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ssist\Missouri AM\Alternative Hydrograph\Peck WQ_Drift\Alt2\"/>
    </mc:Choice>
  </mc:AlternateContent>
  <xr:revisionPtr revIDLastSave="0" documentId="13_ncr:1_{DE137C61-7B00-4F3C-A7C1-500FC9FE6179}" xr6:coauthVersionLast="44" xr6:coauthVersionMax="44" xr10:uidLastSave="{00000000-0000-0000-0000-000000000000}"/>
  <bookViews>
    <workbookView xWindow="170" yWindow="580" windowWidth="19640" windowHeight="12490" activeTab="5" xr2:uid="{553DE052-9A47-4AC4-8C07-035013F24656}"/>
  </bookViews>
  <sheets>
    <sheet name="OO" sheetId="11" r:id="rId1"/>
    <sheet name="Calcs" sheetId="20" r:id="rId2"/>
    <sheet name="Outputs" sheetId="23" r:id="rId3"/>
    <sheet name="Chart1" sheetId="24" r:id="rId4"/>
    <sheet name="Chart2" sheetId="25" r:id="rId5"/>
    <sheet name="Retention" sheetId="26" r:id="rId6"/>
  </sheets>
  <externalReferences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" i="26" l="1"/>
  <c r="I3" i="26"/>
  <c r="H3" i="26"/>
  <c r="G3" i="26"/>
  <c r="F3" i="26"/>
  <c r="E3" i="26"/>
  <c r="D3" i="26"/>
  <c r="C3" i="26"/>
  <c r="B3" i="26"/>
  <c r="AD5" i="23" l="1"/>
  <c r="AD6" i="23" s="1"/>
  <c r="AD7" i="23" s="1"/>
  <c r="AD8" i="23" s="1"/>
  <c r="AD9" i="23" s="1"/>
  <c r="AD10" i="23" s="1"/>
  <c r="AD11" i="23" s="1"/>
  <c r="AD12" i="23" s="1"/>
  <c r="AD13" i="23" s="1"/>
  <c r="AD14" i="23" s="1"/>
  <c r="AD15" i="23" s="1"/>
  <c r="AD16" i="23" s="1"/>
  <c r="AD17" i="23" s="1"/>
  <c r="AD18" i="23" s="1"/>
  <c r="AD19" i="23" s="1"/>
  <c r="AD20" i="23" s="1"/>
  <c r="AD21" i="23" s="1"/>
  <c r="AD22" i="23" s="1"/>
  <c r="AD23" i="23" s="1"/>
  <c r="AD24" i="23" s="1"/>
  <c r="AD25" i="23" s="1"/>
  <c r="AD26" i="23" s="1"/>
  <c r="AD27" i="23" s="1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47" i="23" s="1"/>
  <c r="AD48" i="23" s="1"/>
  <c r="AD49" i="23" s="1"/>
  <c r="AD50" i="23" s="1"/>
  <c r="AD51" i="23" s="1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71" i="23" s="1"/>
  <c r="AD72" i="23" s="1"/>
  <c r="AD73" i="23" s="1"/>
  <c r="AD74" i="23" s="1"/>
  <c r="AD75" i="23" s="1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95" i="23" s="1"/>
  <c r="AD96" i="23" s="1"/>
  <c r="AD97" i="23" s="1"/>
  <c r="AD98" i="23" s="1"/>
  <c r="AD99" i="23" s="1"/>
  <c r="AD100" i="23" s="1"/>
  <c r="AD101" i="23" s="1"/>
  <c r="AD4" i="23"/>
  <c r="CW568" i="20" l="1"/>
  <c r="CV568" i="20"/>
  <c r="CU568" i="20"/>
  <c r="CT568" i="20"/>
  <c r="CS568" i="20"/>
  <c r="CR568" i="20"/>
  <c r="CQ568" i="20"/>
  <c r="CP568" i="20"/>
  <c r="CO568" i="20"/>
  <c r="CN568" i="20"/>
  <c r="CM568" i="20"/>
  <c r="CL568" i="20"/>
  <c r="CK568" i="20"/>
  <c r="CJ568" i="20"/>
  <c r="CI568" i="20"/>
  <c r="CH568" i="20"/>
  <c r="CG568" i="20"/>
  <c r="CF568" i="20"/>
  <c r="CE568" i="20"/>
  <c r="CD568" i="20"/>
  <c r="CC568" i="20"/>
  <c r="CB568" i="20"/>
  <c r="CA568" i="20"/>
  <c r="BZ568" i="20"/>
  <c r="BY568" i="20"/>
  <c r="BX568" i="20"/>
  <c r="BW568" i="20"/>
  <c r="BV568" i="20"/>
  <c r="BU568" i="20"/>
  <c r="BT568" i="20"/>
  <c r="BS568" i="20"/>
  <c r="BR568" i="20"/>
  <c r="BQ568" i="20"/>
  <c r="BP568" i="20"/>
  <c r="BO568" i="20"/>
  <c r="BN568" i="20"/>
  <c r="BM568" i="20"/>
  <c r="BL568" i="20"/>
  <c r="BK568" i="20"/>
  <c r="BJ568" i="20"/>
  <c r="BI568" i="20"/>
  <c r="BH568" i="20"/>
  <c r="BG568" i="20"/>
  <c r="BF568" i="20"/>
  <c r="BE568" i="20"/>
  <c r="BD568" i="20"/>
  <c r="BC568" i="20"/>
  <c r="BB568" i="20"/>
  <c r="BA568" i="20"/>
  <c r="AZ568" i="20"/>
  <c r="AY568" i="20"/>
  <c r="AX568" i="20"/>
  <c r="AW568" i="20"/>
  <c r="AV568" i="20"/>
  <c r="AU568" i="20"/>
  <c r="AT568" i="20"/>
  <c r="AS568" i="20"/>
  <c r="AR568" i="20"/>
  <c r="AQ568" i="20"/>
  <c r="AP568" i="20"/>
  <c r="AO568" i="20"/>
  <c r="AN568" i="20"/>
  <c r="AM568" i="20"/>
  <c r="AL568" i="20"/>
  <c r="AK568" i="20"/>
  <c r="AJ568" i="20"/>
  <c r="AI568" i="20"/>
  <c r="AH568" i="20"/>
  <c r="AG568" i="20"/>
  <c r="AF568" i="20"/>
  <c r="AE568" i="20"/>
  <c r="AD568" i="20"/>
  <c r="AC568" i="20"/>
  <c r="AB568" i="20"/>
  <c r="AA568" i="20"/>
  <c r="Z568" i="20"/>
  <c r="Y568" i="20"/>
  <c r="X568" i="20"/>
  <c r="W568" i="20"/>
  <c r="V568" i="20"/>
  <c r="U568" i="20"/>
  <c r="T568" i="20"/>
  <c r="S568" i="20"/>
  <c r="R568" i="20"/>
  <c r="Q568" i="20"/>
  <c r="P568" i="20"/>
  <c r="OK568" i="11"/>
  <c r="O568" i="20"/>
  <c r="N568" i="20"/>
  <c r="M568" i="20" l="1"/>
  <c r="L568" i="20"/>
  <c r="K568" i="20"/>
  <c r="J568" i="20"/>
  <c r="I568" i="20"/>
  <c r="H568" i="20"/>
  <c r="G568" i="20"/>
  <c r="F568" i="20"/>
  <c r="D569" i="20"/>
  <c r="E569" i="20"/>
  <c r="F569" i="20"/>
  <c r="G569" i="20"/>
  <c r="H569" i="20"/>
  <c r="I569" i="20"/>
  <c r="J569" i="20"/>
  <c r="K569" i="20"/>
  <c r="L569" i="20"/>
  <c r="M569" i="20"/>
  <c r="N569" i="20"/>
  <c r="O569" i="20"/>
  <c r="P569" i="20"/>
  <c r="Q569" i="20"/>
  <c r="R569" i="20"/>
  <c r="S569" i="20"/>
  <c r="T569" i="20"/>
  <c r="U569" i="20"/>
  <c r="V569" i="20"/>
  <c r="W569" i="20"/>
  <c r="X569" i="20"/>
  <c r="Y569" i="20"/>
  <c r="Z569" i="20"/>
  <c r="AA569" i="20"/>
  <c r="AB569" i="20"/>
  <c r="AC569" i="20"/>
  <c r="AD569" i="20"/>
  <c r="AE569" i="20"/>
  <c r="AF569" i="20"/>
  <c r="AG569" i="20"/>
  <c r="AH569" i="20"/>
  <c r="AI569" i="20"/>
  <c r="AJ569" i="20"/>
  <c r="AK569" i="20"/>
  <c r="AL569" i="20"/>
  <c r="AM569" i="20"/>
  <c r="AN569" i="20"/>
  <c r="AO569" i="20"/>
  <c r="AP569" i="20"/>
  <c r="AQ569" i="20"/>
  <c r="AR569" i="20"/>
  <c r="AS569" i="20"/>
  <c r="AT569" i="20"/>
  <c r="AU569" i="20"/>
  <c r="AV569" i="20"/>
  <c r="AW569" i="20"/>
  <c r="AX569" i="20"/>
  <c r="AY569" i="20"/>
  <c r="AZ569" i="20"/>
  <c r="BA569" i="20"/>
  <c r="BB569" i="20"/>
  <c r="BC569" i="20"/>
  <c r="BD569" i="20"/>
  <c r="BE569" i="20"/>
  <c r="BF569" i="20"/>
  <c r="BG569" i="20"/>
  <c r="BH569" i="20"/>
  <c r="BI569" i="20"/>
  <c r="BJ569" i="20"/>
  <c r="BK569" i="20"/>
  <c r="BL569" i="20"/>
  <c r="BM569" i="20"/>
  <c r="BN569" i="20"/>
  <c r="BO569" i="20"/>
  <c r="BP569" i="20"/>
  <c r="BQ569" i="20"/>
  <c r="BR569" i="20"/>
  <c r="BS569" i="20"/>
  <c r="BT569" i="20"/>
  <c r="BU569" i="20"/>
  <c r="BV569" i="20"/>
  <c r="BW569" i="20"/>
  <c r="BX569" i="20"/>
  <c r="BY569" i="20"/>
  <c r="BZ569" i="20"/>
  <c r="CA569" i="20"/>
  <c r="CB569" i="20"/>
  <c r="CC569" i="20"/>
  <c r="CD569" i="20"/>
  <c r="CE569" i="20"/>
  <c r="CF569" i="20"/>
  <c r="CG569" i="20"/>
  <c r="CH569" i="20"/>
  <c r="CI569" i="20"/>
  <c r="CJ569" i="20"/>
  <c r="CK569" i="20"/>
  <c r="CL569" i="20"/>
  <c r="CM569" i="20"/>
  <c r="CN569" i="20"/>
  <c r="CO569" i="20"/>
  <c r="CP569" i="20"/>
  <c r="CQ569" i="20"/>
  <c r="CR569" i="20"/>
  <c r="CS569" i="20"/>
  <c r="CT569" i="20"/>
  <c r="CU569" i="20"/>
  <c r="CV569" i="20"/>
  <c r="CW569" i="20"/>
  <c r="CX569" i="20"/>
  <c r="C569" i="20"/>
  <c r="C568" i="20"/>
  <c r="BU2" i="20"/>
  <c r="BU3" i="20"/>
  <c r="BU4" i="20"/>
  <c r="BU5" i="20"/>
  <c r="BU6" i="20"/>
  <c r="BU7" i="20"/>
  <c r="BU8" i="20"/>
  <c r="BU9" i="20"/>
  <c r="BU10" i="20"/>
  <c r="BU11" i="20"/>
  <c r="BU12" i="20"/>
  <c r="BU13" i="20"/>
  <c r="BU14" i="20"/>
  <c r="BU15" i="20"/>
  <c r="BU16" i="20"/>
  <c r="BU17" i="20"/>
  <c r="BU18" i="20"/>
  <c r="BU19" i="20"/>
  <c r="BU20" i="20"/>
  <c r="BU21" i="20"/>
  <c r="BU22" i="20"/>
  <c r="BU23" i="20"/>
  <c r="BU24" i="20"/>
  <c r="BU25" i="20"/>
  <c r="BU26" i="20"/>
  <c r="BU27" i="20"/>
  <c r="BU28" i="20"/>
  <c r="BU29" i="20"/>
  <c r="BU30" i="20"/>
  <c r="BU31" i="20"/>
  <c r="BU32" i="20"/>
  <c r="BU33" i="20"/>
  <c r="BU34" i="20"/>
  <c r="BU35" i="20"/>
  <c r="BU36" i="20"/>
  <c r="BU37" i="20"/>
  <c r="BU38" i="20"/>
  <c r="BU39" i="20"/>
  <c r="BU40" i="20"/>
  <c r="BU41" i="20"/>
  <c r="BU42" i="20"/>
  <c r="BU43" i="20"/>
  <c r="BU44" i="20"/>
  <c r="BU45" i="20"/>
  <c r="BU46" i="20"/>
  <c r="BU47" i="20"/>
  <c r="BU48" i="20"/>
  <c r="BU49" i="20"/>
  <c r="BU50" i="20"/>
  <c r="BU51" i="20"/>
  <c r="BU52" i="20"/>
  <c r="BU53" i="20"/>
  <c r="BU54" i="20"/>
  <c r="BU55" i="20"/>
  <c r="BU56" i="20"/>
  <c r="BU57" i="20"/>
  <c r="BU58" i="20"/>
  <c r="BU59" i="20"/>
  <c r="BU60" i="20"/>
  <c r="BU61" i="20"/>
  <c r="BU62" i="20"/>
  <c r="BU63" i="20"/>
  <c r="BU64" i="20"/>
  <c r="BU65" i="20"/>
  <c r="BU66" i="20"/>
  <c r="BU67" i="20"/>
  <c r="BU68" i="20"/>
  <c r="BU69" i="20"/>
  <c r="BU70" i="20"/>
  <c r="BU71" i="20"/>
  <c r="BU72" i="20"/>
  <c r="BU73" i="20"/>
  <c r="BU74" i="20"/>
  <c r="BU75" i="20"/>
  <c r="BU76" i="20"/>
  <c r="BU77" i="20"/>
  <c r="BU78" i="20"/>
  <c r="BU79" i="20"/>
  <c r="BU80" i="20"/>
  <c r="BU81" i="20"/>
  <c r="BU82" i="20"/>
  <c r="BU83" i="20"/>
  <c r="BU84" i="20"/>
  <c r="BU85" i="20"/>
  <c r="BU86" i="20"/>
  <c r="BU87" i="20"/>
  <c r="BU88" i="20"/>
  <c r="BU89" i="20"/>
  <c r="BU90" i="20"/>
  <c r="BU91" i="20"/>
  <c r="BU92" i="20"/>
  <c r="BU93" i="20"/>
  <c r="BU94" i="20"/>
  <c r="BU95" i="20"/>
  <c r="BU96" i="20"/>
  <c r="BU97" i="20"/>
  <c r="BU98" i="20"/>
  <c r="BU99" i="20"/>
  <c r="BU100" i="20"/>
  <c r="BU101" i="20"/>
  <c r="BU102" i="20"/>
  <c r="BU103" i="20"/>
  <c r="BU104" i="20"/>
  <c r="BU105" i="20"/>
  <c r="BU106" i="20"/>
  <c r="BU107" i="20"/>
  <c r="BU108" i="20"/>
  <c r="BU109" i="20"/>
  <c r="BU110" i="20"/>
  <c r="BU111" i="20"/>
  <c r="BU112" i="20"/>
  <c r="BU113" i="20"/>
  <c r="BU114" i="20"/>
  <c r="BU115" i="20"/>
  <c r="BU116" i="20"/>
  <c r="BU117" i="20"/>
  <c r="BU118" i="20"/>
  <c r="BU119" i="20"/>
  <c r="BU120" i="20"/>
  <c r="BU121" i="20"/>
  <c r="BU122" i="20"/>
  <c r="BU123" i="20"/>
  <c r="BU124" i="20"/>
  <c r="BU125" i="20"/>
  <c r="BU126" i="20"/>
  <c r="BU127" i="20"/>
  <c r="BU128" i="20"/>
  <c r="BU129" i="20"/>
  <c r="BU130" i="20"/>
  <c r="BU131" i="20"/>
  <c r="BU132" i="20"/>
  <c r="BU133" i="20"/>
  <c r="BU134" i="20"/>
  <c r="BU135" i="20"/>
  <c r="BU136" i="20"/>
  <c r="BU137" i="20"/>
  <c r="BU138" i="20"/>
  <c r="BU139" i="20"/>
  <c r="BU140" i="20"/>
  <c r="BU141" i="20"/>
  <c r="BU142" i="20"/>
  <c r="BU143" i="20"/>
  <c r="BU144" i="20"/>
  <c r="BU145" i="20"/>
  <c r="BU146" i="20"/>
  <c r="BU147" i="20"/>
  <c r="BU148" i="20"/>
  <c r="BU149" i="20"/>
  <c r="BU150" i="20"/>
  <c r="BU151" i="20"/>
  <c r="BU152" i="20"/>
  <c r="BU153" i="20"/>
  <c r="BU154" i="20"/>
  <c r="BU155" i="20"/>
  <c r="BU156" i="20"/>
  <c r="BU157" i="20"/>
  <c r="BU158" i="20"/>
  <c r="BU159" i="20"/>
  <c r="BU160" i="20"/>
  <c r="BU161" i="20"/>
  <c r="BU162" i="20"/>
  <c r="BU163" i="20"/>
  <c r="BU164" i="20"/>
  <c r="BU165" i="20"/>
  <c r="BU166" i="20"/>
  <c r="BU167" i="20"/>
  <c r="BU168" i="20"/>
  <c r="BU169" i="20"/>
  <c r="BU170" i="20"/>
  <c r="BU171" i="20"/>
  <c r="BU172" i="20"/>
  <c r="BU173" i="20"/>
  <c r="BU174" i="20"/>
  <c r="BU175" i="20"/>
  <c r="BU176" i="20"/>
  <c r="BU177" i="20"/>
  <c r="BU178" i="20"/>
  <c r="BU179" i="20"/>
  <c r="BU180" i="20"/>
  <c r="BU181" i="20"/>
  <c r="BU182" i="20"/>
  <c r="BU183" i="20"/>
  <c r="BU184" i="20"/>
  <c r="BU185" i="20"/>
  <c r="BU186" i="20"/>
  <c r="BU187" i="20"/>
  <c r="BU188" i="20"/>
  <c r="BU189" i="20"/>
  <c r="BU190" i="20"/>
  <c r="BU191" i="20"/>
  <c r="BU192" i="20"/>
  <c r="BU193" i="20"/>
  <c r="BU194" i="20"/>
  <c r="BU195" i="20"/>
  <c r="BU196" i="20"/>
  <c r="BU197" i="20"/>
  <c r="BU198" i="20"/>
  <c r="BU199" i="20"/>
  <c r="BU200" i="20"/>
  <c r="BU201" i="20"/>
  <c r="BU202" i="20"/>
  <c r="BU203" i="20"/>
  <c r="BU204" i="20"/>
  <c r="BU205" i="20"/>
  <c r="BU206" i="20"/>
  <c r="BU207" i="20"/>
  <c r="BU208" i="20"/>
  <c r="BU209" i="20"/>
  <c r="BU210" i="20"/>
  <c r="BU211" i="20"/>
  <c r="BU212" i="20"/>
  <c r="BU213" i="20"/>
  <c r="BU214" i="20"/>
  <c r="BU215" i="20"/>
  <c r="BU216" i="20"/>
  <c r="BU217" i="20"/>
  <c r="BU218" i="20"/>
  <c r="BU219" i="20"/>
  <c r="BU220" i="20"/>
  <c r="BU221" i="20"/>
  <c r="BU222" i="20"/>
  <c r="BU223" i="20"/>
  <c r="BU224" i="20"/>
  <c r="BU225" i="20"/>
  <c r="BU226" i="20"/>
  <c r="BU227" i="20"/>
  <c r="BU228" i="20"/>
  <c r="BU229" i="20"/>
  <c r="BU230" i="20"/>
  <c r="BU231" i="20"/>
  <c r="BU232" i="20"/>
  <c r="BU233" i="20"/>
  <c r="BU234" i="20"/>
  <c r="BU235" i="20"/>
  <c r="BU236" i="20"/>
  <c r="BU237" i="20"/>
  <c r="BU238" i="20"/>
  <c r="BU239" i="20"/>
  <c r="BU240" i="20"/>
  <c r="BU241" i="20"/>
  <c r="BU242" i="20"/>
  <c r="BU243" i="20"/>
  <c r="BU244" i="20"/>
  <c r="BU245" i="20"/>
  <c r="BU246" i="20"/>
  <c r="BU247" i="20"/>
  <c r="BU248" i="20"/>
  <c r="BU249" i="20"/>
  <c r="BU250" i="20"/>
  <c r="BU251" i="20"/>
  <c r="BU252" i="20"/>
  <c r="BU253" i="20"/>
  <c r="BU254" i="20"/>
  <c r="BU255" i="20"/>
  <c r="BU256" i="20"/>
  <c r="BU257" i="20"/>
  <c r="BU258" i="20"/>
  <c r="BU259" i="20"/>
  <c r="BU260" i="20"/>
  <c r="BU261" i="20"/>
  <c r="BU262" i="20"/>
  <c r="BU263" i="20"/>
  <c r="BU264" i="20"/>
  <c r="BU265" i="20"/>
  <c r="BU266" i="20"/>
  <c r="BU267" i="20"/>
  <c r="BU268" i="20"/>
  <c r="BU269" i="20"/>
  <c r="BU270" i="20"/>
  <c r="BU271" i="20"/>
  <c r="BU272" i="20"/>
  <c r="BU273" i="20"/>
  <c r="BU274" i="20"/>
  <c r="BU275" i="20"/>
  <c r="BU276" i="20"/>
  <c r="BU277" i="20"/>
  <c r="BU278" i="20"/>
  <c r="BU279" i="20"/>
  <c r="BU280" i="20"/>
  <c r="BU281" i="20"/>
  <c r="BU282" i="20"/>
  <c r="BU283" i="20"/>
  <c r="BU284" i="20"/>
  <c r="BU285" i="20"/>
  <c r="BU286" i="20"/>
  <c r="BU287" i="20"/>
  <c r="BU288" i="20"/>
  <c r="BU289" i="20"/>
  <c r="BU290" i="20"/>
  <c r="BU291" i="20"/>
  <c r="BU292" i="20"/>
  <c r="BU293" i="20"/>
  <c r="BU294" i="20"/>
  <c r="BU295" i="20"/>
  <c r="BU296" i="20"/>
  <c r="BU297" i="20"/>
  <c r="BU298" i="20"/>
  <c r="BU299" i="20"/>
  <c r="BU300" i="20"/>
  <c r="BU301" i="20"/>
  <c r="BU302" i="20"/>
  <c r="BU303" i="20"/>
  <c r="BU304" i="20"/>
  <c r="BU305" i="20"/>
  <c r="BU306" i="20"/>
  <c r="BU307" i="20"/>
  <c r="BU308" i="20"/>
  <c r="BU309" i="20"/>
  <c r="BU310" i="20"/>
  <c r="BU311" i="20"/>
  <c r="BU312" i="20"/>
  <c r="BU313" i="20"/>
  <c r="BU314" i="20"/>
  <c r="BU315" i="20"/>
  <c r="BU316" i="20"/>
  <c r="BU317" i="20"/>
  <c r="BU318" i="20"/>
  <c r="BU319" i="20"/>
  <c r="BU320" i="20"/>
  <c r="BU321" i="20"/>
  <c r="BU322" i="20"/>
  <c r="BU323" i="20"/>
  <c r="BU324" i="20"/>
  <c r="BU325" i="20"/>
  <c r="BU326" i="20"/>
  <c r="BU327" i="20"/>
  <c r="BU328" i="20"/>
  <c r="BU329" i="20"/>
  <c r="BU330" i="20"/>
  <c r="BU331" i="20"/>
  <c r="BU332" i="20"/>
  <c r="BU333" i="20"/>
  <c r="BU334" i="20"/>
  <c r="BU335" i="20"/>
  <c r="BU336" i="20"/>
  <c r="BU337" i="20"/>
  <c r="BU338" i="20"/>
  <c r="BU339" i="20"/>
  <c r="BU340" i="20"/>
  <c r="BU341" i="20"/>
  <c r="BU342" i="20"/>
  <c r="BU343" i="20"/>
  <c r="BU344" i="20"/>
  <c r="BU345" i="20"/>
  <c r="BU346" i="20"/>
  <c r="BU347" i="20"/>
  <c r="BU348" i="20"/>
  <c r="BU349" i="20"/>
  <c r="BU350" i="20"/>
  <c r="BU351" i="20"/>
  <c r="BU352" i="20"/>
  <c r="BU353" i="20"/>
  <c r="BU354" i="20"/>
  <c r="BU355" i="20"/>
  <c r="BU356" i="20"/>
  <c r="BU357" i="20"/>
  <c r="BU358" i="20"/>
  <c r="BU359" i="20"/>
  <c r="BU360" i="20"/>
  <c r="BU361" i="20"/>
  <c r="BU362" i="20"/>
  <c r="BU363" i="20"/>
  <c r="BU364" i="20"/>
  <c r="BU365" i="20"/>
  <c r="BU366" i="20"/>
  <c r="BU367" i="20"/>
  <c r="BU368" i="20"/>
  <c r="BU369" i="20"/>
  <c r="BU370" i="20"/>
  <c r="BU371" i="20"/>
  <c r="BU372" i="20"/>
  <c r="BU373" i="20"/>
  <c r="BU374" i="20"/>
  <c r="BU375" i="20"/>
  <c r="BU376" i="20"/>
  <c r="BU377" i="20"/>
  <c r="BU378" i="20"/>
  <c r="BU379" i="20"/>
  <c r="BU380" i="20"/>
  <c r="BU381" i="20"/>
  <c r="BU382" i="20"/>
  <c r="BU383" i="20"/>
  <c r="BU384" i="20"/>
  <c r="BU385" i="20"/>
  <c r="BU386" i="20"/>
  <c r="BU387" i="20"/>
  <c r="BU388" i="20"/>
  <c r="BU389" i="20"/>
  <c r="BU390" i="20"/>
  <c r="BU391" i="20"/>
  <c r="BU392" i="20"/>
  <c r="BU393" i="20"/>
  <c r="BU394" i="20"/>
  <c r="BU395" i="20"/>
  <c r="BU396" i="20"/>
  <c r="BU397" i="20"/>
  <c r="BU398" i="20"/>
  <c r="BU399" i="20"/>
  <c r="BU400" i="20"/>
  <c r="BU401" i="20"/>
  <c r="BU402" i="20"/>
  <c r="BU403" i="20"/>
  <c r="BU404" i="20"/>
  <c r="BU405" i="20"/>
  <c r="BU406" i="20"/>
  <c r="BU407" i="20"/>
  <c r="BU408" i="20"/>
  <c r="BU409" i="20"/>
  <c r="BU410" i="20"/>
  <c r="BU411" i="20"/>
  <c r="BU412" i="20"/>
  <c r="BU413" i="20"/>
  <c r="BU414" i="20"/>
  <c r="BU415" i="20"/>
  <c r="BU416" i="20"/>
  <c r="BU417" i="20"/>
  <c r="BU418" i="20"/>
  <c r="BU419" i="20"/>
  <c r="BU420" i="20"/>
  <c r="BU421" i="20"/>
  <c r="BU422" i="20"/>
  <c r="BU423" i="20"/>
  <c r="BU424" i="20"/>
  <c r="BU425" i="20"/>
  <c r="BU426" i="20"/>
  <c r="BU427" i="20"/>
  <c r="BU428" i="20"/>
  <c r="BU429" i="20"/>
  <c r="BU430" i="20"/>
  <c r="BU431" i="20"/>
  <c r="BU432" i="20"/>
  <c r="BU433" i="20"/>
  <c r="BU434" i="20"/>
  <c r="BU435" i="20"/>
  <c r="BU436" i="20"/>
  <c r="BU437" i="20"/>
  <c r="BU438" i="20"/>
  <c r="BU439" i="20"/>
  <c r="BU440" i="20"/>
  <c r="BU441" i="20"/>
  <c r="BU442" i="20"/>
  <c r="BU443" i="20"/>
  <c r="BU444" i="20"/>
  <c r="BU445" i="20"/>
  <c r="BU446" i="20"/>
  <c r="BU447" i="20"/>
  <c r="BU448" i="20"/>
  <c r="BU449" i="20"/>
  <c r="BU450" i="20"/>
  <c r="BU451" i="20"/>
  <c r="BU452" i="20"/>
  <c r="BU453" i="20"/>
  <c r="BU454" i="20"/>
  <c r="BU455" i="20"/>
  <c r="BU456" i="20"/>
  <c r="BU457" i="20"/>
  <c r="BU458" i="20"/>
  <c r="BU459" i="20"/>
  <c r="BU460" i="20"/>
  <c r="BU461" i="20"/>
  <c r="BU462" i="20"/>
  <c r="BU463" i="20"/>
  <c r="BU464" i="20"/>
  <c r="BU465" i="20"/>
  <c r="BU466" i="20"/>
  <c r="BU467" i="20"/>
  <c r="BU468" i="20"/>
  <c r="BU469" i="20"/>
  <c r="BU470" i="20"/>
  <c r="BU471" i="20"/>
  <c r="BU472" i="20"/>
  <c r="BU473" i="20"/>
  <c r="BU474" i="20"/>
  <c r="BU475" i="20"/>
  <c r="BU476" i="20"/>
  <c r="BU477" i="20"/>
  <c r="BU478" i="20"/>
  <c r="BU479" i="20"/>
  <c r="BU480" i="20"/>
  <c r="BU481" i="20"/>
  <c r="BU482" i="20"/>
  <c r="BU483" i="20"/>
  <c r="BU484" i="20"/>
  <c r="BU485" i="20"/>
  <c r="BU486" i="20"/>
  <c r="BU487" i="20"/>
  <c r="BU488" i="20"/>
  <c r="BU489" i="20"/>
  <c r="BU490" i="20"/>
  <c r="BU491" i="20"/>
  <c r="BU492" i="20"/>
  <c r="BU493" i="20"/>
  <c r="BU494" i="20"/>
  <c r="BU495" i="20"/>
  <c r="BU496" i="20"/>
  <c r="BU497" i="20"/>
  <c r="BU498" i="20"/>
  <c r="BU499" i="20"/>
  <c r="BU500" i="20"/>
  <c r="BU501" i="20"/>
  <c r="BU502" i="20"/>
  <c r="BU503" i="20"/>
  <c r="BU504" i="20"/>
  <c r="BU505" i="20"/>
  <c r="BU506" i="20"/>
  <c r="BU507" i="20"/>
  <c r="BU508" i="20"/>
  <c r="BU509" i="20"/>
  <c r="BU510" i="20"/>
  <c r="BU511" i="20"/>
  <c r="BU512" i="20"/>
  <c r="BU513" i="20"/>
  <c r="BU514" i="20"/>
  <c r="BU515" i="20"/>
  <c r="BU516" i="20"/>
  <c r="BU517" i="20"/>
  <c r="BU518" i="20"/>
  <c r="BU519" i="20"/>
  <c r="BU520" i="20"/>
  <c r="BU521" i="20"/>
  <c r="BU522" i="20"/>
  <c r="BU523" i="20"/>
  <c r="BU524" i="20"/>
  <c r="BU525" i="20"/>
  <c r="BU526" i="20"/>
  <c r="BU527" i="20"/>
  <c r="BU528" i="20"/>
  <c r="BU529" i="20"/>
  <c r="BU530" i="20"/>
  <c r="BU531" i="20"/>
  <c r="BU532" i="20"/>
  <c r="BU533" i="20"/>
  <c r="BU534" i="20"/>
  <c r="BU535" i="20"/>
  <c r="BU536" i="20"/>
  <c r="BU537" i="20"/>
  <c r="BU538" i="20"/>
  <c r="BU539" i="20"/>
  <c r="BU540" i="20"/>
  <c r="BU541" i="20"/>
  <c r="BU542" i="20"/>
  <c r="BU543" i="20"/>
  <c r="BU544" i="20"/>
  <c r="BU545" i="20"/>
  <c r="BU546" i="20"/>
  <c r="BU547" i="20"/>
  <c r="BU548" i="20"/>
  <c r="BU549" i="20"/>
  <c r="BU550" i="20"/>
  <c r="BU551" i="20"/>
  <c r="BU552" i="20"/>
  <c r="BU553" i="20"/>
  <c r="BU554" i="20"/>
  <c r="BU555" i="20"/>
  <c r="BU556" i="20"/>
  <c r="BU557" i="20"/>
  <c r="BU558" i="20"/>
  <c r="BU559" i="20"/>
  <c r="BU560" i="20"/>
  <c r="BU561" i="20"/>
  <c r="BU562" i="20"/>
  <c r="BU563" i="20"/>
  <c r="BU564" i="20"/>
  <c r="BU565" i="20"/>
  <c r="CW2" i="20"/>
  <c r="CW3" i="20"/>
  <c r="CW4" i="20"/>
  <c r="CW5" i="20"/>
  <c r="CW6" i="20"/>
  <c r="CW7" i="20"/>
  <c r="CW8" i="20"/>
  <c r="CW9" i="20"/>
  <c r="CW10" i="20"/>
  <c r="CW11" i="20"/>
  <c r="CW12" i="20"/>
  <c r="CW13" i="20"/>
  <c r="CW14" i="20"/>
  <c r="CW15" i="20"/>
  <c r="CW16" i="20"/>
  <c r="CW17" i="20"/>
  <c r="CW18" i="20"/>
  <c r="CW19" i="20"/>
  <c r="CW20" i="20"/>
  <c r="CW21" i="20"/>
  <c r="CW22" i="20"/>
  <c r="CW23" i="20"/>
  <c r="CW24" i="20"/>
  <c r="CW25" i="20"/>
  <c r="CW26" i="20"/>
  <c r="CW27" i="20"/>
  <c r="CW28" i="20"/>
  <c r="CW29" i="20"/>
  <c r="CW30" i="20"/>
  <c r="CW31" i="20"/>
  <c r="CW32" i="20"/>
  <c r="CW33" i="20"/>
  <c r="CW34" i="20"/>
  <c r="CW35" i="20"/>
  <c r="CW36" i="20"/>
  <c r="CW37" i="20"/>
  <c r="CW38" i="20"/>
  <c r="CW39" i="20"/>
  <c r="CW40" i="20"/>
  <c r="CW41" i="20"/>
  <c r="CW42" i="20"/>
  <c r="CW43" i="20"/>
  <c r="CW44" i="20"/>
  <c r="CW45" i="20"/>
  <c r="CW46" i="20"/>
  <c r="CW47" i="20"/>
  <c r="CW48" i="20"/>
  <c r="CW49" i="20"/>
  <c r="CW50" i="20"/>
  <c r="CW51" i="20"/>
  <c r="CW52" i="20"/>
  <c r="CW53" i="20"/>
  <c r="CW54" i="20"/>
  <c r="CW55" i="20"/>
  <c r="CW56" i="20"/>
  <c r="CW57" i="20"/>
  <c r="CW58" i="20"/>
  <c r="CW59" i="20"/>
  <c r="CW60" i="20"/>
  <c r="CW61" i="20"/>
  <c r="CW62" i="20"/>
  <c r="CW63" i="20"/>
  <c r="CW64" i="20"/>
  <c r="CW65" i="20"/>
  <c r="CW66" i="20"/>
  <c r="CW67" i="20"/>
  <c r="CW68" i="20"/>
  <c r="CW69" i="20"/>
  <c r="CW70" i="20"/>
  <c r="CW71" i="20"/>
  <c r="CW72" i="20"/>
  <c r="CW73" i="20"/>
  <c r="CW74" i="20"/>
  <c r="CW75" i="20"/>
  <c r="CW76" i="20"/>
  <c r="CW77" i="20"/>
  <c r="CW78" i="20"/>
  <c r="CW79" i="20"/>
  <c r="CW80" i="20"/>
  <c r="CW81" i="20"/>
  <c r="CW82" i="20"/>
  <c r="CW83" i="20"/>
  <c r="CW84" i="20"/>
  <c r="CW85" i="20"/>
  <c r="CW86" i="20"/>
  <c r="CW87" i="20"/>
  <c r="CW88" i="20"/>
  <c r="CW89" i="20"/>
  <c r="CW90" i="20"/>
  <c r="CW91" i="20"/>
  <c r="CW92" i="20"/>
  <c r="CW93" i="20"/>
  <c r="CW94" i="20"/>
  <c r="CW95" i="20"/>
  <c r="CW96" i="20"/>
  <c r="CW97" i="20"/>
  <c r="CW98" i="20"/>
  <c r="CW99" i="20"/>
  <c r="CW100" i="20"/>
  <c r="CW101" i="20"/>
  <c r="CW102" i="20"/>
  <c r="CW103" i="20"/>
  <c r="CW104" i="20"/>
  <c r="CW105" i="20"/>
  <c r="CW106" i="20"/>
  <c r="CW107" i="20"/>
  <c r="CW108" i="20"/>
  <c r="CW109" i="20"/>
  <c r="CW110" i="20"/>
  <c r="CW111" i="20"/>
  <c r="CW112" i="20"/>
  <c r="CW113" i="20"/>
  <c r="CW114" i="20"/>
  <c r="CW115" i="20"/>
  <c r="CW116" i="20"/>
  <c r="CW117" i="20"/>
  <c r="CW118" i="20"/>
  <c r="CW119" i="20"/>
  <c r="CW120" i="20"/>
  <c r="CW121" i="20"/>
  <c r="CW122" i="20"/>
  <c r="CW123" i="20"/>
  <c r="CW124" i="20"/>
  <c r="CW125" i="20"/>
  <c r="CW126" i="20"/>
  <c r="CW127" i="20"/>
  <c r="CW128" i="20"/>
  <c r="CW129" i="20"/>
  <c r="CW130" i="20"/>
  <c r="CW131" i="20"/>
  <c r="CW132" i="20"/>
  <c r="CW133" i="20"/>
  <c r="CW134" i="20"/>
  <c r="CW135" i="20"/>
  <c r="CW136" i="20"/>
  <c r="CW137" i="20"/>
  <c r="CW138" i="20"/>
  <c r="CW139" i="20"/>
  <c r="CW140" i="20"/>
  <c r="CW141" i="20"/>
  <c r="CW142" i="20"/>
  <c r="CW143" i="20"/>
  <c r="CW144" i="20"/>
  <c r="CW145" i="20"/>
  <c r="CW146" i="20"/>
  <c r="CW147" i="20"/>
  <c r="CW148" i="20"/>
  <c r="CW149" i="20"/>
  <c r="CW150" i="20"/>
  <c r="CW151" i="20"/>
  <c r="CW152" i="20"/>
  <c r="CW153" i="20"/>
  <c r="CW154" i="20"/>
  <c r="CW155" i="20"/>
  <c r="CW156" i="20"/>
  <c r="CW157" i="20"/>
  <c r="CW158" i="20"/>
  <c r="CW159" i="20"/>
  <c r="CW160" i="20"/>
  <c r="CW161" i="20"/>
  <c r="CW162" i="20"/>
  <c r="CW163" i="20"/>
  <c r="CW164" i="20"/>
  <c r="CW165" i="20"/>
  <c r="CW166" i="20"/>
  <c r="CW167" i="20"/>
  <c r="CW168" i="20"/>
  <c r="CW169" i="20"/>
  <c r="CW170" i="20"/>
  <c r="CW171" i="20"/>
  <c r="CW172" i="20"/>
  <c r="CW173" i="20"/>
  <c r="CW174" i="20"/>
  <c r="CW175" i="20"/>
  <c r="CW176" i="20"/>
  <c r="CW177" i="20"/>
  <c r="CW178" i="20"/>
  <c r="CW179" i="20"/>
  <c r="CW180" i="20"/>
  <c r="CW181" i="20"/>
  <c r="CW182" i="20"/>
  <c r="CW183" i="20"/>
  <c r="CW184" i="20"/>
  <c r="CW185" i="20"/>
  <c r="CW186" i="20"/>
  <c r="CW187" i="20"/>
  <c r="CW188" i="20"/>
  <c r="CW189" i="20"/>
  <c r="CW190" i="20"/>
  <c r="CW191" i="20"/>
  <c r="CW192" i="20"/>
  <c r="CW193" i="20"/>
  <c r="CW194" i="20"/>
  <c r="CW195" i="20"/>
  <c r="CW196" i="20"/>
  <c r="CW197" i="20"/>
  <c r="CW198" i="20"/>
  <c r="CW199" i="20"/>
  <c r="CW200" i="20"/>
  <c r="CW201" i="20"/>
  <c r="CW202" i="20"/>
  <c r="CW203" i="20"/>
  <c r="CW204" i="20"/>
  <c r="CW205" i="20"/>
  <c r="CW206" i="20"/>
  <c r="CW207" i="20"/>
  <c r="CW208" i="20"/>
  <c r="CW209" i="20"/>
  <c r="CW210" i="20"/>
  <c r="CW211" i="20"/>
  <c r="CW212" i="20"/>
  <c r="CW213" i="20"/>
  <c r="CW214" i="20"/>
  <c r="CW215" i="20"/>
  <c r="CW216" i="20"/>
  <c r="CW217" i="20"/>
  <c r="CW218" i="20"/>
  <c r="CW219" i="20"/>
  <c r="CW220" i="20"/>
  <c r="CW221" i="20"/>
  <c r="CW222" i="20"/>
  <c r="CW223" i="20"/>
  <c r="CW224" i="20"/>
  <c r="CW225" i="20"/>
  <c r="CW226" i="20"/>
  <c r="CW227" i="20"/>
  <c r="CW228" i="20"/>
  <c r="CW229" i="20"/>
  <c r="CW230" i="20"/>
  <c r="CW231" i="20"/>
  <c r="CW232" i="20"/>
  <c r="CW233" i="20"/>
  <c r="CW234" i="20"/>
  <c r="CW235" i="20"/>
  <c r="CW236" i="20"/>
  <c r="CW237" i="20"/>
  <c r="CW238" i="20"/>
  <c r="CW239" i="20"/>
  <c r="CW240" i="20"/>
  <c r="CW241" i="20"/>
  <c r="CW242" i="20"/>
  <c r="CW243" i="20"/>
  <c r="CW244" i="20"/>
  <c r="CW245" i="20"/>
  <c r="CW246" i="20"/>
  <c r="CW247" i="20"/>
  <c r="CW248" i="20"/>
  <c r="CW249" i="20"/>
  <c r="CW250" i="20"/>
  <c r="CW251" i="20"/>
  <c r="CW252" i="20"/>
  <c r="CW253" i="20"/>
  <c r="CW254" i="20"/>
  <c r="CW255" i="20"/>
  <c r="CW256" i="20"/>
  <c r="CW257" i="20"/>
  <c r="CW258" i="20"/>
  <c r="CW259" i="20"/>
  <c r="CW260" i="20"/>
  <c r="CW261" i="20"/>
  <c r="CW262" i="20"/>
  <c r="CW263" i="20"/>
  <c r="CW264" i="20"/>
  <c r="CW265" i="20"/>
  <c r="CW266" i="20"/>
  <c r="CW267" i="20"/>
  <c r="CW268" i="20"/>
  <c r="CW269" i="20"/>
  <c r="CW270" i="20"/>
  <c r="CW271" i="20"/>
  <c r="CW272" i="20"/>
  <c r="CW273" i="20"/>
  <c r="CW274" i="20"/>
  <c r="CW275" i="20"/>
  <c r="CW276" i="20"/>
  <c r="CW277" i="20"/>
  <c r="CW278" i="20"/>
  <c r="CW279" i="20"/>
  <c r="CW280" i="20"/>
  <c r="CW281" i="20"/>
  <c r="CW282" i="20"/>
  <c r="CW283" i="20"/>
  <c r="CW284" i="20"/>
  <c r="CW285" i="20"/>
  <c r="CW286" i="20"/>
  <c r="CW287" i="20"/>
  <c r="CW288" i="20"/>
  <c r="CW289" i="20"/>
  <c r="CW290" i="20"/>
  <c r="CW291" i="20"/>
  <c r="CW292" i="20"/>
  <c r="CW293" i="20"/>
  <c r="CW294" i="20"/>
  <c r="CW295" i="20"/>
  <c r="CW296" i="20"/>
  <c r="CW297" i="20"/>
  <c r="CW298" i="20"/>
  <c r="CW299" i="20"/>
  <c r="CW300" i="20"/>
  <c r="CW301" i="20"/>
  <c r="CW302" i="20"/>
  <c r="CW303" i="20"/>
  <c r="CW304" i="20"/>
  <c r="CW305" i="20"/>
  <c r="CW306" i="20"/>
  <c r="CW307" i="20"/>
  <c r="CW308" i="20"/>
  <c r="CW309" i="20"/>
  <c r="CW310" i="20"/>
  <c r="CW311" i="20"/>
  <c r="CW312" i="20"/>
  <c r="CW313" i="20"/>
  <c r="CW314" i="20"/>
  <c r="CW315" i="20"/>
  <c r="CW316" i="20"/>
  <c r="CW317" i="20"/>
  <c r="CW318" i="20"/>
  <c r="CW319" i="20"/>
  <c r="CW320" i="20"/>
  <c r="CW321" i="20"/>
  <c r="CW322" i="20"/>
  <c r="CW323" i="20"/>
  <c r="CW324" i="20"/>
  <c r="CW325" i="20"/>
  <c r="CW326" i="20"/>
  <c r="CW327" i="20"/>
  <c r="CW328" i="20"/>
  <c r="CW329" i="20"/>
  <c r="CW330" i="20"/>
  <c r="CW331" i="20"/>
  <c r="CW332" i="20"/>
  <c r="CW333" i="20"/>
  <c r="CW334" i="20"/>
  <c r="CW335" i="20"/>
  <c r="CW336" i="20"/>
  <c r="CW337" i="20"/>
  <c r="CW338" i="20"/>
  <c r="CW339" i="20"/>
  <c r="CW340" i="20"/>
  <c r="CW341" i="20"/>
  <c r="CW342" i="20"/>
  <c r="CW343" i="20"/>
  <c r="CW344" i="20"/>
  <c r="CW345" i="20"/>
  <c r="CW346" i="20"/>
  <c r="CW347" i="20"/>
  <c r="CW348" i="20"/>
  <c r="CW349" i="20"/>
  <c r="CW350" i="20"/>
  <c r="CW351" i="20"/>
  <c r="CW352" i="20"/>
  <c r="CW353" i="20"/>
  <c r="CW354" i="20"/>
  <c r="CW355" i="20"/>
  <c r="CW356" i="20"/>
  <c r="CW357" i="20"/>
  <c r="CW358" i="20"/>
  <c r="CW359" i="20"/>
  <c r="CW360" i="20"/>
  <c r="CW361" i="20"/>
  <c r="CW362" i="20"/>
  <c r="CW363" i="20"/>
  <c r="CW364" i="20"/>
  <c r="CW365" i="20"/>
  <c r="CW366" i="20"/>
  <c r="CW367" i="20"/>
  <c r="CW368" i="20"/>
  <c r="CW369" i="20"/>
  <c r="CW370" i="20"/>
  <c r="CW371" i="20"/>
  <c r="CW372" i="20"/>
  <c r="CW373" i="20"/>
  <c r="CW374" i="20"/>
  <c r="CW375" i="20"/>
  <c r="CW376" i="20"/>
  <c r="CW377" i="20"/>
  <c r="CW378" i="20"/>
  <c r="CW379" i="20"/>
  <c r="CW380" i="20"/>
  <c r="CW381" i="20"/>
  <c r="CW382" i="20"/>
  <c r="CW383" i="20"/>
  <c r="CW384" i="20"/>
  <c r="CW385" i="20"/>
  <c r="CW386" i="20"/>
  <c r="CW387" i="20"/>
  <c r="CW388" i="20"/>
  <c r="CW389" i="20"/>
  <c r="CW390" i="20"/>
  <c r="CW391" i="20"/>
  <c r="CW392" i="20"/>
  <c r="CW393" i="20"/>
  <c r="CW394" i="20"/>
  <c r="CW395" i="20"/>
  <c r="CW396" i="20"/>
  <c r="CW397" i="20"/>
  <c r="CW398" i="20"/>
  <c r="CW399" i="20"/>
  <c r="CW400" i="20"/>
  <c r="CW401" i="20"/>
  <c r="CW402" i="20"/>
  <c r="CW403" i="20"/>
  <c r="CW404" i="20"/>
  <c r="CW405" i="20"/>
  <c r="CW406" i="20"/>
  <c r="CW407" i="20"/>
  <c r="CW408" i="20"/>
  <c r="CW409" i="20"/>
  <c r="CW410" i="20"/>
  <c r="CW411" i="20"/>
  <c r="CW412" i="20"/>
  <c r="CW413" i="20"/>
  <c r="CW414" i="20"/>
  <c r="CW415" i="20"/>
  <c r="CW416" i="20"/>
  <c r="CW417" i="20"/>
  <c r="CW418" i="20"/>
  <c r="CW419" i="20"/>
  <c r="CW420" i="20"/>
  <c r="CW421" i="20"/>
  <c r="CW422" i="20"/>
  <c r="CW423" i="20"/>
  <c r="CW424" i="20"/>
  <c r="CW425" i="20"/>
  <c r="CW426" i="20"/>
  <c r="CW427" i="20"/>
  <c r="CW428" i="20"/>
  <c r="CW429" i="20"/>
  <c r="CW430" i="20"/>
  <c r="CW431" i="20"/>
  <c r="CW432" i="20"/>
  <c r="CW433" i="20"/>
  <c r="CW434" i="20"/>
  <c r="CW435" i="20"/>
  <c r="CW436" i="20"/>
  <c r="CW437" i="20"/>
  <c r="CW438" i="20"/>
  <c r="CW439" i="20"/>
  <c r="CW440" i="20"/>
  <c r="CW441" i="20"/>
  <c r="CW442" i="20"/>
  <c r="CW443" i="20"/>
  <c r="CW444" i="20"/>
  <c r="CW445" i="20"/>
  <c r="CW446" i="20"/>
  <c r="CW447" i="20"/>
  <c r="CW448" i="20"/>
  <c r="CW449" i="20"/>
  <c r="CW450" i="20"/>
  <c r="CW451" i="20"/>
  <c r="CW452" i="20"/>
  <c r="CW453" i="20"/>
  <c r="CW454" i="20"/>
  <c r="CW455" i="20"/>
  <c r="CW456" i="20"/>
  <c r="CW457" i="20"/>
  <c r="CW458" i="20"/>
  <c r="CW459" i="20"/>
  <c r="CW460" i="20"/>
  <c r="CW461" i="20"/>
  <c r="CW462" i="20"/>
  <c r="CW463" i="20"/>
  <c r="CW464" i="20"/>
  <c r="CW465" i="20"/>
  <c r="CW466" i="20"/>
  <c r="CW467" i="20"/>
  <c r="CW468" i="20"/>
  <c r="CW469" i="20"/>
  <c r="CW470" i="20"/>
  <c r="CW471" i="20"/>
  <c r="CW472" i="20"/>
  <c r="CW473" i="20"/>
  <c r="CW474" i="20"/>
  <c r="CW475" i="20"/>
  <c r="CW476" i="20"/>
  <c r="CW477" i="20"/>
  <c r="CW478" i="20"/>
  <c r="CW479" i="20"/>
  <c r="CW480" i="20"/>
  <c r="CW481" i="20"/>
  <c r="CW482" i="20"/>
  <c r="CW483" i="20"/>
  <c r="CW484" i="20"/>
  <c r="CW485" i="20"/>
  <c r="CW486" i="20"/>
  <c r="CW487" i="20"/>
  <c r="CW488" i="20"/>
  <c r="CW489" i="20"/>
  <c r="CW490" i="20"/>
  <c r="CW491" i="20"/>
  <c r="CW492" i="20"/>
  <c r="CW493" i="20"/>
  <c r="CW494" i="20"/>
  <c r="CW495" i="20"/>
  <c r="CW496" i="20"/>
  <c r="CW497" i="20"/>
  <c r="CW498" i="20"/>
  <c r="CW499" i="20"/>
  <c r="CW500" i="20"/>
  <c r="CW501" i="20"/>
  <c r="CW502" i="20"/>
  <c r="CW503" i="20"/>
  <c r="CW504" i="20"/>
  <c r="CW505" i="20"/>
  <c r="CW506" i="20"/>
  <c r="CW507" i="20"/>
  <c r="CW508" i="20"/>
  <c r="CW509" i="20"/>
  <c r="CW510" i="20"/>
  <c r="CW511" i="20"/>
  <c r="CW512" i="20"/>
  <c r="CW513" i="20"/>
  <c r="CW514" i="20"/>
  <c r="CW515" i="20"/>
  <c r="CW516" i="20"/>
  <c r="CW517" i="20"/>
  <c r="CW518" i="20"/>
  <c r="CW519" i="20"/>
  <c r="CW520" i="20"/>
  <c r="CW521" i="20"/>
  <c r="CW522" i="20"/>
  <c r="CW523" i="20"/>
  <c r="CW524" i="20"/>
  <c r="CW525" i="20"/>
  <c r="CW526" i="20"/>
  <c r="CW527" i="20"/>
  <c r="CW528" i="20"/>
  <c r="CW529" i="20"/>
  <c r="CW530" i="20"/>
  <c r="CW531" i="20"/>
  <c r="CW532" i="20"/>
  <c r="CW533" i="20"/>
  <c r="CW534" i="20"/>
  <c r="CW535" i="20"/>
  <c r="CW536" i="20"/>
  <c r="CW537" i="20"/>
  <c r="CW538" i="20"/>
  <c r="CW539" i="20"/>
  <c r="CW540" i="20"/>
  <c r="CW541" i="20"/>
  <c r="CW542" i="20"/>
  <c r="CW543" i="20"/>
  <c r="CW544" i="20"/>
  <c r="CW545" i="20"/>
  <c r="CW546" i="20"/>
  <c r="CW547" i="20"/>
  <c r="CW548" i="20"/>
  <c r="CW549" i="20"/>
  <c r="CW550" i="20"/>
  <c r="CW551" i="20"/>
  <c r="CW552" i="20"/>
  <c r="CW553" i="20"/>
  <c r="CW554" i="20"/>
  <c r="CW555" i="20"/>
  <c r="CW556" i="20"/>
  <c r="CW557" i="20"/>
  <c r="CW558" i="20"/>
  <c r="CW559" i="20"/>
  <c r="CW560" i="20"/>
  <c r="CW561" i="20"/>
  <c r="CW562" i="20"/>
  <c r="CW563" i="20"/>
  <c r="CW564" i="20"/>
  <c r="CW565" i="20"/>
  <c r="CV2" i="20"/>
  <c r="CV3" i="20"/>
  <c r="CV4" i="20"/>
  <c r="CV5" i="20"/>
  <c r="CV6" i="20"/>
  <c r="CV7" i="20"/>
  <c r="CV8" i="20"/>
  <c r="CV9" i="20"/>
  <c r="CV10" i="20"/>
  <c r="CV11" i="20"/>
  <c r="CV12" i="20"/>
  <c r="CV13" i="20"/>
  <c r="CV14" i="20"/>
  <c r="CV15" i="20"/>
  <c r="CV16" i="20"/>
  <c r="CV17" i="20"/>
  <c r="CV18" i="20"/>
  <c r="CV19" i="20"/>
  <c r="CV20" i="20"/>
  <c r="CV21" i="20"/>
  <c r="CV22" i="20"/>
  <c r="CV23" i="20"/>
  <c r="CV24" i="20"/>
  <c r="CV25" i="20"/>
  <c r="CV26" i="20"/>
  <c r="CV27" i="20"/>
  <c r="CV28" i="20"/>
  <c r="CV29" i="20"/>
  <c r="CV30" i="20"/>
  <c r="CV31" i="20"/>
  <c r="CV32" i="20"/>
  <c r="CV33" i="20"/>
  <c r="CV34" i="20"/>
  <c r="CV35" i="20"/>
  <c r="CV36" i="20"/>
  <c r="CV37" i="20"/>
  <c r="CV38" i="20"/>
  <c r="CV39" i="20"/>
  <c r="CV40" i="20"/>
  <c r="CV41" i="20"/>
  <c r="CV42" i="20"/>
  <c r="CV43" i="20"/>
  <c r="CV44" i="20"/>
  <c r="CV45" i="20"/>
  <c r="CV46" i="20"/>
  <c r="CV47" i="20"/>
  <c r="CV48" i="20"/>
  <c r="CV49" i="20"/>
  <c r="CV50" i="20"/>
  <c r="CV51" i="20"/>
  <c r="CV52" i="20"/>
  <c r="CV53" i="20"/>
  <c r="CV54" i="20"/>
  <c r="CV55" i="20"/>
  <c r="CV56" i="20"/>
  <c r="CV57" i="20"/>
  <c r="CV58" i="20"/>
  <c r="CV59" i="20"/>
  <c r="CV60" i="20"/>
  <c r="CV61" i="20"/>
  <c r="CV62" i="20"/>
  <c r="CV63" i="20"/>
  <c r="CV64" i="20"/>
  <c r="CV65" i="20"/>
  <c r="CV66" i="20"/>
  <c r="CV67" i="20"/>
  <c r="CV68" i="20"/>
  <c r="CV69" i="20"/>
  <c r="CV70" i="20"/>
  <c r="CV71" i="20"/>
  <c r="CV72" i="20"/>
  <c r="CV73" i="20"/>
  <c r="CV74" i="20"/>
  <c r="CV75" i="20"/>
  <c r="CV76" i="20"/>
  <c r="CV77" i="20"/>
  <c r="CV78" i="20"/>
  <c r="CV79" i="20"/>
  <c r="CV80" i="20"/>
  <c r="CV81" i="20"/>
  <c r="CV82" i="20"/>
  <c r="CV83" i="20"/>
  <c r="CV84" i="20"/>
  <c r="CV85" i="20"/>
  <c r="CV86" i="20"/>
  <c r="CV87" i="20"/>
  <c r="CV88" i="20"/>
  <c r="CV89" i="20"/>
  <c r="CV90" i="20"/>
  <c r="CV91" i="20"/>
  <c r="CV92" i="20"/>
  <c r="CV93" i="20"/>
  <c r="CV94" i="20"/>
  <c r="CV95" i="20"/>
  <c r="CV96" i="20"/>
  <c r="CV97" i="20"/>
  <c r="CV98" i="20"/>
  <c r="CV99" i="20"/>
  <c r="CV100" i="20"/>
  <c r="CV101" i="20"/>
  <c r="CV102" i="20"/>
  <c r="CV103" i="20"/>
  <c r="CV104" i="20"/>
  <c r="CV105" i="20"/>
  <c r="CV106" i="20"/>
  <c r="CV107" i="20"/>
  <c r="CV108" i="20"/>
  <c r="CV109" i="20"/>
  <c r="CV110" i="20"/>
  <c r="CV111" i="20"/>
  <c r="CV112" i="20"/>
  <c r="CV113" i="20"/>
  <c r="CV114" i="20"/>
  <c r="CV115" i="20"/>
  <c r="CV116" i="20"/>
  <c r="CV117" i="20"/>
  <c r="CV118" i="20"/>
  <c r="CV119" i="20"/>
  <c r="CV120" i="20"/>
  <c r="CV121" i="20"/>
  <c r="CV122" i="20"/>
  <c r="CV123" i="20"/>
  <c r="CV124" i="20"/>
  <c r="CV125" i="20"/>
  <c r="CV126" i="20"/>
  <c r="CV127" i="20"/>
  <c r="CV128" i="20"/>
  <c r="CV129" i="20"/>
  <c r="CV130" i="20"/>
  <c r="CV131" i="20"/>
  <c r="CV132" i="20"/>
  <c r="CV133" i="20"/>
  <c r="CV134" i="20"/>
  <c r="CV135" i="20"/>
  <c r="CV136" i="20"/>
  <c r="CV137" i="20"/>
  <c r="CV138" i="20"/>
  <c r="CV139" i="20"/>
  <c r="CV140" i="20"/>
  <c r="CV141" i="20"/>
  <c r="CV142" i="20"/>
  <c r="CV143" i="20"/>
  <c r="CV144" i="20"/>
  <c r="CV145" i="20"/>
  <c r="CV146" i="20"/>
  <c r="CV147" i="20"/>
  <c r="CV148" i="20"/>
  <c r="CV149" i="20"/>
  <c r="CV150" i="20"/>
  <c r="CV151" i="20"/>
  <c r="CV152" i="20"/>
  <c r="CV153" i="20"/>
  <c r="CV154" i="20"/>
  <c r="CV155" i="20"/>
  <c r="CV156" i="20"/>
  <c r="CV157" i="20"/>
  <c r="CV158" i="20"/>
  <c r="CV159" i="20"/>
  <c r="CV160" i="20"/>
  <c r="CV161" i="20"/>
  <c r="CV162" i="20"/>
  <c r="CV163" i="20"/>
  <c r="CV164" i="20"/>
  <c r="CV165" i="20"/>
  <c r="CV166" i="20"/>
  <c r="CV167" i="20"/>
  <c r="CV168" i="20"/>
  <c r="CV169" i="20"/>
  <c r="CV170" i="20"/>
  <c r="CV171" i="20"/>
  <c r="CV172" i="20"/>
  <c r="CV173" i="20"/>
  <c r="CV174" i="20"/>
  <c r="CV175" i="20"/>
  <c r="CV176" i="20"/>
  <c r="CV177" i="20"/>
  <c r="CV178" i="20"/>
  <c r="CV179" i="20"/>
  <c r="CV180" i="20"/>
  <c r="CV181" i="20"/>
  <c r="CV182" i="20"/>
  <c r="CV183" i="20"/>
  <c r="CV184" i="20"/>
  <c r="CV185" i="20"/>
  <c r="CV186" i="20"/>
  <c r="CV187" i="20"/>
  <c r="CV188" i="20"/>
  <c r="CV189" i="20"/>
  <c r="CV190" i="20"/>
  <c r="CV191" i="20"/>
  <c r="CV192" i="20"/>
  <c r="CV193" i="20"/>
  <c r="CV194" i="20"/>
  <c r="CV195" i="20"/>
  <c r="CV196" i="20"/>
  <c r="CV197" i="20"/>
  <c r="CV198" i="20"/>
  <c r="CV199" i="20"/>
  <c r="CV200" i="20"/>
  <c r="CV201" i="20"/>
  <c r="CV202" i="20"/>
  <c r="CV203" i="20"/>
  <c r="CV204" i="20"/>
  <c r="CV205" i="20"/>
  <c r="CV206" i="20"/>
  <c r="CV207" i="20"/>
  <c r="CV208" i="20"/>
  <c r="CV209" i="20"/>
  <c r="CV210" i="20"/>
  <c r="CV211" i="20"/>
  <c r="CV212" i="20"/>
  <c r="CV213" i="20"/>
  <c r="CV214" i="20"/>
  <c r="CV215" i="20"/>
  <c r="CV216" i="20"/>
  <c r="CV217" i="20"/>
  <c r="CV218" i="20"/>
  <c r="CV219" i="20"/>
  <c r="CV220" i="20"/>
  <c r="CV221" i="20"/>
  <c r="CV222" i="20"/>
  <c r="CV223" i="20"/>
  <c r="CV224" i="20"/>
  <c r="CV225" i="20"/>
  <c r="CV226" i="20"/>
  <c r="CV227" i="20"/>
  <c r="CV228" i="20"/>
  <c r="CV229" i="20"/>
  <c r="CV230" i="20"/>
  <c r="CV231" i="20"/>
  <c r="CV232" i="20"/>
  <c r="CV233" i="20"/>
  <c r="CV234" i="20"/>
  <c r="CV235" i="20"/>
  <c r="CV236" i="20"/>
  <c r="CV237" i="20"/>
  <c r="CV238" i="20"/>
  <c r="CV239" i="20"/>
  <c r="CV240" i="20"/>
  <c r="CV241" i="20"/>
  <c r="CV242" i="20"/>
  <c r="CV243" i="20"/>
  <c r="CV244" i="20"/>
  <c r="CV245" i="20"/>
  <c r="CV246" i="20"/>
  <c r="CV247" i="20"/>
  <c r="CV248" i="20"/>
  <c r="CV249" i="20"/>
  <c r="CV250" i="20"/>
  <c r="CV251" i="20"/>
  <c r="CV252" i="20"/>
  <c r="CV253" i="20"/>
  <c r="CV254" i="20"/>
  <c r="CV255" i="20"/>
  <c r="CV256" i="20"/>
  <c r="CV257" i="20"/>
  <c r="CV258" i="20"/>
  <c r="CV259" i="20"/>
  <c r="CV260" i="20"/>
  <c r="CV261" i="20"/>
  <c r="CV262" i="20"/>
  <c r="CV263" i="20"/>
  <c r="CV264" i="20"/>
  <c r="CV265" i="20"/>
  <c r="CV266" i="20"/>
  <c r="CV267" i="20"/>
  <c r="CV268" i="20"/>
  <c r="CV269" i="20"/>
  <c r="CV270" i="20"/>
  <c r="CV271" i="20"/>
  <c r="CV272" i="20"/>
  <c r="CV273" i="20"/>
  <c r="CV274" i="20"/>
  <c r="CV275" i="20"/>
  <c r="CV276" i="20"/>
  <c r="CV277" i="20"/>
  <c r="CV278" i="20"/>
  <c r="CV279" i="20"/>
  <c r="CV280" i="20"/>
  <c r="CV281" i="20"/>
  <c r="CV282" i="20"/>
  <c r="CV283" i="20"/>
  <c r="CV284" i="20"/>
  <c r="CV285" i="20"/>
  <c r="CV286" i="20"/>
  <c r="CV287" i="20"/>
  <c r="CV288" i="20"/>
  <c r="CV289" i="20"/>
  <c r="CV290" i="20"/>
  <c r="CV291" i="20"/>
  <c r="CV292" i="20"/>
  <c r="CV293" i="20"/>
  <c r="CV294" i="20"/>
  <c r="CV295" i="20"/>
  <c r="CV296" i="20"/>
  <c r="CV297" i="20"/>
  <c r="CV298" i="20"/>
  <c r="CV299" i="20"/>
  <c r="CV300" i="20"/>
  <c r="CV301" i="20"/>
  <c r="CV302" i="20"/>
  <c r="CV303" i="20"/>
  <c r="CV304" i="20"/>
  <c r="CV305" i="20"/>
  <c r="CV306" i="20"/>
  <c r="CV307" i="20"/>
  <c r="CV308" i="20"/>
  <c r="CV309" i="20"/>
  <c r="CV310" i="20"/>
  <c r="CV311" i="20"/>
  <c r="CV312" i="20"/>
  <c r="CV313" i="20"/>
  <c r="CV314" i="20"/>
  <c r="CV315" i="20"/>
  <c r="CV316" i="20"/>
  <c r="CV317" i="20"/>
  <c r="CV318" i="20"/>
  <c r="CV319" i="20"/>
  <c r="CV320" i="20"/>
  <c r="CV321" i="20"/>
  <c r="CV322" i="20"/>
  <c r="CV323" i="20"/>
  <c r="CV324" i="20"/>
  <c r="CV325" i="20"/>
  <c r="CV326" i="20"/>
  <c r="CV327" i="20"/>
  <c r="CV328" i="20"/>
  <c r="CV329" i="20"/>
  <c r="CV330" i="20"/>
  <c r="CV331" i="20"/>
  <c r="CV332" i="20"/>
  <c r="CV333" i="20"/>
  <c r="CV334" i="20"/>
  <c r="CV335" i="20"/>
  <c r="CV336" i="20"/>
  <c r="CV337" i="20"/>
  <c r="CV338" i="20"/>
  <c r="CV339" i="20"/>
  <c r="CV340" i="20"/>
  <c r="CV341" i="20"/>
  <c r="CV342" i="20"/>
  <c r="CV343" i="20"/>
  <c r="CV344" i="20"/>
  <c r="CV345" i="20"/>
  <c r="CV346" i="20"/>
  <c r="CV347" i="20"/>
  <c r="CV348" i="20"/>
  <c r="CV349" i="20"/>
  <c r="CV350" i="20"/>
  <c r="CV351" i="20"/>
  <c r="CV352" i="20"/>
  <c r="CV353" i="20"/>
  <c r="CV354" i="20"/>
  <c r="CV355" i="20"/>
  <c r="CV356" i="20"/>
  <c r="CV357" i="20"/>
  <c r="CV358" i="20"/>
  <c r="CV359" i="20"/>
  <c r="CV360" i="20"/>
  <c r="CV361" i="20"/>
  <c r="CV362" i="20"/>
  <c r="CV363" i="20"/>
  <c r="CV364" i="20"/>
  <c r="CV365" i="20"/>
  <c r="CV366" i="20"/>
  <c r="CV367" i="20"/>
  <c r="CV368" i="20"/>
  <c r="CV369" i="20"/>
  <c r="CV370" i="20"/>
  <c r="CV371" i="20"/>
  <c r="CV372" i="20"/>
  <c r="CV373" i="20"/>
  <c r="CV374" i="20"/>
  <c r="CV375" i="20"/>
  <c r="CV376" i="20"/>
  <c r="CV377" i="20"/>
  <c r="CV378" i="20"/>
  <c r="CV379" i="20"/>
  <c r="CV380" i="20"/>
  <c r="CV381" i="20"/>
  <c r="CV382" i="20"/>
  <c r="CV383" i="20"/>
  <c r="CV384" i="20"/>
  <c r="CV385" i="20"/>
  <c r="CV386" i="20"/>
  <c r="CV387" i="20"/>
  <c r="CV388" i="20"/>
  <c r="CV389" i="20"/>
  <c r="CV390" i="20"/>
  <c r="CV391" i="20"/>
  <c r="CV392" i="20"/>
  <c r="CV393" i="20"/>
  <c r="CV394" i="20"/>
  <c r="CV395" i="20"/>
  <c r="CV396" i="20"/>
  <c r="CV397" i="20"/>
  <c r="CV398" i="20"/>
  <c r="CV399" i="20"/>
  <c r="CV400" i="20"/>
  <c r="CV401" i="20"/>
  <c r="CV402" i="20"/>
  <c r="CV403" i="20"/>
  <c r="CV404" i="20"/>
  <c r="CV405" i="20"/>
  <c r="CV406" i="20"/>
  <c r="CV407" i="20"/>
  <c r="CV408" i="20"/>
  <c r="CV409" i="20"/>
  <c r="CV410" i="20"/>
  <c r="CV411" i="20"/>
  <c r="CV412" i="20"/>
  <c r="CV413" i="20"/>
  <c r="CV414" i="20"/>
  <c r="CV415" i="20"/>
  <c r="CV416" i="20"/>
  <c r="CV417" i="20"/>
  <c r="CV418" i="20"/>
  <c r="CV419" i="20"/>
  <c r="CV420" i="20"/>
  <c r="CV421" i="20"/>
  <c r="CV422" i="20"/>
  <c r="CV423" i="20"/>
  <c r="CV424" i="20"/>
  <c r="CV425" i="20"/>
  <c r="CV426" i="20"/>
  <c r="CV427" i="20"/>
  <c r="CV428" i="20"/>
  <c r="CV429" i="20"/>
  <c r="CV430" i="20"/>
  <c r="CV431" i="20"/>
  <c r="CV432" i="20"/>
  <c r="CV433" i="20"/>
  <c r="CV434" i="20"/>
  <c r="CV435" i="20"/>
  <c r="CV436" i="20"/>
  <c r="CV437" i="20"/>
  <c r="CV438" i="20"/>
  <c r="CV439" i="20"/>
  <c r="CV440" i="20"/>
  <c r="CV441" i="20"/>
  <c r="CV442" i="20"/>
  <c r="CV443" i="20"/>
  <c r="CV444" i="20"/>
  <c r="CV445" i="20"/>
  <c r="CV446" i="20"/>
  <c r="CV447" i="20"/>
  <c r="CV448" i="20"/>
  <c r="CV449" i="20"/>
  <c r="CV450" i="20"/>
  <c r="CV451" i="20"/>
  <c r="CV452" i="20"/>
  <c r="CV453" i="20"/>
  <c r="CV454" i="20"/>
  <c r="CV455" i="20"/>
  <c r="CV456" i="20"/>
  <c r="CV457" i="20"/>
  <c r="CV458" i="20"/>
  <c r="CV459" i="20"/>
  <c r="CV460" i="20"/>
  <c r="CV461" i="20"/>
  <c r="CV462" i="20"/>
  <c r="CV463" i="20"/>
  <c r="CV464" i="20"/>
  <c r="CV465" i="20"/>
  <c r="CV466" i="20"/>
  <c r="CV467" i="20"/>
  <c r="CV468" i="20"/>
  <c r="CV469" i="20"/>
  <c r="CV470" i="20"/>
  <c r="CV471" i="20"/>
  <c r="CV472" i="20"/>
  <c r="CV473" i="20"/>
  <c r="CV474" i="20"/>
  <c r="CV475" i="20"/>
  <c r="CV476" i="20"/>
  <c r="CV477" i="20"/>
  <c r="CV478" i="20"/>
  <c r="CV479" i="20"/>
  <c r="CV480" i="20"/>
  <c r="CV481" i="20"/>
  <c r="CV482" i="20"/>
  <c r="CV483" i="20"/>
  <c r="CV484" i="20"/>
  <c r="CV485" i="20"/>
  <c r="CV486" i="20"/>
  <c r="CV487" i="20"/>
  <c r="CV488" i="20"/>
  <c r="CV489" i="20"/>
  <c r="CV490" i="20"/>
  <c r="CV491" i="20"/>
  <c r="CV492" i="20"/>
  <c r="CV493" i="20"/>
  <c r="CV494" i="20"/>
  <c r="CV495" i="20"/>
  <c r="CV496" i="20"/>
  <c r="CV497" i="20"/>
  <c r="CV498" i="20"/>
  <c r="CV499" i="20"/>
  <c r="CV500" i="20"/>
  <c r="CV501" i="20"/>
  <c r="CV502" i="20"/>
  <c r="CV503" i="20"/>
  <c r="CV504" i="20"/>
  <c r="CV505" i="20"/>
  <c r="CV506" i="20"/>
  <c r="CV507" i="20"/>
  <c r="CV508" i="20"/>
  <c r="CV509" i="20"/>
  <c r="CV510" i="20"/>
  <c r="CV511" i="20"/>
  <c r="CV512" i="20"/>
  <c r="CV513" i="20"/>
  <c r="CV514" i="20"/>
  <c r="CV515" i="20"/>
  <c r="CV516" i="20"/>
  <c r="CV517" i="20"/>
  <c r="CV518" i="20"/>
  <c r="CV519" i="20"/>
  <c r="CV520" i="20"/>
  <c r="CV521" i="20"/>
  <c r="CV522" i="20"/>
  <c r="CV523" i="20"/>
  <c r="CV524" i="20"/>
  <c r="CV525" i="20"/>
  <c r="CV526" i="20"/>
  <c r="CV527" i="20"/>
  <c r="CV528" i="20"/>
  <c r="CV529" i="20"/>
  <c r="CV530" i="20"/>
  <c r="CV531" i="20"/>
  <c r="CV532" i="20"/>
  <c r="CV533" i="20"/>
  <c r="CV534" i="20"/>
  <c r="CV535" i="20"/>
  <c r="CV536" i="20"/>
  <c r="CV537" i="20"/>
  <c r="CV538" i="20"/>
  <c r="CV539" i="20"/>
  <c r="CV540" i="20"/>
  <c r="CV541" i="20"/>
  <c r="CV542" i="20"/>
  <c r="CV543" i="20"/>
  <c r="CV544" i="20"/>
  <c r="CV545" i="20"/>
  <c r="CV546" i="20"/>
  <c r="CV547" i="20"/>
  <c r="CV548" i="20"/>
  <c r="CV549" i="20"/>
  <c r="CV550" i="20"/>
  <c r="CV551" i="20"/>
  <c r="CV552" i="20"/>
  <c r="CV553" i="20"/>
  <c r="CV554" i="20"/>
  <c r="CV555" i="20"/>
  <c r="CV556" i="20"/>
  <c r="CV557" i="20"/>
  <c r="CV558" i="20"/>
  <c r="CV559" i="20"/>
  <c r="CV560" i="20"/>
  <c r="CV561" i="20"/>
  <c r="CV562" i="20"/>
  <c r="CV563" i="20"/>
  <c r="CV564" i="20"/>
  <c r="CV565" i="20"/>
  <c r="CU2" i="20"/>
  <c r="CU3" i="20"/>
  <c r="CU4" i="20"/>
  <c r="CU5" i="20"/>
  <c r="CU6" i="20"/>
  <c r="CU7" i="20"/>
  <c r="CU8" i="20"/>
  <c r="CU9" i="20"/>
  <c r="CU10" i="20"/>
  <c r="CU11" i="20"/>
  <c r="CU12" i="20"/>
  <c r="CU13" i="20"/>
  <c r="CU14" i="20"/>
  <c r="CU15" i="20"/>
  <c r="CU16" i="20"/>
  <c r="CU17" i="20"/>
  <c r="CU18" i="20"/>
  <c r="CU19" i="20"/>
  <c r="CU20" i="20"/>
  <c r="CU21" i="20"/>
  <c r="CU22" i="20"/>
  <c r="CU23" i="20"/>
  <c r="CU24" i="20"/>
  <c r="CU25" i="20"/>
  <c r="CU26" i="20"/>
  <c r="CU27" i="20"/>
  <c r="CU28" i="20"/>
  <c r="CU29" i="20"/>
  <c r="CU30" i="20"/>
  <c r="CU31" i="20"/>
  <c r="CU32" i="20"/>
  <c r="CU33" i="20"/>
  <c r="CU34" i="20"/>
  <c r="CU35" i="20"/>
  <c r="CU36" i="20"/>
  <c r="CU37" i="20"/>
  <c r="CU38" i="20"/>
  <c r="CU39" i="20"/>
  <c r="CU40" i="20"/>
  <c r="CU41" i="20"/>
  <c r="CU42" i="20"/>
  <c r="CU43" i="20"/>
  <c r="CU44" i="20"/>
  <c r="CU45" i="20"/>
  <c r="CU46" i="20"/>
  <c r="CU47" i="20"/>
  <c r="CU48" i="20"/>
  <c r="CU49" i="20"/>
  <c r="CU50" i="20"/>
  <c r="CU51" i="20"/>
  <c r="CU52" i="20"/>
  <c r="CU53" i="20"/>
  <c r="CU54" i="20"/>
  <c r="CU55" i="20"/>
  <c r="CU56" i="20"/>
  <c r="CU57" i="20"/>
  <c r="CU58" i="20"/>
  <c r="CU59" i="20"/>
  <c r="CU60" i="20"/>
  <c r="CU61" i="20"/>
  <c r="CU62" i="20"/>
  <c r="CU63" i="20"/>
  <c r="CU64" i="20"/>
  <c r="CU65" i="20"/>
  <c r="CU66" i="20"/>
  <c r="CU67" i="20"/>
  <c r="CU68" i="20"/>
  <c r="CU69" i="20"/>
  <c r="CU70" i="20"/>
  <c r="CU71" i="20"/>
  <c r="CU72" i="20"/>
  <c r="CU73" i="20"/>
  <c r="CU74" i="20"/>
  <c r="CU75" i="20"/>
  <c r="CU76" i="20"/>
  <c r="CU77" i="20"/>
  <c r="CU78" i="20"/>
  <c r="CU79" i="20"/>
  <c r="CU80" i="20"/>
  <c r="CU81" i="20"/>
  <c r="CU82" i="20"/>
  <c r="CU83" i="20"/>
  <c r="CU84" i="20"/>
  <c r="CU85" i="20"/>
  <c r="CU86" i="20"/>
  <c r="CU87" i="20"/>
  <c r="CU88" i="20"/>
  <c r="CU89" i="20"/>
  <c r="CU90" i="20"/>
  <c r="CU91" i="20"/>
  <c r="CU92" i="20"/>
  <c r="CU93" i="20"/>
  <c r="CU94" i="20"/>
  <c r="CU95" i="20"/>
  <c r="CU96" i="20"/>
  <c r="CU97" i="20"/>
  <c r="CU98" i="20"/>
  <c r="CU99" i="20"/>
  <c r="CU100" i="20"/>
  <c r="CU101" i="20"/>
  <c r="CU102" i="20"/>
  <c r="CU103" i="20"/>
  <c r="CU104" i="20"/>
  <c r="CU105" i="20"/>
  <c r="CU106" i="20"/>
  <c r="CU107" i="20"/>
  <c r="CU108" i="20"/>
  <c r="CU109" i="20"/>
  <c r="CU110" i="20"/>
  <c r="CU111" i="20"/>
  <c r="CU112" i="20"/>
  <c r="CU113" i="20"/>
  <c r="CU114" i="20"/>
  <c r="CU115" i="20"/>
  <c r="CU116" i="20"/>
  <c r="CU117" i="20"/>
  <c r="CU118" i="20"/>
  <c r="CU119" i="20"/>
  <c r="CU120" i="20"/>
  <c r="CU121" i="20"/>
  <c r="CU122" i="20"/>
  <c r="CU123" i="20"/>
  <c r="CU124" i="20"/>
  <c r="CU125" i="20"/>
  <c r="CU126" i="20"/>
  <c r="CU127" i="20"/>
  <c r="CU128" i="20"/>
  <c r="CU129" i="20"/>
  <c r="CU130" i="20"/>
  <c r="CU131" i="20"/>
  <c r="CU132" i="20"/>
  <c r="CU133" i="20"/>
  <c r="CU134" i="20"/>
  <c r="CU135" i="20"/>
  <c r="CU136" i="20"/>
  <c r="CU137" i="20"/>
  <c r="CU138" i="20"/>
  <c r="CU139" i="20"/>
  <c r="CU140" i="20"/>
  <c r="CU141" i="20"/>
  <c r="CU142" i="20"/>
  <c r="CU143" i="20"/>
  <c r="CU144" i="20"/>
  <c r="CU145" i="20"/>
  <c r="CU146" i="20"/>
  <c r="CU147" i="20"/>
  <c r="CU148" i="20"/>
  <c r="CU149" i="20"/>
  <c r="CU150" i="20"/>
  <c r="CU151" i="20"/>
  <c r="CU152" i="20"/>
  <c r="CU153" i="20"/>
  <c r="CU154" i="20"/>
  <c r="CU155" i="20"/>
  <c r="CU156" i="20"/>
  <c r="CU157" i="20"/>
  <c r="CU158" i="20"/>
  <c r="CU159" i="20"/>
  <c r="CU160" i="20"/>
  <c r="CU161" i="20"/>
  <c r="CU162" i="20"/>
  <c r="CU163" i="20"/>
  <c r="CU164" i="20"/>
  <c r="CU165" i="20"/>
  <c r="CU166" i="20"/>
  <c r="CU167" i="20"/>
  <c r="CU168" i="20"/>
  <c r="CU169" i="20"/>
  <c r="CU170" i="20"/>
  <c r="CU171" i="20"/>
  <c r="CU172" i="20"/>
  <c r="CU173" i="20"/>
  <c r="CU174" i="20"/>
  <c r="CU175" i="20"/>
  <c r="CU176" i="20"/>
  <c r="CU177" i="20"/>
  <c r="CU178" i="20"/>
  <c r="CU179" i="20"/>
  <c r="CU180" i="20"/>
  <c r="CU181" i="20"/>
  <c r="CU182" i="20"/>
  <c r="CU183" i="20"/>
  <c r="CU184" i="20"/>
  <c r="CU185" i="20"/>
  <c r="CU186" i="20"/>
  <c r="CU187" i="20"/>
  <c r="CU188" i="20"/>
  <c r="CU189" i="20"/>
  <c r="CU190" i="20"/>
  <c r="CU191" i="20"/>
  <c r="CU192" i="20"/>
  <c r="CU193" i="20"/>
  <c r="CU194" i="20"/>
  <c r="CU195" i="20"/>
  <c r="CU196" i="20"/>
  <c r="CU197" i="20"/>
  <c r="CU198" i="20"/>
  <c r="CU199" i="20"/>
  <c r="CU200" i="20"/>
  <c r="CU201" i="20"/>
  <c r="CU202" i="20"/>
  <c r="CU203" i="20"/>
  <c r="CU204" i="20"/>
  <c r="CU205" i="20"/>
  <c r="CU206" i="20"/>
  <c r="CU207" i="20"/>
  <c r="CU208" i="20"/>
  <c r="CU209" i="20"/>
  <c r="CU210" i="20"/>
  <c r="CU211" i="20"/>
  <c r="CU212" i="20"/>
  <c r="CU213" i="20"/>
  <c r="CU214" i="20"/>
  <c r="CU215" i="20"/>
  <c r="CU216" i="20"/>
  <c r="CU217" i="20"/>
  <c r="CU218" i="20"/>
  <c r="CU219" i="20"/>
  <c r="CU220" i="20"/>
  <c r="CU221" i="20"/>
  <c r="CU222" i="20"/>
  <c r="CU223" i="20"/>
  <c r="CU224" i="20"/>
  <c r="CU225" i="20"/>
  <c r="CU226" i="20"/>
  <c r="CU227" i="20"/>
  <c r="CU228" i="20"/>
  <c r="CU229" i="20"/>
  <c r="CU230" i="20"/>
  <c r="CU231" i="20"/>
  <c r="CU232" i="20"/>
  <c r="CU233" i="20"/>
  <c r="CU234" i="20"/>
  <c r="CU235" i="20"/>
  <c r="CU236" i="20"/>
  <c r="CU237" i="20"/>
  <c r="CU238" i="20"/>
  <c r="CU239" i="20"/>
  <c r="CU240" i="20"/>
  <c r="CU241" i="20"/>
  <c r="CU242" i="20"/>
  <c r="CU243" i="20"/>
  <c r="CU244" i="20"/>
  <c r="CU245" i="20"/>
  <c r="CU246" i="20"/>
  <c r="CU247" i="20"/>
  <c r="CU248" i="20"/>
  <c r="CU249" i="20"/>
  <c r="CU250" i="20"/>
  <c r="CU251" i="20"/>
  <c r="CU252" i="20"/>
  <c r="CU253" i="20"/>
  <c r="CU254" i="20"/>
  <c r="CU255" i="20"/>
  <c r="CU256" i="20"/>
  <c r="CU257" i="20"/>
  <c r="CU258" i="20"/>
  <c r="CU259" i="20"/>
  <c r="CU260" i="20"/>
  <c r="CU261" i="20"/>
  <c r="CU262" i="20"/>
  <c r="CU263" i="20"/>
  <c r="CU264" i="20"/>
  <c r="CU265" i="20"/>
  <c r="CU266" i="20"/>
  <c r="CU267" i="20"/>
  <c r="CU268" i="20"/>
  <c r="CU269" i="20"/>
  <c r="CU270" i="20"/>
  <c r="CU271" i="20"/>
  <c r="CU272" i="20"/>
  <c r="CU273" i="20"/>
  <c r="CU274" i="20"/>
  <c r="CU275" i="20"/>
  <c r="CU276" i="20"/>
  <c r="CU277" i="20"/>
  <c r="CU278" i="20"/>
  <c r="CU279" i="20"/>
  <c r="CU280" i="20"/>
  <c r="CU281" i="20"/>
  <c r="CU282" i="20"/>
  <c r="CU283" i="20"/>
  <c r="CU284" i="20"/>
  <c r="CU285" i="20"/>
  <c r="CU286" i="20"/>
  <c r="CU287" i="20"/>
  <c r="CU288" i="20"/>
  <c r="CU289" i="20"/>
  <c r="CU290" i="20"/>
  <c r="CU291" i="20"/>
  <c r="CU292" i="20"/>
  <c r="CU293" i="20"/>
  <c r="CU294" i="20"/>
  <c r="CU295" i="20"/>
  <c r="CU296" i="20"/>
  <c r="CU297" i="20"/>
  <c r="CU298" i="20"/>
  <c r="CU299" i="20"/>
  <c r="CU300" i="20"/>
  <c r="CU301" i="20"/>
  <c r="CU302" i="20"/>
  <c r="CU303" i="20"/>
  <c r="CU304" i="20"/>
  <c r="CU305" i="20"/>
  <c r="CU306" i="20"/>
  <c r="CU307" i="20"/>
  <c r="CU308" i="20"/>
  <c r="CU309" i="20"/>
  <c r="CU310" i="20"/>
  <c r="CU311" i="20"/>
  <c r="CU312" i="20"/>
  <c r="CU313" i="20"/>
  <c r="CU314" i="20"/>
  <c r="CU315" i="20"/>
  <c r="CU316" i="20"/>
  <c r="CU317" i="20"/>
  <c r="CU318" i="20"/>
  <c r="CU319" i="20"/>
  <c r="CU320" i="20"/>
  <c r="CU321" i="20"/>
  <c r="CU322" i="20"/>
  <c r="CU323" i="20"/>
  <c r="CU324" i="20"/>
  <c r="CU325" i="20"/>
  <c r="CU326" i="20"/>
  <c r="CU327" i="20"/>
  <c r="CU328" i="20"/>
  <c r="CU329" i="20"/>
  <c r="CU330" i="20"/>
  <c r="CU331" i="20"/>
  <c r="CU332" i="20"/>
  <c r="CU333" i="20"/>
  <c r="CU334" i="20"/>
  <c r="CU335" i="20"/>
  <c r="CU336" i="20"/>
  <c r="CU337" i="20"/>
  <c r="CU338" i="20"/>
  <c r="CU339" i="20"/>
  <c r="CU340" i="20"/>
  <c r="CU341" i="20"/>
  <c r="CU342" i="20"/>
  <c r="CU343" i="20"/>
  <c r="CU344" i="20"/>
  <c r="CU345" i="20"/>
  <c r="CU346" i="20"/>
  <c r="CU347" i="20"/>
  <c r="CU348" i="20"/>
  <c r="CU349" i="20"/>
  <c r="CU350" i="20"/>
  <c r="CU351" i="20"/>
  <c r="CU352" i="20"/>
  <c r="CU353" i="20"/>
  <c r="CU354" i="20"/>
  <c r="CU355" i="20"/>
  <c r="CU356" i="20"/>
  <c r="CU357" i="20"/>
  <c r="CU358" i="20"/>
  <c r="CU359" i="20"/>
  <c r="CU360" i="20"/>
  <c r="CU361" i="20"/>
  <c r="CU362" i="20"/>
  <c r="CU363" i="20"/>
  <c r="CU364" i="20"/>
  <c r="CU365" i="20"/>
  <c r="CU366" i="20"/>
  <c r="CU367" i="20"/>
  <c r="CU368" i="20"/>
  <c r="CU369" i="20"/>
  <c r="CU370" i="20"/>
  <c r="CU371" i="20"/>
  <c r="CU372" i="20"/>
  <c r="CU373" i="20"/>
  <c r="CU374" i="20"/>
  <c r="CU375" i="20"/>
  <c r="CU376" i="20"/>
  <c r="CU377" i="20"/>
  <c r="CU378" i="20"/>
  <c r="CU379" i="20"/>
  <c r="CU380" i="20"/>
  <c r="CU381" i="20"/>
  <c r="CU382" i="20"/>
  <c r="CU383" i="20"/>
  <c r="CU384" i="20"/>
  <c r="CU385" i="20"/>
  <c r="CU386" i="20"/>
  <c r="CU387" i="20"/>
  <c r="CU388" i="20"/>
  <c r="CU389" i="20"/>
  <c r="CU390" i="20"/>
  <c r="CU391" i="20"/>
  <c r="CU392" i="20"/>
  <c r="CU393" i="20"/>
  <c r="CU394" i="20"/>
  <c r="CU395" i="20"/>
  <c r="CU396" i="20"/>
  <c r="CU397" i="20"/>
  <c r="CU398" i="20"/>
  <c r="CU399" i="20"/>
  <c r="CU400" i="20"/>
  <c r="CU401" i="20"/>
  <c r="CU402" i="20"/>
  <c r="CU403" i="20"/>
  <c r="CU404" i="20"/>
  <c r="CU405" i="20"/>
  <c r="CU406" i="20"/>
  <c r="CU407" i="20"/>
  <c r="CU408" i="20"/>
  <c r="CU409" i="20"/>
  <c r="CU410" i="20"/>
  <c r="CU411" i="20"/>
  <c r="CU412" i="20"/>
  <c r="CU413" i="20"/>
  <c r="CU414" i="20"/>
  <c r="CU415" i="20"/>
  <c r="CU416" i="20"/>
  <c r="CU417" i="20"/>
  <c r="CU418" i="20"/>
  <c r="CU419" i="20"/>
  <c r="CU420" i="20"/>
  <c r="CU421" i="20"/>
  <c r="CU422" i="20"/>
  <c r="CU423" i="20"/>
  <c r="CU424" i="20"/>
  <c r="CU425" i="20"/>
  <c r="CU426" i="20"/>
  <c r="CU427" i="20"/>
  <c r="CU428" i="20"/>
  <c r="CU429" i="20"/>
  <c r="CU430" i="20"/>
  <c r="CU431" i="20"/>
  <c r="CU432" i="20"/>
  <c r="CU433" i="20"/>
  <c r="CU434" i="20"/>
  <c r="CU435" i="20"/>
  <c r="CU436" i="20"/>
  <c r="CU437" i="20"/>
  <c r="CU438" i="20"/>
  <c r="CU439" i="20"/>
  <c r="CU440" i="20"/>
  <c r="CU441" i="20"/>
  <c r="CU442" i="20"/>
  <c r="CU443" i="20"/>
  <c r="CU444" i="20"/>
  <c r="CU445" i="20"/>
  <c r="CU446" i="20"/>
  <c r="CU447" i="20"/>
  <c r="CU448" i="20"/>
  <c r="CU449" i="20"/>
  <c r="CU450" i="20"/>
  <c r="CU451" i="20"/>
  <c r="CU452" i="20"/>
  <c r="CU453" i="20"/>
  <c r="CU454" i="20"/>
  <c r="CU455" i="20"/>
  <c r="CU456" i="20"/>
  <c r="CU457" i="20"/>
  <c r="CU458" i="20"/>
  <c r="CU459" i="20"/>
  <c r="CU460" i="20"/>
  <c r="CU461" i="20"/>
  <c r="CU462" i="20"/>
  <c r="CU463" i="20"/>
  <c r="CU464" i="20"/>
  <c r="CU465" i="20"/>
  <c r="CU466" i="20"/>
  <c r="CU467" i="20"/>
  <c r="CU468" i="20"/>
  <c r="CU469" i="20"/>
  <c r="CU470" i="20"/>
  <c r="CU471" i="20"/>
  <c r="CU472" i="20"/>
  <c r="CU473" i="20"/>
  <c r="CU474" i="20"/>
  <c r="CU475" i="20"/>
  <c r="CU476" i="20"/>
  <c r="CU477" i="20"/>
  <c r="CU478" i="20"/>
  <c r="CU479" i="20"/>
  <c r="CU480" i="20"/>
  <c r="CU481" i="20"/>
  <c r="CU482" i="20"/>
  <c r="CU483" i="20"/>
  <c r="CU484" i="20"/>
  <c r="CU485" i="20"/>
  <c r="CU486" i="20"/>
  <c r="CU487" i="20"/>
  <c r="CU488" i="20"/>
  <c r="CU489" i="20"/>
  <c r="CU490" i="20"/>
  <c r="CU491" i="20"/>
  <c r="CU492" i="20"/>
  <c r="CU493" i="20"/>
  <c r="CU494" i="20"/>
  <c r="CU495" i="20"/>
  <c r="CU496" i="20"/>
  <c r="CU497" i="20"/>
  <c r="CU498" i="20"/>
  <c r="CU499" i="20"/>
  <c r="CU500" i="20"/>
  <c r="CU501" i="20"/>
  <c r="CU502" i="20"/>
  <c r="CU503" i="20"/>
  <c r="CU504" i="20"/>
  <c r="CU505" i="20"/>
  <c r="CU506" i="20"/>
  <c r="CU507" i="20"/>
  <c r="CU508" i="20"/>
  <c r="CU509" i="20"/>
  <c r="CU510" i="20"/>
  <c r="CU511" i="20"/>
  <c r="CU512" i="20"/>
  <c r="CU513" i="20"/>
  <c r="CU514" i="20"/>
  <c r="CU515" i="20"/>
  <c r="CU516" i="20"/>
  <c r="CU517" i="20"/>
  <c r="CU518" i="20"/>
  <c r="CU519" i="20"/>
  <c r="CU520" i="20"/>
  <c r="CU521" i="20"/>
  <c r="CU522" i="20"/>
  <c r="CU523" i="20"/>
  <c r="CU524" i="20"/>
  <c r="CU525" i="20"/>
  <c r="CU526" i="20"/>
  <c r="CU527" i="20"/>
  <c r="CU528" i="20"/>
  <c r="CU529" i="20"/>
  <c r="CU530" i="20"/>
  <c r="CU531" i="20"/>
  <c r="CU532" i="20"/>
  <c r="CU533" i="20"/>
  <c r="CU534" i="20"/>
  <c r="CU535" i="20"/>
  <c r="CU536" i="20"/>
  <c r="CU537" i="20"/>
  <c r="CU538" i="20"/>
  <c r="CU539" i="20"/>
  <c r="CU540" i="20"/>
  <c r="CU541" i="20"/>
  <c r="CU542" i="20"/>
  <c r="CU543" i="20"/>
  <c r="CU544" i="20"/>
  <c r="CU545" i="20"/>
  <c r="CU546" i="20"/>
  <c r="CU547" i="20"/>
  <c r="CU548" i="20"/>
  <c r="CU549" i="20"/>
  <c r="CU550" i="20"/>
  <c r="CU551" i="20"/>
  <c r="CU552" i="20"/>
  <c r="CU553" i="20"/>
  <c r="CU554" i="20"/>
  <c r="CU555" i="20"/>
  <c r="CU556" i="20"/>
  <c r="CU557" i="20"/>
  <c r="CU558" i="20"/>
  <c r="CU559" i="20"/>
  <c r="CU560" i="20"/>
  <c r="CU561" i="20"/>
  <c r="CU562" i="20"/>
  <c r="CU563" i="20"/>
  <c r="CU564" i="20"/>
  <c r="CU565" i="20"/>
  <c r="CT2" i="20"/>
  <c r="CT3" i="20"/>
  <c r="CT4" i="20"/>
  <c r="CT5" i="20"/>
  <c r="CT6" i="20"/>
  <c r="CT7" i="20"/>
  <c r="CT8" i="20"/>
  <c r="CT9" i="20"/>
  <c r="CT10" i="20"/>
  <c r="CT11" i="20"/>
  <c r="CT12" i="20"/>
  <c r="CT13" i="20"/>
  <c r="CT14" i="20"/>
  <c r="CT15" i="20"/>
  <c r="CT16" i="20"/>
  <c r="CT17" i="20"/>
  <c r="CT18" i="20"/>
  <c r="CT19" i="20"/>
  <c r="CT20" i="20"/>
  <c r="CT21" i="20"/>
  <c r="CT22" i="20"/>
  <c r="CT23" i="20"/>
  <c r="CT24" i="20"/>
  <c r="CT25" i="20"/>
  <c r="CT26" i="20"/>
  <c r="CT27" i="20"/>
  <c r="CT28" i="20"/>
  <c r="CT29" i="20"/>
  <c r="CT30" i="20"/>
  <c r="CT31" i="20"/>
  <c r="CT32" i="20"/>
  <c r="CT33" i="20"/>
  <c r="CT34" i="20"/>
  <c r="CT35" i="20"/>
  <c r="CT36" i="20"/>
  <c r="CT37" i="20"/>
  <c r="CT38" i="20"/>
  <c r="CT39" i="20"/>
  <c r="CT40" i="20"/>
  <c r="CT41" i="20"/>
  <c r="CT42" i="20"/>
  <c r="CT43" i="20"/>
  <c r="CT44" i="20"/>
  <c r="CT45" i="20"/>
  <c r="CT46" i="20"/>
  <c r="CT47" i="20"/>
  <c r="CT48" i="20"/>
  <c r="CT49" i="20"/>
  <c r="CT50" i="20"/>
  <c r="CT51" i="20"/>
  <c r="CT52" i="20"/>
  <c r="CT53" i="20"/>
  <c r="CT54" i="20"/>
  <c r="CT55" i="20"/>
  <c r="CT56" i="20"/>
  <c r="CT57" i="20"/>
  <c r="CT58" i="20"/>
  <c r="CT59" i="20"/>
  <c r="CT60" i="20"/>
  <c r="CT61" i="20"/>
  <c r="CT62" i="20"/>
  <c r="CT63" i="20"/>
  <c r="CT64" i="20"/>
  <c r="CT65" i="20"/>
  <c r="CT66" i="20"/>
  <c r="CT67" i="20"/>
  <c r="CT68" i="20"/>
  <c r="CT69" i="20"/>
  <c r="CT70" i="20"/>
  <c r="CT71" i="20"/>
  <c r="CT72" i="20"/>
  <c r="CT73" i="20"/>
  <c r="CT74" i="20"/>
  <c r="CT75" i="20"/>
  <c r="CT76" i="20"/>
  <c r="CT77" i="20"/>
  <c r="CT78" i="20"/>
  <c r="CT79" i="20"/>
  <c r="CT80" i="20"/>
  <c r="CT81" i="20"/>
  <c r="CT82" i="20"/>
  <c r="CT83" i="20"/>
  <c r="CT84" i="20"/>
  <c r="CT85" i="20"/>
  <c r="CT86" i="20"/>
  <c r="CT87" i="20"/>
  <c r="CT88" i="20"/>
  <c r="CT89" i="20"/>
  <c r="CT90" i="20"/>
  <c r="CT91" i="20"/>
  <c r="CT92" i="20"/>
  <c r="CT93" i="20"/>
  <c r="CT94" i="20"/>
  <c r="CT95" i="20"/>
  <c r="CT96" i="20"/>
  <c r="CT97" i="20"/>
  <c r="CT98" i="20"/>
  <c r="CT99" i="20"/>
  <c r="CT100" i="20"/>
  <c r="CT101" i="20"/>
  <c r="CT102" i="20"/>
  <c r="CT103" i="20"/>
  <c r="CT104" i="20"/>
  <c r="CT105" i="20"/>
  <c r="CT106" i="20"/>
  <c r="CT107" i="20"/>
  <c r="CT108" i="20"/>
  <c r="CT109" i="20"/>
  <c r="CT110" i="20"/>
  <c r="CT111" i="20"/>
  <c r="CT112" i="20"/>
  <c r="CT113" i="20"/>
  <c r="CT114" i="20"/>
  <c r="CT115" i="20"/>
  <c r="CT116" i="20"/>
  <c r="CT117" i="20"/>
  <c r="CT118" i="20"/>
  <c r="CT119" i="20"/>
  <c r="CT120" i="20"/>
  <c r="CT121" i="20"/>
  <c r="CT122" i="20"/>
  <c r="CT123" i="20"/>
  <c r="CT124" i="20"/>
  <c r="CT125" i="20"/>
  <c r="CT126" i="20"/>
  <c r="CT127" i="20"/>
  <c r="CT128" i="20"/>
  <c r="CT129" i="20"/>
  <c r="CT130" i="20"/>
  <c r="CT131" i="20"/>
  <c r="CT132" i="20"/>
  <c r="CT133" i="20"/>
  <c r="CT134" i="20"/>
  <c r="CT135" i="20"/>
  <c r="CT136" i="20"/>
  <c r="CT137" i="20"/>
  <c r="CT138" i="20"/>
  <c r="CT139" i="20"/>
  <c r="CT140" i="20"/>
  <c r="CT141" i="20"/>
  <c r="CT142" i="20"/>
  <c r="CT143" i="20"/>
  <c r="CT144" i="20"/>
  <c r="CT145" i="20"/>
  <c r="CT146" i="20"/>
  <c r="CT147" i="20"/>
  <c r="CT148" i="20"/>
  <c r="CT149" i="20"/>
  <c r="CT150" i="20"/>
  <c r="CT151" i="20"/>
  <c r="CT152" i="20"/>
  <c r="CT153" i="20"/>
  <c r="CT154" i="20"/>
  <c r="CT155" i="20"/>
  <c r="CT156" i="20"/>
  <c r="CT157" i="20"/>
  <c r="CT158" i="20"/>
  <c r="CT159" i="20"/>
  <c r="CT160" i="20"/>
  <c r="CT161" i="20"/>
  <c r="CT162" i="20"/>
  <c r="CT163" i="20"/>
  <c r="CT164" i="20"/>
  <c r="CT165" i="20"/>
  <c r="CT166" i="20"/>
  <c r="CT167" i="20"/>
  <c r="CT168" i="20"/>
  <c r="CT169" i="20"/>
  <c r="CT170" i="20"/>
  <c r="CT171" i="20"/>
  <c r="CT172" i="20"/>
  <c r="CT173" i="20"/>
  <c r="CT174" i="20"/>
  <c r="CT175" i="20"/>
  <c r="CT176" i="20"/>
  <c r="CT177" i="20"/>
  <c r="CT178" i="20"/>
  <c r="CT179" i="20"/>
  <c r="CT180" i="20"/>
  <c r="CT181" i="20"/>
  <c r="CT182" i="20"/>
  <c r="CT183" i="20"/>
  <c r="CT184" i="20"/>
  <c r="CT185" i="20"/>
  <c r="CT186" i="20"/>
  <c r="CT187" i="20"/>
  <c r="CT188" i="20"/>
  <c r="CT189" i="20"/>
  <c r="CT190" i="20"/>
  <c r="CT191" i="20"/>
  <c r="CT192" i="20"/>
  <c r="CT193" i="20"/>
  <c r="CT194" i="20"/>
  <c r="CT195" i="20"/>
  <c r="CT196" i="20"/>
  <c r="CT197" i="20"/>
  <c r="CT198" i="20"/>
  <c r="CT199" i="20"/>
  <c r="CT200" i="20"/>
  <c r="CT201" i="20"/>
  <c r="CT202" i="20"/>
  <c r="CT203" i="20"/>
  <c r="CT204" i="20"/>
  <c r="CT205" i="20"/>
  <c r="CT206" i="20"/>
  <c r="CT207" i="20"/>
  <c r="CT208" i="20"/>
  <c r="CT209" i="20"/>
  <c r="CT210" i="20"/>
  <c r="CT211" i="20"/>
  <c r="CT212" i="20"/>
  <c r="CT213" i="20"/>
  <c r="CT214" i="20"/>
  <c r="CT215" i="20"/>
  <c r="CT216" i="20"/>
  <c r="CT217" i="20"/>
  <c r="CT218" i="20"/>
  <c r="CT219" i="20"/>
  <c r="CT220" i="20"/>
  <c r="CT221" i="20"/>
  <c r="CT222" i="20"/>
  <c r="CT223" i="20"/>
  <c r="CT224" i="20"/>
  <c r="CT225" i="20"/>
  <c r="CT226" i="20"/>
  <c r="CT227" i="20"/>
  <c r="CT228" i="20"/>
  <c r="CT229" i="20"/>
  <c r="CT230" i="20"/>
  <c r="CT231" i="20"/>
  <c r="CT232" i="20"/>
  <c r="CT233" i="20"/>
  <c r="CT234" i="20"/>
  <c r="CT235" i="20"/>
  <c r="CT236" i="20"/>
  <c r="CT237" i="20"/>
  <c r="CT238" i="20"/>
  <c r="CT239" i="20"/>
  <c r="CT240" i="20"/>
  <c r="CT241" i="20"/>
  <c r="CT242" i="20"/>
  <c r="CT243" i="20"/>
  <c r="CT244" i="20"/>
  <c r="CT245" i="20"/>
  <c r="CT246" i="20"/>
  <c r="CT247" i="20"/>
  <c r="CT248" i="20"/>
  <c r="CT249" i="20"/>
  <c r="CT250" i="20"/>
  <c r="CT251" i="20"/>
  <c r="CT252" i="20"/>
  <c r="CT253" i="20"/>
  <c r="CT254" i="20"/>
  <c r="CT255" i="20"/>
  <c r="CT256" i="20"/>
  <c r="CT257" i="20"/>
  <c r="CT258" i="20"/>
  <c r="CT259" i="20"/>
  <c r="CT260" i="20"/>
  <c r="CT261" i="20"/>
  <c r="CT262" i="20"/>
  <c r="CT263" i="20"/>
  <c r="CT264" i="20"/>
  <c r="CT265" i="20"/>
  <c r="CT266" i="20"/>
  <c r="CT267" i="20"/>
  <c r="CT268" i="20"/>
  <c r="CT269" i="20"/>
  <c r="CT270" i="20"/>
  <c r="CT271" i="20"/>
  <c r="CT272" i="20"/>
  <c r="CT273" i="20"/>
  <c r="CT274" i="20"/>
  <c r="CT275" i="20"/>
  <c r="CT276" i="20"/>
  <c r="CT277" i="20"/>
  <c r="CT278" i="20"/>
  <c r="CT279" i="20"/>
  <c r="CT280" i="20"/>
  <c r="CT281" i="20"/>
  <c r="CT282" i="20"/>
  <c r="CT283" i="20"/>
  <c r="CT284" i="20"/>
  <c r="CT285" i="20"/>
  <c r="CT286" i="20"/>
  <c r="CT287" i="20"/>
  <c r="CT288" i="20"/>
  <c r="CT289" i="20"/>
  <c r="CT290" i="20"/>
  <c r="CT291" i="20"/>
  <c r="CT292" i="20"/>
  <c r="CT293" i="20"/>
  <c r="CT294" i="20"/>
  <c r="CT295" i="20"/>
  <c r="CT296" i="20"/>
  <c r="CT297" i="20"/>
  <c r="CT298" i="20"/>
  <c r="CT299" i="20"/>
  <c r="CT300" i="20"/>
  <c r="CT301" i="20"/>
  <c r="CT302" i="20"/>
  <c r="CT303" i="20"/>
  <c r="CT304" i="20"/>
  <c r="CT305" i="20"/>
  <c r="CT306" i="20"/>
  <c r="CT307" i="20"/>
  <c r="CT308" i="20"/>
  <c r="CT309" i="20"/>
  <c r="CT310" i="20"/>
  <c r="CT311" i="20"/>
  <c r="CT312" i="20"/>
  <c r="CT313" i="20"/>
  <c r="CT314" i="20"/>
  <c r="CT315" i="20"/>
  <c r="CT316" i="20"/>
  <c r="CT317" i="20"/>
  <c r="CT318" i="20"/>
  <c r="CT319" i="20"/>
  <c r="CT320" i="20"/>
  <c r="CT321" i="20"/>
  <c r="CT322" i="20"/>
  <c r="CT323" i="20"/>
  <c r="CT324" i="20"/>
  <c r="CT325" i="20"/>
  <c r="CT326" i="20"/>
  <c r="CT327" i="20"/>
  <c r="CT328" i="20"/>
  <c r="CT329" i="20"/>
  <c r="CT330" i="20"/>
  <c r="CT331" i="20"/>
  <c r="CT332" i="20"/>
  <c r="CT333" i="20"/>
  <c r="CT334" i="20"/>
  <c r="CT335" i="20"/>
  <c r="CT336" i="20"/>
  <c r="CT337" i="20"/>
  <c r="CT338" i="20"/>
  <c r="CT339" i="20"/>
  <c r="CT340" i="20"/>
  <c r="CT341" i="20"/>
  <c r="CT342" i="20"/>
  <c r="CT343" i="20"/>
  <c r="CT344" i="20"/>
  <c r="CT345" i="20"/>
  <c r="CT346" i="20"/>
  <c r="CT347" i="20"/>
  <c r="CT348" i="20"/>
  <c r="CT349" i="20"/>
  <c r="CT350" i="20"/>
  <c r="CT351" i="20"/>
  <c r="CT352" i="20"/>
  <c r="CT353" i="20"/>
  <c r="CT354" i="20"/>
  <c r="CT355" i="20"/>
  <c r="CT356" i="20"/>
  <c r="CT357" i="20"/>
  <c r="CT358" i="20"/>
  <c r="CT359" i="20"/>
  <c r="CT360" i="20"/>
  <c r="CT361" i="20"/>
  <c r="CT362" i="20"/>
  <c r="CT363" i="20"/>
  <c r="CT364" i="20"/>
  <c r="CT365" i="20"/>
  <c r="CT366" i="20"/>
  <c r="CT367" i="20"/>
  <c r="CT368" i="20"/>
  <c r="CT369" i="20"/>
  <c r="CT370" i="20"/>
  <c r="CT371" i="20"/>
  <c r="CT372" i="20"/>
  <c r="CT373" i="20"/>
  <c r="CT374" i="20"/>
  <c r="CT375" i="20"/>
  <c r="CT376" i="20"/>
  <c r="CT377" i="20"/>
  <c r="CT378" i="20"/>
  <c r="CT379" i="20"/>
  <c r="CT380" i="20"/>
  <c r="CT381" i="20"/>
  <c r="CT382" i="20"/>
  <c r="CT383" i="20"/>
  <c r="CT384" i="20"/>
  <c r="CT385" i="20"/>
  <c r="CT386" i="20"/>
  <c r="CT387" i="20"/>
  <c r="CT388" i="20"/>
  <c r="CT389" i="20"/>
  <c r="CT390" i="20"/>
  <c r="CT391" i="20"/>
  <c r="CT392" i="20"/>
  <c r="CT393" i="20"/>
  <c r="CT394" i="20"/>
  <c r="CT395" i="20"/>
  <c r="CT396" i="20"/>
  <c r="CT397" i="20"/>
  <c r="CT398" i="20"/>
  <c r="CT399" i="20"/>
  <c r="CT400" i="20"/>
  <c r="CT401" i="20"/>
  <c r="CT402" i="20"/>
  <c r="CT403" i="20"/>
  <c r="CT404" i="20"/>
  <c r="CT405" i="20"/>
  <c r="CT406" i="20"/>
  <c r="CT407" i="20"/>
  <c r="CT408" i="20"/>
  <c r="CT409" i="20"/>
  <c r="CT410" i="20"/>
  <c r="CT411" i="20"/>
  <c r="CT412" i="20"/>
  <c r="CT413" i="20"/>
  <c r="CT414" i="20"/>
  <c r="CT415" i="20"/>
  <c r="CT416" i="20"/>
  <c r="CT417" i="20"/>
  <c r="CT418" i="20"/>
  <c r="CT419" i="20"/>
  <c r="CT420" i="20"/>
  <c r="CT421" i="20"/>
  <c r="CT422" i="20"/>
  <c r="CT423" i="20"/>
  <c r="CT424" i="20"/>
  <c r="CT425" i="20"/>
  <c r="CT426" i="20"/>
  <c r="CT427" i="20"/>
  <c r="CT428" i="20"/>
  <c r="CT429" i="20"/>
  <c r="CT430" i="20"/>
  <c r="CT431" i="20"/>
  <c r="CT432" i="20"/>
  <c r="CT433" i="20"/>
  <c r="CT434" i="20"/>
  <c r="CT435" i="20"/>
  <c r="CT436" i="20"/>
  <c r="CT437" i="20"/>
  <c r="CT438" i="20"/>
  <c r="CT439" i="20"/>
  <c r="CT440" i="20"/>
  <c r="CT441" i="20"/>
  <c r="CT442" i="20"/>
  <c r="CT443" i="20"/>
  <c r="CT444" i="20"/>
  <c r="CT445" i="20"/>
  <c r="CT446" i="20"/>
  <c r="CT447" i="20"/>
  <c r="CT448" i="20"/>
  <c r="CT449" i="20"/>
  <c r="CT450" i="20"/>
  <c r="CT451" i="20"/>
  <c r="CT452" i="20"/>
  <c r="CT453" i="20"/>
  <c r="CT454" i="20"/>
  <c r="CT455" i="20"/>
  <c r="CT456" i="20"/>
  <c r="CT457" i="20"/>
  <c r="CT458" i="20"/>
  <c r="CT459" i="20"/>
  <c r="CT460" i="20"/>
  <c r="CT461" i="20"/>
  <c r="CT462" i="20"/>
  <c r="CT463" i="20"/>
  <c r="CT464" i="20"/>
  <c r="CT465" i="20"/>
  <c r="CT466" i="20"/>
  <c r="CT467" i="20"/>
  <c r="CT468" i="20"/>
  <c r="CT469" i="20"/>
  <c r="CT470" i="20"/>
  <c r="CT471" i="20"/>
  <c r="CT472" i="20"/>
  <c r="CT473" i="20"/>
  <c r="CT474" i="20"/>
  <c r="CT475" i="20"/>
  <c r="CT476" i="20"/>
  <c r="CT477" i="20"/>
  <c r="CT478" i="20"/>
  <c r="CT479" i="20"/>
  <c r="CT480" i="20"/>
  <c r="CT481" i="20"/>
  <c r="CT482" i="20"/>
  <c r="CT483" i="20"/>
  <c r="CT484" i="20"/>
  <c r="CT485" i="20"/>
  <c r="CT486" i="20"/>
  <c r="CT487" i="20"/>
  <c r="CT488" i="20"/>
  <c r="CT489" i="20"/>
  <c r="CT490" i="20"/>
  <c r="CT491" i="20"/>
  <c r="CT492" i="20"/>
  <c r="CT493" i="20"/>
  <c r="CT494" i="20"/>
  <c r="CT495" i="20"/>
  <c r="CT496" i="20"/>
  <c r="CT497" i="20"/>
  <c r="CT498" i="20"/>
  <c r="CT499" i="20"/>
  <c r="CT500" i="20"/>
  <c r="CT501" i="20"/>
  <c r="CT502" i="20"/>
  <c r="CT503" i="20"/>
  <c r="CT504" i="20"/>
  <c r="CT505" i="20"/>
  <c r="CT506" i="20"/>
  <c r="CT507" i="20"/>
  <c r="CT508" i="20"/>
  <c r="CT509" i="20"/>
  <c r="CT510" i="20"/>
  <c r="CT511" i="20"/>
  <c r="CT512" i="20"/>
  <c r="CT513" i="20"/>
  <c r="CT514" i="20"/>
  <c r="CT515" i="20"/>
  <c r="CT516" i="20"/>
  <c r="CT517" i="20"/>
  <c r="CT518" i="20"/>
  <c r="CT519" i="20"/>
  <c r="CT520" i="20"/>
  <c r="CT521" i="20"/>
  <c r="CT522" i="20"/>
  <c r="CT523" i="20"/>
  <c r="CT524" i="20"/>
  <c r="CT525" i="20"/>
  <c r="CT526" i="20"/>
  <c r="CT527" i="20"/>
  <c r="CT528" i="20"/>
  <c r="CT529" i="20"/>
  <c r="CT530" i="20"/>
  <c r="CT531" i="20"/>
  <c r="CT532" i="20"/>
  <c r="CT533" i="20"/>
  <c r="CT534" i="20"/>
  <c r="CT535" i="20"/>
  <c r="CT536" i="20"/>
  <c r="CT537" i="20"/>
  <c r="CT538" i="20"/>
  <c r="CT539" i="20"/>
  <c r="CT540" i="20"/>
  <c r="CT541" i="20"/>
  <c r="CT542" i="20"/>
  <c r="CT543" i="20"/>
  <c r="CT544" i="20"/>
  <c r="CT545" i="20"/>
  <c r="CT546" i="20"/>
  <c r="CT547" i="20"/>
  <c r="CT548" i="20"/>
  <c r="CT549" i="20"/>
  <c r="CT550" i="20"/>
  <c r="CT551" i="20"/>
  <c r="CT552" i="20"/>
  <c r="CT553" i="20"/>
  <c r="CT554" i="20"/>
  <c r="CT555" i="20"/>
  <c r="CT556" i="20"/>
  <c r="CT557" i="20"/>
  <c r="CT558" i="20"/>
  <c r="CT559" i="20"/>
  <c r="CT560" i="20"/>
  <c r="CT561" i="20"/>
  <c r="CT562" i="20"/>
  <c r="CT563" i="20"/>
  <c r="CT564" i="20"/>
  <c r="CT565" i="20"/>
  <c r="CS2" i="20"/>
  <c r="CS3" i="20"/>
  <c r="CS4" i="20"/>
  <c r="CS5" i="20"/>
  <c r="CS6" i="20"/>
  <c r="CS7" i="20"/>
  <c r="CS8" i="20"/>
  <c r="CS9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S44" i="20"/>
  <c r="CS45" i="20"/>
  <c r="CS46" i="20"/>
  <c r="CS47" i="20"/>
  <c r="CS48" i="20"/>
  <c r="CS49" i="20"/>
  <c r="CS50" i="20"/>
  <c r="CS51" i="20"/>
  <c r="CS52" i="20"/>
  <c r="CS53" i="20"/>
  <c r="CS54" i="20"/>
  <c r="CS55" i="20"/>
  <c r="CS56" i="20"/>
  <c r="CS57" i="20"/>
  <c r="CS58" i="20"/>
  <c r="CS59" i="20"/>
  <c r="CS60" i="20"/>
  <c r="CS61" i="20"/>
  <c r="CS62" i="20"/>
  <c r="CS63" i="20"/>
  <c r="CS64" i="20"/>
  <c r="CS65" i="20"/>
  <c r="CS66" i="20"/>
  <c r="CS67" i="20"/>
  <c r="CS68" i="20"/>
  <c r="CS69" i="20"/>
  <c r="CS70" i="20"/>
  <c r="CS71" i="20"/>
  <c r="CS72" i="20"/>
  <c r="CS73" i="20"/>
  <c r="CS74" i="20"/>
  <c r="CS75" i="20"/>
  <c r="CS76" i="20"/>
  <c r="CS77" i="20"/>
  <c r="CS78" i="20"/>
  <c r="CS79" i="20"/>
  <c r="CS80" i="20"/>
  <c r="CS81" i="20"/>
  <c r="CS82" i="20"/>
  <c r="CS83" i="20"/>
  <c r="CS84" i="20"/>
  <c r="CS85" i="20"/>
  <c r="CS86" i="20"/>
  <c r="CS87" i="20"/>
  <c r="CS88" i="20"/>
  <c r="CS89" i="20"/>
  <c r="CS90" i="20"/>
  <c r="CS91" i="20"/>
  <c r="CS92" i="20"/>
  <c r="CS93" i="20"/>
  <c r="CS94" i="20"/>
  <c r="CS95" i="20"/>
  <c r="CS96" i="20"/>
  <c r="CS97" i="20"/>
  <c r="CS98" i="20"/>
  <c r="CS99" i="20"/>
  <c r="CS100" i="20"/>
  <c r="CS101" i="20"/>
  <c r="CS102" i="20"/>
  <c r="CS103" i="20"/>
  <c r="CS104" i="20"/>
  <c r="CS105" i="20"/>
  <c r="CS106" i="20"/>
  <c r="CS107" i="20"/>
  <c r="CS108" i="20"/>
  <c r="CS109" i="20"/>
  <c r="CS110" i="20"/>
  <c r="CS111" i="20"/>
  <c r="CS112" i="20"/>
  <c r="CS113" i="20"/>
  <c r="CS114" i="20"/>
  <c r="CS115" i="20"/>
  <c r="CS116" i="20"/>
  <c r="CS117" i="20"/>
  <c r="CS118" i="20"/>
  <c r="CS119" i="20"/>
  <c r="CS120" i="20"/>
  <c r="CS121" i="20"/>
  <c r="CS122" i="20"/>
  <c r="CS123" i="20"/>
  <c r="CS124" i="20"/>
  <c r="CS125" i="20"/>
  <c r="CS126" i="20"/>
  <c r="CS127" i="20"/>
  <c r="CS128" i="20"/>
  <c r="CS129" i="20"/>
  <c r="CS130" i="20"/>
  <c r="CS131" i="20"/>
  <c r="CS132" i="20"/>
  <c r="CS133" i="20"/>
  <c r="CS134" i="20"/>
  <c r="CS135" i="20"/>
  <c r="CS136" i="20"/>
  <c r="CS137" i="20"/>
  <c r="CS138" i="20"/>
  <c r="CS139" i="20"/>
  <c r="CS140" i="20"/>
  <c r="CS141" i="20"/>
  <c r="CS142" i="20"/>
  <c r="CS143" i="20"/>
  <c r="CS144" i="20"/>
  <c r="CS145" i="20"/>
  <c r="CS146" i="20"/>
  <c r="CS147" i="20"/>
  <c r="CS148" i="20"/>
  <c r="CS149" i="20"/>
  <c r="CS150" i="20"/>
  <c r="CS151" i="20"/>
  <c r="CS152" i="20"/>
  <c r="CS153" i="20"/>
  <c r="CS154" i="20"/>
  <c r="CS155" i="20"/>
  <c r="CS156" i="20"/>
  <c r="CS157" i="20"/>
  <c r="CS158" i="20"/>
  <c r="CS159" i="20"/>
  <c r="CS160" i="20"/>
  <c r="CS161" i="20"/>
  <c r="CS162" i="20"/>
  <c r="CS163" i="20"/>
  <c r="CS164" i="20"/>
  <c r="CS165" i="20"/>
  <c r="CS166" i="20"/>
  <c r="CS167" i="20"/>
  <c r="CS168" i="20"/>
  <c r="CS169" i="20"/>
  <c r="CS170" i="20"/>
  <c r="CS171" i="20"/>
  <c r="CS172" i="20"/>
  <c r="CS173" i="20"/>
  <c r="CS174" i="20"/>
  <c r="CS175" i="20"/>
  <c r="CS176" i="20"/>
  <c r="CS177" i="20"/>
  <c r="CS178" i="20"/>
  <c r="CS179" i="20"/>
  <c r="CS180" i="20"/>
  <c r="CS181" i="20"/>
  <c r="CS182" i="20"/>
  <c r="CS183" i="20"/>
  <c r="CS184" i="20"/>
  <c r="CS185" i="20"/>
  <c r="CS186" i="20"/>
  <c r="CS187" i="20"/>
  <c r="CS188" i="20"/>
  <c r="CS189" i="20"/>
  <c r="CS190" i="20"/>
  <c r="CS191" i="20"/>
  <c r="CS192" i="20"/>
  <c r="CS193" i="20"/>
  <c r="CS194" i="20"/>
  <c r="CS195" i="20"/>
  <c r="CS196" i="20"/>
  <c r="CS197" i="20"/>
  <c r="CS198" i="20"/>
  <c r="CS199" i="20"/>
  <c r="CS200" i="20"/>
  <c r="CS201" i="20"/>
  <c r="CS202" i="20"/>
  <c r="CS203" i="20"/>
  <c r="CS204" i="20"/>
  <c r="CS205" i="20"/>
  <c r="CS206" i="20"/>
  <c r="CS207" i="20"/>
  <c r="CS208" i="20"/>
  <c r="CS209" i="20"/>
  <c r="CS210" i="20"/>
  <c r="CS211" i="20"/>
  <c r="CS212" i="20"/>
  <c r="CS213" i="20"/>
  <c r="CS214" i="20"/>
  <c r="CS215" i="20"/>
  <c r="CS216" i="20"/>
  <c r="CS217" i="20"/>
  <c r="CS218" i="20"/>
  <c r="CS219" i="20"/>
  <c r="CS220" i="20"/>
  <c r="CS221" i="20"/>
  <c r="CS222" i="20"/>
  <c r="CS223" i="20"/>
  <c r="CS224" i="20"/>
  <c r="CS225" i="20"/>
  <c r="CS226" i="20"/>
  <c r="CS227" i="20"/>
  <c r="CS228" i="20"/>
  <c r="CS229" i="20"/>
  <c r="CS230" i="20"/>
  <c r="CS231" i="20"/>
  <c r="CS232" i="20"/>
  <c r="CS233" i="20"/>
  <c r="CS234" i="20"/>
  <c r="CS235" i="20"/>
  <c r="CS236" i="20"/>
  <c r="CS237" i="20"/>
  <c r="CS238" i="20"/>
  <c r="CS239" i="20"/>
  <c r="CS240" i="20"/>
  <c r="CS241" i="20"/>
  <c r="CS242" i="20"/>
  <c r="CS243" i="20"/>
  <c r="CS244" i="20"/>
  <c r="CS245" i="20"/>
  <c r="CS246" i="20"/>
  <c r="CS247" i="20"/>
  <c r="CS248" i="20"/>
  <c r="CS249" i="20"/>
  <c r="CS250" i="20"/>
  <c r="CS251" i="20"/>
  <c r="CS252" i="20"/>
  <c r="CS253" i="20"/>
  <c r="CS254" i="20"/>
  <c r="CS255" i="20"/>
  <c r="CS256" i="20"/>
  <c r="CS257" i="20"/>
  <c r="CS258" i="20"/>
  <c r="CS259" i="20"/>
  <c r="CS260" i="20"/>
  <c r="CS261" i="20"/>
  <c r="CS262" i="20"/>
  <c r="CS263" i="20"/>
  <c r="CS264" i="20"/>
  <c r="CS265" i="20"/>
  <c r="CS266" i="20"/>
  <c r="CS267" i="20"/>
  <c r="CS268" i="20"/>
  <c r="CS269" i="20"/>
  <c r="CS270" i="20"/>
  <c r="CS271" i="20"/>
  <c r="CS272" i="20"/>
  <c r="CS273" i="20"/>
  <c r="CS274" i="20"/>
  <c r="CS275" i="20"/>
  <c r="CS276" i="20"/>
  <c r="CS277" i="20"/>
  <c r="CS278" i="20"/>
  <c r="CS279" i="20"/>
  <c r="CS280" i="20"/>
  <c r="CS281" i="20"/>
  <c r="CS282" i="20"/>
  <c r="CS283" i="20"/>
  <c r="CS284" i="20"/>
  <c r="CS285" i="20"/>
  <c r="CS286" i="20"/>
  <c r="CS287" i="20"/>
  <c r="CS288" i="20"/>
  <c r="CS289" i="20"/>
  <c r="CS290" i="20"/>
  <c r="CS291" i="20"/>
  <c r="CS292" i="20"/>
  <c r="CS293" i="20"/>
  <c r="CS294" i="20"/>
  <c r="CS295" i="20"/>
  <c r="CS296" i="20"/>
  <c r="CS297" i="20"/>
  <c r="CS298" i="20"/>
  <c r="CS299" i="20"/>
  <c r="CS300" i="20"/>
  <c r="CS301" i="20"/>
  <c r="CS302" i="20"/>
  <c r="CS303" i="20"/>
  <c r="CS304" i="20"/>
  <c r="CS305" i="20"/>
  <c r="CS306" i="20"/>
  <c r="CS307" i="20"/>
  <c r="CS308" i="20"/>
  <c r="CS309" i="20"/>
  <c r="CS310" i="20"/>
  <c r="CS311" i="20"/>
  <c r="CS312" i="20"/>
  <c r="CS313" i="20"/>
  <c r="CS314" i="20"/>
  <c r="CS315" i="20"/>
  <c r="CS316" i="20"/>
  <c r="CS317" i="20"/>
  <c r="CS318" i="20"/>
  <c r="CS319" i="20"/>
  <c r="CS320" i="20"/>
  <c r="CS321" i="20"/>
  <c r="CS322" i="20"/>
  <c r="CS323" i="20"/>
  <c r="CS324" i="20"/>
  <c r="CS325" i="20"/>
  <c r="CS326" i="20"/>
  <c r="CS327" i="20"/>
  <c r="CS328" i="20"/>
  <c r="CS329" i="20"/>
  <c r="CS330" i="20"/>
  <c r="CS331" i="20"/>
  <c r="CS332" i="20"/>
  <c r="CS333" i="20"/>
  <c r="CS334" i="20"/>
  <c r="CS335" i="20"/>
  <c r="CS336" i="20"/>
  <c r="CS337" i="20"/>
  <c r="CS338" i="20"/>
  <c r="CS339" i="20"/>
  <c r="CS340" i="20"/>
  <c r="CS341" i="20"/>
  <c r="CS342" i="20"/>
  <c r="CS343" i="20"/>
  <c r="CS344" i="20"/>
  <c r="CS345" i="20"/>
  <c r="CS346" i="20"/>
  <c r="CS347" i="20"/>
  <c r="CS348" i="20"/>
  <c r="CS349" i="20"/>
  <c r="CS350" i="20"/>
  <c r="CS351" i="20"/>
  <c r="CS352" i="20"/>
  <c r="CS353" i="20"/>
  <c r="CS354" i="20"/>
  <c r="CS355" i="20"/>
  <c r="CS356" i="20"/>
  <c r="CS357" i="20"/>
  <c r="CS358" i="20"/>
  <c r="CS359" i="20"/>
  <c r="CS360" i="20"/>
  <c r="CS361" i="20"/>
  <c r="CS362" i="20"/>
  <c r="CS363" i="20"/>
  <c r="CS364" i="20"/>
  <c r="CS365" i="20"/>
  <c r="CS366" i="20"/>
  <c r="CS367" i="20"/>
  <c r="CS368" i="20"/>
  <c r="CS369" i="20"/>
  <c r="CS370" i="20"/>
  <c r="CS371" i="20"/>
  <c r="CS372" i="20"/>
  <c r="CS373" i="20"/>
  <c r="CS374" i="20"/>
  <c r="CS375" i="20"/>
  <c r="CS376" i="20"/>
  <c r="CS377" i="20"/>
  <c r="CS378" i="20"/>
  <c r="CS379" i="20"/>
  <c r="CS380" i="20"/>
  <c r="CS381" i="20"/>
  <c r="CS382" i="20"/>
  <c r="CS383" i="20"/>
  <c r="CS384" i="20"/>
  <c r="CS385" i="20"/>
  <c r="CS386" i="20"/>
  <c r="CS387" i="20"/>
  <c r="CS388" i="20"/>
  <c r="CS389" i="20"/>
  <c r="CS390" i="20"/>
  <c r="CS391" i="20"/>
  <c r="CS392" i="20"/>
  <c r="CS393" i="20"/>
  <c r="CS394" i="20"/>
  <c r="CS395" i="20"/>
  <c r="CS396" i="20"/>
  <c r="CS397" i="20"/>
  <c r="CS398" i="20"/>
  <c r="CS399" i="20"/>
  <c r="CS400" i="20"/>
  <c r="CS401" i="20"/>
  <c r="CS402" i="20"/>
  <c r="CS403" i="20"/>
  <c r="CS404" i="20"/>
  <c r="CS405" i="20"/>
  <c r="CS406" i="20"/>
  <c r="CS407" i="20"/>
  <c r="CS408" i="20"/>
  <c r="CS409" i="20"/>
  <c r="CS410" i="20"/>
  <c r="CS411" i="20"/>
  <c r="CS412" i="20"/>
  <c r="CS413" i="20"/>
  <c r="CS414" i="20"/>
  <c r="CS415" i="20"/>
  <c r="CS416" i="20"/>
  <c r="CS417" i="20"/>
  <c r="CS418" i="20"/>
  <c r="CS419" i="20"/>
  <c r="CS420" i="20"/>
  <c r="CS421" i="20"/>
  <c r="CS422" i="20"/>
  <c r="CS423" i="20"/>
  <c r="CS424" i="20"/>
  <c r="CS425" i="20"/>
  <c r="CS426" i="20"/>
  <c r="CS427" i="20"/>
  <c r="CS428" i="20"/>
  <c r="CS429" i="20"/>
  <c r="CS430" i="20"/>
  <c r="CS431" i="20"/>
  <c r="CS432" i="20"/>
  <c r="CS433" i="20"/>
  <c r="CS434" i="20"/>
  <c r="CS435" i="20"/>
  <c r="CS436" i="20"/>
  <c r="CS437" i="20"/>
  <c r="CS438" i="20"/>
  <c r="CS439" i="20"/>
  <c r="CS440" i="20"/>
  <c r="CS441" i="20"/>
  <c r="CS442" i="20"/>
  <c r="CS443" i="20"/>
  <c r="CS444" i="20"/>
  <c r="CS445" i="20"/>
  <c r="CS446" i="20"/>
  <c r="CS447" i="20"/>
  <c r="CS448" i="20"/>
  <c r="CS449" i="20"/>
  <c r="CS450" i="20"/>
  <c r="CS451" i="20"/>
  <c r="CS452" i="20"/>
  <c r="CS453" i="20"/>
  <c r="CS454" i="20"/>
  <c r="CS455" i="20"/>
  <c r="CS456" i="20"/>
  <c r="CS457" i="20"/>
  <c r="CS458" i="20"/>
  <c r="CS459" i="20"/>
  <c r="CS460" i="20"/>
  <c r="CS461" i="20"/>
  <c r="CS462" i="20"/>
  <c r="CS463" i="20"/>
  <c r="CS464" i="20"/>
  <c r="CS465" i="20"/>
  <c r="CS466" i="20"/>
  <c r="CS467" i="20"/>
  <c r="CS468" i="20"/>
  <c r="CS469" i="20"/>
  <c r="CS470" i="20"/>
  <c r="CS471" i="20"/>
  <c r="CS472" i="20"/>
  <c r="CS473" i="20"/>
  <c r="CS474" i="20"/>
  <c r="CS475" i="20"/>
  <c r="CS476" i="20"/>
  <c r="CS477" i="20"/>
  <c r="CS478" i="20"/>
  <c r="CS479" i="20"/>
  <c r="CS480" i="20"/>
  <c r="CS481" i="20"/>
  <c r="CS482" i="20"/>
  <c r="CS483" i="20"/>
  <c r="CS484" i="20"/>
  <c r="CS485" i="20"/>
  <c r="CS486" i="20"/>
  <c r="CS487" i="20"/>
  <c r="CS488" i="20"/>
  <c r="CS489" i="20"/>
  <c r="CS490" i="20"/>
  <c r="CS491" i="20"/>
  <c r="CS492" i="20"/>
  <c r="CS493" i="20"/>
  <c r="CS494" i="20"/>
  <c r="CS495" i="20"/>
  <c r="CS496" i="20"/>
  <c r="CS497" i="20"/>
  <c r="CS498" i="20"/>
  <c r="CS499" i="20"/>
  <c r="CS500" i="20"/>
  <c r="CS501" i="20"/>
  <c r="CS502" i="20"/>
  <c r="CS503" i="20"/>
  <c r="CS504" i="20"/>
  <c r="CS505" i="20"/>
  <c r="CS506" i="20"/>
  <c r="CS507" i="20"/>
  <c r="CS508" i="20"/>
  <c r="CS509" i="20"/>
  <c r="CS510" i="20"/>
  <c r="CS511" i="20"/>
  <c r="CS512" i="20"/>
  <c r="CS513" i="20"/>
  <c r="CS514" i="20"/>
  <c r="CS515" i="20"/>
  <c r="CS516" i="20"/>
  <c r="CS517" i="20"/>
  <c r="CS518" i="20"/>
  <c r="CS519" i="20"/>
  <c r="CS520" i="20"/>
  <c r="CS521" i="20"/>
  <c r="CS522" i="20"/>
  <c r="CS523" i="20"/>
  <c r="CS524" i="20"/>
  <c r="CS525" i="20"/>
  <c r="CS526" i="20"/>
  <c r="CS527" i="20"/>
  <c r="CS528" i="20"/>
  <c r="CS529" i="20"/>
  <c r="CS530" i="20"/>
  <c r="CS531" i="20"/>
  <c r="CS532" i="20"/>
  <c r="CS533" i="20"/>
  <c r="CS534" i="20"/>
  <c r="CS535" i="20"/>
  <c r="CS536" i="20"/>
  <c r="CS537" i="20"/>
  <c r="CS538" i="20"/>
  <c r="CS539" i="20"/>
  <c r="CS540" i="20"/>
  <c r="CS541" i="20"/>
  <c r="CS542" i="20"/>
  <c r="CS543" i="20"/>
  <c r="CS544" i="20"/>
  <c r="CS545" i="20"/>
  <c r="CS546" i="20"/>
  <c r="CS547" i="20"/>
  <c r="CS548" i="20"/>
  <c r="CS549" i="20"/>
  <c r="CS550" i="20"/>
  <c r="CS551" i="20"/>
  <c r="CS552" i="20"/>
  <c r="CS553" i="20"/>
  <c r="CS554" i="20"/>
  <c r="CS555" i="20"/>
  <c r="CS556" i="20"/>
  <c r="CS557" i="20"/>
  <c r="CS558" i="20"/>
  <c r="CS559" i="20"/>
  <c r="CS560" i="20"/>
  <c r="CS561" i="20"/>
  <c r="CS562" i="20"/>
  <c r="CS563" i="20"/>
  <c r="CS564" i="20"/>
  <c r="CS565" i="20"/>
  <c r="CR2" i="20"/>
  <c r="CR3" i="20"/>
  <c r="CR4" i="20"/>
  <c r="CR5" i="20"/>
  <c r="CR6" i="20"/>
  <c r="CR7" i="20"/>
  <c r="CR8" i="20"/>
  <c r="CR9" i="20"/>
  <c r="CR10" i="20"/>
  <c r="CR11" i="20"/>
  <c r="CR12" i="20"/>
  <c r="CR13" i="20"/>
  <c r="CR14" i="20"/>
  <c r="CR15" i="20"/>
  <c r="CR16" i="20"/>
  <c r="CR17" i="20"/>
  <c r="CR18" i="20"/>
  <c r="CR19" i="20"/>
  <c r="CR20" i="20"/>
  <c r="CR21" i="20"/>
  <c r="CR22" i="20"/>
  <c r="CR23" i="20"/>
  <c r="CR24" i="20"/>
  <c r="CR25" i="20"/>
  <c r="CR26" i="20"/>
  <c r="CR27" i="20"/>
  <c r="CR28" i="20"/>
  <c r="CR29" i="20"/>
  <c r="CR30" i="20"/>
  <c r="CR31" i="20"/>
  <c r="CR32" i="20"/>
  <c r="CR33" i="20"/>
  <c r="CR34" i="20"/>
  <c r="CR35" i="20"/>
  <c r="CR36" i="20"/>
  <c r="CR37" i="20"/>
  <c r="CR38" i="20"/>
  <c r="CR39" i="20"/>
  <c r="CR40" i="20"/>
  <c r="CR41" i="20"/>
  <c r="CR42" i="20"/>
  <c r="CR43" i="20"/>
  <c r="CR44" i="20"/>
  <c r="CR45" i="20"/>
  <c r="CR46" i="20"/>
  <c r="CR47" i="20"/>
  <c r="CR48" i="20"/>
  <c r="CR49" i="20"/>
  <c r="CR50" i="20"/>
  <c r="CR51" i="20"/>
  <c r="CR52" i="20"/>
  <c r="CR53" i="20"/>
  <c r="CR54" i="20"/>
  <c r="CR55" i="20"/>
  <c r="CR56" i="20"/>
  <c r="CR57" i="20"/>
  <c r="CR58" i="20"/>
  <c r="CR59" i="20"/>
  <c r="CR60" i="20"/>
  <c r="CR61" i="20"/>
  <c r="CR62" i="20"/>
  <c r="CR63" i="20"/>
  <c r="CR64" i="20"/>
  <c r="CR65" i="20"/>
  <c r="CR66" i="20"/>
  <c r="CR67" i="20"/>
  <c r="CR68" i="20"/>
  <c r="CR69" i="20"/>
  <c r="CR70" i="20"/>
  <c r="CR71" i="20"/>
  <c r="CR72" i="20"/>
  <c r="CR73" i="20"/>
  <c r="CR74" i="20"/>
  <c r="CR75" i="20"/>
  <c r="CR76" i="20"/>
  <c r="CR77" i="20"/>
  <c r="CR78" i="20"/>
  <c r="CR79" i="20"/>
  <c r="CR80" i="20"/>
  <c r="CR81" i="20"/>
  <c r="CR82" i="20"/>
  <c r="CR83" i="20"/>
  <c r="CR84" i="20"/>
  <c r="CR85" i="20"/>
  <c r="CR86" i="20"/>
  <c r="CR87" i="20"/>
  <c r="CR88" i="20"/>
  <c r="CR89" i="20"/>
  <c r="CR90" i="20"/>
  <c r="CR91" i="20"/>
  <c r="CR92" i="20"/>
  <c r="CR93" i="20"/>
  <c r="CR94" i="20"/>
  <c r="CR95" i="20"/>
  <c r="CR96" i="20"/>
  <c r="CR97" i="20"/>
  <c r="CR98" i="20"/>
  <c r="CR99" i="20"/>
  <c r="CR100" i="20"/>
  <c r="CR101" i="20"/>
  <c r="CR102" i="20"/>
  <c r="CR103" i="20"/>
  <c r="CR104" i="20"/>
  <c r="CR105" i="20"/>
  <c r="CR106" i="20"/>
  <c r="CR107" i="20"/>
  <c r="CR108" i="20"/>
  <c r="CR109" i="20"/>
  <c r="CR110" i="20"/>
  <c r="CR111" i="20"/>
  <c r="CR112" i="20"/>
  <c r="CR113" i="20"/>
  <c r="CR114" i="20"/>
  <c r="CR115" i="20"/>
  <c r="CR116" i="20"/>
  <c r="CR117" i="20"/>
  <c r="CR118" i="20"/>
  <c r="CR119" i="20"/>
  <c r="CR120" i="20"/>
  <c r="CR121" i="20"/>
  <c r="CR122" i="20"/>
  <c r="CR123" i="20"/>
  <c r="CR124" i="20"/>
  <c r="CR125" i="20"/>
  <c r="CR126" i="20"/>
  <c r="CR127" i="20"/>
  <c r="CR128" i="20"/>
  <c r="CR129" i="20"/>
  <c r="CR130" i="20"/>
  <c r="CR131" i="20"/>
  <c r="CR132" i="20"/>
  <c r="CR133" i="20"/>
  <c r="CR134" i="20"/>
  <c r="CR135" i="20"/>
  <c r="CR136" i="20"/>
  <c r="CR137" i="20"/>
  <c r="CR138" i="20"/>
  <c r="CR139" i="20"/>
  <c r="CR140" i="20"/>
  <c r="CR141" i="20"/>
  <c r="CR142" i="20"/>
  <c r="CR143" i="20"/>
  <c r="CR144" i="20"/>
  <c r="CR145" i="20"/>
  <c r="CR146" i="20"/>
  <c r="CR147" i="20"/>
  <c r="CR148" i="20"/>
  <c r="CR149" i="20"/>
  <c r="CR150" i="20"/>
  <c r="CR151" i="20"/>
  <c r="CR152" i="20"/>
  <c r="CR153" i="20"/>
  <c r="CR154" i="20"/>
  <c r="CR155" i="20"/>
  <c r="CR156" i="20"/>
  <c r="CR157" i="20"/>
  <c r="CR158" i="20"/>
  <c r="CR159" i="20"/>
  <c r="CR160" i="20"/>
  <c r="CR161" i="20"/>
  <c r="CR162" i="20"/>
  <c r="CR163" i="20"/>
  <c r="CR164" i="20"/>
  <c r="CR165" i="20"/>
  <c r="CR166" i="20"/>
  <c r="CR167" i="20"/>
  <c r="CR168" i="20"/>
  <c r="CR169" i="20"/>
  <c r="CR170" i="20"/>
  <c r="CR171" i="20"/>
  <c r="CR172" i="20"/>
  <c r="CR173" i="20"/>
  <c r="CR174" i="20"/>
  <c r="CR175" i="20"/>
  <c r="CR176" i="20"/>
  <c r="CR177" i="20"/>
  <c r="CR178" i="20"/>
  <c r="CR179" i="20"/>
  <c r="CR180" i="20"/>
  <c r="CR181" i="20"/>
  <c r="CR182" i="20"/>
  <c r="CR183" i="20"/>
  <c r="CR184" i="20"/>
  <c r="CR185" i="20"/>
  <c r="CR186" i="20"/>
  <c r="CR187" i="20"/>
  <c r="CR188" i="20"/>
  <c r="CR189" i="20"/>
  <c r="CR190" i="20"/>
  <c r="CR191" i="20"/>
  <c r="CR192" i="20"/>
  <c r="CR193" i="20"/>
  <c r="CR194" i="20"/>
  <c r="CR195" i="20"/>
  <c r="CR196" i="20"/>
  <c r="CR197" i="20"/>
  <c r="CR198" i="20"/>
  <c r="CR199" i="20"/>
  <c r="CR200" i="20"/>
  <c r="CR201" i="20"/>
  <c r="CR202" i="20"/>
  <c r="CR203" i="20"/>
  <c r="CR204" i="20"/>
  <c r="CR205" i="20"/>
  <c r="CR206" i="20"/>
  <c r="CR207" i="20"/>
  <c r="CR208" i="20"/>
  <c r="CR209" i="20"/>
  <c r="CR210" i="20"/>
  <c r="CR211" i="20"/>
  <c r="CR212" i="20"/>
  <c r="CR213" i="20"/>
  <c r="CR214" i="20"/>
  <c r="CR215" i="20"/>
  <c r="CR216" i="20"/>
  <c r="CR217" i="20"/>
  <c r="CR218" i="20"/>
  <c r="CR219" i="20"/>
  <c r="CR220" i="20"/>
  <c r="CR221" i="20"/>
  <c r="CR222" i="20"/>
  <c r="CR223" i="20"/>
  <c r="CR224" i="20"/>
  <c r="CR225" i="20"/>
  <c r="CR226" i="20"/>
  <c r="CR227" i="20"/>
  <c r="CR228" i="20"/>
  <c r="CR229" i="20"/>
  <c r="CR230" i="20"/>
  <c r="CR231" i="20"/>
  <c r="CR232" i="20"/>
  <c r="CR233" i="20"/>
  <c r="CR234" i="20"/>
  <c r="CR235" i="20"/>
  <c r="CR236" i="20"/>
  <c r="CR237" i="20"/>
  <c r="CR238" i="20"/>
  <c r="CR239" i="20"/>
  <c r="CR240" i="20"/>
  <c r="CR241" i="20"/>
  <c r="CR242" i="20"/>
  <c r="CR243" i="20"/>
  <c r="CR244" i="20"/>
  <c r="CR245" i="20"/>
  <c r="CR246" i="20"/>
  <c r="CR247" i="20"/>
  <c r="CR248" i="20"/>
  <c r="CR249" i="20"/>
  <c r="CR250" i="20"/>
  <c r="CR251" i="20"/>
  <c r="CR252" i="20"/>
  <c r="CR253" i="20"/>
  <c r="CR254" i="20"/>
  <c r="CR255" i="20"/>
  <c r="CR256" i="20"/>
  <c r="CR257" i="20"/>
  <c r="CR258" i="20"/>
  <c r="CR259" i="20"/>
  <c r="CR260" i="20"/>
  <c r="CR261" i="20"/>
  <c r="CR262" i="20"/>
  <c r="CR263" i="20"/>
  <c r="CR264" i="20"/>
  <c r="CR265" i="20"/>
  <c r="CR266" i="20"/>
  <c r="CR267" i="20"/>
  <c r="CR268" i="20"/>
  <c r="CR269" i="20"/>
  <c r="CR270" i="20"/>
  <c r="CR271" i="20"/>
  <c r="CR272" i="20"/>
  <c r="CR273" i="20"/>
  <c r="CR274" i="20"/>
  <c r="CR275" i="20"/>
  <c r="CR276" i="20"/>
  <c r="CR277" i="20"/>
  <c r="CR278" i="20"/>
  <c r="CR279" i="20"/>
  <c r="CR280" i="20"/>
  <c r="CR281" i="20"/>
  <c r="CR282" i="20"/>
  <c r="CR283" i="20"/>
  <c r="CR284" i="20"/>
  <c r="CR285" i="20"/>
  <c r="CR286" i="20"/>
  <c r="CR287" i="20"/>
  <c r="CR288" i="20"/>
  <c r="CR289" i="20"/>
  <c r="CR290" i="20"/>
  <c r="CR291" i="20"/>
  <c r="CR292" i="20"/>
  <c r="CR293" i="20"/>
  <c r="CR294" i="20"/>
  <c r="CR295" i="20"/>
  <c r="CR296" i="20"/>
  <c r="CR297" i="20"/>
  <c r="CR298" i="20"/>
  <c r="CR299" i="20"/>
  <c r="CR300" i="20"/>
  <c r="CR301" i="20"/>
  <c r="CR302" i="20"/>
  <c r="CR303" i="20"/>
  <c r="CR304" i="20"/>
  <c r="CR305" i="20"/>
  <c r="CR306" i="20"/>
  <c r="CR307" i="20"/>
  <c r="CR308" i="20"/>
  <c r="CR309" i="20"/>
  <c r="CR310" i="20"/>
  <c r="CR311" i="20"/>
  <c r="CR312" i="20"/>
  <c r="CR313" i="20"/>
  <c r="CR314" i="20"/>
  <c r="CR315" i="20"/>
  <c r="CR316" i="20"/>
  <c r="CR317" i="20"/>
  <c r="CR318" i="20"/>
  <c r="CR319" i="20"/>
  <c r="CR320" i="20"/>
  <c r="CR321" i="20"/>
  <c r="CR322" i="20"/>
  <c r="CR323" i="20"/>
  <c r="CR324" i="20"/>
  <c r="CR325" i="20"/>
  <c r="CR326" i="20"/>
  <c r="CR327" i="20"/>
  <c r="CR328" i="20"/>
  <c r="CR329" i="20"/>
  <c r="CR330" i="20"/>
  <c r="CR331" i="20"/>
  <c r="CR332" i="20"/>
  <c r="CR333" i="20"/>
  <c r="CR334" i="20"/>
  <c r="CR335" i="20"/>
  <c r="CR336" i="20"/>
  <c r="CR337" i="20"/>
  <c r="CR338" i="20"/>
  <c r="CR339" i="20"/>
  <c r="CR340" i="20"/>
  <c r="CR341" i="20"/>
  <c r="CR342" i="20"/>
  <c r="CR343" i="20"/>
  <c r="CR344" i="20"/>
  <c r="CR345" i="20"/>
  <c r="CR346" i="20"/>
  <c r="CR347" i="20"/>
  <c r="CR348" i="20"/>
  <c r="CR349" i="20"/>
  <c r="CR350" i="20"/>
  <c r="CR351" i="20"/>
  <c r="CR352" i="20"/>
  <c r="CR353" i="20"/>
  <c r="CR354" i="20"/>
  <c r="CR355" i="20"/>
  <c r="CR356" i="20"/>
  <c r="CR357" i="20"/>
  <c r="CR358" i="20"/>
  <c r="CR359" i="20"/>
  <c r="CR360" i="20"/>
  <c r="CR361" i="20"/>
  <c r="CR362" i="20"/>
  <c r="CR363" i="20"/>
  <c r="CR364" i="20"/>
  <c r="CR365" i="20"/>
  <c r="CR366" i="20"/>
  <c r="CR367" i="20"/>
  <c r="CR368" i="20"/>
  <c r="CR369" i="20"/>
  <c r="CR370" i="20"/>
  <c r="CR371" i="20"/>
  <c r="CR372" i="20"/>
  <c r="CR373" i="20"/>
  <c r="CR374" i="20"/>
  <c r="CR375" i="20"/>
  <c r="CR376" i="20"/>
  <c r="CR377" i="20"/>
  <c r="CR378" i="20"/>
  <c r="CR379" i="20"/>
  <c r="CR380" i="20"/>
  <c r="CR381" i="20"/>
  <c r="CR382" i="20"/>
  <c r="CR383" i="20"/>
  <c r="CR384" i="20"/>
  <c r="CR385" i="20"/>
  <c r="CR386" i="20"/>
  <c r="CR387" i="20"/>
  <c r="CR388" i="20"/>
  <c r="CR389" i="20"/>
  <c r="CR390" i="20"/>
  <c r="CR391" i="20"/>
  <c r="CR392" i="20"/>
  <c r="CR393" i="20"/>
  <c r="CR394" i="20"/>
  <c r="CR395" i="20"/>
  <c r="CR396" i="20"/>
  <c r="CR397" i="20"/>
  <c r="CR398" i="20"/>
  <c r="CR399" i="20"/>
  <c r="CR400" i="20"/>
  <c r="CR401" i="20"/>
  <c r="CR402" i="20"/>
  <c r="CR403" i="20"/>
  <c r="CR404" i="20"/>
  <c r="CR405" i="20"/>
  <c r="CR406" i="20"/>
  <c r="CR407" i="20"/>
  <c r="CR408" i="20"/>
  <c r="CR409" i="20"/>
  <c r="CR410" i="20"/>
  <c r="CR411" i="20"/>
  <c r="CR412" i="20"/>
  <c r="CR413" i="20"/>
  <c r="CR414" i="20"/>
  <c r="CR415" i="20"/>
  <c r="CR416" i="20"/>
  <c r="CR417" i="20"/>
  <c r="CR418" i="20"/>
  <c r="CR419" i="20"/>
  <c r="CR420" i="20"/>
  <c r="CR421" i="20"/>
  <c r="CR422" i="20"/>
  <c r="CR423" i="20"/>
  <c r="CR424" i="20"/>
  <c r="CR425" i="20"/>
  <c r="CR426" i="20"/>
  <c r="CR427" i="20"/>
  <c r="CR428" i="20"/>
  <c r="CR429" i="20"/>
  <c r="CR430" i="20"/>
  <c r="CR431" i="20"/>
  <c r="CR432" i="20"/>
  <c r="CR433" i="20"/>
  <c r="CR434" i="20"/>
  <c r="CR435" i="20"/>
  <c r="CR436" i="20"/>
  <c r="CR437" i="20"/>
  <c r="CR438" i="20"/>
  <c r="CR439" i="20"/>
  <c r="CR440" i="20"/>
  <c r="CR441" i="20"/>
  <c r="CR442" i="20"/>
  <c r="CR443" i="20"/>
  <c r="CR444" i="20"/>
  <c r="CR445" i="20"/>
  <c r="CR446" i="20"/>
  <c r="CR447" i="20"/>
  <c r="CR448" i="20"/>
  <c r="CR449" i="20"/>
  <c r="CR450" i="20"/>
  <c r="CR451" i="20"/>
  <c r="CR452" i="20"/>
  <c r="CR453" i="20"/>
  <c r="CR454" i="20"/>
  <c r="CR455" i="20"/>
  <c r="CR456" i="20"/>
  <c r="CR457" i="20"/>
  <c r="CR458" i="20"/>
  <c r="CR459" i="20"/>
  <c r="CR460" i="20"/>
  <c r="CR461" i="20"/>
  <c r="CR462" i="20"/>
  <c r="CR463" i="20"/>
  <c r="CR464" i="20"/>
  <c r="CR465" i="20"/>
  <c r="CR466" i="20"/>
  <c r="CR467" i="20"/>
  <c r="CR468" i="20"/>
  <c r="CR469" i="20"/>
  <c r="CR470" i="20"/>
  <c r="CR471" i="20"/>
  <c r="CR472" i="20"/>
  <c r="CR473" i="20"/>
  <c r="CR474" i="20"/>
  <c r="CR475" i="20"/>
  <c r="CR476" i="20"/>
  <c r="CR477" i="20"/>
  <c r="CR478" i="20"/>
  <c r="CR479" i="20"/>
  <c r="CR480" i="20"/>
  <c r="CR481" i="20"/>
  <c r="CR482" i="20"/>
  <c r="CR483" i="20"/>
  <c r="CR484" i="20"/>
  <c r="CR485" i="20"/>
  <c r="CR486" i="20"/>
  <c r="CR487" i="20"/>
  <c r="CR488" i="20"/>
  <c r="CR489" i="20"/>
  <c r="CR490" i="20"/>
  <c r="CR491" i="20"/>
  <c r="CR492" i="20"/>
  <c r="CR493" i="20"/>
  <c r="CR494" i="20"/>
  <c r="CR495" i="20"/>
  <c r="CR496" i="20"/>
  <c r="CR497" i="20"/>
  <c r="CR498" i="20"/>
  <c r="CR499" i="20"/>
  <c r="CR500" i="20"/>
  <c r="CR501" i="20"/>
  <c r="CR502" i="20"/>
  <c r="CR503" i="20"/>
  <c r="CR504" i="20"/>
  <c r="CR505" i="20"/>
  <c r="CR506" i="20"/>
  <c r="CR507" i="20"/>
  <c r="CR508" i="20"/>
  <c r="CR509" i="20"/>
  <c r="CR510" i="20"/>
  <c r="CR511" i="20"/>
  <c r="CR512" i="20"/>
  <c r="CR513" i="20"/>
  <c r="CR514" i="20"/>
  <c r="CR515" i="20"/>
  <c r="CR516" i="20"/>
  <c r="CR517" i="20"/>
  <c r="CR518" i="20"/>
  <c r="CR519" i="20"/>
  <c r="CR520" i="20"/>
  <c r="CR521" i="20"/>
  <c r="CR522" i="20"/>
  <c r="CR523" i="20"/>
  <c r="CR524" i="20"/>
  <c r="CR525" i="20"/>
  <c r="CR526" i="20"/>
  <c r="CR527" i="20"/>
  <c r="CR528" i="20"/>
  <c r="CR529" i="20"/>
  <c r="CR530" i="20"/>
  <c r="CR531" i="20"/>
  <c r="CR532" i="20"/>
  <c r="CR533" i="20"/>
  <c r="CR534" i="20"/>
  <c r="CR535" i="20"/>
  <c r="CR536" i="20"/>
  <c r="CR537" i="20"/>
  <c r="CR538" i="20"/>
  <c r="CR539" i="20"/>
  <c r="CR540" i="20"/>
  <c r="CR541" i="20"/>
  <c r="CR542" i="20"/>
  <c r="CR543" i="20"/>
  <c r="CR544" i="20"/>
  <c r="CR545" i="20"/>
  <c r="CR546" i="20"/>
  <c r="CR547" i="20"/>
  <c r="CR548" i="20"/>
  <c r="CR549" i="20"/>
  <c r="CR550" i="20"/>
  <c r="CR551" i="20"/>
  <c r="CR552" i="20"/>
  <c r="CR553" i="20"/>
  <c r="CR554" i="20"/>
  <c r="CR555" i="20"/>
  <c r="CR556" i="20"/>
  <c r="CR557" i="20"/>
  <c r="CR558" i="20"/>
  <c r="CR559" i="20"/>
  <c r="CR560" i="20"/>
  <c r="CR561" i="20"/>
  <c r="CR562" i="20"/>
  <c r="CR563" i="20"/>
  <c r="CR564" i="20"/>
  <c r="CR565" i="20"/>
  <c r="CQ2" i="20"/>
  <c r="CQ3" i="20"/>
  <c r="CQ4" i="20"/>
  <c r="CQ5" i="20"/>
  <c r="CQ6" i="20"/>
  <c r="CQ7" i="20"/>
  <c r="CQ8" i="20"/>
  <c r="CQ9" i="20"/>
  <c r="CQ10" i="20"/>
  <c r="CQ11" i="20"/>
  <c r="CQ12" i="20"/>
  <c r="CQ13" i="20"/>
  <c r="CQ14" i="20"/>
  <c r="CQ15" i="20"/>
  <c r="CQ16" i="20"/>
  <c r="CQ17" i="20"/>
  <c r="CQ18" i="20"/>
  <c r="CQ19" i="20"/>
  <c r="CQ20" i="20"/>
  <c r="CQ21" i="20"/>
  <c r="CQ22" i="20"/>
  <c r="CQ23" i="20"/>
  <c r="CQ24" i="20"/>
  <c r="CQ25" i="20"/>
  <c r="CQ26" i="20"/>
  <c r="CQ27" i="20"/>
  <c r="CQ28" i="20"/>
  <c r="CQ29" i="20"/>
  <c r="CQ30" i="20"/>
  <c r="CQ31" i="20"/>
  <c r="CQ32" i="20"/>
  <c r="CQ33" i="20"/>
  <c r="CQ34" i="20"/>
  <c r="CQ35" i="20"/>
  <c r="CQ36" i="20"/>
  <c r="CQ37" i="20"/>
  <c r="CQ38" i="20"/>
  <c r="CQ39" i="20"/>
  <c r="CQ40" i="20"/>
  <c r="CQ41" i="20"/>
  <c r="CQ42" i="20"/>
  <c r="CQ43" i="20"/>
  <c r="CQ44" i="20"/>
  <c r="CQ45" i="20"/>
  <c r="CQ46" i="20"/>
  <c r="CQ47" i="20"/>
  <c r="CQ48" i="20"/>
  <c r="CQ49" i="20"/>
  <c r="CQ50" i="20"/>
  <c r="CQ51" i="20"/>
  <c r="CQ52" i="20"/>
  <c r="CQ53" i="20"/>
  <c r="CQ54" i="20"/>
  <c r="CQ55" i="20"/>
  <c r="CQ56" i="20"/>
  <c r="CQ57" i="20"/>
  <c r="CQ58" i="20"/>
  <c r="CQ59" i="20"/>
  <c r="CQ60" i="20"/>
  <c r="CQ61" i="20"/>
  <c r="CQ62" i="20"/>
  <c r="CQ63" i="20"/>
  <c r="CQ64" i="20"/>
  <c r="CQ65" i="20"/>
  <c r="CQ66" i="20"/>
  <c r="CQ67" i="20"/>
  <c r="CQ68" i="20"/>
  <c r="CQ69" i="20"/>
  <c r="CQ70" i="20"/>
  <c r="CQ71" i="20"/>
  <c r="CQ72" i="20"/>
  <c r="CQ73" i="20"/>
  <c r="CQ74" i="20"/>
  <c r="CQ75" i="20"/>
  <c r="CQ76" i="20"/>
  <c r="CQ77" i="20"/>
  <c r="CQ78" i="20"/>
  <c r="CQ79" i="20"/>
  <c r="CQ80" i="20"/>
  <c r="CQ81" i="20"/>
  <c r="CQ82" i="20"/>
  <c r="CQ83" i="20"/>
  <c r="CQ84" i="20"/>
  <c r="CQ85" i="20"/>
  <c r="CQ86" i="20"/>
  <c r="CQ87" i="20"/>
  <c r="CQ88" i="20"/>
  <c r="CQ89" i="20"/>
  <c r="CQ90" i="20"/>
  <c r="CQ91" i="20"/>
  <c r="CQ92" i="20"/>
  <c r="CQ93" i="20"/>
  <c r="CQ94" i="20"/>
  <c r="CQ95" i="20"/>
  <c r="CQ96" i="20"/>
  <c r="CQ97" i="20"/>
  <c r="CQ98" i="20"/>
  <c r="CQ99" i="20"/>
  <c r="CQ100" i="20"/>
  <c r="CQ101" i="20"/>
  <c r="CQ102" i="20"/>
  <c r="CQ103" i="20"/>
  <c r="CQ104" i="20"/>
  <c r="CQ105" i="20"/>
  <c r="CQ106" i="20"/>
  <c r="CQ107" i="20"/>
  <c r="CQ108" i="20"/>
  <c r="CQ109" i="20"/>
  <c r="CQ110" i="20"/>
  <c r="CQ111" i="20"/>
  <c r="CQ112" i="20"/>
  <c r="CQ113" i="20"/>
  <c r="CQ114" i="20"/>
  <c r="CQ115" i="20"/>
  <c r="CQ116" i="20"/>
  <c r="CQ117" i="20"/>
  <c r="CQ118" i="20"/>
  <c r="CQ119" i="20"/>
  <c r="CQ120" i="20"/>
  <c r="CQ121" i="20"/>
  <c r="CQ122" i="20"/>
  <c r="CQ123" i="20"/>
  <c r="CQ124" i="20"/>
  <c r="CQ125" i="20"/>
  <c r="CQ126" i="20"/>
  <c r="CQ127" i="20"/>
  <c r="CQ128" i="20"/>
  <c r="CQ129" i="20"/>
  <c r="CQ130" i="20"/>
  <c r="CQ131" i="20"/>
  <c r="CQ132" i="20"/>
  <c r="CQ133" i="20"/>
  <c r="CQ134" i="20"/>
  <c r="CQ135" i="20"/>
  <c r="CQ136" i="20"/>
  <c r="CQ137" i="20"/>
  <c r="CQ138" i="20"/>
  <c r="CQ139" i="20"/>
  <c r="CQ140" i="20"/>
  <c r="CQ141" i="20"/>
  <c r="CQ142" i="20"/>
  <c r="CQ143" i="20"/>
  <c r="CQ144" i="20"/>
  <c r="CQ145" i="20"/>
  <c r="CQ146" i="20"/>
  <c r="CQ147" i="20"/>
  <c r="CQ148" i="20"/>
  <c r="CQ149" i="20"/>
  <c r="CQ150" i="20"/>
  <c r="CQ151" i="20"/>
  <c r="CQ152" i="20"/>
  <c r="CQ153" i="20"/>
  <c r="CQ154" i="20"/>
  <c r="CQ155" i="20"/>
  <c r="CQ156" i="20"/>
  <c r="CQ157" i="20"/>
  <c r="CQ158" i="20"/>
  <c r="CQ159" i="20"/>
  <c r="CQ160" i="20"/>
  <c r="CQ161" i="20"/>
  <c r="CQ162" i="20"/>
  <c r="CQ163" i="20"/>
  <c r="CQ164" i="20"/>
  <c r="CQ165" i="20"/>
  <c r="CQ166" i="20"/>
  <c r="CQ167" i="20"/>
  <c r="CQ168" i="20"/>
  <c r="CQ169" i="20"/>
  <c r="CQ170" i="20"/>
  <c r="CQ171" i="20"/>
  <c r="CQ172" i="20"/>
  <c r="CQ173" i="20"/>
  <c r="CQ174" i="20"/>
  <c r="CQ175" i="20"/>
  <c r="CQ176" i="20"/>
  <c r="CQ177" i="20"/>
  <c r="CQ178" i="20"/>
  <c r="CQ179" i="20"/>
  <c r="CQ180" i="20"/>
  <c r="CQ181" i="20"/>
  <c r="CQ182" i="20"/>
  <c r="CQ183" i="20"/>
  <c r="CQ184" i="20"/>
  <c r="CQ185" i="20"/>
  <c r="CQ186" i="20"/>
  <c r="CQ187" i="20"/>
  <c r="CQ188" i="20"/>
  <c r="CQ189" i="20"/>
  <c r="CQ190" i="20"/>
  <c r="CQ191" i="20"/>
  <c r="CQ192" i="20"/>
  <c r="CQ193" i="20"/>
  <c r="CQ194" i="20"/>
  <c r="CQ195" i="20"/>
  <c r="CQ196" i="20"/>
  <c r="CQ197" i="20"/>
  <c r="CQ198" i="20"/>
  <c r="CQ199" i="20"/>
  <c r="CQ200" i="20"/>
  <c r="CQ201" i="20"/>
  <c r="CQ202" i="20"/>
  <c r="CQ203" i="20"/>
  <c r="CQ204" i="20"/>
  <c r="CQ205" i="20"/>
  <c r="CQ206" i="20"/>
  <c r="CQ207" i="20"/>
  <c r="CQ208" i="20"/>
  <c r="CQ209" i="20"/>
  <c r="CQ210" i="20"/>
  <c r="CQ211" i="20"/>
  <c r="CQ212" i="20"/>
  <c r="CQ213" i="20"/>
  <c r="CQ214" i="20"/>
  <c r="CQ215" i="20"/>
  <c r="CQ216" i="20"/>
  <c r="CQ217" i="20"/>
  <c r="CQ218" i="20"/>
  <c r="CQ219" i="20"/>
  <c r="CQ220" i="20"/>
  <c r="CQ221" i="20"/>
  <c r="CQ222" i="20"/>
  <c r="CQ223" i="20"/>
  <c r="CQ224" i="20"/>
  <c r="CQ225" i="20"/>
  <c r="CQ226" i="20"/>
  <c r="CQ227" i="20"/>
  <c r="CQ228" i="20"/>
  <c r="CQ229" i="20"/>
  <c r="CQ230" i="20"/>
  <c r="CQ231" i="20"/>
  <c r="CQ232" i="20"/>
  <c r="CQ233" i="20"/>
  <c r="CQ234" i="20"/>
  <c r="CQ235" i="20"/>
  <c r="CQ236" i="20"/>
  <c r="CQ237" i="20"/>
  <c r="CQ238" i="20"/>
  <c r="CQ239" i="20"/>
  <c r="CQ240" i="20"/>
  <c r="CQ241" i="20"/>
  <c r="CQ242" i="20"/>
  <c r="CQ243" i="20"/>
  <c r="CQ244" i="20"/>
  <c r="CQ245" i="20"/>
  <c r="CQ246" i="20"/>
  <c r="CQ247" i="20"/>
  <c r="CQ248" i="20"/>
  <c r="CQ249" i="20"/>
  <c r="CQ250" i="20"/>
  <c r="CQ251" i="20"/>
  <c r="CQ252" i="20"/>
  <c r="CQ253" i="20"/>
  <c r="CQ254" i="20"/>
  <c r="CQ255" i="20"/>
  <c r="CQ256" i="20"/>
  <c r="CQ257" i="20"/>
  <c r="CQ258" i="20"/>
  <c r="CQ259" i="20"/>
  <c r="CQ260" i="20"/>
  <c r="CQ261" i="20"/>
  <c r="CQ262" i="20"/>
  <c r="CQ263" i="20"/>
  <c r="CQ264" i="20"/>
  <c r="CQ265" i="20"/>
  <c r="CQ266" i="20"/>
  <c r="CQ267" i="20"/>
  <c r="CQ268" i="20"/>
  <c r="CQ269" i="20"/>
  <c r="CQ270" i="20"/>
  <c r="CQ271" i="20"/>
  <c r="CQ272" i="20"/>
  <c r="CQ273" i="20"/>
  <c r="CQ274" i="20"/>
  <c r="CQ275" i="20"/>
  <c r="CQ276" i="20"/>
  <c r="CQ277" i="20"/>
  <c r="CQ278" i="20"/>
  <c r="CQ279" i="20"/>
  <c r="CQ280" i="20"/>
  <c r="CQ281" i="20"/>
  <c r="CQ282" i="20"/>
  <c r="CQ283" i="20"/>
  <c r="CQ284" i="20"/>
  <c r="CQ285" i="20"/>
  <c r="CQ286" i="20"/>
  <c r="CQ287" i="20"/>
  <c r="CQ288" i="20"/>
  <c r="CQ289" i="20"/>
  <c r="CQ290" i="20"/>
  <c r="CQ291" i="20"/>
  <c r="CQ292" i="20"/>
  <c r="CQ293" i="20"/>
  <c r="CQ294" i="20"/>
  <c r="CQ295" i="20"/>
  <c r="CQ296" i="20"/>
  <c r="CQ297" i="20"/>
  <c r="CQ298" i="20"/>
  <c r="CQ299" i="20"/>
  <c r="CQ300" i="20"/>
  <c r="CQ301" i="20"/>
  <c r="CQ302" i="20"/>
  <c r="CQ303" i="20"/>
  <c r="CQ304" i="20"/>
  <c r="CQ305" i="20"/>
  <c r="CQ306" i="20"/>
  <c r="CQ307" i="20"/>
  <c r="CQ308" i="20"/>
  <c r="CQ309" i="20"/>
  <c r="CQ310" i="20"/>
  <c r="CQ311" i="20"/>
  <c r="CQ312" i="20"/>
  <c r="CQ313" i="20"/>
  <c r="CQ314" i="20"/>
  <c r="CQ315" i="20"/>
  <c r="CQ316" i="20"/>
  <c r="CQ317" i="20"/>
  <c r="CQ318" i="20"/>
  <c r="CQ319" i="20"/>
  <c r="CQ320" i="20"/>
  <c r="CQ321" i="20"/>
  <c r="CQ322" i="20"/>
  <c r="CQ323" i="20"/>
  <c r="CQ324" i="20"/>
  <c r="CQ325" i="20"/>
  <c r="CQ326" i="20"/>
  <c r="CQ327" i="20"/>
  <c r="CQ328" i="20"/>
  <c r="CQ329" i="20"/>
  <c r="CQ330" i="20"/>
  <c r="CQ331" i="20"/>
  <c r="CQ332" i="20"/>
  <c r="CQ333" i="20"/>
  <c r="CQ334" i="20"/>
  <c r="CQ335" i="20"/>
  <c r="CQ336" i="20"/>
  <c r="CQ337" i="20"/>
  <c r="CQ338" i="20"/>
  <c r="CQ339" i="20"/>
  <c r="CQ340" i="20"/>
  <c r="CQ341" i="20"/>
  <c r="CQ342" i="20"/>
  <c r="CQ343" i="20"/>
  <c r="CQ344" i="20"/>
  <c r="CQ345" i="20"/>
  <c r="CQ346" i="20"/>
  <c r="CQ347" i="20"/>
  <c r="CQ348" i="20"/>
  <c r="CQ349" i="20"/>
  <c r="CQ350" i="20"/>
  <c r="CQ351" i="20"/>
  <c r="CQ352" i="20"/>
  <c r="CQ353" i="20"/>
  <c r="CQ354" i="20"/>
  <c r="CQ355" i="20"/>
  <c r="CQ356" i="20"/>
  <c r="CQ357" i="20"/>
  <c r="CQ358" i="20"/>
  <c r="CQ359" i="20"/>
  <c r="CQ360" i="20"/>
  <c r="CQ361" i="20"/>
  <c r="CQ362" i="20"/>
  <c r="CQ363" i="20"/>
  <c r="CQ364" i="20"/>
  <c r="CQ365" i="20"/>
  <c r="CQ366" i="20"/>
  <c r="CQ367" i="20"/>
  <c r="CQ368" i="20"/>
  <c r="CQ369" i="20"/>
  <c r="CQ370" i="20"/>
  <c r="CQ371" i="20"/>
  <c r="CQ372" i="20"/>
  <c r="CQ373" i="20"/>
  <c r="CQ374" i="20"/>
  <c r="CQ375" i="20"/>
  <c r="CQ376" i="20"/>
  <c r="CQ377" i="20"/>
  <c r="CQ378" i="20"/>
  <c r="CQ379" i="20"/>
  <c r="CQ380" i="20"/>
  <c r="CQ381" i="20"/>
  <c r="CQ382" i="20"/>
  <c r="CQ383" i="20"/>
  <c r="CQ384" i="20"/>
  <c r="CQ385" i="20"/>
  <c r="CQ386" i="20"/>
  <c r="CQ387" i="20"/>
  <c r="CQ388" i="20"/>
  <c r="CQ389" i="20"/>
  <c r="CQ390" i="20"/>
  <c r="CQ391" i="20"/>
  <c r="CQ392" i="20"/>
  <c r="CQ393" i="20"/>
  <c r="CQ394" i="20"/>
  <c r="CQ395" i="20"/>
  <c r="CQ396" i="20"/>
  <c r="CQ397" i="20"/>
  <c r="CQ398" i="20"/>
  <c r="CQ399" i="20"/>
  <c r="CQ400" i="20"/>
  <c r="CQ401" i="20"/>
  <c r="CQ402" i="20"/>
  <c r="CQ403" i="20"/>
  <c r="CQ404" i="20"/>
  <c r="CQ405" i="20"/>
  <c r="CQ406" i="20"/>
  <c r="CQ407" i="20"/>
  <c r="CQ408" i="20"/>
  <c r="CQ409" i="20"/>
  <c r="CQ410" i="20"/>
  <c r="CQ411" i="20"/>
  <c r="CQ412" i="20"/>
  <c r="CQ413" i="20"/>
  <c r="CQ414" i="20"/>
  <c r="CQ415" i="20"/>
  <c r="CQ416" i="20"/>
  <c r="CQ417" i="20"/>
  <c r="CQ418" i="20"/>
  <c r="CQ419" i="20"/>
  <c r="CQ420" i="20"/>
  <c r="CQ421" i="20"/>
  <c r="CQ422" i="20"/>
  <c r="CQ423" i="20"/>
  <c r="CQ424" i="20"/>
  <c r="CQ425" i="20"/>
  <c r="CQ426" i="20"/>
  <c r="CQ427" i="20"/>
  <c r="CQ428" i="20"/>
  <c r="CQ429" i="20"/>
  <c r="CQ430" i="20"/>
  <c r="CQ431" i="20"/>
  <c r="CQ432" i="20"/>
  <c r="CQ433" i="20"/>
  <c r="CQ434" i="20"/>
  <c r="CQ435" i="20"/>
  <c r="CQ436" i="20"/>
  <c r="CQ437" i="20"/>
  <c r="CQ438" i="20"/>
  <c r="CQ439" i="20"/>
  <c r="CQ440" i="20"/>
  <c r="CQ441" i="20"/>
  <c r="CQ442" i="20"/>
  <c r="CQ443" i="20"/>
  <c r="CQ444" i="20"/>
  <c r="CQ445" i="20"/>
  <c r="CQ446" i="20"/>
  <c r="CQ447" i="20"/>
  <c r="CQ448" i="20"/>
  <c r="CQ449" i="20"/>
  <c r="CQ450" i="20"/>
  <c r="CQ451" i="20"/>
  <c r="CQ452" i="20"/>
  <c r="CQ453" i="20"/>
  <c r="CQ454" i="20"/>
  <c r="CQ455" i="20"/>
  <c r="CQ456" i="20"/>
  <c r="CQ457" i="20"/>
  <c r="CQ458" i="20"/>
  <c r="CQ459" i="20"/>
  <c r="CQ460" i="20"/>
  <c r="CQ461" i="20"/>
  <c r="CQ462" i="20"/>
  <c r="CQ463" i="20"/>
  <c r="CQ464" i="20"/>
  <c r="CQ465" i="20"/>
  <c r="CQ466" i="20"/>
  <c r="CQ467" i="20"/>
  <c r="CQ468" i="20"/>
  <c r="CQ469" i="20"/>
  <c r="CQ470" i="20"/>
  <c r="CQ471" i="20"/>
  <c r="CQ472" i="20"/>
  <c r="CQ473" i="20"/>
  <c r="CQ474" i="20"/>
  <c r="CQ475" i="20"/>
  <c r="CQ476" i="20"/>
  <c r="CQ477" i="20"/>
  <c r="CQ478" i="20"/>
  <c r="CQ479" i="20"/>
  <c r="CQ480" i="20"/>
  <c r="CQ481" i="20"/>
  <c r="CQ482" i="20"/>
  <c r="CQ483" i="20"/>
  <c r="CQ484" i="20"/>
  <c r="CQ485" i="20"/>
  <c r="CQ486" i="20"/>
  <c r="CQ487" i="20"/>
  <c r="CQ488" i="20"/>
  <c r="CQ489" i="20"/>
  <c r="CQ490" i="20"/>
  <c r="CQ491" i="20"/>
  <c r="CQ492" i="20"/>
  <c r="CQ493" i="20"/>
  <c r="CQ494" i="20"/>
  <c r="CQ495" i="20"/>
  <c r="CQ496" i="20"/>
  <c r="CQ497" i="20"/>
  <c r="CQ498" i="20"/>
  <c r="CQ499" i="20"/>
  <c r="CQ500" i="20"/>
  <c r="CQ501" i="20"/>
  <c r="CQ502" i="20"/>
  <c r="CQ503" i="20"/>
  <c r="CQ504" i="20"/>
  <c r="CQ505" i="20"/>
  <c r="CQ506" i="20"/>
  <c r="CQ507" i="20"/>
  <c r="CQ508" i="20"/>
  <c r="CQ509" i="20"/>
  <c r="CQ510" i="20"/>
  <c r="CQ511" i="20"/>
  <c r="CQ512" i="20"/>
  <c r="CQ513" i="20"/>
  <c r="CQ514" i="20"/>
  <c r="CQ515" i="20"/>
  <c r="CQ516" i="20"/>
  <c r="CQ517" i="20"/>
  <c r="CQ518" i="20"/>
  <c r="CQ519" i="20"/>
  <c r="CQ520" i="20"/>
  <c r="CQ521" i="20"/>
  <c r="CQ522" i="20"/>
  <c r="CQ523" i="20"/>
  <c r="CQ524" i="20"/>
  <c r="CQ525" i="20"/>
  <c r="CQ526" i="20"/>
  <c r="CQ527" i="20"/>
  <c r="CQ528" i="20"/>
  <c r="CQ529" i="20"/>
  <c r="CQ530" i="20"/>
  <c r="CQ531" i="20"/>
  <c r="CQ532" i="20"/>
  <c r="CQ533" i="20"/>
  <c r="CQ534" i="20"/>
  <c r="CQ535" i="20"/>
  <c r="CQ536" i="20"/>
  <c r="CQ537" i="20"/>
  <c r="CQ538" i="20"/>
  <c r="CQ539" i="20"/>
  <c r="CQ540" i="20"/>
  <c r="CQ541" i="20"/>
  <c r="CQ542" i="20"/>
  <c r="CQ543" i="20"/>
  <c r="CQ544" i="20"/>
  <c r="CQ545" i="20"/>
  <c r="CQ546" i="20"/>
  <c r="CQ547" i="20"/>
  <c r="CQ548" i="20"/>
  <c r="CQ549" i="20"/>
  <c r="CQ550" i="20"/>
  <c r="CQ551" i="20"/>
  <c r="CQ552" i="20"/>
  <c r="CQ553" i="20"/>
  <c r="CQ554" i="20"/>
  <c r="CQ555" i="20"/>
  <c r="CQ556" i="20"/>
  <c r="CQ557" i="20"/>
  <c r="CQ558" i="20"/>
  <c r="CQ559" i="20"/>
  <c r="CQ560" i="20"/>
  <c r="CQ561" i="20"/>
  <c r="CQ562" i="20"/>
  <c r="CQ563" i="20"/>
  <c r="CQ564" i="20"/>
  <c r="CQ565" i="20"/>
  <c r="CP2" i="20"/>
  <c r="CP3" i="20"/>
  <c r="CP4" i="20"/>
  <c r="CP5" i="20"/>
  <c r="CP6" i="20"/>
  <c r="CP7" i="20"/>
  <c r="CP8" i="20"/>
  <c r="CP9" i="20"/>
  <c r="CP10" i="20"/>
  <c r="CP11" i="20"/>
  <c r="CP12" i="20"/>
  <c r="CP13" i="20"/>
  <c r="CP14" i="20"/>
  <c r="CP15" i="20"/>
  <c r="CP16" i="20"/>
  <c r="CP17" i="20"/>
  <c r="CP18" i="20"/>
  <c r="CP19" i="20"/>
  <c r="CP20" i="20"/>
  <c r="CP21" i="20"/>
  <c r="CP22" i="20"/>
  <c r="CP23" i="20"/>
  <c r="CP24" i="20"/>
  <c r="CP25" i="20"/>
  <c r="CP26" i="20"/>
  <c r="CP27" i="20"/>
  <c r="CP28" i="20"/>
  <c r="CP29" i="20"/>
  <c r="CP30" i="20"/>
  <c r="CP31" i="20"/>
  <c r="CP32" i="20"/>
  <c r="CP33" i="20"/>
  <c r="CP34" i="20"/>
  <c r="CP35" i="20"/>
  <c r="CP36" i="20"/>
  <c r="CP37" i="20"/>
  <c r="CP38" i="20"/>
  <c r="CP39" i="20"/>
  <c r="CP40" i="20"/>
  <c r="CP41" i="20"/>
  <c r="CP42" i="20"/>
  <c r="CP43" i="20"/>
  <c r="CP44" i="20"/>
  <c r="CP45" i="20"/>
  <c r="CP46" i="20"/>
  <c r="CP47" i="20"/>
  <c r="CP48" i="20"/>
  <c r="CP49" i="20"/>
  <c r="CP50" i="20"/>
  <c r="CP51" i="20"/>
  <c r="CP52" i="20"/>
  <c r="CP53" i="20"/>
  <c r="CP54" i="20"/>
  <c r="CP55" i="20"/>
  <c r="CP56" i="20"/>
  <c r="CP57" i="20"/>
  <c r="CP58" i="20"/>
  <c r="CP59" i="20"/>
  <c r="CP60" i="20"/>
  <c r="CP61" i="20"/>
  <c r="CP62" i="20"/>
  <c r="CP63" i="20"/>
  <c r="CP64" i="20"/>
  <c r="CP65" i="20"/>
  <c r="CP66" i="20"/>
  <c r="CP67" i="20"/>
  <c r="CP68" i="20"/>
  <c r="CP69" i="20"/>
  <c r="CP70" i="20"/>
  <c r="CP71" i="20"/>
  <c r="CP72" i="20"/>
  <c r="CP73" i="20"/>
  <c r="CP74" i="20"/>
  <c r="CP75" i="20"/>
  <c r="CP76" i="20"/>
  <c r="CP77" i="20"/>
  <c r="CP78" i="20"/>
  <c r="CP79" i="20"/>
  <c r="CP80" i="20"/>
  <c r="CP81" i="20"/>
  <c r="CP82" i="20"/>
  <c r="CP83" i="20"/>
  <c r="CP84" i="20"/>
  <c r="CP85" i="20"/>
  <c r="CP86" i="20"/>
  <c r="CP87" i="20"/>
  <c r="CP88" i="20"/>
  <c r="CP89" i="20"/>
  <c r="CP90" i="20"/>
  <c r="CP91" i="20"/>
  <c r="CP92" i="20"/>
  <c r="CP93" i="20"/>
  <c r="CP94" i="20"/>
  <c r="CP95" i="20"/>
  <c r="CP96" i="20"/>
  <c r="CP97" i="20"/>
  <c r="CP98" i="20"/>
  <c r="CP99" i="20"/>
  <c r="CP100" i="20"/>
  <c r="CP101" i="20"/>
  <c r="CP102" i="20"/>
  <c r="CP103" i="20"/>
  <c r="CP104" i="20"/>
  <c r="CP105" i="20"/>
  <c r="CP106" i="20"/>
  <c r="CP107" i="20"/>
  <c r="CP108" i="20"/>
  <c r="CP109" i="20"/>
  <c r="CP110" i="20"/>
  <c r="CP111" i="20"/>
  <c r="CP112" i="20"/>
  <c r="CP113" i="20"/>
  <c r="CP114" i="20"/>
  <c r="CP115" i="20"/>
  <c r="CP116" i="20"/>
  <c r="CP117" i="20"/>
  <c r="CP118" i="20"/>
  <c r="CP119" i="20"/>
  <c r="CP120" i="20"/>
  <c r="CP121" i="20"/>
  <c r="CP122" i="20"/>
  <c r="CP123" i="20"/>
  <c r="CP124" i="20"/>
  <c r="CP125" i="20"/>
  <c r="CP126" i="20"/>
  <c r="CP127" i="20"/>
  <c r="CP128" i="20"/>
  <c r="CP129" i="20"/>
  <c r="CP130" i="20"/>
  <c r="CP131" i="20"/>
  <c r="CP132" i="20"/>
  <c r="CP133" i="20"/>
  <c r="CP134" i="20"/>
  <c r="CP135" i="20"/>
  <c r="CP136" i="20"/>
  <c r="CP137" i="20"/>
  <c r="CP138" i="20"/>
  <c r="CP139" i="20"/>
  <c r="CP140" i="20"/>
  <c r="CP141" i="20"/>
  <c r="CP142" i="20"/>
  <c r="CP143" i="20"/>
  <c r="CP144" i="20"/>
  <c r="CP145" i="20"/>
  <c r="CP146" i="20"/>
  <c r="CP147" i="20"/>
  <c r="CP148" i="20"/>
  <c r="CP149" i="20"/>
  <c r="CP150" i="20"/>
  <c r="CP151" i="20"/>
  <c r="CP152" i="20"/>
  <c r="CP153" i="20"/>
  <c r="CP154" i="20"/>
  <c r="CP155" i="20"/>
  <c r="CP156" i="20"/>
  <c r="CP157" i="20"/>
  <c r="CP158" i="20"/>
  <c r="CP159" i="20"/>
  <c r="CP160" i="20"/>
  <c r="CP161" i="20"/>
  <c r="CP162" i="20"/>
  <c r="CP163" i="20"/>
  <c r="CP164" i="20"/>
  <c r="CP165" i="20"/>
  <c r="CP166" i="20"/>
  <c r="CP167" i="20"/>
  <c r="CP168" i="20"/>
  <c r="CP169" i="20"/>
  <c r="CP170" i="20"/>
  <c r="CP171" i="20"/>
  <c r="CP172" i="20"/>
  <c r="CP173" i="20"/>
  <c r="CP174" i="20"/>
  <c r="CP175" i="20"/>
  <c r="CP176" i="20"/>
  <c r="CP177" i="20"/>
  <c r="CP178" i="20"/>
  <c r="CP179" i="20"/>
  <c r="CP180" i="20"/>
  <c r="CP181" i="20"/>
  <c r="CP182" i="20"/>
  <c r="CP183" i="20"/>
  <c r="CP184" i="20"/>
  <c r="CP185" i="20"/>
  <c r="CP186" i="20"/>
  <c r="CP187" i="20"/>
  <c r="CP188" i="20"/>
  <c r="CP189" i="20"/>
  <c r="CP190" i="20"/>
  <c r="CP191" i="20"/>
  <c r="CP192" i="20"/>
  <c r="CP193" i="20"/>
  <c r="CP194" i="20"/>
  <c r="CP195" i="20"/>
  <c r="CP196" i="20"/>
  <c r="CP197" i="20"/>
  <c r="CP198" i="20"/>
  <c r="CP199" i="20"/>
  <c r="CP200" i="20"/>
  <c r="CP201" i="20"/>
  <c r="CP202" i="20"/>
  <c r="CP203" i="20"/>
  <c r="CP204" i="20"/>
  <c r="CP205" i="20"/>
  <c r="CP206" i="20"/>
  <c r="CP207" i="20"/>
  <c r="CP208" i="20"/>
  <c r="CP209" i="20"/>
  <c r="CP210" i="20"/>
  <c r="CP211" i="20"/>
  <c r="CP212" i="20"/>
  <c r="CP213" i="20"/>
  <c r="CP214" i="20"/>
  <c r="CP215" i="20"/>
  <c r="CP216" i="20"/>
  <c r="CP217" i="20"/>
  <c r="CP218" i="20"/>
  <c r="CP219" i="20"/>
  <c r="CP220" i="20"/>
  <c r="CP221" i="20"/>
  <c r="CP222" i="20"/>
  <c r="CP223" i="20"/>
  <c r="CP224" i="20"/>
  <c r="CP225" i="20"/>
  <c r="CP226" i="20"/>
  <c r="CP227" i="20"/>
  <c r="CP228" i="20"/>
  <c r="CP229" i="20"/>
  <c r="CP230" i="20"/>
  <c r="CP231" i="20"/>
  <c r="CP232" i="20"/>
  <c r="CP233" i="20"/>
  <c r="CP234" i="20"/>
  <c r="CP235" i="20"/>
  <c r="CP236" i="20"/>
  <c r="CP237" i="20"/>
  <c r="CP238" i="20"/>
  <c r="CP239" i="20"/>
  <c r="CP240" i="20"/>
  <c r="CP241" i="20"/>
  <c r="CP242" i="20"/>
  <c r="CP243" i="20"/>
  <c r="CP244" i="20"/>
  <c r="CP245" i="20"/>
  <c r="CP246" i="20"/>
  <c r="CP247" i="20"/>
  <c r="CP248" i="20"/>
  <c r="CP249" i="20"/>
  <c r="CP250" i="20"/>
  <c r="CP251" i="20"/>
  <c r="CP252" i="20"/>
  <c r="CP253" i="20"/>
  <c r="CP254" i="20"/>
  <c r="CP255" i="20"/>
  <c r="CP256" i="20"/>
  <c r="CP257" i="20"/>
  <c r="CP258" i="20"/>
  <c r="CP259" i="20"/>
  <c r="CP260" i="20"/>
  <c r="CP261" i="20"/>
  <c r="CP262" i="20"/>
  <c r="CP263" i="20"/>
  <c r="CP264" i="20"/>
  <c r="CP265" i="20"/>
  <c r="CP266" i="20"/>
  <c r="CP267" i="20"/>
  <c r="CP268" i="20"/>
  <c r="CP269" i="20"/>
  <c r="CP270" i="20"/>
  <c r="CP271" i="20"/>
  <c r="CP272" i="20"/>
  <c r="CP273" i="20"/>
  <c r="CP274" i="20"/>
  <c r="CP275" i="20"/>
  <c r="CP276" i="20"/>
  <c r="CP277" i="20"/>
  <c r="CP278" i="20"/>
  <c r="CP279" i="20"/>
  <c r="CP280" i="20"/>
  <c r="CP281" i="20"/>
  <c r="CP282" i="20"/>
  <c r="CP283" i="20"/>
  <c r="CP284" i="20"/>
  <c r="CP285" i="20"/>
  <c r="CP286" i="20"/>
  <c r="CP287" i="20"/>
  <c r="CP288" i="20"/>
  <c r="CP289" i="20"/>
  <c r="CP290" i="20"/>
  <c r="CP291" i="20"/>
  <c r="CP292" i="20"/>
  <c r="CP293" i="20"/>
  <c r="CP294" i="20"/>
  <c r="CP295" i="20"/>
  <c r="CP296" i="20"/>
  <c r="CP297" i="20"/>
  <c r="CP298" i="20"/>
  <c r="CP299" i="20"/>
  <c r="CP300" i="20"/>
  <c r="CP301" i="20"/>
  <c r="CP302" i="20"/>
  <c r="CP303" i="20"/>
  <c r="CP304" i="20"/>
  <c r="CP305" i="20"/>
  <c r="CP306" i="20"/>
  <c r="CP307" i="20"/>
  <c r="CP308" i="20"/>
  <c r="CP309" i="20"/>
  <c r="CP310" i="20"/>
  <c r="CP311" i="20"/>
  <c r="CP312" i="20"/>
  <c r="CP313" i="20"/>
  <c r="CP314" i="20"/>
  <c r="CP315" i="20"/>
  <c r="CP316" i="20"/>
  <c r="CP317" i="20"/>
  <c r="CP318" i="20"/>
  <c r="CP319" i="20"/>
  <c r="CP320" i="20"/>
  <c r="CP321" i="20"/>
  <c r="CP322" i="20"/>
  <c r="CP323" i="20"/>
  <c r="CP324" i="20"/>
  <c r="CP325" i="20"/>
  <c r="CP326" i="20"/>
  <c r="CP327" i="20"/>
  <c r="CP328" i="20"/>
  <c r="CP329" i="20"/>
  <c r="CP330" i="20"/>
  <c r="CP331" i="20"/>
  <c r="CP332" i="20"/>
  <c r="CP333" i="20"/>
  <c r="CP334" i="20"/>
  <c r="CP335" i="20"/>
  <c r="CP336" i="20"/>
  <c r="CP337" i="20"/>
  <c r="CP338" i="20"/>
  <c r="CP339" i="20"/>
  <c r="CP340" i="20"/>
  <c r="CP341" i="20"/>
  <c r="CP342" i="20"/>
  <c r="CP343" i="20"/>
  <c r="CP344" i="20"/>
  <c r="CP345" i="20"/>
  <c r="CP346" i="20"/>
  <c r="CP347" i="20"/>
  <c r="CP348" i="20"/>
  <c r="CP349" i="20"/>
  <c r="CP350" i="20"/>
  <c r="CP351" i="20"/>
  <c r="CP352" i="20"/>
  <c r="CP353" i="20"/>
  <c r="CP354" i="20"/>
  <c r="CP355" i="20"/>
  <c r="CP356" i="20"/>
  <c r="CP357" i="20"/>
  <c r="CP358" i="20"/>
  <c r="CP359" i="20"/>
  <c r="CP360" i="20"/>
  <c r="CP361" i="20"/>
  <c r="CP362" i="20"/>
  <c r="CP363" i="20"/>
  <c r="CP364" i="20"/>
  <c r="CP365" i="20"/>
  <c r="CP366" i="20"/>
  <c r="CP367" i="20"/>
  <c r="CP368" i="20"/>
  <c r="CP369" i="20"/>
  <c r="CP370" i="20"/>
  <c r="CP371" i="20"/>
  <c r="CP372" i="20"/>
  <c r="CP373" i="20"/>
  <c r="CP374" i="20"/>
  <c r="CP375" i="20"/>
  <c r="CP376" i="20"/>
  <c r="CP377" i="20"/>
  <c r="CP378" i="20"/>
  <c r="CP379" i="20"/>
  <c r="CP380" i="20"/>
  <c r="CP381" i="20"/>
  <c r="CP382" i="20"/>
  <c r="CP383" i="20"/>
  <c r="CP384" i="20"/>
  <c r="CP385" i="20"/>
  <c r="CP386" i="20"/>
  <c r="CP387" i="20"/>
  <c r="CP388" i="20"/>
  <c r="CP389" i="20"/>
  <c r="CP390" i="20"/>
  <c r="CP391" i="20"/>
  <c r="CP392" i="20"/>
  <c r="CP393" i="20"/>
  <c r="CP394" i="20"/>
  <c r="CP395" i="20"/>
  <c r="CP396" i="20"/>
  <c r="CP397" i="20"/>
  <c r="CP398" i="20"/>
  <c r="CP399" i="20"/>
  <c r="CP400" i="20"/>
  <c r="CP401" i="20"/>
  <c r="CP402" i="20"/>
  <c r="CP403" i="20"/>
  <c r="CP404" i="20"/>
  <c r="CP405" i="20"/>
  <c r="CP406" i="20"/>
  <c r="CP407" i="20"/>
  <c r="CP408" i="20"/>
  <c r="CP409" i="20"/>
  <c r="CP410" i="20"/>
  <c r="CP411" i="20"/>
  <c r="CP412" i="20"/>
  <c r="CP413" i="20"/>
  <c r="CP414" i="20"/>
  <c r="CP415" i="20"/>
  <c r="CP416" i="20"/>
  <c r="CP417" i="20"/>
  <c r="CP418" i="20"/>
  <c r="CP419" i="20"/>
  <c r="CP420" i="20"/>
  <c r="CP421" i="20"/>
  <c r="CP422" i="20"/>
  <c r="CP423" i="20"/>
  <c r="CP424" i="20"/>
  <c r="CP425" i="20"/>
  <c r="CP426" i="20"/>
  <c r="CP427" i="20"/>
  <c r="CP428" i="20"/>
  <c r="CP429" i="20"/>
  <c r="CP430" i="20"/>
  <c r="CP431" i="20"/>
  <c r="CP432" i="20"/>
  <c r="CP433" i="20"/>
  <c r="CP434" i="20"/>
  <c r="CP435" i="20"/>
  <c r="CP436" i="20"/>
  <c r="CP437" i="20"/>
  <c r="CP438" i="20"/>
  <c r="CP439" i="20"/>
  <c r="CP440" i="20"/>
  <c r="CP441" i="20"/>
  <c r="CP442" i="20"/>
  <c r="CP443" i="20"/>
  <c r="CP444" i="20"/>
  <c r="CP445" i="20"/>
  <c r="CP446" i="20"/>
  <c r="CP447" i="20"/>
  <c r="CP448" i="20"/>
  <c r="CP449" i="20"/>
  <c r="CP450" i="20"/>
  <c r="CP451" i="20"/>
  <c r="CP452" i="20"/>
  <c r="CP453" i="20"/>
  <c r="CP454" i="20"/>
  <c r="CP455" i="20"/>
  <c r="CP456" i="20"/>
  <c r="CP457" i="20"/>
  <c r="CP458" i="20"/>
  <c r="CP459" i="20"/>
  <c r="CP460" i="20"/>
  <c r="CP461" i="20"/>
  <c r="CP462" i="20"/>
  <c r="CP463" i="20"/>
  <c r="CP464" i="20"/>
  <c r="CP465" i="20"/>
  <c r="CP466" i="20"/>
  <c r="CP467" i="20"/>
  <c r="CP468" i="20"/>
  <c r="CP469" i="20"/>
  <c r="CP470" i="20"/>
  <c r="CP471" i="20"/>
  <c r="CP472" i="20"/>
  <c r="CP473" i="20"/>
  <c r="CP474" i="20"/>
  <c r="CP475" i="20"/>
  <c r="CP476" i="20"/>
  <c r="CP477" i="20"/>
  <c r="CP478" i="20"/>
  <c r="CP479" i="20"/>
  <c r="CP480" i="20"/>
  <c r="CP481" i="20"/>
  <c r="CP482" i="20"/>
  <c r="CP483" i="20"/>
  <c r="CP484" i="20"/>
  <c r="CP485" i="20"/>
  <c r="CP486" i="20"/>
  <c r="CP487" i="20"/>
  <c r="CP488" i="20"/>
  <c r="CP489" i="20"/>
  <c r="CP490" i="20"/>
  <c r="CP491" i="20"/>
  <c r="CP492" i="20"/>
  <c r="CP493" i="20"/>
  <c r="CP494" i="20"/>
  <c r="CP495" i="20"/>
  <c r="CP496" i="20"/>
  <c r="CP497" i="20"/>
  <c r="CP498" i="20"/>
  <c r="CP499" i="20"/>
  <c r="CP500" i="20"/>
  <c r="CP501" i="20"/>
  <c r="CP502" i="20"/>
  <c r="CP503" i="20"/>
  <c r="CP504" i="20"/>
  <c r="CP505" i="20"/>
  <c r="CP506" i="20"/>
  <c r="CP507" i="20"/>
  <c r="CP508" i="20"/>
  <c r="CP509" i="20"/>
  <c r="CP510" i="20"/>
  <c r="CP511" i="20"/>
  <c r="CP512" i="20"/>
  <c r="CP513" i="20"/>
  <c r="CP514" i="20"/>
  <c r="CP515" i="20"/>
  <c r="CP516" i="20"/>
  <c r="CP517" i="20"/>
  <c r="CP518" i="20"/>
  <c r="CP519" i="20"/>
  <c r="CP520" i="20"/>
  <c r="CP521" i="20"/>
  <c r="CP522" i="20"/>
  <c r="CP523" i="20"/>
  <c r="CP524" i="20"/>
  <c r="CP525" i="20"/>
  <c r="CP526" i="20"/>
  <c r="CP527" i="20"/>
  <c r="CP528" i="20"/>
  <c r="CP529" i="20"/>
  <c r="CP530" i="20"/>
  <c r="CP531" i="20"/>
  <c r="CP532" i="20"/>
  <c r="CP533" i="20"/>
  <c r="CP534" i="20"/>
  <c r="CP535" i="20"/>
  <c r="CP536" i="20"/>
  <c r="CP537" i="20"/>
  <c r="CP538" i="20"/>
  <c r="CP539" i="20"/>
  <c r="CP540" i="20"/>
  <c r="CP541" i="20"/>
  <c r="CP542" i="20"/>
  <c r="CP543" i="20"/>
  <c r="CP544" i="20"/>
  <c r="CP545" i="20"/>
  <c r="CP546" i="20"/>
  <c r="CP547" i="20"/>
  <c r="CP548" i="20"/>
  <c r="CP549" i="20"/>
  <c r="CP550" i="20"/>
  <c r="CP551" i="20"/>
  <c r="CP552" i="20"/>
  <c r="CP553" i="20"/>
  <c r="CP554" i="20"/>
  <c r="CP555" i="20"/>
  <c r="CP556" i="20"/>
  <c r="CP557" i="20"/>
  <c r="CP558" i="20"/>
  <c r="CP559" i="20"/>
  <c r="CP560" i="20"/>
  <c r="CP561" i="20"/>
  <c r="CP562" i="20"/>
  <c r="CP563" i="20"/>
  <c r="CP564" i="20"/>
  <c r="CP565" i="20"/>
  <c r="CO2" i="20"/>
  <c r="CO3" i="20"/>
  <c r="CO4" i="20"/>
  <c r="CO5" i="20"/>
  <c r="CO6" i="20"/>
  <c r="CO7" i="20"/>
  <c r="CO8" i="20"/>
  <c r="CO9" i="20"/>
  <c r="CO10" i="20"/>
  <c r="CO11" i="20"/>
  <c r="CO12" i="20"/>
  <c r="CO13" i="20"/>
  <c r="CO14" i="20"/>
  <c r="CO15" i="20"/>
  <c r="CO16" i="20"/>
  <c r="CO17" i="20"/>
  <c r="CO18" i="20"/>
  <c r="CO19" i="20"/>
  <c r="CO20" i="20"/>
  <c r="CO21" i="20"/>
  <c r="CO22" i="20"/>
  <c r="CO23" i="20"/>
  <c r="CO24" i="20"/>
  <c r="CO25" i="20"/>
  <c r="CO26" i="20"/>
  <c r="CO27" i="20"/>
  <c r="CO28" i="20"/>
  <c r="CO29" i="20"/>
  <c r="CO30" i="20"/>
  <c r="CO31" i="20"/>
  <c r="CO32" i="20"/>
  <c r="CO33" i="20"/>
  <c r="CO34" i="20"/>
  <c r="CO35" i="20"/>
  <c r="CO36" i="20"/>
  <c r="CO37" i="20"/>
  <c r="CO38" i="20"/>
  <c r="CO39" i="20"/>
  <c r="CO40" i="20"/>
  <c r="CO41" i="20"/>
  <c r="CO42" i="20"/>
  <c r="CO43" i="20"/>
  <c r="CO44" i="20"/>
  <c r="CO45" i="20"/>
  <c r="CO46" i="20"/>
  <c r="CO47" i="20"/>
  <c r="CO48" i="20"/>
  <c r="CO49" i="20"/>
  <c r="CO50" i="20"/>
  <c r="CO51" i="20"/>
  <c r="CO52" i="20"/>
  <c r="CO53" i="20"/>
  <c r="CO54" i="20"/>
  <c r="CO55" i="20"/>
  <c r="CO56" i="20"/>
  <c r="CO57" i="20"/>
  <c r="CO58" i="20"/>
  <c r="CO59" i="20"/>
  <c r="CO60" i="20"/>
  <c r="CO61" i="20"/>
  <c r="CO62" i="20"/>
  <c r="CO63" i="20"/>
  <c r="CO64" i="20"/>
  <c r="CO65" i="20"/>
  <c r="CO66" i="20"/>
  <c r="CO67" i="20"/>
  <c r="CO68" i="20"/>
  <c r="CO69" i="20"/>
  <c r="CO70" i="20"/>
  <c r="CO71" i="20"/>
  <c r="CO72" i="20"/>
  <c r="CO73" i="20"/>
  <c r="CO74" i="20"/>
  <c r="CO75" i="20"/>
  <c r="CO76" i="20"/>
  <c r="CO77" i="20"/>
  <c r="CO78" i="20"/>
  <c r="CO79" i="20"/>
  <c r="CO80" i="20"/>
  <c r="CO81" i="20"/>
  <c r="CO82" i="20"/>
  <c r="CO83" i="20"/>
  <c r="CO84" i="20"/>
  <c r="CO85" i="20"/>
  <c r="CO86" i="20"/>
  <c r="CO87" i="20"/>
  <c r="CO88" i="20"/>
  <c r="CO89" i="20"/>
  <c r="CO90" i="20"/>
  <c r="CO91" i="20"/>
  <c r="CO92" i="20"/>
  <c r="CO93" i="20"/>
  <c r="CO94" i="20"/>
  <c r="CO95" i="20"/>
  <c r="CO96" i="20"/>
  <c r="CO97" i="20"/>
  <c r="CO98" i="20"/>
  <c r="CO99" i="20"/>
  <c r="CO100" i="20"/>
  <c r="CO101" i="20"/>
  <c r="CO102" i="20"/>
  <c r="CO103" i="20"/>
  <c r="CO104" i="20"/>
  <c r="CO105" i="20"/>
  <c r="CO106" i="20"/>
  <c r="CO107" i="20"/>
  <c r="CO108" i="20"/>
  <c r="CO109" i="20"/>
  <c r="CO110" i="20"/>
  <c r="CO111" i="20"/>
  <c r="CO112" i="20"/>
  <c r="CO113" i="20"/>
  <c r="CO114" i="20"/>
  <c r="CO115" i="20"/>
  <c r="CO116" i="20"/>
  <c r="CO117" i="20"/>
  <c r="CO118" i="20"/>
  <c r="CO119" i="20"/>
  <c r="CO120" i="20"/>
  <c r="CO121" i="20"/>
  <c r="CO122" i="20"/>
  <c r="CO123" i="20"/>
  <c r="CO124" i="20"/>
  <c r="CO125" i="20"/>
  <c r="CO126" i="20"/>
  <c r="CO127" i="20"/>
  <c r="CO128" i="20"/>
  <c r="CO129" i="20"/>
  <c r="CO130" i="20"/>
  <c r="CO131" i="20"/>
  <c r="CO132" i="20"/>
  <c r="CO133" i="20"/>
  <c r="CO134" i="20"/>
  <c r="CO135" i="20"/>
  <c r="CO136" i="20"/>
  <c r="CO137" i="20"/>
  <c r="CO138" i="20"/>
  <c r="CO139" i="20"/>
  <c r="CO140" i="20"/>
  <c r="CO141" i="20"/>
  <c r="CO142" i="20"/>
  <c r="CO143" i="20"/>
  <c r="CO144" i="20"/>
  <c r="CO145" i="20"/>
  <c r="CO146" i="20"/>
  <c r="CO147" i="20"/>
  <c r="CO148" i="20"/>
  <c r="CO149" i="20"/>
  <c r="CO150" i="20"/>
  <c r="CO151" i="20"/>
  <c r="CO152" i="20"/>
  <c r="CO153" i="20"/>
  <c r="CO154" i="20"/>
  <c r="CO155" i="20"/>
  <c r="CO156" i="20"/>
  <c r="CO157" i="20"/>
  <c r="CO158" i="20"/>
  <c r="CO159" i="20"/>
  <c r="CO160" i="20"/>
  <c r="CO161" i="20"/>
  <c r="CO162" i="20"/>
  <c r="CO163" i="20"/>
  <c r="CO164" i="20"/>
  <c r="CO165" i="20"/>
  <c r="CO166" i="20"/>
  <c r="CO167" i="20"/>
  <c r="CO168" i="20"/>
  <c r="CO169" i="20"/>
  <c r="CO170" i="20"/>
  <c r="CO171" i="20"/>
  <c r="CO172" i="20"/>
  <c r="CO173" i="20"/>
  <c r="CO174" i="20"/>
  <c r="CO175" i="20"/>
  <c r="CO176" i="20"/>
  <c r="CO177" i="20"/>
  <c r="CO178" i="20"/>
  <c r="CO179" i="20"/>
  <c r="CO180" i="20"/>
  <c r="CO181" i="20"/>
  <c r="CO182" i="20"/>
  <c r="CO183" i="20"/>
  <c r="CO184" i="20"/>
  <c r="CO185" i="20"/>
  <c r="CO186" i="20"/>
  <c r="CO187" i="20"/>
  <c r="CO188" i="20"/>
  <c r="CO189" i="20"/>
  <c r="CO190" i="20"/>
  <c r="CO191" i="20"/>
  <c r="CO192" i="20"/>
  <c r="CO193" i="20"/>
  <c r="CO194" i="20"/>
  <c r="CO195" i="20"/>
  <c r="CO196" i="20"/>
  <c r="CO197" i="20"/>
  <c r="CO198" i="20"/>
  <c r="CO199" i="20"/>
  <c r="CO200" i="20"/>
  <c r="CO201" i="20"/>
  <c r="CO202" i="20"/>
  <c r="CO203" i="20"/>
  <c r="CO204" i="20"/>
  <c r="CO205" i="20"/>
  <c r="CO206" i="20"/>
  <c r="CO207" i="20"/>
  <c r="CO208" i="20"/>
  <c r="CO209" i="20"/>
  <c r="CO210" i="20"/>
  <c r="CO211" i="20"/>
  <c r="CO212" i="20"/>
  <c r="CO213" i="20"/>
  <c r="CO214" i="20"/>
  <c r="CO215" i="20"/>
  <c r="CO216" i="20"/>
  <c r="CO217" i="20"/>
  <c r="CO218" i="20"/>
  <c r="CO219" i="20"/>
  <c r="CO220" i="20"/>
  <c r="CO221" i="20"/>
  <c r="CO222" i="20"/>
  <c r="CO223" i="20"/>
  <c r="CO224" i="20"/>
  <c r="CO225" i="20"/>
  <c r="CO226" i="20"/>
  <c r="CO227" i="20"/>
  <c r="CO228" i="20"/>
  <c r="CO229" i="20"/>
  <c r="CO230" i="20"/>
  <c r="CO231" i="20"/>
  <c r="CO232" i="20"/>
  <c r="CO233" i="20"/>
  <c r="CO234" i="20"/>
  <c r="CO235" i="20"/>
  <c r="CO236" i="20"/>
  <c r="CO237" i="20"/>
  <c r="CO238" i="20"/>
  <c r="CO239" i="20"/>
  <c r="CO240" i="20"/>
  <c r="CO241" i="20"/>
  <c r="CO242" i="20"/>
  <c r="CO243" i="20"/>
  <c r="CO244" i="20"/>
  <c r="CO245" i="20"/>
  <c r="CO246" i="20"/>
  <c r="CO247" i="20"/>
  <c r="CO248" i="20"/>
  <c r="CO249" i="20"/>
  <c r="CO250" i="20"/>
  <c r="CO251" i="20"/>
  <c r="CO252" i="20"/>
  <c r="CO253" i="20"/>
  <c r="CO254" i="20"/>
  <c r="CO255" i="20"/>
  <c r="CO256" i="20"/>
  <c r="CO257" i="20"/>
  <c r="CO258" i="20"/>
  <c r="CO259" i="20"/>
  <c r="CO260" i="20"/>
  <c r="CO261" i="20"/>
  <c r="CO262" i="20"/>
  <c r="CO263" i="20"/>
  <c r="CO264" i="20"/>
  <c r="CO265" i="20"/>
  <c r="CO266" i="20"/>
  <c r="CO267" i="20"/>
  <c r="CO268" i="20"/>
  <c r="CO269" i="20"/>
  <c r="CO270" i="20"/>
  <c r="CO271" i="20"/>
  <c r="CO272" i="20"/>
  <c r="CO273" i="20"/>
  <c r="CO274" i="20"/>
  <c r="CO275" i="20"/>
  <c r="CO276" i="20"/>
  <c r="CO277" i="20"/>
  <c r="CO278" i="20"/>
  <c r="CO279" i="20"/>
  <c r="CO280" i="20"/>
  <c r="CO281" i="20"/>
  <c r="CO282" i="20"/>
  <c r="CO283" i="20"/>
  <c r="CO284" i="20"/>
  <c r="CO285" i="20"/>
  <c r="CO286" i="20"/>
  <c r="CO287" i="20"/>
  <c r="CO288" i="20"/>
  <c r="CO289" i="20"/>
  <c r="CO290" i="20"/>
  <c r="CO291" i="20"/>
  <c r="CO292" i="20"/>
  <c r="CO293" i="20"/>
  <c r="CO294" i="20"/>
  <c r="CO295" i="20"/>
  <c r="CO296" i="20"/>
  <c r="CO297" i="20"/>
  <c r="CO298" i="20"/>
  <c r="CO299" i="20"/>
  <c r="CO300" i="20"/>
  <c r="CO301" i="20"/>
  <c r="CO302" i="20"/>
  <c r="CO303" i="20"/>
  <c r="CO304" i="20"/>
  <c r="CO305" i="20"/>
  <c r="CO306" i="20"/>
  <c r="CO307" i="20"/>
  <c r="CO308" i="20"/>
  <c r="CO309" i="20"/>
  <c r="CO310" i="20"/>
  <c r="CO311" i="20"/>
  <c r="CO312" i="20"/>
  <c r="CO313" i="20"/>
  <c r="CO314" i="20"/>
  <c r="CO315" i="20"/>
  <c r="CO316" i="20"/>
  <c r="CO317" i="20"/>
  <c r="CO318" i="20"/>
  <c r="CO319" i="20"/>
  <c r="CO320" i="20"/>
  <c r="CO321" i="20"/>
  <c r="CO322" i="20"/>
  <c r="CO323" i="20"/>
  <c r="CO324" i="20"/>
  <c r="CO325" i="20"/>
  <c r="CO326" i="20"/>
  <c r="CO327" i="20"/>
  <c r="CO328" i="20"/>
  <c r="CO329" i="20"/>
  <c r="CO330" i="20"/>
  <c r="CO331" i="20"/>
  <c r="CO332" i="20"/>
  <c r="CO333" i="20"/>
  <c r="CO334" i="20"/>
  <c r="CO335" i="20"/>
  <c r="CO336" i="20"/>
  <c r="CO337" i="20"/>
  <c r="CO338" i="20"/>
  <c r="CO339" i="20"/>
  <c r="CO340" i="20"/>
  <c r="CO341" i="20"/>
  <c r="CO342" i="20"/>
  <c r="CO343" i="20"/>
  <c r="CO344" i="20"/>
  <c r="CO345" i="20"/>
  <c r="CO346" i="20"/>
  <c r="CO347" i="20"/>
  <c r="CO348" i="20"/>
  <c r="CO349" i="20"/>
  <c r="CO350" i="20"/>
  <c r="CO351" i="20"/>
  <c r="CO352" i="20"/>
  <c r="CO353" i="20"/>
  <c r="CO354" i="20"/>
  <c r="CO355" i="20"/>
  <c r="CO356" i="20"/>
  <c r="CO357" i="20"/>
  <c r="CO358" i="20"/>
  <c r="CO359" i="20"/>
  <c r="CO360" i="20"/>
  <c r="CO361" i="20"/>
  <c r="CO362" i="20"/>
  <c r="CO363" i="20"/>
  <c r="CO364" i="20"/>
  <c r="CO365" i="20"/>
  <c r="CO366" i="20"/>
  <c r="CO367" i="20"/>
  <c r="CO368" i="20"/>
  <c r="CO369" i="20"/>
  <c r="CO370" i="20"/>
  <c r="CO371" i="20"/>
  <c r="CO372" i="20"/>
  <c r="CO373" i="20"/>
  <c r="CO374" i="20"/>
  <c r="CO375" i="20"/>
  <c r="CO376" i="20"/>
  <c r="CO377" i="20"/>
  <c r="CO378" i="20"/>
  <c r="CO379" i="20"/>
  <c r="CO380" i="20"/>
  <c r="CO381" i="20"/>
  <c r="CO382" i="20"/>
  <c r="CO383" i="20"/>
  <c r="CO384" i="20"/>
  <c r="CO385" i="20"/>
  <c r="CO386" i="20"/>
  <c r="CO387" i="20"/>
  <c r="CO388" i="20"/>
  <c r="CO389" i="20"/>
  <c r="CO390" i="20"/>
  <c r="CO391" i="20"/>
  <c r="CO392" i="20"/>
  <c r="CO393" i="20"/>
  <c r="CO394" i="20"/>
  <c r="CO395" i="20"/>
  <c r="CO396" i="20"/>
  <c r="CO397" i="20"/>
  <c r="CO398" i="20"/>
  <c r="CO399" i="20"/>
  <c r="CO400" i="20"/>
  <c r="CO401" i="20"/>
  <c r="CO402" i="20"/>
  <c r="CO403" i="20"/>
  <c r="CO404" i="20"/>
  <c r="CO405" i="20"/>
  <c r="CO406" i="20"/>
  <c r="CO407" i="20"/>
  <c r="CO408" i="20"/>
  <c r="CO409" i="20"/>
  <c r="CO410" i="20"/>
  <c r="CO411" i="20"/>
  <c r="CO412" i="20"/>
  <c r="CO413" i="20"/>
  <c r="CO414" i="20"/>
  <c r="CO415" i="20"/>
  <c r="CO416" i="20"/>
  <c r="CO417" i="20"/>
  <c r="CO418" i="20"/>
  <c r="CO419" i="20"/>
  <c r="CO420" i="20"/>
  <c r="CO421" i="20"/>
  <c r="CO422" i="20"/>
  <c r="CO423" i="20"/>
  <c r="CO424" i="20"/>
  <c r="CO425" i="20"/>
  <c r="CO426" i="20"/>
  <c r="CO427" i="20"/>
  <c r="CO428" i="20"/>
  <c r="CO429" i="20"/>
  <c r="CO430" i="20"/>
  <c r="CO431" i="20"/>
  <c r="CO432" i="20"/>
  <c r="CO433" i="20"/>
  <c r="CO434" i="20"/>
  <c r="CO435" i="20"/>
  <c r="CO436" i="20"/>
  <c r="CO437" i="20"/>
  <c r="CO438" i="20"/>
  <c r="CO439" i="20"/>
  <c r="CO440" i="20"/>
  <c r="CO441" i="20"/>
  <c r="CO442" i="20"/>
  <c r="CO443" i="20"/>
  <c r="CO444" i="20"/>
  <c r="CO445" i="20"/>
  <c r="CO446" i="20"/>
  <c r="CO447" i="20"/>
  <c r="CO448" i="20"/>
  <c r="CO449" i="20"/>
  <c r="CO450" i="20"/>
  <c r="CO451" i="20"/>
  <c r="CO452" i="20"/>
  <c r="CO453" i="20"/>
  <c r="CO454" i="20"/>
  <c r="CO455" i="20"/>
  <c r="CO456" i="20"/>
  <c r="CO457" i="20"/>
  <c r="CO458" i="20"/>
  <c r="CO459" i="20"/>
  <c r="CO460" i="20"/>
  <c r="CO461" i="20"/>
  <c r="CO462" i="20"/>
  <c r="CO463" i="20"/>
  <c r="CO464" i="20"/>
  <c r="CO465" i="20"/>
  <c r="CO466" i="20"/>
  <c r="CO467" i="20"/>
  <c r="CO468" i="20"/>
  <c r="CO469" i="20"/>
  <c r="CO470" i="20"/>
  <c r="CO471" i="20"/>
  <c r="CO472" i="20"/>
  <c r="CO473" i="20"/>
  <c r="CO474" i="20"/>
  <c r="CO475" i="20"/>
  <c r="CO476" i="20"/>
  <c r="CO477" i="20"/>
  <c r="CO478" i="20"/>
  <c r="CO479" i="20"/>
  <c r="CO480" i="20"/>
  <c r="CO481" i="20"/>
  <c r="CO482" i="20"/>
  <c r="CO483" i="20"/>
  <c r="CO484" i="20"/>
  <c r="CO485" i="20"/>
  <c r="CO486" i="20"/>
  <c r="CO487" i="20"/>
  <c r="CO488" i="20"/>
  <c r="CO489" i="20"/>
  <c r="CO490" i="20"/>
  <c r="CO491" i="20"/>
  <c r="CO492" i="20"/>
  <c r="CO493" i="20"/>
  <c r="CO494" i="20"/>
  <c r="CO495" i="20"/>
  <c r="CO496" i="20"/>
  <c r="CO497" i="20"/>
  <c r="CO498" i="20"/>
  <c r="CO499" i="20"/>
  <c r="CO500" i="20"/>
  <c r="CO501" i="20"/>
  <c r="CO502" i="20"/>
  <c r="CO503" i="20"/>
  <c r="CO504" i="20"/>
  <c r="CO505" i="20"/>
  <c r="CO506" i="20"/>
  <c r="CO507" i="20"/>
  <c r="CO508" i="20"/>
  <c r="CO509" i="20"/>
  <c r="CO510" i="20"/>
  <c r="CO511" i="20"/>
  <c r="CO512" i="20"/>
  <c r="CO513" i="20"/>
  <c r="CO514" i="20"/>
  <c r="CO515" i="20"/>
  <c r="CO516" i="20"/>
  <c r="CO517" i="20"/>
  <c r="CO518" i="20"/>
  <c r="CO519" i="20"/>
  <c r="CO520" i="20"/>
  <c r="CO521" i="20"/>
  <c r="CO522" i="20"/>
  <c r="CO523" i="20"/>
  <c r="CO524" i="20"/>
  <c r="CO525" i="20"/>
  <c r="CO526" i="20"/>
  <c r="CO527" i="20"/>
  <c r="CO528" i="20"/>
  <c r="CO529" i="20"/>
  <c r="CO530" i="20"/>
  <c r="CO531" i="20"/>
  <c r="CO532" i="20"/>
  <c r="CO533" i="20"/>
  <c r="CO534" i="20"/>
  <c r="CO535" i="20"/>
  <c r="CO536" i="20"/>
  <c r="CO537" i="20"/>
  <c r="CO538" i="20"/>
  <c r="CO539" i="20"/>
  <c r="CO540" i="20"/>
  <c r="CO541" i="20"/>
  <c r="CO542" i="20"/>
  <c r="CO543" i="20"/>
  <c r="CO544" i="20"/>
  <c r="CO545" i="20"/>
  <c r="CO546" i="20"/>
  <c r="CO547" i="20"/>
  <c r="CO548" i="20"/>
  <c r="CO549" i="20"/>
  <c r="CO550" i="20"/>
  <c r="CO551" i="20"/>
  <c r="CO552" i="20"/>
  <c r="CO553" i="20"/>
  <c r="CO554" i="20"/>
  <c r="CO555" i="20"/>
  <c r="CO556" i="20"/>
  <c r="CO557" i="20"/>
  <c r="CO558" i="20"/>
  <c r="CO559" i="20"/>
  <c r="CO560" i="20"/>
  <c r="CO561" i="20"/>
  <c r="CO562" i="20"/>
  <c r="CO563" i="20"/>
  <c r="CO564" i="20"/>
  <c r="CO565" i="20"/>
  <c r="CN2" i="20"/>
  <c r="CN3" i="20"/>
  <c r="CN4" i="20"/>
  <c r="CN5" i="20"/>
  <c r="CN6" i="20"/>
  <c r="CN7" i="20"/>
  <c r="CN8" i="20"/>
  <c r="CN9" i="20"/>
  <c r="CN10" i="20"/>
  <c r="CN11" i="20"/>
  <c r="CN12" i="20"/>
  <c r="CN13" i="20"/>
  <c r="CN14" i="20"/>
  <c r="CN15" i="20"/>
  <c r="CN16" i="20"/>
  <c r="CN17" i="20"/>
  <c r="CN18" i="20"/>
  <c r="CN19" i="20"/>
  <c r="CN20" i="20"/>
  <c r="CN21" i="20"/>
  <c r="CN22" i="20"/>
  <c r="CN23" i="20"/>
  <c r="CN24" i="20"/>
  <c r="CN25" i="20"/>
  <c r="CN26" i="20"/>
  <c r="CN27" i="20"/>
  <c r="CN28" i="20"/>
  <c r="CN29" i="20"/>
  <c r="CN30" i="20"/>
  <c r="CN31" i="20"/>
  <c r="CN32" i="20"/>
  <c r="CN33" i="20"/>
  <c r="CN34" i="20"/>
  <c r="CN35" i="20"/>
  <c r="CN36" i="20"/>
  <c r="CN37" i="20"/>
  <c r="CN38" i="20"/>
  <c r="CN39" i="20"/>
  <c r="CN40" i="20"/>
  <c r="CN41" i="20"/>
  <c r="CN42" i="20"/>
  <c r="CN43" i="20"/>
  <c r="CN44" i="20"/>
  <c r="CN45" i="20"/>
  <c r="CN46" i="20"/>
  <c r="CN47" i="20"/>
  <c r="CN48" i="20"/>
  <c r="CN49" i="20"/>
  <c r="CN50" i="20"/>
  <c r="CN51" i="20"/>
  <c r="CN52" i="20"/>
  <c r="CN53" i="20"/>
  <c r="CN54" i="20"/>
  <c r="CN55" i="20"/>
  <c r="CN56" i="20"/>
  <c r="CN57" i="20"/>
  <c r="CN58" i="20"/>
  <c r="CN59" i="20"/>
  <c r="CN60" i="20"/>
  <c r="CN61" i="20"/>
  <c r="CN62" i="20"/>
  <c r="CN63" i="20"/>
  <c r="CN64" i="20"/>
  <c r="CN65" i="20"/>
  <c r="CN66" i="20"/>
  <c r="CN67" i="20"/>
  <c r="CN68" i="20"/>
  <c r="CN69" i="20"/>
  <c r="CN70" i="20"/>
  <c r="CN71" i="20"/>
  <c r="CN72" i="20"/>
  <c r="CN73" i="20"/>
  <c r="CN74" i="20"/>
  <c r="CN75" i="20"/>
  <c r="CN76" i="20"/>
  <c r="CN77" i="20"/>
  <c r="CN78" i="20"/>
  <c r="CN79" i="20"/>
  <c r="CN80" i="20"/>
  <c r="CN81" i="20"/>
  <c r="CN82" i="20"/>
  <c r="CN83" i="20"/>
  <c r="CN84" i="20"/>
  <c r="CN85" i="20"/>
  <c r="CN86" i="20"/>
  <c r="CN87" i="20"/>
  <c r="CN88" i="20"/>
  <c r="CN89" i="20"/>
  <c r="CN90" i="20"/>
  <c r="CN91" i="20"/>
  <c r="CN92" i="20"/>
  <c r="CN93" i="20"/>
  <c r="CN94" i="20"/>
  <c r="CN95" i="20"/>
  <c r="CN96" i="20"/>
  <c r="CN97" i="20"/>
  <c r="CN98" i="20"/>
  <c r="CN99" i="20"/>
  <c r="CN100" i="20"/>
  <c r="CN101" i="20"/>
  <c r="CN102" i="20"/>
  <c r="CN103" i="20"/>
  <c r="CN104" i="20"/>
  <c r="CN105" i="20"/>
  <c r="CN106" i="20"/>
  <c r="CN107" i="20"/>
  <c r="CN108" i="20"/>
  <c r="CN109" i="20"/>
  <c r="CN110" i="20"/>
  <c r="CN111" i="20"/>
  <c r="CN112" i="20"/>
  <c r="CN113" i="20"/>
  <c r="CN114" i="20"/>
  <c r="CN115" i="20"/>
  <c r="CN116" i="20"/>
  <c r="CN117" i="20"/>
  <c r="CN118" i="20"/>
  <c r="CN119" i="20"/>
  <c r="CN120" i="20"/>
  <c r="CN121" i="20"/>
  <c r="CN122" i="20"/>
  <c r="CN123" i="20"/>
  <c r="CN124" i="20"/>
  <c r="CN125" i="20"/>
  <c r="CN126" i="20"/>
  <c r="CN127" i="20"/>
  <c r="CN128" i="20"/>
  <c r="CN129" i="20"/>
  <c r="CN130" i="20"/>
  <c r="CN131" i="20"/>
  <c r="CN132" i="20"/>
  <c r="CN133" i="20"/>
  <c r="CN134" i="20"/>
  <c r="CN135" i="20"/>
  <c r="CN136" i="20"/>
  <c r="CN137" i="20"/>
  <c r="CN138" i="20"/>
  <c r="CN139" i="20"/>
  <c r="CN140" i="20"/>
  <c r="CN141" i="20"/>
  <c r="CN142" i="20"/>
  <c r="CN143" i="20"/>
  <c r="CN144" i="20"/>
  <c r="CN145" i="20"/>
  <c r="CN146" i="20"/>
  <c r="CN147" i="20"/>
  <c r="CN148" i="20"/>
  <c r="CN149" i="20"/>
  <c r="CN150" i="20"/>
  <c r="CN151" i="20"/>
  <c r="CN152" i="20"/>
  <c r="CN153" i="20"/>
  <c r="CN154" i="20"/>
  <c r="CN155" i="20"/>
  <c r="CN156" i="20"/>
  <c r="CN157" i="20"/>
  <c r="CN158" i="20"/>
  <c r="CN159" i="20"/>
  <c r="CN160" i="20"/>
  <c r="CN161" i="20"/>
  <c r="CN162" i="20"/>
  <c r="CN163" i="20"/>
  <c r="CN164" i="20"/>
  <c r="CN165" i="20"/>
  <c r="CN166" i="20"/>
  <c r="CN167" i="20"/>
  <c r="CN168" i="20"/>
  <c r="CN169" i="20"/>
  <c r="CN170" i="20"/>
  <c r="CN171" i="20"/>
  <c r="CN172" i="20"/>
  <c r="CN173" i="20"/>
  <c r="CN174" i="20"/>
  <c r="CN175" i="20"/>
  <c r="CN176" i="20"/>
  <c r="CN177" i="20"/>
  <c r="CN178" i="20"/>
  <c r="CN179" i="20"/>
  <c r="CN180" i="20"/>
  <c r="CN181" i="20"/>
  <c r="CN182" i="20"/>
  <c r="CN183" i="20"/>
  <c r="CN184" i="20"/>
  <c r="CN185" i="20"/>
  <c r="CN186" i="20"/>
  <c r="CN187" i="20"/>
  <c r="CN188" i="20"/>
  <c r="CN189" i="20"/>
  <c r="CN190" i="20"/>
  <c r="CN191" i="20"/>
  <c r="CN192" i="20"/>
  <c r="CN193" i="20"/>
  <c r="CN194" i="20"/>
  <c r="CN195" i="20"/>
  <c r="CN196" i="20"/>
  <c r="CN197" i="20"/>
  <c r="CN198" i="20"/>
  <c r="CN199" i="20"/>
  <c r="CN200" i="20"/>
  <c r="CN201" i="20"/>
  <c r="CN202" i="20"/>
  <c r="CN203" i="20"/>
  <c r="CN204" i="20"/>
  <c r="CN205" i="20"/>
  <c r="CN206" i="20"/>
  <c r="CN207" i="20"/>
  <c r="CN208" i="20"/>
  <c r="CN209" i="20"/>
  <c r="CN210" i="20"/>
  <c r="CN211" i="20"/>
  <c r="CN212" i="20"/>
  <c r="CN213" i="20"/>
  <c r="CN214" i="20"/>
  <c r="CN215" i="20"/>
  <c r="CN216" i="20"/>
  <c r="CN217" i="20"/>
  <c r="CN218" i="20"/>
  <c r="CN219" i="20"/>
  <c r="CN220" i="20"/>
  <c r="CN221" i="20"/>
  <c r="CN222" i="20"/>
  <c r="CN223" i="20"/>
  <c r="CN224" i="20"/>
  <c r="CN225" i="20"/>
  <c r="CN226" i="20"/>
  <c r="CN227" i="20"/>
  <c r="CN228" i="20"/>
  <c r="CN229" i="20"/>
  <c r="CN230" i="20"/>
  <c r="CN231" i="20"/>
  <c r="CN232" i="20"/>
  <c r="CN233" i="20"/>
  <c r="CN234" i="20"/>
  <c r="CN235" i="20"/>
  <c r="CN236" i="20"/>
  <c r="CN237" i="20"/>
  <c r="CN238" i="20"/>
  <c r="CN239" i="20"/>
  <c r="CN240" i="20"/>
  <c r="CN241" i="20"/>
  <c r="CN242" i="20"/>
  <c r="CN243" i="20"/>
  <c r="CN244" i="20"/>
  <c r="CN245" i="20"/>
  <c r="CN246" i="20"/>
  <c r="CN247" i="20"/>
  <c r="CN248" i="20"/>
  <c r="CN249" i="20"/>
  <c r="CN250" i="20"/>
  <c r="CN251" i="20"/>
  <c r="CN252" i="20"/>
  <c r="CN253" i="20"/>
  <c r="CN254" i="20"/>
  <c r="CN255" i="20"/>
  <c r="CN256" i="20"/>
  <c r="CN257" i="20"/>
  <c r="CN258" i="20"/>
  <c r="CN259" i="20"/>
  <c r="CN260" i="20"/>
  <c r="CN261" i="20"/>
  <c r="CN262" i="20"/>
  <c r="CN263" i="20"/>
  <c r="CN264" i="20"/>
  <c r="CN265" i="20"/>
  <c r="CN266" i="20"/>
  <c r="CN267" i="20"/>
  <c r="CN268" i="20"/>
  <c r="CN269" i="20"/>
  <c r="CN270" i="20"/>
  <c r="CN271" i="20"/>
  <c r="CN272" i="20"/>
  <c r="CN273" i="20"/>
  <c r="CN274" i="20"/>
  <c r="CN275" i="20"/>
  <c r="CN276" i="20"/>
  <c r="CN277" i="20"/>
  <c r="CN278" i="20"/>
  <c r="CN279" i="20"/>
  <c r="CN280" i="20"/>
  <c r="CN281" i="20"/>
  <c r="CN282" i="20"/>
  <c r="CN283" i="20"/>
  <c r="CN284" i="20"/>
  <c r="CN285" i="20"/>
  <c r="CN286" i="20"/>
  <c r="CN287" i="20"/>
  <c r="CN288" i="20"/>
  <c r="CN289" i="20"/>
  <c r="CN290" i="20"/>
  <c r="CN291" i="20"/>
  <c r="CN292" i="20"/>
  <c r="CN293" i="20"/>
  <c r="CN294" i="20"/>
  <c r="CN295" i="20"/>
  <c r="CN296" i="20"/>
  <c r="CN297" i="20"/>
  <c r="CN298" i="20"/>
  <c r="CN299" i="20"/>
  <c r="CN300" i="20"/>
  <c r="CN301" i="20"/>
  <c r="CN302" i="20"/>
  <c r="CN303" i="20"/>
  <c r="CN304" i="20"/>
  <c r="CN305" i="20"/>
  <c r="CN306" i="20"/>
  <c r="CN307" i="20"/>
  <c r="CN308" i="20"/>
  <c r="CN309" i="20"/>
  <c r="CN310" i="20"/>
  <c r="CN311" i="20"/>
  <c r="CN312" i="20"/>
  <c r="CN313" i="20"/>
  <c r="CN314" i="20"/>
  <c r="CN315" i="20"/>
  <c r="CN316" i="20"/>
  <c r="CN317" i="20"/>
  <c r="CN318" i="20"/>
  <c r="CN319" i="20"/>
  <c r="CN320" i="20"/>
  <c r="CN321" i="20"/>
  <c r="CN322" i="20"/>
  <c r="CN323" i="20"/>
  <c r="CN324" i="20"/>
  <c r="CN325" i="20"/>
  <c r="CN326" i="20"/>
  <c r="CN327" i="20"/>
  <c r="CN328" i="20"/>
  <c r="CN329" i="20"/>
  <c r="CN330" i="20"/>
  <c r="CN331" i="20"/>
  <c r="CN332" i="20"/>
  <c r="CN333" i="20"/>
  <c r="CN334" i="20"/>
  <c r="CN335" i="20"/>
  <c r="CN336" i="20"/>
  <c r="CN337" i="20"/>
  <c r="CN338" i="20"/>
  <c r="CN339" i="20"/>
  <c r="CN340" i="20"/>
  <c r="CN341" i="20"/>
  <c r="CN342" i="20"/>
  <c r="CN343" i="20"/>
  <c r="CN344" i="20"/>
  <c r="CN345" i="20"/>
  <c r="CN346" i="20"/>
  <c r="CN347" i="20"/>
  <c r="CN348" i="20"/>
  <c r="CN349" i="20"/>
  <c r="CN350" i="20"/>
  <c r="CN351" i="20"/>
  <c r="CN352" i="20"/>
  <c r="CN353" i="20"/>
  <c r="CN354" i="20"/>
  <c r="CN355" i="20"/>
  <c r="CN356" i="20"/>
  <c r="CN357" i="20"/>
  <c r="CN358" i="20"/>
  <c r="CN359" i="20"/>
  <c r="CN360" i="20"/>
  <c r="CN361" i="20"/>
  <c r="CN362" i="20"/>
  <c r="CN363" i="20"/>
  <c r="CN364" i="20"/>
  <c r="CN365" i="20"/>
  <c r="CN366" i="20"/>
  <c r="CN367" i="20"/>
  <c r="CN368" i="20"/>
  <c r="CN369" i="20"/>
  <c r="CN370" i="20"/>
  <c r="CN371" i="20"/>
  <c r="CN372" i="20"/>
  <c r="CN373" i="20"/>
  <c r="CN374" i="20"/>
  <c r="CN375" i="20"/>
  <c r="CN376" i="20"/>
  <c r="CN377" i="20"/>
  <c r="CN378" i="20"/>
  <c r="CN379" i="20"/>
  <c r="CN380" i="20"/>
  <c r="CN381" i="20"/>
  <c r="CN382" i="20"/>
  <c r="CN383" i="20"/>
  <c r="CN384" i="20"/>
  <c r="CN385" i="20"/>
  <c r="CN386" i="20"/>
  <c r="CN387" i="20"/>
  <c r="CN388" i="20"/>
  <c r="CN389" i="20"/>
  <c r="CN390" i="20"/>
  <c r="CN391" i="20"/>
  <c r="CN392" i="20"/>
  <c r="CN393" i="20"/>
  <c r="CN394" i="20"/>
  <c r="CN395" i="20"/>
  <c r="CN396" i="20"/>
  <c r="CN397" i="20"/>
  <c r="CN398" i="20"/>
  <c r="CN399" i="20"/>
  <c r="CN400" i="20"/>
  <c r="CN401" i="20"/>
  <c r="CN402" i="20"/>
  <c r="CN403" i="20"/>
  <c r="CN404" i="20"/>
  <c r="CN405" i="20"/>
  <c r="CN406" i="20"/>
  <c r="CN407" i="20"/>
  <c r="CN408" i="20"/>
  <c r="CN409" i="20"/>
  <c r="CN410" i="20"/>
  <c r="CN411" i="20"/>
  <c r="CN412" i="20"/>
  <c r="CN413" i="20"/>
  <c r="CN414" i="20"/>
  <c r="CN415" i="20"/>
  <c r="CN416" i="20"/>
  <c r="CN417" i="20"/>
  <c r="CN418" i="20"/>
  <c r="CN419" i="20"/>
  <c r="CN420" i="20"/>
  <c r="CN421" i="20"/>
  <c r="CN422" i="20"/>
  <c r="CN423" i="20"/>
  <c r="CN424" i="20"/>
  <c r="CN425" i="20"/>
  <c r="CN426" i="20"/>
  <c r="CN427" i="20"/>
  <c r="CN428" i="20"/>
  <c r="CN429" i="20"/>
  <c r="CN430" i="20"/>
  <c r="CN431" i="20"/>
  <c r="CN432" i="20"/>
  <c r="CN433" i="20"/>
  <c r="CN434" i="20"/>
  <c r="CN435" i="20"/>
  <c r="CN436" i="20"/>
  <c r="CN437" i="20"/>
  <c r="CN438" i="20"/>
  <c r="CN439" i="20"/>
  <c r="CN440" i="20"/>
  <c r="CN441" i="20"/>
  <c r="CN442" i="20"/>
  <c r="CN443" i="20"/>
  <c r="CN444" i="20"/>
  <c r="CN445" i="20"/>
  <c r="CN446" i="20"/>
  <c r="CN447" i="20"/>
  <c r="CN448" i="20"/>
  <c r="CN449" i="20"/>
  <c r="CN450" i="20"/>
  <c r="CN451" i="20"/>
  <c r="CN452" i="20"/>
  <c r="CN453" i="20"/>
  <c r="CN454" i="20"/>
  <c r="CN455" i="20"/>
  <c r="CN456" i="20"/>
  <c r="CN457" i="20"/>
  <c r="CN458" i="20"/>
  <c r="CN459" i="20"/>
  <c r="CN460" i="20"/>
  <c r="CN461" i="20"/>
  <c r="CN462" i="20"/>
  <c r="CN463" i="20"/>
  <c r="CN464" i="20"/>
  <c r="CN465" i="20"/>
  <c r="CN466" i="20"/>
  <c r="CN467" i="20"/>
  <c r="CN468" i="20"/>
  <c r="CN469" i="20"/>
  <c r="CN470" i="20"/>
  <c r="CN471" i="20"/>
  <c r="CN472" i="20"/>
  <c r="CN473" i="20"/>
  <c r="CN474" i="20"/>
  <c r="CN475" i="20"/>
  <c r="CN476" i="20"/>
  <c r="CN477" i="20"/>
  <c r="CN478" i="20"/>
  <c r="CN479" i="20"/>
  <c r="CN480" i="20"/>
  <c r="CN481" i="20"/>
  <c r="CN482" i="20"/>
  <c r="CN483" i="20"/>
  <c r="CN484" i="20"/>
  <c r="CN485" i="20"/>
  <c r="CN486" i="20"/>
  <c r="CN487" i="20"/>
  <c r="CN488" i="20"/>
  <c r="CN489" i="20"/>
  <c r="CN490" i="20"/>
  <c r="CN491" i="20"/>
  <c r="CN492" i="20"/>
  <c r="CN493" i="20"/>
  <c r="CN494" i="20"/>
  <c r="CN495" i="20"/>
  <c r="CN496" i="20"/>
  <c r="CN497" i="20"/>
  <c r="CN498" i="20"/>
  <c r="CN499" i="20"/>
  <c r="CN500" i="20"/>
  <c r="CN501" i="20"/>
  <c r="CN502" i="20"/>
  <c r="CN503" i="20"/>
  <c r="CN504" i="20"/>
  <c r="CN505" i="20"/>
  <c r="CN506" i="20"/>
  <c r="CN507" i="20"/>
  <c r="CN508" i="20"/>
  <c r="CN509" i="20"/>
  <c r="CN510" i="20"/>
  <c r="CN511" i="20"/>
  <c r="CN512" i="20"/>
  <c r="CN513" i="20"/>
  <c r="CN514" i="20"/>
  <c r="CN515" i="20"/>
  <c r="CN516" i="20"/>
  <c r="CN517" i="20"/>
  <c r="CN518" i="20"/>
  <c r="CN519" i="20"/>
  <c r="CN520" i="20"/>
  <c r="CN521" i="20"/>
  <c r="CN522" i="20"/>
  <c r="CN523" i="20"/>
  <c r="CN524" i="20"/>
  <c r="CN525" i="20"/>
  <c r="CN526" i="20"/>
  <c r="CN527" i="20"/>
  <c r="CN528" i="20"/>
  <c r="CN529" i="20"/>
  <c r="CN530" i="20"/>
  <c r="CN531" i="20"/>
  <c r="CN532" i="20"/>
  <c r="CN533" i="20"/>
  <c r="CN534" i="20"/>
  <c r="CN535" i="20"/>
  <c r="CN536" i="20"/>
  <c r="CN537" i="20"/>
  <c r="CN538" i="20"/>
  <c r="CN539" i="20"/>
  <c r="CN540" i="20"/>
  <c r="CN541" i="20"/>
  <c r="CN542" i="20"/>
  <c r="CN543" i="20"/>
  <c r="CN544" i="20"/>
  <c r="CN545" i="20"/>
  <c r="CN546" i="20"/>
  <c r="CN547" i="20"/>
  <c r="CN548" i="20"/>
  <c r="CN549" i="20"/>
  <c r="CN550" i="20"/>
  <c r="CN551" i="20"/>
  <c r="CN552" i="20"/>
  <c r="CN553" i="20"/>
  <c r="CN554" i="20"/>
  <c r="CN555" i="20"/>
  <c r="CN556" i="20"/>
  <c r="CN557" i="20"/>
  <c r="CN558" i="20"/>
  <c r="CN559" i="20"/>
  <c r="CN560" i="20"/>
  <c r="CN561" i="20"/>
  <c r="CN562" i="20"/>
  <c r="CN563" i="20"/>
  <c r="CN564" i="20"/>
  <c r="CN565" i="20"/>
  <c r="CM2" i="20"/>
  <c r="CM3" i="20"/>
  <c r="CM4" i="20"/>
  <c r="CM5" i="20"/>
  <c r="CM6" i="20"/>
  <c r="CM7" i="20"/>
  <c r="CM8" i="20"/>
  <c r="CM9" i="20"/>
  <c r="CM10" i="20"/>
  <c r="CM11" i="20"/>
  <c r="CM12" i="20"/>
  <c r="CM13" i="20"/>
  <c r="CM14" i="20"/>
  <c r="CM15" i="20"/>
  <c r="CM16" i="20"/>
  <c r="CM17" i="20"/>
  <c r="CM18" i="20"/>
  <c r="CM19" i="20"/>
  <c r="CM20" i="20"/>
  <c r="CM21" i="20"/>
  <c r="CM22" i="20"/>
  <c r="CM23" i="20"/>
  <c r="CM24" i="20"/>
  <c r="CM25" i="20"/>
  <c r="CM26" i="20"/>
  <c r="CM27" i="20"/>
  <c r="CM28" i="20"/>
  <c r="CM29" i="20"/>
  <c r="CM30" i="20"/>
  <c r="CM31" i="20"/>
  <c r="CM32" i="20"/>
  <c r="CM33" i="20"/>
  <c r="CM34" i="20"/>
  <c r="CM35" i="20"/>
  <c r="CM36" i="20"/>
  <c r="CM37" i="20"/>
  <c r="CM38" i="20"/>
  <c r="CM39" i="20"/>
  <c r="CM40" i="20"/>
  <c r="CM41" i="20"/>
  <c r="CM42" i="20"/>
  <c r="CM43" i="20"/>
  <c r="CM44" i="20"/>
  <c r="CM45" i="20"/>
  <c r="CM46" i="20"/>
  <c r="CM47" i="20"/>
  <c r="CM48" i="20"/>
  <c r="CM49" i="20"/>
  <c r="CM50" i="20"/>
  <c r="CM51" i="20"/>
  <c r="CM52" i="20"/>
  <c r="CM53" i="20"/>
  <c r="CM54" i="20"/>
  <c r="CM55" i="20"/>
  <c r="CM56" i="20"/>
  <c r="CM57" i="20"/>
  <c r="CM58" i="20"/>
  <c r="CM59" i="20"/>
  <c r="CM60" i="20"/>
  <c r="CM61" i="20"/>
  <c r="CM62" i="20"/>
  <c r="CM63" i="20"/>
  <c r="CM64" i="20"/>
  <c r="CM65" i="20"/>
  <c r="CM66" i="20"/>
  <c r="CM67" i="20"/>
  <c r="CM68" i="20"/>
  <c r="CM69" i="20"/>
  <c r="CM70" i="20"/>
  <c r="CM71" i="20"/>
  <c r="CM72" i="20"/>
  <c r="CM73" i="20"/>
  <c r="CM74" i="20"/>
  <c r="CM75" i="20"/>
  <c r="CM76" i="20"/>
  <c r="CM77" i="20"/>
  <c r="CM78" i="20"/>
  <c r="CM79" i="20"/>
  <c r="CM80" i="20"/>
  <c r="CM81" i="20"/>
  <c r="CM82" i="20"/>
  <c r="CM83" i="20"/>
  <c r="CM84" i="20"/>
  <c r="CM85" i="20"/>
  <c r="CM86" i="20"/>
  <c r="CM87" i="20"/>
  <c r="CM88" i="20"/>
  <c r="CM89" i="20"/>
  <c r="CM90" i="20"/>
  <c r="CM91" i="20"/>
  <c r="CM92" i="20"/>
  <c r="CM93" i="20"/>
  <c r="CM94" i="20"/>
  <c r="CM95" i="20"/>
  <c r="CM96" i="20"/>
  <c r="CM97" i="20"/>
  <c r="CM98" i="20"/>
  <c r="CM99" i="20"/>
  <c r="CM100" i="20"/>
  <c r="CM101" i="20"/>
  <c r="CM102" i="20"/>
  <c r="CM103" i="20"/>
  <c r="CM104" i="20"/>
  <c r="CM105" i="20"/>
  <c r="CM106" i="20"/>
  <c r="CM107" i="20"/>
  <c r="CM108" i="20"/>
  <c r="CM109" i="20"/>
  <c r="CM110" i="20"/>
  <c r="CM111" i="20"/>
  <c r="CM112" i="20"/>
  <c r="CM113" i="20"/>
  <c r="CM114" i="20"/>
  <c r="CM115" i="20"/>
  <c r="CM116" i="20"/>
  <c r="CM117" i="20"/>
  <c r="CM118" i="20"/>
  <c r="CM119" i="20"/>
  <c r="CM120" i="20"/>
  <c r="CM121" i="20"/>
  <c r="CM122" i="20"/>
  <c r="CM123" i="20"/>
  <c r="CM124" i="20"/>
  <c r="CM125" i="20"/>
  <c r="CM126" i="20"/>
  <c r="CM127" i="20"/>
  <c r="CM128" i="20"/>
  <c r="CM129" i="20"/>
  <c r="CM130" i="20"/>
  <c r="CM131" i="20"/>
  <c r="CM132" i="20"/>
  <c r="CM133" i="20"/>
  <c r="CM134" i="20"/>
  <c r="CM135" i="20"/>
  <c r="CM136" i="20"/>
  <c r="CM137" i="20"/>
  <c r="CM138" i="20"/>
  <c r="CM139" i="20"/>
  <c r="CM140" i="20"/>
  <c r="CM141" i="20"/>
  <c r="CM142" i="20"/>
  <c r="CM143" i="20"/>
  <c r="CM144" i="20"/>
  <c r="CM145" i="20"/>
  <c r="CM146" i="20"/>
  <c r="CM147" i="20"/>
  <c r="CM148" i="20"/>
  <c r="CM149" i="20"/>
  <c r="CM150" i="20"/>
  <c r="CM151" i="20"/>
  <c r="CM152" i="20"/>
  <c r="CM153" i="20"/>
  <c r="CM154" i="20"/>
  <c r="CM155" i="20"/>
  <c r="CM156" i="20"/>
  <c r="CM157" i="20"/>
  <c r="CM158" i="20"/>
  <c r="CM159" i="20"/>
  <c r="CM160" i="20"/>
  <c r="CM161" i="20"/>
  <c r="CM162" i="20"/>
  <c r="CM163" i="20"/>
  <c r="CM164" i="20"/>
  <c r="CM165" i="20"/>
  <c r="CM166" i="20"/>
  <c r="CM167" i="20"/>
  <c r="CM168" i="20"/>
  <c r="CM169" i="20"/>
  <c r="CM170" i="20"/>
  <c r="CM171" i="20"/>
  <c r="CM172" i="20"/>
  <c r="CM173" i="20"/>
  <c r="CM174" i="20"/>
  <c r="CM175" i="20"/>
  <c r="CM176" i="20"/>
  <c r="CM177" i="20"/>
  <c r="CM178" i="20"/>
  <c r="CM179" i="20"/>
  <c r="CM180" i="20"/>
  <c r="CM181" i="20"/>
  <c r="CM182" i="20"/>
  <c r="CM183" i="20"/>
  <c r="CM184" i="20"/>
  <c r="CM185" i="20"/>
  <c r="CM186" i="20"/>
  <c r="CM187" i="20"/>
  <c r="CM188" i="20"/>
  <c r="CM189" i="20"/>
  <c r="CM190" i="20"/>
  <c r="CM191" i="20"/>
  <c r="CM192" i="20"/>
  <c r="CM193" i="20"/>
  <c r="CM194" i="20"/>
  <c r="CM195" i="20"/>
  <c r="CM196" i="20"/>
  <c r="CM197" i="20"/>
  <c r="CM198" i="20"/>
  <c r="CM199" i="20"/>
  <c r="CM200" i="20"/>
  <c r="CM201" i="20"/>
  <c r="CM202" i="20"/>
  <c r="CM203" i="20"/>
  <c r="CM204" i="20"/>
  <c r="CM205" i="20"/>
  <c r="CM206" i="20"/>
  <c r="CM207" i="20"/>
  <c r="CM208" i="20"/>
  <c r="CM209" i="20"/>
  <c r="CM210" i="20"/>
  <c r="CM211" i="20"/>
  <c r="CM212" i="20"/>
  <c r="CM213" i="20"/>
  <c r="CM214" i="20"/>
  <c r="CM215" i="20"/>
  <c r="CM216" i="20"/>
  <c r="CM217" i="20"/>
  <c r="CM218" i="20"/>
  <c r="CM219" i="20"/>
  <c r="CM220" i="20"/>
  <c r="CM221" i="20"/>
  <c r="CM222" i="20"/>
  <c r="CM223" i="20"/>
  <c r="CM224" i="20"/>
  <c r="CM225" i="20"/>
  <c r="CM226" i="20"/>
  <c r="CM227" i="20"/>
  <c r="CM228" i="20"/>
  <c r="CM229" i="20"/>
  <c r="CM230" i="20"/>
  <c r="CM231" i="20"/>
  <c r="CM232" i="20"/>
  <c r="CM233" i="20"/>
  <c r="CM234" i="20"/>
  <c r="CM235" i="20"/>
  <c r="CM236" i="20"/>
  <c r="CM237" i="20"/>
  <c r="CM238" i="20"/>
  <c r="CM239" i="20"/>
  <c r="CM240" i="20"/>
  <c r="CM241" i="20"/>
  <c r="CM242" i="20"/>
  <c r="CM243" i="20"/>
  <c r="CM244" i="20"/>
  <c r="CM245" i="20"/>
  <c r="CM246" i="20"/>
  <c r="CM247" i="20"/>
  <c r="CM248" i="20"/>
  <c r="CM249" i="20"/>
  <c r="CM250" i="20"/>
  <c r="CM251" i="20"/>
  <c r="CM252" i="20"/>
  <c r="CM253" i="20"/>
  <c r="CM254" i="20"/>
  <c r="CM255" i="20"/>
  <c r="CM256" i="20"/>
  <c r="CM257" i="20"/>
  <c r="CM258" i="20"/>
  <c r="CM259" i="20"/>
  <c r="CM260" i="20"/>
  <c r="CM261" i="20"/>
  <c r="CM262" i="20"/>
  <c r="CM263" i="20"/>
  <c r="CM264" i="20"/>
  <c r="CM265" i="20"/>
  <c r="CM266" i="20"/>
  <c r="CM267" i="20"/>
  <c r="CM268" i="20"/>
  <c r="CM269" i="20"/>
  <c r="CM270" i="20"/>
  <c r="CM271" i="20"/>
  <c r="CM272" i="20"/>
  <c r="CM273" i="20"/>
  <c r="CM274" i="20"/>
  <c r="CM275" i="20"/>
  <c r="CM276" i="20"/>
  <c r="CM277" i="20"/>
  <c r="CM278" i="20"/>
  <c r="CM279" i="20"/>
  <c r="CM280" i="20"/>
  <c r="CM281" i="20"/>
  <c r="CM282" i="20"/>
  <c r="CM283" i="20"/>
  <c r="CM284" i="20"/>
  <c r="CM285" i="20"/>
  <c r="CM286" i="20"/>
  <c r="CM287" i="20"/>
  <c r="CM288" i="20"/>
  <c r="CM289" i="20"/>
  <c r="CM290" i="20"/>
  <c r="CM291" i="20"/>
  <c r="CM292" i="20"/>
  <c r="CM293" i="20"/>
  <c r="CM294" i="20"/>
  <c r="CM295" i="20"/>
  <c r="CM296" i="20"/>
  <c r="CM297" i="20"/>
  <c r="CM298" i="20"/>
  <c r="CM299" i="20"/>
  <c r="CM300" i="20"/>
  <c r="CM301" i="20"/>
  <c r="CM302" i="20"/>
  <c r="CM303" i="20"/>
  <c r="CM304" i="20"/>
  <c r="CM305" i="20"/>
  <c r="CM306" i="20"/>
  <c r="CM307" i="20"/>
  <c r="CM308" i="20"/>
  <c r="CM309" i="20"/>
  <c r="CM310" i="20"/>
  <c r="CM311" i="20"/>
  <c r="CM312" i="20"/>
  <c r="CM313" i="20"/>
  <c r="CM314" i="20"/>
  <c r="CM315" i="20"/>
  <c r="CM316" i="20"/>
  <c r="CM317" i="20"/>
  <c r="CM318" i="20"/>
  <c r="CM319" i="20"/>
  <c r="CM320" i="20"/>
  <c r="CM321" i="20"/>
  <c r="CM322" i="20"/>
  <c r="CM323" i="20"/>
  <c r="CM324" i="20"/>
  <c r="CM325" i="20"/>
  <c r="CM326" i="20"/>
  <c r="CM327" i="20"/>
  <c r="CM328" i="20"/>
  <c r="CM329" i="20"/>
  <c r="CM330" i="20"/>
  <c r="CM331" i="20"/>
  <c r="CM332" i="20"/>
  <c r="CM333" i="20"/>
  <c r="CM334" i="20"/>
  <c r="CM335" i="20"/>
  <c r="CM336" i="20"/>
  <c r="CM337" i="20"/>
  <c r="CM338" i="20"/>
  <c r="CM339" i="20"/>
  <c r="CM340" i="20"/>
  <c r="CM341" i="20"/>
  <c r="CM342" i="20"/>
  <c r="CM343" i="20"/>
  <c r="CM344" i="20"/>
  <c r="CM345" i="20"/>
  <c r="CM346" i="20"/>
  <c r="CM347" i="20"/>
  <c r="CM348" i="20"/>
  <c r="CM349" i="20"/>
  <c r="CM350" i="20"/>
  <c r="CM351" i="20"/>
  <c r="CM352" i="20"/>
  <c r="CM353" i="20"/>
  <c r="CM354" i="20"/>
  <c r="CM355" i="20"/>
  <c r="CM356" i="20"/>
  <c r="CM357" i="20"/>
  <c r="CM358" i="20"/>
  <c r="CM359" i="20"/>
  <c r="CM360" i="20"/>
  <c r="CM361" i="20"/>
  <c r="CM362" i="20"/>
  <c r="CM363" i="20"/>
  <c r="CM364" i="20"/>
  <c r="CM365" i="20"/>
  <c r="CM366" i="20"/>
  <c r="CM367" i="20"/>
  <c r="CM368" i="20"/>
  <c r="CM369" i="20"/>
  <c r="CM370" i="20"/>
  <c r="CM371" i="20"/>
  <c r="CM372" i="20"/>
  <c r="CM373" i="20"/>
  <c r="CM374" i="20"/>
  <c r="CM375" i="20"/>
  <c r="CM376" i="20"/>
  <c r="CM377" i="20"/>
  <c r="CM378" i="20"/>
  <c r="CM379" i="20"/>
  <c r="CM380" i="20"/>
  <c r="CM381" i="20"/>
  <c r="CM382" i="20"/>
  <c r="CM383" i="20"/>
  <c r="CM384" i="20"/>
  <c r="CM385" i="20"/>
  <c r="CM386" i="20"/>
  <c r="CM387" i="20"/>
  <c r="CM388" i="20"/>
  <c r="CM389" i="20"/>
  <c r="CM390" i="20"/>
  <c r="CM391" i="20"/>
  <c r="CM392" i="20"/>
  <c r="CM393" i="20"/>
  <c r="CM394" i="20"/>
  <c r="CM395" i="20"/>
  <c r="CM396" i="20"/>
  <c r="CM397" i="20"/>
  <c r="CM398" i="20"/>
  <c r="CM399" i="20"/>
  <c r="CM400" i="20"/>
  <c r="CM401" i="20"/>
  <c r="CM402" i="20"/>
  <c r="CM403" i="20"/>
  <c r="CM404" i="20"/>
  <c r="CM405" i="20"/>
  <c r="CM406" i="20"/>
  <c r="CM407" i="20"/>
  <c r="CM408" i="20"/>
  <c r="CM409" i="20"/>
  <c r="CM410" i="20"/>
  <c r="CM411" i="20"/>
  <c r="CM412" i="20"/>
  <c r="CM413" i="20"/>
  <c r="CM414" i="20"/>
  <c r="CM415" i="20"/>
  <c r="CM416" i="20"/>
  <c r="CM417" i="20"/>
  <c r="CM418" i="20"/>
  <c r="CM419" i="20"/>
  <c r="CM420" i="20"/>
  <c r="CM421" i="20"/>
  <c r="CM422" i="20"/>
  <c r="CM423" i="20"/>
  <c r="CM424" i="20"/>
  <c r="CM425" i="20"/>
  <c r="CM426" i="20"/>
  <c r="CM427" i="20"/>
  <c r="CM428" i="20"/>
  <c r="CM429" i="20"/>
  <c r="CM430" i="20"/>
  <c r="CM431" i="20"/>
  <c r="CM432" i="20"/>
  <c r="CM433" i="20"/>
  <c r="CM434" i="20"/>
  <c r="CM435" i="20"/>
  <c r="CM436" i="20"/>
  <c r="CM437" i="20"/>
  <c r="CM438" i="20"/>
  <c r="CM439" i="20"/>
  <c r="CM440" i="20"/>
  <c r="CM441" i="20"/>
  <c r="CM442" i="20"/>
  <c r="CM443" i="20"/>
  <c r="CM444" i="20"/>
  <c r="CM445" i="20"/>
  <c r="CM446" i="20"/>
  <c r="CM447" i="20"/>
  <c r="CM448" i="20"/>
  <c r="CM449" i="20"/>
  <c r="CM450" i="20"/>
  <c r="CM451" i="20"/>
  <c r="CM452" i="20"/>
  <c r="CM453" i="20"/>
  <c r="CM454" i="20"/>
  <c r="CM455" i="20"/>
  <c r="CM456" i="20"/>
  <c r="CM457" i="20"/>
  <c r="CM458" i="20"/>
  <c r="CM459" i="20"/>
  <c r="CM460" i="20"/>
  <c r="CM461" i="20"/>
  <c r="CM462" i="20"/>
  <c r="CM463" i="20"/>
  <c r="CM464" i="20"/>
  <c r="CM465" i="20"/>
  <c r="CM466" i="20"/>
  <c r="CM467" i="20"/>
  <c r="CM468" i="20"/>
  <c r="CM469" i="20"/>
  <c r="CM470" i="20"/>
  <c r="CM471" i="20"/>
  <c r="CM472" i="20"/>
  <c r="CM473" i="20"/>
  <c r="CM474" i="20"/>
  <c r="CM475" i="20"/>
  <c r="CM476" i="20"/>
  <c r="CM477" i="20"/>
  <c r="CM478" i="20"/>
  <c r="CM479" i="20"/>
  <c r="CM480" i="20"/>
  <c r="CM481" i="20"/>
  <c r="CM482" i="20"/>
  <c r="CM483" i="20"/>
  <c r="CM484" i="20"/>
  <c r="CM485" i="20"/>
  <c r="CM486" i="20"/>
  <c r="CM487" i="20"/>
  <c r="CM488" i="20"/>
  <c r="CM489" i="20"/>
  <c r="CM490" i="20"/>
  <c r="CM491" i="20"/>
  <c r="CM492" i="20"/>
  <c r="CM493" i="20"/>
  <c r="CM494" i="20"/>
  <c r="CM495" i="20"/>
  <c r="CM496" i="20"/>
  <c r="CM497" i="20"/>
  <c r="CM498" i="20"/>
  <c r="CM499" i="20"/>
  <c r="CM500" i="20"/>
  <c r="CM501" i="20"/>
  <c r="CM502" i="20"/>
  <c r="CM503" i="20"/>
  <c r="CM504" i="20"/>
  <c r="CM505" i="20"/>
  <c r="CM506" i="20"/>
  <c r="CM507" i="20"/>
  <c r="CM508" i="20"/>
  <c r="CM509" i="20"/>
  <c r="CM510" i="20"/>
  <c r="CM511" i="20"/>
  <c r="CM512" i="20"/>
  <c r="CM513" i="20"/>
  <c r="CM514" i="20"/>
  <c r="CM515" i="20"/>
  <c r="CM516" i="20"/>
  <c r="CM517" i="20"/>
  <c r="CM518" i="20"/>
  <c r="CM519" i="20"/>
  <c r="CM520" i="20"/>
  <c r="CM521" i="20"/>
  <c r="CM522" i="20"/>
  <c r="CM523" i="20"/>
  <c r="CM524" i="20"/>
  <c r="CM525" i="20"/>
  <c r="CM526" i="20"/>
  <c r="CM527" i="20"/>
  <c r="CM528" i="20"/>
  <c r="CM529" i="20"/>
  <c r="CM530" i="20"/>
  <c r="CM531" i="20"/>
  <c r="CM532" i="20"/>
  <c r="CM533" i="20"/>
  <c r="CM534" i="20"/>
  <c r="CM535" i="20"/>
  <c r="CM536" i="20"/>
  <c r="CM537" i="20"/>
  <c r="CM538" i="20"/>
  <c r="CM539" i="20"/>
  <c r="CM540" i="20"/>
  <c r="CM541" i="20"/>
  <c r="CM542" i="20"/>
  <c r="CM543" i="20"/>
  <c r="CM544" i="20"/>
  <c r="CM545" i="20"/>
  <c r="CM546" i="20"/>
  <c r="CM547" i="20"/>
  <c r="CM548" i="20"/>
  <c r="CM549" i="20"/>
  <c r="CM550" i="20"/>
  <c r="CM551" i="20"/>
  <c r="CM552" i="20"/>
  <c r="CM553" i="20"/>
  <c r="CM554" i="20"/>
  <c r="CM555" i="20"/>
  <c r="CM556" i="20"/>
  <c r="CM557" i="20"/>
  <c r="CM558" i="20"/>
  <c r="CM559" i="20"/>
  <c r="CM560" i="20"/>
  <c r="CM561" i="20"/>
  <c r="CM562" i="20"/>
  <c r="CM563" i="20"/>
  <c r="CM564" i="20"/>
  <c r="CM565" i="20"/>
  <c r="CL2" i="20"/>
  <c r="CL3" i="20"/>
  <c r="CL4" i="20"/>
  <c r="CL5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CL44" i="20"/>
  <c r="CL45" i="20"/>
  <c r="CL46" i="20"/>
  <c r="CL47" i="20"/>
  <c r="CL48" i="20"/>
  <c r="CL49" i="20"/>
  <c r="CL50" i="20"/>
  <c r="CL51" i="20"/>
  <c r="CL52" i="20"/>
  <c r="CL53" i="20"/>
  <c r="CL54" i="20"/>
  <c r="CL55" i="20"/>
  <c r="CL56" i="20"/>
  <c r="CL57" i="20"/>
  <c r="CL58" i="20"/>
  <c r="CL59" i="20"/>
  <c r="CL60" i="20"/>
  <c r="CL61" i="20"/>
  <c r="CL62" i="20"/>
  <c r="CL63" i="20"/>
  <c r="CL64" i="20"/>
  <c r="CL65" i="20"/>
  <c r="CL66" i="20"/>
  <c r="CL67" i="20"/>
  <c r="CL68" i="20"/>
  <c r="CL69" i="20"/>
  <c r="CL70" i="20"/>
  <c r="CL71" i="20"/>
  <c r="CL72" i="20"/>
  <c r="CL73" i="20"/>
  <c r="CL74" i="20"/>
  <c r="CL75" i="20"/>
  <c r="CL76" i="20"/>
  <c r="CL77" i="20"/>
  <c r="CL78" i="20"/>
  <c r="CL79" i="20"/>
  <c r="CL80" i="20"/>
  <c r="CL81" i="20"/>
  <c r="CL82" i="20"/>
  <c r="CL83" i="20"/>
  <c r="CL84" i="20"/>
  <c r="CL85" i="20"/>
  <c r="CL86" i="20"/>
  <c r="CL87" i="20"/>
  <c r="CL88" i="20"/>
  <c r="CL89" i="20"/>
  <c r="CL90" i="20"/>
  <c r="CL91" i="20"/>
  <c r="CL92" i="20"/>
  <c r="CL93" i="20"/>
  <c r="CL94" i="20"/>
  <c r="CL95" i="20"/>
  <c r="CL96" i="20"/>
  <c r="CL97" i="20"/>
  <c r="CL98" i="20"/>
  <c r="CL99" i="20"/>
  <c r="CL100" i="20"/>
  <c r="CL101" i="20"/>
  <c r="CL102" i="20"/>
  <c r="CL103" i="20"/>
  <c r="CL104" i="20"/>
  <c r="CL105" i="20"/>
  <c r="CL106" i="20"/>
  <c r="CL107" i="20"/>
  <c r="CL108" i="20"/>
  <c r="CL109" i="20"/>
  <c r="CL110" i="20"/>
  <c r="CL111" i="20"/>
  <c r="CL112" i="20"/>
  <c r="CL113" i="20"/>
  <c r="CL114" i="20"/>
  <c r="CL115" i="20"/>
  <c r="CL116" i="20"/>
  <c r="CL117" i="20"/>
  <c r="CL118" i="20"/>
  <c r="CL119" i="20"/>
  <c r="CL120" i="20"/>
  <c r="CL121" i="20"/>
  <c r="CL122" i="20"/>
  <c r="CL123" i="20"/>
  <c r="CL124" i="20"/>
  <c r="CL125" i="20"/>
  <c r="CL126" i="20"/>
  <c r="CL127" i="20"/>
  <c r="CL128" i="20"/>
  <c r="CL129" i="20"/>
  <c r="CL130" i="20"/>
  <c r="CL131" i="20"/>
  <c r="CL132" i="20"/>
  <c r="CL133" i="20"/>
  <c r="CL134" i="20"/>
  <c r="CL135" i="20"/>
  <c r="CL136" i="20"/>
  <c r="CL137" i="20"/>
  <c r="CL138" i="20"/>
  <c r="CL139" i="20"/>
  <c r="CL140" i="20"/>
  <c r="CL141" i="20"/>
  <c r="CL142" i="20"/>
  <c r="CL143" i="20"/>
  <c r="CL144" i="20"/>
  <c r="CL145" i="20"/>
  <c r="CL146" i="20"/>
  <c r="CL147" i="20"/>
  <c r="CL148" i="20"/>
  <c r="CL149" i="20"/>
  <c r="CL150" i="20"/>
  <c r="CL151" i="20"/>
  <c r="CL152" i="20"/>
  <c r="CL153" i="20"/>
  <c r="CL154" i="20"/>
  <c r="CL155" i="20"/>
  <c r="CL156" i="20"/>
  <c r="CL157" i="20"/>
  <c r="CL158" i="20"/>
  <c r="CL159" i="20"/>
  <c r="CL160" i="20"/>
  <c r="CL161" i="20"/>
  <c r="CL162" i="20"/>
  <c r="CL163" i="20"/>
  <c r="CL164" i="20"/>
  <c r="CL165" i="20"/>
  <c r="CL166" i="20"/>
  <c r="CL167" i="20"/>
  <c r="CL168" i="20"/>
  <c r="CL169" i="20"/>
  <c r="CL170" i="20"/>
  <c r="CL171" i="20"/>
  <c r="CL172" i="20"/>
  <c r="CL173" i="20"/>
  <c r="CL174" i="20"/>
  <c r="CL175" i="20"/>
  <c r="CL176" i="20"/>
  <c r="CL177" i="20"/>
  <c r="CL178" i="20"/>
  <c r="CL179" i="20"/>
  <c r="CL180" i="20"/>
  <c r="CL181" i="20"/>
  <c r="CL182" i="20"/>
  <c r="CL183" i="20"/>
  <c r="CL184" i="20"/>
  <c r="CL185" i="20"/>
  <c r="CL186" i="20"/>
  <c r="CL187" i="20"/>
  <c r="CL188" i="20"/>
  <c r="CL189" i="20"/>
  <c r="CL190" i="20"/>
  <c r="CL191" i="20"/>
  <c r="CL192" i="20"/>
  <c r="CL193" i="20"/>
  <c r="CL194" i="20"/>
  <c r="CL195" i="20"/>
  <c r="CL196" i="20"/>
  <c r="CL197" i="20"/>
  <c r="CL198" i="20"/>
  <c r="CL199" i="20"/>
  <c r="CL200" i="20"/>
  <c r="CL201" i="20"/>
  <c r="CL202" i="20"/>
  <c r="CL203" i="20"/>
  <c r="CL204" i="20"/>
  <c r="CL205" i="20"/>
  <c r="CL206" i="20"/>
  <c r="CL207" i="20"/>
  <c r="CL208" i="20"/>
  <c r="CL209" i="20"/>
  <c r="CL210" i="20"/>
  <c r="CL211" i="20"/>
  <c r="CL212" i="20"/>
  <c r="CL213" i="20"/>
  <c r="CL214" i="20"/>
  <c r="CL215" i="20"/>
  <c r="CL216" i="20"/>
  <c r="CL217" i="20"/>
  <c r="CL218" i="20"/>
  <c r="CL219" i="20"/>
  <c r="CL220" i="20"/>
  <c r="CL221" i="20"/>
  <c r="CL222" i="20"/>
  <c r="CL223" i="20"/>
  <c r="CL224" i="20"/>
  <c r="CL225" i="20"/>
  <c r="CL226" i="20"/>
  <c r="CL227" i="20"/>
  <c r="CL228" i="20"/>
  <c r="CL229" i="20"/>
  <c r="CL230" i="20"/>
  <c r="CL231" i="20"/>
  <c r="CL232" i="20"/>
  <c r="CL233" i="20"/>
  <c r="CL234" i="20"/>
  <c r="CL235" i="20"/>
  <c r="CL236" i="20"/>
  <c r="CL237" i="20"/>
  <c r="CL238" i="20"/>
  <c r="CL239" i="20"/>
  <c r="CL240" i="20"/>
  <c r="CL241" i="20"/>
  <c r="CL242" i="20"/>
  <c r="CL243" i="20"/>
  <c r="CL244" i="20"/>
  <c r="CL245" i="20"/>
  <c r="CL246" i="20"/>
  <c r="CL247" i="20"/>
  <c r="CL248" i="20"/>
  <c r="CL249" i="20"/>
  <c r="CL250" i="20"/>
  <c r="CL251" i="20"/>
  <c r="CL252" i="20"/>
  <c r="CL253" i="20"/>
  <c r="CL254" i="20"/>
  <c r="CL255" i="20"/>
  <c r="CL256" i="20"/>
  <c r="CL257" i="20"/>
  <c r="CL258" i="20"/>
  <c r="CL259" i="20"/>
  <c r="CL260" i="20"/>
  <c r="CL261" i="20"/>
  <c r="CL262" i="20"/>
  <c r="CL263" i="20"/>
  <c r="CL264" i="20"/>
  <c r="CL265" i="20"/>
  <c r="CL266" i="20"/>
  <c r="CL267" i="20"/>
  <c r="CL268" i="20"/>
  <c r="CL269" i="20"/>
  <c r="CL270" i="20"/>
  <c r="CL271" i="20"/>
  <c r="CL272" i="20"/>
  <c r="CL273" i="20"/>
  <c r="CL274" i="20"/>
  <c r="CL275" i="20"/>
  <c r="CL276" i="20"/>
  <c r="CL277" i="20"/>
  <c r="CL278" i="20"/>
  <c r="CL279" i="20"/>
  <c r="CL280" i="20"/>
  <c r="CL281" i="20"/>
  <c r="CL282" i="20"/>
  <c r="CL283" i="20"/>
  <c r="CL284" i="20"/>
  <c r="CL285" i="20"/>
  <c r="CL286" i="20"/>
  <c r="CL287" i="20"/>
  <c r="CL288" i="20"/>
  <c r="CL289" i="20"/>
  <c r="CL290" i="20"/>
  <c r="CL291" i="20"/>
  <c r="CL292" i="20"/>
  <c r="CL293" i="20"/>
  <c r="CL294" i="20"/>
  <c r="CL295" i="20"/>
  <c r="CL296" i="20"/>
  <c r="CL297" i="20"/>
  <c r="CL298" i="20"/>
  <c r="CL299" i="20"/>
  <c r="CL300" i="20"/>
  <c r="CL301" i="20"/>
  <c r="CL302" i="20"/>
  <c r="CL303" i="20"/>
  <c r="CL304" i="20"/>
  <c r="CL305" i="20"/>
  <c r="CL306" i="20"/>
  <c r="CL307" i="20"/>
  <c r="CL308" i="20"/>
  <c r="CL309" i="20"/>
  <c r="CL310" i="20"/>
  <c r="CL311" i="20"/>
  <c r="CL312" i="20"/>
  <c r="CL313" i="20"/>
  <c r="CL314" i="20"/>
  <c r="CL315" i="20"/>
  <c r="CL316" i="20"/>
  <c r="CL317" i="20"/>
  <c r="CL318" i="20"/>
  <c r="CL319" i="20"/>
  <c r="CL320" i="20"/>
  <c r="CL321" i="20"/>
  <c r="CL322" i="20"/>
  <c r="CL323" i="20"/>
  <c r="CL324" i="20"/>
  <c r="CL325" i="20"/>
  <c r="CL326" i="20"/>
  <c r="CL327" i="20"/>
  <c r="CL328" i="20"/>
  <c r="CL329" i="20"/>
  <c r="CL330" i="20"/>
  <c r="CL331" i="20"/>
  <c r="CL332" i="20"/>
  <c r="CL333" i="20"/>
  <c r="CL334" i="20"/>
  <c r="CL335" i="20"/>
  <c r="CL336" i="20"/>
  <c r="CL337" i="20"/>
  <c r="CL338" i="20"/>
  <c r="CL339" i="20"/>
  <c r="CL340" i="20"/>
  <c r="CL341" i="20"/>
  <c r="CL342" i="20"/>
  <c r="CL343" i="20"/>
  <c r="CL344" i="20"/>
  <c r="CL345" i="20"/>
  <c r="CL346" i="20"/>
  <c r="CL347" i="20"/>
  <c r="CL348" i="20"/>
  <c r="CL349" i="20"/>
  <c r="CL350" i="20"/>
  <c r="CL351" i="20"/>
  <c r="CL352" i="20"/>
  <c r="CL353" i="20"/>
  <c r="CL354" i="20"/>
  <c r="CL355" i="20"/>
  <c r="CL356" i="20"/>
  <c r="CL357" i="20"/>
  <c r="CL358" i="20"/>
  <c r="CL359" i="20"/>
  <c r="CL360" i="20"/>
  <c r="CL361" i="20"/>
  <c r="CL362" i="20"/>
  <c r="CL363" i="20"/>
  <c r="CL364" i="20"/>
  <c r="CL365" i="20"/>
  <c r="CL366" i="20"/>
  <c r="CL367" i="20"/>
  <c r="CL368" i="20"/>
  <c r="CL369" i="20"/>
  <c r="CL370" i="20"/>
  <c r="CL371" i="20"/>
  <c r="CL372" i="20"/>
  <c r="CL373" i="20"/>
  <c r="CL374" i="20"/>
  <c r="CL375" i="20"/>
  <c r="CL376" i="20"/>
  <c r="CL377" i="20"/>
  <c r="CL378" i="20"/>
  <c r="CL379" i="20"/>
  <c r="CL380" i="20"/>
  <c r="CL381" i="20"/>
  <c r="CL382" i="20"/>
  <c r="CL383" i="20"/>
  <c r="CL384" i="20"/>
  <c r="CL385" i="20"/>
  <c r="CL386" i="20"/>
  <c r="CL387" i="20"/>
  <c r="CL388" i="20"/>
  <c r="CL389" i="20"/>
  <c r="CL390" i="20"/>
  <c r="CL391" i="20"/>
  <c r="CL392" i="20"/>
  <c r="CL393" i="20"/>
  <c r="CL394" i="20"/>
  <c r="CL395" i="20"/>
  <c r="CL396" i="20"/>
  <c r="CL397" i="20"/>
  <c r="CL398" i="20"/>
  <c r="CL399" i="20"/>
  <c r="CL400" i="20"/>
  <c r="CL401" i="20"/>
  <c r="CL402" i="20"/>
  <c r="CL403" i="20"/>
  <c r="CL404" i="20"/>
  <c r="CL405" i="20"/>
  <c r="CL406" i="20"/>
  <c r="CL407" i="20"/>
  <c r="CL408" i="20"/>
  <c r="CL409" i="20"/>
  <c r="CL410" i="20"/>
  <c r="CL411" i="20"/>
  <c r="CL412" i="20"/>
  <c r="CL413" i="20"/>
  <c r="CL414" i="20"/>
  <c r="CL415" i="20"/>
  <c r="CL416" i="20"/>
  <c r="CL417" i="20"/>
  <c r="CL418" i="20"/>
  <c r="CL419" i="20"/>
  <c r="CL420" i="20"/>
  <c r="CL421" i="20"/>
  <c r="CL422" i="20"/>
  <c r="CL423" i="20"/>
  <c r="CL424" i="20"/>
  <c r="CL425" i="20"/>
  <c r="CL426" i="20"/>
  <c r="CL427" i="20"/>
  <c r="CL428" i="20"/>
  <c r="CL429" i="20"/>
  <c r="CL430" i="20"/>
  <c r="CL431" i="20"/>
  <c r="CL432" i="20"/>
  <c r="CL433" i="20"/>
  <c r="CL434" i="20"/>
  <c r="CL435" i="20"/>
  <c r="CL436" i="20"/>
  <c r="CL437" i="20"/>
  <c r="CL438" i="20"/>
  <c r="CL439" i="20"/>
  <c r="CL440" i="20"/>
  <c r="CL441" i="20"/>
  <c r="CL442" i="20"/>
  <c r="CL443" i="20"/>
  <c r="CL444" i="20"/>
  <c r="CL445" i="20"/>
  <c r="CL446" i="20"/>
  <c r="CL447" i="20"/>
  <c r="CL448" i="20"/>
  <c r="CL449" i="20"/>
  <c r="CL450" i="20"/>
  <c r="CL451" i="20"/>
  <c r="CL452" i="20"/>
  <c r="CL453" i="20"/>
  <c r="CL454" i="20"/>
  <c r="CL455" i="20"/>
  <c r="CL456" i="20"/>
  <c r="CL457" i="20"/>
  <c r="CL458" i="20"/>
  <c r="CL459" i="20"/>
  <c r="CL460" i="20"/>
  <c r="CL461" i="20"/>
  <c r="CL462" i="20"/>
  <c r="CL463" i="20"/>
  <c r="CL464" i="20"/>
  <c r="CL465" i="20"/>
  <c r="CL466" i="20"/>
  <c r="CL467" i="20"/>
  <c r="CL468" i="20"/>
  <c r="CL469" i="20"/>
  <c r="CL470" i="20"/>
  <c r="CL471" i="20"/>
  <c r="CL472" i="20"/>
  <c r="CL473" i="20"/>
  <c r="CL474" i="20"/>
  <c r="CL475" i="20"/>
  <c r="CL476" i="20"/>
  <c r="CL477" i="20"/>
  <c r="CL478" i="20"/>
  <c r="CL479" i="20"/>
  <c r="CL480" i="20"/>
  <c r="CL481" i="20"/>
  <c r="CL482" i="20"/>
  <c r="CL483" i="20"/>
  <c r="CL484" i="20"/>
  <c r="CL485" i="20"/>
  <c r="CL486" i="20"/>
  <c r="CL487" i="20"/>
  <c r="CL488" i="20"/>
  <c r="CL489" i="20"/>
  <c r="CL490" i="20"/>
  <c r="CL491" i="20"/>
  <c r="CL492" i="20"/>
  <c r="CL493" i="20"/>
  <c r="CL494" i="20"/>
  <c r="CL495" i="20"/>
  <c r="CL496" i="20"/>
  <c r="CL497" i="20"/>
  <c r="CL498" i="20"/>
  <c r="CL499" i="20"/>
  <c r="CL500" i="20"/>
  <c r="CL501" i="20"/>
  <c r="CL502" i="20"/>
  <c r="CL503" i="20"/>
  <c r="CL504" i="20"/>
  <c r="CL505" i="20"/>
  <c r="CL506" i="20"/>
  <c r="CL507" i="20"/>
  <c r="CL508" i="20"/>
  <c r="CL509" i="20"/>
  <c r="CL510" i="20"/>
  <c r="CL511" i="20"/>
  <c r="CL512" i="20"/>
  <c r="CL513" i="20"/>
  <c r="CL514" i="20"/>
  <c r="CL515" i="20"/>
  <c r="CL516" i="20"/>
  <c r="CL517" i="20"/>
  <c r="CL518" i="20"/>
  <c r="CL519" i="20"/>
  <c r="CL520" i="20"/>
  <c r="CL521" i="20"/>
  <c r="CL522" i="20"/>
  <c r="CL523" i="20"/>
  <c r="CL524" i="20"/>
  <c r="CL525" i="20"/>
  <c r="CL526" i="20"/>
  <c r="CL527" i="20"/>
  <c r="CL528" i="20"/>
  <c r="CL529" i="20"/>
  <c r="CL530" i="20"/>
  <c r="CL531" i="20"/>
  <c r="CL532" i="20"/>
  <c r="CL533" i="20"/>
  <c r="CL534" i="20"/>
  <c r="CL535" i="20"/>
  <c r="CL536" i="20"/>
  <c r="CL537" i="20"/>
  <c r="CL538" i="20"/>
  <c r="CL539" i="20"/>
  <c r="CL540" i="20"/>
  <c r="CL541" i="20"/>
  <c r="CL542" i="20"/>
  <c r="CL543" i="20"/>
  <c r="CL544" i="20"/>
  <c r="CL545" i="20"/>
  <c r="CL546" i="20"/>
  <c r="CL547" i="20"/>
  <c r="CL548" i="20"/>
  <c r="CL549" i="20"/>
  <c r="CL550" i="20"/>
  <c r="CL551" i="20"/>
  <c r="CL552" i="20"/>
  <c r="CL553" i="20"/>
  <c r="CL554" i="20"/>
  <c r="CL555" i="20"/>
  <c r="CL556" i="20"/>
  <c r="CL557" i="20"/>
  <c r="CL558" i="20"/>
  <c r="CL559" i="20"/>
  <c r="CL560" i="20"/>
  <c r="CL561" i="20"/>
  <c r="CL562" i="20"/>
  <c r="CL563" i="20"/>
  <c r="CL564" i="20"/>
  <c r="CL565" i="20"/>
  <c r="CK2" i="20"/>
  <c r="CK3" i="20"/>
  <c r="CK4" i="20"/>
  <c r="CK5" i="20"/>
  <c r="CK6" i="20"/>
  <c r="CK7" i="20"/>
  <c r="CK8" i="20"/>
  <c r="CK9" i="20"/>
  <c r="CK10" i="20"/>
  <c r="CK11" i="20"/>
  <c r="CK12" i="20"/>
  <c r="CK13" i="20"/>
  <c r="CK14" i="20"/>
  <c r="CK15" i="20"/>
  <c r="CK16" i="20"/>
  <c r="CK17" i="20"/>
  <c r="CK18" i="20"/>
  <c r="CK19" i="20"/>
  <c r="CK20" i="20"/>
  <c r="CK21" i="20"/>
  <c r="CK22" i="20"/>
  <c r="CK23" i="20"/>
  <c r="CK24" i="20"/>
  <c r="CK25" i="20"/>
  <c r="CK26" i="20"/>
  <c r="CK27" i="20"/>
  <c r="CK28" i="20"/>
  <c r="CK29" i="20"/>
  <c r="CK30" i="20"/>
  <c r="CK31" i="20"/>
  <c r="CK32" i="20"/>
  <c r="CK33" i="20"/>
  <c r="CK34" i="20"/>
  <c r="CK35" i="20"/>
  <c r="CK36" i="20"/>
  <c r="CK37" i="20"/>
  <c r="CK38" i="20"/>
  <c r="CK39" i="20"/>
  <c r="CK40" i="20"/>
  <c r="CK41" i="20"/>
  <c r="CK42" i="20"/>
  <c r="CK43" i="20"/>
  <c r="CK44" i="20"/>
  <c r="CK45" i="20"/>
  <c r="CK46" i="20"/>
  <c r="CK47" i="20"/>
  <c r="CK48" i="20"/>
  <c r="CK49" i="20"/>
  <c r="CK50" i="20"/>
  <c r="CK51" i="20"/>
  <c r="CK52" i="20"/>
  <c r="CK53" i="20"/>
  <c r="CK54" i="20"/>
  <c r="CK55" i="20"/>
  <c r="CK56" i="20"/>
  <c r="CK57" i="20"/>
  <c r="CK58" i="20"/>
  <c r="CK59" i="20"/>
  <c r="CK60" i="20"/>
  <c r="CK61" i="20"/>
  <c r="CK62" i="20"/>
  <c r="CK63" i="20"/>
  <c r="CK64" i="20"/>
  <c r="CK65" i="20"/>
  <c r="CK66" i="20"/>
  <c r="CK67" i="20"/>
  <c r="CK68" i="20"/>
  <c r="CK69" i="20"/>
  <c r="CK70" i="20"/>
  <c r="CK71" i="20"/>
  <c r="CK72" i="20"/>
  <c r="CK73" i="20"/>
  <c r="CK74" i="20"/>
  <c r="CK75" i="20"/>
  <c r="CK76" i="20"/>
  <c r="CK77" i="20"/>
  <c r="CK78" i="20"/>
  <c r="CK79" i="20"/>
  <c r="CK80" i="20"/>
  <c r="CK81" i="20"/>
  <c r="CK82" i="20"/>
  <c r="CK83" i="20"/>
  <c r="CK84" i="20"/>
  <c r="CK85" i="20"/>
  <c r="CK86" i="20"/>
  <c r="CK87" i="20"/>
  <c r="CK88" i="20"/>
  <c r="CK89" i="20"/>
  <c r="CK90" i="20"/>
  <c r="CK91" i="20"/>
  <c r="CK92" i="20"/>
  <c r="CK93" i="20"/>
  <c r="CK94" i="20"/>
  <c r="CK95" i="20"/>
  <c r="CK96" i="20"/>
  <c r="CK97" i="20"/>
  <c r="CK98" i="20"/>
  <c r="CK99" i="20"/>
  <c r="CK100" i="20"/>
  <c r="CK101" i="20"/>
  <c r="CK102" i="20"/>
  <c r="CK103" i="20"/>
  <c r="CK104" i="20"/>
  <c r="CK105" i="20"/>
  <c r="CK106" i="20"/>
  <c r="CK107" i="20"/>
  <c r="CK108" i="20"/>
  <c r="CK109" i="20"/>
  <c r="CK110" i="20"/>
  <c r="CK111" i="20"/>
  <c r="CK112" i="20"/>
  <c r="CK113" i="20"/>
  <c r="CK114" i="20"/>
  <c r="CK115" i="20"/>
  <c r="CK116" i="20"/>
  <c r="CK117" i="20"/>
  <c r="CK118" i="20"/>
  <c r="CK119" i="20"/>
  <c r="CK120" i="20"/>
  <c r="CK121" i="20"/>
  <c r="CK122" i="20"/>
  <c r="CK123" i="20"/>
  <c r="CK124" i="20"/>
  <c r="CK125" i="20"/>
  <c r="CK126" i="20"/>
  <c r="CK127" i="20"/>
  <c r="CK128" i="20"/>
  <c r="CK129" i="20"/>
  <c r="CK130" i="20"/>
  <c r="CK131" i="20"/>
  <c r="CK132" i="20"/>
  <c r="CK133" i="20"/>
  <c r="CK134" i="20"/>
  <c r="CK135" i="20"/>
  <c r="CK136" i="20"/>
  <c r="CK137" i="20"/>
  <c r="CK138" i="20"/>
  <c r="CK139" i="20"/>
  <c r="CK140" i="20"/>
  <c r="CK141" i="20"/>
  <c r="CK142" i="20"/>
  <c r="CK143" i="20"/>
  <c r="CK144" i="20"/>
  <c r="CK145" i="20"/>
  <c r="CK146" i="20"/>
  <c r="CK147" i="20"/>
  <c r="CK148" i="20"/>
  <c r="CK149" i="20"/>
  <c r="CK150" i="20"/>
  <c r="CK151" i="20"/>
  <c r="CK152" i="20"/>
  <c r="CK153" i="20"/>
  <c r="CK154" i="20"/>
  <c r="CK155" i="20"/>
  <c r="CK156" i="20"/>
  <c r="CK157" i="20"/>
  <c r="CK158" i="20"/>
  <c r="CK159" i="20"/>
  <c r="CK160" i="20"/>
  <c r="CK161" i="20"/>
  <c r="CK162" i="20"/>
  <c r="CK163" i="20"/>
  <c r="CK164" i="20"/>
  <c r="CK165" i="20"/>
  <c r="CK166" i="20"/>
  <c r="CK167" i="20"/>
  <c r="CK168" i="20"/>
  <c r="CK169" i="20"/>
  <c r="CK170" i="20"/>
  <c r="CK171" i="20"/>
  <c r="CK172" i="20"/>
  <c r="CK173" i="20"/>
  <c r="CK174" i="20"/>
  <c r="CK175" i="20"/>
  <c r="CK176" i="20"/>
  <c r="CK177" i="20"/>
  <c r="CK178" i="20"/>
  <c r="CK179" i="20"/>
  <c r="CK180" i="20"/>
  <c r="CK181" i="20"/>
  <c r="CK182" i="20"/>
  <c r="CK183" i="20"/>
  <c r="CK184" i="20"/>
  <c r="CK185" i="20"/>
  <c r="CK186" i="20"/>
  <c r="CK187" i="20"/>
  <c r="CK188" i="20"/>
  <c r="CK189" i="20"/>
  <c r="CK190" i="20"/>
  <c r="CK191" i="20"/>
  <c r="CK192" i="20"/>
  <c r="CK193" i="20"/>
  <c r="CK194" i="20"/>
  <c r="CK195" i="20"/>
  <c r="CK196" i="20"/>
  <c r="CK197" i="20"/>
  <c r="CK198" i="20"/>
  <c r="CK199" i="20"/>
  <c r="CK200" i="20"/>
  <c r="CK201" i="20"/>
  <c r="CK202" i="20"/>
  <c r="CK203" i="20"/>
  <c r="CK204" i="20"/>
  <c r="CK205" i="20"/>
  <c r="CK206" i="20"/>
  <c r="CK207" i="20"/>
  <c r="CK208" i="20"/>
  <c r="CK209" i="20"/>
  <c r="CK210" i="20"/>
  <c r="CK211" i="20"/>
  <c r="CK212" i="20"/>
  <c r="CK213" i="20"/>
  <c r="CK214" i="20"/>
  <c r="CK215" i="20"/>
  <c r="CK216" i="20"/>
  <c r="CK217" i="20"/>
  <c r="CK218" i="20"/>
  <c r="CK219" i="20"/>
  <c r="CK220" i="20"/>
  <c r="CK221" i="20"/>
  <c r="CK222" i="20"/>
  <c r="CK223" i="20"/>
  <c r="CK224" i="20"/>
  <c r="CK225" i="20"/>
  <c r="CK226" i="20"/>
  <c r="CK227" i="20"/>
  <c r="CK228" i="20"/>
  <c r="CK229" i="20"/>
  <c r="CK230" i="20"/>
  <c r="CK231" i="20"/>
  <c r="CK232" i="20"/>
  <c r="CK233" i="20"/>
  <c r="CK234" i="20"/>
  <c r="CK235" i="20"/>
  <c r="CK236" i="20"/>
  <c r="CK237" i="20"/>
  <c r="CK238" i="20"/>
  <c r="CK239" i="20"/>
  <c r="CK240" i="20"/>
  <c r="CK241" i="20"/>
  <c r="CK242" i="20"/>
  <c r="CK243" i="20"/>
  <c r="CK244" i="20"/>
  <c r="CK245" i="20"/>
  <c r="CK246" i="20"/>
  <c r="CK247" i="20"/>
  <c r="CK248" i="20"/>
  <c r="CK249" i="20"/>
  <c r="CK250" i="20"/>
  <c r="CK251" i="20"/>
  <c r="CK252" i="20"/>
  <c r="CK253" i="20"/>
  <c r="CK254" i="20"/>
  <c r="CK255" i="20"/>
  <c r="CK256" i="20"/>
  <c r="CK257" i="20"/>
  <c r="CK258" i="20"/>
  <c r="CK259" i="20"/>
  <c r="CK260" i="20"/>
  <c r="CK261" i="20"/>
  <c r="CK262" i="20"/>
  <c r="CK263" i="20"/>
  <c r="CK264" i="20"/>
  <c r="CK265" i="20"/>
  <c r="CK266" i="20"/>
  <c r="CK267" i="20"/>
  <c r="CK268" i="20"/>
  <c r="CK269" i="20"/>
  <c r="CK270" i="20"/>
  <c r="CK271" i="20"/>
  <c r="CK272" i="20"/>
  <c r="CK273" i="20"/>
  <c r="CK274" i="20"/>
  <c r="CK275" i="20"/>
  <c r="CK276" i="20"/>
  <c r="CK277" i="20"/>
  <c r="CK278" i="20"/>
  <c r="CK279" i="20"/>
  <c r="CK280" i="20"/>
  <c r="CK281" i="20"/>
  <c r="CK282" i="20"/>
  <c r="CK283" i="20"/>
  <c r="CK284" i="20"/>
  <c r="CK285" i="20"/>
  <c r="CK286" i="20"/>
  <c r="CK287" i="20"/>
  <c r="CK288" i="20"/>
  <c r="CK289" i="20"/>
  <c r="CK290" i="20"/>
  <c r="CK291" i="20"/>
  <c r="CK292" i="20"/>
  <c r="CK293" i="20"/>
  <c r="CK294" i="20"/>
  <c r="CK295" i="20"/>
  <c r="CK296" i="20"/>
  <c r="CK297" i="20"/>
  <c r="CK298" i="20"/>
  <c r="CK299" i="20"/>
  <c r="CK300" i="20"/>
  <c r="CK301" i="20"/>
  <c r="CK302" i="20"/>
  <c r="CK303" i="20"/>
  <c r="CK304" i="20"/>
  <c r="CK305" i="20"/>
  <c r="CK306" i="20"/>
  <c r="CK307" i="20"/>
  <c r="CK308" i="20"/>
  <c r="CK309" i="20"/>
  <c r="CK310" i="20"/>
  <c r="CK311" i="20"/>
  <c r="CK312" i="20"/>
  <c r="CK313" i="20"/>
  <c r="CK314" i="20"/>
  <c r="CK315" i="20"/>
  <c r="CK316" i="20"/>
  <c r="CK317" i="20"/>
  <c r="CK318" i="20"/>
  <c r="CK319" i="20"/>
  <c r="CK320" i="20"/>
  <c r="CK321" i="20"/>
  <c r="CK322" i="20"/>
  <c r="CK323" i="20"/>
  <c r="CK324" i="20"/>
  <c r="CK325" i="20"/>
  <c r="CK326" i="20"/>
  <c r="CK327" i="20"/>
  <c r="CK328" i="20"/>
  <c r="CK329" i="20"/>
  <c r="CK330" i="20"/>
  <c r="CK331" i="20"/>
  <c r="CK332" i="20"/>
  <c r="CK333" i="20"/>
  <c r="CK334" i="20"/>
  <c r="CK335" i="20"/>
  <c r="CK336" i="20"/>
  <c r="CK337" i="20"/>
  <c r="CK338" i="20"/>
  <c r="CK339" i="20"/>
  <c r="CK340" i="20"/>
  <c r="CK341" i="20"/>
  <c r="CK342" i="20"/>
  <c r="CK343" i="20"/>
  <c r="CK344" i="20"/>
  <c r="CK345" i="20"/>
  <c r="CK346" i="20"/>
  <c r="CK347" i="20"/>
  <c r="CK348" i="20"/>
  <c r="CK349" i="20"/>
  <c r="CK350" i="20"/>
  <c r="CK351" i="20"/>
  <c r="CK352" i="20"/>
  <c r="CK353" i="20"/>
  <c r="CK354" i="20"/>
  <c r="CK355" i="20"/>
  <c r="CK356" i="20"/>
  <c r="CK357" i="20"/>
  <c r="CK358" i="20"/>
  <c r="CK359" i="20"/>
  <c r="CK360" i="20"/>
  <c r="CK361" i="20"/>
  <c r="CK362" i="20"/>
  <c r="CK363" i="20"/>
  <c r="CK364" i="20"/>
  <c r="CK365" i="20"/>
  <c r="CK366" i="20"/>
  <c r="CK367" i="20"/>
  <c r="CK368" i="20"/>
  <c r="CK369" i="20"/>
  <c r="CK370" i="20"/>
  <c r="CK371" i="20"/>
  <c r="CK372" i="20"/>
  <c r="CK373" i="20"/>
  <c r="CK374" i="20"/>
  <c r="CK375" i="20"/>
  <c r="CK376" i="20"/>
  <c r="CK377" i="20"/>
  <c r="CK378" i="20"/>
  <c r="CK379" i="20"/>
  <c r="CK380" i="20"/>
  <c r="CK381" i="20"/>
  <c r="CK382" i="20"/>
  <c r="CK383" i="20"/>
  <c r="CK384" i="20"/>
  <c r="CK385" i="20"/>
  <c r="CK386" i="20"/>
  <c r="CK387" i="20"/>
  <c r="CK388" i="20"/>
  <c r="CK389" i="20"/>
  <c r="CK390" i="20"/>
  <c r="CK391" i="20"/>
  <c r="CK392" i="20"/>
  <c r="CK393" i="20"/>
  <c r="CK394" i="20"/>
  <c r="CK395" i="20"/>
  <c r="CK396" i="20"/>
  <c r="CK397" i="20"/>
  <c r="CK398" i="20"/>
  <c r="CK399" i="20"/>
  <c r="CK400" i="20"/>
  <c r="CK401" i="20"/>
  <c r="CK402" i="20"/>
  <c r="CK403" i="20"/>
  <c r="CK404" i="20"/>
  <c r="CK405" i="20"/>
  <c r="CK406" i="20"/>
  <c r="CK407" i="20"/>
  <c r="CK408" i="20"/>
  <c r="CK409" i="20"/>
  <c r="CK410" i="20"/>
  <c r="CK411" i="20"/>
  <c r="CK412" i="20"/>
  <c r="CK413" i="20"/>
  <c r="CK414" i="20"/>
  <c r="CK415" i="20"/>
  <c r="CK416" i="20"/>
  <c r="CK417" i="20"/>
  <c r="CK418" i="20"/>
  <c r="CK419" i="20"/>
  <c r="CK420" i="20"/>
  <c r="CK421" i="20"/>
  <c r="CK422" i="20"/>
  <c r="CK423" i="20"/>
  <c r="CK424" i="20"/>
  <c r="CK425" i="20"/>
  <c r="CK426" i="20"/>
  <c r="CK427" i="20"/>
  <c r="CK428" i="20"/>
  <c r="CK429" i="20"/>
  <c r="CK430" i="20"/>
  <c r="CK431" i="20"/>
  <c r="CK432" i="20"/>
  <c r="CK433" i="20"/>
  <c r="CK434" i="20"/>
  <c r="CK435" i="20"/>
  <c r="CK436" i="20"/>
  <c r="CK437" i="20"/>
  <c r="CK438" i="20"/>
  <c r="CK439" i="20"/>
  <c r="CK440" i="20"/>
  <c r="CK441" i="20"/>
  <c r="CK442" i="20"/>
  <c r="CK443" i="20"/>
  <c r="CK444" i="20"/>
  <c r="CK445" i="20"/>
  <c r="CK446" i="20"/>
  <c r="CK447" i="20"/>
  <c r="CK448" i="20"/>
  <c r="CK449" i="20"/>
  <c r="CK450" i="20"/>
  <c r="CK451" i="20"/>
  <c r="CK452" i="20"/>
  <c r="CK453" i="20"/>
  <c r="CK454" i="20"/>
  <c r="CK455" i="20"/>
  <c r="CK456" i="20"/>
  <c r="CK457" i="20"/>
  <c r="CK458" i="20"/>
  <c r="CK459" i="20"/>
  <c r="CK460" i="20"/>
  <c r="CK461" i="20"/>
  <c r="CK462" i="20"/>
  <c r="CK463" i="20"/>
  <c r="CK464" i="20"/>
  <c r="CK465" i="20"/>
  <c r="CK466" i="20"/>
  <c r="CK467" i="20"/>
  <c r="CK468" i="20"/>
  <c r="CK469" i="20"/>
  <c r="CK470" i="20"/>
  <c r="CK471" i="20"/>
  <c r="CK472" i="20"/>
  <c r="CK473" i="20"/>
  <c r="CK474" i="20"/>
  <c r="CK475" i="20"/>
  <c r="CK476" i="20"/>
  <c r="CK477" i="20"/>
  <c r="CK478" i="20"/>
  <c r="CK479" i="20"/>
  <c r="CK480" i="20"/>
  <c r="CK481" i="20"/>
  <c r="CK482" i="20"/>
  <c r="CK483" i="20"/>
  <c r="CK484" i="20"/>
  <c r="CK485" i="20"/>
  <c r="CK486" i="20"/>
  <c r="CK487" i="20"/>
  <c r="CK488" i="20"/>
  <c r="CK489" i="20"/>
  <c r="CK490" i="20"/>
  <c r="CK491" i="20"/>
  <c r="CK492" i="20"/>
  <c r="CK493" i="20"/>
  <c r="CK494" i="20"/>
  <c r="CK495" i="20"/>
  <c r="CK496" i="20"/>
  <c r="CK497" i="20"/>
  <c r="CK498" i="20"/>
  <c r="CK499" i="20"/>
  <c r="CK500" i="20"/>
  <c r="CK501" i="20"/>
  <c r="CK502" i="20"/>
  <c r="CK503" i="20"/>
  <c r="CK504" i="20"/>
  <c r="CK505" i="20"/>
  <c r="CK506" i="20"/>
  <c r="CK507" i="20"/>
  <c r="CK508" i="20"/>
  <c r="CK509" i="20"/>
  <c r="CK510" i="20"/>
  <c r="CK511" i="20"/>
  <c r="CK512" i="20"/>
  <c r="CK513" i="20"/>
  <c r="CK514" i="20"/>
  <c r="CK515" i="20"/>
  <c r="CK516" i="20"/>
  <c r="CK517" i="20"/>
  <c r="CK518" i="20"/>
  <c r="CK519" i="20"/>
  <c r="CK520" i="20"/>
  <c r="CK521" i="20"/>
  <c r="CK522" i="20"/>
  <c r="CK523" i="20"/>
  <c r="CK524" i="20"/>
  <c r="CK525" i="20"/>
  <c r="CK526" i="20"/>
  <c r="CK527" i="20"/>
  <c r="CK528" i="20"/>
  <c r="CK529" i="20"/>
  <c r="CK530" i="20"/>
  <c r="CK531" i="20"/>
  <c r="CK532" i="20"/>
  <c r="CK533" i="20"/>
  <c r="CK534" i="20"/>
  <c r="CK535" i="20"/>
  <c r="CK536" i="20"/>
  <c r="CK537" i="20"/>
  <c r="CK538" i="20"/>
  <c r="CK539" i="20"/>
  <c r="CK540" i="20"/>
  <c r="CK541" i="20"/>
  <c r="CK542" i="20"/>
  <c r="CK543" i="20"/>
  <c r="CK544" i="20"/>
  <c r="CK545" i="20"/>
  <c r="CK546" i="20"/>
  <c r="CK547" i="20"/>
  <c r="CK548" i="20"/>
  <c r="CK549" i="20"/>
  <c r="CK550" i="20"/>
  <c r="CK551" i="20"/>
  <c r="CK552" i="20"/>
  <c r="CK553" i="20"/>
  <c r="CK554" i="20"/>
  <c r="CK555" i="20"/>
  <c r="CK556" i="20"/>
  <c r="CK557" i="20"/>
  <c r="CK558" i="20"/>
  <c r="CK559" i="20"/>
  <c r="CK560" i="20"/>
  <c r="CK561" i="20"/>
  <c r="CK562" i="20"/>
  <c r="CK563" i="20"/>
  <c r="CK564" i="20"/>
  <c r="CK565" i="20"/>
  <c r="CJ2" i="20"/>
  <c r="CJ3" i="20"/>
  <c r="CJ4" i="20"/>
  <c r="CJ5" i="20"/>
  <c r="CJ6" i="20"/>
  <c r="CJ7" i="20"/>
  <c r="CJ8" i="20"/>
  <c r="CJ9" i="20"/>
  <c r="CJ10" i="20"/>
  <c r="CJ11" i="20"/>
  <c r="CJ12" i="20"/>
  <c r="CJ13" i="20"/>
  <c r="CJ14" i="20"/>
  <c r="CJ15" i="20"/>
  <c r="CJ16" i="20"/>
  <c r="CJ17" i="20"/>
  <c r="CJ18" i="20"/>
  <c r="CJ19" i="20"/>
  <c r="CJ20" i="20"/>
  <c r="CJ21" i="20"/>
  <c r="CJ22" i="20"/>
  <c r="CJ23" i="20"/>
  <c r="CJ24" i="20"/>
  <c r="CJ25" i="20"/>
  <c r="CJ26" i="20"/>
  <c r="CJ27" i="20"/>
  <c r="CJ28" i="20"/>
  <c r="CJ29" i="20"/>
  <c r="CJ30" i="20"/>
  <c r="CJ31" i="20"/>
  <c r="CJ32" i="20"/>
  <c r="CJ33" i="20"/>
  <c r="CJ34" i="20"/>
  <c r="CJ35" i="20"/>
  <c r="CJ36" i="20"/>
  <c r="CJ37" i="20"/>
  <c r="CJ38" i="20"/>
  <c r="CJ39" i="20"/>
  <c r="CJ40" i="20"/>
  <c r="CJ41" i="20"/>
  <c r="CJ42" i="20"/>
  <c r="CJ43" i="20"/>
  <c r="CJ44" i="20"/>
  <c r="CJ45" i="20"/>
  <c r="CJ46" i="20"/>
  <c r="CJ47" i="20"/>
  <c r="CJ48" i="20"/>
  <c r="CJ49" i="20"/>
  <c r="CJ50" i="20"/>
  <c r="CJ51" i="20"/>
  <c r="CJ52" i="20"/>
  <c r="CJ53" i="20"/>
  <c r="CJ54" i="20"/>
  <c r="CJ55" i="20"/>
  <c r="CJ56" i="20"/>
  <c r="CJ57" i="20"/>
  <c r="CJ58" i="20"/>
  <c r="CJ59" i="20"/>
  <c r="CJ60" i="20"/>
  <c r="CJ61" i="20"/>
  <c r="CJ62" i="20"/>
  <c r="CJ63" i="20"/>
  <c r="CJ64" i="20"/>
  <c r="CJ65" i="20"/>
  <c r="CJ66" i="20"/>
  <c r="CJ67" i="20"/>
  <c r="CJ68" i="20"/>
  <c r="CJ69" i="20"/>
  <c r="CJ70" i="20"/>
  <c r="CJ71" i="20"/>
  <c r="CJ72" i="20"/>
  <c r="CJ73" i="20"/>
  <c r="CJ74" i="20"/>
  <c r="CJ75" i="20"/>
  <c r="CJ76" i="20"/>
  <c r="CJ77" i="20"/>
  <c r="CJ78" i="20"/>
  <c r="CJ79" i="20"/>
  <c r="CJ80" i="20"/>
  <c r="CJ81" i="20"/>
  <c r="CJ82" i="20"/>
  <c r="CJ83" i="20"/>
  <c r="CJ84" i="20"/>
  <c r="CJ85" i="20"/>
  <c r="CJ86" i="20"/>
  <c r="CJ87" i="20"/>
  <c r="CJ88" i="20"/>
  <c r="CJ89" i="20"/>
  <c r="CJ90" i="20"/>
  <c r="CJ91" i="20"/>
  <c r="CJ92" i="20"/>
  <c r="CJ93" i="20"/>
  <c r="CJ94" i="20"/>
  <c r="CJ95" i="20"/>
  <c r="CJ96" i="20"/>
  <c r="CJ97" i="20"/>
  <c r="CJ98" i="20"/>
  <c r="CJ99" i="20"/>
  <c r="CJ100" i="20"/>
  <c r="CJ101" i="20"/>
  <c r="CJ102" i="20"/>
  <c r="CJ103" i="20"/>
  <c r="CJ104" i="20"/>
  <c r="CJ105" i="20"/>
  <c r="CJ106" i="20"/>
  <c r="CJ107" i="20"/>
  <c r="CJ108" i="20"/>
  <c r="CJ109" i="20"/>
  <c r="CJ110" i="20"/>
  <c r="CJ111" i="20"/>
  <c r="CJ112" i="20"/>
  <c r="CJ113" i="20"/>
  <c r="CJ114" i="20"/>
  <c r="CJ115" i="20"/>
  <c r="CJ116" i="20"/>
  <c r="CJ117" i="20"/>
  <c r="CJ118" i="20"/>
  <c r="CJ119" i="20"/>
  <c r="CJ120" i="20"/>
  <c r="CJ121" i="20"/>
  <c r="CJ122" i="20"/>
  <c r="CJ123" i="20"/>
  <c r="CJ124" i="20"/>
  <c r="CJ125" i="20"/>
  <c r="CJ126" i="20"/>
  <c r="CJ127" i="20"/>
  <c r="CJ128" i="20"/>
  <c r="CJ129" i="20"/>
  <c r="CJ130" i="20"/>
  <c r="CJ131" i="20"/>
  <c r="CJ132" i="20"/>
  <c r="CJ133" i="20"/>
  <c r="CJ134" i="20"/>
  <c r="CJ135" i="20"/>
  <c r="CJ136" i="20"/>
  <c r="CJ137" i="20"/>
  <c r="CJ138" i="20"/>
  <c r="CJ139" i="20"/>
  <c r="CJ140" i="20"/>
  <c r="CJ141" i="20"/>
  <c r="CJ142" i="20"/>
  <c r="CJ143" i="20"/>
  <c r="CJ144" i="20"/>
  <c r="CJ145" i="20"/>
  <c r="CJ146" i="20"/>
  <c r="CJ147" i="20"/>
  <c r="CJ148" i="20"/>
  <c r="CJ149" i="20"/>
  <c r="CJ150" i="20"/>
  <c r="CJ151" i="20"/>
  <c r="CJ152" i="20"/>
  <c r="CJ153" i="20"/>
  <c r="CJ154" i="20"/>
  <c r="CJ155" i="20"/>
  <c r="CJ156" i="20"/>
  <c r="CJ157" i="20"/>
  <c r="CJ158" i="20"/>
  <c r="CJ159" i="20"/>
  <c r="CJ160" i="20"/>
  <c r="CJ161" i="20"/>
  <c r="CJ162" i="20"/>
  <c r="CJ163" i="20"/>
  <c r="CJ164" i="20"/>
  <c r="CJ165" i="20"/>
  <c r="CJ166" i="20"/>
  <c r="CJ167" i="20"/>
  <c r="CJ168" i="20"/>
  <c r="CJ169" i="20"/>
  <c r="CJ170" i="20"/>
  <c r="CJ171" i="20"/>
  <c r="CJ172" i="20"/>
  <c r="CJ173" i="20"/>
  <c r="CJ174" i="20"/>
  <c r="CJ175" i="20"/>
  <c r="CJ176" i="20"/>
  <c r="CJ177" i="20"/>
  <c r="CJ178" i="20"/>
  <c r="CJ179" i="20"/>
  <c r="CJ180" i="20"/>
  <c r="CJ181" i="20"/>
  <c r="CJ182" i="20"/>
  <c r="CJ183" i="20"/>
  <c r="CJ184" i="20"/>
  <c r="CJ185" i="20"/>
  <c r="CJ186" i="20"/>
  <c r="CJ187" i="20"/>
  <c r="CJ188" i="20"/>
  <c r="CJ189" i="20"/>
  <c r="CJ190" i="20"/>
  <c r="CJ191" i="20"/>
  <c r="CJ192" i="20"/>
  <c r="CJ193" i="20"/>
  <c r="CJ194" i="20"/>
  <c r="CJ195" i="20"/>
  <c r="CJ196" i="20"/>
  <c r="CJ197" i="20"/>
  <c r="CJ198" i="20"/>
  <c r="CJ199" i="20"/>
  <c r="CJ200" i="20"/>
  <c r="CJ201" i="20"/>
  <c r="CJ202" i="20"/>
  <c r="CJ203" i="20"/>
  <c r="CJ204" i="20"/>
  <c r="CJ205" i="20"/>
  <c r="CJ206" i="20"/>
  <c r="CJ207" i="20"/>
  <c r="CJ208" i="20"/>
  <c r="CJ209" i="20"/>
  <c r="CJ210" i="20"/>
  <c r="CJ211" i="20"/>
  <c r="CJ212" i="20"/>
  <c r="CJ213" i="20"/>
  <c r="CJ214" i="20"/>
  <c r="CJ215" i="20"/>
  <c r="CJ216" i="20"/>
  <c r="CJ217" i="20"/>
  <c r="CJ218" i="20"/>
  <c r="CJ219" i="20"/>
  <c r="CJ220" i="20"/>
  <c r="CJ221" i="20"/>
  <c r="CJ222" i="20"/>
  <c r="CJ223" i="20"/>
  <c r="CJ224" i="20"/>
  <c r="CJ225" i="20"/>
  <c r="CJ226" i="20"/>
  <c r="CJ227" i="20"/>
  <c r="CJ228" i="20"/>
  <c r="CJ229" i="20"/>
  <c r="CJ230" i="20"/>
  <c r="CJ231" i="20"/>
  <c r="CJ232" i="20"/>
  <c r="CJ233" i="20"/>
  <c r="CJ234" i="20"/>
  <c r="CJ235" i="20"/>
  <c r="CJ236" i="20"/>
  <c r="CJ237" i="20"/>
  <c r="CJ238" i="20"/>
  <c r="CJ239" i="20"/>
  <c r="CJ240" i="20"/>
  <c r="CJ241" i="20"/>
  <c r="CJ242" i="20"/>
  <c r="CJ243" i="20"/>
  <c r="CJ244" i="20"/>
  <c r="CJ245" i="20"/>
  <c r="CJ246" i="20"/>
  <c r="CJ247" i="20"/>
  <c r="CJ248" i="20"/>
  <c r="CJ249" i="20"/>
  <c r="CJ250" i="20"/>
  <c r="CJ251" i="20"/>
  <c r="CJ252" i="20"/>
  <c r="CJ253" i="20"/>
  <c r="CJ254" i="20"/>
  <c r="CJ255" i="20"/>
  <c r="CJ256" i="20"/>
  <c r="CJ257" i="20"/>
  <c r="CJ258" i="20"/>
  <c r="CJ259" i="20"/>
  <c r="CJ260" i="20"/>
  <c r="CJ261" i="20"/>
  <c r="CJ262" i="20"/>
  <c r="CJ263" i="20"/>
  <c r="CJ264" i="20"/>
  <c r="CJ265" i="20"/>
  <c r="CJ266" i="20"/>
  <c r="CJ267" i="20"/>
  <c r="CJ268" i="20"/>
  <c r="CJ269" i="20"/>
  <c r="CJ270" i="20"/>
  <c r="CJ271" i="20"/>
  <c r="CJ272" i="20"/>
  <c r="CJ273" i="20"/>
  <c r="CJ274" i="20"/>
  <c r="CJ275" i="20"/>
  <c r="CJ276" i="20"/>
  <c r="CJ277" i="20"/>
  <c r="CJ278" i="20"/>
  <c r="CJ279" i="20"/>
  <c r="CJ280" i="20"/>
  <c r="CJ281" i="20"/>
  <c r="CJ282" i="20"/>
  <c r="CJ283" i="20"/>
  <c r="CJ284" i="20"/>
  <c r="CJ285" i="20"/>
  <c r="CJ286" i="20"/>
  <c r="CJ287" i="20"/>
  <c r="CJ288" i="20"/>
  <c r="CJ289" i="20"/>
  <c r="CJ290" i="20"/>
  <c r="CJ291" i="20"/>
  <c r="CJ292" i="20"/>
  <c r="CJ293" i="20"/>
  <c r="CJ294" i="20"/>
  <c r="CJ295" i="20"/>
  <c r="CJ296" i="20"/>
  <c r="CJ297" i="20"/>
  <c r="CJ298" i="20"/>
  <c r="CJ299" i="20"/>
  <c r="CJ300" i="20"/>
  <c r="CJ301" i="20"/>
  <c r="CJ302" i="20"/>
  <c r="CJ303" i="20"/>
  <c r="CJ304" i="20"/>
  <c r="CJ305" i="20"/>
  <c r="CJ306" i="20"/>
  <c r="CJ307" i="20"/>
  <c r="CJ308" i="20"/>
  <c r="CJ309" i="20"/>
  <c r="CJ310" i="20"/>
  <c r="CJ311" i="20"/>
  <c r="CJ312" i="20"/>
  <c r="CJ313" i="20"/>
  <c r="CJ314" i="20"/>
  <c r="CJ315" i="20"/>
  <c r="CJ316" i="20"/>
  <c r="CJ317" i="20"/>
  <c r="CJ318" i="20"/>
  <c r="CJ319" i="20"/>
  <c r="CJ320" i="20"/>
  <c r="CJ321" i="20"/>
  <c r="CJ322" i="20"/>
  <c r="CJ323" i="20"/>
  <c r="CJ324" i="20"/>
  <c r="CJ325" i="20"/>
  <c r="CJ326" i="20"/>
  <c r="CJ327" i="20"/>
  <c r="CJ328" i="20"/>
  <c r="CJ329" i="20"/>
  <c r="CJ330" i="20"/>
  <c r="CJ331" i="20"/>
  <c r="CJ332" i="20"/>
  <c r="CJ333" i="20"/>
  <c r="CJ334" i="20"/>
  <c r="CJ335" i="20"/>
  <c r="CJ336" i="20"/>
  <c r="CJ337" i="20"/>
  <c r="CJ338" i="20"/>
  <c r="CJ339" i="20"/>
  <c r="CJ340" i="20"/>
  <c r="CJ341" i="20"/>
  <c r="CJ342" i="20"/>
  <c r="CJ343" i="20"/>
  <c r="CJ344" i="20"/>
  <c r="CJ345" i="20"/>
  <c r="CJ346" i="20"/>
  <c r="CJ347" i="20"/>
  <c r="CJ348" i="20"/>
  <c r="CJ349" i="20"/>
  <c r="CJ350" i="20"/>
  <c r="CJ351" i="20"/>
  <c r="CJ352" i="20"/>
  <c r="CJ353" i="20"/>
  <c r="CJ354" i="20"/>
  <c r="CJ355" i="20"/>
  <c r="CJ356" i="20"/>
  <c r="CJ357" i="20"/>
  <c r="CJ358" i="20"/>
  <c r="CJ359" i="20"/>
  <c r="CJ360" i="20"/>
  <c r="CJ361" i="20"/>
  <c r="CJ362" i="20"/>
  <c r="CJ363" i="20"/>
  <c r="CJ364" i="20"/>
  <c r="CJ365" i="20"/>
  <c r="CJ366" i="20"/>
  <c r="CJ367" i="20"/>
  <c r="CJ368" i="20"/>
  <c r="CJ369" i="20"/>
  <c r="CJ370" i="20"/>
  <c r="CJ371" i="20"/>
  <c r="CJ372" i="20"/>
  <c r="CJ373" i="20"/>
  <c r="CJ374" i="20"/>
  <c r="CJ375" i="20"/>
  <c r="CJ376" i="20"/>
  <c r="CJ377" i="20"/>
  <c r="CJ378" i="20"/>
  <c r="CJ379" i="20"/>
  <c r="CJ380" i="20"/>
  <c r="CJ381" i="20"/>
  <c r="CJ382" i="20"/>
  <c r="CJ383" i="20"/>
  <c r="CJ384" i="20"/>
  <c r="CJ385" i="20"/>
  <c r="CJ386" i="20"/>
  <c r="CJ387" i="20"/>
  <c r="CJ388" i="20"/>
  <c r="CJ389" i="20"/>
  <c r="CJ390" i="20"/>
  <c r="CJ391" i="20"/>
  <c r="CJ392" i="20"/>
  <c r="CJ393" i="20"/>
  <c r="CJ394" i="20"/>
  <c r="CJ395" i="20"/>
  <c r="CJ396" i="20"/>
  <c r="CJ397" i="20"/>
  <c r="CJ398" i="20"/>
  <c r="CJ399" i="20"/>
  <c r="CJ400" i="20"/>
  <c r="CJ401" i="20"/>
  <c r="CJ402" i="20"/>
  <c r="CJ403" i="20"/>
  <c r="CJ404" i="20"/>
  <c r="CJ405" i="20"/>
  <c r="CJ406" i="20"/>
  <c r="CJ407" i="20"/>
  <c r="CJ408" i="20"/>
  <c r="CJ409" i="20"/>
  <c r="CJ410" i="20"/>
  <c r="CJ411" i="20"/>
  <c r="CJ412" i="20"/>
  <c r="CJ413" i="20"/>
  <c r="CJ414" i="20"/>
  <c r="CJ415" i="20"/>
  <c r="CJ416" i="20"/>
  <c r="CJ417" i="20"/>
  <c r="CJ418" i="20"/>
  <c r="CJ419" i="20"/>
  <c r="CJ420" i="20"/>
  <c r="CJ421" i="20"/>
  <c r="CJ422" i="20"/>
  <c r="CJ423" i="20"/>
  <c r="CJ424" i="20"/>
  <c r="CJ425" i="20"/>
  <c r="CJ426" i="20"/>
  <c r="CJ427" i="20"/>
  <c r="CJ428" i="20"/>
  <c r="CJ429" i="20"/>
  <c r="CJ430" i="20"/>
  <c r="CJ431" i="20"/>
  <c r="CJ432" i="20"/>
  <c r="CJ433" i="20"/>
  <c r="CJ434" i="20"/>
  <c r="CJ435" i="20"/>
  <c r="CJ436" i="20"/>
  <c r="CJ437" i="20"/>
  <c r="CJ438" i="20"/>
  <c r="CJ439" i="20"/>
  <c r="CJ440" i="20"/>
  <c r="CJ441" i="20"/>
  <c r="CJ442" i="20"/>
  <c r="CJ443" i="20"/>
  <c r="CJ444" i="20"/>
  <c r="CJ445" i="20"/>
  <c r="CJ446" i="20"/>
  <c r="CJ447" i="20"/>
  <c r="CJ448" i="20"/>
  <c r="CJ449" i="20"/>
  <c r="CJ450" i="20"/>
  <c r="CJ451" i="20"/>
  <c r="CJ452" i="20"/>
  <c r="CJ453" i="20"/>
  <c r="CJ454" i="20"/>
  <c r="CJ455" i="20"/>
  <c r="CJ456" i="20"/>
  <c r="CJ457" i="20"/>
  <c r="CJ458" i="20"/>
  <c r="CJ459" i="20"/>
  <c r="CJ460" i="20"/>
  <c r="CJ461" i="20"/>
  <c r="CJ462" i="20"/>
  <c r="CJ463" i="20"/>
  <c r="CJ464" i="20"/>
  <c r="CJ465" i="20"/>
  <c r="CJ466" i="20"/>
  <c r="CJ467" i="20"/>
  <c r="CJ468" i="20"/>
  <c r="CJ469" i="20"/>
  <c r="CJ470" i="20"/>
  <c r="CJ471" i="20"/>
  <c r="CJ472" i="20"/>
  <c r="CJ473" i="20"/>
  <c r="CJ474" i="20"/>
  <c r="CJ475" i="20"/>
  <c r="CJ476" i="20"/>
  <c r="CJ477" i="20"/>
  <c r="CJ478" i="20"/>
  <c r="CJ479" i="20"/>
  <c r="CJ480" i="20"/>
  <c r="CJ481" i="20"/>
  <c r="CJ482" i="20"/>
  <c r="CJ483" i="20"/>
  <c r="CJ484" i="20"/>
  <c r="CJ485" i="20"/>
  <c r="CJ486" i="20"/>
  <c r="CJ487" i="20"/>
  <c r="CJ488" i="20"/>
  <c r="CJ489" i="20"/>
  <c r="CJ490" i="20"/>
  <c r="CJ491" i="20"/>
  <c r="CJ492" i="20"/>
  <c r="CJ493" i="20"/>
  <c r="CJ494" i="20"/>
  <c r="CJ495" i="20"/>
  <c r="CJ496" i="20"/>
  <c r="CJ497" i="20"/>
  <c r="CJ498" i="20"/>
  <c r="CJ499" i="20"/>
  <c r="CJ500" i="20"/>
  <c r="CJ501" i="20"/>
  <c r="CJ502" i="20"/>
  <c r="CJ503" i="20"/>
  <c r="CJ504" i="20"/>
  <c r="CJ505" i="20"/>
  <c r="CJ506" i="20"/>
  <c r="CJ507" i="20"/>
  <c r="CJ508" i="20"/>
  <c r="CJ509" i="20"/>
  <c r="CJ510" i="20"/>
  <c r="CJ511" i="20"/>
  <c r="CJ512" i="20"/>
  <c r="CJ513" i="20"/>
  <c r="CJ514" i="20"/>
  <c r="CJ515" i="20"/>
  <c r="CJ516" i="20"/>
  <c r="CJ517" i="20"/>
  <c r="CJ518" i="20"/>
  <c r="CJ519" i="20"/>
  <c r="CJ520" i="20"/>
  <c r="CJ521" i="20"/>
  <c r="CJ522" i="20"/>
  <c r="CJ523" i="20"/>
  <c r="CJ524" i="20"/>
  <c r="CJ525" i="20"/>
  <c r="CJ526" i="20"/>
  <c r="CJ527" i="20"/>
  <c r="CJ528" i="20"/>
  <c r="CJ529" i="20"/>
  <c r="CJ530" i="20"/>
  <c r="CJ531" i="20"/>
  <c r="CJ532" i="20"/>
  <c r="CJ533" i="20"/>
  <c r="CJ534" i="20"/>
  <c r="CJ535" i="20"/>
  <c r="CJ536" i="20"/>
  <c r="CJ537" i="20"/>
  <c r="CJ538" i="20"/>
  <c r="CJ539" i="20"/>
  <c r="CJ540" i="20"/>
  <c r="CJ541" i="20"/>
  <c r="CJ542" i="20"/>
  <c r="CJ543" i="20"/>
  <c r="CJ544" i="20"/>
  <c r="CJ545" i="20"/>
  <c r="CJ546" i="20"/>
  <c r="CJ547" i="20"/>
  <c r="CJ548" i="20"/>
  <c r="CJ549" i="20"/>
  <c r="CJ550" i="20"/>
  <c r="CJ551" i="20"/>
  <c r="CJ552" i="20"/>
  <c r="CJ553" i="20"/>
  <c r="CJ554" i="20"/>
  <c r="CJ555" i="20"/>
  <c r="CJ556" i="20"/>
  <c r="CJ557" i="20"/>
  <c r="CJ558" i="20"/>
  <c r="CJ559" i="20"/>
  <c r="CJ560" i="20"/>
  <c r="CJ561" i="20"/>
  <c r="CJ562" i="20"/>
  <c r="CJ563" i="20"/>
  <c r="CJ564" i="20"/>
  <c r="CJ565" i="20"/>
  <c r="CI2" i="20"/>
  <c r="CI3" i="20"/>
  <c r="CI4" i="20"/>
  <c r="CI5" i="20"/>
  <c r="CI6" i="20"/>
  <c r="CI7" i="20"/>
  <c r="CI8" i="20"/>
  <c r="CI9" i="20"/>
  <c r="CI10" i="20"/>
  <c r="CI11" i="20"/>
  <c r="CI12" i="20"/>
  <c r="CI13" i="20"/>
  <c r="CI14" i="20"/>
  <c r="CI15" i="20"/>
  <c r="CI16" i="20"/>
  <c r="CI17" i="20"/>
  <c r="CI18" i="20"/>
  <c r="CI19" i="20"/>
  <c r="CI20" i="20"/>
  <c r="CI21" i="20"/>
  <c r="CI22" i="20"/>
  <c r="CI23" i="20"/>
  <c r="CI24" i="20"/>
  <c r="CI25" i="20"/>
  <c r="CI26" i="20"/>
  <c r="CI27" i="20"/>
  <c r="CI28" i="20"/>
  <c r="CI29" i="20"/>
  <c r="CI30" i="20"/>
  <c r="CI31" i="20"/>
  <c r="CI32" i="20"/>
  <c r="CI33" i="20"/>
  <c r="CI34" i="20"/>
  <c r="CI35" i="20"/>
  <c r="CI36" i="20"/>
  <c r="CI37" i="20"/>
  <c r="CI38" i="20"/>
  <c r="CI39" i="20"/>
  <c r="CI40" i="20"/>
  <c r="CI41" i="20"/>
  <c r="CI42" i="20"/>
  <c r="CI43" i="20"/>
  <c r="CI44" i="20"/>
  <c r="CI45" i="20"/>
  <c r="CI46" i="20"/>
  <c r="CI47" i="20"/>
  <c r="CI48" i="20"/>
  <c r="CI49" i="20"/>
  <c r="CI50" i="20"/>
  <c r="CI51" i="20"/>
  <c r="CI52" i="20"/>
  <c r="CI53" i="20"/>
  <c r="CI54" i="20"/>
  <c r="CI55" i="20"/>
  <c r="CI56" i="20"/>
  <c r="CI57" i="20"/>
  <c r="CI58" i="20"/>
  <c r="CI59" i="20"/>
  <c r="CI60" i="20"/>
  <c r="CI61" i="20"/>
  <c r="CI62" i="20"/>
  <c r="CI63" i="20"/>
  <c r="CI64" i="20"/>
  <c r="CI65" i="20"/>
  <c r="CI66" i="20"/>
  <c r="CI67" i="20"/>
  <c r="CI68" i="20"/>
  <c r="CI69" i="20"/>
  <c r="CI70" i="20"/>
  <c r="CI71" i="20"/>
  <c r="CI72" i="20"/>
  <c r="CI73" i="20"/>
  <c r="CI74" i="20"/>
  <c r="CI75" i="20"/>
  <c r="CI76" i="20"/>
  <c r="CI77" i="20"/>
  <c r="CI78" i="20"/>
  <c r="CI79" i="20"/>
  <c r="CI80" i="20"/>
  <c r="CI81" i="20"/>
  <c r="CI82" i="20"/>
  <c r="CI83" i="20"/>
  <c r="CI84" i="20"/>
  <c r="CI85" i="20"/>
  <c r="CI86" i="20"/>
  <c r="CI87" i="20"/>
  <c r="CI88" i="20"/>
  <c r="CI89" i="20"/>
  <c r="CI90" i="20"/>
  <c r="CI91" i="20"/>
  <c r="CI92" i="20"/>
  <c r="CI93" i="20"/>
  <c r="CI94" i="20"/>
  <c r="CI95" i="20"/>
  <c r="CI96" i="20"/>
  <c r="CI97" i="20"/>
  <c r="CI98" i="20"/>
  <c r="CI99" i="20"/>
  <c r="CI100" i="20"/>
  <c r="CI101" i="20"/>
  <c r="CI102" i="20"/>
  <c r="CI103" i="20"/>
  <c r="CI104" i="20"/>
  <c r="CI105" i="20"/>
  <c r="CI106" i="20"/>
  <c r="CI107" i="20"/>
  <c r="CI108" i="20"/>
  <c r="CI109" i="20"/>
  <c r="CI110" i="20"/>
  <c r="CI111" i="20"/>
  <c r="CI112" i="20"/>
  <c r="CI113" i="20"/>
  <c r="CI114" i="20"/>
  <c r="CI115" i="20"/>
  <c r="CI116" i="20"/>
  <c r="CI117" i="20"/>
  <c r="CI118" i="20"/>
  <c r="CI119" i="20"/>
  <c r="CI120" i="20"/>
  <c r="CI121" i="20"/>
  <c r="CI122" i="20"/>
  <c r="CI123" i="20"/>
  <c r="CI124" i="20"/>
  <c r="CI125" i="20"/>
  <c r="CI126" i="20"/>
  <c r="CI127" i="20"/>
  <c r="CI128" i="20"/>
  <c r="CI129" i="20"/>
  <c r="CI130" i="20"/>
  <c r="CI131" i="20"/>
  <c r="CI132" i="20"/>
  <c r="CI133" i="20"/>
  <c r="CI134" i="20"/>
  <c r="CI135" i="20"/>
  <c r="CI136" i="20"/>
  <c r="CI137" i="20"/>
  <c r="CI138" i="20"/>
  <c r="CI139" i="20"/>
  <c r="CI140" i="20"/>
  <c r="CI141" i="20"/>
  <c r="CI142" i="20"/>
  <c r="CI143" i="20"/>
  <c r="CI144" i="20"/>
  <c r="CI145" i="20"/>
  <c r="CI146" i="20"/>
  <c r="CI147" i="20"/>
  <c r="CI148" i="20"/>
  <c r="CI149" i="20"/>
  <c r="CI150" i="20"/>
  <c r="CI151" i="20"/>
  <c r="CI152" i="20"/>
  <c r="CI153" i="20"/>
  <c r="CI154" i="20"/>
  <c r="CI155" i="20"/>
  <c r="CI156" i="20"/>
  <c r="CI157" i="20"/>
  <c r="CI158" i="20"/>
  <c r="CI159" i="20"/>
  <c r="CI160" i="20"/>
  <c r="CI161" i="20"/>
  <c r="CI162" i="20"/>
  <c r="CI163" i="20"/>
  <c r="CI164" i="20"/>
  <c r="CI165" i="20"/>
  <c r="CI166" i="20"/>
  <c r="CI167" i="20"/>
  <c r="CI168" i="20"/>
  <c r="CI169" i="20"/>
  <c r="CI170" i="20"/>
  <c r="CI171" i="20"/>
  <c r="CI172" i="20"/>
  <c r="CI173" i="20"/>
  <c r="CI174" i="20"/>
  <c r="CI175" i="20"/>
  <c r="CI176" i="20"/>
  <c r="CI177" i="20"/>
  <c r="CI178" i="20"/>
  <c r="CI179" i="20"/>
  <c r="CI180" i="20"/>
  <c r="CI181" i="20"/>
  <c r="CI182" i="20"/>
  <c r="CI183" i="20"/>
  <c r="CI184" i="20"/>
  <c r="CI185" i="20"/>
  <c r="CI186" i="20"/>
  <c r="CI187" i="20"/>
  <c r="CI188" i="20"/>
  <c r="CI189" i="20"/>
  <c r="CI190" i="20"/>
  <c r="CI191" i="20"/>
  <c r="CI192" i="20"/>
  <c r="CI193" i="20"/>
  <c r="CI194" i="20"/>
  <c r="CI195" i="20"/>
  <c r="CI196" i="20"/>
  <c r="CI197" i="20"/>
  <c r="CI198" i="20"/>
  <c r="CI199" i="20"/>
  <c r="CI200" i="20"/>
  <c r="CI201" i="20"/>
  <c r="CI202" i="20"/>
  <c r="CI203" i="20"/>
  <c r="CI204" i="20"/>
  <c r="CI205" i="20"/>
  <c r="CI206" i="20"/>
  <c r="CI207" i="20"/>
  <c r="CI208" i="20"/>
  <c r="CI209" i="20"/>
  <c r="CI210" i="20"/>
  <c r="CI211" i="20"/>
  <c r="CI212" i="20"/>
  <c r="CI213" i="20"/>
  <c r="CI214" i="20"/>
  <c r="CI215" i="20"/>
  <c r="CI216" i="20"/>
  <c r="CI217" i="20"/>
  <c r="CI218" i="20"/>
  <c r="CI219" i="20"/>
  <c r="CI220" i="20"/>
  <c r="CI221" i="20"/>
  <c r="CI222" i="20"/>
  <c r="CI223" i="20"/>
  <c r="CI224" i="20"/>
  <c r="CI225" i="20"/>
  <c r="CI226" i="20"/>
  <c r="CI227" i="20"/>
  <c r="CI228" i="20"/>
  <c r="CI229" i="20"/>
  <c r="CI230" i="20"/>
  <c r="CI231" i="20"/>
  <c r="CI232" i="20"/>
  <c r="CI233" i="20"/>
  <c r="CI234" i="20"/>
  <c r="CI235" i="20"/>
  <c r="CI236" i="20"/>
  <c r="CI237" i="20"/>
  <c r="CI238" i="20"/>
  <c r="CI239" i="20"/>
  <c r="CI240" i="20"/>
  <c r="CI241" i="20"/>
  <c r="CI242" i="20"/>
  <c r="CI243" i="20"/>
  <c r="CI244" i="20"/>
  <c r="CI245" i="20"/>
  <c r="CI246" i="20"/>
  <c r="CI247" i="20"/>
  <c r="CI248" i="20"/>
  <c r="CI249" i="20"/>
  <c r="CI250" i="20"/>
  <c r="CI251" i="20"/>
  <c r="CI252" i="20"/>
  <c r="CI253" i="20"/>
  <c r="CI254" i="20"/>
  <c r="CI255" i="20"/>
  <c r="CI256" i="20"/>
  <c r="CI257" i="20"/>
  <c r="CI258" i="20"/>
  <c r="CI259" i="20"/>
  <c r="CI260" i="20"/>
  <c r="CI261" i="20"/>
  <c r="CI262" i="20"/>
  <c r="CI263" i="20"/>
  <c r="CI264" i="20"/>
  <c r="CI265" i="20"/>
  <c r="CI266" i="20"/>
  <c r="CI267" i="20"/>
  <c r="CI268" i="20"/>
  <c r="CI269" i="20"/>
  <c r="CI270" i="20"/>
  <c r="CI271" i="20"/>
  <c r="CI272" i="20"/>
  <c r="CI273" i="20"/>
  <c r="CI274" i="20"/>
  <c r="CI275" i="20"/>
  <c r="CI276" i="20"/>
  <c r="CI277" i="20"/>
  <c r="CI278" i="20"/>
  <c r="CI279" i="20"/>
  <c r="CI280" i="20"/>
  <c r="CI281" i="20"/>
  <c r="CI282" i="20"/>
  <c r="CI283" i="20"/>
  <c r="CI284" i="20"/>
  <c r="CI285" i="20"/>
  <c r="CI286" i="20"/>
  <c r="CI287" i="20"/>
  <c r="CI288" i="20"/>
  <c r="CI289" i="20"/>
  <c r="CI290" i="20"/>
  <c r="CI291" i="20"/>
  <c r="CI292" i="20"/>
  <c r="CI293" i="20"/>
  <c r="CI294" i="20"/>
  <c r="CI295" i="20"/>
  <c r="CI296" i="20"/>
  <c r="CI297" i="20"/>
  <c r="CI298" i="20"/>
  <c r="CI299" i="20"/>
  <c r="CI300" i="20"/>
  <c r="CI301" i="20"/>
  <c r="CI302" i="20"/>
  <c r="CI303" i="20"/>
  <c r="CI304" i="20"/>
  <c r="CI305" i="20"/>
  <c r="CI306" i="20"/>
  <c r="CI307" i="20"/>
  <c r="CI308" i="20"/>
  <c r="CI309" i="20"/>
  <c r="CI310" i="20"/>
  <c r="CI311" i="20"/>
  <c r="CI312" i="20"/>
  <c r="CI313" i="20"/>
  <c r="CI314" i="20"/>
  <c r="CI315" i="20"/>
  <c r="CI316" i="20"/>
  <c r="CI317" i="20"/>
  <c r="CI318" i="20"/>
  <c r="CI319" i="20"/>
  <c r="CI320" i="20"/>
  <c r="CI321" i="20"/>
  <c r="CI322" i="20"/>
  <c r="CI323" i="20"/>
  <c r="CI324" i="20"/>
  <c r="CI325" i="20"/>
  <c r="CI326" i="20"/>
  <c r="CI327" i="20"/>
  <c r="CI328" i="20"/>
  <c r="CI329" i="20"/>
  <c r="CI330" i="20"/>
  <c r="CI331" i="20"/>
  <c r="CI332" i="20"/>
  <c r="CI333" i="20"/>
  <c r="CI334" i="20"/>
  <c r="CI335" i="20"/>
  <c r="CI336" i="20"/>
  <c r="CI337" i="20"/>
  <c r="CI338" i="20"/>
  <c r="CI339" i="20"/>
  <c r="CI340" i="20"/>
  <c r="CI341" i="20"/>
  <c r="CI342" i="20"/>
  <c r="CI343" i="20"/>
  <c r="CI344" i="20"/>
  <c r="CI345" i="20"/>
  <c r="CI346" i="20"/>
  <c r="CI347" i="20"/>
  <c r="CI348" i="20"/>
  <c r="CI349" i="20"/>
  <c r="CI350" i="20"/>
  <c r="CI351" i="20"/>
  <c r="CI352" i="20"/>
  <c r="CI353" i="20"/>
  <c r="CI354" i="20"/>
  <c r="CI355" i="20"/>
  <c r="CI356" i="20"/>
  <c r="CI357" i="20"/>
  <c r="CI358" i="20"/>
  <c r="CI359" i="20"/>
  <c r="CI360" i="20"/>
  <c r="CI361" i="20"/>
  <c r="CI362" i="20"/>
  <c r="CI363" i="20"/>
  <c r="CI364" i="20"/>
  <c r="CI365" i="20"/>
  <c r="CI366" i="20"/>
  <c r="CI367" i="20"/>
  <c r="CI368" i="20"/>
  <c r="CI369" i="20"/>
  <c r="CI370" i="20"/>
  <c r="CI371" i="20"/>
  <c r="CI372" i="20"/>
  <c r="CI373" i="20"/>
  <c r="CI374" i="20"/>
  <c r="CI375" i="20"/>
  <c r="CI376" i="20"/>
  <c r="CI377" i="20"/>
  <c r="CI378" i="20"/>
  <c r="CI379" i="20"/>
  <c r="CI380" i="20"/>
  <c r="CI381" i="20"/>
  <c r="CI382" i="20"/>
  <c r="CI383" i="20"/>
  <c r="CI384" i="20"/>
  <c r="CI385" i="20"/>
  <c r="CI386" i="20"/>
  <c r="CI387" i="20"/>
  <c r="CI388" i="20"/>
  <c r="CI389" i="20"/>
  <c r="CI390" i="20"/>
  <c r="CI391" i="20"/>
  <c r="CI392" i="20"/>
  <c r="CI393" i="20"/>
  <c r="CI394" i="20"/>
  <c r="CI395" i="20"/>
  <c r="CI396" i="20"/>
  <c r="CI397" i="20"/>
  <c r="CI398" i="20"/>
  <c r="CI399" i="20"/>
  <c r="CI400" i="20"/>
  <c r="CI401" i="20"/>
  <c r="CI402" i="20"/>
  <c r="CI403" i="20"/>
  <c r="CI404" i="20"/>
  <c r="CI405" i="20"/>
  <c r="CI406" i="20"/>
  <c r="CI407" i="20"/>
  <c r="CI408" i="20"/>
  <c r="CI409" i="20"/>
  <c r="CI410" i="20"/>
  <c r="CI411" i="20"/>
  <c r="CI412" i="20"/>
  <c r="CI413" i="20"/>
  <c r="CI414" i="20"/>
  <c r="CI415" i="20"/>
  <c r="CI416" i="20"/>
  <c r="CI417" i="20"/>
  <c r="CI418" i="20"/>
  <c r="CI419" i="20"/>
  <c r="CI420" i="20"/>
  <c r="CI421" i="20"/>
  <c r="CI422" i="20"/>
  <c r="CI423" i="20"/>
  <c r="CI424" i="20"/>
  <c r="CI425" i="20"/>
  <c r="CI426" i="20"/>
  <c r="CI427" i="20"/>
  <c r="CI428" i="20"/>
  <c r="CI429" i="20"/>
  <c r="CI430" i="20"/>
  <c r="CI431" i="20"/>
  <c r="CI432" i="20"/>
  <c r="CI433" i="20"/>
  <c r="CI434" i="20"/>
  <c r="CI435" i="20"/>
  <c r="CI436" i="20"/>
  <c r="CI437" i="20"/>
  <c r="CI438" i="20"/>
  <c r="CI439" i="20"/>
  <c r="CI440" i="20"/>
  <c r="CI441" i="20"/>
  <c r="CI442" i="20"/>
  <c r="CI443" i="20"/>
  <c r="CI444" i="20"/>
  <c r="CI445" i="20"/>
  <c r="CI446" i="20"/>
  <c r="CI447" i="20"/>
  <c r="CI448" i="20"/>
  <c r="CI449" i="20"/>
  <c r="CI450" i="20"/>
  <c r="CI451" i="20"/>
  <c r="CI452" i="20"/>
  <c r="CI453" i="20"/>
  <c r="CI454" i="20"/>
  <c r="CI455" i="20"/>
  <c r="CI456" i="20"/>
  <c r="CI457" i="20"/>
  <c r="CI458" i="20"/>
  <c r="CI459" i="20"/>
  <c r="CI460" i="20"/>
  <c r="CI461" i="20"/>
  <c r="CI462" i="20"/>
  <c r="CI463" i="20"/>
  <c r="CI464" i="20"/>
  <c r="CI465" i="20"/>
  <c r="CI466" i="20"/>
  <c r="CI467" i="20"/>
  <c r="CI468" i="20"/>
  <c r="CI469" i="20"/>
  <c r="CI470" i="20"/>
  <c r="CI471" i="20"/>
  <c r="CI472" i="20"/>
  <c r="CI473" i="20"/>
  <c r="CI474" i="20"/>
  <c r="CI475" i="20"/>
  <c r="CI476" i="20"/>
  <c r="CI477" i="20"/>
  <c r="CI478" i="20"/>
  <c r="CI479" i="20"/>
  <c r="CI480" i="20"/>
  <c r="CI481" i="20"/>
  <c r="CI482" i="20"/>
  <c r="CI483" i="20"/>
  <c r="CI484" i="20"/>
  <c r="CI485" i="20"/>
  <c r="CI486" i="20"/>
  <c r="CI487" i="20"/>
  <c r="CI488" i="20"/>
  <c r="CI489" i="20"/>
  <c r="CI490" i="20"/>
  <c r="CI491" i="20"/>
  <c r="CI492" i="20"/>
  <c r="CI493" i="20"/>
  <c r="CI494" i="20"/>
  <c r="CI495" i="20"/>
  <c r="CI496" i="20"/>
  <c r="CI497" i="20"/>
  <c r="CI498" i="20"/>
  <c r="CI499" i="20"/>
  <c r="CI500" i="20"/>
  <c r="CI501" i="20"/>
  <c r="CI502" i="20"/>
  <c r="CI503" i="20"/>
  <c r="CI504" i="20"/>
  <c r="CI505" i="20"/>
  <c r="CI506" i="20"/>
  <c r="CI507" i="20"/>
  <c r="CI508" i="20"/>
  <c r="CI509" i="20"/>
  <c r="CI510" i="20"/>
  <c r="CI511" i="20"/>
  <c r="CI512" i="20"/>
  <c r="CI513" i="20"/>
  <c r="CI514" i="20"/>
  <c r="CI515" i="20"/>
  <c r="CI516" i="20"/>
  <c r="CI517" i="20"/>
  <c r="CI518" i="20"/>
  <c r="CI519" i="20"/>
  <c r="CI520" i="20"/>
  <c r="CI521" i="20"/>
  <c r="CI522" i="20"/>
  <c r="CI523" i="20"/>
  <c r="CI524" i="20"/>
  <c r="CI525" i="20"/>
  <c r="CI526" i="20"/>
  <c r="CI527" i="20"/>
  <c r="CI528" i="20"/>
  <c r="CI529" i="20"/>
  <c r="CI530" i="20"/>
  <c r="CI531" i="20"/>
  <c r="CI532" i="20"/>
  <c r="CI533" i="20"/>
  <c r="CI534" i="20"/>
  <c r="CI535" i="20"/>
  <c r="CI536" i="20"/>
  <c r="CI537" i="20"/>
  <c r="CI538" i="20"/>
  <c r="CI539" i="20"/>
  <c r="CI540" i="20"/>
  <c r="CI541" i="20"/>
  <c r="CI542" i="20"/>
  <c r="CI543" i="20"/>
  <c r="CI544" i="20"/>
  <c r="CI545" i="20"/>
  <c r="CI546" i="20"/>
  <c r="CI547" i="20"/>
  <c r="CI548" i="20"/>
  <c r="CI549" i="20"/>
  <c r="CI550" i="20"/>
  <c r="CI551" i="20"/>
  <c r="CI552" i="20"/>
  <c r="CI553" i="20"/>
  <c r="CI554" i="20"/>
  <c r="CI555" i="20"/>
  <c r="CI556" i="20"/>
  <c r="CI557" i="20"/>
  <c r="CI558" i="20"/>
  <c r="CI559" i="20"/>
  <c r="CI560" i="20"/>
  <c r="CI561" i="20"/>
  <c r="CI562" i="20"/>
  <c r="CI563" i="20"/>
  <c r="CI564" i="20"/>
  <c r="CI565" i="20"/>
  <c r="CH2" i="20"/>
  <c r="CH3" i="20"/>
  <c r="CH4" i="20"/>
  <c r="CH5" i="20"/>
  <c r="CH6" i="20"/>
  <c r="CH7" i="20"/>
  <c r="CH8" i="20"/>
  <c r="CH9" i="20"/>
  <c r="CH10" i="20"/>
  <c r="CH11" i="20"/>
  <c r="CH12" i="20"/>
  <c r="CH13" i="20"/>
  <c r="CH14" i="20"/>
  <c r="CH15" i="20"/>
  <c r="CH16" i="20"/>
  <c r="CH17" i="20"/>
  <c r="CH18" i="20"/>
  <c r="CH19" i="20"/>
  <c r="CH20" i="20"/>
  <c r="CH21" i="20"/>
  <c r="CH22" i="20"/>
  <c r="CH23" i="20"/>
  <c r="CH24" i="20"/>
  <c r="CH25" i="20"/>
  <c r="CH26" i="20"/>
  <c r="CH27" i="20"/>
  <c r="CH28" i="20"/>
  <c r="CH29" i="20"/>
  <c r="CH30" i="20"/>
  <c r="CH31" i="20"/>
  <c r="CH32" i="20"/>
  <c r="CH33" i="20"/>
  <c r="CH34" i="20"/>
  <c r="CH35" i="20"/>
  <c r="CH36" i="20"/>
  <c r="CH37" i="20"/>
  <c r="CH38" i="20"/>
  <c r="CH39" i="20"/>
  <c r="CH40" i="20"/>
  <c r="CH41" i="20"/>
  <c r="CH42" i="20"/>
  <c r="CH43" i="20"/>
  <c r="CH44" i="20"/>
  <c r="CH45" i="20"/>
  <c r="CH46" i="20"/>
  <c r="CH47" i="20"/>
  <c r="CH48" i="20"/>
  <c r="CH49" i="20"/>
  <c r="CH50" i="20"/>
  <c r="CH51" i="20"/>
  <c r="CH52" i="20"/>
  <c r="CH53" i="20"/>
  <c r="CH54" i="20"/>
  <c r="CH55" i="20"/>
  <c r="CH56" i="20"/>
  <c r="CH57" i="20"/>
  <c r="CH58" i="20"/>
  <c r="CH59" i="20"/>
  <c r="CH60" i="20"/>
  <c r="CH61" i="20"/>
  <c r="CH62" i="20"/>
  <c r="CH63" i="20"/>
  <c r="CH64" i="20"/>
  <c r="CH65" i="20"/>
  <c r="CH66" i="20"/>
  <c r="CH67" i="20"/>
  <c r="CH68" i="20"/>
  <c r="CH69" i="20"/>
  <c r="CH70" i="20"/>
  <c r="CH71" i="20"/>
  <c r="CH72" i="20"/>
  <c r="CH73" i="20"/>
  <c r="CH74" i="20"/>
  <c r="CH75" i="20"/>
  <c r="CH76" i="20"/>
  <c r="CH77" i="20"/>
  <c r="CH78" i="20"/>
  <c r="CH79" i="20"/>
  <c r="CH80" i="20"/>
  <c r="CH81" i="20"/>
  <c r="CH82" i="20"/>
  <c r="CH83" i="20"/>
  <c r="CH84" i="20"/>
  <c r="CH85" i="20"/>
  <c r="CH86" i="20"/>
  <c r="CH87" i="20"/>
  <c r="CH88" i="20"/>
  <c r="CH89" i="20"/>
  <c r="CH90" i="20"/>
  <c r="CH91" i="20"/>
  <c r="CH92" i="20"/>
  <c r="CH93" i="20"/>
  <c r="CH94" i="20"/>
  <c r="CH95" i="20"/>
  <c r="CH96" i="20"/>
  <c r="CH97" i="20"/>
  <c r="CH98" i="20"/>
  <c r="CH99" i="20"/>
  <c r="CH100" i="20"/>
  <c r="CH101" i="20"/>
  <c r="CH102" i="20"/>
  <c r="CH103" i="20"/>
  <c r="CH104" i="20"/>
  <c r="CH105" i="20"/>
  <c r="CH106" i="20"/>
  <c r="CH107" i="20"/>
  <c r="CH108" i="20"/>
  <c r="CH109" i="20"/>
  <c r="CH110" i="20"/>
  <c r="CH111" i="20"/>
  <c r="CH112" i="20"/>
  <c r="CH113" i="20"/>
  <c r="CH114" i="20"/>
  <c r="CH115" i="20"/>
  <c r="CH116" i="20"/>
  <c r="CH117" i="20"/>
  <c r="CH118" i="20"/>
  <c r="CH119" i="20"/>
  <c r="CH120" i="20"/>
  <c r="CH121" i="20"/>
  <c r="CH122" i="20"/>
  <c r="CH123" i="20"/>
  <c r="CH124" i="20"/>
  <c r="CH125" i="20"/>
  <c r="CH126" i="20"/>
  <c r="CH127" i="20"/>
  <c r="CH128" i="20"/>
  <c r="CH129" i="20"/>
  <c r="CH130" i="20"/>
  <c r="CH131" i="20"/>
  <c r="CH132" i="20"/>
  <c r="CH133" i="20"/>
  <c r="CH134" i="20"/>
  <c r="CH135" i="20"/>
  <c r="CH136" i="20"/>
  <c r="CH137" i="20"/>
  <c r="CH138" i="20"/>
  <c r="CH139" i="20"/>
  <c r="CH140" i="20"/>
  <c r="CH141" i="20"/>
  <c r="CH142" i="20"/>
  <c r="CH143" i="20"/>
  <c r="CH144" i="20"/>
  <c r="CH145" i="20"/>
  <c r="CH146" i="20"/>
  <c r="CH147" i="20"/>
  <c r="CH148" i="20"/>
  <c r="CH149" i="20"/>
  <c r="CH150" i="20"/>
  <c r="CH151" i="20"/>
  <c r="CH152" i="20"/>
  <c r="CH153" i="20"/>
  <c r="CH154" i="20"/>
  <c r="CH155" i="20"/>
  <c r="CH156" i="20"/>
  <c r="CH157" i="20"/>
  <c r="CH158" i="20"/>
  <c r="CH159" i="20"/>
  <c r="CH160" i="20"/>
  <c r="CH161" i="20"/>
  <c r="CH162" i="20"/>
  <c r="CH163" i="20"/>
  <c r="CH164" i="20"/>
  <c r="CH165" i="20"/>
  <c r="CH166" i="20"/>
  <c r="CH167" i="20"/>
  <c r="CH168" i="20"/>
  <c r="CH169" i="20"/>
  <c r="CH170" i="20"/>
  <c r="CH171" i="20"/>
  <c r="CH172" i="20"/>
  <c r="CH173" i="20"/>
  <c r="CH174" i="20"/>
  <c r="CH175" i="20"/>
  <c r="CH176" i="20"/>
  <c r="CH177" i="20"/>
  <c r="CH178" i="20"/>
  <c r="CH179" i="20"/>
  <c r="CH180" i="20"/>
  <c r="CH181" i="20"/>
  <c r="CH182" i="20"/>
  <c r="CH183" i="20"/>
  <c r="CH184" i="20"/>
  <c r="CH185" i="20"/>
  <c r="CH186" i="20"/>
  <c r="CH187" i="20"/>
  <c r="CH188" i="20"/>
  <c r="CH189" i="20"/>
  <c r="CH190" i="20"/>
  <c r="CH191" i="20"/>
  <c r="CH192" i="20"/>
  <c r="CH193" i="20"/>
  <c r="CH194" i="20"/>
  <c r="CH195" i="20"/>
  <c r="CH196" i="20"/>
  <c r="CH197" i="20"/>
  <c r="CH198" i="20"/>
  <c r="CH199" i="20"/>
  <c r="CH200" i="20"/>
  <c r="CH201" i="20"/>
  <c r="CH202" i="20"/>
  <c r="CH203" i="20"/>
  <c r="CH204" i="20"/>
  <c r="CH205" i="20"/>
  <c r="CH206" i="20"/>
  <c r="CH207" i="20"/>
  <c r="CH208" i="20"/>
  <c r="CH209" i="20"/>
  <c r="CH210" i="20"/>
  <c r="CH211" i="20"/>
  <c r="CH212" i="20"/>
  <c r="CH213" i="20"/>
  <c r="CH214" i="20"/>
  <c r="CH215" i="20"/>
  <c r="CH216" i="20"/>
  <c r="CH217" i="20"/>
  <c r="CH218" i="20"/>
  <c r="CH219" i="20"/>
  <c r="CH220" i="20"/>
  <c r="CH221" i="20"/>
  <c r="CH222" i="20"/>
  <c r="CH223" i="20"/>
  <c r="CH224" i="20"/>
  <c r="CH225" i="20"/>
  <c r="CH226" i="20"/>
  <c r="CH227" i="20"/>
  <c r="CH228" i="20"/>
  <c r="CH229" i="20"/>
  <c r="CH230" i="20"/>
  <c r="CH231" i="20"/>
  <c r="CH232" i="20"/>
  <c r="CH233" i="20"/>
  <c r="CH234" i="20"/>
  <c r="CH235" i="20"/>
  <c r="CH236" i="20"/>
  <c r="CH237" i="20"/>
  <c r="CH238" i="20"/>
  <c r="CH239" i="20"/>
  <c r="CH240" i="20"/>
  <c r="CH241" i="20"/>
  <c r="CH242" i="20"/>
  <c r="CH243" i="20"/>
  <c r="CH244" i="20"/>
  <c r="CH245" i="20"/>
  <c r="CH246" i="20"/>
  <c r="CH247" i="20"/>
  <c r="CH248" i="20"/>
  <c r="CH249" i="20"/>
  <c r="CH250" i="20"/>
  <c r="CH251" i="20"/>
  <c r="CH252" i="20"/>
  <c r="CH253" i="20"/>
  <c r="CH254" i="20"/>
  <c r="CH255" i="20"/>
  <c r="CH256" i="20"/>
  <c r="CH257" i="20"/>
  <c r="CH258" i="20"/>
  <c r="CH259" i="20"/>
  <c r="CH260" i="20"/>
  <c r="CH261" i="20"/>
  <c r="CH262" i="20"/>
  <c r="CH263" i="20"/>
  <c r="CH264" i="20"/>
  <c r="CH265" i="20"/>
  <c r="CH266" i="20"/>
  <c r="CH267" i="20"/>
  <c r="CH268" i="20"/>
  <c r="CH269" i="20"/>
  <c r="CH270" i="20"/>
  <c r="CH271" i="20"/>
  <c r="CH272" i="20"/>
  <c r="CH273" i="20"/>
  <c r="CH274" i="20"/>
  <c r="CH275" i="20"/>
  <c r="CH276" i="20"/>
  <c r="CH277" i="20"/>
  <c r="CH278" i="20"/>
  <c r="CH279" i="20"/>
  <c r="CH280" i="20"/>
  <c r="CH281" i="20"/>
  <c r="CH282" i="20"/>
  <c r="CH283" i="20"/>
  <c r="CH284" i="20"/>
  <c r="CH285" i="20"/>
  <c r="CH286" i="20"/>
  <c r="CH287" i="20"/>
  <c r="CH288" i="20"/>
  <c r="CH289" i="20"/>
  <c r="CH290" i="20"/>
  <c r="CH291" i="20"/>
  <c r="CH292" i="20"/>
  <c r="CH293" i="20"/>
  <c r="CH294" i="20"/>
  <c r="CH295" i="20"/>
  <c r="CH296" i="20"/>
  <c r="CH297" i="20"/>
  <c r="CH298" i="20"/>
  <c r="CH299" i="20"/>
  <c r="CH300" i="20"/>
  <c r="CH301" i="20"/>
  <c r="CH302" i="20"/>
  <c r="CH303" i="20"/>
  <c r="CH304" i="20"/>
  <c r="CH305" i="20"/>
  <c r="CH306" i="20"/>
  <c r="CH307" i="20"/>
  <c r="CH308" i="20"/>
  <c r="CH309" i="20"/>
  <c r="CH310" i="20"/>
  <c r="CH311" i="20"/>
  <c r="CH312" i="20"/>
  <c r="CH313" i="20"/>
  <c r="CH314" i="20"/>
  <c r="CH315" i="20"/>
  <c r="CH316" i="20"/>
  <c r="CH317" i="20"/>
  <c r="CH318" i="20"/>
  <c r="CH319" i="20"/>
  <c r="CH320" i="20"/>
  <c r="CH321" i="20"/>
  <c r="CH322" i="20"/>
  <c r="CH323" i="20"/>
  <c r="CH324" i="20"/>
  <c r="CH325" i="20"/>
  <c r="CH326" i="20"/>
  <c r="CH327" i="20"/>
  <c r="CH328" i="20"/>
  <c r="CH329" i="20"/>
  <c r="CH330" i="20"/>
  <c r="CH331" i="20"/>
  <c r="CH332" i="20"/>
  <c r="CH333" i="20"/>
  <c r="CH334" i="20"/>
  <c r="CH335" i="20"/>
  <c r="CH336" i="20"/>
  <c r="CH337" i="20"/>
  <c r="CH338" i="20"/>
  <c r="CH339" i="20"/>
  <c r="CH340" i="20"/>
  <c r="CH341" i="20"/>
  <c r="CH342" i="20"/>
  <c r="CH343" i="20"/>
  <c r="CH344" i="20"/>
  <c r="CH345" i="20"/>
  <c r="CH346" i="20"/>
  <c r="CH347" i="20"/>
  <c r="CH348" i="20"/>
  <c r="CH349" i="20"/>
  <c r="CH350" i="20"/>
  <c r="CH351" i="20"/>
  <c r="CH352" i="20"/>
  <c r="CH353" i="20"/>
  <c r="CH354" i="20"/>
  <c r="CH355" i="20"/>
  <c r="CH356" i="20"/>
  <c r="CH357" i="20"/>
  <c r="CH358" i="20"/>
  <c r="CH359" i="20"/>
  <c r="CH360" i="20"/>
  <c r="CH361" i="20"/>
  <c r="CH362" i="20"/>
  <c r="CH363" i="20"/>
  <c r="CH364" i="20"/>
  <c r="CH365" i="20"/>
  <c r="CH366" i="20"/>
  <c r="CH367" i="20"/>
  <c r="CH368" i="20"/>
  <c r="CH369" i="20"/>
  <c r="CH370" i="20"/>
  <c r="CH371" i="20"/>
  <c r="CH372" i="20"/>
  <c r="CH373" i="20"/>
  <c r="CH374" i="20"/>
  <c r="CH375" i="20"/>
  <c r="CH376" i="20"/>
  <c r="CH377" i="20"/>
  <c r="CH378" i="20"/>
  <c r="CH379" i="20"/>
  <c r="CH380" i="20"/>
  <c r="CH381" i="20"/>
  <c r="CH382" i="20"/>
  <c r="CH383" i="20"/>
  <c r="CH384" i="20"/>
  <c r="CH385" i="20"/>
  <c r="CH386" i="20"/>
  <c r="CH387" i="20"/>
  <c r="CH388" i="20"/>
  <c r="CH389" i="20"/>
  <c r="CH390" i="20"/>
  <c r="CH391" i="20"/>
  <c r="CH392" i="20"/>
  <c r="CH393" i="20"/>
  <c r="CH394" i="20"/>
  <c r="CH395" i="20"/>
  <c r="CH396" i="20"/>
  <c r="CH397" i="20"/>
  <c r="CH398" i="20"/>
  <c r="CH399" i="20"/>
  <c r="CH400" i="20"/>
  <c r="CH401" i="20"/>
  <c r="CH402" i="20"/>
  <c r="CH403" i="20"/>
  <c r="CH404" i="20"/>
  <c r="CH405" i="20"/>
  <c r="CH406" i="20"/>
  <c r="CH407" i="20"/>
  <c r="CH408" i="20"/>
  <c r="CH409" i="20"/>
  <c r="CH410" i="20"/>
  <c r="CH411" i="20"/>
  <c r="CH412" i="20"/>
  <c r="CH413" i="20"/>
  <c r="CH414" i="20"/>
  <c r="CH415" i="20"/>
  <c r="CH416" i="20"/>
  <c r="CH417" i="20"/>
  <c r="CH418" i="20"/>
  <c r="CH419" i="20"/>
  <c r="CH420" i="20"/>
  <c r="CH421" i="20"/>
  <c r="CH422" i="20"/>
  <c r="CH423" i="20"/>
  <c r="CH424" i="20"/>
  <c r="CH425" i="20"/>
  <c r="CH426" i="20"/>
  <c r="CH427" i="20"/>
  <c r="CH428" i="20"/>
  <c r="CH429" i="20"/>
  <c r="CH430" i="20"/>
  <c r="CH431" i="20"/>
  <c r="CH432" i="20"/>
  <c r="CH433" i="20"/>
  <c r="CH434" i="20"/>
  <c r="CH435" i="20"/>
  <c r="CH436" i="20"/>
  <c r="CH437" i="20"/>
  <c r="CH438" i="20"/>
  <c r="CH439" i="20"/>
  <c r="CH440" i="20"/>
  <c r="CH441" i="20"/>
  <c r="CH442" i="20"/>
  <c r="CH443" i="20"/>
  <c r="CH444" i="20"/>
  <c r="CH445" i="20"/>
  <c r="CH446" i="20"/>
  <c r="CH447" i="20"/>
  <c r="CH448" i="20"/>
  <c r="CH449" i="20"/>
  <c r="CH450" i="20"/>
  <c r="CH451" i="20"/>
  <c r="CH452" i="20"/>
  <c r="CH453" i="20"/>
  <c r="CH454" i="20"/>
  <c r="CH455" i="20"/>
  <c r="CH456" i="20"/>
  <c r="CH457" i="20"/>
  <c r="CH458" i="20"/>
  <c r="CH459" i="20"/>
  <c r="CH460" i="20"/>
  <c r="CH461" i="20"/>
  <c r="CH462" i="20"/>
  <c r="CH463" i="20"/>
  <c r="CH464" i="20"/>
  <c r="CH465" i="20"/>
  <c r="CH466" i="20"/>
  <c r="CH467" i="20"/>
  <c r="CH468" i="20"/>
  <c r="CH469" i="20"/>
  <c r="CH470" i="20"/>
  <c r="CH471" i="20"/>
  <c r="CH472" i="20"/>
  <c r="CH473" i="20"/>
  <c r="CH474" i="20"/>
  <c r="CH475" i="20"/>
  <c r="CH476" i="20"/>
  <c r="CH477" i="20"/>
  <c r="CH478" i="20"/>
  <c r="CH479" i="20"/>
  <c r="CH480" i="20"/>
  <c r="CH481" i="20"/>
  <c r="CH482" i="20"/>
  <c r="CH483" i="20"/>
  <c r="CH484" i="20"/>
  <c r="CH485" i="20"/>
  <c r="CH486" i="20"/>
  <c r="CH487" i="20"/>
  <c r="CH488" i="20"/>
  <c r="CH489" i="20"/>
  <c r="CH490" i="20"/>
  <c r="CH491" i="20"/>
  <c r="CH492" i="20"/>
  <c r="CH493" i="20"/>
  <c r="CH494" i="20"/>
  <c r="CH495" i="20"/>
  <c r="CH496" i="20"/>
  <c r="CH497" i="20"/>
  <c r="CH498" i="20"/>
  <c r="CH499" i="20"/>
  <c r="CH500" i="20"/>
  <c r="CH501" i="20"/>
  <c r="CH502" i="20"/>
  <c r="CH503" i="20"/>
  <c r="CH504" i="20"/>
  <c r="CH505" i="20"/>
  <c r="CH506" i="20"/>
  <c r="CH507" i="20"/>
  <c r="CH508" i="20"/>
  <c r="CH509" i="20"/>
  <c r="CH510" i="20"/>
  <c r="CH511" i="20"/>
  <c r="CH512" i="20"/>
  <c r="CH513" i="20"/>
  <c r="CH514" i="20"/>
  <c r="CH515" i="20"/>
  <c r="CH516" i="20"/>
  <c r="CH517" i="20"/>
  <c r="CH518" i="20"/>
  <c r="CH519" i="20"/>
  <c r="CH520" i="20"/>
  <c r="CH521" i="20"/>
  <c r="CH522" i="20"/>
  <c r="CH523" i="20"/>
  <c r="CH524" i="20"/>
  <c r="CH525" i="20"/>
  <c r="CH526" i="20"/>
  <c r="CH527" i="20"/>
  <c r="CH528" i="20"/>
  <c r="CH529" i="20"/>
  <c r="CH530" i="20"/>
  <c r="CH531" i="20"/>
  <c r="CH532" i="20"/>
  <c r="CH533" i="20"/>
  <c r="CH534" i="20"/>
  <c r="CH535" i="20"/>
  <c r="CH536" i="20"/>
  <c r="CH537" i="20"/>
  <c r="CH538" i="20"/>
  <c r="CH539" i="20"/>
  <c r="CH540" i="20"/>
  <c r="CH541" i="20"/>
  <c r="CH542" i="20"/>
  <c r="CH543" i="20"/>
  <c r="CH544" i="20"/>
  <c r="CH545" i="20"/>
  <c r="CH546" i="20"/>
  <c r="CH547" i="20"/>
  <c r="CH548" i="20"/>
  <c r="CH549" i="20"/>
  <c r="CH550" i="20"/>
  <c r="CH551" i="20"/>
  <c r="CH552" i="20"/>
  <c r="CH553" i="20"/>
  <c r="CH554" i="20"/>
  <c r="CH555" i="20"/>
  <c r="CH556" i="20"/>
  <c r="CH557" i="20"/>
  <c r="CH558" i="20"/>
  <c r="CH559" i="20"/>
  <c r="CH560" i="20"/>
  <c r="CH561" i="20"/>
  <c r="CH562" i="20"/>
  <c r="CH563" i="20"/>
  <c r="CH564" i="20"/>
  <c r="CH565" i="20"/>
  <c r="CG2" i="20"/>
  <c r="CG3" i="20"/>
  <c r="CG4" i="20"/>
  <c r="CG5" i="20"/>
  <c r="CG6" i="20"/>
  <c r="CG7" i="20"/>
  <c r="CG8" i="20"/>
  <c r="CG9" i="20"/>
  <c r="CG10" i="20"/>
  <c r="CG11" i="20"/>
  <c r="CG12" i="20"/>
  <c r="CG13" i="20"/>
  <c r="CG14" i="20"/>
  <c r="CG15" i="20"/>
  <c r="CG16" i="20"/>
  <c r="CG17" i="20"/>
  <c r="CG18" i="20"/>
  <c r="CG19" i="20"/>
  <c r="CG20" i="20"/>
  <c r="CG21" i="20"/>
  <c r="CG22" i="20"/>
  <c r="CG23" i="20"/>
  <c r="CG24" i="20"/>
  <c r="CG25" i="20"/>
  <c r="CG26" i="20"/>
  <c r="CG27" i="20"/>
  <c r="CG28" i="20"/>
  <c r="CG29" i="20"/>
  <c r="CG30" i="20"/>
  <c r="CG31" i="20"/>
  <c r="CG32" i="20"/>
  <c r="CG33" i="20"/>
  <c r="CG34" i="20"/>
  <c r="CG35" i="20"/>
  <c r="CG36" i="20"/>
  <c r="CG37" i="20"/>
  <c r="CG38" i="20"/>
  <c r="CG39" i="20"/>
  <c r="CG40" i="20"/>
  <c r="CG41" i="20"/>
  <c r="CG42" i="20"/>
  <c r="CG43" i="20"/>
  <c r="CG44" i="20"/>
  <c r="CG45" i="20"/>
  <c r="CG46" i="20"/>
  <c r="CG47" i="20"/>
  <c r="CG48" i="20"/>
  <c r="CG49" i="20"/>
  <c r="CG50" i="20"/>
  <c r="CG51" i="20"/>
  <c r="CG52" i="20"/>
  <c r="CG53" i="20"/>
  <c r="CG54" i="20"/>
  <c r="CG55" i="20"/>
  <c r="CG56" i="20"/>
  <c r="CG57" i="20"/>
  <c r="CG58" i="20"/>
  <c r="CG59" i="20"/>
  <c r="CG60" i="20"/>
  <c r="CG61" i="20"/>
  <c r="CG62" i="20"/>
  <c r="CG63" i="20"/>
  <c r="CG64" i="20"/>
  <c r="CG65" i="20"/>
  <c r="CG66" i="20"/>
  <c r="CG67" i="20"/>
  <c r="CG68" i="20"/>
  <c r="CG69" i="20"/>
  <c r="CG70" i="20"/>
  <c r="CG71" i="20"/>
  <c r="CG72" i="20"/>
  <c r="CG73" i="20"/>
  <c r="CG74" i="20"/>
  <c r="CG75" i="20"/>
  <c r="CG76" i="20"/>
  <c r="CG77" i="20"/>
  <c r="CG78" i="20"/>
  <c r="CG79" i="20"/>
  <c r="CG80" i="20"/>
  <c r="CG81" i="20"/>
  <c r="CG82" i="20"/>
  <c r="CG83" i="20"/>
  <c r="CG84" i="20"/>
  <c r="CG85" i="20"/>
  <c r="CG86" i="20"/>
  <c r="CG87" i="20"/>
  <c r="CG88" i="20"/>
  <c r="CG89" i="20"/>
  <c r="CG90" i="20"/>
  <c r="CG91" i="20"/>
  <c r="CG92" i="20"/>
  <c r="CG93" i="20"/>
  <c r="CG94" i="20"/>
  <c r="CG95" i="20"/>
  <c r="CG96" i="20"/>
  <c r="CG97" i="20"/>
  <c r="CG98" i="20"/>
  <c r="CG99" i="20"/>
  <c r="CG100" i="20"/>
  <c r="CG101" i="20"/>
  <c r="CG102" i="20"/>
  <c r="CG103" i="20"/>
  <c r="CG104" i="20"/>
  <c r="CG105" i="20"/>
  <c r="CG106" i="20"/>
  <c r="CG107" i="20"/>
  <c r="CG108" i="20"/>
  <c r="CG109" i="20"/>
  <c r="CG110" i="20"/>
  <c r="CG111" i="20"/>
  <c r="CG112" i="20"/>
  <c r="CG113" i="20"/>
  <c r="CG114" i="20"/>
  <c r="CG115" i="20"/>
  <c r="CG116" i="20"/>
  <c r="CG117" i="20"/>
  <c r="CG118" i="20"/>
  <c r="CG119" i="20"/>
  <c r="CG120" i="20"/>
  <c r="CG121" i="20"/>
  <c r="CG122" i="20"/>
  <c r="CG123" i="20"/>
  <c r="CG124" i="20"/>
  <c r="CG125" i="20"/>
  <c r="CG126" i="20"/>
  <c r="CG127" i="20"/>
  <c r="CG128" i="20"/>
  <c r="CG129" i="20"/>
  <c r="CG130" i="20"/>
  <c r="CG131" i="20"/>
  <c r="CG132" i="20"/>
  <c r="CG133" i="20"/>
  <c r="CG134" i="20"/>
  <c r="CG135" i="20"/>
  <c r="CG136" i="20"/>
  <c r="CG137" i="20"/>
  <c r="CG138" i="20"/>
  <c r="CG139" i="20"/>
  <c r="CG140" i="20"/>
  <c r="CG141" i="20"/>
  <c r="CG142" i="20"/>
  <c r="CG143" i="20"/>
  <c r="CG144" i="20"/>
  <c r="CG145" i="20"/>
  <c r="CG146" i="20"/>
  <c r="CG147" i="20"/>
  <c r="CG148" i="20"/>
  <c r="CG149" i="20"/>
  <c r="CG150" i="20"/>
  <c r="CG151" i="20"/>
  <c r="CG152" i="20"/>
  <c r="CG153" i="20"/>
  <c r="CG154" i="20"/>
  <c r="CG155" i="20"/>
  <c r="CG156" i="20"/>
  <c r="CG157" i="20"/>
  <c r="CG158" i="20"/>
  <c r="CG159" i="20"/>
  <c r="CG160" i="20"/>
  <c r="CG161" i="20"/>
  <c r="CG162" i="20"/>
  <c r="CG163" i="20"/>
  <c r="CG164" i="20"/>
  <c r="CG165" i="20"/>
  <c r="CG166" i="20"/>
  <c r="CG167" i="20"/>
  <c r="CG168" i="20"/>
  <c r="CG169" i="20"/>
  <c r="CG170" i="20"/>
  <c r="CG171" i="20"/>
  <c r="CG172" i="20"/>
  <c r="CG173" i="20"/>
  <c r="CG174" i="20"/>
  <c r="CG175" i="20"/>
  <c r="CG176" i="20"/>
  <c r="CG177" i="20"/>
  <c r="CG178" i="20"/>
  <c r="CG179" i="20"/>
  <c r="CG180" i="20"/>
  <c r="CG181" i="20"/>
  <c r="CG182" i="20"/>
  <c r="CG183" i="20"/>
  <c r="CG184" i="20"/>
  <c r="CG185" i="20"/>
  <c r="CG186" i="20"/>
  <c r="CG187" i="20"/>
  <c r="CG188" i="20"/>
  <c r="CG189" i="20"/>
  <c r="CG190" i="20"/>
  <c r="CG191" i="20"/>
  <c r="CG192" i="20"/>
  <c r="CG193" i="20"/>
  <c r="CG194" i="20"/>
  <c r="CG195" i="20"/>
  <c r="CG196" i="20"/>
  <c r="CG197" i="20"/>
  <c r="CG198" i="20"/>
  <c r="CG199" i="20"/>
  <c r="CG200" i="20"/>
  <c r="CG201" i="20"/>
  <c r="CG202" i="20"/>
  <c r="CG203" i="20"/>
  <c r="CG204" i="20"/>
  <c r="CG205" i="20"/>
  <c r="CG206" i="20"/>
  <c r="CG207" i="20"/>
  <c r="CG208" i="20"/>
  <c r="CG209" i="20"/>
  <c r="CG210" i="20"/>
  <c r="CG211" i="20"/>
  <c r="CG212" i="20"/>
  <c r="CG213" i="20"/>
  <c r="CG214" i="20"/>
  <c r="CG215" i="20"/>
  <c r="CG216" i="20"/>
  <c r="CG217" i="20"/>
  <c r="CG218" i="20"/>
  <c r="CG219" i="20"/>
  <c r="CG220" i="20"/>
  <c r="CG221" i="20"/>
  <c r="CG222" i="20"/>
  <c r="CG223" i="20"/>
  <c r="CG224" i="20"/>
  <c r="CG225" i="20"/>
  <c r="CG226" i="20"/>
  <c r="CG227" i="20"/>
  <c r="CG228" i="20"/>
  <c r="CG229" i="20"/>
  <c r="CG230" i="20"/>
  <c r="CG231" i="20"/>
  <c r="CG232" i="20"/>
  <c r="CG233" i="20"/>
  <c r="CG234" i="20"/>
  <c r="CG235" i="20"/>
  <c r="CG236" i="20"/>
  <c r="CG237" i="20"/>
  <c r="CG238" i="20"/>
  <c r="CG239" i="20"/>
  <c r="CG240" i="20"/>
  <c r="CG241" i="20"/>
  <c r="CG242" i="20"/>
  <c r="CG243" i="20"/>
  <c r="CG244" i="20"/>
  <c r="CG245" i="20"/>
  <c r="CG246" i="20"/>
  <c r="CG247" i="20"/>
  <c r="CG248" i="20"/>
  <c r="CG249" i="20"/>
  <c r="CG250" i="20"/>
  <c r="CG251" i="20"/>
  <c r="CG252" i="20"/>
  <c r="CG253" i="20"/>
  <c r="CG254" i="20"/>
  <c r="CG255" i="20"/>
  <c r="CG256" i="20"/>
  <c r="CG257" i="20"/>
  <c r="CG258" i="20"/>
  <c r="CG259" i="20"/>
  <c r="CG260" i="20"/>
  <c r="CG261" i="20"/>
  <c r="CG262" i="20"/>
  <c r="CG263" i="20"/>
  <c r="CG264" i="20"/>
  <c r="CG265" i="20"/>
  <c r="CG266" i="20"/>
  <c r="CG267" i="20"/>
  <c r="CG268" i="20"/>
  <c r="CG269" i="20"/>
  <c r="CG270" i="20"/>
  <c r="CG271" i="20"/>
  <c r="CG272" i="20"/>
  <c r="CG273" i="20"/>
  <c r="CG274" i="20"/>
  <c r="CG275" i="20"/>
  <c r="CG276" i="20"/>
  <c r="CG277" i="20"/>
  <c r="CG278" i="20"/>
  <c r="CG279" i="20"/>
  <c r="CG280" i="20"/>
  <c r="CG281" i="20"/>
  <c r="CG282" i="20"/>
  <c r="CG283" i="20"/>
  <c r="CG284" i="20"/>
  <c r="CG285" i="20"/>
  <c r="CG286" i="20"/>
  <c r="CG287" i="20"/>
  <c r="CG288" i="20"/>
  <c r="CG289" i="20"/>
  <c r="CG290" i="20"/>
  <c r="CG291" i="20"/>
  <c r="CG292" i="20"/>
  <c r="CG293" i="20"/>
  <c r="CG294" i="20"/>
  <c r="CG295" i="20"/>
  <c r="CG296" i="20"/>
  <c r="CG297" i="20"/>
  <c r="CG298" i="20"/>
  <c r="CG299" i="20"/>
  <c r="CG300" i="20"/>
  <c r="CG301" i="20"/>
  <c r="CG302" i="20"/>
  <c r="CG303" i="20"/>
  <c r="CG304" i="20"/>
  <c r="CG305" i="20"/>
  <c r="CG306" i="20"/>
  <c r="CG307" i="20"/>
  <c r="CG308" i="20"/>
  <c r="CG309" i="20"/>
  <c r="CG310" i="20"/>
  <c r="CG311" i="20"/>
  <c r="CG312" i="20"/>
  <c r="CG313" i="20"/>
  <c r="CG314" i="20"/>
  <c r="CG315" i="20"/>
  <c r="CG316" i="20"/>
  <c r="CG317" i="20"/>
  <c r="CG318" i="20"/>
  <c r="CG319" i="20"/>
  <c r="CG320" i="20"/>
  <c r="CG321" i="20"/>
  <c r="CG322" i="20"/>
  <c r="CG323" i="20"/>
  <c r="CG324" i="20"/>
  <c r="CG325" i="20"/>
  <c r="CG326" i="20"/>
  <c r="CG327" i="20"/>
  <c r="CG328" i="20"/>
  <c r="CG329" i="20"/>
  <c r="CG330" i="20"/>
  <c r="CG331" i="20"/>
  <c r="CG332" i="20"/>
  <c r="CG333" i="20"/>
  <c r="CG334" i="20"/>
  <c r="CG335" i="20"/>
  <c r="CG336" i="20"/>
  <c r="CG337" i="20"/>
  <c r="CG338" i="20"/>
  <c r="CG339" i="20"/>
  <c r="CG340" i="20"/>
  <c r="CG341" i="20"/>
  <c r="CG342" i="20"/>
  <c r="CG343" i="20"/>
  <c r="CG344" i="20"/>
  <c r="CG345" i="20"/>
  <c r="CG346" i="20"/>
  <c r="CG347" i="20"/>
  <c r="CG348" i="20"/>
  <c r="CG349" i="20"/>
  <c r="CG350" i="20"/>
  <c r="CG351" i="20"/>
  <c r="CG352" i="20"/>
  <c r="CG353" i="20"/>
  <c r="CG354" i="20"/>
  <c r="CG355" i="20"/>
  <c r="CG356" i="20"/>
  <c r="CG357" i="20"/>
  <c r="CG358" i="20"/>
  <c r="CG359" i="20"/>
  <c r="CG360" i="20"/>
  <c r="CG361" i="20"/>
  <c r="CG362" i="20"/>
  <c r="CG363" i="20"/>
  <c r="CG364" i="20"/>
  <c r="CG365" i="20"/>
  <c r="CG366" i="20"/>
  <c r="CG367" i="20"/>
  <c r="CG368" i="20"/>
  <c r="CG369" i="20"/>
  <c r="CG370" i="20"/>
  <c r="CG371" i="20"/>
  <c r="CG372" i="20"/>
  <c r="CG373" i="20"/>
  <c r="CG374" i="20"/>
  <c r="CG375" i="20"/>
  <c r="CG376" i="20"/>
  <c r="CG377" i="20"/>
  <c r="CG378" i="20"/>
  <c r="CG379" i="20"/>
  <c r="CG380" i="20"/>
  <c r="CG381" i="20"/>
  <c r="CG382" i="20"/>
  <c r="CG383" i="20"/>
  <c r="CG384" i="20"/>
  <c r="CG385" i="20"/>
  <c r="CG386" i="20"/>
  <c r="CG387" i="20"/>
  <c r="CG388" i="20"/>
  <c r="CG389" i="20"/>
  <c r="CG390" i="20"/>
  <c r="CG391" i="20"/>
  <c r="CG392" i="20"/>
  <c r="CG393" i="20"/>
  <c r="CG394" i="20"/>
  <c r="CG395" i="20"/>
  <c r="CG396" i="20"/>
  <c r="CG397" i="20"/>
  <c r="CG398" i="20"/>
  <c r="CG399" i="20"/>
  <c r="CG400" i="20"/>
  <c r="CG401" i="20"/>
  <c r="CG402" i="20"/>
  <c r="CG403" i="20"/>
  <c r="CG404" i="20"/>
  <c r="CG405" i="20"/>
  <c r="CG406" i="20"/>
  <c r="CG407" i="20"/>
  <c r="CG408" i="20"/>
  <c r="CG409" i="20"/>
  <c r="CG410" i="20"/>
  <c r="CG411" i="20"/>
  <c r="CG412" i="20"/>
  <c r="CG413" i="20"/>
  <c r="CG414" i="20"/>
  <c r="CG415" i="20"/>
  <c r="CG416" i="20"/>
  <c r="CG417" i="20"/>
  <c r="CG418" i="20"/>
  <c r="CG419" i="20"/>
  <c r="CG420" i="20"/>
  <c r="CG421" i="20"/>
  <c r="CG422" i="20"/>
  <c r="CG423" i="20"/>
  <c r="CG424" i="20"/>
  <c r="CG425" i="20"/>
  <c r="CG426" i="20"/>
  <c r="CG427" i="20"/>
  <c r="CG428" i="20"/>
  <c r="CG429" i="20"/>
  <c r="CG430" i="20"/>
  <c r="CG431" i="20"/>
  <c r="CG432" i="20"/>
  <c r="CG433" i="20"/>
  <c r="CG434" i="20"/>
  <c r="CG435" i="20"/>
  <c r="CG436" i="20"/>
  <c r="CG437" i="20"/>
  <c r="CG438" i="20"/>
  <c r="CG439" i="20"/>
  <c r="CG440" i="20"/>
  <c r="CG441" i="20"/>
  <c r="CG442" i="20"/>
  <c r="CG443" i="20"/>
  <c r="CG444" i="20"/>
  <c r="CG445" i="20"/>
  <c r="CG446" i="20"/>
  <c r="CG447" i="20"/>
  <c r="CG448" i="20"/>
  <c r="CG449" i="20"/>
  <c r="CG450" i="20"/>
  <c r="CG451" i="20"/>
  <c r="CG452" i="20"/>
  <c r="CG453" i="20"/>
  <c r="CG454" i="20"/>
  <c r="CG455" i="20"/>
  <c r="CG456" i="20"/>
  <c r="CG457" i="20"/>
  <c r="CG458" i="20"/>
  <c r="CG459" i="20"/>
  <c r="CG460" i="20"/>
  <c r="CG461" i="20"/>
  <c r="CG462" i="20"/>
  <c r="CG463" i="20"/>
  <c r="CG464" i="20"/>
  <c r="CG465" i="20"/>
  <c r="CG466" i="20"/>
  <c r="CG467" i="20"/>
  <c r="CG468" i="20"/>
  <c r="CG469" i="20"/>
  <c r="CG470" i="20"/>
  <c r="CG471" i="20"/>
  <c r="CG472" i="20"/>
  <c r="CG473" i="20"/>
  <c r="CG474" i="20"/>
  <c r="CG475" i="20"/>
  <c r="CG476" i="20"/>
  <c r="CG477" i="20"/>
  <c r="CG478" i="20"/>
  <c r="CG479" i="20"/>
  <c r="CG480" i="20"/>
  <c r="CG481" i="20"/>
  <c r="CG482" i="20"/>
  <c r="CG483" i="20"/>
  <c r="CG484" i="20"/>
  <c r="CG485" i="20"/>
  <c r="CG486" i="20"/>
  <c r="CG487" i="20"/>
  <c r="CG488" i="20"/>
  <c r="CG489" i="20"/>
  <c r="CG490" i="20"/>
  <c r="CG491" i="20"/>
  <c r="CG492" i="20"/>
  <c r="CG493" i="20"/>
  <c r="CG494" i="20"/>
  <c r="CG495" i="20"/>
  <c r="CG496" i="20"/>
  <c r="CG497" i="20"/>
  <c r="CG498" i="20"/>
  <c r="CG499" i="20"/>
  <c r="CG500" i="20"/>
  <c r="CG501" i="20"/>
  <c r="CG502" i="20"/>
  <c r="CG503" i="20"/>
  <c r="CG504" i="20"/>
  <c r="CG505" i="20"/>
  <c r="CG506" i="20"/>
  <c r="CG507" i="20"/>
  <c r="CG508" i="20"/>
  <c r="CG509" i="20"/>
  <c r="CG510" i="20"/>
  <c r="CG511" i="20"/>
  <c r="CG512" i="20"/>
  <c r="CG513" i="20"/>
  <c r="CG514" i="20"/>
  <c r="CG515" i="20"/>
  <c r="CG516" i="20"/>
  <c r="CG517" i="20"/>
  <c r="CG518" i="20"/>
  <c r="CG519" i="20"/>
  <c r="CG520" i="20"/>
  <c r="CG521" i="20"/>
  <c r="CG522" i="20"/>
  <c r="CG523" i="20"/>
  <c r="CG524" i="20"/>
  <c r="CG525" i="20"/>
  <c r="CG526" i="20"/>
  <c r="CG527" i="20"/>
  <c r="CG528" i="20"/>
  <c r="CG529" i="20"/>
  <c r="CG530" i="20"/>
  <c r="CG531" i="20"/>
  <c r="CG532" i="20"/>
  <c r="CG533" i="20"/>
  <c r="CG534" i="20"/>
  <c r="CG535" i="20"/>
  <c r="CG536" i="20"/>
  <c r="CG537" i="20"/>
  <c r="CG538" i="20"/>
  <c r="CG539" i="20"/>
  <c r="CG540" i="20"/>
  <c r="CG541" i="20"/>
  <c r="CG542" i="20"/>
  <c r="CG543" i="20"/>
  <c r="CG544" i="20"/>
  <c r="CG545" i="20"/>
  <c r="CG546" i="20"/>
  <c r="CG547" i="20"/>
  <c r="CG548" i="20"/>
  <c r="CG549" i="20"/>
  <c r="CG550" i="20"/>
  <c r="CG551" i="20"/>
  <c r="CG552" i="20"/>
  <c r="CG553" i="20"/>
  <c r="CG554" i="20"/>
  <c r="CG555" i="20"/>
  <c r="CG556" i="20"/>
  <c r="CG557" i="20"/>
  <c r="CG558" i="20"/>
  <c r="CG559" i="20"/>
  <c r="CG560" i="20"/>
  <c r="CG561" i="20"/>
  <c r="CG562" i="20"/>
  <c r="CG563" i="20"/>
  <c r="CG564" i="20"/>
  <c r="CG565" i="20"/>
  <c r="CF2" i="20"/>
  <c r="CF3" i="20"/>
  <c r="CF4" i="20"/>
  <c r="CF5" i="20"/>
  <c r="CF6" i="20"/>
  <c r="CF7" i="20"/>
  <c r="CF8" i="20"/>
  <c r="CF9" i="20"/>
  <c r="CF10" i="20"/>
  <c r="CF11" i="20"/>
  <c r="CF12" i="20"/>
  <c r="CF13" i="20"/>
  <c r="CF14" i="20"/>
  <c r="CF15" i="20"/>
  <c r="CF16" i="20"/>
  <c r="CF17" i="20"/>
  <c r="CF18" i="20"/>
  <c r="CF19" i="20"/>
  <c r="CF20" i="20"/>
  <c r="CF21" i="20"/>
  <c r="CF22" i="20"/>
  <c r="CF23" i="20"/>
  <c r="CF24" i="20"/>
  <c r="CF25" i="20"/>
  <c r="CF26" i="20"/>
  <c r="CF27" i="20"/>
  <c r="CF28" i="20"/>
  <c r="CF29" i="20"/>
  <c r="CF30" i="20"/>
  <c r="CF31" i="20"/>
  <c r="CF32" i="20"/>
  <c r="CF33" i="20"/>
  <c r="CF34" i="20"/>
  <c r="CF35" i="20"/>
  <c r="CF36" i="20"/>
  <c r="CF37" i="20"/>
  <c r="CF38" i="20"/>
  <c r="CF39" i="20"/>
  <c r="CF40" i="20"/>
  <c r="CF41" i="20"/>
  <c r="CF42" i="20"/>
  <c r="CF43" i="20"/>
  <c r="CF44" i="20"/>
  <c r="CF45" i="20"/>
  <c r="CF46" i="20"/>
  <c r="CF47" i="20"/>
  <c r="CF48" i="20"/>
  <c r="CF49" i="20"/>
  <c r="CF50" i="20"/>
  <c r="CF51" i="20"/>
  <c r="CF52" i="20"/>
  <c r="CF53" i="20"/>
  <c r="CF54" i="20"/>
  <c r="CF55" i="20"/>
  <c r="CF56" i="20"/>
  <c r="CF57" i="20"/>
  <c r="CF58" i="20"/>
  <c r="CF59" i="20"/>
  <c r="CF60" i="20"/>
  <c r="CF61" i="20"/>
  <c r="CF62" i="20"/>
  <c r="CF63" i="20"/>
  <c r="CF64" i="20"/>
  <c r="CF65" i="20"/>
  <c r="CF66" i="20"/>
  <c r="CF67" i="20"/>
  <c r="CF68" i="20"/>
  <c r="CF69" i="20"/>
  <c r="CF70" i="20"/>
  <c r="CF71" i="20"/>
  <c r="CF72" i="20"/>
  <c r="CF73" i="20"/>
  <c r="CF74" i="20"/>
  <c r="CF75" i="20"/>
  <c r="CF76" i="20"/>
  <c r="CF77" i="20"/>
  <c r="CF78" i="20"/>
  <c r="CF79" i="20"/>
  <c r="CF80" i="20"/>
  <c r="CF81" i="20"/>
  <c r="CF82" i="20"/>
  <c r="CF83" i="20"/>
  <c r="CF84" i="20"/>
  <c r="CF85" i="20"/>
  <c r="CF86" i="20"/>
  <c r="CF87" i="20"/>
  <c r="CF88" i="20"/>
  <c r="CF89" i="20"/>
  <c r="CF90" i="20"/>
  <c r="CF91" i="20"/>
  <c r="CF92" i="20"/>
  <c r="CF93" i="20"/>
  <c r="CF94" i="20"/>
  <c r="CF95" i="20"/>
  <c r="CF96" i="20"/>
  <c r="CF97" i="20"/>
  <c r="CF98" i="20"/>
  <c r="CF99" i="20"/>
  <c r="CF100" i="20"/>
  <c r="CF101" i="20"/>
  <c r="CF102" i="20"/>
  <c r="CF103" i="20"/>
  <c r="CF104" i="20"/>
  <c r="CF105" i="20"/>
  <c r="CF106" i="20"/>
  <c r="CF107" i="20"/>
  <c r="CF108" i="20"/>
  <c r="CF109" i="20"/>
  <c r="CF110" i="20"/>
  <c r="CF111" i="20"/>
  <c r="CF112" i="20"/>
  <c r="CF113" i="20"/>
  <c r="CF114" i="20"/>
  <c r="CF115" i="20"/>
  <c r="CF116" i="20"/>
  <c r="CF117" i="20"/>
  <c r="CF118" i="20"/>
  <c r="CF119" i="20"/>
  <c r="CF120" i="20"/>
  <c r="CF121" i="20"/>
  <c r="CF122" i="20"/>
  <c r="CF123" i="20"/>
  <c r="CF124" i="20"/>
  <c r="CF125" i="20"/>
  <c r="CF126" i="20"/>
  <c r="CF127" i="20"/>
  <c r="CF128" i="20"/>
  <c r="CF129" i="20"/>
  <c r="CF130" i="20"/>
  <c r="CF131" i="20"/>
  <c r="CF132" i="20"/>
  <c r="CF133" i="20"/>
  <c r="CF134" i="20"/>
  <c r="CF135" i="20"/>
  <c r="CF136" i="20"/>
  <c r="CF137" i="20"/>
  <c r="CF138" i="20"/>
  <c r="CF139" i="20"/>
  <c r="CF140" i="20"/>
  <c r="CF141" i="20"/>
  <c r="CF142" i="20"/>
  <c r="CF143" i="20"/>
  <c r="CF144" i="20"/>
  <c r="CF145" i="20"/>
  <c r="CF146" i="20"/>
  <c r="CF147" i="20"/>
  <c r="CF148" i="20"/>
  <c r="CF149" i="20"/>
  <c r="CF150" i="20"/>
  <c r="CF151" i="20"/>
  <c r="CF152" i="20"/>
  <c r="CF153" i="20"/>
  <c r="CF154" i="20"/>
  <c r="CF155" i="20"/>
  <c r="CF156" i="20"/>
  <c r="CF157" i="20"/>
  <c r="CF158" i="20"/>
  <c r="CF159" i="20"/>
  <c r="CF160" i="20"/>
  <c r="CF161" i="20"/>
  <c r="CF162" i="20"/>
  <c r="CF163" i="20"/>
  <c r="CF164" i="20"/>
  <c r="CF165" i="20"/>
  <c r="CF166" i="20"/>
  <c r="CF167" i="20"/>
  <c r="CF168" i="20"/>
  <c r="CF169" i="20"/>
  <c r="CF170" i="20"/>
  <c r="CF171" i="20"/>
  <c r="CF172" i="20"/>
  <c r="CF173" i="20"/>
  <c r="CF174" i="20"/>
  <c r="CF175" i="20"/>
  <c r="CF176" i="20"/>
  <c r="CF177" i="20"/>
  <c r="CF178" i="20"/>
  <c r="CF179" i="20"/>
  <c r="CF180" i="20"/>
  <c r="CF181" i="20"/>
  <c r="CF182" i="20"/>
  <c r="CF183" i="20"/>
  <c r="CF184" i="20"/>
  <c r="CF185" i="20"/>
  <c r="CF186" i="20"/>
  <c r="CF187" i="20"/>
  <c r="CF188" i="20"/>
  <c r="CF189" i="20"/>
  <c r="CF190" i="20"/>
  <c r="CF191" i="20"/>
  <c r="CF192" i="20"/>
  <c r="CF193" i="20"/>
  <c r="CF194" i="20"/>
  <c r="CF195" i="20"/>
  <c r="CF196" i="20"/>
  <c r="CF197" i="20"/>
  <c r="CF198" i="20"/>
  <c r="CF199" i="20"/>
  <c r="CF200" i="20"/>
  <c r="CF201" i="20"/>
  <c r="CF202" i="20"/>
  <c r="CF203" i="20"/>
  <c r="CF204" i="20"/>
  <c r="CF205" i="20"/>
  <c r="CF206" i="20"/>
  <c r="CF207" i="20"/>
  <c r="CF208" i="20"/>
  <c r="CF209" i="20"/>
  <c r="CF210" i="20"/>
  <c r="CF211" i="20"/>
  <c r="CF212" i="20"/>
  <c r="CF213" i="20"/>
  <c r="CF214" i="20"/>
  <c r="CF215" i="20"/>
  <c r="CF216" i="20"/>
  <c r="CF217" i="20"/>
  <c r="CF218" i="20"/>
  <c r="CF219" i="20"/>
  <c r="CF220" i="20"/>
  <c r="CF221" i="20"/>
  <c r="CF222" i="20"/>
  <c r="CF223" i="20"/>
  <c r="CF224" i="20"/>
  <c r="CF225" i="20"/>
  <c r="CF226" i="20"/>
  <c r="CF227" i="20"/>
  <c r="CF228" i="20"/>
  <c r="CF229" i="20"/>
  <c r="CF230" i="20"/>
  <c r="CF231" i="20"/>
  <c r="CF232" i="20"/>
  <c r="CF233" i="20"/>
  <c r="CF234" i="20"/>
  <c r="CF235" i="20"/>
  <c r="CF236" i="20"/>
  <c r="CF237" i="20"/>
  <c r="CF238" i="20"/>
  <c r="CF239" i="20"/>
  <c r="CF240" i="20"/>
  <c r="CF241" i="20"/>
  <c r="CF242" i="20"/>
  <c r="CF243" i="20"/>
  <c r="CF244" i="20"/>
  <c r="CF245" i="20"/>
  <c r="CF246" i="20"/>
  <c r="CF247" i="20"/>
  <c r="CF248" i="20"/>
  <c r="CF249" i="20"/>
  <c r="CF250" i="20"/>
  <c r="CF251" i="20"/>
  <c r="CF252" i="20"/>
  <c r="CF253" i="20"/>
  <c r="CF254" i="20"/>
  <c r="CF255" i="20"/>
  <c r="CF256" i="20"/>
  <c r="CF257" i="20"/>
  <c r="CF258" i="20"/>
  <c r="CF259" i="20"/>
  <c r="CF260" i="20"/>
  <c r="CF261" i="20"/>
  <c r="CF262" i="20"/>
  <c r="CF263" i="20"/>
  <c r="CF264" i="20"/>
  <c r="CF265" i="20"/>
  <c r="CF266" i="20"/>
  <c r="CF267" i="20"/>
  <c r="CF268" i="20"/>
  <c r="CF269" i="20"/>
  <c r="CF270" i="20"/>
  <c r="CF271" i="20"/>
  <c r="CF272" i="20"/>
  <c r="CF273" i="20"/>
  <c r="CF274" i="20"/>
  <c r="CF275" i="20"/>
  <c r="CF276" i="20"/>
  <c r="CF277" i="20"/>
  <c r="CF278" i="20"/>
  <c r="CF279" i="20"/>
  <c r="CF280" i="20"/>
  <c r="CF281" i="20"/>
  <c r="CF282" i="20"/>
  <c r="CF283" i="20"/>
  <c r="CF284" i="20"/>
  <c r="CF285" i="20"/>
  <c r="CF286" i="20"/>
  <c r="CF287" i="20"/>
  <c r="CF288" i="20"/>
  <c r="CF289" i="20"/>
  <c r="CF290" i="20"/>
  <c r="CF291" i="20"/>
  <c r="CF292" i="20"/>
  <c r="CF293" i="20"/>
  <c r="CF294" i="20"/>
  <c r="CF295" i="20"/>
  <c r="CF296" i="20"/>
  <c r="CF297" i="20"/>
  <c r="CF298" i="20"/>
  <c r="CF299" i="20"/>
  <c r="CF300" i="20"/>
  <c r="CF301" i="20"/>
  <c r="CF302" i="20"/>
  <c r="CF303" i="20"/>
  <c r="CF304" i="20"/>
  <c r="CF305" i="20"/>
  <c r="CF306" i="20"/>
  <c r="CF307" i="20"/>
  <c r="CF308" i="20"/>
  <c r="CF309" i="20"/>
  <c r="CF310" i="20"/>
  <c r="CF311" i="20"/>
  <c r="CF312" i="20"/>
  <c r="CF313" i="20"/>
  <c r="CF314" i="20"/>
  <c r="CF315" i="20"/>
  <c r="CF316" i="20"/>
  <c r="CF317" i="20"/>
  <c r="CF318" i="20"/>
  <c r="CF319" i="20"/>
  <c r="CF320" i="20"/>
  <c r="CF321" i="20"/>
  <c r="CF322" i="20"/>
  <c r="CF323" i="20"/>
  <c r="CF324" i="20"/>
  <c r="CF325" i="20"/>
  <c r="CF326" i="20"/>
  <c r="CF327" i="20"/>
  <c r="CF328" i="20"/>
  <c r="CF329" i="20"/>
  <c r="CF330" i="20"/>
  <c r="CF331" i="20"/>
  <c r="CF332" i="20"/>
  <c r="CF333" i="20"/>
  <c r="CF334" i="20"/>
  <c r="CF335" i="20"/>
  <c r="CF336" i="20"/>
  <c r="CF337" i="20"/>
  <c r="CF338" i="20"/>
  <c r="CF339" i="20"/>
  <c r="CF340" i="20"/>
  <c r="CF341" i="20"/>
  <c r="CF342" i="20"/>
  <c r="CF343" i="20"/>
  <c r="CF344" i="20"/>
  <c r="CF345" i="20"/>
  <c r="CF346" i="20"/>
  <c r="CF347" i="20"/>
  <c r="CF348" i="20"/>
  <c r="CF349" i="20"/>
  <c r="CF350" i="20"/>
  <c r="CF351" i="20"/>
  <c r="CF352" i="20"/>
  <c r="CF353" i="20"/>
  <c r="CF354" i="20"/>
  <c r="CF355" i="20"/>
  <c r="CF356" i="20"/>
  <c r="CF357" i="20"/>
  <c r="CF358" i="20"/>
  <c r="CF359" i="20"/>
  <c r="CF360" i="20"/>
  <c r="CF361" i="20"/>
  <c r="CF362" i="20"/>
  <c r="CF363" i="20"/>
  <c r="CF364" i="20"/>
  <c r="CF365" i="20"/>
  <c r="CF366" i="20"/>
  <c r="CF367" i="20"/>
  <c r="CF368" i="20"/>
  <c r="CF369" i="20"/>
  <c r="CF370" i="20"/>
  <c r="CF371" i="20"/>
  <c r="CF372" i="20"/>
  <c r="CF373" i="20"/>
  <c r="CF374" i="20"/>
  <c r="CF375" i="20"/>
  <c r="CF376" i="20"/>
  <c r="CF377" i="20"/>
  <c r="CF378" i="20"/>
  <c r="CF379" i="20"/>
  <c r="CF380" i="20"/>
  <c r="CF381" i="20"/>
  <c r="CF382" i="20"/>
  <c r="CF383" i="20"/>
  <c r="CF384" i="20"/>
  <c r="CF385" i="20"/>
  <c r="CF386" i="20"/>
  <c r="CF387" i="20"/>
  <c r="CF388" i="20"/>
  <c r="CF389" i="20"/>
  <c r="CF390" i="20"/>
  <c r="CF391" i="20"/>
  <c r="CF392" i="20"/>
  <c r="CF393" i="20"/>
  <c r="CF394" i="20"/>
  <c r="CF395" i="20"/>
  <c r="CF396" i="20"/>
  <c r="CF397" i="20"/>
  <c r="CF398" i="20"/>
  <c r="CF399" i="20"/>
  <c r="CF400" i="20"/>
  <c r="CF401" i="20"/>
  <c r="CF402" i="20"/>
  <c r="CF403" i="20"/>
  <c r="CF404" i="20"/>
  <c r="CF405" i="20"/>
  <c r="CF406" i="20"/>
  <c r="CF407" i="20"/>
  <c r="CF408" i="20"/>
  <c r="CF409" i="20"/>
  <c r="CF410" i="20"/>
  <c r="CF411" i="20"/>
  <c r="CF412" i="20"/>
  <c r="CF413" i="20"/>
  <c r="CF414" i="20"/>
  <c r="CF415" i="20"/>
  <c r="CF416" i="20"/>
  <c r="CF417" i="20"/>
  <c r="CF418" i="20"/>
  <c r="CF419" i="20"/>
  <c r="CF420" i="20"/>
  <c r="CF421" i="20"/>
  <c r="CF422" i="20"/>
  <c r="CF423" i="20"/>
  <c r="CF424" i="20"/>
  <c r="CF425" i="20"/>
  <c r="CF426" i="20"/>
  <c r="CF427" i="20"/>
  <c r="CF428" i="20"/>
  <c r="CF429" i="20"/>
  <c r="CF430" i="20"/>
  <c r="CF431" i="20"/>
  <c r="CF432" i="20"/>
  <c r="CF433" i="20"/>
  <c r="CF434" i="20"/>
  <c r="CF435" i="20"/>
  <c r="CF436" i="20"/>
  <c r="CF437" i="20"/>
  <c r="CF438" i="20"/>
  <c r="CF439" i="20"/>
  <c r="CF440" i="20"/>
  <c r="CF441" i="20"/>
  <c r="CF442" i="20"/>
  <c r="CF443" i="20"/>
  <c r="CF444" i="20"/>
  <c r="CF445" i="20"/>
  <c r="CF446" i="20"/>
  <c r="CF447" i="20"/>
  <c r="CF448" i="20"/>
  <c r="CF449" i="20"/>
  <c r="CF450" i="20"/>
  <c r="CF451" i="20"/>
  <c r="CF452" i="20"/>
  <c r="CF453" i="20"/>
  <c r="CF454" i="20"/>
  <c r="CF455" i="20"/>
  <c r="CF456" i="20"/>
  <c r="CF457" i="20"/>
  <c r="CF458" i="20"/>
  <c r="CF459" i="20"/>
  <c r="CF460" i="20"/>
  <c r="CF461" i="20"/>
  <c r="CF462" i="20"/>
  <c r="CF463" i="20"/>
  <c r="CF464" i="20"/>
  <c r="CF465" i="20"/>
  <c r="CF466" i="20"/>
  <c r="CF467" i="20"/>
  <c r="CF468" i="20"/>
  <c r="CF469" i="20"/>
  <c r="CF470" i="20"/>
  <c r="CF471" i="20"/>
  <c r="CF472" i="20"/>
  <c r="CF473" i="20"/>
  <c r="CF474" i="20"/>
  <c r="CF475" i="20"/>
  <c r="CF476" i="20"/>
  <c r="CF477" i="20"/>
  <c r="CF478" i="20"/>
  <c r="CF479" i="20"/>
  <c r="CF480" i="20"/>
  <c r="CF481" i="20"/>
  <c r="CF482" i="20"/>
  <c r="CF483" i="20"/>
  <c r="CF484" i="20"/>
  <c r="CF485" i="20"/>
  <c r="CF486" i="20"/>
  <c r="CF487" i="20"/>
  <c r="CF488" i="20"/>
  <c r="CF489" i="20"/>
  <c r="CF490" i="20"/>
  <c r="CF491" i="20"/>
  <c r="CF492" i="20"/>
  <c r="CF493" i="20"/>
  <c r="CF494" i="20"/>
  <c r="CF495" i="20"/>
  <c r="CF496" i="20"/>
  <c r="CF497" i="20"/>
  <c r="CF498" i="20"/>
  <c r="CF499" i="20"/>
  <c r="CF500" i="20"/>
  <c r="CF501" i="20"/>
  <c r="CF502" i="20"/>
  <c r="CF503" i="20"/>
  <c r="CF504" i="20"/>
  <c r="CF505" i="20"/>
  <c r="CF506" i="20"/>
  <c r="CF507" i="20"/>
  <c r="CF508" i="20"/>
  <c r="CF509" i="20"/>
  <c r="CF510" i="20"/>
  <c r="CF511" i="20"/>
  <c r="CF512" i="20"/>
  <c r="CF513" i="20"/>
  <c r="CF514" i="20"/>
  <c r="CF515" i="20"/>
  <c r="CF516" i="20"/>
  <c r="CF517" i="20"/>
  <c r="CF518" i="20"/>
  <c r="CF519" i="20"/>
  <c r="CF520" i="20"/>
  <c r="CF521" i="20"/>
  <c r="CF522" i="20"/>
  <c r="CF523" i="20"/>
  <c r="CF524" i="20"/>
  <c r="CF525" i="20"/>
  <c r="CF526" i="20"/>
  <c r="CF527" i="20"/>
  <c r="CF528" i="20"/>
  <c r="CF529" i="20"/>
  <c r="CF530" i="20"/>
  <c r="CF531" i="20"/>
  <c r="CF532" i="20"/>
  <c r="CF533" i="20"/>
  <c r="CF534" i="20"/>
  <c r="CF535" i="20"/>
  <c r="CF536" i="20"/>
  <c r="CF537" i="20"/>
  <c r="CF538" i="20"/>
  <c r="CF539" i="20"/>
  <c r="CF540" i="20"/>
  <c r="CF541" i="20"/>
  <c r="CF542" i="20"/>
  <c r="CF543" i="20"/>
  <c r="CF544" i="20"/>
  <c r="CF545" i="20"/>
  <c r="CF546" i="20"/>
  <c r="CF547" i="20"/>
  <c r="CF548" i="20"/>
  <c r="CF549" i="20"/>
  <c r="CF550" i="20"/>
  <c r="CF551" i="20"/>
  <c r="CF552" i="20"/>
  <c r="CF553" i="20"/>
  <c r="CF554" i="20"/>
  <c r="CF555" i="20"/>
  <c r="CF556" i="20"/>
  <c r="CF557" i="20"/>
  <c r="CF558" i="20"/>
  <c r="CF559" i="20"/>
  <c r="CF560" i="20"/>
  <c r="CF561" i="20"/>
  <c r="CF562" i="20"/>
  <c r="CF563" i="20"/>
  <c r="CF564" i="20"/>
  <c r="CF565" i="20"/>
  <c r="CE2" i="20"/>
  <c r="CE3" i="20"/>
  <c r="CE4" i="20"/>
  <c r="CE5" i="20"/>
  <c r="CE6" i="20"/>
  <c r="CE7" i="20"/>
  <c r="CE8" i="20"/>
  <c r="CE9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CE44" i="20"/>
  <c r="CE45" i="20"/>
  <c r="CE46" i="20"/>
  <c r="CE47" i="20"/>
  <c r="CE48" i="20"/>
  <c r="CE49" i="20"/>
  <c r="CE50" i="20"/>
  <c r="CE51" i="20"/>
  <c r="CE52" i="20"/>
  <c r="CE53" i="20"/>
  <c r="CE54" i="20"/>
  <c r="CE55" i="20"/>
  <c r="CE56" i="20"/>
  <c r="CE57" i="20"/>
  <c r="CE58" i="20"/>
  <c r="CE59" i="20"/>
  <c r="CE60" i="20"/>
  <c r="CE61" i="20"/>
  <c r="CE62" i="20"/>
  <c r="CE63" i="20"/>
  <c r="CE64" i="20"/>
  <c r="CE65" i="20"/>
  <c r="CE66" i="20"/>
  <c r="CE67" i="20"/>
  <c r="CE68" i="20"/>
  <c r="CE69" i="20"/>
  <c r="CE70" i="20"/>
  <c r="CE71" i="20"/>
  <c r="CE72" i="20"/>
  <c r="CE73" i="20"/>
  <c r="CE74" i="20"/>
  <c r="CE75" i="20"/>
  <c r="CE76" i="20"/>
  <c r="CE77" i="20"/>
  <c r="CE78" i="20"/>
  <c r="CE79" i="20"/>
  <c r="CE80" i="20"/>
  <c r="CE81" i="20"/>
  <c r="CE82" i="20"/>
  <c r="CE83" i="20"/>
  <c r="CE84" i="20"/>
  <c r="CE85" i="20"/>
  <c r="CE86" i="20"/>
  <c r="CE87" i="20"/>
  <c r="CE88" i="20"/>
  <c r="CE89" i="20"/>
  <c r="CE90" i="20"/>
  <c r="CE91" i="20"/>
  <c r="CE92" i="20"/>
  <c r="CE93" i="20"/>
  <c r="CE94" i="20"/>
  <c r="CE95" i="20"/>
  <c r="CE96" i="20"/>
  <c r="CE97" i="20"/>
  <c r="CE98" i="20"/>
  <c r="CE99" i="20"/>
  <c r="CE100" i="20"/>
  <c r="CE101" i="20"/>
  <c r="CE102" i="20"/>
  <c r="CE103" i="20"/>
  <c r="CE104" i="20"/>
  <c r="CE105" i="20"/>
  <c r="CE106" i="20"/>
  <c r="CE107" i="20"/>
  <c r="CE108" i="20"/>
  <c r="CE109" i="20"/>
  <c r="CE110" i="20"/>
  <c r="CE111" i="20"/>
  <c r="CE112" i="20"/>
  <c r="CE113" i="20"/>
  <c r="CE114" i="20"/>
  <c r="CE115" i="20"/>
  <c r="CE116" i="20"/>
  <c r="CE117" i="20"/>
  <c r="CE118" i="20"/>
  <c r="CE119" i="20"/>
  <c r="CE120" i="20"/>
  <c r="CE121" i="20"/>
  <c r="CE122" i="20"/>
  <c r="CE123" i="20"/>
  <c r="CE124" i="20"/>
  <c r="CE125" i="20"/>
  <c r="CE126" i="20"/>
  <c r="CE127" i="20"/>
  <c r="CE128" i="20"/>
  <c r="CE129" i="20"/>
  <c r="CE130" i="20"/>
  <c r="CE131" i="20"/>
  <c r="CE132" i="20"/>
  <c r="CE133" i="20"/>
  <c r="CE134" i="20"/>
  <c r="CE135" i="20"/>
  <c r="CE136" i="20"/>
  <c r="CE137" i="20"/>
  <c r="CE138" i="20"/>
  <c r="CE139" i="20"/>
  <c r="CE140" i="20"/>
  <c r="CE141" i="20"/>
  <c r="CE142" i="20"/>
  <c r="CE143" i="20"/>
  <c r="CE144" i="20"/>
  <c r="CE145" i="20"/>
  <c r="CE146" i="20"/>
  <c r="CE147" i="20"/>
  <c r="CE148" i="20"/>
  <c r="CE149" i="20"/>
  <c r="CE150" i="20"/>
  <c r="CE151" i="20"/>
  <c r="CE152" i="20"/>
  <c r="CE153" i="20"/>
  <c r="CE154" i="20"/>
  <c r="CE155" i="20"/>
  <c r="CE156" i="20"/>
  <c r="CE157" i="20"/>
  <c r="CE158" i="20"/>
  <c r="CE159" i="20"/>
  <c r="CE160" i="20"/>
  <c r="CE161" i="20"/>
  <c r="CE162" i="20"/>
  <c r="CE163" i="20"/>
  <c r="CE164" i="20"/>
  <c r="CE165" i="20"/>
  <c r="CE166" i="20"/>
  <c r="CE167" i="20"/>
  <c r="CE168" i="20"/>
  <c r="CE169" i="20"/>
  <c r="CE170" i="20"/>
  <c r="CE171" i="20"/>
  <c r="CE172" i="20"/>
  <c r="CE173" i="20"/>
  <c r="CE174" i="20"/>
  <c r="CE175" i="20"/>
  <c r="CE176" i="20"/>
  <c r="CE177" i="20"/>
  <c r="CE178" i="20"/>
  <c r="CE179" i="20"/>
  <c r="CE180" i="20"/>
  <c r="CE181" i="20"/>
  <c r="CE182" i="20"/>
  <c r="CE183" i="20"/>
  <c r="CE184" i="20"/>
  <c r="CE185" i="20"/>
  <c r="CE186" i="20"/>
  <c r="CE187" i="20"/>
  <c r="CE188" i="20"/>
  <c r="CE189" i="20"/>
  <c r="CE190" i="20"/>
  <c r="CE191" i="20"/>
  <c r="CE192" i="20"/>
  <c r="CE193" i="20"/>
  <c r="CE194" i="20"/>
  <c r="CE195" i="20"/>
  <c r="CE196" i="20"/>
  <c r="CE197" i="20"/>
  <c r="CE198" i="20"/>
  <c r="CE199" i="20"/>
  <c r="CE200" i="20"/>
  <c r="CE201" i="20"/>
  <c r="CE202" i="20"/>
  <c r="CE203" i="20"/>
  <c r="CE204" i="20"/>
  <c r="CE205" i="20"/>
  <c r="CE206" i="20"/>
  <c r="CE207" i="20"/>
  <c r="CE208" i="20"/>
  <c r="CE209" i="20"/>
  <c r="CE210" i="20"/>
  <c r="CE211" i="20"/>
  <c r="CE212" i="20"/>
  <c r="CE213" i="20"/>
  <c r="CE214" i="20"/>
  <c r="CE215" i="20"/>
  <c r="CE216" i="20"/>
  <c r="CE217" i="20"/>
  <c r="CE218" i="20"/>
  <c r="CE219" i="20"/>
  <c r="CE220" i="20"/>
  <c r="CE221" i="20"/>
  <c r="CE222" i="20"/>
  <c r="CE223" i="20"/>
  <c r="CE224" i="20"/>
  <c r="CE225" i="20"/>
  <c r="CE226" i="20"/>
  <c r="CE227" i="20"/>
  <c r="CE228" i="20"/>
  <c r="CE229" i="20"/>
  <c r="CE230" i="20"/>
  <c r="CE231" i="20"/>
  <c r="CE232" i="20"/>
  <c r="CE233" i="20"/>
  <c r="CE234" i="20"/>
  <c r="CE235" i="20"/>
  <c r="CE236" i="20"/>
  <c r="CE237" i="20"/>
  <c r="CE238" i="20"/>
  <c r="CE239" i="20"/>
  <c r="CE240" i="20"/>
  <c r="CE241" i="20"/>
  <c r="CE242" i="20"/>
  <c r="CE243" i="20"/>
  <c r="CE244" i="20"/>
  <c r="CE245" i="20"/>
  <c r="CE246" i="20"/>
  <c r="CE247" i="20"/>
  <c r="CE248" i="20"/>
  <c r="CE249" i="20"/>
  <c r="CE250" i="20"/>
  <c r="CE251" i="20"/>
  <c r="CE252" i="20"/>
  <c r="CE253" i="20"/>
  <c r="CE254" i="20"/>
  <c r="CE255" i="20"/>
  <c r="CE256" i="20"/>
  <c r="CE257" i="20"/>
  <c r="CE258" i="20"/>
  <c r="CE259" i="20"/>
  <c r="CE260" i="20"/>
  <c r="CE261" i="20"/>
  <c r="CE262" i="20"/>
  <c r="CE263" i="20"/>
  <c r="CE264" i="20"/>
  <c r="CE265" i="20"/>
  <c r="CE266" i="20"/>
  <c r="CE267" i="20"/>
  <c r="CE268" i="20"/>
  <c r="CE269" i="20"/>
  <c r="CE270" i="20"/>
  <c r="CE271" i="20"/>
  <c r="CE272" i="20"/>
  <c r="CE273" i="20"/>
  <c r="CE274" i="20"/>
  <c r="CE275" i="20"/>
  <c r="CE276" i="20"/>
  <c r="CE277" i="20"/>
  <c r="CE278" i="20"/>
  <c r="CE279" i="20"/>
  <c r="CE280" i="20"/>
  <c r="CE281" i="20"/>
  <c r="CE282" i="20"/>
  <c r="CE283" i="20"/>
  <c r="CE284" i="20"/>
  <c r="CE285" i="20"/>
  <c r="CE286" i="20"/>
  <c r="CE287" i="20"/>
  <c r="CE288" i="20"/>
  <c r="CE289" i="20"/>
  <c r="CE290" i="20"/>
  <c r="CE291" i="20"/>
  <c r="CE292" i="20"/>
  <c r="CE293" i="20"/>
  <c r="CE294" i="20"/>
  <c r="CE295" i="20"/>
  <c r="CE296" i="20"/>
  <c r="CE297" i="20"/>
  <c r="CE298" i="20"/>
  <c r="CE299" i="20"/>
  <c r="CE300" i="20"/>
  <c r="CE301" i="20"/>
  <c r="CE302" i="20"/>
  <c r="CE303" i="20"/>
  <c r="CE304" i="20"/>
  <c r="CE305" i="20"/>
  <c r="CE306" i="20"/>
  <c r="CE307" i="20"/>
  <c r="CE308" i="20"/>
  <c r="CE309" i="20"/>
  <c r="CE310" i="20"/>
  <c r="CE311" i="20"/>
  <c r="CE312" i="20"/>
  <c r="CE313" i="20"/>
  <c r="CE314" i="20"/>
  <c r="CE315" i="20"/>
  <c r="CE316" i="20"/>
  <c r="CE317" i="20"/>
  <c r="CE318" i="20"/>
  <c r="CE319" i="20"/>
  <c r="CE320" i="20"/>
  <c r="CE321" i="20"/>
  <c r="CE322" i="20"/>
  <c r="CE323" i="20"/>
  <c r="CE324" i="20"/>
  <c r="CE325" i="20"/>
  <c r="CE326" i="20"/>
  <c r="CE327" i="20"/>
  <c r="CE328" i="20"/>
  <c r="CE329" i="20"/>
  <c r="CE330" i="20"/>
  <c r="CE331" i="20"/>
  <c r="CE332" i="20"/>
  <c r="CE333" i="20"/>
  <c r="CE334" i="20"/>
  <c r="CE335" i="20"/>
  <c r="CE336" i="20"/>
  <c r="CE337" i="20"/>
  <c r="CE338" i="20"/>
  <c r="CE339" i="20"/>
  <c r="CE340" i="20"/>
  <c r="CE341" i="20"/>
  <c r="CE342" i="20"/>
  <c r="CE343" i="20"/>
  <c r="CE344" i="20"/>
  <c r="CE345" i="20"/>
  <c r="CE346" i="20"/>
  <c r="CE347" i="20"/>
  <c r="CE348" i="20"/>
  <c r="CE349" i="20"/>
  <c r="CE350" i="20"/>
  <c r="CE351" i="20"/>
  <c r="CE352" i="20"/>
  <c r="CE353" i="20"/>
  <c r="CE354" i="20"/>
  <c r="CE355" i="20"/>
  <c r="CE356" i="20"/>
  <c r="CE357" i="20"/>
  <c r="CE358" i="20"/>
  <c r="CE359" i="20"/>
  <c r="CE360" i="20"/>
  <c r="CE361" i="20"/>
  <c r="CE362" i="20"/>
  <c r="CE363" i="20"/>
  <c r="CE364" i="20"/>
  <c r="CE365" i="20"/>
  <c r="CE366" i="20"/>
  <c r="CE367" i="20"/>
  <c r="CE368" i="20"/>
  <c r="CE369" i="20"/>
  <c r="CE370" i="20"/>
  <c r="CE371" i="20"/>
  <c r="CE372" i="20"/>
  <c r="CE373" i="20"/>
  <c r="CE374" i="20"/>
  <c r="CE375" i="20"/>
  <c r="CE376" i="20"/>
  <c r="CE377" i="20"/>
  <c r="CE378" i="20"/>
  <c r="CE379" i="20"/>
  <c r="CE380" i="20"/>
  <c r="CE381" i="20"/>
  <c r="CE382" i="20"/>
  <c r="CE383" i="20"/>
  <c r="CE384" i="20"/>
  <c r="CE385" i="20"/>
  <c r="CE386" i="20"/>
  <c r="CE387" i="20"/>
  <c r="CE388" i="20"/>
  <c r="CE389" i="20"/>
  <c r="CE390" i="20"/>
  <c r="CE391" i="20"/>
  <c r="CE392" i="20"/>
  <c r="CE393" i="20"/>
  <c r="CE394" i="20"/>
  <c r="CE395" i="20"/>
  <c r="CE396" i="20"/>
  <c r="CE397" i="20"/>
  <c r="CE398" i="20"/>
  <c r="CE399" i="20"/>
  <c r="CE400" i="20"/>
  <c r="CE401" i="20"/>
  <c r="CE402" i="20"/>
  <c r="CE403" i="20"/>
  <c r="CE404" i="20"/>
  <c r="CE405" i="20"/>
  <c r="CE406" i="20"/>
  <c r="CE407" i="20"/>
  <c r="CE408" i="20"/>
  <c r="CE409" i="20"/>
  <c r="CE410" i="20"/>
  <c r="CE411" i="20"/>
  <c r="CE412" i="20"/>
  <c r="CE413" i="20"/>
  <c r="CE414" i="20"/>
  <c r="CE415" i="20"/>
  <c r="CE416" i="20"/>
  <c r="CE417" i="20"/>
  <c r="CE418" i="20"/>
  <c r="CE419" i="20"/>
  <c r="CE420" i="20"/>
  <c r="CE421" i="20"/>
  <c r="CE422" i="20"/>
  <c r="CE423" i="20"/>
  <c r="CE424" i="20"/>
  <c r="CE425" i="20"/>
  <c r="CE426" i="20"/>
  <c r="CE427" i="20"/>
  <c r="CE428" i="20"/>
  <c r="CE429" i="20"/>
  <c r="CE430" i="20"/>
  <c r="CE431" i="20"/>
  <c r="CE432" i="20"/>
  <c r="CE433" i="20"/>
  <c r="CE434" i="20"/>
  <c r="CE435" i="20"/>
  <c r="CE436" i="20"/>
  <c r="CE437" i="20"/>
  <c r="CE438" i="20"/>
  <c r="CE439" i="20"/>
  <c r="CE440" i="20"/>
  <c r="CE441" i="20"/>
  <c r="CE442" i="20"/>
  <c r="CE443" i="20"/>
  <c r="CE444" i="20"/>
  <c r="CE445" i="20"/>
  <c r="CE446" i="20"/>
  <c r="CE447" i="20"/>
  <c r="CE448" i="20"/>
  <c r="CE449" i="20"/>
  <c r="CE450" i="20"/>
  <c r="CE451" i="20"/>
  <c r="CE452" i="20"/>
  <c r="CE453" i="20"/>
  <c r="CE454" i="20"/>
  <c r="CE455" i="20"/>
  <c r="CE456" i="20"/>
  <c r="CE457" i="20"/>
  <c r="CE458" i="20"/>
  <c r="CE459" i="20"/>
  <c r="CE460" i="20"/>
  <c r="CE461" i="20"/>
  <c r="CE462" i="20"/>
  <c r="CE463" i="20"/>
  <c r="CE464" i="20"/>
  <c r="CE465" i="20"/>
  <c r="CE466" i="20"/>
  <c r="CE467" i="20"/>
  <c r="CE468" i="20"/>
  <c r="CE469" i="20"/>
  <c r="CE470" i="20"/>
  <c r="CE471" i="20"/>
  <c r="CE472" i="20"/>
  <c r="CE473" i="20"/>
  <c r="CE474" i="20"/>
  <c r="CE475" i="20"/>
  <c r="CE476" i="20"/>
  <c r="CE477" i="20"/>
  <c r="CE478" i="20"/>
  <c r="CE479" i="20"/>
  <c r="CE480" i="20"/>
  <c r="CE481" i="20"/>
  <c r="CE482" i="20"/>
  <c r="CE483" i="20"/>
  <c r="CE484" i="20"/>
  <c r="CE485" i="20"/>
  <c r="CE486" i="20"/>
  <c r="CE487" i="20"/>
  <c r="CE488" i="20"/>
  <c r="CE489" i="20"/>
  <c r="CE490" i="20"/>
  <c r="CE491" i="20"/>
  <c r="CE492" i="20"/>
  <c r="CE493" i="20"/>
  <c r="CE494" i="20"/>
  <c r="CE495" i="20"/>
  <c r="CE496" i="20"/>
  <c r="CE497" i="20"/>
  <c r="CE498" i="20"/>
  <c r="CE499" i="20"/>
  <c r="CE500" i="20"/>
  <c r="CE501" i="20"/>
  <c r="CE502" i="20"/>
  <c r="CE503" i="20"/>
  <c r="CE504" i="20"/>
  <c r="CE505" i="20"/>
  <c r="CE506" i="20"/>
  <c r="CE507" i="20"/>
  <c r="CE508" i="20"/>
  <c r="CE509" i="20"/>
  <c r="CE510" i="20"/>
  <c r="CE511" i="20"/>
  <c r="CE512" i="20"/>
  <c r="CE513" i="20"/>
  <c r="CE514" i="20"/>
  <c r="CE515" i="20"/>
  <c r="CE516" i="20"/>
  <c r="CE517" i="20"/>
  <c r="CE518" i="20"/>
  <c r="CE519" i="20"/>
  <c r="CE520" i="20"/>
  <c r="CE521" i="20"/>
  <c r="CE522" i="20"/>
  <c r="CE523" i="20"/>
  <c r="CE524" i="20"/>
  <c r="CE525" i="20"/>
  <c r="CE526" i="20"/>
  <c r="CE527" i="20"/>
  <c r="CE528" i="20"/>
  <c r="CE529" i="20"/>
  <c r="CE530" i="20"/>
  <c r="CE531" i="20"/>
  <c r="CE532" i="20"/>
  <c r="CE533" i="20"/>
  <c r="CE534" i="20"/>
  <c r="CE535" i="20"/>
  <c r="CE536" i="20"/>
  <c r="CE537" i="20"/>
  <c r="CE538" i="20"/>
  <c r="CE539" i="20"/>
  <c r="CE540" i="20"/>
  <c r="CE541" i="20"/>
  <c r="CE542" i="20"/>
  <c r="CE543" i="20"/>
  <c r="CE544" i="20"/>
  <c r="CE545" i="20"/>
  <c r="CE546" i="20"/>
  <c r="CE547" i="20"/>
  <c r="CE548" i="20"/>
  <c r="CE549" i="20"/>
  <c r="CE550" i="20"/>
  <c r="CE551" i="20"/>
  <c r="CE552" i="20"/>
  <c r="CE553" i="20"/>
  <c r="CE554" i="20"/>
  <c r="CE555" i="20"/>
  <c r="CE556" i="20"/>
  <c r="CE557" i="20"/>
  <c r="CE558" i="20"/>
  <c r="CE559" i="20"/>
  <c r="CE560" i="20"/>
  <c r="CE561" i="20"/>
  <c r="CE562" i="20"/>
  <c r="CE563" i="20"/>
  <c r="CE564" i="20"/>
  <c r="CE565" i="20"/>
  <c r="CD2" i="20"/>
  <c r="CD3" i="20"/>
  <c r="CD4" i="20"/>
  <c r="CD5" i="20"/>
  <c r="CD6" i="20"/>
  <c r="CD7" i="20"/>
  <c r="CD8" i="20"/>
  <c r="CD9" i="20"/>
  <c r="CD10" i="20"/>
  <c r="CD11" i="20"/>
  <c r="CD12" i="20"/>
  <c r="CD13" i="20"/>
  <c r="CD14" i="20"/>
  <c r="CD15" i="20"/>
  <c r="CD16" i="20"/>
  <c r="CD17" i="20"/>
  <c r="CD18" i="20"/>
  <c r="CD19" i="20"/>
  <c r="CD20" i="20"/>
  <c r="CD21" i="20"/>
  <c r="CD22" i="20"/>
  <c r="CD23" i="20"/>
  <c r="CD24" i="20"/>
  <c r="CD25" i="20"/>
  <c r="CD26" i="20"/>
  <c r="CD27" i="20"/>
  <c r="CD28" i="20"/>
  <c r="CD29" i="20"/>
  <c r="CD30" i="20"/>
  <c r="CD31" i="20"/>
  <c r="CD32" i="20"/>
  <c r="CD33" i="20"/>
  <c r="CD34" i="20"/>
  <c r="CD35" i="20"/>
  <c r="CD36" i="20"/>
  <c r="CD37" i="20"/>
  <c r="CD38" i="20"/>
  <c r="CD39" i="20"/>
  <c r="CD40" i="20"/>
  <c r="CD41" i="20"/>
  <c r="CD42" i="20"/>
  <c r="CD43" i="20"/>
  <c r="CD44" i="20"/>
  <c r="CD45" i="20"/>
  <c r="CD46" i="20"/>
  <c r="CD47" i="20"/>
  <c r="CD48" i="20"/>
  <c r="CD49" i="20"/>
  <c r="CD50" i="20"/>
  <c r="CD51" i="20"/>
  <c r="CD52" i="20"/>
  <c r="CD53" i="20"/>
  <c r="CD54" i="20"/>
  <c r="CD55" i="20"/>
  <c r="CD56" i="20"/>
  <c r="CD57" i="20"/>
  <c r="CD58" i="20"/>
  <c r="CD59" i="20"/>
  <c r="CD60" i="20"/>
  <c r="CD61" i="20"/>
  <c r="CD62" i="20"/>
  <c r="CD63" i="20"/>
  <c r="CD64" i="20"/>
  <c r="CD65" i="20"/>
  <c r="CD66" i="20"/>
  <c r="CD67" i="20"/>
  <c r="CD68" i="20"/>
  <c r="CD69" i="20"/>
  <c r="CD70" i="20"/>
  <c r="CD71" i="20"/>
  <c r="CD72" i="20"/>
  <c r="CD73" i="20"/>
  <c r="CD74" i="20"/>
  <c r="CD75" i="20"/>
  <c r="CD76" i="20"/>
  <c r="CD77" i="20"/>
  <c r="CD78" i="20"/>
  <c r="CD79" i="20"/>
  <c r="CD80" i="20"/>
  <c r="CD81" i="20"/>
  <c r="CD82" i="20"/>
  <c r="CD83" i="20"/>
  <c r="CD84" i="20"/>
  <c r="CD85" i="20"/>
  <c r="CD86" i="20"/>
  <c r="CD87" i="20"/>
  <c r="CD88" i="20"/>
  <c r="CD89" i="20"/>
  <c r="CD90" i="20"/>
  <c r="CD91" i="20"/>
  <c r="CD92" i="20"/>
  <c r="CD93" i="20"/>
  <c r="CD94" i="20"/>
  <c r="CD95" i="20"/>
  <c r="CD96" i="20"/>
  <c r="CD97" i="20"/>
  <c r="CD98" i="20"/>
  <c r="CD99" i="20"/>
  <c r="CD100" i="20"/>
  <c r="CD101" i="20"/>
  <c r="CD102" i="20"/>
  <c r="CD103" i="20"/>
  <c r="CD104" i="20"/>
  <c r="CD105" i="20"/>
  <c r="CD106" i="20"/>
  <c r="CD107" i="20"/>
  <c r="CD108" i="20"/>
  <c r="CD109" i="20"/>
  <c r="CD110" i="20"/>
  <c r="CD111" i="20"/>
  <c r="CD112" i="20"/>
  <c r="CD113" i="20"/>
  <c r="CD114" i="20"/>
  <c r="CD115" i="20"/>
  <c r="CD116" i="20"/>
  <c r="CD117" i="20"/>
  <c r="CD118" i="20"/>
  <c r="CD119" i="20"/>
  <c r="CD120" i="20"/>
  <c r="CD121" i="20"/>
  <c r="CD122" i="20"/>
  <c r="CD123" i="20"/>
  <c r="CD124" i="20"/>
  <c r="CD125" i="20"/>
  <c r="CD126" i="20"/>
  <c r="CD127" i="20"/>
  <c r="CD128" i="20"/>
  <c r="CD129" i="20"/>
  <c r="CD130" i="20"/>
  <c r="CD131" i="20"/>
  <c r="CD132" i="20"/>
  <c r="CD133" i="20"/>
  <c r="CD134" i="20"/>
  <c r="CD135" i="20"/>
  <c r="CD136" i="20"/>
  <c r="CD137" i="20"/>
  <c r="CD138" i="20"/>
  <c r="CD139" i="20"/>
  <c r="CD140" i="20"/>
  <c r="CD141" i="20"/>
  <c r="CD142" i="20"/>
  <c r="CD143" i="20"/>
  <c r="CD144" i="20"/>
  <c r="CD145" i="20"/>
  <c r="CD146" i="20"/>
  <c r="CD147" i="20"/>
  <c r="CD148" i="20"/>
  <c r="CD149" i="20"/>
  <c r="CD150" i="20"/>
  <c r="CD151" i="20"/>
  <c r="CD152" i="20"/>
  <c r="CD153" i="20"/>
  <c r="CD154" i="20"/>
  <c r="CD155" i="20"/>
  <c r="CD156" i="20"/>
  <c r="CD157" i="20"/>
  <c r="CD158" i="20"/>
  <c r="CD159" i="20"/>
  <c r="CD160" i="20"/>
  <c r="CD161" i="20"/>
  <c r="CD162" i="20"/>
  <c r="CD163" i="20"/>
  <c r="CD164" i="20"/>
  <c r="CD165" i="20"/>
  <c r="CD166" i="20"/>
  <c r="CD167" i="20"/>
  <c r="CD168" i="20"/>
  <c r="CD169" i="20"/>
  <c r="CD170" i="20"/>
  <c r="CD171" i="20"/>
  <c r="CD172" i="20"/>
  <c r="CD173" i="20"/>
  <c r="CD174" i="20"/>
  <c r="CD175" i="20"/>
  <c r="CD176" i="20"/>
  <c r="CD177" i="20"/>
  <c r="CD178" i="20"/>
  <c r="CD179" i="20"/>
  <c r="CD180" i="20"/>
  <c r="CD181" i="20"/>
  <c r="CD182" i="20"/>
  <c r="CD183" i="20"/>
  <c r="CD184" i="20"/>
  <c r="CD185" i="20"/>
  <c r="CD186" i="20"/>
  <c r="CD187" i="20"/>
  <c r="CD188" i="20"/>
  <c r="CD189" i="20"/>
  <c r="CD190" i="20"/>
  <c r="CD191" i="20"/>
  <c r="CD192" i="20"/>
  <c r="CD193" i="20"/>
  <c r="CD194" i="20"/>
  <c r="CD195" i="20"/>
  <c r="CD196" i="20"/>
  <c r="CD197" i="20"/>
  <c r="CD198" i="20"/>
  <c r="CD199" i="20"/>
  <c r="CD200" i="20"/>
  <c r="CD201" i="20"/>
  <c r="CD202" i="20"/>
  <c r="CD203" i="20"/>
  <c r="CD204" i="20"/>
  <c r="CD205" i="20"/>
  <c r="CD206" i="20"/>
  <c r="CD207" i="20"/>
  <c r="CD208" i="20"/>
  <c r="CD209" i="20"/>
  <c r="CD210" i="20"/>
  <c r="CD211" i="20"/>
  <c r="CD212" i="20"/>
  <c r="CD213" i="20"/>
  <c r="CD214" i="20"/>
  <c r="CD215" i="20"/>
  <c r="CD216" i="20"/>
  <c r="CD217" i="20"/>
  <c r="CD218" i="20"/>
  <c r="CD219" i="20"/>
  <c r="CD220" i="20"/>
  <c r="CD221" i="20"/>
  <c r="CD222" i="20"/>
  <c r="CD223" i="20"/>
  <c r="CD224" i="20"/>
  <c r="CD225" i="20"/>
  <c r="CD226" i="20"/>
  <c r="CD227" i="20"/>
  <c r="CD228" i="20"/>
  <c r="CD229" i="20"/>
  <c r="CD230" i="20"/>
  <c r="CD231" i="20"/>
  <c r="CD232" i="20"/>
  <c r="CD233" i="20"/>
  <c r="CD234" i="20"/>
  <c r="CD235" i="20"/>
  <c r="CD236" i="20"/>
  <c r="CD237" i="20"/>
  <c r="CD238" i="20"/>
  <c r="CD239" i="20"/>
  <c r="CD240" i="20"/>
  <c r="CD241" i="20"/>
  <c r="CD242" i="20"/>
  <c r="CD243" i="20"/>
  <c r="CD244" i="20"/>
  <c r="CD245" i="20"/>
  <c r="CD246" i="20"/>
  <c r="CD247" i="20"/>
  <c r="CD248" i="20"/>
  <c r="CD249" i="20"/>
  <c r="CD250" i="20"/>
  <c r="CD251" i="20"/>
  <c r="CD252" i="20"/>
  <c r="CD253" i="20"/>
  <c r="CD254" i="20"/>
  <c r="CD255" i="20"/>
  <c r="CD256" i="20"/>
  <c r="CD257" i="20"/>
  <c r="CD258" i="20"/>
  <c r="CD259" i="20"/>
  <c r="CD260" i="20"/>
  <c r="CD261" i="20"/>
  <c r="CD262" i="20"/>
  <c r="CD263" i="20"/>
  <c r="CD264" i="20"/>
  <c r="CD265" i="20"/>
  <c r="CD266" i="20"/>
  <c r="CD267" i="20"/>
  <c r="CD268" i="20"/>
  <c r="CD269" i="20"/>
  <c r="CD270" i="20"/>
  <c r="CD271" i="20"/>
  <c r="CD272" i="20"/>
  <c r="CD273" i="20"/>
  <c r="CD274" i="20"/>
  <c r="CD275" i="20"/>
  <c r="CD276" i="20"/>
  <c r="CD277" i="20"/>
  <c r="CD278" i="20"/>
  <c r="CD279" i="20"/>
  <c r="CD280" i="20"/>
  <c r="CD281" i="20"/>
  <c r="CD282" i="20"/>
  <c r="CD283" i="20"/>
  <c r="CD284" i="20"/>
  <c r="CD285" i="20"/>
  <c r="CD286" i="20"/>
  <c r="CD287" i="20"/>
  <c r="CD288" i="20"/>
  <c r="CD289" i="20"/>
  <c r="CD290" i="20"/>
  <c r="CD291" i="20"/>
  <c r="CD292" i="20"/>
  <c r="CD293" i="20"/>
  <c r="CD294" i="20"/>
  <c r="CD295" i="20"/>
  <c r="CD296" i="20"/>
  <c r="CD297" i="20"/>
  <c r="CD298" i="20"/>
  <c r="CD299" i="20"/>
  <c r="CD300" i="20"/>
  <c r="CD301" i="20"/>
  <c r="CD302" i="20"/>
  <c r="CD303" i="20"/>
  <c r="CD304" i="20"/>
  <c r="CD305" i="20"/>
  <c r="CD306" i="20"/>
  <c r="CD307" i="20"/>
  <c r="CD308" i="20"/>
  <c r="CD309" i="20"/>
  <c r="CD310" i="20"/>
  <c r="CD311" i="20"/>
  <c r="CD312" i="20"/>
  <c r="CD313" i="20"/>
  <c r="CD314" i="20"/>
  <c r="CD315" i="20"/>
  <c r="CD316" i="20"/>
  <c r="CD317" i="20"/>
  <c r="CD318" i="20"/>
  <c r="CD319" i="20"/>
  <c r="CD320" i="20"/>
  <c r="CD321" i="20"/>
  <c r="CD322" i="20"/>
  <c r="CD323" i="20"/>
  <c r="CD324" i="20"/>
  <c r="CD325" i="20"/>
  <c r="CD326" i="20"/>
  <c r="CD327" i="20"/>
  <c r="CD328" i="20"/>
  <c r="CD329" i="20"/>
  <c r="CD330" i="20"/>
  <c r="CD331" i="20"/>
  <c r="CD332" i="20"/>
  <c r="CD333" i="20"/>
  <c r="CD334" i="20"/>
  <c r="CD335" i="20"/>
  <c r="CD336" i="20"/>
  <c r="CD337" i="20"/>
  <c r="CD338" i="20"/>
  <c r="CD339" i="20"/>
  <c r="CD340" i="20"/>
  <c r="CD341" i="20"/>
  <c r="CD342" i="20"/>
  <c r="CD343" i="20"/>
  <c r="CD344" i="20"/>
  <c r="CD345" i="20"/>
  <c r="CD346" i="20"/>
  <c r="CD347" i="20"/>
  <c r="CD348" i="20"/>
  <c r="CD349" i="20"/>
  <c r="CD350" i="20"/>
  <c r="CD351" i="20"/>
  <c r="CD352" i="20"/>
  <c r="CD353" i="20"/>
  <c r="CD354" i="20"/>
  <c r="CD355" i="20"/>
  <c r="CD356" i="20"/>
  <c r="CD357" i="20"/>
  <c r="CD358" i="20"/>
  <c r="CD359" i="20"/>
  <c r="CD360" i="20"/>
  <c r="CD361" i="20"/>
  <c r="CD362" i="20"/>
  <c r="CD363" i="20"/>
  <c r="CD364" i="20"/>
  <c r="CD365" i="20"/>
  <c r="CD366" i="20"/>
  <c r="CD367" i="20"/>
  <c r="CD368" i="20"/>
  <c r="CD369" i="20"/>
  <c r="CD370" i="20"/>
  <c r="CD371" i="20"/>
  <c r="CD372" i="20"/>
  <c r="CD373" i="20"/>
  <c r="CD374" i="20"/>
  <c r="CD375" i="20"/>
  <c r="CD376" i="20"/>
  <c r="CD377" i="20"/>
  <c r="CD378" i="20"/>
  <c r="CD379" i="20"/>
  <c r="CD380" i="20"/>
  <c r="CD381" i="20"/>
  <c r="CD382" i="20"/>
  <c r="CD383" i="20"/>
  <c r="CD384" i="20"/>
  <c r="CD385" i="20"/>
  <c r="CD386" i="20"/>
  <c r="CD387" i="20"/>
  <c r="CD388" i="20"/>
  <c r="CD389" i="20"/>
  <c r="CD390" i="20"/>
  <c r="CD391" i="20"/>
  <c r="CD392" i="20"/>
  <c r="CD393" i="20"/>
  <c r="CD394" i="20"/>
  <c r="CD395" i="20"/>
  <c r="CD396" i="20"/>
  <c r="CD397" i="20"/>
  <c r="CD398" i="20"/>
  <c r="CD399" i="20"/>
  <c r="CD400" i="20"/>
  <c r="CD401" i="20"/>
  <c r="CD402" i="20"/>
  <c r="CD403" i="20"/>
  <c r="CD404" i="20"/>
  <c r="CD405" i="20"/>
  <c r="CD406" i="20"/>
  <c r="CD407" i="20"/>
  <c r="CD408" i="20"/>
  <c r="CD409" i="20"/>
  <c r="CD410" i="20"/>
  <c r="CD411" i="20"/>
  <c r="CD412" i="20"/>
  <c r="CD413" i="20"/>
  <c r="CD414" i="20"/>
  <c r="CD415" i="20"/>
  <c r="CD416" i="20"/>
  <c r="CD417" i="20"/>
  <c r="CD418" i="20"/>
  <c r="CD419" i="20"/>
  <c r="CD420" i="20"/>
  <c r="CD421" i="20"/>
  <c r="CD422" i="20"/>
  <c r="CD423" i="20"/>
  <c r="CD424" i="20"/>
  <c r="CD425" i="20"/>
  <c r="CD426" i="20"/>
  <c r="CD427" i="20"/>
  <c r="CD428" i="20"/>
  <c r="CD429" i="20"/>
  <c r="CD430" i="20"/>
  <c r="CD431" i="20"/>
  <c r="CD432" i="20"/>
  <c r="CD433" i="20"/>
  <c r="CD434" i="20"/>
  <c r="CD435" i="20"/>
  <c r="CD436" i="20"/>
  <c r="CD437" i="20"/>
  <c r="CD438" i="20"/>
  <c r="CD439" i="20"/>
  <c r="CD440" i="20"/>
  <c r="CD441" i="20"/>
  <c r="CD442" i="20"/>
  <c r="CD443" i="20"/>
  <c r="CD444" i="20"/>
  <c r="CD445" i="20"/>
  <c r="CD446" i="20"/>
  <c r="CD447" i="20"/>
  <c r="CD448" i="20"/>
  <c r="CD449" i="20"/>
  <c r="CD450" i="20"/>
  <c r="CD451" i="20"/>
  <c r="CD452" i="20"/>
  <c r="CD453" i="20"/>
  <c r="CD454" i="20"/>
  <c r="CD455" i="20"/>
  <c r="CD456" i="20"/>
  <c r="CD457" i="20"/>
  <c r="CD458" i="20"/>
  <c r="CD459" i="20"/>
  <c r="CD460" i="20"/>
  <c r="CD461" i="20"/>
  <c r="CD462" i="20"/>
  <c r="CD463" i="20"/>
  <c r="CD464" i="20"/>
  <c r="CD465" i="20"/>
  <c r="CD466" i="20"/>
  <c r="CD467" i="20"/>
  <c r="CD468" i="20"/>
  <c r="CD469" i="20"/>
  <c r="CD470" i="20"/>
  <c r="CD471" i="20"/>
  <c r="CD472" i="20"/>
  <c r="CD473" i="20"/>
  <c r="CD474" i="20"/>
  <c r="CD475" i="20"/>
  <c r="CD476" i="20"/>
  <c r="CD477" i="20"/>
  <c r="CD478" i="20"/>
  <c r="CD479" i="20"/>
  <c r="CD480" i="20"/>
  <c r="CD481" i="20"/>
  <c r="CD482" i="20"/>
  <c r="CD483" i="20"/>
  <c r="CD484" i="20"/>
  <c r="CD485" i="20"/>
  <c r="CD486" i="20"/>
  <c r="CD487" i="20"/>
  <c r="CD488" i="20"/>
  <c r="CD489" i="20"/>
  <c r="CD490" i="20"/>
  <c r="CD491" i="20"/>
  <c r="CD492" i="20"/>
  <c r="CD493" i="20"/>
  <c r="CD494" i="20"/>
  <c r="CD495" i="20"/>
  <c r="CD496" i="20"/>
  <c r="CD497" i="20"/>
  <c r="CD498" i="20"/>
  <c r="CD499" i="20"/>
  <c r="CD500" i="20"/>
  <c r="CD501" i="20"/>
  <c r="CD502" i="20"/>
  <c r="CD503" i="20"/>
  <c r="CD504" i="20"/>
  <c r="CD505" i="20"/>
  <c r="CD506" i="20"/>
  <c r="CD507" i="20"/>
  <c r="CD508" i="20"/>
  <c r="CD509" i="20"/>
  <c r="CD510" i="20"/>
  <c r="CD511" i="20"/>
  <c r="CD512" i="20"/>
  <c r="CD513" i="20"/>
  <c r="CD514" i="20"/>
  <c r="CD515" i="20"/>
  <c r="CD516" i="20"/>
  <c r="CD517" i="20"/>
  <c r="CD518" i="20"/>
  <c r="CD519" i="20"/>
  <c r="CD520" i="20"/>
  <c r="CD521" i="20"/>
  <c r="CD522" i="20"/>
  <c r="CD523" i="20"/>
  <c r="CD524" i="20"/>
  <c r="CD525" i="20"/>
  <c r="CD526" i="20"/>
  <c r="CD527" i="20"/>
  <c r="CD528" i="20"/>
  <c r="CD529" i="20"/>
  <c r="CD530" i="20"/>
  <c r="CD531" i="20"/>
  <c r="CD532" i="20"/>
  <c r="CD533" i="20"/>
  <c r="CD534" i="20"/>
  <c r="CD535" i="20"/>
  <c r="CD536" i="20"/>
  <c r="CD537" i="20"/>
  <c r="CD538" i="20"/>
  <c r="CD539" i="20"/>
  <c r="CD540" i="20"/>
  <c r="CD541" i="20"/>
  <c r="CD542" i="20"/>
  <c r="CD543" i="20"/>
  <c r="CD544" i="20"/>
  <c r="CD545" i="20"/>
  <c r="CD546" i="20"/>
  <c r="CD547" i="20"/>
  <c r="CD548" i="20"/>
  <c r="CD549" i="20"/>
  <c r="CD550" i="20"/>
  <c r="CD551" i="20"/>
  <c r="CD552" i="20"/>
  <c r="CD553" i="20"/>
  <c r="CD554" i="20"/>
  <c r="CD555" i="20"/>
  <c r="CD556" i="20"/>
  <c r="CD557" i="20"/>
  <c r="CD558" i="20"/>
  <c r="CD559" i="20"/>
  <c r="CD560" i="20"/>
  <c r="CD561" i="20"/>
  <c r="CD562" i="20"/>
  <c r="CD563" i="20"/>
  <c r="CD564" i="20"/>
  <c r="CD565" i="20"/>
  <c r="CC2" i="20"/>
  <c r="CC3" i="20"/>
  <c r="CC4" i="20"/>
  <c r="CC5" i="20"/>
  <c r="CC6" i="20"/>
  <c r="CC7" i="20"/>
  <c r="CC8" i="20"/>
  <c r="CC9" i="20"/>
  <c r="CC10" i="20"/>
  <c r="CC11" i="20"/>
  <c r="CC12" i="20"/>
  <c r="CC13" i="20"/>
  <c r="CC14" i="20"/>
  <c r="CC15" i="20"/>
  <c r="CC16" i="20"/>
  <c r="CC17" i="20"/>
  <c r="CC18" i="20"/>
  <c r="CC19" i="20"/>
  <c r="CC20" i="20"/>
  <c r="CC21" i="20"/>
  <c r="CC22" i="20"/>
  <c r="CC23" i="20"/>
  <c r="CC24" i="20"/>
  <c r="CC25" i="20"/>
  <c r="CC26" i="20"/>
  <c r="CC27" i="20"/>
  <c r="CC28" i="20"/>
  <c r="CC29" i="20"/>
  <c r="CC30" i="20"/>
  <c r="CC31" i="20"/>
  <c r="CC32" i="20"/>
  <c r="CC33" i="20"/>
  <c r="CC34" i="20"/>
  <c r="CC35" i="20"/>
  <c r="CC36" i="20"/>
  <c r="CC37" i="20"/>
  <c r="CC38" i="20"/>
  <c r="CC39" i="20"/>
  <c r="CC40" i="20"/>
  <c r="CC41" i="20"/>
  <c r="CC42" i="20"/>
  <c r="CC43" i="20"/>
  <c r="CC44" i="20"/>
  <c r="CC45" i="20"/>
  <c r="CC46" i="20"/>
  <c r="CC47" i="20"/>
  <c r="CC48" i="20"/>
  <c r="CC49" i="20"/>
  <c r="CC50" i="20"/>
  <c r="CC51" i="20"/>
  <c r="CC52" i="20"/>
  <c r="CC53" i="20"/>
  <c r="CC54" i="20"/>
  <c r="CC55" i="20"/>
  <c r="CC56" i="20"/>
  <c r="CC57" i="20"/>
  <c r="CC58" i="20"/>
  <c r="CC59" i="20"/>
  <c r="CC60" i="20"/>
  <c r="CC61" i="20"/>
  <c r="CC62" i="20"/>
  <c r="CC63" i="20"/>
  <c r="CC64" i="20"/>
  <c r="CC65" i="20"/>
  <c r="CC66" i="20"/>
  <c r="CC67" i="20"/>
  <c r="CC68" i="20"/>
  <c r="CC69" i="20"/>
  <c r="CC70" i="20"/>
  <c r="CC71" i="20"/>
  <c r="CC72" i="20"/>
  <c r="CC73" i="20"/>
  <c r="CC74" i="20"/>
  <c r="CC75" i="20"/>
  <c r="CC76" i="20"/>
  <c r="CC77" i="20"/>
  <c r="CC78" i="20"/>
  <c r="CC79" i="20"/>
  <c r="CC80" i="20"/>
  <c r="CC81" i="20"/>
  <c r="CC82" i="20"/>
  <c r="CC83" i="20"/>
  <c r="CC84" i="20"/>
  <c r="CC85" i="20"/>
  <c r="CC86" i="20"/>
  <c r="CC87" i="20"/>
  <c r="CC88" i="20"/>
  <c r="CC89" i="20"/>
  <c r="CC90" i="20"/>
  <c r="CC91" i="20"/>
  <c r="CC92" i="20"/>
  <c r="CC93" i="20"/>
  <c r="CC94" i="20"/>
  <c r="CC95" i="20"/>
  <c r="CC96" i="20"/>
  <c r="CC97" i="20"/>
  <c r="CC98" i="20"/>
  <c r="CC99" i="20"/>
  <c r="CC100" i="20"/>
  <c r="CC101" i="20"/>
  <c r="CC102" i="20"/>
  <c r="CC103" i="20"/>
  <c r="CC104" i="20"/>
  <c r="CC105" i="20"/>
  <c r="CC106" i="20"/>
  <c r="CC107" i="20"/>
  <c r="CC108" i="20"/>
  <c r="CC109" i="20"/>
  <c r="CC110" i="20"/>
  <c r="CC111" i="20"/>
  <c r="CC112" i="20"/>
  <c r="CC113" i="20"/>
  <c r="CC114" i="20"/>
  <c r="CC115" i="20"/>
  <c r="CC116" i="20"/>
  <c r="CC117" i="20"/>
  <c r="CC118" i="20"/>
  <c r="CC119" i="20"/>
  <c r="CC120" i="20"/>
  <c r="CC121" i="20"/>
  <c r="CC122" i="20"/>
  <c r="CC123" i="20"/>
  <c r="CC124" i="20"/>
  <c r="CC125" i="20"/>
  <c r="CC126" i="20"/>
  <c r="CC127" i="20"/>
  <c r="CC128" i="20"/>
  <c r="CC129" i="20"/>
  <c r="CC130" i="20"/>
  <c r="CC131" i="20"/>
  <c r="CC132" i="20"/>
  <c r="CC133" i="20"/>
  <c r="CC134" i="20"/>
  <c r="CC135" i="20"/>
  <c r="CC136" i="20"/>
  <c r="CC137" i="20"/>
  <c r="CC138" i="20"/>
  <c r="CC139" i="20"/>
  <c r="CC140" i="20"/>
  <c r="CC141" i="20"/>
  <c r="CC142" i="20"/>
  <c r="CC143" i="20"/>
  <c r="CC144" i="20"/>
  <c r="CC145" i="20"/>
  <c r="CC146" i="20"/>
  <c r="CC147" i="20"/>
  <c r="CC148" i="20"/>
  <c r="CC149" i="20"/>
  <c r="CC150" i="20"/>
  <c r="CC151" i="20"/>
  <c r="CC152" i="20"/>
  <c r="CC153" i="20"/>
  <c r="CC154" i="20"/>
  <c r="CC155" i="20"/>
  <c r="CC156" i="20"/>
  <c r="CC157" i="20"/>
  <c r="CC158" i="20"/>
  <c r="CC159" i="20"/>
  <c r="CC160" i="20"/>
  <c r="CC161" i="20"/>
  <c r="CC162" i="20"/>
  <c r="CC163" i="20"/>
  <c r="CC164" i="20"/>
  <c r="CC165" i="20"/>
  <c r="CC166" i="20"/>
  <c r="CC167" i="20"/>
  <c r="CC168" i="20"/>
  <c r="CC169" i="20"/>
  <c r="CC170" i="20"/>
  <c r="CC171" i="20"/>
  <c r="CC172" i="20"/>
  <c r="CC173" i="20"/>
  <c r="CC174" i="20"/>
  <c r="CC175" i="20"/>
  <c r="CC176" i="20"/>
  <c r="CC177" i="20"/>
  <c r="CC178" i="20"/>
  <c r="CC179" i="20"/>
  <c r="CC180" i="20"/>
  <c r="CC181" i="20"/>
  <c r="CC182" i="20"/>
  <c r="CC183" i="20"/>
  <c r="CC184" i="20"/>
  <c r="CC185" i="20"/>
  <c r="CC186" i="20"/>
  <c r="CC187" i="20"/>
  <c r="CC188" i="20"/>
  <c r="CC189" i="20"/>
  <c r="CC190" i="20"/>
  <c r="CC191" i="20"/>
  <c r="CC192" i="20"/>
  <c r="CC193" i="20"/>
  <c r="CC194" i="20"/>
  <c r="CC195" i="20"/>
  <c r="CC196" i="20"/>
  <c r="CC197" i="20"/>
  <c r="CC198" i="20"/>
  <c r="CC199" i="20"/>
  <c r="CC200" i="20"/>
  <c r="CC201" i="20"/>
  <c r="CC202" i="20"/>
  <c r="CC203" i="20"/>
  <c r="CC204" i="20"/>
  <c r="CC205" i="20"/>
  <c r="CC206" i="20"/>
  <c r="CC207" i="20"/>
  <c r="CC208" i="20"/>
  <c r="CC209" i="20"/>
  <c r="CC210" i="20"/>
  <c r="CC211" i="20"/>
  <c r="CC212" i="20"/>
  <c r="CC213" i="20"/>
  <c r="CC214" i="20"/>
  <c r="CC215" i="20"/>
  <c r="CC216" i="20"/>
  <c r="CC217" i="20"/>
  <c r="CC218" i="20"/>
  <c r="CC219" i="20"/>
  <c r="CC220" i="20"/>
  <c r="CC221" i="20"/>
  <c r="CC222" i="20"/>
  <c r="CC223" i="20"/>
  <c r="CC224" i="20"/>
  <c r="CC225" i="20"/>
  <c r="CC226" i="20"/>
  <c r="CC227" i="20"/>
  <c r="CC228" i="20"/>
  <c r="CC229" i="20"/>
  <c r="CC230" i="20"/>
  <c r="CC231" i="20"/>
  <c r="CC232" i="20"/>
  <c r="CC233" i="20"/>
  <c r="CC234" i="20"/>
  <c r="CC235" i="20"/>
  <c r="CC236" i="20"/>
  <c r="CC237" i="20"/>
  <c r="CC238" i="20"/>
  <c r="CC239" i="20"/>
  <c r="CC240" i="20"/>
  <c r="CC241" i="20"/>
  <c r="CC242" i="20"/>
  <c r="CC243" i="20"/>
  <c r="CC244" i="20"/>
  <c r="CC245" i="20"/>
  <c r="CC246" i="20"/>
  <c r="CC247" i="20"/>
  <c r="CC248" i="20"/>
  <c r="CC249" i="20"/>
  <c r="CC250" i="20"/>
  <c r="CC251" i="20"/>
  <c r="CC252" i="20"/>
  <c r="CC253" i="20"/>
  <c r="CC254" i="20"/>
  <c r="CC255" i="20"/>
  <c r="CC256" i="20"/>
  <c r="CC257" i="20"/>
  <c r="CC258" i="20"/>
  <c r="CC259" i="20"/>
  <c r="CC260" i="20"/>
  <c r="CC261" i="20"/>
  <c r="CC262" i="20"/>
  <c r="CC263" i="20"/>
  <c r="CC264" i="20"/>
  <c r="CC265" i="20"/>
  <c r="CC266" i="20"/>
  <c r="CC267" i="20"/>
  <c r="CC268" i="20"/>
  <c r="CC269" i="20"/>
  <c r="CC270" i="20"/>
  <c r="CC271" i="20"/>
  <c r="CC272" i="20"/>
  <c r="CC273" i="20"/>
  <c r="CC274" i="20"/>
  <c r="CC275" i="20"/>
  <c r="CC276" i="20"/>
  <c r="CC277" i="20"/>
  <c r="CC278" i="20"/>
  <c r="CC279" i="20"/>
  <c r="CC280" i="20"/>
  <c r="CC281" i="20"/>
  <c r="CC282" i="20"/>
  <c r="CC283" i="20"/>
  <c r="CC284" i="20"/>
  <c r="CC285" i="20"/>
  <c r="CC286" i="20"/>
  <c r="CC287" i="20"/>
  <c r="CC288" i="20"/>
  <c r="CC289" i="20"/>
  <c r="CC290" i="20"/>
  <c r="CC291" i="20"/>
  <c r="CC292" i="20"/>
  <c r="CC293" i="20"/>
  <c r="CC294" i="20"/>
  <c r="CC295" i="20"/>
  <c r="CC296" i="20"/>
  <c r="CC297" i="20"/>
  <c r="CC298" i="20"/>
  <c r="CC299" i="20"/>
  <c r="CC300" i="20"/>
  <c r="CC301" i="20"/>
  <c r="CC302" i="20"/>
  <c r="CC303" i="20"/>
  <c r="CC304" i="20"/>
  <c r="CC305" i="20"/>
  <c r="CC306" i="20"/>
  <c r="CC307" i="20"/>
  <c r="CC308" i="20"/>
  <c r="CC309" i="20"/>
  <c r="CC310" i="20"/>
  <c r="CC311" i="20"/>
  <c r="CC312" i="20"/>
  <c r="CC313" i="20"/>
  <c r="CC314" i="20"/>
  <c r="CC315" i="20"/>
  <c r="CC316" i="20"/>
  <c r="CC317" i="20"/>
  <c r="CC318" i="20"/>
  <c r="CC319" i="20"/>
  <c r="CC320" i="20"/>
  <c r="CC321" i="20"/>
  <c r="CC322" i="20"/>
  <c r="CC323" i="20"/>
  <c r="CC324" i="20"/>
  <c r="CC325" i="20"/>
  <c r="CC326" i="20"/>
  <c r="CC327" i="20"/>
  <c r="CC328" i="20"/>
  <c r="CC329" i="20"/>
  <c r="CC330" i="20"/>
  <c r="CC331" i="20"/>
  <c r="CC332" i="20"/>
  <c r="CC333" i="20"/>
  <c r="CC334" i="20"/>
  <c r="CC335" i="20"/>
  <c r="CC336" i="20"/>
  <c r="CC337" i="20"/>
  <c r="CC338" i="20"/>
  <c r="CC339" i="20"/>
  <c r="CC340" i="20"/>
  <c r="CC341" i="20"/>
  <c r="CC342" i="20"/>
  <c r="CC343" i="20"/>
  <c r="CC344" i="20"/>
  <c r="CC345" i="20"/>
  <c r="CC346" i="20"/>
  <c r="CC347" i="20"/>
  <c r="CC348" i="20"/>
  <c r="CC349" i="20"/>
  <c r="CC350" i="20"/>
  <c r="CC351" i="20"/>
  <c r="CC352" i="20"/>
  <c r="CC353" i="20"/>
  <c r="CC354" i="20"/>
  <c r="CC355" i="20"/>
  <c r="CC356" i="20"/>
  <c r="CC357" i="20"/>
  <c r="CC358" i="20"/>
  <c r="CC359" i="20"/>
  <c r="CC360" i="20"/>
  <c r="CC361" i="20"/>
  <c r="CC362" i="20"/>
  <c r="CC363" i="20"/>
  <c r="CC364" i="20"/>
  <c r="CC365" i="20"/>
  <c r="CC366" i="20"/>
  <c r="CC367" i="20"/>
  <c r="CC368" i="20"/>
  <c r="CC369" i="20"/>
  <c r="CC370" i="20"/>
  <c r="CC371" i="20"/>
  <c r="CC372" i="20"/>
  <c r="CC373" i="20"/>
  <c r="CC374" i="20"/>
  <c r="CC375" i="20"/>
  <c r="CC376" i="20"/>
  <c r="CC377" i="20"/>
  <c r="CC378" i="20"/>
  <c r="CC379" i="20"/>
  <c r="CC380" i="20"/>
  <c r="CC381" i="20"/>
  <c r="CC382" i="20"/>
  <c r="CC383" i="20"/>
  <c r="CC384" i="20"/>
  <c r="CC385" i="20"/>
  <c r="CC386" i="20"/>
  <c r="CC387" i="20"/>
  <c r="CC388" i="20"/>
  <c r="CC389" i="20"/>
  <c r="CC390" i="20"/>
  <c r="CC391" i="20"/>
  <c r="CC392" i="20"/>
  <c r="CC393" i="20"/>
  <c r="CC394" i="20"/>
  <c r="CC395" i="20"/>
  <c r="CC396" i="20"/>
  <c r="CC397" i="20"/>
  <c r="CC398" i="20"/>
  <c r="CC399" i="20"/>
  <c r="CC400" i="20"/>
  <c r="CC401" i="20"/>
  <c r="CC402" i="20"/>
  <c r="CC403" i="20"/>
  <c r="CC404" i="20"/>
  <c r="CC405" i="20"/>
  <c r="CC406" i="20"/>
  <c r="CC407" i="20"/>
  <c r="CC408" i="20"/>
  <c r="CC409" i="20"/>
  <c r="CC410" i="20"/>
  <c r="CC411" i="20"/>
  <c r="CC412" i="20"/>
  <c r="CC413" i="20"/>
  <c r="CC414" i="20"/>
  <c r="CC415" i="20"/>
  <c r="CC416" i="20"/>
  <c r="CC417" i="20"/>
  <c r="CC418" i="20"/>
  <c r="CC419" i="20"/>
  <c r="CC420" i="20"/>
  <c r="CC421" i="20"/>
  <c r="CC422" i="20"/>
  <c r="CC423" i="20"/>
  <c r="CC424" i="20"/>
  <c r="CC425" i="20"/>
  <c r="CC426" i="20"/>
  <c r="CC427" i="20"/>
  <c r="CC428" i="20"/>
  <c r="CC429" i="20"/>
  <c r="CC430" i="20"/>
  <c r="CC431" i="20"/>
  <c r="CC432" i="20"/>
  <c r="CC433" i="20"/>
  <c r="CC434" i="20"/>
  <c r="CC435" i="20"/>
  <c r="CC436" i="20"/>
  <c r="CC437" i="20"/>
  <c r="CC438" i="20"/>
  <c r="CC439" i="20"/>
  <c r="CC440" i="20"/>
  <c r="CC441" i="20"/>
  <c r="CC442" i="20"/>
  <c r="CC443" i="20"/>
  <c r="CC444" i="20"/>
  <c r="CC445" i="20"/>
  <c r="CC446" i="20"/>
  <c r="CC447" i="20"/>
  <c r="CC448" i="20"/>
  <c r="CC449" i="20"/>
  <c r="CC450" i="20"/>
  <c r="CC451" i="20"/>
  <c r="CC452" i="20"/>
  <c r="CC453" i="20"/>
  <c r="CC454" i="20"/>
  <c r="CC455" i="20"/>
  <c r="CC456" i="20"/>
  <c r="CC457" i="20"/>
  <c r="CC458" i="20"/>
  <c r="CC459" i="20"/>
  <c r="CC460" i="20"/>
  <c r="CC461" i="20"/>
  <c r="CC462" i="20"/>
  <c r="CC463" i="20"/>
  <c r="CC464" i="20"/>
  <c r="CC465" i="20"/>
  <c r="CC466" i="20"/>
  <c r="CC467" i="20"/>
  <c r="CC468" i="20"/>
  <c r="CC469" i="20"/>
  <c r="CC470" i="20"/>
  <c r="CC471" i="20"/>
  <c r="CC472" i="20"/>
  <c r="CC473" i="20"/>
  <c r="CC474" i="20"/>
  <c r="CC475" i="20"/>
  <c r="CC476" i="20"/>
  <c r="CC477" i="20"/>
  <c r="CC478" i="20"/>
  <c r="CC479" i="20"/>
  <c r="CC480" i="20"/>
  <c r="CC481" i="20"/>
  <c r="CC482" i="20"/>
  <c r="CC483" i="20"/>
  <c r="CC484" i="20"/>
  <c r="CC485" i="20"/>
  <c r="CC486" i="20"/>
  <c r="CC487" i="20"/>
  <c r="CC488" i="20"/>
  <c r="CC489" i="20"/>
  <c r="CC490" i="20"/>
  <c r="CC491" i="20"/>
  <c r="CC492" i="20"/>
  <c r="CC493" i="20"/>
  <c r="CC494" i="20"/>
  <c r="CC495" i="20"/>
  <c r="CC496" i="20"/>
  <c r="CC497" i="20"/>
  <c r="CC498" i="20"/>
  <c r="CC499" i="20"/>
  <c r="CC500" i="20"/>
  <c r="CC501" i="20"/>
  <c r="CC502" i="20"/>
  <c r="CC503" i="20"/>
  <c r="CC504" i="20"/>
  <c r="CC505" i="20"/>
  <c r="CC506" i="20"/>
  <c r="CC507" i="20"/>
  <c r="CC508" i="20"/>
  <c r="CC509" i="20"/>
  <c r="CC510" i="20"/>
  <c r="CC511" i="20"/>
  <c r="CC512" i="20"/>
  <c r="CC513" i="20"/>
  <c r="CC514" i="20"/>
  <c r="CC515" i="20"/>
  <c r="CC516" i="20"/>
  <c r="CC517" i="20"/>
  <c r="CC518" i="20"/>
  <c r="CC519" i="20"/>
  <c r="CC520" i="20"/>
  <c r="CC521" i="20"/>
  <c r="CC522" i="20"/>
  <c r="CC523" i="20"/>
  <c r="CC524" i="20"/>
  <c r="CC525" i="20"/>
  <c r="CC526" i="20"/>
  <c r="CC527" i="20"/>
  <c r="CC528" i="20"/>
  <c r="CC529" i="20"/>
  <c r="CC530" i="20"/>
  <c r="CC531" i="20"/>
  <c r="CC532" i="20"/>
  <c r="CC533" i="20"/>
  <c r="CC534" i="20"/>
  <c r="CC535" i="20"/>
  <c r="CC536" i="20"/>
  <c r="CC537" i="20"/>
  <c r="CC538" i="20"/>
  <c r="CC539" i="20"/>
  <c r="CC540" i="20"/>
  <c r="CC541" i="20"/>
  <c r="CC542" i="20"/>
  <c r="CC543" i="20"/>
  <c r="CC544" i="20"/>
  <c r="CC545" i="20"/>
  <c r="CC546" i="20"/>
  <c r="CC547" i="20"/>
  <c r="CC548" i="20"/>
  <c r="CC549" i="20"/>
  <c r="CC550" i="20"/>
  <c r="CC551" i="20"/>
  <c r="CC552" i="20"/>
  <c r="CC553" i="20"/>
  <c r="CC554" i="20"/>
  <c r="CC555" i="20"/>
  <c r="CC556" i="20"/>
  <c r="CC557" i="20"/>
  <c r="CC558" i="20"/>
  <c r="CC559" i="20"/>
  <c r="CC560" i="20"/>
  <c r="CC561" i="20"/>
  <c r="CC562" i="20"/>
  <c r="CC563" i="20"/>
  <c r="CC564" i="20"/>
  <c r="CC565" i="20"/>
  <c r="CB2" i="20"/>
  <c r="CB3" i="20"/>
  <c r="CB4" i="20"/>
  <c r="CB5" i="20"/>
  <c r="CB6" i="20"/>
  <c r="CB7" i="20"/>
  <c r="CB8" i="20"/>
  <c r="CB9" i="20"/>
  <c r="CB10" i="20"/>
  <c r="CB11" i="20"/>
  <c r="CB12" i="20"/>
  <c r="CB13" i="20"/>
  <c r="CB14" i="20"/>
  <c r="CB15" i="20"/>
  <c r="CB16" i="20"/>
  <c r="CB17" i="20"/>
  <c r="CB18" i="20"/>
  <c r="CB19" i="20"/>
  <c r="CB20" i="20"/>
  <c r="CB21" i="20"/>
  <c r="CB22" i="20"/>
  <c r="CB23" i="20"/>
  <c r="CB24" i="20"/>
  <c r="CB25" i="20"/>
  <c r="CB26" i="20"/>
  <c r="CB27" i="20"/>
  <c r="CB28" i="20"/>
  <c r="CB29" i="20"/>
  <c r="CB30" i="20"/>
  <c r="CB31" i="20"/>
  <c r="CB32" i="20"/>
  <c r="CB33" i="20"/>
  <c r="CB34" i="20"/>
  <c r="CB35" i="20"/>
  <c r="CB36" i="20"/>
  <c r="CB37" i="20"/>
  <c r="CB38" i="20"/>
  <c r="CB39" i="20"/>
  <c r="CB40" i="20"/>
  <c r="CB41" i="20"/>
  <c r="CB42" i="20"/>
  <c r="CB43" i="20"/>
  <c r="CB44" i="20"/>
  <c r="CB45" i="20"/>
  <c r="CB46" i="20"/>
  <c r="CB47" i="20"/>
  <c r="CB48" i="20"/>
  <c r="CB49" i="20"/>
  <c r="CB50" i="20"/>
  <c r="CB51" i="20"/>
  <c r="CB52" i="20"/>
  <c r="CB53" i="20"/>
  <c r="CB54" i="20"/>
  <c r="CB55" i="20"/>
  <c r="CB56" i="20"/>
  <c r="CB57" i="20"/>
  <c r="CB58" i="20"/>
  <c r="CB59" i="20"/>
  <c r="CB60" i="20"/>
  <c r="CB61" i="20"/>
  <c r="CB62" i="20"/>
  <c r="CB63" i="20"/>
  <c r="CB64" i="20"/>
  <c r="CB65" i="20"/>
  <c r="CB66" i="20"/>
  <c r="CB67" i="20"/>
  <c r="CB68" i="20"/>
  <c r="CB69" i="20"/>
  <c r="CB70" i="20"/>
  <c r="CB71" i="20"/>
  <c r="CB72" i="20"/>
  <c r="CB73" i="20"/>
  <c r="CB74" i="20"/>
  <c r="CB75" i="20"/>
  <c r="CB76" i="20"/>
  <c r="CB77" i="20"/>
  <c r="CB78" i="20"/>
  <c r="CB79" i="20"/>
  <c r="CB80" i="20"/>
  <c r="CB81" i="20"/>
  <c r="CB82" i="20"/>
  <c r="CB83" i="20"/>
  <c r="CB84" i="20"/>
  <c r="CB85" i="20"/>
  <c r="CB86" i="20"/>
  <c r="CB87" i="20"/>
  <c r="CB88" i="20"/>
  <c r="CB89" i="20"/>
  <c r="CB90" i="20"/>
  <c r="CB91" i="20"/>
  <c r="CB92" i="20"/>
  <c r="CB93" i="20"/>
  <c r="CB94" i="20"/>
  <c r="CB95" i="20"/>
  <c r="CB96" i="20"/>
  <c r="CB97" i="20"/>
  <c r="CB98" i="20"/>
  <c r="CB99" i="20"/>
  <c r="CB100" i="20"/>
  <c r="CB101" i="20"/>
  <c r="CB102" i="20"/>
  <c r="CB103" i="20"/>
  <c r="CB104" i="20"/>
  <c r="CB105" i="20"/>
  <c r="CB106" i="20"/>
  <c r="CB107" i="20"/>
  <c r="CB108" i="20"/>
  <c r="CB109" i="20"/>
  <c r="CB110" i="20"/>
  <c r="CB111" i="20"/>
  <c r="CB112" i="20"/>
  <c r="CB113" i="20"/>
  <c r="CB114" i="20"/>
  <c r="CB115" i="20"/>
  <c r="CB116" i="20"/>
  <c r="CB117" i="20"/>
  <c r="CB118" i="20"/>
  <c r="CB119" i="20"/>
  <c r="CB120" i="20"/>
  <c r="CB121" i="20"/>
  <c r="CB122" i="20"/>
  <c r="CB123" i="20"/>
  <c r="CB124" i="20"/>
  <c r="CB125" i="20"/>
  <c r="CB126" i="20"/>
  <c r="CB127" i="20"/>
  <c r="CB128" i="20"/>
  <c r="CB129" i="20"/>
  <c r="CB130" i="20"/>
  <c r="CB131" i="20"/>
  <c r="CB132" i="20"/>
  <c r="CB133" i="20"/>
  <c r="CB134" i="20"/>
  <c r="CB135" i="20"/>
  <c r="CB136" i="20"/>
  <c r="CB137" i="20"/>
  <c r="CB138" i="20"/>
  <c r="CB139" i="20"/>
  <c r="CB140" i="20"/>
  <c r="CB141" i="20"/>
  <c r="CB142" i="20"/>
  <c r="CB143" i="20"/>
  <c r="CB144" i="20"/>
  <c r="CB145" i="20"/>
  <c r="CB146" i="20"/>
  <c r="CB147" i="20"/>
  <c r="CB148" i="20"/>
  <c r="CB149" i="20"/>
  <c r="CB150" i="20"/>
  <c r="CB151" i="20"/>
  <c r="CB152" i="20"/>
  <c r="CB153" i="20"/>
  <c r="CB154" i="20"/>
  <c r="CB155" i="20"/>
  <c r="CB156" i="20"/>
  <c r="CB157" i="20"/>
  <c r="CB158" i="20"/>
  <c r="CB159" i="20"/>
  <c r="CB160" i="20"/>
  <c r="CB161" i="20"/>
  <c r="CB162" i="20"/>
  <c r="CB163" i="20"/>
  <c r="CB164" i="20"/>
  <c r="CB165" i="20"/>
  <c r="CB166" i="20"/>
  <c r="CB167" i="20"/>
  <c r="CB168" i="20"/>
  <c r="CB169" i="20"/>
  <c r="CB170" i="20"/>
  <c r="CB171" i="20"/>
  <c r="CB172" i="20"/>
  <c r="CB173" i="20"/>
  <c r="CB174" i="20"/>
  <c r="CB175" i="20"/>
  <c r="CB176" i="20"/>
  <c r="CB177" i="20"/>
  <c r="CB178" i="20"/>
  <c r="CB179" i="20"/>
  <c r="CB180" i="20"/>
  <c r="CB181" i="20"/>
  <c r="CB182" i="20"/>
  <c r="CB183" i="20"/>
  <c r="CB184" i="20"/>
  <c r="CB185" i="20"/>
  <c r="CB186" i="20"/>
  <c r="CB187" i="20"/>
  <c r="CB188" i="20"/>
  <c r="CB189" i="20"/>
  <c r="CB190" i="20"/>
  <c r="CB191" i="20"/>
  <c r="CB192" i="20"/>
  <c r="CB193" i="20"/>
  <c r="CB194" i="20"/>
  <c r="CB195" i="20"/>
  <c r="CB196" i="20"/>
  <c r="CB197" i="20"/>
  <c r="CB198" i="20"/>
  <c r="CB199" i="20"/>
  <c r="CB200" i="20"/>
  <c r="CB201" i="20"/>
  <c r="CB202" i="20"/>
  <c r="CB203" i="20"/>
  <c r="CB204" i="20"/>
  <c r="CB205" i="20"/>
  <c r="CB206" i="20"/>
  <c r="CB207" i="20"/>
  <c r="CB208" i="20"/>
  <c r="CB209" i="20"/>
  <c r="CB210" i="20"/>
  <c r="CB211" i="20"/>
  <c r="CB212" i="20"/>
  <c r="CB213" i="20"/>
  <c r="CB214" i="20"/>
  <c r="CB215" i="20"/>
  <c r="CB216" i="20"/>
  <c r="CB217" i="20"/>
  <c r="CB218" i="20"/>
  <c r="CB219" i="20"/>
  <c r="CB220" i="20"/>
  <c r="CB221" i="20"/>
  <c r="CB222" i="20"/>
  <c r="CB223" i="20"/>
  <c r="CB224" i="20"/>
  <c r="CB225" i="20"/>
  <c r="CB226" i="20"/>
  <c r="CB227" i="20"/>
  <c r="CB228" i="20"/>
  <c r="CB229" i="20"/>
  <c r="CB230" i="20"/>
  <c r="CB231" i="20"/>
  <c r="CB232" i="20"/>
  <c r="CB233" i="20"/>
  <c r="CB234" i="20"/>
  <c r="CB235" i="20"/>
  <c r="CB236" i="20"/>
  <c r="CB237" i="20"/>
  <c r="CB238" i="20"/>
  <c r="CB239" i="20"/>
  <c r="CB240" i="20"/>
  <c r="CB241" i="20"/>
  <c r="CB242" i="20"/>
  <c r="CB243" i="20"/>
  <c r="CB244" i="20"/>
  <c r="CB245" i="20"/>
  <c r="CB246" i="20"/>
  <c r="CB247" i="20"/>
  <c r="CB248" i="20"/>
  <c r="CB249" i="20"/>
  <c r="CB250" i="20"/>
  <c r="CB251" i="20"/>
  <c r="CB252" i="20"/>
  <c r="CB253" i="20"/>
  <c r="CB254" i="20"/>
  <c r="CB255" i="20"/>
  <c r="CB256" i="20"/>
  <c r="CB257" i="20"/>
  <c r="CB258" i="20"/>
  <c r="CB259" i="20"/>
  <c r="CB260" i="20"/>
  <c r="CB261" i="20"/>
  <c r="CB262" i="20"/>
  <c r="CB263" i="20"/>
  <c r="CB264" i="20"/>
  <c r="CB265" i="20"/>
  <c r="CB266" i="20"/>
  <c r="CB267" i="20"/>
  <c r="CB268" i="20"/>
  <c r="CB269" i="20"/>
  <c r="CB270" i="20"/>
  <c r="CB271" i="20"/>
  <c r="CB272" i="20"/>
  <c r="CB273" i="20"/>
  <c r="CB274" i="20"/>
  <c r="CB275" i="20"/>
  <c r="CB276" i="20"/>
  <c r="CB277" i="20"/>
  <c r="CB278" i="20"/>
  <c r="CB279" i="20"/>
  <c r="CB280" i="20"/>
  <c r="CB281" i="20"/>
  <c r="CB282" i="20"/>
  <c r="CB283" i="20"/>
  <c r="CB284" i="20"/>
  <c r="CB285" i="20"/>
  <c r="CB286" i="20"/>
  <c r="CB287" i="20"/>
  <c r="CB288" i="20"/>
  <c r="CB289" i="20"/>
  <c r="CB290" i="20"/>
  <c r="CB291" i="20"/>
  <c r="CB292" i="20"/>
  <c r="CB293" i="20"/>
  <c r="CB294" i="20"/>
  <c r="CB295" i="20"/>
  <c r="CB296" i="20"/>
  <c r="CB297" i="20"/>
  <c r="CB298" i="20"/>
  <c r="CB299" i="20"/>
  <c r="CB300" i="20"/>
  <c r="CB301" i="20"/>
  <c r="CB302" i="20"/>
  <c r="CB303" i="20"/>
  <c r="CB304" i="20"/>
  <c r="CB305" i="20"/>
  <c r="CB306" i="20"/>
  <c r="CB307" i="20"/>
  <c r="CB308" i="20"/>
  <c r="CB309" i="20"/>
  <c r="CB310" i="20"/>
  <c r="CB311" i="20"/>
  <c r="CB312" i="20"/>
  <c r="CB313" i="20"/>
  <c r="CB314" i="20"/>
  <c r="CB315" i="20"/>
  <c r="CB316" i="20"/>
  <c r="CB317" i="20"/>
  <c r="CB318" i="20"/>
  <c r="CB319" i="20"/>
  <c r="CB320" i="20"/>
  <c r="CB321" i="20"/>
  <c r="CB322" i="20"/>
  <c r="CB323" i="20"/>
  <c r="CB324" i="20"/>
  <c r="CB325" i="20"/>
  <c r="CB326" i="20"/>
  <c r="CB327" i="20"/>
  <c r="CB328" i="20"/>
  <c r="CB329" i="20"/>
  <c r="CB330" i="20"/>
  <c r="CB331" i="20"/>
  <c r="CB332" i="20"/>
  <c r="CB333" i="20"/>
  <c r="CB334" i="20"/>
  <c r="CB335" i="20"/>
  <c r="CB336" i="20"/>
  <c r="CB337" i="20"/>
  <c r="CB338" i="20"/>
  <c r="CB339" i="20"/>
  <c r="CB340" i="20"/>
  <c r="CB341" i="20"/>
  <c r="CB342" i="20"/>
  <c r="CB343" i="20"/>
  <c r="CB344" i="20"/>
  <c r="CB345" i="20"/>
  <c r="CB346" i="20"/>
  <c r="CB347" i="20"/>
  <c r="CB348" i="20"/>
  <c r="CB349" i="20"/>
  <c r="CB350" i="20"/>
  <c r="CB351" i="20"/>
  <c r="CB352" i="20"/>
  <c r="CB353" i="20"/>
  <c r="CB354" i="20"/>
  <c r="CB355" i="20"/>
  <c r="CB356" i="20"/>
  <c r="CB357" i="20"/>
  <c r="CB358" i="20"/>
  <c r="CB359" i="20"/>
  <c r="CB360" i="20"/>
  <c r="CB361" i="20"/>
  <c r="CB362" i="20"/>
  <c r="CB363" i="20"/>
  <c r="CB364" i="20"/>
  <c r="CB365" i="20"/>
  <c r="CB366" i="20"/>
  <c r="CB367" i="20"/>
  <c r="CB368" i="20"/>
  <c r="CB369" i="20"/>
  <c r="CB370" i="20"/>
  <c r="CB371" i="20"/>
  <c r="CB372" i="20"/>
  <c r="CB373" i="20"/>
  <c r="CB374" i="20"/>
  <c r="CB375" i="20"/>
  <c r="CB376" i="20"/>
  <c r="CB377" i="20"/>
  <c r="CB378" i="20"/>
  <c r="CB379" i="20"/>
  <c r="CB380" i="20"/>
  <c r="CB381" i="20"/>
  <c r="CB382" i="20"/>
  <c r="CB383" i="20"/>
  <c r="CB384" i="20"/>
  <c r="CB385" i="20"/>
  <c r="CB386" i="20"/>
  <c r="CB387" i="20"/>
  <c r="CB388" i="20"/>
  <c r="CB389" i="20"/>
  <c r="CB390" i="20"/>
  <c r="CB391" i="20"/>
  <c r="CB392" i="20"/>
  <c r="CB393" i="20"/>
  <c r="CB394" i="20"/>
  <c r="CB395" i="20"/>
  <c r="CB396" i="20"/>
  <c r="CB397" i="20"/>
  <c r="CB398" i="20"/>
  <c r="CB399" i="20"/>
  <c r="CB400" i="20"/>
  <c r="CB401" i="20"/>
  <c r="CB402" i="20"/>
  <c r="CB403" i="20"/>
  <c r="CB404" i="20"/>
  <c r="CB405" i="20"/>
  <c r="CB406" i="20"/>
  <c r="CB407" i="20"/>
  <c r="CB408" i="20"/>
  <c r="CB409" i="20"/>
  <c r="CB410" i="20"/>
  <c r="CB411" i="20"/>
  <c r="CB412" i="20"/>
  <c r="CB413" i="20"/>
  <c r="CB414" i="20"/>
  <c r="CB415" i="20"/>
  <c r="CB416" i="20"/>
  <c r="CB417" i="20"/>
  <c r="CB418" i="20"/>
  <c r="CB419" i="20"/>
  <c r="CB420" i="20"/>
  <c r="CB421" i="20"/>
  <c r="CB422" i="20"/>
  <c r="CB423" i="20"/>
  <c r="CB424" i="20"/>
  <c r="CB425" i="20"/>
  <c r="CB426" i="20"/>
  <c r="CB427" i="20"/>
  <c r="CB428" i="20"/>
  <c r="CB429" i="20"/>
  <c r="CB430" i="20"/>
  <c r="CB431" i="20"/>
  <c r="CB432" i="20"/>
  <c r="CB433" i="20"/>
  <c r="CB434" i="20"/>
  <c r="CB435" i="20"/>
  <c r="CB436" i="20"/>
  <c r="CB437" i="20"/>
  <c r="CB438" i="20"/>
  <c r="CB439" i="20"/>
  <c r="CB440" i="20"/>
  <c r="CB441" i="20"/>
  <c r="CB442" i="20"/>
  <c r="CB443" i="20"/>
  <c r="CB444" i="20"/>
  <c r="CB445" i="20"/>
  <c r="CB446" i="20"/>
  <c r="CB447" i="20"/>
  <c r="CB448" i="20"/>
  <c r="CB449" i="20"/>
  <c r="CB450" i="20"/>
  <c r="CB451" i="20"/>
  <c r="CB452" i="20"/>
  <c r="CB453" i="20"/>
  <c r="CB454" i="20"/>
  <c r="CB455" i="20"/>
  <c r="CB456" i="20"/>
  <c r="CB457" i="20"/>
  <c r="CB458" i="20"/>
  <c r="CB459" i="20"/>
  <c r="CB460" i="20"/>
  <c r="CB461" i="20"/>
  <c r="CB462" i="20"/>
  <c r="CB463" i="20"/>
  <c r="CB464" i="20"/>
  <c r="CB465" i="20"/>
  <c r="CB466" i="20"/>
  <c r="CB467" i="20"/>
  <c r="CB468" i="20"/>
  <c r="CB469" i="20"/>
  <c r="CB470" i="20"/>
  <c r="CB471" i="20"/>
  <c r="CB472" i="20"/>
  <c r="CB473" i="20"/>
  <c r="CB474" i="20"/>
  <c r="CB475" i="20"/>
  <c r="CB476" i="20"/>
  <c r="CB477" i="20"/>
  <c r="CB478" i="20"/>
  <c r="CB479" i="20"/>
  <c r="CB480" i="20"/>
  <c r="CB481" i="20"/>
  <c r="CB482" i="20"/>
  <c r="CB483" i="20"/>
  <c r="CB484" i="20"/>
  <c r="CB485" i="20"/>
  <c r="CB486" i="20"/>
  <c r="CB487" i="20"/>
  <c r="CB488" i="20"/>
  <c r="CB489" i="20"/>
  <c r="CB490" i="20"/>
  <c r="CB491" i="20"/>
  <c r="CB492" i="20"/>
  <c r="CB493" i="20"/>
  <c r="CB494" i="20"/>
  <c r="CB495" i="20"/>
  <c r="CB496" i="20"/>
  <c r="CB497" i="20"/>
  <c r="CB498" i="20"/>
  <c r="CB499" i="20"/>
  <c r="CB500" i="20"/>
  <c r="CB501" i="20"/>
  <c r="CB502" i="20"/>
  <c r="CB503" i="20"/>
  <c r="CB504" i="20"/>
  <c r="CB505" i="20"/>
  <c r="CB506" i="20"/>
  <c r="CB507" i="20"/>
  <c r="CB508" i="20"/>
  <c r="CB509" i="20"/>
  <c r="CB510" i="20"/>
  <c r="CB511" i="20"/>
  <c r="CB512" i="20"/>
  <c r="CB513" i="20"/>
  <c r="CB514" i="20"/>
  <c r="CB515" i="20"/>
  <c r="CB516" i="20"/>
  <c r="CB517" i="20"/>
  <c r="CB518" i="20"/>
  <c r="CB519" i="20"/>
  <c r="CB520" i="20"/>
  <c r="CB521" i="20"/>
  <c r="CB522" i="20"/>
  <c r="CB523" i="20"/>
  <c r="CB524" i="20"/>
  <c r="CB525" i="20"/>
  <c r="CB526" i="20"/>
  <c r="CB527" i="20"/>
  <c r="CB528" i="20"/>
  <c r="CB529" i="20"/>
  <c r="CB530" i="20"/>
  <c r="CB531" i="20"/>
  <c r="CB532" i="20"/>
  <c r="CB533" i="20"/>
  <c r="CB534" i="20"/>
  <c r="CB535" i="20"/>
  <c r="CB536" i="20"/>
  <c r="CB537" i="20"/>
  <c r="CB538" i="20"/>
  <c r="CB539" i="20"/>
  <c r="CB540" i="20"/>
  <c r="CB541" i="20"/>
  <c r="CB542" i="20"/>
  <c r="CB543" i="20"/>
  <c r="CB544" i="20"/>
  <c r="CB545" i="20"/>
  <c r="CB546" i="20"/>
  <c r="CB547" i="20"/>
  <c r="CB548" i="20"/>
  <c r="CB549" i="20"/>
  <c r="CB550" i="20"/>
  <c r="CB551" i="20"/>
  <c r="CB552" i="20"/>
  <c r="CB553" i="20"/>
  <c r="CB554" i="20"/>
  <c r="CB555" i="20"/>
  <c r="CB556" i="20"/>
  <c r="CB557" i="20"/>
  <c r="CB558" i="20"/>
  <c r="CB559" i="20"/>
  <c r="CB560" i="20"/>
  <c r="CB561" i="20"/>
  <c r="CB562" i="20"/>
  <c r="CB563" i="20"/>
  <c r="CB564" i="20"/>
  <c r="CB565" i="20"/>
  <c r="CA2" i="20"/>
  <c r="CA3" i="20"/>
  <c r="CA4" i="20"/>
  <c r="CA5" i="20"/>
  <c r="CA6" i="20"/>
  <c r="CA7" i="20"/>
  <c r="CA8" i="20"/>
  <c r="CA9" i="20"/>
  <c r="CA10" i="20"/>
  <c r="CA11" i="20"/>
  <c r="CA12" i="20"/>
  <c r="CA13" i="20"/>
  <c r="CA14" i="20"/>
  <c r="CA15" i="20"/>
  <c r="CA16" i="20"/>
  <c r="CA17" i="20"/>
  <c r="CA18" i="20"/>
  <c r="CA19" i="20"/>
  <c r="CA20" i="20"/>
  <c r="CA21" i="20"/>
  <c r="CA22" i="20"/>
  <c r="CA23" i="20"/>
  <c r="CA24" i="20"/>
  <c r="CA25" i="20"/>
  <c r="CA26" i="20"/>
  <c r="CA27" i="20"/>
  <c r="CA28" i="20"/>
  <c r="CA29" i="20"/>
  <c r="CA30" i="20"/>
  <c r="CA31" i="20"/>
  <c r="CA32" i="20"/>
  <c r="CA33" i="20"/>
  <c r="CA34" i="20"/>
  <c r="CA35" i="20"/>
  <c r="CA36" i="20"/>
  <c r="CA37" i="20"/>
  <c r="CA38" i="20"/>
  <c r="CA39" i="20"/>
  <c r="CA40" i="20"/>
  <c r="CA41" i="20"/>
  <c r="CA42" i="20"/>
  <c r="CA43" i="20"/>
  <c r="CA44" i="20"/>
  <c r="CA45" i="20"/>
  <c r="CA46" i="20"/>
  <c r="CA47" i="20"/>
  <c r="CA48" i="20"/>
  <c r="CA49" i="20"/>
  <c r="CA50" i="20"/>
  <c r="CA51" i="20"/>
  <c r="CA52" i="20"/>
  <c r="CA53" i="20"/>
  <c r="CA54" i="20"/>
  <c r="CA55" i="20"/>
  <c r="CA56" i="20"/>
  <c r="CA57" i="20"/>
  <c r="CA58" i="20"/>
  <c r="CA59" i="20"/>
  <c r="CA60" i="20"/>
  <c r="CA61" i="20"/>
  <c r="CA62" i="20"/>
  <c r="CA63" i="20"/>
  <c r="CA64" i="20"/>
  <c r="CA65" i="20"/>
  <c r="CA66" i="20"/>
  <c r="CA67" i="20"/>
  <c r="CA68" i="20"/>
  <c r="CA69" i="20"/>
  <c r="CA70" i="20"/>
  <c r="CA71" i="20"/>
  <c r="CA72" i="20"/>
  <c r="CA73" i="20"/>
  <c r="CA74" i="20"/>
  <c r="CA75" i="20"/>
  <c r="CA76" i="20"/>
  <c r="CA77" i="20"/>
  <c r="CA78" i="20"/>
  <c r="CA79" i="20"/>
  <c r="CA80" i="20"/>
  <c r="CA81" i="20"/>
  <c r="CA82" i="20"/>
  <c r="CA83" i="20"/>
  <c r="CA84" i="20"/>
  <c r="CA85" i="20"/>
  <c r="CA86" i="20"/>
  <c r="CA87" i="20"/>
  <c r="CA88" i="20"/>
  <c r="CA89" i="20"/>
  <c r="CA90" i="20"/>
  <c r="CA91" i="20"/>
  <c r="CA92" i="20"/>
  <c r="CA93" i="20"/>
  <c r="CA94" i="20"/>
  <c r="CA95" i="20"/>
  <c r="CA96" i="20"/>
  <c r="CA97" i="20"/>
  <c r="CA98" i="20"/>
  <c r="CA99" i="20"/>
  <c r="CA100" i="20"/>
  <c r="CA101" i="20"/>
  <c r="CA102" i="20"/>
  <c r="CA103" i="20"/>
  <c r="CA104" i="20"/>
  <c r="CA105" i="20"/>
  <c r="CA106" i="20"/>
  <c r="CA107" i="20"/>
  <c r="CA108" i="20"/>
  <c r="CA109" i="20"/>
  <c r="CA110" i="20"/>
  <c r="CA111" i="20"/>
  <c r="CA112" i="20"/>
  <c r="CA113" i="20"/>
  <c r="CA114" i="20"/>
  <c r="CA115" i="20"/>
  <c r="CA116" i="20"/>
  <c r="CA117" i="20"/>
  <c r="CA118" i="20"/>
  <c r="CA119" i="20"/>
  <c r="CA120" i="20"/>
  <c r="CA121" i="20"/>
  <c r="CA122" i="20"/>
  <c r="CA123" i="20"/>
  <c r="CA124" i="20"/>
  <c r="CA125" i="20"/>
  <c r="CA126" i="20"/>
  <c r="CA127" i="20"/>
  <c r="CA128" i="20"/>
  <c r="CA129" i="20"/>
  <c r="CA130" i="20"/>
  <c r="CA131" i="20"/>
  <c r="CA132" i="20"/>
  <c r="CA133" i="20"/>
  <c r="CA134" i="20"/>
  <c r="CA135" i="20"/>
  <c r="CA136" i="20"/>
  <c r="CA137" i="20"/>
  <c r="CA138" i="20"/>
  <c r="CA139" i="20"/>
  <c r="CA140" i="20"/>
  <c r="CA141" i="20"/>
  <c r="CA142" i="20"/>
  <c r="CA143" i="20"/>
  <c r="CA144" i="20"/>
  <c r="CA145" i="20"/>
  <c r="CA146" i="20"/>
  <c r="CA147" i="20"/>
  <c r="CA148" i="20"/>
  <c r="CA149" i="20"/>
  <c r="CA150" i="20"/>
  <c r="CA151" i="20"/>
  <c r="CA152" i="20"/>
  <c r="CA153" i="20"/>
  <c r="CA154" i="20"/>
  <c r="CA155" i="20"/>
  <c r="CA156" i="20"/>
  <c r="CA157" i="20"/>
  <c r="CA158" i="20"/>
  <c r="CA159" i="20"/>
  <c r="CA160" i="20"/>
  <c r="CA161" i="20"/>
  <c r="CA162" i="20"/>
  <c r="CA163" i="20"/>
  <c r="CA164" i="20"/>
  <c r="CA165" i="20"/>
  <c r="CA166" i="20"/>
  <c r="CA167" i="20"/>
  <c r="CA168" i="20"/>
  <c r="CA169" i="20"/>
  <c r="CA170" i="20"/>
  <c r="CA171" i="20"/>
  <c r="CA172" i="20"/>
  <c r="CA173" i="20"/>
  <c r="CA174" i="20"/>
  <c r="CA175" i="20"/>
  <c r="CA176" i="20"/>
  <c r="CA177" i="20"/>
  <c r="CA178" i="20"/>
  <c r="CA179" i="20"/>
  <c r="CA180" i="20"/>
  <c r="CA181" i="20"/>
  <c r="CA182" i="20"/>
  <c r="CA183" i="20"/>
  <c r="CA184" i="20"/>
  <c r="CA185" i="20"/>
  <c r="CA186" i="20"/>
  <c r="CA187" i="20"/>
  <c r="CA188" i="20"/>
  <c r="CA189" i="20"/>
  <c r="CA190" i="20"/>
  <c r="CA191" i="20"/>
  <c r="CA192" i="20"/>
  <c r="CA193" i="20"/>
  <c r="CA194" i="20"/>
  <c r="CA195" i="20"/>
  <c r="CA196" i="20"/>
  <c r="CA197" i="20"/>
  <c r="CA198" i="20"/>
  <c r="CA199" i="20"/>
  <c r="CA200" i="20"/>
  <c r="CA201" i="20"/>
  <c r="CA202" i="20"/>
  <c r="CA203" i="20"/>
  <c r="CA204" i="20"/>
  <c r="CA205" i="20"/>
  <c r="CA206" i="20"/>
  <c r="CA207" i="20"/>
  <c r="CA208" i="20"/>
  <c r="CA209" i="20"/>
  <c r="CA210" i="20"/>
  <c r="CA211" i="20"/>
  <c r="CA212" i="20"/>
  <c r="CA213" i="20"/>
  <c r="CA214" i="20"/>
  <c r="CA215" i="20"/>
  <c r="CA216" i="20"/>
  <c r="CA217" i="20"/>
  <c r="CA218" i="20"/>
  <c r="CA219" i="20"/>
  <c r="CA220" i="20"/>
  <c r="CA221" i="20"/>
  <c r="CA222" i="20"/>
  <c r="CA223" i="20"/>
  <c r="CA224" i="20"/>
  <c r="CA225" i="20"/>
  <c r="CA226" i="20"/>
  <c r="CA227" i="20"/>
  <c r="CA228" i="20"/>
  <c r="CA229" i="20"/>
  <c r="CA230" i="20"/>
  <c r="CA231" i="20"/>
  <c r="CA232" i="20"/>
  <c r="CA233" i="20"/>
  <c r="CA234" i="20"/>
  <c r="CA235" i="20"/>
  <c r="CA236" i="20"/>
  <c r="CA237" i="20"/>
  <c r="CA238" i="20"/>
  <c r="CA239" i="20"/>
  <c r="CA240" i="20"/>
  <c r="CA241" i="20"/>
  <c r="CA242" i="20"/>
  <c r="CA243" i="20"/>
  <c r="CA244" i="20"/>
  <c r="CA245" i="20"/>
  <c r="CA246" i="20"/>
  <c r="CA247" i="20"/>
  <c r="CA248" i="20"/>
  <c r="CA249" i="20"/>
  <c r="CA250" i="20"/>
  <c r="CA251" i="20"/>
  <c r="CA252" i="20"/>
  <c r="CA253" i="20"/>
  <c r="CA254" i="20"/>
  <c r="CA255" i="20"/>
  <c r="CA256" i="20"/>
  <c r="CA257" i="20"/>
  <c r="CA258" i="20"/>
  <c r="CA259" i="20"/>
  <c r="CA260" i="20"/>
  <c r="CA261" i="20"/>
  <c r="CA262" i="20"/>
  <c r="CA263" i="20"/>
  <c r="CA264" i="20"/>
  <c r="CA265" i="20"/>
  <c r="CA266" i="20"/>
  <c r="CA267" i="20"/>
  <c r="CA268" i="20"/>
  <c r="CA269" i="20"/>
  <c r="CA270" i="20"/>
  <c r="CA271" i="20"/>
  <c r="CA272" i="20"/>
  <c r="CA273" i="20"/>
  <c r="CA274" i="20"/>
  <c r="CA275" i="20"/>
  <c r="CA276" i="20"/>
  <c r="CA277" i="20"/>
  <c r="CA278" i="20"/>
  <c r="CA279" i="20"/>
  <c r="CA280" i="20"/>
  <c r="CA281" i="20"/>
  <c r="CA282" i="20"/>
  <c r="CA283" i="20"/>
  <c r="CA284" i="20"/>
  <c r="CA285" i="20"/>
  <c r="CA286" i="20"/>
  <c r="CA287" i="20"/>
  <c r="CA288" i="20"/>
  <c r="CA289" i="20"/>
  <c r="CA290" i="20"/>
  <c r="CA291" i="20"/>
  <c r="CA292" i="20"/>
  <c r="CA293" i="20"/>
  <c r="CA294" i="20"/>
  <c r="CA295" i="20"/>
  <c r="CA296" i="20"/>
  <c r="CA297" i="20"/>
  <c r="CA298" i="20"/>
  <c r="CA299" i="20"/>
  <c r="CA300" i="20"/>
  <c r="CA301" i="20"/>
  <c r="CA302" i="20"/>
  <c r="CA303" i="20"/>
  <c r="CA304" i="20"/>
  <c r="CA305" i="20"/>
  <c r="CA306" i="20"/>
  <c r="CA307" i="20"/>
  <c r="CA308" i="20"/>
  <c r="CA309" i="20"/>
  <c r="CA310" i="20"/>
  <c r="CA311" i="20"/>
  <c r="CA312" i="20"/>
  <c r="CA313" i="20"/>
  <c r="CA314" i="20"/>
  <c r="CA315" i="20"/>
  <c r="CA316" i="20"/>
  <c r="CA317" i="20"/>
  <c r="CA318" i="20"/>
  <c r="CA319" i="20"/>
  <c r="CA320" i="20"/>
  <c r="CA321" i="20"/>
  <c r="CA322" i="20"/>
  <c r="CA323" i="20"/>
  <c r="CA324" i="20"/>
  <c r="CA325" i="20"/>
  <c r="CA326" i="20"/>
  <c r="CA327" i="20"/>
  <c r="CA328" i="20"/>
  <c r="CA329" i="20"/>
  <c r="CA330" i="20"/>
  <c r="CA331" i="20"/>
  <c r="CA332" i="20"/>
  <c r="CA333" i="20"/>
  <c r="CA334" i="20"/>
  <c r="CA335" i="20"/>
  <c r="CA336" i="20"/>
  <c r="CA337" i="20"/>
  <c r="CA338" i="20"/>
  <c r="CA339" i="20"/>
  <c r="CA340" i="20"/>
  <c r="CA341" i="20"/>
  <c r="CA342" i="20"/>
  <c r="CA343" i="20"/>
  <c r="CA344" i="20"/>
  <c r="CA345" i="20"/>
  <c r="CA346" i="20"/>
  <c r="CA347" i="20"/>
  <c r="CA348" i="20"/>
  <c r="CA349" i="20"/>
  <c r="CA350" i="20"/>
  <c r="CA351" i="20"/>
  <c r="CA352" i="20"/>
  <c r="CA353" i="20"/>
  <c r="CA354" i="20"/>
  <c r="CA355" i="20"/>
  <c r="CA356" i="20"/>
  <c r="CA357" i="20"/>
  <c r="CA358" i="20"/>
  <c r="CA359" i="20"/>
  <c r="CA360" i="20"/>
  <c r="CA361" i="20"/>
  <c r="CA362" i="20"/>
  <c r="CA363" i="20"/>
  <c r="CA364" i="20"/>
  <c r="CA365" i="20"/>
  <c r="CA366" i="20"/>
  <c r="CA367" i="20"/>
  <c r="CA368" i="20"/>
  <c r="CA369" i="20"/>
  <c r="CA370" i="20"/>
  <c r="CA371" i="20"/>
  <c r="CA372" i="20"/>
  <c r="CA373" i="20"/>
  <c r="CA374" i="20"/>
  <c r="CA375" i="20"/>
  <c r="CA376" i="20"/>
  <c r="CA377" i="20"/>
  <c r="CA378" i="20"/>
  <c r="CA379" i="20"/>
  <c r="CA380" i="20"/>
  <c r="CA381" i="20"/>
  <c r="CA382" i="20"/>
  <c r="CA383" i="20"/>
  <c r="CA384" i="20"/>
  <c r="CA385" i="20"/>
  <c r="CA386" i="20"/>
  <c r="CA387" i="20"/>
  <c r="CA388" i="20"/>
  <c r="CA389" i="20"/>
  <c r="CA390" i="20"/>
  <c r="CA391" i="20"/>
  <c r="CA392" i="20"/>
  <c r="CA393" i="20"/>
  <c r="CA394" i="20"/>
  <c r="CA395" i="20"/>
  <c r="CA396" i="20"/>
  <c r="CA397" i="20"/>
  <c r="CA398" i="20"/>
  <c r="CA399" i="20"/>
  <c r="CA400" i="20"/>
  <c r="CA401" i="20"/>
  <c r="CA402" i="20"/>
  <c r="CA403" i="20"/>
  <c r="CA404" i="20"/>
  <c r="CA405" i="20"/>
  <c r="CA406" i="20"/>
  <c r="CA407" i="20"/>
  <c r="CA408" i="20"/>
  <c r="CA409" i="20"/>
  <c r="CA410" i="20"/>
  <c r="CA411" i="20"/>
  <c r="CA412" i="20"/>
  <c r="CA413" i="20"/>
  <c r="CA414" i="20"/>
  <c r="CA415" i="20"/>
  <c r="CA416" i="20"/>
  <c r="CA417" i="20"/>
  <c r="CA418" i="20"/>
  <c r="CA419" i="20"/>
  <c r="CA420" i="20"/>
  <c r="CA421" i="20"/>
  <c r="CA422" i="20"/>
  <c r="CA423" i="20"/>
  <c r="CA424" i="20"/>
  <c r="CA425" i="20"/>
  <c r="CA426" i="20"/>
  <c r="CA427" i="20"/>
  <c r="CA428" i="20"/>
  <c r="CA429" i="20"/>
  <c r="CA430" i="20"/>
  <c r="CA431" i="20"/>
  <c r="CA432" i="20"/>
  <c r="CA433" i="20"/>
  <c r="CA434" i="20"/>
  <c r="CA435" i="20"/>
  <c r="CA436" i="20"/>
  <c r="CA437" i="20"/>
  <c r="CA438" i="20"/>
  <c r="CA439" i="20"/>
  <c r="CA440" i="20"/>
  <c r="CA441" i="20"/>
  <c r="CA442" i="20"/>
  <c r="CA443" i="20"/>
  <c r="CA444" i="20"/>
  <c r="CA445" i="20"/>
  <c r="CA446" i="20"/>
  <c r="CA447" i="20"/>
  <c r="CA448" i="20"/>
  <c r="CA449" i="20"/>
  <c r="CA450" i="20"/>
  <c r="CA451" i="20"/>
  <c r="CA452" i="20"/>
  <c r="CA453" i="20"/>
  <c r="CA454" i="20"/>
  <c r="CA455" i="20"/>
  <c r="CA456" i="20"/>
  <c r="CA457" i="20"/>
  <c r="CA458" i="20"/>
  <c r="CA459" i="20"/>
  <c r="CA460" i="20"/>
  <c r="CA461" i="20"/>
  <c r="CA462" i="20"/>
  <c r="CA463" i="20"/>
  <c r="CA464" i="20"/>
  <c r="CA465" i="20"/>
  <c r="CA466" i="20"/>
  <c r="CA467" i="20"/>
  <c r="CA468" i="20"/>
  <c r="CA469" i="20"/>
  <c r="CA470" i="20"/>
  <c r="CA471" i="20"/>
  <c r="CA472" i="20"/>
  <c r="CA473" i="20"/>
  <c r="CA474" i="20"/>
  <c r="CA475" i="20"/>
  <c r="CA476" i="20"/>
  <c r="CA477" i="20"/>
  <c r="CA478" i="20"/>
  <c r="CA479" i="20"/>
  <c r="CA480" i="20"/>
  <c r="CA481" i="20"/>
  <c r="CA482" i="20"/>
  <c r="CA483" i="20"/>
  <c r="CA484" i="20"/>
  <c r="CA485" i="20"/>
  <c r="CA486" i="20"/>
  <c r="CA487" i="20"/>
  <c r="CA488" i="20"/>
  <c r="CA489" i="20"/>
  <c r="CA490" i="20"/>
  <c r="CA491" i="20"/>
  <c r="CA492" i="20"/>
  <c r="CA493" i="20"/>
  <c r="CA494" i="20"/>
  <c r="CA495" i="20"/>
  <c r="CA496" i="20"/>
  <c r="CA497" i="20"/>
  <c r="CA498" i="20"/>
  <c r="CA499" i="20"/>
  <c r="CA500" i="20"/>
  <c r="CA501" i="20"/>
  <c r="CA502" i="20"/>
  <c r="CA503" i="20"/>
  <c r="CA504" i="20"/>
  <c r="CA505" i="20"/>
  <c r="CA506" i="20"/>
  <c r="CA507" i="20"/>
  <c r="CA508" i="20"/>
  <c r="CA509" i="20"/>
  <c r="CA510" i="20"/>
  <c r="CA511" i="20"/>
  <c r="CA512" i="20"/>
  <c r="CA513" i="20"/>
  <c r="CA514" i="20"/>
  <c r="CA515" i="20"/>
  <c r="CA516" i="20"/>
  <c r="CA517" i="20"/>
  <c r="CA518" i="20"/>
  <c r="CA519" i="20"/>
  <c r="CA520" i="20"/>
  <c r="CA521" i="20"/>
  <c r="CA522" i="20"/>
  <c r="CA523" i="20"/>
  <c r="CA524" i="20"/>
  <c r="CA525" i="20"/>
  <c r="CA526" i="20"/>
  <c r="CA527" i="20"/>
  <c r="CA528" i="20"/>
  <c r="CA529" i="20"/>
  <c r="CA530" i="20"/>
  <c r="CA531" i="20"/>
  <c r="CA532" i="20"/>
  <c r="CA533" i="20"/>
  <c r="CA534" i="20"/>
  <c r="CA535" i="20"/>
  <c r="CA536" i="20"/>
  <c r="CA537" i="20"/>
  <c r="CA538" i="20"/>
  <c r="CA539" i="20"/>
  <c r="CA540" i="20"/>
  <c r="CA541" i="20"/>
  <c r="CA542" i="20"/>
  <c r="CA543" i="20"/>
  <c r="CA544" i="20"/>
  <c r="CA545" i="20"/>
  <c r="CA546" i="20"/>
  <c r="CA547" i="20"/>
  <c r="CA548" i="20"/>
  <c r="CA549" i="20"/>
  <c r="CA550" i="20"/>
  <c r="CA551" i="20"/>
  <c r="CA552" i="20"/>
  <c r="CA553" i="20"/>
  <c r="CA554" i="20"/>
  <c r="CA555" i="20"/>
  <c r="CA556" i="20"/>
  <c r="CA557" i="20"/>
  <c r="CA558" i="20"/>
  <c r="CA559" i="20"/>
  <c r="CA560" i="20"/>
  <c r="CA561" i="20"/>
  <c r="CA562" i="20"/>
  <c r="CA563" i="20"/>
  <c r="CA564" i="20"/>
  <c r="CA565" i="20"/>
  <c r="BZ2" i="20"/>
  <c r="BZ3" i="20"/>
  <c r="BZ4" i="20"/>
  <c r="BZ5" i="20"/>
  <c r="BZ6" i="20"/>
  <c r="BZ7" i="20"/>
  <c r="BZ8" i="20"/>
  <c r="BZ9" i="20"/>
  <c r="BZ10" i="20"/>
  <c r="BZ11" i="20"/>
  <c r="BZ12" i="20"/>
  <c r="BZ13" i="20"/>
  <c r="BZ14" i="20"/>
  <c r="BZ15" i="20"/>
  <c r="BZ16" i="20"/>
  <c r="BZ17" i="20"/>
  <c r="BZ18" i="20"/>
  <c r="BZ19" i="20"/>
  <c r="BZ20" i="20"/>
  <c r="BZ21" i="20"/>
  <c r="BZ22" i="20"/>
  <c r="BZ23" i="20"/>
  <c r="BZ24" i="20"/>
  <c r="BZ25" i="20"/>
  <c r="BZ26" i="20"/>
  <c r="BZ27" i="20"/>
  <c r="BZ28" i="20"/>
  <c r="BZ29" i="20"/>
  <c r="BZ30" i="20"/>
  <c r="BZ31" i="20"/>
  <c r="BZ32" i="20"/>
  <c r="BZ33" i="20"/>
  <c r="BZ34" i="20"/>
  <c r="BZ35" i="20"/>
  <c r="BZ36" i="20"/>
  <c r="BZ37" i="20"/>
  <c r="BZ38" i="20"/>
  <c r="BZ39" i="20"/>
  <c r="BZ40" i="20"/>
  <c r="BZ41" i="20"/>
  <c r="BZ42" i="20"/>
  <c r="BZ43" i="20"/>
  <c r="BZ44" i="20"/>
  <c r="BZ45" i="20"/>
  <c r="BZ46" i="20"/>
  <c r="BZ47" i="20"/>
  <c r="BZ48" i="20"/>
  <c r="BZ49" i="20"/>
  <c r="BZ50" i="20"/>
  <c r="BZ51" i="20"/>
  <c r="BZ52" i="20"/>
  <c r="BZ53" i="20"/>
  <c r="BZ54" i="20"/>
  <c r="BZ55" i="20"/>
  <c r="BZ56" i="20"/>
  <c r="BZ57" i="20"/>
  <c r="BZ58" i="20"/>
  <c r="BZ59" i="20"/>
  <c r="BZ60" i="20"/>
  <c r="BZ61" i="20"/>
  <c r="BZ62" i="20"/>
  <c r="BZ63" i="20"/>
  <c r="BZ64" i="20"/>
  <c r="BZ65" i="20"/>
  <c r="BZ66" i="20"/>
  <c r="BZ67" i="20"/>
  <c r="BZ68" i="20"/>
  <c r="BZ69" i="20"/>
  <c r="BZ70" i="20"/>
  <c r="BZ71" i="20"/>
  <c r="BZ72" i="20"/>
  <c r="BZ73" i="20"/>
  <c r="BZ74" i="20"/>
  <c r="BZ75" i="20"/>
  <c r="BZ76" i="20"/>
  <c r="BZ77" i="20"/>
  <c r="BZ78" i="20"/>
  <c r="BZ79" i="20"/>
  <c r="BZ80" i="20"/>
  <c r="BZ81" i="20"/>
  <c r="BZ82" i="20"/>
  <c r="BZ83" i="20"/>
  <c r="BZ84" i="20"/>
  <c r="BZ85" i="20"/>
  <c r="BZ86" i="20"/>
  <c r="BZ87" i="20"/>
  <c r="BZ88" i="20"/>
  <c r="BZ89" i="20"/>
  <c r="BZ90" i="20"/>
  <c r="BZ91" i="20"/>
  <c r="BZ92" i="20"/>
  <c r="BZ93" i="20"/>
  <c r="BZ94" i="20"/>
  <c r="BZ95" i="20"/>
  <c r="BZ96" i="20"/>
  <c r="BZ97" i="20"/>
  <c r="BZ98" i="20"/>
  <c r="BZ99" i="20"/>
  <c r="BZ100" i="20"/>
  <c r="BZ101" i="20"/>
  <c r="BZ102" i="20"/>
  <c r="BZ103" i="20"/>
  <c r="BZ104" i="20"/>
  <c r="BZ105" i="20"/>
  <c r="BZ106" i="20"/>
  <c r="BZ107" i="20"/>
  <c r="BZ108" i="20"/>
  <c r="BZ109" i="20"/>
  <c r="BZ110" i="20"/>
  <c r="BZ111" i="20"/>
  <c r="BZ112" i="20"/>
  <c r="BZ113" i="20"/>
  <c r="BZ114" i="20"/>
  <c r="BZ115" i="20"/>
  <c r="BZ116" i="20"/>
  <c r="BZ117" i="20"/>
  <c r="BZ118" i="20"/>
  <c r="BZ119" i="20"/>
  <c r="BZ120" i="20"/>
  <c r="BZ121" i="20"/>
  <c r="BZ122" i="20"/>
  <c r="BZ123" i="20"/>
  <c r="BZ124" i="20"/>
  <c r="BZ125" i="20"/>
  <c r="BZ126" i="20"/>
  <c r="BZ127" i="20"/>
  <c r="BZ128" i="20"/>
  <c r="BZ129" i="20"/>
  <c r="BZ130" i="20"/>
  <c r="BZ131" i="20"/>
  <c r="BZ132" i="20"/>
  <c r="BZ133" i="20"/>
  <c r="BZ134" i="20"/>
  <c r="BZ135" i="20"/>
  <c r="BZ136" i="20"/>
  <c r="BZ137" i="20"/>
  <c r="BZ138" i="20"/>
  <c r="BZ139" i="20"/>
  <c r="BZ140" i="20"/>
  <c r="BZ141" i="20"/>
  <c r="BZ142" i="20"/>
  <c r="BZ143" i="20"/>
  <c r="BZ144" i="20"/>
  <c r="BZ145" i="20"/>
  <c r="BZ146" i="20"/>
  <c r="BZ147" i="20"/>
  <c r="BZ148" i="20"/>
  <c r="BZ149" i="20"/>
  <c r="BZ150" i="20"/>
  <c r="BZ151" i="20"/>
  <c r="BZ152" i="20"/>
  <c r="BZ153" i="20"/>
  <c r="BZ154" i="20"/>
  <c r="BZ155" i="20"/>
  <c r="BZ156" i="20"/>
  <c r="BZ157" i="20"/>
  <c r="BZ158" i="20"/>
  <c r="BZ159" i="20"/>
  <c r="BZ160" i="20"/>
  <c r="BZ161" i="20"/>
  <c r="BZ162" i="20"/>
  <c r="BZ163" i="20"/>
  <c r="BZ164" i="20"/>
  <c r="BZ165" i="20"/>
  <c r="BZ166" i="20"/>
  <c r="BZ167" i="20"/>
  <c r="BZ168" i="20"/>
  <c r="BZ169" i="20"/>
  <c r="BZ170" i="20"/>
  <c r="BZ171" i="20"/>
  <c r="BZ172" i="20"/>
  <c r="BZ173" i="20"/>
  <c r="BZ174" i="20"/>
  <c r="BZ175" i="20"/>
  <c r="BZ176" i="20"/>
  <c r="BZ177" i="20"/>
  <c r="BZ178" i="20"/>
  <c r="BZ179" i="20"/>
  <c r="BZ180" i="20"/>
  <c r="BZ181" i="20"/>
  <c r="BZ182" i="20"/>
  <c r="BZ183" i="20"/>
  <c r="BZ184" i="20"/>
  <c r="BZ185" i="20"/>
  <c r="BZ186" i="20"/>
  <c r="BZ187" i="20"/>
  <c r="BZ188" i="20"/>
  <c r="BZ189" i="20"/>
  <c r="BZ190" i="20"/>
  <c r="BZ191" i="20"/>
  <c r="BZ192" i="20"/>
  <c r="BZ193" i="20"/>
  <c r="BZ194" i="20"/>
  <c r="BZ195" i="20"/>
  <c r="BZ196" i="20"/>
  <c r="BZ197" i="20"/>
  <c r="BZ198" i="20"/>
  <c r="BZ199" i="20"/>
  <c r="BZ200" i="20"/>
  <c r="BZ201" i="20"/>
  <c r="BZ202" i="20"/>
  <c r="BZ203" i="20"/>
  <c r="BZ204" i="20"/>
  <c r="BZ205" i="20"/>
  <c r="BZ206" i="20"/>
  <c r="BZ207" i="20"/>
  <c r="BZ208" i="20"/>
  <c r="BZ209" i="20"/>
  <c r="BZ210" i="20"/>
  <c r="BZ211" i="20"/>
  <c r="BZ212" i="20"/>
  <c r="BZ213" i="20"/>
  <c r="BZ214" i="20"/>
  <c r="BZ215" i="20"/>
  <c r="BZ216" i="20"/>
  <c r="BZ217" i="20"/>
  <c r="BZ218" i="20"/>
  <c r="BZ219" i="20"/>
  <c r="BZ220" i="20"/>
  <c r="BZ221" i="20"/>
  <c r="BZ222" i="20"/>
  <c r="BZ223" i="20"/>
  <c r="BZ224" i="20"/>
  <c r="BZ225" i="20"/>
  <c r="BZ226" i="20"/>
  <c r="BZ227" i="20"/>
  <c r="BZ228" i="20"/>
  <c r="BZ229" i="20"/>
  <c r="BZ230" i="20"/>
  <c r="BZ231" i="20"/>
  <c r="BZ232" i="20"/>
  <c r="BZ233" i="20"/>
  <c r="BZ234" i="20"/>
  <c r="BZ235" i="20"/>
  <c r="BZ236" i="20"/>
  <c r="BZ237" i="20"/>
  <c r="BZ238" i="20"/>
  <c r="BZ239" i="20"/>
  <c r="BZ240" i="20"/>
  <c r="BZ241" i="20"/>
  <c r="BZ242" i="20"/>
  <c r="BZ243" i="20"/>
  <c r="BZ244" i="20"/>
  <c r="BZ245" i="20"/>
  <c r="BZ246" i="20"/>
  <c r="BZ247" i="20"/>
  <c r="BZ248" i="20"/>
  <c r="BZ249" i="20"/>
  <c r="BZ250" i="20"/>
  <c r="BZ251" i="20"/>
  <c r="BZ252" i="20"/>
  <c r="BZ253" i="20"/>
  <c r="BZ254" i="20"/>
  <c r="BZ255" i="20"/>
  <c r="BZ256" i="20"/>
  <c r="BZ257" i="20"/>
  <c r="BZ258" i="20"/>
  <c r="BZ259" i="20"/>
  <c r="BZ260" i="20"/>
  <c r="BZ261" i="20"/>
  <c r="BZ262" i="20"/>
  <c r="BZ263" i="20"/>
  <c r="BZ264" i="20"/>
  <c r="BZ265" i="20"/>
  <c r="BZ266" i="20"/>
  <c r="BZ267" i="20"/>
  <c r="BZ268" i="20"/>
  <c r="BZ269" i="20"/>
  <c r="BZ270" i="20"/>
  <c r="BZ271" i="20"/>
  <c r="BZ272" i="20"/>
  <c r="BZ273" i="20"/>
  <c r="BZ274" i="20"/>
  <c r="BZ275" i="20"/>
  <c r="BZ276" i="20"/>
  <c r="BZ277" i="20"/>
  <c r="BZ278" i="20"/>
  <c r="BZ279" i="20"/>
  <c r="BZ280" i="20"/>
  <c r="BZ281" i="20"/>
  <c r="BZ282" i="20"/>
  <c r="BZ283" i="20"/>
  <c r="BZ284" i="20"/>
  <c r="BZ285" i="20"/>
  <c r="BZ286" i="20"/>
  <c r="BZ287" i="20"/>
  <c r="BZ288" i="20"/>
  <c r="BZ289" i="20"/>
  <c r="BZ290" i="20"/>
  <c r="BZ291" i="20"/>
  <c r="BZ292" i="20"/>
  <c r="BZ293" i="20"/>
  <c r="BZ294" i="20"/>
  <c r="BZ295" i="20"/>
  <c r="BZ296" i="20"/>
  <c r="BZ297" i="20"/>
  <c r="BZ298" i="20"/>
  <c r="BZ299" i="20"/>
  <c r="BZ300" i="20"/>
  <c r="BZ301" i="20"/>
  <c r="BZ302" i="20"/>
  <c r="BZ303" i="20"/>
  <c r="BZ304" i="20"/>
  <c r="BZ305" i="20"/>
  <c r="BZ306" i="20"/>
  <c r="BZ307" i="20"/>
  <c r="BZ308" i="20"/>
  <c r="BZ309" i="20"/>
  <c r="BZ310" i="20"/>
  <c r="BZ311" i="20"/>
  <c r="BZ312" i="20"/>
  <c r="BZ313" i="20"/>
  <c r="BZ314" i="20"/>
  <c r="BZ315" i="20"/>
  <c r="BZ316" i="20"/>
  <c r="BZ317" i="20"/>
  <c r="BZ318" i="20"/>
  <c r="BZ319" i="20"/>
  <c r="BZ320" i="20"/>
  <c r="BZ321" i="20"/>
  <c r="BZ322" i="20"/>
  <c r="BZ323" i="20"/>
  <c r="BZ324" i="20"/>
  <c r="BZ325" i="20"/>
  <c r="BZ326" i="20"/>
  <c r="BZ327" i="20"/>
  <c r="BZ328" i="20"/>
  <c r="BZ329" i="20"/>
  <c r="BZ330" i="20"/>
  <c r="BZ331" i="20"/>
  <c r="BZ332" i="20"/>
  <c r="BZ333" i="20"/>
  <c r="BZ334" i="20"/>
  <c r="BZ335" i="20"/>
  <c r="BZ336" i="20"/>
  <c r="BZ337" i="20"/>
  <c r="BZ338" i="20"/>
  <c r="BZ339" i="20"/>
  <c r="BZ340" i="20"/>
  <c r="BZ341" i="20"/>
  <c r="BZ342" i="20"/>
  <c r="BZ343" i="20"/>
  <c r="BZ344" i="20"/>
  <c r="BZ345" i="20"/>
  <c r="BZ346" i="20"/>
  <c r="BZ347" i="20"/>
  <c r="BZ348" i="20"/>
  <c r="BZ349" i="20"/>
  <c r="BZ350" i="20"/>
  <c r="BZ351" i="20"/>
  <c r="BZ352" i="20"/>
  <c r="BZ353" i="20"/>
  <c r="BZ354" i="20"/>
  <c r="BZ355" i="20"/>
  <c r="BZ356" i="20"/>
  <c r="BZ357" i="20"/>
  <c r="BZ358" i="20"/>
  <c r="BZ359" i="20"/>
  <c r="BZ360" i="20"/>
  <c r="BZ361" i="20"/>
  <c r="BZ362" i="20"/>
  <c r="BZ363" i="20"/>
  <c r="BZ364" i="20"/>
  <c r="BZ365" i="20"/>
  <c r="BZ366" i="20"/>
  <c r="BZ367" i="20"/>
  <c r="BZ368" i="20"/>
  <c r="BZ369" i="20"/>
  <c r="BZ370" i="20"/>
  <c r="BZ371" i="20"/>
  <c r="BZ372" i="20"/>
  <c r="BZ373" i="20"/>
  <c r="BZ374" i="20"/>
  <c r="BZ375" i="20"/>
  <c r="BZ376" i="20"/>
  <c r="BZ377" i="20"/>
  <c r="BZ378" i="20"/>
  <c r="BZ379" i="20"/>
  <c r="BZ380" i="20"/>
  <c r="BZ381" i="20"/>
  <c r="BZ382" i="20"/>
  <c r="BZ383" i="20"/>
  <c r="BZ384" i="20"/>
  <c r="BZ385" i="20"/>
  <c r="BZ386" i="20"/>
  <c r="BZ387" i="20"/>
  <c r="BZ388" i="20"/>
  <c r="BZ389" i="20"/>
  <c r="BZ390" i="20"/>
  <c r="BZ391" i="20"/>
  <c r="BZ392" i="20"/>
  <c r="BZ393" i="20"/>
  <c r="BZ394" i="20"/>
  <c r="BZ395" i="20"/>
  <c r="BZ396" i="20"/>
  <c r="BZ397" i="20"/>
  <c r="BZ398" i="20"/>
  <c r="BZ399" i="20"/>
  <c r="BZ400" i="20"/>
  <c r="BZ401" i="20"/>
  <c r="BZ402" i="20"/>
  <c r="BZ403" i="20"/>
  <c r="BZ404" i="20"/>
  <c r="BZ405" i="20"/>
  <c r="BZ406" i="20"/>
  <c r="BZ407" i="20"/>
  <c r="BZ408" i="20"/>
  <c r="BZ409" i="20"/>
  <c r="BZ410" i="20"/>
  <c r="BZ411" i="20"/>
  <c r="BZ412" i="20"/>
  <c r="BZ413" i="20"/>
  <c r="BZ414" i="20"/>
  <c r="BZ415" i="20"/>
  <c r="BZ416" i="20"/>
  <c r="BZ417" i="20"/>
  <c r="BZ418" i="20"/>
  <c r="BZ419" i="20"/>
  <c r="BZ420" i="20"/>
  <c r="BZ421" i="20"/>
  <c r="BZ422" i="20"/>
  <c r="BZ423" i="20"/>
  <c r="BZ424" i="20"/>
  <c r="BZ425" i="20"/>
  <c r="BZ426" i="20"/>
  <c r="BZ427" i="20"/>
  <c r="BZ428" i="20"/>
  <c r="BZ429" i="20"/>
  <c r="BZ430" i="20"/>
  <c r="BZ431" i="20"/>
  <c r="BZ432" i="20"/>
  <c r="BZ433" i="20"/>
  <c r="BZ434" i="20"/>
  <c r="BZ435" i="20"/>
  <c r="BZ436" i="20"/>
  <c r="BZ437" i="20"/>
  <c r="BZ438" i="20"/>
  <c r="BZ439" i="20"/>
  <c r="BZ440" i="20"/>
  <c r="BZ441" i="20"/>
  <c r="BZ442" i="20"/>
  <c r="BZ443" i="20"/>
  <c r="BZ444" i="20"/>
  <c r="BZ445" i="20"/>
  <c r="BZ446" i="20"/>
  <c r="BZ447" i="20"/>
  <c r="BZ448" i="20"/>
  <c r="BZ449" i="20"/>
  <c r="BZ450" i="20"/>
  <c r="BZ451" i="20"/>
  <c r="BZ452" i="20"/>
  <c r="BZ453" i="20"/>
  <c r="BZ454" i="20"/>
  <c r="BZ455" i="20"/>
  <c r="BZ456" i="20"/>
  <c r="BZ457" i="20"/>
  <c r="BZ458" i="20"/>
  <c r="BZ459" i="20"/>
  <c r="BZ460" i="20"/>
  <c r="BZ461" i="20"/>
  <c r="BZ462" i="20"/>
  <c r="BZ463" i="20"/>
  <c r="BZ464" i="20"/>
  <c r="BZ465" i="20"/>
  <c r="BZ466" i="20"/>
  <c r="BZ467" i="20"/>
  <c r="BZ468" i="20"/>
  <c r="BZ469" i="20"/>
  <c r="BZ470" i="20"/>
  <c r="BZ471" i="20"/>
  <c r="BZ472" i="20"/>
  <c r="BZ473" i="20"/>
  <c r="BZ474" i="20"/>
  <c r="BZ475" i="20"/>
  <c r="BZ476" i="20"/>
  <c r="BZ477" i="20"/>
  <c r="BZ478" i="20"/>
  <c r="BZ479" i="20"/>
  <c r="BZ480" i="20"/>
  <c r="BZ481" i="20"/>
  <c r="BZ482" i="20"/>
  <c r="BZ483" i="20"/>
  <c r="BZ484" i="20"/>
  <c r="BZ485" i="20"/>
  <c r="BZ486" i="20"/>
  <c r="BZ487" i="20"/>
  <c r="BZ488" i="20"/>
  <c r="BZ489" i="20"/>
  <c r="BZ490" i="20"/>
  <c r="BZ491" i="20"/>
  <c r="BZ492" i="20"/>
  <c r="BZ493" i="20"/>
  <c r="BZ494" i="20"/>
  <c r="BZ495" i="20"/>
  <c r="BZ496" i="20"/>
  <c r="BZ497" i="20"/>
  <c r="BZ498" i="20"/>
  <c r="BZ499" i="20"/>
  <c r="BZ500" i="20"/>
  <c r="BZ501" i="20"/>
  <c r="BZ502" i="20"/>
  <c r="BZ503" i="20"/>
  <c r="BZ504" i="20"/>
  <c r="BZ505" i="20"/>
  <c r="BZ506" i="20"/>
  <c r="BZ507" i="20"/>
  <c r="BZ508" i="20"/>
  <c r="BZ509" i="20"/>
  <c r="BZ510" i="20"/>
  <c r="BZ511" i="20"/>
  <c r="BZ512" i="20"/>
  <c r="BZ513" i="20"/>
  <c r="BZ514" i="20"/>
  <c r="BZ515" i="20"/>
  <c r="BZ516" i="20"/>
  <c r="BZ517" i="20"/>
  <c r="BZ518" i="20"/>
  <c r="BZ519" i="20"/>
  <c r="BZ520" i="20"/>
  <c r="BZ521" i="20"/>
  <c r="BZ522" i="20"/>
  <c r="BZ523" i="20"/>
  <c r="BZ524" i="20"/>
  <c r="BZ525" i="20"/>
  <c r="BZ526" i="20"/>
  <c r="BZ527" i="20"/>
  <c r="BZ528" i="20"/>
  <c r="BZ529" i="20"/>
  <c r="BZ530" i="20"/>
  <c r="BZ531" i="20"/>
  <c r="BZ532" i="20"/>
  <c r="BZ533" i="20"/>
  <c r="BZ534" i="20"/>
  <c r="BZ535" i="20"/>
  <c r="BZ536" i="20"/>
  <c r="BZ537" i="20"/>
  <c r="BZ538" i="20"/>
  <c r="BZ539" i="20"/>
  <c r="BZ540" i="20"/>
  <c r="BZ541" i="20"/>
  <c r="BZ542" i="20"/>
  <c r="BZ543" i="20"/>
  <c r="BZ544" i="20"/>
  <c r="BZ545" i="20"/>
  <c r="BZ546" i="20"/>
  <c r="BZ547" i="20"/>
  <c r="BZ548" i="20"/>
  <c r="BZ549" i="20"/>
  <c r="BZ550" i="20"/>
  <c r="BZ551" i="20"/>
  <c r="BZ552" i="20"/>
  <c r="BZ553" i="20"/>
  <c r="BZ554" i="20"/>
  <c r="BZ555" i="20"/>
  <c r="BZ556" i="20"/>
  <c r="BZ557" i="20"/>
  <c r="BZ558" i="20"/>
  <c r="BZ559" i="20"/>
  <c r="BZ560" i="20"/>
  <c r="BZ561" i="20"/>
  <c r="BZ562" i="20"/>
  <c r="BZ563" i="20"/>
  <c r="BZ564" i="20"/>
  <c r="BZ565" i="20"/>
  <c r="BY2" i="20"/>
  <c r="BY3" i="20"/>
  <c r="BY4" i="20"/>
  <c r="BY5" i="20"/>
  <c r="BY6" i="20"/>
  <c r="BY7" i="20"/>
  <c r="BY8" i="20"/>
  <c r="BY9" i="20"/>
  <c r="BY10" i="20"/>
  <c r="BY11" i="20"/>
  <c r="BY12" i="20"/>
  <c r="BY13" i="20"/>
  <c r="BY14" i="20"/>
  <c r="BY15" i="20"/>
  <c r="BY16" i="20"/>
  <c r="BY17" i="20"/>
  <c r="BY18" i="20"/>
  <c r="BY19" i="20"/>
  <c r="BY20" i="20"/>
  <c r="BY21" i="20"/>
  <c r="BY22" i="20"/>
  <c r="BY23" i="20"/>
  <c r="BY24" i="20"/>
  <c r="BY25" i="20"/>
  <c r="BY26" i="20"/>
  <c r="BY27" i="20"/>
  <c r="BY28" i="20"/>
  <c r="BY29" i="20"/>
  <c r="BY30" i="20"/>
  <c r="BY31" i="20"/>
  <c r="BY32" i="20"/>
  <c r="BY33" i="20"/>
  <c r="BY34" i="20"/>
  <c r="BY35" i="20"/>
  <c r="BY36" i="20"/>
  <c r="BY37" i="20"/>
  <c r="BY38" i="20"/>
  <c r="BY39" i="20"/>
  <c r="BY40" i="20"/>
  <c r="BY41" i="20"/>
  <c r="BY42" i="20"/>
  <c r="BY43" i="20"/>
  <c r="BY44" i="20"/>
  <c r="BY45" i="20"/>
  <c r="BY46" i="20"/>
  <c r="BY47" i="20"/>
  <c r="BY48" i="20"/>
  <c r="BY49" i="20"/>
  <c r="BY50" i="20"/>
  <c r="BY51" i="20"/>
  <c r="BY52" i="20"/>
  <c r="BY53" i="20"/>
  <c r="BY54" i="20"/>
  <c r="BY55" i="20"/>
  <c r="BY56" i="20"/>
  <c r="BY57" i="20"/>
  <c r="BY58" i="20"/>
  <c r="BY59" i="20"/>
  <c r="BY60" i="20"/>
  <c r="BY61" i="20"/>
  <c r="BY62" i="20"/>
  <c r="BY63" i="20"/>
  <c r="BY64" i="20"/>
  <c r="BY65" i="20"/>
  <c r="BY66" i="20"/>
  <c r="BY67" i="20"/>
  <c r="BY68" i="20"/>
  <c r="BY69" i="20"/>
  <c r="BY70" i="20"/>
  <c r="BY71" i="20"/>
  <c r="BY72" i="20"/>
  <c r="BY73" i="20"/>
  <c r="BY74" i="20"/>
  <c r="BY75" i="20"/>
  <c r="BY76" i="20"/>
  <c r="BY77" i="20"/>
  <c r="BY78" i="20"/>
  <c r="BY79" i="20"/>
  <c r="BY80" i="20"/>
  <c r="BY81" i="20"/>
  <c r="BY82" i="20"/>
  <c r="BY83" i="20"/>
  <c r="BY84" i="20"/>
  <c r="BY85" i="20"/>
  <c r="BY86" i="20"/>
  <c r="BY87" i="20"/>
  <c r="BY88" i="20"/>
  <c r="BY89" i="20"/>
  <c r="BY90" i="20"/>
  <c r="BY91" i="20"/>
  <c r="BY92" i="20"/>
  <c r="BY93" i="20"/>
  <c r="BY94" i="20"/>
  <c r="BY95" i="20"/>
  <c r="BY96" i="20"/>
  <c r="BY97" i="20"/>
  <c r="BY98" i="20"/>
  <c r="BY99" i="20"/>
  <c r="BY100" i="20"/>
  <c r="BY101" i="20"/>
  <c r="BY102" i="20"/>
  <c r="BY103" i="20"/>
  <c r="BY104" i="20"/>
  <c r="BY105" i="20"/>
  <c r="BY106" i="20"/>
  <c r="BY107" i="20"/>
  <c r="BY108" i="20"/>
  <c r="BY109" i="20"/>
  <c r="BY110" i="20"/>
  <c r="BY111" i="20"/>
  <c r="BY112" i="20"/>
  <c r="BY113" i="20"/>
  <c r="BY114" i="20"/>
  <c r="BY115" i="20"/>
  <c r="BY116" i="20"/>
  <c r="BY117" i="20"/>
  <c r="BY118" i="20"/>
  <c r="BY119" i="20"/>
  <c r="BY120" i="20"/>
  <c r="BY121" i="20"/>
  <c r="BY122" i="20"/>
  <c r="BY123" i="20"/>
  <c r="BY124" i="20"/>
  <c r="BY125" i="20"/>
  <c r="BY126" i="20"/>
  <c r="BY127" i="20"/>
  <c r="BY128" i="20"/>
  <c r="BY129" i="20"/>
  <c r="BY130" i="20"/>
  <c r="BY131" i="20"/>
  <c r="BY132" i="20"/>
  <c r="BY133" i="20"/>
  <c r="BY134" i="20"/>
  <c r="BY135" i="20"/>
  <c r="BY136" i="20"/>
  <c r="BY137" i="20"/>
  <c r="BY138" i="20"/>
  <c r="BY139" i="20"/>
  <c r="BY140" i="20"/>
  <c r="BY141" i="20"/>
  <c r="BY142" i="20"/>
  <c r="BY143" i="20"/>
  <c r="BY144" i="20"/>
  <c r="BY145" i="20"/>
  <c r="BY146" i="20"/>
  <c r="BY147" i="20"/>
  <c r="BY148" i="20"/>
  <c r="BY149" i="20"/>
  <c r="BY150" i="20"/>
  <c r="BY151" i="20"/>
  <c r="BY152" i="20"/>
  <c r="BY153" i="20"/>
  <c r="BY154" i="20"/>
  <c r="BY155" i="20"/>
  <c r="BY156" i="20"/>
  <c r="BY157" i="20"/>
  <c r="BY158" i="20"/>
  <c r="BY159" i="20"/>
  <c r="BY160" i="20"/>
  <c r="BY161" i="20"/>
  <c r="BY162" i="20"/>
  <c r="BY163" i="20"/>
  <c r="BY164" i="20"/>
  <c r="BY165" i="20"/>
  <c r="BY166" i="20"/>
  <c r="BY167" i="20"/>
  <c r="BY168" i="20"/>
  <c r="BY169" i="20"/>
  <c r="BY170" i="20"/>
  <c r="BY171" i="20"/>
  <c r="BY172" i="20"/>
  <c r="BY173" i="20"/>
  <c r="BY174" i="20"/>
  <c r="BY175" i="20"/>
  <c r="BY176" i="20"/>
  <c r="BY177" i="20"/>
  <c r="BY178" i="20"/>
  <c r="BY179" i="20"/>
  <c r="BY180" i="20"/>
  <c r="BY181" i="20"/>
  <c r="BY182" i="20"/>
  <c r="BY183" i="20"/>
  <c r="BY184" i="20"/>
  <c r="BY185" i="20"/>
  <c r="BY186" i="20"/>
  <c r="BY187" i="20"/>
  <c r="BY188" i="20"/>
  <c r="BY189" i="20"/>
  <c r="BY190" i="20"/>
  <c r="BY191" i="20"/>
  <c r="BY192" i="20"/>
  <c r="BY193" i="20"/>
  <c r="BY194" i="20"/>
  <c r="BY195" i="20"/>
  <c r="BY196" i="20"/>
  <c r="BY197" i="20"/>
  <c r="BY198" i="20"/>
  <c r="BY199" i="20"/>
  <c r="BY200" i="20"/>
  <c r="BY201" i="20"/>
  <c r="BY202" i="20"/>
  <c r="BY203" i="20"/>
  <c r="BY204" i="20"/>
  <c r="BY205" i="20"/>
  <c r="BY206" i="20"/>
  <c r="BY207" i="20"/>
  <c r="BY208" i="20"/>
  <c r="BY209" i="20"/>
  <c r="BY210" i="20"/>
  <c r="BY211" i="20"/>
  <c r="BY212" i="20"/>
  <c r="BY213" i="20"/>
  <c r="BY214" i="20"/>
  <c r="BY215" i="20"/>
  <c r="BY216" i="20"/>
  <c r="BY217" i="20"/>
  <c r="BY218" i="20"/>
  <c r="BY219" i="20"/>
  <c r="BY220" i="20"/>
  <c r="BY221" i="20"/>
  <c r="BY222" i="20"/>
  <c r="BY223" i="20"/>
  <c r="BY224" i="20"/>
  <c r="BY225" i="20"/>
  <c r="BY226" i="20"/>
  <c r="BY227" i="20"/>
  <c r="BY228" i="20"/>
  <c r="BY229" i="20"/>
  <c r="BY230" i="20"/>
  <c r="BY231" i="20"/>
  <c r="BY232" i="20"/>
  <c r="BY233" i="20"/>
  <c r="BY234" i="20"/>
  <c r="BY235" i="20"/>
  <c r="BY236" i="20"/>
  <c r="BY237" i="20"/>
  <c r="BY238" i="20"/>
  <c r="BY239" i="20"/>
  <c r="BY240" i="20"/>
  <c r="BY241" i="20"/>
  <c r="BY242" i="20"/>
  <c r="BY243" i="20"/>
  <c r="BY244" i="20"/>
  <c r="BY245" i="20"/>
  <c r="BY246" i="20"/>
  <c r="BY247" i="20"/>
  <c r="BY248" i="20"/>
  <c r="BY249" i="20"/>
  <c r="BY250" i="20"/>
  <c r="BY251" i="20"/>
  <c r="BY252" i="20"/>
  <c r="BY253" i="20"/>
  <c r="BY254" i="20"/>
  <c r="BY255" i="20"/>
  <c r="BY256" i="20"/>
  <c r="BY257" i="20"/>
  <c r="BY258" i="20"/>
  <c r="BY259" i="20"/>
  <c r="BY260" i="20"/>
  <c r="BY261" i="20"/>
  <c r="BY262" i="20"/>
  <c r="BY263" i="20"/>
  <c r="BY264" i="20"/>
  <c r="BY265" i="20"/>
  <c r="BY266" i="20"/>
  <c r="BY267" i="20"/>
  <c r="BY268" i="20"/>
  <c r="BY269" i="20"/>
  <c r="BY270" i="20"/>
  <c r="BY271" i="20"/>
  <c r="BY272" i="20"/>
  <c r="BY273" i="20"/>
  <c r="BY274" i="20"/>
  <c r="BY275" i="20"/>
  <c r="BY276" i="20"/>
  <c r="BY277" i="20"/>
  <c r="BY278" i="20"/>
  <c r="BY279" i="20"/>
  <c r="BY280" i="20"/>
  <c r="BY281" i="20"/>
  <c r="BY282" i="20"/>
  <c r="BY283" i="20"/>
  <c r="BY284" i="20"/>
  <c r="BY285" i="20"/>
  <c r="BY286" i="20"/>
  <c r="BY287" i="20"/>
  <c r="BY288" i="20"/>
  <c r="BY289" i="20"/>
  <c r="BY290" i="20"/>
  <c r="BY291" i="20"/>
  <c r="BY292" i="20"/>
  <c r="BY293" i="20"/>
  <c r="BY294" i="20"/>
  <c r="BY295" i="20"/>
  <c r="BY296" i="20"/>
  <c r="BY297" i="20"/>
  <c r="BY298" i="20"/>
  <c r="BY299" i="20"/>
  <c r="BY300" i="20"/>
  <c r="BY301" i="20"/>
  <c r="BY302" i="20"/>
  <c r="BY303" i="20"/>
  <c r="BY304" i="20"/>
  <c r="BY305" i="20"/>
  <c r="BY306" i="20"/>
  <c r="BY307" i="20"/>
  <c r="BY308" i="20"/>
  <c r="BY309" i="20"/>
  <c r="BY310" i="20"/>
  <c r="BY311" i="20"/>
  <c r="BY312" i="20"/>
  <c r="BY313" i="20"/>
  <c r="BY314" i="20"/>
  <c r="BY315" i="20"/>
  <c r="BY316" i="20"/>
  <c r="BY317" i="20"/>
  <c r="BY318" i="20"/>
  <c r="BY319" i="20"/>
  <c r="BY320" i="20"/>
  <c r="BY321" i="20"/>
  <c r="BY322" i="20"/>
  <c r="BY323" i="20"/>
  <c r="BY324" i="20"/>
  <c r="BY325" i="20"/>
  <c r="BY326" i="20"/>
  <c r="BY327" i="20"/>
  <c r="BY328" i="20"/>
  <c r="BY329" i="20"/>
  <c r="BY330" i="20"/>
  <c r="BY331" i="20"/>
  <c r="BY332" i="20"/>
  <c r="BY333" i="20"/>
  <c r="BY334" i="20"/>
  <c r="BY335" i="20"/>
  <c r="BY336" i="20"/>
  <c r="BY337" i="20"/>
  <c r="BY338" i="20"/>
  <c r="BY339" i="20"/>
  <c r="BY340" i="20"/>
  <c r="BY341" i="20"/>
  <c r="BY342" i="20"/>
  <c r="BY343" i="20"/>
  <c r="BY344" i="20"/>
  <c r="BY345" i="20"/>
  <c r="BY346" i="20"/>
  <c r="BY347" i="20"/>
  <c r="BY348" i="20"/>
  <c r="BY349" i="20"/>
  <c r="BY350" i="20"/>
  <c r="BY351" i="20"/>
  <c r="BY352" i="20"/>
  <c r="BY353" i="20"/>
  <c r="BY354" i="20"/>
  <c r="BY355" i="20"/>
  <c r="BY356" i="20"/>
  <c r="BY357" i="20"/>
  <c r="BY358" i="20"/>
  <c r="BY359" i="20"/>
  <c r="BY360" i="20"/>
  <c r="BY361" i="20"/>
  <c r="BY362" i="20"/>
  <c r="BY363" i="20"/>
  <c r="BY364" i="20"/>
  <c r="BY365" i="20"/>
  <c r="BY366" i="20"/>
  <c r="BY367" i="20"/>
  <c r="BY368" i="20"/>
  <c r="BY369" i="20"/>
  <c r="BY370" i="20"/>
  <c r="BY371" i="20"/>
  <c r="BY372" i="20"/>
  <c r="BY373" i="20"/>
  <c r="BY374" i="20"/>
  <c r="BY375" i="20"/>
  <c r="BY376" i="20"/>
  <c r="BY377" i="20"/>
  <c r="BY378" i="20"/>
  <c r="BY379" i="20"/>
  <c r="BY380" i="20"/>
  <c r="BY381" i="20"/>
  <c r="BY382" i="20"/>
  <c r="BY383" i="20"/>
  <c r="BY384" i="20"/>
  <c r="BY385" i="20"/>
  <c r="BY386" i="20"/>
  <c r="BY387" i="20"/>
  <c r="BY388" i="20"/>
  <c r="BY389" i="20"/>
  <c r="BY390" i="20"/>
  <c r="BY391" i="20"/>
  <c r="BY392" i="20"/>
  <c r="BY393" i="20"/>
  <c r="BY394" i="20"/>
  <c r="BY395" i="20"/>
  <c r="BY396" i="20"/>
  <c r="BY397" i="20"/>
  <c r="BY398" i="20"/>
  <c r="BY399" i="20"/>
  <c r="BY400" i="20"/>
  <c r="BY401" i="20"/>
  <c r="BY402" i="20"/>
  <c r="BY403" i="20"/>
  <c r="BY404" i="20"/>
  <c r="BY405" i="20"/>
  <c r="BY406" i="20"/>
  <c r="BY407" i="20"/>
  <c r="BY408" i="20"/>
  <c r="BY409" i="20"/>
  <c r="BY410" i="20"/>
  <c r="BY411" i="20"/>
  <c r="BY412" i="20"/>
  <c r="BY413" i="20"/>
  <c r="BY414" i="20"/>
  <c r="BY415" i="20"/>
  <c r="BY416" i="20"/>
  <c r="BY417" i="20"/>
  <c r="BY418" i="20"/>
  <c r="BY419" i="20"/>
  <c r="BY420" i="20"/>
  <c r="BY421" i="20"/>
  <c r="BY422" i="20"/>
  <c r="BY423" i="20"/>
  <c r="BY424" i="20"/>
  <c r="BY425" i="20"/>
  <c r="BY426" i="20"/>
  <c r="BY427" i="20"/>
  <c r="BY428" i="20"/>
  <c r="BY429" i="20"/>
  <c r="BY430" i="20"/>
  <c r="BY431" i="20"/>
  <c r="BY432" i="20"/>
  <c r="BY433" i="20"/>
  <c r="BY434" i="20"/>
  <c r="BY435" i="20"/>
  <c r="BY436" i="20"/>
  <c r="BY437" i="20"/>
  <c r="BY438" i="20"/>
  <c r="BY439" i="20"/>
  <c r="BY440" i="20"/>
  <c r="BY441" i="20"/>
  <c r="BY442" i="20"/>
  <c r="BY443" i="20"/>
  <c r="BY444" i="20"/>
  <c r="BY445" i="20"/>
  <c r="BY446" i="20"/>
  <c r="BY447" i="20"/>
  <c r="BY448" i="20"/>
  <c r="BY449" i="20"/>
  <c r="BY450" i="20"/>
  <c r="BY451" i="20"/>
  <c r="BY452" i="20"/>
  <c r="BY453" i="20"/>
  <c r="BY454" i="20"/>
  <c r="BY455" i="20"/>
  <c r="BY456" i="20"/>
  <c r="BY457" i="20"/>
  <c r="BY458" i="20"/>
  <c r="BY459" i="20"/>
  <c r="BY460" i="20"/>
  <c r="BY461" i="20"/>
  <c r="BY462" i="20"/>
  <c r="BY463" i="20"/>
  <c r="BY464" i="20"/>
  <c r="BY465" i="20"/>
  <c r="BY466" i="20"/>
  <c r="BY467" i="20"/>
  <c r="BY468" i="20"/>
  <c r="BY469" i="20"/>
  <c r="BY470" i="20"/>
  <c r="BY471" i="20"/>
  <c r="BY472" i="20"/>
  <c r="BY473" i="20"/>
  <c r="BY474" i="20"/>
  <c r="BY475" i="20"/>
  <c r="BY476" i="20"/>
  <c r="BY477" i="20"/>
  <c r="BY478" i="20"/>
  <c r="BY479" i="20"/>
  <c r="BY480" i="20"/>
  <c r="BY481" i="20"/>
  <c r="BY482" i="20"/>
  <c r="BY483" i="20"/>
  <c r="BY484" i="20"/>
  <c r="BY485" i="20"/>
  <c r="BY486" i="20"/>
  <c r="BY487" i="20"/>
  <c r="BY488" i="20"/>
  <c r="BY489" i="20"/>
  <c r="BY490" i="20"/>
  <c r="BY491" i="20"/>
  <c r="BY492" i="20"/>
  <c r="BY493" i="20"/>
  <c r="BY494" i="20"/>
  <c r="BY495" i="20"/>
  <c r="BY496" i="20"/>
  <c r="BY497" i="20"/>
  <c r="BY498" i="20"/>
  <c r="BY499" i="20"/>
  <c r="BY500" i="20"/>
  <c r="BY501" i="20"/>
  <c r="BY502" i="20"/>
  <c r="BY503" i="20"/>
  <c r="BY504" i="20"/>
  <c r="BY505" i="20"/>
  <c r="BY506" i="20"/>
  <c r="BY507" i="20"/>
  <c r="BY508" i="20"/>
  <c r="BY509" i="20"/>
  <c r="BY510" i="20"/>
  <c r="BY511" i="20"/>
  <c r="BY512" i="20"/>
  <c r="BY513" i="20"/>
  <c r="BY514" i="20"/>
  <c r="BY515" i="20"/>
  <c r="BY516" i="20"/>
  <c r="BY517" i="20"/>
  <c r="BY518" i="20"/>
  <c r="BY519" i="20"/>
  <c r="BY520" i="20"/>
  <c r="BY521" i="20"/>
  <c r="BY522" i="20"/>
  <c r="BY523" i="20"/>
  <c r="BY524" i="20"/>
  <c r="BY525" i="20"/>
  <c r="BY526" i="20"/>
  <c r="BY527" i="20"/>
  <c r="BY528" i="20"/>
  <c r="BY529" i="20"/>
  <c r="BY530" i="20"/>
  <c r="BY531" i="20"/>
  <c r="BY532" i="20"/>
  <c r="BY533" i="20"/>
  <c r="BY534" i="20"/>
  <c r="BY535" i="20"/>
  <c r="BY536" i="20"/>
  <c r="BY537" i="20"/>
  <c r="BY538" i="20"/>
  <c r="BY539" i="20"/>
  <c r="BY540" i="20"/>
  <c r="BY541" i="20"/>
  <c r="BY542" i="20"/>
  <c r="BY543" i="20"/>
  <c r="BY544" i="20"/>
  <c r="BY545" i="20"/>
  <c r="BY546" i="20"/>
  <c r="BY547" i="20"/>
  <c r="BY548" i="20"/>
  <c r="BY549" i="20"/>
  <c r="BY550" i="20"/>
  <c r="BY551" i="20"/>
  <c r="BY552" i="20"/>
  <c r="BY553" i="20"/>
  <c r="BY554" i="20"/>
  <c r="BY555" i="20"/>
  <c r="BY556" i="20"/>
  <c r="BY557" i="20"/>
  <c r="BY558" i="20"/>
  <c r="BY559" i="20"/>
  <c r="BY560" i="20"/>
  <c r="BY561" i="20"/>
  <c r="BY562" i="20"/>
  <c r="BY563" i="20"/>
  <c r="BY564" i="20"/>
  <c r="BY565" i="20"/>
  <c r="BX2" i="20"/>
  <c r="BX3" i="20"/>
  <c r="BX4" i="20"/>
  <c r="BX5" i="20"/>
  <c r="BX6" i="20"/>
  <c r="BX7" i="20"/>
  <c r="BX8" i="20"/>
  <c r="BX9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X44" i="20"/>
  <c r="BX45" i="20"/>
  <c r="BX46" i="20"/>
  <c r="BX47" i="20"/>
  <c r="BX48" i="20"/>
  <c r="BX49" i="20"/>
  <c r="BX50" i="20"/>
  <c r="BX51" i="20"/>
  <c r="BX52" i="20"/>
  <c r="BX53" i="20"/>
  <c r="BX54" i="20"/>
  <c r="BX55" i="20"/>
  <c r="BX56" i="20"/>
  <c r="BX57" i="20"/>
  <c r="BX58" i="20"/>
  <c r="BX59" i="20"/>
  <c r="BX60" i="20"/>
  <c r="BX61" i="20"/>
  <c r="BX62" i="20"/>
  <c r="BX63" i="20"/>
  <c r="BX64" i="20"/>
  <c r="BX65" i="20"/>
  <c r="BX66" i="20"/>
  <c r="BX67" i="20"/>
  <c r="BX68" i="20"/>
  <c r="BX69" i="20"/>
  <c r="BX70" i="20"/>
  <c r="BX71" i="20"/>
  <c r="BX72" i="20"/>
  <c r="BX73" i="20"/>
  <c r="BX74" i="20"/>
  <c r="BX75" i="20"/>
  <c r="BX76" i="20"/>
  <c r="BX77" i="20"/>
  <c r="BX78" i="20"/>
  <c r="BX79" i="20"/>
  <c r="BX80" i="20"/>
  <c r="BX81" i="20"/>
  <c r="BX82" i="20"/>
  <c r="BX83" i="20"/>
  <c r="BX84" i="20"/>
  <c r="BX85" i="20"/>
  <c r="BX86" i="20"/>
  <c r="BX87" i="20"/>
  <c r="BX88" i="20"/>
  <c r="BX89" i="20"/>
  <c r="BX90" i="20"/>
  <c r="BX91" i="20"/>
  <c r="BX92" i="20"/>
  <c r="BX93" i="20"/>
  <c r="BX94" i="20"/>
  <c r="BX95" i="20"/>
  <c r="BX96" i="20"/>
  <c r="BX97" i="20"/>
  <c r="BX98" i="20"/>
  <c r="BX99" i="20"/>
  <c r="BX100" i="20"/>
  <c r="BX101" i="20"/>
  <c r="BX102" i="20"/>
  <c r="BX103" i="20"/>
  <c r="BX104" i="20"/>
  <c r="BX105" i="20"/>
  <c r="BX106" i="20"/>
  <c r="BX107" i="20"/>
  <c r="BX108" i="20"/>
  <c r="BX109" i="20"/>
  <c r="BX110" i="20"/>
  <c r="BX111" i="20"/>
  <c r="BX112" i="20"/>
  <c r="BX113" i="20"/>
  <c r="BX114" i="20"/>
  <c r="BX115" i="20"/>
  <c r="BX116" i="20"/>
  <c r="BX117" i="20"/>
  <c r="BX118" i="20"/>
  <c r="BX119" i="20"/>
  <c r="BX120" i="20"/>
  <c r="BX121" i="20"/>
  <c r="BX122" i="20"/>
  <c r="BX123" i="20"/>
  <c r="BX124" i="20"/>
  <c r="BX125" i="20"/>
  <c r="BX126" i="20"/>
  <c r="BX127" i="20"/>
  <c r="BX128" i="20"/>
  <c r="BX129" i="20"/>
  <c r="BX130" i="20"/>
  <c r="BX131" i="20"/>
  <c r="BX132" i="20"/>
  <c r="BX133" i="20"/>
  <c r="BX134" i="20"/>
  <c r="BX135" i="20"/>
  <c r="BX136" i="20"/>
  <c r="BX137" i="20"/>
  <c r="BX138" i="20"/>
  <c r="BX139" i="20"/>
  <c r="BX140" i="20"/>
  <c r="BX141" i="20"/>
  <c r="BX142" i="20"/>
  <c r="BX143" i="20"/>
  <c r="BX144" i="20"/>
  <c r="BX145" i="20"/>
  <c r="BX146" i="20"/>
  <c r="BX147" i="20"/>
  <c r="BX148" i="20"/>
  <c r="BX149" i="20"/>
  <c r="BX150" i="20"/>
  <c r="BX151" i="20"/>
  <c r="BX152" i="20"/>
  <c r="BX153" i="20"/>
  <c r="BX154" i="20"/>
  <c r="BX155" i="20"/>
  <c r="BX156" i="20"/>
  <c r="BX157" i="20"/>
  <c r="BX158" i="20"/>
  <c r="BX159" i="20"/>
  <c r="BX160" i="20"/>
  <c r="BX161" i="20"/>
  <c r="BX162" i="20"/>
  <c r="BX163" i="20"/>
  <c r="BX164" i="20"/>
  <c r="BX165" i="20"/>
  <c r="BX166" i="20"/>
  <c r="BX167" i="20"/>
  <c r="BX168" i="20"/>
  <c r="BX169" i="20"/>
  <c r="BX170" i="20"/>
  <c r="BX171" i="20"/>
  <c r="BX172" i="20"/>
  <c r="BX173" i="20"/>
  <c r="BX174" i="20"/>
  <c r="BX175" i="20"/>
  <c r="BX176" i="20"/>
  <c r="BX177" i="20"/>
  <c r="BX178" i="20"/>
  <c r="BX179" i="20"/>
  <c r="BX180" i="20"/>
  <c r="BX181" i="20"/>
  <c r="BX182" i="20"/>
  <c r="BX183" i="20"/>
  <c r="BX184" i="20"/>
  <c r="BX185" i="20"/>
  <c r="BX186" i="20"/>
  <c r="BX187" i="20"/>
  <c r="BX188" i="20"/>
  <c r="BX189" i="20"/>
  <c r="BX190" i="20"/>
  <c r="BX191" i="20"/>
  <c r="BX192" i="20"/>
  <c r="BX193" i="20"/>
  <c r="BX194" i="20"/>
  <c r="BX195" i="20"/>
  <c r="BX196" i="20"/>
  <c r="BX197" i="20"/>
  <c r="BX198" i="20"/>
  <c r="BX199" i="20"/>
  <c r="BX200" i="20"/>
  <c r="BX201" i="20"/>
  <c r="BX202" i="20"/>
  <c r="BX203" i="20"/>
  <c r="BX204" i="20"/>
  <c r="BX205" i="20"/>
  <c r="BX206" i="20"/>
  <c r="BX207" i="20"/>
  <c r="BX208" i="20"/>
  <c r="BX209" i="20"/>
  <c r="BX210" i="20"/>
  <c r="BX211" i="20"/>
  <c r="BX212" i="20"/>
  <c r="BX213" i="20"/>
  <c r="BX214" i="20"/>
  <c r="BX215" i="20"/>
  <c r="BX216" i="20"/>
  <c r="BX217" i="20"/>
  <c r="BX218" i="20"/>
  <c r="BX219" i="20"/>
  <c r="BX220" i="20"/>
  <c r="BX221" i="20"/>
  <c r="BX222" i="20"/>
  <c r="BX223" i="20"/>
  <c r="BX224" i="20"/>
  <c r="BX225" i="20"/>
  <c r="BX226" i="20"/>
  <c r="BX227" i="20"/>
  <c r="BX228" i="20"/>
  <c r="BX229" i="20"/>
  <c r="BX230" i="20"/>
  <c r="BX231" i="20"/>
  <c r="BX232" i="20"/>
  <c r="BX233" i="20"/>
  <c r="BX234" i="20"/>
  <c r="BX235" i="20"/>
  <c r="BX236" i="20"/>
  <c r="BX237" i="20"/>
  <c r="BX238" i="20"/>
  <c r="BX239" i="20"/>
  <c r="BX240" i="20"/>
  <c r="BX241" i="20"/>
  <c r="BX242" i="20"/>
  <c r="BX243" i="20"/>
  <c r="BX244" i="20"/>
  <c r="BX245" i="20"/>
  <c r="BX246" i="20"/>
  <c r="BX247" i="20"/>
  <c r="BX248" i="20"/>
  <c r="BX249" i="20"/>
  <c r="BX250" i="20"/>
  <c r="BX251" i="20"/>
  <c r="BX252" i="20"/>
  <c r="BX253" i="20"/>
  <c r="BX254" i="20"/>
  <c r="BX255" i="20"/>
  <c r="BX256" i="20"/>
  <c r="BX257" i="20"/>
  <c r="BX258" i="20"/>
  <c r="BX259" i="20"/>
  <c r="BX260" i="20"/>
  <c r="BX261" i="20"/>
  <c r="BX262" i="20"/>
  <c r="BX263" i="20"/>
  <c r="BX264" i="20"/>
  <c r="BX265" i="20"/>
  <c r="BX266" i="20"/>
  <c r="BX267" i="20"/>
  <c r="BX268" i="20"/>
  <c r="BX269" i="20"/>
  <c r="BX270" i="20"/>
  <c r="BX271" i="20"/>
  <c r="BX272" i="20"/>
  <c r="BX273" i="20"/>
  <c r="BX274" i="20"/>
  <c r="BX275" i="20"/>
  <c r="BX276" i="20"/>
  <c r="BX277" i="20"/>
  <c r="BX278" i="20"/>
  <c r="BX279" i="20"/>
  <c r="BX280" i="20"/>
  <c r="BX281" i="20"/>
  <c r="BX282" i="20"/>
  <c r="BX283" i="20"/>
  <c r="BX284" i="20"/>
  <c r="BX285" i="20"/>
  <c r="BX286" i="20"/>
  <c r="BX287" i="20"/>
  <c r="BX288" i="20"/>
  <c r="BX289" i="20"/>
  <c r="BX290" i="20"/>
  <c r="BX291" i="20"/>
  <c r="BX292" i="20"/>
  <c r="BX293" i="20"/>
  <c r="BX294" i="20"/>
  <c r="BX295" i="20"/>
  <c r="BX296" i="20"/>
  <c r="BX297" i="20"/>
  <c r="BX298" i="20"/>
  <c r="BX299" i="20"/>
  <c r="BX300" i="20"/>
  <c r="BX301" i="20"/>
  <c r="BX302" i="20"/>
  <c r="BX303" i="20"/>
  <c r="BX304" i="20"/>
  <c r="BX305" i="20"/>
  <c r="BX306" i="20"/>
  <c r="BX307" i="20"/>
  <c r="BX308" i="20"/>
  <c r="BX309" i="20"/>
  <c r="BX310" i="20"/>
  <c r="BX311" i="20"/>
  <c r="BX312" i="20"/>
  <c r="BX313" i="20"/>
  <c r="BX314" i="20"/>
  <c r="BX315" i="20"/>
  <c r="BX316" i="20"/>
  <c r="BX317" i="20"/>
  <c r="BX318" i="20"/>
  <c r="BX319" i="20"/>
  <c r="BX320" i="20"/>
  <c r="BX321" i="20"/>
  <c r="BX322" i="20"/>
  <c r="BX323" i="20"/>
  <c r="BX324" i="20"/>
  <c r="BX325" i="20"/>
  <c r="BX326" i="20"/>
  <c r="BX327" i="20"/>
  <c r="BX328" i="20"/>
  <c r="BX329" i="20"/>
  <c r="BX330" i="20"/>
  <c r="BX331" i="20"/>
  <c r="BX332" i="20"/>
  <c r="BX333" i="20"/>
  <c r="BX334" i="20"/>
  <c r="BX335" i="20"/>
  <c r="BX336" i="20"/>
  <c r="BX337" i="20"/>
  <c r="BX338" i="20"/>
  <c r="BX339" i="20"/>
  <c r="BX340" i="20"/>
  <c r="BX341" i="20"/>
  <c r="BX342" i="20"/>
  <c r="BX343" i="20"/>
  <c r="BX344" i="20"/>
  <c r="BX345" i="20"/>
  <c r="BX346" i="20"/>
  <c r="BX347" i="20"/>
  <c r="BX348" i="20"/>
  <c r="BX349" i="20"/>
  <c r="BX350" i="20"/>
  <c r="BX351" i="20"/>
  <c r="BX352" i="20"/>
  <c r="BX353" i="20"/>
  <c r="BX354" i="20"/>
  <c r="BX355" i="20"/>
  <c r="BX356" i="20"/>
  <c r="BX357" i="20"/>
  <c r="BX358" i="20"/>
  <c r="BX359" i="20"/>
  <c r="BX360" i="20"/>
  <c r="BX361" i="20"/>
  <c r="BX362" i="20"/>
  <c r="BX363" i="20"/>
  <c r="BX364" i="20"/>
  <c r="BX365" i="20"/>
  <c r="BX366" i="20"/>
  <c r="BX367" i="20"/>
  <c r="BX368" i="20"/>
  <c r="BX369" i="20"/>
  <c r="BX370" i="20"/>
  <c r="BX371" i="20"/>
  <c r="BX372" i="20"/>
  <c r="BX373" i="20"/>
  <c r="BX374" i="20"/>
  <c r="BX375" i="20"/>
  <c r="BX376" i="20"/>
  <c r="BX377" i="20"/>
  <c r="BX378" i="20"/>
  <c r="BX379" i="20"/>
  <c r="BX380" i="20"/>
  <c r="BX381" i="20"/>
  <c r="BX382" i="20"/>
  <c r="BX383" i="20"/>
  <c r="BX384" i="20"/>
  <c r="BX385" i="20"/>
  <c r="BX386" i="20"/>
  <c r="BX387" i="20"/>
  <c r="BX388" i="20"/>
  <c r="BX389" i="20"/>
  <c r="BX390" i="20"/>
  <c r="BX391" i="20"/>
  <c r="BX392" i="20"/>
  <c r="BX393" i="20"/>
  <c r="BX394" i="20"/>
  <c r="BX395" i="20"/>
  <c r="BX396" i="20"/>
  <c r="BX397" i="20"/>
  <c r="BX398" i="20"/>
  <c r="BX399" i="20"/>
  <c r="BX400" i="20"/>
  <c r="BX401" i="20"/>
  <c r="BX402" i="20"/>
  <c r="BX403" i="20"/>
  <c r="BX404" i="20"/>
  <c r="BX405" i="20"/>
  <c r="BX406" i="20"/>
  <c r="BX407" i="20"/>
  <c r="BX408" i="20"/>
  <c r="BX409" i="20"/>
  <c r="BX410" i="20"/>
  <c r="BX411" i="20"/>
  <c r="BX412" i="20"/>
  <c r="BX413" i="20"/>
  <c r="BX414" i="20"/>
  <c r="BX415" i="20"/>
  <c r="BX416" i="20"/>
  <c r="BX417" i="20"/>
  <c r="BX418" i="20"/>
  <c r="BX419" i="20"/>
  <c r="BX420" i="20"/>
  <c r="BX421" i="20"/>
  <c r="BX422" i="20"/>
  <c r="BX423" i="20"/>
  <c r="BX424" i="20"/>
  <c r="BX425" i="20"/>
  <c r="BX426" i="20"/>
  <c r="BX427" i="20"/>
  <c r="BX428" i="20"/>
  <c r="BX429" i="20"/>
  <c r="BX430" i="20"/>
  <c r="BX431" i="20"/>
  <c r="BX432" i="20"/>
  <c r="BX433" i="20"/>
  <c r="BX434" i="20"/>
  <c r="BX435" i="20"/>
  <c r="BX436" i="20"/>
  <c r="BX437" i="20"/>
  <c r="BX438" i="20"/>
  <c r="BX439" i="20"/>
  <c r="BX440" i="20"/>
  <c r="BX441" i="20"/>
  <c r="BX442" i="20"/>
  <c r="BX443" i="20"/>
  <c r="BX444" i="20"/>
  <c r="BX445" i="20"/>
  <c r="BX446" i="20"/>
  <c r="BX447" i="20"/>
  <c r="BX448" i="20"/>
  <c r="BX449" i="20"/>
  <c r="BX450" i="20"/>
  <c r="BX451" i="20"/>
  <c r="BX452" i="20"/>
  <c r="BX453" i="20"/>
  <c r="BX454" i="20"/>
  <c r="BX455" i="20"/>
  <c r="BX456" i="20"/>
  <c r="BX457" i="20"/>
  <c r="BX458" i="20"/>
  <c r="BX459" i="20"/>
  <c r="BX460" i="20"/>
  <c r="BX461" i="20"/>
  <c r="BX462" i="20"/>
  <c r="BX463" i="20"/>
  <c r="BX464" i="20"/>
  <c r="BX465" i="20"/>
  <c r="BX466" i="20"/>
  <c r="BX467" i="20"/>
  <c r="BX468" i="20"/>
  <c r="BX469" i="20"/>
  <c r="BX470" i="20"/>
  <c r="BX471" i="20"/>
  <c r="BX472" i="20"/>
  <c r="BX473" i="20"/>
  <c r="BX474" i="20"/>
  <c r="BX475" i="20"/>
  <c r="BX476" i="20"/>
  <c r="BX477" i="20"/>
  <c r="BX478" i="20"/>
  <c r="BX479" i="20"/>
  <c r="BX480" i="20"/>
  <c r="BX481" i="20"/>
  <c r="BX482" i="20"/>
  <c r="BX483" i="20"/>
  <c r="BX484" i="20"/>
  <c r="BX485" i="20"/>
  <c r="BX486" i="20"/>
  <c r="BX487" i="20"/>
  <c r="BX488" i="20"/>
  <c r="BX489" i="20"/>
  <c r="BX490" i="20"/>
  <c r="BX491" i="20"/>
  <c r="BX492" i="20"/>
  <c r="BX493" i="20"/>
  <c r="BX494" i="20"/>
  <c r="BX495" i="20"/>
  <c r="BX496" i="20"/>
  <c r="BX497" i="20"/>
  <c r="BX498" i="20"/>
  <c r="BX499" i="20"/>
  <c r="BX500" i="20"/>
  <c r="BX501" i="20"/>
  <c r="BX502" i="20"/>
  <c r="BX503" i="20"/>
  <c r="BX504" i="20"/>
  <c r="BX505" i="20"/>
  <c r="BX506" i="20"/>
  <c r="BX507" i="20"/>
  <c r="BX508" i="20"/>
  <c r="BX509" i="20"/>
  <c r="BX510" i="20"/>
  <c r="BX511" i="20"/>
  <c r="BX512" i="20"/>
  <c r="BX513" i="20"/>
  <c r="BX514" i="20"/>
  <c r="BX515" i="20"/>
  <c r="BX516" i="20"/>
  <c r="BX517" i="20"/>
  <c r="BX518" i="20"/>
  <c r="BX519" i="20"/>
  <c r="BX520" i="20"/>
  <c r="BX521" i="20"/>
  <c r="BX522" i="20"/>
  <c r="BX523" i="20"/>
  <c r="BX524" i="20"/>
  <c r="BX525" i="20"/>
  <c r="BX526" i="20"/>
  <c r="BX527" i="20"/>
  <c r="BX528" i="20"/>
  <c r="BX529" i="20"/>
  <c r="BX530" i="20"/>
  <c r="BX531" i="20"/>
  <c r="BX532" i="20"/>
  <c r="BX533" i="20"/>
  <c r="BX534" i="20"/>
  <c r="BX535" i="20"/>
  <c r="BX536" i="20"/>
  <c r="BX537" i="20"/>
  <c r="BX538" i="20"/>
  <c r="BX539" i="20"/>
  <c r="BX540" i="20"/>
  <c r="BX541" i="20"/>
  <c r="BX542" i="20"/>
  <c r="BX543" i="20"/>
  <c r="BX544" i="20"/>
  <c r="BX545" i="20"/>
  <c r="BX546" i="20"/>
  <c r="BX547" i="20"/>
  <c r="BX548" i="20"/>
  <c r="BX549" i="20"/>
  <c r="BX550" i="20"/>
  <c r="BX551" i="20"/>
  <c r="BX552" i="20"/>
  <c r="BX553" i="20"/>
  <c r="BX554" i="20"/>
  <c r="BX555" i="20"/>
  <c r="BX556" i="20"/>
  <c r="BX557" i="20"/>
  <c r="BX558" i="20"/>
  <c r="BX559" i="20"/>
  <c r="BX560" i="20"/>
  <c r="BX561" i="20"/>
  <c r="BX562" i="20"/>
  <c r="BX563" i="20"/>
  <c r="BX564" i="20"/>
  <c r="BX565" i="20"/>
  <c r="BW2" i="20"/>
  <c r="BW3" i="20"/>
  <c r="BW4" i="20"/>
  <c r="BW5" i="20"/>
  <c r="BW6" i="20"/>
  <c r="BW7" i="20"/>
  <c r="BW8" i="20"/>
  <c r="BW9" i="20"/>
  <c r="BW10" i="20"/>
  <c r="BW11" i="20"/>
  <c r="BW12" i="20"/>
  <c r="BW13" i="20"/>
  <c r="BW14" i="20"/>
  <c r="BW15" i="20"/>
  <c r="BW16" i="20"/>
  <c r="BW17" i="20"/>
  <c r="BW18" i="20"/>
  <c r="BW19" i="20"/>
  <c r="BW20" i="20"/>
  <c r="BW21" i="20"/>
  <c r="BW22" i="20"/>
  <c r="BW23" i="20"/>
  <c r="BW24" i="20"/>
  <c r="BW25" i="20"/>
  <c r="BW26" i="20"/>
  <c r="BW27" i="20"/>
  <c r="BW28" i="20"/>
  <c r="BW29" i="20"/>
  <c r="BW30" i="20"/>
  <c r="BW31" i="20"/>
  <c r="BW32" i="20"/>
  <c r="BW33" i="20"/>
  <c r="BW34" i="20"/>
  <c r="BW35" i="20"/>
  <c r="BW36" i="20"/>
  <c r="BW37" i="20"/>
  <c r="BW38" i="20"/>
  <c r="BW39" i="20"/>
  <c r="BW40" i="20"/>
  <c r="BW41" i="20"/>
  <c r="BW42" i="20"/>
  <c r="BW43" i="20"/>
  <c r="BW44" i="20"/>
  <c r="BW45" i="20"/>
  <c r="BW46" i="20"/>
  <c r="BW47" i="20"/>
  <c r="BW48" i="20"/>
  <c r="BW49" i="20"/>
  <c r="BW50" i="20"/>
  <c r="BW51" i="20"/>
  <c r="BW52" i="20"/>
  <c r="BW53" i="20"/>
  <c r="BW54" i="20"/>
  <c r="BW55" i="20"/>
  <c r="BW56" i="20"/>
  <c r="BW57" i="20"/>
  <c r="BW58" i="20"/>
  <c r="BW59" i="20"/>
  <c r="BW60" i="20"/>
  <c r="BW61" i="20"/>
  <c r="BW62" i="20"/>
  <c r="BW63" i="20"/>
  <c r="BW64" i="20"/>
  <c r="BW65" i="20"/>
  <c r="BW66" i="20"/>
  <c r="BW67" i="20"/>
  <c r="BW68" i="20"/>
  <c r="BW69" i="20"/>
  <c r="BW70" i="20"/>
  <c r="BW71" i="20"/>
  <c r="BW72" i="20"/>
  <c r="BW73" i="20"/>
  <c r="BW74" i="20"/>
  <c r="BW75" i="20"/>
  <c r="BW76" i="20"/>
  <c r="BW77" i="20"/>
  <c r="BW78" i="20"/>
  <c r="BW79" i="20"/>
  <c r="BW80" i="20"/>
  <c r="BW81" i="20"/>
  <c r="BW82" i="20"/>
  <c r="BW83" i="20"/>
  <c r="BW84" i="20"/>
  <c r="BW85" i="20"/>
  <c r="BW86" i="20"/>
  <c r="BW87" i="20"/>
  <c r="BW88" i="20"/>
  <c r="BW89" i="20"/>
  <c r="BW90" i="20"/>
  <c r="BW91" i="20"/>
  <c r="BW92" i="20"/>
  <c r="BW93" i="20"/>
  <c r="BW94" i="20"/>
  <c r="BW95" i="20"/>
  <c r="BW96" i="20"/>
  <c r="BW97" i="20"/>
  <c r="BW98" i="20"/>
  <c r="BW99" i="20"/>
  <c r="BW100" i="20"/>
  <c r="BW101" i="20"/>
  <c r="BW102" i="20"/>
  <c r="BW103" i="20"/>
  <c r="BW104" i="20"/>
  <c r="BW105" i="20"/>
  <c r="BW106" i="20"/>
  <c r="BW107" i="20"/>
  <c r="BW108" i="20"/>
  <c r="BW109" i="20"/>
  <c r="BW110" i="20"/>
  <c r="BW111" i="20"/>
  <c r="BW112" i="20"/>
  <c r="BW113" i="20"/>
  <c r="BW114" i="20"/>
  <c r="BW115" i="20"/>
  <c r="BW116" i="20"/>
  <c r="BW117" i="20"/>
  <c r="BW118" i="20"/>
  <c r="BW119" i="20"/>
  <c r="BW120" i="20"/>
  <c r="BW121" i="20"/>
  <c r="BW122" i="20"/>
  <c r="BW123" i="20"/>
  <c r="BW124" i="20"/>
  <c r="BW125" i="20"/>
  <c r="BW126" i="20"/>
  <c r="BW127" i="20"/>
  <c r="BW128" i="20"/>
  <c r="BW129" i="20"/>
  <c r="BW130" i="20"/>
  <c r="BW131" i="20"/>
  <c r="BW132" i="20"/>
  <c r="BW133" i="20"/>
  <c r="BW134" i="20"/>
  <c r="BW135" i="20"/>
  <c r="BW136" i="20"/>
  <c r="BW137" i="20"/>
  <c r="BW138" i="20"/>
  <c r="BW139" i="20"/>
  <c r="BW140" i="20"/>
  <c r="BW141" i="20"/>
  <c r="BW142" i="20"/>
  <c r="BW143" i="20"/>
  <c r="BW144" i="20"/>
  <c r="BW145" i="20"/>
  <c r="BW146" i="20"/>
  <c r="BW147" i="20"/>
  <c r="BW148" i="20"/>
  <c r="BW149" i="20"/>
  <c r="BW150" i="20"/>
  <c r="BW151" i="20"/>
  <c r="BW152" i="20"/>
  <c r="BW153" i="20"/>
  <c r="BW154" i="20"/>
  <c r="BW155" i="20"/>
  <c r="BW156" i="20"/>
  <c r="BW157" i="20"/>
  <c r="BW158" i="20"/>
  <c r="BW159" i="20"/>
  <c r="BW160" i="20"/>
  <c r="BW161" i="20"/>
  <c r="BW162" i="20"/>
  <c r="BW163" i="20"/>
  <c r="BW164" i="20"/>
  <c r="BW165" i="20"/>
  <c r="BW166" i="20"/>
  <c r="BW167" i="20"/>
  <c r="BW168" i="20"/>
  <c r="BW169" i="20"/>
  <c r="BW170" i="20"/>
  <c r="BW171" i="20"/>
  <c r="BW172" i="20"/>
  <c r="BW173" i="20"/>
  <c r="BW174" i="20"/>
  <c r="BW175" i="20"/>
  <c r="BW176" i="20"/>
  <c r="BW177" i="20"/>
  <c r="BW178" i="20"/>
  <c r="BW179" i="20"/>
  <c r="BW180" i="20"/>
  <c r="BW181" i="20"/>
  <c r="BW182" i="20"/>
  <c r="BW183" i="20"/>
  <c r="BW184" i="20"/>
  <c r="BW185" i="20"/>
  <c r="BW186" i="20"/>
  <c r="BW187" i="20"/>
  <c r="BW188" i="20"/>
  <c r="BW189" i="20"/>
  <c r="BW190" i="20"/>
  <c r="BW191" i="20"/>
  <c r="BW192" i="20"/>
  <c r="BW193" i="20"/>
  <c r="BW194" i="20"/>
  <c r="BW195" i="20"/>
  <c r="BW196" i="20"/>
  <c r="BW197" i="20"/>
  <c r="BW198" i="20"/>
  <c r="BW199" i="20"/>
  <c r="BW200" i="20"/>
  <c r="BW201" i="20"/>
  <c r="BW202" i="20"/>
  <c r="BW203" i="20"/>
  <c r="BW204" i="20"/>
  <c r="BW205" i="20"/>
  <c r="BW206" i="20"/>
  <c r="BW207" i="20"/>
  <c r="BW208" i="20"/>
  <c r="BW209" i="20"/>
  <c r="BW210" i="20"/>
  <c r="BW211" i="20"/>
  <c r="BW212" i="20"/>
  <c r="BW213" i="20"/>
  <c r="BW214" i="20"/>
  <c r="BW215" i="20"/>
  <c r="BW216" i="20"/>
  <c r="BW217" i="20"/>
  <c r="BW218" i="20"/>
  <c r="BW219" i="20"/>
  <c r="BW220" i="20"/>
  <c r="BW221" i="20"/>
  <c r="BW222" i="20"/>
  <c r="BW223" i="20"/>
  <c r="BW224" i="20"/>
  <c r="BW225" i="20"/>
  <c r="BW226" i="20"/>
  <c r="BW227" i="20"/>
  <c r="BW228" i="20"/>
  <c r="BW229" i="20"/>
  <c r="BW230" i="20"/>
  <c r="BW231" i="20"/>
  <c r="BW232" i="20"/>
  <c r="BW233" i="20"/>
  <c r="BW234" i="20"/>
  <c r="BW235" i="20"/>
  <c r="BW236" i="20"/>
  <c r="BW237" i="20"/>
  <c r="BW238" i="20"/>
  <c r="BW239" i="20"/>
  <c r="BW240" i="20"/>
  <c r="BW241" i="20"/>
  <c r="BW242" i="20"/>
  <c r="BW243" i="20"/>
  <c r="BW244" i="20"/>
  <c r="BW245" i="20"/>
  <c r="BW246" i="20"/>
  <c r="BW247" i="20"/>
  <c r="BW248" i="20"/>
  <c r="BW249" i="20"/>
  <c r="BW250" i="20"/>
  <c r="BW251" i="20"/>
  <c r="BW252" i="20"/>
  <c r="BW253" i="20"/>
  <c r="BW254" i="20"/>
  <c r="BW255" i="20"/>
  <c r="BW256" i="20"/>
  <c r="BW257" i="20"/>
  <c r="BW258" i="20"/>
  <c r="BW259" i="20"/>
  <c r="BW260" i="20"/>
  <c r="BW261" i="20"/>
  <c r="BW262" i="20"/>
  <c r="BW263" i="20"/>
  <c r="BW264" i="20"/>
  <c r="BW265" i="20"/>
  <c r="BW266" i="20"/>
  <c r="BW267" i="20"/>
  <c r="BW268" i="20"/>
  <c r="BW269" i="20"/>
  <c r="BW270" i="20"/>
  <c r="BW271" i="20"/>
  <c r="BW272" i="20"/>
  <c r="BW273" i="20"/>
  <c r="BW274" i="20"/>
  <c r="BW275" i="20"/>
  <c r="BW276" i="20"/>
  <c r="BW277" i="20"/>
  <c r="BW278" i="20"/>
  <c r="BW279" i="20"/>
  <c r="BW280" i="20"/>
  <c r="BW281" i="20"/>
  <c r="BW282" i="20"/>
  <c r="BW283" i="20"/>
  <c r="BW284" i="20"/>
  <c r="BW285" i="20"/>
  <c r="BW286" i="20"/>
  <c r="BW287" i="20"/>
  <c r="BW288" i="20"/>
  <c r="BW289" i="20"/>
  <c r="BW290" i="20"/>
  <c r="BW291" i="20"/>
  <c r="BW292" i="20"/>
  <c r="BW293" i="20"/>
  <c r="BW294" i="20"/>
  <c r="BW295" i="20"/>
  <c r="BW296" i="20"/>
  <c r="BW297" i="20"/>
  <c r="BW298" i="20"/>
  <c r="BW299" i="20"/>
  <c r="BW300" i="20"/>
  <c r="BW301" i="20"/>
  <c r="BW302" i="20"/>
  <c r="BW303" i="20"/>
  <c r="BW304" i="20"/>
  <c r="BW305" i="20"/>
  <c r="BW306" i="20"/>
  <c r="BW307" i="20"/>
  <c r="BW308" i="20"/>
  <c r="BW309" i="20"/>
  <c r="BW310" i="20"/>
  <c r="BW311" i="20"/>
  <c r="BW312" i="20"/>
  <c r="BW313" i="20"/>
  <c r="BW314" i="20"/>
  <c r="BW315" i="20"/>
  <c r="BW316" i="20"/>
  <c r="BW317" i="20"/>
  <c r="BW318" i="20"/>
  <c r="BW319" i="20"/>
  <c r="BW320" i="20"/>
  <c r="BW321" i="20"/>
  <c r="BW322" i="20"/>
  <c r="BW323" i="20"/>
  <c r="BW324" i="20"/>
  <c r="BW325" i="20"/>
  <c r="BW326" i="20"/>
  <c r="BW327" i="20"/>
  <c r="BW328" i="20"/>
  <c r="BW329" i="20"/>
  <c r="BW330" i="20"/>
  <c r="BW331" i="20"/>
  <c r="BW332" i="20"/>
  <c r="BW333" i="20"/>
  <c r="BW334" i="20"/>
  <c r="BW335" i="20"/>
  <c r="BW336" i="20"/>
  <c r="BW337" i="20"/>
  <c r="BW338" i="20"/>
  <c r="BW339" i="20"/>
  <c r="BW340" i="20"/>
  <c r="BW341" i="20"/>
  <c r="BW342" i="20"/>
  <c r="BW343" i="20"/>
  <c r="BW344" i="20"/>
  <c r="BW345" i="20"/>
  <c r="BW346" i="20"/>
  <c r="BW347" i="20"/>
  <c r="BW348" i="20"/>
  <c r="BW349" i="20"/>
  <c r="BW350" i="20"/>
  <c r="BW351" i="20"/>
  <c r="BW352" i="20"/>
  <c r="BW353" i="20"/>
  <c r="BW354" i="20"/>
  <c r="BW355" i="20"/>
  <c r="BW356" i="20"/>
  <c r="BW357" i="20"/>
  <c r="BW358" i="20"/>
  <c r="BW359" i="20"/>
  <c r="BW360" i="20"/>
  <c r="BW361" i="20"/>
  <c r="BW362" i="20"/>
  <c r="BW363" i="20"/>
  <c r="BW364" i="20"/>
  <c r="BW365" i="20"/>
  <c r="BW366" i="20"/>
  <c r="BW367" i="20"/>
  <c r="BW368" i="20"/>
  <c r="BW369" i="20"/>
  <c r="BW370" i="20"/>
  <c r="BW371" i="20"/>
  <c r="BW372" i="20"/>
  <c r="BW373" i="20"/>
  <c r="BW374" i="20"/>
  <c r="BW375" i="20"/>
  <c r="BW376" i="20"/>
  <c r="BW377" i="20"/>
  <c r="BW378" i="20"/>
  <c r="BW379" i="20"/>
  <c r="BW380" i="20"/>
  <c r="BW381" i="20"/>
  <c r="BW382" i="20"/>
  <c r="BW383" i="20"/>
  <c r="BW384" i="20"/>
  <c r="BW385" i="20"/>
  <c r="BW386" i="20"/>
  <c r="BW387" i="20"/>
  <c r="BW388" i="20"/>
  <c r="BW389" i="20"/>
  <c r="BW390" i="20"/>
  <c r="BW391" i="20"/>
  <c r="BW392" i="20"/>
  <c r="BW393" i="20"/>
  <c r="BW394" i="20"/>
  <c r="BW395" i="20"/>
  <c r="BW396" i="20"/>
  <c r="BW397" i="20"/>
  <c r="BW398" i="20"/>
  <c r="BW399" i="20"/>
  <c r="BW400" i="20"/>
  <c r="BW401" i="20"/>
  <c r="BW402" i="20"/>
  <c r="BW403" i="20"/>
  <c r="BW404" i="20"/>
  <c r="BW405" i="20"/>
  <c r="BW406" i="20"/>
  <c r="BW407" i="20"/>
  <c r="BW408" i="20"/>
  <c r="BW409" i="20"/>
  <c r="BW410" i="20"/>
  <c r="BW411" i="20"/>
  <c r="BW412" i="20"/>
  <c r="BW413" i="20"/>
  <c r="BW414" i="20"/>
  <c r="BW415" i="20"/>
  <c r="BW416" i="20"/>
  <c r="BW417" i="20"/>
  <c r="BW418" i="20"/>
  <c r="BW419" i="20"/>
  <c r="BW420" i="20"/>
  <c r="BW421" i="20"/>
  <c r="BW422" i="20"/>
  <c r="BW423" i="20"/>
  <c r="BW424" i="20"/>
  <c r="BW425" i="20"/>
  <c r="BW426" i="20"/>
  <c r="BW427" i="20"/>
  <c r="BW428" i="20"/>
  <c r="BW429" i="20"/>
  <c r="BW430" i="20"/>
  <c r="BW431" i="20"/>
  <c r="BW432" i="20"/>
  <c r="BW433" i="20"/>
  <c r="BW434" i="20"/>
  <c r="BW435" i="20"/>
  <c r="BW436" i="20"/>
  <c r="BW437" i="20"/>
  <c r="BW438" i="20"/>
  <c r="BW439" i="20"/>
  <c r="BW440" i="20"/>
  <c r="BW441" i="20"/>
  <c r="BW442" i="20"/>
  <c r="BW443" i="20"/>
  <c r="BW444" i="20"/>
  <c r="BW445" i="20"/>
  <c r="BW446" i="20"/>
  <c r="BW447" i="20"/>
  <c r="BW448" i="20"/>
  <c r="BW449" i="20"/>
  <c r="BW450" i="20"/>
  <c r="BW451" i="20"/>
  <c r="BW452" i="20"/>
  <c r="BW453" i="20"/>
  <c r="BW454" i="20"/>
  <c r="BW455" i="20"/>
  <c r="BW456" i="20"/>
  <c r="BW457" i="20"/>
  <c r="BW458" i="20"/>
  <c r="BW459" i="20"/>
  <c r="BW460" i="20"/>
  <c r="BW461" i="20"/>
  <c r="BW462" i="20"/>
  <c r="BW463" i="20"/>
  <c r="BW464" i="20"/>
  <c r="BW465" i="20"/>
  <c r="BW466" i="20"/>
  <c r="BW467" i="20"/>
  <c r="BW468" i="20"/>
  <c r="BW469" i="20"/>
  <c r="BW470" i="20"/>
  <c r="BW471" i="20"/>
  <c r="BW472" i="20"/>
  <c r="BW473" i="20"/>
  <c r="BW474" i="20"/>
  <c r="BW475" i="20"/>
  <c r="BW476" i="20"/>
  <c r="BW477" i="20"/>
  <c r="BW478" i="20"/>
  <c r="BW479" i="20"/>
  <c r="BW480" i="20"/>
  <c r="BW481" i="20"/>
  <c r="BW482" i="20"/>
  <c r="BW483" i="20"/>
  <c r="BW484" i="20"/>
  <c r="BW485" i="20"/>
  <c r="BW486" i="20"/>
  <c r="BW487" i="20"/>
  <c r="BW488" i="20"/>
  <c r="BW489" i="20"/>
  <c r="BW490" i="20"/>
  <c r="BW491" i="20"/>
  <c r="BW492" i="20"/>
  <c r="BW493" i="20"/>
  <c r="BW494" i="20"/>
  <c r="BW495" i="20"/>
  <c r="BW496" i="20"/>
  <c r="BW497" i="20"/>
  <c r="BW498" i="20"/>
  <c r="BW499" i="20"/>
  <c r="BW500" i="20"/>
  <c r="BW501" i="20"/>
  <c r="BW502" i="20"/>
  <c r="BW503" i="20"/>
  <c r="BW504" i="20"/>
  <c r="BW505" i="20"/>
  <c r="BW506" i="20"/>
  <c r="BW507" i="20"/>
  <c r="BW508" i="20"/>
  <c r="BW509" i="20"/>
  <c r="BW510" i="20"/>
  <c r="BW511" i="20"/>
  <c r="BW512" i="20"/>
  <c r="BW513" i="20"/>
  <c r="BW514" i="20"/>
  <c r="BW515" i="20"/>
  <c r="BW516" i="20"/>
  <c r="BW517" i="20"/>
  <c r="BW518" i="20"/>
  <c r="BW519" i="20"/>
  <c r="BW520" i="20"/>
  <c r="BW521" i="20"/>
  <c r="BW522" i="20"/>
  <c r="BW523" i="20"/>
  <c r="BW524" i="20"/>
  <c r="BW525" i="20"/>
  <c r="BW526" i="20"/>
  <c r="BW527" i="20"/>
  <c r="BW528" i="20"/>
  <c r="BW529" i="20"/>
  <c r="BW530" i="20"/>
  <c r="BW531" i="20"/>
  <c r="BW532" i="20"/>
  <c r="BW533" i="20"/>
  <c r="BW534" i="20"/>
  <c r="BW535" i="20"/>
  <c r="BW536" i="20"/>
  <c r="BW537" i="20"/>
  <c r="BW538" i="20"/>
  <c r="BW539" i="20"/>
  <c r="BW540" i="20"/>
  <c r="BW541" i="20"/>
  <c r="BW542" i="20"/>
  <c r="BW543" i="20"/>
  <c r="BW544" i="20"/>
  <c r="BW545" i="20"/>
  <c r="BW546" i="20"/>
  <c r="BW547" i="20"/>
  <c r="BW548" i="20"/>
  <c r="BW549" i="20"/>
  <c r="BW550" i="20"/>
  <c r="BW551" i="20"/>
  <c r="BW552" i="20"/>
  <c r="BW553" i="20"/>
  <c r="BW554" i="20"/>
  <c r="BW555" i="20"/>
  <c r="BW556" i="20"/>
  <c r="BW557" i="20"/>
  <c r="BW558" i="20"/>
  <c r="BW559" i="20"/>
  <c r="BW560" i="20"/>
  <c r="BW561" i="20"/>
  <c r="BW562" i="20"/>
  <c r="BW563" i="20"/>
  <c r="BW564" i="20"/>
  <c r="BW565" i="20"/>
  <c r="BV2" i="20"/>
  <c r="BV3" i="20"/>
  <c r="BV4" i="20"/>
  <c r="BV5" i="20"/>
  <c r="BV6" i="20"/>
  <c r="BV7" i="20"/>
  <c r="BV8" i="20"/>
  <c r="BV9" i="20"/>
  <c r="BV10" i="20"/>
  <c r="BV11" i="20"/>
  <c r="BV12" i="20"/>
  <c r="BV13" i="20"/>
  <c r="BV14" i="20"/>
  <c r="BV15" i="20"/>
  <c r="BV16" i="20"/>
  <c r="BV17" i="20"/>
  <c r="BV18" i="20"/>
  <c r="BV19" i="20"/>
  <c r="BV20" i="20"/>
  <c r="BV21" i="20"/>
  <c r="BV22" i="20"/>
  <c r="BV23" i="20"/>
  <c r="BV24" i="20"/>
  <c r="BV25" i="20"/>
  <c r="BV26" i="20"/>
  <c r="BV27" i="20"/>
  <c r="BV28" i="20"/>
  <c r="BV29" i="20"/>
  <c r="BV30" i="20"/>
  <c r="BV31" i="20"/>
  <c r="BV32" i="20"/>
  <c r="BV33" i="20"/>
  <c r="BV34" i="20"/>
  <c r="BV35" i="20"/>
  <c r="BV36" i="20"/>
  <c r="BV37" i="20"/>
  <c r="BV38" i="20"/>
  <c r="BV39" i="20"/>
  <c r="BV40" i="20"/>
  <c r="BV41" i="20"/>
  <c r="BV42" i="20"/>
  <c r="BV43" i="20"/>
  <c r="BV44" i="20"/>
  <c r="BV45" i="20"/>
  <c r="BV46" i="20"/>
  <c r="BV47" i="20"/>
  <c r="BV48" i="20"/>
  <c r="BV49" i="20"/>
  <c r="BV50" i="20"/>
  <c r="BV51" i="20"/>
  <c r="BV52" i="20"/>
  <c r="BV53" i="20"/>
  <c r="BV54" i="20"/>
  <c r="BV55" i="20"/>
  <c r="BV56" i="20"/>
  <c r="BV57" i="20"/>
  <c r="BV58" i="20"/>
  <c r="BV59" i="20"/>
  <c r="BV60" i="20"/>
  <c r="BV61" i="20"/>
  <c r="BV62" i="20"/>
  <c r="BV63" i="20"/>
  <c r="BV64" i="20"/>
  <c r="BV65" i="20"/>
  <c r="BV66" i="20"/>
  <c r="BV67" i="20"/>
  <c r="BV68" i="20"/>
  <c r="BV69" i="20"/>
  <c r="BV70" i="20"/>
  <c r="BV71" i="20"/>
  <c r="BV72" i="20"/>
  <c r="BV73" i="20"/>
  <c r="BV74" i="20"/>
  <c r="BV75" i="20"/>
  <c r="BV76" i="20"/>
  <c r="BV77" i="20"/>
  <c r="BV78" i="20"/>
  <c r="BV79" i="20"/>
  <c r="BV80" i="20"/>
  <c r="BV81" i="20"/>
  <c r="BV82" i="20"/>
  <c r="BV83" i="20"/>
  <c r="BV84" i="20"/>
  <c r="BV85" i="20"/>
  <c r="BV86" i="20"/>
  <c r="BV87" i="20"/>
  <c r="BV88" i="20"/>
  <c r="BV89" i="20"/>
  <c r="BV90" i="20"/>
  <c r="BV91" i="20"/>
  <c r="BV92" i="20"/>
  <c r="BV93" i="20"/>
  <c r="BV94" i="20"/>
  <c r="BV95" i="20"/>
  <c r="BV96" i="20"/>
  <c r="BV97" i="20"/>
  <c r="BV98" i="20"/>
  <c r="BV99" i="20"/>
  <c r="BV100" i="20"/>
  <c r="BV101" i="20"/>
  <c r="BV102" i="20"/>
  <c r="BV103" i="20"/>
  <c r="BV104" i="20"/>
  <c r="BV105" i="20"/>
  <c r="BV106" i="20"/>
  <c r="BV107" i="20"/>
  <c r="BV108" i="20"/>
  <c r="BV109" i="20"/>
  <c r="BV110" i="20"/>
  <c r="BV111" i="20"/>
  <c r="BV112" i="20"/>
  <c r="BV113" i="20"/>
  <c r="BV114" i="20"/>
  <c r="BV115" i="20"/>
  <c r="BV116" i="20"/>
  <c r="BV117" i="20"/>
  <c r="BV118" i="20"/>
  <c r="BV119" i="20"/>
  <c r="BV120" i="20"/>
  <c r="BV121" i="20"/>
  <c r="BV122" i="20"/>
  <c r="BV123" i="20"/>
  <c r="BV124" i="20"/>
  <c r="BV125" i="20"/>
  <c r="BV126" i="20"/>
  <c r="BV127" i="20"/>
  <c r="BV128" i="20"/>
  <c r="BV129" i="20"/>
  <c r="BV130" i="20"/>
  <c r="BV131" i="20"/>
  <c r="BV132" i="20"/>
  <c r="BV133" i="20"/>
  <c r="BV134" i="20"/>
  <c r="BV135" i="20"/>
  <c r="BV136" i="20"/>
  <c r="BV137" i="20"/>
  <c r="BV138" i="20"/>
  <c r="BV139" i="20"/>
  <c r="BV140" i="20"/>
  <c r="BV141" i="20"/>
  <c r="BV142" i="20"/>
  <c r="BV143" i="20"/>
  <c r="BV144" i="20"/>
  <c r="BV145" i="20"/>
  <c r="BV146" i="20"/>
  <c r="BV147" i="20"/>
  <c r="BV148" i="20"/>
  <c r="BV149" i="20"/>
  <c r="BV150" i="20"/>
  <c r="BV151" i="20"/>
  <c r="BV152" i="20"/>
  <c r="BV153" i="20"/>
  <c r="BV154" i="20"/>
  <c r="BV155" i="20"/>
  <c r="BV156" i="20"/>
  <c r="BV157" i="20"/>
  <c r="BV158" i="20"/>
  <c r="BV159" i="20"/>
  <c r="BV160" i="20"/>
  <c r="BV161" i="20"/>
  <c r="BV162" i="20"/>
  <c r="BV163" i="20"/>
  <c r="BV164" i="20"/>
  <c r="BV165" i="20"/>
  <c r="BV166" i="20"/>
  <c r="BV167" i="20"/>
  <c r="BV168" i="20"/>
  <c r="BV169" i="20"/>
  <c r="BV170" i="20"/>
  <c r="BV171" i="20"/>
  <c r="BV172" i="20"/>
  <c r="BV173" i="20"/>
  <c r="BV174" i="20"/>
  <c r="BV175" i="20"/>
  <c r="BV176" i="20"/>
  <c r="BV177" i="20"/>
  <c r="BV178" i="20"/>
  <c r="BV179" i="20"/>
  <c r="BV180" i="20"/>
  <c r="BV181" i="20"/>
  <c r="BV182" i="20"/>
  <c r="BV183" i="20"/>
  <c r="BV184" i="20"/>
  <c r="BV185" i="20"/>
  <c r="BV186" i="20"/>
  <c r="BV187" i="20"/>
  <c r="BV188" i="20"/>
  <c r="BV189" i="20"/>
  <c r="BV190" i="20"/>
  <c r="BV191" i="20"/>
  <c r="BV192" i="20"/>
  <c r="BV193" i="20"/>
  <c r="BV194" i="20"/>
  <c r="BV195" i="20"/>
  <c r="BV196" i="20"/>
  <c r="BV197" i="20"/>
  <c r="BV198" i="20"/>
  <c r="BV199" i="20"/>
  <c r="BV200" i="20"/>
  <c r="BV201" i="20"/>
  <c r="BV202" i="20"/>
  <c r="BV203" i="20"/>
  <c r="BV204" i="20"/>
  <c r="BV205" i="20"/>
  <c r="BV206" i="20"/>
  <c r="BV207" i="20"/>
  <c r="BV208" i="20"/>
  <c r="BV209" i="20"/>
  <c r="BV210" i="20"/>
  <c r="BV211" i="20"/>
  <c r="BV212" i="20"/>
  <c r="BV213" i="20"/>
  <c r="BV214" i="20"/>
  <c r="BV215" i="20"/>
  <c r="BV216" i="20"/>
  <c r="BV217" i="20"/>
  <c r="BV218" i="20"/>
  <c r="BV219" i="20"/>
  <c r="BV220" i="20"/>
  <c r="BV221" i="20"/>
  <c r="BV222" i="20"/>
  <c r="BV223" i="20"/>
  <c r="BV224" i="20"/>
  <c r="BV225" i="20"/>
  <c r="BV226" i="20"/>
  <c r="BV227" i="20"/>
  <c r="BV228" i="20"/>
  <c r="BV229" i="20"/>
  <c r="BV230" i="20"/>
  <c r="BV231" i="20"/>
  <c r="BV232" i="20"/>
  <c r="BV233" i="20"/>
  <c r="BV234" i="20"/>
  <c r="BV235" i="20"/>
  <c r="BV236" i="20"/>
  <c r="BV237" i="20"/>
  <c r="BV238" i="20"/>
  <c r="BV239" i="20"/>
  <c r="BV240" i="20"/>
  <c r="BV241" i="20"/>
  <c r="BV242" i="20"/>
  <c r="BV243" i="20"/>
  <c r="BV244" i="20"/>
  <c r="BV245" i="20"/>
  <c r="BV246" i="20"/>
  <c r="BV247" i="20"/>
  <c r="BV248" i="20"/>
  <c r="BV249" i="20"/>
  <c r="BV250" i="20"/>
  <c r="BV251" i="20"/>
  <c r="BV252" i="20"/>
  <c r="BV253" i="20"/>
  <c r="BV254" i="20"/>
  <c r="BV255" i="20"/>
  <c r="BV256" i="20"/>
  <c r="BV257" i="20"/>
  <c r="BV258" i="20"/>
  <c r="BV259" i="20"/>
  <c r="BV260" i="20"/>
  <c r="BV261" i="20"/>
  <c r="BV262" i="20"/>
  <c r="BV263" i="20"/>
  <c r="BV264" i="20"/>
  <c r="BV265" i="20"/>
  <c r="BV266" i="20"/>
  <c r="BV267" i="20"/>
  <c r="BV268" i="20"/>
  <c r="BV269" i="20"/>
  <c r="BV270" i="20"/>
  <c r="BV271" i="20"/>
  <c r="BV272" i="20"/>
  <c r="BV273" i="20"/>
  <c r="BV274" i="20"/>
  <c r="BV275" i="20"/>
  <c r="BV276" i="20"/>
  <c r="BV277" i="20"/>
  <c r="BV278" i="20"/>
  <c r="BV279" i="20"/>
  <c r="BV280" i="20"/>
  <c r="BV281" i="20"/>
  <c r="BV282" i="20"/>
  <c r="BV283" i="20"/>
  <c r="BV284" i="20"/>
  <c r="BV285" i="20"/>
  <c r="BV286" i="20"/>
  <c r="BV287" i="20"/>
  <c r="BV288" i="20"/>
  <c r="BV289" i="20"/>
  <c r="BV290" i="20"/>
  <c r="BV291" i="20"/>
  <c r="BV292" i="20"/>
  <c r="BV293" i="20"/>
  <c r="BV294" i="20"/>
  <c r="BV295" i="20"/>
  <c r="BV296" i="20"/>
  <c r="BV297" i="20"/>
  <c r="BV298" i="20"/>
  <c r="BV299" i="20"/>
  <c r="BV300" i="20"/>
  <c r="BV301" i="20"/>
  <c r="BV302" i="20"/>
  <c r="BV303" i="20"/>
  <c r="BV304" i="20"/>
  <c r="BV305" i="20"/>
  <c r="BV306" i="20"/>
  <c r="BV307" i="20"/>
  <c r="BV308" i="20"/>
  <c r="BV309" i="20"/>
  <c r="BV310" i="20"/>
  <c r="BV311" i="20"/>
  <c r="BV312" i="20"/>
  <c r="BV313" i="20"/>
  <c r="BV314" i="20"/>
  <c r="BV315" i="20"/>
  <c r="BV316" i="20"/>
  <c r="BV317" i="20"/>
  <c r="BV318" i="20"/>
  <c r="BV319" i="20"/>
  <c r="BV320" i="20"/>
  <c r="BV321" i="20"/>
  <c r="BV322" i="20"/>
  <c r="BV323" i="20"/>
  <c r="BV324" i="20"/>
  <c r="BV325" i="20"/>
  <c r="BV326" i="20"/>
  <c r="BV327" i="20"/>
  <c r="BV328" i="20"/>
  <c r="BV329" i="20"/>
  <c r="BV330" i="20"/>
  <c r="BV331" i="20"/>
  <c r="BV332" i="20"/>
  <c r="BV333" i="20"/>
  <c r="BV334" i="20"/>
  <c r="BV335" i="20"/>
  <c r="BV336" i="20"/>
  <c r="BV337" i="20"/>
  <c r="BV338" i="20"/>
  <c r="BV339" i="20"/>
  <c r="BV340" i="20"/>
  <c r="BV341" i="20"/>
  <c r="BV342" i="20"/>
  <c r="BV343" i="20"/>
  <c r="BV344" i="20"/>
  <c r="BV345" i="20"/>
  <c r="BV346" i="20"/>
  <c r="BV347" i="20"/>
  <c r="BV348" i="20"/>
  <c r="BV349" i="20"/>
  <c r="BV350" i="20"/>
  <c r="BV351" i="20"/>
  <c r="BV352" i="20"/>
  <c r="BV353" i="20"/>
  <c r="BV354" i="20"/>
  <c r="BV355" i="20"/>
  <c r="BV356" i="20"/>
  <c r="BV357" i="20"/>
  <c r="BV358" i="20"/>
  <c r="BV359" i="20"/>
  <c r="BV360" i="20"/>
  <c r="BV361" i="20"/>
  <c r="BV362" i="20"/>
  <c r="BV363" i="20"/>
  <c r="BV364" i="20"/>
  <c r="BV365" i="20"/>
  <c r="BV366" i="20"/>
  <c r="BV367" i="20"/>
  <c r="BV368" i="20"/>
  <c r="BV369" i="20"/>
  <c r="BV370" i="20"/>
  <c r="BV371" i="20"/>
  <c r="BV372" i="20"/>
  <c r="BV373" i="20"/>
  <c r="BV374" i="20"/>
  <c r="BV375" i="20"/>
  <c r="BV376" i="20"/>
  <c r="BV377" i="20"/>
  <c r="BV378" i="20"/>
  <c r="BV379" i="20"/>
  <c r="BV380" i="20"/>
  <c r="BV381" i="20"/>
  <c r="BV382" i="20"/>
  <c r="BV383" i="20"/>
  <c r="BV384" i="20"/>
  <c r="BV385" i="20"/>
  <c r="BV386" i="20"/>
  <c r="BV387" i="20"/>
  <c r="BV388" i="20"/>
  <c r="BV389" i="20"/>
  <c r="BV390" i="20"/>
  <c r="BV391" i="20"/>
  <c r="BV392" i="20"/>
  <c r="BV393" i="20"/>
  <c r="BV394" i="20"/>
  <c r="BV395" i="20"/>
  <c r="BV396" i="20"/>
  <c r="BV397" i="20"/>
  <c r="BV398" i="20"/>
  <c r="BV399" i="20"/>
  <c r="BV400" i="20"/>
  <c r="BV401" i="20"/>
  <c r="BV402" i="20"/>
  <c r="BV403" i="20"/>
  <c r="BV404" i="20"/>
  <c r="BV405" i="20"/>
  <c r="BV406" i="20"/>
  <c r="BV407" i="20"/>
  <c r="BV408" i="20"/>
  <c r="BV409" i="20"/>
  <c r="BV410" i="20"/>
  <c r="BV411" i="20"/>
  <c r="BV412" i="20"/>
  <c r="BV413" i="20"/>
  <c r="BV414" i="20"/>
  <c r="BV415" i="20"/>
  <c r="BV416" i="20"/>
  <c r="BV417" i="20"/>
  <c r="BV418" i="20"/>
  <c r="BV419" i="20"/>
  <c r="BV420" i="20"/>
  <c r="BV421" i="20"/>
  <c r="BV422" i="20"/>
  <c r="BV423" i="20"/>
  <c r="BV424" i="20"/>
  <c r="BV425" i="20"/>
  <c r="BV426" i="20"/>
  <c r="BV427" i="20"/>
  <c r="BV428" i="20"/>
  <c r="BV429" i="20"/>
  <c r="BV430" i="20"/>
  <c r="BV431" i="20"/>
  <c r="BV432" i="20"/>
  <c r="BV433" i="20"/>
  <c r="BV434" i="20"/>
  <c r="BV435" i="20"/>
  <c r="BV436" i="20"/>
  <c r="BV437" i="20"/>
  <c r="BV438" i="20"/>
  <c r="BV439" i="20"/>
  <c r="BV440" i="20"/>
  <c r="BV441" i="20"/>
  <c r="BV442" i="20"/>
  <c r="BV443" i="20"/>
  <c r="BV444" i="20"/>
  <c r="BV445" i="20"/>
  <c r="BV446" i="20"/>
  <c r="BV447" i="20"/>
  <c r="BV448" i="20"/>
  <c r="BV449" i="20"/>
  <c r="BV450" i="20"/>
  <c r="BV451" i="20"/>
  <c r="BV452" i="20"/>
  <c r="BV453" i="20"/>
  <c r="BV454" i="20"/>
  <c r="BV455" i="20"/>
  <c r="BV456" i="20"/>
  <c r="BV457" i="20"/>
  <c r="BV458" i="20"/>
  <c r="BV459" i="20"/>
  <c r="BV460" i="20"/>
  <c r="BV461" i="20"/>
  <c r="BV462" i="20"/>
  <c r="BV463" i="20"/>
  <c r="BV464" i="20"/>
  <c r="BV465" i="20"/>
  <c r="BV466" i="20"/>
  <c r="BV467" i="20"/>
  <c r="BV468" i="20"/>
  <c r="BV469" i="20"/>
  <c r="BV470" i="20"/>
  <c r="BV471" i="20"/>
  <c r="BV472" i="20"/>
  <c r="BV473" i="20"/>
  <c r="BV474" i="20"/>
  <c r="BV475" i="20"/>
  <c r="BV476" i="20"/>
  <c r="BV477" i="20"/>
  <c r="BV478" i="20"/>
  <c r="BV479" i="20"/>
  <c r="BV480" i="20"/>
  <c r="BV481" i="20"/>
  <c r="BV482" i="20"/>
  <c r="BV483" i="20"/>
  <c r="BV484" i="20"/>
  <c r="BV485" i="20"/>
  <c r="BV486" i="20"/>
  <c r="BV487" i="20"/>
  <c r="BV488" i="20"/>
  <c r="BV489" i="20"/>
  <c r="BV490" i="20"/>
  <c r="BV491" i="20"/>
  <c r="BV492" i="20"/>
  <c r="BV493" i="20"/>
  <c r="BV494" i="20"/>
  <c r="BV495" i="20"/>
  <c r="BV496" i="20"/>
  <c r="BV497" i="20"/>
  <c r="BV498" i="20"/>
  <c r="BV499" i="20"/>
  <c r="BV500" i="20"/>
  <c r="BV501" i="20"/>
  <c r="BV502" i="20"/>
  <c r="BV503" i="20"/>
  <c r="BV504" i="20"/>
  <c r="BV505" i="20"/>
  <c r="BV506" i="20"/>
  <c r="BV507" i="20"/>
  <c r="BV508" i="20"/>
  <c r="BV509" i="20"/>
  <c r="BV510" i="20"/>
  <c r="BV511" i="20"/>
  <c r="BV512" i="20"/>
  <c r="BV513" i="20"/>
  <c r="BV514" i="20"/>
  <c r="BV515" i="20"/>
  <c r="BV516" i="20"/>
  <c r="BV517" i="20"/>
  <c r="BV518" i="20"/>
  <c r="BV519" i="20"/>
  <c r="BV520" i="20"/>
  <c r="BV521" i="20"/>
  <c r="BV522" i="20"/>
  <c r="BV523" i="20"/>
  <c r="BV524" i="20"/>
  <c r="BV525" i="20"/>
  <c r="BV526" i="20"/>
  <c r="BV527" i="20"/>
  <c r="BV528" i="20"/>
  <c r="BV529" i="20"/>
  <c r="BV530" i="20"/>
  <c r="BV531" i="20"/>
  <c r="BV532" i="20"/>
  <c r="BV533" i="20"/>
  <c r="BV534" i="20"/>
  <c r="BV535" i="20"/>
  <c r="BV536" i="20"/>
  <c r="BV537" i="20"/>
  <c r="BV538" i="20"/>
  <c r="BV539" i="20"/>
  <c r="BV540" i="20"/>
  <c r="BV541" i="20"/>
  <c r="BV542" i="20"/>
  <c r="BV543" i="20"/>
  <c r="BV544" i="20"/>
  <c r="BV545" i="20"/>
  <c r="BV546" i="20"/>
  <c r="BV547" i="20"/>
  <c r="BV548" i="20"/>
  <c r="BV549" i="20"/>
  <c r="BV550" i="20"/>
  <c r="BV551" i="20"/>
  <c r="BV552" i="20"/>
  <c r="BV553" i="20"/>
  <c r="BV554" i="20"/>
  <c r="BV555" i="20"/>
  <c r="BV556" i="20"/>
  <c r="BV557" i="20"/>
  <c r="BV558" i="20"/>
  <c r="BV559" i="20"/>
  <c r="BV560" i="20"/>
  <c r="BV561" i="20"/>
  <c r="BV562" i="20"/>
  <c r="BV563" i="20"/>
  <c r="BV564" i="20"/>
  <c r="BV565" i="20"/>
  <c r="BT2" i="20"/>
  <c r="BT3" i="20"/>
  <c r="BT4" i="20"/>
  <c r="BT5" i="20"/>
  <c r="BT6" i="20"/>
  <c r="BT7" i="20"/>
  <c r="BT8" i="20"/>
  <c r="BT9" i="20"/>
  <c r="BT10" i="20"/>
  <c r="BT11" i="20"/>
  <c r="BT12" i="20"/>
  <c r="BT13" i="20"/>
  <c r="BT14" i="20"/>
  <c r="BT15" i="20"/>
  <c r="BT16" i="20"/>
  <c r="BT17" i="20"/>
  <c r="BT18" i="20"/>
  <c r="BT19" i="20"/>
  <c r="BT20" i="20"/>
  <c r="BT21" i="20"/>
  <c r="BT22" i="20"/>
  <c r="BT23" i="20"/>
  <c r="BT24" i="20"/>
  <c r="BT25" i="20"/>
  <c r="BT26" i="20"/>
  <c r="BT27" i="20"/>
  <c r="BT28" i="20"/>
  <c r="BT29" i="20"/>
  <c r="BT30" i="20"/>
  <c r="BT31" i="20"/>
  <c r="BT32" i="20"/>
  <c r="BT33" i="20"/>
  <c r="BT34" i="20"/>
  <c r="BT35" i="20"/>
  <c r="BT36" i="20"/>
  <c r="BT37" i="20"/>
  <c r="BT38" i="20"/>
  <c r="BT39" i="20"/>
  <c r="BT40" i="20"/>
  <c r="BT41" i="20"/>
  <c r="BT42" i="20"/>
  <c r="BT43" i="20"/>
  <c r="BT44" i="20"/>
  <c r="BT45" i="20"/>
  <c r="BT46" i="20"/>
  <c r="BT47" i="20"/>
  <c r="BT48" i="20"/>
  <c r="BT49" i="20"/>
  <c r="BT50" i="20"/>
  <c r="BT51" i="20"/>
  <c r="BT52" i="20"/>
  <c r="BT53" i="20"/>
  <c r="BT54" i="20"/>
  <c r="BT55" i="20"/>
  <c r="BT56" i="20"/>
  <c r="BT57" i="20"/>
  <c r="BT58" i="20"/>
  <c r="BT59" i="20"/>
  <c r="BT60" i="20"/>
  <c r="BT61" i="20"/>
  <c r="BT62" i="20"/>
  <c r="BT63" i="20"/>
  <c r="BT64" i="20"/>
  <c r="BT65" i="20"/>
  <c r="BT66" i="20"/>
  <c r="BT67" i="20"/>
  <c r="BT68" i="20"/>
  <c r="BT69" i="20"/>
  <c r="BT70" i="20"/>
  <c r="BT71" i="20"/>
  <c r="BT72" i="20"/>
  <c r="BT73" i="20"/>
  <c r="BT74" i="20"/>
  <c r="BT75" i="20"/>
  <c r="BT76" i="20"/>
  <c r="BT77" i="20"/>
  <c r="BT78" i="20"/>
  <c r="BT79" i="20"/>
  <c r="BT80" i="20"/>
  <c r="BT81" i="20"/>
  <c r="BT82" i="20"/>
  <c r="BT83" i="20"/>
  <c r="BT84" i="20"/>
  <c r="BT85" i="20"/>
  <c r="BT86" i="20"/>
  <c r="BT87" i="20"/>
  <c r="BT88" i="20"/>
  <c r="BT89" i="20"/>
  <c r="BT90" i="20"/>
  <c r="BT91" i="20"/>
  <c r="BT92" i="20"/>
  <c r="BT93" i="20"/>
  <c r="BT94" i="20"/>
  <c r="BT95" i="20"/>
  <c r="BT96" i="20"/>
  <c r="BT97" i="20"/>
  <c r="BT98" i="20"/>
  <c r="BT99" i="20"/>
  <c r="BT100" i="20"/>
  <c r="BT101" i="20"/>
  <c r="BT102" i="20"/>
  <c r="BT103" i="20"/>
  <c r="BT104" i="20"/>
  <c r="BT105" i="20"/>
  <c r="BT106" i="20"/>
  <c r="BT107" i="20"/>
  <c r="BT108" i="20"/>
  <c r="BT109" i="20"/>
  <c r="BT110" i="20"/>
  <c r="BT111" i="20"/>
  <c r="BT112" i="20"/>
  <c r="BT113" i="20"/>
  <c r="BT114" i="20"/>
  <c r="BT115" i="20"/>
  <c r="BT116" i="20"/>
  <c r="BT117" i="20"/>
  <c r="BT118" i="20"/>
  <c r="BT119" i="20"/>
  <c r="BT120" i="20"/>
  <c r="BT121" i="20"/>
  <c r="BT122" i="20"/>
  <c r="BT123" i="20"/>
  <c r="BT124" i="20"/>
  <c r="BT125" i="20"/>
  <c r="BT126" i="20"/>
  <c r="BT127" i="20"/>
  <c r="BT128" i="20"/>
  <c r="BT129" i="20"/>
  <c r="BT130" i="20"/>
  <c r="BT131" i="20"/>
  <c r="BT132" i="20"/>
  <c r="BT133" i="20"/>
  <c r="BT134" i="20"/>
  <c r="BT135" i="20"/>
  <c r="BT136" i="20"/>
  <c r="BT137" i="20"/>
  <c r="BT138" i="20"/>
  <c r="BT139" i="20"/>
  <c r="BT140" i="20"/>
  <c r="BT141" i="20"/>
  <c r="BT142" i="20"/>
  <c r="BT143" i="20"/>
  <c r="BT144" i="20"/>
  <c r="BT145" i="20"/>
  <c r="BT146" i="20"/>
  <c r="BT147" i="20"/>
  <c r="BT148" i="20"/>
  <c r="BT149" i="20"/>
  <c r="BT150" i="20"/>
  <c r="BT151" i="20"/>
  <c r="BT152" i="20"/>
  <c r="BT153" i="20"/>
  <c r="BT154" i="20"/>
  <c r="BT155" i="20"/>
  <c r="BT156" i="20"/>
  <c r="BT157" i="20"/>
  <c r="BT158" i="20"/>
  <c r="BT159" i="20"/>
  <c r="BT160" i="20"/>
  <c r="BT161" i="20"/>
  <c r="BT162" i="20"/>
  <c r="BT163" i="20"/>
  <c r="BT164" i="20"/>
  <c r="BT165" i="20"/>
  <c r="BT166" i="20"/>
  <c r="BT167" i="20"/>
  <c r="BT168" i="20"/>
  <c r="BT169" i="20"/>
  <c r="BT170" i="20"/>
  <c r="BT171" i="20"/>
  <c r="BT172" i="20"/>
  <c r="BT173" i="20"/>
  <c r="BT174" i="20"/>
  <c r="BT175" i="20"/>
  <c r="BT176" i="20"/>
  <c r="BT177" i="20"/>
  <c r="BT178" i="20"/>
  <c r="BT179" i="20"/>
  <c r="BT180" i="20"/>
  <c r="BT181" i="20"/>
  <c r="BT182" i="20"/>
  <c r="BT183" i="20"/>
  <c r="BT184" i="20"/>
  <c r="BT185" i="20"/>
  <c r="BT186" i="20"/>
  <c r="BT187" i="20"/>
  <c r="BT188" i="20"/>
  <c r="BT189" i="20"/>
  <c r="BT190" i="20"/>
  <c r="BT191" i="20"/>
  <c r="BT192" i="20"/>
  <c r="BT193" i="20"/>
  <c r="BT194" i="20"/>
  <c r="BT195" i="20"/>
  <c r="BT196" i="20"/>
  <c r="BT197" i="20"/>
  <c r="BT198" i="20"/>
  <c r="BT199" i="20"/>
  <c r="BT200" i="20"/>
  <c r="BT201" i="20"/>
  <c r="BT202" i="20"/>
  <c r="BT203" i="20"/>
  <c r="BT204" i="20"/>
  <c r="BT205" i="20"/>
  <c r="BT206" i="20"/>
  <c r="BT207" i="20"/>
  <c r="BT208" i="20"/>
  <c r="BT209" i="20"/>
  <c r="BT210" i="20"/>
  <c r="BT211" i="20"/>
  <c r="BT212" i="20"/>
  <c r="BT213" i="20"/>
  <c r="BT214" i="20"/>
  <c r="BT215" i="20"/>
  <c r="BT216" i="20"/>
  <c r="BT217" i="20"/>
  <c r="BT218" i="20"/>
  <c r="BT219" i="20"/>
  <c r="BT220" i="20"/>
  <c r="BT221" i="20"/>
  <c r="BT222" i="20"/>
  <c r="BT223" i="20"/>
  <c r="BT224" i="20"/>
  <c r="BT225" i="20"/>
  <c r="BT226" i="20"/>
  <c r="BT227" i="20"/>
  <c r="BT228" i="20"/>
  <c r="BT229" i="20"/>
  <c r="BT230" i="20"/>
  <c r="BT231" i="20"/>
  <c r="BT232" i="20"/>
  <c r="BT233" i="20"/>
  <c r="BT234" i="20"/>
  <c r="BT235" i="20"/>
  <c r="BT236" i="20"/>
  <c r="BT237" i="20"/>
  <c r="BT238" i="20"/>
  <c r="BT239" i="20"/>
  <c r="BT240" i="20"/>
  <c r="BT241" i="20"/>
  <c r="BT242" i="20"/>
  <c r="BT243" i="20"/>
  <c r="BT244" i="20"/>
  <c r="BT245" i="20"/>
  <c r="BT246" i="20"/>
  <c r="BT247" i="20"/>
  <c r="BT248" i="20"/>
  <c r="BT249" i="20"/>
  <c r="BT250" i="20"/>
  <c r="BT251" i="20"/>
  <c r="BT252" i="20"/>
  <c r="BT253" i="20"/>
  <c r="BT254" i="20"/>
  <c r="BT255" i="20"/>
  <c r="BT256" i="20"/>
  <c r="BT257" i="20"/>
  <c r="BT258" i="20"/>
  <c r="BT259" i="20"/>
  <c r="BT260" i="20"/>
  <c r="BT261" i="20"/>
  <c r="BT262" i="20"/>
  <c r="BT263" i="20"/>
  <c r="BT264" i="20"/>
  <c r="BT265" i="20"/>
  <c r="BT266" i="20"/>
  <c r="BT267" i="20"/>
  <c r="BT268" i="20"/>
  <c r="BT269" i="20"/>
  <c r="BT270" i="20"/>
  <c r="BT271" i="20"/>
  <c r="BT272" i="20"/>
  <c r="BT273" i="20"/>
  <c r="BT274" i="20"/>
  <c r="BT275" i="20"/>
  <c r="BT276" i="20"/>
  <c r="BT277" i="20"/>
  <c r="BT278" i="20"/>
  <c r="BT279" i="20"/>
  <c r="BT280" i="20"/>
  <c r="BT281" i="20"/>
  <c r="BT282" i="20"/>
  <c r="BT283" i="20"/>
  <c r="BT284" i="20"/>
  <c r="BT285" i="20"/>
  <c r="BT286" i="20"/>
  <c r="BT287" i="20"/>
  <c r="BT288" i="20"/>
  <c r="BT289" i="20"/>
  <c r="BT290" i="20"/>
  <c r="BT291" i="20"/>
  <c r="BT292" i="20"/>
  <c r="BT293" i="20"/>
  <c r="BT294" i="20"/>
  <c r="BT295" i="20"/>
  <c r="BT296" i="20"/>
  <c r="BT297" i="20"/>
  <c r="BT298" i="20"/>
  <c r="BT299" i="20"/>
  <c r="BT300" i="20"/>
  <c r="BT301" i="20"/>
  <c r="BT302" i="20"/>
  <c r="BT303" i="20"/>
  <c r="BT304" i="20"/>
  <c r="BT305" i="20"/>
  <c r="BT306" i="20"/>
  <c r="BT307" i="20"/>
  <c r="BT308" i="20"/>
  <c r="BT309" i="20"/>
  <c r="BT310" i="20"/>
  <c r="BT311" i="20"/>
  <c r="BT312" i="20"/>
  <c r="BT313" i="20"/>
  <c r="BT314" i="20"/>
  <c r="BT315" i="20"/>
  <c r="BT316" i="20"/>
  <c r="BT317" i="20"/>
  <c r="BT318" i="20"/>
  <c r="BT319" i="20"/>
  <c r="BT320" i="20"/>
  <c r="BT321" i="20"/>
  <c r="BT322" i="20"/>
  <c r="BT323" i="20"/>
  <c r="BT324" i="20"/>
  <c r="BT325" i="20"/>
  <c r="BT326" i="20"/>
  <c r="BT327" i="20"/>
  <c r="BT328" i="20"/>
  <c r="BT329" i="20"/>
  <c r="BT330" i="20"/>
  <c r="BT331" i="20"/>
  <c r="BT332" i="20"/>
  <c r="BT333" i="20"/>
  <c r="BT334" i="20"/>
  <c r="BT335" i="20"/>
  <c r="BT336" i="20"/>
  <c r="BT337" i="20"/>
  <c r="BT338" i="20"/>
  <c r="BT339" i="20"/>
  <c r="BT340" i="20"/>
  <c r="BT341" i="20"/>
  <c r="BT342" i="20"/>
  <c r="BT343" i="20"/>
  <c r="BT344" i="20"/>
  <c r="BT345" i="20"/>
  <c r="BT346" i="20"/>
  <c r="BT347" i="20"/>
  <c r="BT348" i="20"/>
  <c r="BT349" i="20"/>
  <c r="BT350" i="20"/>
  <c r="BT351" i="20"/>
  <c r="BT352" i="20"/>
  <c r="BT353" i="20"/>
  <c r="BT354" i="20"/>
  <c r="BT355" i="20"/>
  <c r="BT356" i="20"/>
  <c r="BT357" i="20"/>
  <c r="BT358" i="20"/>
  <c r="BT359" i="20"/>
  <c r="BT360" i="20"/>
  <c r="BT361" i="20"/>
  <c r="BT362" i="20"/>
  <c r="BT363" i="20"/>
  <c r="BT364" i="20"/>
  <c r="BT365" i="20"/>
  <c r="BT366" i="20"/>
  <c r="BT367" i="20"/>
  <c r="BT368" i="20"/>
  <c r="BT369" i="20"/>
  <c r="BT370" i="20"/>
  <c r="BT371" i="20"/>
  <c r="BT372" i="20"/>
  <c r="BT373" i="20"/>
  <c r="BT374" i="20"/>
  <c r="BT375" i="20"/>
  <c r="BT376" i="20"/>
  <c r="BT377" i="20"/>
  <c r="BT378" i="20"/>
  <c r="BT379" i="20"/>
  <c r="BT380" i="20"/>
  <c r="BT381" i="20"/>
  <c r="BT382" i="20"/>
  <c r="BT383" i="20"/>
  <c r="BT384" i="20"/>
  <c r="BT385" i="20"/>
  <c r="BT386" i="20"/>
  <c r="BT387" i="20"/>
  <c r="BT388" i="20"/>
  <c r="BT389" i="20"/>
  <c r="BT390" i="20"/>
  <c r="BT391" i="20"/>
  <c r="BT392" i="20"/>
  <c r="BT393" i="20"/>
  <c r="BT394" i="20"/>
  <c r="BT395" i="20"/>
  <c r="BT396" i="20"/>
  <c r="BT397" i="20"/>
  <c r="BT398" i="20"/>
  <c r="BT399" i="20"/>
  <c r="BT400" i="20"/>
  <c r="BT401" i="20"/>
  <c r="BT402" i="20"/>
  <c r="BT403" i="20"/>
  <c r="BT404" i="20"/>
  <c r="BT405" i="20"/>
  <c r="BT406" i="20"/>
  <c r="BT407" i="20"/>
  <c r="BT408" i="20"/>
  <c r="BT409" i="20"/>
  <c r="BT410" i="20"/>
  <c r="BT411" i="20"/>
  <c r="BT412" i="20"/>
  <c r="BT413" i="20"/>
  <c r="BT414" i="20"/>
  <c r="BT415" i="20"/>
  <c r="BT416" i="20"/>
  <c r="BT417" i="20"/>
  <c r="BT418" i="20"/>
  <c r="BT419" i="20"/>
  <c r="BT420" i="20"/>
  <c r="BT421" i="20"/>
  <c r="BT422" i="20"/>
  <c r="BT423" i="20"/>
  <c r="BT424" i="20"/>
  <c r="BT425" i="20"/>
  <c r="BT426" i="20"/>
  <c r="BT427" i="20"/>
  <c r="BT428" i="20"/>
  <c r="BT429" i="20"/>
  <c r="BT430" i="20"/>
  <c r="BT431" i="20"/>
  <c r="BT432" i="20"/>
  <c r="BT433" i="20"/>
  <c r="BT434" i="20"/>
  <c r="BT435" i="20"/>
  <c r="BT436" i="20"/>
  <c r="BT437" i="20"/>
  <c r="BT438" i="20"/>
  <c r="BT439" i="20"/>
  <c r="BT440" i="20"/>
  <c r="BT441" i="20"/>
  <c r="BT442" i="20"/>
  <c r="BT443" i="20"/>
  <c r="BT444" i="20"/>
  <c r="BT445" i="20"/>
  <c r="BT446" i="20"/>
  <c r="BT447" i="20"/>
  <c r="BT448" i="20"/>
  <c r="BT449" i="20"/>
  <c r="BT450" i="20"/>
  <c r="BT451" i="20"/>
  <c r="BT452" i="20"/>
  <c r="BT453" i="20"/>
  <c r="BT454" i="20"/>
  <c r="BT455" i="20"/>
  <c r="BT456" i="20"/>
  <c r="BT457" i="20"/>
  <c r="BT458" i="20"/>
  <c r="BT459" i="20"/>
  <c r="BT460" i="20"/>
  <c r="BT461" i="20"/>
  <c r="BT462" i="20"/>
  <c r="BT463" i="20"/>
  <c r="BT464" i="20"/>
  <c r="BT465" i="20"/>
  <c r="BT466" i="20"/>
  <c r="BT467" i="20"/>
  <c r="BT468" i="20"/>
  <c r="BT469" i="20"/>
  <c r="BT470" i="20"/>
  <c r="BT471" i="20"/>
  <c r="BT472" i="20"/>
  <c r="BT473" i="20"/>
  <c r="BT474" i="20"/>
  <c r="BT475" i="20"/>
  <c r="BT476" i="20"/>
  <c r="BT477" i="20"/>
  <c r="BT478" i="20"/>
  <c r="BT479" i="20"/>
  <c r="BT480" i="20"/>
  <c r="BT481" i="20"/>
  <c r="BT482" i="20"/>
  <c r="BT483" i="20"/>
  <c r="BT484" i="20"/>
  <c r="BT485" i="20"/>
  <c r="BT486" i="20"/>
  <c r="BT487" i="20"/>
  <c r="BT488" i="20"/>
  <c r="BT489" i="20"/>
  <c r="BT490" i="20"/>
  <c r="BT491" i="20"/>
  <c r="BT492" i="20"/>
  <c r="BT493" i="20"/>
  <c r="BT494" i="20"/>
  <c r="BT495" i="20"/>
  <c r="BT496" i="20"/>
  <c r="BT497" i="20"/>
  <c r="BT498" i="20"/>
  <c r="BT499" i="20"/>
  <c r="BT500" i="20"/>
  <c r="BT501" i="20"/>
  <c r="BT502" i="20"/>
  <c r="BT503" i="20"/>
  <c r="BT504" i="20"/>
  <c r="BT505" i="20"/>
  <c r="BT506" i="20"/>
  <c r="BT507" i="20"/>
  <c r="BT508" i="20"/>
  <c r="BT509" i="20"/>
  <c r="BT510" i="20"/>
  <c r="BT511" i="20"/>
  <c r="BT512" i="20"/>
  <c r="BT513" i="20"/>
  <c r="BT514" i="20"/>
  <c r="BT515" i="20"/>
  <c r="BT516" i="20"/>
  <c r="BT517" i="20"/>
  <c r="BT518" i="20"/>
  <c r="BT519" i="20"/>
  <c r="BT520" i="20"/>
  <c r="BT521" i="20"/>
  <c r="BT522" i="20"/>
  <c r="BT523" i="20"/>
  <c r="BT524" i="20"/>
  <c r="BT525" i="20"/>
  <c r="BT526" i="20"/>
  <c r="BT527" i="20"/>
  <c r="BT528" i="20"/>
  <c r="BT529" i="20"/>
  <c r="BT530" i="20"/>
  <c r="BT531" i="20"/>
  <c r="BT532" i="20"/>
  <c r="BT533" i="20"/>
  <c r="BT534" i="20"/>
  <c r="BT535" i="20"/>
  <c r="BT536" i="20"/>
  <c r="BT537" i="20"/>
  <c r="BT538" i="20"/>
  <c r="BT539" i="20"/>
  <c r="BT540" i="20"/>
  <c r="BT541" i="20"/>
  <c r="BT542" i="20"/>
  <c r="BT543" i="20"/>
  <c r="BT544" i="20"/>
  <c r="BT545" i="20"/>
  <c r="BT546" i="20"/>
  <c r="BT547" i="20"/>
  <c r="BT548" i="20"/>
  <c r="BT549" i="20"/>
  <c r="BT550" i="20"/>
  <c r="BT551" i="20"/>
  <c r="BT552" i="20"/>
  <c r="BT553" i="20"/>
  <c r="BT554" i="20"/>
  <c r="BT555" i="20"/>
  <c r="BT556" i="20"/>
  <c r="BT557" i="20"/>
  <c r="BT558" i="20"/>
  <c r="BT559" i="20"/>
  <c r="BT560" i="20"/>
  <c r="BT561" i="20"/>
  <c r="BT562" i="20"/>
  <c r="BT563" i="20"/>
  <c r="BT564" i="20"/>
  <c r="BT565" i="20"/>
  <c r="BS2" i="20"/>
  <c r="BS3" i="20"/>
  <c r="BS4" i="20"/>
  <c r="BS5" i="20"/>
  <c r="BS6" i="20"/>
  <c r="BS7" i="20"/>
  <c r="BS8" i="20"/>
  <c r="BS9" i="20"/>
  <c r="BS10" i="20"/>
  <c r="BS11" i="20"/>
  <c r="BS12" i="20"/>
  <c r="BS13" i="20"/>
  <c r="BS14" i="20"/>
  <c r="BS15" i="20"/>
  <c r="BS16" i="20"/>
  <c r="BS17" i="20"/>
  <c r="BS18" i="20"/>
  <c r="BS19" i="20"/>
  <c r="BS20" i="20"/>
  <c r="BS21" i="20"/>
  <c r="BS22" i="20"/>
  <c r="BS23" i="20"/>
  <c r="BS24" i="20"/>
  <c r="BS25" i="20"/>
  <c r="BS26" i="20"/>
  <c r="BS27" i="20"/>
  <c r="BS28" i="20"/>
  <c r="BS29" i="20"/>
  <c r="BS30" i="20"/>
  <c r="BS31" i="20"/>
  <c r="BS32" i="20"/>
  <c r="BS33" i="20"/>
  <c r="BS34" i="20"/>
  <c r="BS35" i="20"/>
  <c r="BS36" i="20"/>
  <c r="BS37" i="20"/>
  <c r="BS38" i="20"/>
  <c r="BS39" i="20"/>
  <c r="BS40" i="20"/>
  <c r="BS41" i="20"/>
  <c r="BS42" i="20"/>
  <c r="BS43" i="20"/>
  <c r="BS44" i="20"/>
  <c r="BS45" i="20"/>
  <c r="BS46" i="20"/>
  <c r="BS47" i="20"/>
  <c r="BS48" i="20"/>
  <c r="BS49" i="20"/>
  <c r="BS50" i="20"/>
  <c r="BS51" i="20"/>
  <c r="BS52" i="20"/>
  <c r="BS53" i="20"/>
  <c r="BS54" i="20"/>
  <c r="BS55" i="20"/>
  <c r="BS56" i="20"/>
  <c r="BS57" i="20"/>
  <c r="BS58" i="20"/>
  <c r="BS59" i="20"/>
  <c r="BS60" i="20"/>
  <c r="BS61" i="20"/>
  <c r="BS62" i="20"/>
  <c r="BS63" i="20"/>
  <c r="BS64" i="20"/>
  <c r="BS65" i="20"/>
  <c r="BS66" i="20"/>
  <c r="BS67" i="20"/>
  <c r="BS68" i="20"/>
  <c r="BS69" i="20"/>
  <c r="BS70" i="20"/>
  <c r="BS71" i="20"/>
  <c r="BS72" i="20"/>
  <c r="BS73" i="20"/>
  <c r="BS74" i="20"/>
  <c r="BS75" i="20"/>
  <c r="BS76" i="20"/>
  <c r="BS77" i="20"/>
  <c r="BS78" i="20"/>
  <c r="BS79" i="20"/>
  <c r="BS80" i="20"/>
  <c r="BS81" i="20"/>
  <c r="BS82" i="20"/>
  <c r="BS83" i="20"/>
  <c r="BS84" i="20"/>
  <c r="BS85" i="20"/>
  <c r="BS86" i="20"/>
  <c r="BS87" i="20"/>
  <c r="BS88" i="20"/>
  <c r="BS89" i="20"/>
  <c r="BS90" i="20"/>
  <c r="BS91" i="20"/>
  <c r="BS92" i="20"/>
  <c r="BS93" i="20"/>
  <c r="BS94" i="20"/>
  <c r="BS95" i="20"/>
  <c r="BS96" i="20"/>
  <c r="BS97" i="20"/>
  <c r="BS98" i="20"/>
  <c r="BS99" i="20"/>
  <c r="BS100" i="20"/>
  <c r="BS101" i="20"/>
  <c r="BS102" i="20"/>
  <c r="BS103" i="20"/>
  <c r="BS104" i="20"/>
  <c r="BS105" i="20"/>
  <c r="BS106" i="20"/>
  <c r="BS107" i="20"/>
  <c r="BS108" i="20"/>
  <c r="BS109" i="20"/>
  <c r="BS110" i="20"/>
  <c r="BS111" i="20"/>
  <c r="BS112" i="20"/>
  <c r="BS113" i="20"/>
  <c r="BS114" i="20"/>
  <c r="BS115" i="20"/>
  <c r="BS116" i="20"/>
  <c r="BS117" i="20"/>
  <c r="BS118" i="20"/>
  <c r="BS119" i="20"/>
  <c r="BS120" i="20"/>
  <c r="BS121" i="20"/>
  <c r="BS122" i="20"/>
  <c r="BS123" i="20"/>
  <c r="BS124" i="20"/>
  <c r="BS125" i="20"/>
  <c r="BS126" i="20"/>
  <c r="BS127" i="20"/>
  <c r="BS128" i="20"/>
  <c r="BS129" i="20"/>
  <c r="BS130" i="20"/>
  <c r="BS131" i="20"/>
  <c r="BS132" i="20"/>
  <c r="BS133" i="20"/>
  <c r="BS134" i="20"/>
  <c r="BS135" i="20"/>
  <c r="BS136" i="20"/>
  <c r="BS137" i="20"/>
  <c r="BS138" i="20"/>
  <c r="BS139" i="20"/>
  <c r="BS140" i="20"/>
  <c r="BS141" i="20"/>
  <c r="BS142" i="20"/>
  <c r="BS143" i="20"/>
  <c r="BS144" i="20"/>
  <c r="BS145" i="20"/>
  <c r="BS146" i="20"/>
  <c r="BS147" i="20"/>
  <c r="BS148" i="20"/>
  <c r="BS149" i="20"/>
  <c r="BS150" i="20"/>
  <c r="BS151" i="20"/>
  <c r="BS152" i="20"/>
  <c r="BS153" i="20"/>
  <c r="BS154" i="20"/>
  <c r="BS155" i="20"/>
  <c r="BS156" i="20"/>
  <c r="BS157" i="20"/>
  <c r="BS158" i="20"/>
  <c r="BS159" i="20"/>
  <c r="BS160" i="20"/>
  <c r="BS161" i="20"/>
  <c r="BS162" i="20"/>
  <c r="BS163" i="20"/>
  <c r="BS164" i="20"/>
  <c r="BS165" i="20"/>
  <c r="BS166" i="20"/>
  <c r="BS167" i="20"/>
  <c r="BS168" i="20"/>
  <c r="BS169" i="20"/>
  <c r="BS170" i="20"/>
  <c r="BS171" i="20"/>
  <c r="BS172" i="20"/>
  <c r="BS173" i="20"/>
  <c r="BS174" i="20"/>
  <c r="BS175" i="20"/>
  <c r="BS176" i="20"/>
  <c r="BS177" i="20"/>
  <c r="BS178" i="20"/>
  <c r="BS179" i="20"/>
  <c r="BS180" i="20"/>
  <c r="BS181" i="20"/>
  <c r="BS182" i="20"/>
  <c r="BS183" i="20"/>
  <c r="BS184" i="20"/>
  <c r="BS185" i="20"/>
  <c r="BS186" i="20"/>
  <c r="BS187" i="20"/>
  <c r="BS188" i="20"/>
  <c r="BS189" i="20"/>
  <c r="BS190" i="20"/>
  <c r="BS191" i="20"/>
  <c r="BS192" i="20"/>
  <c r="BS193" i="20"/>
  <c r="BS194" i="20"/>
  <c r="BS195" i="20"/>
  <c r="BS196" i="20"/>
  <c r="BS197" i="20"/>
  <c r="BS198" i="20"/>
  <c r="BS199" i="20"/>
  <c r="BS200" i="20"/>
  <c r="BS201" i="20"/>
  <c r="BS202" i="20"/>
  <c r="BS203" i="20"/>
  <c r="BS204" i="20"/>
  <c r="BS205" i="20"/>
  <c r="BS206" i="20"/>
  <c r="BS207" i="20"/>
  <c r="BS208" i="20"/>
  <c r="BS209" i="20"/>
  <c r="BS210" i="20"/>
  <c r="BS211" i="20"/>
  <c r="BS212" i="20"/>
  <c r="BS213" i="20"/>
  <c r="BS214" i="20"/>
  <c r="BS215" i="20"/>
  <c r="BS216" i="20"/>
  <c r="BS217" i="20"/>
  <c r="BS218" i="20"/>
  <c r="BS219" i="20"/>
  <c r="BS220" i="20"/>
  <c r="BS221" i="20"/>
  <c r="BS222" i="20"/>
  <c r="BS223" i="20"/>
  <c r="BS224" i="20"/>
  <c r="BS225" i="20"/>
  <c r="BS226" i="20"/>
  <c r="BS227" i="20"/>
  <c r="BS228" i="20"/>
  <c r="BS229" i="20"/>
  <c r="BS230" i="20"/>
  <c r="BS231" i="20"/>
  <c r="BS232" i="20"/>
  <c r="BS233" i="20"/>
  <c r="BS234" i="20"/>
  <c r="BS235" i="20"/>
  <c r="BS236" i="20"/>
  <c r="BS237" i="20"/>
  <c r="BS238" i="20"/>
  <c r="BS239" i="20"/>
  <c r="BS240" i="20"/>
  <c r="BS241" i="20"/>
  <c r="BS242" i="20"/>
  <c r="BS243" i="20"/>
  <c r="BS244" i="20"/>
  <c r="BS245" i="20"/>
  <c r="BS246" i="20"/>
  <c r="BS247" i="20"/>
  <c r="BS248" i="20"/>
  <c r="BS249" i="20"/>
  <c r="BS250" i="20"/>
  <c r="BS251" i="20"/>
  <c r="BS252" i="20"/>
  <c r="BS253" i="20"/>
  <c r="BS254" i="20"/>
  <c r="BS255" i="20"/>
  <c r="BS256" i="20"/>
  <c r="BS257" i="20"/>
  <c r="BS258" i="20"/>
  <c r="BS259" i="20"/>
  <c r="BS260" i="20"/>
  <c r="BS261" i="20"/>
  <c r="BS262" i="20"/>
  <c r="BS263" i="20"/>
  <c r="BS264" i="20"/>
  <c r="BS265" i="20"/>
  <c r="BS266" i="20"/>
  <c r="BS267" i="20"/>
  <c r="BS268" i="20"/>
  <c r="BS269" i="20"/>
  <c r="BS270" i="20"/>
  <c r="BS271" i="20"/>
  <c r="BS272" i="20"/>
  <c r="BS273" i="20"/>
  <c r="BS274" i="20"/>
  <c r="BS275" i="20"/>
  <c r="BS276" i="20"/>
  <c r="BS277" i="20"/>
  <c r="BS278" i="20"/>
  <c r="BS279" i="20"/>
  <c r="BS280" i="20"/>
  <c r="BS281" i="20"/>
  <c r="BS282" i="20"/>
  <c r="BS283" i="20"/>
  <c r="BS284" i="20"/>
  <c r="BS285" i="20"/>
  <c r="BS286" i="20"/>
  <c r="BS287" i="20"/>
  <c r="BS288" i="20"/>
  <c r="BS289" i="20"/>
  <c r="BS290" i="20"/>
  <c r="BS291" i="20"/>
  <c r="BS292" i="20"/>
  <c r="BS293" i="20"/>
  <c r="BS294" i="20"/>
  <c r="BS295" i="20"/>
  <c r="BS296" i="20"/>
  <c r="BS297" i="20"/>
  <c r="BS298" i="20"/>
  <c r="BS299" i="20"/>
  <c r="BS300" i="20"/>
  <c r="BS301" i="20"/>
  <c r="BS302" i="20"/>
  <c r="BS303" i="20"/>
  <c r="BS304" i="20"/>
  <c r="BS305" i="20"/>
  <c r="BS306" i="20"/>
  <c r="BS307" i="20"/>
  <c r="BS308" i="20"/>
  <c r="BS309" i="20"/>
  <c r="BS310" i="20"/>
  <c r="BS311" i="20"/>
  <c r="BS312" i="20"/>
  <c r="BS313" i="20"/>
  <c r="BS314" i="20"/>
  <c r="BS315" i="20"/>
  <c r="BS316" i="20"/>
  <c r="BS317" i="20"/>
  <c r="BS318" i="20"/>
  <c r="BS319" i="20"/>
  <c r="BS320" i="20"/>
  <c r="BS321" i="20"/>
  <c r="BS322" i="20"/>
  <c r="BS323" i="20"/>
  <c r="BS324" i="20"/>
  <c r="BS325" i="20"/>
  <c r="BS326" i="20"/>
  <c r="BS327" i="20"/>
  <c r="BS328" i="20"/>
  <c r="BS329" i="20"/>
  <c r="BS330" i="20"/>
  <c r="BS331" i="20"/>
  <c r="BS332" i="20"/>
  <c r="BS333" i="20"/>
  <c r="BS334" i="20"/>
  <c r="BS335" i="20"/>
  <c r="BS336" i="20"/>
  <c r="BS337" i="20"/>
  <c r="BS338" i="20"/>
  <c r="BS339" i="20"/>
  <c r="BS340" i="20"/>
  <c r="BS341" i="20"/>
  <c r="BS342" i="20"/>
  <c r="BS343" i="20"/>
  <c r="BS344" i="20"/>
  <c r="BS345" i="20"/>
  <c r="BS346" i="20"/>
  <c r="BS347" i="20"/>
  <c r="BS348" i="20"/>
  <c r="BS349" i="20"/>
  <c r="BS350" i="20"/>
  <c r="BS351" i="20"/>
  <c r="BS352" i="20"/>
  <c r="BS353" i="20"/>
  <c r="BS354" i="20"/>
  <c r="BS355" i="20"/>
  <c r="BS356" i="20"/>
  <c r="BS357" i="20"/>
  <c r="BS358" i="20"/>
  <c r="BS359" i="20"/>
  <c r="BS360" i="20"/>
  <c r="BS361" i="20"/>
  <c r="BS362" i="20"/>
  <c r="BS363" i="20"/>
  <c r="BS364" i="20"/>
  <c r="BS365" i="20"/>
  <c r="BS366" i="20"/>
  <c r="BS367" i="20"/>
  <c r="BS368" i="20"/>
  <c r="BS369" i="20"/>
  <c r="BS370" i="20"/>
  <c r="BS371" i="20"/>
  <c r="BS372" i="20"/>
  <c r="BS373" i="20"/>
  <c r="BS374" i="20"/>
  <c r="BS375" i="20"/>
  <c r="BS376" i="20"/>
  <c r="BS377" i="20"/>
  <c r="BS378" i="20"/>
  <c r="BS379" i="20"/>
  <c r="BS380" i="20"/>
  <c r="BS381" i="20"/>
  <c r="BS382" i="20"/>
  <c r="BS383" i="20"/>
  <c r="BS384" i="20"/>
  <c r="BS385" i="20"/>
  <c r="BS386" i="20"/>
  <c r="BS387" i="20"/>
  <c r="BS388" i="20"/>
  <c r="BS389" i="20"/>
  <c r="BS390" i="20"/>
  <c r="BS391" i="20"/>
  <c r="BS392" i="20"/>
  <c r="BS393" i="20"/>
  <c r="BS394" i="20"/>
  <c r="BS395" i="20"/>
  <c r="BS396" i="20"/>
  <c r="BS397" i="20"/>
  <c r="BS398" i="20"/>
  <c r="BS399" i="20"/>
  <c r="BS400" i="20"/>
  <c r="BS401" i="20"/>
  <c r="BS402" i="20"/>
  <c r="BS403" i="20"/>
  <c r="BS404" i="20"/>
  <c r="BS405" i="20"/>
  <c r="BS406" i="20"/>
  <c r="BS407" i="20"/>
  <c r="BS408" i="20"/>
  <c r="BS409" i="20"/>
  <c r="BS410" i="20"/>
  <c r="BS411" i="20"/>
  <c r="BS412" i="20"/>
  <c r="BS413" i="20"/>
  <c r="BS414" i="20"/>
  <c r="BS415" i="20"/>
  <c r="BS416" i="20"/>
  <c r="BS417" i="20"/>
  <c r="BS418" i="20"/>
  <c r="BS419" i="20"/>
  <c r="BS420" i="20"/>
  <c r="BS421" i="20"/>
  <c r="BS422" i="20"/>
  <c r="BS423" i="20"/>
  <c r="BS424" i="20"/>
  <c r="BS425" i="20"/>
  <c r="BS426" i="20"/>
  <c r="BS427" i="20"/>
  <c r="BS428" i="20"/>
  <c r="BS429" i="20"/>
  <c r="BS430" i="20"/>
  <c r="BS431" i="20"/>
  <c r="BS432" i="20"/>
  <c r="BS433" i="20"/>
  <c r="BS434" i="20"/>
  <c r="BS435" i="20"/>
  <c r="BS436" i="20"/>
  <c r="BS437" i="20"/>
  <c r="BS438" i="20"/>
  <c r="BS439" i="20"/>
  <c r="BS440" i="20"/>
  <c r="BS441" i="20"/>
  <c r="BS442" i="20"/>
  <c r="BS443" i="20"/>
  <c r="BS444" i="20"/>
  <c r="BS445" i="20"/>
  <c r="BS446" i="20"/>
  <c r="BS447" i="20"/>
  <c r="BS448" i="20"/>
  <c r="BS449" i="20"/>
  <c r="BS450" i="20"/>
  <c r="BS451" i="20"/>
  <c r="BS452" i="20"/>
  <c r="BS453" i="20"/>
  <c r="BS454" i="20"/>
  <c r="BS455" i="20"/>
  <c r="BS456" i="20"/>
  <c r="BS457" i="20"/>
  <c r="BS458" i="20"/>
  <c r="BS459" i="20"/>
  <c r="BS460" i="20"/>
  <c r="BS461" i="20"/>
  <c r="BS462" i="20"/>
  <c r="BS463" i="20"/>
  <c r="BS464" i="20"/>
  <c r="BS465" i="20"/>
  <c r="BS466" i="20"/>
  <c r="BS467" i="20"/>
  <c r="BS468" i="20"/>
  <c r="BS469" i="20"/>
  <c r="BS470" i="20"/>
  <c r="BS471" i="20"/>
  <c r="BS472" i="20"/>
  <c r="BS473" i="20"/>
  <c r="BS474" i="20"/>
  <c r="BS475" i="20"/>
  <c r="BS476" i="20"/>
  <c r="BS477" i="20"/>
  <c r="BS478" i="20"/>
  <c r="BS479" i="20"/>
  <c r="BS480" i="20"/>
  <c r="BS481" i="20"/>
  <c r="BS482" i="20"/>
  <c r="BS483" i="20"/>
  <c r="BS484" i="20"/>
  <c r="BS485" i="20"/>
  <c r="BS486" i="20"/>
  <c r="BS487" i="20"/>
  <c r="BS488" i="20"/>
  <c r="BS489" i="20"/>
  <c r="BS490" i="20"/>
  <c r="BS491" i="20"/>
  <c r="BS492" i="20"/>
  <c r="BS493" i="20"/>
  <c r="BS494" i="20"/>
  <c r="BS495" i="20"/>
  <c r="BS496" i="20"/>
  <c r="BS497" i="20"/>
  <c r="BS498" i="20"/>
  <c r="BS499" i="20"/>
  <c r="BS500" i="20"/>
  <c r="BS501" i="20"/>
  <c r="BS502" i="20"/>
  <c r="BS503" i="20"/>
  <c r="BS504" i="20"/>
  <c r="BS505" i="20"/>
  <c r="BS506" i="20"/>
  <c r="BS507" i="20"/>
  <c r="BS508" i="20"/>
  <c r="BS509" i="20"/>
  <c r="BS510" i="20"/>
  <c r="BS511" i="20"/>
  <c r="BS512" i="20"/>
  <c r="BS513" i="20"/>
  <c r="BS514" i="20"/>
  <c r="BS515" i="20"/>
  <c r="BS516" i="20"/>
  <c r="BS517" i="20"/>
  <c r="BS518" i="20"/>
  <c r="BS519" i="20"/>
  <c r="BS520" i="20"/>
  <c r="BS521" i="20"/>
  <c r="BS522" i="20"/>
  <c r="BS523" i="20"/>
  <c r="BS524" i="20"/>
  <c r="BS525" i="20"/>
  <c r="BS526" i="20"/>
  <c r="BS527" i="20"/>
  <c r="BS528" i="20"/>
  <c r="BS529" i="20"/>
  <c r="BS530" i="20"/>
  <c r="BS531" i="20"/>
  <c r="BS532" i="20"/>
  <c r="BS533" i="20"/>
  <c r="BS534" i="20"/>
  <c r="BS535" i="20"/>
  <c r="BS536" i="20"/>
  <c r="BS537" i="20"/>
  <c r="BS538" i="20"/>
  <c r="BS539" i="20"/>
  <c r="BS540" i="20"/>
  <c r="BS541" i="20"/>
  <c r="BS542" i="20"/>
  <c r="BS543" i="20"/>
  <c r="BS544" i="20"/>
  <c r="BS545" i="20"/>
  <c r="BS546" i="20"/>
  <c r="BS547" i="20"/>
  <c r="BS548" i="20"/>
  <c r="BS549" i="20"/>
  <c r="BS550" i="20"/>
  <c r="BS551" i="20"/>
  <c r="BS552" i="20"/>
  <c r="BS553" i="20"/>
  <c r="BS554" i="20"/>
  <c r="BS555" i="20"/>
  <c r="BS556" i="20"/>
  <c r="BS557" i="20"/>
  <c r="BS558" i="20"/>
  <c r="BS559" i="20"/>
  <c r="BS560" i="20"/>
  <c r="BS561" i="20"/>
  <c r="BS562" i="20"/>
  <c r="BS563" i="20"/>
  <c r="BS564" i="20"/>
  <c r="BS565" i="20"/>
  <c r="BR2" i="20"/>
  <c r="BR3" i="20"/>
  <c r="BR4" i="20"/>
  <c r="BR5" i="20"/>
  <c r="BR6" i="20"/>
  <c r="BR7" i="20"/>
  <c r="BR8" i="20"/>
  <c r="BR9" i="20"/>
  <c r="BR10" i="20"/>
  <c r="BR11" i="20"/>
  <c r="BR12" i="20"/>
  <c r="BR13" i="20"/>
  <c r="BR14" i="20"/>
  <c r="BR15" i="20"/>
  <c r="BR16" i="20"/>
  <c r="BR17" i="20"/>
  <c r="BR18" i="20"/>
  <c r="BR19" i="20"/>
  <c r="BR20" i="20"/>
  <c r="BR21" i="20"/>
  <c r="BR22" i="20"/>
  <c r="BR23" i="20"/>
  <c r="BR24" i="20"/>
  <c r="BR25" i="20"/>
  <c r="BR26" i="20"/>
  <c r="BR27" i="20"/>
  <c r="BR28" i="20"/>
  <c r="BR29" i="20"/>
  <c r="BR30" i="20"/>
  <c r="BR31" i="20"/>
  <c r="BR32" i="20"/>
  <c r="BR33" i="20"/>
  <c r="BR34" i="20"/>
  <c r="BR35" i="20"/>
  <c r="BR36" i="20"/>
  <c r="BR37" i="20"/>
  <c r="BR38" i="20"/>
  <c r="BR39" i="20"/>
  <c r="BR40" i="20"/>
  <c r="BR41" i="20"/>
  <c r="BR42" i="20"/>
  <c r="BR43" i="20"/>
  <c r="BR44" i="20"/>
  <c r="BR45" i="20"/>
  <c r="BR46" i="20"/>
  <c r="BR47" i="20"/>
  <c r="BR48" i="20"/>
  <c r="BR49" i="20"/>
  <c r="BR50" i="20"/>
  <c r="BR51" i="20"/>
  <c r="BR52" i="20"/>
  <c r="BR53" i="20"/>
  <c r="BR54" i="20"/>
  <c r="BR55" i="20"/>
  <c r="BR56" i="20"/>
  <c r="BR57" i="20"/>
  <c r="BR58" i="20"/>
  <c r="BR59" i="20"/>
  <c r="BR60" i="20"/>
  <c r="BR61" i="20"/>
  <c r="BR62" i="20"/>
  <c r="BR63" i="20"/>
  <c r="BR64" i="20"/>
  <c r="BR65" i="20"/>
  <c r="BR66" i="20"/>
  <c r="BR67" i="20"/>
  <c r="BR68" i="20"/>
  <c r="BR69" i="20"/>
  <c r="BR70" i="20"/>
  <c r="BR71" i="20"/>
  <c r="BR72" i="20"/>
  <c r="BR73" i="20"/>
  <c r="BR74" i="20"/>
  <c r="BR75" i="20"/>
  <c r="BR76" i="20"/>
  <c r="BR77" i="20"/>
  <c r="BR78" i="20"/>
  <c r="BR79" i="20"/>
  <c r="BR80" i="20"/>
  <c r="BR81" i="20"/>
  <c r="BR82" i="20"/>
  <c r="BR83" i="20"/>
  <c r="BR84" i="20"/>
  <c r="BR85" i="20"/>
  <c r="BR86" i="20"/>
  <c r="BR87" i="20"/>
  <c r="BR88" i="20"/>
  <c r="BR89" i="20"/>
  <c r="BR90" i="20"/>
  <c r="BR91" i="20"/>
  <c r="BR92" i="20"/>
  <c r="BR93" i="20"/>
  <c r="BR94" i="20"/>
  <c r="BR95" i="20"/>
  <c r="BR96" i="20"/>
  <c r="BR97" i="20"/>
  <c r="BR98" i="20"/>
  <c r="BR99" i="20"/>
  <c r="BR100" i="20"/>
  <c r="BR101" i="20"/>
  <c r="BR102" i="20"/>
  <c r="BR103" i="20"/>
  <c r="BR104" i="20"/>
  <c r="BR105" i="20"/>
  <c r="BR106" i="20"/>
  <c r="BR107" i="20"/>
  <c r="BR108" i="20"/>
  <c r="BR109" i="20"/>
  <c r="BR110" i="20"/>
  <c r="BR111" i="20"/>
  <c r="BR112" i="20"/>
  <c r="BR113" i="20"/>
  <c r="BR114" i="20"/>
  <c r="BR115" i="20"/>
  <c r="BR116" i="20"/>
  <c r="BR117" i="20"/>
  <c r="BR118" i="20"/>
  <c r="BR119" i="20"/>
  <c r="BR120" i="20"/>
  <c r="BR121" i="20"/>
  <c r="BR122" i="20"/>
  <c r="BR123" i="20"/>
  <c r="BR124" i="20"/>
  <c r="BR125" i="20"/>
  <c r="BR126" i="20"/>
  <c r="BR127" i="20"/>
  <c r="BR128" i="20"/>
  <c r="BR129" i="20"/>
  <c r="BR130" i="20"/>
  <c r="BR131" i="20"/>
  <c r="BR132" i="20"/>
  <c r="BR133" i="20"/>
  <c r="BR134" i="20"/>
  <c r="BR135" i="20"/>
  <c r="BR136" i="20"/>
  <c r="BR137" i="20"/>
  <c r="BR138" i="20"/>
  <c r="BR139" i="20"/>
  <c r="BR140" i="20"/>
  <c r="BR141" i="20"/>
  <c r="BR142" i="20"/>
  <c r="BR143" i="20"/>
  <c r="BR144" i="20"/>
  <c r="BR145" i="20"/>
  <c r="BR146" i="20"/>
  <c r="BR147" i="20"/>
  <c r="BR148" i="20"/>
  <c r="BR149" i="20"/>
  <c r="BR150" i="20"/>
  <c r="BR151" i="20"/>
  <c r="BR152" i="20"/>
  <c r="BR153" i="20"/>
  <c r="BR154" i="20"/>
  <c r="BR155" i="20"/>
  <c r="BR156" i="20"/>
  <c r="BR157" i="20"/>
  <c r="BR158" i="20"/>
  <c r="BR159" i="20"/>
  <c r="BR160" i="20"/>
  <c r="BR161" i="20"/>
  <c r="BR162" i="20"/>
  <c r="BR163" i="20"/>
  <c r="BR164" i="20"/>
  <c r="BR165" i="20"/>
  <c r="BR166" i="20"/>
  <c r="BR167" i="20"/>
  <c r="BR168" i="20"/>
  <c r="BR169" i="20"/>
  <c r="BR170" i="20"/>
  <c r="BR171" i="20"/>
  <c r="BR172" i="20"/>
  <c r="BR173" i="20"/>
  <c r="BR174" i="20"/>
  <c r="BR175" i="20"/>
  <c r="BR176" i="20"/>
  <c r="BR177" i="20"/>
  <c r="BR178" i="20"/>
  <c r="BR179" i="20"/>
  <c r="BR180" i="20"/>
  <c r="BR181" i="20"/>
  <c r="BR182" i="20"/>
  <c r="BR183" i="20"/>
  <c r="BR184" i="20"/>
  <c r="BR185" i="20"/>
  <c r="BR186" i="20"/>
  <c r="BR187" i="20"/>
  <c r="BR188" i="20"/>
  <c r="BR189" i="20"/>
  <c r="BR190" i="20"/>
  <c r="BR191" i="20"/>
  <c r="BR192" i="20"/>
  <c r="BR193" i="20"/>
  <c r="BR194" i="20"/>
  <c r="BR195" i="20"/>
  <c r="BR196" i="20"/>
  <c r="BR197" i="20"/>
  <c r="BR198" i="20"/>
  <c r="BR199" i="20"/>
  <c r="BR200" i="20"/>
  <c r="BR201" i="20"/>
  <c r="BR202" i="20"/>
  <c r="BR203" i="20"/>
  <c r="BR204" i="20"/>
  <c r="BR205" i="20"/>
  <c r="BR206" i="20"/>
  <c r="BR207" i="20"/>
  <c r="BR208" i="20"/>
  <c r="BR209" i="20"/>
  <c r="BR210" i="20"/>
  <c r="BR211" i="20"/>
  <c r="BR212" i="20"/>
  <c r="BR213" i="20"/>
  <c r="BR214" i="20"/>
  <c r="BR215" i="20"/>
  <c r="BR216" i="20"/>
  <c r="BR217" i="20"/>
  <c r="BR218" i="20"/>
  <c r="BR219" i="20"/>
  <c r="BR220" i="20"/>
  <c r="BR221" i="20"/>
  <c r="BR222" i="20"/>
  <c r="BR223" i="20"/>
  <c r="BR224" i="20"/>
  <c r="BR225" i="20"/>
  <c r="BR226" i="20"/>
  <c r="BR227" i="20"/>
  <c r="BR228" i="20"/>
  <c r="BR229" i="20"/>
  <c r="BR230" i="20"/>
  <c r="BR231" i="20"/>
  <c r="BR232" i="20"/>
  <c r="BR233" i="20"/>
  <c r="BR234" i="20"/>
  <c r="BR235" i="20"/>
  <c r="BR236" i="20"/>
  <c r="BR237" i="20"/>
  <c r="BR238" i="20"/>
  <c r="BR239" i="20"/>
  <c r="BR240" i="20"/>
  <c r="BR241" i="20"/>
  <c r="BR242" i="20"/>
  <c r="BR243" i="20"/>
  <c r="BR244" i="20"/>
  <c r="BR245" i="20"/>
  <c r="BR246" i="20"/>
  <c r="BR247" i="20"/>
  <c r="BR248" i="20"/>
  <c r="BR249" i="20"/>
  <c r="BR250" i="20"/>
  <c r="BR251" i="20"/>
  <c r="BR252" i="20"/>
  <c r="BR253" i="20"/>
  <c r="BR254" i="20"/>
  <c r="BR255" i="20"/>
  <c r="BR256" i="20"/>
  <c r="BR257" i="20"/>
  <c r="BR258" i="20"/>
  <c r="BR259" i="20"/>
  <c r="BR260" i="20"/>
  <c r="BR261" i="20"/>
  <c r="BR262" i="20"/>
  <c r="BR263" i="20"/>
  <c r="BR264" i="20"/>
  <c r="BR265" i="20"/>
  <c r="BR266" i="20"/>
  <c r="BR267" i="20"/>
  <c r="BR268" i="20"/>
  <c r="BR269" i="20"/>
  <c r="BR270" i="20"/>
  <c r="BR271" i="20"/>
  <c r="BR272" i="20"/>
  <c r="BR273" i="20"/>
  <c r="BR274" i="20"/>
  <c r="BR275" i="20"/>
  <c r="BR276" i="20"/>
  <c r="BR277" i="20"/>
  <c r="BR278" i="20"/>
  <c r="BR279" i="20"/>
  <c r="BR280" i="20"/>
  <c r="BR281" i="20"/>
  <c r="BR282" i="20"/>
  <c r="BR283" i="20"/>
  <c r="BR284" i="20"/>
  <c r="BR285" i="20"/>
  <c r="BR286" i="20"/>
  <c r="BR287" i="20"/>
  <c r="BR288" i="20"/>
  <c r="BR289" i="20"/>
  <c r="BR290" i="20"/>
  <c r="BR291" i="20"/>
  <c r="BR292" i="20"/>
  <c r="BR293" i="20"/>
  <c r="BR294" i="20"/>
  <c r="BR295" i="20"/>
  <c r="BR296" i="20"/>
  <c r="BR297" i="20"/>
  <c r="BR298" i="20"/>
  <c r="BR299" i="20"/>
  <c r="BR300" i="20"/>
  <c r="BR301" i="20"/>
  <c r="BR302" i="20"/>
  <c r="BR303" i="20"/>
  <c r="BR304" i="20"/>
  <c r="BR305" i="20"/>
  <c r="BR306" i="20"/>
  <c r="BR307" i="20"/>
  <c r="BR308" i="20"/>
  <c r="BR309" i="20"/>
  <c r="BR310" i="20"/>
  <c r="BR311" i="20"/>
  <c r="BR312" i="20"/>
  <c r="BR313" i="20"/>
  <c r="BR314" i="20"/>
  <c r="BR315" i="20"/>
  <c r="BR316" i="20"/>
  <c r="BR317" i="20"/>
  <c r="BR318" i="20"/>
  <c r="BR319" i="20"/>
  <c r="BR320" i="20"/>
  <c r="BR321" i="20"/>
  <c r="BR322" i="20"/>
  <c r="BR323" i="20"/>
  <c r="BR324" i="20"/>
  <c r="BR325" i="20"/>
  <c r="BR326" i="20"/>
  <c r="BR327" i="20"/>
  <c r="BR328" i="20"/>
  <c r="BR329" i="20"/>
  <c r="BR330" i="20"/>
  <c r="BR331" i="20"/>
  <c r="BR332" i="20"/>
  <c r="BR333" i="20"/>
  <c r="BR334" i="20"/>
  <c r="BR335" i="20"/>
  <c r="BR336" i="20"/>
  <c r="BR337" i="20"/>
  <c r="BR338" i="20"/>
  <c r="BR339" i="20"/>
  <c r="BR340" i="20"/>
  <c r="BR341" i="20"/>
  <c r="BR342" i="20"/>
  <c r="BR343" i="20"/>
  <c r="BR344" i="20"/>
  <c r="BR345" i="20"/>
  <c r="BR346" i="20"/>
  <c r="BR347" i="20"/>
  <c r="BR348" i="20"/>
  <c r="BR349" i="20"/>
  <c r="BR350" i="20"/>
  <c r="BR351" i="20"/>
  <c r="BR352" i="20"/>
  <c r="BR353" i="20"/>
  <c r="BR354" i="20"/>
  <c r="BR355" i="20"/>
  <c r="BR356" i="20"/>
  <c r="BR357" i="20"/>
  <c r="BR358" i="20"/>
  <c r="BR359" i="20"/>
  <c r="BR360" i="20"/>
  <c r="BR361" i="20"/>
  <c r="BR362" i="20"/>
  <c r="BR363" i="20"/>
  <c r="BR364" i="20"/>
  <c r="BR365" i="20"/>
  <c r="BR366" i="20"/>
  <c r="BR367" i="20"/>
  <c r="BR368" i="20"/>
  <c r="BR369" i="20"/>
  <c r="BR370" i="20"/>
  <c r="BR371" i="20"/>
  <c r="BR372" i="20"/>
  <c r="BR373" i="20"/>
  <c r="BR374" i="20"/>
  <c r="BR375" i="20"/>
  <c r="BR376" i="20"/>
  <c r="BR377" i="20"/>
  <c r="BR378" i="20"/>
  <c r="BR379" i="20"/>
  <c r="BR380" i="20"/>
  <c r="BR381" i="20"/>
  <c r="BR382" i="20"/>
  <c r="BR383" i="20"/>
  <c r="BR384" i="20"/>
  <c r="BR385" i="20"/>
  <c r="BR386" i="20"/>
  <c r="BR387" i="20"/>
  <c r="BR388" i="20"/>
  <c r="BR389" i="20"/>
  <c r="BR390" i="20"/>
  <c r="BR391" i="20"/>
  <c r="BR392" i="20"/>
  <c r="BR393" i="20"/>
  <c r="BR394" i="20"/>
  <c r="BR395" i="20"/>
  <c r="BR396" i="20"/>
  <c r="BR397" i="20"/>
  <c r="BR398" i="20"/>
  <c r="BR399" i="20"/>
  <c r="BR400" i="20"/>
  <c r="BR401" i="20"/>
  <c r="BR402" i="20"/>
  <c r="BR403" i="20"/>
  <c r="BR404" i="20"/>
  <c r="BR405" i="20"/>
  <c r="BR406" i="20"/>
  <c r="BR407" i="20"/>
  <c r="BR408" i="20"/>
  <c r="BR409" i="20"/>
  <c r="BR410" i="20"/>
  <c r="BR411" i="20"/>
  <c r="BR412" i="20"/>
  <c r="BR413" i="20"/>
  <c r="BR414" i="20"/>
  <c r="BR415" i="20"/>
  <c r="BR416" i="20"/>
  <c r="BR417" i="20"/>
  <c r="BR418" i="20"/>
  <c r="BR419" i="20"/>
  <c r="BR420" i="20"/>
  <c r="BR421" i="20"/>
  <c r="BR422" i="20"/>
  <c r="BR423" i="20"/>
  <c r="BR424" i="20"/>
  <c r="BR425" i="20"/>
  <c r="BR426" i="20"/>
  <c r="BR427" i="20"/>
  <c r="BR428" i="20"/>
  <c r="BR429" i="20"/>
  <c r="BR430" i="20"/>
  <c r="BR431" i="20"/>
  <c r="BR432" i="20"/>
  <c r="BR433" i="20"/>
  <c r="BR434" i="20"/>
  <c r="BR435" i="20"/>
  <c r="BR436" i="20"/>
  <c r="BR437" i="20"/>
  <c r="BR438" i="20"/>
  <c r="BR439" i="20"/>
  <c r="BR440" i="20"/>
  <c r="BR441" i="20"/>
  <c r="BR442" i="20"/>
  <c r="BR443" i="20"/>
  <c r="BR444" i="20"/>
  <c r="BR445" i="20"/>
  <c r="BR446" i="20"/>
  <c r="BR447" i="20"/>
  <c r="BR448" i="20"/>
  <c r="BR449" i="20"/>
  <c r="BR450" i="20"/>
  <c r="BR451" i="20"/>
  <c r="BR452" i="20"/>
  <c r="BR453" i="20"/>
  <c r="BR454" i="20"/>
  <c r="BR455" i="20"/>
  <c r="BR456" i="20"/>
  <c r="BR457" i="20"/>
  <c r="BR458" i="20"/>
  <c r="BR459" i="20"/>
  <c r="BR460" i="20"/>
  <c r="BR461" i="20"/>
  <c r="BR462" i="20"/>
  <c r="BR463" i="20"/>
  <c r="BR464" i="20"/>
  <c r="BR465" i="20"/>
  <c r="BR466" i="20"/>
  <c r="BR467" i="20"/>
  <c r="BR468" i="20"/>
  <c r="BR469" i="20"/>
  <c r="BR470" i="20"/>
  <c r="BR471" i="20"/>
  <c r="BR472" i="20"/>
  <c r="BR473" i="20"/>
  <c r="BR474" i="20"/>
  <c r="BR475" i="20"/>
  <c r="BR476" i="20"/>
  <c r="BR477" i="20"/>
  <c r="BR478" i="20"/>
  <c r="BR479" i="20"/>
  <c r="BR480" i="20"/>
  <c r="BR481" i="20"/>
  <c r="BR482" i="20"/>
  <c r="BR483" i="20"/>
  <c r="BR484" i="20"/>
  <c r="BR485" i="20"/>
  <c r="BR486" i="20"/>
  <c r="BR487" i="20"/>
  <c r="BR488" i="20"/>
  <c r="BR489" i="20"/>
  <c r="BR490" i="20"/>
  <c r="BR491" i="20"/>
  <c r="BR492" i="20"/>
  <c r="BR493" i="20"/>
  <c r="BR494" i="20"/>
  <c r="BR495" i="20"/>
  <c r="BR496" i="20"/>
  <c r="BR497" i="20"/>
  <c r="BR498" i="20"/>
  <c r="BR499" i="20"/>
  <c r="BR500" i="20"/>
  <c r="BR501" i="20"/>
  <c r="BR502" i="20"/>
  <c r="BR503" i="20"/>
  <c r="BR504" i="20"/>
  <c r="BR505" i="20"/>
  <c r="BR506" i="20"/>
  <c r="BR507" i="20"/>
  <c r="BR508" i="20"/>
  <c r="BR509" i="20"/>
  <c r="BR510" i="20"/>
  <c r="BR511" i="20"/>
  <c r="BR512" i="20"/>
  <c r="BR513" i="20"/>
  <c r="BR514" i="20"/>
  <c r="BR515" i="20"/>
  <c r="BR516" i="20"/>
  <c r="BR517" i="20"/>
  <c r="BR518" i="20"/>
  <c r="BR519" i="20"/>
  <c r="BR520" i="20"/>
  <c r="BR521" i="20"/>
  <c r="BR522" i="20"/>
  <c r="BR523" i="20"/>
  <c r="BR524" i="20"/>
  <c r="BR525" i="20"/>
  <c r="BR526" i="20"/>
  <c r="BR527" i="20"/>
  <c r="BR528" i="20"/>
  <c r="BR529" i="20"/>
  <c r="BR530" i="20"/>
  <c r="BR531" i="20"/>
  <c r="BR532" i="20"/>
  <c r="BR533" i="20"/>
  <c r="BR534" i="20"/>
  <c r="BR535" i="20"/>
  <c r="BR536" i="20"/>
  <c r="BR537" i="20"/>
  <c r="BR538" i="20"/>
  <c r="BR539" i="20"/>
  <c r="BR540" i="20"/>
  <c r="BR541" i="20"/>
  <c r="BR542" i="20"/>
  <c r="BR543" i="20"/>
  <c r="BR544" i="20"/>
  <c r="BR545" i="20"/>
  <c r="BR546" i="20"/>
  <c r="BR547" i="20"/>
  <c r="BR548" i="20"/>
  <c r="BR549" i="20"/>
  <c r="BR550" i="20"/>
  <c r="BR551" i="20"/>
  <c r="BR552" i="20"/>
  <c r="BR553" i="20"/>
  <c r="BR554" i="20"/>
  <c r="BR555" i="20"/>
  <c r="BR556" i="20"/>
  <c r="BR557" i="20"/>
  <c r="BR558" i="20"/>
  <c r="BR559" i="20"/>
  <c r="BR560" i="20"/>
  <c r="BR561" i="20"/>
  <c r="BR562" i="20"/>
  <c r="BR563" i="20"/>
  <c r="BR564" i="20"/>
  <c r="BR565" i="20"/>
  <c r="BQ2" i="20"/>
  <c r="BQ3" i="20"/>
  <c r="BQ4" i="20"/>
  <c r="BQ5" i="20"/>
  <c r="BQ6" i="20"/>
  <c r="BQ7" i="20"/>
  <c r="BQ8" i="20"/>
  <c r="BQ9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Q44" i="20"/>
  <c r="BQ45" i="20"/>
  <c r="BQ46" i="20"/>
  <c r="BQ47" i="20"/>
  <c r="BQ48" i="20"/>
  <c r="BQ49" i="20"/>
  <c r="BQ50" i="20"/>
  <c r="BQ51" i="20"/>
  <c r="BQ52" i="20"/>
  <c r="BQ53" i="20"/>
  <c r="BQ54" i="20"/>
  <c r="BQ55" i="20"/>
  <c r="BQ56" i="20"/>
  <c r="BQ57" i="20"/>
  <c r="BQ58" i="20"/>
  <c r="BQ59" i="20"/>
  <c r="BQ60" i="20"/>
  <c r="BQ61" i="20"/>
  <c r="BQ62" i="20"/>
  <c r="BQ63" i="20"/>
  <c r="BQ64" i="20"/>
  <c r="BQ65" i="20"/>
  <c r="BQ66" i="20"/>
  <c r="BQ67" i="20"/>
  <c r="BQ68" i="20"/>
  <c r="BQ69" i="20"/>
  <c r="BQ70" i="20"/>
  <c r="BQ71" i="20"/>
  <c r="BQ72" i="20"/>
  <c r="BQ73" i="20"/>
  <c r="BQ74" i="20"/>
  <c r="BQ75" i="20"/>
  <c r="BQ76" i="20"/>
  <c r="BQ77" i="20"/>
  <c r="BQ78" i="20"/>
  <c r="BQ79" i="20"/>
  <c r="BQ80" i="20"/>
  <c r="BQ81" i="20"/>
  <c r="BQ82" i="20"/>
  <c r="BQ83" i="20"/>
  <c r="BQ84" i="20"/>
  <c r="BQ85" i="20"/>
  <c r="BQ86" i="20"/>
  <c r="BQ87" i="20"/>
  <c r="BQ88" i="20"/>
  <c r="BQ89" i="20"/>
  <c r="BQ90" i="20"/>
  <c r="BQ91" i="20"/>
  <c r="BQ92" i="20"/>
  <c r="BQ93" i="20"/>
  <c r="BQ94" i="20"/>
  <c r="BQ95" i="20"/>
  <c r="BQ96" i="20"/>
  <c r="BQ97" i="20"/>
  <c r="BQ98" i="20"/>
  <c r="BQ99" i="20"/>
  <c r="BQ100" i="20"/>
  <c r="BQ101" i="20"/>
  <c r="BQ102" i="20"/>
  <c r="BQ103" i="20"/>
  <c r="BQ104" i="20"/>
  <c r="BQ105" i="20"/>
  <c r="BQ106" i="20"/>
  <c r="BQ107" i="20"/>
  <c r="BQ108" i="20"/>
  <c r="BQ109" i="20"/>
  <c r="BQ110" i="20"/>
  <c r="BQ111" i="20"/>
  <c r="BQ112" i="20"/>
  <c r="BQ113" i="20"/>
  <c r="BQ114" i="20"/>
  <c r="BQ115" i="20"/>
  <c r="BQ116" i="20"/>
  <c r="BQ117" i="20"/>
  <c r="BQ118" i="20"/>
  <c r="BQ119" i="20"/>
  <c r="BQ120" i="20"/>
  <c r="BQ121" i="20"/>
  <c r="BQ122" i="20"/>
  <c r="BQ123" i="20"/>
  <c r="BQ124" i="20"/>
  <c r="BQ125" i="20"/>
  <c r="BQ126" i="20"/>
  <c r="BQ127" i="20"/>
  <c r="BQ128" i="20"/>
  <c r="BQ129" i="20"/>
  <c r="BQ130" i="20"/>
  <c r="BQ131" i="20"/>
  <c r="BQ132" i="20"/>
  <c r="BQ133" i="20"/>
  <c r="BQ134" i="20"/>
  <c r="BQ135" i="20"/>
  <c r="BQ136" i="20"/>
  <c r="BQ137" i="20"/>
  <c r="BQ138" i="20"/>
  <c r="BQ139" i="20"/>
  <c r="BQ140" i="20"/>
  <c r="BQ141" i="20"/>
  <c r="BQ142" i="20"/>
  <c r="BQ143" i="20"/>
  <c r="BQ144" i="20"/>
  <c r="BQ145" i="20"/>
  <c r="BQ146" i="20"/>
  <c r="BQ147" i="20"/>
  <c r="BQ148" i="20"/>
  <c r="BQ149" i="20"/>
  <c r="BQ150" i="20"/>
  <c r="BQ151" i="20"/>
  <c r="BQ152" i="20"/>
  <c r="BQ153" i="20"/>
  <c r="BQ154" i="20"/>
  <c r="BQ155" i="20"/>
  <c r="BQ156" i="20"/>
  <c r="BQ157" i="20"/>
  <c r="BQ158" i="20"/>
  <c r="BQ159" i="20"/>
  <c r="BQ160" i="20"/>
  <c r="BQ161" i="20"/>
  <c r="BQ162" i="20"/>
  <c r="BQ163" i="20"/>
  <c r="BQ164" i="20"/>
  <c r="BQ165" i="20"/>
  <c r="BQ166" i="20"/>
  <c r="BQ167" i="20"/>
  <c r="BQ168" i="20"/>
  <c r="BQ169" i="20"/>
  <c r="BQ170" i="20"/>
  <c r="BQ171" i="20"/>
  <c r="BQ172" i="20"/>
  <c r="BQ173" i="20"/>
  <c r="BQ174" i="20"/>
  <c r="BQ175" i="20"/>
  <c r="BQ176" i="20"/>
  <c r="BQ177" i="20"/>
  <c r="BQ178" i="20"/>
  <c r="BQ179" i="20"/>
  <c r="BQ180" i="20"/>
  <c r="BQ181" i="20"/>
  <c r="BQ182" i="20"/>
  <c r="BQ183" i="20"/>
  <c r="BQ184" i="20"/>
  <c r="BQ185" i="20"/>
  <c r="BQ186" i="20"/>
  <c r="BQ187" i="20"/>
  <c r="BQ188" i="20"/>
  <c r="BQ189" i="20"/>
  <c r="BQ190" i="20"/>
  <c r="BQ191" i="20"/>
  <c r="BQ192" i="20"/>
  <c r="BQ193" i="20"/>
  <c r="BQ194" i="20"/>
  <c r="BQ195" i="20"/>
  <c r="BQ196" i="20"/>
  <c r="BQ197" i="20"/>
  <c r="BQ198" i="20"/>
  <c r="BQ199" i="20"/>
  <c r="BQ200" i="20"/>
  <c r="BQ201" i="20"/>
  <c r="BQ202" i="20"/>
  <c r="BQ203" i="20"/>
  <c r="BQ204" i="20"/>
  <c r="BQ205" i="20"/>
  <c r="BQ206" i="20"/>
  <c r="BQ207" i="20"/>
  <c r="BQ208" i="20"/>
  <c r="BQ209" i="20"/>
  <c r="BQ210" i="20"/>
  <c r="BQ211" i="20"/>
  <c r="BQ212" i="20"/>
  <c r="BQ213" i="20"/>
  <c r="BQ214" i="20"/>
  <c r="BQ215" i="20"/>
  <c r="BQ216" i="20"/>
  <c r="BQ217" i="20"/>
  <c r="BQ218" i="20"/>
  <c r="BQ219" i="20"/>
  <c r="BQ220" i="20"/>
  <c r="BQ221" i="20"/>
  <c r="BQ222" i="20"/>
  <c r="BQ223" i="20"/>
  <c r="BQ224" i="20"/>
  <c r="BQ225" i="20"/>
  <c r="BQ226" i="20"/>
  <c r="BQ227" i="20"/>
  <c r="BQ228" i="20"/>
  <c r="BQ229" i="20"/>
  <c r="BQ230" i="20"/>
  <c r="BQ231" i="20"/>
  <c r="BQ232" i="20"/>
  <c r="BQ233" i="20"/>
  <c r="BQ234" i="20"/>
  <c r="BQ235" i="20"/>
  <c r="BQ236" i="20"/>
  <c r="BQ237" i="20"/>
  <c r="BQ238" i="20"/>
  <c r="BQ239" i="20"/>
  <c r="BQ240" i="20"/>
  <c r="BQ241" i="20"/>
  <c r="BQ242" i="20"/>
  <c r="BQ243" i="20"/>
  <c r="BQ244" i="20"/>
  <c r="BQ245" i="20"/>
  <c r="BQ246" i="20"/>
  <c r="BQ247" i="20"/>
  <c r="BQ248" i="20"/>
  <c r="BQ249" i="20"/>
  <c r="BQ250" i="20"/>
  <c r="BQ251" i="20"/>
  <c r="BQ252" i="20"/>
  <c r="BQ253" i="20"/>
  <c r="BQ254" i="20"/>
  <c r="BQ255" i="20"/>
  <c r="BQ256" i="20"/>
  <c r="BQ257" i="20"/>
  <c r="BQ258" i="20"/>
  <c r="BQ259" i="20"/>
  <c r="BQ260" i="20"/>
  <c r="BQ261" i="20"/>
  <c r="BQ262" i="20"/>
  <c r="BQ263" i="20"/>
  <c r="BQ264" i="20"/>
  <c r="BQ265" i="20"/>
  <c r="BQ266" i="20"/>
  <c r="BQ267" i="20"/>
  <c r="BQ268" i="20"/>
  <c r="BQ269" i="20"/>
  <c r="BQ270" i="20"/>
  <c r="BQ271" i="20"/>
  <c r="BQ272" i="20"/>
  <c r="BQ273" i="20"/>
  <c r="BQ274" i="20"/>
  <c r="BQ275" i="20"/>
  <c r="BQ276" i="20"/>
  <c r="BQ277" i="20"/>
  <c r="BQ278" i="20"/>
  <c r="BQ279" i="20"/>
  <c r="BQ280" i="20"/>
  <c r="BQ281" i="20"/>
  <c r="BQ282" i="20"/>
  <c r="BQ283" i="20"/>
  <c r="BQ284" i="20"/>
  <c r="BQ285" i="20"/>
  <c r="BQ286" i="20"/>
  <c r="BQ287" i="20"/>
  <c r="BQ288" i="20"/>
  <c r="BQ289" i="20"/>
  <c r="BQ290" i="20"/>
  <c r="BQ291" i="20"/>
  <c r="BQ292" i="20"/>
  <c r="BQ293" i="20"/>
  <c r="BQ294" i="20"/>
  <c r="BQ295" i="20"/>
  <c r="BQ296" i="20"/>
  <c r="BQ297" i="20"/>
  <c r="BQ298" i="20"/>
  <c r="BQ299" i="20"/>
  <c r="BQ300" i="20"/>
  <c r="BQ301" i="20"/>
  <c r="BQ302" i="20"/>
  <c r="BQ303" i="20"/>
  <c r="BQ304" i="20"/>
  <c r="BQ305" i="20"/>
  <c r="BQ306" i="20"/>
  <c r="BQ307" i="20"/>
  <c r="BQ308" i="20"/>
  <c r="BQ309" i="20"/>
  <c r="BQ310" i="20"/>
  <c r="BQ311" i="20"/>
  <c r="BQ312" i="20"/>
  <c r="BQ313" i="20"/>
  <c r="BQ314" i="20"/>
  <c r="BQ315" i="20"/>
  <c r="BQ316" i="20"/>
  <c r="BQ317" i="20"/>
  <c r="BQ318" i="20"/>
  <c r="BQ319" i="20"/>
  <c r="BQ320" i="20"/>
  <c r="BQ321" i="20"/>
  <c r="BQ322" i="20"/>
  <c r="BQ323" i="20"/>
  <c r="BQ324" i="20"/>
  <c r="BQ325" i="20"/>
  <c r="BQ326" i="20"/>
  <c r="BQ327" i="20"/>
  <c r="BQ328" i="20"/>
  <c r="BQ329" i="20"/>
  <c r="BQ330" i="20"/>
  <c r="BQ331" i="20"/>
  <c r="BQ332" i="20"/>
  <c r="BQ333" i="20"/>
  <c r="BQ334" i="20"/>
  <c r="BQ335" i="20"/>
  <c r="BQ336" i="20"/>
  <c r="BQ337" i="20"/>
  <c r="BQ338" i="20"/>
  <c r="BQ339" i="20"/>
  <c r="BQ340" i="20"/>
  <c r="BQ341" i="20"/>
  <c r="BQ342" i="20"/>
  <c r="BQ343" i="20"/>
  <c r="BQ344" i="20"/>
  <c r="BQ345" i="20"/>
  <c r="BQ346" i="20"/>
  <c r="BQ347" i="20"/>
  <c r="BQ348" i="20"/>
  <c r="BQ349" i="20"/>
  <c r="BQ350" i="20"/>
  <c r="BQ351" i="20"/>
  <c r="BQ352" i="20"/>
  <c r="BQ353" i="20"/>
  <c r="BQ354" i="20"/>
  <c r="BQ355" i="20"/>
  <c r="BQ356" i="20"/>
  <c r="BQ357" i="20"/>
  <c r="BQ358" i="20"/>
  <c r="BQ359" i="20"/>
  <c r="BQ360" i="20"/>
  <c r="BQ361" i="20"/>
  <c r="BQ362" i="20"/>
  <c r="BQ363" i="20"/>
  <c r="BQ364" i="20"/>
  <c r="BQ365" i="20"/>
  <c r="BQ366" i="20"/>
  <c r="BQ367" i="20"/>
  <c r="BQ368" i="20"/>
  <c r="BQ369" i="20"/>
  <c r="BQ370" i="20"/>
  <c r="BQ371" i="20"/>
  <c r="BQ372" i="20"/>
  <c r="BQ373" i="20"/>
  <c r="BQ374" i="20"/>
  <c r="BQ375" i="20"/>
  <c r="BQ376" i="20"/>
  <c r="BQ377" i="20"/>
  <c r="BQ378" i="20"/>
  <c r="BQ379" i="20"/>
  <c r="BQ380" i="20"/>
  <c r="BQ381" i="20"/>
  <c r="BQ382" i="20"/>
  <c r="BQ383" i="20"/>
  <c r="BQ384" i="20"/>
  <c r="BQ385" i="20"/>
  <c r="BQ386" i="20"/>
  <c r="BQ387" i="20"/>
  <c r="BQ388" i="20"/>
  <c r="BQ389" i="20"/>
  <c r="BQ390" i="20"/>
  <c r="BQ391" i="20"/>
  <c r="BQ392" i="20"/>
  <c r="BQ393" i="20"/>
  <c r="BQ394" i="20"/>
  <c r="BQ395" i="20"/>
  <c r="BQ396" i="20"/>
  <c r="BQ397" i="20"/>
  <c r="BQ398" i="20"/>
  <c r="BQ399" i="20"/>
  <c r="BQ400" i="20"/>
  <c r="BQ401" i="20"/>
  <c r="BQ402" i="20"/>
  <c r="BQ403" i="20"/>
  <c r="BQ404" i="20"/>
  <c r="BQ405" i="20"/>
  <c r="BQ406" i="20"/>
  <c r="BQ407" i="20"/>
  <c r="BQ408" i="20"/>
  <c r="BQ409" i="20"/>
  <c r="BQ410" i="20"/>
  <c r="BQ411" i="20"/>
  <c r="BQ412" i="20"/>
  <c r="BQ413" i="20"/>
  <c r="BQ414" i="20"/>
  <c r="BQ415" i="20"/>
  <c r="BQ416" i="20"/>
  <c r="BQ417" i="20"/>
  <c r="BQ418" i="20"/>
  <c r="BQ419" i="20"/>
  <c r="BQ420" i="20"/>
  <c r="BQ421" i="20"/>
  <c r="BQ422" i="20"/>
  <c r="BQ423" i="20"/>
  <c r="BQ424" i="20"/>
  <c r="BQ425" i="20"/>
  <c r="BQ426" i="20"/>
  <c r="BQ427" i="20"/>
  <c r="BQ428" i="20"/>
  <c r="BQ429" i="20"/>
  <c r="BQ430" i="20"/>
  <c r="BQ431" i="20"/>
  <c r="BQ432" i="20"/>
  <c r="BQ433" i="20"/>
  <c r="BQ434" i="20"/>
  <c r="BQ435" i="20"/>
  <c r="BQ436" i="20"/>
  <c r="BQ437" i="20"/>
  <c r="BQ438" i="20"/>
  <c r="BQ439" i="20"/>
  <c r="BQ440" i="20"/>
  <c r="BQ441" i="20"/>
  <c r="BQ442" i="20"/>
  <c r="BQ443" i="20"/>
  <c r="BQ444" i="20"/>
  <c r="BQ445" i="20"/>
  <c r="BQ446" i="20"/>
  <c r="BQ447" i="20"/>
  <c r="BQ448" i="20"/>
  <c r="BQ449" i="20"/>
  <c r="BQ450" i="20"/>
  <c r="BQ451" i="20"/>
  <c r="BQ452" i="20"/>
  <c r="BQ453" i="20"/>
  <c r="BQ454" i="20"/>
  <c r="BQ455" i="20"/>
  <c r="BQ456" i="20"/>
  <c r="BQ457" i="20"/>
  <c r="BQ458" i="20"/>
  <c r="BQ459" i="20"/>
  <c r="BQ460" i="20"/>
  <c r="BQ461" i="20"/>
  <c r="BQ462" i="20"/>
  <c r="BQ463" i="20"/>
  <c r="BQ464" i="20"/>
  <c r="BQ465" i="20"/>
  <c r="BQ466" i="20"/>
  <c r="BQ467" i="20"/>
  <c r="BQ468" i="20"/>
  <c r="BQ469" i="20"/>
  <c r="BQ470" i="20"/>
  <c r="BQ471" i="20"/>
  <c r="BQ472" i="20"/>
  <c r="BQ473" i="20"/>
  <c r="BQ474" i="20"/>
  <c r="BQ475" i="20"/>
  <c r="BQ476" i="20"/>
  <c r="BQ477" i="20"/>
  <c r="BQ478" i="20"/>
  <c r="BQ479" i="20"/>
  <c r="BQ480" i="20"/>
  <c r="BQ481" i="20"/>
  <c r="BQ482" i="20"/>
  <c r="BQ483" i="20"/>
  <c r="BQ484" i="20"/>
  <c r="BQ485" i="20"/>
  <c r="BQ486" i="20"/>
  <c r="BQ487" i="20"/>
  <c r="BQ488" i="20"/>
  <c r="BQ489" i="20"/>
  <c r="BQ490" i="20"/>
  <c r="BQ491" i="20"/>
  <c r="BQ492" i="20"/>
  <c r="BQ493" i="20"/>
  <c r="BQ494" i="20"/>
  <c r="BQ495" i="20"/>
  <c r="BQ496" i="20"/>
  <c r="BQ497" i="20"/>
  <c r="BQ498" i="20"/>
  <c r="BQ499" i="20"/>
  <c r="BQ500" i="20"/>
  <c r="BQ501" i="20"/>
  <c r="BQ502" i="20"/>
  <c r="BQ503" i="20"/>
  <c r="BQ504" i="20"/>
  <c r="BQ505" i="20"/>
  <c r="BQ506" i="20"/>
  <c r="BQ507" i="20"/>
  <c r="BQ508" i="20"/>
  <c r="BQ509" i="20"/>
  <c r="BQ510" i="20"/>
  <c r="BQ511" i="20"/>
  <c r="BQ512" i="20"/>
  <c r="BQ513" i="20"/>
  <c r="BQ514" i="20"/>
  <c r="BQ515" i="20"/>
  <c r="BQ516" i="20"/>
  <c r="BQ517" i="20"/>
  <c r="BQ518" i="20"/>
  <c r="BQ519" i="20"/>
  <c r="BQ520" i="20"/>
  <c r="BQ521" i="20"/>
  <c r="BQ522" i="20"/>
  <c r="BQ523" i="20"/>
  <c r="BQ524" i="20"/>
  <c r="BQ525" i="20"/>
  <c r="BQ526" i="20"/>
  <c r="BQ527" i="20"/>
  <c r="BQ528" i="20"/>
  <c r="BQ529" i="20"/>
  <c r="BQ530" i="20"/>
  <c r="BQ531" i="20"/>
  <c r="BQ532" i="20"/>
  <c r="BQ533" i="20"/>
  <c r="BQ534" i="20"/>
  <c r="BQ535" i="20"/>
  <c r="BQ536" i="20"/>
  <c r="BQ537" i="20"/>
  <c r="BQ538" i="20"/>
  <c r="BQ539" i="20"/>
  <c r="BQ540" i="20"/>
  <c r="BQ541" i="20"/>
  <c r="BQ542" i="20"/>
  <c r="BQ543" i="20"/>
  <c r="BQ544" i="20"/>
  <c r="BQ545" i="20"/>
  <c r="BQ546" i="20"/>
  <c r="BQ547" i="20"/>
  <c r="BQ548" i="20"/>
  <c r="BQ549" i="20"/>
  <c r="BQ550" i="20"/>
  <c r="BQ551" i="20"/>
  <c r="BQ552" i="20"/>
  <c r="BQ553" i="20"/>
  <c r="BQ554" i="20"/>
  <c r="BQ555" i="20"/>
  <c r="BQ556" i="20"/>
  <c r="BQ557" i="20"/>
  <c r="BQ558" i="20"/>
  <c r="BQ559" i="20"/>
  <c r="BQ560" i="20"/>
  <c r="BQ561" i="20"/>
  <c r="BQ562" i="20"/>
  <c r="BQ563" i="20"/>
  <c r="BQ564" i="20"/>
  <c r="BQ565" i="20"/>
  <c r="BP2" i="20"/>
  <c r="BP3" i="20"/>
  <c r="BP4" i="20"/>
  <c r="BP5" i="20"/>
  <c r="BP6" i="20"/>
  <c r="BP7" i="20"/>
  <c r="BP8" i="20"/>
  <c r="BP9" i="20"/>
  <c r="BP10" i="20"/>
  <c r="BP11" i="20"/>
  <c r="BP12" i="20"/>
  <c r="BP13" i="20"/>
  <c r="BP14" i="20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47" i="20"/>
  <c r="BP48" i="20"/>
  <c r="BP49" i="20"/>
  <c r="BP50" i="20"/>
  <c r="BP51" i="20"/>
  <c r="BP52" i="20"/>
  <c r="BP53" i="20"/>
  <c r="BP54" i="20"/>
  <c r="BP55" i="20"/>
  <c r="BP56" i="20"/>
  <c r="BP57" i="20"/>
  <c r="BP58" i="20"/>
  <c r="BP59" i="20"/>
  <c r="BP60" i="20"/>
  <c r="BP61" i="20"/>
  <c r="BP62" i="20"/>
  <c r="BP63" i="20"/>
  <c r="BP64" i="20"/>
  <c r="BP65" i="20"/>
  <c r="BP66" i="20"/>
  <c r="BP67" i="20"/>
  <c r="BP68" i="20"/>
  <c r="BP69" i="20"/>
  <c r="BP70" i="20"/>
  <c r="BP71" i="20"/>
  <c r="BP72" i="20"/>
  <c r="BP73" i="20"/>
  <c r="BP74" i="20"/>
  <c r="BP75" i="20"/>
  <c r="BP76" i="20"/>
  <c r="BP77" i="20"/>
  <c r="BP78" i="20"/>
  <c r="BP79" i="20"/>
  <c r="BP80" i="20"/>
  <c r="BP81" i="20"/>
  <c r="BP82" i="20"/>
  <c r="BP83" i="20"/>
  <c r="BP84" i="20"/>
  <c r="BP85" i="20"/>
  <c r="BP86" i="20"/>
  <c r="BP87" i="20"/>
  <c r="BP88" i="20"/>
  <c r="BP89" i="20"/>
  <c r="BP90" i="20"/>
  <c r="BP91" i="20"/>
  <c r="BP92" i="20"/>
  <c r="BP93" i="20"/>
  <c r="BP94" i="20"/>
  <c r="BP95" i="20"/>
  <c r="BP96" i="20"/>
  <c r="BP97" i="20"/>
  <c r="BP98" i="20"/>
  <c r="BP99" i="20"/>
  <c r="BP100" i="20"/>
  <c r="BP101" i="20"/>
  <c r="BP102" i="20"/>
  <c r="BP103" i="20"/>
  <c r="BP104" i="20"/>
  <c r="BP105" i="20"/>
  <c r="BP106" i="20"/>
  <c r="BP107" i="20"/>
  <c r="BP108" i="20"/>
  <c r="BP109" i="20"/>
  <c r="BP110" i="20"/>
  <c r="BP111" i="20"/>
  <c r="BP112" i="20"/>
  <c r="BP113" i="20"/>
  <c r="BP114" i="20"/>
  <c r="BP115" i="20"/>
  <c r="BP116" i="20"/>
  <c r="BP117" i="20"/>
  <c r="BP118" i="20"/>
  <c r="BP119" i="20"/>
  <c r="BP120" i="20"/>
  <c r="BP121" i="20"/>
  <c r="BP122" i="20"/>
  <c r="BP123" i="20"/>
  <c r="BP124" i="20"/>
  <c r="BP125" i="20"/>
  <c r="BP126" i="20"/>
  <c r="BP127" i="20"/>
  <c r="BP128" i="20"/>
  <c r="BP129" i="20"/>
  <c r="BP130" i="20"/>
  <c r="BP131" i="20"/>
  <c r="BP132" i="20"/>
  <c r="BP133" i="20"/>
  <c r="BP134" i="20"/>
  <c r="BP135" i="20"/>
  <c r="BP136" i="20"/>
  <c r="BP137" i="20"/>
  <c r="BP138" i="20"/>
  <c r="BP139" i="20"/>
  <c r="BP140" i="20"/>
  <c r="BP141" i="20"/>
  <c r="BP142" i="20"/>
  <c r="BP143" i="20"/>
  <c r="BP144" i="20"/>
  <c r="BP145" i="20"/>
  <c r="BP146" i="20"/>
  <c r="BP147" i="20"/>
  <c r="BP148" i="20"/>
  <c r="BP149" i="20"/>
  <c r="BP150" i="20"/>
  <c r="BP151" i="20"/>
  <c r="BP152" i="20"/>
  <c r="BP153" i="20"/>
  <c r="BP154" i="20"/>
  <c r="BP155" i="20"/>
  <c r="BP156" i="20"/>
  <c r="BP157" i="20"/>
  <c r="BP158" i="20"/>
  <c r="BP159" i="20"/>
  <c r="BP160" i="20"/>
  <c r="BP161" i="20"/>
  <c r="BP162" i="20"/>
  <c r="BP163" i="20"/>
  <c r="BP164" i="20"/>
  <c r="BP165" i="20"/>
  <c r="BP166" i="20"/>
  <c r="BP167" i="20"/>
  <c r="BP168" i="20"/>
  <c r="BP169" i="20"/>
  <c r="BP170" i="20"/>
  <c r="BP171" i="20"/>
  <c r="BP172" i="20"/>
  <c r="BP173" i="20"/>
  <c r="BP174" i="20"/>
  <c r="BP175" i="20"/>
  <c r="BP176" i="20"/>
  <c r="BP177" i="20"/>
  <c r="BP178" i="20"/>
  <c r="BP179" i="20"/>
  <c r="BP180" i="20"/>
  <c r="BP181" i="20"/>
  <c r="BP182" i="20"/>
  <c r="BP183" i="20"/>
  <c r="BP184" i="20"/>
  <c r="BP185" i="20"/>
  <c r="BP186" i="20"/>
  <c r="BP187" i="20"/>
  <c r="BP188" i="20"/>
  <c r="BP189" i="20"/>
  <c r="BP190" i="20"/>
  <c r="BP191" i="20"/>
  <c r="BP192" i="20"/>
  <c r="BP193" i="20"/>
  <c r="BP194" i="20"/>
  <c r="BP195" i="20"/>
  <c r="BP196" i="20"/>
  <c r="BP197" i="20"/>
  <c r="BP198" i="20"/>
  <c r="BP199" i="20"/>
  <c r="BP200" i="20"/>
  <c r="BP201" i="20"/>
  <c r="BP202" i="20"/>
  <c r="BP203" i="20"/>
  <c r="BP204" i="20"/>
  <c r="BP205" i="20"/>
  <c r="BP206" i="20"/>
  <c r="BP207" i="20"/>
  <c r="BP208" i="20"/>
  <c r="BP209" i="20"/>
  <c r="BP210" i="20"/>
  <c r="BP211" i="20"/>
  <c r="BP212" i="20"/>
  <c r="BP213" i="20"/>
  <c r="BP214" i="20"/>
  <c r="BP215" i="20"/>
  <c r="BP216" i="20"/>
  <c r="BP217" i="20"/>
  <c r="BP218" i="20"/>
  <c r="BP219" i="20"/>
  <c r="BP220" i="20"/>
  <c r="BP221" i="20"/>
  <c r="BP222" i="20"/>
  <c r="BP223" i="20"/>
  <c r="BP224" i="20"/>
  <c r="BP225" i="20"/>
  <c r="BP226" i="20"/>
  <c r="BP227" i="20"/>
  <c r="BP228" i="20"/>
  <c r="BP229" i="20"/>
  <c r="BP230" i="20"/>
  <c r="BP231" i="20"/>
  <c r="BP232" i="20"/>
  <c r="BP233" i="20"/>
  <c r="BP234" i="20"/>
  <c r="BP235" i="20"/>
  <c r="BP236" i="20"/>
  <c r="BP237" i="20"/>
  <c r="BP238" i="20"/>
  <c r="BP239" i="20"/>
  <c r="BP240" i="20"/>
  <c r="BP241" i="20"/>
  <c r="BP242" i="20"/>
  <c r="BP243" i="20"/>
  <c r="BP244" i="20"/>
  <c r="BP245" i="20"/>
  <c r="BP246" i="20"/>
  <c r="BP247" i="20"/>
  <c r="BP248" i="20"/>
  <c r="BP249" i="20"/>
  <c r="BP250" i="20"/>
  <c r="BP251" i="20"/>
  <c r="BP252" i="20"/>
  <c r="BP253" i="20"/>
  <c r="BP254" i="20"/>
  <c r="BP255" i="20"/>
  <c r="BP256" i="20"/>
  <c r="BP257" i="20"/>
  <c r="BP258" i="20"/>
  <c r="BP259" i="20"/>
  <c r="BP260" i="20"/>
  <c r="BP261" i="20"/>
  <c r="BP262" i="20"/>
  <c r="BP263" i="20"/>
  <c r="BP264" i="20"/>
  <c r="BP265" i="20"/>
  <c r="BP266" i="20"/>
  <c r="BP267" i="20"/>
  <c r="BP268" i="20"/>
  <c r="BP269" i="20"/>
  <c r="BP270" i="20"/>
  <c r="BP271" i="20"/>
  <c r="BP272" i="20"/>
  <c r="BP273" i="20"/>
  <c r="BP274" i="20"/>
  <c r="BP275" i="20"/>
  <c r="BP276" i="20"/>
  <c r="BP277" i="20"/>
  <c r="BP278" i="20"/>
  <c r="BP279" i="20"/>
  <c r="BP280" i="20"/>
  <c r="BP281" i="20"/>
  <c r="BP282" i="20"/>
  <c r="BP283" i="20"/>
  <c r="BP284" i="20"/>
  <c r="BP285" i="20"/>
  <c r="BP286" i="20"/>
  <c r="BP287" i="20"/>
  <c r="BP288" i="20"/>
  <c r="BP289" i="20"/>
  <c r="BP290" i="20"/>
  <c r="BP291" i="20"/>
  <c r="BP292" i="20"/>
  <c r="BP293" i="20"/>
  <c r="BP294" i="20"/>
  <c r="BP295" i="20"/>
  <c r="BP296" i="20"/>
  <c r="BP297" i="20"/>
  <c r="BP298" i="20"/>
  <c r="BP299" i="20"/>
  <c r="BP300" i="20"/>
  <c r="BP301" i="20"/>
  <c r="BP302" i="20"/>
  <c r="BP303" i="20"/>
  <c r="BP304" i="20"/>
  <c r="BP305" i="20"/>
  <c r="BP306" i="20"/>
  <c r="BP307" i="20"/>
  <c r="BP308" i="20"/>
  <c r="BP309" i="20"/>
  <c r="BP310" i="20"/>
  <c r="BP311" i="20"/>
  <c r="BP312" i="20"/>
  <c r="BP313" i="20"/>
  <c r="BP314" i="20"/>
  <c r="BP315" i="20"/>
  <c r="BP316" i="20"/>
  <c r="BP317" i="20"/>
  <c r="BP318" i="20"/>
  <c r="BP319" i="20"/>
  <c r="BP320" i="20"/>
  <c r="BP321" i="20"/>
  <c r="BP322" i="20"/>
  <c r="BP323" i="20"/>
  <c r="BP324" i="20"/>
  <c r="BP325" i="20"/>
  <c r="BP326" i="20"/>
  <c r="BP327" i="20"/>
  <c r="BP328" i="20"/>
  <c r="BP329" i="20"/>
  <c r="BP330" i="20"/>
  <c r="BP331" i="20"/>
  <c r="BP332" i="20"/>
  <c r="BP333" i="20"/>
  <c r="BP334" i="20"/>
  <c r="BP335" i="20"/>
  <c r="BP336" i="20"/>
  <c r="BP337" i="20"/>
  <c r="BP338" i="20"/>
  <c r="BP339" i="20"/>
  <c r="BP340" i="20"/>
  <c r="BP341" i="20"/>
  <c r="BP342" i="20"/>
  <c r="BP343" i="20"/>
  <c r="BP344" i="20"/>
  <c r="BP345" i="20"/>
  <c r="BP346" i="20"/>
  <c r="BP347" i="20"/>
  <c r="BP348" i="20"/>
  <c r="BP349" i="20"/>
  <c r="BP350" i="20"/>
  <c r="BP351" i="20"/>
  <c r="BP352" i="20"/>
  <c r="BP353" i="20"/>
  <c r="BP354" i="20"/>
  <c r="BP355" i="20"/>
  <c r="BP356" i="20"/>
  <c r="BP357" i="20"/>
  <c r="BP358" i="20"/>
  <c r="BP359" i="20"/>
  <c r="BP360" i="20"/>
  <c r="BP361" i="20"/>
  <c r="BP362" i="20"/>
  <c r="BP363" i="20"/>
  <c r="BP364" i="20"/>
  <c r="BP365" i="20"/>
  <c r="BP366" i="20"/>
  <c r="BP367" i="20"/>
  <c r="BP368" i="20"/>
  <c r="BP369" i="20"/>
  <c r="BP370" i="20"/>
  <c r="BP371" i="20"/>
  <c r="BP372" i="20"/>
  <c r="BP373" i="20"/>
  <c r="BP374" i="20"/>
  <c r="BP375" i="20"/>
  <c r="BP376" i="20"/>
  <c r="BP377" i="20"/>
  <c r="BP378" i="20"/>
  <c r="BP379" i="20"/>
  <c r="BP380" i="20"/>
  <c r="BP381" i="20"/>
  <c r="BP382" i="20"/>
  <c r="BP383" i="20"/>
  <c r="BP384" i="20"/>
  <c r="BP385" i="20"/>
  <c r="BP386" i="20"/>
  <c r="BP387" i="20"/>
  <c r="BP388" i="20"/>
  <c r="BP389" i="20"/>
  <c r="BP390" i="20"/>
  <c r="BP391" i="20"/>
  <c r="BP392" i="20"/>
  <c r="BP393" i="20"/>
  <c r="BP394" i="20"/>
  <c r="BP395" i="20"/>
  <c r="BP396" i="20"/>
  <c r="BP397" i="20"/>
  <c r="BP398" i="20"/>
  <c r="BP399" i="20"/>
  <c r="BP400" i="20"/>
  <c r="BP401" i="20"/>
  <c r="BP402" i="20"/>
  <c r="BP403" i="20"/>
  <c r="BP404" i="20"/>
  <c r="BP405" i="20"/>
  <c r="BP406" i="20"/>
  <c r="BP407" i="20"/>
  <c r="BP408" i="20"/>
  <c r="BP409" i="20"/>
  <c r="BP410" i="20"/>
  <c r="BP411" i="20"/>
  <c r="BP412" i="20"/>
  <c r="BP413" i="20"/>
  <c r="BP414" i="20"/>
  <c r="BP415" i="20"/>
  <c r="BP416" i="20"/>
  <c r="BP417" i="20"/>
  <c r="BP418" i="20"/>
  <c r="BP419" i="20"/>
  <c r="BP420" i="20"/>
  <c r="BP421" i="20"/>
  <c r="BP422" i="20"/>
  <c r="BP423" i="20"/>
  <c r="BP424" i="20"/>
  <c r="BP425" i="20"/>
  <c r="BP426" i="20"/>
  <c r="BP427" i="20"/>
  <c r="BP428" i="20"/>
  <c r="BP429" i="20"/>
  <c r="BP430" i="20"/>
  <c r="BP431" i="20"/>
  <c r="BP432" i="20"/>
  <c r="BP433" i="20"/>
  <c r="BP434" i="20"/>
  <c r="BP435" i="20"/>
  <c r="BP436" i="20"/>
  <c r="BP437" i="20"/>
  <c r="BP438" i="20"/>
  <c r="BP439" i="20"/>
  <c r="BP440" i="20"/>
  <c r="BP441" i="20"/>
  <c r="BP442" i="20"/>
  <c r="BP443" i="20"/>
  <c r="BP444" i="20"/>
  <c r="BP445" i="20"/>
  <c r="BP446" i="20"/>
  <c r="BP447" i="20"/>
  <c r="BP448" i="20"/>
  <c r="BP449" i="20"/>
  <c r="BP450" i="20"/>
  <c r="BP451" i="20"/>
  <c r="BP452" i="20"/>
  <c r="BP453" i="20"/>
  <c r="BP454" i="20"/>
  <c r="BP455" i="20"/>
  <c r="BP456" i="20"/>
  <c r="BP457" i="20"/>
  <c r="BP458" i="20"/>
  <c r="BP459" i="20"/>
  <c r="BP460" i="20"/>
  <c r="BP461" i="20"/>
  <c r="BP462" i="20"/>
  <c r="BP463" i="20"/>
  <c r="BP464" i="20"/>
  <c r="BP465" i="20"/>
  <c r="BP466" i="20"/>
  <c r="BP467" i="20"/>
  <c r="BP468" i="20"/>
  <c r="BP469" i="20"/>
  <c r="BP470" i="20"/>
  <c r="BP471" i="20"/>
  <c r="BP472" i="20"/>
  <c r="BP473" i="20"/>
  <c r="BP474" i="20"/>
  <c r="BP475" i="20"/>
  <c r="BP476" i="20"/>
  <c r="BP477" i="20"/>
  <c r="BP478" i="20"/>
  <c r="BP479" i="20"/>
  <c r="BP480" i="20"/>
  <c r="BP481" i="20"/>
  <c r="BP482" i="20"/>
  <c r="BP483" i="20"/>
  <c r="BP484" i="20"/>
  <c r="BP485" i="20"/>
  <c r="BP486" i="20"/>
  <c r="BP487" i="20"/>
  <c r="BP488" i="20"/>
  <c r="BP489" i="20"/>
  <c r="BP490" i="20"/>
  <c r="BP491" i="20"/>
  <c r="BP492" i="20"/>
  <c r="BP493" i="20"/>
  <c r="BP494" i="20"/>
  <c r="BP495" i="20"/>
  <c r="BP496" i="20"/>
  <c r="BP497" i="20"/>
  <c r="BP498" i="20"/>
  <c r="BP499" i="20"/>
  <c r="BP500" i="20"/>
  <c r="BP501" i="20"/>
  <c r="BP502" i="20"/>
  <c r="BP503" i="20"/>
  <c r="BP504" i="20"/>
  <c r="BP505" i="20"/>
  <c r="BP506" i="20"/>
  <c r="BP507" i="20"/>
  <c r="BP508" i="20"/>
  <c r="BP509" i="20"/>
  <c r="BP510" i="20"/>
  <c r="BP511" i="20"/>
  <c r="BP512" i="20"/>
  <c r="BP513" i="20"/>
  <c r="BP514" i="20"/>
  <c r="BP515" i="20"/>
  <c r="BP516" i="20"/>
  <c r="BP517" i="20"/>
  <c r="BP518" i="20"/>
  <c r="BP519" i="20"/>
  <c r="BP520" i="20"/>
  <c r="BP521" i="20"/>
  <c r="BP522" i="20"/>
  <c r="BP523" i="20"/>
  <c r="BP524" i="20"/>
  <c r="BP525" i="20"/>
  <c r="BP526" i="20"/>
  <c r="BP527" i="20"/>
  <c r="BP528" i="20"/>
  <c r="BP529" i="20"/>
  <c r="BP530" i="20"/>
  <c r="BP531" i="20"/>
  <c r="BP532" i="20"/>
  <c r="BP533" i="20"/>
  <c r="BP534" i="20"/>
  <c r="BP535" i="20"/>
  <c r="BP536" i="20"/>
  <c r="BP537" i="20"/>
  <c r="BP538" i="20"/>
  <c r="BP539" i="20"/>
  <c r="BP540" i="20"/>
  <c r="BP541" i="20"/>
  <c r="BP542" i="20"/>
  <c r="BP543" i="20"/>
  <c r="BP544" i="20"/>
  <c r="BP545" i="20"/>
  <c r="BP546" i="20"/>
  <c r="BP547" i="20"/>
  <c r="BP548" i="20"/>
  <c r="BP549" i="20"/>
  <c r="BP550" i="20"/>
  <c r="BP551" i="20"/>
  <c r="BP552" i="20"/>
  <c r="BP553" i="20"/>
  <c r="BP554" i="20"/>
  <c r="BP555" i="20"/>
  <c r="BP556" i="20"/>
  <c r="BP557" i="20"/>
  <c r="BP558" i="20"/>
  <c r="BP559" i="20"/>
  <c r="BP560" i="20"/>
  <c r="BP561" i="20"/>
  <c r="BP562" i="20"/>
  <c r="BP563" i="20"/>
  <c r="BP564" i="20"/>
  <c r="BP565" i="20"/>
  <c r="BO2" i="20"/>
  <c r="BO3" i="20"/>
  <c r="BO4" i="20"/>
  <c r="BO5" i="20"/>
  <c r="BO6" i="20"/>
  <c r="BO7" i="20"/>
  <c r="BO8" i="20"/>
  <c r="BO9" i="20"/>
  <c r="BO10" i="20"/>
  <c r="BO11" i="20"/>
  <c r="BO12" i="20"/>
  <c r="BO13" i="20"/>
  <c r="BO14" i="20"/>
  <c r="BO15" i="20"/>
  <c r="BO16" i="20"/>
  <c r="BO17" i="20"/>
  <c r="BO18" i="20"/>
  <c r="BO19" i="20"/>
  <c r="BO20" i="20"/>
  <c r="BO21" i="20"/>
  <c r="BO22" i="20"/>
  <c r="BO23" i="20"/>
  <c r="BO24" i="20"/>
  <c r="BO25" i="20"/>
  <c r="BO26" i="20"/>
  <c r="BO27" i="20"/>
  <c r="BO28" i="20"/>
  <c r="BO29" i="20"/>
  <c r="BO30" i="20"/>
  <c r="BO31" i="20"/>
  <c r="BO32" i="20"/>
  <c r="BO33" i="20"/>
  <c r="BO34" i="20"/>
  <c r="BO35" i="20"/>
  <c r="BO36" i="20"/>
  <c r="BO37" i="20"/>
  <c r="BO38" i="20"/>
  <c r="BO39" i="20"/>
  <c r="BO40" i="20"/>
  <c r="BO41" i="20"/>
  <c r="BO42" i="20"/>
  <c r="BO43" i="20"/>
  <c r="BO44" i="20"/>
  <c r="BO45" i="20"/>
  <c r="BO46" i="20"/>
  <c r="BO47" i="20"/>
  <c r="BO48" i="20"/>
  <c r="BO49" i="20"/>
  <c r="BO50" i="20"/>
  <c r="BO51" i="20"/>
  <c r="BO52" i="20"/>
  <c r="BO53" i="20"/>
  <c r="BO54" i="20"/>
  <c r="BO55" i="20"/>
  <c r="BO56" i="20"/>
  <c r="BO57" i="20"/>
  <c r="BO58" i="20"/>
  <c r="BO59" i="20"/>
  <c r="BO60" i="20"/>
  <c r="BO61" i="20"/>
  <c r="BO62" i="20"/>
  <c r="BO63" i="20"/>
  <c r="BO64" i="20"/>
  <c r="BO65" i="20"/>
  <c r="BO66" i="20"/>
  <c r="BO67" i="20"/>
  <c r="BO68" i="20"/>
  <c r="BO69" i="20"/>
  <c r="BO70" i="20"/>
  <c r="BO71" i="20"/>
  <c r="BO72" i="20"/>
  <c r="BO73" i="20"/>
  <c r="BO74" i="20"/>
  <c r="BO75" i="20"/>
  <c r="BO76" i="20"/>
  <c r="BO77" i="20"/>
  <c r="BO78" i="20"/>
  <c r="BO79" i="20"/>
  <c r="BO80" i="20"/>
  <c r="BO81" i="20"/>
  <c r="BO82" i="20"/>
  <c r="BO83" i="20"/>
  <c r="BO84" i="20"/>
  <c r="BO85" i="20"/>
  <c r="BO86" i="20"/>
  <c r="BO87" i="20"/>
  <c r="BO88" i="20"/>
  <c r="BO89" i="20"/>
  <c r="BO90" i="20"/>
  <c r="BO91" i="20"/>
  <c r="BO92" i="20"/>
  <c r="BO93" i="20"/>
  <c r="BO94" i="20"/>
  <c r="BO95" i="20"/>
  <c r="BO96" i="20"/>
  <c r="BO97" i="20"/>
  <c r="BO98" i="20"/>
  <c r="BO99" i="20"/>
  <c r="BO100" i="20"/>
  <c r="BO101" i="20"/>
  <c r="BO102" i="20"/>
  <c r="BO103" i="20"/>
  <c r="BO104" i="20"/>
  <c r="BO105" i="20"/>
  <c r="BO106" i="20"/>
  <c r="BO107" i="20"/>
  <c r="BO108" i="20"/>
  <c r="BO109" i="20"/>
  <c r="BO110" i="20"/>
  <c r="BO111" i="20"/>
  <c r="BO112" i="20"/>
  <c r="BO113" i="20"/>
  <c r="BO114" i="20"/>
  <c r="BO115" i="20"/>
  <c r="BO116" i="20"/>
  <c r="BO117" i="20"/>
  <c r="BO118" i="20"/>
  <c r="BO119" i="20"/>
  <c r="BO120" i="20"/>
  <c r="BO121" i="20"/>
  <c r="BO122" i="20"/>
  <c r="BO123" i="20"/>
  <c r="BO124" i="20"/>
  <c r="BO125" i="20"/>
  <c r="BO126" i="20"/>
  <c r="BO127" i="20"/>
  <c r="BO128" i="20"/>
  <c r="BO129" i="20"/>
  <c r="BO130" i="20"/>
  <c r="BO131" i="20"/>
  <c r="BO132" i="20"/>
  <c r="BO133" i="20"/>
  <c r="BO134" i="20"/>
  <c r="BO135" i="20"/>
  <c r="BO136" i="20"/>
  <c r="BO137" i="20"/>
  <c r="BO138" i="20"/>
  <c r="BO139" i="20"/>
  <c r="BO140" i="20"/>
  <c r="BO141" i="20"/>
  <c r="BO142" i="20"/>
  <c r="BO143" i="20"/>
  <c r="BO144" i="20"/>
  <c r="BO145" i="20"/>
  <c r="BO146" i="20"/>
  <c r="BO147" i="20"/>
  <c r="BO148" i="20"/>
  <c r="BO149" i="20"/>
  <c r="BO150" i="20"/>
  <c r="BO151" i="20"/>
  <c r="BO152" i="20"/>
  <c r="BO153" i="20"/>
  <c r="BO154" i="20"/>
  <c r="BO155" i="20"/>
  <c r="BO156" i="20"/>
  <c r="BO157" i="20"/>
  <c r="BO158" i="20"/>
  <c r="BO159" i="20"/>
  <c r="BO160" i="20"/>
  <c r="BO161" i="20"/>
  <c r="BO162" i="20"/>
  <c r="BO163" i="20"/>
  <c r="BO164" i="20"/>
  <c r="BO165" i="20"/>
  <c r="BO166" i="20"/>
  <c r="BO167" i="20"/>
  <c r="BO168" i="20"/>
  <c r="BO169" i="20"/>
  <c r="BO170" i="20"/>
  <c r="BO171" i="20"/>
  <c r="BO172" i="20"/>
  <c r="BO173" i="20"/>
  <c r="BO174" i="20"/>
  <c r="BO175" i="20"/>
  <c r="BO176" i="20"/>
  <c r="BO177" i="20"/>
  <c r="BO178" i="20"/>
  <c r="BO179" i="20"/>
  <c r="BO180" i="20"/>
  <c r="BO181" i="20"/>
  <c r="BO182" i="20"/>
  <c r="BO183" i="20"/>
  <c r="BO184" i="20"/>
  <c r="BO185" i="20"/>
  <c r="BO186" i="20"/>
  <c r="BO187" i="20"/>
  <c r="BO188" i="20"/>
  <c r="BO189" i="20"/>
  <c r="BO190" i="20"/>
  <c r="BO191" i="20"/>
  <c r="BO192" i="20"/>
  <c r="BO193" i="20"/>
  <c r="BO194" i="20"/>
  <c r="BO195" i="20"/>
  <c r="BO196" i="20"/>
  <c r="BO197" i="20"/>
  <c r="BO198" i="20"/>
  <c r="BO199" i="20"/>
  <c r="BO200" i="20"/>
  <c r="BO201" i="20"/>
  <c r="BO202" i="20"/>
  <c r="BO203" i="20"/>
  <c r="BO204" i="20"/>
  <c r="BO205" i="20"/>
  <c r="BO206" i="20"/>
  <c r="BO207" i="20"/>
  <c r="BO208" i="20"/>
  <c r="BO209" i="20"/>
  <c r="BO210" i="20"/>
  <c r="BO211" i="20"/>
  <c r="BO212" i="20"/>
  <c r="BO213" i="20"/>
  <c r="BO214" i="20"/>
  <c r="BO215" i="20"/>
  <c r="BO216" i="20"/>
  <c r="BO217" i="20"/>
  <c r="BO218" i="20"/>
  <c r="BO219" i="20"/>
  <c r="BO220" i="20"/>
  <c r="BO221" i="20"/>
  <c r="BO222" i="20"/>
  <c r="BO223" i="20"/>
  <c r="BO224" i="20"/>
  <c r="BO225" i="20"/>
  <c r="BO226" i="20"/>
  <c r="BO227" i="20"/>
  <c r="BO228" i="20"/>
  <c r="BO229" i="20"/>
  <c r="BO230" i="20"/>
  <c r="BO231" i="20"/>
  <c r="BO232" i="20"/>
  <c r="BO233" i="20"/>
  <c r="BO234" i="20"/>
  <c r="BO235" i="20"/>
  <c r="BO236" i="20"/>
  <c r="BO237" i="20"/>
  <c r="BO238" i="20"/>
  <c r="BO239" i="20"/>
  <c r="BO240" i="20"/>
  <c r="BO241" i="20"/>
  <c r="BO242" i="20"/>
  <c r="BO243" i="20"/>
  <c r="BO244" i="20"/>
  <c r="BO245" i="20"/>
  <c r="BO246" i="20"/>
  <c r="BO247" i="20"/>
  <c r="BO248" i="20"/>
  <c r="BO249" i="20"/>
  <c r="BO250" i="20"/>
  <c r="BO251" i="20"/>
  <c r="BO252" i="20"/>
  <c r="BO253" i="20"/>
  <c r="BO254" i="20"/>
  <c r="BO255" i="20"/>
  <c r="BO256" i="20"/>
  <c r="BO257" i="20"/>
  <c r="BO258" i="20"/>
  <c r="BO259" i="20"/>
  <c r="BO260" i="20"/>
  <c r="BO261" i="20"/>
  <c r="BO262" i="20"/>
  <c r="BO263" i="20"/>
  <c r="BO264" i="20"/>
  <c r="BO265" i="20"/>
  <c r="BO266" i="20"/>
  <c r="BO267" i="20"/>
  <c r="BO268" i="20"/>
  <c r="BO269" i="20"/>
  <c r="BO270" i="20"/>
  <c r="BO271" i="20"/>
  <c r="BO272" i="20"/>
  <c r="BO273" i="20"/>
  <c r="BO274" i="20"/>
  <c r="BO275" i="20"/>
  <c r="BO276" i="20"/>
  <c r="BO277" i="20"/>
  <c r="BO278" i="20"/>
  <c r="BO279" i="20"/>
  <c r="BO280" i="20"/>
  <c r="BO281" i="20"/>
  <c r="BO282" i="20"/>
  <c r="BO283" i="20"/>
  <c r="BO284" i="20"/>
  <c r="BO285" i="20"/>
  <c r="BO286" i="20"/>
  <c r="BO287" i="20"/>
  <c r="BO288" i="20"/>
  <c r="BO289" i="20"/>
  <c r="BO290" i="20"/>
  <c r="BO291" i="20"/>
  <c r="BO292" i="20"/>
  <c r="BO293" i="20"/>
  <c r="BO294" i="20"/>
  <c r="BO295" i="20"/>
  <c r="BO296" i="20"/>
  <c r="BO297" i="20"/>
  <c r="BO298" i="20"/>
  <c r="BO299" i="20"/>
  <c r="BO300" i="20"/>
  <c r="BO301" i="20"/>
  <c r="BO302" i="20"/>
  <c r="BO303" i="20"/>
  <c r="BO304" i="20"/>
  <c r="BO305" i="20"/>
  <c r="BO306" i="20"/>
  <c r="BO307" i="20"/>
  <c r="BO308" i="20"/>
  <c r="BO309" i="20"/>
  <c r="BO310" i="20"/>
  <c r="BO311" i="20"/>
  <c r="BO312" i="20"/>
  <c r="BO313" i="20"/>
  <c r="BO314" i="20"/>
  <c r="BO315" i="20"/>
  <c r="BO316" i="20"/>
  <c r="BO317" i="20"/>
  <c r="BO318" i="20"/>
  <c r="BO319" i="20"/>
  <c r="BO320" i="20"/>
  <c r="BO321" i="20"/>
  <c r="BO322" i="20"/>
  <c r="BO323" i="20"/>
  <c r="BO324" i="20"/>
  <c r="BO325" i="20"/>
  <c r="BO326" i="20"/>
  <c r="BO327" i="20"/>
  <c r="BO328" i="20"/>
  <c r="BO329" i="20"/>
  <c r="BO330" i="20"/>
  <c r="BO331" i="20"/>
  <c r="BO332" i="20"/>
  <c r="BO333" i="20"/>
  <c r="BO334" i="20"/>
  <c r="BO335" i="20"/>
  <c r="BO336" i="20"/>
  <c r="BO337" i="20"/>
  <c r="BO338" i="20"/>
  <c r="BO339" i="20"/>
  <c r="BO340" i="20"/>
  <c r="BO341" i="20"/>
  <c r="BO342" i="20"/>
  <c r="BO343" i="20"/>
  <c r="BO344" i="20"/>
  <c r="BO345" i="20"/>
  <c r="BO346" i="20"/>
  <c r="BO347" i="20"/>
  <c r="BO348" i="20"/>
  <c r="BO349" i="20"/>
  <c r="BO350" i="20"/>
  <c r="BO351" i="20"/>
  <c r="BO352" i="20"/>
  <c r="BO353" i="20"/>
  <c r="BO354" i="20"/>
  <c r="BO355" i="20"/>
  <c r="BO356" i="20"/>
  <c r="BO357" i="20"/>
  <c r="BO358" i="20"/>
  <c r="BO359" i="20"/>
  <c r="BO360" i="20"/>
  <c r="BO361" i="20"/>
  <c r="BO362" i="20"/>
  <c r="BO363" i="20"/>
  <c r="BO364" i="20"/>
  <c r="BO365" i="20"/>
  <c r="BO366" i="20"/>
  <c r="BO367" i="20"/>
  <c r="BO368" i="20"/>
  <c r="BO369" i="20"/>
  <c r="BO370" i="20"/>
  <c r="BO371" i="20"/>
  <c r="BO372" i="20"/>
  <c r="BO373" i="20"/>
  <c r="BO374" i="20"/>
  <c r="BO375" i="20"/>
  <c r="BO376" i="20"/>
  <c r="BO377" i="20"/>
  <c r="BO378" i="20"/>
  <c r="BO379" i="20"/>
  <c r="BO380" i="20"/>
  <c r="BO381" i="20"/>
  <c r="BO382" i="20"/>
  <c r="BO383" i="20"/>
  <c r="BO384" i="20"/>
  <c r="BO385" i="20"/>
  <c r="BO386" i="20"/>
  <c r="BO387" i="20"/>
  <c r="BO388" i="20"/>
  <c r="BO389" i="20"/>
  <c r="BO390" i="20"/>
  <c r="BO391" i="20"/>
  <c r="BO392" i="20"/>
  <c r="BO393" i="20"/>
  <c r="BO394" i="20"/>
  <c r="BO395" i="20"/>
  <c r="BO396" i="20"/>
  <c r="BO397" i="20"/>
  <c r="BO398" i="20"/>
  <c r="BO399" i="20"/>
  <c r="BO400" i="20"/>
  <c r="BO401" i="20"/>
  <c r="BO402" i="20"/>
  <c r="BO403" i="20"/>
  <c r="BO404" i="20"/>
  <c r="BO405" i="20"/>
  <c r="BO406" i="20"/>
  <c r="BO407" i="20"/>
  <c r="BO408" i="20"/>
  <c r="BO409" i="20"/>
  <c r="BO410" i="20"/>
  <c r="BO411" i="20"/>
  <c r="BO412" i="20"/>
  <c r="BO413" i="20"/>
  <c r="BO414" i="20"/>
  <c r="BO415" i="20"/>
  <c r="BO416" i="20"/>
  <c r="BO417" i="20"/>
  <c r="BO418" i="20"/>
  <c r="BO419" i="20"/>
  <c r="BO420" i="20"/>
  <c r="BO421" i="20"/>
  <c r="BO422" i="20"/>
  <c r="BO423" i="20"/>
  <c r="BO424" i="20"/>
  <c r="BO425" i="20"/>
  <c r="BO426" i="20"/>
  <c r="BO427" i="20"/>
  <c r="BO428" i="20"/>
  <c r="BO429" i="20"/>
  <c r="BO430" i="20"/>
  <c r="BO431" i="20"/>
  <c r="BO432" i="20"/>
  <c r="BO433" i="20"/>
  <c r="BO434" i="20"/>
  <c r="BO435" i="20"/>
  <c r="BO436" i="20"/>
  <c r="BO437" i="20"/>
  <c r="BO438" i="20"/>
  <c r="BO439" i="20"/>
  <c r="BO440" i="20"/>
  <c r="BO441" i="20"/>
  <c r="BO442" i="20"/>
  <c r="BO443" i="20"/>
  <c r="BO444" i="20"/>
  <c r="BO445" i="20"/>
  <c r="BO446" i="20"/>
  <c r="BO447" i="20"/>
  <c r="BO448" i="20"/>
  <c r="BO449" i="20"/>
  <c r="BO450" i="20"/>
  <c r="BO451" i="20"/>
  <c r="BO452" i="20"/>
  <c r="BO453" i="20"/>
  <c r="BO454" i="20"/>
  <c r="BO455" i="20"/>
  <c r="BO456" i="20"/>
  <c r="BO457" i="20"/>
  <c r="BO458" i="20"/>
  <c r="BO459" i="20"/>
  <c r="BO460" i="20"/>
  <c r="BO461" i="20"/>
  <c r="BO462" i="20"/>
  <c r="BO463" i="20"/>
  <c r="BO464" i="20"/>
  <c r="BO465" i="20"/>
  <c r="BO466" i="20"/>
  <c r="BO467" i="20"/>
  <c r="BO468" i="20"/>
  <c r="BO469" i="20"/>
  <c r="BO470" i="20"/>
  <c r="BO471" i="20"/>
  <c r="BO472" i="20"/>
  <c r="BO473" i="20"/>
  <c r="BO474" i="20"/>
  <c r="BO475" i="20"/>
  <c r="BO476" i="20"/>
  <c r="BO477" i="20"/>
  <c r="BO478" i="20"/>
  <c r="BO479" i="20"/>
  <c r="BO480" i="20"/>
  <c r="BO481" i="20"/>
  <c r="BO482" i="20"/>
  <c r="BO483" i="20"/>
  <c r="BO484" i="20"/>
  <c r="BO485" i="20"/>
  <c r="BO486" i="20"/>
  <c r="BO487" i="20"/>
  <c r="BO488" i="20"/>
  <c r="BO489" i="20"/>
  <c r="BO490" i="20"/>
  <c r="BO491" i="20"/>
  <c r="BO492" i="20"/>
  <c r="BO493" i="20"/>
  <c r="BO494" i="20"/>
  <c r="BO495" i="20"/>
  <c r="BO496" i="20"/>
  <c r="BO497" i="20"/>
  <c r="BO498" i="20"/>
  <c r="BO499" i="20"/>
  <c r="BO500" i="20"/>
  <c r="BO501" i="20"/>
  <c r="BO502" i="20"/>
  <c r="BO503" i="20"/>
  <c r="BO504" i="20"/>
  <c r="BO505" i="20"/>
  <c r="BO506" i="20"/>
  <c r="BO507" i="20"/>
  <c r="BO508" i="20"/>
  <c r="BO509" i="20"/>
  <c r="BO510" i="20"/>
  <c r="BO511" i="20"/>
  <c r="BO512" i="20"/>
  <c r="BO513" i="20"/>
  <c r="BO514" i="20"/>
  <c r="BO515" i="20"/>
  <c r="BO516" i="20"/>
  <c r="BO517" i="20"/>
  <c r="BO518" i="20"/>
  <c r="BO519" i="20"/>
  <c r="BO520" i="20"/>
  <c r="BO521" i="20"/>
  <c r="BO522" i="20"/>
  <c r="BO523" i="20"/>
  <c r="BO524" i="20"/>
  <c r="BO525" i="20"/>
  <c r="BO526" i="20"/>
  <c r="BO527" i="20"/>
  <c r="BO528" i="20"/>
  <c r="BO529" i="20"/>
  <c r="BO530" i="20"/>
  <c r="BO531" i="20"/>
  <c r="BO532" i="20"/>
  <c r="BO533" i="20"/>
  <c r="BO534" i="20"/>
  <c r="BO535" i="20"/>
  <c r="BO536" i="20"/>
  <c r="BO537" i="20"/>
  <c r="BO538" i="20"/>
  <c r="BO539" i="20"/>
  <c r="BO540" i="20"/>
  <c r="BO541" i="20"/>
  <c r="BO542" i="20"/>
  <c r="BO543" i="20"/>
  <c r="BO544" i="20"/>
  <c r="BO545" i="20"/>
  <c r="BO546" i="20"/>
  <c r="BO547" i="20"/>
  <c r="BO548" i="20"/>
  <c r="BO549" i="20"/>
  <c r="BO550" i="20"/>
  <c r="BO551" i="20"/>
  <c r="BO552" i="20"/>
  <c r="BO553" i="20"/>
  <c r="BO554" i="20"/>
  <c r="BO555" i="20"/>
  <c r="BO556" i="20"/>
  <c r="BO557" i="20"/>
  <c r="BO558" i="20"/>
  <c r="BO559" i="20"/>
  <c r="BO560" i="20"/>
  <c r="BO561" i="20"/>
  <c r="BO562" i="20"/>
  <c r="BO563" i="20"/>
  <c r="BO564" i="20"/>
  <c r="BO565" i="20"/>
  <c r="BN2" i="20"/>
  <c r="BN3" i="20"/>
  <c r="BN4" i="20"/>
  <c r="BN5" i="20"/>
  <c r="BN6" i="20"/>
  <c r="BN7" i="20"/>
  <c r="BN8" i="20"/>
  <c r="BN9" i="20"/>
  <c r="BN10" i="20"/>
  <c r="BN11" i="20"/>
  <c r="BN12" i="20"/>
  <c r="BN13" i="20"/>
  <c r="BN14" i="20"/>
  <c r="BN15" i="20"/>
  <c r="BN16" i="20"/>
  <c r="BN17" i="20"/>
  <c r="BN18" i="20"/>
  <c r="BN19" i="20"/>
  <c r="BN20" i="20"/>
  <c r="BN21" i="20"/>
  <c r="BN22" i="20"/>
  <c r="BN23" i="20"/>
  <c r="BN24" i="20"/>
  <c r="BN25" i="20"/>
  <c r="BN26" i="20"/>
  <c r="BN27" i="20"/>
  <c r="BN28" i="20"/>
  <c r="BN29" i="20"/>
  <c r="BN30" i="20"/>
  <c r="BN31" i="20"/>
  <c r="BN32" i="20"/>
  <c r="BN33" i="20"/>
  <c r="BN34" i="20"/>
  <c r="BN35" i="20"/>
  <c r="BN36" i="20"/>
  <c r="BN37" i="20"/>
  <c r="BN38" i="20"/>
  <c r="BN39" i="20"/>
  <c r="BN40" i="20"/>
  <c r="BN41" i="20"/>
  <c r="BN42" i="20"/>
  <c r="BN43" i="20"/>
  <c r="BN44" i="20"/>
  <c r="BN45" i="20"/>
  <c r="BN46" i="20"/>
  <c r="BN47" i="20"/>
  <c r="BN48" i="20"/>
  <c r="BN49" i="20"/>
  <c r="BN50" i="20"/>
  <c r="BN51" i="20"/>
  <c r="BN52" i="20"/>
  <c r="BN53" i="20"/>
  <c r="BN54" i="20"/>
  <c r="BN55" i="20"/>
  <c r="BN56" i="20"/>
  <c r="BN57" i="20"/>
  <c r="BN58" i="20"/>
  <c r="BN59" i="20"/>
  <c r="BN60" i="20"/>
  <c r="BN61" i="20"/>
  <c r="BN62" i="20"/>
  <c r="BN63" i="20"/>
  <c r="BN64" i="20"/>
  <c r="BN65" i="20"/>
  <c r="BN66" i="20"/>
  <c r="BN67" i="20"/>
  <c r="BN68" i="20"/>
  <c r="BN69" i="20"/>
  <c r="BN70" i="20"/>
  <c r="BN71" i="20"/>
  <c r="BN72" i="20"/>
  <c r="BN73" i="20"/>
  <c r="BN74" i="20"/>
  <c r="BN75" i="20"/>
  <c r="BN76" i="20"/>
  <c r="BN77" i="20"/>
  <c r="BN78" i="20"/>
  <c r="BN79" i="20"/>
  <c r="BN80" i="20"/>
  <c r="BN81" i="20"/>
  <c r="BN82" i="20"/>
  <c r="BN83" i="20"/>
  <c r="BN84" i="20"/>
  <c r="BN85" i="20"/>
  <c r="BN86" i="20"/>
  <c r="BN87" i="20"/>
  <c r="BN88" i="20"/>
  <c r="BN89" i="20"/>
  <c r="BN90" i="20"/>
  <c r="BN91" i="20"/>
  <c r="BN92" i="20"/>
  <c r="BN93" i="20"/>
  <c r="BN94" i="20"/>
  <c r="BN95" i="20"/>
  <c r="BN96" i="20"/>
  <c r="BN97" i="20"/>
  <c r="BN98" i="20"/>
  <c r="BN99" i="20"/>
  <c r="BN100" i="20"/>
  <c r="BN101" i="20"/>
  <c r="BN102" i="20"/>
  <c r="BN103" i="20"/>
  <c r="BN104" i="20"/>
  <c r="BN105" i="20"/>
  <c r="BN106" i="20"/>
  <c r="BN107" i="20"/>
  <c r="BN108" i="20"/>
  <c r="BN109" i="20"/>
  <c r="BN110" i="20"/>
  <c r="BN111" i="20"/>
  <c r="BN112" i="20"/>
  <c r="BN113" i="20"/>
  <c r="BN114" i="20"/>
  <c r="BN115" i="20"/>
  <c r="BN116" i="20"/>
  <c r="BN117" i="20"/>
  <c r="BN118" i="20"/>
  <c r="BN119" i="20"/>
  <c r="BN120" i="20"/>
  <c r="BN121" i="20"/>
  <c r="BN122" i="20"/>
  <c r="BN123" i="20"/>
  <c r="BN124" i="20"/>
  <c r="BN125" i="20"/>
  <c r="BN126" i="20"/>
  <c r="BN127" i="20"/>
  <c r="BN128" i="20"/>
  <c r="BN129" i="20"/>
  <c r="BN130" i="20"/>
  <c r="BN131" i="20"/>
  <c r="BN132" i="20"/>
  <c r="BN133" i="20"/>
  <c r="BN134" i="20"/>
  <c r="BN135" i="20"/>
  <c r="BN136" i="20"/>
  <c r="BN137" i="20"/>
  <c r="BN138" i="20"/>
  <c r="BN139" i="20"/>
  <c r="BN140" i="20"/>
  <c r="BN141" i="20"/>
  <c r="BN142" i="20"/>
  <c r="BN143" i="20"/>
  <c r="BN144" i="20"/>
  <c r="BN145" i="20"/>
  <c r="BN146" i="20"/>
  <c r="BN147" i="20"/>
  <c r="BN148" i="20"/>
  <c r="BN149" i="20"/>
  <c r="BN150" i="20"/>
  <c r="BN151" i="20"/>
  <c r="BN152" i="20"/>
  <c r="BN153" i="20"/>
  <c r="BN154" i="20"/>
  <c r="BN155" i="20"/>
  <c r="BN156" i="20"/>
  <c r="BN157" i="20"/>
  <c r="BN158" i="20"/>
  <c r="BN159" i="20"/>
  <c r="BN160" i="20"/>
  <c r="BN161" i="20"/>
  <c r="BN162" i="20"/>
  <c r="BN163" i="20"/>
  <c r="BN164" i="20"/>
  <c r="BN165" i="20"/>
  <c r="BN166" i="20"/>
  <c r="BN167" i="20"/>
  <c r="BN168" i="20"/>
  <c r="BN169" i="20"/>
  <c r="BN170" i="20"/>
  <c r="BN171" i="20"/>
  <c r="BN172" i="20"/>
  <c r="BN173" i="20"/>
  <c r="BN174" i="20"/>
  <c r="BN175" i="20"/>
  <c r="BN176" i="20"/>
  <c r="BN177" i="20"/>
  <c r="BN178" i="20"/>
  <c r="BN179" i="20"/>
  <c r="BN180" i="20"/>
  <c r="BN181" i="20"/>
  <c r="BN182" i="20"/>
  <c r="BN183" i="20"/>
  <c r="BN184" i="20"/>
  <c r="BN185" i="20"/>
  <c r="BN186" i="20"/>
  <c r="BN187" i="20"/>
  <c r="BN188" i="20"/>
  <c r="BN189" i="20"/>
  <c r="BN190" i="20"/>
  <c r="BN191" i="20"/>
  <c r="BN192" i="20"/>
  <c r="BN193" i="20"/>
  <c r="BN194" i="20"/>
  <c r="BN195" i="20"/>
  <c r="BN196" i="20"/>
  <c r="BN197" i="20"/>
  <c r="BN198" i="20"/>
  <c r="BN199" i="20"/>
  <c r="BN200" i="20"/>
  <c r="BN201" i="20"/>
  <c r="BN202" i="20"/>
  <c r="BN203" i="20"/>
  <c r="BN204" i="20"/>
  <c r="BN205" i="20"/>
  <c r="BN206" i="20"/>
  <c r="BN207" i="20"/>
  <c r="BN208" i="20"/>
  <c r="BN209" i="20"/>
  <c r="BN210" i="20"/>
  <c r="BN211" i="20"/>
  <c r="BN212" i="20"/>
  <c r="BN213" i="20"/>
  <c r="BN214" i="20"/>
  <c r="BN215" i="20"/>
  <c r="BN216" i="20"/>
  <c r="BN217" i="20"/>
  <c r="BN218" i="20"/>
  <c r="BN219" i="20"/>
  <c r="BN220" i="20"/>
  <c r="BN221" i="20"/>
  <c r="BN222" i="20"/>
  <c r="BN223" i="20"/>
  <c r="BN224" i="20"/>
  <c r="BN225" i="20"/>
  <c r="BN226" i="20"/>
  <c r="BN227" i="20"/>
  <c r="BN228" i="20"/>
  <c r="BN229" i="20"/>
  <c r="BN230" i="20"/>
  <c r="BN231" i="20"/>
  <c r="BN232" i="20"/>
  <c r="BN233" i="20"/>
  <c r="BN234" i="20"/>
  <c r="BN235" i="20"/>
  <c r="BN236" i="20"/>
  <c r="BN237" i="20"/>
  <c r="BN238" i="20"/>
  <c r="BN239" i="20"/>
  <c r="BN240" i="20"/>
  <c r="BN241" i="20"/>
  <c r="BN242" i="20"/>
  <c r="BN243" i="20"/>
  <c r="BN244" i="20"/>
  <c r="BN245" i="20"/>
  <c r="BN246" i="20"/>
  <c r="BN247" i="20"/>
  <c r="BN248" i="20"/>
  <c r="BN249" i="20"/>
  <c r="BN250" i="20"/>
  <c r="BN251" i="20"/>
  <c r="BN252" i="20"/>
  <c r="BN253" i="20"/>
  <c r="BN254" i="20"/>
  <c r="BN255" i="20"/>
  <c r="BN256" i="20"/>
  <c r="BN257" i="20"/>
  <c r="BN258" i="20"/>
  <c r="BN259" i="20"/>
  <c r="BN260" i="20"/>
  <c r="BN261" i="20"/>
  <c r="BN262" i="20"/>
  <c r="BN263" i="20"/>
  <c r="BN264" i="20"/>
  <c r="BN265" i="20"/>
  <c r="BN266" i="20"/>
  <c r="BN267" i="20"/>
  <c r="BN268" i="20"/>
  <c r="BN269" i="20"/>
  <c r="BN270" i="20"/>
  <c r="BN271" i="20"/>
  <c r="BN272" i="20"/>
  <c r="BN273" i="20"/>
  <c r="BN274" i="20"/>
  <c r="BN275" i="20"/>
  <c r="BN276" i="20"/>
  <c r="BN277" i="20"/>
  <c r="BN278" i="20"/>
  <c r="BN279" i="20"/>
  <c r="BN280" i="20"/>
  <c r="BN281" i="20"/>
  <c r="BN282" i="20"/>
  <c r="BN283" i="20"/>
  <c r="BN284" i="20"/>
  <c r="BN285" i="20"/>
  <c r="BN286" i="20"/>
  <c r="BN287" i="20"/>
  <c r="BN288" i="20"/>
  <c r="BN289" i="20"/>
  <c r="BN290" i="20"/>
  <c r="BN291" i="20"/>
  <c r="BN292" i="20"/>
  <c r="BN293" i="20"/>
  <c r="BN294" i="20"/>
  <c r="BN295" i="20"/>
  <c r="BN296" i="20"/>
  <c r="BN297" i="20"/>
  <c r="BN298" i="20"/>
  <c r="BN299" i="20"/>
  <c r="BN300" i="20"/>
  <c r="BN301" i="20"/>
  <c r="BN302" i="20"/>
  <c r="BN303" i="20"/>
  <c r="BN304" i="20"/>
  <c r="BN305" i="20"/>
  <c r="BN306" i="20"/>
  <c r="BN307" i="20"/>
  <c r="BN308" i="20"/>
  <c r="BN309" i="20"/>
  <c r="BN310" i="20"/>
  <c r="BN311" i="20"/>
  <c r="BN312" i="20"/>
  <c r="BN313" i="20"/>
  <c r="BN314" i="20"/>
  <c r="BN315" i="20"/>
  <c r="BN316" i="20"/>
  <c r="BN317" i="20"/>
  <c r="BN318" i="20"/>
  <c r="BN319" i="20"/>
  <c r="BN320" i="20"/>
  <c r="BN321" i="20"/>
  <c r="BN322" i="20"/>
  <c r="BN323" i="20"/>
  <c r="BN324" i="20"/>
  <c r="BN325" i="20"/>
  <c r="BN326" i="20"/>
  <c r="BN327" i="20"/>
  <c r="BN328" i="20"/>
  <c r="BN329" i="20"/>
  <c r="BN330" i="20"/>
  <c r="BN331" i="20"/>
  <c r="BN332" i="20"/>
  <c r="BN333" i="20"/>
  <c r="BN334" i="20"/>
  <c r="BN335" i="20"/>
  <c r="BN336" i="20"/>
  <c r="BN337" i="20"/>
  <c r="BN338" i="20"/>
  <c r="BN339" i="20"/>
  <c r="BN340" i="20"/>
  <c r="BN341" i="20"/>
  <c r="BN342" i="20"/>
  <c r="BN343" i="20"/>
  <c r="BN344" i="20"/>
  <c r="BN345" i="20"/>
  <c r="BN346" i="20"/>
  <c r="BN347" i="20"/>
  <c r="BN348" i="20"/>
  <c r="BN349" i="20"/>
  <c r="BN350" i="20"/>
  <c r="BN351" i="20"/>
  <c r="BN352" i="20"/>
  <c r="BN353" i="20"/>
  <c r="BN354" i="20"/>
  <c r="BN355" i="20"/>
  <c r="BN356" i="20"/>
  <c r="BN357" i="20"/>
  <c r="BN358" i="20"/>
  <c r="BN359" i="20"/>
  <c r="BN360" i="20"/>
  <c r="BN361" i="20"/>
  <c r="BN362" i="20"/>
  <c r="BN363" i="20"/>
  <c r="BN364" i="20"/>
  <c r="BN365" i="20"/>
  <c r="BN366" i="20"/>
  <c r="BN367" i="20"/>
  <c r="BN368" i="20"/>
  <c r="BN369" i="20"/>
  <c r="BN370" i="20"/>
  <c r="BN371" i="20"/>
  <c r="BN372" i="20"/>
  <c r="BN373" i="20"/>
  <c r="BN374" i="20"/>
  <c r="BN375" i="20"/>
  <c r="BN376" i="20"/>
  <c r="BN377" i="20"/>
  <c r="BN378" i="20"/>
  <c r="BN379" i="20"/>
  <c r="BN380" i="20"/>
  <c r="BN381" i="20"/>
  <c r="BN382" i="20"/>
  <c r="BN383" i="20"/>
  <c r="BN384" i="20"/>
  <c r="BN385" i="20"/>
  <c r="BN386" i="20"/>
  <c r="BN387" i="20"/>
  <c r="BN388" i="20"/>
  <c r="BN389" i="20"/>
  <c r="BN390" i="20"/>
  <c r="BN391" i="20"/>
  <c r="BN392" i="20"/>
  <c r="BN393" i="20"/>
  <c r="BN394" i="20"/>
  <c r="BN395" i="20"/>
  <c r="BN396" i="20"/>
  <c r="BN397" i="20"/>
  <c r="BN398" i="20"/>
  <c r="BN399" i="20"/>
  <c r="BN400" i="20"/>
  <c r="BN401" i="20"/>
  <c r="BN402" i="20"/>
  <c r="BN403" i="20"/>
  <c r="BN404" i="20"/>
  <c r="BN405" i="20"/>
  <c r="BN406" i="20"/>
  <c r="BN407" i="20"/>
  <c r="BN408" i="20"/>
  <c r="BN409" i="20"/>
  <c r="BN410" i="20"/>
  <c r="BN411" i="20"/>
  <c r="BN412" i="20"/>
  <c r="BN413" i="20"/>
  <c r="BN414" i="20"/>
  <c r="BN415" i="20"/>
  <c r="BN416" i="20"/>
  <c r="BN417" i="20"/>
  <c r="BN418" i="20"/>
  <c r="BN419" i="20"/>
  <c r="BN420" i="20"/>
  <c r="BN421" i="20"/>
  <c r="BN422" i="20"/>
  <c r="BN423" i="20"/>
  <c r="BN424" i="20"/>
  <c r="BN425" i="20"/>
  <c r="BN426" i="20"/>
  <c r="BN427" i="20"/>
  <c r="BN428" i="20"/>
  <c r="BN429" i="20"/>
  <c r="BN430" i="20"/>
  <c r="BN431" i="20"/>
  <c r="BN432" i="20"/>
  <c r="BN433" i="20"/>
  <c r="BN434" i="20"/>
  <c r="BN435" i="20"/>
  <c r="BN436" i="20"/>
  <c r="BN437" i="20"/>
  <c r="BN438" i="20"/>
  <c r="BN439" i="20"/>
  <c r="BN440" i="20"/>
  <c r="BN441" i="20"/>
  <c r="BN442" i="20"/>
  <c r="BN443" i="20"/>
  <c r="BN444" i="20"/>
  <c r="BN445" i="20"/>
  <c r="BN446" i="20"/>
  <c r="BN447" i="20"/>
  <c r="BN448" i="20"/>
  <c r="BN449" i="20"/>
  <c r="BN450" i="20"/>
  <c r="BN451" i="20"/>
  <c r="BN452" i="20"/>
  <c r="BN453" i="20"/>
  <c r="BN454" i="20"/>
  <c r="BN455" i="20"/>
  <c r="BN456" i="20"/>
  <c r="BN457" i="20"/>
  <c r="BN458" i="20"/>
  <c r="BN459" i="20"/>
  <c r="BN460" i="20"/>
  <c r="BN461" i="20"/>
  <c r="BN462" i="20"/>
  <c r="BN463" i="20"/>
  <c r="BN464" i="20"/>
  <c r="BN465" i="20"/>
  <c r="BN466" i="20"/>
  <c r="BN467" i="20"/>
  <c r="BN468" i="20"/>
  <c r="BN469" i="20"/>
  <c r="BN470" i="20"/>
  <c r="BN471" i="20"/>
  <c r="BN472" i="20"/>
  <c r="BN473" i="20"/>
  <c r="BN474" i="20"/>
  <c r="BN475" i="20"/>
  <c r="BN476" i="20"/>
  <c r="BN477" i="20"/>
  <c r="BN478" i="20"/>
  <c r="BN479" i="20"/>
  <c r="BN480" i="20"/>
  <c r="BN481" i="20"/>
  <c r="BN482" i="20"/>
  <c r="BN483" i="20"/>
  <c r="BN484" i="20"/>
  <c r="BN485" i="20"/>
  <c r="BN486" i="20"/>
  <c r="BN487" i="20"/>
  <c r="BN488" i="20"/>
  <c r="BN489" i="20"/>
  <c r="BN490" i="20"/>
  <c r="BN491" i="20"/>
  <c r="BN492" i="20"/>
  <c r="BN493" i="20"/>
  <c r="BN494" i="20"/>
  <c r="BN495" i="20"/>
  <c r="BN496" i="20"/>
  <c r="BN497" i="20"/>
  <c r="BN498" i="20"/>
  <c r="BN499" i="20"/>
  <c r="BN500" i="20"/>
  <c r="BN501" i="20"/>
  <c r="BN502" i="20"/>
  <c r="BN503" i="20"/>
  <c r="BN504" i="20"/>
  <c r="BN505" i="20"/>
  <c r="BN506" i="20"/>
  <c r="BN507" i="20"/>
  <c r="BN508" i="20"/>
  <c r="BN509" i="20"/>
  <c r="BN510" i="20"/>
  <c r="BN511" i="20"/>
  <c r="BN512" i="20"/>
  <c r="BN513" i="20"/>
  <c r="BN514" i="20"/>
  <c r="BN515" i="20"/>
  <c r="BN516" i="20"/>
  <c r="BN517" i="20"/>
  <c r="BN518" i="20"/>
  <c r="BN519" i="20"/>
  <c r="BN520" i="20"/>
  <c r="BN521" i="20"/>
  <c r="BN522" i="20"/>
  <c r="BN523" i="20"/>
  <c r="BN524" i="20"/>
  <c r="BN525" i="20"/>
  <c r="BN526" i="20"/>
  <c r="BN527" i="20"/>
  <c r="BN528" i="20"/>
  <c r="BN529" i="20"/>
  <c r="BN530" i="20"/>
  <c r="BN531" i="20"/>
  <c r="BN532" i="20"/>
  <c r="BN533" i="20"/>
  <c r="BN534" i="20"/>
  <c r="BN535" i="20"/>
  <c r="BN536" i="20"/>
  <c r="BN537" i="20"/>
  <c r="BN538" i="20"/>
  <c r="BN539" i="20"/>
  <c r="BN540" i="20"/>
  <c r="BN541" i="20"/>
  <c r="BN542" i="20"/>
  <c r="BN543" i="20"/>
  <c r="BN544" i="20"/>
  <c r="BN545" i="20"/>
  <c r="BN546" i="20"/>
  <c r="BN547" i="20"/>
  <c r="BN548" i="20"/>
  <c r="BN549" i="20"/>
  <c r="BN550" i="20"/>
  <c r="BN551" i="20"/>
  <c r="BN552" i="20"/>
  <c r="BN553" i="20"/>
  <c r="BN554" i="20"/>
  <c r="BN555" i="20"/>
  <c r="BN556" i="20"/>
  <c r="BN557" i="20"/>
  <c r="BN558" i="20"/>
  <c r="BN559" i="20"/>
  <c r="BN560" i="20"/>
  <c r="BN561" i="20"/>
  <c r="BN562" i="20"/>
  <c r="BN563" i="20"/>
  <c r="BN564" i="20"/>
  <c r="BN565" i="20"/>
  <c r="BM2" i="20"/>
  <c r="BM3" i="20"/>
  <c r="BM4" i="20"/>
  <c r="BM5" i="20"/>
  <c r="BM6" i="20"/>
  <c r="BM7" i="20"/>
  <c r="BM8" i="20"/>
  <c r="BM9" i="20"/>
  <c r="BM10" i="20"/>
  <c r="BM11" i="20"/>
  <c r="BM12" i="20"/>
  <c r="BM13" i="20"/>
  <c r="BM14" i="20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47" i="20"/>
  <c r="BM48" i="20"/>
  <c r="BM49" i="20"/>
  <c r="BM50" i="20"/>
  <c r="BM51" i="20"/>
  <c r="BM52" i="20"/>
  <c r="BM53" i="20"/>
  <c r="BM54" i="20"/>
  <c r="BM55" i="20"/>
  <c r="BM56" i="20"/>
  <c r="BM57" i="20"/>
  <c r="BM58" i="20"/>
  <c r="BM59" i="20"/>
  <c r="BM60" i="20"/>
  <c r="BM61" i="20"/>
  <c r="BM62" i="20"/>
  <c r="BM63" i="20"/>
  <c r="BM64" i="20"/>
  <c r="BM65" i="20"/>
  <c r="BM66" i="20"/>
  <c r="BM67" i="20"/>
  <c r="BM68" i="20"/>
  <c r="BM69" i="20"/>
  <c r="BM70" i="20"/>
  <c r="BM71" i="20"/>
  <c r="BM72" i="20"/>
  <c r="BM73" i="20"/>
  <c r="BM74" i="20"/>
  <c r="BM75" i="20"/>
  <c r="BM76" i="20"/>
  <c r="BM77" i="20"/>
  <c r="BM78" i="20"/>
  <c r="BM79" i="20"/>
  <c r="BM80" i="20"/>
  <c r="BM81" i="20"/>
  <c r="BM82" i="20"/>
  <c r="BM83" i="20"/>
  <c r="BM84" i="20"/>
  <c r="BM85" i="20"/>
  <c r="BM86" i="20"/>
  <c r="BM87" i="20"/>
  <c r="BM88" i="20"/>
  <c r="BM89" i="20"/>
  <c r="BM90" i="20"/>
  <c r="BM91" i="20"/>
  <c r="BM92" i="20"/>
  <c r="BM93" i="20"/>
  <c r="BM94" i="20"/>
  <c r="BM95" i="20"/>
  <c r="BM96" i="20"/>
  <c r="BM97" i="20"/>
  <c r="BM98" i="20"/>
  <c r="BM99" i="20"/>
  <c r="BM100" i="20"/>
  <c r="BM101" i="20"/>
  <c r="BM102" i="20"/>
  <c r="BM103" i="20"/>
  <c r="BM104" i="20"/>
  <c r="BM105" i="20"/>
  <c r="BM106" i="20"/>
  <c r="BM107" i="20"/>
  <c r="BM108" i="20"/>
  <c r="BM109" i="20"/>
  <c r="BM110" i="20"/>
  <c r="BM111" i="20"/>
  <c r="BM112" i="20"/>
  <c r="BM113" i="20"/>
  <c r="BM114" i="20"/>
  <c r="BM115" i="20"/>
  <c r="BM116" i="20"/>
  <c r="BM117" i="20"/>
  <c r="BM118" i="20"/>
  <c r="BM119" i="20"/>
  <c r="BM120" i="20"/>
  <c r="BM121" i="20"/>
  <c r="BM122" i="20"/>
  <c r="BM123" i="20"/>
  <c r="BM124" i="20"/>
  <c r="BM125" i="20"/>
  <c r="BM126" i="20"/>
  <c r="BM127" i="20"/>
  <c r="BM128" i="20"/>
  <c r="BM129" i="20"/>
  <c r="BM130" i="20"/>
  <c r="BM131" i="20"/>
  <c r="BM132" i="20"/>
  <c r="BM133" i="20"/>
  <c r="BM134" i="20"/>
  <c r="BM135" i="20"/>
  <c r="BM136" i="20"/>
  <c r="BM137" i="20"/>
  <c r="BM138" i="20"/>
  <c r="BM139" i="20"/>
  <c r="BM140" i="20"/>
  <c r="BM141" i="20"/>
  <c r="BM142" i="20"/>
  <c r="BM143" i="20"/>
  <c r="BM144" i="20"/>
  <c r="BM145" i="20"/>
  <c r="BM146" i="20"/>
  <c r="BM147" i="20"/>
  <c r="BM148" i="20"/>
  <c r="BM149" i="20"/>
  <c r="BM150" i="20"/>
  <c r="BM151" i="20"/>
  <c r="BM152" i="20"/>
  <c r="BM153" i="20"/>
  <c r="BM154" i="20"/>
  <c r="BM155" i="20"/>
  <c r="BM156" i="20"/>
  <c r="BM157" i="20"/>
  <c r="BM158" i="20"/>
  <c r="BM159" i="20"/>
  <c r="BM160" i="20"/>
  <c r="BM161" i="20"/>
  <c r="BM162" i="20"/>
  <c r="BM163" i="20"/>
  <c r="BM164" i="20"/>
  <c r="BM165" i="20"/>
  <c r="BM166" i="20"/>
  <c r="BM167" i="20"/>
  <c r="BM168" i="20"/>
  <c r="BM169" i="20"/>
  <c r="BM170" i="20"/>
  <c r="BM171" i="20"/>
  <c r="BM172" i="20"/>
  <c r="BM173" i="20"/>
  <c r="BM174" i="20"/>
  <c r="BM175" i="20"/>
  <c r="BM176" i="20"/>
  <c r="BM177" i="20"/>
  <c r="BM178" i="20"/>
  <c r="BM179" i="20"/>
  <c r="BM180" i="20"/>
  <c r="BM181" i="20"/>
  <c r="BM182" i="20"/>
  <c r="BM183" i="20"/>
  <c r="BM184" i="20"/>
  <c r="BM185" i="20"/>
  <c r="BM186" i="20"/>
  <c r="BM187" i="20"/>
  <c r="BM188" i="20"/>
  <c r="BM189" i="20"/>
  <c r="BM190" i="20"/>
  <c r="BM191" i="20"/>
  <c r="BM192" i="20"/>
  <c r="BM193" i="20"/>
  <c r="BM194" i="20"/>
  <c r="BM195" i="20"/>
  <c r="BM196" i="20"/>
  <c r="BM197" i="20"/>
  <c r="BM198" i="20"/>
  <c r="BM199" i="20"/>
  <c r="BM200" i="20"/>
  <c r="BM201" i="20"/>
  <c r="BM202" i="20"/>
  <c r="BM203" i="20"/>
  <c r="BM204" i="20"/>
  <c r="BM205" i="20"/>
  <c r="BM206" i="20"/>
  <c r="BM207" i="20"/>
  <c r="BM208" i="20"/>
  <c r="BM209" i="20"/>
  <c r="BM210" i="20"/>
  <c r="BM211" i="20"/>
  <c r="BM212" i="20"/>
  <c r="BM213" i="20"/>
  <c r="BM214" i="20"/>
  <c r="BM215" i="20"/>
  <c r="BM216" i="20"/>
  <c r="BM217" i="20"/>
  <c r="BM218" i="20"/>
  <c r="BM219" i="20"/>
  <c r="BM220" i="20"/>
  <c r="BM221" i="20"/>
  <c r="BM222" i="20"/>
  <c r="BM223" i="20"/>
  <c r="BM224" i="20"/>
  <c r="BM225" i="20"/>
  <c r="BM226" i="20"/>
  <c r="BM227" i="20"/>
  <c r="BM228" i="20"/>
  <c r="BM229" i="20"/>
  <c r="BM230" i="20"/>
  <c r="BM231" i="20"/>
  <c r="BM232" i="20"/>
  <c r="BM233" i="20"/>
  <c r="BM234" i="20"/>
  <c r="BM235" i="20"/>
  <c r="BM236" i="20"/>
  <c r="BM237" i="20"/>
  <c r="BM238" i="20"/>
  <c r="BM239" i="20"/>
  <c r="BM240" i="20"/>
  <c r="BM241" i="20"/>
  <c r="BM242" i="20"/>
  <c r="BM243" i="20"/>
  <c r="BM244" i="20"/>
  <c r="BM245" i="20"/>
  <c r="BM246" i="20"/>
  <c r="BM247" i="20"/>
  <c r="BM248" i="20"/>
  <c r="BM249" i="20"/>
  <c r="BM250" i="20"/>
  <c r="BM251" i="20"/>
  <c r="BM252" i="20"/>
  <c r="BM253" i="20"/>
  <c r="BM254" i="20"/>
  <c r="BM255" i="20"/>
  <c r="BM256" i="20"/>
  <c r="BM257" i="20"/>
  <c r="BM258" i="20"/>
  <c r="BM259" i="20"/>
  <c r="BM260" i="20"/>
  <c r="BM261" i="20"/>
  <c r="BM262" i="20"/>
  <c r="BM263" i="20"/>
  <c r="BM264" i="20"/>
  <c r="BM265" i="20"/>
  <c r="BM266" i="20"/>
  <c r="BM267" i="20"/>
  <c r="BM268" i="20"/>
  <c r="BM269" i="20"/>
  <c r="BM270" i="20"/>
  <c r="BM271" i="20"/>
  <c r="BM272" i="20"/>
  <c r="BM273" i="20"/>
  <c r="BM274" i="20"/>
  <c r="BM275" i="20"/>
  <c r="BM276" i="20"/>
  <c r="BM277" i="20"/>
  <c r="BM278" i="20"/>
  <c r="BM279" i="20"/>
  <c r="BM280" i="20"/>
  <c r="BM281" i="20"/>
  <c r="BM282" i="20"/>
  <c r="BM283" i="20"/>
  <c r="BM284" i="20"/>
  <c r="BM285" i="20"/>
  <c r="BM286" i="20"/>
  <c r="BM287" i="20"/>
  <c r="BM288" i="20"/>
  <c r="BM289" i="20"/>
  <c r="BM290" i="20"/>
  <c r="BM291" i="20"/>
  <c r="BM292" i="20"/>
  <c r="BM293" i="20"/>
  <c r="BM294" i="20"/>
  <c r="BM295" i="20"/>
  <c r="BM296" i="20"/>
  <c r="BM297" i="20"/>
  <c r="BM298" i="20"/>
  <c r="BM299" i="20"/>
  <c r="BM300" i="20"/>
  <c r="BM301" i="20"/>
  <c r="BM302" i="20"/>
  <c r="BM303" i="20"/>
  <c r="BM304" i="20"/>
  <c r="BM305" i="20"/>
  <c r="BM306" i="20"/>
  <c r="BM307" i="20"/>
  <c r="BM308" i="20"/>
  <c r="BM309" i="20"/>
  <c r="BM310" i="20"/>
  <c r="BM311" i="20"/>
  <c r="BM312" i="20"/>
  <c r="BM313" i="20"/>
  <c r="BM314" i="20"/>
  <c r="BM315" i="20"/>
  <c r="BM316" i="20"/>
  <c r="BM317" i="20"/>
  <c r="BM318" i="20"/>
  <c r="BM319" i="20"/>
  <c r="BM320" i="20"/>
  <c r="BM321" i="20"/>
  <c r="BM322" i="20"/>
  <c r="BM323" i="20"/>
  <c r="BM324" i="20"/>
  <c r="BM325" i="20"/>
  <c r="BM326" i="20"/>
  <c r="BM327" i="20"/>
  <c r="BM328" i="20"/>
  <c r="BM329" i="20"/>
  <c r="BM330" i="20"/>
  <c r="BM331" i="20"/>
  <c r="BM332" i="20"/>
  <c r="BM333" i="20"/>
  <c r="BM334" i="20"/>
  <c r="BM335" i="20"/>
  <c r="BM336" i="20"/>
  <c r="BM337" i="20"/>
  <c r="BM338" i="20"/>
  <c r="BM339" i="20"/>
  <c r="BM340" i="20"/>
  <c r="BM341" i="20"/>
  <c r="BM342" i="20"/>
  <c r="BM343" i="20"/>
  <c r="BM344" i="20"/>
  <c r="BM345" i="20"/>
  <c r="BM346" i="20"/>
  <c r="BM347" i="20"/>
  <c r="BM348" i="20"/>
  <c r="BM349" i="20"/>
  <c r="BM350" i="20"/>
  <c r="BM351" i="20"/>
  <c r="BM352" i="20"/>
  <c r="BM353" i="20"/>
  <c r="BM354" i="20"/>
  <c r="BM355" i="20"/>
  <c r="BM356" i="20"/>
  <c r="BM357" i="20"/>
  <c r="BM358" i="20"/>
  <c r="BM359" i="20"/>
  <c r="BM360" i="20"/>
  <c r="BM361" i="20"/>
  <c r="BM362" i="20"/>
  <c r="BM363" i="20"/>
  <c r="BM364" i="20"/>
  <c r="BM365" i="20"/>
  <c r="BM366" i="20"/>
  <c r="BM367" i="20"/>
  <c r="BM368" i="20"/>
  <c r="BM369" i="20"/>
  <c r="BM370" i="20"/>
  <c r="BM371" i="20"/>
  <c r="BM372" i="20"/>
  <c r="BM373" i="20"/>
  <c r="BM374" i="20"/>
  <c r="BM375" i="20"/>
  <c r="BM376" i="20"/>
  <c r="BM377" i="20"/>
  <c r="BM378" i="20"/>
  <c r="BM379" i="20"/>
  <c r="BM380" i="20"/>
  <c r="BM381" i="20"/>
  <c r="BM382" i="20"/>
  <c r="BM383" i="20"/>
  <c r="BM384" i="20"/>
  <c r="BM385" i="20"/>
  <c r="BM386" i="20"/>
  <c r="BM387" i="20"/>
  <c r="BM388" i="20"/>
  <c r="BM389" i="20"/>
  <c r="BM390" i="20"/>
  <c r="BM391" i="20"/>
  <c r="BM392" i="20"/>
  <c r="BM393" i="20"/>
  <c r="BM394" i="20"/>
  <c r="BM395" i="20"/>
  <c r="BM396" i="20"/>
  <c r="BM397" i="20"/>
  <c r="BM398" i="20"/>
  <c r="BM399" i="20"/>
  <c r="BM400" i="20"/>
  <c r="BM401" i="20"/>
  <c r="BM402" i="20"/>
  <c r="BM403" i="20"/>
  <c r="BM404" i="20"/>
  <c r="BM405" i="20"/>
  <c r="BM406" i="20"/>
  <c r="BM407" i="20"/>
  <c r="BM408" i="20"/>
  <c r="BM409" i="20"/>
  <c r="BM410" i="20"/>
  <c r="BM411" i="20"/>
  <c r="BM412" i="20"/>
  <c r="BM413" i="20"/>
  <c r="BM414" i="20"/>
  <c r="BM415" i="20"/>
  <c r="BM416" i="20"/>
  <c r="BM417" i="20"/>
  <c r="BM418" i="20"/>
  <c r="BM419" i="20"/>
  <c r="BM420" i="20"/>
  <c r="BM421" i="20"/>
  <c r="BM422" i="20"/>
  <c r="BM423" i="20"/>
  <c r="BM424" i="20"/>
  <c r="BM425" i="20"/>
  <c r="BM426" i="20"/>
  <c r="BM427" i="20"/>
  <c r="BM428" i="20"/>
  <c r="BM429" i="20"/>
  <c r="BM430" i="20"/>
  <c r="BM431" i="20"/>
  <c r="BM432" i="20"/>
  <c r="BM433" i="20"/>
  <c r="BM434" i="20"/>
  <c r="BM435" i="20"/>
  <c r="BM436" i="20"/>
  <c r="BM437" i="20"/>
  <c r="BM438" i="20"/>
  <c r="BM439" i="20"/>
  <c r="BM440" i="20"/>
  <c r="BM441" i="20"/>
  <c r="BM442" i="20"/>
  <c r="BM443" i="20"/>
  <c r="BM444" i="20"/>
  <c r="BM445" i="20"/>
  <c r="BM446" i="20"/>
  <c r="BM447" i="20"/>
  <c r="BM448" i="20"/>
  <c r="BM449" i="20"/>
  <c r="BM450" i="20"/>
  <c r="BM451" i="20"/>
  <c r="BM452" i="20"/>
  <c r="BM453" i="20"/>
  <c r="BM454" i="20"/>
  <c r="BM455" i="20"/>
  <c r="BM456" i="20"/>
  <c r="BM457" i="20"/>
  <c r="BM458" i="20"/>
  <c r="BM459" i="20"/>
  <c r="BM460" i="20"/>
  <c r="BM461" i="20"/>
  <c r="BM462" i="20"/>
  <c r="BM463" i="20"/>
  <c r="BM464" i="20"/>
  <c r="BM465" i="20"/>
  <c r="BM466" i="20"/>
  <c r="BM467" i="20"/>
  <c r="BM468" i="20"/>
  <c r="BM469" i="20"/>
  <c r="BM470" i="20"/>
  <c r="BM471" i="20"/>
  <c r="BM472" i="20"/>
  <c r="BM473" i="20"/>
  <c r="BM474" i="20"/>
  <c r="BM475" i="20"/>
  <c r="BM476" i="20"/>
  <c r="BM477" i="20"/>
  <c r="BM478" i="20"/>
  <c r="BM479" i="20"/>
  <c r="BM480" i="20"/>
  <c r="BM481" i="20"/>
  <c r="BM482" i="20"/>
  <c r="BM483" i="20"/>
  <c r="BM484" i="20"/>
  <c r="BM485" i="20"/>
  <c r="BM486" i="20"/>
  <c r="BM487" i="20"/>
  <c r="BM488" i="20"/>
  <c r="BM489" i="20"/>
  <c r="BM490" i="20"/>
  <c r="BM491" i="20"/>
  <c r="BM492" i="20"/>
  <c r="BM493" i="20"/>
  <c r="BM494" i="20"/>
  <c r="BM495" i="20"/>
  <c r="BM496" i="20"/>
  <c r="BM497" i="20"/>
  <c r="BM498" i="20"/>
  <c r="BM499" i="20"/>
  <c r="BM500" i="20"/>
  <c r="BM501" i="20"/>
  <c r="BM502" i="20"/>
  <c r="BM503" i="20"/>
  <c r="BM504" i="20"/>
  <c r="BM505" i="20"/>
  <c r="BM506" i="20"/>
  <c r="BM507" i="20"/>
  <c r="BM508" i="20"/>
  <c r="BM509" i="20"/>
  <c r="BM510" i="20"/>
  <c r="BM511" i="20"/>
  <c r="BM512" i="20"/>
  <c r="BM513" i="20"/>
  <c r="BM514" i="20"/>
  <c r="BM515" i="20"/>
  <c r="BM516" i="20"/>
  <c r="BM517" i="20"/>
  <c r="BM518" i="20"/>
  <c r="BM519" i="20"/>
  <c r="BM520" i="20"/>
  <c r="BM521" i="20"/>
  <c r="BM522" i="20"/>
  <c r="BM523" i="20"/>
  <c r="BM524" i="20"/>
  <c r="BM525" i="20"/>
  <c r="BM526" i="20"/>
  <c r="BM527" i="20"/>
  <c r="BM528" i="20"/>
  <c r="BM529" i="20"/>
  <c r="BM530" i="20"/>
  <c r="BM531" i="20"/>
  <c r="BM532" i="20"/>
  <c r="BM533" i="20"/>
  <c r="BM534" i="20"/>
  <c r="BM535" i="20"/>
  <c r="BM536" i="20"/>
  <c r="BM537" i="20"/>
  <c r="BM538" i="20"/>
  <c r="BM539" i="20"/>
  <c r="BM540" i="20"/>
  <c r="BM541" i="20"/>
  <c r="BM542" i="20"/>
  <c r="BM543" i="20"/>
  <c r="BM544" i="20"/>
  <c r="BM545" i="20"/>
  <c r="BM546" i="20"/>
  <c r="BM547" i="20"/>
  <c r="BM548" i="20"/>
  <c r="BM549" i="20"/>
  <c r="BM550" i="20"/>
  <c r="BM551" i="20"/>
  <c r="BM552" i="20"/>
  <c r="BM553" i="20"/>
  <c r="BM554" i="20"/>
  <c r="BM555" i="20"/>
  <c r="BM556" i="20"/>
  <c r="BM557" i="20"/>
  <c r="BM558" i="20"/>
  <c r="BM559" i="20"/>
  <c r="BM560" i="20"/>
  <c r="BM561" i="20"/>
  <c r="BM562" i="20"/>
  <c r="BM563" i="20"/>
  <c r="BM564" i="20"/>
  <c r="BM565" i="20"/>
  <c r="BL2" i="20"/>
  <c r="BL3" i="20"/>
  <c r="BL4" i="20"/>
  <c r="BL5" i="20"/>
  <c r="BL6" i="20"/>
  <c r="BL7" i="20"/>
  <c r="BL8" i="20"/>
  <c r="BL9" i="20"/>
  <c r="BL10" i="20"/>
  <c r="BL11" i="20"/>
  <c r="BL12" i="20"/>
  <c r="BL13" i="20"/>
  <c r="BL14" i="20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47" i="20"/>
  <c r="BL48" i="20"/>
  <c r="BL49" i="20"/>
  <c r="BL50" i="20"/>
  <c r="BL51" i="20"/>
  <c r="BL52" i="20"/>
  <c r="BL53" i="20"/>
  <c r="BL54" i="20"/>
  <c r="BL55" i="20"/>
  <c r="BL56" i="20"/>
  <c r="BL57" i="20"/>
  <c r="BL58" i="20"/>
  <c r="BL59" i="20"/>
  <c r="BL60" i="20"/>
  <c r="BL61" i="20"/>
  <c r="BL62" i="20"/>
  <c r="BL63" i="20"/>
  <c r="BL64" i="20"/>
  <c r="BL65" i="20"/>
  <c r="BL66" i="20"/>
  <c r="BL67" i="20"/>
  <c r="BL68" i="20"/>
  <c r="BL69" i="20"/>
  <c r="BL70" i="20"/>
  <c r="BL71" i="20"/>
  <c r="BL72" i="20"/>
  <c r="BL73" i="20"/>
  <c r="BL74" i="20"/>
  <c r="BL75" i="20"/>
  <c r="BL76" i="20"/>
  <c r="BL77" i="20"/>
  <c r="BL78" i="20"/>
  <c r="BL79" i="20"/>
  <c r="BL80" i="20"/>
  <c r="BL81" i="20"/>
  <c r="BL82" i="20"/>
  <c r="BL83" i="20"/>
  <c r="BL84" i="20"/>
  <c r="BL85" i="20"/>
  <c r="BL86" i="20"/>
  <c r="BL87" i="20"/>
  <c r="BL88" i="20"/>
  <c r="BL89" i="20"/>
  <c r="BL90" i="20"/>
  <c r="BL91" i="20"/>
  <c r="BL92" i="20"/>
  <c r="BL93" i="20"/>
  <c r="BL94" i="20"/>
  <c r="BL95" i="20"/>
  <c r="BL96" i="20"/>
  <c r="BL97" i="20"/>
  <c r="BL98" i="20"/>
  <c r="BL99" i="20"/>
  <c r="BL100" i="20"/>
  <c r="BL101" i="20"/>
  <c r="BL102" i="20"/>
  <c r="BL103" i="20"/>
  <c r="BL104" i="20"/>
  <c r="BL105" i="20"/>
  <c r="BL106" i="20"/>
  <c r="BL107" i="20"/>
  <c r="BL108" i="20"/>
  <c r="BL109" i="20"/>
  <c r="BL110" i="20"/>
  <c r="BL111" i="20"/>
  <c r="BL112" i="20"/>
  <c r="BL113" i="20"/>
  <c r="BL114" i="20"/>
  <c r="BL115" i="20"/>
  <c r="BL116" i="20"/>
  <c r="BL117" i="20"/>
  <c r="BL118" i="20"/>
  <c r="BL119" i="20"/>
  <c r="BL120" i="20"/>
  <c r="BL121" i="20"/>
  <c r="BL122" i="20"/>
  <c r="BL123" i="20"/>
  <c r="BL124" i="20"/>
  <c r="BL125" i="20"/>
  <c r="BL126" i="20"/>
  <c r="BL127" i="20"/>
  <c r="BL128" i="20"/>
  <c r="BL129" i="20"/>
  <c r="BL130" i="20"/>
  <c r="BL131" i="20"/>
  <c r="BL132" i="20"/>
  <c r="BL133" i="20"/>
  <c r="BL134" i="20"/>
  <c r="BL135" i="20"/>
  <c r="BL136" i="20"/>
  <c r="BL137" i="20"/>
  <c r="BL138" i="20"/>
  <c r="BL139" i="20"/>
  <c r="BL140" i="20"/>
  <c r="BL141" i="20"/>
  <c r="BL142" i="20"/>
  <c r="BL143" i="20"/>
  <c r="BL144" i="20"/>
  <c r="BL145" i="20"/>
  <c r="BL146" i="20"/>
  <c r="BL147" i="20"/>
  <c r="BL148" i="20"/>
  <c r="BL149" i="20"/>
  <c r="BL150" i="20"/>
  <c r="BL151" i="20"/>
  <c r="BL152" i="20"/>
  <c r="BL153" i="20"/>
  <c r="BL154" i="20"/>
  <c r="BL155" i="20"/>
  <c r="BL156" i="20"/>
  <c r="BL157" i="20"/>
  <c r="BL158" i="20"/>
  <c r="BL159" i="20"/>
  <c r="BL160" i="20"/>
  <c r="BL161" i="20"/>
  <c r="BL162" i="20"/>
  <c r="BL163" i="20"/>
  <c r="BL164" i="20"/>
  <c r="BL165" i="20"/>
  <c r="BL166" i="20"/>
  <c r="BL167" i="20"/>
  <c r="BL168" i="20"/>
  <c r="BL169" i="20"/>
  <c r="BL170" i="20"/>
  <c r="BL171" i="20"/>
  <c r="BL172" i="20"/>
  <c r="BL173" i="20"/>
  <c r="BL174" i="20"/>
  <c r="BL175" i="20"/>
  <c r="BL176" i="20"/>
  <c r="BL177" i="20"/>
  <c r="BL178" i="20"/>
  <c r="BL179" i="20"/>
  <c r="BL180" i="20"/>
  <c r="BL181" i="20"/>
  <c r="BL182" i="20"/>
  <c r="BL183" i="20"/>
  <c r="BL184" i="20"/>
  <c r="BL185" i="20"/>
  <c r="BL186" i="20"/>
  <c r="BL187" i="20"/>
  <c r="BL188" i="20"/>
  <c r="BL189" i="20"/>
  <c r="BL190" i="20"/>
  <c r="BL191" i="20"/>
  <c r="BL192" i="20"/>
  <c r="BL193" i="20"/>
  <c r="BL194" i="20"/>
  <c r="BL195" i="20"/>
  <c r="BL196" i="20"/>
  <c r="BL197" i="20"/>
  <c r="BL198" i="20"/>
  <c r="BL199" i="20"/>
  <c r="BL200" i="20"/>
  <c r="BL201" i="20"/>
  <c r="BL202" i="20"/>
  <c r="BL203" i="20"/>
  <c r="BL204" i="20"/>
  <c r="BL205" i="20"/>
  <c r="BL206" i="20"/>
  <c r="BL207" i="20"/>
  <c r="BL208" i="20"/>
  <c r="BL209" i="20"/>
  <c r="BL210" i="20"/>
  <c r="BL211" i="20"/>
  <c r="BL212" i="20"/>
  <c r="BL213" i="20"/>
  <c r="BL214" i="20"/>
  <c r="BL215" i="20"/>
  <c r="BL216" i="20"/>
  <c r="BL217" i="20"/>
  <c r="BL218" i="20"/>
  <c r="BL219" i="20"/>
  <c r="BL220" i="20"/>
  <c r="BL221" i="20"/>
  <c r="BL222" i="20"/>
  <c r="BL223" i="20"/>
  <c r="BL224" i="20"/>
  <c r="BL225" i="20"/>
  <c r="BL226" i="20"/>
  <c r="BL227" i="20"/>
  <c r="BL228" i="20"/>
  <c r="BL229" i="20"/>
  <c r="BL230" i="20"/>
  <c r="BL231" i="20"/>
  <c r="BL232" i="20"/>
  <c r="BL233" i="20"/>
  <c r="BL234" i="20"/>
  <c r="BL235" i="20"/>
  <c r="BL236" i="20"/>
  <c r="BL237" i="20"/>
  <c r="BL238" i="20"/>
  <c r="BL239" i="20"/>
  <c r="BL240" i="20"/>
  <c r="BL241" i="20"/>
  <c r="BL242" i="20"/>
  <c r="BL243" i="20"/>
  <c r="BL244" i="20"/>
  <c r="BL245" i="20"/>
  <c r="BL246" i="20"/>
  <c r="BL247" i="20"/>
  <c r="BL248" i="20"/>
  <c r="BL249" i="20"/>
  <c r="BL250" i="20"/>
  <c r="BL251" i="20"/>
  <c r="BL252" i="20"/>
  <c r="BL253" i="20"/>
  <c r="BL254" i="20"/>
  <c r="BL255" i="20"/>
  <c r="BL256" i="20"/>
  <c r="BL257" i="20"/>
  <c r="BL258" i="20"/>
  <c r="BL259" i="20"/>
  <c r="BL260" i="20"/>
  <c r="BL261" i="20"/>
  <c r="BL262" i="20"/>
  <c r="BL263" i="20"/>
  <c r="BL264" i="20"/>
  <c r="BL265" i="20"/>
  <c r="BL266" i="20"/>
  <c r="BL267" i="20"/>
  <c r="BL268" i="20"/>
  <c r="BL269" i="20"/>
  <c r="BL270" i="20"/>
  <c r="BL271" i="20"/>
  <c r="BL272" i="20"/>
  <c r="BL273" i="20"/>
  <c r="BL274" i="20"/>
  <c r="BL275" i="20"/>
  <c r="BL276" i="20"/>
  <c r="BL277" i="20"/>
  <c r="BL278" i="20"/>
  <c r="BL279" i="20"/>
  <c r="BL280" i="20"/>
  <c r="BL281" i="20"/>
  <c r="BL282" i="20"/>
  <c r="BL283" i="20"/>
  <c r="BL284" i="20"/>
  <c r="BL285" i="20"/>
  <c r="BL286" i="20"/>
  <c r="BL287" i="20"/>
  <c r="BL288" i="20"/>
  <c r="BL289" i="20"/>
  <c r="BL290" i="20"/>
  <c r="BL291" i="20"/>
  <c r="BL292" i="20"/>
  <c r="BL293" i="20"/>
  <c r="BL294" i="20"/>
  <c r="BL295" i="20"/>
  <c r="BL296" i="20"/>
  <c r="BL297" i="20"/>
  <c r="BL298" i="20"/>
  <c r="BL299" i="20"/>
  <c r="BL300" i="20"/>
  <c r="BL301" i="20"/>
  <c r="BL302" i="20"/>
  <c r="BL303" i="20"/>
  <c r="BL304" i="20"/>
  <c r="BL305" i="20"/>
  <c r="BL306" i="20"/>
  <c r="BL307" i="20"/>
  <c r="BL308" i="20"/>
  <c r="BL309" i="20"/>
  <c r="BL310" i="20"/>
  <c r="BL311" i="20"/>
  <c r="BL312" i="20"/>
  <c r="BL313" i="20"/>
  <c r="BL314" i="20"/>
  <c r="BL315" i="20"/>
  <c r="BL316" i="20"/>
  <c r="BL317" i="20"/>
  <c r="BL318" i="20"/>
  <c r="BL319" i="20"/>
  <c r="BL320" i="20"/>
  <c r="BL321" i="20"/>
  <c r="BL322" i="20"/>
  <c r="BL323" i="20"/>
  <c r="BL324" i="20"/>
  <c r="BL325" i="20"/>
  <c r="BL326" i="20"/>
  <c r="BL327" i="20"/>
  <c r="BL328" i="20"/>
  <c r="BL329" i="20"/>
  <c r="BL330" i="20"/>
  <c r="BL331" i="20"/>
  <c r="BL332" i="20"/>
  <c r="BL333" i="20"/>
  <c r="BL334" i="20"/>
  <c r="BL335" i="20"/>
  <c r="BL336" i="20"/>
  <c r="BL337" i="20"/>
  <c r="BL338" i="20"/>
  <c r="BL339" i="20"/>
  <c r="BL340" i="20"/>
  <c r="BL341" i="20"/>
  <c r="BL342" i="20"/>
  <c r="BL343" i="20"/>
  <c r="BL344" i="20"/>
  <c r="BL345" i="20"/>
  <c r="BL346" i="20"/>
  <c r="BL347" i="20"/>
  <c r="BL348" i="20"/>
  <c r="BL349" i="20"/>
  <c r="BL350" i="20"/>
  <c r="BL351" i="20"/>
  <c r="BL352" i="20"/>
  <c r="BL353" i="20"/>
  <c r="BL354" i="20"/>
  <c r="BL355" i="20"/>
  <c r="BL356" i="20"/>
  <c r="BL357" i="20"/>
  <c r="BL358" i="20"/>
  <c r="BL359" i="20"/>
  <c r="BL360" i="20"/>
  <c r="BL361" i="20"/>
  <c r="BL362" i="20"/>
  <c r="BL363" i="20"/>
  <c r="BL364" i="20"/>
  <c r="BL365" i="20"/>
  <c r="BL366" i="20"/>
  <c r="BL367" i="20"/>
  <c r="BL368" i="20"/>
  <c r="BL369" i="20"/>
  <c r="BL370" i="20"/>
  <c r="BL371" i="20"/>
  <c r="BL372" i="20"/>
  <c r="BL373" i="20"/>
  <c r="BL374" i="20"/>
  <c r="BL375" i="20"/>
  <c r="BL376" i="20"/>
  <c r="BL377" i="20"/>
  <c r="BL378" i="20"/>
  <c r="BL379" i="20"/>
  <c r="BL380" i="20"/>
  <c r="BL381" i="20"/>
  <c r="BL382" i="20"/>
  <c r="BL383" i="20"/>
  <c r="BL384" i="20"/>
  <c r="BL385" i="20"/>
  <c r="BL386" i="20"/>
  <c r="BL387" i="20"/>
  <c r="BL388" i="20"/>
  <c r="BL389" i="20"/>
  <c r="BL390" i="20"/>
  <c r="BL391" i="20"/>
  <c r="BL392" i="20"/>
  <c r="BL393" i="20"/>
  <c r="BL394" i="20"/>
  <c r="BL395" i="20"/>
  <c r="BL396" i="20"/>
  <c r="BL397" i="20"/>
  <c r="BL398" i="20"/>
  <c r="BL399" i="20"/>
  <c r="BL400" i="20"/>
  <c r="BL401" i="20"/>
  <c r="BL402" i="20"/>
  <c r="BL403" i="20"/>
  <c r="BL404" i="20"/>
  <c r="BL405" i="20"/>
  <c r="BL406" i="20"/>
  <c r="BL407" i="20"/>
  <c r="BL408" i="20"/>
  <c r="BL409" i="20"/>
  <c r="BL410" i="20"/>
  <c r="BL411" i="20"/>
  <c r="BL412" i="20"/>
  <c r="BL413" i="20"/>
  <c r="BL414" i="20"/>
  <c r="BL415" i="20"/>
  <c r="BL416" i="20"/>
  <c r="BL417" i="20"/>
  <c r="BL418" i="20"/>
  <c r="BL419" i="20"/>
  <c r="BL420" i="20"/>
  <c r="BL421" i="20"/>
  <c r="BL422" i="20"/>
  <c r="BL423" i="20"/>
  <c r="BL424" i="20"/>
  <c r="BL425" i="20"/>
  <c r="BL426" i="20"/>
  <c r="BL427" i="20"/>
  <c r="BL428" i="20"/>
  <c r="BL429" i="20"/>
  <c r="BL430" i="20"/>
  <c r="BL431" i="20"/>
  <c r="BL432" i="20"/>
  <c r="BL433" i="20"/>
  <c r="BL434" i="20"/>
  <c r="BL435" i="20"/>
  <c r="BL436" i="20"/>
  <c r="BL437" i="20"/>
  <c r="BL438" i="20"/>
  <c r="BL439" i="20"/>
  <c r="BL440" i="20"/>
  <c r="BL441" i="20"/>
  <c r="BL442" i="20"/>
  <c r="BL443" i="20"/>
  <c r="BL444" i="20"/>
  <c r="BL445" i="20"/>
  <c r="BL446" i="20"/>
  <c r="BL447" i="20"/>
  <c r="BL448" i="20"/>
  <c r="BL449" i="20"/>
  <c r="BL450" i="20"/>
  <c r="BL451" i="20"/>
  <c r="BL452" i="20"/>
  <c r="BL453" i="20"/>
  <c r="BL454" i="20"/>
  <c r="BL455" i="20"/>
  <c r="BL456" i="20"/>
  <c r="BL457" i="20"/>
  <c r="BL458" i="20"/>
  <c r="BL459" i="20"/>
  <c r="BL460" i="20"/>
  <c r="BL461" i="20"/>
  <c r="BL462" i="20"/>
  <c r="BL463" i="20"/>
  <c r="BL464" i="20"/>
  <c r="BL465" i="20"/>
  <c r="BL466" i="20"/>
  <c r="BL467" i="20"/>
  <c r="BL468" i="20"/>
  <c r="BL469" i="20"/>
  <c r="BL470" i="20"/>
  <c r="BL471" i="20"/>
  <c r="BL472" i="20"/>
  <c r="BL473" i="20"/>
  <c r="BL474" i="20"/>
  <c r="BL475" i="20"/>
  <c r="BL476" i="20"/>
  <c r="BL477" i="20"/>
  <c r="BL478" i="20"/>
  <c r="BL479" i="20"/>
  <c r="BL480" i="20"/>
  <c r="BL481" i="20"/>
  <c r="BL482" i="20"/>
  <c r="BL483" i="20"/>
  <c r="BL484" i="20"/>
  <c r="BL485" i="20"/>
  <c r="BL486" i="20"/>
  <c r="BL487" i="20"/>
  <c r="BL488" i="20"/>
  <c r="BL489" i="20"/>
  <c r="BL490" i="20"/>
  <c r="BL491" i="20"/>
  <c r="BL492" i="20"/>
  <c r="BL493" i="20"/>
  <c r="BL494" i="20"/>
  <c r="BL495" i="20"/>
  <c r="BL496" i="20"/>
  <c r="BL497" i="20"/>
  <c r="BL498" i="20"/>
  <c r="BL499" i="20"/>
  <c r="BL500" i="20"/>
  <c r="BL501" i="20"/>
  <c r="BL502" i="20"/>
  <c r="BL503" i="20"/>
  <c r="BL504" i="20"/>
  <c r="BL505" i="20"/>
  <c r="BL506" i="20"/>
  <c r="BL507" i="20"/>
  <c r="BL508" i="20"/>
  <c r="BL509" i="20"/>
  <c r="BL510" i="20"/>
  <c r="BL511" i="20"/>
  <c r="BL512" i="20"/>
  <c r="BL513" i="20"/>
  <c r="BL514" i="20"/>
  <c r="BL515" i="20"/>
  <c r="BL516" i="20"/>
  <c r="BL517" i="20"/>
  <c r="BL518" i="20"/>
  <c r="BL519" i="20"/>
  <c r="BL520" i="20"/>
  <c r="BL521" i="20"/>
  <c r="BL522" i="20"/>
  <c r="BL523" i="20"/>
  <c r="BL524" i="20"/>
  <c r="BL525" i="20"/>
  <c r="BL526" i="20"/>
  <c r="BL527" i="20"/>
  <c r="BL528" i="20"/>
  <c r="BL529" i="20"/>
  <c r="BL530" i="20"/>
  <c r="BL531" i="20"/>
  <c r="BL532" i="20"/>
  <c r="BL533" i="20"/>
  <c r="BL534" i="20"/>
  <c r="BL535" i="20"/>
  <c r="BL536" i="20"/>
  <c r="BL537" i="20"/>
  <c r="BL538" i="20"/>
  <c r="BL539" i="20"/>
  <c r="BL540" i="20"/>
  <c r="BL541" i="20"/>
  <c r="BL542" i="20"/>
  <c r="BL543" i="20"/>
  <c r="BL544" i="20"/>
  <c r="BL545" i="20"/>
  <c r="BL546" i="20"/>
  <c r="BL547" i="20"/>
  <c r="BL548" i="20"/>
  <c r="BL549" i="20"/>
  <c r="BL550" i="20"/>
  <c r="BL551" i="20"/>
  <c r="BL552" i="20"/>
  <c r="BL553" i="20"/>
  <c r="BL554" i="20"/>
  <c r="BL555" i="20"/>
  <c r="BL556" i="20"/>
  <c r="BL557" i="20"/>
  <c r="BL558" i="20"/>
  <c r="BL559" i="20"/>
  <c r="BL560" i="20"/>
  <c r="BL561" i="20"/>
  <c r="BL562" i="20"/>
  <c r="BL563" i="20"/>
  <c r="BL564" i="20"/>
  <c r="BL565" i="20"/>
  <c r="BK2" i="20"/>
  <c r="BK3" i="20"/>
  <c r="BK4" i="20"/>
  <c r="BK5" i="20"/>
  <c r="BK6" i="20"/>
  <c r="BK7" i="20"/>
  <c r="BK8" i="20"/>
  <c r="BK9" i="20"/>
  <c r="BK10" i="20"/>
  <c r="BK11" i="20"/>
  <c r="BK12" i="20"/>
  <c r="BK13" i="20"/>
  <c r="BK14" i="20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47" i="20"/>
  <c r="BK48" i="20"/>
  <c r="BK49" i="20"/>
  <c r="BK50" i="20"/>
  <c r="BK51" i="20"/>
  <c r="BK52" i="20"/>
  <c r="BK53" i="20"/>
  <c r="BK54" i="20"/>
  <c r="BK55" i="20"/>
  <c r="BK56" i="20"/>
  <c r="BK57" i="20"/>
  <c r="BK58" i="20"/>
  <c r="BK59" i="20"/>
  <c r="BK60" i="20"/>
  <c r="BK61" i="20"/>
  <c r="BK62" i="20"/>
  <c r="BK63" i="20"/>
  <c r="BK64" i="20"/>
  <c r="BK65" i="20"/>
  <c r="BK66" i="20"/>
  <c r="BK67" i="20"/>
  <c r="BK68" i="20"/>
  <c r="BK69" i="20"/>
  <c r="BK70" i="20"/>
  <c r="BK71" i="20"/>
  <c r="BK72" i="20"/>
  <c r="BK73" i="20"/>
  <c r="BK74" i="20"/>
  <c r="BK75" i="20"/>
  <c r="BK76" i="20"/>
  <c r="BK77" i="20"/>
  <c r="BK78" i="20"/>
  <c r="BK79" i="20"/>
  <c r="BK80" i="20"/>
  <c r="BK81" i="20"/>
  <c r="BK82" i="20"/>
  <c r="BK83" i="20"/>
  <c r="BK84" i="20"/>
  <c r="BK85" i="20"/>
  <c r="BK86" i="20"/>
  <c r="BK87" i="20"/>
  <c r="BK88" i="20"/>
  <c r="BK89" i="20"/>
  <c r="BK90" i="20"/>
  <c r="BK91" i="20"/>
  <c r="BK92" i="20"/>
  <c r="BK93" i="20"/>
  <c r="BK94" i="20"/>
  <c r="BK95" i="20"/>
  <c r="BK96" i="20"/>
  <c r="BK97" i="20"/>
  <c r="BK98" i="20"/>
  <c r="BK99" i="20"/>
  <c r="BK100" i="20"/>
  <c r="BK101" i="20"/>
  <c r="BK102" i="20"/>
  <c r="BK103" i="20"/>
  <c r="BK104" i="20"/>
  <c r="BK105" i="20"/>
  <c r="BK106" i="20"/>
  <c r="BK107" i="20"/>
  <c r="BK108" i="20"/>
  <c r="BK109" i="20"/>
  <c r="BK110" i="20"/>
  <c r="BK111" i="20"/>
  <c r="BK112" i="20"/>
  <c r="BK113" i="20"/>
  <c r="BK114" i="20"/>
  <c r="BK115" i="20"/>
  <c r="BK116" i="20"/>
  <c r="BK117" i="20"/>
  <c r="BK118" i="20"/>
  <c r="BK119" i="20"/>
  <c r="BK120" i="20"/>
  <c r="BK121" i="20"/>
  <c r="BK122" i="20"/>
  <c r="BK123" i="20"/>
  <c r="BK124" i="20"/>
  <c r="BK125" i="20"/>
  <c r="BK126" i="20"/>
  <c r="BK127" i="20"/>
  <c r="BK128" i="20"/>
  <c r="BK129" i="20"/>
  <c r="BK130" i="20"/>
  <c r="BK131" i="20"/>
  <c r="BK132" i="20"/>
  <c r="BK133" i="20"/>
  <c r="BK134" i="20"/>
  <c r="BK135" i="20"/>
  <c r="BK136" i="20"/>
  <c r="BK137" i="20"/>
  <c r="BK138" i="20"/>
  <c r="BK139" i="20"/>
  <c r="BK140" i="20"/>
  <c r="BK141" i="20"/>
  <c r="BK142" i="20"/>
  <c r="BK143" i="20"/>
  <c r="BK144" i="20"/>
  <c r="BK145" i="20"/>
  <c r="BK146" i="20"/>
  <c r="BK147" i="20"/>
  <c r="BK148" i="20"/>
  <c r="BK149" i="20"/>
  <c r="BK150" i="20"/>
  <c r="BK151" i="20"/>
  <c r="BK152" i="20"/>
  <c r="BK153" i="20"/>
  <c r="BK154" i="20"/>
  <c r="BK155" i="20"/>
  <c r="BK156" i="20"/>
  <c r="BK157" i="20"/>
  <c r="BK158" i="20"/>
  <c r="BK159" i="20"/>
  <c r="BK160" i="20"/>
  <c r="BK161" i="20"/>
  <c r="BK162" i="20"/>
  <c r="BK163" i="20"/>
  <c r="BK164" i="20"/>
  <c r="BK165" i="20"/>
  <c r="BK166" i="20"/>
  <c r="BK167" i="20"/>
  <c r="BK168" i="20"/>
  <c r="BK169" i="20"/>
  <c r="BK170" i="20"/>
  <c r="BK171" i="20"/>
  <c r="BK172" i="20"/>
  <c r="BK173" i="20"/>
  <c r="BK174" i="20"/>
  <c r="BK175" i="20"/>
  <c r="BK176" i="20"/>
  <c r="BK177" i="20"/>
  <c r="BK178" i="20"/>
  <c r="BK179" i="20"/>
  <c r="BK180" i="20"/>
  <c r="BK181" i="20"/>
  <c r="BK182" i="20"/>
  <c r="BK183" i="20"/>
  <c r="BK184" i="20"/>
  <c r="BK185" i="20"/>
  <c r="BK186" i="20"/>
  <c r="BK187" i="20"/>
  <c r="BK188" i="20"/>
  <c r="BK189" i="20"/>
  <c r="BK190" i="20"/>
  <c r="BK191" i="20"/>
  <c r="BK192" i="20"/>
  <c r="BK193" i="20"/>
  <c r="BK194" i="20"/>
  <c r="BK195" i="20"/>
  <c r="BK196" i="20"/>
  <c r="BK197" i="20"/>
  <c r="BK198" i="20"/>
  <c r="BK199" i="20"/>
  <c r="BK200" i="20"/>
  <c r="BK201" i="20"/>
  <c r="BK202" i="20"/>
  <c r="BK203" i="20"/>
  <c r="BK204" i="20"/>
  <c r="BK205" i="20"/>
  <c r="BK206" i="20"/>
  <c r="BK207" i="20"/>
  <c r="BK208" i="20"/>
  <c r="BK209" i="20"/>
  <c r="BK210" i="20"/>
  <c r="BK211" i="20"/>
  <c r="BK212" i="20"/>
  <c r="BK213" i="20"/>
  <c r="BK214" i="20"/>
  <c r="BK215" i="20"/>
  <c r="BK216" i="20"/>
  <c r="BK217" i="20"/>
  <c r="BK218" i="20"/>
  <c r="BK219" i="20"/>
  <c r="BK220" i="20"/>
  <c r="BK221" i="20"/>
  <c r="BK222" i="20"/>
  <c r="BK223" i="20"/>
  <c r="BK224" i="20"/>
  <c r="BK225" i="20"/>
  <c r="BK226" i="20"/>
  <c r="BK227" i="20"/>
  <c r="BK228" i="20"/>
  <c r="BK229" i="20"/>
  <c r="BK230" i="20"/>
  <c r="BK231" i="20"/>
  <c r="BK232" i="20"/>
  <c r="BK233" i="20"/>
  <c r="BK234" i="20"/>
  <c r="BK235" i="20"/>
  <c r="BK236" i="20"/>
  <c r="BK237" i="20"/>
  <c r="BK238" i="20"/>
  <c r="BK239" i="20"/>
  <c r="BK240" i="20"/>
  <c r="BK241" i="20"/>
  <c r="BK242" i="20"/>
  <c r="BK243" i="20"/>
  <c r="BK244" i="20"/>
  <c r="BK245" i="20"/>
  <c r="BK246" i="20"/>
  <c r="BK247" i="20"/>
  <c r="BK248" i="20"/>
  <c r="BK249" i="20"/>
  <c r="BK250" i="20"/>
  <c r="BK251" i="20"/>
  <c r="BK252" i="20"/>
  <c r="BK253" i="20"/>
  <c r="BK254" i="20"/>
  <c r="BK255" i="20"/>
  <c r="BK256" i="20"/>
  <c r="BK257" i="20"/>
  <c r="BK258" i="20"/>
  <c r="BK259" i="20"/>
  <c r="BK260" i="20"/>
  <c r="BK261" i="20"/>
  <c r="BK262" i="20"/>
  <c r="BK263" i="20"/>
  <c r="BK264" i="20"/>
  <c r="BK265" i="20"/>
  <c r="BK266" i="20"/>
  <c r="BK267" i="20"/>
  <c r="BK268" i="20"/>
  <c r="BK269" i="20"/>
  <c r="BK270" i="20"/>
  <c r="BK271" i="20"/>
  <c r="BK272" i="20"/>
  <c r="BK273" i="20"/>
  <c r="BK274" i="20"/>
  <c r="BK275" i="20"/>
  <c r="BK276" i="20"/>
  <c r="BK277" i="20"/>
  <c r="BK278" i="20"/>
  <c r="BK279" i="20"/>
  <c r="BK280" i="20"/>
  <c r="BK281" i="20"/>
  <c r="BK282" i="20"/>
  <c r="BK283" i="20"/>
  <c r="BK284" i="20"/>
  <c r="BK285" i="20"/>
  <c r="BK286" i="20"/>
  <c r="BK287" i="20"/>
  <c r="BK288" i="20"/>
  <c r="BK289" i="20"/>
  <c r="BK290" i="20"/>
  <c r="BK291" i="20"/>
  <c r="BK292" i="20"/>
  <c r="BK293" i="20"/>
  <c r="BK294" i="20"/>
  <c r="BK295" i="20"/>
  <c r="BK296" i="20"/>
  <c r="BK297" i="20"/>
  <c r="BK298" i="20"/>
  <c r="BK299" i="20"/>
  <c r="BK300" i="20"/>
  <c r="BK301" i="20"/>
  <c r="BK302" i="20"/>
  <c r="BK303" i="20"/>
  <c r="BK304" i="20"/>
  <c r="BK305" i="20"/>
  <c r="BK306" i="20"/>
  <c r="BK307" i="20"/>
  <c r="BK308" i="20"/>
  <c r="BK309" i="20"/>
  <c r="BK310" i="20"/>
  <c r="BK311" i="20"/>
  <c r="BK312" i="20"/>
  <c r="BK313" i="20"/>
  <c r="BK314" i="20"/>
  <c r="BK315" i="20"/>
  <c r="BK316" i="20"/>
  <c r="BK317" i="20"/>
  <c r="BK318" i="20"/>
  <c r="BK319" i="20"/>
  <c r="BK320" i="20"/>
  <c r="BK321" i="20"/>
  <c r="BK322" i="20"/>
  <c r="BK323" i="20"/>
  <c r="BK324" i="20"/>
  <c r="BK325" i="20"/>
  <c r="BK326" i="20"/>
  <c r="BK327" i="20"/>
  <c r="BK328" i="20"/>
  <c r="BK329" i="20"/>
  <c r="BK330" i="20"/>
  <c r="BK331" i="20"/>
  <c r="BK332" i="20"/>
  <c r="BK333" i="20"/>
  <c r="BK334" i="20"/>
  <c r="BK335" i="20"/>
  <c r="BK336" i="20"/>
  <c r="BK337" i="20"/>
  <c r="BK338" i="20"/>
  <c r="BK339" i="20"/>
  <c r="BK340" i="20"/>
  <c r="BK341" i="20"/>
  <c r="BK342" i="20"/>
  <c r="BK343" i="20"/>
  <c r="BK344" i="20"/>
  <c r="BK345" i="20"/>
  <c r="BK346" i="20"/>
  <c r="BK347" i="20"/>
  <c r="BK348" i="20"/>
  <c r="BK349" i="20"/>
  <c r="BK350" i="20"/>
  <c r="BK351" i="20"/>
  <c r="BK352" i="20"/>
  <c r="BK353" i="20"/>
  <c r="BK354" i="20"/>
  <c r="BK355" i="20"/>
  <c r="BK356" i="20"/>
  <c r="BK357" i="20"/>
  <c r="BK358" i="20"/>
  <c r="BK359" i="20"/>
  <c r="BK360" i="20"/>
  <c r="BK361" i="20"/>
  <c r="BK362" i="20"/>
  <c r="BK363" i="20"/>
  <c r="BK364" i="20"/>
  <c r="BK365" i="20"/>
  <c r="BK366" i="20"/>
  <c r="BK367" i="20"/>
  <c r="BK368" i="20"/>
  <c r="BK369" i="20"/>
  <c r="BK370" i="20"/>
  <c r="BK371" i="20"/>
  <c r="BK372" i="20"/>
  <c r="BK373" i="20"/>
  <c r="BK374" i="20"/>
  <c r="BK375" i="20"/>
  <c r="BK376" i="20"/>
  <c r="BK377" i="20"/>
  <c r="BK378" i="20"/>
  <c r="BK379" i="20"/>
  <c r="BK380" i="20"/>
  <c r="BK381" i="20"/>
  <c r="BK382" i="20"/>
  <c r="BK383" i="20"/>
  <c r="BK384" i="20"/>
  <c r="BK385" i="20"/>
  <c r="BK386" i="20"/>
  <c r="BK387" i="20"/>
  <c r="BK388" i="20"/>
  <c r="BK389" i="20"/>
  <c r="BK390" i="20"/>
  <c r="BK391" i="20"/>
  <c r="BK392" i="20"/>
  <c r="BK393" i="20"/>
  <c r="BK394" i="20"/>
  <c r="BK395" i="20"/>
  <c r="BK396" i="20"/>
  <c r="BK397" i="20"/>
  <c r="BK398" i="20"/>
  <c r="BK399" i="20"/>
  <c r="BK400" i="20"/>
  <c r="BK401" i="20"/>
  <c r="BK402" i="20"/>
  <c r="BK403" i="20"/>
  <c r="BK404" i="20"/>
  <c r="BK405" i="20"/>
  <c r="BK406" i="20"/>
  <c r="BK407" i="20"/>
  <c r="BK408" i="20"/>
  <c r="BK409" i="20"/>
  <c r="BK410" i="20"/>
  <c r="BK411" i="20"/>
  <c r="BK412" i="20"/>
  <c r="BK413" i="20"/>
  <c r="BK414" i="20"/>
  <c r="BK415" i="20"/>
  <c r="BK416" i="20"/>
  <c r="BK417" i="20"/>
  <c r="BK418" i="20"/>
  <c r="BK419" i="20"/>
  <c r="BK420" i="20"/>
  <c r="BK421" i="20"/>
  <c r="BK422" i="20"/>
  <c r="BK423" i="20"/>
  <c r="BK424" i="20"/>
  <c r="BK425" i="20"/>
  <c r="BK426" i="20"/>
  <c r="BK427" i="20"/>
  <c r="BK428" i="20"/>
  <c r="BK429" i="20"/>
  <c r="BK430" i="20"/>
  <c r="BK431" i="20"/>
  <c r="BK432" i="20"/>
  <c r="BK433" i="20"/>
  <c r="BK434" i="20"/>
  <c r="BK435" i="20"/>
  <c r="BK436" i="20"/>
  <c r="BK437" i="20"/>
  <c r="BK438" i="20"/>
  <c r="BK439" i="20"/>
  <c r="BK440" i="20"/>
  <c r="BK441" i="20"/>
  <c r="BK442" i="20"/>
  <c r="BK443" i="20"/>
  <c r="BK444" i="20"/>
  <c r="BK445" i="20"/>
  <c r="BK446" i="20"/>
  <c r="BK447" i="20"/>
  <c r="BK448" i="20"/>
  <c r="BK449" i="20"/>
  <c r="BK450" i="20"/>
  <c r="BK451" i="20"/>
  <c r="BK452" i="20"/>
  <c r="BK453" i="20"/>
  <c r="BK454" i="20"/>
  <c r="BK455" i="20"/>
  <c r="BK456" i="20"/>
  <c r="BK457" i="20"/>
  <c r="BK458" i="20"/>
  <c r="BK459" i="20"/>
  <c r="BK460" i="20"/>
  <c r="BK461" i="20"/>
  <c r="BK462" i="20"/>
  <c r="BK463" i="20"/>
  <c r="BK464" i="20"/>
  <c r="BK465" i="20"/>
  <c r="BK466" i="20"/>
  <c r="BK467" i="20"/>
  <c r="BK468" i="20"/>
  <c r="BK469" i="20"/>
  <c r="BK470" i="20"/>
  <c r="BK471" i="20"/>
  <c r="BK472" i="20"/>
  <c r="BK473" i="20"/>
  <c r="BK474" i="20"/>
  <c r="BK475" i="20"/>
  <c r="BK476" i="20"/>
  <c r="BK477" i="20"/>
  <c r="BK478" i="20"/>
  <c r="BK479" i="20"/>
  <c r="BK480" i="20"/>
  <c r="BK481" i="20"/>
  <c r="BK482" i="20"/>
  <c r="BK483" i="20"/>
  <c r="BK484" i="20"/>
  <c r="BK485" i="20"/>
  <c r="BK486" i="20"/>
  <c r="BK487" i="20"/>
  <c r="BK488" i="20"/>
  <c r="BK489" i="20"/>
  <c r="BK490" i="20"/>
  <c r="BK491" i="20"/>
  <c r="BK492" i="20"/>
  <c r="BK493" i="20"/>
  <c r="BK494" i="20"/>
  <c r="BK495" i="20"/>
  <c r="BK496" i="20"/>
  <c r="BK497" i="20"/>
  <c r="BK498" i="20"/>
  <c r="BK499" i="20"/>
  <c r="BK500" i="20"/>
  <c r="BK501" i="20"/>
  <c r="BK502" i="20"/>
  <c r="BK503" i="20"/>
  <c r="BK504" i="20"/>
  <c r="BK505" i="20"/>
  <c r="BK506" i="20"/>
  <c r="BK507" i="20"/>
  <c r="BK508" i="20"/>
  <c r="BK509" i="20"/>
  <c r="BK510" i="20"/>
  <c r="BK511" i="20"/>
  <c r="BK512" i="20"/>
  <c r="BK513" i="20"/>
  <c r="BK514" i="20"/>
  <c r="BK515" i="20"/>
  <c r="BK516" i="20"/>
  <c r="BK517" i="20"/>
  <c r="BK518" i="20"/>
  <c r="BK519" i="20"/>
  <c r="BK520" i="20"/>
  <c r="BK521" i="20"/>
  <c r="BK522" i="20"/>
  <c r="BK523" i="20"/>
  <c r="BK524" i="20"/>
  <c r="BK525" i="20"/>
  <c r="BK526" i="20"/>
  <c r="BK527" i="20"/>
  <c r="BK528" i="20"/>
  <c r="BK529" i="20"/>
  <c r="BK530" i="20"/>
  <c r="BK531" i="20"/>
  <c r="BK532" i="20"/>
  <c r="BK533" i="20"/>
  <c r="BK534" i="20"/>
  <c r="BK535" i="20"/>
  <c r="BK536" i="20"/>
  <c r="BK537" i="20"/>
  <c r="BK538" i="20"/>
  <c r="BK539" i="20"/>
  <c r="BK540" i="20"/>
  <c r="BK541" i="20"/>
  <c r="BK542" i="20"/>
  <c r="BK543" i="20"/>
  <c r="BK544" i="20"/>
  <c r="BK545" i="20"/>
  <c r="BK546" i="20"/>
  <c r="BK547" i="20"/>
  <c r="BK548" i="20"/>
  <c r="BK549" i="20"/>
  <c r="BK550" i="20"/>
  <c r="BK551" i="20"/>
  <c r="BK552" i="20"/>
  <c r="BK553" i="20"/>
  <c r="BK554" i="20"/>
  <c r="BK555" i="20"/>
  <c r="BK556" i="20"/>
  <c r="BK557" i="20"/>
  <c r="BK558" i="20"/>
  <c r="BK559" i="20"/>
  <c r="BK560" i="20"/>
  <c r="BK561" i="20"/>
  <c r="BK562" i="20"/>
  <c r="BK563" i="20"/>
  <c r="BK564" i="20"/>
  <c r="BK565" i="20"/>
  <c r="BJ2" i="20"/>
  <c r="BJ3" i="20"/>
  <c r="BJ4" i="20"/>
  <c r="BJ5" i="20"/>
  <c r="BJ6" i="20"/>
  <c r="BJ7" i="20"/>
  <c r="BJ8" i="20"/>
  <c r="BJ9" i="20"/>
  <c r="BJ10" i="20"/>
  <c r="BJ11" i="20"/>
  <c r="BJ12" i="20"/>
  <c r="BJ13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BJ44" i="20"/>
  <c r="BJ45" i="20"/>
  <c r="BJ46" i="20"/>
  <c r="BJ47" i="20"/>
  <c r="BJ48" i="20"/>
  <c r="BJ49" i="20"/>
  <c r="BJ50" i="20"/>
  <c r="BJ51" i="20"/>
  <c r="BJ52" i="20"/>
  <c r="BJ53" i="20"/>
  <c r="BJ54" i="20"/>
  <c r="BJ55" i="20"/>
  <c r="BJ56" i="20"/>
  <c r="BJ57" i="20"/>
  <c r="BJ58" i="20"/>
  <c r="BJ59" i="20"/>
  <c r="BJ60" i="20"/>
  <c r="BJ61" i="20"/>
  <c r="BJ62" i="20"/>
  <c r="BJ63" i="20"/>
  <c r="BJ64" i="20"/>
  <c r="BJ65" i="20"/>
  <c r="BJ66" i="20"/>
  <c r="BJ67" i="20"/>
  <c r="BJ68" i="20"/>
  <c r="BJ69" i="20"/>
  <c r="BJ70" i="20"/>
  <c r="BJ71" i="20"/>
  <c r="BJ72" i="20"/>
  <c r="BJ73" i="20"/>
  <c r="BJ74" i="20"/>
  <c r="BJ75" i="20"/>
  <c r="BJ76" i="20"/>
  <c r="BJ77" i="20"/>
  <c r="BJ78" i="20"/>
  <c r="BJ79" i="20"/>
  <c r="BJ80" i="20"/>
  <c r="BJ81" i="20"/>
  <c r="BJ82" i="20"/>
  <c r="BJ83" i="20"/>
  <c r="BJ84" i="20"/>
  <c r="BJ85" i="20"/>
  <c r="BJ86" i="20"/>
  <c r="BJ87" i="20"/>
  <c r="BJ88" i="20"/>
  <c r="BJ89" i="20"/>
  <c r="BJ90" i="20"/>
  <c r="BJ91" i="20"/>
  <c r="BJ92" i="20"/>
  <c r="BJ93" i="20"/>
  <c r="BJ94" i="20"/>
  <c r="BJ95" i="20"/>
  <c r="BJ96" i="20"/>
  <c r="BJ97" i="20"/>
  <c r="BJ98" i="20"/>
  <c r="BJ99" i="20"/>
  <c r="BJ100" i="20"/>
  <c r="BJ101" i="20"/>
  <c r="BJ102" i="20"/>
  <c r="BJ103" i="20"/>
  <c r="BJ104" i="20"/>
  <c r="BJ105" i="20"/>
  <c r="BJ106" i="20"/>
  <c r="BJ107" i="20"/>
  <c r="BJ108" i="20"/>
  <c r="BJ109" i="20"/>
  <c r="BJ110" i="20"/>
  <c r="BJ111" i="20"/>
  <c r="BJ112" i="20"/>
  <c r="BJ113" i="20"/>
  <c r="BJ114" i="20"/>
  <c r="BJ115" i="20"/>
  <c r="BJ116" i="20"/>
  <c r="BJ117" i="20"/>
  <c r="BJ118" i="20"/>
  <c r="BJ119" i="20"/>
  <c r="BJ120" i="20"/>
  <c r="BJ121" i="20"/>
  <c r="BJ122" i="20"/>
  <c r="BJ123" i="20"/>
  <c r="BJ124" i="20"/>
  <c r="BJ125" i="20"/>
  <c r="BJ126" i="20"/>
  <c r="BJ127" i="20"/>
  <c r="BJ128" i="20"/>
  <c r="BJ129" i="20"/>
  <c r="BJ130" i="20"/>
  <c r="BJ131" i="20"/>
  <c r="BJ132" i="20"/>
  <c r="BJ133" i="20"/>
  <c r="BJ134" i="20"/>
  <c r="BJ135" i="20"/>
  <c r="BJ136" i="20"/>
  <c r="BJ137" i="20"/>
  <c r="BJ138" i="20"/>
  <c r="BJ139" i="20"/>
  <c r="BJ140" i="20"/>
  <c r="BJ141" i="20"/>
  <c r="BJ142" i="20"/>
  <c r="BJ143" i="20"/>
  <c r="BJ144" i="20"/>
  <c r="BJ145" i="20"/>
  <c r="BJ146" i="20"/>
  <c r="BJ147" i="20"/>
  <c r="BJ148" i="20"/>
  <c r="BJ149" i="20"/>
  <c r="BJ150" i="20"/>
  <c r="BJ151" i="20"/>
  <c r="BJ152" i="20"/>
  <c r="BJ153" i="20"/>
  <c r="BJ154" i="20"/>
  <c r="BJ155" i="20"/>
  <c r="BJ156" i="20"/>
  <c r="BJ157" i="20"/>
  <c r="BJ158" i="20"/>
  <c r="BJ159" i="20"/>
  <c r="BJ160" i="20"/>
  <c r="BJ161" i="20"/>
  <c r="BJ162" i="20"/>
  <c r="BJ163" i="20"/>
  <c r="BJ164" i="20"/>
  <c r="BJ165" i="20"/>
  <c r="BJ166" i="20"/>
  <c r="BJ167" i="20"/>
  <c r="BJ168" i="20"/>
  <c r="BJ169" i="20"/>
  <c r="BJ170" i="20"/>
  <c r="BJ171" i="20"/>
  <c r="BJ172" i="20"/>
  <c r="BJ173" i="20"/>
  <c r="BJ174" i="20"/>
  <c r="BJ175" i="20"/>
  <c r="BJ176" i="20"/>
  <c r="BJ177" i="20"/>
  <c r="BJ178" i="20"/>
  <c r="BJ179" i="20"/>
  <c r="BJ180" i="20"/>
  <c r="BJ181" i="20"/>
  <c r="BJ182" i="20"/>
  <c r="BJ183" i="20"/>
  <c r="BJ184" i="20"/>
  <c r="BJ185" i="20"/>
  <c r="BJ186" i="20"/>
  <c r="BJ187" i="20"/>
  <c r="BJ188" i="20"/>
  <c r="BJ189" i="20"/>
  <c r="BJ190" i="20"/>
  <c r="BJ191" i="20"/>
  <c r="BJ192" i="20"/>
  <c r="BJ193" i="20"/>
  <c r="BJ194" i="20"/>
  <c r="BJ195" i="20"/>
  <c r="BJ196" i="20"/>
  <c r="BJ197" i="20"/>
  <c r="BJ198" i="20"/>
  <c r="BJ199" i="20"/>
  <c r="BJ200" i="20"/>
  <c r="BJ201" i="20"/>
  <c r="BJ202" i="20"/>
  <c r="BJ203" i="20"/>
  <c r="BJ204" i="20"/>
  <c r="BJ205" i="20"/>
  <c r="BJ206" i="20"/>
  <c r="BJ207" i="20"/>
  <c r="BJ208" i="20"/>
  <c r="BJ209" i="20"/>
  <c r="BJ210" i="20"/>
  <c r="BJ211" i="20"/>
  <c r="BJ212" i="20"/>
  <c r="BJ213" i="20"/>
  <c r="BJ214" i="20"/>
  <c r="BJ215" i="20"/>
  <c r="BJ216" i="20"/>
  <c r="BJ217" i="20"/>
  <c r="BJ218" i="20"/>
  <c r="BJ219" i="20"/>
  <c r="BJ220" i="20"/>
  <c r="BJ221" i="20"/>
  <c r="BJ222" i="20"/>
  <c r="BJ223" i="20"/>
  <c r="BJ224" i="20"/>
  <c r="BJ225" i="20"/>
  <c r="BJ226" i="20"/>
  <c r="BJ227" i="20"/>
  <c r="BJ228" i="20"/>
  <c r="BJ229" i="20"/>
  <c r="BJ230" i="20"/>
  <c r="BJ231" i="20"/>
  <c r="BJ232" i="20"/>
  <c r="BJ233" i="20"/>
  <c r="BJ234" i="20"/>
  <c r="BJ235" i="20"/>
  <c r="BJ236" i="20"/>
  <c r="BJ237" i="20"/>
  <c r="BJ238" i="20"/>
  <c r="BJ239" i="20"/>
  <c r="BJ240" i="20"/>
  <c r="BJ241" i="20"/>
  <c r="BJ242" i="20"/>
  <c r="BJ243" i="20"/>
  <c r="BJ244" i="20"/>
  <c r="BJ245" i="20"/>
  <c r="BJ246" i="20"/>
  <c r="BJ247" i="20"/>
  <c r="BJ248" i="20"/>
  <c r="BJ249" i="20"/>
  <c r="BJ250" i="20"/>
  <c r="BJ251" i="20"/>
  <c r="BJ252" i="20"/>
  <c r="BJ253" i="20"/>
  <c r="BJ254" i="20"/>
  <c r="BJ255" i="20"/>
  <c r="BJ256" i="20"/>
  <c r="BJ257" i="20"/>
  <c r="BJ258" i="20"/>
  <c r="BJ259" i="20"/>
  <c r="BJ260" i="20"/>
  <c r="BJ261" i="20"/>
  <c r="BJ262" i="20"/>
  <c r="BJ263" i="20"/>
  <c r="BJ264" i="20"/>
  <c r="BJ265" i="20"/>
  <c r="BJ266" i="20"/>
  <c r="BJ267" i="20"/>
  <c r="BJ268" i="20"/>
  <c r="BJ269" i="20"/>
  <c r="BJ270" i="20"/>
  <c r="BJ271" i="20"/>
  <c r="BJ272" i="20"/>
  <c r="BJ273" i="20"/>
  <c r="BJ274" i="20"/>
  <c r="BJ275" i="20"/>
  <c r="BJ276" i="20"/>
  <c r="BJ277" i="20"/>
  <c r="BJ278" i="20"/>
  <c r="BJ279" i="20"/>
  <c r="BJ280" i="20"/>
  <c r="BJ281" i="20"/>
  <c r="BJ282" i="20"/>
  <c r="BJ283" i="20"/>
  <c r="BJ284" i="20"/>
  <c r="BJ285" i="20"/>
  <c r="BJ286" i="20"/>
  <c r="BJ287" i="20"/>
  <c r="BJ288" i="20"/>
  <c r="BJ289" i="20"/>
  <c r="BJ290" i="20"/>
  <c r="BJ291" i="20"/>
  <c r="BJ292" i="20"/>
  <c r="BJ293" i="20"/>
  <c r="BJ294" i="20"/>
  <c r="BJ295" i="20"/>
  <c r="BJ296" i="20"/>
  <c r="BJ297" i="20"/>
  <c r="BJ298" i="20"/>
  <c r="BJ299" i="20"/>
  <c r="BJ300" i="20"/>
  <c r="BJ301" i="20"/>
  <c r="BJ302" i="20"/>
  <c r="BJ303" i="20"/>
  <c r="BJ304" i="20"/>
  <c r="BJ305" i="20"/>
  <c r="BJ306" i="20"/>
  <c r="BJ307" i="20"/>
  <c r="BJ308" i="20"/>
  <c r="BJ309" i="20"/>
  <c r="BJ310" i="20"/>
  <c r="BJ311" i="20"/>
  <c r="BJ312" i="20"/>
  <c r="BJ313" i="20"/>
  <c r="BJ314" i="20"/>
  <c r="BJ315" i="20"/>
  <c r="BJ316" i="20"/>
  <c r="BJ317" i="20"/>
  <c r="BJ318" i="20"/>
  <c r="BJ319" i="20"/>
  <c r="BJ320" i="20"/>
  <c r="BJ321" i="20"/>
  <c r="BJ322" i="20"/>
  <c r="BJ323" i="20"/>
  <c r="BJ324" i="20"/>
  <c r="BJ325" i="20"/>
  <c r="BJ326" i="20"/>
  <c r="BJ327" i="20"/>
  <c r="BJ328" i="20"/>
  <c r="BJ329" i="20"/>
  <c r="BJ330" i="20"/>
  <c r="BJ331" i="20"/>
  <c r="BJ332" i="20"/>
  <c r="BJ333" i="20"/>
  <c r="BJ334" i="20"/>
  <c r="BJ335" i="20"/>
  <c r="BJ336" i="20"/>
  <c r="BJ337" i="20"/>
  <c r="BJ338" i="20"/>
  <c r="BJ339" i="20"/>
  <c r="BJ340" i="20"/>
  <c r="BJ341" i="20"/>
  <c r="BJ342" i="20"/>
  <c r="BJ343" i="20"/>
  <c r="BJ344" i="20"/>
  <c r="BJ345" i="20"/>
  <c r="BJ346" i="20"/>
  <c r="BJ347" i="20"/>
  <c r="BJ348" i="20"/>
  <c r="BJ349" i="20"/>
  <c r="BJ350" i="20"/>
  <c r="BJ351" i="20"/>
  <c r="BJ352" i="20"/>
  <c r="BJ353" i="20"/>
  <c r="BJ354" i="20"/>
  <c r="BJ355" i="20"/>
  <c r="BJ356" i="20"/>
  <c r="BJ357" i="20"/>
  <c r="BJ358" i="20"/>
  <c r="BJ359" i="20"/>
  <c r="BJ360" i="20"/>
  <c r="BJ361" i="20"/>
  <c r="BJ362" i="20"/>
  <c r="BJ363" i="20"/>
  <c r="BJ364" i="20"/>
  <c r="BJ365" i="20"/>
  <c r="BJ366" i="20"/>
  <c r="BJ367" i="20"/>
  <c r="BJ368" i="20"/>
  <c r="BJ369" i="20"/>
  <c r="BJ370" i="20"/>
  <c r="BJ371" i="20"/>
  <c r="BJ372" i="20"/>
  <c r="BJ373" i="20"/>
  <c r="BJ374" i="20"/>
  <c r="BJ375" i="20"/>
  <c r="BJ376" i="20"/>
  <c r="BJ377" i="20"/>
  <c r="BJ378" i="20"/>
  <c r="BJ379" i="20"/>
  <c r="BJ380" i="20"/>
  <c r="BJ381" i="20"/>
  <c r="BJ382" i="20"/>
  <c r="BJ383" i="20"/>
  <c r="BJ384" i="20"/>
  <c r="BJ385" i="20"/>
  <c r="BJ386" i="20"/>
  <c r="BJ387" i="20"/>
  <c r="BJ388" i="20"/>
  <c r="BJ389" i="20"/>
  <c r="BJ390" i="20"/>
  <c r="BJ391" i="20"/>
  <c r="BJ392" i="20"/>
  <c r="BJ393" i="20"/>
  <c r="BJ394" i="20"/>
  <c r="BJ395" i="20"/>
  <c r="BJ396" i="20"/>
  <c r="BJ397" i="20"/>
  <c r="BJ398" i="20"/>
  <c r="BJ399" i="20"/>
  <c r="BJ400" i="20"/>
  <c r="BJ401" i="20"/>
  <c r="BJ402" i="20"/>
  <c r="BJ403" i="20"/>
  <c r="BJ404" i="20"/>
  <c r="BJ405" i="20"/>
  <c r="BJ406" i="20"/>
  <c r="BJ407" i="20"/>
  <c r="BJ408" i="20"/>
  <c r="BJ409" i="20"/>
  <c r="BJ410" i="20"/>
  <c r="BJ411" i="20"/>
  <c r="BJ412" i="20"/>
  <c r="BJ413" i="20"/>
  <c r="BJ414" i="20"/>
  <c r="BJ415" i="20"/>
  <c r="BJ416" i="20"/>
  <c r="BJ417" i="20"/>
  <c r="BJ418" i="20"/>
  <c r="BJ419" i="20"/>
  <c r="BJ420" i="20"/>
  <c r="BJ421" i="20"/>
  <c r="BJ422" i="20"/>
  <c r="BJ423" i="20"/>
  <c r="BJ424" i="20"/>
  <c r="BJ425" i="20"/>
  <c r="BJ426" i="20"/>
  <c r="BJ427" i="20"/>
  <c r="BJ428" i="20"/>
  <c r="BJ429" i="20"/>
  <c r="BJ430" i="20"/>
  <c r="BJ431" i="20"/>
  <c r="BJ432" i="20"/>
  <c r="BJ433" i="20"/>
  <c r="BJ434" i="20"/>
  <c r="BJ435" i="20"/>
  <c r="BJ436" i="20"/>
  <c r="BJ437" i="20"/>
  <c r="BJ438" i="20"/>
  <c r="BJ439" i="20"/>
  <c r="BJ440" i="20"/>
  <c r="BJ441" i="20"/>
  <c r="BJ442" i="20"/>
  <c r="BJ443" i="20"/>
  <c r="BJ444" i="20"/>
  <c r="BJ445" i="20"/>
  <c r="BJ446" i="20"/>
  <c r="BJ447" i="20"/>
  <c r="BJ448" i="20"/>
  <c r="BJ449" i="20"/>
  <c r="BJ450" i="20"/>
  <c r="BJ451" i="20"/>
  <c r="BJ452" i="20"/>
  <c r="BJ453" i="20"/>
  <c r="BJ454" i="20"/>
  <c r="BJ455" i="20"/>
  <c r="BJ456" i="20"/>
  <c r="BJ457" i="20"/>
  <c r="BJ458" i="20"/>
  <c r="BJ459" i="20"/>
  <c r="BJ460" i="20"/>
  <c r="BJ461" i="20"/>
  <c r="BJ462" i="20"/>
  <c r="BJ463" i="20"/>
  <c r="BJ464" i="20"/>
  <c r="BJ465" i="20"/>
  <c r="BJ466" i="20"/>
  <c r="BJ467" i="20"/>
  <c r="BJ468" i="20"/>
  <c r="BJ469" i="20"/>
  <c r="BJ470" i="20"/>
  <c r="BJ471" i="20"/>
  <c r="BJ472" i="20"/>
  <c r="BJ473" i="20"/>
  <c r="BJ474" i="20"/>
  <c r="BJ475" i="20"/>
  <c r="BJ476" i="20"/>
  <c r="BJ477" i="20"/>
  <c r="BJ478" i="20"/>
  <c r="BJ479" i="20"/>
  <c r="BJ480" i="20"/>
  <c r="BJ481" i="20"/>
  <c r="BJ482" i="20"/>
  <c r="BJ483" i="20"/>
  <c r="BJ484" i="20"/>
  <c r="BJ485" i="20"/>
  <c r="BJ486" i="20"/>
  <c r="BJ487" i="20"/>
  <c r="BJ488" i="20"/>
  <c r="BJ489" i="20"/>
  <c r="BJ490" i="20"/>
  <c r="BJ491" i="20"/>
  <c r="BJ492" i="20"/>
  <c r="BJ493" i="20"/>
  <c r="BJ494" i="20"/>
  <c r="BJ495" i="20"/>
  <c r="BJ496" i="20"/>
  <c r="BJ497" i="20"/>
  <c r="BJ498" i="20"/>
  <c r="BJ499" i="20"/>
  <c r="BJ500" i="20"/>
  <c r="BJ501" i="20"/>
  <c r="BJ502" i="20"/>
  <c r="BJ503" i="20"/>
  <c r="BJ504" i="20"/>
  <c r="BJ505" i="20"/>
  <c r="BJ506" i="20"/>
  <c r="BJ507" i="20"/>
  <c r="BJ508" i="20"/>
  <c r="BJ509" i="20"/>
  <c r="BJ510" i="20"/>
  <c r="BJ511" i="20"/>
  <c r="BJ512" i="20"/>
  <c r="BJ513" i="20"/>
  <c r="BJ514" i="20"/>
  <c r="BJ515" i="20"/>
  <c r="BJ516" i="20"/>
  <c r="BJ517" i="20"/>
  <c r="BJ518" i="20"/>
  <c r="BJ519" i="20"/>
  <c r="BJ520" i="20"/>
  <c r="BJ521" i="20"/>
  <c r="BJ522" i="20"/>
  <c r="BJ523" i="20"/>
  <c r="BJ524" i="20"/>
  <c r="BJ525" i="20"/>
  <c r="BJ526" i="20"/>
  <c r="BJ527" i="20"/>
  <c r="BJ528" i="20"/>
  <c r="BJ529" i="20"/>
  <c r="BJ530" i="20"/>
  <c r="BJ531" i="20"/>
  <c r="BJ532" i="20"/>
  <c r="BJ533" i="20"/>
  <c r="BJ534" i="20"/>
  <c r="BJ535" i="20"/>
  <c r="BJ536" i="20"/>
  <c r="BJ537" i="20"/>
  <c r="BJ538" i="20"/>
  <c r="BJ539" i="20"/>
  <c r="BJ540" i="20"/>
  <c r="BJ541" i="20"/>
  <c r="BJ542" i="20"/>
  <c r="BJ543" i="20"/>
  <c r="BJ544" i="20"/>
  <c r="BJ545" i="20"/>
  <c r="BJ546" i="20"/>
  <c r="BJ547" i="20"/>
  <c r="BJ548" i="20"/>
  <c r="BJ549" i="20"/>
  <c r="BJ550" i="20"/>
  <c r="BJ551" i="20"/>
  <c r="BJ552" i="20"/>
  <c r="BJ553" i="20"/>
  <c r="BJ554" i="20"/>
  <c r="BJ555" i="20"/>
  <c r="BJ556" i="20"/>
  <c r="BJ557" i="20"/>
  <c r="BJ558" i="20"/>
  <c r="BJ559" i="20"/>
  <c r="BJ560" i="20"/>
  <c r="BJ561" i="20"/>
  <c r="BJ562" i="20"/>
  <c r="BJ563" i="20"/>
  <c r="BJ564" i="20"/>
  <c r="BJ565" i="20"/>
  <c r="BI2" i="20"/>
  <c r="BI3" i="20"/>
  <c r="BI4" i="20"/>
  <c r="BI5" i="20"/>
  <c r="BI6" i="20"/>
  <c r="BI7" i="20"/>
  <c r="BI8" i="20"/>
  <c r="BI9" i="20"/>
  <c r="BI10" i="20"/>
  <c r="BI11" i="20"/>
  <c r="BI12" i="20"/>
  <c r="BI13" i="20"/>
  <c r="BI14" i="20"/>
  <c r="BI15" i="20"/>
  <c r="BI16" i="20"/>
  <c r="BI17" i="20"/>
  <c r="BI18" i="20"/>
  <c r="BI19" i="20"/>
  <c r="BI20" i="20"/>
  <c r="BI21" i="20"/>
  <c r="BI22" i="20"/>
  <c r="BI23" i="20"/>
  <c r="BI24" i="20"/>
  <c r="BI25" i="20"/>
  <c r="BI26" i="20"/>
  <c r="BI27" i="20"/>
  <c r="BI28" i="20"/>
  <c r="BI29" i="20"/>
  <c r="BI30" i="20"/>
  <c r="BI31" i="20"/>
  <c r="BI32" i="20"/>
  <c r="BI33" i="20"/>
  <c r="BI34" i="20"/>
  <c r="BI35" i="20"/>
  <c r="BI36" i="20"/>
  <c r="BI37" i="20"/>
  <c r="BI38" i="20"/>
  <c r="BI39" i="20"/>
  <c r="BI40" i="20"/>
  <c r="BI41" i="20"/>
  <c r="BI42" i="20"/>
  <c r="BI43" i="20"/>
  <c r="BI44" i="20"/>
  <c r="BI45" i="20"/>
  <c r="BI46" i="20"/>
  <c r="BI47" i="20"/>
  <c r="BI48" i="20"/>
  <c r="BI49" i="20"/>
  <c r="BI50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69" i="20"/>
  <c r="BI70" i="20"/>
  <c r="BI71" i="20"/>
  <c r="BI72" i="20"/>
  <c r="BI73" i="20"/>
  <c r="BI74" i="20"/>
  <c r="BI75" i="20"/>
  <c r="BI76" i="20"/>
  <c r="BI77" i="20"/>
  <c r="BI78" i="20"/>
  <c r="BI79" i="20"/>
  <c r="BI80" i="20"/>
  <c r="BI81" i="20"/>
  <c r="BI82" i="20"/>
  <c r="BI83" i="20"/>
  <c r="BI84" i="20"/>
  <c r="BI85" i="20"/>
  <c r="BI86" i="20"/>
  <c r="BI87" i="20"/>
  <c r="BI88" i="20"/>
  <c r="BI89" i="20"/>
  <c r="BI90" i="20"/>
  <c r="BI91" i="20"/>
  <c r="BI92" i="20"/>
  <c r="BI93" i="20"/>
  <c r="BI94" i="20"/>
  <c r="BI95" i="20"/>
  <c r="BI96" i="20"/>
  <c r="BI97" i="20"/>
  <c r="BI98" i="20"/>
  <c r="BI99" i="20"/>
  <c r="BI100" i="20"/>
  <c r="BI101" i="20"/>
  <c r="BI102" i="20"/>
  <c r="BI103" i="20"/>
  <c r="BI104" i="20"/>
  <c r="BI105" i="20"/>
  <c r="BI106" i="20"/>
  <c r="BI107" i="20"/>
  <c r="BI108" i="20"/>
  <c r="BI109" i="20"/>
  <c r="BI110" i="20"/>
  <c r="BI111" i="20"/>
  <c r="BI112" i="20"/>
  <c r="BI113" i="20"/>
  <c r="BI114" i="20"/>
  <c r="BI115" i="20"/>
  <c r="BI116" i="20"/>
  <c r="BI117" i="20"/>
  <c r="BI118" i="20"/>
  <c r="BI119" i="20"/>
  <c r="BI120" i="20"/>
  <c r="BI121" i="20"/>
  <c r="BI122" i="20"/>
  <c r="BI123" i="20"/>
  <c r="BI124" i="20"/>
  <c r="BI125" i="20"/>
  <c r="BI126" i="20"/>
  <c r="BI127" i="20"/>
  <c r="BI128" i="20"/>
  <c r="BI129" i="20"/>
  <c r="BI130" i="20"/>
  <c r="BI131" i="20"/>
  <c r="BI132" i="20"/>
  <c r="BI133" i="20"/>
  <c r="BI134" i="20"/>
  <c r="BI135" i="20"/>
  <c r="BI136" i="20"/>
  <c r="BI137" i="20"/>
  <c r="BI138" i="20"/>
  <c r="BI139" i="20"/>
  <c r="BI140" i="20"/>
  <c r="BI141" i="20"/>
  <c r="BI142" i="20"/>
  <c r="BI143" i="20"/>
  <c r="BI144" i="20"/>
  <c r="BI145" i="20"/>
  <c r="BI146" i="20"/>
  <c r="BI147" i="20"/>
  <c r="BI148" i="20"/>
  <c r="BI149" i="20"/>
  <c r="BI150" i="20"/>
  <c r="BI151" i="20"/>
  <c r="BI152" i="20"/>
  <c r="BI153" i="20"/>
  <c r="BI154" i="20"/>
  <c r="BI155" i="20"/>
  <c r="BI156" i="20"/>
  <c r="BI157" i="20"/>
  <c r="BI158" i="20"/>
  <c r="BI159" i="20"/>
  <c r="BI160" i="20"/>
  <c r="BI161" i="20"/>
  <c r="BI162" i="20"/>
  <c r="BI163" i="20"/>
  <c r="BI164" i="20"/>
  <c r="BI165" i="20"/>
  <c r="BI166" i="20"/>
  <c r="BI167" i="20"/>
  <c r="BI168" i="20"/>
  <c r="BI169" i="20"/>
  <c r="BI170" i="20"/>
  <c r="BI171" i="20"/>
  <c r="BI172" i="20"/>
  <c r="BI173" i="20"/>
  <c r="BI174" i="20"/>
  <c r="BI175" i="20"/>
  <c r="BI176" i="20"/>
  <c r="BI177" i="20"/>
  <c r="BI178" i="20"/>
  <c r="BI179" i="20"/>
  <c r="BI180" i="20"/>
  <c r="BI181" i="20"/>
  <c r="BI182" i="20"/>
  <c r="BI183" i="20"/>
  <c r="BI184" i="20"/>
  <c r="BI185" i="20"/>
  <c r="BI186" i="20"/>
  <c r="BI187" i="20"/>
  <c r="BI188" i="20"/>
  <c r="BI189" i="20"/>
  <c r="BI190" i="20"/>
  <c r="BI191" i="20"/>
  <c r="BI192" i="20"/>
  <c r="BI193" i="20"/>
  <c r="BI194" i="20"/>
  <c r="BI195" i="20"/>
  <c r="BI196" i="20"/>
  <c r="BI197" i="20"/>
  <c r="BI198" i="20"/>
  <c r="BI199" i="20"/>
  <c r="BI200" i="20"/>
  <c r="BI201" i="20"/>
  <c r="BI202" i="20"/>
  <c r="BI203" i="20"/>
  <c r="BI204" i="20"/>
  <c r="BI205" i="20"/>
  <c r="BI206" i="20"/>
  <c r="BI207" i="20"/>
  <c r="BI208" i="20"/>
  <c r="BI209" i="20"/>
  <c r="BI210" i="20"/>
  <c r="BI211" i="20"/>
  <c r="BI212" i="20"/>
  <c r="BI213" i="20"/>
  <c r="BI214" i="20"/>
  <c r="BI215" i="20"/>
  <c r="BI216" i="20"/>
  <c r="BI217" i="20"/>
  <c r="BI218" i="20"/>
  <c r="BI219" i="20"/>
  <c r="BI220" i="20"/>
  <c r="BI221" i="20"/>
  <c r="BI222" i="20"/>
  <c r="BI223" i="20"/>
  <c r="BI224" i="20"/>
  <c r="BI225" i="20"/>
  <c r="BI226" i="20"/>
  <c r="BI227" i="20"/>
  <c r="BI228" i="20"/>
  <c r="BI229" i="20"/>
  <c r="BI230" i="20"/>
  <c r="BI231" i="20"/>
  <c r="BI232" i="20"/>
  <c r="BI233" i="20"/>
  <c r="BI234" i="20"/>
  <c r="BI235" i="20"/>
  <c r="BI236" i="20"/>
  <c r="BI237" i="20"/>
  <c r="BI238" i="20"/>
  <c r="BI239" i="20"/>
  <c r="BI240" i="20"/>
  <c r="BI241" i="20"/>
  <c r="BI242" i="20"/>
  <c r="BI243" i="20"/>
  <c r="BI244" i="20"/>
  <c r="BI245" i="20"/>
  <c r="BI246" i="20"/>
  <c r="BI247" i="20"/>
  <c r="BI248" i="20"/>
  <c r="BI249" i="20"/>
  <c r="BI250" i="20"/>
  <c r="BI251" i="20"/>
  <c r="BI252" i="20"/>
  <c r="BI253" i="20"/>
  <c r="BI254" i="20"/>
  <c r="BI255" i="20"/>
  <c r="BI256" i="20"/>
  <c r="BI257" i="20"/>
  <c r="BI258" i="20"/>
  <c r="BI259" i="20"/>
  <c r="BI260" i="20"/>
  <c r="BI261" i="20"/>
  <c r="BI262" i="20"/>
  <c r="BI263" i="20"/>
  <c r="BI264" i="20"/>
  <c r="BI265" i="20"/>
  <c r="BI266" i="20"/>
  <c r="BI267" i="20"/>
  <c r="BI268" i="20"/>
  <c r="BI269" i="20"/>
  <c r="BI270" i="20"/>
  <c r="BI271" i="20"/>
  <c r="BI272" i="20"/>
  <c r="BI273" i="20"/>
  <c r="BI274" i="20"/>
  <c r="BI275" i="20"/>
  <c r="BI276" i="20"/>
  <c r="BI277" i="20"/>
  <c r="BI278" i="20"/>
  <c r="BI279" i="20"/>
  <c r="BI280" i="20"/>
  <c r="BI281" i="20"/>
  <c r="BI282" i="20"/>
  <c r="BI283" i="20"/>
  <c r="BI284" i="20"/>
  <c r="BI285" i="20"/>
  <c r="BI286" i="20"/>
  <c r="BI287" i="20"/>
  <c r="BI288" i="20"/>
  <c r="BI289" i="20"/>
  <c r="BI290" i="20"/>
  <c r="BI291" i="20"/>
  <c r="BI292" i="20"/>
  <c r="BI293" i="20"/>
  <c r="BI294" i="20"/>
  <c r="BI295" i="20"/>
  <c r="BI296" i="20"/>
  <c r="BI297" i="20"/>
  <c r="BI298" i="20"/>
  <c r="BI299" i="20"/>
  <c r="BI300" i="20"/>
  <c r="BI301" i="20"/>
  <c r="BI302" i="20"/>
  <c r="BI303" i="20"/>
  <c r="BI304" i="20"/>
  <c r="BI305" i="20"/>
  <c r="BI306" i="20"/>
  <c r="BI307" i="20"/>
  <c r="BI308" i="20"/>
  <c r="BI309" i="20"/>
  <c r="BI310" i="20"/>
  <c r="BI311" i="20"/>
  <c r="BI312" i="20"/>
  <c r="BI313" i="20"/>
  <c r="BI314" i="20"/>
  <c r="BI315" i="20"/>
  <c r="BI316" i="20"/>
  <c r="BI317" i="20"/>
  <c r="BI318" i="20"/>
  <c r="BI319" i="20"/>
  <c r="BI320" i="20"/>
  <c r="BI321" i="20"/>
  <c r="BI322" i="20"/>
  <c r="BI323" i="20"/>
  <c r="BI324" i="20"/>
  <c r="BI325" i="20"/>
  <c r="BI326" i="20"/>
  <c r="BI327" i="20"/>
  <c r="BI328" i="20"/>
  <c r="BI329" i="20"/>
  <c r="BI330" i="20"/>
  <c r="BI331" i="20"/>
  <c r="BI332" i="20"/>
  <c r="BI333" i="20"/>
  <c r="BI334" i="20"/>
  <c r="BI335" i="20"/>
  <c r="BI336" i="20"/>
  <c r="BI337" i="20"/>
  <c r="BI338" i="20"/>
  <c r="BI339" i="20"/>
  <c r="BI340" i="20"/>
  <c r="BI341" i="20"/>
  <c r="BI342" i="20"/>
  <c r="BI343" i="20"/>
  <c r="BI344" i="20"/>
  <c r="BI345" i="20"/>
  <c r="BI346" i="20"/>
  <c r="BI347" i="20"/>
  <c r="BI348" i="20"/>
  <c r="BI349" i="20"/>
  <c r="BI350" i="20"/>
  <c r="BI351" i="20"/>
  <c r="BI352" i="20"/>
  <c r="BI353" i="20"/>
  <c r="BI354" i="20"/>
  <c r="BI355" i="20"/>
  <c r="BI356" i="20"/>
  <c r="BI357" i="20"/>
  <c r="BI358" i="20"/>
  <c r="BI359" i="20"/>
  <c r="BI360" i="20"/>
  <c r="BI361" i="20"/>
  <c r="BI362" i="20"/>
  <c r="BI363" i="20"/>
  <c r="BI364" i="20"/>
  <c r="BI365" i="20"/>
  <c r="BI366" i="20"/>
  <c r="BI367" i="20"/>
  <c r="BI368" i="20"/>
  <c r="BI369" i="20"/>
  <c r="BI370" i="20"/>
  <c r="BI371" i="20"/>
  <c r="BI372" i="20"/>
  <c r="BI373" i="20"/>
  <c r="BI374" i="20"/>
  <c r="BI375" i="20"/>
  <c r="BI376" i="20"/>
  <c r="BI377" i="20"/>
  <c r="BI378" i="20"/>
  <c r="BI379" i="20"/>
  <c r="BI380" i="20"/>
  <c r="BI381" i="20"/>
  <c r="BI382" i="20"/>
  <c r="BI383" i="20"/>
  <c r="BI384" i="20"/>
  <c r="BI385" i="20"/>
  <c r="BI386" i="20"/>
  <c r="BI387" i="20"/>
  <c r="BI388" i="20"/>
  <c r="BI389" i="20"/>
  <c r="BI390" i="20"/>
  <c r="BI391" i="20"/>
  <c r="BI392" i="20"/>
  <c r="BI393" i="20"/>
  <c r="BI394" i="20"/>
  <c r="BI395" i="20"/>
  <c r="BI396" i="20"/>
  <c r="BI397" i="20"/>
  <c r="BI398" i="20"/>
  <c r="BI399" i="20"/>
  <c r="BI400" i="20"/>
  <c r="BI401" i="20"/>
  <c r="BI402" i="20"/>
  <c r="BI403" i="20"/>
  <c r="BI404" i="20"/>
  <c r="BI405" i="20"/>
  <c r="BI406" i="20"/>
  <c r="BI407" i="20"/>
  <c r="BI408" i="20"/>
  <c r="BI409" i="20"/>
  <c r="BI410" i="20"/>
  <c r="BI411" i="20"/>
  <c r="BI412" i="20"/>
  <c r="BI413" i="20"/>
  <c r="BI414" i="20"/>
  <c r="BI415" i="20"/>
  <c r="BI416" i="20"/>
  <c r="BI417" i="20"/>
  <c r="BI418" i="20"/>
  <c r="BI419" i="20"/>
  <c r="BI420" i="20"/>
  <c r="BI421" i="20"/>
  <c r="BI422" i="20"/>
  <c r="BI423" i="20"/>
  <c r="BI424" i="20"/>
  <c r="BI425" i="20"/>
  <c r="BI426" i="20"/>
  <c r="BI427" i="20"/>
  <c r="BI428" i="20"/>
  <c r="BI429" i="20"/>
  <c r="BI430" i="20"/>
  <c r="BI431" i="20"/>
  <c r="BI432" i="20"/>
  <c r="BI433" i="20"/>
  <c r="BI434" i="20"/>
  <c r="BI435" i="20"/>
  <c r="BI436" i="20"/>
  <c r="BI437" i="20"/>
  <c r="BI438" i="20"/>
  <c r="BI439" i="20"/>
  <c r="BI440" i="20"/>
  <c r="BI441" i="20"/>
  <c r="BI442" i="20"/>
  <c r="BI443" i="20"/>
  <c r="BI444" i="20"/>
  <c r="BI445" i="20"/>
  <c r="BI446" i="20"/>
  <c r="BI447" i="20"/>
  <c r="BI448" i="20"/>
  <c r="BI449" i="20"/>
  <c r="BI450" i="20"/>
  <c r="BI451" i="20"/>
  <c r="BI452" i="20"/>
  <c r="BI453" i="20"/>
  <c r="BI454" i="20"/>
  <c r="BI455" i="20"/>
  <c r="BI456" i="20"/>
  <c r="BI457" i="20"/>
  <c r="BI458" i="20"/>
  <c r="BI459" i="20"/>
  <c r="BI460" i="20"/>
  <c r="BI461" i="20"/>
  <c r="BI462" i="20"/>
  <c r="BI463" i="20"/>
  <c r="BI464" i="20"/>
  <c r="BI465" i="20"/>
  <c r="BI466" i="20"/>
  <c r="BI467" i="20"/>
  <c r="BI468" i="20"/>
  <c r="BI469" i="20"/>
  <c r="BI470" i="20"/>
  <c r="BI471" i="20"/>
  <c r="BI472" i="20"/>
  <c r="BI473" i="20"/>
  <c r="BI474" i="20"/>
  <c r="BI475" i="20"/>
  <c r="BI476" i="20"/>
  <c r="BI477" i="20"/>
  <c r="BI478" i="20"/>
  <c r="BI479" i="20"/>
  <c r="BI480" i="20"/>
  <c r="BI481" i="20"/>
  <c r="BI482" i="20"/>
  <c r="BI483" i="20"/>
  <c r="BI484" i="20"/>
  <c r="BI485" i="20"/>
  <c r="BI486" i="20"/>
  <c r="BI487" i="20"/>
  <c r="BI488" i="20"/>
  <c r="BI489" i="20"/>
  <c r="BI490" i="20"/>
  <c r="BI491" i="20"/>
  <c r="BI492" i="20"/>
  <c r="BI493" i="20"/>
  <c r="BI494" i="20"/>
  <c r="BI495" i="20"/>
  <c r="BI496" i="20"/>
  <c r="BI497" i="20"/>
  <c r="BI498" i="20"/>
  <c r="BI499" i="20"/>
  <c r="BI500" i="20"/>
  <c r="BI501" i="20"/>
  <c r="BI502" i="20"/>
  <c r="BI503" i="20"/>
  <c r="BI504" i="20"/>
  <c r="BI505" i="20"/>
  <c r="BI506" i="20"/>
  <c r="BI507" i="20"/>
  <c r="BI508" i="20"/>
  <c r="BI509" i="20"/>
  <c r="BI510" i="20"/>
  <c r="BI511" i="20"/>
  <c r="BI512" i="20"/>
  <c r="BI513" i="20"/>
  <c r="BI514" i="20"/>
  <c r="BI515" i="20"/>
  <c r="BI516" i="20"/>
  <c r="BI517" i="20"/>
  <c r="BI518" i="20"/>
  <c r="BI519" i="20"/>
  <c r="BI520" i="20"/>
  <c r="BI521" i="20"/>
  <c r="BI522" i="20"/>
  <c r="BI523" i="20"/>
  <c r="BI524" i="20"/>
  <c r="BI525" i="20"/>
  <c r="BI526" i="20"/>
  <c r="BI527" i="20"/>
  <c r="BI528" i="20"/>
  <c r="BI529" i="20"/>
  <c r="BI530" i="20"/>
  <c r="BI531" i="20"/>
  <c r="BI532" i="20"/>
  <c r="BI533" i="20"/>
  <c r="BI534" i="20"/>
  <c r="BI535" i="20"/>
  <c r="BI536" i="20"/>
  <c r="BI537" i="20"/>
  <c r="BI538" i="20"/>
  <c r="BI539" i="20"/>
  <c r="BI540" i="20"/>
  <c r="BI541" i="20"/>
  <c r="BI542" i="20"/>
  <c r="BI543" i="20"/>
  <c r="BI544" i="20"/>
  <c r="BI545" i="20"/>
  <c r="BI546" i="20"/>
  <c r="BI547" i="20"/>
  <c r="BI548" i="20"/>
  <c r="BI549" i="20"/>
  <c r="BI550" i="20"/>
  <c r="BI551" i="20"/>
  <c r="BI552" i="20"/>
  <c r="BI553" i="20"/>
  <c r="BI554" i="20"/>
  <c r="BI555" i="20"/>
  <c r="BI556" i="20"/>
  <c r="BI557" i="20"/>
  <c r="BI558" i="20"/>
  <c r="BI559" i="20"/>
  <c r="BI560" i="20"/>
  <c r="BI561" i="20"/>
  <c r="BI562" i="20"/>
  <c r="BI563" i="20"/>
  <c r="BI564" i="20"/>
  <c r="BI565" i="20"/>
  <c r="BH2" i="20"/>
  <c r="BH3" i="20"/>
  <c r="BH4" i="20"/>
  <c r="BH5" i="20"/>
  <c r="BH6" i="20"/>
  <c r="BH7" i="20"/>
  <c r="BH8" i="20"/>
  <c r="BH9" i="20"/>
  <c r="BH10" i="20"/>
  <c r="BH11" i="20"/>
  <c r="BH12" i="20"/>
  <c r="BH13" i="20"/>
  <c r="BH14" i="20"/>
  <c r="BH15" i="20"/>
  <c r="BH16" i="20"/>
  <c r="BH17" i="20"/>
  <c r="BH18" i="20"/>
  <c r="BH19" i="20"/>
  <c r="BH20" i="20"/>
  <c r="BH21" i="20"/>
  <c r="BH22" i="20"/>
  <c r="BH23" i="20"/>
  <c r="BH24" i="20"/>
  <c r="BH25" i="20"/>
  <c r="BH26" i="20"/>
  <c r="BH27" i="20"/>
  <c r="BH28" i="20"/>
  <c r="BH29" i="20"/>
  <c r="BH30" i="20"/>
  <c r="BH31" i="20"/>
  <c r="BH32" i="20"/>
  <c r="BH33" i="20"/>
  <c r="BH34" i="20"/>
  <c r="BH35" i="20"/>
  <c r="BH36" i="20"/>
  <c r="BH37" i="20"/>
  <c r="BH38" i="20"/>
  <c r="BH39" i="20"/>
  <c r="BH40" i="20"/>
  <c r="BH41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H76" i="20"/>
  <c r="BH77" i="20"/>
  <c r="BH78" i="20"/>
  <c r="BH79" i="20"/>
  <c r="BH80" i="20"/>
  <c r="BH81" i="20"/>
  <c r="BH82" i="20"/>
  <c r="BH83" i="20"/>
  <c r="BH84" i="20"/>
  <c r="BH85" i="20"/>
  <c r="BH86" i="20"/>
  <c r="BH87" i="20"/>
  <c r="BH88" i="20"/>
  <c r="BH89" i="20"/>
  <c r="BH90" i="20"/>
  <c r="BH91" i="20"/>
  <c r="BH92" i="20"/>
  <c r="BH93" i="20"/>
  <c r="BH94" i="20"/>
  <c r="BH95" i="20"/>
  <c r="BH96" i="20"/>
  <c r="BH97" i="20"/>
  <c r="BH98" i="20"/>
  <c r="BH99" i="20"/>
  <c r="BH100" i="20"/>
  <c r="BH101" i="20"/>
  <c r="BH102" i="20"/>
  <c r="BH103" i="20"/>
  <c r="BH104" i="20"/>
  <c r="BH105" i="20"/>
  <c r="BH106" i="20"/>
  <c r="BH107" i="20"/>
  <c r="BH108" i="20"/>
  <c r="BH109" i="20"/>
  <c r="BH110" i="20"/>
  <c r="BH111" i="20"/>
  <c r="BH112" i="20"/>
  <c r="BH113" i="20"/>
  <c r="BH114" i="20"/>
  <c r="BH115" i="20"/>
  <c r="BH116" i="20"/>
  <c r="BH117" i="20"/>
  <c r="BH118" i="20"/>
  <c r="BH119" i="20"/>
  <c r="BH120" i="20"/>
  <c r="BH121" i="20"/>
  <c r="BH122" i="20"/>
  <c r="BH123" i="20"/>
  <c r="BH124" i="20"/>
  <c r="BH125" i="20"/>
  <c r="BH126" i="20"/>
  <c r="BH127" i="20"/>
  <c r="BH128" i="20"/>
  <c r="BH129" i="20"/>
  <c r="BH130" i="20"/>
  <c r="BH131" i="20"/>
  <c r="BH132" i="20"/>
  <c r="BH133" i="20"/>
  <c r="BH134" i="20"/>
  <c r="BH135" i="20"/>
  <c r="BH136" i="20"/>
  <c r="BH137" i="20"/>
  <c r="BH138" i="20"/>
  <c r="BH139" i="20"/>
  <c r="BH140" i="20"/>
  <c r="BH141" i="20"/>
  <c r="BH142" i="20"/>
  <c r="BH143" i="20"/>
  <c r="BH144" i="20"/>
  <c r="BH145" i="20"/>
  <c r="BH146" i="20"/>
  <c r="BH147" i="20"/>
  <c r="BH148" i="20"/>
  <c r="BH149" i="20"/>
  <c r="BH150" i="20"/>
  <c r="BH151" i="20"/>
  <c r="BH152" i="20"/>
  <c r="BH153" i="20"/>
  <c r="BH154" i="20"/>
  <c r="BH155" i="20"/>
  <c r="BH156" i="20"/>
  <c r="BH157" i="20"/>
  <c r="BH158" i="20"/>
  <c r="BH159" i="20"/>
  <c r="BH160" i="20"/>
  <c r="BH161" i="20"/>
  <c r="BH162" i="20"/>
  <c r="BH163" i="20"/>
  <c r="BH164" i="20"/>
  <c r="BH165" i="20"/>
  <c r="BH166" i="20"/>
  <c r="BH167" i="20"/>
  <c r="BH168" i="20"/>
  <c r="BH169" i="20"/>
  <c r="BH170" i="20"/>
  <c r="BH171" i="20"/>
  <c r="BH172" i="20"/>
  <c r="BH173" i="20"/>
  <c r="BH174" i="20"/>
  <c r="BH175" i="20"/>
  <c r="BH176" i="20"/>
  <c r="BH177" i="20"/>
  <c r="BH178" i="20"/>
  <c r="BH179" i="20"/>
  <c r="BH180" i="20"/>
  <c r="BH181" i="20"/>
  <c r="BH182" i="20"/>
  <c r="BH183" i="20"/>
  <c r="BH184" i="20"/>
  <c r="BH185" i="20"/>
  <c r="BH186" i="20"/>
  <c r="BH187" i="20"/>
  <c r="BH188" i="20"/>
  <c r="BH189" i="20"/>
  <c r="BH190" i="20"/>
  <c r="BH191" i="20"/>
  <c r="BH192" i="20"/>
  <c r="BH193" i="20"/>
  <c r="BH194" i="20"/>
  <c r="BH195" i="20"/>
  <c r="BH196" i="20"/>
  <c r="BH197" i="20"/>
  <c r="BH198" i="20"/>
  <c r="BH199" i="20"/>
  <c r="BH200" i="20"/>
  <c r="BH201" i="20"/>
  <c r="BH202" i="20"/>
  <c r="BH203" i="20"/>
  <c r="BH204" i="20"/>
  <c r="BH205" i="20"/>
  <c r="BH206" i="20"/>
  <c r="BH207" i="20"/>
  <c r="BH208" i="20"/>
  <c r="BH209" i="20"/>
  <c r="BH210" i="20"/>
  <c r="BH211" i="20"/>
  <c r="BH212" i="20"/>
  <c r="BH213" i="20"/>
  <c r="BH214" i="20"/>
  <c r="BH215" i="20"/>
  <c r="BH216" i="20"/>
  <c r="BH217" i="20"/>
  <c r="BH218" i="20"/>
  <c r="BH219" i="20"/>
  <c r="BH220" i="20"/>
  <c r="BH221" i="20"/>
  <c r="BH222" i="20"/>
  <c r="BH223" i="20"/>
  <c r="BH224" i="20"/>
  <c r="BH225" i="20"/>
  <c r="BH226" i="20"/>
  <c r="BH227" i="20"/>
  <c r="BH228" i="20"/>
  <c r="BH229" i="20"/>
  <c r="BH230" i="20"/>
  <c r="BH231" i="20"/>
  <c r="BH232" i="20"/>
  <c r="BH233" i="20"/>
  <c r="BH234" i="20"/>
  <c r="BH235" i="20"/>
  <c r="BH236" i="20"/>
  <c r="BH237" i="20"/>
  <c r="BH238" i="20"/>
  <c r="BH239" i="20"/>
  <c r="BH240" i="20"/>
  <c r="BH241" i="20"/>
  <c r="BH242" i="20"/>
  <c r="BH243" i="20"/>
  <c r="BH244" i="20"/>
  <c r="BH245" i="20"/>
  <c r="BH246" i="20"/>
  <c r="BH247" i="20"/>
  <c r="BH248" i="20"/>
  <c r="BH249" i="20"/>
  <c r="BH250" i="20"/>
  <c r="BH251" i="20"/>
  <c r="BH252" i="20"/>
  <c r="BH253" i="20"/>
  <c r="BH254" i="20"/>
  <c r="BH255" i="20"/>
  <c r="BH256" i="20"/>
  <c r="BH257" i="20"/>
  <c r="BH258" i="20"/>
  <c r="BH259" i="20"/>
  <c r="BH260" i="20"/>
  <c r="BH261" i="20"/>
  <c r="BH262" i="20"/>
  <c r="BH263" i="20"/>
  <c r="BH264" i="20"/>
  <c r="BH265" i="20"/>
  <c r="BH266" i="20"/>
  <c r="BH267" i="20"/>
  <c r="BH268" i="20"/>
  <c r="BH269" i="20"/>
  <c r="BH270" i="20"/>
  <c r="BH271" i="20"/>
  <c r="BH272" i="20"/>
  <c r="BH273" i="20"/>
  <c r="BH274" i="20"/>
  <c r="BH275" i="20"/>
  <c r="BH276" i="20"/>
  <c r="BH277" i="20"/>
  <c r="BH278" i="20"/>
  <c r="BH279" i="20"/>
  <c r="BH280" i="20"/>
  <c r="BH281" i="20"/>
  <c r="BH282" i="20"/>
  <c r="BH283" i="20"/>
  <c r="BH284" i="20"/>
  <c r="BH285" i="20"/>
  <c r="BH286" i="20"/>
  <c r="BH287" i="20"/>
  <c r="BH288" i="20"/>
  <c r="BH289" i="20"/>
  <c r="BH290" i="20"/>
  <c r="BH291" i="20"/>
  <c r="BH292" i="20"/>
  <c r="BH293" i="20"/>
  <c r="BH294" i="20"/>
  <c r="BH295" i="20"/>
  <c r="BH296" i="20"/>
  <c r="BH297" i="20"/>
  <c r="BH298" i="20"/>
  <c r="BH299" i="20"/>
  <c r="BH300" i="20"/>
  <c r="BH301" i="20"/>
  <c r="BH302" i="20"/>
  <c r="BH303" i="20"/>
  <c r="BH304" i="20"/>
  <c r="BH305" i="20"/>
  <c r="BH306" i="20"/>
  <c r="BH307" i="20"/>
  <c r="BH308" i="20"/>
  <c r="BH309" i="20"/>
  <c r="BH310" i="20"/>
  <c r="BH311" i="20"/>
  <c r="BH312" i="20"/>
  <c r="BH313" i="20"/>
  <c r="BH314" i="20"/>
  <c r="BH315" i="20"/>
  <c r="BH316" i="20"/>
  <c r="BH317" i="20"/>
  <c r="BH318" i="20"/>
  <c r="BH319" i="20"/>
  <c r="BH320" i="20"/>
  <c r="BH321" i="20"/>
  <c r="BH322" i="20"/>
  <c r="BH323" i="20"/>
  <c r="BH324" i="20"/>
  <c r="BH325" i="20"/>
  <c r="BH326" i="20"/>
  <c r="BH327" i="20"/>
  <c r="BH328" i="20"/>
  <c r="BH329" i="20"/>
  <c r="BH330" i="20"/>
  <c r="BH331" i="20"/>
  <c r="BH332" i="20"/>
  <c r="BH333" i="20"/>
  <c r="BH334" i="20"/>
  <c r="BH335" i="20"/>
  <c r="BH336" i="20"/>
  <c r="BH337" i="20"/>
  <c r="BH338" i="20"/>
  <c r="BH339" i="20"/>
  <c r="BH340" i="20"/>
  <c r="BH341" i="20"/>
  <c r="BH342" i="20"/>
  <c r="BH343" i="20"/>
  <c r="BH344" i="20"/>
  <c r="BH345" i="20"/>
  <c r="BH346" i="20"/>
  <c r="BH347" i="20"/>
  <c r="BH348" i="20"/>
  <c r="BH349" i="20"/>
  <c r="BH350" i="20"/>
  <c r="BH351" i="20"/>
  <c r="BH352" i="20"/>
  <c r="BH353" i="20"/>
  <c r="BH354" i="20"/>
  <c r="BH355" i="20"/>
  <c r="BH356" i="20"/>
  <c r="BH357" i="20"/>
  <c r="BH358" i="20"/>
  <c r="BH359" i="20"/>
  <c r="BH360" i="20"/>
  <c r="BH361" i="20"/>
  <c r="BH362" i="20"/>
  <c r="BH363" i="20"/>
  <c r="BH364" i="20"/>
  <c r="BH365" i="20"/>
  <c r="BH366" i="20"/>
  <c r="BH367" i="20"/>
  <c r="BH368" i="20"/>
  <c r="BH369" i="20"/>
  <c r="BH370" i="20"/>
  <c r="BH371" i="20"/>
  <c r="BH372" i="20"/>
  <c r="BH373" i="20"/>
  <c r="BH374" i="20"/>
  <c r="BH375" i="20"/>
  <c r="BH376" i="20"/>
  <c r="BH377" i="20"/>
  <c r="BH378" i="20"/>
  <c r="BH379" i="20"/>
  <c r="BH380" i="20"/>
  <c r="BH381" i="20"/>
  <c r="BH382" i="20"/>
  <c r="BH383" i="20"/>
  <c r="BH384" i="20"/>
  <c r="BH385" i="20"/>
  <c r="BH386" i="20"/>
  <c r="BH387" i="20"/>
  <c r="BH388" i="20"/>
  <c r="BH389" i="20"/>
  <c r="BH390" i="20"/>
  <c r="BH391" i="20"/>
  <c r="BH392" i="20"/>
  <c r="BH393" i="20"/>
  <c r="BH394" i="20"/>
  <c r="BH395" i="20"/>
  <c r="BH396" i="20"/>
  <c r="BH397" i="20"/>
  <c r="BH398" i="20"/>
  <c r="BH399" i="20"/>
  <c r="BH400" i="20"/>
  <c r="BH401" i="20"/>
  <c r="BH402" i="20"/>
  <c r="BH403" i="20"/>
  <c r="BH404" i="20"/>
  <c r="BH405" i="20"/>
  <c r="BH406" i="20"/>
  <c r="BH407" i="20"/>
  <c r="BH408" i="20"/>
  <c r="BH409" i="20"/>
  <c r="BH410" i="20"/>
  <c r="BH411" i="20"/>
  <c r="BH412" i="20"/>
  <c r="BH413" i="20"/>
  <c r="BH414" i="20"/>
  <c r="BH415" i="20"/>
  <c r="BH416" i="20"/>
  <c r="BH417" i="20"/>
  <c r="BH418" i="20"/>
  <c r="BH419" i="20"/>
  <c r="BH420" i="20"/>
  <c r="BH421" i="20"/>
  <c r="BH422" i="20"/>
  <c r="BH423" i="20"/>
  <c r="BH424" i="20"/>
  <c r="BH425" i="20"/>
  <c r="BH426" i="20"/>
  <c r="BH427" i="20"/>
  <c r="BH428" i="20"/>
  <c r="BH429" i="20"/>
  <c r="BH430" i="20"/>
  <c r="BH431" i="20"/>
  <c r="BH432" i="20"/>
  <c r="BH433" i="20"/>
  <c r="BH434" i="20"/>
  <c r="BH435" i="20"/>
  <c r="BH436" i="20"/>
  <c r="BH437" i="20"/>
  <c r="BH438" i="20"/>
  <c r="BH439" i="20"/>
  <c r="BH440" i="20"/>
  <c r="BH441" i="20"/>
  <c r="BH442" i="20"/>
  <c r="BH443" i="20"/>
  <c r="BH444" i="20"/>
  <c r="BH445" i="20"/>
  <c r="BH446" i="20"/>
  <c r="BH447" i="20"/>
  <c r="BH448" i="20"/>
  <c r="BH449" i="20"/>
  <c r="BH450" i="20"/>
  <c r="BH451" i="20"/>
  <c r="BH452" i="20"/>
  <c r="BH453" i="20"/>
  <c r="BH454" i="20"/>
  <c r="BH455" i="20"/>
  <c r="BH456" i="20"/>
  <c r="BH457" i="20"/>
  <c r="BH458" i="20"/>
  <c r="BH459" i="20"/>
  <c r="BH460" i="20"/>
  <c r="BH461" i="20"/>
  <c r="BH462" i="20"/>
  <c r="BH463" i="20"/>
  <c r="BH464" i="20"/>
  <c r="BH465" i="20"/>
  <c r="BH466" i="20"/>
  <c r="BH467" i="20"/>
  <c r="BH468" i="20"/>
  <c r="BH469" i="20"/>
  <c r="BH470" i="20"/>
  <c r="BH471" i="20"/>
  <c r="BH472" i="20"/>
  <c r="BH473" i="20"/>
  <c r="BH474" i="20"/>
  <c r="BH475" i="20"/>
  <c r="BH476" i="20"/>
  <c r="BH477" i="20"/>
  <c r="BH478" i="20"/>
  <c r="BH479" i="20"/>
  <c r="BH480" i="20"/>
  <c r="BH481" i="20"/>
  <c r="BH482" i="20"/>
  <c r="BH483" i="20"/>
  <c r="BH484" i="20"/>
  <c r="BH485" i="20"/>
  <c r="BH486" i="20"/>
  <c r="BH487" i="20"/>
  <c r="BH488" i="20"/>
  <c r="BH489" i="20"/>
  <c r="BH490" i="20"/>
  <c r="BH491" i="20"/>
  <c r="BH492" i="20"/>
  <c r="BH493" i="20"/>
  <c r="BH494" i="20"/>
  <c r="BH495" i="20"/>
  <c r="BH496" i="20"/>
  <c r="BH497" i="20"/>
  <c r="BH498" i="20"/>
  <c r="BH499" i="20"/>
  <c r="BH500" i="20"/>
  <c r="BH501" i="20"/>
  <c r="BH502" i="20"/>
  <c r="BH503" i="20"/>
  <c r="BH504" i="20"/>
  <c r="BH505" i="20"/>
  <c r="BH506" i="20"/>
  <c r="BH507" i="20"/>
  <c r="BH508" i="20"/>
  <c r="BH509" i="20"/>
  <c r="BH510" i="20"/>
  <c r="BH511" i="20"/>
  <c r="BH512" i="20"/>
  <c r="BH513" i="20"/>
  <c r="BH514" i="20"/>
  <c r="BH515" i="20"/>
  <c r="BH516" i="20"/>
  <c r="BH517" i="20"/>
  <c r="BH518" i="20"/>
  <c r="BH519" i="20"/>
  <c r="BH520" i="20"/>
  <c r="BH521" i="20"/>
  <c r="BH522" i="20"/>
  <c r="BH523" i="20"/>
  <c r="BH524" i="20"/>
  <c r="BH525" i="20"/>
  <c r="BH526" i="20"/>
  <c r="BH527" i="20"/>
  <c r="BH528" i="20"/>
  <c r="BH529" i="20"/>
  <c r="BH530" i="20"/>
  <c r="BH531" i="20"/>
  <c r="BH532" i="20"/>
  <c r="BH533" i="20"/>
  <c r="BH534" i="20"/>
  <c r="BH535" i="20"/>
  <c r="BH536" i="20"/>
  <c r="BH537" i="20"/>
  <c r="BH538" i="20"/>
  <c r="BH539" i="20"/>
  <c r="BH540" i="20"/>
  <c r="BH541" i="20"/>
  <c r="BH542" i="20"/>
  <c r="BH543" i="20"/>
  <c r="BH544" i="20"/>
  <c r="BH545" i="20"/>
  <c r="BH546" i="20"/>
  <c r="BH547" i="20"/>
  <c r="BH548" i="20"/>
  <c r="BH549" i="20"/>
  <c r="BH550" i="20"/>
  <c r="BH551" i="20"/>
  <c r="BH552" i="20"/>
  <c r="BH553" i="20"/>
  <c r="BH554" i="20"/>
  <c r="BH555" i="20"/>
  <c r="BH556" i="20"/>
  <c r="BH557" i="20"/>
  <c r="BH558" i="20"/>
  <c r="BH559" i="20"/>
  <c r="BH560" i="20"/>
  <c r="BH561" i="20"/>
  <c r="BH562" i="20"/>
  <c r="BH563" i="20"/>
  <c r="BH564" i="20"/>
  <c r="BH565" i="20"/>
  <c r="BG2" i="20"/>
  <c r="BG3" i="20"/>
  <c r="BG4" i="20"/>
  <c r="BG5" i="20"/>
  <c r="BG6" i="20"/>
  <c r="BG7" i="20"/>
  <c r="BG8" i="20"/>
  <c r="BG9" i="20"/>
  <c r="BG10" i="20"/>
  <c r="BG11" i="20"/>
  <c r="BG12" i="20"/>
  <c r="BG13" i="20"/>
  <c r="BG14" i="20"/>
  <c r="BG15" i="20"/>
  <c r="BG16" i="20"/>
  <c r="BG17" i="20"/>
  <c r="BG18" i="20"/>
  <c r="BG19" i="20"/>
  <c r="BG20" i="20"/>
  <c r="BG21" i="20"/>
  <c r="BG22" i="20"/>
  <c r="BG23" i="20"/>
  <c r="BG24" i="20"/>
  <c r="BG25" i="20"/>
  <c r="BG26" i="20"/>
  <c r="BG27" i="20"/>
  <c r="BG28" i="20"/>
  <c r="BG29" i="20"/>
  <c r="BG30" i="20"/>
  <c r="BG31" i="20"/>
  <c r="BG32" i="20"/>
  <c r="BG33" i="20"/>
  <c r="BG34" i="20"/>
  <c r="BG35" i="20"/>
  <c r="BG36" i="20"/>
  <c r="BG37" i="20"/>
  <c r="BG38" i="20"/>
  <c r="BG39" i="20"/>
  <c r="BG40" i="20"/>
  <c r="BG41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G76" i="20"/>
  <c r="BG77" i="20"/>
  <c r="BG78" i="20"/>
  <c r="BG79" i="20"/>
  <c r="BG80" i="20"/>
  <c r="BG81" i="20"/>
  <c r="BG82" i="20"/>
  <c r="BG83" i="20"/>
  <c r="BG84" i="20"/>
  <c r="BG85" i="20"/>
  <c r="BG86" i="20"/>
  <c r="BG87" i="20"/>
  <c r="BG88" i="20"/>
  <c r="BG89" i="20"/>
  <c r="BG90" i="20"/>
  <c r="BG91" i="20"/>
  <c r="BG92" i="20"/>
  <c r="BG93" i="20"/>
  <c r="BG94" i="20"/>
  <c r="BG95" i="20"/>
  <c r="BG96" i="20"/>
  <c r="BG97" i="20"/>
  <c r="BG98" i="20"/>
  <c r="BG99" i="20"/>
  <c r="BG100" i="20"/>
  <c r="BG101" i="20"/>
  <c r="BG102" i="20"/>
  <c r="BG103" i="20"/>
  <c r="BG104" i="20"/>
  <c r="BG105" i="20"/>
  <c r="BG106" i="20"/>
  <c r="BG107" i="20"/>
  <c r="BG108" i="20"/>
  <c r="BG109" i="20"/>
  <c r="BG110" i="20"/>
  <c r="BG111" i="20"/>
  <c r="BG112" i="20"/>
  <c r="BG113" i="20"/>
  <c r="BG114" i="20"/>
  <c r="BG115" i="20"/>
  <c r="BG116" i="20"/>
  <c r="BG117" i="20"/>
  <c r="BG118" i="20"/>
  <c r="BG119" i="20"/>
  <c r="BG120" i="20"/>
  <c r="BG121" i="20"/>
  <c r="BG122" i="20"/>
  <c r="BG123" i="20"/>
  <c r="BG124" i="20"/>
  <c r="BG125" i="20"/>
  <c r="BG126" i="20"/>
  <c r="BG127" i="20"/>
  <c r="BG128" i="20"/>
  <c r="BG129" i="20"/>
  <c r="BG130" i="20"/>
  <c r="BG131" i="20"/>
  <c r="BG132" i="20"/>
  <c r="BG133" i="20"/>
  <c r="BG134" i="20"/>
  <c r="BG135" i="20"/>
  <c r="BG136" i="20"/>
  <c r="BG137" i="20"/>
  <c r="BG138" i="20"/>
  <c r="BG139" i="20"/>
  <c r="BG140" i="20"/>
  <c r="BG141" i="20"/>
  <c r="BG142" i="20"/>
  <c r="BG143" i="20"/>
  <c r="BG144" i="20"/>
  <c r="BG145" i="20"/>
  <c r="BG146" i="20"/>
  <c r="BG147" i="20"/>
  <c r="BG148" i="20"/>
  <c r="BG149" i="20"/>
  <c r="BG150" i="20"/>
  <c r="BG151" i="20"/>
  <c r="BG152" i="20"/>
  <c r="BG153" i="20"/>
  <c r="BG154" i="20"/>
  <c r="BG155" i="20"/>
  <c r="BG156" i="20"/>
  <c r="BG157" i="20"/>
  <c r="BG158" i="20"/>
  <c r="BG159" i="20"/>
  <c r="BG160" i="20"/>
  <c r="BG161" i="20"/>
  <c r="BG162" i="20"/>
  <c r="BG163" i="20"/>
  <c r="BG164" i="20"/>
  <c r="BG165" i="20"/>
  <c r="BG166" i="20"/>
  <c r="BG167" i="20"/>
  <c r="BG168" i="20"/>
  <c r="BG169" i="20"/>
  <c r="BG170" i="20"/>
  <c r="BG171" i="20"/>
  <c r="BG172" i="20"/>
  <c r="BG173" i="20"/>
  <c r="BG174" i="20"/>
  <c r="BG175" i="20"/>
  <c r="BG176" i="20"/>
  <c r="BG177" i="20"/>
  <c r="BG178" i="20"/>
  <c r="BG179" i="20"/>
  <c r="BG180" i="20"/>
  <c r="BG181" i="20"/>
  <c r="BG182" i="20"/>
  <c r="BG183" i="20"/>
  <c r="BG184" i="20"/>
  <c r="BG185" i="20"/>
  <c r="BG186" i="20"/>
  <c r="BG187" i="20"/>
  <c r="BG188" i="20"/>
  <c r="BG189" i="20"/>
  <c r="BG190" i="20"/>
  <c r="BG191" i="20"/>
  <c r="BG192" i="20"/>
  <c r="BG193" i="20"/>
  <c r="BG194" i="20"/>
  <c r="BG195" i="20"/>
  <c r="BG196" i="20"/>
  <c r="BG197" i="20"/>
  <c r="BG198" i="20"/>
  <c r="BG199" i="20"/>
  <c r="BG200" i="20"/>
  <c r="BG201" i="20"/>
  <c r="BG202" i="20"/>
  <c r="BG203" i="20"/>
  <c r="BG204" i="20"/>
  <c r="BG205" i="20"/>
  <c r="BG206" i="20"/>
  <c r="BG207" i="20"/>
  <c r="BG208" i="20"/>
  <c r="BG209" i="20"/>
  <c r="BG210" i="20"/>
  <c r="BG211" i="20"/>
  <c r="BG212" i="20"/>
  <c r="BG213" i="20"/>
  <c r="BG214" i="20"/>
  <c r="BG215" i="20"/>
  <c r="BG216" i="20"/>
  <c r="BG217" i="20"/>
  <c r="BG218" i="20"/>
  <c r="BG219" i="20"/>
  <c r="BG220" i="20"/>
  <c r="BG221" i="20"/>
  <c r="BG222" i="20"/>
  <c r="BG223" i="20"/>
  <c r="BG224" i="20"/>
  <c r="BG225" i="20"/>
  <c r="BG226" i="20"/>
  <c r="BG227" i="20"/>
  <c r="BG228" i="20"/>
  <c r="BG229" i="20"/>
  <c r="BG230" i="20"/>
  <c r="BG231" i="20"/>
  <c r="BG232" i="20"/>
  <c r="BG233" i="20"/>
  <c r="BG234" i="20"/>
  <c r="BG235" i="20"/>
  <c r="BG236" i="20"/>
  <c r="BG237" i="20"/>
  <c r="BG238" i="20"/>
  <c r="BG239" i="20"/>
  <c r="BG240" i="20"/>
  <c r="BG241" i="20"/>
  <c r="BG242" i="20"/>
  <c r="BG243" i="20"/>
  <c r="BG244" i="20"/>
  <c r="BG245" i="20"/>
  <c r="BG246" i="20"/>
  <c r="BG247" i="20"/>
  <c r="BG248" i="20"/>
  <c r="BG249" i="20"/>
  <c r="BG250" i="20"/>
  <c r="BG251" i="20"/>
  <c r="BG252" i="20"/>
  <c r="BG253" i="20"/>
  <c r="BG254" i="20"/>
  <c r="BG255" i="20"/>
  <c r="BG256" i="20"/>
  <c r="BG257" i="20"/>
  <c r="BG258" i="20"/>
  <c r="BG259" i="20"/>
  <c r="BG260" i="20"/>
  <c r="BG261" i="20"/>
  <c r="BG262" i="20"/>
  <c r="BG263" i="20"/>
  <c r="BG264" i="20"/>
  <c r="BG265" i="20"/>
  <c r="BG266" i="20"/>
  <c r="BG267" i="20"/>
  <c r="BG268" i="20"/>
  <c r="BG269" i="20"/>
  <c r="BG270" i="20"/>
  <c r="BG271" i="20"/>
  <c r="BG272" i="20"/>
  <c r="BG273" i="20"/>
  <c r="BG274" i="20"/>
  <c r="BG275" i="20"/>
  <c r="BG276" i="20"/>
  <c r="BG277" i="20"/>
  <c r="BG278" i="20"/>
  <c r="BG279" i="20"/>
  <c r="BG280" i="20"/>
  <c r="BG281" i="20"/>
  <c r="BG282" i="20"/>
  <c r="BG283" i="20"/>
  <c r="BG284" i="20"/>
  <c r="BG285" i="20"/>
  <c r="BG286" i="20"/>
  <c r="BG287" i="20"/>
  <c r="BG288" i="20"/>
  <c r="BG289" i="20"/>
  <c r="BG290" i="20"/>
  <c r="BG291" i="20"/>
  <c r="BG292" i="20"/>
  <c r="BG293" i="20"/>
  <c r="BG294" i="20"/>
  <c r="BG295" i="20"/>
  <c r="BG296" i="20"/>
  <c r="BG297" i="20"/>
  <c r="BG298" i="20"/>
  <c r="BG299" i="20"/>
  <c r="BG300" i="20"/>
  <c r="BG301" i="20"/>
  <c r="BG302" i="20"/>
  <c r="BG303" i="20"/>
  <c r="BG304" i="20"/>
  <c r="BG305" i="20"/>
  <c r="BG306" i="20"/>
  <c r="BG307" i="20"/>
  <c r="BG308" i="20"/>
  <c r="BG309" i="20"/>
  <c r="BG310" i="20"/>
  <c r="BG311" i="20"/>
  <c r="BG312" i="20"/>
  <c r="BG313" i="20"/>
  <c r="BG314" i="20"/>
  <c r="BG315" i="20"/>
  <c r="BG316" i="20"/>
  <c r="BG317" i="20"/>
  <c r="BG318" i="20"/>
  <c r="BG319" i="20"/>
  <c r="BG320" i="20"/>
  <c r="BG321" i="20"/>
  <c r="BG322" i="20"/>
  <c r="BG323" i="20"/>
  <c r="BG324" i="20"/>
  <c r="BG325" i="20"/>
  <c r="BG326" i="20"/>
  <c r="BG327" i="20"/>
  <c r="BG328" i="20"/>
  <c r="BG329" i="20"/>
  <c r="BG330" i="20"/>
  <c r="BG331" i="20"/>
  <c r="BG332" i="20"/>
  <c r="BG333" i="20"/>
  <c r="BG334" i="20"/>
  <c r="BG335" i="20"/>
  <c r="BG336" i="20"/>
  <c r="BG337" i="20"/>
  <c r="BG338" i="20"/>
  <c r="BG339" i="20"/>
  <c r="BG340" i="20"/>
  <c r="BG341" i="20"/>
  <c r="BG342" i="20"/>
  <c r="BG343" i="20"/>
  <c r="BG344" i="20"/>
  <c r="BG345" i="20"/>
  <c r="BG346" i="20"/>
  <c r="BG347" i="20"/>
  <c r="BG348" i="20"/>
  <c r="BG349" i="20"/>
  <c r="BG350" i="20"/>
  <c r="BG351" i="20"/>
  <c r="BG352" i="20"/>
  <c r="BG353" i="20"/>
  <c r="BG354" i="20"/>
  <c r="BG355" i="20"/>
  <c r="BG356" i="20"/>
  <c r="BG357" i="20"/>
  <c r="BG358" i="20"/>
  <c r="BG359" i="20"/>
  <c r="BG360" i="20"/>
  <c r="BG361" i="20"/>
  <c r="BG362" i="20"/>
  <c r="BG363" i="20"/>
  <c r="BG364" i="20"/>
  <c r="BG365" i="20"/>
  <c r="BG366" i="20"/>
  <c r="BG367" i="20"/>
  <c r="BG368" i="20"/>
  <c r="BG369" i="20"/>
  <c r="BG370" i="20"/>
  <c r="BG371" i="20"/>
  <c r="BG372" i="20"/>
  <c r="BG373" i="20"/>
  <c r="BG374" i="20"/>
  <c r="BG375" i="20"/>
  <c r="BG376" i="20"/>
  <c r="BG377" i="20"/>
  <c r="BG378" i="20"/>
  <c r="BG379" i="20"/>
  <c r="BG380" i="20"/>
  <c r="BG381" i="20"/>
  <c r="BG382" i="20"/>
  <c r="BG383" i="20"/>
  <c r="BG384" i="20"/>
  <c r="BG385" i="20"/>
  <c r="BG386" i="20"/>
  <c r="BG387" i="20"/>
  <c r="BG388" i="20"/>
  <c r="BG389" i="20"/>
  <c r="BG390" i="20"/>
  <c r="BG391" i="20"/>
  <c r="BG392" i="20"/>
  <c r="BG393" i="20"/>
  <c r="BG394" i="20"/>
  <c r="BG395" i="20"/>
  <c r="BG396" i="20"/>
  <c r="BG397" i="20"/>
  <c r="BG398" i="20"/>
  <c r="BG399" i="20"/>
  <c r="BG400" i="20"/>
  <c r="BG401" i="20"/>
  <c r="BG402" i="20"/>
  <c r="BG403" i="20"/>
  <c r="BG404" i="20"/>
  <c r="BG405" i="20"/>
  <c r="BG406" i="20"/>
  <c r="BG407" i="20"/>
  <c r="BG408" i="20"/>
  <c r="BG409" i="20"/>
  <c r="BG410" i="20"/>
  <c r="BG411" i="20"/>
  <c r="BG412" i="20"/>
  <c r="BG413" i="20"/>
  <c r="BG414" i="20"/>
  <c r="BG415" i="20"/>
  <c r="BG416" i="20"/>
  <c r="BG417" i="20"/>
  <c r="BG418" i="20"/>
  <c r="BG419" i="20"/>
  <c r="BG420" i="20"/>
  <c r="BG421" i="20"/>
  <c r="BG422" i="20"/>
  <c r="BG423" i="20"/>
  <c r="BG424" i="20"/>
  <c r="BG425" i="20"/>
  <c r="BG426" i="20"/>
  <c r="BG427" i="20"/>
  <c r="BG428" i="20"/>
  <c r="BG429" i="20"/>
  <c r="BG430" i="20"/>
  <c r="BG431" i="20"/>
  <c r="BG432" i="20"/>
  <c r="BG433" i="20"/>
  <c r="BG434" i="20"/>
  <c r="BG435" i="20"/>
  <c r="BG436" i="20"/>
  <c r="BG437" i="20"/>
  <c r="BG438" i="20"/>
  <c r="BG439" i="20"/>
  <c r="BG440" i="20"/>
  <c r="BG441" i="20"/>
  <c r="BG442" i="20"/>
  <c r="BG443" i="20"/>
  <c r="BG444" i="20"/>
  <c r="BG445" i="20"/>
  <c r="BG446" i="20"/>
  <c r="BG447" i="20"/>
  <c r="BG448" i="20"/>
  <c r="BG449" i="20"/>
  <c r="BG450" i="20"/>
  <c r="BG451" i="20"/>
  <c r="BG452" i="20"/>
  <c r="BG453" i="20"/>
  <c r="BG454" i="20"/>
  <c r="BG455" i="20"/>
  <c r="BG456" i="20"/>
  <c r="BG457" i="20"/>
  <c r="BG458" i="20"/>
  <c r="BG459" i="20"/>
  <c r="BG460" i="20"/>
  <c r="BG461" i="20"/>
  <c r="BG462" i="20"/>
  <c r="BG463" i="20"/>
  <c r="BG464" i="20"/>
  <c r="BG465" i="20"/>
  <c r="BG466" i="20"/>
  <c r="BG467" i="20"/>
  <c r="BG468" i="20"/>
  <c r="BG469" i="20"/>
  <c r="BG470" i="20"/>
  <c r="BG471" i="20"/>
  <c r="BG472" i="20"/>
  <c r="BG473" i="20"/>
  <c r="BG474" i="20"/>
  <c r="BG475" i="20"/>
  <c r="BG476" i="20"/>
  <c r="BG477" i="20"/>
  <c r="BG478" i="20"/>
  <c r="BG479" i="20"/>
  <c r="BG480" i="20"/>
  <c r="BG481" i="20"/>
  <c r="BG482" i="20"/>
  <c r="BG483" i="20"/>
  <c r="BG484" i="20"/>
  <c r="BG485" i="20"/>
  <c r="BG486" i="20"/>
  <c r="BG487" i="20"/>
  <c r="BG488" i="20"/>
  <c r="BG489" i="20"/>
  <c r="BG490" i="20"/>
  <c r="BG491" i="20"/>
  <c r="BG492" i="20"/>
  <c r="BG493" i="20"/>
  <c r="BG494" i="20"/>
  <c r="BG495" i="20"/>
  <c r="BG496" i="20"/>
  <c r="BG497" i="20"/>
  <c r="BG498" i="20"/>
  <c r="BG499" i="20"/>
  <c r="BG500" i="20"/>
  <c r="BG501" i="20"/>
  <c r="BG502" i="20"/>
  <c r="BG503" i="20"/>
  <c r="BG504" i="20"/>
  <c r="BG505" i="20"/>
  <c r="BG506" i="20"/>
  <c r="BG507" i="20"/>
  <c r="BG508" i="20"/>
  <c r="BG509" i="20"/>
  <c r="BG510" i="20"/>
  <c r="BG511" i="20"/>
  <c r="BG512" i="20"/>
  <c r="BG513" i="20"/>
  <c r="BG514" i="20"/>
  <c r="BG515" i="20"/>
  <c r="BG516" i="20"/>
  <c r="BG517" i="20"/>
  <c r="BG518" i="20"/>
  <c r="BG519" i="20"/>
  <c r="BG520" i="20"/>
  <c r="BG521" i="20"/>
  <c r="BG522" i="20"/>
  <c r="BG523" i="20"/>
  <c r="BG524" i="20"/>
  <c r="BG525" i="20"/>
  <c r="BG526" i="20"/>
  <c r="BG527" i="20"/>
  <c r="BG528" i="20"/>
  <c r="BG529" i="20"/>
  <c r="BG530" i="20"/>
  <c r="BG531" i="20"/>
  <c r="BG532" i="20"/>
  <c r="BG533" i="20"/>
  <c r="BG534" i="20"/>
  <c r="BG535" i="20"/>
  <c r="BG536" i="20"/>
  <c r="BG537" i="20"/>
  <c r="BG538" i="20"/>
  <c r="BG539" i="20"/>
  <c r="BG540" i="20"/>
  <c r="BG541" i="20"/>
  <c r="BG542" i="20"/>
  <c r="BG543" i="20"/>
  <c r="BG544" i="20"/>
  <c r="BG545" i="20"/>
  <c r="BG546" i="20"/>
  <c r="BG547" i="20"/>
  <c r="BG548" i="20"/>
  <c r="BG549" i="20"/>
  <c r="BG550" i="20"/>
  <c r="BG551" i="20"/>
  <c r="BG552" i="20"/>
  <c r="BG553" i="20"/>
  <c r="BG554" i="20"/>
  <c r="BG555" i="20"/>
  <c r="BG556" i="20"/>
  <c r="BG557" i="20"/>
  <c r="BG558" i="20"/>
  <c r="BG559" i="20"/>
  <c r="BG560" i="20"/>
  <c r="BG561" i="20"/>
  <c r="BG562" i="20"/>
  <c r="BG563" i="20"/>
  <c r="BG564" i="20"/>
  <c r="BG565" i="20"/>
  <c r="BF2" i="20"/>
  <c r="BF3" i="20"/>
  <c r="BF4" i="20"/>
  <c r="BF5" i="20"/>
  <c r="BF6" i="20"/>
  <c r="BF7" i="20"/>
  <c r="BF8" i="20"/>
  <c r="BF9" i="20"/>
  <c r="BF10" i="20"/>
  <c r="BF11" i="20"/>
  <c r="BF12" i="20"/>
  <c r="BF13" i="20"/>
  <c r="BF14" i="20"/>
  <c r="BF15" i="20"/>
  <c r="BF16" i="20"/>
  <c r="BF17" i="20"/>
  <c r="BF18" i="20"/>
  <c r="BF19" i="20"/>
  <c r="BF20" i="20"/>
  <c r="BF21" i="20"/>
  <c r="BF22" i="20"/>
  <c r="BF23" i="20"/>
  <c r="BF24" i="20"/>
  <c r="BF25" i="20"/>
  <c r="BF26" i="20"/>
  <c r="BF27" i="20"/>
  <c r="BF28" i="20"/>
  <c r="BF29" i="20"/>
  <c r="BF30" i="20"/>
  <c r="BF31" i="20"/>
  <c r="BF32" i="20"/>
  <c r="BF33" i="20"/>
  <c r="BF34" i="20"/>
  <c r="BF35" i="20"/>
  <c r="BF36" i="20"/>
  <c r="BF37" i="20"/>
  <c r="BF38" i="20"/>
  <c r="BF39" i="20"/>
  <c r="BF40" i="20"/>
  <c r="BF41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0" i="20"/>
  <c r="BF71" i="20"/>
  <c r="BF72" i="20"/>
  <c r="BF73" i="20"/>
  <c r="BF74" i="20"/>
  <c r="BF75" i="20"/>
  <c r="BF76" i="20"/>
  <c r="BF77" i="20"/>
  <c r="BF78" i="20"/>
  <c r="BF79" i="20"/>
  <c r="BF80" i="20"/>
  <c r="BF81" i="20"/>
  <c r="BF82" i="20"/>
  <c r="BF83" i="20"/>
  <c r="BF84" i="20"/>
  <c r="BF85" i="20"/>
  <c r="BF86" i="20"/>
  <c r="BF87" i="20"/>
  <c r="BF88" i="20"/>
  <c r="BF89" i="20"/>
  <c r="BF90" i="20"/>
  <c r="BF91" i="20"/>
  <c r="BF92" i="20"/>
  <c r="BF93" i="20"/>
  <c r="BF94" i="20"/>
  <c r="BF95" i="20"/>
  <c r="BF96" i="20"/>
  <c r="BF97" i="20"/>
  <c r="BF98" i="20"/>
  <c r="BF99" i="20"/>
  <c r="BF100" i="20"/>
  <c r="BF101" i="20"/>
  <c r="BF102" i="20"/>
  <c r="BF103" i="20"/>
  <c r="BF104" i="20"/>
  <c r="BF105" i="20"/>
  <c r="BF106" i="20"/>
  <c r="BF107" i="20"/>
  <c r="BF108" i="20"/>
  <c r="BF109" i="20"/>
  <c r="BF110" i="20"/>
  <c r="BF111" i="20"/>
  <c r="BF112" i="20"/>
  <c r="BF113" i="20"/>
  <c r="BF114" i="20"/>
  <c r="BF115" i="20"/>
  <c r="BF116" i="20"/>
  <c r="BF117" i="20"/>
  <c r="BF118" i="20"/>
  <c r="BF119" i="20"/>
  <c r="BF120" i="20"/>
  <c r="BF121" i="20"/>
  <c r="BF122" i="20"/>
  <c r="BF123" i="20"/>
  <c r="BF124" i="20"/>
  <c r="BF125" i="20"/>
  <c r="BF126" i="20"/>
  <c r="BF127" i="20"/>
  <c r="BF128" i="20"/>
  <c r="BF129" i="20"/>
  <c r="BF130" i="20"/>
  <c r="BF131" i="20"/>
  <c r="BF132" i="20"/>
  <c r="BF133" i="20"/>
  <c r="BF134" i="20"/>
  <c r="BF135" i="20"/>
  <c r="BF136" i="20"/>
  <c r="BF137" i="20"/>
  <c r="BF138" i="20"/>
  <c r="BF139" i="20"/>
  <c r="BF140" i="20"/>
  <c r="BF141" i="20"/>
  <c r="BF142" i="20"/>
  <c r="BF143" i="20"/>
  <c r="BF144" i="20"/>
  <c r="BF145" i="20"/>
  <c r="BF146" i="20"/>
  <c r="BF147" i="20"/>
  <c r="BF148" i="20"/>
  <c r="BF149" i="20"/>
  <c r="BF150" i="20"/>
  <c r="BF151" i="20"/>
  <c r="BF152" i="20"/>
  <c r="BF153" i="20"/>
  <c r="BF154" i="20"/>
  <c r="BF155" i="20"/>
  <c r="BF156" i="20"/>
  <c r="BF157" i="20"/>
  <c r="BF158" i="20"/>
  <c r="BF159" i="20"/>
  <c r="BF160" i="20"/>
  <c r="BF161" i="20"/>
  <c r="BF162" i="20"/>
  <c r="BF163" i="20"/>
  <c r="BF164" i="20"/>
  <c r="BF165" i="20"/>
  <c r="BF166" i="20"/>
  <c r="BF167" i="20"/>
  <c r="BF168" i="20"/>
  <c r="BF169" i="20"/>
  <c r="BF170" i="20"/>
  <c r="BF171" i="20"/>
  <c r="BF172" i="20"/>
  <c r="BF173" i="20"/>
  <c r="BF174" i="20"/>
  <c r="BF175" i="20"/>
  <c r="BF176" i="20"/>
  <c r="BF177" i="20"/>
  <c r="BF178" i="20"/>
  <c r="BF179" i="20"/>
  <c r="BF180" i="20"/>
  <c r="BF181" i="20"/>
  <c r="BF182" i="20"/>
  <c r="BF183" i="20"/>
  <c r="BF184" i="20"/>
  <c r="BF185" i="20"/>
  <c r="BF186" i="20"/>
  <c r="BF187" i="20"/>
  <c r="BF188" i="20"/>
  <c r="BF189" i="20"/>
  <c r="BF190" i="20"/>
  <c r="BF191" i="20"/>
  <c r="BF192" i="20"/>
  <c r="BF193" i="20"/>
  <c r="BF194" i="20"/>
  <c r="BF195" i="20"/>
  <c r="BF196" i="20"/>
  <c r="BF197" i="20"/>
  <c r="BF198" i="20"/>
  <c r="BF199" i="20"/>
  <c r="BF200" i="20"/>
  <c r="BF201" i="20"/>
  <c r="BF202" i="20"/>
  <c r="BF203" i="20"/>
  <c r="BF204" i="20"/>
  <c r="BF205" i="20"/>
  <c r="BF206" i="20"/>
  <c r="BF207" i="20"/>
  <c r="BF208" i="20"/>
  <c r="BF209" i="20"/>
  <c r="BF210" i="20"/>
  <c r="BF211" i="20"/>
  <c r="BF212" i="20"/>
  <c r="BF213" i="20"/>
  <c r="BF214" i="20"/>
  <c r="BF215" i="20"/>
  <c r="BF216" i="20"/>
  <c r="BF217" i="20"/>
  <c r="BF218" i="20"/>
  <c r="BF219" i="20"/>
  <c r="BF220" i="20"/>
  <c r="BF221" i="20"/>
  <c r="BF222" i="20"/>
  <c r="BF223" i="20"/>
  <c r="BF224" i="20"/>
  <c r="BF225" i="20"/>
  <c r="BF226" i="20"/>
  <c r="BF227" i="20"/>
  <c r="BF228" i="20"/>
  <c r="BF229" i="20"/>
  <c r="BF230" i="20"/>
  <c r="BF231" i="20"/>
  <c r="BF232" i="20"/>
  <c r="BF233" i="20"/>
  <c r="BF234" i="20"/>
  <c r="BF235" i="20"/>
  <c r="BF236" i="20"/>
  <c r="BF237" i="20"/>
  <c r="BF238" i="20"/>
  <c r="BF239" i="20"/>
  <c r="BF240" i="20"/>
  <c r="BF241" i="20"/>
  <c r="BF242" i="20"/>
  <c r="BF243" i="20"/>
  <c r="BF244" i="20"/>
  <c r="BF245" i="20"/>
  <c r="BF246" i="20"/>
  <c r="BF247" i="20"/>
  <c r="BF248" i="20"/>
  <c r="BF249" i="20"/>
  <c r="BF250" i="20"/>
  <c r="BF251" i="20"/>
  <c r="BF252" i="20"/>
  <c r="BF253" i="20"/>
  <c r="BF254" i="20"/>
  <c r="BF255" i="20"/>
  <c r="BF256" i="20"/>
  <c r="BF257" i="20"/>
  <c r="BF258" i="20"/>
  <c r="BF259" i="20"/>
  <c r="BF260" i="20"/>
  <c r="BF261" i="20"/>
  <c r="BF262" i="20"/>
  <c r="BF263" i="20"/>
  <c r="BF264" i="20"/>
  <c r="BF265" i="20"/>
  <c r="BF266" i="20"/>
  <c r="BF267" i="20"/>
  <c r="BF268" i="20"/>
  <c r="BF269" i="20"/>
  <c r="BF270" i="20"/>
  <c r="BF271" i="20"/>
  <c r="BF272" i="20"/>
  <c r="BF273" i="20"/>
  <c r="BF274" i="20"/>
  <c r="BF275" i="20"/>
  <c r="BF276" i="20"/>
  <c r="BF277" i="20"/>
  <c r="BF278" i="20"/>
  <c r="BF279" i="20"/>
  <c r="BF280" i="20"/>
  <c r="BF281" i="20"/>
  <c r="BF282" i="20"/>
  <c r="BF283" i="20"/>
  <c r="BF284" i="20"/>
  <c r="BF285" i="20"/>
  <c r="BF286" i="20"/>
  <c r="BF287" i="20"/>
  <c r="BF288" i="20"/>
  <c r="BF289" i="20"/>
  <c r="BF290" i="20"/>
  <c r="BF291" i="20"/>
  <c r="BF292" i="20"/>
  <c r="BF293" i="20"/>
  <c r="BF294" i="20"/>
  <c r="BF295" i="20"/>
  <c r="BF296" i="20"/>
  <c r="BF297" i="20"/>
  <c r="BF298" i="20"/>
  <c r="BF299" i="20"/>
  <c r="BF300" i="20"/>
  <c r="BF301" i="20"/>
  <c r="BF302" i="20"/>
  <c r="BF303" i="20"/>
  <c r="BF304" i="20"/>
  <c r="BF305" i="20"/>
  <c r="BF306" i="20"/>
  <c r="BF307" i="20"/>
  <c r="BF308" i="20"/>
  <c r="BF309" i="20"/>
  <c r="BF310" i="20"/>
  <c r="BF311" i="20"/>
  <c r="BF312" i="20"/>
  <c r="BF313" i="20"/>
  <c r="BF314" i="20"/>
  <c r="BF315" i="20"/>
  <c r="BF316" i="20"/>
  <c r="BF317" i="20"/>
  <c r="BF318" i="20"/>
  <c r="BF319" i="20"/>
  <c r="BF320" i="20"/>
  <c r="BF321" i="20"/>
  <c r="BF322" i="20"/>
  <c r="BF323" i="20"/>
  <c r="BF324" i="20"/>
  <c r="BF325" i="20"/>
  <c r="BF326" i="20"/>
  <c r="BF327" i="20"/>
  <c r="BF328" i="20"/>
  <c r="BF329" i="20"/>
  <c r="BF330" i="20"/>
  <c r="BF331" i="20"/>
  <c r="BF332" i="20"/>
  <c r="BF333" i="20"/>
  <c r="BF334" i="20"/>
  <c r="BF335" i="20"/>
  <c r="BF336" i="20"/>
  <c r="BF337" i="20"/>
  <c r="BF338" i="20"/>
  <c r="BF339" i="20"/>
  <c r="BF340" i="20"/>
  <c r="BF341" i="20"/>
  <c r="BF342" i="20"/>
  <c r="BF343" i="20"/>
  <c r="BF344" i="20"/>
  <c r="BF345" i="20"/>
  <c r="BF346" i="20"/>
  <c r="BF347" i="20"/>
  <c r="BF348" i="20"/>
  <c r="BF349" i="20"/>
  <c r="BF350" i="20"/>
  <c r="BF351" i="20"/>
  <c r="BF352" i="20"/>
  <c r="BF353" i="20"/>
  <c r="BF354" i="20"/>
  <c r="BF355" i="20"/>
  <c r="BF356" i="20"/>
  <c r="BF357" i="20"/>
  <c r="BF358" i="20"/>
  <c r="BF359" i="20"/>
  <c r="BF360" i="20"/>
  <c r="BF361" i="20"/>
  <c r="BF362" i="20"/>
  <c r="BF363" i="20"/>
  <c r="BF364" i="20"/>
  <c r="BF365" i="20"/>
  <c r="BF366" i="20"/>
  <c r="BF367" i="20"/>
  <c r="BF368" i="20"/>
  <c r="BF369" i="20"/>
  <c r="BF370" i="20"/>
  <c r="BF371" i="20"/>
  <c r="BF372" i="20"/>
  <c r="BF373" i="20"/>
  <c r="BF374" i="20"/>
  <c r="BF375" i="20"/>
  <c r="BF376" i="20"/>
  <c r="BF377" i="20"/>
  <c r="BF378" i="20"/>
  <c r="BF379" i="20"/>
  <c r="BF380" i="20"/>
  <c r="BF381" i="20"/>
  <c r="BF382" i="20"/>
  <c r="BF383" i="20"/>
  <c r="BF384" i="20"/>
  <c r="BF385" i="20"/>
  <c r="BF386" i="20"/>
  <c r="BF387" i="20"/>
  <c r="BF388" i="20"/>
  <c r="BF389" i="20"/>
  <c r="BF390" i="20"/>
  <c r="BF391" i="20"/>
  <c r="BF392" i="20"/>
  <c r="BF393" i="20"/>
  <c r="BF394" i="20"/>
  <c r="BF395" i="20"/>
  <c r="BF396" i="20"/>
  <c r="BF397" i="20"/>
  <c r="BF398" i="20"/>
  <c r="BF399" i="20"/>
  <c r="BF400" i="20"/>
  <c r="BF401" i="20"/>
  <c r="BF402" i="20"/>
  <c r="BF403" i="20"/>
  <c r="BF404" i="20"/>
  <c r="BF405" i="20"/>
  <c r="BF406" i="20"/>
  <c r="BF407" i="20"/>
  <c r="BF408" i="20"/>
  <c r="BF409" i="20"/>
  <c r="BF410" i="20"/>
  <c r="BF411" i="20"/>
  <c r="BF412" i="20"/>
  <c r="BF413" i="20"/>
  <c r="BF414" i="20"/>
  <c r="BF415" i="20"/>
  <c r="BF416" i="20"/>
  <c r="BF417" i="20"/>
  <c r="BF418" i="20"/>
  <c r="BF419" i="20"/>
  <c r="BF420" i="20"/>
  <c r="BF421" i="20"/>
  <c r="BF422" i="20"/>
  <c r="BF423" i="20"/>
  <c r="BF424" i="20"/>
  <c r="BF425" i="20"/>
  <c r="BF426" i="20"/>
  <c r="BF427" i="20"/>
  <c r="BF428" i="20"/>
  <c r="BF429" i="20"/>
  <c r="BF430" i="20"/>
  <c r="BF431" i="20"/>
  <c r="BF432" i="20"/>
  <c r="BF433" i="20"/>
  <c r="BF434" i="20"/>
  <c r="BF435" i="20"/>
  <c r="BF436" i="20"/>
  <c r="BF437" i="20"/>
  <c r="BF438" i="20"/>
  <c r="BF439" i="20"/>
  <c r="BF440" i="20"/>
  <c r="BF441" i="20"/>
  <c r="BF442" i="20"/>
  <c r="BF443" i="20"/>
  <c r="BF444" i="20"/>
  <c r="BF445" i="20"/>
  <c r="BF446" i="20"/>
  <c r="BF447" i="20"/>
  <c r="BF448" i="20"/>
  <c r="BF449" i="20"/>
  <c r="BF450" i="20"/>
  <c r="BF451" i="20"/>
  <c r="BF452" i="20"/>
  <c r="BF453" i="20"/>
  <c r="BF454" i="20"/>
  <c r="BF455" i="20"/>
  <c r="BF456" i="20"/>
  <c r="BF457" i="20"/>
  <c r="BF458" i="20"/>
  <c r="BF459" i="20"/>
  <c r="BF460" i="20"/>
  <c r="BF461" i="20"/>
  <c r="BF462" i="20"/>
  <c r="BF463" i="20"/>
  <c r="BF464" i="20"/>
  <c r="BF465" i="20"/>
  <c r="BF466" i="20"/>
  <c r="BF467" i="20"/>
  <c r="BF468" i="20"/>
  <c r="BF469" i="20"/>
  <c r="BF470" i="20"/>
  <c r="BF471" i="20"/>
  <c r="BF472" i="20"/>
  <c r="BF473" i="20"/>
  <c r="BF474" i="20"/>
  <c r="BF475" i="20"/>
  <c r="BF476" i="20"/>
  <c r="BF477" i="20"/>
  <c r="BF478" i="20"/>
  <c r="BF479" i="20"/>
  <c r="BF480" i="20"/>
  <c r="BF481" i="20"/>
  <c r="BF482" i="20"/>
  <c r="BF483" i="20"/>
  <c r="BF484" i="20"/>
  <c r="BF485" i="20"/>
  <c r="BF486" i="20"/>
  <c r="BF487" i="20"/>
  <c r="BF488" i="20"/>
  <c r="BF489" i="20"/>
  <c r="BF490" i="20"/>
  <c r="BF491" i="20"/>
  <c r="BF492" i="20"/>
  <c r="BF493" i="20"/>
  <c r="BF494" i="20"/>
  <c r="BF495" i="20"/>
  <c r="BF496" i="20"/>
  <c r="BF497" i="20"/>
  <c r="BF498" i="20"/>
  <c r="BF499" i="20"/>
  <c r="BF500" i="20"/>
  <c r="BF501" i="20"/>
  <c r="BF502" i="20"/>
  <c r="BF503" i="20"/>
  <c r="BF504" i="20"/>
  <c r="BF505" i="20"/>
  <c r="BF506" i="20"/>
  <c r="BF507" i="20"/>
  <c r="BF508" i="20"/>
  <c r="BF509" i="20"/>
  <c r="BF510" i="20"/>
  <c r="BF511" i="20"/>
  <c r="BF512" i="20"/>
  <c r="BF513" i="20"/>
  <c r="BF514" i="20"/>
  <c r="BF515" i="20"/>
  <c r="BF516" i="20"/>
  <c r="BF517" i="20"/>
  <c r="BF518" i="20"/>
  <c r="BF519" i="20"/>
  <c r="BF520" i="20"/>
  <c r="BF521" i="20"/>
  <c r="BF522" i="20"/>
  <c r="BF523" i="20"/>
  <c r="BF524" i="20"/>
  <c r="BF525" i="20"/>
  <c r="BF526" i="20"/>
  <c r="BF527" i="20"/>
  <c r="BF528" i="20"/>
  <c r="BF529" i="20"/>
  <c r="BF530" i="20"/>
  <c r="BF531" i="20"/>
  <c r="BF532" i="20"/>
  <c r="BF533" i="20"/>
  <c r="BF534" i="20"/>
  <c r="BF535" i="20"/>
  <c r="BF536" i="20"/>
  <c r="BF537" i="20"/>
  <c r="BF538" i="20"/>
  <c r="BF539" i="20"/>
  <c r="BF540" i="20"/>
  <c r="BF541" i="20"/>
  <c r="BF542" i="20"/>
  <c r="BF543" i="20"/>
  <c r="BF544" i="20"/>
  <c r="BF545" i="20"/>
  <c r="BF546" i="20"/>
  <c r="BF547" i="20"/>
  <c r="BF548" i="20"/>
  <c r="BF549" i="20"/>
  <c r="BF550" i="20"/>
  <c r="BF551" i="20"/>
  <c r="BF552" i="20"/>
  <c r="BF553" i="20"/>
  <c r="BF554" i="20"/>
  <c r="BF555" i="20"/>
  <c r="BF556" i="20"/>
  <c r="BF557" i="20"/>
  <c r="BF558" i="20"/>
  <c r="BF559" i="20"/>
  <c r="BF560" i="20"/>
  <c r="BF561" i="20"/>
  <c r="BF562" i="20"/>
  <c r="BF563" i="20"/>
  <c r="BF564" i="20"/>
  <c r="BF565" i="20"/>
  <c r="BE2" i="20"/>
  <c r="BE3" i="20"/>
  <c r="BE4" i="20"/>
  <c r="BE5" i="20"/>
  <c r="BE6" i="20"/>
  <c r="BE7" i="20"/>
  <c r="BE8" i="20"/>
  <c r="BE9" i="20"/>
  <c r="BE10" i="20"/>
  <c r="BE11" i="20"/>
  <c r="BE12" i="20"/>
  <c r="BE13" i="20"/>
  <c r="BE14" i="20"/>
  <c r="BE15" i="20"/>
  <c r="BE16" i="20"/>
  <c r="BE17" i="20"/>
  <c r="BE18" i="20"/>
  <c r="BE19" i="20"/>
  <c r="BE20" i="20"/>
  <c r="BE21" i="20"/>
  <c r="BE22" i="20"/>
  <c r="BE23" i="20"/>
  <c r="BE24" i="20"/>
  <c r="BE25" i="20"/>
  <c r="BE26" i="20"/>
  <c r="BE27" i="20"/>
  <c r="BE28" i="20"/>
  <c r="BE29" i="20"/>
  <c r="BE30" i="20"/>
  <c r="BE31" i="20"/>
  <c r="BE32" i="20"/>
  <c r="BE33" i="20"/>
  <c r="BE34" i="20"/>
  <c r="BE35" i="20"/>
  <c r="BE36" i="20"/>
  <c r="BE37" i="20"/>
  <c r="BE38" i="20"/>
  <c r="BE39" i="20"/>
  <c r="BE40" i="20"/>
  <c r="BE41" i="20"/>
  <c r="BE42" i="20"/>
  <c r="BE43" i="20"/>
  <c r="BE44" i="20"/>
  <c r="BE45" i="20"/>
  <c r="BE46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7" i="20"/>
  <c r="BE68" i="20"/>
  <c r="BE69" i="20"/>
  <c r="BE70" i="20"/>
  <c r="BE71" i="20"/>
  <c r="BE72" i="20"/>
  <c r="BE73" i="20"/>
  <c r="BE74" i="20"/>
  <c r="BE75" i="20"/>
  <c r="BE76" i="20"/>
  <c r="BE77" i="20"/>
  <c r="BE78" i="20"/>
  <c r="BE79" i="20"/>
  <c r="BE80" i="20"/>
  <c r="BE81" i="20"/>
  <c r="BE82" i="20"/>
  <c r="BE83" i="20"/>
  <c r="BE84" i="20"/>
  <c r="BE85" i="20"/>
  <c r="BE86" i="20"/>
  <c r="BE87" i="20"/>
  <c r="BE88" i="20"/>
  <c r="BE89" i="20"/>
  <c r="BE90" i="20"/>
  <c r="BE91" i="20"/>
  <c r="BE92" i="20"/>
  <c r="BE93" i="20"/>
  <c r="BE94" i="20"/>
  <c r="BE95" i="20"/>
  <c r="BE96" i="20"/>
  <c r="BE97" i="20"/>
  <c r="BE98" i="20"/>
  <c r="BE99" i="20"/>
  <c r="BE100" i="20"/>
  <c r="BE101" i="20"/>
  <c r="BE102" i="20"/>
  <c r="BE103" i="20"/>
  <c r="BE104" i="20"/>
  <c r="BE105" i="20"/>
  <c r="BE106" i="20"/>
  <c r="BE107" i="20"/>
  <c r="BE108" i="20"/>
  <c r="BE109" i="20"/>
  <c r="BE110" i="20"/>
  <c r="BE111" i="20"/>
  <c r="BE112" i="20"/>
  <c r="BE113" i="20"/>
  <c r="BE114" i="20"/>
  <c r="BE115" i="20"/>
  <c r="BE116" i="20"/>
  <c r="BE117" i="20"/>
  <c r="BE118" i="20"/>
  <c r="BE119" i="20"/>
  <c r="BE120" i="20"/>
  <c r="BE121" i="20"/>
  <c r="BE122" i="20"/>
  <c r="BE123" i="20"/>
  <c r="BE124" i="20"/>
  <c r="BE125" i="20"/>
  <c r="BE126" i="20"/>
  <c r="BE127" i="20"/>
  <c r="BE128" i="20"/>
  <c r="BE129" i="20"/>
  <c r="BE130" i="20"/>
  <c r="BE131" i="20"/>
  <c r="BE132" i="20"/>
  <c r="BE133" i="20"/>
  <c r="BE134" i="20"/>
  <c r="BE135" i="20"/>
  <c r="BE136" i="20"/>
  <c r="BE137" i="20"/>
  <c r="BE138" i="20"/>
  <c r="BE139" i="20"/>
  <c r="BE140" i="20"/>
  <c r="BE141" i="20"/>
  <c r="BE142" i="20"/>
  <c r="BE143" i="20"/>
  <c r="BE144" i="20"/>
  <c r="BE145" i="20"/>
  <c r="BE146" i="20"/>
  <c r="BE147" i="20"/>
  <c r="BE148" i="20"/>
  <c r="BE149" i="20"/>
  <c r="BE150" i="20"/>
  <c r="BE151" i="20"/>
  <c r="BE152" i="20"/>
  <c r="BE153" i="20"/>
  <c r="BE154" i="20"/>
  <c r="BE155" i="20"/>
  <c r="BE156" i="20"/>
  <c r="BE157" i="20"/>
  <c r="BE158" i="20"/>
  <c r="BE159" i="20"/>
  <c r="BE160" i="20"/>
  <c r="BE161" i="20"/>
  <c r="BE162" i="20"/>
  <c r="BE163" i="20"/>
  <c r="BE164" i="20"/>
  <c r="BE165" i="20"/>
  <c r="BE166" i="20"/>
  <c r="BE167" i="20"/>
  <c r="BE168" i="20"/>
  <c r="BE169" i="20"/>
  <c r="BE170" i="20"/>
  <c r="BE171" i="20"/>
  <c r="BE172" i="20"/>
  <c r="BE173" i="20"/>
  <c r="BE174" i="20"/>
  <c r="BE175" i="20"/>
  <c r="BE176" i="20"/>
  <c r="BE177" i="20"/>
  <c r="BE178" i="20"/>
  <c r="BE179" i="20"/>
  <c r="BE180" i="20"/>
  <c r="BE181" i="20"/>
  <c r="BE182" i="20"/>
  <c r="BE183" i="20"/>
  <c r="BE184" i="20"/>
  <c r="BE185" i="20"/>
  <c r="BE186" i="20"/>
  <c r="BE187" i="20"/>
  <c r="BE188" i="20"/>
  <c r="BE189" i="20"/>
  <c r="BE190" i="20"/>
  <c r="BE191" i="20"/>
  <c r="BE192" i="20"/>
  <c r="BE193" i="20"/>
  <c r="BE194" i="20"/>
  <c r="BE195" i="20"/>
  <c r="BE196" i="20"/>
  <c r="BE197" i="20"/>
  <c r="BE198" i="20"/>
  <c r="BE199" i="20"/>
  <c r="BE200" i="20"/>
  <c r="BE201" i="20"/>
  <c r="BE202" i="20"/>
  <c r="BE203" i="20"/>
  <c r="BE204" i="20"/>
  <c r="BE205" i="20"/>
  <c r="BE206" i="20"/>
  <c r="BE207" i="20"/>
  <c r="BE208" i="20"/>
  <c r="BE209" i="20"/>
  <c r="BE210" i="20"/>
  <c r="BE211" i="20"/>
  <c r="BE212" i="20"/>
  <c r="BE213" i="20"/>
  <c r="BE214" i="20"/>
  <c r="BE215" i="20"/>
  <c r="BE216" i="20"/>
  <c r="BE217" i="20"/>
  <c r="BE218" i="20"/>
  <c r="BE219" i="20"/>
  <c r="BE220" i="20"/>
  <c r="BE221" i="20"/>
  <c r="BE222" i="20"/>
  <c r="BE223" i="20"/>
  <c r="BE224" i="20"/>
  <c r="BE225" i="20"/>
  <c r="BE226" i="20"/>
  <c r="BE227" i="20"/>
  <c r="BE228" i="20"/>
  <c r="BE229" i="20"/>
  <c r="BE230" i="20"/>
  <c r="BE231" i="20"/>
  <c r="BE232" i="20"/>
  <c r="BE233" i="20"/>
  <c r="BE234" i="20"/>
  <c r="BE235" i="20"/>
  <c r="BE236" i="20"/>
  <c r="BE237" i="20"/>
  <c r="BE238" i="20"/>
  <c r="BE239" i="20"/>
  <c r="BE240" i="20"/>
  <c r="BE241" i="20"/>
  <c r="BE242" i="20"/>
  <c r="BE243" i="20"/>
  <c r="BE244" i="20"/>
  <c r="BE245" i="20"/>
  <c r="BE246" i="20"/>
  <c r="BE247" i="20"/>
  <c r="BE248" i="20"/>
  <c r="BE249" i="20"/>
  <c r="BE250" i="20"/>
  <c r="BE251" i="20"/>
  <c r="BE252" i="20"/>
  <c r="BE253" i="20"/>
  <c r="BE254" i="20"/>
  <c r="BE255" i="20"/>
  <c r="BE256" i="20"/>
  <c r="BE257" i="20"/>
  <c r="BE258" i="20"/>
  <c r="BE259" i="20"/>
  <c r="BE260" i="20"/>
  <c r="BE261" i="20"/>
  <c r="BE262" i="20"/>
  <c r="BE263" i="20"/>
  <c r="BE264" i="20"/>
  <c r="BE265" i="20"/>
  <c r="BE266" i="20"/>
  <c r="BE267" i="20"/>
  <c r="BE268" i="20"/>
  <c r="BE269" i="20"/>
  <c r="BE270" i="20"/>
  <c r="BE271" i="20"/>
  <c r="BE272" i="20"/>
  <c r="BE273" i="20"/>
  <c r="BE274" i="20"/>
  <c r="BE275" i="20"/>
  <c r="BE276" i="20"/>
  <c r="BE277" i="20"/>
  <c r="BE278" i="20"/>
  <c r="BE279" i="20"/>
  <c r="BE280" i="20"/>
  <c r="BE281" i="20"/>
  <c r="BE282" i="20"/>
  <c r="BE283" i="20"/>
  <c r="BE284" i="20"/>
  <c r="BE285" i="20"/>
  <c r="BE286" i="20"/>
  <c r="BE287" i="20"/>
  <c r="BE288" i="20"/>
  <c r="BE289" i="20"/>
  <c r="BE290" i="20"/>
  <c r="BE291" i="20"/>
  <c r="BE292" i="20"/>
  <c r="BE293" i="20"/>
  <c r="BE294" i="20"/>
  <c r="BE295" i="20"/>
  <c r="BE296" i="20"/>
  <c r="BE297" i="20"/>
  <c r="BE298" i="20"/>
  <c r="BE299" i="20"/>
  <c r="BE300" i="20"/>
  <c r="BE301" i="20"/>
  <c r="BE302" i="20"/>
  <c r="BE303" i="20"/>
  <c r="BE304" i="20"/>
  <c r="BE305" i="20"/>
  <c r="BE306" i="20"/>
  <c r="BE307" i="20"/>
  <c r="BE308" i="20"/>
  <c r="BE309" i="20"/>
  <c r="BE310" i="20"/>
  <c r="BE311" i="20"/>
  <c r="BE312" i="20"/>
  <c r="BE313" i="20"/>
  <c r="BE314" i="20"/>
  <c r="BE315" i="20"/>
  <c r="BE316" i="20"/>
  <c r="BE317" i="20"/>
  <c r="BE318" i="20"/>
  <c r="BE319" i="20"/>
  <c r="BE320" i="20"/>
  <c r="BE321" i="20"/>
  <c r="BE322" i="20"/>
  <c r="BE323" i="20"/>
  <c r="BE324" i="20"/>
  <c r="BE325" i="20"/>
  <c r="BE326" i="20"/>
  <c r="BE327" i="20"/>
  <c r="BE328" i="20"/>
  <c r="BE329" i="20"/>
  <c r="BE330" i="20"/>
  <c r="BE331" i="20"/>
  <c r="BE332" i="20"/>
  <c r="BE333" i="20"/>
  <c r="BE334" i="20"/>
  <c r="BE335" i="20"/>
  <c r="BE336" i="20"/>
  <c r="BE337" i="20"/>
  <c r="BE338" i="20"/>
  <c r="BE339" i="20"/>
  <c r="BE340" i="20"/>
  <c r="BE341" i="20"/>
  <c r="BE342" i="20"/>
  <c r="BE343" i="20"/>
  <c r="BE344" i="20"/>
  <c r="BE345" i="20"/>
  <c r="BE346" i="20"/>
  <c r="BE347" i="20"/>
  <c r="BE348" i="20"/>
  <c r="BE349" i="20"/>
  <c r="BE350" i="20"/>
  <c r="BE351" i="20"/>
  <c r="BE352" i="20"/>
  <c r="BE353" i="20"/>
  <c r="BE354" i="20"/>
  <c r="BE355" i="20"/>
  <c r="BE356" i="20"/>
  <c r="BE357" i="20"/>
  <c r="BE358" i="20"/>
  <c r="BE359" i="20"/>
  <c r="BE360" i="20"/>
  <c r="BE361" i="20"/>
  <c r="BE362" i="20"/>
  <c r="BE363" i="20"/>
  <c r="BE364" i="20"/>
  <c r="BE365" i="20"/>
  <c r="BE366" i="20"/>
  <c r="BE367" i="20"/>
  <c r="BE368" i="20"/>
  <c r="BE369" i="20"/>
  <c r="BE370" i="20"/>
  <c r="BE371" i="20"/>
  <c r="BE372" i="20"/>
  <c r="BE373" i="20"/>
  <c r="BE374" i="20"/>
  <c r="BE375" i="20"/>
  <c r="BE376" i="20"/>
  <c r="BE377" i="20"/>
  <c r="BE378" i="20"/>
  <c r="BE379" i="20"/>
  <c r="BE380" i="20"/>
  <c r="BE381" i="20"/>
  <c r="BE382" i="20"/>
  <c r="BE383" i="20"/>
  <c r="BE384" i="20"/>
  <c r="BE385" i="20"/>
  <c r="BE386" i="20"/>
  <c r="BE387" i="20"/>
  <c r="BE388" i="20"/>
  <c r="BE389" i="20"/>
  <c r="BE390" i="20"/>
  <c r="BE391" i="20"/>
  <c r="BE392" i="20"/>
  <c r="BE393" i="20"/>
  <c r="BE394" i="20"/>
  <c r="BE395" i="20"/>
  <c r="BE396" i="20"/>
  <c r="BE397" i="20"/>
  <c r="BE398" i="20"/>
  <c r="BE399" i="20"/>
  <c r="BE400" i="20"/>
  <c r="BE401" i="20"/>
  <c r="BE402" i="20"/>
  <c r="BE403" i="20"/>
  <c r="BE404" i="20"/>
  <c r="BE405" i="20"/>
  <c r="BE406" i="20"/>
  <c r="BE407" i="20"/>
  <c r="BE408" i="20"/>
  <c r="BE409" i="20"/>
  <c r="BE410" i="20"/>
  <c r="BE411" i="20"/>
  <c r="BE412" i="20"/>
  <c r="BE413" i="20"/>
  <c r="BE414" i="20"/>
  <c r="BE415" i="20"/>
  <c r="BE416" i="20"/>
  <c r="BE417" i="20"/>
  <c r="BE418" i="20"/>
  <c r="BE419" i="20"/>
  <c r="BE420" i="20"/>
  <c r="BE421" i="20"/>
  <c r="BE422" i="20"/>
  <c r="BE423" i="20"/>
  <c r="BE424" i="20"/>
  <c r="BE425" i="20"/>
  <c r="BE426" i="20"/>
  <c r="BE427" i="20"/>
  <c r="BE428" i="20"/>
  <c r="BE429" i="20"/>
  <c r="BE430" i="20"/>
  <c r="BE431" i="20"/>
  <c r="BE432" i="20"/>
  <c r="BE433" i="20"/>
  <c r="BE434" i="20"/>
  <c r="BE435" i="20"/>
  <c r="BE436" i="20"/>
  <c r="BE437" i="20"/>
  <c r="BE438" i="20"/>
  <c r="BE439" i="20"/>
  <c r="BE440" i="20"/>
  <c r="BE441" i="20"/>
  <c r="BE442" i="20"/>
  <c r="BE443" i="20"/>
  <c r="BE444" i="20"/>
  <c r="BE445" i="20"/>
  <c r="BE446" i="20"/>
  <c r="BE447" i="20"/>
  <c r="BE448" i="20"/>
  <c r="BE449" i="20"/>
  <c r="BE450" i="20"/>
  <c r="BE451" i="20"/>
  <c r="BE452" i="20"/>
  <c r="BE453" i="20"/>
  <c r="BE454" i="20"/>
  <c r="BE455" i="20"/>
  <c r="BE456" i="20"/>
  <c r="BE457" i="20"/>
  <c r="BE458" i="20"/>
  <c r="BE459" i="20"/>
  <c r="BE460" i="20"/>
  <c r="BE461" i="20"/>
  <c r="BE462" i="20"/>
  <c r="BE463" i="20"/>
  <c r="BE464" i="20"/>
  <c r="BE465" i="20"/>
  <c r="BE466" i="20"/>
  <c r="BE467" i="20"/>
  <c r="BE468" i="20"/>
  <c r="BE469" i="20"/>
  <c r="BE470" i="20"/>
  <c r="BE471" i="20"/>
  <c r="BE472" i="20"/>
  <c r="BE473" i="20"/>
  <c r="BE474" i="20"/>
  <c r="BE475" i="20"/>
  <c r="BE476" i="20"/>
  <c r="BE477" i="20"/>
  <c r="BE478" i="20"/>
  <c r="BE479" i="20"/>
  <c r="BE480" i="20"/>
  <c r="BE481" i="20"/>
  <c r="BE482" i="20"/>
  <c r="BE483" i="20"/>
  <c r="BE484" i="20"/>
  <c r="BE485" i="20"/>
  <c r="BE486" i="20"/>
  <c r="BE487" i="20"/>
  <c r="BE488" i="20"/>
  <c r="BE489" i="20"/>
  <c r="BE490" i="20"/>
  <c r="BE491" i="20"/>
  <c r="BE492" i="20"/>
  <c r="BE493" i="20"/>
  <c r="BE494" i="20"/>
  <c r="BE495" i="20"/>
  <c r="BE496" i="20"/>
  <c r="BE497" i="20"/>
  <c r="BE498" i="20"/>
  <c r="BE499" i="20"/>
  <c r="BE500" i="20"/>
  <c r="BE501" i="20"/>
  <c r="BE502" i="20"/>
  <c r="BE503" i="20"/>
  <c r="BE504" i="20"/>
  <c r="BE505" i="20"/>
  <c r="BE506" i="20"/>
  <c r="BE507" i="20"/>
  <c r="BE508" i="20"/>
  <c r="BE509" i="20"/>
  <c r="BE510" i="20"/>
  <c r="BE511" i="20"/>
  <c r="BE512" i="20"/>
  <c r="BE513" i="20"/>
  <c r="BE514" i="20"/>
  <c r="BE515" i="20"/>
  <c r="BE516" i="20"/>
  <c r="BE517" i="20"/>
  <c r="BE518" i="20"/>
  <c r="BE519" i="20"/>
  <c r="BE520" i="20"/>
  <c r="BE521" i="20"/>
  <c r="BE522" i="20"/>
  <c r="BE523" i="20"/>
  <c r="BE524" i="20"/>
  <c r="BE525" i="20"/>
  <c r="BE526" i="20"/>
  <c r="BE527" i="20"/>
  <c r="BE528" i="20"/>
  <c r="BE529" i="20"/>
  <c r="BE530" i="20"/>
  <c r="BE531" i="20"/>
  <c r="BE532" i="20"/>
  <c r="BE533" i="20"/>
  <c r="BE534" i="20"/>
  <c r="BE535" i="20"/>
  <c r="BE536" i="20"/>
  <c r="BE537" i="20"/>
  <c r="BE538" i="20"/>
  <c r="BE539" i="20"/>
  <c r="BE540" i="20"/>
  <c r="BE541" i="20"/>
  <c r="BE542" i="20"/>
  <c r="BE543" i="20"/>
  <c r="BE544" i="20"/>
  <c r="BE545" i="20"/>
  <c r="BE546" i="20"/>
  <c r="BE547" i="20"/>
  <c r="BE548" i="20"/>
  <c r="BE549" i="20"/>
  <c r="BE550" i="20"/>
  <c r="BE551" i="20"/>
  <c r="BE552" i="20"/>
  <c r="BE553" i="20"/>
  <c r="BE554" i="20"/>
  <c r="BE555" i="20"/>
  <c r="BE556" i="20"/>
  <c r="BE557" i="20"/>
  <c r="BE558" i="20"/>
  <c r="BE559" i="20"/>
  <c r="BE560" i="20"/>
  <c r="BE561" i="20"/>
  <c r="BE562" i="20"/>
  <c r="BE563" i="20"/>
  <c r="BE564" i="20"/>
  <c r="BE565" i="20"/>
  <c r="BD2" i="20"/>
  <c r="BD3" i="20"/>
  <c r="BD4" i="20"/>
  <c r="BD5" i="20"/>
  <c r="BD6" i="20"/>
  <c r="BD7" i="20"/>
  <c r="BD8" i="20"/>
  <c r="BD9" i="20"/>
  <c r="BD10" i="20"/>
  <c r="BD11" i="20"/>
  <c r="BD12" i="20"/>
  <c r="BD13" i="20"/>
  <c r="BD14" i="20"/>
  <c r="BD15" i="20"/>
  <c r="BD16" i="20"/>
  <c r="BD17" i="20"/>
  <c r="BD18" i="20"/>
  <c r="BD19" i="20"/>
  <c r="BD20" i="20"/>
  <c r="BD21" i="20"/>
  <c r="BD22" i="20"/>
  <c r="BD23" i="20"/>
  <c r="BD24" i="20"/>
  <c r="BD25" i="20"/>
  <c r="BD26" i="20"/>
  <c r="BD27" i="20"/>
  <c r="BD28" i="20"/>
  <c r="BD29" i="20"/>
  <c r="BD30" i="20"/>
  <c r="BD31" i="20"/>
  <c r="BD32" i="20"/>
  <c r="BD33" i="20"/>
  <c r="BD34" i="20"/>
  <c r="BD35" i="20"/>
  <c r="BD36" i="20"/>
  <c r="BD37" i="20"/>
  <c r="BD38" i="20"/>
  <c r="BD39" i="20"/>
  <c r="BD40" i="20"/>
  <c r="BD41" i="20"/>
  <c r="BD42" i="20"/>
  <c r="BD43" i="20"/>
  <c r="BD44" i="20"/>
  <c r="BD45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2" i="20"/>
  <c r="BD63" i="20"/>
  <c r="BD64" i="20"/>
  <c r="BD65" i="20"/>
  <c r="BD66" i="20"/>
  <c r="BD67" i="20"/>
  <c r="BD68" i="20"/>
  <c r="BD69" i="20"/>
  <c r="BD70" i="20"/>
  <c r="BD71" i="20"/>
  <c r="BD72" i="20"/>
  <c r="BD73" i="20"/>
  <c r="BD74" i="20"/>
  <c r="BD75" i="20"/>
  <c r="BD76" i="20"/>
  <c r="BD77" i="20"/>
  <c r="BD78" i="20"/>
  <c r="BD79" i="20"/>
  <c r="BD80" i="20"/>
  <c r="BD81" i="20"/>
  <c r="BD82" i="20"/>
  <c r="BD83" i="20"/>
  <c r="BD84" i="20"/>
  <c r="BD85" i="20"/>
  <c r="BD86" i="20"/>
  <c r="BD87" i="20"/>
  <c r="BD88" i="20"/>
  <c r="BD89" i="20"/>
  <c r="BD90" i="20"/>
  <c r="BD91" i="20"/>
  <c r="BD92" i="20"/>
  <c r="BD93" i="20"/>
  <c r="BD94" i="20"/>
  <c r="BD95" i="20"/>
  <c r="BD96" i="20"/>
  <c r="BD97" i="20"/>
  <c r="BD98" i="20"/>
  <c r="BD99" i="20"/>
  <c r="BD100" i="20"/>
  <c r="BD101" i="20"/>
  <c r="BD102" i="20"/>
  <c r="BD103" i="20"/>
  <c r="BD104" i="20"/>
  <c r="BD105" i="20"/>
  <c r="BD106" i="20"/>
  <c r="BD107" i="20"/>
  <c r="BD108" i="20"/>
  <c r="BD109" i="20"/>
  <c r="BD110" i="20"/>
  <c r="BD111" i="20"/>
  <c r="BD112" i="20"/>
  <c r="BD113" i="20"/>
  <c r="BD114" i="20"/>
  <c r="BD115" i="20"/>
  <c r="BD116" i="20"/>
  <c r="BD117" i="20"/>
  <c r="BD118" i="20"/>
  <c r="BD119" i="20"/>
  <c r="BD120" i="20"/>
  <c r="BD121" i="20"/>
  <c r="BD122" i="20"/>
  <c r="BD123" i="20"/>
  <c r="BD124" i="20"/>
  <c r="BD125" i="20"/>
  <c r="BD126" i="20"/>
  <c r="BD127" i="20"/>
  <c r="BD128" i="20"/>
  <c r="BD129" i="20"/>
  <c r="BD130" i="20"/>
  <c r="BD131" i="20"/>
  <c r="BD132" i="20"/>
  <c r="BD133" i="20"/>
  <c r="BD134" i="20"/>
  <c r="BD135" i="20"/>
  <c r="BD136" i="20"/>
  <c r="BD137" i="20"/>
  <c r="BD138" i="20"/>
  <c r="BD139" i="20"/>
  <c r="BD140" i="20"/>
  <c r="BD141" i="20"/>
  <c r="BD142" i="20"/>
  <c r="BD143" i="20"/>
  <c r="BD144" i="20"/>
  <c r="BD145" i="20"/>
  <c r="BD146" i="20"/>
  <c r="BD147" i="20"/>
  <c r="BD148" i="20"/>
  <c r="BD149" i="20"/>
  <c r="BD150" i="20"/>
  <c r="BD151" i="20"/>
  <c r="BD152" i="20"/>
  <c r="BD153" i="20"/>
  <c r="BD154" i="20"/>
  <c r="BD155" i="20"/>
  <c r="BD156" i="20"/>
  <c r="BD157" i="20"/>
  <c r="BD158" i="20"/>
  <c r="BD159" i="20"/>
  <c r="BD160" i="20"/>
  <c r="BD161" i="20"/>
  <c r="BD162" i="20"/>
  <c r="BD163" i="20"/>
  <c r="BD164" i="20"/>
  <c r="BD165" i="20"/>
  <c r="BD166" i="20"/>
  <c r="BD167" i="20"/>
  <c r="BD168" i="20"/>
  <c r="BD169" i="20"/>
  <c r="BD170" i="20"/>
  <c r="BD171" i="20"/>
  <c r="BD172" i="20"/>
  <c r="BD173" i="20"/>
  <c r="BD174" i="20"/>
  <c r="BD175" i="20"/>
  <c r="BD176" i="20"/>
  <c r="BD177" i="20"/>
  <c r="BD178" i="20"/>
  <c r="BD179" i="20"/>
  <c r="BD180" i="20"/>
  <c r="BD181" i="20"/>
  <c r="BD182" i="20"/>
  <c r="BD183" i="20"/>
  <c r="BD184" i="20"/>
  <c r="BD185" i="20"/>
  <c r="BD186" i="20"/>
  <c r="BD187" i="20"/>
  <c r="BD188" i="20"/>
  <c r="BD189" i="20"/>
  <c r="BD190" i="20"/>
  <c r="BD191" i="20"/>
  <c r="BD192" i="20"/>
  <c r="BD193" i="20"/>
  <c r="BD194" i="20"/>
  <c r="BD195" i="20"/>
  <c r="BD196" i="20"/>
  <c r="BD197" i="20"/>
  <c r="BD198" i="20"/>
  <c r="BD199" i="20"/>
  <c r="BD200" i="20"/>
  <c r="BD201" i="20"/>
  <c r="BD202" i="20"/>
  <c r="BD203" i="20"/>
  <c r="BD204" i="20"/>
  <c r="BD205" i="20"/>
  <c r="BD206" i="20"/>
  <c r="BD207" i="20"/>
  <c r="BD208" i="20"/>
  <c r="BD209" i="20"/>
  <c r="BD210" i="20"/>
  <c r="BD211" i="20"/>
  <c r="BD212" i="20"/>
  <c r="BD213" i="20"/>
  <c r="BD214" i="20"/>
  <c r="BD215" i="20"/>
  <c r="BD216" i="20"/>
  <c r="BD217" i="20"/>
  <c r="BD218" i="20"/>
  <c r="BD219" i="20"/>
  <c r="BD220" i="20"/>
  <c r="BD221" i="20"/>
  <c r="BD222" i="20"/>
  <c r="BD223" i="20"/>
  <c r="BD224" i="20"/>
  <c r="BD225" i="20"/>
  <c r="BD226" i="20"/>
  <c r="BD227" i="20"/>
  <c r="BD228" i="20"/>
  <c r="BD229" i="20"/>
  <c r="BD230" i="20"/>
  <c r="BD231" i="20"/>
  <c r="BD232" i="20"/>
  <c r="BD233" i="20"/>
  <c r="BD234" i="20"/>
  <c r="BD235" i="20"/>
  <c r="BD236" i="20"/>
  <c r="BD237" i="20"/>
  <c r="BD238" i="20"/>
  <c r="BD239" i="20"/>
  <c r="BD240" i="20"/>
  <c r="BD241" i="20"/>
  <c r="BD242" i="20"/>
  <c r="BD243" i="20"/>
  <c r="BD244" i="20"/>
  <c r="BD245" i="20"/>
  <c r="BD246" i="20"/>
  <c r="BD247" i="20"/>
  <c r="BD248" i="20"/>
  <c r="BD249" i="20"/>
  <c r="BD250" i="20"/>
  <c r="BD251" i="20"/>
  <c r="BD252" i="20"/>
  <c r="BD253" i="20"/>
  <c r="BD254" i="20"/>
  <c r="BD255" i="20"/>
  <c r="BD256" i="20"/>
  <c r="BD257" i="20"/>
  <c r="BD258" i="20"/>
  <c r="BD259" i="20"/>
  <c r="BD260" i="20"/>
  <c r="BD261" i="20"/>
  <c r="BD262" i="20"/>
  <c r="BD263" i="20"/>
  <c r="BD264" i="20"/>
  <c r="BD265" i="20"/>
  <c r="BD266" i="20"/>
  <c r="BD267" i="20"/>
  <c r="BD268" i="20"/>
  <c r="BD269" i="20"/>
  <c r="BD270" i="20"/>
  <c r="BD271" i="20"/>
  <c r="BD272" i="20"/>
  <c r="BD273" i="20"/>
  <c r="BD274" i="20"/>
  <c r="BD275" i="20"/>
  <c r="BD276" i="20"/>
  <c r="BD277" i="20"/>
  <c r="BD278" i="20"/>
  <c r="BD279" i="20"/>
  <c r="BD280" i="20"/>
  <c r="BD281" i="20"/>
  <c r="BD282" i="20"/>
  <c r="BD283" i="20"/>
  <c r="BD284" i="20"/>
  <c r="BD285" i="20"/>
  <c r="BD286" i="20"/>
  <c r="BD287" i="20"/>
  <c r="BD288" i="20"/>
  <c r="BD289" i="20"/>
  <c r="BD290" i="20"/>
  <c r="BD291" i="20"/>
  <c r="BD292" i="20"/>
  <c r="BD293" i="20"/>
  <c r="BD294" i="20"/>
  <c r="BD295" i="20"/>
  <c r="BD296" i="20"/>
  <c r="BD297" i="20"/>
  <c r="BD298" i="20"/>
  <c r="BD299" i="20"/>
  <c r="BD300" i="20"/>
  <c r="BD301" i="20"/>
  <c r="BD302" i="20"/>
  <c r="BD303" i="20"/>
  <c r="BD304" i="20"/>
  <c r="BD305" i="20"/>
  <c r="BD306" i="20"/>
  <c r="BD307" i="20"/>
  <c r="BD308" i="20"/>
  <c r="BD309" i="20"/>
  <c r="BD310" i="20"/>
  <c r="BD311" i="20"/>
  <c r="BD312" i="20"/>
  <c r="BD313" i="20"/>
  <c r="BD314" i="20"/>
  <c r="BD315" i="20"/>
  <c r="BD316" i="20"/>
  <c r="BD317" i="20"/>
  <c r="BD318" i="20"/>
  <c r="BD319" i="20"/>
  <c r="BD320" i="20"/>
  <c r="BD321" i="20"/>
  <c r="BD322" i="20"/>
  <c r="BD323" i="20"/>
  <c r="BD324" i="20"/>
  <c r="BD325" i="20"/>
  <c r="BD326" i="20"/>
  <c r="BD327" i="20"/>
  <c r="BD328" i="20"/>
  <c r="BD329" i="20"/>
  <c r="BD330" i="20"/>
  <c r="BD331" i="20"/>
  <c r="BD332" i="20"/>
  <c r="BD333" i="20"/>
  <c r="BD334" i="20"/>
  <c r="BD335" i="20"/>
  <c r="BD336" i="20"/>
  <c r="BD337" i="20"/>
  <c r="BD338" i="20"/>
  <c r="BD339" i="20"/>
  <c r="BD340" i="20"/>
  <c r="BD341" i="20"/>
  <c r="BD342" i="20"/>
  <c r="BD343" i="20"/>
  <c r="BD344" i="20"/>
  <c r="BD345" i="20"/>
  <c r="BD346" i="20"/>
  <c r="BD347" i="20"/>
  <c r="BD348" i="20"/>
  <c r="BD349" i="20"/>
  <c r="BD350" i="20"/>
  <c r="BD351" i="20"/>
  <c r="BD352" i="20"/>
  <c r="BD353" i="20"/>
  <c r="BD354" i="20"/>
  <c r="BD355" i="20"/>
  <c r="BD356" i="20"/>
  <c r="BD357" i="20"/>
  <c r="BD358" i="20"/>
  <c r="BD359" i="20"/>
  <c r="BD360" i="20"/>
  <c r="BD361" i="20"/>
  <c r="BD362" i="20"/>
  <c r="BD363" i="20"/>
  <c r="BD364" i="20"/>
  <c r="BD365" i="20"/>
  <c r="BD366" i="20"/>
  <c r="BD367" i="20"/>
  <c r="BD368" i="20"/>
  <c r="BD369" i="20"/>
  <c r="BD370" i="20"/>
  <c r="BD371" i="20"/>
  <c r="BD372" i="20"/>
  <c r="BD373" i="20"/>
  <c r="BD374" i="20"/>
  <c r="BD375" i="20"/>
  <c r="BD376" i="20"/>
  <c r="BD377" i="20"/>
  <c r="BD378" i="20"/>
  <c r="BD379" i="20"/>
  <c r="BD380" i="20"/>
  <c r="BD381" i="20"/>
  <c r="BD382" i="20"/>
  <c r="BD383" i="20"/>
  <c r="BD384" i="20"/>
  <c r="BD385" i="20"/>
  <c r="BD386" i="20"/>
  <c r="BD387" i="20"/>
  <c r="BD388" i="20"/>
  <c r="BD389" i="20"/>
  <c r="BD390" i="20"/>
  <c r="BD391" i="20"/>
  <c r="BD392" i="20"/>
  <c r="BD393" i="20"/>
  <c r="BD394" i="20"/>
  <c r="BD395" i="20"/>
  <c r="BD396" i="20"/>
  <c r="BD397" i="20"/>
  <c r="BD398" i="20"/>
  <c r="BD399" i="20"/>
  <c r="BD400" i="20"/>
  <c r="BD401" i="20"/>
  <c r="BD402" i="20"/>
  <c r="BD403" i="20"/>
  <c r="BD404" i="20"/>
  <c r="BD405" i="20"/>
  <c r="BD406" i="20"/>
  <c r="BD407" i="20"/>
  <c r="BD408" i="20"/>
  <c r="BD409" i="20"/>
  <c r="BD410" i="20"/>
  <c r="BD411" i="20"/>
  <c r="BD412" i="20"/>
  <c r="BD413" i="20"/>
  <c r="BD414" i="20"/>
  <c r="BD415" i="20"/>
  <c r="BD416" i="20"/>
  <c r="BD417" i="20"/>
  <c r="BD418" i="20"/>
  <c r="BD419" i="20"/>
  <c r="BD420" i="20"/>
  <c r="BD421" i="20"/>
  <c r="BD422" i="20"/>
  <c r="BD423" i="20"/>
  <c r="BD424" i="20"/>
  <c r="BD425" i="20"/>
  <c r="BD426" i="20"/>
  <c r="BD427" i="20"/>
  <c r="BD428" i="20"/>
  <c r="BD429" i="20"/>
  <c r="BD430" i="20"/>
  <c r="BD431" i="20"/>
  <c r="BD432" i="20"/>
  <c r="BD433" i="20"/>
  <c r="BD434" i="20"/>
  <c r="BD435" i="20"/>
  <c r="BD436" i="20"/>
  <c r="BD437" i="20"/>
  <c r="BD438" i="20"/>
  <c r="BD439" i="20"/>
  <c r="BD440" i="20"/>
  <c r="BD441" i="20"/>
  <c r="BD442" i="20"/>
  <c r="BD443" i="20"/>
  <c r="BD444" i="20"/>
  <c r="BD445" i="20"/>
  <c r="BD446" i="20"/>
  <c r="BD447" i="20"/>
  <c r="BD448" i="20"/>
  <c r="BD449" i="20"/>
  <c r="BD450" i="20"/>
  <c r="BD451" i="20"/>
  <c r="BD452" i="20"/>
  <c r="BD453" i="20"/>
  <c r="BD454" i="20"/>
  <c r="BD455" i="20"/>
  <c r="BD456" i="20"/>
  <c r="BD457" i="20"/>
  <c r="BD458" i="20"/>
  <c r="BD459" i="20"/>
  <c r="BD460" i="20"/>
  <c r="BD461" i="20"/>
  <c r="BD462" i="20"/>
  <c r="BD463" i="20"/>
  <c r="BD464" i="20"/>
  <c r="BD465" i="20"/>
  <c r="BD466" i="20"/>
  <c r="BD467" i="20"/>
  <c r="BD468" i="20"/>
  <c r="BD469" i="20"/>
  <c r="BD470" i="20"/>
  <c r="BD471" i="20"/>
  <c r="BD472" i="20"/>
  <c r="BD473" i="20"/>
  <c r="BD474" i="20"/>
  <c r="BD475" i="20"/>
  <c r="BD476" i="20"/>
  <c r="BD477" i="20"/>
  <c r="BD478" i="20"/>
  <c r="BD479" i="20"/>
  <c r="BD480" i="20"/>
  <c r="BD481" i="20"/>
  <c r="BD482" i="20"/>
  <c r="BD483" i="20"/>
  <c r="BD484" i="20"/>
  <c r="BD485" i="20"/>
  <c r="BD486" i="20"/>
  <c r="BD487" i="20"/>
  <c r="BD488" i="20"/>
  <c r="BD489" i="20"/>
  <c r="BD490" i="20"/>
  <c r="BD491" i="20"/>
  <c r="BD492" i="20"/>
  <c r="BD493" i="20"/>
  <c r="BD494" i="20"/>
  <c r="BD495" i="20"/>
  <c r="BD496" i="20"/>
  <c r="BD497" i="20"/>
  <c r="BD498" i="20"/>
  <c r="BD499" i="20"/>
  <c r="BD500" i="20"/>
  <c r="BD501" i="20"/>
  <c r="BD502" i="20"/>
  <c r="BD503" i="20"/>
  <c r="BD504" i="20"/>
  <c r="BD505" i="20"/>
  <c r="BD506" i="20"/>
  <c r="BD507" i="20"/>
  <c r="BD508" i="20"/>
  <c r="BD509" i="20"/>
  <c r="BD510" i="20"/>
  <c r="BD511" i="20"/>
  <c r="BD512" i="20"/>
  <c r="BD513" i="20"/>
  <c r="BD514" i="20"/>
  <c r="BD515" i="20"/>
  <c r="BD516" i="20"/>
  <c r="BD517" i="20"/>
  <c r="BD518" i="20"/>
  <c r="BD519" i="20"/>
  <c r="BD520" i="20"/>
  <c r="BD521" i="20"/>
  <c r="BD522" i="20"/>
  <c r="BD523" i="20"/>
  <c r="BD524" i="20"/>
  <c r="BD525" i="20"/>
  <c r="BD526" i="20"/>
  <c r="BD527" i="20"/>
  <c r="BD528" i="20"/>
  <c r="BD529" i="20"/>
  <c r="BD530" i="20"/>
  <c r="BD531" i="20"/>
  <c r="BD532" i="20"/>
  <c r="BD533" i="20"/>
  <c r="BD534" i="20"/>
  <c r="BD535" i="20"/>
  <c r="BD536" i="20"/>
  <c r="BD537" i="20"/>
  <c r="BD538" i="20"/>
  <c r="BD539" i="20"/>
  <c r="BD540" i="20"/>
  <c r="BD541" i="20"/>
  <c r="BD542" i="20"/>
  <c r="BD543" i="20"/>
  <c r="BD544" i="20"/>
  <c r="BD545" i="20"/>
  <c r="BD546" i="20"/>
  <c r="BD547" i="20"/>
  <c r="BD548" i="20"/>
  <c r="BD549" i="20"/>
  <c r="BD550" i="20"/>
  <c r="BD551" i="20"/>
  <c r="BD552" i="20"/>
  <c r="BD553" i="20"/>
  <c r="BD554" i="20"/>
  <c r="BD555" i="20"/>
  <c r="BD556" i="20"/>
  <c r="BD557" i="20"/>
  <c r="BD558" i="20"/>
  <c r="BD559" i="20"/>
  <c r="BD560" i="20"/>
  <c r="BD561" i="20"/>
  <c r="BD562" i="20"/>
  <c r="BD563" i="20"/>
  <c r="BD564" i="20"/>
  <c r="BD565" i="20"/>
  <c r="BC2" i="20"/>
  <c r="BC3" i="20"/>
  <c r="BC4" i="20"/>
  <c r="BC5" i="20"/>
  <c r="BC6" i="20"/>
  <c r="BC7" i="20"/>
  <c r="BC8" i="20"/>
  <c r="BC9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BC44" i="20"/>
  <c r="BC45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1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C76" i="20"/>
  <c r="BC77" i="20"/>
  <c r="BC78" i="20"/>
  <c r="BC79" i="20"/>
  <c r="BC80" i="20"/>
  <c r="BC81" i="20"/>
  <c r="BC82" i="20"/>
  <c r="BC83" i="20"/>
  <c r="BC84" i="20"/>
  <c r="BC85" i="20"/>
  <c r="BC86" i="20"/>
  <c r="BC87" i="20"/>
  <c r="BC88" i="20"/>
  <c r="BC89" i="20"/>
  <c r="BC90" i="20"/>
  <c r="BC91" i="20"/>
  <c r="BC92" i="20"/>
  <c r="BC93" i="20"/>
  <c r="BC94" i="20"/>
  <c r="BC95" i="20"/>
  <c r="BC96" i="20"/>
  <c r="BC97" i="20"/>
  <c r="BC98" i="20"/>
  <c r="BC99" i="20"/>
  <c r="BC100" i="20"/>
  <c r="BC101" i="20"/>
  <c r="BC102" i="20"/>
  <c r="BC103" i="20"/>
  <c r="BC104" i="20"/>
  <c r="BC105" i="20"/>
  <c r="BC106" i="20"/>
  <c r="BC107" i="20"/>
  <c r="BC108" i="20"/>
  <c r="BC109" i="20"/>
  <c r="BC110" i="20"/>
  <c r="BC111" i="20"/>
  <c r="BC112" i="20"/>
  <c r="BC113" i="20"/>
  <c r="BC114" i="20"/>
  <c r="BC115" i="20"/>
  <c r="BC116" i="20"/>
  <c r="BC117" i="20"/>
  <c r="BC118" i="20"/>
  <c r="BC119" i="20"/>
  <c r="BC120" i="20"/>
  <c r="BC121" i="20"/>
  <c r="BC122" i="20"/>
  <c r="BC123" i="20"/>
  <c r="BC124" i="20"/>
  <c r="BC125" i="20"/>
  <c r="BC126" i="20"/>
  <c r="BC127" i="20"/>
  <c r="BC128" i="20"/>
  <c r="BC129" i="20"/>
  <c r="BC130" i="20"/>
  <c r="BC131" i="20"/>
  <c r="BC132" i="20"/>
  <c r="BC133" i="20"/>
  <c r="BC134" i="20"/>
  <c r="BC135" i="20"/>
  <c r="BC136" i="20"/>
  <c r="BC137" i="20"/>
  <c r="BC138" i="20"/>
  <c r="BC139" i="20"/>
  <c r="BC140" i="20"/>
  <c r="BC141" i="20"/>
  <c r="BC142" i="20"/>
  <c r="BC143" i="20"/>
  <c r="BC144" i="20"/>
  <c r="BC145" i="20"/>
  <c r="BC146" i="20"/>
  <c r="BC147" i="20"/>
  <c r="BC148" i="20"/>
  <c r="BC149" i="20"/>
  <c r="BC150" i="20"/>
  <c r="BC151" i="20"/>
  <c r="BC152" i="20"/>
  <c r="BC153" i="20"/>
  <c r="BC154" i="20"/>
  <c r="BC155" i="20"/>
  <c r="BC156" i="20"/>
  <c r="BC157" i="20"/>
  <c r="BC158" i="20"/>
  <c r="BC159" i="20"/>
  <c r="BC160" i="20"/>
  <c r="BC161" i="20"/>
  <c r="BC162" i="20"/>
  <c r="BC163" i="20"/>
  <c r="BC164" i="20"/>
  <c r="BC165" i="20"/>
  <c r="BC166" i="20"/>
  <c r="BC167" i="20"/>
  <c r="BC168" i="20"/>
  <c r="BC169" i="20"/>
  <c r="BC170" i="20"/>
  <c r="BC171" i="20"/>
  <c r="BC172" i="20"/>
  <c r="BC173" i="20"/>
  <c r="BC174" i="20"/>
  <c r="BC175" i="20"/>
  <c r="BC176" i="20"/>
  <c r="BC177" i="20"/>
  <c r="BC178" i="20"/>
  <c r="BC179" i="20"/>
  <c r="BC180" i="20"/>
  <c r="BC181" i="20"/>
  <c r="BC182" i="20"/>
  <c r="BC183" i="20"/>
  <c r="BC184" i="20"/>
  <c r="BC185" i="20"/>
  <c r="BC186" i="20"/>
  <c r="BC187" i="20"/>
  <c r="BC188" i="20"/>
  <c r="BC189" i="20"/>
  <c r="BC190" i="20"/>
  <c r="BC191" i="20"/>
  <c r="BC192" i="20"/>
  <c r="BC193" i="20"/>
  <c r="BC194" i="20"/>
  <c r="BC195" i="20"/>
  <c r="BC196" i="20"/>
  <c r="BC197" i="20"/>
  <c r="BC198" i="20"/>
  <c r="BC199" i="20"/>
  <c r="BC200" i="20"/>
  <c r="BC201" i="20"/>
  <c r="BC202" i="20"/>
  <c r="BC203" i="20"/>
  <c r="BC204" i="20"/>
  <c r="BC205" i="20"/>
  <c r="BC206" i="20"/>
  <c r="BC207" i="20"/>
  <c r="BC208" i="20"/>
  <c r="BC209" i="20"/>
  <c r="BC210" i="20"/>
  <c r="BC211" i="20"/>
  <c r="BC212" i="20"/>
  <c r="BC213" i="20"/>
  <c r="BC214" i="20"/>
  <c r="BC215" i="20"/>
  <c r="BC216" i="20"/>
  <c r="BC217" i="20"/>
  <c r="BC218" i="20"/>
  <c r="BC219" i="20"/>
  <c r="BC220" i="20"/>
  <c r="BC221" i="20"/>
  <c r="BC222" i="20"/>
  <c r="BC223" i="20"/>
  <c r="BC224" i="20"/>
  <c r="BC225" i="20"/>
  <c r="BC226" i="20"/>
  <c r="BC227" i="20"/>
  <c r="BC228" i="20"/>
  <c r="BC229" i="20"/>
  <c r="BC230" i="20"/>
  <c r="BC231" i="20"/>
  <c r="BC232" i="20"/>
  <c r="BC233" i="20"/>
  <c r="BC234" i="20"/>
  <c r="BC235" i="20"/>
  <c r="BC236" i="20"/>
  <c r="BC237" i="20"/>
  <c r="BC238" i="20"/>
  <c r="BC239" i="20"/>
  <c r="BC240" i="20"/>
  <c r="BC241" i="20"/>
  <c r="BC242" i="20"/>
  <c r="BC243" i="20"/>
  <c r="BC244" i="20"/>
  <c r="BC245" i="20"/>
  <c r="BC246" i="20"/>
  <c r="BC247" i="20"/>
  <c r="BC248" i="20"/>
  <c r="BC249" i="20"/>
  <c r="BC250" i="20"/>
  <c r="BC251" i="20"/>
  <c r="BC252" i="20"/>
  <c r="BC253" i="20"/>
  <c r="BC254" i="20"/>
  <c r="BC255" i="20"/>
  <c r="BC256" i="20"/>
  <c r="BC257" i="20"/>
  <c r="BC258" i="20"/>
  <c r="BC259" i="20"/>
  <c r="BC260" i="20"/>
  <c r="BC261" i="20"/>
  <c r="BC262" i="20"/>
  <c r="BC263" i="20"/>
  <c r="BC264" i="20"/>
  <c r="BC265" i="20"/>
  <c r="BC266" i="20"/>
  <c r="BC267" i="20"/>
  <c r="BC268" i="20"/>
  <c r="BC269" i="20"/>
  <c r="BC270" i="20"/>
  <c r="BC271" i="20"/>
  <c r="BC272" i="20"/>
  <c r="BC273" i="20"/>
  <c r="BC274" i="20"/>
  <c r="BC275" i="20"/>
  <c r="BC276" i="20"/>
  <c r="BC277" i="20"/>
  <c r="BC278" i="20"/>
  <c r="BC279" i="20"/>
  <c r="BC280" i="20"/>
  <c r="BC281" i="20"/>
  <c r="BC282" i="20"/>
  <c r="BC283" i="20"/>
  <c r="BC284" i="20"/>
  <c r="BC285" i="20"/>
  <c r="BC286" i="20"/>
  <c r="BC287" i="20"/>
  <c r="BC288" i="20"/>
  <c r="BC289" i="20"/>
  <c r="BC290" i="20"/>
  <c r="BC291" i="20"/>
  <c r="BC292" i="20"/>
  <c r="BC293" i="20"/>
  <c r="BC294" i="20"/>
  <c r="BC295" i="20"/>
  <c r="BC296" i="20"/>
  <c r="BC297" i="20"/>
  <c r="BC298" i="20"/>
  <c r="BC299" i="20"/>
  <c r="BC300" i="20"/>
  <c r="BC301" i="20"/>
  <c r="BC302" i="20"/>
  <c r="BC303" i="20"/>
  <c r="BC304" i="20"/>
  <c r="BC305" i="20"/>
  <c r="BC306" i="20"/>
  <c r="BC307" i="20"/>
  <c r="BC308" i="20"/>
  <c r="BC309" i="20"/>
  <c r="BC310" i="20"/>
  <c r="BC311" i="20"/>
  <c r="BC312" i="20"/>
  <c r="BC313" i="20"/>
  <c r="BC314" i="20"/>
  <c r="BC315" i="20"/>
  <c r="BC316" i="20"/>
  <c r="BC317" i="20"/>
  <c r="BC318" i="20"/>
  <c r="BC319" i="20"/>
  <c r="BC320" i="20"/>
  <c r="BC321" i="20"/>
  <c r="BC322" i="20"/>
  <c r="BC323" i="20"/>
  <c r="BC324" i="20"/>
  <c r="BC325" i="20"/>
  <c r="BC326" i="20"/>
  <c r="BC327" i="20"/>
  <c r="BC328" i="20"/>
  <c r="BC329" i="20"/>
  <c r="BC330" i="20"/>
  <c r="BC331" i="20"/>
  <c r="BC332" i="20"/>
  <c r="BC333" i="20"/>
  <c r="BC334" i="20"/>
  <c r="BC335" i="20"/>
  <c r="BC336" i="20"/>
  <c r="BC337" i="20"/>
  <c r="BC338" i="20"/>
  <c r="BC339" i="20"/>
  <c r="BC340" i="20"/>
  <c r="BC341" i="20"/>
  <c r="BC342" i="20"/>
  <c r="BC343" i="20"/>
  <c r="BC344" i="20"/>
  <c r="BC345" i="20"/>
  <c r="BC346" i="20"/>
  <c r="BC347" i="20"/>
  <c r="BC348" i="20"/>
  <c r="BC349" i="20"/>
  <c r="BC350" i="20"/>
  <c r="BC351" i="20"/>
  <c r="BC352" i="20"/>
  <c r="BC353" i="20"/>
  <c r="BC354" i="20"/>
  <c r="BC355" i="20"/>
  <c r="BC356" i="20"/>
  <c r="BC357" i="20"/>
  <c r="BC358" i="20"/>
  <c r="BC359" i="20"/>
  <c r="BC360" i="20"/>
  <c r="BC361" i="20"/>
  <c r="BC362" i="20"/>
  <c r="BC363" i="20"/>
  <c r="BC364" i="20"/>
  <c r="BC365" i="20"/>
  <c r="BC366" i="20"/>
  <c r="BC367" i="20"/>
  <c r="BC368" i="20"/>
  <c r="BC369" i="20"/>
  <c r="BC370" i="20"/>
  <c r="BC371" i="20"/>
  <c r="BC372" i="20"/>
  <c r="BC373" i="20"/>
  <c r="BC374" i="20"/>
  <c r="BC375" i="20"/>
  <c r="BC376" i="20"/>
  <c r="BC377" i="20"/>
  <c r="BC378" i="20"/>
  <c r="BC379" i="20"/>
  <c r="BC380" i="20"/>
  <c r="BC381" i="20"/>
  <c r="BC382" i="20"/>
  <c r="BC383" i="20"/>
  <c r="BC384" i="20"/>
  <c r="BC385" i="20"/>
  <c r="BC386" i="20"/>
  <c r="BC387" i="20"/>
  <c r="BC388" i="20"/>
  <c r="BC389" i="20"/>
  <c r="BC390" i="20"/>
  <c r="BC391" i="20"/>
  <c r="BC392" i="20"/>
  <c r="BC393" i="20"/>
  <c r="BC394" i="20"/>
  <c r="BC395" i="20"/>
  <c r="BC396" i="20"/>
  <c r="BC397" i="20"/>
  <c r="BC398" i="20"/>
  <c r="BC399" i="20"/>
  <c r="BC400" i="20"/>
  <c r="BC401" i="20"/>
  <c r="BC402" i="20"/>
  <c r="BC403" i="20"/>
  <c r="BC404" i="20"/>
  <c r="BC405" i="20"/>
  <c r="BC406" i="20"/>
  <c r="BC407" i="20"/>
  <c r="BC408" i="20"/>
  <c r="BC409" i="20"/>
  <c r="BC410" i="20"/>
  <c r="BC411" i="20"/>
  <c r="BC412" i="20"/>
  <c r="BC413" i="20"/>
  <c r="BC414" i="20"/>
  <c r="BC415" i="20"/>
  <c r="BC416" i="20"/>
  <c r="BC417" i="20"/>
  <c r="BC418" i="20"/>
  <c r="BC419" i="20"/>
  <c r="BC420" i="20"/>
  <c r="BC421" i="20"/>
  <c r="BC422" i="20"/>
  <c r="BC423" i="20"/>
  <c r="BC424" i="20"/>
  <c r="BC425" i="20"/>
  <c r="BC426" i="20"/>
  <c r="BC427" i="20"/>
  <c r="BC428" i="20"/>
  <c r="BC429" i="20"/>
  <c r="BC430" i="20"/>
  <c r="BC431" i="20"/>
  <c r="BC432" i="20"/>
  <c r="BC433" i="20"/>
  <c r="BC434" i="20"/>
  <c r="BC435" i="20"/>
  <c r="BC436" i="20"/>
  <c r="BC437" i="20"/>
  <c r="BC438" i="20"/>
  <c r="BC439" i="20"/>
  <c r="BC440" i="20"/>
  <c r="BC441" i="20"/>
  <c r="BC442" i="20"/>
  <c r="BC443" i="20"/>
  <c r="BC444" i="20"/>
  <c r="BC445" i="20"/>
  <c r="BC446" i="20"/>
  <c r="BC447" i="20"/>
  <c r="BC448" i="20"/>
  <c r="BC449" i="20"/>
  <c r="BC450" i="20"/>
  <c r="BC451" i="20"/>
  <c r="BC452" i="20"/>
  <c r="BC453" i="20"/>
  <c r="BC454" i="20"/>
  <c r="BC455" i="20"/>
  <c r="BC456" i="20"/>
  <c r="BC457" i="20"/>
  <c r="BC458" i="20"/>
  <c r="BC459" i="20"/>
  <c r="BC460" i="20"/>
  <c r="BC461" i="20"/>
  <c r="BC462" i="20"/>
  <c r="BC463" i="20"/>
  <c r="BC464" i="20"/>
  <c r="BC465" i="20"/>
  <c r="BC466" i="20"/>
  <c r="BC467" i="20"/>
  <c r="BC468" i="20"/>
  <c r="BC469" i="20"/>
  <c r="BC470" i="20"/>
  <c r="BC471" i="20"/>
  <c r="BC472" i="20"/>
  <c r="BC473" i="20"/>
  <c r="BC474" i="20"/>
  <c r="BC475" i="20"/>
  <c r="BC476" i="20"/>
  <c r="BC477" i="20"/>
  <c r="BC478" i="20"/>
  <c r="BC479" i="20"/>
  <c r="BC480" i="20"/>
  <c r="BC481" i="20"/>
  <c r="BC482" i="20"/>
  <c r="BC483" i="20"/>
  <c r="BC484" i="20"/>
  <c r="BC485" i="20"/>
  <c r="BC486" i="20"/>
  <c r="BC487" i="20"/>
  <c r="BC488" i="20"/>
  <c r="BC489" i="20"/>
  <c r="BC490" i="20"/>
  <c r="BC491" i="20"/>
  <c r="BC492" i="20"/>
  <c r="BC493" i="20"/>
  <c r="BC494" i="20"/>
  <c r="BC495" i="20"/>
  <c r="BC496" i="20"/>
  <c r="BC497" i="20"/>
  <c r="BC498" i="20"/>
  <c r="BC499" i="20"/>
  <c r="BC500" i="20"/>
  <c r="BC501" i="20"/>
  <c r="BC502" i="20"/>
  <c r="BC503" i="20"/>
  <c r="BC504" i="20"/>
  <c r="BC505" i="20"/>
  <c r="BC506" i="20"/>
  <c r="BC507" i="20"/>
  <c r="BC508" i="20"/>
  <c r="BC509" i="20"/>
  <c r="BC510" i="20"/>
  <c r="BC511" i="20"/>
  <c r="BC512" i="20"/>
  <c r="BC513" i="20"/>
  <c r="BC514" i="20"/>
  <c r="BC515" i="20"/>
  <c r="BC516" i="20"/>
  <c r="BC517" i="20"/>
  <c r="BC518" i="20"/>
  <c r="BC519" i="20"/>
  <c r="BC520" i="20"/>
  <c r="BC521" i="20"/>
  <c r="BC522" i="20"/>
  <c r="BC523" i="20"/>
  <c r="BC524" i="20"/>
  <c r="BC525" i="20"/>
  <c r="BC526" i="20"/>
  <c r="BC527" i="20"/>
  <c r="BC528" i="20"/>
  <c r="BC529" i="20"/>
  <c r="BC530" i="20"/>
  <c r="BC531" i="20"/>
  <c r="BC532" i="20"/>
  <c r="BC533" i="20"/>
  <c r="BC534" i="20"/>
  <c r="BC535" i="20"/>
  <c r="BC536" i="20"/>
  <c r="BC537" i="20"/>
  <c r="BC538" i="20"/>
  <c r="BC539" i="20"/>
  <c r="BC540" i="20"/>
  <c r="BC541" i="20"/>
  <c r="BC542" i="20"/>
  <c r="BC543" i="20"/>
  <c r="BC544" i="20"/>
  <c r="BC545" i="20"/>
  <c r="BC546" i="20"/>
  <c r="BC547" i="20"/>
  <c r="BC548" i="20"/>
  <c r="BC549" i="20"/>
  <c r="BC550" i="20"/>
  <c r="BC551" i="20"/>
  <c r="BC552" i="20"/>
  <c r="BC553" i="20"/>
  <c r="BC554" i="20"/>
  <c r="BC555" i="20"/>
  <c r="BC556" i="20"/>
  <c r="BC557" i="20"/>
  <c r="BC558" i="20"/>
  <c r="BC559" i="20"/>
  <c r="BC560" i="20"/>
  <c r="BC561" i="20"/>
  <c r="BC562" i="20"/>
  <c r="BC563" i="20"/>
  <c r="BC564" i="20"/>
  <c r="BC565" i="20"/>
  <c r="BB2" i="20"/>
  <c r="BB3" i="20"/>
  <c r="BB4" i="20"/>
  <c r="BB5" i="20"/>
  <c r="BB6" i="20"/>
  <c r="BB7" i="20"/>
  <c r="BB8" i="20"/>
  <c r="BB9" i="20"/>
  <c r="BB10" i="20"/>
  <c r="BB11" i="20"/>
  <c r="BB12" i="20"/>
  <c r="BB13" i="20"/>
  <c r="BB14" i="20"/>
  <c r="BB15" i="20"/>
  <c r="BB16" i="20"/>
  <c r="BB17" i="20"/>
  <c r="BB18" i="20"/>
  <c r="BB19" i="20"/>
  <c r="BB20" i="20"/>
  <c r="BB21" i="20"/>
  <c r="BB22" i="20"/>
  <c r="BB23" i="20"/>
  <c r="BB24" i="20"/>
  <c r="BB25" i="20"/>
  <c r="BB26" i="20"/>
  <c r="BB27" i="20"/>
  <c r="BB28" i="20"/>
  <c r="BB29" i="20"/>
  <c r="BB30" i="20"/>
  <c r="BB31" i="20"/>
  <c r="BB32" i="20"/>
  <c r="BB33" i="20"/>
  <c r="BB34" i="20"/>
  <c r="BB35" i="20"/>
  <c r="BB36" i="20"/>
  <c r="BB37" i="20"/>
  <c r="BB38" i="20"/>
  <c r="BB39" i="20"/>
  <c r="BB40" i="20"/>
  <c r="BB41" i="20"/>
  <c r="BB42" i="20"/>
  <c r="BB43" i="20"/>
  <c r="BB44" i="20"/>
  <c r="BB45" i="20"/>
  <c r="BB46" i="20"/>
  <c r="BB47" i="20"/>
  <c r="BB48" i="20"/>
  <c r="BB49" i="20"/>
  <c r="BB50" i="20"/>
  <c r="BB51" i="20"/>
  <c r="BB52" i="20"/>
  <c r="BB53" i="20"/>
  <c r="BB54" i="20"/>
  <c r="BB55" i="20"/>
  <c r="BB56" i="20"/>
  <c r="BB57" i="20"/>
  <c r="BB58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B76" i="20"/>
  <c r="BB77" i="20"/>
  <c r="BB78" i="20"/>
  <c r="BB79" i="20"/>
  <c r="BB80" i="20"/>
  <c r="BB81" i="20"/>
  <c r="BB82" i="20"/>
  <c r="BB83" i="20"/>
  <c r="BB84" i="20"/>
  <c r="BB85" i="20"/>
  <c r="BB86" i="20"/>
  <c r="BB87" i="20"/>
  <c r="BB88" i="20"/>
  <c r="BB89" i="20"/>
  <c r="BB90" i="20"/>
  <c r="BB91" i="20"/>
  <c r="BB92" i="20"/>
  <c r="BB93" i="20"/>
  <c r="BB94" i="20"/>
  <c r="BB95" i="20"/>
  <c r="BB96" i="20"/>
  <c r="BB97" i="20"/>
  <c r="BB98" i="20"/>
  <c r="BB99" i="20"/>
  <c r="BB100" i="20"/>
  <c r="BB101" i="20"/>
  <c r="BB102" i="20"/>
  <c r="BB103" i="20"/>
  <c r="BB104" i="20"/>
  <c r="BB105" i="20"/>
  <c r="BB106" i="20"/>
  <c r="BB107" i="20"/>
  <c r="BB108" i="20"/>
  <c r="BB109" i="20"/>
  <c r="BB110" i="20"/>
  <c r="BB111" i="20"/>
  <c r="BB112" i="20"/>
  <c r="BB113" i="20"/>
  <c r="BB114" i="20"/>
  <c r="BB115" i="20"/>
  <c r="BB116" i="20"/>
  <c r="BB117" i="20"/>
  <c r="BB118" i="20"/>
  <c r="BB119" i="20"/>
  <c r="BB120" i="20"/>
  <c r="BB121" i="20"/>
  <c r="BB122" i="20"/>
  <c r="BB123" i="20"/>
  <c r="BB124" i="20"/>
  <c r="BB125" i="20"/>
  <c r="BB126" i="20"/>
  <c r="BB127" i="20"/>
  <c r="BB128" i="20"/>
  <c r="BB129" i="20"/>
  <c r="BB130" i="20"/>
  <c r="BB131" i="20"/>
  <c r="BB132" i="20"/>
  <c r="BB133" i="20"/>
  <c r="BB134" i="20"/>
  <c r="BB135" i="20"/>
  <c r="BB136" i="20"/>
  <c r="BB137" i="20"/>
  <c r="BB138" i="20"/>
  <c r="BB139" i="20"/>
  <c r="BB140" i="20"/>
  <c r="BB141" i="20"/>
  <c r="BB142" i="20"/>
  <c r="BB143" i="20"/>
  <c r="BB144" i="20"/>
  <c r="BB145" i="20"/>
  <c r="BB146" i="20"/>
  <c r="BB147" i="20"/>
  <c r="BB148" i="20"/>
  <c r="BB149" i="20"/>
  <c r="BB150" i="20"/>
  <c r="BB151" i="20"/>
  <c r="BB152" i="20"/>
  <c r="BB153" i="20"/>
  <c r="BB154" i="20"/>
  <c r="BB155" i="20"/>
  <c r="BB156" i="20"/>
  <c r="BB157" i="20"/>
  <c r="BB158" i="20"/>
  <c r="BB159" i="20"/>
  <c r="BB160" i="20"/>
  <c r="BB161" i="20"/>
  <c r="BB162" i="20"/>
  <c r="BB163" i="20"/>
  <c r="BB164" i="20"/>
  <c r="BB165" i="20"/>
  <c r="BB166" i="20"/>
  <c r="BB167" i="20"/>
  <c r="BB168" i="20"/>
  <c r="BB169" i="20"/>
  <c r="BB170" i="20"/>
  <c r="BB171" i="20"/>
  <c r="BB172" i="20"/>
  <c r="BB173" i="20"/>
  <c r="BB174" i="20"/>
  <c r="BB175" i="20"/>
  <c r="BB176" i="20"/>
  <c r="BB177" i="20"/>
  <c r="BB178" i="20"/>
  <c r="BB179" i="20"/>
  <c r="BB180" i="20"/>
  <c r="BB181" i="20"/>
  <c r="BB182" i="20"/>
  <c r="BB183" i="20"/>
  <c r="BB184" i="20"/>
  <c r="BB185" i="20"/>
  <c r="BB186" i="20"/>
  <c r="BB187" i="20"/>
  <c r="BB188" i="20"/>
  <c r="BB189" i="20"/>
  <c r="BB190" i="20"/>
  <c r="BB191" i="20"/>
  <c r="BB192" i="20"/>
  <c r="BB193" i="20"/>
  <c r="BB194" i="20"/>
  <c r="BB195" i="20"/>
  <c r="BB196" i="20"/>
  <c r="BB197" i="20"/>
  <c r="BB198" i="20"/>
  <c r="BB199" i="20"/>
  <c r="BB200" i="20"/>
  <c r="BB201" i="20"/>
  <c r="BB202" i="20"/>
  <c r="BB203" i="20"/>
  <c r="BB204" i="20"/>
  <c r="BB205" i="20"/>
  <c r="BB206" i="20"/>
  <c r="BB207" i="20"/>
  <c r="BB208" i="20"/>
  <c r="BB209" i="20"/>
  <c r="BB210" i="20"/>
  <c r="BB211" i="20"/>
  <c r="BB212" i="20"/>
  <c r="BB213" i="20"/>
  <c r="BB214" i="20"/>
  <c r="BB215" i="20"/>
  <c r="BB216" i="20"/>
  <c r="BB217" i="20"/>
  <c r="BB218" i="20"/>
  <c r="BB219" i="20"/>
  <c r="BB220" i="20"/>
  <c r="BB221" i="20"/>
  <c r="BB222" i="20"/>
  <c r="BB223" i="20"/>
  <c r="BB224" i="20"/>
  <c r="BB225" i="20"/>
  <c r="BB226" i="20"/>
  <c r="BB227" i="20"/>
  <c r="BB228" i="20"/>
  <c r="BB229" i="20"/>
  <c r="BB230" i="20"/>
  <c r="BB231" i="20"/>
  <c r="BB232" i="20"/>
  <c r="BB233" i="20"/>
  <c r="BB234" i="20"/>
  <c r="BB235" i="20"/>
  <c r="BB236" i="20"/>
  <c r="BB237" i="20"/>
  <c r="BB238" i="20"/>
  <c r="BB239" i="20"/>
  <c r="BB240" i="20"/>
  <c r="BB241" i="20"/>
  <c r="BB242" i="20"/>
  <c r="BB243" i="20"/>
  <c r="BB244" i="20"/>
  <c r="BB245" i="20"/>
  <c r="BB246" i="20"/>
  <c r="BB247" i="20"/>
  <c r="BB248" i="20"/>
  <c r="BB249" i="20"/>
  <c r="BB250" i="20"/>
  <c r="BB251" i="20"/>
  <c r="BB252" i="20"/>
  <c r="BB253" i="20"/>
  <c r="BB254" i="20"/>
  <c r="BB255" i="20"/>
  <c r="BB256" i="20"/>
  <c r="BB257" i="20"/>
  <c r="BB258" i="20"/>
  <c r="BB259" i="20"/>
  <c r="BB260" i="20"/>
  <c r="BB261" i="20"/>
  <c r="BB262" i="20"/>
  <c r="BB263" i="20"/>
  <c r="BB264" i="20"/>
  <c r="BB265" i="20"/>
  <c r="BB266" i="20"/>
  <c r="BB267" i="20"/>
  <c r="BB268" i="20"/>
  <c r="BB269" i="20"/>
  <c r="BB270" i="20"/>
  <c r="BB271" i="20"/>
  <c r="BB272" i="20"/>
  <c r="BB273" i="20"/>
  <c r="BB274" i="20"/>
  <c r="BB275" i="20"/>
  <c r="BB276" i="20"/>
  <c r="BB277" i="20"/>
  <c r="BB278" i="20"/>
  <c r="BB279" i="20"/>
  <c r="BB280" i="20"/>
  <c r="BB281" i="20"/>
  <c r="BB282" i="20"/>
  <c r="BB283" i="20"/>
  <c r="BB284" i="20"/>
  <c r="BB285" i="20"/>
  <c r="BB286" i="20"/>
  <c r="BB287" i="20"/>
  <c r="BB288" i="20"/>
  <c r="BB289" i="20"/>
  <c r="BB290" i="20"/>
  <c r="BB291" i="20"/>
  <c r="BB292" i="20"/>
  <c r="BB293" i="20"/>
  <c r="BB294" i="20"/>
  <c r="BB295" i="20"/>
  <c r="BB296" i="20"/>
  <c r="BB297" i="20"/>
  <c r="BB298" i="20"/>
  <c r="BB299" i="20"/>
  <c r="BB300" i="20"/>
  <c r="BB301" i="20"/>
  <c r="BB302" i="20"/>
  <c r="BB303" i="20"/>
  <c r="BB304" i="20"/>
  <c r="BB305" i="20"/>
  <c r="BB306" i="20"/>
  <c r="BB307" i="20"/>
  <c r="BB308" i="20"/>
  <c r="BB309" i="20"/>
  <c r="BB310" i="20"/>
  <c r="BB311" i="20"/>
  <c r="BB312" i="20"/>
  <c r="BB313" i="20"/>
  <c r="BB314" i="20"/>
  <c r="BB315" i="20"/>
  <c r="BB316" i="20"/>
  <c r="BB317" i="20"/>
  <c r="BB318" i="20"/>
  <c r="BB319" i="20"/>
  <c r="BB320" i="20"/>
  <c r="BB321" i="20"/>
  <c r="BB322" i="20"/>
  <c r="BB323" i="20"/>
  <c r="BB324" i="20"/>
  <c r="BB325" i="20"/>
  <c r="BB326" i="20"/>
  <c r="BB327" i="20"/>
  <c r="BB328" i="20"/>
  <c r="BB329" i="20"/>
  <c r="BB330" i="20"/>
  <c r="BB331" i="20"/>
  <c r="BB332" i="20"/>
  <c r="BB333" i="20"/>
  <c r="BB334" i="20"/>
  <c r="BB335" i="20"/>
  <c r="BB336" i="20"/>
  <c r="BB337" i="20"/>
  <c r="BB338" i="20"/>
  <c r="BB339" i="20"/>
  <c r="BB340" i="20"/>
  <c r="BB341" i="20"/>
  <c r="BB342" i="20"/>
  <c r="BB343" i="20"/>
  <c r="BB344" i="20"/>
  <c r="BB345" i="20"/>
  <c r="BB346" i="20"/>
  <c r="BB347" i="20"/>
  <c r="BB348" i="20"/>
  <c r="BB349" i="20"/>
  <c r="BB350" i="20"/>
  <c r="BB351" i="20"/>
  <c r="BB352" i="20"/>
  <c r="BB353" i="20"/>
  <c r="BB354" i="20"/>
  <c r="BB355" i="20"/>
  <c r="BB356" i="20"/>
  <c r="BB357" i="20"/>
  <c r="BB358" i="20"/>
  <c r="BB359" i="20"/>
  <c r="BB360" i="20"/>
  <c r="BB361" i="20"/>
  <c r="BB362" i="20"/>
  <c r="BB363" i="20"/>
  <c r="BB364" i="20"/>
  <c r="BB365" i="20"/>
  <c r="BB366" i="20"/>
  <c r="BB367" i="20"/>
  <c r="BB368" i="20"/>
  <c r="BB369" i="20"/>
  <c r="BB370" i="20"/>
  <c r="BB371" i="20"/>
  <c r="BB372" i="20"/>
  <c r="BB373" i="20"/>
  <c r="BB374" i="20"/>
  <c r="BB375" i="20"/>
  <c r="BB376" i="20"/>
  <c r="BB377" i="20"/>
  <c r="BB378" i="20"/>
  <c r="BB379" i="20"/>
  <c r="BB380" i="20"/>
  <c r="BB381" i="20"/>
  <c r="BB382" i="20"/>
  <c r="BB383" i="20"/>
  <c r="BB384" i="20"/>
  <c r="BB385" i="20"/>
  <c r="BB386" i="20"/>
  <c r="BB387" i="20"/>
  <c r="BB388" i="20"/>
  <c r="BB389" i="20"/>
  <c r="BB390" i="20"/>
  <c r="BB391" i="20"/>
  <c r="BB392" i="20"/>
  <c r="BB393" i="20"/>
  <c r="BB394" i="20"/>
  <c r="BB395" i="20"/>
  <c r="BB396" i="20"/>
  <c r="BB397" i="20"/>
  <c r="BB398" i="20"/>
  <c r="BB399" i="20"/>
  <c r="BB400" i="20"/>
  <c r="BB401" i="20"/>
  <c r="BB402" i="20"/>
  <c r="BB403" i="20"/>
  <c r="BB404" i="20"/>
  <c r="BB405" i="20"/>
  <c r="BB406" i="20"/>
  <c r="BB407" i="20"/>
  <c r="BB408" i="20"/>
  <c r="BB409" i="20"/>
  <c r="BB410" i="20"/>
  <c r="BB411" i="20"/>
  <c r="BB412" i="20"/>
  <c r="BB413" i="20"/>
  <c r="BB414" i="20"/>
  <c r="BB415" i="20"/>
  <c r="BB416" i="20"/>
  <c r="BB417" i="20"/>
  <c r="BB418" i="20"/>
  <c r="BB419" i="20"/>
  <c r="BB420" i="20"/>
  <c r="BB421" i="20"/>
  <c r="BB422" i="20"/>
  <c r="BB423" i="20"/>
  <c r="BB424" i="20"/>
  <c r="BB425" i="20"/>
  <c r="BB426" i="20"/>
  <c r="BB427" i="20"/>
  <c r="BB428" i="20"/>
  <c r="BB429" i="20"/>
  <c r="BB430" i="20"/>
  <c r="BB431" i="20"/>
  <c r="BB432" i="20"/>
  <c r="BB433" i="20"/>
  <c r="BB434" i="20"/>
  <c r="BB435" i="20"/>
  <c r="BB436" i="20"/>
  <c r="BB437" i="20"/>
  <c r="BB438" i="20"/>
  <c r="BB439" i="20"/>
  <c r="BB440" i="20"/>
  <c r="BB441" i="20"/>
  <c r="BB442" i="20"/>
  <c r="BB443" i="20"/>
  <c r="BB444" i="20"/>
  <c r="BB445" i="20"/>
  <c r="BB446" i="20"/>
  <c r="BB447" i="20"/>
  <c r="BB448" i="20"/>
  <c r="BB449" i="20"/>
  <c r="BB450" i="20"/>
  <c r="BB451" i="20"/>
  <c r="BB452" i="20"/>
  <c r="BB453" i="20"/>
  <c r="BB454" i="20"/>
  <c r="BB455" i="20"/>
  <c r="BB456" i="20"/>
  <c r="BB457" i="20"/>
  <c r="BB458" i="20"/>
  <c r="BB459" i="20"/>
  <c r="BB460" i="20"/>
  <c r="BB461" i="20"/>
  <c r="BB462" i="20"/>
  <c r="BB463" i="20"/>
  <c r="BB464" i="20"/>
  <c r="BB465" i="20"/>
  <c r="BB466" i="20"/>
  <c r="BB467" i="20"/>
  <c r="BB468" i="20"/>
  <c r="BB469" i="20"/>
  <c r="BB470" i="20"/>
  <c r="BB471" i="20"/>
  <c r="BB472" i="20"/>
  <c r="BB473" i="20"/>
  <c r="BB474" i="20"/>
  <c r="BB475" i="20"/>
  <c r="BB476" i="20"/>
  <c r="BB477" i="20"/>
  <c r="BB478" i="20"/>
  <c r="BB479" i="20"/>
  <c r="BB480" i="20"/>
  <c r="BB481" i="20"/>
  <c r="BB482" i="20"/>
  <c r="BB483" i="20"/>
  <c r="BB484" i="20"/>
  <c r="BB485" i="20"/>
  <c r="BB486" i="20"/>
  <c r="BB487" i="20"/>
  <c r="BB488" i="20"/>
  <c r="BB489" i="20"/>
  <c r="BB490" i="20"/>
  <c r="BB491" i="20"/>
  <c r="BB492" i="20"/>
  <c r="BB493" i="20"/>
  <c r="BB494" i="20"/>
  <c r="BB495" i="20"/>
  <c r="BB496" i="20"/>
  <c r="BB497" i="20"/>
  <c r="BB498" i="20"/>
  <c r="BB499" i="20"/>
  <c r="BB500" i="20"/>
  <c r="BB501" i="20"/>
  <c r="BB502" i="20"/>
  <c r="BB503" i="20"/>
  <c r="BB504" i="20"/>
  <c r="BB505" i="20"/>
  <c r="BB506" i="20"/>
  <c r="BB507" i="20"/>
  <c r="BB508" i="20"/>
  <c r="BB509" i="20"/>
  <c r="BB510" i="20"/>
  <c r="BB511" i="20"/>
  <c r="BB512" i="20"/>
  <c r="BB513" i="20"/>
  <c r="BB514" i="20"/>
  <c r="BB515" i="20"/>
  <c r="BB516" i="20"/>
  <c r="BB517" i="20"/>
  <c r="BB518" i="20"/>
  <c r="BB519" i="20"/>
  <c r="BB520" i="20"/>
  <c r="BB521" i="20"/>
  <c r="BB522" i="20"/>
  <c r="BB523" i="20"/>
  <c r="BB524" i="20"/>
  <c r="BB525" i="20"/>
  <c r="BB526" i="20"/>
  <c r="BB527" i="20"/>
  <c r="BB528" i="20"/>
  <c r="BB529" i="20"/>
  <c r="BB530" i="20"/>
  <c r="BB531" i="20"/>
  <c r="BB532" i="20"/>
  <c r="BB533" i="20"/>
  <c r="BB534" i="20"/>
  <c r="BB535" i="20"/>
  <c r="BB536" i="20"/>
  <c r="BB537" i="20"/>
  <c r="BB538" i="20"/>
  <c r="BB539" i="20"/>
  <c r="BB540" i="20"/>
  <c r="BB541" i="20"/>
  <c r="BB542" i="20"/>
  <c r="BB543" i="20"/>
  <c r="BB544" i="20"/>
  <c r="BB545" i="20"/>
  <c r="BB546" i="20"/>
  <c r="BB547" i="20"/>
  <c r="BB548" i="20"/>
  <c r="BB549" i="20"/>
  <c r="BB550" i="20"/>
  <c r="BB551" i="20"/>
  <c r="BB552" i="20"/>
  <c r="BB553" i="20"/>
  <c r="BB554" i="20"/>
  <c r="BB555" i="20"/>
  <c r="BB556" i="20"/>
  <c r="BB557" i="20"/>
  <c r="BB558" i="20"/>
  <c r="BB559" i="20"/>
  <c r="BB560" i="20"/>
  <c r="BB561" i="20"/>
  <c r="BB562" i="20"/>
  <c r="BB563" i="20"/>
  <c r="BB564" i="20"/>
  <c r="BB565" i="20"/>
  <c r="BA2" i="20"/>
  <c r="BA3" i="20"/>
  <c r="BA4" i="20"/>
  <c r="BA5" i="20"/>
  <c r="BA6" i="20"/>
  <c r="BA7" i="20"/>
  <c r="BA8" i="20"/>
  <c r="BA9" i="20"/>
  <c r="BA10" i="20"/>
  <c r="BA11" i="20"/>
  <c r="BA12" i="20"/>
  <c r="BA13" i="20"/>
  <c r="BA14" i="20"/>
  <c r="BA15" i="20"/>
  <c r="BA16" i="20"/>
  <c r="BA17" i="20"/>
  <c r="BA18" i="20"/>
  <c r="BA19" i="20"/>
  <c r="BA20" i="20"/>
  <c r="BA21" i="20"/>
  <c r="BA22" i="20"/>
  <c r="BA23" i="20"/>
  <c r="BA24" i="20"/>
  <c r="BA25" i="20"/>
  <c r="BA26" i="20"/>
  <c r="BA27" i="20"/>
  <c r="BA28" i="20"/>
  <c r="BA29" i="20"/>
  <c r="BA30" i="20"/>
  <c r="BA31" i="20"/>
  <c r="BA32" i="20"/>
  <c r="BA33" i="20"/>
  <c r="BA34" i="20"/>
  <c r="BA35" i="20"/>
  <c r="BA36" i="20"/>
  <c r="BA37" i="20"/>
  <c r="BA38" i="20"/>
  <c r="BA39" i="20"/>
  <c r="BA40" i="20"/>
  <c r="BA41" i="20"/>
  <c r="BA42" i="20"/>
  <c r="BA43" i="20"/>
  <c r="BA44" i="20"/>
  <c r="BA45" i="20"/>
  <c r="BA46" i="20"/>
  <c r="BA47" i="20"/>
  <c r="BA48" i="20"/>
  <c r="BA49" i="20"/>
  <c r="BA50" i="20"/>
  <c r="BA51" i="20"/>
  <c r="BA52" i="20"/>
  <c r="BA53" i="20"/>
  <c r="BA54" i="20"/>
  <c r="BA55" i="20"/>
  <c r="BA56" i="20"/>
  <c r="BA57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A76" i="20"/>
  <c r="BA77" i="20"/>
  <c r="BA78" i="20"/>
  <c r="BA79" i="20"/>
  <c r="BA80" i="20"/>
  <c r="BA81" i="20"/>
  <c r="BA82" i="20"/>
  <c r="BA83" i="20"/>
  <c r="BA84" i="20"/>
  <c r="BA85" i="20"/>
  <c r="BA86" i="20"/>
  <c r="BA87" i="20"/>
  <c r="BA88" i="20"/>
  <c r="BA89" i="20"/>
  <c r="BA90" i="20"/>
  <c r="BA91" i="20"/>
  <c r="BA92" i="20"/>
  <c r="BA93" i="20"/>
  <c r="BA94" i="20"/>
  <c r="BA95" i="20"/>
  <c r="BA96" i="20"/>
  <c r="BA97" i="20"/>
  <c r="BA98" i="20"/>
  <c r="BA99" i="20"/>
  <c r="BA100" i="20"/>
  <c r="BA101" i="20"/>
  <c r="BA102" i="20"/>
  <c r="BA103" i="20"/>
  <c r="BA104" i="20"/>
  <c r="BA105" i="20"/>
  <c r="BA106" i="20"/>
  <c r="BA107" i="20"/>
  <c r="BA108" i="20"/>
  <c r="BA109" i="20"/>
  <c r="BA110" i="20"/>
  <c r="BA111" i="20"/>
  <c r="BA112" i="20"/>
  <c r="BA113" i="20"/>
  <c r="BA114" i="20"/>
  <c r="BA115" i="20"/>
  <c r="BA116" i="20"/>
  <c r="BA117" i="20"/>
  <c r="BA118" i="20"/>
  <c r="BA119" i="20"/>
  <c r="BA120" i="20"/>
  <c r="BA121" i="20"/>
  <c r="BA122" i="20"/>
  <c r="BA123" i="20"/>
  <c r="BA124" i="20"/>
  <c r="BA125" i="20"/>
  <c r="BA126" i="20"/>
  <c r="BA127" i="20"/>
  <c r="BA128" i="20"/>
  <c r="BA129" i="20"/>
  <c r="BA130" i="20"/>
  <c r="BA131" i="20"/>
  <c r="BA132" i="20"/>
  <c r="BA133" i="20"/>
  <c r="BA134" i="20"/>
  <c r="BA135" i="20"/>
  <c r="BA136" i="20"/>
  <c r="BA137" i="20"/>
  <c r="BA138" i="20"/>
  <c r="BA139" i="20"/>
  <c r="BA140" i="20"/>
  <c r="BA141" i="20"/>
  <c r="BA142" i="20"/>
  <c r="BA143" i="20"/>
  <c r="BA144" i="20"/>
  <c r="BA145" i="20"/>
  <c r="BA146" i="20"/>
  <c r="BA147" i="20"/>
  <c r="BA148" i="20"/>
  <c r="BA149" i="20"/>
  <c r="BA150" i="20"/>
  <c r="BA151" i="20"/>
  <c r="BA152" i="20"/>
  <c r="BA153" i="20"/>
  <c r="BA154" i="20"/>
  <c r="BA155" i="20"/>
  <c r="BA156" i="20"/>
  <c r="BA157" i="20"/>
  <c r="BA158" i="20"/>
  <c r="BA159" i="20"/>
  <c r="BA160" i="20"/>
  <c r="BA161" i="20"/>
  <c r="BA162" i="20"/>
  <c r="BA163" i="20"/>
  <c r="BA164" i="20"/>
  <c r="BA165" i="20"/>
  <c r="BA166" i="20"/>
  <c r="BA167" i="20"/>
  <c r="BA168" i="20"/>
  <c r="BA169" i="20"/>
  <c r="BA170" i="20"/>
  <c r="BA171" i="20"/>
  <c r="BA172" i="20"/>
  <c r="BA173" i="20"/>
  <c r="BA174" i="20"/>
  <c r="BA175" i="20"/>
  <c r="BA176" i="20"/>
  <c r="BA177" i="20"/>
  <c r="BA178" i="20"/>
  <c r="BA179" i="20"/>
  <c r="BA180" i="20"/>
  <c r="BA181" i="20"/>
  <c r="BA182" i="20"/>
  <c r="BA183" i="20"/>
  <c r="BA184" i="20"/>
  <c r="BA185" i="20"/>
  <c r="BA186" i="20"/>
  <c r="BA187" i="20"/>
  <c r="BA188" i="20"/>
  <c r="BA189" i="20"/>
  <c r="BA190" i="20"/>
  <c r="BA191" i="20"/>
  <c r="BA192" i="20"/>
  <c r="BA193" i="20"/>
  <c r="BA194" i="20"/>
  <c r="BA195" i="20"/>
  <c r="BA196" i="20"/>
  <c r="BA197" i="20"/>
  <c r="BA198" i="20"/>
  <c r="BA199" i="20"/>
  <c r="BA200" i="20"/>
  <c r="BA201" i="20"/>
  <c r="BA202" i="20"/>
  <c r="BA203" i="20"/>
  <c r="BA204" i="20"/>
  <c r="BA205" i="20"/>
  <c r="BA206" i="20"/>
  <c r="BA207" i="20"/>
  <c r="BA208" i="20"/>
  <c r="BA209" i="20"/>
  <c r="BA210" i="20"/>
  <c r="BA211" i="20"/>
  <c r="BA212" i="20"/>
  <c r="BA213" i="20"/>
  <c r="BA214" i="20"/>
  <c r="BA215" i="20"/>
  <c r="BA216" i="20"/>
  <c r="BA217" i="20"/>
  <c r="BA218" i="20"/>
  <c r="BA219" i="20"/>
  <c r="BA220" i="20"/>
  <c r="BA221" i="20"/>
  <c r="BA222" i="20"/>
  <c r="BA223" i="20"/>
  <c r="BA224" i="20"/>
  <c r="BA225" i="20"/>
  <c r="BA226" i="20"/>
  <c r="BA227" i="20"/>
  <c r="BA228" i="20"/>
  <c r="BA229" i="20"/>
  <c r="BA230" i="20"/>
  <c r="BA231" i="20"/>
  <c r="BA232" i="20"/>
  <c r="BA233" i="20"/>
  <c r="BA234" i="20"/>
  <c r="BA235" i="20"/>
  <c r="BA236" i="20"/>
  <c r="BA237" i="20"/>
  <c r="BA238" i="20"/>
  <c r="BA239" i="20"/>
  <c r="BA240" i="20"/>
  <c r="BA241" i="20"/>
  <c r="BA242" i="20"/>
  <c r="BA243" i="20"/>
  <c r="BA244" i="20"/>
  <c r="BA245" i="20"/>
  <c r="BA246" i="20"/>
  <c r="BA247" i="20"/>
  <c r="BA248" i="20"/>
  <c r="BA249" i="20"/>
  <c r="BA250" i="20"/>
  <c r="BA251" i="20"/>
  <c r="BA252" i="20"/>
  <c r="BA253" i="20"/>
  <c r="BA254" i="20"/>
  <c r="BA255" i="20"/>
  <c r="BA256" i="20"/>
  <c r="BA257" i="20"/>
  <c r="BA258" i="20"/>
  <c r="BA259" i="20"/>
  <c r="BA260" i="20"/>
  <c r="BA261" i="20"/>
  <c r="BA262" i="20"/>
  <c r="BA263" i="20"/>
  <c r="BA264" i="20"/>
  <c r="BA265" i="20"/>
  <c r="BA266" i="20"/>
  <c r="BA267" i="20"/>
  <c r="BA268" i="20"/>
  <c r="BA269" i="20"/>
  <c r="BA270" i="20"/>
  <c r="BA271" i="20"/>
  <c r="BA272" i="20"/>
  <c r="BA273" i="20"/>
  <c r="BA274" i="20"/>
  <c r="BA275" i="20"/>
  <c r="BA276" i="20"/>
  <c r="BA277" i="20"/>
  <c r="BA278" i="20"/>
  <c r="BA279" i="20"/>
  <c r="BA280" i="20"/>
  <c r="BA281" i="20"/>
  <c r="BA282" i="20"/>
  <c r="BA283" i="20"/>
  <c r="BA284" i="20"/>
  <c r="BA285" i="20"/>
  <c r="BA286" i="20"/>
  <c r="BA287" i="20"/>
  <c r="BA288" i="20"/>
  <c r="BA289" i="20"/>
  <c r="BA290" i="20"/>
  <c r="BA291" i="20"/>
  <c r="BA292" i="20"/>
  <c r="BA293" i="20"/>
  <c r="BA294" i="20"/>
  <c r="BA295" i="20"/>
  <c r="BA296" i="20"/>
  <c r="BA297" i="20"/>
  <c r="BA298" i="20"/>
  <c r="BA299" i="20"/>
  <c r="BA300" i="20"/>
  <c r="BA301" i="20"/>
  <c r="BA302" i="20"/>
  <c r="BA303" i="20"/>
  <c r="BA304" i="20"/>
  <c r="BA305" i="20"/>
  <c r="BA306" i="20"/>
  <c r="BA307" i="20"/>
  <c r="BA308" i="20"/>
  <c r="BA309" i="20"/>
  <c r="BA310" i="20"/>
  <c r="BA311" i="20"/>
  <c r="BA312" i="20"/>
  <c r="BA313" i="20"/>
  <c r="BA314" i="20"/>
  <c r="BA315" i="20"/>
  <c r="BA316" i="20"/>
  <c r="BA317" i="20"/>
  <c r="BA318" i="20"/>
  <c r="BA319" i="20"/>
  <c r="BA320" i="20"/>
  <c r="BA321" i="20"/>
  <c r="BA322" i="20"/>
  <c r="BA323" i="20"/>
  <c r="BA324" i="20"/>
  <c r="BA325" i="20"/>
  <c r="BA326" i="20"/>
  <c r="BA327" i="20"/>
  <c r="BA328" i="20"/>
  <c r="BA329" i="20"/>
  <c r="BA330" i="20"/>
  <c r="BA331" i="20"/>
  <c r="BA332" i="20"/>
  <c r="BA333" i="20"/>
  <c r="BA334" i="20"/>
  <c r="BA335" i="20"/>
  <c r="BA336" i="20"/>
  <c r="BA337" i="20"/>
  <c r="BA338" i="20"/>
  <c r="BA339" i="20"/>
  <c r="BA340" i="20"/>
  <c r="BA341" i="20"/>
  <c r="BA342" i="20"/>
  <c r="BA343" i="20"/>
  <c r="BA344" i="20"/>
  <c r="BA345" i="20"/>
  <c r="BA346" i="20"/>
  <c r="BA347" i="20"/>
  <c r="BA348" i="20"/>
  <c r="BA349" i="20"/>
  <c r="BA350" i="20"/>
  <c r="BA351" i="20"/>
  <c r="BA352" i="20"/>
  <c r="BA353" i="20"/>
  <c r="BA354" i="20"/>
  <c r="BA355" i="20"/>
  <c r="BA356" i="20"/>
  <c r="BA357" i="20"/>
  <c r="BA358" i="20"/>
  <c r="BA359" i="20"/>
  <c r="BA360" i="20"/>
  <c r="BA361" i="20"/>
  <c r="BA362" i="20"/>
  <c r="BA363" i="20"/>
  <c r="BA364" i="20"/>
  <c r="BA365" i="20"/>
  <c r="BA366" i="20"/>
  <c r="BA367" i="20"/>
  <c r="BA368" i="20"/>
  <c r="BA369" i="20"/>
  <c r="BA370" i="20"/>
  <c r="BA371" i="20"/>
  <c r="BA372" i="20"/>
  <c r="BA373" i="20"/>
  <c r="BA374" i="20"/>
  <c r="BA375" i="20"/>
  <c r="BA376" i="20"/>
  <c r="BA377" i="20"/>
  <c r="BA378" i="20"/>
  <c r="BA379" i="20"/>
  <c r="BA380" i="20"/>
  <c r="BA381" i="20"/>
  <c r="BA382" i="20"/>
  <c r="BA383" i="20"/>
  <c r="BA384" i="20"/>
  <c r="BA385" i="20"/>
  <c r="BA386" i="20"/>
  <c r="BA387" i="20"/>
  <c r="BA388" i="20"/>
  <c r="BA389" i="20"/>
  <c r="BA390" i="20"/>
  <c r="BA391" i="20"/>
  <c r="BA392" i="20"/>
  <c r="BA393" i="20"/>
  <c r="BA394" i="20"/>
  <c r="BA395" i="20"/>
  <c r="BA396" i="20"/>
  <c r="BA397" i="20"/>
  <c r="BA398" i="20"/>
  <c r="BA399" i="20"/>
  <c r="BA400" i="20"/>
  <c r="BA401" i="20"/>
  <c r="BA402" i="20"/>
  <c r="BA403" i="20"/>
  <c r="BA404" i="20"/>
  <c r="BA405" i="20"/>
  <c r="BA406" i="20"/>
  <c r="BA407" i="20"/>
  <c r="BA408" i="20"/>
  <c r="BA409" i="20"/>
  <c r="BA410" i="20"/>
  <c r="BA411" i="20"/>
  <c r="BA412" i="20"/>
  <c r="BA413" i="20"/>
  <c r="BA414" i="20"/>
  <c r="BA415" i="20"/>
  <c r="BA416" i="20"/>
  <c r="BA417" i="20"/>
  <c r="BA418" i="20"/>
  <c r="BA419" i="20"/>
  <c r="BA420" i="20"/>
  <c r="BA421" i="20"/>
  <c r="BA422" i="20"/>
  <c r="BA423" i="20"/>
  <c r="BA424" i="20"/>
  <c r="BA425" i="20"/>
  <c r="BA426" i="20"/>
  <c r="BA427" i="20"/>
  <c r="BA428" i="20"/>
  <c r="BA429" i="20"/>
  <c r="BA430" i="20"/>
  <c r="BA431" i="20"/>
  <c r="BA432" i="20"/>
  <c r="BA433" i="20"/>
  <c r="BA434" i="20"/>
  <c r="BA435" i="20"/>
  <c r="BA436" i="20"/>
  <c r="BA437" i="20"/>
  <c r="BA438" i="20"/>
  <c r="BA439" i="20"/>
  <c r="BA440" i="20"/>
  <c r="BA441" i="20"/>
  <c r="BA442" i="20"/>
  <c r="BA443" i="20"/>
  <c r="BA444" i="20"/>
  <c r="BA445" i="20"/>
  <c r="BA446" i="20"/>
  <c r="BA447" i="20"/>
  <c r="BA448" i="20"/>
  <c r="BA449" i="20"/>
  <c r="BA450" i="20"/>
  <c r="BA451" i="20"/>
  <c r="BA452" i="20"/>
  <c r="BA453" i="20"/>
  <c r="BA454" i="20"/>
  <c r="BA455" i="20"/>
  <c r="BA456" i="20"/>
  <c r="BA457" i="20"/>
  <c r="BA458" i="20"/>
  <c r="BA459" i="20"/>
  <c r="BA460" i="20"/>
  <c r="BA461" i="20"/>
  <c r="BA462" i="20"/>
  <c r="BA463" i="20"/>
  <c r="BA464" i="20"/>
  <c r="BA465" i="20"/>
  <c r="BA466" i="20"/>
  <c r="BA467" i="20"/>
  <c r="BA468" i="20"/>
  <c r="BA469" i="20"/>
  <c r="BA470" i="20"/>
  <c r="BA471" i="20"/>
  <c r="BA472" i="20"/>
  <c r="BA473" i="20"/>
  <c r="BA474" i="20"/>
  <c r="BA475" i="20"/>
  <c r="BA476" i="20"/>
  <c r="BA477" i="20"/>
  <c r="BA478" i="20"/>
  <c r="BA479" i="20"/>
  <c r="BA480" i="20"/>
  <c r="BA481" i="20"/>
  <c r="BA482" i="20"/>
  <c r="BA483" i="20"/>
  <c r="BA484" i="20"/>
  <c r="BA485" i="20"/>
  <c r="BA486" i="20"/>
  <c r="BA487" i="20"/>
  <c r="BA488" i="20"/>
  <c r="BA489" i="20"/>
  <c r="BA490" i="20"/>
  <c r="BA491" i="20"/>
  <c r="BA492" i="20"/>
  <c r="BA493" i="20"/>
  <c r="BA494" i="20"/>
  <c r="BA495" i="20"/>
  <c r="BA496" i="20"/>
  <c r="BA497" i="20"/>
  <c r="BA498" i="20"/>
  <c r="BA499" i="20"/>
  <c r="BA500" i="20"/>
  <c r="BA501" i="20"/>
  <c r="BA502" i="20"/>
  <c r="BA503" i="20"/>
  <c r="BA504" i="20"/>
  <c r="BA505" i="20"/>
  <c r="BA506" i="20"/>
  <c r="BA507" i="20"/>
  <c r="BA508" i="20"/>
  <c r="BA509" i="20"/>
  <c r="BA510" i="20"/>
  <c r="BA511" i="20"/>
  <c r="BA512" i="20"/>
  <c r="BA513" i="20"/>
  <c r="BA514" i="20"/>
  <c r="BA515" i="20"/>
  <c r="BA516" i="20"/>
  <c r="BA517" i="20"/>
  <c r="BA518" i="20"/>
  <c r="BA519" i="20"/>
  <c r="BA520" i="20"/>
  <c r="BA521" i="20"/>
  <c r="BA522" i="20"/>
  <c r="BA523" i="20"/>
  <c r="BA524" i="20"/>
  <c r="BA525" i="20"/>
  <c r="BA526" i="20"/>
  <c r="BA527" i="20"/>
  <c r="BA528" i="20"/>
  <c r="BA529" i="20"/>
  <c r="BA530" i="20"/>
  <c r="BA531" i="20"/>
  <c r="BA532" i="20"/>
  <c r="BA533" i="20"/>
  <c r="BA534" i="20"/>
  <c r="BA535" i="20"/>
  <c r="BA536" i="20"/>
  <c r="BA537" i="20"/>
  <c r="BA538" i="20"/>
  <c r="BA539" i="20"/>
  <c r="BA540" i="20"/>
  <c r="BA541" i="20"/>
  <c r="BA542" i="20"/>
  <c r="BA543" i="20"/>
  <c r="BA544" i="20"/>
  <c r="BA545" i="20"/>
  <c r="BA546" i="20"/>
  <c r="BA547" i="20"/>
  <c r="BA548" i="20"/>
  <c r="BA549" i="20"/>
  <c r="BA550" i="20"/>
  <c r="BA551" i="20"/>
  <c r="BA552" i="20"/>
  <c r="BA553" i="20"/>
  <c r="BA554" i="20"/>
  <c r="BA555" i="20"/>
  <c r="BA556" i="20"/>
  <c r="BA557" i="20"/>
  <c r="BA558" i="20"/>
  <c r="BA559" i="20"/>
  <c r="BA560" i="20"/>
  <c r="BA561" i="20"/>
  <c r="BA562" i="20"/>
  <c r="BA563" i="20"/>
  <c r="BA564" i="20"/>
  <c r="BA565" i="20"/>
  <c r="AZ2" i="20"/>
  <c r="AZ3" i="20"/>
  <c r="AZ4" i="20"/>
  <c r="AZ5" i="20"/>
  <c r="AZ6" i="20"/>
  <c r="AZ7" i="20"/>
  <c r="AZ8" i="20"/>
  <c r="AZ9" i="20"/>
  <c r="AZ10" i="20"/>
  <c r="AZ11" i="20"/>
  <c r="AZ12" i="20"/>
  <c r="AZ13" i="20"/>
  <c r="AZ14" i="20"/>
  <c r="AZ15" i="20"/>
  <c r="AZ16" i="20"/>
  <c r="AZ17" i="20"/>
  <c r="AZ18" i="20"/>
  <c r="AZ19" i="20"/>
  <c r="AZ20" i="20"/>
  <c r="AZ21" i="20"/>
  <c r="AZ22" i="20"/>
  <c r="AZ23" i="20"/>
  <c r="AZ24" i="20"/>
  <c r="AZ25" i="20"/>
  <c r="AZ26" i="20"/>
  <c r="AZ27" i="20"/>
  <c r="AZ28" i="20"/>
  <c r="AZ29" i="20"/>
  <c r="AZ30" i="20"/>
  <c r="AZ31" i="20"/>
  <c r="AZ32" i="20"/>
  <c r="AZ33" i="20"/>
  <c r="AZ34" i="20"/>
  <c r="AZ35" i="20"/>
  <c r="AZ36" i="20"/>
  <c r="AZ37" i="20"/>
  <c r="AZ38" i="20"/>
  <c r="AZ39" i="20"/>
  <c r="AZ40" i="20"/>
  <c r="AZ41" i="20"/>
  <c r="AZ42" i="20"/>
  <c r="AZ43" i="20"/>
  <c r="AZ44" i="20"/>
  <c r="AZ45" i="20"/>
  <c r="AZ46" i="20"/>
  <c r="AZ47" i="20"/>
  <c r="AZ48" i="20"/>
  <c r="AZ49" i="20"/>
  <c r="AZ50" i="20"/>
  <c r="AZ51" i="20"/>
  <c r="AZ52" i="20"/>
  <c r="AZ53" i="20"/>
  <c r="AZ54" i="20"/>
  <c r="AZ55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AZ76" i="20"/>
  <c r="AZ77" i="20"/>
  <c r="AZ78" i="20"/>
  <c r="AZ79" i="20"/>
  <c r="AZ80" i="20"/>
  <c r="AZ81" i="20"/>
  <c r="AZ82" i="20"/>
  <c r="AZ83" i="20"/>
  <c r="AZ84" i="20"/>
  <c r="AZ85" i="20"/>
  <c r="AZ86" i="20"/>
  <c r="AZ87" i="20"/>
  <c r="AZ88" i="20"/>
  <c r="AZ89" i="20"/>
  <c r="AZ90" i="20"/>
  <c r="AZ91" i="20"/>
  <c r="AZ92" i="20"/>
  <c r="AZ93" i="20"/>
  <c r="AZ94" i="20"/>
  <c r="AZ95" i="20"/>
  <c r="AZ96" i="20"/>
  <c r="AZ97" i="20"/>
  <c r="AZ98" i="20"/>
  <c r="AZ99" i="20"/>
  <c r="AZ100" i="20"/>
  <c r="AZ101" i="20"/>
  <c r="AZ102" i="20"/>
  <c r="AZ103" i="20"/>
  <c r="AZ104" i="20"/>
  <c r="AZ105" i="20"/>
  <c r="AZ106" i="20"/>
  <c r="AZ107" i="20"/>
  <c r="AZ108" i="20"/>
  <c r="AZ109" i="20"/>
  <c r="AZ110" i="20"/>
  <c r="AZ111" i="20"/>
  <c r="AZ112" i="20"/>
  <c r="AZ113" i="20"/>
  <c r="AZ114" i="20"/>
  <c r="AZ115" i="20"/>
  <c r="AZ116" i="20"/>
  <c r="AZ117" i="20"/>
  <c r="AZ118" i="20"/>
  <c r="AZ119" i="20"/>
  <c r="AZ120" i="20"/>
  <c r="AZ121" i="20"/>
  <c r="AZ122" i="20"/>
  <c r="AZ123" i="20"/>
  <c r="AZ124" i="20"/>
  <c r="AZ125" i="20"/>
  <c r="AZ126" i="20"/>
  <c r="AZ127" i="20"/>
  <c r="AZ128" i="20"/>
  <c r="AZ129" i="20"/>
  <c r="AZ130" i="20"/>
  <c r="AZ131" i="20"/>
  <c r="AZ132" i="20"/>
  <c r="AZ133" i="20"/>
  <c r="AZ134" i="20"/>
  <c r="AZ135" i="20"/>
  <c r="AZ136" i="20"/>
  <c r="AZ137" i="20"/>
  <c r="AZ138" i="20"/>
  <c r="AZ139" i="20"/>
  <c r="AZ140" i="20"/>
  <c r="AZ141" i="20"/>
  <c r="AZ142" i="20"/>
  <c r="AZ143" i="20"/>
  <c r="AZ144" i="20"/>
  <c r="AZ145" i="20"/>
  <c r="AZ146" i="20"/>
  <c r="AZ147" i="20"/>
  <c r="AZ148" i="20"/>
  <c r="AZ149" i="20"/>
  <c r="AZ150" i="20"/>
  <c r="AZ151" i="20"/>
  <c r="AZ152" i="20"/>
  <c r="AZ153" i="20"/>
  <c r="AZ154" i="20"/>
  <c r="AZ155" i="20"/>
  <c r="AZ156" i="20"/>
  <c r="AZ157" i="20"/>
  <c r="AZ158" i="20"/>
  <c r="AZ159" i="20"/>
  <c r="AZ160" i="20"/>
  <c r="AZ161" i="20"/>
  <c r="AZ162" i="20"/>
  <c r="AZ163" i="20"/>
  <c r="AZ164" i="20"/>
  <c r="AZ165" i="20"/>
  <c r="AZ166" i="20"/>
  <c r="AZ167" i="20"/>
  <c r="AZ168" i="20"/>
  <c r="AZ169" i="20"/>
  <c r="AZ170" i="20"/>
  <c r="AZ171" i="20"/>
  <c r="AZ172" i="20"/>
  <c r="AZ173" i="20"/>
  <c r="AZ174" i="20"/>
  <c r="AZ175" i="20"/>
  <c r="AZ176" i="20"/>
  <c r="AZ177" i="20"/>
  <c r="AZ178" i="20"/>
  <c r="AZ179" i="20"/>
  <c r="AZ180" i="20"/>
  <c r="AZ181" i="20"/>
  <c r="AZ182" i="20"/>
  <c r="AZ183" i="20"/>
  <c r="AZ184" i="20"/>
  <c r="AZ185" i="20"/>
  <c r="AZ186" i="20"/>
  <c r="AZ187" i="20"/>
  <c r="AZ188" i="20"/>
  <c r="AZ189" i="20"/>
  <c r="AZ190" i="20"/>
  <c r="AZ191" i="20"/>
  <c r="AZ192" i="20"/>
  <c r="AZ193" i="20"/>
  <c r="AZ194" i="20"/>
  <c r="AZ195" i="20"/>
  <c r="AZ196" i="20"/>
  <c r="AZ197" i="20"/>
  <c r="AZ198" i="20"/>
  <c r="AZ199" i="20"/>
  <c r="AZ200" i="20"/>
  <c r="AZ201" i="20"/>
  <c r="AZ202" i="20"/>
  <c r="AZ203" i="20"/>
  <c r="AZ204" i="20"/>
  <c r="AZ205" i="20"/>
  <c r="AZ206" i="20"/>
  <c r="AZ207" i="20"/>
  <c r="AZ208" i="20"/>
  <c r="AZ209" i="20"/>
  <c r="AZ210" i="20"/>
  <c r="AZ211" i="20"/>
  <c r="AZ212" i="20"/>
  <c r="AZ213" i="20"/>
  <c r="AZ214" i="20"/>
  <c r="AZ215" i="20"/>
  <c r="AZ216" i="20"/>
  <c r="AZ217" i="20"/>
  <c r="AZ218" i="20"/>
  <c r="AZ219" i="20"/>
  <c r="AZ220" i="20"/>
  <c r="AZ221" i="20"/>
  <c r="AZ222" i="20"/>
  <c r="AZ223" i="20"/>
  <c r="AZ224" i="20"/>
  <c r="AZ225" i="20"/>
  <c r="AZ226" i="20"/>
  <c r="AZ227" i="20"/>
  <c r="AZ228" i="20"/>
  <c r="AZ229" i="20"/>
  <c r="AZ230" i="20"/>
  <c r="AZ231" i="20"/>
  <c r="AZ232" i="20"/>
  <c r="AZ233" i="20"/>
  <c r="AZ234" i="20"/>
  <c r="AZ235" i="20"/>
  <c r="AZ236" i="20"/>
  <c r="AZ237" i="20"/>
  <c r="AZ238" i="20"/>
  <c r="AZ239" i="20"/>
  <c r="AZ240" i="20"/>
  <c r="AZ241" i="20"/>
  <c r="AZ242" i="20"/>
  <c r="AZ243" i="20"/>
  <c r="AZ244" i="20"/>
  <c r="AZ245" i="20"/>
  <c r="AZ246" i="20"/>
  <c r="AZ247" i="20"/>
  <c r="AZ248" i="20"/>
  <c r="AZ249" i="20"/>
  <c r="AZ250" i="20"/>
  <c r="AZ251" i="20"/>
  <c r="AZ252" i="20"/>
  <c r="AZ253" i="20"/>
  <c r="AZ254" i="20"/>
  <c r="AZ255" i="20"/>
  <c r="AZ256" i="20"/>
  <c r="AZ257" i="20"/>
  <c r="AZ258" i="20"/>
  <c r="AZ259" i="20"/>
  <c r="AZ260" i="20"/>
  <c r="AZ261" i="20"/>
  <c r="AZ262" i="20"/>
  <c r="AZ263" i="20"/>
  <c r="AZ264" i="20"/>
  <c r="AZ265" i="20"/>
  <c r="AZ266" i="20"/>
  <c r="AZ267" i="20"/>
  <c r="AZ268" i="20"/>
  <c r="AZ269" i="20"/>
  <c r="AZ270" i="20"/>
  <c r="AZ271" i="20"/>
  <c r="AZ272" i="20"/>
  <c r="AZ273" i="20"/>
  <c r="AZ274" i="20"/>
  <c r="AZ275" i="20"/>
  <c r="AZ276" i="20"/>
  <c r="AZ277" i="20"/>
  <c r="AZ278" i="20"/>
  <c r="AZ279" i="20"/>
  <c r="AZ280" i="20"/>
  <c r="AZ281" i="20"/>
  <c r="AZ282" i="20"/>
  <c r="AZ283" i="20"/>
  <c r="AZ284" i="20"/>
  <c r="AZ285" i="20"/>
  <c r="AZ286" i="20"/>
  <c r="AZ287" i="20"/>
  <c r="AZ288" i="20"/>
  <c r="AZ289" i="20"/>
  <c r="AZ290" i="20"/>
  <c r="AZ291" i="20"/>
  <c r="AZ292" i="20"/>
  <c r="AZ293" i="20"/>
  <c r="AZ294" i="20"/>
  <c r="AZ295" i="20"/>
  <c r="AZ296" i="20"/>
  <c r="AZ297" i="20"/>
  <c r="AZ298" i="20"/>
  <c r="AZ299" i="20"/>
  <c r="AZ300" i="20"/>
  <c r="AZ301" i="20"/>
  <c r="AZ302" i="20"/>
  <c r="AZ303" i="20"/>
  <c r="AZ304" i="20"/>
  <c r="AZ305" i="20"/>
  <c r="AZ306" i="20"/>
  <c r="AZ307" i="20"/>
  <c r="AZ308" i="20"/>
  <c r="AZ309" i="20"/>
  <c r="AZ310" i="20"/>
  <c r="AZ311" i="20"/>
  <c r="AZ312" i="20"/>
  <c r="AZ313" i="20"/>
  <c r="AZ314" i="20"/>
  <c r="AZ315" i="20"/>
  <c r="AZ316" i="20"/>
  <c r="AZ317" i="20"/>
  <c r="AZ318" i="20"/>
  <c r="AZ319" i="20"/>
  <c r="AZ320" i="20"/>
  <c r="AZ321" i="20"/>
  <c r="AZ322" i="20"/>
  <c r="AZ323" i="20"/>
  <c r="AZ324" i="20"/>
  <c r="AZ325" i="20"/>
  <c r="AZ326" i="20"/>
  <c r="AZ327" i="20"/>
  <c r="AZ328" i="20"/>
  <c r="AZ329" i="20"/>
  <c r="AZ330" i="20"/>
  <c r="AZ331" i="20"/>
  <c r="AZ332" i="20"/>
  <c r="AZ333" i="20"/>
  <c r="AZ334" i="20"/>
  <c r="AZ335" i="20"/>
  <c r="AZ336" i="20"/>
  <c r="AZ337" i="20"/>
  <c r="AZ338" i="20"/>
  <c r="AZ339" i="20"/>
  <c r="AZ340" i="20"/>
  <c r="AZ341" i="20"/>
  <c r="AZ342" i="20"/>
  <c r="AZ343" i="20"/>
  <c r="AZ344" i="20"/>
  <c r="AZ345" i="20"/>
  <c r="AZ346" i="20"/>
  <c r="AZ347" i="20"/>
  <c r="AZ348" i="20"/>
  <c r="AZ349" i="20"/>
  <c r="AZ350" i="20"/>
  <c r="AZ351" i="20"/>
  <c r="AZ352" i="20"/>
  <c r="AZ353" i="20"/>
  <c r="AZ354" i="20"/>
  <c r="AZ355" i="20"/>
  <c r="AZ356" i="20"/>
  <c r="AZ357" i="20"/>
  <c r="AZ358" i="20"/>
  <c r="AZ359" i="20"/>
  <c r="AZ360" i="20"/>
  <c r="AZ361" i="20"/>
  <c r="AZ362" i="20"/>
  <c r="AZ363" i="20"/>
  <c r="AZ364" i="20"/>
  <c r="AZ365" i="20"/>
  <c r="AZ366" i="20"/>
  <c r="AZ367" i="20"/>
  <c r="AZ368" i="20"/>
  <c r="AZ369" i="20"/>
  <c r="AZ370" i="20"/>
  <c r="AZ371" i="20"/>
  <c r="AZ372" i="20"/>
  <c r="AZ373" i="20"/>
  <c r="AZ374" i="20"/>
  <c r="AZ375" i="20"/>
  <c r="AZ376" i="20"/>
  <c r="AZ377" i="20"/>
  <c r="AZ378" i="20"/>
  <c r="AZ379" i="20"/>
  <c r="AZ380" i="20"/>
  <c r="AZ381" i="20"/>
  <c r="AZ382" i="20"/>
  <c r="AZ383" i="20"/>
  <c r="AZ384" i="20"/>
  <c r="AZ385" i="20"/>
  <c r="AZ386" i="20"/>
  <c r="AZ387" i="20"/>
  <c r="AZ388" i="20"/>
  <c r="AZ389" i="20"/>
  <c r="AZ390" i="20"/>
  <c r="AZ391" i="20"/>
  <c r="AZ392" i="20"/>
  <c r="AZ393" i="20"/>
  <c r="AZ394" i="20"/>
  <c r="AZ395" i="20"/>
  <c r="AZ396" i="20"/>
  <c r="AZ397" i="20"/>
  <c r="AZ398" i="20"/>
  <c r="AZ399" i="20"/>
  <c r="AZ400" i="20"/>
  <c r="AZ401" i="20"/>
  <c r="AZ402" i="20"/>
  <c r="AZ403" i="20"/>
  <c r="AZ404" i="20"/>
  <c r="AZ405" i="20"/>
  <c r="AZ406" i="20"/>
  <c r="AZ407" i="20"/>
  <c r="AZ408" i="20"/>
  <c r="AZ409" i="20"/>
  <c r="AZ410" i="20"/>
  <c r="AZ411" i="20"/>
  <c r="AZ412" i="20"/>
  <c r="AZ413" i="20"/>
  <c r="AZ414" i="20"/>
  <c r="AZ415" i="20"/>
  <c r="AZ416" i="20"/>
  <c r="AZ417" i="20"/>
  <c r="AZ418" i="20"/>
  <c r="AZ419" i="20"/>
  <c r="AZ420" i="20"/>
  <c r="AZ421" i="20"/>
  <c r="AZ422" i="20"/>
  <c r="AZ423" i="20"/>
  <c r="AZ424" i="20"/>
  <c r="AZ425" i="20"/>
  <c r="AZ426" i="20"/>
  <c r="AZ427" i="20"/>
  <c r="AZ428" i="20"/>
  <c r="AZ429" i="20"/>
  <c r="AZ430" i="20"/>
  <c r="AZ431" i="20"/>
  <c r="AZ432" i="20"/>
  <c r="AZ433" i="20"/>
  <c r="AZ434" i="20"/>
  <c r="AZ435" i="20"/>
  <c r="AZ436" i="20"/>
  <c r="AZ437" i="20"/>
  <c r="AZ438" i="20"/>
  <c r="AZ439" i="20"/>
  <c r="AZ440" i="20"/>
  <c r="AZ441" i="20"/>
  <c r="AZ442" i="20"/>
  <c r="AZ443" i="20"/>
  <c r="AZ444" i="20"/>
  <c r="AZ445" i="20"/>
  <c r="AZ446" i="20"/>
  <c r="AZ447" i="20"/>
  <c r="AZ448" i="20"/>
  <c r="AZ449" i="20"/>
  <c r="AZ450" i="20"/>
  <c r="AZ451" i="20"/>
  <c r="AZ452" i="20"/>
  <c r="AZ453" i="20"/>
  <c r="AZ454" i="20"/>
  <c r="AZ455" i="20"/>
  <c r="AZ456" i="20"/>
  <c r="AZ457" i="20"/>
  <c r="AZ458" i="20"/>
  <c r="AZ459" i="20"/>
  <c r="AZ460" i="20"/>
  <c r="AZ461" i="20"/>
  <c r="AZ462" i="20"/>
  <c r="AZ463" i="20"/>
  <c r="AZ464" i="20"/>
  <c r="AZ465" i="20"/>
  <c r="AZ466" i="20"/>
  <c r="AZ467" i="20"/>
  <c r="AZ468" i="20"/>
  <c r="AZ469" i="20"/>
  <c r="AZ470" i="20"/>
  <c r="AZ471" i="20"/>
  <c r="AZ472" i="20"/>
  <c r="AZ473" i="20"/>
  <c r="AZ474" i="20"/>
  <c r="AZ475" i="20"/>
  <c r="AZ476" i="20"/>
  <c r="AZ477" i="20"/>
  <c r="AZ478" i="20"/>
  <c r="AZ479" i="20"/>
  <c r="AZ480" i="20"/>
  <c r="AZ481" i="20"/>
  <c r="AZ482" i="20"/>
  <c r="AZ483" i="20"/>
  <c r="AZ484" i="20"/>
  <c r="AZ485" i="20"/>
  <c r="AZ486" i="20"/>
  <c r="AZ487" i="20"/>
  <c r="AZ488" i="20"/>
  <c r="AZ489" i="20"/>
  <c r="AZ490" i="20"/>
  <c r="AZ491" i="20"/>
  <c r="AZ492" i="20"/>
  <c r="AZ493" i="20"/>
  <c r="AZ494" i="20"/>
  <c r="AZ495" i="20"/>
  <c r="AZ496" i="20"/>
  <c r="AZ497" i="20"/>
  <c r="AZ498" i="20"/>
  <c r="AZ499" i="20"/>
  <c r="AZ500" i="20"/>
  <c r="AZ501" i="20"/>
  <c r="AZ502" i="20"/>
  <c r="AZ503" i="20"/>
  <c r="AZ504" i="20"/>
  <c r="AZ505" i="20"/>
  <c r="AZ506" i="20"/>
  <c r="AZ507" i="20"/>
  <c r="AZ508" i="20"/>
  <c r="AZ509" i="20"/>
  <c r="AZ510" i="20"/>
  <c r="AZ511" i="20"/>
  <c r="AZ512" i="20"/>
  <c r="AZ513" i="20"/>
  <c r="AZ514" i="20"/>
  <c r="AZ515" i="20"/>
  <c r="AZ516" i="20"/>
  <c r="AZ517" i="20"/>
  <c r="AZ518" i="20"/>
  <c r="AZ519" i="20"/>
  <c r="AZ520" i="20"/>
  <c r="AZ521" i="20"/>
  <c r="AZ522" i="20"/>
  <c r="AZ523" i="20"/>
  <c r="AZ524" i="20"/>
  <c r="AZ525" i="20"/>
  <c r="AZ526" i="20"/>
  <c r="AZ527" i="20"/>
  <c r="AZ528" i="20"/>
  <c r="AZ529" i="20"/>
  <c r="AZ530" i="20"/>
  <c r="AZ531" i="20"/>
  <c r="AZ532" i="20"/>
  <c r="AZ533" i="20"/>
  <c r="AZ534" i="20"/>
  <c r="AZ535" i="20"/>
  <c r="AZ536" i="20"/>
  <c r="AZ537" i="20"/>
  <c r="AZ538" i="20"/>
  <c r="AZ539" i="20"/>
  <c r="AZ540" i="20"/>
  <c r="AZ541" i="20"/>
  <c r="AZ542" i="20"/>
  <c r="AZ543" i="20"/>
  <c r="AZ544" i="20"/>
  <c r="AZ545" i="20"/>
  <c r="AZ546" i="20"/>
  <c r="AZ547" i="20"/>
  <c r="AZ548" i="20"/>
  <c r="AZ549" i="20"/>
  <c r="AZ550" i="20"/>
  <c r="AZ551" i="20"/>
  <c r="AZ552" i="20"/>
  <c r="AZ553" i="20"/>
  <c r="AZ554" i="20"/>
  <c r="AZ555" i="20"/>
  <c r="AZ556" i="20"/>
  <c r="AZ557" i="20"/>
  <c r="AZ558" i="20"/>
  <c r="AZ559" i="20"/>
  <c r="AZ560" i="20"/>
  <c r="AZ561" i="20"/>
  <c r="AZ562" i="20"/>
  <c r="AZ563" i="20"/>
  <c r="AZ564" i="20"/>
  <c r="AZ565" i="20"/>
  <c r="AY2" i="20"/>
  <c r="AY3" i="20"/>
  <c r="AY4" i="20"/>
  <c r="AY5" i="20"/>
  <c r="AY6" i="20"/>
  <c r="AY7" i="20"/>
  <c r="AY8" i="20"/>
  <c r="AY9" i="20"/>
  <c r="AY10" i="20"/>
  <c r="AY11" i="20"/>
  <c r="AY12" i="20"/>
  <c r="AY13" i="20"/>
  <c r="AY14" i="20"/>
  <c r="AY15" i="20"/>
  <c r="AY16" i="20"/>
  <c r="AY17" i="20"/>
  <c r="AY18" i="20"/>
  <c r="AY19" i="20"/>
  <c r="AY20" i="20"/>
  <c r="AY21" i="20"/>
  <c r="AY22" i="20"/>
  <c r="AY23" i="20"/>
  <c r="AY24" i="20"/>
  <c r="AY25" i="20"/>
  <c r="AY26" i="20"/>
  <c r="AY27" i="20"/>
  <c r="AY28" i="20"/>
  <c r="AY29" i="20"/>
  <c r="AY30" i="20"/>
  <c r="AY31" i="20"/>
  <c r="AY32" i="20"/>
  <c r="AY33" i="20"/>
  <c r="AY34" i="20"/>
  <c r="AY35" i="20"/>
  <c r="AY36" i="20"/>
  <c r="AY37" i="20"/>
  <c r="AY38" i="20"/>
  <c r="AY39" i="20"/>
  <c r="AY40" i="20"/>
  <c r="AY41" i="20"/>
  <c r="AY42" i="20"/>
  <c r="AY43" i="20"/>
  <c r="AY44" i="20"/>
  <c r="AY45" i="20"/>
  <c r="AY46" i="20"/>
  <c r="AY47" i="20"/>
  <c r="AY48" i="20"/>
  <c r="AY49" i="20"/>
  <c r="AY50" i="20"/>
  <c r="AY51" i="20"/>
  <c r="AY52" i="20"/>
  <c r="AY53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Y75" i="20"/>
  <c r="AY76" i="20"/>
  <c r="AY77" i="20"/>
  <c r="AY78" i="20"/>
  <c r="AY79" i="20"/>
  <c r="AY80" i="20"/>
  <c r="AY81" i="20"/>
  <c r="AY82" i="20"/>
  <c r="AY83" i="20"/>
  <c r="AY84" i="20"/>
  <c r="AY85" i="20"/>
  <c r="AY86" i="20"/>
  <c r="AY87" i="20"/>
  <c r="AY88" i="20"/>
  <c r="AY89" i="20"/>
  <c r="AY90" i="20"/>
  <c r="AY91" i="20"/>
  <c r="AY92" i="20"/>
  <c r="AY93" i="20"/>
  <c r="AY94" i="20"/>
  <c r="AY95" i="20"/>
  <c r="AY96" i="20"/>
  <c r="AY97" i="20"/>
  <c r="AY98" i="20"/>
  <c r="AY99" i="20"/>
  <c r="AY100" i="20"/>
  <c r="AY101" i="20"/>
  <c r="AY102" i="20"/>
  <c r="AY103" i="20"/>
  <c r="AY104" i="20"/>
  <c r="AY105" i="20"/>
  <c r="AY106" i="20"/>
  <c r="AY107" i="20"/>
  <c r="AY108" i="20"/>
  <c r="AY109" i="20"/>
  <c r="AY110" i="20"/>
  <c r="AY111" i="20"/>
  <c r="AY112" i="20"/>
  <c r="AY113" i="20"/>
  <c r="AY114" i="20"/>
  <c r="AY115" i="20"/>
  <c r="AY116" i="20"/>
  <c r="AY117" i="20"/>
  <c r="AY118" i="20"/>
  <c r="AY119" i="20"/>
  <c r="AY120" i="20"/>
  <c r="AY121" i="20"/>
  <c r="AY122" i="20"/>
  <c r="AY123" i="20"/>
  <c r="AY124" i="20"/>
  <c r="AY125" i="20"/>
  <c r="AY126" i="20"/>
  <c r="AY127" i="20"/>
  <c r="AY128" i="20"/>
  <c r="AY129" i="20"/>
  <c r="AY130" i="20"/>
  <c r="AY131" i="20"/>
  <c r="AY132" i="20"/>
  <c r="AY133" i="20"/>
  <c r="AY134" i="20"/>
  <c r="AY135" i="20"/>
  <c r="AY136" i="20"/>
  <c r="AY137" i="20"/>
  <c r="AY138" i="20"/>
  <c r="AY139" i="20"/>
  <c r="AY140" i="20"/>
  <c r="AY141" i="20"/>
  <c r="AY142" i="20"/>
  <c r="AY143" i="20"/>
  <c r="AY144" i="20"/>
  <c r="AY145" i="20"/>
  <c r="AY146" i="20"/>
  <c r="AY147" i="20"/>
  <c r="AY148" i="20"/>
  <c r="AY149" i="20"/>
  <c r="AY150" i="20"/>
  <c r="AY151" i="20"/>
  <c r="AY152" i="20"/>
  <c r="AY153" i="20"/>
  <c r="AY154" i="20"/>
  <c r="AY155" i="20"/>
  <c r="AY156" i="20"/>
  <c r="AY157" i="20"/>
  <c r="AY158" i="20"/>
  <c r="AY159" i="20"/>
  <c r="AY160" i="20"/>
  <c r="AY161" i="20"/>
  <c r="AY162" i="20"/>
  <c r="AY163" i="20"/>
  <c r="AY164" i="20"/>
  <c r="AY165" i="20"/>
  <c r="AY166" i="20"/>
  <c r="AY167" i="20"/>
  <c r="AY168" i="20"/>
  <c r="AY169" i="20"/>
  <c r="AY170" i="20"/>
  <c r="AY171" i="20"/>
  <c r="AY172" i="20"/>
  <c r="AY173" i="20"/>
  <c r="AY174" i="20"/>
  <c r="AY175" i="20"/>
  <c r="AY176" i="20"/>
  <c r="AY177" i="20"/>
  <c r="AY178" i="20"/>
  <c r="AY179" i="20"/>
  <c r="AY180" i="20"/>
  <c r="AY181" i="20"/>
  <c r="AY182" i="20"/>
  <c r="AY183" i="20"/>
  <c r="AY184" i="20"/>
  <c r="AY185" i="20"/>
  <c r="AY186" i="20"/>
  <c r="AY187" i="20"/>
  <c r="AY188" i="20"/>
  <c r="AY189" i="20"/>
  <c r="AY190" i="20"/>
  <c r="AY191" i="20"/>
  <c r="AY192" i="20"/>
  <c r="AY193" i="20"/>
  <c r="AY194" i="20"/>
  <c r="AY195" i="20"/>
  <c r="AY196" i="20"/>
  <c r="AY197" i="20"/>
  <c r="AY198" i="20"/>
  <c r="AY199" i="20"/>
  <c r="AY200" i="20"/>
  <c r="AY201" i="20"/>
  <c r="AY202" i="20"/>
  <c r="AY203" i="20"/>
  <c r="AY204" i="20"/>
  <c r="AY205" i="20"/>
  <c r="AY206" i="20"/>
  <c r="AY207" i="20"/>
  <c r="AY208" i="20"/>
  <c r="AY209" i="20"/>
  <c r="AY210" i="20"/>
  <c r="AY211" i="20"/>
  <c r="AY212" i="20"/>
  <c r="AY213" i="20"/>
  <c r="AY214" i="20"/>
  <c r="AY215" i="20"/>
  <c r="AY216" i="20"/>
  <c r="AY217" i="20"/>
  <c r="AY218" i="20"/>
  <c r="AY219" i="20"/>
  <c r="AY220" i="20"/>
  <c r="AY221" i="20"/>
  <c r="AY222" i="20"/>
  <c r="AY223" i="20"/>
  <c r="AY224" i="20"/>
  <c r="AY225" i="20"/>
  <c r="AY226" i="20"/>
  <c r="AY227" i="20"/>
  <c r="AY228" i="20"/>
  <c r="AY229" i="20"/>
  <c r="AY230" i="20"/>
  <c r="AY231" i="20"/>
  <c r="AY232" i="20"/>
  <c r="AY233" i="20"/>
  <c r="AY234" i="20"/>
  <c r="AY235" i="20"/>
  <c r="AY236" i="20"/>
  <c r="AY237" i="20"/>
  <c r="AY238" i="20"/>
  <c r="AY239" i="20"/>
  <c r="AY240" i="20"/>
  <c r="AY241" i="20"/>
  <c r="AY242" i="20"/>
  <c r="AY243" i="20"/>
  <c r="AY244" i="20"/>
  <c r="AY245" i="20"/>
  <c r="AY246" i="20"/>
  <c r="AY247" i="20"/>
  <c r="AY248" i="20"/>
  <c r="AY249" i="20"/>
  <c r="AY250" i="20"/>
  <c r="AY251" i="20"/>
  <c r="AY252" i="20"/>
  <c r="AY253" i="20"/>
  <c r="AY254" i="20"/>
  <c r="AY255" i="20"/>
  <c r="AY256" i="20"/>
  <c r="AY257" i="20"/>
  <c r="AY258" i="20"/>
  <c r="AY259" i="20"/>
  <c r="AY260" i="20"/>
  <c r="AY261" i="20"/>
  <c r="AY262" i="20"/>
  <c r="AY263" i="20"/>
  <c r="AY264" i="20"/>
  <c r="AY265" i="20"/>
  <c r="AY266" i="20"/>
  <c r="AY267" i="20"/>
  <c r="AY268" i="20"/>
  <c r="AY269" i="20"/>
  <c r="AY270" i="20"/>
  <c r="AY271" i="20"/>
  <c r="AY272" i="20"/>
  <c r="AY273" i="20"/>
  <c r="AY274" i="20"/>
  <c r="AY275" i="20"/>
  <c r="AY276" i="20"/>
  <c r="AY277" i="20"/>
  <c r="AY278" i="20"/>
  <c r="AY279" i="20"/>
  <c r="AY280" i="20"/>
  <c r="AY281" i="20"/>
  <c r="AY282" i="20"/>
  <c r="AY283" i="20"/>
  <c r="AY284" i="20"/>
  <c r="AY285" i="20"/>
  <c r="AY286" i="20"/>
  <c r="AY287" i="20"/>
  <c r="AY288" i="20"/>
  <c r="AY289" i="20"/>
  <c r="AY290" i="20"/>
  <c r="AY291" i="20"/>
  <c r="AY292" i="20"/>
  <c r="AY293" i="20"/>
  <c r="AY294" i="20"/>
  <c r="AY295" i="20"/>
  <c r="AY296" i="20"/>
  <c r="AY297" i="20"/>
  <c r="AY298" i="20"/>
  <c r="AY299" i="20"/>
  <c r="AY300" i="20"/>
  <c r="AY301" i="20"/>
  <c r="AY302" i="20"/>
  <c r="AY303" i="20"/>
  <c r="AY304" i="20"/>
  <c r="AY305" i="20"/>
  <c r="AY306" i="20"/>
  <c r="AY307" i="20"/>
  <c r="AY308" i="20"/>
  <c r="AY309" i="20"/>
  <c r="AY310" i="20"/>
  <c r="AY311" i="20"/>
  <c r="AY312" i="20"/>
  <c r="AY313" i="20"/>
  <c r="AY314" i="20"/>
  <c r="AY315" i="20"/>
  <c r="AY316" i="20"/>
  <c r="AY317" i="20"/>
  <c r="AY318" i="20"/>
  <c r="AY319" i="20"/>
  <c r="AY320" i="20"/>
  <c r="AY321" i="20"/>
  <c r="AY322" i="20"/>
  <c r="AY323" i="20"/>
  <c r="AY324" i="20"/>
  <c r="AY325" i="20"/>
  <c r="AY326" i="20"/>
  <c r="AY327" i="20"/>
  <c r="AY328" i="20"/>
  <c r="AY329" i="20"/>
  <c r="AY330" i="20"/>
  <c r="AY331" i="20"/>
  <c r="AY332" i="20"/>
  <c r="AY333" i="20"/>
  <c r="AY334" i="20"/>
  <c r="AY335" i="20"/>
  <c r="AY336" i="20"/>
  <c r="AY337" i="20"/>
  <c r="AY338" i="20"/>
  <c r="AY339" i="20"/>
  <c r="AY340" i="20"/>
  <c r="AY341" i="20"/>
  <c r="AY342" i="20"/>
  <c r="AY343" i="20"/>
  <c r="AY344" i="20"/>
  <c r="AY345" i="20"/>
  <c r="AY346" i="20"/>
  <c r="AY347" i="20"/>
  <c r="AY348" i="20"/>
  <c r="AY349" i="20"/>
  <c r="AY350" i="20"/>
  <c r="AY351" i="20"/>
  <c r="AY352" i="20"/>
  <c r="AY353" i="20"/>
  <c r="AY354" i="20"/>
  <c r="AY355" i="20"/>
  <c r="AY356" i="20"/>
  <c r="AY357" i="20"/>
  <c r="AY358" i="20"/>
  <c r="AY359" i="20"/>
  <c r="AY360" i="20"/>
  <c r="AY361" i="20"/>
  <c r="AY362" i="20"/>
  <c r="AY363" i="20"/>
  <c r="AY364" i="20"/>
  <c r="AY365" i="20"/>
  <c r="AY366" i="20"/>
  <c r="AY367" i="20"/>
  <c r="AY368" i="20"/>
  <c r="AY369" i="20"/>
  <c r="AY370" i="20"/>
  <c r="AY371" i="20"/>
  <c r="AY372" i="20"/>
  <c r="AY373" i="20"/>
  <c r="AY374" i="20"/>
  <c r="AY375" i="20"/>
  <c r="AY376" i="20"/>
  <c r="AY377" i="20"/>
  <c r="AY378" i="20"/>
  <c r="AY379" i="20"/>
  <c r="AY380" i="20"/>
  <c r="AY381" i="20"/>
  <c r="AY382" i="20"/>
  <c r="AY383" i="20"/>
  <c r="AY384" i="20"/>
  <c r="AY385" i="20"/>
  <c r="AY386" i="20"/>
  <c r="AY387" i="20"/>
  <c r="AY388" i="20"/>
  <c r="AY389" i="20"/>
  <c r="AY390" i="20"/>
  <c r="AY391" i="20"/>
  <c r="AY392" i="20"/>
  <c r="AY393" i="20"/>
  <c r="AY394" i="20"/>
  <c r="AY395" i="20"/>
  <c r="AY396" i="20"/>
  <c r="AY397" i="20"/>
  <c r="AY398" i="20"/>
  <c r="AY399" i="20"/>
  <c r="AY400" i="20"/>
  <c r="AY401" i="20"/>
  <c r="AY402" i="20"/>
  <c r="AY403" i="20"/>
  <c r="AY404" i="20"/>
  <c r="AY405" i="20"/>
  <c r="AY406" i="20"/>
  <c r="AY407" i="20"/>
  <c r="AY408" i="20"/>
  <c r="AY409" i="20"/>
  <c r="AY410" i="20"/>
  <c r="AY411" i="20"/>
  <c r="AY412" i="20"/>
  <c r="AY413" i="20"/>
  <c r="AY414" i="20"/>
  <c r="AY415" i="20"/>
  <c r="AY416" i="20"/>
  <c r="AY417" i="20"/>
  <c r="AY418" i="20"/>
  <c r="AY419" i="20"/>
  <c r="AY420" i="20"/>
  <c r="AY421" i="20"/>
  <c r="AY422" i="20"/>
  <c r="AY423" i="20"/>
  <c r="AY424" i="20"/>
  <c r="AY425" i="20"/>
  <c r="AY426" i="20"/>
  <c r="AY427" i="20"/>
  <c r="AY428" i="20"/>
  <c r="AY429" i="20"/>
  <c r="AY430" i="20"/>
  <c r="AY431" i="20"/>
  <c r="AY432" i="20"/>
  <c r="AY433" i="20"/>
  <c r="AY434" i="20"/>
  <c r="AY435" i="20"/>
  <c r="AY436" i="20"/>
  <c r="AY437" i="20"/>
  <c r="AY438" i="20"/>
  <c r="AY439" i="20"/>
  <c r="AY440" i="20"/>
  <c r="AY441" i="20"/>
  <c r="AY442" i="20"/>
  <c r="AY443" i="20"/>
  <c r="AY444" i="20"/>
  <c r="AY445" i="20"/>
  <c r="AY446" i="20"/>
  <c r="AY447" i="20"/>
  <c r="AY448" i="20"/>
  <c r="AY449" i="20"/>
  <c r="AY450" i="20"/>
  <c r="AY451" i="20"/>
  <c r="AY452" i="20"/>
  <c r="AY453" i="20"/>
  <c r="AY454" i="20"/>
  <c r="AY455" i="20"/>
  <c r="AY456" i="20"/>
  <c r="AY457" i="20"/>
  <c r="AY458" i="20"/>
  <c r="AY459" i="20"/>
  <c r="AY460" i="20"/>
  <c r="AY461" i="20"/>
  <c r="AY462" i="20"/>
  <c r="AY463" i="20"/>
  <c r="AY464" i="20"/>
  <c r="AY465" i="20"/>
  <c r="AY466" i="20"/>
  <c r="AY467" i="20"/>
  <c r="AY468" i="20"/>
  <c r="AY469" i="20"/>
  <c r="AY470" i="20"/>
  <c r="AY471" i="20"/>
  <c r="AY472" i="20"/>
  <c r="AY473" i="20"/>
  <c r="AY474" i="20"/>
  <c r="AY475" i="20"/>
  <c r="AY476" i="20"/>
  <c r="AY477" i="20"/>
  <c r="AY478" i="20"/>
  <c r="AY479" i="20"/>
  <c r="AY480" i="20"/>
  <c r="AY481" i="20"/>
  <c r="AY482" i="20"/>
  <c r="AY483" i="20"/>
  <c r="AY484" i="20"/>
  <c r="AY485" i="20"/>
  <c r="AY486" i="20"/>
  <c r="AY487" i="20"/>
  <c r="AY488" i="20"/>
  <c r="AY489" i="20"/>
  <c r="AY490" i="20"/>
  <c r="AY491" i="20"/>
  <c r="AY492" i="20"/>
  <c r="AY493" i="20"/>
  <c r="AY494" i="20"/>
  <c r="AY495" i="20"/>
  <c r="AY496" i="20"/>
  <c r="AY497" i="20"/>
  <c r="AY498" i="20"/>
  <c r="AY499" i="20"/>
  <c r="AY500" i="20"/>
  <c r="AY501" i="20"/>
  <c r="AY502" i="20"/>
  <c r="AY503" i="20"/>
  <c r="AY504" i="20"/>
  <c r="AY505" i="20"/>
  <c r="AY506" i="20"/>
  <c r="AY507" i="20"/>
  <c r="AY508" i="20"/>
  <c r="AY509" i="20"/>
  <c r="AY510" i="20"/>
  <c r="AY511" i="20"/>
  <c r="AY512" i="20"/>
  <c r="AY513" i="20"/>
  <c r="AY514" i="20"/>
  <c r="AY515" i="20"/>
  <c r="AY516" i="20"/>
  <c r="AY517" i="20"/>
  <c r="AY518" i="20"/>
  <c r="AY519" i="20"/>
  <c r="AY520" i="20"/>
  <c r="AY521" i="20"/>
  <c r="AY522" i="20"/>
  <c r="AY523" i="20"/>
  <c r="AY524" i="20"/>
  <c r="AY525" i="20"/>
  <c r="AY526" i="20"/>
  <c r="AY527" i="20"/>
  <c r="AY528" i="20"/>
  <c r="AY529" i="20"/>
  <c r="AY530" i="20"/>
  <c r="AY531" i="20"/>
  <c r="AY532" i="20"/>
  <c r="AY533" i="20"/>
  <c r="AY534" i="20"/>
  <c r="AY535" i="20"/>
  <c r="AY536" i="20"/>
  <c r="AY537" i="20"/>
  <c r="AY538" i="20"/>
  <c r="AY539" i="20"/>
  <c r="AY540" i="20"/>
  <c r="AY541" i="20"/>
  <c r="AY542" i="20"/>
  <c r="AY543" i="20"/>
  <c r="AY544" i="20"/>
  <c r="AY545" i="20"/>
  <c r="AY546" i="20"/>
  <c r="AY547" i="20"/>
  <c r="AY548" i="20"/>
  <c r="AY549" i="20"/>
  <c r="AY550" i="20"/>
  <c r="AY551" i="20"/>
  <c r="AY552" i="20"/>
  <c r="AY553" i="20"/>
  <c r="AY554" i="20"/>
  <c r="AY555" i="20"/>
  <c r="AY556" i="20"/>
  <c r="AY557" i="20"/>
  <c r="AY558" i="20"/>
  <c r="AY559" i="20"/>
  <c r="AY560" i="20"/>
  <c r="AY561" i="20"/>
  <c r="AY562" i="20"/>
  <c r="AY563" i="20"/>
  <c r="AY564" i="20"/>
  <c r="AY565" i="20"/>
  <c r="AX2" i="20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38" i="20"/>
  <c r="AX39" i="20"/>
  <c r="AX40" i="20"/>
  <c r="AX41" i="20"/>
  <c r="AX42" i="20"/>
  <c r="AX43" i="20"/>
  <c r="AX44" i="20"/>
  <c r="AX45" i="20"/>
  <c r="AX46" i="20"/>
  <c r="AX47" i="20"/>
  <c r="AX48" i="20"/>
  <c r="AX49" i="20"/>
  <c r="AX50" i="20"/>
  <c r="AX51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X76" i="20"/>
  <c r="AX77" i="20"/>
  <c r="AX78" i="20"/>
  <c r="AX79" i="20"/>
  <c r="AX80" i="20"/>
  <c r="AX81" i="20"/>
  <c r="AX82" i="20"/>
  <c r="AX83" i="20"/>
  <c r="AX84" i="20"/>
  <c r="AX85" i="20"/>
  <c r="AX86" i="20"/>
  <c r="AX87" i="20"/>
  <c r="AX88" i="20"/>
  <c r="AX89" i="20"/>
  <c r="AX90" i="20"/>
  <c r="AX91" i="20"/>
  <c r="AX92" i="20"/>
  <c r="AX93" i="20"/>
  <c r="AX94" i="20"/>
  <c r="AX95" i="20"/>
  <c r="AX96" i="20"/>
  <c r="AX97" i="20"/>
  <c r="AX98" i="20"/>
  <c r="AX99" i="20"/>
  <c r="AX100" i="20"/>
  <c r="AX101" i="20"/>
  <c r="AX102" i="20"/>
  <c r="AX103" i="20"/>
  <c r="AX104" i="20"/>
  <c r="AX105" i="20"/>
  <c r="AX106" i="20"/>
  <c r="AX107" i="20"/>
  <c r="AX108" i="20"/>
  <c r="AX109" i="20"/>
  <c r="AX110" i="20"/>
  <c r="AX111" i="20"/>
  <c r="AX112" i="20"/>
  <c r="AX113" i="20"/>
  <c r="AX114" i="20"/>
  <c r="AX115" i="20"/>
  <c r="AX116" i="20"/>
  <c r="AX117" i="20"/>
  <c r="AX118" i="20"/>
  <c r="AX119" i="20"/>
  <c r="AX120" i="20"/>
  <c r="AX121" i="20"/>
  <c r="AX122" i="20"/>
  <c r="AX123" i="20"/>
  <c r="AX124" i="20"/>
  <c r="AX125" i="20"/>
  <c r="AX126" i="20"/>
  <c r="AX127" i="20"/>
  <c r="AX128" i="20"/>
  <c r="AX129" i="20"/>
  <c r="AX130" i="20"/>
  <c r="AX131" i="20"/>
  <c r="AX132" i="20"/>
  <c r="AX133" i="20"/>
  <c r="AX134" i="20"/>
  <c r="AX135" i="20"/>
  <c r="AX136" i="20"/>
  <c r="AX137" i="20"/>
  <c r="AX138" i="20"/>
  <c r="AX139" i="20"/>
  <c r="AX140" i="20"/>
  <c r="AX141" i="20"/>
  <c r="AX142" i="20"/>
  <c r="AX143" i="20"/>
  <c r="AX144" i="20"/>
  <c r="AX145" i="20"/>
  <c r="AX146" i="20"/>
  <c r="AX147" i="20"/>
  <c r="AX148" i="20"/>
  <c r="AX149" i="20"/>
  <c r="AX150" i="20"/>
  <c r="AX151" i="20"/>
  <c r="AX152" i="20"/>
  <c r="AX153" i="20"/>
  <c r="AX154" i="20"/>
  <c r="AX155" i="20"/>
  <c r="AX156" i="20"/>
  <c r="AX157" i="20"/>
  <c r="AX158" i="20"/>
  <c r="AX159" i="20"/>
  <c r="AX160" i="20"/>
  <c r="AX161" i="20"/>
  <c r="AX162" i="20"/>
  <c r="AX163" i="20"/>
  <c r="AX164" i="20"/>
  <c r="AX165" i="20"/>
  <c r="AX166" i="20"/>
  <c r="AX167" i="20"/>
  <c r="AX168" i="20"/>
  <c r="AX169" i="20"/>
  <c r="AX170" i="20"/>
  <c r="AX171" i="20"/>
  <c r="AX172" i="20"/>
  <c r="AX173" i="20"/>
  <c r="AX174" i="20"/>
  <c r="AX175" i="20"/>
  <c r="AX176" i="20"/>
  <c r="AX177" i="20"/>
  <c r="AX178" i="20"/>
  <c r="AX179" i="20"/>
  <c r="AX180" i="20"/>
  <c r="AX181" i="20"/>
  <c r="AX182" i="20"/>
  <c r="AX183" i="20"/>
  <c r="AX184" i="20"/>
  <c r="AX185" i="20"/>
  <c r="AX186" i="20"/>
  <c r="AX187" i="20"/>
  <c r="AX188" i="20"/>
  <c r="AX189" i="20"/>
  <c r="AX190" i="20"/>
  <c r="AX191" i="20"/>
  <c r="AX192" i="20"/>
  <c r="AX193" i="20"/>
  <c r="AX194" i="20"/>
  <c r="AX195" i="20"/>
  <c r="AX196" i="20"/>
  <c r="AX197" i="20"/>
  <c r="AX198" i="20"/>
  <c r="AX199" i="20"/>
  <c r="AX200" i="20"/>
  <c r="AX201" i="20"/>
  <c r="AX202" i="20"/>
  <c r="AX203" i="20"/>
  <c r="AX204" i="20"/>
  <c r="AX205" i="20"/>
  <c r="AX206" i="20"/>
  <c r="AX207" i="20"/>
  <c r="AX208" i="20"/>
  <c r="AX209" i="20"/>
  <c r="AX210" i="20"/>
  <c r="AX211" i="20"/>
  <c r="AX212" i="20"/>
  <c r="AX213" i="20"/>
  <c r="AX214" i="20"/>
  <c r="AX215" i="20"/>
  <c r="AX216" i="20"/>
  <c r="AX217" i="20"/>
  <c r="AX218" i="20"/>
  <c r="AX219" i="20"/>
  <c r="AX220" i="20"/>
  <c r="AX221" i="20"/>
  <c r="AX222" i="20"/>
  <c r="AX223" i="20"/>
  <c r="AX224" i="20"/>
  <c r="AX225" i="20"/>
  <c r="AX226" i="20"/>
  <c r="AX227" i="20"/>
  <c r="AX228" i="20"/>
  <c r="AX229" i="20"/>
  <c r="AX230" i="20"/>
  <c r="AX231" i="20"/>
  <c r="AX232" i="20"/>
  <c r="AX233" i="20"/>
  <c r="AX234" i="20"/>
  <c r="AX235" i="20"/>
  <c r="AX236" i="20"/>
  <c r="AX237" i="20"/>
  <c r="AX238" i="20"/>
  <c r="AX239" i="20"/>
  <c r="AX240" i="20"/>
  <c r="AX241" i="20"/>
  <c r="AX242" i="20"/>
  <c r="AX243" i="20"/>
  <c r="AX244" i="20"/>
  <c r="AX245" i="20"/>
  <c r="AX246" i="20"/>
  <c r="AX247" i="20"/>
  <c r="AX248" i="20"/>
  <c r="AX249" i="20"/>
  <c r="AX250" i="20"/>
  <c r="AX251" i="20"/>
  <c r="AX252" i="20"/>
  <c r="AX253" i="20"/>
  <c r="AX254" i="20"/>
  <c r="AX255" i="20"/>
  <c r="AX256" i="20"/>
  <c r="AX257" i="20"/>
  <c r="AX258" i="20"/>
  <c r="AX259" i="20"/>
  <c r="AX260" i="20"/>
  <c r="AX261" i="20"/>
  <c r="AX262" i="20"/>
  <c r="AX263" i="20"/>
  <c r="AX264" i="20"/>
  <c r="AX265" i="20"/>
  <c r="AX266" i="20"/>
  <c r="AX267" i="20"/>
  <c r="AX268" i="20"/>
  <c r="AX269" i="20"/>
  <c r="AX270" i="20"/>
  <c r="AX271" i="20"/>
  <c r="AX272" i="20"/>
  <c r="AX273" i="20"/>
  <c r="AX274" i="20"/>
  <c r="AX275" i="20"/>
  <c r="AX276" i="20"/>
  <c r="AX277" i="20"/>
  <c r="AX278" i="20"/>
  <c r="AX279" i="20"/>
  <c r="AX280" i="20"/>
  <c r="AX281" i="20"/>
  <c r="AX282" i="20"/>
  <c r="AX283" i="20"/>
  <c r="AX284" i="20"/>
  <c r="AX285" i="20"/>
  <c r="AX286" i="20"/>
  <c r="AX287" i="20"/>
  <c r="AX288" i="20"/>
  <c r="AX289" i="20"/>
  <c r="AX290" i="20"/>
  <c r="AX291" i="20"/>
  <c r="AX292" i="20"/>
  <c r="AX293" i="20"/>
  <c r="AX294" i="20"/>
  <c r="AX295" i="20"/>
  <c r="AX296" i="20"/>
  <c r="AX297" i="20"/>
  <c r="AX298" i="20"/>
  <c r="AX299" i="20"/>
  <c r="AX300" i="20"/>
  <c r="AX301" i="20"/>
  <c r="AX302" i="20"/>
  <c r="AX303" i="20"/>
  <c r="AX304" i="20"/>
  <c r="AX305" i="20"/>
  <c r="AX306" i="20"/>
  <c r="AX307" i="20"/>
  <c r="AX308" i="20"/>
  <c r="AX309" i="20"/>
  <c r="AX310" i="20"/>
  <c r="AX311" i="20"/>
  <c r="AX312" i="20"/>
  <c r="AX313" i="20"/>
  <c r="AX314" i="20"/>
  <c r="AX315" i="20"/>
  <c r="AX316" i="20"/>
  <c r="AX317" i="20"/>
  <c r="AX318" i="20"/>
  <c r="AX319" i="20"/>
  <c r="AX320" i="20"/>
  <c r="AX321" i="20"/>
  <c r="AX322" i="20"/>
  <c r="AX323" i="20"/>
  <c r="AX324" i="20"/>
  <c r="AX325" i="20"/>
  <c r="AX326" i="20"/>
  <c r="AX327" i="20"/>
  <c r="AX328" i="20"/>
  <c r="AX329" i="20"/>
  <c r="AX330" i="20"/>
  <c r="AX331" i="20"/>
  <c r="AX332" i="20"/>
  <c r="AX333" i="20"/>
  <c r="AX334" i="20"/>
  <c r="AX335" i="20"/>
  <c r="AX336" i="20"/>
  <c r="AX337" i="20"/>
  <c r="AX338" i="20"/>
  <c r="AX339" i="20"/>
  <c r="AX340" i="20"/>
  <c r="AX341" i="20"/>
  <c r="AX342" i="20"/>
  <c r="AX343" i="20"/>
  <c r="AX344" i="20"/>
  <c r="AX345" i="20"/>
  <c r="AX346" i="20"/>
  <c r="AX347" i="20"/>
  <c r="AX348" i="20"/>
  <c r="AX349" i="20"/>
  <c r="AX350" i="20"/>
  <c r="AX351" i="20"/>
  <c r="AX352" i="20"/>
  <c r="AX353" i="20"/>
  <c r="AX354" i="20"/>
  <c r="AX355" i="20"/>
  <c r="AX356" i="20"/>
  <c r="AX357" i="20"/>
  <c r="AX358" i="20"/>
  <c r="AX359" i="20"/>
  <c r="AX360" i="20"/>
  <c r="AX361" i="20"/>
  <c r="AX362" i="20"/>
  <c r="AX363" i="20"/>
  <c r="AX364" i="20"/>
  <c r="AX365" i="20"/>
  <c r="AX366" i="20"/>
  <c r="AX367" i="20"/>
  <c r="AX368" i="20"/>
  <c r="AX369" i="20"/>
  <c r="AX370" i="20"/>
  <c r="AX371" i="20"/>
  <c r="AX372" i="20"/>
  <c r="AX373" i="20"/>
  <c r="AX374" i="20"/>
  <c r="AX375" i="20"/>
  <c r="AX376" i="20"/>
  <c r="AX377" i="20"/>
  <c r="AX378" i="20"/>
  <c r="AX379" i="20"/>
  <c r="AX380" i="20"/>
  <c r="AX381" i="20"/>
  <c r="AX382" i="20"/>
  <c r="AX383" i="20"/>
  <c r="AX384" i="20"/>
  <c r="AX385" i="20"/>
  <c r="AX386" i="20"/>
  <c r="AX387" i="20"/>
  <c r="AX388" i="20"/>
  <c r="AX389" i="20"/>
  <c r="AX390" i="20"/>
  <c r="AX391" i="20"/>
  <c r="AX392" i="20"/>
  <c r="AX393" i="20"/>
  <c r="AX394" i="20"/>
  <c r="AX395" i="20"/>
  <c r="AX396" i="20"/>
  <c r="AX397" i="20"/>
  <c r="AX398" i="20"/>
  <c r="AX399" i="20"/>
  <c r="AX400" i="20"/>
  <c r="AX401" i="20"/>
  <c r="AX402" i="20"/>
  <c r="AX403" i="20"/>
  <c r="AX404" i="20"/>
  <c r="AX405" i="20"/>
  <c r="AX406" i="20"/>
  <c r="AX407" i="20"/>
  <c r="AX408" i="20"/>
  <c r="AX409" i="20"/>
  <c r="AX410" i="20"/>
  <c r="AX411" i="20"/>
  <c r="AX412" i="20"/>
  <c r="AX413" i="20"/>
  <c r="AX414" i="20"/>
  <c r="AX415" i="20"/>
  <c r="AX416" i="20"/>
  <c r="AX417" i="20"/>
  <c r="AX418" i="20"/>
  <c r="AX419" i="20"/>
  <c r="AX420" i="20"/>
  <c r="AX421" i="20"/>
  <c r="AX422" i="20"/>
  <c r="AX423" i="20"/>
  <c r="AX424" i="20"/>
  <c r="AX425" i="20"/>
  <c r="AX426" i="20"/>
  <c r="AX427" i="20"/>
  <c r="AX428" i="20"/>
  <c r="AX429" i="20"/>
  <c r="AX430" i="20"/>
  <c r="AX431" i="20"/>
  <c r="AX432" i="20"/>
  <c r="AX433" i="20"/>
  <c r="AX434" i="20"/>
  <c r="AX435" i="20"/>
  <c r="AX436" i="20"/>
  <c r="AX437" i="20"/>
  <c r="AX438" i="20"/>
  <c r="AX439" i="20"/>
  <c r="AX440" i="20"/>
  <c r="AX441" i="20"/>
  <c r="AX442" i="20"/>
  <c r="AX443" i="20"/>
  <c r="AX444" i="20"/>
  <c r="AX445" i="20"/>
  <c r="AX446" i="20"/>
  <c r="AX447" i="20"/>
  <c r="AX448" i="20"/>
  <c r="AX449" i="20"/>
  <c r="AX450" i="20"/>
  <c r="AX451" i="20"/>
  <c r="AX452" i="20"/>
  <c r="AX453" i="20"/>
  <c r="AX454" i="20"/>
  <c r="AX455" i="20"/>
  <c r="AX456" i="20"/>
  <c r="AX457" i="20"/>
  <c r="AX458" i="20"/>
  <c r="AX459" i="20"/>
  <c r="AX460" i="20"/>
  <c r="AX461" i="20"/>
  <c r="AX462" i="20"/>
  <c r="AX463" i="20"/>
  <c r="AX464" i="20"/>
  <c r="AX465" i="20"/>
  <c r="AX466" i="20"/>
  <c r="AX467" i="20"/>
  <c r="AX468" i="20"/>
  <c r="AX469" i="20"/>
  <c r="AX470" i="20"/>
  <c r="AX471" i="20"/>
  <c r="AX472" i="20"/>
  <c r="AX473" i="20"/>
  <c r="AX474" i="20"/>
  <c r="AX475" i="20"/>
  <c r="AX476" i="20"/>
  <c r="AX477" i="20"/>
  <c r="AX478" i="20"/>
  <c r="AX479" i="20"/>
  <c r="AX480" i="20"/>
  <c r="AX481" i="20"/>
  <c r="AX482" i="20"/>
  <c r="AX483" i="20"/>
  <c r="AX484" i="20"/>
  <c r="AX485" i="20"/>
  <c r="AX486" i="20"/>
  <c r="AX487" i="20"/>
  <c r="AX488" i="20"/>
  <c r="AX489" i="20"/>
  <c r="AX490" i="20"/>
  <c r="AX491" i="20"/>
  <c r="AX492" i="20"/>
  <c r="AX493" i="20"/>
  <c r="AX494" i="20"/>
  <c r="AX495" i="20"/>
  <c r="AX496" i="20"/>
  <c r="AX497" i="20"/>
  <c r="AX498" i="20"/>
  <c r="AX499" i="20"/>
  <c r="AX500" i="20"/>
  <c r="AX501" i="20"/>
  <c r="AX502" i="20"/>
  <c r="AX503" i="20"/>
  <c r="AX504" i="20"/>
  <c r="AX505" i="20"/>
  <c r="AX506" i="20"/>
  <c r="AX507" i="20"/>
  <c r="AX508" i="20"/>
  <c r="AX509" i="20"/>
  <c r="AX510" i="20"/>
  <c r="AX511" i="20"/>
  <c r="AX512" i="20"/>
  <c r="AX513" i="20"/>
  <c r="AX514" i="20"/>
  <c r="AX515" i="20"/>
  <c r="AX516" i="20"/>
  <c r="AX517" i="20"/>
  <c r="AX518" i="20"/>
  <c r="AX519" i="20"/>
  <c r="AX520" i="20"/>
  <c r="AX521" i="20"/>
  <c r="AX522" i="20"/>
  <c r="AX523" i="20"/>
  <c r="AX524" i="20"/>
  <c r="AX525" i="20"/>
  <c r="AX526" i="20"/>
  <c r="AX527" i="20"/>
  <c r="AX528" i="20"/>
  <c r="AX529" i="20"/>
  <c r="AX530" i="20"/>
  <c r="AX531" i="20"/>
  <c r="AX532" i="20"/>
  <c r="AX533" i="20"/>
  <c r="AX534" i="20"/>
  <c r="AX535" i="20"/>
  <c r="AX536" i="20"/>
  <c r="AX537" i="20"/>
  <c r="AX538" i="20"/>
  <c r="AX539" i="20"/>
  <c r="AX540" i="20"/>
  <c r="AX541" i="20"/>
  <c r="AX542" i="20"/>
  <c r="AX543" i="20"/>
  <c r="AX544" i="20"/>
  <c r="AX545" i="20"/>
  <c r="AX546" i="20"/>
  <c r="AX547" i="20"/>
  <c r="AX548" i="20"/>
  <c r="AX549" i="20"/>
  <c r="AX550" i="20"/>
  <c r="AX551" i="20"/>
  <c r="AX552" i="20"/>
  <c r="AX553" i="20"/>
  <c r="AX554" i="20"/>
  <c r="AX555" i="20"/>
  <c r="AX556" i="20"/>
  <c r="AX557" i="20"/>
  <c r="AX558" i="20"/>
  <c r="AX559" i="20"/>
  <c r="AX560" i="20"/>
  <c r="AX561" i="20"/>
  <c r="AX562" i="20"/>
  <c r="AX563" i="20"/>
  <c r="AX564" i="20"/>
  <c r="AX565" i="20"/>
  <c r="AW2" i="20"/>
  <c r="AW3" i="20"/>
  <c r="AW4" i="20"/>
  <c r="AW5" i="20"/>
  <c r="AW6" i="20"/>
  <c r="AW7" i="20"/>
  <c r="AW8" i="20"/>
  <c r="AW9" i="20"/>
  <c r="AW10" i="20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W76" i="20"/>
  <c r="AW77" i="20"/>
  <c r="AW78" i="20"/>
  <c r="AW79" i="20"/>
  <c r="AW80" i="20"/>
  <c r="AW81" i="20"/>
  <c r="AW82" i="20"/>
  <c r="AW83" i="20"/>
  <c r="AW84" i="20"/>
  <c r="AW85" i="20"/>
  <c r="AW86" i="20"/>
  <c r="AW87" i="20"/>
  <c r="AW88" i="20"/>
  <c r="AW89" i="20"/>
  <c r="AW90" i="20"/>
  <c r="AW91" i="20"/>
  <c r="AW92" i="20"/>
  <c r="AW93" i="20"/>
  <c r="AW94" i="20"/>
  <c r="AW95" i="20"/>
  <c r="AW96" i="20"/>
  <c r="AW97" i="20"/>
  <c r="AW98" i="20"/>
  <c r="AW99" i="20"/>
  <c r="AW100" i="20"/>
  <c r="AW101" i="20"/>
  <c r="AW102" i="20"/>
  <c r="AW103" i="20"/>
  <c r="AW104" i="20"/>
  <c r="AW105" i="20"/>
  <c r="AW106" i="20"/>
  <c r="AW107" i="20"/>
  <c r="AW108" i="20"/>
  <c r="AW109" i="20"/>
  <c r="AW110" i="20"/>
  <c r="AW111" i="20"/>
  <c r="AW112" i="20"/>
  <c r="AW113" i="20"/>
  <c r="AW114" i="20"/>
  <c r="AW115" i="20"/>
  <c r="AW116" i="20"/>
  <c r="AW117" i="20"/>
  <c r="AW118" i="20"/>
  <c r="AW119" i="20"/>
  <c r="AW120" i="20"/>
  <c r="AW121" i="20"/>
  <c r="AW122" i="20"/>
  <c r="AW123" i="20"/>
  <c r="AW124" i="20"/>
  <c r="AW125" i="20"/>
  <c r="AW126" i="20"/>
  <c r="AW127" i="20"/>
  <c r="AW128" i="20"/>
  <c r="AW129" i="20"/>
  <c r="AW130" i="20"/>
  <c r="AW131" i="20"/>
  <c r="AW132" i="20"/>
  <c r="AW133" i="20"/>
  <c r="AW134" i="20"/>
  <c r="AW135" i="20"/>
  <c r="AW136" i="20"/>
  <c r="AW137" i="20"/>
  <c r="AW138" i="20"/>
  <c r="AW139" i="20"/>
  <c r="AW140" i="20"/>
  <c r="AW141" i="20"/>
  <c r="AW142" i="20"/>
  <c r="AW143" i="20"/>
  <c r="AW144" i="20"/>
  <c r="AW145" i="20"/>
  <c r="AW146" i="20"/>
  <c r="AW147" i="20"/>
  <c r="AW148" i="20"/>
  <c r="AW149" i="20"/>
  <c r="AW150" i="20"/>
  <c r="AW151" i="20"/>
  <c r="AW152" i="20"/>
  <c r="AW153" i="20"/>
  <c r="AW154" i="20"/>
  <c r="AW155" i="20"/>
  <c r="AW156" i="20"/>
  <c r="AW157" i="20"/>
  <c r="AW158" i="20"/>
  <c r="AW159" i="20"/>
  <c r="AW160" i="20"/>
  <c r="AW161" i="20"/>
  <c r="AW162" i="20"/>
  <c r="AW163" i="20"/>
  <c r="AW164" i="20"/>
  <c r="AW165" i="20"/>
  <c r="AW166" i="20"/>
  <c r="AW167" i="20"/>
  <c r="AW168" i="20"/>
  <c r="AW169" i="20"/>
  <c r="AW170" i="20"/>
  <c r="AW171" i="20"/>
  <c r="AW172" i="20"/>
  <c r="AW173" i="20"/>
  <c r="AW174" i="20"/>
  <c r="AW175" i="20"/>
  <c r="AW176" i="20"/>
  <c r="AW177" i="20"/>
  <c r="AW178" i="20"/>
  <c r="AW179" i="20"/>
  <c r="AW180" i="20"/>
  <c r="AW181" i="20"/>
  <c r="AW182" i="20"/>
  <c r="AW183" i="20"/>
  <c r="AW184" i="20"/>
  <c r="AW185" i="20"/>
  <c r="AW186" i="20"/>
  <c r="AW187" i="20"/>
  <c r="AW188" i="20"/>
  <c r="AW189" i="20"/>
  <c r="AW190" i="20"/>
  <c r="AW191" i="20"/>
  <c r="AW192" i="20"/>
  <c r="AW193" i="20"/>
  <c r="AW194" i="20"/>
  <c r="AW195" i="20"/>
  <c r="AW196" i="20"/>
  <c r="AW197" i="20"/>
  <c r="AW198" i="20"/>
  <c r="AW199" i="20"/>
  <c r="AW200" i="20"/>
  <c r="AW201" i="20"/>
  <c r="AW202" i="20"/>
  <c r="AW203" i="20"/>
  <c r="AW204" i="20"/>
  <c r="AW205" i="20"/>
  <c r="AW206" i="20"/>
  <c r="AW207" i="20"/>
  <c r="AW208" i="20"/>
  <c r="AW209" i="20"/>
  <c r="AW210" i="20"/>
  <c r="AW211" i="20"/>
  <c r="AW212" i="20"/>
  <c r="AW213" i="20"/>
  <c r="AW214" i="20"/>
  <c r="AW215" i="20"/>
  <c r="AW216" i="20"/>
  <c r="AW217" i="20"/>
  <c r="AW218" i="20"/>
  <c r="AW219" i="20"/>
  <c r="AW220" i="20"/>
  <c r="AW221" i="20"/>
  <c r="AW222" i="20"/>
  <c r="AW223" i="20"/>
  <c r="AW224" i="20"/>
  <c r="AW225" i="20"/>
  <c r="AW226" i="20"/>
  <c r="AW227" i="20"/>
  <c r="AW228" i="20"/>
  <c r="AW229" i="20"/>
  <c r="AW230" i="20"/>
  <c r="AW231" i="20"/>
  <c r="AW232" i="20"/>
  <c r="AW233" i="20"/>
  <c r="AW234" i="20"/>
  <c r="AW235" i="20"/>
  <c r="AW236" i="20"/>
  <c r="AW237" i="20"/>
  <c r="AW238" i="20"/>
  <c r="AW239" i="20"/>
  <c r="AW240" i="20"/>
  <c r="AW241" i="20"/>
  <c r="AW242" i="20"/>
  <c r="AW243" i="20"/>
  <c r="AW244" i="20"/>
  <c r="AW245" i="20"/>
  <c r="AW246" i="20"/>
  <c r="AW247" i="20"/>
  <c r="AW248" i="20"/>
  <c r="AW249" i="20"/>
  <c r="AW250" i="20"/>
  <c r="AW251" i="20"/>
  <c r="AW252" i="20"/>
  <c r="AW253" i="20"/>
  <c r="AW254" i="20"/>
  <c r="AW255" i="20"/>
  <c r="AW256" i="20"/>
  <c r="AW257" i="20"/>
  <c r="AW258" i="20"/>
  <c r="AW259" i="20"/>
  <c r="AW260" i="20"/>
  <c r="AW261" i="20"/>
  <c r="AW262" i="20"/>
  <c r="AW263" i="20"/>
  <c r="AW264" i="20"/>
  <c r="AW265" i="20"/>
  <c r="AW266" i="20"/>
  <c r="AW267" i="20"/>
  <c r="AW268" i="20"/>
  <c r="AW269" i="20"/>
  <c r="AW270" i="20"/>
  <c r="AW271" i="20"/>
  <c r="AW272" i="20"/>
  <c r="AW273" i="20"/>
  <c r="AW274" i="20"/>
  <c r="AW275" i="20"/>
  <c r="AW276" i="20"/>
  <c r="AW277" i="20"/>
  <c r="AW278" i="20"/>
  <c r="AW279" i="20"/>
  <c r="AW280" i="20"/>
  <c r="AW281" i="20"/>
  <c r="AW282" i="20"/>
  <c r="AW283" i="20"/>
  <c r="AW284" i="20"/>
  <c r="AW285" i="20"/>
  <c r="AW286" i="20"/>
  <c r="AW287" i="20"/>
  <c r="AW288" i="20"/>
  <c r="AW289" i="20"/>
  <c r="AW290" i="20"/>
  <c r="AW291" i="20"/>
  <c r="AW292" i="20"/>
  <c r="AW293" i="20"/>
  <c r="AW294" i="20"/>
  <c r="AW295" i="20"/>
  <c r="AW296" i="20"/>
  <c r="AW297" i="20"/>
  <c r="AW298" i="20"/>
  <c r="AW299" i="20"/>
  <c r="AW300" i="20"/>
  <c r="AW301" i="20"/>
  <c r="AW302" i="20"/>
  <c r="AW303" i="20"/>
  <c r="AW304" i="20"/>
  <c r="AW305" i="20"/>
  <c r="AW306" i="20"/>
  <c r="AW307" i="20"/>
  <c r="AW308" i="20"/>
  <c r="AW309" i="20"/>
  <c r="AW310" i="20"/>
  <c r="AW311" i="20"/>
  <c r="AW312" i="20"/>
  <c r="AW313" i="20"/>
  <c r="AW314" i="20"/>
  <c r="AW315" i="20"/>
  <c r="AW316" i="20"/>
  <c r="AW317" i="20"/>
  <c r="AW318" i="20"/>
  <c r="AW319" i="20"/>
  <c r="AW320" i="20"/>
  <c r="AW321" i="20"/>
  <c r="AW322" i="20"/>
  <c r="AW323" i="20"/>
  <c r="AW324" i="20"/>
  <c r="AW325" i="20"/>
  <c r="AW326" i="20"/>
  <c r="AW327" i="20"/>
  <c r="AW328" i="20"/>
  <c r="AW329" i="20"/>
  <c r="AW330" i="20"/>
  <c r="AW331" i="20"/>
  <c r="AW332" i="20"/>
  <c r="AW333" i="20"/>
  <c r="AW334" i="20"/>
  <c r="AW335" i="20"/>
  <c r="AW336" i="20"/>
  <c r="AW337" i="20"/>
  <c r="AW338" i="20"/>
  <c r="AW339" i="20"/>
  <c r="AW340" i="20"/>
  <c r="AW341" i="20"/>
  <c r="AW342" i="20"/>
  <c r="AW343" i="20"/>
  <c r="AW344" i="20"/>
  <c r="AW345" i="20"/>
  <c r="AW346" i="20"/>
  <c r="AW347" i="20"/>
  <c r="AW348" i="20"/>
  <c r="AW349" i="20"/>
  <c r="AW350" i="20"/>
  <c r="AW351" i="20"/>
  <c r="AW352" i="20"/>
  <c r="AW353" i="20"/>
  <c r="AW354" i="20"/>
  <c r="AW355" i="20"/>
  <c r="AW356" i="20"/>
  <c r="AW357" i="20"/>
  <c r="AW358" i="20"/>
  <c r="AW359" i="20"/>
  <c r="AW360" i="20"/>
  <c r="AW361" i="20"/>
  <c r="AW362" i="20"/>
  <c r="AW363" i="20"/>
  <c r="AW364" i="20"/>
  <c r="AW365" i="20"/>
  <c r="AW366" i="20"/>
  <c r="AW367" i="20"/>
  <c r="AW368" i="20"/>
  <c r="AW369" i="20"/>
  <c r="AW370" i="20"/>
  <c r="AW371" i="20"/>
  <c r="AW372" i="20"/>
  <c r="AW373" i="20"/>
  <c r="AW374" i="20"/>
  <c r="AW375" i="20"/>
  <c r="AW376" i="20"/>
  <c r="AW377" i="20"/>
  <c r="AW378" i="20"/>
  <c r="AW379" i="20"/>
  <c r="AW380" i="20"/>
  <c r="AW381" i="20"/>
  <c r="AW382" i="20"/>
  <c r="AW383" i="20"/>
  <c r="AW384" i="20"/>
  <c r="AW385" i="20"/>
  <c r="AW386" i="20"/>
  <c r="AW387" i="20"/>
  <c r="AW388" i="20"/>
  <c r="AW389" i="20"/>
  <c r="AW390" i="20"/>
  <c r="AW391" i="20"/>
  <c r="AW392" i="20"/>
  <c r="AW393" i="20"/>
  <c r="AW394" i="20"/>
  <c r="AW395" i="20"/>
  <c r="AW396" i="20"/>
  <c r="AW397" i="20"/>
  <c r="AW398" i="20"/>
  <c r="AW399" i="20"/>
  <c r="AW400" i="20"/>
  <c r="AW401" i="20"/>
  <c r="AW402" i="20"/>
  <c r="AW403" i="20"/>
  <c r="AW404" i="20"/>
  <c r="AW405" i="20"/>
  <c r="AW406" i="20"/>
  <c r="AW407" i="20"/>
  <c r="AW408" i="20"/>
  <c r="AW409" i="20"/>
  <c r="AW410" i="20"/>
  <c r="AW411" i="20"/>
  <c r="AW412" i="20"/>
  <c r="AW413" i="20"/>
  <c r="AW414" i="20"/>
  <c r="AW415" i="20"/>
  <c r="AW416" i="20"/>
  <c r="AW417" i="20"/>
  <c r="AW418" i="20"/>
  <c r="AW419" i="20"/>
  <c r="AW420" i="20"/>
  <c r="AW421" i="20"/>
  <c r="AW422" i="20"/>
  <c r="AW423" i="20"/>
  <c r="AW424" i="20"/>
  <c r="AW425" i="20"/>
  <c r="AW426" i="20"/>
  <c r="AW427" i="20"/>
  <c r="AW428" i="20"/>
  <c r="AW429" i="20"/>
  <c r="AW430" i="20"/>
  <c r="AW431" i="20"/>
  <c r="AW432" i="20"/>
  <c r="AW433" i="20"/>
  <c r="AW434" i="20"/>
  <c r="AW435" i="20"/>
  <c r="AW436" i="20"/>
  <c r="AW437" i="20"/>
  <c r="AW438" i="20"/>
  <c r="AW439" i="20"/>
  <c r="AW440" i="20"/>
  <c r="AW441" i="20"/>
  <c r="AW442" i="20"/>
  <c r="AW443" i="20"/>
  <c r="AW444" i="20"/>
  <c r="AW445" i="20"/>
  <c r="AW446" i="20"/>
  <c r="AW447" i="20"/>
  <c r="AW448" i="20"/>
  <c r="AW449" i="20"/>
  <c r="AW450" i="20"/>
  <c r="AW451" i="20"/>
  <c r="AW452" i="20"/>
  <c r="AW453" i="20"/>
  <c r="AW454" i="20"/>
  <c r="AW455" i="20"/>
  <c r="AW456" i="20"/>
  <c r="AW457" i="20"/>
  <c r="AW458" i="20"/>
  <c r="AW459" i="20"/>
  <c r="AW460" i="20"/>
  <c r="AW461" i="20"/>
  <c r="AW462" i="20"/>
  <c r="AW463" i="20"/>
  <c r="AW464" i="20"/>
  <c r="AW465" i="20"/>
  <c r="AW466" i="20"/>
  <c r="AW467" i="20"/>
  <c r="AW468" i="20"/>
  <c r="AW469" i="20"/>
  <c r="AW470" i="20"/>
  <c r="AW471" i="20"/>
  <c r="AW472" i="20"/>
  <c r="AW473" i="20"/>
  <c r="AW474" i="20"/>
  <c r="AW475" i="20"/>
  <c r="AW476" i="20"/>
  <c r="AW477" i="20"/>
  <c r="AW478" i="20"/>
  <c r="AW479" i="20"/>
  <c r="AW480" i="20"/>
  <c r="AW481" i="20"/>
  <c r="AW482" i="20"/>
  <c r="AW483" i="20"/>
  <c r="AW484" i="20"/>
  <c r="AW485" i="20"/>
  <c r="AW486" i="20"/>
  <c r="AW487" i="20"/>
  <c r="AW488" i="20"/>
  <c r="AW489" i="20"/>
  <c r="AW490" i="20"/>
  <c r="AW491" i="20"/>
  <c r="AW492" i="20"/>
  <c r="AW493" i="20"/>
  <c r="AW494" i="20"/>
  <c r="AW495" i="20"/>
  <c r="AW496" i="20"/>
  <c r="AW497" i="20"/>
  <c r="AW498" i="20"/>
  <c r="AW499" i="20"/>
  <c r="AW500" i="20"/>
  <c r="AW501" i="20"/>
  <c r="AW502" i="20"/>
  <c r="AW503" i="20"/>
  <c r="AW504" i="20"/>
  <c r="AW505" i="20"/>
  <c r="AW506" i="20"/>
  <c r="AW507" i="20"/>
  <c r="AW508" i="20"/>
  <c r="AW509" i="20"/>
  <c r="AW510" i="20"/>
  <c r="AW511" i="20"/>
  <c r="AW512" i="20"/>
  <c r="AW513" i="20"/>
  <c r="AW514" i="20"/>
  <c r="AW515" i="20"/>
  <c r="AW516" i="20"/>
  <c r="AW517" i="20"/>
  <c r="AW518" i="20"/>
  <c r="AW519" i="20"/>
  <c r="AW520" i="20"/>
  <c r="AW521" i="20"/>
  <c r="AW522" i="20"/>
  <c r="AW523" i="20"/>
  <c r="AW524" i="20"/>
  <c r="AW525" i="20"/>
  <c r="AW526" i="20"/>
  <c r="AW527" i="20"/>
  <c r="AW528" i="20"/>
  <c r="AW529" i="20"/>
  <c r="AW530" i="20"/>
  <c r="AW531" i="20"/>
  <c r="AW532" i="20"/>
  <c r="AW533" i="20"/>
  <c r="AW534" i="20"/>
  <c r="AW535" i="20"/>
  <c r="AW536" i="20"/>
  <c r="AW537" i="20"/>
  <c r="AW538" i="20"/>
  <c r="AW539" i="20"/>
  <c r="AW540" i="20"/>
  <c r="AW541" i="20"/>
  <c r="AW542" i="20"/>
  <c r="AW543" i="20"/>
  <c r="AW544" i="20"/>
  <c r="AW545" i="20"/>
  <c r="AW546" i="20"/>
  <c r="AW547" i="20"/>
  <c r="AW548" i="20"/>
  <c r="AW549" i="20"/>
  <c r="AW550" i="20"/>
  <c r="AW551" i="20"/>
  <c r="AW552" i="20"/>
  <c r="AW553" i="20"/>
  <c r="AW554" i="20"/>
  <c r="AW555" i="20"/>
  <c r="AW556" i="20"/>
  <c r="AW557" i="20"/>
  <c r="AW558" i="20"/>
  <c r="AW559" i="20"/>
  <c r="AW560" i="20"/>
  <c r="AW561" i="20"/>
  <c r="AW562" i="20"/>
  <c r="AW563" i="20"/>
  <c r="AW564" i="20"/>
  <c r="AW565" i="20"/>
  <c r="AV2" i="20"/>
  <c r="AV3" i="20"/>
  <c r="AV4" i="20"/>
  <c r="AV5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V76" i="20"/>
  <c r="AV77" i="20"/>
  <c r="AV78" i="20"/>
  <c r="AV79" i="20"/>
  <c r="AV80" i="20"/>
  <c r="AV81" i="20"/>
  <c r="AV82" i="20"/>
  <c r="AV83" i="20"/>
  <c r="AV84" i="20"/>
  <c r="AV85" i="20"/>
  <c r="AV86" i="20"/>
  <c r="AV87" i="20"/>
  <c r="AV88" i="20"/>
  <c r="AV89" i="20"/>
  <c r="AV90" i="20"/>
  <c r="AV91" i="20"/>
  <c r="AV92" i="20"/>
  <c r="AV93" i="20"/>
  <c r="AV94" i="20"/>
  <c r="AV95" i="20"/>
  <c r="AV96" i="20"/>
  <c r="AV97" i="20"/>
  <c r="AV98" i="20"/>
  <c r="AV99" i="20"/>
  <c r="AV100" i="20"/>
  <c r="AV101" i="20"/>
  <c r="AV102" i="20"/>
  <c r="AV103" i="20"/>
  <c r="AV104" i="20"/>
  <c r="AV105" i="20"/>
  <c r="AV106" i="20"/>
  <c r="AV107" i="20"/>
  <c r="AV108" i="20"/>
  <c r="AV109" i="20"/>
  <c r="AV110" i="20"/>
  <c r="AV111" i="20"/>
  <c r="AV112" i="20"/>
  <c r="AV113" i="20"/>
  <c r="AV114" i="20"/>
  <c r="AV115" i="20"/>
  <c r="AV116" i="20"/>
  <c r="AV117" i="20"/>
  <c r="AV118" i="20"/>
  <c r="AV119" i="20"/>
  <c r="AV120" i="20"/>
  <c r="AV121" i="20"/>
  <c r="AV122" i="20"/>
  <c r="AV123" i="20"/>
  <c r="AV124" i="20"/>
  <c r="AV125" i="20"/>
  <c r="AV126" i="20"/>
  <c r="AV127" i="20"/>
  <c r="AV128" i="20"/>
  <c r="AV129" i="20"/>
  <c r="AV130" i="20"/>
  <c r="AV131" i="20"/>
  <c r="AV132" i="20"/>
  <c r="AV133" i="20"/>
  <c r="AV134" i="20"/>
  <c r="AV135" i="20"/>
  <c r="AV136" i="20"/>
  <c r="AV137" i="20"/>
  <c r="AV138" i="20"/>
  <c r="AV139" i="20"/>
  <c r="AV140" i="20"/>
  <c r="AV141" i="20"/>
  <c r="AV142" i="20"/>
  <c r="AV143" i="20"/>
  <c r="AV144" i="20"/>
  <c r="AV145" i="20"/>
  <c r="AV146" i="20"/>
  <c r="AV147" i="20"/>
  <c r="AV148" i="20"/>
  <c r="AV149" i="20"/>
  <c r="AV150" i="20"/>
  <c r="AV151" i="20"/>
  <c r="AV152" i="20"/>
  <c r="AV153" i="20"/>
  <c r="AV154" i="20"/>
  <c r="AV155" i="20"/>
  <c r="AV156" i="20"/>
  <c r="AV157" i="20"/>
  <c r="AV158" i="20"/>
  <c r="AV159" i="20"/>
  <c r="AV160" i="20"/>
  <c r="AV161" i="20"/>
  <c r="AV162" i="20"/>
  <c r="AV163" i="20"/>
  <c r="AV164" i="20"/>
  <c r="AV165" i="20"/>
  <c r="AV166" i="20"/>
  <c r="AV167" i="20"/>
  <c r="AV168" i="20"/>
  <c r="AV169" i="20"/>
  <c r="AV170" i="20"/>
  <c r="AV171" i="20"/>
  <c r="AV172" i="20"/>
  <c r="AV173" i="20"/>
  <c r="AV174" i="20"/>
  <c r="AV175" i="20"/>
  <c r="AV176" i="20"/>
  <c r="AV177" i="20"/>
  <c r="AV178" i="20"/>
  <c r="AV179" i="20"/>
  <c r="AV180" i="20"/>
  <c r="AV181" i="20"/>
  <c r="AV182" i="20"/>
  <c r="AV183" i="20"/>
  <c r="AV184" i="20"/>
  <c r="AV185" i="20"/>
  <c r="AV186" i="20"/>
  <c r="AV187" i="20"/>
  <c r="AV188" i="20"/>
  <c r="AV189" i="20"/>
  <c r="AV190" i="20"/>
  <c r="AV191" i="20"/>
  <c r="AV192" i="20"/>
  <c r="AV193" i="20"/>
  <c r="AV194" i="20"/>
  <c r="AV195" i="20"/>
  <c r="AV196" i="20"/>
  <c r="AV197" i="20"/>
  <c r="AV198" i="20"/>
  <c r="AV199" i="20"/>
  <c r="AV200" i="20"/>
  <c r="AV201" i="20"/>
  <c r="AV202" i="20"/>
  <c r="AV203" i="20"/>
  <c r="AV204" i="20"/>
  <c r="AV205" i="20"/>
  <c r="AV206" i="20"/>
  <c r="AV207" i="20"/>
  <c r="AV208" i="20"/>
  <c r="AV209" i="20"/>
  <c r="AV210" i="20"/>
  <c r="AV211" i="20"/>
  <c r="AV212" i="20"/>
  <c r="AV213" i="20"/>
  <c r="AV214" i="20"/>
  <c r="AV215" i="20"/>
  <c r="AV216" i="20"/>
  <c r="AV217" i="20"/>
  <c r="AV218" i="20"/>
  <c r="AV219" i="20"/>
  <c r="AV220" i="20"/>
  <c r="AV221" i="20"/>
  <c r="AV222" i="20"/>
  <c r="AV223" i="20"/>
  <c r="AV224" i="20"/>
  <c r="AV225" i="20"/>
  <c r="AV226" i="20"/>
  <c r="AV227" i="20"/>
  <c r="AV228" i="20"/>
  <c r="AV229" i="20"/>
  <c r="AV230" i="20"/>
  <c r="AV231" i="20"/>
  <c r="AV232" i="20"/>
  <c r="AV233" i="20"/>
  <c r="AV234" i="20"/>
  <c r="AV235" i="20"/>
  <c r="AV236" i="20"/>
  <c r="AV237" i="20"/>
  <c r="AV238" i="20"/>
  <c r="AV239" i="20"/>
  <c r="AV240" i="20"/>
  <c r="AV241" i="20"/>
  <c r="AV242" i="20"/>
  <c r="AV243" i="20"/>
  <c r="AV244" i="20"/>
  <c r="AV245" i="20"/>
  <c r="AV246" i="20"/>
  <c r="AV247" i="20"/>
  <c r="AV248" i="20"/>
  <c r="AV249" i="20"/>
  <c r="AV250" i="20"/>
  <c r="AV251" i="20"/>
  <c r="AV252" i="20"/>
  <c r="AV253" i="20"/>
  <c r="AV254" i="20"/>
  <c r="AV255" i="20"/>
  <c r="AV256" i="20"/>
  <c r="AV257" i="20"/>
  <c r="AV258" i="20"/>
  <c r="AV259" i="20"/>
  <c r="AV260" i="20"/>
  <c r="AV261" i="20"/>
  <c r="AV262" i="20"/>
  <c r="AV263" i="20"/>
  <c r="AV264" i="20"/>
  <c r="AV265" i="20"/>
  <c r="AV266" i="20"/>
  <c r="AV267" i="20"/>
  <c r="AV268" i="20"/>
  <c r="AV269" i="20"/>
  <c r="AV270" i="20"/>
  <c r="AV271" i="20"/>
  <c r="AV272" i="20"/>
  <c r="AV273" i="20"/>
  <c r="AV274" i="20"/>
  <c r="AV275" i="20"/>
  <c r="AV276" i="20"/>
  <c r="AV277" i="20"/>
  <c r="AV278" i="20"/>
  <c r="AV279" i="20"/>
  <c r="AV280" i="20"/>
  <c r="AV281" i="20"/>
  <c r="AV282" i="20"/>
  <c r="AV283" i="20"/>
  <c r="AV284" i="20"/>
  <c r="AV285" i="20"/>
  <c r="AV286" i="20"/>
  <c r="AV287" i="20"/>
  <c r="AV288" i="20"/>
  <c r="AV289" i="20"/>
  <c r="AV290" i="20"/>
  <c r="AV291" i="20"/>
  <c r="AV292" i="20"/>
  <c r="AV293" i="20"/>
  <c r="AV294" i="20"/>
  <c r="AV295" i="20"/>
  <c r="AV296" i="20"/>
  <c r="AV297" i="20"/>
  <c r="AV298" i="20"/>
  <c r="AV299" i="20"/>
  <c r="AV300" i="20"/>
  <c r="AV301" i="20"/>
  <c r="AV302" i="20"/>
  <c r="AV303" i="20"/>
  <c r="AV304" i="20"/>
  <c r="AV305" i="20"/>
  <c r="AV306" i="20"/>
  <c r="AV307" i="20"/>
  <c r="AV308" i="20"/>
  <c r="AV309" i="20"/>
  <c r="AV310" i="20"/>
  <c r="AV311" i="20"/>
  <c r="AV312" i="20"/>
  <c r="AV313" i="20"/>
  <c r="AV314" i="20"/>
  <c r="AV315" i="20"/>
  <c r="AV316" i="20"/>
  <c r="AV317" i="20"/>
  <c r="AV318" i="20"/>
  <c r="AV319" i="20"/>
  <c r="AV320" i="20"/>
  <c r="AV321" i="20"/>
  <c r="AV322" i="20"/>
  <c r="AV323" i="20"/>
  <c r="AV324" i="20"/>
  <c r="AV325" i="20"/>
  <c r="AV326" i="20"/>
  <c r="AV327" i="20"/>
  <c r="AV328" i="20"/>
  <c r="AV329" i="20"/>
  <c r="AV330" i="20"/>
  <c r="AV331" i="20"/>
  <c r="AV332" i="20"/>
  <c r="AV333" i="20"/>
  <c r="AV334" i="20"/>
  <c r="AV335" i="20"/>
  <c r="AV336" i="20"/>
  <c r="AV337" i="20"/>
  <c r="AV338" i="20"/>
  <c r="AV339" i="20"/>
  <c r="AV340" i="20"/>
  <c r="AV341" i="20"/>
  <c r="AV342" i="20"/>
  <c r="AV343" i="20"/>
  <c r="AV344" i="20"/>
  <c r="AV345" i="20"/>
  <c r="AV346" i="20"/>
  <c r="AV347" i="20"/>
  <c r="AV348" i="20"/>
  <c r="AV349" i="20"/>
  <c r="AV350" i="20"/>
  <c r="AV351" i="20"/>
  <c r="AV352" i="20"/>
  <c r="AV353" i="20"/>
  <c r="AV354" i="20"/>
  <c r="AV355" i="20"/>
  <c r="AV356" i="20"/>
  <c r="AV357" i="20"/>
  <c r="AV358" i="20"/>
  <c r="AV359" i="20"/>
  <c r="AV360" i="20"/>
  <c r="AV361" i="20"/>
  <c r="AV362" i="20"/>
  <c r="AV363" i="20"/>
  <c r="AV364" i="20"/>
  <c r="AV365" i="20"/>
  <c r="AV366" i="20"/>
  <c r="AV367" i="20"/>
  <c r="AV368" i="20"/>
  <c r="AV369" i="20"/>
  <c r="AV370" i="20"/>
  <c r="AV371" i="20"/>
  <c r="AV372" i="20"/>
  <c r="AV373" i="20"/>
  <c r="AV374" i="20"/>
  <c r="AV375" i="20"/>
  <c r="AV376" i="20"/>
  <c r="AV377" i="20"/>
  <c r="AV378" i="20"/>
  <c r="AV379" i="20"/>
  <c r="AV380" i="20"/>
  <c r="AV381" i="20"/>
  <c r="AV382" i="20"/>
  <c r="AV383" i="20"/>
  <c r="AV384" i="20"/>
  <c r="AV385" i="20"/>
  <c r="AV386" i="20"/>
  <c r="AV387" i="20"/>
  <c r="AV388" i="20"/>
  <c r="AV389" i="20"/>
  <c r="AV390" i="20"/>
  <c r="AV391" i="20"/>
  <c r="AV392" i="20"/>
  <c r="AV393" i="20"/>
  <c r="AV394" i="20"/>
  <c r="AV395" i="20"/>
  <c r="AV396" i="20"/>
  <c r="AV397" i="20"/>
  <c r="AV398" i="20"/>
  <c r="AV399" i="20"/>
  <c r="AV400" i="20"/>
  <c r="AV401" i="20"/>
  <c r="AV402" i="20"/>
  <c r="AV403" i="20"/>
  <c r="AV404" i="20"/>
  <c r="AV405" i="20"/>
  <c r="AV406" i="20"/>
  <c r="AV407" i="20"/>
  <c r="AV408" i="20"/>
  <c r="AV409" i="20"/>
  <c r="AV410" i="20"/>
  <c r="AV411" i="20"/>
  <c r="AV412" i="20"/>
  <c r="AV413" i="20"/>
  <c r="AV414" i="20"/>
  <c r="AV415" i="20"/>
  <c r="AV416" i="20"/>
  <c r="AV417" i="20"/>
  <c r="AV418" i="20"/>
  <c r="AV419" i="20"/>
  <c r="AV420" i="20"/>
  <c r="AV421" i="20"/>
  <c r="AV422" i="20"/>
  <c r="AV423" i="20"/>
  <c r="AV424" i="20"/>
  <c r="AV425" i="20"/>
  <c r="AV426" i="20"/>
  <c r="AV427" i="20"/>
  <c r="AV428" i="20"/>
  <c r="AV429" i="20"/>
  <c r="AV430" i="20"/>
  <c r="AV431" i="20"/>
  <c r="AV432" i="20"/>
  <c r="AV433" i="20"/>
  <c r="AV434" i="20"/>
  <c r="AV435" i="20"/>
  <c r="AV436" i="20"/>
  <c r="AV437" i="20"/>
  <c r="AV438" i="20"/>
  <c r="AV439" i="20"/>
  <c r="AV440" i="20"/>
  <c r="AV441" i="20"/>
  <c r="AV442" i="20"/>
  <c r="AV443" i="20"/>
  <c r="AV444" i="20"/>
  <c r="AV445" i="20"/>
  <c r="AV446" i="20"/>
  <c r="AV447" i="20"/>
  <c r="AV448" i="20"/>
  <c r="AV449" i="20"/>
  <c r="AV450" i="20"/>
  <c r="AV451" i="20"/>
  <c r="AV452" i="20"/>
  <c r="AV453" i="20"/>
  <c r="AV454" i="20"/>
  <c r="AV455" i="20"/>
  <c r="AV456" i="20"/>
  <c r="AV457" i="20"/>
  <c r="AV458" i="20"/>
  <c r="AV459" i="20"/>
  <c r="AV460" i="20"/>
  <c r="AV461" i="20"/>
  <c r="AV462" i="20"/>
  <c r="AV463" i="20"/>
  <c r="AV464" i="20"/>
  <c r="AV465" i="20"/>
  <c r="AV466" i="20"/>
  <c r="AV467" i="20"/>
  <c r="AV468" i="20"/>
  <c r="AV469" i="20"/>
  <c r="AV470" i="20"/>
  <c r="AV471" i="20"/>
  <c r="AV472" i="20"/>
  <c r="AV473" i="20"/>
  <c r="AV474" i="20"/>
  <c r="AV475" i="20"/>
  <c r="AV476" i="20"/>
  <c r="AV477" i="20"/>
  <c r="AV478" i="20"/>
  <c r="AV479" i="20"/>
  <c r="AV480" i="20"/>
  <c r="AV481" i="20"/>
  <c r="AV482" i="20"/>
  <c r="AV483" i="20"/>
  <c r="AV484" i="20"/>
  <c r="AV485" i="20"/>
  <c r="AV486" i="20"/>
  <c r="AV487" i="20"/>
  <c r="AV488" i="20"/>
  <c r="AV489" i="20"/>
  <c r="AV490" i="20"/>
  <c r="AV491" i="20"/>
  <c r="AV492" i="20"/>
  <c r="AV493" i="20"/>
  <c r="AV494" i="20"/>
  <c r="AV495" i="20"/>
  <c r="AV496" i="20"/>
  <c r="AV497" i="20"/>
  <c r="AV498" i="20"/>
  <c r="AV499" i="20"/>
  <c r="AV500" i="20"/>
  <c r="AV501" i="20"/>
  <c r="AV502" i="20"/>
  <c r="AV503" i="20"/>
  <c r="AV504" i="20"/>
  <c r="AV505" i="20"/>
  <c r="AV506" i="20"/>
  <c r="AV507" i="20"/>
  <c r="AV508" i="20"/>
  <c r="AV509" i="20"/>
  <c r="AV510" i="20"/>
  <c r="AV511" i="20"/>
  <c r="AV512" i="20"/>
  <c r="AV513" i="20"/>
  <c r="AV514" i="20"/>
  <c r="AV515" i="20"/>
  <c r="AV516" i="20"/>
  <c r="AV517" i="20"/>
  <c r="AV518" i="20"/>
  <c r="AV519" i="20"/>
  <c r="AV520" i="20"/>
  <c r="AV521" i="20"/>
  <c r="AV522" i="20"/>
  <c r="AV523" i="20"/>
  <c r="AV524" i="20"/>
  <c r="AV525" i="20"/>
  <c r="AV526" i="20"/>
  <c r="AV527" i="20"/>
  <c r="AV528" i="20"/>
  <c r="AV529" i="20"/>
  <c r="AV530" i="20"/>
  <c r="AV531" i="20"/>
  <c r="AV532" i="20"/>
  <c r="AV533" i="20"/>
  <c r="AV534" i="20"/>
  <c r="AV535" i="20"/>
  <c r="AV536" i="20"/>
  <c r="AV537" i="20"/>
  <c r="AV538" i="20"/>
  <c r="AV539" i="20"/>
  <c r="AV540" i="20"/>
  <c r="AV541" i="20"/>
  <c r="AV542" i="20"/>
  <c r="AV543" i="20"/>
  <c r="AV544" i="20"/>
  <c r="AV545" i="20"/>
  <c r="AV546" i="20"/>
  <c r="AV547" i="20"/>
  <c r="AV548" i="20"/>
  <c r="AV549" i="20"/>
  <c r="AV550" i="20"/>
  <c r="AV551" i="20"/>
  <c r="AV552" i="20"/>
  <c r="AV553" i="20"/>
  <c r="AV554" i="20"/>
  <c r="AV555" i="20"/>
  <c r="AV556" i="20"/>
  <c r="AV557" i="20"/>
  <c r="AV558" i="20"/>
  <c r="AV559" i="20"/>
  <c r="AV560" i="20"/>
  <c r="AV561" i="20"/>
  <c r="AV562" i="20"/>
  <c r="AV563" i="20"/>
  <c r="AV564" i="20"/>
  <c r="AV565" i="20"/>
  <c r="AU2" i="20"/>
  <c r="AU3" i="20"/>
  <c r="AU4" i="20"/>
  <c r="AU5" i="20"/>
  <c r="AU6" i="20"/>
  <c r="AU7" i="20"/>
  <c r="AU8" i="20"/>
  <c r="AU9" i="20"/>
  <c r="AU10" i="20"/>
  <c r="AU11" i="20"/>
  <c r="AU12" i="20"/>
  <c r="AU13" i="20"/>
  <c r="AU14" i="20"/>
  <c r="AU15" i="20"/>
  <c r="AU16" i="20"/>
  <c r="AU17" i="20"/>
  <c r="AU18" i="20"/>
  <c r="AU19" i="20"/>
  <c r="AU20" i="20"/>
  <c r="AU21" i="20"/>
  <c r="AU22" i="20"/>
  <c r="AU23" i="20"/>
  <c r="AU24" i="20"/>
  <c r="AU25" i="20"/>
  <c r="AU26" i="20"/>
  <c r="AU27" i="20"/>
  <c r="AU28" i="20"/>
  <c r="AU29" i="20"/>
  <c r="AU30" i="20"/>
  <c r="AU31" i="20"/>
  <c r="AU32" i="20"/>
  <c r="AU33" i="20"/>
  <c r="AU34" i="20"/>
  <c r="AU35" i="20"/>
  <c r="AU36" i="20"/>
  <c r="AU37" i="20"/>
  <c r="AU38" i="20"/>
  <c r="AU39" i="20"/>
  <c r="AU40" i="20"/>
  <c r="AU41" i="20"/>
  <c r="AU42" i="20"/>
  <c r="AU43" i="20"/>
  <c r="AU44" i="20"/>
  <c r="AU45" i="20"/>
  <c r="AU46" i="20"/>
  <c r="AU47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U76" i="20"/>
  <c r="AU77" i="20"/>
  <c r="AU78" i="20"/>
  <c r="AU79" i="20"/>
  <c r="AU80" i="20"/>
  <c r="AU81" i="20"/>
  <c r="AU82" i="20"/>
  <c r="AU83" i="20"/>
  <c r="AU84" i="20"/>
  <c r="AU85" i="20"/>
  <c r="AU86" i="20"/>
  <c r="AU87" i="20"/>
  <c r="AU88" i="20"/>
  <c r="AU89" i="20"/>
  <c r="AU90" i="20"/>
  <c r="AU91" i="20"/>
  <c r="AU92" i="20"/>
  <c r="AU93" i="20"/>
  <c r="AU94" i="20"/>
  <c r="AU95" i="20"/>
  <c r="AU96" i="20"/>
  <c r="AU97" i="20"/>
  <c r="AU98" i="20"/>
  <c r="AU99" i="20"/>
  <c r="AU100" i="20"/>
  <c r="AU101" i="20"/>
  <c r="AU102" i="20"/>
  <c r="AU103" i="20"/>
  <c r="AU104" i="20"/>
  <c r="AU105" i="20"/>
  <c r="AU106" i="20"/>
  <c r="AU107" i="20"/>
  <c r="AU108" i="20"/>
  <c r="AU109" i="20"/>
  <c r="AU110" i="20"/>
  <c r="AU111" i="20"/>
  <c r="AU112" i="20"/>
  <c r="AU113" i="20"/>
  <c r="AU114" i="20"/>
  <c r="AU115" i="20"/>
  <c r="AU116" i="20"/>
  <c r="AU117" i="20"/>
  <c r="AU118" i="20"/>
  <c r="AU119" i="20"/>
  <c r="AU120" i="20"/>
  <c r="AU121" i="20"/>
  <c r="AU122" i="20"/>
  <c r="AU123" i="20"/>
  <c r="AU124" i="20"/>
  <c r="AU125" i="20"/>
  <c r="AU126" i="20"/>
  <c r="AU127" i="20"/>
  <c r="AU128" i="20"/>
  <c r="AU129" i="20"/>
  <c r="AU130" i="20"/>
  <c r="AU131" i="20"/>
  <c r="AU132" i="20"/>
  <c r="AU133" i="20"/>
  <c r="AU134" i="20"/>
  <c r="AU135" i="20"/>
  <c r="AU136" i="20"/>
  <c r="AU137" i="20"/>
  <c r="AU138" i="20"/>
  <c r="AU139" i="20"/>
  <c r="AU140" i="20"/>
  <c r="AU141" i="20"/>
  <c r="AU142" i="20"/>
  <c r="AU143" i="20"/>
  <c r="AU144" i="20"/>
  <c r="AU145" i="20"/>
  <c r="AU146" i="20"/>
  <c r="AU147" i="20"/>
  <c r="AU148" i="20"/>
  <c r="AU149" i="20"/>
  <c r="AU150" i="20"/>
  <c r="AU151" i="20"/>
  <c r="AU152" i="20"/>
  <c r="AU153" i="20"/>
  <c r="AU154" i="20"/>
  <c r="AU155" i="20"/>
  <c r="AU156" i="20"/>
  <c r="AU157" i="20"/>
  <c r="AU158" i="20"/>
  <c r="AU159" i="20"/>
  <c r="AU160" i="20"/>
  <c r="AU161" i="20"/>
  <c r="AU162" i="20"/>
  <c r="AU163" i="20"/>
  <c r="AU164" i="20"/>
  <c r="AU165" i="20"/>
  <c r="AU166" i="20"/>
  <c r="AU167" i="20"/>
  <c r="AU168" i="20"/>
  <c r="AU169" i="20"/>
  <c r="AU170" i="20"/>
  <c r="AU171" i="20"/>
  <c r="AU172" i="20"/>
  <c r="AU173" i="20"/>
  <c r="AU174" i="20"/>
  <c r="AU175" i="20"/>
  <c r="AU176" i="20"/>
  <c r="AU177" i="20"/>
  <c r="AU178" i="20"/>
  <c r="AU179" i="20"/>
  <c r="AU180" i="20"/>
  <c r="AU181" i="20"/>
  <c r="AU182" i="20"/>
  <c r="AU183" i="20"/>
  <c r="AU184" i="20"/>
  <c r="AU185" i="20"/>
  <c r="AU186" i="20"/>
  <c r="AU187" i="20"/>
  <c r="AU188" i="20"/>
  <c r="AU189" i="20"/>
  <c r="AU190" i="20"/>
  <c r="AU191" i="20"/>
  <c r="AU192" i="20"/>
  <c r="AU193" i="20"/>
  <c r="AU194" i="20"/>
  <c r="AU195" i="20"/>
  <c r="AU196" i="20"/>
  <c r="AU197" i="20"/>
  <c r="AU198" i="20"/>
  <c r="AU199" i="20"/>
  <c r="AU200" i="20"/>
  <c r="AU201" i="20"/>
  <c r="AU202" i="20"/>
  <c r="AU203" i="20"/>
  <c r="AU204" i="20"/>
  <c r="AU205" i="20"/>
  <c r="AU206" i="20"/>
  <c r="AU207" i="20"/>
  <c r="AU208" i="20"/>
  <c r="AU209" i="20"/>
  <c r="AU210" i="20"/>
  <c r="AU211" i="20"/>
  <c r="AU212" i="20"/>
  <c r="AU213" i="20"/>
  <c r="AU214" i="20"/>
  <c r="AU215" i="20"/>
  <c r="AU216" i="20"/>
  <c r="AU217" i="20"/>
  <c r="AU218" i="20"/>
  <c r="AU219" i="20"/>
  <c r="AU220" i="20"/>
  <c r="AU221" i="20"/>
  <c r="AU222" i="20"/>
  <c r="AU223" i="20"/>
  <c r="AU224" i="20"/>
  <c r="AU225" i="20"/>
  <c r="AU226" i="20"/>
  <c r="AU227" i="20"/>
  <c r="AU228" i="20"/>
  <c r="AU229" i="20"/>
  <c r="AU230" i="20"/>
  <c r="AU231" i="20"/>
  <c r="AU232" i="20"/>
  <c r="AU233" i="20"/>
  <c r="AU234" i="20"/>
  <c r="AU235" i="20"/>
  <c r="AU236" i="20"/>
  <c r="AU237" i="20"/>
  <c r="AU238" i="20"/>
  <c r="AU239" i="20"/>
  <c r="AU240" i="20"/>
  <c r="AU241" i="20"/>
  <c r="AU242" i="20"/>
  <c r="AU243" i="20"/>
  <c r="AU244" i="20"/>
  <c r="AU245" i="20"/>
  <c r="AU246" i="20"/>
  <c r="AU247" i="20"/>
  <c r="AU248" i="20"/>
  <c r="AU249" i="20"/>
  <c r="AU250" i="20"/>
  <c r="AU251" i="20"/>
  <c r="AU252" i="20"/>
  <c r="AU253" i="20"/>
  <c r="AU254" i="20"/>
  <c r="AU255" i="20"/>
  <c r="AU256" i="20"/>
  <c r="AU257" i="20"/>
  <c r="AU258" i="20"/>
  <c r="AU259" i="20"/>
  <c r="AU260" i="20"/>
  <c r="AU261" i="20"/>
  <c r="AU262" i="20"/>
  <c r="AU263" i="20"/>
  <c r="AU264" i="20"/>
  <c r="AU265" i="20"/>
  <c r="AU266" i="20"/>
  <c r="AU267" i="20"/>
  <c r="AU268" i="20"/>
  <c r="AU269" i="20"/>
  <c r="AU270" i="20"/>
  <c r="AU271" i="20"/>
  <c r="AU272" i="20"/>
  <c r="AU273" i="20"/>
  <c r="AU274" i="20"/>
  <c r="AU275" i="20"/>
  <c r="AU276" i="20"/>
  <c r="AU277" i="20"/>
  <c r="AU278" i="20"/>
  <c r="AU279" i="20"/>
  <c r="AU280" i="20"/>
  <c r="AU281" i="20"/>
  <c r="AU282" i="20"/>
  <c r="AU283" i="20"/>
  <c r="AU284" i="20"/>
  <c r="AU285" i="20"/>
  <c r="AU286" i="20"/>
  <c r="AU287" i="20"/>
  <c r="AU288" i="20"/>
  <c r="AU289" i="20"/>
  <c r="AU290" i="20"/>
  <c r="AU291" i="20"/>
  <c r="AU292" i="20"/>
  <c r="AU293" i="20"/>
  <c r="AU294" i="20"/>
  <c r="AU295" i="20"/>
  <c r="AU296" i="20"/>
  <c r="AU297" i="20"/>
  <c r="AU298" i="20"/>
  <c r="AU299" i="20"/>
  <c r="AU300" i="20"/>
  <c r="AU301" i="20"/>
  <c r="AU302" i="20"/>
  <c r="AU303" i="20"/>
  <c r="AU304" i="20"/>
  <c r="AU305" i="20"/>
  <c r="AU306" i="20"/>
  <c r="AU307" i="20"/>
  <c r="AU308" i="20"/>
  <c r="AU309" i="20"/>
  <c r="AU310" i="20"/>
  <c r="AU311" i="20"/>
  <c r="AU312" i="20"/>
  <c r="AU313" i="20"/>
  <c r="AU314" i="20"/>
  <c r="AU315" i="20"/>
  <c r="AU316" i="20"/>
  <c r="AU317" i="20"/>
  <c r="AU318" i="20"/>
  <c r="AU319" i="20"/>
  <c r="AU320" i="20"/>
  <c r="AU321" i="20"/>
  <c r="AU322" i="20"/>
  <c r="AU323" i="20"/>
  <c r="AU324" i="20"/>
  <c r="AU325" i="20"/>
  <c r="AU326" i="20"/>
  <c r="AU327" i="20"/>
  <c r="AU328" i="20"/>
  <c r="AU329" i="20"/>
  <c r="AU330" i="20"/>
  <c r="AU331" i="20"/>
  <c r="AU332" i="20"/>
  <c r="AU333" i="20"/>
  <c r="AU334" i="20"/>
  <c r="AU335" i="20"/>
  <c r="AU336" i="20"/>
  <c r="AU337" i="20"/>
  <c r="AU338" i="20"/>
  <c r="AU339" i="20"/>
  <c r="AU340" i="20"/>
  <c r="AU341" i="20"/>
  <c r="AU342" i="20"/>
  <c r="AU343" i="20"/>
  <c r="AU344" i="20"/>
  <c r="AU345" i="20"/>
  <c r="AU346" i="20"/>
  <c r="AU347" i="20"/>
  <c r="AU348" i="20"/>
  <c r="AU349" i="20"/>
  <c r="AU350" i="20"/>
  <c r="AU351" i="20"/>
  <c r="AU352" i="20"/>
  <c r="AU353" i="20"/>
  <c r="AU354" i="20"/>
  <c r="AU355" i="20"/>
  <c r="AU356" i="20"/>
  <c r="AU357" i="20"/>
  <c r="AU358" i="20"/>
  <c r="AU359" i="20"/>
  <c r="AU360" i="20"/>
  <c r="AU361" i="20"/>
  <c r="AU362" i="20"/>
  <c r="AU363" i="20"/>
  <c r="AU364" i="20"/>
  <c r="AU365" i="20"/>
  <c r="AU366" i="20"/>
  <c r="AU367" i="20"/>
  <c r="AU368" i="20"/>
  <c r="AU369" i="20"/>
  <c r="AU370" i="20"/>
  <c r="AU371" i="20"/>
  <c r="AU372" i="20"/>
  <c r="AU373" i="20"/>
  <c r="AU374" i="20"/>
  <c r="AU375" i="20"/>
  <c r="AU376" i="20"/>
  <c r="AU377" i="20"/>
  <c r="AU378" i="20"/>
  <c r="AU379" i="20"/>
  <c r="AU380" i="20"/>
  <c r="AU381" i="20"/>
  <c r="AU382" i="20"/>
  <c r="AU383" i="20"/>
  <c r="AU384" i="20"/>
  <c r="AU385" i="20"/>
  <c r="AU386" i="20"/>
  <c r="AU387" i="20"/>
  <c r="AU388" i="20"/>
  <c r="AU389" i="20"/>
  <c r="AU390" i="20"/>
  <c r="AU391" i="20"/>
  <c r="AU392" i="20"/>
  <c r="AU393" i="20"/>
  <c r="AU394" i="20"/>
  <c r="AU395" i="20"/>
  <c r="AU396" i="20"/>
  <c r="AU397" i="20"/>
  <c r="AU398" i="20"/>
  <c r="AU399" i="20"/>
  <c r="AU400" i="20"/>
  <c r="AU401" i="20"/>
  <c r="AU402" i="20"/>
  <c r="AU403" i="20"/>
  <c r="AU404" i="20"/>
  <c r="AU405" i="20"/>
  <c r="AU406" i="20"/>
  <c r="AU407" i="20"/>
  <c r="AU408" i="20"/>
  <c r="AU409" i="20"/>
  <c r="AU410" i="20"/>
  <c r="AU411" i="20"/>
  <c r="AU412" i="20"/>
  <c r="AU413" i="20"/>
  <c r="AU414" i="20"/>
  <c r="AU415" i="20"/>
  <c r="AU416" i="20"/>
  <c r="AU417" i="20"/>
  <c r="AU418" i="20"/>
  <c r="AU419" i="20"/>
  <c r="AU420" i="20"/>
  <c r="AU421" i="20"/>
  <c r="AU422" i="20"/>
  <c r="AU423" i="20"/>
  <c r="AU424" i="20"/>
  <c r="AU425" i="20"/>
  <c r="AU426" i="20"/>
  <c r="AU427" i="20"/>
  <c r="AU428" i="20"/>
  <c r="AU429" i="20"/>
  <c r="AU430" i="20"/>
  <c r="AU431" i="20"/>
  <c r="AU432" i="20"/>
  <c r="AU433" i="20"/>
  <c r="AU434" i="20"/>
  <c r="AU435" i="20"/>
  <c r="AU436" i="20"/>
  <c r="AU437" i="20"/>
  <c r="AU438" i="20"/>
  <c r="AU439" i="20"/>
  <c r="AU440" i="20"/>
  <c r="AU441" i="20"/>
  <c r="AU442" i="20"/>
  <c r="AU443" i="20"/>
  <c r="AU444" i="20"/>
  <c r="AU445" i="20"/>
  <c r="AU446" i="20"/>
  <c r="AU447" i="20"/>
  <c r="AU448" i="20"/>
  <c r="AU449" i="20"/>
  <c r="AU450" i="20"/>
  <c r="AU451" i="20"/>
  <c r="AU452" i="20"/>
  <c r="AU453" i="20"/>
  <c r="AU454" i="20"/>
  <c r="AU455" i="20"/>
  <c r="AU456" i="20"/>
  <c r="AU457" i="20"/>
  <c r="AU458" i="20"/>
  <c r="AU459" i="20"/>
  <c r="AU460" i="20"/>
  <c r="AU461" i="20"/>
  <c r="AU462" i="20"/>
  <c r="AU463" i="20"/>
  <c r="AU464" i="20"/>
  <c r="AU465" i="20"/>
  <c r="AU466" i="20"/>
  <c r="AU467" i="20"/>
  <c r="AU468" i="20"/>
  <c r="AU469" i="20"/>
  <c r="AU470" i="20"/>
  <c r="AU471" i="20"/>
  <c r="AU472" i="20"/>
  <c r="AU473" i="20"/>
  <c r="AU474" i="20"/>
  <c r="AU475" i="20"/>
  <c r="AU476" i="20"/>
  <c r="AU477" i="20"/>
  <c r="AU478" i="20"/>
  <c r="AU479" i="20"/>
  <c r="AU480" i="20"/>
  <c r="AU481" i="20"/>
  <c r="AU482" i="20"/>
  <c r="AU483" i="20"/>
  <c r="AU484" i="20"/>
  <c r="AU485" i="20"/>
  <c r="AU486" i="20"/>
  <c r="AU487" i="20"/>
  <c r="AU488" i="20"/>
  <c r="AU489" i="20"/>
  <c r="AU490" i="20"/>
  <c r="AU491" i="20"/>
  <c r="AU492" i="20"/>
  <c r="AU493" i="20"/>
  <c r="AU494" i="20"/>
  <c r="AU495" i="20"/>
  <c r="AU496" i="20"/>
  <c r="AU497" i="20"/>
  <c r="AU498" i="20"/>
  <c r="AU499" i="20"/>
  <c r="AU500" i="20"/>
  <c r="AU501" i="20"/>
  <c r="AU502" i="20"/>
  <c r="AU503" i="20"/>
  <c r="AU504" i="20"/>
  <c r="AU505" i="20"/>
  <c r="AU506" i="20"/>
  <c r="AU507" i="20"/>
  <c r="AU508" i="20"/>
  <c r="AU509" i="20"/>
  <c r="AU510" i="20"/>
  <c r="AU511" i="20"/>
  <c r="AU512" i="20"/>
  <c r="AU513" i="20"/>
  <c r="AU514" i="20"/>
  <c r="AU515" i="20"/>
  <c r="AU516" i="20"/>
  <c r="AU517" i="20"/>
  <c r="AU518" i="20"/>
  <c r="AU519" i="20"/>
  <c r="AU520" i="20"/>
  <c r="AU521" i="20"/>
  <c r="AU522" i="20"/>
  <c r="AU523" i="20"/>
  <c r="AU524" i="20"/>
  <c r="AU525" i="20"/>
  <c r="AU526" i="20"/>
  <c r="AU527" i="20"/>
  <c r="AU528" i="20"/>
  <c r="AU529" i="20"/>
  <c r="AU530" i="20"/>
  <c r="AU531" i="20"/>
  <c r="AU532" i="20"/>
  <c r="AU533" i="20"/>
  <c r="AU534" i="20"/>
  <c r="AU535" i="20"/>
  <c r="AU536" i="20"/>
  <c r="AU537" i="20"/>
  <c r="AU538" i="20"/>
  <c r="AU539" i="20"/>
  <c r="AU540" i="20"/>
  <c r="AU541" i="20"/>
  <c r="AU542" i="20"/>
  <c r="AU543" i="20"/>
  <c r="AU544" i="20"/>
  <c r="AU545" i="20"/>
  <c r="AU546" i="20"/>
  <c r="AU547" i="20"/>
  <c r="AU548" i="20"/>
  <c r="AU549" i="20"/>
  <c r="AU550" i="20"/>
  <c r="AU551" i="20"/>
  <c r="AU552" i="20"/>
  <c r="AU553" i="20"/>
  <c r="AU554" i="20"/>
  <c r="AU555" i="20"/>
  <c r="AU556" i="20"/>
  <c r="AU557" i="20"/>
  <c r="AU558" i="20"/>
  <c r="AU559" i="20"/>
  <c r="AU560" i="20"/>
  <c r="AU561" i="20"/>
  <c r="AU562" i="20"/>
  <c r="AU563" i="20"/>
  <c r="AU564" i="20"/>
  <c r="AU565" i="20"/>
  <c r="AT2" i="20"/>
  <c r="AT3" i="20"/>
  <c r="AT4" i="20"/>
  <c r="AT5" i="20"/>
  <c r="AT6" i="20"/>
  <c r="AT7" i="20"/>
  <c r="AT8" i="20"/>
  <c r="AT9" i="20"/>
  <c r="AT10" i="20"/>
  <c r="AT11" i="20"/>
  <c r="AT12" i="20"/>
  <c r="AT13" i="20"/>
  <c r="AT14" i="20"/>
  <c r="AT15" i="20"/>
  <c r="AT16" i="20"/>
  <c r="AT17" i="20"/>
  <c r="AT18" i="20"/>
  <c r="AT19" i="20"/>
  <c r="AT20" i="20"/>
  <c r="AT21" i="20"/>
  <c r="AT22" i="20"/>
  <c r="AT23" i="20"/>
  <c r="AT24" i="20"/>
  <c r="AT25" i="20"/>
  <c r="AT26" i="20"/>
  <c r="AT27" i="20"/>
  <c r="AT28" i="20"/>
  <c r="AT29" i="20"/>
  <c r="AT30" i="20"/>
  <c r="AT31" i="20"/>
  <c r="AT32" i="20"/>
  <c r="AT33" i="20"/>
  <c r="AT34" i="20"/>
  <c r="AT35" i="20"/>
  <c r="AT36" i="20"/>
  <c r="AT37" i="20"/>
  <c r="AT38" i="20"/>
  <c r="AT39" i="20"/>
  <c r="AT40" i="20"/>
  <c r="AT41" i="20"/>
  <c r="AT42" i="20"/>
  <c r="AT43" i="20"/>
  <c r="AT44" i="20"/>
  <c r="AT45" i="20"/>
  <c r="AT46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T76" i="20"/>
  <c r="AT77" i="20"/>
  <c r="AT78" i="20"/>
  <c r="AT79" i="20"/>
  <c r="AT80" i="20"/>
  <c r="AT81" i="20"/>
  <c r="AT82" i="20"/>
  <c r="AT83" i="20"/>
  <c r="AT84" i="20"/>
  <c r="AT85" i="20"/>
  <c r="AT86" i="20"/>
  <c r="AT87" i="20"/>
  <c r="AT88" i="20"/>
  <c r="AT89" i="20"/>
  <c r="AT90" i="20"/>
  <c r="AT91" i="20"/>
  <c r="AT92" i="20"/>
  <c r="AT93" i="20"/>
  <c r="AT94" i="20"/>
  <c r="AT95" i="20"/>
  <c r="AT96" i="20"/>
  <c r="AT97" i="20"/>
  <c r="AT98" i="20"/>
  <c r="AT99" i="20"/>
  <c r="AT100" i="20"/>
  <c r="AT101" i="20"/>
  <c r="AT102" i="20"/>
  <c r="AT103" i="20"/>
  <c r="AT104" i="20"/>
  <c r="AT105" i="20"/>
  <c r="AT106" i="20"/>
  <c r="AT107" i="20"/>
  <c r="AT108" i="20"/>
  <c r="AT109" i="20"/>
  <c r="AT110" i="20"/>
  <c r="AT111" i="20"/>
  <c r="AT112" i="20"/>
  <c r="AT113" i="20"/>
  <c r="AT114" i="20"/>
  <c r="AT115" i="20"/>
  <c r="AT116" i="20"/>
  <c r="AT117" i="20"/>
  <c r="AT118" i="20"/>
  <c r="AT119" i="20"/>
  <c r="AT120" i="20"/>
  <c r="AT121" i="20"/>
  <c r="AT122" i="20"/>
  <c r="AT123" i="20"/>
  <c r="AT124" i="20"/>
  <c r="AT125" i="20"/>
  <c r="AT126" i="20"/>
  <c r="AT127" i="20"/>
  <c r="AT128" i="20"/>
  <c r="AT129" i="20"/>
  <c r="AT130" i="20"/>
  <c r="AT131" i="20"/>
  <c r="AT132" i="20"/>
  <c r="AT133" i="20"/>
  <c r="AT134" i="20"/>
  <c r="AT135" i="20"/>
  <c r="AT136" i="20"/>
  <c r="AT137" i="20"/>
  <c r="AT138" i="20"/>
  <c r="AT139" i="20"/>
  <c r="AT140" i="20"/>
  <c r="AT141" i="20"/>
  <c r="AT142" i="20"/>
  <c r="AT143" i="20"/>
  <c r="AT144" i="20"/>
  <c r="AT145" i="20"/>
  <c r="AT146" i="20"/>
  <c r="AT147" i="20"/>
  <c r="AT148" i="20"/>
  <c r="AT149" i="20"/>
  <c r="AT150" i="20"/>
  <c r="AT151" i="20"/>
  <c r="AT152" i="20"/>
  <c r="AT153" i="20"/>
  <c r="AT154" i="20"/>
  <c r="AT155" i="20"/>
  <c r="AT156" i="20"/>
  <c r="AT157" i="20"/>
  <c r="AT158" i="20"/>
  <c r="AT159" i="20"/>
  <c r="AT160" i="20"/>
  <c r="AT161" i="20"/>
  <c r="AT162" i="20"/>
  <c r="AT163" i="20"/>
  <c r="AT164" i="20"/>
  <c r="AT165" i="20"/>
  <c r="AT166" i="20"/>
  <c r="AT167" i="20"/>
  <c r="AT168" i="20"/>
  <c r="AT169" i="20"/>
  <c r="AT170" i="20"/>
  <c r="AT171" i="20"/>
  <c r="AT172" i="20"/>
  <c r="AT173" i="20"/>
  <c r="AT174" i="20"/>
  <c r="AT175" i="20"/>
  <c r="AT176" i="20"/>
  <c r="AT177" i="20"/>
  <c r="AT178" i="20"/>
  <c r="AT179" i="20"/>
  <c r="AT180" i="20"/>
  <c r="AT181" i="20"/>
  <c r="AT182" i="20"/>
  <c r="AT183" i="20"/>
  <c r="AT184" i="20"/>
  <c r="AT185" i="20"/>
  <c r="AT186" i="20"/>
  <c r="AT187" i="20"/>
  <c r="AT188" i="20"/>
  <c r="AT189" i="20"/>
  <c r="AT190" i="20"/>
  <c r="AT191" i="20"/>
  <c r="AT192" i="20"/>
  <c r="AT193" i="20"/>
  <c r="AT194" i="20"/>
  <c r="AT195" i="20"/>
  <c r="AT196" i="20"/>
  <c r="AT197" i="20"/>
  <c r="AT198" i="20"/>
  <c r="AT199" i="20"/>
  <c r="AT200" i="20"/>
  <c r="AT201" i="20"/>
  <c r="AT202" i="20"/>
  <c r="AT203" i="20"/>
  <c r="AT204" i="20"/>
  <c r="AT205" i="20"/>
  <c r="AT206" i="20"/>
  <c r="AT207" i="20"/>
  <c r="AT208" i="20"/>
  <c r="AT209" i="20"/>
  <c r="AT210" i="20"/>
  <c r="AT211" i="20"/>
  <c r="AT212" i="20"/>
  <c r="AT213" i="20"/>
  <c r="AT214" i="20"/>
  <c r="AT215" i="20"/>
  <c r="AT216" i="20"/>
  <c r="AT217" i="20"/>
  <c r="AT218" i="20"/>
  <c r="AT219" i="20"/>
  <c r="AT220" i="20"/>
  <c r="AT221" i="20"/>
  <c r="AT222" i="20"/>
  <c r="AT223" i="20"/>
  <c r="AT224" i="20"/>
  <c r="AT225" i="20"/>
  <c r="AT226" i="20"/>
  <c r="AT227" i="20"/>
  <c r="AT228" i="20"/>
  <c r="AT229" i="20"/>
  <c r="AT230" i="20"/>
  <c r="AT231" i="20"/>
  <c r="AT232" i="20"/>
  <c r="AT233" i="20"/>
  <c r="AT234" i="20"/>
  <c r="AT235" i="20"/>
  <c r="AT236" i="20"/>
  <c r="AT237" i="20"/>
  <c r="AT238" i="20"/>
  <c r="AT239" i="20"/>
  <c r="AT240" i="20"/>
  <c r="AT241" i="20"/>
  <c r="AT242" i="20"/>
  <c r="AT243" i="20"/>
  <c r="AT244" i="20"/>
  <c r="AT245" i="20"/>
  <c r="AT246" i="20"/>
  <c r="AT247" i="20"/>
  <c r="AT248" i="20"/>
  <c r="AT249" i="20"/>
  <c r="AT250" i="20"/>
  <c r="AT251" i="20"/>
  <c r="AT252" i="20"/>
  <c r="AT253" i="20"/>
  <c r="AT254" i="20"/>
  <c r="AT255" i="20"/>
  <c r="AT256" i="20"/>
  <c r="AT257" i="20"/>
  <c r="AT258" i="20"/>
  <c r="AT259" i="20"/>
  <c r="AT260" i="20"/>
  <c r="AT261" i="20"/>
  <c r="AT262" i="20"/>
  <c r="AT263" i="20"/>
  <c r="AT264" i="20"/>
  <c r="AT265" i="20"/>
  <c r="AT266" i="20"/>
  <c r="AT267" i="20"/>
  <c r="AT268" i="20"/>
  <c r="AT269" i="20"/>
  <c r="AT270" i="20"/>
  <c r="AT271" i="20"/>
  <c r="AT272" i="20"/>
  <c r="AT273" i="20"/>
  <c r="AT274" i="20"/>
  <c r="AT275" i="20"/>
  <c r="AT276" i="20"/>
  <c r="AT277" i="20"/>
  <c r="AT278" i="20"/>
  <c r="AT279" i="20"/>
  <c r="AT280" i="20"/>
  <c r="AT281" i="20"/>
  <c r="AT282" i="20"/>
  <c r="AT283" i="20"/>
  <c r="AT284" i="20"/>
  <c r="AT285" i="20"/>
  <c r="AT286" i="20"/>
  <c r="AT287" i="20"/>
  <c r="AT288" i="20"/>
  <c r="AT289" i="20"/>
  <c r="AT290" i="20"/>
  <c r="AT291" i="20"/>
  <c r="AT292" i="20"/>
  <c r="AT293" i="20"/>
  <c r="AT294" i="20"/>
  <c r="AT295" i="20"/>
  <c r="AT296" i="20"/>
  <c r="AT297" i="20"/>
  <c r="AT298" i="20"/>
  <c r="AT299" i="20"/>
  <c r="AT300" i="20"/>
  <c r="AT301" i="20"/>
  <c r="AT302" i="20"/>
  <c r="AT303" i="20"/>
  <c r="AT304" i="20"/>
  <c r="AT305" i="20"/>
  <c r="AT306" i="20"/>
  <c r="AT307" i="20"/>
  <c r="AT308" i="20"/>
  <c r="AT309" i="20"/>
  <c r="AT310" i="20"/>
  <c r="AT311" i="20"/>
  <c r="AT312" i="20"/>
  <c r="AT313" i="20"/>
  <c r="AT314" i="20"/>
  <c r="AT315" i="20"/>
  <c r="AT316" i="20"/>
  <c r="AT317" i="20"/>
  <c r="AT318" i="20"/>
  <c r="AT319" i="20"/>
  <c r="AT320" i="20"/>
  <c r="AT321" i="20"/>
  <c r="AT322" i="20"/>
  <c r="AT323" i="20"/>
  <c r="AT324" i="20"/>
  <c r="AT325" i="20"/>
  <c r="AT326" i="20"/>
  <c r="AT327" i="20"/>
  <c r="AT328" i="20"/>
  <c r="AT329" i="20"/>
  <c r="AT330" i="20"/>
  <c r="AT331" i="20"/>
  <c r="AT332" i="20"/>
  <c r="AT333" i="20"/>
  <c r="AT334" i="20"/>
  <c r="AT335" i="20"/>
  <c r="AT336" i="20"/>
  <c r="AT337" i="20"/>
  <c r="AT338" i="20"/>
  <c r="AT339" i="20"/>
  <c r="AT340" i="20"/>
  <c r="AT341" i="20"/>
  <c r="AT342" i="20"/>
  <c r="AT343" i="20"/>
  <c r="AT344" i="20"/>
  <c r="AT345" i="20"/>
  <c r="AT346" i="20"/>
  <c r="AT347" i="20"/>
  <c r="AT348" i="20"/>
  <c r="AT349" i="20"/>
  <c r="AT350" i="20"/>
  <c r="AT351" i="20"/>
  <c r="AT352" i="20"/>
  <c r="AT353" i="20"/>
  <c r="AT354" i="20"/>
  <c r="AT355" i="20"/>
  <c r="AT356" i="20"/>
  <c r="AT357" i="20"/>
  <c r="AT358" i="20"/>
  <c r="AT359" i="20"/>
  <c r="AT360" i="20"/>
  <c r="AT361" i="20"/>
  <c r="AT362" i="20"/>
  <c r="AT363" i="20"/>
  <c r="AT364" i="20"/>
  <c r="AT365" i="20"/>
  <c r="AT366" i="20"/>
  <c r="AT367" i="20"/>
  <c r="AT368" i="20"/>
  <c r="AT369" i="20"/>
  <c r="AT370" i="20"/>
  <c r="AT371" i="20"/>
  <c r="AT372" i="20"/>
  <c r="AT373" i="20"/>
  <c r="AT374" i="20"/>
  <c r="AT375" i="20"/>
  <c r="AT376" i="20"/>
  <c r="AT377" i="20"/>
  <c r="AT378" i="20"/>
  <c r="AT379" i="20"/>
  <c r="AT380" i="20"/>
  <c r="AT381" i="20"/>
  <c r="AT382" i="20"/>
  <c r="AT383" i="20"/>
  <c r="AT384" i="20"/>
  <c r="AT385" i="20"/>
  <c r="AT386" i="20"/>
  <c r="AT387" i="20"/>
  <c r="AT388" i="20"/>
  <c r="AT389" i="20"/>
  <c r="AT390" i="20"/>
  <c r="AT391" i="20"/>
  <c r="AT392" i="20"/>
  <c r="AT393" i="20"/>
  <c r="AT394" i="20"/>
  <c r="AT395" i="20"/>
  <c r="AT396" i="20"/>
  <c r="AT397" i="20"/>
  <c r="AT398" i="20"/>
  <c r="AT399" i="20"/>
  <c r="AT400" i="20"/>
  <c r="AT401" i="20"/>
  <c r="AT402" i="20"/>
  <c r="AT403" i="20"/>
  <c r="AT404" i="20"/>
  <c r="AT405" i="20"/>
  <c r="AT406" i="20"/>
  <c r="AT407" i="20"/>
  <c r="AT408" i="20"/>
  <c r="AT409" i="20"/>
  <c r="AT410" i="20"/>
  <c r="AT411" i="20"/>
  <c r="AT412" i="20"/>
  <c r="AT413" i="20"/>
  <c r="AT414" i="20"/>
  <c r="AT415" i="20"/>
  <c r="AT416" i="20"/>
  <c r="AT417" i="20"/>
  <c r="AT418" i="20"/>
  <c r="AT419" i="20"/>
  <c r="AT420" i="20"/>
  <c r="AT421" i="20"/>
  <c r="AT422" i="20"/>
  <c r="AT423" i="20"/>
  <c r="AT424" i="20"/>
  <c r="AT425" i="20"/>
  <c r="AT426" i="20"/>
  <c r="AT427" i="20"/>
  <c r="AT428" i="20"/>
  <c r="AT429" i="20"/>
  <c r="AT430" i="20"/>
  <c r="AT431" i="20"/>
  <c r="AT432" i="20"/>
  <c r="AT433" i="20"/>
  <c r="AT434" i="20"/>
  <c r="AT435" i="20"/>
  <c r="AT436" i="20"/>
  <c r="AT437" i="20"/>
  <c r="AT438" i="20"/>
  <c r="AT439" i="20"/>
  <c r="AT440" i="20"/>
  <c r="AT441" i="20"/>
  <c r="AT442" i="20"/>
  <c r="AT443" i="20"/>
  <c r="AT444" i="20"/>
  <c r="AT445" i="20"/>
  <c r="AT446" i="20"/>
  <c r="AT447" i="20"/>
  <c r="AT448" i="20"/>
  <c r="AT449" i="20"/>
  <c r="AT450" i="20"/>
  <c r="AT451" i="20"/>
  <c r="AT452" i="20"/>
  <c r="AT453" i="20"/>
  <c r="AT454" i="20"/>
  <c r="AT455" i="20"/>
  <c r="AT456" i="20"/>
  <c r="AT457" i="20"/>
  <c r="AT458" i="20"/>
  <c r="AT459" i="20"/>
  <c r="AT460" i="20"/>
  <c r="AT461" i="20"/>
  <c r="AT462" i="20"/>
  <c r="AT463" i="20"/>
  <c r="AT464" i="20"/>
  <c r="AT465" i="20"/>
  <c r="AT466" i="20"/>
  <c r="AT467" i="20"/>
  <c r="AT468" i="20"/>
  <c r="AT469" i="20"/>
  <c r="AT470" i="20"/>
  <c r="AT471" i="20"/>
  <c r="AT472" i="20"/>
  <c r="AT473" i="20"/>
  <c r="AT474" i="20"/>
  <c r="AT475" i="20"/>
  <c r="AT476" i="20"/>
  <c r="AT477" i="20"/>
  <c r="AT478" i="20"/>
  <c r="AT479" i="20"/>
  <c r="AT480" i="20"/>
  <c r="AT481" i="20"/>
  <c r="AT482" i="20"/>
  <c r="AT483" i="20"/>
  <c r="AT484" i="20"/>
  <c r="AT485" i="20"/>
  <c r="AT486" i="20"/>
  <c r="AT487" i="20"/>
  <c r="AT488" i="20"/>
  <c r="AT489" i="20"/>
  <c r="AT490" i="20"/>
  <c r="AT491" i="20"/>
  <c r="AT492" i="20"/>
  <c r="AT493" i="20"/>
  <c r="AT494" i="20"/>
  <c r="AT495" i="20"/>
  <c r="AT496" i="20"/>
  <c r="AT497" i="20"/>
  <c r="AT498" i="20"/>
  <c r="AT499" i="20"/>
  <c r="AT500" i="20"/>
  <c r="AT501" i="20"/>
  <c r="AT502" i="20"/>
  <c r="AT503" i="20"/>
  <c r="AT504" i="20"/>
  <c r="AT505" i="20"/>
  <c r="AT506" i="20"/>
  <c r="AT507" i="20"/>
  <c r="AT508" i="20"/>
  <c r="AT509" i="20"/>
  <c r="AT510" i="20"/>
  <c r="AT511" i="20"/>
  <c r="AT512" i="20"/>
  <c r="AT513" i="20"/>
  <c r="AT514" i="20"/>
  <c r="AT515" i="20"/>
  <c r="AT516" i="20"/>
  <c r="AT517" i="20"/>
  <c r="AT518" i="20"/>
  <c r="AT519" i="20"/>
  <c r="AT520" i="20"/>
  <c r="AT521" i="20"/>
  <c r="AT522" i="20"/>
  <c r="AT523" i="20"/>
  <c r="AT524" i="20"/>
  <c r="AT525" i="20"/>
  <c r="AT526" i="20"/>
  <c r="AT527" i="20"/>
  <c r="AT528" i="20"/>
  <c r="AT529" i="20"/>
  <c r="AT530" i="20"/>
  <c r="AT531" i="20"/>
  <c r="AT532" i="20"/>
  <c r="AT533" i="20"/>
  <c r="AT534" i="20"/>
  <c r="AT535" i="20"/>
  <c r="AT536" i="20"/>
  <c r="AT537" i="20"/>
  <c r="AT538" i="20"/>
  <c r="AT539" i="20"/>
  <c r="AT540" i="20"/>
  <c r="AT541" i="20"/>
  <c r="AT542" i="20"/>
  <c r="AT543" i="20"/>
  <c r="AT544" i="20"/>
  <c r="AT545" i="20"/>
  <c r="AT546" i="20"/>
  <c r="AT547" i="20"/>
  <c r="AT548" i="20"/>
  <c r="AT549" i="20"/>
  <c r="AT550" i="20"/>
  <c r="AT551" i="20"/>
  <c r="AT552" i="20"/>
  <c r="AT553" i="20"/>
  <c r="AT554" i="20"/>
  <c r="AT555" i="20"/>
  <c r="AT556" i="20"/>
  <c r="AT557" i="20"/>
  <c r="AT558" i="20"/>
  <c r="AT559" i="20"/>
  <c r="AT560" i="20"/>
  <c r="AT561" i="20"/>
  <c r="AT562" i="20"/>
  <c r="AT563" i="20"/>
  <c r="AT564" i="20"/>
  <c r="AT565" i="20"/>
  <c r="AS2" i="20"/>
  <c r="AS3" i="20"/>
  <c r="AS4" i="20"/>
  <c r="AS5" i="20"/>
  <c r="AS6" i="20"/>
  <c r="AS7" i="20"/>
  <c r="AS8" i="20"/>
  <c r="AS9" i="20"/>
  <c r="AS10" i="20"/>
  <c r="AS11" i="20"/>
  <c r="AS12" i="20"/>
  <c r="AS13" i="20"/>
  <c r="AS14" i="20"/>
  <c r="AS15" i="20"/>
  <c r="AS16" i="20"/>
  <c r="AS17" i="20"/>
  <c r="AS18" i="20"/>
  <c r="AS19" i="20"/>
  <c r="AS20" i="20"/>
  <c r="AS21" i="20"/>
  <c r="AS22" i="20"/>
  <c r="AS23" i="20"/>
  <c r="AS24" i="20"/>
  <c r="AS25" i="20"/>
  <c r="AS26" i="20"/>
  <c r="AS27" i="20"/>
  <c r="AS28" i="20"/>
  <c r="AS29" i="20"/>
  <c r="AS30" i="20"/>
  <c r="AS31" i="20"/>
  <c r="AS32" i="20"/>
  <c r="AS33" i="20"/>
  <c r="AS34" i="20"/>
  <c r="AS35" i="20"/>
  <c r="AS36" i="20"/>
  <c r="AS37" i="20"/>
  <c r="AS38" i="20"/>
  <c r="AS39" i="20"/>
  <c r="AS40" i="20"/>
  <c r="AS41" i="20"/>
  <c r="AS42" i="20"/>
  <c r="AS43" i="20"/>
  <c r="AS44" i="20"/>
  <c r="AS45" i="20"/>
  <c r="AS46" i="20"/>
  <c r="AS47" i="20"/>
  <c r="AS48" i="20"/>
  <c r="AS49" i="20"/>
  <c r="AS50" i="20"/>
  <c r="AS51" i="20"/>
  <c r="AS52" i="20"/>
  <c r="AS53" i="20"/>
  <c r="AS54" i="20"/>
  <c r="AS55" i="20"/>
  <c r="AS56" i="20"/>
  <c r="AS57" i="20"/>
  <c r="AS58" i="20"/>
  <c r="AS59" i="20"/>
  <c r="AS60" i="20"/>
  <c r="AS61" i="20"/>
  <c r="AS62" i="20"/>
  <c r="AS63" i="20"/>
  <c r="AS64" i="20"/>
  <c r="AS65" i="20"/>
  <c r="AS66" i="20"/>
  <c r="AS67" i="20"/>
  <c r="AS68" i="20"/>
  <c r="AS69" i="20"/>
  <c r="AS70" i="20"/>
  <c r="AS71" i="20"/>
  <c r="AS72" i="20"/>
  <c r="AS73" i="20"/>
  <c r="AS74" i="20"/>
  <c r="AS75" i="20"/>
  <c r="AS76" i="20"/>
  <c r="AS77" i="20"/>
  <c r="AS78" i="20"/>
  <c r="AS79" i="20"/>
  <c r="AS80" i="20"/>
  <c r="AS81" i="20"/>
  <c r="AS82" i="20"/>
  <c r="AS83" i="20"/>
  <c r="AS84" i="20"/>
  <c r="AS85" i="20"/>
  <c r="AS86" i="20"/>
  <c r="AS87" i="20"/>
  <c r="AS88" i="20"/>
  <c r="AS89" i="20"/>
  <c r="AS90" i="20"/>
  <c r="AS91" i="20"/>
  <c r="AS92" i="20"/>
  <c r="AS93" i="20"/>
  <c r="AS94" i="20"/>
  <c r="AS95" i="20"/>
  <c r="AS96" i="20"/>
  <c r="AS97" i="20"/>
  <c r="AS98" i="20"/>
  <c r="AS99" i="20"/>
  <c r="AS100" i="20"/>
  <c r="AS101" i="20"/>
  <c r="AS102" i="20"/>
  <c r="AS103" i="20"/>
  <c r="AS104" i="20"/>
  <c r="AS105" i="20"/>
  <c r="AS106" i="20"/>
  <c r="AS107" i="20"/>
  <c r="AS108" i="20"/>
  <c r="AS109" i="20"/>
  <c r="AS110" i="20"/>
  <c r="AS111" i="20"/>
  <c r="AS112" i="20"/>
  <c r="AS113" i="20"/>
  <c r="AS114" i="20"/>
  <c r="AS115" i="20"/>
  <c r="AS116" i="20"/>
  <c r="AS117" i="20"/>
  <c r="AS118" i="20"/>
  <c r="AS119" i="20"/>
  <c r="AS120" i="20"/>
  <c r="AS121" i="20"/>
  <c r="AS122" i="20"/>
  <c r="AS123" i="20"/>
  <c r="AS124" i="20"/>
  <c r="AS125" i="20"/>
  <c r="AS126" i="20"/>
  <c r="AS127" i="20"/>
  <c r="AS128" i="20"/>
  <c r="AS129" i="20"/>
  <c r="AS130" i="20"/>
  <c r="AS131" i="20"/>
  <c r="AS132" i="20"/>
  <c r="AS133" i="20"/>
  <c r="AS134" i="20"/>
  <c r="AS135" i="20"/>
  <c r="AS136" i="20"/>
  <c r="AS137" i="20"/>
  <c r="AS138" i="20"/>
  <c r="AS139" i="20"/>
  <c r="AS140" i="20"/>
  <c r="AS141" i="20"/>
  <c r="AS142" i="20"/>
  <c r="AS143" i="20"/>
  <c r="AS144" i="20"/>
  <c r="AS145" i="20"/>
  <c r="AS146" i="20"/>
  <c r="AS147" i="20"/>
  <c r="AS148" i="20"/>
  <c r="AS149" i="20"/>
  <c r="AS150" i="20"/>
  <c r="AS151" i="20"/>
  <c r="AS152" i="20"/>
  <c r="AS153" i="20"/>
  <c r="AS154" i="20"/>
  <c r="AS155" i="20"/>
  <c r="AS156" i="20"/>
  <c r="AS157" i="20"/>
  <c r="AS158" i="20"/>
  <c r="AS159" i="20"/>
  <c r="AS160" i="20"/>
  <c r="AS161" i="20"/>
  <c r="AS162" i="20"/>
  <c r="AS163" i="20"/>
  <c r="AS164" i="20"/>
  <c r="AS165" i="20"/>
  <c r="AS166" i="20"/>
  <c r="AS167" i="20"/>
  <c r="AS168" i="20"/>
  <c r="AS169" i="20"/>
  <c r="AS170" i="20"/>
  <c r="AS171" i="20"/>
  <c r="AS172" i="20"/>
  <c r="AS173" i="20"/>
  <c r="AS174" i="20"/>
  <c r="AS175" i="20"/>
  <c r="AS176" i="20"/>
  <c r="AS177" i="20"/>
  <c r="AS178" i="20"/>
  <c r="AS179" i="20"/>
  <c r="AS180" i="20"/>
  <c r="AS181" i="20"/>
  <c r="AS182" i="20"/>
  <c r="AS183" i="20"/>
  <c r="AS184" i="20"/>
  <c r="AS185" i="20"/>
  <c r="AS186" i="20"/>
  <c r="AS187" i="20"/>
  <c r="AS188" i="20"/>
  <c r="AS189" i="20"/>
  <c r="AS190" i="20"/>
  <c r="AS191" i="20"/>
  <c r="AS192" i="20"/>
  <c r="AS193" i="20"/>
  <c r="AS194" i="20"/>
  <c r="AS195" i="20"/>
  <c r="AS196" i="20"/>
  <c r="AS197" i="20"/>
  <c r="AS198" i="20"/>
  <c r="AS199" i="20"/>
  <c r="AS200" i="20"/>
  <c r="AS201" i="20"/>
  <c r="AS202" i="20"/>
  <c r="AS203" i="20"/>
  <c r="AS204" i="20"/>
  <c r="AS205" i="20"/>
  <c r="AS206" i="20"/>
  <c r="AS207" i="20"/>
  <c r="AS208" i="20"/>
  <c r="AS209" i="20"/>
  <c r="AS210" i="20"/>
  <c r="AS211" i="20"/>
  <c r="AS212" i="20"/>
  <c r="AS213" i="20"/>
  <c r="AS214" i="20"/>
  <c r="AS215" i="20"/>
  <c r="AS216" i="20"/>
  <c r="AS217" i="20"/>
  <c r="AS218" i="20"/>
  <c r="AS219" i="20"/>
  <c r="AS220" i="20"/>
  <c r="AS221" i="20"/>
  <c r="AS222" i="20"/>
  <c r="AS223" i="20"/>
  <c r="AS224" i="20"/>
  <c r="AS225" i="20"/>
  <c r="AS226" i="20"/>
  <c r="AS227" i="20"/>
  <c r="AS228" i="20"/>
  <c r="AS229" i="20"/>
  <c r="AS230" i="20"/>
  <c r="AS231" i="20"/>
  <c r="AS232" i="20"/>
  <c r="AS233" i="20"/>
  <c r="AS234" i="20"/>
  <c r="AS235" i="20"/>
  <c r="AS236" i="20"/>
  <c r="AS237" i="20"/>
  <c r="AS238" i="20"/>
  <c r="AS239" i="20"/>
  <c r="AS240" i="20"/>
  <c r="AS241" i="20"/>
  <c r="AS242" i="20"/>
  <c r="AS243" i="20"/>
  <c r="AS244" i="20"/>
  <c r="AS245" i="20"/>
  <c r="AS246" i="20"/>
  <c r="AS247" i="20"/>
  <c r="AS248" i="20"/>
  <c r="AS249" i="20"/>
  <c r="AS250" i="20"/>
  <c r="AS251" i="20"/>
  <c r="AS252" i="20"/>
  <c r="AS253" i="20"/>
  <c r="AS254" i="20"/>
  <c r="AS255" i="20"/>
  <c r="AS256" i="20"/>
  <c r="AS257" i="20"/>
  <c r="AS258" i="20"/>
  <c r="AS259" i="20"/>
  <c r="AS260" i="20"/>
  <c r="AS261" i="20"/>
  <c r="AS262" i="20"/>
  <c r="AS263" i="20"/>
  <c r="AS264" i="20"/>
  <c r="AS265" i="20"/>
  <c r="AS266" i="20"/>
  <c r="AS267" i="20"/>
  <c r="AS268" i="20"/>
  <c r="AS269" i="20"/>
  <c r="AS270" i="20"/>
  <c r="AS271" i="20"/>
  <c r="AS272" i="20"/>
  <c r="AS273" i="20"/>
  <c r="AS274" i="20"/>
  <c r="AS275" i="20"/>
  <c r="AS276" i="20"/>
  <c r="AS277" i="20"/>
  <c r="AS278" i="20"/>
  <c r="AS279" i="20"/>
  <c r="AS280" i="20"/>
  <c r="AS281" i="20"/>
  <c r="AS282" i="20"/>
  <c r="AS283" i="20"/>
  <c r="AS284" i="20"/>
  <c r="AS285" i="20"/>
  <c r="AS286" i="20"/>
  <c r="AS287" i="20"/>
  <c r="AS288" i="20"/>
  <c r="AS289" i="20"/>
  <c r="AS290" i="20"/>
  <c r="AS291" i="20"/>
  <c r="AS292" i="20"/>
  <c r="AS293" i="20"/>
  <c r="AS294" i="20"/>
  <c r="AS295" i="20"/>
  <c r="AS296" i="20"/>
  <c r="AS297" i="20"/>
  <c r="AS298" i="20"/>
  <c r="AS299" i="20"/>
  <c r="AS300" i="20"/>
  <c r="AS301" i="20"/>
  <c r="AS302" i="20"/>
  <c r="AS303" i="20"/>
  <c r="AS304" i="20"/>
  <c r="AS305" i="20"/>
  <c r="AS306" i="20"/>
  <c r="AS307" i="20"/>
  <c r="AS308" i="20"/>
  <c r="AS309" i="20"/>
  <c r="AS310" i="20"/>
  <c r="AS311" i="20"/>
  <c r="AS312" i="20"/>
  <c r="AS313" i="20"/>
  <c r="AS314" i="20"/>
  <c r="AS315" i="20"/>
  <c r="AS316" i="20"/>
  <c r="AS317" i="20"/>
  <c r="AS318" i="20"/>
  <c r="AS319" i="20"/>
  <c r="AS320" i="20"/>
  <c r="AS321" i="20"/>
  <c r="AS322" i="20"/>
  <c r="AS323" i="20"/>
  <c r="AS324" i="20"/>
  <c r="AS325" i="20"/>
  <c r="AS326" i="20"/>
  <c r="AS327" i="20"/>
  <c r="AS328" i="20"/>
  <c r="AS329" i="20"/>
  <c r="AS330" i="20"/>
  <c r="AS331" i="20"/>
  <c r="AS332" i="20"/>
  <c r="AS333" i="20"/>
  <c r="AS334" i="20"/>
  <c r="AS335" i="20"/>
  <c r="AS336" i="20"/>
  <c r="AS337" i="20"/>
  <c r="AS338" i="20"/>
  <c r="AS339" i="20"/>
  <c r="AS340" i="20"/>
  <c r="AS341" i="20"/>
  <c r="AS342" i="20"/>
  <c r="AS343" i="20"/>
  <c r="AS344" i="20"/>
  <c r="AS345" i="20"/>
  <c r="AS346" i="20"/>
  <c r="AS347" i="20"/>
  <c r="AS348" i="20"/>
  <c r="AS349" i="20"/>
  <c r="AS350" i="20"/>
  <c r="AS351" i="20"/>
  <c r="AS352" i="20"/>
  <c r="AS353" i="20"/>
  <c r="AS354" i="20"/>
  <c r="AS355" i="20"/>
  <c r="AS356" i="20"/>
  <c r="AS357" i="20"/>
  <c r="AS358" i="20"/>
  <c r="AS359" i="20"/>
  <c r="AS360" i="20"/>
  <c r="AS361" i="20"/>
  <c r="AS362" i="20"/>
  <c r="AS363" i="20"/>
  <c r="AS364" i="20"/>
  <c r="AS365" i="20"/>
  <c r="AS366" i="20"/>
  <c r="AS367" i="20"/>
  <c r="AS368" i="20"/>
  <c r="AS369" i="20"/>
  <c r="AS370" i="20"/>
  <c r="AS371" i="20"/>
  <c r="AS372" i="20"/>
  <c r="AS373" i="20"/>
  <c r="AS374" i="20"/>
  <c r="AS375" i="20"/>
  <c r="AS376" i="20"/>
  <c r="AS377" i="20"/>
  <c r="AS378" i="20"/>
  <c r="AS379" i="20"/>
  <c r="AS380" i="20"/>
  <c r="AS381" i="20"/>
  <c r="AS382" i="20"/>
  <c r="AS383" i="20"/>
  <c r="AS384" i="20"/>
  <c r="AS385" i="20"/>
  <c r="AS386" i="20"/>
  <c r="AS387" i="20"/>
  <c r="AS388" i="20"/>
  <c r="AS389" i="20"/>
  <c r="AS390" i="20"/>
  <c r="AS391" i="20"/>
  <c r="AS392" i="20"/>
  <c r="AS393" i="20"/>
  <c r="AS394" i="20"/>
  <c r="AS395" i="20"/>
  <c r="AS396" i="20"/>
  <c r="AS397" i="20"/>
  <c r="AS398" i="20"/>
  <c r="AS399" i="20"/>
  <c r="AS400" i="20"/>
  <c r="AS401" i="20"/>
  <c r="AS402" i="20"/>
  <c r="AS403" i="20"/>
  <c r="AS404" i="20"/>
  <c r="AS405" i="20"/>
  <c r="AS406" i="20"/>
  <c r="AS407" i="20"/>
  <c r="AS408" i="20"/>
  <c r="AS409" i="20"/>
  <c r="AS410" i="20"/>
  <c r="AS411" i="20"/>
  <c r="AS412" i="20"/>
  <c r="AS413" i="20"/>
  <c r="AS414" i="20"/>
  <c r="AS415" i="20"/>
  <c r="AS416" i="20"/>
  <c r="AS417" i="20"/>
  <c r="AS418" i="20"/>
  <c r="AS419" i="20"/>
  <c r="AS420" i="20"/>
  <c r="AS421" i="20"/>
  <c r="AS422" i="20"/>
  <c r="AS423" i="20"/>
  <c r="AS424" i="20"/>
  <c r="AS425" i="20"/>
  <c r="AS426" i="20"/>
  <c r="AS427" i="20"/>
  <c r="AS428" i="20"/>
  <c r="AS429" i="20"/>
  <c r="AS430" i="20"/>
  <c r="AS431" i="20"/>
  <c r="AS432" i="20"/>
  <c r="AS433" i="20"/>
  <c r="AS434" i="20"/>
  <c r="AS435" i="20"/>
  <c r="AS436" i="20"/>
  <c r="AS437" i="20"/>
  <c r="AS438" i="20"/>
  <c r="AS439" i="20"/>
  <c r="AS440" i="20"/>
  <c r="AS441" i="20"/>
  <c r="AS442" i="20"/>
  <c r="AS443" i="20"/>
  <c r="AS444" i="20"/>
  <c r="AS445" i="20"/>
  <c r="AS446" i="20"/>
  <c r="AS447" i="20"/>
  <c r="AS448" i="20"/>
  <c r="AS449" i="20"/>
  <c r="AS450" i="20"/>
  <c r="AS451" i="20"/>
  <c r="AS452" i="20"/>
  <c r="AS453" i="20"/>
  <c r="AS454" i="20"/>
  <c r="AS455" i="20"/>
  <c r="AS456" i="20"/>
  <c r="AS457" i="20"/>
  <c r="AS458" i="20"/>
  <c r="AS459" i="20"/>
  <c r="AS460" i="20"/>
  <c r="AS461" i="20"/>
  <c r="AS462" i="20"/>
  <c r="AS463" i="20"/>
  <c r="AS464" i="20"/>
  <c r="AS465" i="20"/>
  <c r="AS466" i="20"/>
  <c r="AS467" i="20"/>
  <c r="AS468" i="20"/>
  <c r="AS469" i="20"/>
  <c r="AS470" i="20"/>
  <c r="AS471" i="20"/>
  <c r="AS472" i="20"/>
  <c r="AS473" i="20"/>
  <c r="AS474" i="20"/>
  <c r="AS475" i="20"/>
  <c r="AS476" i="20"/>
  <c r="AS477" i="20"/>
  <c r="AS478" i="20"/>
  <c r="AS479" i="20"/>
  <c r="AS480" i="20"/>
  <c r="AS481" i="20"/>
  <c r="AS482" i="20"/>
  <c r="AS483" i="20"/>
  <c r="AS484" i="20"/>
  <c r="AS485" i="20"/>
  <c r="AS486" i="20"/>
  <c r="AS487" i="20"/>
  <c r="AS488" i="20"/>
  <c r="AS489" i="20"/>
  <c r="AS490" i="20"/>
  <c r="AS491" i="20"/>
  <c r="AS492" i="20"/>
  <c r="AS493" i="20"/>
  <c r="AS494" i="20"/>
  <c r="AS495" i="20"/>
  <c r="AS496" i="20"/>
  <c r="AS497" i="20"/>
  <c r="AS498" i="20"/>
  <c r="AS499" i="20"/>
  <c r="AS500" i="20"/>
  <c r="AS501" i="20"/>
  <c r="AS502" i="20"/>
  <c r="AS503" i="20"/>
  <c r="AS504" i="20"/>
  <c r="AS505" i="20"/>
  <c r="AS506" i="20"/>
  <c r="AS507" i="20"/>
  <c r="AS508" i="20"/>
  <c r="AS509" i="20"/>
  <c r="AS510" i="20"/>
  <c r="AS511" i="20"/>
  <c r="AS512" i="20"/>
  <c r="AS513" i="20"/>
  <c r="AS514" i="20"/>
  <c r="AS515" i="20"/>
  <c r="AS516" i="20"/>
  <c r="AS517" i="20"/>
  <c r="AS518" i="20"/>
  <c r="AS519" i="20"/>
  <c r="AS520" i="20"/>
  <c r="AS521" i="20"/>
  <c r="AS522" i="20"/>
  <c r="AS523" i="20"/>
  <c r="AS524" i="20"/>
  <c r="AS525" i="20"/>
  <c r="AS526" i="20"/>
  <c r="AS527" i="20"/>
  <c r="AS528" i="20"/>
  <c r="AS529" i="20"/>
  <c r="AS530" i="20"/>
  <c r="AS531" i="20"/>
  <c r="AS532" i="20"/>
  <c r="AS533" i="20"/>
  <c r="AS534" i="20"/>
  <c r="AS535" i="20"/>
  <c r="AS536" i="20"/>
  <c r="AS537" i="20"/>
  <c r="AS538" i="20"/>
  <c r="AS539" i="20"/>
  <c r="AS540" i="20"/>
  <c r="AS541" i="20"/>
  <c r="AS542" i="20"/>
  <c r="AS543" i="20"/>
  <c r="AS544" i="20"/>
  <c r="AS545" i="20"/>
  <c r="AS546" i="20"/>
  <c r="AS547" i="20"/>
  <c r="AS548" i="20"/>
  <c r="AS549" i="20"/>
  <c r="AS550" i="20"/>
  <c r="AS551" i="20"/>
  <c r="AS552" i="20"/>
  <c r="AS553" i="20"/>
  <c r="AS554" i="20"/>
  <c r="AS555" i="20"/>
  <c r="AS556" i="20"/>
  <c r="AS557" i="20"/>
  <c r="AS558" i="20"/>
  <c r="AS559" i="20"/>
  <c r="AS560" i="20"/>
  <c r="AS561" i="20"/>
  <c r="AS562" i="20"/>
  <c r="AS563" i="20"/>
  <c r="AS564" i="20"/>
  <c r="AS565" i="20"/>
  <c r="AR2" i="20"/>
  <c r="AR3" i="20"/>
  <c r="AR4" i="20"/>
  <c r="AR5" i="20"/>
  <c r="AR6" i="20"/>
  <c r="AR7" i="20"/>
  <c r="AR8" i="20"/>
  <c r="AR9" i="20"/>
  <c r="AR10" i="20"/>
  <c r="AR11" i="20"/>
  <c r="AR12" i="20"/>
  <c r="AR13" i="20"/>
  <c r="AR14" i="20"/>
  <c r="AR15" i="20"/>
  <c r="AR16" i="20"/>
  <c r="AR17" i="20"/>
  <c r="AR18" i="20"/>
  <c r="AR19" i="20"/>
  <c r="AR20" i="20"/>
  <c r="AR21" i="20"/>
  <c r="AR22" i="20"/>
  <c r="AR23" i="20"/>
  <c r="AR24" i="20"/>
  <c r="AR25" i="20"/>
  <c r="AR26" i="20"/>
  <c r="AR27" i="20"/>
  <c r="AR28" i="20"/>
  <c r="AR29" i="20"/>
  <c r="AR30" i="20"/>
  <c r="AR31" i="20"/>
  <c r="AR32" i="20"/>
  <c r="AR33" i="20"/>
  <c r="AR34" i="20"/>
  <c r="AR35" i="20"/>
  <c r="AR36" i="20"/>
  <c r="AR37" i="20"/>
  <c r="AR38" i="20"/>
  <c r="AR39" i="20"/>
  <c r="AR40" i="20"/>
  <c r="AR41" i="20"/>
  <c r="AR42" i="20"/>
  <c r="AR43" i="20"/>
  <c r="AR44" i="20"/>
  <c r="AR45" i="20"/>
  <c r="AR46" i="20"/>
  <c r="AR47" i="20"/>
  <c r="AR48" i="20"/>
  <c r="AR49" i="20"/>
  <c r="AR50" i="20"/>
  <c r="AR51" i="20"/>
  <c r="AR52" i="20"/>
  <c r="AR53" i="20"/>
  <c r="AR54" i="20"/>
  <c r="AR55" i="20"/>
  <c r="AR56" i="20"/>
  <c r="AR57" i="20"/>
  <c r="AR58" i="20"/>
  <c r="AR59" i="20"/>
  <c r="AR60" i="20"/>
  <c r="AR61" i="20"/>
  <c r="AR62" i="20"/>
  <c r="AR63" i="20"/>
  <c r="AR64" i="20"/>
  <c r="AR65" i="20"/>
  <c r="AR66" i="20"/>
  <c r="AR67" i="20"/>
  <c r="AR68" i="20"/>
  <c r="AR69" i="20"/>
  <c r="AR70" i="20"/>
  <c r="AR71" i="20"/>
  <c r="AR72" i="20"/>
  <c r="AR73" i="20"/>
  <c r="AR74" i="20"/>
  <c r="AR75" i="20"/>
  <c r="AR76" i="20"/>
  <c r="AR77" i="20"/>
  <c r="AR78" i="20"/>
  <c r="AR79" i="20"/>
  <c r="AR80" i="20"/>
  <c r="AR81" i="20"/>
  <c r="AR82" i="20"/>
  <c r="AR83" i="20"/>
  <c r="AR84" i="20"/>
  <c r="AR85" i="20"/>
  <c r="AR86" i="20"/>
  <c r="AR87" i="20"/>
  <c r="AR88" i="20"/>
  <c r="AR89" i="20"/>
  <c r="AR90" i="20"/>
  <c r="AR91" i="20"/>
  <c r="AR92" i="20"/>
  <c r="AR93" i="20"/>
  <c r="AR94" i="20"/>
  <c r="AR95" i="20"/>
  <c r="AR96" i="20"/>
  <c r="AR97" i="20"/>
  <c r="AR98" i="20"/>
  <c r="AR99" i="20"/>
  <c r="AR100" i="20"/>
  <c r="AR101" i="20"/>
  <c r="AR102" i="20"/>
  <c r="AR103" i="20"/>
  <c r="AR104" i="20"/>
  <c r="AR105" i="20"/>
  <c r="AR106" i="20"/>
  <c r="AR107" i="20"/>
  <c r="AR108" i="20"/>
  <c r="AR109" i="20"/>
  <c r="AR110" i="20"/>
  <c r="AR111" i="20"/>
  <c r="AR112" i="20"/>
  <c r="AR113" i="20"/>
  <c r="AR114" i="20"/>
  <c r="AR115" i="20"/>
  <c r="AR116" i="20"/>
  <c r="AR117" i="20"/>
  <c r="AR118" i="20"/>
  <c r="AR119" i="20"/>
  <c r="AR120" i="20"/>
  <c r="AR121" i="20"/>
  <c r="AR122" i="20"/>
  <c r="AR123" i="20"/>
  <c r="AR124" i="20"/>
  <c r="AR125" i="20"/>
  <c r="AR126" i="20"/>
  <c r="AR127" i="20"/>
  <c r="AR128" i="20"/>
  <c r="AR129" i="20"/>
  <c r="AR130" i="20"/>
  <c r="AR131" i="20"/>
  <c r="AR132" i="20"/>
  <c r="AR133" i="20"/>
  <c r="AR134" i="20"/>
  <c r="AR135" i="20"/>
  <c r="AR136" i="20"/>
  <c r="AR137" i="20"/>
  <c r="AR138" i="20"/>
  <c r="AR139" i="20"/>
  <c r="AR140" i="20"/>
  <c r="AR141" i="20"/>
  <c r="AR142" i="20"/>
  <c r="AR143" i="20"/>
  <c r="AR144" i="20"/>
  <c r="AR145" i="20"/>
  <c r="AR146" i="20"/>
  <c r="AR147" i="20"/>
  <c r="AR148" i="20"/>
  <c r="AR149" i="20"/>
  <c r="AR150" i="20"/>
  <c r="AR151" i="20"/>
  <c r="AR152" i="20"/>
  <c r="AR153" i="20"/>
  <c r="AR154" i="20"/>
  <c r="AR155" i="20"/>
  <c r="AR156" i="20"/>
  <c r="AR157" i="20"/>
  <c r="AR158" i="20"/>
  <c r="AR159" i="20"/>
  <c r="AR160" i="20"/>
  <c r="AR161" i="20"/>
  <c r="AR162" i="20"/>
  <c r="AR163" i="20"/>
  <c r="AR164" i="20"/>
  <c r="AR165" i="20"/>
  <c r="AR166" i="20"/>
  <c r="AR167" i="20"/>
  <c r="AR168" i="20"/>
  <c r="AR169" i="20"/>
  <c r="AR170" i="20"/>
  <c r="AR171" i="20"/>
  <c r="AR172" i="20"/>
  <c r="AR173" i="20"/>
  <c r="AR174" i="20"/>
  <c r="AR175" i="20"/>
  <c r="AR176" i="20"/>
  <c r="AR177" i="20"/>
  <c r="AR178" i="20"/>
  <c r="AR179" i="20"/>
  <c r="AR180" i="20"/>
  <c r="AR181" i="20"/>
  <c r="AR182" i="20"/>
  <c r="AR183" i="20"/>
  <c r="AR184" i="20"/>
  <c r="AR185" i="20"/>
  <c r="AR186" i="20"/>
  <c r="AR187" i="20"/>
  <c r="AR188" i="20"/>
  <c r="AR189" i="20"/>
  <c r="AR190" i="20"/>
  <c r="AR191" i="20"/>
  <c r="AR192" i="20"/>
  <c r="AR193" i="20"/>
  <c r="AR194" i="20"/>
  <c r="AR195" i="20"/>
  <c r="AR196" i="20"/>
  <c r="AR197" i="20"/>
  <c r="AR198" i="20"/>
  <c r="AR199" i="20"/>
  <c r="AR200" i="20"/>
  <c r="AR201" i="20"/>
  <c r="AR202" i="20"/>
  <c r="AR203" i="20"/>
  <c r="AR204" i="20"/>
  <c r="AR205" i="20"/>
  <c r="AR206" i="20"/>
  <c r="AR207" i="20"/>
  <c r="AR208" i="20"/>
  <c r="AR209" i="20"/>
  <c r="AR210" i="20"/>
  <c r="AR211" i="20"/>
  <c r="AR212" i="20"/>
  <c r="AR213" i="20"/>
  <c r="AR214" i="20"/>
  <c r="AR215" i="20"/>
  <c r="AR216" i="20"/>
  <c r="AR217" i="20"/>
  <c r="AR218" i="20"/>
  <c r="AR219" i="20"/>
  <c r="AR220" i="20"/>
  <c r="AR221" i="20"/>
  <c r="AR222" i="20"/>
  <c r="AR223" i="20"/>
  <c r="AR224" i="20"/>
  <c r="AR225" i="20"/>
  <c r="AR226" i="20"/>
  <c r="AR227" i="20"/>
  <c r="AR228" i="20"/>
  <c r="AR229" i="20"/>
  <c r="AR230" i="20"/>
  <c r="AR231" i="20"/>
  <c r="AR232" i="20"/>
  <c r="AR233" i="20"/>
  <c r="AR234" i="20"/>
  <c r="AR235" i="20"/>
  <c r="AR236" i="20"/>
  <c r="AR237" i="20"/>
  <c r="AR238" i="20"/>
  <c r="AR239" i="20"/>
  <c r="AR240" i="20"/>
  <c r="AR241" i="20"/>
  <c r="AR242" i="20"/>
  <c r="AR243" i="20"/>
  <c r="AR244" i="20"/>
  <c r="AR245" i="20"/>
  <c r="AR246" i="20"/>
  <c r="AR247" i="20"/>
  <c r="AR248" i="20"/>
  <c r="AR249" i="20"/>
  <c r="AR250" i="20"/>
  <c r="AR251" i="20"/>
  <c r="AR252" i="20"/>
  <c r="AR253" i="20"/>
  <c r="AR254" i="20"/>
  <c r="AR255" i="20"/>
  <c r="AR256" i="20"/>
  <c r="AR257" i="20"/>
  <c r="AR258" i="20"/>
  <c r="AR259" i="20"/>
  <c r="AR260" i="20"/>
  <c r="AR261" i="20"/>
  <c r="AR262" i="20"/>
  <c r="AR263" i="20"/>
  <c r="AR264" i="20"/>
  <c r="AR265" i="20"/>
  <c r="AR266" i="20"/>
  <c r="AR267" i="20"/>
  <c r="AR268" i="20"/>
  <c r="AR269" i="20"/>
  <c r="AR270" i="20"/>
  <c r="AR271" i="20"/>
  <c r="AR272" i="20"/>
  <c r="AR273" i="20"/>
  <c r="AR274" i="20"/>
  <c r="AR275" i="20"/>
  <c r="AR276" i="20"/>
  <c r="AR277" i="20"/>
  <c r="AR278" i="20"/>
  <c r="AR279" i="20"/>
  <c r="AR280" i="20"/>
  <c r="AR281" i="20"/>
  <c r="AR282" i="20"/>
  <c r="AR283" i="20"/>
  <c r="AR284" i="20"/>
  <c r="AR285" i="20"/>
  <c r="AR286" i="20"/>
  <c r="AR287" i="20"/>
  <c r="AR288" i="20"/>
  <c r="AR289" i="20"/>
  <c r="AR290" i="20"/>
  <c r="AR291" i="20"/>
  <c r="AR292" i="20"/>
  <c r="AR293" i="20"/>
  <c r="AR294" i="20"/>
  <c r="AR295" i="20"/>
  <c r="AR296" i="20"/>
  <c r="AR297" i="20"/>
  <c r="AR298" i="20"/>
  <c r="AR299" i="20"/>
  <c r="AR300" i="20"/>
  <c r="AR301" i="20"/>
  <c r="AR302" i="20"/>
  <c r="AR303" i="20"/>
  <c r="AR304" i="20"/>
  <c r="AR305" i="20"/>
  <c r="AR306" i="20"/>
  <c r="AR307" i="20"/>
  <c r="AR308" i="20"/>
  <c r="AR309" i="20"/>
  <c r="AR310" i="20"/>
  <c r="AR311" i="20"/>
  <c r="AR312" i="20"/>
  <c r="AR313" i="20"/>
  <c r="AR314" i="20"/>
  <c r="AR315" i="20"/>
  <c r="AR316" i="20"/>
  <c r="AR317" i="20"/>
  <c r="AR318" i="20"/>
  <c r="AR319" i="20"/>
  <c r="AR320" i="20"/>
  <c r="AR321" i="20"/>
  <c r="AR322" i="20"/>
  <c r="AR323" i="20"/>
  <c r="AR324" i="20"/>
  <c r="AR325" i="20"/>
  <c r="AR326" i="20"/>
  <c r="AR327" i="20"/>
  <c r="AR328" i="20"/>
  <c r="AR329" i="20"/>
  <c r="AR330" i="20"/>
  <c r="AR331" i="20"/>
  <c r="AR332" i="20"/>
  <c r="AR333" i="20"/>
  <c r="AR334" i="20"/>
  <c r="AR335" i="20"/>
  <c r="AR336" i="20"/>
  <c r="AR337" i="20"/>
  <c r="AR338" i="20"/>
  <c r="AR339" i="20"/>
  <c r="AR340" i="20"/>
  <c r="AR341" i="20"/>
  <c r="AR342" i="20"/>
  <c r="AR343" i="20"/>
  <c r="AR344" i="20"/>
  <c r="AR345" i="20"/>
  <c r="AR346" i="20"/>
  <c r="AR347" i="20"/>
  <c r="AR348" i="20"/>
  <c r="AR349" i="20"/>
  <c r="AR350" i="20"/>
  <c r="AR351" i="20"/>
  <c r="AR352" i="20"/>
  <c r="AR353" i="20"/>
  <c r="AR354" i="20"/>
  <c r="AR355" i="20"/>
  <c r="AR356" i="20"/>
  <c r="AR357" i="20"/>
  <c r="AR358" i="20"/>
  <c r="AR359" i="20"/>
  <c r="AR360" i="20"/>
  <c r="AR361" i="20"/>
  <c r="AR362" i="20"/>
  <c r="AR363" i="20"/>
  <c r="AR364" i="20"/>
  <c r="AR365" i="20"/>
  <c r="AR366" i="20"/>
  <c r="AR367" i="20"/>
  <c r="AR368" i="20"/>
  <c r="AR369" i="20"/>
  <c r="AR370" i="20"/>
  <c r="AR371" i="20"/>
  <c r="AR372" i="20"/>
  <c r="AR373" i="20"/>
  <c r="AR374" i="20"/>
  <c r="AR375" i="20"/>
  <c r="AR376" i="20"/>
  <c r="AR377" i="20"/>
  <c r="AR378" i="20"/>
  <c r="AR379" i="20"/>
  <c r="AR380" i="20"/>
  <c r="AR381" i="20"/>
  <c r="AR382" i="20"/>
  <c r="AR383" i="20"/>
  <c r="AR384" i="20"/>
  <c r="AR385" i="20"/>
  <c r="AR386" i="20"/>
  <c r="AR387" i="20"/>
  <c r="AR388" i="20"/>
  <c r="AR389" i="20"/>
  <c r="AR390" i="20"/>
  <c r="AR391" i="20"/>
  <c r="AR392" i="20"/>
  <c r="AR393" i="20"/>
  <c r="AR394" i="20"/>
  <c r="AR395" i="20"/>
  <c r="AR396" i="20"/>
  <c r="AR397" i="20"/>
  <c r="AR398" i="20"/>
  <c r="AR399" i="20"/>
  <c r="AR400" i="20"/>
  <c r="AR401" i="20"/>
  <c r="AR402" i="20"/>
  <c r="AR403" i="20"/>
  <c r="AR404" i="20"/>
  <c r="AR405" i="20"/>
  <c r="AR406" i="20"/>
  <c r="AR407" i="20"/>
  <c r="AR408" i="20"/>
  <c r="AR409" i="20"/>
  <c r="AR410" i="20"/>
  <c r="AR411" i="20"/>
  <c r="AR412" i="20"/>
  <c r="AR413" i="20"/>
  <c r="AR414" i="20"/>
  <c r="AR415" i="20"/>
  <c r="AR416" i="20"/>
  <c r="AR417" i="20"/>
  <c r="AR418" i="20"/>
  <c r="AR419" i="20"/>
  <c r="AR420" i="20"/>
  <c r="AR421" i="20"/>
  <c r="AR422" i="20"/>
  <c r="AR423" i="20"/>
  <c r="AR424" i="20"/>
  <c r="AR425" i="20"/>
  <c r="AR426" i="20"/>
  <c r="AR427" i="20"/>
  <c r="AR428" i="20"/>
  <c r="AR429" i="20"/>
  <c r="AR430" i="20"/>
  <c r="AR431" i="20"/>
  <c r="AR432" i="20"/>
  <c r="AR433" i="20"/>
  <c r="AR434" i="20"/>
  <c r="AR435" i="20"/>
  <c r="AR436" i="20"/>
  <c r="AR437" i="20"/>
  <c r="AR438" i="20"/>
  <c r="AR439" i="20"/>
  <c r="AR440" i="20"/>
  <c r="AR441" i="20"/>
  <c r="AR442" i="20"/>
  <c r="AR443" i="20"/>
  <c r="AR444" i="20"/>
  <c r="AR445" i="20"/>
  <c r="AR446" i="20"/>
  <c r="AR447" i="20"/>
  <c r="AR448" i="20"/>
  <c r="AR449" i="20"/>
  <c r="AR450" i="20"/>
  <c r="AR451" i="20"/>
  <c r="AR452" i="20"/>
  <c r="AR453" i="20"/>
  <c r="AR454" i="20"/>
  <c r="AR455" i="20"/>
  <c r="AR456" i="20"/>
  <c r="AR457" i="20"/>
  <c r="AR458" i="20"/>
  <c r="AR459" i="20"/>
  <c r="AR460" i="20"/>
  <c r="AR461" i="20"/>
  <c r="AR462" i="20"/>
  <c r="AR463" i="20"/>
  <c r="AR464" i="20"/>
  <c r="AR465" i="20"/>
  <c r="AR466" i="20"/>
  <c r="AR467" i="20"/>
  <c r="AR468" i="20"/>
  <c r="AR469" i="20"/>
  <c r="AR470" i="20"/>
  <c r="AR471" i="20"/>
  <c r="AR472" i="20"/>
  <c r="AR473" i="20"/>
  <c r="AR474" i="20"/>
  <c r="AR475" i="20"/>
  <c r="AR476" i="20"/>
  <c r="AR477" i="20"/>
  <c r="AR478" i="20"/>
  <c r="AR479" i="20"/>
  <c r="AR480" i="20"/>
  <c r="AR481" i="20"/>
  <c r="AR482" i="20"/>
  <c r="AR483" i="20"/>
  <c r="AR484" i="20"/>
  <c r="AR485" i="20"/>
  <c r="AR486" i="20"/>
  <c r="AR487" i="20"/>
  <c r="AR488" i="20"/>
  <c r="AR489" i="20"/>
  <c r="AR490" i="20"/>
  <c r="AR491" i="20"/>
  <c r="AR492" i="20"/>
  <c r="AR493" i="20"/>
  <c r="AR494" i="20"/>
  <c r="AR495" i="20"/>
  <c r="AR496" i="20"/>
  <c r="AR497" i="20"/>
  <c r="AR498" i="20"/>
  <c r="AR499" i="20"/>
  <c r="AR500" i="20"/>
  <c r="AR501" i="20"/>
  <c r="AR502" i="20"/>
  <c r="AR503" i="20"/>
  <c r="AR504" i="20"/>
  <c r="AR505" i="20"/>
  <c r="AR506" i="20"/>
  <c r="AR507" i="20"/>
  <c r="AR508" i="20"/>
  <c r="AR509" i="20"/>
  <c r="AR510" i="20"/>
  <c r="AR511" i="20"/>
  <c r="AR512" i="20"/>
  <c r="AR513" i="20"/>
  <c r="AR514" i="20"/>
  <c r="AR515" i="20"/>
  <c r="AR516" i="20"/>
  <c r="AR517" i="20"/>
  <c r="AR518" i="20"/>
  <c r="AR519" i="20"/>
  <c r="AR520" i="20"/>
  <c r="AR521" i="20"/>
  <c r="AR522" i="20"/>
  <c r="AR523" i="20"/>
  <c r="AR524" i="20"/>
  <c r="AR525" i="20"/>
  <c r="AR526" i="20"/>
  <c r="AR527" i="20"/>
  <c r="AR528" i="20"/>
  <c r="AR529" i="20"/>
  <c r="AR530" i="20"/>
  <c r="AR531" i="20"/>
  <c r="AR532" i="20"/>
  <c r="AR533" i="20"/>
  <c r="AR534" i="20"/>
  <c r="AR535" i="20"/>
  <c r="AR536" i="20"/>
  <c r="AR537" i="20"/>
  <c r="AR538" i="20"/>
  <c r="AR539" i="20"/>
  <c r="AR540" i="20"/>
  <c r="AR541" i="20"/>
  <c r="AR542" i="20"/>
  <c r="AR543" i="20"/>
  <c r="AR544" i="20"/>
  <c r="AR545" i="20"/>
  <c r="AR546" i="20"/>
  <c r="AR547" i="20"/>
  <c r="AR548" i="20"/>
  <c r="AR549" i="20"/>
  <c r="AR550" i="20"/>
  <c r="AR551" i="20"/>
  <c r="AR552" i="20"/>
  <c r="AR553" i="20"/>
  <c r="AR554" i="20"/>
  <c r="AR555" i="20"/>
  <c r="AR556" i="20"/>
  <c r="AR557" i="20"/>
  <c r="AR558" i="20"/>
  <c r="AR559" i="20"/>
  <c r="AR560" i="20"/>
  <c r="AR561" i="20"/>
  <c r="AR562" i="20"/>
  <c r="AR563" i="20"/>
  <c r="AR564" i="20"/>
  <c r="AR565" i="20"/>
  <c r="AQ2" i="20"/>
  <c r="AQ3" i="20"/>
  <c r="AQ4" i="20"/>
  <c r="AQ5" i="20"/>
  <c r="AQ6" i="20"/>
  <c r="AQ7" i="20"/>
  <c r="AQ8" i="20"/>
  <c r="AQ9" i="20"/>
  <c r="AQ10" i="20"/>
  <c r="AQ11" i="20"/>
  <c r="AQ12" i="20"/>
  <c r="AQ13" i="20"/>
  <c r="AQ14" i="20"/>
  <c r="AQ15" i="20"/>
  <c r="AQ16" i="20"/>
  <c r="AQ17" i="20"/>
  <c r="AQ18" i="20"/>
  <c r="AQ19" i="20"/>
  <c r="AQ20" i="20"/>
  <c r="AQ21" i="20"/>
  <c r="AQ22" i="20"/>
  <c r="AQ23" i="20"/>
  <c r="AQ24" i="20"/>
  <c r="AQ25" i="20"/>
  <c r="AQ26" i="20"/>
  <c r="AQ27" i="20"/>
  <c r="AQ28" i="20"/>
  <c r="AQ29" i="20"/>
  <c r="AQ30" i="20"/>
  <c r="AQ31" i="20"/>
  <c r="AQ32" i="20"/>
  <c r="AQ33" i="20"/>
  <c r="AQ34" i="20"/>
  <c r="AQ35" i="20"/>
  <c r="AQ36" i="20"/>
  <c r="AQ37" i="20"/>
  <c r="AQ38" i="20"/>
  <c r="AQ39" i="20"/>
  <c r="AQ40" i="20"/>
  <c r="AQ41" i="20"/>
  <c r="AQ42" i="20"/>
  <c r="AQ43" i="20"/>
  <c r="AQ44" i="20"/>
  <c r="AQ45" i="20"/>
  <c r="AQ46" i="20"/>
  <c r="AQ47" i="20"/>
  <c r="AQ48" i="20"/>
  <c r="AQ49" i="20"/>
  <c r="AQ50" i="20"/>
  <c r="AQ51" i="20"/>
  <c r="AQ52" i="20"/>
  <c r="AQ53" i="20"/>
  <c r="AQ54" i="20"/>
  <c r="AQ55" i="20"/>
  <c r="AQ56" i="20"/>
  <c r="AQ57" i="20"/>
  <c r="AQ58" i="20"/>
  <c r="AQ59" i="20"/>
  <c r="AQ60" i="20"/>
  <c r="AQ61" i="20"/>
  <c r="AQ62" i="20"/>
  <c r="AQ63" i="20"/>
  <c r="AQ64" i="20"/>
  <c r="AQ65" i="20"/>
  <c r="AQ66" i="20"/>
  <c r="AQ67" i="20"/>
  <c r="AQ68" i="20"/>
  <c r="AQ69" i="20"/>
  <c r="AQ70" i="20"/>
  <c r="AQ71" i="20"/>
  <c r="AQ72" i="20"/>
  <c r="AQ73" i="20"/>
  <c r="AQ74" i="20"/>
  <c r="AQ75" i="20"/>
  <c r="AQ76" i="20"/>
  <c r="AQ77" i="20"/>
  <c r="AQ78" i="20"/>
  <c r="AQ79" i="20"/>
  <c r="AQ80" i="20"/>
  <c r="AQ81" i="20"/>
  <c r="AQ82" i="20"/>
  <c r="AQ83" i="20"/>
  <c r="AQ84" i="20"/>
  <c r="AQ85" i="20"/>
  <c r="AQ86" i="20"/>
  <c r="AQ87" i="20"/>
  <c r="AQ88" i="20"/>
  <c r="AQ89" i="20"/>
  <c r="AQ90" i="20"/>
  <c r="AQ91" i="20"/>
  <c r="AQ92" i="20"/>
  <c r="AQ93" i="20"/>
  <c r="AQ94" i="20"/>
  <c r="AQ95" i="20"/>
  <c r="AQ96" i="20"/>
  <c r="AQ97" i="20"/>
  <c r="AQ98" i="20"/>
  <c r="AQ99" i="20"/>
  <c r="AQ100" i="20"/>
  <c r="AQ101" i="20"/>
  <c r="AQ102" i="20"/>
  <c r="AQ103" i="20"/>
  <c r="AQ104" i="20"/>
  <c r="AQ105" i="20"/>
  <c r="AQ106" i="20"/>
  <c r="AQ107" i="20"/>
  <c r="AQ108" i="20"/>
  <c r="AQ109" i="20"/>
  <c r="AQ110" i="20"/>
  <c r="AQ111" i="20"/>
  <c r="AQ112" i="20"/>
  <c r="AQ113" i="20"/>
  <c r="AQ114" i="20"/>
  <c r="AQ115" i="20"/>
  <c r="AQ116" i="20"/>
  <c r="AQ117" i="20"/>
  <c r="AQ118" i="20"/>
  <c r="AQ119" i="20"/>
  <c r="AQ120" i="20"/>
  <c r="AQ121" i="20"/>
  <c r="AQ122" i="20"/>
  <c r="AQ123" i="20"/>
  <c r="AQ124" i="20"/>
  <c r="AQ125" i="20"/>
  <c r="AQ126" i="20"/>
  <c r="AQ127" i="20"/>
  <c r="AQ128" i="20"/>
  <c r="AQ129" i="20"/>
  <c r="AQ130" i="20"/>
  <c r="AQ131" i="20"/>
  <c r="AQ132" i="20"/>
  <c r="AQ133" i="20"/>
  <c r="AQ134" i="20"/>
  <c r="AQ135" i="20"/>
  <c r="AQ136" i="20"/>
  <c r="AQ137" i="20"/>
  <c r="AQ138" i="20"/>
  <c r="AQ139" i="20"/>
  <c r="AQ140" i="20"/>
  <c r="AQ141" i="20"/>
  <c r="AQ142" i="20"/>
  <c r="AQ143" i="20"/>
  <c r="AQ144" i="20"/>
  <c r="AQ145" i="20"/>
  <c r="AQ146" i="20"/>
  <c r="AQ147" i="20"/>
  <c r="AQ148" i="20"/>
  <c r="AQ149" i="20"/>
  <c r="AQ150" i="20"/>
  <c r="AQ151" i="20"/>
  <c r="AQ152" i="20"/>
  <c r="AQ153" i="20"/>
  <c r="AQ154" i="20"/>
  <c r="AQ155" i="20"/>
  <c r="AQ156" i="20"/>
  <c r="AQ157" i="20"/>
  <c r="AQ158" i="20"/>
  <c r="AQ159" i="20"/>
  <c r="AQ160" i="20"/>
  <c r="AQ161" i="20"/>
  <c r="AQ162" i="20"/>
  <c r="AQ163" i="20"/>
  <c r="AQ164" i="20"/>
  <c r="AQ165" i="20"/>
  <c r="AQ166" i="20"/>
  <c r="AQ167" i="20"/>
  <c r="AQ168" i="20"/>
  <c r="AQ169" i="20"/>
  <c r="AQ170" i="20"/>
  <c r="AQ171" i="20"/>
  <c r="AQ172" i="20"/>
  <c r="AQ173" i="20"/>
  <c r="AQ174" i="20"/>
  <c r="AQ175" i="20"/>
  <c r="AQ176" i="20"/>
  <c r="AQ177" i="20"/>
  <c r="AQ178" i="20"/>
  <c r="AQ179" i="20"/>
  <c r="AQ180" i="20"/>
  <c r="AQ181" i="20"/>
  <c r="AQ182" i="20"/>
  <c r="AQ183" i="20"/>
  <c r="AQ184" i="20"/>
  <c r="AQ185" i="20"/>
  <c r="AQ186" i="20"/>
  <c r="AQ187" i="20"/>
  <c r="AQ188" i="20"/>
  <c r="AQ189" i="20"/>
  <c r="AQ190" i="20"/>
  <c r="AQ191" i="20"/>
  <c r="AQ192" i="20"/>
  <c r="AQ193" i="20"/>
  <c r="AQ194" i="20"/>
  <c r="AQ195" i="20"/>
  <c r="AQ196" i="20"/>
  <c r="AQ197" i="20"/>
  <c r="AQ198" i="20"/>
  <c r="AQ199" i="20"/>
  <c r="AQ200" i="20"/>
  <c r="AQ201" i="20"/>
  <c r="AQ202" i="20"/>
  <c r="AQ203" i="20"/>
  <c r="AQ204" i="20"/>
  <c r="AQ205" i="20"/>
  <c r="AQ206" i="20"/>
  <c r="AQ207" i="20"/>
  <c r="AQ208" i="20"/>
  <c r="AQ209" i="20"/>
  <c r="AQ210" i="20"/>
  <c r="AQ211" i="20"/>
  <c r="AQ212" i="20"/>
  <c r="AQ213" i="20"/>
  <c r="AQ214" i="20"/>
  <c r="AQ215" i="20"/>
  <c r="AQ216" i="20"/>
  <c r="AQ217" i="20"/>
  <c r="AQ218" i="20"/>
  <c r="AQ219" i="20"/>
  <c r="AQ220" i="20"/>
  <c r="AQ221" i="20"/>
  <c r="AQ222" i="20"/>
  <c r="AQ223" i="20"/>
  <c r="AQ224" i="20"/>
  <c r="AQ225" i="20"/>
  <c r="AQ226" i="20"/>
  <c r="AQ227" i="20"/>
  <c r="AQ228" i="20"/>
  <c r="AQ229" i="20"/>
  <c r="AQ230" i="20"/>
  <c r="AQ231" i="20"/>
  <c r="AQ232" i="20"/>
  <c r="AQ233" i="20"/>
  <c r="AQ234" i="20"/>
  <c r="AQ235" i="20"/>
  <c r="AQ236" i="20"/>
  <c r="AQ237" i="20"/>
  <c r="AQ238" i="20"/>
  <c r="AQ239" i="20"/>
  <c r="AQ240" i="20"/>
  <c r="AQ241" i="20"/>
  <c r="AQ242" i="20"/>
  <c r="AQ243" i="20"/>
  <c r="AQ244" i="20"/>
  <c r="AQ245" i="20"/>
  <c r="AQ246" i="20"/>
  <c r="AQ247" i="20"/>
  <c r="AQ248" i="20"/>
  <c r="AQ249" i="20"/>
  <c r="AQ250" i="20"/>
  <c r="AQ251" i="20"/>
  <c r="AQ252" i="20"/>
  <c r="AQ253" i="20"/>
  <c r="AQ254" i="20"/>
  <c r="AQ255" i="20"/>
  <c r="AQ256" i="20"/>
  <c r="AQ257" i="20"/>
  <c r="AQ258" i="20"/>
  <c r="AQ259" i="20"/>
  <c r="AQ260" i="20"/>
  <c r="AQ261" i="20"/>
  <c r="AQ262" i="20"/>
  <c r="AQ263" i="20"/>
  <c r="AQ264" i="20"/>
  <c r="AQ265" i="20"/>
  <c r="AQ266" i="20"/>
  <c r="AQ267" i="20"/>
  <c r="AQ268" i="20"/>
  <c r="AQ269" i="20"/>
  <c r="AQ270" i="20"/>
  <c r="AQ271" i="20"/>
  <c r="AQ272" i="20"/>
  <c r="AQ273" i="20"/>
  <c r="AQ274" i="20"/>
  <c r="AQ275" i="20"/>
  <c r="AQ276" i="20"/>
  <c r="AQ277" i="20"/>
  <c r="AQ278" i="20"/>
  <c r="AQ279" i="20"/>
  <c r="AQ280" i="20"/>
  <c r="AQ281" i="20"/>
  <c r="AQ282" i="20"/>
  <c r="AQ283" i="20"/>
  <c r="AQ284" i="20"/>
  <c r="AQ285" i="20"/>
  <c r="AQ286" i="20"/>
  <c r="AQ287" i="20"/>
  <c r="AQ288" i="20"/>
  <c r="AQ289" i="20"/>
  <c r="AQ290" i="20"/>
  <c r="AQ291" i="20"/>
  <c r="AQ292" i="20"/>
  <c r="AQ293" i="20"/>
  <c r="AQ294" i="20"/>
  <c r="AQ295" i="20"/>
  <c r="AQ296" i="20"/>
  <c r="AQ297" i="20"/>
  <c r="AQ298" i="20"/>
  <c r="AQ299" i="20"/>
  <c r="AQ300" i="20"/>
  <c r="AQ301" i="20"/>
  <c r="AQ302" i="20"/>
  <c r="AQ303" i="20"/>
  <c r="AQ304" i="20"/>
  <c r="AQ305" i="20"/>
  <c r="AQ306" i="20"/>
  <c r="AQ307" i="20"/>
  <c r="AQ308" i="20"/>
  <c r="AQ309" i="20"/>
  <c r="AQ310" i="20"/>
  <c r="AQ311" i="20"/>
  <c r="AQ312" i="20"/>
  <c r="AQ313" i="20"/>
  <c r="AQ314" i="20"/>
  <c r="AQ315" i="20"/>
  <c r="AQ316" i="20"/>
  <c r="AQ317" i="20"/>
  <c r="AQ318" i="20"/>
  <c r="AQ319" i="20"/>
  <c r="AQ320" i="20"/>
  <c r="AQ321" i="20"/>
  <c r="AQ322" i="20"/>
  <c r="AQ323" i="20"/>
  <c r="AQ324" i="20"/>
  <c r="AQ325" i="20"/>
  <c r="AQ326" i="20"/>
  <c r="AQ327" i="20"/>
  <c r="AQ328" i="20"/>
  <c r="AQ329" i="20"/>
  <c r="AQ330" i="20"/>
  <c r="AQ331" i="20"/>
  <c r="AQ332" i="20"/>
  <c r="AQ333" i="20"/>
  <c r="AQ334" i="20"/>
  <c r="AQ335" i="20"/>
  <c r="AQ336" i="20"/>
  <c r="AQ337" i="20"/>
  <c r="AQ338" i="20"/>
  <c r="AQ339" i="20"/>
  <c r="AQ340" i="20"/>
  <c r="AQ341" i="20"/>
  <c r="AQ342" i="20"/>
  <c r="AQ343" i="20"/>
  <c r="AQ344" i="20"/>
  <c r="AQ345" i="20"/>
  <c r="AQ346" i="20"/>
  <c r="AQ347" i="20"/>
  <c r="AQ348" i="20"/>
  <c r="AQ349" i="20"/>
  <c r="AQ350" i="20"/>
  <c r="AQ351" i="20"/>
  <c r="AQ352" i="20"/>
  <c r="AQ353" i="20"/>
  <c r="AQ354" i="20"/>
  <c r="AQ355" i="20"/>
  <c r="AQ356" i="20"/>
  <c r="AQ357" i="20"/>
  <c r="AQ358" i="20"/>
  <c r="AQ359" i="20"/>
  <c r="AQ360" i="20"/>
  <c r="AQ361" i="20"/>
  <c r="AQ362" i="20"/>
  <c r="AQ363" i="20"/>
  <c r="AQ364" i="20"/>
  <c r="AQ365" i="20"/>
  <c r="AQ366" i="20"/>
  <c r="AQ367" i="20"/>
  <c r="AQ368" i="20"/>
  <c r="AQ369" i="20"/>
  <c r="AQ370" i="20"/>
  <c r="AQ371" i="20"/>
  <c r="AQ372" i="20"/>
  <c r="AQ373" i="20"/>
  <c r="AQ374" i="20"/>
  <c r="AQ375" i="20"/>
  <c r="AQ376" i="20"/>
  <c r="AQ377" i="20"/>
  <c r="AQ378" i="20"/>
  <c r="AQ379" i="20"/>
  <c r="AQ380" i="20"/>
  <c r="AQ381" i="20"/>
  <c r="AQ382" i="20"/>
  <c r="AQ383" i="20"/>
  <c r="AQ384" i="20"/>
  <c r="AQ385" i="20"/>
  <c r="AQ386" i="20"/>
  <c r="AQ387" i="20"/>
  <c r="AQ388" i="20"/>
  <c r="AQ389" i="20"/>
  <c r="AQ390" i="20"/>
  <c r="AQ391" i="20"/>
  <c r="AQ392" i="20"/>
  <c r="AQ393" i="20"/>
  <c r="AQ394" i="20"/>
  <c r="AQ395" i="20"/>
  <c r="AQ396" i="20"/>
  <c r="AQ397" i="20"/>
  <c r="AQ398" i="20"/>
  <c r="AQ399" i="20"/>
  <c r="AQ400" i="20"/>
  <c r="AQ401" i="20"/>
  <c r="AQ402" i="20"/>
  <c r="AQ403" i="20"/>
  <c r="AQ404" i="20"/>
  <c r="AQ405" i="20"/>
  <c r="AQ406" i="20"/>
  <c r="AQ407" i="20"/>
  <c r="AQ408" i="20"/>
  <c r="AQ409" i="20"/>
  <c r="AQ410" i="20"/>
  <c r="AQ411" i="20"/>
  <c r="AQ412" i="20"/>
  <c r="AQ413" i="20"/>
  <c r="AQ414" i="20"/>
  <c r="AQ415" i="20"/>
  <c r="AQ416" i="20"/>
  <c r="AQ417" i="20"/>
  <c r="AQ418" i="20"/>
  <c r="AQ419" i="20"/>
  <c r="AQ420" i="20"/>
  <c r="AQ421" i="20"/>
  <c r="AQ422" i="20"/>
  <c r="AQ423" i="20"/>
  <c r="AQ424" i="20"/>
  <c r="AQ425" i="20"/>
  <c r="AQ426" i="20"/>
  <c r="AQ427" i="20"/>
  <c r="AQ428" i="20"/>
  <c r="AQ429" i="20"/>
  <c r="AQ430" i="20"/>
  <c r="AQ431" i="20"/>
  <c r="AQ432" i="20"/>
  <c r="AQ433" i="20"/>
  <c r="AQ434" i="20"/>
  <c r="AQ435" i="20"/>
  <c r="AQ436" i="20"/>
  <c r="AQ437" i="20"/>
  <c r="AQ438" i="20"/>
  <c r="AQ439" i="20"/>
  <c r="AQ440" i="20"/>
  <c r="AQ441" i="20"/>
  <c r="AQ442" i="20"/>
  <c r="AQ443" i="20"/>
  <c r="AQ444" i="20"/>
  <c r="AQ445" i="20"/>
  <c r="AQ446" i="20"/>
  <c r="AQ447" i="20"/>
  <c r="AQ448" i="20"/>
  <c r="AQ449" i="20"/>
  <c r="AQ450" i="20"/>
  <c r="AQ451" i="20"/>
  <c r="AQ452" i="20"/>
  <c r="AQ453" i="20"/>
  <c r="AQ454" i="20"/>
  <c r="AQ455" i="20"/>
  <c r="AQ456" i="20"/>
  <c r="AQ457" i="20"/>
  <c r="AQ458" i="20"/>
  <c r="AQ459" i="20"/>
  <c r="AQ460" i="20"/>
  <c r="AQ461" i="20"/>
  <c r="AQ462" i="20"/>
  <c r="AQ463" i="20"/>
  <c r="AQ464" i="20"/>
  <c r="AQ465" i="20"/>
  <c r="AQ466" i="20"/>
  <c r="AQ467" i="20"/>
  <c r="AQ468" i="20"/>
  <c r="AQ469" i="20"/>
  <c r="AQ470" i="20"/>
  <c r="AQ471" i="20"/>
  <c r="AQ472" i="20"/>
  <c r="AQ473" i="20"/>
  <c r="AQ474" i="20"/>
  <c r="AQ475" i="20"/>
  <c r="AQ476" i="20"/>
  <c r="AQ477" i="20"/>
  <c r="AQ478" i="20"/>
  <c r="AQ479" i="20"/>
  <c r="AQ480" i="20"/>
  <c r="AQ481" i="20"/>
  <c r="AQ482" i="20"/>
  <c r="AQ483" i="20"/>
  <c r="AQ484" i="20"/>
  <c r="AQ485" i="20"/>
  <c r="AQ486" i="20"/>
  <c r="AQ487" i="20"/>
  <c r="AQ488" i="20"/>
  <c r="AQ489" i="20"/>
  <c r="AQ490" i="20"/>
  <c r="AQ491" i="20"/>
  <c r="AQ492" i="20"/>
  <c r="AQ493" i="20"/>
  <c r="AQ494" i="20"/>
  <c r="AQ495" i="20"/>
  <c r="AQ496" i="20"/>
  <c r="AQ497" i="20"/>
  <c r="AQ498" i="20"/>
  <c r="AQ499" i="20"/>
  <c r="AQ500" i="20"/>
  <c r="AQ501" i="20"/>
  <c r="AQ502" i="20"/>
  <c r="AQ503" i="20"/>
  <c r="AQ504" i="20"/>
  <c r="AQ505" i="20"/>
  <c r="AQ506" i="20"/>
  <c r="AQ507" i="20"/>
  <c r="AQ508" i="20"/>
  <c r="AQ509" i="20"/>
  <c r="AQ510" i="20"/>
  <c r="AQ511" i="20"/>
  <c r="AQ512" i="20"/>
  <c r="AQ513" i="20"/>
  <c r="AQ514" i="20"/>
  <c r="AQ515" i="20"/>
  <c r="AQ516" i="20"/>
  <c r="AQ517" i="20"/>
  <c r="AQ518" i="20"/>
  <c r="AQ519" i="20"/>
  <c r="AQ520" i="20"/>
  <c r="AQ521" i="20"/>
  <c r="AQ522" i="20"/>
  <c r="AQ523" i="20"/>
  <c r="AQ524" i="20"/>
  <c r="AQ525" i="20"/>
  <c r="AQ526" i="20"/>
  <c r="AQ527" i="20"/>
  <c r="AQ528" i="20"/>
  <c r="AQ529" i="20"/>
  <c r="AQ530" i="20"/>
  <c r="AQ531" i="20"/>
  <c r="AQ532" i="20"/>
  <c r="AQ533" i="20"/>
  <c r="AQ534" i="20"/>
  <c r="AQ535" i="20"/>
  <c r="AQ536" i="20"/>
  <c r="AQ537" i="20"/>
  <c r="AQ538" i="20"/>
  <c r="AQ539" i="20"/>
  <c r="AQ540" i="20"/>
  <c r="AQ541" i="20"/>
  <c r="AQ542" i="20"/>
  <c r="AQ543" i="20"/>
  <c r="AQ544" i="20"/>
  <c r="AQ545" i="20"/>
  <c r="AQ546" i="20"/>
  <c r="AQ547" i="20"/>
  <c r="AQ548" i="20"/>
  <c r="AQ549" i="20"/>
  <c r="AQ550" i="20"/>
  <c r="AQ551" i="20"/>
  <c r="AQ552" i="20"/>
  <c r="AQ553" i="20"/>
  <c r="AQ554" i="20"/>
  <c r="AQ555" i="20"/>
  <c r="AQ556" i="20"/>
  <c r="AQ557" i="20"/>
  <c r="AQ558" i="20"/>
  <c r="AQ559" i="20"/>
  <c r="AQ560" i="20"/>
  <c r="AQ561" i="20"/>
  <c r="AQ562" i="20"/>
  <c r="AQ563" i="20"/>
  <c r="AQ564" i="20"/>
  <c r="AQ565" i="20"/>
  <c r="AP2" i="20"/>
  <c r="AP3" i="20"/>
  <c r="AP4" i="20"/>
  <c r="AP5" i="20"/>
  <c r="AP6" i="20"/>
  <c r="AP7" i="20"/>
  <c r="AP8" i="20"/>
  <c r="AP9" i="20"/>
  <c r="AP10" i="20"/>
  <c r="AP11" i="20"/>
  <c r="AP12" i="20"/>
  <c r="AP13" i="20"/>
  <c r="AP14" i="20"/>
  <c r="AP15" i="20"/>
  <c r="AP16" i="20"/>
  <c r="AP17" i="20"/>
  <c r="AP18" i="20"/>
  <c r="AP19" i="20"/>
  <c r="AP20" i="20"/>
  <c r="AP21" i="20"/>
  <c r="AP22" i="20"/>
  <c r="AP23" i="20"/>
  <c r="AP24" i="20"/>
  <c r="AP25" i="20"/>
  <c r="AP26" i="20"/>
  <c r="AP27" i="20"/>
  <c r="AP28" i="20"/>
  <c r="AP29" i="20"/>
  <c r="AP30" i="20"/>
  <c r="AP31" i="20"/>
  <c r="AP32" i="20"/>
  <c r="AP33" i="20"/>
  <c r="AP34" i="20"/>
  <c r="AP35" i="20"/>
  <c r="AP36" i="20"/>
  <c r="AP37" i="20"/>
  <c r="AP38" i="20"/>
  <c r="AP39" i="20"/>
  <c r="AP40" i="20"/>
  <c r="AP41" i="20"/>
  <c r="AP42" i="20"/>
  <c r="AP43" i="20"/>
  <c r="AP44" i="20"/>
  <c r="AP45" i="20"/>
  <c r="AP46" i="20"/>
  <c r="AP47" i="20"/>
  <c r="AP48" i="20"/>
  <c r="AP49" i="20"/>
  <c r="AP50" i="20"/>
  <c r="AP51" i="20"/>
  <c r="AP52" i="20"/>
  <c r="AP53" i="20"/>
  <c r="AP54" i="20"/>
  <c r="AP55" i="20"/>
  <c r="AP56" i="20"/>
  <c r="AP57" i="20"/>
  <c r="AP58" i="20"/>
  <c r="AP59" i="20"/>
  <c r="AP60" i="20"/>
  <c r="AP61" i="20"/>
  <c r="AP62" i="20"/>
  <c r="AP63" i="20"/>
  <c r="AP64" i="20"/>
  <c r="AP65" i="20"/>
  <c r="AP66" i="20"/>
  <c r="AP67" i="20"/>
  <c r="AP68" i="20"/>
  <c r="AP69" i="20"/>
  <c r="AP70" i="20"/>
  <c r="AP71" i="20"/>
  <c r="AP72" i="20"/>
  <c r="AP73" i="20"/>
  <c r="AP74" i="20"/>
  <c r="AP75" i="20"/>
  <c r="AP76" i="20"/>
  <c r="AP77" i="20"/>
  <c r="AP78" i="20"/>
  <c r="AP79" i="20"/>
  <c r="AP80" i="20"/>
  <c r="AP81" i="20"/>
  <c r="AP82" i="20"/>
  <c r="AP83" i="20"/>
  <c r="AP84" i="20"/>
  <c r="AP85" i="20"/>
  <c r="AP86" i="20"/>
  <c r="AP87" i="20"/>
  <c r="AP88" i="20"/>
  <c r="AP89" i="20"/>
  <c r="AP90" i="20"/>
  <c r="AP91" i="20"/>
  <c r="AP92" i="20"/>
  <c r="AP93" i="20"/>
  <c r="AP94" i="20"/>
  <c r="AP95" i="20"/>
  <c r="AP96" i="20"/>
  <c r="AP97" i="20"/>
  <c r="AP98" i="20"/>
  <c r="AP99" i="20"/>
  <c r="AP100" i="20"/>
  <c r="AP101" i="20"/>
  <c r="AP102" i="20"/>
  <c r="AP103" i="20"/>
  <c r="AP104" i="20"/>
  <c r="AP105" i="20"/>
  <c r="AP106" i="20"/>
  <c r="AP107" i="20"/>
  <c r="AP108" i="20"/>
  <c r="AP109" i="20"/>
  <c r="AP110" i="20"/>
  <c r="AP111" i="20"/>
  <c r="AP112" i="20"/>
  <c r="AP113" i="20"/>
  <c r="AP114" i="20"/>
  <c r="AP115" i="20"/>
  <c r="AP116" i="20"/>
  <c r="AP117" i="20"/>
  <c r="AP118" i="20"/>
  <c r="AP119" i="20"/>
  <c r="AP120" i="20"/>
  <c r="AP121" i="20"/>
  <c r="AP122" i="20"/>
  <c r="AP123" i="20"/>
  <c r="AP124" i="20"/>
  <c r="AP125" i="20"/>
  <c r="AP126" i="20"/>
  <c r="AP127" i="20"/>
  <c r="AP128" i="20"/>
  <c r="AP129" i="20"/>
  <c r="AP130" i="20"/>
  <c r="AP131" i="20"/>
  <c r="AP132" i="20"/>
  <c r="AP133" i="20"/>
  <c r="AP134" i="20"/>
  <c r="AP135" i="20"/>
  <c r="AP136" i="20"/>
  <c r="AP137" i="20"/>
  <c r="AP138" i="20"/>
  <c r="AP139" i="20"/>
  <c r="AP140" i="20"/>
  <c r="AP141" i="20"/>
  <c r="AP142" i="20"/>
  <c r="AP143" i="20"/>
  <c r="AP144" i="20"/>
  <c r="AP145" i="20"/>
  <c r="AP146" i="20"/>
  <c r="AP147" i="20"/>
  <c r="AP148" i="20"/>
  <c r="AP149" i="20"/>
  <c r="AP150" i="20"/>
  <c r="AP151" i="20"/>
  <c r="AP152" i="20"/>
  <c r="AP153" i="20"/>
  <c r="AP154" i="20"/>
  <c r="AP155" i="20"/>
  <c r="AP156" i="20"/>
  <c r="AP157" i="20"/>
  <c r="AP158" i="20"/>
  <c r="AP159" i="20"/>
  <c r="AP160" i="20"/>
  <c r="AP161" i="20"/>
  <c r="AP162" i="20"/>
  <c r="AP163" i="20"/>
  <c r="AP164" i="20"/>
  <c r="AP165" i="20"/>
  <c r="AP166" i="20"/>
  <c r="AP167" i="20"/>
  <c r="AP168" i="20"/>
  <c r="AP169" i="20"/>
  <c r="AP170" i="20"/>
  <c r="AP171" i="20"/>
  <c r="AP172" i="20"/>
  <c r="AP173" i="20"/>
  <c r="AP174" i="20"/>
  <c r="AP175" i="20"/>
  <c r="AP176" i="20"/>
  <c r="AP177" i="20"/>
  <c r="AP178" i="20"/>
  <c r="AP179" i="20"/>
  <c r="AP180" i="20"/>
  <c r="AP181" i="20"/>
  <c r="AP182" i="20"/>
  <c r="AP183" i="20"/>
  <c r="AP184" i="20"/>
  <c r="AP185" i="20"/>
  <c r="AP186" i="20"/>
  <c r="AP187" i="20"/>
  <c r="AP188" i="20"/>
  <c r="AP189" i="20"/>
  <c r="AP190" i="20"/>
  <c r="AP191" i="20"/>
  <c r="AP192" i="20"/>
  <c r="AP193" i="20"/>
  <c r="AP194" i="20"/>
  <c r="AP195" i="20"/>
  <c r="AP196" i="20"/>
  <c r="AP197" i="20"/>
  <c r="AP198" i="20"/>
  <c r="AP199" i="20"/>
  <c r="AP200" i="20"/>
  <c r="AP201" i="20"/>
  <c r="AP202" i="20"/>
  <c r="AP203" i="20"/>
  <c r="AP204" i="20"/>
  <c r="AP205" i="20"/>
  <c r="AP206" i="20"/>
  <c r="AP207" i="20"/>
  <c r="AP208" i="20"/>
  <c r="AP209" i="20"/>
  <c r="AP210" i="20"/>
  <c r="AP211" i="20"/>
  <c r="AP212" i="20"/>
  <c r="AP213" i="20"/>
  <c r="AP214" i="20"/>
  <c r="AP215" i="20"/>
  <c r="AP216" i="20"/>
  <c r="AP217" i="20"/>
  <c r="AP218" i="20"/>
  <c r="AP219" i="20"/>
  <c r="AP220" i="20"/>
  <c r="AP221" i="20"/>
  <c r="AP222" i="20"/>
  <c r="AP223" i="20"/>
  <c r="AP224" i="20"/>
  <c r="AP225" i="20"/>
  <c r="AP226" i="20"/>
  <c r="AP227" i="20"/>
  <c r="AP228" i="20"/>
  <c r="AP229" i="20"/>
  <c r="AP230" i="20"/>
  <c r="AP231" i="20"/>
  <c r="AP232" i="20"/>
  <c r="AP233" i="20"/>
  <c r="AP234" i="20"/>
  <c r="AP235" i="20"/>
  <c r="AP236" i="20"/>
  <c r="AP237" i="20"/>
  <c r="AP238" i="20"/>
  <c r="AP239" i="20"/>
  <c r="AP240" i="20"/>
  <c r="AP241" i="20"/>
  <c r="AP242" i="20"/>
  <c r="AP243" i="20"/>
  <c r="AP244" i="20"/>
  <c r="AP245" i="20"/>
  <c r="AP246" i="20"/>
  <c r="AP247" i="20"/>
  <c r="AP248" i="20"/>
  <c r="AP249" i="20"/>
  <c r="AP250" i="20"/>
  <c r="AP251" i="20"/>
  <c r="AP252" i="20"/>
  <c r="AP253" i="20"/>
  <c r="AP254" i="20"/>
  <c r="AP255" i="20"/>
  <c r="AP256" i="20"/>
  <c r="AP257" i="20"/>
  <c r="AP258" i="20"/>
  <c r="AP259" i="20"/>
  <c r="AP260" i="20"/>
  <c r="AP261" i="20"/>
  <c r="AP262" i="20"/>
  <c r="AP263" i="20"/>
  <c r="AP264" i="20"/>
  <c r="AP265" i="20"/>
  <c r="AP266" i="20"/>
  <c r="AP267" i="20"/>
  <c r="AP268" i="20"/>
  <c r="AP269" i="20"/>
  <c r="AP270" i="20"/>
  <c r="AP271" i="20"/>
  <c r="AP272" i="20"/>
  <c r="AP273" i="20"/>
  <c r="AP274" i="20"/>
  <c r="AP275" i="20"/>
  <c r="AP276" i="20"/>
  <c r="AP277" i="20"/>
  <c r="AP278" i="20"/>
  <c r="AP279" i="20"/>
  <c r="AP280" i="20"/>
  <c r="AP281" i="20"/>
  <c r="AP282" i="20"/>
  <c r="AP283" i="20"/>
  <c r="AP284" i="20"/>
  <c r="AP285" i="20"/>
  <c r="AP286" i="20"/>
  <c r="AP287" i="20"/>
  <c r="AP288" i="20"/>
  <c r="AP289" i="20"/>
  <c r="AP290" i="20"/>
  <c r="AP291" i="20"/>
  <c r="AP292" i="20"/>
  <c r="AP293" i="20"/>
  <c r="AP294" i="20"/>
  <c r="AP295" i="20"/>
  <c r="AP296" i="20"/>
  <c r="AP297" i="20"/>
  <c r="AP298" i="20"/>
  <c r="AP299" i="20"/>
  <c r="AP300" i="20"/>
  <c r="AP301" i="20"/>
  <c r="AP302" i="20"/>
  <c r="AP303" i="20"/>
  <c r="AP304" i="20"/>
  <c r="AP305" i="20"/>
  <c r="AP306" i="20"/>
  <c r="AP307" i="20"/>
  <c r="AP308" i="20"/>
  <c r="AP309" i="20"/>
  <c r="AP310" i="20"/>
  <c r="AP311" i="20"/>
  <c r="AP312" i="20"/>
  <c r="AP313" i="20"/>
  <c r="AP314" i="20"/>
  <c r="AP315" i="20"/>
  <c r="AP316" i="20"/>
  <c r="AP317" i="20"/>
  <c r="AP318" i="20"/>
  <c r="AP319" i="20"/>
  <c r="AP320" i="20"/>
  <c r="AP321" i="20"/>
  <c r="AP322" i="20"/>
  <c r="AP323" i="20"/>
  <c r="AP324" i="20"/>
  <c r="AP325" i="20"/>
  <c r="AP326" i="20"/>
  <c r="AP327" i="20"/>
  <c r="AP328" i="20"/>
  <c r="AP329" i="20"/>
  <c r="AP330" i="20"/>
  <c r="AP331" i="20"/>
  <c r="AP332" i="20"/>
  <c r="AP333" i="20"/>
  <c r="AP334" i="20"/>
  <c r="AP335" i="20"/>
  <c r="AP336" i="20"/>
  <c r="AP337" i="20"/>
  <c r="AP338" i="20"/>
  <c r="AP339" i="20"/>
  <c r="AP340" i="20"/>
  <c r="AP341" i="20"/>
  <c r="AP342" i="20"/>
  <c r="AP343" i="20"/>
  <c r="AP344" i="20"/>
  <c r="AP345" i="20"/>
  <c r="AP346" i="20"/>
  <c r="AP347" i="20"/>
  <c r="AP348" i="20"/>
  <c r="AP349" i="20"/>
  <c r="AP350" i="20"/>
  <c r="AP351" i="20"/>
  <c r="AP352" i="20"/>
  <c r="AP353" i="20"/>
  <c r="AP354" i="20"/>
  <c r="AP355" i="20"/>
  <c r="AP356" i="20"/>
  <c r="AP357" i="20"/>
  <c r="AP358" i="20"/>
  <c r="AP359" i="20"/>
  <c r="AP360" i="20"/>
  <c r="AP361" i="20"/>
  <c r="AP362" i="20"/>
  <c r="AP363" i="20"/>
  <c r="AP364" i="20"/>
  <c r="AP365" i="20"/>
  <c r="AP366" i="20"/>
  <c r="AP367" i="20"/>
  <c r="AP368" i="20"/>
  <c r="AP369" i="20"/>
  <c r="AP370" i="20"/>
  <c r="AP371" i="20"/>
  <c r="AP372" i="20"/>
  <c r="AP373" i="20"/>
  <c r="AP374" i="20"/>
  <c r="AP375" i="20"/>
  <c r="AP376" i="20"/>
  <c r="AP377" i="20"/>
  <c r="AP378" i="20"/>
  <c r="AP379" i="20"/>
  <c r="AP380" i="20"/>
  <c r="AP381" i="20"/>
  <c r="AP382" i="20"/>
  <c r="AP383" i="20"/>
  <c r="AP384" i="20"/>
  <c r="AP385" i="20"/>
  <c r="AP386" i="20"/>
  <c r="AP387" i="20"/>
  <c r="AP388" i="20"/>
  <c r="AP389" i="20"/>
  <c r="AP390" i="20"/>
  <c r="AP391" i="20"/>
  <c r="AP392" i="20"/>
  <c r="AP393" i="20"/>
  <c r="AP394" i="20"/>
  <c r="AP395" i="20"/>
  <c r="AP396" i="20"/>
  <c r="AP397" i="20"/>
  <c r="AP398" i="20"/>
  <c r="AP399" i="20"/>
  <c r="AP400" i="20"/>
  <c r="AP401" i="20"/>
  <c r="AP402" i="20"/>
  <c r="AP403" i="20"/>
  <c r="AP404" i="20"/>
  <c r="AP405" i="20"/>
  <c r="AP406" i="20"/>
  <c r="AP407" i="20"/>
  <c r="AP408" i="20"/>
  <c r="AP409" i="20"/>
  <c r="AP410" i="20"/>
  <c r="AP411" i="20"/>
  <c r="AP412" i="20"/>
  <c r="AP413" i="20"/>
  <c r="AP414" i="20"/>
  <c r="AP415" i="20"/>
  <c r="AP416" i="20"/>
  <c r="AP417" i="20"/>
  <c r="AP418" i="20"/>
  <c r="AP419" i="20"/>
  <c r="AP420" i="20"/>
  <c r="AP421" i="20"/>
  <c r="AP422" i="20"/>
  <c r="AP423" i="20"/>
  <c r="AP424" i="20"/>
  <c r="AP425" i="20"/>
  <c r="AP426" i="20"/>
  <c r="AP427" i="20"/>
  <c r="AP428" i="20"/>
  <c r="AP429" i="20"/>
  <c r="AP430" i="20"/>
  <c r="AP431" i="20"/>
  <c r="AP432" i="20"/>
  <c r="AP433" i="20"/>
  <c r="AP434" i="20"/>
  <c r="AP435" i="20"/>
  <c r="AP436" i="20"/>
  <c r="AP437" i="20"/>
  <c r="AP438" i="20"/>
  <c r="AP439" i="20"/>
  <c r="AP440" i="20"/>
  <c r="AP441" i="20"/>
  <c r="AP442" i="20"/>
  <c r="AP443" i="20"/>
  <c r="AP444" i="20"/>
  <c r="AP445" i="20"/>
  <c r="AP446" i="20"/>
  <c r="AP447" i="20"/>
  <c r="AP448" i="20"/>
  <c r="AP449" i="20"/>
  <c r="AP450" i="20"/>
  <c r="AP451" i="20"/>
  <c r="AP452" i="20"/>
  <c r="AP453" i="20"/>
  <c r="AP454" i="20"/>
  <c r="AP455" i="20"/>
  <c r="AP456" i="20"/>
  <c r="AP457" i="20"/>
  <c r="AP458" i="20"/>
  <c r="AP459" i="20"/>
  <c r="AP460" i="20"/>
  <c r="AP461" i="20"/>
  <c r="AP462" i="20"/>
  <c r="AP463" i="20"/>
  <c r="AP464" i="20"/>
  <c r="AP465" i="20"/>
  <c r="AP466" i="20"/>
  <c r="AP467" i="20"/>
  <c r="AP468" i="20"/>
  <c r="AP469" i="20"/>
  <c r="AP470" i="20"/>
  <c r="AP471" i="20"/>
  <c r="AP472" i="20"/>
  <c r="AP473" i="20"/>
  <c r="AP474" i="20"/>
  <c r="AP475" i="20"/>
  <c r="AP476" i="20"/>
  <c r="AP477" i="20"/>
  <c r="AP478" i="20"/>
  <c r="AP479" i="20"/>
  <c r="AP480" i="20"/>
  <c r="AP481" i="20"/>
  <c r="AP482" i="20"/>
  <c r="AP483" i="20"/>
  <c r="AP484" i="20"/>
  <c r="AP485" i="20"/>
  <c r="AP486" i="20"/>
  <c r="AP487" i="20"/>
  <c r="AP488" i="20"/>
  <c r="AP489" i="20"/>
  <c r="AP490" i="20"/>
  <c r="AP491" i="20"/>
  <c r="AP492" i="20"/>
  <c r="AP493" i="20"/>
  <c r="AP494" i="20"/>
  <c r="AP495" i="20"/>
  <c r="AP496" i="20"/>
  <c r="AP497" i="20"/>
  <c r="AP498" i="20"/>
  <c r="AP499" i="20"/>
  <c r="AP500" i="20"/>
  <c r="AP501" i="20"/>
  <c r="AP502" i="20"/>
  <c r="AP503" i="20"/>
  <c r="AP504" i="20"/>
  <c r="AP505" i="20"/>
  <c r="AP506" i="20"/>
  <c r="AP507" i="20"/>
  <c r="AP508" i="20"/>
  <c r="AP509" i="20"/>
  <c r="AP510" i="20"/>
  <c r="AP511" i="20"/>
  <c r="AP512" i="20"/>
  <c r="AP513" i="20"/>
  <c r="AP514" i="20"/>
  <c r="AP515" i="20"/>
  <c r="AP516" i="20"/>
  <c r="AP517" i="20"/>
  <c r="AP518" i="20"/>
  <c r="AP519" i="20"/>
  <c r="AP520" i="20"/>
  <c r="AP521" i="20"/>
  <c r="AP522" i="20"/>
  <c r="AP523" i="20"/>
  <c r="AP524" i="20"/>
  <c r="AP525" i="20"/>
  <c r="AP526" i="20"/>
  <c r="AP527" i="20"/>
  <c r="AP528" i="20"/>
  <c r="AP529" i="20"/>
  <c r="AP530" i="20"/>
  <c r="AP531" i="20"/>
  <c r="AP532" i="20"/>
  <c r="AP533" i="20"/>
  <c r="AP534" i="20"/>
  <c r="AP535" i="20"/>
  <c r="AP536" i="20"/>
  <c r="AP537" i="20"/>
  <c r="AP538" i="20"/>
  <c r="AP539" i="20"/>
  <c r="AP540" i="20"/>
  <c r="AP541" i="20"/>
  <c r="AP542" i="20"/>
  <c r="AP543" i="20"/>
  <c r="AP544" i="20"/>
  <c r="AP545" i="20"/>
  <c r="AP546" i="20"/>
  <c r="AP547" i="20"/>
  <c r="AP548" i="20"/>
  <c r="AP549" i="20"/>
  <c r="AP550" i="20"/>
  <c r="AP551" i="20"/>
  <c r="AP552" i="20"/>
  <c r="AP553" i="20"/>
  <c r="AP554" i="20"/>
  <c r="AP555" i="20"/>
  <c r="AP556" i="20"/>
  <c r="AP557" i="20"/>
  <c r="AP558" i="20"/>
  <c r="AP559" i="20"/>
  <c r="AP560" i="20"/>
  <c r="AP561" i="20"/>
  <c r="AP562" i="20"/>
  <c r="AP563" i="20"/>
  <c r="AP564" i="20"/>
  <c r="AP565" i="20"/>
  <c r="AO2" i="20"/>
  <c r="AO3" i="20"/>
  <c r="AO4" i="20"/>
  <c r="AO5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O44" i="20"/>
  <c r="AO45" i="20"/>
  <c r="AO46" i="20"/>
  <c r="AO47" i="20"/>
  <c r="AO48" i="20"/>
  <c r="AO49" i="20"/>
  <c r="AO50" i="20"/>
  <c r="AO51" i="20"/>
  <c r="AO52" i="20"/>
  <c r="AO53" i="20"/>
  <c r="AO54" i="20"/>
  <c r="AO55" i="20"/>
  <c r="AO56" i="20"/>
  <c r="AO57" i="20"/>
  <c r="AO58" i="20"/>
  <c r="AO59" i="20"/>
  <c r="AO60" i="20"/>
  <c r="AO61" i="20"/>
  <c r="AO62" i="20"/>
  <c r="AO63" i="20"/>
  <c r="AO64" i="20"/>
  <c r="AO65" i="20"/>
  <c r="AO66" i="20"/>
  <c r="AO67" i="20"/>
  <c r="AO68" i="20"/>
  <c r="AO69" i="20"/>
  <c r="AO70" i="20"/>
  <c r="AO71" i="20"/>
  <c r="AO72" i="20"/>
  <c r="AO73" i="20"/>
  <c r="AO74" i="20"/>
  <c r="AO75" i="20"/>
  <c r="AO76" i="20"/>
  <c r="AO77" i="20"/>
  <c r="AO78" i="20"/>
  <c r="AO79" i="20"/>
  <c r="AO80" i="20"/>
  <c r="AO81" i="20"/>
  <c r="AO82" i="20"/>
  <c r="AO83" i="20"/>
  <c r="AO84" i="20"/>
  <c r="AO85" i="20"/>
  <c r="AO86" i="20"/>
  <c r="AO87" i="20"/>
  <c r="AO88" i="20"/>
  <c r="AO89" i="20"/>
  <c r="AO90" i="20"/>
  <c r="AO91" i="20"/>
  <c r="AO92" i="20"/>
  <c r="AO93" i="20"/>
  <c r="AO94" i="20"/>
  <c r="AO95" i="20"/>
  <c r="AO96" i="20"/>
  <c r="AO97" i="20"/>
  <c r="AO98" i="20"/>
  <c r="AO99" i="20"/>
  <c r="AO100" i="20"/>
  <c r="AO101" i="20"/>
  <c r="AO102" i="20"/>
  <c r="AO103" i="20"/>
  <c r="AO104" i="20"/>
  <c r="AO105" i="20"/>
  <c r="AO106" i="20"/>
  <c r="AO107" i="20"/>
  <c r="AO108" i="20"/>
  <c r="AO109" i="20"/>
  <c r="AO110" i="20"/>
  <c r="AO111" i="20"/>
  <c r="AO112" i="20"/>
  <c r="AO113" i="20"/>
  <c r="AO114" i="20"/>
  <c r="AO115" i="20"/>
  <c r="AO116" i="20"/>
  <c r="AO117" i="20"/>
  <c r="AO118" i="20"/>
  <c r="AO119" i="20"/>
  <c r="AO120" i="20"/>
  <c r="AO121" i="20"/>
  <c r="AO122" i="20"/>
  <c r="AO123" i="20"/>
  <c r="AO124" i="20"/>
  <c r="AO125" i="20"/>
  <c r="AO126" i="20"/>
  <c r="AO127" i="20"/>
  <c r="AO128" i="20"/>
  <c r="AO129" i="20"/>
  <c r="AO130" i="20"/>
  <c r="AO131" i="20"/>
  <c r="AO132" i="20"/>
  <c r="AO133" i="20"/>
  <c r="AO134" i="20"/>
  <c r="AO135" i="20"/>
  <c r="AO136" i="20"/>
  <c r="AO137" i="20"/>
  <c r="AO138" i="20"/>
  <c r="AO139" i="20"/>
  <c r="AO140" i="20"/>
  <c r="AO141" i="20"/>
  <c r="AO142" i="20"/>
  <c r="AO143" i="20"/>
  <c r="AO144" i="20"/>
  <c r="AO145" i="20"/>
  <c r="AO146" i="20"/>
  <c r="AO147" i="20"/>
  <c r="AO148" i="20"/>
  <c r="AO149" i="20"/>
  <c r="AO150" i="20"/>
  <c r="AO151" i="20"/>
  <c r="AO152" i="20"/>
  <c r="AO153" i="20"/>
  <c r="AO154" i="20"/>
  <c r="AO155" i="20"/>
  <c r="AO156" i="20"/>
  <c r="AO157" i="20"/>
  <c r="AO158" i="20"/>
  <c r="AO159" i="20"/>
  <c r="AO160" i="20"/>
  <c r="AO161" i="20"/>
  <c r="AO162" i="20"/>
  <c r="AO163" i="20"/>
  <c r="AO164" i="20"/>
  <c r="AO165" i="20"/>
  <c r="AO166" i="20"/>
  <c r="AO167" i="20"/>
  <c r="AO168" i="20"/>
  <c r="AO169" i="20"/>
  <c r="AO170" i="20"/>
  <c r="AO171" i="20"/>
  <c r="AO172" i="20"/>
  <c r="AO173" i="20"/>
  <c r="AO174" i="20"/>
  <c r="AO175" i="20"/>
  <c r="AO176" i="20"/>
  <c r="AO177" i="20"/>
  <c r="AO178" i="20"/>
  <c r="AO179" i="20"/>
  <c r="AO180" i="20"/>
  <c r="AO181" i="20"/>
  <c r="AO182" i="20"/>
  <c r="AO183" i="20"/>
  <c r="AO184" i="20"/>
  <c r="AO185" i="20"/>
  <c r="AO186" i="20"/>
  <c r="AO187" i="20"/>
  <c r="AO188" i="20"/>
  <c r="AO189" i="20"/>
  <c r="AO190" i="20"/>
  <c r="AO191" i="20"/>
  <c r="AO192" i="20"/>
  <c r="AO193" i="20"/>
  <c r="AO194" i="20"/>
  <c r="AO195" i="20"/>
  <c r="AO196" i="20"/>
  <c r="AO197" i="20"/>
  <c r="AO198" i="20"/>
  <c r="AO199" i="20"/>
  <c r="AO200" i="20"/>
  <c r="AO201" i="20"/>
  <c r="AO202" i="20"/>
  <c r="AO203" i="20"/>
  <c r="AO204" i="20"/>
  <c r="AO205" i="20"/>
  <c r="AO206" i="20"/>
  <c r="AO207" i="20"/>
  <c r="AO208" i="20"/>
  <c r="AO209" i="20"/>
  <c r="AO210" i="20"/>
  <c r="AO211" i="20"/>
  <c r="AO212" i="20"/>
  <c r="AO213" i="20"/>
  <c r="AO214" i="20"/>
  <c r="AO215" i="20"/>
  <c r="AO216" i="20"/>
  <c r="AO217" i="20"/>
  <c r="AO218" i="20"/>
  <c r="AO219" i="20"/>
  <c r="AO220" i="20"/>
  <c r="AO221" i="20"/>
  <c r="AO222" i="20"/>
  <c r="AO223" i="20"/>
  <c r="AO224" i="20"/>
  <c r="AO225" i="20"/>
  <c r="AO226" i="20"/>
  <c r="AO227" i="20"/>
  <c r="AO228" i="20"/>
  <c r="AO229" i="20"/>
  <c r="AO230" i="20"/>
  <c r="AO231" i="20"/>
  <c r="AO232" i="20"/>
  <c r="AO233" i="20"/>
  <c r="AO234" i="20"/>
  <c r="AO235" i="20"/>
  <c r="AO236" i="20"/>
  <c r="AO237" i="20"/>
  <c r="AO238" i="20"/>
  <c r="AO239" i="20"/>
  <c r="AO240" i="20"/>
  <c r="AO241" i="20"/>
  <c r="AO242" i="20"/>
  <c r="AO243" i="20"/>
  <c r="AO244" i="20"/>
  <c r="AO245" i="20"/>
  <c r="AO246" i="20"/>
  <c r="AO247" i="20"/>
  <c r="AO248" i="20"/>
  <c r="AO249" i="20"/>
  <c r="AO250" i="20"/>
  <c r="AO251" i="20"/>
  <c r="AO252" i="20"/>
  <c r="AO253" i="20"/>
  <c r="AO254" i="20"/>
  <c r="AO255" i="20"/>
  <c r="AO256" i="20"/>
  <c r="AO257" i="20"/>
  <c r="AO258" i="20"/>
  <c r="AO259" i="20"/>
  <c r="AO260" i="20"/>
  <c r="AO261" i="20"/>
  <c r="AO262" i="20"/>
  <c r="AO263" i="20"/>
  <c r="AO264" i="20"/>
  <c r="AO265" i="20"/>
  <c r="AO266" i="20"/>
  <c r="AO267" i="20"/>
  <c r="AO268" i="20"/>
  <c r="AO269" i="20"/>
  <c r="AO270" i="20"/>
  <c r="AO271" i="20"/>
  <c r="AO272" i="20"/>
  <c r="AO273" i="20"/>
  <c r="AO274" i="20"/>
  <c r="AO275" i="20"/>
  <c r="AO276" i="20"/>
  <c r="AO277" i="20"/>
  <c r="AO278" i="20"/>
  <c r="AO279" i="20"/>
  <c r="AO280" i="20"/>
  <c r="AO281" i="20"/>
  <c r="AO282" i="20"/>
  <c r="AO283" i="20"/>
  <c r="AO284" i="20"/>
  <c r="AO285" i="20"/>
  <c r="AO286" i="20"/>
  <c r="AO287" i="20"/>
  <c r="AO288" i="20"/>
  <c r="AO289" i="20"/>
  <c r="AO290" i="20"/>
  <c r="AO291" i="20"/>
  <c r="AO292" i="20"/>
  <c r="AO293" i="20"/>
  <c r="AO294" i="20"/>
  <c r="AO295" i="20"/>
  <c r="AO296" i="20"/>
  <c r="AO297" i="20"/>
  <c r="AO298" i="20"/>
  <c r="AO299" i="20"/>
  <c r="AO300" i="20"/>
  <c r="AO301" i="20"/>
  <c r="AO302" i="20"/>
  <c r="AO303" i="20"/>
  <c r="AO304" i="20"/>
  <c r="AO305" i="20"/>
  <c r="AO306" i="20"/>
  <c r="AO307" i="20"/>
  <c r="AO308" i="20"/>
  <c r="AO309" i="20"/>
  <c r="AO310" i="20"/>
  <c r="AO311" i="20"/>
  <c r="AO312" i="20"/>
  <c r="AO313" i="20"/>
  <c r="AO314" i="20"/>
  <c r="AO315" i="20"/>
  <c r="AO316" i="20"/>
  <c r="AO317" i="20"/>
  <c r="AO318" i="20"/>
  <c r="AO319" i="20"/>
  <c r="AO320" i="20"/>
  <c r="AO321" i="20"/>
  <c r="AO322" i="20"/>
  <c r="AO323" i="20"/>
  <c r="AO324" i="20"/>
  <c r="AO325" i="20"/>
  <c r="AO326" i="20"/>
  <c r="AO327" i="20"/>
  <c r="AO328" i="20"/>
  <c r="AO329" i="20"/>
  <c r="AO330" i="20"/>
  <c r="AO331" i="20"/>
  <c r="AO332" i="20"/>
  <c r="AO333" i="20"/>
  <c r="AO334" i="20"/>
  <c r="AO335" i="20"/>
  <c r="AO336" i="20"/>
  <c r="AO337" i="20"/>
  <c r="AO338" i="20"/>
  <c r="AO339" i="20"/>
  <c r="AO340" i="20"/>
  <c r="AO341" i="20"/>
  <c r="AO342" i="20"/>
  <c r="AO343" i="20"/>
  <c r="AO344" i="20"/>
  <c r="AO345" i="20"/>
  <c r="AO346" i="20"/>
  <c r="AO347" i="20"/>
  <c r="AO348" i="20"/>
  <c r="AO349" i="20"/>
  <c r="AO350" i="20"/>
  <c r="AO351" i="20"/>
  <c r="AO352" i="20"/>
  <c r="AO353" i="20"/>
  <c r="AO354" i="20"/>
  <c r="AO355" i="20"/>
  <c r="AO356" i="20"/>
  <c r="AO357" i="20"/>
  <c r="AO358" i="20"/>
  <c r="AO359" i="20"/>
  <c r="AO360" i="20"/>
  <c r="AO361" i="20"/>
  <c r="AO362" i="20"/>
  <c r="AO363" i="20"/>
  <c r="AO364" i="20"/>
  <c r="AO365" i="20"/>
  <c r="AO366" i="20"/>
  <c r="AO367" i="20"/>
  <c r="AO368" i="20"/>
  <c r="AO369" i="20"/>
  <c r="AO370" i="20"/>
  <c r="AO371" i="20"/>
  <c r="AO372" i="20"/>
  <c r="AO373" i="20"/>
  <c r="AO374" i="20"/>
  <c r="AO375" i="20"/>
  <c r="AO376" i="20"/>
  <c r="AO377" i="20"/>
  <c r="AO378" i="20"/>
  <c r="AO379" i="20"/>
  <c r="AO380" i="20"/>
  <c r="AO381" i="20"/>
  <c r="AO382" i="20"/>
  <c r="AO383" i="20"/>
  <c r="AO384" i="20"/>
  <c r="AO385" i="20"/>
  <c r="AO386" i="20"/>
  <c r="AO387" i="20"/>
  <c r="AO388" i="20"/>
  <c r="AO389" i="20"/>
  <c r="AO390" i="20"/>
  <c r="AO391" i="20"/>
  <c r="AO392" i="20"/>
  <c r="AO393" i="20"/>
  <c r="AO394" i="20"/>
  <c r="AO395" i="20"/>
  <c r="AO396" i="20"/>
  <c r="AO397" i="20"/>
  <c r="AO398" i="20"/>
  <c r="AO399" i="20"/>
  <c r="AO400" i="20"/>
  <c r="AO401" i="20"/>
  <c r="AO402" i="20"/>
  <c r="AO403" i="20"/>
  <c r="AO404" i="20"/>
  <c r="AO405" i="20"/>
  <c r="AO406" i="20"/>
  <c r="AO407" i="20"/>
  <c r="AO408" i="20"/>
  <c r="AO409" i="20"/>
  <c r="AO410" i="20"/>
  <c r="AO411" i="20"/>
  <c r="AO412" i="20"/>
  <c r="AO413" i="20"/>
  <c r="AO414" i="20"/>
  <c r="AO415" i="20"/>
  <c r="AO416" i="20"/>
  <c r="AO417" i="20"/>
  <c r="AO418" i="20"/>
  <c r="AO419" i="20"/>
  <c r="AO420" i="20"/>
  <c r="AO421" i="20"/>
  <c r="AO422" i="20"/>
  <c r="AO423" i="20"/>
  <c r="AO424" i="20"/>
  <c r="AO425" i="20"/>
  <c r="AO426" i="20"/>
  <c r="AO427" i="20"/>
  <c r="AO428" i="20"/>
  <c r="AO429" i="20"/>
  <c r="AO430" i="20"/>
  <c r="AO431" i="20"/>
  <c r="AO432" i="20"/>
  <c r="AO433" i="20"/>
  <c r="AO434" i="20"/>
  <c r="AO435" i="20"/>
  <c r="AO436" i="20"/>
  <c r="AO437" i="20"/>
  <c r="AO438" i="20"/>
  <c r="AO439" i="20"/>
  <c r="AO440" i="20"/>
  <c r="AO441" i="20"/>
  <c r="AO442" i="20"/>
  <c r="AO443" i="20"/>
  <c r="AO444" i="20"/>
  <c r="AO445" i="20"/>
  <c r="AO446" i="20"/>
  <c r="AO447" i="20"/>
  <c r="AO448" i="20"/>
  <c r="AO449" i="20"/>
  <c r="AO450" i="20"/>
  <c r="AO451" i="20"/>
  <c r="AO452" i="20"/>
  <c r="AO453" i="20"/>
  <c r="AO454" i="20"/>
  <c r="AO455" i="20"/>
  <c r="AO456" i="20"/>
  <c r="AO457" i="20"/>
  <c r="AO458" i="20"/>
  <c r="AO459" i="20"/>
  <c r="AO460" i="20"/>
  <c r="AO461" i="20"/>
  <c r="AO462" i="20"/>
  <c r="AO463" i="20"/>
  <c r="AO464" i="20"/>
  <c r="AO465" i="20"/>
  <c r="AO466" i="20"/>
  <c r="AO467" i="20"/>
  <c r="AO468" i="20"/>
  <c r="AO469" i="20"/>
  <c r="AO470" i="20"/>
  <c r="AO471" i="20"/>
  <c r="AO472" i="20"/>
  <c r="AO473" i="20"/>
  <c r="AO474" i="20"/>
  <c r="AO475" i="20"/>
  <c r="AO476" i="20"/>
  <c r="AO477" i="20"/>
  <c r="AO478" i="20"/>
  <c r="AO479" i="20"/>
  <c r="AO480" i="20"/>
  <c r="AO481" i="20"/>
  <c r="AO482" i="20"/>
  <c r="AO483" i="20"/>
  <c r="AO484" i="20"/>
  <c r="AO485" i="20"/>
  <c r="AO486" i="20"/>
  <c r="AO487" i="20"/>
  <c r="AO488" i="20"/>
  <c r="AO489" i="20"/>
  <c r="AO490" i="20"/>
  <c r="AO491" i="20"/>
  <c r="AO492" i="20"/>
  <c r="AO493" i="20"/>
  <c r="AO494" i="20"/>
  <c r="AO495" i="20"/>
  <c r="AO496" i="20"/>
  <c r="AO497" i="20"/>
  <c r="AO498" i="20"/>
  <c r="AO499" i="20"/>
  <c r="AO500" i="20"/>
  <c r="AO501" i="20"/>
  <c r="AO502" i="20"/>
  <c r="AO503" i="20"/>
  <c r="AO504" i="20"/>
  <c r="AO505" i="20"/>
  <c r="AO506" i="20"/>
  <c r="AO507" i="20"/>
  <c r="AO508" i="20"/>
  <c r="AO509" i="20"/>
  <c r="AO510" i="20"/>
  <c r="AO511" i="20"/>
  <c r="AO512" i="20"/>
  <c r="AO513" i="20"/>
  <c r="AO514" i="20"/>
  <c r="AO515" i="20"/>
  <c r="AO516" i="20"/>
  <c r="AO517" i="20"/>
  <c r="AO518" i="20"/>
  <c r="AO519" i="20"/>
  <c r="AO520" i="20"/>
  <c r="AO521" i="20"/>
  <c r="AO522" i="20"/>
  <c r="AO523" i="20"/>
  <c r="AO524" i="20"/>
  <c r="AO525" i="20"/>
  <c r="AO526" i="20"/>
  <c r="AO527" i="20"/>
  <c r="AO528" i="20"/>
  <c r="AO529" i="20"/>
  <c r="AO530" i="20"/>
  <c r="AO531" i="20"/>
  <c r="AO532" i="20"/>
  <c r="AO533" i="20"/>
  <c r="AO534" i="20"/>
  <c r="AO535" i="20"/>
  <c r="AO536" i="20"/>
  <c r="AO537" i="20"/>
  <c r="AO538" i="20"/>
  <c r="AO539" i="20"/>
  <c r="AO540" i="20"/>
  <c r="AO541" i="20"/>
  <c r="AO542" i="20"/>
  <c r="AO543" i="20"/>
  <c r="AO544" i="20"/>
  <c r="AO545" i="20"/>
  <c r="AO546" i="20"/>
  <c r="AO547" i="20"/>
  <c r="AO548" i="20"/>
  <c r="AO549" i="20"/>
  <c r="AO550" i="20"/>
  <c r="AO551" i="20"/>
  <c r="AO552" i="20"/>
  <c r="AO553" i="20"/>
  <c r="AO554" i="20"/>
  <c r="AO555" i="20"/>
  <c r="AO556" i="20"/>
  <c r="AO557" i="20"/>
  <c r="AO558" i="20"/>
  <c r="AO559" i="20"/>
  <c r="AO560" i="20"/>
  <c r="AO561" i="20"/>
  <c r="AO562" i="20"/>
  <c r="AO563" i="20"/>
  <c r="AO564" i="20"/>
  <c r="AO565" i="20"/>
  <c r="AN2" i="20"/>
  <c r="AN3" i="20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M2" i="20"/>
  <c r="AM3" i="20"/>
  <c r="AM4" i="20"/>
  <c r="AM5" i="20"/>
  <c r="AM6" i="20"/>
  <c r="AM7" i="20"/>
  <c r="AM8" i="20"/>
  <c r="AM9" i="20"/>
  <c r="AM10" i="20"/>
  <c r="AM11" i="20"/>
  <c r="AM12" i="20"/>
  <c r="AM13" i="20"/>
  <c r="AM14" i="20"/>
  <c r="AM15" i="20"/>
  <c r="AM16" i="20"/>
  <c r="AM17" i="20"/>
  <c r="AM18" i="20"/>
  <c r="AM19" i="20"/>
  <c r="AM20" i="20"/>
  <c r="AM21" i="20"/>
  <c r="AM22" i="20"/>
  <c r="AM23" i="20"/>
  <c r="AM24" i="20"/>
  <c r="AM25" i="20"/>
  <c r="AM26" i="20"/>
  <c r="AM27" i="20"/>
  <c r="AM28" i="20"/>
  <c r="AM29" i="20"/>
  <c r="AM30" i="20"/>
  <c r="AM31" i="20"/>
  <c r="AM32" i="20"/>
  <c r="AM33" i="20"/>
  <c r="AM34" i="20"/>
  <c r="AM35" i="20"/>
  <c r="AM36" i="20"/>
  <c r="AM37" i="20"/>
  <c r="AM38" i="20"/>
  <c r="AM39" i="20"/>
  <c r="AM40" i="20"/>
  <c r="AM41" i="20"/>
  <c r="AM42" i="20"/>
  <c r="AM43" i="20"/>
  <c r="AM44" i="20"/>
  <c r="AM45" i="20"/>
  <c r="AM46" i="20"/>
  <c r="AM47" i="20"/>
  <c r="AM48" i="20"/>
  <c r="AM49" i="20"/>
  <c r="AM50" i="20"/>
  <c r="AM51" i="20"/>
  <c r="AM52" i="20"/>
  <c r="AM53" i="20"/>
  <c r="AM54" i="20"/>
  <c r="AM55" i="20"/>
  <c r="AM56" i="20"/>
  <c r="AM57" i="20"/>
  <c r="AM58" i="20"/>
  <c r="AM59" i="20"/>
  <c r="AM60" i="20"/>
  <c r="AM61" i="20"/>
  <c r="AM62" i="20"/>
  <c r="AM63" i="20"/>
  <c r="AM64" i="20"/>
  <c r="AM65" i="20"/>
  <c r="AM66" i="20"/>
  <c r="AM67" i="20"/>
  <c r="AM68" i="20"/>
  <c r="AM69" i="20"/>
  <c r="AM70" i="20"/>
  <c r="AM71" i="20"/>
  <c r="AM72" i="20"/>
  <c r="AM73" i="20"/>
  <c r="AM74" i="20"/>
  <c r="AM75" i="20"/>
  <c r="AM76" i="20"/>
  <c r="AM77" i="20"/>
  <c r="AM78" i="20"/>
  <c r="AM79" i="20"/>
  <c r="AM80" i="20"/>
  <c r="AM81" i="20"/>
  <c r="AM82" i="20"/>
  <c r="AM83" i="20"/>
  <c r="AM84" i="20"/>
  <c r="AM85" i="20"/>
  <c r="AM86" i="20"/>
  <c r="AM87" i="20"/>
  <c r="AM88" i="20"/>
  <c r="AM89" i="20"/>
  <c r="AM90" i="20"/>
  <c r="AM91" i="20"/>
  <c r="AM92" i="20"/>
  <c r="AM93" i="20"/>
  <c r="AM94" i="20"/>
  <c r="AM95" i="20"/>
  <c r="AM96" i="20"/>
  <c r="AM97" i="20"/>
  <c r="AM98" i="20"/>
  <c r="AM99" i="20"/>
  <c r="AM100" i="20"/>
  <c r="AM101" i="20"/>
  <c r="AM102" i="20"/>
  <c r="AM103" i="20"/>
  <c r="AM104" i="20"/>
  <c r="AM105" i="20"/>
  <c r="AM106" i="20"/>
  <c r="AM107" i="20"/>
  <c r="AM108" i="20"/>
  <c r="AM109" i="20"/>
  <c r="AM110" i="20"/>
  <c r="AM111" i="20"/>
  <c r="AM112" i="20"/>
  <c r="AM113" i="20"/>
  <c r="AM114" i="20"/>
  <c r="AM115" i="20"/>
  <c r="AM116" i="20"/>
  <c r="AM117" i="20"/>
  <c r="AM118" i="20"/>
  <c r="AM119" i="20"/>
  <c r="AM120" i="20"/>
  <c r="AM121" i="20"/>
  <c r="AM122" i="20"/>
  <c r="AM123" i="20"/>
  <c r="AM124" i="20"/>
  <c r="AM125" i="20"/>
  <c r="AM126" i="20"/>
  <c r="AM127" i="20"/>
  <c r="AM128" i="20"/>
  <c r="AM129" i="20"/>
  <c r="AM130" i="20"/>
  <c r="AM131" i="20"/>
  <c r="AM132" i="20"/>
  <c r="AM133" i="20"/>
  <c r="AM134" i="20"/>
  <c r="AM135" i="20"/>
  <c r="AM136" i="20"/>
  <c r="AM137" i="20"/>
  <c r="AM138" i="20"/>
  <c r="AM139" i="20"/>
  <c r="AM140" i="20"/>
  <c r="AM141" i="20"/>
  <c r="AM142" i="20"/>
  <c r="AM143" i="20"/>
  <c r="AM144" i="20"/>
  <c r="AM145" i="20"/>
  <c r="AM146" i="20"/>
  <c r="AM147" i="20"/>
  <c r="AM148" i="20"/>
  <c r="AM149" i="20"/>
  <c r="AM150" i="20"/>
  <c r="AM151" i="20"/>
  <c r="AM152" i="20"/>
  <c r="AM153" i="20"/>
  <c r="AM154" i="20"/>
  <c r="AM155" i="20"/>
  <c r="AM156" i="20"/>
  <c r="AM157" i="20"/>
  <c r="AM158" i="20"/>
  <c r="AM159" i="20"/>
  <c r="AM160" i="20"/>
  <c r="AM161" i="20"/>
  <c r="AM162" i="20"/>
  <c r="AM163" i="20"/>
  <c r="AM164" i="20"/>
  <c r="AM165" i="20"/>
  <c r="AM166" i="20"/>
  <c r="AM167" i="20"/>
  <c r="AM168" i="20"/>
  <c r="AM169" i="20"/>
  <c r="AM170" i="20"/>
  <c r="AM171" i="20"/>
  <c r="AM172" i="20"/>
  <c r="AM173" i="20"/>
  <c r="AM174" i="20"/>
  <c r="AM175" i="20"/>
  <c r="AM176" i="20"/>
  <c r="AM177" i="20"/>
  <c r="AM178" i="20"/>
  <c r="AM179" i="20"/>
  <c r="AM180" i="20"/>
  <c r="AM181" i="20"/>
  <c r="AM182" i="20"/>
  <c r="AM183" i="20"/>
  <c r="AM184" i="20"/>
  <c r="AM185" i="20"/>
  <c r="AM186" i="20"/>
  <c r="AM187" i="20"/>
  <c r="AM188" i="20"/>
  <c r="AM189" i="20"/>
  <c r="AM190" i="20"/>
  <c r="AM191" i="20"/>
  <c r="AM192" i="20"/>
  <c r="AM193" i="20"/>
  <c r="AM194" i="20"/>
  <c r="AM195" i="20"/>
  <c r="AM196" i="20"/>
  <c r="AM197" i="20"/>
  <c r="AM198" i="20"/>
  <c r="AM199" i="20"/>
  <c r="AM200" i="20"/>
  <c r="AM201" i="20"/>
  <c r="AM202" i="20"/>
  <c r="AM203" i="20"/>
  <c r="AM204" i="20"/>
  <c r="AM205" i="20"/>
  <c r="AM206" i="20"/>
  <c r="AM207" i="20"/>
  <c r="AM208" i="20"/>
  <c r="AM209" i="20"/>
  <c r="AM210" i="20"/>
  <c r="AM211" i="20"/>
  <c r="AM212" i="20"/>
  <c r="AM213" i="20"/>
  <c r="AM214" i="20"/>
  <c r="AM215" i="20"/>
  <c r="AM216" i="20"/>
  <c r="AM217" i="20"/>
  <c r="AM218" i="20"/>
  <c r="AM219" i="20"/>
  <c r="AM220" i="20"/>
  <c r="AM221" i="20"/>
  <c r="AM222" i="20"/>
  <c r="AM223" i="20"/>
  <c r="AM224" i="20"/>
  <c r="AM225" i="20"/>
  <c r="AM226" i="20"/>
  <c r="AM227" i="20"/>
  <c r="AM228" i="20"/>
  <c r="AM229" i="20"/>
  <c r="AM230" i="20"/>
  <c r="AM231" i="20"/>
  <c r="AM232" i="20"/>
  <c r="AM233" i="20"/>
  <c r="AM234" i="20"/>
  <c r="AM235" i="20"/>
  <c r="AM236" i="20"/>
  <c r="AM237" i="20"/>
  <c r="AM238" i="20"/>
  <c r="AM239" i="20"/>
  <c r="AM240" i="20"/>
  <c r="AM241" i="20"/>
  <c r="AM242" i="20"/>
  <c r="AM243" i="20"/>
  <c r="AM244" i="20"/>
  <c r="AM245" i="20"/>
  <c r="AM246" i="20"/>
  <c r="AM247" i="20"/>
  <c r="AM248" i="20"/>
  <c r="AM249" i="20"/>
  <c r="AM250" i="20"/>
  <c r="AM251" i="20"/>
  <c r="AM252" i="20"/>
  <c r="AM253" i="20"/>
  <c r="AM254" i="20"/>
  <c r="AM255" i="20"/>
  <c r="AM256" i="20"/>
  <c r="AM257" i="20"/>
  <c r="AM258" i="20"/>
  <c r="AM259" i="20"/>
  <c r="AM260" i="20"/>
  <c r="AM261" i="20"/>
  <c r="AM262" i="20"/>
  <c r="AM263" i="20"/>
  <c r="AM264" i="20"/>
  <c r="AM265" i="20"/>
  <c r="AM266" i="20"/>
  <c r="AM267" i="20"/>
  <c r="AM268" i="20"/>
  <c r="AM269" i="20"/>
  <c r="AM270" i="20"/>
  <c r="AM271" i="20"/>
  <c r="AM272" i="20"/>
  <c r="AM273" i="20"/>
  <c r="AM274" i="20"/>
  <c r="AM275" i="20"/>
  <c r="AM276" i="20"/>
  <c r="AM277" i="20"/>
  <c r="AM278" i="20"/>
  <c r="AM279" i="20"/>
  <c r="AM280" i="20"/>
  <c r="AM281" i="20"/>
  <c r="AM282" i="20"/>
  <c r="AM283" i="20"/>
  <c r="AM284" i="20"/>
  <c r="AM285" i="20"/>
  <c r="AM286" i="20"/>
  <c r="AM287" i="20"/>
  <c r="AM288" i="20"/>
  <c r="AM289" i="20"/>
  <c r="AM290" i="20"/>
  <c r="AM291" i="20"/>
  <c r="AM292" i="20"/>
  <c r="AM293" i="20"/>
  <c r="AM294" i="20"/>
  <c r="AM295" i="20"/>
  <c r="AM296" i="20"/>
  <c r="AM297" i="20"/>
  <c r="AM298" i="20"/>
  <c r="AM299" i="20"/>
  <c r="AM300" i="20"/>
  <c r="AM301" i="20"/>
  <c r="AM302" i="20"/>
  <c r="AM303" i="20"/>
  <c r="AM304" i="20"/>
  <c r="AM305" i="20"/>
  <c r="AM306" i="20"/>
  <c r="AM307" i="20"/>
  <c r="AM308" i="20"/>
  <c r="AM309" i="20"/>
  <c r="AM310" i="20"/>
  <c r="AM311" i="20"/>
  <c r="AM312" i="20"/>
  <c r="AM313" i="20"/>
  <c r="AM314" i="20"/>
  <c r="AM315" i="20"/>
  <c r="AM316" i="20"/>
  <c r="AM317" i="20"/>
  <c r="AM318" i="20"/>
  <c r="AM319" i="20"/>
  <c r="AM320" i="20"/>
  <c r="AM321" i="20"/>
  <c r="AM322" i="20"/>
  <c r="AM323" i="20"/>
  <c r="AM324" i="20"/>
  <c r="AM325" i="20"/>
  <c r="AM326" i="20"/>
  <c r="AM327" i="20"/>
  <c r="AM328" i="20"/>
  <c r="AM329" i="20"/>
  <c r="AM330" i="20"/>
  <c r="AM331" i="20"/>
  <c r="AM332" i="20"/>
  <c r="AM333" i="20"/>
  <c r="AM334" i="20"/>
  <c r="AM335" i="20"/>
  <c r="AM336" i="20"/>
  <c r="AM337" i="20"/>
  <c r="AM338" i="20"/>
  <c r="AM339" i="20"/>
  <c r="AM340" i="20"/>
  <c r="AM341" i="20"/>
  <c r="AM342" i="20"/>
  <c r="AM343" i="20"/>
  <c r="AM344" i="20"/>
  <c r="AM345" i="20"/>
  <c r="AM346" i="20"/>
  <c r="AM347" i="20"/>
  <c r="AM348" i="20"/>
  <c r="AM349" i="20"/>
  <c r="AM350" i="20"/>
  <c r="AM351" i="20"/>
  <c r="AM352" i="20"/>
  <c r="AM353" i="20"/>
  <c r="AM354" i="20"/>
  <c r="AM355" i="20"/>
  <c r="AM356" i="20"/>
  <c r="AM357" i="20"/>
  <c r="AM358" i="20"/>
  <c r="AM359" i="20"/>
  <c r="AM360" i="20"/>
  <c r="AM361" i="20"/>
  <c r="AM362" i="20"/>
  <c r="AM363" i="20"/>
  <c r="AM364" i="20"/>
  <c r="AM365" i="20"/>
  <c r="AM366" i="20"/>
  <c r="AM367" i="20"/>
  <c r="AM368" i="20"/>
  <c r="AM369" i="20"/>
  <c r="AM370" i="20"/>
  <c r="AM371" i="20"/>
  <c r="AM372" i="20"/>
  <c r="AM373" i="20"/>
  <c r="AM374" i="20"/>
  <c r="AM375" i="20"/>
  <c r="AM376" i="20"/>
  <c r="AM377" i="20"/>
  <c r="AM378" i="20"/>
  <c r="AM379" i="20"/>
  <c r="AM380" i="20"/>
  <c r="AM381" i="20"/>
  <c r="AM382" i="20"/>
  <c r="AM383" i="20"/>
  <c r="AM384" i="20"/>
  <c r="AM385" i="20"/>
  <c r="AM386" i="20"/>
  <c r="AM387" i="20"/>
  <c r="AM388" i="20"/>
  <c r="AM389" i="20"/>
  <c r="AM390" i="20"/>
  <c r="AM391" i="20"/>
  <c r="AM392" i="20"/>
  <c r="AM393" i="20"/>
  <c r="AM394" i="20"/>
  <c r="AM395" i="20"/>
  <c r="AM396" i="20"/>
  <c r="AM397" i="20"/>
  <c r="AM398" i="20"/>
  <c r="AM399" i="20"/>
  <c r="AM400" i="20"/>
  <c r="AM401" i="20"/>
  <c r="AM402" i="20"/>
  <c r="AM403" i="20"/>
  <c r="AM404" i="20"/>
  <c r="AM405" i="20"/>
  <c r="AM406" i="20"/>
  <c r="AM407" i="20"/>
  <c r="AM408" i="20"/>
  <c r="AM409" i="20"/>
  <c r="AM410" i="20"/>
  <c r="AM411" i="20"/>
  <c r="AM412" i="20"/>
  <c r="AM413" i="20"/>
  <c r="AM414" i="20"/>
  <c r="AM415" i="20"/>
  <c r="AM416" i="20"/>
  <c r="AM417" i="20"/>
  <c r="AM418" i="20"/>
  <c r="AM419" i="20"/>
  <c r="AM420" i="20"/>
  <c r="AM421" i="20"/>
  <c r="AM422" i="20"/>
  <c r="AM423" i="20"/>
  <c r="AM424" i="20"/>
  <c r="AM425" i="20"/>
  <c r="AM426" i="20"/>
  <c r="AM427" i="20"/>
  <c r="AM428" i="20"/>
  <c r="AM429" i="20"/>
  <c r="AM430" i="20"/>
  <c r="AM431" i="20"/>
  <c r="AM432" i="20"/>
  <c r="AM433" i="20"/>
  <c r="AM434" i="20"/>
  <c r="AM435" i="20"/>
  <c r="AM436" i="20"/>
  <c r="AM437" i="20"/>
  <c r="AM438" i="20"/>
  <c r="AM439" i="20"/>
  <c r="AM440" i="20"/>
  <c r="AM441" i="20"/>
  <c r="AM442" i="20"/>
  <c r="AM443" i="20"/>
  <c r="AM444" i="20"/>
  <c r="AM445" i="20"/>
  <c r="AM446" i="20"/>
  <c r="AM447" i="20"/>
  <c r="AM448" i="20"/>
  <c r="AM449" i="20"/>
  <c r="AM450" i="20"/>
  <c r="AM451" i="20"/>
  <c r="AM452" i="20"/>
  <c r="AM453" i="20"/>
  <c r="AM454" i="20"/>
  <c r="AM455" i="20"/>
  <c r="AM456" i="20"/>
  <c r="AM457" i="20"/>
  <c r="AM458" i="20"/>
  <c r="AM459" i="20"/>
  <c r="AM460" i="20"/>
  <c r="AM461" i="20"/>
  <c r="AM462" i="20"/>
  <c r="AM463" i="20"/>
  <c r="AM464" i="20"/>
  <c r="AM465" i="20"/>
  <c r="AM466" i="20"/>
  <c r="AM467" i="20"/>
  <c r="AM468" i="20"/>
  <c r="AM469" i="20"/>
  <c r="AM470" i="20"/>
  <c r="AM471" i="20"/>
  <c r="AM472" i="20"/>
  <c r="AM473" i="20"/>
  <c r="AM474" i="20"/>
  <c r="AM475" i="20"/>
  <c r="AM476" i="20"/>
  <c r="AM477" i="20"/>
  <c r="AM478" i="20"/>
  <c r="AM479" i="20"/>
  <c r="AM480" i="20"/>
  <c r="AM481" i="20"/>
  <c r="AM482" i="20"/>
  <c r="AM483" i="20"/>
  <c r="AM484" i="20"/>
  <c r="AM485" i="20"/>
  <c r="AM486" i="20"/>
  <c r="AM487" i="20"/>
  <c r="AM488" i="20"/>
  <c r="AM489" i="20"/>
  <c r="AM490" i="20"/>
  <c r="AM491" i="20"/>
  <c r="AM492" i="20"/>
  <c r="AM493" i="20"/>
  <c r="AM494" i="20"/>
  <c r="AM495" i="20"/>
  <c r="AM496" i="20"/>
  <c r="AM497" i="20"/>
  <c r="AM498" i="20"/>
  <c r="AM499" i="20"/>
  <c r="AM500" i="20"/>
  <c r="AM501" i="20"/>
  <c r="AM502" i="20"/>
  <c r="AM503" i="20"/>
  <c r="AM504" i="20"/>
  <c r="AM505" i="20"/>
  <c r="AM506" i="20"/>
  <c r="AM507" i="20"/>
  <c r="AM508" i="20"/>
  <c r="AM509" i="20"/>
  <c r="AM510" i="20"/>
  <c r="AM511" i="20"/>
  <c r="AM512" i="20"/>
  <c r="AM513" i="20"/>
  <c r="AM514" i="20"/>
  <c r="AM515" i="20"/>
  <c r="AM516" i="20"/>
  <c r="AM517" i="20"/>
  <c r="AM518" i="20"/>
  <c r="AM519" i="20"/>
  <c r="AM520" i="20"/>
  <c r="AM521" i="20"/>
  <c r="AM522" i="20"/>
  <c r="AM523" i="20"/>
  <c r="AM524" i="20"/>
  <c r="AM525" i="20"/>
  <c r="AM526" i="20"/>
  <c r="AM527" i="20"/>
  <c r="AM528" i="20"/>
  <c r="AM529" i="20"/>
  <c r="AM530" i="20"/>
  <c r="AM531" i="20"/>
  <c r="AM532" i="20"/>
  <c r="AM533" i="20"/>
  <c r="AM534" i="20"/>
  <c r="AM535" i="20"/>
  <c r="AM536" i="20"/>
  <c r="AM537" i="20"/>
  <c r="AM538" i="20"/>
  <c r="AM539" i="20"/>
  <c r="AM540" i="20"/>
  <c r="AM541" i="20"/>
  <c r="AM542" i="20"/>
  <c r="AM543" i="20"/>
  <c r="AM544" i="20"/>
  <c r="AM545" i="20"/>
  <c r="AM546" i="20"/>
  <c r="AM547" i="20"/>
  <c r="AM548" i="20"/>
  <c r="AM549" i="20"/>
  <c r="AM550" i="20"/>
  <c r="AM551" i="20"/>
  <c r="AM552" i="20"/>
  <c r="AM553" i="20"/>
  <c r="AM554" i="20"/>
  <c r="AM555" i="20"/>
  <c r="AM556" i="20"/>
  <c r="AM557" i="20"/>
  <c r="AM558" i="20"/>
  <c r="AM559" i="20"/>
  <c r="AM560" i="20"/>
  <c r="AM561" i="20"/>
  <c r="AM562" i="20"/>
  <c r="AM563" i="20"/>
  <c r="AM564" i="20"/>
  <c r="AM565" i="20"/>
  <c r="AL2" i="20"/>
  <c r="AL3" i="20"/>
  <c r="AL4" i="20"/>
  <c r="AL5" i="20"/>
  <c r="AL6" i="20"/>
  <c r="AL7" i="20"/>
  <c r="AL8" i="20"/>
  <c r="AL9" i="20"/>
  <c r="AL10" i="20"/>
  <c r="AL11" i="20"/>
  <c r="AL12" i="20"/>
  <c r="AL13" i="20"/>
  <c r="AL14" i="20"/>
  <c r="AL15" i="20"/>
  <c r="AL16" i="20"/>
  <c r="AL17" i="20"/>
  <c r="AL18" i="20"/>
  <c r="AL19" i="20"/>
  <c r="AL20" i="20"/>
  <c r="AL21" i="20"/>
  <c r="AL22" i="20"/>
  <c r="AL23" i="20"/>
  <c r="AL24" i="20"/>
  <c r="AL25" i="20"/>
  <c r="AL26" i="20"/>
  <c r="AL27" i="20"/>
  <c r="AL28" i="20"/>
  <c r="AL29" i="20"/>
  <c r="AL30" i="20"/>
  <c r="AL31" i="20"/>
  <c r="AL32" i="20"/>
  <c r="AL33" i="20"/>
  <c r="AL34" i="20"/>
  <c r="AL35" i="20"/>
  <c r="AL36" i="20"/>
  <c r="AL37" i="20"/>
  <c r="AL38" i="20"/>
  <c r="AL39" i="20"/>
  <c r="AL40" i="20"/>
  <c r="AL41" i="20"/>
  <c r="AL42" i="20"/>
  <c r="AL43" i="20"/>
  <c r="AL44" i="20"/>
  <c r="AL45" i="20"/>
  <c r="AL46" i="20"/>
  <c r="AL47" i="20"/>
  <c r="AL48" i="20"/>
  <c r="AL49" i="20"/>
  <c r="AL50" i="20"/>
  <c r="AL51" i="20"/>
  <c r="AL52" i="20"/>
  <c r="AL53" i="20"/>
  <c r="AL54" i="20"/>
  <c r="AL55" i="20"/>
  <c r="AL56" i="20"/>
  <c r="AL57" i="20"/>
  <c r="AL58" i="20"/>
  <c r="AL59" i="20"/>
  <c r="AL60" i="20"/>
  <c r="AL61" i="20"/>
  <c r="AL62" i="20"/>
  <c r="AL63" i="20"/>
  <c r="AL64" i="20"/>
  <c r="AL65" i="20"/>
  <c r="AL66" i="20"/>
  <c r="AL67" i="20"/>
  <c r="AL68" i="20"/>
  <c r="AL69" i="20"/>
  <c r="AL70" i="20"/>
  <c r="AL71" i="20"/>
  <c r="AL72" i="20"/>
  <c r="AL73" i="20"/>
  <c r="AL74" i="20"/>
  <c r="AL75" i="20"/>
  <c r="AL76" i="20"/>
  <c r="AL77" i="20"/>
  <c r="AL78" i="20"/>
  <c r="AL79" i="20"/>
  <c r="AL80" i="20"/>
  <c r="AL81" i="20"/>
  <c r="AL82" i="20"/>
  <c r="AL83" i="20"/>
  <c r="AL84" i="20"/>
  <c r="AL85" i="20"/>
  <c r="AL86" i="20"/>
  <c r="AL87" i="20"/>
  <c r="AL88" i="20"/>
  <c r="AL89" i="20"/>
  <c r="AL90" i="20"/>
  <c r="AL91" i="20"/>
  <c r="AL92" i="20"/>
  <c r="AL93" i="20"/>
  <c r="AL94" i="20"/>
  <c r="AL95" i="20"/>
  <c r="AL96" i="20"/>
  <c r="AL97" i="20"/>
  <c r="AL98" i="20"/>
  <c r="AL99" i="20"/>
  <c r="AL100" i="20"/>
  <c r="AL101" i="20"/>
  <c r="AL102" i="20"/>
  <c r="AL103" i="20"/>
  <c r="AL104" i="20"/>
  <c r="AL105" i="20"/>
  <c r="AL106" i="20"/>
  <c r="AL107" i="20"/>
  <c r="AL108" i="20"/>
  <c r="AL109" i="20"/>
  <c r="AL110" i="20"/>
  <c r="AL111" i="20"/>
  <c r="AL112" i="20"/>
  <c r="AL113" i="20"/>
  <c r="AL114" i="20"/>
  <c r="AL115" i="20"/>
  <c r="AL116" i="20"/>
  <c r="AL117" i="20"/>
  <c r="AL118" i="20"/>
  <c r="AL119" i="20"/>
  <c r="AL120" i="20"/>
  <c r="AL121" i="20"/>
  <c r="AL122" i="20"/>
  <c r="AL123" i="20"/>
  <c r="AL124" i="20"/>
  <c r="AL125" i="20"/>
  <c r="AL126" i="20"/>
  <c r="AL127" i="20"/>
  <c r="AL128" i="20"/>
  <c r="AL129" i="20"/>
  <c r="AL130" i="20"/>
  <c r="AL131" i="20"/>
  <c r="AL132" i="20"/>
  <c r="AL133" i="20"/>
  <c r="AL134" i="20"/>
  <c r="AL135" i="20"/>
  <c r="AL136" i="20"/>
  <c r="AL137" i="20"/>
  <c r="AL138" i="20"/>
  <c r="AL139" i="20"/>
  <c r="AL140" i="20"/>
  <c r="AL141" i="20"/>
  <c r="AL142" i="20"/>
  <c r="AL143" i="20"/>
  <c r="AL144" i="20"/>
  <c r="AL145" i="20"/>
  <c r="AL146" i="20"/>
  <c r="AL147" i="20"/>
  <c r="AL148" i="20"/>
  <c r="AL149" i="20"/>
  <c r="AL150" i="20"/>
  <c r="AL151" i="20"/>
  <c r="AL152" i="20"/>
  <c r="AL153" i="20"/>
  <c r="AL154" i="20"/>
  <c r="AL155" i="20"/>
  <c r="AL156" i="20"/>
  <c r="AL157" i="20"/>
  <c r="AL158" i="20"/>
  <c r="AL159" i="20"/>
  <c r="AL160" i="20"/>
  <c r="AL161" i="20"/>
  <c r="AL162" i="20"/>
  <c r="AL163" i="20"/>
  <c r="AL164" i="20"/>
  <c r="AL165" i="20"/>
  <c r="AL166" i="20"/>
  <c r="AL167" i="20"/>
  <c r="AL168" i="20"/>
  <c r="AL169" i="20"/>
  <c r="AL170" i="20"/>
  <c r="AL171" i="20"/>
  <c r="AL172" i="20"/>
  <c r="AL173" i="20"/>
  <c r="AL174" i="20"/>
  <c r="AL175" i="20"/>
  <c r="AL176" i="20"/>
  <c r="AL177" i="20"/>
  <c r="AL178" i="20"/>
  <c r="AL179" i="20"/>
  <c r="AL180" i="20"/>
  <c r="AL181" i="20"/>
  <c r="AL182" i="20"/>
  <c r="AL183" i="20"/>
  <c r="AL184" i="20"/>
  <c r="AL185" i="20"/>
  <c r="AL186" i="20"/>
  <c r="AL187" i="20"/>
  <c r="AL188" i="20"/>
  <c r="AL189" i="20"/>
  <c r="AL190" i="20"/>
  <c r="AL191" i="20"/>
  <c r="AL192" i="20"/>
  <c r="AL193" i="20"/>
  <c r="AL194" i="20"/>
  <c r="AL195" i="20"/>
  <c r="AL196" i="20"/>
  <c r="AL197" i="20"/>
  <c r="AL198" i="20"/>
  <c r="AL199" i="20"/>
  <c r="AL200" i="20"/>
  <c r="AL201" i="20"/>
  <c r="AL202" i="20"/>
  <c r="AL203" i="20"/>
  <c r="AL204" i="20"/>
  <c r="AL205" i="20"/>
  <c r="AL206" i="20"/>
  <c r="AL207" i="20"/>
  <c r="AL208" i="20"/>
  <c r="AL209" i="20"/>
  <c r="AL210" i="20"/>
  <c r="AL211" i="20"/>
  <c r="AL212" i="20"/>
  <c r="AL213" i="20"/>
  <c r="AL214" i="20"/>
  <c r="AL215" i="20"/>
  <c r="AL216" i="20"/>
  <c r="AL217" i="20"/>
  <c r="AL218" i="20"/>
  <c r="AL219" i="20"/>
  <c r="AL220" i="20"/>
  <c r="AL221" i="20"/>
  <c r="AL222" i="20"/>
  <c r="AL223" i="20"/>
  <c r="AL224" i="20"/>
  <c r="AL225" i="20"/>
  <c r="AL226" i="20"/>
  <c r="AL227" i="20"/>
  <c r="AL228" i="20"/>
  <c r="AL229" i="20"/>
  <c r="AL230" i="20"/>
  <c r="AL231" i="20"/>
  <c r="AL232" i="20"/>
  <c r="AL233" i="20"/>
  <c r="AL234" i="20"/>
  <c r="AL235" i="20"/>
  <c r="AL236" i="20"/>
  <c r="AL237" i="20"/>
  <c r="AL238" i="20"/>
  <c r="AL239" i="20"/>
  <c r="AL240" i="20"/>
  <c r="AL241" i="20"/>
  <c r="AL242" i="20"/>
  <c r="AL243" i="20"/>
  <c r="AL244" i="20"/>
  <c r="AL245" i="20"/>
  <c r="AL246" i="20"/>
  <c r="AL247" i="20"/>
  <c r="AL248" i="20"/>
  <c r="AL249" i="20"/>
  <c r="AL250" i="20"/>
  <c r="AL251" i="20"/>
  <c r="AL252" i="20"/>
  <c r="AL253" i="20"/>
  <c r="AL254" i="20"/>
  <c r="AL255" i="20"/>
  <c r="AL256" i="20"/>
  <c r="AL257" i="20"/>
  <c r="AL258" i="20"/>
  <c r="AL259" i="20"/>
  <c r="AL260" i="20"/>
  <c r="AL261" i="20"/>
  <c r="AL262" i="20"/>
  <c r="AL263" i="20"/>
  <c r="AL264" i="20"/>
  <c r="AL265" i="20"/>
  <c r="AL266" i="20"/>
  <c r="AL267" i="20"/>
  <c r="AL268" i="20"/>
  <c r="AL269" i="20"/>
  <c r="AL270" i="20"/>
  <c r="AL271" i="20"/>
  <c r="AL272" i="20"/>
  <c r="AL273" i="20"/>
  <c r="AL274" i="20"/>
  <c r="AL275" i="20"/>
  <c r="AL276" i="20"/>
  <c r="AL277" i="20"/>
  <c r="AL278" i="20"/>
  <c r="AL279" i="20"/>
  <c r="AL280" i="20"/>
  <c r="AL281" i="20"/>
  <c r="AL282" i="20"/>
  <c r="AL283" i="20"/>
  <c r="AL284" i="20"/>
  <c r="AL285" i="20"/>
  <c r="AL286" i="20"/>
  <c r="AL287" i="20"/>
  <c r="AL288" i="20"/>
  <c r="AL289" i="20"/>
  <c r="AL290" i="20"/>
  <c r="AL291" i="20"/>
  <c r="AL292" i="20"/>
  <c r="AL293" i="20"/>
  <c r="AL294" i="20"/>
  <c r="AL295" i="20"/>
  <c r="AL296" i="20"/>
  <c r="AL297" i="20"/>
  <c r="AL298" i="20"/>
  <c r="AL299" i="20"/>
  <c r="AL300" i="20"/>
  <c r="AL301" i="20"/>
  <c r="AL302" i="20"/>
  <c r="AL303" i="20"/>
  <c r="AL304" i="20"/>
  <c r="AL305" i="20"/>
  <c r="AL306" i="20"/>
  <c r="AL307" i="20"/>
  <c r="AL308" i="20"/>
  <c r="AL309" i="20"/>
  <c r="AL310" i="20"/>
  <c r="AL311" i="20"/>
  <c r="AL312" i="20"/>
  <c r="AL313" i="20"/>
  <c r="AL314" i="20"/>
  <c r="AL315" i="20"/>
  <c r="AL316" i="20"/>
  <c r="AL317" i="20"/>
  <c r="AL318" i="20"/>
  <c r="AL319" i="20"/>
  <c r="AL320" i="20"/>
  <c r="AL321" i="20"/>
  <c r="AL322" i="20"/>
  <c r="AL323" i="20"/>
  <c r="AL324" i="20"/>
  <c r="AL325" i="20"/>
  <c r="AL326" i="20"/>
  <c r="AL327" i="20"/>
  <c r="AL328" i="20"/>
  <c r="AL329" i="20"/>
  <c r="AL330" i="20"/>
  <c r="AL331" i="20"/>
  <c r="AL332" i="20"/>
  <c r="AL333" i="20"/>
  <c r="AL334" i="20"/>
  <c r="AL335" i="20"/>
  <c r="AL336" i="20"/>
  <c r="AL337" i="20"/>
  <c r="AL338" i="20"/>
  <c r="AL339" i="20"/>
  <c r="AL340" i="20"/>
  <c r="AL341" i="20"/>
  <c r="AL342" i="20"/>
  <c r="AL343" i="20"/>
  <c r="AL344" i="20"/>
  <c r="AL345" i="20"/>
  <c r="AL346" i="20"/>
  <c r="AL347" i="20"/>
  <c r="AL348" i="20"/>
  <c r="AL349" i="20"/>
  <c r="AL350" i="20"/>
  <c r="AL351" i="20"/>
  <c r="AL352" i="20"/>
  <c r="AL353" i="20"/>
  <c r="AL354" i="20"/>
  <c r="AL355" i="20"/>
  <c r="AL356" i="20"/>
  <c r="AL357" i="20"/>
  <c r="AL358" i="20"/>
  <c r="AL359" i="20"/>
  <c r="AL360" i="20"/>
  <c r="AL361" i="20"/>
  <c r="AL362" i="20"/>
  <c r="AL363" i="20"/>
  <c r="AL364" i="20"/>
  <c r="AL365" i="20"/>
  <c r="AL366" i="20"/>
  <c r="AL367" i="20"/>
  <c r="AL368" i="20"/>
  <c r="AL369" i="20"/>
  <c r="AL370" i="20"/>
  <c r="AL371" i="20"/>
  <c r="AL372" i="20"/>
  <c r="AL373" i="20"/>
  <c r="AL374" i="20"/>
  <c r="AL375" i="20"/>
  <c r="AL376" i="20"/>
  <c r="AL377" i="20"/>
  <c r="AL378" i="20"/>
  <c r="AL379" i="20"/>
  <c r="AL380" i="20"/>
  <c r="AL381" i="20"/>
  <c r="AL382" i="20"/>
  <c r="AL383" i="20"/>
  <c r="AL384" i="20"/>
  <c r="AL385" i="20"/>
  <c r="AL386" i="20"/>
  <c r="AL387" i="20"/>
  <c r="AL388" i="20"/>
  <c r="AL389" i="20"/>
  <c r="AL390" i="20"/>
  <c r="AL391" i="20"/>
  <c r="AL392" i="20"/>
  <c r="AL393" i="20"/>
  <c r="AL394" i="20"/>
  <c r="AL395" i="20"/>
  <c r="AL396" i="20"/>
  <c r="AL397" i="20"/>
  <c r="AL398" i="20"/>
  <c r="AL399" i="20"/>
  <c r="AL400" i="20"/>
  <c r="AL401" i="20"/>
  <c r="AL402" i="20"/>
  <c r="AL403" i="20"/>
  <c r="AL404" i="20"/>
  <c r="AL405" i="20"/>
  <c r="AL406" i="20"/>
  <c r="AL407" i="20"/>
  <c r="AL408" i="20"/>
  <c r="AL409" i="20"/>
  <c r="AL410" i="20"/>
  <c r="AL411" i="20"/>
  <c r="AL412" i="20"/>
  <c r="AL413" i="20"/>
  <c r="AL414" i="20"/>
  <c r="AL415" i="20"/>
  <c r="AL416" i="20"/>
  <c r="AL417" i="20"/>
  <c r="AL418" i="20"/>
  <c r="AL419" i="20"/>
  <c r="AL420" i="20"/>
  <c r="AL421" i="20"/>
  <c r="AL422" i="20"/>
  <c r="AL423" i="20"/>
  <c r="AL424" i="20"/>
  <c r="AL425" i="20"/>
  <c r="AL426" i="20"/>
  <c r="AL427" i="20"/>
  <c r="AL428" i="20"/>
  <c r="AL429" i="20"/>
  <c r="AL430" i="20"/>
  <c r="AL431" i="20"/>
  <c r="AL432" i="20"/>
  <c r="AL433" i="20"/>
  <c r="AL434" i="20"/>
  <c r="AL435" i="20"/>
  <c r="AL436" i="20"/>
  <c r="AL437" i="20"/>
  <c r="AL438" i="20"/>
  <c r="AL439" i="20"/>
  <c r="AL440" i="20"/>
  <c r="AL441" i="20"/>
  <c r="AL442" i="20"/>
  <c r="AL443" i="20"/>
  <c r="AL444" i="20"/>
  <c r="AL445" i="20"/>
  <c r="AL446" i="20"/>
  <c r="AL447" i="20"/>
  <c r="AL448" i="20"/>
  <c r="AL449" i="20"/>
  <c r="AL450" i="20"/>
  <c r="AL451" i="20"/>
  <c r="AL452" i="20"/>
  <c r="AL453" i="20"/>
  <c r="AL454" i="20"/>
  <c r="AL455" i="20"/>
  <c r="AL456" i="20"/>
  <c r="AL457" i="20"/>
  <c r="AL458" i="20"/>
  <c r="AL459" i="20"/>
  <c r="AL460" i="20"/>
  <c r="AL461" i="20"/>
  <c r="AL462" i="20"/>
  <c r="AL463" i="20"/>
  <c r="AL464" i="20"/>
  <c r="AL465" i="20"/>
  <c r="AL466" i="20"/>
  <c r="AL467" i="20"/>
  <c r="AL468" i="20"/>
  <c r="AL469" i="20"/>
  <c r="AL470" i="20"/>
  <c r="AL471" i="20"/>
  <c r="AL472" i="20"/>
  <c r="AL473" i="20"/>
  <c r="AL474" i="20"/>
  <c r="AL475" i="20"/>
  <c r="AL476" i="20"/>
  <c r="AL477" i="20"/>
  <c r="AL478" i="20"/>
  <c r="AL479" i="20"/>
  <c r="AL480" i="20"/>
  <c r="AL481" i="20"/>
  <c r="AL482" i="20"/>
  <c r="AL483" i="20"/>
  <c r="AL484" i="20"/>
  <c r="AL485" i="20"/>
  <c r="AL486" i="20"/>
  <c r="AL487" i="20"/>
  <c r="AL488" i="20"/>
  <c r="AL489" i="20"/>
  <c r="AL490" i="20"/>
  <c r="AL491" i="20"/>
  <c r="AL492" i="20"/>
  <c r="AL493" i="20"/>
  <c r="AL494" i="20"/>
  <c r="AL495" i="20"/>
  <c r="AL496" i="20"/>
  <c r="AL497" i="20"/>
  <c r="AL498" i="20"/>
  <c r="AL499" i="20"/>
  <c r="AL500" i="20"/>
  <c r="AL501" i="20"/>
  <c r="AL502" i="20"/>
  <c r="AL503" i="20"/>
  <c r="AL504" i="20"/>
  <c r="AL505" i="20"/>
  <c r="AL506" i="20"/>
  <c r="AL507" i="20"/>
  <c r="AL508" i="20"/>
  <c r="AL509" i="20"/>
  <c r="AL510" i="20"/>
  <c r="AL511" i="20"/>
  <c r="AL512" i="20"/>
  <c r="AL513" i="20"/>
  <c r="AL514" i="20"/>
  <c r="AL515" i="20"/>
  <c r="AL516" i="20"/>
  <c r="AL517" i="20"/>
  <c r="AL518" i="20"/>
  <c r="AL519" i="20"/>
  <c r="AL520" i="20"/>
  <c r="AL521" i="20"/>
  <c r="AL522" i="20"/>
  <c r="AL523" i="20"/>
  <c r="AL524" i="20"/>
  <c r="AL525" i="20"/>
  <c r="AL526" i="20"/>
  <c r="AL527" i="20"/>
  <c r="AL528" i="20"/>
  <c r="AL529" i="20"/>
  <c r="AL530" i="20"/>
  <c r="AL531" i="20"/>
  <c r="AL532" i="20"/>
  <c r="AL533" i="20"/>
  <c r="AL534" i="20"/>
  <c r="AL535" i="20"/>
  <c r="AL536" i="20"/>
  <c r="AL537" i="20"/>
  <c r="AL538" i="20"/>
  <c r="AL539" i="20"/>
  <c r="AL540" i="20"/>
  <c r="AL541" i="20"/>
  <c r="AL542" i="20"/>
  <c r="AL543" i="20"/>
  <c r="AL544" i="20"/>
  <c r="AL545" i="20"/>
  <c r="AL546" i="20"/>
  <c r="AL547" i="20"/>
  <c r="AL548" i="20"/>
  <c r="AL549" i="20"/>
  <c r="AL550" i="20"/>
  <c r="AL551" i="20"/>
  <c r="AL552" i="20"/>
  <c r="AL553" i="20"/>
  <c r="AL554" i="20"/>
  <c r="AL555" i="20"/>
  <c r="AL556" i="20"/>
  <c r="AL557" i="20"/>
  <c r="AL558" i="20"/>
  <c r="AL559" i="20"/>
  <c r="AL560" i="20"/>
  <c r="AL561" i="20"/>
  <c r="AL562" i="20"/>
  <c r="AL563" i="20"/>
  <c r="AL564" i="20"/>
  <c r="AL565" i="20"/>
  <c r="AK2" i="20"/>
  <c r="AK3" i="20"/>
  <c r="AK4" i="20"/>
  <c r="AK5" i="20"/>
  <c r="AK6" i="20"/>
  <c r="AK7" i="20"/>
  <c r="AK8" i="20"/>
  <c r="AK9" i="20"/>
  <c r="AK10" i="20"/>
  <c r="AK11" i="20"/>
  <c r="AK12" i="20"/>
  <c r="AK13" i="20"/>
  <c r="AK14" i="20"/>
  <c r="AK15" i="20"/>
  <c r="AK16" i="20"/>
  <c r="AK17" i="20"/>
  <c r="AK18" i="20"/>
  <c r="AK19" i="20"/>
  <c r="AK20" i="20"/>
  <c r="AK21" i="20"/>
  <c r="AK22" i="20"/>
  <c r="AK23" i="20"/>
  <c r="AK24" i="20"/>
  <c r="AK25" i="20"/>
  <c r="AK26" i="20"/>
  <c r="AK27" i="20"/>
  <c r="AK28" i="20"/>
  <c r="AK29" i="20"/>
  <c r="AK30" i="20"/>
  <c r="AK31" i="20"/>
  <c r="AK32" i="20"/>
  <c r="AK33" i="20"/>
  <c r="AK34" i="20"/>
  <c r="AK35" i="20"/>
  <c r="AK36" i="20"/>
  <c r="AK37" i="20"/>
  <c r="AK38" i="20"/>
  <c r="AK39" i="20"/>
  <c r="AK40" i="20"/>
  <c r="AK41" i="20"/>
  <c r="AK42" i="20"/>
  <c r="AK43" i="20"/>
  <c r="AK44" i="20"/>
  <c r="AK45" i="20"/>
  <c r="AK46" i="20"/>
  <c r="AK47" i="20"/>
  <c r="AK48" i="20"/>
  <c r="AK49" i="20"/>
  <c r="AK50" i="20"/>
  <c r="AK51" i="20"/>
  <c r="AK52" i="20"/>
  <c r="AK53" i="20"/>
  <c r="AK54" i="20"/>
  <c r="AK55" i="20"/>
  <c r="AK56" i="20"/>
  <c r="AK57" i="20"/>
  <c r="AK58" i="20"/>
  <c r="AK59" i="20"/>
  <c r="AK60" i="20"/>
  <c r="AK61" i="20"/>
  <c r="AK62" i="20"/>
  <c r="AK63" i="20"/>
  <c r="AK64" i="20"/>
  <c r="AK65" i="20"/>
  <c r="AK66" i="20"/>
  <c r="AK67" i="20"/>
  <c r="AK68" i="20"/>
  <c r="AK69" i="20"/>
  <c r="AK70" i="20"/>
  <c r="AK71" i="20"/>
  <c r="AK72" i="20"/>
  <c r="AK73" i="20"/>
  <c r="AK74" i="20"/>
  <c r="AK75" i="20"/>
  <c r="AK76" i="20"/>
  <c r="AK77" i="20"/>
  <c r="AK78" i="20"/>
  <c r="AK79" i="20"/>
  <c r="AK80" i="20"/>
  <c r="AK81" i="20"/>
  <c r="AK82" i="20"/>
  <c r="AK83" i="20"/>
  <c r="AK84" i="20"/>
  <c r="AK85" i="20"/>
  <c r="AK86" i="20"/>
  <c r="AK87" i="20"/>
  <c r="AK88" i="20"/>
  <c r="AK89" i="20"/>
  <c r="AK90" i="20"/>
  <c r="AK91" i="20"/>
  <c r="AK92" i="20"/>
  <c r="AK93" i="20"/>
  <c r="AK94" i="20"/>
  <c r="AK95" i="20"/>
  <c r="AK96" i="20"/>
  <c r="AK97" i="20"/>
  <c r="AK98" i="20"/>
  <c r="AK99" i="20"/>
  <c r="AK100" i="20"/>
  <c r="AK101" i="20"/>
  <c r="AK102" i="20"/>
  <c r="AK103" i="20"/>
  <c r="AK104" i="20"/>
  <c r="AK105" i="20"/>
  <c r="AK106" i="20"/>
  <c r="AK107" i="20"/>
  <c r="AK108" i="20"/>
  <c r="AK109" i="20"/>
  <c r="AK110" i="20"/>
  <c r="AK111" i="20"/>
  <c r="AK112" i="20"/>
  <c r="AK113" i="20"/>
  <c r="AK114" i="20"/>
  <c r="AK115" i="20"/>
  <c r="AK116" i="20"/>
  <c r="AK117" i="20"/>
  <c r="AK118" i="20"/>
  <c r="AK119" i="20"/>
  <c r="AK120" i="20"/>
  <c r="AK121" i="20"/>
  <c r="AK122" i="20"/>
  <c r="AK123" i="20"/>
  <c r="AK124" i="20"/>
  <c r="AK125" i="20"/>
  <c r="AK126" i="20"/>
  <c r="AK127" i="20"/>
  <c r="AK128" i="20"/>
  <c r="AK129" i="20"/>
  <c r="AK130" i="20"/>
  <c r="AK131" i="20"/>
  <c r="AK132" i="20"/>
  <c r="AK133" i="20"/>
  <c r="AK134" i="20"/>
  <c r="AK135" i="20"/>
  <c r="AK136" i="20"/>
  <c r="AK137" i="20"/>
  <c r="AK138" i="20"/>
  <c r="AK139" i="20"/>
  <c r="AK140" i="20"/>
  <c r="AK141" i="20"/>
  <c r="AK142" i="20"/>
  <c r="AK143" i="20"/>
  <c r="AK144" i="20"/>
  <c r="AK145" i="20"/>
  <c r="AK146" i="20"/>
  <c r="AK147" i="20"/>
  <c r="AK148" i="20"/>
  <c r="AK149" i="20"/>
  <c r="AK150" i="20"/>
  <c r="AK151" i="20"/>
  <c r="AK152" i="20"/>
  <c r="AK153" i="20"/>
  <c r="AK154" i="20"/>
  <c r="AK155" i="20"/>
  <c r="AK156" i="20"/>
  <c r="AK157" i="20"/>
  <c r="AK158" i="20"/>
  <c r="AK159" i="20"/>
  <c r="AK160" i="20"/>
  <c r="AK161" i="20"/>
  <c r="AK162" i="20"/>
  <c r="AK163" i="20"/>
  <c r="AK164" i="20"/>
  <c r="AK165" i="20"/>
  <c r="AK166" i="20"/>
  <c r="AK167" i="20"/>
  <c r="AK168" i="20"/>
  <c r="AK169" i="20"/>
  <c r="AK170" i="20"/>
  <c r="AK171" i="20"/>
  <c r="AK172" i="20"/>
  <c r="AK173" i="20"/>
  <c r="AK174" i="20"/>
  <c r="AK175" i="20"/>
  <c r="AK176" i="20"/>
  <c r="AK177" i="20"/>
  <c r="AK178" i="20"/>
  <c r="AK179" i="20"/>
  <c r="AK180" i="20"/>
  <c r="AK181" i="20"/>
  <c r="AK182" i="20"/>
  <c r="AK183" i="20"/>
  <c r="AK184" i="20"/>
  <c r="AK185" i="20"/>
  <c r="AK186" i="20"/>
  <c r="AK187" i="20"/>
  <c r="AK188" i="20"/>
  <c r="AK189" i="20"/>
  <c r="AK190" i="20"/>
  <c r="AK191" i="20"/>
  <c r="AK192" i="20"/>
  <c r="AK193" i="20"/>
  <c r="AK194" i="20"/>
  <c r="AK195" i="20"/>
  <c r="AK196" i="20"/>
  <c r="AK197" i="20"/>
  <c r="AK198" i="20"/>
  <c r="AK199" i="20"/>
  <c r="AK200" i="20"/>
  <c r="AK201" i="20"/>
  <c r="AK202" i="20"/>
  <c r="AK203" i="20"/>
  <c r="AK204" i="20"/>
  <c r="AK205" i="20"/>
  <c r="AK206" i="20"/>
  <c r="AK207" i="20"/>
  <c r="AK208" i="20"/>
  <c r="AK209" i="20"/>
  <c r="AK210" i="20"/>
  <c r="AK211" i="20"/>
  <c r="AK212" i="20"/>
  <c r="AK213" i="20"/>
  <c r="AK214" i="20"/>
  <c r="AK215" i="20"/>
  <c r="AK216" i="20"/>
  <c r="AK217" i="20"/>
  <c r="AK218" i="20"/>
  <c r="AK219" i="20"/>
  <c r="AK220" i="20"/>
  <c r="AK221" i="20"/>
  <c r="AK222" i="20"/>
  <c r="AK223" i="20"/>
  <c r="AK224" i="20"/>
  <c r="AK225" i="20"/>
  <c r="AK226" i="20"/>
  <c r="AK227" i="20"/>
  <c r="AK228" i="20"/>
  <c r="AK229" i="20"/>
  <c r="AK230" i="20"/>
  <c r="AK231" i="20"/>
  <c r="AK232" i="20"/>
  <c r="AK233" i="20"/>
  <c r="AK234" i="20"/>
  <c r="AK235" i="20"/>
  <c r="AK236" i="20"/>
  <c r="AK237" i="20"/>
  <c r="AK238" i="20"/>
  <c r="AK239" i="20"/>
  <c r="AK240" i="20"/>
  <c r="AK241" i="20"/>
  <c r="AK242" i="20"/>
  <c r="AK243" i="20"/>
  <c r="AK244" i="20"/>
  <c r="AK245" i="20"/>
  <c r="AK246" i="20"/>
  <c r="AK247" i="20"/>
  <c r="AK248" i="20"/>
  <c r="AK249" i="20"/>
  <c r="AK250" i="20"/>
  <c r="AK251" i="20"/>
  <c r="AK252" i="20"/>
  <c r="AK253" i="20"/>
  <c r="AK254" i="20"/>
  <c r="AK255" i="20"/>
  <c r="AK256" i="20"/>
  <c r="AK257" i="20"/>
  <c r="AK258" i="20"/>
  <c r="AK259" i="20"/>
  <c r="AK260" i="20"/>
  <c r="AK261" i="20"/>
  <c r="AK262" i="20"/>
  <c r="AK263" i="20"/>
  <c r="AK264" i="20"/>
  <c r="AK265" i="20"/>
  <c r="AK266" i="20"/>
  <c r="AK267" i="20"/>
  <c r="AK268" i="20"/>
  <c r="AK269" i="20"/>
  <c r="AK270" i="20"/>
  <c r="AK271" i="20"/>
  <c r="AK272" i="20"/>
  <c r="AK273" i="20"/>
  <c r="AK274" i="20"/>
  <c r="AK275" i="20"/>
  <c r="AK276" i="20"/>
  <c r="AK277" i="20"/>
  <c r="AK278" i="20"/>
  <c r="AK279" i="20"/>
  <c r="AK280" i="20"/>
  <c r="AK281" i="20"/>
  <c r="AK282" i="20"/>
  <c r="AK283" i="20"/>
  <c r="AK284" i="20"/>
  <c r="AK285" i="20"/>
  <c r="AK286" i="20"/>
  <c r="AK287" i="20"/>
  <c r="AK288" i="20"/>
  <c r="AK289" i="20"/>
  <c r="AK290" i="20"/>
  <c r="AK291" i="20"/>
  <c r="AK292" i="20"/>
  <c r="AK293" i="20"/>
  <c r="AK294" i="20"/>
  <c r="AK295" i="20"/>
  <c r="AK296" i="20"/>
  <c r="AK297" i="20"/>
  <c r="AK298" i="20"/>
  <c r="AK299" i="20"/>
  <c r="AK300" i="20"/>
  <c r="AK301" i="20"/>
  <c r="AK302" i="20"/>
  <c r="AK303" i="20"/>
  <c r="AK304" i="20"/>
  <c r="AK305" i="20"/>
  <c r="AK306" i="20"/>
  <c r="AK307" i="20"/>
  <c r="AK308" i="20"/>
  <c r="AK309" i="20"/>
  <c r="AK310" i="20"/>
  <c r="AK311" i="20"/>
  <c r="AK312" i="20"/>
  <c r="AK313" i="20"/>
  <c r="AK314" i="20"/>
  <c r="AK315" i="20"/>
  <c r="AK316" i="20"/>
  <c r="AK317" i="20"/>
  <c r="AK318" i="20"/>
  <c r="AK319" i="20"/>
  <c r="AK320" i="20"/>
  <c r="AK321" i="20"/>
  <c r="AK322" i="20"/>
  <c r="AK323" i="20"/>
  <c r="AK324" i="20"/>
  <c r="AK325" i="20"/>
  <c r="AK326" i="20"/>
  <c r="AK327" i="20"/>
  <c r="AK328" i="20"/>
  <c r="AK329" i="20"/>
  <c r="AK330" i="20"/>
  <c r="AK331" i="20"/>
  <c r="AK332" i="20"/>
  <c r="AK333" i="20"/>
  <c r="AK334" i="20"/>
  <c r="AK335" i="20"/>
  <c r="AK336" i="20"/>
  <c r="AK337" i="20"/>
  <c r="AK338" i="20"/>
  <c r="AK339" i="20"/>
  <c r="AK340" i="20"/>
  <c r="AK341" i="20"/>
  <c r="AK342" i="20"/>
  <c r="AK343" i="20"/>
  <c r="AK344" i="20"/>
  <c r="AK345" i="20"/>
  <c r="AK346" i="20"/>
  <c r="AK347" i="20"/>
  <c r="AK348" i="20"/>
  <c r="AK349" i="20"/>
  <c r="AK350" i="20"/>
  <c r="AK351" i="20"/>
  <c r="AK352" i="20"/>
  <c r="AK353" i="20"/>
  <c r="AK354" i="20"/>
  <c r="AK355" i="20"/>
  <c r="AK356" i="20"/>
  <c r="AK357" i="20"/>
  <c r="AK358" i="20"/>
  <c r="AK359" i="20"/>
  <c r="AK360" i="20"/>
  <c r="AK361" i="20"/>
  <c r="AK362" i="20"/>
  <c r="AK363" i="20"/>
  <c r="AK364" i="20"/>
  <c r="AK365" i="20"/>
  <c r="AK366" i="20"/>
  <c r="AK367" i="20"/>
  <c r="AK368" i="20"/>
  <c r="AK369" i="20"/>
  <c r="AK370" i="20"/>
  <c r="AK371" i="20"/>
  <c r="AK372" i="20"/>
  <c r="AK373" i="20"/>
  <c r="AK374" i="20"/>
  <c r="AK375" i="20"/>
  <c r="AK376" i="20"/>
  <c r="AK377" i="20"/>
  <c r="AK378" i="20"/>
  <c r="AK379" i="20"/>
  <c r="AK380" i="20"/>
  <c r="AK381" i="20"/>
  <c r="AK382" i="20"/>
  <c r="AK383" i="20"/>
  <c r="AK384" i="20"/>
  <c r="AK385" i="20"/>
  <c r="AK386" i="20"/>
  <c r="AK387" i="20"/>
  <c r="AK388" i="20"/>
  <c r="AK389" i="20"/>
  <c r="AK390" i="20"/>
  <c r="AK391" i="20"/>
  <c r="AK392" i="20"/>
  <c r="AK393" i="20"/>
  <c r="AK394" i="20"/>
  <c r="AK395" i="20"/>
  <c r="AK396" i="20"/>
  <c r="AK397" i="20"/>
  <c r="AK398" i="20"/>
  <c r="AK399" i="20"/>
  <c r="AK400" i="20"/>
  <c r="AK401" i="20"/>
  <c r="AK402" i="20"/>
  <c r="AK403" i="20"/>
  <c r="AK404" i="20"/>
  <c r="AK405" i="20"/>
  <c r="AK406" i="20"/>
  <c r="AK407" i="20"/>
  <c r="AK408" i="20"/>
  <c r="AK409" i="20"/>
  <c r="AK410" i="20"/>
  <c r="AK411" i="20"/>
  <c r="AK412" i="20"/>
  <c r="AK413" i="20"/>
  <c r="AK414" i="20"/>
  <c r="AK415" i="20"/>
  <c r="AK416" i="20"/>
  <c r="AK417" i="20"/>
  <c r="AK418" i="20"/>
  <c r="AK419" i="20"/>
  <c r="AK420" i="20"/>
  <c r="AK421" i="20"/>
  <c r="AK422" i="20"/>
  <c r="AK423" i="20"/>
  <c r="AK424" i="20"/>
  <c r="AK425" i="20"/>
  <c r="AK426" i="20"/>
  <c r="AK427" i="20"/>
  <c r="AK428" i="20"/>
  <c r="AK429" i="20"/>
  <c r="AK430" i="20"/>
  <c r="AK431" i="20"/>
  <c r="AK432" i="20"/>
  <c r="AK433" i="20"/>
  <c r="AK434" i="20"/>
  <c r="AK435" i="20"/>
  <c r="AK436" i="20"/>
  <c r="AK437" i="20"/>
  <c r="AK438" i="20"/>
  <c r="AK439" i="20"/>
  <c r="AK440" i="20"/>
  <c r="AK441" i="20"/>
  <c r="AK442" i="20"/>
  <c r="AK443" i="20"/>
  <c r="AK444" i="20"/>
  <c r="AK445" i="20"/>
  <c r="AK446" i="20"/>
  <c r="AK447" i="20"/>
  <c r="AK448" i="20"/>
  <c r="AK449" i="20"/>
  <c r="AK450" i="20"/>
  <c r="AK451" i="20"/>
  <c r="AK452" i="20"/>
  <c r="AK453" i="20"/>
  <c r="AK454" i="20"/>
  <c r="AK455" i="20"/>
  <c r="AK456" i="20"/>
  <c r="AK457" i="20"/>
  <c r="AK458" i="20"/>
  <c r="AK459" i="20"/>
  <c r="AK460" i="20"/>
  <c r="AK461" i="20"/>
  <c r="AK462" i="20"/>
  <c r="AK463" i="20"/>
  <c r="AK464" i="20"/>
  <c r="AK465" i="20"/>
  <c r="AK466" i="20"/>
  <c r="AK467" i="20"/>
  <c r="AK468" i="20"/>
  <c r="AK469" i="20"/>
  <c r="AK470" i="20"/>
  <c r="AK471" i="20"/>
  <c r="AK472" i="20"/>
  <c r="AK473" i="20"/>
  <c r="AK474" i="20"/>
  <c r="AK475" i="20"/>
  <c r="AK476" i="20"/>
  <c r="AK477" i="20"/>
  <c r="AK478" i="20"/>
  <c r="AK479" i="20"/>
  <c r="AK480" i="20"/>
  <c r="AK481" i="20"/>
  <c r="AK482" i="20"/>
  <c r="AK483" i="20"/>
  <c r="AK484" i="20"/>
  <c r="AK485" i="20"/>
  <c r="AK486" i="20"/>
  <c r="AK487" i="20"/>
  <c r="AK488" i="20"/>
  <c r="AK489" i="20"/>
  <c r="AK490" i="20"/>
  <c r="AK491" i="20"/>
  <c r="AK492" i="20"/>
  <c r="AK493" i="20"/>
  <c r="AK494" i="20"/>
  <c r="AK495" i="20"/>
  <c r="AK496" i="20"/>
  <c r="AK497" i="20"/>
  <c r="AK498" i="20"/>
  <c r="AK499" i="20"/>
  <c r="AK500" i="20"/>
  <c r="AK501" i="20"/>
  <c r="AK502" i="20"/>
  <c r="AK503" i="20"/>
  <c r="AK504" i="20"/>
  <c r="AK505" i="20"/>
  <c r="AK506" i="20"/>
  <c r="AK507" i="20"/>
  <c r="AK508" i="20"/>
  <c r="AK509" i="20"/>
  <c r="AK510" i="20"/>
  <c r="AK511" i="20"/>
  <c r="AK512" i="20"/>
  <c r="AK513" i="20"/>
  <c r="AK514" i="20"/>
  <c r="AK515" i="20"/>
  <c r="AK516" i="20"/>
  <c r="AK517" i="20"/>
  <c r="AK518" i="20"/>
  <c r="AK519" i="20"/>
  <c r="AK520" i="20"/>
  <c r="AK521" i="20"/>
  <c r="AK522" i="20"/>
  <c r="AK523" i="20"/>
  <c r="AK524" i="20"/>
  <c r="AK525" i="20"/>
  <c r="AK526" i="20"/>
  <c r="AK527" i="20"/>
  <c r="AK528" i="20"/>
  <c r="AK529" i="20"/>
  <c r="AK530" i="20"/>
  <c r="AK531" i="20"/>
  <c r="AK532" i="20"/>
  <c r="AK533" i="20"/>
  <c r="AK534" i="20"/>
  <c r="AK535" i="20"/>
  <c r="AK536" i="20"/>
  <c r="AK537" i="20"/>
  <c r="AK538" i="20"/>
  <c r="AK539" i="20"/>
  <c r="AK540" i="20"/>
  <c r="AK541" i="20"/>
  <c r="AK542" i="20"/>
  <c r="AK543" i="20"/>
  <c r="AK544" i="20"/>
  <c r="AK545" i="20"/>
  <c r="AK546" i="20"/>
  <c r="AK547" i="20"/>
  <c r="AK548" i="20"/>
  <c r="AK549" i="20"/>
  <c r="AK550" i="20"/>
  <c r="AK551" i="20"/>
  <c r="AK552" i="20"/>
  <c r="AK553" i="20"/>
  <c r="AK554" i="20"/>
  <c r="AK555" i="20"/>
  <c r="AK556" i="20"/>
  <c r="AK557" i="20"/>
  <c r="AK558" i="20"/>
  <c r="AK559" i="20"/>
  <c r="AK560" i="20"/>
  <c r="AK561" i="20"/>
  <c r="AK562" i="20"/>
  <c r="AK563" i="20"/>
  <c r="AK564" i="20"/>
  <c r="AK565" i="20"/>
  <c r="AJ2" i="20"/>
  <c r="AJ3" i="20"/>
  <c r="AJ4" i="20"/>
  <c r="AJ5" i="20"/>
  <c r="AJ6" i="20"/>
  <c r="AJ7" i="20"/>
  <c r="AJ8" i="20"/>
  <c r="AJ9" i="20"/>
  <c r="AJ10" i="20"/>
  <c r="AJ11" i="20"/>
  <c r="AJ12" i="20"/>
  <c r="AJ13" i="20"/>
  <c r="AJ14" i="20"/>
  <c r="AJ15" i="20"/>
  <c r="AJ16" i="20"/>
  <c r="AJ17" i="20"/>
  <c r="AJ18" i="20"/>
  <c r="AJ19" i="20"/>
  <c r="AJ20" i="20"/>
  <c r="AJ21" i="20"/>
  <c r="AJ22" i="20"/>
  <c r="AJ23" i="20"/>
  <c r="AJ24" i="20"/>
  <c r="AJ25" i="20"/>
  <c r="AJ26" i="20"/>
  <c r="AJ27" i="20"/>
  <c r="AJ28" i="20"/>
  <c r="AJ29" i="20"/>
  <c r="AJ30" i="20"/>
  <c r="AJ31" i="20"/>
  <c r="AJ32" i="20"/>
  <c r="AJ33" i="20"/>
  <c r="AJ34" i="20"/>
  <c r="AJ35" i="20"/>
  <c r="AJ36" i="20"/>
  <c r="AJ37" i="20"/>
  <c r="AJ38" i="20"/>
  <c r="AJ39" i="20"/>
  <c r="AJ40" i="20"/>
  <c r="AJ41" i="20"/>
  <c r="AJ42" i="20"/>
  <c r="AJ43" i="20"/>
  <c r="AJ44" i="20"/>
  <c r="AJ45" i="20"/>
  <c r="AJ46" i="20"/>
  <c r="AJ47" i="20"/>
  <c r="AJ48" i="20"/>
  <c r="AJ49" i="20"/>
  <c r="AJ50" i="20"/>
  <c r="AJ51" i="20"/>
  <c r="AJ52" i="20"/>
  <c r="AJ53" i="20"/>
  <c r="AJ54" i="20"/>
  <c r="AJ55" i="20"/>
  <c r="AJ56" i="20"/>
  <c r="AJ57" i="20"/>
  <c r="AJ58" i="20"/>
  <c r="AJ59" i="20"/>
  <c r="AJ60" i="20"/>
  <c r="AJ61" i="20"/>
  <c r="AJ62" i="20"/>
  <c r="AJ63" i="20"/>
  <c r="AJ64" i="20"/>
  <c r="AJ65" i="20"/>
  <c r="AJ66" i="20"/>
  <c r="AJ67" i="20"/>
  <c r="AJ68" i="20"/>
  <c r="AJ69" i="20"/>
  <c r="AJ70" i="20"/>
  <c r="AJ71" i="20"/>
  <c r="AJ72" i="20"/>
  <c r="AJ73" i="20"/>
  <c r="AJ74" i="20"/>
  <c r="AJ75" i="20"/>
  <c r="AJ76" i="20"/>
  <c r="AJ77" i="20"/>
  <c r="AJ78" i="20"/>
  <c r="AJ79" i="20"/>
  <c r="AJ80" i="20"/>
  <c r="AJ81" i="20"/>
  <c r="AJ82" i="20"/>
  <c r="AJ83" i="20"/>
  <c r="AJ84" i="20"/>
  <c r="AJ85" i="20"/>
  <c r="AJ86" i="20"/>
  <c r="AJ87" i="20"/>
  <c r="AJ88" i="20"/>
  <c r="AJ89" i="20"/>
  <c r="AJ90" i="20"/>
  <c r="AJ91" i="20"/>
  <c r="AJ92" i="20"/>
  <c r="AJ93" i="20"/>
  <c r="AJ94" i="20"/>
  <c r="AJ95" i="20"/>
  <c r="AJ96" i="20"/>
  <c r="AJ97" i="20"/>
  <c r="AJ98" i="20"/>
  <c r="AJ99" i="20"/>
  <c r="AJ100" i="20"/>
  <c r="AJ101" i="20"/>
  <c r="AJ102" i="20"/>
  <c r="AJ103" i="20"/>
  <c r="AJ104" i="20"/>
  <c r="AJ105" i="20"/>
  <c r="AJ106" i="20"/>
  <c r="AJ107" i="20"/>
  <c r="AJ108" i="20"/>
  <c r="AJ109" i="20"/>
  <c r="AJ110" i="20"/>
  <c r="AJ111" i="20"/>
  <c r="AJ112" i="20"/>
  <c r="AJ113" i="20"/>
  <c r="AJ114" i="20"/>
  <c r="AJ115" i="20"/>
  <c r="AJ116" i="20"/>
  <c r="AJ117" i="20"/>
  <c r="AJ118" i="20"/>
  <c r="AJ119" i="20"/>
  <c r="AJ120" i="20"/>
  <c r="AJ121" i="20"/>
  <c r="AJ122" i="20"/>
  <c r="AJ123" i="20"/>
  <c r="AJ124" i="20"/>
  <c r="AJ125" i="20"/>
  <c r="AJ126" i="20"/>
  <c r="AJ127" i="20"/>
  <c r="AJ128" i="20"/>
  <c r="AJ129" i="20"/>
  <c r="AJ130" i="20"/>
  <c r="AJ131" i="20"/>
  <c r="AJ132" i="20"/>
  <c r="AJ133" i="20"/>
  <c r="AJ134" i="20"/>
  <c r="AJ135" i="20"/>
  <c r="AJ136" i="20"/>
  <c r="AJ137" i="20"/>
  <c r="AJ138" i="20"/>
  <c r="AJ139" i="20"/>
  <c r="AJ140" i="20"/>
  <c r="AJ141" i="20"/>
  <c r="AJ142" i="20"/>
  <c r="AJ143" i="20"/>
  <c r="AJ144" i="20"/>
  <c r="AJ145" i="20"/>
  <c r="AJ146" i="20"/>
  <c r="AJ147" i="20"/>
  <c r="AJ148" i="20"/>
  <c r="AJ149" i="20"/>
  <c r="AJ150" i="20"/>
  <c r="AJ151" i="20"/>
  <c r="AJ152" i="20"/>
  <c r="AJ153" i="20"/>
  <c r="AJ154" i="20"/>
  <c r="AJ155" i="20"/>
  <c r="AJ156" i="20"/>
  <c r="AJ157" i="20"/>
  <c r="AJ158" i="20"/>
  <c r="AJ159" i="20"/>
  <c r="AJ160" i="20"/>
  <c r="AJ161" i="20"/>
  <c r="AJ162" i="20"/>
  <c r="AJ163" i="20"/>
  <c r="AJ164" i="20"/>
  <c r="AJ165" i="20"/>
  <c r="AJ166" i="20"/>
  <c r="AJ167" i="20"/>
  <c r="AJ168" i="20"/>
  <c r="AJ169" i="20"/>
  <c r="AJ170" i="20"/>
  <c r="AJ171" i="20"/>
  <c r="AJ172" i="20"/>
  <c r="AJ173" i="20"/>
  <c r="AJ174" i="20"/>
  <c r="AJ175" i="20"/>
  <c r="AJ176" i="20"/>
  <c r="AJ177" i="20"/>
  <c r="AJ178" i="20"/>
  <c r="AJ179" i="20"/>
  <c r="AJ180" i="20"/>
  <c r="AJ181" i="20"/>
  <c r="AJ182" i="20"/>
  <c r="AJ183" i="20"/>
  <c r="AJ184" i="20"/>
  <c r="AJ185" i="20"/>
  <c r="AJ186" i="20"/>
  <c r="AJ187" i="20"/>
  <c r="AJ188" i="20"/>
  <c r="AJ189" i="20"/>
  <c r="AJ190" i="20"/>
  <c r="AJ191" i="20"/>
  <c r="AJ192" i="20"/>
  <c r="AJ193" i="20"/>
  <c r="AJ194" i="20"/>
  <c r="AJ195" i="20"/>
  <c r="AJ196" i="20"/>
  <c r="AJ197" i="20"/>
  <c r="AJ198" i="20"/>
  <c r="AJ199" i="20"/>
  <c r="AJ200" i="20"/>
  <c r="AJ201" i="20"/>
  <c r="AJ202" i="20"/>
  <c r="AJ203" i="20"/>
  <c r="AJ204" i="20"/>
  <c r="AJ205" i="20"/>
  <c r="AJ206" i="20"/>
  <c r="AJ207" i="20"/>
  <c r="AJ208" i="20"/>
  <c r="AJ209" i="20"/>
  <c r="AJ210" i="20"/>
  <c r="AJ211" i="20"/>
  <c r="AJ212" i="20"/>
  <c r="AJ213" i="20"/>
  <c r="AJ214" i="20"/>
  <c r="AJ215" i="20"/>
  <c r="AJ216" i="20"/>
  <c r="AJ217" i="20"/>
  <c r="AJ218" i="20"/>
  <c r="AJ219" i="20"/>
  <c r="AJ220" i="20"/>
  <c r="AJ221" i="20"/>
  <c r="AJ222" i="20"/>
  <c r="AJ223" i="20"/>
  <c r="AJ224" i="20"/>
  <c r="AJ225" i="20"/>
  <c r="AJ226" i="20"/>
  <c r="AJ227" i="20"/>
  <c r="AJ228" i="20"/>
  <c r="AJ229" i="20"/>
  <c r="AJ230" i="20"/>
  <c r="AJ231" i="20"/>
  <c r="AJ232" i="20"/>
  <c r="AJ233" i="20"/>
  <c r="AJ234" i="20"/>
  <c r="AJ235" i="20"/>
  <c r="AJ236" i="20"/>
  <c r="AJ237" i="20"/>
  <c r="AJ238" i="20"/>
  <c r="AJ239" i="20"/>
  <c r="AJ240" i="20"/>
  <c r="AJ241" i="20"/>
  <c r="AJ242" i="20"/>
  <c r="AJ243" i="20"/>
  <c r="AJ244" i="20"/>
  <c r="AJ245" i="20"/>
  <c r="AJ246" i="20"/>
  <c r="AJ247" i="20"/>
  <c r="AJ248" i="20"/>
  <c r="AJ249" i="20"/>
  <c r="AJ250" i="20"/>
  <c r="AJ251" i="20"/>
  <c r="AJ252" i="20"/>
  <c r="AJ253" i="20"/>
  <c r="AJ254" i="20"/>
  <c r="AJ255" i="20"/>
  <c r="AJ256" i="20"/>
  <c r="AJ257" i="20"/>
  <c r="AJ258" i="20"/>
  <c r="AJ259" i="20"/>
  <c r="AJ260" i="20"/>
  <c r="AJ261" i="20"/>
  <c r="AJ262" i="20"/>
  <c r="AJ263" i="20"/>
  <c r="AJ264" i="20"/>
  <c r="AJ265" i="20"/>
  <c r="AJ266" i="20"/>
  <c r="AJ267" i="20"/>
  <c r="AJ268" i="20"/>
  <c r="AJ269" i="20"/>
  <c r="AJ270" i="20"/>
  <c r="AJ271" i="20"/>
  <c r="AJ272" i="20"/>
  <c r="AJ273" i="20"/>
  <c r="AJ274" i="20"/>
  <c r="AJ275" i="20"/>
  <c r="AJ276" i="20"/>
  <c r="AJ277" i="20"/>
  <c r="AJ278" i="20"/>
  <c r="AJ279" i="20"/>
  <c r="AJ280" i="20"/>
  <c r="AJ281" i="20"/>
  <c r="AJ282" i="20"/>
  <c r="AJ283" i="20"/>
  <c r="AJ284" i="20"/>
  <c r="AJ285" i="20"/>
  <c r="AJ286" i="20"/>
  <c r="AJ287" i="20"/>
  <c r="AJ288" i="20"/>
  <c r="AJ289" i="20"/>
  <c r="AJ290" i="20"/>
  <c r="AJ291" i="20"/>
  <c r="AJ292" i="20"/>
  <c r="AJ293" i="20"/>
  <c r="AJ294" i="20"/>
  <c r="AJ295" i="20"/>
  <c r="AJ296" i="20"/>
  <c r="AJ297" i="20"/>
  <c r="AJ298" i="20"/>
  <c r="AJ299" i="20"/>
  <c r="AJ300" i="20"/>
  <c r="AJ301" i="20"/>
  <c r="AJ302" i="20"/>
  <c r="AJ303" i="20"/>
  <c r="AJ304" i="20"/>
  <c r="AJ305" i="20"/>
  <c r="AJ306" i="20"/>
  <c r="AJ307" i="20"/>
  <c r="AJ308" i="20"/>
  <c r="AJ309" i="20"/>
  <c r="AJ310" i="20"/>
  <c r="AJ311" i="20"/>
  <c r="AJ312" i="20"/>
  <c r="AJ313" i="20"/>
  <c r="AJ314" i="20"/>
  <c r="AJ315" i="20"/>
  <c r="AJ316" i="20"/>
  <c r="AJ317" i="20"/>
  <c r="AJ318" i="20"/>
  <c r="AJ319" i="20"/>
  <c r="AJ320" i="20"/>
  <c r="AJ321" i="20"/>
  <c r="AJ322" i="20"/>
  <c r="AJ323" i="20"/>
  <c r="AJ324" i="20"/>
  <c r="AJ325" i="20"/>
  <c r="AJ326" i="20"/>
  <c r="AJ327" i="20"/>
  <c r="AJ328" i="20"/>
  <c r="AJ329" i="20"/>
  <c r="AJ330" i="20"/>
  <c r="AJ331" i="20"/>
  <c r="AJ332" i="20"/>
  <c r="AJ333" i="20"/>
  <c r="AJ334" i="20"/>
  <c r="AJ335" i="20"/>
  <c r="AJ336" i="20"/>
  <c r="AJ337" i="20"/>
  <c r="AJ338" i="20"/>
  <c r="AJ339" i="20"/>
  <c r="AJ340" i="20"/>
  <c r="AJ341" i="20"/>
  <c r="AJ342" i="20"/>
  <c r="AJ343" i="20"/>
  <c r="AJ344" i="20"/>
  <c r="AJ345" i="20"/>
  <c r="AJ346" i="20"/>
  <c r="AJ347" i="20"/>
  <c r="AJ348" i="20"/>
  <c r="AJ349" i="20"/>
  <c r="AJ350" i="20"/>
  <c r="AJ351" i="20"/>
  <c r="AJ352" i="20"/>
  <c r="AJ353" i="20"/>
  <c r="AJ354" i="20"/>
  <c r="AJ355" i="20"/>
  <c r="AJ356" i="20"/>
  <c r="AJ357" i="20"/>
  <c r="AJ358" i="20"/>
  <c r="AJ359" i="20"/>
  <c r="AJ360" i="20"/>
  <c r="AJ361" i="20"/>
  <c r="AJ362" i="20"/>
  <c r="AJ363" i="20"/>
  <c r="AJ364" i="20"/>
  <c r="AJ365" i="20"/>
  <c r="AJ366" i="20"/>
  <c r="AJ367" i="20"/>
  <c r="AJ368" i="20"/>
  <c r="AJ369" i="20"/>
  <c r="AJ370" i="20"/>
  <c r="AJ371" i="20"/>
  <c r="AJ372" i="20"/>
  <c r="AJ373" i="20"/>
  <c r="AJ374" i="20"/>
  <c r="AJ375" i="20"/>
  <c r="AJ376" i="20"/>
  <c r="AJ377" i="20"/>
  <c r="AJ378" i="20"/>
  <c r="AJ379" i="20"/>
  <c r="AJ380" i="20"/>
  <c r="AJ381" i="20"/>
  <c r="AJ382" i="20"/>
  <c r="AJ383" i="20"/>
  <c r="AJ384" i="20"/>
  <c r="AJ385" i="20"/>
  <c r="AJ386" i="20"/>
  <c r="AJ387" i="20"/>
  <c r="AJ388" i="20"/>
  <c r="AJ389" i="20"/>
  <c r="AJ390" i="20"/>
  <c r="AJ391" i="20"/>
  <c r="AJ392" i="20"/>
  <c r="AJ393" i="20"/>
  <c r="AJ394" i="20"/>
  <c r="AJ395" i="20"/>
  <c r="AJ396" i="20"/>
  <c r="AJ397" i="20"/>
  <c r="AJ398" i="20"/>
  <c r="AJ399" i="20"/>
  <c r="AJ400" i="20"/>
  <c r="AJ401" i="20"/>
  <c r="AJ402" i="20"/>
  <c r="AJ403" i="20"/>
  <c r="AJ404" i="20"/>
  <c r="AJ405" i="20"/>
  <c r="AJ406" i="20"/>
  <c r="AJ407" i="20"/>
  <c r="AJ408" i="20"/>
  <c r="AJ409" i="20"/>
  <c r="AJ410" i="20"/>
  <c r="AJ411" i="20"/>
  <c r="AJ412" i="20"/>
  <c r="AJ413" i="20"/>
  <c r="AJ414" i="20"/>
  <c r="AJ415" i="20"/>
  <c r="AJ416" i="20"/>
  <c r="AJ417" i="20"/>
  <c r="AJ418" i="20"/>
  <c r="AJ419" i="20"/>
  <c r="AJ420" i="20"/>
  <c r="AJ421" i="20"/>
  <c r="AJ422" i="20"/>
  <c r="AJ423" i="20"/>
  <c r="AJ424" i="20"/>
  <c r="AJ425" i="20"/>
  <c r="AJ426" i="20"/>
  <c r="AJ427" i="20"/>
  <c r="AJ428" i="20"/>
  <c r="AJ429" i="20"/>
  <c r="AJ430" i="20"/>
  <c r="AJ431" i="20"/>
  <c r="AJ432" i="20"/>
  <c r="AJ433" i="20"/>
  <c r="AJ434" i="20"/>
  <c r="AJ435" i="20"/>
  <c r="AJ436" i="20"/>
  <c r="AJ437" i="20"/>
  <c r="AJ438" i="20"/>
  <c r="AJ439" i="20"/>
  <c r="AJ440" i="20"/>
  <c r="AJ441" i="20"/>
  <c r="AJ442" i="20"/>
  <c r="AJ443" i="20"/>
  <c r="AJ444" i="20"/>
  <c r="AJ445" i="20"/>
  <c r="AJ446" i="20"/>
  <c r="AJ447" i="20"/>
  <c r="AJ448" i="20"/>
  <c r="AJ449" i="20"/>
  <c r="AJ450" i="20"/>
  <c r="AJ451" i="20"/>
  <c r="AJ452" i="20"/>
  <c r="AJ453" i="20"/>
  <c r="AJ454" i="20"/>
  <c r="AJ455" i="20"/>
  <c r="AJ456" i="20"/>
  <c r="AJ457" i="20"/>
  <c r="AJ458" i="20"/>
  <c r="AJ459" i="20"/>
  <c r="AJ460" i="20"/>
  <c r="AJ461" i="20"/>
  <c r="AJ462" i="20"/>
  <c r="AJ463" i="20"/>
  <c r="AJ464" i="20"/>
  <c r="AJ465" i="20"/>
  <c r="AJ466" i="20"/>
  <c r="AJ467" i="20"/>
  <c r="AJ468" i="20"/>
  <c r="AJ469" i="20"/>
  <c r="AJ470" i="20"/>
  <c r="AJ471" i="20"/>
  <c r="AJ472" i="20"/>
  <c r="AJ473" i="20"/>
  <c r="AJ474" i="20"/>
  <c r="AJ475" i="20"/>
  <c r="AJ476" i="20"/>
  <c r="AJ477" i="20"/>
  <c r="AJ478" i="20"/>
  <c r="AJ479" i="20"/>
  <c r="AJ480" i="20"/>
  <c r="AJ481" i="20"/>
  <c r="AJ482" i="20"/>
  <c r="AJ483" i="20"/>
  <c r="AJ484" i="20"/>
  <c r="AJ485" i="20"/>
  <c r="AJ486" i="20"/>
  <c r="AJ487" i="20"/>
  <c r="AJ488" i="20"/>
  <c r="AJ489" i="20"/>
  <c r="AJ490" i="20"/>
  <c r="AJ491" i="20"/>
  <c r="AJ492" i="20"/>
  <c r="AJ493" i="20"/>
  <c r="AJ494" i="20"/>
  <c r="AJ495" i="20"/>
  <c r="AJ496" i="20"/>
  <c r="AJ497" i="20"/>
  <c r="AJ498" i="20"/>
  <c r="AJ499" i="20"/>
  <c r="AJ500" i="20"/>
  <c r="AJ501" i="20"/>
  <c r="AJ502" i="20"/>
  <c r="AJ503" i="20"/>
  <c r="AJ504" i="20"/>
  <c r="AJ505" i="20"/>
  <c r="AJ506" i="20"/>
  <c r="AJ507" i="20"/>
  <c r="AJ508" i="20"/>
  <c r="AJ509" i="20"/>
  <c r="AJ510" i="20"/>
  <c r="AJ511" i="20"/>
  <c r="AJ512" i="20"/>
  <c r="AJ513" i="20"/>
  <c r="AJ514" i="20"/>
  <c r="AJ515" i="20"/>
  <c r="AJ516" i="20"/>
  <c r="AJ517" i="20"/>
  <c r="AJ518" i="20"/>
  <c r="AJ519" i="20"/>
  <c r="AJ520" i="20"/>
  <c r="AJ521" i="20"/>
  <c r="AJ522" i="20"/>
  <c r="AJ523" i="20"/>
  <c r="AJ524" i="20"/>
  <c r="AJ525" i="20"/>
  <c r="AJ526" i="20"/>
  <c r="AJ527" i="20"/>
  <c r="AJ528" i="20"/>
  <c r="AJ529" i="20"/>
  <c r="AJ530" i="20"/>
  <c r="AJ531" i="20"/>
  <c r="AJ532" i="20"/>
  <c r="AJ533" i="20"/>
  <c r="AJ534" i="20"/>
  <c r="AJ535" i="20"/>
  <c r="AJ536" i="20"/>
  <c r="AJ537" i="20"/>
  <c r="AJ538" i="20"/>
  <c r="AJ539" i="20"/>
  <c r="AJ540" i="20"/>
  <c r="AJ541" i="20"/>
  <c r="AJ542" i="20"/>
  <c r="AJ543" i="20"/>
  <c r="AJ544" i="20"/>
  <c r="AJ545" i="20"/>
  <c r="AJ546" i="20"/>
  <c r="AJ547" i="20"/>
  <c r="AJ548" i="20"/>
  <c r="AJ549" i="20"/>
  <c r="AJ550" i="20"/>
  <c r="AJ551" i="20"/>
  <c r="AJ552" i="20"/>
  <c r="AJ553" i="20"/>
  <c r="AJ554" i="20"/>
  <c r="AJ555" i="20"/>
  <c r="AJ556" i="20"/>
  <c r="AJ557" i="20"/>
  <c r="AJ558" i="20"/>
  <c r="AJ559" i="20"/>
  <c r="AJ560" i="20"/>
  <c r="AJ561" i="20"/>
  <c r="AJ562" i="20"/>
  <c r="AJ563" i="20"/>
  <c r="AJ564" i="20"/>
  <c r="AJ565" i="20"/>
  <c r="AI2" i="20"/>
  <c r="AI3" i="20"/>
  <c r="AI4" i="20"/>
  <c r="AI5" i="20"/>
  <c r="AI6" i="20"/>
  <c r="AI7" i="20"/>
  <c r="AI8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2" i="20"/>
  <c r="AI23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3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83" i="20"/>
  <c r="AI84" i="20"/>
  <c r="AI85" i="20"/>
  <c r="AI86" i="20"/>
  <c r="AI87" i="20"/>
  <c r="AI88" i="20"/>
  <c r="AI89" i="20"/>
  <c r="AI90" i="20"/>
  <c r="AI91" i="20"/>
  <c r="AI92" i="20"/>
  <c r="AI93" i="20"/>
  <c r="AI94" i="20"/>
  <c r="AI95" i="20"/>
  <c r="AI96" i="20"/>
  <c r="AI97" i="20"/>
  <c r="AI98" i="20"/>
  <c r="AI99" i="20"/>
  <c r="AI100" i="20"/>
  <c r="AI101" i="20"/>
  <c r="AI102" i="20"/>
  <c r="AI103" i="20"/>
  <c r="AI104" i="20"/>
  <c r="AI105" i="20"/>
  <c r="AI106" i="20"/>
  <c r="AI107" i="20"/>
  <c r="AI108" i="20"/>
  <c r="AI109" i="20"/>
  <c r="AI110" i="20"/>
  <c r="AI111" i="20"/>
  <c r="AI112" i="20"/>
  <c r="AI113" i="20"/>
  <c r="AI114" i="20"/>
  <c r="AI115" i="20"/>
  <c r="AI116" i="20"/>
  <c r="AI117" i="20"/>
  <c r="AI118" i="20"/>
  <c r="AI119" i="20"/>
  <c r="AI120" i="20"/>
  <c r="AI121" i="20"/>
  <c r="AI122" i="20"/>
  <c r="AI123" i="20"/>
  <c r="AI124" i="20"/>
  <c r="AI125" i="20"/>
  <c r="AI126" i="20"/>
  <c r="AI127" i="20"/>
  <c r="AI128" i="20"/>
  <c r="AI129" i="20"/>
  <c r="AI130" i="20"/>
  <c r="AI131" i="20"/>
  <c r="AI132" i="20"/>
  <c r="AI133" i="20"/>
  <c r="AI134" i="20"/>
  <c r="AI135" i="20"/>
  <c r="AI136" i="20"/>
  <c r="AI137" i="20"/>
  <c r="AI138" i="20"/>
  <c r="AI139" i="20"/>
  <c r="AI140" i="20"/>
  <c r="AI141" i="20"/>
  <c r="AI142" i="20"/>
  <c r="AI143" i="20"/>
  <c r="AI144" i="20"/>
  <c r="AI145" i="20"/>
  <c r="AI146" i="20"/>
  <c r="AI147" i="20"/>
  <c r="AI148" i="20"/>
  <c r="AI149" i="20"/>
  <c r="AI150" i="20"/>
  <c r="AI151" i="20"/>
  <c r="AI152" i="20"/>
  <c r="AI153" i="20"/>
  <c r="AI154" i="20"/>
  <c r="AI155" i="20"/>
  <c r="AI156" i="20"/>
  <c r="AI157" i="20"/>
  <c r="AI158" i="20"/>
  <c r="AI159" i="20"/>
  <c r="AI160" i="20"/>
  <c r="AI161" i="20"/>
  <c r="AI162" i="20"/>
  <c r="AI163" i="20"/>
  <c r="AI164" i="20"/>
  <c r="AI165" i="20"/>
  <c r="AI166" i="20"/>
  <c r="AI167" i="20"/>
  <c r="AI168" i="20"/>
  <c r="AI169" i="20"/>
  <c r="AI170" i="20"/>
  <c r="AI171" i="20"/>
  <c r="AI172" i="20"/>
  <c r="AI173" i="20"/>
  <c r="AI174" i="20"/>
  <c r="AI175" i="20"/>
  <c r="AI176" i="20"/>
  <c r="AI177" i="20"/>
  <c r="AI178" i="20"/>
  <c r="AI179" i="20"/>
  <c r="AI180" i="20"/>
  <c r="AI181" i="20"/>
  <c r="AI182" i="20"/>
  <c r="AI183" i="20"/>
  <c r="AI184" i="20"/>
  <c r="AI185" i="20"/>
  <c r="AI186" i="20"/>
  <c r="AI187" i="20"/>
  <c r="AI188" i="20"/>
  <c r="AI189" i="20"/>
  <c r="AI190" i="20"/>
  <c r="AI191" i="20"/>
  <c r="AI192" i="20"/>
  <c r="AI193" i="20"/>
  <c r="AI194" i="20"/>
  <c r="AI195" i="20"/>
  <c r="AI196" i="20"/>
  <c r="AI197" i="20"/>
  <c r="AI198" i="20"/>
  <c r="AI199" i="20"/>
  <c r="AI200" i="20"/>
  <c r="AI201" i="20"/>
  <c r="AI202" i="20"/>
  <c r="AI203" i="20"/>
  <c r="AI204" i="20"/>
  <c r="AI205" i="20"/>
  <c r="AI206" i="20"/>
  <c r="AI207" i="20"/>
  <c r="AI208" i="20"/>
  <c r="AI209" i="20"/>
  <c r="AI210" i="20"/>
  <c r="AI211" i="20"/>
  <c r="AI212" i="20"/>
  <c r="AI213" i="20"/>
  <c r="AI214" i="20"/>
  <c r="AI215" i="20"/>
  <c r="AI216" i="20"/>
  <c r="AI217" i="20"/>
  <c r="AI218" i="20"/>
  <c r="AI219" i="20"/>
  <c r="AI220" i="20"/>
  <c r="AI221" i="20"/>
  <c r="AI222" i="20"/>
  <c r="AI223" i="20"/>
  <c r="AI224" i="20"/>
  <c r="AI225" i="20"/>
  <c r="AI226" i="20"/>
  <c r="AI227" i="20"/>
  <c r="AI228" i="20"/>
  <c r="AI229" i="20"/>
  <c r="AI230" i="20"/>
  <c r="AI231" i="20"/>
  <c r="AI232" i="20"/>
  <c r="AI233" i="20"/>
  <c r="AI234" i="20"/>
  <c r="AI235" i="20"/>
  <c r="AI236" i="20"/>
  <c r="AI237" i="20"/>
  <c r="AI238" i="20"/>
  <c r="AI239" i="20"/>
  <c r="AI240" i="20"/>
  <c r="AI241" i="20"/>
  <c r="AI242" i="20"/>
  <c r="AI243" i="20"/>
  <c r="AI244" i="20"/>
  <c r="AI245" i="20"/>
  <c r="AI246" i="20"/>
  <c r="AI247" i="20"/>
  <c r="AI248" i="20"/>
  <c r="AI249" i="20"/>
  <c r="AI250" i="20"/>
  <c r="AI251" i="20"/>
  <c r="AI252" i="20"/>
  <c r="AI253" i="20"/>
  <c r="AI254" i="20"/>
  <c r="AI255" i="20"/>
  <c r="AI256" i="20"/>
  <c r="AI257" i="20"/>
  <c r="AI258" i="20"/>
  <c r="AI259" i="20"/>
  <c r="AI260" i="20"/>
  <c r="AI261" i="20"/>
  <c r="AI262" i="20"/>
  <c r="AI263" i="20"/>
  <c r="AI264" i="20"/>
  <c r="AI265" i="20"/>
  <c r="AI266" i="20"/>
  <c r="AI267" i="20"/>
  <c r="AI268" i="20"/>
  <c r="AI269" i="20"/>
  <c r="AI270" i="20"/>
  <c r="AI271" i="20"/>
  <c r="AI272" i="20"/>
  <c r="AI273" i="20"/>
  <c r="AI274" i="20"/>
  <c r="AI275" i="20"/>
  <c r="AI276" i="20"/>
  <c r="AI277" i="20"/>
  <c r="AI278" i="20"/>
  <c r="AI279" i="20"/>
  <c r="AI280" i="20"/>
  <c r="AI281" i="20"/>
  <c r="AI282" i="20"/>
  <c r="AI283" i="20"/>
  <c r="AI284" i="20"/>
  <c r="AI285" i="20"/>
  <c r="AI286" i="20"/>
  <c r="AI287" i="20"/>
  <c r="AI288" i="20"/>
  <c r="AI289" i="20"/>
  <c r="AI290" i="20"/>
  <c r="AI291" i="20"/>
  <c r="AI292" i="20"/>
  <c r="AI293" i="20"/>
  <c r="AI294" i="20"/>
  <c r="AI295" i="20"/>
  <c r="AI296" i="20"/>
  <c r="AI297" i="20"/>
  <c r="AI298" i="20"/>
  <c r="AI299" i="20"/>
  <c r="AI300" i="20"/>
  <c r="AI301" i="20"/>
  <c r="AI302" i="20"/>
  <c r="AI303" i="20"/>
  <c r="AI304" i="20"/>
  <c r="AI305" i="20"/>
  <c r="AI306" i="20"/>
  <c r="AI307" i="20"/>
  <c r="AI308" i="20"/>
  <c r="AI309" i="20"/>
  <c r="AI310" i="20"/>
  <c r="AI311" i="20"/>
  <c r="AI312" i="20"/>
  <c r="AI313" i="20"/>
  <c r="AI314" i="20"/>
  <c r="AI315" i="20"/>
  <c r="AI316" i="20"/>
  <c r="AI317" i="20"/>
  <c r="AI318" i="20"/>
  <c r="AI319" i="20"/>
  <c r="AI320" i="20"/>
  <c r="AI321" i="20"/>
  <c r="AI322" i="20"/>
  <c r="AI323" i="20"/>
  <c r="AI324" i="20"/>
  <c r="AI325" i="20"/>
  <c r="AI326" i="20"/>
  <c r="AI327" i="20"/>
  <c r="AI328" i="20"/>
  <c r="AI329" i="20"/>
  <c r="AI330" i="20"/>
  <c r="AI331" i="20"/>
  <c r="AI332" i="20"/>
  <c r="AI333" i="20"/>
  <c r="AI334" i="20"/>
  <c r="AI335" i="20"/>
  <c r="AI336" i="20"/>
  <c r="AI337" i="20"/>
  <c r="AI338" i="20"/>
  <c r="AI339" i="20"/>
  <c r="AI340" i="20"/>
  <c r="AI341" i="20"/>
  <c r="AI342" i="20"/>
  <c r="AI343" i="20"/>
  <c r="AI344" i="20"/>
  <c r="AI345" i="20"/>
  <c r="AI346" i="20"/>
  <c r="AI347" i="20"/>
  <c r="AI348" i="20"/>
  <c r="AI349" i="20"/>
  <c r="AI350" i="20"/>
  <c r="AI351" i="20"/>
  <c r="AI352" i="20"/>
  <c r="AI353" i="20"/>
  <c r="AI354" i="20"/>
  <c r="AI355" i="20"/>
  <c r="AI356" i="20"/>
  <c r="AI357" i="20"/>
  <c r="AI358" i="20"/>
  <c r="AI359" i="20"/>
  <c r="AI360" i="20"/>
  <c r="AI361" i="20"/>
  <c r="AI362" i="20"/>
  <c r="AI363" i="20"/>
  <c r="AI364" i="20"/>
  <c r="AI365" i="20"/>
  <c r="AI366" i="20"/>
  <c r="AI367" i="20"/>
  <c r="AI368" i="20"/>
  <c r="AI369" i="20"/>
  <c r="AI370" i="20"/>
  <c r="AI371" i="20"/>
  <c r="AI372" i="20"/>
  <c r="AI373" i="20"/>
  <c r="AI374" i="20"/>
  <c r="AI375" i="20"/>
  <c r="AI376" i="20"/>
  <c r="AI377" i="20"/>
  <c r="AI378" i="20"/>
  <c r="AI379" i="20"/>
  <c r="AI380" i="20"/>
  <c r="AI381" i="20"/>
  <c r="AI382" i="20"/>
  <c r="AI383" i="20"/>
  <c r="AI384" i="20"/>
  <c r="AI385" i="20"/>
  <c r="AI386" i="20"/>
  <c r="AI387" i="20"/>
  <c r="AI388" i="20"/>
  <c r="AI389" i="20"/>
  <c r="AI390" i="20"/>
  <c r="AI391" i="20"/>
  <c r="AI392" i="20"/>
  <c r="AI393" i="20"/>
  <c r="AI394" i="20"/>
  <c r="AI395" i="20"/>
  <c r="AI396" i="20"/>
  <c r="AI397" i="20"/>
  <c r="AI398" i="20"/>
  <c r="AI399" i="20"/>
  <c r="AI400" i="20"/>
  <c r="AI401" i="20"/>
  <c r="AI402" i="20"/>
  <c r="AI403" i="20"/>
  <c r="AI404" i="20"/>
  <c r="AI405" i="20"/>
  <c r="AI406" i="20"/>
  <c r="AI407" i="20"/>
  <c r="AI408" i="20"/>
  <c r="AI409" i="20"/>
  <c r="AI410" i="20"/>
  <c r="AI411" i="20"/>
  <c r="AI412" i="20"/>
  <c r="AI413" i="20"/>
  <c r="AI414" i="20"/>
  <c r="AI415" i="20"/>
  <c r="AI416" i="20"/>
  <c r="AI417" i="20"/>
  <c r="AI418" i="20"/>
  <c r="AI419" i="20"/>
  <c r="AI420" i="20"/>
  <c r="AI421" i="20"/>
  <c r="AI422" i="20"/>
  <c r="AI423" i="20"/>
  <c r="AI424" i="20"/>
  <c r="AI425" i="20"/>
  <c r="AI426" i="20"/>
  <c r="AI427" i="20"/>
  <c r="AI428" i="20"/>
  <c r="AI429" i="20"/>
  <c r="AI430" i="20"/>
  <c r="AI431" i="20"/>
  <c r="AI432" i="20"/>
  <c r="AI433" i="20"/>
  <c r="AI434" i="20"/>
  <c r="AI435" i="20"/>
  <c r="AI436" i="20"/>
  <c r="AI437" i="20"/>
  <c r="AI438" i="20"/>
  <c r="AI439" i="20"/>
  <c r="AI440" i="20"/>
  <c r="AI441" i="20"/>
  <c r="AI442" i="20"/>
  <c r="AI443" i="20"/>
  <c r="AI444" i="20"/>
  <c r="AI445" i="20"/>
  <c r="AI446" i="20"/>
  <c r="AI447" i="20"/>
  <c r="AI448" i="20"/>
  <c r="AI449" i="20"/>
  <c r="AI450" i="20"/>
  <c r="AI451" i="20"/>
  <c r="AI452" i="20"/>
  <c r="AI453" i="20"/>
  <c r="AI454" i="20"/>
  <c r="AI455" i="20"/>
  <c r="AI456" i="20"/>
  <c r="AI457" i="20"/>
  <c r="AI458" i="20"/>
  <c r="AI459" i="20"/>
  <c r="AI460" i="20"/>
  <c r="AI461" i="20"/>
  <c r="AI462" i="20"/>
  <c r="AI463" i="20"/>
  <c r="AI464" i="20"/>
  <c r="AI465" i="20"/>
  <c r="AI466" i="20"/>
  <c r="AI467" i="20"/>
  <c r="AI468" i="20"/>
  <c r="AI469" i="20"/>
  <c r="AI470" i="20"/>
  <c r="AI471" i="20"/>
  <c r="AI472" i="20"/>
  <c r="AI473" i="20"/>
  <c r="AI474" i="20"/>
  <c r="AI475" i="20"/>
  <c r="AI476" i="20"/>
  <c r="AI477" i="20"/>
  <c r="AI478" i="20"/>
  <c r="AI479" i="20"/>
  <c r="AI480" i="20"/>
  <c r="AI481" i="20"/>
  <c r="AI482" i="20"/>
  <c r="AI483" i="20"/>
  <c r="AI484" i="20"/>
  <c r="AI485" i="20"/>
  <c r="AI486" i="20"/>
  <c r="AI487" i="20"/>
  <c r="AI488" i="20"/>
  <c r="AI489" i="20"/>
  <c r="AI490" i="20"/>
  <c r="AI491" i="20"/>
  <c r="AI492" i="20"/>
  <c r="AI493" i="20"/>
  <c r="AI494" i="20"/>
  <c r="AI495" i="20"/>
  <c r="AI496" i="20"/>
  <c r="AI497" i="20"/>
  <c r="AI498" i="20"/>
  <c r="AI499" i="20"/>
  <c r="AI500" i="20"/>
  <c r="AI501" i="20"/>
  <c r="AI502" i="20"/>
  <c r="AI503" i="20"/>
  <c r="AI504" i="20"/>
  <c r="AI505" i="20"/>
  <c r="AI506" i="20"/>
  <c r="AI507" i="20"/>
  <c r="AI508" i="20"/>
  <c r="AI509" i="20"/>
  <c r="AI510" i="20"/>
  <c r="AI511" i="20"/>
  <c r="AI512" i="20"/>
  <c r="AI513" i="20"/>
  <c r="AI514" i="20"/>
  <c r="AI515" i="20"/>
  <c r="AI516" i="20"/>
  <c r="AI517" i="20"/>
  <c r="AI518" i="20"/>
  <c r="AI519" i="20"/>
  <c r="AI520" i="20"/>
  <c r="AI521" i="20"/>
  <c r="AI522" i="20"/>
  <c r="AI523" i="20"/>
  <c r="AI524" i="20"/>
  <c r="AI525" i="20"/>
  <c r="AI526" i="20"/>
  <c r="AI527" i="20"/>
  <c r="AI528" i="20"/>
  <c r="AI529" i="20"/>
  <c r="AI530" i="20"/>
  <c r="AI531" i="20"/>
  <c r="AI532" i="20"/>
  <c r="AI533" i="20"/>
  <c r="AI534" i="20"/>
  <c r="AI535" i="20"/>
  <c r="AI536" i="20"/>
  <c r="AI537" i="20"/>
  <c r="AI538" i="20"/>
  <c r="AI539" i="20"/>
  <c r="AI540" i="20"/>
  <c r="AI541" i="20"/>
  <c r="AI542" i="20"/>
  <c r="AI543" i="20"/>
  <c r="AI544" i="20"/>
  <c r="AI545" i="20"/>
  <c r="AI546" i="20"/>
  <c r="AI547" i="20"/>
  <c r="AI548" i="20"/>
  <c r="AI549" i="20"/>
  <c r="AI550" i="20"/>
  <c r="AI551" i="20"/>
  <c r="AI552" i="20"/>
  <c r="AI553" i="20"/>
  <c r="AI554" i="20"/>
  <c r="AI555" i="20"/>
  <c r="AI556" i="20"/>
  <c r="AI557" i="20"/>
  <c r="AI558" i="20"/>
  <c r="AI559" i="20"/>
  <c r="AI560" i="20"/>
  <c r="AI561" i="20"/>
  <c r="AI562" i="20"/>
  <c r="AI563" i="20"/>
  <c r="AI564" i="20"/>
  <c r="AI565" i="20"/>
  <c r="AH2" i="20"/>
  <c r="AH3" i="20"/>
  <c r="AH4" i="20"/>
  <c r="AH5" i="20"/>
  <c r="AH6" i="20"/>
  <c r="AH7" i="20"/>
  <c r="AH8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83" i="20"/>
  <c r="AH84" i="20"/>
  <c r="AH85" i="20"/>
  <c r="AH86" i="20"/>
  <c r="AH87" i="20"/>
  <c r="AH88" i="20"/>
  <c r="AH89" i="20"/>
  <c r="AH90" i="20"/>
  <c r="AH91" i="20"/>
  <c r="AH92" i="20"/>
  <c r="AH93" i="20"/>
  <c r="AH94" i="20"/>
  <c r="AH95" i="20"/>
  <c r="AH96" i="20"/>
  <c r="AH97" i="20"/>
  <c r="AH98" i="20"/>
  <c r="AH99" i="20"/>
  <c r="AH100" i="20"/>
  <c r="AH101" i="20"/>
  <c r="AH102" i="20"/>
  <c r="AH103" i="20"/>
  <c r="AH104" i="20"/>
  <c r="AH105" i="20"/>
  <c r="AH106" i="20"/>
  <c r="AH107" i="20"/>
  <c r="AH108" i="20"/>
  <c r="AH109" i="20"/>
  <c r="AH110" i="20"/>
  <c r="AH111" i="20"/>
  <c r="AH112" i="20"/>
  <c r="AH113" i="20"/>
  <c r="AH114" i="20"/>
  <c r="AH115" i="20"/>
  <c r="AH116" i="20"/>
  <c r="AH117" i="20"/>
  <c r="AH118" i="20"/>
  <c r="AH119" i="20"/>
  <c r="AH120" i="20"/>
  <c r="AH121" i="20"/>
  <c r="AH122" i="20"/>
  <c r="AH123" i="20"/>
  <c r="AH124" i="20"/>
  <c r="AH125" i="20"/>
  <c r="AH126" i="20"/>
  <c r="AH127" i="20"/>
  <c r="AH128" i="20"/>
  <c r="AH129" i="20"/>
  <c r="AH130" i="20"/>
  <c r="AH131" i="20"/>
  <c r="AH132" i="20"/>
  <c r="AH133" i="20"/>
  <c r="AH134" i="20"/>
  <c r="AH135" i="20"/>
  <c r="AH136" i="20"/>
  <c r="AH137" i="20"/>
  <c r="AH138" i="20"/>
  <c r="AH139" i="20"/>
  <c r="AH140" i="20"/>
  <c r="AH141" i="20"/>
  <c r="AH142" i="20"/>
  <c r="AH143" i="20"/>
  <c r="AH144" i="20"/>
  <c r="AH145" i="20"/>
  <c r="AH146" i="20"/>
  <c r="AH147" i="20"/>
  <c r="AH148" i="20"/>
  <c r="AH149" i="20"/>
  <c r="AH150" i="20"/>
  <c r="AH151" i="20"/>
  <c r="AH152" i="20"/>
  <c r="AH153" i="20"/>
  <c r="AH154" i="20"/>
  <c r="AH155" i="20"/>
  <c r="AH156" i="20"/>
  <c r="AH157" i="20"/>
  <c r="AH158" i="20"/>
  <c r="AH159" i="20"/>
  <c r="AH160" i="20"/>
  <c r="AH161" i="20"/>
  <c r="AH162" i="20"/>
  <c r="AH163" i="20"/>
  <c r="AH164" i="20"/>
  <c r="AH165" i="20"/>
  <c r="AH166" i="20"/>
  <c r="AH167" i="20"/>
  <c r="AH168" i="20"/>
  <c r="AH169" i="20"/>
  <c r="AH170" i="20"/>
  <c r="AH171" i="20"/>
  <c r="AH172" i="20"/>
  <c r="AH173" i="20"/>
  <c r="AH174" i="20"/>
  <c r="AH175" i="20"/>
  <c r="AH176" i="20"/>
  <c r="AH177" i="20"/>
  <c r="AH178" i="20"/>
  <c r="AH179" i="20"/>
  <c r="AH180" i="20"/>
  <c r="AH181" i="20"/>
  <c r="AH182" i="20"/>
  <c r="AH183" i="20"/>
  <c r="AH184" i="20"/>
  <c r="AH185" i="20"/>
  <c r="AH186" i="20"/>
  <c r="AH187" i="20"/>
  <c r="AH188" i="20"/>
  <c r="AH189" i="20"/>
  <c r="AH190" i="20"/>
  <c r="AH191" i="20"/>
  <c r="AH192" i="20"/>
  <c r="AH193" i="20"/>
  <c r="AH194" i="20"/>
  <c r="AH195" i="20"/>
  <c r="AH196" i="20"/>
  <c r="AH197" i="20"/>
  <c r="AH198" i="20"/>
  <c r="AH199" i="20"/>
  <c r="AH200" i="20"/>
  <c r="AH201" i="20"/>
  <c r="AH202" i="20"/>
  <c r="AH203" i="20"/>
  <c r="AH204" i="20"/>
  <c r="AH205" i="20"/>
  <c r="AH206" i="20"/>
  <c r="AH207" i="20"/>
  <c r="AH208" i="20"/>
  <c r="AH209" i="20"/>
  <c r="AH210" i="20"/>
  <c r="AH211" i="20"/>
  <c r="AH212" i="20"/>
  <c r="AH213" i="20"/>
  <c r="AH214" i="20"/>
  <c r="AH215" i="20"/>
  <c r="AH216" i="20"/>
  <c r="AH217" i="20"/>
  <c r="AH218" i="20"/>
  <c r="AH219" i="20"/>
  <c r="AH220" i="20"/>
  <c r="AH221" i="20"/>
  <c r="AH222" i="20"/>
  <c r="AH223" i="20"/>
  <c r="AH224" i="20"/>
  <c r="AH225" i="20"/>
  <c r="AH226" i="20"/>
  <c r="AH227" i="20"/>
  <c r="AH228" i="20"/>
  <c r="AH229" i="20"/>
  <c r="AH230" i="20"/>
  <c r="AH231" i="20"/>
  <c r="AH232" i="20"/>
  <c r="AH233" i="20"/>
  <c r="AH234" i="20"/>
  <c r="AH235" i="20"/>
  <c r="AH236" i="20"/>
  <c r="AH237" i="20"/>
  <c r="AH238" i="20"/>
  <c r="AH239" i="20"/>
  <c r="AH240" i="20"/>
  <c r="AH241" i="20"/>
  <c r="AH242" i="20"/>
  <c r="AH243" i="20"/>
  <c r="AH244" i="20"/>
  <c r="AH245" i="20"/>
  <c r="AH246" i="20"/>
  <c r="AH247" i="20"/>
  <c r="AH248" i="20"/>
  <c r="AH249" i="20"/>
  <c r="AH250" i="20"/>
  <c r="AH251" i="20"/>
  <c r="AH252" i="20"/>
  <c r="AH253" i="20"/>
  <c r="AH254" i="20"/>
  <c r="AH255" i="20"/>
  <c r="AH256" i="20"/>
  <c r="AH257" i="20"/>
  <c r="AH258" i="20"/>
  <c r="AH259" i="20"/>
  <c r="AH260" i="20"/>
  <c r="AH261" i="20"/>
  <c r="AH262" i="20"/>
  <c r="AH263" i="20"/>
  <c r="AH264" i="20"/>
  <c r="AH265" i="20"/>
  <c r="AH266" i="20"/>
  <c r="AH267" i="20"/>
  <c r="AH268" i="20"/>
  <c r="AH269" i="20"/>
  <c r="AH270" i="20"/>
  <c r="AH271" i="20"/>
  <c r="AH272" i="20"/>
  <c r="AH273" i="20"/>
  <c r="AH274" i="20"/>
  <c r="AH275" i="20"/>
  <c r="AH276" i="20"/>
  <c r="AH277" i="20"/>
  <c r="AH278" i="20"/>
  <c r="AH279" i="20"/>
  <c r="AH280" i="20"/>
  <c r="AH281" i="20"/>
  <c r="AH282" i="20"/>
  <c r="AH283" i="20"/>
  <c r="AH284" i="20"/>
  <c r="AH285" i="20"/>
  <c r="AH286" i="20"/>
  <c r="AH287" i="20"/>
  <c r="AH288" i="20"/>
  <c r="AH289" i="20"/>
  <c r="AH290" i="20"/>
  <c r="AH291" i="20"/>
  <c r="AH292" i="20"/>
  <c r="AH293" i="20"/>
  <c r="AH294" i="20"/>
  <c r="AH295" i="20"/>
  <c r="AH296" i="20"/>
  <c r="AH297" i="20"/>
  <c r="AH298" i="20"/>
  <c r="AH299" i="20"/>
  <c r="AH300" i="20"/>
  <c r="AH301" i="20"/>
  <c r="AH302" i="20"/>
  <c r="AH303" i="20"/>
  <c r="AH304" i="20"/>
  <c r="AH305" i="20"/>
  <c r="AH306" i="20"/>
  <c r="AH307" i="20"/>
  <c r="AH308" i="20"/>
  <c r="AH309" i="20"/>
  <c r="AH310" i="20"/>
  <c r="AH311" i="20"/>
  <c r="AH312" i="20"/>
  <c r="AH313" i="20"/>
  <c r="AH314" i="20"/>
  <c r="AH315" i="20"/>
  <c r="AH316" i="20"/>
  <c r="AH317" i="20"/>
  <c r="AH318" i="20"/>
  <c r="AH319" i="20"/>
  <c r="AH320" i="20"/>
  <c r="AH321" i="20"/>
  <c r="AH322" i="20"/>
  <c r="AH323" i="20"/>
  <c r="AH324" i="20"/>
  <c r="AH325" i="20"/>
  <c r="AH326" i="20"/>
  <c r="AH327" i="20"/>
  <c r="AH328" i="20"/>
  <c r="AH329" i="20"/>
  <c r="AH330" i="20"/>
  <c r="AH331" i="20"/>
  <c r="AH332" i="20"/>
  <c r="AH333" i="20"/>
  <c r="AH334" i="20"/>
  <c r="AH335" i="20"/>
  <c r="AH336" i="20"/>
  <c r="AH337" i="20"/>
  <c r="AH338" i="20"/>
  <c r="AH339" i="20"/>
  <c r="AH340" i="20"/>
  <c r="AH341" i="20"/>
  <c r="AH342" i="20"/>
  <c r="AH343" i="20"/>
  <c r="AH344" i="20"/>
  <c r="AH345" i="20"/>
  <c r="AH346" i="20"/>
  <c r="AH347" i="20"/>
  <c r="AH348" i="20"/>
  <c r="AH349" i="20"/>
  <c r="AH350" i="20"/>
  <c r="AH351" i="20"/>
  <c r="AH352" i="20"/>
  <c r="AH353" i="20"/>
  <c r="AH354" i="20"/>
  <c r="AH355" i="20"/>
  <c r="AH356" i="20"/>
  <c r="AH357" i="20"/>
  <c r="AH358" i="20"/>
  <c r="AH359" i="20"/>
  <c r="AH360" i="20"/>
  <c r="AH361" i="20"/>
  <c r="AH362" i="20"/>
  <c r="AH363" i="20"/>
  <c r="AH364" i="20"/>
  <c r="AH365" i="20"/>
  <c r="AH366" i="20"/>
  <c r="AH367" i="20"/>
  <c r="AH368" i="20"/>
  <c r="AH369" i="20"/>
  <c r="AH370" i="20"/>
  <c r="AH371" i="20"/>
  <c r="AH372" i="20"/>
  <c r="AH373" i="20"/>
  <c r="AH374" i="20"/>
  <c r="AH375" i="20"/>
  <c r="AH376" i="20"/>
  <c r="AH377" i="20"/>
  <c r="AH378" i="20"/>
  <c r="AH379" i="20"/>
  <c r="AH380" i="20"/>
  <c r="AH381" i="20"/>
  <c r="AH382" i="20"/>
  <c r="AH383" i="20"/>
  <c r="AH384" i="20"/>
  <c r="AH385" i="20"/>
  <c r="AH386" i="20"/>
  <c r="AH387" i="20"/>
  <c r="AH388" i="20"/>
  <c r="AH389" i="20"/>
  <c r="AH390" i="20"/>
  <c r="AH391" i="20"/>
  <c r="AH392" i="20"/>
  <c r="AH393" i="20"/>
  <c r="AH394" i="20"/>
  <c r="AH395" i="20"/>
  <c r="AH396" i="20"/>
  <c r="AH397" i="20"/>
  <c r="AH398" i="20"/>
  <c r="AH399" i="20"/>
  <c r="AH400" i="20"/>
  <c r="AH401" i="20"/>
  <c r="AH402" i="20"/>
  <c r="AH403" i="20"/>
  <c r="AH404" i="20"/>
  <c r="AH405" i="20"/>
  <c r="AH406" i="20"/>
  <c r="AH407" i="20"/>
  <c r="AH408" i="20"/>
  <c r="AH409" i="20"/>
  <c r="AH410" i="20"/>
  <c r="AH411" i="20"/>
  <c r="AH412" i="20"/>
  <c r="AH413" i="20"/>
  <c r="AH414" i="20"/>
  <c r="AH415" i="20"/>
  <c r="AH416" i="20"/>
  <c r="AH417" i="20"/>
  <c r="AH418" i="20"/>
  <c r="AH419" i="20"/>
  <c r="AH420" i="20"/>
  <c r="AH421" i="20"/>
  <c r="AH422" i="20"/>
  <c r="AH423" i="20"/>
  <c r="AH424" i="20"/>
  <c r="AH425" i="20"/>
  <c r="AH426" i="20"/>
  <c r="AH427" i="20"/>
  <c r="AH428" i="20"/>
  <c r="AH429" i="20"/>
  <c r="AH430" i="20"/>
  <c r="AH431" i="20"/>
  <c r="AH432" i="20"/>
  <c r="AH433" i="20"/>
  <c r="AH434" i="20"/>
  <c r="AH435" i="20"/>
  <c r="AH436" i="20"/>
  <c r="AH437" i="20"/>
  <c r="AH438" i="20"/>
  <c r="AH439" i="20"/>
  <c r="AH440" i="20"/>
  <c r="AH441" i="20"/>
  <c r="AH442" i="20"/>
  <c r="AH443" i="20"/>
  <c r="AH444" i="20"/>
  <c r="AH445" i="20"/>
  <c r="AH446" i="20"/>
  <c r="AH447" i="20"/>
  <c r="AH448" i="20"/>
  <c r="AH449" i="20"/>
  <c r="AH450" i="20"/>
  <c r="AH451" i="20"/>
  <c r="AH452" i="20"/>
  <c r="AH453" i="20"/>
  <c r="AH454" i="20"/>
  <c r="AH455" i="20"/>
  <c r="AH456" i="20"/>
  <c r="AH457" i="20"/>
  <c r="AH458" i="20"/>
  <c r="AH459" i="20"/>
  <c r="AH460" i="20"/>
  <c r="AH461" i="20"/>
  <c r="AH462" i="20"/>
  <c r="AH463" i="20"/>
  <c r="AH464" i="20"/>
  <c r="AH465" i="20"/>
  <c r="AH466" i="20"/>
  <c r="AH467" i="20"/>
  <c r="AH468" i="20"/>
  <c r="AH469" i="20"/>
  <c r="AH470" i="20"/>
  <c r="AH471" i="20"/>
  <c r="AH472" i="20"/>
  <c r="AH473" i="20"/>
  <c r="AH474" i="20"/>
  <c r="AH475" i="20"/>
  <c r="AH476" i="20"/>
  <c r="AH477" i="20"/>
  <c r="AH478" i="20"/>
  <c r="AH479" i="20"/>
  <c r="AH480" i="20"/>
  <c r="AH481" i="20"/>
  <c r="AH482" i="20"/>
  <c r="AH483" i="20"/>
  <c r="AH484" i="20"/>
  <c r="AH485" i="20"/>
  <c r="AH486" i="20"/>
  <c r="AH487" i="20"/>
  <c r="AH488" i="20"/>
  <c r="AH489" i="20"/>
  <c r="AH490" i="20"/>
  <c r="AH491" i="20"/>
  <c r="AH492" i="20"/>
  <c r="AH493" i="20"/>
  <c r="AH494" i="20"/>
  <c r="AH495" i="20"/>
  <c r="AH496" i="20"/>
  <c r="AH497" i="20"/>
  <c r="AH498" i="20"/>
  <c r="AH499" i="20"/>
  <c r="AH500" i="20"/>
  <c r="AH501" i="20"/>
  <c r="AH502" i="20"/>
  <c r="AH503" i="20"/>
  <c r="AH504" i="20"/>
  <c r="AH505" i="20"/>
  <c r="AH506" i="20"/>
  <c r="AH507" i="20"/>
  <c r="AH508" i="20"/>
  <c r="AH509" i="20"/>
  <c r="AH510" i="20"/>
  <c r="AH511" i="20"/>
  <c r="AH512" i="20"/>
  <c r="AH513" i="20"/>
  <c r="AH514" i="20"/>
  <c r="AH515" i="20"/>
  <c r="AH516" i="20"/>
  <c r="AH517" i="20"/>
  <c r="AH518" i="20"/>
  <c r="AH519" i="20"/>
  <c r="AH520" i="20"/>
  <c r="AH521" i="20"/>
  <c r="AH522" i="20"/>
  <c r="AH523" i="20"/>
  <c r="AH524" i="20"/>
  <c r="AH525" i="20"/>
  <c r="AH526" i="20"/>
  <c r="AH527" i="20"/>
  <c r="AH528" i="20"/>
  <c r="AH529" i="20"/>
  <c r="AH530" i="20"/>
  <c r="AH531" i="20"/>
  <c r="AH532" i="20"/>
  <c r="AH533" i="20"/>
  <c r="AH534" i="20"/>
  <c r="AH535" i="20"/>
  <c r="AH536" i="20"/>
  <c r="AH537" i="20"/>
  <c r="AH538" i="20"/>
  <c r="AH539" i="20"/>
  <c r="AH540" i="20"/>
  <c r="AH541" i="20"/>
  <c r="AH542" i="20"/>
  <c r="AH543" i="20"/>
  <c r="AH544" i="20"/>
  <c r="AH545" i="20"/>
  <c r="AH546" i="20"/>
  <c r="AH547" i="20"/>
  <c r="AH548" i="20"/>
  <c r="AH549" i="20"/>
  <c r="AH550" i="20"/>
  <c r="AH551" i="20"/>
  <c r="AH552" i="20"/>
  <c r="AH553" i="20"/>
  <c r="AH554" i="20"/>
  <c r="AH555" i="20"/>
  <c r="AH556" i="20"/>
  <c r="AH557" i="20"/>
  <c r="AH558" i="20"/>
  <c r="AH559" i="20"/>
  <c r="AH560" i="20"/>
  <c r="AH561" i="20"/>
  <c r="AH562" i="20"/>
  <c r="AH563" i="20"/>
  <c r="AH564" i="20"/>
  <c r="AH565" i="20"/>
  <c r="AG2" i="20"/>
  <c r="AG3" i="20"/>
  <c r="AG4" i="20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83" i="20"/>
  <c r="AG84" i="20"/>
  <c r="AG85" i="20"/>
  <c r="AG86" i="20"/>
  <c r="AG87" i="20"/>
  <c r="AG88" i="20"/>
  <c r="AG89" i="20"/>
  <c r="AG90" i="20"/>
  <c r="AG91" i="20"/>
  <c r="AG92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AG105" i="20"/>
  <c r="AG106" i="20"/>
  <c r="AG107" i="20"/>
  <c r="AG108" i="20"/>
  <c r="AG109" i="20"/>
  <c r="AG110" i="20"/>
  <c r="AG111" i="20"/>
  <c r="AG112" i="20"/>
  <c r="AG113" i="20"/>
  <c r="AG114" i="20"/>
  <c r="AG115" i="20"/>
  <c r="AG116" i="20"/>
  <c r="AG117" i="20"/>
  <c r="AG118" i="20"/>
  <c r="AG119" i="20"/>
  <c r="AG120" i="20"/>
  <c r="AG121" i="20"/>
  <c r="AG122" i="20"/>
  <c r="AG123" i="20"/>
  <c r="AG124" i="20"/>
  <c r="AG125" i="20"/>
  <c r="AG126" i="20"/>
  <c r="AG127" i="20"/>
  <c r="AG128" i="20"/>
  <c r="AG129" i="20"/>
  <c r="AG130" i="20"/>
  <c r="AG131" i="20"/>
  <c r="AG132" i="20"/>
  <c r="AG133" i="20"/>
  <c r="AG134" i="20"/>
  <c r="AG135" i="20"/>
  <c r="AG136" i="20"/>
  <c r="AG137" i="20"/>
  <c r="AG138" i="20"/>
  <c r="AG139" i="20"/>
  <c r="AG140" i="20"/>
  <c r="AG141" i="20"/>
  <c r="AG142" i="20"/>
  <c r="AG143" i="20"/>
  <c r="AG144" i="20"/>
  <c r="AG145" i="20"/>
  <c r="AG146" i="20"/>
  <c r="AG147" i="20"/>
  <c r="AG148" i="20"/>
  <c r="AG149" i="20"/>
  <c r="AG150" i="20"/>
  <c r="AG151" i="20"/>
  <c r="AG152" i="20"/>
  <c r="AG153" i="20"/>
  <c r="AG154" i="20"/>
  <c r="AG155" i="20"/>
  <c r="AG156" i="20"/>
  <c r="AG157" i="20"/>
  <c r="AG158" i="20"/>
  <c r="AG159" i="20"/>
  <c r="AG160" i="20"/>
  <c r="AG161" i="20"/>
  <c r="AG162" i="20"/>
  <c r="AG163" i="20"/>
  <c r="AG164" i="20"/>
  <c r="AG165" i="20"/>
  <c r="AG166" i="20"/>
  <c r="AG167" i="20"/>
  <c r="AG168" i="20"/>
  <c r="AG169" i="20"/>
  <c r="AG170" i="20"/>
  <c r="AG171" i="20"/>
  <c r="AG172" i="20"/>
  <c r="AG173" i="20"/>
  <c r="AG174" i="20"/>
  <c r="AG175" i="20"/>
  <c r="AG176" i="20"/>
  <c r="AG177" i="20"/>
  <c r="AG178" i="20"/>
  <c r="AG179" i="20"/>
  <c r="AG180" i="20"/>
  <c r="AG181" i="20"/>
  <c r="AG182" i="20"/>
  <c r="AG183" i="20"/>
  <c r="AG184" i="20"/>
  <c r="AG185" i="20"/>
  <c r="AG186" i="20"/>
  <c r="AG187" i="20"/>
  <c r="AG188" i="20"/>
  <c r="AG189" i="20"/>
  <c r="AG190" i="20"/>
  <c r="AG191" i="20"/>
  <c r="AG192" i="20"/>
  <c r="AG193" i="20"/>
  <c r="AG194" i="20"/>
  <c r="AG195" i="20"/>
  <c r="AG196" i="20"/>
  <c r="AG197" i="20"/>
  <c r="AG198" i="20"/>
  <c r="AG199" i="20"/>
  <c r="AG200" i="20"/>
  <c r="AG201" i="20"/>
  <c r="AG202" i="20"/>
  <c r="AG203" i="20"/>
  <c r="AG204" i="20"/>
  <c r="AG205" i="20"/>
  <c r="AG206" i="20"/>
  <c r="AG207" i="20"/>
  <c r="AG208" i="20"/>
  <c r="AG209" i="20"/>
  <c r="AG210" i="20"/>
  <c r="AG211" i="20"/>
  <c r="AG212" i="20"/>
  <c r="AG213" i="20"/>
  <c r="AG214" i="20"/>
  <c r="AG215" i="20"/>
  <c r="AG216" i="20"/>
  <c r="AG217" i="20"/>
  <c r="AG218" i="20"/>
  <c r="AG219" i="20"/>
  <c r="AG220" i="20"/>
  <c r="AG221" i="20"/>
  <c r="AG222" i="20"/>
  <c r="AG223" i="20"/>
  <c r="AG224" i="20"/>
  <c r="AG225" i="20"/>
  <c r="AG226" i="20"/>
  <c r="AG227" i="20"/>
  <c r="AG228" i="20"/>
  <c r="AG229" i="20"/>
  <c r="AG230" i="20"/>
  <c r="AG231" i="20"/>
  <c r="AG232" i="20"/>
  <c r="AG233" i="20"/>
  <c r="AG234" i="20"/>
  <c r="AG235" i="20"/>
  <c r="AG236" i="20"/>
  <c r="AG237" i="20"/>
  <c r="AG238" i="20"/>
  <c r="AG239" i="20"/>
  <c r="AG240" i="20"/>
  <c r="AG241" i="20"/>
  <c r="AG242" i="20"/>
  <c r="AG243" i="20"/>
  <c r="AG244" i="20"/>
  <c r="AG245" i="20"/>
  <c r="AG246" i="20"/>
  <c r="AG247" i="20"/>
  <c r="AG248" i="20"/>
  <c r="AG249" i="20"/>
  <c r="AG250" i="20"/>
  <c r="AG251" i="20"/>
  <c r="AG252" i="20"/>
  <c r="AG253" i="20"/>
  <c r="AG254" i="20"/>
  <c r="AG255" i="20"/>
  <c r="AG256" i="20"/>
  <c r="AG257" i="20"/>
  <c r="AG258" i="20"/>
  <c r="AG259" i="20"/>
  <c r="AG260" i="20"/>
  <c r="AG261" i="20"/>
  <c r="AG262" i="20"/>
  <c r="AG263" i="20"/>
  <c r="AG264" i="20"/>
  <c r="AG265" i="20"/>
  <c r="AG266" i="20"/>
  <c r="AG267" i="20"/>
  <c r="AG268" i="20"/>
  <c r="AG269" i="20"/>
  <c r="AG270" i="20"/>
  <c r="AG271" i="20"/>
  <c r="AG272" i="20"/>
  <c r="AG273" i="20"/>
  <c r="AG274" i="20"/>
  <c r="AG275" i="20"/>
  <c r="AG276" i="20"/>
  <c r="AG277" i="20"/>
  <c r="AG278" i="20"/>
  <c r="AG279" i="20"/>
  <c r="AG280" i="20"/>
  <c r="AG281" i="20"/>
  <c r="AG282" i="20"/>
  <c r="AG283" i="20"/>
  <c r="AG284" i="20"/>
  <c r="AG285" i="20"/>
  <c r="AG286" i="20"/>
  <c r="AG287" i="20"/>
  <c r="AG288" i="20"/>
  <c r="AG289" i="20"/>
  <c r="AG290" i="20"/>
  <c r="AG291" i="20"/>
  <c r="AG292" i="20"/>
  <c r="AG293" i="20"/>
  <c r="AG294" i="20"/>
  <c r="AG295" i="20"/>
  <c r="AG296" i="20"/>
  <c r="AG297" i="20"/>
  <c r="AG298" i="20"/>
  <c r="AG299" i="20"/>
  <c r="AG300" i="20"/>
  <c r="AG301" i="20"/>
  <c r="AG302" i="20"/>
  <c r="AG303" i="20"/>
  <c r="AG304" i="20"/>
  <c r="AG305" i="20"/>
  <c r="AG306" i="20"/>
  <c r="AG307" i="20"/>
  <c r="AG308" i="20"/>
  <c r="AG309" i="20"/>
  <c r="AG310" i="20"/>
  <c r="AG311" i="20"/>
  <c r="AG312" i="20"/>
  <c r="AG313" i="20"/>
  <c r="AG314" i="20"/>
  <c r="AG315" i="20"/>
  <c r="AG316" i="20"/>
  <c r="AG317" i="20"/>
  <c r="AG318" i="20"/>
  <c r="AG319" i="20"/>
  <c r="AG320" i="20"/>
  <c r="AG321" i="20"/>
  <c r="AG322" i="20"/>
  <c r="AG323" i="20"/>
  <c r="AG324" i="20"/>
  <c r="AG325" i="20"/>
  <c r="AG326" i="20"/>
  <c r="AG327" i="20"/>
  <c r="AG328" i="20"/>
  <c r="AG329" i="20"/>
  <c r="AG330" i="20"/>
  <c r="AG331" i="20"/>
  <c r="AG332" i="20"/>
  <c r="AG333" i="20"/>
  <c r="AG334" i="20"/>
  <c r="AG335" i="20"/>
  <c r="AG336" i="20"/>
  <c r="AG337" i="20"/>
  <c r="AG338" i="20"/>
  <c r="AG339" i="20"/>
  <c r="AG340" i="20"/>
  <c r="AG341" i="20"/>
  <c r="AG342" i="20"/>
  <c r="AG343" i="20"/>
  <c r="AG344" i="20"/>
  <c r="AG345" i="20"/>
  <c r="AG346" i="20"/>
  <c r="AG347" i="20"/>
  <c r="AG348" i="20"/>
  <c r="AG349" i="20"/>
  <c r="AG350" i="20"/>
  <c r="AG351" i="20"/>
  <c r="AG352" i="20"/>
  <c r="AG353" i="20"/>
  <c r="AG354" i="20"/>
  <c r="AG355" i="20"/>
  <c r="AG356" i="20"/>
  <c r="AG357" i="20"/>
  <c r="AG358" i="20"/>
  <c r="AG359" i="20"/>
  <c r="AG360" i="20"/>
  <c r="AG361" i="20"/>
  <c r="AG362" i="20"/>
  <c r="AG363" i="20"/>
  <c r="AG364" i="20"/>
  <c r="AG365" i="20"/>
  <c r="AG366" i="20"/>
  <c r="AG367" i="20"/>
  <c r="AG368" i="20"/>
  <c r="AG369" i="20"/>
  <c r="AG370" i="20"/>
  <c r="AG371" i="20"/>
  <c r="AG372" i="20"/>
  <c r="AG373" i="20"/>
  <c r="AG374" i="20"/>
  <c r="AG375" i="20"/>
  <c r="AG376" i="20"/>
  <c r="AG377" i="20"/>
  <c r="AG378" i="20"/>
  <c r="AG379" i="20"/>
  <c r="AG380" i="20"/>
  <c r="AG381" i="20"/>
  <c r="AG382" i="20"/>
  <c r="AG383" i="20"/>
  <c r="AG384" i="20"/>
  <c r="AG385" i="20"/>
  <c r="AG386" i="20"/>
  <c r="AG387" i="20"/>
  <c r="AG388" i="20"/>
  <c r="AG389" i="20"/>
  <c r="AG390" i="20"/>
  <c r="AG391" i="20"/>
  <c r="AG392" i="20"/>
  <c r="AG393" i="20"/>
  <c r="AG394" i="20"/>
  <c r="AG395" i="20"/>
  <c r="AG396" i="20"/>
  <c r="AG397" i="20"/>
  <c r="AG398" i="20"/>
  <c r="AG399" i="20"/>
  <c r="AG400" i="20"/>
  <c r="AG401" i="20"/>
  <c r="AG402" i="20"/>
  <c r="AG403" i="20"/>
  <c r="AG404" i="20"/>
  <c r="AG405" i="20"/>
  <c r="AG406" i="20"/>
  <c r="AG407" i="20"/>
  <c r="AG408" i="20"/>
  <c r="AG409" i="20"/>
  <c r="AG410" i="20"/>
  <c r="AG411" i="20"/>
  <c r="AG412" i="20"/>
  <c r="AG413" i="20"/>
  <c r="AG414" i="20"/>
  <c r="AG415" i="20"/>
  <c r="AG416" i="20"/>
  <c r="AG417" i="20"/>
  <c r="AG418" i="20"/>
  <c r="AG419" i="20"/>
  <c r="AG420" i="20"/>
  <c r="AG421" i="20"/>
  <c r="AG422" i="20"/>
  <c r="AG423" i="20"/>
  <c r="AG424" i="20"/>
  <c r="AG425" i="20"/>
  <c r="AG426" i="20"/>
  <c r="AG427" i="20"/>
  <c r="AG428" i="20"/>
  <c r="AG429" i="20"/>
  <c r="AG430" i="20"/>
  <c r="AG431" i="20"/>
  <c r="AG432" i="20"/>
  <c r="AG433" i="20"/>
  <c r="AG434" i="20"/>
  <c r="AG435" i="20"/>
  <c r="AG436" i="20"/>
  <c r="AG437" i="20"/>
  <c r="AG438" i="20"/>
  <c r="AG439" i="20"/>
  <c r="AG440" i="20"/>
  <c r="AG441" i="20"/>
  <c r="AG442" i="20"/>
  <c r="AG443" i="20"/>
  <c r="AG444" i="20"/>
  <c r="AG445" i="20"/>
  <c r="AG446" i="20"/>
  <c r="AG447" i="20"/>
  <c r="AG448" i="20"/>
  <c r="AG449" i="20"/>
  <c r="AG450" i="20"/>
  <c r="AG451" i="20"/>
  <c r="AG452" i="20"/>
  <c r="AG453" i="20"/>
  <c r="AG454" i="20"/>
  <c r="AG455" i="20"/>
  <c r="AG456" i="20"/>
  <c r="AG457" i="20"/>
  <c r="AG458" i="20"/>
  <c r="AG459" i="20"/>
  <c r="AG460" i="20"/>
  <c r="AG461" i="20"/>
  <c r="AG462" i="20"/>
  <c r="AG463" i="20"/>
  <c r="AG464" i="20"/>
  <c r="AG465" i="20"/>
  <c r="AG466" i="20"/>
  <c r="AG467" i="20"/>
  <c r="AG468" i="20"/>
  <c r="AG469" i="20"/>
  <c r="AG470" i="20"/>
  <c r="AG471" i="20"/>
  <c r="AG472" i="20"/>
  <c r="AG473" i="20"/>
  <c r="AG474" i="20"/>
  <c r="AG475" i="20"/>
  <c r="AG476" i="20"/>
  <c r="AG477" i="20"/>
  <c r="AG478" i="20"/>
  <c r="AG479" i="20"/>
  <c r="AG480" i="20"/>
  <c r="AG481" i="20"/>
  <c r="AG482" i="20"/>
  <c r="AG483" i="20"/>
  <c r="AG484" i="20"/>
  <c r="AG485" i="20"/>
  <c r="AG486" i="20"/>
  <c r="AG487" i="20"/>
  <c r="AG488" i="20"/>
  <c r="AG489" i="20"/>
  <c r="AG490" i="20"/>
  <c r="AG491" i="20"/>
  <c r="AG492" i="20"/>
  <c r="AG493" i="20"/>
  <c r="AG494" i="20"/>
  <c r="AG495" i="20"/>
  <c r="AG496" i="20"/>
  <c r="AG497" i="20"/>
  <c r="AG498" i="20"/>
  <c r="AG499" i="20"/>
  <c r="AG500" i="20"/>
  <c r="AG501" i="20"/>
  <c r="AG502" i="20"/>
  <c r="AG503" i="20"/>
  <c r="AG504" i="20"/>
  <c r="AG505" i="20"/>
  <c r="AG506" i="20"/>
  <c r="AG507" i="20"/>
  <c r="AG508" i="20"/>
  <c r="AG509" i="20"/>
  <c r="AG510" i="20"/>
  <c r="AG511" i="20"/>
  <c r="AG512" i="20"/>
  <c r="AG513" i="20"/>
  <c r="AG514" i="20"/>
  <c r="AG515" i="20"/>
  <c r="AG516" i="20"/>
  <c r="AG517" i="20"/>
  <c r="AG518" i="20"/>
  <c r="AG519" i="20"/>
  <c r="AG520" i="20"/>
  <c r="AG521" i="20"/>
  <c r="AG522" i="20"/>
  <c r="AG523" i="20"/>
  <c r="AG524" i="20"/>
  <c r="AG525" i="20"/>
  <c r="AG526" i="20"/>
  <c r="AG527" i="20"/>
  <c r="AG528" i="20"/>
  <c r="AG529" i="20"/>
  <c r="AG530" i="20"/>
  <c r="AG531" i="20"/>
  <c r="AG532" i="20"/>
  <c r="AG533" i="20"/>
  <c r="AG534" i="20"/>
  <c r="AG535" i="20"/>
  <c r="AG536" i="20"/>
  <c r="AG537" i="20"/>
  <c r="AG538" i="20"/>
  <c r="AG539" i="20"/>
  <c r="AG540" i="20"/>
  <c r="AG541" i="20"/>
  <c r="AG542" i="20"/>
  <c r="AG543" i="20"/>
  <c r="AG544" i="20"/>
  <c r="AG545" i="20"/>
  <c r="AG546" i="20"/>
  <c r="AG547" i="20"/>
  <c r="AG548" i="20"/>
  <c r="AG549" i="20"/>
  <c r="AG550" i="20"/>
  <c r="AG551" i="20"/>
  <c r="AG552" i="20"/>
  <c r="AG553" i="20"/>
  <c r="AG554" i="20"/>
  <c r="AG555" i="20"/>
  <c r="AG556" i="20"/>
  <c r="AG557" i="20"/>
  <c r="AG558" i="20"/>
  <c r="AG559" i="20"/>
  <c r="AG560" i="20"/>
  <c r="AG561" i="20"/>
  <c r="AG562" i="20"/>
  <c r="AG563" i="20"/>
  <c r="AG564" i="20"/>
  <c r="AG565" i="20"/>
  <c r="AF2" i="20"/>
  <c r="AF3" i="20"/>
  <c r="AF4" i="20"/>
  <c r="AF5" i="20"/>
  <c r="AF6" i="20"/>
  <c r="AF7" i="20"/>
  <c r="AF8" i="20"/>
  <c r="AF9" i="20"/>
  <c r="AF10" i="20"/>
  <c r="AF11" i="20"/>
  <c r="AF12" i="20"/>
  <c r="AF13" i="20"/>
  <c r="AF14" i="20"/>
  <c r="AF15" i="20"/>
  <c r="AF16" i="20"/>
  <c r="AF17" i="20"/>
  <c r="AF18" i="20"/>
  <c r="AF19" i="20"/>
  <c r="AF20" i="20"/>
  <c r="AF21" i="20"/>
  <c r="AF22" i="20"/>
  <c r="AF23" i="20"/>
  <c r="AF24" i="20"/>
  <c r="AF25" i="20"/>
  <c r="AF26" i="20"/>
  <c r="AF27" i="20"/>
  <c r="AF28" i="20"/>
  <c r="AF29" i="20"/>
  <c r="AF30" i="20"/>
  <c r="AF31" i="20"/>
  <c r="AF32" i="20"/>
  <c r="AF33" i="20"/>
  <c r="AF34" i="20"/>
  <c r="AF35" i="20"/>
  <c r="AF36" i="20"/>
  <c r="AF37" i="20"/>
  <c r="AF38" i="20"/>
  <c r="AF39" i="20"/>
  <c r="AF40" i="20"/>
  <c r="AF41" i="20"/>
  <c r="AF42" i="20"/>
  <c r="AF43" i="20"/>
  <c r="AF44" i="20"/>
  <c r="AF45" i="20"/>
  <c r="AF46" i="20"/>
  <c r="AF47" i="20"/>
  <c r="AF48" i="20"/>
  <c r="AF49" i="20"/>
  <c r="AF50" i="20"/>
  <c r="AF51" i="20"/>
  <c r="AF52" i="20"/>
  <c r="AF53" i="20"/>
  <c r="AF54" i="20"/>
  <c r="AF55" i="20"/>
  <c r="AF56" i="20"/>
  <c r="AF57" i="20"/>
  <c r="AF58" i="20"/>
  <c r="AF59" i="20"/>
  <c r="AF60" i="20"/>
  <c r="AF61" i="20"/>
  <c r="AF62" i="20"/>
  <c r="AF63" i="20"/>
  <c r="AF64" i="20"/>
  <c r="AF65" i="20"/>
  <c r="AF66" i="20"/>
  <c r="AF67" i="20"/>
  <c r="AF68" i="20"/>
  <c r="AF69" i="20"/>
  <c r="AF70" i="20"/>
  <c r="AF71" i="20"/>
  <c r="AF72" i="20"/>
  <c r="AF73" i="20"/>
  <c r="AF74" i="20"/>
  <c r="AF75" i="20"/>
  <c r="AF76" i="20"/>
  <c r="AF77" i="20"/>
  <c r="AF78" i="20"/>
  <c r="AF79" i="20"/>
  <c r="AF80" i="20"/>
  <c r="AF81" i="20"/>
  <c r="AF82" i="20"/>
  <c r="AF83" i="20"/>
  <c r="AF84" i="20"/>
  <c r="AF85" i="20"/>
  <c r="AF86" i="20"/>
  <c r="AF87" i="20"/>
  <c r="AF88" i="20"/>
  <c r="AF89" i="20"/>
  <c r="AF90" i="20"/>
  <c r="AF91" i="20"/>
  <c r="AF92" i="20"/>
  <c r="AF93" i="20"/>
  <c r="AF94" i="20"/>
  <c r="AF95" i="20"/>
  <c r="AF96" i="20"/>
  <c r="AF97" i="20"/>
  <c r="AF98" i="20"/>
  <c r="AF99" i="20"/>
  <c r="AF100" i="20"/>
  <c r="AF101" i="20"/>
  <c r="AF102" i="20"/>
  <c r="AF103" i="20"/>
  <c r="AF104" i="20"/>
  <c r="AF105" i="20"/>
  <c r="AF106" i="20"/>
  <c r="AF107" i="20"/>
  <c r="AF108" i="20"/>
  <c r="AF109" i="20"/>
  <c r="AF110" i="20"/>
  <c r="AF111" i="20"/>
  <c r="AF112" i="20"/>
  <c r="AF113" i="20"/>
  <c r="AF114" i="20"/>
  <c r="AF115" i="20"/>
  <c r="AF116" i="20"/>
  <c r="AF117" i="20"/>
  <c r="AF118" i="20"/>
  <c r="AF119" i="20"/>
  <c r="AF120" i="20"/>
  <c r="AF121" i="20"/>
  <c r="AF122" i="20"/>
  <c r="AF123" i="20"/>
  <c r="AF124" i="20"/>
  <c r="AF125" i="20"/>
  <c r="AF126" i="20"/>
  <c r="AF127" i="20"/>
  <c r="AF128" i="20"/>
  <c r="AF129" i="20"/>
  <c r="AF130" i="20"/>
  <c r="AF131" i="20"/>
  <c r="AF132" i="20"/>
  <c r="AF133" i="20"/>
  <c r="AF134" i="20"/>
  <c r="AF135" i="20"/>
  <c r="AF136" i="20"/>
  <c r="AF137" i="20"/>
  <c r="AF138" i="20"/>
  <c r="AF139" i="20"/>
  <c r="AF140" i="20"/>
  <c r="AF141" i="20"/>
  <c r="AF142" i="20"/>
  <c r="AF143" i="20"/>
  <c r="AF144" i="20"/>
  <c r="AF145" i="20"/>
  <c r="AF146" i="20"/>
  <c r="AF147" i="20"/>
  <c r="AF148" i="20"/>
  <c r="AF149" i="20"/>
  <c r="AF150" i="20"/>
  <c r="AF151" i="20"/>
  <c r="AF152" i="20"/>
  <c r="AF153" i="20"/>
  <c r="AF154" i="20"/>
  <c r="AF155" i="20"/>
  <c r="AF156" i="20"/>
  <c r="AF157" i="20"/>
  <c r="AF158" i="20"/>
  <c r="AF159" i="20"/>
  <c r="AF160" i="20"/>
  <c r="AF161" i="20"/>
  <c r="AF162" i="20"/>
  <c r="AF163" i="20"/>
  <c r="AF164" i="20"/>
  <c r="AF165" i="20"/>
  <c r="AF166" i="20"/>
  <c r="AF167" i="20"/>
  <c r="AF168" i="20"/>
  <c r="AF169" i="20"/>
  <c r="AF170" i="20"/>
  <c r="AF171" i="20"/>
  <c r="AF172" i="20"/>
  <c r="AF173" i="20"/>
  <c r="AF174" i="20"/>
  <c r="AF175" i="20"/>
  <c r="AF176" i="20"/>
  <c r="AF177" i="20"/>
  <c r="AF178" i="20"/>
  <c r="AF179" i="20"/>
  <c r="AF180" i="20"/>
  <c r="AF181" i="20"/>
  <c r="AF182" i="20"/>
  <c r="AF183" i="20"/>
  <c r="AF184" i="20"/>
  <c r="AF185" i="20"/>
  <c r="AF186" i="20"/>
  <c r="AF187" i="20"/>
  <c r="AF188" i="20"/>
  <c r="AF189" i="20"/>
  <c r="AF190" i="20"/>
  <c r="AF191" i="20"/>
  <c r="AF192" i="20"/>
  <c r="AF193" i="20"/>
  <c r="AF194" i="20"/>
  <c r="AF195" i="20"/>
  <c r="AF196" i="20"/>
  <c r="AF197" i="20"/>
  <c r="AF198" i="20"/>
  <c r="AF199" i="20"/>
  <c r="AF200" i="20"/>
  <c r="AF201" i="20"/>
  <c r="AF202" i="20"/>
  <c r="AF203" i="20"/>
  <c r="AF204" i="20"/>
  <c r="AF205" i="20"/>
  <c r="AF206" i="20"/>
  <c r="AF207" i="20"/>
  <c r="AF208" i="20"/>
  <c r="AF209" i="20"/>
  <c r="AF210" i="20"/>
  <c r="AF211" i="20"/>
  <c r="AF212" i="20"/>
  <c r="AF213" i="20"/>
  <c r="AF214" i="20"/>
  <c r="AF215" i="20"/>
  <c r="AF216" i="20"/>
  <c r="AF217" i="20"/>
  <c r="AF218" i="20"/>
  <c r="AF219" i="20"/>
  <c r="AF220" i="20"/>
  <c r="AF221" i="20"/>
  <c r="AF222" i="20"/>
  <c r="AF223" i="20"/>
  <c r="AF224" i="20"/>
  <c r="AF225" i="20"/>
  <c r="AF226" i="20"/>
  <c r="AF227" i="20"/>
  <c r="AF228" i="20"/>
  <c r="AF229" i="20"/>
  <c r="AF230" i="20"/>
  <c r="AF231" i="20"/>
  <c r="AF232" i="20"/>
  <c r="AF233" i="20"/>
  <c r="AF234" i="20"/>
  <c r="AF235" i="20"/>
  <c r="AF236" i="20"/>
  <c r="AF237" i="20"/>
  <c r="AF238" i="20"/>
  <c r="AF239" i="20"/>
  <c r="AF240" i="20"/>
  <c r="AF241" i="20"/>
  <c r="AF242" i="20"/>
  <c r="AF243" i="20"/>
  <c r="AF244" i="20"/>
  <c r="AF245" i="20"/>
  <c r="AF246" i="20"/>
  <c r="AF247" i="20"/>
  <c r="AF248" i="20"/>
  <c r="AF249" i="20"/>
  <c r="AF250" i="20"/>
  <c r="AF251" i="20"/>
  <c r="AF252" i="20"/>
  <c r="AF253" i="20"/>
  <c r="AF254" i="20"/>
  <c r="AF255" i="20"/>
  <c r="AF256" i="20"/>
  <c r="AF257" i="20"/>
  <c r="AF258" i="20"/>
  <c r="AF259" i="20"/>
  <c r="AF260" i="20"/>
  <c r="AF261" i="20"/>
  <c r="AF262" i="20"/>
  <c r="AF263" i="20"/>
  <c r="AF264" i="20"/>
  <c r="AF265" i="20"/>
  <c r="AF266" i="20"/>
  <c r="AF267" i="20"/>
  <c r="AF268" i="20"/>
  <c r="AF269" i="20"/>
  <c r="AF270" i="20"/>
  <c r="AF271" i="20"/>
  <c r="AF272" i="20"/>
  <c r="AF273" i="20"/>
  <c r="AF274" i="20"/>
  <c r="AF275" i="20"/>
  <c r="AF276" i="20"/>
  <c r="AF277" i="20"/>
  <c r="AF278" i="20"/>
  <c r="AF279" i="20"/>
  <c r="AF280" i="20"/>
  <c r="AF281" i="20"/>
  <c r="AF282" i="20"/>
  <c r="AF283" i="20"/>
  <c r="AF284" i="20"/>
  <c r="AF285" i="20"/>
  <c r="AF286" i="20"/>
  <c r="AF287" i="20"/>
  <c r="AF288" i="20"/>
  <c r="AF289" i="20"/>
  <c r="AF290" i="20"/>
  <c r="AF291" i="20"/>
  <c r="AF292" i="20"/>
  <c r="AF293" i="20"/>
  <c r="AF294" i="20"/>
  <c r="AF295" i="20"/>
  <c r="AF296" i="20"/>
  <c r="AF297" i="20"/>
  <c r="AF298" i="20"/>
  <c r="AF299" i="20"/>
  <c r="AF300" i="20"/>
  <c r="AF301" i="20"/>
  <c r="AF302" i="20"/>
  <c r="AF303" i="20"/>
  <c r="AF304" i="20"/>
  <c r="AF305" i="20"/>
  <c r="AF306" i="20"/>
  <c r="AF307" i="20"/>
  <c r="AF308" i="20"/>
  <c r="AF309" i="20"/>
  <c r="AF310" i="20"/>
  <c r="AF311" i="20"/>
  <c r="AF312" i="20"/>
  <c r="AF313" i="20"/>
  <c r="AF314" i="20"/>
  <c r="AF315" i="20"/>
  <c r="AF316" i="20"/>
  <c r="AF317" i="20"/>
  <c r="AF318" i="20"/>
  <c r="AF319" i="20"/>
  <c r="AF320" i="20"/>
  <c r="AF321" i="20"/>
  <c r="AF322" i="20"/>
  <c r="AF323" i="20"/>
  <c r="AF324" i="20"/>
  <c r="AF325" i="20"/>
  <c r="AF326" i="20"/>
  <c r="AF327" i="20"/>
  <c r="AF328" i="20"/>
  <c r="AF329" i="20"/>
  <c r="AF330" i="20"/>
  <c r="AF331" i="20"/>
  <c r="AF332" i="20"/>
  <c r="AF333" i="20"/>
  <c r="AF334" i="20"/>
  <c r="AF335" i="20"/>
  <c r="AF336" i="20"/>
  <c r="AF337" i="20"/>
  <c r="AF338" i="20"/>
  <c r="AF339" i="20"/>
  <c r="AF340" i="20"/>
  <c r="AF341" i="20"/>
  <c r="AF342" i="20"/>
  <c r="AF343" i="20"/>
  <c r="AF344" i="20"/>
  <c r="AF345" i="20"/>
  <c r="AF346" i="20"/>
  <c r="AF347" i="20"/>
  <c r="AF348" i="20"/>
  <c r="AF349" i="20"/>
  <c r="AF350" i="20"/>
  <c r="AF351" i="20"/>
  <c r="AF352" i="20"/>
  <c r="AF353" i="20"/>
  <c r="AF354" i="20"/>
  <c r="AF355" i="20"/>
  <c r="AF356" i="20"/>
  <c r="AF357" i="20"/>
  <c r="AF358" i="20"/>
  <c r="AF359" i="20"/>
  <c r="AF360" i="20"/>
  <c r="AF361" i="20"/>
  <c r="AF362" i="20"/>
  <c r="AF363" i="20"/>
  <c r="AF364" i="20"/>
  <c r="AF365" i="20"/>
  <c r="AF366" i="20"/>
  <c r="AF367" i="20"/>
  <c r="AF368" i="20"/>
  <c r="AF369" i="20"/>
  <c r="AF370" i="20"/>
  <c r="AF371" i="20"/>
  <c r="AF372" i="20"/>
  <c r="AF373" i="20"/>
  <c r="AF374" i="20"/>
  <c r="AF375" i="20"/>
  <c r="AF376" i="20"/>
  <c r="AF377" i="20"/>
  <c r="AF378" i="20"/>
  <c r="AF379" i="20"/>
  <c r="AF380" i="20"/>
  <c r="AF381" i="20"/>
  <c r="AF382" i="20"/>
  <c r="AF383" i="20"/>
  <c r="AF384" i="20"/>
  <c r="AF385" i="20"/>
  <c r="AF386" i="20"/>
  <c r="AF387" i="20"/>
  <c r="AF388" i="20"/>
  <c r="AF389" i="20"/>
  <c r="AF390" i="20"/>
  <c r="AF391" i="20"/>
  <c r="AF392" i="20"/>
  <c r="AF393" i="20"/>
  <c r="AF394" i="20"/>
  <c r="AF395" i="20"/>
  <c r="AF396" i="20"/>
  <c r="AF397" i="20"/>
  <c r="AF398" i="20"/>
  <c r="AF399" i="20"/>
  <c r="AF400" i="20"/>
  <c r="AF401" i="20"/>
  <c r="AF402" i="20"/>
  <c r="AF403" i="20"/>
  <c r="AF404" i="20"/>
  <c r="AF405" i="20"/>
  <c r="AF406" i="20"/>
  <c r="AF407" i="20"/>
  <c r="AF408" i="20"/>
  <c r="AF409" i="20"/>
  <c r="AF410" i="20"/>
  <c r="AF411" i="20"/>
  <c r="AF412" i="20"/>
  <c r="AF413" i="20"/>
  <c r="AF414" i="20"/>
  <c r="AF415" i="20"/>
  <c r="AF416" i="20"/>
  <c r="AF417" i="20"/>
  <c r="AF418" i="20"/>
  <c r="AF419" i="20"/>
  <c r="AF420" i="20"/>
  <c r="AF421" i="20"/>
  <c r="AF422" i="20"/>
  <c r="AF423" i="20"/>
  <c r="AF424" i="20"/>
  <c r="AF425" i="20"/>
  <c r="AF426" i="20"/>
  <c r="AF427" i="20"/>
  <c r="AF428" i="20"/>
  <c r="AF429" i="20"/>
  <c r="AF430" i="20"/>
  <c r="AF431" i="20"/>
  <c r="AF432" i="20"/>
  <c r="AF433" i="20"/>
  <c r="AF434" i="20"/>
  <c r="AF435" i="20"/>
  <c r="AF436" i="20"/>
  <c r="AF437" i="20"/>
  <c r="AF438" i="20"/>
  <c r="AF439" i="20"/>
  <c r="AF440" i="20"/>
  <c r="AF441" i="20"/>
  <c r="AF442" i="20"/>
  <c r="AF443" i="20"/>
  <c r="AF444" i="20"/>
  <c r="AF445" i="20"/>
  <c r="AF446" i="20"/>
  <c r="AF447" i="20"/>
  <c r="AF448" i="20"/>
  <c r="AF449" i="20"/>
  <c r="AF450" i="20"/>
  <c r="AF451" i="20"/>
  <c r="AF452" i="20"/>
  <c r="AF453" i="20"/>
  <c r="AF454" i="20"/>
  <c r="AF455" i="20"/>
  <c r="AF456" i="20"/>
  <c r="AF457" i="20"/>
  <c r="AF458" i="20"/>
  <c r="AF459" i="20"/>
  <c r="AF460" i="20"/>
  <c r="AF461" i="20"/>
  <c r="AF462" i="20"/>
  <c r="AF463" i="20"/>
  <c r="AF464" i="20"/>
  <c r="AF465" i="20"/>
  <c r="AF466" i="20"/>
  <c r="AF467" i="20"/>
  <c r="AF468" i="20"/>
  <c r="AF469" i="20"/>
  <c r="AF470" i="20"/>
  <c r="AF471" i="20"/>
  <c r="AF472" i="20"/>
  <c r="AF473" i="20"/>
  <c r="AF474" i="20"/>
  <c r="AF475" i="20"/>
  <c r="AF476" i="20"/>
  <c r="AF477" i="20"/>
  <c r="AF478" i="20"/>
  <c r="AF479" i="20"/>
  <c r="AF480" i="20"/>
  <c r="AF481" i="20"/>
  <c r="AF482" i="20"/>
  <c r="AF483" i="20"/>
  <c r="AF484" i="20"/>
  <c r="AF485" i="20"/>
  <c r="AF486" i="20"/>
  <c r="AF487" i="20"/>
  <c r="AF488" i="20"/>
  <c r="AF489" i="20"/>
  <c r="AF490" i="20"/>
  <c r="AF491" i="20"/>
  <c r="AF492" i="20"/>
  <c r="AF493" i="20"/>
  <c r="AF494" i="20"/>
  <c r="AF495" i="20"/>
  <c r="AF496" i="20"/>
  <c r="AF497" i="20"/>
  <c r="AF498" i="20"/>
  <c r="AF499" i="20"/>
  <c r="AF500" i="20"/>
  <c r="AF501" i="20"/>
  <c r="AF502" i="20"/>
  <c r="AF503" i="20"/>
  <c r="AF504" i="20"/>
  <c r="AF505" i="20"/>
  <c r="AF506" i="20"/>
  <c r="AF507" i="20"/>
  <c r="AF508" i="20"/>
  <c r="AF509" i="20"/>
  <c r="AF510" i="20"/>
  <c r="AF511" i="20"/>
  <c r="AF512" i="20"/>
  <c r="AF513" i="20"/>
  <c r="AF514" i="20"/>
  <c r="AF515" i="20"/>
  <c r="AF516" i="20"/>
  <c r="AF517" i="20"/>
  <c r="AF518" i="20"/>
  <c r="AF519" i="20"/>
  <c r="AF520" i="20"/>
  <c r="AF521" i="20"/>
  <c r="AF522" i="20"/>
  <c r="AF523" i="20"/>
  <c r="AF524" i="20"/>
  <c r="AF525" i="20"/>
  <c r="AF526" i="20"/>
  <c r="AF527" i="20"/>
  <c r="AF528" i="20"/>
  <c r="AF529" i="20"/>
  <c r="AF530" i="20"/>
  <c r="AF531" i="20"/>
  <c r="AF532" i="20"/>
  <c r="AF533" i="20"/>
  <c r="AF534" i="20"/>
  <c r="AF535" i="20"/>
  <c r="AF536" i="20"/>
  <c r="AF537" i="20"/>
  <c r="AF538" i="20"/>
  <c r="AF539" i="20"/>
  <c r="AF540" i="20"/>
  <c r="AF541" i="20"/>
  <c r="AF542" i="20"/>
  <c r="AF543" i="20"/>
  <c r="AF544" i="20"/>
  <c r="AF545" i="20"/>
  <c r="AF546" i="20"/>
  <c r="AF547" i="20"/>
  <c r="AF548" i="20"/>
  <c r="AF549" i="20"/>
  <c r="AF550" i="20"/>
  <c r="AF551" i="20"/>
  <c r="AF552" i="20"/>
  <c r="AF553" i="20"/>
  <c r="AF554" i="20"/>
  <c r="AF555" i="20"/>
  <c r="AF556" i="20"/>
  <c r="AF557" i="20"/>
  <c r="AF558" i="20"/>
  <c r="AF559" i="20"/>
  <c r="AF560" i="20"/>
  <c r="AF561" i="20"/>
  <c r="AF562" i="20"/>
  <c r="AF563" i="20"/>
  <c r="AF564" i="20"/>
  <c r="AF565" i="20"/>
  <c r="AE2" i="20"/>
  <c r="AE3" i="20"/>
  <c r="AE4" i="20"/>
  <c r="AE5" i="20"/>
  <c r="AE6" i="20"/>
  <c r="AE7" i="20"/>
  <c r="AE8" i="20"/>
  <c r="AE9" i="20"/>
  <c r="AE10" i="20"/>
  <c r="AE11" i="20"/>
  <c r="AE12" i="20"/>
  <c r="AE13" i="20"/>
  <c r="AE14" i="20"/>
  <c r="AE15" i="20"/>
  <c r="AE16" i="20"/>
  <c r="AE17" i="20"/>
  <c r="AE18" i="20"/>
  <c r="AE19" i="20"/>
  <c r="AE20" i="20"/>
  <c r="AE21" i="20"/>
  <c r="AE22" i="20"/>
  <c r="AE23" i="20"/>
  <c r="AE24" i="20"/>
  <c r="AE25" i="20"/>
  <c r="AE26" i="20"/>
  <c r="AE27" i="20"/>
  <c r="AE28" i="20"/>
  <c r="AE29" i="20"/>
  <c r="AE30" i="20"/>
  <c r="AE31" i="20"/>
  <c r="AE32" i="20"/>
  <c r="AE33" i="20"/>
  <c r="AE34" i="20"/>
  <c r="AE35" i="20"/>
  <c r="AE36" i="20"/>
  <c r="AE37" i="20"/>
  <c r="AE38" i="20"/>
  <c r="AE39" i="20"/>
  <c r="AE40" i="20"/>
  <c r="AE41" i="20"/>
  <c r="AE42" i="20"/>
  <c r="AE43" i="20"/>
  <c r="AE44" i="20"/>
  <c r="AE45" i="20"/>
  <c r="AE46" i="20"/>
  <c r="AE47" i="20"/>
  <c r="AE48" i="20"/>
  <c r="AE49" i="20"/>
  <c r="AE50" i="20"/>
  <c r="AE51" i="20"/>
  <c r="AE52" i="20"/>
  <c r="AE53" i="20"/>
  <c r="AE54" i="20"/>
  <c r="AE55" i="20"/>
  <c r="AE56" i="20"/>
  <c r="AE57" i="20"/>
  <c r="AE58" i="20"/>
  <c r="AE59" i="20"/>
  <c r="AE60" i="20"/>
  <c r="AE61" i="20"/>
  <c r="AE62" i="20"/>
  <c r="AE63" i="20"/>
  <c r="AE64" i="20"/>
  <c r="AE65" i="20"/>
  <c r="AE66" i="20"/>
  <c r="AE67" i="20"/>
  <c r="AE68" i="20"/>
  <c r="AE69" i="20"/>
  <c r="AE70" i="20"/>
  <c r="AE71" i="20"/>
  <c r="AE72" i="20"/>
  <c r="AE73" i="20"/>
  <c r="AE74" i="20"/>
  <c r="AE75" i="20"/>
  <c r="AE76" i="20"/>
  <c r="AE77" i="20"/>
  <c r="AE78" i="20"/>
  <c r="AE79" i="20"/>
  <c r="AE80" i="20"/>
  <c r="AE81" i="20"/>
  <c r="AE82" i="20"/>
  <c r="AE83" i="20"/>
  <c r="AE84" i="20"/>
  <c r="AE85" i="20"/>
  <c r="AE86" i="20"/>
  <c r="AE87" i="20"/>
  <c r="AE88" i="20"/>
  <c r="AE89" i="20"/>
  <c r="AE90" i="20"/>
  <c r="AE91" i="20"/>
  <c r="AE92" i="20"/>
  <c r="AE93" i="20"/>
  <c r="AE94" i="20"/>
  <c r="AE95" i="20"/>
  <c r="AE96" i="20"/>
  <c r="AE97" i="20"/>
  <c r="AE98" i="20"/>
  <c r="AE99" i="20"/>
  <c r="AE100" i="20"/>
  <c r="AE101" i="20"/>
  <c r="AE102" i="20"/>
  <c r="AE103" i="20"/>
  <c r="AE104" i="20"/>
  <c r="AE105" i="20"/>
  <c r="AE106" i="20"/>
  <c r="AE107" i="20"/>
  <c r="AE108" i="20"/>
  <c r="AE109" i="20"/>
  <c r="AE110" i="20"/>
  <c r="AE111" i="20"/>
  <c r="AE112" i="20"/>
  <c r="AE113" i="20"/>
  <c r="AE114" i="20"/>
  <c r="AE115" i="20"/>
  <c r="AE116" i="20"/>
  <c r="AE117" i="20"/>
  <c r="AE118" i="20"/>
  <c r="AE119" i="20"/>
  <c r="AE120" i="20"/>
  <c r="AE121" i="20"/>
  <c r="AE122" i="20"/>
  <c r="AE123" i="20"/>
  <c r="AE124" i="20"/>
  <c r="AE125" i="20"/>
  <c r="AE126" i="20"/>
  <c r="AE127" i="20"/>
  <c r="AE128" i="20"/>
  <c r="AE129" i="20"/>
  <c r="AE130" i="20"/>
  <c r="AE131" i="20"/>
  <c r="AE132" i="20"/>
  <c r="AE133" i="20"/>
  <c r="AE134" i="20"/>
  <c r="AE135" i="20"/>
  <c r="AE136" i="20"/>
  <c r="AE137" i="20"/>
  <c r="AE138" i="20"/>
  <c r="AE139" i="20"/>
  <c r="AE140" i="20"/>
  <c r="AE141" i="20"/>
  <c r="AE142" i="20"/>
  <c r="AE143" i="20"/>
  <c r="AE144" i="20"/>
  <c r="AE145" i="20"/>
  <c r="AE146" i="20"/>
  <c r="AE147" i="20"/>
  <c r="AE148" i="20"/>
  <c r="AE149" i="20"/>
  <c r="AE150" i="20"/>
  <c r="AE151" i="20"/>
  <c r="AE152" i="20"/>
  <c r="AE153" i="20"/>
  <c r="AE154" i="20"/>
  <c r="AE155" i="20"/>
  <c r="AE156" i="20"/>
  <c r="AE157" i="20"/>
  <c r="AE158" i="20"/>
  <c r="AE159" i="20"/>
  <c r="AE160" i="20"/>
  <c r="AE161" i="20"/>
  <c r="AE162" i="20"/>
  <c r="AE163" i="20"/>
  <c r="AE164" i="20"/>
  <c r="AE165" i="20"/>
  <c r="AE166" i="20"/>
  <c r="AE167" i="20"/>
  <c r="AE168" i="20"/>
  <c r="AE169" i="20"/>
  <c r="AE170" i="20"/>
  <c r="AE171" i="20"/>
  <c r="AE172" i="20"/>
  <c r="AE173" i="20"/>
  <c r="AE174" i="20"/>
  <c r="AE175" i="20"/>
  <c r="AE176" i="20"/>
  <c r="AE177" i="20"/>
  <c r="AE178" i="20"/>
  <c r="AE179" i="20"/>
  <c r="AE180" i="20"/>
  <c r="AE181" i="20"/>
  <c r="AE182" i="20"/>
  <c r="AE183" i="20"/>
  <c r="AE184" i="20"/>
  <c r="AE185" i="20"/>
  <c r="AE186" i="20"/>
  <c r="AE187" i="20"/>
  <c r="AE188" i="20"/>
  <c r="AE189" i="20"/>
  <c r="AE190" i="20"/>
  <c r="AE191" i="20"/>
  <c r="AE192" i="20"/>
  <c r="AE193" i="20"/>
  <c r="AE194" i="20"/>
  <c r="AE195" i="20"/>
  <c r="AE196" i="20"/>
  <c r="AE197" i="20"/>
  <c r="AE198" i="20"/>
  <c r="AE199" i="20"/>
  <c r="AE200" i="20"/>
  <c r="AE201" i="20"/>
  <c r="AE202" i="20"/>
  <c r="AE203" i="20"/>
  <c r="AE204" i="20"/>
  <c r="AE205" i="20"/>
  <c r="AE206" i="20"/>
  <c r="AE207" i="20"/>
  <c r="AE208" i="20"/>
  <c r="AE209" i="20"/>
  <c r="AE210" i="20"/>
  <c r="AE211" i="20"/>
  <c r="AE212" i="20"/>
  <c r="AE213" i="20"/>
  <c r="AE214" i="20"/>
  <c r="AE215" i="20"/>
  <c r="AE216" i="20"/>
  <c r="AE217" i="20"/>
  <c r="AE218" i="20"/>
  <c r="AE219" i="20"/>
  <c r="AE220" i="20"/>
  <c r="AE221" i="20"/>
  <c r="AE222" i="20"/>
  <c r="AE223" i="20"/>
  <c r="AE224" i="20"/>
  <c r="AE225" i="20"/>
  <c r="AE226" i="20"/>
  <c r="AE227" i="20"/>
  <c r="AE228" i="20"/>
  <c r="AE229" i="20"/>
  <c r="AE230" i="20"/>
  <c r="AE231" i="20"/>
  <c r="AE232" i="20"/>
  <c r="AE233" i="20"/>
  <c r="AE234" i="20"/>
  <c r="AE235" i="20"/>
  <c r="AE236" i="20"/>
  <c r="AE237" i="20"/>
  <c r="AE238" i="20"/>
  <c r="AE239" i="20"/>
  <c r="AE240" i="20"/>
  <c r="AE241" i="20"/>
  <c r="AE242" i="20"/>
  <c r="AE243" i="20"/>
  <c r="AE244" i="20"/>
  <c r="AE245" i="20"/>
  <c r="AE246" i="20"/>
  <c r="AE247" i="20"/>
  <c r="AE248" i="20"/>
  <c r="AE249" i="20"/>
  <c r="AE250" i="20"/>
  <c r="AE251" i="20"/>
  <c r="AE252" i="20"/>
  <c r="AE253" i="20"/>
  <c r="AE254" i="20"/>
  <c r="AE255" i="20"/>
  <c r="AE256" i="20"/>
  <c r="AE257" i="20"/>
  <c r="AE258" i="20"/>
  <c r="AE259" i="20"/>
  <c r="AE260" i="20"/>
  <c r="AE261" i="20"/>
  <c r="AE262" i="20"/>
  <c r="AE263" i="20"/>
  <c r="AE264" i="20"/>
  <c r="AE265" i="20"/>
  <c r="AE266" i="20"/>
  <c r="AE267" i="20"/>
  <c r="AE268" i="20"/>
  <c r="AE269" i="20"/>
  <c r="AE270" i="20"/>
  <c r="AE271" i="20"/>
  <c r="AE272" i="20"/>
  <c r="AE273" i="20"/>
  <c r="AE274" i="20"/>
  <c r="AE275" i="20"/>
  <c r="AE276" i="20"/>
  <c r="AE277" i="20"/>
  <c r="AE278" i="20"/>
  <c r="AE279" i="20"/>
  <c r="AE280" i="20"/>
  <c r="AE281" i="20"/>
  <c r="AE282" i="20"/>
  <c r="AE283" i="20"/>
  <c r="AE284" i="20"/>
  <c r="AE285" i="20"/>
  <c r="AE286" i="20"/>
  <c r="AE287" i="20"/>
  <c r="AE288" i="20"/>
  <c r="AE289" i="20"/>
  <c r="AE290" i="20"/>
  <c r="AE291" i="20"/>
  <c r="AE292" i="20"/>
  <c r="AE293" i="20"/>
  <c r="AE294" i="20"/>
  <c r="AE295" i="20"/>
  <c r="AE296" i="20"/>
  <c r="AE297" i="20"/>
  <c r="AE298" i="20"/>
  <c r="AE299" i="20"/>
  <c r="AE300" i="20"/>
  <c r="AE301" i="20"/>
  <c r="AE302" i="20"/>
  <c r="AE303" i="20"/>
  <c r="AE304" i="20"/>
  <c r="AE305" i="20"/>
  <c r="AE306" i="20"/>
  <c r="AE307" i="20"/>
  <c r="AE308" i="20"/>
  <c r="AE309" i="20"/>
  <c r="AE310" i="20"/>
  <c r="AE311" i="20"/>
  <c r="AE312" i="20"/>
  <c r="AE313" i="20"/>
  <c r="AE314" i="20"/>
  <c r="AE315" i="20"/>
  <c r="AE316" i="20"/>
  <c r="AE317" i="20"/>
  <c r="AE318" i="20"/>
  <c r="AE319" i="20"/>
  <c r="AE320" i="20"/>
  <c r="AE321" i="20"/>
  <c r="AE322" i="20"/>
  <c r="AE323" i="20"/>
  <c r="AE324" i="20"/>
  <c r="AE325" i="20"/>
  <c r="AE326" i="20"/>
  <c r="AE327" i="20"/>
  <c r="AE328" i="20"/>
  <c r="AE329" i="20"/>
  <c r="AE330" i="20"/>
  <c r="AE331" i="20"/>
  <c r="AE332" i="20"/>
  <c r="AE333" i="20"/>
  <c r="AE334" i="20"/>
  <c r="AE335" i="20"/>
  <c r="AE336" i="20"/>
  <c r="AE337" i="20"/>
  <c r="AE338" i="20"/>
  <c r="AE339" i="20"/>
  <c r="AE340" i="20"/>
  <c r="AE341" i="20"/>
  <c r="AE342" i="20"/>
  <c r="AE343" i="20"/>
  <c r="AE344" i="20"/>
  <c r="AE345" i="20"/>
  <c r="AE346" i="20"/>
  <c r="AE347" i="20"/>
  <c r="AE348" i="20"/>
  <c r="AE349" i="20"/>
  <c r="AE350" i="20"/>
  <c r="AE351" i="20"/>
  <c r="AE352" i="20"/>
  <c r="AE353" i="20"/>
  <c r="AE354" i="20"/>
  <c r="AE355" i="20"/>
  <c r="AE356" i="20"/>
  <c r="AE357" i="20"/>
  <c r="AE358" i="20"/>
  <c r="AE359" i="20"/>
  <c r="AE360" i="20"/>
  <c r="AE361" i="20"/>
  <c r="AE362" i="20"/>
  <c r="AE363" i="20"/>
  <c r="AE364" i="20"/>
  <c r="AE365" i="20"/>
  <c r="AE366" i="20"/>
  <c r="AE367" i="20"/>
  <c r="AE368" i="20"/>
  <c r="AE369" i="20"/>
  <c r="AE370" i="20"/>
  <c r="AE371" i="20"/>
  <c r="AE372" i="20"/>
  <c r="AE373" i="20"/>
  <c r="AE374" i="20"/>
  <c r="AE375" i="20"/>
  <c r="AE376" i="20"/>
  <c r="AE377" i="20"/>
  <c r="AE378" i="20"/>
  <c r="AE379" i="20"/>
  <c r="AE380" i="20"/>
  <c r="AE381" i="20"/>
  <c r="AE382" i="20"/>
  <c r="AE383" i="20"/>
  <c r="AE384" i="20"/>
  <c r="AE385" i="20"/>
  <c r="AE386" i="20"/>
  <c r="AE387" i="20"/>
  <c r="AE388" i="20"/>
  <c r="AE389" i="20"/>
  <c r="AE390" i="20"/>
  <c r="AE391" i="20"/>
  <c r="AE392" i="20"/>
  <c r="AE393" i="20"/>
  <c r="AE394" i="20"/>
  <c r="AE395" i="20"/>
  <c r="AE396" i="20"/>
  <c r="AE397" i="20"/>
  <c r="AE398" i="20"/>
  <c r="AE399" i="20"/>
  <c r="AE400" i="20"/>
  <c r="AE401" i="20"/>
  <c r="AE402" i="20"/>
  <c r="AE403" i="20"/>
  <c r="AE404" i="20"/>
  <c r="AE405" i="20"/>
  <c r="AE406" i="20"/>
  <c r="AE407" i="20"/>
  <c r="AE408" i="20"/>
  <c r="AE409" i="20"/>
  <c r="AE410" i="20"/>
  <c r="AE411" i="20"/>
  <c r="AE412" i="20"/>
  <c r="AE413" i="20"/>
  <c r="AE414" i="20"/>
  <c r="AE415" i="20"/>
  <c r="AE416" i="20"/>
  <c r="AE417" i="20"/>
  <c r="AE418" i="20"/>
  <c r="AE419" i="20"/>
  <c r="AE420" i="20"/>
  <c r="AE421" i="20"/>
  <c r="AE422" i="20"/>
  <c r="AE423" i="20"/>
  <c r="AE424" i="20"/>
  <c r="AE425" i="20"/>
  <c r="AE426" i="20"/>
  <c r="AE427" i="20"/>
  <c r="AE428" i="20"/>
  <c r="AE429" i="20"/>
  <c r="AE430" i="20"/>
  <c r="AE431" i="20"/>
  <c r="AE432" i="20"/>
  <c r="AE433" i="20"/>
  <c r="AE434" i="20"/>
  <c r="AE435" i="20"/>
  <c r="AE436" i="20"/>
  <c r="AE437" i="20"/>
  <c r="AE438" i="20"/>
  <c r="AE439" i="20"/>
  <c r="AE440" i="20"/>
  <c r="AE441" i="20"/>
  <c r="AE442" i="20"/>
  <c r="AE443" i="20"/>
  <c r="AE444" i="20"/>
  <c r="AE445" i="20"/>
  <c r="AE446" i="20"/>
  <c r="AE447" i="20"/>
  <c r="AE448" i="20"/>
  <c r="AE449" i="20"/>
  <c r="AE450" i="20"/>
  <c r="AE451" i="20"/>
  <c r="AE452" i="20"/>
  <c r="AE453" i="20"/>
  <c r="AE454" i="20"/>
  <c r="AE455" i="20"/>
  <c r="AE456" i="20"/>
  <c r="AE457" i="20"/>
  <c r="AE458" i="20"/>
  <c r="AE459" i="20"/>
  <c r="AE460" i="20"/>
  <c r="AE461" i="20"/>
  <c r="AE462" i="20"/>
  <c r="AE463" i="20"/>
  <c r="AE464" i="20"/>
  <c r="AE465" i="20"/>
  <c r="AE466" i="20"/>
  <c r="AE467" i="20"/>
  <c r="AE468" i="20"/>
  <c r="AE469" i="20"/>
  <c r="AE470" i="20"/>
  <c r="AE471" i="20"/>
  <c r="AE472" i="20"/>
  <c r="AE473" i="20"/>
  <c r="AE474" i="20"/>
  <c r="AE475" i="20"/>
  <c r="AE476" i="20"/>
  <c r="AE477" i="20"/>
  <c r="AE478" i="20"/>
  <c r="AE479" i="20"/>
  <c r="AE480" i="20"/>
  <c r="AE481" i="20"/>
  <c r="AE482" i="20"/>
  <c r="AE483" i="20"/>
  <c r="AE484" i="20"/>
  <c r="AE485" i="20"/>
  <c r="AE486" i="20"/>
  <c r="AE487" i="20"/>
  <c r="AE488" i="20"/>
  <c r="AE489" i="20"/>
  <c r="AE490" i="20"/>
  <c r="AE491" i="20"/>
  <c r="AE492" i="20"/>
  <c r="AE493" i="20"/>
  <c r="AE494" i="20"/>
  <c r="AE495" i="20"/>
  <c r="AE496" i="20"/>
  <c r="AE497" i="20"/>
  <c r="AE498" i="20"/>
  <c r="AE499" i="20"/>
  <c r="AE500" i="20"/>
  <c r="AE501" i="20"/>
  <c r="AE502" i="20"/>
  <c r="AE503" i="20"/>
  <c r="AE504" i="20"/>
  <c r="AE505" i="20"/>
  <c r="AE506" i="20"/>
  <c r="AE507" i="20"/>
  <c r="AE508" i="20"/>
  <c r="AE509" i="20"/>
  <c r="AE510" i="20"/>
  <c r="AE511" i="20"/>
  <c r="AE512" i="20"/>
  <c r="AE513" i="20"/>
  <c r="AE514" i="20"/>
  <c r="AE515" i="20"/>
  <c r="AE516" i="20"/>
  <c r="AE517" i="20"/>
  <c r="AE518" i="20"/>
  <c r="AE519" i="20"/>
  <c r="AE520" i="20"/>
  <c r="AE521" i="20"/>
  <c r="AE522" i="20"/>
  <c r="AE523" i="20"/>
  <c r="AE524" i="20"/>
  <c r="AE525" i="20"/>
  <c r="AE526" i="20"/>
  <c r="AE527" i="20"/>
  <c r="AE528" i="20"/>
  <c r="AE529" i="20"/>
  <c r="AE530" i="20"/>
  <c r="AE531" i="20"/>
  <c r="AE532" i="20"/>
  <c r="AE533" i="20"/>
  <c r="AE534" i="20"/>
  <c r="AE535" i="20"/>
  <c r="AE536" i="20"/>
  <c r="AE537" i="20"/>
  <c r="AE538" i="20"/>
  <c r="AE539" i="20"/>
  <c r="AE540" i="20"/>
  <c r="AE541" i="20"/>
  <c r="AE542" i="20"/>
  <c r="AE543" i="20"/>
  <c r="AE544" i="20"/>
  <c r="AE545" i="20"/>
  <c r="AE546" i="20"/>
  <c r="AE547" i="20"/>
  <c r="AE548" i="20"/>
  <c r="AE549" i="20"/>
  <c r="AE550" i="20"/>
  <c r="AE551" i="20"/>
  <c r="AE552" i="20"/>
  <c r="AE553" i="20"/>
  <c r="AE554" i="20"/>
  <c r="AE555" i="20"/>
  <c r="AE556" i="20"/>
  <c r="AE557" i="20"/>
  <c r="AE558" i="20"/>
  <c r="AE559" i="20"/>
  <c r="AE560" i="20"/>
  <c r="AE561" i="20"/>
  <c r="AE562" i="20"/>
  <c r="AE563" i="20"/>
  <c r="AE564" i="20"/>
  <c r="AE565" i="20"/>
  <c r="AD2" i="20"/>
  <c r="AD3" i="20"/>
  <c r="AD4" i="20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AD21" i="20"/>
  <c r="AD22" i="20"/>
  <c r="AD23" i="20"/>
  <c r="AD24" i="20"/>
  <c r="AD25" i="20"/>
  <c r="AD26" i="20"/>
  <c r="AD27" i="20"/>
  <c r="AD28" i="20"/>
  <c r="AD29" i="20"/>
  <c r="AD30" i="20"/>
  <c r="AD31" i="20"/>
  <c r="AD32" i="20"/>
  <c r="AD33" i="20"/>
  <c r="AD34" i="20"/>
  <c r="AD35" i="20"/>
  <c r="AD36" i="20"/>
  <c r="AD37" i="20"/>
  <c r="AD38" i="20"/>
  <c r="AD39" i="20"/>
  <c r="AD40" i="20"/>
  <c r="AD41" i="20"/>
  <c r="AD42" i="20"/>
  <c r="AD43" i="20"/>
  <c r="AD44" i="20"/>
  <c r="AD45" i="20"/>
  <c r="AD46" i="20"/>
  <c r="AD47" i="20"/>
  <c r="AD48" i="20"/>
  <c r="AD49" i="20"/>
  <c r="AD50" i="20"/>
  <c r="AD51" i="20"/>
  <c r="AD52" i="20"/>
  <c r="AD53" i="20"/>
  <c r="AD54" i="20"/>
  <c r="AD55" i="20"/>
  <c r="AD56" i="20"/>
  <c r="AD57" i="20"/>
  <c r="AD58" i="20"/>
  <c r="AD59" i="20"/>
  <c r="AD60" i="20"/>
  <c r="AD61" i="20"/>
  <c r="AD62" i="20"/>
  <c r="AD63" i="20"/>
  <c r="AD64" i="20"/>
  <c r="AD65" i="20"/>
  <c r="AD66" i="20"/>
  <c r="AD67" i="20"/>
  <c r="AD68" i="20"/>
  <c r="AD69" i="20"/>
  <c r="AD70" i="20"/>
  <c r="AD71" i="20"/>
  <c r="AD72" i="20"/>
  <c r="AD73" i="20"/>
  <c r="AD74" i="20"/>
  <c r="AD75" i="20"/>
  <c r="AD76" i="20"/>
  <c r="AD77" i="20"/>
  <c r="AD78" i="20"/>
  <c r="AD79" i="20"/>
  <c r="AD80" i="20"/>
  <c r="AD81" i="20"/>
  <c r="AD82" i="20"/>
  <c r="AD83" i="20"/>
  <c r="AD84" i="20"/>
  <c r="AD85" i="20"/>
  <c r="AD86" i="20"/>
  <c r="AD87" i="20"/>
  <c r="AD88" i="20"/>
  <c r="AD89" i="20"/>
  <c r="AD90" i="20"/>
  <c r="AD91" i="20"/>
  <c r="AD92" i="20"/>
  <c r="AD93" i="20"/>
  <c r="AD94" i="20"/>
  <c r="AD95" i="20"/>
  <c r="AD96" i="20"/>
  <c r="AD97" i="20"/>
  <c r="AD98" i="20"/>
  <c r="AD99" i="20"/>
  <c r="AD100" i="20"/>
  <c r="AD101" i="20"/>
  <c r="AD102" i="20"/>
  <c r="AD103" i="20"/>
  <c r="AD104" i="20"/>
  <c r="AD105" i="20"/>
  <c r="AD106" i="20"/>
  <c r="AD107" i="20"/>
  <c r="AD108" i="20"/>
  <c r="AD109" i="20"/>
  <c r="AD110" i="20"/>
  <c r="AD111" i="20"/>
  <c r="AD112" i="20"/>
  <c r="AD113" i="20"/>
  <c r="AD114" i="20"/>
  <c r="AD115" i="20"/>
  <c r="AD116" i="20"/>
  <c r="AD117" i="20"/>
  <c r="AD118" i="20"/>
  <c r="AD119" i="20"/>
  <c r="AD120" i="20"/>
  <c r="AD121" i="20"/>
  <c r="AD122" i="20"/>
  <c r="AD123" i="20"/>
  <c r="AD124" i="20"/>
  <c r="AD125" i="20"/>
  <c r="AD126" i="20"/>
  <c r="AD127" i="20"/>
  <c r="AD128" i="20"/>
  <c r="AD129" i="20"/>
  <c r="AD130" i="20"/>
  <c r="AD131" i="20"/>
  <c r="AD132" i="20"/>
  <c r="AD133" i="20"/>
  <c r="AD134" i="20"/>
  <c r="AD135" i="20"/>
  <c r="AD136" i="20"/>
  <c r="AD137" i="20"/>
  <c r="AD138" i="20"/>
  <c r="AD139" i="20"/>
  <c r="AD140" i="20"/>
  <c r="AD141" i="20"/>
  <c r="AD142" i="20"/>
  <c r="AD143" i="20"/>
  <c r="AD144" i="20"/>
  <c r="AD145" i="20"/>
  <c r="AD146" i="20"/>
  <c r="AD147" i="20"/>
  <c r="AD148" i="20"/>
  <c r="AD149" i="20"/>
  <c r="AD150" i="20"/>
  <c r="AD151" i="20"/>
  <c r="AD152" i="20"/>
  <c r="AD153" i="20"/>
  <c r="AD154" i="20"/>
  <c r="AD155" i="20"/>
  <c r="AD156" i="20"/>
  <c r="AD157" i="20"/>
  <c r="AD158" i="20"/>
  <c r="AD159" i="20"/>
  <c r="AD160" i="20"/>
  <c r="AD161" i="20"/>
  <c r="AD162" i="20"/>
  <c r="AD163" i="20"/>
  <c r="AD164" i="20"/>
  <c r="AD165" i="20"/>
  <c r="AD166" i="20"/>
  <c r="AD167" i="20"/>
  <c r="AD168" i="20"/>
  <c r="AD169" i="20"/>
  <c r="AD170" i="20"/>
  <c r="AD171" i="20"/>
  <c r="AD172" i="20"/>
  <c r="AD173" i="20"/>
  <c r="AD174" i="20"/>
  <c r="AD175" i="20"/>
  <c r="AD176" i="20"/>
  <c r="AD177" i="20"/>
  <c r="AD178" i="20"/>
  <c r="AD179" i="20"/>
  <c r="AD180" i="20"/>
  <c r="AD181" i="20"/>
  <c r="AD182" i="20"/>
  <c r="AD183" i="20"/>
  <c r="AD184" i="20"/>
  <c r="AD185" i="20"/>
  <c r="AD186" i="20"/>
  <c r="AD187" i="20"/>
  <c r="AD188" i="20"/>
  <c r="AD189" i="20"/>
  <c r="AD190" i="20"/>
  <c r="AD191" i="20"/>
  <c r="AD192" i="20"/>
  <c r="AD193" i="20"/>
  <c r="AD194" i="20"/>
  <c r="AD195" i="20"/>
  <c r="AD196" i="20"/>
  <c r="AD197" i="20"/>
  <c r="AD198" i="20"/>
  <c r="AD199" i="20"/>
  <c r="AD200" i="20"/>
  <c r="AD201" i="20"/>
  <c r="AD202" i="20"/>
  <c r="AD203" i="20"/>
  <c r="AD204" i="20"/>
  <c r="AD205" i="20"/>
  <c r="AD206" i="20"/>
  <c r="AD207" i="20"/>
  <c r="AD208" i="20"/>
  <c r="AD209" i="20"/>
  <c r="AD210" i="20"/>
  <c r="AD211" i="20"/>
  <c r="AD212" i="20"/>
  <c r="AD213" i="20"/>
  <c r="AD214" i="20"/>
  <c r="AD215" i="20"/>
  <c r="AD216" i="20"/>
  <c r="AD217" i="20"/>
  <c r="AD218" i="20"/>
  <c r="AD219" i="20"/>
  <c r="AD220" i="20"/>
  <c r="AD221" i="20"/>
  <c r="AD222" i="20"/>
  <c r="AD223" i="20"/>
  <c r="AD224" i="20"/>
  <c r="AD225" i="20"/>
  <c r="AD226" i="20"/>
  <c r="AD227" i="20"/>
  <c r="AD228" i="20"/>
  <c r="AD229" i="20"/>
  <c r="AD230" i="20"/>
  <c r="AD231" i="20"/>
  <c r="AD232" i="20"/>
  <c r="AD233" i="20"/>
  <c r="AD234" i="20"/>
  <c r="AD235" i="20"/>
  <c r="AD236" i="20"/>
  <c r="AD237" i="20"/>
  <c r="AD238" i="20"/>
  <c r="AD239" i="20"/>
  <c r="AD240" i="20"/>
  <c r="AD241" i="20"/>
  <c r="AD242" i="20"/>
  <c r="AD243" i="20"/>
  <c r="AD244" i="20"/>
  <c r="AD245" i="20"/>
  <c r="AD246" i="20"/>
  <c r="AD247" i="20"/>
  <c r="AD248" i="20"/>
  <c r="AD249" i="20"/>
  <c r="AD250" i="20"/>
  <c r="AD251" i="20"/>
  <c r="AD252" i="20"/>
  <c r="AD253" i="20"/>
  <c r="AD254" i="20"/>
  <c r="AD255" i="20"/>
  <c r="AD256" i="20"/>
  <c r="AD257" i="20"/>
  <c r="AD258" i="20"/>
  <c r="AD259" i="20"/>
  <c r="AD260" i="20"/>
  <c r="AD261" i="20"/>
  <c r="AD262" i="20"/>
  <c r="AD263" i="20"/>
  <c r="AD264" i="20"/>
  <c r="AD265" i="20"/>
  <c r="AD266" i="20"/>
  <c r="AD267" i="20"/>
  <c r="AD268" i="20"/>
  <c r="AD269" i="20"/>
  <c r="AD270" i="20"/>
  <c r="AD271" i="20"/>
  <c r="AD272" i="20"/>
  <c r="AD273" i="20"/>
  <c r="AD274" i="20"/>
  <c r="AD275" i="20"/>
  <c r="AD276" i="20"/>
  <c r="AD277" i="20"/>
  <c r="AD278" i="20"/>
  <c r="AD279" i="20"/>
  <c r="AD280" i="20"/>
  <c r="AD281" i="20"/>
  <c r="AD282" i="20"/>
  <c r="AD283" i="20"/>
  <c r="AD284" i="20"/>
  <c r="AD285" i="20"/>
  <c r="AD286" i="20"/>
  <c r="AD287" i="20"/>
  <c r="AD288" i="20"/>
  <c r="AD289" i="20"/>
  <c r="AD290" i="20"/>
  <c r="AD291" i="20"/>
  <c r="AD292" i="20"/>
  <c r="AD293" i="20"/>
  <c r="AD294" i="20"/>
  <c r="AD295" i="20"/>
  <c r="AD296" i="20"/>
  <c r="AD297" i="20"/>
  <c r="AD298" i="20"/>
  <c r="AD299" i="20"/>
  <c r="AD300" i="20"/>
  <c r="AD301" i="20"/>
  <c r="AD302" i="20"/>
  <c r="AD303" i="20"/>
  <c r="AD304" i="20"/>
  <c r="AD305" i="20"/>
  <c r="AD306" i="20"/>
  <c r="AD307" i="20"/>
  <c r="AD308" i="20"/>
  <c r="AD309" i="20"/>
  <c r="AD310" i="20"/>
  <c r="AD311" i="20"/>
  <c r="AD312" i="20"/>
  <c r="AD313" i="20"/>
  <c r="AD314" i="20"/>
  <c r="AD315" i="20"/>
  <c r="AD316" i="20"/>
  <c r="AD317" i="20"/>
  <c r="AD318" i="20"/>
  <c r="AD319" i="20"/>
  <c r="AD320" i="20"/>
  <c r="AD321" i="20"/>
  <c r="AD322" i="20"/>
  <c r="AD323" i="20"/>
  <c r="AD324" i="20"/>
  <c r="AD325" i="20"/>
  <c r="AD326" i="20"/>
  <c r="AD327" i="20"/>
  <c r="AD328" i="20"/>
  <c r="AD329" i="20"/>
  <c r="AD330" i="20"/>
  <c r="AD331" i="20"/>
  <c r="AD332" i="20"/>
  <c r="AD333" i="20"/>
  <c r="AD334" i="20"/>
  <c r="AD335" i="20"/>
  <c r="AD336" i="20"/>
  <c r="AD337" i="20"/>
  <c r="AD338" i="20"/>
  <c r="AD339" i="20"/>
  <c r="AD340" i="20"/>
  <c r="AD341" i="20"/>
  <c r="AD342" i="20"/>
  <c r="AD343" i="20"/>
  <c r="AD344" i="20"/>
  <c r="AD345" i="20"/>
  <c r="AD346" i="20"/>
  <c r="AD347" i="20"/>
  <c r="AD348" i="20"/>
  <c r="AD349" i="20"/>
  <c r="AD350" i="20"/>
  <c r="AD351" i="20"/>
  <c r="AD352" i="20"/>
  <c r="AD353" i="20"/>
  <c r="AD354" i="20"/>
  <c r="AD355" i="20"/>
  <c r="AD356" i="20"/>
  <c r="AD357" i="20"/>
  <c r="AD358" i="20"/>
  <c r="AD359" i="20"/>
  <c r="AD360" i="20"/>
  <c r="AD361" i="20"/>
  <c r="AD362" i="20"/>
  <c r="AD363" i="20"/>
  <c r="AD364" i="20"/>
  <c r="AD365" i="20"/>
  <c r="AD366" i="20"/>
  <c r="AD367" i="20"/>
  <c r="AD368" i="20"/>
  <c r="AD369" i="20"/>
  <c r="AD370" i="20"/>
  <c r="AD371" i="20"/>
  <c r="AD372" i="20"/>
  <c r="AD373" i="20"/>
  <c r="AD374" i="20"/>
  <c r="AD375" i="20"/>
  <c r="AD376" i="20"/>
  <c r="AD377" i="20"/>
  <c r="AD378" i="20"/>
  <c r="AD379" i="20"/>
  <c r="AD380" i="20"/>
  <c r="AD381" i="20"/>
  <c r="AD382" i="20"/>
  <c r="AD383" i="20"/>
  <c r="AD384" i="20"/>
  <c r="AD385" i="20"/>
  <c r="AD386" i="20"/>
  <c r="AD387" i="20"/>
  <c r="AD388" i="20"/>
  <c r="AD389" i="20"/>
  <c r="AD390" i="20"/>
  <c r="AD391" i="20"/>
  <c r="AD392" i="20"/>
  <c r="AD393" i="20"/>
  <c r="AD394" i="20"/>
  <c r="AD395" i="20"/>
  <c r="AD396" i="20"/>
  <c r="AD397" i="20"/>
  <c r="AD398" i="20"/>
  <c r="AD399" i="20"/>
  <c r="AD400" i="20"/>
  <c r="AD401" i="20"/>
  <c r="AD402" i="20"/>
  <c r="AD403" i="20"/>
  <c r="AD404" i="20"/>
  <c r="AD405" i="20"/>
  <c r="AD406" i="20"/>
  <c r="AD407" i="20"/>
  <c r="AD408" i="20"/>
  <c r="AD409" i="20"/>
  <c r="AD410" i="20"/>
  <c r="AD411" i="20"/>
  <c r="AD412" i="20"/>
  <c r="AD413" i="20"/>
  <c r="AD414" i="20"/>
  <c r="AD415" i="20"/>
  <c r="AD416" i="20"/>
  <c r="AD417" i="20"/>
  <c r="AD418" i="20"/>
  <c r="AD419" i="20"/>
  <c r="AD420" i="20"/>
  <c r="AD421" i="20"/>
  <c r="AD422" i="20"/>
  <c r="AD423" i="20"/>
  <c r="AD424" i="20"/>
  <c r="AD425" i="20"/>
  <c r="AD426" i="20"/>
  <c r="AD427" i="20"/>
  <c r="AD428" i="20"/>
  <c r="AD429" i="20"/>
  <c r="AD430" i="20"/>
  <c r="AD431" i="20"/>
  <c r="AD432" i="20"/>
  <c r="AD433" i="20"/>
  <c r="AD434" i="20"/>
  <c r="AD435" i="20"/>
  <c r="AD436" i="20"/>
  <c r="AD437" i="20"/>
  <c r="AD438" i="20"/>
  <c r="AD439" i="20"/>
  <c r="AD440" i="20"/>
  <c r="AD441" i="20"/>
  <c r="AD442" i="20"/>
  <c r="AD443" i="20"/>
  <c r="AD444" i="20"/>
  <c r="AD445" i="20"/>
  <c r="AD446" i="20"/>
  <c r="AD447" i="20"/>
  <c r="AD448" i="20"/>
  <c r="AD449" i="20"/>
  <c r="AD450" i="20"/>
  <c r="AD451" i="20"/>
  <c r="AD452" i="20"/>
  <c r="AD453" i="20"/>
  <c r="AD454" i="20"/>
  <c r="AD455" i="20"/>
  <c r="AD456" i="20"/>
  <c r="AD457" i="20"/>
  <c r="AD458" i="20"/>
  <c r="AD459" i="20"/>
  <c r="AD460" i="20"/>
  <c r="AD461" i="20"/>
  <c r="AD462" i="20"/>
  <c r="AD463" i="20"/>
  <c r="AD464" i="20"/>
  <c r="AD465" i="20"/>
  <c r="AD466" i="20"/>
  <c r="AD467" i="20"/>
  <c r="AD468" i="20"/>
  <c r="AD469" i="20"/>
  <c r="AD470" i="20"/>
  <c r="AD471" i="20"/>
  <c r="AD472" i="20"/>
  <c r="AD473" i="20"/>
  <c r="AD474" i="20"/>
  <c r="AD475" i="20"/>
  <c r="AD476" i="20"/>
  <c r="AD477" i="20"/>
  <c r="AD478" i="20"/>
  <c r="AD479" i="20"/>
  <c r="AD480" i="20"/>
  <c r="AD481" i="20"/>
  <c r="AD482" i="20"/>
  <c r="AD483" i="20"/>
  <c r="AD484" i="20"/>
  <c r="AD485" i="20"/>
  <c r="AD486" i="20"/>
  <c r="AD487" i="20"/>
  <c r="AD488" i="20"/>
  <c r="AD489" i="20"/>
  <c r="AD490" i="20"/>
  <c r="AD491" i="20"/>
  <c r="AD492" i="20"/>
  <c r="AD493" i="20"/>
  <c r="AD494" i="20"/>
  <c r="AD495" i="20"/>
  <c r="AD496" i="20"/>
  <c r="AD497" i="20"/>
  <c r="AD498" i="20"/>
  <c r="AD499" i="20"/>
  <c r="AD500" i="20"/>
  <c r="AD501" i="20"/>
  <c r="AD502" i="20"/>
  <c r="AD503" i="20"/>
  <c r="AD504" i="20"/>
  <c r="AD505" i="20"/>
  <c r="AD506" i="20"/>
  <c r="AD507" i="20"/>
  <c r="AD508" i="20"/>
  <c r="AD509" i="20"/>
  <c r="AD510" i="20"/>
  <c r="AD511" i="20"/>
  <c r="AD512" i="20"/>
  <c r="AD513" i="20"/>
  <c r="AD514" i="20"/>
  <c r="AD515" i="20"/>
  <c r="AD516" i="20"/>
  <c r="AD517" i="20"/>
  <c r="AD518" i="20"/>
  <c r="AD519" i="20"/>
  <c r="AD520" i="20"/>
  <c r="AD521" i="20"/>
  <c r="AD522" i="20"/>
  <c r="AD523" i="20"/>
  <c r="AD524" i="20"/>
  <c r="AD525" i="20"/>
  <c r="AD526" i="20"/>
  <c r="AD527" i="20"/>
  <c r="AD528" i="20"/>
  <c r="AD529" i="20"/>
  <c r="AD530" i="20"/>
  <c r="AD531" i="20"/>
  <c r="AD532" i="20"/>
  <c r="AD533" i="20"/>
  <c r="AD534" i="20"/>
  <c r="AD535" i="20"/>
  <c r="AD536" i="20"/>
  <c r="AD537" i="20"/>
  <c r="AD538" i="20"/>
  <c r="AD539" i="20"/>
  <c r="AD540" i="20"/>
  <c r="AD541" i="20"/>
  <c r="AD542" i="20"/>
  <c r="AD543" i="20"/>
  <c r="AD544" i="20"/>
  <c r="AD545" i="20"/>
  <c r="AD546" i="20"/>
  <c r="AD547" i="20"/>
  <c r="AD548" i="20"/>
  <c r="AD549" i="20"/>
  <c r="AD550" i="20"/>
  <c r="AD551" i="20"/>
  <c r="AD552" i="20"/>
  <c r="AD553" i="20"/>
  <c r="AD554" i="20"/>
  <c r="AD555" i="20"/>
  <c r="AD556" i="20"/>
  <c r="AD557" i="20"/>
  <c r="AD558" i="20"/>
  <c r="AD559" i="20"/>
  <c r="AD560" i="20"/>
  <c r="AD561" i="20"/>
  <c r="AD562" i="20"/>
  <c r="AD563" i="20"/>
  <c r="AD564" i="20"/>
  <c r="AD565" i="20"/>
  <c r="AC2" i="20"/>
  <c r="AC3" i="20"/>
  <c r="AC4" i="20"/>
  <c r="AC5" i="20"/>
  <c r="AC6" i="20"/>
  <c r="AC7" i="20"/>
  <c r="AC8" i="20"/>
  <c r="AC9" i="20"/>
  <c r="AC10" i="20"/>
  <c r="AC11" i="20"/>
  <c r="AC12" i="20"/>
  <c r="AC13" i="20"/>
  <c r="AC14" i="20"/>
  <c r="AC15" i="20"/>
  <c r="AC16" i="20"/>
  <c r="AC17" i="20"/>
  <c r="AC18" i="20"/>
  <c r="AC19" i="20"/>
  <c r="AC20" i="20"/>
  <c r="AC21" i="20"/>
  <c r="AC22" i="20"/>
  <c r="AC23" i="20"/>
  <c r="AC24" i="20"/>
  <c r="AC25" i="20"/>
  <c r="AC26" i="20"/>
  <c r="AC27" i="20"/>
  <c r="AC28" i="20"/>
  <c r="AC29" i="20"/>
  <c r="AC30" i="20"/>
  <c r="AC31" i="20"/>
  <c r="AC32" i="20"/>
  <c r="AC33" i="20"/>
  <c r="AC34" i="20"/>
  <c r="AC35" i="20"/>
  <c r="AC36" i="20"/>
  <c r="AC37" i="20"/>
  <c r="AC38" i="20"/>
  <c r="AC39" i="20"/>
  <c r="AC40" i="20"/>
  <c r="AC41" i="20"/>
  <c r="AC42" i="20"/>
  <c r="AC43" i="20"/>
  <c r="AC44" i="20"/>
  <c r="AC45" i="20"/>
  <c r="AC46" i="20"/>
  <c r="AC47" i="20"/>
  <c r="AC48" i="20"/>
  <c r="AC49" i="20"/>
  <c r="AC50" i="20"/>
  <c r="AC51" i="20"/>
  <c r="AC52" i="20"/>
  <c r="AC53" i="20"/>
  <c r="AC54" i="20"/>
  <c r="AC55" i="20"/>
  <c r="AC56" i="20"/>
  <c r="AC57" i="20"/>
  <c r="AC58" i="20"/>
  <c r="AC59" i="20"/>
  <c r="AC60" i="20"/>
  <c r="AC61" i="20"/>
  <c r="AC62" i="20"/>
  <c r="AC63" i="20"/>
  <c r="AC64" i="20"/>
  <c r="AC65" i="20"/>
  <c r="AC66" i="20"/>
  <c r="AC67" i="20"/>
  <c r="AC68" i="20"/>
  <c r="AC69" i="20"/>
  <c r="AC70" i="20"/>
  <c r="AC71" i="20"/>
  <c r="AC72" i="20"/>
  <c r="AC73" i="20"/>
  <c r="AC74" i="20"/>
  <c r="AC75" i="20"/>
  <c r="AC76" i="20"/>
  <c r="AC77" i="20"/>
  <c r="AC78" i="20"/>
  <c r="AC79" i="20"/>
  <c r="AC80" i="20"/>
  <c r="AC81" i="20"/>
  <c r="AC82" i="20"/>
  <c r="AC83" i="20"/>
  <c r="AC84" i="20"/>
  <c r="AC85" i="20"/>
  <c r="AC86" i="20"/>
  <c r="AC87" i="20"/>
  <c r="AC88" i="20"/>
  <c r="AC89" i="20"/>
  <c r="AC90" i="20"/>
  <c r="AC91" i="20"/>
  <c r="AC92" i="20"/>
  <c r="AC93" i="20"/>
  <c r="AC94" i="20"/>
  <c r="AC95" i="20"/>
  <c r="AC96" i="20"/>
  <c r="AC97" i="20"/>
  <c r="AC98" i="20"/>
  <c r="AC99" i="20"/>
  <c r="AC100" i="20"/>
  <c r="AC101" i="20"/>
  <c r="AC102" i="20"/>
  <c r="AC103" i="20"/>
  <c r="AC104" i="20"/>
  <c r="AC105" i="20"/>
  <c r="AC106" i="20"/>
  <c r="AC107" i="20"/>
  <c r="AC108" i="20"/>
  <c r="AC109" i="20"/>
  <c r="AC110" i="20"/>
  <c r="AC111" i="20"/>
  <c r="AC112" i="20"/>
  <c r="AC113" i="20"/>
  <c r="AC114" i="20"/>
  <c r="AC115" i="20"/>
  <c r="AC116" i="20"/>
  <c r="AC117" i="20"/>
  <c r="AC118" i="20"/>
  <c r="AC119" i="20"/>
  <c r="AC120" i="20"/>
  <c r="AC121" i="20"/>
  <c r="AC122" i="20"/>
  <c r="AC123" i="20"/>
  <c r="AC124" i="20"/>
  <c r="AC125" i="20"/>
  <c r="AC126" i="20"/>
  <c r="AC127" i="20"/>
  <c r="AC128" i="20"/>
  <c r="AC129" i="20"/>
  <c r="AC130" i="20"/>
  <c r="AC131" i="20"/>
  <c r="AC132" i="20"/>
  <c r="AC133" i="20"/>
  <c r="AC134" i="20"/>
  <c r="AC135" i="20"/>
  <c r="AC136" i="20"/>
  <c r="AC137" i="20"/>
  <c r="AC138" i="20"/>
  <c r="AC139" i="20"/>
  <c r="AC140" i="20"/>
  <c r="AC141" i="20"/>
  <c r="AC142" i="20"/>
  <c r="AC143" i="20"/>
  <c r="AC144" i="20"/>
  <c r="AC145" i="20"/>
  <c r="AC146" i="20"/>
  <c r="AC147" i="20"/>
  <c r="AC148" i="20"/>
  <c r="AC149" i="20"/>
  <c r="AC150" i="20"/>
  <c r="AC151" i="20"/>
  <c r="AC152" i="20"/>
  <c r="AC153" i="20"/>
  <c r="AC154" i="20"/>
  <c r="AC155" i="20"/>
  <c r="AC156" i="20"/>
  <c r="AC157" i="20"/>
  <c r="AC158" i="20"/>
  <c r="AC159" i="20"/>
  <c r="AC160" i="20"/>
  <c r="AC161" i="20"/>
  <c r="AC162" i="20"/>
  <c r="AC163" i="20"/>
  <c r="AC164" i="20"/>
  <c r="AC165" i="20"/>
  <c r="AC166" i="20"/>
  <c r="AC167" i="20"/>
  <c r="AC168" i="20"/>
  <c r="AC169" i="20"/>
  <c r="AC170" i="20"/>
  <c r="AC171" i="20"/>
  <c r="AC172" i="20"/>
  <c r="AC173" i="20"/>
  <c r="AC174" i="20"/>
  <c r="AC175" i="20"/>
  <c r="AC176" i="20"/>
  <c r="AC177" i="20"/>
  <c r="AC178" i="20"/>
  <c r="AC179" i="20"/>
  <c r="AC180" i="20"/>
  <c r="AC181" i="20"/>
  <c r="AC182" i="20"/>
  <c r="AC183" i="20"/>
  <c r="AC184" i="20"/>
  <c r="AC185" i="20"/>
  <c r="AC186" i="20"/>
  <c r="AC187" i="20"/>
  <c r="AC188" i="20"/>
  <c r="AC189" i="20"/>
  <c r="AC190" i="20"/>
  <c r="AC191" i="20"/>
  <c r="AC192" i="20"/>
  <c r="AC193" i="20"/>
  <c r="AC194" i="20"/>
  <c r="AC195" i="20"/>
  <c r="AC196" i="20"/>
  <c r="AC197" i="20"/>
  <c r="AC198" i="20"/>
  <c r="AC199" i="20"/>
  <c r="AC200" i="20"/>
  <c r="AC201" i="20"/>
  <c r="AC202" i="20"/>
  <c r="AC203" i="20"/>
  <c r="AC204" i="20"/>
  <c r="AC205" i="20"/>
  <c r="AC206" i="20"/>
  <c r="AC207" i="20"/>
  <c r="AC208" i="20"/>
  <c r="AC209" i="20"/>
  <c r="AC210" i="20"/>
  <c r="AC211" i="20"/>
  <c r="AC212" i="20"/>
  <c r="AC213" i="20"/>
  <c r="AC214" i="20"/>
  <c r="AC215" i="20"/>
  <c r="AC216" i="20"/>
  <c r="AC217" i="20"/>
  <c r="AC218" i="20"/>
  <c r="AC219" i="20"/>
  <c r="AC220" i="20"/>
  <c r="AC221" i="20"/>
  <c r="AC222" i="20"/>
  <c r="AC223" i="20"/>
  <c r="AC224" i="20"/>
  <c r="AC225" i="20"/>
  <c r="AC226" i="20"/>
  <c r="AC227" i="20"/>
  <c r="AC228" i="20"/>
  <c r="AC229" i="20"/>
  <c r="AC230" i="20"/>
  <c r="AC231" i="20"/>
  <c r="AC232" i="20"/>
  <c r="AC233" i="20"/>
  <c r="AC234" i="20"/>
  <c r="AC235" i="20"/>
  <c r="AC236" i="20"/>
  <c r="AC237" i="20"/>
  <c r="AC238" i="20"/>
  <c r="AC239" i="20"/>
  <c r="AC240" i="20"/>
  <c r="AC241" i="20"/>
  <c r="AC242" i="20"/>
  <c r="AC243" i="20"/>
  <c r="AC244" i="20"/>
  <c r="AC245" i="20"/>
  <c r="AC246" i="20"/>
  <c r="AC247" i="20"/>
  <c r="AC248" i="20"/>
  <c r="AC249" i="20"/>
  <c r="AC250" i="20"/>
  <c r="AC251" i="20"/>
  <c r="AC252" i="20"/>
  <c r="AC253" i="20"/>
  <c r="AC254" i="20"/>
  <c r="AC255" i="20"/>
  <c r="AC256" i="20"/>
  <c r="AC257" i="20"/>
  <c r="AC258" i="20"/>
  <c r="AC259" i="20"/>
  <c r="AC260" i="20"/>
  <c r="AC261" i="20"/>
  <c r="AC262" i="20"/>
  <c r="AC263" i="20"/>
  <c r="AC264" i="20"/>
  <c r="AC265" i="20"/>
  <c r="AC266" i="20"/>
  <c r="AC267" i="20"/>
  <c r="AC268" i="20"/>
  <c r="AC269" i="20"/>
  <c r="AC270" i="20"/>
  <c r="AC271" i="20"/>
  <c r="AC272" i="20"/>
  <c r="AC273" i="20"/>
  <c r="AC274" i="20"/>
  <c r="AC275" i="20"/>
  <c r="AC276" i="20"/>
  <c r="AC277" i="20"/>
  <c r="AC278" i="20"/>
  <c r="AC279" i="20"/>
  <c r="AC280" i="20"/>
  <c r="AC281" i="20"/>
  <c r="AC282" i="20"/>
  <c r="AC283" i="20"/>
  <c r="AC284" i="20"/>
  <c r="AC285" i="20"/>
  <c r="AC286" i="20"/>
  <c r="AC287" i="20"/>
  <c r="AC288" i="20"/>
  <c r="AC289" i="20"/>
  <c r="AC290" i="20"/>
  <c r="AC291" i="20"/>
  <c r="AC292" i="20"/>
  <c r="AC293" i="20"/>
  <c r="AC294" i="20"/>
  <c r="AC295" i="20"/>
  <c r="AC296" i="20"/>
  <c r="AC297" i="20"/>
  <c r="AC298" i="20"/>
  <c r="AC299" i="20"/>
  <c r="AC300" i="20"/>
  <c r="AC301" i="20"/>
  <c r="AC302" i="20"/>
  <c r="AC303" i="20"/>
  <c r="AC304" i="20"/>
  <c r="AC305" i="20"/>
  <c r="AC306" i="20"/>
  <c r="AC307" i="20"/>
  <c r="AC308" i="20"/>
  <c r="AC309" i="20"/>
  <c r="AC310" i="20"/>
  <c r="AC311" i="20"/>
  <c r="AC312" i="20"/>
  <c r="AC313" i="20"/>
  <c r="AC314" i="20"/>
  <c r="AC315" i="20"/>
  <c r="AC316" i="20"/>
  <c r="AC317" i="20"/>
  <c r="AC318" i="20"/>
  <c r="AC319" i="20"/>
  <c r="AC320" i="20"/>
  <c r="AC321" i="20"/>
  <c r="AC322" i="20"/>
  <c r="AC323" i="20"/>
  <c r="AC324" i="20"/>
  <c r="AC325" i="20"/>
  <c r="AC326" i="20"/>
  <c r="AC327" i="20"/>
  <c r="AC328" i="20"/>
  <c r="AC329" i="20"/>
  <c r="AC330" i="20"/>
  <c r="AC331" i="20"/>
  <c r="AC332" i="20"/>
  <c r="AC333" i="20"/>
  <c r="AC334" i="20"/>
  <c r="AC335" i="20"/>
  <c r="AC336" i="20"/>
  <c r="AC337" i="20"/>
  <c r="AC338" i="20"/>
  <c r="AC339" i="20"/>
  <c r="AC340" i="20"/>
  <c r="AC341" i="20"/>
  <c r="AC342" i="20"/>
  <c r="AC343" i="20"/>
  <c r="AC344" i="20"/>
  <c r="AC345" i="20"/>
  <c r="AC346" i="20"/>
  <c r="AC347" i="20"/>
  <c r="AC348" i="20"/>
  <c r="AC349" i="20"/>
  <c r="AC350" i="20"/>
  <c r="AC351" i="20"/>
  <c r="AC352" i="20"/>
  <c r="AC353" i="20"/>
  <c r="AC354" i="20"/>
  <c r="AC355" i="20"/>
  <c r="AC356" i="20"/>
  <c r="AC357" i="20"/>
  <c r="AC358" i="20"/>
  <c r="AC359" i="20"/>
  <c r="AC360" i="20"/>
  <c r="AC361" i="20"/>
  <c r="AC362" i="20"/>
  <c r="AC363" i="20"/>
  <c r="AC364" i="20"/>
  <c r="AC365" i="20"/>
  <c r="AC366" i="20"/>
  <c r="AC367" i="20"/>
  <c r="AC368" i="20"/>
  <c r="AC369" i="20"/>
  <c r="AC370" i="20"/>
  <c r="AC371" i="20"/>
  <c r="AC372" i="20"/>
  <c r="AC373" i="20"/>
  <c r="AC374" i="20"/>
  <c r="AC375" i="20"/>
  <c r="AC376" i="20"/>
  <c r="AC377" i="20"/>
  <c r="AC378" i="20"/>
  <c r="AC379" i="20"/>
  <c r="AC380" i="20"/>
  <c r="AC381" i="20"/>
  <c r="AC382" i="20"/>
  <c r="AC383" i="20"/>
  <c r="AC384" i="20"/>
  <c r="AC385" i="20"/>
  <c r="AC386" i="20"/>
  <c r="AC387" i="20"/>
  <c r="AC388" i="20"/>
  <c r="AC389" i="20"/>
  <c r="AC390" i="20"/>
  <c r="AC391" i="20"/>
  <c r="AC392" i="20"/>
  <c r="AC393" i="20"/>
  <c r="AC394" i="20"/>
  <c r="AC395" i="20"/>
  <c r="AC396" i="20"/>
  <c r="AC397" i="20"/>
  <c r="AC398" i="20"/>
  <c r="AC399" i="20"/>
  <c r="AC400" i="20"/>
  <c r="AC401" i="20"/>
  <c r="AC402" i="20"/>
  <c r="AC403" i="20"/>
  <c r="AC404" i="20"/>
  <c r="AC405" i="20"/>
  <c r="AC406" i="20"/>
  <c r="AC407" i="20"/>
  <c r="AC408" i="20"/>
  <c r="AC409" i="20"/>
  <c r="AC410" i="20"/>
  <c r="AC411" i="20"/>
  <c r="AC412" i="20"/>
  <c r="AC413" i="20"/>
  <c r="AC414" i="20"/>
  <c r="AC415" i="20"/>
  <c r="AC416" i="20"/>
  <c r="AC417" i="20"/>
  <c r="AC418" i="20"/>
  <c r="AC419" i="20"/>
  <c r="AC420" i="20"/>
  <c r="AC421" i="20"/>
  <c r="AC422" i="20"/>
  <c r="AC423" i="20"/>
  <c r="AC424" i="20"/>
  <c r="AC425" i="20"/>
  <c r="AC426" i="20"/>
  <c r="AC427" i="20"/>
  <c r="AC428" i="20"/>
  <c r="AC429" i="20"/>
  <c r="AC430" i="20"/>
  <c r="AC431" i="20"/>
  <c r="AC432" i="20"/>
  <c r="AC433" i="20"/>
  <c r="AC434" i="20"/>
  <c r="AC435" i="20"/>
  <c r="AC436" i="20"/>
  <c r="AC437" i="20"/>
  <c r="AC438" i="20"/>
  <c r="AC439" i="20"/>
  <c r="AC440" i="20"/>
  <c r="AC441" i="20"/>
  <c r="AC442" i="20"/>
  <c r="AC443" i="20"/>
  <c r="AC444" i="20"/>
  <c r="AC445" i="20"/>
  <c r="AC446" i="20"/>
  <c r="AC447" i="20"/>
  <c r="AC448" i="20"/>
  <c r="AC449" i="20"/>
  <c r="AC450" i="20"/>
  <c r="AC451" i="20"/>
  <c r="AC452" i="20"/>
  <c r="AC453" i="20"/>
  <c r="AC454" i="20"/>
  <c r="AC455" i="20"/>
  <c r="AC456" i="20"/>
  <c r="AC457" i="20"/>
  <c r="AC458" i="20"/>
  <c r="AC459" i="20"/>
  <c r="AC460" i="20"/>
  <c r="AC461" i="20"/>
  <c r="AC462" i="20"/>
  <c r="AC463" i="20"/>
  <c r="AC464" i="20"/>
  <c r="AC465" i="20"/>
  <c r="AC466" i="20"/>
  <c r="AC467" i="20"/>
  <c r="AC468" i="20"/>
  <c r="AC469" i="20"/>
  <c r="AC470" i="20"/>
  <c r="AC471" i="20"/>
  <c r="AC472" i="20"/>
  <c r="AC473" i="20"/>
  <c r="AC474" i="20"/>
  <c r="AC475" i="20"/>
  <c r="AC476" i="20"/>
  <c r="AC477" i="20"/>
  <c r="AC478" i="20"/>
  <c r="AC479" i="20"/>
  <c r="AC480" i="20"/>
  <c r="AC481" i="20"/>
  <c r="AC482" i="20"/>
  <c r="AC483" i="20"/>
  <c r="AC484" i="20"/>
  <c r="AC485" i="20"/>
  <c r="AC486" i="20"/>
  <c r="AC487" i="20"/>
  <c r="AC488" i="20"/>
  <c r="AC489" i="20"/>
  <c r="AC490" i="20"/>
  <c r="AC491" i="20"/>
  <c r="AC492" i="20"/>
  <c r="AC493" i="20"/>
  <c r="AC494" i="20"/>
  <c r="AC495" i="20"/>
  <c r="AC496" i="20"/>
  <c r="AC497" i="20"/>
  <c r="AC498" i="20"/>
  <c r="AC499" i="20"/>
  <c r="AC500" i="20"/>
  <c r="AC501" i="20"/>
  <c r="AC502" i="20"/>
  <c r="AC503" i="20"/>
  <c r="AC504" i="20"/>
  <c r="AC505" i="20"/>
  <c r="AC506" i="20"/>
  <c r="AC507" i="20"/>
  <c r="AC508" i="20"/>
  <c r="AC509" i="20"/>
  <c r="AC510" i="20"/>
  <c r="AC511" i="20"/>
  <c r="AC512" i="20"/>
  <c r="AC513" i="20"/>
  <c r="AC514" i="20"/>
  <c r="AC515" i="20"/>
  <c r="AC516" i="20"/>
  <c r="AC517" i="20"/>
  <c r="AC518" i="20"/>
  <c r="AC519" i="20"/>
  <c r="AC520" i="20"/>
  <c r="AC521" i="20"/>
  <c r="AC522" i="20"/>
  <c r="AC523" i="20"/>
  <c r="AC524" i="20"/>
  <c r="AC525" i="20"/>
  <c r="AC526" i="20"/>
  <c r="AC527" i="20"/>
  <c r="AC528" i="20"/>
  <c r="AC529" i="20"/>
  <c r="AC530" i="20"/>
  <c r="AC531" i="20"/>
  <c r="AC532" i="20"/>
  <c r="AC533" i="20"/>
  <c r="AC534" i="20"/>
  <c r="AC535" i="20"/>
  <c r="AC536" i="20"/>
  <c r="AC537" i="20"/>
  <c r="AC538" i="20"/>
  <c r="AC539" i="20"/>
  <c r="AC540" i="20"/>
  <c r="AC541" i="20"/>
  <c r="AC542" i="20"/>
  <c r="AC543" i="20"/>
  <c r="AC544" i="20"/>
  <c r="AC545" i="20"/>
  <c r="AC546" i="20"/>
  <c r="AC547" i="20"/>
  <c r="AC548" i="20"/>
  <c r="AC549" i="20"/>
  <c r="AC550" i="20"/>
  <c r="AC551" i="20"/>
  <c r="AC552" i="20"/>
  <c r="AC553" i="20"/>
  <c r="AC554" i="20"/>
  <c r="AC555" i="20"/>
  <c r="AC556" i="20"/>
  <c r="AC557" i="20"/>
  <c r="AC558" i="20"/>
  <c r="AC559" i="20"/>
  <c r="AC560" i="20"/>
  <c r="AC561" i="20"/>
  <c r="AC562" i="20"/>
  <c r="AC563" i="20"/>
  <c r="AC564" i="20"/>
  <c r="AC565" i="20"/>
  <c r="AB2" i="20"/>
  <c r="AB3" i="20"/>
  <c r="AB4" i="20"/>
  <c r="AB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A2" i="20"/>
  <c r="AA3" i="20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AA337" i="20"/>
  <c r="AA338" i="20"/>
  <c r="AA339" i="20"/>
  <c r="AA340" i="20"/>
  <c r="AA341" i="20"/>
  <c r="AA342" i="20"/>
  <c r="AA343" i="20"/>
  <c r="AA344" i="20"/>
  <c r="AA345" i="20"/>
  <c r="AA346" i="20"/>
  <c r="AA347" i="20"/>
  <c r="AA348" i="20"/>
  <c r="AA349" i="20"/>
  <c r="AA350" i="20"/>
  <c r="AA351" i="20"/>
  <c r="AA352" i="20"/>
  <c r="AA353" i="20"/>
  <c r="AA354" i="20"/>
  <c r="AA355" i="20"/>
  <c r="AA356" i="20"/>
  <c r="AA357" i="20"/>
  <c r="AA358" i="20"/>
  <c r="AA359" i="20"/>
  <c r="AA360" i="20"/>
  <c r="AA361" i="20"/>
  <c r="AA362" i="20"/>
  <c r="AA363" i="20"/>
  <c r="AA364" i="20"/>
  <c r="AA365" i="20"/>
  <c r="AA366" i="20"/>
  <c r="AA367" i="20"/>
  <c r="AA368" i="20"/>
  <c r="AA369" i="20"/>
  <c r="AA370" i="20"/>
  <c r="AA371" i="20"/>
  <c r="AA372" i="20"/>
  <c r="AA373" i="20"/>
  <c r="AA374" i="20"/>
  <c r="AA375" i="20"/>
  <c r="AA376" i="20"/>
  <c r="AA377" i="20"/>
  <c r="AA378" i="20"/>
  <c r="AA379" i="20"/>
  <c r="AA380" i="20"/>
  <c r="AA381" i="20"/>
  <c r="AA382" i="20"/>
  <c r="AA383" i="20"/>
  <c r="AA384" i="20"/>
  <c r="AA385" i="20"/>
  <c r="AA386" i="20"/>
  <c r="AA387" i="20"/>
  <c r="AA388" i="20"/>
  <c r="AA389" i="20"/>
  <c r="AA390" i="20"/>
  <c r="AA391" i="20"/>
  <c r="AA392" i="20"/>
  <c r="AA393" i="20"/>
  <c r="AA394" i="20"/>
  <c r="AA395" i="20"/>
  <c r="AA396" i="20"/>
  <c r="AA397" i="20"/>
  <c r="AA398" i="20"/>
  <c r="AA399" i="20"/>
  <c r="AA400" i="20"/>
  <c r="AA401" i="20"/>
  <c r="AA402" i="20"/>
  <c r="AA403" i="20"/>
  <c r="AA404" i="20"/>
  <c r="AA405" i="20"/>
  <c r="AA406" i="20"/>
  <c r="AA407" i="20"/>
  <c r="AA408" i="20"/>
  <c r="AA409" i="20"/>
  <c r="AA410" i="20"/>
  <c r="AA411" i="20"/>
  <c r="AA412" i="20"/>
  <c r="AA413" i="20"/>
  <c r="AA414" i="20"/>
  <c r="AA415" i="20"/>
  <c r="AA416" i="20"/>
  <c r="AA417" i="20"/>
  <c r="AA418" i="20"/>
  <c r="AA419" i="20"/>
  <c r="AA420" i="20"/>
  <c r="AA421" i="20"/>
  <c r="AA422" i="20"/>
  <c r="AA423" i="20"/>
  <c r="AA424" i="20"/>
  <c r="AA425" i="20"/>
  <c r="AA426" i="20"/>
  <c r="AA427" i="20"/>
  <c r="AA428" i="20"/>
  <c r="AA429" i="20"/>
  <c r="AA430" i="20"/>
  <c r="AA431" i="20"/>
  <c r="AA432" i="20"/>
  <c r="AA433" i="20"/>
  <c r="AA434" i="20"/>
  <c r="AA435" i="20"/>
  <c r="AA436" i="20"/>
  <c r="AA437" i="20"/>
  <c r="AA438" i="20"/>
  <c r="AA439" i="20"/>
  <c r="AA440" i="20"/>
  <c r="AA441" i="20"/>
  <c r="AA442" i="20"/>
  <c r="AA443" i="20"/>
  <c r="AA444" i="20"/>
  <c r="AA445" i="20"/>
  <c r="AA446" i="20"/>
  <c r="AA447" i="20"/>
  <c r="AA448" i="20"/>
  <c r="AA449" i="20"/>
  <c r="AA450" i="20"/>
  <c r="AA451" i="20"/>
  <c r="AA452" i="20"/>
  <c r="AA453" i="20"/>
  <c r="AA454" i="20"/>
  <c r="AA455" i="20"/>
  <c r="AA456" i="20"/>
  <c r="AA457" i="20"/>
  <c r="AA458" i="20"/>
  <c r="AA459" i="20"/>
  <c r="AA460" i="20"/>
  <c r="AA461" i="20"/>
  <c r="AA462" i="20"/>
  <c r="AA463" i="20"/>
  <c r="AA464" i="20"/>
  <c r="AA465" i="20"/>
  <c r="AA466" i="20"/>
  <c r="AA467" i="20"/>
  <c r="AA468" i="20"/>
  <c r="AA469" i="20"/>
  <c r="AA470" i="20"/>
  <c r="AA471" i="20"/>
  <c r="AA472" i="20"/>
  <c r="AA473" i="20"/>
  <c r="AA474" i="20"/>
  <c r="AA475" i="20"/>
  <c r="AA476" i="20"/>
  <c r="AA477" i="20"/>
  <c r="AA478" i="20"/>
  <c r="AA479" i="20"/>
  <c r="AA480" i="20"/>
  <c r="AA481" i="20"/>
  <c r="AA482" i="20"/>
  <c r="AA483" i="20"/>
  <c r="AA484" i="20"/>
  <c r="AA485" i="20"/>
  <c r="AA486" i="20"/>
  <c r="AA487" i="20"/>
  <c r="AA488" i="20"/>
  <c r="AA489" i="20"/>
  <c r="AA490" i="20"/>
  <c r="AA491" i="20"/>
  <c r="AA492" i="20"/>
  <c r="AA493" i="20"/>
  <c r="AA494" i="20"/>
  <c r="AA495" i="20"/>
  <c r="AA496" i="20"/>
  <c r="AA497" i="20"/>
  <c r="AA498" i="20"/>
  <c r="AA499" i="20"/>
  <c r="AA500" i="20"/>
  <c r="AA501" i="20"/>
  <c r="AA502" i="20"/>
  <c r="AA503" i="20"/>
  <c r="AA504" i="20"/>
  <c r="AA505" i="20"/>
  <c r="AA506" i="20"/>
  <c r="AA507" i="20"/>
  <c r="AA508" i="20"/>
  <c r="AA509" i="20"/>
  <c r="AA510" i="20"/>
  <c r="AA511" i="20"/>
  <c r="AA512" i="20"/>
  <c r="AA513" i="20"/>
  <c r="AA514" i="20"/>
  <c r="AA515" i="20"/>
  <c r="AA516" i="20"/>
  <c r="AA517" i="20"/>
  <c r="AA518" i="20"/>
  <c r="AA519" i="20"/>
  <c r="AA520" i="20"/>
  <c r="AA521" i="20"/>
  <c r="AA522" i="20"/>
  <c r="AA523" i="20"/>
  <c r="AA524" i="20"/>
  <c r="AA525" i="20"/>
  <c r="AA526" i="20"/>
  <c r="AA527" i="20"/>
  <c r="AA528" i="20"/>
  <c r="AA529" i="20"/>
  <c r="AA530" i="20"/>
  <c r="AA531" i="20"/>
  <c r="AA532" i="20"/>
  <c r="AA533" i="20"/>
  <c r="AA534" i="20"/>
  <c r="AA535" i="20"/>
  <c r="AA536" i="20"/>
  <c r="AA537" i="20"/>
  <c r="AA538" i="20"/>
  <c r="AA539" i="20"/>
  <c r="AA540" i="20"/>
  <c r="AA541" i="20"/>
  <c r="AA542" i="20"/>
  <c r="AA543" i="20"/>
  <c r="AA544" i="20"/>
  <c r="AA545" i="20"/>
  <c r="AA546" i="20"/>
  <c r="AA547" i="20"/>
  <c r="AA548" i="20"/>
  <c r="AA549" i="20"/>
  <c r="AA550" i="20"/>
  <c r="AA551" i="20"/>
  <c r="AA552" i="20"/>
  <c r="AA553" i="20"/>
  <c r="AA554" i="20"/>
  <c r="AA555" i="20"/>
  <c r="AA556" i="20"/>
  <c r="AA557" i="20"/>
  <c r="AA558" i="20"/>
  <c r="AA559" i="20"/>
  <c r="AA560" i="20"/>
  <c r="AA561" i="20"/>
  <c r="AA562" i="20"/>
  <c r="AA563" i="20"/>
  <c r="AA564" i="20"/>
  <c r="AA565" i="20"/>
  <c r="Z2" i="20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Z47" i="20"/>
  <c r="Z48" i="20"/>
  <c r="Z49" i="20"/>
  <c r="Z50" i="20"/>
  <c r="Z51" i="20"/>
  <c r="Z52" i="20"/>
  <c r="Z53" i="20"/>
  <c r="Z54" i="20"/>
  <c r="Z55" i="20"/>
  <c r="Z56" i="20"/>
  <c r="Z57" i="20"/>
  <c r="Z58" i="20"/>
  <c r="Z59" i="20"/>
  <c r="Z60" i="20"/>
  <c r="Z61" i="20"/>
  <c r="Z62" i="20"/>
  <c r="Z63" i="20"/>
  <c r="Z64" i="20"/>
  <c r="Z65" i="20"/>
  <c r="Z66" i="20"/>
  <c r="Z67" i="20"/>
  <c r="Z68" i="20"/>
  <c r="Z69" i="20"/>
  <c r="Z70" i="20"/>
  <c r="Z71" i="20"/>
  <c r="Z72" i="20"/>
  <c r="Z73" i="20"/>
  <c r="Z74" i="20"/>
  <c r="Z75" i="20"/>
  <c r="Z76" i="20"/>
  <c r="Z77" i="20"/>
  <c r="Z78" i="20"/>
  <c r="Z79" i="20"/>
  <c r="Z80" i="20"/>
  <c r="Z81" i="20"/>
  <c r="Z82" i="20"/>
  <c r="Z83" i="20"/>
  <c r="Z84" i="20"/>
  <c r="Z85" i="20"/>
  <c r="Z86" i="20"/>
  <c r="Z87" i="20"/>
  <c r="Z88" i="20"/>
  <c r="Z89" i="20"/>
  <c r="Z90" i="20"/>
  <c r="Z91" i="20"/>
  <c r="Z92" i="20"/>
  <c r="Z93" i="20"/>
  <c r="Z94" i="20"/>
  <c r="Z95" i="20"/>
  <c r="Z96" i="20"/>
  <c r="Z97" i="20"/>
  <c r="Z98" i="20"/>
  <c r="Z99" i="20"/>
  <c r="Z100" i="20"/>
  <c r="Z101" i="20"/>
  <c r="Z102" i="20"/>
  <c r="Z103" i="20"/>
  <c r="Z104" i="20"/>
  <c r="Z105" i="20"/>
  <c r="Z106" i="20"/>
  <c r="Z107" i="20"/>
  <c r="Z108" i="20"/>
  <c r="Z109" i="20"/>
  <c r="Z110" i="20"/>
  <c r="Z111" i="20"/>
  <c r="Z112" i="20"/>
  <c r="Z113" i="20"/>
  <c r="Z114" i="20"/>
  <c r="Z115" i="20"/>
  <c r="Z116" i="20"/>
  <c r="Z117" i="20"/>
  <c r="Z118" i="20"/>
  <c r="Z119" i="20"/>
  <c r="Z120" i="20"/>
  <c r="Z121" i="20"/>
  <c r="Z122" i="20"/>
  <c r="Z123" i="20"/>
  <c r="Z124" i="20"/>
  <c r="Z125" i="20"/>
  <c r="Z126" i="20"/>
  <c r="Z127" i="20"/>
  <c r="Z128" i="20"/>
  <c r="Z129" i="20"/>
  <c r="Z130" i="20"/>
  <c r="Z131" i="20"/>
  <c r="Z132" i="20"/>
  <c r="Z133" i="20"/>
  <c r="Z134" i="20"/>
  <c r="Z135" i="20"/>
  <c r="Z136" i="20"/>
  <c r="Z137" i="20"/>
  <c r="Z138" i="20"/>
  <c r="Z139" i="20"/>
  <c r="Z140" i="20"/>
  <c r="Z141" i="20"/>
  <c r="Z142" i="20"/>
  <c r="Z143" i="20"/>
  <c r="Z144" i="20"/>
  <c r="Z145" i="20"/>
  <c r="Z146" i="20"/>
  <c r="Z147" i="20"/>
  <c r="Z148" i="20"/>
  <c r="Z149" i="20"/>
  <c r="Z150" i="20"/>
  <c r="Z151" i="20"/>
  <c r="Z152" i="20"/>
  <c r="Z153" i="20"/>
  <c r="Z154" i="20"/>
  <c r="Z155" i="20"/>
  <c r="Z156" i="20"/>
  <c r="Z157" i="20"/>
  <c r="Z158" i="20"/>
  <c r="Z159" i="20"/>
  <c r="Z160" i="20"/>
  <c r="Z161" i="20"/>
  <c r="Z162" i="20"/>
  <c r="Z163" i="20"/>
  <c r="Z164" i="20"/>
  <c r="Z165" i="20"/>
  <c r="Z166" i="20"/>
  <c r="Z167" i="20"/>
  <c r="Z168" i="20"/>
  <c r="Z169" i="20"/>
  <c r="Z170" i="20"/>
  <c r="Z171" i="20"/>
  <c r="Z172" i="20"/>
  <c r="Z173" i="20"/>
  <c r="Z174" i="20"/>
  <c r="Z175" i="20"/>
  <c r="Z176" i="20"/>
  <c r="Z177" i="20"/>
  <c r="Z178" i="20"/>
  <c r="Z179" i="20"/>
  <c r="Z180" i="20"/>
  <c r="Z181" i="20"/>
  <c r="Z182" i="20"/>
  <c r="Z183" i="20"/>
  <c r="Z184" i="20"/>
  <c r="Z185" i="20"/>
  <c r="Z186" i="20"/>
  <c r="Z187" i="20"/>
  <c r="Z188" i="20"/>
  <c r="Z189" i="20"/>
  <c r="Z190" i="20"/>
  <c r="Z191" i="20"/>
  <c r="Z192" i="20"/>
  <c r="Z193" i="20"/>
  <c r="Z194" i="20"/>
  <c r="Z195" i="20"/>
  <c r="Z196" i="20"/>
  <c r="Z197" i="20"/>
  <c r="Z198" i="20"/>
  <c r="Z199" i="20"/>
  <c r="Z200" i="20"/>
  <c r="Z201" i="20"/>
  <c r="Z202" i="20"/>
  <c r="Z203" i="20"/>
  <c r="Z204" i="20"/>
  <c r="Z205" i="20"/>
  <c r="Z206" i="20"/>
  <c r="Z207" i="20"/>
  <c r="Z208" i="20"/>
  <c r="Z209" i="20"/>
  <c r="Z210" i="20"/>
  <c r="Z211" i="20"/>
  <c r="Z212" i="20"/>
  <c r="Z213" i="20"/>
  <c r="Z214" i="20"/>
  <c r="Z215" i="20"/>
  <c r="Z216" i="20"/>
  <c r="Z217" i="20"/>
  <c r="Z218" i="20"/>
  <c r="Z219" i="20"/>
  <c r="Z220" i="20"/>
  <c r="Z221" i="20"/>
  <c r="Z222" i="20"/>
  <c r="Z223" i="20"/>
  <c r="Z224" i="20"/>
  <c r="Z225" i="20"/>
  <c r="Z226" i="20"/>
  <c r="Z227" i="20"/>
  <c r="Z228" i="20"/>
  <c r="Z229" i="20"/>
  <c r="Z230" i="20"/>
  <c r="Z231" i="20"/>
  <c r="Z232" i="20"/>
  <c r="Z233" i="20"/>
  <c r="Z234" i="20"/>
  <c r="Z235" i="20"/>
  <c r="Z236" i="20"/>
  <c r="Z237" i="20"/>
  <c r="Z238" i="20"/>
  <c r="Z239" i="20"/>
  <c r="Z240" i="20"/>
  <c r="Z241" i="20"/>
  <c r="Z242" i="20"/>
  <c r="Z243" i="20"/>
  <c r="Z244" i="20"/>
  <c r="Z245" i="20"/>
  <c r="Z246" i="20"/>
  <c r="Z247" i="20"/>
  <c r="Z248" i="20"/>
  <c r="Z249" i="20"/>
  <c r="Z250" i="20"/>
  <c r="Z251" i="20"/>
  <c r="Z252" i="20"/>
  <c r="Z253" i="20"/>
  <c r="Z254" i="20"/>
  <c r="Z255" i="20"/>
  <c r="Z256" i="20"/>
  <c r="Z257" i="20"/>
  <c r="Z258" i="20"/>
  <c r="Z259" i="20"/>
  <c r="Z260" i="20"/>
  <c r="Z261" i="20"/>
  <c r="Z262" i="20"/>
  <c r="Z263" i="20"/>
  <c r="Z264" i="20"/>
  <c r="Z265" i="20"/>
  <c r="Z266" i="20"/>
  <c r="Z267" i="20"/>
  <c r="Z268" i="20"/>
  <c r="Z269" i="20"/>
  <c r="Z270" i="20"/>
  <c r="Z271" i="20"/>
  <c r="Z272" i="20"/>
  <c r="Z273" i="20"/>
  <c r="Z274" i="20"/>
  <c r="Z275" i="20"/>
  <c r="Z276" i="20"/>
  <c r="Z277" i="20"/>
  <c r="Z278" i="20"/>
  <c r="Z279" i="20"/>
  <c r="Z280" i="20"/>
  <c r="Z281" i="20"/>
  <c r="Z282" i="20"/>
  <c r="Z283" i="20"/>
  <c r="Z284" i="20"/>
  <c r="Z285" i="20"/>
  <c r="Z286" i="20"/>
  <c r="Z287" i="20"/>
  <c r="Z288" i="20"/>
  <c r="Z289" i="20"/>
  <c r="Z290" i="20"/>
  <c r="Z291" i="20"/>
  <c r="Z292" i="20"/>
  <c r="Z293" i="20"/>
  <c r="Z294" i="20"/>
  <c r="Z295" i="20"/>
  <c r="Z296" i="20"/>
  <c r="Z297" i="20"/>
  <c r="Z298" i="20"/>
  <c r="Z299" i="20"/>
  <c r="Z300" i="20"/>
  <c r="Z301" i="20"/>
  <c r="Z302" i="20"/>
  <c r="Z303" i="20"/>
  <c r="Z304" i="20"/>
  <c r="Z305" i="20"/>
  <c r="Z306" i="20"/>
  <c r="Z307" i="20"/>
  <c r="Z308" i="20"/>
  <c r="Z309" i="20"/>
  <c r="Z310" i="20"/>
  <c r="Z311" i="20"/>
  <c r="Z312" i="20"/>
  <c r="Z313" i="20"/>
  <c r="Z314" i="20"/>
  <c r="Z315" i="20"/>
  <c r="Z316" i="20"/>
  <c r="Z317" i="20"/>
  <c r="Z318" i="20"/>
  <c r="Z319" i="20"/>
  <c r="Z320" i="20"/>
  <c r="Z321" i="20"/>
  <c r="Z322" i="20"/>
  <c r="Z323" i="20"/>
  <c r="Z324" i="20"/>
  <c r="Z325" i="20"/>
  <c r="Z326" i="20"/>
  <c r="Z327" i="20"/>
  <c r="Z328" i="20"/>
  <c r="Z329" i="20"/>
  <c r="Z330" i="20"/>
  <c r="Z331" i="20"/>
  <c r="Z332" i="20"/>
  <c r="Z333" i="20"/>
  <c r="Z334" i="20"/>
  <c r="Z335" i="20"/>
  <c r="Z336" i="20"/>
  <c r="Z337" i="20"/>
  <c r="Z338" i="20"/>
  <c r="Z339" i="20"/>
  <c r="Z340" i="20"/>
  <c r="Z341" i="20"/>
  <c r="Z342" i="20"/>
  <c r="Z343" i="20"/>
  <c r="Z344" i="20"/>
  <c r="Z345" i="20"/>
  <c r="Z346" i="20"/>
  <c r="Z347" i="20"/>
  <c r="Z348" i="20"/>
  <c r="Z349" i="20"/>
  <c r="Z350" i="20"/>
  <c r="Z351" i="20"/>
  <c r="Z352" i="20"/>
  <c r="Z353" i="20"/>
  <c r="Z354" i="20"/>
  <c r="Z355" i="20"/>
  <c r="Z356" i="20"/>
  <c r="Z357" i="20"/>
  <c r="Z358" i="20"/>
  <c r="Z359" i="20"/>
  <c r="Z360" i="20"/>
  <c r="Z361" i="20"/>
  <c r="Z362" i="20"/>
  <c r="Z363" i="20"/>
  <c r="Z364" i="20"/>
  <c r="Z365" i="20"/>
  <c r="Z366" i="20"/>
  <c r="Z367" i="20"/>
  <c r="Z368" i="20"/>
  <c r="Z369" i="20"/>
  <c r="Z370" i="20"/>
  <c r="Z371" i="20"/>
  <c r="Z372" i="20"/>
  <c r="Z373" i="20"/>
  <c r="Z374" i="20"/>
  <c r="Z375" i="20"/>
  <c r="Z376" i="20"/>
  <c r="Z377" i="20"/>
  <c r="Z378" i="20"/>
  <c r="Z379" i="20"/>
  <c r="Z380" i="20"/>
  <c r="Z381" i="20"/>
  <c r="Z382" i="20"/>
  <c r="Z383" i="20"/>
  <c r="Z384" i="20"/>
  <c r="Z385" i="20"/>
  <c r="Z386" i="20"/>
  <c r="Z387" i="20"/>
  <c r="Z388" i="20"/>
  <c r="Z389" i="20"/>
  <c r="Z390" i="20"/>
  <c r="Z391" i="20"/>
  <c r="Z392" i="20"/>
  <c r="Z393" i="20"/>
  <c r="Z394" i="20"/>
  <c r="Z395" i="20"/>
  <c r="Z396" i="20"/>
  <c r="Z397" i="20"/>
  <c r="Z398" i="20"/>
  <c r="Z399" i="20"/>
  <c r="Z400" i="20"/>
  <c r="Z401" i="20"/>
  <c r="Z402" i="20"/>
  <c r="Z403" i="20"/>
  <c r="Z404" i="20"/>
  <c r="Z405" i="20"/>
  <c r="Z406" i="20"/>
  <c r="Z407" i="20"/>
  <c r="Z408" i="20"/>
  <c r="Z409" i="20"/>
  <c r="Z410" i="20"/>
  <c r="Z411" i="20"/>
  <c r="Z412" i="20"/>
  <c r="Z413" i="20"/>
  <c r="Z414" i="20"/>
  <c r="Z415" i="20"/>
  <c r="Z416" i="20"/>
  <c r="Z417" i="20"/>
  <c r="Z418" i="20"/>
  <c r="Z419" i="20"/>
  <c r="Z420" i="20"/>
  <c r="Z421" i="20"/>
  <c r="Z422" i="20"/>
  <c r="Z423" i="20"/>
  <c r="Z424" i="20"/>
  <c r="Z425" i="20"/>
  <c r="Z426" i="20"/>
  <c r="Z427" i="20"/>
  <c r="Z428" i="20"/>
  <c r="Z429" i="20"/>
  <c r="Z430" i="20"/>
  <c r="Z431" i="20"/>
  <c r="Z432" i="20"/>
  <c r="Z433" i="20"/>
  <c r="Z434" i="20"/>
  <c r="Z435" i="20"/>
  <c r="Z436" i="20"/>
  <c r="Z437" i="20"/>
  <c r="Z438" i="20"/>
  <c r="Z439" i="20"/>
  <c r="Z440" i="20"/>
  <c r="Z441" i="20"/>
  <c r="Z442" i="20"/>
  <c r="Z443" i="20"/>
  <c r="Z444" i="20"/>
  <c r="Z445" i="20"/>
  <c r="Z446" i="20"/>
  <c r="Z447" i="20"/>
  <c r="Z448" i="20"/>
  <c r="Z449" i="20"/>
  <c r="Z450" i="20"/>
  <c r="Z451" i="20"/>
  <c r="Z452" i="20"/>
  <c r="Z453" i="20"/>
  <c r="Z454" i="20"/>
  <c r="Z455" i="20"/>
  <c r="Z456" i="20"/>
  <c r="Z457" i="20"/>
  <c r="Z458" i="20"/>
  <c r="Z459" i="20"/>
  <c r="Z460" i="20"/>
  <c r="Z461" i="20"/>
  <c r="Z462" i="20"/>
  <c r="Z463" i="20"/>
  <c r="Z464" i="20"/>
  <c r="Z465" i="20"/>
  <c r="Z466" i="20"/>
  <c r="Z467" i="20"/>
  <c r="Z468" i="20"/>
  <c r="Z469" i="20"/>
  <c r="Z470" i="20"/>
  <c r="Z471" i="20"/>
  <c r="Z472" i="20"/>
  <c r="Z473" i="20"/>
  <c r="Z474" i="20"/>
  <c r="Z475" i="20"/>
  <c r="Z476" i="20"/>
  <c r="Z477" i="20"/>
  <c r="Z478" i="20"/>
  <c r="Z479" i="20"/>
  <c r="Z480" i="20"/>
  <c r="Z481" i="20"/>
  <c r="Z482" i="20"/>
  <c r="Z483" i="20"/>
  <c r="Z484" i="20"/>
  <c r="Z485" i="20"/>
  <c r="Z486" i="20"/>
  <c r="Z487" i="20"/>
  <c r="Z488" i="20"/>
  <c r="Z489" i="20"/>
  <c r="Z490" i="20"/>
  <c r="Z491" i="20"/>
  <c r="Z492" i="20"/>
  <c r="Z493" i="20"/>
  <c r="Z494" i="20"/>
  <c r="Z495" i="20"/>
  <c r="Z496" i="20"/>
  <c r="Z497" i="20"/>
  <c r="Z498" i="20"/>
  <c r="Z499" i="20"/>
  <c r="Z500" i="20"/>
  <c r="Z501" i="20"/>
  <c r="Z502" i="20"/>
  <c r="Z503" i="20"/>
  <c r="Z504" i="20"/>
  <c r="Z505" i="20"/>
  <c r="Z506" i="20"/>
  <c r="Z507" i="20"/>
  <c r="Z508" i="20"/>
  <c r="Z509" i="20"/>
  <c r="Z510" i="20"/>
  <c r="Z511" i="20"/>
  <c r="Z512" i="20"/>
  <c r="Z513" i="20"/>
  <c r="Z514" i="20"/>
  <c r="Z515" i="20"/>
  <c r="Z516" i="20"/>
  <c r="Z517" i="20"/>
  <c r="Z518" i="20"/>
  <c r="Z519" i="20"/>
  <c r="Z520" i="20"/>
  <c r="Z521" i="20"/>
  <c r="Z522" i="20"/>
  <c r="Z523" i="20"/>
  <c r="Z524" i="20"/>
  <c r="Z525" i="20"/>
  <c r="Z526" i="20"/>
  <c r="Z527" i="20"/>
  <c r="Z528" i="20"/>
  <c r="Z529" i="20"/>
  <c r="Z530" i="20"/>
  <c r="Z531" i="20"/>
  <c r="Z532" i="20"/>
  <c r="Z533" i="20"/>
  <c r="Z534" i="20"/>
  <c r="Z535" i="20"/>
  <c r="Z536" i="20"/>
  <c r="Z537" i="20"/>
  <c r="Z538" i="20"/>
  <c r="Z539" i="20"/>
  <c r="Z540" i="20"/>
  <c r="Z541" i="20"/>
  <c r="Z542" i="20"/>
  <c r="Z543" i="20"/>
  <c r="Z544" i="20"/>
  <c r="Z545" i="20"/>
  <c r="Z546" i="20"/>
  <c r="Z547" i="20"/>
  <c r="Z548" i="20"/>
  <c r="Z549" i="20"/>
  <c r="Z550" i="20"/>
  <c r="Z551" i="20"/>
  <c r="Z552" i="20"/>
  <c r="Z553" i="20"/>
  <c r="Z554" i="20"/>
  <c r="Z555" i="20"/>
  <c r="Z556" i="20"/>
  <c r="Z557" i="20"/>
  <c r="Z558" i="20"/>
  <c r="Z559" i="20"/>
  <c r="Z560" i="20"/>
  <c r="Z561" i="20"/>
  <c r="Z562" i="20"/>
  <c r="Z563" i="20"/>
  <c r="Z564" i="20"/>
  <c r="Z565" i="20"/>
  <c r="Y2" i="20"/>
  <c r="Y3" i="20"/>
  <c r="Y4" i="20"/>
  <c r="Y5" i="20"/>
  <c r="Y6" i="20"/>
  <c r="Y7" i="20"/>
  <c r="Y8" i="20"/>
  <c r="Y9" i="20"/>
  <c r="Y10" i="20"/>
  <c r="Y11" i="20"/>
  <c r="Y12" i="20"/>
  <c r="Y13" i="20"/>
  <c r="Y14" i="20"/>
  <c r="Y15" i="20"/>
  <c r="Y16" i="20"/>
  <c r="Y17" i="20"/>
  <c r="Y18" i="20"/>
  <c r="Y19" i="20"/>
  <c r="Y20" i="20"/>
  <c r="Y21" i="20"/>
  <c r="Y22" i="20"/>
  <c r="Y23" i="20"/>
  <c r="Y24" i="20"/>
  <c r="Y25" i="20"/>
  <c r="Y26" i="20"/>
  <c r="Y27" i="20"/>
  <c r="Y28" i="20"/>
  <c r="Y29" i="20"/>
  <c r="Y30" i="20"/>
  <c r="Y31" i="20"/>
  <c r="Y32" i="20"/>
  <c r="Y33" i="20"/>
  <c r="Y34" i="20"/>
  <c r="Y35" i="20"/>
  <c r="Y36" i="20"/>
  <c r="Y37" i="20"/>
  <c r="Y38" i="20"/>
  <c r="Y39" i="20"/>
  <c r="Y40" i="20"/>
  <c r="Y41" i="20"/>
  <c r="Y42" i="20"/>
  <c r="Y43" i="20"/>
  <c r="Y44" i="20"/>
  <c r="Y45" i="20"/>
  <c r="Y46" i="20"/>
  <c r="Y47" i="20"/>
  <c r="Y48" i="20"/>
  <c r="Y49" i="20"/>
  <c r="Y50" i="20"/>
  <c r="Y51" i="20"/>
  <c r="Y52" i="20"/>
  <c r="Y53" i="20"/>
  <c r="Y54" i="20"/>
  <c r="Y55" i="20"/>
  <c r="Y56" i="20"/>
  <c r="Y57" i="20"/>
  <c r="Y58" i="20"/>
  <c r="Y59" i="20"/>
  <c r="Y60" i="20"/>
  <c r="Y61" i="20"/>
  <c r="Y62" i="20"/>
  <c r="Y63" i="20"/>
  <c r="Y64" i="20"/>
  <c r="Y65" i="20"/>
  <c r="Y66" i="20"/>
  <c r="Y67" i="20"/>
  <c r="Y68" i="20"/>
  <c r="Y69" i="20"/>
  <c r="Y70" i="20"/>
  <c r="Y71" i="20"/>
  <c r="Y72" i="20"/>
  <c r="Y73" i="20"/>
  <c r="Y74" i="20"/>
  <c r="Y75" i="20"/>
  <c r="Y76" i="20"/>
  <c r="Y77" i="20"/>
  <c r="Y78" i="20"/>
  <c r="Y79" i="20"/>
  <c r="Y80" i="20"/>
  <c r="Y81" i="20"/>
  <c r="Y82" i="20"/>
  <c r="Y83" i="20"/>
  <c r="Y84" i="20"/>
  <c r="Y85" i="20"/>
  <c r="Y86" i="20"/>
  <c r="Y87" i="20"/>
  <c r="Y88" i="20"/>
  <c r="Y89" i="20"/>
  <c r="Y90" i="20"/>
  <c r="Y91" i="20"/>
  <c r="Y92" i="20"/>
  <c r="Y93" i="20"/>
  <c r="Y94" i="20"/>
  <c r="Y95" i="20"/>
  <c r="Y96" i="20"/>
  <c r="Y97" i="20"/>
  <c r="Y98" i="20"/>
  <c r="Y99" i="20"/>
  <c r="Y100" i="20"/>
  <c r="Y101" i="20"/>
  <c r="Y102" i="20"/>
  <c r="Y103" i="20"/>
  <c r="Y104" i="20"/>
  <c r="Y105" i="20"/>
  <c r="Y106" i="20"/>
  <c r="Y107" i="20"/>
  <c r="Y108" i="20"/>
  <c r="Y109" i="20"/>
  <c r="Y110" i="20"/>
  <c r="Y111" i="20"/>
  <c r="Y112" i="20"/>
  <c r="Y113" i="20"/>
  <c r="Y114" i="20"/>
  <c r="Y115" i="20"/>
  <c r="Y116" i="20"/>
  <c r="Y117" i="20"/>
  <c r="Y118" i="20"/>
  <c r="Y119" i="20"/>
  <c r="Y120" i="20"/>
  <c r="Y121" i="20"/>
  <c r="Y122" i="20"/>
  <c r="Y123" i="20"/>
  <c r="Y124" i="20"/>
  <c r="Y125" i="20"/>
  <c r="Y126" i="20"/>
  <c r="Y127" i="20"/>
  <c r="Y128" i="20"/>
  <c r="Y129" i="20"/>
  <c r="Y130" i="20"/>
  <c r="Y131" i="20"/>
  <c r="Y132" i="20"/>
  <c r="Y133" i="20"/>
  <c r="Y134" i="20"/>
  <c r="Y135" i="20"/>
  <c r="Y136" i="20"/>
  <c r="Y137" i="20"/>
  <c r="Y138" i="20"/>
  <c r="Y139" i="20"/>
  <c r="Y140" i="20"/>
  <c r="Y141" i="20"/>
  <c r="Y142" i="20"/>
  <c r="Y143" i="20"/>
  <c r="Y144" i="20"/>
  <c r="Y145" i="20"/>
  <c r="Y146" i="20"/>
  <c r="Y147" i="20"/>
  <c r="Y148" i="20"/>
  <c r="Y149" i="20"/>
  <c r="Y150" i="20"/>
  <c r="Y151" i="20"/>
  <c r="Y152" i="20"/>
  <c r="Y153" i="20"/>
  <c r="Y154" i="20"/>
  <c r="Y155" i="20"/>
  <c r="Y156" i="20"/>
  <c r="Y157" i="20"/>
  <c r="Y158" i="20"/>
  <c r="Y159" i="20"/>
  <c r="Y160" i="20"/>
  <c r="Y161" i="20"/>
  <c r="Y162" i="20"/>
  <c r="Y163" i="20"/>
  <c r="Y164" i="20"/>
  <c r="Y165" i="20"/>
  <c r="Y166" i="20"/>
  <c r="Y167" i="20"/>
  <c r="Y168" i="20"/>
  <c r="Y169" i="20"/>
  <c r="Y170" i="20"/>
  <c r="Y171" i="20"/>
  <c r="Y172" i="20"/>
  <c r="Y173" i="20"/>
  <c r="Y174" i="20"/>
  <c r="Y175" i="20"/>
  <c r="Y176" i="20"/>
  <c r="Y177" i="20"/>
  <c r="Y178" i="20"/>
  <c r="Y179" i="20"/>
  <c r="Y180" i="20"/>
  <c r="Y181" i="20"/>
  <c r="Y182" i="20"/>
  <c r="Y183" i="20"/>
  <c r="Y184" i="20"/>
  <c r="Y185" i="20"/>
  <c r="Y186" i="20"/>
  <c r="Y187" i="20"/>
  <c r="Y188" i="20"/>
  <c r="Y189" i="20"/>
  <c r="Y190" i="20"/>
  <c r="Y191" i="20"/>
  <c r="Y192" i="20"/>
  <c r="Y193" i="20"/>
  <c r="Y194" i="20"/>
  <c r="Y195" i="20"/>
  <c r="Y196" i="20"/>
  <c r="Y197" i="20"/>
  <c r="Y198" i="20"/>
  <c r="Y199" i="20"/>
  <c r="Y200" i="20"/>
  <c r="Y201" i="20"/>
  <c r="Y202" i="20"/>
  <c r="Y203" i="20"/>
  <c r="Y204" i="20"/>
  <c r="Y205" i="20"/>
  <c r="Y206" i="20"/>
  <c r="Y207" i="20"/>
  <c r="Y208" i="20"/>
  <c r="Y209" i="20"/>
  <c r="Y210" i="20"/>
  <c r="Y211" i="20"/>
  <c r="Y212" i="20"/>
  <c r="Y213" i="20"/>
  <c r="Y214" i="20"/>
  <c r="Y215" i="20"/>
  <c r="Y216" i="20"/>
  <c r="Y217" i="20"/>
  <c r="Y218" i="20"/>
  <c r="Y219" i="20"/>
  <c r="Y220" i="20"/>
  <c r="Y221" i="20"/>
  <c r="Y222" i="20"/>
  <c r="Y223" i="20"/>
  <c r="Y224" i="20"/>
  <c r="Y225" i="20"/>
  <c r="Y226" i="20"/>
  <c r="Y227" i="20"/>
  <c r="Y228" i="20"/>
  <c r="Y229" i="20"/>
  <c r="Y230" i="20"/>
  <c r="Y231" i="20"/>
  <c r="Y232" i="20"/>
  <c r="Y233" i="20"/>
  <c r="Y234" i="20"/>
  <c r="Y235" i="20"/>
  <c r="Y236" i="20"/>
  <c r="Y237" i="20"/>
  <c r="Y238" i="20"/>
  <c r="Y239" i="20"/>
  <c r="Y240" i="20"/>
  <c r="Y241" i="20"/>
  <c r="Y242" i="20"/>
  <c r="Y243" i="20"/>
  <c r="Y244" i="20"/>
  <c r="Y245" i="20"/>
  <c r="Y246" i="20"/>
  <c r="Y247" i="20"/>
  <c r="Y248" i="20"/>
  <c r="Y249" i="20"/>
  <c r="Y250" i="20"/>
  <c r="Y251" i="20"/>
  <c r="Y252" i="20"/>
  <c r="Y253" i="20"/>
  <c r="Y254" i="20"/>
  <c r="Y255" i="20"/>
  <c r="Y256" i="20"/>
  <c r="Y257" i="20"/>
  <c r="Y258" i="20"/>
  <c r="Y259" i="20"/>
  <c r="Y260" i="20"/>
  <c r="Y261" i="20"/>
  <c r="Y262" i="20"/>
  <c r="Y263" i="20"/>
  <c r="Y264" i="20"/>
  <c r="Y265" i="20"/>
  <c r="Y266" i="20"/>
  <c r="Y267" i="20"/>
  <c r="Y268" i="20"/>
  <c r="Y269" i="20"/>
  <c r="Y270" i="20"/>
  <c r="Y271" i="20"/>
  <c r="Y272" i="20"/>
  <c r="Y273" i="20"/>
  <c r="Y274" i="20"/>
  <c r="Y275" i="20"/>
  <c r="Y276" i="20"/>
  <c r="Y277" i="20"/>
  <c r="Y278" i="20"/>
  <c r="Y279" i="20"/>
  <c r="Y280" i="20"/>
  <c r="Y281" i="20"/>
  <c r="Y282" i="20"/>
  <c r="Y283" i="20"/>
  <c r="Y284" i="20"/>
  <c r="Y285" i="20"/>
  <c r="Y286" i="20"/>
  <c r="Y287" i="20"/>
  <c r="Y288" i="20"/>
  <c r="Y289" i="20"/>
  <c r="Y290" i="20"/>
  <c r="Y291" i="20"/>
  <c r="Y292" i="20"/>
  <c r="Y293" i="20"/>
  <c r="Y294" i="20"/>
  <c r="Y295" i="20"/>
  <c r="Y296" i="20"/>
  <c r="Y297" i="20"/>
  <c r="Y298" i="20"/>
  <c r="Y299" i="20"/>
  <c r="Y300" i="20"/>
  <c r="Y301" i="20"/>
  <c r="Y302" i="20"/>
  <c r="Y303" i="20"/>
  <c r="Y304" i="20"/>
  <c r="Y305" i="20"/>
  <c r="Y306" i="20"/>
  <c r="Y307" i="20"/>
  <c r="Y308" i="20"/>
  <c r="Y309" i="20"/>
  <c r="Y310" i="20"/>
  <c r="Y311" i="20"/>
  <c r="Y312" i="20"/>
  <c r="Y313" i="20"/>
  <c r="Y314" i="20"/>
  <c r="Y315" i="20"/>
  <c r="Y316" i="20"/>
  <c r="Y317" i="20"/>
  <c r="Y318" i="20"/>
  <c r="Y319" i="20"/>
  <c r="Y320" i="20"/>
  <c r="Y321" i="20"/>
  <c r="Y322" i="20"/>
  <c r="Y323" i="20"/>
  <c r="Y324" i="20"/>
  <c r="Y325" i="20"/>
  <c r="Y326" i="20"/>
  <c r="Y327" i="20"/>
  <c r="Y328" i="20"/>
  <c r="Y329" i="20"/>
  <c r="Y330" i="20"/>
  <c r="Y331" i="20"/>
  <c r="Y332" i="20"/>
  <c r="Y333" i="20"/>
  <c r="Y334" i="20"/>
  <c r="Y335" i="20"/>
  <c r="Y336" i="20"/>
  <c r="Y337" i="20"/>
  <c r="Y338" i="20"/>
  <c r="Y339" i="20"/>
  <c r="Y340" i="20"/>
  <c r="Y341" i="20"/>
  <c r="Y342" i="20"/>
  <c r="Y343" i="20"/>
  <c r="Y344" i="20"/>
  <c r="Y345" i="20"/>
  <c r="Y346" i="20"/>
  <c r="Y347" i="20"/>
  <c r="Y348" i="20"/>
  <c r="Y349" i="20"/>
  <c r="Y350" i="20"/>
  <c r="Y351" i="20"/>
  <c r="Y352" i="20"/>
  <c r="Y353" i="20"/>
  <c r="Y354" i="20"/>
  <c r="Y355" i="20"/>
  <c r="Y356" i="20"/>
  <c r="Y357" i="20"/>
  <c r="Y358" i="20"/>
  <c r="Y359" i="20"/>
  <c r="Y360" i="20"/>
  <c r="Y361" i="20"/>
  <c r="Y362" i="20"/>
  <c r="Y363" i="20"/>
  <c r="Y364" i="20"/>
  <c r="Y365" i="20"/>
  <c r="Y366" i="20"/>
  <c r="Y367" i="20"/>
  <c r="Y368" i="20"/>
  <c r="Y369" i="20"/>
  <c r="Y370" i="20"/>
  <c r="Y371" i="20"/>
  <c r="Y372" i="20"/>
  <c r="Y373" i="20"/>
  <c r="Y374" i="20"/>
  <c r="Y375" i="20"/>
  <c r="Y376" i="20"/>
  <c r="Y377" i="20"/>
  <c r="Y378" i="20"/>
  <c r="Y379" i="20"/>
  <c r="Y380" i="20"/>
  <c r="Y381" i="20"/>
  <c r="Y382" i="20"/>
  <c r="Y383" i="20"/>
  <c r="Y384" i="20"/>
  <c r="Y385" i="20"/>
  <c r="Y386" i="20"/>
  <c r="Y387" i="20"/>
  <c r="Y388" i="20"/>
  <c r="Y389" i="20"/>
  <c r="Y390" i="20"/>
  <c r="Y391" i="20"/>
  <c r="Y392" i="20"/>
  <c r="Y393" i="20"/>
  <c r="Y394" i="20"/>
  <c r="Y395" i="20"/>
  <c r="Y396" i="20"/>
  <c r="Y397" i="20"/>
  <c r="Y398" i="20"/>
  <c r="Y399" i="20"/>
  <c r="Y400" i="20"/>
  <c r="Y401" i="20"/>
  <c r="Y402" i="20"/>
  <c r="Y403" i="20"/>
  <c r="Y404" i="20"/>
  <c r="Y405" i="20"/>
  <c r="Y406" i="20"/>
  <c r="Y407" i="20"/>
  <c r="Y408" i="20"/>
  <c r="Y409" i="20"/>
  <c r="Y410" i="20"/>
  <c r="Y411" i="20"/>
  <c r="Y412" i="20"/>
  <c r="Y413" i="20"/>
  <c r="Y414" i="20"/>
  <c r="Y415" i="20"/>
  <c r="Y416" i="20"/>
  <c r="Y417" i="20"/>
  <c r="Y418" i="20"/>
  <c r="Y419" i="20"/>
  <c r="Y420" i="20"/>
  <c r="Y421" i="20"/>
  <c r="Y422" i="20"/>
  <c r="Y423" i="20"/>
  <c r="Y424" i="20"/>
  <c r="Y425" i="20"/>
  <c r="Y426" i="20"/>
  <c r="Y427" i="20"/>
  <c r="Y428" i="20"/>
  <c r="Y429" i="20"/>
  <c r="Y430" i="20"/>
  <c r="Y431" i="20"/>
  <c r="Y432" i="20"/>
  <c r="Y433" i="20"/>
  <c r="Y434" i="20"/>
  <c r="Y435" i="20"/>
  <c r="Y436" i="20"/>
  <c r="Y437" i="20"/>
  <c r="Y438" i="20"/>
  <c r="Y439" i="20"/>
  <c r="Y440" i="20"/>
  <c r="Y441" i="20"/>
  <c r="Y442" i="20"/>
  <c r="Y443" i="20"/>
  <c r="Y444" i="20"/>
  <c r="Y445" i="20"/>
  <c r="Y446" i="20"/>
  <c r="Y447" i="20"/>
  <c r="Y448" i="20"/>
  <c r="Y449" i="20"/>
  <c r="Y450" i="20"/>
  <c r="Y451" i="20"/>
  <c r="Y452" i="20"/>
  <c r="Y453" i="20"/>
  <c r="Y454" i="20"/>
  <c r="Y455" i="20"/>
  <c r="Y456" i="20"/>
  <c r="Y457" i="20"/>
  <c r="Y458" i="20"/>
  <c r="Y459" i="20"/>
  <c r="Y460" i="20"/>
  <c r="Y461" i="20"/>
  <c r="Y462" i="20"/>
  <c r="Y463" i="20"/>
  <c r="Y464" i="20"/>
  <c r="Y465" i="20"/>
  <c r="Y466" i="20"/>
  <c r="Y467" i="20"/>
  <c r="Y468" i="20"/>
  <c r="Y469" i="20"/>
  <c r="Y470" i="20"/>
  <c r="Y471" i="20"/>
  <c r="Y472" i="20"/>
  <c r="Y473" i="20"/>
  <c r="Y474" i="20"/>
  <c r="Y475" i="20"/>
  <c r="Y476" i="20"/>
  <c r="Y477" i="20"/>
  <c r="Y478" i="20"/>
  <c r="Y479" i="20"/>
  <c r="Y480" i="20"/>
  <c r="Y481" i="20"/>
  <c r="Y482" i="20"/>
  <c r="Y483" i="20"/>
  <c r="Y484" i="20"/>
  <c r="Y485" i="20"/>
  <c r="Y486" i="20"/>
  <c r="Y487" i="20"/>
  <c r="Y488" i="20"/>
  <c r="Y489" i="20"/>
  <c r="Y490" i="20"/>
  <c r="Y491" i="20"/>
  <c r="Y492" i="20"/>
  <c r="Y493" i="20"/>
  <c r="Y494" i="20"/>
  <c r="Y495" i="20"/>
  <c r="Y496" i="20"/>
  <c r="Y497" i="20"/>
  <c r="Y498" i="20"/>
  <c r="Y499" i="20"/>
  <c r="Y500" i="20"/>
  <c r="Y501" i="20"/>
  <c r="Y502" i="20"/>
  <c r="Y503" i="20"/>
  <c r="Y504" i="20"/>
  <c r="Y505" i="20"/>
  <c r="Y506" i="20"/>
  <c r="Y507" i="20"/>
  <c r="Y508" i="20"/>
  <c r="Y509" i="20"/>
  <c r="Y510" i="20"/>
  <c r="Y511" i="20"/>
  <c r="Y512" i="20"/>
  <c r="Y513" i="20"/>
  <c r="Y514" i="20"/>
  <c r="Y515" i="20"/>
  <c r="Y516" i="20"/>
  <c r="Y517" i="20"/>
  <c r="Y518" i="20"/>
  <c r="Y519" i="20"/>
  <c r="Y520" i="20"/>
  <c r="Y521" i="20"/>
  <c r="Y522" i="20"/>
  <c r="Y523" i="20"/>
  <c r="Y524" i="20"/>
  <c r="Y525" i="20"/>
  <c r="Y526" i="20"/>
  <c r="Y527" i="20"/>
  <c r="Y528" i="20"/>
  <c r="Y529" i="20"/>
  <c r="Y530" i="20"/>
  <c r="Y531" i="20"/>
  <c r="Y532" i="20"/>
  <c r="Y533" i="20"/>
  <c r="Y534" i="20"/>
  <c r="Y535" i="20"/>
  <c r="Y536" i="20"/>
  <c r="Y537" i="20"/>
  <c r="Y538" i="20"/>
  <c r="Y539" i="20"/>
  <c r="Y540" i="20"/>
  <c r="Y541" i="20"/>
  <c r="Y542" i="20"/>
  <c r="Y543" i="20"/>
  <c r="Y544" i="20"/>
  <c r="Y545" i="20"/>
  <c r="Y546" i="20"/>
  <c r="Y547" i="20"/>
  <c r="Y548" i="20"/>
  <c r="Y549" i="20"/>
  <c r="Y550" i="20"/>
  <c r="Y551" i="20"/>
  <c r="Y552" i="20"/>
  <c r="Y553" i="20"/>
  <c r="Y554" i="20"/>
  <c r="Y555" i="20"/>
  <c r="Y556" i="20"/>
  <c r="Y557" i="20"/>
  <c r="Y558" i="20"/>
  <c r="Y559" i="20"/>
  <c r="Y560" i="20"/>
  <c r="Y561" i="20"/>
  <c r="Y562" i="20"/>
  <c r="Y563" i="20"/>
  <c r="Y564" i="20"/>
  <c r="Y565" i="20"/>
  <c r="X2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X337" i="20"/>
  <c r="X338" i="20"/>
  <c r="X339" i="20"/>
  <c r="X340" i="20"/>
  <c r="X341" i="20"/>
  <c r="X342" i="20"/>
  <c r="X343" i="20"/>
  <c r="X344" i="20"/>
  <c r="X345" i="20"/>
  <c r="X346" i="20"/>
  <c r="X347" i="20"/>
  <c r="X348" i="20"/>
  <c r="X349" i="20"/>
  <c r="X350" i="20"/>
  <c r="X351" i="20"/>
  <c r="X352" i="20"/>
  <c r="X353" i="20"/>
  <c r="X354" i="20"/>
  <c r="X355" i="20"/>
  <c r="X356" i="20"/>
  <c r="X357" i="20"/>
  <c r="X358" i="20"/>
  <c r="X359" i="20"/>
  <c r="X360" i="20"/>
  <c r="X361" i="20"/>
  <c r="X362" i="20"/>
  <c r="X363" i="20"/>
  <c r="X364" i="20"/>
  <c r="X365" i="20"/>
  <c r="X366" i="20"/>
  <c r="X367" i="20"/>
  <c r="X368" i="20"/>
  <c r="X369" i="20"/>
  <c r="X370" i="20"/>
  <c r="X371" i="20"/>
  <c r="X372" i="20"/>
  <c r="X373" i="20"/>
  <c r="X374" i="20"/>
  <c r="X375" i="20"/>
  <c r="X376" i="20"/>
  <c r="X377" i="20"/>
  <c r="X378" i="20"/>
  <c r="X379" i="20"/>
  <c r="X380" i="20"/>
  <c r="X381" i="20"/>
  <c r="X382" i="20"/>
  <c r="X383" i="20"/>
  <c r="X384" i="20"/>
  <c r="X385" i="20"/>
  <c r="X386" i="20"/>
  <c r="X387" i="20"/>
  <c r="X388" i="20"/>
  <c r="X389" i="20"/>
  <c r="X390" i="20"/>
  <c r="X391" i="20"/>
  <c r="X392" i="20"/>
  <c r="X393" i="20"/>
  <c r="X394" i="20"/>
  <c r="X395" i="20"/>
  <c r="X396" i="20"/>
  <c r="X397" i="20"/>
  <c r="X398" i="20"/>
  <c r="X399" i="20"/>
  <c r="X400" i="20"/>
  <c r="X401" i="20"/>
  <c r="X402" i="20"/>
  <c r="X403" i="20"/>
  <c r="X404" i="20"/>
  <c r="X405" i="20"/>
  <c r="X406" i="20"/>
  <c r="X407" i="20"/>
  <c r="X408" i="20"/>
  <c r="X409" i="20"/>
  <c r="X410" i="20"/>
  <c r="X411" i="20"/>
  <c r="X412" i="20"/>
  <c r="X413" i="20"/>
  <c r="X414" i="20"/>
  <c r="X415" i="20"/>
  <c r="X416" i="20"/>
  <c r="X417" i="20"/>
  <c r="X418" i="20"/>
  <c r="X419" i="20"/>
  <c r="X420" i="20"/>
  <c r="X421" i="20"/>
  <c r="X422" i="20"/>
  <c r="X423" i="20"/>
  <c r="X424" i="20"/>
  <c r="X425" i="20"/>
  <c r="X426" i="20"/>
  <c r="X427" i="20"/>
  <c r="X428" i="20"/>
  <c r="X429" i="20"/>
  <c r="X430" i="20"/>
  <c r="X431" i="20"/>
  <c r="X432" i="20"/>
  <c r="X433" i="20"/>
  <c r="X434" i="20"/>
  <c r="X435" i="20"/>
  <c r="X436" i="20"/>
  <c r="X437" i="20"/>
  <c r="X438" i="20"/>
  <c r="X439" i="20"/>
  <c r="X440" i="20"/>
  <c r="X441" i="20"/>
  <c r="X442" i="20"/>
  <c r="X443" i="20"/>
  <c r="X444" i="20"/>
  <c r="X445" i="20"/>
  <c r="X446" i="20"/>
  <c r="X447" i="20"/>
  <c r="X448" i="20"/>
  <c r="X449" i="20"/>
  <c r="X450" i="20"/>
  <c r="X451" i="20"/>
  <c r="X452" i="20"/>
  <c r="X453" i="20"/>
  <c r="X454" i="20"/>
  <c r="X455" i="20"/>
  <c r="X456" i="20"/>
  <c r="X457" i="20"/>
  <c r="X458" i="20"/>
  <c r="X459" i="20"/>
  <c r="X460" i="20"/>
  <c r="X461" i="20"/>
  <c r="X462" i="20"/>
  <c r="X463" i="20"/>
  <c r="X464" i="20"/>
  <c r="X465" i="20"/>
  <c r="X466" i="20"/>
  <c r="X467" i="20"/>
  <c r="X468" i="20"/>
  <c r="X469" i="20"/>
  <c r="X470" i="20"/>
  <c r="X471" i="20"/>
  <c r="X472" i="20"/>
  <c r="X473" i="20"/>
  <c r="X474" i="20"/>
  <c r="X475" i="20"/>
  <c r="X476" i="20"/>
  <c r="X477" i="20"/>
  <c r="X478" i="20"/>
  <c r="X479" i="20"/>
  <c r="X480" i="20"/>
  <c r="X481" i="20"/>
  <c r="X482" i="20"/>
  <c r="X483" i="20"/>
  <c r="X484" i="20"/>
  <c r="X485" i="20"/>
  <c r="X486" i="20"/>
  <c r="X487" i="20"/>
  <c r="X488" i="20"/>
  <c r="X489" i="20"/>
  <c r="X490" i="20"/>
  <c r="X491" i="20"/>
  <c r="X492" i="20"/>
  <c r="X493" i="20"/>
  <c r="X494" i="20"/>
  <c r="X495" i="20"/>
  <c r="X496" i="20"/>
  <c r="X497" i="20"/>
  <c r="X498" i="20"/>
  <c r="X499" i="20"/>
  <c r="X500" i="20"/>
  <c r="X501" i="20"/>
  <c r="X502" i="20"/>
  <c r="X503" i="20"/>
  <c r="X504" i="20"/>
  <c r="X505" i="20"/>
  <c r="X506" i="20"/>
  <c r="X507" i="20"/>
  <c r="X508" i="20"/>
  <c r="X509" i="20"/>
  <c r="X510" i="20"/>
  <c r="X511" i="20"/>
  <c r="X512" i="20"/>
  <c r="X513" i="20"/>
  <c r="X514" i="20"/>
  <c r="X515" i="20"/>
  <c r="X516" i="20"/>
  <c r="X517" i="20"/>
  <c r="X518" i="20"/>
  <c r="X519" i="20"/>
  <c r="X520" i="20"/>
  <c r="X521" i="20"/>
  <c r="X522" i="20"/>
  <c r="X523" i="20"/>
  <c r="X524" i="20"/>
  <c r="X525" i="20"/>
  <c r="X526" i="20"/>
  <c r="X527" i="20"/>
  <c r="X528" i="20"/>
  <c r="X529" i="20"/>
  <c r="X530" i="20"/>
  <c r="X531" i="20"/>
  <c r="X532" i="20"/>
  <c r="X533" i="20"/>
  <c r="X534" i="20"/>
  <c r="X535" i="20"/>
  <c r="X536" i="20"/>
  <c r="X537" i="20"/>
  <c r="X538" i="20"/>
  <c r="X539" i="20"/>
  <c r="X540" i="20"/>
  <c r="X541" i="20"/>
  <c r="X542" i="20"/>
  <c r="X543" i="20"/>
  <c r="X544" i="20"/>
  <c r="X545" i="20"/>
  <c r="X546" i="20"/>
  <c r="X547" i="20"/>
  <c r="X548" i="20"/>
  <c r="X549" i="20"/>
  <c r="X550" i="20"/>
  <c r="X551" i="20"/>
  <c r="X552" i="20"/>
  <c r="X553" i="20"/>
  <c r="X554" i="20"/>
  <c r="X555" i="20"/>
  <c r="X556" i="20"/>
  <c r="X557" i="20"/>
  <c r="X558" i="20"/>
  <c r="X559" i="20"/>
  <c r="X560" i="20"/>
  <c r="X561" i="20"/>
  <c r="X562" i="20"/>
  <c r="X563" i="20"/>
  <c r="X564" i="20"/>
  <c r="X565" i="20"/>
  <c r="W2" i="20"/>
  <c r="W3" i="20"/>
  <c r="W4" i="20"/>
  <c r="W5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V2" i="20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193" i="20"/>
  <c r="V194" i="20"/>
  <c r="V195" i="20"/>
  <c r="V196" i="20"/>
  <c r="V197" i="20"/>
  <c r="V198" i="20"/>
  <c r="V199" i="20"/>
  <c r="V200" i="20"/>
  <c r="V201" i="20"/>
  <c r="V202" i="20"/>
  <c r="V203" i="20"/>
  <c r="V204" i="20"/>
  <c r="V205" i="20"/>
  <c r="V206" i="20"/>
  <c r="V207" i="20"/>
  <c r="V208" i="20"/>
  <c r="V209" i="20"/>
  <c r="V210" i="20"/>
  <c r="V211" i="20"/>
  <c r="V212" i="20"/>
  <c r="V213" i="20"/>
  <c r="V214" i="20"/>
  <c r="V215" i="20"/>
  <c r="V216" i="20"/>
  <c r="V217" i="20"/>
  <c r="V218" i="20"/>
  <c r="V219" i="20"/>
  <c r="V220" i="20"/>
  <c r="V221" i="20"/>
  <c r="V222" i="20"/>
  <c r="V223" i="20"/>
  <c r="V224" i="20"/>
  <c r="V225" i="20"/>
  <c r="V226" i="20"/>
  <c r="V227" i="20"/>
  <c r="V228" i="20"/>
  <c r="V229" i="20"/>
  <c r="V230" i="20"/>
  <c r="V231" i="20"/>
  <c r="V232" i="20"/>
  <c r="V233" i="20"/>
  <c r="V234" i="20"/>
  <c r="V235" i="20"/>
  <c r="V236" i="20"/>
  <c r="V237" i="20"/>
  <c r="V238" i="20"/>
  <c r="V239" i="20"/>
  <c r="V240" i="20"/>
  <c r="V241" i="20"/>
  <c r="V242" i="20"/>
  <c r="V243" i="20"/>
  <c r="V244" i="20"/>
  <c r="V245" i="20"/>
  <c r="V246" i="20"/>
  <c r="V247" i="20"/>
  <c r="V248" i="20"/>
  <c r="V249" i="20"/>
  <c r="V250" i="20"/>
  <c r="V251" i="20"/>
  <c r="V252" i="20"/>
  <c r="V253" i="20"/>
  <c r="V254" i="20"/>
  <c r="V255" i="20"/>
  <c r="V256" i="20"/>
  <c r="V257" i="20"/>
  <c r="V258" i="20"/>
  <c r="V259" i="20"/>
  <c r="V260" i="20"/>
  <c r="V261" i="20"/>
  <c r="V262" i="20"/>
  <c r="V263" i="20"/>
  <c r="V264" i="20"/>
  <c r="V265" i="20"/>
  <c r="V266" i="20"/>
  <c r="V267" i="20"/>
  <c r="V268" i="20"/>
  <c r="V269" i="20"/>
  <c r="V270" i="20"/>
  <c r="V271" i="20"/>
  <c r="V272" i="20"/>
  <c r="V273" i="20"/>
  <c r="V274" i="20"/>
  <c r="V275" i="20"/>
  <c r="V276" i="20"/>
  <c r="V277" i="20"/>
  <c r="V278" i="20"/>
  <c r="V279" i="20"/>
  <c r="V280" i="20"/>
  <c r="V281" i="20"/>
  <c r="V282" i="20"/>
  <c r="V283" i="20"/>
  <c r="V284" i="20"/>
  <c r="V285" i="20"/>
  <c r="V286" i="20"/>
  <c r="V287" i="20"/>
  <c r="V288" i="20"/>
  <c r="V289" i="20"/>
  <c r="V290" i="20"/>
  <c r="V291" i="20"/>
  <c r="V292" i="20"/>
  <c r="V293" i="20"/>
  <c r="V294" i="20"/>
  <c r="V295" i="20"/>
  <c r="V296" i="20"/>
  <c r="V297" i="20"/>
  <c r="V298" i="20"/>
  <c r="V299" i="20"/>
  <c r="V300" i="20"/>
  <c r="V301" i="20"/>
  <c r="V302" i="20"/>
  <c r="V303" i="20"/>
  <c r="V304" i="20"/>
  <c r="V305" i="20"/>
  <c r="V306" i="20"/>
  <c r="V307" i="20"/>
  <c r="V308" i="20"/>
  <c r="V309" i="20"/>
  <c r="V310" i="20"/>
  <c r="V311" i="20"/>
  <c r="V312" i="20"/>
  <c r="V313" i="20"/>
  <c r="V314" i="20"/>
  <c r="V315" i="20"/>
  <c r="V316" i="20"/>
  <c r="V317" i="20"/>
  <c r="V318" i="20"/>
  <c r="V319" i="20"/>
  <c r="V320" i="20"/>
  <c r="V321" i="20"/>
  <c r="V322" i="20"/>
  <c r="V323" i="20"/>
  <c r="V324" i="20"/>
  <c r="V325" i="20"/>
  <c r="V326" i="20"/>
  <c r="V327" i="20"/>
  <c r="V328" i="20"/>
  <c r="V329" i="20"/>
  <c r="V330" i="20"/>
  <c r="V331" i="20"/>
  <c r="V332" i="20"/>
  <c r="V333" i="20"/>
  <c r="V334" i="20"/>
  <c r="V335" i="20"/>
  <c r="V336" i="20"/>
  <c r="V337" i="20"/>
  <c r="V338" i="20"/>
  <c r="V339" i="20"/>
  <c r="V340" i="20"/>
  <c r="V341" i="20"/>
  <c r="V342" i="20"/>
  <c r="V343" i="20"/>
  <c r="V344" i="20"/>
  <c r="V345" i="20"/>
  <c r="V346" i="20"/>
  <c r="V347" i="20"/>
  <c r="V348" i="20"/>
  <c r="V349" i="20"/>
  <c r="V350" i="20"/>
  <c r="V351" i="20"/>
  <c r="V352" i="20"/>
  <c r="V353" i="20"/>
  <c r="V354" i="20"/>
  <c r="V355" i="20"/>
  <c r="V356" i="20"/>
  <c r="V357" i="20"/>
  <c r="V358" i="20"/>
  <c r="V359" i="20"/>
  <c r="V360" i="20"/>
  <c r="V361" i="20"/>
  <c r="V362" i="20"/>
  <c r="V363" i="20"/>
  <c r="V364" i="20"/>
  <c r="V365" i="20"/>
  <c r="V366" i="20"/>
  <c r="V367" i="20"/>
  <c r="V368" i="20"/>
  <c r="V369" i="20"/>
  <c r="V370" i="20"/>
  <c r="V371" i="20"/>
  <c r="V372" i="20"/>
  <c r="V373" i="20"/>
  <c r="V374" i="20"/>
  <c r="V375" i="20"/>
  <c r="V376" i="20"/>
  <c r="V377" i="20"/>
  <c r="V378" i="20"/>
  <c r="V379" i="20"/>
  <c r="V380" i="20"/>
  <c r="V381" i="20"/>
  <c r="V382" i="20"/>
  <c r="V383" i="20"/>
  <c r="V384" i="20"/>
  <c r="V385" i="20"/>
  <c r="V386" i="20"/>
  <c r="V387" i="20"/>
  <c r="V388" i="20"/>
  <c r="V389" i="20"/>
  <c r="V390" i="20"/>
  <c r="V391" i="20"/>
  <c r="V392" i="20"/>
  <c r="V393" i="20"/>
  <c r="V394" i="20"/>
  <c r="V395" i="20"/>
  <c r="V396" i="20"/>
  <c r="V397" i="20"/>
  <c r="V398" i="20"/>
  <c r="V399" i="20"/>
  <c r="V400" i="20"/>
  <c r="V401" i="20"/>
  <c r="V402" i="20"/>
  <c r="V403" i="20"/>
  <c r="V404" i="20"/>
  <c r="V405" i="20"/>
  <c r="V406" i="20"/>
  <c r="V407" i="20"/>
  <c r="V408" i="20"/>
  <c r="V409" i="20"/>
  <c r="V410" i="20"/>
  <c r="V411" i="20"/>
  <c r="V412" i="20"/>
  <c r="V413" i="20"/>
  <c r="V414" i="20"/>
  <c r="V415" i="20"/>
  <c r="V416" i="20"/>
  <c r="V417" i="20"/>
  <c r="V418" i="20"/>
  <c r="V419" i="20"/>
  <c r="V420" i="20"/>
  <c r="V421" i="20"/>
  <c r="V422" i="20"/>
  <c r="V423" i="20"/>
  <c r="V424" i="20"/>
  <c r="V425" i="20"/>
  <c r="V426" i="20"/>
  <c r="V427" i="20"/>
  <c r="V428" i="20"/>
  <c r="V429" i="20"/>
  <c r="V430" i="20"/>
  <c r="V431" i="20"/>
  <c r="V432" i="20"/>
  <c r="V433" i="20"/>
  <c r="V434" i="20"/>
  <c r="V435" i="20"/>
  <c r="V436" i="20"/>
  <c r="V437" i="20"/>
  <c r="V438" i="20"/>
  <c r="V439" i="20"/>
  <c r="V440" i="20"/>
  <c r="V441" i="20"/>
  <c r="V442" i="20"/>
  <c r="V443" i="20"/>
  <c r="V444" i="20"/>
  <c r="V445" i="20"/>
  <c r="V446" i="20"/>
  <c r="V447" i="20"/>
  <c r="V448" i="20"/>
  <c r="V449" i="20"/>
  <c r="V450" i="20"/>
  <c r="V451" i="20"/>
  <c r="V452" i="20"/>
  <c r="V453" i="20"/>
  <c r="V454" i="20"/>
  <c r="V455" i="20"/>
  <c r="V456" i="20"/>
  <c r="V457" i="20"/>
  <c r="V458" i="20"/>
  <c r="V459" i="20"/>
  <c r="V460" i="20"/>
  <c r="V461" i="20"/>
  <c r="V462" i="20"/>
  <c r="V463" i="20"/>
  <c r="V464" i="20"/>
  <c r="V465" i="20"/>
  <c r="V466" i="20"/>
  <c r="V467" i="20"/>
  <c r="V468" i="20"/>
  <c r="V469" i="20"/>
  <c r="V470" i="20"/>
  <c r="V471" i="20"/>
  <c r="V472" i="20"/>
  <c r="V473" i="20"/>
  <c r="V474" i="20"/>
  <c r="V475" i="20"/>
  <c r="V476" i="20"/>
  <c r="V477" i="20"/>
  <c r="V478" i="20"/>
  <c r="V479" i="20"/>
  <c r="V480" i="20"/>
  <c r="V481" i="20"/>
  <c r="V482" i="20"/>
  <c r="V483" i="20"/>
  <c r="V484" i="20"/>
  <c r="V485" i="20"/>
  <c r="V486" i="20"/>
  <c r="V487" i="20"/>
  <c r="V488" i="20"/>
  <c r="V489" i="20"/>
  <c r="V490" i="20"/>
  <c r="V491" i="20"/>
  <c r="V492" i="20"/>
  <c r="V493" i="20"/>
  <c r="V494" i="20"/>
  <c r="V495" i="20"/>
  <c r="V496" i="20"/>
  <c r="V497" i="20"/>
  <c r="V498" i="20"/>
  <c r="V499" i="20"/>
  <c r="V500" i="20"/>
  <c r="V501" i="20"/>
  <c r="V502" i="20"/>
  <c r="V503" i="20"/>
  <c r="V504" i="20"/>
  <c r="V505" i="20"/>
  <c r="V506" i="20"/>
  <c r="V507" i="20"/>
  <c r="V508" i="20"/>
  <c r="V509" i="20"/>
  <c r="V510" i="20"/>
  <c r="V511" i="20"/>
  <c r="V512" i="20"/>
  <c r="V513" i="20"/>
  <c r="V514" i="20"/>
  <c r="V515" i="20"/>
  <c r="V516" i="20"/>
  <c r="V517" i="20"/>
  <c r="V518" i="20"/>
  <c r="V519" i="20"/>
  <c r="V520" i="20"/>
  <c r="V521" i="20"/>
  <c r="V522" i="20"/>
  <c r="V523" i="20"/>
  <c r="V524" i="20"/>
  <c r="V525" i="20"/>
  <c r="V526" i="20"/>
  <c r="V527" i="20"/>
  <c r="V528" i="20"/>
  <c r="V529" i="20"/>
  <c r="V530" i="20"/>
  <c r="V531" i="20"/>
  <c r="V532" i="20"/>
  <c r="V533" i="20"/>
  <c r="V534" i="20"/>
  <c r="V535" i="20"/>
  <c r="V536" i="20"/>
  <c r="V537" i="20"/>
  <c r="V538" i="20"/>
  <c r="V539" i="20"/>
  <c r="V540" i="20"/>
  <c r="V541" i="20"/>
  <c r="V542" i="20"/>
  <c r="V543" i="20"/>
  <c r="V544" i="20"/>
  <c r="V545" i="20"/>
  <c r="V546" i="20"/>
  <c r="V547" i="20"/>
  <c r="V548" i="20"/>
  <c r="V549" i="20"/>
  <c r="V550" i="20"/>
  <c r="V551" i="20"/>
  <c r="V552" i="20"/>
  <c r="V553" i="20"/>
  <c r="V554" i="20"/>
  <c r="V555" i="20"/>
  <c r="V556" i="20"/>
  <c r="V557" i="20"/>
  <c r="V558" i="20"/>
  <c r="V559" i="20"/>
  <c r="V560" i="20"/>
  <c r="V561" i="20"/>
  <c r="V562" i="20"/>
  <c r="V563" i="20"/>
  <c r="V564" i="20"/>
  <c r="V565" i="20"/>
  <c r="U2" i="20"/>
  <c r="U3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U151" i="20"/>
  <c r="U152" i="20"/>
  <c r="U153" i="20"/>
  <c r="U154" i="20"/>
  <c r="U155" i="20"/>
  <c r="U156" i="20"/>
  <c r="U157" i="20"/>
  <c r="U158" i="20"/>
  <c r="U159" i="20"/>
  <c r="U160" i="20"/>
  <c r="U161" i="20"/>
  <c r="U162" i="20"/>
  <c r="U163" i="20"/>
  <c r="U164" i="20"/>
  <c r="U165" i="20"/>
  <c r="U166" i="20"/>
  <c r="U167" i="20"/>
  <c r="U168" i="20"/>
  <c r="U169" i="20"/>
  <c r="U170" i="20"/>
  <c r="U171" i="20"/>
  <c r="U172" i="20"/>
  <c r="U173" i="20"/>
  <c r="U174" i="20"/>
  <c r="U175" i="20"/>
  <c r="U176" i="20"/>
  <c r="U177" i="20"/>
  <c r="U178" i="20"/>
  <c r="U179" i="20"/>
  <c r="U180" i="20"/>
  <c r="U181" i="20"/>
  <c r="U182" i="20"/>
  <c r="U183" i="20"/>
  <c r="U184" i="20"/>
  <c r="U185" i="20"/>
  <c r="U186" i="20"/>
  <c r="U187" i="20"/>
  <c r="U188" i="20"/>
  <c r="U189" i="20"/>
  <c r="U190" i="20"/>
  <c r="U191" i="20"/>
  <c r="U192" i="20"/>
  <c r="U193" i="20"/>
  <c r="U194" i="20"/>
  <c r="U195" i="20"/>
  <c r="U196" i="20"/>
  <c r="U197" i="20"/>
  <c r="U198" i="20"/>
  <c r="U199" i="20"/>
  <c r="U200" i="20"/>
  <c r="U201" i="20"/>
  <c r="U202" i="20"/>
  <c r="U203" i="20"/>
  <c r="U204" i="20"/>
  <c r="U205" i="20"/>
  <c r="U206" i="20"/>
  <c r="U207" i="20"/>
  <c r="U208" i="20"/>
  <c r="U209" i="20"/>
  <c r="U210" i="20"/>
  <c r="U211" i="20"/>
  <c r="U212" i="20"/>
  <c r="U213" i="20"/>
  <c r="U214" i="20"/>
  <c r="U215" i="20"/>
  <c r="U216" i="20"/>
  <c r="U217" i="20"/>
  <c r="U218" i="20"/>
  <c r="U219" i="20"/>
  <c r="U220" i="20"/>
  <c r="U221" i="20"/>
  <c r="U222" i="20"/>
  <c r="U223" i="20"/>
  <c r="U224" i="20"/>
  <c r="U225" i="20"/>
  <c r="U226" i="20"/>
  <c r="U227" i="20"/>
  <c r="U228" i="20"/>
  <c r="U229" i="20"/>
  <c r="U230" i="20"/>
  <c r="U231" i="20"/>
  <c r="U232" i="20"/>
  <c r="U233" i="20"/>
  <c r="U234" i="20"/>
  <c r="U235" i="20"/>
  <c r="U236" i="20"/>
  <c r="U237" i="20"/>
  <c r="U238" i="20"/>
  <c r="U239" i="20"/>
  <c r="U240" i="20"/>
  <c r="U241" i="20"/>
  <c r="U242" i="20"/>
  <c r="U243" i="20"/>
  <c r="U244" i="20"/>
  <c r="U245" i="20"/>
  <c r="U246" i="20"/>
  <c r="U247" i="20"/>
  <c r="U248" i="20"/>
  <c r="U249" i="20"/>
  <c r="U250" i="20"/>
  <c r="U251" i="20"/>
  <c r="U252" i="20"/>
  <c r="U253" i="20"/>
  <c r="U254" i="20"/>
  <c r="U255" i="20"/>
  <c r="U256" i="20"/>
  <c r="U257" i="20"/>
  <c r="U258" i="20"/>
  <c r="U259" i="20"/>
  <c r="U260" i="20"/>
  <c r="U261" i="20"/>
  <c r="U262" i="20"/>
  <c r="U263" i="20"/>
  <c r="U264" i="20"/>
  <c r="U265" i="20"/>
  <c r="U266" i="20"/>
  <c r="U267" i="20"/>
  <c r="U268" i="20"/>
  <c r="U269" i="20"/>
  <c r="U270" i="20"/>
  <c r="U271" i="20"/>
  <c r="U272" i="20"/>
  <c r="U273" i="20"/>
  <c r="U274" i="20"/>
  <c r="U275" i="20"/>
  <c r="U276" i="20"/>
  <c r="U277" i="20"/>
  <c r="U278" i="20"/>
  <c r="U279" i="20"/>
  <c r="U280" i="20"/>
  <c r="U281" i="20"/>
  <c r="U282" i="20"/>
  <c r="U283" i="20"/>
  <c r="U284" i="20"/>
  <c r="U285" i="20"/>
  <c r="U286" i="20"/>
  <c r="U287" i="20"/>
  <c r="U288" i="20"/>
  <c r="U289" i="20"/>
  <c r="U290" i="20"/>
  <c r="U291" i="20"/>
  <c r="U292" i="20"/>
  <c r="U293" i="20"/>
  <c r="U294" i="20"/>
  <c r="U295" i="20"/>
  <c r="U296" i="20"/>
  <c r="U297" i="20"/>
  <c r="U298" i="20"/>
  <c r="U299" i="20"/>
  <c r="U300" i="20"/>
  <c r="U301" i="20"/>
  <c r="U302" i="20"/>
  <c r="U303" i="20"/>
  <c r="U304" i="20"/>
  <c r="U305" i="20"/>
  <c r="U306" i="20"/>
  <c r="U307" i="20"/>
  <c r="U308" i="20"/>
  <c r="U309" i="20"/>
  <c r="U310" i="20"/>
  <c r="U311" i="20"/>
  <c r="U312" i="20"/>
  <c r="U313" i="20"/>
  <c r="U314" i="20"/>
  <c r="U315" i="20"/>
  <c r="U316" i="20"/>
  <c r="U317" i="20"/>
  <c r="U318" i="20"/>
  <c r="U319" i="20"/>
  <c r="U320" i="20"/>
  <c r="U321" i="20"/>
  <c r="U322" i="20"/>
  <c r="U323" i="20"/>
  <c r="U324" i="20"/>
  <c r="U325" i="20"/>
  <c r="U326" i="20"/>
  <c r="U327" i="20"/>
  <c r="U328" i="20"/>
  <c r="U329" i="20"/>
  <c r="U330" i="20"/>
  <c r="U331" i="20"/>
  <c r="U332" i="20"/>
  <c r="U333" i="20"/>
  <c r="U334" i="20"/>
  <c r="U335" i="20"/>
  <c r="U336" i="20"/>
  <c r="U337" i="20"/>
  <c r="U338" i="20"/>
  <c r="U339" i="20"/>
  <c r="U340" i="20"/>
  <c r="U341" i="20"/>
  <c r="U342" i="20"/>
  <c r="U343" i="20"/>
  <c r="U344" i="20"/>
  <c r="U345" i="20"/>
  <c r="U346" i="20"/>
  <c r="U347" i="20"/>
  <c r="U348" i="20"/>
  <c r="U349" i="20"/>
  <c r="U350" i="20"/>
  <c r="U351" i="20"/>
  <c r="U352" i="20"/>
  <c r="U353" i="20"/>
  <c r="U354" i="20"/>
  <c r="U355" i="20"/>
  <c r="U356" i="20"/>
  <c r="U357" i="20"/>
  <c r="U358" i="20"/>
  <c r="U359" i="20"/>
  <c r="U360" i="20"/>
  <c r="U361" i="20"/>
  <c r="U362" i="20"/>
  <c r="U363" i="20"/>
  <c r="U364" i="20"/>
  <c r="U365" i="20"/>
  <c r="U366" i="20"/>
  <c r="U367" i="20"/>
  <c r="U368" i="20"/>
  <c r="U369" i="20"/>
  <c r="U370" i="20"/>
  <c r="U371" i="20"/>
  <c r="U372" i="20"/>
  <c r="U373" i="20"/>
  <c r="U374" i="20"/>
  <c r="U375" i="20"/>
  <c r="U376" i="20"/>
  <c r="U377" i="20"/>
  <c r="U378" i="20"/>
  <c r="U379" i="20"/>
  <c r="U380" i="20"/>
  <c r="U381" i="20"/>
  <c r="U382" i="20"/>
  <c r="U383" i="20"/>
  <c r="U384" i="20"/>
  <c r="U385" i="20"/>
  <c r="U386" i="20"/>
  <c r="U387" i="20"/>
  <c r="U388" i="20"/>
  <c r="U389" i="20"/>
  <c r="U390" i="20"/>
  <c r="U391" i="20"/>
  <c r="U392" i="20"/>
  <c r="U393" i="20"/>
  <c r="U394" i="20"/>
  <c r="U395" i="20"/>
  <c r="U396" i="20"/>
  <c r="U397" i="20"/>
  <c r="U398" i="20"/>
  <c r="U399" i="20"/>
  <c r="U400" i="20"/>
  <c r="U401" i="20"/>
  <c r="U402" i="20"/>
  <c r="U403" i="20"/>
  <c r="U404" i="20"/>
  <c r="U405" i="20"/>
  <c r="U406" i="20"/>
  <c r="U407" i="20"/>
  <c r="U408" i="20"/>
  <c r="U409" i="20"/>
  <c r="U410" i="20"/>
  <c r="U411" i="20"/>
  <c r="U412" i="20"/>
  <c r="U413" i="20"/>
  <c r="U414" i="20"/>
  <c r="U415" i="20"/>
  <c r="U416" i="20"/>
  <c r="U417" i="20"/>
  <c r="U418" i="20"/>
  <c r="U419" i="20"/>
  <c r="U420" i="20"/>
  <c r="U421" i="20"/>
  <c r="U422" i="20"/>
  <c r="U423" i="20"/>
  <c r="U424" i="20"/>
  <c r="U425" i="20"/>
  <c r="U426" i="20"/>
  <c r="U427" i="20"/>
  <c r="U428" i="20"/>
  <c r="U429" i="20"/>
  <c r="U430" i="20"/>
  <c r="U431" i="20"/>
  <c r="U432" i="20"/>
  <c r="U433" i="20"/>
  <c r="U434" i="20"/>
  <c r="U435" i="20"/>
  <c r="U436" i="20"/>
  <c r="U437" i="20"/>
  <c r="U438" i="20"/>
  <c r="U439" i="20"/>
  <c r="U440" i="20"/>
  <c r="U441" i="20"/>
  <c r="U442" i="20"/>
  <c r="U443" i="20"/>
  <c r="U444" i="20"/>
  <c r="U445" i="20"/>
  <c r="U446" i="20"/>
  <c r="U447" i="20"/>
  <c r="U448" i="20"/>
  <c r="U449" i="20"/>
  <c r="U450" i="20"/>
  <c r="U451" i="20"/>
  <c r="U452" i="20"/>
  <c r="U453" i="20"/>
  <c r="U454" i="20"/>
  <c r="U455" i="20"/>
  <c r="U456" i="20"/>
  <c r="U457" i="20"/>
  <c r="U458" i="20"/>
  <c r="U459" i="20"/>
  <c r="U460" i="20"/>
  <c r="U461" i="20"/>
  <c r="U462" i="20"/>
  <c r="U463" i="20"/>
  <c r="U464" i="20"/>
  <c r="U465" i="20"/>
  <c r="U466" i="20"/>
  <c r="U467" i="20"/>
  <c r="U468" i="20"/>
  <c r="U469" i="20"/>
  <c r="U470" i="20"/>
  <c r="U471" i="20"/>
  <c r="U472" i="20"/>
  <c r="U473" i="20"/>
  <c r="U474" i="20"/>
  <c r="U475" i="20"/>
  <c r="U476" i="20"/>
  <c r="U477" i="20"/>
  <c r="U478" i="20"/>
  <c r="U479" i="20"/>
  <c r="U480" i="20"/>
  <c r="U481" i="20"/>
  <c r="U482" i="20"/>
  <c r="U483" i="20"/>
  <c r="U484" i="20"/>
  <c r="U485" i="20"/>
  <c r="U486" i="20"/>
  <c r="U487" i="20"/>
  <c r="U488" i="20"/>
  <c r="U489" i="20"/>
  <c r="U490" i="20"/>
  <c r="U491" i="20"/>
  <c r="U492" i="20"/>
  <c r="U493" i="20"/>
  <c r="U494" i="20"/>
  <c r="U495" i="20"/>
  <c r="U496" i="20"/>
  <c r="U497" i="20"/>
  <c r="U498" i="20"/>
  <c r="U499" i="20"/>
  <c r="U500" i="20"/>
  <c r="U501" i="20"/>
  <c r="U502" i="20"/>
  <c r="U503" i="20"/>
  <c r="U504" i="20"/>
  <c r="U505" i="20"/>
  <c r="U506" i="20"/>
  <c r="U507" i="20"/>
  <c r="U508" i="20"/>
  <c r="U509" i="20"/>
  <c r="U510" i="20"/>
  <c r="U511" i="20"/>
  <c r="U512" i="20"/>
  <c r="U513" i="20"/>
  <c r="U514" i="20"/>
  <c r="U515" i="20"/>
  <c r="U516" i="20"/>
  <c r="U517" i="20"/>
  <c r="U518" i="20"/>
  <c r="U519" i="20"/>
  <c r="U520" i="20"/>
  <c r="U521" i="20"/>
  <c r="U522" i="20"/>
  <c r="U523" i="20"/>
  <c r="U524" i="20"/>
  <c r="U525" i="20"/>
  <c r="U526" i="20"/>
  <c r="U527" i="20"/>
  <c r="U528" i="20"/>
  <c r="U529" i="20"/>
  <c r="U530" i="20"/>
  <c r="U531" i="20"/>
  <c r="U532" i="20"/>
  <c r="U533" i="20"/>
  <c r="U534" i="20"/>
  <c r="U535" i="20"/>
  <c r="U536" i="20"/>
  <c r="U537" i="20"/>
  <c r="U538" i="20"/>
  <c r="U539" i="20"/>
  <c r="U540" i="20"/>
  <c r="U541" i="20"/>
  <c r="U542" i="20"/>
  <c r="U543" i="20"/>
  <c r="U544" i="20"/>
  <c r="U545" i="20"/>
  <c r="U546" i="20"/>
  <c r="U547" i="20"/>
  <c r="U548" i="20"/>
  <c r="U549" i="20"/>
  <c r="U550" i="20"/>
  <c r="U551" i="20"/>
  <c r="U552" i="20"/>
  <c r="U553" i="20"/>
  <c r="U554" i="20"/>
  <c r="U555" i="20"/>
  <c r="U556" i="20"/>
  <c r="U557" i="20"/>
  <c r="U558" i="20"/>
  <c r="U559" i="20"/>
  <c r="U560" i="20"/>
  <c r="U561" i="20"/>
  <c r="U562" i="20"/>
  <c r="U563" i="20"/>
  <c r="U564" i="20"/>
  <c r="U565" i="20"/>
  <c r="T2" i="20"/>
  <c r="T3" i="20"/>
  <c r="T4" i="20"/>
  <c r="T5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T236" i="20"/>
  <c r="T237" i="20"/>
  <c r="T238" i="20"/>
  <c r="T239" i="20"/>
  <c r="T240" i="20"/>
  <c r="T241" i="20"/>
  <c r="T242" i="20"/>
  <c r="T243" i="20"/>
  <c r="T244" i="20"/>
  <c r="T245" i="20"/>
  <c r="T246" i="20"/>
  <c r="T247" i="20"/>
  <c r="T248" i="20"/>
  <c r="T249" i="20"/>
  <c r="T250" i="20"/>
  <c r="T251" i="20"/>
  <c r="T252" i="20"/>
  <c r="T253" i="20"/>
  <c r="T254" i="20"/>
  <c r="T255" i="20"/>
  <c r="T256" i="20"/>
  <c r="T257" i="20"/>
  <c r="T258" i="20"/>
  <c r="T259" i="20"/>
  <c r="T260" i="20"/>
  <c r="T261" i="20"/>
  <c r="T262" i="20"/>
  <c r="T263" i="20"/>
  <c r="T264" i="20"/>
  <c r="T265" i="20"/>
  <c r="T266" i="20"/>
  <c r="T267" i="20"/>
  <c r="T268" i="20"/>
  <c r="T269" i="20"/>
  <c r="T270" i="20"/>
  <c r="T271" i="20"/>
  <c r="T272" i="20"/>
  <c r="T273" i="20"/>
  <c r="T274" i="20"/>
  <c r="T275" i="20"/>
  <c r="T276" i="20"/>
  <c r="T277" i="20"/>
  <c r="T278" i="20"/>
  <c r="T279" i="20"/>
  <c r="T280" i="20"/>
  <c r="T281" i="20"/>
  <c r="T282" i="20"/>
  <c r="T283" i="20"/>
  <c r="T284" i="20"/>
  <c r="T285" i="20"/>
  <c r="T286" i="20"/>
  <c r="T287" i="20"/>
  <c r="T288" i="20"/>
  <c r="T289" i="20"/>
  <c r="T290" i="20"/>
  <c r="T291" i="20"/>
  <c r="T292" i="20"/>
  <c r="T293" i="20"/>
  <c r="T294" i="20"/>
  <c r="T295" i="20"/>
  <c r="T296" i="20"/>
  <c r="T297" i="20"/>
  <c r="T298" i="20"/>
  <c r="T299" i="20"/>
  <c r="T300" i="20"/>
  <c r="T301" i="20"/>
  <c r="T302" i="20"/>
  <c r="T303" i="20"/>
  <c r="T304" i="20"/>
  <c r="T305" i="20"/>
  <c r="T306" i="20"/>
  <c r="T307" i="20"/>
  <c r="T308" i="20"/>
  <c r="T309" i="20"/>
  <c r="T310" i="20"/>
  <c r="T311" i="20"/>
  <c r="T312" i="20"/>
  <c r="T313" i="20"/>
  <c r="T314" i="20"/>
  <c r="T315" i="20"/>
  <c r="T316" i="20"/>
  <c r="T317" i="20"/>
  <c r="T318" i="20"/>
  <c r="T319" i="20"/>
  <c r="T320" i="20"/>
  <c r="T321" i="20"/>
  <c r="T322" i="20"/>
  <c r="T323" i="20"/>
  <c r="T324" i="20"/>
  <c r="T325" i="20"/>
  <c r="T326" i="20"/>
  <c r="T327" i="20"/>
  <c r="T328" i="20"/>
  <c r="T329" i="20"/>
  <c r="T330" i="20"/>
  <c r="T331" i="20"/>
  <c r="T332" i="20"/>
  <c r="T333" i="20"/>
  <c r="T334" i="20"/>
  <c r="T335" i="20"/>
  <c r="T336" i="20"/>
  <c r="T337" i="20"/>
  <c r="T338" i="20"/>
  <c r="T339" i="20"/>
  <c r="T340" i="20"/>
  <c r="T341" i="20"/>
  <c r="T342" i="20"/>
  <c r="T343" i="20"/>
  <c r="T344" i="20"/>
  <c r="T345" i="20"/>
  <c r="T346" i="20"/>
  <c r="T347" i="20"/>
  <c r="T348" i="20"/>
  <c r="T349" i="20"/>
  <c r="T350" i="20"/>
  <c r="T351" i="20"/>
  <c r="T352" i="20"/>
  <c r="T353" i="20"/>
  <c r="T354" i="20"/>
  <c r="T355" i="20"/>
  <c r="T356" i="20"/>
  <c r="T357" i="20"/>
  <c r="T358" i="20"/>
  <c r="T359" i="20"/>
  <c r="T360" i="20"/>
  <c r="T361" i="20"/>
  <c r="T362" i="20"/>
  <c r="T363" i="20"/>
  <c r="T364" i="20"/>
  <c r="T365" i="20"/>
  <c r="T366" i="20"/>
  <c r="T367" i="20"/>
  <c r="T368" i="20"/>
  <c r="T369" i="20"/>
  <c r="T370" i="20"/>
  <c r="T371" i="20"/>
  <c r="T372" i="20"/>
  <c r="T373" i="20"/>
  <c r="T374" i="20"/>
  <c r="T375" i="20"/>
  <c r="T376" i="20"/>
  <c r="T377" i="20"/>
  <c r="T378" i="20"/>
  <c r="T379" i="20"/>
  <c r="T380" i="20"/>
  <c r="T381" i="20"/>
  <c r="T382" i="20"/>
  <c r="T383" i="20"/>
  <c r="T384" i="20"/>
  <c r="T385" i="20"/>
  <c r="T386" i="20"/>
  <c r="T387" i="20"/>
  <c r="T388" i="20"/>
  <c r="T389" i="20"/>
  <c r="T390" i="20"/>
  <c r="T391" i="20"/>
  <c r="T392" i="20"/>
  <c r="T393" i="20"/>
  <c r="T394" i="20"/>
  <c r="T395" i="20"/>
  <c r="T396" i="20"/>
  <c r="T397" i="20"/>
  <c r="T398" i="20"/>
  <c r="T399" i="20"/>
  <c r="T400" i="20"/>
  <c r="T401" i="20"/>
  <c r="T402" i="20"/>
  <c r="T403" i="20"/>
  <c r="T404" i="20"/>
  <c r="T405" i="20"/>
  <c r="T406" i="20"/>
  <c r="T407" i="20"/>
  <c r="T408" i="20"/>
  <c r="T409" i="20"/>
  <c r="T410" i="20"/>
  <c r="T411" i="20"/>
  <c r="T412" i="20"/>
  <c r="T413" i="20"/>
  <c r="T414" i="20"/>
  <c r="T415" i="20"/>
  <c r="T416" i="20"/>
  <c r="T417" i="20"/>
  <c r="T418" i="20"/>
  <c r="T419" i="20"/>
  <c r="T420" i="20"/>
  <c r="T421" i="20"/>
  <c r="T422" i="20"/>
  <c r="T423" i="20"/>
  <c r="T424" i="20"/>
  <c r="T425" i="20"/>
  <c r="T426" i="20"/>
  <c r="T427" i="20"/>
  <c r="T428" i="20"/>
  <c r="T429" i="20"/>
  <c r="T430" i="20"/>
  <c r="T431" i="20"/>
  <c r="T432" i="20"/>
  <c r="T433" i="20"/>
  <c r="T434" i="20"/>
  <c r="T435" i="20"/>
  <c r="T436" i="20"/>
  <c r="T437" i="20"/>
  <c r="T438" i="20"/>
  <c r="T439" i="20"/>
  <c r="T440" i="20"/>
  <c r="T441" i="20"/>
  <c r="T442" i="20"/>
  <c r="T443" i="20"/>
  <c r="T444" i="20"/>
  <c r="T445" i="20"/>
  <c r="T446" i="20"/>
  <c r="T447" i="20"/>
  <c r="T448" i="20"/>
  <c r="T449" i="20"/>
  <c r="T450" i="20"/>
  <c r="T451" i="20"/>
  <c r="T452" i="20"/>
  <c r="T453" i="20"/>
  <c r="T454" i="20"/>
  <c r="T455" i="20"/>
  <c r="T456" i="20"/>
  <c r="T457" i="20"/>
  <c r="T458" i="20"/>
  <c r="T459" i="20"/>
  <c r="T460" i="20"/>
  <c r="T461" i="20"/>
  <c r="T462" i="20"/>
  <c r="T463" i="20"/>
  <c r="T464" i="20"/>
  <c r="T465" i="20"/>
  <c r="T466" i="20"/>
  <c r="T467" i="20"/>
  <c r="T468" i="20"/>
  <c r="T469" i="20"/>
  <c r="T470" i="20"/>
  <c r="T471" i="20"/>
  <c r="T472" i="20"/>
  <c r="T473" i="20"/>
  <c r="T474" i="20"/>
  <c r="T475" i="20"/>
  <c r="T476" i="20"/>
  <c r="T477" i="20"/>
  <c r="T478" i="20"/>
  <c r="T479" i="20"/>
  <c r="T480" i="20"/>
  <c r="T481" i="20"/>
  <c r="T482" i="20"/>
  <c r="T483" i="20"/>
  <c r="T484" i="20"/>
  <c r="T485" i="20"/>
  <c r="T486" i="20"/>
  <c r="T487" i="20"/>
  <c r="T488" i="20"/>
  <c r="T489" i="20"/>
  <c r="T490" i="20"/>
  <c r="T491" i="20"/>
  <c r="T492" i="20"/>
  <c r="T493" i="20"/>
  <c r="T494" i="20"/>
  <c r="T495" i="20"/>
  <c r="T496" i="20"/>
  <c r="T497" i="20"/>
  <c r="T498" i="20"/>
  <c r="T499" i="20"/>
  <c r="T500" i="20"/>
  <c r="T501" i="20"/>
  <c r="T502" i="20"/>
  <c r="T503" i="20"/>
  <c r="T504" i="20"/>
  <c r="T505" i="20"/>
  <c r="T506" i="20"/>
  <c r="T507" i="20"/>
  <c r="T508" i="20"/>
  <c r="T509" i="20"/>
  <c r="T510" i="20"/>
  <c r="T511" i="20"/>
  <c r="T512" i="20"/>
  <c r="T513" i="20"/>
  <c r="T514" i="20"/>
  <c r="T515" i="20"/>
  <c r="T516" i="20"/>
  <c r="T517" i="20"/>
  <c r="T518" i="20"/>
  <c r="T519" i="20"/>
  <c r="T520" i="20"/>
  <c r="T521" i="20"/>
  <c r="T522" i="20"/>
  <c r="T523" i="20"/>
  <c r="T524" i="20"/>
  <c r="T525" i="20"/>
  <c r="T526" i="20"/>
  <c r="T527" i="20"/>
  <c r="T528" i="20"/>
  <c r="T529" i="20"/>
  <c r="T530" i="20"/>
  <c r="T531" i="20"/>
  <c r="T532" i="20"/>
  <c r="T533" i="20"/>
  <c r="T534" i="20"/>
  <c r="T535" i="20"/>
  <c r="T536" i="20"/>
  <c r="T537" i="20"/>
  <c r="T538" i="20"/>
  <c r="T539" i="20"/>
  <c r="T540" i="20"/>
  <c r="T541" i="20"/>
  <c r="T542" i="20"/>
  <c r="T543" i="20"/>
  <c r="T544" i="20"/>
  <c r="T545" i="20"/>
  <c r="T546" i="20"/>
  <c r="T547" i="20"/>
  <c r="T548" i="20"/>
  <c r="T549" i="20"/>
  <c r="T550" i="20"/>
  <c r="T551" i="20"/>
  <c r="T552" i="20"/>
  <c r="T553" i="20"/>
  <c r="T554" i="20"/>
  <c r="T555" i="20"/>
  <c r="T556" i="20"/>
  <c r="T557" i="20"/>
  <c r="T558" i="20"/>
  <c r="T559" i="20"/>
  <c r="T560" i="20"/>
  <c r="T561" i="20"/>
  <c r="T562" i="20"/>
  <c r="T563" i="20"/>
  <c r="T564" i="20"/>
  <c r="T565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S348" i="20"/>
  <c r="S349" i="20"/>
  <c r="S350" i="20"/>
  <c r="S351" i="20"/>
  <c r="S352" i="20"/>
  <c r="S353" i="20"/>
  <c r="S354" i="20"/>
  <c r="S355" i="20"/>
  <c r="S356" i="20"/>
  <c r="S357" i="20"/>
  <c r="S358" i="20"/>
  <c r="S359" i="20"/>
  <c r="S360" i="20"/>
  <c r="S361" i="20"/>
  <c r="S362" i="20"/>
  <c r="S363" i="20"/>
  <c r="S364" i="20"/>
  <c r="S365" i="20"/>
  <c r="S366" i="20"/>
  <c r="S367" i="20"/>
  <c r="S368" i="20"/>
  <c r="S369" i="20"/>
  <c r="S370" i="20"/>
  <c r="S371" i="20"/>
  <c r="S372" i="20"/>
  <c r="S373" i="20"/>
  <c r="S374" i="20"/>
  <c r="S375" i="20"/>
  <c r="S376" i="20"/>
  <c r="S377" i="20"/>
  <c r="S378" i="20"/>
  <c r="S379" i="20"/>
  <c r="S380" i="20"/>
  <c r="S381" i="20"/>
  <c r="S382" i="20"/>
  <c r="S383" i="20"/>
  <c r="S384" i="20"/>
  <c r="S385" i="20"/>
  <c r="S386" i="20"/>
  <c r="S387" i="20"/>
  <c r="S388" i="20"/>
  <c r="S389" i="20"/>
  <c r="S390" i="20"/>
  <c r="S391" i="20"/>
  <c r="S392" i="20"/>
  <c r="S393" i="20"/>
  <c r="S394" i="20"/>
  <c r="S395" i="20"/>
  <c r="S396" i="20"/>
  <c r="S397" i="20"/>
  <c r="S398" i="20"/>
  <c r="S399" i="20"/>
  <c r="S400" i="20"/>
  <c r="S401" i="20"/>
  <c r="S402" i="20"/>
  <c r="S403" i="20"/>
  <c r="S404" i="20"/>
  <c r="S405" i="20"/>
  <c r="S406" i="20"/>
  <c r="S407" i="20"/>
  <c r="S408" i="20"/>
  <c r="S409" i="20"/>
  <c r="S410" i="20"/>
  <c r="S411" i="20"/>
  <c r="S412" i="20"/>
  <c r="S413" i="20"/>
  <c r="S414" i="20"/>
  <c r="S415" i="20"/>
  <c r="S416" i="20"/>
  <c r="S417" i="20"/>
  <c r="S418" i="20"/>
  <c r="S419" i="20"/>
  <c r="S420" i="20"/>
  <c r="S421" i="20"/>
  <c r="S422" i="20"/>
  <c r="S423" i="20"/>
  <c r="S424" i="20"/>
  <c r="S425" i="20"/>
  <c r="S426" i="20"/>
  <c r="S427" i="20"/>
  <c r="S428" i="20"/>
  <c r="S429" i="20"/>
  <c r="S430" i="20"/>
  <c r="S431" i="20"/>
  <c r="S432" i="20"/>
  <c r="S433" i="20"/>
  <c r="S434" i="20"/>
  <c r="S435" i="20"/>
  <c r="S436" i="20"/>
  <c r="S437" i="20"/>
  <c r="S438" i="20"/>
  <c r="S439" i="20"/>
  <c r="S440" i="20"/>
  <c r="S441" i="20"/>
  <c r="S442" i="20"/>
  <c r="S443" i="20"/>
  <c r="S444" i="20"/>
  <c r="S445" i="20"/>
  <c r="S446" i="20"/>
  <c r="S447" i="20"/>
  <c r="S448" i="20"/>
  <c r="S449" i="20"/>
  <c r="S450" i="20"/>
  <c r="S451" i="20"/>
  <c r="S452" i="20"/>
  <c r="S453" i="20"/>
  <c r="S454" i="20"/>
  <c r="S455" i="20"/>
  <c r="S456" i="20"/>
  <c r="S457" i="20"/>
  <c r="S458" i="20"/>
  <c r="S459" i="20"/>
  <c r="S460" i="20"/>
  <c r="S461" i="20"/>
  <c r="S462" i="20"/>
  <c r="S463" i="20"/>
  <c r="S464" i="20"/>
  <c r="S465" i="20"/>
  <c r="S466" i="20"/>
  <c r="S467" i="20"/>
  <c r="S468" i="20"/>
  <c r="S469" i="20"/>
  <c r="S470" i="20"/>
  <c r="S471" i="20"/>
  <c r="S472" i="20"/>
  <c r="S473" i="20"/>
  <c r="S474" i="20"/>
  <c r="S475" i="20"/>
  <c r="S476" i="20"/>
  <c r="S477" i="20"/>
  <c r="S478" i="20"/>
  <c r="S479" i="20"/>
  <c r="S480" i="20"/>
  <c r="S481" i="20"/>
  <c r="S482" i="20"/>
  <c r="S483" i="20"/>
  <c r="S484" i="20"/>
  <c r="S485" i="20"/>
  <c r="S486" i="20"/>
  <c r="S487" i="20"/>
  <c r="S488" i="20"/>
  <c r="S489" i="20"/>
  <c r="S490" i="20"/>
  <c r="S491" i="20"/>
  <c r="S492" i="20"/>
  <c r="S493" i="20"/>
  <c r="S494" i="20"/>
  <c r="S495" i="20"/>
  <c r="S496" i="20"/>
  <c r="S497" i="20"/>
  <c r="S498" i="20"/>
  <c r="S499" i="20"/>
  <c r="S500" i="20"/>
  <c r="S501" i="20"/>
  <c r="S502" i="20"/>
  <c r="S503" i="20"/>
  <c r="S504" i="20"/>
  <c r="S505" i="20"/>
  <c r="S506" i="20"/>
  <c r="S507" i="20"/>
  <c r="S508" i="20"/>
  <c r="S509" i="20"/>
  <c r="S510" i="20"/>
  <c r="S511" i="20"/>
  <c r="S512" i="20"/>
  <c r="S513" i="20"/>
  <c r="S514" i="20"/>
  <c r="S515" i="20"/>
  <c r="S516" i="20"/>
  <c r="S517" i="20"/>
  <c r="S518" i="20"/>
  <c r="S519" i="20"/>
  <c r="S520" i="20"/>
  <c r="S521" i="20"/>
  <c r="S522" i="20"/>
  <c r="S523" i="20"/>
  <c r="S524" i="20"/>
  <c r="S525" i="20"/>
  <c r="S526" i="20"/>
  <c r="S527" i="20"/>
  <c r="S528" i="20"/>
  <c r="S529" i="20"/>
  <c r="S530" i="20"/>
  <c r="S531" i="20"/>
  <c r="S532" i="20"/>
  <c r="S533" i="20"/>
  <c r="S534" i="20"/>
  <c r="S535" i="20"/>
  <c r="S536" i="20"/>
  <c r="S537" i="20"/>
  <c r="S538" i="20"/>
  <c r="S539" i="20"/>
  <c r="S540" i="20"/>
  <c r="S541" i="20"/>
  <c r="S542" i="20"/>
  <c r="S543" i="20"/>
  <c r="S544" i="20"/>
  <c r="S545" i="20"/>
  <c r="S546" i="20"/>
  <c r="S547" i="20"/>
  <c r="S548" i="20"/>
  <c r="S549" i="20"/>
  <c r="S550" i="20"/>
  <c r="S551" i="20"/>
  <c r="S552" i="20"/>
  <c r="S553" i="20"/>
  <c r="S554" i="20"/>
  <c r="S555" i="20"/>
  <c r="S556" i="20"/>
  <c r="S557" i="20"/>
  <c r="S558" i="20"/>
  <c r="S559" i="20"/>
  <c r="S560" i="20"/>
  <c r="S561" i="20"/>
  <c r="S562" i="20"/>
  <c r="S563" i="20"/>
  <c r="S564" i="20"/>
  <c r="S565" i="20"/>
  <c r="R2" i="20"/>
  <c r="R3" i="20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102" i="20"/>
  <c r="R103" i="20"/>
  <c r="R104" i="20"/>
  <c r="R105" i="20"/>
  <c r="R106" i="20"/>
  <c r="R107" i="20"/>
  <c r="R108" i="20"/>
  <c r="R109" i="20"/>
  <c r="R110" i="20"/>
  <c r="R111" i="20"/>
  <c r="R112" i="20"/>
  <c r="R113" i="20"/>
  <c r="R114" i="20"/>
  <c r="R115" i="20"/>
  <c r="R116" i="20"/>
  <c r="R117" i="20"/>
  <c r="R118" i="20"/>
  <c r="R119" i="20"/>
  <c r="R120" i="20"/>
  <c r="R121" i="20"/>
  <c r="R122" i="20"/>
  <c r="R123" i="20"/>
  <c r="R124" i="20"/>
  <c r="R125" i="20"/>
  <c r="R126" i="20"/>
  <c r="R127" i="20"/>
  <c r="R128" i="20"/>
  <c r="R129" i="20"/>
  <c r="R130" i="20"/>
  <c r="R131" i="20"/>
  <c r="R132" i="20"/>
  <c r="R133" i="20"/>
  <c r="R134" i="20"/>
  <c r="R135" i="20"/>
  <c r="R136" i="20"/>
  <c r="R137" i="20"/>
  <c r="R138" i="20"/>
  <c r="R139" i="20"/>
  <c r="R140" i="20"/>
  <c r="R141" i="20"/>
  <c r="R142" i="20"/>
  <c r="R143" i="20"/>
  <c r="R144" i="20"/>
  <c r="R145" i="20"/>
  <c r="R146" i="20"/>
  <c r="R147" i="20"/>
  <c r="R148" i="20"/>
  <c r="R149" i="20"/>
  <c r="R150" i="20"/>
  <c r="R151" i="20"/>
  <c r="R152" i="20"/>
  <c r="R153" i="20"/>
  <c r="R154" i="20"/>
  <c r="R155" i="20"/>
  <c r="R156" i="20"/>
  <c r="R157" i="20"/>
  <c r="R158" i="20"/>
  <c r="R159" i="20"/>
  <c r="R160" i="20"/>
  <c r="R161" i="20"/>
  <c r="R162" i="20"/>
  <c r="R163" i="20"/>
  <c r="R164" i="20"/>
  <c r="R165" i="20"/>
  <c r="R166" i="20"/>
  <c r="R167" i="20"/>
  <c r="R168" i="20"/>
  <c r="R169" i="20"/>
  <c r="R170" i="20"/>
  <c r="R171" i="20"/>
  <c r="R172" i="20"/>
  <c r="R173" i="20"/>
  <c r="R174" i="20"/>
  <c r="R175" i="20"/>
  <c r="R176" i="20"/>
  <c r="R177" i="20"/>
  <c r="R178" i="20"/>
  <c r="R179" i="20"/>
  <c r="R180" i="20"/>
  <c r="R181" i="20"/>
  <c r="R182" i="20"/>
  <c r="R183" i="20"/>
  <c r="R184" i="20"/>
  <c r="R185" i="20"/>
  <c r="R186" i="20"/>
  <c r="R187" i="20"/>
  <c r="R188" i="20"/>
  <c r="R189" i="20"/>
  <c r="R190" i="20"/>
  <c r="R191" i="20"/>
  <c r="R192" i="20"/>
  <c r="R193" i="20"/>
  <c r="R194" i="20"/>
  <c r="R195" i="20"/>
  <c r="R196" i="20"/>
  <c r="R197" i="20"/>
  <c r="R198" i="20"/>
  <c r="R199" i="20"/>
  <c r="R200" i="20"/>
  <c r="R201" i="20"/>
  <c r="R202" i="20"/>
  <c r="R203" i="20"/>
  <c r="R204" i="20"/>
  <c r="R205" i="20"/>
  <c r="R206" i="20"/>
  <c r="R207" i="20"/>
  <c r="R208" i="20"/>
  <c r="R209" i="20"/>
  <c r="R210" i="20"/>
  <c r="R211" i="20"/>
  <c r="R212" i="20"/>
  <c r="R213" i="20"/>
  <c r="R214" i="20"/>
  <c r="R215" i="20"/>
  <c r="R216" i="20"/>
  <c r="R217" i="20"/>
  <c r="R218" i="20"/>
  <c r="R219" i="20"/>
  <c r="R220" i="20"/>
  <c r="R221" i="20"/>
  <c r="R222" i="20"/>
  <c r="R223" i="20"/>
  <c r="R224" i="20"/>
  <c r="R225" i="20"/>
  <c r="R226" i="20"/>
  <c r="R227" i="20"/>
  <c r="R228" i="20"/>
  <c r="R229" i="20"/>
  <c r="R230" i="20"/>
  <c r="R231" i="20"/>
  <c r="R232" i="20"/>
  <c r="R233" i="20"/>
  <c r="R234" i="20"/>
  <c r="R235" i="20"/>
  <c r="R236" i="20"/>
  <c r="R237" i="20"/>
  <c r="R238" i="20"/>
  <c r="R239" i="20"/>
  <c r="R240" i="20"/>
  <c r="R241" i="20"/>
  <c r="R242" i="20"/>
  <c r="R243" i="20"/>
  <c r="R244" i="20"/>
  <c r="R245" i="20"/>
  <c r="R246" i="20"/>
  <c r="R247" i="20"/>
  <c r="R248" i="20"/>
  <c r="R249" i="20"/>
  <c r="R250" i="20"/>
  <c r="R251" i="20"/>
  <c r="R252" i="20"/>
  <c r="R253" i="20"/>
  <c r="R254" i="20"/>
  <c r="R255" i="20"/>
  <c r="R256" i="20"/>
  <c r="R257" i="20"/>
  <c r="R258" i="20"/>
  <c r="R259" i="20"/>
  <c r="R260" i="20"/>
  <c r="R261" i="20"/>
  <c r="R262" i="20"/>
  <c r="R263" i="20"/>
  <c r="R264" i="20"/>
  <c r="R265" i="20"/>
  <c r="R266" i="20"/>
  <c r="R267" i="20"/>
  <c r="R268" i="20"/>
  <c r="R269" i="20"/>
  <c r="R270" i="20"/>
  <c r="R271" i="20"/>
  <c r="R272" i="20"/>
  <c r="R273" i="20"/>
  <c r="R274" i="20"/>
  <c r="R275" i="20"/>
  <c r="R276" i="20"/>
  <c r="R277" i="20"/>
  <c r="R278" i="20"/>
  <c r="R279" i="20"/>
  <c r="R280" i="20"/>
  <c r="R281" i="20"/>
  <c r="R282" i="20"/>
  <c r="R283" i="20"/>
  <c r="R284" i="20"/>
  <c r="R285" i="20"/>
  <c r="R286" i="20"/>
  <c r="R287" i="20"/>
  <c r="R288" i="20"/>
  <c r="R289" i="20"/>
  <c r="R290" i="20"/>
  <c r="R291" i="20"/>
  <c r="R292" i="20"/>
  <c r="R293" i="20"/>
  <c r="R294" i="20"/>
  <c r="R295" i="20"/>
  <c r="R296" i="20"/>
  <c r="R297" i="20"/>
  <c r="R298" i="20"/>
  <c r="R299" i="20"/>
  <c r="R300" i="20"/>
  <c r="R301" i="20"/>
  <c r="R302" i="20"/>
  <c r="R303" i="20"/>
  <c r="R304" i="20"/>
  <c r="R305" i="20"/>
  <c r="R306" i="20"/>
  <c r="R307" i="20"/>
  <c r="R308" i="20"/>
  <c r="R309" i="20"/>
  <c r="R310" i="20"/>
  <c r="R311" i="20"/>
  <c r="R312" i="20"/>
  <c r="R313" i="20"/>
  <c r="R314" i="20"/>
  <c r="R315" i="20"/>
  <c r="R316" i="20"/>
  <c r="R317" i="20"/>
  <c r="R318" i="20"/>
  <c r="R319" i="20"/>
  <c r="R320" i="20"/>
  <c r="R321" i="20"/>
  <c r="R322" i="20"/>
  <c r="R323" i="20"/>
  <c r="R324" i="20"/>
  <c r="R325" i="20"/>
  <c r="R326" i="20"/>
  <c r="R327" i="20"/>
  <c r="R328" i="20"/>
  <c r="R329" i="20"/>
  <c r="R330" i="20"/>
  <c r="R331" i="20"/>
  <c r="R332" i="20"/>
  <c r="R333" i="20"/>
  <c r="R334" i="20"/>
  <c r="R335" i="20"/>
  <c r="R336" i="20"/>
  <c r="R337" i="20"/>
  <c r="R338" i="20"/>
  <c r="R339" i="20"/>
  <c r="R340" i="20"/>
  <c r="R341" i="20"/>
  <c r="R342" i="20"/>
  <c r="R343" i="20"/>
  <c r="R344" i="20"/>
  <c r="R345" i="20"/>
  <c r="R346" i="20"/>
  <c r="R347" i="20"/>
  <c r="R348" i="20"/>
  <c r="R349" i="20"/>
  <c r="R350" i="20"/>
  <c r="R351" i="20"/>
  <c r="R352" i="20"/>
  <c r="R353" i="20"/>
  <c r="R354" i="20"/>
  <c r="R355" i="20"/>
  <c r="R356" i="20"/>
  <c r="R357" i="20"/>
  <c r="R358" i="20"/>
  <c r="R359" i="20"/>
  <c r="R360" i="20"/>
  <c r="R361" i="20"/>
  <c r="R362" i="20"/>
  <c r="R363" i="20"/>
  <c r="R364" i="20"/>
  <c r="R365" i="20"/>
  <c r="R366" i="20"/>
  <c r="R367" i="20"/>
  <c r="R368" i="20"/>
  <c r="R369" i="20"/>
  <c r="R370" i="20"/>
  <c r="R371" i="20"/>
  <c r="R372" i="20"/>
  <c r="R373" i="20"/>
  <c r="R374" i="20"/>
  <c r="R375" i="20"/>
  <c r="R376" i="20"/>
  <c r="R377" i="20"/>
  <c r="R378" i="20"/>
  <c r="R379" i="20"/>
  <c r="R380" i="20"/>
  <c r="R381" i="20"/>
  <c r="R382" i="20"/>
  <c r="R383" i="20"/>
  <c r="R384" i="20"/>
  <c r="R385" i="20"/>
  <c r="R386" i="20"/>
  <c r="R387" i="20"/>
  <c r="R388" i="20"/>
  <c r="R389" i="20"/>
  <c r="R390" i="20"/>
  <c r="R391" i="20"/>
  <c r="R392" i="20"/>
  <c r="R393" i="20"/>
  <c r="R394" i="20"/>
  <c r="R395" i="20"/>
  <c r="R396" i="20"/>
  <c r="R397" i="20"/>
  <c r="R398" i="20"/>
  <c r="R399" i="20"/>
  <c r="R400" i="20"/>
  <c r="R401" i="20"/>
  <c r="R402" i="20"/>
  <c r="R403" i="20"/>
  <c r="R404" i="20"/>
  <c r="R405" i="20"/>
  <c r="R406" i="20"/>
  <c r="R407" i="20"/>
  <c r="R408" i="20"/>
  <c r="R409" i="20"/>
  <c r="R410" i="20"/>
  <c r="R411" i="20"/>
  <c r="R412" i="20"/>
  <c r="R413" i="20"/>
  <c r="R414" i="20"/>
  <c r="R415" i="20"/>
  <c r="R416" i="20"/>
  <c r="R417" i="20"/>
  <c r="R418" i="20"/>
  <c r="R419" i="20"/>
  <c r="R420" i="20"/>
  <c r="R421" i="20"/>
  <c r="R422" i="20"/>
  <c r="R423" i="20"/>
  <c r="R424" i="20"/>
  <c r="R425" i="20"/>
  <c r="R426" i="20"/>
  <c r="R427" i="20"/>
  <c r="R428" i="20"/>
  <c r="R429" i="20"/>
  <c r="R430" i="20"/>
  <c r="R431" i="20"/>
  <c r="R432" i="20"/>
  <c r="R433" i="20"/>
  <c r="R434" i="20"/>
  <c r="R435" i="20"/>
  <c r="R436" i="20"/>
  <c r="R437" i="20"/>
  <c r="R438" i="20"/>
  <c r="R439" i="20"/>
  <c r="R440" i="20"/>
  <c r="R441" i="20"/>
  <c r="R442" i="20"/>
  <c r="R443" i="20"/>
  <c r="R444" i="20"/>
  <c r="R445" i="20"/>
  <c r="R446" i="20"/>
  <c r="R447" i="20"/>
  <c r="R448" i="20"/>
  <c r="R449" i="20"/>
  <c r="R450" i="20"/>
  <c r="R451" i="20"/>
  <c r="R452" i="20"/>
  <c r="R453" i="20"/>
  <c r="R454" i="20"/>
  <c r="R455" i="20"/>
  <c r="R456" i="20"/>
  <c r="R457" i="20"/>
  <c r="R458" i="20"/>
  <c r="R459" i="20"/>
  <c r="R460" i="20"/>
  <c r="R461" i="20"/>
  <c r="R462" i="20"/>
  <c r="R463" i="20"/>
  <c r="R464" i="20"/>
  <c r="R465" i="20"/>
  <c r="R466" i="20"/>
  <c r="R467" i="20"/>
  <c r="R468" i="20"/>
  <c r="R469" i="20"/>
  <c r="R470" i="20"/>
  <c r="R471" i="20"/>
  <c r="R472" i="20"/>
  <c r="R473" i="20"/>
  <c r="R474" i="20"/>
  <c r="R475" i="20"/>
  <c r="R476" i="20"/>
  <c r="R477" i="20"/>
  <c r="R478" i="20"/>
  <c r="R479" i="20"/>
  <c r="R480" i="20"/>
  <c r="R481" i="20"/>
  <c r="R482" i="20"/>
  <c r="R483" i="20"/>
  <c r="R484" i="20"/>
  <c r="R485" i="20"/>
  <c r="R486" i="20"/>
  <c r="R487" i="20"/>
  <c r="R488" i="20"/>
  <c r="R489" i="20"/>
  <c r="R490" i="20"/>
  <c r="R491" i="20"/>
  <c r="R492" i="20"/>
  <c r="R493" i="20"/>
  <c r="R494" i="20"/>
  <c r="R495" i="20"/>
  <c r="R496" i="20"/>
  <c r="R497" i="20"/>
  <c r="R498" i="20"/>
  <c r="R499" i="20"/>
  <c r="R500" i="20"/>
  <c r="R501" i="20"/>
  <c r="R502" i="20"/>
  <c r="R503" i="20"/>
  <c r="R504" i="20"/>
  <c r="R505" i="20"/>
  <c r="R506" i="20"/>
  <c r="R507" i="20"/>
  <c r="R508" i="20"/>
  <c r="R509" i="20"/>
  <c r="R510" i="20"/>
  <c r="R511" i="20"/>
  <c r="R512" i="20"/>
  <c r="R513" i="20"/>
  <c r="R514" i="20"/>
  <c r="R515" i="20"/>
  <c r="R516" i="20"/>
  <c r="R517" i="20"/>
  <c r="R518" i="20"/>
  <c r="R519" i="20"/>
  <c r="R520" i="20"/>
  <c r="R521" i="20"/>
  <c r="R522" i="20"/>
  <c r="R523" i="20"/>
  <c r="R524" i="20"/>
  <c r="R525" i="20"/>
  <c r="R526" i="20"/>
  <c r="R527" i="20"/>
  <c r="R528" i="20"/>
  <c r="R529" i="20"/>
  <c r="R530" i="20"/>
  <c r="R531" i="20"/>
  <c r="R532" i="20"/>
  <c r="R533" i="20"/>
  <c r="R534" i="20"/>
  <c r="R535" i="20"/>
  <c r="R536" i="20"/>
  <c r="R537" i="20"/>
  <c r="R538" i="20"/>
  <c r="R539" i="20"/>
  <c r="R540" i="20"/>
  <c r="R541" i="20"/>
  <c r="R542" i="20"/>
  <c r="R543" i="20"/>
  <c r="R544" i="20"/>
  <c r="R545" i="20"/>
  <c r="R546" i="20"/>
  <c r="R547" i="20"/>
  <c r="R548" i="20"/>
  <c r="R549" i="20"/>
  <c r="R550" i="20"/>
  <c r="R551" i="20"/>
  <c r="R552" i="20"/>
  <c r="R553" i="20"/>
  <c r="R554" i="20"/>
  <c r="R555" i="20"/>
  <c r="R556" i="20"/>
  <c r="R557" i="20"/>
  <c r="R558" i="20"/>
  <c r="R559" i="20"/>
  <c r="R560" i="20"/>
  <c r="R561" i="20"/>
  <c r="R562" i="20"/>
  <c r="R563" i="20"/>
  <c r="R564" i="20"/>
  <c r="R565" i="20"/>
  <c r="CX566" i="20"/>
  <c r="Q2" i="20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P2" i="20"/>
  <c r="P3" i="20"/>
  <c r="P4" i="20"/>
  <c r="P5" i="20"/>
  <c r="P6" i="20"/>
  <c r="P7" i="20"/>
  <c r="P8" i="20"/>
  <c r="P9" i="20"/>
  <c r="P10" i="20"/>
  <c r="P11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P24" i="20"/>
  <c r="P25" i="20"/>
  <c r="P26" i="20"/>
  <c r="P27" i="20"/>
  <c r="P28" i="20"/>
  <c r="P29" i="20"/>
  <c r="P30" i="20"/>
  <c r="P31" i="20"/>
  <c r="P32" i="20"/>
  <c r="P33" i="20"/>
  <c r="P34" i="20"/>
  <c r="P35" i="20"/>
  <c r="P36" i="20"/>
  <c r="P37" i="20"/>
  <c r="P38" i="20"/>
  <c r="P39" i="20"/>
  <c r="P40" i="20"/>
  <c r="P41" i="20"/>
  <c r="P42" i="20"/>
  <c r="P43" i="20"/>
  <c r="P44" i="20"/>
  <c r="P45" i="20"/>
  <c r="P46" i="20"/>
  <c r="P47" i="20"/>
  <c r="P48" i="20"/>
  <c r="P49" i="20"/>
  <c r="P50" i="20"/>
  <c r="P51" i="20"/>
  <c r="P52" i="20"/>
  <c r="P53" i="20"/>
  <c r="P54" i="20"/>
  <c r="P55" i="20"/>
  <c r="P56" i="20"/>
  <c r="P57" i="20"/>
  <c r="P58" i="20"/>
  <c r="P59" i="20"/>
  <c r="P60" i="20"/>
  <c r="P61" i="20"/>
  <c r="P62" i="20"/>
  <c r="P63" i="20"/>
  <c r="P64" i="20"/>
  <c r="P65" i="20"/>
  <c r="P66" i="20"/>
  <c r="P67" i="20"/>
  <c r="P68" i="20"/>
  <c r="P69" i="20"/>
  <c r="P70" i="20"/>
  <c r="P71" i="20"/>
  <c r="P72" i="20"/>
  <c r="P73" i="20"/>
  <c r="P74" i="20"/>
  <c r="P75" i="20"/>
  <c r="P76" i="20"/>
  <c r="P77" i="20"/>
  <c r="P78" i="20"/>
  <c r="P79" i="20"/>
  <c r="P80" i="20"/>
  <c r="P81" i="20"/>
  <c r="P82" i="20"/>
  <c r="P83" i="20"/>
  <c r="P84" i="20"/>
  <c r="P85" i="20"/>
  <c r="P86" i="20"/>
  <c r="P87" i="20"/>
  <c r="P88" i="20"/>
  <c r="P89" i="20"/>
  <c r="P90" i="20"/>
  <c r="P91" i="20"/>
  <c r="P92" i="20"/>
  <c r="P93" i="20"/>
  <c r="P94" i="20"/>
  <c r="P95" i="20"/>
  <c r="P96" i="20"/>
  <c r="P97" i="20"/>
  <c r="P98" i="20"/>
  <c r="P99" i="20"/>
  <c r="P100" i="20"/>
  <c r="P101" i="20"/>
  <c r="P102" i="20"/>
  <c r="P103" i="20"/>
  <c r="P104" i="20"/>
  <c r="P105" i="20"/>
  <c r="P106" i="20"/>
  <c r="P107" i="20"/>
  <c r="P108" i="20"/>
  <c r="P109" i="20"/>
  <c r="P110" i="20"/>
  <c r="P111" i="20"/>
  <c r="P112" i="20"/>
  <c r="P113" i="20"/>
  <c r="P114" i="20"/>
  <c r="P115" i="20"/>
  <c r="P116" i="20"/>
  <c r="P117" i="20"/>
  <c r="P118" i="20"/>
  <c r="P119" i="20"/>
  <c r="P120" i="20"/>
  <c r="P121" i="20"/>
  <c r="P122" i="20"/>
  <c r="P123" i="20"/>
  <c r="P124" i="20"/>
  <c r="P125" i="20"/>
  <c r="P126" i="20"/>
  <c r="P127" i="20"/>
  <c r="P128" i="20"/>
  <c r="P129" i="20"/>
  <c r="P130" i="20"/>
  <c r="P131" i="20"/>
  <c r="P132" i="20"/>
  <c r="P133" i="20"/>
  <c r="P134" i="20"/>
  <c r="P135" i="20"/>
  <c r="P136" i="20"/>
  <c r="P137" i="20"/>
  <c r="P138" i="20"/>
  <c r="P139" i="20"/>
  <c r="P140" i="20"/>
  <c r="P141" i="20"/>
  <c r="P142" i="20"/>
  <c r="P143" i="20"/>
  <c r="P144" i="20"/>
  <c r="P145" i="20"/>
  <c r="P146" i="20"/>
  <c r="P147" i="20"/>
  <c r="P148" i="20"/>
  <c r="P149" i="20"/>
  <c r="P150" i="20"/>
  <c r="P151" i="20"/>
  <c r="P152" i="20"/>
  <c r="P153" i="20"/>
  <c r="P154" i="20"/>
  <c r="P155" i="20"/>
  <c r="P156" i="20"/>
  <c r="P157" i="20"/>
  <c r="P158" i="20"/>
  <c r="P159" i="20"/>
  <c r="P160" i="20"/>
  <c r="P161" i="20"/>
  <c r="P162" i="20"/>
  <c r="P163" i="20"/>
  <c r="P164" i="20"/>
  <c r="P165" i="20"/>
  <c r="P166" i="20"/>
  <c r="P167" i="20"/>
  <c r="P168" i="20"/>
  <c r="P169" i="20"/>
  <c r="P170" i="20"/>
  <c r="P171" i="20"/>
  <c r="P172" i="20"/>
  <c r="P173" i="20"/>
  <c r="P174" i="20"/>
  <c r="P175" i="20"/>
  <c r="P176" i="20"/>
  <c r="P177" i="20"/>
  <c r="P178" i="20"/>
  <c r="P179" i="20"/>
  <c r="P180" i="20"/>
  <c r="P181" i="20"/>
  <c r="P182" i="20"/>
  <c r="P183" i="20"/>
  <c r="P184" i="20"/>
  <c r="P185" i="20"/>
  <c r="P186" i="20"/>
  <c r="P187" i="20"/>
  <c r="P188" i="20"/>
  <c r="P189" i="20"/>
  <c r="P190" i="20"/>
  <c r="P191" i="20"/>
  <c r="P192" i="20"/>
  <c r="P193" i="20"/>
  <c r="P194" i="20"/>
  <c r="P195" i="20"/>
  <c r="P196" i="20"/>
  <c r="P197" i="20"/>
  <c r="P198" i="20"/>
  <c r="P199" i="20"/>
  <c r="P200" i="20"/>
  <c r="P201" i="20"/>
  <c r="P202" i="20"/>
  <c r="P203" i="20"/>
  <c r="P204" i="20"/>
  <c r="P205" i="20"/>
  <c r="P206" i="20"/>
  <c r="P207" i="20"/>
  <c r="P208" i="20"/>
  <c r="P209" i="20"/>
  <c r="P210" i="20"/>
  <c r="P211" i="20"/>
  <c r="P212" i="20"/>
  <c r="P213" i="20"/>
  <c r="P214" i="20"/>
  <c r="P215" i="20"/>
  <c r="P216" i="20"/>
  <c r="P217" i="20"/>
  <c r="P218" i="20"/>
  <c r="P219" i="20"/>
  <c r="P220" i="20"/>
  <c r="P221" i="20"/>
  <c r="P222" i="20"/>
  <c r="P223" i="20"/>
  <c r="P224" i="20"/>
  <c r="P225" i="20"/>
  <c r="P226" i="20"/>
  <c r="P227" i="20"/>
  <c r="P228" i="20"/>
  <c r="P229" i="20"/>
  <c r="P230" i="20"/>
  <c r="P231" i="20"/>
  <c r="P232" i="20"/>
  <c r="P233" i="20"/>
  <c r="P234" i="20"/>
  <c r="P235" i="20"/>
  <c r="P236" i="20"/>
  <c r="P237" i="20"/>
  <c r="P238" i="20"/>
  <c r="P239" i="20"/>
  <c r="P240" i="20"/>
  <c r="P241" i="20"/>
  <c r="P242" i="20"/>
  <c r="P243" i="20"/>
  <c r="P244" i="20"/>
  <c r="P245" i="20"/>
  <c r="P246" i="20"/>
  <c r="P247" i="20"/>
  <c r="P248" i="20"/>
  <c r="P249" i="20"/>
  <c r="P250" i="20"/>
  <c r="P251" i="20"/>
  <c r="P252" i="20"/>
  <c r="P253" i="20"/>
  <c r="P254" i="20"/>
  <c r="P255" i="20"/>
  <c r="P256" i="20"/>
  <c r="P257" i="20"/>
  <c r="P258" i="20"/>
  <c r="P259" i="20"/>
  <c r="P260" i="20"/>
  <c r="P261" i="20"/>
  <c r="P262" i="20"/>
  <c r="P263" i="20"/>
  <c r="P264" i="20"/>
  <c r="P265" i="20"/>
  <c r="P266" i="20"/>
  <c r="P267" i="20"/>
  <c r="P268" i="20"/>
  <c r="P269" i="20"/>
  <c r="P270" i="20"/>
  <c r="P271" i="20"/>
  <c r="P272" i="20"/>
  <c r="P273" i="20"/>
  <c r="P274" i="20"/>
  <c r="P275" i="20"/>
  <c r="P276" i="20"/>
  <c r="P277" i="20"/>
  <c r="P278" i="20"/>
  <c r="P279" i="20"/>
  <c r="P280" i="20"/>
  <c r="P281" i="20"/>
  <c r="P282" i="20"/>
  <c r="P283" i="20"/>
  <c r="P284" i="20"/>
  <c r="P285" i="20"/>
  <c r="P286" i="20"/>
  <c r="P287" i="20"/>
  <c r="P288" i="20"/>
  <c r="P289" i="20"/>
  <c r="P290" i="20"/>
  <c r="P291" i="20"/>
  <c r="P292" i="20"/>
  <c r="P293" i="20"/>
  <c r="P294" i="20"/>
  <c r="P295" i="20"/>
  <c r="P296" i="20"/>
  <c r="P297" i="20"/>
  <c r="P298" i="20"/>
  <c r="P299" i="20"/>
  <c r="P300" i="20"/>
  <c r="P301" i="20"/>
  <c r="P302" i="20"/>
  <c r="P303" i="20"/>
  <c r="P304" i="20"/>
  <c r="P305" i="20"/>
  <c r="P306" i="20"/>
  <c r="P307" i="20"/>
  <c r="P308" i="20"/>
  <c r="P309" i="20"/>
  <c r="P310" i="20"/>
  <c r="P311" i="20"/>
  <c r="P312" i="20"/>
  <c r="P313" i="20"/>
  <c r="P314" i="20"/>
  <c r="P315" i="20"/>
  <c r="P316" i="20"/>
  <c r="P317" i="20"/>
  <c r="P318" i="20"/>
  <c r="P319" i="20"/>
  <c r="P320" i="20"/>
  <c r="P321" i="20"/>
  <c r="P322" i="20"/>
  <c r="P323" i="20"/>
  <c r="P324" i="20"/>
  <c r="P325" i="20"/>
  <c r="P326" i="20"/>
  <c r="P327" i="20"/>
  <c r="P328" i="20"/>
  <c r="P329" i="20"/>
  <c r="P330" i="20"/>
  <c r="P331" i="20"/>
  <c r="P332" i="20"/>
  <c r="P333" i="20"/>
  <c r="P334" i="20"/>
  <c r="P335" i="20"/>
  <c r="P336" i="20"/>
  <c r="P337" i="20"/>
  <c r="P338" i="20"/>
  <c r="P339" i="20"/>
  <c r="P340" i="20"/>
  <c r="P341" i="20"/>
  <c r="P342" i="20"/>
  <c r="P343" i="20"/>
  <c r="P344" i="20"/>
  <c r="P345" i="20"/>
  <c r="P346" i="20"/>
  <c r="P347" i="20"/>
  <c r="P348" i="20"/>
  <c r="P349" i="20"/>
  <c r="P350" i="20"/>
  <c r="P351" i="20"/>
  <c r="P352" i="20"/>
  <c r="P353" i="20"/>
  <c r="P354" i="20"/>
  <c r="P355" i="20"/>
  <c r="P356" i="20"/>
  <c r="P357" i="20"/>
  <c r="P358" i="20"/>
  <c r="P359" i="20"/>
  <c r="P360" i="20"/>
  <c r="P361" i="20"/>
  <c r="P362" i="20"/>
  <c r="P363" i="20"/>
  <c r="P364" i="20"/>
  <c r="P365" i="20"/>
  <c r="P366" i="20"/>
  <c r="P367" i="20"/>
  <c r="P368" i="20"/>
  <c r="P369" i="20"/>
  <c r="P370" i="20"/>
  <c r="P371" i="20"/>
  <c r="P372" i="20"/>
  <c r="P373" i="20"/>
  <c r="P374" i="20"/>
  <c r="P375" i="20"/>
  <c r="P376" i="20"/>
  <c r="P377" i="20"/>
  <c r="P378" i="20"/>
  <c r="P379" i="20"/>
  <c r="P380" i="20"/>
  <c r="P381" i="20"/>
  <c r="P382" i="20"/>
  <c r="P383" i="20"/>
  <c r="P384" i="20"/>
  <c r="P385" i="20"/>
  <c r="P386" i="20"/>
  <c r="P387" i="20"/>
  <c r="P388" i="20"/>
  <c r="P389" i="20"/>
  <c r="P390" i="20"/>
  <c r="P391" i="20"/>
  <c r="P392" i="20"/>
  <c r="P393" i="20"/>
  <c r="P394" i="20"/>
  <c r="P395" i="20"/>
  <c r="P396" i="20"/>
  <c r="P397" i="20"/>
  <c r="P398" i="20"/>
  <c r="P399" i="20"/>
  <c r="P400" i="20"/>
  <c r="P401" i="20"/>
  <c r="P402" i="20"/>
  <c r="P403" i="20"/>
  <c r="P404" i="20"/>
  <c r="P405" i="20"/>
  <c r="P406" i="20"/>
  <c r="P407" i="20"/>
  <c r="P408" i="20"/>
  <c r="P409" i="20"/>
  <c r="P410" i="20"/>
  <c r="P411" i="20"/>
  <c r="P412" i="20"/>
  <c r="P413" i="20"/>
  <c r="P414" i="20"/>
  <c r="P415" i="20"/>
  <c r="P416" i="20"/>
  <c r="P417" i="20"/>
  <c r="P418" i="20"/>
  <c r="P419" i="20"/>
  <c r="P420" i="20"/>
  <c r="P421" i="20"/>
  <c r="P422" i="20"/>
  <c r="P423" i="20"/>
  <c r="P424" i="20"/>
  <c r="P425" i="20"/>
  <c r="P426" i="20"/>
  <c r="P427" i="20"/>
  <c r="P428" i="20"/>
  <c r="P429" i="20"/>
  <c r="P430" i="20"/>
  <c r="P431" i="20"/>
  <c r="P432" i="20"/>
  <c r="P433" i="20"/>
  <c r="P434" i="20"/>
  <c r="P435" i="20"/>
  <c r="P436" i="20"/>
  <c r="P437" i="20"/>
  <c r="P438" i="20"/>
  <c r="P439" i="20"/>
  <c r="P440" i="20"/>
  <c r="P441" i="20"/>
  <c r="P442" i="20"/>
  <c r="P443" i="20"/>
  <c r="P444" i="20"/>
  <c r="P445" i="20"/>
  <c r="P446" i="20"/>
  <c r="P447" i="20"/>
  <c r="P448" i="20"/>
  <c r="P449" i="20"/>
  <c r="P450" i="20"/>
  <c r="P451" i="20"/>
  <c r="P452" i="20"/>
  <c r="P453" i="20"/>
  <c r="P454" i="20"/>
  <c r="P455" i="20"/>
  <c r="P456" i="20"/>
  <c r="P457" i="20"/>
  <c r="P458" i="20"/>
  <c r="P459" i="20"/>
  <c r="P460" i="20"/>
  <c r="P461" i="20"/>
  <c r="P462" i="20"/>
  <c r="P463" i="20"/>
  <c r="P464" i="20"/>
  <c r="P465" i="20"/>
  <c r="P466" i="20"/>
  <c r="P467" i="20"/>
  <c r="P468" i="20"/>
  <c r="P469" i="20"/>
  <c r="P470" i="20"/>
  <c r="P471" i="20"/>
  <c r="P472" i="20"/>
  <c r="P473" i="20"/>
  <c r="P474" i="20"/>
  <c r="P475" i="20"/>
  <c r="P476" i="20"/>
  <c r="P477" i="20"/>
  <c r="P478" i="20"/>
  <c r="P479" i="20"/>
  <c r="P480" i="20"/>
  <c r="P481" i="20"/>
  <c r="P482" i="20"/>
  <c r="P483" i="20"/>
  <c r="P484" i="20"/>
  <c r="P485" i="20"/>
  <c r="P486" i="20"/>
  <c r="P487" i="20"/>
  <c r="P488" i="20"/>
  <c r="P489" i="20"/>
  <c r="P490" i="20"/>
  <c r="P491" i="20"/>
  <c r="P492" i="20"/>
  <c r="P493" i="20"/>
  <c r="P494" i="20"/>
  <c r="P495" i="20"/>
  <c r="P496" i="20"/>
  <c r="P497" i="20"/>
  <c r="P498" i="20"/>
  <c r="P499" i="20"/>
  <c r="P500" i="20"/>
  <c r="P501" i="20"/>
  <c r="P502" i="20"/>
  <c r="P503" i="20"/>
  <c r="P504" i="20"/>
  <c r="P505" i="20"/>
  <c r="P506" i="20"/>
  <c r="P507" i="20"/>
  <c r="P508" i="20"/>
  <c r="P509" i="20"/>
  <c r="P510" i="20"/>
  <c r="P511" i="20"/>
  <c r="P512" i="20"/>
  <c r="P513" i="20"/>
  <c r="P514" i="20"/>
  <c r="P515" i="20"/>
  <c r="P516" i="20"/>
  <c r="P517" i="20"/>
  <c r="P518" i="20"/>
  <c r="P519" i="20"/>
  <c r="P520" i="20"/>
  <c r="P521" i="20"/>
  <c r="P522" i="20"/>
  <c r="P523" i="20"/>
  <c r="P524" i="20"/>
  <c r="P525" i="20"/>
  <c r="P526" i="20"/>
  <c r="P527" i="20"/>
  <c r="P528" i="20"/>
  <c r="P529" i="20"/>
  <c r="P530" i="20"/>
  <c r="P531" i="20"/>
  <c r="P532" i="20"/>
  <c r="P533" i="20"/>
  <c r="P534" i="20"/>
  <c r="P535" i="20"/>
  <c r="P536" i="20"/>
  <c r="P537" i="20"/>
  <c r="P538" i="20"/>
  <c r="P539" i="20"/>
  <c r="P540" i="20"/>
  <c r="P541" i="20"/>
  <c r="P542" i="20"/>
  <c r="P543" i="20"/>
  <c r="P544" i="20"/>
  <c r="P545" i="20"/>
  <c r="P546" i="20"/>
  <c r="P547" i="20"/>
  <c r="P548" i="20"/>
  <c r="P549" i="20"/>
  <c r="P550" i="20"/>
  <c r="P551" i="20"/>
  <c r="P552" i="20"/>
  <c r="P553" i="20"/>
  <c r="P554" i="20"/>
  <c r="P555" i="20"/>
  <c r="P556" i="20"/>
  <c r="P557" i="20"/>
  <c r="P558" i="20"/>
  <c r="P559" i="20"/>
  <c r="P560" i="20"/>
  <c r="P561" i="20"/>
  <c r="P562" i="20"/>
  <c r="P563" i="20"/>
  <c r="P564" i="20"/>
  <c r="P565" i="20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O102" i="20"/>
  <c r="O103" i="20"/>
  <c r="O104" i="20"/>
  <c r="O105" i="20"/>
  <c r="O106" i="20"/>
  <c r="O107" i="20"/>
  <c r="O108" i="20"/>
  <c r="O109" i="20"/>
  <c r="O110" i="20"/>
  <c r="O111" i="20"/>
  <c r="O112" i="20"/>
  <c r="O113" i="20"/>
  <c r="O114" i="20"/>
  <c r="O115" i="20"/>
  <c r="O116" i="20"/>
  <c r="O117" i="20"/>
  <c r="O118" i="20"/>
  <c r="O119" i="20"/>
  <c r="O120" i="20"/>
  <c r="O121" i="20"/>
  <c r="O122" i="20"/>
  <c r="O123" i="20"/>
  <c r="O124" i="20"/>
  <c r="O125" i="20"/>
  <c r="O126" i="20"/>
  <c r="O127" i="20"/>
  <c r="O128" i="20"/>
  <c r="O129" i="20"/>
  <c r="O130" i="20"/>
  <c r="O131" i="20"/>
  <c r="O132" i="20"/>
  <c r="O133" i="20"/>
  <c r="O134" i="20"/>
  <c r="O135" i="20"/>
  <c r="O136" i="20"/>
  <c r="O137" i="20"/>
  <c r="O138" i="20"/>
  <c r="O139" i="20"/>
  <c r="O140" i="20"/>
  <c r="O141" i="20"/>
  <c r="O142" i="20"/>
  <c r="O143" i="20"/>
  <c r="O144" i="20"/>
  <c r="O145" i="20"/>
  <c r="O146" i="20"/>
  <c r="O147" i="20"/>
  <c r="O148" i="20"/>
  <c r="O149" i="20"/>
  <c r="O150" i="20"/>
  <c r="O151" i="20"/>
  <c r="O152" i="20"/>
  <c r="O153" i="20"/>
  <c r="O154" i="20"/>
  <c r="O155" i="20"/>
  <c r="O156" i="20"/>
  <c r="O157" i="20"/>
  <c r="O158" i="20"/>
  <c r="O159" i="20"/>
  <c r="O160" i="20"/>
  <c r="O161" i="20"/>
  <c r="O162" i="20"/>
  <c r="O163" i="20"/>
  <c r="O164" i="20"/>
  <c r="O165" i="20"/>
  <c r="O166" i="20"/>
  <c r="O167" i="20"/>
  <c r="O168" i="20"/>
  <c r="O169" i="20"/>
  <c r="O170" i="20"/>
  <c r="O171" i="20"/>
  <c r="O172" i="20"/>
  <c r="O173" i="20"/>
  <c r="O174" i="20"/>
  <c r="O175" i="20"/>
  <c r="O176" i="20"/>
  <c r="O177" i="20"/>
  <c r="O178" i="20"/>
  <c r="O179" i="20"/>
  <c r="O180" i="20"/>
  <c r="O181" i="20"/>
  <c r="O182" i="20"/>
  <c r="O183" i="20"/>
  <c r="O184" i="20"/>
  <c r="O185" i="20"/>
  <c r="O186" i="20"/>
  <c r="O187" i="20"/>
  <c r="O188" i="20"/>
  <c r="O189" i="20"/>
  <c r="O190" i="20"/>
  <c r="O191" i="20"/>
  <c r="O192" i="20"/>
  <c r="O193" i="20"/>
  <c r="O194" i="20"/>
  <c r="O195" i="20"/>
  <c r="O196" i="20"/>
  <c r="O197" i="20"/>
  <c r="O198" i="20"/>
  <c r="O199" i="20"/>
  <c r="O200" i="20"/>
  <c r="O201" i="20"/>
  <c r="O202" i="20"/>
  <c r="O203" i="20"/>
  <c r="O204" i="20"/>
  <c r="O205" i="20"/>
  <c r="O206" i="20"/>
  <c r="O207" i="20"/>
  <c r="O208" i="20"/>
  <c r="O209" i="20"/>
  <c r="O210" i="20"/>
  <c r="O211" i="20"/>
  <c r="O212" i="20"/>
  <c r="O213" i="20"/>
  <c r="O214" i="20"/>
  <c r="O215" i="20"/>
  <c r="O216" i="20"/>
  <c r="O217" i="20"/>
  <c r="O218" i="20"/>
  <c r="O219" i="20"/>
  <c r="O220" i="20"/>
  <c r="O221" i="20"/>
  <c r="O222" i="20"/>
  <c r="O223" i="20"/>
  <c r="O224" i="20"/>
  <c r="O225" i="20"/>
  <c r="O226" i="20"/>
  <c r="O227" i="20"/>
  <c r="O228" i="20"/>
  <c r="O229" i="20"/>
  <c r="O230" i="20"/>
  <c r="O231" i="20"/>
  <c r="O232" i="20"/>
  <c r="O233" i="20"/>
  <c r="O234" i="20"/>
  <c r="O235" i="20"/>
  <c r="O236" i="20"/>
  <c r="O237" i="20"/>
  <c r="O238" i="20"/>
  <c r="O239" i="20"/>
  <c r="O240" i="20"/>
  <c r="O241" i="20"/>
  <c r="O242" i="20"/>
  <c r="O243" i="20"/>
  <c r="O244" i="20"/>
  <c r="O245" i="20"/>
  <c r="O246" i="20"/>
  <c r="O247" i="20"/>
  <c r="O248" i="20"/>
  <c r="O249" i="20"/>
  <c r="O250" i="20"/>
  <c r="O251" i="20"/>
  <c r="O252" i="20"/>
  <c r="O253" i="20"/>
  <c r="O254" i="20"/>
  <c r="O255" i="20"/>
  <c r="O256" i="20"/>
  <c r="O257" i="20"/>
  <c r="O258" i="20"/>
  <c r="O259" i="20"/>
  <c r="O260" i="20"/>
  <c r="O261" i="20"/>
  <c r="O262" i="20"/>
  <c r="O263" i="20"/>
  <c r="O264" i="20"/>
  <c r="O265" i="20"/>
  <c r="O266" i="20"/>
  <c r="O267" i="20"/>
  <c r="O268" i="20"/>
  <c r="O269" i="20"/>
  <c r="O270" i="20"/>
  <c r="O271" i="20"/>
  <c r="O272" i="20"/>
  <c r="O273" i="20"/>
  <c r="O274" i="20"/>
  <c r="O275" i="20"/>
  <c r="O276" i="20"/>
  <c r="O277" i="20"/>
  <c r="O278" i="20"/>
  <c r="O279" i="20"/>
  <c r="O280" i="20"/>
  <c r="O281" i="20"/>
  <c r="O282" i="20"/>
  <c r="O283" i="20"/>
  <c r="O284" i="20"/>
  <c r="O285" i="20"/>
  <c r="O286" i="20"/>
  <c r="O287" i="20"/>
  <c r="O288" i="20"/>
  <c r="O289" i="20"/>
  <c r="O290" i="20"/>
  <c r="O291" i="20"/>
  <c r="O292" i="20"/>
  <c r="O293" i="20"/>
  <c r="O294" i="20"/>
  <c r="O295" i="20"/>
  <c r="O296" i="20"/>
  <c r="O297" i="20"/>
  <c r="O298" i="20"/>
  <c r="O299" i="20"/>
  <c r="O300" i="20"/>
  <c r="O301" i="20"/>
  <c r="O302" i="20"/>
  <c r="O303" i="20"/>
  <c r="O304" i="20"/>
  <c r="O305" i="20"/>
  <c r="O306" i="20"/>
  <c r="O307" i="20"/>
  <c r="O308" i="20"/>
  <c r="O309" i="20"/>
  <c r="O310" i="20"/>
  <c r="O311" i="20"/>
  <c r="O312" i="20"/>
  <c r="O313" i="20"/>
  <c r="O314" i="20"/>
  <c r="O315" i="20"/>
  <c r="O316" i="20"/>
  <c r="O317" i="20"/>
  <c r="O318" i="20"/>
  <c r="O319" i="20"/>
  <c r="O320" i="20"/>
  <c r="O321" i="20"/>
  <c r="O322" i="20"/>
  <c r="O323" i="20"/>
  <c r="O324" i="20"/>
  <c r="O325" i="20"/>
  <c r="O326" i="20"/>
  <c r="O327" i="20"/>
  <c r="O328" i="20"/>
  <c r="O329" i="20"/>
  <c r="O330" i="20"/>
  <c r="O331" i="20"/>
  <c r="O332" i="20"/>
  <c r="O333" i="20"/>
  <c r="O334" i="20"/>
  <c r="O335" i="20"/>
  <c r="O336" i="20"/>
  <c r="O337" i="20"/>
  <c r="O338" i="20"/>
  <c r="O339" i="20"/>
  <c r="O340" i="20"/>
  <c r="O341" i="20"/>
  <c r="O342" i="20"/>
  <c r="O343" i="20"/>
  <c r="O344" i="20"/>
  <c r="O345" i="20"/>
  <c r="O346" i="20"/>
  <c r="O347" i="20"/>
  <c r="O348" i="20"/>
  <c r="O349" i="20"/>
  <c r="O350" i="20"/>
  <c r="O351" i="20"/>
  <c r="O352" i="20"/>
  <c r="O353" i="20"/>
  <c r="O354" i="20"/>
  <c r="O355" i="20"/>
  <c r="O356" i="20"/>
  <c r="O357" i="20"/>
  <c r="O358" i="20"/>
  <c r="O359" i="20"/>
  <c r="O360" i="20"/>
  <c r="O361" i="20"/>
  <c r="O362" i="20"/>
  <c r="O363" i="20"/>
  <c r="O364" i="20"/>
  <c r="O365" i="20"/>
  <c r="O366" i="20"/>
  <c r="O367" i="20"/>
  <c r="O368" i="20"/>
  <c r="O369" i="20"/>
  <c r="O370" i="20"/>
  <c r="O371" i="20"/>
  <c r="O372" i="20"/>
  <c r="O373" i="20"/>
  <c r="O374" i="20"/>
  <c r="O375" i="20"/>
  <c r="O376" i="20"/>
  <c r="O377" i="20"/>
  <c r="O378" i="20"/>
  <c r="O379" i="20"/>
  <c r="O380" i="20"/>
  <c r="O381" i="20"/>
  <c r="O382" i="20"/>
  <c r="O383" i="20"/>
  <c r="O384" i="20"/>
  <c r="O385" i="20"/>
  <c r="O386" i="20"/>
  <c r="O387" i="20"/>
  <c r="O388" i="20"/>
  <c r="O389" i="20"/>
  <c r="O390" i="20"/>
  <c r="O391" i="20"/>
  <c r="O392" i="20"/>
  <c r="O393" i="20"/>
  <c r="O394" i="20"/>
  <c r="O395" i="20"/>
  <c r="O396" i="20"/>
  <c r="O397" i="20"/>
  <c r="O398" i="20"/>
  <c r="O399" i="20"/>
  <c r="O400" i="20"/>
  <c r="O401" i="20"/>
  <c r="O402" i="20"/>
  <c r="O403" i="20"/>
  <c r="O404" i="20"/>
  <c r="O405" i="20"/>
  <c r="O406" i="20"/>
  <c r="O407" i="20"/>
  <c r="O408" i="20"/>
  <c r="O409" i="20"/>
  <c r="O410" i="20"/>
  <c r="O411" i="20"/>
  <c r="O412" i="20"/>
  <c r="O413" i="20"/>
  <c r="O414" i="20"/>
  <c r="O415" i="20"/>
  <c r="O416" i="20"/>
  <c r="O417" i="20"/>
  <c r="O418" i="20"/>
  <c r="O419" i="20"/>
  <c r="O420" i="20"/>
  <c r="O421" i="20"/>
  <c r="O422" i="20"/>
  <c r="O423" i="20"/>
  <c r="O424" i="20"/>
  <c r="O425" i="20"/>
  <c r="O426" i="20"/>
  <c r="O427" i="20"/>
  <c r="O428" i="20"/>
  <c r="O429" i="20"/>
  <c r="O430" i="20"/>
  <c r="O431" i="20"/>
  <c r="O432" i="20"/>
  <c r="O433" i="20"/>
  <c r="O434" i="20"/>
  <c r="O435" i="20"/>
  <c r="O436" i="20"/>
  <c r="O437" i="20"/>
  <c r="O438" i="20"/>
  <c r="O439" i="20"/>
  <c r="O440" i="20"/>
  <c r="O441" i="20"/>
  <c r="O442" i="20"/>
  <c r="O443" i="20"/>
  <c r="O444" i="20"/>
  <c r="O445" i="20"/>
  <c r="O446" i="20"/>
  <c r="O447" i="20"/>
  <c r="O448" i="20"/>
  <c r="O449" i="20"/>
  <c r="O450" i="20"/>
  <c r="O451" i="20"/>
  <c r="O452" i="20"/>
  <c r="O453" i="20"/>
  <c r="O454" i="20"/>
  <c r="O455" i="20"/>
  <c r="O456" i="20"/>
  <c r="O457" i="20"/>
  <c r="O458" i="20"/>
  <c r="O459" i="20"/>
  <c r="O460" i="20"/>
  <c r="O461" i="20"/>
  <c r="O462" i="20"/>
  <c r="O463" i="20"/>
  <c r="O464" i="20"/>
  <c r="O465" i="20"/>
  <c r="O466" i="20"/>
  <c r="O467" i="20"/>
  <c r="O468" i="20"/>
  <c r="O469" i="20"/>
  <c r="O470" i="20"/>
  <c r="O471" i="20"/>
  <c r="O472" i="20"/>
  <c r="O473" i="20"/>
  <c r="O474" i="20"/>
  <c r="O475" i="20"/>
  <c r="O476" i="20"/>
  <c r="O477" i="20"/>
  <c r="O478" i="20"/>
  <c r="O479" i="20"/>
  <c r="O480" i="20"/>
  <c r="O481" i="20"/>
  <c r="O482" i="20"/>
  <c r="O483" i="20"/>
  <c r="O484" i="20"/>
  <c r="O485" i="20"/>
  <c r="O486" i="20"/>
  <c r="O487" i="20"/>
  <c r="O488" i="20"/>
  <c r="O489" i="20"/>
  <c r="O490" i="20"/>
  <c r="O491" i="20"/>
  <c r="O492" i="20"/>
  <c r="O493" i="20"/>
  <c r="O494" i="20"/>
  <c r="O495" i="20"/>
  <c r="O496" i="20"/>
  <c r="O497" i="20"/>
  <c r="O498" i="20"/>
  <c r="O499" i="20"/>
  <c r="O500" i="20"/>
  <c r="O501" i="20"/>
  <c r="O502" i="20"/>
  <c r="O503" i="20"/>
  <c r="O504" i="20"/>
  <c r="O505" i="20"/>
  <c r="O506" i="20"/>
  <c r="O507" i="20"/>
  <c r="O508" i="20"/>
  <c r="O509" i="20"/>
  <c r="O510" i="20"/>
  <c r="O511" i="20"/>
  <c r="O512" i="20"/>
  <c r="O513" i="20"/>
  <c r="O514" i="20"/>
  <c r="O515" i="20"/>
  <c r="O516" i="20"/>
  <c r="O517" i="20"/>
  <c r="O518" i="20"/>
  <c r="O519" i="20"/>
  <c r="O520" i="20"/>
  <c r="O521" i="20"/>
  <c r="O522" i="20"/>
  <c r="O523" i="20"/>
  <c r="O524" i="20"/>
  <c r="O525" i="20"/>
  <c r="O526" i="20"/>
  <c r="O527" i="20"/>
  <c r="O528" i="20"/>
  <c r="O529" i="20"/>
  <c r="O530" i="20"/>
  <c r="O531" i="20"/>
  <c r="O532" i="20"/>
  <c r="O533" i="20"/>
  <c r="O534" i="20"/>
  <c r="O535" i="20"/>
  <c r="O536" i="20"/>
  <c r="O537" i="20"/>
  <c r="O538" i="20"/>
  <c r="O539" i="20"/>
  <c r="O540" i="20"/>
  <c r="O541" i="20"/>
  <c r="O542" i="20"/>
  <c r="O543" i="20"/>
  <c r="O544" i="20"/>
  <c r="O545" i="20"/>
  <c r="O546" i="20"/>
  <c r="O547" i="20"/>
  <c r="O548" i="20"/>
  <c r="O549" i="20"/>
  <c r="O550" i="20"/>
  <c r="O551" i="20"/>
  <c r="O552" i="20"/>
  <c r="O553" i="20"/>
  <c r="O554" i="20"/>
  <c r="O555" i="20"/>
  <c r="O556" i="20"/>
  <c r="O557" i="20"/>
  <c r="O558" i="20"/>
  <c r="O559" i="20"/>
  <c r="O560" i="20"/>
  <c r="O561" i="20"/>
  <c r="O562" i="20"/>
  <c r="O563" i="20"/>
  <c r="O564" i="20"/>
  <c r="O565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512" i="20"/>
  <c r="N513" i="20"/>
  <c r="N514" i="20"/>
  <c r="N515" i="20"/>
  <c r="N516" i="20"/>
  <c r="N517" i="20"/>
  <c r="N518" i="20"/>
  <c r="N519" i="20"/>
  <c r="N520" i="20"/>
  <c r="N521" i="20"/>
  <c r="N522" i="20"/>
  <c r="N523" i="20"/>
  <c r="N524" i="20"/>
  <c r="N525" i="20"/>
  <c r="N526" i="20"/>
  <c r="N527" i="20"/>
  <c r="N528" i="20"/>
  <c r="N529" i="20"/>
  <c r="N530" i="20"/>
  <c r="N531" i="20"/>
  <c r="N532" i="20"/>
  <c r="N533" i="20"/>
  <c r="N534" i="20"/>
  <c r="N535" i="20"/>
  <c r="N536" i="20"/>
  <c r="N537" i="20"/>
  <c r="N538" i="20"/>
  <c r="N539" i="20"/>
  <c r="N540" i="20"/>
  <c r="N541" i="20"/>
  <c r="N542" i="20"/>
  <c r="N543" i="20"/>
  <c r="N544" i="20"/>
  <c r="N545" i="20"/>
  <c r="N546" i="20"/>
  <c r="N547" i="20"/>
  <c r="N548" i="20"/>
  <c r="N549" i="20"/>
  <c r="N550" i="20"/>
  <c r="N551" i="20"/>
  <c r="N552" i="20"/>
  <c r="N553" i="20"/>
  <c r="N554" i="20"/>
  <c r="N555" i="20"/>
  <c r="N556" i="20"/>
  <c r="N557" i="20"/>
  <c r="N558" i="20"/>
  <c r="N559" i="20"/>
  <c r="N560" i="20"/>
  <c r="N561" i="20"/>
  <c r="N562" i="20"/>
  <c r="N563" i="20"/>
  <c r="N564" i="20"/>
  <c r="N565" i="20"/>
  <c r="OF568" i="11"/>
  <c r="OJ568" i="11" s="1"/>
  <c r="MZ568" i="11"/>
  <c r="ND568" i="11" s="1"/>
  <c r="NH568" i="11" s="1"/>
  <c r="NL568" i="11" s="1"/>
  <c r="NP568" i="11" s="1"/>
  <c r="NT568" i="11" s="1"/>
  <c r="NX568" i="11" s="1"/>
  <c r="OB568" i="11" s="1"/>
  <c r="LT568" i="11"/>
  <c r="LX568" i="11" s="1"/>
  <c r="MB568" i="11" s="1"/>
  <c r="MF568" i="11" s="1"/>
  <c r="MJ568" i="11" s="1"/>
  <c r="MN568" i="11" s="1"/>
  <c r="MR568" i="11" s="1"/>
  <c r="MV568" i="11" s="1"/>
  <c r="KN568" i="11"/>
  <c r="KR568" i="11" s="1"/>
  <c r="KV568" i="11" s="1"/>
  <c r="KZ568" i="11" s="1"/>
  <c r="LD568" i="11" s="1"/>
  <c r="LH568" i="11" s="1"/>
  <c r="LL568" i="11" s="1"/>
  <c r="LP568" i="11" s="1"/>
  <c r="JH568" i="11"/>
  <c r="JL568" i="11" s="1"/>
  <c r="JP568" i="11" s="1"/>
  <c r="JT568" i="11" s="1"/>
  <c r="JX568" i="11" s="1"/>
  <c r="KB568" i="11" s="1"/>
  <c r="KF568" i="11" s="1"/>
  <c r="KJ568" i="11" s="1"/>
  <c r="IF568" i="11"/>
  <c r="IJ568" i="11" s="1"/>
  <c r="IN568" i="11" s="1"/>
  <c r="IR568" i="11" s="1"/>
  <c r="IV568" i="11" s="1"/>
  <c r="IZ568" i="11" s="1"/>
  <c r="JD568" i="11" s="1"/>
  <c r="IB568" i="11"/>
  <c r="GV568" i="11"/>
  <c r="GZ568" i="11" s="1"/>
  <c r="HD568" i="11" s="1"/>
  <c r="HH568" i="11" s="1"/>
  <c r="HL568" i="11" s="1"/>
  <c r="HP568" i="11" s="1"/>
  <c r="HT568" i="11" s="1"/>
  <c r="HX568" i="11" s="1"/>
  <c r="FP568" i="11"/>
  <c r="FT568" i="11" s="1"/>
  <c r="FX568" i="11" s="1"/>
  <c r="GB568" i="11" s="1"/>
  <c r="GF568" i="11" s="1"/>
  <c r="GJ568" i="11" s="1"/>
  <c r="GN568" i="11" s="1"/>
  <c r="GR568" i="11" s="1"/>
  <c r="EJ568" i="11"/>
  <c r="EN568" i="11" s="1"/>
  <c r="ER568" i="11" s="1"/>
  <c r="EV568" i="11" s="1"/>
  <c r="EZ568" i="11" s="1"/>
  <c r="FD568" i="11" s="1"/>
  <c r="FH568" i="11" s="1"/>
  <c r="FL568" i="11" s="1"/>
  <c r="DD568" i="11"/>
  <c r="DH568" i="11" s="1"/>
  <c r="DL568" i="11" s="1"/>
  <c r="DP568" i="11" s="1"/>
  <c r="DT568" i="11" s="1"/>
  <c r="DX568" i="11" s="1"/>
  <c r="EB568" i="11" s="1"/>
  <c r="EF568" i="11" s="1"/>
  <c r="BX568" i="11"/>
  <c r="CB568" i="11" s="1"/>
  <c r="CF568" i="11" s="1"/>
  <c r="CJ568" i="11" s="1"/>
  <c r="CN568" i="11" s="1"/>
  <c r="CR568" i="11" s="1"/>
  <c r="CV568" i="11" s="1"/>
  <c r="CZ568" i="11" s="1"/>
  <c r="AR568" i="11"/>
  <c r="AV568" i="11" s="1"/>
  <c r="AZ568" i="11" s="1"/>
  <c r="BD568" i="11" s="1"/>
  <c r="BH568" i="11" s="1"/>
  <c r="BL568" i="11" s="1"/>
  <c r="BP568" i="11" s="1"/>
  <c r="BT568" i="11" s="1"/>
  <c r="AB568" i="11"/>
  <c r="AF568" i="11" s="1"/>
  <c r="AJ568" i="11" s="1"/>
  <c r="AN568" i="11" s="1"/>
  <c r="T568" i="11"/>
  <c r="X568" i="11" s="1"/>
  <c r="P568" i="11"/>
  <c r="L568" i="11"/>
  <c r="I2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502" i="20"/>
  <c r="M503" i="20"/>
  <c r="M504" i="20"/>
  <c r="M505" i="20"/>
  <c r="M506" i="20"/>
  <c r="M507" i="20"/>
  <c r="M508" i="20"/>
  <c r="M509" i="20"/>
  <c r="M510" i="20"/>
  <c r="M511" i="20"/>
  <c r="M512" i="20"/>
  <c r="M513" i="20"/>
  <c r="M514" i="20"/>
  <c r="M515" i="20"/>
  <c r="M516" i="20"/>
  <c r="M517" i="20"/>
  <c r="M518" i="20"/>
  <c r="M519" i="20"/>
  <c r="M520" i="20"/>
  <c r="M521" i="20"/>
  <c r="M522" i="20"/>
  <c r="M523" i="20"/>
  <c r="M524" i="20"/>
  <c r="M525" i="20"/>
  <c r="M526" i="20"/>
  <c r="M527" i="20"/>
  <c r="M528" i="20"/>
  <c r="M529" i="20"/>
  <c r="M530" i="20"/>
  <c r="M531" i="20"/>
  <c r="M532" i="20"/>
  <c r="M533" i="20"/>
  <c r="M534" i="20"/>
  <c r="M535" i="20"/>
  <c r="M536" i="20"/>
  <c r="M537" i="20"/>
  <c r="M538" i="20"/>
  <c r="M539" i="20"/>
  <c r="M540" i="20"/>
  <c r="M541" i="20"/>
  <c r="M542" i="20"/>
  <c r="M543" i="20"/>
  <c r="M544" i="20"/>
  <c r="M545" i="20"/>
  <c r="M546" i="20"/>
  <c r="M547" i="20"/>
  <c r="M548" i="20"/>
  <c r="M549" i="20"/>
  <c r="M550" i="20"/>
  <c r="M551" i="20"/>
  <c r="M552" i="20"/>
  <c r="M553" i="20"/>
  <c r="M554" i="20"/>
  <c r="M555" i="20"/>
  <c r="M556" i="20"/>
  <c r="M557" i="20"/>
  <c r="M558" i="20"/>
  <c r="M559" i="20"/>
  <c r="M560" i="20"/>
  <c r="M561" i="20"/>
  <c r="M562" i="20"/>
  <c r="M563" i="20"/>
  <c r="M564" i="20"/>
  <c r="M565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502" i="20"/>
  <c r="L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19" i="20"/>
  <c r="L520" i="20"/>
  <c r="L521" i="20"/>
  <c r="L522" i="20"/>
  <c r="L523" i="20"/>
  <c r="L524" i="20"/>
  <c r="L525" i="20"/>
  <c r="L526" i="20"/>
  <c r="L527" i="20"/>
  <c r="L528" i="20"/>
  <c r="L529" i="20"/>
  <c r="L530" i="20"/>
  <c r="L531" i="20"/>
  <c r="L532" i="20"/>
  <c r="L533" i="20"/>
  <c r="L534" i="20"/>
  <c r="L535" i="20"/>
  <c r="L536" i="20"/>
  <c r="L537" i="20"/>
  <c r="L538" i="20"/>
  <c r="L539" i="20"/>
  <c r="L540" i="20"/>
  <c r="L541" i="20"/>
  <c r="L542" i="20"/>
  <c r="L543" i="20"/>
  <c r="L544" i="20"/>
  <c r="L545" i="20"/>
  <c r="L546" i="20"/>
  <c r="L547" i="20"/>
  <c r="L548" i="20"/>
  <c r="L549" i="20"/>
  <c r="L550" i="20"/>
  <c r="L551" i="20"/>
  <c r="L552" i="20"/>
  <c r="L553" i="20"/>
  <c r="L554" i="20"/>
  <c r="L555" i="20"/>
  <c r="L556" i="20"/>
  <c r="L557" i="20"/>
  <c r="L558" i="20"/>
  <c r="L559" i="20"/>
  <c r="L560" i="20"/>
  <c r="L561" i="20"/>
  <c r="L562" i="20"/>
  <c r="L563" i="20"/>
  <c r="L564" i="20"/>
  <c r="L565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K323" i="20"/>
  <c r="K324" i="20"/>
  <c r="K325" i="20"/>
  <c r="K326" i="20"/>
  <c r="K327" i="20"/>
  <c r="K328" i="20"/>
  <c r="K329" i="20"/>
  <c r="K330" i="20"/>
  <c r="K331" i="20"/>
  <c r="K332" i="20"/>
  <c r="K333" i="20"/>
  <c r="K334" i="20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K370" i="20"/>
  <c r="K371" i="20"/>
  <c r="K372" i="20"/>
  <c r="K373" i="20"/>
  <c r="K374" i="20"/>
  <c r="K375" i="20"/>
  <c r="K376" i="20"/>
  <c r="K377" i="20"/>
  <c r="K37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393" i="20"/>
  <c r="K394" i="20"/>
  <c r="K395" i="20"/>
  <c r="K396" i="20"/>
  <c r="K397" i="20"/>
  <c r="K398" i="20"/>
  <c r="K399" i="20"/>
  <c r="K400" i="20"/>
  <c r="K401" i="20"/>
  <c r="K402" i="20"/>
  <c r="K403" i="20"/>
  <c r="K404" i="20"/>
  <c r="K405" i="20"/>
  <c r="K406" i="20"/>
  <c r="K407" i="20"/>
  <c r="K408" i="20"/>
  <c r="K409" i="20"/>
  <c r="K410" i="20"/>
  <c r="K411" i="20"/>
  <c r="K412" i="20"/>
  <c r="K413" i="20"/>
  <c r="K414" i="20"/>
  <c r="K415" i="20"/>
  <c r="K416" i="20"/>
  <c r="K417" i="20"/>
  <c r="K418" i="20"/>
  <c r="K419" i="20"/>
  <c r="K420" i="20"/>
  <c r="K421" i="20"/>
  <c r="K422" i="20"/>
  <c r="K423" i="20"/>
  <c r="K424" i="20"/>
  <c r="K425" i="20"/>
  <c r="K426" i="20"/>
  <c r="K427" i="20"/>
  <c r="K428" i="20"/>
  <c r="K429" i="20"/>
  <c r="K430" i="20"/>
  <c r="K431" i="20"/>
  <c r="K432" i="20"/>
  <c r="K433" i="20"/>
  <c r="K434" i="20"/>
  <c r="K435" i="20"/>
  <c r="K436" i="20"/>
  <c r="K437" i="20"/>
  <c r="K438" i="20"/>
  <c r="K439" i="20"/>
  <c r="K440" i="20"/>
  <c r="K441" i="20"/>
  <c r="K442" i="20"/>
  <c r="K443" i="20"/>
  <c r="K444" i="20"/>
  <c r="K445" i="20"/>
  <c r="K446" i="20"/>
  <c r="K447" i="20"/>
  <c r="K448" i="20"/>
  <c r="K449" i="20"/>
  <c r="K450" i="20"/>
  <c r="K451" i="20"/>
  <c r="K452" i="20"/>
  <c r="K453" i="20"/>
  <c r="K454" i="20"/>
  <c r="K455" i="20"/>
  <c r="K456" i="20"/>
  <c r="K457" i="20"/>
  <c r="K458" i="20"/>
  <c r="K459" i="20"/>
  <c r="K460" i="20"/>
  <c r="K461" i="20"/>
  <c r="K462" i="20"/>
  <c r="K463" i="20"/>
  <c r="K464" i="20"/>
  <c r="K465" i="20"/>
  <c r="K466" i="20"/>
  <c r="K467" i="20"/>
  <c r="K468" i="20"/>
  <c r="K469" i="20"/>
  <c r="K470" i="20"/>
  <c r="K471" i="20"/>
  <c r="K472" i="20"/>
  <c r="K473" i="20"/>
  <c r="K474" i="20"/>
  <c r="K475" i="20"/>
  <c r="K476" i="20"/>
  <c r="K477" i="20"/>
  <c r="K478" i="20"/>
  <c r="K479" i="20"/>
  <c r="K480" i="20"/>
  <c r="K481" i="20"/>
  <c r="K482" i="20"/>
  <c r="K483" i="20"/>
  <c r="K484" i="20"/>
  <c r="K485" i="20"/>
  <c r="K486" i="20"/>
  <c r="K487" i="20"/>
  <c r="K488" i="20"/>
  <c r="K489" i="20"/>
  <c r="K490" i="20"/>
  <c r="K491" i="20"/>
  <c r="K492" i="20"/>
  <c r="K493" i="20"/>
  <c r="K494" i="20"/>
  <c r="K495" i="20"/>
  <c r="K496" i="20"/>
  <c r="K497" i="20"/>
  <c r="K498" i="20"/>
  <c r="K499" i="20"/>
  <c r="K500" i="20"/>
  <c r="K501" i="20"/>
  <c r="K502" i="20"/>
  <c r="K503" i="20"/>
  <c r="K504" i="20"/>
  <c r="K505" i="20"/>
  <c r="K506" i="20"/>
  <c r="K507" i="20"/>
  <c r="K508" i="20"/>
  <c r="K509" i="20"/>
  <c r="K510" i="20"/>
  <c r="K511" i="20"/>
  <c r="K512" i="20"/>
  <c r="K513" i="20"/>
  <c r="K514" i="20"/>
  <c r="K515" i="20"/>
  <c r="K516" i="20"/>
  <c r="K517" i="20"/>
  <c r="K518" i="20"/>
  <c r="K519" i="20"/>
  <c r="K520" i="20"/>
  <c r="K521" i="20"/>
  <c r="K522" i="20"/>
  <c r="K523" i="20"/>
  <c r="K524" i="20"/>
  <c r="K525" i="20"/>
  <c r="K526" i="20"/>
  <c r="K527" i="20"/>
  <c r="K528" i="20"/>
  <c r="K529" i="20"/>
  <c r="K530" i="20"/>
  <c r="K531" i="20"/>
  <c r="K532" i="20"/>
  <c r="K533" i="20"/>
  <c r="K534" i="20"/>
  <c r="K535" i="20"/>
  <c r="K536" i="20"/>
  <c r="K537" i="20"/>
  <c r="K538" i="20"/>
  <c r="K539" i="20"/>
  <c r="K540" i="20"/>
  <c r="K541" i="20"/>
  <c r="K542" i="20"/>
  <c r="K543" i="20"/>
  <c r="K544" i="20"/>
  <c r="K545" i="20"/>
  <c r="K546" i="20"/>
  <c r="K547" i="20"/>
  <c r="K548" i="20"/>
  <c r="K549" i="20"/>
  <c r="K550" i="20"/>
  <c r="K551" i="20"/>
  <c r="K552" i="20"/>
  <c r="K553" i="20"/>
  <c r="K554" i="20"/>
  <c r="K555" i="20"/>
  <c r="K556" i="20"/>
  <c r="K557" i="20"/>
  <c r="K558" i="20"/>
  <c r="K559" i="20"/>
  <c r="K560" i="20"/>
  <c r="K561" i="20"/>
  <c r="K562" i="20"/>
  <c r="K563" i="20"/>
  <c r="K564" i="20"/>
  <c r="K565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H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G2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F2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E568" i="20"/>
  <c r="D568" i="20"/>
  <c r="E2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D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C2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AS566" i="20" l="1"/>
  <c r="AI566" i="20"/>
  <c r="BC566" i="20"/>
  <c r="BM566" i="20"/>
  <c r="CE566" i="20"/>
  <c r="CR566" i="20"/>
  <c r="BU566" i="20"/>
  <c r="Z566" i="20"/>
  <c r="J566" i="20"/>
  <c r="L566" i="20"/>
  <c r="I566" i="20"/>
  <c r="Q566" i="20"/>
  <c r="S566" i="20"/>
  <c r="T566" i="20"/>
  <c r="U566" i="20"/>
  <c r="V566" i="20"/>
  <c r="W566" i="20"/>
  <c r="Y566" i="20"/>
  <c r="AA566" i="20"/>
  <c r="AB566" i="20"/>
  <c r="AC566" i="20"/>
  <c r="AD566" i="20"/>
  <c r="AE566" i="20"/>
  <c r="AG566" i="20"/>
  <c r="AH566" i="20"/>
  <c r="AJ566" i="20"/>
  <c r="AK566" i="20"/>
  <c r="AM566" i="20"/>
  <c r="AN566" i="20"/>
  <c r="AO566" i="20"/>
  <c r="AP566" i="20"/>
  <c r="AQ566" i="20"/>
  <c r="AR566" i="20"/>
  <c r="AU566" i="20"/>
  <c r="AV566" i="20"/>
  <c r="AW566" i="20"/>
  <c r="AY566" i="20"/>
  <c r="AZ566" i="20"/>
  <c r="BA566" i="20"/>
  <c r="BB566" i="20"/>
  <c r="BD566" i="20"/>
  <c r="BE566" i="20"/>
  <c r="BF566" i="20"/>
  <c r="BG566" i="20"/>
  <c r="BH566" i="20"/>
  <c r="BI566" i="20"/>
  <c r="BJ566" i="20"/>
  <c r="BK566" i="20"/>
  <c r="BN566" i="20"/>
  <c r="BO566" i="20"/>
  <c r="BP566" i="20"/>
  <c r="BQ566" i="20"/>
  <c r="BR566" i="20"/>
  <c r="BS566" i="20"/>
  <c r="BT566" i="20"/>
  <c r="BV566" i="20"/>
  <c r="BX566" i="20"/>
  <c r="BY566" i="20"/>
  <c r="BZ566" i="20"/>
  <c r="CA566" i="20"/>
  <c r="CB566" i="20"/>
  <c r="CD566" i="20"/>
  <c r="CF566" i="20"/>
  <c r="CG566" i="20"/>
  <c r="CK566" i="20"/>
  <c r="CL566" i="20"/>
  <c r="CM566" i="20"/>
  <c r="CN566" i="20"/>
  <c r="CQ566" i="20"/>
  <c r="CS566" i="20"/>
  <c r="CT566" i="20"/>
  <c r="CU566" i="20"/>
  <c r="CV566" i="20"/>
  <c r="CW566" i="20"/>
  <c r="F566" i="20"/>
  <c r="G566" i="20"/>
  <c r="H566" i="20"/>
  <c r="K566" i="20"/>
  <c r="M566" i="20"/>
  <c r="O566" i="20"/>
  <c r="E566" i="20"/>
  <c r="N566" i="20"/>
  <c r="P566" i="20"/>
  <c r="C566" i="20"/>
  <c r="C567" i="20" s="1"/>
  <c r="CJ566" i="20"/>
  <c r="CP566" i="20"/>
  <c r="AX566" i="20"/>
  <c r="AL566" i="20"/>
  <c r="CO566" i="20"/>
  <c r="AT566" i="20"/>
  <c r="BL566" i="20"/>
  <c r="BW566" i="20"/>
  <c r="CC566" i="20"/>
  <c r="X566" i="20"/>
  <c r="AF566" i="20"/>
  <c r="CI566" i="20"/>
  <c r="R566" i="20"/>
  <c r="CH566" i="20"/>
  <c r="D566" i="20"/>
  <c r="D567" i="20" s="1"/>
  <c r="E567" i="20" l="1"/>
  <c r="F567" i="20" s="1"/>
  <c r="G567" i="20" s="1"/>
  <c r="H567" i="20" s="1"/>
  <c r="I567" i="20" s="1"/>
  <c r="J567" i="20" s="1"/>
  <c r="K567" i="20" s="1"/>
  <c r="L567" i="20" s="1"/>
  <c r="M567" i="20" s="1"/>
  <c r="N567" i="20" s="1"/>
  <c r="O567" i="20" s="1"/>
  <c r="P567" i="20" s="1"/>
  <c r="Q567" i="20" s="1"/>
  <c r="R567" i="20" s="1"/>
  <c r="S567" i="20" s="1"/>
  <c r="T567" i="20" s="1"/>
  <c r="U567" i="20" s="1"/>
  <c r="V567" i="20" s="1"/>
  <c r="W567" i="20" s="1"/>
  <c r="X567" i="20" s="1"/>
  <c r="Y567" i="20" s="1"/>
  <c r="Z567" i="20" s="1"/>
  <c r="AA567" i="20" s="1"/>
  <c r="AB567" i="20" s="1"/>
  <c r="AC567" i="20" s="1"/>
  <c r="AD567" i="20" s="1"/>
  <c r="AE567" i="20" s="1"/>
  <c r="AF567" i="20" s="1"/>
  <c r="AG567" i="20" s="1"/>
  <c r="AH567" i="20" s="1"/>
  <c r="AI567" i="20" s="1"/>
  <c r="AJ567" i="20" s="1"/>
  <c r="AK567" i="20" s="1"/>
  <c r="AL567" i="20" s="1"/>
  <c r="AM567" i="20" s="1"/>
  <c r="AN567" i="20" s="1"/>
  <c r="AO567" i="20" s="1"/>
  <c r="AP567" i="20" s="1"/>
  <c r="AQ567" i="20" s="1"/>
  <c r="AR567" i="20" s="1"/>
  <c r="AS567" i="20" s="1"/>
  <c r="AT567" i="20" s="1"/>
  <c r="AU567" i="20" s="1"/>
  <c r="AV567" i="20" s="1"/>
  <c r="AW567" i="20" s="1"/>
  <c r="AX567" i="20" s="1"/>
  <c r="AY567" i="20" s="1"/>
  <c r="AZ567" i="20" s="1"/>
  <c r="BA567" i="20" s="1"/>
  <c r="BB567" i="20" s="1"/>
  <c r="BC567" i="20" s="1"/>
  <c r="BD567" i="20" s="1"/>
  <c r="BE567" i="20" s="1"/>
  <c r="BF567" i="20" s="1"/>
  <c r="BG567" i="20" s="1"/>
  <c r="BH567" i="20" s="1"/>
  <c r="BI567" i="20" s="1"/>
  <c r="BJ567" i="20" s="1"/>
  <c r="BK567" i="20" s="1"/>
  <c r="BL567" i="20" s="1"/>
  <c r="BM567" i="20" s="1"/>
  <c r="BN567" i="20" s="1"/>
  <c r="BO567" i="20" s="1"/>
  <c r="BP567" i="20" s="1"/>
  <c r="BQ567" i="20" s="1"/>
  <c r="BR567" i="20" s="1"/>
  <c r="BS567" i="20" s="1"/>
  <c r="BT567" i="20" s="1"/>
  <c r="BU567" i="20" s="1"/>
  <c r="BV567" i="20" s="1"/>
  <c r="BW567" i="20" s="1"/>
  <c r="BX567" i="20" s="1"/>
  <c r="BY567" i="20" s="1"/>
  <c r="BZ567" i="20" s="1"/>
  <c r="CA567" i="20" s="1"/>
  <c r="CB567" i="20" s="1"/>
  <c r="CC567" i="20" s="1"/>
  <c r="CD567" i="20" s="1"/>
  <c r="CE567" i="20" s="1"/>
  <c r="CF567" i="20" s="1"/>
  <c r="CG567" i="20" s="1"/>
  <c r="CH567" i="20" s="1"/>
  <c r="CI567" i="20" s="1"/>
  <c r="CJ567" i="20" s="1"/>
  <c r="CK567" i="20" s="1"/>
  <c r="CL567" i="20" s="1"/>
  <c r="CM567" i="20" s="1"/>
  <c r="CN567" i="20" s="1"/>
  <c r="CO567" i="20" s="1"/>
  <c r="CP567" i="20" s="1"/>
  <c r="CQ567" i="20" s="1"/>
  <c r="CR567" i="20" s="1"/>
  <c r="CS567" i="20" s="1"/>
  <c r="CT567" i="20" s="1"/>
  <c r="CU567" i="20" s="1"/>
  <c r="CV567" i="20" s="1"/>
  <c r="CW567" i="20" s="1"/>
  <c r="CX567" i="20" s="1"/>
</calcChain>
</file>

<file path=xl/sharedStrings.xml><?xml version="1.0" encoding="utf-8"?>
<sst xmlns="http://schemas.openxmlformats.org/spreadsheetml/2006/main" count="2809" uniqueCount="1083">
  <si>
    <t>River</t>
  </si>
  <si>
    <t>Reach</t>
  </si>
  <si>
    <t>RS</t>
  </si>
  <si>
    <t>WQ Cell Length (m)</t>
  </si>
  <si>
    <t xml:space="preserve">MissouriRiver   </t>
  </si>
  <si>
    <t xml:space="preserve">Peck2Milk       </t>
  </si>
  <si>
    <t>1769.04         1768.66</t>
  </si>
  <si>
    <t>1768.66         1768.32</t>
  </si>
  <si>
    <t>1768.32         1767.93</t>
  </si>
  <si>
    <t>1767.93         1767.54</t>
  </si>
  <si>
    <t>1767.54         1767.11</t>
  </si>
  <si>
    <t>1767.11         1766.83</t>
  </si>
  <si>
    <t>1766.83         1766.55</t>
  </si>
  <si>
    <t>1766.55         1766.14</t>
  </si>
  <si>
    <t>1766.14         1765.75</t>
  </si>
  <si>
    <t>1765.75         1765.3</t>
  </si>
  <si>
    <t>1765.3          1764.81</t>
  </si>
  <si>
    <t>1764.81         1764.35</t>
  </si>
  <si>
    <t>1764.35         1763.87</t>
  </si>
  <si>
    <t>1763.87         1763.54</t>
  </si>
  <si>
    <t>1763.54         1762.98</t>
  </si>
  <si>
    <t>1762.98         1762.59</t>
  </si>
  <si>
    <t>1762.59         1762.07</t>
  </si>
  <si>
    <t>1762.07         1761.68</t>
  </si>
  <si>
    <t xml:space="preserve">Milk2Poplar     </t>
  </si>
  <si>
    <t>1761.22         1760.74</t>
  </si>
  <si>
    <t>1760.74         1760.3</t>
  </si>
  <si>
    <t>1760.3          1759.89</t>
  </si>
  <si>
    <t>1759.89         1759.31</t>
  </si>
  <si>
    <t>1759.31         1758.8</t>
  </si>
  <si>
    <t>1758.8          1758.18</t>
  </si>
  <si>
    <t>1758.18         1757.6</t>
  </si>
  <si>
    <t>1757.6          1757.1</t>
  </si>
  <si>
    <t>1757.1          1756.58</t>
  </si>
  <si>
    <t>1756.58         1756.05</t>
  </si>
  <si>
    <t>1756.05         1755.54</t>
  </si>
  <si>
    <t>1755.54         1755.02</t>
  </si>
  <si>
    <t>1755.02         1754.52</t>
  </si>
  <si>
    <t>1754.52         1754.01</t>
  </si>
  <si>
    <t>1754.01         1753.49</t>
  </si>
  <si>
    <t>1753.49         1752.92</t>
  </si>
  <si>
    <t>1752.92         1752.43</t>
  </si>
  <si>
    <t>1752.43         1751.89</t>
  </si>
  <si>
    <t>1751.89         1751.38</t>
  </si>
  <si>
    <t>1751.38         1750.99</t>
  </si>
  <si>
    <t>1750.99         1750.28</t>
  </si>
  <si>
    <t>1750.28         1749.74</t>
  </si>
  <si>
    <t>1749.74         1749.2</t>
  </si>
  <si>
    <t>1749.2          1748.59</t>
  </si>
  <si>
    <t>1748.59         1748.1</t>
  </si>
  <si>
    <t>1748.1          1747.59</t>
  </si>
  <si>
    <t>1747.59         1747.17</t>
  </si>
  <si>
    <t>1747.17         1746.68</t>
  </si>
  <si>
    <t>1746.68         1746.16</t>
  </si>
  <si>
    <t>1746.16         1745.76</t>
  </si>
  <si>
    <t>1745.76         1745.17</t>
  </si>
  <si>
    <t>1745.17         1744.6</t>
  </si>
  <si>
    <t>1744.6          1744.05</t>
  </si>
  <si>
    <t>1744.05         1743.54</t>
  </si>
  <si>
    <t>1743.54         1743.07</t>
  </si>
  <si>
    <t>1743.07         1742.6</t>
  </si>
  <si>
    <t>1742.6          1742.13</t>
  </si>
  <si>
    <t>1742.13         1741.66</t>
  </si>
  <si>
    <t>1741.66         1741.1</t>
  </si>
  <si>
    <t>1741.1          1740.55</t>
  </si>
  <si>
    <t>1740.55         1739.77</t>
  </si>
  <si>
    <t>1739.77         1739.25</t>
  </si>
  <si>
    <t>1739.25         1738.69</t>
  </si>
  <si>
    <t>1738.69         1738.17</t>
  </si>
  <si>
    <t>1738.17         1737.64</t>
  </si>
  <si>
    <t>1737.64         1737.08</t>
  </si>
  <si>
    <t>1737.08         1736.55</t>
  </si>
  <si>
    <t>1736.55         1736.24</t>
  </si>
  <si>
    <t>1736.24         1735.99</t>
  </si>
  <si>
    <t>1735.99         1735.44</t>
  </si>
  <si>
    <t>1735.44         1734.96</t>
  </si>
  <si>
    <t>1734.96         1734.49</t>
  </si>
  <si>
    <t>1734.49         1734</t>
  </si>
  <si>
    <t>1734            1733.52</t>
  </si>
  <si>
    <t>1733.52         1733.07</t>
  </si>
  <si>
    <t>1733.07         1732.58</t>
  </si>
  <si>
    <t>1732.58         1732.09</t>
  </si>
  <si>
    <t>1732.09         1731.63</t>
  </si>
  <si>
    <t>1731.63         1731.05</t>
  </si>
  <si>
    <t>1731.05         1730.51</t>
  </si>
  <si>
    <t>1730.51         1730.02</t>
  </si>
  <si>
    <t>1730.02         1729.51</t>
  </si>
  <si>
    <t>1729.51         1729.02</t>
  </si>
  <si>
    <t>1729.02         1728.37</t>
  </si>
  <si>
    <t>1728.37         1727.87</t>
  </si>
  <si>
    <t>1727.87         1727.33</t>
  </si>
  <si>
    <t>1727.33         1726.88</t>
  </si>
  <si>
    <t>1726.88         1726.31</t>
  </si>
  <si>
    <t>1726.31         1725.8</t>
  </si>
  <si>
    <t>1725.8          1725.22</t>
  </si>
  <si>
    <t>1725.22         1724.67</t>
  </si>
  <si>
    <t>1724.67         1724.14</t>
  </si>
  <si>
    <t>1724.14         1723.6</t>
  </si>
  <si>
    <t>1723.6          1723.06</t>
  </si>
  <si>
    <t>1723.06         1722.49</t>
  </si>
  <si>
    <t>1722.49         1721.92</t>
  </si>
  <si>
    <t>1721.92         1721.24</t>
  </si>
  <si>
    <t>1721.24         1720.72</t>
  </si>
  <si>
    <t>1720.72         1720.19</t>
  </si>
  <si>
    <t>1720.19         1719.65</t>
  </si>
  <si>
    <t>1719.65         1719.17</t>
  </si>
  <si>
    <t>1719.17         1718.63</t>
  </si>
  <si>
    <t>1718.63         1718.23</t>
  </si>
  <si>
    <t>1718.23         1717.8</t>
  </si>
  <si>
    <t>1717.8          1717.37</t>
  </si>
  <si>
    <t>1717.37         1716.82</t>
  </si>
  <si>
    <t>1716.82         1716.31</t>
  </si>
  <si>
    <t>1716.31         1715.82</t>
  </si>
  <si>
    <t>1715.82         1715.32</t>
  </si>
  <si>
    <t>1715.32         1714.79</t>
  </si>
  <si>
    <t>1714.79         1714.15</t>
  </si>
  <si>
    <t>1714.15         1713.61</t>
  </si>
  <si>
    <t>1713.61         1713</t>
  </si>
  <si>
    <t>1713            1712.5</t>
  </si>
  <si>
    <t>1712.5          1711.92</t>
  </si>
  <si>
    <t>1711.92         1711.41</t>
  </si>
  <si>
    <t>1711.41         1710.9</t>
  </si>
  <si>
    <t>1710.9          1710.47</t>
  </si>
  <si>
    <t>1710.47         1709.95</t>
  </si>
  <si>
    <t>1709.95         1709.42</t>
  </si>
  <si>
    <t>1709.42         1708.83</t>
  </si>
  <si>
    <t>1708.83         1708.36</t>
  </si>
  <si>
    <t>1708.36         1707.87</t>
  </si>
  <si>
    <t>1707.87         1707.25</t>
  </si>
  <si>
    <t>1707.25         1706.74</t>
  </si>
  <si>
    <t>1706.74         1706.17</t>
  </si>
  <si>
    <t>1706.17         1705.57</t>
  </si>
  <si>
    <t>1705.57         1704.89</t>
  </si>
  <si>
    <t>1704.89         1704.31</t>
  </si>
  <si>
    <t>1704.31         1703.75</t>
  </si>
  <si>
    <t>1703.75         1703.07</t>
  </si>
  <si>
    <t>1703.07         1702.49</t>
  </si>
  <si>
    <t>1702.49         1701.88</t>
  </si>
  <si>
    <t>1701.88         1701.48</t>
  </si>
  <si>
    <t>1701.48         1701.45</t>
  </si>
  <si>
    <t>1701.45         1701.41</t>
  </si>
  <si>
    <t>1701.41         1701.31</t>
  </si>
  <si>
    <t>1701.31         1700.76</t>
  </si>
  <si>
    <t>1700.76         1700.15</t>
  </si>
  <si>
    <t>1700.15         1699.58</t>
  </si>
  <si>
    <t>1699.58         1698.98</t>
  </si>
  <si>
    <t>1698.98         1698.31</t>
  </si>
  <si>
    <t>1698.31         1697.67</t>
  </si>
  <si>
    <t>1697.67         1697.16</t>
  </si>
  <si>
    <t>1697.16         1696.6</t>
  </si>
  <si>
    <t>1696.6          1696.03</t>
  </si>
  <si>
    <t>1696.03         1695.47</t>
  </si>
  <si>
    <t>1695.47         1694.89</t>
  </si>
  <si>
    <t>1694.89         1694.4</t>
  </si>
  <si>
    <t>1694.4          1693.82</t>
  </si>
  <si>
    <t>1693.82         1693.29</t>
  </si>
  <si>
    <t>1693.29         1692.75</t>
  </si>
  <si>
    <t>1692.75         1692.18</t>
  </si>
  <si>
    <t>1692.18         1691.6</t>
  </si>
  <si>
    <t>1691.6          1691.1</t>
  </si>
  <si>
    <t>1691.1          1690.55</t>
  </si>
  <si>
    <t>1690.55         1689.87</t>
  </si>
  <si>
    <t>1689.87         1689.31</t>
  </si>
  <si>
    <t>1689.31         1688.8</t>
  </si>
  <si>
    <t>1688.8          1688.32</t>
  </si>
  <si>
    <t>1688.32         1687.77</t>
  </si>
  <si>
    <t>1687.77         1687.25</t>
  </si>
  <si>
    <t>1687.25         1686.72</t>
  </si>
  <si>
    <t>1686.72         1686.23</t>
  </si>
  <si>
    <t>1686.23         1685.71</t>
  </si>
  <si>
    <t>1685.71         1685.21</t>
  </si>
  <si>
    <t>1685.21         1684.61</t>
  </si>
  <si>
    <t>1684.61         1684.04</t>
  </si>
  <si>
    <t>1684.04         1683.26</t>
  </si>
  <si>
    <t>1683.26         1682.68</t>
  </si>
  <si>
    <t>1682.68         1682.21</t>
  </si>
  <si>
    <t>1682.21         1681.85</t>
  </si>
  <si>
    <t>1681.85         1681.37</t>
  </si>
  <si>
    <t>1681.37         1680.89</t>
  </si>
  <si>
    <t>1680.89         1680.23</t>
  </si>
  <si>
    <t>1680.23         1679.47</t>
  </si>
  <si>
    <t xml:space="preserve">Poplar2Yellow   </t>
  </si>
  <si>
    <t>1678.5          1677.95</t>
  </si>
  <si>
    <t>1677.95         1677.36</t>
  </si>
  <si>
    <t>1677.36         1676.8</t>
  </si>
  <si>
    <t>1676.8          1676.24</t>
  </si>
  <si>
    <t>1676.24         1675.59</t>
  </si>
  <si>
    <t>1675.59         1675.03</t>
  </si>
  <si>
    <t>1675.03         1674.38</t>
  </si>
  <si>
    <t>1674.38         1673.85</t>
  </si>
  <si>
    <t>1673.85         1673.29</t>
  </si>
  <si>
    <t>1673.29         1672.76</t>
  </si>
  <si>
    <t>1672.76         1672.21</t>
  </si>
  <si>
    <t>1672.21         1671.76</t>
  </si>
  <si>
    <t>1671.76         1671.3</t>
  </si>
  <si>
    <t>1671.3          1670.83</t>
  </si>
  <si>
    <t>1670.83         1670.09</t>
  </si>
  <si>
    <t>1670.09         1669.52</t>
  </si>
  <si>
    <t>1669.52         1668.98</t>
  </si>
  <si>
    <t>1668.98         1668.42</t>
  </si>
  <si>
    <t>1668.42         1667.88</t>
  </si>
  <si>
    <t>1667.88         1667.37</t>
  </si>
  <si>
    <t>1667.37         1666.88</t>
  </si>
  <si>
    <t>1666.88         1666.33</t>
  </si>
  <si>
    <t>1666.33         1665.86</t>
  </si>
  <si>
    <t>1665.86         1665.32</t>
  </si>
  <si>
    <t>1665.32         1664.78</t>
  </si>
  <si>
    <t>1664.78         1664.18</t>
  </si>
  <si>
    <t>1664.18         1663.66</t>
  </si>
  <si>
    <t>1663.66         1663.48</t>
  </si>
  <si>
    <t>1663.48         1663.36</t>
  </si>
  <si>
    <t>1663.36         1663.32</t>
  </si>
  <si>
    <t>1663.32         1663.15</t>
  </si>
  <si>
    <t>1663.15         1662.57</t>
  </si>
  <si>
    <t>1662.57         1661.89</t>
  </si>
  <si>
    <t>1661.89         1661.39</t>
  </si>
  <si>
    <t>1661.39         1660.89</t>
  </si>
  <si>
    <t>1660.89         1660.27</t>
  </si>
  <si>
    <t>1660.27         1659.21</t>
  </si>
  <si>
    <t>1659.21         1658.86</t>
  </si>
  <si>
    <t>1658.86         1658.3</t>
  </si>
  <si>
    <t>1658.3          1657.76</t>
  </si>
  <si>
    <t>1657.76         1657.2</t>
  </si>
  <si>
    <t>1657.2          1656.68</t>
  </si>
  <si>
    <t>1656.68         1656.04</t>
  </si>
  <si>
    <t>1656.04         1655.45</t>
  </si>
  <si>
    <t>1655.45         1654.85</t>
  </si>
  <si>
    <t>1654.85         1654.36</t>
  </si>
  <si>
    <t>1654.36         1653.73</t>
  </si>
  <si>
    <t>1653.73         1653.14</t>
  </si>
  <si>
    <t>1653.14         1652.61</t>
  </si>
  <si>
    <t>1652.61         1652.14</t>
  </si>
  <si>
    <t>1652.14         1651.61</t>
  </si>
  <si>
    <t>1651.61         1651.1</t>
  </si>
  <si>
    <t>1651.1          1650.53</t>
  </si>
  <si>
    <t>1650.53         1649.97</t>
  </si>
  <si>
    <t>1649.97         1649.47</t>
  </si>
  <si>
    <t>1649.47         1648.95</t>
  </si>
  <si>
    <t>1648.95         1648.4</t>
  </si>
  <si>
    <t>1648.4          1647.84</t>
  </si>
  <si>
    <t>1647.84         1647.33</t>
  </si>
  <si>
    <t>1647.33         1646.79</t>
  </si>
  <si>
    <t>1646.79         1646.26</t>
  </si>
  <si>
    <t>1646.26         1645.69</t>
  </si>
  <si>
    <t>1645.69         1645.1</t>
  </si>
  <si>
    <t>1645.1          1644.56</t>
  </si>
  <si>
    <t>1644.56         1644.06</t>
  </si>
  <si>
    <t>1644.06         1643.59</t>
  </si>
  <si>
    <t>1643.59         1643.06</t>
  </si>
  <si>
    <t>1643.06         1642.53</t>
  </si>
  <si>
    <t>1642.53         1642</t>
  </si>
  <si>
    <t>1642            1641.45</t>
  </si>
  <si>
    <t>1641.45         1640.88</t>
  </si>
  <si>
    <t>1640.88         1640.36</t>
  </si>
  <si>
    <t>1640.36         1639.88</t>
  </si>
  <si>
    <t>1639.88         1639.33</t>
  </si>
  <si>
    <t>1639.33         1638.81</t>
  </si>
  <si>
    <t>1638.81         1638.31</t>
  </si>
  <si>
    <t>1638.31         1637.92</t>
  </si>
  <si>
    <t>1637.92         1637.35</t>
  </si>
  <si>
    <t>1637.35         1636.74</t>
  </si>
  <si>
    <t>1636.74         1636.15</t>
  </si>
  <si>
    <t>1636.15         1635.55</t>
  </si>
  <si>
    <t>1635.55         1635</t>
  </si>
  <si>
    <t>1635            1634.37</t>
  </si>
  <si>
    <t>1634.37         1633.94</t>
  </si>
  <si>
    <t>1633.94         1633.34</t>
  </si>
  <si>
    <t>1633.34         1632.59</t>
  </si>
  <si>
    <t>1632.59         1631.78</t>
  </si>
  <si>
    <t>1631.78         1631.39</t>
  </si>
  <si>
    <t>1631.39         1630.8</t>
  </si>
  <si>
    <t>1630.8          1630.18</t>
  </si>
  <si>
    <t>1630.18         1629.58</t>
  </si>
  <si>
    <t>1629.58         1629.02</t>
  </si>
  <si>
    <t>1629.02         1628.56</t>
  </si>
  <si>
    <t>1628.56         1628.17</t>
  </si>
  <si>
    <t>1628.17         1627.64</t>
  </si>
  <si>
    <t>1627.64         1627.08</t>
  </si>
  <si>
    <t>1627.08         1626.51</t>
  </si>
  <si>
    <t>1626.51         1625.98</t>
  </si>
  <si>
    <t>1625.98         1625.4</t>
  </si>
  <si>
    <t>1625.4          1624.86</t>
  </si>
  <si>
    <t>1624.86         1624.36</t>
  </si>
  <si>
    <t>1624.36         1623.94</t>
  </si>
  <si>
    <t>1623.94         1623.53</t>
  </si>
  <si>
    <t>1623.53         1623.01</t>
  </si>
  <si>
    <t>1623.01         1622.52</t>
  </si>
  <si>
    <t>1622.52         1622.07</t>
  </si>
  <si>
    <t>1622.07         1621.57</t>
  </si>
  <si>
    <t>1621.57         1621.18</t>
  </si>
  <si>
    <t>1621.18         1620.77</t>
  </si>
  <si>
    <t>1620.77         1620.73</t>
  </si>
  <si>
    <t>1620.73         1620.65</t>
  </si>
  <si>
    <t>1620.65         1620.03</t>
  </si>
  <si>
    <t>1620.03         1619.44</t>
  </si>
  <si>
    <t>1619.44         1618.88</t>
  </si>
  <si>
    <t>1618.88         1618.33</t>
  </si>
  <si>
    <t>1618.33         1617.82</t>
  </si>
  <si>
    <t>1617.82         1617.28</t>
  </si>
  <si>
    <t>1617.28         1616.7</t>
  </si>
  <si>
    <t>1616.7          1616.17</t>
  </si>
  <si>
    <t>1616.17         1615.6</t>
  </si>
  <si>
    <t>1615.6          1615.03</t>
  </si>
  <si>
    <t>1615.03         1614.51</t>
  </si>
  <si>
    <t>1614.51         1613.9</t>
  </si>
  <si>
    <t>1613.9          1613.32</t>
  </si>
  <si>
    <t>1613.32         1612.75</t>
  </si>
  <si>
    <t>1612.75         1612.21</t>
  </si>
  <si>
    <t>1612.21         1611.61</t>
  </si>
  <si>
    <t>1611.61         1611.04</t>
  </si>
  <si>
    <t>1611.04         1610.52</t>
  </si>
  <si>
    <t>1610.52         1609.94</t>
  </si>
  <si>
    <t>1609.94         1609.38</t>
  </si>
  <si>
    <t>1609.38         1608.79</t>
  </si>
  <si>
    <t>1608.79         1608.26</t>
  </si>
  <si>
    <t>1608.26         1607.74</t>
  </si>
  <si>
    <t>1607.74         1607.21</t>
  </si>
  <si>
    <t>1607.21         1606.63</t>
  </si>
  <si>
    <t>1606.63         1606.06</t>
  </si>
  <si>
    <t>1606.06         1605.5</t>
  </si>
  <si>
    <t>1605.5          1604.92</t>
  </si>
  <si>
    <t>1604.92         1604.36</t>
  </si>
  <si>
    <t>1604.36         1603.79</t>
  </si>
  <si>
    <t>1603.79         1603.29</t>
  </si>
  <si>
    <t>1603.29         1599.33</t>
  </si>
  <si>
    <t>1599.33         1598.77</t>
  </si>
  <si>
    <t>1598.77         1598.25</t>
  </si>
  <si>
    <t>1598.25         1597.67</t>
  </si>
  <si>
    <t>1597.67         1597.4</t>
  </si>
  <si>
    <t>1597.4          1597.17</t>
  </si>
  <si>
    <t>1597.17         1596.65</t>
  </si>
  <si>
    <t>1596.65         1596.13</t>
  </si>
  <si>
    <t>1596.13         1595.6</t>
  </si>
  <si>
    <t>1595.6          1595.07</t>
  </si>
  <si>
    <t>1595.07         1594.64</t>
  </si>
  <si>
    <t>1594.64         1594.24</t>
  </si>
  <si>
    <t>1594.24         1593.78</t>
  </si>
  <si>
    <t>1593.78         1593.25</t>
  </si>
  <si>
    <t>1593.25         1592.42</t>
  </si>
  <si>
    <t>1592.42         1591.61</t>
  </si>
  <si>
    <t>1591.61         1591.03</t>
  </si>
  <si>
    <t>1591.03         1590.5</t>
  </si>
  <si>
    <t>1590.5          1590.02</t>
  </si>
  <si>
    <t>1590.02         1589.16</t>
  </si>
  <si>
    <t>1589.16         1589.12</t>
  </si>
  <si>
    <t>1589.12         1588.95</t>
  </si>
  <si>
    <t>1588.95         1588.83</t>
  </si>
  <si>
    <t>1588.83         1588.31</t>
  </si>
  <si>
    <t>1588.31         1588.01</t>
  </si>
  <si>
    <t>1588.01         1587.58</t>
  </si>
  <si>
    <t>1587.58         1587.13</t>
  </si>
  <si>
    <t>1587.13         1586.74</t>
  </si>
  <si>
    <t>1586.74         1586.39</t>
  </si>
  <si>
    <t>1586.39         1585.97</t>
  </si>
  <si>
    <t>1585.97         1585.28</t>
  </si>
  <si>
    <t>1585.28         1585.12</t>
  </si>
  <si>
    <t>1585.12         1584.93</t>
  </si>
  <si>
    <t>1584.93         1584.72</t>
  </si>
  <si>
    <t>1584.72         1584.41</t>
  </si>
  <si>
    <t>1584.41         1583.95</t>
  </si>
  <si>
    <t>1583.95         1583.42</t>
  </si>
  <si>
    <t>1583.42         1582.94</t>
  </si>
  <si>
    <t>1582.94         1582.43</t>
  </si>
  <si>
    <t>1582.43         1582.01</t>
  </si>
  <si>
    <t>Yellow2GarrisonD</t>
  </si>
  <si>
    <t>1581.35         1581.1</t>
  </si>
  <si>
    <t>1581.1          1580.75</t>
  </si>
  <si>
    <t>1580.75         1580.34</t>
  </si>
  <si>
    <t>1580.34         1579.97</t>
  </si>
  <si>
    <t>1579.97         1579.41</t>
  </si>
  <si>
    <t>1579.41         1578.98</t>
  </si>
  <si>
    <t>1578.98         1578.57</t>
  </si>
  <si>
    <t>1578.57         1578.04</t>
  </si>
  <si>
    <t>1578.04         1577.67</t>
  </si>
  <si>
    <t>1577.67         1577.17</t>
  </si>
  <si>
    <t>1577.17         1577.03</t>
  </si>
  <si>
    <t>1577.03         1576.37</t>
  </si>
  <si>
    <t>1576.37         1576.08</t>
  </si>
  <si>
    <t>1576.08         1575.69</t>
  </si>
  <si>
    <t>1575.69         1575.1</t>
  </si>
  <si>
    <t>1575.1          1574.67</t>
  </si>
  <si>
    <t>1574.67         1574.26</t>
  </si>
  <si>
    <t>1574.26         1574.02</t>
  </si>
  <si>
    <t>1574.02         1571.85</t>
  </si>
  <si>
    <t>1571.85         1570.96</t>
  </si>
  <si>
    <t>1570.96         1569.48</t>
  </si>
  <si>
    <t>1569.48         1568.25</t>
  </si>
  <si>
    <t>1568.25         1567.86</t>
  </si>
  <si>
    <t>1567.86         1567.5</t>
  </si>
  <si>
    <t>1567.5          1567.03</t>
  </si>
  <si>
    <t>1567.03         1566.55</t>
  </si>
  <si>
    <t>1566.55         1565.87</t>
  </si>
  <si>
    <t>1565.87         1565.43</t>
  </si>
  <si>
    <t>1565.43         1564.87</t>
  </si>
  <si>
    <t>1564.87         1564.49</t>
  </si>
  <si>
    <t>1564.49         1564.1</t>
  </si>
  <si>
    <t>1564.1          1563.64</t>
  </si>
  <si>
    <t>1563.64         1563.19</t>
  </si>
  <si>
    <t>1563.19         1562.68</t>
  </si>
  <si>
    <t>1562.68         1562.31</t>
  </si>
  <si>
    <t>1562.31         1561.81</t>
  </si>
  <si>
    <t>1561.81         1561.12</t>
  </si>
  <si>
    <t>1561.12         1560.55</t>
  </si>
  <si>
    <t>1560.55         1559.97</t>
  </si>
  <si>
    <t>1559.97         1559.33</t>
  </si>
  <si>
    <t>1559.33         1558.9</t>
  </si>
  <si>
    <t>1558.9          1558.28</t>
  </si>
  <si>
    <t>1558.28         1557.68</t>
  </si>
  <si>
    <t>1557.68         1557.48</t>
  </si>
  <si>
    <t>1557.48         1557.04</t>
  </si>
  <si>
    <t>1557.04         1556.43</t>
  </si>
  <si>
    <t>1556.43         1555.56</t>
  </si>
  <si>
    <t>1555.56         1555.04</t>
  </si>
  <si>
    <t>1555.04         1554.43</t>
  </si>
  <si>
    <t>1554.43         1554.18</t>
  </si>
  <si>
    <t>1554.18         1553.71</t>
  </si>
  <si>
    <t>1553.71         1553.15</t>
  </si>
  <si>
    <t>1553.15         1552.74</t>
  </si>
  <si>
    <t>1552.74         1552.67</t>
  </si>
  <si>
    <t>1552.67         1552.63</t>
  </si>
  <si>
    <t>1552.63         1552.2</t>
  </si>
  <si>
    <t>1552.2          1551.72</t>
  </si>
  <si>
    <t>1551.72         1551.19</t>
  </si>
  <si>
    <t>1551.19         1550.72</t>
  </si>
  <si>
    <t>1550.72         1550.19</t>
  </si>
  <si>
    <t>1550.19         1549.8</t>
  </si>
  <si>
    <t>1549.8          1549.26</t>
  </si>
  <si>
    <t>1549.26         1548.74</t>
  </si>
  <si>
    <t>1548.74         1548.19</t>
  </si>
  <si>
    <t>1548.19         1547.56</t>
  </si>
  <si>
    <t>1547.56         1547.26</t>
  </si>
  <si>
    <t>1547.26         1544.95</t>
  </si>
  <si>
    <t>1544.95         1544.77</t>
  </si>
  <si>
    <t>1544.77         1544.34</t>
  </si>
  <si>
    <t>1544.34         1544.17</t>
  </si>
  <si>
    <t>1544.17         1543.7</t>
  </si>
  <si>
    <t>1543.7          1543.18</t>
  </si>
  <si>
    <t>1543.18         1542.67</t>
  </si>
  <si>
    <t>1542.67         1541.86</t>
  </si>
  <si>
    <t>1541.86         1541.35</t>
  </si>
  <si>
    <t>1541.35         1540.88</t>
  </si>
  <si>
    <t>1540.88         1540.53</t>
  </si>
  <si>
    <t>1540.53         1539.93</t>
  </si>
  <si>
    <t>1539.93         1539.41</t>
  </si>
  <si>
    <t>1539.41         1538.88</t>
  </si>
  <si>
    <t>1538.88         1538.37</t>
  </si>
  <si>
    <t>1538.37         1537.89</t>
  </si>
  <si>
    <t>1537.89         1537.51</t>
  </si>
  <si>
    <t>1537.51         1537.04</t>
  </si>
  <si>
    <t>1537.04         1536.51</t>
  </si>
  <si>
    <t>1536.51         1535.89</t>
  </si>
  <si>
    <t>1535.89         1535.67</t>
  </si>
  <si>
    <t>1535.67         1535.55</t>
  </si>
  <si>
    <t>1535.55         1534.87</t>
  </si>
  <si>
    <t>1534.87         1534.31</t>
  </si>
  <si>
    <t>1534.31         1533.78</t>
  </si>
  <si>
    <t>1533.78         1533.47</t>
  </si>
  <si>
    <t>1533.47         1532.76</t>
  </si>
  <si>
    <t>1532.76         1532.23</t>
  </si>
  <si>
    <t>1532.23         1531.72</t>
  </si>
  <si>
    <t>1531.72         1531.23</t>
  </si>
  <si>
    <t>1531.23         1530.56</t>
  </si>
  <si>
    <t>1530.56         1530.45</t>
  </si>
  <si>
    <t>1530.45         1529.8</t>
  </si>
  <si>
    <t>1529.8          1529.18</t>
  </si>
  <si>
    <t>1529.18         1528.67</t>
  </si>
  <si>
    <t>1528.67         1528.05</t>
  </si>
  <si>
    <t>1528.05         1527.4</t>
  </si>
  <si>
    <t>1527.4          1526.95</t>
  </si>
  <si>
    <t>1526.95         1526.43</t>
  </si>
  <si>
    <t>1526.43         1525.98</t>
  </si>
  <si>
    <t>1525.98         1525.54</t>
  </si>
  <si>
    <t>1525.54         1525.15</t>
  </si>
  <si>
    <t>1525.15         1524.71</t>
  </si>
  <si>
    <t>1524.71         1524.32</t>
  </si>
  <si>
    <t>1524.32         1523.86</t>
  </si>
  <si>
    <t>1523.86         1523.35</t>
  </si>
  <si>
    <t>1523.35         1522.78</t>
  </si>
  <si>
    <t>1522.78         1522.21</t>
  </si>
  <si>
    <t>1522.21         1521.57</t>
  </si>
  <si>
    <t>1521.57         1521.09</t>
  </si>
  <si>
    <t>1521.09         1520.59</t>
  </si>
  <si>
    <t>1520.59         1520.08</t>
  </si>
  <si>
    <t>1520.08         1519.62</t>
  </si>
  <si>
    <t>1519.62         1519.18</t>
  </si>
  <si>
    <t>1519.18         1518.74</t>
  </si>
  <si>
    <t>1518.74         1518.3</t>
  </si>
  <si>
    <t>1518.3          1517.87</t>
  </si>
  <si>
    <t>1517.87         1517.45</t>
  </si>
  <si>
    <t>1517.45         1517.01</t>
  </si>
  <si>
    <t>1517.01         1516.58</t>
  </si>
  <si>
    <t>1516.58         1516.16</t>
  </si>
  <si>
    <t>1516.16         1515.63</t>
  </si>
  <si>
    <t>1515.63         1515.09</t>
  </si>
  <si>
    <t>1515.09         1514.58</t>
  </si>
  <si>
    <t>1514.58         1514.08</t>
  </si>
  <si>
    <t>1514.08         1513.59</t>
  </si>
  <si>
    <t>1513.59         1513.1</t>
  </si>
  <si>
    <t>1513.1          1512.61</t>
  </si>
  <si>
    <t>1512.61         1512.13</t>
  </si>
  <si>
    <t>1512.13         1511.6</t>
  </si>
  <si>
    <t>1511.6          1511.09</t>
  </si>
  <si>
    <t>1511.09         1510.6</t>
  </si>
  <si>
    <t>1510.6          1510.15</t>
  </si>
  <si>
    <t>1510.15         1509.68</t>
  </si>
  <si>
    <t>1509.68         1509.16</t>
  </si>
  <si>
    <t>1509.16         1508.68</t>
  </si>
  <si>
    <t>1508.68         1508.13</t>
  </si>
  <si>
    <t>1508.13         1507.57</t>
  </si>
  <si>
    <t>1507.57         1507.01</t>
  </si>
  <si>
    <t>1507.01         1506.48</t>
  </si>
  <si>
    <t>1506.48         1505.94</t>
  </si>
  <si>
    <t>1505.94         1505.4</t>
  </si>
  <si>
    <t>1505.4          1504.87</t>
  </si>
  <si>
    <t>1504.87         1504.35</t>
  </si>
  <si>
    <t>1504.35         1503.84</t>
  </si>
  <si>
    <t>1503.84         1503.34</t>
  </si>
  <si>
    <t>1503.34         1502.82</t>
  </si>
  <si>
    <t>1502.82         1502.34</t>
  </si>
  <si>
    <t>1502.34         1501.82</t>
  </si>
  <si>
    <t>1501.82         1501.26</t>
  </si>
  <si>
    <t>1501.26         1500.72</t>
  </si>
  <si>
    <t>1500.72         1500.17</t>
  </si>
  <si>
    <t>1500.17         1499.59</t>
  </si>
  <si>
    <t>1499.59         1499.09</t>
  </si>
  <si>
    <t>1499.09         1498.59</t>
  </si>
  <si>
    <t>1498.59         1498.09</t>
  </si>
  <si>
    <t>1498.09         1497.59</t>
  </si>
  <si>
    <t>1497.59         1497.1</t>
  </si>
  <si>
    <t>1497.1          1496.6</t>
  </si>
  <si>
    <t>1496.6          1496.11</t>
  </si>
  <si>
    <t>1496.11         1495.63</t>
  </si>
  <si>
    <t>1495.63         1495.15</t>
  </si>
  <si>
    <t>1495.15         1494.66</t>
  </si>
  <si>
    <t>1494.66         1494.19</t>
  </si>
  <si>
    <t>1494.19         1493.71</t>
  </si>
  <si>
    <t>1493.71         1493.22</t>
  </si>
  <si>
    <t>1493.22         1492.76</t>
  </si>
  <si>
    <t>1492.76         1492.27</t>
  </si>
  <si>
    <t>1492.27         1491.8</t>
  </si>
  <si>
    <t>1491.8          1491.31</t>
  </si>
  <si>
    <t>1491.31         1490.82</t>
  </si>
  <si>
    <t>1490.82         1490.33</t>
  </si>
  <si>
    <t>1490.33         1489.85</t>
  </si>
  <si>
    <t>1489.85         1489.38</t>
  </si>
  <si>
    <t>1489.38         1488.93</t>
  </si>
  <si>
    <t>1488.93         1488.47</t>
  </si>
  <si>
    <t>1488.47         1488</t>
  </si>
  <si>
    <t>1488            1487.53</t>
  </si>
  <si>
    <t>1487.53         1485.73</t>
  </si>
  <si>
    <t>1485.73         1483.86</t>
  </si>
  <si>
    <t>1483.86         1480.5</t>
  </si>
  <si>
    <t>1480.5          1477.64</t>
  </si>
  <si>
    <t>1477.64         1472</t>
  </si>
  <si>
    <t>1472            1468.74</t>
  </si>
  <si>
    <t>1468.74         1462.16</t>
  </si>
  <si>
    <t>1462.16         1456.48</t>
  </si>
  <si>
    <t>1456.48         1453.22</t>
  </si>
  <si>
    <t>1453.22         1450.07</t>
  </si>
  <si>
    <t>1450.07         1444.98</t>
  </si>
  <si>
    <t>1444.98         1439.2</t>
  </si>
  <si>
    <t>1439.2          1436.77</t>
  </si>
  <si>
    <t>1436.77         1434.67</t>
  </si>
  <si>
    <t>1434.67         1428.19</t>
  </si>
  <si>
    <t>1428.19         1421.5</t>
  </si>
  <si>
    <t>1421.5          1417.12</t>
  </si>
  <si>
    <t>1417.12         1414.33</t>
  </si>
  <si>
    <t>1414.33         1409.49</t>
  </si>
  <si>
    <t>1409.49         1402.8</t>
  </si>
  <si>
    <t>1402.8          1398.48</t>
  </si>
  <si>
    <t>1398.48         1394.68</t>
  </si>
  <si>
    <t>1394.68         1392.5</t>
  </si>
  <si>
    <t>1392.5          1391.08</t>
  </si>
  <si>
    <t>59 (26JUN1985 06:00:00)-upstream face - velocity (m/s)</t>
  </si>
  <si>
    <t>59 (26JUN1985 06:00:00)-Water Temperature (C)</t>
  </si>
  <si>
    <t>59 (26JUN1985 06:00:00)-upstream face - advection mass (g)</t>
  </si>
  <si>
    <t>60 (26JUN1985 09:00:00)-upstream face - velocity (m/s)</t>
  </si>
  <si>
    <t>60 (26JUN1985 09:00:00)-Water Temperature (C)</t>
  </si>
  <si>
    <t>60 (26JUN1985 09:00:00)-upstream face - advection mass (g)</t>
  </si>
  <si>
    <t>61 (26JUN1985 12:00:00)-upstream face - velocity (m/s)</t>
  </si>
  <si>
    <t>61 (26JUN1985 12:00:00)-Water Temperature (C)</t>
  </si>
  <si>
    <t>61 (26JUN1985 12:00:00)-upstream face - advection mass (g)</t>
  </si>
  <si>
    <t>62 (26JUN1985 15:00:00)-upstream face - velocity (m/s)</t>
  </si>
  <si>
    <t>62 (26JUN1985 15:00:00)-Water Temperature (C)</t>
  </si>
  <si>
    <t>62 (26JUN1985 15:00:00)-upstream face - advection mass (g)</t>
  </si>
  <si>
    <t>63 (26JUN1985 18:00:00)-upstream face - velocity (m/s)</t>
  </si>
  <si>
    <t>63 (26JUN1985 18:00:00)-Water Temperature (C)</t>
  </si>
  <si>
    <t>63 (26JUN1985 18:00:00)-upstream face - advection mass (g)</t>
  </si>
  <si>
    <t>64 (26JUN1985 21:00:00)-upstream face - velocity (m/s)</t>
  </si>
  <si>
    <t>64 (26JUN1985 21:00:00)-Water Temperature (C)</t>
  </si>
  <si>
    <t>64 (26JUN1985 21:00:00)-upstream face - advection mass (g)</t>
  </si>
  <si>
    <t>65 (27JUN1985 00:00:00)-upstream face - velocity (m/s)</t>
  </si>
  <si>
    <t>65 (27JUN1985 00:00:00)-Water Temperature (C)</t>
  </si>
  <si>
    <t>65 (27JUN1985 00:00:00)-upstream face - advection mass (g)</t>
  </si>
  <si>
    <t>66 (27JUN1985 03:00:00)-upstream face - velocity (m/s)</t>
  </si>
  <si>
    <t>66 (27JUN1985 03:00:00)-Water Temperature (C)</t>
  </si>
  <si>
    <t>66 (27JUN1985 03:00:00)-upstream face - advection mass (g)</t>
  </si>
  <si>
    <t>67 (27JUN1985 06:00:00)-upstream face - velocity (m/s)</t>
  </si>
  <si>
    <t>67 (27JUN1985 06:00:00)-Water Temperature (C)</t>
  </si>
  <si>
    <t>67 (27JUN1985 06:00:00)-upstream face - advection mass (g)</t>
  </si>
  <si>
    <t>68 (27JUN1985 09:00:00)-upstream face - velocity (m/s)</t>
  </si>
  <si>
    <t>68 (27JUN1985 09:00:00)-Water Temperature (C)</t>
  </si>
  <si>
    <t>68 (27JUN1985 09:00:00)-upstream face - advection mass (g)</t>
  </si>
  <si>
    <t>69 (27JUN1985 12:00:00)-upstream face - velocity (m/s)</t>
  </si>
  <si>
    <t>69 (27JUN1985 12:00:00)-Water Temperature (C)</t>
  </si>
  <si>
    <t>69 (27JUN1985 12:00:00)-upstream face - advection mass (g)</t>
  </si>
  <si>
    <t>70 (27JUN1985 15:00:00)-upstream face - velocity (m/s)</t>
  </si>
  <si>
    <t>70 (27JUN1985 15:00:00)-Water Temperature (C)</t>
  </si>
  <si>
    <t>70 (27JUN1985 15:00:00)-upstream face - advection mass (g)</t>
  </si>
  <si>
    <t>71 (27JUN1985 18:00:00)-upstream face - velocity (m/s)</t>
  </si>
  <si>
    <t>71 (27JUN1985 18:00:00)-Water Temperature (C)</t>
  </si>
  <si>
    <t>71 (27JUN1985 18:00:00)-upstream face - advection mass (g)</t>
  </si>
  <si>
    <t>72 (27JUN1985 21:00:00)-upstream face - velocity (m/s)</t>
  </si>
  <si>
    <t>72 (27JUN1985 21:00:00)-Water Temperature (C)</t>
  </si>
  <si>
    <t>72 (27JUN1985 21:00:00)-upstream face - advection mass (g)</t>
  </si>
  <si>
    <t>73 (28JUN1985 00:00:00)-upstream face - velocity (m/s)</t>
  </si>
  <si>
    <t>73 (28JUN1985 00:00:00)-Water Temperature (C)</t>
  </si>
  <si>
    <t>73 (28JUN1985 00:00:00)-upstream face - advection mass (g)</t>
  </si>
  <si>
    <t>74 (28JUN1985 03:00:00)-upstream face - velocity (m/s)</t>
  </si>
  <si>
    <t>74 (28JUN1985 03:00:00)-Water Temperature (C)</t>
  </si>
  <si>
    <t>74 (28JUN1985 03:00:00)-upstream face - advection mass (g)</t>
  </si>
  <si>
    <t>75 (28JUN1985 06:00:00)-upstream face - velocity (m/s)</t>
  </si>
  <si>
    <t>75 (28JUN1985 06:00:00)-Water Temperature (C)</t>
  </si>
  <si>
    <t>75 (28JUN1985 06:00:00)-upstream face - advection mass (g)</t>
  </si>
  <si>
    <t>76 (28JUN1985 09:00:00)-upstream face - velocity (m/s)</t>
  </si>
  <si>
    <t>76 (28JUN1985 09:00:00)-Water Temperature (C)</t>
  </si>
  <si>
    <t>76 (28JUN1985 09:00:00)-upstream face - advection mass (g)</t>
  </si>
  <si>
    <t>77 (28JUN1985 12:00:00)-upstream face - velocity (m/s)</t>
  </si>
  <si>
    <t>77 (28JUN1985 12:00:00)-Water Temperature (C)</t>
  </si>
  <si>
    <t>77 (28JUN1985 12:00:00)-upstream face - advection mass (g)</t>
  </si>
  <si>
    <t>78 (28JUN1985 15:00:00)-upstream face - velocity (m/s)</t>
  </si>
  <si>
    <t>78 (28JUN1985 15:00:00)-Water Temperature (C)</t>
  </si>
  <si>
    <t>78 (28JUN1985 15:00:00)-upstream face - advection mass (g)</t>
  </si>
  <si>
    <t>79 (28JUN1985 18:00:00)-upstream face - velocity (m/s)</t>
  </si>
  <si>
    <t>79 (28JUN1985 18:00:00)-Water Temperature (C)</t>
  </si>
  <si>
    <t>79 (28JUN1985 18:00:00)-upstream face - advection mass (g)</t>
  </si>
  <si>
    <t>80 (28JUN1985 21:00:00)-upstream face - velocity (m/s)</t>
  </si>
  <si>
    <t>80 (28JUN1985 21:00:00)-Water Temperature (C)</t>
  </si>
  <si>
    <t>80 (28JUN1985 21:00:00)-upstream face - advection mass (g)</t>
  </si>
  <si>
    <t>81 (29JUN1985 00:00:00)-upstream face - velocity (m/s)</t>
  </si>
  <si>
    <t>81 (29JUN1985 00:00:00)-Water Temperature (C)</t>
  </si>
  <si>
    <t>81 (29JUN1985 00:00:00)-upstream face - advection mass (g)</t>
  </si>
  <si>
    <t>82 (29JUN1985 03:00:00)-upstream face - velocity (m/s)</t>
  </si>
  <si>
    <t>82 (29JUN1985 03:00:00)-Water Temperature (C)</t>
  </si>
  <si>
    <t>82 (29JUN1985 03:00:00)-upstream face - advection mass (g)</t>
  </si>
  <si>
    <t>83 (29JUN1985 06:00:00)-upstream face - velocity (m/s)</t>
  </si>
  <si>
    <t>83 (29JUN1985 06:00:00)-Water Temperature (C)</t>
  </si>
  <si>
    <t>83 (29JUN1985 06:00:00)-upstream face - advection mass (g)</t>
  </si>
  <si>
    <t>84 (29JUN1985 09:00:00)-upstream face - velocity (m/s)</t>
  </si>
  <si>
    <t>84 (29JUN1985 09:00:00)-Water Temperature (C)</t>
  </si>
  <si>
    <t>84 (29JUN1985 09:00:00)-upstream face - advection mass (g)</t>
  </si>
  <si>
    <t>85 (29JUN1985 12:00:00)-upstream face - velocity (m/s)</t>
  </si>
  <si>
    <t>85 (29JUN1985 12:00:00)-Water Temperature (C)</t>
  </si>
  <si>
    <t>85 (29JUN1985 12:00:00)-upstream face - advection mass (g)</t>
  </si>
  <si>
    <t>86 (29JUN1985 15:00:00)-upstream face - velocity (m/s)</t>
  </si>
  <si>
    <t>86 (29JUN1985 15:00:00)-Water Temperature (C)</t>
  </si>
  <si>
    <t>86 (29JUN1985 15:00:00)-upstream face - advection mass (g)</t>
  </si>
  <si>
    <t>87 (29JUN1985 18:00:00)-upstream face - velocity (m/s)</t>
  </si>
  <si>
    <t>87 (29JUN1985 18:00:00)-Water Temperature (C)</t>
  </si>
  <si>
    <t>87 (29JUN1985 18:00:00)-upstream face - advection mass (g)</t>
  </si>
  <si>
    <t>88 (29JUN1985 21:00:00)-upstream face - velocity (m/s)</t>
  </si>
  <si>
    <t>88 (29JUN1985 21:00:00)-Water Temperature (C)</t>
  </si>
  <si>
    <t>88 (29JUN1985 21:00:00)-upstream face - advection mass (g)</t>
  </si>
  <si>
    <t>89 (30JUN1985 00:00:00)-upstream face - velocity (m/s)</t>
  </si>
  <si>
    <t>89 (30JUN1985 00:00:00)-Water Temperature (C)</t>
  </si>
  <si>
    <t>89 (30JUN1985 00:00:00)-upstream face - advection mass (g)</t>
  </si>
  <si>
    <t>90 (30JUN1985 03:00:00)-upstream face - velocity (m/s)</t>
  </si>
  <si>
    <t>90 (30JUN1985 03:00:00)-Water Temperature (C)</t>
  </si>
  <si>
    <t>90 (30JUN1985 03:00:00)-upstream face - advection mass (g)</t>
  </si>
  <si>
    <t>91 (30JUN1985 06:00:00)-upstream face - velocity (m/s)</t>
  </si>
  <si>
    <t>91 (30JUN1985 06:00:00)-Water Temperature (C)</t>
  </si>
  <si>
    <t>91 (30JUN1985 06:00:00)-upstream face - advection mass (g)</t>
  </si>
  <si>
    <t>92 (30JUN1985 09:00:00)-upstream face - velocity (m/s)</t>
  </si>
  <si>
    <t>92 (30JUN1985 09:00:00)-Water Temperature (C)</t>
  </si>
  <si>
    <t>92 (30JUN1985 09:00:00)-upstream face - advection mass (g)</t>
  </si>
  <si>
    <t>93 (30JUN1985 12:00:00)-upstream face - velocity (m/s)</t>
  </si>
  <si>
    <t>93 (30JUN1985 12:00:00)-Water Temperature (C)</t>
  </si>
  <si>
    <t>93 (30JUN1985 12:00:00)-upstream face - advection mass (g)</t>
  </si>
  <si>
    <t>94 (30JUN1985 15:00:00)-upstream face - velocity (m/s)</t>
  </si>
  <si>
    <t>94 (30JUN1985 15:00:00)-Water Temperature (C)</t>
  </si>
  <si>
    <t>94 (30JUN1985 15:00:00)-upstream face - advection mass (g)</t>
  </si>
  <si>
    <t>95 (30JUN1985 18:00:00)-upstream face - velocity (m/s)</t>
  </si>
  <si>
    <t>95 (30JUN1985 18:00:00)-Water Temperature (C)</t>
  </si>
  <si>
    <t>95 (30JUN1985 18:00:00)-upstream face - advection mass (g)</t>
  </si>
  <si>
    <t>96 (30JUN1985 21:00:00)-upstream face - velocity (m/s)</t>
  </si>
  <si>
    <t>96 (30JUN1985 21:00:00)-Water Temperature (C)</t>
  </si>
  <si>
    <t>96 (30JUN1985 21:00:00)-upstream face - advection mass (g)</t>
  </si>
  <si>
    <t>97 (01JUL1985 00:00:00)-upstream face - velocity (m/s)</t>
  </si>
  <si>
    <t>97 (01JUL1985 00:00:00)-Water Temperature (C)</t>
  </si>
  <si>
    <t>97 (01JUL1985 00:00:00)-upstream face - advection mass (g)</t>
  </si>
  <si>
    <t>98 (01JUL1985 03:00:00)-upstream face - velocity (m/s)</t>
  </si>
  <si>
    <t>98 (01JUL1985 03:00:00)-Water Temperature (C)</t>
  </si>
  <si>
    <t>98 (01JUL1985 03:00:00)-upstream face - advection mass (g)</t>
  </si>
  <si>
    <t>99 (01JUL1985 06:00:00)-upstream face - velocity (m/s)</t>
  </si>
  <si>
    <t>99 (01JUL1985 06:00:00)-Water Temperature (C)</t>
  </si>
  <si>
    <t>99 (01JUL1985 06:00:00)-upstream face - advection mass (g)</t>
  </si>
  <si>
    <t>100 (01JUL1985 09:00:00)-upstream face - velocity (m/s)</t>
  </si>
  <si>
    <t>100 (01JUL1985 09:00:00)-Water Temperature (C)</t>
  </si>
  <si>
    <t>100 (01JUL1985 09:00:00)-upstream face - advection mass (g)</t>
  </si>
  <si>
    <t>101 (01JUL1985 12:00:00)-upstream face - velocity (m/s)</t>
  </si>
  <si>
    <t>101 (01JUL1985 12:00:00)-Water Temperature (C)</t>
  </si>
  <si>
    <t>101 (01JUL1985 12:00:00)-upstream face - advection mass (g)</t>
  </si>
  <si>
    <t>102 (01JUL1985 15:00:00)-upstream face - velocity (m/s)</t>
  </si>
  <si>
    <t>102 (01JUL1985 15:00:00)-Water Temperature (C)</t>
  </si>
  <si>
    <t>102 (01JUL1985 15:00:00)-upstream face - advection mass (g)</t>
  </si>
  <si>
    <t>103 (01JUL1985 18:00:00)-upstream face - velocity (m/s)</t>
  </si>
  <si>
    <t>103 (01JUL1985 18:00:00)-Water Temperature (C)</t>
  </si>
  <si>
    <t>103 (01JUL1985 18:00:00)-upstream face - advection mass (g)</t>
  </si>
  <si>
    <t>104 (01JUL1985 21:00:00)-upstream face - velocity (m/s)</t>
  </si>
  <si>
    <t>104 (01JUL1985 21:00:00)-Water Temperature (C)</t>
  </si>
  <si>
    <t>104 (01JUL1985 21:00:00)-upstream face - advection mass (g)</t>
  </si>
  <si>
    <t>105 (02JUL1985 00:00:00)-upstream face - velocity (m/s)</t>
  </si>
  <si>
    <t>105 (02JUL1985 00:00:00)-Water Temperature (C)</t>
  </si>
  <si>
    <t>105 (02JUL1985 00:00:00)-upstream face - advection mass (g)</t>
  </si>
  <si>
    <t>106 (02JUL1985 03:00:00)-upstream face - velocity (m/s)</t>
  </si>
  <si>
    <t>106 (02JUL1985 03:00:00)-Water Temperature (C)</t>
  </si>
  <si>
    <t>106 (02JUL1985 03:00:00)-upstream face - advection mass (g)</t>
  </si>
  <si>
    <t>107 (02JUL1985 06:00:00)-upstream face - velocity (m/s)</t>
  </si>
  <si>
    <t>107 (02JUL1985 06:00:00)-Water Temperature (C)</t>
  </si>
  <si>
    <t>107 (02JUL1985 06:00:00)-upstream face - advection mass (g)</t>
  </si>
  <si>
    <t>108 (02JUL1985 09:00:00)-upstream face - velocity (m/s)</t>
  </si>
  <si>
    <t>108 (02JUL1985 09:00:00)-Water Temperature (C)</t>
  </si>
  <si>
    <t>108 (02JUL1985 09:00:00)-upstream face - advection mass (g)</t>
  </si>
  <si>
    <t>109 (02JUL1985 12:00:00)-upstream face - velocity (m/s)</t>
  </si>
  <si>
    <t>109 (02JUL1985 12:00:00)-Water Temperature (C)</t>
  </si>
  <si>
    <t>109 (02JUL1985 12:00:00)-upstream face - advection mass (g)</t>
  </si>
  <si>
    <t>110 (02JUL1985 15:00:00)-upstream face - velocity (m/s)</t>
  </si>
  <si>
    <t>110 (02JUL1985 15:00:00)-Water Temperature (C)</t>
  </si>
  <si>
    <t>110 (02JUL1985 15:00:00)-upstream face - advection mass (g)</t>
  </si>
  <si>
    <t>111 (02JUL1985 18:00:00)-upstream face - velocity (m/s)</t>
  </si>
  <si>
    <t>111 (02JUL1985 18:00:00)-Water Temperature (C)</t>
  </si>
  <si>
    <t>111 (02JUL1985 18:00:00)-upstream face - advection mass (g)</t>
  </si>
  <si>
    <t>112 (02JUL1985 21:00:00)-upstream face - velocity (m/s)</t>
  </si>
  <si>
    <t>112 (02JUL1985 21:00:00)-Water Temperature (C)</t>
  </si>
  <si>
    <t>112 (02JUL1985 21:00:00)-upstream face - advection mass (g)</t>
  </si>
  <si>
    <t>113 (03JUL1985 00:00:00)-upstream face - velocity (m/s)</t>
  </si>
  <si>
    <t>113 (03JUL1985 00:00:00)-Water Temperature (C)</t>
  </si>
  <si>
    <t>113 (03JUL1985 00:00:00)-upstream face - advection mass (g)</t>
  </si>
  <si>
    <t>114 (03JUL1985 03:00:00)-upstream face - velocity (m/s)</t>
  </si>
  <si>
    <t>114 (03JUL1985 03:00:00)-Water Temperature (C)</t>
  </si>
  <si>
    <t>114 (03JUL1985 03:00:00)-upstream face - advection mass (g)</t>
  </si>
  <si>
    <t>115 (03JUL1985 06:00:00)-upstream face - velocity (m/s)</t>
  </si>
  <si>
    <t>115 (03JUL1985 06:00:00)-Water Temperature (C)</t>
  </si>
  <si>
    <t>115 (03JUL1985 06:00:00)-upstream face - advection mass (g)</t>
  </si>
  <si>
    <t>116 (03JUL1985 09:00:00)-upstream face - velocity (m/s)</t>
  </si>
  <si>
    <t>116 (03JUL1985 09:00:00)-Water Temperature (C)</t>
  </si>
  <si>
    <t>116 (03JUL1985 09:00:00)-upstream face - advection mass (g)</t>
  </si>
  <si>
    <t>117 (03JUL1985 12:00:00)-upstream face - velocity (m/s)</t>
  </si>
  <si>
    <t>117 (03JUL1985 12:00:00)-Water Temperature (C)</t>
  </si>
  <si>
    <t>117 (03JUL1985 12:00:00)-upstream face - advection mass (g)</t>
  </si>
  <si>
    <t>118 (03JUL1985 15:00:00)-upstream face - velocity (m/s)</t>
  </si>
  <si>
    <t>118 (03JUL1985 15:00:00)-Water Temperature (C)</t>
  </si>
  <si>
    <t>118 (03JUL1985 15:00:00)-upstream face - advection mass (g)</t>
  </si>
  <si>
    <t>119 (03JUL1985 18:00:00)-upstream face - velocity (m/s)</t>
  </si>
  <si>
    <t>119 (03JUL1985 18:00:00)-Water Temperature (C)</t>
  </si>
  <si>
    <t>119 (03JUL1985 18:00:00)-upstream face - advection mass (g)</t>
  </si>
  <si>
    <t>120 (03JUL1985 21:00:00)-upstream face - velocity (m/s)</t>
  </si>
  <si>
    <t>120 (03JUL1985 21:00:00)-Water Temperature (C)</t>
  </si>
  <si>
    <t>120 (03JUL1985 21:00:00)-upstream face - advection mass (g)</t>
  </si>
  <si>
    <t>121 (04JUL1985 00:00:00)-upstream face - velocity (m/s)</t>
  </si>
  <si>
    <t>121 (04JUL1985 00:00:00)-Water Temperature (C)</t>
  </si>
  <si>
    <t>121 (04JUL1985 00:00:00)-upstream face - advection mass (g)</t>
  </si>
  <si>
    <t>122 (04JUL1985 03:00:00)-upstream face - velocity (m/s)</t>
  </si>
  <si>
    <t>122 (04JUL1985 03:00:00)-Water Temperature (C)</t>
  </si>
  <si>
    <t>122 (04JUL1985 03:00:00)-upstream face - advection mass (g)</t>
  </si>
  <si>
    <t>123 (04JUL1985 06:00:00)-upstream face - velocity (m/s)</t>
  </si>
  <si>
    <t>123 (04JUL1985 06:00:00)-Water Temperature (C)</t>
  </si>
  <si>
    <t>123 (04JUL1985 06:00:00)-upstream face - advection mass (g)</t>
  </si>
  <si>
    <t>124 (04JUL1985 09:00:00)-upstream face - velocity (m/s)</t>
  </si>
  <si>
    <t>124 (04JUL1985 09:00:00)-Water Temperature (C)</t>
  </si>
  <si>
    <t>124 (04JUL1985 09:00:00)-upstream face - advection mass (g)</t>
  </si>
  <si>
    <t>125 (04JUL1985 12:00:00)-upstream face - velocity (m/s)</t>
  </si>
  <si>
    <t>125 (04JUL1985 12:00:00)-Water Temperature (C)</t>
  </si>
  <si>
    <t>125 (04JUL1985 12:00:00)-upstream face - advection mass (g)</t>
  </si>
  <si>
    <t>126 (04JUL1985 15:00:00)-upstream face - velocity (m/s)</t>
  </si>
  <si>
    <t>126 (04JUL1985 15:00:00)-Water Temperature (C)</t>
  </si>
  <si>
    <t>126 (04JUL1985 15:00:00)-upstream face - advection mass (g)</t>
  </si>
  <si>
    <t>127 (04JUL1985 18:00:00)-upstream face - velocity (m/s)</t>
  </si>
  <si>
    <t>127 (04JUL1985 18:00:00)-Water Temperature (C)</t>
  </si>
  <si>
    <t>127 (04JUL1985 18:00:00)-upstream face - advection mass (g)</t>
  </si>
  <si>
    <t>128 (04JUL1985 21:00:00)-upstream face - velocity (m/s)</t>
  </si>
  <si>
    <t>128 (04JUL1985 21:00:00)-Water Temperature (C)</t>
  </si>
  <si>
    <t>128 (04JUL1985 21:00:00)-upstream face - advection mass (g)</t>
  </si>
  <si>
    <t>129 (05JUL1985 00:00:00)-upstream face - velocity (m/s)</t>
  </si>
  <si>
    <t>129 (05JUL1985 00:00:00)-Water Temperature (C)</t>
  </si>
  <si>
    <t>129 (05JUL1985 00:00:00)-upstream face - advection mass (g)</t>
  </si>
  <si>
    <t>130 (05JUL1985 03:00:00)-upstream face - velocity (m/s)</t>
  </si>
  <si>
    <t>130 (05JUL1985 03:00:00)-Water Temperature (C)</t>
  </si>
  <si>
    <t>130 (05JUL1985 03:00:00)-upstream face - advection mass (g)</t>
  </si>
  <si>
    <t>131 (05JUL1985 06:00:00)-upstream face - velocity (m/s)</t>
  </si>
  <si>
    <t>131 (05JUL1985 06:00:00)-Water Temperature (C)</t>
  </si>
  <si>
    <t>131 (05JUL1985 06:00:00)-upstream face - advection mass (g)</t>
  </si>
  <si>
    <t>132 (05JUL1985 09:00:00)-upstream face - velocity (m/s)</t>
  </si>
  <si>
    <t>132 (05JUL1985 09:00:00)-Water Temperature (C)</t>
  </si>
  <si>
    <t>132 (05JUL1985 09:00:00)-upstream face - advection mass (g)</t>
  </si>
  <si>
    <t>133 (05JUL1985 12:00:00)-upstream face - velocity (m/s)</t>
  </si>
  <si>
    <t>133 (05JUL1985 12:00:00)-Water Temperature (C)</t>
  </si>
  <si>
    <t>133 (05JUL1985 12:00:00)-upstream face - advection mass (g)</t>
  </si>
  <si>
    <t>134 (05JUL1985 15:00:00)-upstream face - velocity (m/s)</t>
  </si>
  <si>
    <t>134 (05JUL1985 15:00:00)-Water Temperature (C)</t>
  </si>
  <si>
    <t>134 (05JUL1985 15:00:00)-upstream face - advection mass (g)</t>
  </si>
  <si>
    <t>135 (05JUL1985 18:00:00)-upstream face - velocity (m/s)</t>
  </si>
  <si>
    <t>135 (05JUL1985 18:00:00)-Water Temperature (C)</t>
  </si>
  <si>
    <t>135 (05JUL1985 18:00:00)-upstream face - advection mass (g)</t>
  </si>
  <si>
    <t>136 (05JUL1985 21:00:00)-upstream face - velocity (m/s)</t>
  </si>
  <si>
    <t>136 (05JUL1985 21:00:00)-Water Temperature (C)</t>
  </si>
  <si>
    <t>136 (05JUL1985 21:00:00)-upstream face - advection mass (g)</t>
  </si>
  <si>
    <t>137 (06JUL1985 00:00:00)-upstream face - velocity (m/s)</t>
  </si>
  <si>
    <t>137 (06JUL1985 00:00:00)-Water Temperature (C)</t>
  </si>
  <si>
    <t>137 (06JUL1985 00:00:00)-upstream face - advection mass (g)</t>
  </si>
  <si>
    <t>138 (06JUL1985 03:00:00)-upstream face - velocity (m/s)</t>
  </si>
  <si>
    <t>138 (06JUL1985 03:00:00)-Water Temperature (C)</t>
  </si>
  <si>
    <t>138 (06JUL1985 03:00:00)-upstream face - advection mass (g)</t>
  </si>
  <si>
    <t>139 (06JUL1985 06:00:00)-upstream face - velocity (m/s)</t>
  </si>
  <si>
    <t>139 (06JUL1985 06:00:00)-Water Temperature (C)</t>
  </si>
  <si>
    <t>139 (06JUL1985 06:00:00)-upstream face - advection mass (g)</t>
  </si>
  <si>
    <t>140 (06JUL1985 09:00:00)-upstream face - velocity (m/s)</t>
  </si>
  <si>
    <t>140 (06JUL1985 09:00:00)-Water Temperature (C)</t>
  </si>
  <si>
    <t>140 (06JUL1985 09:00:00)-upstream face - advection mass (g)</t>
  </si>
  <si>
    <t>141 (06JUL1985 12:00:00)-upstream face - velocity (m/s)</t>
  </si>
  <si>
    <t>141 (06JUL1985 12:00:00)-Water Temperature (C)</t>
  </si>
  <si>
    <t>141 (06JUL1985 12:00:00)-upstream face - advection mass (g)</t>
  </si>
  <si>
    <t>142 (06JUL1985 15:00:00)-upstream face - velocity (m/s)</t>
  </si>
  <si>
    <t>142 (06JUL1985 15:00:00)-Water Temperature (C)</t>
  </si>
  <si>
    <t>142 (06JUL1985 15:00:00)-upstream face - advection mass (g)</t>
  </si>
  <si>
    <t>143 (06JUL1985 18:00:00)-upstream face - velocity (m/s)</t>
  </si>
  <si>
    <t>143 (06JUL1985 18:00:00)-Water Temperature (C)</t>
  </si>
  <si>
    <t>143 (06JUL1985 18:00:00)-upstream face - advection mass (g)</t>
  </si>
  <si>
    <t>144 (06JUL1985 21:00:00)-upstream face - velocity (m/s)</t>
  </si>
  <si>
    <t>144 (06JUL1985 21:00:00)-Water Temperature (C)</t>
  </si>
  <si>
    <t>144 (06JUL1985 21:00:00)-upstream face - advection mass (g)</t>
  </si>
  <si>
    <t>145 (07JUL1985 00:00:00)-upstream face - velocity (m/s)</t>
  </si>
  <si>
    <t>145 (07JUL1985 00:00:00)-Water Temperature (C)</t>
  </si>
  <si>
    <t>145 (07JUL1985 00:00:00)-upstream face - advection mass (g)</t>
  </si>
  <si>
    <t>146 (07JUL1985 03:00:00)-upstream face - velocity (m/s)</t>
  </si>
  <si>
    <t>146 (07JUL1985 03:00:00)-Water Temperature (C)</t>
  </si>
  <si>
    <t>146 (07JUL1985 03:00:00)-upstream face - advection mass (g)</t>
  </si>
  <si>
    <t>147 (07JUL1985 06:00:00)-upstream face - velocity (m/s)</t>
  </si>
  <si>
    <t>147 (07JUL1985 06:00:00)-Water Temperature (C)</t>
  </si>
  <si>
    <t>147 (07JUL1985 06:00:00)-upstream face - advection mass (g)</t>
  </si>
  <si>
    <t>148 (07JUL1985 09:00:00)-upstream face - velocity (m/s)</t>
  </si>
  <si>
    <t>148 (07JUL1985 09:00:00)-Water Temperature (C)</t>
  </si>
  <si>
    <t>148 (07JUL1985 09:00:00)-upstream face - advection mass (g)</t>
  </si>
  <si>
    <t>149 (07JUL1985 12:00:00)-upstream face - velocity (m/s)</t>
  </si>
  <si>
    <t>149 (07JUL1985 12:00:00)-Water Temperature (C)</t>
  </si>
  <si>
    <t>149 (07JUL1985 12:00:00)-upstream face - advection mass (g)</t>
  </si>
  <si>
    <t>150 (07JUL1985 15:00:00)-upstream face - velocity (m/s)</t>
  </si>
  <si>
    <t>150 (07JUL1985 15:00:00)-Water Temperature (C)</t>
  </si>
  <si>
    <t>150 (07JUL1985 15:00:00)-upstream face - advection mass (g)</t>
  </si>
  <si>
    <t>151 (07JUL1985 18:00:00)-upstream face - velocity (m/s)</t>
  </si>
  <si>
    <t>151 (07JUL1985 18:00:00)-Water Temperature (C)</t>
  </si>
  <si>
    <t>151 (07JUL1985 18:00:00)-upstream face - advection mass (g)</t>
  </si>
  <si>
    <t>152 (07JUL1985 21:00:00)-upstream face - velocity (m/s)</t>
  </si>
  <si>
    <t>152 (07JUL1985 21:00:00)-Water Temperature (C)</t>
  </si>
  <si>
    <t>152 (07JUL1985 21:00:00)-upstream face - advection mass (g)</t>
  </si>
  <si>
    <t>153 (08JUL1985 00:00:00)-upstream face - velocity (m/s)</t>
  </si>
  <si>
    <t>153 (08JUL1985 00:00:00)-Water Temperature (C)</t>
  </si>
  <si>
    <t>153 (08JUL1985 00:00:00)-upstream face - advection mass (g)</t>
  </si>
  <si>
    <t>154 (08JUL1985 03:00:00)-upstream face - velocity (m/s)</t>
  </si>
  <si>
    <t>154 (08JUL1985 03:00:00)-Water Temperature (C)</t>
  </si>
  <si>
    <t>154 (08JUL1985 03:00:00)-upstream face - advection mass (g)</t>
  </si>
  <si>
    <t>155 (08JUL1985 06:00:00)-upstream face - velocity (m/s)</t>
  </si>
  <si>
    <t>155 (08JUL1985 06:00:00)-Water Temperature (C)</t>
  </si>
  <si>
    <t>155 (08JUL1985 06:00:00)-upstream face - advection mass (g)</t>
  </si>
  <si>
    <t>156 (08JUL1985 09:00:00)-upstream face - velocity (m/s)</t>
  </si>
  <si>
    <t>156 (08JUL1985 09:00:00)-Water Temperature (C)</t>
  </si>
  <si>
    <t>156 (08JUL1985 09:00:00)-upstream face - advection mass (g)</t>
  </si>
  <si>
    <t>157 (08JUL1985 12:00:00)-upstream face - velocity (m/s)</t>
  </si>
  <si>
    <t>157 (08JUL1985 12:00:00)-Water Temperature (C)</t>
  </si>
  <si>
    <t>157 (08JUL1985 12:00:00)-upstream face - advection mass (g)</t>
  </si>
  <si>
    <t>Column1</t>
  </si>
  <si>
    <t>0.125</t>
  </si>
  <si>
    <t>0.25</t>
  </si>
  <si>
    <t>0.375</t>
  </si>
  <si>
    <t>0.5</t>
  </si>
  <si>
    <t>0.625</t>
  </si>
  <si>
    <t>0.75</t>
  </si>
  <si>
    <t>0.875</t>
  </si>
  <si>
    <t>1</t>
  </si>
  <si>
    <t>1.125</t>
  </si>
  <si>
    <t>1.25</t>
  </si>
  <si>
    <t>1.375</t>
  </si>
  <si>
    <t>1.5</t>
  </si>
  <si>
    <t>1.625</t>
  </si>
  <si>
    <t>1.75</t>
  </si>
  <si>
    <t>1.875</t>
  </si>
  <si>
    <t>2</t>
  </si>
  <si>
    <t>2.125</t>
  </si>
  <si>
    <t>2.25</t>
  </si>
  <si>
    <t>2.375</t>
  </si>
  <si>
    <t>2.5</t>
  </si>
  <si>
    <t>2.625</t>
  </si>
  <si>
    <t>2.75</t>
  </si>
  <si>
    <t>2.875</t>
  </si>
  <si>
    <t>3</t>
  </si>
  <si>
    <t>3.125</t>
  </si>
  <si>
    <t>3.25</t>
  </si>
  <si>
    <t>3.375</t>
  </si>
  <si>
    <t>3.5</t>
  </si>
  <si>
    <t>3.625</t>
  </si>
  <si>
    <t>3.75</t>
  </si>
  <si>
    <t>3.875</t>
  </si>
  <si>
    <t>4</t>
  </si>
  <si>
    <t>4.125</t>
  </si>
  <si>
    <t>4.25</t>
  </si>
  <si>
    <t>4.375</t>
  </si>
  <si>
    <t>4.5</t>
  </si>
  <si>
    <t>4.625</t>
  </si>
  <si>
    <t>4.75</t>
  </si>
  <si>
    <t>4.875</t>
  </si>
  <si>
    <t>5</t>
  </si>
  <si>
    <t>5.125</t>
  </si>
  <si>
    <t>5.25</t>
  </si>
  <si>
    <t>5.375</t>
  </si>
  <si>
    <t>5.5</t>
  </si>
  <si>
    <t>5.625</t>
  </si>
  <si>
    <t>5.75</t>
  </si>
  <si>
    <t>5.875</t>
  </si>
  <si>
    <t>6</t>
  </si>
  <si>
    <t>6.125</t>
  </si>
  <si>
    <t>6.25</t>
  </si>
  <si>
    <t>6.375</t>
  </si>
  <si>
    <t>6.5</t>
  </si>
  <si>
    <t>6.625</t>
  </si>
  <si>
    <t>6.75</t>
  </si>
  <si>
    <t>6.875</t>
  </si>
  <si>
    <t>7</t>
  </si>
  <si>
    <t>7.125</t>
  </si>
  <si>
    <t>7.25</t>
  </si>
  <si>
    <t>7.375</t>
  </si>
  <si>
    <t>7.5</t>
  </si>
  <si>
    <t>7.625</t>
  </si>
  <si>
    <t>7.75</t>
  </si>
  <si>
    <t>7.875</t>
  </si>
  <si>
    <t>8</t>
  </si>
  <si>
    <t>8.125</t>
  </si>
  <si>
    <t>8.25</t>
  </si>
  <si>
    <t>8.375</t>
  </si>
  <si>
    <t>8.5</t>
  </si>
  <si>
    <t>8.625</t>
  </si>
  <si>
    <t>8.75</t>
  </si>
  <si>
    <t>8.875</t>
  </si>
  <si>
    <t>9</t>
  </si>
  <si>
    <t>9.125</t>
  </si>
  <si>
    <t>9.25</t>
  </si>
  <si>
    <t>9.375</t>
  </si>
  <si>
    <t>9.5</t>
  </si>
  <si>
    <t>9.625</t>
  </si>
  <si>
    <t>9.75</t>
  </si>
  <si>
    <t>9.875</t>
  </si>
  <si>
    <t>10</t>
  </si>
  <si>
    <t>10.125</t>
  </si>
  <si>
    <t>10.25</t>
  </si>
  <si>
    <t>10.375</t>
  </si>
  <si>
    <t>10.5</t>
  </si>
  <si>
    <t>10.625</t>
  </si>
  <si>
    <t>10.75</t>
  </si>
  <si>
    <t>10.875</t>
  </si>
  <si>
    <t>11</t>
  </si>
  <si>
    <t>11.125</t>
  </si>
  <si>
    <t>11.25</t>
  </si>
  <si>
    <t>11.375</t>
  </si>
  <si>
    <t>11.5</t>
  </si>
  <si>
    <t>11.625</t>
  </si>
  <si>
    <t>11.75</t>
  </si>
  <si>
    <t>11.875</t>
  </si>
  <si>
    <t>12</t>
  </si>
  <si>
    <t>12.125</t>
  </si>
  <si>
    <t>12.25</t>
  </si>
  <si>
    <t>12.375</t>
  </si>
  <si>
    <t>12.5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</si>
  <si>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</si>
  <si>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</si>
  <si>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</si>
  <si>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</si>
  <si>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</si>
  <si>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</si>
  <si>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</si>
  <si>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</si>
  <si>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</si>
  <si>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</si>
  <si>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</si>
  <si>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</si>
  <si>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</si>
  <si>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</si>
  <si>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</si>
  <si>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</si>
  <si>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</si>
  <si>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</si>
  <si>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</si>
  <si>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</si>
  <si>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</si>
  <si>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</si>
  <si>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</si>
  <si>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</si>
  <si>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</si>
  <si>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</si>
  <si>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</si>
  <si>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</si>
  <si>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</si>
  <si>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</si>
  <si>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</si>
  <si>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</si>
  <si>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</si>
  <si>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</si>
  <si>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</si>
  <si>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</si>
  <si>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</si>
  <si>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</si>
  <si>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</si>
  <si>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</si>
  <si>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</si>
  <si>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</si>
  <si>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</si>
  <si>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</si>
  <si>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</si>
  <si>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</si>
  <si>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</si>
  <si>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</si>
  <si>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</si>
  <si>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</si>
  <si>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</si>
  <si>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</si>
  <si>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</si>
  <si>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</si>
  <si>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</si>
  <si>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</si>
  <si>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</si>
  <si>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</si>
  <si>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</si>
  <si>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</si>
  <si>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</si>
  <si>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</si>
  <si>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</si>
  <si>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</si>
  <si>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</si>
  <si>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</si>
  <si>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</si>
  <si>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</si>
  <si>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</si>
  <si>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</si>
  <si>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</si>
  <si>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</si>
  <si>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</si>
  <si>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</si>
  <si>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</si>
  <si>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</si>
  <si>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</si>
  <si>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</si>
  <si>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</si>
  <si>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</si>
  <si>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</si>
  <si>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</si>
  <si>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</si>
  <si>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</si>
  <si>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</si>
  <si>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</si>
  <si>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</si>
  <si>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ITU</t>
  </si>
  <si>
    <t>CTU</t>
  </si>
  <si>
    <t>% Retained</t>
  </si>
  <si>
    <t>Drift Time (days)</t>
  </si>
  <si>
    <t>Alt2_85_H</t>
  </si>
  <si>
    <t>Alt2_85_M</t>
  </si>
  <si>
    <t>Alt2_85_L</t>
  </si>
  <si>
    <t>Alt2_85_HF</t>
  </si>
  <si>
    <t>Alt2_85_MF</t>
  </si>
  <si>
    <t>Alt2_85_LF</t>
  </si>
  <si>
    <t>Alt2_85_HP</t>
  </si>
  <si>
    <t>Alt2_85_MP</t>
  </si>
  <si>
    <t>Alt2_85_LP</t>
  </si>
  <si>
    <t>Spawn Date</t>
  </si>
  <si>
    <t xml:space="preserve">% Retained; Temp - </t>
  </si>
  <si>
    <t>Low Full</t>
  </si>
  <si>
    <t>Med Full</t>
  </si>
  <si>
    <t>High Full</t>
  </si>
  <si>
    <t>Low</t>
  </si>
  <si>
    <t>Median</t>
  </si>
  <si>
    <t>High</t>
  </si>
  <si>
    <t>Low Peak</t>
  </si>
  <si>
    <t>Med Peak</t>
  </si>
  <si>
    <t>High Peak</t>
  </si>
  <si>
    <t>CTU Threshold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</si>
</sst>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1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 applyAlignment="1">
      <alignment wrapText="1"/>
    </xf>
    <xf numFmtId="0" fontId="0" fillId="3" borderId="0" xfId="0" applyFill="1"/>
    <xf numFmtId="0" fontId="0" fillId="0" borderId="0" xfId="0" applyFill="1"/>
    <xf numFmtId="2" fontId="0" fillId="0" borderId="0" xfId="0" applyNumberFormat="1"/>
    <xf numFmtId="164" fontId="0" fillId="0" borderId="0" xfId="0" applyNumberFormat="1"/>
    <xf numFmtId="10" fontId="0" fillId="0" borderId="0" xfId="1" applyNumberFormat="1" applyFont="1"/>
    <xf numFmtId="165" fontId="0" fillId="0" borderId="0" xfId="0" applyNumberFormat="1"/>
    <xf numFmtId="165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0" fontId="0" fillId="0" borderId="5" xfId="1" applyNumberFormat="1" applyFon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0" fontId="0" fillId="0" borderId="8" xfId="1" applyNumberFormat="1" applyFont="1" applyBorder="1" applyAlignment="1">
      <alignment horizontal="center"/>
    </xf>
    <xf numFmtId="2" fontId="0" fillId="0" borderId="6" xfId="0" applyNumberFormat="1" applyFill="1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0" fontId="0" fillId="0" borderId="8" xfId="1" applyNumberFormat="1" applyFon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0" fontId="0" fillId="0" borderId="5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 wrapText="1"/>
    </xf>
    <xf numFmtId="0" fontId="2" fillId="0" borderId="13" xfId="0" applyFont="1" applyBorder="1" applyAlignment="1">
      <alignment horizontal="center" wrapText="1"/>
    </xf>
    <xf numFmtId="0" fontId="2" fillId="0" borderId="14" xfId="0" applyFont="1" applyBorder="1" applyAlignment="1">
      <alignment horizontal="center" wrapText="1"/>
    </xf>
    <xf numFmtId="0" fontId="2" fillId="0" borderId="15" xfId="0" applyFont="1" applyBorder="1" applyAlignment="1">
      <alignment horizontal="center" wrapText="1"/>
    </xf>
    <xf numFmtId="0" fontId="2" fillId="0" borderId="16" xfId="0" applyFont="1" applyBorder="1" applyAlignment="1">
      <alignment horizontal="center" wrapText="1"/>
    </xf>
    <xf numFmtId="0" fontId="2" fillId="0" borderId="17" xfId="0" applyFont="1" applyBorder="1" applyAlignment="1">
      <alignment horizontal="center" wrapText="1"/>
    </xf>
    <xf numFmtId="0" fontId="2" fillId="0" borderId="0" xfId="0" applyFont="1" applyAlignment="1">
      <alignment wrapText="1"/>
    </xf>
    <xf numFmtId="14" fontId="0" fillId="2" borderId="18" xfId="0" applyNumberFormat="1" applyFill="1" applyBorder="1"/>
    <xf numFmtId="166" fontId="0" fillId="0" borderId="19" xfId="1" applyNumberFormat="1" applyFont="1" applyBorder="1" applyAlignment="1">
      <alignment horizontal="center"/>
    </xf>
    <xf numFmtId="166" fontId="0" fillId="0" borderId="8" xfId="1" applyNumberFormat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4" borderId="0" xfId="0" applyFill="1"/>
    <xf numFmtId="14" fontId="0" fillId="0" borderId="0" xfId="0" applyNumberFormat="1"/>
  </cellXfs>
  <cellStyles count="2">
    <cellStyle name="Normal" xfId="0" builtinId="0"/>
    <cellStyle name="Percent" xfId="1" builtinId="5"/>
  </cellStyles>
  <dxfs count="458"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numFmt numFmtId="15" formatCode="0.00E+00"/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numFmt numFmtId="15" formatCode="0.00E+00"/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numFmt numFmtId="15" formatCode="0.00E+00"/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chartsheet" Target="chartsheets/sheet2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 2 1985 Sensitivity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Outputs!$C$1:$C$2</c:f>
              <c:strCache>
                <c:ptCount val="2"/>
                <c:pt idx="0">
                  <c:v>Alt2_85_HF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1.7086133269297754</c:v>
                </c:pt>
                <c:pt idx="1">
                  <c:v>3.5030875882951884</c:v>
                </c:pt>
                <c:pt idx="2">
                  <c:v>5.3888191843125703</c:v>
                </c:pt>
                <c:pt idx="3">
                  <c:v>7.3483175315013467</c:v>
                </c:pt>
                <c:pt idx="4">
                  <c:v>9.3711667865154631</c:v>
                </c:pt>
                <c:pt idx="5">
                  <c:v>11.423222155219992</c:v>
                </c:pt>
                <c:pt idx="6">
                  <c:v>13.459278941229536</c:v>
                </c:pt>
                <c:pt idx="7">
                  <c:v>15.471836710370061</c:v>
                </c:pt>
                <c:pt idx="8">
                  <c:v>17.469424475159339</c:v>
                </c:pt>
                <c:pt idx="9">
                  <c:v>19.534925492787707</c:v>
                </c:pt>
                <c:pt idx="10">
                  <c:v>21.704680263572957</c:v>
                </c:pt>
                <c:pt idx="11">
                  <c:v>23.975531730519513</c:v>
                </c:pt>
                <c:pt idx="12">
                  <c:v>26.337463347877872</c:v>
                </c:pt>
                <c:pt idx="13">
                  <c:v>28.724026900558709</c:v>
                </c:pt>
                <c:pt idx="14">
                  <c:v>31.092450639565939</c:v>
                </c:pt>
                <c:pt idx="15">
                  <c:v>33.441663431677554</c:v>
                </c:pt>
                <c:pt idx="16">
                  <c:v>35.781375562050165</c:v>
                </c:pt>
                <c:pt idx="17">
                  <c:v>38.154873929847149</c:v>
                </c:pt>
                <c:pt idx="18">
                  <c:v>40.556187686198449</c:v>
                </c:pt>
                <c:pt idx="19">
                  <c:v>42.993331832804415</c:v>
                </c:pt>
                <c:pt idx="20">
                  <c:v>45.4401821411209</c:v>
                </c:pt>
                <c:pt idx="21">
                  <c:v>47.874238691395306</c:v>
                </c:pt>
                <c:pt idx="22">
                  <c:v>50.290329595720912</c:v>
                </c:pt>
                <c:pt idx="23">
                  <c:v>52.687713820351675</c:v>
                </c:pt>
                <c:pt idx="24">
                  <c:v>55.069611967561521</c:v>
                </c:pt>
                <c:pt idx="25">
                  <c:v>57.495516717758882</c:v>
                </c:pt>
                <c:pt idx="26">
                  <c:v>59.943842795795412</c:v>
                </c:pt>
                <c:pt idx="27">
                  <c:v>62.426092670283545</c:v>
                </c:pt>
                <c:pt idx="28">
                  <c:v>64.989762730186968</c:v>
                </c:pt>
                <c:pt idx="29">
                  <c:v>67.553432790090397</c:v>
                </c:pt>
                <c:pt idx="30">
                  <c:v>70.128550162957339</c:v>
                </c:pt>
                <c:pt idx="31">
                  <c:v>72.69431960228124</c:v>
                </c:pt>
                <c:pt idx="32">
                  <c:v>75.258174620247445</c:v>
                </c:pt>
                <c:pt idx="33">
                  <c:v>77.91895439780572</c:v>
                </c:pt>
                <c:pt idx="34">
                  <c:v>80.664292830293576</c:v>
                </c:pt>
                <c:pt idx="35">
                  <c:v>83.481069601729018</c:v>
                </c:pt>
                <c:pt idx="36">
                  <c:v>86.370714156075209</c:v>
                </c:pt>
                <c:pt idx="37">
                  <c:v>89.260868398007489</c:v>
                </c:pt>
                <c:pt idx="38">
                  <c:v>92.083381922188806</c:v>
                </c:pt>
                <c:pt idx="39">
                  <c:v>94.8498282637062</c:v>
                </c:pt>
                <c:pt idx="40">
                  <c:v>97.586752981390106</c:v>
                </c:pt>
                <c:pt idx="41">
                  <c:v>100.42754870856987</c:v>
                </c:pt>
                <c:pt idx="42">
                  <c:v>103.40572683560772</c:v>
                </c:pt>
                <c:pt idx="43">
                  <c:v>106.49079574517661</c:v>
                </c:pt>
                <c:pt idx="44">
                  <c:v>109.65963776416505</c:v>
                </c:pt>
                <c:pt idx="45">
                  <c:v>112.81118946379551</c:v>
                </c:pt>
                <c:pt idx="46">
                  <c:v>115.90186236553093</c:v>
                </c:pt>
                <c:pt idx="47">
                  <c:v>118.94335570594951</c:v>
                </c:pt>
                <c:pt idx="48">
                  <c:v>121.95667495146157</c:v>
                </c:pt>
                <c:pt idx="49">
                  <c:v>124.95881885533971</c:v>
                </c:pt>
                <c:pt idx="50">
                  <c:v>127.99422409816468</c:v>
                </c:pt>
                <c:pt idx="51">
                  <c:v>131.0468702242228</c:v>
                </c:pt>
                <c:pt idx="52">
                  <c:v>134.10969761002139</c:v>
                </c:pt>
                <c:pt idx="53">
                  <c:v>137.15500719770878</c:v>
                </c:pt>
                <c:pt idx="54">
                  <c:v>140.17598723455816</c:v>
                </c:pt>
                <c:pt idx="55">
                  <c:v>143.16422163452759</c:v>
                </c:pt>
                <c:pt idx="56">
                  <c:v>146.11424709199122</c:v>
                </c:pt>
                <c:pt idx="57">
                  <c:v>149.03919232222174</c:v>
                </c:pt>
                <c:pt idx="58">
                  <c:v>151.96691608430189</c:v>
                </c:pt>
                <c:pt idx="59">
                  <c:v>154.90295409936761</c:v>
                </c:pt>
                <c:pt idx="60">
                  <c:v>157.85393253301598</c:v>
                </c:pt>
                <c:pt idx="61">
                  <c:v>160.79306962818336</c:v>
                </c:pt>
                <c:pt idx="62">
                  <c:v>163.71088566860618</c:v>
                </c:pt>
                <c:pt idx="63">
                  <c:v>166.61026290397498</c:v>
                </c:pt>
                <c:pt idx="64">
                  <c:v>169.49249375213026</c:v>
                </c:pt>
                <c:pt idx="65">
                  <c:v>172.38422636594299</c:v>
                </c:pt>
                <c:pt idx="66">
                  <c:v>175.28977755560666</c:v>
                </c:pt>
                <c:pt idx="67">
                  <c:v>178.2044195584462</c:v>
                </c:pt>
                <c:pt idx="68">
                  <c:v>181.13643387692872</c:v>
                </c:pt>
                <c:pt idx="69">
                  <c:v>184.0716689057526</c:v>
                </c:pt>
                <c:pt idx="70">
                  <c:v>186.98712764420554</c:v>
                </c:pt>
                <c:pt idx="71">
                  <c:v>189.88132975610714</c:v>
                </c:pt>
                <c:pt idx="72">
                  <c:v>192.76042941037483</c:v>
                </c:pt>
                <c:pt idx="73">
                  <c:v>195.65742819843078</c:v>
                </c:pt>
                <c:pt idx="74">
                  <c:v>198.58254107419376</c:v>
                </c:pt>
                <c:pt idx="75">
                  <c:v>201.53858630723965</c:v>
                </c:pt>
                <c:pt idx="76">
                  <c:v>204.52168372703647</c:v>
                </c:pt>
                <c:pt idx="77">
                  <c:v>207.50492690527764</c:v>
                </c:pt>
                <c:pt idx="78">
                  <c:v>210.46852328956737</c:v>
                </c:pt>
                <c:pt idx="79">
                  <c:v>213.4135409724461</c:v>
                </c:pt>
                <c:pt idx="80">
                  <c:v>216.34558864692127</c:v>
                </c:pt>
                <c:pt idx="81">
                  <c:v>219.29559550310518</c:v>
                </c:pt>
                <c:pt idx="82">
                  <c:v>222.27261505150963</c:v>
                </c:pt>
                <c:pt idx="83">
                  <c:v>225.27959721207503</c:v>
                </c:pt>
                <c:pt idx="84">
                  <c:v>228.30857060577202</c:v>
                </c:pt>
                <c:pt idx="85">
                  <c:v>231.33692671155714</c:v>
                </c:pt>
                <c:pt idx="86">
                  <c:v>234.34680036166151</c:v>
                </c:pt>
                <c:pt idx="87">
                  <c:v>237.33848517843208</c:v>
                </c:pt>
                <c:pt idx="88">
                  <c:v>240.31645466190344</c:v>
                </c:pt>
                <c:pt idx="89">
                  <c:v>243.3045726651772</c:v>
                </c:pt>
                <c:pt idx="90">
                  <c:v>246.2909484522514</c:v>
                </c:pt>
                <c:pt idx="91">
                  <c:v>249.29424497682368</c:v>
                </c:pt>
                <c:pt idx="92">
                  <c:v>252.31155221456177</c:v>
                </c:pt>
                <c:pt idx="93">
                  <c:v>255.32810010688203</c:v>
                </c:pt>
                <c:pt idx="94">
                  <c:v>258.33074508233443</c:v>
                </c:pt>
                <c:pt idx="95">
                  <c:v>261.31657066130339</c:v>
                </c:pt>
                <c:pt idx="96">
                  <c:v>264.29352096399577</c:v>
                </c:pt>
                <c:pt idx="97">
                  <c:v>267.29060906595873</c:v>
                </c:pt>
                <c:pt idx="98">
                  <c:v>270.31710644515317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74-4625-9601-6BF3A81A6882}"/>
            </c:ext>
          </c:extLst>
        </c:ser>
        <c:ser>
          <c:idx val="4"/>
          <c:order val="4"/>
          <c:tx>
            <c:strRef>
              <c:f>Outputs!$F$1:$F$2</c:f>
              <c:strCache>
                <c:ptCount val="2"/>
                <c:pt idx="0">
                  <c:v>Alt2_85_MF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1.5677437902538065</c:v>
                </c:pt>
                <c:pt idx="1">
                  <c:v>3.2235344420343748</c:v>
                </c:pt>
                <c:pt idx="2">
                  <c:v>4.9737362182013678</c:v>
                </c:pt>
                <c:pt idx="3">
                  <c:v>6.7999503013809308</c:v>
                </c:pt>
                <c:pt idx="4">
                  <c:v>8.6913865364399481</c:v>
                </c:pt>
                <c:pt idx="5">
                  <c:v>10.613408097169769</c:v>
                </c:pt>
                <c:pt idx="6">
                  <c:v>12.521360746433151</c:v>
                </c:pt>
                <c:pt idx="7">
                  <c:v>14.408008624142704</c:v>
                </c:pt>
                <c:pt idx="8">
                  <c:v>16.281984127396743</c:v>
                </c:pt>
                <c:pt idx="9">
                  <c:v>18.226486594828668</c:v>
                </c:pt>
                <c:pt idx="10">
                  <c:v>20.277922025333368</c:v>
                </c:pt>
                <c:pt idx="11">
                  <c:v>22.432932355982565</c:v>
                </c:pt>
                <c:pt idx="12">
                  <c:v>24.681125220188065</c:v>
                </c:pt>
                <c:pt idx="13">
                  <c:v>26.956018732465886</c:v>
                </c:pt>
                <c:pt idx="14">
                  <c:v>29.214993330205139</c:v>
                </c:pt>
                <c:pt idx="15">
                  <c:v>31.456394391265093</c:v>
                </c:pt>
                <c:pt idx="16">
                  <c:v>33.689719192703414</c:v>
                </c:pt>
                <c:pt idx="17">
                  <c:v>35.958476635189434</c:v>
                </c:pt>
                <c:pt idx="18">
                  <c:v>38.256929994928548</c:v>
                </c:pt>
                <c:pt idx="19">
                  <c:v>40.593469146037549</c:v>
                </c:pt>
                <c:pt idx="20">
                  <c:v>42.942181228801303</c:v>
                </c:pt>
                <c:pt idx="21">
                  <c:v>45.28011077143713</c:v>
                </c:pt>
                <c:pt idx="22">
                  <c:v>47.601934137381946</c:v>
                </c:pt>
                <c:pt idx="23">
                  <c:v>49.906921547674266</c:v>
                </c:pt>
                <c:pt idx="24">
                  <c:v>52.198159176041244</c:v>
                </c:pt>
                <c:pt idx="25">
                  <c:v>54.535107332380242</c:v>
                </c:pt>
                <c:pt idx="26">
                  <c:v>56.894666106673867</c:v>
                </c:pt>
                <c:pt idx="27">
                  <c:v>59.280412823499113</c:v>
                </c:pt>
                <c:pt idx="28">
                  <c:v>61.684902903262717</c:v>
                </c:pt>
                <c:pt idx="29">
                  <c:v>64.089392983026315</c:v>
                </c:pt>
                <c:pt idx="30">
                  <c:v>66.462613350938241</c:v>
                </c:pt>
                <c:pt idx="31">
                  <c:v>68.795328576022143</c:v>
                </c:pt>
                <c:pt idx="32">
                  <c:v>71.110532133746943</c:v>
                </c:pt>
                <c:pt idx="33">
                  <c:v>73.519708389283764</c:v>
                </c:pt>
                <c:pt idx="34">
                  <c:v>76.019894828228175</c:v>
                </c:pt>
                <c:pt idx="35">
                  <c:v>78.603111164981186</c:v>
                </c:pt>
                <c:pt idx="36">
                  <c:v>81.271720983784206</c:v>
                </c:pt>
                <c:pt idx="37">
                  <c:v>83.951109713540163</c:v>
                </c:pt>
                <c:pt idx="38">
                  <c:v>86.569922495971426</c:v>
                </c:pt>
                <c:pt idx="39">
                  <c:v>89.137681052061936</c:v>
                </c:pt>
                <c:pt idx="40">
                  <c:v>91.682527256070557</c:v>
                </c:pt>
                <c:pt idx="41">
                  <c:v>94.338982554900497</c:v>
                </c:pt>
                <c:pt idx="42">
                  <c:v>97.140654044598719</c:v>
                </c:pt>
                <c:pt idx="43">
                  <c:v>100.0584491691951</c:v>
                </c:pt>
                <c:pt idx="44">
                  <c:v>103.07022751552149</c:v>
                </c:pt>
                <c:pt idx="45">
                  <c:v>106.07389985762335</c:v>
                </c:pt>
                <c:pt idx="46">
                  <c:v>109.02377830819214</c:v>
                </c:pt>
                <c:pt idx="47">
                  <c:v>111.92975195720264</c:v>
                </c:pt>
                <c:pt idx="48">
                  <c:v>114.81093766635536</c:v>
                </c:pt>
                <c:pt idx="49">
                  <c:v>117.68461311018473</c:v>
                </c:pt>
                <c:pt idx="50">
                  <c:v>120.59567677991069</c:v>
                </c:pt>
                <c:pt idx="51">
                  <c:v>123.52766404581652</c:v>
                </c:pt>
                <c:pt idx="52">
                  <c:v>126.47281594826312</c:v>
                </c:pt>
                <c:pt idx="53">
                  <c:v>129.4023625908716</c:v>
                </c:pt>
                <c:pt idx="54">
                  <c:v>132.30955604328946</c:v>
                </c:pt>
                <c:pt idx="55">
                  <c:v>135.18629774745338</c:v>
                </c:pt>
                <c:pt idx="56">
                  <c:v>138.02722761357114</c:v>
                </c:pt>
                <c:pt idx="57">
                  <c:v>140.84529153283404</c:v>
                </c:pt>
                <c:pt idx="58">
                  <c:v>143.6682347535459</c:v>
                </c:pt>
                <c:pt idx="59">
                  <c:v>146.50143987416038</c:v>
                </c:pt>
                <c:pt idx="60">
                  <c:v>149.35145242869757</c:v>
                </c:pt>
                <c:pt idx="61">
                  <c:v>152.19127895432376</c:v>
                </c:pt>
                <c:pt idx="62">
                  <c:v>155.01103986805262</c:v>
                </c:pt>
                <c:pt idx="63">
                  <c:v>157.81341857055352</c:v>
                </c:pt>
                <c:pt idx="64">
                  <c:v>160.59974353320695</c:v>
                </c:pt>
                <c:pt idx="65">
                  <c:v>163.39687514974747</c:v>
                </c:pt>
                <c:pt idx="66">
                  <c:v>166.20926452055852</c:v>
                </c:pt>
                <c:pt idx="67">
                  <c:v>169.03222162119295</c:v>
                </c:pt>
                <c:pt idx="68">
                  <c:v>171.87391663197513</c:v>
                </c:pt>
                <c:pt idx="69">
                  <c:v>174.72002072344864</c:v>
                </c:pt>
                <c:pt idx="70">
                  <c:v>177.54738717730157</c:v>
                </c:pt>
                <c:pt idx="71">
                  <c:v>180.35449592056401</c:v>
                </c:pt>
                <c:pt idx="72">
                  <c:v>183.14733067985691</c:v>
                </c:pt>
                <c:pt idx="73">
                  <c:v>185.9588027849272</c:v>
                </c:pt>
                <c:pt idx="74">
                  <c:v>188.7992114496183</c:v>
                </c:pt>
                <c:pt idx="75">
                  <c:v>191.67147026758801</c:v>
                </c:pt>
                <c:pt idx="76">
                  <c:v>194.57163572551036</c:v>
                </c:pt>
                <c:pt idx="77">
                  <c:v>197.47297502949084</c:v>
                </c:pt>
                <c:pt idx="78">
                  <c:v>200.35573351597597</c:v>
                </c:pt>
                <c:pt idx="79">
                  <c:v>203.22072854751681</c:v>
                </c:pt>
                <c:pt idx="80">
                  <c:v>206.07355083459166</c:v>
                </c:pt>
                <c:pt idx="81">
                  <c:v>208.94514034090369</c:v>
                </c:pt>
                <c:pt idx="82">
                  <c:v>211.84443747126127</c:v>
                </c:pt>
                <c:pt idx="83">
                  <c:v>214.77435681380655</c:v>
                </c:pt>
                <c:pt idx="84">
                  <c:v>217.72701463123661</c:v>
                </c:pt>
                <c:pt idx="85">
                  <c:v>220.67997051372254</c:v>
                </c:pt>
                <c:pt idx="86">
                  <c:v>223.61521498720649</c:v>
                </c:pt>
                <c:pt idx="87">
                  <c:v>226.53292987069739</c:v>
                </c:pt>
                <c:pt idx="88">
                  <c:v>229.43763369770991</c:v>
                </c:pt>
                <c:pt idx="89">
                  <c:v>232.35313691471299</c:v>
                </c:pt>
                <c:pt idx="90">
                  <c:v>235.26758666839089</c:v>
                </c:pt>
                <c:pt idx="91">
                  <c:v>238.19959784065173</c:v>
                </c:pt>
                <c:pt idx="92">
                  <c:v>241.14628100292182</c:v>
                </c:pt>
                <c:pt idx="93">
                  <c:v>244.09284477190596</c:v>
                </c:pt>
                <c:pt idx="94">
                  <c:v>247.02618425779929</c:v>
                </c:pt>
                <c:pt idx="95">
                  <c:v>249.94337766862833</c:v>
                </c:pt>
                <c:pt idx="96">
                  <c:v>252.85228705015101</c:v>
                </c:pt>
                <c:pt idx="97">
                  <c:v>255.78192147175346</c:v>
                </c:pt>
                <c:pt idx="98">
                  <c:v>258.74156960017035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74-4625-9601-6BF3A81A6882}"/>
            </c:ext>
          </c:extLst>
        </c:ser>
        <c:ser>
          <c:idx val="7"/>
          <c:order val="7"/>
          <c:tx>
            <c:strRef>
              <c:f>Outputs!$I$1:$I$2</c:f>
              <c:strCache>
                <c:ptCount val="2"/>
                <c:pt idx="0">
                  <c:v>Alt2_85_LF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1.4087271780681534</c:v>
                </c:pt>
                <c:pt idx="1">
                  <c:v>2.9079031759141083</c:v>
                </c:pt>
                <c:pt idx="2">
                  <c:v>4.504988174854236</c:v>
                </c:pt>
                <c:pt idx="3">
                  <c:v>6.1806304138834509</c:v>
                </c:pt>
                <c:pt idx="4">
                  <c:v>7.9235871520969754</c:v>
                </c:pt>
                <c:pt idx="5">
                  <c:v>9.6986394236215041</c:v>
                </c:pt>
                <c:pt idx="6">
                  <c:v>11.46177977220902</c:v>
                </c:pt>
                <c:pt idx="7">
                  <c:v>13.206060332474632</c:v>
                </c:pt>
                <c:pt idx="8">
                  <c:v>14.940205284137281</c:v>
                </c:pt>
                <c:pt idx="9">
                  <c:v>16.747711426711724</c:v>
                </c:pt>
                <c:pt idx="10">
                  <c:v>18.665050592650665</c:v>
                </c:pt>
                <c:pt idx="11">
                  <c:v>20.688713357417701</c:v>
                </c:pt>
                <c:pt idx="12">
                  <c:v>22.807905471347777</c:v>
                </c:pt>
                <c:pt idx="13">
                  <c:v>24.956116585616122</c:v>
                </c:pt>
                <c:pt idx="14">
                  <c:v>27.090892022292557</c:v>
                </c:pt>
                <c:pt idx="15">
                  <c:v>29.209925451208591</c:v>
                </c:pt>
                <c:pt idx="16">
                  <c:v>31.322473805237649</c:v>
                </c:pt>
                <c:pt idx="17">
                  <c:v>33.472289352330357</c:v>
                </c:pt>
                <c:pt idx="18">
                  <c:v>35.653893436676661</c:v>
                </c:pt>
                <c:pt idx="19">
                  <c:v>37.87609506968569</c:v>
                </c:pt>
                <c:pt idx="20">
                  <c:v>40.113215233469127</c:v>
                </c:pt>
                <c:pt idx="21">
                  <c:v>42.341796866585767</c:v>
                </c:pt>
                <c:pt idx="22">
                  <c:v>44.556349438524101</c:v>
                </c:pt>
                <c:pt idx="23">
                  <c:v>46.756158380307788</c:v>
                </c:pt>
                <c:pt idx="24">
                  <c:v>48.944193913371485</c:v>
                </c:pt>
                <c:pt idx="25">
                  <c:v>51.180303996220275</c:v>
                </c:pt>
                <c:pt idx="26">
                  <c:v>53.442519379390383</c:v>
                </c:pt>
                <c:pt idx="27">
                  <c:v>55.735665969210956</c:v>
                </c:pt>
                <c:pt idx="28">
                  <c:v>58.064215089534194</c:v>
                </c:pt>
                <c:pt idx="29">
                  <c:v>60.392764209857432</c:v>
                </c:pt>
                <c:pt idx="30">
                  <c:v>62.700102343570556</c:v>
                </c:pt>
                <c:pt idx="31">
                  <c:v>64.974966126141979</c:v>
                </c:pt>
                <c:pt idx="32">
                  <c:v>67.237240813691628</c:v>
                </c:pt>
                <c:pt idx="33">
                  <c:v>69.59635888994238</c:v>
                </c:pt>
                <c:pt idx="34">
                  <c:v>72.04886583751582</c:v>
                </c:pt>
                <c:pt idx="35">
                  <c:v>74.586919478081739</c:v>
                </c:pt>
                <c:pt idx="36">
                  <c:v>77.212826868958771</c:v>
                </c:pt>
                <c:pt idx="37">
                  <c:v>79.851498731771699</c:v>
                </c:pt>
                <c:pt idx="38">
                  <c:v>82.430958785729544</c:v>
                </c:pt>
                <c:pt idx="39">
                  <c:v>84.960327613741512</c:v>
                </c:pt>
                <c:pt idx="40">
                  <c:v>87.468033904166077</c:v>
                </c:pt>
                <c:pt idx="41">
                  <c:v>90.08880664401002</c:v>
                </c:pt>
                <c:pt idx="42">
                  <c:v>92.856273289696873</c:v>
                </c:pt>
                <c:pt idx="43">
                  <c:v>95.741598664943382</c:v>
                </c:pt>
                <c:pt idx="44">
                  <c:v>98.722819772597745</c:v>
                </c:pt>
                <c:pt idx="45">
                  <c:v>101.69764039137809</c:v>
                </c:pt>
                <c:pt idx="46">
                  <c:v>104.61997459697687</c:v>
                </c:pt>
                <c:pt idx="47">
                  <c:v>107.49938065134857</c:v>
                </c:pt>
                <c:pt idx="48">
                  <c:v>110.35463448055424</c:v>
                </c:pt>
                <c:pt idx="49">
                  <c:v>113.20308435897118</c:v>
                </c:pt>
                <c:pt idx="50">
                  <c:v>116.08973021414504</c:v>
                </c:pt>
                <c:pt idx="51">
                  <c:v>118.99803277037942</c:v>
                </c:pt>
                <c:pt idx="52">
                  <c:v>121.92010724081705</c:v>
                </c:pt>
                <c:pt idx="53">
                  <c:v>124.82698845431882</c:v>
                </c:pt>
                <c:pt idx="54">
                  <c:v>127.71195091565423</c:v>
                </c:pt>
                <c:pt idx="55">
                  <c:v>130.56696581860487</c:v>
                </c:pt>
                <c:pt idx="56">
                  <c:v>133.38670147042555</c:v>
                </c:pt>
                <c:pt idx="57">
                  <c:v>136.1840747521224</c:v>
                </c:pt>
                <c:pt idx="58">
                  <c:v>138.98681235283067</c:v>
                </c:pt>
                <c:pt idx="59">
                  <c:v>141.80026945942586</c:v>
                </c:pt>
                <c:pt idx="60">
                  <c:v>144.63097648843376</c:v>
                </c:pt>
                <c:pt idx="61">
                  <c:v>147.45190005511415</c:v>
                </c:pt>
                <c:pt idx="62">
                  <c:v>150.25308648566511</c:v>
                </c:pt>
                <c:pt idx="63">
                  <c:v>153.03718325133798</c:v>
                </c:pt>
                <c:pt idx="64">
                  <c:v>155.80552605413348</c:v>
                </c:pt>
                <c:pt idx="65">
                  <c:v>158.58501379164005</c:v>
                </c:pt>
                <c:pt idx="66">
                  <c:v>161.38012030442326</c:v>
                </c:pt>
                <c:pt idx="67">
                  <c:v>164.1861602381604</c:v>
                </c:pt>
                <c:pt idx="68">
                  <c:v>167.01128138784856</c:v>
                </c:pt>
                <c:pt idx="69">
                  <c:v>169.84112173811565</c:v>
                </c:pt>
                <c:pt idx="70">
                  <c:v>172.65250595044927</c:v>
                </c:pt>
                <c:pt idx="71">
                  <c:v>175.44390577850302</c:v>
                </c:pt>
                <c:pt idx="72">
                  <c:v>178.22127394012659</c:v>
                </c:pt>
                <c:pt idx="73">
                  <c:v>181.01750525052068</c:v>
                </c:pt>
                <c:pt idx="74">
                  <c:v>183.84291201172275</c:v>
                </c:pt>
                <c:pt idx="75">
                  <c:v>186.70042261425925</c:v>
                </c:pt>
                <c:pt idx="76">
                  <c:v>189.58608075075659</c:v>
                </c:pt>
                <c:pt idx="77">
                  <c:v>192.47318084478619</c:v>
                </c:pt>
                <c:pt idx="78">
                  <c:v>195.34197215893377</c:v>
                </c:pt>
                <c:pt idx="79">
                  <c:v>198.19322804733969</c:v>
                </c:pt>
                <c:pt idx="80">
                  <c:v>201.03253416064507</c:v>
                </c:pt>
                <c:pt idx="81">
                  <c:v>203.8908305786413</c:v>
                </c:pt>
                <c:pt idx="82">
                  <c:v>206.77703646060826</c:v>
                </c:pt>
                <c:pt idx="83">
                  <c:v>209.69405904314999</c:v>
                </c:pt>
                <c:pt idx="84">
                  <c:v>212.63402637823239</c:v>
                </c:pt>
                <c:pt idx="85">
                  <c:v>215.57452246794463</c:v>
                </c:pt>
                <c:pt idx="86">
                  <c:v>218.49751211158133</c:v>
                </c:pt>
                <c:pt idx="87">
                  <c:v>221.40315720233099</c:v>
                </c:pt>
                <c:pt idx="88">
                  <c:v>224.29598084937751</c:v>
                </c:pt>
                <c:pt idx="89">
                  <c:v>227.19978286343331</c:v>
                </c:pt>
                <c:pt idx="90">
                  <c:v>230.10271400889587</c:v>
                </c:pt>
                <c:pt idx="91">
                  <c:v>233.02337928858344</c:v>
                </c:pt>
                <c:pt idx="92">
                  <c:v>235.95888961570614</c:v>
                </c:pt>
                <c:pt idx="93">
                  <c:v>238.89444795669317</c:v>
                </c:pt>
                <c:pt idx="94">
                  <c:v>241.81695277622327</c:v>
                </c:pt>
                <c:pt idx="95">
                  <c:v>244.72347870167408</c:v>
                </c:pt>
                <c:pt idx="96">
                  <c:v>247.62187318356607</c:v>
                </c:pt>
                <c:pt idx="97">
                  <c:v>250.54114232692581</c:v>
                </c:pt>
                <c:pt idx="98">
                  <c:v>253.49057485511315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74-4625-9601-6BF3A81A6882}"/>
            </c:ext>
          </c:extLst>
        </c:ser>
        <c:ser>
          <c:idx val="10"/>
          <c:order val="10"/>
          <c:tx>
            <c:strRef>
              <c:f>Outputs!$L$1:$L$2</c:f>
              <c:strCache>
                <c:ptCount val="2"/>
                <c:pt idx="0">
                  <c:v>Alt2_85_H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1.8446261606335284</c:v>
                </c:pt>
                <c:pt idx="1">
                  <c:v>3.7730327855356567</c:v>
                </c:pt>
                <c:pt idx="2">
                  <c:v>5.789620962752597</c:v>
                </c:pt>
                <c:pt idx="3">
                  <c:v>7.877647310551815</c:v>
                </c:pt>
                <c:pt idx="4">
                  <c:v>10.027086219031577</c:v>
                </c:pt>
                <c:pt idx="5">
                  <c:v>12.204423088213975</c:v>
                </c:pt>
                <c:pt idx="6">
                  <c:v>14.363905280665442</c:v>
                </c:pt>
                <c:pt idx="7">
                  <c:v>16.497739907864766</c:v>
                </c:pt>
                <c:pt idx="8">
                  <c:v>18.614362074745898</c:v>
                </c:pt>
                <c:pt idx="9">
                  <c:v>20.796323641222532</c:v>
                </c:pt>
                <c:pt idx="10">
                  <c:v>23.079900320899057</c:v>
                </c:pt>
                <c:pt idx="11">
                  <c:v>25.462140566942949</c:v>
                </c:pt>
                <c:pt idx="12">
                  <c:v>27.933397413875024</c:v>
                </c:pt>
                <c:pt idx="13">
                  <c:v>30.427250979474405</c:v>
                </c:pt>
                <c:pt idx="14">
                  <c:v>32.900785191017533</c:v>
                </c:pt>
                <c:pt idx="15">
                  <c:v>35.353502627678964</c:v>
                </c:pt>
                <c:pt idx="16">
                  <c:v>37.795329747214879</c:v>
                </c:pt>
                <c:pt idx="17">
                  <c:v>40.269331328020627</c:v>
                </c:pt>
                <c:pt idx="18">
                  <c:v>42.769304629815309</c:v>
                </c:pt>
                <c:pt idx="19">
                  <c:v>45.302918334638107</c:v>
                </c:pt>
                <c:pt idx="20">
                  <c:v>47.843827658561651</c:v>
                </c:pt>
                <c:pt idx="21">
                  <c:v>50.369971056518295</c:v>
                </c:pt>
                <c:pt idx="22">
                  <c:v>52.876321350706903</c:v>
                </c:pt>
                <c:pt idx="23">
                  <c:v>55.362134797044142</c:v>
                </c:pt>
                <c:pt idx="24">
                  <c:v>57.830743024181714</c:v>
                </c:pt>
                <c:pt idx="25">
                  <c:v>60.341314466796867</c:v>
                </c:pt>
                <c:pt idx="26">
                  <c:v>62.871301194086485</c:v>
                </c:pt>
                <c:pt idx="27">
                  <c:v>65.431214630328526</c:v>
                </c:pt>
                <c:pt idx="28">
                  <c:v>68.058640794242535</c:v>
                </c:pt>
                <c:pt idx="29">
                  <c:v>70.686066958156545</c:v>
                </c:pt>
                <c:pt idx="30">
                  <c:v>73.316470310205062</c:v>
                </c:pt>
                <c:pt idx="31">
                  <c:v>75.930679342605288</c:v>
                </c:pt>
                <c:pt idx="32">
                  <c:v>78.538720894497402</c:v>
                </c:pt>
                <c:pt idx="33">
                  <c:v>81.241175403977579</c:v>
                </c:pt>
                <c:pt idx="34">
                  <c:v>84.026087118769695</c:v>
                </c:pt>
                <c:pt idx="35">
                  <c:v>86.880232184426717</c:v>
                </c:pt>
                <c:pt idx="36">
                  <c:v>89.80510669631974</c:v>
                </c:pt>
                <c:pt idx="37">
                  <c:v>92.728782053144855</c:v>
                </c:pt>
                <c:pt idx="38">
                  <c:v>95.583645998555355</c:v>
                </c:pt>
                <c:pt idx="39">
                  <c:v>98.381610364114792</c:v>
                </c:pt>
                <c:pt idx="40">
                  <c:v>101.14896270530676</c:v>
                </c:pt>
                <c:pt idx="41">
                  <c:v>104.01890716201446</c:v>
                </c:pt>
                <c:pt idx="42">
                  <c:v>107.02492761093229</c:v>
                </c:pt>
                <c:pt idx="43">
                  <c:v>110.1362973975303</c:v>
                </c:pt>
                <c:pt idx="44">
                  <c:v>113.32972997112583</c:v>
                </c:pt>
                <c:pt idx="45">
                  <c:v>116.50433156596445</c:v>
                </c:pt>
                <c:pt idx="46">
                  <c:v>119.61685590646377</c:v>
                </c:pt>
                <c:pt idx="47">
                  <c:v>122.67929377544114</c:v>
                </c:pt>
                <c:pt idx="48">
                  <c:v>125.71295352554316</c:v>
                </c:pt>
                <c:pt idx="49">
                  <c:v>128.73479136848624</c:v>
                </c:pt>
                <c:pt idx="50">
                  <c:v>131.78917400430049</c:v>
                </c:pt>
                <c:pt idx="51">
                  <c:v>134.86015538246963</c:v>
                </c:pt>
                <c:pt idx="52">
                  <c:v>137.94078985854546</c:v>
                </c:pt>
                <c:pt idx="53">
                  <c:v>141.00354680999135</c:v>
                </c:pt>
                <c:pt idx="54">
                  <c:v>144.04160541808551</c:v>
                </c:pt>
                <c:pt idx="55">
                  <c:v>147.04649983043072</c:v>
                </c:pt>
                <c:pt idx="56">
                  <c:v>150.01275124927494</c:v>
                </c:pt>
                <c:pt idx="57">
                  <c:v>152.95351871182694</c:v>
                </c:pt>
                <c:pt idx="58">
                  <c:v>155.8966817286055</c:v>
                </c:pt>
                <c:pt idx="59">
                  <c:v>158.84780323391192</c:v>
                </c:pt>
                <c:pt idx="60">
                  <c:v>161.81352492355052</c:v>
                </c:pt>
                <c:pt idx="61">
                  <c:v>164.76709990895804</c:v>
                </c:pt>
                <c:pt idx="62">
                  <c:v>167.69910979864429</c:v>
                </c:pt>
                <c:pt idx="63">
                  <c:v>170.61246577190474</c:v>
                </c:pt>
                <c:pt idx="64">
                  <c:v>173.50845102979775</c:v>
                </c:pt>
                <c:pt idx="65">
                  <c:v>176.41367711529031</c:v>
                </c:pt>
                <c:pt idx="66">
                  <c:v>179.33243553034205</c:v>
                </c:pt>
                <c:pt idx="67">
                  <c:v>182.25998782711912</c:v>
                </c:pt>
                <c:pt idx="68">
                  <c:v>185.20462802440781</c:v>
                </c:pt>
                <c:pt idx="69">
                  <c:v>188.15222568633894</c:v>
                </c:pt>
                <c:pt idx="70">
                  <c:v>191.07980189377255</c:v>
                </c:pt>
                <c:pt idx="71">
                  <c:v>193.98587781066334</c:v>
                </c:pt>
                <c:pt idx="72">
                  <c:v>196.87662853302422</c:v>
                </c:pt>
                <c:pt idx="73">
                  <c:v>199.78506521036249</c:v>
                </c:pt>
                <c:pt idx="74">
                  <c:v>202.72138940119129</c:v>
                </c:pt>
                <c:pt idx="75">
                  <c:v>205.68840612055325</c:v>
                </c:pt>
                <c:pt idx="76">
                  <c:v>208.68224387082088</c:v>
                </c:pt>
                <c:pt idx="77">
                  <c:v>211.67597518401641</c:v>
                </c:pt>
                <c:pt idx="78">
                  <c:v>214.64980498299946</c:v>
                </c:pt>
                <c:pt idx="79">
                  <c:v>217.60483478757007</c:v>
                </c:pt>
                <c:pt idx="80">
                  <c:v>220.54667726556821</c:v>
                </c:pt>
                <c:pt idx="81">
                  <c:v>223.50626269441491</c:v>
                </c:pt>
                <c:pt idx="82">
                  <c:v>226.49266086073985</c:v>
                </c:pt>
                <c:pt idx="83">
                  <c:v>229.50882835141704</c:v>
                </c:pt>
                <c:pt idx="84">
                  <c:v>232.54678645542674</c:v>
                </c:pt>
                <c:pt idx="85">
                  <c:v>235.58391114025142</c:v>
                </c:pt>
                <c:pt idx="86">
                  <c:v>238.60235748116804</c:v>
                </c:pt>
                <c:pt idx="87">
                  <c:v>241.60243535588597</c:v>
                </c:pt>
                <c:pt idx="88">
                  <c:v>244.58861652334716</c:v>
                </c:pt>
                <c:pt idx="89">
                  <c:v>247.58477454059039</c:v>
                </c:pt>
                <c:pt idx="90">
                  <c:v>250.57901808201004</c:v>
                </c:pt>
                <c:pt idx="91">
                  <c:v>253.59001890052789</c:v>
                </c:pt>
                <c:pt idx="92">
                  <c:v>256.61486878532304</c:v>
                </c:pt>
                <c:pt idx="93">
                  <c:v>259.63880347089184</c:v>
                </c:pt>
                <c:pt idx="94">
                  <c:v>262.64867915756452</c:v>
                </c:pt>
                <c:pt idx="95">
                  <c:v>265.64158355677898</c:v>
                </c:pt>
                <c:pt idx="96">
                  <c:v>268.62547254386294</c:v>
                </c:pt>
                <c:pt idx="97">
                  <c:v>271.62936285484682</c:v>
                </c:pt>
                <c:pt idx="98">
                  <c:v>274.66252759641429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874-4625-9601-6BF3A81A6882}"/>
            </c:ext>
          </c:extLst>
        </c:ser>
        <c:ser>
          <c:idx val="13"/>
          <c:order val="13"/>
          <c:tx>
            <c:strRef>
              <c:f>Outputs!$O$1:$O$2</c:f>
              <c:strCache>
                <c:ptCount val="2"/>
                <c:pt idx="0">
                  <c:v>Alt2_85_M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1.689117070203304</c:v>
                </c:pt>
                <c:pt idx="1">
                  <c:v>3.4644426128046231</c:v>
                </c:pt>
                <c:pt idx="2">
                  <c:v>5.331454742394075</c:v>
                </c:pt>
                <c:pt idx="3">
                  <c:v>7.272525738441721</c:v>
                </c:pt>
                <c:pt idx="4">
                  <c:v>9.277176381381004</c:v>
                </c:pt>
                <c:pt idx="5">
                  <c:v>11.311274863259047</c:v>
                </c:pt>
                <c:pt idx="6">
                  <c:v>13.329690023632955</c:v>
                </c:pt>
                <c:pt idx="7">
                  <c:v>15.324928988161892</c:v>
                </c:pt>
                <c:pt idx="8">
                  <c:v>17.305527276092526</c:v>
                </c:pt>
                <c:pt idx="9">
                  <c:v>19.354414729062647</c:v>
                </c:pt>
                <c:pt idx="10">
                  <c:v>21.507922524333257</c:v>
                </c:pt>
                <c:pt idx="11">
                  <c:v>23.762881997299445</c:v>
                </c:pt>
                <c:pt idx="12">
                  <c:v>26.109162291331799</c:v>
                </c:pt>
                <c:pt idx="13">
                  <c:v>28.48028128266423</c:v>
                </c:pt>
                <c:pt idx="14">
                  <c:v>30.833505584045664</c:v>
                </c:pt>
                <c:pt idx="15">
                  <c:v>33.167725913918957</c:v>
                </c:pt>
                <c:pt idx="16">
                  <c:v>35.492636863611715</c:v>
                </c:pt>
                <c:pt idx="17">
                  <c:v>37.851567949147373</c:v>
                </c:pt>
                <c:pt idx="18">
                  <c:v>40.238580062311243</c:v>
                </c:pt>
                <c:pt idx="19">
                  <c:v>42.661731889113042</c:v>
                </c:pt>
                <c:pt idx="20">
                  <c:v>45.094941140388919</c:v>
                </c:pt>
                <c:pt idx="21">
                  <c:v>47.515639146276051</c:v>
                </c:pt>
                <c:pt idx="22">
                  <c:v>49.918629629693015</c:v>
                </c:pt>
                <c:pt idx="23">
                  <c:v>52.30317864564978</c:v>
                </c:pt>
                <c:pt idx="24">
                  <c:v>54.672467133272114</c:v>
                </c:pt>
                <c:pt idx="25">
                  <c:v>57.085877887821205</c:v>
                </c:pt>
                <c:pt idx="26">
                  <c:v>59.520781159815741</c:v>
                </c:pt>
                <c:pt idx="27">
                  <c:v>61.984626843295445</c:v>
                </c:pt>
                <c:pt idx="28">
                  <c:v>64.495755850091157</c:v>
                </c:pt>
                <c:pt idx="29">
                  <c:v>67.00688485688687</c:v>
                </c:pt>
                <c:pt idx="30">
                  <c:v>69.506488037190266</c:v>
                </c:pt>
                <c:pt idx="31">
                  <c:v>71.979737671790602</c:v>
                </c:pt>
                <c:pt idx="32">
                  <c:v>74.442271170002414</c:v>
                </c:pt>
                <c:pt idx="33">
                  <c:v>76.999448748011716</c:v>
                </c:pt>
                <c:pt idx="34">
                  <c:v>79.643545883369214</c:v>
                </c:pt>
                <c:pt idx="35">
                  <c:v>82.363837629550488</c:v>
                </c:pt>
                <c:pt idx="36">
                  <c:v>85.162231941649864</c:v>
                </c:pt>
                <c:pt idx="37">
                  <c:v>87.965438240471613</c:v>
                </c:pt>
                <c:pt idx="38">
                  <c:v>90.703904118476885</c:v>
                </c:pt>
                <c:pt idx="39">
                  <c:v>93.388355237073284</c:v>
                </c:pt>
                <c:pt idx="40">
                  <c:v>96.046010913369173</c:v>
                </c:pt>
                <c:pt idx="41">
                  <c:v>98.810738980593854</c:v>
                </c:pt>
                <c:pt idx="42">
                  <c:v>101.71603621421086</c:v>
                </c:pt>
                <c:pt idx="43">
                  <c:v>104.7319532039095</c:v>
                </c:pt>
                <c:pt idx="44">
                  <c:v>107.83577317655285</c:v>
                </c:pt>
                <c:pt idx="45">
                  <c:v>110.92596871275414</c:v>
                </c:pt>
                <c:pt idx="46">
                  <c:v>113.95805766521408</c:v>
                </c:pt>
                <c:pt idx="47">
                  <c:v>116.94292169563901</c:v>
                </c:pt>
                <c:pt idx="48">
                  <c:v>119.90078539718594</c:v>
                </c:pt>
                <c:pt idx="49">
                  <c:v>122.84869356316791</c:v>
                </c:pt>
                <c:pt idx="50">
                  <c:v>125.83124903661978</c:v>
                </c:pt>
                <c:pt idx="51">
                  <c:v>128.83220955371704</c:v>
                </c:pt>
                <c:pt idx="52">
                  <c:v>131.84418298059083</c:v>
                </c:pt>
                <c:pt idx="53">
                  <c:v>134.83897096691175</c:v>
                </c:pt>
                <c:pt idx="54">
                  <c:v>137.80976696389925</c:v>
                </c:pt>
                <c:pt idx="55">
                  <c:v>140.74825676968428</c:v>
                </c:pt>
                <c:pt idx="56">
                  <c:v>143.64902182255983</c:v>
                </c:pt>
                <c:pt idx="57">
                  <c:v>146.52509192273794</c:v>
                </c:pt>
                <c:pt idx="58">
                  <c:v>149.40428742261645</c:v>
                </c:pt>
                <c:pt idx="59">
                  <c:v>152.29207282620811</c:v>
                </c:pt>
                <c:pt idx="60">
                  <c:v>155.19505411722466</c:v>
                </c:pt>
                <c:pt idx="61">
                  <c:v>158.08636862982868</c:v>
                </c:pt>
                <c:pt idx="62">
                  <c:v>160.95635073257651</c:v>
                </c:pt>
                <c:pt idx="63">
                  <c:v>163.80780564158874</c:v>
                </c:pt>
                <c:pt idx="64">
                  <c:v>166.64204617512411</c:v>
                </c:pt>
                <c:pt idx="65">
                  <c:v>169.48584306643204</c:v>
                </c:pt>
                <c:pt idx="66">
                  <c:v>172.3435870120114</c:v>
                </c:pt>
                <c:pt idx="67">
                  <c:v>175.21057627632374</c:v>
                </c:pt>
                <c:pt idx="68">
                  <c:v>178.09505004549948</c:v>
                </c:pt>
                <c:pt idx="69">
                  <c:v>180.98277950797882</c:v>
                </c:pt>
                <c:pt idx="70">
                  <c:v>183.85069661467719</c:v>
                </c:pt>
                <c:pt idx="71">
                  <c:v>186.69731894924865</c:v>
                </c:pt>
                <c:pt idx="72">
                  <c:v>189.52871814264435</c:v>
                </c:pt>
                <c:pt idx="73">
                  <c:v>192.3778587001016</c:v>
                </c:pt>
                <c:pt idx="74">
                  <c:v>195.25501807475001</c:v>
                </c:pt>
                <c:pt idx="75">
                  <c:v>198.16307032329624</c:v>
                </c:pt>
                <c:pt idx="76">
                  <c:v>201.09811865885291</c:v>
                </c:pt>
                <c:pt idx="77">
                  <c:v>204.03337612568617</c:v>
                </c:pt>
                <c:pt idx="78">
                  <c:v>206.94907411569702</c:v>
                </c:pt>
                <c:pt idx="79">
                  <c:v>209.84616104581193</c:v>
                </c:pt>
                <c:pt idx="80">
                  <c:v>212.73024456502384</c:v>
                </c:pt>
                <c:pt idx="81">
                  <c:v>215.63227962138842</c:v>
                </c:pt>
                <c:pt idx="82">
                  <c:v>218.56127178423233</c:v>
                </c:pt>
                <c:pt idx="83">
                  <c:v>221.52016034462912</c:v>
                </c:pt>
                <c:pt idx="84">
                  <c:v>224.50103822277222</c:v>
                </c:pt>
                <c:pt idx="85">
                  <c:v>227.48140729159255</c:v>
                </c:pt>
                <c:pt idx="86">
                  <c:v>230.4433338326231</c:v>
                </c:pt>
                <c:pt idx="87">
                  <c:v>233.38705984944355</c:v>
                </c:pt>
                <c:pt idx="88">
                  <c:v>236.31708859744663</c:v>
                </c:pt>
                <c:pt idx="89">
                  <c:v>239.25727552533709</c:v>
                </c:pt>
                <c:pt idx="90">
                  <c:v>242.19575906139701</c:v>
                </c:pt>
                <c:pt idx="91">
                  <c:v>245.15118761541873</c:v>
                </c:pt>
                <c:pt idx="92">
                  <c:v>248.12067559333497</c:v>
                </c:pt>
                <c:pt idx="93">
                  <c:v>251.08945226165656</c:v>
                </c:pt>
                <c:pt idx="94">
                  <c:v>254.0444083488174</c:v>
                </c:pt>
                <c:pt idx="95">
                  <c:v>256.98263381561691</c:v>
                </c:pt>
                <c:pt idx="96">
                  <c:v>259.9120359975492</c:v>
                </c:pt>
                <c:pt idx="97">
                  <c:v>262.86163565651412</c:v>
                </c:pt>
                <c:pt idx="98">
                  <c:v>265.84072502672643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874-4625-9601-6BF3A81A6882}"/>
            </c:ext>
          </c:extLst>
        </c:ser>
        <c:ser>
          <c:idx val="16"/>
          <c:order val="16"/>
          <c:tx>
            <c:strRef>
              <c:f>Outputs!$R$1:$R$2</c:f>
              <c:strCache>
                <c:ptCount val="2"/>
                <c:pt idx="0">
                  <c:v>Alt2_85_L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1.5057683828324004</c:v>
                </c:pt>
                <c:pt idx="1">
                  <c:v>3.1005773032073289</c:v>
                </c:pt>
                <c:pt idx="2">
                  <c:v>4.7911807187595494</c:v>
                </c:pt>
                <c:pt idx="3">
                  <c:v>6.558780398847194</c:v>
                </c:pt>
                <c:pt idx="4">
                  <c:v>8.3923848119109721</c:v>
                </c:pt>
                <c:pt idx="5">
                  <c:v>10.257207068708931</c:v>
                </c:pt>
                <c:pt idx="6">
                  <c:v>12.108867641875763</c:v>
                </c:pt>
                <c:pt idx="7">
                  <c:v>13.940214401307356</c:v>
                </c:pt>
                <c:pt idx="8">
                  <c:v>15.759906860921394</c:v>
                </c:pt>
                <c:pt idx="9">
                  <c:v>17.651231753421602</c:v>
                </c:pt>
                <c:pt idx="10">
                  <c:v>19.650654959646705</c:v>
                </c:pt>
                <c:pt idx="11">
                  <c:v>21.754736814940618</c:v>
                </c:pt>
                <c:pt idx="12">
                  <c:v>23.952929600459605</c:v>
                </c:pt>
                <c:pt idx="13">
                  <c:v>26.178736635564391</c:v>
                </c:pt>
                <c:pt idx="14">
                  <c:v>28.38960150588845</c:v>
                </c:pt>
                <c:pt idx="15">
                  <c:v>30.58361605415362</c:v>
                </c:pt>
                <c:pt idx="16">
                  <c:v>32.770184024943816</c:v>
                </c:pt>
                <c:pt idx="17">
                  <c:v>34.992906100035611</c:v>
                </c:pt>
                <c:pt idx="18">
                  <c:v>37.246146514939134</c:v>
                </c:pt>
                <c:pt idx="19">
                  <c:v>39.538458371072856</c:v>
                </c:pt>
                <c:pt idx="20">
                  <c:v>41.844022388475494</c:v>
                </c:pt>
                <c:pt idx="21">
                  <c:v>44.139684342764824</c:v>
                </c:pt>
                <c:pt idx="22">
                  <c:v>46.42005229112636</c:v>
                </c:pt>
                <c:pt idx="23">
                  <c:v>48.684402936109556</c:v>
                </c:pt>
                <c:pt idx="24">
                  <c:v>50.935778425519665</c:v>
                </c:pt>
                <c:pt idx="25">
                  <c:v>53.233791350545417</c:v>
                </c:pt>
                <c:pt idx="26">
                  <c:v>55.555784402414702</c:v>
                </c:pt>
                <c:pt idx="27">
                  <c:v>57.905843780986565</c:v>
                </c:pt>
                <c:pt idx="28">
                  <c:v>60.281210515435497</c:v>
                </c:pt>
                <c:pt idx="29">
                  <c:v>62.656577249884428</c:v>
                </c:pt>
                <c:pt idx="30">
                  <c:v>65.004551739369305</c:v>
                </c:pt>
                <c:pt idx="31">
                  <c:v>67.315048189045442</c:v>
                </c:pt>
                <c:pt idx="32">
                  <c:v>69.609854751003624</c:v>
                </c:pt>
                <c:pt idx="33">
                  <c:v>71.999688593956506</c:v>
                </c:pt>
                <c:pt idx="34">
                  <c:v>74.481436526025846</c:v>
                </c:pt>
                <c:pt idx="35">
                  <c:v>77.04719536853753</c:v>
                </c:pt>
                <c:pt idx="36">
                  <c:v>79.699313640078998</c:v>
                </c:pt>
                <c:pt idx="37">
                  <c:v>82.36298803813122</c:v>
                </c:pt>
                <c:pt idx="38">
                  <c:v>84.966614726943646</c:v>
                </c:pt>
                <c:pt idx="39">
                  <c:v>87.519548374834187</c:v>
                </c:pt>
                <c:pt idx="40">
                  <c:v>90.05003685670782</c:v>
                </c:pt>
                <c:pt idx="41">
                  <c:v>92.692676242389737</c:v>
                </c:pt>
                <c:pt idx="42">
                  <c:v>95.481068227332443</c:v>
                </c:pt>
                <c:pt idx="43">
                  <c:v>98.386205549634269</c:v>
                </c:pt>
                <c:pt idx="44">
                  <c:v>101.38599970853144</c:v>
                </c:pt>
                <c:pt idx="45">
                  <c:v>104.37827253202039</c:v>
                </c:pt>
                <c:pt idx="46">
                  <c:v>107.31718071994608</c:v>
                </c:pt>
                <c:pt idx="47">
                  <c:v>110.21249261152818</c:v>
                </c:pt>
                <c:pt idx="48">
                  <c:v>113.08320308430191</c:v>
                </c:pt>
                <c:pt idx="49">
                  <c:v>115.94662945151778</c:v>
                </c:pt>
                <c:pt idx="50">
                  <c:v>118.84772105121813</c:v>
                </c:pt>
                <c:pt idx="51">
                  <c:v>121.76999232769847</c:v>
                </c:pt>
                <c:pt idx="52">
                  <c:v>124.70564071423067</c:v>
                </c:pt>
                <c:pt idx="53">
                  <c:v>127.62582493033385</c:v>
                </c:pt>
                <c:pt idx="54">
                  <c:v>130.52381234362062</c:v>
                </c:pt>
                <c:pt idx="55">
                  <c:v>133.39153760007721</c:v>
                </c:pt>
                <c:pt idx="56">
                  <c:v>136.22365708856344</c:v>
                </c:pt>
                <c:pt idx="57">
                  <c:v>139.03310977904931</c:v>
                </c:pt>
                <c:pt idx="58">
                  <c:v>141.84763804866785</c:v>
                </c:pt>
                <c:pt idx="59">
                  <c:v>144.67261696677159</c:v>
                </c:pt>
                <c:pt idx="60">
                  <c:v>147.51458871741812</c:v>
                </c:pt>
                <c:pt idx="61">
                  <c:v>150.34654483287031</c:v>
                </c:pt>
                <c:pt idx="62">
                  <c:v>153.15857768107901</c:v>
                </c:pt>
                <c:pt idx="63">
                  <c:v>155.95335614717717</c:v>
                </c:pt>
                <c:pt idx="64">
                  <c:v>158.73220932398618</c:v>
                </c:pt>
                <c:pt idx="65">
                  <c:v>161.52200865373632</c:v>
                </c:pt>
                <c:pt idx="66">
                  <c:v>164.32720958696004</c:v>
                </c:pt>
                <c:pt idx="67">
                  <c:v>167.14311873303538</c:v>
                </c:pt>
                <c:pt idx="68">
                  <c:v>169.97789281263894</c:v>
                </c:pt>
                <c:pt idx="69">
                  <c:v>172.81718576636055</c:v>
                </c:pt>
                <c:pt idx="70">
                  <c:v>175.63783526026839</c:v>
                </c:pt>
                <c:pt idx="71">
                  <c:v>178.4383148149542</c:v>
                </c:pt>
                <c:pt idx="72">
                  <c:v>181.22459233888526</c:v>
                </c:pt>
                <c:pt idx="73">
                  <c:v>184.02956958369253</c:v>
                </c:pt>
                <c:pt idx="74">
                  <c:v>186.86354928485079</c:v>
                </c:pt>
                <c:pt idx="75">
                  <c:v>189.72944985269527</c:v>
                </c:pt>
                <c:pt idx="76">
                  <c:v>192.6233214876641</c:v>
                </c:pt>
                <c:pt idx="77">
                  <c:v>195.51844313236032</c:v>
                </c:pt>
                <c:pt idx="78">
                  <c:v>198.39506225075752</c:v>
                </c:pt>
                <c:pt idx="79">
                  <c:v>201.25397701521956</c:v>
                </c:pt>
                <c:pt idx="80">
                  <c:v>204.10077606988364</c:v>
                </c:pt>
                <c:pt idx="81">
                  <c:v>206.96640031814883</c:v>
                </c:pt>
                <c:pt idx="82">
                  <c:v>209.85978130029946</c:v>
                </c:pt>
                <c:pt idx="83">
                  <c:v>212.78383086242408</c:v>
                </c:pt>
                <c:pt idx="84">
                  <c:v>215.73067209823051</c:v>
                </c:pt>
                <c:pt idx="85">
                  <c:v>218.67787714704389</c:v>
                </c:pt>
                <c:pt idx="86">
                  <c:v>221.60742615467845</c:v>
                </c:pt>
                <c:pt idx="87">
                  <c:v>224.51949304494744</c:v>
                </c:pt>
                <c:pt idx="88">
                  <c:v>227.41859983451371</c:v>
                </c:pt>
                <c:pt idx="89">
                  <c:v>230.32855365885959</c:v>
                </c:pt>
                <c:pt idx="90">
                  <c:v>233.23750487660996</c:v>
                </c:pt>
                <c:pt idx="91">
                  <c:v>236.16406520902757</c:v>
                </c:pt>
                <c:pt idx="92">
                  <c:v>239.10534680344261</c:v>
                </c:pt>
                <c:pt idx="93">
                  <c:v>242.04655719460078</c:v>
                </c:pt>
                <c:pt idx="94">
                  <c:v>244.97459475713569</c:v>
                </c:pt>
                <c:pt idx="95">
                  <c:v>247.88653749198784</c:v>
                </c:pt>
                <c:pt idx="96">
                  <c:v>250.79024154408364</c:v>
                </c:pt>
                <c:pt idx="97">
                  <c:v>253.71471575650406</c:v>
                </c:pt>
                <c:pt idx="98">
                  <c:v>256.66925021601969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874-4625-9601-6BF3A81A6882}"/>
            </c:ext>
          </c:extLst>
        </c:ser>
        <c:ser>
          <c:idx val="19"/>
          <c:order val="18"/>
          <c:tx>
            <c:strRef>
              <c:f>Outputs!$U$1:$U$2</c:f>
              <c:strCache>
                <c:ptCount val="2"/>
                <c:pt idx="0">
                  <c:v>Alt2_85_HP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1.9120199590645579</c:v>
                </c:pt>
                <c:pt idx="1">
                  <c:v>3.9067726538025447</c:v>
                </c:pt>
                <c:pt idx="2">
                  <c:v>5.9881156247312646</c:v>
                </c:pt>
                <c:pt idx="3">
                  <c:v>8.1397308831752078</c:v>
                </c:pt>
                <c:pt idx="4">
                  <c:v>10.351791065101761</c:v>
                </c:pt>
                <c:pt idx="5">
                  <c:v>12.591096709906545</c:v>
                </c:pt>
                <c:pt idx="6">
                  <c:v>14.811619937950494</c:v>
                </c:pt>
                <c:pt idx="7">
                  <c:v>17.005418442937355</c:v>
                </c:pt>
                <c:pt idx="8">
                  <c:v>19.18087959870682</c:v>
                </c:pt>
                <c:pt idx="9">
                  <c:v>21.420388182252484</c:v>
                </c:pt>
                <c:pt idx="10">
                  <c:v>23.760187811523949</c:v>
                </c:pt>
                <c:pt idx="11">
                  <c:v>26.197431615283328</c:v>
                </c:pt>
                <c:pt idx="12">
                  <c:v>28.722671996583337</c:v>
                </c:pt>
                <c:pt idx="13">
                  <c:v>31.269502487786617</c:v>
                </c:pt>
                <c:pt idx="14">
                  <c:v>33.794911632020991</c:v>
                </c:pt>
                <c:pt idx="15">
                  <c:v>36.298694041517699</c:v>
                </c:pt>
                <c:pt idx="16">
                  <c:v>38.790890951876726</c:v>
                </c:pt>
                <c:pt idx="17">
                  <c:v>41.314468402307185</c:v>
                </c:pt>
                <c:pt idx="18">
                  <c:v>43.863104232684442</c:v>
                </c:pt>
                <c:pt idx="19">
                  <c:v>46.444280751168066</c:v>
                </c:pt>
                <c:pt idx="20">
                  <c:v>49.03154536813922</c:v>
                </c:pt>
                <c:pt idx="21">
                  <c:v>51.603062432931452</c:v>
                </c:pt>
                <c:pt idx="22">
                  <c:v>54.153878936622974</c:v>
                </c:pt>
                <c:pt idx="23">
                  <c:v>56.683241957001449</c:v>
                </c:pt>
                <c:pt idx="24">
                  <c:v>59.194536147964669</c:v>
                </c:pt>
                <c:pt idx="25">
                  <c:v>61.746786475297611</c:v>
                </c:pt>
                <c:pt idx="26">
                  <c:v>64.316951006594792</c:v>
                </c:pt>
                <c:pt idx="27">
                  <c:v>66.915055404248534</c:v>
                </c:pt>
                <c:pt idx="28">
                  <c:v>69.573818553747984</c:v>
                </c:pt>
                <c:pt idx="29">
                  <c:v>72.232581703247433</c:v>
                </c:pt>
                <c:pt idx="30">
                  <c:v>74.890161615919723</c:v>
                </c:pt>
                <c:pt idx="31">
                  <c:v>77.528182752706243</c:v>
                </c:pt>
                <c:pt idx="32">
                  <c:v>80.157947071770636</c:v>
                </c:pt>
                <c:pt idx="33">
                  <c:v>82.880887089254742</c:v>
                </c:pt>
                <c:pt idx="34">
                  <c:v>85.685247415243239</c:v>
                </c:pt>
                <c:pt idx="35">
                  <c:v>88.557752696831884</c:v>
                </c:pt>
                <c:pt idx="36">
                  <c:v>91.499932896862774</c:v>
                </c:pt>
                <c:pt idx="37">
                  <c:v>94.4400727259506</c:v>
                </c:pt>
                <c:pt idx="38">
                  <c:v>97.31082606509375</c:v>
                </c:pt>
                <c:pt idx="39">
                  <c:v>100.12427208747518</c:v>
                </c:pt>
                <c:pt idx="40">
                  <c:v>102.90656991660094</c:v>
                </c:pt>
                <c:pt idx="41">
                  <c:v>105.79083047105752</c:v>
                </c:pt>
                <c:pt idx="42">
                  <c:v>108.81052526888806</c:v>
                </c:pt>
                <c:pt idx="43">
                  <c:v>111.93481285955475</c:v>
                </c:pt>
                <c:pt idx="44">
                  <c:v>115.14032328082213</c:v>
                </c:pt>
                <c:pt idx="45">
                  <c:v>118.32624631389484</c:v>
                </c:pt>
                <c:pt idx="46">
                  <c:v>121.44950440120809</c:v>
                </c:pt>
                <c:pt idx="47">
                  <c:v>124.52223148088376</c:v>
                </c:pt>
                <c:pt idx="48">
                  <c:v>127.56588379349452</c:v>
                </c:pt>
                <c:pt idx="49">
                  <c:v>130.59739733722742</c:v>
                </c:pt>
                <c:pt idx="50">
                  <c:v>133.66110465452556</c:v>
                </c:pt>
                <c:pt idx="51">
                  <c:v>136.7410959281994</c:v>
                </c:pt>
                <c:pt idx="52">
                  <c:v>139.8304821824901</c:v>
                </c:pt>
                <c:pt idx="53">
                  <c:v>142.90181524725415</c:v>
                </c:pt>
                <c:pt idx="54">
                  <c:v>145.94827006000858</c:v>
                </c:pt>
                <c:pt idx="55">
                  <c:v>148.96135550298959</c:v>
                </c:pt>
                <c:pt idx="56">
                  <c:v>151.93558480178464</c:v>
                </c:pt>
                <c:pt idx="57">
                  <c:v>154.88413150582755</c:v>
                </c:pt>
                <c:pt idx="58">
                  <c:v>157.83488483024004</c:v>
                </c:pt>
                <c:pt idx="59">
                  <c:v>160.79342106286904</c:v>
                </c:pt>
                <c:pt idx="60">
                  <c:v>163.76638970436809</c:v>
                </c:pt>
                <c:pt idx="61">
                  <c:v>166.72706031852633</c:v>
                </c:pt>
                <c:pt idx="62">
                  <c:v>169.66604488205354</c:v>
                </c:pt>
                <c:pt idx="63">
                  <c:v>172.58626853701554</c:v>
                </c:pt>
                <c:pt idx="64">
                  <c:v>175.4890104371047</c:v>
                </c:pt>
                <c:pt idx="65">
                  <c:v>178.40086386527133</c:v>
                </c:pt>
                <c:pt idx="66">
                  <c:v>181.3261078642231</c:v>
                </c:pt>
                <c:pt idx="67">
                  <c:v>184.25999947310046</c:v>
                </c:pt>
                <c:pt idx="68">
                  <c:v>187.21083830196756</c:v>
                </c:pt>
                <c:pt idx="69">
                  <c:v>190.16450479705443</c:v>
                </c:pt>
                <c:pt idx="70">
                  <c:v>193.09802871374683</c:v>
                </c:pt>
                <c:pt idx="71">
                  <c:v>196.00993240062334</c:v>
                </c:pt>
                <c:pt idx="72">
                  <c:v>198.90640118421697</c:v>
                </c:pt>
                <c:pt idx="73">
                  <c:v>201.82045083002595</c:v>
                </c:pt>
                <c:pt idx="74">
                  <c:v>204.76227670956578</c:v>
                </c:pt>
                <c:pt idx="75">
                  <c:v>207.73467690342946</c:v>
                </c:pt>
                <c:pt idx="76">
                  <c:v>210.73378473169257</c:v>
                </c:pt>
                <c:pt idx="77">
                  <c:v>213.73266218283797</c:v>
                </c:pt>
                <c:pt idx="78">
                  <c:v>216.71151261945445</c:v>
                </c:pt>
                <c:pt idx="79">
                  <c:v>219.67145475090396</c:v>
                </c:pt>
                <c:pt idx="80">
                  <c:v>222.61810293053099</c:v>
                </c:pt>
                <c:pt idx="81">
                  <c:v>225.58238786349622</c:v>
                </c:pt>
                <c:pt idx="82">
                  <c:v>228.57338736877864</c:v>
                </c:pt>
                <c:pt idx="83">
                  <c:v>231.59406131878964</c:v>
                </c:pt>
                <c:pt idx="84">
                  <c:v>234.63642740555437</c:v>
                </c:pt>
                <c:pt idx="85">
                  <c:v>237.67785378656879</c:v>
                </c:pt>
                <c:pt idx="86">
                  <c:v>240.70050578496918</c:v>
                </c:pt>
                <c:pt idx="87">
                  <c:v>243.70470124553015</c:v>
                </c:pt>
                <c:pt idx="88">
                  <c:v>246.69491113989079</c:v>
                </c:pt>
                <c:pt idx="89">
                  <c:v>249.69501344447715</c:v>
                </c:pt>
                <c:pt idx="90">
                  <c:v>252.69311680805589</c:v>
                </c:pt>
                <c:pt idx="91">
                  <c:v>255.70789733787672</c:v>
                </c:pt>
                <c:pt idx="92">
                  <c:v>258.73644748007348</c:v>
                </c:pt>
                <c:pt idx="93">
                  <c:v>261.76400607980599</c:v>
                </c:pt>
                <c:pt idx="94">
                  <c:v>264.77742913655004</c:v>
                </c:pt>
                <c:pt idx="95">
                  <c:v>267.77380648519437</c:v>
                </c:pt>
                <c:pt idx="96">
                  <c:v>270.76109971216255</c:v>
                </c:pt>
                <c:pt idx="97">
                  <c:v>273.76832729284757</c:v>
                </c:pt>
                <c:pt idx="98">
                  <c:v>276.8047633220134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874-4625-9601-6BF3A81A6882}"/>
            </c:ext>
          </c:extLst>
        </c:ser>
        <c:ser>
          <c:idx val="22"/>
          <c:order val="21"/>
          <c:tx>
            <c:strRef>
              <c:f>Outputs!$X$1:$X$2</c:f>
              <c:strCache>
                <c:ptCount val="2"/>
                <c:pt idx="0">
                  <c:v>Alt2_85_MP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1.749948471358344</c:v>
                </c:pt>
                <c:pt idx="1">
                  <c:v>3.5851659088029328</c:v>
                </c:pt>
                <c:pt idx="2">
                  <c:v>5.5107394221027191</c:v>
                </c:pt>
                <c:pt idx="3">
                  <c:v>7.5093511197502849</c:v>
                </c:pt>
                <c:pt idx="4">
                  <c:v>9.5706897042033265</c:v>
                </c:pt>
                <c:pt idx="5">
                  <c:v>11.660903568212552</c:v>
                </c:pt>
                <c:pt idx="6">
                  <c:v>13.734620770859827</c:v>
                </c:pt>
                <c:pt idx="7">
                  <c:v>15.784213333487379</c:v>
                </c:pt>
                <c:pt idx="8">
                  <c:v>17.818181473718909</c:v>
                </c:pt>
                <c:pt idx="9">
                  <c:v>19.919299356129006</c:v>
                </c:pt>
                <c:pt idx="10">
                  <c:v>22.123877458557807</c:v>
                </c:pt>
                <c:pt idx="11">
                  <c:v>24.42882336059154</c:v>
                </c:pt>
                <c:pt idx="12">
                  <c:v>26.824231416124107</c:v>
                </c:pt>
                <c:pt idx="13">
                  <c:v>29.24365345172756</c:v>
                </c:pt>
                <c:pt idx="14">
                  <c:v>31.644278094993751</c:v>
                </c:pt>
                <c:pt idx="15">
                  <c:v>34.025210314600535</c:v>
                </c:pt>
                <c:pt idx="16">
                  <c:v>36.396228220164097</c:v>
                </c:pt>
                <c:pt idx="17">
                  <c:v>38.800546624014238</c:v>
                </c:pt>
                <c:pt idx="18">
                  <c:v>41.232121265493909</c:v>
                </c:pt>
                <c:pt idx="19">
                  <c:v>43.698860897610892</c:v>
                </c:pt>
                <c:pt idx="20">
                  <c:v>46.174579823740395</c:v>
                </c:pt>
                <c:pt idx="21">
                  <c:v>48.636911256441394</c:v>
                </c:pt>
                <c:pt idx="22">
                  <c:v>51.080723779185561</c:v>
                </c:pt>
                <c:pt idx="23">
                  <c:v>53.505274596876568</c:v>
                </c:pt>
                <c:pt idx="24">
                  <c:v>55.913806329597719</c:v>
                </c:pt>
                <c:pt idx="25">
                  <c:v>58.365535039926904</c:v>
                </c:pt>
                <c:pt idx="26">
                  <c:v>60.837403134292053</c:v>
                </c:pt>
                <c:pt idx="27">
                  <c:v>63.336413589118578</c:v>
                </c:pt>
                <c:pt idx="28">
                  <c:v>65.876430268140112</c:v>
                </c:pt>
                <c:pt idx="29">
                  <c:v>68.416446947161646</c:v>
                </c:pt>
                <c:pt idx="30">
                  <c:v>70.941109345821431</c:v>
                </c:pt>
                <c:pt idx="31">
                  <c:v>73.436321656643315</c:v>
                </c:pt>
                <c:pt idx="32">
                  <c:v>75.918875008870202</c:v>
                </c:pt>
                <c:pt idx="33">
                  <c:v>78.494967327572397</c:v>
                </c:pt>
                <c:pt idx="34">
                  <c:v>81.157040404793676</c:v>
                </c:pt>
                <c:pt idx="35">
                  <c:v>83.894335777738959</c:v>
                </c:pt>
                <c:pt idx="36">
                  <c:v>86.708771599567811</c:v>
                </c:pt>
                <c:pt idx="37">
                  <c:v>89.527235641312544</c:v>
                </c:pt>
                <c:pt idx="38">
                  <c:v>92.280468200974326</c:v>
                </c:pt>
                <c:pt idx="39">
                  <c:v>94.979323244129361</c:v>
                </c:pt>
                <c:pt idx="40">
                  <c:v>97.650894641340997</c:v>
                </c:pt>
                <c:pt idx="41">
                  <c:v>100.42895252860106</c:v>
                </c:pt>
                <c:pt idx="42">
                  <c:v>103.34701549586607</c:v>
                </c:pt>
                <c:pt idx="43">
                  <c:v>106.37503746198976</c:v>
                </c:pt>
                <c:pt idx="44">
                  <c:v>109.49022411723959</c:v>
                </c:pt>
                <c:pt idx="45">
                  <c:v>112.5911459506659</c:v>
                </c:pt>
                <c:pt idx="46">
                  <c:v>115.63349379557641</c:v>
                </c:pt>
                <c:pt idx="47">
                  <c:v>118.62835329083438</c:v>
                </c:pt>
                <c:pt idx="48">
                  <c:v>121.59608252233676</c:v>
                </c:pt>
                <c:pt idx="49">
                  <c:v>124.55378734716022</c:v>
                </c:pt>
                <c:pt idx="50">
                  <c:v>127.54607389098123</c:v>
                </c:pt>
                <c:pt idx="51">
                  <c:v>130.55677575422794</c:v>
                </c:pt>
                <c:pt idx="52">
                  <c:v>133.57859568091291</c:v>
                </c:pt>
                <c:pt idx="53">
                  <c:v>136.58346641034632</c:v>
                </c:pt>
                <c:pt idx="54">
                  <c:v>139.56460102902469</c:v>
                </c:pt>
                <c:pt idx="55">
                  <c:v>142.51369559518625</c:v>
                </c:pt>
                <c:pt idx="56">
                  <c:v>145.42532613226203</c:v>
                </c:pt>
                <c:pt idx="57">
                  <c:v>148.31256227718433</c:v>
                </c:pt>
                <c:pt idx="58">
                  <c:v>151.20323020095228</c:v>
                </c:pt>
                <c:pt idx="59">
                  <c:v>154.10281955805263</c:v>
                </c:pt>
                <c:pt idx="60">
                  <c:v>157.01793563243339</c:v>
                </c:pt>
                <c:pt idx="61">
                  <c:v>159.9217286668607</c:v>
                </c:pt>
                <c:pt idx="62">
                  <c:v>162.80458233984442</c:v>
                </c:pt>
                <c:pt idx="63">
                  <c:v>165.66931046075061</c:v>
                </c:pt>
                <c:pt idx="64">
                  <c:v>168.51721671331853</c:v>
                </c:pt>
                <c:pt idx="65">
                  <c:v>171.37502072678146</c:v>
                </c:pt>
                <c:pt idx="66">
                  <c:v>174.24708208096726</c:v>
                </c:pt>
                <c:pt idx="67">
                  <c:v>177.12868110738395</c:v>
                </c:pt>
                <c:pt idx="68">
                  <c:v>180.02805449895502</c:v>
                </c:pt>
                <c:pt idx="69">
                  <c:v>182.93098156448792</c:v>
                </c:pt>
                <c:pt idx="70">
                  <c:v>185.81440621854702</c:v>
                </c:pt>
                <c:pt idx="71">
                  <c:v>188.6768290242747</c:v>
                </c:pt>
                <c:pt idx="72">
                  <c:v>191.52433781181088</c:v>
                </c:pt>
                <c:pt idx="73">
                  <c:v>194.38989719970107</c:v>
                </c:pt>
                <c:pt idx="74">
                  <c:v>197.28375091183747</c:v>
                </c:pt>
                <c:pt idx="75">
                  <c:v>200.20875167877031</c:v>
                </c:pt>
                <c:pt idx="76">
                  <c:v>203.16099589483596</c:v>
                </c:pt>
                <c:pt idx="77">
                  <c:v>206.11364367780502</c:v>
                </c:pt>
                <c:pt idx="78">
                  <c:v>209.04691888137179</c:v>
                </c:pt>
                <c:pt idx="79">
                  <c:v>211.96179686082914</c:v>
                </c:pt>
                <c:pt idx="80">
                  <c:v>214.8638813163868</c:v>
                </c:pt>
                <c:pt idx="81">
                  <c:v>217.78410789385146</c:v>
                </c:pt>
                <c:pt idx="82">
                  <c:v>220.73148923568218</c:v>
                </c:pt>
                <c:pt idx="83">
                  <c:v>223.70896441955904</c:v>
                </c:pt>
                <c:pt idx="84">
                  <c:v>226.70859949140009</c:v>
                </c:pt>
                <c:pt idx="85">
                  <c:v>229.70785600909358</c:v>
                </c:pt>
                <c:pt idx="86">
                  <c:v>232.68881645056609</c:v>
                </c:pt>
                <c:pt idx="87">
                  <c:v>235.65173445661324</c:v>
                </c:pt>
                <c:pt idx="88">
                  <c:v>238.60110513365888</c:v>
                </c:pt>
                <c:pt idx="89">
                  <c:v>241.56077514360388</c:v>
                </c:pt>
                <c:pt idx="90">
                  <c:v>244.51887299015686</c:v>
                </c:pt>
                <c:pt idx="91">
                  <c:v>247.49404649786317</c:v>
                </c:pt>
                <c:pt idx="92">
                  <c:v>250.48339781960502</c:v>
                </c:pt>
                <c:pt idx="93">
                  <c:v>253.47215261484359</c:v>
                </c:pt>
                <c:pt idx="94">
                  <c:v>256.44718693787905</c:v>
                </c:pt>
                <c:pt idx="95">
                  <c:v>259.40558619453878</c:v>
                </c:pt>
                <c:pt idx="96">
                  <c:v>262.35526478380757</c:v>
                </c:pt>
                <c:pt idx="97">
                  <c:v>265.32523774010627</c:v>
                </c:pt>
                <c:pt idx="98">
                  <c:v>268.32478711747677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1874-4625-9601-6BF3A81A6882}"/>
            </c:ext>
          </c:extLst>
        </c:ser>
        <c:ser>
          <c:idx val="25"/>
          <c:order val="24"/>
          <c:tx>
            <c:strRef>
              <c:f>Outputs!$AA$1:$AA$2</c:f>
              <c:strCache>
                <c:ptCount val="2"/>
                <c:pt idx="0">
                  <c:v>Alt2_85_LP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1.5542708025861043</c:v>
                </c:pt>
                <c:pt idx="1">
                  <c:v>3.196859311179848</c:v>
                </c:pt>
                <c:pt idx="2">
                  <c:v>4.9341802825328198</c:v>
                </c:pt>
                <c:pt idx="3">
                  <c:v>6.7477071354585449</c:v>
                </c:pt>
                <c:pt idx="4">
                  <c:v>8.6265872179753522</c:v>
                </c:pt>
                <c:pt idx="5">
                  <c:v>10.536262975827638</c:v>
                </c:pt>
                <c:pt idx="6">
                  <c:v>12.432135602829419</c:v>
                </c:pt>
                <c:pt idx="7">
                  <c:v>14.306949755392013</c:v>
                </c:pt>
                <c:pt idx="8">
                  <c:v>16.169340801795371</c:v>
                </c:pt>
                <c:pt idx="9">
                  <c:v>18.10251766165246</c:v>
                </c:pt>
                <c:pt idx="10">
                  <c:v>20.142887148213298</c:v>
                </c:pt>
                <c:pt idx="11">
                  <c:v>22.287076014269658</c:v>
                </c:pt>
                <c:pt idx="12">
                  <c:v>24.524661708557733</c:v>
                </c:pt>
                <c:pt idx="13">
                  <c:v>26.789154676767613</c:v>
                </c:pt>
                <c:pt idx="14">
                  <c:v>29.037946482721022</c:v>
                </c:pt>
                <c:pt idx="15">
                  <c:v>31.269330649279286</c:v>
                </c:pt>
                <c:pt idx="16">
                  <c:v>33.492785005649246</c:v>
                </c:pt>
                <c:pt idx="17">
                  <c:v>35.75183337322202</c:v>
                </c:pt>
                <c:pt idx="18">
                  <c:v>38.040759704338768</c:v>
                </c:pt>
                <c:pt idx="19">
                  <c:v>40.36798926443209</c:v>
                </c:pt>
                <c:pt idx="20">
                  <c:v>42.707632814964974</c:v>
                </c:pt>
                <c:pt idx="21">
                  <c:v>45.036688937945023</c:v>
                </c:pt>
                <c:pt idx="22">
                  <c:v>47.349815614732549</c:v>
                </c:pt>
                <c:pt idx="23">
                  <c:v>49.64628540081295</c:v>
                </c:pt>
                <c:pt idx="24">
                  <c:v>51.929176935581182</c:v>
                </c:pt>
                <c:pt idx="25">
                  <c:v>54.257985424802378</c:v>
                </c:pt>
                <c:pt idx="26">
                  <c:v>56.609711148708421</c:v>
                </c:pt>
                <c:pt idx="27">
                  <c:v>58.988070477188913</c:v>
                </c:pt>
                <c:pt idx="28">
                  <c:v>61.386708463953404</c:v>
                </c:pt>
                <c:pt idx="29">
                  <c:v>63.785346450717896</c:v>
                </c:pt>
                <c:pt idx="30">
                  <c:v>66.153516957161543</c:v>
                </c:pt>
                <c:pt idx="31">
                  <c:v>68.48173058249094</c:v>
                </c:pt>
                <c:pt idx="32">
                  <c:v>70.792710148748526</c:v>
                </c:pt>
                <c:pt idx="33">
                  <c:v>73.19781315441638</c:v>
                </c:pt>
                <c:pt idx="34">
                  <c:v>75.694092742800038</c:v>
                </c:pt>
                <c:pt idx="35">
                  <c:v>78.273616747970692</c:v>
                </c:pt>
                <c:pt idx="36">
                  <c:v>80.938755195366767</c:v>
                </c:pt>
                <c:pt idx="37">
                  <c:v>83.61484887879412</c:v>
                </c:pt>
                <c:pt idx="38">
                  <c:v>86.230478937324861</c:v>
                </c:pt>
                <c:pt idx="39">
                  <c:v>88.79511689928259</c:v>
                </c:pt>
                <c:pt idx="40">
                  <c:v>91.336919967982908</c:v>
                </c:pt>
                <c:pt idx="41">
                  <c:v>93.990416950698503</c:v>
                </c:pt>
                <c:pt idx="42">
                  <c:v>96.789198557595654</c:v>
                </c:pt>
                <c:pt idx="43">
                  <c:v>99.704170161317023</c:v>
                </c:pt>
                <c:pt idx="44">
                  <c:v>102.71318180773652</c:v>
                </c:pt>
                <c:pt idx="45">
                  <c:v>105.71411272602167</c:v>
                </c:pt>
                <c:pt idx="46">
                  <c:v>108.6612412357328</c:v>
                </c:pt>
                <c:pt idx="47">
                  <c:v>111.56444057779794</c:v>
                </c:pt>
                <c:pt idx="48">
                  <c:v>114.44281453668279</c:v>
                </c:pt>
                <c:pt idx="49">
                  <c:v>117.31366579580786</c:v>
                </c:pt>
                <c:pt idx="50">
                  <c:v>120.22191839328369</c:v>
                </c:pt>
                <c:pt idx="51">
                  <c:v>123.15111355298635</c:v>
                </c:pt>
                <c:pt idx="52">
                  <c:v>126.09349019172213</c:v>
                </c:pt>
                <c:pt idx="53">
                  <c:v>129.02026835700372</c:v>
                </c:pt>
                <c:pt idx="54">
                  <c:v>131.92471173373355</c:v>
                </c:pt>
                <c:pt idx="55">
                  <c:v>134.79873651128324</c:v>
                </c:pt>
                <c:pt idx="56">
                  <c:v>137.63699308011579</c:v>
                </c:pt>
                <c:pt idx="57">
                  <c:v>140.45243127039487</c:v>
                </c:pt>
                <c:pt idx="58">
                  <c:v>143.27280066643556</c:v>
                </c:pt>
                <c:pt idx="59">
                  <c:v>146.10348626731749</c:v>
                </c:pt>
                <c:pt idx="60">
                  <c:v>148.95103612164758</c:v>
                </c:pt>
                <c:pt idx="61">
                  <c:v>151.78845442008597</c:v>
                </c:pt>
                <c:pt idx="62">
                  <c:v>154.60585623327216</c:v>
                </c:pt>
                <c:pt idx="63">
                  <c:v>157.40592098058087</c:v>
                </c:pt>
                <c:pt idx="64">
                  <c:v>160.18997444217715</c:v>
                </c:pt>
                <c:pt idx="65">
                  <c:v>162.98487482597918</c:v>
                </c:pt>
                <c:pt idx="66">
                  <c:v>165.79506832262066</c:v>
                </c:pt>
                <c:pt idx="67">
                  <c:v>168.61585768289862</c:v>
                </c:pt>
                <c:pt idx="68">
                  <c:v>171.45540450305839</c:v>
                </c:pt>
                <c:pt idx="69">
                  <c:v>174.29937039495027</c:v>
                </c:pt>
                <c:pt idx="70">
                  <c:v>177.12459971821758</c:v>
                </c:pt>
                <c:pt idx="71">
                  <c:v>179.92956654141895</c:v>
                </c:pt>
                <c:pt idx="72">
                  <c:v>182.72024652454189</c:v>
                </c:pt>
                <c:pt idx="73">
                  <c:v>185.52954508050863</c:v>
                </c:pt>
                <c:pt idx="74">
                  <c:v>188.36776003794716</c:v>
                </c:pt>
                <c:pt idx="75">
                  <c:v>191.23780514385064</c:v>
                </c:pt>
                <c:pt idx="76">
                  <c:v>194.13573398838554</c:v>
                </c:pt>
                <c:pt idx="77">
                  <c:v>197.03481756406649</c:v>
                </c:pt>
                <c:pt idx="78">
                  <c:v>199.91530237033035</c:v>
                </c:pt>
                <c:pt idx="79">
                  <c:v>202.77799918694186</c:v>
                </c:pt>
                <c:pt idx="80">
                  <c:v>205.62849821335061</c:v>
                </c:pt>
                <c:pt idx="81">
                  <c:v>208.4977407250814</c:v>
                </c:pt>
                <c:pt idx="82">
                  <c:v>211.39466416891764</c:v>
                </c:pt>
                <c:pt idx="83">
                  <c:v>214.32218344079934</c:v>
                </c:pt>
                <c:pt idx="84">
                  <c:v>217.27241830173759</c:v>
                </c:pt>
                <c:pt idx="85">
                  <c:v>220.22293549536627</c:v>
                </c:pt>
                <c:pt idx="86">
                  <c:v>223.15572256126038</c:v>
                </c:pt>
                <c:pt idx="87">
                  <c:v>226.07095955445641</c:v>
                </c:pt>
                <c:pt idx="88">
                  <c:v>228.97316810639876</c:v>
                </c:pt>
                <c:pt idx="89">
                  <c:v>231.8861585784843</c:v>
                </c:pt>
                <c:pt idx="90">
                  <c:v>234.79808141341695</c:v>
                </c:pt>
                <c:pt idx="91">
                  <c:v>237.72755146010584</c:v>
                </c:pt>
                <c:pt idx="92">
                  <c:v>240.67168153732746</c:v>
                </c:pt>
                <c:pt idx="93">
                  <c:v>243.61568179736557</c:v>
                </c:pt>
                <c:pt idx="94">
                  <c:v>246.54645023318764</c:v>
                </c:pt>
                <c:pt idx="95">
                  <c:v>249.46106645229978</c:v>
                </c:pt>
                <c:pt idx="96">
                  <c:v>252.36739095514827</c:v>
                </c:pt>
                <c:pt idx="97">
                  <c:v>255.29443402557609</c:v>
                </c:pt>
                <c:pt idx="98">
                  <c:v>258.25148648022747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874-4625-9601-6BF3A81A6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51504"/>
        <c:axId val="6133540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Alt2_85_HF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1.7086133269297754</c:v>
                      </c:pt>
                      <c:pt idx="1">
                        <c:v>1.7944742613654128</c:v>
                      </c:pt>
                      <c:pt idx="2">
                        <c:v>1.8857315960173817</c:v>
                      </c:pt>
                      <c:pt idx="3">
                        <c:v>1.9594983471887764</c:v>
                      </c:pt>
                      <c:pt idx="4">
                        <c:v>2.0228492550141173</c:v>
                      </c:pt>
                      <c:pt idx="5">
                        <c:v>2.0520553687045284</c:v>
                      </c:pt>
                      <c:pt idx="6">
                        <c:v>2.036056786009544</c:v>
                      </c:pt>
                      <c:pt idx="7">
                        <c:v>2.0125577691405248</c:v>
                      </c:pt>
                      <c:pt idx="8">
                        <c:v>1.9975877647892775</c:v>
                      </c:pt>
                      <c:pt idx="9">
                        <c:v>2.0655010176283666</c:v>
                      </c:pt>
                      <c:pt idx="10">
                        <c:v>2.16975477078525</c:v>
                      </c:pt>
                      <c:pt idx="11">
                        <c:v>2.2708514669465569</c:v>
                      </c:pt>
                      <c:pt idx="12">
                        <c:v>2.3619316173583567</c:v>
                      </c:pt>
                      <c:pt idx="13">
                        <c:v>2.3865635526808355</c:v>
                      </c:pt>
                      <c:pt idx="14">
                        <c:v>2.3684237390072314</c:v>
                      </c:pt>
                      <c:pt idx="15">
                        <c:v>2.3492127921116182</c:v>
                      </c:pt>
                      <c:pt idx="16">
                        <c:v>2.3397121303726105</c:v>
                      </c:pt>
                      <c:pt idx="17">
                        <c:v>2.373498367796981</c:v>
                      </c:pt>
                      <c:pt idx="18">
                        <c:v>2.4013137563513003</c:v>
                      </c:pt>
                      <c:pt idx="19">
                        <c:v>2.4371441466059673</c:v>
                      </c:pt>
                      <c:pt idx="20">
                        <c:v>2.4468503083164834</c:v>
                      </c:pt>
                      <c:pt idx="21">
                        <c:v>2.4340565502744056</c:v>
                      </c:pt>
                      <c:pt idx="22">
                        <c:v>2.4160909043256074</c:v>
                      </c:pt>
                      <c:pt idx="23">
                        <c:v>2.3973842246307604</c:v>
                      </c:pt>
                      <c:pt idx="24">
                        <c:v>2.3818981472098475</c:v>
                      </c:pt>
                      <c:pt idx="25">
                        <c:v>2.4259047501973612</c:v>
                      </c:pt>
                      <c:pt idx="26">
                        <c:v>2.4483260780365321</c:v>
                      </c:pt>
                      <c:pt idx="27">
                        <c:v>2.4822498744881356</c:v>
                      </c:pt>
                      <c:pt idx="28">
                        <c:v>2.5636700599034259</c:v>
                      </c:pt>
                      <c:pt idx="29">
                        <c:v>2.5636700599034259</c:v>
                      </c:pt>
                      <c:pt idx="30">
                        <c:v>2.575117372866937</c:v>
                      </c:pt>
                      <c:pt idx="31">
                        <c:v>2.5657694393239021</c:v>
                      </c:pt>
                      <c:pt idx="32">
                        <c:v>2.5638550179662034</c:v>
                      </c:pt>
                      <c:pt idx="33">
                        <c:v>2.6607797775582731</c:v>
                      </c:pt>
                      <c:pt idx="34">
                        <c:v>2.7453384324878547</c:v>
                      </c:pt>
                      <c:pt idx="35">
                        <c:v>2.8167767714354439</c:v>
                      </c:pt>
                      <c:pt idx="36">
                        <c:v>2.889644554346197</c:v>
                      </c:pt>
                      <c:pt idx="37">
                        <c:v>2.890154241932279</c:v>
                      </c:pt>
                      <c:pt idx="38">
                        <c:v>2.8225135241813182</c:v>
                      </c:pt>
                      <c:pt idx="39">
                        <c:v>2.7664463415173937</c:v>
                      </c:pt>
                      <c:pt idx="40">
                        <c:v>2.7369247176838991</c:v>
                      </c:pt>
                      <c:pt idx="41">
                        <c:v>2.8407957271797639</c:v>
                      </c:pt>
                      <c:pt idx="42">
                        <c:v>2.9781781270378467</c:v>
                      </c:pt>
                      <c:pt idx="43">
                        <c:v>3.0850689095688888</c:v>
                      </c:pt>
                      <c:pt idx="44">
                        <c:v>3.1688420189884487</c:v>
                      </c:pt>
                      <c:pt idx="45">
                        <c:v>3.1515516996304656</c:v>
                      </c:pt>
                      <c:pt idx="46">
                        <c:v>3.0906729017354229</c:v>
                      </c:pt>
                      <c:pt idx="47">
                        <c:v>3.0414933404185778</c:v>
                      </c:pt>
                      <c:pt idx="48">
                        <c:v>3.0133192455120454</c:v>
                      </c:pt>
                      <c:pt idx="49">
                        <c:v>3.002143903878149</c:v>
                      </c:pt>
                      <c:pt idx="50">
                        <c:v>3.0354052428249645</c:v>
                      </c:pt>
                      <c:pt idx="51">
                        <c:v>3.0526461260581126</c:v>
                      </c:pt>
                      <c:pt idx="52">
                        <c:v>3.0628273857985824</c:v>
                      </c:pt>
                      <c:pt idx="53">
                        <c:v>3.0453095876873992</c:v>
                      </c:pt>
                      <c:pt idx="54">
                        <c:v>3.0209800368493731</c:v>
                      </c:pt>
                      <c:pt idx="55">
                        <c:v>2.9882343999694299</c:v>
                      </c:pt>
                      <c:pt idx="56">
                        <c:v>2.9500254574636373</c:v>
                      </c:pt>
                      <c:pt idx="57">
                        <c:v>2.9249452302305281</c:v>
                      </c:pt>
                      <c:pt idx="58">
                        <c:v>2.9277237620801464</c:v>
                      </c:pt>
                      <c:pt idx="59">
                        <c:v>2.9360380150657206</c:v>
                      </c:pt>
                      <c:pt idx="60">
                        <c:v>2.9509784336483831</c:v>
                      </c:pt>
                      <c:pt idx="61">
                        <c:v>2.9391370951673794</c:v>
                      </c:pt>
                      <c:pt idx="62">
                        <c:v>2.9178160404228244</c:v>
                      </c:pt>
                      <c:pt idx="63">
                        <c:v>2.8993772353688136</c:v>
                      </c:pt>
                      <c:pt idx="64">
                        <c:v>2.8822308481552712</c:v>
                      </c:pt>
                      <c:pt idx="65">
                        <c:v>2.8917326138127266</c:v>
                      </c:pt>
                      <c:pt idx="66">
                        <c:v>2.9055511896636692</c:v>
                      </c:pt>
                      <c:pt idx="67">
                        <c:v>2.9146420028395394</c:v>
                      </c:pt>
                      <c:pt idx="68">
                        <c:v>2.9320143184825165</c:v>
                      </c:pt>
                      <c:pt idx="69">
                        <c:v>2.9352350288238891</c:v>
                      </c:pt>
                      <c:pt idx="70">
                        <c:v>2.9154587384529504</c:v>
                      </c:pt>
                      <c:pt idx="71">
                        <c:v>2.8942021119015875</c:v>
                      </c:pt>
                      <c:pt idx="72">
                        <c:v>2.8790996542676872</c:v>
                      </c:pt>
                      <c:pt idx="73">
                        <c:v>2.8969987880559631</c:v>
                      </c:pt>
                      <c:pt idx="74">
                        <c:v>2.9251128757629856</c:v>
                      </c:pt>
                      <c:pt idx="75">
                        <c:v>2.9560452330458902</c:v>
                      </c:pt>
                      <c:pt idx="76">
                        <c:v>2.983097419796823</c:v>
                      </c:pt>
                      <c:pt idx="77">
                        <c:v>2.9832431782411577</c:v>
                      </c:pt>
                      <c:pt idx="78">
                        <c:v>2.9635963842897328</c:v>
                      </c:pt>
                      <c:pt idx="79">
                        <c:v>2.9450176828787362</c:v>
                      </c:pt>
                      <c:pt idx="80">
                        <c:v>2.9320476744751653</c:v>
                      </c:pt>
                      <c:pt idx="81">
                        <c:v>2.9500068561838972</c:v>
                      </c:pt>
                      <c:pt idx="82">
                        <c:v>2.9770195484044639</c:v>
                      </c:pt>
                      <c:pt idx="83">
                        <c:v>3.006982160565399</c:v>
                      </c:pt>
                      <c:pt idx="84">
                        <c:v>3.0289733936969778</c:v>
                      </c:pt>
                      <c:pt idx="85">
                        <c:v>3.0283561057851314</c:v>
                      </c:pt>
                      <c:pt idx="86">
                        <c:v>3.0098736501043781</c:v>
                      </c:pt>
                      <c:pt idx="87">
                        <c:v>2.9916848167705763</c:v>
                      </c:pt>
                      <c:pt idx="88">
                        <c:v>2.977969483471361</c:v>
                      </c:pt>
                      <c:pt idx="89">
                        <c:v>2.9881180032737746</c:v>
                      </c:pt>
                      <c:pt idx="90">
                        <c:v>2.9863757870741945</c:v>
                      </c:pt>
                      <c:pt idx="91">
                        <c:v>3.0032965245722831</c:v>
                      </c:pt>
                      <c:pt idx="92">
                        <c:v>3.0173072377380916</c:v>
                      </c:pt>
                      <c:pt idx="93">
                        <c:v>3.01654789232026</c:v>
                      </c:pt>
                      <c:pt idx="94">
                        <c:v>3.0026449754523954</c:v>
                      </c:pt>
                      <c:pt idx="95">
                        <c:v>2.9858255789689636</c:v>
                      </c:pt>
                      <c:pt idx="96">
                        <c:v>2.9769503026923645</c:v>
                      </c:pt>
                      <c:pt idx="97">
                        <c:v>2.997088101962945</c:v>
                      </c:pt>
                      <c:pt idx="98">
                        <c:v>3.0264973791944212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48-1874-4625-9601-6BF3A81A688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Alt2_85_MF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1.5677437902538065</c:v>
                      </c:pt>
                      <c:pt idx="1">
                        <c:v>1.6557906517805683</c:v>
                      </c:pt>
                      <c:pt idx="2">
                        <c:v>1.7502017761669932</c:v>
                      </c:pt>
                      <c:pt idx="3">
                        <c:v>1.826214083179563</c:v>
                      </c:pt>
                      <c:pt idx="4">
                        <c:v>1.8914362350590175</c:v>
                      </c:pt>
                      <c:pt idx="5">
                        <c:v>1.9220215607298201</c:v>
                      </c:pt>
                      <c:pt idx="6">
                        <c:v>1.9079526492633829</c:v>
                      </c:pt>
                      <c:pt idx="7">
                        <c:v>1.8866478777095528</c:v>
                      </c:pt>
                      <c:pt idx="8">
                        <c:v>1.8739755032540384</c:v>
                      </c:pt>
                      <c:pt idx="9">
                        <c:v>1.9445024674319253</c:v>
                      </c:pt>
                      <c:pt idx="10">
                        <c:v>2.0514354305046987</c:v>
                      </c:pt>
                      <c:pt idx="11">
                        <c:v>2.1550103306491968</c:v>
                      </c:pt>
                      <c:pt idx="12">
                        <c:v>2.2481928642055014</c:v>
                      </c:pt>
                      <c:pt idx="13">
                        <c:v>2.274893512277822</c:v>
                      </c:pt>
                      <c:pt idx="14">
                        <c:v>2.2589745977392548</c:v>
                      </c:pt>
                      <c:pt idx="15">
                        <c:v>2.2414010610599551</c:v>
                      </c:pt>
                      <c:pt idx="16">
                        <c:v>2.2333248014383185</c:v>
                      </c:pt>
                      <c:pt idx="17">
                        <c:v>2.2687574424860215</c:v>
                      </c:pt>
                      <c:pt idx="18">
                        <c:v>2.2984533597391112</c:v>
                      </c:pt>
                      <c:pt idx="19">
                        <c:v>2.3365391511090015</c:v>
                      </c:pt>
                      <c:pt idx="20">
                        <c:v>2.3487120827637575</c:v>
                      </c:pt>
                      <c:pt idx="21">
                        <c:v>2.3379295426358278</c:v>
                      </c:pt>
                      <c:pt idx="22">
                        <c:v>2.3218233659448186</c:v>
                      </c:pt>
                      <c:pt idx="23">
                        <c:v>2.3049874102923211</c:v>
                      </c:pt>
                      <c:pt idx="24">
                        <c:v>2.2912376283669764</c:v>
                      </c:pt>
                      <c:pt idx="25">
                        <c:v>2.3369481563390009</c:v>
                      </c:pt>
                      <c:pt idx="26">
                        <c:v>2.359558774293625</c:v>
                      </c:pt>
                      <c:pt idx="27">
                        <c:v>2.3857467168252469</c:v>
                      </c:pt>
                      <c:pt idx="28">
                        <c:v>2.4044900797636028</c:v>
                      </c:pt>
                      <c:pt idx="29">
                        <c:v>2.4044900797636028</c:v>
                      </c:pt>
                      <c:pt idx="30">
                        <c:v>2.3732203679119293</c:v>
                      </c:pt>
                      <c:pt idx="31">
                        <c:v>2.3327152250839038</c:v>
                      </c:pt>
                      <c:pt idx="32">
                        <c:v>2.3152035577247996</c:v>
                      </c:pt>
                      <c:pt idx="33">
                        <c:v>2.4091762555368259</c:v>
                      </c:pt>
                      <c:pt idx="34">
                        <c:v>2.5001864389444122</c:v>
                      </c:pt>
                      <c:pt idx="35">
                        <c:v>2.5832163367530185</c:v>
                      </c:pt>
                      <c:pt idx="36">
                        <c:v>2.6686098188030161</c:v>
                      </c:pt>
                      <c:pt idx="37">
                        <c:v>2.6793887297559555</c:v>
                      </c:pt>
                      <c:pt idx="38">
                        <c:v>2.6188127824312617</c:v>
                      </c:pt>
                      <c:pt idx="39">
                        <c:v>2.5677585560905172</c:v>
                      </c:pt>
                      <c:pt idx="40">
                        <c:v>2.5448462040086186</c:v>
                      </c:pt>
                      <c:pt idx="41">
                        <c:v>2.6564552988299335</c:v>
                      </c:pt>
                      <c:pt idx="42">
                        <c:v>2.8016714896982289</c:v>
                      </c:pt>
                      <c:pt idx="43">
                        <c:v>2.9177951245963802</c:v>
                      </c:pt>
                      <c:pt idx="44">
                        <c:v>3.0117783463263943</c:v>
                      </c:pt>
                      <c:pt idx="45">
                        <c:v>3.0036723421018459</c:v>
                      </c:pt>
                      <c:pt idx="46">
                        <c:v>2.9498784505687885</c:v>
                      </c:pt>
                      <c:pt idx="47">
                        <c:v>2.9059736490105084</c:v>
                      </c:pt>
                      <c:pt idx="48">
                        <c:v>2.8811857091527213</c:v>
                      </c:pt>
                      <c:pt idx="49">
                        <c:v>2.8736754438293688</c:v>
                      </c:pt>
                      <c:pt idx="50">
                        <c:v>2.9110636697259595</c:v>
                      </c:pt>
                      <c:pt idx="51">
                        <c:v>2.9319872659058381</c:v>
                      </c:pt>
                      <c:pt idx="52">
                        <c:v>2.9451519024465997</c:v>
                      </c:pt>
                      <c:pt idx="53">
                        <c:v>2.92954664260848</c:v>
                      </c:pt>
                      <c:pt idx="54">
                        <c:v>2.9071934524178453</c:v>
                      </c:pt>
                      <c:pt idx="55">
                        <c:v>2.8767417041639169</c:v>
                      </c:pt>
                      <c:pt idx="56">
                        <c:v>2.8409298661177571</c:v>
                      </c:pt>
                      <c:pt idx="57">
                        <c:v>2.8180639192629049</c:v>
                      </c:pt>
                      <c:pt idx="58">
                        <c:v>2.8229432207118617</c:v>
                      </c:pt>
                      <c:pt idx="59">
                        <c:v>2.8332051206144699</c:v>
                      </c:pt>
                      <c:pt idx="60">
                        <c:v>2.8500125545371948</c:v>
                      </c:pt>
                      <c:pt idx="61">
                        <c:v>2.8398265256261896</c:v>
                      </c:pt>
                      <c:pt idx="62">
                        <c:v>2.8197609137288531</c:v>
                      </c:pt>
                      <c:pt idx="63">
                        <c:v>2.8023787025008895</c:v>
                      </c:pt>
                      <c:pt idx="64">
                        <c:v>2.786324962653429</c:v>
                      </c:pt>
                      <c:pt idx="65">
                        <c:v>2.7971316165405202</c:v>
                      </c:pt>
                      <c:pt idx="66">
                        <c:v>2.8123893708110526</c:v>
                      </c:pt>
                      <c:pt idx="67">
                        <c:v>2.8229571006344232</c:v>
                      </c:pt>
                      <c:pt idx="68">
                        <c:v>2.8416950107822014</c:v>
                      </c:pt>
                      <c:pt idx="69">
                        <c:v>2.8461040914735145</c:v>
                      </c:pt>
                      <c:pt idx="70">
                        <c:v>2.8273664538529455</c:v>
                      </c:pt>
                      <c:pt idx="71">
                        <c:v>2.8071087432624302</c:v>
                      </c:pt>
                      <c:pt idx="72">
                        <c:v>2.7928347592928882</c:v>
                      </c:pt>
                      <c:pt idx="73">
                        <c:v>2.8114721050703047</c:v>
                      </c:pt>
                      <c:pt idx="74">
                        <c:v>2.840408664691108</c:v>
                      </c:pt>
                      <c:pt idx="75">
                        <c:v>2.8722588179696955</c:v>
                      </c:pt>
                      <c:pt idx="76">
                        <c:v>2.9001654579223501</c:v>
                      </c:pt>
                      <c:pt idx="77">
                        <c:v>2.9013393039804827</c:v>
                      </c:pt>
                      <c:pt idx="78">
                        <c:v>2.8827584864851206</c:v>
                      </c:pt>
                      <c:pt idx="79">
                        <c:v>2.8649950315408499</c:v>
                      </c:pt>
                      <c:pt idx="80">
                        <c:v>2.8528222870748459</c:v>
                      </c:pt>
                      <c:pt idx="81">
                        <c:v>2.8715895063120276</c:v>
                      </c:pt>
                      <c:pt idx="82">
                        <c:v>2.8992971303575801</c:v>
                      </c:pt>
                      <c:pt idx="83">
                        <c:v>2.9299193425452787</c:v>
                      </c:pt>
                      <c:pt idx="84">
                        <c:v>2.9526578174300551</c:v>
                      </c:pt>
                      <c:pt idx="85">
                        <c:v>2.9529558824859188</c:v>
                      </c:pt>
                      <c:pt idx="86">
                        <c:v>2.9352444734839476</c:v>
                      </c:pt>
                      <c:pt idx="87">
                        <c:v>2.9177148834908975</c:v>
                      </c:pt>
                      <c:pt idx="88">
                        <c:v>2.9047038270125269</c:v>
                      </c:pt>
                      <c:pt idx="89">
                        <c:v>2.9155032170030881</c:v>
                      </c:pt>
                      <c:pt idx="90">
                        <c:v>2.9144497536779039</c:v>
                      </c:pt>
                      <c:pt idx="91">
                        <c:v>2.9320111722608519</c:v>
                      </c:pt>
                      <c:pt idx="92">
                        <c:v>2.9466831622700869</c:v>
                      </c:pt>
                      <c:pt idx="93">
                        <c:v>2.9465637689841326</c:v>
                      </c:pt>
                      <c:pt idx="94">
                        <c:v>2.9333394858933346</c:v>
                      </c:pt>
                      <c:pt idx="95">
                        <c:v>2.917193410829042</c:v>
                      </c:pt>
                      <c:pt idx="96">
                        <c:v>2.9089093815226645</c:v>
                      </c:pt>
                      <c:pt idx="97">
                        <c:v>2.9296344216024601</c:v>
                      </c:pt>
                      <c:pt idx="98">
                        <c:v>2.9596481284168821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874-4625-9601-6BF3A81A688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Alt2_85_LF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1.4087271780681534</c:v>
                      </c:pt>
                      <c:pt idx="1">
                        <c:v>1.4991759978459547</c:v>
                      </c:pt>
                      <c:pt idx="2">
                        <c:v>1.5970849989401275</c:v>
                      </c:pt>
                      <c:pt idx="3">
                        <c:v>1.6756422390292149</c:v>
                      </c:pt>
                      <c:pt idx="4">
                        <c:v>1.7429567382135247</c:v>
                      </c:pt>
                      <c:pt idx="5">
                        <c:v>1.7750522715245283</c:v>
                      </c:pt>
                      <c:pt idx="6">
                        <c:v>1.7631403485875159</c:v>
                      </c:pt>
                      <c:pt idx="7">
                        <c:v>1.7442805602656117</c:v>
                      </c:pt>
                      <c:pt idx="8">
                        <c:v>1.7341449516626504</c:v>
                      </c:pt>
                      <c:pt idx="9">
                        <c:v>1.8075061425744443</c:v>
                      </c:pt>
                      <c:pt idx="10">
                        <c:v>1.9173391659389396</c:v>
                      </c:pt>
                      <c:pt idx="11">
                        <c:v>2.0236627647670353</c:v>
                      </c:pt>
                      <c:pt idx="12">
                        <c:v>2.1191921139300764</c:v>
                      </c:pt>
                      <c:pt idx="13">
                        <c:v>2.148211114268344</c:v>
                      </c:pt>
                      <c:pt idx="14">
                        <c:v>2.1347754366764353</c:v>
                      </c:pt>
                      <c:pt idx="15">
                        <c:v>2.1190334289160324</c:v>
                      </c:pt>
                      <c:pt idx="16">
                        <c:v>2.1125483540290584</c:v>
                      </c:pt>
                      <c:pt idx="17">
                        <c:v>2.1498155470927096</c:v>
                      </c:pt>
                      <c:pt idx="18">
                        <c:v>2.181604084346302</c:v>
                      </c:pt>
                      <c:pt idx="19">
                        <c:v>2.222201633009032</c:v>
                      </c:pt>
                      <c:pt idx="20">
                        <c:v>2.2371201637834384</c:v>
                      </c:pt>
                      <c:pt idx="21">
                        <c:v>2.2285816331166415</c:v>
                      </c:pt>
                      <c:pt idx="22">
                        <c:v>2.214552571938337</c:v>
                      </c:pt>
                      <c:pt idx="23">
                        <c:v>2.1998089417836857</c:v>
                      </c:pt>
                      <c:pt idx="24">
                        <c:v>2.1880355330636956</c:v>
                      </c:pt>
                      <c:pt idx="25">
                        <c:v>2.2361100828487928</c:v>
                      </c:pt>
                      <c:pt idx="26">
                        <c:v>2.2622153831701053</c:v>
                      </c:pt>
                      <c:pt idx="27">
                        <c:v>2.2931465898205743</c:v>
                      </c:pt>
                      <c:pt idx="28">
                        <c:v>2.3285491203232374</c:v>
                      </c:pt>
                      <c:pt idx="29">
                        <c:v>2.3285491203232374</c:v>
                      </c:pt>
                      <c:pt idx="30">
                        <c:v>2.3073381337131207</c:v>
                      </c:pt>
                      <c:pt idx="31">
                        <c:v>2.274863782571424</c:v>
                      </c:pt>
                      <c:pt idx="32">
                        <c:v>2.2622746875496529</c:v>
                      </c:pt>
                      <c:pt idx="33">
                        <c:v>2.359118076250752</c:v>
                      </c:pt>
                      <c:pt idx="34">
                        <c:v>2.4525069475734451</c:v>
                      </c:pt>
                      <c:pt idx="35">
                        <c:v>2.5380536405659249</c:v>
                      </c:pt>
                      <c:pt idx="36">
                        <c:v>2.6259073908770292</c:v>
                      </c:pt>
                      <c:pt idx="37">
                        <c:v>2.6386718628129269</c:v>
                      </c:pt>
                      <c:pt idx="38">
                        <c:v>2.5794600539578441</c:v>
                      </c:pt>
                      <c:pt idx="39">
                        <c:v>2.5293688280119668</c:v>
                      </c:pt>
                      <c:pt idx="40">
                        <c:v>2.5077062904245619</c:v>
                      </c:pt>
                      <c:pt idx="41">
                        <c:v>2.6207727398439418</c:v>
                      </c:pt>
                      <c:pt idx="42">
                        <c:v>2.7674666456868486</c:v>
                      </c:pt>
                      <c:pt idx="43">
                        <c:v>2.8853253752465036</c:v>
                      </c:pt>
                      <c:pt idx="44">
                        <c:v>2.9812211076543629</c:v>
                      </c:pt>
                      <c:pt idx="45">
                        <c:v>2.9748206187803476</c:v>
                      </c:pt>
                      <c:pt idx="46">
                        <c:v>2.9223342055987809</c:v>
                      </c:pt>
                      <c:pt idx="47">
                        <c:v>2.8794060543717039</c:v>
                      </c:pt>
                      <c:pt idx="48">
                        <c:v>2.8552538292056693</c:v>
                      </c:pt>
                      <c:pt idx="49">
                        <c:v>2.848449878416949</c:v>
                      </c:pt>
                      <c:pt idx="50">
                        <c:v>2.8866458551738496</c:v>
                      </c:pt>
                      <c:pt idx="51">
                        <c:v>2.9083025562343856</c:v>
                      </c:pt>
                      <c:pt idx="52">
                        <c:v>2.9220744704376149</c:v>
                      </c:pt>
                      <c:pt idx="53">
                        <c:v>2.9068812135017783</c:v>
                      </c:pt>
                      <c:pt idx="54">
                        <c:v>2.8849624613354097</c:v>
                      </c:pt>
                      <c:pt idx="55">
                        <c:v>2.8550149029506455</c:v>
                      </c:pt>
                      <c:pt idx="56">
                        <c:v>2.8197356518206909</c:v>
                      </c:pt>
                      <c:pt idx="57">
                        <c:v>2.7973732816968404</c:v>
                      </c:pt>
                      <c:pt idx="58">
                        <c:v>2.8027376007082747</c:v>
                      </c:pt>
                      <c:pt idx="59">
                        <c:v>2.8134571065952025</c:v>
                      </c:pt>
                      <c:pt idx="60">
                        <c:v>2.8307070290078982</c:v>
                      </c:pt>
                      <c:pt idx="61">
                        <c:v>2.8209235666803814</c:v>
                      </c:pt>
                      <c:pt idx="62">
                        <c:v>2.8011864305509659</c:v>
                      </c:pt>
                      <c:pt idx="63">
                        <c:v>2.7840967656728748</c:v>
                      </c:pt>
                      <c:pt idx="64">
                        <c:v>2.7683428027954888</c:v>
                      </c:pt>
                      <c:pt idx="65">
                        <c:v>2.7794877375065665</c:v>
                      </c:pt>
                      <c:pt idx="66">
                        <c:v>2.7951065127832111</c:v>
                      </c:pt>
                      <c:pt idx="67">
                        <c:v>2.8060399337371522</c:v>
                      </c:pt>
                      <c:pt idx="68">
                        <c:v>2.8251211496881479</c:v>
                      </c:pt>
                      <c:pt idx="69">
                        <c:v>2.829840350267105</c:v>
                      </c:pt>
                      <c:pt idx="70">
                        <c:v>2.8113842123336141</c:v>
                      </c:pt>
                      <c:pt idx="71">
                        <c:v>2.7913998280537586</c:v>
                      </c:pt>
                      <c:pt idx="72">
                        <c:v>2.7773681616235568</c:v>
                      </c:pt>
                      <c:pt idx="73">
                        <c:v>2.7962313103940928</c:v>
                      </c:pt>
                      <c:pt idx="74">
                        <c:v>2.8254067612020695</c:v>
                      </c:pt>
                      <c:pt idx="75">
                        <c:v>2.8575106025365131</c:v>
                      </c:pt>
                      <c:pt idx="76">
                        <c:v>2.8856581364973466</c:v>
                      </c:pt>
                      <c:pt idx="77">
                        <c:v>2.8871000940295812</c:v>
                      </c:pt>
                      <c:pt idx="78">
                        <c:v>2.8687913141475985</c:v>
                      </c:pt>
                      <c:pt idx="79">
                        <c:v>2.8512558884059045</c:v>
                      </c:pt>
                      <c:pt idx="80">
                        <c:v>2.8393061133053723</c:v>
                      </c:pt>
                      <c:pt idx="81">
                        <c:v>2.8582964179962258</c:v>
                      </c:pt>
                      <c:pt idx="82">
                        <c:v>2.8862058819669505</c:v>
                      </c:pt>
                      <c:pt idx="83">
                        <c:v>2.917022582541736</c:v>
                      </c:pt>
                      <c:pt idx="84">
                        <c:v>2.9399673350823878</c:v>
                      </c:pt>
                      <c:pt idx="85">
                        <c:v>2.9404960897122425</c:v>
                      </c:pt>
                      <c:pt idx="86">
                        <c:v>2.9229896436367113</c:v>
                      </c:pt>
                      <c:pt idx="87">
                        <c:v>2.9056450907496556</c:v>
                      </c:pt>
                      <c:pt idx="88">
                        <c:v>2.8928236470465154</c:v>
                      </c:pt>
                      <c:pt idx="89">
                        <c:v>2.9038020140558061</c:v>
                      </c:pt>
                      <c:pt idx="90">
                        <c:v>2.9029311454625732</c:v>
                      </c:pt>
                      <c:pt idx="91">
                        <c:v>2.9206652796875714</c:v>
                      </c:pt>
                      <c:pt idx="92">
                        <c:v>2.9355103271226977</c:v>
                      </c:pt>
                      <c:pt idx="93">
                        <c:v>2.9355583409870154</c:v>
                      </c:pt>
                      <c:pt idx="94">
                        <c:v>2.9225048195301144</c:v>
                      </c:pt>
                      <c:pt idx="95">
                        <c:v>2.9065259254508011</c:v>
                      </c:pt>
                      <c:pt idx="96">
                        <c:v>2.8983944818919722</c:v>
                      </c:pt>
                      <c:pt idx="97">
                        <c:v>2.9192691433597395</c:v>
                      </c:pt>
                      <c:pt idx="98">
                        <c:v>2.9494325281873559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874-4625-9601-6BF3A81A6882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Alt2_85_H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1.8446261606335284</c:v>
                      </c:pt>
                      <c:pt idx="1">
                        <c:v>1.9284066249021283</c:v>
                      </c:pt>
                      <c:pt idx="2">
                        <c:v>2.0165881772169398</c:v>
                      </c:pt>
                      <c:pt idx="3">
                        <c:v>2.0880263477992185</c:v>
                      </c:pt>
                      <c:pt idx="4">
                        <c:v>2.149438908479762</c:v>
                      </c:pt>
                      <c:pt idx="5">
                        <c:v>2.1773368691823967</c:v>
                      </c:pt>
                      <c:pt idx="6">
                        <c:v>2.1594821924514669</c:v>
                      </c:pt>
                      <c:pt idx="7">
                        <c:v>2.1338346271993229</c:v>
                      </c:pt>
                      <c:pt idx="8">
                        <c:v>2.1166221668811334</c:v>
                      </c:pt>
                      <c:pt idx="9">
                        <c:v>2.1819615664766343</c:v>
                      </c:pt>
                      <c:pt idx="10">
                        <c:v>2.2835766796765249</c:v>
                      </c:pt>
                      <c:pt idx="11">
                        <c:v>2.3822402460438941</c:v>
                      </c:pt>
                      <c:pt idx="12">
                        <c:v>2.4712568469320741</c:v>
                      </c:pt>
                      <c:pt idx="13">
                        <c:v>2.4938535655993803</c:v>
                      </c:pt>
                      <c:pt idx="14">
                        <c:v>2.4735342115431305</c:v>
                      </c:pt>
                      <c:pt idx="15">
                        <c:v>2.4527174366614339</c:v>
                      </c:pt>
                      <c:pt idx="16">
                        <c:v>2.4418271195359154</c:v>
                      </c:pt>
                      <c:pt idx="17">
                        <c:v>2.4740015808057505</c:v>
                      </c:pt>
                      <c:pt idx="18">
                        <c:v>2.4999733017946824</c:v>
                      </c:pt>
                      <c:pt idx="19">
                        <c:v>2.5336137048227965</c:v>
                      </c:pt>
                      <c:pt idx="20">
                        <c:v>2.5409093239235419</c:v>
                      </c:pt>
                      <c:pt idx="21">
                        <c:v>2.5261433979566412</c:v>
                      </c:pt>
                      <c:pt idx="22">
                        <c:v>2.5063502941886107</c:v>
                      </c:pt>
                      <c:pt idx="23">
                        <c:v>2.4858134463372381</c:v>
                      </c:pt>
                      <c:pt idx="24">
                        <c:v>2.4686082271375689</c:v>
                      </c:pt>
                      <c:pt idx="25">
                        <c:v>2.5105714426151517</c:v>
                      </c:pt>
                      <c:pt idx="26">
                        <c:v>2.529986727289617</c:v>
                      </c:pt>
                      <c:pt idx="27">
                        <c:v>2.5599134362420437</c:v>
                      </c:pt>
                      <c:pt idx="28">
                        <c:v>2.6274261639140049</c:v>
                      </c:pt>
                      <c:pt idx="29">
                        <c:v>2.6274261639140049</c:v>
                      </c:pt>
                      <c:pt idx="30">
                        <c:v>2.6304033520485173</c:v>
                      </c:pt>
                      <c:pt idx="31">
                        <c:v>2.6142090324002227</c:v>
                      </c:pt>
                      <c:pt idx="32">
                        <c:v>2.6080415518921183</c:v>
                      </c:pt>
                      <c:pt idx="33">
                        <c:v>2.7024545094801784</c:v>
                      </c:pt>
                      <c:pt idx="34">
                        <c:v>2.7849117147921105</c:v>
                      </c:pt>
                      <c:pt idx="35">
                        <c:v>2.8541450656570242</c:v>
                      </c:pt>
                      <c:pt idx="36">
                        <c:v>2.9248745118930271</c:v>
                      </c:pt>
                      <c:pt idx="37">
                        <c:v>2.9236753568251177</c:v>
                      </c:pt>
                      <c:pt idx="38">
                        <c:v>2.8548639454104943</c:v>
                      </c:pt>
                      <c:pt idx="39">
                        <c:v>2.7979643655594417</c:v>
                      </c:pt>
                      <c:pt idx="40">
                        <c:v>2.7673523411919687</c:v>
                      </c:pt>
                      <c:pt idx="41">
                        <c:v>2.8699444567076964</c:v>
                      </c:pt>
                      <c:pt idx="42">
                        <c:v>3.0060204489178308</c:v>
                      </c:pt>
                      <c:pt idx="43">
                        <c:v>3.1113697865980088</c:v>
                      </c:pt>
                      <c:pt idx="44">
                        <c:v>3.1934325735955298</c:v>
                      </c:pt>
                      <c:pt idx="45">
                        <c:v>3.1746015948386193</c:v>
                      </c:pt>
                      <c:pt idx="46">
                        <c:v>3.1125243404993164</c:v>
                      </c:pt>
                      <c:pt idx="47">
                        <c:v>3.0624378689773697</c:v>
                      </c:pt>
                      <c:pt idx="48">
                        <c:v>3.0336597501020117</c:v>
                      </c:pt>
                      <c:pt idx="49">
                        <c:v>3.0218378429430834</c:v>
                      </c:pt>
                      <c:pt idx="50">
                        <c:v>3.054382635814243</c:v>
                      </c:pt>
                      <c:pt idx="51">
                        <c:v>3.07098137816913</c:v>
                      </c:pt>
                      <c:pt idx="52">
                        <c:v>3.0806344760758422</c:v>
                      </c:pt>
                      <c:pt idx="53">
                        <c:v>3.0627569514458832</c:v>
                      </c:pt>
                      <c:pt idx="54">
                        <c:v>3.0380586080941678</c:v>
                      </c:pt>
                      <c:pt idx="55">
                        <c:v>3.0048944123452115</c:v>
                      </c:pt>
                      <c:pt idx="56">
                        <c:v>2.9662514188442102</c:v>
                      </c:pt>
                      <c:pt idx="57">
                        <c:v>2.9407674625520159</c:v>
                      </c:pt>
                      <c:pt idx="58">
                        <c:v>2.9431630167785641</c:v>
                      </c:pt>
                      <c:pt idx="59">
                        <c:v>2.9511215053064146</c:v>
                      </c:pt>
                      <c:pt idx="60">
                        <c:v>2.9657216896386092</c:v>
                      </c:pt>
                      <c:pt idx="61">
                        <c:v>2.9535749854075339</c:v>
                      </c:pt>
                      <c:pt idx="62">
                        <c:v>2.9320098896862348</c:v>
                      </c:pt>
                      <c:pt idx="63">
                        <c:v>2.9133559732604639</c:v>
                      </c:pt>
                      <c:pt idx="64">
                        <c:v>2.8959852578930287</c:v>
                      </c:pt>
                      <c:pt idx="65">
                        <c:v>2.9052260854925529</c:v>
                      </c:pt>
                      <c:pt idx="66">
                        <c:v>2.918758415051744</c:v>
                      </c:pt>
                      <c:pt idx="67">
                        <c:v>2.9275522967770611</c:v>
                      </c:pt>
                      <c:pt idx="68">
                        <c:v>2.9446401972886878</c:v>
                      </c:pt>
                      <c:pt idx="69">
                        <c:v>2.9475976619311384</c:v>
                      </c:pt>
                      <c:pt idx="70">
                        <c:v>2.9275762074336282</c:v>
                      </c:pt>
                      <c:pt idx="71">
                        <c:v>2.9060759168907979</c:v>
                      </c:pt>
                      <c:pt idx="72">
                        <c:v>2.8907507223608828</c:v>
                      </c:pt>
                      <c:pt idx="73">
                        <c:v>2.9084366773382642</c:v>
                      </c:pt>
                      <c:pt idx="74">
                        <c:v>2.9363241908288127</c:v>
                      </c:pt>
                      <c:pt idx="75">
                        <c:v>2.9670167193619603</c:v>
                      </c:pt>
                      <c:pt idx="76">
                        <c:v>2.9938377502676299</c:v>
                      </c:pt>
                      <c:pt idx="77">
                        <c:v>2.9937313131955272</c:v>
                      </c:pt>
                      <c:pt idx="78">
                        <c:v>2.9738297989830498</c:v>
                      </c:pt>
                      <c:pt idx="79">
                        <c:v>2.9550298045706196</c:v>
                      </c:pt>
                      <c:pt idx="80">
                        <c:v>2.9418424779981294</c:v>
                      </c:pt>
                      <c:pt idx="81">
                        <c:v>2.9595854288467218</c:v>
                      </c:pt>
                      <c:pt idx="82">
                        <c:v>2.9863981663249208</c:v>
                      </c:pt>
                      <c:pt idx="83">
                        <c:v>3.0161674906772027</c:v>
                      </c:pt>
                      <c:pt idx="84">
                        <c:v>3.0379581040097086</c:v>
                      </c:pt>
                      <c:pt idx="85">
                        <c:v>3.0371246848246751</c:v>
                      </c:pt>
                      <c:pt idx="86">
                        <c:v>3.0184463409166122</c:v>
                      </c:pt>
                      <c:pt idx="87">
                        <c:v>3.0000778747179342</c:v>
                      </c:pt>
                      <c:pt idx="88">
                        <c:v>2.9861811674611713</c:v>
                      </c:pt>
                      <c:pt idx="89">
                        <c:v>2.9961580172432276</c:v>
                      </c:pt>
                      <c:pt idx="90">
                        <c:v>2.9942435414196362</c:v>
                      </c:pt>
                      <c:pt idx="91">
                        <c:v>3.0110008185178616</c:v>
                      </c:pt>
                      <c:pt idx="92">
                        <c:v>3.024849884795167</c:v>
                      </c:pt>
                      <c:pt idx="93">
                        <c:v>3.0239346855687899</c:v>
                      </c:pt>
                      <c:pt idx="94">
                        <c:v>3.0098756866726917</c:v>
                      </c:pt>
                      <c:pt idx="95">
                        <c:v>2.9929043992144484</c:v>
                      </c:pt>
                      <c:pt idx="96">
                        <c:v>2.9838889870839513</c:v>
                      </c:pt>
                      <c:pt idx="97">
                        <c:v>3.0038903109838873</c:v>
                      </c:pt>
                      <c:pt idx="98">
                        <c:v>3.0331647415674965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874-4625-9601-6BF3A81A6882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Alt2_85_M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1.689117070203304</c:v>
                      </c:pt>
                      <c:pt idx="1">
                        <c:v>1.775325542601319</c:v>
                      </c:pt>
                      <c:pt idx="2">
                        <c:v>1.8670121295894522</c:v>
                      </c:pt>
                      <c:pt idx="3">
                        <c:v>1.941070996047646</c:v>
                      </c:pt>
                      <c:pt idx="4">
                        <c:v>2.004650642939283</c:v>
                      </c:pt>
                      <c:pt idx="5">
                        <c:v>2.0340984818780443</c:v>
                      </c:pt>
                      <c:pt idx="6">
                        <c:v>2.0184151603739076</c:v>
                      </c:pt>
                      <c:pt idx="7">
                        <c:v>1.9952389645289368</c:v>
                      </c:pt>
                      <c:pt idx="8">
                        <c:v>1.980598287930635</c:v>
                      </c:pt>
                      <c:pt idx="9">
                        <c:v>2.0488874529701189</c:v>
                      </c:pt>
                      <c:pt idx="10">
                        <c:v>2.1535077952706092</c:v>
                      </c:pt>
                      <c:pt idx="11">
                        <c:v>2.2549594729661875</c:v>
                      </c:pt>
                      <c:pt idx="12">
                        <c:v>2.3462802940323537</c:v>
                      </c:pt>
                      <c:pt idx="13">
                        <c:v>2.3711189913324322</c:v>
                      </c:pt>
                      <c:pt idx="14">
                        <c:v>2.3532243013814345</c:v>
                      </c:pt>
                      <c:pt idx="15">
                        <c:v>2.3342203298732946</c:v>
                      </c:pt>
                      <c:pt idx="16">
                        <c:v>2.3249109496927605</c:v>
                      </c:pt>
                      <c:pt idx="17">
                        <c:v>2.3589310855356604</c:v>
                      </c:pt>
                      <c:pt idx="18">
                        <c:v>2.3870121131638711</c:v>
                      </c:pt>
                      <c:pt idx="19">
                        <c:v>2.4231518268017975</c:v>
                      </c:pt>
                      <c:pt idx="20">
                        <c:v>2.4332092512758754</c:v>
                      </c:pt>
                      <c:pt idx="21">
                        <c:v>2.4206980058871297</c:v>
                      </c:pt>
                      <c:pt idx="22">
                        <c:v>2.4029904834169606</c:v>
                      </c:pt>
                      <c:pt idx="23">
                        <c:v>2.3845490159567682</c:v>
                      </c:pt>
                      <c:pt idx="24">
                        <c:v>2.3692884876223377</c:v>
                      </c:pt>
                      <c:pt idx="25">
                        <c:v>2.4134107545490888</c:v>
                      </c:pt>
                      <c:pt idx="26">
                        <c:v>2.4349032719945325</c:v>
                      </c:pt>
                      <c:pt idx="27">
                        <c:v>2.4638456834797067</c:v>
                      </c:pt>
                      <c:pt idx="28">
                        <c:v>2.5111290067957133</c:v>
                      </c:pt>
                      <c:pt idx="29">
                        <c:v>2.5111290067957133</c:v>
                      </c:pt>
                      <c:pt idx="30">
                        <c:v>2.499603180303402</c:v>
                      </c:pt>
                      <c:pt idx="31">
                        <c:v>2.4732496346003381</c:v>
                      </c:pt>
                      <c:pt idx="32">
                        <c:v>2.4625334982118163</c:v>
                      </c:pt>
                      <c:pt idx="33">
                        <c:v>2.5571775780093016</c:v>
                      </c:pt>
                      <c:pt idx="34">
                        <c:v>2.6440971353575007</c:v>
                      </c:pt>
                      <c:pt idx="35">
                        <c:v>2.7202917461812697</c:v>
                      </c:pt>
                      <c:pt idx="36">
                        <c:v>2.7983943120993713</c:v>
                      </c:pt>
                      <c:pt idx="37">
                        <c:v>2.8032062988217428</c:v>
                      </c:pt>
                      <c:pt idx="38">
                        <c:v>2.7384658780052731</c:v>
                      </c:pt>
                      <c:pt idx="39">
                        <c:v>2.6844511185964026</c:v>
                      </c:pt>
                      <c:pt idx="40">
                        <c:v>2.6576556762958816</c:v>
                      </c:pt>
                      <c:pt idx="41">
                        <c:v>2.764728067224683</c:v>
                      </c:pt>
                      <c:pt idx="42">
                        <c:v>2.9052972336170102</c:v>
                      </c:pt>
                      <c:pt idx="43">
                        <c:v>3.0159169896986393</c:v>
                      </c:pt>
                      <c:pt idx="44">
                        <c:v>3.103819972643346</c:v>
                      </c:pt>
                      <c:pt idx="45">
                        <c:v>3.0901955362012981</c:v>
                      </c:pt>
                      <c:pt idx="46">
                        <c:v>3.0320889524599455</c:v>
                      </c:pt>
                      <c:pt idx="47">
                        <c:v>2.9848640304249345</c:v>
                      </c:pt>
                      <c:pt idx="48">
                        <c:v>2.9578637015469229</c:v>
                      </c:pt>
                      <c:pt idx="49">
                        <c:v>2.9479081659819766</c:v>
                      </c:pt>
                      <c:pt idx="50">
                        <c:v>2.9825554734518658</c:v>
                      </c:pt>
                      <c:pt idx="51">
                        <c:v>3.0009605170972526</c:v>
                      </c:pt>
                      <c:pt idx="52">
                        <c:v>3.0119734268737868</c:v>
                      </c:pt>
                      <c:pt idx="53">
                        <c:v>2.9947879863209268</c:v>
                      </c:pt>
                      <c:pt idx="54">
                        <c:v>2.9707959969874977</c:v>
                      </c:pt>
                      <c:pt idx="55">
                        <c:v>2.9384898057850375</c:v>
                      </c:pt>
                      <c:pt idx="56">
                        <c:v>2.9007650528755695</c:v>
                      </c:pt>
                      <c:pt idx="57">
                        <c:v>2.8760701001781186</c:v>
                      </c:pt>
                      <c:pt idx="58">
                        <c:v>2.8791954998785201</c:v>
                      </c:pt>
                      <c:pt idx="59">
                        <c:v>2.8877854035916641</c:v>
                      </c:pt>
                      <c:pt idx="60">
                        <c:v>2.9029812910165558</c:v>
                      </c:pt>
                      <c:pt idx="61">
                        <c:v>2.891314512604036</c:v>
                      </c:pt>
                      <c:pt idx="62">
                        <c:v>2.8699821027478305</c:v>
                      </c:pt>
                      <c:pt idx="63">
                        <c:v>2.8514549090122299</c:v>
                      </c:pt>
                      <c:pt idx="64">
                        <c:v>2.8342405335353766</c:v>
                      </c:pt>
                      <c:pt idx="65">
                        <c:v>2.8437968913079272</c:v>
                      </c:pt>
                      <c:pt idx="66">
                        <c:v>2.8577439455793652</c:v>
                      </c:pt>
                      <c:pt idx="67">
                        <c:v>2.8669892643123247</c:v>
                      </c:pt>
                      <c:pt idx="68">
                        <c:v>2.8844737691757483</c:v>
                      </c:pt>
                      <c:pt idx="69">
                        <c:v>2.8877294624793493</c:v>
                      </c:pt>
                      <c:pt idx="70">
                        <c:v>2.8679171066983633</c:v>
                      </c:pt>
                      <c:pt idx="71">
                        <c:v>2.8466223345714607</c:v>
                      </c:pt>
                      <c:pt idx="72">
                        <c:v>2.8313991933956855</c:v>
                      </c:pt>
                      <c:pt idx="73">
                        <c:v>2.8491405574572588</c:v>
                      </c:pt>
                      <c:pt idx="74">
                        <c:v>2.8771593746484143</c:v>
                      </c:pt>
                      <c:pt idx="75">
                        <c:v>2.9080522485462366</c:v>
                      </c:pt>
                      <c:pt idx="76">
                        <c:v>2.9350483355566608</c:v>
                      </c:pt>
                      <c:pt idx="77">
                        <c:v>2.9352574668332667</c:v>
                      </c:pt>
                      <c:pt idx="78">
                        <c:v>2.915697990010846</c:v>
                      </c:pt>
                      <c:pt idx="79">
                        <c:v>2.8970869301149156</c:v>
                      </c:pt>
                      <c:pt idx="80">
                        <c:v>2.8840835192119072</c:v>
                      </c:pt>
                      <c:pt idx="81">
                        <c:v>2.9020350563645776</c:v>
                      </c:pt>
                      <c:pt idx="82">
                        <c:v>2.9289921628439246</c:v>
                      </c:pt>
                      <c:pt idx="83">
                        <c:v>2.9588885603967827</c:v>
                      </c:pt>
                      <c:pt idx="84">
                        <c:v>2.9808778781431018</c:v>
                      </c:pt>
                      <c:pt idx="85">
                        <c:v>2.9803690688203242</c:v>
                      </c:pt>
                      <c:pt idx="86">
                        <c:v>2.9619265410305555</c:v>
                      </c:pt>
                      <c:pt idx="87">
                        <c:v>2.9437260168204471</c:v>
                      </c:pt>
                      <c:pt idx="88">
                        <c:v>2.9300287480030915</c:v>
                      </c:pt>
                      <c:pt idx="89">
                        <c:v>2.940186927890466</c:v>
                      </c:pt>
                      <c:pt idx="90">
                        <c:v>2.9384835360599095</c:v>
                      </c:pt>
                      <c:pt idx="91">
                        <c:v>2.9554285540217102</c:v>
                      </c:pt>
                      <c:pt idx="92">
                        <c:v>2.9694879779162311</c:v>
                      </c:pt>
                      <c:pt idx="93">
                        <c:v>2.9687766683216017</c:v>
                      </c:pt>
                      <c:pt idx="94">
                        <c:v>2.9549560871608498</c:v>
                      </c:pt>
                      <c:pt idx="95">
                        <c:v>2.9382254667995085</c:v>
                      </c:pt>
                      <c:pt idx="96">
                        <c:v>2.9294021819322724</c:v>
                      </c:pt>
                      <c:pt idx="97">
                        <c:v>2.9495996589649236</c:v>
                      </c:pt>
                      <c:pt idx="98">
                        <c:v>2.9790893702123262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874-4625-9601-6BF3A81A6882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Alt2_85_L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1.5057683828324004</c:v>
                      </c:pt>
                      <c:pt idx="1">
                        <c:v>1.5948089203749285</c:v>
                      </c:pt>
                      <c:pt idx="2">
                        <c:v>1.6906034155522207</c:v>
                      </c:pt>
                      <c:pt idx="3">
                        <c:v>1.7675996800876441</c:v>
                      </c:pt>
                      <c:pt idx="4">
                        <c:v>1.8336044130637783</c:v>
                      </c:pt>
                      <c:pt idx="5">
                        <c:v>1.8648222567979593</c:v>
                      </c:pt>
                      <c:pt idx="6">
                        <c:v>1.8516605731668314</c:v>
                      </c:pt>
                      <c:pt idx="7">
                        <c:v>1.8313467594315938</c:v>
                      </c:pt>
                      <c:pt idx="8">
                        <c:v>1.8196924596140382</c:v>
                      </c:pt>
                      <c:pt idx="9">
                        <c:v>1.8913248925002066</c:v>
                      </c:pt>
                      <c:pt idx="10">
                        <c:v>1.9994232062251023</c:v>
                      </c:pt>
                      <c:pt idx="11">
                        <c:v>2.1040818552939133</c:v>
                      </c:pt>
                      <c:pt idx="12">
                        <c:v>2.1981927855189878</c:v>
                      </c:pt>
                      <c:pt idx="13">
                        <c:v>2.2258070351047872</c:v>
                      </c:pt>
                      <c:pt idx="14">
                        <c:v>2.2108648703240585</c:v>
                      </c:pt>
                      <c:pt idx="15">
                        <c:v>2.1940145482651681</c:v>
                      </c:pt>
                      <c:pt idx="16">
                        <c:v>2.1865679707901959</c:v>
                      </c:pt>
                      <c:pt idx="17">
                        <c:v>2.2227220750917986</c:v>
                      </c:pt>
                      <c:pt idx="18">
                        <c:v>2.2532404149035257</c:v>
                      </c:pt>
                      <c:pt idx="19">
                        <c:v>2.2923118561337228</c:v>
                      </c:pt>
                      <c:pt idx="20">
                        <c:v>2.3055640174026402</c:v>
                      </c:pt>
                      <c:pt idx="21">
                        <c:v>2.2956619542893266</c:v>
                      </c:pt>
                      <c:pt idx="22">
                        <c:v>2.2803679483615391</c:v>
                      </c:pt>
                      <c:pt idx="23">
                        <c:v>2.264350644983196</c:v>
                      </c:pt>
                      <c:pt idx="24">
                        <c:v>2.2513754894101101</c:v>
                      </c:pt>
                      <c:pt idx="25">
                        <c:v>2.2980129250257511</c:v>
                      </c:pt>
                      <c:pt idx="26">
                        <c:v>2.3219930518692831</c:v>
                      </c:pt>
                      <c:pt idx="27">
                        <c:v>2.350059378571864</c:v>
                      </c:pt>
                      <c:pt idx="28">
                        <c:v>2.3753667344489342</c:v>
                      </c:pt>
                      <c:pt idx="29">
                        <c:v>2.3753667344489342</c:v>
                      </c:pt>
                      <c:pt idx="30">
                        <c:v>2.347974489484872</c:v>
                      </c:pt>
                      <c:pt idx="31">
                        <c:v>2.3104964496761315</c:v>
                      </c:pt>
                      <c:pt idx="32">
                        <c:v>2.294806561958187</c:v>
                      </c:pt>
                      <c:pt idx="33">
                        <c:v>2.3898338429528794</c:v>
                      </c:pt>
                      <c:pt idx="34">
                        <c:v>2.4817479320693452</c:v>
                      </c:pt>
                      <c:pt idx="35">
                        <c:v>2.5657588425116868</c:v>
                      </c:pt>
                      <c:pt idx="36">
                        <c:v>2.6521182715414615</c:v>
                      </c:pt>
                      <c:pt idx="37">
                        <c:v>2.6636743980522155</c:v>
                      </c:pt>
                      <c:pt idx="38">
                        <c:v>2.6036266888124331</c:v>
                      </c:pt>
                      <c:pt idx="39">
                        <c:v>2.5529336478905429</c:v>
                      </c:pt>
                      <c:pt idx="40">
                        <c:v>2.5304884818736286</c:v>
                      </c:pt>
                      <c:pt idx="41">
                        <c:v>2.642639385681913</c:v>
                      </c:pt>
                      <c:pt idx="42">
                        <c:v>2.7883919849427055</c:v>
                      </c:pt>
                      <c:pt idx="43">
                        <c:v>2.9051373223018229</c:v>
                      </c:pt>
                      <c:pt idx="44">
                        <c:v>2.9997941588971746</c:v>
                      </c:pt>
                      <c:pt idx="45">
                        <c:v>2.9922728234889493</c:v>
                      </c:pt>
                      <c:pt idx="46">
                        <c:v>2.9389081879256973</c:v>
                      </c:pt>
                      <c:pt idx="47">
                        <c:v>2.8953118915820903</c:v>
                      </c:pt>
                      <c:pt idx="48">
                        <c:v>2.8707104727737343</c:v>
                      </c:pt>
                      <c:pt idx="49">
                        <c:v>2.8634263672158706</c:v>
                      </c:pt>
                      <c:pt idx="50">
                        <c:v>2.9010915997003521</c:v>
                      </c:pt>
                      <c:pt idx="51">
                        <c:v>2.9222712764803416</c:v>
                      </c:pt>
                      <c:pt idx="52">
                        <c:v>2.935648386532189</c:v>
                      </c:pt>
                      <c:pt idx="53">
                        <c:v>2.9201842161031832</c:v>
                      </c:pt>
                      <c:pt idx="54">
                        <c:v>2.8979874132867725</c:v>
                      </c:pt>
                      <c:pt idx="55">
                        <c:v>2.8677252564566067</c:v>
                      </c:pt>
                      <c:pt idx="56">
                        <c:v>2.8321194884862271</c:v>
                      </c:pt>
                      <c:pt idx="57">
                        <c:v>2.8094526904858554</c:v>
                      </c:pt>
                      <c:pt idx="58">
                        <c:v>2.8145282696185228</c:v>
                      </c:pt>
                      <c:pt idx="59">
                        <c:v>2.8249789181037284</c:v>
                      </c:pt>
                      <c:pt idx="60">
                        <c:v>2.8419717506465401</c:v>
                      </c:pt>
                      <c:pt idx="61">
                        <c:v>2.8319561154521993</c:v>
                      </c:pt>
                      <c:pt idx="62">
                        <c:v>2.8120328482087027</c:v>
                      </c:pt>
                      <c:pt idx="63">
                        <c:v>2.7947784660981778</c:v>
                      </c:pt>
                      <c:pt idx="64">
                        <c:v>2.7788531768090041</c:v>
                      </c:pt>
                      <c:pt idx="65">
                        <c:v>2.7897993297501311</c:v>
                      </c:pt>
                      <c:pt idx="66">
                        <c:v>2.8052009332237158</c:v>
                      </c:pt>
                      <c:pt idx="67">
                        <c:v>2.8159091460753496</c:v>
                      </c:pt>
                      <c:pt idx="68">
                        <c:v>2.8347740796035694</c:v>
                      </c:pt>
                      <c:pt idx="69">
                        <c:v>2.8392929537216101</c:v>
                      </c:pt>
                      <c:pt idx="70">
                        <c:v>2.8206494939078506</c:v>
                      </c:pt>
                      <c:pt idx="71">
                        <c:v>2.800479554685805</c:v>
                      </c:pt>
                      <c:pt idx="72">
                        <c:v>2.7862775239310502</c:v>
                      </c:pt>
                      <c:pt idx="73">
                        <c:v>2.8049772448072829</c:v>
                      </c:pt>
                      <c:pt idx="74">
                        <c:v>2.8339797011582579</c:v>
                      </c:pt>
                      <c:pt idx="75">
                        <c:v>2.8659005678444873</c:v>
                      </c:pt>
                      <c:pt idx="76">
                        <c:v>2.8938716349688192</c:v>
                      </c:pt>
                      <c:pt idx="77">
                        <c:v>2.8951216446962271</c:v>
                      </c:pt>
                      <c:pt idx="78">
                        <c:v>2.8766191183972123</c:v>
                      </c:pt>
                      <c:pt idx="79">
                        <c:v>2.8589147644620527</c:v>
                      </c:pt>
                      <c:pt idx="80">
                        <c:v>2.8467990546640625</c:v>
                      </c:pt>
                      <c:pt idx="81">
                        <c:v>2.8656242482651781</c:v>
                      </c:pt>
                      <c:pt idx="82">
                        <c:v>2.8933809821506262</c:v>
                      </c:pt>
                      <c:pt idx="83">
                        <c:v>2.9240495621246292</c:v>
                      </c:pt>
                      <c:pt idx="84">
                        <c:v>2.9468412358064304</c:v>
                      </c:pt>
                      <c:pt idx="85">
                        <c:v>2.9472050488133674</c:v>
                      </c:pt>
                      <c:pt idx="86">
                        <c:v>2.9295490076345669</c:v>
                      </c:pt>
                      <c:pt idx="87">
                        <c:v>2.9120668902689868</c:v>
                      </c:pt>
                      <c:pt idx="88">
                        <c:v>2.899106789566261</c:v>
                      </c:pt>
                      <c:pt idx="89">
                        <c:v>2.9099538243458793</c:v>
                      </c:pt>
                      <c:pt idx="90">
                        <c:v>2.9089512177503822</c:v>
                      </c:pt>
                      <c:pt idx="91">
                        <c:v>2.9265603324175942</c:v>
                      </c:pt>
                      <c:pt idx="92">
                        <c:v>2.9412815944150434</c:v>
                      </c:pt>
                      <c:pt idx="93">
                        <c:v>2.9412103911581604</c:v>
                      </c:pt>
                      <c:pt idx="94">
                        <c:v>2.9280375625349051</c:v>
                      </c:pt>
                      <c:pt idx="95">
                        <c:v>2.9119427348521603</c:v>
                      </c:pt>
                      <c:pt idx="96">
                        <c:v>2.9037040520957986</c:v>
                      </c:pt>
                      <c:pt idx="97">
                        <c:v>2.9244742124204253</c:v>
                      </c:pt>
                      <c:pt idx="98">
                        <c:v>2.9545344595156529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874-4625-9601-6BF3A81A6882}"/>
                  </c:ext>
                </c:extLst>
              </c15:ser>
            </c15:filteredScatterSeries>
            <c15:filteredScatte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Alt2_85_HP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1.9120199590645579</c:v>
                      </c:pt>
                      <c:pt idx="1">
                        <c:v>1.994752694737987</c:v>
                      </c:pt>
                      <c:pt idx="2">
                        <c:v>2.0813429709287194</c:v>
                      </c:pt>
                      <c:pt idx="3">
                        <c:v>2.1516152584439432</c:v>
                      </c:pt>
                      <c:pt idx="4">
                        <c:v>2.2120601819265526</c:v>
                      </c:pt>
                      <c:pt idx="5">
                        <c:v>2.2393056448047837</c:v>
                      </c:pt>
                      <c:pt idx="6">
                        <c:v>2.22052322804395</c:v>
                      </c:pt>
                      <c:pt idx="7">
                        <c:v>2.19379850498686</c:v>
                      </c:pt>
                      <c:pt idx="8">
                        <c:v>2.1754611557694647</c:v>
                      </c:pt>
                      <c:pt idx="9">
                        <c:v>2.2395085835456632</c:v>
                      </c:pt>
                      <c:pt idx="10">
                        <c:v>2.339799629271464</c:v>
                      </c:pt>
                      <c:pt idx="11">
                        <c:v>2.43724380375938</c:v>
                      </c:pt>
                      <c:pt idx="12">
                        <c:v>2.5252403813000082</c:v>
                      </c:pt>
                      <c:pt idx="13">
                        <c:v>2.5468304912032806</c:v>
                      </c:pt>
                      <c:pt idx="14">
                        <c:v>2.5254091442343722</c:v>
                      </c:pt>
                      <c:pt idx="15">
                        <c:v>2.50378240949671</c:v>
                      </c:pt>
                      <c:pt idx="16">
                        <c:v>2.492196910359028</c:v>
                      </c:pt>
                      <c:pt idx="17">
                        <c:v>2.5235774504304609</c:v>
                      </c:pt>
                      <c:pt idx="18">
                        <c:v>2.5486358303772598</c:v>
                      </c:pt>
                      <c:pt idx="19">
                        <c:v>2.581176518483622</c:v>
                      </c:pt>
                      <c:pt idx="20">
                        <c:v>2.5872646169711544</c:v>
                      </c:pt>
                      <c:pt idx="21">
                        <c:v>2.5715170647922316</c:v>
                      </c:pt>
                      <c:pt idx="22">
                        <c:v>2.550816503691522</c:v>
                      </c:pt>
                      <c:pt idx="23">
                        <c:v>2.5293630203784754</c:v>
                      </c:pt>
                      <c:pt idx="24">
                        <c:v>2.5112941909632176</c:v>
                      </c:pt>
                      <c:pt idx="25">
                        <c:v>2.552250327332942</c:v>
                      </c:pt>
                      <c:pt idx="26">
                        <c:v>2.5701645312971859</c:v>
                      </c:pt>
                      <c:pt idx="27">
                        <c:v>2.5981043976537475</c:v>
                      </c:pt>
                      <c:pt idx="28">
                        <c:v>2.6587631494994564</c:v>
                      </c:pt>
                      <c:pt idx="29">
                        <c:v>2.6587631494994564</c:v>
                      </c:pt>
                      <c:pt idx="30">
                        <c:v>2.6575799126722885</c:v>
                      </c:pt>
                      <c:pt idx="31">
                        <c:v>2.6380211367865223</c:v>
                      </c:pt>
                      <c:pt idx="32">
                        <c:v>2.6297643190643916</c:v>
                      </c:pt>
                      <c:pt idx="33">
                        <c:v>2.7229400174841114</c:v>
                      </c:pt>
                      <c:pt idx="34">
                        <c:v>2.8043603259884975</c:v>
                      </c:pt>
                      <c:pt idx="35">
                        <c:v>2.8725052815886385</c:v>
                      </c:pt>
                      <c:pt idx="36">
                        <c:v>2.9421802000308848</c:v>
                      </c:pt>
                      <c:pt idx="37">
                        <c:v>2.94013982908782</c:v>
                      </c:pt>
                      <c:pt idx="38">
                        <c:v>2.8707533391431515</c:v>
                      </c:pt>
                      <c:pt idx="39">
                        <c:v>2.8134460223814308</c:v>
                      </c:pt>
                      <c:pt idx="40">
                        <c:v>2.7822978291257701</c:v>
                      </c:pt>
                      <c:pt idx="41">
                        <c:v>2.8842605544565769</c:v>
                      </c:pt>
                      <c:pt idx="42">
                        <c:v>3.0196947978305317</c:v>
                      </c:pt>
                      <c:pt idx="43">
                        <c:v>3.1242875906666971</c:v>
                      </c:pt>
                      <c:pt idx="44">
                        <c:v>3.2055104212673751</c:v>
                      </c:pt>
                      <c:pt idx="45">
                        <c:v>3.1859230330727066</c:v>
                      </c:pt>
                      <c:pt idx="46">
                        <c:v>3.1232580873132401</c:v>
                      </c:pt>
                      <c:pt idx="47">
                        <c:v>3.0727270796756789</c:v>
                      </c:pt>
                      <c:pt idx="48">
                        <c:v>3.043652312610758</c:v>
                      </c:pt>
                      <c:pt idx="49">
                        <c:v>3.0315135437329044</c:v>
                      </c:pt>
                      <c:pt idx="50">
                        <c:v>3.0637073172981411</c:v>
                      </c:pt>
                      <c:pt idx="51">
                        <c:v>3.0799912736738473</c:v>
                      </c:pt>
                      <c:pt idx="52">
                        <c:v>3.08938625429071</c:v>
                      </c:pt>
                      <c:pt idx="53">
                        <c:v>3.0713330647640618</c:v>
                      </c:pt>
                      <c:pt idx="54">
                        <c:v>3.0464548127544249</c:v>
                      </c:pt>
                      <c:pt idx="55">
                        <c:v>3.013085442980997</c:v>
                      </c:pt>
                      <c:pt idx="56">
                        <c:v>2.9742292987950654</c:v>
                      </c:pt>
                      <c:pt idx="57">
                        <c:v>2.9485467040429136</c:v>
                      </c:pt>
                      <c:pt idx="58">
                        <c:v>2.9507533244124828</c:v>
                      </c:pt>
                      <c:pt idx="59">
                        <c:v>2.9585362326289961</c:v>
                      </c:pt>
                      <c:pt idx="60">
                        <c:v>2.9729686414990484</c:v>
                      </c:pt>
                      <c:pt idx="61">
                        <c:v>2.9606706141582388</c:v>
                      </c:pt>
                      <c:pt idx="62">
                        <c:v>2.9389845635272209</c:v>
                      </c:pt>
                      <c:pt idx="63">
                        <c:v>2.9202236549619949</c:v>
                      </c:pt>
                      <c:pt idx="64">
                        <c:v>2.9027419000891457</c:v>
                      </c:pt>
                      <c:pt idx="65">
                        <c:v>2.9118534281666406</c:v>
                      </c:pt>
                      <c:pt idx="66">
                        <c:v>2.9252439989517849</c:v>
                      </c:pt>
                      <c:pt idx="67">
                        <c:v>2.9338916088773472</c:v>
                      </c:pt>
                      <c:pt idx="68">
                        <c:v>2.9508388288670875</c:v>
                      </c:pt>
                      <c:pt idx="69">
                        <c:v>2.9536664950868645</c:v>
                      </c:pt>
                      <c:pt idx="70">
                        <c:v>2.9335239166924012</c:v>
                      </c:pt>
                      <c:pt idx="71">
                        <c:v>2.9119036868765193</c:v>
                      </c:pt>
                      <c:pt idx="72">
                        <c:v>2.896468783593646</c:v>
                      </c:pt>
                      <c:pt idx="73">
                        <c:v>2.9140496458089786</c:v>
                      </c:pt>
                      <c:pt idx="74">
                        <c:v>2.9418258795398451</c:v>
                      </c:pt>
                      <c:pt idx="75">
                        <c:v>2.9724001938636748</c:v>
                      </c:pt>
                      <c:pt idx="76">
                        <c:v>2.9991078282631021</c:v>
                      </c:pt>
                      <c:pt idx="77">
                        <c:v>2.9988774511454057</c:v>
                      </c:pt>
                      <c:pt idx="78">
                        <c:v>2.9788504366164914</c:v>
                      </c:pt>
                      <c:pt idx="79">
                        <c:v>2.959942131449516</c:v>
                      </c:pt>
                      <c:pt idx="80">
                        <c:v>2.9466481796270432</c:v>
                      </c:pt>
                      <c:pt idx="81">
                        <c:v>2.9642849329652172</c:v>
                      </c:pt>
                      <c:pt idx="82">
                        <c:v>2.990999505282403</c:v>
                      </c:pt>
                      <c:pt idx="83">
                        <c:v>3.0206739500109894</c:v>
                      </c:pt>
                      <c:pt idx="84">
                        <c:v>3.0423660867647233</c:v>
                      </c:pt>
                      <c:pt idx="85">
                        <c:v>3.0414263810144182</c:v>
                      </c:pt>
                      <c:pt idx="86">
                        <c:v>3.0226519984004026</c:v>
                      </c:pt>
                      <c:pt idx="87">
                        <c:v>3.0041954605609633</c:v>
                      </c:pt>
                      <c:pt idx="88">
                        <c:v>2.9902098943606514</c:v>
                      </c:pt>
                      <c:pt idx="89">
                        <c:v>3.0001023045863615</c:v>
                      </c:pt>
                      <c:pt idx="90">
                        <c:v>2.9981033635787466</c:v>
                      </c:pt>
                      <c:pt idx="91">
                        <c:v>3.0147805298208317</c:v>
                      </c:pt>
                      <c:pt idx="92">
                        <c:v>3.0285501421967584</c:v>
                      </c:pt>
                      <c:pt idx="93">
                        <c:v>3.0275585997325223</c:v>
                      </c:pt>
                      <c:pt idx="94">
                        <c:v>3.013423056744057</c:v>
                      </c:pt>
                      <c:pt idx="95">
                        <c:v>2.9963773486443435</c:v>
                      </c:pt>
                      <c:pt idx="96">
                        <c:v>2.9872932269681924</c:v>
                      </c:pt>
                      <c:pt idx="97">
                        <c:v>3.0072275806850293</c:v>
                      </c:pt>
                      <c:pt idx="98">
                        <c:v>3.0364360291658512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874-4625-9601-6BF3A81A6882}"/>
                  </c:ext>
                </c:extLst>
              </c15:ser>
            </c15:filteredScatterSeries>
            <c15:filteredScatte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Alt2_85_MP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1.749948471358344</c:v>
                      </c:pt>
                      <c:pt idx="1">
                        <c:v>1.8352174374445889</c:v>
                      </c:pt>
                      <c:pt idx="2">
                        <c:v>1.925573513299786</c:v>
                      </c:pt>
                      <c:pt idx="3">
                        <c:v>1.9986116976475659</c:v>
                      </c:pt>
                      <c:pt idx="4">
                        <c:v>2.0613385844530416</c:v>
                      </c:pt>
                      <c:pt idx="5">
                        <c:v>2.0902138640092258</c:v>
                      </c:pt>
                      <c:pt idx="6">
                        <c:v>2.0737172026472743</c:v>
                      </c:pt>
                      <c:pt idx="7">
                        <c:v>2.0495925626275522</c:v>
                      </c:pt>
                      <c:pt idx="8">
                        <c:v>2.0339681402315288</c:v>
                      </c:pt>
                      <c:pt idx="9">
                        <c:v>2.1011178824100973</c:v>
                      </c:pt>
                      <c:pt idx="10">
                        <c:v>2.2045781024288029</c:v>
                      </c:pt>
                      <c:pt idx="11">
                        <c:v>2.3049459020337331</c:v>
                      </c:pt>
                      <c:pt idx="12">
                        <c:v>2.3954080555325672</c:v>
                      </c:pt>
                      <c:pt idx="13">
                        <c:v>2.4194220356034521</c:v>
                      </c:pt>
                      <c:pt idx="14">
                        <c:v>2.4006246432661906</c:v>
                      </c:pt>
                      <c:pt idx="15">
                        <c:v>2.3809322196067808</c:v>
                      </c:pt>
                      <c:pt idx="16">
                        <c:v>2.3710179055635652</c:v>
                      </c:pt>
                      <c:pt idx="17">
                        <c:v>2.4043184038501382</c:v>
                      </c:pt>
                      <c:pt idx="18">
                        <c:v>2.4315746414796733</c:v>
                      </c:pt>
                      <c:pt idx="19">
                        <c:v>2.4667396321169823</c:v>
                      </c:pt>
                      <c:pt idx="20">
                        <c:v>2.4757189261294998</c:v>
                      </c:pt>
                      <c:pt idx="21">
                        <c:v>2.4623314327009975</c:v>
                      </c:pt>
                      <c:pt idx="22">
                        <c:v>2.4438125227441674</c:v>
                      </c:pt>
                      <c:pt idx="23">
                        <c:v>2.4245508176910082</c:v>
                      </c:pt>
                      <c:pt idx="24">
                        <c:v>2.4085317327211513</c:v>
                      </c:pt>
                      <c:pt idx="25">
                        <c:v>2.4517287103291832</c:v>
                      </c:pt>
                      <c:pt idx="26">
                        <c:v>2.4718680943651505</c:v>
                      </c:pt>
                      <c:pt idx="27">
                        <c:v>2.4990104548265282</c:v>
                      </c:pt>
                      <c:pt idx="28">
                        <c:v>2.5400166790215328</c:v>
                      </c:pt>
                      <c:pt idx="29">
                        <c:v>2.5400166790215328</c:v>
                      </c:pt>
                      <c:pt idx="30">
                        <c:v>2.5246623986597809</c:v>
                      </c:pt>
                      <c:pt idx="31">
                        <c:v>2.4952123108218811</c:v>
                      </c:pt>
                      <c:pt idx="32">
                        <c:v>2.4825533522268897</c:v>
                      </c:pt>
                      <c:pt idx="33">
                        <c:v>2.5760923187021985</c:v>
                      </c:pt>
                      <c:pt idx="34">
                        <c:v>2.6620730772212831</c:v>
                      </c:pt>
                      <c:pt idx="35">
                        <c:v>2.7372953729452765</c:v>
                      </c:pt>
                      <c:pt idx="36">
                        <c:v>2.8144358218288508</c:v>
                      </c:pt>
                      <c:pt idx="37">
                        <c:v>2.8184640417447313</c:v>
                      </c:pt>
                      <c:pt idx="38">
                        <c:v>2.7532325596617824</c:v>
                      </c:pt>
                      <c:pt idx="39">
                        <c:v>2.6988550431550307</c:v>
                      </c:pt>
                      <c:pt idx="40">
                        <c:v>2.6715713972116362</c:v>
                      </c:pt>
                      <c:pt idx="41">
                        <c:v>2.7780578872600645</c:v>
                      </c:pt>
                      <c:pt idx="42">
                        <c:v>2.9180629672650134</c:v>
                      </c:pt>
                      <c:pt idx="43">
                        <c:v>3.0280219661236885</c:v>
                      </c:pt>
                      <c:pt idx="44">
                        <c:v>3.115186655249826</c:v>
                      </c:pt>
                      <c:pt idx="45">
                        <c:v>3.1009218334263067</c:v>
                      </c:pt>
                      <c:pt idx="46">
                        <c:v>3.0423478449105126</c:v>
                      </c:pt>
                      <c:pt idx="47">
                        <c:v>2.9948594952579644</c:v>
                      </c:pt>
                      <c:pt idx="48">
                        <c:v>2.9677292315023696</c:v>
                      </c:pt>
                      <c:pt idx="49">
                        <c:v>2.9577048248234608</c:v>
                      </c:pt>
                      <c:pt idx="50">
                        <c:v>2.9922865438210109</c:v>
                      </c:pt>
                      <c:pt idx="51">
                        <c:v>3.0107018632467124</c:v>
                      </c:pt>
                      <c:pt idx="52">
                        <c:v>3.0218199266849686</c:v>
                      </c:pt>
                      <c:pt idx="53">
                        <c:v>3.0048707294334189</c:v>
                      </c:pt>
                      <c:pt idx="54">
                        <c:v>2.9811346186783823</c:v>
                      </c:pt>
                      <c:pt idx="55">
                        <c:v>2.9490945661615751</c:v>
                      </c:pt>
                      <c:pt idx="56">
                        <c:v>2.9116305370757898</c:v>
                      </c:pt>
                      <c:pt idx="57">
                        <c:v>2.8872361449223076</c:v>
                      </c:pt>
                      <c:pt idx="58">
                        <c:v>2.8906679237679498</c:v>
                      </c:pt>
                      <c:pt idx="59">
                        <c:v>2.8995893571003575</c:v>
                      </c:pt>
                      <c:pt idx="60">
                        <c:v>2.9151160743807507</c:v>
                      </c:pt>
                      <c:pt idx="61">
                        <c:v>2.9037930344273124</c:v>
                      </c:pt>
                      <c:pt idx="62">
                        <c:v>2.8828536729837029</c:v>
                      </c:pt>
                      <c:pt idx="63">
                        <c:v>2.8647281209061974</c:v>
                      </c:pt>
                      <c:pt idx="64">
                        <c:v>2.8479062525679359</c:v>
                      </c:pt>
                      <c:pt idx="65">
                        <c:v>2.8578040134629239</c:v>
                      </c:pt>
                      <c:pt idx="66">
                        <c:v>2.8720613541857984</c:v>
                      </c:pt>
                      <c:pt idx="67">
                        <c:v>2.881599026416704</c:v>
                      </c:pt>
                      <c:pt idx="68">
                        <c:v>2.8993733915710607</c:v>
                      </c:pt>
                      <c:pt idx="69">
                        <c:v>2.9029270655329151</c:v>
                      </c:pt>
                      <c:pt idx="70">
                        <c:v>2.8834246540590844</c:v>
                      </c:pt>
                      <c:pt idx="71">
                        <c:v>2.8624228057276708</c:v>
                      </c:pt>
                      <c:pt idx="72">
                        <c:v>2.8475087875361931</c:v>
                      </c:pt>
                      <c:pt idx="73">
                        <c:v>2.8655593878901726</c:v>
                      </c:pt>
                      <c:pt idx="74">
                        <c:v>2.8938537121364178</c:v>
                      </c:pt>
                      <c:pt idx="75">
                        <c:v>2.9250007669328459</c:v>
                      </c:pt>
                      <c:pt idx="76">
                        <c:v>2.9522442160656648</c:v>
                      </c:pt>
                      <c:pt idx="77">
                        <c:v>2.9526477829690423</c:v>
                      </c:pt>
                      <c:pt idx="78">
                        <c:v>2.9332752035667786</c:v>
                      </c:pt>
                      <c:pt idx="79">
                        <c:v>2.9148779794573558</c:v>
                      </c:pt>
                      <c:pt idx="80">
                        <c:v>2.9020844555576639</c:v>
                      </c:pt>
                      <c:pt idx="81">
                        <c:v>2.920226577464665</c:v>
                      </c:pt>
                      <c:pt idx="82">
                        <c:v>2.9473813418307078</c:v>
                      </c:pt>
                      <c:pt idx="83">
                        <c:v>2.9774751838768618</c:v>
                      </c:pt>
                      <c:pt idx="84">
                        <c:v>2.9996350718410603</c:v>
                      </c:pt>
                      <c:pt idx="85">
                        <c:v>2.9992565176934738</c:v>
                      </c:pt>
                      <c:pt idx="86">
                        <c:v>2.9809604414725261</c:v>
                      </c:pt>
                      <c:pt idx="87">
                        <c:v>2.9629180060471363</c:v>
                      </c:pt>
                      <c:pt idx="88">
                        <c:v>2.9493706770456223</c:v>
                      </c:pt>
                      <c:pt idx="89">
                        <c:v>2.9596700099450124</c:v>
                      </c:pt>
                      <c:pt idx="90">
                        <c:v>2.9580978465529832</c:v>
                      </c:pt>
                      <c:pt idx="91">
                        <c:v>2.9751735077063088</c:v>
                      </c:pt>
                      <c:pt idx="92">
                        <c:v>2.9893513217418639</c:v>
                      </c:pt>
                      <c:pt idx="93">
                        <c:v>2.9887547952385782</c:v>
                      </c:pt>
                      <c:pt idx="94">
                        <c:v>2.9750343230354619</c:v>
                      </c:pt>
                      <c:pt idx="95">
                        <c:v>2.9583992566597561</c:v>
                      </c:pt>
                      <c:pt idx="96">
                        <c:v>2.9496785892687885</c:v>
                      </c:pt>
                      <c:pt idx="97">
                        <c:v>2.9699729562987067</c:v>
                      </c:pt>
                      <c:pt idx="98">
                        <c:v>2.9995493773704842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874-4625-9601-6BF3A81A6882}"/>
                  </c:ext>
                </c:extLst>
              </c15:ser>
            </c15:filteredScatterSeries>
            <c15:filteredScatte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Alt2_85_LP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1.5542708025861043</c:v>
                      </c:pt>
                      <c:pt idx="1">
                        <c:v>1.6425885085937435</c:v>
                      </c:pt>
                      <c:pt idx="2">
                        <c:v>1.737320971352972</c:v>
                      </c:pt>
                      <c:pt idx="3">
                        <c:v>1.8135268529257251</c:v>
                      </c:pt>
                      <c:pt idx="4">
                        <c:v>1.8788800825168064</c:v>
                      </c:pt>
                      <c:pt idx="5">
                        <c:v>1.9096757578522863</c:v>
                      </c:pt>
                      <c:pt idx="6">
                        <c:v>1.8958726270017801</c:v>
                      </c:pt>
                      <c:pt idx="7">
                        <c:v>1.8748141525625943</c:v>
                      </c:pt>
                      <c:pt idx="8">
                        <c:v>1.8623910464033584</c:v>
                      </c:pt>
                      <c:pt idx="9">
                        <c:v>1.9331768598570886</c:v>
                      </c:pt>
                      <c:pt idx="10">
                        <c:v>2.0403694865608388</c:v>
                      </c:pt>
                      <c:pt idx="11">
                        <c:v>2.1441888660563588</c:v>
                      </c:pt>
                      <c:pt idx="12">
                        <c:v>2.2375856942880756</c:v>
                      </c:pt>
                      <c:pt idx="13">
                        <c:v>2.2644929682098804</c:v>
                      </c:pt>
                      <c:pt idx="14">
                        <c:v>2.2487918059534087</c:v>
                      </c:pt>
                      <c:pt idx="15">
                        <c:v>2.2313841665582639</c:v>
                      </c:pt>
                      <c:pt idx="16">
                        <c:v>2.2234543563699587</c:v>
                      </c:pt>
                      <c:pt idx="17">
                        <c:v>2.2590483675727739</c:v>
                      </c:pt>
                      <c:pt idx="18">
                        <c:v>2.2889263311167474</c:v>
                      </c:pt>
                      <c:pt idx="19">
                        <c:v>2.327229560093325</c:v>
                      </c:pt>
                      <c:pt idx="20">
                        <c:v>2.3396435505328856</c:v>
                      </c:pt>
                      <c:pt idx="21">
                        <c:v>2.3290561229800502</c:v>
                      </c:pt>
                      <c:pt idx="22">
                        <c:v>2.3131266767875296</c:v>
                      </c:pt>
                      <c:pt idx="23">
                        <c:v>2.2964697860804</c:v>
                      </c:pt>
                      <c:pt idx="24">
                        <c:v>2.2828915347682326</c:v>
                      </c:pt>
                      <c:pt idx="25">
                        <c:v>2.328808489221196</c:v>
                      </c:pt>
                      <c:pt idx="26">
                        <c:v>2.3517257239060401</c:v>
                      </c:pt>
                      <c:pt idx="27">
                        <c:v>2.3783593284804958</c:v>
                      </c:pt>
                      <c:pt idx="28">
                        <c:v>2.3986379867644909</c:v>
                      </c:pt>
                      <c:pt idx="29">
                        <c:v>2.3986379867644909</c:v>
                      </c:pt>
                      <c:pt idx="30">
                        <c:v>2.3681705064436422</c:v>
                      </c:pt>
                      <c:pt idx="31">
                        <c:v>2.3282136253293984</c:v>
                      </c:pt>
                      <c:pt idx="32">
                        <c:v>2.3109795662575827</c:v>
                      </c:pt>
                      <c:pt idx="33">
                        <c:v>2.4051030056678511</c:v>
                      </c:pt>
                      <c:pt idx="34">
                        <c:v>2.496279588383651</c:v>
                      </c:pt>
                      <c:pt idx="35">
                        <c:v>2.5795240051706494</c:v>
                      </c:pt>
                      <c:pt idx="36">
                        <c:v>2.6651384473960777</c:v>
                      </c:pt>
                      <c:pt idx="37">
                        <c:v>2.6760936834273528</c:v>
                      </c:pt>
                      <c:pt idx="38">
                        <c:v>2.6156300585307397</c:v>
                      </c:pt>
                      <c:pt idx="39">
                        <c:v>2.5646379619577271</c:v>
                      </c:pt>
                      <c:pt idx="40">
                        <c:v>2.5418030687003217</c:v>
                      </c:pt>
                      <c:pt idx="41">
                        <c:v>2.6534969827155885</c:v>
                      </c:pt>
                      <c:pt idx="42">
                        <c:v>2.7987816068971583</c:v>
                      </c:pt>
                      <c:pt idx="43">
                        <c:v>2.9149716037213627</c:v>
                      </c:pt>
                      <c:pt idx="44">
                        <c:v>3.0090116464195011</c:v>
                      </c:pt>
                      <c:pt idx="45">
                        <c:v>3.0009309182851434</c:v>
                      </c:pt>
                      <c:pt idx="46">
                        <c:v>2.947128509711141</c:v>
                      </c:pt>
                      <c:pt idx="47">
                        <c:v>2.9031993420651405</c:v>
                      </c:pt>
                      <c:pt idx="48">
                        <c:v>2.8783739588848563</c:v>
                      </c:pt>
                      <c:pt idx="49">
                        <c:v>2.8708512591250739</c:v>
                      </c:pt>
                      <c:pt idx="50">
                        <c:v>2.9082525974758262</c:v>
                      </c:pt>
                      <c:pt idx="51">
                        <c:v>2.9291951597026609</c:v>
                      </c:pt>
                      <c:pt idx="52">
                        <c:v>2.9423766387357757</c:v>
                      </c:pt>
                      <c:pt idx="53">
                        <c:v>2.926778165281589</c:v>
                      </c:pt>
                      <c:pt idx="54">
                        <c:v>2.904443376729831</c:v>
                      </c:pt>
                      <c:pt idx="55">
                        <c:v>2.8740247775496801</c:v>
                      </c:pt>
                      <c:pt idx="56">
                        <c:v>2.8382565688325552</c:v>
                      </c:pt>
                      <c:pt idx="57">
                        <c:v>2.8154381902790782</c:v>
                      </c:pt>
                      <c:pt idx="58">
                        <c:v>2.8203693960406762</c:v>
                      </c:pt>
                      <c:pt idx="59">
                        <c:v>2.8306856008819286</c:v>
                      </c:pt>
                      <c:pt idx="60">
                        <c:v>2.8475498543300968</c:v>
                      </c:pt>
                      <c:pt idx="61">
                        <c:v>2.8374182984384042</c:v>
                      </c:pt>
                      <c:pt idx="62">
                        <c:v>2.8174018131861982</c:v>
                      </c:pt>
                      <c:pt idx="63">
                        <c:v>2.8000647473087232</c:v>
                      </c:pt>
                      <c:pt idx="64">
                        <c:v>2.7840534615962835</c:v>
                      </c:pt>
                      <c:pt idx="65">
                        <c:v>2.7949003838020312</c:v>
                      </c:pt>
                      <c:pt idx="66">
                        <c:v>2.8101934966414963</c:v>
                      </c:pt>
                      <c:pt idx="67">
                        <c:v>2.8207893602779688</c:v>
                      </c:pt>
                      <c:pt idx="68">
                        <c:v>2.8395468201597569</c:v>
                      </c:pt>
                      <c:pt idx="69">
                        <c:v>2.8439658918918784</c:v>
                      </c:pt>
                      <c:pt idx="70">
                        <c:v>2.8252293232672945</c:v>
                      </c:pt>
                      <c:pt idx="71">
                        <c:v>2.804966823201374</c:v>
                      </c:pt>
                      <c:pt idx="72">
                        <c:v>2.7906799831229412</c:v>
                      </c:pt>
                      <c:pt idx="73">
                        <c:v>2.8092985559667421</c:v>
                      </c:pt>
                      <c:pt idx="74">
                        <c:v>2.8382149574385256</c:v>
                      </c:pt>
                      <c:pt idx="75">
                        <c:v>2.8700451059034782</c:v>
                      </c:pt>
                      <c:pt idx="76">
                        <c:v>2.8979288445349067</c:v>
                      </c:pt>
                      <c:pt idx="77">
                        <c:v>2.8990835756809585</c:v>
                      </c:pt>
                      <c:pt idx="78">
                        <c:v>2.8804848062638722</c:v>
                      </c:pt>
                      <c:pt idx="79">
                        <c:v>2.8626968166115048</c:v>
                      </c:pt>
                      <c:pt idx="80">
                        <c:v>2.8504990264087686</c:v>
                      </c:pt>
                      <c:pt idx="81">
                        <c:v>2.8692425117307896</c:v>
                      </c:pt>
                      <c:pt idx="82">
                        <c:v>2.8969234438362363</c:v>
                      </c:pt>
                      <c:pt idx="83">
                        <c:v>2.9275192718816982</c:v>
                      </c:pt>
                      <c:pt idx="84">
                        <c:v>2.9502348609382536</c:v>
                      </c:pt>
                      <c:pt idx="85">
                        <c:v>2.9505171936286847</c:v>
                      </c:pt>
                      <c:pt idx="86">
                        <c:v>2.9327870658941135</c:v>
                      </c:pt>
                      <c:pt idx="87">
                        <c:v>2.915236993196034</c:v>
                      </c:pt>
                      <c:pt idx="88">
                        <c:v>2.9022085519423442</c:v>
                      </c:pt>
                      <c:pt idx="89">
                        <c:v>2.9129904720855517</c:v>
                      </c:pt>
                      <c:pt idx="90">
                        <c:v>2.91192283493266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874-4625-9601-6BF3A81A688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"/>
          <c:order val="2"/>
          <c:tx>
            <c:strRef>
              <c:f>Outputs!$D$1:$D$2</c:f>
              <c:strCache>
                <c:ptCount val="2"/>
                <c:pt idx="0">
                  <c:v>Alt2_85_HF</c:v>
                </c:pt>
                <c:pt idx="1">
                  <c:v>% Retained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Outputs!$D$3:$D$101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0.99999999999999478</c:v>
                </c:pt>
                <c:pt idx="30">
                  <c:v>0.99999999999904532</c:v>
                </c:pt>
                <c:pt idx="31">
                  <c:v>0.99999999991764188</c:v>
                </c:pt>
                <c:pt idx="32">
                  <c:v>0.99999999616377633</c:v>
                </c:pt>
                <c:pt idx="33">
                  <c:v>0.99999989491474595</c:v>
                </c:pt>
                <c:pt idx="34">
                  <c:v>0.99999819070719631</c:v>
                </c:pt>
                <c:pt idx="35">
                  <c:v>0.99997929725127666</c:v>
                </c:pt>
                <c:pt idx="36">
                  <c:v>0.999834831566214</c:v>
                </c:pt>
                <c:pt idx="37">
                  <c:v>0.99904201969915996</c:v>
                </c:pt>
                <c:pt idx="38">
                  <c:v>0.99580921554609181</c:v>
                </c:pt>
                <c:pt idx="39">
                  <c:v>0.9857081912797413</c:v>
                </c:pt>
                <c:pt idx="40">
                  <c:v>0.96084899266399759</c:v>
                </c:pt>
                <c:pt idx="41">
                  <c:v>0.91144553351117041</c:v>
                </c:pt>
                <c:pt idx="42">
                  <c:v>0.83047118656257324</c:v>
                </c:pt>
                <c:pt idx="43">
                  <c:v>0.71877055106132826</c:v>
                </c:pt>
                <c:pt idx="44">
                  <c:v>0.58667373588897398</c:v>
                </c:pt>
                <c:pt idx="45">
                  <c:v>0.45038419995282442</c:v>
                </c:pt>
                <c:pt idx="46">
                  <c:v>0.32568983086772307</c:v>
                </c:pt>
                <c:pt idx="47">
                  <c:v>0.22303474018916211</c:v>
                </c:pt>
                <c:pt idx="48">
                  <c:v>0.14580772456127178</c:v>
                </c:pt>
                <c:pt idx="49">
                  <c:v>9.2059482873832185E-2</c:v>
                </c:pt>
                <c:pt idx="50">
                  <c:v>5.6996378449520171E-2</c:v>
                </c:pt>
                <c:pt idx="51">
                  <c:v>3.5252458873579279E-2</c:v>
                </c:pt>
                <c:pt idx="52">
                  <c:v>2.2250702882523225E-2</c:v>
                </c:pt>
                <c:pt idx="53">
                  <c:v>1.4635101275012975E-2</c:v>
                </c:pt>
                <c:pt idx="54">
                  <c:v>1.0191337242227715E-2</c:v>
                </c:pt>
                <c:pt idx="55">
                  <c:v>7.5591105401866844E-3</c:v>
                </c:pt>
                <c:pt idx="56">
                  <c:v>5.9441524061439686E-3</c:v>
                </c:pt>
                <c:pt idx="57">
                  <c:v>4.8989070351118796E-3</c:v>
                </c:pt>
                <c:pt idx="58">
                  <c:v>4.1790517534898361E-3</c:v>
                </c:pt>
                <c:pt idx="59">
                  <c:v>3.6510198821011574E-3</c:v>
                </c:pt>
                <c:pt idx="60">
                  <c:v>3.2412314592012536E-3</c:v>
                </c:pt>
                <c:pt idx="61">
                  <c:v>2.9066339419610539E-3</c:v>
                </c:pt>
                <c:pt idx="62">
                  <c:v>2.622829061564112E-3</c:v>
                </c:pt>
                <c:pt idx="63">
                  <c:v>2.3751805806999744E-3</c:v>
                </c:pt>
                <c:pt idx="64">
                  <c:v>2.1548647296129523E-3</c:v>
                </c:pt>
                <c:pt idx="65">
                  <c:v>1.956467229236287E-3</c:v>
                </c:pt>
                <c:pt idx="66">
                  <c:v>1.7752726117902034E-3</c:v>
                </c:pt>
                <c:pt idx="67">
                  <c:v>1.6089899855075292E-3</c:v>
                </c:pt>
                <c:pt idx="68">
                  <c:v>1.4576713211799514E-3</c:v>
                </c:pt>
                <c:pt idx="69">
                  <c:v>1.320630599217178E-3</c:v>
                </c:pt>
                <c:pt idx="70">
                  <c:v>1.1969402066219935E-3</c:v>
                </c:pt>
                <c:pt idx="71">
                  <c:v>1.0856298252714608E-3</c:v>
                </c:pt>
                <c:pt idx="72">
                  <c:v>9.8558853638730211E-4</c:v>
                </c:pt>
                <c:pt idx="73">
                  <c:v>8.9573572884697121E-4</c:v>
                </c:pt>
                <c:pt idx="74">
                  <c:v>8.1518632451294828E-4</c:v>
                </c:pt>
                <c:pt idx="75">
                  <c:v>7.4308149121352443E-4</c:v>
                </c:pt>
                <c:pt idx="76">
                  <c:v>6.7854009677813893E-4</c:v>
                </c:pt>
                <c:pt idx="77">
                  <c:v>6.2061458544931567E-4</c:v>
                </c:pt>
                <c:pt idx="78">
                  <c:v>5.6818754598516534E-4</c:v>
                </c:pt>
                <c:pt idx="79">
                  <c:v>5.2057648917551295E-4</c:v>
                </c:pt>
                <c:pt idx="80">
                  <c:v>4.7730850534907982E-4</c:v>
                </c:pt>
                <c:pt idx="81">
                  <c:v>4.3794404364174468E-4</c:v>
                </c:pt>
                <c:pt idx="82">
                  <c:v>4.021334880632678E-4</c:v>
                </c:pt>
                <c:pt idx="83">
                  <c:v>3.6958861733807201E-4</c:v>
                </c:pt>
                <c:pt idx="84">
                  <c:v>3.3999714527108496E-4</c:v>
                </c:pt>
                <c:pt idx="85">
                  <c:v>3.1303213318888313E-4</c:v>
                </c:pt>
                <c:pt idx="86">
                  <c:v>2.8834986103909725E-4</c:v>
                </c:pt>
                <c:pt idx="87">
                  <c:v>2.6582601079098701E-4</c:v>
                </c:pt>
                <c:pt idx="88">
                  <c:v>2.4536264627362034E-4</c:v>
                </c:pt>
                <c:pt idx="89">
                  <c:v>2.2684002763204226E-4</c:v>
                </c:pt>
                <c:pt idx="90">
                  <c:v>2.1022905340452159E-4</c:v>
                </c:pt>
                <c:pt idx="91">
                  <c:v>1.9549161373007813E-4</c:v>
                </c:pt>
                <c:pt idx="92">
                  <c:v>1.825303672792038E-4</c:v>
                </c:pt>
                <c:pt idx="93">
                  <c:v>1.7120687899837409E-4</c:v>
                </c:pt>
                <c:pt idx="94">
                  <c:v>1.6139312490958885E-4</c:v>
                </c:pt>
                <c:pt idx="95">
                  <c:v>1.5295669114085095E-4</c:v>
                </c:pt>
                <c:pt idx="96">
                  <c:v>1.4580935918118024E-4</c:v>
                </c:pt>
                <c:pt idx="97">
                  <c:v>1.3991235280233892E-4</c:v>
                </c:pt>
                <c:pt idx="98">
                  <c:v>1.348697313682149E-4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74-4625-9601-6BF3A81A6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56624"/>
        <c:axId val="61336046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Alt2_85_MF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0.99999999999904532</c:v>
                      </c:pt>
                      <c:pt idx="31">
                        <c:v>0.99999999991764188</c:v>
                      </c:pt>
                      <c:pt idx="32">
                        <c:v>0.99999999616377633</c:v>
                      </c:pt>
                      <c:pt idx="33">
                        <c:v>0.99999989491474595</c:v>
                      </c:pt>
                      <c:pt idx="34">
                        <c:v>0.99999819070719631</c:v>
                      </c:pt>
                      <c:pt idx="35">
                        <c:v>0.99997929725127666</c:v>
                      </c:pt>
                      <c:pt idx="36">
                        <c:v>0.999834831566214</c:v>
                      </c:pt>
                      <c:pt idx="37">
                        <c:v>0.99904201969915996</c:v>
                      </c:pt>
                      <c:pt idx="38">
                        <c:v>0.99580921554609181</c:v>
                      </c:pt>
                      <c:pt idx="39">
                        <c:v>0.9857081912797413</c:v>
                      </c:pt>
                      <c:pt idx="40">
                        <c:v>0.96084899266399759</c:v>
                      </c:pt>
                      <c:pt idx="41">
                        <c:v>0.91144553351117041</c:v>
                      </c:pt>
                      <c:pt idx="42">
                        <c:v>0.83047118656257324</c:v>
                      </c:pt>
                      <c:pt idx="43">
                        <c:v>0.71877055106132826</c:v>
                      </c:pt>
                      <c:pt idx="44">
                        <c:v>0.58667373588897398</c:v>
                      </c:pt>
                      <c:pt idx="45">
                        <c:v>0.45038419995282442</c:v>
                      </c:pt>
                      <c:pt idx="46">
                        <c:v>0.32568983086772307</c:v>
                      </c:pt>
                      <c:pt idx="47">
                        <c:v>0.22303474018916211</c:v>
                      </c:pt>
                      <c:pt idx="48">
                        <c:v>0.14580772456127178</c:v>
                      </c:pt>
                      <c:pt idx="49">
                        <c:v>9.2059482873832185E-2</c:v>
                      </c:pt>
                      <c:pt idx="50">
                        <c:v>5.6996378449520171E-2</c:v>
                      </c:pt>
                      <c:pt idx="51">
                        <c:v>3.5252458873579279E-2</c:v>
                      </c:pt>
                      <c:pt idx="52">
                        <c:v>2.2250702882523225E-2</c:v>
                      </c:pt>
                      <c:pt idx="53">
                        <c:v>1.4635101275012975E-2</c:v>
                      </c:pt>
                      <c:pt idx="54">
                        <c:v>1.0191337242227715E-2</c:v>
                      </c:pt>
                      <c:pt idx="55">
                        <c:v>7.5591105401866844E-3</c:v>
                      </c:pt>
                      <c:pt idx="56">
                        <c:v>5.9441524061439686E-3</c:v>
                      </c:pt>
                      <c:pt idx="57">
                        <c:v>4.8989070351118796E-3</c:v>
                      </c:pt>
                      <c:pt idx="58">
                        <c:v>4.1790517534898361E-3</c:v>
                      </c:pt>
                      <c:pt idx="59">
                        <c:v>3.6510198821011574E-3</c:v>
                      </c:pt>
                      <c:pt idx="60">
                        <c:v>3.2412314592012536E-3</c:v>
                      </c:pt>
                      <c:pt idx="61">
                        <c:v>2.9066339419610539E-3</c:v>
                      </c:pt>
                      <c:pt idx="62">
                        <c:v>2.622829061564112E-3</c:v>
                      </c:pt>
                      <c:pt idx="63">
                        <c:v>2.3751805806999744E-3</c:v>
                      </c:pt>
                      <c:pt idx="64">
                        <c:v>2.1548647296129523E-3</c:v>
                      </c:pt>
                      <c:pt idx="65">
                        <c:v>1.956467229236287E-3</c:v>
                      </c:pt>
                      <c:pt idx="66">
                        <c:v>1.7752726117902034E-3</c:v>
                      </c:pt>
                      <c:pt idx="67">
                        <c:v>1.6089899855075292E-3</c:v>
                      </c:pt>
                      <c:pt idx="68">
                        <c:v>1.4576713211799514E-3</c:v>
                      </c:pt>
                      <c:pt idx="69">
                        <c:v>1.320630599217178E-3</c:v>
                      </c:pt>
                      <c:pt idx="70">
                        <c:v>1.1969402066219935E-3</c:v>
                      </c:pt>
                      <c:pt idx="71">
                        <c:v>1.0856298252714608E-3</c:v>
                      </c:pt>
                      <c:pt idx="72">
                        <c:v>9.8558853638730211E-4</c:v>
                      </c:pt>
                      <c:pt idx="73">
                        <c:v>8.9573572884697121E-4</c:v>
                      </c:pt>
                      <c:pt idx="74">
                        <c:v>8.1518632451294828E-4</c:v>
                      </c:pt>
                      <c:pt idx="75">
                        <c:v>7.4308149121352443E-4</c:v>
                      </c:pt>
                      <c:pt idx="76">
                        <c:v>6.7854009677813893E-4</c:v>
                      </c:pt>
                      <c:pt idx="77">
                        <c:v>6.2061458544931567E-4</c:v>
                      </c:pt>
                      <c:pt idx="78">
                        <c:v>5.6818754598516534E-4</c:v>
                      </c:pt>
                      <c:pt idx="79">
                        <c:v>5.2057648917551295E-4</c:v>
                      </c:pt>
                      <c:pt idx="80">
                        <c:v>4.7730850534907982E-4</c:v>
                      </c:pt>
                      <c:pt idx="81">
                        <c:v>4.3794404364174468E-4</c:v>
                      </c:pt>
                      <c:pt idx="82">
                        <c:v>4.021334880632678E-4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1.9549161373007813E-4</c:v>
                      </c:pt>
                      <c:pt idx="92">
                        <c:v>1.825303672792038E-4</c:v>
                      </c:pt>
                      <c:pt idx="93">
                        <c:v>1.7120687899837409E-4</c:v>
                      </c:pt>
                      <c:pt idx="94">
                        <c:v>1.6139312490958885E-4</c:v>
                      </c:pt>
                      <c:pt idx="95">
                        <c:v>1.5295669114085095E-4</c:v>
                      </c:pt>
                      <c:pt idx="96">
                        <c:v>1.4580935918118024E-4</c:v>
                      </c:pt>
                      <c:pt idx="97">
                        <c:v>1.3991235280233892E-4</c:v>
                      </c:pt>
                      <c:pt idx="98">
                        <c:v>1.348697313682149E-4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1874-4625-9601-6BF3A81A688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Outputs!$J$1:$J$2</c15:sqref>
                        </c15:formulaRef>
                      </c:ext>
                    </c:extLst>
                    <c:strCache>
                      <c:ptCount val="2"/>
                      <c:pt idx="0">
                        <c:v>Alt2_85_LF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Outputs!$J$3:$J$101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0.99999999999904532</c:v>
                      </c:pt>
                      <c:pt idx="31">
                        <c:v>0.99999999991764188</c:v>
                      </c:pt>
                      <c:pt idx="32">
                        <c:v>0.99999999616377633</c:v>
                      </c:pt>
                      <c:pt idx="33">
                        <c:v>0.99999989491474595</c:v>
                      </c:pt>
                      <c:pt idx="34">
                        <c:v>0.99999819070719631</c:v>
                      </c:pt>
                      <c:pt idx="35">
                        <c:v>0.99997929725127666</c:v>
                      </c:pt>
                      <c:pt idx="36">
                        <c:v>0.999834831566214</c:v>
                      </c:pt>
                      <c:pt idx="37">
                        <c:v>0.99904201969915996</c:v>
                      </c:pt>
                      <c:pt idx="38">
                        <c:v>0.99580921554609181</c:v>
                      </c:pt>
                      <c:pt idx="39">
                        <c:v>0.9857081912797413</c:v>
                      </c:pt>
                      <c:pt idx="40">
                        <c:v>0.96084899266399759</c:v>
                      </c:pt>
                      <c:pt idx="41">
                        <c:v>0.91144553351117041</c:v>
                      </c:pt>
                      <c:pt idx="42">
                        <c:v>0.83047118656257324</c:v>
                      </c:pt>
                      <c:pt idx="43">
                        <c:v>0.71877055106132826</c:v>
                      </c:pt>
                      <c:pt idx="44">
                        <c:v>0.58667373588897398</c:v>
                      </c:pt>
                      <c:pt idx="45">
                        <c:v>0.45038419995282442</c:v>
                      </c:pt>
                      <c:pt idx="46">
                        <c:v>0.32568983086772307</c:v>
                      </c:pt>
                      <c:pt idx="47">
                        <c:v>0.22303474018916211</c:v>
                      </c:pt>
                      <c:pt idx="48">
                        <c:v>0.14580772456127178</c:v>
                      </c:pt>
                      <c:pt idx="49">
                        <c:v>9.2059482873832185E-2</c:v>
                      </c:pt>
                      <c:pt idx="50">
                        <c:v>5.6996378449520171E-2</c:v>
                      </c:pt>
                      <c:pt idx="51">
                        <c:v>3.5252458873579279E-2</c:v>
                      </c:pt>
                      <c:pt idx="52">
                        <c:v>2.2250702882523225E-2</c:v>
                      </c:pt>
                      <c:pt idx="53">
                        <c:v>1.4635101275012975E-2</c:v>
                      </c:pt>
                      <c:pt idx="54">
                        <c:v>1.0191337242227715E-2</c:v>
                      </c:pt>
                      <c:pt idx="55">
                        <c:v>7.5591105401866844E-3</c:v>
                      </c:pt>
                      <c:pt idx="56">
                        <c:v>5.9441524061439686E-3</c:v>
                      </c:pt>
                      <c:pt idx="57">
                        <c:v>4.8989070351118796E-3</c:v>
                      </c:pt>
                      <c:pt idx="58">
                        <c:v>4.1790517534898361E-3</c:v>
                      </c:pt>
                      <c:pt idx="59">
                        <c:v>3.6510198821011574E-3</c:v>
                      </c:pt>
                      <c:pt idx="60">
                        <c:v>3.2412314592012536E-3</c:v>
                      </c:pt>
                      <c:pt idx="61">
                        <c:v>2.9066339419610539E-3</c:v>
                      </c:pt>
                      <c:pt idx="62">
                        <c:v>2.622829061564112E-3</c:v>
                      </c:pt>
                      <c:pt idx="63">
                        <c:v>2.3751805806999744E-3</c:v>
                      </c:pt>
                      <c:pt idx="64">
                        <c:v>2.1548647296129523E-3</c:v>
                      </c:pt>
                      <c:pt idx="65">
                        <c:v>1.956467229236287E-3</c:v>
                      </c:pt>
                      <c:pt idx="66">
                        <c:v>1.7752726117902034E-3</c:v>
                      </c:pt>
                      <c:pt idx="67">
                        <c:v>1.6089899855075292E-3</c:v>
                      </c:pt>
                      <c:pt idx="68">
                        <c:v>1.4576713211799514E-3</c:v>
                      </c:pt>
                      <c:pt idx="69">
                        <c:v>1.320630599217178E-3</c:v>
                      </c:pt>
                      <c:pt idx="70">
                        <c:v>1.1969402066219935E-3</c:v>
                      </c:pt>
                      <c:pt idx="71">
                        <c:v>1.0856298252714608E-3</c:v>
                      </c:pt>
                      <c:pt idx="72">
                        <c:v>9.8558853638730211E-4</c:v>
                      </c:pt>
                      <c:pt idx="73">
                        <c:v>8.9573572884697121E-4</c:v>
                      </c:pt>
                      <c:pt idx="74">
                        <c:v>8.1518632451294828E-4</c:v>
                      </c:pt>
                      <c:pt idx="75">
                        <c:v>7.4308149121352443E-4</c:v>
                      </c:pt>
                      <c:pt idx="76">
                        <c:v>6.7854009677813893E-4</c:v>
                      </c:pt>
                      <c:pt idx="77">
                        <c:v>6.2061458544931567E-4</c:v>
                      </c:pt>
                      <c:pt idx="78">
                        <c:v>5.6818754598516534E-4</c:v>
                      </c:pt>
                      <c:pt idx="79">
                        <c:v>5.2057648917551295E-4</c:v>
                      </c:pt>
                      <c:pt idx="80">
                        <c:v>4.7730850534907982E-4</c:v>
                      </c:pt>
                      <c:pt idx="81">
                        <c:v>4.3794404364174468E-4</c:v>
                      </c:pt>
                      <c:pt idx="82">
                        <c:v>4.021334880632678E-4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1.9549161373007813E-4</c:v>
                      </c:pt>
                      <c:pt idx="92">
                        <c:v>1.825303672792038E-4</c:v>
                      </c:pt>
                      <c:pt idx="93">
                        <c:v>1.7120687899837409E-4</c:v>
                      </c:pt>
                      <c:pt idx="94">
                        <c:v>1.6139312490958885E-4</c:v>
                      </c:pt>
                      <c:pt idx="95">
                        <c:v>1.5295669114085095E-4</c:v>
                      </c:pt>
                      <c:pt idx="96">
                        <c:v>1.4580935918118024E-4</c:v>
                      </c:pt>
                      <c:pt idx="97">
                        <c:v>1.3991235280233892E-4</c:v>
                      </c:pt>
                      <c:pt idx="98">
                        <c:v>1.348697313682149E-4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874-4625-9601-6BF3A81A688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Alt2_85_H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0.99999999999904532</c:v>
                      </c:pt>
                      <c:pt idx="31">
                        <c:v>0.99999999991764188</c:v>
                      </c:pt>
                      <c:pt idx="32">
                        <c:v>0.99999999616377633</c:v>
                      </c:pt>
                      <c:pt idx="33">
                        <c:v>0.99999989491474595</c:v>
                      </c:pt>
                      <c:pt idx="34">
                        <c:v>0.99999819070719631</c:v>
                      </c:pt>
                      <c:pt idx="35">
                        <c:v>0.99997929725127666</c:v>
                      </c:pt>
                      <c:pt idx="36">
                        <c:v>0.999834831566214</c:v>
                      </c:pt>
                      <c:pt idx="37">
                        <c:v>0.99904201969915996</c:v>
                      </c:pt>
                      <c:pt idx="38">
                        <c:v>0.99580921554609181</c:v>
                      </c:pt>
                      <c:pt idx="39">
                        <c:v>0.9857081912797413</c:v>
                      </c:pt>
                      <c:pt idx="40">
                        <c:v>0.96084899266399759</c:v>
                      </c:pt>
                      <c:pt idx="41">
                        <c:v>0.91144553351117041</c:v>
                      </c:pt>
                      <c:pt idx="42">
                        <c:v>0.83047118656257324</c:v>
                      </c:pt>
                      <c:pt idx="43">
                        <c:v>0.71877055106132826</c:v>
                      </c:pt>
                      <c:pt idx="44">
                        <c:v>0.58667373588897398</c:v>
                      </c:pt>
                      <c:pt idx="45">
                        <c:v>0.45038419995282442</c:v>
                      </c:pt>
                      <c:pt idx="46">
                        <c:v>0.32568983086772307</c:v>
                      </c:pt>
                      <c:pt idx="47">
                        <c:v>0.22303474018916211</c:v>
                      </c:pt>
                      <c:pt idx="48">
                        <c:v>0.14580772456127178</c:v>
                      </c:pt>
                      <c:pt idx="49">
                        <c:v>9.2059482873832185E-2</c:v>
                      </c:pt>
                      <c:pt idx="50">
                        <c:v>5.6996378449520171E-2</c:v>
                      </c:pt>
                      <c:pt idx="51">
                        <c:v>3.5252458873579279E-2</c:v>
                      </c:pt>
                      <c:pt idx="52">
                        <c:v>2.2250702882523225E-2</c:v>
                      </c:pt>
                      <c:pt idx="53">
                        <c:v>1.4635101275012975E-2</c:v>
                      </c:pt>
                      <c:pt idx="54">
                        <c:v>1.0191337242227715E-2</c:v>
                      </c:pt>
                      <c:pt idx="55">
                        <c:v>7.5591105401866844E-3</c:v>
                      </c:pt>
                      <c:pt idx="56">
                        <c:v>5.9441524061439686E-3</c:v>
                      </c:pt>
                      <c:pt idx="57">
                        <c:v>4.8989070351118796E-3</c:v>
                      </c:pt>
                      <c:pt idx="58">
                        <c:v>4.1790517534898361E-3</c:v>
                      </c:pt>
                      <c:pt idx="59">
                        <c:v>3.6510198821011574E-3</c:v>
                      </c:pt>
                      <c:pt idx="60">
                        <c:v>3.2412314592012536E-3</c:v>
                      </c:pt>
                      <c:pt idx="61">
                        <c:v>2.9066339419610539E-3</c:v>
                      </c:pt>
                      <c:pt idx="62">
                        <c:v>2.622829061564112E-3</c:v>
                      </c:pt>
                      <c:pt idx="63">
                        <c:v>2.3751805806999744E-3</c:v>
                      </c:pt>
                      <c:pt idx="64">
                        <c:v>2.1548647296129523E-3</c:v>
                      </c:pt>
                      <c:pt idx="65">
                        <c:v>1.956467229236287E-3</c:v>
                      </c:pt>
                      <c:pt idx="66">
                        <c:v>1.7752726117902034E-3</c:v>
                      </c:pt>
                      <c:pt idx="67">
                        <c:v>1.6089899855075292E-3</c:v>
                      </c:pt>
                      <c:pt idx="68">
                        <c:v>1.4576713211799514E-3</c:v>
                      </c:pt>
                      <c:pt idx="69">
                        <c:v>1.320630599217178E-3</c:v>
                      </c:pt>
                      <c:pt idx="70">
                        <c:v>1.1969402066219935E-3</c:v>
                      </c:pt>
                      <c:pt idx="71">
                        <c:v>1.0856298252714608E-3</c:v>
                      </c:pt>
                      <c:pt idx="72">
                        <c:v>9.8558853638730211E-4</c:v>
                      </c:pt>
                      <c:pt idx="73">
                        <c:v>8.9573572884697121E-4</c:v>
                      </c:pt>
                      <c:pt idx="74">
                        <c:v>8.1518632451294828E-4</c:v>
                      </c:pt>
                      <c:pt idx="75">
                        <c:v>7.4308149121352443E-4</c:v>
                      </c:pt>
                      <c:pt idx="76">
                        <c:v>6.7854009677813893E-4</c:v>
                      </c:pt>
                      <c:pt idx="77">
                        <c:v>6.2061458544931567E-4</c:v>
                      </c:pt>
                      <c:pt idx="78">
                        <c:v>5.6818754598516534E-4</c:v>
                      </c:pt>
                      <c:pt idx="79">
                        <c:v>5.2057648917551295E-4</c:v>
                      </c:pt>
                      <c:pt idx="80">
                        <c:v>4.7730850534907982E-4</c:v>
                      </c:pt>
                      <c:pt idx="81">
                        <c:v>4.3794404364174468E-4</c:v>
                      </c:pt>
                      <c:pt idx="82">
                        <c:v>4.021334880632678E-4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1.9549161373007813E-4</c:v>
                      </c:pt>
                      <c:pt idx="92">
                        <c:v>1.825303672792038E-4</c:v>
                      </c:pt>
                      <c:pt idx="93">
                        <c:v>1.7120687899837409E-4</c:v>
                      </c:pt>
                      <c:pt idx="94">
                        <c:v>1.6139312490958885E-4</c:v>
                      </c:pt>
                      <c:pt idx="95">
                        <c:v>1.5295669114085095E-4</c:v>
                      </c:pt>
                      <c:pt idx="96">
                        <c:v>1.4580935918118024E-4</c:v>
                      </c:pt>
                      <c:pt idx="97">
                        <c:v>1.3991235280233892E-4</c:v>
                      </c:pt>
                      <c:pt idx="98">
                        <c:v>1.348697313682149E-4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874-4625-9601-6BF3A81A6882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Alt2_85_M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0.9999999999990461</c:v>
                      </c:pt>
                      <c:pt idx="31">
                        <c:v>0.99999999991771005</c:v>
                      </c:pt>
                      <c:pt idx="32">
                        <c:v>0.99999999616650437</c:v>
                      </c:pt>
                      <c:pt idx="33">
                        <c:v>0.99999989498636266</c:v>
                      </c:pt>
                      <c:pt idx="34">
                        <c:v>0.99999819172812421</c:v>
                      </c:pt>
                      <c:pt idx="35">
                        <c:v>0.99997930629131604</c:v>
                      </c:pt>
                      <c:pt idx="36">
                        <c:v>0.99983488836869461</c:v>
                      </c:pt>
                      <c:pt idx="37">
                        <c:v>0.99904231385497777</c:v>
                      </c:pt>
                      <c:pt idx="38">
                        <c:v>0.99581037851725207</c:v>
                      </c:pt>
                      <c:pt idx="39">
                        <c:v>0.98571129036429206</c:v>
                      </c:pt>
                      <c:pt idx="40">
                        <c:v>0.96085525934789495</c:v>
                      </c:pt>
                      <c:pt idx="41">
                        <c:v>0.91145697887260713</c:v>
                      </c:pt>
                      <c:pt idx="42">
                        <c:v>0.83048965579641554</c:v>
                      </c:pt>
                      <c:pt idx="43">
                        <c:v>0.71879596285457847</c:v>
                      </c:pt>
                      <c:pt idx="44">
                        <c:v>0.58670218809565244</c:v>
                      </c:pt>
                      <c:pt idx="45">
                        <c:v>0.45040936512586327</c:v>
                      </c:pt>
                      <c:pt idx="46">
                        <c:v>0.32571042421323676</c:v>
                      </c:pt>
                      <c:pt idx="47">
                        <c:v>0.22305109514210725</c:v>
                      </c:pt>
                      <c:pt idx="48">
                        <c:v>0.14581954180752796</c:v>
                      </c:pt>
                      <c:pt idx="49">
                        <c:v>9.2067740088676103E-2</c:v>
                      </c:pt>
                      <c:pt idx="50">
                        <c:v>5.700145558727153E-2</c:v>
                      </c:pt>
                      <c:pt idx="51">
                        <c:v>3.5255528748615851E-2</c:v>
                      </c:pt>
                      <c:pt idx="52">
                        <c:v>2.2252180294459301E-2</c:v>
                      </c:pt>
                      <c:pt idx="53">
                        <c:v>1.4635874827906188E-2</c:v>
                      </c:pt>
                      <c:pt idx="54">
                        <c:v>1.0191803537268791E-2</c:v>
                      </c:pt>
                      <c:pt idx="55">
                        <c:v>7.5590235431620785E-3</c:v>
                      </c:pt>
                      <c:pt idx="56">
                        <c:v>5.9439867193451651E-3</c:v>
                      </c:pt>
                      <c:pt idx="57">
                        <c:v>4.8987202296930455E-3</c:v>
                      </c:pt>
                      <c:pt idx="58">
                        <c:v>4.1787769750950624E-3</c:v>
                      </c:pt>
                      <c:pt idx="59">
                        <c:v>3.6508346718606257E-3</c:v>
                      </c:pt>
                      <c:pt idx="60">
                        <c:v>3.2409308025497692E-3</c:v>
                      </c:pt>
                      <c:pt idx="61">
                        <c:v>2.9063755229340803E-3</c:v>
                      </c:pt>
                      <c:pt idx="62">
                        <c:v>2.6225469927659176E-3</c:v>
                      </c:pt>
                      <c:pt idx="63">
                        <c:v>2.3749374907474623E-3</c:v>
                      </c:pt>
                      <c:pt idx="64">
                        <c:v>2.1546815279908631E-3</c:v>
                      </c:pt>
                      <c:pt idx="65">
                        <c:v>1.9562653249684948E-3</c:v>
                      </c:pt>
                      <c:pt idx="66">
                        <c:v>1.775064283549749E-3</c:v>
                      </c:pt>
                      <c:pt idx="67">
                        <c:v>1.6088099297340878E-3</c:v>
                      </c:pt>
                      <c:pt idx="68">
                        <c:v>1.4575013794315952E-3</c:v>
                      </c:pt>
                      <c:pt idx="69">
                        <c:v>1.3204695827297695E-3</c:v>
                      </c:pt>
                      <c:pt idx="70">
                        <c:v>1.1967933888517499E-3</c:v>
                      </c:pt>
                      <c:pt idx="71">
                        <c:v>1.0854942636073135E-3</c:v>
                      </c:pt>
                      <c:pt idx="72">
                        <c:v>9.8548174000868808E-4</c:v>
                      </c:pt>
                      <c:pt idx="73">
                        <c:v>8.9562132822296778E-4</c:v>
                      </c:pt>
                      <c:pt idx="74">
                        <c:v>8.1509184529934831E-4</c:v>
                      </c:pt>
                      <c:pt idx="75">
                        <c:v>7.4300178910398557E-4</c:v>
                      </c:pt>
                      <c:pt idx="76">
                        <c:v>6.7847898164276235E-4</c:v>
                      </c:pt>
                      <c:pt idx="77">
                        <c:v>6.2054402939039279E-4</c:v>
                      </c:pt>
                      <c:pt idx="78">
                        <c:v>5.6813305774771304E-4</c:v>
                      </c:pt>
                      <c:pt idx="79">
                        <c:v>5.2053306772793155E-4</c:v>
                      </c:pt>
                      <c:pt idx="80">
                        <c:v>4.7725824257853299E-4</c:v>
                      </c:pt>
                      <c:pt idx="81">
                        <c:v>4.3790063802274842E-4</c:v>
                      </c:pt>
                      <c:pt idx="82">
                        <c:v>4.0209298250365525E-4</c:v>
                      </c:pt>
                      <c:pt idx="83">
                        <c:v>3.695525632945469E-4</c:v>
                      </c:pt>
                      <c:pt idx="84">
                        <c:v>3.3996420297003954E-4</c:v>
                      </c:pt>
                      <c:pt idx="85">
                        <c:v>3.1299783733108633E-4</c:v>
                      </c:pt>
                      <c:pt idx="86">
                        <c:v>2.8832267103260528E-4</c:v>
                      </c:pt>
                      <c:pt idx="87">
                        <c:v>2.6579869480268851E-4</c:v>
                      </c:pt>
                      <c:pt idx="88">
                        <c:v>2.4534352932512239E-4</c:v>
                      </c:pt>
                      <c:pt idx="89">
                        <c:v>2.2682113484213259E-4</c:v>
                      </c:pt>
                      <c:pt idx="90">
                        <c:v>2.1021062746756462E-4</c:v>
                      </c:pt>
                      <c:pt idx="91">
                        <c:v>1.9547935085099106E-4</c:v>
                      </c:pt>
                      <c:pt idx="92">
                        <c:v>1.8252433947059748E-4</c:v>
                      </c:pt>
                      <c:pt idx="93">
                        <c:v>1.7120163717847985E-4</c:v>
                      </c:pt>
                      <c:pt idx="94">
                        <c:v>1.613861558022597E-4</c:v>
                      </c:pt>
                      <c:pt idx="95">
                        <c:v>1.5295403969137108E-4</c:v>
                      </c:pt>
                      <c:pt idx="96">
                        <c:v>1.4581240837722591E-4</c:v>
                      </c:pt>
                      <c:pt idx="97">
                        <c:v>1.3991856986740082E-4</c:v>
                      </c:pt>
                      <c:pt idx="98">
                        <c:v>1.3487819792506439E-4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874-4625-9601-6BF3A81A6882}"/>
                  </c:ext>
                </c:extLst>
              </c15:ser>
            </c15:filteredScatterSeries>
            <c15:filteredScatte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Alt2_85_HP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0.99999999999904532</c:v>
                      </c:pt>
                      <c:pt idx="31">
                        <c:v>0.99999999991764188</c:v>
                      </c:pt>
                      <c:pt idx="32">
                        <c:v>0.99999999616377633</c:v>
                      </c:pt>
                      <c:pt idx="33">
                        <c:v>0.99999989491474595</c:v>
                      </c:pt>
                      <c:pt idx="34">
                        <c:v>0.99999819070719631</c:v>
                      </c:pt>
                      <c:pt idx="35">
                        <c:v>0.99997929725127666</c:v>
                      </c:pt>
                      <c:pt idx="36">
                        <c:v>0.999834831566214</c:v>
                      </c:pt>
                      <c:pt idx="37">
                        <c:v>0.99904201969915996</c:v>
                      </c:pt>
                      <c:pt idx="38">
                        <c:v>0.99580921554609181</c:v>
                      </c:pt>
                      <c:pt idx="39">
                        <c:v>0.9857081912797413</c:v>
                      </c:pt>
                      <c:pt idx="40">
                        <c:v>0.96084899266399759</c:v>
                      </c:pt>
                      <c:pt idx="41">
                        <c:v>0.91144553351117041</c:v>
                      </c:pt>
                      <c:pt idx="42">
                        <c:v>0.83047118656257324</c:v>
                      </c:pt>
                      <c:pt idx="43">
                        <c:v>0.71877055106132826</c:v>
                      </c:pt>
                      <c:pt idx="44">
                        <c:v>0.58667373588897398</c:v>
                      </c:pt>
                      <c:pt idx="45">
                        <c:v>0.45038419995282442</c:v>
                      </c:pt>
                      <c:pt idx="46">
                        <c:v>0.32568983086772307</c:v>
                      </c:pt>
                      <c:pt idx="47">
                        <c:v>0.22303474018916211</c:v>
                      </c:pt>
                      <c:pt idx="48">
                        <c:v>0.14580772456127178</c:v>
                      </c:pt>
                      <c:pt idx="49">
                        <c:v>9.2059482873832185E-2</c:v>
                      </c:pt>
                      <c:pt idx="50">
                        <c:v>5.6996378449520171E-2</c:v>
                      </c:pt>
                      <c:pt idx="51">
                        <c:v>3.5252458873579279E-2</c:v>
                      </c:pt>
                      <c:pt idx="52">
                        <c:v>2.2250702882523225E-2</c:v>
                      </c:pt>
                      <c:pt idx="53">
                        <c:v>1.4635101275012975E-2</c:v>
                      </c:pt>
                      <c:pt idx="54">
                        <c:v>1.0191337242227715E-2</c:v>
                      </c:pt>
                      <c:pt idx="55">
                        <c:v>7.5591105401866844E-3</c:v>
                      </c:pt>
                      <c:pt idx="56">
                        <c:v>5.9441524061439686E-3</c:v>
                      </c:pt>
                      <c:pt idx="57">
                        <c:v>4.8989070351118796E-3</c:v>
                      </c:pt>
                      <c:pt idx="58">
                        <c:v>4.1790517534898361E-3</c:v>
                      </c:pt>
                      <c:pt idx="59">
                        <c:v>3.6510198821011574E-3</c:v>
                      </c:pt>
                      <c:pt idx="60">
                        <c:v>3.2412314592012536E-3</c:v>
                      </c:pt>
                      <c:pt idx="61">
                        <c:v>2.9066339419610539E-3</c:v>
                      </c:pt>
                      <c:pt idx="62">
                        <c:v>2.622829061564112E-3</c:v>
                      </c:pt>
                      <c:pt idx="63">
                        <c:v>2.3751805806999744E-3</c:v>
                      </c:pt>
                      <c:pt idx="64">
                        <c:v>2.1548647296129523E-3</c:v>
                      </c:pt>
                      <c:pt idx="65">
                        <c:v>1.956467229236287E-3</c:v>
                      </c:pt>
                      <c:pt idx="66">
                        <c:v>1.7752726117902034E-3</c:v>
                      </c:pt>
                      <c:pt idx="67">
                        <c:v>1.6089899855075292E-3</c:v>
                      </c:pt>
                      <c:pt idx="68">
                        <c:v>1.4576713211799514E-3</c:v>
                      </c:pt>
                      <c:pt idx="69">
                        <c:v>1.320630599217178E-3</c:v>
                      </c:pt>
                      <c:pt idx="70">
                        <c:v>1.1969402066219935E-3</c:v>
                      </c:pt>
                      <c:pt idx="71">
                        <c:v>1.0856298252714608E-3</c:v>
                      </c:pt>
                      <c:pt idx="72">
                        <c:v>9.8558853638730211E-4</c:v>
                      </c:pt>
                      <c:pt idx="73">
                        <c:v>8.9573572884697121E-4</c:v>
                      </c:pt>
                      <c:pt idx="74">
                        <c:v>8.1518632451294828E-4</c:v>
                      </c:pt>
                      <c:pt idx="75">
                        <c:v>7.4308149121352443E-4</c:v>
                      </c:pt>
                      <c:pt idx="76">
                        <c:v>6.7854009677813893E-4</c:v>
                      </c:pt>
                      <c:pt idx="77">
                        <c:v>6.2061458544931567E-4</c:v>
                      </c:pt>
                      <c:pt idx="78">
                        <c:v>5.6818754598516534E-4</c:v>
                      </c:pt>
                      <c:pt idx="79">
                        <c:v>5.2057648917551295E-4</c:v>
                      </c:pt>
                      <c:pt idx="80">
                        <c:v>4.7730850534907982E-4</c:v>
                      </c:pt>
                      <c:pt idx="81">
                        <c:v>4.3794404364174468E-4</c:v>
                      </c:pt>
                      <c:pt idx="82">
                        <c:v>4.021334880632678E-4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1.9549161373007813E-4</c:v>
                      </c:pt>
                      <c:pt idx="92">
                        <c:v>1.825303672792038E-4</c:v>
                      </c:pt>
                      <c:pt idx="93">
                        <c:v>1.7120687899837409E-4</c:v>
                      </c:pt>
                      <c:pt idx="94">
                        <c:v>1.6139312490958885E-4</c:v>
                      </c:pt>
                      <c:pt idx="95">
                        <c:v>1.5295669114085095E-4</c:v>
                      </c:pt>
                      <c:pt idx="96">
                        <c:v>1.4580935918118024E-4</c:v>
                      </c:pt>
                      <c:pt idx="97">
                        <c:v>1.3991235280233892E-4</c:v>
                      </c:pt>
                      <c:pt idx="98">
                        <c:v>1.348697313682149E-4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874-4625-9601-6BF3A81A6882}"/>
                  </c:ext>
                </c:extLst>
              </c15:ser>
            </c15:filteredScatterSeries>
            <c15:filteredScatte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Alt2_85_MP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0.99999999999904532</c:v>
                      </c:pt>
                      <c:pt idx="31">
                        <c:v>0.99999999991764188</c:v>
                      </c:pt>
                      <c:pt idx="32">
                        <c:v>0.99999999616377633</c:v>
                      </c:pt>
                      <c:pt idx="33">
                        <c:v>0.99999989491474595</c:v>
                      </c:pt>
                      <c:pt idx="34">
                        <c:v>0.99999819070719631</c:v>
                      </c:pt>
                      <c:pt idx="35">
                        <c:v>0.99997929725127666</c:v>
                      </c:pt>
                      <c:pt idx="36">
                        <c:v>0.999834831566214</c:v>
                      </c:pt>
                      <c:pt idx="37">
                        <c:v>0.99904201969915996</c:v>
                      </c:pt>
                      <c:pt idx="38">
                        <c:v>0.99580921554609181</c:v>
                      </c:pt>
                      <c:pt idx="39">
                        <c:v>0.9857081912797413</c:v>
                      </c:pt>
                      <c:pt idx="40">
                        <c:v>0.96084899266399759</c:v>
                      </c:pt>
                      <c:pt idx="41">
                        <c:v>0.91144553351117041</c:v>
                      </c:pt>
                      <c:pt idx="42">
                        <c:v>0.83047118656257324</c:v>
                      </c:pt>
                      <c:pt idx="43">
                        <c:v>0.71877055106132826</c:v>
                      </c:pt>
                      <c:pt idx="44">
                        <c:v>0.58667373588897398</c:v>
                      </c:pt>
                      <c:pt idx="45">
                        <c:v>0.45038419995282442</c:v>
                      </c:pt>
                      <c:pt idx="46">
                        <c:v>0.32568983086772307</c:v>
                      </c:pt>
                      <c:pt idx="47">
                        <c:v>0.22303474018916211</c:v>
                      </c:pt>
                      <c:pt idx="48">
                        <c:v>0.14580772456127178</c:v>
                      </c:pt>
                      <c:pt idx="49">
                        <c:v>9.2059482873832185E-2</c:v>
                      </c:pt>
                      <c:pt idx="50">
                        <c:v>5.6996378449520171E-2</c:v>
                      </c:pt>
                      <c:pt idx="51">
                        <c:v>3.5252458873579279E-2</c:v>
                      </c:pt>
                      <c:pt idx="52">
                        <c:v>2.2250702882523225E-2</c:v>
                      </c:pt>
                      <c:pt idx="53">
                        <c:v>1.4635101275012975E-2</c:v>
                      </c:pt>
                      <c:pt idx="54">
                        <c:v>1.0191337242227715E-2</c:v>
                      </c:pt>
                      <c:pt idx="55">
                        <c:v>7.5591105401866844E-3</c:v>
                      </c:pt>
                      <c:pt idx="56">
                        <c:v>5.9441524061439686E-3</c:v>
                      </c:pt>
                      <c:pt idx="57">
                        <c:v>4.8989070351118796E-3</c:v>
                      </c:pt>
                      <c:pt idx="58">
                        <c:v>4.1790517534898361E-3</c:v>
                      </c:pt>
                      <c:pt idx="59">
                        <c:v>3.6510198821011574E-3</c:v>
                      </c:pt>
                      <c:pt idx="60">
                        <c:v>3.2412314592012536E-3</c:v>
                      </c:pt>
                      <c:pt idx="61">
                        <c:v>2.9066339419610539E-3</c:v>
                      </c:pt>
                      <c:pt idx="62">
                        <c:v>2.622829061564112E-3</c:v>
                      </c:pt>
                      <c:pt idx="63">
                        <c:v>2.3751805806999744E-3</c:v>
                      </c:pt>
                      <c:pt idx="64">
                        <c:v>2.1548647296129523E-3</c:v>
                      </c:pt>
                      <c:pt idx="65">
                        <c:v>1.956467229236287E-3</c:v>
                      </c:pt>
                      <c:pt idx="66">
                        <c:v>1.7752726117902034E-3</c:v>
                      </c:pt>
                      <c:pt idx="67">
                        <c:v>1.6089899855075292E-3</c:v>
                      </c:pt>
                      <c:pt idx="68">
                        <c:v>1.4576713211799514E-3</c:v>
                      </c:pt>
                      <c:pt idx="69">
                        <c:v>1.320630599217178E-3</c:v>
                      </c:pt>
                      <c:pt idx="70">
                        <c:v>1.1969402066219935E-3</c:v>
                      </c:pt>
                      <c:pt idx="71">
                        <c:v>1.0856298252714608E-3</c:v>
                      </c:pt>
                      <c:pt idx="72">
                        <c:v>9.8558853638730211E-4</c:v>
                      </c:pt>
                      <c:pt idx="73">
                        <c:v>8.9573572884697121E-4</c:v>
                      </c:pt>
                      <c:pt idx="74">
                        <c:v>8.1518632451294828E-4</c:v>
                      </c:pt>
                      <c:pt idx="75">
                        <c:v>7.4308149121352443E-4</c:v>
                      </c:pt>
                      <c:pt idx="76">
                        <c:v>6.7854009677813893E-4</c:v>
                      </c:pt>
                      <c:pt idx="77">
                        <c:v>6.2061458544931567E-4</c:v>
                      </c:pt>
                      <c:pt idx="78">
                        <c:v>5.6818754598516534E-4</c:v>
                      </c:pt>
                      <c:pt idx="79">
                        <c:v>5.2057648917551295E-4</c:v>
                      </c:pt>
                      <c:pt idx="80">
                        <c:v>4.7730850534907982E-4</c:v>
                      </c:pt>
                      <c:pt idx="81">
                        <c:v>4.3794404364174468E-4</c:v>
                      </c:pt>
                      <c:pt idx="82">
                        <c:v>4.021334880632678E-4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1.9549161373007813E-4</c:v>
                      </c:pt>
                      <c:pt idx="92">
                        <c:v>1.825303672792038E-4</c:v>
                      </c:pt>
                      <c:pt idx="93">
                        <c:v>1.7120687899837409E-4</c:v>
                      </c:pt>
                      <c:pt idx="94">
                        <c:v>1.6139312490958885E-4</c:v>
                      </c:pt>
                      <c:pt idx="95">
                        <c:v>1.5295669114085095E-4</c:v>
                      </c:pt>
                      <c:pt idx="96">
                        <c:v>1.4580935918118024E-4</c:v>
                      </c:pt>
                      <c:pt idx="97">
                        <c:v>1.3991235280233892E-4</c:v>
                      </c:pt>
                      <c:pt idx="98">
                        <c:v>1.348697313682149E-4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874-4625-9601-6BF3A81A6882}"/>
                  </c:ext>
                </c:extLst>
              </c15:ser>
            </c15:filteredScatterSeries>
            <c15:filteredScatterSeries>
              <c15:ser>
                <c:idx val="26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Outputs!$AB$1:$AB$2</c15:sqref>
                        </c15:formulaRef>
                      </c:ext>
                    </c:extLst>
                    <c:strCache>
                      <c:ptCount val="2"/>
                      <c:pt idx="0">
                        <c:v>Alt2_85_LP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Outputs!$AB$3:$AB$101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0.99999999999904532</c:v>
                      </c:pt>
                      <c:pt idx="31">
                        <c:v>0.99999999991764188</c:v>
                      </c:pt>
                      <c:pt idx="32">
                        <c:v>0.99999999616377633</c:v>
                      </c:pt>
                      <c:pt idx="33">
                        <c:v>0.99999989491474595</c:v>
                      </c:pt>
                      <c:pt idx="34">
                        <c:v>0.99999819070719631</c:v>
                      </c:pt>
                      <c:pt idx="35">
                        <c:v>0.99997929725127666</c:v>
                      </c:pt>
                      <c:pt idx="36">
                        <c:v>0.999834831566214</c:v>
                      </c:pt>
                      <c:pt idx="37">
                        <c:v>0.99904201969915996</c:v>
                      </c:pt>
                      <c:pt idx="38">
                        <c:v>0.99580921554609181</c:v>
                      </c:pt>
                      <c:pt idx="39">
                        <c:v>0.9857081912797413</c:v>
                      </c:pt>
                      <c:pt idx="40">
                        <c:v>0.96084899266399759</c:v>
                      </c:pt>
                      <c:pt idx="41">
                        <c:v>0.91144553351117041</c:v>
                      </c:pt>
                      <c:pt idx="42">
                        <c:v>0.83047118656257324</c:v>
                      </c:pt>
                      <c:pt idx="43">
                        <c:v>0.71877055106132826</c:v>
                      </c:pt>
                      <c:pt idx="44">
                        <c:v>0.58667373588897398</c:v>
                      </c:pt>
                      <c:pt idx="45">
                        <c:v>0.45038419995282442</c:v>
                      </c:pt>
                      <c:pt idx="46">
                        <c:v>0.32568983086772307</c:v>
                      </c:pt>
                      <c:pt idx="47">
                        <c:v>0.22303474018916211</c:v>
                      </c:pt>
                      <c:pt idx="48">
                        <c:v>0.14580772456127178</c:v>
                      </c:pt>
                      <c:pt idx="49">
                        <c:v>9.2059482873832185E-2</c:v>
                      </c:pt>
                      <c:pt idx="50">
                        <c:v>5.6996378449520171E-2</c:v>
                      </c:pt>
                      <c:pt idx="51">
                        <c:v>3.5252458873579279E-2</c:v>
                      </c:pt>
                      <c:pt idx="52">
                        <c:v>2.2250702882523225E-2</c:v>
                      </c:pt>
                      <c:pt idx="53">
                        <c:v>1.4635101275012975E-2</c:v>
                      </c:pt>
                      <c:pt idx="54">
                        <c:v>1.0191337242227715E-2</c:v>
                      </c:pt>
                      <c:pt idx="55">
                        <c:v>7.5591105401866844E-3</c:v>
                      </c:pt>
                      <c:pt idx="56">
                        <c:v>5.9441524061439686E-3</c:v>
                      </c:pt>
                      <c:pt idx="57">
                        <c:v>4.8989070351118796E-3</c:v>
                      </c:pt>
                      <c:pt idx="58">
                        <c:v>4.1790517534898361E-3</c:v>
                      </c:pt>
                      <c:pt idx="59">
                        <c:v>3.6510198821011574E-3</c:v>
                      </c:pt>
                      <c:pt idx="60">
                        <c:v>3.2412314592012536E-3</c:v>
                      </c:pt>
                      <c:pt idx="61">
                        <c:v>2.9066339419610539E-3</c:v>
                      </c:pt>
                      <c:pt idx="62">
                        <c:v>2.622829061564112E-3</c:v>
                      </c:pt>
                      <c:pt idx="63">
                        <c:v>2.3751805806999744E-3</c:v>
                      </c:pt>
                      <c:pt idx="64">
                        <c:v>2.1548647296129523E-3</c:v>
                      </c:pt>
                      <c:pt idx="65">
                        <c:v>1.956467229236287E-3</c:v>
                      </c:pt>
                      <c:pt idx="66">
                        <c:v>1.7752726117902034E-3</c:v>
                      </c:pt>
                      <c:pt idx="67">
                        <c:v>1.6089899855075292E-3</c:v>
                      </c:pt>
                      <c:pt idx="68">
                        <c:v>1.4576713211799514E-3</c:v>
                      </c:pt>
                      <c:pt idx="69">
                        <c:v>1.320630599217178E-3</c:v>
                      </c:pt>
                      <c:pt idx="70">
                        <c:v>1.1969402066219935E-3</c:v>
                      </c:pt>
                      <c:pt idx="71">
                        <c:v>1.0856298252714608E-3</c:v>
                      </c:pt>
                      <c:pt idx="72">
                        <c:v>9.8558853638730211E-4</c:v>
                      </c:pt>
                      <c:pt idx="73">
                        <c:v>8.9573572884697121E-4</c:v>
                      </c:pt>
                      <c:pt idx="74">
                        <c:v>8.1518632451294828E-4</c:v>
                      </c:pt>
                      <c:pt idx="75">
                        <c:v>7.4308149121352443E-4</c:v>
                      </c:pt>
                      <c:pt idx="76">
                        <c:v>6.7854009677813893E-4</c:v>
                      </c:pt>
                      <c:pt idx="77">
                        <c:v>6.2061458544931567E-4</c:v>
                      </c:pt>
                      <c:pt idx="78">
                        <c:v>5.6818754598516534E-4</c:v>
                      </c:pt>
                      <c:pt idx="79">
                        <c:v>5.2057648917551295E-4</c:v>
                      </c:pt>
                      <c:pt idx="80">
                        <c:v>4.7730850534907982E-4</c:v>
                      </c:pt>
                      <c:pt idx="81">
                        <c:v>4.3794404364174468E-4</c:v>
                      </c:pt>
                      <c:pt idx="82">
                        <c:v>4.021334880632678E-4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1.9549161373007813E-4</c:v>
                      </c:pt>
                      <c:pt idx="92">
                        <c:v>1.825303672792038E-4</c:v>
                      </c:pt>
                      <c:pt idx="93">
                        <c:v>1.7120687899837409E-4</c:v>
                      </c:pt>
                      <c:pt idx="94">
                        <c:v>1.6139312490958885E-4</c:v>
                      </c:pt>
                      <c:pt idx="95">
                        <c:v>1.5295669114085095E-4</c:v>
                      </c:pt>
                      <c:pt idx="96">
                        <c:v>1.4580935918118024E-4</c:v>
                      </c:pt>
                      <c:pt idx="97">
                        <c:v>1.3991235280233892E-4</c:v>
                      </c:pt>
                      <c:pt idx="98">
                        <c:v>1.348697313682149E-4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874-4625-9601-6BF3A81A6882}"/>
                  </c:ext>
                </c:extLst>
              </c15:ser>
            </c15:filteredScatterSeries>
          </c:ext>
        </c:extLst>
      </c:scatterChart>
      <c:valAx>
        <c:axId val="613351504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54064"/>
        <c:crosses val="autoZero"/>
        <c:crossBetween val="midCat"/>
      </c:valAx>
      <c:valAx>
        <c:axId val="613354064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51504"/>
        <c:crosses val="autoZero"/>
        <c:crossBetween val="midCat"/>
      </c:valAx>
      <c:valAx>
        <c:axId val="613360464"/>
        <c:scaling>
          <c:orientation val="minMax"/>
          <c:max val="1"/>
          <c:min val="0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56624"/>
        <c:crosses val="max"/>
        <c:crossBetween val="midCat"/>
      </c:valAx>
      <c:valAx>
        <c:axId val="613356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33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 2 1985 Sensitivity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Outputs!$C$1:$C$2</c:f>
              <c:strCache>
                <c:ptCount val="2"/>
                <c:pt idx="0">
                  <c:v>Alt2_85_HF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Outputs!$C$3:$C$101</c:f>
              <c:numCache>
                <c:formatCode>0.0</c:formatCode>
                <c:ptCount val="99"/>
                <c:pt idx="0">
                  <c:v>1.7086133269297754</c:v>
                </c:pt>
                <c:pt idx="1">
                  <c:v>3.5030875882951884</c:v>
                </c:pt>
                <c:pt idx="2">
                  <c:v>5.3888191843125703</c:v>
                </c:pt>
                <c:pt idx="3">
                  <c:v>7.3483175315013467</c:v>
                </c:pt>
                <c:pt idx="4">
                  <c:v>9.3711667865154631</c:v>
                </c:pt>
                <c:pt idx="5">
                  <c:v>11.423222155219992</c:v>
                </c:pt>
                <c:pt idx="6">
                  <c:v>13.459278941229536</c:v>
                </c:pt>
                <c:pt idx="7">
                  <c:v>15.471836710370061</c:v>
                </c:pt>
                <c:pt idx="8">
                  <c:v>17.469424475159339</c:v>
                </c:pt>
                <c:pt idx="9">
                  <c:v>19.534925492787707</c:v>
                </c:pt>
                <c:pt idx="10">
                  <c:v>21.704680263572957</c:v>
                </c:pt>
                <c:pt idx="11">
                  <c:v>23.975531730519513</c:v>
                </c:pt>
                <c:pt idx="12">
                  <c:v>26.337463347877872</c:v>
                </c:pt>
                <c:pt idx="13">
                  <c:v>28.724026900558709</c:v>
                </c:pt>
                <c:pt idx="14">
                  <c:v>31.092450639565939</c:v>
                </c:pt>
                <c:pt idx="15">
                  <c:v>33.441663431677554</c:v>
                </c:pt>
                <c:pt idx="16">
                  <c:v>35.781375562050165</c:v>
                </c:pt>
                <c:pt idx="17">
                  <c:v>38.154873929847149</c:v>
                </c:pt>
                <c:pt idx="18">
                  <c:v>40.556187686198449</c:v>
                </c:pt>
                <c:pt idx="19">
                  <c:v>42.993331832804415</c:v>
                </c:pt>
                <c:pt idx="20">
                  <c:v>45.4401821411209</c:v>
                </c:pt>
                <c:pt idx="21">
                  <c:v>47.874238691395306</c:v>
                </c:pt>
                <c:pt idx="22">
                  <c:v>50.290329595720912</c:v>
                </c:pt>
                <c:pt idx="23">
                  <c:v>52.687713820351675</c:v>
                </c:pt>
                <c:pt idx="24">
                  <c:v>55.069611967561521</c:v>
                </c:pt>
                <c:pt idx="25">
                  <c:v>57.495516717758882</c:v>
                </c:pt>
                <c:pt idx="26">
                  <c:v>59.943842795795412</c:v>
                </c:pt>
                <c:pt idx="27">
                  <c:v>62.426092670283545</c:v>
                </c:pt>
                <c:pt idx="28">
                  <c:v>64.989762730186968</c:v>
                </c:pt>
                <c:pt idx="29">
                  <c:v>67.553432790090397</c:v>
                </c:pt>
                <c:pt idx="30">
                  <c:v>70.128550162957339</c:v>
                </c:pt>
                <c:pt idx="31">
                  <c:v>72.69431960228124</c:v>
                </c:pt>
                <c:pt idx="32">
                  <c:v>75.258174620247445</c:v>
                </c:pt>
                <c:pt idx="33">
                  <c:v>77.91895439780572</c:v>
                </c:pt>
                <c:pt idx="34">
                  <c:v>80.664292830293576</c:v>
                </c:pt>
                <c:pt idx="35">
                  <c:v>83.481069601729018</c:v>
                </c:pt>
                <c:pt idx="36">
                  <c:v>86.370714156075209</c:v>
                </c:pt>
                <c:pt idx="37">
                  <c:v>89.260868398007489</c:v>
                </c:pt>
                <c:pt idx="38">
                  <c:v>92.083381922188806</c:v>
                </c:pt>
                <c:pt idx="39">
                  <c:v>94.8498282637062</c:v>
                </c:pt>
                <c:pt idx="40">
                  <c:v>97.586752981390106</c:v>
                </c:pt>
                <c:pt idx="41">
                  <c:v>100.42754870856987</c:v>
                </c:pt>
                <c:pt idx="42">
                  <c:v>103.40572683560772</c:v>
                </c:pt>
                <c:pt idx="43">
                  <c:v>106.49079574517661</c:v>
                </c:pt>
                <c:pt idx="44">
                  <c:v>109.65963776416505</c:v>
                </c:pt>
                <c:pt idx="45">
                  <c:v>112.81118946379551</c:v>
                </c:pt>
                <c:pt idx="46">
                  <c:v>115.90186236553093</c:v>
                </c:pt>
                <c:pt idx="47">
                  <c:v>118.94335570594951</c:v>
                </c:pt>
                <c:pt idx="48">
                  <c:v>121.95667495146157</c:v>
                </c:pt>
                <c:pt idx="49">
                  <c:v>124.95881885533971</c:v>
                </c:pt>
                <c:pt idx="50">
                  <c:v>127.99422409816468</c:v>
                </c:pt>
                <c:pt idx="51">
                  <c:v>131.0468702242228</c:v>
                </c:pt>
                <c:pt idx="52">
                  <c:v>134.10969761002139</c:v>
                </c:pt>
                <c:pt idx="53">
                  <c:v>137.15500719770878</c:v>
                </c:pt>
                <c:pt idx="54">
                  <c:v>140.17598723455816</c:v>
                </c:pt>
                <c:pt idx="55">
                  <c:v>143.16422163452759</c:v>
                </c:pt>
                <c:pt idx="56">
                  <c:v>146.11424709199122</c:v>
                </c:pt>
                <c:pt idx="57">
                  <c:v>149.03919232222174</c:v>
                </c:pt>
                <c:pt idx="58">
                  <c:v>151.96691608430189</c:v>
                </c:pt>
                <c:pt idx="59">
                  <c:v>154.90295409936761</c:v>
                </c:pt>
                <c:pt idx="60">
                  <c:v>157.85393253301598</c:v>
                </c:pt>
                <c:pt idx="61">
                  <c:v>160.79306962818336</c:v>
                </c:pt>
                <c:pt idx="62">
                  <c:v>163.71088566860618</c:v>
                </c:pt>
                <c:pt idx="63">
                  <c:v>166.61026290397498</c:v>
                </c:pt>
                <c:pt idx="64">
                  <c:v>169.49249375213026</c:v>
                </c:pt>
                <c:pt idx="65">
                  <c:v>172.38422636594299</c:v>
                </c:pt>
                <c:pt idx="66">
                  <c:v>175.28977755560666</c:v>
                </c:pt>
                <c:pt idx="67">
                  <c:v>178.2044195584462</c:v>
                </c:pt>
                <c:pt idx="68">
                  <c:v>181.13643387692872</c:v>
                </c:pt>
                <c:pt idx="69">
                  <c:v>184.0716689057526</c:v>
                </c:pt>
                <c:pt idx="70">
                  <c:v>186.98712764420554</c:v>
                </c:pt>
                <c:pt idx="71">
                  <c:v>189.88132975610714</c:v>
                </c:pt>
                <c:pt idx="72">
                  <c:v>192.76042941037483</c:v>
                </c:pt>
                <c:pt idx="73">
                  <c:v>195.65742819843078</c:v>
                </c:pt>
                <c:pt idx="74">
                  <c:v>198.58254107419376</c:v>
                </c:pt>
                <c:pt idx="75">
                  <c:v>201.53858630723965</c:v>
                </c:pt>
                <c:pt idx="76">
                  <c:v>204.52168372703647</c:v>
                </c:pt>
                <c:pt idx="77">
                  <c:v>207.50492690527764</c:v>
                </c:pt>
                <c:pt idx="78">
                  <c:v>210.46852328956737</c:v>
                </c:pt>
                <c:pt idx="79">
                  <c:v>213.4135409724461</c:v>
                </c:pt>
                <c:pt idx="80">
                  <c:v>216.34558864692127</c:v>
                </c:pt>
                <c:pt idx="81">
                  <c:v>219.29559550310518</c:v>
                </c:pt>
                <c:pt idx="82">
                  <c:v>222.27261505150963</c:v>
                </c:pt>
                <c:pt idx="83">
                  <c:v>225.27959721207503</c:v>
                </c:pt>
                <c:pt idx="84">
                  <c:v>228.30857060577202</c:v>
                </c:pt>
                <c:pt idx="85">
                  <c:v>231.33692671155714</c:v>
                </c:pt>
                <c:pt idx="86">
                  <c:v>234.34680036166151</c:v>
                </c:pt>
                <c:pt idx="87">
                  <c:v>237.33848517843208</c:v>
                </c:pt>
                <c:pt idx="88">
                  <c:v>240.31645466190344</c:v>
                </c:pt>
                <c:pt idx="89">
                  <c:v>243.3045726651772</c:v>
                </c:pt>
                <c:pt idx="90">
                  <c:v>246.2909484522514</c:v>
                </c:pt>
                <c:pt idx="91">
                  <c:v>249.29424497682368</c:v>
                </c:pt>
                <c:pt idx="92">
                  <c:v>252.31155221456177</c:v>
                </c:pt>
                <c:pt idx="93">
                  <c:v>255.32810010688203</c:v>
                </c:pt>
                <c:pt idx="94">
                  <c:v>258.33074508233443</c:v>
                </c:pt>
                <c:pt idx="95">
                  <c:v>261.31657066130339</c:v>
                </c:pt>
                <c:pt idx="96">
                  <c:v>264.29352096399577</c:v>
                </c:pt>
                <c:pt idx="97">
                  <c:v>267.29060906595873</c:v>
                </c:pt>
                <c:pt idx="98">
                  <c:v>270.31710644515317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09-4C44-876C-E504A399DAD4}"/>
            </c:ext>
          </c:extLst>
        </c:ser>
        <c:ser>
          <c:idx val="4"/>
          <c:order val="4"/>
          <c:tx>
            <c:strRef>
              <c:f>Outputs!$F$1:$F$2</c:f>
              <c:strCache>
                <c:ptCount val="2"/>
                <c:pt idx="0">
                  <c:v>Alt2_85_MF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Outputs!$F$3:$F$101</c:f>
              <c:numCache>
                <c:formatCode>0.0</c:formatCode>
                <c:ptCount val="99"/>
                <c:pt idx="0">
                  <c:v>1.5677437902538065</c:v>
                </c:pt>
                <c:pt idx="1">
                  <c:v>3.2235344420343748</c:v>
                </c:pt>
                <c:pt idx="2">
                  <c:v>4.9737362182013678</c:v>
                </c:pt>
                <c:pt idx="3">
                  <c:v>6.7999503013809308</c:v>
                </c:pt>
                <c:pt idx="4">
                  <c:v>8.6913865364399481</c:v>
                </c:pt>
                <c:pt idx="5">
                  <c:v>10.613408097169769</c:v>
                </c:pt>
                <c:pt idx="6">
                  <c:v>12.521360746433151</c:v>
                </c:pt>
                <c:pt idx="7">
                  <c:v>14.408008624142704</c:v>
                </c:pt>
                <c:pt idx="8">
                  <c:v>16.281984127396743</c:v>
                </c:pt>
                <c:pt idx="9">
                  <c:v>18.226486594828668</c:v>
                </c:pt>
                <c:pt idx="10">
                  <c:v>20.277922025333368</c:v>
                </c:pt>
                <c:pt idx="11">
                  <c:v>22.432932355982565</c:v>
                </c:pt>
                <c:pt idx="12">
                  <c:v>24.681125220188065</c:v>
                </c:pt>
                <c:pt idx="13">
                  <c:v>26.956018732465886</c:v>
                </c:pt>
                <c:pt idx="14">
                  <c:v>29.214993330205139</c:v>
                </c:pt>
                <c:pt idx="15">
                  <c:v>31.456394391265093</c:v>
                </c:pt>
                <c:pt idx="16">
                  <c:v>33.689719192703414</c:v>
                </c:pt>
                <c:pt idx="17">
                  <c:v>35.958476635189434</c:v>
                </c:pt>
                <c:pt idx="18">
                  <c:v>38.256929994928548</c:v>
                </c:pt>
                <c:pt idx="19">
                  <c:v>40.593469146037549</c:v>
                </c:pt>
                <c:pt idx="20">
                  <c:v>42.942181228801303</c:v>
                </c:pt>
                <c:pt idx="21">
                  <c:v>45.28011077143713</c:v>
                </c:pt>
                <c:pt idx="22">
                  <c:v>47.601934137381946</c:v>
                </c:pt>
                <c:pt idx="23">
                  <c:v>49.906921547674266</c:v>
                </c:pt>
                <c:pt idx="24">
                  <c:v>52.198159176041244</c:v>
                </c:pt>
                <c:pt idx="25">
                  <c:v>54.535107332380242</c:v>
                </c:pt>
                <c:pt idx="26">
                  <c:v>56.894666106673867</c:v>
                </c:pt>
                <c:pt idx="27">
                  <c:v>59.280412823499113</c:v>
                </c:pt>
                <c:pt idx="28">
                  <c:v>61.684902903262717</c:v>
                </c:pt>
                <c:pt idx="29">
                  <c:v>64.089392983026315</c:v>
                </c:pt>
                <c:pt idx="30">
                  <c:v>66.462613350938241</c:v>
                </c:pt>
                <c:pt idx="31">
                  <c:v>68.795328576022143</c:v>
                </c:pt>
                <c:pt idx="32">
                  <c:v>71.110532133746943</c:v>
                </c:pt>
                <c:pt idx="33">
                  <c:v>73.519708389283764</c:v>
                </c:pt>
                <c:pt idx="34">
                  <c:v>76.019894828228175</c:v>
                </c:pt>
                <c:pt idx="35">
                  <c:v>78.603111164981186</c:v>
                </c:pt>
                <c:pt idx="36">
                  <c:v>81.271720983784206</c:v>
                </c:pt>
                <c:pt idx="37">
                  <c:v>83.951109713540163</c:v>
                </c:pt>
                <c:pt idx="38">
                  <c:v>86.569922495971426</c:v>
                </c:pt>
                <c:pt idx="39">
                  <c:v>89.137681052061936</c:v>
                </c:pt>
                <c:pt idx="40">
                  <c:v>91.682527256070557</c:v>
                </c:pt>
                <c:pt idx="41">
                  <c:v>94.338982554900497</c:v>
                </c:pt>
                <c:pt idx="42">
                  <c:v>97.140654044598719</c:v>
                </c:pt>
                <c:pt idx="43">
                  <c:v>100.0584491691951</c:v>
                </c:pt>
                <c:pt idx="44">
                  <c:v>103.07022751552149</c:v>
                </c:pt>
                <c:pt idx="45">
                  <c:v>106.07389985762335</c:v>
                </c:pt>
                <c:pt idx="46">
                  <c:v>109.02377830819214</c:v>
                </c:pt>
                <c:pt idx="47">
                  <c:v>111.92975195720264</c:v>
                </c:pt>
                <c:pt idx="48">
                  <c:v>114.81093766635536</c:v>
                </c:pt>
                <c:pt idx="49">
                  <c:v>117.68461311018473</c:v>
                </c:pt>
                <c:pt idx="50">
                  <c:v>120.59567677991069</c:v>
                </c:pt>
                <c:pt idx="51">
                  <c:v>123.52766404581652</c:v>
                </c:pt>
                <c:pt idx="52">
                  <c:v>126.47281594826312</c:v>
                </c:pt>
                <c:pt idx="53">
                  <c:v>129.4023625908716</c:v>
                </c:pt>
                <c:pt idx="54">
                  <c:v>132.30955604328946</c:v>
                </c:pt>
                <c:pt idx="55">
                  <c:v>135.18629774745338</c:v>
                </c:pt>
                <c:pt idx="56">
                  <c:v>138.02722761357114</c:v>
                </c:pt>
                <c:pt idx="57">
                  <c:v>140.84529153283404</c:v>
                </c:pt>
                <c:pt idx="58">
                  <c:v>143.6682347535459</c:v>
                </c:pt>
                <c:pt idx="59">
                  <c:v>146.50143987416038</c:v>
                </c:pt>
                <c:pt idx="60">
                  <c:v>149.35145242869757</c:v>
                </c:pt>
                <c:pt idx="61">
                  <c:v>152.19127895432376</c:v>
                </c:pt>
                <c:pt idx="62">
                  <c:v>155.01103986805262</c:v>
                </c:pt>
                <c:pt idx="63">
                  <c:v>157.81341857055352</c:v>
                </c:pt>
                <c:pt idx="64">
                  <c:v>160.59974353320695</c:v>
                </c:pt>
                <c:pt idx="65">
                  <c:v>163.39687514974747</c:v>
                </c:pt>
                <c:pt idx="66">
                  <c:v>166.20926452055852</c:v>
                </c:pt>
                <c:pt idx="67">
                  <c:v>169.03222162119295</c:v>
                </c:pt>
                <c:pt idx="68">
                  <c:v>171.87391663197513</c:v>
                </c:pt>
                <c:pt idx="69">
                  <c:v>174.72002072344864</c:v>
                </c:pt>
                <c:pt idx="70">
                  <c:v>177.54738717730157</c:v>
                </c:pt>
                <c:pt idx="71">
                  <c:v>180.35449592056401</c:v>
                </c:pt>
                <c:pt idx="72">
                  <c:v>183.14733067985691</c:v>
                </c:pt>
                <c:pt idx="73">
                  <c:v>185.9588027849272</c:v>
                </c:pt>
                <c:pt idx="74">
                  <c:v>188.7992114496183</c:v>
                </c:pt>
                <c:pt idx="75">
                  <c:v>191.67147026758801</c:v>
                </c:pt>
                <c:pt idx="76">
                  <c:v>194.57163572551036</c:v>
                </c:pt>
                <c:pt idx="77">
                  <c:v>197.47297502949084</c:v>
                </c:pt>
                <c:pt idx="78">
                  <c:v>200.35573351597597</c:v>
                </c:pt>
                <c:pt idx="79">
                  <c:v>203.22072854751681</c:v>
                </c:pt>
                <c:pt idx="80">
                  <c:v>206.07355083459166</c:v>
                </c:pt>
                <c:pt idx="81">
                  <c:v>208.94514034090369</c:v>
                </c:pt>
                <c:pt idx="82">
                  <c:v>211.84443747126127</c:v>
                </c:pt>
                <c:pt idx="83">
                  <c:v>214.77435681380655</c:v>
                </c:pt>
                <c:pt idx="84">
                  <c:v>217.72701463123661</c:v>
                </c:pt>
                <c:pt idx="85">
                  <c:v>220.67997051372254</c:v>
                </c:pt>
                <c:pt idx="86">
                  <c:v>223.61521498720649</c:v>
                </c:pt>
                <c:pt idx="87">
                  <c:v>226.53292987069739</c:v>
                </c:pt>
                <c:pt idx="88">
                  <c:v>229.43763369770991</c:v>
                </c:pt>
                <c:pt idx="89">
                  <c:v>232.35313691471299</c:v>
                </c:pt>
                <c:pt idx="90">
                  <c:v>235.26758666839089</c:v>
                </c:pt>
                <c:pt idx="91">
                  <c:v>238.19959784065173</c:v>
                </c:pt>
                <c:pt idx="92">
                  <c:v>241.14628100292182</c:v>
                </c:pt>
                <c:pt idx="93">
                  <c:v>244.09284477190596</c:v>
                </c:pt>
                <c:pt idx="94">
                  <c:v>247.02618425779929</c:v>
                </c:pt>
                <c:pt idx="95">
                  <c:v>249.94337766862833</c:v>
                </c:pt>
                <c:pt idx="96">
                  <c:v>252.85228705015101</c:v>
                </c:pt>
                <c:pt idx="97">
                  <c:v>255.78192147175346</c:v>
                </c:pt>
                <c:pt idx="98">
                  <c:v>258.74156960017035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09-4C44-876C-E504A399DAD4}"/>
            </c:ext>
          </c:extLst>
        </c:ser>
        <c:ser>
          <c:idx val="7"/>
          <c:order val="7"/>
          <c:tx>
            <c:strRef>
              <c:f>Outputs!$I$1:$I$2</c:f>
              <c:strCache>
                <c:ptCount val="2"/>
                <c:pt idx="0">
                  <c:v>Alt2_85_LF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Outputs!$I$3:$I$101</c:f>
              <c:numCache>
                <c:formatCode>0.0</c:formatCode>
                <c:ptCount val="99"/>
                <c:pt idx="0">
                  <c:v>1.4087271780681534</c:v>
                </c:pt>
                <c:pt idx="1">
                  <c:v>2.9079031759141083</c:v>
                </c:pt>
                <c:pt idx="2">
                  <c:v>4.504988174854236</c:v>
                </c:pt>
                <c:pt idx="3">
                  <c:v>6.1806304138834509</c:v>
                </c:pt>
                <c:pt idx="4">
                  <c:v>7.9235871520969754</c:v>
                </c:pt>
                <c:pt idx="5">
                  <c:v>9.6986394236215041</c:v>
                </c:pt>
                <c:pt idx="6">
                  <c:v>11.46177977220902</c:v>
                </c:pt>
                <c:pt idx="7">
                  <c:v>13.206060332474632</c:v>
                </c:pt>
                <c:pt idx="8">
                  <c:v>14.940205284137281</c:v>
                </c:pt>
                <c:pt idx="9">
                  <c:v>16.747711426711724</c:v>
                </c:pt>
                <c:pt idx="10">
                  <c:v>18.665050592650665</c:v>
                </c:pt>
                <c:pt idx="11">
                  <c:v>20.688713357417701</c:v>
                </c:pt>
                <c:pt idx="12">
                  <c:v>22.807905471347777</c:v>
                </c:pt>
                <c:pt idx="13">
                  <c:v>24.956116585616122</c:v>
                </c:pt>
                <c:pt idx="14">
                  <c:v>27.090892022292557</c:v>
                </c:pt>
                <c:pt idx="15">
                  <c:v>29.209925451208591</c:v>
                </c:pt>
                <c:pt idx="16">
                  <c:v>31.322473805237649</c:v>
                </c:pt>
                <c:pt idx="17">
                  <c:v>33.472289352330357</c:v>
                </c:pt>
                <c:pt idx="18">
                  <c:v>35.653893436676661</c:v>
                </c:pt>
                <c:pt idx="19">
                  <c:v>37.87609506968569</c:v>
                </c:pt>
                <c:pt idx="20">
                  <c:v>40.113215233469127</c:v>
                </c:pt>
                <c:pt idx="21">
                  <c:v>42.341796866585767</c:v>
                </c:pt>
                <c:pt idx="22">
                  <c:v>44.556349438524101</c:v>
                </c:pt>
                <c:pt idx="23">
                  <c:v>46.756158380307788</c:v>
                </c:pt>
                <c:pt idx="24">
                  <c:v>48.944193913371485</c:v>
                </c:pt>
                <c:pt idx="25">
                  <c:v>51.180303996220275</c:v>
                </c:pt>
                <c:pt idx="26">
                  <c:v>53.442519379390383</c:v>
                </c:pt>
                <c:pt idx="27">
                  <c:v>55.735665969210956</c:v>
                </c:pt>
                <c:pt idx="28">
                  <c:v>58.064215089534194</c:v>
                </c:pt>
                <c:pt idx="29">
                  <c:v>60.392764209857432</c:v>
                </c:pt>
                <c:pt idx="30">
                  <c:v>62.700102343570556</c:v>
                </c:pt>
                <c:pt idx="31">
                  <c:v>64.974966126141979</c:v>
                </c:pt>
                <c:pt idx="32">
                  <c:v>67.237240813691628</c:v>
                </c:pt>
                <c:pt idx="33">
                  <c:v>69.59635888994238</c:v>
                </c:pt>
                <c:pt idx="34">
                  <c:v>72.04886583751582</c:v>
                </c:pt>
                <c:pt idx="35">
                  <c:v>74.586919478081739</c:v>
                </c:pt>
                <c:pt idx="36">
                  <c:v>77.212826868958771</c:v>
                </c:pt>
                <c:pt idx="37">
                  <c:v>79.851498731771699</c:v>
                </c:pt>
                <c:pt idx="38">
                  <c:v>82.430958785729544</c:v>
                </c:pt>
                <c:pt idx="39">
                  <c:v>84.960327613741512</c:v>
                </c:pt>
                <c:pt idx="40">
                  <c:v>87.468033904166077</c:v>
                </c:pt>
                <c:pt idx="41">
                  <c:v>90.08880664401002</c:v>
                </c:pt>
                <c:pt idx="42">
                  <c:v>92.856273289696873</c:v>
                </c:pt>
                <c:pt idx="43">
                  <c:v>95.741598664943382</c:v>
                </c:pt>
                <c:pt idx="44">
                  <c:v>98.722819772597745</c:v>
                </c:pt>
                <c:pt idx="45">
                  <c:v>101.69764039137809</c:v>
                </c:pt>
                <c:pt idx="46">
                  <c:v>104.61997459697687</c:v>
                </c:pt>
                <c:pt idx="47">
                  <c:v>107.49938065134857</c:v>
                </c:pt>
                <c:pt idx="48">
                  <c:v>110.35463448055424</c:v>
                </c:pt>
                <c:pt idx="49">
                  <c:v>113.20308435897118</c:v>
                </c:pt>
                <c:pt idx="50">
                  <c:v>116.08973021414504</c:v>
                </c:pt>
                <c:pt idx="51">
                  <c:v>118.99803277037942</c:v>
                </c:pt>
                <c:pt idx="52">
                  <c:v>121.92010724081705</c:v>
                </c:pt>
                <c:pt idx="53">
                  <c:v>124.82698845431882</c:v>
                </c:pt>
                <c:pt idx="54">
                  <c:v>127.71195091565423</c:v>
                </c:pt>
                <c:pt idx="55">
                  <c:v>130.56696581860487</c:v>
                </c:pt>
                <c:pt idx="56">
                  <c:v>133.38670147042555</c:v>
                </c:pt>
                <c:pt idx="57">
                  <c:v>136.1840747521224</c:v>
                </c:pt>
                <c:pt idx="58">
                  <c:v>138.98681235283067</c:v>
                </c:pt>
                <c:pt idx="59">
                  <c:v>141.80026945942586</c:v>
                </c:pt>
                <c:pt idx="60">
                  <c:v>144.63097648843376</c:v>
                </c:pt>
                <c:pt idx="61">
                  <c:v>147.45190005511415</c:v>
                </c:pt>
                <c:pt idx="62">
                  <c:v>150.25308648566511</c:v>
                </c:pt>
                <c:pt idx="63">
                  <c:v>153.03718325133798</c:v>
                </c:pt>
                <c:pt idx="64">
                  <c:v>155.80552605413348</c:v>
                </c:pt>
                <c:pt idx="65">
                  <c:v>158.58501379164005</c:v>
                </c:pt>
                <c:pt idx="66">
                  <c:v>161.38012030442326</c:v>
                </c:pt>
                <c:pt idx="67">
                  <c:v>164.1861602381604</c:v>
                </c:pt>
                <c:pt idx="68">
                  <c:v>167.01128138784856</c:v>
                </c:pt>
                <c:pt idx="69">
                  <c:v>169.84112173811565</c:v>
                </c:pt>
                <c:pt idx="70">
                  <c:v>172.65250595044927</c:v>
                </c:pt>
                <c:pt idx="71">
                  <c:v>175.44390577850302</c:v>
                </c:pt>
                <c:pt idx="72">
                  <c:v>178.22127394012659</c:v>
                </c:pt>
                <c:pt idx="73">
                  <c:v>181.01750525052068</c:v>
                </c:pt>
                <c:pt idx="74">
                  <c:v>183.84291201172275</c:v>
                </c:pt>
                <c:pt idx="75">
                  <c:v>186.70042261425925</c:v>
                </c:pt>
                <c:pt idx="76">
                  <c:v>189.58608075075659</c:v>
                </c:pt>
                <c:pt idx="77">
                  <c:v>192.47318084478619</c:v>
                </c:pt>
                <c:pt idx="78">
                  <c:v>195.34197215893377</c:v>
                </c:pt>
                <c:pt idx="79">
                  <c:v>198.19322804733969</c:v>
                </c:pt>
                <c:pt idx="80">
                  <c:v>201.03253416064507</c:v>
                </c:pt>
                <c:pt idx="81">
                  <c:v>203.8908305786413</c:v>
                </c:pt>
                <c:pt idx="82">
                  <c:v>206.77703646060826</c:v>
                </c:pt>
                <c:pt idx="83">
                  <c:v>209.69405904314999</c:v>
                </c:pt>
                <c:pt idx="84">
                  <c:v>212.63402637823239</c:v>
                </c:pt>
                <c:pt idx="85">
                  <c:v>215.57452246794463</c:v>
                </c:pt>
                <c:pt idx="86">
                  <c:v>218.49751211158133</c:v>
                </c:pt>
                <c:pt idx="87">
                  <c:v>221.40315720233099</c:v>
                </c:pt>
                <c:pt idx="88">
                  <c:v>224.29598084937751</c:v>
                </c:pt>
                <c:pt idx="89">
                  <c:v>227.19978286343331</c:v>
                </c:pt>
                <c:pt idx="90">
                  <c:v>230.10271400889587</c:v>
                </c:pt>
                <c:pt idx="91">
                  <c:v>233.02337928858344</c:v>
                </c:pt>
                <c:pt idx="92">
                  <c:v>235.95888961570614</c:v>
                </c:pt>
                <c:pt idx="93">
                  <c:v>238.89444795669317</c:v>
                </c:pt>
                <c:pt idx="94">
                  <c:v>241.81695277622327</c:v>
                </c:pt>
                <c:pt idx="95">
                  <c:v>244.72347870167408</c:v>
                </c:pt>
                <c:pt idx="96">
                  <c:v>247.62187318356607</c:v>
                </c:pt>
                <c:pt idx="97">
                  <c:v>250.54114232692581</c:v>
                </c:pt>
                <c:pt idx="98">
                  <c:v>253.49057485511315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09-4C44-876C-E504A399DAD4}"/>
            </c:ext>
          </c:extLst>
        </c:ser>
        <c:ser>
          <c:idx val="10"/>
          <c:order val="10"/>
          <c:tx>
            <c:strRef>
              <c:f>Outputs!$L$1:$L$2</c:f>
              <c:strCache>
                <c:ptCount val="2"/>
                <c:pt idx="0">
                  <c:v>Alt2_85_H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Outputs!$L$3:$L$101</c:f>
              <c:numCache>
                <c:formatCode>0.0</c:formatCode>
                <c:ptCount val="99"/>
                <c:pt idx="0">
                  <c:v>1.8446261606335284</c:v>
                </c:pt>
                <c:pt idx="1">
                  <c:v>3.7730327855356567</c:v>
                </c:pt>
                <c:pt idx="2">
                  <c:v>5.789620962752597</c:v>
                </c:pt>
                <c:pt idx="3">
                  <c:v>7.877647310551815</c:v>
                </c:pt>
                <c:pt idx="4">
                  <c:v>10.027086219031577</c:v>
                </c:pt>
                <c:pt idx="5">
                  <c:v>12.204423088213975</c:v>
                </c:pt>
                <c:pt idx="6">
                  <c:v>14.363905280665442</c:v>
                </c:pt>
                <c:pt idx="7">
                  <c:v>16.497739907864766</c:v>
                </c:pt>
                <c:pt idx="8">
                  <c:v>18.614362074745898</c:v>
                </c:pt>
                <c:pt idx="9">
                  <c:v>20.796323641222532</c:v>
                </c:pt>
                <c:pt idx="10">
                  <c:v>23.079900320899057</c:v>
                </c:pt>
                <c:pt idx="11">
                  <c:v>25.462140566942949</c:v>
                </c:pt>
                <c:pt idx="12">
                  <c:v>27.933397413875024</c:v>
                </c:pt>
                <c:pt idx="13">
                  <c:v>30.427250979474405</c:v>
                </c:pt>
                <c:pt idx="14">
                  <c:v>32.900785191017533</c:v>
                </c:pt>
                <c:pt idx="15">
                  <c:v>35.353502627678964</c:v>
                </c:pt>
                <c:pt idx="16">
                  <c:v>37.795329747214879</c:v>
                </c:pt>
                <c:pt idx="17">
                  <c:v>40.269331328020627</c:v>
                </c:pt>
                <c:pt idx="18">
                  <c:v>42.769304629815309</c:v>
                </c:pt>
                <c:pt idx="19">
                  <c:v>45.302918334638107</c:v>
                </c:pt>
                <c:pt idx="20">
                  <c:v>47.843827658561651</c:v>
                </c:pt>
                <c:pt idx="21">
                  <c:v>50.369971056518295</c:v>
                </c:pt>
                <c:pt idx="22">
                  <c:v>52.876321350706903</c:v>
                </c:pt>
                <c:pt idx="23">
                  <c:v>55.362134797044142</c:v>
                </c:pt>
                <c:pt idx="24">
                  <c:v>57.830743024181714</c:v>
                </c:pt>
                <c:pt idx="25">
                  <c:v>60.341314466796867</c:v>
                </c:pt>
                <c:pt idx="26">
                  <c:v>62.871301194086485</c:v>
                </c:pt>
                <c:pt idx="27">
                  <c:v>65.431214630328526</c:v>
                </c:pt>
                <c:pt idx="28">
                  <c:v>68.058640794242535</c:v>
                </c:pt>
                <c:pt idx="29">
                  <c:v>70.686066958156545</c:v>
                </c:pt>
                <c:pt idx="30">
                  <c:v>73.316470310205062</c:v>
                </c:pt>
                <c:pt idx="31">
                  <c:v>75.930679342605288</c:v>
                </c:pt>
                <c:pt idx="32">
                  <c:v>78.538720894497402</c:v>
                </c:pt>
                <c:pt idx="33">
                  <c:v>81.241175403977579</c:v>
                </c:pt>
                <c:pt idx="34">
                  <c:v>84.026087118769695</c:v>
                </c:pt>
                <c:pt idx="35">
                  <c:v>86.880232184426717</c:v>
                </c:pt>
                <c:pt idx="36">
                  <c:v>89.80510669631974</c:v>
                </c:pt>
                <c:pt idx="37">
                  <c:v>92.728782053144855</c:v>
                </c:pt>
                <c:pt idx="38">
                  <c:v>95.583645998555355</c:v>
                </c:pt>
                <c:pt idx="39">
                  <c:v>98.381610364114792</c:v>
                </c:pt>
                <c:pt idx="40">
                  <c:v>101.14896270530676</c:v>
                </c:pt>
                <c:pt idx="41">
                  <c:v>104.01890716201446</c:v>
                </c:pt>
                <c:pt idx="42">
                  <c:v>107.02492761093229</c:v>
                </c:pt>
                <c:pt idx="43">
                  <c:v>110.1362973975303</c:v>
                </c:pt>
                <c:pt idx="44">
                  <c:v>113.32972997112583</c:v>
                </c:pt>
                <c:pt idx="45">
                  <c:v>116.50433156596445</c:v>
                </c:pt>
                <c:pt idx="46">
                  <c:v>119.61685590646377</c:v>
                </c:pt>
                <c:pt idx="47">
                  <c:v>122.67929377544114</c:v>
                </c:pt>
                <c:pt idx="48">
                  <c:v>125.71295352554316</c:v>
                </c:pt>
                <c:pt idx="49">
                  <c:v>128.73479136848624</c:v>
                </c:pt>
                <c:pt idx="50">
                  <c:v>131.78917400430049</c:v>
                </c:pt>
                <c:pt idx="51">
                  <c:v>134.86015538246963</c:v>
                </c:pt>
                <c:pt idx="52">
                  <c:v>137.94078985854546</c:v>
                </c:pt>
                <c:pt idx="53">
                  <c:v>141.00354680999135</c:v>
                </c:pt>
                <c:pt idx="54">
                  <c:v>144.04160541808551</c:v>
                </c:pt>
                <c:pt idx="55">
                  <c:v>147.04649983043072</c:v>
                </c:pt>
                <c:pt idx="56">
                  <c:v>150.01275124927494</c:v>
                </c:pt>
                <c:pt idx="57">
                  <c:v>152.95351871182694</c:v>
                </c:pt>
                <c:pt idx="58">
                  <c:v>155.8966817286055</c:v>
                </c:pt>
                <c:pt idx="59">
                  <c:v>158.84780323391192</c:v>
                </c:pt>
                <c:pt idx="60">
                  <c:v>161.81352492355052</c:v>
                </c:pt>
                <c:pt idx="61">
                  <c:v>164.76709990895804</c:v>
                </c:pt>
                <c:pt idx="62">
                  <c:v>167.69910979864429</c:v>
                </c:pt>
                <c:pt idx="63">
                  <c:v>170.61246577190474</c:v>
                </c:pt>
                <c:pt idx="64">
                  <c:v>173.50845102979775</c:v>
                </c:pt>
                <c:pt idx="65">
                  <c:v>176.41367711529031</c:v>
                </c:pt>
                <c:pt idx="66">
                  <c:v>179.33243553034205</c:v>
                </c:pt>
                <c:pt idx="67">
                  <c:v>182.25998782711912</c:v>
                </c:pt>
                <c:pt idx="68">
                  <c:v>185.20462802440781</c:v>
                </c:pt>
                <c:pt idx="69">
                  <c:v>188.15222568633894</c:v>
                </c:pt>
                <c:pt idx="70">
                  <c:v>191.07980189377255</c:v>
                </c:pt>
                <c:pt idx="71">
                  <c:v>193.98587781066334</c:v>
                </c:pt>
                <c:pt idx="72">
                  <c:v>196.87662853302422</c:v>
                </c:pt>
                <c:pt idx="73">
                  <c:v>199.78506521036249</c:v>
                </c:pt>
                <c:pt idx="74">
                  <c:v>202.72138940119129</c:v>
                </c:pt>
                <c:pt idx="75">
                  <c:v>205.68840612055325</c:v>
                </c:pt>
                <c:pt idx="76">
                  <c:v>208.68224387082088</c:v>
                </c:pt>
                <c:pt idx="77">
                  <c:v>211.67597518401641</c:v>
                </c:pt>
                <c:pt idx="78">
                  <c:v>214.64980498299946</c:v>
                </c:pt>
                <c:pt idx="79">
                  <c:v>217.60483478757007</c:v>
                </c:pt>
                <c:pt idx="80">
                  <c:v>220.54667726556821</c:v>
                </c:pt>
                <c:pt idx="81">
                  <c:v>223.50626269441491</c:v>
                </c:pt>
                <c:pt idx="82">
                  <c:v>226.49266086073985</c:v>
                </c:pt>
                <c:pt idx="83">
                  <c:v>229.50882835141704</c:v>
                </c:pt>
                <c:pt idx="84">
                  <c:v>232.54678645542674</c:v>
                </c:pt>
                <c:pt idx="85">
                  <c:v>235.58391114025142</c:v>
                </c:pt>
                <c:pt idx="86">
                  <c:v>238.60235748116804</c:v>
                </c:pt>
                <c:pt idx="87">
                  <c:v>241.60243535588597</c:v>
                </c:pt>
                <c:pt idx="88">
                  <c:v>244.58861652334716</c:v>
                </c:pt>
                <c:pt idx="89">
                  <c:v>247.58477454059039</c:v>
                </c:pt>
                <c:pt idx="90">
                  <c:v>250.57901808201004</c:v>
                </c:pt>
                <c:pt idx="91">
                  <c:v>253.59001890052789</c:v>
                </c:pt>
                <c:pt idx="92">
                  <c:v>256.61486878532304</c:v>
                </c:pt>
                <c:pt idx="93">
                  <c:v>259.63880347089184</c:v>
                </c:pt>
                <c:pt idx="94">
                  <c:v>262.64867915756452</c:v>
                </c:pt>
                <c:pt idx="95">
                  <c:v>265.64158355677898</c:v>
                </c:pt>
                <c:pt idx="96">
                  <c:v>268.62547254386294</c:v>
                </c:pt>
                <c:pt idx="97">
                  <c:v>271.62936285484682</c:v>
                </c:pt>
                <c:pt idx="98">
                  <c:v>274.66252759641429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09-4C44-876C-E504A399DAD4}"/>
            </c:ext>
          </c:extLst>
        </c:ser>
        <c:ser>
          <c:idx val="13"/>
          <c:order val="13"/>
          <c:tx>
            <c:strRef>
              <c:f>Outputs!$O$1:$O$2</c:f>
              <c:strCache>
                <c:ptCount val="2"/>
                <c:pt idx="0">
                  <c:v>Alt2_85_M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Outputs!$O$3:$O$101</c:f>
              <c:numCache>
                <c:formatCode>0.0</c:formatCode>
                <c:ptCount val="99"/>
                <c:pt idx="0">
                  <c:v>1.689117070203304</c:v>
                </c:pt>
                <c:pt idx="1">
                  <c:v>3.4644426128046231</c:v>
                </c:pt>
                <c:pt idx="2">
                  <c:v>5.331454742394075</c:v>
                </c:pt>
                <c:pt idx="3">
                  <c:v>7.272525738441721</c:v>
                </c:pt>
                <c:pt idx="4">
                  <c:v>9.277176381381004</c:v>
                </c:pt>
                <c:pt idx="5">
                  <c:v>11.311274863259047</c:v>
                </c:pt>
                <c:pt idx="6">
                  <c:v>13.329690023632955</c:v>
                </c:pt>
                <c:pt idx="7">
                  <c:v>15.324928988161892</c:v>
                </c:pt>
                <c:pt idx="8">
                  <c:v>17.305527276092526</c:v>
                </c:pt>
                <c:pt idx="9">
                  <c:v>19.354414729062647</c:v>
                </c:pt>
                <c:pt idx="10">
                  <c:v>21.507922524333257</c:v>
                </c:pt>
                <c:pt idx="11">
                  <c:v>23.762881997299445</c:v>
                </c:pt>
                <c:pt idx="12">
                  <c:v>26.109162291331799</c:v>
                </c:pt>
                <c:pt idx="13">
                  <c:v>28.48028128266423</c:v>
                </c:pt>
                <c:pt idx="14">
                  <c:v>30.833505584045664</c:v>
                </c:pt>
                <c:pt idx="15">
                  <c:v>33.167725913918957</c:v>
                </c:pt>
                <c:pt idx="16">
                  <c:v>35.492636863611715</c:v>
                </c:pt>
                <c:pt idx="17">
                  <c:v>37.851567949147373</c:v>
                </c:pt>
                <c:pt idx="18">
                  <c:v>40.238580062311243</c:v>
                </c:pt>
                <c:pt idx="19">
                  <c:v>42.661731889113042</c:v>
                </c:pt>
                <c:pt idx="20">
                  <c:v>45.094941140388919</c:v>
                </c:pt>
                <c:pt idx="21">
                  <c:v>47.515639146276051</c:v>
                </c:pt>
                <c:pt idx="22">
                  <c:v>49.918629629693015</c:v>
                </c:pt>
                <c:pt idx="23">
                  <c:v>52.30317864564978</c:v>
                </c:pt>
                <c:pt idx="24">
                  <c:v>54.672467133272114</c:v>
                </c:pt>
                <c:pt idx="25">
                  <c:v>57.085877887821205</c:v>
                </c:pt>
                <c:pt idx="26">
                  <c:v>59.520781159815741</c:v>
                </c:pt>
                <c:pt idx="27">
                  <c:v>61.984626843295445</c:v>
                </c:pt>
                <c:pt idx="28">
                  <c:v>64.495755850091157</c:v>
                </c:pt>
                <c:pt idx="29">
                  <c:v>67.00688485688687</c:v>
                </c:pt>
                <c:pt idx="30">
                  <c:v>69.506488037190266</c:v>
                </c:pt>
                <c:pt idx="31">
                  <c:v>71.979737671790602</c:v>
                </c:pt>
                <c:pt idx="32">
                  <c:v>74.442271170002414</c:v>
                </c:pt>
                <c:pt idx="33">
                  <c:v>76.999448748011716</c:v>
                </c:pt>
                <c:pt idx="34">
                  <c:v>79.643545883369214</c:v>
                </c:pt>
                <c:pt idx="35">
                  <c:v>82.363837629550488</c:v>
                </c:pt>
                <c:pt idx="36">
                  <c:v>85.162231941649864</c:v>
                </c:pt>
                <c:pt idx="37">
                  <c:v>87.965438240471613</c:v>
                </c:pt>
                <c:pt idx="38">
                  <c:v>90.703904118476885</c:v>
                </c:pt>
                <c:pt idx="39">
                  <c:v>93.388355237073284</c:v>
                </c:pt>
                <c:pt idx="40">
                  <c:v>96.046010913369173</c:v>
                </c:pt>
                <c:pt idx="41">
                  <c:v>98.810738980593854</c:v>
                </c:pt>
                <c:pt idx="42">
                  <c:v>101.71603621421086</c:v>
                </c:pt>
                <c:pt idx="43">
                  <c:v>104.7319532039095</c:v>
                </c:pt>
                <c:pt idx="44">
                  <c:v>107.83577317655285</c:v>
                </c:pt>
                <c:pt idx="45">
                  <c:v>110.92596871275414</c:v>
                </c:pt>
                <c:pt idx="46">
                  <c:v>113.95805766521408</c:v>
                </c:pt>
                <c:pt idx="47">
                  <c:v>116.94292169563901</c:v>
                </c:pt>
                <c:pt idx="48">
                  <c:v>119.90078539718594</c:v>
                </c:pt>
                <c:pt idx="49">
                  <c:v>122.84869356316791</c:v>
                </c:pt>
                <c:pt idx="50">
                  <c:v>125.83124903661978</c:v>
                </c:pt>
                <c:pt idx="51">
                  <c:v>128.83220955371704</c:v>
                </c:pt>
                <c:pt idx="52">
                  <c:v>131.84418298059083</c:v>
                </c:pt>
                <c:pt idx="53">
                  <c:v>134.83897096691175</c:v>
                </c:pt>
                <c:pt idx="54">
                  <c:v>137.80976696389925</c:v>
                </c:pt>
                <c:pt idx="55">
                  <c:v>140.74825676968428</c:v>
                </c:pt>
                <c:pt idx="56">
                  <c:v>143.64902182255983</c:v>
                </c:pt>
                <c:pt idx="57">
                  <c:v>146.52509192273794</c:v>
                </c:pt>
                <c:pt idx="58">
                  <c:v>149.40428742261645</c:v>
                </c:pt>
                <c:pt idx="59">
                  <c:v>152.29207282620811</c:v>
                </c:pt>
                <c:pt idx="60">
                  <c:v>155.19505411722466</c:v>
                </c:pt>
                <c:pt idx="61">
                  <c:v>158.08636862982868</c:v>
                </c:pt>
                <c:pt idx="62">
                  <c:v>160.95635073257651</c:v>
                </c:pt>
                <c:pt idx="63">
                  <c:v>163.80780564158874</c:v>
                </c:pt>
                <c:pt idx="64">
                  <c:v>166.64204617512411</c:v>
                </c:pt>
                <c:pt idx="65">
                  <c:v>169.48584306643204</c:v>
                </c:pt>
                <c:pt idx="66">
                  <c:v>172.3435870120114</c:v>
                </c:pt>
                <c:pt idx="67">
                  <c:v>175.21057627632374</c:v>
                </c:pt>
                <c:pt idx="68">
                  <c:v>178.09505004549948</c:v>
                </c:pt>
                <c:pt idx="69">
                  <c:v>180.98277950797882</c:v>
                </c:pt>
                <c:pt idx="70">
                  <c:v>183.85069661467719</c:v>
                </c:pt>
                <c:pt idx="71">
                  <c:v>186.69731894924865</c:v>
                </c:pt>
                <c:pt idx="72">
                  <c:v>189.52871814264435</c:v>
                </c:pt>
                <c:pt idx="73">
                  <c:v>192.3778587001016</c:v>
                </c:pt>
                <c:pt idx="74">
                  <c:v>195.25501807475001</c:v>
                </c:pt>
                <c:pt idx="75">
                  <c:v>198.16307032329624</c:v>
                </c:pt>
                <c:pt idx="76">
                  <c:v>201.09811865885291</c:v>
                </c:pt>
                <c:pt idx="77">
                  <c:v>204.03337612568617</c:v>
                </c:pt>
                <c:pt idx="78">
                  <c:v>206.94907411569702</c:v>
                </c:pt>
                <c:pt idx="79">
                  <c:v>209.84616104581193</c:v>
                </c:pt>
                <c:pt idx="80">
                  <c:v>212.73024456502384</c:v>
                </c:pt>
                <c:pt idx="81">
                  <c:v>215.63227962138842</c:v>
                </c:pt>
                <c:pt idx="82">
                  <c:v>218.56127178423233</c:v>
                </c:pt>
                <c:pt idx="83">
                  <c:v>221.52016034462912</c:v>
                </c:pt>
                <c:pt idx="84">
                  <c:v>224.50103822277222</c:v>
                </c:pt>
                <c:pt idx="85">
                  <c:v>227.48140729159255</c:v>
                </c:pt>
                <c:pt idx="86">
                  <c:v>230.4433338326231</c:v>
                </c:pt>
                <c:pt idx="87">
                  <c:v>233.38705984944355</c:v>
                </c:pt>
                <c:pt idx="88">
                  <c:v>236.31708859744663</c:v>
                </c:pt>
                <c:pt idx="89">
                  <c:v>239.25727552533709</c:v>
                </c:pt>
                <c:pt idx="90">
                  <c:v>242.19575906139701</c:v>
                </c:pt>
                <c:pt idx="91">
                  <c:v>245.15118761541873</c:v>
                </c:pt>
                <c:pt idx="92">
                  <c:v>248.12067559333497</c:v>
                </c:pt>
                <c:pt idx="93">
                  <c:v>251.08945226165656</c:v>
                </c:pt>
                <c:pt idx="94">
                  <c:v>254.0444083488174</c:v>
                </c:pt>
                <c:pt idx="95">
                  <c:v>256.98263381561691</c:v>
                </c:pt>
                <c:pt idx="96">
                  <c:v>259.9120359975492</c:v>
                </c:pt>
                <c:pt idx="97">
                  <c:v>262.86163565651412</c:v>
                </c:pt>
                <c:pt idx="98">
                  <c:v>265.84072502672643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709-4C44-876C-E504A399DAD4}"/>
            </c:ext>
          </c:extLst>
        </c:ser>
        <c:ser>
          <c:idx val="16"/>
          <c:order val="16"/>
          <c:tx>
            <c:strRef>
              <c:f>Outputs!$R$1:$R$2</c:f>
              <c:strCache>
                <c:ptCount val="2"/>
                <c:pt idx="0">
                  <c:v>Alt2_85_L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Outputs!$R$3:$R$101</c:f>
              <c:numCache>
                <c:formatCode>0.0</c:formatCode>
                <c:ptCount val="99"/>
                <c:pt idx="0">
                  <c:v>1.5057683828324004</c:v>
                </c:pt>
                <c:pt idx="1">
                  <c:v>3.1005773032073289</c:v>
                </c:pt>
                <c:pt idx="2">
                  <c:v>4.7911807187595494</c:v>
                </c:pt>
                <c:pt idx="3">
                  <c:v>6.558780398847194</c:v>
                </c:pt>
                <c:pt idx="4">
                  <c:v>8.3923848119109721</c:v>
                </c:pt>
                <c:pt idx="5">
                  <c:v>10.257207068708931</c:v>
                </c:pt>
                <c:pt idx="6">
                  <c:v>12.108867641875763</c:v>
                </c:pt>
                <c:pt idx="7">
                  <c:v>13.940214401307356</c:v>
                </c:pt>
                <c:pt idx="8">
                  <c:v>15.759906860921394</c:v>
                </c:pt>
                <c:pt idx="9">
                  <c:v>17.651231753421602</c:v>
                </c:pt>
                <c:pt idx="10">
                  <c:v>19.650654959646705</c:v>
                </c:pt>
                <c:pt idx="11">
                  <c:v>21.754736814940618</c:v>
                </c:pt>
                <c:pt idx="12">
                  <c:v>23.952929600459605</c:v>
                </c:pt>
                <c:pt idx="13">
                  <c:v>26.178736635564391</c:v>
                </c:pt>
                <c:pt idx="14">
                  <c:v>28.38960150588845</c:v>
                </c:pt>
                <c:pt idx="15">
                  <c:v>30.58361605415362</c:v>
                </c:pt>
                <c:pt idx="16">
                  <c:v>32.770184024943816</c:v>
                </c:pt>
                <c:pt idx="17">
                  <c:v>34.992906100035611</c:v>
                </c:pt>
                <c:pt idx="18">
                  <c:v>37.246146514939134</c:v>
                </c:pt>
                <c:pt idx="19">
                  <c:v>39.538458371072856</c:v>
                </c:pt>
                <c:pt idx="20">
                  <c:v>41.844022388475494</c:v>
                </c:pt>
                <c:pt idx="21">
                  <c:v>44.139684342764824</c:v>
                </c:pt>
                <c:pt idx="22">
                  <c:v>46.42005229112636</c:v>
                </c:pt>
                <c:pt idx="23">
                  <c:v>48.684402936109556</c:v>
                </c:pt>
                <c:pt idx="24">
                  <c:v>50.935778425519665</c:v>
                </c:pt>
                <c:pt idx="25">
                  <c:v>53.233791350545417</c:v>
                </c:pt>
                <c:pt idx="26">
                  <c:v>55.555784402414702</c:v>
                </c:pt>
                <c:pt idx="27">
                  <c:v>57.905843780986565</c:v>
                </c:pt>
                <c:pt idx="28">
                  <c:v>60.281210515435497</c:v>
                </c:pt>
                <c:pt idx="29">
                  <c:v>62.656577249884428</c:v>
                </c:pt>
                <c:pt idx="30">
                  <c:v>65.004551739369305</c:v>
                </c:pt>
                <c:pt idx="31">
                  <c:v>67.315048189045442</c:v>
                </c:pt>
                <c:pt idx="32">
                  <c:v>69.609854751003624</c:v>
                </c:pt>
                <c:pt idx="33">
                  <c:v>71.999688593956506</c:v>
                </c:pt>
                <c:pt idx="34">
                  <c:v>74.481436526025846</c:v>
                </c:pt>
                <c:pt idx="35">
                  <c:v>77.04719536853753</c:v>
                </c:pt>
                <c:pt idx="36">
                  <c:v>79.699313640078998</c:v>
                </c:pt>
                <c:pt idx="37">
                  <c:v>82.36298803813122</c:v>
                </c:pt>
                <c:pt idx="38">
                  <c:v>84.966614726943646</c:v>
                </c:pt>
                <c:pt idx="39">
                  <c:v>87.519548374834187</c:v>
                </c:pt>
                <c:pt idx="40">
                  <c:v>90.05003685670782</c:v>
                </c:pt>
                <c:pt idx="41">
                  <c:v>92.692676242389737</c:v>
                </c:pt>
                <c:pt idx="42">
                  <c:v>95.481068227332443</c:v>
                </c:pt>
                <c:pt idx="43">
                  <c:v>98.386205549634269</c:v>
                </c:pt>
                <c:pt idx="44">
                  <c:v>101.38599970853144</c:v>
                </c:pt>
                <c:pt idx="45">
                  <c:v>104.37827253202039</c:v>
                </c:pt>
                <c:pt idx="46">
                  <c:v>107.31718071994608</c:v>
                </c:pt>
                <c:pt idx="47">
                  <c:v>110.21249261152818</c:v>
                </c:pt>
                <c:pt idx="48">
                  <c:v>113.08320308430191</c:v>
                </c:pt>
                <c:pt idx="49">
                  <c:v>115.94662945151778</c:v>
                </c:pt>
                <c:pt idx="50">
                  <c:v>118.84772105121813</c:v>
                </c:pt>
                <c:pt idx="51">
                  <c:v>121.76999232769847</c:v>
                </c:pt>
                <c:pt idx="52">
                  <c:v>124.70564071423067</c:v>
                </c:pt>
                <c:pt idx="53">
                  <c:v>127.62582493033385</c:v>
                </c:pt>
                <c:pt idx="54">
                  <c:v>130.52381234362062</c:v>
                </c:pt>
                <c:pt idx="55">
                  <c:v>133.39153760007721</c:v>
                </c:pt>
                <c:pt idx="56">
                  <c:v>136.22365708856344</c:v>
                </c:pt>
                <c:pt idx="57">
                  <c:v>139.03310977904931</c:v>
                </c:pt>
                <c:pt idx="58">
                  <c:v>141.84763804866785</c:v>
                </c:pt>
                <c:pt idx="59">
                  <c:v>144.67261696677159</c:v>
                </c:pt>
                <c:pt idx="60">
                  <c:v>147.51458871741812</c:v>
                </c:pt>
                <c:pt idx="61">
                  <c:v>150.34654483287031</c:v>
                </c:pt>
                <c:pt idx="62">
                  <c:v>153.15857768107901</c:v>
                </c:pt>
                <c:pt idx="63">
                  <c:v>155.95335614717717</c:v>
                </c:pt>
                <c:pt idx="64">
                  <c:v>158.73220932398618</c:v>
                </c:pt>
                <c:pt idx="65">
                  <c:v>161.52200865373632</c:v>
                </c:pt>
                <c:pt idx="66">
                  <c:v>164.32720958696004</c:v>
                </c:pt>
                <c:pt idx="67">
                  <c:v>167.14311873303538</c:v>
                </c:pt>
                <c:pt idx="68">
                  <c:v>169.97789281263894</c:v>
                </c:pt>
                <c:pt idx="69">
                  <c:v>172.81718576636055</c:v>
                </c:pt>
                <c:pt idx="70">
                  <c:v>175.63783526026839</c:v>
                </c:pt>
                <c:pt idx="71">
                  <c:v>178.4383148149542</c:v>
                </c:pt>
                <c:pt idx="72">
                  <c:v>181.22459233888526</c:v>
                </c:pt>
                <c:pt idx="73">
                  <c:v>184.02956958369253</c:v>
                </c:pt>
                <c:pt idx="74">
                  <c:v>186.86354928485079</c:v>
                </c:pt>
                <c:pt idx="75">
                  <c:v>189.72944985269527</c:v>
                </c:pt>
                <c:pt idx="76">
                  <c:v>192.6233214876641</c:v>
                </c:pt>
                <c:pt idx="77">
                  <c:v>195.51844313236032</c:v>
                </c:pt>
                <c:pt idx="78">
                  <c:v>198.39506225075752</c:v>
                </c:pt>
                <c:pt idx="79">
                  <c:v>201.25397701521956</c:v>
                </c:pt>
                <c:pt idx="80">
                  <c:v>204.10077606988364</c:v>
                </c:pt>
                <c:pt idx="81">
                  <c:v>206.96640031814883</c:v>
                </c:pt>
                <c:pt idx="82">
                  <c:v>209.85978130029946</c:v>
                </c:pt>
                <c:pt idx="83">
                  <c:v>212.78383086242408</c:v>
                </c:pt>
                <c:pt idx="84">
                  <c:v>215.73067209823051</c:v>
                </c:pt>
                <c:pt idx="85">
                  <c:v>218.67787714704389</c:v>
                </c:pt>
                <c:pt idx="86">
                  <c:v>221.60742615467845</c:v>
                </c:pt>
                <c:pt idx="87">
                  <c:v>224.51949304494744</c:v>
                </c:pt>
                <c:pt idx="88">
                  <c:v>227.41859983451371</c:v>
                </c:pt>
                <c:pt idx="89">
                  <c:v>230.32855365885959</c:v>
                </c:pt>
                <c:pt idx="90">
                  <c:v>233.23750487660996</c:v>
                </c:pt>
                <c:pt idx="91">
                  <c:v>236.16406520902757</c:v>
                </c:pt>
                <c:pt idx="92">
                  <c:v>239.10534680344261</c:v>
                </c:pt>
                <c:pt idx="93">
                  <c:v>242.04655719460078</c:v>
                </c:pt>
                <c:pt idx="94">
                  <c:v>244.97459475713569</c:v>
                </c:pt>
                <c:pt idx="95">
                  <c:v>247.88653749198784</c:v>
                </c:pt>
                <c:pt idx="96">
                  <c:v>250.79024154408364</c:v>
                </c:pt>
                <c:pt idx="97">
                  <c:v>253.71471575650406</c:v>
                </c:pt>
                <c:pt idx="98">
                  <c:v>256.66925021601969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709-4C44-876C-E504A399DAD4}"/>
            </c:ext>
          </c:extLst>
        </c:ser>
        <c:ser>
          <c:idx val="19"/>
          <c:order val="18"/>
          <c:tx>
            <c:strRef>
              <c:f>Outputs!$U$1:$U$2</c:f>
              <c:strCache>
                <c:ptCount val="2"/>
                <c:pt idx="0">
                  <c:v>Alt2_85_HP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Outputs!$U$3:$U$101</c:f>
              <c:numCache>
                <c:formatCode>0.0</c:formatCode>
                <c:ptCount val="99"/>
                <c:pt idx="0">
                  <c:v>1.9120199590645579</c:v>
                </c:pt>
                <c:pt idx="1">
                  <c:v>3.9067726538025447</c:v>
                </c:pt>
                <c:pt idx="2">
                  <c:v>5.9881156247312646</c:v>
                </c:pt>
                <c:pt idx="3">
                  <c:v>8.1397308831752078</c:v>
                </c:pt>
                <c:pt idx="4">
                  <c:v>10.351791065101761</c:v>
                </c:pt>
                <c:pt idx="5">
                  <c:v>12.591096709906545</c:v>
                </c:pt>
                <c:pt idx="6">
                  <c:v>14.811619937950494</c:v>
                </c:pt>
                <c:pt idx="7">
                  <c:v>17.005418442937355</c:v>
                </c:pt>
                <c:pt idx="8">
                  <c:v>19.18087959870682</c:v>
                </c:pt>
                <c:pt idx="9">
                  <c:v>21.420388182252484</c:v>
                </c:pt>
                <c:pt idx="10">
                  <c:v>23.760187811523949</c:v>
                </c:pt>
                <c:pt idx="11">
                  <c:v>26.197431615283328</c:v>
                </c:pt>
                <c:pt idx="12">
                  <c:v>28.722671996583337</c:v>
                </c:pt>
                <c:pt idx="13">
                  <c:v>31.269502487786617</c:v>
                </c:pt>
                <c:pt idx="14">
                  <c:v>33.794911632020991</c:v>
                </c:pt>
                <c:pt idx="15">
                  <c:v>36.298694041517699</c:v>
                </c:pt>
                <c:pt idx="16">
                  <c:v>38.790890951876726</c:v>
                </c:pt>
                <c:pt idx="17">
                  <c:v>41.314468402307185</c:v>
                </c:pt>
                <c:pt idx="18">
                  <c:v>43.863104232684442</c:v>
                </c:pt>
                <c:pt idx="19">
                  <c:v>46.444280751168066</c:v>
                </c:pt>
                <c:pt idx="20">
                  <c:v>49.03154536813922</c:v>
                </c:pt>
                <c:pt idx="21">
                  <c:v>51.603062432931452</c:v>
                </c:pt>
                <c:pt idx="22">
                  <c:v>54.153878936622974</c:v>
                </c:pt>
                <c:pt idx="23">
                  <c:v>56.683241957001449</c:v>
                </c:pt>
                <c:pt idx="24">
                  <c:v>59.194536147964669</c:v>
                </c:pt>
                <c:pt idx="25">
                  <c:v>61.746786475297611</c:v>
                </c:pt>
                <c:pt idx="26">
                  <c:v>64.316951006594792</c:v>
                </c:pt>
                <c:pt idx="27">
                  <c:v>66.915055404248534</c:v>
                </c:pt>
                <c:pt idx="28">
                  <c:v>69.573818553747984</c:v>
                </c:pt>
                <c:pt idx="29">
                  <c:v>72.232581703247433</c:v>
                </c:pt>
                <c:pt idx="30">
                  <c:v>74.890161615919723</c:v>
                </c:pt>
                <c:pt idx="31">
                  <c:v>77.528182752706243</c:v>
                </c:pt>
                <c:pt idx="32">
                  <c:v>80.157947071770636</c:v>
                </c:pt>
                <c:pt idx="33">
                  <c:v>82.880887089254742</c:v>
                </c:pt>
                <c:pt idx="34">
                  <c:v>85.685247415243239</c:v>
                </c:pt>
                <c:pt idx="35">
                  <c:v>88.557752696831884</c:v>
                </c:pt>
                <c:pt idx="36">
                  <c:v>91.499932896862774</c:v>
                </c:pt>
                <c:pt idx="37">
                  <c:v>94.4400727259506</c:v>
                </c:pt>
                <c:pt idx="38">
                  <c:v>97.31082606509375</c:v>
                </c:pt>
                <c:pt idx="39">
                  <c:v>100.12427208747518</c:v>
                </c:pt>
                <c:pt idx="40">
                  <c:v>102.90656991660094</c:v>
                </c:pt>
                <c:pt idx="41">
                  <c:v>105.79083047105752</c:v>
                </c:pt>
                <c:pt idx="42">
                  <c:v>108.81052526888806</c:v>
                </c:pt>
                <c:pt idx="43">
                  <c:v>111.93481285955475</c:v>
                </c:pt>
                <c:pt idx="44">
                  <c:v>115.14032328082213</c:v>
                </c:pt>
                <c:pt idx="45">
                  <c:v>118.32624631389484</c:v>
                </c:pt>
                <c:pt idx="46">
                  <c:v>121.44950440120809</c:v>
                </c:pt>
                <c:pt idx="47">
                  <c:v>124.52223148088376</c:v>
                </c:pt>
                <c:pt idx="48">
                  <c:v>127.56588379349452</c:v>
                </c:pt>
                <c:pt idx="49">
                  <c:v>130.59739733722742</c:v>
                </c:pt>
                <c:pt idx="50">
                  <c:v>133.66110465452556</c:v>
                </c:pt>
                <c:pt idx="51">
                  <c:v>136.7410959281994</c:v>
                </c:pt>
                <c:pt idx="52">
                  <c:v>139.8304821824901</c:v>
                </c:pt>
                <c:pt idx="53">
                  <c:v>142.90181524725415</c:v>
                </c:pt>
                <c:pt idx="54">
                  <c:v>145.94827006000858</c:v>
                </c:pt>
                <c:pt idx="55">
                  <c:v>148.96135550298959</c:v>
                </c:pt>
                <c:pt idx="56">
                  <c:v>151.93558480178464</c:v>
                </c:pt>
                <c:pt idx="57">
                  <c:v>154.88413150582755</c:v>
                </c:pt>
                <c:pt idx="58">
                  <c:v>157.83488483024004</c:v>
                </c:pt>
                <c:pt idx="59">
                  <c:v>160.79342106286904</c:v>
                </c:pt>
                <c:pt idx="60">
                  <c:v>163.76638970436809</c:v>
                </c:pt>
                <c:pt idx="61">
                  <c:v>166.72706031852633</c:v>
                </c:pt>
                <c:pt idx="62">
                  <c:v>169.66604488205354</c:v>
                </c:pt>
                <c:pt idx="63">
                  <c:v>172.58626853701554</c:v>
                </c:pt>
                <c:pt idx="64">
                  <c:v>175.4890104371047</c:v>
                </c:pt>
                <c:pt idx="65">
                  <c:v>178.40086386527133</c:v>
                </c:pt>
                <c:pt idx="66">
                  <c:v>181.3261078642231</c:v>
                </c:pt>
                <c:pt idx="67">
                  <c:v>184.25999947310046</c:v>
                </c:pt>
                <c:pt idx="68">
                  <c:v>187.21083830196756</c:v>
                </c:pt>
                <c:pt idx="69">
                  <c:v>190.16450479705443</c:v>
                </c:pt>
                <c:pt idx="70">
                  <c:v>193.09802871374683</c:v>
                </c:pt>
                <c:pt idx="71">
                  <c:v>196.00993240062334</c:v>
                </c:pt>
                <c:pt idx="72">
                  <c:v>198.90640118421697</c:v>
                </c:pt>
                <c:pt idx="73">
                  <c:v>201.82045083002595</c:v>
                </c:pt>
                <c:pt idx="74">
                  <c:v>204.76227670956578</c:v>
                </c:pt>
                <c:pt idx="75">
                  <c:v>207.73467690342946</c:v>
                </c:pt>
                <c:pt idx="76">
                  <c:v>210.73378473169257</c:v>
                </c:pt>
                <c:pt idx="77">
                  <c:v>213.73266218283797</c:v>
                </c:pt>
                <c:pt idx="78">
                  <c:v>216.71151261945445</c:v>
                </c:pt>
                <c:pt idx="79">
                  <c:v>219.67145475090396</c:v>
                </c:pt>
                <c:pt idx="80">
                  <c:v>222.61810293053099</c:v>
                </c:pt>
                <c:pt idx="81">
                  <c:v>225.58238786349622</c:v>
                </c:pt>
                <c:pt idx="82">
                  <c:v>228.57338736877864</c:v>
                </c:pt>
                <c:pt idx="83">
                  <c:v>231.59406131878964</c:v>
                </c:pt>
                <c:pt idx="84">
                  <c:v>234.63642740555437</c:v>
                </c:pt>
                <c:pt idx="85">
                  <c:v>237.67785378656879</c:v>
                </c:pt>
                <c:pt idx="86">
                  <c:v>240.70050578496918</c:v>
                </c:pt>
                <c:pt idx="87">
                  <c:v>243.70470124553015</c:v>
                </c:pt>
                <c:pt idx="88">
                  <c:v>246.69491113989079</c:v>
                </c:pt>
                <c:pt idx="89">
                  <c:v>249.69501344447715</c:v>
                </c:pt>
                <c:pt idx="90">
                  <c:v>252.69311680805589</c:v>
                </c:pt>
                <c:pt idx="91">
                  <c:v>255.70789733787672</c:v>
                </c:pt>
                <c:pt idx="92">
                  <c:v>258.73644748007348</c:v>
                </c:pt>
                <c:pt idx="93">
                  <c:v>261.76400607980599</c:v>
                </c:pt>
                <c:pt idx="94">
                  <c:v>264.77742913655004</c:v>
                </c:pt>
                <c:pt idx="95">
                  <c:v>267.77380648519437</c:v>
                </c:pt>
                <c:pt idx="96">
                  <c:v>270.76109971216255</c:v>
                </c:pt>
                <c:pt idx="97">
                  <c:v>273.76832729284757</c:v>
                </c:pt>
                <c:pt idx="98">
                  <c:v>276.8047633220134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709-4C44-876C-E504A399DAD4}"/>
            </c:ext>
          </c:extLst>
        </c:ser>
        <c:ser>
          <c:idx val="22"/>
          <c:order val="21"/>
          <c:tx>
            <c:strRef>
              <c:f>Outputs!$X$1:$X$2</c:f>
              <c:strCache>
                <c:ptCount val="2"/>
                <c:pt idx="0">
                  <c:v>Alt2_85_MP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Outputs!$X$3:$X$101</c:f>
              <c:numCache>
                <c:formatCode>0.0</c:formatCode>
                <c:ptCount val="99"/>
                <c:pt idx="0">
                  <c:v>1.749948471358344</c:v>
                </c:pt>
                <c:pt idx="1">
                  <c:v>3.5851659088029328</c:v>
                </c:pt>
                <c:pt idx="2">
                  <c:v>5.5107394221027191</c:v>
                </c:pt>
                <c:pt idx="3">
                  <c:v>7.5093511197502849</c:v>
                </c:pt>
                <c:pt idx="4">
                  <c:v>9.5706897042033265</c:v>
                </c:pt>
                <c:pt idx="5">
                  <c:v>11.660903568212552</c:v>
                </c:pt>
                <c:pt idx="6">
                  <c:v>13.734620770859827</c:v>
                </c:pt>
                <c:pt idx="7">
                  <c:v>15.784213333487379</c:v>
                </c:pt>
                <c:pt idx="8">
                  <c:v>17.818181473718909</c:v>
                </c:pt>
                <c:pt idx="9">
                  <c:v>19.919299356129006</c:v>
                </c:pt>
                <c:pt idx="10">
                  <c:v>22.123877458557807</c:v>
                </c:pt>
                <c:pt idx="11">
                  <c:v>24.42882336059154</c:v>
                </c:pt>
                <c:pt idx="12">
                  <c:v>26.824231416124107</c:v>
                </c:pt>
                <c:pt idx="13">
                  <c:v>29.24365345172756</c:v>
                </c:pt>
                <c:pt idx="14">
                  <c:v>31.644278094993751</c:v>
                </c:pt>
                <c:pt idx="15">
                  <c:v>34.025210314600535</c:v>
                </c:pt>
                <c:pt idx="16">
                  <c:v>36.396228220164097</c:v>
                </c:pt>
                <c:pt idx="17">
                  <c:v>38.800546624014238</c:v>
                </c:pt>
                <c:pt idx="18">
                  <c:v>41.232121265493909</c:v>
                </c:pt>
                <c:pt idx="19">
                  <c:v>43.698860897610892</c:v>
                </c:pt>
                <c:pt idx="20">
                  <c:v>46.174579823740395</c:v>
                </c:pt>
                <c:pt idx="21">
                  <c:v>48.636911256441394</c:v>
                </c:pt>
                <c:pt idx="22">
                  <c:v>51.080723779185561</c:v>
                </c:pt>
                <c:pt idx="23">
                  <c:v>53.505274596876568</c:v>
                </c:pt>
                <c:pt idx="24">
                  <c:v>55.913806329597719</c:v>
                </c:pt>
                <c:pt idx="25">
                  <c:v>58.365535039926904</c:v>
                </c:pt>
                <c:pt idx="26">
                  <c:v>60.837403134292053</c:v>
                </c:pt>
                <c:pt idx="27">
                  <c:v>63.336413589118578</c:v>
                </c:pt>
                <c:pt idx="28">
                  <c:v>65.876430268140112</c:v>
                </c:pt>
                <c:pt idx="29">
                  <c:v>68.416446947161646</c:v>
                </c:pt>
                <c:pt idx="30">
                  <c:v>70.941109345821431</c:v>
                </c:pt>
                <c:pt idx="31">
                  <c:v>73.436321656643315</c:v>
                </c:pt>
                <c:pt idx="32">
                  <c:v>75.918875008870202</c:v>
                </c:pt>
                <c:pt idx="33">
                  <c:v>78.494967327572397</c:v>
                </c:pt>
                <c:pt idx="34">
                  <c:v>81.157040404793676</c:v>
                </c:pt>
                <c:pt idx="35">
                  <c:v>83.894335777738959</c:v>
                </c:pt>
                <c:pt idx="36">
                  <c:v>86.708771599567811</c:v>
                </c:pt>
                <c:pt idx="37">
                  <c:v>89.527235641312544</c:v>
                </c:pt>
                <c:pt idx="38">
                  <c:v>92.280468200974326</c:v>
                </c:pt>
                <c:pt idx="39">
                  <c:v>94.979323244129361</c:v>
                </c:pt>
                <c:pt idx="40">
                  <c:v>97.650894641340997</c:v>
                </c:pt>
                <c:pt idx="41">
                  <c:v>100.42895252860106</c:v>
                </c:pt>
                <c:pt idx="42">
                  <c:v>103.34701549586607</c:v>
                </c:pt>
                <c:pt idx="43">
                  <c:v>106.37503746198976</c:v>
                </c:pt>
                <c:pt idx="44">
                  <c:v>109.49022411723959</c:v>
                </c:pt>
                <c:pt idx="45">
                  <c:v>112.5911459506659</c:v>
                </c:pt>
                <c:pt idx="46">
                  <c:v>115.63349379557641</c:v>
                </c:pt>
                <c:pt idx="47">
                  <c:v>118.62835329083438</c:v>
                </c:pt>
                <c:pt idx="48">
                  <c:v>121.59608252233676</c:v>
                </c:pt>
                <c:pt idx="49">
                  <c:v>124.55378734716022</c:v>
                </c:pt>
                <c:pt idx="50">
                  <c:v>127.54607389098123</c:v>
                </c:pt>
                <c:pt idx="51">
                  <c:v>130.55677575422794</c:v>
                </c:pt>
                <c:pt idx="52">
                  <c:v>133.57859568091291</c:v>
                </c:pt>
                <c:pt idx="53">
                  <c:v>136.58346641034632</c:v>
                </c:pt>
                <c:pt idx="54">
                  <c:v>139.56460102902469</c:v>
                </c:pt>
                <c:pt idx="55">
                  <c:v>142.51369559518625</c:v>
                </c:pt>
                <c:pt idx="56">
                  <c:v>145.42532613226203</c:v>
                </c:pt>
                <c:pt idx="57">
                  <c:v>148.31256227718433</c:v>
                </c:pt>
                <c:pt idx="58">
                  <c:v>151.20323020095228</c:v>
                </c:pt>
                <c:pt idx="59">
                  <c:v>154.10281955805263</c:v>
                </c:pt>
                <c:pt idx="60">
                  <c:v>157.01793563243339</c:v>
                </c:pt>
                <c:pt idx="61">
                  <c:v>159.9217286668607</c:v>
                </c:pt>
                <c:pt idx="62">
                  <c:v>162.80458233984442</c:v>
                </c:pt>
                <c:pt idx="63">
                  <c:v>165.66931046075061</c:v>
                </c:pt>
                <c:pt idx="64">
                  <c:v>168.51721671331853</c:v>
                </c:pt>
                <c:pt idx="65">
                  <c:v>171.37502072678146</c:v>
                </c:pt>
                <c:pt idx="66">
                  <c:v>174.24708208096726</c:v>
                </c:pt>
                <c:pt idx="67">
                  <c:v>177.12868110738395</c:v>
                </c:pt>
                <c:pt idx="68">
                  <c:v>180.02805449895502</c:v>
                </c:pt>
                <c:pt idx="69">
                  <c:v>182.93098156448792</c:v>
                </c:pt>
                <c:pt idx="70">
                  <c:v>185.81440621854702</c:v>
                </c:pt>
                <c:pt idx="71">
                  <c:v>188.6768290242747</c:v>
                </c:pt>
                <c:pt idx="72">
                  <c:v>191.52433781181088</c:v>
                </c:pt>
                <c:pt idx="73">
                  <c:v>194.38989719970107</c:v>
                </c:pt>
                <c:pt idx="74">
                  <c:v>197.28375091183747</c:v>
                </c:pt>
                <c:pt idx="75">
                  <c:v>200.20875167877031</c:v>
                </c:pt>
                <c:pt idx="76">
                  <c:v>203.16099589483596</c:v>
                </c:pt>
                <c:pt idx="77">
                  <c:v>206.11364367780502</c:v>
                </c:pt>
                <c:pt idx="78">
                  <c:v>209.04691888137179</c:v>
                </c:pt>
                <c:pt idx="79">
                  <c:v>211.96179686082914</c:v>
                </c:pt>
                <c:pt idx="80">
                  <c:v>214.8638813163868</c:v>
                </c:pt>
                <c:pt idx="81">
                  <c:v>217.78410789385146</c:v>
                </c:pt>
                <c:pt idx="82">
                  <c:v>220.73148923568218</c:v>
                </c:pt>
                <c:pt idx="83">
                  <c:v>223.70896441955904</c:v>
                </c:pt>
                <c:pt idx="84">
                  <c:v>226.70859949140009</c:v>
                </c:pt>
                <c:pt idx="85">
                  <c:v>229.70785600909358</c:v>
                </c:pt>
                <c:pt idx="86">
                  <c:v>232.68881645056609</c:v>
                </c:pt>
                <c:pt idx="87">
                  <c:v>235.65173445661324</c:v>
                </c:pt>
                <c:pt idx="88">
                  <c:v>238.60110513365888</c:v>
                </c:pt>
                <c:pt idx="89">
                  <c:v>241.56077514360388</c:v>
                </c:pt>
                <c:pt idx="90">
                  <c:v>244.51887299015686</c:v>
                </c:pt>
                <c:pt idx="91">
                  <c:v>247.49404649786317</c:v>
                </c:pt>
                <c:pt idx="92">
                  <c:v>250.48339781960502</c:v>
                </c:pt>
                <c:pt idx="93">
                  <c:v>253.47215261484359</c:v>
                </c:pt>
                <c:pt idx="94">
                  <c:v>256.44718693787905</c:v>
                </c:pt>
                <c:pt idx="95">
                  <c:v>259.40558619453878</c:v>
                </c:pt>
                <c:pt idx="96">
                  <c:v>262.35526478380757</c:v>
                </c:pt>
                <c:pt idx="97">
                  <c:v>265.32523774010627</c:v>
                </c:pt>
                <c:pt idx="98">
                  <c:v>268.32478711747677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709-4C44-876C-E504A399DAD4}"/>
            </c:ext>
          </c:extLst>
        </c:ser>
        <c:ser>
          <c:idx val="25"/>
          <c:order val="24"/>
          <c:tx>
            <c:strRef>
              <c:f>Outputs!$AA$1:$AA$2</c:f>
              <c:strCache>
                <c:ptCount val="2"/>
                <c:pt idx="0">
                  <c:v>Alt2_85_LP</c:v>
                </c:pt>
                <c:pt idx="1">
                  <c:v>CTU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Outputs!$AA$3:$AA$101</c:f>
              <c:numCache>
                <c:formatCode>0.0</c:formatCode>
                <c:ptCount val="99"/>
                <c:pt idx="0">
                  <c:v>1.5542708025861043</c:v>
                </c:pt>
                <c:pt idx="1">
                  <c:v>3.196859311179848</c:v>
                </c:pt>
                <c:pt idx="2">
                  <c:v>4.9341802825328198</c:v>
                </c:pt>
                <c:pt idx="3">
                  <c:v>6.7477071354585449</c:v>
                </c:pt>
                <c:pt idx="4">
                  <c:v>8.6265872179753522</c:v>
                </c:pt>
                <c:pt idx="5">
                  <c:v>10.536262975827638</c:v>
                </c:pt>
                <c:pt idx="6">
                  <c:v>12.432135602829419</c:v>
                </c:pt>
                <c:pt idx="7">
                  <c:v>14.306949755392013</c:v>
                </c:pt>
                <c:pt idx="8">
                  <c:v>16.169340801795371</c:v>
                </c:pt>
                <c:pt idx="9">
                  <c:v>18.10251766165246</c:v>
                </c:pt>
                <c:pt idx="10">
                  <c:v>20.142887148213298</c:v>
                </c:pt>
                <c:pt idx="11">
                  <c:v>22.287076014269658</c:v>
                </c:pt>
                <c:pt idx="12">
                  <c:v>24.524661708557733</c:v>
                </c:pt>
                <c:pt idx="13">
                  <c:v>26.789154676767613</c:v>
                </c:pt>
                <c:pt idx="14">
                  <c:v>29.037946482721022</c:v>
                </c:pt>
                <c:pt idx="15">
                  <c:v>31.269330649279286</c:v>
                </c:pt>
                <c:pt idx="16">
                  <c:v>33.492785005649246</c:v>
                </c:pt>
                <c:pt idx="17">
                  <c:v>35.75183337322202</c:v>
                </c:pt>
                <c:pt idx="18">
                  <c:v>38.040759704338768</c:v>
                </c:pt>
                <c:pt idx="19">
                  <c:v>40.36798926443209</c:v>
                </c:pt>
                <c:pt idx="20">
                  <c:v>42.707632814964974</c:v>
                </c:pt>
                <c:pt idx="21">
                  <c:v>45.036688937945023</c:v>
                </c:pt>
                <c:pt idx="22">
                  <c:v>47.349815614732549</c:v>
                </c:pt>
                <c:pt idx="23">
                  <c:v>49.64628540081295</c:v>
                </c:pt>
                <c:pt idx="24">
                  <c:v>51.929176935581182</c:v>
                </c:pt>
                <c:pt idx="25">
                  <c:v>54.257985424802378</c:v>
                </c:pt>
                <c:pt idx="26">
                  <c:v>56.609711148708421</c:v>
                </c:pt>
                <c:pt idx="27">
                  <c:v>58.988070477188913</c:v>
                </c:pt>
                <c:pt idx="28">
                  <c:v>61.386708463953404</c:v>
                </c:pt>
                <c:pt idx="29">
                  <c:v>63.785346450717896</c:v>
                </c:pt>
                <c:pt idx="30">
                  <c:v>66.153516957161543</c:v>
                </c:pt>
                <c:pt idx="31">
                  <c:v>68.48173058249094</c:v>
                </c:pt>
                <c:pt idx="32">
                  <c:v>70.792710148748526</c:v>
                </c:pt>
                <c:pt idx="33">
                  <c:v>73.19781315441638</c:v>
                </c:pt>
                <c:pt idx="34">
                  <c:v>75.694092742800038</c:v>
                </c:pt>
                <c:pt idx="35">
                  <c:v>78.273616747970692</c:v>
                </c:pt>
                <c:pt idx="36">
                  <c:v>80.938755195366767</c:v>
                </c:pt>
                <c:pt idx="37">
                  <c:v>83.61484887879412</c:v>
                </c:pt>
                <c:pt idx="38">
                  <c:v>86.230478937324861</c:v>
                </c:pt>
                <c:pt idx="39">
                  <c:v>88.79511689928259</c:v>
                </c:pt>
                <c:pt idx="40">
                  <c:v>91.336919967982908</c:v>
                </c:pt>
                <c:pt idx="41">
                  <c:v>93.990416950698503</c:v>
                </c:pt>
                <c:pt idx="42">
                  <c:v>96.789198557595654</c:v>
                </c:pt>
                <c:pt idx="43">
                  <c:v>99.704170161317023</c:v>
                </c:pt>
                <c:pt idx="44">
                  <c:v>102.71318180773652</c:v>
                </c:pt>
                <c:pt idx="45">
                  <c:v>105.71411272602167</c:v>
                </c:pt>
                <c:pt idx="46">
                  <c:v>108.6612412357328</c:v>
                </c:pt>
                <c:pt idx="47">
                  <c:v>111.56444057779794</c:v>
                </c:pt>
                <c:pt idx="48">
                  <c:v>114.44281453668279</c:v>
                </c:pt>
                <c:pt idx="49">
                  <c:v>117.31366579580786</c:v>
                </c:pt>
                <c:pt idx="50">
                  <c:v>120.22191839328369</c:v>
                </c:pt>
                <c:pt idx="51">
                  <c:v>123.15111355298635</c:v>
                </c:pt>
                <c:pt idx="52">
                  <c:v>126.09349019172213</c:v>
                </c:pt>
                <c:pt idx="53">
                  <c:v>129.02026835700372</c:v>
                </c:pt>
                <c:pt idx="54">
                  <c:v>131.92471173373355</c:v>
                </c:pt>
                <c:pt idx="55">
                  <c:v>134.79873651128324</c:v>
                </c:pt>
                <c:pt idx="56">
                  <c:v>137.63699308011579</c:v>
                </c:pt>
                <c:pt idx="57">
                  <c:v>140.45243127039487</c:v>
                </c:pt>
                <c:pt idx="58">
                  <c:v>143.27280066643556</c:v>
                </c:pt>
                <c:pt idx="59">
                  <c:v>146.10348626731749</c:v>
                </c:pt>
                <c:pt idx="60">
                  <c:v>148.95103612164758</c:v>
                </c:pt>
                <c:pt idx="61">
                  <c:v>151.78845442008597</c:v>
                </c:pt>
                <c:pt idx="62">
                  <c:v>154.60585623327216</c:v>
                </c:pt>
                <c:pt idx="63">
                  <c:v>157.40592098058087</c:v>
                </c:pt>
                <c:pt idx="64">
                  <c:v>160.18997444217715</c:v>
                </c:pt>
                <c:pt idx="65">
                  <c:v>162.98487482597918</c:v>
                </c:pt>
                <c:pt idx="66">
                  <c:v>165.79506832262066</c:v>
                </c:pt>
                <c:pt idx="67">
                  <c:v>168.61585768289862</c:v>
                </c:pt>
                <c:pt idx="68">
                  <c:v>171.45540450305839</c:v>
                </c:pt>
                <c:pt idx="69">
                  <c:v>174.29937039495027</c:v>
                </c:pt>
                <c:pt idx="70">
                  <c:v>177.12459971821758</c:v>
                </c:pt>
                <c:pt idx="71">
                  <c:v>179.92956654141895</c:v>
                </c:pt>
                <c:pt idx="72">
                  <c:v>182.72024652454189</c:v>
                </c:pt>
                <c:pt idx="73">
                  <c:v>185.52954508050863</c:v>
                </c:pt>
                <c:pt idx="74">
                  <c:v>188.36776003794716</c:v>
                </c:pt>
                <c:pt idx="75">
                  <c:v>191.23780514385064</c:v>
                </c:pt>
                <c:pt idx="76">
                  <c:v>194.13573398838554</c:v>
                </c:pt>
                <c:pt idx="77">
                  <c:v>197.03481756406649</c:v>
                </c:pt>
                <c:pt idx="78">
                  <c:v>199.91530237033035</c:v>
                </c:pt>
                <c:pt idx="79">
                  <c:v>202.77799918694186</c:v>
                </c:pt>
                <c:pt idx="80">
                  <c:v>205.62849821335061</c:v>
                </c:pt>
                <c:pt idx="81">
                  <c:v>208.4977407250814</c:v>
                </c:pt>
                <c:pt idx="82">
                  <c:v>211.39466416891764</c:v>
                </c:pt>
                <c:pt idx="83">
                  <c:v>214.32218344079934</c:v>
                </c:pt>
                <c:pt idx="84">
                  <c:v>217.27241830173759</c:v>
                </c:pt>
                <c:pt idx="85">
                  <c:v>220.22293549536627</c:v>
                </c:pt>
                <c:pt idx="86">
                  <c:v>223.15572256126038</c:v>
                </c:pt>
                <c:pt idx="87">
                  <c:v>226.07095955445641</c:v>
                </c:pt>
                <c:pt idx="88">
                  <c:v>228.97316810639876</c:v>
                </c:pt>
                <c:pt idx="89">
                  <c:v>231.8861585784843</c:v>
                </c:pt>
                <c:pt idx="90">
                  <c:v>234.79808141341695</c:v>
                </c:pt>
                <c:pt idx="91">
                  <c:v>237.72755146010584</c:v>
                </c:pt>
                <c:pt idx="92">
                  <c:v>240.67168153732746</c:v>
                </c:pt>
                <c:pt idx="93">
                  <c:v>243.61568179736557</c:v>
                </c:pt>
                <c:pt idx="94">
                  <c:v>246.54645023318764</c:v>
                </c:pt>
                <c:pt idx="95">
                  <c:v>249.46106645229978</c:v>
                </c:pt>
                <c:pt idx="96">
                  <c:v>252.36739095514827</c:v>
                </c:pt>
                <c:pt idx="97">
                  <c:v>255.29443402557609</c:v>
                </c:pt>
                <c:pt idx="98">
                  <c:v>258.25148648022747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709-4C44-876C-E504A399D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51504"/>
        <c:axId val="6133540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Outputs!$B$1:$B$2</c15:sqref>
                        </c15:formulaRef>
                      </c:ext>
                    </c:extLst>
                    <c:strCache>
                      <c:ptCount val="2"/>
                      <c:pt idx="0">
                        <c:v>Alt2_85_HF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Outputs!$B$3:$B$101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1.7086133269297754</c:v>
                      </c:pt>
                      <c:pt idx="1">
                        <c:v>1.7944742613654128</c:v>
                      </c:pt>
                      <c:pt idx="2">
                        <c:v>1.8857315960173817</c:v>
                      </c:pt>
                      <c:pt idx="3">
                        <c:v>1.9594983471887764</c:v>
                      </c:pt>
                      <c:pt idx="4">
                        <c:v>2.0228492550141173</c:v>
                      </c:pt>
                      <c:pt idx="5">
                        <c:v>2.0520553687045284</c:v>
                      </c:pt>
                      <c:pt idx="6">
                        <c:v>2.036056786009544</c:v>
                      </c:pt>
                      <c:pt idx="7">
                        <c:v>2.0125577691405248</c:v>
                      </c:pt>
                      <c:pt idx="8">
                        <c:v>1.9975877647892775</c:v>
                      </c:pt>
                      <c:pt idx="9">
                        <c:v>2.0655010176283666</c:v>
                      </c:pt>
                      <c:pt idx="10">
                        <c:v>2.16975477078525</c:v>
                      </c:pt>
                      <c:pt idx="11">
                        <c:v>2.2708514669465569</c:v>
                      </c:pt>
                      <c:pt idx="12">
                        <c:v>2.3619316173583567</c:v>
                      </c:pt>
                      <c:pt idx="13">
                        <c:v>2.3865635526808355</c:v>
                      </c:pt>
                      <c:pt idx="14">
                        <c:v>2.3684237390072314</c:v>
                      </c:pt>
                      <c:pt idx="15">
                        <c:v>2.3492127921116182</c:v>
                      </c:pt>
                      <c:pt idx="16">
                        <c:v>2.3397121303726105</c:v>
                      </c:pt>
                      <c:pt idx="17">
                        <c:v>2.373498367796981</c:v>
                      </c:pt>
                      <c:pt idx="18">
                        <c:v>2.4013137563513003</c:v>
                      </c:pt>
                      <c:pt idx="19">
                        <c:v>2.4371441466059673</c:v>
                      </c:pt>
                      <c:pt idx="20">
                        <c:v>2.4468503083164834</c:v>
                      </c:pt>
                      <c:pt idx="21">
                        <c:v>2.4340565502744056</c:v>
                      </c:pt>
                      <c:pt idx="22">
                        <c:v>2.4160909043256074</c:v>
                      </c:pt>
                      <c:pt idx="23">
                        <c:v>2.3973842246307604</c:v>
                      </c:pt>
                      <c:pt idx="24">
                        <c:v>2.3818981472098475</c:v>
                      </c:pt>
                      <c:pt idx="25">
                        <c:v>2.4259047501973612</c:v>
                      </c:pt>
                      <c:pt idx="26">
                        <c:v>2.4483260780365321</c:v>
                      </c:pt>
                      <c:pt idx="27">
                        <c:v>2.4822498744881356</c:v>
                      </c:pt>
                      <c:pt idx="28">
                        <c:v>2.5636700599034259</c:v>
                      </c:pt>
                      <c:pt idx="29">
                        <c:v>2.5636700599034259</c:v>
                      </c:pt>
                      <c:pt idx="30">
                        <c:v>2.575117372866937</c:v>
                      </c:pt>
                      <c:pt idx="31">
                        <c:v>2.5657694393239021</c:v>
                      </c:pt>
                      <c:pt idx="32">
                        <c:v>2.5638550179662034</c:v>
                      </c:pt>
                      <c:pt idx="33">
                        <c:v>2.6607797775582731</c:v>
                      </c:pt>
                      <c:pt idx="34">
                        <c:v>2.7453384324878547</c:v>
                      </c:pt>
                      <c:pt idx="35">
                        <c:v>2.8167767714354439</c:v>
                      </c:pt>
                      <c:pt idx="36">
                        <c:v>2.889644554346197</c:v>
                      </c:pt>
                      <c:pt idx="37">
                        <c:v>2.890154241932279</c:v>
                      </c:pt>
                      <c:pt idx="38">
                        <c:v>2.8225135241813182</c:v>
                      </c:pt>
                      <c:pt idx="39">
                        <c:v>2.7664463415173937</c:v>
                      </c:pt>
                      <c:pt idx="40">
                        <c:v>2.7369247176838991</c:v>
                      </c:pt>
                      <c:pt idx="41">
                        <c:v>2.8407957271797639</c:v>
                      </c:pt>
                      <c:pt idx="42">
                        <c:v>2.9781781270378467</c:v>
                      </c:pt>
                      <c:pt idx="43">
                        <c:v>3.0850689095688888</c:v>
                      </c:pt>
                      <c:pt idx="44">
                        <c:v>3.1688420189884487</c:v>
                      </c:pt>
                      <c:pt idx="45">
                        <c:v>3.1515516996304656</c:v>
                      </c:pt>
                      <c:pt idx="46">
                        <c:v>3.0906729017354229</c:v>
                      </c:pt>
                      <c:pt idx="47">
                        <c:v>3.0414933404185778</c:v>
                      </c:pt>
                      <c:pt idx="48">
                        <c:v>3.0133192455120454</c:v>
                      </c:pt>
                      <c:pt idx="49">
                        <c:v>3.002143903878149</c:v>
                      </c:pt>
                      <c:pt idx="50">
                        <c:v>3.0354052428249645</c:v>
                      </c:pt>
                      <c:pt idx="51">
                        <c:v>3.0526461260581126</c:v>
                      </c:pt>
                      <c:pt idx="52">
                        <c:v>3.0628273857985824</c:v>
                      </c:pt>
                      <c:pt idx="53">
                        <c:v>3.0453095876873992</c:v>
                      </c:pt>
                      <c:pt idx="54">
                        <c:v>3.0209800368493731</c:v>
                      </c:pt>
                      <c:pt idx="55">
                        <c:v>2.9882343999694299</c:v>
                      </c:pt>
                      <c:pt idx="56">
                        <c:v>2.9500254574636373</c:v>
                      </c:pt>
                      <c:pt idx="57">
                        <c:v>2.9249452302305281</c:v>
                      </c:pt>
                      <c:pt idx="58">
                        <c:v>2.9277237620801464</c:v>
                      </c:pt>
                      <c:pt idx="59">
                        <c:v>2.9360380150657206</c:v>
                      </c:pt>
                      <c:pt idx="60">
                        <c:v>2.9509784336483831</c:v>
                      </c:pt>
                      <c:pt idx="61">
                        <c:v>2.9391370951673794</c:v>
                      </c:pt>
                      <c:pt idx="62">
                        <c:v>2.9178160404228244</c:v>
                      </c:pt>
                      <c:pt idx="63">
                        <c:v>2.8993772353688136</c:v>
                      </c:pt>
                      <c:pt idx="64">
                        <c:v>2.8822308481552712</c:v>
                      </c:pt>
                      <c:pt idx="65">
                        <c:v>2.8917326138127266</c:v>
                      </c:pt>
                      <c:pt idx="66">
                        <c:v>2.9055511896636692</c:v>
                      </c:pt>
                      <c:pt idx="67">
                        <c:v>2.9146420028395394</c:v>
                      </c:pt>
                      <c:pt idx="68">
                        <c:v>2.9320143184825165</c:v>
                      </c:pt>
                      <c:pt idx="69">
                        <c:v>2.9352350288238891</c:v>
                      </c:pt>
                      <c:pt idx="70">
                        <c:v>2.9154587384529504</c:v>
                      </c:pt>
                      <c:pt idx="71">
                        <c:v>2.8942021119015875</c:v>
                      </c:pt>
                      <c:pt idx="72">
                        <c:v>2.8790996542676872</c:v>
                      </c:pt>
                      <c:pt idx="73">
                        <c:v>2.8969987880559631</c:v>
                      </c:pt>
                      <c:pt idx="74">
                        <c:v>2.9251128757629856</c:v>
                      </c:pt>
                      <c:pt idx="75">
                        <c:v>2.9560452330458902</c:v>
                      </c:pt>
                      <c:pt idx="76">
                        <c:v>2.983097419796823</c:v>
                      </c:pt>
                      <c:pt idx="77">
                        <c:v>2.9832431782411577</c:v>
                      </c:pt>
                      <c:pt idx="78">
                        <c:v>2.9635963842897328</c:v>
                      </c:pt>
                      <c:pt idx="79">
                        <c:v>2.9450176828787362</c:v>
                      </c:pt>
                      <c:pt idx="80">
                        <c:v>2.9320476744751653</c:v>
                      </c:pt>
                      <c:pt idx="81">
                        <c:v>2.9500068561838972</c:v>
                      </c:pt>
                      <c:pt idx="82">
                        <c:v>2.9770195484044639</c:v>
                      </c:pt>
                      <c:pt idx="83">
                        <c:v>3.006982160565399</c:v>
                      </c:pt>
                      <c:pt idx="84">
                        <c:v>3.0289733936969778</c:v>
                      </c:pt>
                      <c:pt idx="85">
                        <c:v>3.0283561057851314</c:v>
                      </c:pt>
                      <c:pt idx="86">
                        <c:v>3.0098736501043781</c:v>
                      </c:pt>
                      <c:pt idx="87">
                        <c:v>2.9916848167705763</c:v>
                      </c:pt>
                      <c:pt idx="88">
                        <c:v>2.977969483471361</c:v>
                      </c:pt>
                      <c:pt idx="89">
                        <c:v>2.9881180032737746</c:v>
                      </c:pt>
                      <c:pt idx="90">
                        <c:v>2.9863757870741945</c:v>
                      </c:pt>
                      <c:pt idx="91">
                        <c:v>3.0032965245722831</c:v>
                      </c:pt>
                      <c:pt idx="92">
                        <c:v>3.0173072377380916</c:v>
                      </c:pt>
                      <c:pt idx="93">
                        <c:v>3.01654789232026</c:v>
                      </c:pt>
                      <c:pt idx="94">
                        <c:v>3.0026449754523954</c:v>
                      </c:pt>
                      <c:pt idx="95">
                        <c:v>2.9858255789689636</c:v>
                      </c:pt>
                      <c:pt idx="96">
                        <c:v>2.9769503026923645</c:v>
                      </c:pt>
                      <c:pt idx="97">
                        <c:v>2.997088101962945</c:v>
                      </c:pt>
                      <c:pt idx="98">
                        <c:v>3.0264973791944212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D709-4C44-876C-E504A399DAD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Outputs!$E$1:$E$2</c15:sqref>
                        </c15:formulaRef>
                      </c:ext>
                    </c:extLst>
                    <c:strCache>
                      <c:ptCount val="2"/>
                      <c:pt idx="0">
                        <c:v>Alt2_85_MF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Outputs!$E$3:$E$101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1.5677437902538065</c:v>
                      </c:pt>
                      <c:pt idx="1">
                        <c:v>1.6557906517805683</c:v>
                      </c:pt>
                      <c:pt idx="2">
                        <c:v>1.7502017761669932</c:v>
                      </c:pt>
                      <c:pt idx="3">
                        <c:v>1.826214083179563</c:v>
                      </c:pt>
                      <c:pt idx="4">
                        <c:v>1.8914362350590175</c:v>
                      </c:pt>
                      <c:pt idx="5">
                        <c:v>1.9220215607298201</c:v>
                      </c:pt>
                      <c:pt idx="6">
                        <c:v>1.9079526492633829</c:v>
                      </c:pt>
                      <c:pt idx="7">
                        <c:v>1.8866478777095528</c:v>
                      </c:pt>
                      <c:pt idx="8">
                        <c:v>1.8739755032540384</c:v>
                      </c:pt>
                      <c:pt idx="9">
                        <c:v>1.9445024674319253</c:v>
                      </c:pt>
                      <c:pt idx="10">
                        <c:v>2.0514354305046987</c:v>
                      </c:pt>
                      <c:pt idx="11">
                        <c:v>2.1550103306491968</c:v>
                      </c:pt>
                      <c:pt idx="12">
                        <c:v>2.2481928642055014</c:v>
                      </c:pt>
                      <c:pt idx="13">
                        <c:v>2.274893512277822</c:v>
                      </c:pt>
                      <c:pt idx="14">
                        <c:v>2.2589745977392548</c:v>
                      </c:pt>
                      <c:pt idx="15">
                        <c:v>2.2414010610599551</c:v>
                      </c:pt>
                      <c:pt idx="16">
                        <c:v>2.2333248014383185</c:v>
                      </c:pt>
                      <c:pt idx="17">
                        <c:v>2.2687574424860215</c:v>
                      </c:pt>
                      <c:pt idx="18">
                        <c:v>2.2984533597391112</c:v>
                      </c:pt>
                      <c:pt idx="19">
                        <c:v>2.3365391511090015</c:v>
                      </c:pt>
                      <c:pt idx="20">
                        <c:v>2.3487120827637575</c:v>
                      </c:pt>
                      <c:pt idx="21">
                        <c:v>2.3379295426358278</c:v>
                      </c:pt>
                      <c:pt idx="22">
                        <c:v>2.3218233659448186</c:v>
                      </c:pt>
                      <c:pt idx="23">
                        <c:v>2.3049874102923211</c:v>
                      </c:pt>
                      <c:pt idx="24">
                        <c:v>2.2912376283669764</c:v>
                      </c:pt>
                      <c:pt idx="25">
                        <c:v>2.3369481563390009</c:v>
                      </c:pt>
                      <c:pt idx="26">
                        <c:v>2.359558774293625</c:v>
                      </c:pt>
                      <c:pt idx="27">
                        <c:v>2.3857467168252469</c:v>
                      </c:pt>
                      <c:pt idx="28">
                        <c:v>2.4044900797636028</c:v>
                      </c:pt>
                      <c:pt idx="29">
                        <c:v>2.4044900797636028</c:v>
                      </c:pt>
                      <c:pt idx="30">
                        <c:v>2.3732203679119293</c:v>
                      </c:pt>
                      <c:pt idx="31">
                        <c:v>2.3327152250839038</c:v>
                      </c:pt>
                      <c:pt idx="32">
                        <c:v>2.3152035577247996</c:v>
                      </c:pt>
                      <c:pt idx="33">
                        <c:v>2.4091762555368259</c:v>
                      </c:pt>
                      <c:pt idx="34">
                        <c:v>2.5001864389444122</c:v>
                      </c:pt>
                      <c:pt idx="35">
                        <c:v>2.5832163367530185</c:v>
                      </c:pt>
                      <c:pt idx="36">
                        <c:v>2.6686098188030161</c:v>
                      </c:pt>
                      <c:pt idx="37">
                        <c:v>2.6793887297559555</c:v>
                      </c:pt>
                      <c:pt idx="38">
                        <c:v>2.6188127824312617</c:v>
                      </c:pt>
                      <c:pt idx="39">
                        <c:v>2.5677585560905172</c:v>
                      </c:pt>
                      <c:pt idx="40">
                        <c:v>2.5448462040086186</c:v>
                      </c:pt>
                      <c:pt idx="41">
                        <c:v>2.6564552988299335</c:v>
                      </c:pt>
                      <c:pt idx="42">
                        <c:v>2.8016714896982289</c:v>
                      </c:pt>
                      <c:pt idx="43">
                        <c:v>2.9177951245963802</c:v>
                      </c:pt>
                      <c:pt idx="44">
                        <c:v>3.0117783463263943</c:v>
                      </c:pt>
                      <c:pt idx="45">
                        <c:v>3.0036723421018459</c:v>
                      </c:pt>
                      <c:pt idx="46">
                        <c:v>2.9498784505687885</c:v>
                      </c:pt>
                      <c:pt idx="47">
                        <c:v>2.9059736490105084</c:v>
                      </c:pt>
                      <c:pt idx="48">
                        <c:v>2.8811857091527213</c:v>
                      </c:pt>
                      <c:pt idx="49">
                        <c:v>2.8736754438293688</c:v>
                      </c:pt>
                      <c:pt idx="50">
                        <c:v>2.9110636697259595</c:v>
                      </c:pt>
                      <c:pt idx="51">
                        <c:v>2.9319872659058381</c:v>
                      </c:pt>
                      <c:pt idx="52">
                        <c:v>2.9451519024465997</c:v>
                      </c:pt>
                      <c:pt idx="53">
                        <c:v>2.92954664260848</c:v>
                      </c:pt>
                      <c:pt idx="54">
                        <c:v>2.9071934524178453</c:v>
                      </c:pt>
                      <c:pt idx="55">
                        <c:v>2.8767417041639169</c:v>
                      </c:pt>
                      <c:pt idx="56">
                        <c:v>2.8409298661177571</c:v>
                      </c:pt>
                      <c:pt idx="57">
                        <c:v>2.8180639192629049</c:v>
                      </c:pt>
                      <c:pt idx="58">
                        <c:v>2.8229432207118617</c:v>
                      </c:pt>
                      <c:pt idx="59">
                        <c:v>2.8332051206144699</c:v>
                      </c:pt>
                      <c:pt idx="60">
                        <c:v>2.8500125545371948</c:v>
                      </c:pt>
                      <c:pt idx="61">
                        <c:v>2.8398265256261896</c:v>
                      </c:pt>
                      <c:pt idx="62">
                        <c:v>2.8197609137288531</c:v>
                      </c:pt>
                      <c:pt idx="63">
                        <c:v>2.8023787025008895</c:v>
                      </c:pt>
                      <c:pt idx="64">
                        <c:v>2.786324962653429</c:v>
                      </c:pt>
                      <c:pt idx="65">
                        <c:v>2.7971316165405202</c:v>
                      </c:pt>
                      <c:pt idx="66">
                        <c:v>2.8123893708110526</c:v>
                      </c:pt>
                      <c:pt idx="67">
                        <c:v>2.8229571006344232</c:v>
                      </c:pt>
                      <c:pt idx="68">
                        <c:v>2.8416950107822014</c:v>
                      </c:pt>
                      <c:pt idx="69">
                        <c:v>2.8461040914735145</c:v>
                      </c:pt>
                      <c:pt idx="70">
                        <c:v>2.8273664538529455</c:v>
                      </c:pt>
                      <c:pt idx="71">
                        <c:v>2.8071087432624302</c:v>
                      </c:pt>
                      <c:pt idx="72">
                        <c:v>2.7928347592928882</c:v>
                      </c:pt>
                      <c:pt idx="73">
                        <c:v>2.8114721050703047</c:v>
                      </c:pt>
                      <c:pt idx="74">
                        <c:v>2.840408664691108</c:v>
                      </c:pt>
                      <c:pt idx="75">
                        <c:v>2.8722588179696955</c:v>
                      </c:pt>
                      <c:pt idx="76">
                        <c:v>2.9001654579223501</c:v>
                      </c:pt>
                      <c:pt idx="77">
                        <c:v>2.9013393039804827</c:v>
                      </c:pt>
                      <c:pt idx="78">
                        <c:v>2.8827584864851206</c:v>
                      </c:pt>
                      <c:pt idx="79">
                        <c:v>2.8649950315408499</c:v>
                      </c:pt>
                      <c:pt idx="80">
                        <c:v>2.8528222870748459</c:v>
                      </c:pt>
                      <c:pt idx="81">
                        <c:v>2.8715895063120276</c:v>
                      </c:pt>
                      <c:pt idx="82">
                        <c:v>2.8992971303575801</c:v>
                      </c:pt>
                      <c:pt idx="83">
                        <c:v>2.9299193425452787</c:v>
                      </c:pt>
                      <c:pt idx="84">
                        <c:v>2.9526578174300551</c:v>
                      </c:pt>
                      <c:pt idx="85">
                        <c:v>2.9529558824859188</c:v>
                      </c:pt>
                      <c:pt idx="86">
                        <c:v>2.9352444734839476</c:v>
                      </c:pt>
                      <c:pt idx="87">
                        <c:v>2.9177148834908975</c:v>
                      </c:pt>
                      <c:pt idx="88">
                        <c:v>2.9047038270125269</c:v>
                      </c:pt>
                      <c:pt idx="89">
                        <c:v>2.9155032170030881</c:v>
                      </c:pt>
                      <c:pt idx="90">
                        <c:v>2.9144497536779039</c:v>
                      </c:pt>
                      <c:pt idx="91">
                        <c:v>2.9320111722608519</c:v>
                      </c:pt>
                      <c:pt idx="92">
                        <c:v>2.9466831622700869</c:v>
                      </c:pt>
                      <c:pt idx="93">
                        <c:v>2.9465637689841326</c:v>
                      </c:pt>
                      <c:pt idx="94">
                        <c:v>2.9333394858933346</c:v>
                      </c:pt>
                      <c:pt idx="95">
                        <c:v>2.917193410829042</c:v>
                      </c:pt>
                      <c:pt idx="96">
                        <c:v>2.9089093815226645</c:v>
                      </c:pt>
                      <c:pt idx="97">
                        <c:v>2.9296344216024601</c:v>
                      </c:pt>
                      <c:pt idx="98">
                        <c:v>2.9596481284168821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709-4C44-876C-E504A399DAD4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Outputs!$H$1:$H$2</c15:sqref>
                        </c15:formulaRef>
                      </c:ext>
                    </c:extLst>
                    <c:strCache>
                      <c:ptCount val="2"/>
                      <c:pt idx="0">
                        <c:v>Alt2_85_LF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Outputs!$H$3:$H$101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1.4087271780681534</c:v>
                      </c:pt>
                      <c:pt idx="1">
                        <c:v>1.4991759978459547</c:v>
                      </c:pt>
                      <c:pt idx="2">
                        <c:v>1.5970849989401275</c:v>
                      </c:pt>
                      <c:pt idx="3">
                        <c:v>1.6756422390292149</c:v>
                      </c:pt>
                      <c:pt idx="4">
                        <c:v>1.7429567382135247</c:v>
                      </c:pt>
                      <c:pt idx="5">
                        <c:v>1.7750522715245283</c:v>
                      </c:pt>
                      <c:pt idx="6">
                        <c:v>1.7631403485875159</c:v>
                      </c:pt>
                      <c:pt idx="7">
                        <c:v>1.7442805602656117</c:v>
                      </c:pt>
                      <c:pt idx="8">
                        <c:v>1.7341449516626504</c:v>
                      </c:pt>
                      <c:pt idx="9">
                        <c:v>1.8075061425744443</c:v>
                      </c:pt>
                      <c:pt idx="10">
                        <c:v>1.9173391659389396</c:v>
                      </c:pt>
                      <c:pt idx="11">
                        <c:v>2.0236627647670353</c:v>
                      </c:pt>
                      <c:pt idx="12">
                        <c:v>2.1191921139300764</c:v>
                      </c:pt>
                      <c:pt idx="13">
                        <c:v>2.148211114268344</c:v>
                      </c:pt>
                      <c:pt idx="14">
                        <c:v>2.1347754366764353</c:v>
                      </c:pt>
                      <c:pt idx="15">
                        <c:v>2.1190334289160324</c:v>
                      </c:pt>
                      <c:pt idx="16">
                        <c:v>2.1125483540290584</c:v>
                      </c:pt>
                      <c:pt idx="17">
                        <c:v>2.1498155470927096</c:v>
                      </c:pt>
                      <c:pt idx="18">
                        <c:v>2.181604084346302</c:v>
                      </c:pt>
                      <c:pt idx="19">
                        <c:v>2.222201633009032</c:v>
                      </c:pt>
                      <c:pt idx="20">
                        <c:v>2.2371201637834384</c:v>
                      </c:pt>
                      <c:pt idx="21">
                        <c:v>2.2285816331166415</c:v>
                      </c:pt>
                      <c:pt idx="22">
                        <c:v>2.214552571938337</c:v>
                      </c:pt>
                      <c:pt idx="23">
                        <c:v>2.1998089417836857</c:v>
                      </c:pt>
                      <c:pt idx="24">
                        <c:v>2.1880355330636956</c:v>
                      </c:pt>
                      <c:pt idx="25">
                        <c:v>2.2361100828487928</c:v>
                      </c:pt>
                      <c:pt idx="26">
                        <c:v>2.2622153831701053</c:v>
                      </c:pt>
                      <c:pt idx="27">
                        <c:v>2.2931465898205743</c:v>
                      </c:pt>
                      <c:pt idx="28">
                        <c:v>2.3285491203232374</c:v>
                      </c:pt>
                      <c:pt idx="29">
                        <c:v>2.3285491203232374</c:v>
                      </c:pt>
                      <c:pt idx="30">
                        <c:v>2.3073381337131207</c:v>
                      </c:pt>
                      <c:pt idx="31">
                        <c:v>2.274863782571424</c:v>
                      </c:pt>
                      <c:pt idx="32">
                        <c:v>2.2622746875496529</c:v>
                      </c:pt>
                      <c:pt idx="33">
                        <c:v>2.359118076250752</c:v>
                      </c:pt>
                      <c:pt idx="34">
                        <c:v>2.4525069475734451</c:v>
                      </c:pt>
                      <c:pt idx="35">
                        <c:v>2.5380536405659249</c:v>
                      </c:pt>
                      <c:pt idx="36">
                        <c:v>2.6259073908770292</c:v>
                      </c:pt>
                      <c:pt idx="37">
                        <c:v>2.6386718628129269</c:v>
                      </c:pt>
                      <c:pt idx="38">
                        <c:v>2.5794600539578441</c:v>
                      </c:pt>
                      <c:pt idx="39">
                        <c:v>2.5293688280119668</c:v>
                      </c:pt>
                      <c:pt idx="40">
                        <c:v>2.5077062904245619</c:v>
                      </c:pt>
                      <c:pt idx="41">
                        <c:v>2.6207727398439418</c:v>
                      </c:pt>
                      <c:pt idx="42">
                        <c:v>2.7674666456868486</c:v>
                      </c:pt>
                      <c:pt idx="43">
                        <c:v>2.8853253752465036</c:v>
                      </c:pt>
                      <c:pt idx="44">
                        <c:v>2.9812211076543629</c:v>
                      </c:pt>
                      <c:pt idx="45">
                        <c:v>2.9748206187803476</c:v>
                      </c:pt>
                      <c:pt idx="46">
                        <c:v>2.9223342055987809</c:v>
                      </c:pt>
                      <c:pt idx="47">
                        <c:v>2.8794060543717039</c:v>
                      </c:pt>
                      <c:pt idx="48">
                        <c:v>2.8552538292056693</c:v>
                      </c:pt>
                      <c:pt idx="49">
                        <c:v>2.848449878416949</c:v>
                      </c:pt>
                      <c:pt idx="50">
                        <c:v>2.8866458551738496</c:v>
                      </c:pt>
                      <c:pt idx="51">
                        <c:v>2.9083025562343856</c:v>
                      </c:pt>
                      <c:pt idx="52">
                        <c:v>2.9220744704376149</c:v>
                      </c:pt>
                      <c:pt idx="53">
                        <c:v>2.9068812135017783</c:v>
                      </c:pt>
                      <c:pt idx="54">
                        <c:v>2.8849624613354097</c:v>
                      </c:pt>
                      <c:pt idx="55">
                        <c:v>2.8550149029506455</c:v>
                      </c:pt>
                      <c:pt idx="56">
                        <c:v>2.8197356518206909</c:v>
                      </c:pt>
                      <c:pt idx="57">
                        <c:v>2.7973732816968404</c:v>
                      </c:pt>
                      <c:pt idx="58">
                        <c:v>2.8027376007082747</c:v>
                      </c:pt>
                      <c:pt idx="59">
                        <c:v>2.8134571065952025</c:v>
                      </c:pt>
                      <c:pt idx="60">
                        <c:v>2.8307070290078982</c:v>
                      </c:pt>
                      <c:pt idx="61">
                        <c:v>2.8209235666803814</c:v>
                      </c:pt>
                      <c:pt idx="62">
                        <c:v>2.8011864305509659</c:v>
                      </c:pt>
                      <c:pt idx="63">
                        <c:v>2.7840967656728748</c:v>
                      </c:pt>
                      <c:pt idx="64">
                        <c:v>2.7683428027954888</c:v>
                      </c:pt>
                      <c:pt idx="65">
                        <c:v>2.7794877375065665</c:v>
                      </c:pt>
                      <c:pt idx="66">
                        <c:v>2.7951065127832111</c:v>
                      </c:pt>
                      <c:pt idx="67">
                        <c:v>2.8060399337371522</c:v>
                      </c:pt>
                      <c:pt idx="68">
                        <c:v>2.8251211496881479</c:v>
                      </c:pt>
                      <c:pt idx="69">
                        <c:v>2.829840350267105</c:v>
                      </c:pt>
                      <c:pt idx="70">
                        <c:v>2.8113842123336141</c:v>
                      </c:pt>
                      <c:pt idx="71">
                        <c:v>2.7913998280537586</c:v>
                      </c:pt>
                      <c:pt idx="72">
                        <c:v>2.7773681616235568</c:v>
                      </c:pt>
                      <c:pt idx="73">
                        <c:v>2.7962313103940928</c:v>
                      </c:pt>
                      <c:pt idx="74">
                        <c:v>2.8254067612020695</c:v>
                      </c:pt>
                      <c:pt idx="75">
                        <c:v>2.8575106025365131</c:v>
                      </c:pt>
                      <c:pt idx="76">
                        <c:v>2.8856581364973466</c:v>
                      </c:pt>
                      <c:pt idx="77">
                        <c:v>2.8871000940295812</c:v>
                      </c:pt>
                      <c:pt idx="78">
                        <c:v>2.8687913141475985</c:v>
                      </c:pt>
                      <c:pt idx="79">
                        <c:v>2.8512558884059045</c:v>
                      </c:pt>
                      <c:pt idx="80">
                        <c:v>2.8393061133053723</c:v>
                      </c:pt>
                      <c:pt idx="81">
                        <c:v>2.8582964179962258</c:v>
                      </c:pt>
                      <c:pt idx="82">
                        <c:v>2.8862058819669505</c:v>
                      </c:pt>
                      <c:pt idx="83">
                        <c:v>2.917022582541736</c:v>
                      </c:pt>
                      <c:pt idx="84">
                        <c:v>2.9399673350823878</c:v>
                      </c:pt>
                      <c:pt idx="85">
                        <c:v>2.9404960897122425</c:v>
                      </c:pt>
                      <c:pt idx="86">
                        <c:v>2.9229896436367113</c:v>
                      </c:pt>
                      <c:pt idx="87">
                        <c:v>2.9056450907496556</c:v>
                      </c:pt>
                      <c:pt idx="88">
                        <c:v>2.8928236470465154</c:v>
                      </c:pt>
                      <c:pt idx="89">
                        <c:v>2.9038020140558061</c:v>
                      </c:pt>
                      <c:pt idx="90">
                        <c:v>2.9029311454625732</c:v>
                      </c:pt>
                      <c:pt idx="91">
                        <c:v>2.9206652796875714</c:v>
                      </c:pt>
                      <c:pt idx="92">
                        <c:v>2.9355103271226977</c:v>
                      </c:pt>
                      <c:pt idx="93">
                        <c:v>2.9355583409870154</c:v>
                      </c:pt>
                      <c:pt idx="94">
                        <c:v>2.9225048195301144</c:v>
                      </c:pt>
                      <c:pt idx="95">
                        <c:v>2.9065259254508011</c:v>
                      </c:pt>
                      <c:pt idx="96">
                        <c:v>2.8983944818919722</c:v>
                      </c:pt>
                      <c:pt idx="97">
                        <c:v>2.9192691433597395</c:v>
                      </c:pt>
                      <c:pt idx="98">
                        <c:v>2.9494325281873559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709-4C44-876C-E504A399DAD4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Outputs!$K$1:$K$2</c15:sqref>
                        </c15:formulaRef>
                      </c:ext>
                    </c:extLst>
                    <c:strCache>
                      <c:ptCount val="2"/>
                      <c:pt idx="0">
                        <c:v>Alt2_85_H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Outputs!$K$3:$K$101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1.8446261606335284</c:v>
                      </c:pt>
                      <c:pt idx="1">
                        <c:v>1.9284066249021283</c:v>
                      </c:pt>
                      <c:pt idx="2">
                        <c:v>2.0165881772169398</c:v>
                      </c:pt>
                      <c:pt idx="3">
                        <c:v>2.0880263477992185</c:v>
                      </c:pt>
                      <c:pt idx="4">
                        <c:v>2.149438908479762</c:v>
                      </c:pt>
                      <c:pt idx="5">
                        <c:v>2.1773368691823967</c:v>
                      </c:pt>
                      <c:pt idx="6">
                        <c:v>2.1594821924514669</c:v>
                      </c:pt>
                      <c:pt idx="7">
                        <c:v>2.1338346271993229</c:v>
                      </c:pt>
                      <c:pt idx="8">
                        <c:v>2.1166221668811334</c:v>
                      </c:pt>
                      <c:pt idx="9">
                        <c:v>2.1819615664766343</c:v>
                      </c:pt>
                      <c:pt idx="10">
                        <c:v>2.2835766796765249</c:v>
                      </c:pt>
                      <c:pt idx="11">
                        <c:v>2.3822402460438941</c:v>
                      </c:pt>
                      <c:pt idx="12">
                        <c:v>2.4712568469320741</c:v>
                      </c:pt>
                      <c:pt idx="13">
                        <c:v>2.4938535655993803</c:v>
                      </c:pt>
                      <c:pt idx="14">
                        <c:v>2.4735342115431305</c:v>
                      </c:pt>
                      <c:pt idx="15">
                        <c:v>2.4527174366614339</c:v>
                      </c:pt>
                      <c:pt idx="16">
                        <c:v>2.4418271195359154</c:v>
                      </c:pt>
                      <c:pt idx="17">
                        <c:v>2.4740015808057505</c:v>
                      </c:pt>
                      <c:pt idx="18">
                        <c:v>2.4999733017946824</c:v>
                      </c:pt>
                      <c:pt idx="19">
                        <c:v>2.5336137048227965</c:v>
                      </c:pt>
                      <c:pt idx="20">
                        <c:v>2.5409093239235419</c:v>
                      </c:pt>
                      <c:pt idx="21">
                        <c:v>2.5261433979566412</c:v>
                      </c:pt>
                      <c:pt idx="22">
                        <c:v>2.5063502941886107</c:v>
                      </c:pt>
                      <c:pt idx="23">
                        <c:v>2.4858134463372381</c:v>
                      </c:pt>
                      <c:pt idx="24">
                        <c:v>2.4686082271375689</c:v>
                      </c:pt>
                      <c:pt idx="25">
                        <c:v>2.5105714426151517</c:v>
                      </c:pt>
                      <c:pt idx="26">
                        <c:v>2.529986727289617</c:v>
                      </c:pt>
                      <c:pt idx="27">
                        <c:v>2.5599134362420437</c:v>
                      </c:pt>
                      <c:pt idx="28">
                        <c:v>2.6274261639140049</c:v>
                      </c:pt>
                      <c:pt idx="29">
                        <c:v>2.6274261639140049</c:v>
                      </c:pt>
                      <c:pt idx="30">
                        <c:v>2.6304033520485173</c:v>
                      </c:pt>
                      <c:pt idx="31">
                        <c:v>2.6142090324002227</c:v>
                      </c:pt>
                      <c:pt idx="32">
                        <c:v>2.6080415518921183</c:v>
                      </c:pt>
                      <c:pt idx="33">
                        <c:v>2.7024545094801784</c:v>
                      </c:pt>
                      <c:pt idx="34">
                        <c:v>2.7849117147921105</c:v>
                      </c:pt>
                      <c:pt idx="35">
                        <c:v>2.8541450656570242</c:v>
                      </c:pt>
                      <c:pt idx="36">
                        <c:v>2.9248745118930271</c:v>
                      </c:pt>
                      <c:pt idx="37">
                        <c:v>2.9236753568251177</c:v>
                      </c:pt>
                      <c:pt idx="38">
                        <c:v>2.8548639454104943</c:v>
                      </c:pt>
                      <c:pt idx="39">
                        <c:v>2.7979643655594417</c:v>
                      </c:pt>
                      <c:pt idx="40">
                        <c:v>2.7673523411919687</c:v>
                      </c:pt>
                      <c:pt idx="41">
                        <c:v>2.8699444567076964</c:v>
                      </c:pt>
                      <c:pt idx="42">
                        <c:v>3.0060204489178308</c:v>
                      </c:pt>
                      <c:pt idx="43">
                        <c:v>3.1113697865980088</c:v>
                      </c:pt>
                      <c:pt idx="44">
                        <c:v>3.1934325735955298</c:v>
                      </c:pt>
                      <c:pt idx="45">
                        <c:v>3.1746015948386193</c:v>
                      </c:pt>
                      <c:pt idx="46">
                        <c:v>3.1125243404993164</c:v>
                      </c:pt>
                      <c:pt idx="47">
                        <c:v>3.0624378689773697</c:v>
                      </c:pt>
                      <c:pt idx="48">
                        <c:v>3.0336597501020117</c:v>
                      </c:pt>
                      <c:pt idx="49">
                        <c:v>3.0218378429430834</c:v>
                      </c:pt>
                      <c:pt idx="50">
                        <c:v>3.054382635814243</c:v>
                      </c:pt>
                      <c:pt idx="51">
                        <c:v>3.07098137816913</c:v>
                      </c:pt>
                      <c:pt idx="52">
                        <c:v>3.0806344760758422</c:v>
                      </c:pt>
                      <c:pt idx="53">
                        <c:v>3.0627569514458832</c:v>
                      </c:pt>
                      <c:pt idx="54">
                        <c:v>3.0380586080941678</c:v>
                      </c:pt>
                      <c:pt idx="55">
                        <c:v>3.0048944123452115</c:v>
                      </c:pt>
                      <c:pt idx="56">
                        <c:v>2.9662514188442102</c:v>
                      </c:pt>
                      <c:pt idx="57">
                        <c:v>2.9407674625520159</c:v>
                      </c:pt>
                      <c:pt idx="58">
                        <c:v>2.9431630167785641</c:v>
                      </c:pt>
                      <c:pt idx="59">
                        <c:v>2.9511215053064146</c:v>
                      </c:pt>
                      <c:pt idx="60">
                        <c:v>2.9657216896386092</c:v>
                      </c:pt>
                      <c:pt idx="61">
                        <c:v>2.9535749854075339</c:v>
                      </c:pt>
                      <c:pt idx="62">
                        <c:v>2.9320098896862348</c:v>
                      </c:pt>
                      <c:pt idx="63">
                        <c:v>2.9133559732604639</c:v>
                      </c:pt>
                      <c:pt idx="64">
                        <c:v>2.8959852578930287</c:v>
                      </c:pt>
                      <c:pt idx="65">
                        <c:v>2.9052260854925529</c:v>
                      </c:pt>
                      <c:pt idx="66">
                        <c:v>2.918758415051744</c:v>
                      </c:pt>
                      <c:pt idx="67">
                        <c:v>2.9275522967770611</c:v>
                      </c:pt>
                      <c:pt idx="68">
                        <c:v>2.9446401972886878</c:v>
                      </c:pt>
                      <c:pt idx="69">
                        <c:v>2.9475976619311384</c:v>
                      </c:pt>
                      <c:pt idx="70">
                        <c:v>2.9275762074336282</c:v>
                      </c:pt>
                      <c:pt idx="71">
                        <c:v>2.9060759168907979</c:v>
                      </c:pt>
                      <c:pt idx="72">
                        <c:v>2.8907507223608828</c:v>
                      </c:pt>
                      <c:pt idx="73">
                        <c:v>2.9084366773382642</c:v>
                      </c:pt>
                      <c:pt idx="74">
                        <c:v>2.9363241908288127</c:v>
                      </c:pt>
                      <c:pt idx="75">
                        <c:v>2.9670167193619603</c:v>
                      </c:pt>
                      <c:pt idx="76">
                        <c:v>2.9938377502676299</c:v>
                      </c:pt>
                      <c:pt idx="77">
                        <c:v>2.9937313131955272</c:v>
                      </c:pt>
                      <c:pt idx="78">
                        <c:v>2.9738297989830498</c:v>
                      </c:pt>
                      <c:pt idx="79">
                        <c:v>2.9550298045706196</c:v>
                      </c:pt>
                      <c:pt idx="80">
                        <c:v>2.9418424779981294</c:v>
                      </c:pt>
                      <c:pt idx="81">
                        <c:v>2.9595854288467218</c:v>
                      </c:pt>
                      <c:pt idx="82">
                        <c:v>2.9863981663249208</c:v>
                      </c:pt>
                      <c:pt idx="83">
                        <c:v>3.0161674906772027</c:v>
                      </c:pt>
                      <c:pt idx="84">
                        <c:v>3.0379581040097086</c:v>
                      </c:pt>
                      <c:pt idx="85">
                        <c:v>3.0371246848246751</c:v>
                      </c:pt>
                      <c:pt idx="86">
                        <c:v>3.0184463409166122</c:v>
                      </c:pt>
                      <c:pt idx="87">
                        <c:v>3.0000778747179342</c:v>
                      </c:pt>
                      <c:pt idx="88">
                        <c:v>2.9861811674611713</c:v>
                      </c:pt>
                      <c:pt idx="89">
                        <c:v>2.9961580172432276</c:v>
                      </c:pt>
                      <c:pt idx="90">
                        <c:v>2.9942435414196362</c:v>
                      </c:pt>
                      <c:pt idx="91">
                        <c:v>3.0110008185178616</c:v>
                      </c:pt>
                      <c:pt idx="92">
                        <c:v>3.024849884795167</c:v>
                      </c:pt>
                      <c:pt idx="93">
                        <c:v>3.0239346855687899</c:v>
                      </c:pt>
                      <c:pt idx="94">
                        <c:v>3.0098756866726917</c:v>
                      </c:pt>
                      <c:pt idx="95">
                        <c:v>2.9929043992144484</c:v>
                      </c:pt>
                      <c:pt idx="96">
                        <c:v>2.9838889870839513</c:v>
                      </c:pt>
                      <c:pt idx="97">
                        <c:v>3.0038903109838873</c:v>
                      </c:pt>
                      <c:pt idx="98">
                        <c:v>3.0331647415674965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709-4C44-876C-E504A399DAD4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Outputs!$N$1:$N$2</c15:sqref>
                        </c15:formulaRef>
                      </c:ext>
                    </c:extLst>
                    <c:strCache>
                      <c:ptCount val="2"/>
                      <c:pt idx="0">
                        <c:v>Alt2_85_M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Outputs!$N$3:$N$101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1.689117070203304</c:v>
                      </c:pt>
                      <c:pt idx="1">
                        <c:v>1.775325542601319</c:v>
                      </c:pt>
                      <c:pt idx="2">
                        <c:v>1.8670121295894522</c:v>
                      </c:pt>
                      <c:pt idx="3">
                        <c:v>1.941070996047646</c:v>
                      </c:pt>
                      <c:pt idx="4">
                        <c:v>2.004650642939283</c:v>
                      </c:pt>
                      <c:pt idx="5">
                        <c:v>2.0340984818780443</c:v>
                      </c:pt>
                      <c:pt idx="6">
                        <c:v>2.0184151603739076</c:v>
                      </c:pt>
                      <c:pt idx="7">
                        <c:v>1.9952389645289368</c:v>
                      </c:pt>
                      <c:pt idx="8">
                        <c:v>1.980598287930635</c:v>
                      </c:pt>
                      <c:pt idx="9">
                        <c:v>2.0488874529701189</c:v>
                      </c:pt>
                      <c:pt idx="10">
                        <c:v>2.1535077952706092</c:v>
                      </c:pt>
                      <c:pt idx="11">
                        <c:v>2.2549594729661875</c:v>
                      </c:pt>
                      <c:pt idx="12">
                        <c:v>2.3462802940323537</c:v>
                      </c:pt>
                      <c:pt idx="13">
                        <c:v>2.3711189913324322</c:v>
                      </c:pt>
                      <c:pt idx="14">
                        <c:v>2.3532243013814345</c:v>
                      </c:pt>
                      <c:pt idx="15">
                        <c:v>2.3342203298732946</c:v>
                      </c:pt>
                      <c:pt idx="16">
                        <c:v>2.3249109496927605</c:v>
                      </c:pt>
                      <c:pt idx="17">
                        <c:v>2.3589310855356604</c:v>
                      </c:pt>
                      <c:pt idx="18">
                        <c:v>2.3870121131638711</c:v>
                      </c:pt>
                      <c:pt idx="19">
                        <c:v>2.4231518268017975</c:v>
                      </c:pt>
                      <c:pt idx="20">
                        <c:v>2.4332092512758754</c:v>
                      </c:pt>
                      <c:pt idx="21">
                        <c:v>2.4206980058871297</c:v>
                      </c:pt>
                      <c:pt idx="22">
                        <c:v>2.4029904834169606</c:v>
                      </c:pt>
                      <c:pt idx="23">
                        <c:v>2.3845490159567682</c:v>
                      </c:pt>
                      <c:pt idx="24">
                        <c:v>2.3692884876223377</c:v>
                      </c:pt>
                      <c:pt idx="25">
                        <c:v>2.4134107545490888</c:v>
                      </c:pt>
                      <c:pt idx="26">
                        <c:v>2.4349032719945325</c:v>
                      </c:pt>
                      <c:pt idx="27">
                        <c:v>2.4638456834797067</c:v>
                      </c:pt>
                      <c:pt idx="28">
                        <c:v>2.5111290067957133</c:v>
                      </c:pt>
                      <c:pt idx="29">
                        <c:v>2.5111290067957133</c:v>
                      </c:pt>
                      <c:pt idx="30">
                        <c:v>2.499603180303402</c:v>
                      </c:pt>
                      <c:pt idx="31">
                        <c:v>2.4732496346003381</c:v>
                      </c:pt>
                      <c:pt idx="32">
                        <c:v>2.4625334982118163</c:v>
                      </c:pt>
                      <c:pt idx="33">
                        <c:v>2.5571775780093016</c:v>
                      </c:pt>
                      <c:pt idx="34">
                        <c:v>2.6440971353575007</c:v>
                      </c:pt>
                      <c:pt idx="35">
                        <c:v>2.7202917461812697</c:v>
                      </c:pt>
                      <c:pt idx="36">
                        <c:v>2.7983943120993713</c:v>
                      </c:pt>
                      <c:pt idx="37">
                        <c:v>2.8032062988217428</c:v>
                      </c:pt>
                      <c:pt idx="38">
                        <c:v>2.7384658780052731</c:v>
                      </c:pt>
                      <c:pt idx="39">
                        <c:v>2.6844511185964026</c:v>
                      </c:pt>
                      <c:pt idx="40">
                        <c:v>2.6576556762958816</c:v>
                      </c:pt>
                      <c:pt idx="41">
                        <c:v>2.764728067224683</c:v>
                      </c:pt>
                      <c:pt idx="42">
                        <c:v>2.9052972336170102</c:v>
                      </c:pt>
                      <c:pt idx="43">
                        <c:v>3.0159169896986393</c:v>
                      </c:pt>
                      <c:pt idx="44">
                        <c:v>3.103819972643346</c:v>
                      </c:pt>
                      <c:pt idx="45">
                        <c:v>3.0901955362012981</c:v>
                      </c:pt>
                      <c:pt idx="46">
                        <c:v>3.0320889524599455</c:v>
                      </c:pt>
                      <c:pt idx="47">
                        <c:v>2.9848640304249345</c:v>
                      </c:pt>
                      <c:pt idx="48">
                        <c:v>2.9578637015469229</c:v>
                      </c:pt>
                      <c:pt idx="49">
                        <c:v>2.9479081659819766</c:v>
                      </c:pt>
                      <c:pt idx="50">
                        <c:v>2.9825554734518658</c:v>
                      </c:pt>
                      <c:pt idx="51">
                        <c:v>3.0009605170972526</c:v>
                      </c:pt>
                      <c:pt idx="52">
                        <c:v>3.0119734268737868</c:v>
                      </c:pt>
                      <c:pt idx="53">
                        <c:v>2.9947879863209268</c:v>
                      </c:pt>
                      <c:pt idx="54">
                        <c:v>2.9707959969874977</c:v>
                      </c:pt>
                      <c:pt idx="55">
                        <c:v>2.9384898057850375</c:v>
                      </c:pt>
                      <c:pt idx="56">
                        <c:v>2.9007650528755695</c:v>
                      </c:pt>
                      <c:pt idx="57">
                        <c:v>2.8760701001781186</c:v>
                      </c:pt>
                      <c:pt idx="58">
                        <c:v>2.8791954998785201</c:v>
                      </c:pt>
                      <c:pt idx="59">
                        <c:v>2.8877854035916641</c:v>
                      </c:pt>
                      <c:pt idx="60">
                        <c:v>2.9029812910165558</c:v>
                      </c:pt>
                      <c:pt idx="61">
                        <c:v>2.891314512604036</c:v>
                      </c:pt>
                      <c:pt idx="62">
                        <c:v>2.8699821027478305</c:v>
                      </c:pt>
                      <c:pt idx="63">
                        <c:v>2.8514549090122299</c:v>
                      </c:pt>
                      <c:pt idx="64">
                        <c:v>2.8342405335353766</c:v>
                      </c:pt>
                      <c:pt idx="65">
                        <c:v>2.8437968913079272</c:v>
                      </c:pt>
                      <c:pt idx="66">
                        <c:v>2.8577439455793652</c:v>
                      </c:pt>
                      <c:pt idx="67">
                        <c:v>2.8669892643123247</c:v>
                      </c:pt>
                      <c:pt idx="68">
                        <c:v>2.8844737691757483</c:v>
                      </c:pt>
                      <c:pt idx="69">
                        <c:v>2.8877294624793493</c:v>
                      </c:pt>
                      <c:pt idx="70">
                        <c:v>2.8679171066983633</c:v>
                      </c:pt>
                      <c:pt idx="71">
                        <c:v>2.8466223345714607</c:v>
                      </c:pt>
                      <c:pt idx="72">
                        <c:v>2.8313991933956855</c:v>
                      </c:pt>
                      <c:pt idx="73">
                        <c:v>2.8491405574572588</c:v>
                      </c:pt>
                      <c:pt idx="74">
                        <c:v>2.8771593746484143</c:v>
                      </c:pt>
                      <c:pt idx="75">
                        <c:v>2.9080522485462366</c:v>
                      </c:pt>
                      <c:pt idx="76">
                        <c:v>2.9350483355566608</c:v>
                      </c:pt>
                      <c:pt idx="77">
                        <c:v>2.9352574668332667</c:v>
                      </c:pt>
                      <c:pt idx="78">
                        <c:v>2.915697990010846</c:v>
                      </c:pt>
                      <c:pt idx="79">
                        <c:v>2.8970869301149156</c:v>
                      </c:pt>
                      <c:pt idx="80">
                        <c:v>2.8840835192119072</c:v>
                      </c:pt>
                      <c:pt idx="81">
                        <c:v>2.9020350563645776</c:v>
                      </c:pt>
                      <c:pt idx="82">
                        <c:v>2.9289921628439246</c:v>
                      </c:pt>
                      <c:pt idx="83">
                        <c:v>2.9588885603967827</c:v>
                      </c:pt>
                      <c:pt idx="84">
                        <c:v>2.9808778781431018</c:v>
                      </c:pt>
                      <c:pt idx="85">
                        <c:v>2.9803690688203242</c:v>
                      </c:pt>
                      <c:pt idx="86">
                        <c:v>2.9619265410305555</c:v>
                      </c:pt>
                      <c:pt idx="87">
                        <c:v>2.9437260168204471</c:v>
                      </c:pt>
                      <c:pt idx="88">
                        <c:v>2.9300287480030915</c:v>
                      </c:pt>
                      <c:pt idx="89">
                        <c:v>2.940186927890466</c:v>
                      </c:pt>
                      <c:pt idx="90">
                        <c:v>2.9384835360599095</c:v>
                      </c:pt>
                      <c:pt idx="91">
                        <c:v>2.9554285540217102</c:v>
                      </c:pt>
                      <c:pt idx="92">
                        <c:v>2.9694879779162311</c:v>
                      </c:pt>
                      <c:pt idx="93">
                        <c:v>2.9687766683216017</c:v>
                      </c:pt>
                      <c:pt idx="94">
                        <c:v>2.9549560871608498</c:v>
                      </c:pt>
                      <c:pt idx="95">
                        <c:v>2.9382254667995085</c:v>
                      </c:pt>
                      <c:pt idx="96">
                        <c:v>2.9294021819322724</c:v>
                      </c:pt>
                      <c:pt idx="97">
                        <c:v>2.9495996589649236</c:v>
                      </c:pt>
                      <c:pt idx="98">
                        <c:v>2.9790893702123262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709-4C44-876C-E504A399DAD4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Outputs!$Q$1:$Q$2</c15:sqref>
                        </c15:formulaRef>
                      </c:ext>
                    </c:extLst>
                    <c:strCache>
                      <c:ptCount val="2"/>
                      <c:pt idx="0">
                        <c:v>Alt2_85_L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Outputs!$Q$3:$Q$101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1.5057683828324004</c:v>
                      </c:pt>
                      <c:pt idx="1">
                        <c:v>1.5948089203749285</c:v>
                      </c:pt>
                      <c:pt idx="2">
                        <c:v>1.6906034155522207</c:v>
                      </c:pt>
                      <c:pt idx="3">
                        <c:v>1.7675996800876441</c:v>
                      </c:pt>
                      <c:pt idx="4">
                        <c:v>1.8336044130637783</c:v>
                      </c:pt>
                      <c:pt idx="5">
                        <c:v>1.8648222567979593</c:v>
                      </c:pt>
                      <c:pt idx="6">
                        <c:v>1.8516605731668314</c:v>
                      </c:pt>
                      <c:pt idx="7">
                        <c:v>1.8313467594315938</c:v>
                      </c:pt>
                      <c:pt idx="8">
                        <c:v>1.8196924596140382</c:v>
                      </c:pt>
                      <c:pt idx="9">
                        <c:v>1.8913248925002066</c:v>
                      </c:pt>
                      <c:pt idx="10">
                        <c:v>1.9994232062251023</c:v>
                      </c:pt>
                      <c:pt idx="11">
                        <c:v>2.1040818552939133</c:v>
                      </c:pt>
                      <c:pt idx="12">
                        <c:v>2.1981927855189878</c:v>
                      </c:pt>
                      <c:pt idx="13">
                        <c:v>2.2258070351047872</c:v>
                      </c:pt>
                      <c:pt idx="14">
                        <c:v>2.2108648703240585</c:v>
                      </c:pt>
                      <c:pt idx="15">
                        <c:v>2.1940145482651681</c:v>
                      </c:pt>
                      <c:pt idx="16">
                        <c:v>2.1865679707901959</c:v>
                      </c:pt>
                      <c:pt idx="17">
                        <c:v>2.2227220750917986</c:v>
                      </c:pt>
                      <c:pt idx="18">
                        <c:v>2.2532404149035257</c:v>
                      </c:pt>
                      <c:pt idx="19">
                        <c:v>2.2923118561337228</c:v>
                      </c:pt>
                      <c:pt idx="20">
                        <c:v>2.3055640174026402</c:v>
                      </c:pt>
                      <c:pt idx="21">
                        <c:v>2.2956619542893266</c:v>
                      </c:pt>
                      <c:pt idx="22">
                        <c:v>2.2803679483615391</c:v>
                      </c:pt>
                      <c:pt idx="23">
                        <c:v>2.264350644983196</c:v>
                      </c:pt>
                      <c:pt idx="24">
                        <c:v>2.2513754894101101</c:v>
                      </c:pt>
                      <c:pt idx="25">
                        <c:v>2.2980129250257511</c:v>
                      </c:pt>
                      <c:pt idx="26">
                        <c:v>2.3219930518692831</c:v>
                      </c:pt>
                      <c:pt idx="27">
                        <c:v>2.350059378571864</c:v>
                      </c:pt>
                      <c:pt idx="28">
                        <c:v>2.3753667344489342</c:v>
                      </c:pt>
                      <c:pt idx="29">
                        <c:v>2.3753667344489342</c:v>
                      </c:pt>
                      <c:pt idx="30">
                        <c:v>2.347974489484872</c:v>
                      </c:pt>
                      <c:pt idx="31">
                        <c:v>2.3104964496761315</c:v>
                      </c:pt>
                      <c:pt idx="32">
                        <c:v>2.294806561958187</c:v>
                      </c:pt>
                      <c:pt idx="33">
                        <c:v>2.3898338429528794</c:v>
                      </c:pt>
                      <c:pt idx="34">
                        <c:v>2.4817479320693452</c:v>
                      </c:pt>
                      <c:pt idx="35">
                        <c:v>2.5657588425116868</c:v>
                      </c:pt>
                      <c:pt idx="36">
                        <c:v>2.6521182715414615</c:v>
                      </c:pt>
                      <c:pt idx="37">
                        <c:v>2.6636743980522155</c:v>
                      </c:pt>
                      <c:pt idx="38">
                        <c:v>2.6036266888124331</c:v>
                      </c:pt>
                      <c:pt idx="39">
                        <c:v>2.5529336478905429</c:v>
                      </c:pt>
                      <c:pt idx="40">
                        <c:v>2.5304884818736286</c:v>
                      </c:pt>
                      <c:pt idx="41">
                        <c:v>2.642639385681913</c:v>
                      </c:pt>
                      <c:pt idx="42">
                        <c:v>2.7883919849427055</c:v>
                      </c:pt>
                      <c:pt idx="43">
                        <c:v>2.9051373223018229</c:v>
                      </c:pt>
                      <c:pt idx="44">
                        <c:v>2.9997941588971746</c:v>
                      </c:pt>
                      <c:pt idx="45">
                        <c:v>2.9922728234889493</c:v>
                      </c:pt>
                      <c:pt idx="46">
                        <c:v>2.9389081879256973</c:v>
                      </c:pt>
                      <c:pt idx="47">
                        <c:v>2.8953118915820903</c:v>
                      </c:pt>
                      <c:pt idx="48">
                        <c:v>2.8707104727737343</c:v>
                      </c:pt>
                      <c:pt idx="49">
                        <c:v>2.8634263672158706</c:v>
                      </c:pt>
                      <c:pt idx="50">
                        <c:v>2.9010915997003521</c:v>
                      </c:pt>
                      <c:pt idx="51">
                        <c:v>2.9222712764803416</c:v>
                      </c:pt>
                      <c:pt idx="52">
                        <c:v>2.935648386532189</c:v>
                      </c:pt>
                      <c:pt idx="53">
                        <c:v>2.9201842161031832</c:v>
                      </c:pt>
                      <c:pt idx="54">
                        <c:v>2.8979874132867725</c:v>
                      </c:pt>
                      <c:pt idx="55">
                        <c:v>2.8677252564566067</c:v>
                      </c:pt>
                      <c:pt idx="56">
                        <c:v>2.8321194884862271</c:v>
                      </c:pt>
                      <c:pt idx="57">
                        <c:v>2.8094526904858554</c:v>
                      </c:pt>
                      <c:pt idx="58">
                        <c:v>2.8145282696185228</c:v>
                      </c:pt>
                      <c:pt idx="59">
                        <c:v>2.8249789181037284</c:v>
                      </c:pt>
                      <c:pt idx="60">
                        <c:v>2.8419717506465401</c:v>
                      </c:pt>
                      <c:pt idx="61">
                        <c:v>2.8319561154521993</c:v>
                      </c:pt>
                      <c:pt idx="62">
                        <c:v>2.8120328482087027</c:v>
                      </c:pt>
                      <c:pt idx="63">
                        <c:v>2.7947784660981778</c:v>
                      </c:pt>
                      <c:pt idx="64">
                        <c:v>2.7788531768090041</c:v>
                      </c:pt>
                      <c:pt idx="65">
                        <c:v>2.7897993297501311</c:v>
                      </c:pt>
                      <c:pt idx="66">
                        <c:v>2.8052009332237158</c:v>
                      </c:pt>
                      <c:pt idx="67">
                        <c:v>2.8159091460753496</c:v>
                      </c:pt>
                      <c:pt idx="68">
                        <c:v>2.8347740796035694</c:v>
                      </c:pt>
                      <c:pt idx="69">
                        <c:v>2.8392929537216101</c:v>
                      </c:pt>
                      <c:pt idx="70">
                        <c:v>2.8206494939078506</c:v>
                      </c:pt>
                      <c:pt idx="71">
                        <c:v>2.800479554685805</c:v>
                      </c:pt>
                      <c:pt idx="72">
                        <c:v>2.7862775239310502</c:v>
                      </c:pt>
                      <c:pt idx="73">
                        <c:v>2.8049772448072829</c:v>
                      </c:pt>
                      <c:pt idx="74">
                        <c:v>2.8339797011582579</c:v>
                      </c:pt>
                      <c:pt idx="75">
                        <c:v>2.8659005678444873</c:v>
                      </c:pt>
                      <c:pt idx="76">
                        <c:v>2.8938716349688192</c:v>
                      </c:pt>
                      <c:pt idx="77">
                        <c:v>2.8951216446962271</c:v>
                      </c:pt>
                      <c:pt idx="78">
                        <c:v>2.8766191183972123</c:v>
                      </c:pt>
                      <c:pt idx="79">
                        <c:v>2.8589147644620527</c:v>
                      </c:pt>
                      <c:pt idx="80">
                        <c:v>2.8467990546640625</c:v>
                      </c:pt>
                      <c:pt idx="81">
                        <c:v>2.8656242482651781</c:v>
                      </c:pt>
                      <c:pt idx="82">
                        <c:v>2.8933809821506262</c:v>
                      </c:pt>
                      <c:pt idx="83">
                        <c:v>2.9240495621246292</c:v>
                      </c:pt>
                      <c:pt idx="84">
                        <c:v>2.9468412358064304</c:v>
                      </c:pt>
                      <c:pt idx="85">
                        <c:v>2.9472050488133674</c:v>
                      </c:pt>
                      <c:pt idx="86">
                        <c:v>2.9295490076345669</c:v>
                      </c:pt>
                      <c:pt idx="87">
                        <c:v>2.9120668902689868</c:v>
                      </c:pt>
                      <c:pt idx="88">
                        <c:v>2.899106789566261</c:v>
                      </c:pt>
                      <c:pt idx="89">
                        <c:v>2.9099538243458793</c:v>
                      </c:pt>
                      <c:pt idx="90">
                        <c:v>2.9089512177503822</c:v>
                      </c:pt>
                      <c:pt idx="91">
                        <c:v>2.9265603324175942</c:v>
                      </c:pt>
                      <c:pt idx="92">
                        <c:v>2.9412815944150434</c:v>
                      </c:pt>
                      <c:pt idx="93">
                        <c:v>2.9412103911581604</c:v>
                      </c:pt>
                      <c:pt idx="94">
                        <c:v>2.9280375625349051</c:v>
                      </c:pt>
                      <c:pt idx="95">
                        <c:v>2.9119427348521603</c:v>
                      </c:pt>
                      <c:pt idx="96">
                        <c:v>2.9037040520957986</c:v>
                      </c:pt>
                      <c:pt idx="97">
                        <c:v>2.9244742124204253</c:v>
                      </c:pt>
                      <c:pt idx="98">
                        <c:v>2.9545344595156529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709-4C44-876C-E504A399DAD4}"/>
                  </c:ext>
                </c:extLst>
              </c15:ser>
            </c15:filteredScatterSeries>
            <c15:filteredScatte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Outputs!$T$1:$T$2</c15:sqref>
                        </c15:formulaRef>
                      </c:ext>
                    </c:extLst>
                    <c:strCache>
                      <c:ptCount val="2"/>
                      <c:pt idx="0">
                        <c:v>Alt2_85_HP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Outputs!$T$3:$T$101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1.9120199590645579</c:v>
                      </c:pt>
                      <c:pt idx="1">
                        <c:v>1.994752694737987</c:v>
                      </c:pt>
                      <c:pt idx="2">
                        <c:v>2.0813429709287194</c:v>
                      </c:pt>
                      <c:pt idx="3">
                        <c:v>2.1516152584439432</c:v>
                      </c:pt>
                      <c:pt idx="4">
                        <c:v>2.2120601819265526</c:v>
                      </c:pt>
                      <c:pt idx="5">
                        <c:v>2.2393056448047837</c:v>
                      </c:pt>
                      <c:pt idx="6">
                        <c:v>2.22052322804395</c:v>
                      </c:pt>
                      <c:pt idx="7">
                        <c:v>2.19379850498686</c:v>
                      </c:pt>
                      <c:pt idx="8">
                        <c:v>2.1754611557694647</c:v>
                      </c:pt>
                      <c:pt idx="9">
                        <c:v>2.2395085835456632</c:v>
                      </c:pt>
                      <c:pt idx="10">
                        <c:v>2.339799629271464</c:v>
                      </c:pt>
                      <c:pt idx="11">
                        <c:v>2.43724380375938</c:v>
                      </c:pt>
                      <c:pt idx="12">
                        <c:v>2.5252403813000082</c:v>
                      </c:pt>
                      <c:pt idx="13">
                        <c:v>2.5468304912032806</c:v>
                      </c:pt>
                      <c:pt idx="14">
                        <c:v>2.5254091442343722</c:v>
                      </c:pt>
                      <c:pt idx="15">
                        <c:v>2.50378240949671</c:v>
                      </c:pt>
                      <c:pt idx="16">
                        <c:v>2.492196910359028</c:v>
                      </c:pt>
                      <c:pt idx="17">
                        <c:v>2.5235774504304609</c:v>
                      </c:pt>
                      <c:pt idx="18">
                        <c:v>2.5486358303772598</c:v>
                      </c:pt>
                      <c:pt idx="19">
                        <c:v>2.581176518483622</c:v>
                      </c:pt>
                      <c:pt idx="20">
                        <c:v>2.5872646169711544</c:v>
                      </c:pt>
                      <c:pt idx="21">
                        <c:v>2.5715170647922316</c:v>
                      </c:pt>
                      <c:pt idx="22">
                        <c:v>2.550816503691522</c:v>
                      </c:pt>
                      <c:pt idx="23">
                        <c:v>2.5293630203784754</c:v>
                      </c:pt>
                      <c:pt idx="24">
                        <c:v>2.5112941909632176</c:v>
                      </c:pt>
                      <c:pt idx="25">
                        <c:v>2.552250327332942</c:v>
                      </c:pt>
                      <c:pt idx="26">
                        <c:v>2.5701645312971859</c:v>
                      </c:pt>
                      <c:pt idx="27">
                        <c:v>2.5981043976537475</c:v>
                      </c:pt>
                      <c:pt idx="28">
                        <c:v>2.6587631494994564</c:v>
                      </c:pt>
                      <c:pt idx="29">
                        <c:v>2.6587631494994564</c:v>
                      </c:pt>
                      <c:pt idx="30">
                        <c:v>2.6575799126722885</c:v>
                      </c:pt>
                      <c:pt idx="31">
                        <c:v>2.6380211367865223</c:v>
                      </c:pt>
                      <c:pt idx="32">
                        <c:v>2.6297643190643916</c:v>
                      </c:pt>
                      <c:pt idx="33">
                        <c:v>2.7229400174841114</c:v>
                      </c:pt>
                      <c:pt idx="34">
                        <c:v>2.8043603259884975</c:v>
                      </c:pt>
                      <c:pt idx="35">
                        <c:v>2.8725052815886385</c:v>
                      </c:pt>
                      <c:pt idx="36">
                        <c:v>2.9421802000308848</c:v>
                      </c:pt>
                      <c:pt idx="37">
                        <c:v>2.94013982908782</c:v>
                      </c:pt>
                      <c:pt idx="38">
                        <c:v>2.8707533391431515</c:v>
                      </c:pt>
                      <c:pt idx="39">
                        <c:v>2.8134460223814308</c:v>
                      </c:pt>
                      <c:pt idx="40">
                        <c:v>2.7822978291257701</c:v>
                      </c:pt>
                      <c:pt idx="41">
                        <c:v>2.8842605544565769</c:v>
                      </c:pt>
                      <c:pt idx="42">
                        <c:v>3.0196947978305317</c:v>
                      </c:pt>
                      <c:pt idx="43">
                        <c:v>3.1242875906666971</c:v>
                      </c:pt>
                      <c:pt idx="44">
                        <c:v>3.2055104212673751</c:v>
                      </c:pt>
                      <c:pt idx="45">
                        <c:v>3.1859230330727066</c:v>
                      </c:pt>
                      <c:pt idx="46">
                        <c:v>3.1232580873132401</c:v>
                      </c:pt>
                      <c:pt idx="47">
                        <c:v>3.0727270796756789</c:v>
                      </c:pt>
                      <c:pt idx="48">
                        <c:v>3.043652312610758</c:v>
                      </c:pt>
                      <c:pt idx="49">
                        <c:v>3.0315135437329044</c:v>
                      </c:pt>
                      <c:pt idx="50">
                        <c:v>3.0637073172981411</c:v>
                      </c:pt>
                      <c:pt idx="51">
                        <c:v>3.0799912736738473</c:v>
                      </c:pt>
                      <c:pt idx="52">
                        <c:v>3.08938625429071</c:v>
                      </c:pt>
                      <c:pt idx="53">
                        <c:v>3.0713330647640618</c:v>
                      </c:pt>
                      <c:pt idx="54">
                        <c:v>3.0464548127544249</c:v>
                      </c:pt>
                      <c:pt idx="55">
                        <c:v>3.013085442980997</c:v>
                      </c:pt>
                      <c:pt idx="56">
                        <c:v>2.9742292987950654</c:v>
                      </c:pt>
                      <c:pt idx="57">
                        <c:v>2.9485467040429136</c:v>
                      </c:pt>
                      <c:pt idx="58">
                        <c:v>2.9507533244124828</c:v>
                      </c:pt>
                      <c:pt idx="59">
                        <c:v>2.9585362326289961</c:v>
                      </c:pt>
                      <c:pt idx="60">
                        <c:v>2.9729686414990484</c:v>
                      </c:pt>
                      <c:pt idx="61">
                        <c:v>2.9606706141582388</c:v>
                      </c:pt>
                      <c:pt idx="62">
                        <c:v>2.9389845635272209</c:v>
                      </c:pt>
                      <c:pt idx="63">
                        <c:v>2.9202236549619949</c:v>
                      </c:pt>
                      <c:pt idx="64">
                        <c:v>2.9027419000891457</c:v>
                      </c:pt>
                      <c:pt idx="65">
                        <c:v>2.9118534281666406</c:v>
                      </c:pt>
                      <c:pt idx="66">
                        <c:v>2.9252439989517849</c:v>
                      </c:pt>
                      <c:pt idx="67">
                        <c:v>2.9338916088773472</c:v>
                      </c:pt>
                      <c:pt idx="68">
                        <c:v>2.9508388288670875</c:v>
                      </c:pt>
                      <c:pt idx="69">
                        <c:v>2.9536664950868645</c:v>
                      </c:pt>
                      <c:pt idx="70">
                        <c:v>2.9335239166924012</c:v>
                      </c:pt>
                      <c:pt idx="71">
                        <c:v>2.9119036868765193</c:v>
                      </c:pt>
                      <c:pt idx="72">
                        <c:v>2.896468783593646</c:v>
                      </c:pt>
                      <c:pt idx="73">
                        <c:v>2.9140496458089786</c:v>
                      </c:pt>
                      <c:pt idx="74">
                        <c:v>2.9418258795398451</c:v>
                      </c:pt>
                      <c:pt idx="75">
                        <c:v>2.9724001938636748</c:v>
                      </c:pt>
                      <c:pt idx="76">
                        <c:v>2.9991078282631021</c:v>
                      </c:pt>
                      <c:pt idx="77">
                        <c:v>2.9988774511454057</c:v>
                      </c:pt>
                      <c:pt idx="78">
                        <c:v>2.9788504366164914</c:v>
                      </c:pt>
                      <c:pt idx="79">
                        <c:v>2.959942131449516</c:v>
                      </c:pt>
                      <c:pt idx="80">
                        <c:v>2.9466481796270432</c:v>
                      </c:pt>
                      <c:pt idx="81">
                        <c:v>2.9642849329652172</c:v>
                      </c:pt>
                      <c:pt idx="82">
                        <c:v>2.990999505282403</c:v>
                      </c:pt>
                      <c:pt idx="83">
                        <c:v>3.0206739500109894</c:v>
                      </c:pt>
                      <c:pt idx="84">
                        <c:v>3.0423660867647233</c:v>
                      </c:pt>
                      <c:pt idx="85">
                        <c:v>3.0414263810144182</c:v>
                      </c:pt>
                      <c:pt idx="86">
                        <c:v>3.0226519984004026</c:v>
                      </c:pt>
                      <c:pt idx="87">
                        <c:v>3.0041954605609633</c:v>
                      </c:pt>
                      <c:pt idx="88">
                        <c:v>2.9902098943606514</c:v>
                      </c:pt>
                      <c:pt idx="89">
                        <c:v>3.0001023045863615</c:v>
                      </c:pt>
                      <c:pt idx="90">
                        <c:v>2.9981033635787466</c:v>
                      </c:pt>
                      <c:pt idx="91">
                        <c:v>3.0147805298208317</c:v>
                      </c:pt>
                      <c:pt idx="92">
                        <c:v>3.0285501421967584</c:v>
                      </c:pt>
                      <c:pt idx="93">
                        <c:v>3.0275585997325223</c:v>
                      </c:pt>
                      <c:pt idx="94">
                        <c:v>3.013423056744057</c:v>
                      </c:pt>
                      <c:pt idx="95">
                        <c:v>2.9963773486443435</c:v>
                      </c:pt>
                      <c:pt idx="96">
                        <c:v>2.9872932269681924</c:v>
                      </c:pt>
                      <c:pt idx="97">
                        <c:v>3.0072275806850293</c:v>
                      </c:pt>
                      <c:pt idx="98">
                        <c:v>3.0364360291658512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709-4C44-876C-E504A399DAD4}"/>
                  </c:ext>
                </c:extLst>
              </c15:ser>
            </c15:filteredScatterSeries>
            <c15:filteredScatte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Outputs!$W$1:$W$2</c15:sqref>
                        </c15:formulaRef>
                      </c:ext>
                    </c:extLst>
                    <c:strCache>
                      <c:ptCount val="2"/>
                      <c:pt idx="0">
                        <c:v>Alt2_85_MP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Outputs!$W$3:$W$101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1.749948471358344</c:v>
                      </c:pt>
                      <c:pt idx="1">
                        <c:v>1.8352174374445889</c:v>
                      </c:pt>
                      <c:pt idx="2">
                        <c:v>1.925573513299786</c:v>
                      </c:pt>
                      <c:pt idx="3">
                        <c:v>1.9986116976475659</c:v>
                      </c:pt>
                      <c:pt idx="4">
                        <c:v>2.0613385844530416</c:v>
                      </c:pt>
                      <c:pt idx="5">
                        <c:v>2.0902138640092258</c:v>
                      </c:pt>
                      <c:pt idx="6">
                        <c:v>2.0737172026472743</c:v>
                      </c:pt>
                      <c:pt idx="7">
                        <c:v>2.0495925626275522</c:v>
                      </c:pt>
                      <c:pt idx="8">
                        <c:v>2.0339681402315288</c:v>
                      </c:pt>
                      <c:pt idx="9">
                        <c:v>2.1011178824100973</c:v>
                      </c:pt>
                      <c:pt idx="10">
                        <c:v>2.2045781024288029</c:v>
                      </c:pt>
                      <c:pt idx="11">
                        <c:v>2.3049459020337331</c:v>
                      </c:pt>
                      <c:pt idx="12">
                        <c:v>2.3954080555325672</c:v>
                      </c:pt>
                      <c:pt idx="13">
                        <c:v>2.4194220356034521</c:v>
                      </c:pt>
                      <c:pt idx="14">
                        <c:v>2.4006246432661906</c:v>
                      </c:pt>
                      <c:pt idx="15">
                        <c:v>2.3809322196067808</c:v>
                      </c:pt>
                      <c:pt idx="16">
                        <c:v>2.3710179055635652</c:v>
                      </c:pt>
                      <c:pt idx="17">
                        <c:v>2.4043184038501382</c:v>
                      </c:pt>
                      <c:pt idx="18">
                        <c:v>2.4315746414796733</c:v>
                      </c:pt>
                      <c:pt idx="19">
                        <c:v>2.4667396321169823</c:v>
                      </c:pt>
                      <c:pt idx="20">
                        <c:v>2.4757189261294998</c:v>
                      </c:pt>
                      <c:pt idx="21">
                        <c:v>2.4623314327009975</c:v>
                      </c:pt>
                      <c:pt idx="22">
                        <c:v>2.4438125227441674</c:v>
                      </c:pt>
                      <c:pt idx="23">
                        <c:v>2.4245508176910082</c:v>
                      </c:pt>
                      <c:pt idx="24">
                        <c:v>2.4085317327211513</c:v>
                      </c:pt>
                      <c:pt idx="25">
                        <c:v>2.4517287103291832</c:v>
                      </c:pt>
                      <c:pt idx="26">
                        <c:v>2.4718680943651505</c:v>
                      </c:pt>
                      <c:pt idx="27">
                        <c:v>2.4990104548265282</c:v>
                      </c:pt>
                      <c:pt idx="28">
                        <c:v>2.5400166790215328</c:v>
                      </c:pt>
                      <c:pt idx="29">
                        <c:v>2.5400166790215328</c:v>
                      </c:pt>
                      <c:pt idx="30">
                        <c:v>2.5246623986597809</c:v>
                      </c:pt>
                      <c:pt idx="31">
                        <c:v>2.4952123108218811</c:v>
                      </c:pt>
                      <c:pt idx="32">
                        <c:v>2.4825533522268897</c:v>
                      </c:pt>
                      <c:pt idx="33">
                        <c:v>2.5760923187021985</c:v>
                      </c:pt>
                      <c:pt idx="34">
                        <c:v>2.6620730772212831</c:v>
                      </c:pt>
                      <c:pt idx="35">
                        <c:v>2.7372953729452765</c:v>
                      </c:pt>
                      <c:pt idx="36">
                        <c:v>2.8144358218288508</c:v>
                      </c:pt>
                      <c:pt idx="37">
                        <c:v>2.8184640417447313</c:v>
                      </c:pt>
                      <c:pt idx="38">
                        <c:v>2.7532325596617824</c:v>
                      </c:pt>
                      <c:pt idx="39">
                        <c:v>2.6988550431550307</c:v>
                      </c:pt>
                      <c:pt idx="40">
                        <c:v>2.6715713972116362</c:v>
                      </c:pt>
                      <c:pt idx="41">
                        <c:v>2.7780578872600645</c:v>
                      </c:pt>
                      <c:pt idx="42">
                        <c:v>2.9180629672650134</c:v>
                      </c:pt>
                      <c:pt idx="43">
                        <c:v>3.0280219661236885</c:v>
                      </c:pt>
                      <c:pt idx="44">
                        <c:v>3.115186655249826</c:v>
                      </c:pt>
                      <c:pt idx="45">
                        <c:v>3.1009218334263067</c:v>
                      </c:pt>
                      <c:pt idx="46">
                        <c:v>3.0423478449105126</c:v>
                      </c:pt>
                      <c:pt idx="47">
                        <c:v>2.9948594952579644</c:v>
                      </c:pt>
                      <c:pt idx="48">
                        <c:v>2.9677292315023696</c:v>
                      </c:pt>
                      <c:pt idx="49">
                        <c:v>2.9577048248234608</c:v>
                      </c:pt>
                      <c:pt idx="50">
                        <c:v>2.9922865438210109</c:v>
                      </c:pt>
                      <c:pt idx="51">
                        <c:v>3.0107018632467124</c:v>
                      </c:pt>
                      <c:pt idx="52">
                        <c:v>3.0218199266849686</c:v>
                      </c:pt>
                      <c:pt idx="53">
                        <c:v>3.0048707294334189</c:v>
                      </c:pt>
                      <c:pt idx="54">
                        <c:v>2.9811346186783823</c:v>
                      </c:pt>
                      <c:pt idx="55">
                        <c:v>2.9490945661615751</c:v>
                      </c:pt>
                      <c:pt idx="56">
                        <c:v>2.9116305370757898</c:v>
                      </c:pt>
                      <c:pt idx="57">
                        <c:v>2.8872361449223076</c:v>
                      </c:pt>
                      <c:pt idx="58">
                        <c:v>2.8906679237679498</c:v>
                      </c:pt>
                      <c:pt idx="59">
                        <c:v>2.8995893571003575</c:v>
                      </c:pt>
                      <c:pt idx="60">
                        <c:v>2.9151160743807507</c:v>
                      </c:pt>
                      <c:pt idx="61">
                        <c:v>2.9037930344273124</c:v>
                      </c:pt>
                      <c:pt idx="62">
                        <c:v>2.8828536729837029</c:v>
                      </c:pt>
                      <c:pt idx="63">
                        <c:v>2.8647281209061974</c:v>
                      </c:pt>
                      <c:pt idx="64">
                        <c:v>2.8479062525679359</c:v>
                      </c:pt>
                      <c:pt idx="65">
                        <c:v>2.8578040134629239</c:v>
                      </c:pt>
                      <c:pt idx="66">
                        <c:v>2.8720613541857984</c:v>
                      </c:pt>
                      <c:pt idx="67">
                        <c:v>2.881599026416704</c:v>
                      </c:pt>
                      <c:pt idx="68">
                        <c:v>2.8993733915710607</c:v>
                      </c:pt>
                      <c:pt idx="69">
                        <c:v>2.9029270655329151</c:v>
                      </c:pt>
                      <c:pt idx="70">
                        <c:v>2.8834246540590844</c:v>
                      </c:pt>
                      <c:pt idx="71">
                        <c:v>2.8624228057276708</c:v>
                      </c:pt>
                      <c:pt idx="72">
                        <c:v>2.8475087875361931</c:v>
                      </c:pt>
                      <c:pt idx="73">
                        <c:v>2.8655593878901726</c:v>
                      </c:pt>
                      <c:pt idx="74">
                        <c:v>2.8938537121364178</c:v>
                      </c:pt>
                      <c:pt idx="75">
                        <c:v>2.9250007669328459</c:v>
                      </c:pt>
                      <c:pt idx="76">
                        <c:v>2.9522442160656648</c:v>
                      </c:pt>
                      <c:pt idx="77">
                        <c:v>2.9526477829690423</c:v>
                      </c:pt>
                      <c:pt idx="78">
                        <c:v>2.9332752035667786</c:v>
                      </c:pt>
                      <c:pt idx="79">
                        <c:v>2.9148779794573558</c:v>
                      </c:pt>
                      <c:pt idx="80">
                        <c:v>2.9020844555576639</c:v>
                      </c:pt>
                      <c:pt idx="81">
                        <c:v>2.920226577464665</c:v>
                      </c:pt>
                      <c:pt idx="82">
                        <c:v>2.9473813418307078</c:v>
                      </c:pt>
                      <c:pt idx="83">
                        <c:v>2.9774751838768618</c:v>
                      </c:pt>
                      <c:pt idx="84">
                        <c:v>2.9996350718410603</c:v>
                      </c:pt>
                      <c:pt idx="85">
                        <c:v>2.9992565176934738</c:v>
                      </c:pt>
                      <c:pt idx="86">
                        <c:v>2.9809604414725261</c:v>
                      </c:pt>
                      <c:pt idx="87">
                        <c:v>2.9629180060471363</c:v>
                      </c:pt>
                      <c:pt idx="88">
                        <c:v>2.9493706770456223</c:v>
                      </c:pt>
                      <c:pt idx="89">
                        <c:v>2.9596700099450124</c:v>
                      </c:pt>
                      <c:pt idx="90">
                        <c:v>2.9580978465529832</c:v>
                      </c:pt>
                      <c:pt idx="91">
                        <c:v>2.9751735077063088</c:v>
                      </c:pt>
                      <c:pt idx="92">
                        <c:v>2.9893513217418639</c:v>
                      </c:pt>
                      <c:pt idx="93">
                        <c:v>2.9887547952385782</c:v>
                      </c:pt>
                      <c:pt idx="94">
                        <c:v>2.9750343230354619</c:v>
                      </c:pt>
                      <c:pt idx="95">
                        <c:v>2.9583992566597561</c:v>
                      </c:pt>
                      <c:pt idx="96">
                        <c:v>2.9496785892687885</c:v>
                      </c:pt>
                      <c:pt idx="97">
                        <c:v>2.9699729562987067</c:v>
                      </c:pt>
                      <c:pt idx="98">
                        <c:v>2.9995493773704842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709-4C44-876C-E504A399DAD4}"/>
                  </c:ext>
                </c:extLst>
              </c15:ser>
            </c15:filteredScatterSeries>
            <c15:filteredScatte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Outputs!$Z$1:$Z$2</c15:sqref>
                        </c15:formulaRef>
                      </c:ext>
                    </c:extLst>
                    <c:strCache>
                      <c:ptCount val="2"/>
                      <c:pt idx="0">
                        <c:v>Alt2_85_LP</c:v>
                      </c:pt>
                      <c:pt idx="1">
                        <c:v>ITU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Outputs!$Z$3:$Z$101</c15:sqref>
                        </c15:formulaRef>
                      </c:ext>
                    </c:extLst>
                    <c:numCache>
                      <c:formatCode>0.00</c:formatCode>
                      <c:ptCount val="99"/>
                      <c:pt idx="0">
                        <c:v>1.5542708025861043</c:v>
                      </c:pt>
                      <c:pt idx="1">
                        <c:v>1.6425885085937435</c:v>
                      </c:pt>
                      <c:pt idx="2">
                        <c:v>1.737320971352972</c:v>
                      </c:pt>
                      <c:pt idx="3">
                        <c:v>1.8135268529257251</c:v>
                      </c:pt>
                      <c:pt idx="4">
                        <c:v>1.8788800825168064</c:v>
                      </c:pt>
                      <c:pt idx="5">
                        <c:v>1.9096757578522863</c:v>
                      </c:pt>
                      <c:pt idx="6">
                        <c:v>1.8958726270017801</c:v>
                      </c:pt>
                      <c:pt idx="7">
                        <c:v>1.8748141525625943</c:v>
                      </c:pt>
                      <c:pt idx="8">
                        <c:v>1.8623910464033584</c:v>
                      </c:pt>
                      <c:pt idx="9">
                        <c:v>1.9331768598570886</c:v>
                      </c:pt>
                      <c:pt idx="10">
                        <c:v>2.0403694865608388</c:v>
                      </c:pt>
                      <c:pt idx="11">
                        <c:v>2.1441888660563588</c:v>
                      </c:pt>
                      <c:pt idx="12">
                        <c:v>2.2375856942880756</c:v>
                      </c:pt>
                      <c:pt idx="13">
                        <c:v>2.2644929682098804</c:v>
                      </c:pt>
                      <c:pt idx="14">
                        <c:v>2.2487918059534087</c:v>
                      </c:pt>
                      <c:pt idx="15">
                        <c:v>2.2313841665582639</c:v>
                      </c:pt>
                      <c:pt idx="16">
                        <c:v>2.2234543563699587</c:v>
                      </c:pt>
                      <c:pt idx="17">
                        <c:v>2.2590483675727739</c:v>
                      </c:pt>
                      <c:pt idx="18">
                        <c:v>2.2889263311167474</c:v>
                      </c:pt>
                      <c:pt idx="19">
                        <c:v>2.327229560093325</c:v>
                      </c:pt>
                      <c:pt idx="20">
                        <c:v>2.3396435505328856</c:v>
                      </c:pt>
                      <c:pt idx="21">
                        <c:v>2.3290561229800502</c:v>
                      </c:pt>
                      <c:pt idx="22">
                        <c:v>2.3131266767875296</c:v>
                      </c:pt>
                      <c:pt idx="23">
                        <c:v>2.2964697860804</c:v>
                      </c:pt>
                      <c:pt idx="24">
                        <c:v>2.2828915347682326</c:v>
                      </c:pt>
                      <c:pt idx="25">
                        <c:v>2.328808489221196</c:v>
                      </c:pt>
                      <c:pt idx="26">
                        <c:v>2.3517257239060401</c:v>
                      </c:pt>
                      <c:pt idx="27">
                        <c:v>2.3783593284804958</c:v>
                      </c:pt>
                      <c:pt idx="28">
                        <c:v>2.3986379867644909</c:v>
                      </c:pt>
                      <c:pt idx="29">
                        <c:v>2.3986379867644909</c:v>
                      </c:pt>
                      <c:pt idx="30">
                        <c:v>2.3681705064436422</c:v>
                      </c:pt>
                      <c:pt idx="31">
                        <c:v>2.3282136253293984</c:v>
                      </c:pt>
                      <c:pt idx="32">
                        <c:v>2.3109795662575827</c:v>
                      </c:pt>
                      <c:pt idx="33">
                        <c:v>2.4051030056678511</c:v>
                      </c:pt>
                      <c:pt idx="34">
                        <c:v>2.496279588383651</c:v>
                      </c:pt>
                      <c:pt idx="35">
                        <c:v>2.5795240051706494</c:v>
                      </c:pt>
                      <c:pt idx="36">
                        <c:v>2.6651384473960777</c:v>
                      </c:pt>
                      <c:pt idx="37">
                        <c:v>2.6760936834273528</c:v>
                      </c:pt>
                      <c:pt idx="38">
                        <c:v>2.6156300585307397</c:v>
                      </c:pt>
                      <c:pt idx="39">
                        <c:v>2.5646379619577271</c:v>
                      </c:pt>
                      <c:pt idx="40">
                        <c:v>2.5418030687003217</c:v>
                      </c:pt>
                      <c:pt idx="41">
                        <c:v>2.6534969827155885</c:v>
                      </c:pt>
                      <c:pt idx="42">
                        <c:v>2.7987816068971583</c:v>
                      </c:pt>
                      <c:pt idx="43">
                        <c:v>2.9149716037213627</c:v>
                      </c:pt>
                      <c:pt idx="44">
                        <c:v>3.0090116464195011</c:v>
                      </c:pt>
                      <c:pt idx="45">
                        <c:v>3.0009309182851434</c:v>
                      </c:pt>
                      <c:pt idx="46">
                        <c:v>2.947128509711141</c:v>
                      </c:pt>
                      <c:pt idx="47">
                        <c:v>2.9031993420651405</c:v>
                      </c:pt>
                      <c:pt idx="48">
                        <c:v>2.8783739588848563</c:v>
                      </c:pt>
                      <c:pt idx="49">
                        <c:v>2.8708512591250739</c:v>
                      </c:pt>
                      <c:pt idx="50">
                        <c:v>2.9082525974758262</c:v>
                      </c:pt>
                      <c:pt idx="51">
                        <c:v>2.9291951597026609</c:v>
                      </c:pt>
                      <c:pt idx="52">
                        <c:v>2.9423766387357757</c:v>
                      </c:pt>
                      <c:pt idx="53">
                        <c:v>2.926778165281589</c:v>
                      </c:pt>
                      <c:pt idx="54">
                        <c:v>2.904443376729831</c:v>
                      </c:pt>
                      <c:pt idx="55">
                        <c:v>2.8740247775496801</c:v>
                      </c:pt>
                      <c:pt idx="56">
                        <c:v>2.8382565688325552</c:v>
                      </c:pt>
                      <c:pt idx="57">
                        <c:v>2.8154381902790782</c:v>
                      </c:pt>
                      <c:pt idx="58">
                        <c:v>2.8203693960406762</c:v>
                      </c:pt>
                      <c:pt idx="59">
                        <c:v>2.8306856008819286</c:v>
                      </c:pt>
                      <c:pt idx="60">
                        <c:v>2.8475498543300968</c:v>
                      </c:pt>
                      <c:pt idx="61">
                        <c:v>2.8374182984384042</c:v>
                      </c:pt>
                      <c:pt idx="62">
                        <c:v>2.8174018131861982</c:v>
                      </c:pt>
                      <c:pt idx="63">
                        <c:v>2.8000647473087232</c:v>
                      </c:pt>
                      <c:pt idx="64">
                        <c:v>2.7840534615962835</c:v>
                      </c:pt>
                      <c:pt idx="65">
                        <c:v>2.7949003838020312</c:v>
                      </c:pt>
                      <c:pt idx="66">
                        <c:v>2.8101934966414963</c:v>
                      </c:pt>
                      <c:pt idx="67">
                        <c:v>2.8207893602779688</c:v>
                      </c:pt>
                      <c:pt idx="68">
                        <c:v>2.8395468201597569</c:v>
                      </c:pt>
                      <c:pt idx="69">
                        <c:v>2.8439658918918784</c:v>
                      </c:pt>
                      <c:pt idx="70">
                        <c:v>2.8252293232672945</c:v>
                      </c:pt>
                      <c:pt idx="71">
                        <c:v>2.804966823201374</c:v>
                      </c:pt>
                      <c:pt idx="72">
                        <c:v>2.7906799831229412</c:v>
                      </c:pt>
                      <c:pt idx="73">
                        <c:v>2.8092985559667421</c:v>
                      </c:pt>
                      <c:pt idx="74">
                        <c:v>2.8382149574385256</c:v>
                      </c:pt>
                      <c:pt idx="75">
                        <c:v>2.8700451059034782</c:v>
                      </c:pt>
                      <c:pt idx="76">
                        <c:v>2.8979288445349067</c:v>
                      </c:pt>
                      <c:pt idx="77">
                        <c:v>2.8990835756809585</c:v>
                      </c:pt>
                      <c:pt idx="78">
                        <c:v>2.8804848062638722</c:v>
                      </c:pt>
                      <c:pt idx="79">
                        <c:v>2.8626968166115048</c:v>
                      </c:pt>
                      <c:pt idx="80">
                        <c:v>2.8504990264087686</c:v>
                      </c:pt>
                      <c:pt idx="81">
                        <c:v>2.8692425117307896</c:v>
                      </c:pt>
                      <c:pt idx="82">
                        <c:v>2.8969234438362363</c:v>
                      </c:pt>
                      <c:pt idx="83">
                        <c:v>2.9275192718816982</c:v>
                      </c:pt>
                      <c:pt idx="84">
                        <c:v>2.9502348609382536</c:v>
                      </c:pt>
                      <c:pt idx="85">
                        <c:v>2.9505171936286847</c:v>
                      </c:pt>
                      <c:pt idx="86">
                        <c:v>2.9327870658941135</c:v>
                      </c:pt>
                      <c:pt idx="87">
                        <c:v>2.915236993196034</c:v>
                      </c:pt>
                      <c:pt idx="88">
                        <c:v>2.9022085519423442</c:v>
                      </c:pt>
                      <c:pt idx="89">
                        <c:v>2.9129904720855517</c:v>
                      </c:pt>
                      <c:pt idx="90">
                        <c:v>2.91192283493266</c:v>
                      </c:pt>
                      <c:pt idx="91">
                        <c:v>2.929470046688893</c:v>
                      </c:pt>
                      <c:pt idx="92">
                        <c:v>2.9441300772216183</c:v>
                      </c:pt>
                      <c:pt idx="93">
                        <c:v>2.9440002600381088</c:v>
                      </c:pt>
                      <c:pt idx="94">
                        <c:v>2.9307684358220838</c:v>
                      </c:pt>
                      <c:pt idx="95">
                        <c:v>2.914616219112145</c:v>
                      </c:pt>
                      <c:pt idx="96">
                        <c:v>2.9063245028484799</c:v>
                      </c:pt>
                      <c:pt idx="97">
                        <c:v>2.9270430704278363</c:v>
                      </c:pt>
                      <c:pt idx="98">
                        <c:v>2.9570524546513957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709-4C44-876C-E504A399DAD4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2"/>
          <c:order val="2"/>
          <c:tx>
            <c:strRef>
              <c:f>Outputs!$D$1:$D$2</c:f>
              <c:strCache>
                <c:ptCount val="2"/>
                <c:pt idx="0">
                  <c:v>Alt2_85_HF</c:v>
                </c:pt>
                <c:pt idx="1">
                  <c:v>% Retained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Outputs!$A$3:$A$101</c:f>
              <c:numCache>
                <c:formatCode>General</c:formatCode>
                <c:ptCount val="99"/>
                <c:pt idx="0">
                  <c:v>0.125</c:v>
                </c:pt>
                <c:pt idx="1">
                  <c:v>0.25</c:v>
                </c:pt>
                <c:pt idx="2">
                  <c:v>0.375</c:v>
                </c:pt>
                <c:pt idx="3">
                  <c:v>0.5</c:v>
                </c:pt>
                <c:pt idx="4">
                  <c:v>0.625</c:v>
                </c:pt>
                <c:pt idx="5">
                  <c:v>0.75</c:v>
                </c:pt>
                <c:pt idx="6">
                  <c:v>0.875</c:v>
                </c:pt>
                <c:pt idx="7">
                  <c:v>1</c:v>
                </c:pt>
                <c:pt idx="8">
                  <c:v>1.125</c:v>
                </c:pt>
                <c:pt idx="9">
                  <c:v>1.25</c:v>
                </c:pt>
                <c:pt idx="10">
                  <c:v>1.375</c:v>
                </c:pt>
                <c:pt idx="11">
                  <c:v>1.5</c:v>
                </c:pt>
                <c:pt idx="12">
                  <c:v>1.625</c:v>
                </c:pt>
                <c:pt idx="13">
                  <c:v>1.75</c:v>
                </c:pt>
                <c:pt idx="14">
                  <c:v>1.875</c:v>
                </c:pt>
                <c:pt idx="15">
                  <c:v>2</c:v>
                </c:pt>
                <c:pt idx="16">
                  <c:v>2.125</c:v>
                </c:pt>
                <c:pt idx="17">
                  <c:v>2.25</c:v>
                </c:pt>
                <c:pt idx="18">
                  <c:v>2.375</c:v>
                </c:pt>
                <c:pt idx="19">
                  <c:v>2.5</c:v>
                </c:pt>
                <c:pt idx="20">
                  <c:v>2.625</c:v>
                </c:pt>
                <c:pt idx="21">
                  <c:v>2.75</c:v>
                </c:pt>
                <c:pt idx="22">
                  <c:v>2.875</c:v>
                </c:pt>
                <c:pt idx="23">
                  <c:v>3</c:v>
                </c:pt>
                <c:pt idx="24">
                  <c:v>3.125</c:v>
                </c:pt>
                <c:pt idx="25">
                  <c:v>3.25</c:v>
                </c:pt>
                <c:pt idx="26">
                  <c:v>3.375</c:v>
                </c:pt>
                <c:pt idx="27">
                  <c:v>3.5</c:v>
                </c:pt>
                <c:pt idx="28">
                  <c:v>3.625</c:v>
                </c:pt>
                <c:pt idx="29">
                  <c:v>3.75</c:v>
                </c:pt>
                <c:pt idx="30">
                  <c:v>3.875</c:v>
                </c:pt>
                <c:pt idx="31">
                  <c:v>4</c:v>
                </c:pt>
                <c:pt idx="32">
                  <c:v>4.125</c:v>
                </c:pt>
                <c:pt idx="33">
                  <c:v>4.25</c:v>
                </c:pt>
                <c:pt idx="34">
                  <c:v>4.375</c:v>
                </c:pt>
                <c:pt idx="35">
                  <c:v>4.5</c:v>
                </c:pt>
                <c:pt idx="36">
                  <c:v>4.625</c:v>
                </c:pt>
                <c:pt idx="37">
                  <c:v>4.75</c:v>
                </c:pt>
                <c:pt idx="38">
                  <c:v>4.875</c:v>
                </c:pt>
                <c:pt idx="39">
                  <c:v>5</c:v>
                </c:pt>
                <c:pt idx="40">
                  <c:v>5.125</c:v>
                </c:pt>
                <c:pt idx="41">
                  <c:v>5.25</c:v>
                </c:pt>
                <c:pt idx="42">
                  <c:v>5.375</c:v>
                </c:pt>
                <c:pt idx="43">
                  <c:v>5.5</c:v>
                </c:pt>
                <c:pt idx="44">
                  <c:v>5.625</c:v>
                </c:pt>
                <c:pt idx="45">
                  <c:v>5.75</c:v>
                </c:pt>
                <c:pt idx="46">
                  <c:v>5.875</c:v>
                </c:pt>
                <c:pt idx="47">
                  <c:v>6</c:v>
                </c:pt>
                <c:pt idx="48">
                  <c:v>6.125</c:v>
                </c:pt>
                <c:pt idx="49">
                  <c:v>6.25</c:v>
                </c:pt>
                <c:pt idx="50">
                  <c:v>6.375</c:v>
                </c:pt>
                <c:pt idx="51">
                  <c:v>6.5</c:v>
                </c:pt>
                <c:pt idx="52">
                  <c:v>6.625</c:v>
                </c:pt>
                <c:pt idx="53">
                  <c:v>6.75</c:v>
                </c:pt>
                <c:pt idx="54">
                  <c:v>6.875</c:v>
                </c:pt>
                <c:pt idx="55">
                  <c:v>7</c:v>
                </c:pt>
                <c:pt idx="56">
                  <c:v>7.125</c:v>
                </c:pt>
                <c:pt idx="57">
                  <c:v>7.25</c:v>
                </c:pt>
                <c:pt idx="58">
                  <c:v>7.375</c:v>
                </c:pt>
                <c:pt idx="59">
                  <c:v>7.5</c:v>
                </c:pt>
                <c:pt idx="60">
                  <c:v>7.625</c:v>
                </c:pt>
                <c:pt idx="61">
                  <c:v>7.75</c:v>
                </c:pt>
                <c:pt idx="62">
                  <c:v>7.875</c:v>
                </c:pt>
                <c:pt idx="63">
                  <c:v>8</c:v>
                </c:pt>
                <c:pt idx="64">
                  <c:v>8.125</c:v>
                </c:pt>
                <c:pt idx="65">
                  <c:v>8.25</c:v>
                </c:pt>
                <c:pt idx="66">
                  <c:v>8.375</c:v>
                </c:pt>
                <c:pt idx="67">
                  <c:v>8.5</c:v>
                </c:pt>
                <c:pt idx="68">
                  <c:v>8.625</c:v>
                </c:pt>
                <c:pt idx="69">
                  <c:v>8.75</c:v>
                </c:pt>
                <c:pt idx="70">
                  <c:v>8.875</c:v>
                </c:pt>
                <c:pt idx="71">
                  <c:v>9</c:v>
                </c:pt>
                <c:pt idx="72">
                  <c:v>9.125</c:v>
                </c:pt>
                <c:pt idx="73">
                  <c:v>9.25</c:v>
                </c:pt>
                <c:pt idx="74">
                  <c:v>9.375</c:v>
                </c:pt>
                <c:pt idx="75">
                  <c:v>9.5</c:v>
                </c:pt>
                <c:pt idx="76">
                  <c:v>9.625</c:v>
                </c:pt>
                <c:pt idx="77">
                  <c:v>9.75</c:v>
                </c:pt>
                <c:pt idx="78">
                  <c:v>9.875</c:v>
                </c:pt>
                <c:pt idx="79">
                  <c:v>10</c:v>
                </c:pt>
                <c:pt idx="80">
                  <c:v>10.125</c:v>
                </c:pt>
                <c:pt idx="81">
                  <c:v>10.25</c:v>
                </c:pt>
                <c:pt idx="82">
                  <c:v>10.375</c:v>
                </c:pt>
                <c:pt idx="83">
                  <c:v>10.5</c:v>
                </c:pt>
                <c:pt idx="84">
                  <c:v>10.625</c:v>
                </c:pt>
                <c:pt idx="85">
                  <c:v>10.75</c:v>
                </c:pt>
                <c:pt idx="86">
                  <c:v>10.875</c:v>
                </c:pt>
                <c:pt idx="87">
                  <c:v>11</c:v>
                </c:pt>
                <c:pt idx="88">
                  <c:v>11.125</c:v>
                </c:pt>
                <c:pt idx="89">
                  <c:v>11.25</c:v>
                </c:pt>
                <c:pt idx="90">
                  <c:v>11.375</c:v>
                </c:pt>
                <c:pt idx="91">
                  <c:v>11.5</c:v>
                </c:pt>
                <c:pt idx="92">
                  <c:v>11.625</c:v>
                </c:pt>
                <c:pt idx="93">
                  <c:v>11.75</c:v>
                </c:pt>
                <c:pt idx="94">
                  <c:v>11.875</c:v>
                </c:pt>
                <c:pt idx="95">
                  <c:v>12</c:v>
                </c:pt>
                <c:pt idx="96">
                  <c:v>12.125</c:v>
                </c:pt>
                <c:pt idx="97">
                  <c:v>12.25</c:v>
                </c:pt>
                <c:pt idx="98">
                  <c:v>12.375</c:v>
                </c:pt>
              </c:numCache>
            </c:numRef>
          </c:xVal>
          <c:yVal>
            <c:numRef>
              <c:f>Outputs!$D$3:$D$101</c:f>
              <c:numCache>
                <c:formatCode>0.00%</c:formatCode>
                <c:ptCount val="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0.99999999999999478</c:v>
                </c:pt>
                <c:pt idx="30">
                  <c:v>0.99999999999904532</c:v>
                </c:pt>
                <c:pt idx="31">
                  <c:v>0.99999999991764188</c:v>
                </c:pt>
                <c:pt idx="32">
                  <c:v>0.99999999616377633</c:v>
                </c:pt>
                <c:pt idx="33">
                  <c:v>0.99999989491474595</c:v>
                </c:pt>
                <c:pt idx="34">
                  <c:v>0.99999819070719631</c:v>
                </c:pt>
                <c:pt idx="35">
                  <c:v>0.99997929725127666</c:v>
                </c:pt>
                <c:pt idx="36">
                  <c:v>0.999834831566214</c:v>
                </c:pt>
                <c:pt idx="37">
                  <c:v>0.99904201969915996</c:v>
                </c:pt>
                <c:pt idx="38">
                  <c:v>0.99580921554609181</c:v>
                </c:pt>
                <c:pt idx="39">
                  <c:v>0.9857081912797413</c:v>
                </c:pt>
                <c:pt idx="40">
                  <c:v>0.96084899266399759</c:v>
                </c:pt>
                <c:pt idx="41">
                  <c:v>0.91144553351117041</c:v>
                </c:pt>
                <c:pt idx="42">
                  <c:v>0.83047118656257324</c:v>
                </c:pt>
                <c:pt idx="43">
                  <c:v>0.71877055106132826</c:v>
                </c:pt>
                <c:pt idx="44">
                  <c:v>0.58667373588897398</c:v>
                </c:pt>
                <c:pt idx="45">
                  <c:v>0.45038419995282442</c:v>
                </c:pt>
                <c:pt idx="46">
                  <c:v>0.32568983086772307</c:v>
                </c:pt>
                <c:pt idx="47">
                  <c:v>0.22303474018916211</c:v>
                </c:pt>
                <c:pt idx="48">
                  <c:v>0.14580772456127178</c:v>
                </c:pt>
                <c:pt idx="49">
                  <c:v>9.2059482873832185E-2</c:v>
                </c:pt>
                <c:pt idx="50">
                  <c:v>5.6996378449520171E-2</c:v>
                </c:pt>
                <c:pt idx="51">
                  <c:v>3.5252458873579279E-2</c:v>
                </c:pt>
                <c:pt idx="52">
                  <c:v>2.2250702882523225E-2</c:v>
                </c:pt>
                <c:pt idx="53">
                  <c:v>1.4635101275012975E-2</c:v>
                </c:pt>
                <c:pt idx="54">
                  <c:v>1.0191337242227715E-2</c:v>
                </c:pt>
                <c:pt idx="55">
                  <c:v>7.5591105401866844E-3</c:v>
                </c:pt>
                <c:pt idx="56">
                  <c:v>5.9441524061439686E-3</c:v>
                </c:pt>
                <c:pt idx="57">
                  <c:v>4.8989070351118796E-3</c:v>
                </c:pt>
                <c:pt idx="58">
                  <c:v>4.1790517534898361E-3</c:v>
                </c:pt>
                <c:pt idx="59">
                  <c:v>3.6510198821011574E-3</c:v>
                </c:pt>
                <c:pt idx="60">
                  <c:v>3.2412314592012536E-3</c:v>
                </c:pt>
                <c:pt idx="61">
                  <c:v>2.9066339419610539E-3</c:v>
                </c:pt>
                <c:pt idx="62">
                  <c:v>2.622829061564112E-3</c:v>
                </c:pt>
                <c:pt idx="63">
                  <c:v>2.3751805806999744E-3</c:v>
                </c:pt>
                <c:pt idx="64">
                  <c:v>2.1548647296129523E-3</c:v>
                </c:pt>
                <c:pt idx="65">
                  <c:v>1.956467229236287E-3</c:v>
                </c:pt>
                <c:pt idx="66">
                  <c:v>1.7752726117902034E-3</c:v>
                </c:pt>
                <c:pt idx="67">
                  <c:v>1.6089899855075292E-3</c:v>
                </c:pt>
                <c:pt idx="68">
                  <c:v>1.4576713211799514E-3</c:v>
                </c:pt>
                <c:pt idx="69">
                  <c:v>1.320630599217178E-3</c:v>
                </c:pt>
                <c:pt idx="70">
                  <c:v>1.1969402066219935E-3</c:v>
                </c:pt>
                <c:pt idx="71">
                  <c:v>1.0856298252714608E-3</c:v>
                </c:pt>
                <c:pt idx="72">
                  <c:v>9.8558853638730211E-4</c:v>
                </c:pt>
                <c:pt idx="73">
                  <c:v>8.9573572884697121E-4</c:v>
                </c:pt>
                <c:pt idx="74">
                  <c:v>8.1518632451294828E-4</c:v>
                </c:pt>
                <c:pt idx="75">
                  <c:v>7.4308149121352443E-4</c:v>
                </c:pt>
                <c:pt idx="76">
                  <c:v>6.7854009677813893E-4</c:v>
                </c:pt>
                <c:pt idx="77">
                  <c:v>6.2061458544931567E-4</c:v>
                </c:pt>
                <c:pt idx="78">
                  <c:v>5.6818754598516534E-4</c:v>
                </c:pt>
                <c:pt idx="79">
                  <c:v>5.2057648917551295E-4</c:v>
                </c:pt>
                <c:pt idx="80">
                  <c:v>4.7730850534907982E-4</c:v>
                </c:pt>
                <c:pt idx="81">
                  <c:v>4.3794404364174468E-4</c:v>
                </c:pt>
                <c:pt idx="82">
                  <c:v>4.021334880632678E-4</c:v>
                </c:pt>
                <c:pt idx="83">
                  <c:v>3.6958861733807201E-4</c:v>
                </c:pt>
                <c:pt idx="84">
                  <c:v>3.3999714527108496E-4</c:v>
                </c:pt>
                <c:pt idx="85">
                  <c:v>3.1303213318888313E-4</c:v>
                </c:pt>
                <c:pt idx="86">
                  <c:v>2.8834986103909725E-4</c:v>
                </c:pt>
                <c:pt idx="87">
                  <c:v>2.6582601079098701E-4</c:v>
                </c:pt>
                <c:pt idx="88">
                  <c:v>2.4536264627362034E-4</c:v>
                </c:pt>
                <c:pt idx="89">
                  <c:v>2.2684002763204226E-4</c:v>
                </c:pt>
                <c:pt idx="90">
                  <c:v>2.1022905340452159E-4</c:v>
                </c:pt>
                <c:pt idx="91">
                  <c:v>1.9549161373007813E-4</c:v>
                </c:pt>
                <c:pt idx="92">
                  <c:v>1.825303672792038E-4</c:v>
                </c:pt>
                <c:pt idx="93">
                  <c:v>1.7120687899837409E-4</c:v>
                </c:pt>
                <c:pt idx="94">
                  <c:v>1.6139312490958885E-4</c:v>
                </c:pt>
                <c:pt idx="95">
                  <c:v>1.5295669114085095E-4</c:v>
                </c:pt>
                <c:pt idx="96">
                  <c:v>1.4580935918118024E-4</c:v>
                </c:pt>
                <c:pt idx="97">
                  <c:v>1.3991235280233892E-4</c:v>
                </c:pt>
                <c:pt idx="98">
                  <c:v>1.348697313682149E-4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709-4C44-876C-E504A399D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56624"/>
        <c:axId val="61336046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Outputs!$G$1:$G$2</c15:sqref>
                        </c15:formulaRef>
                      </c:ext>
                    </c:extLst>
                    <c:strCache>
                      <c:ptCount val="2"/>
                      <c:pt idx="0">
                        <c:v>Alt2_85_MF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Outputs!$G$3:$G$101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0.99999999999904532</c:v>
                      </c:pt>
                      <c:pt idx="31">
                        <c:v>0.99999999991764188</c:v>
                      </c:pt>
                      <c:pt idx="32">
                        <c:v>0.99999999616377633</c:v>
                      </c:pt>
                      <c:pt idx="33">
                        <c:v>0.99999989491474595</c:v>
                      </c:pt>
                      <c:pt idx="34">
                        <c:v>0.99999819070719631</c:v>
                      </c:pt>
                      <c:pt idx="35">
                        <c:v>0.99997929725127666</c:v>
                      </c:pt>
                      <c:pt idx="36">
                        <c:v>0.999834831566214</c:v>
                      </c:pt>
                      <c:pt idx="37">
                        <c:v>0.99904201969915996</c:v>
                      </c:pt>
                      <c:pt idx="38">
                        <c:v>0.99580921554609181</c:v>
                      </c:pt>
                      <c:pt idx="39">
                        <c:v>0.9857081912797413</c:v>
                      </c:pt>
                      <c:pt idx="40">
                        <c:v>0.96084899266399759</c:v>
                      </c:pt>
                      <c:pt idx="41">
                        <c:v>0.91144553351117041</c:v>
                      </c:pt>
                      <c:pt idx="42">
                        <c:v>0.83047118656257324</c:v>
                      </c:pt>
                      <c:pt idx="43">
                        <c:v>0.71877055106132826</c:v>
                      </c:pt>
                      <c:pt idx="44">
                        <c:v>0.58667373588897398</c:v>
                      </c:pt>
                      <c:pt idx="45">
                        <c:v>0.45038419995282442</c:v>
                      </c:pt>
                      <c:pt idx="46">
                        <c:v>0.32568983086772307</c:v>
                      </c:pt>
                      <c:pt idx="47">
                        <c:v>0.22303474018916211</c:v>
                      </c:pt>
                      <c:pt idx="48">
                        <c:v>0.14580772456127178</c:v>
                      </c:pt>
                      <c:pt idx="49">
                        <c:v>9.2059482873832185E-2</c:v>
                      </c:pt>
                      <c:pt idx="50">
                        <c:v>5.6996378449520171E-2</c:v>
                      </c:pt>
                      <c:pt idx="51">
                        <c:v>3.5252458873579279E-2</c:v>
                      </c:pt>
                      <c:pt idx="52">
                        <c:v>2.2250702882523225E-2</c:v>
                      </c:pt>
                      <c:pt idx="53">
                        <c:v>1.4635101275012975E-2</c:v>
                      </c:pt>
                      <c:pt idx="54">
                        <c:v>1.0191337242227715E-2</c:v>
                      </c:pt>
                      <c:pt idx="55">
                        <c:v>7.5591105401866844E-3</c:v>
                      </c:pt>
                      <c:pt idx="56">
                        <c:v>5.9441524061439686E-3</c:v>
                      </c:pt>
                      <c:pt idx="57">
                        <c:v>4.8989070351118796E-3</c:v>
                      </c:pt>
                      <c:pt idx="58">
                        <c:v>4.1790517534898361E-3</c:v>
                      </c:pt>
                      <c:pt idx="59">
                        <c:v>3.6510198821011574E-3</c:v>
                      </c:pt>
                      <c:pt idx="60">
                        <c:v>3.2412314592012536E-3</c:v>
                      </c:pt>
                      <c:pt idx="61">
                        <c:v>2.9066339419610539E-3</c:v>
                      </c:pt>
                      <c:pt idx="62">
                        <c:v>2.622829061564112E-3</c:v>
                      </c:pt>
                      <c:pt idx="63">
                        <c:v>2.3751805806999744E-3</c:v>
                      </c:pt>
                      <c:pt idx="64">
                        <c:v>2.1548647296129523E-3</c:v>
                      </c:pt>
                      <c:pt idx="65">
                        <c:v>1.956467229236287E-3</c:v>
                      </c:pt>
                      <c:pt idx="66">
                        <c:v>1.7752726117902034E-3</c:v>
                      </c:pt>
                      <c:pt idx="67">
                        <c:v>1.6089899855075292E-3</c:v>
                      </c:pt>
                      <c:pt idx="68">
                        <c:v>1.4576713211799514E-3</c:v>
                      </c:pt>
                      <c:pt idx="69">
                        <c:v>1.320630599217178E-3</c:v>
                      </c:pt>
                      <c:pt idx="70">
                        <c:v>1.1969402066219935E-3</c:v>
                      </c:pt>
                      <c:pt idx="71">
                        <c:v>1.0856298252714608E-3</c:v>
                      </c:pt>
                      <c:pt idx="72">
                        <c:v>9.8558853638730211E-4</c:v>
                      </c:pt>
                      <c:pt idx="73">
                        <c:v>8.9573572884697121E-4</c:v>
                      </c:pt>
                      <c:pt idx="74">
                        <c:v>8.1518632451294828E-4</c:v>
                      </c:pt>
                      <c:pt idx="75">
                        <c:v>7.4308149121352443E-4</c:v>
                      </c:pt>
                      <c:pt idx="76">
                        <c:v>6.7854009677813893E-4</c:v>
                      </c:pt>
                      <c:pt idx="77">
                        <c:v>6.2061458544931567E-4</c:v>
                      </c:pt>
                      <c:pt idx="78">
                        <c:v>5.6818754598516534E-4</c:v>
                      </c:pt>
                      <c:pt idx="79">
                        <c:v>5.2057648917551295E-4</c:v>
                      </c:pt>
                      <c:pt idx="80">
                        <c:v>4.7730850534907982E-4</c:v>
                      </c:pt>
                      <c:pt idx="81">
                        <c:v>4.3794404364174468E-4</c:v>
                      </c:pt>
                      <c:pt idx="82">
                        <c:v>4.021334880632678E-4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1.9549161373007813E-4</c:v>
                      </c:pt>
                      <c:pt idx="92">
                        <c:v>1.825303672792038E-4</c:v>
                      </c:pt>
                      <c:pt idx="93">
                        <c:v>1.7120687899837409E-4</c:v>
                      </c:pt>
                      <c:pt idx="94">
                        <c:v>1.6139312490958885E-4</c:v>
                      </c:pt>
                      <c:pt idx="95">
                        <c:v>1.5295669114085095E-4</c:v>
                      </c:pt>
                      <c:pt idx="96">
                        <c:v>1.4580935918118024E-4</c:v>
                      </c:pt>
                      <c:pt idx="97">
                        <c:v>1.3991235280233892E-4</c:v>
                      </c:pt>
                      <c:pt idx="98">
                        <c:v>1.348697313682149E-4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709-4C44-876C-E504A399DAD4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Outputs!$J$1:$J$2</c15:sqref>
                        </c15:formulaRef>
                      </c:ext>
                    </c:extLst>
                    <c:strCache>
                      <c:ptCount val="2"/>
                      <c:pt idx="0">
                        <c:v>Alt2_85_LF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Outputs!$J$3:$J$101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0.99999999999904532</c:v>
                      </c:pt>
                      <c:pt idx="31">
                        <c:v>0.99999999991764188</c:v>
                      </c:pt>
                      <c:pt idx="32">
                        <c:v>0.99999999616377633</c:v>
                      </c:pt>
                      <c:pt idx="33">
                        <c:v>0.99999989491474595</c:v>
                      </c:pt>
                      <c:pt idx="34">
                        <c:v>0.99999819070719631</c:v>
                      </c:pt>
                      <c:pt idx="35">
                        <c:v>0.99997929725127666</c:v>
                      </c:pt>
                      <c:pt idx="36">
                        <c:v>0.999834831566214</c:v>
                      </c:pt>
                      <c:pt idx="37">
                        <c:v>0.99904201969915996</c:v>
                      </c:pt>
                      <c:pt idx="38">
                        <c:v>0.99580921554609181</c:v>
                      </c:pt>
                      <c:pt idx="39">
                        <c:v>0.9857081912797413</c:v>
                      </c:pt>
                      <c:pt idx="40">
                        <c:v>0.96084899266399759</c:v>
                      </c:pt>
                      <c:pt idx="41">
                        <c:v>0.91144553351117041</c:v>
                      </c:pt>
                      <c:pt idx="42">
                        <c:v>0.83047118656257324</c:v>
                      </c:pt>
                      <c:pt idx="43">
                        <c:v>0.71877055106132826</c:v>
                      </c:pt>
                      <c:pt idx="44">
                        <c:v>0.58667373588897398</c:v>
                      </c:pt>
                      <c:pt idx="45">
                        <c:v>0.45038419995282442</c:v>
                      </c:pt>
                      <c:pt idx="46">
                        <c:v>0.32568983086772307</c:v>
                      </c:pt>
                      <c:pt idx="47">
                        <c:v>0.22303474018916211</c:v>
                      </c:pt>
                      <c:pt idx="48">
                        <c:v>0.14580772456127178</c:v>
                      </c:pt>
                      <c:pt idx="49">
                        <c:v>9.2059482873832185E-2</c:v>
                      </c:pt>
                      <c:pt idx="50">
                        <c:v>5.6996378449520171E-2</c:v>
                      </c:pt>
                      <c:pt idx="51">
                        <c:v>3.5252458873579279E-2</c:v>
                      </c:pt>
                      <c:pt idx="52">
                        <c:v>2.2250702882523225E-2</c:v>
                      </c:pt>
                      <c:pt idx="53">
                        <c:v>1.4635101275012975E-2</c:v>
                      </c:pt>
                      <c:pt idx="54">
                        <c:v>1.0191337242227715E-2</c:v>
                      </c:pt>
                      <c:pt idx="55">
                        <c:v>7.5591105401866844E-3</c:v>
                      </c:pt>
                      <c:pt idx="56">
                        <c:v>5.9441524061439686E-3</c:v>
                      </c:pt>
                      <c:pt idx="57">
                        <c:v>4.8989070351118796E-3</c:v>
                      </c:pt>
                      <c:pt idx="58">
                        <c:v>4.1790517534898361E-3</c:v>
                      </c:pt>
                      <c:pt idx="59">
                        <c:v>3.6510198821011574E-3</c:v>
                      </c:pt>
                      <c:pt idx="60">
                        <c:v>3.2412314592012536E-3</c:v>
                      </c:pt>
                      <c:pt idx="61">
                        <c:v>2.9066339419610539E-3</c:v>
                      </c:pt>
                      <c:pt idx="62">
                        <c:v>2.622829061564112E-3</c:v>
                      </c:pt>
                      <c:pt idx="63">
                        <c:v>2.3751805806999744E-3</c:v>
                      </c:pt>
                      <c:pt idx="64">
                        <c:v>2.1548647296129523E-3</c:v>
                      </c:pt>
                      <c:pt idx="65">
                        <c:v>1.956467229236287E-3</c:v>
                      </c:pt>
                      <c:pt idx="66">
                        <c:v>1.7752726117902034E-3</c:v>
                      </c:pt>
                      <c:pt idx="67">
                        <c:v>1.6089899855075292E-3</c:v>
                      </c:pt>
                      <c:pt idx="68">
                        <c:v>1.4576713211799514E-3</c:v>
                      </c:pt>
                      <c:pt idx="69">
                        <c:v>1.320630599217178E-3</c:v>
                      </c:pt>
                      <c:pt idx="70">
                        <c:v>1.1969402066219935E-3</c:v>
                      </c:pt>
                      <c:pt idx="71">
                        <c:v>1.0856298252714608E-3</c:v>
                      </c:pt>
                      <c:pt idx="72">
                        <c:v>9.8558853638730211E-4</c:v>
                      </c:pt>
                      <c:pt idx="73">
                        <c:v>8.9573572884697121E-4</c:v>
                      </c:pt>
                      <c:pt idx="74">
                        <c:v>8.1518632451294828E-4</c:v>
                      </c:pt>
                      <c:pt idx="75">
                        <c:v>7.4308149121352443E-4</c:v>
                      </c:pt>
                      <c:pt idx="76">
                        <c:v>6.7854009677813893E-4</c:v>
                      </c:pt>
                      <c:pt idx="77">
                        <c:v>6.2061458544931567E-4</c:v>
                      </c:pt>
                      <c:pt idx="78">
                        <c:v>5.6818754598516534E-4</c:v>
                      </c:pt>
                      <c:pt idx="79">
                        <c:v>5.2057648917551295E-4</c:v>
                      </c:pt>
                      <c:pt idx="80">
                        <c:v>4.7730850534907982E-4</c:v>
                      </c:pt>
                      <c:pt idx="81">
                        <c:v>4.3794404364174468E-4</c:v>
                      </c:pt>
                      <c:pt idx="82">
                        <c:v>4.021334880632678E-4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1.9549161373007813E-4</c:v>
                      </c:pt>
                      <c:pt idx="92">
                        <c:v>1.825303672792038E-4</c:v>
                      </c:pt>
                      <c:pt idx="93">
                        <c:v>1.7120687899837409E-4</c:v>
                      </c:pt>
                      <c:pt idx="94">
                        <c:v>1.6139312490958885E-4</c:v>
                      </c:pt>
                      <c:pt idx="95">
                        <c:v>1.5295669114085095E-4</c:v>
                      </c:pt>
                      <c:pt idx="96">
                        <c:v>1.4580935918118024E-4</c:v>
                      </c:pt>
                      <c:pt idx="97">
                        <c:v>1.3991235280233892E-4</c:v>
                      </c:pt>
                      <c:pt idx="98">
                        <c:v>1.348697313682149E-4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709-4C44-876C-E504A399DAD4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Outputs!$M$1:$M$2</c15:sqref>
                        </c15:formulaRef>
                      </c:ext>
                    </c:extLst>
                    <c:strCache>
                      <c:ptCount val="2"/>
                      <c:pt idx="0">
                        <c:v>Alt2_85_H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Outputs!$M$3:$M$101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0.99999999999904532</c:v>
                      </c:pt>
                      <c:pt idx="31">
                        <c:v>0.99999999991764188</c:v>
                      </c:pt>
                      <c:pt idx="32">
                        <c:v>0.99999999616377633</c:v>
                      </c:pt>
                      <c:pt idx="33">
                        <c:v>0.99999989491474595</c:v>
                      </c:pt>
                      <c:pt idx="34">
                        <c:v>0.99999819070719631</c:v>
                      </c:pt>
                      <c:pt idx="35">
                        <c:v>0.99997929725127666</c:v>
                      </c:pt>
                      <c:pt idx="36">
                        <c:v>0.999834831566214</c:v>
                      </c:pt>
                      <c:pt idx="37">
                        <c:v>0.99904201969915996</c:v>
                      </c:pt>
                      <c:pt idx="38">
                        <c:v>0.99580921554609181</c:v>
                      </c:pt>
                      <c:pt idx="39">
                        <c:v>0.9857081912797413</c:v>
                      </c:pt>
                      <c:pt idx="40">
                        <c:v>0.96084899266399759</c:v>
                      </c:pt>
                      <c:pt idx="41">
                        <c:v>0.91144553351117041</c:v>
                      </c:pt>
                      <c:pt idx="42">
                        <c:v>0.83047118656257324</c:v>
                      </c:pt>
                      <c:pt idx="43">
                        <c:v>0.71877055106132826</c:v>
                      </c:pt>
                      <c:pt idx="44">
                        <c:v>0.58667373588897398</c:v>
                      </c:pt>
                      <c:pt idx="45">
                        <c:v>0.45038419995282442</c:v>
                      </c:pt>
                      <c:pt idx="46">
                        <c:v>0.32568983086772307</c:v>
                      </c:pt>
                      <c:pt idx="47">
                        <c:v>0.22303474018916211</c:v>
                      </c:pt>
                      <c:pt idx="48">
                        <c:v>0.14580772456127178</c:v>
                      </c:pt>
                      <c:pt idx="49">
                        <c:v>9.2059482873832185E-2</c:v>
                      </c:pt>
                      <c:pt idx="50">
                        <c:v>5.6996378449520171E-2</c:v>
                      </c:pt>
                      <c:pt idx="51">
                        <c:v>3.5252458873579279E-2</c:v>
                      </c:pt>
                      <c:pt idx="52">
                        <c:v>2.2250702882523225E-2</c:v>
                      </c:pt>
                      <c:pt idx="53">
                        <c:v>1.4635101275012975E-2</c:v>
                      </c:pt>
                      <c:pt idx="54">
                        <c:v>1.0191337242227715E-2</c:v>
                      </c:pt>
                      <c:pt idx="55">
                        <c:v>7.5591105401866844E-3</c:v>
                      </c:pt>
                      <c:pt idx="56">
                        <c:v>5.9441524061439686E-3</c:v>
                      </c:pt>
                      <c:pt idx="57">
                        <c:v>4.8989070351118796E-3</c:v>
                      </c:pt>
                      <c:pt idx="58">
                        <c:v>4.1790517534898361E-3</c:v>
                      </c:pt>
                      <c:pt idx="59">
                        <c:v>3.6510198821011574E-3</c:v>
                      </c:pt>
                      <c:pt idx="60">
                        <c:v>3.2412314592012536E-3</c:v>
                      </c:pt>
                      <c:pt idx="61">
                        <c:v>2.9066339419610539E-3</c:v>
                      </c:pt>
                      <c:pt idx="62">
                        <c:v>2.622829061564112E-3</c:v>
                      </c:pt>
                      <c:pt idx="63">
                        <c:v>2.3751805806999744E-3</c:v>
                      </c:pt>
                      <c:pt idx="64">
                        <c:v>2.1548647296129523E-3</c:v>
                      </c:pt>
                      <c:pt idx="65">
                        <c:v>1.956467229236287E-3</c:v>
                      </c:pt>
                      <c:pt idx="66">
                        <c:v>1.7752726117902034E-3</c:v>
                      </c:pt>
                      <c:pt idx="67">
                        <c:v>1.6089899855075292E-3</c:v>
                      </c:pt>
                      <c:pt idx="68">
                        <c:v>1.4576713211799514E-3</c:v>
                      </c:pt>
                      <c:pt idx="69">
                        <c:v>1.320630599217178E-3</c:v>
                      </c:pt>
                      <c:pt idx="70">
                        <c:v>1.1969402066219935E-3</c:v>
                      </c:pt>
                      <c:pt idx="71">
                        <c:v>1.0856298252714608E-3</c:v>
                      </c:pt>
                      <c:pt idx="72">
                        <c:v>9.8558853638730211E-4</c:v>
                      </c:pt>
                      <c:pt idx="73">
                        <c:v>8.9573572884697121E-4</c:v>
                      </c:pt>
                      <c:pt idx="74">
                        <c:v>8.1518632451294828E-4</c:v>
                      </c:pt>
                      <c:pt idx="75">
                        <c:v>7.4308149121352443E-4</c:v>
                      </c:pt>
                      <c:pt idx="76">
                        <c:v>6.7854009677813893E-4</c:v>
                      </c:pt>
                      <c:pt idx="77">
                        <c:v>6.2061458544931567E-4</c:v>
                      </c:pt>
                      <c:pt idx="78">
                        <c:v>5.6818754598516534E-4</c:v>
                      </c:pt>
                      <c:pt idx="79">
                        <c:v>5.2057648917551295E-4</c:v>
                      </c:pt>
                      <c:pt idx="80">
                        <c:v>4.7730850534907982E-4</c:v>
                      </c:pt>
                      <c:pt idx="81">
                        <c:v>4.3794404364174468E-4</c:v>
                      </c:pt>
                      <c:pt idx="82">
                        <c:v>4.021334880632678E-4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1.9549161373007813E-4</c:v>
                      </c:pt>
                      <c:pt idx="92">
                        <c:v>1.825303672792038E-4</c:v>
                      </c:pt>
                      <c:pt idx="93">
                        <c:v>1.7120687899837409E-4</c:v>
                      </c:pt>
                      <c:pt idx="94">
                        <c:v>1.6139312490958885E-4</c:v>
                      </c:pt>
                      <c:pt idx="95">
                        <c:v>1.5295669114085095E-4</c:v>
                      </c:pt>
                      <c:pt idx="96">
                        <c:v>1.4580935918118024E-4</c:v>
                      </c:pt>
                      <c:pt idx="97">
                        <c:v>1.3991235280233892E-4</c:v>
                      </c:pt>
                      <c:pt idx="98">
                        <c:v>1.348697313682149E-4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709-4C44-876C-E504A399DAD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Outputs!$P$1:$P$2</c15:sqref>
                        </c15:formulaRef>
                      </c:ext>
                    </c:extLst>
                    <c:strCache>
                      <c:ptCount val="2"/>
                      <c:pt idx="0">
                        <c:v>Alt2_85_M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Outputs!$P$3:$P$101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0.9999999999990461</c:v>
                      </c:pt>
                      <c:pt idx="31">
                        <c:v>0.99999999991771005</c:v>
                      </c:pt>
                      <c:pt idx="32">
                        <c:v>0.99999999616650437</c:v>
                      </c:pt>
                      <c:pt idx="33">
                        <c:v>0.99999989498636266</c:v>
                      </c:pt>
                      <c:pt idx="34">
                        <c:v>0.99999819172812421</c:v>
                      </c:pt>
                      <c:pt idx="35">
                        <c:v>0.99997930629131604</c:v>
                      </c:pt>
                      <c:pt idx="36">
                        <c:v>0.99983488836869461</c:v>
                      </c:pt>
                      <c:pt idx="37">
                        <c:v>0.99904231385497777</c:v>
                      </c:pt>
                      <c:pt idx="38">
                        <c:v>0.99581037851725207</c:v>
                      </c:pt>
                      <c:pt idx="39">
                        <c:v>0.98571129036429206</c:v>
                      </c:pt>
                      <c:pt idx="40">
                        <c:v>0.96085525934789495</c:v>
                      </c:pt>
                      <c:pt idx="41">
                        <c:v>0.91145697887260713</c:v>
                      </c:pt>
                      <c:pt idx="42">
                        <c:v>0.83048965579641554</c:v>
                      </c:pt>
                      <c:pt idx="43">
                        <c:v>0.71879596285457847</c:v>
                      </c:pt>
                      <c:pt idx="44">
                        <c:v>0.58670218809565244</c:v>
                      </c:pt>
                      <c:pt idx="45">
                        <c:v>0.45040936512586327</c:v>
                      </c:pt>
                      <c:pt idx="46">
                        <c:v>0.32571042421323676</c:v>
                      </c:pt>
                      <c:pt idx="47">
                        <c:v>0.22305109514210725</c:v>
                      </c:pt>
                      <c:pt idx="48">
                        <c:v>0.14581954180752796</c:v>
                      </c:pt>
                      <c:pt idx="49">
                        <c:v>9.2067740088676103E-2</c:v>
                      </c:pt>
                      <c:pt idx="50">
                        <c:v>5.700145558727153E-2</c:v>
                      </c:pt>
                      <c:pt idx="51">
                        <c:v>3.5255528748615851E-2</c:v>
                      </c:pt>
                      <c:pt idx="52">
                        <c:v>2.2252180294459301E-2</c:v>
                      </c:pt>
                      <c:pt idx="53">
                        <c:v>1.4635874827906188E-2</c:v>
                      </c:pt>
                      <c:pt idx="54">
                        <c:v>1.0191803537268791E-2</c:v>
                      </c:pt>
                      <c:pt idx="55">
                        <c:v>7.5590235431620785E-3</c:v>
                      </c:pt>
                      <c:pt idx="56">
                        <c:v>5.9439867193451651E-3</c:v>
                      </c:pt>
                      <c:pt idx="57">
                        <c:v>4.8987202296930455E-3</c:v>
                      </c:pt>
                      <c:pt idx="58">
                        <c:v>4.1787769750950624E-3</c:v>
                      </c:pt>
                      <c:pt idx="59">
                        <c:v>3.6508346718606257E-3</c:v>
                      </c:pt>
                      <c:pt idx="60">
                        <c:v>3.2409308025497692E-3</c:v>
                      </c:pt>
                      <c:pt idx="61">
                        <c:v>2.9063755229340803E-3</c:v>
                      </c:pt>
                      <c:pt idx="62">
                        <c:v>2.6225469927659176E-3</c:v>
                      </c:pt>
                      <c:pt idx="63">
                        <c:v>2.3749374907474623E-3</c:v>
                      </c:pt>
                      <c:pt idx="64">
                        <c:v>2.1546815279908631E-3</c:v>
                      </c:pt>
                      <c:pt idx="65">
                        <c:v>1.9562653249684948E-3</c:v>
                      </c:pt>
                      <c:pt idx="66">
                        <c:v>1.775064283549749E-3</c:v>
                      </c:pt>
                      <c:pt idx="67">
                        <c:v>1.6088099297340878E-3</c:v>
                      </c:pt>
                      <c:pt idx="68">
                        <c:v>1.4575013794315952E-3</c:v>
                      </c:pt>
                      <c:pt idx="69">
                        <c:v>1.3204695827297695E-3</c:v>
                      </c:pt>
                      <c:pt idx="70">
                        <c:v>1.1967933888517499E-3</c:v>
                      </c:pt>
                      <c:pt idx="71">
                        <c:v>1.0854942636073135E-3</c:v>
                      </c:pt>
                      <c:pt idx="72">
                        <c:v>9.8548174000868808E-4</c:v>
                      </c:pt>
                      <c:pt idx="73">
                        <c:v>8.9562132822296778E-4</c:v>
                      </c:pt>
                      <c:pt idx="74">
                        <c:v>8.1509184529934831E-4</c:v>
                      </c:pt>
                      <c:pt idx="75">
                        <c:v>7.4300178910398557E-4</c:v>
                      </c:pt>
                      <c:pt idx="76">
                        <c:v>6.7847898164276235E-4</c:v>
                      </c:pt>
                      <c:pt idx="77">
                        <c:v>6.2054402939039279E-4</c:v>
                      </c:pt>
                      <c:pt idx="78">
                        <c:v>5.6813305774771304E-4</c:v>
                      </c:pt>
                      <c:pt idx="79">
                        <c:v>5.2053306772793155E-4</c:v>
                      </c:pt>
                      <c:pt idx="80">
                        <c:v>4.7725824257853299E-4</c:v>
                      </c:pt>
                      <c:pt idx="81">
                        <c:v>4.3790063802274842E-4</c:v>
                      </c:pt>
                      <c:pt idx="82">
                        <c:v>4.0209298250365525E-4</c:v>
                      </c:pt>
                      <c:pt idx="83">
                        <c:v>3.695525632945469E-4</c:v>
                      </c:pt>
                      <c:pt idx="84">
                        <c:v>3.3996420297003954E-4</c:v>
                      </c:pt>
                      <c:pt idx="85">
                        <c:v>3.1299783733108633E-4</c:v>
                      </c:pt>
                      <c:pt idx="86">
                        <c:v>2.8832267103260528E-4</c:v>
                      </c:pt>
                      <c:pt idx="87">
                        <c:v>2.6579869480268851E-4</c:v>
                      </c:pt>
                      <c:pt idx="88">
                        <c:v>2.4534352932512239E-4</c:v>
                      </c:pt>
                      <c:pt idx="89">
                        <c:v>2.2682113484213259E-4</c:v>
                      </c:pt>
                      <c:pt idx="90">
                        <c:v>2.1021062746756462E-4</c:v>
                      </c:pt>
                      <c:pt idx="91">
                        <c:v>1.9547935085099106E-4</c:v>
                      </c:pt>
                      <c:pt idx="92">
                        <c:v>1.8252433947059748E-4</c:v>
                      </c:pt>
                      <c:pt idx="93">
                        <c:v>1.7120163717847985E-4</c:v>
                      </c:pt>
                      <c:pt idx="94">
                        <c:v>1.613861558022597E-4</c:v>
                      </c:pt>
                      <c:pt idx="95">
                        <c:v>1.5295403969137108E-4</c:v>
                      </c:pt>
                      <c:pt idx="96">
                        <c:v>1.4581240837722591E-4</c:v>
                      </c:pt>
                      <c:pt idx="97">
                        <c:v>1.3991856986740082E-4</c:v>
                      </c:pt>
                      <c:pt idx="98">
                        <c:v>1.3487819792506439E-4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709-4C44-876C-E504A399DAD4}"/>
                  </c:ext>
                </c:extLst>
              </c15:ser>
            </c15:filteredScatterSeries>
            <c15:filteredScatte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Outputs!$V$1:$V$2</c15:sqref>
                        </c15:formulaRef>
                      </c:ext>
                    </c:extLst>
                    <c:strCache>
                      <c:ptCount val="2"/>
                      <c:pt idx="0">
                        <c:v>Alt2_85_HP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Outputs!$V$3:$V$101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0.99999999999904532</c:v>
                      </c:pt>
                      <c:pt idx="31">
                        <c:v>0.99999999991764188</c:v>
                      </c:pt>
                      <c:pt idx="32">
                        <c:v>0.99999999616377633</c:v>
                      </c:pt>
                      <c:pt idx="33">
                        <c:v>0.99999989491474595</c:v>
                      </c:pt>
                      <c:pt idx="34">
                        <c:v>0.99999819070719631</c:v>
                      </c:pt>
                      <c:pt idx="35">
                        <c:v>0.99997929725127666</c:v>
                      </c:pt>
                      <c:pt idx="36">
                        <c:v>0.999834831566214</c:v>
                      </c:pt>
                      <c:pt idx="37">
                        <c:v>0.99904201969915996</c:v>
                      </c:pt>
                      <c:pt idx="38">
                        <c:v>0.99580921554609181</c:v>
                      </c:pt>
                      <c:pt idx="39">
                        <c:v>0.9857081912797413</c:v>
                      </c:pt>
                      <c:pt idx="40">
                        <c:v>0.96084899266399759</c:v>
                      </c:pt>
                      <c:pt idx="41">
                        <c:v>0.91144553351117041</c:v>
                      </c:pt>
                      <c:pt idx="42">
                        <c:v>0.83047118656257324</c:v>
                      </c:pt>
                      <c:pt idx="43">
                        <c:v>0.71877055106132826</c:v>
                      </c:pt>
                      <c:pt idx="44">
                        <c:v>0.58667373588897398</c:v>
                      </c:pt>
                      <c:pt idx="45">
                        <c:v>0.45038419995282442</c:v>
                      </c:pt>
                      <c:pt idx="46">
                        <c:v>0.32568983086772307</c:v>
                      </c:pt>
                      <c:pt idx="47">
                        <c:v>0.22303474018916211</c:v>
                      </c:pt>
                      <c:pt idx="48">
                        <c:v>0.14580772456127178</c:v>
                      </c:pt>
                      <c:pt idx="49">
                        <c:v>9.2059482873832185E-2</c:v>
                      </c:pt>
                      <c:pt idx="50">
                        <c:v>5.6996378449520171E-2</c:v>
                      </c:pt>
                      <c:pt idx="51">
                        <c:v>3.5252458873579279E-2</c:v>
                      </c:pt>
                      <c:pt idx="52">
                        <c:v>2.2250702882523225E-2</c:v>
                      </c:pt>
                      <c:pt idx="53">
                        <c:v>1.4635101275012975E-2</c:v>
                      </c:pt>
                      <c:pt idx="54">
                        <c:v>1.0191337242227715E-2</c:v>
                      </c:pt>
                      <c:pt idx="55">
                        <c:v>7.5591105401866844E-3</c:v>
                      </c:pt>
                      <c:pt idx="56">
                        <c:v>5.9441524061439686E-3</c:v>
                      </c:pt>
                      <c:pt idx="57">
                        <c:v>4.8989070351118796E-3</c:v>
                      </c:pt>
                      <c:pt idx="58">
                        <c:v>4.1790517534898361E-3</c:v>
                      </c:pt>
                      <c:pt idx="59">
                        <c:v>3.6510198821011574E-3</c:v>
                      </c:pt>
                      <c:pt idx="60">
                        <c:v>3.2412314592012536E-3</c:v>
                      </c:pt>
                      <c:pt idx="61">
                        <c:v>2.9066339419610539E-3</c:v>
                      </c:pt>
                      <c:pt idx="62">
                        <c:v>2.622829061564112E-3</c:v>
                      </c:pt>
                      <c:pt idx="63">
                        <c:v>2.3751805806999744E-3</c:v>
                      </c:pt>
                      <c:pt idx="64">
                        <c:v>2.1548647296129523E-3</c:v>
                      </c:pt>
                      <c:pt idx="65">
                        <c:v>1.956467229236287E-3</c:v>
                      </c:pt>
                      <c:pt idx="66">
                        <c:v>1.7752726117902034E-3</c:v>
                      </c:pt>
                      <c:pt idx="67">
                        <c:v>1.6089899855075292E-3</c:v>
                      </c:pt>
                      <c:pt idx="68">
                        <c:v>1.4576713211799514E-3</c:v>
                      </c:pt>
                      <c:pt idx="69">
                        <c:v>1.320630599217178E-3</c:v>
                      </c:pt>
                      <c:pt idx="70">
                        <c:v>1.1969402066219935E-3</c:v>
                      </c:pt>
                      <c:pt idx="71">
                        <c:v>1.0856298252714608E-3</c:v>
                      </c:pt>
                      <c:pt idx="72">
                        <c:v>9.8558853638730211E-4</c:v>
                      </c:pt>
                      <c:pt idx="73">
                        <c:v>8.9573572884697121E-4</c:v>
                      </c:pt>
                      <c:pt idx="74">
                        <c:v>8.1518632451294828E-4</c:v>
                      </c:pt>
                      <c:pt idx="75">
                        <c:v>7.4308149121352443E-4</c:v>
                      </c:pt>
                      <c:pt idx="76">
                        <c:v>6.7854009677813893E-4</c:v>
                      </c:pt>
                      <c:pt idx="77">
                        <c:v>6.2061458544931567E-4</c:v>
                      </c:pt>
                      <c:pt idx="78">
                        <c:v>5.6818754598516534E-4</c:v>
                      </c:pt>
                      <c:pt idx="79">
                        <c:v>5.2057648917551295E-4</c:v>
                      </c:pt>
                      <c:pt idx="80">
                        <c:v>4.7730850534907982E-4</c:v>
                      </c:pt>
                      <c:pt idx="81">
                        <c:v>4.3794404364174468E-4</c:v>
                      </c:pt>
                      <c:pt idx="82">
                        <c:v>4.021334880632678E-4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1.9549161373007813E-4</c:v>
                      </c:pt>
                      <c:pt idx="92">
                        <c:v>1.825303672792038E-4</c:v>
                      </c:pt>
                      <c:pt idx="93">
                        <c:v>1.7120687899837409E-4</c:v>
                      </c:pt>
                      <c:pt idx="94">
                        <c:v>1.6139312490958885E-4</c:v>
                      </c:pt>
                      <c:pt idx="95">
                        <c:v>1.5295669114085095E-4</c:v>
                      </c:pt>
                      <c:pt idx="96">
                        <c:v>1.4580935918118024E-4</c:v>
                      </c:pt>
                      <c:pt idx="97">
                        <c:v>1.3991235280233892E-4</c:v>
                      </c:pt>
                      <c:pt idx="98">
                        <c:v>1.348697313682149E-4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709-4C44-876C-E504A399DAD4}"/>
                  </c:ext>
                </c:extLst>
              </c15:ser>
            </c15:filteredScatterSeries>
            <c15:filteredScatte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Outputs!$Y$1:$Y$2</c15:sqref>
                        </c15:formulaRef>
                      </c:ext>
                    </c:extLst>
                    <c:strCache>
                      <c:ptCount val="2"/>
                      <c:pt idx="0">
                        <c:v>Alt2_85_MP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Outputs!$Y$3:$Y$101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0.99999999999904532</c:v>
                      </c:pt>
                      <c:pt idx="31">
                        <c:v>0.99999999991764188</c:v>
                      </c:pt>
                      <c:pt idx="32">
                        <c:v>0.99999999616377633</c:v>
                      </c:pt>
                      <c:pt idx="33">
                        <c:v>0.99999989491474595</c:v>
                      </c:pt>
                      <c:pt idx="34">
                        <c:v>0.99999819070719631</c:v>
                      </c:pt>
                      <c:pt idx="35">
                        <c:v>0.99997929725127666</c:v>
                      </c:pt>
                      <c:pt idx="36">
                        <c:v>0.999834831566214</c:v>
                      </c:pt>
                      <c:pt idx="37">
                        <c:v>0.99904201969915996</c:v>
                      </c:pt>
                      <c:pt idx="38">
                        <c:v>0.99580921554609181</c:v>
                      </c:pt>
                      <c:pt idx="39">
                        <c:v>0.9857081912797413</c:v>
                      </c:pt>
                      <c:pt idx="40">
                        <c:v>0.96084899266399759</c:v>
                      </c:pt>
                      <c:pt idx="41">
                        <c:v>0.91144553351117041</c:v>
                      </c:pt>
                      <c:pt idx="42">
                        <c:v>0.83047118656257324</c:v>
                      </c:pt>
                      <c:pt idx="43">
                        <c:v>0.71877055106132826</c:v>
                      </c:pt>
                      <c:pt idx="44">
                        <c:v>0.58667373588897398</c:v>
                      </c:pt>
                      <c:pt idx="45">
                        <c:v>0.45038419995282442</c:v>
                      </c:pt>
                      <c:pt idx="46">
                        <c:v>0.32568983086772307</c:v>
                      </c:pt>
                      <c:pt idx="47">
                        <c:v>0.22303474018916211</c:v>
                      </c:pt>
                      <c:pt idx="48">
                        <c:v>0.14580772456127178</c:v>
                      </c:pt>
                      <c:pt idx="49">
                        <c:v>9.2059482873832185E-2</c:v>
                      </c:pt>
                      <c:pt idx="50">
                        <c:v>5.6996378449520171E-2</c:v>
                      </c:pt>
                      <c:pt idx="51">
                        <c:v>3.5252458873579279E-2</c:v>
                      </c:pt>
                      <c:pt idx="52">
                        <c:v>2.2250702882523225E-2</c:v>
                      </c:pt>
                      <c:pt idx="53">
                        <c:v>1.4635101275012975E-2</c:v>
                      </c:pt>
                      <c:pt idx="54">
                        <c:v>1.0191337242227715E-2</c:v>
                      </c:pt>
                      <c:pt idx="55">
                        <c:v>7.5591105401866844E-3</c:v>
                      </c:pt>
                      <c:pt idx="56">
                        <c:v>5.9441524061439686E-3</c:v>
                      </c:pt>
                      <c:pt idx="57">
                        <c:v>4.8989070351118796E-3</c:v>
                      </c:pt>
                      <c:pt idx="58">
                        <c:v>4.1790517534898361E-3</c:v>
                      </c:pt>
                      <c:pt idx="59">
                        <c:v>3.6510198821011574E-3</c:v>
                      </c:pt>
                      <c:pt idx="60">
                        <c:v>3.2412314592012536E-3</c:v>
                      </c:pt>
                      <c:pt idx="61">
                        <c:v>2.9066339419610539E-3</c:v>
                      </c:pt>
                      <c:pt idx="62">
                        <c:v>2.622829061564112E-3</c:v>
                      </c:pt>
                      <c:pt idx="63">
                        <c:v>2.3751805806999744E-3</c:v>
                      </c:pt>
                      <c:pt idx="64">
                        <c:v>2.1548647296129523E-3</c:v>
                      </c:pt>
                      <c:pt idx="65">
                        <c:v>1.956467229236287E-3</c:v>
                      </c:pt>
                      <c:pt idx="66">
                        <c:v>1.7752726117902034E-3</c:v>
                      </c:pt>
                      <c:pt idx="67">
                        <c:v>1.6089899855075292E-3</c:v>
                      </c:pt>
                      <c:pt idx="68">
                        <c:v>1.4576713211799514E-3</c:v>
                      </c:pt>
                      <c:pt idx="69">
                        <c:v>1.320630599217178E-3</c:v>
                      </c:pt>
                      <c:pt idx="70">
                        <c:v>1.1969402066219935E-3</c:v>
                      </c:pt>
                      <c:pt idx="71">
                        <c:v>1.0856298252714608E-3</c:v>
                      </c:pt>
                      <c:pt idx="72">
                        <c:v>9.8558853638730211E-4</c:v>
                      </c:pt>
                      <c:pt idx="73">
                        <c:v>8.9573572884697121E-4</c:v>
                      </c:pt>
                      <c:pt idx="74">
                        <c:v>8.1518632451294828E-4</c:v>
                      </c:pt>
                      <c:pt idx="75">
                        <c:v>7.4308149121352443E-4</c:v>
                      </c:pt>
                      <c:pt idx="76">
                        <c:v>6.7854009677813893E-4</c:v>
                      </c:pt>
                      <c:pt idx="77">
                        <c:v>6.2061458544931567E-4</c:v>
                      </c:pt>
                      <c:pt idx="78">
                        <c:v>5.6818754598516534E-4</c:v>
                      </c:pt>
                      <c:pt idx="79">
                        <c:v>5.2057648917551295E-4</c:v>
                      </c:pt>
                      <c:pt idx="80">
                        <c:v>4.7730850534907982E-4</c:v>
                      </c:pt>
                      <c:pt idx="81">
                        <c:v>4.3794404364174468E-4</c:v>
                      </c:pt>
                      <c:pt idx="82">
                        <c:v>4.021334880632678E-4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1.9549161373007813E-4</c:v>
                      </c:pt>
                      <c:pt idx="92">
                        <c:v>1.825303672792038E-4</c:v>
                      </c:pt>
                      <c:pt idx="93">
                        <c:v>1.7120687899837409E-4</c:v>
                      </c:pt>
                      <c:pt idx="94">
                        <c:v>1.6139312490958885E-4</c:v>
                      </c:pt>
                      <c:pt idx="95">
                        <c:v>1.5295669114085095E-4</c:v>
                      </c:pt>
                      <c:pt idx="96">
                        <c:v>1.4580935918118024E-4</c:v>
                      </c:pt>
                      <c:pt idx="97">
                        <c:v>1.3991235280233892E-4</c:v>
                      </c:pt>
                      <c:pt idx="98">
                        <c:v>1.348697313682149E-4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709-4C44-876C-E504A399DAD4}"/>
                  </c:ext>
                </c:extLst>
              </c15:ser>
            </c15:filteredScatterSeries>
            <c15:filteredScatterSeries>
              <c15:ser>
                <c:idx val="26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Outputs!$AB$1:$AB$2</c15:sqref>
                        </c15:formulaRef>
                      </c:ext>
                    </c:extLst>
                    <c:strCache>
                      <c:ptCount val="2"/>
                      <c:pt idx="0">
                        <c:v>Alt2_85_LP</c:v>
                      </c:pt>
                      <c:pt idx="1">
                        <c:v>% Retained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Outputs!$A$3:$A$101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0.125</c:v>
                      </c:pt>
                      <c:pt idx="1">
                        <c:v>0.25</c:v>
                      </c:pt>
                      <c:pt idx="2">
                        <c:v>0.375</c:v>
                      </c:pt>
                      <c:pt idx="3">
                        <c:v>0.5</c:v>
                      </c:pt>
                      <c:pt idx="4">
                        <c:v>0.625</c:v>
                      </c:pt>
                      <c:pt idx="5">
                        <c:v>0.75</c:v>
                      </c:pt>
                      <c:pt idx="6">
                        <c:v>0.875</c:v>
                      </c:pt>
                      <c:pt idx="7">
                        <c:v>1</c:v>
                      </c:pt>
                      <c:pt idx="8">
                        <c:v>1.125</c:v>
                      </c:pt>
                      <c:pt idx="9">
                        <c:v>1.25</c:v>
                      </c:pt>
                      <c:pt idx="10">
                        <c:v>1.375</c:v>
                      </c:pt>
                      <c:pt idx="11">
                        <c:v>1.5</c:v>
                      </c:pt>
                      <c:pt idx="12">
                        <c:v>1.625</c:v>
                      </c:pt>
                      <c:pt idx="13">
                        <c:v>1.75</c:v>
                      </c:pt>
                      <c:pt idx="14">
                        <c:v>1.875</c:v>
                      </c:pt>
                      <c:pt idx="15">
                        <c:v>2</c:v>
                      </c:pt>
                      <c:pt idx="16">
                        <c:v>2.125</c:v>
                      </c:pt>
                      <c:pt idx="17">
                        <c:v>2.25</c:v>
                      </c:pt>
                      <c:pt idx="18">
                        <c:v>2.375</c:v>
                      </c:pt>
                      <c:pt idx="19">
                        <c:v>2.5</c:v>
                      </c:pt>
                      <c:pt idx="20">
                        <c:v>2.625</c:v>
                      </c:pt>
                      <c:pt idx="21">
                        <c:v>2.75</c:v>
                      </c:pt>
                      <c:pt idx="22">
                        <c:v>2.875</c:v>
                      </c:pt>
                      <c:pt idx="23">
                        <c:v>3</c:v>
                      </c:pt>
                      <c:pt idx="24">
                        <c:v>3.125</c:v>
                      </c:pt>
                      <c:pt idx="25">
                        <c:v>3.25</c:v>
                      </c:pt>
                      <c:pt idx="26">
                        <c:v>3.375</c:v>
                      </c:pt>
                      <c:pt idx="27">
                        <c:v>3.5</c:v>
                      </c:pt>
                      <c:pt idx="28">
                        <c:v>3.625</c:v>
                      </c:pt>
                      <c:pt idx="29">
                        <c:v>3.75</c:v>
                      </c:pt>
                      <c:pt idx="30">
                        <c:v>3.875</c:v>
                      </c:pt>
                      <c:pt idx="31">
                        <c:v>4</c:v>
                      </c:pt>
                      <c:pt idx="32">
                        <c:v>4.125</c:v>
                      </c:pt>
                      <c:pt idx="33">
                        <c:v>4.25</c:v>
                      </c:pt>
                      <c:pt idx="34">
                        <c:v>4.375</c:v>
                      </c:pt>
                      <c:pt idx="35">
                        <c:v>4.5</c:v>
                      </c:pt>
                      <c:pt idx="36">
                        <c:v>4.625</c:v>
                      </c:pt>
                      <c:pt idx="37">
                        <c:v>4.75</c:v>
                      </c:pt>
                      <c:pt idx="38">
                        <c:v>4.875</c:v>
                      </c:pt>
                      <c:pt idx="39">
                        <c:v>5</c:v>
                      </c:pt>
                      <c:pt idx="40">
                        <c:v>5.125</c:v>
                      </c:pt>
                      <c:pt idx="41">
                        <c:v>5.25</c:v>
                      </c:pt>
                      <c:pt idx="42">
                        <c:v>5.375</c:v>
                      </c:pt>
                      <c:pt idx="43">
                        <c:v>5.5</c:v>
                      </c:pt>
                      <c:pt idx="44">
                        <c:v>5.625</c:v>
                      </c:pt>
                      <c:pt idx="45">
                        <c:v>5.75</c:v>
                      </c:pt>
                      <c:pt idx="46">
                        <c:v>5.875</c:v>
                      </c:pt>
                      <c:pt idx="47">
                        <c:v>6</c:v>
                      </c:pt>
                      <c:pt idx="48">
                        <c:v>6.125</c:v>
                      </c:pt>
                      <c:pt idx="49">
                        <c:v>6.25</c:v>
                      </c:pt>
                      <c:pt idx="50">
                        <c:v>6.375</c:v>
                      </c:pt>
                      <c:pt idx="51">
                        <c:v>6.5</c:v>
                      </c:pt>
                      <c:pt idx="52">
                        <c:v>6.625</c:v>
                      </c:pt>
                      <c:pt idx="53">
                        <c:v>6.75</c:v>
                      </c:pt>
                      <c:pt idx="54">
                        <c:v>6.875</c:v>
                      </c:pt>
                      <c:pt idx="55">
                        <c:v>7</c:v>
                      </c:pt>
                      <c:pt idx="56">
                        <c:v>7.125</c:v>
                      </c:pt>
                      <c:pt idx="57">
                        <c:v>7.25</c:v>
                      </c:pt>
                      <c:pt idx="58">
                        <c:v>7.375</c:v>
                      </c:pt>
                      <c:pt idx="59">
                        <c:v>7.5</c:v>
                      </c:pt>
                      <c:pt idx="60">
                        <c:v>7.625</c:v>
                      </c:pt>
                      <c:pt idx="61">
                        <c:v>7.75</c:v>
                      </c:pt>
                      <c:pt idx="62">
                        <c:v>7.875</c:v>
                      </c:pt>
                      <c:pt idx="63">
                        <c:v>8</c:v>
                      </c:pt>
                      <c:pt idx="64">
                        <c:v>8.125</c:v>
                      </c:pt>
                      <c:pt idx="65">
                        <c:v>8.25</c:v>
                      </c:pt>
                      <c:pt idx="66">
                        <c:v>8.375</c:v>
                      </c:pt>
                      <c:pt idx="67">
                        <c:v>8.5</c:v>
                      </c:pt>
                      <c:pt idx="68">
                        <c:v>8.625</c:v>
                      </c:pt>
                      <c:pt idx="69">
                        <c:v>8.75</c:v>
                      </c:pt>
                      <c:pt idx="70">
                        <c:v>8.875</c:v>
                      </c:pt>
                      <c:pt idx="71">
                        <c:v>9</c:v>
                      </c:pt>
                      <c:pt idx="72">
                        <c:v>9.125</c:v>
                      </c:pt>
                      <c:pt idx="73">
                        <c:v>9.25</c:v>
                      </c:pt>
                      <c:pt idx="74">
                        <c:v>9.375</c:v>
                      </c:pt>
                      <c:pt idx="75">
                        <c:v>9.5</c:v>
                      </c:pt>
                      <c:pt idx="76">
                        <c:v>9.625</c:v>
                      </c:pt>
                      <c:pt idx="77">
                        <c:v>9.75</c:v>
                      </c:pt>
                      <c:pt idx="78">
                        <c:v>9.875</c:v>
                      </c:pt>
                      <c:pt idx="79">
                        <c:v>10</c:v>
                      </c:pt>
                      <c:pt idx="80">
                        <c:v>10.125</c:v>
                      </c:pt>
                      <c:pt idx="81">
                        <c:v>10.25</c:v>
                      </c:pt>
                      <c:pt idx="82">
                        <c:v>10.375</c:v>
                      </c:pt>
                      <c:pt idx="83">
                        <c:v>10.5</c:v>
                      </c:pt>
                      <c:pt idx="84">
                        <c:v>10.625</c:v>
                      </c:pt>
                      <c:pt idx="85">
                        <c:v>10.75</c:v>
                      </c:pt>
                      <c:pt idx="86">
                        <c:v>10.875</c:v>
                      </c:pt>
                      <c:pt idx="87">
                        <c:v>11</c:v>
                      </c:pt>
                      <c:pt idx="88">
                        <c:v>11.125</c:v>
                      </c:pt>
                      <c:pt idx="89">
                        <c:v>11.25</c:v>
                      </c:pt>
                      <c:pt idx="90">
                        <c:v>11.375</c:v>
                      </c:pt>
                      <c:pt idx="91">
                        <c:v>11.5</c:v>
                      </c:pt>
                      <c:pt idx="92">
                        <c:v>11.625</c:v>
                      </c:pt>
                      <c:pt idx="93">
                        <c:v>11.75</c:v>
                      </c:pt>
                      <c:pt idx="94">
                        <c:v>11.875</c:v>
                      </c:pt>
                      <c:pt idx="95">
                        <c:v>12</c:v>
                      </c:pt>
                      <c:pt idx="96">
                        <c:v>12.125</c:v>
                      </c:pt>
                      <c:pt idx="97">
                        <c:v>12.25</c:v>
                      </c:pt>
                      <c:pt idx="98">
                        <c:v>12.375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Outputs!$AB$3:$AB$101</c15:sqref>
                        </c15:formulaRef>
                      </c:ext>
                    </c:extLst>
                    <c:numCache>
                      <c:formatCode>0.00%</c:formatCode>
                      <c:ptCount val="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0.99999999999999478</c:v>
                      </c:pt>
                      <c:pt idx="30">
                        <c:v>0.99999999999904532</c:v>
                      </c:pt>
                      <c:pt idx="31">
                        <c:v>0.99999999991764188</c:v>
                      </c:pt>
                      <c:pt idx="32">
                        <c:v>0.99999999616377633</c:v>
                      </c:pt>
                      <c:pt idx="33">
                        <c:v>0.99999989491474595</c:v>
                      </c:pt>
                      <c:pt idx="34">
                        <c:v>0.99999819070719631</c:v>
                      </c:pt>
                      <c:pt idx="35">
                        <c:v>0.99997929725127666</c:v>
                      </c:pt>
                      <c:pt idx="36">
                        <c:v>0.999834831566214</c:v>
                      </c:pt>
                      <c:pt idx="37">
                        <c:v>0.99904201969915996</c:v>
                      </c:pt>
                      <c:pt idx="38">
                        <c:v>0.99580921554609181</c:v>
                      </c:pt>
                      <c:pt idx="39">
                        <c:v>0.9857081912797413</c:v>
                      </c:pt>
                      <c:pt idx="40">
                        <c:v>0.96084899266399759</c:v>
                      </c:pt>
                      <c:pt idx="41">
                        <c:v>0.91144553351117041</c:v>
                      </c:pt>
                      <c:pt idx="42">
                        <c:v>0.83047118656257324</c:v>
                      </c:pt>
                      <c:pt idx="43">
                        <c:v>0.71877055106132826</c:v>
                      </c:pt>
                      <c:pt idx="44">
                        <c:v>0.58667373588897398</c:v>
                      </c:pt>
                      <c:pt idx="45">
                        <c:v>0.45038419995282442</c:v>
                      </c:pt>
                      <c:pt idx="46">
                        <c:v>0.32568983086772307</c:v>
                      </c:pt>
                      <c:pt idx="47">
                        <c:v>0.22303474018916211</c:v>
                      </c:pt>
                      <c:pt idx="48">
                        <c:v>0.14580772456127178</c:v>
                      </c:pt>
                      <c:pt idx="49">
                        <c:v>9.2059482873832185E-2</c:v>
                      </c:pt>
                      <c:pt idx="50">
                        <c:v>5.6996378449520171E-2</c:v>
                      </c:pt>
                      <c:pt idx="51">
                        <c:v>3.5252458873579279E-2</c:v>
                      </c:pt>
                      <c:pt idx="52">
                        <c:v>2.2250702882523225E-2</c:v>
                      </c:pt>
                      <c:pt idx="53">
                        <c:v>1.4635101275012975E-2</c:v>
                      </c:pt>
                      <c:pt idx="54">
                        <c:v>1.0191337242227715E-2</c:v>
                      </c:pt>
                      <c:pt idx="55">
                        <c:v>7.5591105401866844E-3</c:v>
                      </c:pt>
                      <c:pt idx="56">
                        <c:v>5.9441524061439686E-3</c:v>
                      </c:pt>
                      <c:pt idx="57">
                        <c:v>4.8989070351118796E-3</c:v>
                      </c:pt>
                      <c:pt idx="58">
                        <c:v>4.1790517534898361E-3</c:v>
                      </c:pt>
                      <c:pt idx="59">
                        <c:v>3.6510198821011574E-3</c:v>
                      </c:pt>
                      <c:pt idx="60">
                        <c:v>3.2412314592012536E-3</c:v>
                      </c:pt>
                      <c:pt idx="61">
                        <c:v>2.9066339419610539E-3</c:v>
                      </c:pt>
                      <c:pt idx="62">
                        <c:v>2.622829061564112E-3</c:v>
                      </c:pt>
                      <c:pt idx="63">
                        <c:v>2.3751805806999744E-3</c:v>
                      </c:pt>
                      <c:pt idx="64">
                        <c:v>2.1548647296129523E-3</c:v>
                      </c:pt>
                      <c:pt idx="65">
                        <c:v>1.956467229236287E-3</c:v>
                      </c:pt>
                      <c:pt idx="66">
                        <c:v>1.7752726117902034E-3</c:v>
                      </c:pt>
                      <c:pt idx="67">
                        <c:v>1.6089899855075292E-3</c:v>
                      </c:pt>
                      <c:pt idx="68">
                        <c:v>1.4576713211799514E-3</c:v>
                      </c:pt>
                      <c:pt idx="69">
                        <c:v>1.320630599217178E-3</c:v>
                      </c:pt>
                      <c:pt idx="70">
                        <c:v>1.1969402066219935E-3</c:v>
                      </c:pt>
                      <c:pt idx="71">
                        <c:v>1.0856298252714608E-3</c:v>
                      </c:pt>
                      <c:pt idx="72">
                        <c:v>9.8558853638730211E-4</c:v>
                      </c:pt>
                      <c:pt idx="73">
                        <c:v>8.9573572884697121E-4</c:v>
                      </c:pt>
                      <c:pt idx="74">
                        <c:v>8.1518632451294828E-4</c:v>
                      </c:pt>
                      <c:pt idx="75">
                        <c:v>7.4308149121352443E-4</c:v>
                      </c:pt>
                      <c:pt idx="76">
                        <c:v>6.7854009677813893E-4</c:v>
                      </c:pt>
                      <c:pt idx="77">
                        <c:v>6.2061458544931567E-4</c:v>
                      </c:pt>
                      <c:pt idx="78">
                        <c:v>5.6818754598516534E-4</c:v>
                      </c:pt>
                      <c:pt idx="79">
                        <c:v>5.2057648917551295E-4</c:v>
                      </c:pt>
                      <c:pt idx="80">
                        <c:v>4.7730850534907982E-4</c:v>
                      </c:pt>
                      <c:pt idx="81">
                        <c:v>4.3794404364174468E-4</c:v>
                      </c:pt>
                      <c:pt idx="82">
                        <c:v>4.021334880632678E-4</c:v>
                      </c:pt>
                      <c:pt idx="83">
                        <c:v>3.6958861733807201E-4</c:v>
                      </c:pt>
                      <c:pt idx="84">
                        <c:v>3.3999714527108496E-4</c:v>
                      </c:pt>
                      <c:pt idx="85">
                        <c:v>3.1303213318888313E-4</c:v>
                      </c:pt>
                      <c:pt idx="86">
                        <c:v>2.8834986103909725E-4</c:v>
                      </c:pt>
                      <c:pt idx="87">
                        <c:v>2.6582601079098701E-4</c:v>
                      </c:pt>
                      <c:pt idx="88">
                        <c:v>2.4536264627362034E-4</c:v>
                      </c:pt>
                      <c:pt idx="89">
                        <c:v>2.2684002763204226E-4</c:v>
                      </c:pt>
                      <c:pt idx="90">
                        <c:v>2.1022905340452159E-4</c:v>
                      </c:pt>
                      <c:pt idx="91">
                        <c:v>1.9549161373007813E-4</c:v>
                      </c:pt>
                      <c:pt idx="92">
                        <c:v>1.825303672792038E-4</c:v>
                      </c:pt>
                      <c:pt idx="93">
                        <c:v>1.7120687899837409E-4</c:v>
                      </c:pt>
                      <c:pt idx="94">
                        <c:v>1.6139312490958885E-4</c:v>
                      </c:pt>
                      <c:pt idx="95">
                        <c:v>1.5295669114085095E-4</c:v>
                      </c:pt>
                      <c:pt idx="96">
                        <c:v>1.4580935918118024E-4</c:v>
                      </c:pt>
                      <c:pt idx="97">
                        <c:v>1.3991235280233892E-4</c:v>
                      </c:pt>
                      <c:pt idx="98">
                        <c:v>1.348697313682149E-4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709-4C44-876C-E504A399DAD4}"/>
                  </c:ext>
                </c:extLst>
              </c15:ser>
            </c15:filteredScatterSeries>
          </c:ext>
        </c:extLst>
      </c:scatterChart>
      <c:valAx>
        <c:axId val="613351504"/>
        <c:scaling>
          <c:orientation val="minMax"/>
          <c:max val="11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54064"/>
        <c:crosses val="autoZero"/>
        <c:crossBetween val="midCat"/>
      </c:valAx>
      <c:valAx>
        <c:axId val="613354064"/>
        <c:scaling>
          <c:orientation val="minMax"/>
          <c:max val="250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Thermal Unit Exposure (deg*days)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51504"/>
        <c:crosses val="autoZero"/>
        <c:crossBetween val="midCat"/>
      </c:valAx>
      <c:valAx>
        <c:axId val="613360464"/>
        <c:scaling>
          <c:orientation val="minMax"/>
          <c:max val="5.000000000000001E-3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Retained Upstream of RM1528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56624"/>
        <c:crosses val="max"/>
        <c:crossBetween val="midCat"/>
      </c:valAx>
      <c:valAx>
        <c:axId val="613356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33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Alternative 2 - 1985</a:t>
            </a:r>
          </a:p>
          <a:p>
            <a:pPr>
              <a:defRPr/>
            </a:pPr>
            <a:r>
              <a:rPr lang="en-US" sz="1800" b="0" i="0" baseline="0">
                <a:effectLst/>
              </a:rPr>
              <a:t>Percent Retained Upstream of RM1528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Retention!$B$2:$J$2</c:f>
              <c:strCache>
                <c:ptCount val="9"/>
                <c:pt idx="0">
                  <c:v>Low Full</c:v>
                </c:pt>
                <c:pt idx="1">
                  <c:v>Med Full</c:v>
                </c:pt>
                <c:pt idx="2">
                  <c:v>High Full</c:v>
                </c:pt>
                <c:pt idx="3">
                  <c:v>Low</c:v>
                </c:pt>
                <c:pt idx="4">
                  <c:v>Median</c:v>
                </c:pt>
                <c:pt idx="5">
                  <c:v>High</c:v>
                </c:pt>
                <c:pt idx="6">
                  <c:v>Low Peak</c:v>
                </c:pt>
                <c:pt idx="7">
                  <c:v>Med Peak</c:v>
                </c:pt>
                <c:pt idx="8">
                  <c:v>High Peak</c:v>
                </c:pt>
              </c:strCache>
            </c:strRef>
          </c:cat>
          <c:val>
            <c:numRef>
              <c:f>Retention!$B$3:$J$3</c:f>
              <c:numCache>
                <c:formatCode>0.000%</c:formatCode>
                <c:ptCount val="9"/>
                <c:pt idx="0">
                  <c:v>5.2057648917551295E-4</c:v>
                </c:pt>
                <c:pt idx="1">
                  <c:v>6.2061458544931567E-4</c:v>
                </c:pt>
                <c:pt idx="2">
                  <c:v>8.1518632451294828E-4</c:v>
                </c:pt>
                <c:pt idx="3">
                  <c:v>5.6818754598516534E-4</c:v>
                </c:pt>
                <c:pt idx="4">
                  <c:v>7.4300178910398557E-4</c:v>
                </c:pt>
                <c:pt idx="5">
                  <c:v>8.9573572884697121E-4</c:v>
                </c:pt>
                <c:pt idx="6">
                  <c:v>5.6818754598516534E-4</c:v>
                </c:pt>
                <c:pt idx="7">
                  <c:v>8.1518632451294828E-4</c:v>
                </c:pt>
                <c:pt idx="8">
                  <c:v>9.8558853638730211E-4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B2-4BC8-A87A-043F80307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3387128"/>
        <c:axId val="873390328"/>
        <c:axId val="0"/>
      </c:bar3DChart>
      <c:catAx>
        <c:axId val="87338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90328"/>
        <c:crosses val="autoZero"/>
        <c:auto val="1"/>
        <c:lblAlgn val="ctr"/>
        <c:lblOffset val="100"/>
        <c:noMultiLvlLbl val="0"/>
      </c:catAx>
      <c:valAx>
        <c:axId val="87339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87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B23DCC-311E-46F7-AD89-B190E678F6B9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3E0752-2F16-4C8D-95C4-5BE6B049FBE6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FD713B-B802-4B69-B2AC-81BFC2E8BAB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0.71914</cdr:x>
      <cdr:y>0.23181</cdr:y>
    </cdr:from>
    <cdr:to>
      <cdr:x>0.72182</cdr:x>
      <cdr:y>0.87423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772D45E-25DC-4202-AA10-41D40EE2AA19}"/>
            </a:ext>
          </a:extLst>
        </cdr:cNvPr>
        <cdr:cNvCxnSpPr/>
      </cdr:nvCxnSpPr>
      <cdr:spPr>
        <a:xfrm xmlns:a="http://schemas.openxmlformats.org/drawingml/2006/main">
          <a:off x="6226098" y="1455854"/>
          <a:ext cx="23231" cy="4034573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0.79746</cdr:x>
      <cdr:y>0.2362</cdr:y>
    </cdr:from>
    <cdr:to>
      <cdr:x>0.80014</cdr:x>
      <cdr:y>0.87862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5A547709-4AA0-45ED-89F4-0E8082965035}"/>
            </a:ext>
          </a:extLst>
        </cdr:cNvPr>
        <cdr:cNvCxnSpPr/>
      </cdr:nvCxnSpPr>
      <cdr:spPr>
        <a:xfrm xmlns:a="http://schemas.openxmlformats.org/drawingml/2006/main">
          <a:off x="6904154" y="1483422"/>
          <a:ext cx="23231" cy="4034573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683" cy="62803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4C42E6-E2CB-4183-9177-A12E626BE3D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0.60447</cdr:x>
      <cdr:y>0.47539</cdr:y>
    </cdr:from>
    <cdr:to>
      <cdr:x>0.60465</cdr:x>
      <cdr:y>0.87916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93091A7-4220-4BF2-A5EB-0C017E28D9A3}"/>
            </a:ext>
          </a:extLst>
        </cdr:cNvPr>
        <cdr:cNvCxnSpPr/>
      </cdr:nvCxnSpPr>
      <cdr:spPr>
        <a:xfrm xmlns:a="http://schemas.openxmlformats.org/drawingml/2006/main">
          <a:off x="5233275" y="2985565"/>
          <a:ext cx="1603" cy="2535838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accent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0.76386</cdr:x>
      <cdr:y>0.47655</cdr:y>
    </cdr:from>
    <cdr:to>
      <cdr:x>0.76551</cdr:x>
      <cdr:y>0.88533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C30E816D-E37F-4875-97AF-F6EBA7CA9629}"/>
            </a:ext>
          </a:extLst>
        </cdr:cNvPr>
        <cdr:cNvCxnSpPr/>
      </cdr:nvCxnSpPr>
      <cdr:spPr>
        <a:xfrm xmlns:a="http://schemas.openxmlformats.org/drawingml/2006/main" flipH="1">
          <a:off x="6613293" y="2992849"/>
          <a:ext cx="14267" cy="256727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accent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0.60376</cdr:x>
      <cdr:y>0.71429</cdr:y>
    </cdr:from>
    <cdr:to>
      <cdr:x>0.91491</cdr:x>
      <cdr:y>0.71517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520FFA1B-0729-4295-9312-DDDC53974134}"/>
            </a:ext>
          </a:extLst>
        </cdr:cNvPr>
        <cdr:cNvCxnSpPr/>
      </cdr:nvCxnSpPr>
      <cdr:spPr>
        <a:xfrm xmlns:a="http://schemas.openxmlformats.org/drawingml/2006/main" flipV="1">
          <a:off x="5227134" y="4485959"/>
          <a:ext cx="2693867" cy="5504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accent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0.60376</cdr:x>
      <cdr:y>0.79408</cdr:y>
    </cdr:from>
    <cdr:to>
      <cdr:x>0.91575</cdr:x>
      <cdr:y>0.79559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35D77955-5B5F-4787-AE2D-5424C84181AC}"/>
            </a:ext>
          </a:extLst>
        </cdr:cNvPr>
        <cdr:cNvCxnSpPr/>
      </cdr:nvCxnSpPr>
      <cdr:spPr>
        <a:xfrm xmlns:a="http://schemas.openxmlformats.org/drawingml/2006/main">
          <a:off x="5227134" y="4987073"/>
          <a:ext cx="2701139" cy="947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accent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5</xdr:row>
      <xdr:rowOff>155575</xdr:rowOff>
    </xdr:from>
    <xdr:to>
      <xdr:col>10</xdr:col>
      <xdr:colOff>12700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914E85-23A6-4B0D-B9E6-DEC32C70D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ssist/Missouri%20AM/Alternative%20Hydrograph/Peck%20WQ_Drift/Alt%201/Alt1_85_CTU_Ret_S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O"/>
      <sheetName val="Calcs"/>
      <sheetName val="Outputs"/>
      <sheetName val="SA Plot1"/>
      <sheetName val="SA Plot2"/>
      <sheetName val="Retention"/>
    </sheetNames>
    <sheetDataSet>
      <sheetData sheetId="0" refreshError="1"/>
      <sheetData sheetId="1" refreshError="1"/>
      <sheetData sheetId="2">
        <row r="3">
          <cell r="C3">
            <v>1.8467413578479062</v>
          </cell>
        </row>
      </sheetData>
      <sheetData sheetId="3" refreshError="1"/>
      <sheetData sheetId="4" refreshError="1"/>
      <sheetData sheetId="5">
        <row r="2">
          <cell r="B2" t="str">
            <v>Low Full</v>
          </cell>
          <cell r="C2" t="str">
            <v>Med Full</v>
          </cell>
          <cell r="D2" t="str">
            <v>High Full</v>
          </cell>
          <cell r="E2" t="str">
            <v>Low</v>
          </cell>
          <cell r="F2" t="str">
            <v>Median</v>
          </cell>
          <cell r="G2" t="str">
            <v>High</v>
          </cell>
          <cell r="H2" t="str">
            <v>Low Peak</v>
          </cell>
          <cell r="I2" t="str">
            <v>Med Peak</v>
          </cell>
          <cell r="J2" t="str">
            <v>High Peak</v>
          </cell>
        </row>
        <row r="3">
          <cell r="B3">
            <v>8.0278357307117618E-4</v>
          </cell>
          <cell r="C3">
            <v>9.373934455277086E-4</v>
          </cell>
          <cell r="D3">
            <v>1.1023200837003472E-3</v>
          </cell>
          <cell r="E3">
            <v>8.6690991827899203E-4</v>
          </cell>
          <cell r="F3">
            <v>1.0154468786206248E-3</v>
          </cell>
          <cell r="G3">
            <v>1.1984310426173133E-3</v>
          </cell>
          <cell r="H3">
            <v>8.6690991827899203E-4</v>
          </cell>
          <cell r="I3">
            <v>1.0154468786206248E-3</v>
          </cell>
          <cell r="J3">
            <v>1.1985829362555389E-3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E25808-BCB6-42E3-8696-9FA2DDB82E2D}" name="OO" displayName="OO" ref="A1:OK565" totalsRowShown="0" headerRowDxfId="457" dataDxfId="456">
  <autoFilter ref="A1:OK565" xr:uid="{55EE706B-AD5F-4B17-996F-46B23617080E}"/>
  <tableColumns count="401">
    <tableColumn id="1" xr3:uid="{6D8E1235-AF10-45D4-8B61-15B93035433B}" name="Column1"/>
    <tableColumn id="2" xr3:uid="{54F7B74B-53E0-4616-96F0-D72319CE38D4}" name="River"/>
    <tableColumn id="3" xr3:uid="{3AF74F5F-D082-4EAF-8487-7A51FB41654E}" name="Reach"/>
    <tableColumn id="4" xr3:uid="{AB34720C-2740-446D-94AD-26B533CEDB15}" name="RS"/>
    <tableColumn id="5" xr3:uid="{5908EB2D-82AC-4F18-94EA-87A530FCC999}" name="WQ Cell Length (m)"/>
    <tableColumn id="6" xr3:uid="{BF79186D-9145-47DF-9F35-B47FEAD77A2A}" name="59 (26JUN1985 06:00:00)-upstream face - velocity (m/s)" dataDxfId="455"/>
    <tableColumn id="7" xr3:uid="{9B33B5B0-138A-4585-AD22-F5E9249CE82B}" name="59 (26JUN1985 06:00:00)-Water Temperature (C)" dataDxfId="454"/>
    <tableColumn id="8" xr3:uid="{1756ABFF-9769-4645-A309-62BA6727EDE5}" name="59 (26JUN1985 06:00:00)-upstream face - advection mass (g)" dataDxfId="453"/>
    <tableColumn id="9" xr3:uid="{09447EEC-AFA4-4D42-815A-89BBB398D48A}" name="1" dataDxfId="452"/>
    <tableColumn id="10" xr3:uid="{4E125E57-4A66-4996-9012-94C8E25E4014}" name="60 (26JUN1985 09:00:00)-upstream face - velocity (m/s)" dataDxfId="451"/>
    <tableColumn id="11" xr3:uid="{EA5FABC2-2821-4ED7-BF1B-4FB7BA823E54}" name="60 (26JUN1985 09:00:00)-Water Temperature (C)"/>
    <tableColumn id="12" xr3:uid="{6CB072B1-AD3C-4CAF-BA3D-944F93EC8694}" name="60 (26JUN1985 09:00:00)-upstream face - advection mass (g)"/>
    <tableColumn id="13" xr3:uid="{2034A574-EBF0-4221-A0BE-94BD17EE4E57}" name="2"/>
    <tableColumn id="14" xr3:uid="{F20CA87C-58B7-4462-A992-CF1645A1ED54}" name="61 (26JUN1985 12:00:00)-upstream face - velocity (m/s)" dataDxfId="450"/>
    <tableColumn id="15" xr3:uid="{F66BF448-29AF-4589-85F1-7909E695A837}" name="61 (26JUN1985 12:00:00)-Water Temperature (C)" dataDxfId="449"/>
    <tableColumn id="16" xr3:uid="{F5D0AF80-4B37-4C3D-9C17-E0CC02B98B7A}" name="61 (26JUN1985 12:00:00)-upstream face - advection mass (g)" dataDxfId="448"/>
    <tableColumn id="17" xr3:uid="{D98C6D9D-3FA7-4611-8E60-C2E928374DB7}" name="3" dataDxfId="447"/>
    <tableColumn id="18" xr3:uid="{9D52D908-AA27-4EB8-B507-B94947BED720}" name="62 (26JUN1985 15:00:00)-upstream face - velocity (m/s)" dataDxfId="446"/>
    <tableColumn id="19" xr3:uid="{9E4125BF-DBF4-4D32-9A22-473D3301A22B}" name="62 (26JUN1985 15:00:00)-Water Temperature (C)"/>
    <tableColumn id="20" xr3:uid="{B33EA902-C0F8-4342-8DFA-3429D622BE18}" name="62 (26JUN1985 15:00:00)-upstream face - advection mass (g)"/>
    <tableColumn id="21" xr3:uid="{DE4AA88E-BFEF-48FA-A7D8-11E53C120A93}" name="4"/>
    <tableColumn id="22" xr3:uid="{7BEB8BD6-3288-4471-ABE0-88BB8A7AF5C9}" name="63 (26JUN1985 18:00:00)-upstream face - velocity (m/s)" dataDxfId="445"/>
    <tableColumn id="23" xr3:uid="{1E81245E-1BF6-4495-8D34-0B0476135D8B}" name="63 (26JUN1985 18:00:00)-Water Temperature (C)" dataDxfId="444"/>
    <tableColumn id="24" xr3:uid="{C43264BB-8B53-420E-8688-C20E2A918C6D}" name="63 (26JUN1985 18:00:00)-upstream face - advection mass (g)" dataDxfId="443"/>
    <tableColumn id="25" xr3:uid="{29E133B8-6A48-4384-A1A6-ADD23970D492}" name="5" dataDxfId="442"/>
    <tableColumn id="26" xr3:uid="{09A0A386-D059-44F1-9362-E5E5D13D1972}" name="64 (26JUN1985 21:00:00)-upstream face - velocity (m/s)" dataDxfId="441"/>
    <tableColumn id="27" xr3:uid="{CA76415A-3D18-4B4F-BB7C-1D3B6BEFBF08}" name="64 (26JUN1985 21:00:00)-Water Temperature (C)"/>
    <tableColumn id="28" xr3:uid="{2A684360-EDAB-4442-BD76-7FB41B54AEED}" name="64 (26JUN1985 21:00:00)-upstream face - advection mass (g)"/>
    <tableColumn id="29" xr3:uid="{8B63FD38-0CCE-4EB2-8C6D-E91535C8F814}" name="6"/>
    <tableColumn id="30" xr3:uid="{5B325F08-BE0C-4CBB-962D-516B4C861C3C}" name="65 (27JUN1985 00:00:00)-upstream face - velocity (m/s)" dataDxfId="440"/>
    <tableColumn id="31" xr3:uid="{908EE888-6291-4DED-8102-41C20A1D9284}" name="65 (27JUN1985 00:00:00)-Water Temperature (C)" dataDxfId="439"/>
    <tableColumn id="32" xr3:uid="{4E7CE661-EA6F-4D33-8FCF-77A45D777E61}" name="65 (27JUN1985 00:00:00)-upstream face - advection mass (g)" dataDxfId="438"/>
    <tableColumn id="33" xr3:uid="{FD007C3E-BF18-4FAA-A351-74999F5C4766}" name="7" dataDxfId="437"/>
    <tableColumn id="34" xr3:uid="{DE9EF682-CD0B-43FD-BED9-3F3044745E6E}" name="66 (27JUN1985 03:00:00)-upstream face - velocity (m/s)" dataDxfId="436"/>
    <tableColumn id="35" xr3:uid="{28CF8BEB-84AA-45ED-908C-D0841592662C}" name="66 (27JUN1985 03:00:00)-Water Temperature (C)"/>
    <tableColumn id="36" xr3:uid="{F9049595-8D49-4AEC-878B-DE4D84B6AD78}" name="66 (27JUN1985 03:00:00)-upstream face - advection mass (g)"/>
    <tableColumn id="37" xr3:uid="{7A9712FA-C46A-4592-9146-B0B4382B6CBA}" name="8"/>
    <tableColumn id="38" xr3:uid="{E9AC1461-1BE2-4923-AC17-493AA1B73ACD}" name="67 (27JUN1985 06:00:00)-upstream face - velocity (m/s)" dataDxfId="435"/>
    <tableColumn id="39" xr3:uid="{23DCA0AD-B9EB-4AA0-89FE-777F0654D31A}" name="67 (27JUN1985 06:00:00)-Water Temperature (C)" dataDxfId="434"/>
    <tableColumn id="40" xr3:uid="{9F5E9506-303A-423A-9ABB-7C398C465AF0}" name="67 (27JUN1985 06:00:00)-upstream face - advection mass (g)" dataDxfId="433"/>
    <tableColumn id="41" xr3:uid="{F597D5F9-A191-464F-B3D8-307602CFB94B}" name="9" dataDxfId="432"/>
    <tableColumn id="42" xr3:uid="{63365DCD-0701-48C2-90A4-0F1813FEAAE0}" name="68 (27JUN1985 09:00:00)-upstream face - velocity (m/s)" dataDxfId="431"/>
    <tableColumn id="43" xr3:uid="{73E01C71-3AC9-4B85-9A0A-47F0E486AC66}" name="68 (27JUN1985 09:00:00)-Water Temperature (C)"/>
    <tableColumn id="44" xr3:uid="{A0EF09E8-69E4-487F-A7D0-09E801F0F875}" name="68 (27JUN1985 09:00:00)-upstream face - advection mass (g)"/>
    <tableColumn id="45" xr3:uid="{98BD3598-9064-4302-A082-36EDAA3CF138}" name="10"/>
    <tableColumn id="46" xr3:uid="{15A360EB-53A9-45D2-ADF9-142AE9EE7413}" name="69 (27JUN1985 12:00:00)-upstream face - velocity (m/s)" dataDxfId="430"/>
    <tableColumn id="47" xr3:uid="{FA38CB63-E203-48D9-9400-3FE24DBE1D81}" name="69 (27JUN1985 12:00:00)-Water Temperature (C)" dataDxfId="429"/>
    <tableColumn id="48" xr3:uid="{2BB53E3E-7C45-4E90-B00A-1DDCE9FABDD5}" name="69 (27JUN1985 12:00:00)-upstream face - advection mass (g)" dataDxfId="428"/>
    <tableColumn id="49" xr3:uid="{B5F5192B-FA68-481D-93E8-8D515395FEE3}" name="11" dataDxfId="427"/>
    <tableColumn id="50" xr3:uid="{ACC390AC-DA8B-411A-B726-AD251816446D}" name="70 (27JUN1985 15:00:00)-upstream face - velocity (m/s)" dataDxfId="426"/>
    <tableColumn id="51" xr3:uid="{98F12F5E-AA47-4078-B7A3-AB63D4B175A8}" name="70 (27JUN1985 15:00:00)-Water Temperature (C)"/>
    <tableColumn id="52" xr3:uid="{B6F81861-59E6-40EB-910D-5C45F9BF7622}" name="70 (27JUN1985 15:00:00)-upstream face - advection mass (g)"/>
    <tableColumn id="53" xr3:uid="{60AF355C-F9CA-409C-AED8-E503D4105382}" name="12"/>
    <tableColumn id="54" xr3:uid="{4BEB43AC-61BA-43FF-9899-87C9968A38E9}" name="71 (27JUN1985 18:00:00)-upstream face - velocity (m/s)" dataDxfId="425"/>
    <tableColumn id="55" xr3:uid="{8E498F5F-68D5-472F-BD14-7448FC784979}" name="71 (27JUN1985 18:00:00)-Water Temperature (C)" dataDxfId="424"/>
    <tableColumn id="56" xr3:uid="{EA327C03-3EB3-4FDD-BDF6-D7576A23DA1D}" name="71 (27JUN1985 18:00:00)-upstream face - advection mass (g)" dataDxfId="423"/>
    <tableColumn id="57" xr3:uid="{4A3ABDF4-A5C5-4FA0-A67F-001998DA643F}" name="13" dataDxfId="422"/>
    <tableColumn id="58" xr3:uid="{CBE0E5E2-76D4-4C7C-9E35-23DA8CE3C97C}" name="72 (27JUN1985 21:00:00)-upstream face - velocity (m/s)" dataDxfId="421"/>
    <tableColumn id="59" xr3:uid="{B7002EA0-7B44-46F8-9C0F-C8F1515C33A2}" name="72 (27JUN1985 21:00:00)-Water Temperature (C)"/>
    <tableColumn id="60" xr3:uid="{C2CE4F82-571F-4F20-8949-E51BE5CFEB0D}" name="72 (27JUN1985 21:00:00)-upstream face - advection mass (g)"/>
    <tableColumn id="61" xr3:uid="{61779331-49C2-4361-BCFF-416AD88FC9B1}" name="14"/>
    <tableColumn id="62" xr3:uid="{EB457A2C-CF0F-4E0A-8345-7E3607AE556B}" name="73 (28JUN1985 00:00:00)-upstream face - velocity (m/s)" dataDxfId="420"/>
    <tableColumn id="63" xr3:uid="{D201A04A-308D-4497-8F13-A13ADCE3C2CD}" name="73 (28JUN1985 00:00:00)-Water Temperature (C)" dataDxfId="419"/>
    <tableColumn id="64" xr3:uid="{CB7FC832-41FF-498D-AF2C-40A9C875D342}" name="73 (28JUN1985 00:00:00)-upstream face - advection mass (g)" dataDxfId="418"/>
    <tableColumn id="65" xr3:uid="{6428C751-4879-412A-8FDA-BC896BF3F44C}" name="15" dataDxfId="417"/>
    <tableColumn id="66" xr3:uid="{620846C1-06ED-4ED4-BC9F-805044884BE0}" name="74 (28JUN1985 03:00:00)-upstream face - velocity (m/s)" dataDxfId="416"/>
    <tableColumn id="67" xr3:uid="{2973029C-90FA-42C1-BADC-7C384E42279C}" name="74 (28JUN1985 03:00:00)-Water Temperature (C)"/>
    <tableColumn id="68" xr3:uid="{B7249A1C-1F8A-44A8-8758-FA3164E8B8B4}" name="74 (28JUN1985 03:00:00)-upstream face - advection mass (g)"/>
    <tableColumn id="69" xr3:uid="{30D6BE1E-C927-4086-B969-139AAC241753}" name="16"/>
    <tableColumn id="70" xr3:uid="{82124CA9-42A0-4205-B946-1C3FC68E463C}" name="75 (28JUN1985 06:00:00)-upstream face - velocity (m/s)" dataDxfId="415"/>
    <tableColumn id="71" xr3:uid="{E1B2E1C9-82D0-4675-B0AD-E9D17CA33EA1}" name="75 (28JUN1985 06:00:00)-Water Temperature (C)" dataDxfId="414"/>
    <tableColumn id="72" xr3:uid="{78DE98F1-D0F9-4F32-B36F-E16B5D41DC71}" name="75 (28JUN1985 06:00:00)-upstream face - advection mass (g)" dataDxfId="413"/>
    <tableColumn id="73" xr3:uid="{35FC94EC-A9F8-4232-81DB-7B336114C08A}" name="17" dataDxfId="412"/>
    <tableColumn id="74" xr3:uid="{924AD67F-FE1E-49AF-B977-D08EEDC7F7BD}" name="76 (28JUN1985 09:00:00)-upstream face - velocity (m/s)" dataDxfId="411"/>
    <tableColumn id="75" xr3:uid="{DF4CDAED-D6CA-4B9D-AA3C-32B0DEB9EA8D}" name="76 (28JUN1985 09:00:00)-Water Temperature (C)"/>
    <tableColumn id="76" xr3:uid="{F9AE418A-7AD8-454B-9685-9444D3D08D14}" name="76 (28JUN1985 09:00:00)-upstream face - advection mass (g)"/>
    <tableColumn id="77" xr3:uid="{71A20BB4-682A-4E91-BDE0-1046F7EABC81}" name="18"/>
    <tableColumn id="78" xr3:uid="{36A994D8-3ECE-4680-B0A3-BADF43B81466}" name="77 (28JUN1985 12:00:00)-upstream face - velocity (m/s)" dataDxfId="410"/>
    <tableColumn id="79" xr3:uid="{3DE76575-AA1D-407B-AE35-423DCEA39A13}" name="77 (28JUN1985 12:00:00)-Water Temperature (C)" dataDxfId="409"/>
    <tableColumn id="80" xr3:uid="{38786C03-B77C-45C0-973C-3A7AFE1C01D3}" name="77 (28JUN1985 12:00:00)-upstream face - advection mass (g)" dataDxfId="408"/>
    <tableColumn id="81" xr3:uid="{3D697206-05E1-4CFB-B173-F171D0631DB8}" name="19" dataDxfId="407"/>
    <tableColumn id="82" xr3:uid="{0384D0F8-E180-4798-A613-6CE2D1C51CAB}" name="78 (28JUN1985 15:00:00)-upstream face - velocity (m/s)" dataDxfId="406"/>
    <tableColumn id="83" xr3:uid="{9F2E6590-3055-4568-A020-7D0807ABB41C}" name="78 (28JUN1985 15:00:00)-Water Temperature (C)"/>
    <tableColumn id="84" xr3:uid="{E862A9D1-244A-49C1-B3AA-BFF933A5F8A1}" name="78 (28JUN1985 15:00:00)-upstream face - advection mass (g)"/>
    <tableColumn id="85" xr3:uid="{186FF9D6-0300-4EA4-BC3E-1B9FB563877F}" name="20"/>
    <tableColumn id="86" xr3:uid="{9D7F61FC-64B3-4863-857B-FBBBCB33985B}" name="79 (28JUN1985 18:00:00)-upstream face - velocity (m/s)" dataDxfId="405"/>
    <tableColumn id="87" xr3:uid="{F0C75BFE-C39B-4398-A31F-7A55E2B1B812}" name="79 (28JUN1985 18:00:00)-Water Temperature (C)" dataDxfId="404"/>
    <tableColumn id="88" xr3:uid="{8AFF2D36-72EC-4B47-9314-7632F19FBDD6}" name="79 (28JUN1985 18:00:00)-upstream face - advection mass (g)" dataDxfId="403"/>
    <tableColumn id="89" xr3:uid="{D4EA85BB-7596-42DE-AF75-3A14B190FA47}" name="21" dataDxfId="402"/>
    <tableColumn id="90" xr3:uid="{618934F3-C6BF-4351-9EA9-F24CE1790DBF}" name="80 (28JUN1985 21:00:00)-upstream face - velocity (m/s)" dataDxfId="401"/>
    <tableColumn id="91" xr3:uid="{FD682E37-A576-4321-A4D0-1D34F8E384A3}" name="80 (28JUN1985 21:00:00)-Water Temperature (C)"/>
    <tableColumn id="92" xr3:uid="{81C819A9-4779-4B8B-8F45-2E415136E39C}" name="80 (28JUN1985 21:00:00)-upstream face - advection mass (g)"/>
    <tableColumn id="93" xr3:uid="{67AD5C7A-7778-4194-A97F-6835C14E777C}" name="22"/>
    <tableColumn id="94" xr3:uid="{F1F18D6C-A993-4875-BB41-41DB72BBA304}" name="81 (29JUN1985 00:00:00)-upstream face - velocity (m/s)" dataDxfId="400"/>
    <tableColumn id="95" xr3:uid="{32369B64-9833-4983-B56E-7CE686A363AC}" name="81 (29JUN1985 00:00:00)-Water Temperature (C)" dataDxfId="399"/>
    <tableColumn id="96" xr3:uid="{F3DA2F35-99D6-42C2-9FF2-45D1C7F02228}" name="81 (29JUN1985 00:00:00)-upstream face - advection mass (g)" dataDxfId="398"/>
    <tableColumn id="97" xr3:uid="{75A75FFF-4227-4CED-BA21-20939A15504C}" name="23" dataDxfId="397"/>
    <tableColumn id="98" xr3:uid="{64BD1D9D-FE5D-4280-BE45-7E54F8050113}" name="82 (29JUN1985 03:00:00)-upstream face - velocity (m/s)" dataDxfId="396"/>
    <tableColumn id="99" xr3:uid="{DED9876D-BBC4-4768-A45C-BCB0ED7EBF7A}" name="82 (29JUN1985 03:00:00)-Water Temperature (C)"/>
    <tableColumn id="100" xr3:uid="{2F339541-11D2-421F-85A8-DE04303C15AF}" name="82 (29JUN1985 03:00:00)-upstream face - advection mass (g)"/>
    <tableColumn id="101" xr3:uid="{FD0A0794-2E12-4B5E-88E0-6FBA3AC67D3A}" name="24"/>
    <tableColumn id="102" xr3:uid="{DDD4E120-45C4-4320-AE12-8C0A0CADE4AF}" name="83 (29JUN1985 06:00:00)-upstream face - velocity (m/s)" dataDxfId="395"/>
    <tableColumn id="103" xr3:uid="{4AAB65DD-423F-4BE3-B3C2-06EF376B06D0}" name="83 (29JUN1985 06:00:00)-Water Temperature (C)" dataDxfId="394"/>
    <tableColumn id="104" xr3:uid="{B3965F5A-B79F-48D0-9944-7F49B0E50E4C}" name="83 (29JUN1985 06:00:00)-upstream face - advection mass (g)" dataDxfId="393"/>
    <tableColumn id="105" xr3:uid="{505DFBE9-3505-4F5A-85A4-D4AB4151BD06}" name="25" dataDxfId="392"/>
    <tableColumn id="106" xr3:uid="{6B436122-B882-4BB0-9A53-576BBE095422}" name="84 (29JUN1985 09:00:00)-upstream face - velocity (m/s)" dataDxfId="391"/>
    <tableColumn id="107" xr3:uid="{64076544-0872-481D-8FAA-E02E4D09EB6B}" name="84 (29JUN1985 09:00:00)-Water Temperature (C)"/>
    <tableColumn id="108" xr3:uid="{1A25CF0B-82C8-434D-B07D-1ED333E9B014}" name="84 (29JUN1985 09:00:00)-upstream face - advection mass (g)"/>
    <tableColumn id="109" xr3:uid="{0A168B38-33F7-4E90-9902-775602F2585E}" name="26"/>
    <tableColumn id="110" xr3:uid="{FF7D35B5-B25F-425D-A962-BDF8BEE6A401}" name="85 (29JUN1985 12:00:00)-upstream face - velocity (m/s)" dataDxfId="390"/>
    <tableColumn id="111" xr3:uid="{5B83572C-0D07-49C6-AF1A-E2CDDAEA61F8}" name="85 (29JUN1985 12:00:00)-Water Temperature (C)" dataDxfId="389"/>
    <tableColumn id="112" xr3:uid="{6CC3B1AA-94FF-46A8-9A21-F948E7482F95}" name="85 (29JUN1985 12:00:00)-upstream face - advection mass (g)" dataDxfId="388"/>
    <tableColumn id="113" xr3:uid="{EC351033-C5BC-408E-A3D8-C6E9764ACA47}" name="27" dataDxfId="387"/>
    <tableColumn id="114" xr3:uid="{7DE6DC73-CF45-4A33-872E-C4314F48FAA1}" name="86 (29JUN1985 15:00:00)-upstream face - velocity (m/s)" dataDxfId="386"/>
    <tableColumn id="115" xr3:uid="{6148AFF2-FB95-4CC4-BA76-8F918501CD3F}" name="86 (29JUN1985 15:00:00)-Water Temperature (C)"/>
    <tableColumn id="116" xr3:uid="{6FD296E7-3FA6-4EA6-9F8D-2F9E4906B035}" name="86 (29JUN1985 15:00:00)-upstream face - advection mass (g)"/>
    <tableColumn id="117" xr3:uid="{B104BF2F-478C-4722-8B9C-4090D004D387}" name="28"/>
    <tableColumn id="118" xr3:uid="{A90FC54D-6CF4-4D6F-8481-40E5D39EFC40}" name="87 (29JUN1985 18:00:00)-upstream face - velocity (m/s)" dataDxfId="385"/>
    <tableColumn id="119" xr3:uid="{5FA0077F-1ED7-450F-A503-9F391E559DD9}" name="87 (29JUN1985 18:00:00)-Water Temperature (C)" dataDxfId="384"/>
    <tableColumn id="120" xr3:uid="{58518593-63E3-4ACE-B6C0-A1EA3469273B}" name="87 (29JUN1985 18:00:00)-upstream face - advection mass (g)" dataDxfId="383"/>
    <tableColumn id="121" xr3:uid="{72F9738D-4643-41AB-96FE-EAC2EBC435EB}" name="29" dataDxfId="382"/>
    <tableColumn id="122" xr3:uid="{23C99E3F-F0EB-4335-8D8C-9542B49312FC}" name="88 (29JUN1985 21:00:00)-upstream face - velocity (m/s)" dataDxfId="381"/>
    <tableColumn id="123" xr3:uid="{7CBEDADA-C452-4C26-BAC4-9E54090A8403}" name="88 (29JUN1985 21:00:00)-Water Temperature (C)"/>
    <tableColumn id="124" xr3:uid="{0C3B0C56-5770-48EB-8CAE-4D27473057A4}" name="88 (29JUN1985 21:00:00)-upstream face - advection mass (g)"/>
    <tableColumn id="125" xr3:uid="{A0DA70A2-92C6-4A58-B254-2AB9E5BEDBB7}" name="30"/>
    <tableColumn id="126" xr3:uid="{A8129B74-25DD-4A4D-9CD6-8355A0152580}" name="89 (30JUN1985 00:00:00)-upstream face - velocity (m/s)" dataDxfId="380"/>
    <tableColumn id="127" xr3:uid="{8696CE58-3757-4A06-8767-66969EF007E6}" name="89 (30JUN1985 00:00:00)-Water Temperature (C)" dataDxfId="379"/>
    <tableColumn id="128" xr3:uid="{F94EC257-9E2E-4B0C-889B-06A2AB8A103B}" name="89 (30JUN1985 00:00:00)-upstream face - advection mass (g)" dataDxfId="378"/>
    <tableColumn id="129" xr3:uid="{62DACBD1-2502-4E2F-9ACB-444DFC4862AF}" name="31" dataDxfId="377"/>
    <tableColumn id="130" xr3:uid="{A410DA0E-8463-4512-84BF-95DF4DB4BBDB}" name="90 (30JUN1985 03:00:00)-upstream face - velocity (m/s)" dataDxfId="376"/>
    <tableColumn id="131" xr3:uid="{19F21663-CE3C-44B9-A990-F4E3608AECB4}" name="90 (30JUN1985 03:00:00)-Water Temperature (C)"/>
    <tableColumn id="132" xr3:uid="{9E04956D-1B24-4A9F-8D9D-C1B965AC4EEB}" name="90 (30JUN1985 03:00:00)-upstream face - advection mass (g)"/>
    <tableColumn id="133" xr3:uid="{025C7B6D-1AAA-4741-A0D9-B591FA563B51}" name="32"/>
    <tableColumn id="134" xr3:uid="{91448E07-7A29-4180-A95F-323389A122D8}" name="91 (30JUN1985 06:00:00)-upstream face - velocity (m/s)" dataDxfId="375"/>
    <tableColumn id="135" xr3:uid="{D572534E-E12D-4C00-9CD4-7845D82BF8F3}" name="91 (30JUN1985 06:00:00)-Water Temperature (C)" dataDxfId="374"/>
    <tableColumn id="136" xr3:uid="{0071A96B-E966-48E4-B144-D16C7A2E3FFE}" name="91 (30JUN1985 06:00:00)-upstream face - advection mass (g)" dataDxfId="373"/>
    <tableColumn id="137" xr3:uid="{CF13EC21-83AD-4246-9292-A718F42F5109}" name="33" dataDxfId="372"/>
    <tableColumn id="138" xr3:uid="{B4BFD64E-8BAB-46F9-B952-FAE06B4A16BB}" name="92 (30JUN1985 09:00:00)-upstream face - velocity (m/s)" dataDxfId="371"/>
    <tableColumn id="139" xr3:uid="{EC4FADA5-16D8-4AC2-82F5-B90561975654}" name="92 (30JUN1985 09:00:00)-Water Temperature (C)"/>
    <tableColumn id="140" xr3:uid="{CF1C87E2-A7B6-46F1-828D-0835EB92E416}" name="92 (30JUN1985 09:00:00)-upstream face - advection mass (g)"/>
    <tableColumn id="141" xr3:uid="{CD6A361D-F930-4CF1-93C6-89EE3A7CEF0E}" name="34"/>
    <tableColumn id="142" xr3:uid="{E8AC4173-8A29-4D33-8A09-D24956565E21}" name="93 (30JUN1985 12:00:00)-upstream face - velocity (m/s)" dataDxfId="370"/>
    <tableColumn id="143" xr3:uid="{3893D288-7BF3-430C-ADD5-18E960D667F7}" name="93 (30JUN1985 12:00:00)-Water Temperature (C)" dataDxfId="369"/>
    <tableColumn id="144" xr3:uid="{211667C4-599D-4456-B2FB-62A292305848}" name="93 (30JUN1985 12:00:00)-upstream face - advection mass (g)" dataDxfId="368"/>
    <tableColumn id="145" xr3:uid="{F3315CB4-24A0-4C38-BDC1-B35B279302DE}" name="35" dataDxfId="367"/>
    <tableColumn id="146" xr3:uid="{3A5E59A3-BDF8-4B37-860D-B56843C6EBD5}" name="94 (30JUN1985 15:00:00)-upstream face - velocity (m/s)" dataDxfId="366"/>
    <tableColumn id="147" xr3:uid="{0EF44C4F-75C8-4317-9ABB-8957AD493B82}" name="94 (30JUN1985 15:00:00)-Water Temperature (C)"/>
    <tableColumn id="148" xr3:uid="{FE338D43-F9CF-4381-AB23-A04908DADEEA}" name="94 (30JUN1985 15:00:00)-upstream face - advection mass (g)"/>
    <tableColumn id="149" xr3:uid="{DCF44890-8C38-4B95-BC5F-1A2BE2113676}" name="36"/>
    <tableColumn id="150" xr3:uid="{18782EDB-AB37-470F-BEF4-A0441E788A99}" name="95 (30JUN1985 18:00:00)-upstream face - velocity (m/s)" dataDxfId="365"/>
    <tableColumn id="151" xr3:uid="{D5FED075-8C72-4226-948B-E5CAD0011DB3}" name="95 (30JUN1985 18:00:00)-Water Temperature (C)" dataDxfId="364"/>
    <tableColumn id="152" xr3:uid="{1EEA9ADF-F687-4F86-A48A-1277E3A9A9EC}" name="95 (30JUN1985 18:00:00)-upstream face - advection mass (g)" dataDxfId="363"/>
    <tableColumn id="153" xr3:uid="{ADC3A371-D097-406B-A86A-674C2C241B10}" name="37" dataDxfId="362"/>
    <tableColumn id="154" xr3:uid="{6925D149-E84B-4AEE-8FAE-7E7EC031ECA3}" name="96 (30JUN1985 21:00:00)-upstream face - velocity (m/s)" dataDxfId="361"/>
    <tableColumn id="155" xr3:uid="{B576461E-7086-4B51-97ED-7A2052DA3850}" name="96 (30JUN1985 21:00:00)-Water Temperature (C)"/>
    <tableColumn id="156" xr3:uid="{1801B2B3-FACF-40B9-9367-36925C5E048F}" name="96 (30JUN1985 21:00:00)-upstream face - advection mass (g)"/>
    <tableColumn id="157" xr3:uid="{52D7B68A-0D78-463A-9384-14997220C930}" name="38"/>
    <tableColumn id="158" xr3:uid="{7A5C7BDF-AE47-47D1-BC14-4F04518C0202}" name="97 (01JUL1985 00:00:00)-upstream face - velocity (m/s)" dataDxfId="360"/>
    <tableColumn id="159" xr3:uid="{1C7E2665-548A-4337-B393-9F3C6A4FDCA9}" name="97 (01JUL1985 00:00:00)-Water Temperature (C)" dataDxfId="359"/>
    <tableColumn id="160" xr3:uid="{7F42F03C-C6C2-471D-883A-DEAF657E15EC}" name="97 (01JUL1985 00:00:00)-upstream face - advection mass (g)" dataDxfId="358"/>
    <tableColumn id="161" xr3:uid="{2A9D0637-8E15-4680-8EF1-8BCCBCB937D9}" name="39" dataDxfId="357"/>
    <tableColumn id="162" xr3:uid="{E0D9739C-D40A-49A4-9DEB-FD29A24639F5}" name="98 (01JUL1985 03:00:00)-upstream face - velocity (m/s)" dataDxfId="356"/>
    <tableColumn id="163" xr3:uid="{03A5AC2D-AAE1-4B96-B8D1-1E15C689DECF}" name="98 (01JUL1985 03:00:00)-Water Temperature (C)"/>
    <tableColumn id="164" xr3:uid="{874D4756-4F86-4505-BD2B-566F257C558D}" name="98 (01JUL1985 03:00:00)-upstream face - advection mass (g)"/>
    <tableColumn id="165" xr3:uid="{EDE6A2C1-8D14-431B-A113-9F19A0ADC736}" name="40"/>
    <tableColumn id="166" xr3:uid="{00E96509-9833-4FD3-8BB4-C2CED2D1DC5E}" name="99 (01JUL1985 06:00:00)-upstream face - velocity (m/s)" dataDxfId="355"/>
    <tableColumn id="167" xr3:uid="{19D3ECB4-19B7-4B62-9D07-50245C0CFF20}" name="99 (01JUL1985 06:00:00)-Water Temperature (C)" dataDxfId="354"/>
    <tableColumn id="168" xr3:uid="{D3A9245B-E6D9-44CF-B565-7246E153E970}" name="99 (01JUL1985 06:00:00)-upstream face - advection mass (g)" dataDxfId="353"/>
    <tableColumn id="169" xr3:uid="{370CBA1F-5821-4B90-A32C-73BEC757531E}" name="41" dataDxfId="352"/>
    <tableColumn id="170" xr3:uid="{6C239E72-FA0A-483F-929B-45964FDC6D82}" name="100 (01JUL1985 09:00:00)-upstream face - velocity (m/s)" dataDxfId="351"/>
    <tableColumn id="171" xr3:uid="{6CD2C66B-3D19-4B97-A41E-255F2178C1B6}" name="100 (01JUL1985 09:00:00)-Water Temperature (C)"/>
    <tableColumn id="172" xr3:uid="{9B48A3EB-1FE2-401A-97E1-9B25550826AF}" name="100 (01JUL1985 09:00:00)-upstream face - advection mass (g)"/>
    <tableColumn id="173" xr3:uid="{10400B5A-1061-4A8D-B070-81A268D65F09}" name="42"/>
    <tableColumn id="174" xr3:uid="{740A7C03-9AAB-4728-90E7-0EB926510A80}" name="101 (01JUL1985 12:00:00)-upstream face - velocity (m/s)" dataDxfId="350"/>
    <tableColumn id="175" xr3:uid="{FDAA5F1B-FA31-4841-9AA1-320BA51D375C}" name="101 (01JUL1985 12:00:00)-Water Temperature (C)" dataDxfId="349"/>
    <tableColumn id="176" xr3:uid="{29055507-F86D-4934-BAAF-E12F70780A80}" name="101 (01JUL1985 12:00:00)-upstream face - advection mass (g)" dataDxfId="348"/>
    <tableColumn id="177" xr3:uid="{D527E4DD-B33E-4098-BCAF-0CFF57B104EC}" name="43" dataDxfId="347"/>
    <tableColumn id="178" xr3:uid="{04BBA030-1143-468F-98A8-EFC66AE43D3A}" name="102 (01JUL1985 15:00:00)-upstream face - velocity (m/s)" dataDxfId="346"/>
    <tableColumn id="179" xr3:uid="{61838A21-42BF-46B9-8BF2-355608A19182}" name="102 (01JUL1985 15:00:00)-Water Temperature (C)"/>
    <tableColumn id="180" xr3:uid="{840F1B0D-BA17-4FE5-8A6C-D6887381ABB7}" name="102 (01JUL1985 15:00:00)-upstream face - advection mass (g)"/>
    <tableColumn id="181" xr3:uid="{34BB7B27-85A2-40CF-B60A-DC6ACFF71344}" name="44"/>
    <tableColumn id="182" xr3:uid="{52F6995C-EA77-4C09-B381-BF123C773D48}" name="103 (01JUL1985 18:00:00)-upstream face - velocity (m/s)" dataDxfId="345"/>
    <tableColumn id="183" xr3:uid="{16808307-1E1F-41FD-93CE-C4D2F5A51900}" name="103 (01JUL1985 18:00:00)-Water Temperature (C)" dataDxfId="344"/>
    <tableColumn id="184" xr3:uid="{4AF8B9DF-C8F3-4568-B22A-2697C5D14482}" name="103 (01JUL1985 18:00:00)-upstream face - advection mass (g)" dataDxfId="343"/>
    <tableColumn id="185" xr3:uid="{23E6E83A-1436-4EC7-BC5D-CBC941F99E7C}" name="45" dataDxfId="342"/>
    <tableColumn id="186" xr3:uid="{10F244B7-1FAC-4BB2-823A-C0046530BE4B}" name="104 (01JUL1985 21:00:00)-upstream face - velocity (m/s)" dataDxfId="341"/>
    <tableColumn id="187" xr3:uid="{D968B813-C7C7-4320-89AD-BBD39F15492F}" name="104 (01JUL1985 21:00:00)-Water Temperature (C)"/>
    <tableColumn id="188" xr3:uid="{8DE47BEA-7271-4A17-9730-A61298AB569C}" name="104 (01JUL1985 21:00:00)-upstream face - advection mass (g)"/>
    <tableColumn id="189" xr3:uid="{40D5C297-BDE0-421A-801E-097D851B10C2}" name="46"/>
    <tableColumn id="190" xr3:uid="{CA312DD0-A0A0-43BD-8450-F065AB09E949}" name="105 (02JUL1985 00:00:00)-upstream face - velocity (m/s)" dataDxfId="340"/>
    <tableColumn id="191" xr3:uid="{8E93425B-2B65-47D9-817B-9B05BA1EBE25}" name="105 (02JUL1985 00:00:00)-Water Temperature (C)" dataDxfId="339"/>
    <tableColumn id="192" xr3:uid="{F76AEEF7-D0DC-4679-9909-2AD08E671ACB}" name="105 (02JUL1985 00:00:00)-upstream face - advection mass (g)" dataDxfId="338"/>
    <tableColumn id="193" xr3:uid="{EB487CA0-0B2A-4BF4-9A03-6CDA2357F288}" name="47" dataDxfId="337"/>
    <tableColumn id="194" xr3:uid="{2F099213-7E56-4EBC-BAC4-20C726BF047F}" name="106 (02JUL1985 03:00:00)-upstream face - velocity (m/s)" dataDxfId="336"/>
    <tableColumn id="195" xr3:uid="{3438C74B-B03C-41EF-967B-B004CDC0FF54}" name="106 (02JUL1985 03:00:00)-Water Temperature (C)"/>
    <tableColumn id="196" xr3:uid="{69726E84-AE20-44CE-96B8-58BD16BDDB34}" name="106 (02JUL1985 03:00:00)-upstream face - advection mass (g)"/>
    <tableColumn id="197" xr3:uid="{196B4B14-2B28-4847-B637-EC08161B20BC}" name="48"/>
    <tableColumn id="198" xr3:uid="{C37C300E-45F5-4E84-866C-94A54D9DB6DB}" name="107 (02JUL1985 06:00:00)-upstream face - velocity (m/s)" dataDxfId="335"/>
    <tableColumn id="199" xr3:uid="{A4AC104B-4471-4D9E-ABE9-2F60F7D78311}" name="107 (02JUL1985 06:00:00)-Water Temperature (C)" dataDxfId="334"/>
    <tableColumn id="200" xr3:uid="{C090C9C3-E39A-4B16-AAE2-ABB140421622}" name="107 (02JUL1985 06:00:00)-upstream face - advection mass (g)" dataDxfId="333"/>
    <tableColumn id="201" xr3:uid="{046AEB92-8B64-478F-AF8A-2E4AF705A870}" name="49" dataDxfId="332"/>
    <tableColumn id="202" xr3:uid="{BB5C7FD2-492B-4104-81CA-ED890C59FFE6}" name="108 (02JUL1985 09:00:00)-upstream face - velocity (m/s)" dataDxfId="331"/>
    <tableColumn id="203" xr3:uid="{01066F3E-5E1A-43D5-A3C4-0594476D4B01}" name="108 (02JUL1985 09:00:00)-Water Temperature (C)"/>
    <tableColumn id="204" xr3:uid="{0E5AD446-C5D5-4E03-B969-C0BA068E3154}" name="108 (02JUL1985 09:00:00)-upstream face - advection mass (g)"/>
    <tableColumn id="205" xr3:uid="{3A8B3074-2516-4B9A-9561-3F945F6BC725}" name="50"/>
    <tableColumn id="206" xr3:uid="{801D02D8-8CC5-46CE-99B6-B25D19BC941F}" name="109 (02JUL1985 12:00:00)-upstream face - velocity (m/s)" dataDxfId="330"/>
    <tableColumn id="207" xr3:uid="{5BB244EF-6BBB-4F85-A3BE-3BCEB88AD9B0}" name="109 (02JUL1985 12:00:00)-Water Temperature (C)" dataDxfId="329"/>
    <tableColumn id="208" xr3:uid="{564F654F-AE82-4E31-8467-C7F2F8CAC872}" name="109 (02JUL1985 12:00:00)-upstream face - advection mass (g)" dataDxfId="328"/>
    <tableColumn id="209" xr3:uid="{C7F36B87-8C38-4F63-98CB-8F7C42FAA8D6}" name="51" dataDxfId="327"/>
    <tableColumn id="210" xr3:uid="{F5F181B5-6B96-4619-B921-9A229951014C}" name="110 (02JUL1985 15:00:00)-upstream face - velocity (m/s)" dataDxfId="326"/>
    <tableColumn id="211" xr3:uid="{059E198B-E902-4C50-BC0B-0856E1EFDB82}" name="110 (02JUL1985 15:00:00)-Water Temperature (C)"/>
    <tableColumn id="212" xr3:uid="{FBB74B57-2937-4610-B7FD-9011388843C5}" name="110 (02JUL1985 15:00:00)-upstream face - advection mass (g)"/>
    <tableColumn id="213" xr3:uid="{22A328E9-90B8-463B-A994-D807C46AE0D8}" name="52"/>
    <tableColumn id="214" xr3:uid="{69A99551-8601-4779-89E1-C80B0CBBBBB9}" name="111 (02JUL1985 18:00:00)-upstream face - velocity (m/s)" dataDxfId="325"/>
    <tableColumn id="215" xr3:uid="{131FF703-2A65-4925-9932-464337346708}" name="111 (02JUL1985 18:00:00)-Water Temperature (C)" dataDxfId="324"/>
    <tableColumn id="216" xr3:uid="{01D361E7-2663-4E71-8A5E-DDDEB65F83E0}" name="111 (02JUL1985 18:00:00)-upstream face - advection mass (g)" dataDxfId="323"/>
    <tableColumn id="217" xr3:uid="{5FB5842B-5F15-4F94-B8A1-B2D6EF71EE17}" name="53" dataDxfId="322"/>
    <tableColumn id="218" xr3:uid="{68C5CF56-0F6C-44F6-862B-CC82A4282FC4}" name="112 (02JUL1985 21:00:00)-upstream face - velocity (m/s)" dataDxfId="321"/>
    <tableColumn id="219" xr3:uid="{4E105FC1-D9FB-46A9-8BFB-1DE6AD1512CC}" name="112 (02JUL1985 21:00:00)-Water Temperature (C)"/>
    <tableColumn id="220" xr3:uid="{433E9D51-F922-4B14-B661-792DFBC1E1D1}" name="112 (02JUL1985 21:00:00)-upstream face - advection mass (g)"/>
    <tableColumn id="221" xr3:uid="{9585EE46-B8AD-45CB-9C21-2BB8A46AD30B}" name="54"/>
    <tableColumn id="222" xr3:uid="{0B44C170-2F17-4547-9143-A560E404B433}" name="113 (03JUL1985 00:00:00)-upstream face - velocity (m/s)" dataDxfId="320"/>
    <tableColumn id="223" xr3:uid="{336F40E6-2DEB-49C0-8089-22F39656F65D}" name="113 (03JUL1985 00:00:00)-Water Temperature (C)" dataDxfId="319"/>
    <tableColumn id="224" xr3:uid="{748EB0EC-A643-413A-BECE-52C02CDA258A}" name="113 (03JUL1985 00:00:00)-upstream face - advection mass (g)" dataDxfId="318"/>
    <tableColumn id="225" xr3:uid="{C6F0361D-9F5A-4718-92E9-ACF36CF8993C}" name="55" dataDxfId="317"/>
    <tableColumn id="226" xr3:uid="{272F3D1E-DFC3-4BF4-8ED7-113D9376569F}" name="114 (03JUL1985 03:00:00)-upstream face - velocity (m/s)" dataDxfId="316"/>
    <tableColumn id="227" xr3:uid="{839FE8D8-F24A-45F7-9B32-2D3B0219209A}" name="114 (03JUL1985 03:00:00)-Water Temperature (C)"/>
    <tableColumn id="228" xr3:uid="{FD56BBA1-7519-42F2-B087-FDAD2142E920}" name="114 (03JUL1985 03:00:00)-upstream face - advection mass (g)"/>
    <tableColumn id="229" xr3:uid="{6EBBEDB7-1D43-439F-B479-79F6F92CA575}" name="56"/>
    <tableColumn id="230" xr3:uid="{E0577318-9858-4E76-8F85-A500AF9D0D51}" name="115 (03JUL1985 06:00:00)-upstream face - velocity (m/s)" dataDxfId="315"/>
    <tableColumn id="231" xr3:uid="{687271CD-99FD-4890-80F7-7B2F625B3637}" name="115 (03JUL1985 06:00:00)-Water Temperature (C)" dataDxfId="314"/>
    <tableColumn id="232" xr3:uid="{DC00C39C-DCD4-4608-98EB-812D12C580B2}" name="115 (03JUL1985 06:00:00)-upstream face - advection mass (g)" dataDxfId="313"/>
    <tableColumn id="233" xr3:uid="{7E0EF5E5-FBB9-48B5-A3D4-87E926E982D9}" name="57" dataDxfId="312"/>
    <tableColumn id="234" xr3:uid="{6CD86E81-27DE-4F6D-B1EC-D6DB9FD137DA}" name="116 (03JUL1985 09:00:00)-upstream face - velocity (m/s)" dataDxfId="311"/>
    <tableColumn id="235" xr3:uid="{9298D98C-7520-405E-B94A-C1447D6C09FC}" name="116 (03JUL1985 09:00:00)-Water Temperature (C)"/>
    <tableColumn id="236" xr3:uid="{F9DC2572-1E4E-46E9-BFE6-0B5E2DE7E6B4}" name="116 (03JUL1985 09:00:00)-upstream face - advection mass (g)"/>
    <tableColumn id="237" xr3:uid="{D318A113-2EAA-4783-9DCC-152D1B53513C}" name="58"/>
    <tableColumn id="238" xr3:uid="{B170BDC8-7F4F-42D1-84EA-023ACC9AC744}" name="117 (03JUL1985 12:00:00)-upstream face - velocity (m/s)" dataDxfId="310"/>
    <tableColumn id="239" xr3:uid="{F1840C4F-D86C-40D1-884B-C0BF367C3D3F}" name="117 (03JUL1985 12:00:00)-Water Temperature (C)" dataDxfId="309"/>
    <tableColumn id="240" xr3:uid="{1F7E198A-0863-4B73-8C8B-DEACDAA7CEB1}" name="117 (03JUL1985 12:00:00)-upstream face - advection mass (g)" dataDxfId="308"/>
    <tableColumn id="241" xr3:uid="{19ED57AC-8FF2-4AD3-A6D2-F67805E2C9CA}" name="59" dataDxfId="307"/>
    <tableColumn id="242" xr3:uid="{7F50C426-23AF-447B-993C-C346720D75CB}" name="118 (03JUL1985 15:00:00)-upstream face - velocity (m/s)" dataDxfId="306"/>
    <tableColumn id="243" xr3:uid="{48B75828-341C-4869-A880-B914B3ABD340}" name="118 (03JUL1985 15:00:00)-Water Temperature (C)"/>
    <tableColumn id="244" xr3:uid="{15895E22-8A73-426C-B224-12DC8A18B59F}" name="118 (03JUL1985 15:00:00)-upstream face - advection mass (g)"/>
    <tableColumn id="245" xr3:uid="{843917FF-BD28-4601-8EB2-65E960458970}" name="60"/>
    <tableColumn id="246" xr3:uid="{0B116663-EC74-4231-9353-8FC91AF280F0}" name="119 (03JUL1985 18:00:00)-upstream face - velocity (m/s)" dataDxfId="305"/>
    <tableColumn id="247" xr3:uid="{7944C33C-6EF2-42DD-939A-1DF8F94F6FD6}" name="119 (03JUL1985 18:00:00)-Water Temperature (C)" dataDxfId="304"/>
    <tableColumn id="248" xr3:uid="{C6F1DE43-4049-4B02-B467-4D0F36F2BBE9}" name="119 (03JUL1985 18:00:00)-upstream face - advection mass (g)" dataDxfId="303"/>
    <tableColumn id="249" xr3:uid="{B1A9C3DE-6FA5-4572-9C29-935E19905BE5}" name="61" dataDxfId="302"/>
    <tableColumn id="250" xr3:uid="{01DFCFC3-9FBD-4D8E-BDF1-6CD1D8ADECC8}" name="120 (03JUL1985 21:00:00)-upstream face - velocity (m/s)" dataDxfId="301"/>
    <tableColumn id="251" xr3:uid="{C2C6534B-CBC0-4D7E-ABFE-710748DCD3FE}" name="120 (03JUL1985 21:00:00)-Water Temperature (C)"/>
    <tableColumn id="252" xr3:uid="{2FE87A3A-C4DE-40BE-885F-41AFDBC41223}" name="120 (03JUL1985 21:00:00)-upstream face - advection mass (g)"/>
    <tableColumn id="253" xr3:uid="{BF7B0438-3E95-494F-BB89-E0DC5881E252}" name="62"/>
    <tableColumn id="254" xr3:uid="{8A4D167A-71A0-4957-A81A-B28BC26EABA4}" name="121 (04JUL1985 00:00:00)-upstream face - velocity (m/s)" dataDxfId="300"/>
    <tableColumn id="255" xr3:uid="{D084957B-782D-44F0-89A8-627E9EE94739}" name="121 (04JUL1985 00:00:00)-Water Temperature (C)" dataDxfId="299"/>
    <tableColumn id="256" xr3:uid="{5363669C-17CC-487D-8B31-EBFD41D362EB}" name="121 (04JUL1985 00:00:00)-upstream face - advection mass (g)" dataDxfId="298"/>
    <tableColumn id="257" xr3:uid="{C8007738-3FBF-45CD-8BC5-48B5344438A1}" name="63" dataDxfId="297"/>
    <tableColumn id="258" xr3:uid="{0889F647-25BE-4383-AFEE-FE9F0ED12D46}" name="122 (04JUL1985 03:00:00)-upstream face - velocity (m/s)" dataDxfId="296"/>
    <tableColumn id="259" xr3:uid="{44299477-93C8-42F0-A534-CC55174DB4BF}" name="122 (04JUL1985 03:00:00)-Water Temperature (C)"/>
    <tableColumn id="260" xr3:uid="{E28A6285-9751-4FC9-B652-1EE4E04A4DEC}" name="122 (04JUL1985 03:00:00)-upstream face - advection mass (g)"/>
    <tableColumn id="261" xr3:uid="{CC241948-B35B-43BD-BB9F-0002D2ABE506}" name="64"/>
    <tableColumn id="262" xr3:uid="{DA6CCF4F-BFFF-4115-B6EE-8A9596A4AA96}" name="123 (04JUL1985 06:00:00)-upstream face - velocity (m/s)" dataDxfId="295"/>
    <tableColumn id="263" xr3:uid="{A4A09DFD-568C-4BE5-8827-525EA3E4F533}" name="123 (04JUL1985 06:00:00)-Water Temperature (C)" dataDxfId="294"/>
    <tableColumn id="264" xr3:uid="{863ECD1A-F4B2-470C-962F-0E510D9F50A0}" name="123 (04JUL1985 06:00:00)-upstream face - advection mass (g)" dataDxfId="293"/>
    <tableColumn id="265" xr3:uid="{124D71C1-EDF6-4957-A932-53AAEF4D55C2}" name="65" dataDxfId="292"/>
    <tableColumn id="266" xr3:uid="{71F5B081-A284-4534-9CBC-91367120B933}" name="124 (04JUL1985 09:00:00)-upstream face - velocity (m/s)" dataDxfId="291"/>
    <tableColumn id="267" xr3:uid="{E876F4DA-8596-462E-8B78-DCB0464054D7}" name="124 (04JUL1985 09:00:00)-Water Temperature (C)"/>
    <tableColumn id="268" xr3:uid="{D7B58EB3-9717-40F9-9720-B2CDC79D2563}" name="124 (04JUL1985 09:00:00)-upstream face - advection mass (g)"/>
    <tableColumn id="269" xr3:uid="{92EAFBB1-8D08-4F8B-AB1F-7BB35033E11B}" name="66"/>
    <tableColumn id="270" xr3:uid="{CBB68733-A972-489E-9A89-3CBBB6C6C8E3}" name="125 (04JUL1985 12:00:00)-upstream face - velocity (m/s)" dataDxfId="290"/>
    <tableColumn id="271" xr3:uid="{63405835-201A-4031-98B9-35083B3BCC27}" name="125 (04JUL1985 12:00:00)-Water Temperature (C)" dataDxfId="289"/>
    <tableColumn id="272" xr3:uid="{9F10C1BD-5083-4592-92A8-DD8DA34C59B3}" name="125 (04JUL1985 12:00:00)-upstream face - advection mass (g)" dataDxfId="288"/>
    <tableColumn id="273" xr3:uid="{2E9D3416-9D93-4B31-B3F3-817F3B3F305F}" name="67" dataDxfId="287"/>
    <tableColumn id="274" xr3:uid="{5507C831-813A-4F59-B422-86AB4C1E60D7}" name="126 (04JUL1985 15:00:00)-upstream face - velocity (m/s)" dataDxfId="286"/>
    <tableColumn id="275" xr3:uid="{0112DF3A-71C5-4CB0-9F9D-9EDA4015CC4C}" name="126 (04JUL1985 15:00:00)-Water Temperature (C)"/>
    <tableColumn id="276" xr3:uid="{0BB26F18-87EF-4714-A845-7B0284A69EDE}" name="126 (04JUL1985 15:00:00)-upstream face - advection mass (g)"/>
    <tableColumn id="277" xr3:uid="{9ACA2A8C-3BBE-41BC-B07F-E9858F745C3E}" name="68"/>
    <tableColumn id="278" xr3:uid="{D8739917-7BC3-4B23-A9C7-63271EC9D7CA}" name="127 (04JUL1985 18:00:00)-upstream face - velocity (m/s)" dataDxfId="285"/>
    <tableColumn id="279" xr3:uid="{DB70B9F1-7933-496B-B8F6-8CD5A0417577}" name="127 (04JUL1985 18:00:00)-Water Temperature (C)" dataDxfId="284"/>
    <tableColumn id="280" xr3:uid="{D50A3B31-3CAA-4084-A9BC-94334B510BB4}" name="127 (04JUL1985 18:00:00)-upstream face - advection mass (g)" dataDxfId="283"/>
    <tableColumn id="281" xr3:uid="{E8583CCE-9812-47E7-AA5A-267300E081EC}" name="69" dataDxfId="282"/>
    <tableColumn id="282" xr3:uid="{B2273A60-75C6-4719-8B5A-90B91297A548}" name="128 (04JUL1985 21:00:00)-upstream face - velocity (m/s)" dataDxfId="281"/>
    <tableColumn id="283" xr3:uid="{33007D14-F0DF-4FFE-8A82-49D38816A63F}" name="128 (04JUL1985 21:00:00)-Water Temperature (C)"/>
    <tableColumn id="284" xr3:uid="{30DB4E5E-53B5-41CC-815D-B5608D93ECC0}" name="128 (04JUL1985 21:00:00)-upstream face - advection mass (g)"/>
    <tableColumn id="285" xr3:uid="{1EAB4DD4-E294-4F8B-BDC2-2B21170F3A6D}" name="70"/>
    <tableColumn id="286" xr3:uid="{51D6057B-39BB-44C3-A682-0AE34639056B}" name="129 (05JUL1985 00:00:00)-upstream face - velocity (m/s)" dataDxfId="280"/>
    <tableColumn id="287" xr3:uid="{5522875A-6C19-496E-88DF-6C434861D755}" name="129 (05JUL1985 00:00:00)-Water Temperature (C)" dataDxfId="279"/>
    <tableColumn id="288" xr3:uid="{8138BC16-4DEB-45C6-8C97-0E9B296E4DA0}" name="129 (05JUL1985 00:00:00)-upstream face - advection mass (g)" dataDxfId="278"/>
    <tableColumn id="289" xr3:uid="{A7AD5C6B-A016-49E8-ADAA-4D135E04108F}" name="71" dataDxfId="277"/>
    <tableColumn id="290" xr3:uid="{F4FAABD0-08AC-4397-9502-EB01F98F2EAB}" name="130 (05JUL1985 03:00:00)-upstream face - velocity (m/s)" dataDxfId="276"/>
    <tableColumn id="291" xr3:uid="{8EEBFF38-B6E1-4656-BF6D-F6C680077E0A}" name="130 (05JUL1985 03:00:00)-Water Temperature (C)"/>
    <tableColumn id="292" xr3:uid="{3DC7E957-916B-4239-9FC7-504997170B02}" name="130 (05JUL1985 03:00:00)-upstream face - advection mass (g)"/>
    <tableColumn id="293" xr3:uid="{773967E1-4195-4775-ADC6-822F6AE40A96}" name="72"/>
    <tableColumn id="294" xr3:uid="{7B57610E-1069-45D5-8119-ABC721280712}" name="131 (05JUL1985 06:00:00)-upstream face - velocity (m/s)" dataDxfId="275"/>
    <tableColumn id="295" xr3:uid="{F6F57205-67AC-4A69-8E1A-853E374FE070}" name="131 (05JUL1985 06:00:00)-Water Temperature (C)" dataDxfId="274"/>
    <tableColumn id="296" xr3:uid="{E50C97A7-2F53-456A-9317-1D9EB4336869}" name="131 (05JUL1985 06:00:00)-upstream face - advection mass (g)" dataDxfId="273"/>
    <tableColumn id="297" xr3:uid="{68A9B3A6-5246-4542-80B1-3168B69A974B}" name="73" dataDxfId="272"/>
    <tableColumn id="298" xr3:uid="{F98A992E-8F7F-4F80-87AA-1482C0E5476C}" name="132 (05JUL1985 09:00:00)-upstream face - velocity (m/s)" dataDxfId="271"/>
    <tableColumn id="299" xr3:uid="{0C408399-F4B4-465B-A56F-6853996B08CC}" name="132 (05JUL1985 09:00:00)-Water Temperature (C)"/>
    <tableColumn id="300" xr3:uid="{7A91D11D-D96B-41CD-BA5B-C91A2524F8AA}" name="132 (05JUL1985 09:00:00)-upstream face - advection mass (g)"/>
    <tableColumn id="301" xr3:uid="{2843E09B-9188-42FC-80F6-D23A6FCEC585}" name="74"/>
    <tableColumn id="302" xr3:uid="{0C9DAA1D-C569-4291-ABA0-81560DE7700C}" name="133 (05JUL1985 12:00:00)-upstream face - velocity (m/s)" dataDxfId="270"/>
    <tableColumn id="303" xr3:uid="{6D17EB1C-A610-4E3D-9564-8CA719D9B7E8}" name="133 (05JUL1985 12:00:00)-Water Temperature (C)" dataDxfId="269"/>
    <tableColumn id="304" xr3:uid="{3004CC30-9A18-4267-8DB8-9FF693D4CFC4}" name="133 (05JUL1985 12:00:00)-upstream face - advection mass (g)" dataDxfId="268"/>
    <tableColumn id="305" xr3:uid="{A77C0161-2BE9-43A2-AFB5-97F731855E0C}" name="75" dataDxfId="267"/>
    <tableColumn id="306" xr3:uid="{14031F49-38E0-4A13-94B0-E89A7F944581}" name="134 (05JUL1985 15:00:00)-upstream face - velocity (m/s)" dataDxfId="266"/>
    <tableColumn id="307" xr3:uid="{A50902E9-00BF-4C24-9F46-8F8FB9303F3F}" name="134 (05JUL1985 15:00:00)-Water Temperature (C)"/>
    <tableColumn id="308" xr3:uid="{3586602F-1C69-4AA8-8322-A223C94CB155}" name="134 (05JUL1985 15:00:00)-upstream face - advection mass (g)"/>
    <tableColumn id="309" xr3:uid="{F0740857-7A57-458A-AF77-F19D5848FFAF}" name="76"/>
    <tableColumn id="310" xr3:uid="{8580FCAC-E94E-40FE-A2AF-3915728C9427}" name="135 (05JUL1985 18:00:00)-upstream face - velocity (m/s)" dataDxfId="265"/>
    <tableColumn id="311" xr3:uid="{CCC63485-1F79-463A-B694-8CA6C7D1446F}" name="135 (05JUL1985 18:00:00)-Water Temperature (C)" dataDxfId="264"/>
    <tableColumn id="312" xr3:uid="{4414EE34-7C60-433C-AD70-13571C8FA342}" name="135 (05JUL1985 18:00:00)-upstream face - advection mass (g)" dataDxfId="263"/>
    <tableColumn id="313" xr3:uid="{8362DB47-4BC2-4AD1-B1BA-3EA83A14C833}" name="77" dataDxfId="262"/>
    <tableColumn id="314" xr3:uid="{721BD9B1-0863-4FFE-B97A-E2FD9BC2EB7D}" name="136 (05JUL1985 21:00:00)-upstream face - velocity (m/s)" dataDxfId="261"/>
    <tableColumn id="315" xr3:uid="{2C8830D3-3BBE-4DCA-A20E-A3742C5AAEB5}" name="136 (05JUL1985 21:00:00)-Water Temperature (C)"/>
    <tableColumn id="316" xr3:uid="{8305895D-3BDE-4355-B6DB-5971F1996A02}" name="136 (05JUL1985 21:00:00)-upstream face - advection mass (g)"/>
    <tableColumn id="317" xr3:uid="{E8451564-37ED-4458-8DE5-ECD23E3688EC}" name="78"/>
    <tableColumn id="318" xr3:uid="{EF5C3048-008A-44D5-ABE3-B7D0452750BA}" name="137 (06JUL1985 00:00:00)-upstream face - velocity (m/s)" dataDxfId="260"/>
    <tableColumn id="319" xr3:uid="{C6FB2D15-D017-41BF-AD27-EDFD6C60BF45}" name="137 (06JUL1985 00:00:00)-Water Temperature (C)" dataDxfId="259"/>
    <tableColumn id="320" xr3:uid="{780A2C85-238B-4EA2-8F67-E4E3054B1271}" name="137 (06JUL1985 00:00:00)-upstream face - advection mass (g)" dataDxfId="258"/>
    <tableColumn id="321" xr3:uid="{2E3AC2AF-B88A-4AAD-8C2B-CE92E465F804}" name="79" dataDxfId="257"/>
    <tableColumn id="322" xr3:uid="{DBD79858-748F-458E-9C2F-48CCA53B3DF7}" name="138 (06JUL1985 03:00:00)-upstream face - velocity (m/s)" dataDxfId="256"/>
    <tableColumn id="323" xr3:uid="{06EA9B12-0A37-45C4-B2CF-78A162E146BB}" name="138 (06JUL1985 03:00:00)-Water Temperature (C)"/>
    <tableColumn id="324" xr3:uid="{17BE666C-D06B-4C3F-B4E2-FDA025E5B22D}" name="138 (06JUL1985 03:00:00)-upstream face - advection mass (g)"/>
    <tableColumn id="325" xr3:uid="{8A548057-775D-4EFB-8854-050DDC63445B}" name="80"/>
    <tableColumn id="326" xr3:uid="{15F46DEF-C626-421E-84AC-D7577204395E}" name="139 (06JUL1985 06:00:00)-upstream face - velocity (m/s)" dataDxfId="255"/>
    <tableColumn id="327" xr3:uid="{07DFCD33-4DB7-42C1-AF40-E542BD0B7739}" name="139 (06JUL1985 06:00:00)-Water Temperature (C)" dataDxfId="254"/>
    <tableColumn id="328" xr3:uid="{8D1B71D7-FCC0-4465-9D76-5A8F7AA0EFC4}" name="139 (06JUL1985 06:00:00)-upstream face - advection mass (g)" dataDxfId="253"/>
    <tableColumn id="329" xr3:uid="{4660F662-892D-41FC-94A6-16AB1BCB0493}" name="81" dataDxfId="252"/>
    <tableColumn id="330" xr3:uid="{3714B6F2-1B23-4CAB-BD55-04785C525C6A}" name="140 (06JUL1985 09:00:00)-upstream face - velocity (m/s)" dataDxfId="251"/>
    <tableColumn id="331" xr3:uid="{EA98D52F-FA81-4582-A78D-9AB664352A98}" name="140 (06JUL1985 09:00:00)-Water Temperature (C)"/>
    <tableColumn id="332" xr3:uid="{3BD4E628-0A9E-4573-9F59-0222CC281172}" name="140 (06JUL1985 09:00:00)-upstream face - advection mass (g)"/>
    <tableColumn id="333" xr3:uid="{94E89184-E40B-40CA-B11E-4F7566AF1F93}" name="82"/>
    <tableColumn id="334" xr3:uid="{7122A483-0E8B-4404-AA78-63E8B0A68F1E}" name="141 (06JUL1985 12:00:00)-upstream face - velocity (m/s)" dataDxfId="250"/>
    <tableColumn id="335" xr3:uid="{AC7AC609-C454-439C-8EB6-2F98E1FAC78C}" name="141 (06JUL1985 12:00:00)-Water Temperature (C)" dataDxfId="249"/>
    <tableColumn id="336" xr3:uid="{A66DCE0C-4C74-4E10-A1AD-50FC3AD8AD28}" name="141 (06JUL1985 12:00:00)-upstream face - advection mass (g)" dataDxfId="248"/>
    <tableColumn id="337" xr3:uid="{5F9504D4-DD9F-435B-89CB-8B2616EC1BDC}" name="83" dataDxfId="247"/>
    <tableColumn id="338" xr3:uid="{5F0F7659-D415-4E97-804C-C8B6ABB442EB}" name="142 (06JUL1985 15:00:00)-upstream face - velocity (m/s)" dataDxfId="246"/>
    <tableColumn id="339" xr3:uid="{99DE5D76-586F-4BA7-9F93-D1D1B73E548F}" name="142 (06JUL1985 15:00:00)-Water Temperature (C)"/>
    <tableColumn id="340" xr3:uid="{97CEF717-3F40-4315-95FA-060E3358153D}" name="142 (06JUL1985 15:00:00)-upstream face - advection mass (g)"/>
    <tableColumn id="341" xr3:uid="{B1D4D53F-9682-408D-BD04-A9144C39A4D3}" name="84"/>
    <tableColumn id="342" xr3:uid="{80803EBE-F53B-4E6B-A4C8-AC299B99C6FE}" name="143 (06JUL1985 18:00:00)-upstream face - velocity (m/s)" dataDxfId="245"/>
    <tableColumn id="343" xr3:uid="{5BD2FF3E-C8A9-4074-8756-1B2B2568FD40}" name="143 (06JUL1985 18:00:00)-Water Temperature (C)" dataDxfId="244"/>
    <tableColumn id="344" xr3:uid="{2E9A249B-C73A-4299-81E1-12A674967FB3}" name="143 (06JUL1985 18:00:00)-upstream face - advection mass (g)" dataDxfId="243"/>
    <tableColumn id="345" xr3:uid="{E07B0AA1-5A22-4112-B56F-05A618608465}" name="85" dataDxfId="242"/>
    <tableColumn id="346" xr3:uid="{A60634F3-B5BD-4B28-BE5A-6150C2F4EF4F}" name="144 (06JUL1985 21:00:00)-upstream face - velocity (m/s)" dataDxfId="241"/>
    <tableColumn id="347" xr3:uid="{DE43F63E-E390-4AA3-AD9A-7B1784F94F60}" name="144 (06JUL1985 21:00:00)-Water Temperature (C)"/>
    <tableColumn id="348" xr3:uid="{23644221-9F41-4C11-A3A1-DF563CC3A82B}" name="144 (06JUL1985 21:00:00)-upstream face - advection mass (g)"/>
    <tableColumn id="349" xr3:uid="{315C2201-78B3-4DA2-9B7C-9094D122B451}" name="86"/>
    <tableColumn id="350" xr3:uid="{38B34CCF-ABF2-4013-9084-AFCE0E9F0479}" name="145 (07JUL1985 00:00:00)-upstream face - velocity (m/s)" dataDxfId="240"/>
    <tableColumn id="351" xr3:uid="{6F136341-F1B1-447A-83C8-77BE3130ACA8}" name="145 (07JUL1985 00:00:00)-Water Temperature (C)" dataDxfId="239"/>
    <tableColumn id="352" xr3:uid="{1A088643-D421-4962-87EC-A5489421CF72}" name="145 (07JUL1985 00:00:00)-upstream face - advection mass (g)" dataDxfId="238"/>
    <tableColumn id="353" xr3:uid="{5142E7CE-E017-4717-B990-F1B16A403A1A}" name="87" dataDxfId="237"/>
    <tableColumn id="354" xr3:uid="{DC0A0BC5-4C06-4099-B746-A043FE96A975}" name="146 (07JUL1985 03:00:00)-upstream face - velocity (m/s)" dataDxfId="236"/>
    <tableColumn id="355" xr3:uid="{82432225-5F1C-42B4-BFA5-177166A226F1}" name="146 (07JUL1985 03:00:00)-Water Temperature (C)"/>
    <tableColumn id="356" xr3:uid="{D5A68394-78D6-4960-AC72-22DCB4B0B118}" name="146 (07JUL1985 03:00:00)-upstream face - advection mass (g)"/>
    <tableColumn id="357" xr3:uid="{1A6CE09A-7BE7-429F-AC31-2F4545DC34E2}" name="88"/>
    <tableColumn id="358" xr3:uid="{0E0CF133-EF26-47A7-8F92-EC61026B8623}" name="147 (07JUL1985 06:00:00)-upstream face - velocity (m/s)" dataDxfId="235"/>
    <tableColumn id="359" xr3:uid="{02B3AF01-49D1-4867-9172-83AC7DCB5CD5}" name="147 (07JUL1985 06:00:00)-Water Temperature (C)" dataDxfId="234"/>
    <tableColumn id="360" xr3:uid="{4B56B754-2D59-4151-8D25-4E8F8C19B55D}" name="147 (07JUL1985 06:00:00)-upstream face - advection mass (g)" dataDxfId="233"/>
    <tableColumn id="361" xr3:uid="{056D7D9B-4275-438E-A457-8BB2A132420D}" name="89" dataDxfId="232"/>
    <tableColumn id="362" xr3:uid="{DC34D404-7A59-4F2A-A338-9AC65FBA7407}" name="148 (07JUL1985 09:00:00)-upstream face - velocity (m/s)" dataDxfId="231"/>
    <tableColumn id="363" xr3:uid="{1D201159-95CF-49A5-B595-5A82CD1783B0}" name="148 (07JUL1985 09:00:00)-Water Temperature (C)"/>
    <tableColumn id="364" xr3:uid="{A1F11318-82E8-4E60-B53E-F625C06B2E3E}" name="148 (07JUL1985 09:00:00)-upstream face - advection mass (g)"/>
    <tableColumn id="365" xr3:uid="{E3B7F30D-C59C-467B-8ECE-5157B1BE9AAB}" name="90"/>
    <tableColumn id="366" xr3:uid="{6C527478-45A3-437A-B094-32C8B584D9EF}" name="149 (07JUL1985 12:00:00)-upstream face - velocity (m/s)" dataDxfId="230"/>
    <tableColumn id="367" xr3:uid="{98CFA20B-67EA-4F58-A4B9-E00FFFE10BAC}" name="149 (07JUL1985 12:00:00)-Water Temperature (C)" dataDxfId="229"/>
    <tableColumn id="368" xr3:uid="{C5724766-9973-4E97-BBFE-EEFFD64DDDBB}" name="149 (07JUL1985 12:00:00)-upstream face - advection mass (g)" dataDxfId="228"/>
    <tableColumn id="369" xr3:uid="{38AD6DB0-1984-47F9-95AA-21DE59F64933}" name="91" dataDxfId="227"/>
    <tableColumn id="370" xr3:uid="{39D36E1D-AECB-46D4-B175-E459941AA07F}" name="150 (07JUL1985 15:00:00)-upstream face - velocity (m/s)" dataDxfId="226"/>
    <tableColumn id="371" xr3:uid="{99ECC415-20DD-46F5-98B7-E62B586918B5}" name="150 (07JUL1985 15:00:00)-Water Temperature (C)"/>
    <tableColumn id="372" xr3:uid="{84C9AFA1-FAFB-4961-9EDE-B820DDCA457A}" name="150 (07JUL1985 15:00:00)-upstream face - advection mass (g)"/>
    <tableColumn id="373" xr3:uid="{10F3BE76-6B90-430A-80DB-D80BEC82BE91}" name="92" dataDxfId="225"/>
    <tableColumn id="374" xr3:uid="{ACC7ECCE-081E-44FA-8B91-58712696959B}" name="151 (07JUL1985 18:00:00)-upstream face - velocity (m/s)" dataDxfId="224"/>
    <tableColumn id="375" xr3:uid="{0833BADC-DD4B-4296-B338-CED8E154F41F}" name="151 (07JUL1985 18:00:00)-Water Temperature (C)" dataDxfId="223"/>
    <tableColumn id="376" xr3:uid="{2D602F58-F3FB-4595-A9BB-5FF59FCE3EE3}" name="151 (07JUL1985 18:00:00)-upstream face - advection mass (g)" dataDxfId="222"/>
    <tableColumn id="377" xr3:uid="{61D062B7-25BF-4E83-B0D0-410ADD62AEC5}" name="93" dataDxfId="221"/>
    <tableColumn id="378" xr3:uid="{02814C45-4147-42E3-8549-CA4D4BAA84F5}" name="152 (07JUL1985 21:00:00)-upstream face - velocity (m/s)" dataDxfId="220"/>
    <tableColumn id="379" xr3:uid="{198A79CA-C875-49CC-B177-086CC79115F4}" name="152 (07JUL1985 21:00:00)-Water Temperature (C)"/>
    <tableColumn id="380" xr3:uid="{E2574810-C82B-49C4-92E2-C1A5BB4E24AC}" name="152 (07JUL1985 21:00:00)-upstream face - advection mass (g)" dataDxfId="219"/>
    <tableColumn id="381" xr3:uid="{D5FEF1A9-4E1C-42E9-95FC-AE6AF4668B16}" name="94" dataDxfId="218"/>
    <tableColumn id="382" xr3:uid="{B06F7ACF-E3D5-4CE3-B828-602207AD9C60}" name="153 (08JUL1985 00:00:00)-upstream face - velocity (m/s)" dataDxfId="217"/>
    <tableColumn id="383" xr3:uid="{9935DA1B-FA51-4822-B37E-D058A8FE2B0F}" name="153 (08JUL1985 00:00:00)-Water Temperature (C)" dataDxfId="216"/>
    <tableColumn id="384" xr3:uid="{0070E279-8D8B-46A5-B00B-8CFBAEAF4F6F}" name="153 (08JUL1985 00:00:00)-upstream face - advection mass (g)" dataDxfId="215"/>
    <tableColumn id="385" xr3:uid="{4D5EE2AF-62C2-40AE-85AF-0B325CCB0F28}" name="95" dataDxfId="214"/>
    <tableColumn id="386" xr3:uid="{E70306CD-DFFB-4C61-9AA6-07559D2578C6}" name="154 (08JUL1985 03:00:00)-upstream face - velocity (m/s)" dataDxfId="213"/>
    <tableColumn id="387" xr3:uid="{95016F4B-0EAF-44F6-BE8D-83E751288FCE}" name="154 (08JUL1985 03:00:00)-Water Temperature (C)"/>
    <tableColumn id="388" xr3:uid="{257774DE-BAF4-450B-909A-5ADAC9F9D795}" name="154 (08JUL1985 03:00:00)-upstream face - advection mass (g)" dataDxfId="212"/>
    <tableColumn id="389" xr3:uid="{72ECAB41-CEC8-41F8-B6F2-66C8EE9D6353}" name="96" dataDxfId="211"/>
    <tableColumn id="390" xr3:uid="{F9BAE3C0-C298-4376-A0E0-605459BAFF8F}" name="155 (08JUL1985 06:00:00)-upstream face - velocity (m/s)" dataDxfId="210"/>
    <tableColumn id="391" xr3:uid="{0C5D298B-1FA5-48EC-AC75-8F50EE2CA8D6}" name="155 (08JUL1985 06:00:00)-Water Temperature (C)" dataDxfId="209"/>
    <tableColumn id="392" xr3:uid="{2992BCD4-93EF-45F9-AC94-7C529541F41A}" name="155 (08JUL1985 06:00:00)-upstream face - advection mass (g)" dataDxfId="208"/>
    <tableColumn id="393" xr3:uid="{68AB2FEF-14D0-4C2E-9096-B9D989951B8B}" name="97" dataDxfId="207"/>
    <tableColumn id="394" xr3:uid="{AF0543BF-E2FB-4FD0-96E4-823B13B24D72}" name="156 (08JUL1985 09:00:00)-upstream face - velocity (m/s)" dataDxfId="206"/>
    <tableColumn id="395" xr3:uid="{DFD065C0-CC33-484E-926D-E5B11DA6AD4B}" name="156 (08JUL1985 09:00:00)-Water Temperature (C)"/>
    <tableColumn id="396" xr3:uid="{7DD44AF7-A51D-4FC6-AA02-CC8C0442A798}" name="156 (08JUL1985 09:00:00)-upstream face - advection mass (g)" dataDxfId="205"/>
    <tableColumn id="397" xr3:uid="{3B1B96F7-DD8D-46FA-B3C2-782576031E3D}" name="98" dataDxfId="204"/>
    <tableColumn id="398" xr3:uid="{A4942AF1-B5EE-4157-BD81-F4128266D52F}" name="157 (08JUL1985 12:00:00)-upstream face - velocity (m/s)" dataDxfId="203"/>
    <tableColumn id="399" xr3:uid="{C45C97C6-EDC2-43CC-A12C-A0FF048B3CD2}" name="157 (08JUL1985 12:00:00)-Water Temperature (C)" dataDxfId="202"/>
    <tableColumn id="400" xr3:uid="{6B11E2A7-277D-4FFF-980E-1ABF33198784}" name="157 (08JUL1985 12:00:00)-upstream face - advection mass (g)" dataDxfId="201"/>
    <tableColumn id="401" xr3:uid="{0318E2BC-764C-46F8-99A5-8E7412C49008}" name="99" dataDxfId="2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8151C5-42D5-4EF7-86EB-49655607C55C}" name="Calcs" displayName="Calcs" ref="A1:CX566" totalsRowCount="1">
  <autoFilter ref="A1:CX565" xr:uid="{29CCD7E7-AC23-457F-B085-C2D49C94D757}"/>
  <tableColumns count="102">
    <tableColumn id="1" xr3:uid="{7CCCCFB7-244C-4A77-8702-44973F29DDEA}" name="RS"/>
    <tableColumn id="2" xr3:uid="{5BA27EFF-1FEE-47BB-8BDD-EEF0BB69EB01}" name="WQ Cell Length (m)"/>
    <tableColumn id="3" xr3:uid="{F65B15A4-72F2-4353-8292-73FF59062C74}" name="0.125" totalsRowFunction="custom" dataDxfId="199" totalsRowDxfId="198">
      <calculatedColumnFormula>3/24*OO[[#This Row],[59 (26JUN1985 06:00:00)-Water Temperature (C)]]*OO[[#This Row],[1]]/SUM(OO[1])</calculatedColumnFormula>
      <totalsRowFormula>SUM(Calcs[0.125])</totalsRowFormula>
    </tableColumn>
    <tableColumn id="4" xr3:uid="{7FC53B49-7EBF-40FA-A110-95190C35747F}" name="0.25" totalsRowFunction="custom" dataDxfId="197" totalsRowDxfId="196">
      <calculatedColumnFormula>3/24*OO[[#This Row],[60 (26JUN1985 09:00:00)-Water Temperature (C)]]*OO[[#This Row],[2]]/SUM(OO[2])</calculatedColumnFormula>
      <totalsRowFormula>SUM(Calcs[0.25])</totalsRowFormula>
    </tableColumn>
    <tableColumn id="5" xr3:uid="{94118222-E1F0-43D0-ABB9-C758A60D0EF4}" name="0.375" totalsRowFunction="custom" dataDxfId="195" totalsRowDxfId="194">
      <calculatedColumnFormula>3/24*OO[[#This Row],[61 (26JUN1985 12:00:00)-Water Temperature (C)]]*OO[[#This Row],[3]]/SUM(OO[3])</calculatedColumnFormula>
      <totalsRowFormula>SUM(Calcs[0.375])</totalsRowFormula>
    </tableColumn>
    <tableColumn id="6" xr3:uid="{5DDCF86C-1605-42C1-97CB-582E8A36F7CF}" name="0.5" totalsRowFunction="custom" dataDxfId="193" totalsRowDxfId="192">
      <calculatedColumnFormula>3/24*OO[[#This Row],[62 (26JUN1985 15:00:00)-Water Temperature (C)]]*OO[[#This Row],[4]]/SUM(OO[4])</calculatedColumnFormula>
      <totalsRowFormula>SUM(Calcs[0.5])</totalsRowFormula>
    </tableColumn>
    <tableColumn id="7" xr3:uid="{6B1733A9-7171-4C40-8DF4-EE6808B74D87}" name="0.625" totalsRowFunction="custom" dataDxfId="191" totalsRowDxfId="190">
      <calculatedColumnFormula>3/24*OO[[#This Row],[63 (26JUN1985 18:00:00)-Water Temperature (C)]]*OO[[#This Row],[5]]/SUM(OO[5])</calculatedColumnFormula>
      <totalsRowFormula>SUM(Calcs[0.625])</totalsRowFormula>
    </tableColumn>
    <tableColumn id="8" xr3:uid="{1F1D7269-78AA-4358-9E0F-C890D8CEF748}" name="0.75" totalsRowFunction="custom" dataDxfId="189" totalsRowDxfId="188">
      <calculatedColumnFormula>3/24*OO[[#This Row],[64 (26JUN1985 21:00:00)-Water Temperature (C)]]*OO[[#This Row],[6]]/SUM(OO[6])</calculatedColumnFormula>
      <totalsRowFormula>SUM(Calcs[0.75])</totalsRowFormula>
    </tableColumn>
    <tableColumn id="9" xr3:uid="{B5C11E60-3972-48A3-BB8B-CEF4AB723E1F}" name="0.875" totalsRowFunction="custom" dataDxfId="187" totalsRowDxfId="186">
      <calculatedColumnFormula>3/24*OO[[#This Row],[65 (27JUN1985 00:00:00)-Water Temperature (C)]]*OO[[#This Row],[7]]/SUM(OO[7])</calculatedColumnFormula>
      <totalsRowFormula>SUM(Calcs[0.875])</totalsRowFormula>
    </tableColumn>
    <tableColumn id="10" xr3:uid="{A5AB15A0-DCDC-4A66-9480-EF8D3E1F4CB8}" name="1" totalsRowFunction="custom" dataDxfId="185" totalsRowDxfId="184">
      <calculatedColumnFormula>3/24*OO[[#This Row],[66 (27JUN1985 03:00:00)-Water Temperature (C)]]*OO[[#This Row],[8]]/SUM(OO[8])</calculatedColumnFormula>
      <totalsRowFormula>SUM(Calcs[1])</totalsRowFormula>
    </tableColumn>
    <tableColumn id="11" xr3:uid="{043FDF8F-0FBE-44E6-9CF6-F6481AC3DF0B}" name="1.125" totalsRowFunction="custom" dataDxfId="183" totalsRowDxfId="182">
      <calculatedColumnFormula>3/24*OO[[#This Row],[67 (27JUN1985 06:00:00)-Water Temperature (C)]]*OO[[#This Row],[9]]/SUM(OO[9])</calculatedColumnFormula>
      <totalsRowFormula>SUM(Calcs[1.125])</totalsRowFormula>
    </tableColumn>
    <tableColumn id="12" xr3:uid="{D9572F37-AE14-4152-8E23-AFBFBE9519C7}" name="1.25" totalsRowFunction="custom" dataDxfId="181" totalsRowDxfId="180">
      <calculatedColumnFormula>3/24*OO[[#This Row],[68 (27JUN1985 09:00:00)-Water Temperature (C)]]*OO[[#This Row],[10]]/SUM(OO[10])</calculatedColumnFormula>
      <totalsRowFormula>SUM(Calcs[1.25])</totalsRowFormula>
    </tableColumn>
    <tableColumn id="13" xr3:uid="{D396159D-AFA2-4933-8160-D2573B82993D}" name="1.375" totalsRowFunction="custom" dataDxfId="179" totalsRowDxfId="178">
      <calculatedColumnFormula>3/24*OO[[#This Row],[69 (27JUN1985 12:00:00)-Water Temperature (C)]]*OO[[#This Row],[11]]/SUM(OO[11])</calculatedColumnFormula>
      <totalsRowFormula>SUM(Calcs[1.375])</totalsRowFormula>
    </tableColumn>
    <tableColumn id="14" xr3:uid="{18CC0211-7950-496A-8C3E-C91E4D1A7C90}" name="1.5" totalsRowFunction="custom" dataDxfId="177" totalsRowDxfId="176">
      <calculatedColumnFormula>3/24*OO[[#This Row],[70 (27JUN1985 15:00:00)-Water Temperature (C)]]*OO[[#This Row],[12]]/SUM(OO[12])</calculatedColumnFormula>
      <totalsRowFormula>SUM(Calcs[1.5])</totalsRowFormula>
    </tableColumn>
    <tableColumn id="15" xr3:uid="{DF0E49D3-000B-469F-AA44-0105FFD84F1D}" name="1.625" totalsRowFunction="custom" dataDxfId="175" totalsRowDxfId="174">
      <calculatedColumnFormula>3/24*OO[[#This Row],[71 (27JUN1985 18:00:00)-Water Temperature (C)]]*OO[[#This Row],[13]]/SUM(OO[13])</calculatedColumnFormula>
      <totalsRowFormula>SUM(Calcs[1.625])</totalsRowFormula>
    </tableColumn>
    <tableColumn id="16" xr3:uid="{2E0BDB7C-0C0E-4195-8199-AE37CF7E2B25}" name="1.75" totalsRowFunction="custom" dataDxfId="173" totalsRowDxfId="172">
      <calculatedColumnFormula>3/24*OO[[#This Row],[72 (27JUN1985 21:00:00)-Water Temperature (C)]]*OO[[#This Row],[14]]/SUM(OO[14])</calculatedColumnFormula>
      <totalsRowFormula>SUM(Calcs[1.75])</totalsRowFormula>
    </tableColumn>
    <tableColumn id="17" xr3:uid="{AE720882-33EE-4630-8EDB-9782D72A334B}" name="1.875" totalsRowFunction="custom" dataDxfId="171" totalsRowDxfId="170">
      <calculatedColumnFormula>3/24*OO[[#This Row],[73 (28JUN1985 00:00:00)-Water Temperature (C)]]*OO[[#This Row],[15]]/SUM(OO[15])</calculatedColumnFormula>
      <totalsRowFormula>SUM(Calcs[1.875])</totalsRowFormula>
    </tableColumn>
    <tableColumn id="18" xr3:uid="{CB708CC6-9BCA-48BB-9595-EA008B473B75}" name="2" totalsRowFunction="custom" dataDxfId="169" totalsRowDxfId="168">
      <calculatedColumnFormula>3/24*OO[[#This Row],[74 (28JUN1985 03:00:00)-Water Temperature (C)]]*OO[[#This Row],[16]]/SUM(OO[16])</calculatedColumnFormula>
      <totalsRowFormula>SUM(Calcs[2])</totalsRowFormula>
    </tableColumn>
    <tableColumn id="19" xr3:uid="{3516CC1E-523C-4E79-A8EA-43F461534B46}" name="2.125" totalsRowFunction="custom" dataDxfId="167" totalsRowDxfId="166">
      <calculatedColumnFormula>3/24*OO[[#This Row],[75 (28JUN1985 06:00:00)-Water Temperature (C)]]*OO[[#This Row],[17]]/SUM(OO[17])</calculatedColumnFormula>
      <totalsRowFormula>SUM(Calcs[2.125])</totalsRowFormula>
    </tableColumn>
    <tableColumn id="20" xr3:uid="{D9CED2EC-7A65-4472-8436-64A316FC4A2C}" name="2.25" totalsRowFunction="custom" dataDxfId="165" totalsRowDxfId="164">
      <calculatedColumnFormula>3/24*OO[[#This Row],[76 (28JUN1985 09:00:00)-Water Temperature (C)]]*OO[[#This Row],[18]]/SUM(OO[18])</calculatedColumnFormula>
      <totalsRowFormula>SUM(Calcs[2.25])</totalsRowFormula>
    </tableColumn>
    <tableColumn id="21" xr3:uid="{C9CCECC8-32BC-41DC-B691-8FD82B6E5CDE}" name="2.375" totalsRowFunction="custom" dataDxfId="163" totalsRowDxfId="162">
      <calculatedColumnFormula>3/24*OO[[#This Row],[77 (28JUN1985 12:00:00)-Water Temperature (C)]]*OO[[#This Row],[19]]/SUM(OO[19])</calculatedColumnFormula>
      <totalsRowFormula>SUM(Calcs[2.375])</totalsRowFormula>
    </tableColumn>
    <tableColumn id="22" xr3:uid="{840850A4-4F1C-4FB5-ABF3-40F6406D19D8}" name="2.5" totalsRowFunction="custom" dataDxfId="161" totalsRowDxfId="160">
      <calculatedColumnFormula>3/24000000*OO[[#This Row],[78 (28JUN1985 15:00:00)-Water Temperature (C)]]*OO[[#This Row],[20]]</calculatedColumnFormula>
      <totalsRowFormula>SUM(Calcs[2.5])</totalsRowFormula>
    </tableColumn>
    <tableColumn id="23" xr3:uid="{9035CB57-4027-45B9-9051-66672351FB95}" name="2.625" totalsRowFunction="custom" dataDxfId="159" totalsRowDxfId="158">
      <calculatedColumnFormula>3/24000000*OO[[#This Row],[79 (28JUN1985 18:00:00)-Water Temperature (C)]]*OO[[#This Row],[21]]</calculatedColumnFormula>
      <totalsRowFormula>SUM(Calcs[2.625])</totalsRowFormula>
    </tableColumn>
    <tableColumn id="24" xr3:uid="{7253D026-9984-4C79-9685-C02C5410ABEA}" name="2.75" totalsRowFunction="custom" dataDxfId="157" totalsRowDxfId="156">
      <calculatedColumnFormula>3/24000000*OO[[#This Row],[80 (28JUN1985 21:00:00)-Water Temperature (C)]]*OO[[#This Row],[22]]</calculatedColumnFormula>
      <totalsRowFormula>SUM(Calcs[2.75])</totalsRowFormula>
    </tableColumn>
    <tableColumn id="25" xr3:uid="{84347AF4-0836-4B0A-A167-35493FD86BA7}" name="2.875" totalsRowFunction="custom" dataDxfId="155" totalsRowDxfId="154">
      <calculatedColumnFormula>3/24000000*OO[[#This Row],[81 (29JUN1985 00:00:00)-Water Temperature (C)]]*OO[[#This Row],[23]]</calculatedColumnFormula>
      <totalsRowFormula>SUM(Calcs[2.875])</totalsRowFormula>
    </tableColumn>
    <tableColumn id="26" xr3:uid="{8CC4454C-A91D-4237-BA37-72FBD6E33AE4}" name="3" totalsRowFunction="custom" dataDxfId="153" totalsRowDxfId="152">
      <calculatedColumnFormula>3/24000000*OO[[#This Row],[82 (29JUN1985 03:00:00)-Water Temperature (C)]]*OO[[#This Row],[24]]</calculatedColumnFormula>
      <totalsRowFormula>SUM(Calcs[3])</totalsRowFormula>
    </tableColumn>
    <tableColumn id="27" xr3:uid="{C0AB30F0-9F83-4A77-AD56-EE44297D256C}" name="3.125" totalsRowFunction="custom" dataDxfId="151" totalsRowDxfId="150">
      <calculatedColumnFormula>3/24000000*OO[[#This Row],[83 (29JUN1985 06:00:00)-Water Temperature (C)]]*OO[[#This Row],[25]]</calculatedColumnFormula>
      <totalsRowFormula>SUM(Calcs[3.125])</totalsRowFormula>
    </tableColumn>
    <tableColumn id="28" xr3:uid="{E4506757-E11F-40CB-8545-95533C884D74}" name="3.25" totalsRowFunction="custom" dataDxfId="149" totalsRowDxfId="148">
      <calculatedColumnFormula>3/24000000*OO[[#This Row],[84 (29JUN1985 09:00:00)-Water Temperature (C)]]*OO[[#This Row],[26]]</calculatedColumnFormula>
      <totalsRowFormula>SUM(Calcs[3.25])</totalsRowFormula>
    </tableColumn>
    <tableColumn id="29" xr3:uid="{05ACECF3-1063-411A-9FB4-86ECEEE9C96B}" name="3.375" totalsRowFunction="custom" dataDxfId="147" totalsRowDxfId="146">
      <calculatedColumnFormula>3/24000000*OO[[#This Row],[85 (29JUN1985 12:00:00)-Water Temperature (C)]]*OO[[#This Row],[27]]</calculatedColumnFormula>
      <totalsRowFormula>SUM(Calcs[3.375])</totalsRowFormula>
    </tableColumn>
    <tableColumn id="30" xr3:uid="{50FAF3F0-56DE-43F8-8356-366F5FE3C8FA}" name="3.5" totalsRowFunction="custom" dataDxfId="145" totalsRowDxfId="144">
      <calculatedColumnFormula>3/24000000*OO[[#This Row],[86 (29JUN1985 15:00:00)-Water Temperature (C)]]*OO[[#This Row],[28]]</calculatedColumnFormula>
      <totalsRowFormula>SUM(Calcs[3.5])</totalsRowFormula>
    </tableColumn>
    <tableColumn id="31" xr3:uid="{9F41487A-09BC-462B-8D7E-DADF539055B2}" name="3.625" totalsRowFunction="custom" dataDxfId="143" totalsRowDxfId="142">
      <calculatedColumnFormula>3/24000000*OO[[#This Row],[88 (29JUN1985 21:00:00)-Water Temperature (C)]]*OO[[#This Row],[30]]</calculatedColumnFormula>
      <totalsRowFormula>SUM(Calcs[3.625])</totalsRowFormula>
    </tableColumn>
    <tableColumn id="32" xr3:uid="{EF0ED5D3-D973-4A0A-A3B6-81B822CAA3F2}" name="3.75" totalsRowFunction="custom" dataDxfId="141" totalsRowDxfId="140">
      <calculatedColumnFormula>3/24000000*OO[[#This Row],[88 (29JUN1985 21:00:00)-Water Temperature (C)]]*OO[[#This Row],[30]]</calculatedColumnFormula>
      <totalsRowFormula>SUM(Calcs[3.75])</totalsRowFormula>
    </tableColumn>
    <tableColumn id="33" xr3:uid="{9E49641C-75EA-43C1-936A-FE6F34B4A926}" name="3.875" totalsRowFunction="custom" dataDxfId="139" totalsRowDxfId="138">
      <calculatedColumnFormula>3/24000000*OO[[#This Row],[89 (30JUN1985 00:00:00)-Water Temperature (C)]]*OO[[#This Row],[31]]</calculatedColumnFormula>
      <totalsRowFormula>SUM(Calcs[3.875])</totalsRowFormula>
    </tableColumn>
    <tableColumn id="34" xr3:uid="{FBCDE20B-F5D2-469A-80F4-8E870801E8D3}" name="4" totalsRowFunction="custom" dataDxfId="137" totalsRowDxfId="136">
      <calculatedColumnFormula>3/24000000*OO[[#This Row],[90 (30JUN1985 03:00:00)-Water Temperature (C)]]*OO[[#This Row],[32]]</calculatedColumnFormula>
      <totalsRowFormula>SUM(Calcs[4])</totalsRowFormula>
    </tableColumn>
    <tableColumn id="35" xr3:uid="{45047405-6712-4F6C-8738-EF93EA0FE429}" name="4.125" totalsRowFunction="custom" dataDxfId="135" totalsRowDxfId="134">
      <calculatedColumnFormula>3/24000000*OO[[#This Row],[91 (30JUN1985 06:00:00)-Water Temperature (C)]]*OO[[#This Row],[33]]</calculatedColumnFormula>
      <totalsRowFormula>SUM(Calcs[4.125])</totalsRowFormula>
    </tableColumn>
    <tableColumn id="36" xr3:uid="{E5424EA1-9C1E-4E67-BA5E-2B80D32256A0}" name="4.25" totalsRowFunction="custom" dataDxfId="133" totalsRowDxfId="132">
      <calculatedColumnFormula>3/24000000*OO[[#This Row],[92 (30JUN1985 09:00:00)-Water Temperature (C)]]*OO[[#This Row],[34]]</calculatedColumnFormula>
      <totalsRowFormula>SUM(Calcs[4.25])</totalsRowFormula>
    </tableColumn>
    <tableColumn id="37" xr3:uid="{0FC388E8-0476-4572-B4BC-5A680E62CF00}" name="4.375" totalsRowFunction="custom" dataDxfId="131" totalsRowDxfId="130">
      <calculatedColumnFormula>3/24000000*OO[[#This Row],[93 (30JUN1985 12:00:00)-Water Temperature (C)]]*OO[[#This Row],[35]]</calculatedColumnFormula>
      <totalsRowFormula>SUM(Calcs[4.375])</totalsRowFormula>
    </tableColumn>
    <tableColumn id="38" xr3:uid="{92A18285-7650-4B2E-89FD-508F12FF80F3}" name="4.5" totalsRowFunction="custom" dataDxfId="129" totalsRowDxfId="128">
      <calculatedColumnFormula>3/24000000*OO[[#This Row],[94 (30JUN1985 15:00:00)-Water Temperature (C)]]*OO[[#This Row],[36]]</calculatedColumnFormula>
      <totalsRowFormula>SUM(Calcs[4.5])</totalsRowFormula>
    </tableColumn>
    <tableColumn id="39" xr3:uid="{D1D35997-C39A-4ED3-AB7E-1BFDEE86F435}" name="4.625" totalsRowFunction="custom" dataDxfId="127" totalsRowDxfId="126">
      <calculatedColumnFormula>3/24000000*OO[[#This Row],[95 (30JUN1985 18:00:00)-Water Temperature (C)]]*OO[[#This Row],[37]]</calculatedColumnFormula>
      <totalsRowFormula>SUM(Calcs[4.625])</totalsRowFormula>
    </tableColumn>
    <tableColumn id="40" xr3:uid="{A1D97EED-31D2-4246-BC1F-2F935B7DF085}" name="4.75" totalsRowFunction="custom" dataDxfId="125" totalsRowDxfId="124">
      <calculatedColumnFormula>3/24000000*OO[[#This Row],[96 (30JUN1985 21:00:00)-Water Temperature (C)]]*OO[[#This Row],[38]]</calculatedColumnFormula>
      <totalsRowFormula>SUM(Calcs[4.75])</totalsRowFormula>
    </tableColumn>
    <tableColumn id="41" xr3:uid="{17C03076-CAA0-4CC2-9002-9EBD6580DFE6}" name="4.875" totalsRowFunction="custom" dataDxfId="123" totalsRowDxfId="122">
      <calculatedColumnFormula>3/24000000*OO[[#This Row],[97 (01JUL1985 00:00:00)-Water Temperature (C)]]*OO[[#This Row],[39]]</calculatedColumnFormula>
      <totalsRowFormula>SUM(Calcs[4.875])</totalsRowFormula>
    </tableColumn>
    <tableColumn id="42" xr3:uid="{BB618953-E80D-4CA7-B3EB-8B2C74D4F0E7}" name="5" totalsRowFunction="custom" dataDxfId="121" totalsRowDxfId="120">
      <calculatedColumnFormula>3/24000000*OO[[#This Row],[98 (01JUL1985 03:00:00)-Water Temperature (C)]]*OO[[#This Row],[40]]</calculatedColumnFormula>
      <totalsRowFormula>SUM(Calcs[5])</totalsRowFormula>
    </tableColumn>
    <tableColumn id="43" xr3:uid="{D23FDD18-A92D-4D1B-8453-76C8991F82EE}" name="5.125" totalsRowFunction="custom" dataDxfId="119" totalsRowDxfId="118">
      <calculatedColumnFormula>3/24000000*OO[[#This Row],[99 (01JUL1985 06:00:00)-Water Temperature (C)]]*OO[[#This Row],[41]]</calculatedColumnFormula>
      <totalsRowFormula>SUM(Calcs[5.125])</totalsRowFormula>
    </tableColumn>
    <tableColumn id="44" xr3:uid="{4C642AAA-C04D-478E-ADD1-EFFD8E83A9F4}" name="5.25" totalsRowFunction="custom" dataDxfId="117" totalsRowDxfId="116">
      <calculatedColumnFormula>3/24000000*OO[[#This Row],[100 (01JUL1985 09:00:00)-Water Temperature (C)]]*OO[[#This Row],[42]]</calculatedColumnFormula>
      <totalsRowFormula>SUM(Calcs[5.25])</totalsRowFormula>
    </tableColumn>
    <tableColumn id="45" xr3:uid="{424CFA3C-2855-4874-BBEB-D10E7120F1FD}" name="5.375" totalsRowFunction="custom" dataDxfId="115" totalsRowDxfId="114">
      <calculatedColumnFormula>3/24000000*OO[[#This Row],[101 (01JUL1985 12:00:00)-Water Temperature (C)]]*OO[[#This Row],[43]]</calculatedColumnFormula>
      <totalsRowFormula>SUM(Calcs[5.375])</totalsRowFormula>
    </tableColumn>
    <tableColumn id="46" xr3:uid="{EB4E942A-E376-4574-ACAA-8FB6D24892FB}" name="5.5" totalsRowFunction="custom" dataDxfId="113" totalsRowDxfId="112">
      <calculatedColumnFormula>3/24000000*OO[[#This Row],[102 (01JUL1985 15:00:00)-Water Temperature (C)]]*OO[[#This Row],[44]]</calculatedColumnFormula>
      <totalsRowFormula>SUM(Calcs[5.5])</totalsRowFormula>
    </tableColumn>
    <tableColumn id="47" xr3:uid="{141E3083-7573-4ADA-B759-B427B99856FD}" name="5.625" totalsRowFunction="custom" dataDxfId="111" totalsRowDxfId="110">
      <calculatedColumnFormula>3/24000000*OO[[#This Row],[103 (01JUL1985 18:00:00)-Water Temperature (C)]]*OO[[#This Row],[45]]</calculatedColumnFormula>
      <totalsRowFormula>SUM(Calcs[5.625])</totalsRowFormula>
    </tableColumn>
    <tableColumn id="48" xr3:uid="{6EB27FAE-91AA-4C8C-8CA5-A7E11CEB6FE1}" name="5.75" totalsRowFunction="custom" dataDxfId="109" totalsRowDxfId="108">
      <calculatedColumnFormula>3/24000000*OO[[#This Row],[104 (01JUL1985 21:00:00)-Water Temperature (C)]]*OO[[#This Row],[46]]</calculatedColumnFormula>
      <totalsRowFormula>SUM(Calcs[5.75])</totalsRowFormula>
    </tableColumn>
    <tableColumn id="49" xr3:uid="{1DB82E5D-AD59-499D-B1B4-EFB08DA12C41}" name="5.875" totalsRowFunction="custom" dataDxfId="107" totalsRowDxfId="106">
      <calculatedColumnFormula>3/24000000*OO[[#This Row],[105 (02JUL1985 00:00:00)-Water Temperature (C)]]*OO[[#This Row],[47]]</calculatedColumnFormula>
      <totalsRowFormula>SUM(Calcs[5.875])</totalsRowFormula>
    </tableColumn>
    <tableColumn id="50" xr3:uid="{DD26FDA9-AE75-4E57-8A71-17CDB2F67C41}" name="6" totalsRowFunction="custom" dataDxfId="105" totalsRowDxfId="104">
      <calculatedColumnFormula>3/24000000*OO[[#This Row],[106 (02JUL1985 03:00:00)-Water Temperature (C)]]*OO[[#This Row],[48]]</calculatedColumnFormula>
      <totalsRowFormula>SUM(Calcs[6])</totalsRowFormula>
    </tableColumn>
    <tableColumn id="51" xr3:uid="{57FCE3F3-E323-4CF0-B2BA-EC3AD70D4E9D}" name="6.125" totalsRowFunction="custom" dataDxfId="103" totalsRowDxfId="102">
      <calculatedColumnFormula>3/24000000*OO[[#This Row],[107 (02JUL1985 06:00:00)-Water Temperature (C)]]*OO[[#This Row],[49]]</calculatedColumnFormula>
      <totalsRowFormula>SUM(Calcs[6.125])</totalsRowFormula>
    </tableColumn>
    <tableColumn id="52" xr3:uid="{8213B154-4143-4CF0-AE67-B3BD20881D82}" name="6.25" totalsRowFunction="custom" dataDxfId="101" totalsRowDxfId="100">
      <calculatedColumnFormula>3/24000000*OO[[#This Row],[108 (02JUL1985 09:00:00)-Water Temperature (C)]]*OO[[#This Row],[50]]</calculatedColumnFormula>
      <totalsRowFormula>SUM(Calcs[6.25])</totalsRowFormula>
    </tableColumn>
    <tableColumn id="53" xr3:uid="{39F315C3-CA66-4406-ADDE-1CFA56C481E9}" name="6.375" totalsRowFunction="custom" dataDxfId="99" totalsRowDxfId="98">
      <calculatedColumnFormula>3/24000000*OO[[#This Row],[109 (02JUL1985 12:00:00)-Water Temperature (C)]]*OO[[#This Row],[51]]</calculatedColumnFormula>
      <totalsRowFormula>SUM(Calcs[6.375])</totalsRowFormula>
    </tableColumn>
    <tableColumn id="54" xr3:uid="{FE98D10E-2BFA-4FE5-9160-7719AAC19547}" name="6.5" totalsRowFunction="custom" dataDxfId="97" totalsRowDxfId="96">
      <calculatedColumnFormula>3/24000000*OO[[#This Row],[110 (02JUL1985 15:00:00)-Water Temperature (C)]]*OO[[#This Row],[52]]</calculatedColumnFormula>
      <totalsRowFormula>SUM(Calcs[6.5])</totalsRowFormula>
    </tableColumn>
    <tableColumn id="55" xr3:uid="{6A3099C1-C806-4BDE-8768-05741B680251}" name="6.625" totalsRowFunction="custom" dataDxfId="95" totalsRowDxfId="94">
      <calculatedColumnFormula>3/24000000*OO[[#This Row],[111 (02JUL1985 18:00:00)-Water Temperature (C)]]*OO[[#This Row],[53]]</calculatedColumnFormula>
      <totalsRowFormula>SUM(Calcs[6.625])</totalsRowFormula>
    </tableColumn>
    <tableColumn id="56" xr3:uid="{825C52B6-478B-41A9-8C51-A0ABFC3EA854}" name="6.75" totalsRowFunction="custom" dataDxfId="93" totalsRowDxfId="92">
      <calculatedColumnFormula>3/24000000*OO[[#This Row],[112 (02JUL1985 21:00:00)-Water Temperature (C)]]*OO[[#This Row],[54]]</calculatedColumnFormula>
      <totalsRowFormula>SUM(Calcs[6.75])</totalsRowFormula>
    </tableColumn>
    <tableColumn id="57" xr3:uid="{F80247A9-4F46-4A9E-BFF3-CFED3022F349}" name="6.875" totalsRowFunction="custom" dataDxfId="91" totalsRowDxfId="90">
      <calculatedColumnFormula>3/24000000*OO[[#This Row],[113 (03JUL1985 00:00:00)-Water Temperature (C)]]*OO[[#This Row],[55]]</calculatedColumnFormula>
      <totalsRowFormula>SUM(Calcs[6.875])</totalsRowFormula>
    </tableColumn>
    <tableColumn id="58" xr3:uid="{1C7DDE86-FA4A-4ECF-A121-6862B15B6CD5}" name="7" totalsRowFunction="custom" dataDxfId="89" totalsRowDxfId="88">
      <calculatedColumnFormula>3/24000000*OO[[#This Row],[114 (03JUL1985 03:00:00)-Water Temperature (C)]]*OO[[#This Row],[56]]</calculatedColumnFormula>
      <totalsRowFormula>SUM(Calcs[7])</totalsRowFormula>
    </tableColumn>
    <tableColumn id="59" xr3:uid="{A0B0DAB5-13AA-4794-B800-2E17E134F191}" name="7.125" totalsRowFunction="custom" dataDxfId="87" totalsRowDxfId="86">
      <calculatedColumnFormula>3/24000000*OO[[#This Row],[115 (03JUL1985 06:00:00)-Water Temperature (C)]]*OO[[#This Row],[57]]</calculatedColumnFormula>
      <totalsRowFormula>SUM(Calcs[7.125])</totalsRowFormula>
    </tableColumn>
    <tableColumn id="60" xr3:uid="{9D048B10-D47B-41EF-8590-407BBEA79FF4}" name="7.25" totalsRowFunction="custom" dataDxfId="85" totalsRowDxfId="84">
      <calculatedColumnFormula>3/24000000*OO[[#This Row],[116 (03JUL1985 09:00:00)-Water Temperature (C)]]*OO[[#This Row],[58]]</calculatedColumnFormula>
      <totalsRowFormula>SUM(Calcs[7.25])</totalsRowFormula>
    </tableColumn>
    <tableColumn id="61" xr3:uid="{475576AD-EAD9-4DDA-AAF1-732FBB613C79}" name="7.375" totalsRowFunction="custom" dataDxfId="83" totalsRowDxfId="82">
      <calculatedColumnFormula>3/24000000*OO[[#This Row],[117 (03JUL1985 12:00:00)-Water Temperature (C)]]*OO[[#This Row],[59]]</calculatedColumnFormula>
      <totalsRowFormula>SUM(Calcs[7.375])</totalsRowFormula>
    </tableColumn>
    <tableColumn id="62" xr3:uid="{E1FCE101-2C70-4FD6-AC4F-D37D930D4B7D}" name="7.5" totalsRowFunction="custom" dataDxfId="81" totalsRowDxfId="80">
      <calculatedColumnFormula>3/24000000*OO[[#This Row],[118 (03JUL1985 15:00:00)-Water Temperature (C)]]*OO[[#This Row],[60]]</calculatedColumnFormula>
      <totalsRowFormula>SUM(Calcs[7.5])</totalsRowFormula>
    </tableColumn>
    <tableColumn id="63" xr3:uid="{213FC30D-7780-4DF2-9070-A1C1541C52E6}" name="7.625" totalsRowFunction="custom" dataDxfId="79" totalsRowDxfId="78">
      <calculatedColumnFormula>3/24000000*OO[[#This Row],[119 (03JUL1985 18:00:00)-Water Temperature (C)]]*OO[[#This Row],[61]]</calculatedColumnFormula>
      <totalsRowFormula>SUM(Calcs[7.625])</totalsRowFormula>
    </tableColumn>
    <tableColumn id="64" xr3:uid="{F1724774-FA93-4506-B6D6-E5865C00DCDE}" name="7.75" totalsRowFunction="custom" dataDxfId="77" totalsRowDxfId="76">
      <calculatedColumnFormula>3/24000000*OO[[#This Row],[120 (03JUL1985 21:00:00)-Water Temperature (C)]]*OO[[#This Row],[62]]</calculatedColumnFormula>
      <totalsRowFormula>SUM(Calcs[7.75])</totalsRowFormula>
    </tableColumn>
    <tableColumn id="65" xr3:uid="{10AB942B-8853-42EB-99AB-FC799531D21D}" name="7.875" totalsRowFunction="custom" dataDxfId="75" totalsRowDxfId="74">
      <calculatedColumnFormula>3/24000000*OO[[#This Row],[121 (04JUL1985 00:00:00)-Water Temperature (C)]]*OO[[#This Row],[63]]</calculatedColumnFormula>
      <totalsRowFormula>SUM(Calcs[7.875])</totalsRowFormula>
    </tableColumn>
    <tableColumn id="66" xr3:uid="{436226F3-A64A-4205-9228-DA3DF3683E8F}" name="8" totalsRowFunction="custom" dataDxfId="73" totalsRowDxfId="72">
      <calculatedColumnFormula>3/24000000*OO[[#This Row],[122 (04JUL1985 03:00:00)-Water Temperature (C)]]*OO[[#This Row],[64]]</calculatedColumnFormula>
      <totalsRowFormula>SUM(Calcs[8])</totalsRowFormula>
    </tableColumn>
    <tableColumn id="67" xr3:uid="{42BE2487-3B4C-460D-8C63-FAAF8C9EEAD0}" name="8.125" totalsRowFunction="custom" dataDxfId="71" totalsRowDxfId="70">
      <calculatedColumnFormula>3/24000000*OO[[#This Row],[123 (04JUL1985 06:00:00)-Water Temperature (C)]]*OO[[#This Row],[65]]</calculatedColumnFormula>
      <totalsRowFormula>SUM(Calcs[8.125])</totalsRowFormula>
    </tableColumn>
    <tableColumn id="68" xr3:uid="{63F271C0-E292-467C-9B91-A447EF1A4B54}" name="8.25" totalsRowFunction="custom" dataDxfId="69" totalsRowDxfId="68">
      <calculatedColumnFormula>3/24000000*OO[[#This Row],[124 (04JUL1985 09:00:00)-Water Temperature (C)]]*OO[[#This Row],[66]]</calculatedColumnFormula>
      <totalsRowFormula>SUM(Calcs[8.25])</totalsRowFormula>
    </tableColumn>
    <tableColumn id="69" xr3:uid="{0DAB288A-D893-4DA5-BF40-FA3777216BB1}" name="8.375" totalsRowFunction="custom" dataDxfId="67" totalsRowDxfId="66">
      <calculatedColumnFormula>3/24000000*OO[[#This Row],[125 (04JUL1985 12:00:00)-Water Temperature (C)]]*OO[[#This Row],[67]]</calculatedColumnFormula>
      <totalsRowFormula>SUM(Calcs[8.375])</totalsRowFormula>
    </tableColumn>
    <tableColumn id="70" xr3:uid="{CEDAC544-3A61-49F6-B60B-C8CB967341E0}" name="8.5" totalsRowFunction="custom" dataDxfId="65" totalsRowDxfId="64">
      <calculatedColumnFormula>3/24000000*OO[[#This Row],[126 (04JUL1985 15:00:00)-Water Temperature (C)]]*OO[[#This Row],[68]]</calculatedColumnFormula>
      <totalsRowFormula>SUM(Calcs[8.5])</totalsRowFormula>
    </tableColumn>
    <tableColumn id="71" xr3:uid="{BE861685-0268-406F-80BD-7340AF41B3FE}" name="8.625" totalsRowFunction="custom" dataDxfId="63" totalsRowDxfId="62">
      <calculatedColumnFormula>3/24000000*OO[[#This Row],[127 (04JUL1985 18:00:00)-Water Temperature (C)]]*OO[[#This Row],[69]]</calculatedColumnFormula>
      <totalsRowFormula>SUM(Calcs[8.625])</totalsRowFormula>
    </tableColumn>
    <tableColumn id="72" xr3:uid="{E1FBA0F9-39FF-4266-B94F-D9D4FC69D6EE}" name="8.75" totalsRowFunction="custom" dataDxfId="61" totalsRowDxfId="60">
      <calculatedColumnFormula>3/24000000*OO[[#This Row],[128 (04JUL1985 21:00:00)-Water Temperature (C)]]*OO[[#This Row],[70]]</calculatedColumnFormula>
      <totalsRowFormula>SUM(Calcs[8.75])</totalsRowFormula>
    </tableColumn>
    <tableColumn id="73" xr3:uid="{4F055F77-679B-4132-88A0-6F1C445B8E2F}" name="8.875" totalsRowFunction="custom" dataDxfId="59" totalsRowDxfId="58">
      <calculatedColumnFormula>3/24000000*OO[[#This Row],[129 (05JUL1985 00:00:00)-Water Temperature (C)]]*OO[[#This Row],[71]]</calculatedColumnFormula>
      <totalsRowFormula>SUM(Calcs[8.875])</totalsRowFormula>
    </tableColumn>
    <tableColumn id="74" xr3:uid="{98E00ED0-EB05-49B7-A822-5642E38E81E6}" name="9" totalsRowFunction="custom" dataDxfId="57" totalsRowDxfId="56">
      <calculatedColumnFormula>3/24000000*OO[[#This Row],[130 (05JUL1985 03:00:00)-Water Temperature (C)]]*OO[[#This Row],[72]]</calculatedColumnFormula>
      <totalsRowFormula>SUM(Calcs[9])</totalsRowFormula>
    </tableColumn>
    <tableColumn id="75" xr3:uid="{E389BF51-C907-4ED5-A639-357BB62EEA9E}" name="9.125" totalsRowFunction="custom" dataDxfId="55" totalsRowDxfId="54">
      <calculatedColumnFormula>3/24000000*OO[[#This Row],[131 (05JUL1985 06:00:00)-Water Temperature (C)]]*OO[[#This Row],[73]]</calculatedColumnFormula>
      <totalsRowFormula>SUM(Calcs[9.125])</totalsRowFormula>
    </tableColumn>
    <tableColumn id="76" xr3:uid="{58F6F613-2C45-4FF9-B015-0FE6A1F995C0}" name="9.25" totalsRowFunction="custom" dataDxfId="53" totalsRowDxfId="52">
      <calculatedColumnFormula>3/24000000*OO[[#This Row],[132 (05JUL1985 09:00:00)-Water Temperature (C)]]*OO[[#This Row],[74]]</calculatedColumnFormula>
      <totalsRowFormula>SUM(Calcs[9.25])</totalsRowFormula>
    </tableColumn>
    <tableColumn id="77" xr3:uid="{81A16C7B-B7AC-4F07-9AFF-4A668AD31970}" name="9.375" totalsRowFunction="custom" dataDxfId="51" totalsRowDxfId="50">
      <calculatedColumnFormula>3/24000000*OO[[#This Row],[133 (05JUL1985 12:00:00)-Water Temperature (C)]]*OO[[#This Row],[75]]</calculatedColumnFormula>
      <totalsRowFormula>SUM(Calcs[9.375])</totalsRowFormula>
    </tableColumn>
    <tableColumn id="78" xr3:uid="{5D075B4F-A302-45CB-8890-D7D666EB356F}" name="9.5" totalsRowFunction="custom" dataDxfId="49" totalsRowDxfId="48">
      <calculatedColumnFormula>3/24000000*OO[[#This Row],[134 (05JUL1985 15:00:00)-Water Temperature (C)]]*OO[[#This Row],[76]]</calculatedColumnFormula>
      <totalsRowFormula>SUM(Calcs[9.5])</totalsRowFormula>
    </tableColumn>
    <tableColumn id="79" xr3:uid="{B97163B4-2F18-4646-A1F7-BD67FD83C7AD}" name="9.625" totalsRowFunction="custom" dataDxfId="47" totalsRowDxfId="46">
      <calculatedColumnFormula>3/24000000*OO[[#This Row],[135 (05JUL1985 18:00:00)-Water Temperature (C)]]*OO[[#This Row],[77]]</calculatedColumnFormula>
      <totalsRowFormula>SUM(Calcs[9.625])</totalsRowFormula>
    </tableColumn>
    <tableColumn id="80" xr3:uid="{68E7A966-E3FB-4A41-8409-CFC1F1BB92A1}" name="9.75" totalsRowFunction="custom" dataDxfId="45" totalsRowDxfId="44">
      <calculatedColumnFormula>3/24000000*OO[[#This Row],[136 (05JUL1985 21:00:00)-Water Temperature (C)]]*OO[[#This Row],[78]]</calculatedColumnFormula>
      <totalsRowFormula>SUM(Calcs[9.75])</totalsRowFormula>
    </tableColumn>
    <tableColumn id="81" xr3:uid="{F34C3B63-D866-4B5A-823D-CD7907244269}" name="9.875" totalsRowFunction="custom" dataDxfId="43" totalsRowDxfId="42">
      <calculatedColumnFormula>3/24000000*OO[[#This Row],[137 (06JUL1985 00:00:00)-Water Temperature (C)]]*OO[[#This Row],[79]]</calculatedColumnFormula>
      <totalsRowFormula>SUM(Calcs[9.875])</totalsRowFormula>
    </tableColumn>
    <tableColumn id="82" xr3:uid="{F81FDE42-F64E-4C8F-B99E-835E81FB34AF}" name="10" totalsRowFunction="custom" dataDxfId="41" totalsRowDxfId="40">
      <calculatedColumnFormula>3/24000000*OO[[#This Row],[138 (06JUL1985 03:00:00)-Water Temperature (C)]]*OO[[#This Row],[80]]</calculatedColumnFormula>
      <totalsRowFormula>SUM(Calcs[10])</totalsRowFormula>
    </tableColumn>
    <tableColumn id="83" xr3:uid="{CDE11BC9-CB8A-4A6C-9E99-23FB834E52C3}" name="10.125" totalsRowFunction="custom" dataDxfId="39" totalsRowDxfId="38">
      <calculatedColumnFormula>3/24000000*OO[[#This Row],[139 (06JUL1985 06:00:00)-Water Temperature (C)]]*OO[[#This Row],[81]]</calculatedColumnFormula>
      <totalsRowFormula>SUM(Calcs[10.125])</totalsRowFormula>
    </tableColumn>
    <tableColumn id="84" xr3:uid="{01BC195C-3393-464D-A2A9-8DEA89C69E81}" name="10.25" totalsRowFunction="custom" dataDxfId="37" totalsRowDxfId="36">
      <calculatedColumnFormula>3/24000000*OO[[#This Row],[140 (06JUL1985 09:00:00)-Water Temperature (C)]]*OO[[#This Row],[82]]</calculatedColumnFormula>
      <totalsRowFormula>SUM(Calcs[10.25])</totalsRowFormula>
    </tableColumn>
    <tableColumn id="85" xr3:uid="{96AF5CA8-B344-46B5-882E-BBA176519F0D}" name="10.375" totalsRowFunction="custom" dataDxfId="35" totalsRowDxfId="34">
      <calculatedColumnFormula>3/24000000*OO[[#This Row],[141 (06JUL1985 12:00:00)-Water Temperature (C)]]*OO[[#This Row],[83]]</calculatedColumnFormula>
      <totalsRowFormula>SUM(Calcs[10.375])</totalsRowFormula>
    </tableColumn>
    <tableColumn id="86" xr3:uid="{F79C055A-C26B-43FA-8EE6-EC30147AADFE}" name="10.5" totalsRowFunction="custom" dataDxfId="33" totalsRowDxfId="32">
      <calculatedColumnFormula>3/24000000*OO[[#This Row],[142 (06JUL1985 15:00:00)-Water Temperature (C)]]*OO[[#This Row],[84]]</calculatedColumnFormula>
      <totalsRowFormula>SUM(Calcs[10.5])</totalsRowFormula>
    </tableColumn>
    <tableColumn id="87" xr3:uid="{D6BEDCB3-72DB-4A19-8DB1-14FEB4ACADEA}" name="10.625" totalsRowFunction="custom" dataDxfId="31" totalsRowDxfId="30">
      <calculatedColumnFormula>3/24000000*OO[[#This Row],[143 (06JUL1985 18:00:00)-Water Temperature (C)]]*OO[[#This Row],[85]]</calculatedColumnFormula>
      <totalsRowFormula>SUM(Calcs[10.625])</totalsRowFormula>
    </tableColumn>
    <tableColumn id="88" xr3:uid="{9A112A94-298E-40FD-A1E8-97C4C30A71E5}" name="10.75" totalsRowFunction="custom" dataDxfId="29" totalsRowDxfId="28">
      <calculatedColumnFormula>3/24000000*OO[[#This Row],[144 (06JUL1985 21:00:00)-Water Temperature (C)]]*OO[[#This Row],[86]]</calculatedColumnFormula>
      <totalsRowFormula>SUM(Calcs[10.75])</totalsRowFormula>
    </tableColumn>
    <tableColumn id="89" xr3:uid="{F7B15BDA-FD31-4552-A049-A40031C44AE0}" name="10.875" totalsRowFunction="custom" dataDxfId="27" totalsRowDxfId="26">
      <calculatedColumnFormula>3/24000000*OO[[#This Row],[145 (07JUL1985 00:00:00)-Water Temperature (C)]]*OO[[#This Row],[87]]</calculatedColumnFormula>
      <totalsRowFormula>SUM(Calcs[10.875])</totalsRowFormula>
    </tableColumn>
    <tableColumn id="90" xr3:uid="{726C4A7A-696C-4294-8F45-BA3D4893D8CE}" name="11" totalsRowFunction="custom" dataDxfId="25" totalsRowDxfId="24">
      <calculatedColumnFormula>3/24000000*OO[[#This Row],[146 (07JUL1985 03:00:00)-Water Temperature (C)]]*OO[[#This Row],[88]]</calculatedColumnFormula>
      <totalsRowFormula>SUM(Calcs[11])</totalsRowFormula>
    </tableColumn>
    <tableColumn id="91" xr3:uid="{83C48C91-6224-47E3-B825-5D6F53AB0E49}" name="11.125" totalsRowFunction="custom" dataDxfId="23" totalsRowDxfId="22">
      <calculatedColumnFormula>3/24000000*OO[[#This Row],[147 (07JUL1985 06:00:00)-Water Temperature (C)]]*OO[[#This Row],[89]]</calculatedColumnFormula>
      <totalsRowFormula>SUM(Calcs[11.125])</totalsRowFormula>
    </tableColumn>
    <tableColumn id="92" xr3:uid="{44FBCC9A-21FF-4994-9E42-875A345BA519}" name="11.25" totalsRowFunction="custom" dataDxfId="21" totalsRowDxfId="20">
      <calculatedColumnFormula>3/24000000*OO[[#This Row],[148 (07JUL1985 09:00:00)-Water Temperature (C)]]*OO[[#This Row],[90]]</calculatedColumnFormula>
      <totalsRowFormula>SUM(Calcs[11.25])</totalsRowFormula>
    </tableColumn>
    <tableColumn id="93" xr3:uid="{CC6753D1-A3C3-4915-81C8-2BAA3FACB1ED}" name="11.375" totalsRowFunction="custom" dataDxfId="19" totalsRowDxfId="18">
      <calculatedColumnFormula>3/24000000*OO[[#This Row],[149 (07JUL1985 12:00:00)-Water Temperature (C)]]*OO[[#This Row],[91]]</calculatedColumnFormula>
      <totalsRowFormula>SUM(Calcs[11.375])</totalsRowFormula>
    </tableColumn>
    <tableColumn id="94" xr3:uid="{D6CC39EE-4CAB-4A7B-A594-6BA4E1B333FE}" name="11.5" totalsRowFunction="custom" dataDxfId="17" totalsRowDxfId="16">
      <calculatedColumnFormula>3/24000000*OO[[#This Row],[150 (07JUL1985 15:00:00)-Water Temperature (C)]]*OO[[#This Row],[92]]</calculatedColumnFormula>
      <totalsRowFormula>SUM(Calcs[11.5])</totalsRowFormula>
    </tableColumn>
    <tableColumn id="95" xr3:uid="{28E6E5DE-E321-4AFE-8B2F-424C603F8AF8}" name="11.625" totalsRowFunction="custom" dataDxfId="15" totalsRowDxfId="14">
      <calculatedColumnFormula>3/24000000*OO[[#This Row],[151 (07JUL1985 18:00:00)-Water Temperature (C)]]*OO[[#This Row],[93]]</calculatedColumnFormula>
      <totalsRowFormula>SUM(Calcs[11.625])</totalsRowFormula>
    </tableColumn>
    <tableColumn id="96" xr3:uid="{818F1A88-AE1B-4CF8-9D9F-3DC8F6602ADA}" name="11.75" totalsRowFunction="custom" dataDxfId="13" totalsRowDxfId="12">
      <calculatedColumnFormula>3/24000000*OO[[#This Row],[152 (07JUL1985 21:00:00)-Water Temperature (C)]]*OO[[#This Row],[94]]</calculatedColumnFormula>
      <totalsRowFormula>SUM(Calcs[11.75])</totalsRowFormula>
    </tableColumn>
    <tableColumn id="97" xr3:uid="{61096064-B3DA-4236-A6DF-D4A14B8E74EB}" name="11.875" totalsRowFunction="custom" dataDxfId="11" totalsRowDxfId="10">
      <calculatedColumnFormula>3/24000000*OO[[#This Row],[153 (08JUL1985 00:00:00)-Water Temperature (C)]]*OO[[#This Row],[95]]</calculatedColumnFormula>
      <totalsRowFormula>SUM(Calcs[11.875])</totalsRowFormula>
    </tableColumn>
    <tableColumn id="98" xr3:uid="{97A24A32-3925-489F-AD68-BA6578379E58}" name="12" totalsRowFunction="custom" dataDxfId="9" totalsRowDxfId="8">
      <calculatedColumnFormula>3/24000000*OO[[#This Row],[154 (08JUL1985 03:00:00)-Water Temperature (C)]]*OO[[#This Row],[96]]</calculatedColumnFormula>
      <totalsRowFormula>SUM(Calcs[12])</totalsRowFormula>
    </tableColumn>
    <tableColumn id="99" xr3:uid="{252BD1E6-AC03-4D33-978E-7AFAA5DB5849}" name="12.125" totalsRowFunction="custom" dataDxfId="7" totalsRowDxfId="6">
      <calculatedColumnFormula>3/24000000*OO[[#This Row],[155 (08JUL1985 06:00:00)-Water Temperature (C)]]*OO[[#This Row],[97]]</calculatedColumnFormula>
      <totalsRowFormula>SUM(Calcs[12.125])</totalsRowFormula>
    </tableColumn>
    <tableColumn id="100" xr3:uid="{DC46233E-8268-4828-BDC8-D8EAF30433FC}" name="12.25" totalsRowFunction="custom" dataDxfId="5" totalsRowDxfId="4">
      <calculatedColumnFormula>3/24000000*OO[[#This Row],[156 (08JUL1985 09:00:00)-Water Temperature (C)]]*OO[[#This Row],[98]]</calculatedColumnFormula>
      <totalsRowFormula>SUM(Calcs[12.25])</totalsRowFormula>
    </tableColumn>
    <tableColumn id="101" xr3:uid="{3A501232-0519-4B57-A825-F611047F6E62}" name="12.375" totalsRowFunction="custom" dataDxfId="3" totalsRowDxfId="2">
      <calculatedColumnFormula>3/24000000*OO[[#This Row],[157 (08JUL1985 12:00:00)-Water Temperature (C)]]*OO[[#This Row],[99]]</calculatedColumnFormula>
      <totalsRowFormula>SUM(Calcs[12.375])</totalsRowFormula>
    </tableColumn>
    <tableColumn id="102" xr3:uid="{784ADD76-EAC2-447A-8B02-C0D726DDA09D}" name="12.5" totalsRowFunction="custom" dataDxfId="1" totalsRowDxfId="0">
      <totalsRowFormula>SUM(Calcs[12.5])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1218-6944-493C-ABEA-272C6ADF87B6}">
  <sheetPr>
    <tabColor rgb="FFFFFF00"/>
  </sheetPr>
  <dimension ref="A1:PK568"/>
  <sheetViews>
    <sheetView workbookViewId="0">
      <pane ySplit="1" topLeftCell="A2" activePane="bottomLeft" state="frozen"/>
      <selection pane="bottomLeft" activeCell="A2" sqref="A2:OK565"/>
    </sheetView>
  </sheetViews>
  <sheetFormatPr defaultRowHeight="14.5" x14ac:dyDescent="0.35"/>
  <cols>
    <col min="1" max="1" width="10.26953125" customWidth="1"/>
    <col min="5" max="5" width="12.26953125" customWidth="1"/>
    <col min="6" max="9" width="12.26953125" style="5" customWidth="1"/>
    <col min="10" max="13" width="12.26953125" customWidth="1"/>
    <col min="14" max="17" width="12.26953125" style="5" customWidth="1"/>
    <col min="18" max="21" width="12.26953125" customWidth="1"/>
    <col min="22" max="25" width="12.26953125" style="5" customWidth="1"/>
    <col min="26" max="29" width="12.26953125" customWidth="1"/>
    <col min="30" max="33" width="12.26953125" style="5" customWidth="1"/>
    <col min="34" max="37" width="12.26953125" customWidth="1"/>
    <col min="38" max="41" width="12.26953125" style="5" customWidth="1"/>
    <col min="42" max="45" width="12.26953125" customWidth="1"/>
    <col min="46" max="49" width="12.26953125" style="5" customWidth="1"/>
    <col min="50" max="53" width="12.26953125" customWidth="1"/>
    <col min="54" max="57" width="12.26953125" style="5" customWidth="1"/>
    <col min="58" max="61" width="12.26953125" customWidth="1"/>
    <col min="62" max="65" width="12.26953125" style="5" customWidth="1"/>
    <col min="66" max="69" width="12.26953125" customWidth="1"/>
    <col min="70" max="73" width="12.26953125" style="5" customWidth="1"/>
    <col min="74" max="77" width="12.26953125" customWidth="1"/>
    <col min="78" max="81" width="12.26953125" style="5" customWidth="1"/>
    <col min="82" max="85" width="12.26953125" customWidth="1"/>
    <col min="86" max="89" width="12.26953125" style="5" customWidth="1"/>
    <col min="90" max="93" width="12.26953125" customWidth="1"/>
    <col min="94" max="97" width="12.26953125" style="5" customWidth="1"/>
    <col min="98" max="101" width="12.26953125" customWidth="1"/>
    <col min="102" max="105" width="12.26953125" style="5" customWidth="1"/>
    <col min="106" max="109" width="12.26953125" customWidth="1"/>
    <col min="110" max="113" width="12.26953125" style="5" customWidth="1"/>
    <col min="114" max="117" width="12.26953125" customWidth="1"/>
    <col min="118" max="121" width="12.26953125" style="5" customWidth="1"/>
    <col min="122" max="125" width="12.26953125" customWidth="1"/>
    <col min="126" max="129" width="12.26953125" style="5" customWidth="1"/>
    <col min="130" max="133" width="12.26953125" customWidth="1"/>
    <col min="134" max="137" width="12.26953125" style="5" customWidth="1"/>
    <col min="138" max="141" width="12.26953125" customWidth="1"/>
    <col min="142" max="145" width="12.26953125" style="5" customWidth="1"/>
    <col min="146" max="149" width="12.26953125" customWidth="1"/>
    <col min="150" max="153" width="12.26953125" style="5" customWidth="1"/>
    <col min="154" max="157" width="12.26953125" customWidth="1"/>
    <col min="158" max="161" width="12.26953125" style="5" customWidth="1"/>
    <col min="162" max="165" width="12.26953125" customWidth="1"/>
    <col min="166" max="169" width="12.26953125" style="5" customWidth="1"/>
    <col min="170" max="173" width="12.26953125" customWidth="1"/>
    <col min="174" max="177" width="12.26953125" style="5" customWidth="1"/>
    <col min="178" max="181" width="12.26953125" customWidth="1"/>
    <col min="182" max="185" width="12.26953125" style="5" customWidth="1"/>
    <col min="186" max="189" width="12.26953125" customWidth="1"/>
    <col min="190" max="193" width="12.26953125" style="5" customWidth="1"/>
    <col min="194" max="197" width="12.26953125" customWidth="1"/>
    <col min="198" max="201" width="12.26953125" style="5" customWidth="1"/>
    <col min="202" max="205" width="12.26953125" customWidth="1"/>
    <col min="206" max="209" width="12.26953125" style="5" customWidth="1"/>
    <col min="210" max="213" width="12.26953125" customWidth="1"/>
    <col min="214" max="217" width="12.26953125" style="5" customWidth="1"/>
    <col min="218" max="221" width="12.26953125" customWidth="1"/>
    <col min="222" max="225" width="12.26953125" style="5" customWidth="1"/>
    <col min="226" max="229" width="12.26953125" customWidth="1"/>
    <col min="230" max="233" width="12.26953125" style="5" customWidth="1"/>
    <col min="234" max="237" width="12.26953125" customWidth="1"/>
    <col min="238" max="241" width="12.26953125" style="5" customWidth="1"/>
    <col min="242" max="245" width="12.26953125" customWidth="1"/>
    <col min="246" max="249" width="12.26953125" style="5" customWidth="1"/>
    <col min="250" max="253" width="12.26953125" customWidth="1"/>
    <col min="254" max="257" width="12.26953125" style="5" customWidth="1"/>
    <col min="258" max="261" width="12.26953125" customWidth="1"/>
    <col min="262" max="265" width="12.26953125" style="5" customWidth="1"/>
    <col min="266" max="269" width="12.26953125" customWidth="1"/>
    <col min="270" max="273" width="12.26953125" style="5" customWidth="1"/>
    <col min="274" max="277" width="12.26953125" customWidth="1"/>
    <col min="278" max="281" width="12.26953125" style="5" customWidth="1"/>
    <col min="282" max="285" width="12.26953125" customWidth="1"/>
    <col min="286" max="289" width="12.26953125" style="5" customWidth="1"/>
    <col min="290" max="293" width="12.26953125" customWidth="1"/>
    <col min="294" max="297" width="12.26953125" style="5" customWidth="1"/>
    <col min="298" max="301" width="12.26953125" customWidth="1"/>
    <col min="302" max="305" width="12.26953125" style="5" customWidth="1"/>
    <col min="306" max="309" width="12.26953125" customWidth="1"/>
    <col min="310" max="313" width="12.26953125" style="5" customWidth="1"/>
    <col min="314" max="317" width="12.26953125" customWidth="1"/>
    <col min="318" max="321" width="12.26953125" style="5" customWidth="1"/>
    <col min="322" max="325" width="12.26953125" customWidth="1"/>
    <col min="326" max="329" width="12.26953125" style="5" customWidth="1"/>
    <col min="330" max="333" width="12.26953125" customWidth="1"/>
    <col min="334" max="337" width="12.26953125" style="5" customWidth="1"/>
    <col min="338" max="341" width="12.26953125" customWidth="1"/>
    <col min="342" max="345" width="12.26953125" style="5" customWidth="1"/>
    <col min="346" max="349" width="12.26953125" customWidth="1"/>
    <col min="350" max="353" width="12.26953125" style="5" customWidth="1"/>
    <col min="354" max="357" width="12.26953125" customWidth="1"/>
    <col min="358" max="361" width="12.26953125" style="5" customWidth="1"/>
    <col min="362" max="365" width="12.26953125" customWidth="1"/>
    <col min="366" max="369" width="12.26953125" style="5" customWidth="1"/>
    <col min="370" max="373" width="12.26953125" customWidth="1"/>
    <col min="374" max="377" width="12.26953125" style="5" customWidth="1"/>
    <col min="378" max="381" width="12.26953125" customWidth="1"/>
    <col min="382" max="385" width="12.26953125" style="5" customWidth="1"/>
    <col min="386" max="389" width="12.26953125" customWidth="1"/>
    <col min="390" max="393" width="12.26953125" style="5" customWidth="1"/>
    <col min="394" max="397" width="12.26953125" customWidth="1"/>
    <col min="398" max="401" width="12.26953125" style="5" customWidth="1"/>
  </cols>
  <sheetData>
    <row r="1" spans="1:401" s="2" customFormat="1" ht="101.5" x14ac:dyDescent="0.35">
      <c r="A1" s="2" t="s">
        <v>870</v>
      </c>
      <c r="B1" s="2" t="s">
        <v>0</v>
      </c>
      <c r="C1" s="2" t="s">
        <v>1</v>
      </c>
      <c r="D1" s="2" t="s">
        <v>2</v>
      </c>
      <c r="E1" s="2" t="s">
        <v>3</v>
      </c>
      <c r="F1" s="4" t="s">
        <v>573</v>
      </c>
      <c r="G1" s="4" t="s">
        <v>574</v>
      </c>
      <c r="H1" s="4" t="s">
        <v>575</v>
      </c>
      <c r="I1" s="4" t="s">
        <v>878</v>
      </c>
      <c r="J1" s="2" t="s">
        <v>576</v>
      </c>
      <c r="K1" s="2" t="s">
        <v>577</v>
      </c>
      <c r="L1" s="2" t="s">
        <v>578</v>
      </c>
      <c r="M1" s="2" t="s">
        <v>886</v>
      </c>
      <c r="N1" s="4" t="s">
        <v>579</v>
      </c>
      <c r="O1" s="4" t="s">
        <v>580</v>
      </c>
      <c r="P1" s="4" t="s">
        <v>581</v>
      </c>
      <c r="Q1" s="4" t="s">
        <v>894</v>
      </c>
      <c r="R1" s="2" t="s">
        <v>582</v>
      </c>
      <c r="S1" s="2" t="s">
        <v>583</v>
      </c>
      <c r="T1" s="2" t="s">
        <v>584</v>
      </c>
      <c r="U1" s="2" t="s">
        <v>902</v>
      </c>
      <c r="V1" s="4" t="s">
        <v>585</v>
      </c>
      <c r="W1" s="4" t="s">
        <v>586</v>
      </c>
      <c r="X1" s="4" t="s">
        <v>587</v>
      </c>
      <c r="Y1" s="4" t="s">
        <v>910</v>
      </c>
      <c r="Z1" s="2" t="s">
        <v>588</v>
      </c>
      <c r="AA1" s="2" t="s">
        <v>589</v>
      </c>
      <c r="AB1" s="2" t="s">
        <v>590</v>
      </c>
      <c r="AC1" s="2" t="s">
        <v>918</v>
      </c>
      <c r="AD1" s="4" t="s">
        <v>591</v>
      </c>
      <c r="AE1" s="4" t="s">
        <v>592</v>
      </c>
      <c r="AF1" s="4" t="s">
        <v>593</v>
      </c>
      <c r="AG1" s="4" t="s">
        <v>926</v>
      </c>
      <c r="AH1" s="2" t="s">
        <v>594</v>
      </c>
      <c r="AI1" s="2" t="s">
        <v>595</v>
      </c>
      <c r="AJ1" s="2" t="s">
        <v>596</v>
      </c>
      <c r="AK1" s="2" t="s">
        <v>934</v>
      </c>
      <c r="AL1" s="4" t="s">
        <v>597</v>
      </c>
      <c r="AM1" s="4" t="s">
        <v>598</v>
      </c>
      <c r="AN1" s="4" t="s">
        <v>599</v>
      </c>
      <c r="AO1" s="4" t="s">
        <v>942</v>
      </c>
      <c r="AP1" s="2" t="s">
        <v>600</v>
      </c>
      <c r="AQ1" s="2" t="s">
        <v>601</v>
      </c>
      <c r="AR1" s="2" t="s">
        <v>602</v>
      </c>
      <c r="AS1" s="2" t="s">
        <v>950</v>
      </c>
      <c r="AT1" s="4" t="s">
        <v>603</v>
      </c>
      <c r="AU1" s="4" t="s">
        <v>604</v>
      </c>
      <c r="AV1" s="4" t="s">
        <v>605</v>
      </c>
      <c r="AW1" s="4" t="s">
        <v>958</v>
      </c>
      <c r="AX1" s="2" t="s">
        <v>606</v>
      </c>
      <c r="AY1" s="2" t="s">
        <v>607</v>
      </c>
      <c r="AZ1" s="2" t="s">
        <v>608</v>
      </c>
      <c r="BA1" s="2" t="s">
        <v>966</v>
      </c>
      <c r="BB1" s="4" t="s">
        <v>609</v>
      </c>
      <c r="BC1" s="4" t="s">
        <v>610</v>
      </c>
      <c r="BD1" s="4" t="s">
        <v>611</v>
      </c>
      <c r="BE1" s="4" t="s">
        <v>971</v>
      </c>
      <c r="BF1" s="2" t="s">
        <v>612</v>
      </c>
      <c r="BG1" s="2" t="s">
        <v>613</v>
      </c>
      <c r="BH1" s="2" t="s">
        <v>614</v>
      </c>
      <c r="BI1" s="2" t="s">
        <v>972</v>
      </c>
      <c r="BJ1" s="4" t="s">
        <v>615</v>
      </c>
      <c r="BK1" s="4" t="s">
        <v>616</v>
      </c>
      <c r="BL1" s="4" t="s">
        <v>617</v>
      </c>
      <c r="BM1" s="4" t="s">
        <v>973</v>
      </c>
      <c r="BN1" s="2" t="s">
        <v>618</v>
      </c>
      <c r="BO1" s="2" t="s">
        <v>619</v>
      </c>
      <c r="BP1" s="2" t="s">
        <v>620</v>
      </c>
      <c r="BQ1" s="2" t="s">
        <v>974</v>
      </c>
      <c r="BR1" s="4" t="s">
        <v>621</v>
      </c>
      <c r="BS1" s="4" t="s">
        <v>622</v>
      </c>
      <c r="BT1" s="4" t="s">
        <v>623</v>
      </c>
      <c r="BU1" s="4" t="s">
        <v>975</v>
      </c>
      <c r="BV1" s="2" t="s">
        <v>624</v>
      </c>
      <c r="BW1" s="2" t="s">
        <v>625</v>
      </c>
      <c r="BX1" s="2" t="s">
        <v>626</v>
      </c>
      <c r="BY1" s="2" t="s">
        <v>976</v>
      </c>
      <c r="BZ1" s="4" t="s">
        <v>627</v>
      </c>
      <c r="CA1" s="4" t="s">
        <v>628</v>
      </c>
      <c r="CB1" s="4" t="s">
        <v>629</v>
      </c>
      <c r="CC1" s="4" t="s">
        <v>977</v>
      </c>
      <c r="CD1" s="2" t="s">
        <v>630</v>
      </c>
      <c r="CE1" s="2" t="s">
        <v>631</v>
      </c>
      <c r="CF1" s="2" t="s">
        <v>632</v>
      </c>
      <c r="CG1" s="2" t="s">
        <v>978</v>
      </c>
      <c r="CH1" s="4" t="s">
        <v>633</v>
      </c>
      <c r="CI1" s="4" t="s">
        <v>634</v>
      </c>
      <c r="CJ1" s="4" t="s">
        <v>635</v>
      </c>
      <c r="CK1" s="4" t="s">
        <v>979</v>
      </c>
      <c r="CL1" s="2" t="s">
        <v>636</v>
      </c>
      <c r="CM1" s="2" t="s">
        <v>637</v>
      </c>
      <c r="CN1" s="2" t="s">
        <v>638</v>
      </c>
      <c r="CO1" s="2" t="s">
        <v>980</v>
      </c>
      <c r="CP1" s="4" t="s">
        <v>639</v>
      </c>
      <c r="CQ1" s="4" t="s">
        <v>640</v>
      </c>
      <c r="CR1" s="4" t="s">
        <v>641</v>
      </c>
      <c r="CS1" s="4" t="s">
        <v>981</v>
      </c>
      <c r="CT1" s="2" t="s">
        <v>642</v>
      </c>
      <c r="CU1" s="2" t="s">
        <v>643</v>
      </c>
      <c r="CV1" s="2" t="s">
        <v>644</v>
      </c>
      <c r="CW1" s="2" t="s">
        <v>982</v>
      </c>
      <c r="CX1" s="4" t="s">
        <v>645</v>
      </c>
      <c r="CY1" s="4" t="s">
        <v>646</v>
      </c>
      <c r="CZ1" s="4" t="s">
        <v>647</v>
      </c>
      <c r="DA1" s="4" t="s">
        <v>983</v>
      </c>
      <c r="DB1" s="2" t="s">
        <v>648</v>
      </c>
      <c r="DC1" s="2" t="s">
        <v>649</v>
      </c>
      <c r="DD1" s="2" t="s">
        <v>650</v>
      </c>
      <c r="DE1" s="2" t="s">
        <v>984</v>
      </c>
      <c r="DF1" s="4" t="s">
        <v>651</v>
      </c>
      <c r="DG1" s="4" t="s">
        <v>652</v>
      </c>
      <c r="DH1" s="4" t="s">
        <v>653</v>
      </c>
      <c r="DI1" s="4" t="s">
        <v>985</v>
      </c>
      <c r="DJ1" s="2" t="s">
        <v>654</v>
      </c>
      <c r="DK1" s="2" t="s">
        <v>655</v>
      </c>
      <c r="DL1" s="2" t="s">
        <v>656</v>
      </c>
      <c r="DM1" s="2" t="s">
        <v>986</v>
      </c>
      <c r="DN1" s="4" t="s">
        <v>657</v>
      </c>
      <c r="DO1" s="4" t="s">
        <v>658</v>
      </c>
      <c r="DP1" s="4" t="s">
        <v>659</v>
      </c>
      <c r="DQ1" s="4" t="s">
        <v>987</v>
      </c>
      <c r="DR1" s="2" t="s">
        <v>660</v>
      </c>
      <c r="DS1" s="2" t="s">
        <v>661</v>
      </c>
      <c r="DT1" s="2" t="s">
        <v>662</v>
      </c>
      <c r="DU1" s="2" t="s">
        <v>988</v>
      </c>
      <c r="DV1" s="4" t="s">
        <v>663</v>
      </c>
      <c r="DW1" s="4" t="s">
        <v>664</v>
      </c>
      <c r="DX1" s="4" t="s">
        <v>665</v>
      </c>
      <c r="DY1" s="4" t="s">
        <v>989</v>
      </c>
      <c r="DZ1" s="2" t="s">
        <v>666</v>
      </c>
      <c r="EA1" s="2" t="s">
        <v>667</v>
      </c>
      <c r="EB1" s="2" t="s">
        <v>668</v>
      </c>
      <c r="EC1" s="2" t="s">
        <v>990</v>
      </c>
      <c r="ED1" s="4" t="s">
        <v>669</v>
      </c>
      <c r="EE1" s="4" t="s">
        <v>670</v>
      </c>
      <c r="EF1" s="4" t="s">
        <v>671</v>
      </c>
      <c r="EG1" s="4" t="s">
        <v>991</v>
      </c>
      <c r="EH1" s="2" t="s">
        <v>672</v>
      </c>
      <c r="EI1" s="2" t="s">
        <v>673</v>
      </c>
      <c r="EJ1" s="2" t="s">
        <v>674</v>
      </c>
      <c r="EK1" s="2" t="s">
        <v>992</v>
      </c>
      <c r="EL1" s="4" t="s">
        <v>675</v>
      </c>
      <c r="EM1" s="4" t="s">
        <v>676</v>
      </c>
      <c r="EN1" s="4" t="s">
        <v>677</v>
      </c>
      <c r="EO1" s="4" t="s">
        <v>993</v>
      </c>
      <c r="EP1" s="2" t="s">
        <v>678</v>
      </c>
      <c r="EQ1" s="2" t="s">
        <v>679</v>
      </c>
      <c r="ER1" s="2" t="s">
        <v>680</v>
      </c>
      <c r="ES1" s="2" t="s">
        <v>994</v>
      </c>
      <c r="ET1" s="4" t="s">
        <v>681</v>
      </c>
      <c r="EU1" s="4" t="s">
        <v>682</v>
      </c>
      <c r="EV1" s="4" t="s">
        <v>683</v>
      </c>
      <c r="EW1" s="4" t="s">
        <v>995</v>
      </c>
      <c r="EX1" s="2" t="s">
        <v>684</v>
      </c>
      <c r="EY1" s="2" t="s">
        <v>685</v>
      </c>
      <c r="EZ1" s="2" t="s">
        <v>686</v>
      </c>
      <c r="FA1" s="2" t="s">
        <v>996</v>
      </c>
      <c r="FB1" s="4" t="s">
        <v>687</v>
      </c>
      <c r="FC1" s="4" t="s">
        <v>688</v>
      </c>
      <c r="FD1" s="4" t="s">
        <v>689</v>
      </c>
      <c r="FE1" s="4" t="s">
        <v>997</v>
      </c>
      <c r="FF1" s="2" t="s">
        <v>690</v>
      </c>
      <c r="FG1" s="2" t="s">
        <v>691</v>
      </c>
      <c r="FH1" s="2" t="s">
        <v>692</v>
      </c>
      <c r="FI1" s="2" t="s">
        <v>998</v>
      </c>
      <c r="FJ1" s="4" t="s">
        <v>693</v>
      </c>
      <c r="FK1" s="4" t="s">
        <v>694</v>
      </c>
      <c r="FL1" s="4" t="s">
        <v>695</v>
      </c>
      <c r="FM1" s="4" t="s">
        <v>999</v>
      </c>
      <c r="FN1" s="2" t="s">
        <v>696</v>
      </c>
      <c r="FO1" s="2" t="s">
        <v>697</v>
      </c>
      <c r="FP1" s="2" t="s">
        <v>698</v>
      </c>
      <c r="FQ1" s="2" t="s">
        <v>1000</v>
      </c>
      <c r="FR1" s="4" t="s">
        <v>699</v>
      </c>
      <c r="FS1" s="4" t="s">
        <v>700</v>
      </c>
      <c r="FT1" s="4" t="s">
        <v>701</v>
      </c>
      <c r="FU1" s="4" t="s">
        <v>1001</v>
      </c>
      <c r="FV1" s="2" t="s">
        <v>702</v>
      </c>
      <c r="FW1" s="2" t="s">
        <v>703</v>
      </c>
      <c r="FX1" s="2" t="s">
        <v>704</v>
      </c>
      <c r="FY1" s="2" t="s">
        <v>1002</v>
      </c>
      <c r="FZ1" s="4" t="s">
        <v>705</v>
      </c>
      <c r="GA1" s="4" t="s">
        <v>706</v>
      </c>
      <c r="GB1" s="4" t="s">
        <v>707</v>
      </c>
      <c r="GC1" s="4" t="s">
        <v>1003</v>
      </c>
      <c r="GD1" s="2" t="s">
        <v>708</v>
      </c>
      <c r="GE1" s="2" t="s">
        <v>709</v>
      </c>
      <c r="GF1" s="2" t="s">
        <v>710</v>
      </c>
      <c r="GG1" s="2" t="s">
        <v>1004</v>
      </c>
      <c r="GH1" s="4" t="s">
        <v>711</v>
      </c>
      <c r="GI1" s="4" t="s">
        <v>712</v>
      </c>
      <c r="GJ1" s="4" t="s">
        <v>713</v>
      </c>
      <c r="GK1" s="4" t="s">
        <v>1005</v>
      </c>
      <c r="GL1" s="2" t="s">
        <v>714</v>
      </c>
      <c r="GM1" s="2" t="s">
        <v>715</v>
      </c>
      <c r="GN1" s="2" t="s">
        <v>716</v>
      </c>
      <c r="GO1" s="2" t="s">
        <v>1006</v>
      </c>
      <c r="GP1" s="4" t="s">
        <v>717</v>
      </c>
      <c r="GQ1" s="4" t="s">
        <v>718</v>
      </c>
      <c r="GR1" s="4" t="s">
        <v>719</v>
      </c>
      <c r="GS1" s="4" t="s">
        <v>1007</v>
      </c>
      <c r="GT1" s="2" t="s">
        <v>720</v>
      </c>
      <c r="GU1" s="2" t="s">
        <v>721</v>
      </c>
      <c r="GV1" s="2" t="s">
        <v>722</v>
      </c>
      <c r="GW1" s="2" t="s">
        <v>1008</v>
      </c>
      <c r="GX1" s="4" t="s">
        <v>723</v>
      </c>
      <c r="GY1" s="4" t="s">
        <v>724</v>
      </c>
      <c r="GZ1" s="4" t="s">
        <v>725</v>
      </c>
      <c r="HA1" s="4" t="s">
        <v>1009</v>
      </c>
      <c r="HB1" s="2" t="s">
        <v>726</v>
      </c>
      <c r="HC1" s="2" t="s">
        <v>727</v>
      </c>
      <c r="HD1" s="2" t="s">
        <v>728</v>
      </c>
      <c r="HE1" s="2" t="s">
        <v>1010</v>
      </c>
      <c r="HF1" s="4" t="s">
        <v>729</v>
      </c>
      <c r="HG1" s="4" t="s">
        <v>730</v>
      </c>
      <c r="HH1" s="4" t="s">
        <v>731</v>
      </c>
      <c r="HI1" s="4" t="s">
        <v>1011</v>
      </c>
      <c r="HJ1" s="2" t="s">
        <v>732</v>
      </c>
      <c r="HK1" s="2" t="s">
        <v>733</v>
      </c>
      <c r="HL1" s="2" t="s">
        <v>734</v>
      </c>
      <c r="HM1" s="2" t="s">
        <v>1012</v>
      </c>
      <c r="HN1" s="4" t="s">
        <v>735</v>
      </c>
      <c r="HO1" s="4" t="s">
        <v>736</v>
      </c>
      <c r="HP1" s="4" t="s">
        <v>737</v>
      </c>
      <c r="HQ1" s="4" t="s">
        <v>1013</v>
      </c>
      <c r="HR1" s="2" t="s">
        <v>738</v>
      </c>
      <c r="HS1" s="2" t="s">
        <v>739</v>
      </c>
      <c r="HT1" s="2" t="s">
        <v>740</v>
      </c>
      <c r="HU1" s="2" t="s">
        <v>1014</v>
      </c>
      <c r="HV1" s="4" t="s">
        <v>741</v>
      </c>
      <c r="HW1" s="4" t="s">
        <v>742</v>
      </c>
      <c r="HX1" s="4" t="s">
        <v>743</v>
      </c>
      <c r="HY1" s="4" t="s">
        <v>1015</v>
      </c>
      <c r="HZ1" s="2" t="s">
        <v>744</v>
      </c>
      <c r="IA1" s="2" t="s">
        <v>745</v>
      </c>
      <c r="IB1" s="2" t="s">
        <v>746</v>
      </c>
      <c r="IC1" s="2" t="s">
        <v>1016</v>
      </c>
      <c r="ID1" s="4" t="s">
        <v>747</v>
      </c>
      <c r="IE1" s="4" t="s">
        <v>748</v>
      </c>
      <c r="IF1" s="4" t="s">
        <v>749</v>
      </c>
      <c r="IG1" s="4" t="s">
        <v>1017</v>
      </c>
      <c r="IH1" s="2" t="s">
        <v>750</v>
      </c>
      <c r="II1" s="2" t="s">
        <v>751</v>
      </c>
      <c r="IJ1" s="2" t="s">
        <v>752</v>
      </c>
      <c r="IK1" s="2" t="s">
        <v>1018</v>
      </c>
      <c r="IL1" s="4" t="s">
        <v>753</v>
      </c>
      <c r="IM1" s="4" t="s">
        <v>754</v>
      </c>
      <c r="IN1" s="4" t="s">
        <v>755</v>
      </c>
      <c r="IO1" s="4" t="s">
        <v>1019</v>
      </c>
      <c r="IP1" s="2" t="s">
        <v>756</v>
      </c>
      <c r="IQ1" s="2" t="s">
        <v>757</v>
      </c>
      <c r="IR1" s="2" t="s">
        <v>758</v>
      </c>
      <c r="IS1" s="2" t="s">
        <v>1020</v>
      </c>
      <c r="IT1" s="4" t="s">
        <v>759</v>
      </c>
      <c r="IU1" s="4" t="s">
        <v>760</v>
      </c>
      <c r="IV1" s="4" t="s">
        <v>761</v>
      </c>
      <c r="IW1" s="4" t="s">
        <v>1021</v>
      </c>
      <c r="IX1" s="2" t="s">
        <v>762</v>
      </c>
      <c r="IY1" s="2" t="s">
        <v>763</v>
      </c>
      <c r="IZ1" s="2" t="s">
        <v>764</v>
      </c>
      <c r="JA1" s="2" t="s">
        <v>1022</v>
      </c>
      <c r="JB1" s="4" t="s">
        <v>765</v>
      </c>
      <c r="JC1" s="4" t="s">
        <v>766</v>
      </c>
      <c r="JD1" s="4" t="s">
        <v>767</v>
      </c>
      <c r="JE1" s="4" t="s">
        <v>1023</v>
      </c>
      <c r="JF1" s="2" t="s">
        <v>768</v>
      </c>
      <c r="JG1" s="2" t="s">
        <v>769</v>
      </c>
      <c r="JH1" s="2" t="s">
        <v>770</v>
      </c>
      <c r="JI1" s="2" t="s">
        <v>1024</v>
      </c>
      <c r="JJ1" s="4" t="s">
        <v>771</v>
      </c>
      <c r="JK1" s="4" t="s">
        <v>772</v>
      </c>
      <c r="JL1" s="4" t="s">
        <v>773</v>
      </c>
      <c r="JM1" s="4" t="s">
        <v>1025</v>
      </c>
      <c r="JN1" s="2" t="s">
        <v>774</v>
      </c>
      <c r="JO1" s="2" t="s">
        <v>775</v>
      </c>
      <c r="JP1" s="2" t="s">
        <v>776</v>
      </c>
      <c r="JQ1" s="2" t="s">
        <v>1026</v>
      </c>
      <c r="JR1" s="4" t="s">
        <v>777</v>
      </c>
      <c r="JS1" s="4" t="s">
        <v>778</v>
      </c>
      <c r="JT1" s="4" t="s">
        <v>779</v>
      </c>
      <c r="JU1" s="4" t="s">
        <v>1027</v>
      </c>
      <c r="JV1" s="2" t="s">
        <v>780</v>
      </c>
      <c r="JW1" s="2" t="s">
        <v>781</v>
      </c>
      <c r="JX1" s="2" t="s">
        <v>782</v>
      </c>
      <c r="JY1" s="2" t="s">
        <v>1028</v>
      </c>
      <c r="JZ1" s="4" t="s">
        <v>783</v>
      </c>
      <c r="KA1" s="4" t="s">
        <v>784</v>
      </c>
      <c r="KB1" s="4" t="s">
        <v>785</v>
      </c>
      <c r="KC1" s="4" t="s">
        <v>1029</v>
      </c>
      <c r="KD1" s="2" t="s">
        <v>786</v>
      </c>
      <c r="KE1" s="2" t="s">
        <v>787</v>
      </c>
      <c r="KF1" s="2" t="s">
        <v>788</v>
      </c>
      <c r="KG1" s="2" t="s">
        <v>1030</v>
      </c>
      <c r="KH1" s="4" t="s">
        <v>789</v>
      </c>
      <c r="KI1" s="4" t="s">
        <v>790</v>
      </c>
      <c r="KJ1" s="4" t="s">
        <v>791</v>
      </c>
      <c r="KK1" s="4" t="s">
        <v>1031</v>
      </c>
      <c r="KL1" s="2" t="s">
        <v>792</v>
      </c>
      <c r="KM1" s="2" t="s">
        <v>793</v>
      </c>
      <c r="KN1" s="2" t="s">
        <v>794</v>
      </c>
      <c r="KO1" s="2" t="s">
        <v>1032</v>
      </c>
      <c r="KP1" s="4" t="s">
        <v>795</v>
      </c>
      <c r="KQ1" s="4" t="s">
        <v>796</v>
      </c>
      <c r="KR1" s="4" t="s">
        <v>797</v>
      </c>
      <c r="KS1" s="4" t="s">
        <v>1033</v>
      </c>
      <c r="KT1" s="2" t="s">
        <v>798</v>
      </c>
      <c r="KU1" s="2" t="s">
        <v>799</v>
      </c>
      <c r="KV1" s="2" t="s">
        <v>800</v>
      </c>
      <c r="KW1" s="2" t="s">
        <v>1034</v>
      </c>
      <c r="KX1" s="4" t="s">
        <v>801</v>
      </c>
      <c r="KY1" s="4" t="s">
        <v>802</v>
      </c>
      <c r="KZ1" s="4" t="s">
        <v>803</v>
      </c>
      <c r="LA1" s="4" t="s">
        <v>1035</v>
      </c>
      <c r="LB1" s="2" t="s">
        <v>804</v>
      </c>
      <c r="LC1" s="2" t="s">
        <v>805</v>
      </c>
      <c r="LD1" s="2" t="s">
        <v>806</v>
      </c>
      <c r="LE1" s="2" t="s">
        <v>1036</v>
      </c>
      <c r="LF1" s="4" t="s">
        <v>807</v>
      </c>
      <c r="LG1" s="4" t="s">
        <v>808</v>
      </c>
      <c r="LH1" s="4" t="s">
        <v>809</v>
      </c>
      <c r="LI1" s="4" t="s">
        <v>1037</v>
      </c>
      <c r="LJ1" s="2" t="s">
        <v>810</v>
      </c>
      <c r="LK1" s="2" t="s">
        <v>811</v>
      </c>
      <c r="LL1" s="2" t="s">
        <v>812</v>
      </c>
      <c r="LM1" s="2" t="s">
        <v>1038</v>
      </c>
      <c r="LN1" s="4" t="s">
        <v>813</v>
      </c>
      <c r="LO1" s="4" t="s">
        <v>814</v>
      </c>
      <c r="LP1" s="4" t="s">
        <v>815</v>
      </c>
      <c r="LQ1" s="4" t="s">
        <v>1039</v>
      </c>
      <c r="LR1" s="2" t="s">
        <v>816</v>
      </c>
      <c r="LS1" s="2" t="s">
        <v>817</v>
      </c>
      <c r="LT1" s="2" t="s">
        <v>818</v>
      </c>
      <c r="LU1" s="2" t="s">
        <v>1040</v>
      </c>
      <c r="LV1" s="4" t="s">
        <v>819</v>
      </c>
      <c r="LW1" s="4" t="s">
        <v>820</v>
      </c>
      <c r="LX1" s="4" t="s">
        <v>821</v>
      </c>
      <c r="LY1" s="4" t="s">
        <v>1041</v>
      </c>
      <c r="LZ1" s="2" t="s">
        <v>822</v>
      </c>
      <c r="MA1" s="2" t="s">
        <v>823</v>
      </c>
      <c r="MB1" s="2" t="s">
        <v>824</v>
      </c>
      <c r="MC1" s="2" t="s">
        <v>1042</v>
      </c>
      <c r="MD1" s="4" t="s">
        <v>825</v>
      </c>
      <c r="ME1" s="4" t="s">
        <v>826</v>
      </c>
      <c r="MF1" s="4" t="s">
        <v>827</v>
      </c>
      <c r="MG1" s="4" t="s">
        <v>1043</v>
      </c>
      <c r="MH1" s="2" t="s">
        <v>828</v>
      </c>
      <c r="MI1" s="2" t="s">
        <v>829</v>
      </c>
      <c r="MJ1" s="2" t="s">
        <v>830</v>
      </c>
      <c r="MK1" s="2" t="s">
        <v>1044</v>
      </c>
      <c r="ML1" s="4" t="s">
        <v>831</v>
      </c>
      <c r="MM1" s="4" t="s">
        <v>832</v>
      </c>
      <c r="MN1" s="4" t="s">
        <v>833</v>
      </c>
      <c r="MO1" s="4" t="s">
        <v>1045</v>
      </c>
      <c r="MP1" s="2" t="s">
        <v>834</v>
      </c>
      <c r="MQ1" s="2" t="s">
        <v>835</v>
      </c>
      <c r="MR1" s="2" t="s">
        <v>836</v>
      </c>
      <c r="MS1" s="2" t="s">
        <v>1046</v>
      </c>
      <c r="MT1" s="4" t="s">
        <v>837</v>
      </c>
      <c r="MU1" s="4" t="s">
        <v>838</v>
      </c>
      <c r="MV1" s="4" t="s">
        <v>839</v>
      </c>
      <c r="MW1" s="4" t="s">
        <v>1047</v>
      </c>
      <c r="MX1" s="2" t="s">
        <v>840</v>
      </c>
      <c r="MY1" s="2" t="s">
        <v>841</v>
      </c>
      <c r="MZ1" s="2" t="s">
        <v>842</v>
      </c>
      <c r="NA1" s="2" t="s">
        <v>1048</v>
      </c>
      <c r="NB1" s="4" t="s">
        <v>843</v>
      </c>
      <c r="NC1" s="4" t="s">
        <v>844</v>
      </c>
      <c r="ND1" s="4" t="s">
        <v>845</v>
      </c>
      <c r="NE1" s="4" t="s">
        <v>1049</v>
      </c>
      <c r="NF1" s="2" t="s">
        <v>846</v>
      </c>
      <c r="NG1" s="2" t="s">
        <v>847</v>
      </c>
      <c r="NH1" s="2" t="s">
        <v>848</v>
      </c>
      <c r="NI1" s="2" t="s">
        <v>1050</v>
      </c>
      <c r="NJ1" s="4" t="s">
        <v>849</v>
      </c>
      <c r="NK1" s="4" t="s">
        <v>850</v>
      </c>
      <c r="NL1" s="4" t="s">
        <v>851</v>
      </c>
      <c r="NM1" s="4" t="s">
        <v>1051</v>
      </c>
      <c r="NN1" s="2" t="s">
        <v>852</v>
      </c>
      <c r="NO1" s="2" t="s">
        <v>853</v>
      </c>
      <c r="NP1" s="2" t="s">
        <v>854</v>
      </c>
      <c r="NQ1" s="2" t="s">
        <v>1052</v>
      </c>
      <c r="NR1" s="4" t="s">
        <v>855</v>
      </c>
      <c r="NS1" s="4" t="s">
        <v>856</v>
      </c>
      <c r="NT1" s="4" t="s">
        <v>857</v>
      </c>
      <c r="NU1" s="4" t="s">
        <v>1053</v>
      </c>
      <c r="NV1" s="2" t="s">
        <v>858</v>
      </c>
      <c r="NW1" s="2" t="s">
        <v>859</v>
      </c>
      <c r="NX1" s="2" t="s">
        <v>860</v>
      </c>
      <c r="NY1" s="2" t="s">
        <v>1054</v>
      </c>
      <c r="NZ1" s="4" t="s">
        <v>861</v>
      </c>
      <c r="OA1" s="4" t="s">
        <v>862</v>
      </c>
      <c r="OB1" s="4" t="s">
        <v>863</v>
      </c>
      <c r="OC1" s="4" t="s">
        <v>1055</v>
      </c>
      <c r="OD1" s="2" t="s">
        <v>864</v>
      </c>
      <c r="OE1" s="2" t="s">
        <v>865</v>
      </c>
      <c r="OF1" s="2" t="s">
        <v>866</v>
      </c>
      <c r="OG1" s="2" t="s">
        <v>1056</v>
      </c>
      <c r="OH1" s="4" t="s">
        <v>867</v>
      </c>
      <c r="OI1" s="4" t="s">
        <v>868</v>
      </c>
      <c r="OJ1" s="4" t="s">
        <v>869</v>
      </c>
      <c r="OK1" s="4" t="s">
        <v>1057</v>
      </c>
    </row>
    <row r="2" spans="1:401" x14ac:dyDescent="0.35">
      <c r="A2">
        <v>2</v>
      </c>
      <c r="B2" t="s">
        <v>4</v>
      </c>
      <c r="C2" t="s">
        <v>5</v>
      </c>
      <c r="D2" t="s">
        <v>6</v>
      </c>
      <c r="E2">
        <v>611.77329999999995</v>
      </c>
      <c r="F2">
        <v>0.79418489999999997</v>
      </c>
      <c r="G2">
        <v>12.66337</v>
      </c>
      <c r="H2">
        <v>0</v>
      </c>
      <c r="I2" s="1">
        <v>3.9798920000000002E-9</v>
      </c>
      <c r="J2">
        <v>0.79524079999999997</v>
      </c>
      <c r="K2">
        <v>12.68463</v>
      </c>
      <c r="L2">
        <v>0</v>
      </c>
      <c r="M2" s="1">
        <v>2.6853629999999999E-12</v>
      </c>
      <c r="N2">
        <v>0.79631160000000001</v>
      </c>
      <c r="O2">
        <v>12.686730000000001</v>
      </c>
      <c r="P2">
        <v>0</v>
      </c>
      <c r="Q2" s="1">
        <v>5.6825329999999999E-15</v>
      </c>
      <c r="R2">
        <v>0.79890439999999996</v>
      </c>
      <c r="S2">
        <v>12.68896</v>
      </c>
      <c r="T2">
        <v>0</v>
      </c>
      <c r="U2" s="1">
        <v>1.276575E-17</v>
      </c>
      <c r="V2">
        <v>0.80256419999999995</v>
      </c>
      <c r="W2">
        <v>12.68951</v>
      </c>
      <c r="X2">
        <v>0</v>
      </c>
      <c r="Y2" s="1">
        <v>2.966757E-20</v>
      </c>
      <c r="Z2">
        <v>0.80609310000000001</v>
      </c>
      <c r="AA2">
        <v>12.67055</v>
      </c>
      <c r="AB2">
        <v>0</v>
      </c>
      <c r="AC2" s="1">
        <v>1.0334030000000001E-21</v>
      </c>
      <c r="AD2">
        <v>0.80958920000000001</v>
      </c>
      <c r="AE2">
        <v>12.669309999999999</v>
      </c>
      <c r="AF2">
        <v>0</v>
      </c>
      <c r="AG2" s="1">
        <v>9.1633480000000002E-22</v>
      </c>
      <c r="AH2">
        <v>0.813496</v>
      </c>
      <c r="AI2">
        <v>12.63228</v>
      </c>
      <c r="AJ2">
        <v>0</v>
      </c>
      <c r="AK2" s="1">
        <v>8.7556999999999997E-22</v>
      </c>
      <c r="AL2">
        <v>0.81738869999999997</v>
      </c>
      <c r="AM2">
        <v>12.60788</v>
      </c>
      <c r="AN2">
        <v>0</v>
      </c>
      <c r="AO2" s="1">
        <v>8.6765980000000004E-22</v>
      </c>
      <c r="AP2">
        <v>0.82115450000000001</v>
      </c>
      <c r="AQ2">
        <v>12.588240000000001</v>
      </c>
      <c r="AR2">
        <v>0</v>
      </c>
      <c r="AS2" s="1">
        <v>8.7127570000000009E-22</v>
      </c>
      <c r="AT2">
        <v>0.82478589999999996</v>
      </c>
      <c r="AU2">
        <v>12.554740000000001</v>
      </c>
      <c r="AV2">
        <v>0</v>
      </c>
      <c r="AW2" s="1">
        <v>8.5443040000000001E-22</v>
      </c>
      <c r="AX2">
        <v>0.82816109999999998</v>
      </c>
      <c r="AY2">
        <v>12.512040000000001</v>
      </c>
      <c r="AZ2">
        <v>0</v>
      </c>
      <c r="BA2" s="1">
        <v>8.2416859999999999E-22</v>
      </c>
      <c r="BB2">
        <v>0.83080419999999999</v>
      </c>
      <c r="BC2">
        <v>12.465669999999999</v>
      </c>
      <c r="BD2">
        <v>0</v>
      </c>
      <c r="BE2" s="1">
        <v>8.2678090000000004E-22</v>
      </c>
      <c r="BF2">
        <v>0.83326940000000005</v>
      </c>
      <c r="BG2">
        <v>12.40629</v>
      </c>
      <c r="BH2">
        <v>0</v>
      </c>
      <c r="BI2" s="1">
        <v>1.162244E-21</v>
      </c>
      <c r="BJ2">
        <v>0.83543029999999996</v>
      </c>
      <c r="BK2">
        <v>12.36478</v>
      </c>
      <c r="BL2">
        <v>0</v>
      </c>
      <c r="BM2" s="1">
        <v>1.4440449999999999E-21</v>
      </c>
      <c r="BN2">
        <v>0.83951100000000001</v>
      </c>
      <c r="BO2">
        <v>12.131550000000001</v>
      </c>
      <c r="BP2">
        <v>0</v>
      </c>
      <c r="BQ2">
        <v>1.9410760000000001E-21</v>
      </c>
      <c r="BR2">
        <v>0.84217050000000004</v>
      </c>
      <c r="BS2">
        <v>11.89105</v>
      </c>
      <c r="BT2">
        <v>0</v>
      </c>
      <c r="BU2">
        <v>3.1843519999999998E-22</v>
      </c>
      <c r="BV2">
        <v>0.84964470000000003</v>
      </c>
      <c r="BW2">
        <v>11.650399999999999</v>
      </c>
      <c r="BX2">
        <v>0</v>
      </c>
      <c r="BY2">
        <v>5.339182E-22</v>
      </c>
      <c r="BZ2">
        <v>0.88426510000000003</v>
      </c>
      <c r="CA2">
        <v>11.398860000000001</v>
      </c>
      <c r="CB2">
        <v>0</v>
      </c>
      <c r="CC2">
        <v>8.1554290000000004E-22</v>
      </c>
      <c r="CD2">
        <v>0.92247920000000005</v>
      </c>
      <c r="CE2">
        <v>11.15442</v>
      </c>
      <c r="CF2">
        <v>0</v>
      </c>
      <c r="CG2">
        <v>1.058102E-21</v>
      </c>
      <c r="CH2">
        <v>0.96526860000000003</v>
      </c>
      <c r="CI2">
        <v>10.8911</v>
      </c>
      <c r="CJ2">
        <v>0</v>
      </c>
      <c r="CK2">
        <v>1.284768E-21</v>
      </c>
      <c r="CL2">
        <v>1.0127330000000001</v>
      </c>
      <c r="CM2">
        <v>10.639760000000001</v>
      </c>
      <c r="CN2">
        <v>0</v>
      </c>
      <c r="CO2">
        <v>1.4926619999999999E-21</v>
      </c>
      <c r="CP2">
        <v>1.0650230000000001</v>
      </c>
      <c r="CQ2">
        <v>10.39015</v>
      </c>
      <c r="CR2">
        <v>0</v>
      </c>
      <c r="CS2">
        <v>1.6908680000000001E-21</v>
      </c>
      <c r="CT2">
        <v>1.1229089999999999</v>
      </c>
      <c r="CU2">
        <v>10.389049999999999</v>
      </c>
      <c r="CV2">
        <v>0</v>
      </c>
      <c r="CW2">
        <v>1.8663809999999999E-21</v>
      </c>
      <c r="CX2">
        <v>1.120101</v>
      </c>
      <c r="CY2">
        <v>10.39057</v>
      </c>
      <c r="CZ2">
        <v>0</v>
      </c>
      <c r="DA2">
        <v>2.0753149999999999E-21</v>
      </c>
      <c r="DB2">
        <v>1.1004890000000001</v>
      </c>
      <c r="DC2">
        <v>10.416880000000001</v>
      </c>
      <c r="DD2">
        <v>0</v>
      </c>
      <c r="DE2">
        <v>2.276277E-21</v>
      </c>
      <c r="DF2">
        <v>1.081534</v>
      </c>
      <c r="DG2">
        <v>10.415330000000001</v>
      </c>
      <c r="DH2">
        <v>0</v>
      </c>
      <c r="DI2">
        <v>2.4845770000000001E-21</v>
      </c>
      <c r="DJ2">
        <v>1.0679719999999999</v>
      </c>
      <c r="DK2">
        <v>10.43061</v>
      </c>
      <c r="DL2">
        <v>0</v>
      </c>
      <c r="DM2">
        <v>3.1053580000000002E-21</v>
      </c>
      <c r="DN2">
        <v>1.0543400000000001</v>
      </c>
      <c r="DO2">
        <v>10.43999</v>
      </c>
      <c r="DP2">
        <v>0</v>
      </c>
      <c r="DQ2">
        <v>3.8540330000000002E-21</v>
      </c>
      <c r="DR2">
        <v>1.0403789999999999</v>
      </c>
      <c r="DS2">
        <v>10.43248</v>
      </c>
      <c r="DT2">
        <v>0</v>
      </c>
      <c r="DU2">
        <v>4.7188309999999997E-21</v>
      </c>
      <c r="DV2">
        <v>1.026432</v>
      </c>
      <c r="DW2">
        <v>10.439579999999999</v>
      </c>
      <c r="DX2">
        <v>0</v>
      </c>
      <c r="DY2">
        <v>5.4255179999999999E-21</v>
      </c>
      <c r="DZ2">
        <v>1.012238</v>
      </c>
      <c r="EA2">
        <v>10.44852</v>
      </c>
      <c r="EB2">
        <v>0</v>
      </c>
      <c r="EC2">
        <v>5.7641619999999998E-21</v>
      </c>
      <c r="ED2">
        <v>0.99763950000000001</v>
      </c>
      <c r="EE2">
        <v>10.478820000000001</v>
      </c>
      <c r="EF2">
        <v>0</v>
      </c>
      <c r="EG2">
        <v>6.0838609999999999E-21</v>
      </c>
      <c r="EH2">
        <v>0.98279879999999997</v>
      </c>
      <c r="EI2">
        <v>10.50503</v>
      </c>
      <c r="EJ2">
        <v>0</v>
      </c>
      <c r="EK2">
        <v>6.3203809999999997E-21</v>
      </c>
      <c r="EL2">
        <v>0.96751399999999999</v>
      </c>
      <c r="EM2">
        <v>10.506930000000001</v>
      </c>
      <c r="EN2">
        <v>0</v>
      </c>
      <c r="EO2">
        <v>6.2960080000000003E-21</v>
      </c>
      <c r="EP2">
        <v>0.95129560000000002</v>
      </c>
      <c r="EQ2">
        <v>10.53293</v>
      </c>
      <c r="ER2">
        <v>0</v>
      </c>
      <c r="ES2">
        <v>7.2035879999999996E-21</v>
      </c>
      <c r="ET2">
        <v>0.93452210000000002</v>
      </c>
      <c r="EU2">
        <v>10.53978</v>
      </c>
      <c r="EV2">
        <v>0</v>
      </c>
      <c r="EW2">
        <v>1.352711E-20</v>
      </c>
      <c r="EX2">
        <v>0.91737709999999995</v>
      </c>
      <c r="EY2">
        <v>10.511049999999999</v>
      </c>
      <c r="EZ2">
        <v>0</v>
      </c>
      <c r="FA2">
        <v>3.6054599999999997E-20</v>
      </c>
      <c r="FB2">
        <v>0.89984799999999998</v>
      </c>
      <c r="FC2">
        <v>10.51524</v>
      </c>
      <c r="FD2">
        <v>0</v>
      </c>
      <c r="FE2">
        <v>6.9933310000000001E-20</v>
      </c>
      <c r="FF2">
        <v>0.90118799999999999</v>
      </c>
      <c r="FG2">
        <v>10.531470000000001</v>
      </c>
      <c r="FH2">
        <v>0</v>
      </c>
      <c r="FI2">
        <v>8.5747950000000005E-20</v>
      </c>
      <c r="FJ2">
        <v>0.89987059999999996</v>
      </c>
      <c r="FK2">
        <v>10.569850000000001</v>
      </c>
      <c r="FL2">
        <v>0</v>
      </c>
      <c r="FM2">
        <v>8.8535429999999998E-20</v>
      </c>
      <c r="FN2">
        <v>0.89822840000000004</v>
      </c>
      <c r="FO2">
        <v>10.59648</v>
      </c>
      <c r="FP2">
        <v>0</v>
      </c>
      <c r="FQ2">
        <v>7.1867049999999998E-20</v>
      </c>
      <c r="FR2">
        <v>0.89647310000000002</v>
      </c>
      <c r="FS2">
        <v>10.609299999999999</v>
      </c>
      <c r="FT2">
        <v>0</v>
      </c>
      <c r="FU2">
        <v>5.0461910000000003E-20</v>
      </c>
      <c r="FV2">
        <v>0.89466380000000001</v>
      </c>
      <c r="FW2">
        <v>10.61872</v>
      </c>
      <c r="FX2">
        <v>0</v>
      </c>
      <c r="FY2">
        <v>3.7009019999999998E-20</v>
      </c>
      <c r="FZ2">
        <v>0.8928471</v>
      </c>
      <c r="GA2">
        <v>10.61877</v>
      </c>
      <c r="GB2">
        <v>0</v>
      </c>
      <c r="GC2">
        <v>3.0244220000000003E-20</v>
      </c>
      <c r="GD2">
        <v>0.89102309999999996</v>
      </c>
      <c r="GE2">
        <v>10.60393</v>
      </c>
      <c r="GF2">
        <v>0</v>
      </c>
      <c r="GG2">
        <v>2.6782459999999999E-20</v>
      </c>
      <c r="GH2">
        <v>0.88919150000000002</v>
      </c>
      <c r="GI2">
        <v>10.60989</v>
      </c>
      <c r="GJ2">
        <v>0</v>
      </c>
      <c r="GK2">
        <v>2.5002760000000001E-20</v>
      </c>
      <c r="GL2">
        <v>0.88952399999999998</v>
      </c>
      <c r="GM2">
        <v>10.62021</v>
      </c>
      <c r="GN2">
        <v>0</v>
      </c>
      <c r="GO2">
        <v>2.328397E-20</v>
      </c>
      <c r="GP2">
        <v>0.88957160000000002</v>
      </c>
      <c r="GQ2">
        <v>10.631880000000001</v>
      </c>
      <c r="GR2">
        <v>0</v>
      </c>
      <c r="GS2">
        <v>2.124071E-20</v>
      </c>
      <c r="GT2">
        <v>0.88959540000000004</v>
      </c>
      <c r="GU2">
        <v>10.66037</v>
      </c>
      <c r="GV2">
        <v>0</v>
      </c>
      <c r="GW2">
        <v>1.8161270000000001E-20</v>
      </c>
      <c r="GX2">
        <v>0.88959540000000004</v>
      </c>
      <c r="GY2">
        <v>10.67126</v>
      </c>
      <c r="GZ2">
        <v>0</v>
      </c>
      <c r="HA2">
        <v>1.548365E-20</v>
      </c>
      <c r="HB2">
        <v>0.88959540000000004</v>
      </c>
      <c r="HC2">
        <v>10.682869999999999</v>
      </c>
      <c r="HD2">
        <v>0</v>
      </c>
      <c r="HE2">
        <v>1.376414E-20</v>
      </c>
      <c r="HF2">
        <v>0.88959540000000004</v>
      </c>
      <c r="HG2">
        <v>10.66784</v>
      </c>
      <c r="HH2">
        <v>0</v>
      </c>
      <c r="HI2">
        <v>1.2630550000000001E-20</v>
      </c>
      <c r="HJ2">
        <v>0.88959540000000004</v>
      </c>
      <c r="HK2">
        <v>10.67215</v>
      </c>
      <c r="HL2">
        <v>0</v>
      </c>
      <c r="HM2">
        <v>1.181611E-20</v>
      </c>
      <c r="HN2">
        <v>0.88959540000000004</v>
      </c>
      <c r="HO2">
        <v>10.67924</v>
      </c>
      <c r="HP2">
        <v>0</v>
      </c>
      <c r="HQ2">
        <v>1.117714E-20</v>
      </c>
      <c r="HR2">
        <v>0.89031760000000004</v>
      </c>
      <c r="HS2">
        <v>10.686809999999999</v>
      </c>
      <c r="HT2">
        <v>0</v>
      </c>
      <c r="HU2">
        <v>1.0532729999999999E-20</v>
      </c>
      <c r="HV2">
        <v>0.89094410000000002</v>
      </c>
      <c r="HW2">
        <v>10.695550000000001</v>
      </c>
      <c r="HX2">
        <v>0</v>
      </c>
      <c r="HY2">
        <v>9.7760200000000005E-21</v>
      </c>
      <c r="HZ2">
        <v>0.8915459</v>
      </c>
      <c r="IA2">
        <v>10.72194</v>
      </c>
      <c r="IB2">
        <v>0</v>
      </c>
      <c r="IC2">
        <v>8.8033349999999997E-21</v>
      </c>
      <c r="ID2">
        <v>0.89217049999999998</v>
      </c>
      <c r="IE2">
        <v>10.747809999999999</v>
      </c>
      <c r="IF2">
        <v>0</v>
      </c>
      <c r="IG2">
        <v>7.9426589999999999E-21</v>
      </c>
      <c r="IH2">
        <v>0.89277070000000003</v>
      </c>
      <c r="II2">
        <v>10.759230000000001</v>
      </c>
      <c r="IJ2">
        <v>0</v>
      </c>
      <c r="IK2">
        <v>7.2837460000000001E-21</v>
      </c>
      <c r="IL2">
        <v>0.89337</v>
      </c>
      <c r="IM2">
        <v>10.76135</v>
      </c>
      <c r="IN2">
        <v>0</v>
      </c>
      <c r="IO2">
        <v>6.771862E-21</v>
      </c>
      <c r="IP2">
        <v>0.89399220000000001</v>
      </c>
      <c r="IQ2">
        <v>10.74638</v>
      </c>
      <c r="IR2">
        <v>0</v>
      </c>
      <c r="IS2">
        <v>6.3447240000000003E-21</v>
      </c>
      <c r="IT2">
        <v>0.89458979999999999</v>
      </c>
      <c r="IU2">
        <v>10.755739999999999</v>
      </c>
      <c r="IV2">
        <v>0</v>
      </c>
      <c r="IW2">
        <v>5.9511959999999998E-21</v>
      </c>
      <c r="IX2">
        <v>0.89447100000000002</v>
      </c>
      <c r="IY2">
        <v>10.76465</v>
      </c>
      <c r="IZ2">
        <v>0</v>
      </c>
      <c r="JA2">
        <v>5.6715640000000003E-21</v>
      </c>
      <c r="JB2">
        <v>0.89447100000000002</v>
      </c>
      <c r="JC2">
        <v>10.78265</v>
      </c>
      <c r="JD2">
        <v>0</v>
      </c>
      <c r="JE2">
        <v>5.4972420000000004E-21</v>
      </c>
      <c r="JF2">
        <v>0.89447100000000002</v>
      </c>
      <c r="JG2">
        <v>10.815519999999999</v>
      </c>
      <c r="JH2">
        <v>0</v>
      </c>
      <c r="JI2">
        <v>5.5019180000000002E-21</v>
      </c>
      <c r="JJ2">
        <v>0.89444729999999995</v>
      </c>
      <c r="JK2">
        <v>10.825469999999999</v>
      </c>
      <c r="JL2">
        <v>0</v>
      </c>
      <c r="JM2">
        <v>5.5233750000000002E-21</v>
      </c>
      <c r="JN2">
        <v>0.89447100000000002</v>
      </c>
      <c r="JO2">
        <v>10.83356</v>
      </c>
      <c r="JP2">
        <v>0</v>
      </c>
      <c r="JQ2">
        <v>5.4514889999999998E-21</v>
      </c>
      <c r="JR2">
        <v>0.89447100000000002</v>
      </c>
      <c r="JS2">
        <v>10.840479999999999</v>
      </c>
      <c r="JT2">
        <v>0</v>
      </c>
      <c r="JU2">
        <v>5.3072130000000002E-21</v>
      </c>
      <c r="JV2">
        <v>0.89447100000000002</v>
      </c>
      <c r="JW2">
        <v>10.819179999999999</v>
      </c>
      <c r="JX2">
        <v>0</v>
      </c>
      <c r="JY2">
        <v>5.1353479999999999E-21</v>
      </c>
      <c r="JZ2">
        <v>0.89447089999999996</v>
      </c>
      <c r="KA2">
        <v>10.82342</v>
      </c>
      <c r="KB2">
        <v>0</v>
      </c>
      <c r="KC2">
        <v>4.9356349999999998E-21</v>
      </c>
      <c r="KD2">
        <v>0.89301339999999996</v>
      </c>
      <c r="KE2">
        <v>10.83019</v>
      </c>
      <c r="KF2">
        <v>0</v>
      </c>
      <c r="KG2">
        <v>4.857904E-21</v>
      </c>
      <c r="KH2">
        <v>0.89176650000000002</v>
      </c>
      <c r="KI2">
        <v>10.855980000000001</v>
      </c>
      <c r="KJ2">
        <v>0</v>
      </c>
      <c r="KK2">
        <v>4.9158920000000003E-21</v>
      </c>
      <c r="KL2">
        <v>0.89054</v>
      </c>
      <c r="KM2">
        <v>10.88801</v>
      </c>
      <c r="KN2">
        <v>0</v>
      </c>
      <c r="KO2">
        <v>5.2602400000000001E-21</v>
      </c>
      <c r="KP2">
        <v>0.88933399999999996</v>
      </c>
      <c r="KQ2">
        <v>10.903309999999999</v>
      </c>
      <c r="KR2">
        <v>0</v>
      </c>
      <c r="KS2">
        <v>5.642806E-21</v>
      </c>
      <c r="KT2">
        <v>0.88810080000000002</v>
      </c>
      <c r="KU2">
        <v>10.91338</v>
      </c>
      <c r="KV2">
        <v>0</v>
      </c>
      <c r="KW2">
        <v>5.8743549999999996E-21</v>
      </c>
      <c r="KX2">
        <v>0.88686419999999999</v>
      </c>
      <c r="KY2">
        <v>10.913600000000001</v>
      </c>
      <c r="KZ2">
        <v>0</v>
      </c>
      <c r="LA2">
        <v>5.9923519999999998E-21</v>
      </c>
      <c r="LB2">
        <v>0.88562419999999997</v>
      </c>
      <c r="LC2">
        <v>10.88936</v>
      </c>
      <c r="LD2">
        <v>0</v>
      </c>
      <c r="LE2">
        <v>6.037191E-21</v>
      </c>
      <c r="LF2">
        <v>0.88440470000000004</v>
      </c>
      <c r="LG2">
        <v>10.89419</v>
      </c>
      <c r="LH2">
        <v>0</v>
      </c>
      <c r="LI2">
        <v>6.040511E-21</v>
      </c>
      <c r="LJ2">
        <v>0.88461849999999997</v>
      </c>
      <c r="LK2">
        <v>10.900980000000001</v>
      </c>
      <c r="LL2">
        <v>0</v>
      </c>
      <c r="LM2">
        <v>5.9167180000000001E-21</v>
      </c>
      <c r="LN2">
        <v>0.88464229999999999</v>
      </c>
      <c r="LO2">
        <v>10.9337</v>
      </c>
      <c r="LP2">
        <v>0</v>
      </c>
      <c r="LQ2">
        <v>5.6302270000000003E-21</v>
      </c>
      <c r="LR2">
        <v>0.88466610000000001</v>
      </c>
      <c r="LS2">
        <v>10.96364</v>
      </c>
      <c r="LT2">
        <v>0</v>
      </c>
      <c r="LU2">
        <v>5.0705729999999998E-21</v>
      </c>
      <c r="LV2">
        <v>0.88466610000000001</v>
      </c>
      <c r="LW2">
        <v>10.976290000000001</v>
      </c>
      <c r="LX2">
        <v>0</v>
      </c>
      <c r="LY2">
        <v>4.5476369999999996E-21</v>
      </c>
      <c r="LZ2">
        <v>0.88466610000000001</v>
      </c>
      <c r="MA2">
        <v>10.976509999999999</v>
      </c>
      <c r="MB2">
        <v>0</v>
      </c>
      <c r="MC2">
        <v>4.1848380000000002E-21</v>
      </c>
      <c r="MD2">
        <v>0.88466610000000001</v>
      </c>
      <c r="ME2">
        <v>10.982239999999999</v>
      </c>
      <c r="MF2">
        <v>0</v>
      </c>
      <c r="MG2">
        <v>3.9401480000000002E-21</v>
      </c>
      <c r="MH2">
        <v>0.88466610000000001</v>
      </c>
      <c r="MI2">
        <v>10.95842</v>
      </c>
      <c r="MJ2">
        <v>0</v>
      </c>
      <c r="MK2">
        <v>3.7525069999999998E-21</v>
      </c>
      <c r="ML2">
        <v>0.88464240000000005</v>
      </c>
      <c r="MM2">
        <v>10.962820000000001</v>
      </c>
      <c r="MN2">
        <v>0</v>
      </c>
      <c r="MO2">
        <v>3.5969150000000002E-21</v>
      </c>
      <c r="MP2">
        <v>0.88685080000000005</v>
      </c>
      <c r="MQ2">
        <v>10.971410000000001</v>
      </c>
      <c r="MR2">
        <v>0</v>
      </c>
      <c r="MS2">
        <v>3.353067E-21</v>
      </c>
      <c r="MT2">
        <v>0.8887427</v>
      </c>
      <c r="MU2">
        <v>11.00187</v>
      </c>
      <c r="MV2">
        <v>0</v>
      </c>
      <c r="MW2">
        <v>2.9880290000000001E-21</v>
      </c>
      <c r="MX2">
        <v>0.89060309999999998</v>
      </c>
      <c r="MY2">
        <v>11.008789999999999</v>
      </c>
      <c r="MZ2">
        <v>0</v>
      </c>
      <c r="NA2">
        <v>2.3803510000000002E-21</v>
      </c>
      <c r="NB2">
        <v>0.89243220000000001</v>
      </c>
      <c r="NC2">
        <v>11.0176</v>
      </c>
      <c r="ND2">
        <v>0</v>
      </c>
      <c r="NE2">
        <v>1.8643780000000001E-21</v>
      </c>
      <c r="NF2">
        <v>0.89425390000000005</v>
      </c>
      <c r="NG2">
        <v>11.04739</v>
      </c>
      <c r="NH2">
        <v>0</v>
      </c>
      <c r="NI2">
        <v>1.536178E-21</v>
      </c>
      <c r="NJ2">
        <v>0.89606810000000003</v>
      </c>
      <c r="NK2">
        <v>11.047079999999999</v>
      </c>
      <c r="NL2">
        <v>0</v>
      </c>
      <c r="NM2">
        <v>1.328157E-21</v>
      </c>
      <c r="NN2">
        <v>0.89789859999999999</v>
      </c>
      <c r="NO2">
        <v>11.031689999999999</v>
      </c>
      <c r="NP2">
        <v>0</v>
      </c>
      <c r="NQ2">
        <v>1.181291E-21</v>
      </c>
      <c r="NR2">
        <v>0.89967410000000003</v>
      </c>
      <c r="NS2">
        <v>11.036759999999999</v>
      </c>
      <c r="NT2">
        <v>0</v>
      </c>
      <c r="NU2">
        <v>1.0635750000000001E-21</v>
      </c>
      <c r="NV2">
        <v>0.89865519999999999</v>
      </c>
      <c r="NW2">
        <v>11.041790000000001</v>
      </c>
      <c r="NX2">
        <v>0</v>
      </c>
      <c r="NY2">
        <v>1.0045249999999999E-21</v>
      </c>
      <c r="NZ2">
        <v>0.89796819999999999</v>
      </c>
      <c r="OA2">
        <v>11.07489</v>
      </c>
      <c r="OB2">
        <v>0</v>
      </c>
      <c r="OC2">
        <v>1.032039E-21</v>
      </c>
      <c r="OD2">
        <v>0.89735169999999997</v>
      </c>
      <c r="OE2">
        <v>11.10328</v>
      </c>
      <c r="OF2">
        <v>0</v>
      </c>
      <c r="OG2">
        <v>1.2532890000000001E-21</v>
      </c>
      <c r="OH2">
        <v>0.89675819999999995</v>
      </c>
      <c r="OI2">
        <v>11.116949999999999</v>
      </c>
      <c r="OJ2">
        <v>0</v>
      </c>
      <c r="OK2">
        <v>1.4977110000000001E-21</v>
      </c>
    </row>
    <row r="3" spans="1:401" x14ac:dyDescent="0.35">
      <c r="A3">
        <v>3</v>
      </c>
      <c r="B3" t="s">
        <v>4</v>
      </c>
      <c r="C3" t="s">
        <v>5</v>
      </c>
      <c r="D3" t="s">
        <v>7</v>
      </c>
      <c r="E3">
        <v>611.18489999999997</v>
      </c>
      <c r="F3">
        <v>1.0632090000000001</v>
      </c>
      <c r="G3">
        <v>12.68784</v>
      </c>
      <c r="H3" s="1">
        <v>1.090414E-10</v>
      </c>
      <c r="I3" s="1">
        <v>5.4846250000000001E-8</v>
      </c>
      <c r="J3">
        <v>1.0651600000000001</v>
      </c>
      <c r="K3">
        <v>12.75013</v>
      </c>
      <c r="L3" s="1">
        <v>7.5544100000000006E-14</v>
      </c>
      <c r="M3" s="1">
        <v>3.8231020000000001E-11</v>
      </c>
      <c r="N3">
        <v>1.067015</v>
      </c>
      <c r="O3">
        <v>12.749610000000001</v>
      </c>
      <c r="P3" s="1">
        <v>1.628229E-16</v>
      </c>
      <c r="Q3" s="1">
        <v>8.2950319999999995E-14</v>
      </c>
      <c r="R3">
        <v>1.0736190000000001</v>
      </c>
      <c r="S3">
        <v>12.747949999999999</v>
      </c>
      <c r="T3" s="1">
        <v>3.743196E-19</v>
      </c>
      <c r="U3" s="1">
        <v>1.9172140000000001E-16</v>
      </c>
      <c r="V3">
        <v>1.08334</v>
      </c>
      <c r="W3">
        <v>12.7422</v>
      </c>
      <c r="X3" s="1">
        <v>9.1149250000000005E-22</v>
      </c>
      <c r="Y3" s="1">
        <v>4.6892769999999998E-19</v>
      </c>
      <c r="Z3">
        <v>1.093356</v>
      </c>
      <c r="AA3">
        <v>12.676360000000001</v>
      </c>
      <c r="AB3" s="1">
        <v>3.9537319999999998E-23</v>
      </c>
      <c r="AC3" s="1">
        <v>2.0937990000000001E-20</v>
      </c>
      <c r="AD3">
        <v>1.1038209999999999</v>
      </c>
      <c r="AE3">
        <v>12.66405</v>
      </c>
      <c r="AF3" s="1">
        <v>3.7009530000000001E-23</v>
      </c>
      <c r="AG3" s="1">
        <v>1.969531E-20</v>
      </c>
      <c r="AH3">
        <v>1.115926</v>
      </c>
      <c r="AI3">
        <v>12.628119999999999</v>
      </c>
      <c r="AJ3" s="1">
        <v>3.7227959999999999E-23</v>
      </c>
      <c r="AK3" s="1">
        <v>1.9901919999999999E-20</v>
      </c>
      <c r="AL3">
        <v>1.129183</v>
      </c>
      <c r="AM3">
        <v>12.627269999999999</v>
      </c>
      <c r="AN3" s="1">
        <v>3.9137850000000002E-23</v>
      </c>
      <c r="AO3" s="1">
        <v>2.1018299999999999E-20</v>
      </c>
      <c r="AP3">
        <v>1.1431009999999999</v>
      </c>
      <c r="AQ3">
        <v>12.65635</v>
      </c>
      <c r="AR3" s="1">
        <v>4.1830920000000002E-23</v>
      </c>
      <c r="AS3" s="1">
        <v>2.256583E-20</v>
      </c>
      <c r="AT3">
        <v>1.1575800000000001</v>
      </c>
      <c r="AU3">
        <v>12.63743</v>
      </c>
      <c r="AV3" s="1">
        <v>4.3909550000000001E-23</v>
      </c>
      <c r="AW3" s="1">
        <v>2.379605E-20</v>
      </c>
      <c r="AX3">
        <v>1.17232</v>
      </c>
      <c r="AY3">
        <v>12.585509999999999</v>
      </c>
      <c r="AZ3" s="1">
        <v>4.5561930000000001E-23</v>
      </c>
      <c r="BA3" s="1">
        <v>2.4804279999999999E-20</v>
      </c>
      <c r="BB3">
        <v>1.185799</v>
      </c>
      <c r="BC3">
        <v>12.52811</v>
      </c>
      <c r="BD3" s="1">
        <v>4.9993470000000002E-23</v>
      </c>
      <c r="BE3" s="1">
        <v>2.715317E-20</v>
      </c>
      <c r="BF3">
        <v>1.1991350000000001</v>
      </c>
      <c r="BG3">
        <v>12.41902</v>
      </c>
      <c r="BH3" s="1">
        <v>7.6261999999999997E-23</v>
      </c>
      <c r="BI3" s="1">
        <v>4.120754E-20</v>
      </c>
      <c r="BJ3">
        <v>1.212793</v>
      </c>
      <c r="BK3">
        <v>12.37162</v>
      </c>
      <c r="BL3" s="1">
        <v>1.035753E-22</v>
      </c>
      <c r="BM3" s="1">
        <v>5.5674179999999994E-20</v>
      </c>
      <c r="BN3">
        <v>1.243395</v>
      </c>
      <c r="BO3">
        <v>12.16085</v>
      </c>
      <c r="BP3">
        <v>1.7616299999999999E-22</v>
      </c>
      <c r="BQ3" s="1">
        <v>9.397298E-20</v>
      </c>
      <c r="BR3">
        <v>1.2807029999999999</v>
      </c>
      <c r="BS3">
        <v>11.939410000000001</v>
      </c>
      <c r="BT3">
        <v>3.162014E-22</v>
      </c>
      <c r="BU3">
        <v>1.774112E-19</v>
      </c>
      <c r="BV3">
        <v>1.307126</v>
      </c>
      <c r="BW3">
        <v>11.72489</v>
      </c>
      <c r="BX3">
        <v>5.2893699999999996E-22</v>
      </c>
      <c r="BY3">
        <v>3.2799529999999998E-19</v>
      </c>
      <c r="BZ3">
        <v>1.287693</v>
      </c>
      <c r="CA3">
        <v>11.45453</v>
      </c>
      <c r="CB3">
        <v>8.1268930000000001E-22</v>
      </c>
      <c r="CC3">
        <v>5.027381E-19</v>
      </c>
      <c r="CD3">
        <v>1.2678510000000001</v>
      </c>
      <c r="CE3">
        <v>11.218159999999999</v>
      </c>
      <c r="CF3">
        <v>1.060749E-21</v>
      </c>
      <c r="CG3">
        <v>6.5475459999999997E-19</v>
      </c>
      <c r="CH3">
        <v>1.247617</v>
      </c>
      <c r="CI3">
        <v>10.925840000000001</v>
      </c>
      <c r="CJ3">
        <v>1.2957819999999999E-21</v>
      </c>
      <c r="CK3">
        <v>7.9800389999999996E-19</v>
      </c>
      <c r="CL3">
        <v>1.2268559999999999</v>
      </c>
      <c r="CM3">
        <v>10.668049999999999</v>
      </c>
      <c r="CN3">
        <v>1.5146219999999999E-21</v>
      </c>
      <c r="CO3">
        <v>9.30683E-19</v>
      </c>
      <c r="CP3">
        <v>1.2055830000000001</v>
      </c>
      <c r="CQ3">
        <v>10.415290000000001</v>
      </c>
      <c r="CR3">
        <v>1.726206E-21</v>
      </c>
      <c r="CS3">
        <v>1.058463E-18</v>
      </c>
      <c r="CT3">
        <v>1.1837709999999999</v>
      </c>
      <c r="CU3">
        <v>10.39865</v>
      </c>
      <c r="CV3">
        <v>1.9164749999999999E-21</v>
      </c>
      <c r="CW3">
        <v>1.171955E-18</v>
      </c>
      <c r="CX3">
        <v>1.161403</v>
      </c>
      <c r="CY3">
        <v>10.40422</v>
      </c>
      <c r="CZ3">
        <v>2.1125909999999998E-21</v>
      </c>
      <c r="DA3">
        <v>1.2606589999999999E-18</v>
      </c>
      <c r="DB3">
        <v>1.1383449999999999</v>
      </c>
      <c r="DC3">
        <v>10.462719999999999</v>
      </c>
      <c r="DD3">
        <v>2.2886219999999998E-21</v>
      </c>
      <c r="DE3">
        <v>1.326139E-18</v>
      </c>
      <c r="DF3">
        <v>1.1172</v>
      </c>
      <c r="DG3">
        <v>10.42656</v>
      </c>
      <c r="DH3">
        <v>2.4754230000000001E-21</v>
      </c>
      <c r="DI3">
        <v>1.406218E-18</v>
      </c>
      <c r="DJ3">
        <v>1.1021590000000001</v>
      </c>
      <c r="DK3">
        <v>10.45163</v>
      </c>
      <c r="DL3">
        <v>3.0952200000000001E-21</v>
      </c>
      <c r="DM3">
        <v>1.765657E-18</v>
      </c>
      <c r="DN3">
        <v>1.0869260000000001</v>
      </c>
      <c r="DO3">
        <v>10.45593</v>
      </c>
      <c r="DP3">
        <v>3.8430750000000003E-21</v>
      </c>
      <c r="DQ3">
        <v>2.2017499999999999E-18</v>
      </c>
      <c r="DR3">
        <v>1.0713539999999999</v>
      </c>
      <c r="DS3">
        <v>10.42118</v>
      </c>
      <c r="DT3">
        <v>4.7071400000000001E-21</v>
      </c>
      <c r="DU3">
        <v>2.7099070000000002E-18</v>
      </c>
      <c r="DV3">
        <v>1.05569</v>
      </c>
      <c r="DW3">
        <v>10.42225</v>
      </c>
      <c r="DX3">
        <v>5.414723E-21</v>
      </c>
      <c r="DY3">
        <v>3.1252809999999999E-18</v>
      </c>
      <c r="DZ3">
        <v>1.039736</v>
      </c>
      <c r="EA3">
        <v>10.42956</v>
      </c>
      <c r="EB3">
        <v>5.7554759999999996E-21</v>
      </c>
      <c r="EC3">
        <v>3.329895E-18</v>
      </c>
      <c r="ED3">
        <v>1.02336</v>
      </c>
      <c r="EE3">
        <v>10.489330000000001</v>
      </c>
      <c r="EF3">
        <v>6.0776700000000003E-21</v>
      </c>
      <c r="EG3">
        <v>3.525966E-18</v>
      </c>
      <c r="EH3">
        <v>1.006791</v>
      </c>
      <c r="EI3">
        <v>10.54541</v>
      </c>
      <c r="EJ3">
        <v>6.3169950000000003E-21</v>
      </c>
      <c r="EK3">
        <v>3.6749879999999998E-18</v>
      </c>
      <c r="EL3">
        <v>0.98970530000000001</v>
      </c>
      <c r="EM3">
        <v>10.534459999999999</v>
      </c>
      <c r="EN3">
        <v>6.2958429999999999E-21</v>
      </c>
      <c r="EO3">
        <v>3.6754480000000002E-18</v>
      </c>
      <c r="EP3">
        <v>0.9714621</v>
      </c>
      <c r="EQ3">
        <v>10.583740000000001</v>
      </c>
      <c r="ER3">
        <v>7.2079209999999995E-21</v>
      </c>
      <c r="ES3">
        <v>4.2316560000000003E-18</v>
      </c>
      <c r="ET3">
        <v>0.95275900000000002</v>
      </c>
      <c r="EU3">
        <v>10.588979999999999</v>
      </c>
      <c r="EV3">
        <v>8.8940419999999994E-21</v>
      </c>
      <c r="EW3">
        <v>5.2680030000000001E-18</v>
      </c>
      <c r="EX3">
        <v>0.93357310000000004</v>
      </c>
      <c r="EY3">
        <v>10.50381</v>
      </c>
      <c r="EZ3">
        <v>1.102785E-20</v>
      </c>
      <c r="FA3">
        <v>6.6164340000000001E-18</v>
      </c>
      <c r="FB3">
        <v>0.91391029999999995</v>
      </c>
      <c r="FC3">
        <v>10.49399</v>
      </c>
      <c r="FD3">
        <v>1.3347990000000001E-20</v>
      </c>
      <c r="FE3">
        <v>8.1152750000000001E-18</v>
      </c>
      <c r="FF3">
        <v>0.91349480000000005</v>
      </c>
      <c r="FG3">
        <v>10.51887</v>
      </c>
      <c r="FH3">
        <v>1.451395E-20</v>
      </c>
      <c r="FI3">
        <v>8.7773549999999996E-18</v>
      </c>
      <c r="FJ3">
        <v>0.91193990000000003</v>
      </c>
      <c r="FK3">
        <v>10.59564</v>
      </c>
      <c r="FL3">
        <v>1.433543E-20</v>
      </c>
      <c r="FM3">
        <v>8.6531980000000005E-18</v>
      </c>
      <c r="FN3">
        <v>0.91005239999999998</v>
      </c>
      <c r="FO3">
        <v>10.65297</v>
      </c>
      <c r="FP3">
        <v>1.113381E-20</v>
      </c>
      <c r="FQ3">
        <v>6.7111150000000001E-18</v>
      </c>
      <c r="FR3">
        <v>0.90809819999999997</v>
      </c>
      <c r="FS3">
        <v>10.67066</v>
      </c>
      <c r="FT3">
        <v>7.5748700000000002E-21</v>
      </c>
      <c r="FU3">
        <v>4.5611339999999999E-18</v>
      </c>
      <c r="FV3">
        <v>0.9061053</v>
      </c>
      <c r="FW3">
        <v>10.6793</v>
      </c>
      <c r="FX3">
        <v>5.4194990000000002E-21</v>
      </c>
      <c r="FY3">
        <v>3.2598959999999999E-18</v>
      </c>
      <c r="FZ3">
        <v>0.90409329999999999</v>
      </c>
      <c r="GA3">
        <v>10.668850000000001</v>
      </c>
      <c r="GB3">
        <v>4.3235529999999997E-21</v>
      </c>
      <c r="GC3">
        <v>2.5980039999999999E-18</v>
      </c>
      <c r="GD3">
        <v>0.90209139999999999</v>
      </c>
      <c r="GE3">
        <v>10.61153</v>
      </c>
      <c r="GF3">
        <v>3.7359720000000002E-21</v>
      </c>
      <c r="GG3">
        <v>2.2427129999999998E-18</v>
      </c>
      <c r="GH3">
        <v>0.90006149999999996</v>
      </c>
      <c r="GI3">
        <v>10.610060000000001</v>
      </c>
      <c r="GJ3">
        <v>3.4031419999999999E-21</v>
      </c>
      <c r="GK3">
        <v>2.0406410000000002E-18</v>
      </c>
      <c r="GL3">
        <v>0.90021410000000002</v>
      </c>
      <c r="GM3">
        <v>10.621969999999999</v>
      </c>
      <c r="GN3">
        <v>3.1577779999999999E-21</v>
      </c>
      <c r="GO3">
        <v>1.887225E-18</v>
      </c>
      <c r="GP3">
        <v>0.90027699999999999</v>
      </c>
      <c r="GQ3">
        <v>10.63758</v>
      </c>
      <c r="GR3">
        <v>2.8807620000000001E-21</v>
      </c>
      <c r="GS3">
        <v>1.715957E-18</v>
      </c>
      <c r="GT3">
        <v>0.90030129999999997</v>
      </c>
      <c r="GU3">
        <v>10.691789999999999</v>
      </c>
      <c r="GV3">
        <v>2.464998E-21</v>
      </c>
      <c r="GW3">
        <v>1.463473E-18</v>
      </c>
      <c r="GX3">
        <v>0.90029510000000001</v>
      </c>
      <c r="GY3">
        <v>10.716089999999999</v>
      </c>
      <c r="GZ3">
        <v>2.1100610000000001E-21</v>
      </c>
      <c r="HA3">
        <v>1.2489339999999999E-18</v>
      </c>
      <c r="HB3">
        <v>0.9003044</v>
      </c>
      <c r="HC3">
        <v>10.72852</v>
      </c>
      <c r="HD3">
        <v>1.884493E-21</v>
      </c>
      <c r="HE3">
        <v>1.1118250000000001E-18</v>
      </c>
      <c r="HF3">
        <v>0.90029539999999997</v>
      </c>
      <c r="HG3">
        <v>10.680569999999999</v>
      </c>
      <c r="HH3">
        <v>1.7360380000000002E-21</v>
      </c>
      <c r="HI3">
        <v>1.020935E-18</v>
      </c>
      <c r="HJ3">
        <v>0.90030460000000001</v>
      </c>
      <c r="HK3">
        <v>10.673830000000001</v>
      </c>
      <c r="HL3">
        <v>1.630148E-21</v>
      </c>
      <c r="HM3">
        <v>9.5535200000000007E-19</v>
      </c>
      <c r="HN3">
        <v>0.9002983</v>
      </c>
      <c r="HO3">
        <v>10.6784</v>
      </c>
      <c r="HP3">
        <v>1.5473660000000001E-21</v>
      </c>
      <c r="HQ3">
        <v>9.0372450000000003E-19</v>
      </c>
      <c r="HR3">
        <v>0.90103440000000001</v>
      </c>
      <c r="HS3">
        <v>10.68266</v>
      </c>
      <c r="HT3">
        <v>1.473263E-21</v>
      </c>
      <c r="HU3">
        <v>8.5688709999999996E-19</v>
      </c>
      <c r="HV3">
        <v>0.90169630000000001</v>
      </c>
      <c r="HW3">
        <v>10.689249999999999</v>
      </c>
      <c r="HX3">
        <v>1.3835569999999999E-21</v>
      </c>
      <c r="HY3">
        <v>8.0137710000000002E-19</v>
      </c>
      <c r="HZ3">
        <v>0.90238890000000005</v>
      </c>
      <c r="IA3">
        <v>10.738709999999999</v>
      </c>
      <c r="IB3">
        <v>1.2607839999999999E-21</v>
      </c>
      <c r="IC3">
        <v>7.2725140000000003E-19</v>
      </c>
      <c r="ID3">
        <v>0.90306620000000004</v>
      </c>
      <c r="IE3">
        <v>10.79081</v>
      </c>
      <c r="IF3">
        <v>1.15283E-21</v>
      </c>
      <c r="IG3">
        <v>6.6217589999999997E-19</v>
      </c>
      <c r="IH3">
        <v>0.90373049999999999</v>
      </c>
      <c r="II3">
        <v>10.802949999999999</v>
      </c>
      <c r="IJ3">
        <v>1.071883E-21</v>
      </c>
      <c r="IK3">
        <v>6.1310470000000001E-19</v>
      </c>
      <c r="IL3">
        <v>0.9044179</v>
      </c>
      <c r="IM3">
        <v>10.79482</v>
      </c>
      <c r="IN3">
        <v>1.009484E-21</v>
      </c>
      <c r="IO3">
        <v>5.7519590000000003E-19</v>
      </c>
      <c r="IP3">
        <v>0.90508350000000004</v>
      </c>
      <c r="IQ3">
        <v>10.742699999999999</v>
      </c>
      <c r="IR3">
        <v>9.5797170000000004E-22</v>
      </c>
      <c r="IS3">
        <v>5.4397640000000004E-19</v>
      </c>
      <c r="IT3">
        <v>0.90576920000000005</v>
      </c>
      <c r="IU3">
        <v>10.749610000000001</v>
      </c>
      <c r="IV3">
        <v>9.0972179999999994E-22</v>
      </c>
      <c r="IW3">
        <v>5.1489489999999996E-19</v>
      </c>
      <c r="IX3">
        <v>0.90569270000000002</v>
      </c>
      <c r="IY3">
        <v>10.758470000000001</v>
      </c>
      <c r="IZ3">
        <v>8.7139960000000009E-22</v>
      </c>
      <c r="JA3">
        <v>4.9208280000000002E-19</v>
      </c>
      <c r="JB3">
        <v>0.90566720000000001</v>
      </c>
      <c r="JC3">
        <v>10.78744</v>
      </c>
      <c r="JD3">
        <v>8.4744960000000008E-22</v>
      </c>
      <c r="JE3">
        <v>4.7756959999999996E-19</v>
      </c>
      <c r="JF3">
        <v>0.9056786</v>
      </c>
      <c r="JG3">
        <v>10.861940000000001</v>
      </c>
      <c r="JH3">
        <v>8.5033120000000003E-22</v>
      </c>
      <c r="JI3">
        <v>4.7835799999999999E-19</v>
      </c>
      <c r="JJ3">
        <v>0.90568329999999997</v>
      </c>
      <c r="JK3">
        <v>10.86891</v>
      </c>
      <c r="JL3">
        <v>8.543836E-22</v>
      </c>
      <c r="JM3">
        <v>4.7985949999999998E-19</v>
      </c>
      <c r="JN3">
        <v>0.90567839999999999</v>
      </c>
      <c r="JO3">
        <v>10.87645</v>
      </c>
      <c r="JP3">
        <v>8.437374E-22</v>
      </c>
      <c r="JQ3">
        <v>4.7328959999999997E-19</v>
      </c>
      <c r="JR3">
        <v>0.90567799999999998</v>
      </c>
      <c r="JS3">
        <v>10.885529999999999</v>
      </c>
      <c r="JT3">
        <v>8.218712E-22</v>
      </c>
      <c r="JU3">
        <v>4.605052E-19</v>
      </c>
      <c r="JV3">
        <v>0.90567819999999999</v>
      </c>
      <c r="JW3">
        <v>10.81977</v>
      </c>
      <c r="JX3">
        <v>7.957254E-22</v>
      </c>
      <c r="JY3">
        <v>4.4543309999999996E-19</v>
      </c>
      <c r="JZ3">
        <v>0.9056824</v>
      </c>
      <c r="KA3">
        <v>10.81352</v>
      </c>
      <c r="KB3">
        <v>7.6541569999999996E-22</v>
      </c>
      <c r="KC3">
        <v>4.2808659999999998E-19</v>
      </c>
      <c r="KD3">
        <v>0.90421890000000005</v>
      </c>
      <c r="KE3">
        <v>10.817489999999999</v>
      </c>
      <c r="KF3">
        <v>7.4267750000000001E-22</v>
      </c>
      <c r="KG3">
        <v>4.1573379999999999E-19</v>
      </c>
      <c r="KH3">
        <v>0.90285309999999996</v>
      </c>
      <c r="KI3">
        <v>10.864739999999999</v>
      </c>
      <c r="KJ3">
        <v>7.3906120000000001E-22</v>
      </c>
      <c r="KK3">
        <v>4.1400449999999999E-19</v>
      </c>
      <c r="KL3">
        <v>0.90150140000000001</v>
      </c>
      <c r="KM3">
        <v>10.937620000000001</v>
      </c>
      <c r="KN3">
        <v>7.7730300000000003E-22</v>
      </c>
      <c r="KO3">
        <v>4.3575849999999996E-19</v>
      </c>
      <c r="KP3">
        <v>0.90012159999999997</v>
      </c>
      <c r="KQ3">
        <v>10.96293</v>
      </c>
      <c r="KR3">
        <v>8.1778909999999998E-22</v>
      </c>
      <c r="KS3">
        <v>4.5888409999999996E-19</v>
      </c>
      <c r="KT3">
        <v>0.89878519999999995</v>
      </c>
      <c r="KU3">
        <v>10.976509999999999</v>
      </c>
      <c r="KV3">
        <v>8.3480369999999996E-22</v>
      </c>
      <c r="KW3">
        <v>4.6882249999999996E-19</v>
      </c>
      <c r="KX3">
        <v>0.89745379999999997</v>
      </c>
      <c r="KY3">
        <v>10.96439</v>
      </c>
      <c r="KZ3">
        <v>8.3549620000000002E-22</v>
      </c>
      <c r="LA3">
        <v>4.6965270000000003E-19</v>
      </c>
      <c r="LB3">
        <v>0.89608339999999997</v>
      </c>
      <c r="LC3">
        <v>10.889419999999999</v>
      </c>
      <c r="LD3">
        <v>8.2647679999999999E-22</v>
      </c>
      <c r="LE3">
        <v>4.6509550000000001E-19</v>
      </c>
      <c r="LF3">
        <v>0.89471599999999996</v>
      </c>
      <c r="LG3">
        <v>10.885680000000001</v>
      </c>
      <c r="LH3">
        <v>8.1247359999999996E-22</v>
      </c>
      <c r="LI3">
        <v>4.5771550000000002E-19</v>
      </c>
      <c r="LJ3">
        <v>0.8948218</v>
      </c>
      <c r="LK3">
        <v>10.889340000000001</v>
      </c>
      <c r="LL3">
        <v>7.9214360000000003E-22</v>
      </c>
      <c r="LM3">
        <v>4.4613129999999995E-19</v>
      </c>
      <c r="LN3">
        <v>0.89483500000000005</v>
      </c>
      <c r="LO3">
        <v>10.95331</v>
      </c>
      <c r="LP3">
        <v>7.5212470000000001E-22</v>
      </c>
      <c r="LQ3">
        <v>4.2359100000000002E-19</v>
      </c>
      <c r="LR3">
        <v>0.89486739999999998</v>
      </c>
      <c r="LS3">
        <v>11.02169</v>
      </c>
      <c r="LT3">
        <v>6.7599630000000002E-22</v>
      </c>
      <c r="LU3">
        <v>3.8072599999999999E-19</v>
      </c>
      <c r="LV3">
        <v>0.89486120000000002</v>
      </c>
      <c r="LW3">
        <v>11.04092</v>
      </c>
      <c r="LX3">
        <v>6.0674439999999995E-22</v>
      </c>
      <c r="LY3">
        <v>3.417782E-19</v>
      </c>
      <c r="LZ3">
        <v>0.89486129999999997</v>
      </c>
      <c r="MA3">
        <v>11.031560000000001</v>
      </c>
      <c r="MB3">
        <v>5.5877189999999996E-22</v>
      </c>
      <c r="MC3">
        <v>3.1481409999999998E-19</v>
      </c>
      <c r="MD3">
        <v>0.89486209999999999</v>
      </c>
      <c r="ME3">
        <v>11.031929999999999</v>
      </c>
      <c r="MF3">
        <v>5.2644879999999999E-22</v>
      </c>
      <c r="MG3">
        <v>2.9664330000000001E-19</v>
      </c>
      <c r="MH3">
        <v>0.89486489999999996</v>
      </c>
      <c r="MI3">
        <v>10.95853</v>
      </c>
      <c r="MJ3">
        <v>5.0146489999999999E-22</v>
      </c>
      <c r="MK3">
        <v>2.8260799999999999E-19</v>
      </c>
      <c r="ML3">
        <v>0.89486129999999997</v>
      </c>
      <c r="MM3">
        <v>10.951890000000001</v>
      </c>
      <c r="MN3">
        <v>4.807321E-22</v>
      </c>
      <c r="MO3">
        <v>2.7094360000000001E-19</v>
      </c>
      <c r="MP3">
        <v>0.8970783</v>
      </c>
      <c r="MQ3">
        <v>10.95997</v>
      </c>
      <c r="MR3">
        <v>4.5698430000000001E-22</v>
      </c>
      <c r="MS3">
        <v>2.5702700000000002E-19</v>
      </c>
      <c r="MT3">
        <v>0.89914859999999996</v>
      </c>
      <c r="MU3">
        <v>11.01961</v>
      </c>
      <c r="MV3">
        <v>4.167117E-22</v>
      </c>
      <c r="MW3">
        <v>2.3395179999999999E-19</v>
      </c>
      <c r="MX3">
        <v>0.90120400000000001</v>
      </c>
      <c r="MY3">
        <v>11.03424</v>
      </c>
      <c r="MZ3">
        <v>3.4002609999999999E-22</v>
      </c>
      <c r="NA3">
        <v>1.9058230000000001E-19</v>
      </c>
      <c r="NB3">
        <v>0.90321359999999995</v>
      </c>
      <c r="NC3">
        <v>11.038629999999999</v>
      </c>
      <c r="ND3">
        <v>2.7442569999999998E-22</v>
      </c>
      <c r="NE3">
        <v>1.5355629999999999E-19</v>
      </c>
      <c r="NF3">
        <v>0.90522619999999998</v>
      </c>
      <c r="NG3">
        <v>11.10216</v>
      </c>
      <c r="NH3">
        <v>2.3327869999999998E-22</v>
      </c>
      <c r="NI3">
        <v>1.303268E-19</v>
      </c>
      <c r="NJ3">
        <v>0.90723849999999995</v>
      </c>
      <c r="NK3">
        <v>11.08826</v>
      </c>
      <c r="NL3">
        <v>2.0819119999999999E-22</v>
      </c>
      <c r="NM3">
        <v>1.161226E-19</v>
      </c>
      <c r="NN3">
        <v>0.9092597</v>
      </c>
      <c r="NO3">
        <v>11.03327</v>
      </c>
      <c r="NP3">
        <v>1.9100109999999999E-22</v>
      </c>
      <c r="NQ3">
        <v>1.063502E-19</v>
      </c>
      <c r="NR3">
        <v>0.91124170000000004</v>
      </c>
      <c r="NS3">
        <v>11.032450000000001</v>
      </c>
      <c r="NT3">
        <v>1.77609E-22</v>
      </c>
      <c r="NU3">
        <v>9.8716410000000004E-20</v>
      </c>
      <c r="NV3">
        <v>0.91033730000000002</v>
      </c>
      <c r="NW3">
        <v>11.033340000000001</v>
      </c>
      <c r="NX3">
        <v>1.6785939999999999E-22</v>
      </c>
      <c r="NY3">
        <v>9.3395319999999996E-20</v>
      </c>
      <c r="NZ3">
        <v>0.9096012</v>
      </c>
      <c r="OA3">
        <v>11.10078</v>
      </c>
      <c r="OB3">
        <v>1.7191510000000001E-22</v>
      </c>
      <c r="OC3">
        <v>9.5703470000000001E-20</v>
      </c>
      <c r="OD3">
        <v>0.90894940000000002</v>
      </c>
      <c r="OE3">
        <v>11.1668</v>
      </c>
      <c r="OF3">
        <v>2.074003E-22</v>
      </c>
      <c r="OG3">
        <v>1.1550590000000001E-19</v>
      </c>
      <c r="OH3">
        <v>0.90826969999999996</v>
      </c>
      <c r="OI3">
        <v>11.19083</v>
      </c>
      <c r="OJ3">
        <v>2.4461119999999998E-22</v>
      </c>
      <c r="OK3">
        <v>1.3623580000000001E-19</v>
      </c>
    </row>
    <row r="4" spans="1:401" x14ac:dyDescent="0.35">
      <c r="A4">
        <v>4</v>
      </c>
      <c r="B4" t="s">
        <v>4</v>
      </c>
      <c r="C4" t="s">
        <v>5</v>
      </c>
      <c r="D4" t="s">
        <v>8</v>
      </c>
      <c r="E4">
        <v>640.27809999999999</v>
      </c>
      <c r="F4">
        <v>0.83878209999999997</v>
      </c>
      <c r="G4">
        <v>12.71128</v>
      </c>
      <c r="H4" s="1">
        <v>5.7289459999999999E-10</v>
      </c>
      <c r="I4" s="1">
        <v>3.3939869999999998E-7</v>
      </c>
      <c r="J4">
        <v>0.83573050000000004</v>
      </c>
      <c r="K4">
        <v>12.831239999999999</v>
      </c>
      <c r="L4" s="1">
        <v>4.0677469999999998E-13</v>
      </c>
      <c r="M4" s="1">
        <v>2.457341E-10</v>
      </c>
      <c r="N4">
        <v>0.83254729999999999</v>
      </c>
      <c r="O4">
        <v>12.828060000000001</v>
      </c>
      <c r="P4" s="1">
        <v>8.8603849999999997E-16</v>
      </c>
      <c r="Q4" s="1">
        <v>5.4079209999999996E-13</v>
      </c>
      <c r="R4">
        <v>0.83113499999999996</v>
      </c>
      <c r="S4">
        <v>12.820270000000001</v>
      </c>
      <c r="T4" s="1">
        <v>2.045493E-18</v>
      </c>
      <c r="U4" s="1">
        <v>1.2539569999999999E-15</v>
      </c>
      <c r="V4">
        <v>0.83043210000000001</v>
      </c>
      <c r="W4">
        <v>12.806520000000001</v>
      </c>
      <c r="X4" s="1">
        <v>5.0641880000000003E-21</v>
      </c>
      <c r="Y4" s="1">
        <v>3.1337989999999999E-18</v>
      </c>
      <c r="Z4">
        <v>0.82971499999999998</v>
      </c>
      <c r="AA4">
        <v>12.683070000000001</v>
      </c>
      <c r="AB4" s="1">
        <v>2.671901E-22</v>
      </c>
      <c r="AC4" s="1">
        <v>1.8662049999999999E-19</v>
      </c>
      <c r="AD4">
        <v>0.82900739999999995</v>
      </c>
      <c r="AE4">
        <v>12.65166</v>
      </c>
      <c r="AF4" s="1">
        <v>2.535876E-22</v>
      </c>
      <c r="AG4" s="1">
        <v>1.786428E-19</v>
      </c>
      <c r="AH4">
        <v>0.82797270000000001</v>
      </c>
      <c r="AI4">
        <v>12.61666</v>
      </c>
      <c r="AJ4" s="1">
        <v>2.564395E-22</v>
      </c>
      <c r="AK4" s="1">
        <v>1.814917E-19</v>
      </c>
      <c r="AL4">
        <v>0.82705119999999999</v>
      </c>
      <c r="AM4">
        <v>12.64109</v>
      </c>
      <c r="AN4" s="1">
        <v>2.712649E-22</v>
      </c>
      <c r="AO4" s="1">
        <v>1.929268E-19</v>
      </c>
      <c r="AP4">
        <v>0.82613789999999998</v>
      </c>
      <c r="AQ4">
        <v>12.73714</v>
      </c>
      <c r="AR4" s="1">
        <v>2.9121510000000002E-22</v>
      </c>
      <c r="AS4" s="1">
        <v>2.079543E-19</v>
      </c>
      <c r="AT4">
        <v>0.82522119999999999</v>
      </c>
      <c r="AU4">
        <v>12.738530000000001</v>
      </c>
      <c r="AV4" s="1">
        <v>3.0711880000000001E-22</v>
      </c>
      <c r="AW4" s="1">
        <v>2.202217E-19</v>
      </c>
      <c r="AX4">
        <v>0.82428749999999995</v>
      </c>
      <c r="AY4">
        <v>12.673769999999999</v>
      </c>
      <c r="AZ4" s="1">
        <v>3.2021379999999999E-22</v>
      </c>
      <c r="BA4" s="1">
        <v>2.3056560000000002E-19</v>
      </c>
      <c r="BB4">
        <v>0.82901979999999997</v>
      </c>
      <c r="BC4">
        <v>12.605729999999999</v>
      </c>
      <c r="BD4" s="1">
        <v>3.581051E-22</v>
      </c>
      <c r="BE4" s="1">
        <v>2.6122959999999998E-19</v>
      </c>
      <c r="BF4">
        <v>0.83481629999999996</v>
      </c>
      <c r="BG4">
        <v>12.43182</v>
      </c>
      <c r="BH4" s="1">
        <v>5.4948180000000001E-22</v>
      </c>
      <c r="BI4" s="1">
        <v>4.0287779999999998E-19</v>
      </c>
      <c r="BJ4">
        <v>0.84061459999999999</v>
      </c>
      <c r="BK4">
        <v>12.37194</v>
      </c>
      <c r="BL4" s="1">
        <v>7.5037899999999999E-22</v>
      </c>
      <c r="BM4" s="1">
        <v>5.5304490000000002E-19</v>
      </c>
      <c r="BN4">
        <v>0.85199080000000005</v>
      </c>
      <c r="BO4">
        <v>12.187580000000001</v>
      </c>
      <c r="BP4">
        <v>1.308589E-21</v>
      </c>
      <c r="BQ4" s="1">
        <v>9.8383369999999999E-19</v>
      </c>
      <c r="BR4">
        <v>0.86659169999999996</v>
      </c>
      <c r="BS4">
        <v>11.98837</v>
      </c>
      <c r="BT4">
        <v>2.567886E-21</v>
      </c>
      <c r="BU4" s="1">
        <v>1.9377450000000001E-18</v>
      </c>
      <c r="BV4">
        <v>0.88295849999999998</v>
      </c>
      <c r="BW4">
        <v>11.824120000000001</v>
      </c>
      <c r="BX4">
        <v>4.9189370000000002E-21</v>
      </c>
      <c r="BY4">
        <v>3.7081799999999998E-18</v>
      </c>
      <c r="BZ4">
        <v>0.9007018</v>
      </c>
      <c r="CA4">
        <v>11.526619999999999</v>
      </c>
      <c r="CB4">
        <v>7.7972580000000003E-21</v>
      </c>
      <c r="CC4">
        <v>5.802531E-18</v>
      </c>
      <c r="CD4">
        <v>0.91986789999999996</v>
      </c>
      <c r="CE4">
        <v>11.302429999999999</v>
      </c>
      <c r="CF4">
        <v>1.057137E-20</v>
      </c>
      <c r="CG4">
        <v>7.7695280000000003E-18</v>
      </c>
      <c r="CH4">
        <v>0.94117410000000001</v>
      </c>
      <c r="CI4">
        <v>10.97471</v>
      </c>
      <c r="CJ4">
        <v>1.3505409999999999E-20</v>
      </c>
      <c r="CK4">
        <v>9.7947230000000003E-18</v>
      </c>
      <c r="CL4">
        <v>0.96430280000000002</v>
      </c>
      <c r="CM4">
        <v>10.70689</v>
      </c>
      <c r="CN4">
        <v>1.6624019999999999E-20</v>
      </c>
      <c r="CO4">
        <v>1.1888029999999999E-17</v>
      </c>
      <c r="CP4">
        <v>0.98917940000000004</v>
      </c>
      <c r="CQ4">
        <v>10.450620000000001</v>
      </c>
      <c r="CR4">
        <v>2.009917E-20</v>
      </c>
      <c r="CS4">
        <v>1.41476E-17</v>
      </c>
      <c r="CT4">
        <v>1.016707</v>
      </c>
      <c r="CU4">
        <v>10.416069999999999</v>
      </c>
      <c r="CV4">
        <v>2.3900070000000001E-20</v>
      </c>
      <c r="CW4">
        <v>1.6528610000000001E-17</v>
      </c>
      <c r="CX4">
        <v>1.046027</v>
      </c>
      <c r="CY4">
        <v>10.42789</v>
      </c>
      <c r="CZ4">
        <v>2.7972430000000001E-20</v>
      </c>
      <c r="DA4">
        <v>1.89681E-17</v>
      </c>
      <c r="DB4">
        <v>1.077242</v>
      </c>
      <c r="DC4">
        <v>10.536530000000001</v>
      </c>
      <c r="DD4">
        <v>3.2505369999999998E-20</v>
      </c>
      <c r="DE4">
        <v>2.1570269999999999E-17</v>
      </c>
      <c r="DF4">
        <v>1.0983639999999999</v>
      </c>
      <c r="DG4">
        <v>10.44833</v>
      </c>
      <c r="DH4">
        <v>3.7355009999999998E-20</v>
      </c>
      <c r="DI4">
        <v>2.4417500000000001E-17</v>
      </c>
      <c r="DJ4">
        <v>1.0832360000000001</v>
      </c>
      <c r="DK4">
        <v>10.48837</v>
      </c>
      <c r="DL4">
        <v>4.4697610000000002E-20</v>
      </c>
      <c r="DM4">
        <v>2.9220040000000002E-17</v>
      </c>
      <c r="DN4">
        <v>1.067833</v>
      </c>
      <c r="DO4">
        <v>10.481350000000001</v>
      </c>
      <c r="DP4">
        <v>5.3151439999999999E-20</v>
      </c>
      <c r="DQ4">
        <v>3.4750069999999997E-17</v>
      </c>
      <c r="DR4">
        <v>1.0521180000000001</v>
      </c>
      <c r="DS4">
        <v>10.410909999999999</v>
      </c>
      <c r="DT4">
        <v>6.2283319999999995E-20</v>
      </c>
      <c r="DU4">
        <v>4.0706770000000002E-17</v>
      </c>
      <c r="DV4">
        <v>1.036397</v>
      </c>
      <c r="DW4">
        <v>10.402010000000001</v>
      </c>
      <c r="DX4">
        <v>7.0974129999999995E-20</v>
      </c>
      <c r="DY4">
        <v>4.6885110000000002E-17</v>
      </c>
      <c r="DZ4">
        <v>1.0202519999999999</v>
      </c>
      <c r="EA4">
        <v>10.406470000000001</v>
      </c>
      <c r="EB4">
        <v>7.9665110000000003E-20</v>
      </c>
      <c r="EC4">
        <v>5.422792E-17</v>
      </c>
      <c r="ED4">
        <v>1.003782</v>
      </c>
      <c r="EE4">
        <v>10.50549</v>
      </c>
      <c r="EF4">
        <v>8.9588689999999995E-20</v>
      </c>
      <c r="EG4">
        <v>6.2881029999999998E-17</v>
      </c>
      <c r="EH4">
        <v>0.98712750000000005</v>
      </c>
      <c r="EI4">
        <v>10.615270000000001</v>
      </c>
      <c r="EJ4">
        <v>1.002597E-19</v>
      </c>
      <c r="EK4">
        <v>7.2603229999999997E-17</v>
      </c>
      <c r="EL4">
        <v>0.96999579999999996</v>
      </c>
      <c r="EM4">
        <v>10.587820000000001</v>
      </c>
      <c r="EN4">
        <v>1.089766E-19</v>
      </c>
      <c r="EO4">
        <v>8.1498640000000004E-17</v>
      </c>
      <c r="EP4">
        <v>0.95116109999999998</v>
      </c>
      <c r="EQ4">
        <v>10.671340000000001</v>
      </c>
      <c r="ER4">
        <v>1.2585740000000001E-19</v>
      </c>
      <c r="ES4">
        <v>9.5556110000000004E-17</v>
      </c>
      <c r="ET4">
        <v>0.93205729999999998</v>
      </c>
      <c r="EU4">
        <v>10.67971</v>
      </c>
      <c r="EV4">
        <v>1.5094219999999999E-19</v>
      </c>
      <c r="EW4">
        <v>1.15444E-16</v>
      </c>
      <c r="EX4">
        <v>0.91245160000000003</v>
      </c>
      <c r="EY4">
        <v>10.506069999999999</v>
      </c>
      <c r="EZ4">
        <v>1.826234E-19</v>
      </c>
      <c r="FA4">
        <v>1.407927E-16</v>
      </c>
      <c r="FB4">
        <v>0.89230290000000001</v>
      </c>
      <c r="FC4">
        <v>10.465909999999999</v>
      </c>
      <c r="FD4">
        <v>2.1533709999999999E-19</v>
      </c>
      <c r="FE4">
        <v>1.6740289999999999E-16</v>
      </c>
      <c r="FF4">
        <v>0.89054239999999996</v>
      </c>
      <c r="FG4">
        <v>10.49919</v>
      </c>
      <c r="FH4">
        <v>2.2989319999999998E-19</v>
      </c>
      <c r="FI4">
        <v>1.772901E-16</v>
      </c>
      <c r="FJ4">
        <v>0.88895409999999997</v>
      </c>
      <c r="FK4">
        <v>10.63115</v>
      </c>
      <c r="FL4">
        <v>2.2545900000000001E-19</v>
      </c>
      <c r="FM4">
        <v>1.732629E-16</v>
      </c>
      <c r="FN4">
        <v>0.88701589999999997</v>
      </c>
      <c r="FO4">
        <v>10.74831</v>
      </c>
      <c r="FP4">
        <v>1.725732E-19</v>
      </c>
      <c r="FQ4">
        <v>1.320512E-16</v>
      </c>
      <c r="FR4">
        <v>0.88502789999999998</v>
      </c>
      <c r="FS4">
        <v>10.77575</v>
      </c>
      <c r="FT4">
        <v>1.170055E-19</v>
      </c>
      <c r="FU4">
        <v>8.9377630000000005E-17</v>
      </c>
      <c r="FV4">
        <v>0.88299130000000003</v>
      </c>
      <c r="FW4">
        <v>10.782870000000001</v>
      </c>
      <c r="FX4">
        <v>8.3863810000000005E-20</v>
      </c>
      <c r="FY4">
        <v>6.4014629999999996E-17</v>
      </c>
      <c r="FZ4">
        <v>0.88090829999999998</v>
      </c>
      <c r="GA4">
        <v>10.762549999999999</v>
      </c>
      <c r="GB4">
        <v>6.7015559999999999E-20</v>
      </c>
      <c r="GC4">
        <v>5.1112210000000003E-17</v>
      </c>
      <c r="GD4">
        <v>0.87886399999999998</v>
      </c>
      <c r="GE4">
        <v>10.629149999999999</v>
      </c>
      <c r="GF4">
        <v>5.7920390000000003E-20</v>
      </c>
      <c r="GG4">
        <v>4.4131230000000002E-17</v>
      </c>
      <c r="GH4">
        <v>0.87679269999999998</v>
      </c>
      <c r="GI4">
        <v>10.612120000000001</v>
      </c>
      <c r="GJ4">
        <v>5.2719789999999999E-20</v>
      </c>
      <c r="GK4">
        <v>4.011599E-17</v>
      </c>
      <c r="GL4">
        <v>0.87679169999999995</v>
      </c>
      <c r="GM4">
        <v>10.62448</v>
      </c>
      <c r="GN4">
        <v>4.8874280000000001E-20</v>
      </c>
      <c r="GO4">
        <v>3.7062809999999998E-17</v>
      </c>
      <c r="GP4">
        <v>0.87684969999999995</v>
      </c>
      <c r="GQ4">
        <v>10.64579</v>
      </c>
      <c r="GR4">
        <v>4.4481320000000001E-20</v>
      </c>
      <c r="GS4">
        <v>3.3605379999999999E-17</v>
      </c>
      <c r="GT4">
        <v>0.87686750000000002</v>
      </c>
      <c r="GU4">
        <v>10.73596</v>
      </c>
      <c r="GV4">
        <v>3.798659E-20</v>
      </c>
      <c r="GW4">
        <v>2.859438E-17</v>
      </c>
      <c r="GX4">
        <v>0.87686900000000001</v>
      </c>
      <c r="GY4">
        <v>10.798410000000001</v>
      </c>
      <c r="GZ4">
        <v>3.2562609999999997E-20</v>
      </c>
      <c r="HA4">
        <v>2.4443140000000001E-17</v>
      </c>
      <c r="HB4">
        <v>0.87687610000000005</v>
      </c>
      <c r="HC4">
        <v>10.8062</v>
      </c>
      <c r="HD4">
        <v>2.9132549999999998E-20</v>
      </c>
      <c r="HE4">
        <v>2.1804959999999999E-17</v>
      </c>
      <c r="HF4">
        <v>0.8768688</v>
      </c>
      <c r="HG4">
        <v>10.7103</v>
      </c>
      <c r="HH4">
        <v>2.6862559999999999E-20</v>
      </c>
      <c r="HI4">
        <v>2.0044500000000001E-17</v>
      </c>
      <c r="HJ4">
        <v>0.8768764</v>
      </c>
      <c r="HK4">
        <v>10.677680000000001</v>
      </c>
      <c r="HL4">
        <v>2.5237299999999999E-20</v>
      </c>
      <c r="HM4">
        <v>1.876862E-17</v>
      </c>
      <c r="HN4">
        <v>0.87686350000000002</v>
      </c>
      <c r="HO4">
        <v>10.67759</v>
      </c>
      <c r="HP4">
        <v>2.3962390000000001E-20</v>
      </c>
      <c r="HQ4">
        <v>1.7760460000000001E-17</v>
      </c>
      <c r="HR4">
        <v>0.87755470000000002</v>
      </c>
      <c r="HS4">
        <v>10.67657</v>
      </c>
      <c r="HT4">
        <v>2.2825270000000001E-20</v>
      </c>
      <c r="HU4">
        <v>1.6849859999999999E-17</v>
      </c>
      <c r="HV4">
        <v>0.87826369999999998</v>
      </c>
      <c r="HW4">
        <v>10.67882</v>
      </c>
      <c r="HX4">
        <v>2.1423420000000001E-20</v>
      </c>
      <c r="HY4">
        <v>1.574788E-17</v>
      </c>
      <c r="HZ4">
        <v>0.87894799999999995</v>
      </c>
      <c r="IA4">
        <v>10.76388</v>
      </c>
      <c r="IB4">
        <v>1.9525130000000001E-20</v>
      </c>
      <c r="IC4">
        <v>1.42937E-17</v>
      </c>
      <c r="ID4">
        <v>0.87963690000000005</v>
      </c>
      <c r="IE4">
        <v>10.86229</v>
      </c>
      <c r="IF4">
        <v>1.7878059999999999E-20</v>
      </c>
      <c r="IG4">
        <v>1.303679E-17</v>
      </c>
      <c r="IH4">
        <v>0.88031199999999998</v>
      </c>
      <c r="II4">
        <v>10.873570000000001</v>
      </c>
      <c r="IJ4">
        <v>1.6648569999999999E-20</v>
      </c>
      <c r="IK4">
        <v>1.209307E-17</v>
      </c>
      <c r="IL4">
        <v>0.88102449999999999</v>
      </c>
      <c r="IM4">
        <v>10.85271</v>
      </c>
      <c r="IN4">
        <v>1.569568E-20</v>
      </c>
      <c r="IO4">
        <v>1.135986E-17</v>
      </c>
      <c r="IP4">
        <v>0.88169249999999999</v>
      </c>
      <c r="IQ4">
        <v>10.73931</v>
      </c>
      <c r="IR4">
        <v>1.4910210000000001E-20</v>
      </c>
      <c r="IS4">
        <v>1.07566E-17</v>
      </c>
      <c r="IT4">
        <v>0.88238919999999998</v>
      </c>
      <c r="IU4">
        <v>10.738989999999999</v>
      </c>
      <c r="IV4">
        <v>1.417265E-20</v>
      </c>
      <c r="IW4">
        <v>1.019368E-17</v>
      </c>
      <c r="IX4">
        <v>0.88238609999999995</v>
      </c>
      <c r="IY4">
        <v>10.74811</v>
      </c>
      <c r="IZ4">
        <v>1.358451E-20</v>
      </c>
      <c r="JA4">
        <v>9.7486160000000005E-18</v>
      </c>
      <c r="JB4">
        <v>0.88236519999999996</v>
      </c>
      <c r="JC4">
        <v>10.79097</v>
      </c>
      <c r="JD4">
        <v>1.322753E-20</v>
      </c>
      <c r="JE4">
        <v>9.4753339999999995E-18</v>
      </c>
      <c r="JF4">
        <v>0.88237509999999997</v>
      </c>
      <c r="JG4">
        <v>10.94079</v>
      </c>
      <c r="JH4">
        <v>1.328513E-20</v>
      </c>
      <c r="JI4">
        <v>9.5016739999999997E-18</v>
      </c>
      <c r="JJ4">
        <v>0.88236000000000003</v>
      </c>
      <c r="JK4">
        <v>10.93712</v>
      </c>
      <c r="JL4">
        <v>1.333961E-20</v>
      </c>
      <c r="JM4">
        <v>9.5239730000000004E-18</v>
      </c>
      <c r="JN4">
        <v>0.8823742</v>
      </c>
      <c r="JO4">
        <v>10.943580000000001</v>
      </c>
      <c r="JP4">
        <v>1.316392E-20</v>
      </c>
      <c r="JQ4">
        <v>9.3856790000000003E-18</v>
      </c>
      <c r="JR4">
        <v>0.88237330000000003</v>
      </c>
      <c r="JS4">
        <v>10.96387</v>
      </c>
      <c r="JT4">
        <v>1.281729E-20</v>
      </c>
      <c r="JU4">
        <v>9.1275889999999998E-18</v>
      </c>
      <c r="JV4">
        <v>0.88237390000000004</v>
      </c>
      <c r="JW4">
        <v>10.82846</v>
      </c>
      <c r="JX4">
        <v>1.240551E-20</v>
      </c>
      <c r="JY4">
        <v>8.8254580000000002E-18</v>
      </c>
      <c r="JZ4">
        <v>0.88238260000000002</v>
      </c>
      <c r="KA4">
        <v>10.79702</v>
      </c>
      <c r="KB4">
        <v>1.193371E-20</v>
      </c>
      <c r="KC4">
        <v>8.4823579999999993E-18</v>
      </c>
      <c r="KD4">
        <v>0.8809728</v>
      </c>
      <c r="KE4">
        <v>10.79706</v>
      </c>
      <c r="KF4">
        <v>1.157226E-20</v>
      </c>
      <c r="KG4">
        <v>8.2308179999999998E-18</v>
      </c>
      <c r="KH4">
        <v>0.87959419999999999</v>
      </c>
      <c r="KI4">
        <v>10.87323</v>
      </c>
      <c r="KJ4">
        <v>1.152168E-20</v>
      </c>
      <c r="KK4">
        <v>8.2016469999999997E-18</v>
      </c>
      <c r="KL4">
        <v>0.87818549999999995</v>
      </c>
      <c r="KM4">
        <v>11.022</v>
      </c>
      <c r="KN4">
        <v>1.211794E-20</v>
      </c>
      <c r="KO4">
        <v>8.6320660000000001E-18</v>
      </c>
      <c r="KP4">
        <v>0.87680579999999997</v>
      </c>
      <c r="KQ4">
        <v>11.06466</v>
      </c>
      <c r="KR4">
        <v>1.27131E-20</v>
      </c>
      <c r="KS4">
        <v>9.0591759999999997E-18</v>
      </c>
      <c r="KT4">
        <v>0.87541159999999996</v>
      </c>
      <c r="KU4">
        <v>11.086130000000001</v>
      </c>
      <c r="KV4">
        <v>1.294184E-20</v>
      </c>
      <c r="KW4">
        <v>9.2251320000000001E-18</v>
      </c>
      <c r="KX4">
        <v>0.87403160000000002</v>
      </c>
      <c r="KY4">
        <v>11.054880000000001</v>
      </c>
      <c r="KZ4">
        <v>1.292234E-20</v>
      </c>
      <c r="LA4">
        <v>9.2157520000000002E-18</v>
      </c>
      <c r="LB4">
        <v>0.87264660000000005</v>
      </c>
      <c r="LC4">
        <v>10.89555</v>
      </c>
      <c r="LD4">
        <v>1.275662E-20</v>
      </c>
      <c r="LE4">
        <v>9.1034660000000006E-18</v>
      </c>
      <c r="LF4">
        <v>0.87127160000000003</v>
      </c>
      <c r="LG4">
        <v>10.87233</v>
      </c>
      <c r="LH4">
        <v>1.251911E-20</v>
      </c>
      <c r="LI4">
        <v>8.9408830000000005E-18</v>
      </c>
      <c r="LJ4">
        <v>0.87126740000000003</v>
      </c>
      <c r="LK4">
        <v>10.86999</v>
      </c>
      <c r="LL4">
        <v>1.218975E-20</v>
      </c>
      <c r="LM4">
        <v>8.7015430000000001E-18</v>
      </c>
      <c r="LN4">
        <v>0.87130289999999999</v>
      </c>
      <c r="LO4">
        <v>10.978</v>
      </c>
      <c r="LP4">
        <v>1.154974E-20</v>
      </c>
      <c r="LQ4">
        <v>8.2408440000000002E-18</v>
      </c>
      <c r="LR4">
        <v>0.8712993</v>
      </c>
      <c r="LS4">
        <v>11.11964</v>
      </c>
      <c r="LT4">
        <v>1.036361E-20</v>
      </c>
      <c r="LU4">
        <v>7.3928759999999995E-18</v>
      </c>
      <c r="LV4">
        <v>0.8712993</v>
      </c>
      <c r="LW4">
        <v>11.15122</v>
      </c>
      <c r="LX4">
        <v>9.3112079999999993E-21</v>
      </c>
      <c r="LY4">
        <v>6.644373E-18</v>
      </c>
      <c r="LZ4">
        <v>0.87129990000000002</v>
      </c>
      <c r="MA4">
        <v>11.131880000000001</v>
      </c>
      <c r="MB4">
        <v>8.5840229999999993E-21</v>
      </c>
      <c r="MC4">
        <v>6.1277710000000001E-18</v>
      </c>
      <c r="MD4">
        <v>0.87130169999999996</v>
      </c>
      <c r="ME4">
        <v>11.121930000000001</v>
      </c>
      <c r="MF4">
        <v>8.0941419999999996E-21</v>
      </c>
      <c r="MG4">
        <v>5.7796920000000002E-18</v>
      </c>
      <c r="MH4">
        <v>0.87129540000000005</v>
      </c>
      <c r="MI4">
        <v>10.966279999999999</v>
      </c>
      <c r="MJ4">
        <v>7.7125960000000007E-21</v>
      </c>
      <c r="MK4">
        <v>5.5084789999999999E-18</v>
      </c>
      <c r="ML4">
        <v>0.8712995</v>
      </c>
      <c r="MM4">
        <v>10.933590000000001</v>
      </c>
      <c r="MN4">
        <v>7.3949060000000007E-21</v>
      </c>
      <c r="MO4">
        <v>5.282128E-18</v>
      </c>
      <c r="MP4">
        <v>0.87340709999999999</v>
      </c>
      <c r="MQ4">
        <v>10.93974</v>
      </c>
      <c r="MR4">
        <v>7.0345469999999995E-21</v>
      </c>
      <c r="MS4">
        <v>5.0159020000000002E-18</v>
      </c>
      <c r="MT4">
        <v>0.87552660000000004</v>
      </c>
      <c r="MU4">
        <v>11.041499999999999</v>
      </c>
      <c r="MV4">
        <v>6.4048129999999997E-21</v>
      </c>
      <c r="MW4">
        <v>4.5573519999999997E-18</v>
      </c>
      <c r="MX4">
        <v>0.87761279999999997</v>
      </c>
      <c r="MY4">
        <v>11.08605</v>
      </c>
      <c r="MZ4">
        <v>5.2213250000000001E-21</v>
      </c>
      <c r="NA4">
        <v>3.7087690000000004E-18</v>
      </c>
      <c r="NB4">
        <v>0.87969299999999995</v>
      </c>
      <c r="NC4">
        <v>11.07559</v>
      </c>
      <c r="ND4">
        <v>4.23173E-21</v>
      </c>
      <c r="NE4">
        <v>3.0032039999999999E-18</v>
      </c>
      <c r="NF4">
        <v>0.88175179999999997</v>
      </c>
      <c r="NG4">
        <v>11.19774</v>
      </c>
      <c r="NH4">
        <v>3.6145590000000002E-21</v>
      </c>
      <c r="NI4">
        <v>2.5635570000000002E-18</v>
      </c>
      <c r="NJ4">
        <v>0.88380389999999998</v>
      </c>
      <c r="NK4">
        <v>11.161670000000001</v>
      </c>
      <c r="NL4">
        <v>3.2402050000000001E-21</v>
      </c>
      <c r="NM4">
        <v>2.2963310000000001E-18</v>
      </c>
      <c r="NN4">
        <v>0.88586880000000001</v>
      </c>
      <c r="NO4">
        <v>11.038349999999999</v>
      </c>
      <c r="NP4">
        <v>2.981773E-21</v>
      </c>
      <c r="NQ4">
        <v>2.1107950000000001E-18</v>
      </c>
      <c r="NR4">
        <v>0.88792070000000001</v>
      </c>
      <c r="NS4">
        <v>11.02577</v>
      </c>
      <c r="NT4">
        <v>2.7808170000000001E-21</v>
      </c>
      <c r="NU4">
        <v>1.966207E-18</v>
      </c>
      <c r="NV4">
        <v>0.88717679999999999</v>
      </c>
      <c r="NW4">
        <v>11.019539999999999</v>
      </c>
      <c r="NX4">
        <v>2.632944E-21</v>
      </c>
      <c r="NY4">
        <v>1.8639040000000001E-18</v>
      </c>
      <c r="NZ4">
        <v>0.88644670000000003</v>
      </c>
      <c r="OA4">
        <v>11.1363</v>
      </c>
      <c r="OB4">
        <v>2.712383E-21</v>
      </c>
      <c r="OC4">
        <v>1.9233180000000001E-18</v>
      </c>
      <c r="OD4">
        <v>0.88575979999999999</v>
      </c>
      <c r="OE4">
        <v>11.27384</v>
      </c>
      <c r="OF4">
        <v>3.281681E-21</v>
      </c>
      <c r="OG4">
        <v>2.3292390000000001E-18</v>
      </c>
      <c r="OH4">
        <v>0.88506929999999995</v>
      </c>
      <c r="OI4">
        <v>11.31709</v>
      </c>
      <c r="OJ4">
        <v>3.8532060000000003E-21</v>
      </c>
      <c r="OK4">
        <v>2.7326119999999999E-18</v>
      </c>
    </row>
    <row r="5" spans="1:401" x14ac:dyDescent="0.35">
      <c r="A5">
        <v>5</v>
      </c>
      <c r="B5" t="s">
        <v>4</v>
      </c>
      <c r="C5" t="s">
        <v>5</v>
      </c>
      <c r="D5" t="s">
        <v>9</v>
      </c>
      <c r="E5">
        <v>654.51840000000004</v>
      </c>
      <c r="F5">
        <v>0.71546449999999995</v>
      </c>
      <c r="G5">
        <v>12.724600000000001</v>
      </c>
      <c r="H5" s="1">
        <v>2.3227569999999998E-9</v>
      </c>
      <c r="I5" s="1">
        <v>7.8176070000000003E-7</v>
      </c>
      <c r="J5">
        <v>0.71228769999999997</v>
      </c>
      <c r="K5">
        <v>12.88645</v>
      </c>
      <c r="L5" s="1">
        <v>1.76233E-12</v>
      </c>
      <c r="M5" s="1">
        <v>6.0922259999999999E-10</v>
      </c>
      <c r="N5">
        <v>0.70906080000000005</v>
      </c>
      <c r="O5">
        <v>12.88148</v>
      </c>
      <c r="P5" s="1">
        <v>3.8970139999999999E-15</v>
      </c>
      <c r="Q5" s="1">
        <v>1.3481339999999999E-12</v>
      </c>
      <c r="R5">
        <v>0.70755889999999999</v>
      </c>
      <c r="S5">
        <v>12.86727</v>
      </c>
      <c r="T5" s="1">
        <v>9.0040029999999993E-18</v>
      </c>
      <c r="U5" s="1">
        <v>3.1175950000000001E-15</v>
      </c>
      <c r="V5">
        <v>0.70651759999999997</v>
      </c>
      <c r="W5">
        <v>12.848369999999999</v>
      </c>
      <c r="X5" s="1">
        <v>2.2975299999999999E-20</v>
      </c>
      <c r="Y5" s="1">
        <v>8.0610929999999998E-18</v>
      </c>
      <c r="Z5">
        <v>0.70547320000000002</v>
      </c>
      <c r="AA5">
        <v>12.68891</v>
      </c>
      <c r="AB5" s="1">
        <v>1.8147440000000001E-21</v>
      </c>
      <c r="AC5" s="1">
        <v>7.3418440000000004E-19</v>
      </c>
      <c r="AD5">
        <v>0.70441690000000001</v>
      </c>
      <c r="AE5">
        <v>12.64289</v>
      </c>
      <c r="AF5" s="1">
        <v>1.7503049999999999E-21</v>
      </c>
      <c r="AG5" s="1">
        <v>7.1179389999999995E-19</v>
      </c>
      <c r="AH5">
        <v>0.70301179999999996</v>
      </c>
      <c r="AI5">
        <v>12.60834</v>
      </c>
      <c r="AJ5" s="1">
        <v>1.7737860000000002E-21</v>
      </c>
      <c r="AK5" s="1">
        <v>7.2282509999999997E-19</v>
      </c>
      <c r="AL5">
        <v>0.70168680000000005</v>
      </c>
      <c r="AM5">
        <v>12.643560000000001</v>
      </c>
      <c r="AN5" s="1">
        <v>1.8823209999999999E-21</v>
      </c>
      <c r="AO5" s="1">
        <v>7.6870310000000001E-19</v>
      </c>
      <c r="AP5">
        <v>0.70033939999999995</v>
      </c>
      <c r="AQ5">
        <v>12.788119999999999</v>
      </c>
      <c r="AR5" s="1">
        <v>2.0196809999999999E-21</v>
      </c>
      <c r="AS5" s="1">
        <v>8.2575909999999998E-19</v>
      </c>
      <c r="AT5">
        <v>0.69898640000000001</v>
      </c>
      <c r="AU5">
        <v>12.803850000000001</v>
      </c>
      <c r="AV5" s="1">
        <v>2.1295609999999998E-21</v>
      </c>
      <c r="AW5" s="1">
        <v>8.7173469999999992E-19</v>
      </c>
      <c r="AX5">
        <v>0.69763140000000001</v>
      </c>
      <c r="AY5">
        <v>12.73002</v>
      </c>
      <c r="AZ5" s="1">
        <v>2.2204419999999999E-21</v>
      </c>
      <c r="BA5" s="1">
        <v>9.1009730000000008E-19</v>
      </c>
      <c r="BB5">
        <v>0.69625369999999998</v>
      </c>
      <c r="BC5">
        <v>12.65602</v>
      </c>
      <c r="BD5" s="1">
        <v>2.5586749999999999E-21</v>
      </c>
      <c r="BE5" s="1">
        <v>1.059904E-18</v>
      </c>
      <c r="BF5">
        <v>0.694851</v>
      </c>
      <c r="BG5">
        <v>12.439360000000001</v>
      </c>
      <c r="BH5" s="1">
        <v>3.9266410000000001E-21</v>
      </c>
      <c r="BI5" s="1">
        <v>1.6290209999999999E-18</v>
      </c>
      <c r="BJ5">
        <v>0.69345020000000002</v>
      </c>
      <c r="BK5">
        <v>12.3705</v>
      </c>
      <c r="BL5" s="1">
        <v>5.3666059999999998E-21</v>
      </c>
      <c r="BM5" s="1">
        <v>2.2305139999999999E-18</v>
      </c>
      <c r="BN5">
        <v>0.69105130000000003</v>
      </c>
      <c r="BO5">
        <v>12.200279999999999</v>
      </c>
      <c r="BP5" s="1">
        <v>9.6634040000000006E-21</v>
      </c>
      <c r="BQ5" s="1">
        <v>4.0792970000000002E-18</v>
      </c>
      <c r="BR5">
        <v>0.69740150000000001</v>
      </c>
      <c r="BS5">
        <v>12.014250000000001</v>
      </c>
      <c r="BT5">
        <v>1.9536179999999999E-20</v>
      </c>
      <c r="BU5" s="1">
        <v>8.3400959999999997E-18</v>
      </c>
      <c r="BV5">
        <v>0.7048179</v>
      </c>
      <c r="BW5">
        <v>11.88923</v>
      </c>
      <c r="BX5">
        <v>3.804197E-20</v>
      </c>
      <c r="BY5">
        <v>1.6346669999999999E-17</v>
      </c>
      <c r="BZ5">
        <v>0.71282509999999999</v>
      </c>
      <c r="CA5">
        <v>11.571709999999999</v>
      </c>
      <c r="CB5">
        <v>6.0717109999999999E-20</v>
      </c>
      <c r="CC5">
        <v>2.6292389999999999E-17</v>
      </c>
      <c r="CD5">
        <v>0.72163180000000005</v>
      </c>
      <c r="CE5">
        <v>11.35772</v>
      </c>
      <c r="CF5">
        <v>8.3460839999999998E-20</v>
      </c>
      <c r="CG5">
        <v>3.6514799999999999E-17</v>
      </c>
      <c r="CH5">
        <v>0.73171010000000003</v>
      </c>
      <c r="CI5">
        <v>11.006589999999999</v>
      </c>
      <c r="CJ5">
        <v>1.085072E-19</v>
      </c>
      <c r="CK5">
        <v>4.803035E-17</v>
      </c>
      <c r="CL5">
        <v>0.74258469999999999</v>
      </c>
      <c r="CM5">
        <v>10.730219999999999</v>
      </c>
      <c r="CN5">
        <v>1.362995E-19</v>
      </c>
      <c r="CO5">
        <v>6.1141250000000003E-17</v>
      </c>
      <c r="CP5">
        <v>0.75471029999999995</v>
      </c>
      <c r="CQ5">
        <v>10.471270000000001</v>
      </c>
      <c r="CR5">
        <v>1.6847210000000001E-19</v>
      </c>
      <c r="CS5">
        <v>7.668381E-17</v>
      </c>
      <c r="CT5">
        <v>0.76832180000000005</v>
      </c>
      <c r="CU5">
        <v>10.422140000000001</v>
      </c>
      <c r="CV5">
        <v>2.052245E-19</v>
      </c>
      <c r="CW5">
        <v>9.4952109999999997E-17</v>
      </c>
      <c r="CX5">
        <v>0.78289419999999998</v>
      </c>
      <c r="CY5">
        <v>10.43838</v>
      </c>
      <c r="CZ5">
        <v>2.4616329999999998E-19</v>
      </c>
      <c r="DA5">
        <v>1.1597030000000001E-16</v>
      </c>
      <c r="DB5">
        <v>0.79864380000000001</v>
      </c>
      <c r="DC5">
        <v>10.594480000000001</v>
      </c>
      <c r="DD5">
        <v>2.9341799999999999E-19</v>
      </c>
      <c r="DE5">
        <v>1.4102980000000001E-16</v>
      </c>
      <c r="DF5">
        <v>0.80893700000000002</v>
      </c>
      <c r="DG5">
        <v>10.473229999999999</v>
      </c>
      <c r="DH5">
        <v>3.4302690000000001E-19</v>
      </c>
      <c r="DI5">
        <v>1.6776109999999999E-16</v>
      </c>
      <c r="DJ5">
        <v>0.80007410000000001</v>
      </c>
      <c r="DK5">
        <v>10.5281</v>
      </c>
      <c r="DL5">
        <v>3.9920999999999999E-19</v>
      </c>
      <c r="DM5">
        <v>1.9596489999999999E-16</v>
      </c>
      <c r="DN5">
        <v>0.7910142</v>
      </c>
      <c r="DO5">
        <v>10.5077</v>
      </c>
      <c r="DP5">
        <v>4.6175880000000005E-19</v>
      </c>
      <c r="DQ5">
        <v>2.2759889999999999E-16</v>
      </c>
      <c r="DR5">
        <v>0.7817923</v>
      </c>
      <c r="DS5">
        <v>10.40616</v>
      </c>
      <c r="DT5">
        <v>5.2491999999999996E-19</v>
      </c>
      <c r="DU5">
        <v>2.5964589999999999E-16</v>
      </c>
      <c r="DV5">
        <v>0.77274299999999996</v>
      </c>
      <c r="DW5">
        <v>10.38654</v>
      </c>
      <c r="DX5">
        <v>5.8806850000000004E-19</v>
      </c>
      <c r="DY5">
        <v>2.9187639999999998E-16</v>
      </c>
      <c r="DZ5">
        <v>0.76344670000000003</v>
      </c>
      <c r="EA5">
        <v>10.38855</v>
      </c>
      <c r="EB5">
        <v>6.6204130000000002E-19</v>
      </c>
      <c r="EC5">
        <v>3.2972289999999998E-16</v>
      </c>
      <c r="ED5">
        <v>0.75401030000000002</v>
      </c>
      <c r="EE5">
        <v>10.5212</v>
      </c>
      <c r="EF5">
        <v>7.471418E-19</v>
      </c>
      <c r="EG5">
        <v>3.7342270000000002E-16</v>
      </c>
      <c r="EH5">
        <v>0.74460660000000001</v>
      </c>
      <c r="EI5">
        <v>10.685409999999999</v>
      </c>
      <c r="EJ5">
        <v>8.3918029999999996E-19</v>
      </c>
      <c r="EK5">
        <v>4.2086009999999998E-16</v>
      </c>
      <c r="EL5">
        <v>0.7348597</v>
      </c>
      <c r="EM5">
        <v>10.64423</v>
      </c>
      <c r="EN5">
        <v>9.1546009999999997E-19</v>
      </c>
      <c r="EO5">
        <v>4.6080880000000001E-16</v>
      </c>
      <c r="EP5">
        <v>0.72465990000000002</v>
      </c>
      <c r="EQ5">
        <v>10.75539</v>
      </c>
      <c r="ER5">
        <v>1.0440359999999999E-18</v>
      </c>
      <c r="ES5">
        <v>5.2830490000000003E-16</v>
      </c>
      <c r="ET5">
        <v>0.71459139999999999</v>
      </c>
      <c r="EU5">
        <v>10.76947</v>
      </c>
      <c r="EV5">
        <v>1.2234339999999999E-18</v>
      </c>
      <c r="EW5">
        <v>6.2159800000000005E-16</v>
      </c>
      <c r="EX5">
        <v>0.70417280000000004</v>
      </c>
      <c r="EY5">
        <v>10.517480000000001</v>
      </c>
      <c r="EZ5">
        <v>1.44603E-18</v>
      </c>
      <c r="FA5">
        <v>7.3792709999999997E-16</v>
      </c>
      <c r="FB5">
        <v>0.69347199999999998</v>
      </c>
      <c r="FC5">
        <v>10.44483</v>
      </c>
      <c r="FD5">
        <v>1.6628230000000001E-18</v>
      </c>
      <c r="FE5">
        <v>8.5193700000000004E-16</v>
      </c>
      <c r="FF5">
        <v>0.69306749999999995</v>
      </c>
      <c r="FG5">
        <v>10.48179</v>
      </c>
      <c r="FH5">
        <v>1.7496800000000002E-18</v>
      </c>
      <c r="FI5">
        <v>8.9041840000000007E-16</v>
      </c>
      <c r="FJ5">
        <v>0.69257579999999996</v>
      </c>
      <c r="FK5">
        <v>10.65878</v>
      </c>
      <c r="FL5">
        <v>1.704856E-18</v>
      </c>
      <c r="FM5">
        <v>8.6368360000000001E-16</v>
      </c>
      <c r="FN5">
        <v>0.69168499999999999</v>
      </c>
      <c r="FO5">
        <v>10.836130000000001</v>
      </c>
      <c r="FP5">
        <v>1.286463E-18</v>
      </c>
      <c r="FQ5">
        <v>6.4707669999999996E-16</v>
      </c>
      <c r="FR5">
        <v>0.69066609999999995</v>
      </c>
      <c r="FS5">
        <v>10.87358</v>
      </c>
      <c r="FT5">
        <v>8.6969240000000005E-19</v>
      </c>
      <c r="FU5">
        <v>4.3651490000000002E-16</v>
      </c>
      <c r="FV5">
        <v>0.68959190000000004</v>
      </c>
      <c r="FW5">
        <v>10.878819999999999</v>
      </c>
      <c r="FX5">
        <v>6.247637E-19</v>
      </c>
      <c r="FY5">
        <v>3.13565E-16</v>
      </c>
      <c r="FZ5">
        <v>0.68854269999999995</v>
      </c>
      <c r="GA5">
        <v>10.85392</v>
      </c>
      <c r="GB5">
        <v>5.0017810000000003E-19</v>
      </c>
      <c r="GC5">
        <v>2.5097050000000002E-16</v>
      </c>
      <c r="GD5">
        <v>0.68747219999999998</v>
      </c>
      <c r="GE5">
        <v>10.648960000000001</v>
      </c>
      <c r="GF5">
        <v>4.3246910000000001E-19</v>
      </c>
      <c r="GG5">
        <v>2.168228E-16</v>
      </c>
      <c r="GH5">
        <v>0.68638600000000005</v>
      </c>
      <c r="GI5">
        <v>10.6152</v>
      </c>
      <c r="GJ5">
        <v>3.9338600000000001E-19</v>
      </c>
      <c r="GK5">
        <v>1.96963E-16</v>
      </c>
      <c r="GL5">
        <v>0.68643449999999995</v>
      </c>
      <c r="GM5">
        <v>10.62654</v>
      </c>
      <c r="GN5">
        <v>3.6449629999999998E-19</v>
      </c>
      <c r="GO5">
        <v>1.8194150000000001E-16</v>
      </c>
      <c r="GP5">
        <v>0.68649110000000002</v>
      </c>
      <c r="GQ5">
        <v>10.65255</v>
      </c>
      <c r="GR5">
        <v>3.309382E-19</v>
      </c>
      <c r="GS5">
        <v>1.6448400000000001E-16</v>
      </c>
      <c r="GT5">
        <v>0.6865021</v>
      </c>
      <c r="GU5">
        <v>10.771570000000001</v>
      </c>
      <c r="GV5">
        <v>2.821081E-19</v>
      </c>
      <c r="GW5">
        <v>1.3965510000000001E-16</v>
      </c>
      <c r="GX5">
        <v>0.68650909999999998</v>
      </c>
      <c r="GY5">
        <v>10.877660000000001</v>
      </c>
      <c r="GZ5">
        <v>2.4221200000000002E-19</v>
      </c>
      <c r="HA5">
        <v>1.1961630000000001E-16</v>
      </c>
      <c r="HB5">
        <v>0.68650529999999998</v>
      </c>
      <c r="HC5">
        <v>10.877549999999999</v>
      </c>
      <c r="HD5">
        <v>2.1709210000000002E-19</v>
      </c>
      <c r="HE5">
        <v>1.0694519999999999E-16</v>
      </c>
      <c r="HF5">
        <v>0.68649919999999998</v>
      </c>
      <c r="HG5">
        <v>10.742570000000001</v>
      </c>
      <c r="HH5">
        <v>2.0037270000000001E-19</v>
      </c>
      <c r="HI5">
        <v>9.8425659999999996E-17</v>
      </c>
      <c r="HJ5">
        <v>0.68650639999999996</v>
      </c>
      <c r="HK5">
        <v>10.68174</v>
      </c>
      <c r="HL5">
        <v>1.883605E-19</v>
      </c>
      <c r="HM5">
        <v>9.2229430000000001E-17</v>
      </c>
      <c r="HN5">
        <v>0.68649729999999998</v>
      </c>
      <c r="HO5">
        <v>10.67712</v>
      </c>
      <c r="HP5">
        <v>1.7890380000000001E-19</v>
      </c>
      <c r="HQ5">
        <v>8.7307179999999998E-17</v>
      </c>
      <c r="HR5">
        <v>0.68688519999999997</v>
      </c>
      <c r="HS5">
        <v>10.67136</v>
      </c>
      <c r="HT5">
        <v>1.7051460000000001E-19</v>
      </c>
      <c r="HU5">
        <v>8.2899879999999998E-17</v>
      </c>
      <c r="HV5">
        <v>0.68725709999999995</v>
      </c>
      <c r="HW5">
        <v>10.669280000000001</v>
      </c>
      <c r="HX5">
        <v>1.5994369999999999E-19</v>
      </c>
      <c r="HY5">
        <v>7.7418839999999996E-17</v>
      </c>
      <c r="HZ5">
        <v>0.68764820000000004</v>
      </c>
      <c r="IA5">
        <v>10.784840000000001</v>
      </c>
      <c r="IB5">
        <v>1.458069E-19</v>
      </c>
      <c r="IC5">
        <v>7.0289110000000004E-17</v>
      </c>
      <c r="ID5">
        <v>0.68799880000000002</v>
      </c>
      <c r="IE5">
        <v>10.92686</v>
      </c>
      <c r="IF5">
        <v>1.3370659999999999E-19</v>
      </c>
      <c r="IG5">
        <v>6.4223340000000001E-17</v>
      </c>
      <c r="IH5">
        <v>0.68835950000000001</v>
      </c>
      <c r="II5">
        <v>10.93648</v>
      </c>
      <c r="IJ5">
        <v>1.2471079999999999E-19</v>
      </c>
      <c r="IK5">
        <v>5.9688080000000003E-17</v>
      </c>
      <c r="IL5">
        <v>0.68872069999999996</v>
      </c>
      <c r="IM5">
        <v>10.907080000000001</v>
      </c>
      <c r="IN5">
        <v>1.1770290000000001E-19</v>
      </c>
      <c r="IO5">
        <v>5.6145450000000003E-17</v>
      </c>
      <c r="IP5">
        <v>0.68907700000000005</v>
      </c>
      <c r="IQ5">
        <v>10.73856</v>
      </c>
      <c r="IR5">
        <v>1.1192579999999999E-19</v>
      </c>
      <c r="IS5">
        <v>5.3224500000000002E-17</v>
      </c>
      <c r="IT5">
        <v>0.68943589999999999</v>
      </c>
      <c r="IU5">
        <v>10.728949999999999</v>
      </c>
      <c r="IV5">
        <v>1.065024E-19</v>
      </c>
      <c r="IW5">
        <v>5.0503299999999998E-17</v>
      </c>
      <c r="IX5">
        <v>0.68944220000000001</v>
      </c>
      <c r="IY5">
        <v>10.738569999999999</v>
      </c>
      <c r="IZ5">
        <v>1.0213540000000001E-19</v>
      </c>
      <c r="JA5">
        <v>4.8323949999999999E-17</v>
      </c>
      <c r="JB5">
        <v>0.68939519999999999</v>
      </c>
      <c r="JC5">
        <v>10.79134</v>
      </c>
      <c r="JD5">
        <v>9.9582869999999999E-20</v>
      </c>
      <c r="JE5">
        <v>4.7043020000000001E-17</v>
      </c>
      <c r="JF5">
        <v>0.68940369999999995</v>
      </c>
      <c r="JG5">
        <v>11.01294</v>
      </c>
      <c r="JH5">
        <v>1.00113E-19</v>
      </c>
      <c r="JI5">
        <v>4.72301E-17</v>
      </c>
      <c r="JJ5">
        <v>0.68940420000000002</v>
      </c>
      <c r="JK5">
        <v>10.997400000000001</v>
      </c>
      <c r="JL5">
        <v>1.004491E-19</v>
      </c>
      <c r="JM5">
        <v>4.7296630000000002E-17</v>
      </c>
      <c r="JN5">
        <v>0.68940230000000002</v>
      </c>
      <c r="JO5">
        <v>11.00253</v>
      </c>
      <c r="JP5">
        <v>9.9057839999999995E-20</v>
      </c>
      <c r="JQ5">
        <v>4.6571140000000002E-17</v>
      </c>
      <c r="JR5">
        <v>0.6893996</v>
      </c>
      <c r="JS5">
        <v>11.037100000000001</v>
      </c>
      <c r="JT5">
        <v>9.6409609999999995E-20</v>
      </c>
      <c r="JU5">
        <v>4.5267849999999999E-17</v>
      </c>
      <c r="JV5">
        <v>0.68940170000000001</v>
      </c>
      <c r="JW5">
        <v>10.84164</v>
      </c>
      <c r="JX5">
        <v>9.3281109999999999E-20</v>
      </c>
      <c r="JY5">
        <v>4.375114E-17</v>
      </c>
      <c r="JZ5">
        <v>0.68941079999999999</v>
      </c>
      <c r="KA5">
        <v>10.781879999999999</v>
      </c>
      <c r="KB5">
        <v>8.9744950000000002E-20</v>
      </c>
      <c r="KC5">
        <v>4.2057390000000001E-17</v>
      </c>
      <c r="KD5">
        <v>0.68864519999999996</v>
      </c>
      <c r="KE5">
        <v>10.77863</v>
      </c>
      <c r="KF5">
        <v>8.6950959999999996E-20</v>
      </c>
      <c r="KG5">
        <v>4.0755359999999999E-17</v>
      </c>
      <c r="KH5">
        <v>0.68787880000000001</v>
      </c>
      <c r="KI5">
        <v>10.87701</v>
      </c>
      <c r="KJ5">
        <v>8.6632760000000003E-20</v>
      </c>
      <c r="KK5">
        <v>4.064917E-17</v>
      </c>
      <c r="KL5">
        <v>0.68715610000000005</v>
      </c>
      <c r="KM5">
        <v>11.09958</v>
      </c>
      <c r="KN5">
        <v>9.1108769999999996E-20</v>
      </c>
      <c r="KO5">
        <v>4.2779979999999999E-17</v>
      </c>
      <c r="KP5">
        <v>0.68641200000000002</v>
      </c>
      <c r="KQ5">
        <v>11.158799999999999</v>
      </c>
      <c r="KR5">
        <v>9.5302029999999995E-20</v>
      </c>
      <c r="KS5">
        <v>4.4736230000000002E-17</v>
      </c>
      <c r="KT5">
        <v>0.68568580000000001</v>
      </c>
      <c r="KU5">
        <v>11.188689999999999</v>
      </c>
      <c r="KV5">
        <v>9.6754099999999999E-20</v>
      </c>
      <c r="KW5">
        <v>4.5407409999999999E-17</v>
      </c>
      <c r="KX5">
        <v>0.6849596</v>
      </c>
      <c r="KY5">
        <v>11.14087</v>
      </c>
      <c r="KZ5">
        <v>9.6385110000000002E-20</v>
      </c>
      <c r="LA5">
        <v>4.5236340000000002E-17</v>
      </c>
      <c r="LB5">
        <v>0.68423659999999997</v>
      </c>
      <c r="LC5">
        <v>10.9056</v>
      </c>
      <c r="LD5">
        <v>9.4951330000000003E-20</v>
      </c>
      <c r="LE5">
        <v>4.4574730000000001E-17</v>
      </c>
      <c r="LF5">
        <v>0.68346799999999996</v>
      </c>
      <c r="LG5">
        <v>10.86056</v>
      </c>
      <c r="LH5">
        <v>9.3026659999999998E-20</v>
      </c>
      <c r="LI5">
        <v>4.3691629999999997E-17</v>
      </c>
      <c r="LJ5">
        <v>0.68350299999999997</v>
      </c>
      <c r="LK5">
        <v>10.85244</v>
      </c>
      <c r="LL5">
        <v>9.0479570000000006E-20</v>
      </c>
      <c r="LM5">
        <v>4.2478670000000001E-17</v>
      </c>
      <c r="LN5">
        <v>0.68356450000000002</v>
      </c>
      <c r="LO5">
        <v>10.995340000000001</v>
      </c>
      <c r="LP5">
        <v>8.5538519999999995E-20</v>
      </c>
      <c r="LQ5">
        <v>4.0121760000000003E-17</v>
      </c>
      <c r="LR5">
        <v>0.68356539999999999</v>
      </c>
      <c r="LS5">
        <v>11.209199999999999</v>
      </c>
      <c r="LT5">
        <v>7.6639040000000001E-20</v>
      </c>
      <c r="LU5">
        <v>3.5927040000000002E-17</v>
      </c>
      <c r="LV5">
        <v>0.68355980000000005</v>
      </c>
      <c r="LW5">
        <v>11.25291</v>
      </c>
      <c r="LX5">
        <v>6.8928789999999994E-20</v>
      </c>
      <c r="LY5">
        <v>3.2331929999999997E-17</v>
      </c>
      <c r="LZ5">
        <v>0.68356079999999997</v>
      </c>
      <c r="MA5">
        <v>11.228210000000001</v>
      </c>
      <c r="MB5">
        <v>6.3613900000000003E-20</v>
      </c>
      <c r="MC5">
        <v>2.985743E-17</v>
      </c>
      <c r="MD5">
        <v>0.68356499999999998</v>
      </c>
      <c r="ME5">
        <v>11.208</v>
      </c>
      <c r="MF5">
        <v>6.0033520000000001E-20</v>
      </c>
      <c r="MG5">
        <v>2.8189970000000001E-17</v>
      </c>
      <c r="MH5">
        <v>0.68355100000000002</v>
      </c>
      <c r="MI5">
        <v>10.97855</v>
      </c>
      <c r="MJ5">
        <v>5.7222250000000004E-20</v>
      </c>
      <c r="MK5">
        <v>2.6878199999999999E-17</v>
      </c>
      <c r="ML5">
        <v>0.6835601</v>
      </c>
      <c r="MM5">
        <v>10.916880000000001</v>
      </c>
      <c r="MN5">
        <v>5.487479E-20</v>
      </c>
      <c r="MO5">
        <v>2.577904E-17</v>
      </c>
      <c r="MP5">
        <v>0.68471119999999996</v>
      </c>
      <c r="MQ5">
        <v>10.92062</v>
      </c>
      <c r="MR5">
        <v>5.2256859999999998E-20</v>
      </c>
      <c r="MS5">
        <v>2.4521439999999999E-17</v>
      </c>
      <c r="MT5">
        <v>0.68587920000000002</v>
      </c>
      <c r="MU5">
        <v>11.05654</v>
      </c>
      <c r="MV5">
        <v>4.7491500000000003E-20</v>
      </c>
      <c r="MW5">
        <v>2.222647E-17</v>
      </c>
      <c r="MX5">
        <v>0.68697850000000005</v>
      </c>
      <c r="MY5">
        <v>11.13855</v>
      </c>
      <c r="MZ5">
        <v>3.8684839999999999E-20</v>
      </c>
      <c r="NA5">
        <v>1.806966E-17</v>
      </c>
      <c r="NB5">
        <v>0.68809549999999997</v>
      </c>
      <c r="NC5">
        <v>11.110150000000001</v>
      </c>
      <c r="ND5">
        <v>3.1489579999999998E-20</v>
      </c>
      <c r="NE5">
        <v>1.4709630000000001E-17</v>
      </c>
      <c r="NF5">
        <v>0.68917320000000004</v>
      </c>
      <c r="NG5">
        <v>11.28715</v>
      </c>
      <c r="NH5">
        <v>2.7026620000000001E-20</v>
      </c>
      <c r="NI5">
        <v>1.262887E-17</v>
      </c>
      <c r="NJ5">
        <v>0.69024189999999996</v>
      </c>
      <c r="NK5">
        <v>11.231299999999999</v>
      </c>
      <c r="NL5">
        <v>2.4334370000000001E-20</v>
      </c>
      <c r="NM5">
        <v>1.1372130000000001E-17</v>
      </c>
      <c r="NN5">
        <v>0.69134050000000002</v>
      </c>
      <c r="NO5">
        <v>11.045199999999999</v>
      </c>
      <c r="NP5">
        <v>2.2461829999999999E-20</v>
      </c>
      <c r="NQ5">
        <v>1.049132E-17</v>
      </c>
      <c r="NR5">
        <v>0.69240069999999998</v>
      </c>
      <c r="NS5">
        <v>11.01995</v>
      </c>
      <c r="NT5">
        <v>2.1007789999999999E-20</v>
      </c>
      <c r="NU5">
        <v>9.8055399999999997E-18</v>
      </c>
      <c r="NV5">
        <v>0.69195689999999999</v>
      </c>
      <c r="NW5">
        <v>11.00703</v>
      </c>
      <c r="NX5">
        <v>1.9917810000000001E-20</v>
      </c>
      <c r="NY5">
        <v>9.3051900000000006E-18</v>
      </c>
      <c r="NZ5">
        <v>0.69151660000000004</v>
      </c>
      <c r="OA5">
        <v>11.16391</v>
      </c>
      <c r="OB5">
        <v>2.064859E-20</v>
      </c>
      <c r="OC5">
        <v>9.6769150000000001E-18</v>
      </c>
      <c r="OD5">
        <v>0.69114430000000004</v>
      </c>
      <c r="OE5">
        <v>11.37219</v>
      </c>
      <c r="OF5">
        <v>2.504782E-20</v>
      </c>
      <c r="OG5">
        <v>1.175565E-17</v>
      </c>
      <c r="OH5">
        <v>0.69079040000000003</v>
      </c>
      <c r="OI5">
        <v>11.4343</v>
      </c>
      <c r="OJ5">
        <v>2.9271610000000002E-20</v>
      </c>
      <c r="OK5">
        <v>1.3712180000000001E-17</v>
      </c>
    </row>
    <row r="6" spans="1:401" x14ac:dyDescent="0.35">
      <c r="A6">
        <v>6</v>
      </c>
      <c r="B6" t="s">
        <v>4</v>
      </c>
      <c r="C6" t="s">
        <v>5</v>
      </c>
      <c r="D6" t="s">
        <v>10</v>
      </c>
      <c r="E6">
        <v>629.23220000000003</v>
      </c>
      <c r="F6">
        <v>1.233482</v>
      </c>
      <c r="G6">
        <v>12.73208</v>
      </c>
      <c r="H6" s="1">
        <v>1.7358190000000001E-7</v>
      </c>
      <c r="I6" s="1">
        <v>8.1865679999999996E-5</v>
      </c>
      <c r="J6">
        <v>1.248489</v>
      </c>
      <c r="K6">
        <v>12.94228</v>
      </c>
      <c r="L6" s="1">
        <v>3.7439439999999999E-10</v>
      </c>
      <c r="M6" s="1">
        <v>1.783136E-7</v>
      </c>
      <c r="N6">
        <v>1.263838</v>
      </c>
      <c r="O6">
        <v>12.937049999999999</v>
      </c>
      <c r="P6" s="1">
        <v>8.3214980000000003E-13</v>
      </c>
      <c r="Q6" s="1">
        <v>3.9891110000000001E-10</v>
      </c>
      <c r="R6">
        <v>1.2651399999999999</v>
      </c>
      <c r="S6">
        <v>12.916130000000001</v>
      </c>
      <c r="T6" s="1">
        <v>1.9195039999999998E-15</v>
      </c>
      <c r="U6" s="1">
        <v>9.2214029999999992E-13</v>
      </c>
      <c r="V6">
        <v>1.2619940000000001</v>
      </c>
      <c r="W6">
        <v>12.8926</v>
      </c>
      <c r="X6" s="1">
        <v>5.0495049999999998E-18</v>
      </c>
      <c r="Y6" s="1">
        <v>2.4231879999999998E-15</v>
      </c>
      <c r="Z6">
        <v>1.2588269999999999</v>
      </c>
      <c r="AA6">
        <v>12.69871</v>
      </c>
      <c r="AB6" s="1">
        <v>5.3485560000000003E-19</v>
      </c>
      <c r="AC6" s="1">
        <v>2.5762060000000002E-16</v>
      </c>
      <c r="AD6">
        <v>1.2556860000000001</v>
      </c>
      <c r="AE6">
        <v>12.63354</v>
      </c>
      <c r="AF6" s="1">
        <v>5.202231E-19</v>
      </c>
      <c r="AG6" s="1">
        <v>2.5043980000000002E-16</v>
      </c>
      <c r="AH6">
        <v>1.2517100000000001</v>
      </c>
      <c r="AI6">
        <v>12.599349999999999</v>
      </c>
      <c r="AJ6" s="1">
        <v>5.281737E-19</v>
      </c>
      <c r="AK6" s="1">
        <v>2.5413980000000001E-16</v>
      </c>
      <c r="AL6">
        <v>1.247749</v>
      </c>
      <c r="AM6">
        <v>12.64198</v>
      </c>
      <c r="AN6" s="1">
        <v>5.6168960000000002E-19</v>
      </c>
      <c r="AO6" s="1">
        <v>2.7009330000000001E-16</v>
      </c>
      <c r="AP6">
        <v>1.2437560000000001</v>
      </c>
      <c r="AQ6">
        <v>12.83915</v>
      </c>
      <c r="AR6" s="1">
        <v>6.0276440000000005E-19</v>
      </c>
      <c r="AS6" s="1">
        <v>2.8966320000000002E-16</v>
      </c>
      <c r="AT6">
        <v>1.239798</v>
      </c>
      <c r="AU6">
        <v>12.87205</v>
      </c>
      <c r="AV6" s="1">
        <v>6.3571440000000003E-19</v>
      </c>
      <c r="AW6" s="1">
        <v>3.0530779999999998E-16</v>
      </c>
      <c r="AX6">
        <v>1.235716</v>
      </c>
      <c r="AY6">
        <v>12.78856</v>
      </c>
      <c r="AZ6" s="1">
        <v>6.6309929999999996E-19</v>
      </c>
      <c r="BA6" s="1">
        <v>3.1823100000000001E-16</v>
      </c>
      <c r="BB6">
        <v>1.23166</v>
      </c>
      <c r="BC6">
        <v>12.710800000000001</v>
      </c>
      <c r="BD6" s="1">
        <v>6.8623200000000003E-19</v>
      </c>
      <c r="BE6" s="1">
        <v>3.2928840000000001E-16</v>
      </c>
      <c r="BF6">
        <v>1.2275529999999999</v>
      </c>
      <c r="BG6">
        <v>12.449820000000001</v>
      </c>
      <c r="BH6" s="1">
        <v>7.1002289999999999E-19</v>
      </c>
      <c r="BI6" s="1">
        <v>3.409259E-16</v>
      </c>
      <c r="BJ6">
        <v>1.2234119999999999</v>
      </c>
      <c r="BK6">
        <v>12.36816</v>
      </c>
      <c r="BL6" s="1">
        <v>7.2970710000000004E-19</v>
      </c>
      <c r="BM6" s="1">
        <v>3.5058049999999998E-16</v>
      </c>
      <c r="BN6">
        <v>1.211371</v>
      </c>
      <c r="BO6">
        <v>12.20579</v>
      </c>
      <c r="BP6" s="1">
        <v>7.9809350000000001E-19</v>
      </c>
      <c r="BQ6" s="1">
        <v>3.8579829999999999E-16</v>
      </c>
      <c r="BR6">
        <v>1.199487</v>
      </c>
      <c r="BS6">
        <v>12.031459999999999</v>
      </c>
      <c r="BT6">
        <v>1.154826E-18</v>
      </c>
      <c r="BU6" s="1">
        <v>5.6422469999999997E-16</v>
      </c>
      <c r="BV6">
        <v>1.1880550000000001</v>
      </c>
      <c r="BW6">
        <v>11.95149</v>
      </c>
      <c r="BX6">
        <v>1.7340209999999999E-18</v>
      </c>
      <c r="BY6" s="1">
        <v>8.5570669999999996E-16</v>
      </c>
      <c r="BZ6">
        <v>1.176301</v>
      </c>
      <c r="CA6">
        <v>11.61276</v>
      </c>
      <c r="CB6">
        <v>2.2436190000000001E-18</v>
      </c>
      <c r="CC6">
        <v>1.1186240000000001E-15</v>
      </c>
      <c r="CD6">
        <v>1.164382</v>
      </c>
      <c r="CE6">
        <v>11.41164</v>
      </c>
      <c r="CF6">
        <v>2.6147550000000002E-18</v>
      </c>
      <c r="CG6">
        <v>1.317766E-15</v>
      </c>
      <c r="CH6">
        <v>1.152898</v>
      </c>
      <c r="CI6">
        <v>11.036849999999999</v>
      </c>
      <c r="CJ6">
        <v>2.980422E-18</v>
      </c>
      <c r="CK6">
        <v>1.518904E-15</v>
      </c>
      <c r="CL6">
        <v>1.1410819999999999</v>
      </c>
      <c r="CM6">
        <v>10.74858</v>
      </c>
      <c r="CN6">
        <v>3.3466210000000001E-18</v>
      </c>
      <c r="CO6">
        <v>1.725432E-15</v>
      </c>
      <c r="CP6">
        <v>1.1290249999999999</v>
      </c>
      <c r="CQ6">
        <v>10.48616</v>
      </c>
      <c r="CR6">
        <v>3.7533519999999999E-18</v>
      </c>
      <c r="CS6">
        <v>1.9589190000000001E-15</v>
      </c>
      <c r="CT6">
        <v>1.116698</v>
      </c>
      <c r="CU6">
        <v>10.41966</v>
      </c>
      <c r="CV6">
        <v>4.1986000000000001E-18</v>
      </c>
      <c r="CW6">
        <v>2.2203660000000002E-15</v>
      </c>
      <c r="CX6">
        <v>1.1040179999999999</v>
      </c>
      <c r="CY6">
        <v>10.437749999999999</v>
      </c>
      <c r="CZ6">
        <v>4.6735329999999999E-18</v>
      </c>
      <c r="DA6">
        <v>2.505652E-15</v>
      </c>
      <c r="DB6">
        <v>1.090991</v>
      </c>
      <c r="DC6">
        <v>10.65718</v>
      </c>
      <c r="DD6">
        <v>5.2192179999999996E-18</v>
      </c>
      <c r="DE6">
        <v>2.8386159999999999E-15</v>
      </c>
      <c r="DF6">
        <v>1.0786560000000001</v>
      </c>
      <c r="DG6">
        <v>10.511419999999999</v>
      </c>
      <c r="DH6">
        <v>5.7631830000000001E-18</v>
      </c>
      <c r="DI6">
        <v>3.1669389999999999E-15</v>
      </c>
      <c r="DJ6">
        <v>1.065337</v>
      </c>
      <c r="DK6">
        <v>10.58398</v>
      </c>
      <c r="DL6">
        <v>6.242198E-18</v>
      </c>
      <c r="DM6">
        <v>3.4331299999999998E-15</v>
      </c>
      <c r="DN6">
        <v>1.051587</v>
      </c>
      <c r="DO6">
        <v>10.544370000000001</v>
      </c>
      <c r="DP6">
        <v>6.7417699999999998E-18</v>
      </c>
      <c r="DQ6">
        <v>3.711069E-15</v>
      </c>
      <c r="DR6">
        <v>1.037601</v>
      </c>
      <c r="DS6">
        <v>10.40672</v>
      </c>
      <c r="DT6">
        <v>7.1482199999999997E-18</v>
      </c>
      <c r="DU6">
        <v>3.9365889999999997E-15</v>
      </c>
      <c r="DV6">
        <v>1.0242960000000001</v>
      </c>
      <c r="DW6">
        <v>10.370660000000001</v>
      </c>
      <c r="DX6">
        <v>7.5349310000000001E-18</v>
      </c>
      <c r="DY6">
        <v>4.14968E-15</v>
      </c>
      <c r="DZ6">
        <v>1.010532</v>
      </c>
      <c r="EA6">
        <v>10.36951</v>
      </c>
      <c r="EB6">
        <v>7.9847090000000006E-18</v>
      </c>
      <c r="EC6">
        <v>4.3975050000000001E-15</v>
      </c>
      <c r="ED6">
        <v>0.99643340000000002</v>
      </c>
      <c r="EE6">
        <v>10.538270000000001</v>
      </c>
      <c r="EF6">
        <v>8.4932090000000006E-18</v>
      </c>
      <c r="EG6">
        <v>4.6781550000000004E-15</v>
      </c>
      <c r="EH6">
        <v>0.98195580000000005</v>
      </c>
      <c r="EI6">
        <v>10.779299999999999</v>
      </c>
      <c r="EJ6">
        <v>8.9845220000000003E-18</v>
      </c>
      <c r="EK6">
        <v>4.9506060000000001E-15</v>
      </c>
      <c r="EL6">
        <v>0.96687489999999998</v>
      </c>
      <c r="EM6">
        <v>10.725289999999999</v>
      </c>
      <c r="EN6">
        <v>9.2332089999999998E-18</v>
      </c>
      <c r="EO6">
        <v>5.0903850000000004E-15</v>
      </c>
      <c r="EP6">
        <v>0.95121330000000004</v>
      </c>
      <c r="EQ6">
        <v>10.86619</v>
      </c>
      <c r="ER6">
        <v>9.9865870000000006E-18</v>
      </c>
      <c r="ES6">
        <v>5.5129409999999998E-15</v>
      </c>
      <c r="ET6">
        <v>0.93561150000000004</v>
      </c>
      <c r="EU6">
        <v>10.891579999999999</v>
      </c>
      <c r="EV6">
        <v>1.106627E-17</v>
      </c>
      <c r="EW6">
        <v>6.1097229999999997E-15</v>
      </c>
      <c r="EX6">
        <v>0.91939820000000005</v>
      </c>
      <c r="EY6">
        <v>10.547929999999999</v>
      </c>
      <c r="EZ6">
        <v>1.236787E-17</v>
      </c>
      <c r="FA6">
        <v>6.8291320000000002E-15</v>
      </c>
      <c r="FB6">
        <v>0.90291449999999995</v>
      </c>
      <c r="FC6">
        <v>10.423400000000001</v>
      </c>
      <c r="FD6">
        <v>1.343328E-17</v>
      </c>
      <c r="FE6">
        <v>7.4124819999999997E-15</v>
      </c>
      <c r="FF6">
        <v>0.90086029999999995</v>
      </c>
      <c r="FG6">
        <v>10.459949999999999</v>
      </c>
      <c r="FH6">
        <v>1.385649E-17</v>
      </c>
      <c r="FI6">
        <v>7.5737620000000007E-15</v>
      </c>
      <c r="FJ6">
        <v>0.90017740000000002</v>
      </c>
      <c r="FK6">
        <v>10.68501</v>
      </c>
      <c r="FL6">
        <v>1.335265E-17</v>
      </c>
      <c r="FM6">
        <v>7.2541540000000006E-15</v>
      </c>
      <c r="FN6">
        <v>0.89879039999999999</v>
      </c>
      <c r="FO6">
        <v>10.9474</v>
      </c>
      <c r="FP6">
        <v>9.8274760000000004E-18</v>
      </c>
      <c r="FQ6">
        <v>5.3031890000000003E-15</v>
      </c>
      <c r="FR6">
        <v>0.89725069999999996</v>
      </c>
      <c r="FS6">
        <v>10.9998</v>
      </c>
      <c r="FT6">
        <v>6.6080869999999997E-18</v>
      </c>
      <c r="FU6">
        <v>3.5568259999999998E-15</v>
      </c>
      <c r="FV6">
        <v>0.89566889999999999</v>
      </c>
      <c r="FW6">
        <v>11.0017</v>
      </c>
      <c r="FX6">
        <v>4.7638619999999998E-18</v>
      </c>
      <c r="FY6">
        <v>2.561574E-15</v>
      </c>
      <c r="FZ6">
        <v>0.89401350000000002</v>
      </c>
      <c r="GA6">
        <v>10.976660000000001</v>
      </c>
      <c r="GB6">
        <v>3.8221530000000002E-18</v>
      </c>
      <c r="GC6">
        <v>2.0526549999999998E-15</v>
      </c>
      <c r="GD6">
        <v>0.89240489999999995</v>
      </c>
      <c r="GE6">
        <v>10.682029999999999</v>
      </c>
      <c r="GF6">
        <v>3.3039080000000001E-18</v>
      </c>
      <c r="GG6">
        <v>1.771451E-15</v>
      </c>
      <c r="GH6">
        <v>0.89074390000000003</v>
      </c>
      <c r="GI6">
        <v>10.620760000000001</v>
      </c>
      <c r="GJ6">
        <v>2.9986210000000001E-18</v>
      </c>
      <c r="GK6">
        <v>1.6044610000000001E-15</v>
      </c>
      <c r="GL6">
        <v>0.89066979999999996</v>
      </c>
      <c r="GM6">
        <v>10.628819999999999</v>
      </c>
      <c r="GN6">
        <v>2.777721E-18</v>
      </c>
      <c r="GO6">
        <v>1.48125E-15</v>
      </c>
      <c r="GP6">
        <v>0.89073029999999997</v>
      </c>
      <c r="GQ6">
        <v>10.65996</v>
      </c>
      <c r="GR6">
        <v>2.5107660000000002E-18</v>
      </c>
      <c r="GS6">
        <v>1.3332049999999999E-15</v>
      </c>
      <c r="GT6">
        <v>0.8907718</v>
      </c>
      <c r="GU6">
        <v>10.81063</v>
      </c>
      <c r="GV6">
        <v>2.1343829999999998E-18</v>
      </c>
      <c r="GW6">
        <v>1.129079E-15</v>
      </c>
      <c r="GX6">
        <v>0.89076690000000003</v>
      </c>
      <c r="GY6">
        <v>10.98213</v>
      </c>
      <c r="GZ6">
        <v>1.837945E-18</v>
      </c>
      <c r="HA6">
        <v>9.697655E-16</v>
      </c>
      <c r="HB6">
        <v>0.89076379999999999</v>
      </c>
      <c r="HC6">
        <v>10.967370000000001</v>
      </c>
      <c r="HD6">
        <v>1.6526270000000001E-18</v>
      </c>
      <c r="HE6">
        <v>8.6965930000000004E-16</v>
      </c>
      <c r="HF6">
        <v>0.89080170000000003</v>
      </c>
      <c r="HG6">
        <v>10.791840000000001</v>
      </c>
      <c r="HH6">
        <v>1.528105E-18</v>
      </c>
      <c r="HI6">
        <v>8.0176249999999998E-16</v>
      </c>
      <c r="HJ6">
        <v>0.89076829999999996</v>
      </c>
      <c r="HK6">
        <v>10.687950000000001</v>
      </c>
      <c r="HL6">
        <v>1.4378209999999999E-18</v>
      </c>
      <c r="HM6">
        <v>7.5191679999999998E-16</v>
      </c>
      <c r="HN6">
        <v>0.89080239999999999</v>
      </c>
      <c r="HO6">
        <v>10.677020000000001</v>
      </c>
      <c r="HP6">
        <v>1.366523E-18</v>
      </c>
      <c r="HQ6">
        <v>7.1224260000000004E-16</v>
      </c>
      <c r="HR6">
        <v>0.89131050000000001</v>
      </c>
      <c r="HS6">
        <v>10.66507</v>
      </c>
      <c r="HT6">
        <v>1.3043540000000001E-18</v>
      </c>
      <c r="HU6">
        <v>6.7731680000000001E-16</v>
      </c>
      <c r="HV6">
        <v>0.89187870000000002</v>
      </c>
      <c r="HW6">
        <v>10.657299999999999</v>
      </c>
      <c r="HX6">
        <v>1.222534E-18</v>
      </c>
      <c r="HY6">
        <v>6.3216939999999999E-16</v>
      </c>
      <c r="HZ6">
        <v>0.89246429999999999</v>
      </c>
      <c r="IA6">
        <v>10.8073</v>
      </c>
      <c r="IB6">
        <v>1.1155319999999999E-18</v>
      </c>
      <c r="IC6">
        <v>5.7465759999999999E-16</v>
      </c>
      <c r="ID6">
        <v>0.89301039999999998</v>
      </c>
      <c r="IE6">
        <v>11.00553</v>
      </c>
      <c r="IF6">
        <v>1.026048E-18</v>
      </c>
      <c r="IG6">
        <v>5.2671650000000005E-16</v>
      </c>
      <c r="IH6">
        <v>0.89357220000000004</v>
      </c>
      <c r="II6">
        <v>11.01324</v>
      </c>
      <c r="IJ6">
        <v>9.6008790000000005E-19</v>
      </c>
      <c r="IK6">
        <v>4.911473E-16</v>
      </c>
      <c r="IL6">
        <v>0.89407700000000001</v>
      </c>
      <c r="IM6">
        <v>10.97932</v>
      </c>
      <c r="IN6">
        <v>9.0814170000000002E-19</v>
      </c>
      <c r="IO6">
        <v>4.6305839999999997E-16</v>
      </c>
      <c r="IP6">
        <v>0.89466670000000004</v>
      </c>
      <c r="IQ6">
        <v>10.74071</v>
      </c>
      <c r="IR6">
        <v>8.6540510000000003E-19</v>
      </c>
      <c r="IS6">
        <v>4.3998119999999998E-16</v>
      </c>
      <c r="IT6">
        <v>0.89522559999999995</v>
      </c>
      <c r="IU6">
        <v>10.715949999999999</v>
      </c>
      <c r="IV6">
        <v>8.253715E-19</v>
      </c>
      <c r="IW6">
        <v>4.1851839999999999E-16</v>
      </c>
      <c r="IX6">
        <v>0.89520960000000005</v>
      </c>
      <c r="IY6">
        <v>10.726319999999999</v>
      </c>
      <c r="IZ6">
        <v>7.9196770000000004E-19</v>
      </c>
      <c r="JA6">
        <v>4.0070340000000001E-16</v>
      </c>
      <c r="JB6">
        <v>0.89520200000000005</v>
      </c>
      <c r="JC6">
        <v>10.788729999999999</v>
      </c>
      <c r="JD6">
        <v>7.7405540000000002E-19</v>
      </c>
      <c r="JE6">
        <v>3.9101410000000002E-16</v>
      </c>
      <c r="JF6">
        <v>0.89517930000000001</v>
      </c>
      <c r="JG6">
        <v>11.101649999999999</v>
      </c>
      <c r="JH6">
        <v>7.7935340000000001E-19</v>
      </c>
      <c r="JI6">
        <v>3.9310300000000002E-16</v>
      </c>
      <c r="JJ6">
        <v>0.89518339999999996</v>
      </c>
      <c r="JK6">
        <v>11.072789999999999</v>
      </c>
      <c r="JL6">
        <v>7.8088959999999997E-19</v>
      </c>
      <c r="JM6">
        <v>3.9314050000000002E-16</v>
      </c>
      <c r="JN6">
        <v>0.89517500000000005</v>
      </c>
      <c r="JO6">
        <v>11.07436</v>
      </c>
      <c r="JP6">
        <v>7.6911049999999999E-19</v>
      </c>
      <c r="JQ6">
        <v>3.8665139999999998E-16</v>
      </c>
      <c r="JR6">
        <v>0.89518109999999995</v>
      </c>
      <c r="JS6">
        <v>11.131729999999999</v>
      </c>
      <c r="JT6">
        <v>7.4804839999999997E-19</v>
      </c>
      <c r="JU6">
        <v>3.756144E-16</v>
      </c>
      <c r="JV6">
        <v>0.89517250000000004</v>
      </c>
      <c r="JW6">
        <v>10.86772</v>
      </c>
      <c r="JX6">
        <v>7.2327540000000003E-19</v>
      </c>
      <c r="JY6">
        <v>3.627904E-16</v>
      </c>
      <c r="JZ6">
        <v>0.89518790000000004</v>
      </c>
      <c r="KA6">
        <v>10.762829999999999</v>
      </c>
      <c r="KB6">
        <v>6.9608550000000005E-19</v>
      </c>
      <c r="KC6">
        <v>3.4886110000000001E-16</v>
      </c>
      <c r="KD6">
        <v>0.89415129999999998</v>
      </c>
      <c r="KE6">
        <v>10.75569</v>
      </c>
      <c r="KF6">
        <v>6.7262479999999996E-19</v>
      </c>
      <c r="KG6">
        <v>3.3710769999999999E-16</v>
      </c>
      <c r="KH6">
        <v>0.89300420000000003</v>
      </c>
      <c r="KI6">
        <v>10.87654</v>
      </c>
      <c r="KJ6">
        <v>6.7058370000000004E-19</v>
      </c>
      <c r="KK6">
        <v>3.3629329999999999E-16</v>
      </c>
      <c r="KL6">
        <v>0.89187159999999999</v>
      </c>
      <c r="KM6">
        <v>11.19684</v>
      </c>
      <c r="KN6">
        <v>7.0440970000000003E-19</v>
      </c>
      <c r="KO6">
        <v>3.5331259999999999E-16</v>
      </c>
      <c r="KP6">
        <v>0.89077720000000005</v>
      </c>
      <c r="KQ6">
        <v>11.279489999999999</v>
      </c>
      <c r="KR6">
        <v>7.3244740000000004E-19</v>
      </c>
      <c r="KS6">
        <v>3.6718709999999999E-16</v>
      </c>
      <c r="KT6">
        <v>0.88967289999999999</v>
      </c>
      <c r="KU6">
        <v>11.3218</v>
      </c>
      <c r="KV6">
        <v>7.395693E-19</v>
      </c>
      <c r="KW6">
        <v>3.7057630000000002E-16</v>
      </c>
      <c r="KX6">
        <v>0.88855490000000004</v>
      </c>
      <c r="KY6">
        <v>11.25488</v>
      </c>
      <c r="KZ6">
        <v>7.3322869999999999E-19</v>
      </c>
      <c r="LA6">
        <v>3.6732300000000002E-16</v>
      </c>
      <c r="LB6">
        <v>0.88743729999999998</v>
      </c>
      <c r="LC6">
        <v>10.92689</v>
      </c>
      <c r="LD6">
        <v>7.1915070000000005E-19</v>
      </c>
      <c r="LE6">
        <v>3.6026110000000001E-16</v>
      </c>
      <c r="LF6">
        <v>0.88630969999999998</v>
      </c>
      <c r="LG6">
        <v>10.84642</v>
      </c>
      <c r="LH6">
        <v>7.0205670000000002E-19</v>
      </c>
      <c r="LI6">
        <v>3.5173780000000002E-16</v>
      </c>
      <c r="LJ6">
        <v>0.88622559999999995</v>
      </c>
      <c r="LK6">
        <v>10.830489999999999</v>
      </c>
      <c r="LL6">
        <v>6.817365E-19</v>
      </c>
      <c r="LM6">
        <v>3.4136310000000002E-16</v>
      </c>
      <c r="LN6">
        <v>0.88628530000000005</v>
      </c>
      <c r="LO6">
        <v>11.008990000000001</v>
      </c>
      <c r="LP6">
        <v>6.4193410000000002E-19</v>
      </c>
      <c r="LQ6">
        <v>3.2116209999999999E-16</v>
      </c>
      <c r="LR6">
        <v>0.88631990000000005</v>
      </c>
      <c r="LS6">
        <v>11.321339999999999</v>
      </c>
      <c r="LT6">
        <v>5.7381189999999997E-19</v>
      </c>
      <c r="LU6">
        <v>2.8697089999999999E-16</v>
      </c>
      <c r="LV6">
        <v>0.88630659999999994</v>
      </c>
      <c r="LW6">
        <v>11.38227</v>
      </c>
      <c r="LX6">
        <v>5.1709320000000003E-19</v>
      </c>
      <c r="LY6">
        <v>2.5872579999999998E-16</v>
      </c>
      <c r="LZ6">
        <v>0.88631059999999995</v>
      </c>
      <c r="MA6">
        <v>11.35683</v>
      </c>
      <c r="MB6">
        <v>4.7813099999999997E-19</v>
      </c>
      <c r="MC6">
        <v>2.3936490000000001E-16</v>
      </c>
      <c r="MD6">
        <v>0.88630750000000003</v>
      </c>
      <c r="ME6">
        <v>11.321910000000001</v>
      </c>
      <c r="MF6">
        <v>4.5185720000000004E-19</v>
      </c>
      <c r="MG6">
        <v>2.2628590000000002E-16</v>
      </c>
      <c r="MH6">
        <v>0.88630070000000005</v>
      </c>
      <c r="MI6">
        <v>11.003399999999999</v>
      </c>
      <c r="MJ6">
        <v>4.309713E-19</v>
      </c>
      <c r="MK6">
        <v>2.158849E-16</v>
      </c>
      <c r="ML6">
        <v>0.88630730000000002</v>
      </c>
      <c r="MM6">
        <v>10.89602</v>
      </c>
      <c r="MN6">
        <v>4.1340280000000002E-19</v>
      </c>
      <c r="MO6">
        <v>2.0710900000000001E-16</v>
      </c>
      <c r="MP6">
        <v>0.88790089999999999</v>
      </c>
      <c r="MQ6">
        <v>10.895659999999999</v>
      </c>
      <c r="MR6">
        <v>3.950907E-19</v>
      </c>
      <c r="MS6">
        <v>1.97777E-16</v>
      </c>
      <c r="MT6">
        <v>0.88967320000000005</v>
      </c>
      <c r="MU6">
        <v>11.06738</v>
      </c>
      <c r="MV6">
        <v>3.5816220000000002E-19</v>
      </c>
      <c r="MW6">
        <v>1.789425E-16</v>
      </c>
      <c r="MX6">
        <v>0.89135399999999998</v>
      </c>
      <c r="MY6">
        <v>11.2117</v>
      </c>
      <c r="MZ6">
        <v>2.917846E-19</v>
      </c>
      <c r="NA6">
        <v>1.4563180000000001E-16</v>
      </c>
      <c r="NB6">
        <v>0.89301839999999999</v>
      </c>
      <c r="NC6">
        <v>11.15396</v>
      </c>
      <c r="ND6">
        <v>2.3964769999999999E-19</v>
      </c>
      <c r="NE6">
        <v>1.19658E-16</v>
      </c>
      <c r="NF6">
        <v>0.89465950000000005</v>
      </c>
      <c r="NG6">
        <v>11.401249999999999</v>
      </c>
      <c r="NH6">
        <v>2.0765530000000001E-19</v>
      </c>
      <c r="NI6">
        <v>1.037467E-16</v>
      </c>
      <c r="NJ6">
        <v>0.89630759999999998</v>
      </c>
      <c r="NK6">
        <v>11.32235</v>
      </c>
      <c r="NL6">
        <v>1.886267E-19</v>
      </c>
      <c r="NM6">
        <v>9.4278470000000005E-17</v>
      </c>
      <c r="NN6">
        <v>0.89794560000000001</v>
      </c>
      <c r="NO6">
        <v>11.059900000000001</v>
      </c>
      <c r="NP6">
        <v>1.7523010000000001E-19</v>
      </c>
      <c r="NQ6">
        <v>8.7575850000000005E-17</v>
      </c>
      <c r="NR6">
        <v>0.89957819999999999</v>
      </c>
      <c r="NS6">
        <v>11.01333</v>
      </c>
      <c r="NT6">
        <v>1.6488149999999999E-19</v>
      </c>
      <c r="NU6">
        <v>8.2384660000000006E-17</v>
      </c>
      <c r="NV6">
        <v>0.89913739999999998</v>
      </c>
      <c r="NW6">
        <v>10.9916</v>
      </c>
      <c r="NX6">
        <v>1.5653599999999999E-19</v>
      </c>
      <c r="NY6">
        <v>7.8300590000000003E-17</v>
      </c>
      <c r="NZ6">
        <v>0.89849199999999996</v>
      </c>
      <c r="OA6">
        <v>11.190619999999999</v>
      </c>
      <c r="OB6">
        <v>1.6410189999999999E-19</v>
      </c>
      <c r="OC6">
        <v>8.229145E-17</v>
      </c>
      <c r="OD6">
        <v>0.89790340000000002</v>
      </c>
      <c r="OE6">
        <v>11.49602</v>
      </c>
      <c r="OF6">
        <v>1.9970479999999999E-19</v>
      </c>
      <c r="OG6">
        <v>1.002203E-16</v>
      </c>
      <c r="OH6">
        <v>0.89735949999999998</v>
      </c>
      <c r="OI6">
        <v>11.58475</v>
      </c>
      <c r="OJ6">
        <v>2.3132429999999999E-19</v>
      </c>
      <c r="OK6">
        <v>1.159004E-16</v>
      </c>
    </row>
    <row r="7" spans="1:401" x14ac:dyDescent="0.35">
      <c r="A7">
        <v>7</v>
      </c>
      <c r="B7" t="s">
        <v>4</v>
      </c>
      <c r="C7" t="s">
        <v>5</v>
      </c>
      <c r="D7" t="s">
        <v>11</v>
      </c>
      <c r="E7">
        <v>481.7303</v>
      </c>
      <c r="F7">
        <v>0.91023109999999996</v>
      </c>
      <c r="G7">
        <v>12.731809999999999</v>
      </c>
      <c r="H7" s="1">
        <v>1.34522E-6</v>
      </c>
      <c r="I7" s="1">
        <v>4.5769570000000001E-4</v>
      </c>
      <c r="J7">
        <v>0.90856970000000004</v>
      </c>
      <c r="K7">
        <v>12.989330000000001</v>
      </c>
      <c r="L7" s="1">
        <v>2.9472580000000002E-9</v>
      </c>
      <c r="M7" s="1">
        <v>1.006699E-6</v>
      </c>
      <c r="N7">
        <v>0.90687870000000004</v>
      </c>
      <c r="O7">
        <v>12.985150000000001</v>
      </c>
      <c r="P7" s="1">
        <v>6.5971989999999996E-12</v>
      </c>
      <c r="Q7" s="1">
        <v>2.2632360000000001E-9</v>
      </c>
      <c r="R7">
        <v>0.90544990000000003</v>
      </c>
      <c r="S7">
        <v>12.96185</v>
      </c>
      <c r="T7" s="1">
        <v>1.5195139999999999E-14</v>
      </c>
      <c r="U7" s="1">
        <v>5.2254109999999998E-12</v>
      </c>
      <c r="V7">
        <v>0.90367790000000003</v>
      </c>
      <c r="W7">
        <v>12.935</v>
      </c>
      <c r="X7" s="1">
        <v>4.0819800000000002E-17</v>
      </c>
      <c r="Y7" s="1">
        <v>1.4148899999999999E-14</v>
      </c>
      <c r="Z7">
        <v>0.90193749999999995</v>
      </c>
      <c r="AA7">
        <v>12.710990000000001</v>
      </c>
      <c r="AB7" s="1">
        <v>5.2688800000000003E-18</v>
      </c>
      <c r="AC7" s="1">
        <v>1.9358210000000002E-15</v>
      </c>
      <c r="AD7">
        <v>0.90020739999999999</v>
      </c>
      <c r="AE7">
        <v>12.62494</v>
      </c>
      <c r="AF7" s="1">
        <v>5.1133410000000004E-18</v>
      </c>
      <c r="AG7" s="1">
        <v>1.8811550000000001E-15</v>
      </c>
      <c r="AH7">
        <v>0.89791580000000004</v>
      </c>
      <c r="AI7">
        <v>12.59097</v>
      </c>
      <c r="AJ7" s="1">
        <v>5.1531429999999998E-18</v>
      </c>
      <c r="AK7" s="1">
        <v>1.8972790000000001E-15</v>
      </c>
      <c r="AL7">
        <v>0.89568769999999998</v>
      </c>
      <c r="AM7">
        <v>12.637890000000001</v>
      </c>
      <c r="AN7" s="1">
        <v>5.441779E-18</v>
      </c>
      <c r="AO7" s="1">
        <v>2.0050080000000002E-15</v>
      </c>
      <c r="AP7">
        <v>0.89346490000000001</v>
      </c>
      <c r="AQ7">
        <v>12.885249999999999</v>
      </c>
      <c r="AR7" s="1">
        <v>5.7861799999999998E-18</v>
      </c>
      <c r="AS7" s="1">
        <v>2.132385E-15</v>
      </c>
      <c r="AT7">
        <v>0.89120960000000005</v>
      </c>
      <c r="AU7">
        <v>12.93552</v>
      </c>
      <c r="AV7" s="1">
        <v>6.0478950000000001E-18</v>
      </c>
      <c r="AW7" s="1">
        <v>2.2294479999999999E-15</v>
      </c>
      <c r="AX7">
        <v>0.88894640000000003</v>
      </c>
      <c r="AY7">
        <v>12.843870000000001</v>
      </c>
      <c r="AZ7" s="1">
        <v>6.2522789999999997E-18</v>
      </c>
      <c r="BA7" s="1">
        <v>2.3053860000000001E-15</v>
      </c>
      <c r="BB7">
        <v>0.88665769999999999</v>
      </c>
      <c r="BC7">
        <v>12.76305</v>
      </c>
      <c r="BD7" s="1">
        <v>6.4174499999999997E-18</v>
      </c>
      <c r="BE7" s="1">
        <v>2.3671539999999999E-15</v>
      </c>
      <c r="BF7">
        <v>0.8843318</v>
      </c>
      <c r="BG7">
        <v>12.46238</v>
      </c>
      <c r="BH7" s="1">
        <v>6.5895829999999998E-18</v>
      </c>
      <c r="BI7" s="1">
        <v>2.431525E-15</v>
      </c>
      <c r="BJ7">
        <v>0.88203200000000004</v>
      </c>
      <c r="BK7">
        <v>12.36604</v>
      </c>
      <c r="BL7" s="1">
        <v>6.719256E-18</v>
      </c>
      <c r="BM7" s="1">
        <v>2.4800229999999999E-15</v>
      </c>
      <c r="BN7">
        <v>0.87467989999999995</v>
      </c>
      <c r="BO7">
        <v>12.209630000000001</v>
      </c>
      <c r="BP7" s="1">
        <v>7.2443879999999995E-18</v>
      </c>
      <c r="BQ7" s="1">
        <v>2.6871950000000001E-15</v>
      </c>
      <c r="BR7">
        <v>0.8678167</v>
      </c>
      <c r="BS7">
        <v>12.045730000000001</v>
      </c>
      <c r="BT7" s="1">
        <v>1.042061E-17</v>
      </c>
      <c r="BU7" s="1">
        <v>3.8855240000000001E-15</v>
      </c>
      <c r="BV7">
        <v>0.86150649999999995</v>
      </c>
      <c r="BW7">
        <v>12.0059</v>
      </c>
      <c r="BX7">
        <v>1.5362629999999999E-17</v>
      </c>
      <c r="BY7" s="1">
        <v>5.7333379999999998E-15</v>
      </c>
      <c r="BZ7">
        <v>0.85508050000000002</v>
      </c>
      <c r="CA7">
        <v>11.650309999999999</v>
      </c>
      <c r="CB7">
        <v>1.950465E-17</v>
      </c>
      <c r="CC7">
        <v>7.2836070000000006E-15</v>
      </c>
      <c r="CD7">
        <v>0.84861620000000004</v>
      </c>
      <c r="CE7">
        <v>11.46185</v>
      </c>
      <c r="CF7">
        <v>2.2409840000000001E-17</v>
      </c>
      <c r="CG7">
        <v>8.3821289999999998E-15</v>
      </c>
      <c r="CH7">
        <v>0.84253029999999995</v>
      </c>
      <c r="CI7">
        <v>11.066369999999999</v>
      </c>
      <c r="CJ7">
        <v>2.5234019999999999E-17</v>
      </c>
      <c r="CK7">
        <v>9.4557879999999993E-15</v>
      </c>
      <c r="CL7">
        <v>0.83620779999999995</v>
      </c>
      <c r="CM7">
        <v>10.76497</v>
      </c>
      <c r="CN7">
        <v>2.8012340000000002E-17</v>
      </c>
      <c r="CO7">
        <v>1.051768E-14</v>
      </c>
      <c r="CP7">
        <v>0.82971079999999997</v>
      </c>
      <c r="CQ7">
        <v>10.49887</v>
      </c>
      <c r="CR7">
        <v>3.107246E-17</v>
      </c>
      <c r="CS7">
        <v>1.169022E-14</v>
      </c>
      <c r="CT7">
        <v>0.82294920000000005</v>
      </c>
      <c r="CU7">
        <v>10.416169999999999</v>
      </c>
      <c r="CV7">
        <v>3.4378449999999999E-17</v>
      </c>
      <c r="CW7">
        <v>1.296236E-14</v>
      </c>
      <c r="CX7">
        <v>0.81594429999999996</v>
      </c>
      <c r="CY7">
        <v>10.4359</v>
      </c>
      <c r="CZ7">
        <v>3.7851640000000002E-17</v>
      </c>
      <c r="DA7">
        <v>1.4305049999999999E-14</v>
      </c>
      <c r="DB7">
        <v>0.80871150000000003</v>
      </c>
      <c r="DC7">
        <v>10.71346</v>
      </c>
      <c r="DD7">
        <v>4.1817500000000001E-17</v>
      </c>
      <c r="DE7">
        <v>1.58449E-14</v>
      </c>
      <c r="DF7">
        <v>0.80199019999999999</v>
      </c>
      <c r="DG7">
        <v>10.549609999999999</v>
      </c>
      <c r="DH7">
        <v>4.5535150000000001E-17</v>
      </c>
      <c r="DI7">
        <v>1.728312E-14</v>
      </c>
      <c r="DJ7">
        <v>0.79471990000000003</v>
      </c>
      <c r="DK7">
        <v>10.63608</v>
      </c>
      <c r="DL7">
        <v>4.8145709999999999E-17</v>
      </c>
      <c r="DM7">
        <v>1.831373E-14</v>
      </c>
      <c r="DN7">
        <v>0.78729459999999996</v>
      </c>
      <c r="DO7">
        <v>10.5791</v>
      </c>
      <c r="DP7">
        <v>5.0801050000000003E-17</v>
      </c>
      <c r="DQ7">
        <v>1.9372949999999999E-14</v>
      </c>
      <c r="DR7">
        <v>0.77979929999999997</v>
      </c>
      <c r="DS7">
        <v>10.408569999999999</v>
      </c>
      <c r="DT7">
        <v>5.2502230000000002E-17</v>
      </c>
      <c r="DU7">
        <v>2.0058390000000001E-14</v>
      </c>
      <c r="DV7">
        <v>0.77311149999999995</v>
      </c>
      <c r="DW7">
        <v>10.355549999999999</v>
      </c>
      <c r="DX7">
        <v>5.4140639999999999E-17</v>
      </c>
      <c r="DY7">
        <v>2.0729610000000001E-14</v>
      </c>
      <c r="DZ7">
        <v>0.76607320000000001</v>
      </c>
      <c r="EA7">
        <v>10.35107</v>
      </c>
      <c r="EB7">
        <v>5.60501E-17</v>
      </c>
      <c r="EC7">
        <v>2.1508720000000001E-14</v>
      </c>
      <c r="ED7">
        <v>0.75874649999999999</v>
      </c>
      <c r="EE7">
        <v>10.54641</v>
      </c>
      <c r="EF7">
        <v>5.8224440000000002E-17</v>
      </c>
      <c r="EG7">
        <v>2.2394200000000001E-14</v>
      </c>
      <c r="EH7">
        <v>0.75099890000000002</v>
      </c>
      <c r="EI7">
        <v>10.86612</v>
      </c>
      <c r="EJ7">
        <v>6.0034249999999998E-17</v>
      </c>
      <c r="EK7">
        <v>2.3138750000000001E-14</v>
      </c>
      <c r="EL7">
        <v>0.74288089999999996</v>
      </c>
      <c r="EM7">
        <v>10.80536</v>
      </c>
      <c r="EN7">
        <v>6.0112439999999997E-17</v>
      </c>
      <c r="EO7">
        <v>2.3227899999999999E-14</v>
      </c>
      <c r="EP7">
        <v>0.73455360000000003</v>
      </c>
      <c r="EQ7">
        <v>10.969329999999999</v>
      </c>
      <c r="ER7">
        <v>6.3563550000000006E-17</v>
      </c>
      <c r="ES7">
        <v>2.4645279999999999E-14</v>
      </c>
      <c r="ET7">
        <v>0.72659830000000003</v>
      </c>
      <c r="EU7">
        <v>11.007680000000001</v>
      </c>
      <c r="EV7">
        <v>6.8668690000000004E-17</v>
      </c>
      <c r="EW7">
        <v>2.6669909999999999E-14</v>
      </c>
      <c r="EX7">
        <v>0.71833689999999994</v>
      </c>
      <c r="EY7">
        <v>10.585380000000001</v>
      </c>
      <c r="EZ7">
        <v>7.4726060000000003E-17</v>
      </c>
      <c r="FA7">
        <v>2.9062920000000002E-14</v>
      </c>
      <c r="FB7">
        <v>0.71032919999999999</v>
      </c>
      <c r="FC7">
        <v>10.40203</v>
      </c>
      <c r="FD7">
        <v>7.8970729999999996E-17</v>
      </c>
      <c r="FE7">
        <v>3.0734699999999998E-14</v>
      </c>
      <c r="FF7">
        <v>0.71170389999999994</v>
      </c>
      <c r="FG7">
        <v>10.436640000000001</v>
      </c>
      <c r="FH7">
        <v>8.0700160000000006E-17</v>
      </c>
      <c r="FI7">
        <v>3.1155329999999998E-14</v>
      </c>
      <c r="FJ7">
        <v>0.71252139999999997</v>
      </c>
      <c r="FK7">
        <v>10.701370000000001</v>
      </c>
      <c r="FL7">
        <v>7.7152220000000001E-17</v>
      </c>
      <c r="FM7">
        <v>2.9584839999999998E-14</v>
      </c>
      <c r="FN7">
        <v>0.71227390000000002</v>
      </c>
      <c r="FO7">
        <v>11.051349999999999</v>
      </c>
      <c r="FP7">
        <v>5.5924769999999996E-17</v>
      </c>
      <c r="FQ7">
        <v>2.1302980000000001E-14</v>
      </c>
      <c r="FR7">
        <v>0.71161010000000002</v>
      </c>
      <c r="FS7">
        <v>11.12082</v>
      </c>
      <c r="FT7">
        <v>3.7526709999999997E-17</v>
      </c>
      <c r="FU7">
        <v>1.4263940000000001E-14</v>
      </c>
      <c r="FV7">
        <v>0.71089919999999995</v>
      </c>
      <c r="FW7">
        <v>11.11885</v>
      </c>
      <c r="FX7">
        <v>2.715918E-17</v>
      </c>
      <c r="FY7">
        <v>1.031838E-14</v>
      </c>
      <c r="FZ7">
        <v>0.71013119999999996</v>
      </c>
      <c r="GA7">
        <v>11.097110000000001</v>
      </c>
      <c r="GB7">
        <v>2.1846690000000001E-17</v>
      </c>
      <c r="GC7">
        <v>8.2925019999999994E-15</v>
      </c>
      <c r="GD7">
        <v>0.70938040000000002</v>
      </c>
      <c r="GE7">
        <v>10.721120000000001</v>
      </c>
      <c r="GF7">
        <v>1.890075E-17</v>
      </c>
      <c r="GG7">
        <v>7.1650019999999999E-15</v>
      </c>
      <c r="GH7">
        <v>0.70858869999999996</v>
      </c>
      <c r="GI7">
        <v>10.62689</v>
      </c>
      <c r="GJ7">
        <v>1.7145180000000001E-17</v>
      </c>
      <c r="GK7">
        <v>6.4880900000000001E-15</v>
      </c>
      <c r="GL7">
        <v>0.70878629999999998</v>
      </c>
      <c r="GM7">
        <v>10.63059</v>
      </c>
      <c r="GN7">
        <v>1.5884309999999999E-17</v>
      </c>
      <c r="GO7">
        <v>5.9913690000000003E-15</v>
      </c>
      <c r="GP7">
        <v>0.70893320000000004</v>
      </c>
      <c r="GQ7">
        <v>10.66611</v>
      </c>
      <c r="GR7">
        <v>1.4308020000000001E-17</v>
      </c>
      <c r="GS7">
        <v>5.372498E-15</v>
      </c>
      <c r="GT7">
        <v>0.70897529999999997</v>
      </c>
      <c r="GU7">
        <v>10.84374</v>
      </c>
      <c r="GV7">
        <v>1.214363E-17</v>
      </c>
      <c r="GW7">
        <v>4.5428299999999997E-15</v>
      </c>
      <c r="GX7">
        <v>0.70900280000000004</v>
      </c>
      <c r="GY7">
        <v>11.08318</v>
      </c>
      <c r="GZ7">
        <v>1.048099E-17</v>
      </c>
      <c r="HA7">
        <v>3.9112849999999998E-15</v>
      </c>
      <c r="HB7">
        <v>0.70900149999999995</v>
      </c>
      <c r="HC7">
        <v>11.051830000000001</v>
      </c>
      <c r="HD7">
        <v>9.4451839999999997E-18</v>
      </c>
      <c r="HE7">
        <v>3.5155060000000001E-15</v>
      </c>
      <c r="HF7">
        <v>0.7090166</v>
      </c>
      <c r="HG7">
        <v>10.84599</v>
      </c>
      <c r="HH7">
        <v>8.7446220000000005E-18</v>
      </c>
      <c r="HI7">
        <v>3.2452630000000001E-15</v>
      </c>
      <c r="HJ7">
        <v>0.70899999999999996</v>
      </c>
      <c r="HK7">
        <v>10.69506</v>
      </c>
      <c r="HL7">
        <v>8.2331490000000005E-18</v>
      </c>
      <c r="HM7">
        <v>3.0454909999999999E-15</v>
      </c>
      <c r="HN7">
        <v>0.70901029999999998</v>
      </c>
      <c r="HO7">
        <v>10.677289999999999</v>
      </c>
      <c r="HP7">
        <v>7.8285849999999997E-18</v>
      </c>
      <c r="HQ7">
        <v>2.8862070000000002E-15</v>
      </c>
      <c r="HR7">
        <v>0.70934189999999997</v>
      </c>
      <c r="HS7">
        <v>10.659560000000001</v>
      </c>
      <c r="HT7">
        <v>7.4779130000000007E-18</v>
      </c>
      <c r="HU7">
        <v>2.7466669999999999E-15</v>
      </c>
      <c r="HV7">
        <v>0.70966779999999996</v>
      </c>
      <c r="HW7">
        <v>10.646129999999999</v>
      </c>
      <c r="HX7">
        <v>7.0016799999999992E-18</v>
      </c>
      <c r="HY7">
        <v>2.5604069999999999E-15</v>
      </c>
      <c r="HZ7">
        <v>0.70995010000000003</v>
      </c>
      <c r="IA7">
        <v>10.824730000000001</v>
      </c>
      <c r="IB7">
        <v>6.3917989999999999E-18</v>
      </c>
      <c r="IC7">
        <v>2.3285439999999998E-15</v>
      </c>
      <c r="ID7">
        <v>0.71019690000000002</v>
      </c>
      <c r="IE7">
        <v>11.07647</v>
      </c>
      <c r="IF7">
        <v>5.8896700000000003E-18</v>
      </c>
      <c r="IG7">
        <v>2.137978E-15</v>
      </c>
      <c r="IH7">
        <v>0.71045700000000001</v>
      </c>
      <c r="II7">
        <v>11.08381</v>
      </c>
      <c r="IJ7">
        <v>5.5215939999999998E-18</v>
      </c>
      <c r="IK7">
        <v>1.9972609999999999E-15</v>
      </c>
      <c r="IL7">
        <v>0.71073489999999995</v>
      </c>
      <c r="IM7">
        <v>11.05179</v>
      </c>
      <c r="IN7">
        <v>5.2294999999999998E-18</v>
      </c>
      <c r="IO7">
        <v>1.885401E-15</v>
      </c>
      <c r="IP7">
        <v>0.71099020000000002</v>
      </c>
      <c r="IQ7">
        <v>10.74812</v>
      </c>
      <c r="IR7">
        <v>4.9883429999999997E-18</v>
      </c>
      <c r="IS7">
        <v>1.7930350000000002E-15</v>
      </c>
      <c r="IT7">
        <v>0.71124730000000003</v>
      </c>
      <c r="IU7">
        <v>10.703430000000001</v>
      </c>
      <c r="IV7">
        <v>4.7638319999999998E-18</v>
      </c>
      <c r="IW7">
        <v>1.707741E-15</v>
      </c>
      <c r="IX7">
        <v>0.7111769</v>
      </c>
      <c r="IY7">
        <v>10.71463</v>
      </c>
      <c r="IZ7">
        <v>4.5725680000000001E-18</v>
      </c>
      <c r="JA7">
        <v>1.6355120000000001E-15</v>
      </c>
      <c r="JB7">
        <v>0.71111369999999996</v>
      </c>
      <c r="JC7">
        <v>10.783340000000001</v>
      </c>
      <c r="JD7">
        <v>4.4771670000000003E-18</v>
      </c>
      <c r="JE7">
        <v>1.599001E-15</v>
      </c>
      <c r="JF7">
        <v>0.71111670000000005</v>
      </c>
      <c r="JG7">
        <v>11.18141</v>
      </c>
      <c r="JH7">
        <v>4.5120439999999997E-18</v>
      </c>
      <c r="JI7">
        <v>1.609088E-15</v>
      </c>
      <c r="JJ7">
        <v>0.7111307</v>
      </c>
      <c r="JK7">
        <v>11.14551</v>
      </c>
      <c r="JL7">
        <v>4.516457E-18</v>
      </c>
      <c r="JM7">
        <v>1.6075520000000001E-15</v>
      </c>
      <c r="JN7">
        <v>0.71111820000000003</v>
      </c>
      <c r="JO7">
        <v>11.14129</v>
      </c>
      <c r="JP7">
        <v>4.4442849999999999E-18</v>
      </c>
      <c r="JQ7">
        <v>1.5795349999999999E-15</v>
      </c>
      <c r="JR7">
        <v>0.71108689999999997</v>
      </c>
      <c r="JS7">
        <v>11.22255</v>
      </c>
      <c r="JT7">
        <v>4.3206049999999998E-18</v>
      </c>
      <c r="JU7">
        <v>1.5336790000000001E-15</v>
      </c>
      <c r="JV7">
        <v>0.71107880000000001</v>
      </c>
      <c r="JW7">
        <v>10.90133</v>
      </c>
      <c r="JX7">
        <v>4.1753210000000002E-18</v>
      </c>
      <c r="JY7">
        <v>1.480494E-15</v>
      </c>
      <c r="JZ7">
        <v>0.7110978</v>
      </c>
      <c r="KA7">
        <v>10.74536</v>
      </c>
      <c r="KB7">
        <v>4.0196700000000003E-18</v>
      </c>
      <c r="KC7">
        <v>1.4241510000000001E-15</v>
      </c>
      <c r="KD7">
        <v>0.71045449999999999</v>
      </c>
      <c r="KE7">
        <v>10.73399</v>
      </c>
      <c r="KF7">
        <v>3.8790670000000003E-18</v>
      </c>
      <c r="KG7">
        <v>1.3744390000000001E-15</v>
      </c>
      <c r="KH7">
        <v>0.70979680000000001</v>
      </c>
      <c r="KI7">
        <v>10.870900000000001</v>
      </c>
      <c r="KJ7">
        <v>3.8723739999999999E-18</v>
      </c>
      <c r="KK7">
        <v>1.373412E-15</v>
      </c>
      <c r="KL7">
        <v>0.70927079999999998</v>
      </c>
      <c r="KM7">
        <v>11.28642</v>
      </c>
      <c r="KN7">
        <v>4.0664410000000002E-18</v>
      </c>
      <c r="KO7">
        <v>1.4426500000000001E-15</v>
      </c>
      <c r="KP7">
        <v>0.70874550000000003</v>
      </c>
      <c r="KQ7">
        <v>11.394679999999999</v>
      </c>
      <c r="KR7">
        <v>4.2131689999999998E-18</v>
      </c>
      <c r="KS7">
        <v>1.4940289999999999E-15</v>
      </c>
      <c r="KT7">
        <v>0.70824069999999995</v>
      </c>
      <c r="KU7">
        <v>11.450060000000001</v>
      </c>
      <c r="KV7">
        <v>4.2411439999999998E-18</v>
      </c>
      <c r="KW7">
        <v>1.5034569999999999E-15</v>
      </c>
      <c r="KX7">
        <v>0.70769059999999995</v>
      </c>
      <c r="KY7">
        <v>11.36688</v>
      </c>
      <c r="KZ7">
        <v>4.1937410000000003E-18</v>
      </c>
      <c r="LA7">
        <v>1.4864839999999999E-15</v>
      </c>
      <c r="LB7">
        <v>0.70713939999999997</v>
      </c>
      <c r="LC7">
        <v>10.955220000000001</v>
      </c>
      <c r="LD7">
        <v>4.1032979999999998E-18</v>
      </c>
      <c r="LE7">
        <v>1.4545680000000001E-15</v>
      </c>
      <c r="LF7">
        <v>0.7065998</v>
      </c>
      <c r="LG7">
        <v>10.833589999999999</v>
      </c>
      <c r="LH7">
        <v>3.9987119999999997E-18</v>
      </c>
      <c r="LI7">
        <v>1.4178719999999999E-15</v>
      </c>
      <c r="LJ7">
        <v>0.70671830000000002</v>
      </c>
      <c r="LK7">
        <v>10.80968</v>
      </c>
      <c r="LL7">
        <v>3.8792090000000004E-18</v>
      </c>
      <c r="LM7">
        <v>1.3748290000000001E-15</v>
      </c>
      <c r="LN7">
        <v>0.70684210000000003</v>
      </c>
      <c r="LO7">
        <v>11.014860000000001</v>
      </c>
      <c r="LP7">
        <v>3.6416750000000003E-18</v>
      </c>
      <c r="LQ7">
        <v>1.2892909999999999E-15</v>
      </c>
      <c r="LR7">
        <v>0.70686879999999996</v>
      </c>
      <c r="LS7">
        <v>11.4255</v>
      </c>
      <c r="LT7">
        <v>3.2507850000000001E-18</v>
      </c>
      <c r="LU7">
        <v>1.1505120000000001E-15</v>
      </c>
      <c r="LV7">
        <v>0.70690160000000002</v>
      </c>
      <c r="LW7">
        <v>11.505380000000001</v>
      </c>
      <c r="LX7">
        <v>2.9339540000000001E-18</v>
      </c>
      <c r="LY7">
        <v>1.03898E-15</v>
      </c>
      <c r="LZ7">
        <v>0.70686420000000005</v>
      </c>
      <c r="MA7">
        <v>11.484019999999999</v>
      </c>
      <c r="MB7">
        <v>2.7164239999999999E-18</v>
      </c>
      <c r="MC7">
        <v>9.6248159999999992E-16</v>
      </c>
      <c r="MD7">
        <v>0.70689020000000002</v>
      </c>
      <c r="ME7">
        <v>11.43336</v>
      </c>
      <c r="MF7">
        <v>2.569609E-18</v>
      </c>
      <c r="MG7">
        <v>9.1081609999999999E-16</v>
      </c>
      <c r="MH7">
        <v>0.70689970000000002</v>
      </c>
      <c r="MI7">
        <v>11.03586</v>
      </c>
      <c r="MJ7">
        <v>2.452087E-18</v>
      </c>
      <c r="MK7">
        <v>8.6940229999999997E-16</v>
      </c>
      <c r="ML7">
        <v>0.70690209999999998</v>
      </c>
      <c r="MM7">
        <v>10.876799999999999</v>
      </c>
      <c r="MN7">
        <v>2.3525009999999999E-18</v>
      </c>
      <c r="MO7">
        <v>8.3419109999999995E-16</v>
      </c>
      <c r="MP7">
        <v>0.70784939999999996</v>
      </c>
      <c r="MQ7">
        <v>10.871779999999999</v>
      </c>
      <c r="MR7">
        <v>2.2520590000000001E-18</v>
      </c>
      <c r="MS7">
        <v>7.978294E-16</v>
      </c>
      <c r="MT7">
        <v>0.70884780000000003</v>
      </c>
      <c r="MU7">
        <v>11.071070000000001</v>
      </c>
      <c r="MV7">
        <v>2.0347279999999999E-18</v>
      </c>
      <c r="MW7">
        <v>7.1901249999999997E-16</v>
      </c>
      <c r="MX7">
        <v>0.70966200000000002</v>
      </c>
      <c r="MY7">
        <v>11.28581</v>
      </c>
      <c r="MZ7">
        <v>1.656878E-18</v>
      </c>
      <c r="NA7">
        <v>5.8476960000000001E-16</v>
      </c>
      <c r="NB7">
        <v>0.71047320000000003</v>
      </c>
      <c r="NC7">
        <v>11.19539</v>
      </c>
      <c r="ND7">
        <v>1.368203E-18</v>
      </c>
      <c r="NE7">
        <v>4.8304570000000001E-16</v>
      </c>
      <c r="NF7">
        <v>0.71125269999999996</v>
      </c>
      <c r="NG7">
        <v>11.509080000000001</v>
      </c>
      <c r="NH7">
        <v>1.1922600000000001E-18</v>
      </c>
      <c r="NI7">
        <v>4.2112839999999999E-16</v>
      </c>
      <c r="NJ7">
        <v>0.71204199999999995</v>
      </c>
      <c r="NK7">
        <v>11.41118</v>
      </c>
      <c r="NL7">
        <v>1.088474E-18</v>
      </c>
      <c r="NM7">
        <v>3.8456029999999998E-16</v>
      </c>
      <c r="NN7">
        <v>0.71281369999999999</v>
      </c>
      <c r="NO7">
        <v>11.08146</v>
      </c>
      <c r="NP7">
        <v>1.0146E-18</v>
      </c>
      <c r="NQ7">
        <v>3.5837359999999999E-16</v>
      </c>
      <c r="NR7">
        <v>0.71358790000000005</v>
      </c>
      <c r="NS7">
        <v>11.00825</v>
      </c>
      <c r="NT7">
        <v>9.5758479999999996E-19</v>
      </c>
      <c r="NU7">
        <v>3.3806509999999998E-16</v>
      </c>
      <c r="NV7">
        <v>0.71302719999999997</v>
      </c>
      <c r="NW7">
        <v>10.977410000000001</v>
      </c>
      <c r="NX7">
        <v>9.1006959999999997E-19</v>
      </c>
      <c r="NY7">
        <v>3.2163509999999998E-16</v>
      </c>
      <c r="NZ7">
        <v>0.71255369999999996</v>
      </c>
      <c r="OA7">
        <v>11.20875</v>
      </c>
      <c r="OB7">
        <v>9.6251059999999999E-19</v>
      </c>
      <c r="OC7">
        <v>3.4125819999999998E-16</v>
      </c>
      <c r="OD7">
        <v>0.71226639999999997</v>
      </c>
      <c r="OE7">
        <v>11.61139</v>
      </c>
      <c r="OF7">
        <v>1.1733230000000001E-18</v>
      </c>
      <c r="OG7">
        <v>4.1628299999999998E-16</v>
      </c>
      <c r="OH7">
        <v>0.71199400000000002</v>
      </c>
      <c r="OI7">
        <v>11.728579999999999</v>
      </c>
      <c r="OJ7">
        <v>1.3509929999999999E-18</v>
      </c>
      <c r="OK7">
        <v>4.784621E-16</v>
      </c>
    </row>
    <row r="8" spans="1:401" x14ac:dyDescent="0.35">
      <c r="A8">
        <v>8</v>
      </c>
      <c r="B8" t="s">
        <v>4</v>
      </c>
      <c r="C8" t="s">
        <v>5</v>
      </c>
      <c r="D8" t="s">
        <v>12</v>
      </c>
      <c r="E8">
        <v>477.774</v>
      </c>
      <c r="F8">
        <v>0.87802539999999996</v>
      </c>
      <c r="G8">
        <v>12.72681</v>
      </c>
      <c r="H8" s="1">
        <v>5.223836E-6</v>
      </c>
      <c r="I8" s="1">
        <v>1.5608530000000001E-3</v>
      </c>
      <c r="J8">
        <v>0.87639809999999996</v>
      </c>
      <c r="K8">
        <v>13.0265</v>
      </c>
      <c r="L8" s="1">
        <v>1.1482029999999999E-8</v>
      </c>
      <c r="M8" s="1">
        <v>3.4300440000000001E-6</v>
      </c>
      <c r="N8">
        <v>0.87469390000000002</v>
      </c>
      <c r="O8">
        <v>13.02444</v>
      </c>
      <c r="P8" s="1">
        <v>2.574669E-11</v>
      </c>
      <c r="Q8" s="1">
        <v>7.6979490000000008E-9</v>
      </c>
      <c r="R8">
        <v>0.87326930000000003</v>
      </c>
      <c r="S8">
        <v>12.999610000000001</v>
      </c>
      <c r="T8" s="1">
        <v>5.9246250000000006E-14</v>
      </c>
      <c r="U8" s="1">
        <v>1.7749190000000001E-11</v>
      </c>
      <c r="V8">
        <v>0.87152249999999998</v>
      </c>
      <c r="W8">
        <v>12.97072</v>
      </c>
      <c r="X8" s="1">
        <v>1.6426640000000001E-16</v>
      </c>
      <c r="Y8" s="1">
        <v>5.0069279999999999E-14</v>
      </c>
      <c r="Z8">
        <v>0.8698032</v>
      </c>
      <c r="AA8">
        <v>12.72245</v>
      </c>
      <c r="AB8" s="1">
        <v>2.5993779999999999E-17</v>
      </c>
      <c r="AC8" s="1">
        <v>8.666596E-15</v>
      </c>
      <c r="AD8">
        <v>0.86806030000000001</v>
      </c>
      <c r="AE8">
        <v>12.615259999999999</v>
      </c>
      <c r="AF8" s="1">
        <v>2.523679E-17</v>
      </c>
      <c r="AG8" s="1">
        <v>8.4313599999999998E-15</v>
      </c>
      <c r="AH8">
        <v>0.86579810000000001</v>
      </c>
      <c r="AI8">
        <v>12.581049999999999</v>
      </c>
      <c r="AJ8" s="1">
        <v>2.5354830000000001E-17</v>
      </c>
      <c r="AK8" s="1">
        <v>8.4826709999999993E-15</v>
      </c>
      <c r="AL8">
        <v>0.86356790000000005</v>
      </c>
      <c r="AM8">
        <v>12.629490000000001</v>
      </c>
      <c r="AN8" s="1">
        <v>2.6698679999999999E-17</v>
      </c>
      <c r="AO8" s="1">
        <v>8.9449010000000005E-15</v>
      </c>
      <c r="AP8">
        <v>0.86135150000000005</v>
      </c>
      <c r="AQ8">
        <v>12.92076</v>
      </c>
      <c r="AR8" s="1">
        <v>2.8246240000000002E-17</v>
      </c>
      <c r="AS8" s="1">
        <v>9.4693820000000005E-15</v>
      </c>
      <c r="AT8">
        <v>0.85913850000000003</v>
      </c>
      <c r="AU8">
        <v>12.987579999999999</v>
      </c>
      <c r="AV8" s="1">
        <v>2.9384550000000003E-17</v>
      </c>
      <c r="AW8" s="1">
        <v>9.8581029999999993E-15</v>
      </c>
      <c r="AX8">
        <v>0.85688750000000002</v>
      </c>
      <c r="AY8">
        <v>12.88982</v>
      </c>
      <c r="AZ8" s="1">
        <v>3.023565E-17</v>
      </c>
      <c r="BA8" s="1">
        <v>1.0150950000000001E-14</v>
      </c>
      <c r="BB8">
        <v>0.85460910000000001</v>
      </c>
      <c r="BC8">
        <v>12.806620000000001</v>
      </c>
      <c r="BD8" s="1">
        <v>3.0895219999999998E-17</v>
      </c>
      <c r="BE8" s="1">
        <v>1.0381329999999999E-14</v>
      </c>
      <c r="BF8">
        <v>0.85232030000000003</v>
      </c>
      <c r="BG8">
        <v>12.4734</v>
      </c>
      <c r="BH8" s="1">
        <v>3.1581630000000002E-17</v>
      </c>
      <c r="BI8" s="1">
        <v>1.062083E-14</v>
      </c>
      <c r="BJ8">
        <v>0.8500356</v>
      </c>
      <c r="BK8">
        <v>12.361370000000001</v>
      </c>
      <c r="BL8" s="1">
        <v>3.2050970000000002E-17</v>
      </c>
      <c r="BM8" s="1">
        <v>1.078697E-14</v>
      </c>
      <c r="BN8">
        <v>0.84279139999999997</v>
      </c>
      <c r="BO8">
        <v>12.206709999999999</v>
      </c>
      <c r="BP8" s="1">
        <v>3.4330229999999997E-17</v>
      </c>
      <c r="BQ8" s="1">
        <v>1.163376E-14</v>
      </c>
      <c r="BR8">
        <v>0.83599190000000001</v>
      </c>
      <c r="BS8">
        <v>12.047180000000001</v>
      </c>
      <c r="BT8" s="1">
        <v>4.9210909999999999E-17</v>
      </c>
      <c r="BU8" s="1">
        <v>1.6803770000000001E-14</v>
      </c>
      <c r="BV8">
        <v>0.82983700000000005</v>
      </c>
      <c r="BW8">
        <v>12.041729999999999</v>
      </c>
      <c r="BX8">
        <v>7.1356510000000002E-17</v>
      </c>
      <c r="BY8" s="1">
        <v>2.440145E-14</v>
      </c>
      <c r="BZ8">
        <v>0.82364740000000003</v>
      </c>
      <c r="CA8">
        <v>11.67465</v>
      </c>
      <c r="CB8">
        <v>8.9030880000000003E-17</v>
      </c>
      <c r="CC8">
        <v>3.048182E-14</v>
      </c>
      <c r="CD8">
        <v>0.81748410000000005</v>
      </c>
      <c r="CE8">
        <v>11.49747</v>
      </c>
      <c r="CF8">
        <v>1.009611E-16</v>
      </c>
      <c r="CG8">
        <v>3.4667129999999998E-14</v>
      </c>
      <c r="CH8">
        <v>0.81142729999999996</v>
      </c>
      <c r="CI8">
        <v>11.085789999999999</v>
      </c>
      <c r="CJ8">
        <v>1.1227689999999999E-16</v>
      </c>
      <c r="CK8">
        <v>3.8677640000000001E-14</v>
      </c>
      <c r="CL8">
        <v>0.80520239999999998</v>
      </c>
      <c r="CM8">
        <v>10.77107</v>
      </c>
      <c r="CN8">
        <v>1.231491E-16</v>
      </c>
      <c r="CO8">
        <v>4.2575559999999998E-14</v>
      </c>
      <c r="CP8">
        <v>0.79880010000000001</v>
      </c>
      <c r="CQ8">
        <v>10.50188</v>
      </c>
      <c r="CR8">
        <v>1.349447E-16</v>
      </c>
      <c r="CS8">
        <v>4.6827890000000002E-14</v>
      </c>
      <c r="CT8">
        <v>0.79214790000000002</v>
      </c>
      <c r="CU8">
        <v>10.404159999999999</v>
      </c>
      <c r="CV8">
        <v>1.4739950000000001E-16</v>
      </c>
      <c r="CW8">
        <v>5.1346319999999997E-14</v>
      </c>
      <c r="CX8">
        <v>0.78531779999999995</v>
      </c>
      <c r="CY8">
        <v>10.424250000000001</v>
      </c>
      <c r="CZ8">
        <v>1.601874E-16</v>
      </c>
      <c r="DA8">
        <v>5.6028710000000001E-14</v>
      </c>
      <c r="DB8">
        <v>0.7781998</v>
      </c>
      <c r="DC8">
        <v>10.749040000000001</v>
      </c>
      <c r="DD8">
        <v>1.7461540000000001E-16</v>
      </c>
      <c r="DE8">
        <v>6.1344570000000004E-14</v>
      </c>
      <c r="DF8">
        <v>0.77169109999999996</v>
      </c>
      <c r="DG8">
        <v>10.574249999999999</v>
      </c>
      <c r="DH8">
        <v>1.875317E-16</v>
      </c>
      <c r="DI8">
        <v>6.6108869999999997E-14</v>
      </c>
      <c r="DJ8">
        <v>0.76478460000000004</v>
      </c>
      <c r="DK8">
        <v>10.668670000000001</v>
      </c>
      <c r="DL8">
        <v>1.9547359999999999E-16</v>
      </c>
      <c r="DM8">
        <v>6.9176159999999999E-14</v>
      </c>
      <c r="DN8">
        <v>0.75776250000000001</v>
      </c>
      <c r="DO8">
        <v>10.59807</v>
      </c>
      <c r="DP8">
        <v>2.035485E-16</v>
      </c>
      <c r="DQ8">
        <v>7.2358910000000001E-14</v>
      </c>
      <c r="DR8">
        <v>0.75081629999999999</v>
      </c>
      <c r="DS8">
        <v>10.40314</v>
      </c>
      <c r="DT8">
        <v>2.072275E-16</v>
      </c>
      <c r="DU8">
        <v>7.3938700000000005E-14</v>
      </c>
      <c r="DV8">
        <v>0.74427149999999997</v>
      </c>
      <c r="DW8">
        <v>10.33128</v>
      </c>
      <c r="DX8">
        <v>2.110715E-16</v>
      </c>
      <c r="DY8">
        <v>7.5657079999999998E-14</v>
      </c>
      <c r="DZ8">
        <v>0.73732980000000004</v>
      </c>
      <c r="EA8">
        <v>10.32328</v>
      </c>
      <c r="EB8">
        <v>2.155894E-16</v>
      </c>
      <c r="EC8">
        <v>7.7639179999999994E-14</v>
      </c>
      <c r="ED8">
        <v>0.73015509999999995</v>
      </c>
      <c r="EE8">
        <v>10.53675</v>
      </c>
      <c r="EF8">
        <v>2.2090830000000001E-16</v>
      </c>
      <c r="EG8">
        <v>7.9938119999999996E-14</v>
      </c>
      <c r="EH8">
        <v>0.72261390000000003</v>
      </c>
      <c r="EI8">
        <v>10.92407</v>
      </c>
      <c r="EJ8">
        <v>2.2425549999999999E-16</v>
      </c>
      <c r="EK8">
        <v>8.1513460000000006E-14</v>
      </c>
      <c r="EL8">
        <v>0.71468339999999997</v>
      </c>
      <c r="EM8">
        <v>10.863490000000001</v>
      </c>
      <c r="EN8">
        <v>2.211374E-16</v>
      </c>
      <c r="EO8">
        <v>8.0797669999999997E-14</v>
      </c>
      <c r="EP8">
        <v>0.70676620000000001</v>
      </c>
      <c r="EQ8">
        <v>11.040179999999999</v>
      </c>
      <c r="ER8">
        <v>2.3098229999999999E-16</v>
      </c>
      <c r="ES8">
        <v>8.4929760000000003E-14</v>
      </c>
      <c r="ET8">
        <v>0.69947700000000002</v>
      </c>
      <c r="EU8">
        <v>11.091060000000001</v>
      </c>
      <c r="EV8">
        <v>2.4593519999999999E-16</v>
      </c>
      <c r="EW8">
        <v>9.0808980000000001E-14</v>
      </c>
      <c r="EX8">
        <v>0.69208309999999995</v>
      </c>
      <c r="EY8">
        <v>10.611370000000001</v>
      </c>
      <c r="EZ8">
        <v>2.6348799999999998E-16</v>
      </c>
      <c r="FA8">
        <v>9.76548E-14</v>
      </c>
      <c r="FB8">
        <v>0.68511089999999997</v>
      </c>
      <c r="FC8">
        <v>10.36735</v>
      </c>
      <c r="FD8">
        <v>2.7419390000000001E-16</v>
      </c>
      <c r="FE8">
        <v>1.019637E-13</v>
      </c>
      <c r="FF8">
        <v>0.686998</v>
      </c>
      <c r="FG8">
        <v>10.407679999999999</v>
      </c>
      <c r="FH8">
        <v>2.7890119999999999E-16</v>
      </c>
      <c r="FI8">
        <v>1.030379E-13</v>
      </c>
      <c r="FJ8">
        <v>0.68819059999999999</v>
      </c>
      <c r="FK8">
        <v>10.700760000000001</v>
      </c>
      <c r="FL8">
        <v>2.6478489999999999E-16</v>
      </c>
      <c r="FM8">
        <v>9.7082969999999997E-14</v>
      </c>
      <c r="FN8">
        <v>0.68802819999999998</v>
      </c>
      <c r="FO8">
        <v>11.134639999999999</v>
      </c>
      <c r="FP8">
        <v>1.897975E-16</v>
      </c>
      <c r="FQ8">
        <v>6.9109590000000006E-14</v>
      </c>
      <c r="FR8">
        <v>0.68747259999999999</v>
      </c>
      <c r="FS8">
        <v>11.222569999999999</v>
      </c>
      <c r="FT8">
        <v>1.272857E-16</v>
      </c>
      <c r="FU8">
        <v>4.6270170000000002E-14</v>
      </c>
      <c r="FV8">
        <v>0.68679020000000002</v>
      </c>
      <c r="FW8">
        <v>11.216799999999999</v>
      </c>
      <c r="FX8">
        <v>9.2494770000000004E-17</v>
      </c>
      <c r="FY8">
        <v>3.3634689999999999E-14</v>
      </c>
      <c r="FZ8">
        <v>0.68610369999999998</v>
      </c>
      <c r="GA8">
        <v>11.202070000000001</v>
      </c>
      <c r="GB8">
        <v>7.4611209999999998E-17</v>
      </c>
      <c r="GC8">
        <v>2.7125420000000001E-14</v>
      </c>
      <c r="GD8">
        <v>0.68538149999999998</v>
      </c>
      <c r="GE8">
        <v>10.76136</v>
      </c>
      <c r="GF8">
        <v>6.4636539999999995E-17</v>
      </c>
      <c r="GG8">
        <v>2.3480580000000001E-14</v>
      </c>
      <c r="GH8">
        <v>0.68459340000000002</v>
      </c>
      <c r="GI8">
        <v>10.631449999999999</v>
      </c>
      <c r="GJ8">
        <v>5.8642919999999994E-17</v>
      </c>
      <c r="GK8">
        <v>2.1274459999999999E-14</v>
      </c>
      <c r="GL8">
        <v>0.68486709999999995</v>
      </c>
      <c r="GM8">
        <v>10.63069</v>
      </c>
      <c r="GN8">
        <v>5.434886E-17</v>
      </c>
      <c r="GO8">
        <v>1.9655389999999999E-14</v>
      </c>
      <c r="GP8">
        <v>0.68507240000000003</v>
      </c>
      <c r="GQ8">
        <v>10.67009</v>
      </c>
      <c r="GR8">
        <v>4.88066E-17</v>
      </c>
      <c r="GS8">
        <v>1.756536E-14</v>
      </c>
      <c r="GT8">
        <v>0.68513800000000002</v>
      </c>
      <c r="GU8">
        <v>10.866849999999999</v>
      </c>
      <c r="GV8">
        <v>4.1379820000000002E-17</v>
      </c>
      <c r="GW8">
        <v>1.4836899999999999E-14</v>
      </c>
      <c r="GX8">
        <v>0.68515959999999998</v>
      </c>
      <c r="GY8">
        <v>11.170669999999999</v>
      </c>
      <c r="GZ8">
        <v>3.5785390000000002E-17</v>
      </c>
      <c r="HA8">
        <v>1.2802919999999999E-14</v>
      </c>
      <c r="HB8">
        <v>0.68515990000000004</v>
      </c>
      <c r="HC8">
        <v>11.1226</v>
      </c>
      <c r="HD8">
        <v>3.2306559999999998E-17</v>
      </c>
      <c r="HE8">
        <v>1.152911E-14</v>
      </c>
      <c r="HF8">
        <v>0.68517019999999995</v>
      </c>
      <c r="HG8">
        <v>10.900230000000001</v>
      </c>
      <c r="HH8">
        <v>2.9940899999999998E-17</v>
      </c>
      <c r="HI8">
        <v>1.065456E-14</v>
      </c>
      <c r="HJ8">
        <v>0.68514810000000004</v>
      </c>
      <c r="HK8">
        <v>10.70248</v>
      </c>
      <c r="HL8">
        <v>2.8204049999999999E-17</v>
      </c>
      <c r="HM8">
        <v>1.000432E-14</v>
      </c>
      <c r="HN8">
        <v>0.68515870000000001</v>
      </c>
      <c r="HO8">
        <v>10.678000000000001</v>
      </c>
      <c r="HP8">
        <v>2.682837E-17</v>
      </c>
      <c r="HQ8">
        <v>9.4851900000000006E-15</v>
      </c>
      <c r="HR8">
        <v>0.68547000000000002</v>
      </c>
      <c r="HS8">
        <v>10.655950000000001</v>
      </c>
      <c r="HT8">
        <v>2.5637750000000001E-17</v>
      </c>
      <c r="HU8">
        <v>9.0292110000000005E-15</v>
      </c>
      <c r="HV8">
        <v>0.68582989999999999</v>
      </c>
      <c r="HW8">
        <v>10.637370000000001</v>
      </c>
      <c r="HX8">
        <v>2.3978139999999999E-17</v>
      </c>
      <c r="HY8">
        <v>8.4058609999999995E-15</v>
      </c>
      <c r="HZ8">
        <v>0.6860636</v>
      </c>
      <c r="IA8">
        <v>10.83554</v>
      </c>
      <c r="IB8">
        <v>2.1895019999999999E-17</v>
      </c>
      <c r="IC8">
        <v>7.6455350000000001E-15</v>
      </c>
      <c r="ID8">
        <v>0.68632599999999999</v>
      </c>
      <c r="IE8">
        <v>11.132770000000001</v>
      </c>
      <c r="IF8">
        <v>2.0200820000000001E-17</v>
      </c>
      <c r="IG8">
        <v>7.028674E-15</v>
      </c>
      <c r="IH8">
        <v>0.68661019999999995</v>
      </c>
      <c r="II8">
        <v>11.141819999999999</v>
      </c>
      <c r="IJ8">
        <v>1.8964529999999999E-17</v>
      </c>
      <c r="IK8">
        <v>6.5752E-15</v>
      </c>
      <c r="IL8">
        <v>0.686836</v>
      </c>
      <c r="IM8">
        <v>11.11792</v>
      </c>
      <c r="IN8">
        <v>1.797612E-17</v>
      </c>
      <c r="IO8">
        <v>6.211614E-15</v>
      </c>
      <c r="IP8">
        <v>0.68708219999999998</v>
      </c>
      <c r="IQ8">
        <v>10.760759999999999</v>
      </c>
      <c r="IR8">
        <v>1.715624E-17</v>
      </c>
      <c r="IS8">
        <v>5.9096649999999998E-15</v>
      </c>
      <c r="IT8">
        <v>0.68732289999999996</v>
      </c>
      <c r="IU8">
        <v>10.69327</v>
      </c>
      <c r="IV8">
        <v>1.6398649999999999E-17</v>
      </c>
      <c r="IW8">
        <v>5.6332960000000002E-15</v>
      </c>
      <c r="IX8">
        <v>0.68723939999999994</v>
      </c>
      <c r="IY8">
        <v>10.70481</v>
      </c>
      <c r="IZ8">
        <v>1.5743630000000001E-17</v>
      </c>
      <c r="JA8">
        <v>5.3961239999999999E-15</v>
      </c>
      <c r="JB8">
        <v>0.68715749999999998</v>
      </c>
      <c r="JC8">
        <v>10.77581</v>
      </c>
      <c r="JD8">
        <v>1.5438779999999999E-17</v>
      </c>
      <c r="JE8">
        <v>5.2843949999999998E-15</v>
      </c>
      <c r="JF8">
        <v>0.68712759999999995</v>
      </c>
      <c r="JG8">
        <v>11.24353</v>
      </c>
      <c r="JH8">
        <v>1.5569410000000001E-17</v>
      </c>
      <c r="JI8">
        <v>5.3212150000000002E-15</v>
      </c>
      <c r="JJ8">
        <v>0.68714799999999998</v>
      </c>
      <c r="JK8">
        <v>11.208119999999999</v>
      </c>
      <c r="JL8">
        <v>1.5571550000000001E-17</v>
      </c>
      <c r="JM8">
        <v>5.311371E-15</v>
      </c>
      <c r="JN8">
        <v>0.68713860000000004</v>
      </c>
      <c r="JO8">
        <v>11.19669</v>
      </c>
      <c r="JP8">
        <v>1.53114E-17</v>
      </c>
      <c r="JQ8">
        <v>5.2147950000000004E-15</v>
      </c>
      <c r="JR8">
        <v>0.68713060000000004</v>
      </c>
      <c r="JS8">
        <v>11.30043</v>
      </c>
      <c r="JT8">
        <v>1.4879889999999999E-17</v>
      </c>
      <c r="JU8">
        <v>5.0612949999999997E-15</v>
      </c>
      <c r="JV8">
        <v>0.68713579999999996</v>
      </c>
      <c r="JW8">
        <v>10.940049999999999</v>
      </c>
      <c r="JX8">
        <v>1.4373309999999999E-17</v>
      </c>
      <c r="JY8">
        <v>4.8835190000000003E-15</v>
      </c>
      <c r="JZ8">
        <v>0.68714739999999996</v>
      </c>
      <c r="KA8">
        <v>10.73143</v>
      </c>
      <c r="KB8">
        <v>1.384138E-17</v>
      </c>
      <c r="KC8">
        <v>4.6991780000000003E-15</v>
      </c>
      <c r="KD8">
        <v>0.68650230000000001</v>
      </c>
      <c r="KE8">
        <v>10.714869999999999</v>
      </c>
      <c r="KF8">
        <v>1.334713E-17</v>
      </c>
      <c r="KG8">
        <v>4.5324849999999997E-15</v>
      </c>
      <c r="KH8">
        <v>0.68583660000000002</v>
      </c>
      <c r="KI8">
        <v>10.859159999999999</v>
      </c>
      <c r="KJ8">
        <v>1.3346309999999999E-17</v>
      </c>
      <c r="KK8">
        <v>4.5386550000000004E-15</v>
      </c>
      <c r="KL8">
        <v>0.68530340000000001</v>
      </c>
      <c r="KM8">
        <v>11.357329999999999</v>
      </c>
      <c r="KN8">
        <v>1.40148E-17</v>
      </c>
      <c r="KO8">
        <v>4.7682689999999999E-15</v>
      </c>
      <c r="KP8">
        <v>0.68480929999999995</v>
      </c>
      <c r="KQ8">
        <v>11.491429999999999</v>
      </c>
      <c r="KR8">
        <v>1.448351E-17</v>
      </c>
      <c r="KS8">
        <v>4.9257959999999996E-15</v>
      </c>
      <c r="KT8">
        <v>0.68429300000000004</v>
      </c>
      <c r="KU8">
        <v>11.55941</v>
      </c>
      <c r="KV8">
        <v>1.4549699999999999E-17</v>
      </c>
      <c r="KW8">
        <v>4.9472599999999999E-15</v>
      </c>
      <c r="KX8">
        <v>0.68380989999999997</v>
      </c>
      <c r="KY8">
        <v>11.464869999999999</v>
      </c>
      <c r="KZ8">
        <v>1.4363250000000001E-17</v>
      </c>
      <c r="LA8">
        <v>4.884292E-15</v>
      </c>
      <c r="LB8">
        <v>0.68328460000000002</v>
      </c>
      <c r="LC8">
        <v>10.98757</v>
      </c>
      <c r="LD8">
        <v>1.403192E-17</v>
      </c>
      <c r="LE8">
        <v>4.7726119999999997E-15</v>
      </c>
      <c r="LF8">
        <v>0.68277160000000003</v>
      </c>
      <c r="LG8">
        <v>10.82221</v>
      </c>
      <c r="LH8">
        <v>1.366069E-17</v>
      </c>
      <c r="LI8">
        <v>4.6486190000000004E-15</v>
      </c>
      <c r="LJ8">
        <v>0.68291829999999998</v>
      </c>
      <c r="LK8">
        <v>10.79172</v>
      </c>
      <c r="LL8">
        <v>1.324404E-17</v>
      </c>
      <c r="LM8">
        <v>4.504687E-15</v>
      </c>
      <c r="LN8">
        <v>0.68307980000000001</v>
      </c>
      <c r="LO8">
        <v>11.012359999999999</v>
      </c>
      <c r="LP8">
        <v>1.240029E-17</v>
      </c>
      <c r="LQ8">
        <v>4.2121279999999996E-15</v>
      </c>
      <c r="LR8">
        <v>0.68312850000000003</v>
      </c>
      <c r="LS8">
        <v>11.510389999999999</v>
      </c>
      <c r="LT8">
        <v>1.105933E-17</v>
      </c>
      <c r="LU8">
        <v>3.7555699999999996E-15</v>
      </c>
      <c r="LV8">
        <v>0.68312850000000003</v>
      </c>
      <c r="LW8">
        <v>11.609819999999999</v>
      </c>
      <c r="LX8">
        <v>9.9944599999999997E-18</v>
      </c>
      <c r="LY8">
        <v>3.396138E-15</v>
      </c>
      <c r="LZ8">
        <v>0.68313000000000001</v>
      </c>
      <c r="MA8">
        <v>11.597479999999999</v>
      </c>
      <c r="MB8">
        <v>9.2635870000000007E-18</v>
      </c>
      <c r="MC8">
        <v>3.1499079999999999E-15</v>
      </c>
      <c r="MD8">
        <v>0.683118</v>
      </c>
      <c r="ME8">
        <v>11.53159</v>
      </c>
      <c r="MF8">
        <v>8.7693810000000005E-18</v>
      </c>
      <c r="MG8">
        <v>2.9830959999999998E-15</v>
      </c>
      <c r="MH8">
        <v>0.68313650000000004</v>
      </c>
      <c r="MI8">
        <v>11.0738</v>
      </c>
      <c r="MJ8">
        <v>8.3718920000000002E-18</v>
      </c>
      <c r="MK8">
        <v>2.8487380000000002E-15</v>
      </c>
      <c r="ML8">
        <v>0.68312919999999999</v>
      </c>
      <c r="MM8">
        <v>10.861269999999999</v>
      </c>
      <c r="MN8">
        <v>8.0326970000000003E-18</v>
      </c>
      <c r="MO8">
        <v>2.733686E-15</v>
      </c>
      <c r="MP8">
        <v>0.68412019999999996</v>
      </c>
      <c r="MQ8">
        <v>10.85253</v>
      </c>
      <c r="MR8">
        <v>7.6969490000000002E-18</v>
      </c>
      <c r="MS8">
        <v>2.6164060000000002E-15</v>
      </c>
      <c r="MT8">
        <v>0.68510369999999998</v>
      </c>
      <c r="MU8">
        <v>11.069190000000001</v>
      </c>
      <c r="MV8">
        <v>6.9279090000000002E-18</v>
      </c>
      <c r="MW8">
        <v>2.3468979999999999E-15</v>
      </c>
      <c r="MX8">
        <v>0.68592529999999996</v>
      </c>
      <c r="MY8">
        <v>11.35502</v>
      </c>
      <c r="MZ8">
        <v>5.6374860000000001E-18</v>
      </c>
      <c r="NA8">
        <v>1.9067689999999998E-15</v>
      </c>
      <c r="NB8">
        <v>0.68669279999999999</v>
      </c>
      <c r="NC8">
        <v>11.232250000000001</v>
      </c>
      <c r="ND8">
        <v>4.6734410000000001E-18</v>
      </c>
      <c r="NE8">
        <v>1.5811879999999999E-15</v>
      </c>
      <c r="NF8">
        <v>0.68743469999999995</v>
      </c>
      <c r="NG8">
        <v>11.6012</v>
      </c>
      <c r="NH8">
        <v>4.0886569999999999E-18</v>
      </c>
      <c r="NI8">
        <v>1.3838449999999999E-15</v>
      </c>
      <c r="NJ8">
        <v>0.68818860000000004</v>
      </c>
      <c r="NK8">
        <v>11.49126</v>
      </c>
      <c r="NL8">
        <v>3.7454900000000001E-18</v>
      </c>
      <c r="NM8">
        <v>1.267764E-15</v>
      </c>
      <c r="NN8">
        <v>0.68888459999999996</v>
      </c>
      <c r="NO8">
        <v>11.11023</v>
      </c>
      <c r="NP8">
        <v>3.4986220000000001E-18</v>
      </c>
      <c r="NQ8">
        <v>1.1835840000000001E-15</v>
      </c>
      <c r="NR8">
        <v>0.6896504</v>
      </c>
      <c r="NS8">
        <v>11.00789</v>
      </c>
      <c r="NT8">
        <v>3.3078929999999999E-18</v>
      </c>
      <c r="NU8">
        <v>1.1182320000000001E-15</v>
      </c>
      <c r="NV8">
        <v>0.68904270000000001</v>
      </c>
      <c r="NW8">
        <v>10.965999999999999</v>
      </c>
      <c r="NX8">
        <v>3.1466120000000002E-18</v>
      </c>
      <c r="NY8">
        <v>1.0649160000000001E-15</v>
      </c>
      <c r="NZ8">
        <v>0.68850610000000001</v>
      </c>
      <c r="OA8">
        <v>11.21523</v>
      </c>
      <c r="OB8">
        <v>3.3543400000000001E-18</v>
      </c>
      <c r="OC8">
        <v>1.1399710000000001E-15</v>
      </c>
      <c r="OD8">
        <v>0.68818409999999997</v>
      </c>
      <c r="OE8">
        <v>11.705590000000001</v>
      </c>
      <c r="OF8">
        <v>4.0929379999999999E-18</v>
      </c>
      <c r="OG8">
        <v>1.391921E-15</v>
      </c>
      <c r="OH8">
        <v>0.68792920000000002</v>
      </c>
      <c r="OI8">
        <v>11.850619999999999</v>
      </c>
      <c r="OJ8">
        <v>4.6901799999999996E-18</v>
      </c>
      <c r="OK8">
        <v>1.59169E-15</v>
      </c>
    </row>
    <row r="9" spans="1:401" x14ac:dyDescent="0.35">
      <c r="A9">
        <v>9</v>
      </c>
      <c r="B9" t="s">
        <v>4</v>
      </c>
      <c r="C9" t="s">
        <v>5</v>
      </c>
      <c r="D9" t="s">
        <v>13</v>
      </c>
      <c r="E9">
        <v>638.97659999999996</v>
      </c>
      <c r="F9">
        <v>0.88112069999999998</v>
      </c>
      <c r="G9">
        <v>12.71743</v>
      </c>
      <c r="H9" s="1">
        <v>1.562751E-5</v>
      </c>
      <c r="I9">
        <v>7.7080999999999998E-3</v>
      </c>
      <c r="J9">
        <v>0.8792816</v>
      </c>
      <c r="K9">
        <v>13.072509999999999</v>
      </c>
      <c r="L9" s="1">
        <v>3.4301559999999997E-8</v>
      </c>
      <c r="M9" s="1">
        <v>1.6900069999999999E-5</v>
      </c>
      <c r="N9">
        <v>0.87745280000000003</v>
      </c>
      <c r="O9">
        <v>13.074809999999999</v>
      </c>
      <c r="P9" s="1">
        <v>7.6779800000000006E-11</v>
      </c>
      <c r="Q9" s="1">
        <v>3.7835799999999998E-8</v>
      </c>
      <c r="R9">
        <v>0.87583230000000001</v>
      </c>
      <c r="S9">
        <v>13.047890000000001</v>
      </c>
      <c r="T9" s="1">
        <v>1.76449E-13</v>
      </c>
      <c r="U9" s="1">
        <v>8.7076000000000003E-11</v>
      </c>
      <c r="V9">
        <v>0.87390650000000003</v>
      </c>
      <c r="W9">
        <v>13.01727</v>
      </c>
      <c r="X9" s="1">
        <v>5.1324749999999996E-16</v>
      </c>
      <c r="Y9" s="1">
        <v>2.6272570000000002E-13</v>
      </c>
      <c r="Z9">
        <v>0.87199850000000001</v>
      </c>
      <c r="AA9">
        <v>12.73981</v>
      </c>
      <c r="AB9" s="1">
        <v>1.019905E-16</v>
      </c>
      <c r="AC9" s="1">
        <v>5.9923770000000001E-14</v>
      </c>
      <c r="AD9">
        <v>0.8700582</v>
      </c>
      <c r="AE9">
        <v>12.60202</v>
      </c>
      <c r="AF9" s="1">
        <v>9.9103849999999995E-17</v>
      </c>
      <c r="AG9" s="1">
        <v>5.8323659999999995E-14</v>
      </c>
      <c r="AH9">
        <v>0.86764189999999997</v>
      </c>
      <c r="AI9">
        <v>12.567069999999999</v>
      </c>
      <c r="AJ9" s="1">
        <v>9.9372539999999999E-17</v>
      </c>
      <c r="AK9" s="1">
        <v>5.8530239999999999E-14</v>
      </c>
      <c r="AL9">
        <v>0.86520580000000002</v>
      </c>
      <c r="AM9">
        <v>12.61651</v>
      </c>
      <c r="AN9" s="1">
        <v>1.044501E-16</v>
      </c>
      <c r="AO9" s="1">
        <v>6.1568739999999996E-14</v>
      </c>
      <c r="AP9">
        <v>0.8627475</v>
      </c>
      <c r="AQ9">
        <v>12.96233</v>
      </c>
      <c r="AR9" s="1">
        <v>1.100422E-16</v>
      </c>
      <c r="AS9" s="1">
        <v>6.4835930000000005E-14</v>
      </c>
      <c r="AT9">
        <v>0.86030229999999996</v>
      </c>
      <c r="AU9">
        <v>13.052300000000001</v>
      </c>
      <c r="AV9" s="1">
        <v>1.140382E-16</v>
      </c>
      <c r="AW9" s="1">
        <v>6.7172639999999997E-14</v>
      </c>
      <c r="AX9">
        <v>0.85784050000000001</v>
      </c>
      <c r="AY9">
        <v>12.948650000000001</v>
      </c>
      <c r="AZ9" s="1">
        <v>1.169006E-16</v>
      </c>
      <c r="BA9" s="1">
        <v>6.8840120000000004E-14</v>
      </c>
      <c r="BB9">
        <v>0.85531769999999996</v>
      </c>
      <c r="BC9">
        <v>12.86159</v>
      </c>
      <c r="BD9" s="1">
        <v>1.1902269999999999E-16</v>
      </c>
      <c r="BE9" s="1">
        <v>7.0084050000000006E-14</v>
      </c>
      <c r="BF9">
        <v>0.85280460000000002</v>
      </c>
      <c r="BG9">
        <v>12.49001</v>
      </c>
      <c r="BH9" s="1">
        <v>1.2123050000000001E-16</v>
      </c>
      <c r="BI9" s="1">
        <v>7.1375590000000006E-14</v>
      </c>
      <c r="BJ9">
        <v>0.85026579999999996</v>
      </c>
      <c r="BK9">
        <v>12.35427</v>
      </c>
      <c r="BL9" s="1">
        <v>1.225646E-16</v>
      </c>
      <c r="BM9" s="1">
        <v>7.214222E-14</v>
      </c>
      <c r="BN9">
        <v>0.84299029999999997</v>
      </c>
      <c r="BO9">
        <v>12.20021</v>
      </c>
      <c r="BP9" s="1">
        <v>1.3095889999999999E-16</v>
      </c>
      <c r="BQ9" s="1">
        <v>7.755306E-14</v>
      </c>
      <c r="BR9">
        <v>0.83569970000000005</v>
      </c>
      <c r="BS9">
        <v>12.04566</v>
      </c>
      <c r="BT9" s="1">
        <v>1.8767879999999999E-16</v>
      </c>
      <c r="BU9" s="1">
        <v>1.118753E-13</v>
      </c>
      <c r="BV9">
        <v>0.8290535</v>
      </c>
      <c r="BW9">
        <v>12.07769</v>
      </c>
      <c r="BX9">
        <v>2.6815940000000001E-16</v>
      </c>
      <c r="BY9" s="1">
        <v>1.596405E-13</v>
      </c>
      <c r="BZ9">
        <v>0.82240990000000003</v>
      </c>
      <c r="CA9">
        <v>11.702629999999999</v>
      </c>
      <c r="CB9">
        <v>3.2944219999999998E-16</v>
      </c>
      <c r="CC9" s="1">
        <v>1.9587920000000001E-13</v>
      </c>
      <c r="CD9">
        <v>0.81575160000000002</v>
      </c>
      <c r="CE9">
        <v>11.53936</v>
      </c>
      <c r="CF9">
        <v>3.6963710000000001E-16</v>
      </c>
      <c r="CG9">
        <v>2.2011590000000001E-13</v>
      </c>
      <c r="CH9">
        <v>0.80904140000000002</v>
      </c>
      <c r="CI9">
        <v>11.10951</v>
      </c>
      <c r="CJ9">
        <v>4.0682740000000002E-16</v>
      </c>
      <c r="CK9">
        <v>2.4268180000000001E-13</v>
      </c>
      <c r="CL9">
        <v>0.80212260000000002</v>
      </c>
      <c r="CM9">
        <v>10.7758</v>
      </c>
      <c r="CN9">
        <v>4.418835E-16</v>
      </c>
      <c r="CO9">
        <v>2.6419990000000002E-13</v>
      </c>
      <c r="CP9">
        <v>0.79496259999999996</v>
      </c>
      <c r="CQ9">
        <v>10.50189</v>
      </c>
      <c r="CR9">
        <v>4.7942310000000004E-16</v>
      </c>
      <c r="CS9">
        <v>2.8731200000000001E-13</v>
      </c>
      <c r="CT9">
        <v>0.78761080000000006</v>
      </c>
      <c r="CU9">
        <v>10.385680000000001</v>
      </c>
      <c r="CV9">
        <v>5.1820309999999995E-16</v>
      </c>
      <c r="CW9">
        <v>3.1129550000000002E-13</v>
      </c>
      <c r="CX9">
        <v>0.78003840000000002</v>
      </c>
      <c r="CY9">
        <v>10.40526</v>
      </c>
      <c r="CZ9">
        <v>5.5721529999999997E-16</v>
      </c>
      <c r="DA9">
        <v>3.3561029999999999E-13</v>
      </c>
      <c r="DB9">
        <v>0.7722116</v>
      </c>
      <c r="DC9">
        <v>10.783390000000001</v>
      </c>
      <c r="DD9">
        <v>6.0083209999999996E-16</v>
      </c>
      <c r="DE9">
        <v>3.6291550000000001E-13</v>
      </c>
      <c r="DF9">
        <v>0.76499439999999996</v>
      </c>
      <c r="DG9">
        <v>10.60094</v>
      </c>
      <c r="DH9">
        <v>6.3799180000000001E-16</v>
      </c>
      <c r="DI9">
        <v>3.8604559999999999E-13</v>
      </c>
      <c r="DJ9">
        <v>0.75764359999999997</v>
      </c>
      <c r="DK9">
        <v>10.70096</v>
      </c>
      <c r="DL9">
        <v>6.5745620000000003E-16</v>
      </c>
      <c r="DM9">
        <v>3.9882599999999999E-13</v>
      </c>
      <c r="DN9">
        <v>0.75016780000000005</v>
      </c>
      <c r="DO9">
        <v>10.618740000000001</v>
      </c>
      <c r="DP9">
        <v>6.7762039999999998E-16</v>
      </c>
      <c r="DQ9">
        <v>4.126882E-13</v>
      </c>
      <c r="DR9">
        <v>0.74278120000000003</v>
      </c>
      <c r="DS9">
        <v>10.3965</v>
      </c>
      <c r="DT9">
        <v>6.8168389999999995E-16</v>
      </c>
      <c r="DU9">
        <v>4.1633749999999999E-13</v>
      </c>
      <c r="DV9">
        <v>0.73542510000000005</v>
      </c>
      <c r="DW9">
        <v>10.298109999999999</v>
      </c>
      <c r="DX9">
        <v>6.8761149999999997E-16</v>
      </c>
      <c r="DY9">
        <v>4.2167799999999998E-13</v>
      </c>
      <c r="DZ9">
        <v>0.72764859999999998</v>
      </c>
      <c r="EA9">
        <v>10.285450000000001</v>
      </c>
      <c r="EB9">
        <v>6.9477450000000002E-16</v>
      </c>
      <c r="EC9">
        <v>4.277643E-13</v>
      </c>
      <c r="ED9">
        <v>0.71960860000000004</v>
      </c>
      <c r="EE9">
        <v>10.51108</v>
      </c>
      <c r="EF9">
        <v>7.0413940000000005E-16</v>
      </c>
      <c r="EG9">
        <v>4.35345E-13</v>
      </c>
      <c r="EH9">
        <v>0.71119060000000001</v>
      </c>
      <c r="EI9">
        <v>10.984299999999999</v>
      </c>
      <c r="EJ9">
        <v>7.0561950000000001E-16</v>
      </c>
      <c r="EK9">
        <v>4.3773740000000002E-13</v>
      </c>
      <c r="EL9">
        <v>0.70251070000000004</v>
      </c>
      <c r="EM9">
        <v>10.93351</v>
      </c>
      <c r="EN9">
        <v>6.8752850000000003E-16</v>
      </c>
      <c r="EO9">
        <v>4.284569E-13</v>
      </c>
      <c r="EP9">
        <v>0.69394389999999995</v>
      </c>
      <c r="EQ9">
        <v>11.11745</v>
      </c>
      <c r="ER9">
        <v>7.119224E-16</v>
      </c>
      <c r="ES9">
        <v>4.4627209999999998E-13</v>
      </c>
      <c r="ET9">
        <v>0.68629649999999998</v>
      </c>
      <c r="EU9">
        <v>11.186450000000001</v>
      </c>
      <c r="EV9">
        <v>7.4993890000000001E-16</v>
      </c>
      <c r="EW9">
        <v>4.719127E-13</v>
      </c>
      <c r="EX9">
        <v>0.67857400000000001</v>
      </c>
      <c r="EY9">
        <v>10.65156</v>
      </c>
      <c r="EZ9">
        <v>7.939024E-16</v>
      </c>
      <c r="FA9">
        <v>5.0126389999999996E-13</v>
      </c>
      <c r="FB9">
        <v>0.67128209999999999</v>
      </c>
      <c r="FC9">
        <v>10.3222</v>
      </c>
      <c r="FD9">
        <v>8.170261E-16</v>
      </c>
      <c r="FE9">
        <v>5.175681E-13</v>
      </c>
      <c r="FF9">
        <v>0.67193630000000004</v>
      </c>
      <c r="FG9">
        <v>10.36792</v>
      </c>
      <c r="FH9">
        <v>8.269295E-16</v>
      </c>
      <c r="FI9">
        <v>5.2107490000000002E-13</v>
      </c>
      <c r="FJ9">
        <v>0.67278329999999997</v>
      </c>
      <c r="FK9">
        <v>10.688029999999999</v>
      </c>
      <c r="FL9">
        <v>7.7823639999999996E-16</v>
      </c>
      <c r="FM9">
        <v>4.8569230000000004E-13</v>
      </c>
      <c r="FN9">
        <v>0.67250759999999998</v>
      </c>
      <c r="FO9">
        <v>11.228429999999999</v>
      </c>
      <c r="FP9">
        <v>5.5191569999999999E-16</v>
      </c>
      <c r="FQ9">
        <v>3.415138E-13</v>
      </c>
      <c r="FR9">
        <v>0.67190470000000002</v>
      </c>
      <c r="FS9">
        <v>11.34441</v>
      </c>
      <c r="FT9">
        <v>3.7018690000000002E-16</v>
      </c>
      <c r="FU9">
        <v>2.2879950000000001E-13</v>
      </c>
      <c r="FV9">
        <v>0.6711492</v>
      </c>
      <c r="FW9">
        <v>11.33343</v>
      </c>
      <c r="FX9">
        <v>2.702577E-16</v>
      </c>
      <c r="FY9">
        <v>1.673132E-13</v>
      </c>
      <c r="FZ9">
        <v>0.67036280000000004</v>
      </c>
      <c r="GA9">
        <v>11.330830000000001</v>
      </c>
      <c r="GB9">
        <v>2.187147E-16</v>
      </c>
      <c r="GC9">
        <v>1.35493E-13</v>
      </c>
      <c r="GD9">
        <v>0.66960140000000001</v>
      </c>
      <c r="GE9">
        <v>10.82183</v>
      </c>
      <c r="GF9">
        <v>1.898078E-16</v>
      </c>
      <c r="GG9">
        <v>1.175666E-13</v>
      </c>
      <c r="GH9">
        <v>0.66877189999999997</v>
      </c>
      <c r="GI9">
        <v>10.63833</v>
      </c>
      <c r="GJ9">
        <v>1.7229859999999999E-16</v>
      </c>
      <c r="GK9">
        <v>1.066076E-13</v>
      </c>
      <c r="GL9">
        <v>0.6689174</v>
      </c>
      <c r="GM9">
        <v>10.630229999999999</v>
      </c>
      <c r="GN9">
        <v>1.5971550000000001E-16</v>
      </c>
      <c r="GO9">
        <v>9.8539749999999997E-14</v>
      </c>
      <c r="GP9">
        <v>0.66908749999999995</v>
      </c>
      <c r="GQ9">
        <v>10.673629999999999</v>
      </c>
      <c r="GR9">
        <v>1.429432E-16</v>
      </c>
      <c r="GS9">
        <v>8.7693969999999995E-14</v>
      </c>
      <c r="GT9">
        <v>0.66915919999999995</v>
      </c>
      <c r="GU9">
        <v>10.88926</v>
      </c>
      <c r="GV9">
        <v>1.210854E-16</v>
      </c>
      <c r="GW9">
        <v>7.400519E-14</v>
      </c>
      <c r="GX9">
        <v>0.66913750000000005</v>
      </c>
      <c r="GY9">
        <v>11.274649999999999</v>
      </c>
      <c r="GZ9">
        <v>1.0493549999999999E-16</v>
      </c>
      <c r="HA9">
        <v>6.402204E-14</v>
      </c>
      <c r="HB9">
        <v>0.66917409999999999</v>
      </c>
      <c r="HC9">
        <v>11.205780000000001</v>
      </c>
      <c r="HD9">
        <v>9.4906340000000004E-17</v>
      </c>
      <c r="HE9">
        <v>5.7779709999999996E-14</v>
      </c>
      <c r="HF9">
        <v>0.66916629999999999</v>
      </c>
      <c r="HG9">
        <v>10.975059999999999</v>
      </c>
      <c r="HH9">
        <v>8.8044989999999998E-17</v>
      </c>
      <c r="HI9">
        <v>5.3462790000000003E-14</v>
      </c>
      <c r="HJ9">
        <v>0.66916350000000002</v>
      </c>
      <c r="HK9">
        <v>10.71393</v>
      </c>
      <c r="HL9">
        <v>8.298531E-17</v>
      </c>
      <c r="HM9">
        <v>5.0234129999999999E-14</v>
      </c>
      <c r="HN9">
        <v>0.66912439999999995</v>
      </c>
      <c r="HO9">
        <v>10.679399999999999</v>
      </c>
      <c r="HP9">
        <v>7.8963360000000004E-17</v>
      </c>
      <c r="HQ9">
        <v>4.7645240000000003E-14</v>
      </c>
      <c r="HR9">
        <v>0.66947080000000003</v>
      </c>
      <c r="HS9">
        <v>10.65245</v>
      </c>
      <c r="HT9">
        <v>7.5475599999999999E-17</v>
      </c>
      <c r="HU9">
        <v>4.5366009999999999E-14</v>
      </c>
      <c r="HV9">
        <v>0.66978859999999996</v>
      </c>
      <c r="HW9">
        <v>10.6275</v>
      </c>
      <c r="HX9">
        <v>7.0495549999999999E-17</v>
      </c>
      <c r="HY9">
        <v>4.2160079999999999E-14</v>
      </c>
      <c r="HZ9">
        <v>0.67008760000000001</v>
      </c>
      <c r="IA9">
        <v>10.84254</v>
      </c>
      <c r="IB9">
        <v>6.4384129999999994E-17</v>
      </c>
      <c r="IC9">
        <v>3.8355360000000002E-14</v>
      </c>
      <c r="ID9">
        <v>0.67035389999999995</v>
      </c>
      <c r="IE9">
        <v>11.192769999999999</v>
      </c>
      <c r="IF9">
        <v>5.9472939999999996E-17</v>
      </c>
      <c r="IG9">
        <v>3.53104E-14</v>
      </c>
      <c r="IH9">
        <v>0.67061479999999996</v>
      </c>
      <c r="II9">
        <v>11.208310000000001</v>
      </c>
      <c r="IJ9">
        <v>5.5904660000000005E-17</v>
      </c>
      <c r="IK9">
        <v>3.3080840000000003E-14</v>
      </c>
      <c r="IL9">
        <v>0.67089719999999997</v>
      </c>
      <c r="IM9">
        <v>11.202450000000001</v>
      </c>
      <c r="IN9">
        <v>5.3031149999999998E-17</v>
      </c>
      <c r="IO9">
        <v>3.1278789999999997E-14</v>
      </c>
      <c r="IP9">
        <v>0.67114130000000005</v>
      </c>
      <c r="IQ9">
        <v>10.78443</v>
      </c>
      <c r="IR9">
        <v>5.062861E-17</v>
      </c>
      <c r="IS9">
        <v>2.9765459999999999E-14</v>
      </c>
      <c r="IT9">
        <v>0.67139910000000003</v>
      </c>
      <c r="IU9">
        <v>10.6814</v>
      </c>
      <c r="IV9">
        <v>4.8432029999999997E-17</v>
      </c>
      <c r="IW9">
        <v>2.8399499999999999E-14</v>
      </c>
      <c r="IX9">
        <v>0.67135990000000001</v>
      </c>
      <c r="IY9">
        <v>10.69303</v>
      </c>
      <c r="IZ9">
        <v>4.6511210000000001E-17</v>
      </c>
      <c r="JA9">
        <v>2.721232E-14</v>
      </c>
      <c r="JB9">
        <v>0.67131560000000001</v>
      </c>
      <c r="JC9">
        <v>10.763629999999999</v>
      </c>
      <c r="JD9">
        <v>4.5686200000000003E-17</v>
      </c>
      <c r="JE9">
        <v>2.6703069999999999E-14</v>
      </c>
      <c r="JF9">
        <v>0.67132340000000001</v>
      </c>
      <c r="JG9">
        <v>11.30796</v>
      </c>
      <c r="JH9">
        <v>4.610041E-17</v>
      </c>
      <c r="JI9">
        <v>2.6907599999999999E-14</v>
      </c>
      <c r="JJ9">
        <v>0.67130670000000003</v>
      </c>
      <c r="JK9">
        <v>11.28546</v>
      </c>
      <c r="JL9">
        <v>4.6064730000000002E-17</v>
      </c>
      <c r="JM9">
        <v>2.682815E-14</v>
      </c>
      <c r="JN9">
        <v>0.67127049999999999</v>
      </c>
      <c r="JO9">
        <v>11.262370000000001</v>
      </c>
      <c r="JP9">
        <v>4.526086E-17</v>
      </c>
      <c r="JQ9">
        <v>2.631512E-14</v>
      </c>
      <c r="JR9">
        <v>0.67130409999999996</v>
      </c>
      <c r="JS9">
        <v>11.39362</v>
      </c>
      <c r="JT9">
        <v>4.3972030000000001E-17</v>
      </c>
      <c r="JU9">
        <v>2.5532430000000001E-14</v>
      </c>
      <c r="JV9">
        <v>0.67128339999999997</v>
      </c>
      <c r="JW9">
        <v>10.999879999999999</v>
      </c>
      <c r="JX9">
        <v>4.2454659999999997E-17</v>
      </c>
      <c r="JY9">
        <v>2.4619960000000001E-14</v>
      </c>
      <c r="JZ9">
        <v>0.67126920000000001</v>
      </c>
      <c r="KA9">
        <v>10.716480000000001</v>
      </c>
      <c r="KB9">
        <v>4.0894069999999998E-17</v>
      </c>
      <c r="KC9">
        <v>2.3698879999999999E-14</v>
      </c>
      <c r="KD9">
        <v>0.67065969999999997</v>
      </c>
      <c r="KE9">
        <v>10.69205</v>
      </c>
      <c r="KF9">
        <v>3.9419820000000003E-17</v>
      </c>
      <c r="KG9">
        <v>2.2848489999999999E-14</v>
      </c>
      <c r="KH9">
        <v>0.67002450000000002</v>
      </c>
      <c r="KI9">
        <v>10.83846</v>
      </c>
      <c r="KJ9">
        <v>3.9503350000000002E-17</v>
      </c>
      <c r="KK9">
        <v>2.294488E-14</v>
      </c>
      <c r="KL9">
        <v>0.66947420000000002</v>
      </c>
      <c r="KM9">
        <v>11.434279999999999</v>
      </c>
      <c r="KN9">
        <v>4.1484980000000001E-17</v>
      </c>
      <c r="KO9">
        <v>2.4109799999999999E-14</v>
      </c>
      <c r="KP9">
        <v>0.66892510000000005</v>
      </c>
      <c r="KQ9">
        <v>11.606120000000001</v>
      </c>
      <c r="KR9">
        <v>4.2769600000000001E-17</v>
      </c>
      <c r="KS9">
        <v>2.483664E-14</v>
      </c>
      <c r="KT9">
        <v>0.66837500000000005</v>
      </c>
      <c r="KU9">
        <v>11.69075</v>
      </c>
      <c r="KV9">
        <v>4.2885810000000002E-17</v>
      </c>
      <c r="KW9">
        <v>2.4893510000000001E-14</v>
      </c>
      <c r="KX9">
        <v>0.66780839999999997</v>
      </c>
      <c r="KY9">
        <v>11.58628</v>
      </c>
      <c r="KZ9">
        <v>4.2276950000000001E-17</v>
      </c>
      <c r="LA9">
        <v>2.45388E-14</v>
      </c>
      <c r="LB9">
        <v>0.66729799999999995</v>
      </c>
      <c r="LC9">
        <v>11.03964</v>
      </c>
      <c r="LD9">
        <v>4.1249400000000002E-17</v>
      </c>
      <c r="LE9">
        <v>2.3945769999999999E-14</v>
      </c>
      <c r="LF9">
        <v>0.66671910000000001</v>
      </c>
      <c r="LG9">
        <v>10.809799999999999</v>
      </c>
      <c r="LH9">
        <v>4.0127380000000002E-17</v>
      </c>
      <c r="LI9">
        <v>2.3304609999999999E-14</v>
      </c>
      <c r="LJ9">
        <v>0.66682589999999997</v>
      </c>
      <c r="LK9">
        <v>10.77065</v>
      </c>
      <c r="LL9">
        <v>3.8876049999999999E-17</v>
      </c>
      <c r="LM9">
        <v>2.2566550000000001E-14</v>
      </c>
      <c r="LN9">
        <v>0.66694370000000003</v>
      </c>
      <c r="LO9">
        <v>10.99952</v>
      </c>
      <c r="LP9">
        <v>3.6293420000000001E-17</v>
      </c>
      <c r="LQ9">
        <v>2.1025849999999999E-14</v>
      </c>
      <c r="LR9">
        <v>0.66694140000000002</v>
      </c>
      <c r="LS9">
        <v>11.60488</v>
      </c>
      <c r="LT9">
        <v>3.2344459999999997E-17</v>
      </c>
      <c r="LU9">
        <v>1.873112E-14</v>
      </c>
      <c r="LV9">
        <v>0.66699819999999999</v>
      </c>
      <c r="LW9">
        <v>11.73358</v>
      </c>
      <c r="LX9">
        <v>2.9269910000000003E-17</v>
      </c>
      <c r="LY9">
        <v>1.6967129999999998E-14</v>
      </c>
      <c r="LZ9">
        <v>0.66696529999999998</v>
      </c>
      <c r="MA9">
        <v>11.73837</v>
      </c>
      <c r="MB9">
        <v>2.716019E-17</v>
      </c>
      <c r="MC9">
        <v>1.575848E-14</v>
      </c>
      <c r="MD9">
        <v>0.66698069999999998</v>
      </c>
      <c r="ME9">
        <v>11.652189999999999</v>
      </c>
      <c r="MF9">
        <v>2.5729570000000001E-17</v>
      </c>
      <c r="MG9">
        <v>1.4936980000000002E-14</v>
      </c>
      <c r="MH9">
        <v>0.66699900000000001</v>
      </c>
      <c r="MI9">
        <v>11.13307</v>
      </c>
      <c r="MJ9">
        <v>2.4573630000000001E-17</v>
      </c>
      <c r="MK9">
        <v>1.4271370000000001E-14</v>
      </c>
      <c r="ML9">
        <v>0.6670007</v>
      </c>
      <c r="MM9">
        <v>10.84464</v>
      </c>
      <c r="MN9">
        <v>2.358109E-17</v>
      </c>
      <c r="MO9">
        <v>1.369705E-14</v>
      </c>
      <c r="MP9">
        <v>0.66791330000000004</v>
      </c>
      <c r="MQ9">
        <v>10.82995</v>
      </c>
      <c r="MR9">
        <v>2.2604919999999999E-17</v>
      </c>
      <c r="MS9">
        <v>1.31156E-14</v>
      </c>
      <c r="MT9">
        <v>0.66891710000000004</v>
      </c>
      <c r="MU9">
        <v>11.057969999999999</v>
      </c>
      <c r="MV9">
        <v>2.0250669999999999E-17</v>
      </c>
      <c r="MW9">
        <v>1.169305E-14</v>
      </c>
      <c r="MX9">
        <v>0.6697824</v>
      </c>
      <c r="MY9">
        <v>11.440569999999999</v>
      </c>
      <c r="MZ9">
        <v>1.646565E-17</v>
      </c>
      <c r="NA9">
        <v>9.4909750000000004E-15</v>
      </c>
      <c r="NB9">
        <v>0.67058629999999997</v>
      </c>
      <c r="NC9">
        <v>11.276160000000001</v>
      </c>
      <c r="ND9">
        <v>1.370047E-17</v>
      </c>
      <c r="NE9">
        <v>7.9041119999999994E-15</v>
      </c>
      <c r="NF9">
        <v>0.67139119999999997</v>
      </c>
      <c r="NG9">
        <v>11.706950000000001</v>
      </c>
      <c r="NH9">
        <v>1.203005E-17</v>
      </c>
      <c r="NI9">
        <v>6.9467690000000001E-15</v>
      </c>
      <c r="NJ9">
        <v>0.6722127</v>
      </c>
      <c r="NK9">
        <v>11.5901</v>
      </c>
      <c r="NL9">
        <v>1.1053659999999999E-17</v>
      </c>
      <c r="NM9">
        <v>6.385851E-15</v>
      </c>
      <c r="NN9">
        <v>0.6730081</v>
      </c>
      <c r="NO9">
        <v>11.1577</v>
      </c>
      <c r="NP9">
        <v>1.0343430000000001E-17</v>
      </c>
      <c r="NQ9">
        <v>5.9732740000000002E-15</v>
      </c>
      <c r="NR9">
        <v>0.67378559999999998</v>
      </c>
      <c r="NS9">
        <v>11.00938</v>
      </c>
      <c r="NT9">
        <v>9.793032E-18</v>
      </c>
      <c r="NU9">
        <v>5.6513949999999996E-15</v>
      </c>
      <c r="NV9">
        <v>0.67335699999999998</v>
      </c>
      <c r="NW9">
        <v>10.953340000000001</v>
      </c>
      <c r="NX9">
        <v>9.328407E-18</v>
      </c>
      <c r="NY9">
        <v>5.3905859999999998E-15</v>
      </c>
      <c r="NZ9">
        <v>0.67284820000000001</v>
      </c>
      <c r="OA9">
        <v>11.212260000000001</v>
      </c>
      <c r="OB9">
        <v>1.0031029999999999E-17</v>
      </c>
      <c r="OC9">
        <v>5.8327930000000001E-15</v>
      </c>
      <c r="OD9">
        <v>0.6724909</v>
      </c>
      <c r="OE9">
        <v>11.8117</v>
      </c>
      <c r="OF9">
        <v>1.224647E-17</v>
      </c>
      <c r="OG9">
        <v>7.1243370000000007E-15</v>
      </c>
      <c r="OH9">
        <v>0.67223650000000001</v>
      </c>
      <c r="OI9">
        <v>11.995900000000001</v>
      </c>
      <c r="OJ9">
        <v>1.396614E-17</v>
      </c>
      <c r="OK9">
        <v>8.1000799999999997E-15</v>
      </c>
    </row>
    <row r="10" spans="1:401" x14ac:dyDescent="0.35">
      <c r="A10">
        <v>10</v>
      </c>
      <c r="B10" t="s">
        <v>4</v>
      </c>
      <c r="C10" t="s">
        <v>5</v>
      </c>
      <c r="D10" t="s">
        <v>14</v>
      </c>
      <c r="E10">
        <v>643.17070000000001</v>
      </c>
      <c r="F10">
        <v>0.79000579999999998</v>
      </c>
      <c r="G10">
        <v>12.70504</v>
      </c>
      <c r="H10" s="1">
        <v>6.1711479999999999E-5</v>
      </c>
      <c r="I10">
        <v>3.3154759999999998E-2</v>
      </c>
      <c r="J10">
        <v>0.78874279999999997</v>
      </c>
      <c r="K10">
        <v>13.13205</v>
      </c>
      <c r="L10" s="1">
        <v>1.3511079999999999E-7</v>
      </c>
      <c r="M10" s="1">
        <v>7.2523219999999998E-5</v>
      </c>
      <c r="N10">
        <v>0.78745140000000002</v>
      </c>
      <c r="O10">
        <v>13.144349999999999</v>
      </c>
      <c r="P10" s="1">
        <v>3.0167280000000002E-10</v>
      </c>
      <c r="Q10" s="1">
        <v>1.6201659999999999E-7</v>
      </c>
      <c r="R10">
        <v>0.7863445</v>
      </c>
      <c r="S10">
        <v>13.11434</v>
      </c>
      <c r="T10" s="1">
        <v>6.9207239999999997E-13</v>
      </c>
      <c r="U10" s="1">
        <v>3.7238929999999998E-10</v>
      </c>
      <c r="V10">
        <v>0.78503179999999995</v>
      </c>
      <c r="W10">
        <v>13.08357</v>
      </c>
      <c r="X10" s="1">
        <v>2.2627499999999999E-15</v>
      </c>
      <c r="Y10" s="1">
        <v>1.2974619999999999E-12</v>
      </c>
      <c r="Z10">
        <v>0.78366119999999995</v>
      </c>
      <c r="AA10">
        <v>12.77317</v>
      </c>
      <c r="AB10" s="1">
        <v>6.4956869999999996E-16</v>
      </c>
      <c r="AC10" s="1">
        <v>4.2911110000000001E-13</v>
      </c>
      <c r="AD10">
        <v>0.78231070000000003</v>
      </c>
      <c r="AE10">
        <v>12.58982</v>
      </c>
      <c r="AF10" s="1">
        <v>6.3160529999999998E-16</v>
      </c>
      <c r="AG10" s="1">
        <v>4.1793789999999998E-13</v>
      </c>
      <c r="AH10">
        <v>0.78062419999999999</v>
      </c>
      <c r="AI10">
        <v>12.55373</v>
      </c>
      <c r="AJ10" s="1">
        <v>6.3185650000000002E-16</v>
      </c>
      <c r="AK10" s="1">
        <v>4.1864480000000002E-13</v>
      </c>
      <c r="AL10">
        <v>0.77892669999999997</v>
      </c>
      <c r="AM10">
        <v>12.60318</v>
      </c>
      <c r="AN10" s="1">
        <v>6.6259549999999998E-16</v>
      </c>
      <c r="AO10" s="1">
        <v>4.3956230000000001E-13</v>
      </c>
      <c r="AP10">
        <v>0.77720149999999999</v>
      </c>
      <c r="AQ10">
        <v>13.01614</v>
      </c>
      <c r="AR10" s="1">
        <v>6.938003E-16</v>
      </c>
      <c r="AS10" s="1">
        <v>4.6032049999999999E-13</v>
      </c>
      <c r="AT10">
        <v>0.77545850000000005</v>
      </c>
      <c r="AU10">
        <v>13.14035</v>
      </c>
      <c r="AV10" s="1">
        <v>7.1499999999999998E-16</v>
      </c>
      <c r="AW10" s="1">
        <v>4.7450999999999996E-13</v>
      </c>
      <c r="AX10">
        <v>0.77371699999999999</v>
      </c>
      <c r="AY10">
        <v>13.03337</v>
      </c>
      <c r="AZ10" s="1">
        <v>7.2898149999999999E-16</v>
      </c>
      <c r="BA10" s="1">
        <v>4.8394190000000004E-13</v>
      </c>
      <c r="BB10">
        <v>0.77191500000000002</v>
      </c>
      <c r="BC10">
        <v>12.939870000000001</v>
      </c>
      <c r="BD10" s="1">
        <v>7.3842400000000005E-16</v>
      </c>
      <c r="BE10" s="1">
        <v>4.9045090000000001E-13</v>
      </c>
      <c r="BF10">
        <v>0.77012720000000001</v>
      </c>
      <c r="BG10">
        <v>12.52408</v>
      </c>
      <c r="BH10" s="1">
        <v>7.4824970000000003E-16</v>
      </c>
      <c r="BI10" s="1">
        <v>4.9720829999999999E-13</v>
      </c>
      <c r="BJ10">
        <v>0.76835339999999996</v>
      </c>
      <c r="BK10">
        <v>12.351940000000001</v>
      </c>
      <c r="BL10" s="1">
        <v>7.5238440000000001E-16</v>
      </c>
      <c r="BM10" s="1">
        <v>5.0010879999999999E-13</v>
      </c>
      <c r="BN10">
        <v>0.76352679999999995</v>
      </c>
      <c r="BO10">
        <v>12.20514</v>
      </c>
      <c r="BP10" s="1">
        <v>8.0417800000000005E-16</v>
      </c>
      <c r="BQ10" s="1">
        <v>5.3818669999999996E-13</v>
      </c>
      <c r="BR10">
        <v>0.75846389999999997</v>
      </c>
      <c r="BS10">
        <v>12.05395</v>
      </c>
      <c r="BT10" s="1">
        <v>1.153583E-15</v>
      </c>
      <c r="BU10" s="1">
        <v>7.779202E-13</v>
      </c>
      <c r="BV10">
        <v>0.75304510000000002</v>
      </c>
      <c r="BW10">
        <v>12.13185</v>
      </c>
      <c r="BX10">
        <v>1.611614E-15</v>
      </c>
      <c r="BY10" s="1">
        <v>1.085952E-12</v>
      </c>
      <c r="BZ10">
        <v>0.74739370000000005</v>
      </c>
      <c r="CA10">
        <v>11.758620000000001</v>
      </c>
      <c r="CB10">
        <v>1.934295E-15</v>
      </c>
      <c r="CC10" s="1">
        <v>1.3014780000000001E-12</v>
      </c>
      <c r="CD10">
        <v>0.74162609999999995</v>
      </c>
      <c r="CE10">
        <v>11.6122</v>
      </c>
      <c r="CF10">
        <v>2.1371630000000001E-15</v>
      </c>
      <c r="CG10" s="1">
        <v>1.4400139999999999E-12</v>
      </c>
      <c r="CH10">
        <v>0.73579629999999996</v>
      </c>
      <c r="CI10">
        <v>11.1614</v>
      </c>
      <c r="CJ10">
        <v>2.3159960000000001E-15</v>
      </c>
      <c r="CK10" s="1">
        <v>1.562871E-12</v>
      </c>
      <c r="CL10">
        <v>0.72972239999999999</v>
      </c>
      <c r="CM10">
        <v>10.7988</v>
      </c>
      <c r="CN10">
        <v>2.4793219999999999E-15</v>
      </c>
      <c r="CO10">
        <v>1.676317E-12</v>
      </c>
      <c r="CP10">
        <v>0.72350809999999999</v>
      </c>
      <c r="CQ10">
        <v>10.51721</v>
      </c>
      <c r="CR10">
        <v>2.6506649999999999E-15</v>
      </c>
      <c r="CS10">
        <v>1.7958979999999999E-12</v>
      </c>
      <c r="CT10">
        <v>0.71706599999999998</v>
      </c>
      <c r="CU10">
        <v>10.37842</v>
      </c>
      <c r="CV10">
        <v>2.8208139999999998E-15</v>
      </c>
      <c r="CW10">
        <v>1.9151280000000002E-12</v>
      </c>
      <c r="CX10">
        <v>0.71043999999999996</v>
      </c>
      <c r="CY10">
        <v>10.395899999999999</v>
      </c>
      <c r="CZ10">
        <v>2.9860630000000001E-15</v>
      </c>
      <c r="DA10">
        <v>2.0319950000000002E-12</v>
      </c>
      <c r="DB10">
        <v>0.70361269999999998</v>
      </c>
      <c r="DC10">
        <v>10.8362</v>
      </c>
      <c r="DD10">
        <v>3.1684749999999999E-15</v>
      </c>
      <c r="DE10">
        <v>2.1613960000000002E-12</v>
      </c>
      <c r="DF10">
        <v>0.69729819999999998</v>
      </c>
      <c r="DG10">
        <v>10.6523</v>
      </c>
      <c r="DH10">
        <v>3.3086310000000001E-15</v>
      </c>
      <c r="DI10">
        <v>2.260892E-12</v>
      </c>
      <c r="DJ10">
        <v>0.69073110000000004</v>
      </c>
      <c r="DK10">
        <v>10.75501</v>
      </c>
      <c r="DL10">
        <v>3.3534830000000001E-15</v>
      </c>
      <c r="DM10">
        <v>2.2951979999999998E-12</v>
      </c>
      <c r="DN10">
        <v>0.68365489999999995</v>
      </c>
      <c r="DO10">
        <v>10.670159999999999</v>
      </c>
      <c r="DP10">
        <v>3.4052719999999998E-15</v>
      </c>
      <c r="DQ10">
        <v>2.3363870000000002E-12</v>
      </c>
      <c r="DR10">
        <v>0.67671510000000001</v>
      </c>
      <c r="DS10">
        <v>10.410600000000001</v>
      </c>
      <c r="DT10">
        <v>3.367938E-15</v>
      </c>
      <c r="DU10">
        <v>2.3139759999999999E-12</v>
      </c>
      <c r="DV10">
        <v>0.66963019999999995</v>
      </c>
      <c r="DW10">
        <v>10.276910000000001</v>
      </c>
      <c r="DX10">
        <v>3.3484039999999998E-15</v>
      </c>
      <c r="DY10">
        <v>2.3060750000000001E-12</v>
      </c>
      <c r="DZ10">
        <v>0.66219070000000002</v>
      </c>
      <c r="EA10">
        <v>10.25827</v>
      </c>
      <c r="EB10">
        <v>3.32917E-15</v>
      </c>
      <c r="EC10">
        <v>2.297913E-12</v>
      </c>
      <c r="ED10">
        <v>0.65443470000000004</v>
      </c>
      <c r="EE10">
        <v>10.492660000000001</v>
      </c>
      <c r="EF10">
        <v>3.3191459999999998E-15</v>
      </c>
      <c r="EG10">
        <v>2.2963200000000001E-12</v>
      </c>
      <c r="EH10">
        <v>0.64636950000000004</v>
      </c>
      <c r="EI10">
        <v>11.07827</v>
      </c>
      <c r="EJ10">
        <v>3.261477E-15</v>
      </c>
      <c r="EK10">
        <v>2.259408E-12</v>
      </c>
      <c r="EL10">
        <v>0.63813969999999998</v>
      </c>
      <c r="EM10">
        <v>11.054830000000001</v>
      </c>
      <c r="EN10">
        <v>3.1250249999999999E-15</v>
      </c>
      <c r="EO10">
        <v>2.1710209999999999E-12</v>
      </c>
      <c r="EP10">
        <v>0.6303571</v>
      </c>
      <c r="EQ10">
        <v>11.242599999999999</v>
      </c>
      <c r="ER10">
        <v>3.1975359999999998E-15</v>
      </c>
      <c r="ES10">
        <v>2.2303649999999999E-12</v>
      </c>
      <c r="ET10">
        <v>0.62304179999999998</v>
      </c>
      <c r="EU10">
        <v>11.338469999999999</v>
      </c>
      <c r="EV10">
        <v>3.3187839999999999E-15</v>
      </c>
      <c r="EW10">
        <v>2.3191140000000001E-12</v>
      </c>
      <c r="EX10">
        <v>0.61546049999999997</v>
      </c>
      <c r="EY10">
        <v>10.74919</v>
      </c>
      <c r="EZ10">
        <v>3.453429E-15</v>
      </c>
      <c r="FA10">
        <v>2.414769E-12</v>
      </c>
      <c r="FB10">
        <v>0.60834719999999998</v>
      </c>
      <c r="FC10">
        <v>10.299630000000001</v>
      </c>
      <c r="FD10">
        <v>3.5016879999999999E-15</v>
      </c>
      <c r="FE10">
        <v>2.4502580000000002E-12</v>
      </c>
      <c r="FF10">
        <v>0.60652170000000005</v>
      </c>
      <c r="FG10">
        <v>10.32901</v>
      </c>
      <c r="FH10">
        <v>3.507024E-15</v>
      </c>
      <c r="FI10">
        <v>2.4406249999999998E-12</v>
      </c>
      <c r="FJ10">
        <v>0.60637180000000002</v>
      </c>
      <c r="FK10">
        <v>10.667070000000001</v>
      </c>
      <c r="FL10">
        <v>3.242102E-15</v>
      </c>
      <c r="FM10">
        <v>2.2311840000000001E-12</v>
      </c>
      <c r="FN10">
        <v>0.60581719999999994</v>
      </c>
      <c r="FO10">
        <v>11.342029999999999</v>
      </c>
      <c r="FP10">
        <v>2.2629590000000002E-15</v>
      </c>
      <c r="FQ10">
        <v>1.5440259999999999E-12</v>
      </c>
      <c r="FR10">
        <v>0.60510249999999999</v>
      </c>
      <c r="FS10">
        <v>11.501569999999999</v>
      </c>
      <c r="FT10">
        <v>1.5192589999999999E-15</v>
      </c>
      <c r="FU10">
        <v>1.035484E-12</v>
      </c>
      <c r="FV10">
        <v>0.60431900000000005</v>
      </c>
      <c r="FW10">
        <v>11.484249999999999</v>
      </c>
      <c r="FX10">
        <v>1.117721E-15</v>
      </c>
      <c r="FY10">
        <v>7.6306010000000004E-13</v>
      </c>
      <c r="FZ10">
        <v>0.60353020000000002</v>
      </c>
      <c r="GA10">
        <v>11.495939999999999</v>
      </c>
      <c r="GB10">
        <v>9.0922269999999992E-16</v>
      </c>
      <c r="GC10">
        <v>6.2097840000000003E-13</v>
      </c>
      <c r="GD10">
        <v>0.60273860000000001</v>
      </c>
      <c r="GE10">
        <v>10.917590000000001</v>
      </c>
      <c r="GF10">
        <v>7.9133630000000003E-16</v>
      </c>
      <c r="GG10">
        <v>5.4022670000000002E-13</v>
      </c>
      <c r="GH10">
        <v>0.60194139999999996</v>
      </c>
      <c r="GI10">
        <v>10.65387</v>
      </c>
      <c r="GJ10">
        <v>7.1902569999999996E-16</v>
      </c>
      <c r="GK10">
        <v>4.9017499999999998E-13</v>
      </c>
      <c r="GL10">
        <v>0.60178520000000002</v>
      </c>
      <c r="GM10">
        <v>10.630750000000001</v>
      </c>
      <c r="GN10">
        <v>6.6638069999999997E-16</v>
      </c>
      <c r="GO10">
        <v>4.5298669999999998E-13</v>
      </c>
      <c r="GP10">
        <v>0.60183690000000001</v>
      </c>
      <c r="GQ10">
        <v>10.67779</v>
      </c>
      <c r="GR10">
        <v>5.9289080000000001E-16</v>
      </c>
      <c r="GS10">
        <v>4.0064850000000001E-13</v>
      </c>
      <c r="GT10">
        <v>0.60186269999999997</v>
      </c>
      <c r="GU10">
        <v>10.91526</v>
      </c>
      <c r="GV10">
        <v>5.017353E-16</v>
      </c>
      <c r="GW10">
        <v>3.3782680000000001E-13</v>
      </c>
      <c r="GX10">
        <v>0.60187999999999997</v>
      </c>
      <c r="GY10">
        <v>11.398070000000001</v>
      </c>
      <c r="GZ10">
        <v>4.3631090000000002E-16</v>
      </c>
      <c r="HA10">
        <v>2.93308E-13</v>
      </c>
      <c r="HB10">
        <v>0.60188509999999995</v>
      </c>
      <c r="HC10">
        <v>11.308999999999999</v>
      </c>
      <c r="HD10">
        <v>3.9570480000000002E-16</v>
      </c>
      <c r="HE10">
        <v>2.6544629999999998E-13</v>
      </c>
      <c r="HF10">
        <v>0.60187080000000004</v>
      </c>
      <c r="HG10">
        <v>11.07779</v>
      </c>
      <c r="HH10">
        <v>3.6768439999999999E-16</v>
      </c>
      <c r="HI10">
        <v>2.460179E-13</v>
      </c>
      <c r="HJ10">
        <v>0.60188629999999999</v>
      </c>
      <c r="HK10">
        <v>10.73287</v>
      </c>
      <c r="HL10">
        <v>3.4688040000000001E-16</v>
      </c>
      <c r="HM10">
        <v>2.313784E-13</v>
      </c>
      <c r="HN10">
        <v>0.6018713</v>
      </c>
      <c r="HO10">
        <v>10.68221</v>
      </c>
      <c r="HP10">
        <v>3.3022690000000001E-16</v>
      </c>
      <c r="HQ10">
        <v>2.1955709999999999E-13</v>
      </c>
      <c r="HR10">
        <v>0.60208919999999999</v>
      </c>
      <c r="HS10">
        <v>10.648099999999999</v>
      </c>
      <c r="HT10">
        <v>3.1565539999999998E-16</v>
      </c>
      <c r="HU10">
        <v>2.0907319999999999E-13</v>
      </c>
      <c r="HV10">
        <v>0.60239920000000002</v>
      </c>
      <c r="HW10">
        <v>10.61467</v>
      </c>
      <c r="HX10">
        <v>2.9413259999999998E-16</v>
      </c>
      <c r="HY10">
        <v>1.9384599999999999E-13</v>
      </c>
      <c r="HZ10">
        <v>0.60267999999999999</v>
      </c>
      <c r="IA10">
        <v>10.842359999999999</v>
      </c>
      <c r="IB10">
        <v>2.6875910000000002E-16</v>
      </c>
      <c r="IC10">
        <v>1.7646739999999999E-13</v>
      </c>
      <c r="ID10">
        <v>0.60294110000000001</v>
      </c>
      <c r="IE10">
        <v>11.25671</v>
      </c>
      <c r="IF10">
        <v>2.4872629999999998E-16</v>
      </c>
      <c r="IG10">
        <v>1.627837E-13</v>
      </c>
      <c r="IH10">
        <v>0.6032016</v>
      </c>
      <c r="II10">
        <v>11.28955</v>
      </c>
      <c r="IJ10">
        <v>2.3425270000000002E-16</v>
      </c>
      <c r="IK10">
        <v>1.528228E-13</v>
      </c>
      <c r="IL10">
        <v>0.60346569999999999</v>
      </c>
      <c r="IM10">
        <v>11.31316</v>
      </c>
      <c r="IN10">
        <v>2.2247799999999998E-16</v>
      </c>
      <c r="IO10">
        <v>1.446808E-13</v>
      </c>
      <c r="IP10">
        <v>0.60375060000000003</v>
      </c>
      <c r="IQ10">
        <v>10.82489</v>
      </c>
      <c r="IR10">
        <v>2.124822E-16</v>
      </c>
      <c r="IS10">
        <v>1.3775379999999999E-13</v>
      </c>
      <c r="IT10">
        <v>0.60399650000000005</v>
      </c>
      <c r="IU10">
        <v>10.66629</v>
      </c>
      <c r="IV10">
        <v>2.0350759999999999E-16</v>
      </c>
      <c r="IW10">
        <v>1.31603E-13</v>
      </c>
      <c r="IX10">
        <v>0.60405370000000003</v>
      </c>
      <c r="IY10">
        <v>10.67783</v>
      </c>
      <c r="IZ10">
        <v>1.955724E-16</v>
      </c>
      <c r="JA10">
        <v>1.261988E-13</v>
      </c>
      <c r="JB10">
        <v>0.60404469999999999</v>
      </c>
      <c r="JC10">
        <v>10.74695</v>
      </c>
      <c r="JD10">
        <v>1.926421E-16</v>
      </c>
      <c r="JE10">
        <v>1.241924E-13</v>
      </c>
      <c r="JF10">
        <v>0.60403499999999999</v>
      </c>
      <c r="JG10">
        <v>11.37322</v>
      </c>
      <c r="JH10">
        <v>1.94534E-16</v>
      </c>
      <c r="JI10">
        <v>1.252267E-13</v>
      </c>
      <c r="JJ10">
        <v>0.60401919999999998</v>
      </c>
      <c r="JK10">
        <v>11.38917</v>
      </c>
      <c r="JL10">
        <v>1.940994E-16</v>
      </c>
      <c r="JM10">
        <v>1.246663E-13</v>
      </c>
      <c r="JN10">
        <v>0.60401170000000004</v>
      </c>
      <c r="JO10">
        <v>11.348560000000001</v>
      </c>
      <c r="JP10">
        <v>1.904802E-16</v>
      </c>
      <c r="JQ10">
        <v>1.2213499999999999E-13</v>
      </c>
      <c r="JR10">
        <v>0.6040259</v>
      </c>
      <c r="JS10">
        <v>11.509119999999999</v>
      </c>
      <c r="JT10">
        <v>1.8498579999999999E-16</v>
      </c>
      <c r="JU10">
        <v>1.1845410000000001E-13</v>
      </c>
      <c r="JV10">
        <v>0.60402840000000002</v>
      </c>
      <c r="JW10">
        <v>11.08934</v>
      </c>
      <c r="JX10">
        <v>1.7845430000000001E-16</v>
      </c>
      <c r="JY10">
        <v>1.14127E-13</v>
      </c>
      <c r="JZ10">
        <v>0.60401179999999999</v>
      </c>
      <c r="KA10">
        <v>10.70187</v>
      </c>
      <c r="KB10">
        <v>1.719705E-16</v>
      </c>
      <c r="KC10">
        <v>1.099026E-13</v>
      </c>
      <c r="KD10">
        <v>0.60360829999999999</v>
      </c>
      <c r="KE10">
        <v>10.665150000000001</v>
      </c>
      <c r="KF10">
        <v>1.657596E-16</v>
      </c>
      <c r="KG10">
        <v>1.059421E-13</v>
      </c>
      <c r="KH10">
        <v>0.6030297</v>
      </c>
      <c r="KI10">
        <v>10.81038</v>
      </c>
      <c r="KJ10">
        <v>1.6675879999999999E-16</v>
      </c>
      <c r="KK10">
        <v>1.06795E-13</v>
      </c>
      <c r="KL10">
        <v>0.60247119999999998</v>
      </c>
      <c r="KM10">
        <v>11.520239999999999</v>
      </c>
      <c r="KN10">
        <v>1.751063E-16</v>
      </c>
      <c r="KO10">
        <v>1.121684E-13</v>
      </c>
      <c r="KP10">
        <v>0.60193649999999999</v>
      </c>
      <c r="KQ10">
        <v>11.75047</v>
      </c>
      <c r="KR10">
        <v>1.798515E-16</v>
      </c>
      <c r="KS10">
        <v>1.150838E-13</v>
      </c>
      <c r="KT10">
        <v>0.60136990000000001</v>
      </c>
      <c r="KU10">
        <v>11.857329999999999</v>
      </c>
      <c r="KV10">
        <v>1.7984010000000001E-16</v>
      </c>
      <c r="KW10">
        <v>1.1500310000000001E-13</v>
      </c>
      <c r="KX10">
        <v>0.60081669999999998</v>
      </c>
      <c r="KY10">
        <v>11.74511</v>
      </c>
      <c r="KZ10">
        <v>1.76917E-16</v>
      </c>
      <c r="LA10">
        <v>1.130979E-13</v>
      </c>
      <c r="LB10">
        <v>0.60027779999999997</v>
      </c>
      <c r="LC10">
        <v>11.12462</v>
      </c>
      <c r="LD10">
        <v>1.7230190000000001E-16</v>
      </c>
      <c r="LE10">
        <v>1.101391E-13</v>
      </c>
      <c r="LF10">
        <v>0.5997363</v>
      </c>
      <c r="LG10">
        <v>10.800140000000001</v>
      </c>
      <c r="LH10">
        <v>1.6742959999999999E-16</v>
      </c>
      <c r="LI10">
        <v>1.07052E-13</v>
      </c>
      <c r="LJ10">
        <v>0.5996475</v>
      </c>
      <c r="LK10">
        <v>10.74615</v>
      </c>
      <c r="LL10">
        <v>1.6197610000000001E-16</v>
      </c>
      <c r="LM10">
        <v>1.0351140000000001E-13</v>
      </c>
      <c r="LN10">
        <v>0.59967570000000003</v>
      </c>
      <c r="LO10">
        <v>10.975960000000001</v>
      </c>
      <c r="LP10">
        <v>1.5046370000000001E-16</v>
      </c>
      <c r="LQ10">
        <v>9.5942909999999999E-14</v>
      </c>
      <c r="LR10">
        <v>0.59969749999999999</v>
      </c>
      <c r="LS10">
        <v>11.71129</v>
      </c>
      <c r="LT10">
        <v>1.3397929999999999E-16</v>
      </c>
      <c r="LU10">
        <v>8.5413039999999994E-14</v>
      </c>
      <c r="LV10">
        <v>0.59970749999999995</v>
      </c>
      <c r="LW10">
        <v>11.886369999999999</v>
      </c>
      <c r="LX10">
        <v>1.2150719999999999E-16</v>
      </c>
      <c r="LY10">
        <v>7.7543590000000001E-14</v>
      </c>
      <c r="LZ10">
        <v>0.59969519999999998</v>
      </c>
      <c r="MA10">
        <v>11.91691</v>
      </c>
      <c r="MB10">
        <v>1.1295400000000001E-16</v>
      </c>
      <c r="MC10">
        <v>7.2154760000000002E-14</v>
      </c>
      <c r="MD10">
        <v>0.59968670000000002</v>
      </c>
      <c r="ME10">
        <v>11.80406</v>
      </c>
      <c r="MF10">
        <v>1.071172E-16</v>
      </c>
      <c r="MG10">
        <v>6.8461270000000004E-14</v>
      </c>
      <c r="MH10">
        <v>0.59969819999999996</v>
      </c>
      <c r="MI10">
        <v>11.222989999999999</v>
      </c>
      <c r="MJ10">
        <v>1.023685E-16</v>
      </c>
      <c r="MK10">
        <v>6.5454340000000002E-14</v>
      </c>
      <c r="ML10">
        <v>0.59971640000000004</v>
      </c>
      <c r="MM10">
        <v>10.82831</v>
      </c>
      <c r="MN10">
        <v>9.8258500000000005E-17</v>
      </c>
      <c r="MO10">
        <v>6.2835939999999999E-14</v>
      </c>
      <c r="MP10">
        <v>0.60033840000000005</v>
      </c>
      <c r="MQ10">
        <v>10.799989999999999</v>
      </c>
      <c r="MR10">
        <v>9.4186660000000005E-17</v>
      </c>
      <c r="MS10">
        <v>6.017973E-14</v>
      </c>
      <c r="MT10">
        <v>0.60122509999999996</v>
      </c>
      <c r="MU10">
        <v>11.032690000000001</v>
      </c>
      <c r="MV10">
        <v>8.3673320000000006E-17</v>
      </c>
      <c r="MW10">
        <v>5.3197499999999999E-14</v>
      </c>
      <c r="MX10">
        <v>0.60206029999999999</v>
      </c>
      <c r="MY10">
        <v>11.53839</v>
      </c>
      <c r="MZ10">
        <v>6.7980969999999995E-17</v>
      </c>
      <c r="NA10">
        <v>4.3171110000000003E-14</v>
      </c>
      <c r="NB10">
        <v>0.60289820000000005</v>
      </c>
      <c r="NC10">
        <v>11.326840000000001</v>
      </c>
      <c r="ND10">
        <v>5.6898110000000005E-17</v>
      </c>
      <c r="NE10">
        <v>3.6183259999999997E-14</v>
      </c>
      <c r="NF10">
        <v>0.60371010000000003</v>
      </c>
      <c r="NG10">
        <v>11.824260000000001</v>
      </c>
      <c r="NH10">
        <v>5.0242869999999999E-17</v>
      </c>
      <c r="NI10">
        <v>3.1992190000000001E-14</v>
      </c>
      <c r="NJ10">
        <v>0.60449640000000004</v>
      </c>
      <c r="NK10">
        <v>11.711919999999999</v>
      </c>
      <c r="NL10">
        <v>4.6369050000000001E-17</v>
      </c>
      <c r="NM10">
        <v>2.9548659999999999E-14</v>
      </c>
      <c r="NN10">
        <v>0.60531489999999999</v>
      </c>
      <c r="NO10">
        <v>11.229950000000001</v>
      </c>
      <c r="NP10">
        <v>4.350937E-17</v>
      </c>
      <c r="NQ10">
        <v>2.7726150000000001E-14</v>
      </c>
      <c r="NR10">
        <v>0.60610070000000005</v>
      </c>
      <c r="NS10">
        <v>11.01074</v>
      </c>
      <c r="NT10">
        <v>4.1270890000000003E-17</v>
      </c>
      <c r="NU10">
        <v>2.628694E-14</v>
      </c>
      <c r="NV10">
        <v>0.60601150000000004</v>
      </c>
      <c r="NW10">
        <v>10.938040000000001</v>
      </c>
      <c r="NX10">
        <v>3.943613E-17</v>
      </c>
      <c r="NY10">
        <v>2.5154560000000001E-14</v>
      </c>
      <c r="NZ10">
        <v>0.60566509999999996</v>
      </c>
      <c r="OA10">
        <v>11.201040000000001</v>
      </c>
      <c r="OB10">
        <v>4.3031859999999998E-17</v>
      </c>
      <c r="OC10">
        <v>2.7629979999999999E-14</v>
      </c>
      <c r="OD10">
        <v>0.60536500000000004</v>
      </c>
      <c r="OE10">
        <v>11.93464</v>
      </c>
      <c r="OF10">
        <v>5.2522959999999998E-17</v>
      </c>
      <c r="OG10">
        <v>3.3719239999999998E-14</v>
      </c>
      <c r="OH10">
        <v>0.60511610000000005</v>
      </c>
      <c r="OI10">
        <v>12.17742</v>
      </c>
      <c r="OJ10">
        <v>5.9449010000000003E-17</v>
      </c>
      <c r="OK10">
        <v>3.8042889999999998E-14</v>
      </c>
    </row>
    <row r="11" spans="1:401" x14ac:dyDescent="0.35">
      <c r="A11">
        <v>11</v>
      </c>
      <c r="B11" t="s">
        <v>4</v>
      </c>
      <c r="C11" t="s">
        <v>5</v>
      </c>
      <c r="D11" t="s">
        <v>15</v>
      </c>
      <c r="E11">
        <v>659.23059999999998</v>
      </c>
      <c r="F11">
        <v>0.67498400000000003</v>
      </c>
      <c r="G11">
        <v>12.689450000000001</v>
      </c>
      <c r="H11" s="1">
        <v>1.949156E-4</v>
      </c>
      <c r="I11">
        <v>9.7579940000000004E-2</v>
      </c>
      <c r="J11">
        <v>0.6736432</v>
      </c>
      <c r="K11">
        <v>13.185230000000001</v>
      </c>
      <c r="L11" s="1">
        <v>4.2587199999999999E-7</v>
      </c>
      <c r="M11" s="1">
        <v>2.131352E-4</v>
      </c>
      <c r="N11">
        <v>0.67227780000000004</v>
      </c>
      <c r="O11">
        <v>13.213010000000001</v>
      </c>
      <c r="P11" s="1">
        <v>9.4916840000000005E-10</v>
      </c>
      <c r="Q11" s="1">
        <v>4.7560320000000001E-7</v>
      </c>
      <c r="R11">
        <v>0.67104989999999998</v>
      </c>
      <c r="S11">
        <v>13.18004</v>
      </c>
      <c r="T11" s="1">
        <v>2.1752060000000001E-12</v>
      </c>
      <c r="U11" s="1">
        <v>1.092732E-9</v>
      </c>
      <c r="V11">
        <v>0.66968309999999998</v>
      </c>
      <c r="W11">
        <v>13.151009999999999</v>
      </c>
      <c r="X11" s="1">
        <v>8.5899199999999998E-15</v>
      </c>
      <c r="Y11" s="1">
        <v>4.8692560000000003E-12</v>
      </c>
      <c r="Z11">
        <v>0.66825749999999995</v>
      </c>
      <c r="AA11">
        <v>12.815530000000001</v>
      </c>
      <c r="AB11" s="1">
        <v>3.4961499999999998E-15</v>
      </c>
      <c r="AC11" s="1">
        <v>2.3019000000000001E-12</v>
      </c>
      <c r="AD11">
        <v>0.66684719999999997</v>
      </c>
      <c r="AE11">
        <v>12.581670000000001</v>
      </c>
      <c r="AF11" s="1">
        <v>3.3995079999999999E-15</v>
      </c>
      <c r="AG11" s="1">
        <v>2.242776E-12</v>
      </c>
      <c r="AH11">
        <v>0.66516050000000004</v>
      </c>
      <c r="AI11">
        <v>12.54372</v>
      </c>
      <c r="AJ11" s="1">
        <v>3.3955689999999999E-15</v>
      </c>
      <c r="AK11" s="1">
        <v>2.2446220000000001E-12</v>
      </c>
      <c r="AL11">
        <v>0.66339630000000005</v>
      </c>
      <c r="AM11">
        <v>12.590579999999999</v>
      </c>
      <c r="AN11" s="1">
        <v>3.554016E-15</v>
      </c>
      <c r="AO11" s="1">
        <v>2.353854E-12</v>
      </c>
      <c r="AP11">
        <v>0.66158720000000004</v>
      </c>
      <c r="AQ11">
        <v>13.064159999999999</v>
      </c>
      <c r="AR11" s="1">
        <v>3.7009479999999999E-15</v>
      </c>
      <c r="AS11" s="1">
        <v>2.4527230000000002E-12</v>
      </c>
      <c r="AT11">
        <v>0.65979120000000002</v>
      </c>
      <c r="AU11">
        <v>13.22662</v>
      </c>
      <c r="AV11" s="1">
        <v>3.795129E-15</v>
      </c>
      <c r="AW11" s="1">
        <v>2.5173449999999999E-12</v>
      </c>
      <c r="AX11">
        <v>0.65795709999999996</v>
      </c>
      <c r="AY11">
        <v>13.12121</v>
      </c>
      <c r="AZ11" s="1">
        <v>3.8507109999999996E-15</v>
      </c>
      <c r="BA11" s="1">
        <v>2.5564949999999998E-12</v>
      </c>
      <c r="BB11">
        <v>0.65609249999999997</v>
      </c>
      <c r="BC11">
        <v>13.020659999999999</v>
      </c>
      <c r="BD11" s="1">
        <v>3.883369E-15</v>
      </c>
      <c r="BE11" s="1">
        <v>2.5811150000000002E-12</v>
      </c>
      <c r="BF11">
        <v>0.65422360000000002</v>
      </c>
      <c r="BG11">
        <v>12.568580000000001</v>
      </c>
      <c r="BH11" s="1">
        <v>3.9171630000000002E-15</v>
      </c>
      <c r="BI11" s="1">
        <v>2.6063360000000001E-12</v>
      </c>
      <c r="BJ11">
        <v>0.65237920000000005</v>
      </c>
      <c r="BK11">
        <v>12.3535</v>
      </c>
      <c r="BL11" s="1">
        <v>3.920196E-15</v>
      </c>
      <c r="BM11" s="1">
        <v>2.6107810000000001E-12</v>
      </c>
      <c r="BN11">
        <v>0.64813690000000002</v>
      </c>
      <c r="BO11">
        <v>12.217639999999999</v>
      </c>
      <c r="BP11" s="1">
        <v>4.2062119999999998E-15</v>
      </c>
      <c r="BQ11" s="1">
        <v>2.8264630000000002E-12</v>
      </c>
      <c r="BR11">
        <v>0.6430169</v>
      </c>
      <c r="BS11">
        <v>12.06948</v>
      </c>
      <c r="BT11" s="1">
        <v>6.0425179999999998E-15</v>
      </c>
      <c r="BU11" s="1">
        <v>4.0987989999999997E-12</v>
      </c>
      <c r="BV11">
        <v>0.63806660000000004</v>
      </c>
      <c r="BW11">
        <v>12.18648</v>
      </c>
      <c r="BX11" s="1">
        <v>8.266998E-15</v>
      </c>
      <c r="BY11" s="1">
        <v>5.609438E-12</v>
      </c>
      <c r="BZ11">
        <v>0.63341930000000002</v>
      </c>
      <c r="CA11">
        <v>11.82663</v>
      </c>
      <c r="CB11">
        <v>9.7136419999999994E-15</v>
      </c>
      <c r="CC11" s="1">
        <v>6.5894789999999997E-12</v>
      </c>
      <c r="CD11">
        <v>0.62865219999999999</v>
      </c>
      <c r="CE11">
        <v>11.69415</v>
      </c>
      <c r="CF11">
        <v>1.059172E-14</v>
      </c>
      <c r="CG11" s="1">
        <v>7.2096080000000001E-12</v>
      </c>
      <c r="CH11">
        <v>0.62377859999999996</v>
      </c>
      <c r="CI11">
        <v>11.227</v>
      </c>
      <c r="CJ11">
        <v>1.132188E-14</v>
      </c>
      <c r="CK11" s="1">
        <v>7.7324729999999998E-12</v>
      </c>
      <c r="CL11">
        <v>0.61877230000000005</v>
      </c>
      <c r="CM11">
        <v>10.83146</v>
      </c>
      <c r="CN11">
        <v>1.1967140000000001E-14</v>
      </c>
      <c r="CO11" s="1">
        <v>8.2060369999999999E-12</v>
      </c>
      <c r="CP11">
        <v>0.61358210000000002</v>
      </c>
      <c r="CQ11">
        <v>10.54242</v>
      </c>
      <c r="CR11">
        <v>1.2631119999999999E-14</v>
      </c>
      <c r="CS11" s="1">
        <v>8.6977210000000008E-12</v>
      </c>
      <c r="CT11">
        <v>0.60823479999999996</v>
      </c>
      <c r="CU11">
        <v>10.38137</v>
      </c>
      <c r="CV11">
        <v>1.3258700000000001E-14</v>
      </c>
      <c r="CW11">
        <v>9.1683669999999999E-12</v>
      </c>
      <c r="CX11">
        <v>0.60272879999999995</v>
      </c>
      <c r="CY11">
        <v>10.396599999999999</v>
      </c>
      <c r="CZ11">
        <v>1.384407E-14</v>
      </c>
      <c r="DA11">
        <v>9.6170880000000006E-12</v>
      </c>
      <c r="DB11">
        <v>0.59708830000000002</v>
      </c>
      <c r="DC11">
        <v>10.887040000000001</v>
      </c>
      <c r="DD11">
        <v>1.44818E-14</v>
      </c>
      <c r="DE11">
        <v>1.010699E-11</v>
      </c>
      <c r="DF11">
        <v>0.59174450000000001</v>
      </c>
      <c r="DG11">
        <v>10.71288</v>
      </c>
      <c r="DH11">
        <v>1.4901070000000001E-14</v>
      </c>
      <c r="DI11">
        <v>1.044223E-11</v>
      </c>
      <c r="DJ11">
        <v>0.58662899999999996</v>
      </c>
      <c r="DK11">
        <v>10.81155</v>
      </c>
      <c r="DL11">
        <v>1.4881399999999999E-14</v>
      </c>
      <c r="DM11">
        <v>1.0468520000000001E-11</v>
      </c>
      <c r="DN11">
        <v>0.58138869999999998</v>
      </c>
      <c r="DO11">
        <v>10.735150000000001</v>
      </c>
      <c r="DP11">
        <v>1.491121E-14</v>
      </c>
      <c r="DQ11">
        <v>1.054017E-11</v>
      </c>
      <c r="DR11">
        <v>0.57633449999999997</v>
      </c>
      <c r="DS11">
        <v>10.443429999999999</v>
      </c>
      <c r="DT11">
        <v>1.4530410000000001E-14</v>
      </c>
      <c r="DU11">
        <v>1.031391E-11</v>
      </c>
      <c r="DV11">
        <v>0.57113919999999996</v>
      </c>
      <c r="DW11">
        <v>10.26751</v>
      </c>
      <c r="DX11">
        <v>1.4259569999999999E-14</v>
      </c>
      <c r="DY11">
        <v>1.0174520000000001E-11</v>
      </c>
      <c r="DZ11">
        <v>0.56565149999999997</v>
      </c>
      <c r="EA11">
        <v>10.242050000000001</v>
      </c>
      <c r="EB11">
        <v>1.397265E-14</v>
      </c>
      <c r="EC11">
        <v>1.002063E-11</v>
      </c>
      <c r="ED11">
        <v>0.55993649999999995</v>
      </c>
      <c r="EE11">
        <v>10.47818</v>
      </c>
      <c r="EF11">
        <v>1.372412E-14</v>
      </c>
      <c r="EG11">
        <v>9.894552E-12</v>
      </c>
      <c r="EH11">
        <v>0.55397529999999995</v>
      </c>
      <c r="EI11">
        <v>11.173489999999999</v>
      </c>
      <c r="EJ11">
        <v>1.323951E-14</v>
      </c>
      <c r="EK11">
        <v>9.5845939999999999E-12</v>
      </c>
      <c r="EL11">
        <v>0.54797169999999995</v>
      </c>
      <c r="EM11">
        <v>11.192130000000001</v>
      </c>
      <c r="EN11">
        <v>1.2508210000000001E-14</v>
      </c>
      <c r="EO11">
        <v>9.1153270000000004E-12</v>
      </c>
      <c r="EP11">
        <v>0.54223069999999995</v>
      </c>
      <c r="EQ11">
        <v>11.377039999999999</v>
      </c>
      <c r="ER11">
        <v>1.2664199999999999E-14</v>
      </c>
      <c r="ES11">
        <v>9.2944820000000001E-12</v>
      </c>
      <c r="ET11">
        <v>0.53703619999999996</v>
      </c>
      <c r="EU11">
        <v>11.5032</v>
      </c>
      <c r="EV11">
        <v>1.297089E-14</v>
      </c>
      <c r="EW11">
        <v>9.5674849999999996E-12</v>
      </c>
      <c r="EX11">
        <v>0.53188190000000002</v>
      </c>
      <c r="EY11">
        <v>10.87689</v>
      </c>
      <c r="EZ11">
        <v>1.327849E-14</v>
      </c>
      <c r="FA11">
        <v>9.8285529999999999E-12</v>
      </c>
      <c r="FB11">
        <v>0.52728430000000004</v>
      </c>
      <c r="FC11">
        <v>10.30176</v>
      </c>
      <c r="FD11">
        <v>1.3290989999999999E-14</v>
      </c>
      <c r="FE11">
        <v>9.8813510000000003E-12</v>
      </c>
      <c r="FF11">
        <v>0.52596410000000005</v>
      </c>
      <c r="FG11">
        <v>10.2959</v>
      </c>
      <c r="FH11">
        <v>1.31708E-14</v>
      </c>
      <c r="FI11">
        <v>9.7805650000000005E-12</v>
      </c>
      <c r="FJ11">
        <v>0.52587340000000005</v>
      </c>
      <c r="FK11">
        <v>10.63997</v>
      </c>
      <c r="FL11">
        <v>1.191345E-14</v>
      </c>
      <c r="FM11">
        <v>8.7402330000000007E-12</v>
      </c>
      <c r="FN11">
        <v>0.52554369999999995</v>
      </c>
      <c r="FO11">
        <v>11.447050000000001</v>
      </c>
      <c r="FP11">
        <v>8.1933780000000002E-15</v>
      </c>
      <c r="FQ11">
        <v>5.9642940000000001E-12</v>
      </c>
      <c r="FR11">
        <v>0.52507669999999995</v>
      </c>
      <c r="FS11">
        <v>11.65996</v>
      </c>
      <c r="FT11">
        <v>5.511183E-15</v>
      </c>
      <c r="FU11">
        <v>4.0120749999999999E-12</v>
      </c>
      <c r="FV11">
        <v>0.52456499999999995</v>
      </c>
      <c r="FW11">
        <v>11.63818</v>
      </c>
      <c r="FX11">
        <v>4.0883389999999999E-15</v>
      </c>
      <c r="FY11">
        <v>2.9845980000000001E-12</v>
      </c>
      <c r="FZ11">
        <v>0.52406249999999999</v>
      </c>
      <c r="GA11">
        <v>11.662229999999999</v>
      </c>
      <c r="GB11">
        <v>3.343546E-15</v>
      </c>
      <c r="GC11">
        <v>2.4439630000000001E-12</v>
      </c>
      <c r="GD11">
        <v>0.52355569999999996</v>
      </c>
      <c r="GE11">
        <v>11.03058</v>
      </c>
      <c r="GF11">
        <v>2.91882E-15</v>
      </c>
      <c r="GG11">
        <v>2.1339429999999998E-12</v>
      </c>
      <c r="GH11">
        <v>0.52305060000000003</v>
      </c>
      <c r="GI11">
        <v>10.67512</v>
      </c>
      <c r="GJ11">
        <v>2.654844E-15</v>
      </c>
      <c r="GK11">
        <v>1.9392730000000002E-12</v>
      </c>
      <c r="GL11">
        <v>0.52290550000000002</v>
      </c>
      <c r="GM11">
        <v>10.632289999999999</v>
      </c>
      <c r="GN11">
        <v>2.459302E-15</v>
      </c>
      <c r="GO11">
        <v>1.791908E-12</v>
      </c>
      <c r="GP11">
        <v>0.5229414</v>
      </c>
      <c r="GQ11">
        <v>10.68158</v>
      </c>
      <c r="GR11">
        <v>2.1738969999999998E-15</v>
      </c>
      <c r="GS11">
        <v>1.5739680000000001E-12</v>
      </c>
      <c r="GT11">
        <v>0.52297720000000003</v>
      </c>
      <c r="GU11">
        <v>10.93901</v>
      </c>
      <c r="GV11">
        <v>1.838751E-15</v>
      </c>
      <c r="GW11">
        <v>1.32689E-12</v>
      </c>
      <c r="GX11">
        <v>0.52297190000000005</v>
      </c>
      <c r="GY11">
        <v>11.512890000000001</v>
      </c>
      <c r="GZ11">
        <v>1.604938E-15</v>
      </c>
      <c r="HA11">
        <v>1.156682E-12</v>
      </c>
      <c r="HB11">
        <v>0.5229646</v>
      </c>
      <c r="HC11">
        <v>11.412280000000001</v>
      </c>
      <c r="HD11">
        <v>1.4594409999999999E-15</v>
      </c>
      <c r="HE11">
        <v>1.0496909999999999E-12</v>
      </c>
      <c r="HF11">
        <v>0.52296379999999998</v>
      </c>
      <c r="HG11">
        <v>11.188370000000001</v>
      </c>
      <c r="HH11">
        <v>1.3584229999999999E-15</v>
      </c>
      <c r="HI11">
        <v>9.7464549999999992E-13</v>
      </c>
      <c r="HJ11">
        <v>0.52297190000000005</v>
      </c>
      <c r="HK11">
        <v>10.757</v>
      </c>
      <c r="HL11">
        <v>1.282771E-15</v>
      </c>
      <c r="HM11">
        <v>9.1757790000000001E-13</v>
      </c>
      <c r="HN11">
        <v>0.52297499999999997</v>
      </c>
      <c r="HO11">
        <v>10.686260000000001</v>
      </c>
      <c r="HP11">
        <v>1.2218020000000001E-15</v>
      </c>
      <c r="HQ11">
        <v>8.7113509999999996E-13</v>
      </c>
      <c r="HR11">
        <v>0.52310849999999998</v>
      </c>
      <c r="HS11">
        <v>10.644209999999999</v>
      </c>
      <c r="HT11">
        <v>1.1676340000000001E-15</v>
      </c>
      <c r="HU11">
        <v>8.2928999999999999E-13</v>
      </c>
      <c r="HV11">
        <v>0.52329420000000004</v>
      </c>
      <c r="HW11">
        <v>10.601900000000001</v>
      </c>
      <c r="HX11">
        <v>1.0851979999999999E-15</v>
      </c>
      <c r="HY11">
        <v>7.6666040000000002E-13</v>
      </c>
      <c r="HZ11">
        <v>0.52348799999999995</v>
      </c>
      <c r="IA11">
        <v>10.836069999999999</v>
      </c>
      <c r="IB11">
        <v>9.9222339999999996E-16</v>
      </c>
      <c r="IC11">
        <v>6.9836570000000002E-13</v>
      </c>
      <c r="ID11">
        <v>0.52367370000000002</v>
      </c>
      <c r="IE11">
        <v>11.31047</v>
      </c>
      <c r="IF11">
        <v>9.2003489999999999E-16</v>
      </c>
      <c r="IG11">
        <v>6.454515E-13</v>
      </c>
      <c r="IH11">
        <v>0.52382980000000001</v>
      </c>
      <c r="II11">
        <v>11.37105</v>
      </c>
      <c r="IJ11">
        <v>8.681638E-16</v>
      </c>
      <c r="IK11">
        <v>6.0708679999999996E-13</v>
      </c>
      <c r="IL11">
        <v>0.52402409999999999</v>
      </c>
      <c r="IM11">
        <v>11.42764</v>
      </c>
      <c r="IN11">
        <v>8.2549010000000001E-16</v>
      </c>
      <c r="IO11">
        <v>5.7539129999999998E-13</v>
      </c>
      <c r="IP11">
        <v>0.52419780000000005</v>
      </c>
      <c r="IQ11">
        <v>10.87748</v>
      </c>
      <c r="IR11">
        <v>7.8868369999999995E-16</v>
      </c>
      <c r="IS11">
        <v>5.4793399999999996E-13</v>
      </c>
      <c r="IT11">
        <v>0.52435149999999997</v>
      </c>
      <c r="IU11">
        <v>10.652329999999999</v>
      </c>
      <c r="IV11">
        <v>7.5622140000000003E-16</v>
      </c>
      <c r="IW11">
        <v>5.2398349999999996E-13</v>
      </c>
      <c r="IX11">
        <v>0.52438039999999997</v>
      </c>
      <c r="IY11">
        <v>10.6624</v>
      </c>
      <c r="IZ11">
        <v>7.273685E-16</v>
      </c>
      <c r="JA11">
        <v>5.028699E-13</v>
      </c>
      <c r="JB11">
        <v>0.52438879999999999</v>
      </c>
      <c r="JC11">
        <v>10.729430000000001</v>
      </c>
      <c r="JD11">
        <v>7.1860740000000003E-16</v>
      </c>
      <c r="JE11">
        <v>4.9644439999999997E-13</v>
      </c>
      <c r="JF11">
        <v>0.52438110000000004</v>
      </c>
      <c r="JG11">
        <v>11.422610000000001</v>
      </c>
      <c r="JH11">
        <v>7.2600520000000001E-16</v>
      </c>
      <c r="JI11">
        <v>5.0075999999999998E-13</v>
      </c>
      <c r="JJ11">
        <v>0.52439329999999995</v>
      </c>
      <c r="JK11">
        <v>11.49888</v>
      </c>
      <c r="JL11">
        <v>7.2331980000000002E-16</v>
      </c>
      <c r="JM11">
        <v>4.9774389999999999E-13</v>
      </c>
      <c r="JN11">
        <v>0.52436050000000001</v>
      </c>
      <c r="JO11">
        <v>11.43952</v>
      </c>
      <c r="JP11">
        <v>7.0895179999999998E-16</v>
      </c>
      <c r="JQ11">
        <v>4.8698350000000001E-13</v>
      </c>
      <c r="JR11">
        <v>0.5243951</v>
      </c>
      <c r="JS11">
        <v>11.622909999999999</v>
      </c>
      <c r="JT11">
        <v>6.8826209999999998E-16</v>
      </c>
      <c r="JU11">
        <v>4.7215819999999995E-13</v>
      </c>
      <c r="JV11">
        <v>0.52437339999999999</v>
      </c>
      <c r="JW11">
        <v>11.19167</v>
      </c>
      <c r="JX11">
        <v>6.633841E-16</v>
      </c>
      <c r="JY11">
        <v>4.54473E-13</v>
      </c>
      <c r="JZ11">
        <v>0.52439749999999996</v>
      </c>
      <c r="KA11">
        <v>10.69289</v>
      </c>
      <c r="KB11">
        <v>6.3958469999999997E-16</v>
      </c>
      <c r="KC11">
        <v>4.378703E-13</v>
      </c>
      <c r="KD11">
        <v>0.52412720000000002</v>
      </c>
      <c r="KE11">
        <v>10.63945</v>
      </c>
      <c r="KF11">
        <v>6.166904E-16</v>
      </c>
      <c r="KG11">
        <v>4.2231450000000002E-13</v>
      </c>
      <c r="KH11">
        <v>0.52375439999999995</v>
      </c>
      <c r="KI11">
        <v>10.77975</v>
      </c>
      <c r="KJ11">
        <v>6.2306799999999995E-16</v>
      </c>
      <c r="KK11">
        <v>4.2778680000000001E-13</v>
      </c>
      <c r="KL11">
        <v>0.52337880000000003</v>
      </c>
      <c r="KM11">
        <v>11.59295</v>
      </c>
      <c r="KN11">
        <v>6.5397190000000001E-16</v>
      </c>
      <c r="KO11">
        <v>4.4911469999999998E-13</v>
      </c>
      <c r="KP11">
        <v>0.52302999999999999</v>
      </c>
      <c r="KQ11">
        <v>11.89344</v>
      </c>
      <c r="KR11">
        <v>6.6915830000000002E-16</v>
      </c>
      <c r="KS11">
        <v>4.590779E-13</v>
      </c>
      <c r="KT11">
        <v>0.52265689999999998</v>
      </c>
      <c r="KU11">
        <v>12.024369999999999</v>
      </c>
      <c r="KV11">
        <v>6.6732379999999997E-16</v>
      </c>
      <c r="KW11">
        <v>4.5761309999999998E-13</v>
      </c>
      <c r="KX11">
        <v>0.52231760000000005</v>
      </c>
      <c r="KY11">
        <v>11.90931</v>
      </c>
      <c r="KZ11">
        <v>6.5517890000000003E-16</v>
      </c>
      <c r="LA11">
        <v>4.4925919999999999E-13</v>
      </c>
      <c r="LB11">
        <v>0.5219627</v>
      </c>
      <c r="LC11">
        <v>11.227729999999999</v>
      </c>
      <c r="LD11">
        <v>6.369622E-16</v>
      </c>
      <c r="LE11">
        <v>4.3682739999999998E-13</v>
      </c>
      <c r="LF11">
        <v>0.52158780000000005</v>
      </c>
      <c r="LG11">
        <v>10.796989999999999</v>
      </c>
      <c r="LH11">
        <v>6.1830889999999998E-16</v>
      </c>
      <c r="LI11">
        <v>4.242342E-13</v>
      </c>
      <c r="LJ11">
        <v>0.52149449999999997</v>
      </c>
      <c r="LK11">
        <v>10.72315</v>
      </c>
      <c r="LL11">
        <v>5.9719120000000003E-16</v>
      </c>
      <c r="LM11">
        <v>4.096064E-13</v>
      </c>
      <c r="LN11">
        <v>0.52154270000000003</v>
      </c>
      <c r="LO11">
        <v>10.946759999999999</v>
      </c>
      <c r="LP11">
        <v>5.5176640000000005E-16</v>
      </c>
      <c r="LQ11">
        <v>3.7749489999999999E-13</v>
      </c>
      <c r="LR11">
        <v>0.52154610000000001</v>
      </c>
      <c r="LS11">
        <v>11.80439</v>
      </c>
      <c r="LT11">
        <v>4.9109869999999997E-16</v>
      </c>
      <c r="LU11">
        <v>3.360003E-13</v>
      </c>
      <c r="LV11">
        <v>0.52154860000000003</v>
      </c>
      <c r="LW11">
        <v>12.037269999999999</v>
      </c>
      <c r="LX11">
        <v>4.463842E-16</v>
      </c>
      <c r="LY11">
        <v>3.0577890000000001E-13</v>
      </c>
      <c r="LZ11">
        <v>0.52154060000000002</v>
      </c>
      <c r="MA11">
        <v>12.096830000000001</v>
      </c>
      <c r="MB11">
        <v>4.1577260000000002E-16</v>
      </c>
      <c r="MC11">
        <v>2.8513270000000001E-13</v>
      </c>
      <c r="MD11">
        <v>0.52156389999999997</v>
      </c>
      <c r="ME11">
        <v>11.957079999999999</v>
      </c>
      <c r="MF11">
        <v>3.9466819999999999E-16</v>
      </c>
      <c r="MG11">
        <v>2.7080200000000001E-13</v>
      </c>
      <c r="MH11">
        <v>0.52154299999999998</v>
      </c>
      <c r="MI11">
        <v>11.327999999999999</v>
      </c>
      <c r="MJ11">
        <v>3.7739190000000001E-16</v>
      </c>
      <c r="MK11">
        <v>2.5905520000000001E-13</v>
      </c>
      <c r="ML11">
        <v>0.52155530000000005</v>
      </c>
      <c r="MM11">
        <v>10.81766</v>
      </c>
      <c r="MN11">
        <v>3.6233350000000002E-16</v>
      </c>
      <c r="MO11">
        <v>2.4876460000000002E-13</v>
      </c>
      <c r="MP11">
        <v>0.52193369999999994</v>
      </c>
      <c r="MQ11">
        <v>10.76946</v>
      </c>
      <c r="MR11">
        <v>3.4714570000000002E-16</v>
      </c>
      <c r="MS11">
        <v>2.3808849999999999E-13</v>
      </c>
      <c r="MT11">
        <v>0.52254789999999995</v>
      </c>
      <c r="MU11">
        <v>10.99949</v>
      </c>
      <c r="MV11">
        <v>3.0551119999999999E-16</v>
      </c>
      <c r="MW11">
        <v>2.0825680000000001E-13</v>
      </c>
      <c r="MX11">
        <v>0.52307190000000003</v>
      </c>
      <c r="MY11">
        <v>11.62555</v>
      </c>
      <c r="MZ11">
        <v>2.4816129999999999E-16</v>
      </c>
      <c r="NA11">
        <v>1.6894520000000001E-13</v>
      </c>
      <c r="NB11">
        <v>0.52361670000000005</v>
      </c>
      <c r="NC11">
        <v>11.376340000000001</v>
      </c>
      <c r="ND11">
        <v>2.089831E-16</v>
      </c>
      <c r="NE11">
        <v>1.4248200000000001E-13</v>
      </c>
      <c r="NF11">
        <v>0.52417150000000001</v>
      </c>
      <c r="NG11">
        <v>11.926729999999999</v>
      </c>
      <c r="NH11">
        <v>1.8558310000000001E-16</v>
      </c>
      <c r="NI11">
        <v>1.2667299999999999E-13</v>
      </c>
      <c r="NJ11">
        <v>0.52465830000000002</v>
      </c>
      <c r="NK11">
        <v>11.834110000000001</v>
      </c>
      <c r="NL11">
        <v>1.7198049999999999E-16</v>
      </c>
      <c r="NM11">
        <v>1.1743630000000001E-13</v>
      </c>
      <c r="NN11">
        <v>0.52519579999999999</v>
      </c>
      <c r="NO11">
        <v>11.315530000000001</v>
      </c>
      <c r="NP11">
        <v>1.6181709999999999E-16</v>
      </c>
      <c r="NQ11">
        <v>1.104617E-13</v>
      </c>
      <c r="NR11">
        <v>0.5257117</v>
      </c>
      <c r="NS11">
        <v>11.01337</v>
      </c>
      <c r="NT11">
        <v>1.5373110000000001E-16</v>
      </c>
      <c r="NU11">
        <v>1.0484220000000001E-13</v>
      </c>
      <c r="NV11">
        <v>0.52570609999999995</v>
      </c>
      <c r="NW11">
        <v>10.92348</v>
      </c>
      <c r="NX11">
        <v>1.474725E-16</v>
      </c>
      <c r="NY11">
        <v>1.007291E-13</v>
      </c>
      <c r="NZ11">
        <v>0.52547500000000003</v>
      </c>
      <c r="OA11">
        <v>11.182790000000001</v>
      </c>
      <c r="OB11">
        <v>1.6346289999999999E-16</v>
      </c>
      <c r="OC11">
        <v>1.125165E-13</v>
      </c>
      <c r="OD11">
        <v>0.52526989999999996</v>
      </c>
      <c r="OE11">
        <v>12.04477</v>
      </c>
      <c r="OF11">
        <v>1.992061E-16</v>
      </c>
      <c r="OG11">
        <v>1.3701559999999999E-13</v>
      </c>
      <c r="OH11">
        <v>0.52508250000000001</v>
      </c>
      <c r="OI11">
        <v>12.35643</v>
      </c>
      <c r="OJ11">
        <v>2.2375510000000001E-16</v>
      </c>
      <c r="OK11">
        <v>1.533476E-13</v>
      </c>
    </row>
    <row r="12" spans="1:401" x14ac:dyDescent="0.35">
      <c r="A12">
        <v>12</v>
      </c>
      <c r="B12" t="s">
        <v>4</v>
      </c>
      <c r="C12" t="s">
        <v>5</v>
      </c>
      <c r="D12" t="s">
        <v>16</v>
      </c>
      <c r="E12">
        <v>733.02260000000001</v>
      </c>
      <c r="F12">
        <v>0.65855209999999997</v>
      </c>
      <c r="G12">
        <v>12.675470000000001</v>
      </c>
      <c r="H12" s="1">
        <v>4.5141579999999999E-4</v>
      </c>
      <c r="I12">
        <v>0.19727069999999999</v>
      </c>
      <c r="J12">
        <v>0.65697340000000004</v>
      </c>
      <c r="K12">
        <v>13.23237</v>
      </c>
      <c r="L12" s="1">
        <v>9.8461899999999996E-7</v>
      </c>
      <c r="M12">
        <v>4.2998569999999999E-4</v>
      </c>
      <c r="N12">
        <v>0.65538510000000005</v>
      </c>
      <c r="O12">
        <v>13.278079999999999</v>
      </c>
      <c r="P12" s="1">
        <v>2.19274E-9</v>
      </c>
      <c r="Q12" s="1">
        <v>9.590782999999999E-7</v>
      </c>
      <c r="R12">
        <v>0.65394350000000001</v>
      </c>
      <c r="S12">
        <v>13.24208</v>
      </c>
      <c r="T12" s="1">
        <v>5.0222959999999998E-12</v>
      </c>
      <c r="U12" s="1">
        <v>2.2017860000000001E-9</v>
      </c>
      <c r="V12">
        <v>0.65235489999999996</v>
      </c>
      <c r="W12">
        <v>13.21448</v>
      </c>
      <c r="X12" s="1">
        <v>2.8956309999999999E-14</v>
      </c>
      <c r="Y12" s="1">
        <v>1.6104429999999999E-11</v>
      </c>
      <c r="Z12">
        <v>0.65072059999999998</v>
      </c>
      <c r="AA12">
        <v>12.857810000000001</v>
      </c>
      <c r="AB12" s="1">
        <v>1.6969920000000001E-14</v>
      </c>
      <c r="AC12" s="1">
        <v>1.0770529999999999E-11</v>
      </c>
      <c r="AD12">
        <v>0.64905979999999996</v>
      </c>
      <c r="AE12">
        <v>12.575390000000001</v>
      </c>
      <c r="AF12" s="1">
        <v>1.6490350000000001E-14</v>
      </c>
      <c r="AG12" s="1">
        <v>1.047783E-11</v>
      </c>
      <c r="AH12">
        <v>0.64716079999999998</v>
      </c>
      <c r="AI12">
        <v>12.534470000000001</v>
      </c>
      <c r="AJ12" s="1">
        <v>1.6451069999999999E-14</v>
      </c>
      <c r="AK12" s="1">
        <v>1.0466829999999999E-11</v>
      </c>
      <c r="AL12">
        <v>0.64512740000000002</v>
      </c>
      <c r="AM12">
        <v>12.58019</v>
      </c>
      <c r="AN12" s="1">
        <v>1.7182670000000001E-14</v>
      </c>
      <c r="AO12" s="1">
        <v>1.094402E-11</v>
      </c>
      <c r="AP12">
        <v>0.64306410000000003</v>
      </c>
      <c r="AQ12">
        <v>13.10557</v>
      </c>
      <c r="AR12" s="1">
        <v>1.7783750000000001E-14</v>
      </c>
      <c r="AS12" s="1">
        <v>1.132459E-11</v>
      </c>
      <c r="AT12">
        <v>0.64095670000000005</v>
      </c>
      <c r="AU12">
        <v>13.306010000000001</v>
      </c>
      <c r="AV12" s="1">
        <v>1.8135759999999999E-14</v>
      </c>
      <c r="AW12" s="1">
        <v>1.1548579999999999E-11</v>
      </c>
      <c r="AX12">
        <v>0.63884229999999997</v>
      </c>
      <c r="AY12">
        <v>13.20472</v>
      </c>
      <c r="AZ12" s="1">
        <v>1.8302589999999999E-14</v>
      </c>
      <c r="BA12" s="1">
        <v>1.165564E-11</v>
      </c>
      <c r="BB12">
        <v>0.63669750000000003</v>
      </c>
      <c r="BC12">
        <v>13.095800000000001</v>
      </c>
      <c r="BD12" s="1">
        <v>1.8370390000000001E-14</v>
      </c>
      <c r="BE12" s="1">
        <v>1.170258E-11</v>
      </c>
      <c r="BF12">
        <v>0.63454770000000005</v>
      </c>
      <c r="BG12">
        <v>12.613289999999999</v>
      </c>
      <c r="BH12" s="1">
        <v>1.8436410000000001E-14</v>
      </c>
      <c r="BI12" s="1">
        <v>1.174669E-11</v>
      </c>
      <c r="BJ12">
        <v>0.63243819999999995</v>
      </c>
      <c r="BK12">
        <v>12.35557</v>
      </c>
      <c r="BL12" s="1">
        <v>1.8356709999999999E-14</v>
      </c>
      <c r="BM12" s="1">
        <v>1.169687E-11</v>
      </c>
      <c r="BN12">
        <v>0.62800889999999998</v>
      </c>
      <c r="BO12">
        <v>12.228669999999999</v>
      </c>
      <c r="BP12" s="1">
        <v>1.985574E-14</v>
      </c>
      <c r="BQ12" s="1">
        <v>1.275676E-11</v>
      </c>
      <c r="BR12">
        <v>0.62227379999999999</v>
      </c>
      <c r="BS12">
        <v>12.083830000000001</v>
      </c>
      <c r="BT12" s="1">
        <v>2.8555739999999997E-14</v>
      </c>
      <c r="BU12" s="1">
        <v>1.846571E-11</v>
      </c>
      <c r="BV12">
        <v>0.61654030000000004</v>
      </c>
      <c r="BW12">
        <v>12.23401</v>
      </c>
      <c r="BX12" s="1">
        <v>3.8149470000000001E-14</v>
      </c>
      <c r="BY12" s="1">
        <v>2.4626380000000001E-11</v>
      </c>
      <c r="BZ12">
        <v>0.61105500000000001</v>
      </c>
      <c r="CA12">
        <v>11.89195</v>
      </c>
      <c r="CB12">
        <v>4.3780869999999999E-14</v>
      </c>
      <c r="CC12" s="1">
        <v>2.8196039999999999E-11</v>
      </c>
      <c r="CD12">
        <v>0.60539770000000004</v>
      </c>
      <c r="CE12">
        <v>11.768840000000001</v>
      </c>
      <c r="CF12">
        <v>4.7093789999999997E-14</v>
      </c>
      <c r="CG12" s="1">
        <v>3.0373979999999998E-11</v>
      </c>
      <c r="CH12">
        <v>0.59966649999999999</v>
      </c>
      <c r="CI12">
        <v>11.28871</v>
      </c>
      <c r="CJ12">
        <v>4.9620560000000001E-14</v>
      </c>
      <c r="CK12" s="1">
        <v>3.2045629999999999E-11</v>
      </c>
      <c r="CL12">
        <v>0.59372590000000003</v>
      </c>
      <c r="CM12">
        <v>10.861789999999999</v>
      </c>
      <c r="CN12">
        <v>5.1764400000000002E-14</v>
      </c>
      <c r="CO12" s="1">
        <v>3.3494090000000001E-11</v>
      </c>
      <c r="CP12">
        <v>0.58763549999999998</v>
      </c>
      <c r="CQ12">
        <v>10.56565</v>
      </c>
      <c r="CR12">
        <v>5.3922010000000003E-14</v>
      </c>
      <c r="CS12" s="1">
        <v>3.496246E-11</v>
      </c>
      <c r="CT12">
        <v>0.58135669999999995</v>
      </c>
      <c r="CU12">
        <v>10.38565</v>
      </c>
      <c r="CV12">
        <v>5.5803700000000002E-14</v>
      </c>
      <c r="CW12" s="1">
        <v>3.6255609999999998E-11</v>
      </c>
      <c r="CX12">
        <v>0.57490859999999999</v>
      </c>
      <c r="CY12">
        <v>10.397930000000001</v>
      </c>
      <c r="CZ12">
        <v>5.745812E-14</v>
      </c>
      <c r="DA12">
        <v>3.742026E-11</v>
      </c>
      <c r="DB12">
        <v>0.56835480000000005</v>
      </c>
      <c r="DC12">
        <v>10.92756</v>
      </c>
      <c r="DD12">
        <v>5.9225549999999997E-14</v>
      </c>
      <c r="DE12">
        <v>3.8658959999999999E-11</v>
      </c>
      <c r="DF12">
        <v>0.5620385</v>
      </c>
      <c r="DG12">
        <v>10.76857</v>
      </c>
      <c r="DH12">
        <v>6.0027899999999997E-14</v>
      </c>
      <c r="DI12">
        <v>3.9247170000000001E-11</v>
      </c>
      <c r="DJ12">
        <v>0.55597980000000002</v>
      </c>
      <c r="DK12">
        <v>10.85938</v>
      </c>
      <c r="DL12">
        <v>5.9054110000000003E-14</v>
      </c>
      <c r="DM12">
        <v>3.8716989999999997E-11</v>
      </c>
      <c r="DN12">
        <v>0.54971539999999997</v>
      </c>
      <c r="DO12">
        <v>10.79585</v>
      </c>
      <c r="DP12">
        <v>5.8371910000000005E-14</v>
      </c>
      <c r="DQ12">
        <v>3.8423070000000003E-11</v>
      </c>
      <c r="DR12">
        <v>0.54352180000000005</v>
      </c>
      <c r="DS12">
        <v>10.477539999999999</v>
      </c>
      <c r="DT12">
        <v>5.6068089999999998E-14</v>
      </c>
      <c r="DU12">
        <v>3.7039610000000003E-11</v>
      </c>
      <c r="DV12">
        <v>0.53717879999999996</v>
      </c>
      <c r="DW12">
        <v>10.262</v>
      </c>
      <c r="DX12">
        <v>5.4329320000000003E-14</v>
      </c>
      <c r="DY12">
        <v>3.6049569999999998E-11</v>
      </c>
      <c r="DZ12">
        <v>0.5305223</v>
      </c>
      <c r="EA12">
        <v>10.22978</v>
      </c>
      <c r="EB12">
        <v>5.2480749999999998E-14</v>
      </c>
      <c r="EC12">
        <v>3.4972139999999998E-11</v>
      </c>
      <c r="ED12">
        <v>0.52361740000000001</v>
      </c>
      <c r="EE12">
        <v>10.46467</v>
      </c>
      <c r="EF12">
        <v>5.0795889999999997E-14</v>
      </c>
      <c r="EG12">
        <v>3.4000500000000003E-11</v>
      </c>
      <c r="EH12">
        <v>0.51645609999999997</v>
      </c>
      <c r="EI12">
        <v>11.246549999999999</v>
      </c>
      <c r="EJ12">
        <v>4.8087759999999999E-14</v>
      </c>
      <c r="EK12">
        <v>3.2287569999999999E-11</v>
      </c>
      <c r="EL12">
        <v>0.5093046</v>
      </c>
      <c r="EM12">
        <v>11.30753</v>
      </c>
      <c r="EN12">
        <v>4.4912310000000002E-14</v>
      </c>
      <c r="EO12">
        <v>3.0348420000000003E-11</v>
      </c>
      <c r="EP12">
        <v>0.5024885</v>
      </c>
      <c r="EQ12">
        <v>11.48428</v>
      </c>
      <c r="ER12">
        <v>4.5022230000000003E-14</v>
      </c>
      <c r="ES12">
        <v>3.0582390000000003E-11</v>
      </c>
      <c r="ET12">
        <v>0.49614989999999998</v>
      </c>
      <c r="EU12">
        <v>11.636900000000001</v>
      </c>
      <c r="EV12">
        <v>4.5556139999999998E-14</v>
      </c>
      <c r="EW12">
        <v>3.1092359999999998E-11</v>
      </c>
      <c r="EX12">
        <v>0.48978640000000001</v>
      </c>
      <c r="EY12">
        <v>10.99089</v>
      </c>
      <c r="EZ12">
        <v>4.5881979999999999E-14</v>
      </c>
      <c r="FA12">
        <v>3.140126E-11</v>
      </c>
      <c r="FB12">
        <v>0.48385790000000001</v>
      </c>
      <c r="FC12">
        <v>10.3078</v>
      </c>
      <c r="FD12">
        <v>4.5418599999999997E-14</v>
      </c>
      <c r="FE12">
        <v>3.1206029999999997E-11</v>
      </c>
      <c r="FF12">
        <v>0.4806221</v>
      </c>
      <c r="FG12">
        <v>10.269579999999999</v>
      </c>
      <c r="FH12">
        <v>4.4571969999999998E-14</v>
      </c>
      <c r="FI12">
        <v>3.060717E-11</v>
      </c>
      <c r="FJ12">
        <v>0.47961490000000001</v>
      </c>
      <c r="FK12">
        <v>10.61407</v>
      </c>
      <c r="FL12">
        <v>3.9165390000000002E-14</v>
      </c>
      <c r="FM12">
        <v>2.650888E-11</v>
      </c>
      <c r="FN12">
        <v>0.47890169999999999</v>
      </c>
      <c r="FO12">
        <v>11.524089999999999</v>
      </c>
      <c r="FP12">
        <v>2.654422E-14</v>
      </c>
      <c r="FQ12">
        <v>1.783709E-11</v>
      </c>
      <c r="FR12">
        <v>0.4782305</v>
      </c>
      <c r="FS12">
        <v>11.78693</v>
      </c>
      <c r="FT12">
        <v>1.7921680000000001E-14</v>
      </c>
      <c r="FU12">
        <v>1.205077E-11</v>
      </c>
      <c r="FV12">
        <v>0.47756939999999998</v>
      </c>
      <c r="FW12">
        <v>11.763590000000001</v>
      </c>
      <c r="FX12">
        <v>1.343216E-14</v>
      </c>
      <c r="FY12">
        <v>9.0600619999999992E-12</v>
      </c>
      <c r="FZ12">
        <v>0.47688979999999997</v>
      </c>
      <c r="GA12">
        <v>11.79557</v>
      </c>
      <c r="GB12">
        <v>1.105712E-14</v>
      </c>
      <c r="GC12">
        <v>7.4680510000000004E-12</v>
      </c>
      <c r="GD12">
        <v>0.47623100000000002</v>
      </c>
      <c r="GE12">
        <v>11.130610000000001</v>
      </c>
      <c r="GF12">
        <v>9.6891100000000002E-15</v>
      </c>
      <c r="GG12">
        <v>6.545575E-12</v>
      </c>
      <c r="GH12">
        <v>0.47554669999999999</v>
      </c>
      <c r="GI12">
        <v>10.695169999999999</v>
      </c>
      <c r="GJ12">
        <v>8.8251450000000003E-15</v>
      </c>
      <c r="GK12">
        <v>5.9561320000000003E-12</v>
      </c>
      <c r="GL12">
        <v>0.47520839999999998</v>
      </c>
      <c r="GM12">
        <v>10.634040000000001</v>
      </c>
      <c r="GN12">
        <v>8.1687989999999999E-15</v>
      </c>
      <c r="GO12">
        <v>5.4983040000000004E-12</v>
      </c>
      <c r="GP12">
        <v>0.47516320000000001</v>
      </c>
      <c r="GQ12">
        <v>10.68449</v>
      </c>
      <c r="GR12">
        <v>7.164397E-15</v>
      </c>
      <c r="GS12">
        <v>4.7904840000000003E-12</v>
      </c>
      <c r="GT12">
        <v>0.47516269999999999</v>
      </c>
      <c r="GU12">
        <v>10.95683</v>
      </c>
      <c r="GV12">
        <v>6.0606409999999996E-15</v>
      </c>
      <c r="GW12">
        <v>4.0403830000000003E-12</v>
      </c>
      <c r="GX12">
        <v>0.47517369999999998</v>
      </c>
      <c r="GY12">
        <v>11.59878</v>
      </c>
      <c r="GZ12">
        <v>5.3139980000000003E-15</v>
      </c>
      <c r="HA12">
        <v>3.5387460000000002E-12</v>
      </c>
      <c r="HB12">
        <v>0.47516120000000001</v>
      </c>
      <c r="HC12">
        <v>11.496359999999999</v>
      </c>
      <c r="HD12">
        <v>4.8461069999999999E-15</v>
      </c>
      <c r="HE12">
        <v>3.220515E-12</v>
      </c>
      <c r="HF12">
        <v>0.47516059999999999</v>
      </c>
      <c r="HG12">
        <v>11.2812</v>
      </c>
      <c r="HH12">
        <v>4.5198229999999996E-15</v>
      </c>
      <c r="HI12">
        <v>2.9965389999999999E-12</v>
      </c>
      <c r="HJ12">
        <v>0.47516560000000002</v>
      </c>
      <c r="HK12">
        <v>10.78027</v>
      </c>
      <c r="HL12">
        <v>4.2729119999999999E-15</v>
      </c>
      <c r="HM12">
        <v>2.8244039999999998E-12</v>
      </c>
      <c r="HN12">
        <v>0.47516760000000002</v>
      </c>
      <c r="HO12">
        <v>10.69018</v>
      </c>
      <c r="HP12">
        <v>4.0718580000000002E-15</v>
      </c>
      <c r="HQ12">
        <v>2.682794E-12</v>
      </c>
      <c r="HR12">
        <v>0.47527330000000001</v>
      </c>
      <c r="HS12">
        <v>10.641489999999999</v>
      </c>
      <c r="HT12">
        <v>3.8890789999999999E-15</v>
      </c>
      <c r="HU12">
        <v>2.5521319999999999E-12</v>
      </c>
      <c r="HV12">
        <v>0.47548760000000001</v>
      </c>
      <c r="HW12">
        <v>10.592079999999999</v>
      </c>
      <c r="HX12">
        <v>3.6029849999999999E-15</v>
      </c>
      <c r="HY12">
        <v>2.3516589999999999E-12</v>
      </c>
      <c r="HZ12">
        <v>0.47571780000000002</v>
      </c>
      <c r="IA12">
        <v>10.82746</v>
      </c>
      <c r="IB12">
        <v>3.2971750000000002E-15</v>
      </c>
      <c r="IC12">
        <v>2.1444409999999999E-12</v>
      </c>
      <c r="ID12">
        <v>0.47593580000000002</v>
      </c>
      <c r="IE12">
        <v>11.348039999999999</v>
      </c>
      <c r="IF12">
        <v>3.0638550000000002E-15</v>
      </c>
      <c r="IG12">
        <v>1.986369E-12</v>
      </c>
      <c r="IH12">
        <v>0.4761572</v>
      </c>
      <c r="II12">
        <v>11.43816</v>
      </c>
      <c r="IJ12">
        <v>2.8971249999999999E-15</v>
      </c>
      <c r="IK12">
        <v>1.8722459999999999E-12</v>
      </c>
      <c r="IL12">
        <v>0.47638469999999999</v>
      </c>
      <c r="IM12">
        <v>11.521509999999999</v>
      </c>
      <c r="IN12">
        <v>2.7583129999999999E-15</v>
      </c>
      <c r="IO12">
        <v>1.7769260000000001E-12</v>
      </c>
      <c r="IP12">
        <v>0.47661100000000001</v>
      </c>
      <c r="IQ12">
        <v>10.927680000000001</v>
      </c>
      <c r="IR12">
        <v>2.6358489999999998E-15</v>
      </c>
      <c r="IS12">
        <v>1.69249E-12</v>
      </c>
      <c r="IT12">
        <v>0.47684799999999999</v>
      </c>
      <c r="IU12">
        <v>10.642659999999999</v>
      </c>
      <c r="IV12">
        <v>2.5302780000000001E-15</v>
      </c>
      <c r="IW12">
        <v>1.620388E-12</v>
      </c>
      <c r="IX12">
        <v>0.4769582</v>
      </c>
      <c r="IY12">
        <v>10.64991</v>
      </c>
      <c r="IZ12">
        <v>2.4366000000000002E-15</v>
      </c>
      <c r="JA12">
        <v>1.5571349999999999E-12</v>
      </c>
      <c r="JB12">
        <v>0.47697279999999997</v>
      </c>
      <c r="JC12">
        <v>10.715170000000001</v>
      </c>
      <c r="JD12">
        <v>2.4156740000000001E-15</v>
      </c>
      <c r="JE12">
        <v>1.542759E-12</v>
      </c>
      <c r="JF12">
        <v>0.47696559999999999</v>
      </c>
      <c r="JG12">
        <v>11.452730000000001</v>
      </c>
      <c r="JH12">
        <v>2.4409860000000002E-15</v>
      </c>
      <c r="JI12">
        <v>1.556177E-12</v>
      </c>
      <c r="JJ12">
        <v>0.47696929999999998</v>
      </c>
      <c r="JK12">
        <v>11.59037</v>
      </c>
      <c r="JL12">
        <v>2.4278389999999998E-15</v>
      </c>
      <c r="JM12">
        <v>1.544157E-12</v>
      </c>
      <c r="JN12">
        <v>0.47696349999999998</v>
      </c>
      <c r="JO12">
        <v>11.51632</v>
      </c>
      <c r="JP12">
        <v>2.376219E-15</v>
      </c>
      <c r="JQ12">
        <v>1.508545E-12</v>
      </c>
      <c r="JR12">
        <v>0.47697820000000002</v>
      </c>
      <c r="JS12">
        <v>11.71336</v>
      </c>
      <c r="JT12">
        <v>2.3061420000000001E-15</v>
      </c>
      <c r="JU12">
        <v>1.462234E-12</v>
      </c>
      <c r="JV12">
        <v>0.47697929999999999</v>
      </c>
      <c r="JW12">
        <v>11.28096</v>
      </c>
      <c r="JX12">
        <v>2.2205440000000001E-15</v>
      </c>
      <c r="JY12">
        <v>1.406015E-12</v>
      </c>
      <c r="JZ12">
        <v>0.47697820000000002</v>
      </c>
      <c r="KA12">
        <v>10.690440000000001</v>
      </c>
      <c r="KB12">
        <v>2.1418600000000001E-15</v>
      </c>
      <c r="KC12">
        <v>1.355204E-12</v>
      </c>
      <c r="KD12">
        <v>0.47673569999999998</v>
      </c>
      <c r="KE12">
        <v>10.61917</v>
      </c>
      <c r="KF12">
        <v>2.0672099999999999E-15</v>
      </c>
      <c r="KG12">
        <v>1.3085860000000001E-12</v>
      </c>
      <c r="KH12">
        <v>0.4763192</v>
      </c>
      <c r="KI12">
        <v>10.753769999999999</v>
      </c>
      <c r="KJ12">
        <v>2.0999009999999999E-15</v>
      </c>
      <c r="KK12">
        <v>1.332891E-12</v>
      </c>
      <c r="KL12">
        <v>0.47587659999999998</v>
      </c>
      <c r="KM12">
        <v>11.641819999999999</v>
      </c>
      <c r="KN12">
        <v>2.2020910000000001E-15</v>
      </c>
      <c r="KO12">
        <v>1.397623E-12</v>
      </c>
      <c r="KP12">
        <v>0.47543920000000001</v>
      </c>
      <c r="KQ12">
        <v>12.00658</v>
      </c>
      <c r="KR12">
        <v>2.2439339999999998E-15</v>
      </c>
      <c r="KS12">
        <v>1.422588E-12</v>
      </c>
      <c r="KT12">
        <v>0.474966</v>
      </c>
      <c r="KU12">
        <v>12.158110000000001</v>
      </c>
      <c r="KV12">
        <v>2.2315339999999999E-15</v>
      </c>
      <c r="KW12">
        <v>1.413931E-12</v>
      </c>
      <c r="KX12">
        <v>0.47451189999999999</v>
      </c>
      <c r="KY12">
        <v>12.04379</v>
      </c>
      <c r="KZ12">
        <v>2.1866300000000002E-15</v>
      </c>
      <c r="LA12">
        <v>1.3853380000000001E-12</v>
      </c>
      <c r="LB12">
        <v>0.47405419999999998</v>
      </c>
      <c r="LC12">
        <v>11.320589999999999</v>
      </c>
      <c r="LD12">
        <v>2.1220860000000001E-15</v>
      </c>
      <c r="LE12">
        <v>1.34457E-12</v>
      </c>
      <c r="LF12">
        <v>0.473611</v>
      </c>
      <c r="LG12">
        <v>10.79766</v>
      </c>
      <c r="LH12">
        <v>2.0579019999999998E-15</v>
      </c>
      <c r="LI12">
        <v>1.304421E-12</v>
      </c>
      <c r="LJ12">
        <v>0.47337649999999998</v>
      </c>
      <c r="LK12">
        <v>10.70543</v>
      </c>
      <c r="LL12">
        <v>1.9836669999999999E-15</v>
      </c>
      <c r="LM12">
        <v>1.2567829999999999E-12</v>
      </c>
      <c r="LN12">
        <v>0.47334880000000001</v>
      </c>
      <c r="LO12">
        <v>10.92084</v>
      </c>
      <c r="LP12">
        <v>1.8209520000000002E-15</v>
      </c>
      <c r="LQ12">
        <v>1.150534E-12</v>
      </c>
      <c r="LR12">
        <v>0.47333259999999999</v>
      </c>
      <c r="LS12">
        <v>11.87</v>
      </c>
      <c r="LT12">
        <v>1.620843E-15</v>
      </c>
      <c r="LU12">
        <v>1.02439E-12</v>
      </c>
      <c r="LV12">
        <v>0.47333049999999999</v>
      </c>
      <c r="LW12">
        <v>12.15742</v>
      </c>
      <c r="LX12">
        <v>1.4771479999999999E-15</v>
      </c>
      <c r="LY12">
        <v>9.3475749999999992E-13</v>
      </c>
      <c r="LZ12">
        <v>0.47332269999999999</v>
      </c>
      <c r="MA12">
        <v>12.241400000000001</v>
      </c>
      <c r="MB12">
        <v>1.3791029999999999E-15</v>
      </c>
      <c r="MC12">
        <v>8.7379100000000003E-13</v>
      </c>
      <c r="MD12">
        <v>0.47332970000000002</v>
      </c>
      <c r="ME12">
        <v>12.080679999999999</v>
      </c>
      <c r="MF12">
        <v>1.310354E-15</v>
      </c>
      <c r="MG12">
        <v>8.3062310000000002E-13</v>
      </c>
      <c r="MH12">
        <v>0.4733252</v>
      </c>
      <c r="MI12">
        <v>11.420870000000001</v>
      </c>
      <c r="MJ12">
        <v>1.2537360000000001E-15</v>
      </c>
      <c r="MK12">
        <v>7.950559E-13</v>
      </c>
      <c r="ML12">
        <v>0.47332879999999999</v>
      </c>
      <c r="MM12">
        <v>10.81363</v>
      </c>
      <c r="MN12">
        <v>1.204087E-15</v>
      </c>
      <c r="MO12">
        <v>7.6373580000000003E-13</v>
      </c>
      <c r="MP12">
        <v>0.47368729999999998</v>
      </c>
      <c r="MQ12">
        <v>10.74532</v>
      </c>
      <c r="MR12">
        <v>1.152287E-15</v>
      </c>
      <c r="MS12">
        <v>7.3000829999999996E-13</v>
      </c>
      <c r="MT12">
        <v>0.47432029999999997</v>
      </c>
      <c r="MU12">
        <v>10.969950000000001</v>
      </c>
      <c r="MV12">
        <v>1.002096E-15</v>
      </c>
      <c r="MW12">
        <v>6.3071829999999999E-13</v>
      </c>
      <c r="MX12">
        <v>0.47500540000000002</v>
      </c>
      <c r="MY12">
        <v>11.68802</v>
      </c>
      <c r="MZ12">
        <v>8.1429479999999999E-16</v>
      </c>
      <c r="NA12">
        <v>5.1211610000000001E-13</v>
      </c>
      <c r="NB12">
        <v>0.47566700000000001</v>
      </c>
      <c r="NC12">
        <v>11.41747</v>
      </c>
      <c r="ND12">
        <v>6.9058850000000002E-16</v>
      </c>
      <c r="NE12">
        <v>4.3511249999999998E-13</v>
      </c>
      <c r="NF12">
        <v>0.4763655</v>
      </c>
      <c r="NG12">
        <v>12.000249999999999</v>
      </c>
      <c r="NH12">
        <v>6.17042E-16</v>
      </c>
      <c r="NI12">
        <v>3.8929619999999999E-13</v>
      </c>
      <c r="NJ12">
        <v>0.47702529999999999</v>
      </c>
      <c r="NK12">
        <v>11.93411</v>
      </c>
      <c r="NL12">
        <v>5.7413859999999995E-16</v>
      </c>
      <c r="NM12">
        <v>3.6237179999999998E-13</v>
      </c>
      <c r="NN12">
        <v>0.47770610000000002</v>
      </c>
      <c r="NO12">
        <v>11.392659999999999</v>
      </c>
      <c r="NP12">
        <v>5.4173949999999999E-16</v>
      </c>
      <c r="NQ12">
        <v>3.4186589999999999E-13</v>
      </c>
      <c r="NR12">
        <v>0.47837439999999998</v>
      </c>
      <c r="NS12">
        <v>11.01745</v>
      </c>
      <c r="NT12">
        <v>5.1530320000000003E-16</v>
      </c>
      <c r="NU12">
        <v>3.2486839999999999E-13</v>
      </c>
      <c r="NV12">
        <v>0.47857549999999999</v>
      </c>
      <c r="NW12">
        <v>10.912509999999999</v>
      </c>
      <c r="NX12">
        <v>4.9701340000000004E-16</v>
      </c>
      <c r="NY12">
        <v>3.1397620000000002E-13</v>
      </c>
      <c r="NZ12">
        <v>0.47842220000000002</v>
      </c>
      <c r="OA12">
        <v>11.164770000000001</v>
      </c>
      <c r="OB12">
        <v>5.6131840000000001E-16</v>
      </c>
      <c r="OC12">
        <v>3.575266E-13</v>
      </c>
      <c r="OD12">
        <v>0.47819230000000001</v>
      </c>
      <c r="OE12">
        <v>12.124370000000001</v>
      </c>
      <c r="OF12">
        <v>6.8173849999999998E-16</v>
      </c>
      <c r="OG12">
        <v>4.3352780000000001E-13</v>
      </c>
      <c r="OH12">
        <v>0.47797499999999998</v>
      </c>
      <c r="OI12">
        <v>12.49844</v>
      </c>
      <c r="OJ12">
        <v>7.5906500000000004E-16</v>
      </c>
      <c r="OK12">
        <v>4.8086739999999996E-13</v>
      </c>
    </row>
    <row r="13" spans="1:401" s="3" customFormat="1" x14ac:dyDescent="0.35">
      <c r="A13">
        <v>13</v>
      </c>
      <c r="B13" t="s">
        <v>4</v>
      </c>
      <c r="C13" t="s">
        <v>5</v>
      </c>
      <c r="D13" t="s">
        <v>17</v>
      </c>
      <c r="E13">
        <v>731.47130000000004</v>
      </c>
      <c r="F13">
        <v>0.8071007</v>
      </c>
      <c r="G13">
        <v>12.66574</v>
      </c>
      <c r="H13" s="1">
        <v>8.3655239999999998E-4</v>
      </c>
      <c r="I13">
        <v>0.2609186</v>
      </c>
      <c r="J13">
        <v>0.80584250000000002</v>
      </c>
      <c r="K13">
        <v>13.275550000000001</v>
      </c>
      <c r="L13" s="1">
        <v>1.8214179999999999E-6</v>
      </c>
      <c r="M13" s="1">
        <v>5.6765730000000005E-4</v>
      </c>
      <c r="N13">
        <v>0.80456749999999999</v>
      </c>
      <c r="O13">
        <v>13.33962</v>
      </c>
      <c r="P13" s="1">
        <v>4.0959499999999997E-9</v>
      </c>
      <c r="Q13" s="1">
        <v>1.2901829999999999E-6</v>
      </c>
      <c r="R13">
        <v>0.80339819999999995</v>
      </c>
      <c r="S13">
        <v>13.30059</v>
      </c>
      <c r="T13" s="1">
        <v>9.3610479999999996E-12</v>
      </c>
      <c r="U13" s="1">
        <v>2.9500579999999998E-9</v>
      </c>
      <c r="V13">
        <v>0.80210360000000003</v>
      </c>
      <c r="W13">
        <v>13.273260000000001</v>
      </c>
      <c r="X13" s="1">
        <v>1.6798350000000001E-13</v>
      </c>
      <c r="Y13" s="1">
        <v>8.2022669999999995E-11</v>
      </c>
      <c r="Z13">
        <v>0.800786</v>
      </c>
      <c r="AA13">
        <v>12.896369999999999</v>
      </c>
      <c r="AB13" s="1">
        <v>1.4195139999999999E-13</v>
      </c>
      <c r="AC13" s="1">
        <v>7.2913939999999997E-11</v>
      </c>
      <c r="AD13">
        <v>0.79941110000000004</v>
      </c>
      <c r="AE13">
        <v>12.57042</v>
      </c>
      <c r="AF13" s="1">
        <v>1.3752469999999999E-13</v>
      </c>
      <c r="AG13" s="1">
        <v>7.0671570000000002E-11</v>
      </c>
      <c r="AH13">
        <v>0.79785320000000004</v>
      </c>
      <c r="AI13">
        <v>12.525589999999999</v>
      </c>
      <c r="AJ13" s="1">
        <v>1.3684539999999999E-13</v>
      </c>
      <c r="AK13" s="1">
        <v>7.0377629999999996E-11</v>
      </c>
      <c r="AL13">
        <v>0.79613330000000004</v>
      </c>
      <c r="AM13">
        <v>12.57306</v>
      </c>
      <c r="AN13" s="1">
        <v>1.4224009999999999E-13</v>
      </c>
      <c r="AO13" s="1">
        <v>7.3189230000000003E-11</v>
      </c>
      <c r="AP13">
        <v>0.79440699999999997</v>
      </c>
      <c r="AQ13">
        <v>13.143230000000001</v>
      </c>
      <c r="AR13" s="1">
        <v>1.457945E-13</v>
      </c>
      <c r="AS13" s="1">
        <v>7.5014499999999995E-11</v>
      </c>
      <c r="AT13">
        <v>0.79269060000000002</v>
      </c>
      <c r="AU13">
        <v>13.379709999999999</v>
      </c>
      <c r="AV13" s="1">
        <v>1.4735929999999999E-13</v>
      </c>
      <c r="AW13" s="1">
        <v>7.5820409999999994E-11</v>
      </c>
      <c r="AX13">
        <v>0.79087130000000005</v>
      </c>
      <c r="AY13">
        <v>13.28331</v>
      </c>
      <c r="AZ13" s="1">
        <v>1.473873E-13</v>
      </c>
      <c r="BA13" s="1">
        <v>7.5835230000000006E-11</v>
      </c>
      <c r="BB13">
        <v>0.78908250000000002</v>
      </c>
      <c r="BC13">
        <v>13.16508</v>
      </c>
      <c r="BD13" s="1">
        <v>1.4679290000000001E-13</v>
      </c>
      <c r="BE13" s="1">
        <v>7.5545660000000002E-11</v>
      </c>
      <c r="BF13">
        <v>0.78726680000000004</v>
      </c>
      <c r="BG13">
        <v>12.6546</v>
      </c>
      <c r="BH13" s="1">
        <v>1.4606739999999999E-13</v>
      </c>
      <c r="BI13" s="1">
        <v>7.5178309999999999E-11</v>
      </c>
      <c r="BJ13">
        <v>0.78553459999999997</v>
      </c>
      <c r="BK13">
        <v>12.357670000000001</v>
      </c>
      <c r="BL13" s="1">
        <v>1.4426079999999999E-13</v>
      </c>
      <c r="BM13" s="1">
        <v>7.4254030000000002E-11</v>
      </c>
      <c r="BN13">
        <v>0.78192720000000004</v>
      </c>
      <c r="BO13">
        <v>12.23687</v>
      </c>
      <c r="BP13" s="1">
        <v>1.579409E-13</v>
      </c>
      <c r="BQ13" s="1">
        <v>8.174431E-11</v>
      </c>
      <c r="BR13">
        <v>0.77719280000000002</v>
      </c>
      <c r="BS13">
        <v>12.097160000000001</v>
      </c>
      <c r="BT13" s="1">
        <v>2.258383E-13</v>
      </c>
      <c r="BU13" s="1">
        <v>1.173193E-10</v>
      </c>
      <c r="BV13">
        <v>0.77198060000000002</v>
      </c>
      <c r="BW13">
        <v>12.27726</v>
      </c>
      <c r="BX13" s="1">
        <v>2.9069100000000002E-13</v>
      </c>
      <c r="BY13" s="1">
        <v>1.5093080000000001E-10</v>
      </c>
      <c r="BZ13">
        <v>0.76746760000000003</v>
      </c>
      <c r="CA13">
        <v>11.952970000000001</v>
      </c>
      <c r="CB13">
        <v>3.2225060000000001E-13</v>
      </c>
      <c r="CC13" s="1">
        <v>1.6708019999999999E-10</v>
      </c>
      <c r="CD13">
        <v>0.76280729999999997</v>
      </c>
      <c r="CE13">
        <v>11.836</v>
      </c>
      <c r="CF13">
        <v>3.3948730000000001E-13</v>
      </c>
      <c r="CG13" s="1">
        <v>1.7613769999999999E-10</v>
      </c>
      <c r="CH13">
        <v>0.75804780000000005</v>
      </c>
      <c r="CI13">
        <v>11.343909999999999</v>
      </c>
      <c r="CJ13">
        <v>3.498804E-13</v>
      </c>
      <c r="CK13" s="1">
        <v>1.816288E-10</v>
      </c>
      <c r="CL13">
        <v>0.75310860000000002</v>
      </c>
      <c r="CM13">
        <v>10.888540000000001</v>
      </c>
      <c r="CN13">
        <v>3.5757939999999998E-13</v>
      </c>
      <c r="CO13" s="1">
        <v>1.857765E-10</v>
      </c>
      <c r="CP13">
        <v>0.74799890000000002</v>
      </c>
      <c r="CQ13">
        <v>10.58564</v>
      </c>
      <c r="CR13">
        <v>3.648959E-13</v>
      </c>
      <c r="CS13" s="1">
        <v>1.8975410000000001E-10</v>
      </c>
      <c r="CT13">
        <v>0.74267519999999998</v>
      </c>
      <c r="CU13">
        <v>10.39057</v>
      </c>
      <c r="CV13">
        <v>3.6933469999999999E-13</v>
      </c>
      <c r="CW13" s="1">
        <v>1.9222269999999999E-10</v>
      </c>
      <c r="CX13">
        <v>0.73717650000000001</v>
      </c>
      <c r="CY13">
        <v>10.40075</v>
      </c>
      <c r="CZ13">
        <v>3.721035E-13</v>
      </c>
      <c r="DA13" s="1">
        <v>1.9388189999999999E-10</v>
      </c>
      <c r="DB13">
        <v>0.73161659999999995</v>
      </c>
      <c r="DC13">
        <v>10.96536</v>
      </c>
      <c r="DD13">
        <v>3.747982E-13</v>
      </c>
      <c r="DE13" s="1">
        <v>1.9540129999999999E-10</v>
      </c>
      <c r="DF13">
        <v>0.72648539999999995</v>
      </c>
      <c r="DG13">
        <v>10.82184</v>
      </c>
      <c r="DH13">
        <v>3.7153470000000002E-13</v>
      </c>
      <c r="DI13">
        <v>1.935252E-10</v>
      </c>
      <c r="DJ13">
        <v>0.72022249999999999</v>
      </c>
      <c r="DK13">
        <v>10.903919999999999</v>
      </c>
      <c r="DL13">
        <v>3.5648500000000002E-13</v>
      </c>
      <c r="DM13">
        <v>1.8556669999999999E-10</v>
      </c>
      <c r="DN13">
        <v>0.71343820000000002</v>
      </c>
      <c r="DO13">
        <v>10.8536</v>
      </c>
      <c r="DP13">
        <v>3.4375919999999998E-13</v>
      </c>
      <c r="DQ13">
        <v>1.787916E-10</v>
      </c>
      <c r="DR13">
        <v>0.70687370000000005</v>
      </c>
      <c r="DS13">
        <v>10.510300000000001</v>
      </c>
      <c r="DT13">
        <v>3.225594E-13</v>
      </c>
      <c r="DU13">
        <v>1.6749139999999999E-10</v>
      </c>
      <c r="DV13">
        <v>0.70013769999999997</v>
      </c>
      <c r="DW13">
        <v>10.25938</v>
      </c>
      <c r="DX13">
        <v>3.0572699999999999E-13</v>
      </c>
      <c r="DY13">
        <v>1.585078E-10</v>
      </c>
      <c r="DZ13">
        <v>0.69305309999999998</v>
      </c>
      <c r="EA13">
        <v>10.22057</v>
      </c>
      <c r="EB13">
        <v>2.8829130000000002E-13</v>
      </c>
      <c r="EC13">
        <v>1.492106E-10</v>
      </c>
      <c r="ED13">
        <v>0.68562190000000001</v>
      </c>
      <c r="EE13">
        <v>10.455690000000001</v>
      </c>
      <c r="EF13">
        <v>2.721081E-13</v>
      </c>
      <c r="EG13">
        <v>1.405616E-10</v>
      </c>
      <c r="EH13">
        <v>0.67787129999999995</v>
      </c>
      <c r="EI13">
        <v>11.30437</v>
      </c>
      <c r="EJ13">
        <v>2.4963690000000001E-13</v>
      </c>
      <c r="EK13">
        <v>1.285506E-10</v>
      </c>
      <c r="EL13">
        <v>0.67040849999999996</v>
      </c>
      <c r="EM13">
        <v>11.40103</v>
      </c>
      <c r="EN13">
        <v>2.2922980000000001E-13</v>
      </c>
      <c r="EO13">
        <v>1.181989E-10</v>
      </c>
      <c r="EP13">
        <v>0.66380059999999996</v>
      </c>
      <c r="EQ13">
        <v>11.569240000000001</v>
      </c>
      <c r="ER13">
        <v>2.255342E-13</v>
      </c>
      <c r="ES13">
        <v>1.1693400000000001E-10</v>
      </c>
      <c r="ET13">
        <v>0.65659460000000003</v>
      </c>
      <c r="EU13">
        <v>11.743830000000001</v>
      </c>
      <c r="EV13">
        <v>2.2330729999999999E-13</v>
      </c>
      <c r="EW13">
        <v>1.16414E-10</v>
      </c>
      <c r="EX13">
        <v>0.64954639999999997</v>
      </c>
      <c r="EY13">
        <v>11.08662</v>
      </c>
      <c r="EZ13">
        <v>2.1865840000000001E-13</v>
      </c>
      <c r="FA13">
        <v>1.143916E-10</v>
      </c>
      <c r="FB13">
        <v>0.64336380000000004</v>
      </c>
      <c r="FC13">
        <v>10.315300000000001</v>
      </c>
      <c r="FD13">
        <v>2.1252520000000001E-13</v>
      </c>
      <c r="FE13">
        <v>1.115919E-10</v>
      </c>
      <c r="FF13">
        <v>0.63959999999999995</v>
      </c>
      <c r="FG13">
        <v>10.24808</v>
      </c>
      <c r="FH13">
        <v>2.055735E-13</v>
      </c>
      <c r="FI13">
        <v>1.0802539999999999E-10</v>
      </c>
      <c r="FJ13">
        <v>0.63837909999999998</v>
      </c>
      <c r="FK13">
        <v>10.592029999999999</v>
      </c>
      <c r="FL13">
        <v>1.718034E-13</v>
      </c>
      <c r="FM13">
        <v>8.9216620000000004E-11</v>
      </c>
      <c r="FN13">
        <v>0.63760340000000004</v>
      </c>
      <c r="FO13">
        <v>11.58075</v>
      </c>
      <c r="FP13">
        <v>1.1434059999999999E-13</v>
      </c>
      <c r="FQ13">
        <v>5.9083429999999994E-11</v>
      </c>
      <c r="FR13">
        <v>0.63689910000000005</v>
      </c>
      <c r="FS13">
        <v>11.88879</v>
      </c>
      <c r="FT13">
        <v>7.7761509999999995E-14</v>
      </c>
      <c r="FU13">
        <v>4.0195649999999997E-11</v>
      </c>
      <c r="FV13">
        <v>0.63621559999999999</v>
      </c>
      <c r="FW13">
        <v>11.866300000000001</v>
      </c>
      <c r="FX13">
        <v>5.916398E-14</v>
      </c>
      <c r="FY13">
        <v>3.0632510000000003E-11</v>
      </c>
      <c r="FZ13">
        <v>0.63552920000000002</v>
      </c>
      <c r="GA13">
        <v>11.90241</v>
      </c>
      <c r="GB13">
        <v>4.9150559999999998E-14</v>
      </c>
      <c r="GC13">
        <v>2.5455729999999999E-11</v>
      </c>
      <c r="GD13">
        <v>0.63481900000000002</v>
      </c>
      <c r="GE13">
        <v>11.216150000000001</v>
      </c>
      <c r="GF13">
        <v>4.3286249999999998E-14</v>
      </c>
      <c r="GG13">
        <v>2.240756E-11</v>
      </c>
      <c r="GH13">
        <v>0.63412990000000002</v>
      </c>
      <c r="GI13">
        <v>10.713509999999999</v>
      </c>
      <c r="GJ13">
        <v>3.9484230000000001E-14</v>
      </c>
      <c r="GK13">
        <v>2.0410909999999999E-11</v>
      </c>
      <c r="GL13">
        <v>0.63371290000000002</v>
      </c>
      <c r="GM13">
        <v>10.63597</v>
      </c>
      <c r="GN13">
        <v>3.646163E-14</v>
      </c>
      <c r="GO13">
        <v>1.8795369999999998E-11</v>
      </c>
      <c r="GP13">
        <v>0.63364509999999996</v>
      </c>
      <c r="GQ13">
        <v>10.68702</v>
      </c>
      <c r="GR13">
        <v>3.1603350000000002E-14</v>
      </c>
      <c r="GS13">
        <v>1.619962E-11</v>
      </c>
      <c r="GT13">
        <v>0.63363250000000004</v>
      </c>
      <c r="GU13">
        <v>10.97101</v>
      </c>
      <c r="GV13">
        <v>2.6771810000000001E-14</v>
      </c>
      <c r="GW13">
        <v>1.368497E-11</v>
      </c>
      <c r="GX13">
        <v>0.63364489999999996</v>
      </c>
      <c r="GY13">
        <v>11.66306</v>
      </c>
      <c r="GZ13">
        <v>2.3636320000000001E-14</v>
      </c>
      <c r="HA13">
        <v>1.206276E-11</v>
      </c>
      <c r="HB13">
        <v>0.63365629999999995</v>
      </c>
      <c r="HC13">
        <v>11.56601</v>
      </c>
      <c r="HD13">
        <v>2.1638849999999999E-14</v>
      </c>
      <c r="HE13">
        <v>1.101587E-11</v>
      </c>
      <c r="HF13">
        <v>0.63364679999999995</v>
      </c>
      <c r="HG13">
        <v>11.3575</v>
      </c>
      <c r="HH13">
        <v>2.0242120000000001E-14</v>
      </c>
      <c r="HI13">
        <v>1.027785E-11</v>
      </c>
      <c r="HJ13">
        <v>0.63365110000000002</v>
      </c>
      <c r="HK13">
        <v>10.802049999999999</v>
      </c>
      <c r="HL13">
        <v>1.9169040000000001E-14</v>
      </c>
      <c r="HM13">
        <v>9.7027640000000004E-12</v>
      </c>
      <c r="HN13">
        <v>0.6336273</v>
      </c>
      <c r="HO13">
        <v>10.693770000000001</v>
      </c>
      <c r="HP13">
        <v>1.8277369999999999E-14</v>
      </c>
      <c r="HQ13">
        <v>9.2206379999999998E-12</v>
      </c>
      <c r="HR13">
        <v>0.63375499999999996</v>
      </c>
      <c r="HS13">
        <v>10.639659999999999</v>
      </c>
      <c r="HT13">
        <v>1.7434009999999999E-14</v>
      </c>
      <c r="HU13">
        <v>8.7604310000000006E-12</v>
      </c>
      <c r="HV13">
        <v>0.63396640000000004</v>
      </c>
      <c r="HW13">
        <v>10.584530000000001</v>
      </c>
      <c r="HX13">
        <v>1.6077380000000001E-14</v>
      </c>
      <c r="HY13">
        <v>8.0391839999999996E-12</v>
      </c>
      <c r="HZ13">
        <v>0.63419539999999996</v>
      </c>
      <c r="IA13">
        <v>10.819039999999999</v>
      </c>
      <c r="IB13">
        <v>1.473975E-14</v>
      </c>
      <c r="IC13">
        <v>7.3446209999999992E-12</v>
      </c>
      <c r="ID13">
        <v>0.63444020000000001</v>
      </c>
      <c r="IE13">
        <v>11.375590000000001</v>
      </c>
      <c r="IF13">
        <v>1.3742E-14</v>
      </c>
      <c r="IG13">
        <v>6.8243770000000003E-12</v>
      </c>
      <c r="IH13">
        <v>0.63465700000000003</v>
      </c>
      <c r="II13">
        <v>11.494490000000001</v>
      </c>
      <c r="IJ13">
        <v>1.303182E-14</v>
      </c>
      <c r="IK13">
        <v>6.4493690000000002E-12</v>
      </c>
      <c r="IL13">
        <v>0.6349167</v>
      </c>
      <c r="IM13">
        <v>11.59773</v>
      </c>
      <c r="IN13">
        <v>1.243377E-14</v>
      </c>
      <c r="IO13">
        <v>6.1334949999999996E-12</v>
      </c>
      <c r="IP13">
        <v>0.63514479999999995</v>
      </c>
      <c r="IQ13">
        <v>10.973179999999999</v>
      </c>
      <c r="IR13">
        <v>1.1886359999999999E-14</v>
      </c>
      <c r="IS13">
        <v>5.8447419999999999E-12</v>
      </c>
      <c r="IT13">
        <v>0.63539520000000005</v>
      </c>
      <c r="IU13">
        <v>10.63635</v>
      </c>
      <c r="IV13">
        <v>1.142873E-14</v>
      </c>
      <c r="IW13">
        <v>5.6042090000000002E-12</v>
      </c>
      <c r="IX13">
        <v>0.63551780000000002</v>
      </c>
      <c r="IY13">
        <v>10.63982</v>
      </c>
      <c r="IZ13">
        <v>1.1031160000000001E-14</v>
      </c>
      <c r="JA13">
        <v>5.3976110000000002E-12</v>
      </c>
      <c r="JB13">
        <v>0.63553559999999998</v>
      </c>
      <c r="JC13">
        <v>10.703989999999999</v>
      </c>
      <c r="JD13">
        <v>1.0991969999999999E-14</v>
      </c>
      <c r="JE13">
        <v>5.3725280000000004E-12</v>
      </c>
      <c r="JF13">
        <v>0.63553709999999997</v>
      </c>
      <c r="JG13">
        <v>11.47143</v>
      </c>
      <c r="JH13">
        <v>1.1102489999999999E-14</v>
      </c>
      <c r="JI13">
        <v>5.416173E-12</v>
      </c>
      <c r="JJ13">
        <v>0.63554069999999996</v>
      </c>
      <c r="JK13">
        <v>11.6661</v>
      </c>
      <c r="JL13">
        <v>1.1016199999999999E-14</v>
      </c>
      <c r="JM13">
        <v>5.3627980000000002E-12</v>
      </c>
      <c r="JN13">
        <v>0.63554670000000002</v>
      </c>
      <c r="JO13">
        <v>11.581490000000001</v>
      </c>
      <c r="JP13">
        <v>1.0760030000000001E-14</v>
      </c>
      <c r="JQ13">
        <v>5.2293590000000001E-12</v>
      </c>
      <c r="JR13">
        <v>0.63552679999999995</v>
      </c>
      <c r="JS13">
        <v>11.78567</v>
      </c>
      <c r="JT13">
        <v>1.0437939999999999E-14</v>
      </c>
      <c r="JU13">
        <v>5.0667659999999999E-12</v>
      </c>
      <c r="JV13">
        <v>0.63552980000000003</v>
      </c>
      <c r="JW13">
        <v>11.3561</v>
      </c>
      <c r="JX13">
        <v>1.003685E-14</v>
      </c>
      <c r="JY13">
        <v>4.8660920000000003E-12</v>
      </c>
      <c r="JZ13">
        <v>0.63555879999999998</v>
      </c>
      <c r="KA13">
        <v>10.69111</v>
      </c>
      <c r="KB13">
        <v>9.6860690000000002E-15</v>
      </c>
      <c r="KC13">
        <v>4.692178E-12</v>
      </c>
      <c r="KD13">
        <v>0.63530439999999999</v>
      </c>
      <c r="KE13">
        <v>10.602819999999999</v>
      </c>
      <c r="KF13">
        <v>9.3693860000000005E-15</v>
      </c>
      <c r="KG13">
        <v>4.5403959999999996E-12</v>
      </c>
      <c r="KH13">
        <v>0.6348994</v>
      </c>
      <c r="KI13">
        <v>10.732799999999999</v>
      </c>
      <c r="KJ13">
        <v>9.5924109999999998E-15</v>
      </c>
      <c r="KK13">
        <v>4.6570999999999996E-12</v>
      </c>
      <c r="KL13">
        <v>0.63444400000000001</v>
      </c>
      <c r="KM13">
        <v>11.674720000000001</v>
      </c>
      <c r="KN13">
        <v>1.0033910000000001E-14</v>
      </c>
      <c r="KO13">
        <v>4.8701880000000003E-12</v>
      </c>
      <c r="KP13">
        <v>0.63396039999999998</v>
      </c>
      <c r="KQ13">
        <v>12.096590000000001</v>
      </c>
      <c r="KR13">
        <v>1.016147E-14</v>
      </c>
      <c r="KS13">
        <v>4.9285899999999997E-12</v>
      </c>
      <c r="KT13">
        <v>0.63348289999999996</v>
      </c>
      <c r="KU13">
        <v>12.265639999999999</v>
      </c>
      <c r="KV13">
        <v>1.0063E-14</v>
      </c>
      <c r="KW13">
        <v>4.8790160000000001E-12</v>
      </c>
      <c r="KX13">
        <v>0.63299930000000004</v>
      </c>
      <c r="KY13">
        <v>12.15376</v>
      </c>
      <c r="KZ13">
        <v>9.8309920000000005E-15</v>
      </c>
      <c r="LA13">
        <v>4.7666640000000001E-12</v>
      </c>
      <c r="LB13">
        <v>0.63253190000000004</v>
      </c>
      <c r="LC13">
        <v>11.40104</v>
      </c>
      <c r="LD13">
        <v>9.5163250000000007E-15</v>
      </c>
      <c r="LE13">
        <v>4.6150760000000003E-12</v>
      </c>
      <c r="LF13">
        <v>0.63204760000000004</v>
      </c>
      <c r="LG13">
        <v>10.800750000000001</v>
      </c>
      <c r="LH13">
        <v>9.2122499999999998E-15</v>
      </c>
      <c r="LI13">
        <v>4.4692290000000002E-12</v>
      </c>
      <c r="LJ13">
        <v>0.63177260000000002</v>
      </c>
      <c r="LK13">
        <v>10.69162</v>
      </c>
      <c r="LL13">
        <v>8.8487000000000004E-15</v>
      </c>
      <c r="LM13">
        <v>4.2914959999999998E-12</v>
      </c>
      <c r="LN13">
        <v>0.63172700000000004</v>
      </c>
      <c r="LO13">
        <v>10.899620000000001</v>
      </c>
      <c r="LP13">
        <v>8.0444009999999993E-15</v>
      </c>
      <c r="LQ13">
        <v>3.8940649999999997E-12</v>
      </c>
      <c r="LR13">
        <v>0.63170579999999998</v>
      </c>
      <c r="LS13">
        <v>11.91667</v>
      </c>
      <c r="LT13">
        <v>7.1675590000000002E-15</v>
      </c>
      <c r="LU13">
        <v>3.4709849999999999E-12</v>
      </c>
      <c r="LV13">
        <v>0.63172850000000003</v>
      </c>
      <c r="LW13">
        <v>12.254049999999999</v>
      </c>
      <c r="LX13">
        <v>6.5575980000000003E-15</v>
      </c>
      <c r="LY13">
        <v>3.178629E-12</v>
      </c>
      <c r="LZ13">
        <v>0.63171940000000004</v>
      </c>
      <c r="MA13">
        <v>12.35749</v>
      </c>
      <c r="MB13">
        <v>6.1445050000000002E-15</v>
      </c>
      <c r="MC13">
        <v>2.9811810000000002E-12</v>
      </c>
      <c r="MD13">
        <v>0.63172729999999999</v>
      </c>
      <c r="ME13">
        <v>12.181010000000001</v>
      </c>
      <c r="MF13">
        <v>5.8444650000000002E-15</v>
      </c>
      <c r="MG13">
        <v>2.836473E-12</v>
      </c>
      <c r="MH13">
        <v>0.6317239</v>
      </c>
      <c r="MI13">
        <v>11.500439999999999</v>
      </c>
      <c r="MJ13">
        <v>5.596378E-15</v>
      </c>
      <c r="MK13">
        <v>2.7169850000000001E-12</v>
      </c>
      <c r="ML13">
        <v>0.63171889999999997</v>
      </c>
      <c r="MM13">
        <v>10.81358</v>
      </c>
      <c r="MN13">
        <v>5.3773449999999998E-15</v>
      </c>
      <c r="MO13">
        <v>2.6110820000000002E-12</v>
      </c>
      <c r="MP13">
        <v>0.63204930000000004</v>
      </c>
      <c r="MQ13">
        <v>10.726190000000001</v>
      </c>
      <c r="MR13">
        <v>5.1323979999999999E-15</v>
      </c>
      <c r="MS13">
        <v>2.4895349999999999E-12</v>
      </c>
      <c r="MT13">
        <v>0.63267249999999997</v>
      </c>
      <c r="MU13">
        <v>10.94576</v>
      </c>
      <c r="MV13">
        <v>4.3844459999999996E-15</v>
      </c>
      <c r="MW13">
        <v>2.1163320000000001E-12</v>
      </c>
      <c r="MX13">
        <v>0.63340879999999999</v>
      </c>
      <c r="MY13">
        <v>11.73199</v>
      </c>
      <c r="MZ13">
        <v>3.5725639999999999E-15</v>
      </c>
      <c r="NA13">
        <v>1.723956E-12</v>
      </c>
      <c r="NB13">
        <v>0.63411709999999999</v>
      </c>
      <c r="NC13">
        <v>11.45285</v>
      </c>
      <c r="ND13">
        <v>3.0637350000000001E-15</v>
      </c>
      <c r="NE13">
        <v>1.4802220000000001E-12</v>
      </c>
      <c r="NF13">
        <v>0.63484169999999995</v>
      </c>
      <c r="NG13">
        <v>12.054029999999999</v>
      </c>
      <c r="NH13">
        <v>2.7627810000000001E-15</v>
      </c>
      <c r="NI13">
        <v>1.3358680000000001E-12</v>
      </c>
      <c r="NJ13">
        <v>0.63553300000000001</v>
      </c>
      <c r="NK13">
        <v>12.016529999999999</v>
      </c>
      <c r="NL13">
        <v>2.5850720000000001E-15</v>
      </c>
      <c r="NM13">
        <v>1.249878E-12</v>
      </c>
      <c r="NN13">
        <v>0.63624000000000003</v>
      </c>
      <c r="NO13">
        <v>11.459339999999999</v>
      </c>
      <c r="NP13">
        <v>2.4501869999999998E-15</v>
      </c>
      <c r="NQ13">
        <v>1.184305E-12</v>
      </c>
      <c r="NR13">
        <v>0.63694030000000001</v>
      </c>
      <c r="NS13">
        <v>11.02243</v>
      </c>
      <c r="NT13">
        <v>2.3346260000000002E-15</v>
      </c>
      <c r="NU13">
        <v>1.1273399999999999E-12</v>
      </c>
      <c r="NV13">
        <v>0.63722509999999999</v>
      </c>
      <c r="NW13">
        <v>10.90423</v>
      </c>
      <c r="NX13">
        <v>2.2746580000000001E-15</v>
      </c>
      <c r="NY13">
        <v>1.1001860000000001E-12</v>
      </c>
      <c r="NZ13">
        <v>0.63709009999999999</v>
      </c>
      <c r="OA13">
        <v>11.149710000000001</v>
      </c>
      <c r="OB13">
        <v>2.6397439999999998E-15</v>
      </c>
      <c r="OC13">
        <v>1.283979E-12</v>
      </c>
      <c r="OD13">
        <v>0.63685290000000006</v>
      </c>
      <c r="OE13">
        <v>12.18256</v>
      </c>
      <c r="OF13">
        <v>3.181056E-15</v>
      </c>
      <c r="OG13">
        <v>1.544646E-12</v>
      </c>
      <c r="OH13">
        <v>0.63663040000000004</v>
      </c>
      <c r="OI13">
        <v>12.611789999999999</v>
      </c>
      <c r="OJ13">
        <v>3.49747E-15</v>
      </c>
      <c r="OK13">
        <v>1.693768E-12</v>
      </c>
    </row>
    <row r="14" spans="1:401" x14ac:dyDescent="0.35">
      <c r="A14">
        <v>14</v>
      </c>
      <c r="B14" t="s">
        <v>4</v>
      </c>
      <c r="C14" t="s">
        <v>5</v>
      </c>
      <c r="D14" t="s">
        <v>18</v>
      </c>
      <c r="E14">
        <v>735.5068</v>
      </c>
      <c r="F14">
        <v>1.04434</v>
      </c>
      <c r="G14">
        <v>12.658799999999999</v>
      </c>
      <c r="H14" s="1">
        <v>1.2612999999999999E-3</v>
      </c>
      <c r="I14">
        <v>0.27182519999999999</v>
      </c>
      <c r="J14">
        <v>1.0426880000000001</v>
      </c>
      <c r="K14">
        <v>13.307230000000001</v>
      </c>
      <c r="L14" s="1">
        <v>2.7516309999999998E-6</v>
      </c>
      <c r="M14" s="1">
        <v>5.9416700000000005E-4</v>
      </c>
      <c r="N14">
        <v>1.0409919999999999</v>
      </c>
      <c r="O14">
        <v>13.38682</v>
      </c>
      <c r="P14" s="1">
        <v>5.2047300000000001E-9</v>
      </c>
      <c r="Q14" s="1">
        <v>9.774149E-7</v>
      </c>
      <c r="R14">
        <v>1.039466</v>
      </c>
      <c r="S14">
        <v>13.345420000000001</v>
      </c>
      <c r="T14" s="1">
        <v>2.9105209999999998E-11</v>
      </c>
      <c r="U14" s="1">
        <v>9.4866040000000003E-9</v>
      </c>
      <c r="V14">
        <v>1.0377940000000001</v>
      </c>
      <c r="W14">
        <v>13.31779</v>
      </c>
      <c r="X14" s="1">
        <v>1.5412939999999999E-11</v>
      </c>
      <c r="Y14" s="1">
        <v>6.5570549999999997E-9</v>
      </c>
      <c r="Z14">
        <v>1.0360149999999999</v>
      </c>
      <c r="AA14">
        <v>12.92671</v>
      </c>
      <c r="AB14" s="1">
        <v>1.3835880000000001E-11</v>
      </c>
      <c r="AC14" s="1">
        <v>5.8875409999999996E-9</v>
      </c>
      <c r="AD14">
        <v>1.0342249999999999</v>
      </c>
      <c r="AE14">
        <v>12.567769999999999</v>
      </c>
      <c r="AF14" s="1">
        <v>1.256679E-11</v>
      </c>
      <c r="AG14" s="1">
        <v>5.3436579999999999E-9</v>
      </c>
      <c r="AH14">
        <v>1.0321769999999999</v>
      </c>
      <c r="AI14">
        <v>12.51934</v>
      </c>
      <c r="AJ14" s="1">
        <v>1.168448E-11</v>
      </c>
      <c r="AK14" s="1">
        <v>4.9656280000000001E-9</v>
      </c>
      <c r="AL14">
        <v>1.0299050000000001</v>
      </c>
      <c r="AM14">
        <v>12.567920000000001</v>
      </c>
      <c r="AN14" s="1">
        <v>1.129315E-11</v>
      </c>
      <c r="AO14" s="1">
        <v>4.7958330000000001E-9</v>
      </c>
      <c r="AP14">
        <v>1.0275860000000001</v>
      </c>
      <c r="AQ14">
        <v>13.16954</v>
      </c>
      <c r="AR14" s="1">
        <v>1.076593E-11</v>
      </c>
      <c r="AS14" s="1">
        <v>4.5687879999999997E-9</v>
      </c>
      <c r="AT14">
        <v>1.025244</v>
      </c>
      <c r="AU14">
        <v>13.43389</v>
      </c>
      <c r="AV14" s="1">
        <v>1.0164769999999999E-11</v>
      </c>
      <c r="AW14" s="1">
        <v>4.3105920000000003E-9</v>
      </c>
      <c r="AX14">
        <v>1.022902</v>
      </c>
      <c r="AY14">
        <v>13.342090000000001</v>
      </c>
      <c r="AZ14" s="1">
        <v>9.5380399999999996E-12</v>
      </c>
      <c r="BA14" s="1">
        <v>4.0415479999999997E-9</v>
      </c>
      <c r="BB14">
        <v>1.0205029999999999</v>
      </c>
      <c r="BC14">
        <v>13.21679</v>
      </c>
      <c r="BD14" s="1">
        <v>8.9407840000000005E-12</v>
      </c>
      <c r="BE14" s="1">
        <v>3.7856229999999997E-9</v>
      </c>
      <c r="BF14">
        <v>1.0180940000000001</v>
      </c>
      <c r="BG14">
        <v>12.68722</v>
      </c>
      <c r="BH14" s="1">
        <v>8.3906370000000006E-12</v>
      </c>
      <c r="BI14" s="1">
        <v>3.5499890000000002E-9</v>
      </c>
      <c r="BJ14">
        <v>1.015711</v>
      </c>
      <c r="BK14">
        <v>12.360010000000001</v>
      </c>
      <c r="BL14" s="1">
        <v>7.8459890000000004E-12</v>
      </c>
      <c r="BM14" s="1">
        <v>3.3170229999999999E-9</v>
      </c>
      <c r="BN14">
        <v>1.0111140000000001</v>
      </c>
      <c r="BO14">
        <v>12.24342</v>
      </c>
      <c r="BP14" s="1">
        <v>7.9907120000000003E-12</v>
      </c>
      <c r="BQ14" s="1">
        <v>3.3799219999999999E-9</v>
      </c>
      <c r="BR14">
        <v>1.004591</v>
      </c>
      <c r="BS14">
        <v>12.10721</v>
      </c>
      <c r="BT14" s="1">
        <v>1.0148769999999999E-11</v>
      </c>
      <c r="BU14" s="1">
        <v>4.2920829999999996E-9</v>
      </c>
      <c r="BV14">
        <v>0.99777360000000004</v>
      </c>
      <c r="BW14">
        <v>12.3065</v>
      </c>
      <c r="BX14" s="1">
        <v>1.146337E-11</v>
      </c>
      <c r="BY14" s="1">
        <v>4.8428010000000002E-9</v>
      </c>
      <c r="BZ14">
        <v>0.99236749999999996</v>
      </c>
      <c r="CA14">
        <v>11.997479999999999</v>
      </c>
      <c r="CB14" s="1">
        <v>1.1473320000000001E-11</v>
      </c>
      <c r="CC14" s="1">
        <v>4.8613819999999998E-9</v>
      </c>
      <c r="CD14">
        <v>0.9867591</v>
      </c>
      <c r="CE14">
        <v>11.882989999999999</v>
      </c>
      <c r="CF14" s="1">
        <v>1.108486E-11</v>
      </c>
      <c r="CG14" s="1">
        <v>4.7127860000000002E-9</v>
      </c>
      <c r="CH14">
        <v>0.98112999999999995</v>
      </c>
      <c r="CI14">
        <v>11.38491</v>
      </c>
      <c r="CJ14" s="1">
        <v>1.0529349999999999E-11</v>
      </c>
      <c r="CK14" s="1">
        <v>4.4917529999999996E-9</v>
      </c>
      <c r="CL14">
        <v>0.97523519999999997</v>
      </c>
      <c r="CM14">
        <v>10.908049999999999</v>
      </c>
      <c r="CN14" s="1">
        <v>9.9531410000000007E-12</v>
      </c>
      <c r="CO14" s="1">
        <v>4.2606890000000002E-9</v>
      </c>
      <c r="CP14">
        <v>0.9690936</v>
      </c>
      <c r="CQ14">
        <v>10.599919999999999</v>
      </c>
      <c r="CR14">
        <v>9.4151310000000003E-12</v>
      </c>
      <c r="CS14" s="1">
        <v>4.0449310000000003E-9</v>
      </c>
      <c r="CT14">
        <v>0.96279899999999996</v>
      </c>
      <c r="CU14">
        <v>10.394349999999999</v>
      </c>
      <c r="CV14">
        <v>8.8517509999999999E-12</v>
      </c>
      <c r="CW14" s="1">
        <v>3.8171270000000003E-9</v>
      </c>
      <c r="CX14">
        <v>0.95624880000000001</v>
      </c>
      <c r="CY14">
        <v>10.40203</v>
      </c>
      <c r="CZ14">
        <v>8.3049639999999993E-12</v>
      </c>
      <c r="DA14" s="1">
        <v>3.5957240000000001E-9</v>
      </c>
      <c r="DB14">
        <v>0.95011679999999998</v>
      </c>
      <c r="DC14">
        <v>10.98943</v>
      </c>
      <c r="DD14">
        <v>7.8390260000000005E-12</v>
      </c>
      <c r="DE14" s="1">
        <v>3.4079840000000001E-9</v>
      </c>
      <c r="DF14">
        <v>0.94594889999999998</v>
      </c>
      <c r="DG14">
        <v>10.861700000000001</v>
      </c>
      <c r="DH14">
        <v>7.4363900000000008E-12</v>
      </c>
      <c r="DI14" s="1">
        <v>3.2452200000000001E-9</v>
      </c>
      <c r="DJ14">
        <v>0.94190879999999999</v>
      </c>
      <c r="DK14">
        <v>10.9351</v>
      </c>
      <c r="DL14">
        <v>6.843984E-12</v>
      </c>
      <c r="DM14" s="1">
        <v>2.9962170000000001E-9</v>
      </c>
      <c r="DN14">
        <v>0.93856260000000002</v>
      </c>
      <c r="DO14">
        <v>10.89645</v>
      </c>
      <c r="DP14">
        <v>6.3728519999999998E-12</v>
      </c>
      <c r="DQ14" s="1">
        <v>2.7984069999999999E-9</v>
      </c>
      <c r="DR14">
        <v>0.93647179999999997</v>
      </c>
      <c r="DS14">
        <v>10.537269999999999</v>
      </c>
      <c r="DT14">
        <v>5.8545229999999997E-12</v>
      </c>
      <c r="DU14" s="1">
        <v>2.579191E-9</v>
      </c>
      <c r="DV14">
        <v>0.93441589999999997</v>
      </c>
      <c r="DW14">
        <v>10.258800000000001</v>
      </c>
      <c r="DX14">
        <v>5.4345849999999997E-12</v>
      </c>
      <c r="DY14">
        <v>2.4021859999999999E-9</v>
      </c>
      <c r="DZ14">
        <v>0.93217740000000004</v>
      </c>
      <c r="EA14">
        <v>10.21424</v>
      </c>
      <c r="EB14">
        <v>5.0095409999999998E-12</v>
      </c>
      <c r="EC14">
        <v>2.2220200000000001E-9</v>
      </c>
      <c r="ED14">
        <v>0.92985739999999995</v>
      </c>
      <c r="EE14">
        <v>10.447369999999999</v>
      </c>
      <c r="EF14">
        <v>4.6159009999999999E-12</v>
      </c>
      <c r="EG14">
        <v>2.0545320000000002E-9</v>
      </c>
      <c r="EH14">
        <v>0.92750100000000002</v>
      </c>
      <c r="EI14">
        <v>11.34346</v>
      </c>
      <c r="EJ14">
        <v>4.112842E-12</v>
      </c>
      <c r="EK14">
        <v>1.8366130000000001E-9</v>
      </c>
      <c r="EL14">
        <v>0.92269670000000004</v>
      </c>
      <c r="EM14">
        <v>11.47073</v>
      </c>
      <c r="EN14">
        <v>3.6548789999999997E-12</v>
      </c>
      <c r="EO14">
        <v>1.6400589999999999E-9</v>
      </c>
      <c r="EP14">
        <v>0.91038850000000004</v>
      </c>
      <c r="EQ14">
        <v>11.630850000000001</v>
      </c>
      <c r="ER14">
        <v>3.268933E-12</v>
      </c>
      <c r="ES14">
        <v>1.475785E-9</v>
      </c>
      <c r="ET14">
        <v>0.89809090000000003</v>
      </c>
      <c r="EU14">
        <v>11.823130000000001</v>
      </c>
      <c r="EV14">
        <v>2.9651100000000001E-12</v>
      </c>
      <c r="EW14">
        <v>1.345903E-9</v>
      </c>
      <c r="EX14">
        <v>0.88661959999999995</v>
      </c>
      <c r="EY14">
        <v>11.16297</v>
      </c>
      <c r="EZ14">
        <v>2.672816E-12</v>
      </c>
      <c r="FA14">
        <v>1.2191630000000001E-9</v>
      </c>
      <c r="FB14">
        <v>0.87686819999999999</v>
      </c>
      <c r="FC14">
        <v>10.32358</v>
      </c>
      <c r="FD14">
        <v>2.443021E-12</v>
      </c>
      <c r="FE14">
        <v>1.1207909999999999E-9</v>
      </c>
      <c r="FF14">
        <v>0.86987530000000002</v>
      </c>
      <c r="FG14">
        <v>10.231820000000001</v>
      </c>
      <c r="FH14">
        <v>2.2682669999999999E-12</v>
      </c>
      <c r="FI14">
        <v>1.044396E-9</v>
      </c>
      <c r="FJ14">
        <v>0.86736630000000003</v>
      </c>
      <c r="FK14">
        <v>10.57231</v>
      </c>
      <c r="FL14">
        <v>1.778143E-12</v>
      </c>
      <c r="FM14">
        <v>8.1465069999999999E-10</v>
      </c>
      <c r="FN14">
        <v>0.86595339999999998</v>
      </c>
      <c r="FO14">
        <v>11.61735</v>
      </c>
      <c r="FP14">
        <v>1.1615529999999999E-12</v>
      </c>
      <c r="FQ14">
        <v>5.3100439999999998E-10</v>
      </c>
      <c r="FR14">
        <v>0.86481520000000001</v>
      </c>
      <c r="FS14">
        <v>11.963900000000001</v>
      </c>
      <c r="FT14">
        <v>7.9337200000000002E-13</v>
      </c>
      <c r="FU14">
        <v>3.6247140000000002E-10</v>
      </c>
      <c r="FV14">
        <v>0.8637494</v>
      </c>
      <c r="FW14">
        <v>11.943759999999999</v>
      </c>
      <c r="FX14">
        <v>6.092688E-13</v>
      </c>
      <c r="FY14">
        <v>2.7823420000000003E-10</v>
      </c>
      <c r="FZ14">
        <v>0.86263970000000001</v>
      </c>
      <c r="GA14">
        <v>11.98268</v>
      </c>
      <c r="GB14">
        <v>5.0802760000000004E-13</v>
      </c>
      <c r="GC14">
        <v>2.3177209999999999E-10</v>
      </c>
      <c r="GD14">
        <v>0.86155349999999997</v>
      </c>
      <c r="GE14">
        <v>11.285489999999999</v>
      </c>
      <c r="GF14">
        <v>4.4741990000000002E-13</v>
      </c>
      <c r="GG14">
        <v>2.038775E-10</v>
      </c>
      <c r="GH14">
        <v>0.86044509999999996</v>
      </c>
      <c r="GI14">
        <v>10.729430000000001</v>
      </c>
      <c r="GJ14">
        <v>4.0671230000000001E-13</v>
      </c>
      <c r="GK14">
        <v>1.8502830000000001E-10</v>
      </c>
      <c r="GL14">
        <v>0.85971430000000004</v>
      </c>
      <c r="GM14">
        <v>10.63766</v>
      </c>
      <c r="GN14">
        <v>3.731893E-13</v>
      </c>
      <c r="GO14">
        <v>1.693549E-10</v>
      </c>
      <c r="GP14">
        <v>0.85955289999999995</v>
      </c>
      <c r="GQ14">
        <v>10.688560000000001</v>
      </c>
      <c r="GR14">
        <v>3.1982020000000001E-13</v>
      </c>
      <c r="GS14">
        <v>1.445619E-10</v>
      </c>
      <c r="GT14">
        <v>0.85949660000000005</v>
      </c>
      <c r="GU14">
        <v>10.97931</v>
      </c>
      <c r="GV14">
        <v>2.7155489999999999E-13</v>
      </c>
      <c r="GW14">
        <v>1.2239E-10</v>
      </c>
      <c r="GX14">
        <v>0.85950260000000001</v>
      </c>
      <c r="GY14">
        <v>11.70717</v>
      </c>
      <c r="GZ14">
        <v>2.4130609999999998E-13</v>
      </c>
      <c r="HA14">
        <v>1.084861E-10</v>
      </c>
      <c r="HB14">
        <v>0.85952130000000004</v>
      </c>
      <c r="HC14">
        <v>11.619120000000001</v>
      </c>
      <c r="HD14">
        <v>2.216333E-13</v>
      </c>
      <c r="HE14">
        <v>9.9342379999999994E-11</v>
      </c>
      <c r="HF14">
        <v>0.85950179999999998</v>
      </c>
      <c r="HG14">
        <v>11.417350000000001</v>
      </c>
      <c r="HH14">
        <v>2.078658E-13</v>
      </c>
      <c r="HI14">
        <v>9.289031E-11</v>
      </c>
      <c r="HJ14">
        <v>0.85950510000000002</v>
      </c>
      <c r="HK14">
        <v>10.821260000000001</v>
      </c>
      <c r="HL14">
        <v>1.9715199999999999E-13</v>
      </c>
      <c r="HM14">
        <v>8.7809269999999997E-11</v>
      </c>
      <c r="HN14">
        <v>0.85950769999999999</v>
      </c>
      <c r="HO14">
        <v>10.697010000000001</v>
      </c>
      <c r="HP14">
        <v>1.880731E-13</v>
      </c>
      <c r="HQ14">
        <v>8.3478799999999998E-11</v>
      </c>
      <c r="HR14">
        <v>0.85963000000000001</v>
      </c>
      <c r="HS14">
        <v>10.638730000000001</v>
      </c>
      <c r="HT14">
        <v>1.791253E-13</v>
      </c>
      <c r="HU14">
        <v>7.9208920000000001E-11</v>
      </c>
      <c r="HV14">
        <v>0.85995770000000005</v>
      </c>
      <c r="HW14">
        <v>10.579190000000001</v>
      </c>
      <c r="HX14">
        <v>1.6474690000000001E-13</v>
      </c>
      <c r="HY14">
        <v>7.2543509999999999E-11</v>
      </c>
      <c r="HZ14">
        <v>0.86029960000000005</v>
      </c>
      <c r="IA14">
        <v>10.8104</v>
      </c>
      <c r="IB14">
        <v>1.515626E-13</v>
      </c>
      <c r="IC14">
        <v>6.6489149999999995E-11</v>
      </c>
      <c r="ID14">
        <v>0.86067090000000002</v>
      </c>
      <c r="IE14">
        <v>11.39268</v>
      </c>
      <c r="IF14">
        <v>1.4193590000000001E-13</v>
      </c>
      <c r="IG14">
        <v>6.2030079999999999E-11</v>
      </c>
      <c r="IH14">
        <v>0.86102860000000003</v>
      </c>
      <c r="II14">
        <v>11.537100000000001</v>
      </c>
      <c r="IJ14">
        <v>1.3509660000000001E-13</v>
      </c>
      <c r="IK14">
        <v>5.8812690000000004E-11</v>
      </c>
      <c r="IL14">
        <v>0.86142149999999995</v>
      </c>
      <c r="IM14">
        <v>11.65509</v>
      </c>
      <c r="IN14">
        <v>1.293573E-13</v>
      </c>
      <c r="IO14">
        <v>5.6117989999999999E-11</v>
      </c>
      <c r="IP14">
        <v>0.86177210000000004</v>
      </c>
      <c r="IQ14">
        <v>11.0124</v>
      </c>
      <c r="IR14">
        <v>1.2389109999999999E-13</v>
      </c>
      <c r="IS14">
        <v>5.3572789999999997E-11</v>
      </c>
      <c r="IT14">
        <v>0.86214159999999995</v>
      </c>
      <c r="IU14">
        <v>10.633010000000001</v>
      </c>
      <c r="IV14">
        <v>1.1943010000000001E-13</v>
      </c>
      <c r="IW14">
        <v>5.14902E-11</v>
      </c>
      <c r="IX14">
        <v>0.86240300000000003</v>
      </c>
      <c r="IY14">
        <v>10.63219</v>
      </c>
      <c r="IZ14">
        <v>1.157191E-13</v>
      </c>
      <c r="JA14">
        <v>4.9766860000000003E-11</v>
      </c>
      <c r="JB14">
        <v>0.86244189999999998</v>
      </c>
      <c r="JC14">
        <v>10.69495</v>
      </c>
      <c r="JD14">
        <v>1.158436E-13</v>
      </c>
      <c r="JE14">
        <v>4.9731380000000001E-11</v>
      </c>
      <c r="JF14">
        <v>0.86245720000000003</v>
      </c>
      <c r="JG14">
        <v>11.479559999999999</v>
      </c>
      <c r="JH14">
        <v>1.1688740000000001E-13</v>
      </c>
      <c r="JI14">
        <v>5.0083179999999997E-11</v>
      </c>
      <c r="JJ14">
        <v>0.86243890000000001</v>
      </c>
      <c r="JK14">
        <v>11.72301</v>
      </c>
      <c r="JL14">
        <v>1.1571869999999999E-13</v>
      </c>
      <c r="JM14">
        <v>4.9494439999999999E-11</v>
      </c>
      <c r="JN14">
        <v>0.86244989999999999</v>
      </c>
      <c r="JO14">
        <v>11.63142</v>
      </c>
      <c r="JP14">
        <v>1.128215E-13</v>
      </c>
      <c r="JQ14">
        <v>4.8187970000000002E-11</v>
      </c>
      <c r="JR14">
        <v>0.86245110000000003</v>
      </c>
      <c r="JS14">
        <v>11.83897</v>
      </c>
      <c r="JT14">
        <v>1.094067E-13</v>
      </c>
      <c r="JU14">
        <v>4.667532E-11</v>
      </c>
      <c r="JV14">
        <v>0.86244829999999995</v>
      </c>
      <c r="JW14">
        <v>11.41666</v>
      </c>
      <c r="JX14">
        <v>1.050921E-13</v>
      </c>
      <c r="JY14">
        <v>4.4788780000000001E-11</v>
      </c>
      <c r="JZ14">
        <v>0.86246069999999997</v>
      </c>
      <c r="KA14">
        <v>10.694929999999999</v>
      </c>
      <c r="KB14">
        <v>1.0143579999999999E-13</v>
      </c>
      <c r="KC14">
        <v>4.3192620000000002E-11</v>
      </c>
      <c r="KD14">
        <v>0.86220459999999999</v>
      </c>
      <c r="KE14">
        <v>10.590859999999999</v>
      </c>
      <c r="KF14">
        <v>9.8340169999999995E-14</v>
      </c>
      <c r="KG14">
        <v>4.1875590000000002E-11</v>
      </c>
      <c r="KH14">
        <v>0.86160369999999997</v>
      </c>
      <c r="KI14">
        <v>10.7155</v>
      </c>
      <c r="KJ14">
        <v>1.011405E-13</v>
      </c>
      <c r="KK14">
        <v>4.3102090000000003E-11</v>
      </c>
      <c r="KL14">
        <v>0.86087069999999999</v>
      </c>
      <c r="KM14">
        <v>11.692690000000001</v>
      </c>
      <c r="KN14">
        <v>1.051266E-13</v>
      </c>
      <c r="KO14">
        <v>4.4800519999999999E-11</v>
      </c>
      <c r="KP14">
        <v>0.86014060000000003</v>
      </c>
      <c r="KQ14">
        <v>12.162039999999999</v>
      </c>
      <c r="KR14">
        <v>1.0557620000000001E-13</v>
      </c>
      <c r="KS14">
        <v>4.4996079999999999E-11</v>
      </c>
      <c r="KT14">
        <v>0.85942549999999995</v>
      </c>
      <c r="KU14">
        <v>12.345370000000001</v>
      </c>
      <c r="KV14">
        <v>1.038686E-13</v>
      </c>
      <c r="KW14">
        <v>4.4277090000000002E-11</v>
      </c>
      <c r="KX14">
        <v>0.85865440000000004</v>
      </c>
      <c r="KY14">
        <v>12.23743</v>
      </c>
      <c r="KZ14">
        <v>1.0089689999999999E-13</v>
      </c>
      <c r="LA14">
        <v>4.3027489999999998E-11</v>
      </c>
      <c r="LB14">
        <v>0.8579215</v>
      </c>
      <c r="LC14">
        <v>11.46762</v>
      </c>
      <c r="LD14">
        <v>9.7184489999999995E-14</v>
      </c>
      <c r="LE14">
        <v>4.1469020000000003E-11</v>
      </c>
      <c r="LF14">
        <v>0.85718689999999997</v>
      </c>
      <c r="LG14">
        <v>10.80583</v>
      </c>
      <c r="LH14">
        <v>9.3649690000000003E-14</v>
      </c>
      <c r="LI14">
        <v>3.9983370000000001E-11</v>
      </c>
      <c r="LJ14">
        <v>0.85667959999999999</v>
      </c>
      <c r="LK14">
        <v>10.681889999999999</v>
      </c>
      <c r="LL14">
        <v>8.9428699999999998E-14</v>
      </c>
      <c r="LM14">
        <v>3.8188139999999998E-11</v>
      </c>
      <c r="LN14">
        <v>0.85652379999999995</v>
      </c>
      <c r="LO14">
        <v>10.881270000000001</v>
      </c>
      <c r="LP14">
        <v>8.0539249999999999E-14</v>
      </c>
      <c r="LQ14">
        <v>3.4372569999999997E-11</v>
      </c>
      <c r="LR14">
        <v>0.85650809999999999</v>
      </c>
      <c r="LS14">
        <v>11.944850000000001</v>
      </c>
      <c r="LT14">
        <v>7.1890569999999995E-14</v>
      </c>
      <c r="LU14">
        <v>3.069083E-11</v>
      </c>
      <c r="LV14">
        <v>0.85650420000000005</v>
      </c>
      <c r="LW14">
        <v>12.32526</v>
      </c>
      <c r="LX14">
        <v>6.6001529999999999E-14</v>
      </c>
      <c r="LY14">
        <v>2.8189709999999999E-11</v>
      </c>
      <c r="LZ14">
        <v>0.85652309999999998</v>
      </c>
      <c r="MA14">
        <v>12.44453</v>
      </c>
      <c r="MB14">
        <v>6.2063710000000004E-14</v>
      </c>
      <c r="MC14">
        <v>2.6520519999999999E-11</v>
      </c>
      <c r="MD14">
        <v>0.85652530000000004</v>
      </c>
      <c r="ME14">
        <v>12.25713</v>
      </c>
      <c r="MF14">
        <v>5.9073890000000001E-14</v>
      </c>
      <c r="MG14">
        <v>2.5247E-11</v>
      </c>
      <c r="MH14">
        <v>0.85649109999999995</v>
      </c>
      <c r="MI14">
        <v>11.565989999999999</v>
      </c>
      <c r="MJ14">
        <v>5.6592159999999998E-14</v>
      </c>
      <c r="MK14">
        <v>2.4191269999999999E-11</v>
      </c>
      <c r="ML14">
        <v>0.85651869999999997</v>
      </c>
      <c r="MM14">
        <v>10.81657</v>
      </c>
      <c r="MN14">
        <v>5.4409439999999998E-14</v>
      </c>
      <c r="MO14">
        <v>2.3260889999999999E-11</v>
      </c>
      <c r="MP14">
        <v>0.85688500000000001</v>
      </c>
      <c r="MQ14">
        <v>10.712199999999999</v>
      </c>
      <c r="MR14">
        <v>5.1790550000000001E-14</v>
      </c>
      <c r="MS14">
        <v>2.2125710000000001E-11</v>
      </c>
      <c r="MT14">
        <v>0.85783750000000003</v>
      </c>
      <c r="MU14">
        <v>10.925319999999999</v>
      </c>
      <c r="MV14">
        <v>4.3691890000000002E-14</v>
      </c>
      <c r="MW14">
        <v>1.862051E-11</v>
      </c>
      <c r="MX14">
        <v>0.85891899999999999</v>
      </c>
      <c r="MY14">
        <v>11.760540000000001</v>
      </c>
      <c r="MZ14">
        <v>3.5912399999999999E-14</v>
      </c>
      <c r="NA14">
        <v>1.5297660000000001E-11</v>
      </c>
      <c r="NB14">
        <v>0.86001309999999997</v>
      </c>
      <c r="NC14">
        <v>11.48127</v>
      </c>
      <c r="ND14">
        <v>3.1257819999999999E-14</v>
      </c>
      <c r="NE14">
        <v>1.3311419999999999E-11</v>
      </c>
      <c r="NF14">
        <v>0.86113669999999998</v>
      </c>
      <c r="NG14">
        <v>12.08925</v>
      </c>
      <c r="NH14">
        <v>2.8549820000000003E-14</v>
      </c>
      <c r="NI14">
        <v>1.21533E-11</v>
      </c>
      <c r="NJ14">
        <v>0.86225700000000005</v>
      </c>
      <c r="NK14">
        <v>12.079940000000001</v>
      </c>
      <c r="NL14">
        <v>2.6951860000000001E-14</v>
      </c>
      <c r="NM14">
        <v>1.1463480000000001E-11</v>
      </c>
      <c r="NN14">
        <v>0.86335580000000001</v>
      </c>
      <c r="NO14">
        <v>11.51408</v>
      </c>
      <c r="NP14">
        <v>2.5764560000000001E-14</v>
      </c>
      <c r="NQ14">
        <v>1.094873E-11</v>
      </c>
      <c r="NR14">
        <v>0.86445139999999998</v>
      </c>
      <c r="NS14">
        <v>11.02796</v>
      </c>
      <c r="NT14">
        <v>2.4688380000000001E-14</v>
      </c>
      <c r="NU14">
        <v>1.047868E-11</v>
      </c>
      <c r="NV14">
        <v>0.86505120000000002</v>
      </c>
      <c r="NW14">
        <v>10.8986</v>
      </c>
      <c r="NX14">
        <v>2.440308E-14</v>
      </c>
      <c r="NY14">
        <v>1.0361120000000001E-11</v>
      </c>
      <c r="NZ14">
        <v>0.86488319999999996</v>
      </c>
      <c r="OA14">
        <v>11.13584</v>
      </c>
      <c r="OB14">
        <v>2.8976700000000001E-14</v>
      </c>
      <c r="OC14">
        <v>1.2326140000000001E-11</v>
      </c>
      <c r="OD14">
        <v>0.86461200000000005</v>
      </c>
      <c r="OE14">
        <v>12.21974</v>
      </c>
      <c r="OF14">
        <v>3.4543240000000001E-14</v>
      </c>
      <c r="OG14">
        <v>1.4681959999999999E-11</v>
      </c>
      <c r="OH14">
        <v>0.86424939999999995</v>
      </c>
      <c r="OI14">
        <v>12.694750000000001</v>
      </c>
      <c r="OJ14">
        <v>3.7503590000000002E-14</v>
      </c>
      <c r="OK14">
        <v>1.5924460000000001E-11</v>
      </c>
    </row>
    <row r="15" spans="1:401" x14ac:dyDescent="0.35">
      <c r="A15">
        <v>15</v>
      </c>
      <c r="B15" t="s">
        <v>4</v>
      </c>
      <c r="C15" t="s">
        <v>5</v>
      </c>
      <c r="D15" t="s">
        <v>19</v>
      </c>
      <c r="E15">
        <v>540.94680000000005</v>
      </c>
      <c r="F15">
        <v>1.4793419999999999</v>
      </c>
      <c r="G15">
        <v>12.650690000000001</v>
      </c>
      <c r="H15" s="1">
        <v>1.801195E-3</v>
      </c>
      <c r="I15">
        <v>0.29252800000000001</v>
      </c>
      <c r="J15">
        <v>1.4791920000000001</v>
      </c>
      <c r="K15">
        <v>13.33445</v>
      </c>
      <c r="L15" s="1">
        <v>3.8575930000000002E-6</v>
      </c>
      <c r="M15" s="1">
        <v>6.139235E-4</v>
      </c>
      <c r="N15">
        <v>1.478966</v>
      </c>
      <c r="O15">
        <v>13.432550000000001</v>
      </c>
      <c r="P15" s="1">
        <v>1.505153E-8</v>
      </c>
      <c r="Q15" s="1">
        <v>4.2133479999999996E-6</v>
      </c>
      <c r="R15">
        <v>1.4788079999999999</v>
      </c>
      <c r="S15">
        <v>13.389329999999999</v>
      </c>
      <c r="T15" s="1">
        <v>6.2870999999999999E-9</v>
      </c>
      <c r="U15" s="1">
        <v>2.7086779999999998E-6</v>
      </c>
      <c r="V15">
        <v>1.478418</v>
      </c>
      <c r="W15">
        <v>13.36078</v>
      </c>
      <c r="X15" s="1">
        <v>5.6001069999999999E-9</v>
      </c>
      <c r="Y15" s="1">
        <v>2.4177850000000002E-6</v>
      </c>
      <c r="Z15">
        <v>1.477908</v>
      </c>
      <c r="AA15">
        <v>12.95857</v>
      </c>
      <c r="AB15" s="1">
        <v>5.0286859999999999E-9</v>
      </c>
      <c r="AC15" s="1">
        <v>2.1714620000000001E-6</v>
      </c>
      <c r="AD15">
        <v>1.4773559999999999</v>
      </c>
      <c r="AE15">
        <v>12.566520000000001</v>
      </c>
      <c r="AF15" s="1">
        <v>4.5612640000000001E-9</v>
      </c>
      <c r="AG15" s="1">
        <v>1.9701189999999999E-6</v>
      </c>
      <c r="AH15">
        <v>1.476521</v>
      </c>
      <c r="AI15">
        <v>12.513350000000001</v>
      </c>
      <c r="AJ15" s="1">
        <v>4.2355659999999996E-9</v>
      </c>
      <c r="AK15" s="1">
        <v>1.830082E-6</v>
      </c>
      <c r="AL15">
        <v>1.4755480000000001</v>
      </c>
      <c r="AM15">
        <v>12.56203</v>
      </c>
      <c r="AN15" s="1">
        <v>4.0875449999999997E-9</v>
      </c>
      <c r="AO15" s="1">
        <v>1.7667599999999999E-6</v>
      </c>
      <c r="AP15">
        <v>1.474618</v>
      </c>
      <c r="AQ15">
        <v>13.19136</v>
      </c>
      <c r="AR15" s="1">
        <v>3.8907119999999999E-9</v>
      </c>
      <c r="AS15" s="1">
        <v>1.682456E-6</v>
      </c>
      <c r="AT15">
        <v>1.473679</v>
      </c>
      <c r="AU15">
        <v>13.48527</v>
      </c>
      <c r="AV15" s="1">
        <v>3.6676560000000001E-9</v>
      </c>
      <c r="AW15" s="1">
        <v>1.586662E-6</v>
      </c>
      <c r="AX15">
        <v>1.472723</v>
      </c>
      <c r="AY15">
        <v>13.399749999999999</v>
      </c>
      <c r="AZ15" s="1">
        <v>3.4357910000000001E-9</v>
      </c>
      <c r="BA15" s="1">
        <v>1.4869229999999999E-6</v>
      </c>
      <c r="BB15">
        <v>1.471765</v>
      </c>
      <c r="BC15">
        <v>13.267749999999999</v>
      </c>
      <c r="BD15" s="1">
        <v>3.21542E-9</v>
      </c>
      <c r="BE15" s="1">
        <v>1.392153E-6</v>
      </c>
      <c r="BF15">
        <v>1.4707520000000001</v>
      </c>
      <c r="BG15">
        <v>12.722239999999999</v>
      </c>
      <c r="BH15" s="1">
        <v>3.01254E-9</v>
      </c>
      <c r="BI15" s="1">
        <v>1.304856E-6</v>
      </c>
      <c r="BJ15">
        <v>1.4697549999999999</v>
      </c>
      <c r="BK15">
        <v>12.36318</v>
      </c>
      <c r="BL15" s="1">
        <v>2.8123489999999998E-9</v>
      </c>
      <c r="BM15" s="1">
        <v>1.218576E-6</v>
      </c>
      <c r="BN15">
        <v>1.467006</v>
      </c>
      <c r="BO15">
        <v>12.24938</v>
      </c>
      <c r="BP15" s="1">
        <v>2.8623089999999999E-9</v>
      </c>
      <c r="BQ15" s="1">
        <v>1.2423210000000001E-6</v>
      </c>
      <c r="BR15">
        <v>1.4633510000000001</v>
      </c>
      <c r="BS15">
        <v>12.116529999999999</v>
      </c>
      <c r="BT15" s="1">
        <v>3.6272579999999999E-9</v>
      </c>
      <c r="BU15" s="1">
        <v>1.5784279999999999E-6</v>
      </c>
      <c r="BV15">
        <v>1.459965</v>
      </c>
      <c r="BW15">
        <v>12.333690000000001</v>
      </c>
      <c r="BX15" s="1">
        <v>4.0820120000000003E-9</v>
      </c>
      <c r="BY15" s="1">
        <v>1.7810430000000001E-6</v>
      </c>
      <c r="BZ15">
        <v>1.4480850000000001</v>
      </c>
      <c r="CA15">
        <v>12.043200000000001</v>
      </c>
      <c r="CB15" s="1">
        <v>4.0892579999999998E-9</v>
      </c>
      <c r="CC15" s="1">
        <v>1.7822479999999999E-6</v>
      </c>
      <c r="CD15">
        <v>1.4357040000000001</v>
      </c>
      <c r="CE15">
        <v>11.92784</v>
      </c>
      <c r="CF15" s="1">
        <v>3.9564819999999998E-9</v>
      </c>
      <c r="CG15" s="1">
        <v>1.72214E-6</v>
      </c>
      <c r="CH15">
        <v>1.423322</v>
      </c>
      <c r="CI15">
        <v>11.4278</v>
      </c>
      <c r="CJ15" s="1">
        <v>3.7632839999999999E-9</v>
      </c>
      <c r="CK15" s="1">
        <v>1.635796E-6</v>
      </c>
      <c r="CL15">
        <v>1.410455</v>
      </c>
      <c r="CM15">
        <v>10.928649999999999</v>
      </c>
      <c r="CN15" s="1">
        <v>3.562173E-9</v>
      </c>
      <c r="CO15" s="1">
        <v>1.545904E-6</v>
      </c>
      <c r="CP15">
        <v>1.3971519999999999</v>
      </c>
      <c r="CQ15">
        <v>10.61467</v>
      </c>
      <c r="CR15" s="1">
        <v>3.3742079999999999E-9</v>
      </c>
      <c r="CS15" s="1">
        <v>1.461804E-6</v>
      </c>
      <c r="CT15">
        <v>1.3834249999999999</v>
      </c>
      <c r="CU15">
        <v>10.399380000000001</v>
      </c>
      <c r="CV15" s="1">
        <v>3.176853E-9</v>
      </c>
      <c r="CW15" s="1">
        <v>1.373975E-6</v>
      </c>
      <c r="CX15">
        <v>1.3692219999999999</v>
      </c>
      <c r="CY15">
        <v>10.402799999999999</v>
      </c>
      <c r="CZ15" s="1">
        <v>2.985462E-9</v>
      </c>
      <c r="DA15" s="1">
        <v>1.2890399999999999E-6</v>
      </c>
      <c r="DB15">
        <v>1.3546069999999999</v>
      </c>
      <c r="DC15">
        <v>11.007389999999999</v>
      </c>
      <c r="DD15" s="1">
        <v>2.8236430000000001E-9</v>
      </c>
      <c r="DE15" s="1">
        <v>1.2174739999999999E-6</v>
      </c>
      <c r="DF15">
        <v>1.3406340000000001</v>
      </c>
      <c r="DG15">
        <v>10.90268</v>
      </c>
      <c r="DH15" s="1">
        <v>2.6871940000000001E-9</v>
      </c>
      <c r="DI15" s="1">
        <v>1.158624E-6</v>
      </c>
      <c r="DJ15">
        <v>1.3270690000000001</v>
      </c>
      <c r="DK15">
        <v>10.96522</v>
      </c>
      <c r="DL15" s="1">
        <v>2.479788E-9</v>
      </c>
      <c r="DM15" s="1">
        <v>1.069649E-6</v>
      </c>
      <c r="DN15">
        <v>1.3132299999999999</v>
      </c>
      <c r="DO15">
        <v>10.9391</v>
      </c>
      <c r="DP15" s="1">
        <v>2.3159660000000002E-9</v>
      </c>
      <c r="DQ15" s="1">
        <v>9.9938650000000007E-7</v>
      </c>
      <c r="DR15">
        <v>1.299118</v>
      </c>
      <c r="DS15">
        <v>10.56625</v>
      </c>
      <c r="DT15">
        <v>2.1366079999999999E-9</v>
      </c>
      <c r="DU15" s="1">
        <v>9.2241159999999999E-7</v>
      </c>
      <c r="DV15">
        <v>1.284554</v>
      </c>
      <c r="DW15">
        <v>10.25794</v>
      </c>
      <c r="DX15">
        <v>1.9920310000000001E-9</v>
      </c>
      <c r="DY15" s="1">
        <v>8.6037840000000005E-7</v>
      </c>
      <c r="DZ15">
        <v>1.269355</v>
      </c>
      <c r="EA15">
        <v>10.206189999999999</v>
      </c>
      <c r="EB15">
        <v>1.844591E-9</v>
      </c>
      <c r="EC15" s="1">
        <v>7.9709229999999998E-7</v>
      </c>
      <c r="ED15">
        <v>1.2534970000000001</v>
      </c>
      <c r="EE15">
        <v>10.43838</v>
      </c>
      <c r="EF15">
        <v>1.7074460000000001E-9</v>
      </c>
      <c r="EG15" s="1">
        <v>7.3812109999999996E-7</v>
      </c>
      <c r="EH15">
        <v>1.237098</v>
      </c>
      <c r="EI15">
        <v>11.381349999999999</v>
      </c>
      <c r="EJ15">
        <v>1.52789E-9</v>
      </c>
      <c r="EK15" s="1">
        <v>6.6075500000000002E-7</v>
      </c>
      <c r="EL15">
        <v>1.220275</v>
      </c>
      <c r="EM15">
        <v>11.54724</v>
      </c>
      <c r="EN15">
        <v>1.3643270000000001E-9</v>
      </c>
      <c r="EO15" s="1">
        <v>5.8967600000000002E-7</v>
      </c>
      <c r="EP15">
        <v>1.2033579999999999</v>
      </c>
      <c r="EQ15">
        <v>11.6997</v>
      </c>
      <c r="ER15">
        <v>1.2203509999999999E-9</v>
      </c>
      <c r="ES15" s="1">
        <v>5.2588089999999998E-7</v>
      </c>
      <c r="ET15">
        <v>1.1868840000000001</v>
      </c>
      <c r="EU15">
        <v>11.910959999999999</v>
      </c>
      <c r="EV15">
        <v>1.106518E-9</v>
      </c>
      <c r="EW15">
        <v>4.7590779999999999E-7</v>
      </c>
      <c r="EX15">
        <v>1.170814</v>
      </c>
      <c r="EY15">
        <v>11.24709</v>
      </c>
      <c r="EZ15">
        <v>9.9645109999999994E-10</v>
      </c>
      <c r="FA15">
        <v>4.2761850000000003E-7</v>
      </c>
      <c r="FB15">
        <v>1.1542969999999999</v>
      </c>
      <c r="FC15">
        <v>10.337960000000001</v>
      </c>
      <c r="FD15">
        <v>9.1221460000000002E-10</v>
      </c>
      <c r="FE15">
        <v>3.9071129999999999E-7</v>
      </c>
      <c r="FF15">
        <v>1.141589</v>
      </c>
      <c r="FG15">
        <v>10.215820000000001</v>
      </c>
      <c r="FH15">
        <v>8.4751049999999996E-10</v>
      </c>
      <c r="FI15">
        <v>3.6213459999999998E-7</v>
      </c>
      <c r="FJ15">
        <v>1.136843</v>
      </c>
      <c r="FK15">
        <v>10.55467</v>
      </c>
      <c r="FL15">
        <v>6.5785749999999997E-10</v>
      </c>
      <c r="FM15">
        <v>2.8022400000000001E-7</v>
      </c>
      <c r="FN15">
        <v>1.134385</v>
      </c>
      <c r="FO15">
        <v>11.654389999999999</v>
      </c>
      <c r="FP15">
        <v>4.2816159999999999E-10</v>
      </c>
      <c r="FQ15">
        <v>1.818849E-7</v>
      </c>
      <c r="FR15">
        <v>1.1324959999999999</v>
      </c>
      <c r="FS15">
        <v>12.04674</v>
      </c>
      <c r="FT15">
        <v>2.9234889999999999E-10</v>
      </c>
      <c r="FU15">
        <v>1.238789E-7</v>
      </c>
      <c r="FV15">
        <v>1.1306480000000001</v>
      </c>
      <c r="FW15">
        <v>12.0318</v>
      </c>
      <c r="FX15">
        <v>2.2456239999999999E-10</v>
      </c>
      <c r="FY15">
        <v>9.4899149999999996E-8</v>
      </c>
      <c r="FZ15">
        <v>1.128817</v>
      </c>
      <c r="GA15">
        <v>12.07057</v>
      </c>
      <c r="GB15">
        <v>1.8710229999999999E-10</v>
      </c>
      <c r="GC15">
        <v>7.8854880000000002E-8</v>
      </c>
      <c r="GD15">
        <v>1.126951</v>
      </c>
      <c r="GE15">
        <v>11.362719999999999</v>
      </c>
      <c r="GF15">
        <v>1.645802E-10</v>
      </c>
      <c r="GG15">
        <v>6.9184470000000004E-8</v>
      </c>
      <c r="GH15">
        <v>1.125103</v>
      </c>
      <c r="GI15">
        <v>10.749560000000001</v>
      </c>
      <c r="GJ15">
        <v>1.4932229999999999E-10</v>
      </c>
      <c r="GK15">
        <v>6.2601470000000003E-8</v>
      </c>
      <c r="GL15">
        <v>1.1237239999999999</v>
      </c>
      <c r="GM15">
        <v>10.640470000000001</v>
      </c>
      <c r="GN15">
        <v>1.3660249999999999E-10</v>
      </c>
      <c r="GO15">
        <v>5.7104119999999998E-8</v>
      </c>
      <c r="GP15">
        <v>1.1233770000000001</v>
      </c>
      <c r="GQ15">
        <v>10.69087</v>
      </c>
      <c r="GR15">
        <v>1.1650399999999999E-10</v>
      </c>
      <c r="GS15">
        <v>4.8544779999999998E-8</v>
      </c>
      <c r="GT15">
        <v>1.1233040000000001</v>
      </c>
      <c r="GU15">
        <v>10.99001</v>
      </c>
      <c r="GV15">
        <v>9.8654880000000003E-11</v>
      </c>
      <c r="GW15">
        <v>4.0975919999999997E-8</v>
      </c>
      <c r="GX15">
        <v>1.123273</v>
      </c>
      <c r="GY15">
        <v>11.75145</v>
      </c>
      <c r="GZ15">
        <v>8.7489580000000003E-11</v>
      </c>
      <c r="HA15">
        <v>3.6227080000000003E-8</v>
      </c>
      <c r="HB15">
        <v>1.1232930000000001</v>
      </c>
      <c r="HC15">
        <v>11.6812</v>
      </c>
      <c r="HD15">
        <v>8.0135969999999994E-11</v>
      </c>
      <c r="HE15">
        <v>3.3073969999999999E-8</v>
      </c>
      <c r="HF15">
        <v>1.12327</v>
      </c>
      <c r="HG15">
        <v>11.48129</v>
      </c>
      <c r="HH15">
        <v>7.4946070000000003E-11</v>
      </c>
      <c r="HI15">
        <v>3.0831179999999998E-8</v>
      </c>
      <c r="HJ15">
        <v>1.123273</v>
      </c>
      <c r="HK15">
        <v>10.845660000000001</v>
      </c>
      <c r="HL15">
        <v>7.0854610000000005E-11</v>
      </c>
      <c r="HM15">
        <v>2.9046179999999999E-8</v>
      </c>
      <c r="HN15">
        <v>1.1232690000000001</v>
      </c>
      <c r="HO15">
        <v>10.700900000000001</v>
      </c>
      <c r="HP15">
        <v>6.7363340000000003E-11</v>
      </c>
      <c r="HQ15">
        <v>2.751977E-8</v>
      </c>
      <c r="HR15">
        <v>1.1234420000000001</v>
      </c>
      <c r="HS15">
        <v>10.63762</v>
      </c>
      <c r="HT15">
        <v>6.3909539999999995E-11</v>
      </c>
      <c r="HU15">
        <v>2.601763E-8</v>
      </c>
      <c r="HV15">
        <v>1.123942</v>
      </c>
      <c r="HW15">
        <v>10.57334</v>
      </c>
      <c r="HX15">
        <v>5.8520130000000006E-11</v>
      </c>
      <c r="HY15">
        <v>2.373775E-8</v>
      </c>
      <c r="HZ15">
        <v>1.124571</v>
      </c>
      <c r="IA15">
        <v>10.80212</v>
      </c>
      <c r="IB15">
        <v>5.365005E-11</v>
      </c>
      <c r="IC15">
        <v>2.1684679999999999E-8</v>
      </c>
      <c r="ID15">
        <v>1.1252</v>
      </c>
      <c r="IE15">
        <v>11.41184</v>
      </c>
      <c r="IF15">
        <v>5.0069669999999998E-11</v>
      </c>
      <c r="IG15">
        <v>2.0162340000000001E-8</v>
      </c>
      <c r="IH15">
        <v>1.1258170000000001</v>
      </c>
      <c r="II15">
        <v>11.58713</v>
      </c>
      <c r="IJ15">
        <v>4.7485739999999999E-11</v>
      </c>
      <c r="IK15">
        <v>1.905071E-8</v>
      </c>
      <c r="IL15">
        <v>1.126474</v>
      </c>
      <c r="IM15">
        <v>11.716609999999999</v>
      </c>
      <c r="IN15">
        <v>4.5322539999999998E-11</v>
      </c>
      <c r="IO15">
        <v>1.812267E-8</v>
      </c>
      <c r="IP15">
        <v>1.127078</v>
      </c>
      <c r="IQ15">
        <v>11.05735</v>
      </c>
      <c r="IR15">
        <v>4.3272969999999998E-11</v>
      </c>
      <c r="IS15">
        <v>1.7252020000000001E-8</v>
      </c>
      <c r="IT15">
        <v>1.1277079999999999</v>
      </c>
      <c r="IU15">
        <v>10.630990000000001</v>
      </c>
      <c r="IV15">
        <v>4.1598769999999998E-11</v>
      </c>
      <c r="IW15">
        <v>1.6539210000000001E-8</v>
      </c>
      <c r="IX15">
        <v>1.1281890000000001</v>
      </c>
      <c r="IY15">
        <v>10.623469999999999</v>
      </c>
      <c r="IZ15">
        <v>4.0218789999999997E-11</v>
      </c>
      <c r="JA15">
        <v>1.5951900000000001E-8</v>
      </c>
      <c r="JB15">
        <v>1.1282779999999999</v>
      </c>
      <c r="JC15">
        <v>10.68634</v>
      </c>
      <c r="JD15">
        <v>4.0203869999999999E-11</v>
      </c>
      <c r="JE15">
        <v>1.591176E-8</v>
      </c>
      <c r="JF15">
        <v>1.12835</v>
      </c>
      <c r="JG15">
        <v>11.48742</v>
      </c>
      <c r="JH15">
        <v>4.048485E-11</v>
      </c>
      <c r="JI15">
        <v>1.5995019999999998E-8</v>
      </c>
      <c r="JJ15">
        <v>1.1283319999999999</v>
      </c>
      <c r="JK15">
        <v>11.78633</v>
      </c>
      <c r="JL15">
        <v>4.000174E-11</v>
      </c>
      <c r="JM15">
        <v>1.577808E-8</v>
      </c>
      <c r="JN15">
        <v>1.128344</v>
      </c>
      <c r="JO15">
        <v>11.68957</v>
      </c>
      <c r="JP15">
        <v>3.8940940000000003E-11</v>
      </c>
      <c r="JQ15">
        <v>1.534139E-8</v>
      </c>
      <c r="JR15">
        <v>1.1283479999999999</v>
      </c>
      <c r="JS15">
        <v>11.897550000000001</v>
      </c>
      <c r="JT15">
        <v>3.7717869999999998E-11</v>
      </c>
      <c r="JU15">
        <v>1.484298E-8</v>
      </c>
      <c r="JV15">
        <v>1.128342</v>
      </c>
      <c r="JW15">
        <v>11.481490000000001</v>
      </c>
      <c r="JX15">
        <v>3.6190869999999998E-11</v>
      </c>
      <c r="JY15">
        <v>1.422868E-8</v>
      </c>
      <c r="JZ15">
        <v>1.128347</v>
      </c>
      <c r="KA15">
        <v>10.7028</v>
      </c>
      <c r="KB15">
        <v>3.490127E-11</v>
      </c>
      <c r="KC15">
        <v>1.3709509999999999E-8</v>
      </c>
      <c r="KD15">
        <v>1.127974</v>
      </c>
      <c r="KE15">
        <v>10.5778</v>
      </c>
      <c r="KF15">
        <v>3.3843329999999999E-11</v>
      </c>
      <c r="KG15">
        <v>1.328753E-8</v>
      </c>
      <c r="KH15">
        <v>1.12696</v>
      </c>
      <c r="KI15">
        <v>10.698980000000001</v>
      </c>
      <c r="KJ15">
        <v>3.4846869999999997E-11</v>
      </c>
      <c r="KK15">
        <v>1.3677239999999999E-8</v>
      </c>
      <c r="KL15">
        <v>1.1257509999999999</v>
      </c>
      <c r="KM15">
        <v>11.70923</v>
      </c>
      <c r="KN15">
        <v>3.6201600000000001E-11</v>
      </c>
      <c r="KO15">
        <v>1.42035E-8</v>
      </c>
      <c r="KP15">
        <v>1.124512</v>
      </c>
      <c r="KQ15">
        <v>12.233969999999999</v>
      </c>
      <c r="KR15">
        <v>3.6337139999999998E-11</v>
      </c>
      <c r="KS15">
        <v>1.425577E-8</v>
      </c>
      <c r="KT15">
        <v>1.123243</v>
      </c>
      <c r="KU15">
        <v>12.43389</v>
      </c>
      <c r="KV15">
        <v>3.5738849999999999E-11</v>
      </c>
      <c r="KW15">
        <v>1.401858E-8</v>
      </c>
      <c r="KX15">
        <v>1.12198</v>
      </c>
      <c r="KY15">
        <v>12.330550000000001</v>
      </c>
      <c r="KZ15">
        <v>3.4715039999999997E-11</v>
      </c>
      <c r="LA15">
        <v>1.3616689999999999E-8</v>
      </c>
      <c r="LB15">
        <v>1.120679</v>
      </c>
      <c r="LC15">
        <v>11.541829999999999</v>
      </c>
      <c r="LD15">
        <v>3.3444600000000002E-11</v>
      </c>
      <c r="LE15">
        <v>1.3118499999999999E-8</v>
      </c>
      <c r="LF15">
        <v>1.119418</v>
      </c>
      <c r="LG15">
        <v>10.81467</v>
      </c>
      <c r="LH15">
        <v>3.223527E-11</v>
      </c>
      <c r="LI15">
        <v>1.264483E-8</v>
      </c>
      <c r="LJ15">
        <v>1.1184719999999999</v>
      </c>
      <c r="LK15">
        <v>10.67132</v>
      </c>
      <c r="LL15">
        <v>3.0773560000000001E-11</v>
      </c>
      <c r="LM15">
        <v>1.207178E-8</v>
      </c>
      <c r="LN15">
        <v>1.118244</v>
      </c>
      <c r="LO15">
        <v>10.864470000000001</v>
      </c>
      <c r="LP15">
        <v>2.7677319999999999E-11</v>
      </c>
      <c r="LQ15">
        <v>1.0857980000000001E-8</v>
      </c>
      <c r="LR15">
        <v>1.1182080000000001</v>
      </c>
      <c r="LS15">
        <v>11.972329999999999</v>
      </c>
      <c r="LT15">
        <v>2.471704E-11</v>
      </c>
      <c r="LU15">
        <v>9.6976320000000004E-9</v>
      </c>
      <c r="LV15">
        <v>1.118196</v>
      </c>
      <c r="LW15">
        <v>12.40466</v>
      </c>
      <c r="LX15">
        <v>2.27088E-11</v>
      </c>
      <c r="LY15">
        <v>8.9108840000000006E-9</v>
      </c>
      <c r="LZ15">
        <v>1.1181829999999999</v>
      </c>
      <c r="MA15">
        <v>12.53932</v>
      </c>
      <c r="MB15">
        <v>2.1370440000000002E-11</v>
      </c>
      <c r="MC15">
        <v>8.3872339999999994E-9</v>
      </c>
      <c r="MD15">
        <v>1.1181760000000001</v>
      </c>
      <c r="ME15">
        <v>12.34238</v>
      </c>
      <c r="MF15">
        <v>2.034494E-11</v>
      </c>
      <c r="MG15">
        <v>7.9853109999999999E-9</v>
      </c>
      <c r="MH15">
        <v>1.1181749999999999</v>
      </c>
      <c r="MI15">
        <v>11.63814</v>
      </c>
      <c r="MJ15">
        <v>1.9494589999999999E-11</v>
      </c>
      <c r="MK15">
        <v>7.6525620000000001E-9</v>
      </c>
      <c r="ML15">
        <v>1.118171</v>
      </c>
      <c r="MM15">
        <v>10.823930000000001</v>
      </c>
      <c r="MN15">
        <v>1.8746040000000002E-11</v>
      </c>
      <c r="MO15">
        <v>7.3593800000000003E-9</v>
      </c>
      <c r="MP15">
        <v>1.1187180000000001</v>
      </c>
      <c r="MQ15">
        <v>10.696809999999999</v>
      </c>
      <c r="MR15">
        <v>1.7826799999999999E-11</v>
      </c>
      <c r="MS15">
        <v>6.9984750000000001E-9</v>
      </c>
      <c r="MT15">
        <v>1.120274</v>
      </c>
      <c r="MU15">
        <v>10.905720000000001</v>
      </c>
      <c r="MV15">
        <v>1.4987969999999999E-11</v>
      </c>
      <c r="MW15">
        <v>5.8831379999999998E-9</v>
      </c>
      <c r="MX15">
        <v>1.122099</v>
      </c>
      <c r="MY15">
        <v>11.78468</v>
      </c>
      <c r="MZ15">
        <v>1.232202E-11</v>
      </c>
      <c r="NA15">
        <v>4.8366239999999998E-9</v>
      </c>
      <c r="NB15">
        <v>1.1240079999999999</v>
      </c>
      <c r="NC15">
        <v>11.51613</v>
      </c>
      <c r="ND15">
        <v>1.073464E-11</v>
      </c>
      <c r="NE15">
        <v>4.2130579999999997E-9</v>
      </c>
      <c r="NF15">
        <v>1.1258760000000001</v>
      </c>
      <c r="NG15">
        <v>12.12588</v>
      </c>
      <c r="NH15">
        <v>9.8102319999999994E-12</v>
      </c>
      <c r="NI15">
        <v>3.849648E-9</v>
      </c>
      <c r="NJ15">
        <v>1.1277900000000001</v>
      </c>
      <c r="NK15">
        <v>12.151199999999999</v>
      </c>
      <c r="NL15">
        <v>9.2597260000000007E-12</v>
      </c>
      <c r="NM15">
        <v>3.633102E-9</v>
      </c>
      <c r="NN15">
        <v>1.1296679999999999</v>
      </c>
      <c r="NO15">
        <v>11.57386</v>
      </c>
      <c r="NP15">
        <v>8.8495819999999999E-12</v>
      </c>
      <c r="NQ15">
        <v>3.4714519999999999E-9</v>
      </c>
      <c r="NR15">
        <v>1.1315409999999999</v>
      </c>
      <c r="NS15">
        <v>11.03556</v>
      </c>
      <c r="NT15">
        <v>8.4732460000000006E-12</v>
      </c>
      <c r="NU15">
        <v>3.3227570000000001E-9</v>
      </c>
      <c r="NV15">
        <v>1.132695</v>
      </c>
      <c r="NW15">
        <v>10.89264</v>
      </c>
      <c r="NX15">
        <v>8.387328E-12</v>
      </c>
      <c r="NY15">
        <v>3.2886640000000001E-9</v>
      </c>
      <c r="NZ15">
        <v>1.1325419999999999</v>
      </c>
      <c r="OA15">
        <v>11.12426</v>
      </c>
      <c r="OB15">
        <v>9.9947189999999995E-12</v>
      </c>
      <c r="OC15">
        <v>3.9184520000000001E-9</v>
      </c>
      <c r="OD15">
        <v>1.132042</v>
      </c>
      <c r="OE15">
        <v>12.25745</v>
      </c>
      <c r="OF15">
        <v>1.1895169999999999E-11</v>
      </c>
      <c r="OG15">
        <v>4.6625880000000003E-9</v>
      </c>
      <c r="OH15">
        <v>1.131429</v>
      </c>
      <c r="OI15">
        <v>12.78613</v>
      </c>
      <c r="OJ15">
        <v>1.2890300000000001E-11</v>
      </c>
      <c r="OK15">
        <v>5.0506400000000003E-9</v>
      </c>
    </row>
    <row r="16" spans="1:401" x14ac:dyDescent="0.35">
      <c r="A16">
        <v>16</v>
      </c>
      <c r="B16" t="s">
        <v>4</v>
      </c>
      <c r="C16" t="s">
        <v>5</v>
      </c>
      <c r="D16" t="s">
        <v>20</v>
      </c>
      <c r="E16">
        <v>907.9778</v>
      </c>
      <c r="F16">
        <v>1.068872</v>
      </c>
      <c r="G16">
        <v>12.640330000000001</v>
      </c>
      <c r="H16" s="1">
        <v>2.1669860000000001E-3</v>
      </c>
      <c r="I16">
        <v>0.52732630000000003</v>
      </c>
      <c r="J16">
        <v>1.0674380000000001</v>
      </c>
      <c r="K16">
        <v>13.35811</v>
      </c>
      <c r="L16" s="1">
        <v>4.7469110000000003E-6</v>
      </c>
      <c r="M16" s="1">
        <v>1.154635E-3</v>
      </c>
      <c r="N16">
        <v>1.0659050000000001</v>
      </c>
      <c r="O16">
        <v>13.477639999999999</v>
      </c>
      <c r="P16" s="1">
        <v>6.0891049999999995E-8</v>
      </c>
      <c r="Q16" s="1">
        <v>4.9253979999999998E-5</v>
      </c>
      <c r="R16">
        <v>1.0645610000000001</v>
      </c>
      <c r="S16">
        <v>13.433059999999999</v>
      </c>
      <c r="T16" s="1">
        <v>4.5504960000000003E-8</v>
      </c>
      <c r="U16" s="1">
        <v>4.1619390000000003E-5</v>
      </c>
      <c r="V16">
        <v>1.063016</v>
      </c>
      <c r="W16">
        <v>13.40333</v>
      </c>
      <c r="X16" s="1">
        <v>4.0579100000000001E-8</v>
      </c>
      <c r="Y16" s="1">
        <v>3.715589E-5</v>
      </c>
      <c r="Z16">
        <v>1.061312</v>
      </c>
      <c r="AA16">
        <v>12.992330000000001</v>
      </c>
      <c r="AB16" s="1">
        <v>3.6343990000000001E-8</v>
      </c>
      <c r="AC16" s="1">
        <v>3.3276540000000002E-5</v>
      </c>
      <c r="AD16">
        <v>1.0595410000000001</v>
      </c>
      <c r="AE16">
        <v>12.56644</v>
      </c>
      <c r="AF16" s="1">
        <v>3.289648E-8</v>
      </c>
      <c r="AG16" s="1">
        <v>3.013637E-5</v>
      </c>
      <c r="AH16">
        <v>1.0574859999999999</v>
      </c>
      <c r="AI16">
        <v>12.50708</v>
      </c>
      <c r="AJ16" s="1">
        <v>3.0479709999999999E-8</v>
      </c>
      <c r="AK16" s="1">
        <v>2.7953920000000002E-5</v>
      </c>
      <c r="AL16">
        <v>1.055126</v>
      </c>
      <c r="AM16">
        <v>12.55486</v>
      </c>
      <c r="AN16" s="1">
        <v>2.9319690000000001E-8</v>
      </c>
      <c r="AO16" s="1">
        <v>2.690547E-5</v>
      </c>
      <c r="AP16">
        <v>1.0527580000000001</v>
      </c>
      <c r="AQ16">
        <v>13.210150000000001</v>
      </c>
      <c r="AR16" s="1">
        <v>2.7809830000000001E-8</v>
      </c>
      <c r="AS16" s="1">
        <v>2.5530119999999999E-5</v>
      </c>
      <c r="AT16">
        <v>1.0503849999999999</v>
      </c>
      <c r="AU16">
        <v>13.53586</v>
      </c>
      <c r="AV16" s="1">
        <v>2.61245E-8</v>
      </c>
      <c r="AW16" s="1">
        <v>2.3993030000000001E-5</v>
      </c>
      <c r="AX16">
        <v>1.047984</v>
      </c>
      <c r="AY16">
        <v>13.45811</v>
      </c>
      <c r="AZ16" s="1">
        <v>2.4389399999999999E-8</v>
      </c>
      <c r="BA16" s="1">
        <v>2.240859E-5</v>
      </c>
      <c r="BB16">
        <v>1.0455220000000001</v>
      </c>
      <c r="BC16">
        <v>13.319520000000001</v>
      </c>
      <c r="BD16" s="1">
        <v>2.2750570000000002E-8</v>
      </c>
      <c r="BE16" s="1">
        <v>2.0915170000000001E-5</v>
      </c>
      <c r="BF16">
        <v>1.04305</v>
      </c>
      <c r="BG16">
        <v>12.759679999999999</v>
      </c>
      <c r="BH16" s="1">
        <v>2.1240129999999999E-8</v>
      </c>
      <c r="BI16" s="1">
        <v>1.953424E-5</v>
      </c>
      <c r="BJ16">
        <v>1.0406219999999999</v>
      </c>
      <c r="BK16">
        <v>12.366630000000001</v>
      </c>
      <c r="BL16" s="1">
        <v>1.976217E-8</v>
      </c>
      <c r="BM16" s="1">
        <v>1.818341E-5</v>
      </c>
      <c r="BN16">
        <v>1.0356540000000001</v>
      </c>
      <c r="BO16">
        <v>12.25445</v>
      </c>
      <c r="BP16" s="1">
        <v>2.0051249999999999E-8</v>
      </c>
      <c r="BQ16" s="1">
        <v>1.8563249999999999E-5</v>
      </c>
      <c r="BR16">
        <v>1.0281530000000001</v>
      </c>
      <c r="BS16">
        <v>12.1249</v>
      </c>
      <c r="BT16" s="1">
        <v>2.5142860000000001E-8</v>
      </c>
      <c r="BU16" s="1">
        <v>2.3360559999999998E-5</v>
      </c>
      <c r="BV16">
        <v>1.0205090000000001</v>
      </c>
      <c r="BW16">
        <v>12.360749999999999</v>
      </c>
      <c r="BX16" s="1">
        <v>2.7945150000000001E-8</v>
      </c>
      <c r="BY16" s="1">
        <v>2.6000919999999998E-5</v>
      </c>
      <c r="BZ16">
        <v>1.0136829999999999</v>
      </c>
      <c r="CA16">
        <v>12.091950000000001</v>
      </c>
      <c r="CB16" s="1">
        <v>2.7601329999999999E-8</v>
      </c>
      <c r="CC16" s="1">
        <v>2.5659429999999999E-5</v>
      </c>
      <c r="CD16">
        <v>1.0067429999999999</v>
      </c>
      <c r="CE16">
        <v>11.97373</v>
      </c>
      <c r="CF16" s="1">
        <v>2.6356709999999999E-8</v>
      </c>
      <c r="CG16" s="1">
        <v>2.451517E-5</v>
      </c>
      <c r="CH16">
        <v>0.99986509999999995</v>
      </c>
      <c r="CI16">
        <v>11.473660000000001</v>
      </c>
      <c r="CJ16" s="1">
        <v>2.474398E-8</v>
      </c>
      <c r="CK16" s="1">
        <v>2.3018969999999999E-5</v>
      </c>
      <c r="CL16">
        <v>0.99271100000000001</v>
      </c>
      <c r="CM16">
        <v>10.95079</v>
      </c>
      <c r="CN16" s="1">
        <v>2.3109050000000001E-8</v>
      </c>
      <c r="CO16" s="1">
        <v>2.1502249999999999E-5</v>
      </c>
      <c r="CP16">
        <v>0.98531259999999998</v>
      </c>
      <c r="CQ16">
        <v>10.63045</v>
      </c>
      <c r="CR16" s="1">
        <v>2.1585409999999999E-8</v>
      </c>
      <c r="CS16" s="1">
        <v>2.008735E-5</v>
      </c>
      <c r="CT16">
        <v>0.9775935</v>
      </c>
      <c r="CU16">
        <v>10.405570000000001</v>
      </c>
      <c r="CV16" s="1">
        <v>2.0027709999999999E-8</v>
      </c>
      <c r="CW16" s="1">
        <v>1.8640069999999999E-5</v>
      </c>
      <c r="CX16">
        <v>0.96952329999999998</v>
      </c>
      <c r="CY16">
        <v>10.40362</v>
      </c>
      <c r="CZ16" s="1">
        <v>1.8538899999999999E-8</v>
      </c>
      <c r="DA16" s="1">
        <v>1.7261940000000001E-5</v>
      </c>
      <c r="DB16">
        <v>0.96114840000000001</v>
      </c>
      <c r="DC16">
        <v>11.02407</v>
      </c>
      <c r="DD16" s="1">
        <v>1.7266510000000001E-8</v>
      </c>
      <c r="DE16" s="1">
        <v>1.6088510000000001E-5</v>
      </c>
      <c r="DF16">
        <v>0.95238319999999999</v>
      </c>
      <c r="DG16">
        <v>10.94736</v>
      </c>
      <c r="DH16" s="1">
        <v>1.618898E-8</v>
      </c>
      <c r="DI16" s="1">
        <v>1.508855E-5</v>
      </c>
      <c r="DJ16">
        <v>0.94354839999999995</v>
      </c>
      <c r="DK16">
        <v>10.997299999999999</v>
      </c>
      <c r="DL16" s="1">
        <v>1.4723130000000001E-8</v>
      </c>
      <c r="DM16" s="1">
        <v>1.37282E-5</v>
      </c>
      <c r="DN16">
        <v>0.93486709999999995</v>
      </c>
      <c r="DO16">
        <v>10.98427</v>
      </c>
      <c r="DP16" s="1">
        <v>1.3552860000000001E-8</v>
      </c>
      <c r="DQ16" s="1">
        <v>1.2646129999999999E-5</v>
      </c>
      <c r="DR16">
        <v>0.92646099999999998</v>
      </c>
      <c r="DS16">
        <v>10.597849999999999</v>
      </c>
      <c r="DT16" s="1">
        <v>1.23345E-8</v>
      </c>
      <c r="DU16" s="1">
        <v>1.151642E-5</v>
      </c>
      <c r="DV16">
        <v>0.9177729</v>
      </c>
      <c r="DW16">
        <v>10.257630000000001</v>
      </c>
      <c r="DX16" s="1">
        <v>1.1336859999999999E-8</v>
      </c>
      <c r="DY16" s="1">
        <v>1.05874E-5</v>
      </c>
      <c r="DZ16">
        <v>0.90859160000000005</v>
      </c>
      <c r="EA16">
        <v>10.197039999999999</v>
      </c>
      <c r="EB16">
        <v>1.034141E-8</v>
      </c>
      <c r="EC16" s="1">
        <v>9.6621000000000002E-6</v>
      </c>
      <c r="ED16">
        <v>0.89895659999999999</v>
      </c>
      <c r="EE16">
        <v>10.429080000000001</v>
      </c>
      <c r="EF16">
        <v>9.4205270000000002E-9</v>
      </c>
      <c r="EG16" s="1">
        <v>8.8026409999999999E-6</v>
      </c>
      <c r="EH16">
        <v>0.8889319</v>
      </c>
      <c r="EI16">
        <v>11.419750000000001</v>
      </c>
      <c r="EJ16">
        <v>8.2866879999999998E-9</v>
      </c>
      <c r="EK16" s="1">
        <v>7.7390009999999993E-6</v>
      </c>
      <c r="EL16">
        <v>0.8786195</v>
      </c>
      <c r="EM16">
        <v>11.62968</v>
      </c>
      <c r="EN16">
        <v>7.2691890000000003E-9</v>
      </c>
      <c r="EO16" s="1">
        <v>6.7918750000000001E-6</v>
      </c>
      <c r="EP16">
        <v>0.86771290000000001</v>
      </c>
      <c r="EQ16">
        <v>11.7745</v>
      </c>
      <c r="ER16">
        <v>6.3654139999999999E-9</v>
      </c>
      <c r="ES16" s="1">
        <v>5.9487189999999998E-6</v>
      </c>
      <c r="ET16">
        <v>0.85589269999999995</v>
      </c>
      <c r="EU16">
        <v>12.00629</v>
      </c>
      <c r="EV16">
        <v>5.6507140000000003E-9</v>
      </c>
      <c r="EW16" s="1">
        <v>5.2829340000000004E-6</v>
      </c>
      <c r="EX16">
        <v>0.84473129999999996</v>
      </c>
      <c r="EY16">
        <v>11.337859999999999</v>
      </c>
      <c r="EZ16">
        <v>4.9857709999999997E-9</v>
      </c>
      <c r="FA16" s="1">
        <v>4.6572260000000004E-6</v>
      </c>
      <c r="FB16">
        <v>0.83359240000000001</v>
      </c>
      <c r="FC16">
        <v>10.35633</v>
      </c>
      <c r="FD16">
        <v>4.472461E-9</v>
      </c>
      <c r="FE16" s="1">
        <v>4.1756740000000002E-6</v>
      </c>
      <c r="FF16">
        <v>0.82482040000000001</v>
      </c>
      <c r="FG16">
        <v>10.19918</v>
      </c>
      <c r="FH16">
        <v>4.0950239999999998E-9</v>
      </c>
      <c r="FI16">
        <v>3.8252619999999998E-6</v>
      </c>
      <c r="FJ16">
        <v>0.82164709999999996</v>
      </c>
      <c r="FK16">
        <v>10.53871</v>
      </c>
      <c r="FL16">
        <v>3.1398240000000001E-9</v>
      </c>
      <c r="FM16">
        <v>2.8949130000000002E-6</v>
      </c>
      <c r="FN16">
        <v>0.82013979999999997</v>
      </c>
      <c r="FO16">
        <v>11.693390000000001</v>
      </c>
      <c r="FP16">
        <v>2.0372810000000001E-9</v>
      </c>
      <c r="FQ16">
        <v>1.8711139999999999E-6</v>
      </c>
      <c r="FR16">
        <v>0.81890830000000003</v>
      </c>
      <c r="FS16">
        <v>12.13805</v>
      </c>
      <c r="FT16">
        <v>1.390294E-9</v>
      </c>
      <c r="FU16">
        <v>1.2760520000000001E-6</v>
      </c>
      <c r="FV16">
        <v>0.81770969999999998</v>
      </c>
      <c r="FW16">
        <v>12.13045</v>
      </c>
      <c r="FX16">
        <v>1.0673E-9</v>
      </c>
      <c r="FY16">
        <v>9.7911209999999993E-7</v>
      </c>
      <c r="FZ16">
        <v>0.81645619999999997</v>
      </c>
      <c r="GA16">
        <v>12.16681</v>
      </c>
      <c r="GB16">
        <v>8.881786E-10</v>
      </c>
      <c r="GC16">
        <v>8.1383479999999997E-7</v>
      </c>
      <c r="GD16">
        <v>0.81517790000000001</v>
      </c>
      <c r="GE16">
        <v>11.446910000000001</v>
      </c>
      <c r="GF16">
        <v>7.7997849999999997E-10</v>
      </c>
      <c r="GG16">
        <v>7.1359650000000005E-7</v>
      </c>
      <c r="GH16">
        <v>0.81388050000000001</v>
      </c>
      <c r="GI16">
        <v>10.77323</v>
      </c>
      <c r="GJ16">
        <v>7.0619030000000001E-10</v>
      </c>
      <c r="GK16">
        <v>6.4473400000000003E-7</v>
      </c>
      <c r="GL16">
        <v>0.81291040000000003</v>
      </c>
      <c r="GM16">
        <v>10.64424</v>
      </c>
      <c r="GN16">
        <v>6.4456089999999997E-10</v>
      </c>
      <c r="GO16">
        <v>5.8642700000000001E-7</v>
      </c>
      <c r="GP16">
        <v>0.81268850000000004</v>
      </c>
      <c r="GQ16">
        <v>10.693910000000001</v>
      </c>
      <c r="GR16">
        <v>5.4894380000000004E-10</v>
      </c>
      <c r="GS16">
        <v>4.9705489999999995E-7</v>
      </c>
      <c r="GT16">
        <v>0.81264190000000003</v>
      </c>
      <c r="GU16">
        <v>11.003489999999999</v>
      </c>
      <c r="GV16">
        <v>4.650618E-10</v>
      </c>
      <c r="GW16">
        <v>4.2004840000000003E-7</v>
      </c>
      <c r="GX16">
        <v>0.81261609999999995</v>
      </c>
      <c r="GY16">
        <v>11.79781</v>
      </c>
      <c r="GZ16">
        <v>4.1271630000000001E-10</v>
      </c>
      <c r="HA16">
        <v>3.7196660000000002E-7</v>
      </c>
      <c r="HB16">
        <v>0.81263459999999998</v>
      </c>
      <c r="HC16">
        <v>11.75224</v>
      </c>
      <c r="HD16">
        <v>3.7817040000000002E-10</v>
      </c>
      <c r="HE16">
        <v>3.3986589999999999E-7</v>
      </c>
      <c r="HF16">
        <v>0.81261939999999999</v>
      </c>
      <c r="HG16">
        <v>11.549429999999999</v>
      </c>
      <c r="HH16">
        <v>3.5376320000000001E-10</v>
      </c>
      <c r="HI16">
        <v>3.1699780000000001E-7</v>
      </c>
      <c r="HJ16">
        <v>0.81265419999999999</v>
      </c>
      <c r="HK16">
        <v>10.874459999999999</v>
      </c>
      <c r="HL16">
        <v>3.3450419999999998E-10</v>
      </c>
      <c r="HM16">
        <v>2.987709E-7</v>
      </c>
      <c r="HN16">
        <v>0.81265410000000005</v>
      </c>
      <c r="HO16">
        <v>10.70538</v>
      </c>
      <c r="HP16">
        <v>3.1804920000000001E-10</v>
      </c>
      <c r="HQ16">
        <v>2.831296E-7</v>
      </c>
      <c r="HR16">
        <v>0.81277880000000002</v>
      </c>
      <c r="HS16">
        <v>10.636369999999999</v>
      </c>
      <c r="HT16">
        <v>3.0169069999999998E-10</v>
      </c>
      <c r="HU16">
        <v>2.674801E-7</v>
      </c>
      <c r="HV16">
        <v>0.81313789999999997</v>
      </c>
      <c r="HW16">
        <v>10.56697</v>
      </c>
      <c r="HX16">
        <v>2.763228E-10</v>
      </c>
      <c r="HY16">
        <v>2.439413E-7</v>
      </c>
      <c r="HZ16">
        <v>0.81355379999999999</v>
      </c>
      <c r="IA16">
        <v>10.79471</v>
      </c>
      <c r="IB16">
        <v>2.5358879999999998E-10</v>
      </c>
      <c r="IC16">
        <v>2.231264E-7</v>
      </c>
      <c r="ID16">
        <v>0.8139923</v>
      </c>
      <c r="IE16">
        <v>11.434229999999999</v>
      </c>
      <c r="IF16">
        <v>2.369197E-10</v>
      </c>
      <c r="IG16">
        <v>2.077414E-7</v>
      </c>
      <c r="IH16">
        <v>0.81443350000000003</v>
      </c>
      <c r="II16">
        <v>11.644500000000001</v>
      </c>
      <c r="IJ16">
        <v>2.248868E-10</v>
      </c>
      <c r="IK16">
        <v>1.96461E-7</v>
      </c>
      <c r="IL16">
        <v>0.81489290000000003</v>
      </c>
      <c r="IM16">
        <v>11.78285</v>
      </c>
      <c r="IN16">
        <v>2.148635E-10</v>
      </c>
      <c r="IO16">
        <v>1.871217E-7</v>
      </c>
      <c r="IP16">
        <v>0.81531410000000004</v>
      </c>
      <c r="IQ16">
        <v>11.10685</v>
      </c>
      <c r="IR16">
        <v>2.0530829999999999E-10</v>
      </c>
      <c r="IS16">
        <v>1.782574E-7</v>
      </c>
      <c r="IT16">
        <v>0.81576499999999996</v>
      </c>
      <c r="IU16">
        <v>10.630699999999999</v>
      </c>
      <c r="IV16">
        <v>1.9752659999999999E-10</v>
      </c>
      <c r="IW16">
        <v>1.7102100000000001E-7</v>
      </c>
      <c r="IX16">
        <v>0.81606789999999996</v>
      </c>
      <c r="IY16">
        <v>10.613659999999999</v>
      </c>
      <c r="IZ16">
        <v>1.9116330000000001E-10</v>
      </c>
      <c r="JA16">
        <v>1.6519059999999999E-7</v>
      </c>
      <c r="JB16">
        <v>0.81615950000000004</v>
      </c>
      <c r="JC16">
        <v>10.67806</v>
      </c>
      <c r="JD16">
        <v>1.912073E-10</v>
      </c>
      <c r="JE16">
        <v>1.6498380000000001E-7</v>
      </c>
      <c r="JF16">
        <v>0.81617329999999999</v>
      </c>
      <c r="JG16">
        <v>11.496790000000001</v>
      </c>
      <c r="JH16">
        <v>1.925028E-10</v>
      </c>
      <c r="JI16">
        <v>1.6575739999999999E-7</v>
      </c>
      <c r="JJ16">
        <v>0.816191</v>
      </c>
      <c r="JK16">
        <v>11.85605</v>
      </c>
      <c r="JL16">
        <v>1.901532E-10</v>
      </c>
      <c r="JM16">
        <v>1.6341570000000001E-7</v>
      </c>
      <c r="JN16">
        <v>0.81617150000000005</v>
      </c>
      <c r="JO16">
        <v>11.755570000000001</v>
      </c>
      <c r="JP16">
        <v>1.850762E-10</v>
      </c>
      <c r="JQ16">
        <v>1.588192E-7</v>
      </c>
      <c r="JR16">
        <v>0.81616869999999997</v>
      </c>
      <c r="JS16">
        <v>11.96199</v>
      </c>
      <c r="JT16">
        <v>1.7925279999999999E-10</v>
      </c>
      <c r="JU16">
        <v>1.5363940000000001E-7</v>
      </c>
      <c r="JV16">
        <v>0.8161699</v>
      </c>
      <c r="JW16">
        <v>11.5503</v>
      </c>
      <c r="JX16">
        <v>1.7198940000000001E-10</v>
      </c>
      <c r="JY16">
        <v>1.4726769999999999E-7</v>
      </c>
      <c r="JZ16">
        <v>0.81616759999999999</v>
      </c>
      <c r="KA16">
        <v>10.713649999999999</v>
      </c>
      <c r="KB16">
        <v>1.6585069999999999E-10</v>
      </c>
      <c r="KC16">
        <v>1.418749E-7</v>
      </c>
      <c r="KD16">
        <v>0.81593610000000005</v>
      </c>
      <c r="KE16">
        <v>10.563370000000001</v>
      </c>
      <c r="KF16">
        <v>1.6085119999999999E-10</v>
      </c>
      <c r="KG16">
        <v>1.3765949999999999E-7</v>
      </c>
      <c r="KH16">
        <v>0.81520040000000005</v>
      </c>
      <c r="KI16">
        <v>10.682980000000001</v>
      </c>
      <c r="KJ16">
        <v>1.6554669999999999E-10</v>
      </c>
      <c r="KK16">
        <v>1.4182429999999999E-7</v>
      </c>
      <c r="KL16">
        <v>0.81438049999999995</v>
      </c>
      <c r="KM16">
        <v>11.72658</v>
      </c>
      <c r="KN16">
        <v>1.716334E-10</v>
      </c>
      <c r="KO16">
        <v>1.469264E-7</v>
      </c>
      <c r="KP16">
        <v>0.81347559999999997</v>
      </c>
      <c r="KQ16">
        <v>12.31338</v>
      </c>
      <c r="KR16">
        <v>1.7192269999999999E-10</v>
      </c>
      <c r="KS16">
        <v>1.4709859999999999E-7</v>
      </c>
      <c r="KT16">
        <v>0.81260670000000002</v>
      </c>
      <c r="KU16">
        <v>12.53199</v>
      </c>
      <c r="KV16">
        <v>1.687717E-10</v>
      </c>
      <c r="KW16">
        <v>1.443472E-7</v>
      </c>
      <c r="KX16">
        <v>0.81168969999999996</v>
      </c>
      <c r="KY16">
        <v>12.433490000000001</v>
      </c>
      <c r="KZ16">
        <v>1.6364630000000001E-10</v>
      </c>
      <c r="LA16">
        <v>1.3995359999999999E-7</v>
      </c>
      <c r="LB16">
        <v>0.81083289999999997</v>
      </c>
      <c r="LC16">
        <v>11.62237</v>
      </c>
      <c r="LD16">
        <v>1.5739210000000001E-10</v>
      </c>
      <c r="LE16">
        <v>1.346318E-7</v>
      </c>
      <c r="LF16">
        <v>0.80994330000000003</v>
      </c>
      <c r="LG16">
        <v>10.82629</v>
      </c>
      <c r="LH16">
        <v>1.5144540000000001E-10</v>
      </c>
      <c r="LI16">
        <v>1.2956470000000001E-7</v>
      </c>
      <c r="LJ16">
        <v>0.80928049999999996</v>
      </c>
      <c r="LK16">
        <v>10.659649999999999</v>
      </c>
      <c r="LL16">
        <v>1.443342E-10</v>
      </c>
      <c r="LM16">
        <v>1.2341050000000001E-7</v>
      </c>
      <c r="LN16">
        <v>0.80910579999999999</v>
      </c>
      <c r="LO16">
        <v>10.84934</v>
      </c>
      <c r="LP16">
        <v>1.2965729999999999E-10</v>
      </c>
      <c r="LQ16">
        <v>1.107313E-7</v>
      </c>
      <c r="LR16">
        <v>0.80908190000000002</v>
      </c>
      <c r="LS16">
        <v>12.00149</v>
      </c>
      <c r="LT16">
        <v>1.158319E-10</v>
      </c>
      <c r="LU16">
        <v>9.8982639999999998E-8</v>
      </c>
      <c r="LV16">
        <v>0.80907580000000001</v>
      </c>
      <c r="LW16">
        <v>12.493270000000001</v>
      </c>
      <c r="LX16">
        <v>1.0646139999999999E-10</v>
      </c>
      <c r="LY16">
        <v>9.1033050000000001E-8</v>
      </c>
      <c r="LZ16">
        <v>0.80906409999999995</v>
      </c>
      <c r="MA16">
        <v>12.642860000000001</v>
      </c>
      <c r="MB16">
        <v>1.0022799999999999E-10</v>
      </c>
      <c r="MC16">
        <v>8.5758200000000004E-8</v>
      </c>
      <c r="MD16">
        <v>0.80909469999999994</v>
      </c>
      <c r="ME16">
        <v>12.43741</v>
      </c>
      <c r="MF16">
        <v>9.5422759999999996E-11</v>
      </c>
      <c r="MG16">
        <v>8.1661430000000004E-8</v>
      </c>
      <c r="MH16">
        <v>0.80909419999999999</v>
      </c>
      <c r="MI16">
        <v>11.71597</v>
      </c>
      <c r="MJ16">
        <v>9.1439149999999997E-11</v>
      </c>
      <c r="MK16">
        <v>7.8270920000000001E-8</v>
      </c>
      <c r="ML16">
        <v>0.80909220000000004</v>
      </c>
      <c r="MM16">
        <v>10.834300000000001</v>
      </c>
      <c r="MN16">
        <v>8.7931130000000006E-11</v>
      </c>
      <c r="MO16">
        <v>7.5276390000000004E-8</v>
      </c>
      <c r="MP16">
        <v>0.80944879999999997</v>
      </c>
      <c r="MQ16">
        <v>10.67985</v>
      </c>
      <c r="MR16">
        <v>8.359664E-11</v>
      </c>
      <c r="MS16">
        <v>7.1464790000000004E-8</v>
      </c>
      <c r="MT16">
        <v>0.8105407</v>
      </c>
      <c r="MU16">
        <v>10.88721</v>
      </c>
      <c r="MV16">
        <v>7.0300830000000006E-11</v>
      </c>
      <c r="MW16">
        <v>5.9922669999999994E-8</v>
      </c>
      <c r="MX16">
        <v>0.81185870000000004</v>
      </c>
      <c r="MY16">
        <v>11.806760000000001</v>
      </c>
      <c r="MZ16">
        <v>5.7973440000000003E-11</v>
      </c>
      <c r="NA16">
        <v>4.9448210000000001E-8</v>
      </c>
      <c r="NB16">
        <v>0.81314609999999998</v>
      </c>
      <c r="NC16">
        <v>11.5572</v>
      </c>
      <c r="ND16">
        <v>5.067662E-11</v>
      </c>
      <c r="NE16">
        <v>4.3259749999999998E-8</v>
      </c>
      <c r="NF16">
        <v>0.81449640000000001</v>
      </c>
      <c r="NG16">
        <v>12.16621</v>
      </c>
      <c r="NH16">
        <v>4.6459189999999998E-11</v>
      </c>
      <c r="NI16">
        <v>3.9683579999999998E-8</v>
      </c>
      <c r="NJ16">
        <v>0.81581890000000001</v>
      </c>
      <c r="NK16">
        <v>12.23054</v>
      </c>
      <c r="NL16">
        <v>4.3965990000000003E-11</v>
      </c>
      <c r="NM16">
        <v>3.7546120000000003E-8</v>
      </c>
      <c r="NN16">
        <v>0.81711009999999995</v>
      </c>
      <c r="NO16">
        <v>11.63815</v>
      </c>
      <c r="NP16">
        <v>4.2129780000000003E-11</v>
      </c>
      <c r="NQ16">
        <v>3.5971679999999997E-8</v>
      </c>
      <c r="NR16">
        <v>0.81842999999999999</v>
      </c>
      <c r="NS16">
        <v>11.044930000000001</v>
      </c>
      <c r="NT16">
        <v>4.04292E-11</v>
      </c>
      <c r="NU16">
        <v>3.4496960000000002E-8</v>
      </c>
      <c r="NV16">
        <v>0.81926639999999995</v>
      </c>
      <c r="NW16">
        <v>10.886150000000001</v>
      </c>
      <c r="NX16">
        <v>4.0154360000000001E-11</v>
      </c>
      <c r="NY16">
        <v>3.4341290000000003E-8</v>
      </c>
      <c r="NZ16">
        <v>0.81913049999999998</v>
      </c>
      <c r="OA16">
        <v>11.114929999999999</v>
      </c>
      <c r="OB16">
        <v>4.7952200000000003E-11</v>
      </c>
      <c r="OC16">
        <v>4.1144759999999998E-8</v>
      </c>
      <c r="OD16">
        <v>0.81876490000000002</v>
      </c>
      <c r="OE16">
        <v>12.297700000000001</v>
      </c>
      <c r="OF16">
        <v>5.6941820000000003E-11</v>
      </c>
      <c r="OG16">
        <v>4.8754859999999997E-8</v>
      </c>
      <c r="OH16">
        <v>0.81833509999999998</v>
      </c>
      <c r="OI16">
        <v>12.887029999999999</v>
      </c>
      <c r="OJ16">
        <v>6.158415E-11</v>
      </c>
      <c r="OK16">
        <v>5.2631930000000002E-8</v>
      </c>
    </row>
    <row r="17" spans="1:401" x14ac:dyDescent="0.35">
      <c r="A17">
        <v>17</v>
      </c>
      <c r="B17" t="s">
        <v>4</v>
      </c>
      <c r="C17" t="s">
        <v>5</v>
      </c>
      <c r="D17" t="s">
        <v>21</v>
      </c>
      <c r="E17">
        <v>611.05079999999998</v>
      </c>
      <c r="F17">
        <v>1.2790779999999999</v>
      </c>
      <c r="G17">
        <v>12.62696</v>
      </c>
      <c r="H17" s="1">
        <v>5.8342000000000003E-3</v>
      </c>
      <c r="I17">
        <v>2.8058939999999999</v>
      </c>
      <c r="J17">
        <v>1.277606</v>
      </c>
      <c r="K17">
        <v>13.401669999999999</v>
      </c>
      <c r="L17" s="1">
        <v>5.7364200000000002E-5</v>
      </c>
      <c r="M17">
        <v>4.3819579999999997E-2</v>
      </c>
      <c r="N17">
        <v>1.275962</v>
      </c>
      <c r="O17">
        <v>13.56845</v>
      </c>
      <c r="P17" s="1">
        <v>3.9633369999999997E-5</v>
      </c>
      <c r="Q17" s="1">
        <v>3.3410210000000003E-2</v>
      </c>
      <c r="R17">
        <v>1.2745850000000001</v>
      </c>
      <c r="S17">
        <v>13.52229</v>
      </c>
      <c r="T17" s="1">
        <v>3.4910780000000003E-5</v>
      </c>
      <c r="U17" s="1">
        <v>2.9368869999999998E-2</v>
      </c>
      <c r="V17">
        <v>1.272937</v>
      </c>
      <c r="W17">
        <v>13.487360000000001</v>
      </c>
      <c r="X17" s="1">
        <v>3.1151079999999999E-5</v>
      </c>
      <c r="Y17" s="1">
        <v>2.6148680000000001E-2</v>
      </c>
      <c r="Z17">
        <v>1.2709360000000001</v>
      </c>
      <c r="AA17">
        <v>13.056340000000001</v>
      </c>
      <c r="AB17" s="1">
        <v>2.7873510000000001E-5</v>
      </c>
      <c r="AC17" s="1">
        <v>2.3345729999999999E-2</v>
      </c>
      <c r="AD17">
        <v>1.268859</v>
      </c>
      <c r="AE17">
        <v>12.56926</v>
      </c>
      <c r="AF17" s="1">
        <v>2.5224490000000001E-5</v>
      </c>
      <c r="AG17" s="1">
        <v>2.1083370000000001E-2</v>
      </c>
      <c r="AH17">
        <v>1.2662899999999999</v>
      </c>
      <c r="AI17">
        <v>12.49353</v>
      </c>
      <c r="AJ17" s="1">
        <v>2.338116E-5</v>
      </c>
      <c r="AK17" s="1">
        <v>1.950228E-2</v>
      </c>
      <c r="AL17">
        <v>1.2633570000000001</v>
      </c>
      <c r="AM17">
        <v>12.544510000000001</v>
      </c>
      <c r="AN17" s="1">
        <v>2.2483140000000001E-5</v>
      </c>
      <c r="AO17" s="1">
        <v>1.870991E-2</v>
      </c>
      <c r="AP17">
        <v>1.2604299999999999</v>
      </c>
      <c r="AQ17">
        <v>13.24381</v>
      </c>
      <c r="AR17" s="1">
        <v>2.1311310000000001E-5</v>
      </c>
      <c r="AS17" s="1">
        <v>1.7693569999999999E-2</v>
      </c>
      <c r="AT17">
        <v>1.2574749999999999</v>
      </c>
      <c r="AU17">
        <v>13.632999999999999</v>
      </c>
      <c r="AV17" s="1">
        <v>2.0006920000000001E-5</v>
      </c>
      <c r="AW17" s="1">
        <v>1.6570270000000002E-2</v>
      </c>
      <c r="AX17">
        <v>1.2545280000000001</v>
      </c>
      <c r="AY17">
        <v>13.571759999999999</v>
      </c>
      <c r="AZ17" s="1">
        <v>1.8666000000000001E-5</v>
      </c>
      <c r="BA17" s="1">
        <v>1.5421219999999999E-2</v>
      </c>
      <c r="BB17">
        <v>1.2515719999999999</v>
      </c>
      <c r="BC17">
        <v>13.419600000000001</v>
      </c>
      <c r="BD17" s="1">
        <v>1.7403619999999999E-5</v>
      </c>
      <c r="BE17" s="1">
        <v>1.43413E-2</v>
      </c>
      <c r="BF17">
        <v>1.2485710000000001</v>
      </c>
      <c r="BG17">
        <v>12.831860000000001</v>
      </c>
      <c r="BH17" s="1">
        <v>1.6236009999999999E-5</v>
      </c>
      <c r="BI17" s="1">
        <v>1.3344099999999999E-2</v>
      </c>
      <c r="BJ17">
        <v>1.2455750000000001</v>
      </c>
      <c r="BK17">
        <v>12.37692</v>
      </c>
      <c r="BL17" s="1">
        <v>1.5097090000000001E-5</v>
      </c>
      <c r="BM17" s="1">
        <v>1.237547E-2</v>
      </c>
      <c r="BN17">
        <v>1.239063</v>
      </c>
      <c r="BO17">
        <v>12.259130000000001</v>
      </c>
      <c r="BP17" s="1">
        <v>1.5404450000000001E-5</v>
      </c>
      <c r="BQ17" s="1">
        <v>1.259644E-2</v>
      </c>
      <c r="BR17">
        <v>1.2288589999999999</v>
      </c>
      <c r="BS17">
        <v>12.141159999999999</v>
      </c>
      <c r="BT17" s="1">
        <v>1.9339669999999998E-5</v>
      </c>
      <c r="BU17" s="1">
        <v>1.5753059999999999E-2</v>
      </c>
      <c r="BV17">
        <v>1.218772</v>
      </c>
      <c r="BW17">
        <v>12.40944</v>
      </c>
      <c r="BX17" s="1">
        <v>2.1453500000000001E-5</v>
      </c>
      <c r="BY17" s="1">
        <v>1.7382660000000001E-2</v>
      </c>
      <c r="BZ17">
        <v>1.209554</v>
      </c>
      <c r="CA17">
        <v>12.182510000000001</v>
      </c>
      <c r="CB17" s="1">
        <v>2.1103430000000001E-5</v>
      </c>
      <c r="CC17" s="1">
        <v>1.6997419999999999E-2</v>
      </c>
      <c r="CD17">
        <v>1.200224</v>
      </c>
      <c r="CE17">
        <v>12.054919999999999</v>
      </c>
      <c r="CF17" s="1">
        <v>2.0108929999999999E-5</v>
      </c>
      <c r="CG17" s="1">
        <v>1.6114409999999999E-2</v>
      </c>
      <c r="CH17">
        <v>1.1912990000000001</v>
      </c>
      <c r="CI17">
        <v>11.55645</v>
      </c>
      <c r="CJ17" s="1">
        <v>1.882878E-5</v>
      </c>
      <c r="CK17" s="1">
        <v>1.500718E-2</v>
      </c>
      <c r="CL17">
        <v>1.18208</v>
      </c>
      <c r="CM17">
        <v>10.993550000000001</v>
      </c>
      <c r="CN17" s="1">
        <v>1.7537420000000001E-5</v>
      </c>
      <c r="CO17" s="1">
        <v>1.3897069999999999E-2</v>
      </c>
      <c r="CP17">
        <v>1.172542</v>
      </c>
      <c r="CQ17">
        <v>10.65929</v>
      </c>
      <c r="CR17" s="1">
        <v>1.6333259999999999E-5</v>
      </c>
      <c r="CS17" s="1">
        <v>1.286375E-2</v>
      </c>
      <c r="CT17">
        <v>1.162617</v>
      </c>
      <c r="CU17">
        <v>10.42151</v>
      </c>
      <c r="CV17" s="1">
        <v>1.510793E-5</v>
      </c>
      <c r="CW17" s="1">
        <v>1.1824350000000001E-2</v>
      </c>
      <c r="CX17">
        <v>1.15222</v>
      </c>
      <c r="CY17">
        <v>10.40701</v>
      </c>
      <c r="CZ17" s="1">
        <v>1.3944319999999999E-5</v>
      </c>
      <c r="DA17" s="1">
        <v>1.084244E-2</v>
      </c>
      <c r="DB17">
        <v>1.1414219999999999</v>
      </c>
      <c r="DC17">
        <v>11.05537</v>
      </c>
      <c r="DD17" s="1">
        <v>1.295165E-5</v>
      </c>
      <c r="DE17" s="1">
        <v>1.0003659999999999E-2</v>
      </c>
      <c r="DF17">
        <v>1.130649</v>
      </c>
      <c r="DG17">
        <v>11.03182</v>
      </c>
      <c r="DH17" s="1">
        <v>1.209926E-5</v>
      </c>
      <c r="DI17" s="1">
        <v>9.2779400000000001E-3</v>
      </c>
      <c r="DJ17">
        <v>1.1200540000000001</v>
      </c>
      <c r="DK17">
        <v>11.06386</v>
      </c>
      <c r="DL17" s="1">
        <v>1.096377E-5</v>
      </c>
      <c r="DM17" s="1">
        <v>8.3454340000000005E-3</v>
      </c>
      <c r="DN17">
        <v>1.1092869999999999</v>
      </c>
      <c r="DO17">
        <v>11.06912</v>
      </c>
      <c r="DP17" s="1">
        <v>1.006111E-5</v>
      </c>
      <c r="DQ17" s="1">
        <v>7.6061810000000001E-3</v>
      </c>
      <c r="DR17">
        <v>1.099021</v>
      </c>
      <c r="DS17">
        <v>10.655419999999999</v>
      </c>
      <c r="DT17" s="1">
        <v>9.1290140000000001E-6</v>
      </c>
      <c r="DU17" s="1">
        <v>6.855267E-3</v>
      </c>
      <c r="DV17">
        <v>1.0884990000000001</v>
      </c>
      <c r="DW17">
        <v>10.26014</v>
      </c>
      <c r="DX17" s="1">
        <v>8.3589129999999994E-6</v>
      </c>
      <c r="DY17" s="1">
        <v>6.2314450000000004E-3</v>
      </c>
      <c r="DZ17">
        <v>1.077285</v>
      </c>
      <c r="EA17">
        <v>10.18257</v>
      </c>
      <c r="EB17" s="1">
        <v>7.5962399999999996E-6</v>
      </c>
      <c r="EC17" s="1">
        <v>5.6193450000000004E-3</v>
      </c>
      <c r="ED17">
        <v>1.065472</v>
      </c>
      <c r="EE17">
        <v>10.42352</v>
      </c>
      <c r="EF17" s="1">
        <v>6.8892320000000001E-6</v>
      </c>
      <c r="EG17" s="1">
        <v>5.0549219999999999E-3</v>
      </c>
      <c r="EH17">
        <v>1.0531699999999999</v>
      </c>
      <c r="EI17">
        <v>11.48831</v>
      </c>
      <c r="EJ17" s="1">
        <v>6.0266519999999998E-6</v>
      </c>
      <c r="EK17" s="1">
        <v>4.3835469999999998E-3</v>
      </c>
      <c r="EL17">
        <v>1.040581</v>
      </c>
      <c r="EM17">
        <v>11.77436</v>
      </c>
      <c r="EN17" s="1">
        <v>5.2629229999999996E-6</v>
      </c>
      <c r="EO17" s="1">
        <v>3.7924679999999998E-3</v>
      </c>
      <c r="EP17">
        <v>1.0275319999999999</v>
      </c>
      <c r="EQ17">
        <v>11.917960000000001</v>
      </c>
      <c r="ER17" s="1">
        <v>4.584525E-6</v>
      </c>
      <c r="ES17" s="1">
        <v>3.2708569999999998E-3</v>
      </c>
      <c r="ET17">
        <v>1.014378</v>
      </c>
      <c r="EU17">
        <v>12.178710000000001</v>
      </c>
      <c r="EV17" s="1">
        <v>4.0463760000000001E-6</v>
      </c>
      <c r="EW17" s="1">
        <v>2.853918E-3</v>
      </c>
      <c r="EX17">
        <v>1.002537</v>
      </c>
      <c r="EY17">
        <v>11.48874</v>
      </c>
      <c r="EZ17" s="1">
        <v>3.546221E-6</v>
      </c>
      <c r="FA17" s="1">
        <v>2.4763139999999999E-3</v>
      </c>
      <c r="FB17">
        <v>0.9900601</v>
      </c>
      <c r="FC17">
        <v>10.40053</v>
      </c>
      <c r="FD17" s="1">
        <v>3.162331E-6</v>
      </c>
      <c r="FE17" s="1">
        <v>2.1890820000000002E-3</v>
      </c>
      <c r="FF17">
        <v>0.98035799999999995</v>
      </c>
      <c r="FG17">
        <v>10.17722</v>
      </c>
      <c r="FH17">
        <v>2.8846560000000002E-6</v>
      </c>
      <c r="FI17" s="1">
        <v>1.9786740000000001E-3</v>
      </c>
      <c r="FJ17">
        <v>0.97808170000000005</v>
      </c>
      <c r="FK17">
        <v>10.526899999999999</v>
      </c>
      <c r="FL17">
        <v>2.1698290000000001E-6</v>
      </c>
      <c r="FM17" s="1">
        <v>1.4757450000000001E-3</v>
      </c>
      <c r="FN17">
        <v>0.97749909999999995</v>
      </c>
      <c r="FO17">
        <v>11.76252</v>
      </c>
      <c r="FP17">
        <v>1.3997759999999999E-6</v>
      </c>
      <c r="FQ17" s="1">
        <v>9.4623129999999995E-4</v>
      </c>
      <c r="FR17">
        <v>0.97678659999999995</v>
      </c>
      <c r="FS17">
        <v>12.301729999999999</v>
      </c>
      <c r="FT17">
        <v>9.5425000000000001E-7</v>
      </c>
      <c r="FU17" s="1">
        <v>6.4206720000000003E-4</v>
      </c>
      <c r="FV17">
        <v>0.97569130000000004</v>
      </c>
      <c r="FW17">
        <v>12.31235</v>
      </c>
      <c r="FX17">
        <v>7.321609E-7</v>
      </c>
      <c r="FY17" s="1">
        <v>4.9060390000000003E-4</v>
      </c>
      <c r="FZ17">
        <v>0.97442189999999995</v>
      </c>
      <c r="GA17">
        <v>12.33944</v>
      </c>
      <c r="GB17">
        <v>6.0840069999999997E-7</v>
      </c>
      <c r="GC17" s="1">
        <v>4.061E-4</v>
      </c>
      <c r="GD17">
        <v>0.973047</v>
      </c>
      <c r="GE17">
        <v>11.58799</v>
      </c>
      <c r="GF17">
        <v>5.3326870000000001E-7</v>
      </c>
      <c r="GG17">
        <v>3.5470949999999999E-4</v>
      </c>
      <c r="GH17">
        <v>0.97152099999999997</v>
      </c>
      <c r="GI17">
        <v>10.82267</v>
      </c>
      <c r="GJ17">
        <v>4.8154529999999996E-7</v>
      </c>
      <c r="GK17">
        <v>3.1913280000000002E-4</v>
      </c>
      <c r="GL17">
        <v>0.97042580000000001</v>
      </c>
      <c r="GM17">
        <v>10.65413</v>
      </c>
      <c r="GN17">
        <v>4.3765029999999998E-7</v>
      </c>
      <c r="GO17">
        <v>2.8900319999999998E-4</v>
      </c>
      <c r="GP17">
        <v>0.97033329999999995</v>
      </c>
      <c r="GQ17">
        <v>10.70106</v>
      </c>
      <c r="GR17">
        <v>3.706764E-7</v>
      </c>
      <c r="GS17">
        <v>2.438664E-4</v>
      </c>
      <c r="GT17">
        <v>0.97038970000000002</v>
      </c>
      <c r="GU17">
        <v>11.033799999999999</v>
      </c>
      <c r="GV17">
        <v>3.1329890000000001E-7</v>
      </c>
      <c r="GW17">
        <v>2.0539270000000001E-4</v>
      </c>
      <c r="GX17">
        <v>0.9704313</v>
      </c>
      <c r="GY17">
        <v>11.87872</v>
      </c>
      <c r="GZ17">
        <v>2.7750809999999999E-7</v>
      </c>
      <c r="HA17">
        <v>1.8133830000000001E-4</v>
      </c>
      <c r="HB17">
        <v>0.97048429999999997</v>
      </c>
      <c r="HC17">
        <v>11.886979999999999</v>
      </c>
      <c r="HD17">
        <v>2.5359780000000001E-7</v>
      </c>
      <c r="HE17">
        <v>1.651593E-4</v>
      </c>
      <c r="HF17">
        <v>0.97050729999999996</v>
      </c>
      <c r="HG17">
        <v>11.66033</v>
      </c>
      <c r="HH17">
        <v>2.3656020000000001E-7</v>
      </c>
      <c r="HI17">
        <v>1.535567E-4</v>
      </c>
      <c r="HJ17">
        <v>0.97051449999999995</v>
      </c>
      <c r="HK17">
        <v>10.93233</v>
      </c>
      <c r="HL17">
        <v>2.2298130000000001E-7</v>
      </c>
      <c r="HM17">
        <v>1.442436E-4</v>
      </c>
      <c r="HN17">
        <v>0.97052130000000003</v>
      </c>
      <c r="HO17">
        <v>10.71508</v>
      </c>
      <c r="HP17">
        <v>2.113189E-7</v>
      </c>
      <c r="HQ17">
        <v>1.362278E-4</v>
      </c>
      <c r="HR17">
        <v>0.97066799999999998</v>
      </c>
      <c r="HS17">
        <v>10.63415</v>
      </c>
      <c r="HT17">
        <v>1.9960429999999999E-7</v>
      </c>
      <c r="HU17">
        <v>1.2821830000000001E-4</v>
      </c>
      <c r="HV17">
        <v>0.97115640000000003</v>
      </c>
      <c r="HW17">
        <v>10.555910000000001</v>
      </c>
      <c r="HX17">
        <v>1.8202599999999999E-7</v>
      </c>
      <c r="HY17">
        <v>1.1651830000000001E-4</v>
      </c>
      <c r="HZ17">
        <v>0.97168209999999999</v>
      </c>
      <c r="IA17">
        <v>10.79074</v>
      </c>
      <c r="IB17">
        <v>1.6654270000000001E-7</v>
      </c>
      <c r="IC17">
        <v>1.0624419999999999E-4</v>
      </c>
      <c r="ID17">
        <v>0.97222699999999995</v>
      </c>
      <c r="IE17">
        <v>11.48227</v>
      </c>
      <c r="IF17">
        <v>1.5511080000000001E-7</v>
      </c>
      <c r="IG17">
        <v>9.8602200000000003E-5</v>
      </c>
      <c r="IH17">
        <v>0.97275730000000005</v>
      </c>
      <c r="II17">
        <v>11.75062</v>
      </c>
      <c r="IJ17">
        <v>1.467231E-7</v>
      </c>
      <c r="IK17">
        <v>9.2942910000000002E-5</v>
      </c>
      <c r="IL17">
        <v>0.97329010000000005</v>
      </c>
      <c r="IM17">
        <v>11.894489999999999</v>
      </c>
      <c r="IN17">
        <v>1.3979340000000001E-7</v>
      </c>
      <c r="IO17">
        <v>8.8283819999999998E-5</v>
      </c>
      <c r="IP17">
        <v>0.97382179999999996</v>
      </c>
      <c r="IQ17">
        <v>11.189220000000001</v>
      </c>
      <c r="IR17">
        <v>1.3319790000000001E-7</v>
      </c>
      <c r="IS17">
        <v>8.3891060000000004E-5</v>
      </c>
      <c r="IT17">
        <v>0.97436069999999997</v>
      </c>
      <c r="IU17">
        <v>10.63438</v>
      </c>
      <c r="IV17">
        <v>1.2781929999999999E-7</v>
      </c>
      <c r="IW17">
        <v>8.030484E-5</v>
      </c>
      <c r="IX17">
        <v>0.97470120000000005</v>
      </c>
      <c r="IY17">
        <v>10.59567</v>
      </c>
      <c r="IZ17">
        <v>1.2350550000000001E-7</v>
      </c>
      <c r="JA17">
        <v>7.7421950000000002E-5</v>
      </c>
      <c r="JB17">
        <v>0.97479389999999999</v>
      </c>
      <c r="JC17">
        <v>10.666969999999999</v>
      </c>
      <c r="JD17">
        <v>1.233903E-7</v>
      </c>
      <c r="JE17">
        <v>7.7199580000000004E-5</v>
      </c>
      <c r="JF17">
        <v>0.97476479999999999</v>
      </c>
      <c r="JG17">
        <v>11.5259</v>
      </c>
      <c r="JH17">
        <v>1.2396030000000001E-7</v>
      </c>
      <c r="JI17">
        <v>7.7430409999999997E-5</v>
      </c>
      <c r="JJ17">
        <v>0.97474609999999995</v>
      </c>
      <c r="JK17">
        <v>11.9742</v>
      </c>
      <c r="JL17">
        <v>1.2219610000000001E-7</v>
      </c>
      <c r="JM17">
        <v>7.6206930000000006E-5</v>
      </c>
      <c r="JN17">
        <v>0.97472300000000001</v>
      </c>
      <c r="JO17">
        <v>11.876379999999999</v>
      </c>
      <c r="JP17">
        <v>1.18746E-7</v>
      </c>
      <c r="JQ17">
        <v>7.396112E-5</v>
      </c>
      <c r="JR17">
        <v>0.97472749999999997</v>
      </c>
      <c r="JS17">
        <v>12.07893</v>
      </c>
      <c r="JT17">
        <v>1.148742E-7</v>
      </c>
      <c r="JU17">
        <v>7.1477389999999994E-5</v>
      </c>
      <c r="JV17">
        <v>0.97471609999999997</v>
      </c>
      <c r="JW17">
        <v>11.65901</v>
      </c>
      <c r="JX17">
        <v>1.1010720000000001E-7</v>
      </c>
      <c r="JY17">
        <v>6.8443150000000006E-5</v>
      </c>
      <c r="JZ17">
        <v>0.97472230000000004</v>
      </c>
      <c r="KA17">
        <v>10.74114</v>
      </c>
      <c r="KB17">
        <v>1.0607339999999999E-7</v>
      </c>
      <c r="KC17">
        <v>6.5880860000000005E-5</v>
      </c>
      <c r="KD17">
        <v>0.97441009999999995</v>
      </c>
      <c r="KE17">
        <v>10.537660000000001</v>
      </c>
      <c r="KF17">
        <v>1.029447E-7</v>
      </c>
      <c r="KG17">
        <v>6.3903679999999995E-5</v>
      </c>
      <c r="KH17">
        <v>0.97347919999999999</v>
      </c>
      <c r="KI17">
        <v>10.66291</v>
      </c>
      <c r="KJ17">
        <v>1.0607630000000001E-7</v>
      </c>
      <c r="KK17">
        <v>6.5814410000000005E-5</v>
      </c>
      <c r="KL17">
        <v>0.97241630000000001</v>
      </c>
      <c r="KM17">
        <v>11.76362</v>
      </c>
      <c r="KN17">
        <v>1.098312E-7</v>
      </c>
      <c r="KO17">
        <v>6.8097710000000004E-5</v>
      </c>
      <c r="KP17">
        <v>0.97131809999999996</v>
      </c>
      <c r="KQ17">
        <v>12.456200000000001</v>
      </c>
      <c r="KR17">
        <v>1.098914E-7</v>
      </c>
      <c r="KS17">
        <v>6.8097490000000002E-5</v>
      </c>
      <c r="KT17">
        <v>0.97024920000000003</v>
      </c>
      <c r="KU17">
        <v>12.71073</v>
      </c>
      <c r="KV17">
        <v>1.07778E-7</v>
      </c>
      <c r="KW17">
        <v>6.6746190000000001E-5</v>
      </c>
      <c r="KX17">
        <v>0.96917989999999998</v>
      </c>
      <c r="KY17">
        <v>12.61805</v>
      </c>
      <c r="KZ17">
        <v>1.044457E-7</v>
      </c>
      <c r="LA17">
        <v>6.4648110000000003E-5</v>
      </c>
      <c r="LB17">
        <v>0.96809489999999998</v>
      </c>
      <c r="LC17">
        <v>11.754799999999999</v>
      </c>
      <c r="LD17">
        <v>1.004315E-7</v>
      </c>
      <c r="LE17">
        <v>6.2136129999999998E-5</v>
      </c>
      <c r="LF17">
        <v>0.96700169999999996</v>
      </c>
      <c r="LG17">
        <v>10.854850000000001</v>
      </c>
      <c r="LH17">
        <v>9.660862E-8</v>
      </c>
      <c r="LI17">
        <v>5.9742620000000001E-5</v>
      </c>
      <c r="LJ17">
        <v>0.9662771</v>
      </c>
      <c r="LK17">
        <v>10.6394</v>
      </c>
      <c r="LL17">
        <v>9.1964300000000005E-8</v>
      </c>
      <c r="LM17">
        <v>5.6844520000000002E-5</v>
      </c>
      <c r="LN17">
        <v>0.96611910000000001</v>
      </c>
      <c r="LO17">
        <v>10.83564</v>
      </c>
      <c r="LP17">
        <v>8.2463829999999995E-8</v>
      </c>
      <c r="LQ17">
        <v>5.0959620000000001E-5</v>
      </c>
      <c r="LR17">
        <v>0.96617509999999995</v>
      </c>
      <c r="LS17">
        <v>12.05768</v>
      </c>
      <c r="LT17">
        <v>7.3724789999999999E-8</v>
      </c>
      <c r="LU17">
        <v>4.5555349999999997E-5</v>
      </c>
      <c r="LV17">
        <v>0.96619670000000002</v>
      </c>
      <c r="LW17">
        <v>12.65436</v>
      </c>
      <c r="LX17">
        <v>6.7813319999999996E-8</v>
      </c>
      <c r="LY17">
        <v>4.1902210000000001E-5</v>
      </c>
      <c r="LZ17">
        <v>0.96626109999999998</v>
      </c>
      <c r="MA17">
        <v>12.82629</v>
      </c>
      <c r="MB17">
        <v>6.3895430000000002E-8</v>
      </c>
      <c r="MC17">
        <v>3.948811E-5</v>
      </c>
      <c r="MD17">
        <v>0.96625700000000003</v>
      </c>
      <c r="ME17">
        <v>12.613</v>
      </c>
      <c r="MF17">
        <v>6.0844490000000003E-8</v>
      </c>
      <c r="MG17">
        <v>3.760515E-5</v>
      </c>
      <c r="MH17">
        <v>0.96626160000000005</v>
      </c>
      <c r="MI17">
        <v>11.84308</v>
      </c>
      <c r="MJ17">
        <v>5.8320219999999999E-8</v>
      </c>
      <c r="MK17">
        <v>3.6050270000000001E-5</v>
      </c>
      <c r="ML17">
        <v>0.96626060000000003</v>
      </c>
      <c r="MM17">
        <v>10.86117</v>
      </c>
      <c r="MN17">
        <v>5.6089920000000002E-8</v>
      </c>
      <c r="MO17">
        <v>3.4674249999999998E-5</v>
      </c>
      <c r="MP17">
        <v>0.96672049999999998</v>
      </c>
      <c r="MQ17">
        <v>10.65033</v>
      </c>
      <c r="MR17">
        <v>5.3229909999999999E-8</v>
      </c>
      <c r="MS17">
        <v>3.2905569999999997E-5</v>
      </c>
      <c r="MT17">
        <v>0.96812759999999998</v>
      </c>
      <c r="MU17">
        <v>10.8667</v>
      </c>
      <c r="MV17">
        <v>4.4610839999999997E-8</v>
      </c>
      <c r="MW17">
        <v>2.758131E-5</v>
      </c>
      <c r="MX17">
        <v>0.96978089999999995</v>
      </c>
      <c r="MY17">
        <v>11.838190000000001</v>
      </c>
      <c r="MZ17">
        <v>3.6845410000000002E-8</v>
      </c>
      <c r="NA17">
        <v>2.2792059999999999E-5</v>
      </c>
      <c r="NB17">
        <v>0.97144140000000001</v>
      </c>
      <c r="NC17">
        <v>11.6387</v>
      </c>
      <c r="ND17">
        <v>3.2267750000000001E-8</v>
      </c>
      <c r="NE17">
        <v>1.997029E-5</v>
      </c>
      <c r="NF17">
        <v>0.97307500000000002</v>
      </c>
      <c r="NG17">
        <v>12.249269999999999</v>
      </c>
      <c r="NH17">
        <v>2.9628859999999999E-8</v>
      </c>
      <c r="NI17">
        <v>1.8347130000000001E-5</v>
      </c>
      <c r="NJ17">
        <v>0.97467060000000005</v>
      </c>
      <c r="NK17">
        <v>12.372490000000001</v>
      </c>
      <c r="NL17">
        <v>2.8053039999999999E-8</v>
      </c>
      <c r="NM17">
        <v>1.7382010000000001E-5</v>
      </c>
      <c r="NN17">
        <v>0.97625629999999997</v>
      </c>
      <c r="NO17">
        <v>11.741390000000001</v>
      </c>
      <c r="NP17">
        <v>2.6895520000000001E-8</v>
      </c>
      <c r="NQ17">
        <v>1.667265E-5</v>
      </c>
      <c r="NR17">
        <v>0.97776850000000004</v>
      </c>
      <c r="NS17">
        <v>11.067130000000001</v>
      </c>
      <c r="NT17">
        <v>2.580814E-8</v>
      </c>
      <c r="NU17">
        <v>1.6005930000000001E-5</v>
      </c>
      <c r="NV17">
        <v>0.9787515</v>
      </c>
      <c r="NW17">
        <v>10.8748</v>
      </c>
      <c r="NX17">
        <v>2.5726719999999999E-8</v>
      </c>
      <c r="NY17">
        <v>1.5965540000000001E-5</v>
      </c>
      <c r="NZ17">
        <v>0.9784273</v>
      </c>
      <c r="OA17">
        <v>11.11285</v>
      </c>
      <c r="OB17">
        <v>3.086299E-8</v>
      </c>
      <c r="OC17">
        <v>1.9157690000000001E-5</v>
      </c>
      <c r="OD17">
        <v>0.97780739999999999</v>
      </c>
      <c r="OE17">
        <v>12.37233</v>
      </c>
      <c r="OF17">
        <v>3.6541700000000001E-8</v>
      </c>
      <c r="OG17">
        <v>2.2680369999999998E-5</v>
      </c>
      <c r="OH17">
        <v>0.97723780000000005</v>
      </c>
      <c r="OI17">
        <v>13.069660000000001</v>
      </c>
      <c r="OJ17">
        <v>3.9420749999999999E-8</v>
      </c>
      <c r="OK17">
        <v>2.445656E-5</v>
      </c>
    </row>
    <row r="18" spans="1:401" x14ac:dyDescent="0.35">
      <c r="A18">
        <v>18</v>
      </c>
      <c r="B18" t="s">
        <v>4</v>
      </c>
      <c r="C18" t="s">
        <v>5</v>
      </c>
      <c r="D18" t="s">
        <v>22</v>
      </c>
      <c r="E18">
        <v>869.7011</v>
      </c>
      <c r="F18">
        <v>0.65945969999999998</v>
      </c>
      <c r="G18">
        <v>12.61397</v>
      </c>
      <c r="H18">
        <v>1.9141950000000001E-2</v>
      </c>
      <c r="I18">
        <v>14.21588</v>
      </c>
      <c r="J18">
        <v>0.65971340000000001</v>
      </c>
      <c r="K18">
        <v>13.4406</v>
      </c>
      <c r="L18" s="1">
        <v>3.5984109999999999E-4</v>
      </c>
      <c r="M18">
        <v>0.37266129999999997</v>
      </c>
      <c r="N18">
        <v>0.65988480000000005</v>
      </c>
      <c r="O18">
        <v>13.66156</v>
      </c>
      <c r="P18" s="1">
        <v>2.8258649999999999E-4</v>
      </c>
      <c r="Q18" s="1">
        <v>0.304481</v>
      </c>
      <c r="R18">
        <v>0.66017170000000003</v>
      </c>
      <c r="S18">
        <v>13.6151</v>
      </c>
      <c r="T18" s="1">
        <v>2.4851879999999998E-4</v>
      </c>
      <c r="U18" s="1">
        <v>0.26727400000000001</v>
      </c>
      <c r="V18">
        <v>0.66026750000000001</v>
      </c>
      <c r="W18">
        <v>13.574059999999999</v>
      </c>
      <c r="X18" s="1">
        <v>2.2155260000000001E-4</v>
      </c>
      <c r="Y18" s="1">
        <v>0.23830870000000001</v>
      </c>
      <c r="Z18">
        <v>0.66019309999999998</v>
      </c>
      <c r="AA18">
        <v>13.12466</v>
      </c>
      <c r="AB18" s="1">
        <v>1.9777569999999999E-4</v>
      </c>
      <c r="AC18" s="1">
        <v>0.21241750000000001</v>
      </c>
      <c r="AD18">
        <v>0.66001100000000001</v>
      </c>
      <c r="AE18">
        <v>12.57794</v>
      </c>
      <c r="AF18" s="1">
        <v>1.7864239999999999E-4</v>
      </c>
      <c r="AG18" s="1">
        <v>0.19177739999999999</v>
      </c>
      <c r="AH18">
        <v>0.65963859999999996</v>
      </c>
      <c r="AI18">
        <v>12.479189999999999</v>
      </c>
      <c r="AJ18" s="1">
        <v>1.6527170000000001E-4</v>
      </c>
      <c r="AK18" s="1">
        <v>0.1774937</v>
      </c>
      <c r="AL18">
        <v>0.65914090000000003</v>
      </c>
      <c r="AM18">
        <v>12.53373</v>
      </c>
      <c r="AN18" s="1">
        <v>1.5843709999999999E-4</v>
      </c>
      <c r="AO18" s="1">
        <v>0.16999739999999999</v>
      </c>
      <c r="AP18">
        <v>0.65869789999999995</v>
      </c>
      <c r="AQ18">
        <v>13.27286</v>
      </c>
      <c r="AR18" s="1">
        <v>1.496821E-4</v>
      </c>
      <c r="AS18" s="1">
        <v>0.1604006</v>
      </c>
      <c r="AT18">
        <v>0.65828129999999996</v>
      </c>
      <c r="AU18">
        <v>13.729810000000001</v>
      </c>
      <c r="AV18" s="1">
        <v>1.40059E-4</v>
      </c>
      <c r="AW18" s="1">
        <v>0.14989649999999999</v>
      </c>
      <c r="AX18">
        <v>0.65785090000000002</v>
      </c>
      <c r="AY18">
        <v>13.68779</v>
      </c>
      <c r="AZ18" s="1">
        <v>1.302474E-4</v>
      </c>
      <c r="BA18" s="1">
        <v>0.13921939999999999</v>
      </c>
      <c r="BB18">
        <v>0.65746720000000003</v>
      </c>
      <c r="BC18">
        <v>13.522690000000001</v>
      </c>
      <c r="BD18" s="1">
        <v>1.210686E-4</v>
      </c>
      <c r="BE18" s="1">
        <v>0.1292914</v>
      </c>
      <c r="BF18">
        <v>0.65708009999999994</v>
      </c>
      <c r="BG18">
        <v>12.909369999999999</v>
      </c>
      <c r="BH18" s="1">
        <v>1.125671E-4</v>
      </c>
      <c r="BI18" s="1">
        <v>0.1200444</v>
      </c>
      <c r="BJ18">
        <v>0.65667529999999996</v>
      </c>
      <c r="BK18">
        <v>12.39156</v>
      </c>
      <c r="BL18" s="1">
        <v>1.043352E-4</v>
      </c>
      <c r="BM18" s="1">
        <v>0.1111316</v>
      </c>
      <c r="BN18">
        <v>0.65477169999999996</v>
      </c>
      <c r="BO18">
        <v>12.2629</v>
      </c>
      <c r="BP18" s="1">
        <v>1.062379E-4</v>
      </c>
      <c r="BQ18" s="1">
        <v>0.1139406</v>
      </c>
      <c r="BR18">
        <v>0.65166550000000001</v>
      </c>
      <c r="BS18">
        <v>12.15832</v>
      </c>
      <c r="BT18" s="1">
        <v>1.3188849999999999E-4</v>
      </c>
      <c r="BU18" s="1">
        <v>0.14131650000000001</v>
      </c>
      <c r="BV18">
        <v>0.64923529999999996</v>
      </c>
      <c r="BW18">
        <v>12.45646</v>
      </c>
      <c r="BX18" s="1">
        <v>1.4439729999999999E-4</v>
      </c>
      <c r="BY18" s="1">
        <v>0.1539711</v>
      </c>
      <c r="BZ18">
        <v>0.64759829999999996</v>
      </c>
      <c r="CA18">
        <v>12.274480000000001</v>
      </c>
      <c r="CB18" s="1">
        <v>1.4040560000000001E-4</v>
      </c>
      <c r="CC18" s="1">
        <v>0.14899029999999999</v>
      </c>
      <c r="CD18">
        <v>0.64531510000000003</v>
      </c>
      <c r="CE18">
        <v>12.1343</v>
      </c>
      <c r="CF18" s="1">
        <v>1.3243519999999999E-4</v>
      </c>
      <c r="CG18" s="1">
        <v>0.140153</v>
      </c>
      <c r="CH18">
        <v>0.64340759999999997</v>
      </c>
      <c r="CI18">
        <v>11.641260000000001</v>
      </c>
      <c r="CJ18" s="1">
        <v>1.2268390000000001E-4</v>
      </c>
      <c r="CK18" s="1">
        <v>0.12983220000000001</v>
      </c>
      <c r="CL18">
        <v>0.64141329999999996</v>
      </c>
      <c r="CM18">
        <v>11.040279999999999</v>
      </c>
      <c r="CN18" s="1">
        <v>1.130284E-4</v>
      </c>
      <c r="CO18" s="1">
        <v>0.1196359</v>
      </c>
      <c r="CP18">
        <v>0.63935759999999997</v>
      </c>
      <c r="CQ18">
        <v>10.690110000000001</v>
      </c>
      <c r="CR18" s="1">
        <v>1.0406780000000001E-4</v>
      </c>
      <c r="CS18" s="1">
        <v>0.1101473</v>
      </c>
      <c r="CT18">
        <v>0.63713520000000001</v>
      </c>
      <c r="CU18">
        <v>10.44157</v>
      </c>
      <c r="CV18" s="1">
        <v>9.5106459999999999E-5</v>
      </c>
      <c r="CW18" s="1">
        <v>0.10064720000000001</v>
      </c>
      <c r="CX18">
        <v>0.63479039999999998</v>
      </c>
      <c r="CY18">
        <v>10.41156</v>
      </c>
      <c r="CZ18" s="1">
        <v>8.6691679999999994E-5</v>
      </c>
      <c r="DA18" s="1">
        <v>9.1763719999999993E-2</v>
      </c>
      <c r="DB18">
        <v>0.63229020000000002</v>
      </c>
      <c r="DC18">
        <v>11.08384</v>
      </c>
      <c r="DD18" s="1">
        <v>7.9483870000000004E-5</v>
      </c>
      <c r="DE18" s="1">
        <v>8.4166989999999997E-2</v>
      </c>
      <c r="DF18">
        <v>0.62997289999999995</v>
      </c>
      <c r="DG18">
        <v>11.117570000000001</v>
      </c>
      <c r="DH18" s="1">
        <v>7.3241670000000005E-5</v>
      </c>
      <c r="DI18" s="1">
        <v>7.7496570000000001E-2</v>
      </c>
      <c r="DJ18">
        <v>0.62781299999999995</v>
      </c>
      <c r="DK18">
        <v>11.13368</v>
      </c>
      <c r="DL18" s="1">
        <v>6.5482900000000003E-5</v>
      </c>
      <c r="DM18" s="1">
        <v>6.924044E-2</v>
      </c>
      <c r="DN18">
        <v>0.62531760000000003</v>
      </c>
      <c r="DO18">
        <v>11.15428</v>
      </c>
      <c r="DP18" s="1">
        <v>5.9283400000000002E-5</v>
      </c>
      <c r="DQ18" s="1">
        <v>6.2652659999999999E-2</v>
      </c>
      <c r="DR18">
        <v>0.62296799999999997</v>
      </c>
      <c r="DS18">
        <v>10.71686</v>
      </c>
      <c r="DT18" s="1">
        <v>5.3116089999999997E-5</v>
      </c>
      <c r="DU18" s="1">
        <v>5.6137670000000001E-2</v>
      </c>
      <c r="DV18">
        <v>0.62063789999999996</v>
      </c>
      <c r="DW18">
        <v>10.26965</v>
      </c>
      <c r="DX18" s="1">
        <v>4.7980560000000003E-5</v>
      </c>
      <c r="DY18" s="1">
        <v>5.0668049999999999E-2</v>
      </c>
      <c r="DZ18">
        <v>0.61809480000000006</v>
      </c>
      <c r="EA18">
        <v>10.17343</v>
      </c>
      <c r="EB18" s="1">
        <v>4.2982299999999997E-5</v>
      </c>
      <c r="EC18" s="1">
        <v>4.5357389999999997E-2</v>
      </c>
      <c r="ED18">
        <v>0.61528020000000005</v>
      </c>
      <c r="EE18">
        <v>10.421939999999999</v>
      </c>
      <c r="EF18" s="1">
        <v>3.8379800000000001E-5</v>
      </c>
      <c r="EG18" s="1">
        <v>4.044085E-2</v>
      </c>
      <c r="EH18">
        <v>0.6124018</v>
      </c>
      <c r="EI18">
        <v>11.551170000000001</v>
      </c>
      <c r="EJ18" s="1">
        <v>3.3015729999999998E-5</v>
      </c>
      <c r="EK18" s="1">
        <v>3.4688469999999999E-2</v>
      </c>
      <c r="EL18">
        <v>0.60955539999999997</v>
      </c>
      <c r="EM18">
        <v>11.916119999999999</v>
      </c>
      <c r="EN18" s="1">
        <v>2.8364879999999999E-5</v>
      </c>
      <c r="EO18" s="1">
        <v>2.9748710000000001E-2</v>
      </c>
      <c r="EP18">
        <v>0.60658880000000004</v>
      </c>
      <c r="EQ18">
        <v>12.063409999999999</v>
      </c>
      <c r="ER18" s="1">
        <v>2.428695E-5</v>
      </c>
      <c r="ES18" s="1">
        <v>2.5399999999999999E-2</v>
      </c>
      <c r="ET18">
        <v>0.60416159999999997</v>
      </c>
      <c r="EU18">
        <v>12.3506</v>
      </c>
      <c r="EV18" s="1">
        <v>2.1066730000000002E-5</v>
      </c>
      <c r="EW18" s="1">
        <v>2.196567E-2</v>
      </c>
      <c r="EX18">
        <v>0.6012111</v>
      </c>
      <c r="EY18">
        <v>11.640549999999999</v>
      </c>
      <c r="EZ18" s="1">
        <v>1.8162210000000001E-5</v>
      </c>
      <c r="FA18" s="1">
        <v>1.8862879999999999E-2</v>
      </c>
      <c r="FB18">
        <v>0.59728460000000005</v>
      </c>
      <c r="FC18">
        <v>10.45651</v>
      </c>
      <c r="FD18" s="1">
        <v>1.5918360000000001E-5</v>
      </c>
      <c r="FE18" s="1">
        <v>1.645433E-2</v>
      </c>
      <c r="FF18">
        <v>0.5946726</v>
      </c>
      <c r="FG18">
        <v>10.16825</v>
      </c>
      <c r="FH18" s="1">
        <v>1.434964E-5</v>
      </c>
      <c r="FI18" s="1">
        <v>1.4800890000000001E-2</v>
      </c>
      <c r="FJ18">
        <v>0.59567510000000001</v>
      </c>
      <c r="FK18">
        <v>10.520530000000001</v>
      </c>
      <c r="FL18">
        <v>1.0661760000000001E-5</v>
      </c>
      <c r="FM18" s="1">
        <v>1.0761359999999999E-2</v>
      </c>
      <c r="FN18">
        <v>0.59690650000000001</v>
      </c>
      <c r="FO18">
        <v>11.825559999999999</v>
      </c>
      <c r="FP18">
        <v>6.8715729999999999E-6</v>
      </c>
      <c r="FQ18" s="1">
        <v>6.8853020000000003E-3</v>
      </c>
      <c r="FR18">
        <v>0.597468</v>
      </c>
      <c r="FS18">
        <v>12.46111</v>
      </c>
      <c r="FT18">
        <v>4.6909820000000004E-6</v>
      </c>
      <c r="FU18" s="1">
        <v>4.691593E-3</v>
      </c>
      <c r="FV18">
        <v>0.59751449999999995</v>
      </c>
      <c r="FW18">
        <v>12.4933</v>
      </c>
      <c r="FX18">
        <v>3.601754E-6</v>
      </c>
      <c r="FY18" s="1">
        <v>3.5975080000000001E-3</v>
      </c>
      <c r="FZ18">
        <v>0.59732359999999995</v>
      </c>
      <c r="GA18">
        <v>12.511810000000001</v>
      </c>
      <c r="GB18">
        <v>2.9920650000000002E-6</v>
      </c>
      <c r="GC18" s="1">
        <v>2.9831139999999998E-3</v>
      </c>
      <c r="GD18">
        <v>0.59693269999999998</v>
      </c>
      <c r="GE18">
        <v>11.7281</v>
      </c>
      <c r="GF18">
        <v>2.6199959999999998E-6</v>
      </c>
      <c r="GG18" s="1">
        <v>2.6066319999999998E-3</v>
      </c>
      <c r="GH18">
        <v>0.59648760000000001</v>
      </c>
      <c r="GI18">
        <v>10.878819999999999</v>
      </c>
      <c r="GJ18">
        <v>2.361809E-6</v>
      </c>
      <c r="GK18" s="1">
        <v>2.3430180000000001E-3</v>
      </c>
      <c r="GL18">
        <v>0.59614250000000002</v>
      </c>
      <c r="GM18">
        <v>10.66658</v>
      </c>
      <c r="GN18">
        <v>2.1415819999999999E-6</v>
      </c>
      <c r="GO18">
        <v>2.1146849999999998E-3</v>
      </c>
      <c r="GP18">
        <v>0.59628440000000005</v>
      </c>
      <c r="GQ18">
        <v>10.708769999999999</v>
      </c>
      <c r="GR18">
        <v>1.8113360000000001E-6</v>
      </c>
      <c r="GS18">
        <v>1.77831E-3</v>
      </c>
      <c r="GT18">
        <v>0.59646889999999997</v>
      </c>
      <c r="GU18">
        <v>11.06199</v>
      </c>
      <c r="GV18">
        <v>1.53234E-6</v>
      </c>
      <c r="GW18">
        <v>1.500693E-3</v>
      </c>
      <c r="GX18">
        <v>0.59656849999999995</v>
      </c>
      <c r="GY18">
        <v>11.955959999999999</v>
      </c>
      <c r="GZ18">
        <v>1.35866E-6</v>
      </c>
      <c r="HA18">
        <v>1.327843E-3</v>
      </c>
      <c r="HB18">
        <v>0.59663759999999999</v>
      </c>
      <c r="HC18">
        <v>12.022030000000001</v>
      </c>
      <c r="HD18">
        <v>1.242286E-6</v>
      </c>
      <c r="HE18">
        <v>1.2108279999999999E-3</v>
      </c>
      <c r="HF18">
        <v>0.59665639999999998</v>
      </c>
      <c r="HG18">
        <v>11.768409999999999</v>
      </c>
      <c r="HH18">
        <v>1.1592099999999999E-6</v>
      </c>
      <c r="HI18">
        <v>1.126607E-3</v>
      </c>
      <c r="HJ18">
        <v>0.59666039999999998</v>
      </c>
      <c r="HK18">
        <v>10.995900000000001</v>
      </c>
      <c r="HL18">
        <v>1.0929069999999999E-6</v>
      </c>
      <c r="HM18">
        <v>1.0587179999999999E-3</v>
      </c>
      <c r="HN18">
        <v>0.59665869999999999</v>
      </c>
      <c r="HO18">
        <v>10.72697</v>
      </c>
      <c r="HP18">
        <v>1.0359229999999999E-6</v>
      </c>
      <c r="HQ18">
        <v>1.0002539999999999E-3</v>
      </c>
      <c r="HR18">
        <v>0.59678109999999995</v>
      </c>
      <c r="HS18">
        <v>10.63416</v>
      </c>
      <c r="HT18">
        <v>9.7812960000000002E-7</v>
      </c>
      <c r="HU18">
        <v>9.4037769999999997E-4</v>
      </c>
      <c r="HV18">
        <v>0.59700609999999998</v>
      </c>
      <c r="HW18">
        <v>10.54602</v>
      </c>
      <c r="HX18">
        <v>8.9219479999999999E-7</v>
      </c>
      <c r="HY18">
        <v>8.5406220000000001E-4</v>
      </c>
      <c r="HZ18">
        <v>0.59723079999999995</v>
      </c>
      <c r="IA18">
        <v>10.78881</v>
      </c>
      <c r="IB18">
        <v>8.1719870000000003E-7</v>
      </c>
      <c r="IC18">
        <v>7.7988060000000004E-4</v>
      </c>
      <c r="ID18">
        <v>0.59746460000000001</v>
      </c>
      <c r="IE18">
        <v>11.52901</v>
      </c>
      <c r="IF18">
        <v>7.6194979999999998E-7</v>
      </c>
      <c r="IG18">
        <v>7.2489129999999996E-4</v>
      </c>
      <c r="IH18">
        <v>0.59768719999999997</v>
      </c>
      <c r="II18">
        <v>11.852980000000001</v>
      </c>
      <c r="IJ18">
        <v>7.2130900000000002E-7</v>
      </c>
      <c r="IK18">
        <v>6.8375909999999996E-4</v>
      </c>
      <c r="IL18">
        <v>0.59787800000000002</v>
      </c>
      <c r="IM18">
        <v>12.00109</v>
      </c>
      <c r="IN18">
        <v>6.8795459999999997E-7</v>
      </c>
      <c r="IO18">
        <v>6.5041199999999995E-4</v>
      </c>
      <c r="IP18">
        <v>0.59807279999999996</v>
      </c>
      <c r="IQ18">
        <v>11.271800000000001</v>
      </c>
      <c r="IR18">
        <v>6.5600049999999996E-7</v>
      </c>
      <c r="IS18">
        <v>6.1847020000000005E-4</v>
      </c>
      <c r="IT18">
        <v>0.59827010000000003</v>
      </c>
      <c r="IU18">
        <v>10.644729999999999</v>
      </c>
      <c r="IV18">
        <v>6.2998950000000003E-7</v>
      </c>
      <c r="IW18">
        <v>5.9246129999999996E-4</v>
      </c>
      <c r="IX18">
        <v>0.59837030000000002</v>
      </c>
      <c r="IY18">
        <v>10.57784</v>
      </c>
      <c r="IZ18">
        <v>6.0935639999999996E-7</v>
      </c>
      <c r="JA18">
        <v>5.7219140000000003E-4</v>
      </c>
      <c r="JB18">
        <v>0.59834330000000002</v>
      </c>
      <c r="JC18">
        <v>10.65583</v>
      </c>
      <c r="JD18">
        <v>6.092321E-7</v>
      </c>
      <c r="JE18">
        <v>5.714982E-4</v>
      </c>
      <c r="JF18">
        <v>0.59825390000000001</v>
      </c>
      <c r="JG18">
        <v>11.556039999999999</v>
      </c>
      <c r="JH18">
        <v>6.1180409999999996E-7</v>
      </c>
      <c r="JI18">
        <v>5.7269139999999998E-4</v>
      </c>
      <c r="JJ18">
        <v>0.59823919999999997</v>
      </c>
      <c r="JK18">
        <v>12.083589999999999</v>
      </c>
      <c r="JL18">
        <v>6.0287190000000001E-7</v>
      </c>
      <c r="JM18">
        <v>5.631837E-4</v>
      </c>
      <c r="JN18">
        <v>0.59825349999999999</v>
      </c>
      <c r="JO18">
        <v>11.994249999999999</v>
      </c>
      <c r="JP18">
        <v>5.8569209999999999E-7</v>
      </c>
      <c r="JQ18">
        <v>5.4631310000000002E-4</v>
      </c>
      <c r="JR18">
        <v>0.5981938</v>
      </c>
      <c r="JS18">
        <v>12.194039999999999</v>
      </c>
      <c r="JT18">
        <v>5.6655340000000005E-7</v>
      </c>
      <c r="JU18">
        <v>5.2779309999999996E-4</v>
      </c>
      <c r="JV18">
        <v>0.59821829999999998</v>
      </c>
      <c r="JW18">
        <v>11.764659999999999</v>
      </c>
      <c r="JX18">
        <v>5.430274E-7</v>
      </c>
      <c r="JY18">
        <v>5.0540109999999997E-4</v>
      </c>
      <c r="JZ18">
        <v>0.59819370000000005</v>
      </c>
      <c r="KA18">
        <v>10.77646</v>
      </c>
      <c r="KB18">
        <v>5.2309379999999997E-7</v>
      </c>
      <c r="KC18">
        <v>4.8636939999999998E-4</v>
      </c>
      <c r="KD18">
        <v>0.59805949999999997</v>
      </c>
      <c r="KE18">
        <v>10.513109999999999</v>
      </c>
      <c r="KF18">
        <v>5.0790479999999998E-7</v>
      </c>
      <c r="KG18">
        <v>4.7261219999999998E-4</v>
      </c>
      <c r="KH18">
        <v>0.59759099999999998</v>
      </c>
      <c r="KI18">
        <v>10.644830000000001</v>
      </c>
      <c r="KJ18">
        <v>5.2324480000000001E-7</v>
      </c>
      <c r="KK18">
        <v>4.8754290000000002E-4</v>
      </c>
      <c r="KL18">
        <v>0.59713059999999996</v>
      </c>
      <c r="KM18">
        <v>11.79813</v>
      </c>
      <c r="KN18">
        <v>5.4061339999999997E-7</v>
      </c>
      <c r="KO18">
        <v>5.0305860000000001E-4</v>
      </c>
      <c r="KP18">
        <v>0.5966823</v>
      </c>
      <c r="KQ18">
        <v>12.593579999999999</v>
      </c>
      <c r="KR18">
        <v>5.3977030000000005E-7</v>
      </c>
      <c r="KS18">
        <v>5.0173220000000003E-4</v>
      </c>
      <c r="KT18">
        <v>0.59626869999999998</v>
      </c>
      <c r="KU18">
        <v>12.886889999999999</v>
      </c>
      <c r="KV18">
        <v>5.2840789999999996E-7</v>
      </c>
      <c r="KW18">
        <v>4.9068919999999995E-4</v>
      </c>
      <c r="KX18">
        <v>0.59584610000000005</v>
      </c>
      <c r="KY18">
        <v>12.80081</v>
      </c>
      <c r="KZ18">
        <v>5.1121420000000002E-7</v>
      </c>
      <c r="LA18">
        <v>4.7441300000000003E-4</v>
      </c>
      <c r="LB18">
        <v>0.59545199999999998</v>
      </c>
      <c r="LC18">
        <v>11.88594</v>
      </c>
      <c r="LD18">
        <v>4.9083439999999998E-7</v>
      </c>
      <c r="LE18">
        <v>4.5536989999999999E-4</v>
      </c>
      <c r="LF18">
        <v>0.59505240000000004</v>
      </c>
      <c r="LG18">
        <v>10.891209999999999</v>
      </c>
      <c r="LH18">
        <v>4.7141320000000002E-7</v>
      </c>
      <c r="LI18">
        <v>4.3719260000000003E-4</v>
      </c>
      <c r="LJ18">
        <v>0.59482630000000003</v>
      </c>
      <c r="LK18">
        <v>10.62107</v>
      </c>
      <c r="LL18">
        <v>4.4795889999999998E-7</v>
      </c>
      <c r="LM18">
        <v>4.148771E-4</v>
      </c>
      <c r="LN18">
        <v>0.59485969999999999</v>
      </c>
      <c r="LO18">
        <v>10.8246</v>
      </c>
      <c r="LP18">
        <v>4.0115509999999999E-7</v>
      </c>
      <c r="LQ18">
        <v>3.7078149999999999E-4</v>
      </c>
      <c r="LR18">
        <v>0.59497840000000002</v>
      </c>
      <c r="LS18">
        <v>12.10913</v>
      </c>
      <c r="LT18">
        <v>3.5888040000000002E-7</v>
      </c>
      <c r="LU18">
        <v>3.3192269999999998E-4</v>
      </c>
      <c r="LV18">
        <v>0.59506170000000003</v>
      </c>
      <c r="LW18">
        <v>12.81033</v>
      </c>
      <c r="LX18">
        <v>3.302924E-7</v>
      </c>
      <c r="LY18">
        <v>3.0569370000000002E-4</v>
      </c>
      <c r="LZ18">
        <v>0.59507710000000003</v>
      </c>
      <c r="MA18">
        <v>13.00661</v>
      </c>
      <c r="MB18">
        <v>3.1138290000000001E-7</v>
      </c>
      <c r="MC18">
        <v>2.8842229999999998E-4</v>
      </c>
      <c r="MD18">
        <v>0.59510410000000002</v>
      </c>
      <c r="ME18">
        <v>12.790139999999999</v>
      </c>
      <c r="MF18">
        <v>2.9654290000000002E-7</v>
      </c>
      <c r="MG18">
        <v>2.747313E-4</v>
      </c>
      <c r="MH18">
        <v>0.59510540000000001</v>
      </c>
      <c r="MI18">
        <v>11.96885</v>
      </c>
      <c r="MJ18">
        <v>2.8427310000000001E-7</v>
      </c>
      <c r="MK18">
        <v>2.6343109999999999E-4</v>
      </c>
      <c r="ML18">
        <v>0.59510609999999997</v>
      </c>
      <c r="MM18">
        <v>10.896100000000001</v>
      </c>
      <c r="MN18">
        <v>2.7340530000000001E-7</v>
      </c>
      <c r="MO18">
        <v>2.533689E-4</v>
      </c>
      <c r="MP18">
        <v>0.59536290000000003</v>
      </c>
      <c r="MQ18">
        <v>10.622199999999999</v>
      </c>
      <c r="MR18">
        <v>2.5924300000000001E-7</v>
      </c>
      <c r="MS18">
        <v>2.3974209999999999E-4</v>
      </c>
      <c r="MT18">
        <v>0.59604140000000005</v>
      </c>
      <c r="MU18">
        <v>10.84864</v>
      </c>
      <c r="MV18">
        <v>2.1721819999999999E-7</v>
      </c>
      <c r="MW18">
        <v>2.001792E-4</v>
      </c>
      <c r="MX18">
        <v>0.59679959999999999</v>
      </c>
      <c r="MY18">
        <v>11.86529</v>
      </c>
      <c r="MZ18">
        <v>1.8001340000000001E-7</v>
      </c>
      <c r="NA18">
        <v>1.661609E-4</v>
      </c>
      <c r="NB18">
        <v>0.59744660000000005</v>
      </c>
      <c r="NC18">
        <v>11.72339</v>
      </c>
      <c r="ND18">
        <v>1.581926E-7</v>
      </c>
      <c r="NE18">
        <v>1.4628039999999999E-4</v>
      </c>
      <c r="NF18">
        <v>0.59811349999999996</v>
      </c>
      <c r="NG18">
        <v>12.334009999999999</v>
      </c>
      <c r="NH18">
        <v>1.4572880000000001E-7</v>
      </c>
      <c r="NI18">
        <v>1.349884E-4</v>
      </c>
      <c r="NJ18">
        <v>0.59868900000000003</v>
      </c>
      <c r="NK18">
        <v>12.512079999999999</v>
      </c>
      <c r="NL18">
        <v>1.38307E-7</v>
      </c>
      <c r="NM18">
        <v>1.281838E-4</v>
      </c>
      <c r="NN18">
        <v>0.59929650000000001</v>
      </c>
      <c r="NO18">
        <v>11.842169999999999</v>
      </c>
      <c r="NP18">
        <v>1.329264E-7</v>
      </c>
      <c r="NQ18">
        <v>1.232808E-4</v>
      </c>
      <c r="NR18">
        <v>0.59984459999999995</v>
      </c>
      <c r="NS18">
        <v>11.095319999999999</v>
      </c>
      <c r="NT18">
        <v>1.2780380000000001E-7</v>
      </c>
      <c r="NU18">
        <v>1.185289E-4</v>
      </c>
      <c r="NV18">
        <v>0.60010640000000004</v>
      </c>
      <c r="NW18">
        <v>10.864879999999999</v>
      </c>
      <c r="NX18">
        <v>1.2792020000000001E-7</v>
      </c>
      <c r="NY18">
        <v>1.191535E-4</v>
      </c>
      <c r="NZ18">
        <v>0.59976019999999997</v>
      </c>
      <c r="OA18">
        <v>11.11327</v>
      </c>
      <c r="OB18">
        <v>1.5382399999999999E-7</v>
      </c>
      <c r="OC18">
        <v>1.439515E-4</v>
      </c>
      <c r="OD18">
        <v>0.59935050000000001</v>
      </c>
      <c r="OE18">
        <v>12.441000000000001</v>
      </c>
      <c r="OF18">
        <v>1.815812E-7</v>
      </c>
      <c r="OG18">
        <v>1.6944329999999999E-4</v>
      </c>
      <c r="OH18">
        <v>0.59903030000000002</v>
      </c>
      <c r="OI18">
        <v>13.24696</v>
      </c>
      <c r="OJ18">
        <v>1.9542839999999999E-7</v>
      </c>
      <c r="OK18">
        <v>1.8193230000000001E-4</v>
      </c>
    </row>
    <row r="19" spans="1:401" x14ac:dyDescent="0.35">
      <c r="A19">
        <v>19</v>
      </c>
      <c r="B19" t="s">
        <v>4</v>
      </c>
      <c r="C19" t="s">
        <v>5</v>
      </c>
      <c r="D19" t="s">
        <v>23</v>
      </c>
      <c r="E19">
        <v>735.077</v>
      </c>
      <c r="F19">
        <v>0.74406640000000002</v>
      </c>
      <c r="G19">
        <v>12.60276</v>
      </c>
      <c r="H19">
        <v>7.2658979999999998E-2</v>
      </c>
      <c r="I19">
        <v>35.707230000000003</v>
      </c>
      <c r="J19">
        <v>0.74458400000000002</v>
      </c>
      <c r="K19">
        <v>13.46625</v>
      </c>
      <c r="L19" s="1">
        <v>4.6860720000000003E-3</v>
      </c>
      <c r="M19">
        <v>3.065893</v>
      </c>
      <c r="N19">
        <v>0.74498980000000004</v>
      </c>
      <c r="O19">
        <v>13.75282</v>
      </c>
      <c r="P19" s="1">
        <v>4.0871090000000002E-3</v>
      </c>
      <c r="Q19" s="1">
        <v>2.7014659999999999</v>
      </c>
      <c r="R19">
        <v>0.74546570000000001</v>
      </c>
      <c r="S19">
        <v>13.709630000000001</v>
      </c>
      <c r="T19" s="1">
        <v>3.591239E-3</v>
      </c>
      <c r="U19" s="1">
        <v>2.3721220000000001</v>
      </c>
      <c r="V19">
        <v>0.74578599999999995</v>
      </c>
      <c r="W19">
        <v>13.66366</v>
      </c>
      <c r="X19" s="1">
        <v>3.2222499999999999E-3</v>
      </c>
      <c r="Y19" s="1">
        <v>2.1293630000000001</v>
      </c>
      <c r="Z19">
        <v>0.74586149999999996</v>
      </c>
      <c r="AA19">
        <v>13.20609</v>
      </c>
      <c r="AB19" s="1">
        <v>2.8711309999999999E-3</v>
      </c>
      <c r="AC19" s="1">
        <v>1.896987</v>
      </c>
      <c r="AD19">
        <v>0.74581869999999995</v>
      </c>
      <c r="AE19">
        <v>12.6008</v>
      </c>
      <c r="AF19" s="1">
        <v>2.5962799999999999E-3</v>
      </c>
      <c r="AG19" s="1">
        <v>1.7160420000000001</v>
      </c>
      <c r="AH19">
        <v>0.74552779999999996</v>
      </c>
      <c r="AI19">
        <v>12.47921</v>
      </c>
      <c r="AJ19" s="1">
        <v>2.4090769999999999E-3</v>
      </c>
      <c r="AK19" s="1">
        <v>1.593906</v>
      </c>
      <c r="AL19">
        <v>0.74510410000000005</v>
      </c>
      <c r="AM19">
        <v>12.532159999999999</v>
      </c>
      <c r="AN19" s="1">
        <v>2.3020470000000002E-3</v>
      </c>
      <c r="AO19" s="1">
        <v>1.523647</v>
      </c>
      <c r="AP19">
        <v>0.74475349999999996</v>
      </c>
      <c r="AQ19">
        <v>13.291679999999999</v>
      </c>
      <c r="AR19" s="1">
        <v>2.165934E-3</v>
      </c>
      <c r="AS19" s="1">
        <v>1.4340059999999999</v>
      </c>
      <c r="AT19">
        <v>0.74445139999999999</v>
      </c>
      <c r="AU19">
        <v>13.822850000000001</v>
      </c>
      <c r="AV19" s="1">
        <v>2.0193559999999999E-3</v>
      </c>
      <c r="AW19" s="1">
        <v>1.3373280000000001</v>
      </c>
      <c r="AX19">
        <v>0.74415679999999995</v>
      </c>
      <c r="AY19">
        <v>13.80735</v>
      </c>
      <c r="AZ19" s="1">
        <v>1.871831E-3</v>
      </c>
      <c r="BA19" s="1">
        <v>1.2398880000000001</v>
      </c>
      <c r="BB19">
        <v>0.74389380000000005</v>
      </c>
      <c r="BC19">
        <v>13.632960000000001</v>
      </c>
      <c r="BD19" s="1">
        <v>1.7373480000000001E-3</v>
      </c>
      <c r="BE19" s="1">
        <v>1.15134</v>
      </c>
      <c r="BF19">
        <v>0.74367099999999997</v>
      </c>
      <c r="BG19">
        <v>13.00389</v>
      </c>
      <c r="BH19" s="1">
        <v>1.610191E-3</v>
      </c>
      <c r="BI19" s="1">
        <v>1.067313</v>
      </c>
      <c r="BJ19">
        <v>0.74343309999999996</v>
      </c>
      <c r="BK19">
        <v>12.42094</v>
      </c>
      <c r="BL19" s="1">
        <v>1.489083E-3</v>
      </c>
      <c r="BM19" s="1">
        <v>0.98727390000000004</v>
      </c>
      <c r="BN19">
        <v>0.7416005</v>
      </c>
      <c r="BO19">
        <v>12.274240000000001</v>
      </c>
      <c r="BP19" s="1">
        <v>1.5463759999999999E-3</v>
      </c>
      <c r="BQ19" s="1">
        <v>1.0311250000000001</v>
      </c>
      <c r="BR19">
        <v>0.73836440000000003</v>
      </c>
      <c r="BS19">
        <v>12.18516</v>
      </c>
      <c r="BT19" s="1">
        <v>1.8751499999999999E-3</v>
      </c>
      <c r="BU19" s="1">
        <v>1.253789</v>
      </c>
      <c r="BV19">
        <v>0.73611819999999994</v>
      </c>
      <c r="BW19">
        <v>12.50839</v>
      </c>
      <c r="BX19" s="1">
        <v>1.994708E-3</v>
      </c>
      <c r="BY19" s="1">
        <v>1.33517</v>
      </c>
      <c r="BZ19">
        <v>0.73494820000000005</v>
      </c>
      <c r="CA19">
        <v>12.38144</v>
      </c>
      <c r="CB19" s="1">
        <v>1.901259E-3</v>
      </c>
      <c r="CC19" s="1">
        <v>1.273525</v>
      </c>
      <c r="CD19">
        <v>0.73368420000000001</v>
      </c>
      <c r="CE19">
        <v>12.229480000000001</v>
      </c>
      <c r="CF19" s="1">
        <v>1.774196E-3</v>
      </c>
      <c r="CG19" s="1">
        <v>1.1902790000000001</v>
      </c>
      <c r="CH19">
        <v>0.73014129999999999</v>
      </c>
      <c r="CI19">
        <v>11.750389999999999</v>
      </c>
      <c r="CJ19" s="1">
        <v>1.6103549999999999E-3</v>
      </c>
      <c r="CK19" s="1">
        <v>1.0812489999999999</v>
      </c>
      <c r="CL19">
        <v>0.72653820000000002</v>
      </c>
      <c r="CM19">
        <v>11.11408</v>
      </c>
      <c r="CN19" s="1">
        <v>1.4560700000000001E-3</v>
      </c>
      <c r="CO19" s="1">
        <v>0.9787226</v>
      </c>
      <c r="CP19">
        <v>0.72285960000000005</v>
      </c>
      <c r="CQ19">
        <v>10.74508</v>
      </c>
      <c r="CR19" s="1">
        <v>1.314616E-3</v>
      </c>
      <c r="CS19" s="1">
        <v>0.88452989999999998</v>
      </c>
      <c r="CT19">
        <v>0.71902699999999997</v>
      </c>
      <c r="CU19">
        <v>10.487539999999999</v>
      </c>
      <c r="CV19" s="1">
        <v>1.1770369999999999E-3</v>
      </c>
      <c r="CW19" s="1">
        <v>0.79264979999999996</v>
      </c>
      <c r="CX19">
        <v>0.71501700000000001</v>
      </c>
      <c r="CY19">
        <v>10.437099999999999</v>
      </c>
      <c r="CZ19" s="1">
        <v>1.0520320000000001E-3</v>
      </c>
      <c r="DA19" s="1">
        <v>0.70925519999999997</v>
      </c>
      <c r="DB19">
        <v>0.71090529999999996</v>
      </c>
      <c r="DC19">
        <v>11.1219</v>
      </c>
      <c r="DD19" s="1">
        <v>9.4604040000000002E-4</v>
      </c>
      <c r="DE19" s="1">
        <v>0.63852209999999998</v>
      </c>
      <c r="DF19">
        <v>0.7071307</v>
      </c>
      <c r="DG19">
        <v>11.224539999999999</v>
      </c>
      <c r="DH19" s="1">
        <v>8.5342149999999999E-4</v>
      </c>
      <c r="DI19" s="1">
        <v>0.57600709999999999</v>
      </c>
      <c r="DJ19">
        <v>0.70367259999999998</v>
      </c>
      <c r="DK19">
        <v>11.22519</v>
      </c>
      <c r="DL19" s="1">
        <v>7.4941000000000005E-4</v>
      </c>
      <c r="DM19" s="1">
        <v>0.50569750000000002</v>
      </c>
      <c r="DN19">
        <v>0.69990600000000003</v>
      </c>
      <c r="DO19">
        <v>11.26056</v>
      </c>
      <c r="DP19" s="1">
        <v>6.6514419999999996E-4</v>
      </c>
      <c r="DQ19" s="1">
        <v>0.44868619999999998</v>
      </c>
      <c r="DR19">
        <v>0.69645999999999997</v>
      </c>
      <c r="DS19">
        <v>10.8111</v>
      </c>
      <c r="DT19" s="1">
        <v>5.8704000000000004E-4</v>
      </c>
      <c r="DU19" s="1">
        <v>0.3963487</v>
      </c>
      <c r="DV19">
        <v>0.69302160000000002</v>
      </c>
      <c r="DW19">
        <v>10.31434</v>
      </c>
      <c r="DX19" s="1">
        <v>5.2075929999999997E-4</v>
      </c>
      <c r="DY19" s="1">
        <v>0.35182950000000002</v>
      </c>
      <c r="DZ19">
        <v>0.68939130000000004</v>
      </c>
      <c r="EA19">
        <v>10.188980000000001</v>
      </c>
      <c r="EB19" s="1">
        <v>4.583352E-4</v>
      </c>
      <c r="EC19" s="1">
        <v>0.30989070000000002</v>
      </c>
      <c r="ED19">
        <v>0.68554320000000002</v>
      </c>
      <c r="EE19">
        <v>10.435040000000001</v>
      </c>
      <c r="EF19" s="1">
        <v>4.0082619999999997E-4</v>
      </c>
      <c r="EG19" s="1">
        <v>0.27104410000000001</v>
      </c>
      <c r="EH19">
        <v>0.68189699999999998</v>
      </c>
      <c r="EI19">
        <v>11.62138</v>
      </c>
      <c r="EJ19" s="1">
        <v>3.3685170000000001E-4</v>
      </c>
      <c r="EK19" s="1">
        <v>0.22750200000000001</v>
      </c>
      <c r="EL19">
        <v>0.67851289999999997</v>
      </c>
      <c r="EM19">
        <v>12.071429999999999</v>
      </c>
      <c r="EN19" s="1">
        <v>2.8474650000000001E-4</v>
      </c>
      <c r="EO19" s="1">
        <v>0.19209390000000001</v>
      </c>
      <c r="EP19">
        <v>0.67542100000000005</v>
      </c>
      <c r="EQ19">
        <v>12.22326</v>
      </c>
      <c r="ER19" s="1">
        <v>2.3989430000000001E-4</v>
      </c>
      <c r="ES19" s="1">
        <v>0.1614312</v>
      </c>
      <c r="ET19">
        <v>0.67305839999999995</v>
      </c>
      <c r="EU19">
        <v>12.53504</v>
      </c>
      <c r="EV19" s="1">
        <v>2.05723E-4</v>
      </c>
      <c r="EW19" s="1">
        <v>0.13833380000000001</v>
      </c>
      <c r="EX19">
        <v>0.67094759999999998</v>
      </c>
      <c r="EY19">
        <v>11.82685</v>
      </c>
      <c r="EZ19" s="1">
        <v>1.751112E-4</v>
      </c>
      <c r="FA19" s="1">
        <v>0.1178898</v>
      </c>
      <c r="FB19">
        <v>0.66856709999999997</v>
      </c>
      <c r="FC19">
        <v>10.56301</v>
      </c>
      <c r="FD19" s="1">
        <v>1.5087729999999999E-4</v>
      </c>
      <c r="FE19" s="1">
        <v>0.10160669999999999</v>
      </c>
      <c r="FF19">
        <v>0.66773479999999996</v>
      </c>
      <c r="FG19">
        <v>10.196569999999999</v>
      </c>
      <c r="FH19" s="1">
        <v>1.368699E-4</v>
      </c>
      <c r="FI19" s="1">
        <v>9.2287649999999999E-2</v>
      </c>
      <c r="FJ19">
        <v>0.67151090000000002</v>
      </c>
      <c r="FK19">
        <v>10.531739999999999</v>
      </c>
      <c r="FL19" s="1">
        <v>9.7693129999999997E-5</v>
      </c>
      <c r="FM19" s="1">
        <v>6.4767329999999998E-2</v>
      </c>
      <c r="FN19">
        <v>0.67525710000000005</v>
      </c>
      <c r="FO19">
        <v>11.88514</v>
      </c>
      <c r="FP19" s="1">
        <v>6.3790900000000006E-5</v>
      </c>
      <c r="FQ19" s="1">
        <v>4.1972589999999997E-2</v>
      </c>
      <c r="FR19">
        <v>0.67749020000000004</v>
      </c>
      <c r="FS19">
        <v>12.62452</v>
      </c>
      <c r="FT19">
        <v>4.4520249999999998E-5</v>
      </c>
      <c r="FU19" s="1">
        <v>2.9196110000000001E-2</v>
      </c>
      <c r="FV19">
        <v>0.67864789999999997</v>
      </c>
      <c r="FW19">
        <v>12.685079999999999</v>
      </c>
      <c r="FX19">
        <v>3.4735150000000002E-5</v>
      </c>
      <c r="FY19" s="1">
        <v>2.2720939999999998E-2</v>
      </c>
      <c r="FZ19">
        <v>0.67920499999999995</v>
      </c>
      <c r="GA19">
        <v>12.7003</v>
      </c>
      <c r="GB19">
        <v>2.913222E-5</v>
      </c>
      <c r="GC19" s="1">
        <v>1.90105E-2</v>
      </c>
      <c r="GD19">
        <v>0.67937069999999999</v>
      </c>
      <c r="GE19">
        <v>11.89842</v>
      </c>
      <c r="GF19">
        <v>2.563567E-5</v>
      </c>
      <c r="GG19" s="1">
        <v>1.6688700000000001E-2</v>
      </c>
      <c r="GH19">
        <v>0.67936660000000004</v>
      </c>
      <c r="GI19">
        <v>10.9658</v>
      </c>
      <c r="GJ19">
        <v>2.3139899999999998E-5</v>
      </c>
      <c r="GK19" s="1">
        <v>1.5022779999999999E-2</v>
      </c>
      <c r="GL19">
        <v>0.67948750000000002</v>
      </c>
      <c r="GM19">
        <v>10.695779999999999</v>
      </c>
      <c r="GN19">
        <v>2.0878520000000001E-5</v>
      </c>
      <c r="GO19" s="1">
        <v>1.3498670000000001E-2</v>
      </c>
      <c r="GP19">
        <v>0.68004359999999997</v>
      </c>
      <c r="GQ19">
        <v>10.725989999999999</v>
      </c>
      <c r="GR19">
        <v>1.7575150000000001E-5</v>
      </c>
      <c r="GS19" s="1">
        <v>1.1303870000000001E-2</v>
      </c>
      <c r="GT19">
        <v>0.68048359999999997</v>
      </c>
      <c r="GU19">
        <v>11.08639</v>
      </c>
      <c r="GV19">
        <v>1.49689E-5</v>
      </c>
      <c r="GW19">
        <v>9.5982020000000001E-3</v>
      </c>
      <c r="GX19">
        <v>0.68078559999999999</v>
      </c>
      <c r="GY19">
        <v>12.02929</v>
      </c>
      <c r="GZ19">
        <v>1.335655E-5</v>
      </c>
      <c r="HA19">
        <v>8.5417219999999999E-3</v>
      </c>
      <c r="HB19">
        <v>0.68092319999999995</v>
      </c>
      <c r="HC19">
        <v>12.163320000000001</v>
      </c>
      <c r="HD19">
        <v>1.2255200000000001E-5</v>
      </c>
      <c r="HE19">
        <v>7.8136869999999997E-3</v>
      </c>
      <c r="HF19">
        <v>0.68098590000000003</v>
      </c>
      <c r="HG19">
        <v>11.895060000000001</v>
      </c>
      <c r="HH19">
        <v>1.145668E-5</v>
      </c>
      <c r="HI19">
        <v>7.2815659999999997E-3</v>
      </c>
      <c r="HJ19">
        <v>0.68102090000000004</v>
      </c>
      <c r="HK19">
        <v>11.085430000000001</v>
      </c>
      <c r="HL19">
        <v>1.081257E-5</v>
      </c>
      <c r="HM19">
        <v>6.8490740000000001E-3</v>
      </c>
      <c r="HN19">
        <v>0.68103860000000005</v>
      </c>
      <c r="HO19">
        <v>10.753360000000001</v>
      </c>
      <c r="HP19">
        <v>1.0260980000000001E-5</v>
      </c>
      <c r="HQ19">
        <v>6.4783649999999998E-3</v>
      </c>
      <c r="HR19">
        <v>0.68111429999999995</v>
      </c>
      <c r="HS19">
        <v>10.644170000000001</v>
      </c>
      <c r="HT19">
        <v>9.6589910000000006E-6</v>
      </c>
      <c r="HU19">
        <v>6.0732549999999996E-3</v>
      </c>
      <c r="HV19">
        <v>0.68137429999999999</v>
      </c>
      <c r="HW19">
        <v>10.54786</v>
      </c>
      <c r="HX19">
        <v>8.8017370000000003E-6</v>
      </c>
      <c r="HY19">
        <v>5.5111359999999998E-3</v>
      </c>
      <c r="HZ19">
        <v>0.68157639999999997</v>
      </c>
      <c r="IA19">
        <v>10.78895</v>
      </c>
      <c r="IB19">
        <v>8.0876390000000003E-6</v>
      </c>
      <c r="IC19">
        <v>5.0465589999999999E-3</v>
      </c>
      <c r="ID19">
        <v>0.68172929999999998</v>
      </c>
      <c r="IE19">
        <v>11.566369999999999</v>
      </c>
      <c r="IF19">
        <v>7.56319E-6</v>
      </c>
      <c r="IG19">
        <v>4.7028950000000003E-3</v>
      </c>
      <c r="IH19">
        <v>0.6818824</v>
      </c>
      <c r="II19">
        <v>11.95026</v>
      </c>
      <c r="IJ19">
        <v>7.1654790000000003E-6</v>
      </c>
      <c r="IK19">
        <v>4.4387710000000002E-3</v>
      </c>
      <c r="IL19">
        <v>0.6819134</v>
      </c>
      <c r="IM19">
        <v>12.11177</v>
      </c>
      <c r="IN19">
        <v>6.8501309999999997E-6</v>
      </c>
      <c r="IO19">
        <v>4.2308620000000002E-3</v>
      </c>
      <c r="IP19">
        <v>0.68203510000000001</v>
      </c>
      <c r="IQ19">
        <v>11.37729</v>
      </c>
      <c r="IR19">
        <v>6.5381470000000004E-6</v>
      </c>
      <c r="IS19">
        <v>4.026483E-3</v>
      </c>
      <c r="IT19">
        <v>0.68208349999999995</v>
      </c>
      <c r="IU19">
        <v>10.6751</v>
      </c>
      <c r="IV19">
        <v>6.2832040000000004E-6</v>
      </c>
      <c r="IW19">
        <v>3.8591390000000001E-3</v>
      </c>
      <c r="IX19">
        <v>0.68208530000000001</v>
      </c>
      <c r="IY19">
        <v>10.57785</v>
      </c>
      <c r="IZ19">
        <v>6.0976760000000003E-6</v>
      </c>
      <c r="JA19">
        <v>3.7381960000000001E-3</v>
      </c>
      <c r="JB19">
        <v>0.68191190000000002</v>
      </c>
      <c r="JC19">
        <v>10.65584</v>
      </c>
      <c r="JD19">
        <v>6.1138179999999999E-6</v>
      </c>
      <c r="JE19">
        <v>3.7431489999999999E-3</v>
      </c>
      <c r="JF19">
        <v>0.68175669999999999</v>
      </c>
      <c r="JG19">
        <v>11.576739999999999</v>
      </c>
      <c r="JH19">
        <v>6.122697E-6</v>
      </c>
      <c r="JI19">
        <v>3.7415299999999999E-3</v>
      </c>
      <c r="JJ19">
        <v>0.68168110000000004</v>
      </c>
      <c r="JK19">
        <v>12.184850000000001</v>
      </c>
      <c r="JL19">
        <v>6.0191639999999998E-6</v>
      </c>
      <c r="JM19">
        <v>3.6716069999999999E-3</v>
      </c>
      <c r="JN19">
        <v>0.68163569999999996</v>
      </c>
      <c r="JO19">
        <v>12.114839999999999</v>
      </c>
      <c r="JP19">
        <v>5.8393470000000004E-6</v>
      </c>
      <c r="JQ19">
        <v>3.557153E-3</v>
      </c>
      <c r="JR19">
        <v>0.68163110000000005</v>
      </c>
      <c r="JS19">
        <v>12.31244</v>
      </c>
      <c r="JT19">
        <v>5.6447390000000004E-6</v>
      </c>
      <c r="JU19">
        <v>3.4344409999999999E-3</v>
      </c>
      <c r="JV19">
        <v>0.68163620000000003</v>
      </c>
      <c r="JW19">
        <v>11.89204</v>
      </c>
      <c r="JX19">
        <v>5.4112820000000001E-6</v>
      </c>
      <c r="JY19">
        <v>3.2894489999999998E-3</v>
      </c>
      <c r="JZ19">
        <v>0.68160310000000002</v>
      </c>
      <c r="KA19">
        <v>10.8408</v>
      </c>
      <c r="KB19">
        <v>5.2090859999999999E-6</v>
      </c>
      <c r="KC19">
        <v>3.1633809999999998E-3</v>
      </c>
      <c r="KD19">
        <v>0.68146280000000004</v>
      </c>
      <c r="KE19">
        <v>10.513109999999999</v>
      </c>
      <c r="KF19">
        <v>5.0796039999999997E-6</v>
      </c>
      <c r="KG19">
        <v>3.0861769999999998E-3</v>
      </c>
      <c r="KH19">
        <v>0.68097229999999997</v>
      </c>
      <c r="KI19">
        <v>10.63349</v>
      </c>
      <c r="KJ19">
        <v>5.2516669999999998E-6</v>
      </c>
      <c r="KK19">
        <v>3.1940919999999999E-3</v>
      </c>
      <c r="KL19">
        <v>0.68055299999999996</v>
      </c>
      <c r="KM19">
        <v>11.82025</v>
      </c>
      <c r="KN19">
        <v>5.3925529999999996E-6</v>
      </c>
      <c r="KO19">
        <v>3.2776210000000001E-3</v>
      </c>
      <c r="KP19">
        <v>0.68023259999999997</v>
      </c>
      <c r="KQ19">
        <v>12.72415</v>
      </c>
      <c r="KR19">
        <v>5.3573429999999996E-6</v>
      </c>
      <c r="KS19">
        <v>3.2547829999999998E-3</v>
      </c>
      <c r="KT19">
        <v>0.68001840000000002</v>
      </c>
      <c r="KU19">
        <v>13.0663</v>
      </c>
      <c r="KV19">
        <v>5.2253819999999999E-6</v>
      </c>
      <c r="KW19">
        <v>3.1731099999999998E-3</v>
      </c>
      <c r="KX19">
        <v>0.67984310000000003</v>
      </c>
      <c r="KY19">
        <v>12.99526</v>
      </c>
      <c r="KZ19">
        <v>5.0433959999999997E-6</v>
      </c>
      <c r="LA19">
        <v>3.0618160000000002E-3</v>
      </c>
      <c r="LB19">
        <v>0.67967920000000004</v>
      </c>
      <c r="LC19">
        <v>12.04754</v>
      </c>
      <c r="LD19">
        <v>4.8360909999999997E-6</v>
      </c>
      <c r="LE19">
        <v>2.9359450000000001E-3</v>
      </c>
      <c r="LF19">
        <v>0.679512</v>
      </c>
      <c r="LG19">
        <v>10.959070000000001</v>
      </c>
      <c r="LH19">
        <v>4.6377709999999997E-6</v>
      </c>
      <c r="LI19">
        <v>2.8153010000000001E-3</v>
      </c>
      <c r="LJ19">
        <v>0.67951879999999998</v>
      </c>
      <c r="LK19">
        <v>10.62224</v>
      </c>
      <c r="LL19">
        <v>4.3861740000000002E-6</v>
      </c>
      <c r="LM19">
        <v>2.6602610000000001E-3</v>
      </c>
      <c r="LN19">
        <v>0.67988029999999999</v>
      </c>
      <c r="LO19">
        <v>10.81944</v>
      </c>
      <c r="LP19">
        <v>3.9091670000000003E-6</v>
      </c>
      <c r="LQ19">
        <v>2.3674640000000001E-3</v>
      </c>
      <c r="LR19">
        <v>0.68014229999999998</v>
      </c>
      <c r="LS19">
        <v>12.14391</v>
      </c>
      <c r="LT19">
        <v>3.5130620000000001E-6</v>
      </c>
      <c r="LU19">
        <v>2.1280600000000002E-3</v>
      </c>
      <c r="LV19">
        <v>0.6803418</v>
      </c>
      <c r="LW19">
        <v>12.959350000000001</v>
      </c>
      <c r="LX19">
        <v>3.2456420000000002E-6</v>
      </c>
      <c r="LY19">
        <v>1.966803E-3</v>
      </c>
      <c r="LZ19">
        <v>0.68041689999999999</v>
      </c>
      <c r="MA19">
        <v>13.19462</v>
      </c>
      <c r="MB19">
        <v>3.0689360000000001E-6</v>
      </c>
      <c r="MC19">
        <v>1.8604800000000001E-3</v>
      </c>
      <c r="MD19">
        <v>0.68045259999999996</v>
      </c>
      <c r="ME19">
        <v>12.98302</v>
      </c>
      <c r="MF19">
        <v>2.9247679999999999E-6</v>
      </c>
      <c r="MG19">
        <v>1.7733429999999999E-3</v>
      </c>
      <c r="MH19">
        <v>0.68047389999999996</v>
      </c>
      <c r="MI19">
        <v>12.123810000000001</v>
      </c>
      <c r="MJ19">
        <v>2.8057399999999999E-6</v>
      </c>
      <c r="MK19">
        <v>1.7015629999999999E-3</v>
      </c>
      <c r="ML19">
        <v>0.68051899999999999</v>
      </c>
      <c r="MM19">
        <v>10.96242</v>
      </c>
      <c r="MN19">
        <v>2.6985979999999998E-6</v>
      </c>
      <c r="MO19">
        <v>1.6366569999999999E-3</v>
      </c>
      <c r="MP19">
        <v>0.68073059999999996</v>
      </c>
      <c r="MQ19">
        <v>10.621729999999999</v>
      </c>
      <c r="MR19">
        <v>2.5388210000000001E-6</v>
      </c>
      <c r="MS19">
        <v>1.5371810000000001E-3</v>
      </c>
      <c r="MT19">
        <v>0.68146019999999996</v>
      </c>
      <c r="MU19">
        <v>10.829750000000001</v>
      </c>
      <c r="MV19">
        <v>2.1097459999999999E-6</v>
      </c>
      <c r="MW19">
        <v>1.273953E-3</v>
      </c>
      <c r="MX19">
        <v>0.68212669999999997</v>
      </c>
      <c r="MY19">
        <v>11.887359999999999</v>
      </c>
      <c r="MZ19">
        <v>1.766157E-6</v>
      </c>
      <c r="NA19">
        <v>1.0671739999999999E-3</v>
      </c>
      <c r="NB19">
        <v>0.68259219999999998</v>
      </c>
      <c r="NC19">
        <v>11.8188</v>
      </c>
      <c r="ND19">
        <v>1.566402E-6</v>
      </c>
      <c r="NE19">
        <v>9.4707289999999996E-4</v>
      </c>
      <c r="NF19">
        <v>0.68290810000000002</v>
      </c>
      <c r="NG19">
        <v>12.41525</v>
      </c>
      <c r="NH19">
        <v>1.4545659999999999E-6</v>
      </c>
      <c r="NI19">
        <v>8.8013070000000004E-4</v>
      </c>
      <c r="NJ19">
        <v>0.68317779999999995</v>
      </c>
      <c r="NK19">
        <v>12.655049999999999</v>
      </c>
      <c r="NL19">
        <v>1.384467E-6</v>
      </c>
      <c r="NM19">
        <v>8.377603E-4</v>
      </c>
      <c r="NN19">
        <v>0.68341839999999998</v>
      </c>
      <c r="NO19">
        <v>11.963850000000001</v>
      </c>
      <c r="NP19">
        <v>1.335225E-6</v>
      </c>
      <c r="NQ19">
        <v>8.0803820000000003E-4</v>
      </c>
      <c r="NR19">
        <v>0.68361629999999995</v>
      </c>
      <c r="NS19">
        <v>11.14607</v>
      </c>
      <c r="NT19">
        <v>1.28503E-6</v>
      </c>
      <c r="NU19">
        <v>7.7745020000000002E-4</v>
      </c>
      <c r="NV19">
        <v>0.68349099999999996</v>
      </c>
      <c r="NW19">
        <v>10.865959999999999</v>
      </c>
      <c r="NX19">
        <v>1.3072829999999999E-6</v>
      </c>
      <c r="NY19">
        <v>7.9316499999999997E-4</v>
      </c>
      <c r="NZ19">
        <v>0.68272560000000004</v>
      </c>
      <c r="OA19">
        <v>11.11248</v>
      </c>
      <c r="OB19">
        <v>1.5907080000000001E-6</v>
      </c>
      <c r="OC19">
        <v>9.6813810000000004E-4</v>
      </c>
      <c r="OD19">
        <v>0.68209869999999995</v>
      </c>
      <c r="OE19">
        <v>12.49075</v>
      </c>
      <c r="OF19">
        <v>1.849522E-6</v>
      </c>
      <c r="OG19">
        <v>1.124168E-3</v>
      </c>
      <c r="OH19">
        <v>0.68164650000000004</v>
      </c>
      <c r="OI19">
        <v>13.41658</v>
      </c>
      <c r="OJ19">
        <v>1.9693590000000001E-6</v>
      </c>
      <c r="OK19">
        <v>1.1955119999999999E-3</v>
      </c>
    </row>
    <row r="20" spans="1:401" x14ac:dyDescent="0.35">
      <c r="A20">
        <v>23</v>
      </c>
      <c r="B20" t="s">
        <v>4</v>
      </c>
      <c r="C20" t="s">
        <v>24</v>
      </c>
      <c r="D20" t="s">
        <v>25</v>
      </c>
      <c r="E20">
        <v>706.07839999999999</v>
      </c>
      <c r="F20">
        <v>0.81281139999999996</v>
      </c>
      <c r="G20">
        <v>12.618869999999999</v>
      </c>
      <c r="H20">
        <v>0.26372200000000001</v>
      </c>
      <c r="I20">
        <v>101.6708</v>
      </c>
      <c r="J20">
        <v>0.8139672</v>
      </c>
      <c r="K20">
        <v>13.506740000000001</v>
      </c>
      <c r="L20" s="1">
        <v>8.0705429999999995E-2</v>
      </c>
      <c r="M20">
        <v>21.879909999999999</v>
      </c>
      <c r="N20">
        <v>0.81505799999999995</v>
      </c>
      <c r="O20">
        <v>13.8658</v>
      </c>
      <c r="P20" s="1">
        <v>7.1836750000000005E-2</v>
      </c>
      <c r="Q20" s="1">
        <v>19.631640000000001</v>
      </c>
      <c r="R20">
        <v>0.81615599999999999</v>
      </c>
      <c r="S20">
        <v>13.83009</v>
      </c>
      <c r="T20" s="1">
        <v>6.2907959999999999E-2</v>
      </c>
      <c r="U20" s="1">
        <v>17.2</v>
      </c>
      <c r="V20">
        <v>0.81713800000000003</v>
      </c>
      <c r="W20">
        <v>13.78224</v>
      </c>
      <c r="X20" s="1">
        <v>5.6671590000000001E-2</v>
      </c>
      <c r="Y20" s="1">
        <v>15.478529999999999</v>
      </c>
      <c r="Z20">
        <v>0.81770240000000005</v>
      </c>
      <c r="AA20">
        <v>13.325559999999999</v>
      </c>
      <c r="AB20" s="1">
        <v>5.0327120000000003E-2</v>
      </c>
      <c r="AC20" s="1">
        <v>13.75024</v>
      </c>
      <c r="AD20">
        <v>0.81815059999999995</v>
      </c>
      <c r="AE20">
        <v>12.66986</v>
      </c>
      <c r="AF20" s="1">
        <v>4.546323E-2</v>
      </c>
      <c r="AG20" s="1">
        <v>12.422409999999999</v>
      </c>
      <c r="AH20">
        <v>0.81846180000000002</v>
      </c>
      <c r="AI20">
        <v>12.506729999999999</v>
      </c>
      <c r="AJ20" s="1">
        <v>4.2309640000000003E-2</v>
      </c>
      <c r="AK20" s="1">
        <v>11.54232</v>
      </c>
      <c r="AL20">
        <v>0.81877299999999997</v>
      </c>
      <c r="AM20">
        <v>12.5557</v>
      </c>
      <c r="AN20" s="1">
        <v>4.029112E-2</v>
      </c>
      <c r="AO20" s="1">
        <v>10.98129</v>
      </c>
      <c r="AP20">
        <v>0.81912649999999998</v>
      </c>
      <c r="AQ20">
        <v>13.33446</v>
      </c>
      <c r="AR20" s="1">
        <v>3.7771180000000001E-2</v>
      </c>
      <c r="AS20" s="1">
        <v>10.286060000000001</v>
      </c>
      <c r="AT20">
        <v>0.81951819999999997</v>
      </c>
      <c r="AU20">
        <v>13.94096</v>
      </c>
      <c r="AV20" s="1">
        <v>3.5070869999999997E-2</v>
      </c>
      <c r="AW20" s="1">
        <v>9.5478690000000004</v>
      </c>
      <c r="AX20">
        <v>0.81995799999999996</v>
      </c>
      <c r="AY20">
        <v>13.95811</v>
      </c>
      <c r="AZ20" s="1">
        <v>3.2374229999999997E-2</v>
      </c>
      <c r="BA20" s="1">
        <v>8.8129670000000004</v>
      </c>
      <c r="BB20">
        <v>0.8204207</v>
      </c>
      <c r="BC20">
        <v>13.780760000000001</v>
      </c>
      <c r="BD20" s="1">
        <v>2.9984429999999999E-2</v>
      </c>
      <c r="BE20" s="1">
        <v>8.1579650000000008</v>
      </c>
      <c r="BF20">
        <v>0.82088329999999998</v>
      </c>
      <c r="BG20">
        <v>13.14739</v>
      </c>
      <c r="BH20" s="1">
        <v>2.7662800000000001E-2</v>
      </c>
      <c r="BI20" s="1">
        <v>7.527444</v>
      </c>
      <c r="BJ20">
        <v>0.82141770000000003</v>
      </c>
      <c r="BK20">
        <v>12.505979999999999</v>
      </c>
      <c r="BL20" s="1">
        <v>2.5494099999999999E-2</v>
      </c>
      <c r="BM20" s="1">
        <v>6.9370029999999998</v>
      </c>
      <c r="BN20">
        <v>0.82131540000000003</v>
      </c>
      <c r="BO20">
        <v>12.33986</v>
      </c>
      <c r="BP20" s="1">
        <v>2.768412E-2</v>
      </c>
      <c r="BQ20" s="1">
        <v>7.3385259999999999</v>
      </c>
      <c r="BR20">
        <v>0.82099999999999995</v>
      </c>
      <c r="BS20">
        <v>12.2841</v>
      </c>
      <c r="BT20" s="1">
        <v>3.2928190000000003E-2</v>
      </c>
      <c r="BU20" s="1">
        <v>8.7191519999999993</v>
      </c>
      <c r="BV20">
        <v>0.81908610000000004</v>
      </c>
      <c r="BW20">
        <v>12.635899999999999</v>
      </c>
      <c r="BX20" s="1">
        <v>3.4141060000000001E-2</v>
      </c>
      <c r="BY20" s="1">
        <v>9.0766519999999993</v>
      </c>
      <c r="BZ20">
        <v>0.81649020000000005</v>
      </c>
      <c r="CA20">
        <v>12.570499999999999</v>
      </c>
      <c r="CB20" s="1">
        <v>3.1959349999999997E-2</v>
      </c>
      <c r="CC20" s="1">
        <v>8.5117999999999991</v>
      </c>
      <c r="CD20">
        <v>0.81394540000000004</v>
      </c>
      <c r="CE20">
        <v>12.419549999999999</v>
      </c>
      <c r="CF20" s="1">
        <v>2.954497E-2</v>
      </c>
      <c r="CG20" s="1">
        <v>7.8651059999999999</v>
      </c>
      <c r="CH20">
        <v>0.81138390000000005</v>
      </c>
      <c r="CI20">
        <v>11.96433</v>
      </c>
      <c r="CJ20" s="1">
        <v>2.6460319999999999E-2</v>
      </c>
      <c r="CK20" s="1">
        <v>7.0478019999999999</v>
      </c>
      <c r="CL20">
        <v>0.80874409999999997</v>
      </c>
      <c r="CM20">
        <v>11.30866</v>
      </c>
      <c r="CN20" s="1">
        <v>2.3650910000000001E-2</v>
      </c>
      <c r="CO20" s="1">
        <v>6.2997240000000003</v>
      </c>
      <c r="CP20">
        <v>0.80603729999999996</v>
      </c>
      <c r="CQ20">
        <v>10.925230000000001</v>
      </c>
      <c r="CR20" s="1">
        <v>2.1071869999999999E-2</v>
      </c>
      <c r="CS20" s="1">
        <v>5.614986</v>
      </c>
      <c r="CT20">
        <v>0.80324629999999997</v>
      </c>
      <c r="CU20">
        <v>10.66399</v>
      </c>
      <c r="CV20" s="1">
        <v>1.8606169999999998E-2</v>
      </c>
      <c r="CW20" s="1">
        <v>4.9609170000000002</v>
      </c>
      <c r="CX20">
        <v>0.8003924</v>
      </c>
      <c r="CY20">
        <v>10.593540000000001</v>
      </c>
      <c r="CZ20" s="1">
        <v>1.6419389999999999E-2</v>
      </c>
      <c r="DA20" s="1">
        <v>4.3791700000000002</v>
      </c>
      <c r="DB20">
        <v>0.79761680000000001</v>
      </c>
      <c r="DC20">
        <v>11.272600000000001</v>
      </c>
      <c r="DD20" s="1">
        <v>1.459794E-2</v>
      </c>
      <c r="DE20" s="1">
        <v>3.8930609999999999</v>
      </c>
      <c r="DF20">
        <v>0.79515210000000003</v>
      </c>
      <c r="DG20">
        <v>11.4467</v>
      </c>
      <c r="DH20" s="1">
        <v>1.300309E-2</v>
      </c>
      <c r="DI20" s="1">
        <v>3.4848150000000002</v>
      </c>
      <c r="DJ20">
        <v>0.79305079999999994</v>
      </c>
      <c r="DK20">
        <v>11.437620000000001</v>
      </c>
      <c r="DL20" s="1">
        <v>1.132E-2</v>
      </c>
      <c r="DM20" s="1">
        <v>3.0475569999999998</v>
      </c>
      <c r="DN20">
        <v>0.7908657</v>
      </c>
      <c r="DO20">
        <v>11.49028</v>
      </c>
      <c r="DP20" s="1">
        <v>9.9267390000000004E-3</v>
      </c>
      <c r="DQ20" s="1">
        <v>2.6874959999999999</v>
      </c>
      <c r="DR20">
        <v>0.78854840000000004</v>
      </c>
      <c r="DS20">
        <v>11.052720000000001</v>
      </c>
      <c r="DT20" s="1">
        <v>8.70311E-3</v>
      </c>
      <c r="DU20" s="1">
        <v>2.3660570000000001</v>
      </c>
      <c r="DV20">
        <v>0.78610950000000002</v>
      </c>
      <c r="DW20">
        <v>10.52453</v>
      </c>
      <c r="DX20" s="1">
        <v>7.6239150000000002E-3</v>
      </c>
      <c r="DY20" s="1">
        <v>2.0844390000000002</v>
      </c>
      <c r="DZ20">
        <v>0.78357209999999999</v>
      </c>
      <c r="EA20">
        <v>10.3741</v>
      </c>
      <c r="EB20" s="1">
        <v>6.6376220000000001E-3</v>
      </c>
      <c r="EC20" s="1">
        <v>1.8245739999999999</v>
      </c>
      <c r="ED20">
        <v>0.78096690000000002</v>
      </c>
      <c r="EE20">
        <v>10.60528</v>
      </c>
      <c r="EF20" s="1">
        <v>5.752292E-3</v>
      </c>
      <c r="EG20" s="1">
        <v>1.5907089999999999</v>
      </c>
      <c r="EH20">
        <v>0.77709589999999995</v>
      </c>
      <c r="EI20">
        <v>11.819179999999999</v>
      </c>
      <c r="EJ20" s="1">
        <v>5.0641949999999996E-3</v>
      </c>
      <c r="EK20" s="1">
        <v>1.408339</v>
      </c>
      <c r="EL20">
        <v>0.77150399999999997</v>
      </c>
      <c r="EM20">
        <v>12.376429999999999</v>
      </c>
      <c r="EN20" s="1">
        <v>4.4058709999999996E-3</v>
      </c>
      <c r="EO20" s="1">
        <v>1.2329509999999999</v>
      </c>
      <c r="EP20">
        <v>0.76653749999999998</v>
      </c>
      <c r="EQ20">
        <v>12.54707</v>
      </c>
      <c r="ER20" s="1">
        <v>3.8213370000000002E-3</v>
      </c>
      <c r="ES20" s="1">
        <v>1.075407</v>
      </c>
      <c r="ET20">
        <v>0.76145050000000003</v>
      </c>
      <c r="EU20">
        <v>12.88669</v>
      </c>
      <c r="EV20" s="1">
        <v>3.2506919999999999E-3</v>
      </c>
      <c r="EW20" s="1">
        <v>0.92034459999999996</v>
      </c>
      <c r="EX20">
        <v>0.75604669999999996</v>
      </c>
      <c r="EY20">
        <v>12.23963</v>
      </c>
      <c r="EZ20" s="1">
        <v>2.7579330000000002E-3</v>
      </c>
      <c r="FA20" s="1">
        <v>0.786103</v>
      </c>
      <c r="FB20">
        <v>0.75029829999999997</v>
      </c>
      <c r="FC20">
        <v>10.93647</v>
      </c>
      <c r="FD20" s="1">
        <v>2.3171960000000001E-3</v>
      </c>
      <c r="FE20" s="1">
        <v>0.66443180000000002</v>
      </c>
      <c r="FF20">
        <v>0.74536639999999998</v>
      </c>
      <c r="FG20">
        <v>10.47411</v>
      </c>
      <c r="FH20" s="1">
        <v>1.857495E-3</v>
      </c>
      <c r="FI20" s="1">
        <v>0.53742029999999996</v>
      </c>
      <c r="FJ20">
        <v>0.7437684</v>
      </c>
      <c r="FK20">
        <v>10.70984</v>
      </c>
      <c r="FL20" s="1">
        <v>1.254575E-3</v>
      </c>
      <c r="FM20" s="1">
        <v>0.36905529999999998</v>
      </c>
      <c r="FN20">
        <v>0.74330260000000004</v>
      </c>
      <c r="FO20">
        <v>12.025029999999999</v>
      </c>
      <c r="FP20" s="1">
        <v>8.1940140000000001E-4</v>
      </c>
      <c r="FQ20" s="1">
        <v>0.24336060000000001</v>
      </c>
      <c r="FR20">
        <v>0.74305359999999998</v>
      </c>
      <c r="FS20">
        <v>12.84886</v>
      </c>
      <c r="FT20" s="1">
        <v>5.8145750000000002E-4</v>
      </c>
      <c r="FU20" s="1">
        <v>0.17296449999999999</v>
      </c>
      <c r="FV20">
        <v>0.74272260000000001</v>
      </c>
      <c r="FW20">
        <v>12.93873</v>
      </c>
      <c r="FX20" s="1">
        <v>4.5773910000000001E-4</v>
      </c>
      <c r="FY20" s="1">
        <v>0.13652909999999999</v>
      </c>
      <c r="FZ20">
        <v>0.74220839999999999</v>
      </c>
      <c r="GA20">
        <v>12.95471</v>
      </c>
      <c r="GB20" s="1">
        <v>3.8623349999999999E-4</v>
      </c>
      <c r="GC20" s="1">
        <v>0.1152382</v>
      </c>
      <c r="GD20">
        <v>0.74162249999999996</v>
      </c>
      <c r="GE20">
        <v>12.16539</v>
      </c>
      <c r="GF20" s="1">
        <v>3.4107629999999999E-4</v>
      </c>
      <c r="GG20" s="1">
        <v>0.10169309999999999</v>
      </c>
      <c r="GH20">
        <v>0.74097230000000003</v>
      </c>
      <c r="GI20">
        <v>11.156470000000001</v>
      </c>
      <c r="GJ20" s="1">
        <v>3.0831469999999998E-4</v>
      </c>
      <c r="GK20" s="1">
        <v>9.1785210000000006E-2</v>
      </c>
      <c r="GL20">
        <v>0.74041820000000003</v>
      </c>
      <c r="GM20">
        <v>10.8055</v>
      </c>
      <c r="GN20" s="1">
        <v>2.7587750000000001E-4</v>
      </c>
      <c r="GO20" s="1">
        <v>8.2230609999999996E-2</v>
      </c>
      <c r="GP20">
        <v>0.74027770000000004</v>
      </c>
      <c r="GQ20">
        <v>10.806150000000001</v>
      </c>
      <c r="GR20" s="1">
        <v>2.3063080000000001E-4</v>
      </c>
      <c r="GS20" s="1">
        <v>6.8781019999999998E-2</v>
      </c>
      <c r="GT20">
        <v>0.7403189</v>
      </c>
      <c r="GU20">
        <v>11.149330000000001</v>
      </c>
      <c r="GV20" s="1">
        <v>1.9739010000000001E-4</v>
      </c>
      <c r="GW20" s="1">
        <v>5.8767760000000002E-2</v>
      </c>
      <c r="GX20">
        <v>0.7403419</v>
      </c>
      <c r="GY20">
        <v>12.127610000000001</v>
      </c>
      <c r="GZ20">
        <v>1.7674990000000001E-4</v>
      </c>
      <c r="HA20" s="1">
        <v>5.25324E-2</v>
      </c>
      <c r="HB20">
        <v>0.74040779999999995</v>
      </c>
      <c r="HC20">
        <v>12.3436</v>
      </c>
      <c r="HD20">
        <v>1.627647E-4</v>
      </c>
      <c r="HE20" s="1">
        <v>4.820754E-2</v>
      </c>
      <c r="HF20">
        <v>0.74043859999999995</v>
      </c>
      <c r="HG20">
        <v>12.08657</v>
      </c>
      <c r="HH20">
        <v>1.5218520000000001E-4</v>
      </c>
      <c r="HI20" s="1">
        <v>4.4965940000000003E-2</v>
      </c>
      <c r="HJ20">
        <v>0.74042269999999999</v>
      </c>
      <c r="HK20">
        <v>11.25386</v>
      </c>
      <c r="HL20">
        <v>1.4364099999999999E-4</v>
      </c>
      <c r="HM20" s="1">
        <v>4.231352E-2</v>
      </c>
      <c r="HN20">
        <v>0.74042839999999999</v>
      </c>
      <c r="HO20">
        <v>10.8424</v>
      </c>
      <c r="HP20">
        <v>1.366544E-4</v>
      </c>
      <c r="HQ20" s="1">
        <v>4.0078870000000003E-2</v>
      </c>
      <c r="HR20">
        <v>0.74046310000000004</v>
      </c>
      <c r="HS20">
        <v>10.71109</v>
      </c>
      <c r="HT20">
        <v>1.2798289999999999E-4</v>
      </c>
      <c r="HU20" s="1">
        <v>3.7470799999999999E-2</v>
      </c>
      <c r="HV20">
        <v>0.7406663</v>
      </c>
      <c r="HW20">
        <v>10.60242</v>
      </c>
      <c r="HX20">
        <v>1.16499E-4</v>
      </c>
      <c r="HY20">
        <v>3.400214E-2</v>
      </c>
      <c r="HZ20">
        <v>0.74091929999999995</v>
      </c>
      <c r="IA20">
        <v>10.82423</v>
      </c>
      <c r="IB20">
        <v>1.072602E-4</v>
      </c>
      <c r="IC20">
        <v>3.1203439999999999E-2</v>
      </c>
      <c r="ID20">
        <v>0.74117909999999998</v>
      </c>
      <c r="IE20">
        <v>11.61408</v>
      </c>
      <c r="IF20">
        <v>1.005015E-4</v>
      </c>
      <c r="IG20">
        <v>2.9129450000000001E-2</v>
      </c>
      <c r="IH20">
        <v>0.74142969999999997</v>
      </c>
      <c r="II20">
        <v>12.065910000000001</v>
      </c>
      <c r="IJ20">
        <v>9.5095070000000002E-5</v>
      </c>
      <c r="IK20">
        <v>2.7484229999999998E-2</v>
      </c>
      <c r="IL20">
        <v>0.74166140000000003</v>
      </c>
      <c r="IM20">
        <v>12.258749999999999</v>
      </c>
      <c r="IN20">
        <v>9.1155370000000003E-5</v>
      </c>
      <c r="IO20">
        <v>2.6234110000000001E-2</v>
      </c>
      <c r="IP20">
        <v>0.74190370000000005</v>
      </c>
      <c r="IQ20">
        <v>11.551460000000001</v>
      </c>
      <c r="IR20">
        <v>8.7046940000000005E-5</v>
      </c>
      <c r="IS20">
        <v>2.4973120000000001E-2</v>
      </c>
      <c r="IT20">
        <v>0.74215719999999996</v>
      </c>
      <c r="IU20">
        <v>10.771240000000001</v>
      </c>
      <c r="IV20">
        <v>8.3721110000000001E-5</v>
      </c>
      <c r="IW20">
        <v>2.3939789999999999E-2</v>
      </c>
      <c r="IX20">
        <v>0.74235010000000001</v>
      </c>
      <c r="IY20">
        <v>10.61117</v>
      </c>
      <c r="IZ20">
        <v>8.1647539999999997E-5</v>
      </c>
      <c r="JA20">
        <v>2.3236940000000001E-2</v>
      </c>
      <c r="JB20">
        <v>0.74240899999999999</v>
      </c>
      <c r="JC20">
        <v>10.68375</v>
      </c>
      <c r="JD20">
        <v>8.2452479999999996E-5</v>
      </c>
      <c r="JE20">
        <v>2.3303790000000001E-2</v>
      </c>
      <c r="JF20">
        <v>0.74238079999999995</v>
      </c>
      <c r="JG20">
        <v>11.60928</v>
      </c>
      <c r="JH20">
        <v>8.2248729999999999E-5</v>
      </c>
      <c r="JI20">
        <v>2.3236010000000001E-2</v>
      </c>
      <c r="JJ20">
        <v>0.74236619999999998</v>
      </c>
      <c r="JK20">
        <v>12.304410000000001</v>
      </c>
      <c r="JL20">
        <v>8.0546949999999996E-5</v>
      </c>
      <c r="JM20">
        <v>2.2757880000000001E-2</v>
      </c>
      <c r="JN20">
        <v>0.74235240000000002</v>
      </c>
      <c r="JO20">
        <v>12.271179999999999</v>
      </c>
      <c r="JP20">
        <v>7.806879E-5</v>
      </c>
      <c r="JQ20">
        <v>2.2026509999999999E-2</v>
      </c>
      <c r="JR20">
        <v>0.74234750000000005</v>
      </c>
      <c r="JS20">
        <v>12.46386</v>
      </c>
      <c r="JT20">
        <v>7.5398680000000006E-5</v>
      </c>
      <c r="JU20">
        <v>2.1252429999999999E-2</v>
      </c>
      <c r="JV20">
        <v>0.74236400000000002</v>
      </c>
      <c r="JW20">
        <v>12.08591</v>
      </c>
      <c r="JX20">
        <v>7.23609E-5</v>
      </c>
      <c r="JY20">
        <v>2.0365129999999999E-2</v>
      </c>
      <c r="JZ20">
        <v>0.74236760000000002</v>
      </c>
      <c r="KA20">
        <v>10.987299999999999</v>
      </c>
      <c r="KB20">
        <v>6.9604979999999994E-5</v>
      </c>
      <c r="KC20">
        <v>1.9574850000000001E-2</v>
      </c>
      <c r="KD20">
        <v>0.74226440000000005</v>
      </c>
      <c r="KE20">
        <v>10.553900000000001</v>
      </c>
      <c r="KF20">
        <v>6.8476499999999994E-5</v>
      </c>
      <c r="KG20">
        <v>1.915973E-2</v>
      </c>
      <c r="KH20">
        <v>0.74187979999999998</v>
      </c>
      <c r="KI20">
        <v>10.658720000000001</v>
      </c>
      <c r="KJ20">
        <v>7.1514720000000003E-5</v>
      </c>
      <c r="KK20">
        <v>1.9869600000000001E-2</v>
      </c>
      <c r="KL20">
        <v>0.74141159999999995</v>
      </c>
      <c r="KM20">
        <v>11.85894</v>
      </c>
      <c r="KN20">
        <v>7.2889030000000002E-5</v>
      </c>
      <c r="KO20">
        <v>2.0302290000000001E-2</v>
      </c>
      <c r="KP20">
        <v>0.74090690000000003</v>
      </c>
      <c r="KQ20">
        <v>12.873760000000001</v>
      </c>
      <c r="KR20">
        <v>7.2053260000000001E-5</v>
      </c>
      <c r="KS20">
        <v>2.0105930000000001E-2</v>
      </c>
      <c r="KT20">
        <v>0.74039650000000001</v>
      </c>
      <c r="KU20">
        <v>13.27839</v>
      </c>
      <c r="KV20">
        <v>7.0005639999999995E-5</v>
      </c>
      <c r="KW20">
        <v>1.9564370000000001E-2</v>
      </c>
      <c r="KX20">
        <v>0.73989450000000001</v>
      </c>
      <c r="KY20">
        <v>13.23714</v>
      </c>
      <c r="KZ20">
        <v>6.7477619999999994E-5</v>
      </c>
      <c r="LA20">
        <v>1.8863310000000001E-2</v>
      </c>
      <c r="LB20">
        <v>0.73940660000000002</v>
      </c>
      <c r="LC20">
        <v>12.297610000000001</v>
      </c>
      <c r="LD20">
        <v>6.4684409999999994E-5</v>
      </c>
      <c r="LE20">
        <v>1.808943E-2</v>
      </c>
      <c r="LF20">
        <v>0.73893120000000001</v>
      </c>
      <c r="LG20">
        <v>11.12411</v>
      </c>
      <c r="LH20">
        <v>6.2022589999999997E-5</v>
      </c>
      <c r="LI20">
        <v>1.7347910000000001E-2</v>
      </c>
      <c r="LJ20">
        <v>0.73852410000000002</v>
      </c>
      <c r="LK20">
        <v>10.696300000000001</v>
      </c>
      <c r="LL20">
        <v>5.8245480000000002E-5</v>
      </c>
      <c r="LM20">
        <v>1.6338910000000002E-2</v>
      </c>
      <c r="LN20">
        <v>0.73843349999999996</v>
      </c>
      <c r="LO20">
        <v>10.847709999999999</v>
      </c>
      <c r="LP20">
        <v>5.1587259999999997E-5</v>
      </c>
      <c r="LQ20">
        <v>1.451355E-2</v>
      </c>
      <c r="LR20">
        <v>0.73843899999999996</v>
      </c>
      <c r="LS20">
        <v>12.18628</v>
      </c>
      <c r="LT20">
        <v>4.651232E-5</v>
      </c>
      <c r="LU20">
        <v>1.3099400000000001E-2</v>
      </c>
      <c r="LV20">
        <v>0.73847410000000002</v>
      </c>
      <c r="LW20">
        <v>13.12308</v>
      </c>
      <c r="LX20">
        <v>4.3092919999999997E-5</v>
      </c>
      <c r="LY20">
        <v>1.214442E-2</v>
      </c>
      <c r="LZ20">
        <v>0.73851560000000005</v>
      </c>
      <c r="MA20">
        <v>13.418699999999999</v>
      </c>
      <c r="MB20">
        <v>4.0806890000000003E-5</v>
      </c>
      <c r="MC20">
        <v>1.150966E-2</v>
      </c>
      <c r="MD20">
        <v>0.73852150000000005</v>
      </c>
      <c r="ME20">
        <v>13.22415</v>
      </c>
      <c r="MF20">
        <v>3.8927619999999998E-5</v>
      </c>
      <c r="MG20">
        <v>1.097917E-2</v>
      </c>
      <c r="MH20">
        <v>0.73851739999999999</v>
      </c>
      <c r="MI20">
        <v>12.36021</v>
      </c>
      <c r="MJ20">
        <v>3.7374669999999998E-5</v>
      </c>
      <c r="MK20">
        <v>1.054102E-2</v>
      </c>
      <c r="ML20">
        <v>0.73850740000000004</v>
      </c>
      <c r="MM20">
        <v>11.119770000000001</v>
      </c>
      <c r="MN20">
        <v>3.5919020000000001E-5</v>
      </c>
      <c r="MO20">
        <v>1.013608E-2</v>
      </c>
      <c r="MP20">
        <v>0.73865820000000004</v>
      </c>
      <c r="MQ20">
        <v>10.66194</v>
      </c>
      <c r="MR20">
        <v>3.3318110000000003E-5</v>
      </c>
      <c r="MS20">
        <v>9.4510759999999992E-3</v>
      </c>
      <c r="MT20">
        <v>0.73921959999999998</v>
      </c>
      <c r="MU20">
        <v>10.84121</v>
      </c>
      <c r="MV20">
        <v>2.740656E-5</v>
      </c>
      <c r="MW20">
        <v>7.799042E-3</v>
      </c>
      <c r="MX20">
        <v>0.7399654</v>
      </c>
      <c r="MY20">
        <v>11.923389999999999</v>
      </c>
      <c r="MZ20">
        <v>2.3127369999999999E-5</v>
      </c>
      <c r="NA20">
        <v>6.5828029999999999E-3</v>
      </c>
      <c r="NB20">
        <v>0.74071690000000001</v>
      </c>
      <c r="NC20">
        <v>11.95046</v>
      </c>
      <c r="ND20">
        <v>2.0593630000000001E-5</v>
      </c>
      <c r="NE20">
        <v>5.8698480000000004E-3</v>
      </c>
      <c r="NF20">
        <v>0.74148080000000005</v>
      </c>
      <c r="NG20">
        <v>12.506309999999999</v>
      </c>
      <c r="NH20">
        <v>1.9255380000000001E-5</v>
      </c>
      <c r="NI20">
        <v>5.4810249999999996E-3</v>
      </c>
      <c r="NJ20">
        <v>0.74220319999999995</v>
      </c>
      <c r="NK20">
        <v>12.81912</v>
      </c>
      <c r="NL20">
        <v>1.834532E-5</v>
      </c>
      <c r="NM20">
        <v>5.2199400000000002E-3</v>
      </c>
      <c r="NN20">
        <v>0.74295719999999998</v>
      </c>
      <c r="NO20">
        <v>12.145379999999999</v>
      </c>
      <c r="NP20">
        <v>1.7728260000000002E-5</v>
      </c>
      <c r="NQ20">
        <v>5.0399759999999998E-3</v>
      </c>
      <c r="NR20">
        <v>0.7436528</v>
      </c>
      <c r="NS20">
        <v>11.259169999999999</v>
      </c>
      <c r="NT20">
        <v>1.707313E-5</v>
      </c>
      <c r="NU20">
        <v>4.8479020000000003E-3</v>
      </c>
      <c r="NV20">
        <v>0.74419740000000001</v>
      </c>
      <c r="NW20">
        <v>10.9072</v>
      </c>
      <c r="NX20">
        <v>1.8025150000000001E-5</v>
      </c>
      <c r="NY20">
        <v>5.0072709999999998E-3</v>
      </c>
      <c r="NZ20">
        <v>0.74415989999999999</v>
      </c>
      <c r="OA20">
        <v>11.12862</v>
      </c>
      <c r="OB20">
        <v>2.2422719999999999E-5</v>
      </c>
      <c r="OC20">
        <v>6.1397300000000004E-3</v>
      </c>
      <c r="OD20">
        <v>0.74389439999999996</v>
      </c>
      <c r="OE20">
        <v>12.53811</v>
      </c>
      <c r="OF20">
        <v>2.552301E-5</v>
      </c>
      <c r="OG20">
        <v>7.0466260000000003E-3</v>
      </c>
      <c r="OH20">
        <v>0.74356290000000003</v>
      </c>
      <c r="OI20">
        <v>13.597709999999999</v>
      </c>
      <c r="OJ20">
        <v>2.6799539999999999E-5</v>
      </c>
      <c r="OK20">
        <v>7.4375969999999998E-3</v>
      </c>
    </row>
    <row r="21" spans="1:401" x14ac:dyDescent="0.35">
      <c r="A21">
        <v>24</v>
      </c>
      <c r="B21" t="s">
        <v>4</v>
      </c>
      <c r="C21" t="s">
        <v>24</v>
      </c>
      <c r="D21" t="s">
        <v>26</v>
      </c>
      <c r="E21">
        <v>703.35040000000004</v>
      </c>
      <c r="F21">
        <v>0.71935369999999998</v>
      </c>
      <c r="G21">
        <v>12.597709999999999</v>
      </c>
      <c r="H21">
        <v>0.46880169999999999</v>
      </c>
      <c r="I21">
        <v>178.0247</v>
      </c>
      <c r="J21">
        <v>0.71916150000000001</v>
      </c>
      <c r="K21">
        <v>13.499309999999999</v>
      </c>
      <c r="L21" s="1">
        <v>7.9109589999999994E-2</v>
      </c>
      <c r="M21">
        <v>22.928660000000001</v>
      </c>
      <c r="N21">
        <v>0.71893649999999998</v>
      </c>
      <c r="O21">
        <v>13.917020000000001</v>
      </c>
      <c r="P21" s="1">
        <v>6.9200399999999995E-2</v>
      </c>
      <c r="Q21" s="1">
        <v>20.065339999999999</v>
      </c>
      <c r="R21">
        <v>0.71871629999999997</v>
      </c>
      <c r="S21">
        <v>13.889749999999999</v>
      </c>
      <c r="T21" s="1">
        <v>6.0902039999999998E-2</v>
      </c>
      <c r="U21" s="1">
        <v>17.665199999999999</v>
      </c>
      <c r="V21">
        <v>0.71846620000000005</v>
      </c>
      <c r="W21">
        <v>13.840020000000001</v>
      </c>
      <c r="X21" s="1">
        <v>5.4524509999999998E-2</v>
      </c>
      <c r="Y21" s="1">
        <v>15.82084</v>
      </c>
      <c r="Z21">
        <v>0.71789190000000003</v>
      </c>
      <c r="AA21">
        <v>13.389570000000001</v>
      </c>
      <c r="AB21" s="1">
        <v>4.854675E-2</v>
      </c>
      <c r="AC21" s="1">
        <v>14.097340000000001</v>
      </c>
      <c r="AD21">
        <v>0.71722379999999997</v>
      </c>
      <c r="AE21">
        <v>12.69605</v>
      </c>
      <c r="AF21" s="1">
        <v>4.3767019999999997E-2</v>
      </c>
      <c r="AG21" s="1">
        <v>12.721209999999999</v>
      </c>
      <c r="AH21">
        <v>0.71643820000000003</v>
      </c>
      <c r="AI21">
        <v>12.49877</v>
      </c>
      <c r="AJ21" s="1">
        <v>4.041078E-2</v>
      </c>
      <c r="AK21" s="1">
        <v>11.75872</v>
      </c>
      <c r="AL21">
        <v>0.71552039999999995</v>
      </c>
      <c r="AM21">
        <v>12.540889999999999</v>
      </c>
      <c r="AN21" s="1">
        <v>3.846455E-2</v>
      </c>
      <c r="AO21" s="1">
        <v>11.20595</v>
      </c>
      <c r="AP21">
        <v>0.71459790000000001</v>
      </c>
      <c r="AQ21">
        <v>13.32255</v>
      </c>
      <c r="AR21" s="1">
        <v>3.6076570000000002E-2</v>
      </c>
      <c r="AS21" s="1">
        <v>10.52474</v>
      </c>
      <c r="AT21">
        <v>0.71364799999999995</v>
      </c>
      <c r="AU21">
        <v>13.987550000000001</v>
      </c>
      <c r="AV21" s="1">
        <v>3.3529120000000003E-2</v>
      </c>
      <c r="AW21" s="1">
        <v>9.7952530000000007</v>
      </c>
      <c r="AX21">
        <v>0.71272400000000002</v>
      </c>
      <c r="AY21">
        <v>14.035069999999999</v>
      </c>
      <c r="AZ21" s="1">
        <v>3.0981439999999999E-2</v>
      </c>
      <c r="BA21" s="1">
        <v>9.0629179999999998</v>
      </c>
      <c r="BB21">
        <v>0.71180060000000001</v>
      </c>
      <c r="BC21">
        <v>13.85519</v>
      </c>
      <c r="BD21" s="1">
        <v>2.8646040000000001E-2</v>
      </c>
      <c r="BE21" s="1">
        <v>8.3909350000000007</v>
      </c>
      <c r="BF21">
        <v>0.71087900000000004</v>
      </c>
      <c r="BG21">
        <v>13.22247</v>
      </c>
      <c r="BH21" s="1">
        <v>2.6467000000000001E-2</v>
      </c>
      <c r="BI21" s="1">
        <v>7.7631959999999998</v>
      </c>
      <c r="BJ21">
        <v>0.70995370000000002</v>
      </c>
      <c r="BK21">
        <v>12.5342</v>
      </c>
      <c r="BL21" s="1">
        <v>2.4394539999999999E-2</v>
      </c>
      <c r="BM21" s="1">
        <v>7.1647619999999996</v>
      </c>
      <c r="BN21">
        <v>0.70835170000000003</v>
      </c>
      <c r="BO21">
        <v>12.340109999999999</v>
      </c>
      <c r="BP21" s="1">
        <v>2.5546039999999999E-2</v>
      </c>
      <c r="BQ21" s="1">
        <v>7.4265230000000004</v>
      </c>
      <c r="BR21">
        <v>0.70562559999999996</v>
      </c>
      <c r="BS21">
        <v>12.29</v>
      </c>
      <c r="BT21" s="1">
        <v>3.030965E-2</v>
      </c>
      <c r="BU21" s="1">
        <v>8.8924339999999997</v>
      </c>
      <c r="BV21">
        <v>0.70354740000000004</v>
      </c>
      <c r="BW21">
        <v>12.648720000000001</v>
      </c>
      <c r="BX21" s="1">
        <v>3.1491230000000002E-2</v>
      </c>
      <c r="BY21" s="1">
        <v>9.3378840000000007</v>
      </c>
      <c r="BZ21">
        <v>0.70269490000000001</v>
      </c>
      <c r="CA21">
        <v>12.631030000000001</v>
      </c>
      <c r="CB21" s="1">
        <v>2.970219E-2</v>
      </c>
      <c r="CC21" s="1">
        <v>8.8539720000000006</v>
      </c>
      <c r="CD21">
        <v>0.70205439999999997</v>
      </c>
      <c r="CE21">
        <v>12.473789999999999</v>
      </c>
      <c r="CF21" s="1">
        <v>2.746291E-2</v>
      </c>
      <c r="CG21" s="1">
        <v>8.2151479999999992</v>
      </c>
      <c r="CH21">
        <v>0.70148630000000001</v>
      </c>
      <c r="CI21">
        <v>12.036619999999999</v>
      </c>
      <c r="CJ21" s="1">
        <v>2.4665490000000002E-2</v>
      </c>
      <c r="CK21" s="1">
        <v>7.4050840000000004</v>
      </c>
      <c r="CL21">
        <v>0.70102940000000002</v>
      </c>
      <c r="CM21">
        <v>11.35844</v>
      </c>
      <c r="CN21" s="1">
        <v>2.202285E-2</v>
      </c>
      <c r="CO21" s="1">
        <v>6.6346939999999996</v>
      </c>
      <c r="CP21">
        <v>0.70060560000000005</v>
      </c>
      <c r="CQ21">
        <v>10.95379</v>
      </c>
      <c r="CR21" s="1">
        <v>1.962761E-2</v>
      </c>
      <c r="CS21" s="1">
        <v>5.9341910000000002</v>
      </c>
      <c r="CT21">
        <v>0.70021100000000003</v>
      </c>
      <c r="CU21">
        <v>10.685269999999999</v>
      </c>
      <c r="CV21" s="1">
        <v>1.734552E-2</v>
      </c>
      <c r="CW21" s="1">
        <v>5.2634429999999996</v>
      </c>
      <c r="CX21">
        <v>0.69992969999999999</v>
      </c>
      <c r="CY21">
        <v>10.594290000000001</v>
      </c>
      <c r="CZ21" s="1">
        <v>1.5286859999999999E-2</v>
      </c>
      <c r="DA21" s="1">
        <v>4.6559520000000001</v>
      </c>
      <c r="DB21">
        <v>0.69931239999999995</v>
      </c>
      <c r="DC21">
        <v>11.25718</v>
      </c>
      <c r="DD21" s="1">
        <v>1.354433E-2</v>
      </c>
      <c r="DE21" s="1">
        <v>4.1418739999999996</v>
      </c>
      <c r="DF21">
        <v>0.6936099</v>
      </c>
      <c r="DG21">
        <v>11.49396</v>
      </c>
      <c r="DH21" s="1">
        <v>1.2093130000000001E-2</v>
      </c>
      <c r="DI21" s="1">
        <v>3.7265549999999998</v>
      </c>
      <c r="DJ21">
        <v>0.68817450000000002</v>
      </c>
      <c r="DK21">
        <v>11.47296</v>
      </c>
      <c r="DL21" s="1">
        <v>1.053391E-2</v>
      </c>
      <c r="DM21" s="1">
        <v>3.270378</v>
      </c>
      <c r="DN21">
        <v>0.68254669999999995</v>
      </c>
      <c r="DO21">
        <v>11.53604</v>
      </c>
      <c r="DP21" s="1">
        <v>9.2635919999999993E-3</v>
      </c>
      <c r="DQ21" s="1">
        <v>2.8984160000000001</v>
      </c>
      <c r="DR21">
        <v>0.67675510000000005</v>
      </c>
      <c r="DS21">
        <v>11.10736</v>
      </c>
      <c r="DT21" s="1">
        <v>8.0912850000000001E-3</v>
      </c>
      <c r="DU21" s="1">
        <v>2.5520529999999999</v>
      </c>
      <c r="DV21">
        <v>0.67065969999999997</v>
      </c>
      <c r="DW21">
        <v>10.544779999999999</v>
      </c>
      <c r="DX21" s="1">
        <v>7.1024720000000003E-3</v>
      </c>
      <c r="DY21" s="1">
        <v>2.2593700000000001</v>
      </c>
      <c r="DZ21">
        <v>0.66434119999999997</v>
      </c>
      <c r="EA21">
        <v>10.36403</v>
      </c>
      <c r="EB21" s="1">
        <v>6.1818050000000003E-3</v>
      </c>
      <c r="EC21" s="1">
        <v>1.983886</v>
      </c>
      <c r="ED21">
        <v>0.65787779999999996</v>
      </c>
      <c r="EE21">
        <v>10.574070000000001</v>
      </c>
      <c r="EF21" s="1">
        <v>5.3673569999999997E-3</v>
      </c>
      <c r="EG21" s="1">
        <v>1.737984</v>
      </c>
      <c r="EH21">
        <v>0.65167949999999997</v>
      </c>
      <c r="EI21">
        <v>11.79767</v>
      </c>
      <c r="EJ21" s="1">
        <v>4.7091659999999999E-3</v>
      </c>
      <c r="EK21" s="1">
        <v>1.537766</v>
      </c>
      <c r="EL21">
        <v>0.64574540000000002</v>
      </c>
      <c r="EM21">
        <v>12.45105</v>
      </c>
      <c r="EN21" s="1">
        <v>4.1027570000000003E-3</v>
      </c>
      <c r="EO21" s="1">
        <v>1.3506689999999999</v>
      </c>
      <c r="EP21">
        <v>0.64048369999999999</v>
      </c>
      <c r="EQ21">
        <v>12.629580000000001</v>
      </c>
      <c r="ER21" s="1">
        <v>3.5621099999999998E-3</v>
      </c>
      <c r="ES21" s="1">
        <v>1.1807559999999999</v>
      </c>
      <c r="ET21">
        <v>0.63507709999999995</v>
      </c>
      <c r="EU21">
        <v>12.98029</v>
      </c>
      <c r="EV21" s="1">
        <v>3.042927E-3</v>
      </c>
      <c r="EW21" s="1">
        <v>1.0157499999999999</v>
      </c>
      <c r="EX21">
        <v>0.62939210000000001</v>
      </c>
      <c r="EY21">
        <v>12.37876</v>
      </c>
      <c r="EZ21" s="1">
        <v>2.5879980000000002E-3</v>
      </c>
      <c r="FA21" s="1">
        <v>0.87032540000000003</v>
      </c>
      <c r="FB21">
        <v>0.62347739999999996</v>
      </c>
      <c r="FC21">
        <v>11.02497</v>
      </c>
      <c r="FD21" s="1">
        <v>2.1715100000000002E-3</v>
      </c>
      <c r="FE21" s="1">
        <v>0.73590509999999998</v>
      </c>
      <c r="FF21">
        <v>0.61826420000000004</v>
      </c>
      <c r="FG21">
        <v>10.479469999999999</v>
      </c>
      <c r="FH21" s="1">
        <v>1.77926E-3</v>
      </c>
      <c r="FI21" s="1">
        <v>0.60691660000000003</v>
      </c>
      <c r="FJ21">
        <v>0.61676370000000003</v>
      </c>
      <c r="FK21">
        <v>10.67389</v>
      </c>
      <c r="FL21" s="1">
        <v>1.2473429999999999E-3</v>
      </c>
      <c r="FM21" s="1">
        <v>0.4271028</v>
      </c>
      <c r="FN21">
        <v>0.61665919999999996</v>
      </c>
      <c r="FO21">
        <v>12.00189</v>
      </c>
      <c r="FP21" s="1">
        <v>8.2659650000000003E-4</v>
      </c>
      <c r="FQ21" s="1">
        <v>0.282138</v>
      </c>
      <c r="FR21">
        <v>0.61665170000000002</v>
      </c>
      <c r="FS21">
        <v>12.92469</v>
      </c>
      <c r="FT21" s="1">
        <v>5.8190399999999995E-4</v>
      </c>
      <c r="FU21" s="1">
        <v>0.19759969999999999</v>
      </c>
      <c r="FV21">
        <v>0.61653530000000001</v>
      </c>
      <c r="FW21">
        <v>13.05721</v>
      </c>
      <c r="FX21" s="1">
        <v>4.526353E-4</v>
      </c>
      <c r="FY21" s="1">
        <v>0.1533254</v>
      </c>
      <c r="FZ21">
        <v>0.6162512</v>
      </c>
      <c r="GA21">
        <v>13.07827</v>
      </c>
      <c r="GB21" s="1">
        <v>3.7847880000000002E-4</v>
      </c>
      <c r="GC21" s="1">
        <v>0.12791630000000001</v>
      </c>
      <c r="GD21">
        <v>0.61584499999999998</v>
      </c>
      <c r="GE21">
        <v>12.30935</v>
      </c>
      <c r="GF21" s="1">
        <v>3.3222219999999998E-4</v>
      </c>
      <c r="GG21" s="1">
        <v>0.1120669</v>
      </c>
      <c r="GH21">
        <v>0.61539900000000003</v>
      </c>
      <c r="GI21">
        <v>11.24189</v>
      </c>
      <c r="GJ21" s="1">
        <v>2.9944169999999998E-4</v>
      </c>
      <c r="GK21" s="1">
        <v>0.1008085</v>
      </c>
      <c r="GL21">
        <v>0.61496229999999996</v>
      </c>
      <c r="GM21">
        <v>10.82432</v>
      </c>
      <c r="GN21" s="1">
        <v>2.7063880000000002E-4</v>
      </c>
      <c r="GO21" s="1">
        <v>9.0917890000000001E-2</v>
      </c>
      <c r="GP21">
        <v>0.61488900000000002</v>
      </c>
      <c r="GQ21">
        <v>10.80701</v>
      </c>
      <c r="GR21" s="1">
        <v>2.2918950000000001E-4</v>
      </c>
      <c r="GS21" s="1">
        <v>7.6760990000000001E-2</v>
      </c>
      <c r="GT21">
        <v>0.61496189999999995</v>
      </c>
      <c r="GU21">
        <v>11.14029</v>
      </c>
      <c r="GV21" s="1">
        <v>1.950721E-4</v>
      </c>
      <c r="GW21" s="1">
        <v>6.5118570000000001E-2</v>
      </c>
      <c r="GX21">
        <v>0.61501729999999999</v>
      </c>
      <c r="GY21">
        <v>12.141069999999999</v>
      </c>
      <c r="GZ21">
        <v>1.7364959999999999E-4</v>
      </c>
      <c r="HA21" s="1">
        <v>5.778113E-2</v>
      </c>
      <c r="HB21">
        <v>0.61506269999999996</v>
      </c>
      <c r="HC21">
        <v>12.42577</v>
      </c>
      <c r="HD21">
        <v>1.5915720000000001E-4</v>
      </c>
      <c r="HE21" s="1">
        <v>5.2780889999999997E-2</v>
      </c>
      <c r="HF21">
        <v>0.61509789999999998</v>
      </c>
      <c r="HG21">
        <v>12.18449</v>
      </c>
      <c r="HH21">
        <v>1.4866639999999999E-4</v>
      </c>
      <c r="HI21" s="1">
        <v>4.9137529999999999E-2</v>
      </c>
      <c r="HJ21">
        <v>0.61509930000000002</v>
      </c>
      <c r="HK21">
        <v>11.340249999999999</v>
      </c>
      <c r="HL21">
        <v>1.4022169999999999E-4</v>
      </c>
      <c r="HM21" s="1">
        <v>4.6184410000000002E-2</v>
      </c>
      <c r="HN21">
        <v>0.6151084</v>
      </c>
      <c r="HO21">
        <v>10.865550000000001</v>
      </c>
      <c r="HP21">
        <v>1.330069E-4</v>
      </c>
      <c r="HQ21" s="1">
        <v>4.365571E-2</v>
      </c>
      <c r="HR21">
        <v>0.61515430000000004</v>
      </c>
      <c r="HS21">
        <v>10.71486</v>
      </c>
      <c r="HT21">
        <v>1.254176E-4</v>
      </c>
      <c r="HU21" s="1">
        <v>4.1018989999999998E-2</v>
      </c>
      <c r="HV21">
        <v>0.61529889999999998</v>
      </c>
      <c r="HW21">
        <v>10.599500000000001</v>
      </c>
      <c r="HX21">
        <v>1.1457770000000001E-4</v>
      </c>
      <c r="HY21">
        <v>3.733094E-2</v>
      </c>
      <c r="HZ21">
        <v>0.61548910000000001</v>
      </c>
      <c r="IA21">
        <v>10.803649999999999</v>
      </c>
      <c r="IB21">
        <v>1.0525209999999999E-4</v>
      </c>
      <c r="IC21">
        <v>3.415812E-2</v>
      </c>
      <c r="ID21">
        <v>0.61569830000000003</v>
      </c>
      <c r="IE21">
        <v>11.599930000000001</v>
      </c>
      <c r="IF21">
        <v>9.8369449999999997E-5</v>
      </c>
      <c r="IG21">
        <v>3.179498E-2</v>
      </c>
      <c r="IH21">
        <v>0.61588169999999998</v>
      </c>
      <c r="II21">
        <v>12.10507</v>
      </c>
      <c r="IJ21">
        <v>9.3204409999999999E-5</v>
      </c>
      <c r="IK21">
        <v>3.000396E-2</v>
      </c>
      <c r="IL21">
        <v>0.61607109999999998</v>
      </c>
      <c r="IM21">
        <v>12.329179999999999</v>
      </c>
      <c r="IN21">
        <v>8.9043520000000004E-5</v>
      </c>
      <c r="IO21">
        <v>2.856028E-2</v>
      </c>
      <c r="IP21">
        <v>0.61625620000000003</v>
      </c>
      <c r="IQ21">
        <v>11.6503</v>
      </c>
      <c r="IR21">
        <v>8.5017020000000004E-5</v>
      </c>
      <c r="IS21">
        <v>2.7179600000000002E-2</v>
      </c>
      <c r="IT21">
        <v>0.61644069999999995</v>
      </c>
      <c r="IU21">
        <v>10.813000000000001</v>
      </c>
      <c r="IV21">
        <v>8.1708250000000002E-5</v>
      </c>
      <c r="IW21">
        <v>2.604269E-2</v>
      </c>
      <c r="IX21">
        <v>0.61658670000000004</v>
      </c>
      <c r="IY21">
        <v>10.60087</v>
      </c>
      <c r="IZ21">
        <v>7.9315300000000003E-5</v>
      </c>
      <c r="JA21">
        <v>2.519484E-2</v>
      </c>
      <c r="JB21">
        <v>0.61660760000000003</v>
      </c>
      <c r="JC21">
        <v>10.66385</v>
      </c>
      <c r="JD21">
        <v>7.9720750000000001E-5</v>
      </c>
      <c r="JE21">
        <v>2.5211299999999999E-2</v>
      </c>
      <c r="JF21">
        <v>0.61661160000000004</v>
      </c>
      <c r="JG21">
        <v>11.579549999999999</v>
      </c>
      <c r="JH21">
        <v>7.9630740000000006E-5</v>
      </c>
      <c r="JI21">
        <v>2.5175159999999999E-2</v>
      </c>
      <c r="JJ21">
        <v>0.61656140000000004</v>
      </c>
      <c r="JK21">
        <v>12.34421</v>
      </c>
      <c r="JL21">
        <v>7.8114829999999995E-5</v>
      </c>
      <c r="JM21">
        <v>2.469232E-2</v>
      </c>
      <c r="JN21">
        <v>0.61654980000000004</v>
      </c>
      <c r="JO21">
        <v>12.349259999999999</v>
      </c>
      <c r="JP21">
        <v>7.5785789999999995E-5</v>
      </c>
      <c r="JQ21">
        <v>2.392708E-2</v>
      </c>
      <c r="JR21">
        <v>0.61654569999999997</v>
      </c>
      <c r="JS21">
        <v>12.53378</v>
      </c>
      <c r="JT21">
        <v>7.32695E-5</v>
      </c>
      <c r="JU21">
        <v>2.3107249999999999E-2</v>
      </c>
      <c r="JV21">
        <v>0.61656900000000003</v>
      </c>
      <c r="JW21">
        <v>12.193490000000001</v>
      </c>
      <c r="JX21">
        <v>7.0253849999999998E-5</v>
      </c>
      <c r="JY21">
        <v>2.2134870000000001E-2</v>
      </c>
      <c r="JZ21">
        <v>0.61654540000000002</v>
      </c>
      <c r="KA21">
        <v>11.06546</v>
      </c>
      <c r="KB21">
        <v>6.7637000000000003E-5</v>
      </c>
      <c r="KC21">
        <v>2.1291879999999999E-2</v>
      </c>
      <c r="KD21">
        <v>0.616479</v>
      </c>
      <c r="KE21">
        <v>10.553459999999999</v>
      </c>
      <c r="KF21">
        <v>6.6067699999999998E-5</v>
      </c>
      <c r="KG21">
        <v>2.074254E-2</v>
      </c>
      <c r="KH21">
        <v>0.61620059999999999</v>
      </c>
      <c r="KI21">
        <v>10.626200000000001</v>
      </c>
      <c r="KJ21">
        <v>6.851552E-5</v>
      </c>
      <c r="KK21">
        <v>2.1447270000000001E-2</v>
      </c>
      <c r="KL21">
        <v>0.61579709999999999</v>
      </c>
      <c r="KM21">
        <v>11.822329999999999</v>
      </c>
      <c r="KN21">
        <v>6.9991929999999999E-5</v>
      </c>
      <c r="KO21">
        <v>2.197375E-2</v>
      </c>
      <c r="KP21">
        <v>0.61541460000000003</v>
      </c>
      <c r="KQ21">
        <v>12.92319</v>
      </c>
      <c r="KR21">
        <v>6.9281489999999997E-5</v>
      </c>
      <c r="KS21">
        <v>2.179992E-2</v>
      </c>
      <c r="KT21">
        <v>0.61502489999999999</v>
      </c>
      <c r="KU21">
        <v>13.385529999999999</v>
      </c>
      <c r="KV21">
        <v>6.7423690000000002E-5</v>
      </c>
      <c r="KW21">
        <v>2.124434E-2</v>
      </c>
      <c r="KX21">
        <v>0.61465409999999998</v>
      </c>
      <c r="KY21">
        <v>13.37072</v>
      </c>
      <c r="KZ21">
        <v>6.5054190000000004E-5</v>
      </c>
      <c r="LA21">
        <v>2.0509300000000001E-2</v>
      </c>
      <c r="LB21">
        <v>0.61427080000000001</v>
      </c>
      <c r="LC21">
        <v>12.443809999999999</v>
      </c>
      <c r="LD21">
        <v>6.2350090000000004E-5</v>
      </c>
      <c r="LE21">
        <v>1.9669880000000001E-2</v>
      </c>
      <c r="LF21">
        <v>0.61392230000000003</v>
      </c>
      <c r="LG21">
        <v>11.20326</v>
      </c>
      <c r="LH21">
        <v>5.9764869999999999E-5</v>
      </c>
      <c r="LI21">
        <v>1.886616E-2</v>
      </c>
      <c r="LJ21">
        <v>0.61363140000000005</v>
      </c>
      <c r="LK21">
        <v>10.69843</v>
      </c>
      <c r="LL21">
        <v>5.661404E-5</v>
      </c>
      <c r="LM21">
        <v>1.7881299999999999E-2</v>
      </c>
      <c r="LN21">
        <v>0.61357470000000003</v>
      </c>
      <c r="LO21">
        <v>10.81358</v>
      </c>
      <c r="LP21">
        <v>5.0696660000000003E-5</v>
      </c>
      <c r="LQ21">
        <v>1.6016019999999999E-2</v>
      </c>
      <c r="LR21">
        <v>0.61361980000000005</v>
      </c>
      <c r="LS21">
        <v>12.153890000000001</v>
      </c>
      <c r="LT21">
        <v>4.5530120000000001E-5</v>
      </c>
      <c r="LU21">
        <v>1.43842E-2</v>
      </c>
      <c r="LV21">
        <v>0.61364479999999999</v>
      </c>
      <c r="LW21">
        <v>13.18802</v>
      </c>
      <c r="LX21">
        <v>4.2016530000000002E-5</v>
      </c>
      <c r="LY21">
        <v>1.3275E-2</v>
      </c>
      <c r="LZ21">
        <v>0.61367419999999995</v>
      </c>
      <c r="MA21">
        <v>13.54134</v>
      </c>
      <c r="MB21">
        <v>3.9676950000000003E-5</v>
      </c>
      <c r="MC21">
        <v>1.2537049999999999E-2</v>
      </c>
      <c r="MD21">
        <v>0.61369189999999996</v>
      </c>
      <c r="ME21">
        <v>13.36462</v>
      </c>
      <c r="MF21">
        <v>3.780711E-5</v>
      </c>
      <c r="MG21">
        <v>1.19472E-2</v>
      </c>
      <c r="MH21">
        <v>0.61371810000000004</v>
      </c>
      <c r="MI21">
        <v>12.500780000000001</v>
      </c>
      <c r="MJ21">
        <v>3.6260310000000003E-5</v>
      </c>
      <c r="MK21">
        <v>1.1459779999999999E-2</v>
      </c>
      <c r="ML21">
        <v>0.61372859999999996</v>
      </c>
      <c r="MM21">
        <v>11.202220000000001</v>
      </c>
      <c r="MN21">
        <v>3.4871379999999998E-5</v>
      </c>
      <c r="MO21">
        <v>1.102148E-2</v>
      </c>
      <c r="MP21">
        <v>0.61382700000000001</v>
      </c>
      <c r="MQ21">
        <v>10.66128</v>
      </c>
      <c r="MR21">
        <v>3.294717E-5</v>
      </c>
      <c r="MS21">
        <v>1.04124E-2</v>
      </c>
      <c r="MT21">
        <v>0.6142493</v>
      </c>
      <c r="MU21">
        <v>10.80364</v>
      </c>
      <c r="MV21">
        <v>2.7662409999999999E-5</v>
      </c>
      <c r="MW21">
        <v>8.735863E-3</v>
      </c>
      <c r="MX21">
        <v>0.61484589999999995</v>
      </c>
      <c r="MY21">
        <v>11.903980000000001</v>
      </c>
      <c r="MZ21">
        <v>2.314646E-5</v>
      </c>
      <c r="NA21">
        <v>7.3030450000000002E-3</v>
      </c>
      <c r="NB21">
        <v>0.61542430000000004</v>
      </c>
      <c r="NC21">
        <v>12.012090000000001</v>
      </c>
      <c r="ND21">
        <v>2.047879E-5</v>
      </c>
      <c r="NE21">
        <v>6.4541579999999998E-3</v>
      </c>
      <c r="NF21">
        <v>0.61597999999999997</v>
      </c>
      <c r="NG21">
        <v>12.53825</v>
      </c>
      <c r="NH21">
        <v>1.8977330000000001E-5</v>
      </c>
      <c r="NI21">
        <v>5.9746410000000002E-3</v>
      </c>
      <c r="NJ21">
        <v>0.61655959999999999</v>
      </c>
      <c r="NK21">
        <v>12.904350000000001</v>
      </c>
      <c r="NL21">
        <v>1.8068540000000001E-5</v>
      </c>
      <c r="NM21">
        <v>5.6822239999999996E-3</v>
      </c>
      <c r="NN21">
        <v>0.61711199999999999</v>
      </c>
      <c r="NO21">
        <v>12.259930000000001</v>
      </c>
      <c r="NP21">
        <v>1.7426030000000001E-5</v>
      </c>
      <c r="NQ21">
        <v>5.4740099999999996E-3</v>
      </c>
      <c r="NR21">
        <v>0.61763449999999998</v>
      </c>
      <c r="NS21">
        <v>11.32484</v>
      </c>
      <c r="NT21">
        <v>1.6792499999999999E-5</v>
      </c>
      <c r="NU21">
        <v>5.2689130000000001E-3</v>
      </c>
      <c r="NV21">
        <v>0.61802639999999998</v>
      </c>
      <c r="NW21">
        <v>10.910679999999999</v>
      </c>
      <c r="NX21">
        <v>1.7325870000000001E-5</v>
      </c>
      <c r="NY21">
        <v>5.3741309999999999E-3</v>
      </c>
      <c r="NZ21">
        <v>0.61797429999999998</v>
      </c>
      <c r="OA21">
        <v>11.09792</v>
      </c>
      <c r="OB21">
        <v>2.1250739999999999E-5</v>
      </c>
      <c r="OC21">
        <v>6.5473730000000004E-3</v>
      </c>
      <c r="OD21">
        <v>0.61772400000000005</v>
      </c>
      <c r="OE21">
        <v>12.51404</v>
      </c>
      <c r="OF21">
        <v>2.4387090000000002E-5</v>
      </c>
      <c r="OG21">
        <v>7.5723819999999999E-3</v>
      </c>
      <c r="OH21">
        <v>0.61746610000000002</v>
      </c>
      <c r="OI21">
        <v>13.67521</v>
      </c>
      <c r="OJ21">
        <v>2.5740119999999999E-5</v>
      </c>
      <c r="OK21">
        <v>8.0324090000000008E-3</v>
      </c>
    </row>
    <row r="22" spans="1:401" x14ac:dyDescent="0.35">
      <c r="A22">
        <v>25</v>
      </c>
      <c r="B22" t="s">
        <v>4</v>
      </c>
      <c r="C22" t="s">
        <v>24</v>
      </c>
      <c r="D22" t="s">
        <v>27</v>
      </c>
      <c r="E22">
        <v>716.95060000000001</v>
      </c>
      <c r="F22">
        <v>0.80079049999999996</v>
      </c>
      <c r="G22">
        <v>12.576549999999999</v>
      </c>
      <c r="H22">
        <v>0.81303689999999995</v>
      </c>
      <c r="I22">
        <v>292.1311</v>
      </c>
      <c r="J22">
        <v>0.79962279999999997</v>
      </c>
      <c r="K22">
        <v>13.4795</v>
      </c>
      <c r="L22" s="1">
        <v>8.0587919999999993E-2</v>
      </c>
      <c r="M22">
        <v>22.50366</v>
      </c>
      <c r="N22">
        <v>0.79843039999999998</v>
      </c>
      <c r="O22">
        <v>13.956</v>
      </c>
      <c r="P22" s="1">
        <v>6.9629930000000007E-2</v>
      </c>
      <c r="Q22">
        <v>19.24802</v>
      </c>
      <c r="R22">
        <v>0.79729510000000003</v>
      </c>
      <c r="S22">
        <v>13.93971</v>
      </c>
      <c r="T22" s="1">
        <v>6.1361039999999999E-2</v>
      </c>
      <c r="U22" s="1">
        <v>16.994800000000001</v>
      </c>
      <c r="V22">
        <v>0.79615309999999995</v>
      </c>
      <c r="W22">
        <v>13.889099999999999</v>
      </c>
      <c r="X22" s="1">
        <v>5.481221E-2</v>
      </c>
      <c r="Y22" s="1">
        <v>15.173999999999999</v>
      </c>
      <c r="Z22">
        <v>0.79465509999999995</v>
      </c>
      <c r="AA22">
        <v>13.45064</v>
      </c>
      <c r="AB22" s="1">
        <v>4.8840599999999998E-2</v>
      </c>
      <c r="AC22" s="1">
        <v>13.54907</v>
      </c>
      <c r="AD22">
        <v>0.79306909999999997</v>
      </c>
      <c r="AE22">
        <v>12.72631</v>
      </c>
      <c r="AF22" s="1">
        <v>4.3992219999999999E-2</v>
      </c>
      <c r="AG22" s="1">
        <v>12.2158</v>
      </c>
      <c r="AH22">
        <v>0.79137049999999998</v>
      </c>
      <c r="AI22">
        <v>12.49395</v>
      </c>
      <c r="AJ22" s="1">
        <v>4.0526859999999998E-2</v>
      </c>
      <c r="AK22" s="1">
        <v>11.25755</v>
      </c>
      <c r="AL22">
        <v>0.78949769999999997</v>
      </c>
      <c r="AM22">
        <v>12.527200000000001</v>
      </c>
      <c r="AN22" s="1">
        <v>3.8576190000000003E-2</v>
      </c>
      <c r="AO22" s="1">
        <v>10.734030000000001</v>
      </c>
      <c r="AP22">
        <v>0.78753200000000001</v>
      </c>
      <c r="AQ22">
        <v>13.30138</v>
      </c>
      <c r="AR22" s="1">
        <v>3.6201219999999999E-2</v>
      </c>
      <c r="AS22" s="1">
        <v>10.098599999999999</v>
      </c>
      <c r="AT22">
        <v>0.78550810000000004</v>
      </c>
      <c r="AU22">
        <v>14.018940000000001</v>
      </c>
      <c r="AV22" s="1">
        <v>3.3660750000000003E-2</v>
      </c>
      <c r="AW22" s="1">
        <v>9.4130389999999995</v>
      </c>
      <c r="AX22">
        <v>0.78349389999999997</v>
      </c>
      <c r="AY22">
        <v>14.09984</v>
      </c>
      <c r="AZ22" s="1">
        <v>3.111423E-2</v>
      </c>
      <c r="BA22" s="1">
        <v>8.7210660000000004</v>
      </c>
      <c r="BB22">
        <v>0.78146649999999995</v>
      </c>
      <c r="BC22">
        <v>13.920199999999999</v>
      </c>
      <c r="BD22" s="1">
        <v>2.8756299999999999E-2</v>
      </c>
      <c r="BE22" s="1">
        <v>8.0754819999999992</v>
      </c>
      <c r="BF22">
        <v>0.77941539999999998</v>
      </c>
      <c r="BG22">
        <v>13.29495</v>
      </c>
      <c r="BH22" s="1">
        <v>2.6580260000000001E-2</v>
      </c>
      <c r="BI22" s="1">
        <v>7.4823880000000003</v>
      </c>
      <c r="BJ22">
        <v>0.77735019999999999</v>
      </c>
      <c r="BK22">
        <v>12.565899999999999</v>
      </c>
      <c r="BL22" s="1">
        <v>2.4498389999999998E-2</v>
      </c>
      <c r="BM22" s="1">
        <v>6.9110569999999996</v>
      </c>
      <c r="BN22">
        <v>0.77450319999999995</v>
      </c>
      <c r="BO22">
        <v>12.34164</v>
      </c>
      <c r="BP22" s="1">
        <v>2.5058980000000002E-2</v>
      </c>
      <c r="BQ22" s="1">
        <v>7.0188629999999996</v>
      </c>
      <c r="BR22">
        <v>0.76977870000000004</v>
      </c>
      <c r="BS22">
        <v>12.29454</v>
      </c>
      <c r="BT22" s="1">
        <v>2.9952779999999998E-2</v>
      </c>
      <c r="BU22" s="1">
        <v>8.4556170000000002</v>
      </c>
      <c r="BV22">
        <v>0.76433340000000005</v>
      </c>
      <c r="BW22">
        <v>12.650029999999999</v>
      </c>
      <c r="BX22" s="1">
        <v>3.1445399999999998E-2</v>
      </c>
      <c r="BY22" s="1">
        <v>8.9781040000000001</v>
      </c>
      <c r="BZ22">
        <v>0.75871049999999995</v>
      </c>
      <c r="CA22">
        <v>12.681850000000001</v>
      </c>
      <c r="CB22" s="1">
        <v>2.9827670000000001E-2</v>
      </c>
      <c r="CC22" s="1">
        <v>8.6036839999999994</v>
      </c>
      <c r="CD22">
        <v>0.75292859999999995</v>
      </c>
      <c r="CE22">
        <v>12.521660000000001</v>
      </c>
      <c r="CF22" s="1">
        <v>2.7598870000000001E-2</v>
      </c>
      <c r="CG22" s="1">
        <v>8.0215069999999997</v>
      </c>
      <c r="CH22">
        <v>0.74691459999999998</v>
      </c>
      <c r="CI22">
        <v>12.10454</v>
      </c>
      <c r="CJ22" s="1">
        <v>2.482202E-2</v>
      </c>
      <c r="CK22" s="1">
        <v>7.2765120000000003</v>
      </c>
      <c r="CL22">
        <v>0.74080429999999997</v>
      </c>
      <c r="CM22">
        <v>11.40893</v>
      </c>
      <c r="CN22" s="1">
        <v>2.2164070000000001E-2</v>
      </c>
      <c r="CO22" s="1">
        <v>6.5482509999999996</v>
      </c>
      <c r="CP22">
        <v>0.73448460000000004</v>
      </c>
      <c r="CQ22">
        <v>10.98188</v>
      </c>
      <c r="CR22" s="1">
        <v>1.976004E-2</v>
      </c>
      <c r="CS22" s="1">
        <v>5.8859180000000002</v>
      </c>
      <c r="CT22">
        <v>0.72804000000000002</v>
      </c>
      <c r="CU22">
        <v>10.706250000000001</v>
      </c>
      <c r="CV22" s="1">
        <v>1.747162E-2</v>
      </c>
      <c r="CW22" s="1">
        <v>5.2493309999999997</v>
      </c>
      <c r="CX22">
        <v>0.72148659999999998</v>
      </c>
      <c r="CY22">
        <v>10.594939999999999</v>
      </c>
      <c r="CZ22" s="1">
        <v>1.539566E-2</v>
      </c>
      <c r="DA22" s="1">
        <v>4.6647270000000001</v>
      </c>
      <c r="DB22">
        <v>0.71489530000000001</v>
      </c>
      <c r="DC22">
        <v>11.23969</v>
      </c>
      <c r="DD22" s="1">
        <v>1.363111E-2</v>
      </c>
      <c r="DE22" s="1">
        <v>4.165025</v>
      </c>
      <c r="DF22">
        <v>0.70848699999999998</v>
      </c>
      <c r="DG22">
        <v>11.53633</v>
      </c>
      <c r="DH22" s="1">
        <v>1.2180440000000001E-2</v>
      </c>
      <c r="DI22" s="1">
        <v>3.7545790000000001</v>
      </c>
      <c r="DJ22">
        <v>0.70233009999999996</v>
      </c>
      <c r="DK22">
        <v>11.507529999999999</v>
      </c>
      <c r="DL22" s="1">
        <v>1.0614749999999999E-2</v>
      </c>
      <c r="DM22" s="1">
        <v>3.3008829999999998</v>
      </c>
      <c r="DN22">
        <v>0.6959919</v>
      </c>
      <c r="DO22">
        <v>11.58014</v>
      </c>
      <c r="DP22" s="1">
        <v>9.340503E-3</v>
      </c>
      <c r="DQ22" s="1">
        <v>2.9299759999999999</v>
      </c>
      <c r="DR22">
        <v>0.68949110000000002</v>
      </c>
      <c r="DS22">
        <v>11.16417</v>
      </c>
      <c r="DT22" s="1">
        <v>8.1519880000000006E-3</v>
      </c>
      <c r="DU22" s="1">
        <v>2.5794060000000001</v>
      </c>
      <c r="DV22">
        <v>0.68266590000000005</v>
      </c>
      <c r="DW22">
        <v>10.572089999999999</v>
      </c>
      <c r="DX22" s="1">
        <v>7.1601690000000001E-3</v>
      </c>
      <c r="DY22" s="1">
        <v>2.287728</v>
      </c>
      <c r="DZ22">
        <v>0.67566230000000005</v>
      </c>
      <c r="EA22">
        <v>10.359360000000001</v>
      </c>
      <c r="EB22" s="1">
        <v>6.2326810000000003E-3</v>
      </c>
      <c r="EC22" s="1">
        <v>2.0111509999999999</v>
      </c>
      <c r="ED22">
        <v>0.66847040000000002</v>
      </c>
      <c r="EE22">
        <v>10.54799</v>
      </c>
      <c r="EF22" s="1">
        <v>5.4148169999999997E-3</v>
      </c>
      <c r="EG22" s="1">
        <v>1.765258</v>
      </c>
      <c r="EH22">
        <v>0.66151009999999999</v>
      </c>
      <c r="EI22">
        <v>11.76867</v>
      </c>
      <c r="EJ22" s="1">
        <v>4.7447949999999996E-3</v>
      </c>
      <c r="EK22" s="1">
        <v>1.5602579999999999</v>
      </c>
      <c r="EL22">
        <v>0.65486279999999997</v>
      </c>
      <c r="EM22">
        <v>12.51599</v>
      </c>
      <c r="EN22" s="1">
        <v>4.137796E-3</v>
      </c>
      <c r="EO22" s="1">
        <v>1.3739680000000001</v>
      </c>
      <c r="EP22">
        <v>0.64896149999999997</v>
      </c>
      <c r="EQ22">
        <v>12.710290000000001</v>
      </c>
      <c r="ER22" s="1">
        <v>3.5942489999999999E-3</v>
      </c>
      <c r="ES22" s="1">
        <v>1.202896</v>
      </c>
      <c r="ET22">
        <v>0.64289790000000002</v>
      </c>
      <c r="EU22">
        <v>13.06621</v>
      </c>
      <c r="EV22" s="1">
        <v>3.0751350000000001E-3</v>
      </c>
      <c r="EW22" s="1">
        <v>1.0383610000000001</v>
      </c>
      <c r="EX22">
        <v>0.63652310000000001</v>
      </c>
      <c r="EY22">
        <v>12.513859999999999</v>
      </c>
      <c r="EZ22" s="1">
        <v>2.6168649999999999E-3</v>
      </c>
      <c r="FA22" s="1">
        <v>0.89133430000000002</v>
      </c>
      <c r="FB22">
        <v>0.62999070000000001</v>
      </c>
      <c r="FC22">
        <v>11.124370000000001</v>
      </c>
      <c r="FD22" s="1">
        <v>2.1956789999999999E-3</v>
      </c>
      <c r="FE22" s="1">
        <v>0.7545885</v>
      </c>
      <c r="FF22">
        <v>0.62413430000000003</v>
      </c>
      <c r="FG22">
        <v>10.49112</v>
      </c>
      <c r="FH22" s="1">
        <v>1.8100830000000001E-3</v>
      </c>
      <c r="FI22" s="1">
        <v>0.62893849999999996</v>
      </c>
      <c r="FJ22">
        <v>0.62200219999999995</v>
      </c>
      <c r="FK22">
        <v>10.642429999999999</v>
      </c>
      <c r="FL22" s="1">
        <v>1.285752E-3</v>
      </c>
      <c r="FM22" s="1">
        <v>0.45092569999999998</v>
      </c>
      <c r="FN22">
        <v>0.62140209999999996</v>
      </c>
      <c r="FO22">
        <v>11.97067</v>
      </c>
      <c r="FP22" s="1">
        <v>8.5143930000000005E-4</v>
      </c>
      <c r="FQ22" s="1">
        <v>0.29841289999999998</v>
      </c>
      <c r="FR22">
        <v>0.62107630000000003</v>
      </c>
      <c r="FS22">
        <v>12.98554</v>
      </c>
      <c r="FT22" s="1">
        <v>5.9421159999999997E-4</v>
      </c>
      <c r="FU22" s="1">
        <v>0.20700450000000001</v>
      </c>
      <c r="FV22">
        <v>0.62074980000000002</v>
      </c>
      <c r="FW22">
        <v>13.16558</v>
      </c>
      <c r="FX22" s="1">
        <v>4.5917560000000002E-4</v>
      </c>
      <c r="FY22" s="1">
        <v>0.15892390000000001</v>
      </c>
      <c r="FZ22">
        <v>0.62033190000000005</v>
      </c>
      <c r="GA22">
        <v>13.19069</v>
      </c>
      <c r="GB22" s="1">
        <v>3.8223249999999999E-4</v>
      </c>
      <c r="GC22" s="1">
        <v>0.1316379</v>
      </c>
      <c r="GD22">
        <v>0.6197935</v>
      </c>
      <c r="GE22">
        <v>12.44797</v>
      </c>
      <c r="GF22" s="1">
        <v>3.3456799999999999E-4</v>
      </c>
      <c r="GG22" s="1">
        <v>0.1148028</v>
      </c>
      <c r="GH22">
        <v>0.61922730000000004</v>
      </c>
      <c r="GI22">
        <v>11.33277</v>
      </c>
      <c r="GJ22" s="1">
        <v>3.011666E-4</v>
      </c>
      <c r="GK22" s="1">
        <v>0.10306750000000001</v>
      </c>
      <c r="GL22">
        <v>0.61870650000000005</v>
      </c>
      <c r="GM22">
        <v>10.84718</v>
      </c>
      <c r="GN22" s="1">
        <v>2.7278330000000001E-4</v>
      </c>
      <c r="GO22" s="1">
        <v>9.3258540000000001E-2</v>
      </c>
      <c r="GP22">
        <v>0.61853709999999995</v>
      </c>
      <c r="GQ22">
        <v>10.808680000000001</v>
      </c>
      <c r="GR22" s="1">
        <v>2.318512E-4</v>
      </c>
      <c r="GS22" s="1">
        <v>7.9255279999999997E-2</v>
      </c>
      <c r="GT22">
        <v>0.61854520000000002</v>
      </c>
      <c r="GU22">
        <v>11.13348</v>
      </c>
      <c r="GV22" s="1">
        <v>1.9683379999999999E-4</v>
      </c>
      <c r="GW22" s="1">
        <v>6.6979269999999994E-2</v>
      </c>
      <c r="GX22">
        <v>0.61858860000000004</v>
      </c>
      <c r="GY22">
        <v>12.143660000000001</v>
      </c>
      <c r="GZ22" s="1">
        <v>1.7471110000000001E-4</v>
      </c>
      <c r="HA22" s="1">
        <v>5.9144750000000003E-2</v>
      </c>
      <c r="HB22">
        <v>0.61862189999999995</v>
      </c>
      <c r="HC22">
        <v>12.49563</v>
      </c>
      <c r="HD22">
        <v>1.5985770000000001E-4</v>
      </c>
      <c r="HE22" s="1">
        <v>5.3883830000000001E-2</v>
      </c>
      <c r="HF22">
        <v>0.61864240000000004</v>
      </c>
      <c r="HG22">
        <v>12.27497</v>
      </c>
      <c r="HH22">
        <v>1.4919210000000001E-4</v>
      </c>
      <c r="HI22" s="1">
        <v>5.0085209999999998E-2</v>
      </c>
      <c r="HJ22">
        <v>0.61865990000000004</v>
      </c>
      <c r="HK22">
        <v>11.427250000000001</v>
      </c>
      <c r="HL22">
        <v>1.4064549999999999E-4</v>
      </c>
      <c r="HM22" s="1">
        <v>4.703119E-2</v>
      </c>
      <c r="HN22">
        <v>0.61866129999999997</v>
      </c>
      <c r="HO22">
        <v>10.892770000000001</v>
      </c>
      <c r="HP22">
        <v>1.3331890000000001E-4</v>
      </c>
      <c r="HQ22" s="1">
        <v>4.4414410000000001E-2</v>
      </c>
      <c r="HR22">
        <v>0.61870700000000001</v>
      </c>
      <c r="HS22">
        <v>10.72057</v>
      </c>
      <c r="HT22">
        <v>1.2593129999999999E-4</v>
      </c>
      <c r="HU22" s="1">
        <v>4.1842200000000003E-2</v>
      </c>
      <c r="HV22">
        <v>0.61883279999999996</v>
      </c>
      <c r="HW22">
        <v>10.59864</v>
      </c>
      <c r="HX22">
        <v>1.151904E-4</v>
      </c>
      <c r="HY22">
        <v>3.8170290000000003E-2</v>
      </c>
      <c r="HZ22">
        <v>0.6190563</v>
      </c>
      <c r="IA22">
        <v>10.784269999999999</v>
      </c>
      <c r="IB22">
        <v>1.057012E-4</v>
      </c>
      <c r="IC22">
        <v>3.4866220000000003E-2</v>
      </c>
      <c r="ID22">
        <v>0.61926610000000004</v>
      </c>
      <c r="IE22">
        <v>11.579470000000001</v>
      </c>
      <c r="IF22">
        <v>9.8676990000000003E-5</v>
      </c>
      <c r="IG22">
        <v>3.2393270000000002E-2</v>
      </c>
      <c r="IH22">
        <v>0.61948959999999997</v>
      </c>
      <c r="II22">
        <v>12.13463</v>
      </c>
      <c r="IJ22">
        <v>9.3488070000000002E-5</v>
      </c>
      <c r="IK22">
        <v>3.0556460000000001E-2</v>
      </c>
      <c r="IL22">
        <v>0.61971100000000001</v>
      </c>
      <c r="IM22">
        <v>12.392849999999999</v>
      </c>
      <c r="IN22">
        <v>8.9225559999999999E-5</v>
      </c>
      <c r="IO22">
        <v>2.9040739999999999E-2</v>
      </c>
      <c r="IP22">
        <v>0.61994289999999996</v>
      </c>
      <c r="IQ22">
        <v>11.74611</v>
      </c>
      <c r="IR22">
        <v>8.5184309999999998E-5</v>
      </c>
      <c r="IS22">
        <v>2.763241E-2</v>
      </c>
      <c r="IT22">
        <v>0.62014860000000005</v>
      </c>
      <c r="IU22">
        <v>10.861090000000001</v>
      </c>
      <c r="IV22">
        <v>8.1855550000000006E-5</v>
      </c>
      <c r="IW22">
        <v>2.6469070000000001E-2</v>
      </c>
      <c r="IX22">
        <v>0.62033559999999999</v>
      </c>
      <c r="IY22">
        <v>10.59507</v>
      </c>
      <c r="IZ22">
        <v>7.9257499999999998E-5</v>
      </c>
      <c r="JA22">
        <v>2.553333E-2</v>
      </c>
      <c r="JB22">
        <v>0.6203881</v>
      </c>
      <c r="JC22">
        <v>10.647270000000001</v>
      </c>
      <c r="JD22">
        <v>7.9419009999999994E-5</v>
      </c>
      <c r="JE22">
        <v>2.5483849999999999E-2</v>
      </c>
      <c r="JF22">
        <v>0.62038490000000002</v>
      </c>
      <c r="JG22">
        <v>11.544890000000001</v>
      </c>
      <c r="JH22">
        <v>7.9515460000000005E-5</v>
      </c>
      <c r="JI22">
        <v>2.5493849999999998E-2</v>
      </c>
      <c r="JJ22">
        <v>0.6203786</v>
      </c>
      <c r="JK22">
        <v>12.37304</v>
      </c>
      <c r="JL22">
        <v>7.8174559999999999E-5</v>
      </c>
      <c r="JM22">
        <v>2.5045330000000001E-2</v>
      </c>
      <c r="JN22">
        <v>0.62037109999999995</v>
      </c>
      <c r="JO22">
        <v>12.42381</v>
      </c>
      <c r="JP22">
        <v>7.5883489999999999E-5</v>
      </c>
      <c r="JQ22">
        <v>2.4292339999999999E-2</v>
      </c>
      <c r="JR22">
        <v>0.62035070000000003</v>
      </c>
      <c r="JS22">
        <v>12.597289999999999</v>
      </c>
      <c r="JT22">
        <v>7.3385909999999999E-5</v>
      </c>
      <c r="JU22">
        <v>2.3470060000000001E-2</v>
      </c>
      <c r="JV22">
        <v>0.62035419999999997</v>
      </c>
      <c r="JW22">
        <v>12.29316</v>
      </c>
      <c r="JX22">
        <v>7.036314E-5</v>
      </c>
      <c r="JY22">
        <v>2.2484799999999999E-2</v>
      </c>
      <c r="JZ22">
        <v>0.62035479999999998</v>
      </c>
      <c r="KA22">
        <v>11.14869</v>
      </c>
      <c r="KB22">
        <v>6.7759410000000001E-5</v>
      </c>
      <c r="KC22">
        <v>2.1635870000000001E-2</v>
      </c>
      <c r="KD22">
        <v>0.62030269999999998</v>
      </c>
      <c r="KE22">
        <v>10.557029999999999</v>
      </c>
      <c r="KF22">
        <v>6.5922199999999997E-5</v>
      </c>
      <c r="KG22">
        <v>2.0996270000000001E-2</v>
      </c>
      <c r="KH22">
        <v>0.62002380000000001</v>
      </c>
      <c r="KI22">
        <v>10.598280000000001</v>
      </c>
      <c r="KJ22">
        <v>6.8003209999999994E-5</v>
      </c>
      <c r="KK22">
        <v>2.1608490000000001E-2</v>
      </c>
      <c r="KL22">
        <v>0.61957450000000003</v>
      </c>
      <c r="KM22">
        <v>11.7796</v>
      </c>
      <c r="KN22">
        <v>6.9758269999999997E-5</v>
      </c>
      <c r="KO22">
        <v>2.221101E-2</v>
      </c>
      <c r="KP22">
        <v>0.61912310000000004</v>
      </c>
      <c r="KQ22">
        <v>12.956329999999999</v>
      </c>
      <c r="KR22">
        <v>6.9231709999999997E-5</v>
      </c>
      <c r="KS22">
        <v>2.2087559999999999E-2</v>
      </c>
      <c r="KT22">
        <v>0.61868880000000004</v>
      </c>
      <c r="KU22">
        <v>13.479810000000001</v>
      </c>
      <c r="KV22">
        <v>6.7504700000000004E-5</v>
      </c>
      <c r="KW22">
        <v>2.1563289999999999E-2</v>
      </c>
      <c r="KX22">
        <v>0.61824999999999997</v>
      </c>
      <c r="KY22">
        <v>13.493119999999999</v>
      </c>
      <c r="KZ22">
        <v>6.5165560000000002E-5</v>
      </c>
      <c r="LA22">
        <v>2.0835759999999998E-2</v>
      </c>
      <c r="LB22">
        <v>0.61782219999999999</v>
      </c>
      <c r="LC22">
        <v>12.58592</v>
      </c>
      <c r="LD22">
        <v>6.246066E-5</v>
      </c>
      <c r="LE22">
        <v>1.9987459999999999E-2</v>
      </c>
      <c r="LF22">
        <v>0.61739200000000005</v>
      </c>
      <c r="LG22">
        <v>11.2897</v>
      </c>
      <c r="LH22">
        <v>5.9876490000000001E-5</v>
      </c>
      <c r="LI22">
        <v>1.9176660000000002E-2</v>
      </c>
      <c r="LJ22">
        <v>0.61704650000000005</v>
      </c>
      <c r="LK22">
        <v>10.705690000000001</v>
      </c>
      <c r="LL22">
        <v>5.6842770000000002E-5</v>
      </c>
      <c r="LM22">
        <v>1.8236510000000001E-2</v>
      </c>
      <c r="LN22">
        <v>0.61692230000000003</v>
      </c>
      <c r="LO22">
        <v>10.78448</v>
      </c>
      <c r="LP22">
        <v>5.1066310000000003E-5</v>
      </c>
      <c r="LQ22">
        <v>1.642764E-2</v>
      </c>
      <c r="LR22">
        <v>0.61694749999999998</v>
      </c>
      <c r="LS22">
        <v>12.11387</v>
      </c>
      <c r="LT22">
        <v>4.5781100000000001E-5</v>
      </c>
      <c r="LU22">
        <v>1.4714939999999999E-2</v>
      </c>
      <c r="LV22">
        <v>0.61697500000000005</v>
      </c>
      <c r="LW22">
        <v>13.235469999999999</v>
      </c>
      <c r="LX22">
        <v>4.217478E-5</v>
      </c>
      <c r="LY22">
        <v>1.354227E-2</v>
      </c>
      <c r="LZ22">
        <v>0.61700560000000004</v>
      </c>
      <c r="MA22">
        <v>13.64969</v>
      </c>
      <c r="MB22">
        <v>3.976874E-5</v>
      </c>
      <c r="MC22">
        <v>1.2757660000000001E-2</v>
      </c>
      <c r="MD22">
        <v>0.61701819999999996</v>
      </c>
      <c r="ME22">
        <v>13.49395</v>
      </c>
      <c r="MF22">
        <v>3.7881779999999999E-5</v>
      </c>
      <c r="MG22">
        <v>1.2151520000000001E-2</v>
      </c>
      <c r="MH22">
        <v>0.61701669999999997</v>
      </c>
      <c r="MI22">
        <v>12.63542</v>
      </c>
      <c r="MJ22">
        <v>3.6319509999999997E-5</v>
      </c>
      <c r="MK22">
        <v>1.1649720000000001E-2</v>
      </c>
      <c r="ML22">
        <v>0.61702440000000003</v>
      </c>
      <c r="MM22">
        <v>11.291410000000001</v>
      </c>
      <c r="MN22">
        <v>3.4928639999999999E-5</v>
      </c>
      <c r="MO22">
        <v>1.120342E-2</v>
      </c>
      <c r="MP22">
        <v>0.61712009999999995</v>
      </c>
      <c r="MQ22">
        <v>10.66522</v>
      </c>
      <c r="MR22">
        <v>3.3147159999999997E-5</v>
      </c>
      <c r="MS22">
        <v>1.065403E-2</v>
      </c>
      <c r="MT22">
        <v>0.61755570000000004</v>
      </c>
      <c r="MU22">
        <v>10.769740000000001</v>
      </c>
      <c r="MV22">
        <v>2.801391E-5</v>
      </c>
      <c r="MW22">
        <v>9.042263E-3</v>
      </c>
      <c r="MX22">
        <v>0.61817710000000003</v>
      </c>
      <c r="MY22">
        <v>11.87491</v>
      </c>
      <c r="MZ22">
        <v>2.3363170000000001E-5</v>
      </c>
      <c r="NA22">
        <v>7.5218459999999996E-3</v>
      </c>
      <c r="NB22">
        <v>0.61881090000000005</v>
      </c>
      <c r="NC22">
        <v>12.062620000000001</v>
      </c>
      <c r="ND22">
        <v>2.0596699999999999E-5</v>
      </c>
      <c r="NE22">
        <v>6.6062559999999996E-3</v>
      </c>
      <c r="NF22">
        <v>0.61947240000000003</v>
      </c>
      <c r="NG22">
        <v>12.563599999999999</v>
      </c>
      <c r="NH22">
        <v>1.902483E-5</v>
      </c>
      <c r="NI22">
        <v>6.0827559999999999E-3</v>
      </c>
      <c r="NJ22">
        <v>0.62014849999999999</v>
      </c>
      <c r="NK22">
        <v>12.97395</v>
      </c>
      <c r="NL22">
        <v>1.8103270000000001E-5</v>
      </c>
      <c r="NM22">
        <v>5.7783890000000001E-3</v>
      </c>
      <c r="NN22">
        <v>0.62077830000000001</v>
      </c>
      <c r="NO22">
        <v>12.37025</v>
      </c>
      <c r="NP22">
        <v>1.74437E-5</v>
      </c>
      <c r="NQ22">
        <v>5.5575240000000003E-3</v>
      </c>
      <c r="NR22">
        <v>0.62140830000000002</v>
      </c>
      <c r="NS22">
        <v>11.395289999999999</v>
      </c>
      <c r="NT22">
        <v>1.681523E-5</v>
      </c>
      <c r="NU22">
        <v>5.3522329999999996E-3</v>
      </c>
      <c r="NV22">
        <v>0.62192550000000002</v>
      </c>
      <c r="NW22">
        <v>10.919129999999999</v>
      </c>
      <c r="NX22">
        <v>1.705313E-5</v>
      </c>
      <c r="NY22">
        <v>5.3851259999999996E-3</v>
      </c>
      <c r="NZ22">
        <v>0.62195440000000002</v>
      </c>
      <c r="OA22">
        <v>11.07091</v>
      </c>
      <c r="OB22">
        <v>2.0685750000000001E-5</v>
      </c>
      <c r="OC22">
        <v>6.4894710000000001E-3</v>
      </c>
      <c r="OD22">
        <v>0.62175570000000002</v>
      </c>
      <c r="OE22">
        <v>12.480600000000001</v>
      </c>
      <c r="OF22">
        <v>2.4031870000000001E-5</v>
      </c>
      <c r="OG22">
        <v>7.5803140000000003E-3</v>
      </c>
      <c r="OH22">
        <v>0.62148230000000004</v>
      </c>
      <c r="OI22">
        <v>13.73357</v>
      </c>
      <c r="OJ22">
        <v>2.5570559999999999E-5</v>
      </c>
      <c r="OK22">
        <v>8.0958290000000006E-3</v>
      </c>
    </row>
    <row r="23" spans="1:401" x14ac:dyDescent="0.35">
      <c r="A23">
        <v>26</v>
      </c>
      <c r="B23" t="s">
        <v>4</v>
      </c>
      <c r="C23" t="s">
        <v>24</v>
      </c>
      <c r="D23" t="s">
        <v>28</v>
      </c>
      <c r="E23">
        <v>961.78420000000006</v>
      </c>
      <c r="F23">
        <v>0.82897650000000001</v>
      </c>
      <c r="G23">
        <v>12.557</v>
      </c>
      <c r="H23">
        <v>1.344929</v>
      </c>
      <c r="I23">
        <v>581.20540000000005</v>
      </c>
      <c r="J23">
        <v>0.82760140000000004</v>
      </c>
      <c r="K23">
        <v>13.455500000000001</v>
      </c>
      <c r="L23">
        <v>8.3284140000000006E-2</v>
      </c>
      <c r="M23">
        <v>27.930510000000002</v>
      </c>
      <c r="N23">
        <v>0.826233</v>
      </c>
      <c r="O23">
        <v>13.99211</v>
      </c>
      <c r="P23" s="1">
        <v>7.0227029999999996E-2</v>
      </c>
      <c r="Q23">
        <v>23.15588</v>
      </c>
      <c r="R23">
        <v>0.82491610000000004</v>
      </c>
      <c r="S23">
        <v>13.98944</v>
      </c>
      <c r="T23" s="1">
        <v>6.2005530000000003E-2</v>
      </c>
      <c r="U23" s="1">
        <v>20.490369999999999</v>
      </c>
      <c r="V23">
        <v>0.8235652</v>
      </c>
      <c r="W23">
        <v>13.93816</v>
      </c>
      <c r="X23" s="1">
        <v>5.5212839999999999E-2</v>
      </c>
      <c r="Y23" s="1">
        <v>18.231670000000001</v>
      </c>
      <c r="Z23">
        <v>0.82183649999999997</v>
      </c>
      <c r="AA23">
        <v>13.51243</v>
      </c>
      <c r="AB23" s="1">
        <v>4.9262670000000001E-2</v>
      </c>
      <c r="AC23" s="1">
        <v>16.30677</v>
      </c>
      <c r="AD23">
        <v>0.82004980000000005</v>
      </c>
      <c r="AE23">
        <v>12.76089</v>
      </c>
      <c r="AF23" s="1">
        <v>4.4312999999999998E-2</v>
      </c>
      <c r="AG23" s="1">
        <v>14.68042</v>
      </c>
      <c r="AH23">
        <v>0.81817410000000002</v>
      </c>
      <c r="AI23">
        <v>12.490410000000001</v>
      </c>
      <c r="AJ23" s="1">
        <v>4.0703280000000001E-2</v>
      </c>
      <c r="AK23" s="1">
        <v>13.48732</v>
      </c>
      <c r="AL23">
        <v>0.81607549999999995</v>
      </c>
      <c r="AM23">
        <v>12.515330000000001</v>
      </c>
      <c r="AN23" s="1">
        <v>3.8730390000000003E-2</v>
      </c>
      <c r="AO23" s="1">
        <v>12.853009999999999</v>
      </c>
      <c r="AP23">
        <v>0.81387500000000002</v>
      </c>
      <c r="AQ23">
        <v>13.277419999999999</v>
      </c>
      <c r="AR23" s="1">
        <v>3.637841E-2</v>
      </c>
      <c r="AS23" s="1">
        <v>12.106</v>
      </c>
      <c r="AT23">
        <v>0.81161459999999996</v>
      </c>
      <c r="AU23">
        <v>14.04607</v>
      </c>
      <c r="AV23" s="1">
        <v>3.3847950000000002E-2</v>
      </c>
      <c r="AW23" s="1">
        <v>11.293329999999999</v>
      </c>
      <c r="AX23">
        <v>0.80934209999999995</v>
      </c>
      <c r="AY23">
        <v>14.1639</v>
      </c>
      <c r="AZ23" s="1">
        <v>3.1301700000000002E-2</v>
      </c>
      <c r="BA23" s="1">
        <v>10.469279999999999</v>
      </c>
      <c r="BB23">
        <v>0.80705510000000003</v>
      </c>
      <c r="BC23">
        <v>13.98554</v>
      </c>
      <c r="BD23" s="1">
        <v>2.8915179999999999E-2</v>
      </c>
      <c r="BE23" s="1">
        <v>9.6901949999999992</v>
      </c>
      <c r="BF23">
        <v>0.80476619999999999</v>
      </c>
      <c r="BG23">
        <v>13.36889</v>
      </c>
      <c r="BH23" s="1">
        <v>2.6741330000000001E-2</v>
      </c>
      <c r="BI23" s="1">
        <v>8.9841850000000001</v>
      </c>
      <c r="BJ23">
        <v>0.80244990000000005</v>
      </c>
      <c r="BK23">
        <v>12.60211</v>
      </c>
      <c r="BL23" s="1">
        <v>2.4646319999999999E-2</v>
      </c>
      <c r="BM23" s="1">
        <v>8.2986799999999992</v>
      </c>
      <c r="BN23">
        <v>0.79937800000000003</v>
      </c>
      <c r="BO23">
        <v>12.34393</v>
      </c>
      <c r="BP23" s="1">
        <v>2.47122E-2</v>
      </c>
      <c r="BQ23" s="1">
        <v>8.2609829999999995</v>
      </c>
      <c r="BR23">
        <v>0.79432029999999998</v>
      </c>
      <c r="BS23">
        <v>12.299569999999999</v>
      </c>
      <c r="BT23" s="1">
        <v>2.9655000000000001E-2</v>
      </c>
      <c r="BU23" s="1">
        <v>9.9780259999999998</v>
      </c>
      <c r="BV23">
        <v>0.78834369999999998</v>
      </c>
      <c r="BW23">
        <v>12.65015</v>
      </c>
      <c r="BX23" s="1">
        <v>3.1412570000000001E-2</v>
      </c>
      <c r="BY23" s="1">
        <v>10.69708</v>
      </c>
      <c r="BZ23">
        <v>0.78212490000000001</v>
      </c>
      <c r="CA23">
        <v>12.73</v>
      </c>
      <c r="CB23" s="1">
        <v>2.9995330000000001E-2</v>
      </c>
      <c r="CC23" s="1">
        <v>10.32962</v>
      </c>
      <c r="CD23">
        <v>0.77572200000000002</v>
      </c>
      <c r="CE23">
        <v>12.57084</v>
      </c>
      <c r="CF23" s="1">
        <v>2.7776329999999998E-2</v>
      </c>
      <c r="CG23" s="1">
        <v>9.640943</v>
      </c>
      <c r="CH23">
        <v>0.76904530000000004</v>
      </c>
      <c r="CI23">
        <v>12.17245</v>
      </c>
      <c r="CJ23" s="1">
        <v>2.5032490000000001E-2</v>
      </c>
      <c r="CK23" s="1">
        <v>8.7685379999999995</v>
      </c>
      <c r="CL23">
        <v>0.76215560000000004</v>
      </c>
      <c r="CM23">
        <v>11.462669999999999</v>
      </c>
      <c r="CN23" s="1">
        <v>2.2356170000000002E-2</v>
      </c>
      <c r="CO23" s="1">
        <v>7.8959270000000004</v>
      </c>
      <c r="CP23">
        <v>0.75507500000000005</v>
      </c>
      <c r="CQ23">
        <v>11.011200000000001</v>
      </c>
      <c r="CR23" s="1">
        <v>1.9938819999999999E-2</v>
      </c>
      <c r="CS23" s="1">
        <v>7.1024459999999996</v>
      </c>
      <c r="CT23">
        <v>0.74781450000000005</v>
      </c>
      <c r="CU23">
        <v>10.72799</v>
      </c>
      <c r="CV23" s="1">
        <v>1.7643229999999999E-2</v>
      </c>
      <c r="CW23" s="1">
        <v>6.3422470000000004</v>
      </c>
      <c r="CX23">
        <v>0.74051610000000001</v>
      </c>
      <c r="CY23">
        <v>10.597189999999999</v>
      </c>
      <c r="CZ23" s="1">
        <v>1.554606E-2</v>
      </c>
      <c r="DA23" s="1">
        <v>5.6378019999999998</v>
      </c>
      <c r="DB23">
        <v>0.73310109999999995</v>
      </c>
      <c r="DC23">
        <v>11.22002</v>
      </c>
      <c r="DD23" s="1">
        <v>1.37556E-2</v>
      </c>
      <c r="DE23" s="1">
        <v>5.0320010000000002</v>
      </c>
      <c r="DF23">
        <v>0.7259584</v>
      </c>
      <c r="DG23">
        <v>11.57485</v>
      </c>
      <c r="DH23" s="1">
        <v>1.2300709999999999E-2</v>
      </c>
      <c r="DI23" s="1">
        <v>4.540152</v>
      </c>
      <c r="DJ23">
        <v>0.71907120000000002</v>
      </c>
      <c r="DK23">
        <v>11.54317</v>
      </c>
      <c r="DL23" s="1">
        <v>1.0731569999999999E-2</v>
      </c>
      <c r="DM23" s="1">
        <v>3.9984739999999999</v>
      </c>
      <c r="DN23">
        <v>0.71203559999999999</v>
      </c>
      <c r="DO23">
        <v>11.623810000000001</v>
      </c>
      <c r="DP23" s="1">
        <v>9.446075E-3</v>
      </c>
      <c r="DQ23" s="1">
        <v>3.550446</v>
      </c>
      <c r="DR23">
        <v>0.70469959999999998</v>
      </c>
      <c r="DS23">
        <v>11.22282</v>
      </c>
      <c r="DT23" s="1">
        <v>8.2394819999999994E-3</v>
      </c>
      <c r="DU23" s="1">
        <v>3.125823</v>
      </c>
      <c r="DV23">
        <v>0.69699759999999999</v>
      </c>
      <c r="DW23">
        <v>10.60412</v>
      </c>
      <c r="DX23" s="1">
        <v>7.2409789999999998E-3</v>
      </c>
      <c r="DY23" s="1">
        <v>2.7749269999999999</v>
      </c>
      <c r="DZ23">
        <v>0.68913020000000003</v>
      </c>
      <c r="EA23">
        <v>10.35711</v>
      </c>
      <c r="EB23" s="1">
        <v>6.3052380000000003E-3</v>
      </c>
      <c r="EC23" s="1">
        <v>2.4416989999999998</v>
      </c>
      <c r="ED23">
        <v>0.6810621</v>
      </c>
      <c r="EE23">
        <v>10.52502</v>
      </c>
      <c r="EF23" s="1">
        <v>5.4820149999999998E-3</v>
      </c>
      <c r="EG23" s="1">
        <v>2.1457290000000002</v>
      </c>
      <c r="EH23">
        <v>0.6732901</v>
      </c>
      <c r="EI23">
        <v>11.73466</v>
      </c>
      <c r="EJ23" s="1">
        <v>4.795189E-3</v>
      </c>
      <c r="EK23" s="1">
        <v>1.8932739999999999</v>
      </c>
      <c r="EL23">
        <v>0.66590700000000003</v>
      </c>
      <c r="EM23">
        <v>12.574210000000001</v>
      </c>
      <c r="EN23" s="1">
        <v>4.1885250000000002E-3</v>
      </c>
      <c r="EO23" s="1">
        <v>1.670458</v>
      </c>
      <c r="EP23">
        <v>0.65939590000000003</v>
      </c>
      <c r="EQ23">
        <v>12.79313</v>
      </c>
      <c r="ER23" s="1">
        <v>3.6402140000000001E-3</v>
      </c>
      <c r="ES23" s="1">
        <v>1.4630860000000001</v>
      </c>
      <c r="ET23">
        <v>0.65258439999999995</v>
      </c>
      <c r="EU23">
        <v>13.14953</v>
      </c>
      <c r="EV23" s="1">
        <v>3.1210579999999999E-3</v>
      </c>
      <c r="EW23" s="1">
        <v>1.266022</v>
      </c>
      <c r="EX23">
        <v>0.6452966</v>
      </c>
      <c r="EY23">
        <v>12.646229999999999</v>
      </c>
      <c r="EZ23" s="1">
        <v>2.6569599999999999E-3</v>
      </c>
      <c r="FA23" s="1">
        <v>1.087229</v>
      </c>
      <c r="FB23">
        <v>0.63790670000000005</v>
      </c>
      <c r="FC23">
        <v>11.232559999999999</v>
      </c>
      <c r="FD23" s="1">
        <v>2.2305430000000002E-3</v>
      </c>
      <c r="FE23" s="1">
        <v>0.92134179999999999</v>
      </c>
      <c r="FF23">
        <v>0.63113609999999998</v>
      </c>
      <c r="FG23">
        <v>10.50789</v>
      </c>
      <c r="FH23" s="1">
        <v>1.8516959999999999E-3</v>
      </c>
      <c r="FI23" s="1">
        <v>0.77331479999999997</v>
      </c>
      <c r="FJ23">
        <v>0.62830189999999997</v>
      </c>
      <c r="FK23">
        <v>10.614940000000001</v>
      </c>
      <c r="FL23" s="1">
        <v>1.3365919999999999E-3</v>
      </c>
      <c r="FM23" s="1">
        <v>0.56424960000000002</v>
      </c>
      <c r="FN23">
        <v>0.62732509999999997</v>
      </c>
      <c r="FO23">
        <v>11.935180000000001</v>
      </c>
      <c r="FP23" s="1">
        <v>8.8622630000000004E-4</v>
      </c>
      <c r="FQ23" s="1">
        <v>0.37407760000000001</v>
      </c>
      <c r="FR23">
        <v>0.6267779</v>
      </c>
      <c r="FS23">
        <v>13.038169999999999</v>
      </c>
      <c r="FT23" s="1">
        <v>6.1318739999999998E-4</v>
      </c>
      <c r="FU23" s="1">
        <v>0.25715719999999997</v>
      </c>
      <c r="FV23">
        <v>0.62634840000000003</v>
      </c>
      <c r="FW23">
        <v>13.27216</v>
      </c>
      <c r="FX23" s="1">
        <v>4.6939680000000002E-4</v>
      </c>
      <c r="FY23" s="1">
        <v>0.195331</v>
      </c>
      <c r="FZ23">
        <v>0.62581900000000001</v>
      </c>
      <c r="GA23">
        <v>13.30039</v>
      </c>
      <c r="GB23" s="1">
        <v>3.882658E-4</v>
      </c>
      <c r="GC23" s="1">
        <v>0.16063230000000001</v>
      </c>
      <c r="GD23">
        <v>0.6252413</v>
      </c>
      <c r="GE23">
        <v>12.585240000000001</v>
      </c>
      <c r="GF23" s="1">
        <v>3.3846970000000001E-4</v>
      </c>
      <c r="GG23" s="1">
        <v>0.13943430000000001</v>
      </c>
      <c r="GH23">
        <v>0.62462070000000003</v>
      </c>
      <c r="GI23">
        <v>11.43066</v>
      </c>
      <c r="GJ23" s="1">
        <v>3.0413800000000002E-4</v>
      </c>
      <c r="GK23" s="1">
        <v>0.1249214</v>
      </c>
      <c r="GL23">
        <v>0.62404559999999998</v>
      </c>
      <c r="GM23">
        <v>10.87401</v>
      </c>
      <c r="GN23" s="1">
        <v>2.760606E-4</v>
      </c>
      <c r="GO23" s="1">
        <v>0.1132436</v>
      </c>
      <c r="GP23">
        <v>0.62379879999999999</v>
      </c>
      <c r="GQ23">
        <v>10.811579999999999</v>
      </c>
      <c r="GR23" s="1">
        <v>2.3600189999999999E-4</v>
      </c>
      <c r="GS23" s="1">
        <v>9.6885109999999997E-2</v>
      </c>
      <c r="GT23">
        <v>0.62376489999999996</v>
      </c>
      <c r="GU23">
        <v>11.12988</v>
      </c>
      <c r="GV23" s="1">
        <v>1.9976400000000001E-4</v>
      </c>
      <c r="GW23" s="1">
        <v>8.1631289999999995E-2</v>
      </c>
      <c r="GX23">
        <v>0.62379759999999995</v>
      </c>
      <c r="GY23">
        <v>12.142580000000001</v>
      </c>
      <c r="GZ23" s="1">
        <v>1.7655430000000001E-4</v>
      </c>
      <c r="HA23" s="1">
        <v>7.1734939999999997E-2</v>
      </c>
      <c r="HB23">
        <v>0.62380840000000004</v>
      </c>
      <c r="HC23">
        <v>12.56002</v>
      </c>
      <c r="HD23">
        <v>1.6119560000000001E-4</v>
      </c>
      <c r="HE23" s="1">
        <v>6.5199960000000001E-2</v>
      </c>
      <c r="HF23">
        <v>0.62384119999999998</v>
      </c>
      <c r="HG23">
        <v>12.362869999999999</v>
      </c>
      <c r="HH23">
        <v>1.5020950000000001E-4</v>
      </c>
      <c r="HI23" s="1">
        <v>6.0492560000000001E-2</v>
      </c>
      <c r="HJ23">
        <v>0.62383880000000003</v>
      </c>
      <c r="HK23">
        <v>11.517139999999999</v>
      </c>
      <c r="HL23">
        <v>1.4147690000000001E-4</v>
      </c>
      <c r="HM23" s="1">
        <v>5.6743410000000001E-2</v>
      </c>
      <c r="HN23">
        <v>0.62384899999999999</v>
      </c>
      <c r="HO23">
        <v>10.92421</v>
      </c>
      <c r="HP23">
        <v>1.3402490000000001E-4</v>
      </c>
      <c r="HQ23" s="1">
        <v>5.3555680000000001E-2</v>
      </c>
      <c r="HR23">
        <v>0.62389170000000005</v>
      </c>
      <c r="HS23">
        <v>10.72714</v>
      </c>
      <c r="HT23">
        <v>1.2684489999999999E-4</v>
      </c>
      <c r="HU23" s="1">
        <v>5.0553180000000003E-2</v>
      </c>
      <c r="HV23">
        <v>0.62401669999999998</v>
      </c>
      <c r="HW23">
        <v>10.59845</v>
      </c>
      <c r="HX23">
        <v>1.162925E-4</v>
      </c>
      <c r="HY23" s="1">
        <v>4.6244140000000003E-2</v>
      </c>
      <c r="HZ23">
        <v>0.62423949999999995</v>
      </c>
      <c r="IA23">
        <v>10.766679999999999</v>
      </c>
      <c r="IB23">
        <v>1.0656809999999999E-4</v>
      </c>
      <c r="IC23">
        <v>4.2182190000000001E-2</v>
      </c>
      <c r="ID23">
        <v>0.62446170000000001</v>
      </c>
      <c r="IE23">
        <v>11.556620000000001</v>
      </c>
      <c r="IF23">
        <v>9.9327350000000004E-5</v>
      </c>
      <c r="IG23">
        <v>3.9120870000000002E-2</v>
      </c>
      <c r="IH23">
        <v>0.62470110000000001</v>
      </c>
      <c r="II23">
        <v>12.16075</v>
      </c>
      <c r="IJ23">
        <v>9.4051280000000004E-5</v>
      </c>
      <c r="IK23">
        <v>3.687344E-2</v>
      </c>
      <c r="IL23">
        <v>0.62492239999999999</v>
      </c>
      <c r="IM23">
        <v>12.455170000000001</v>
      </c>
      <c r="IN23">
        <v>8.9655059999999999E-5</v>
      </c>
      <c r="IO23">
        <v>3.5000990000000003E-2</v>
      </c>
      <c r="IP23">
        <v>0.62516380000000005</v>
      </c>
      <c r="IQ23">
        <v>11.841559999999999</v>
      </c>
      <c r="IR23">
        <v>8.5587960000000005E-5</v>
      </c>
      <c r="IS23">
        <v>3.3303449999999998E-2</v>
      </c>
      <c r="IT23">
        <v>0.62539679999999997</v>
      </c>
      <c r="IU23">
        <v>10.91568</v>
      </c>
      <c r="IV23">
        <v>8.2227480000000004E-5</v>
      </c>
      <c r="IW23">
        <v>3.1894100000000002E-2</v>
      </c>
      <c r="IX23">
        <v>0.62557209999999996</v>
      </c>
      <c r="IY23">
        <v>10.59272</v>
      </c>
      <c r="IZ23">
        <v>7.9443499999999999E-5</v>
      </c>
      <c r="JA23">
        <v>3.069467E-2</v>
      </c>
      <c r="JB23">
        <v>0.62566390000000005</v>
      </c>
      <c r="JC23">
        <v>10.632899999999999</v>
      </c>
      <c r="JD23">
        <v>7.9365799999999998E-5</v>
      </c>
      <c r="JE23">
        <v>3.0543730000000002E-2</v>
      </c>
      <c r="JF23">
        <v>0.62567879999999998</v>
      </c>
      <c r="JG23">
        <v>11.509</v>
      </c>
      <c r="JH23">
        <v>7.9604999999999994E-5</v>
      </c>
      <c r="JI23">
        <v>3.0608280000000002E-2</v>
      </c>
      <c r="JJ23">
        <v>0.62567340000000005</v>
      </c>
      <c r="JK23">
        <v>12.39598</v>
      </c>
      <c r="JL23">
        <v>7.8390040000000003E-5</v>
      </c>
      <c r="JM23">
        <v>3.0117069999999999E-2</v>
      </c>
      <c r="JN23">
        <v>0.62566920000000004</v>
      </c>
      <c r="JO23">
        <v>12.50051</v>
      </c>
      <c r="JP23">
        <v>7.6162649999999998E-5</v>
      </c>
      <c r="JQ23">
        <v>2.9243499999999999E-2</v>
      </c>
      <c r="JR23">
        <v>0.62565789999999999</v>
      </c>
      <c r="JS23">
        <v>12.661199999999999</v>
      </c>
      <c r="JT23">
        <v>7.3677049999999996E-5</v>
      </c>
      <c r="JU23">
        <v>2.8260690000000002E-2</v>
      </c>
      <c r="JV23">
        <v>0.62565420000000005</v>
      </c>
      <c r="JW23">
        <v>12.38855</v>
      </c>
      <c r="JX23">
        <v>7.0659479999999995E-5</v>
      </c>
      <c r="JY23">
        <v>2.7085580000000001E-2</v>
      </c>
      <c r="JZ23">
        <v>0.62565579999999998</v>
      </c>
      <c r="KA23">
        <v>11.23757</v>
      </c>
      <c r="KB23">
        <v>6.8060389999999996E-5</v>
      </c>
      <c r="KC23">
        <v>2.606785E-2</v>
      </c>
      <c r="KD23">
        <v>0.62559940000000003</v>
      </c>
      <c r="KE23">
        <v>10.56596</v>
      </c>
      <c r="KF23">
        <v>6.5962829999999993E-5</v>
      </c>
      <c r="KG23">
        <v>2.5205559999999998E-2</v>
      </c>
      <c r="KH23">
        <v>0.62532759999999998</v>
      </c>
      <c r="KI23">
        <v>10.573840000000001</v>
      </c>
      <c r="KJ23">
        <v>6.7728480000000006E-5</v>
      </c>
      <c r="KK23">
        <v>2.5806510000000001E-2</v>
      </c>
      <c r="KL23">
        <v>0.62488679999999996</v>
      </c>
      <c r="KM23">
        <v>11.734260000000001</v>
      </c>
      <c r="KN23">
        <v>6.9697690000000001E-5</v>
      </c>
      <c r="KO23">
        <v>2.660531E-2</v>
      </c>
      <c r="KP23">
        <v>0.62444100000000002</v>
      </c>
      <c r="KQ23">
        <v>12.98035</v>
      </c>
      <c r="KR23">
        <v>6.9355240000000006E-5</v>
      </c>
      <c r="KS23">
        <v>2.652912E-2</v>
      </c>
      <c r="KT23">
        <v>0.62397210000000003</v>
      </c>
      <c r="KU23">
        <v>13.56997</v>
      </c>
      <c r="KV23">
        <v>6.7727860000000003E-5</v>
      </c>
      <c r="KW23">
        <v>2.5940979999999999E-2</v>
      </c>
      <c r="KX23">
        <v>0.62352719999999995</v>
      </c>
      <c r="KY23">
        <v>13.612880000000001</v>
      </c>
      <c r="KZ23">
        <v>6.5428929999999995E-5</v>
      </c>
      <c r="LA23">
        <v>2.5085489999999998E-2</v>
      </c>
      <c r="LB23">
        <v>0.62305600000000005</v>
      </c>
      <c r="LC23">
        <v>12.72781</v>
      </c>
      <c r="LD23">
        <v>6.2725859999999999E-5</v>
      </c>
      <c r="LE23">
        <v>2.4069810000000001E-2</v>
      </c>
      <c r="LF23">
        <v>0.62258869999999999</v>
      </c>
      <c r="LG23">
        <v>11.384040000000001</v>
      </c>
      <c r="LH23">
        <v>6.014596E-5</v>
      </c>
      <c r="LI23">
        <v>2.3099450000000001E-2</v>
      </c>
      <c r="LJ23">
        <v>0.62219069999999999</v>
      </c>
      <c r="LK23">
        <v>10.717840000000001</v>
      </c>
      <c r="LL23">
        <v>5.7234690000000002E-5</v>
      </c>
      <c r="LM23">
        <v>2.2018619999999999E-2</v>
      </c>
      <c r="LN23">
        <v>0.62199649999999995</v>
      </c>
      <c r="LO23">
        <v>10.75999</v>
      </c>
      <c r="LP23">
        <v>5.1675819999999999E-5</v>
      </c>
      <c r="LQ23">
        <v>1.994845E-2</v>
      </c>
      <c r="LR23">
        <v>0.62195769999999995</v>
      </c>
      <c r="LS23">
        <v>12.070729999999999</v>
      </c>
      <c r="LT23">
        <v>4.6230719999999999E-5</v>
      </c>
      <c r="LU23">
        <v>1.783098E-2</v>
      </c>
      <c r="LV23">
        <v>0.621977</v>
      </c>
      <c r="LW23">
        <v>13.273999999999999</v>
      </c>
      <c r="LX23">
        <v>4.2488889999999998E-5</v>
      </c>
      <c r="LY23">
        <v>1.636696E-2</v>
      </c>
      <c r="LZ23">
        <v>0.62198569999999997</v>
      </c>
      <c r="MA23">
        <v>13.75286</v>
      </c>
      <c r="MB23">
        <v>3.9973669999999998E-5</v>
      </c>
      <c r="MC23">
        <v>1.5378670000000001E-2</v>
      </c>
      <c r="MD23">
        <v>0.62199369999999998</v>
      </c>
      <c r="ME23">
        <v>13.620839999999999</v>
      </c>
      <c r="MF23">
        <v>3.806323E-5</v>
      </c>
      <c r="MG23">
        <v>1.464239E-2</v>
      </c>
      <c r="MH23">
        <v>0.62201130000000004</v>
      </c>
      <c r="MI23">
        <v>12.76872</v>
      </c>
      <c r="MJ23">
        <v>3.6478350000000003E-5</v>
      </c>
      <c r="MK23">
        <v>1.4031200000000001E-2</v>
      </c>
      <c r="ML23">
        <v>0.6220099</v>
      </c>
      <c r="MM23">
        <v>11.387869999999999</v>
      </c>
      <c r="MN23">
        <v>3.5075359999999997E-5</v>
      </c>
      <c r="MO23">
        <v>1.349035E-2</v>
      </c>
      <c r="MP23">
        <v>0.62207009999999996</v>
      </c>
      <c r="MQ23">
        <v>10.6747</v>
      </c>
      <c r="MR23">
        <v>3.344041E-5</v>
      </c>
      <c r="MS23">
        <v>1.28863E-2</v>
      </c>
      <c r="MT23">
        <v>0.62250910000000004</v>
      </c>
      <c r="MU23">
        <v>10.739599999999999</v>
      </c>
      <c r="MV23">
        <v>2.8559779999999999E-5</v>
      </c>
      <c r="MW23">
        <v>1.107066E-2</v>
      </c>
      <c r="MX23">
        <v>0.62314890000000001</v>
      </c>
      <c r="MY23">
        <v>11.838710000000001</v>
      </c>
      <c r="MZ23">
        <v>2.3733090000000001E-5</v>
      </c>
      <c r="NA23">
        <v>9.1775290000000002E-3</v>
      </c>
      <c r="NB23">
        <v>0.62387510000000002</v>
      </c>
      <c r="NC23">
        <v>12.1066</v>
      </c>
      <c r="ND23">
        <v>2.0808910000000001E-5</v>
      </c>
      <c r="NE23">
        <v>8.0108360000000003E-3</v>
      </c>
      <c r="NF23">
        <v>0.62458100000000005</v>
      </c>
      <c r="NG23">
        <v>12.58896</v>
      </c>
      <c r="NH23">
        <v>1.9137029999999999E-5</v>
      </c>
      <c r="NI23">
        <v>7.3411550000000002E-3</v>
      </c>
      <c r="NJ23">
        <v>0.62528629999999996</v>
      </c>
      <c r="NK23">
        <v>13.035909999999999</v>
      </c>
      <c r="NL23">
        <v>1.8190840000000001E-5</v>
      </c>
      <c r="NM23">
        <v>6.965232E-3</v>
      </c>
      <c r="NN23">
        <v>0.62596419999999997</v>
      </c>
      <c r="NO23">
        <v>12.480259999999999</v>
      </c>
      <c r="NP23">
        <v>1.7504010000000001E-5</v>
      </c>
      <c r="NQ23">
        <v>6.6889319999999999E-3</v>
      </c>
      <c r="NR23">
        <v>0.62661869999999997</v>
      </c>
      <c r="NS23">
        <v>11.4717</v>
      </c>
      <c r="NT23">
        <v>1.68842E-5</v>
      </c>
      <c r="NU23">
        <v>6.4470769999999998E-3</v>
      </c>
      <c r="NV23">
        <v>0.62718470000000004</v>
      </c>
      <c r="NW23">
        <v>10.931620000000001</v>
      </c>
      <c r="NX23">
        <v>1.6904759999999998E-5</v>
      </c>
      <c r="NY23">
        <v>6.4103479999999997E-3</v>
      </c>
      <c r="NZ23">
        <v>0.62731550000000003</v>
      </c>
      <c r="OA23">
        <v>11.04828</v>
      </c>
      <c r="OB23">
        <v>2.025997E-5</v>
      </c>
      <c r="OC23">
        <v>7.6192689999999997E-3</v>
      </c>
      <c r="OD23">
        <v>0.6271177</v>
      </c>
      <c r="OE23">
        <v>12.44318</v>
      </c>
      <c r="OF23">
        <v>2.377682E-5</v>
      </c>
      <c r="OG23">
        <v>8.9904970000000001E-3</v>
      </c>
      <c r="OH23">
        <v>0.62687870000000001</v>
      </c>
      <c r="OI23">
        <v>13.782260000000001</v>
      </c>
      <c r="OJ23">
        <v>2.5480160000000001E-5</v>
      </c>
      <c r="OK23">
        <v>9.6734239999999999E-3</v>
      </c>
    </row>
    <row r="24" spans="1:401" x14ac:dyDescent="0.35">
      <c r="A24">
        <v>27</v>
      </c>
      <c r="B24" t="s">
        <v>4</v>
      </c>
      <c r="C24" t="s">
        <v>24</v>
      </c>
      <c r="D24" t="s">
        <v>29</v>
      </c>
      <c r="E24">
        <v>876.2817</v>
      </c>
      <c r="F24">
        <v>1.0262830000000001</v>
      </c>
      <c r="G24">
        <v>12.53928</v>
      </c>
      <c r="H24">
        <v>2.520578</v>
      </c>
      <c r="I24">
        <v>977.40800000000002</v>
      </c>
      <c r="J24">
        <v>1.0246139999999999</v>
      </c>
      <c r="K24">
        <v>13.42858</v>
      </c>
      <c r="L24" s="1">
        <v>8.8272290000000003E-2</v>
      </c>
      <c r="M24">
        <v>26.033799999999999</v>
      </c>
      <c r="N24">
        <v>1.0229429999999999</v>
      </c>
      <c r="O24">
        <v>14.0313</v>
      </c>
      <c r="P24" s="1">
        <v>7.0960590000000004E-2</v>
      </c>
      <c r="Q24">
        <v>20.237169999999999</v>
      </c>
      <c r="R24">
        <v>1.0213490000000001</v>
      </c>
      <c r="S24">
        <v>14.04842</v>
      </c>
      <c r="T24" s="1">
        <v>6.2798469999999995E-2</v>
      </c>
      <c r="U24" s="1">
        <v>17.946770000000001</v>
      </c>
      <c r="V24">
        <v>1.019744</v>
      </c>
      <c r="W24">
        <v>13.996090000000001</v>
      </c>
      <c r="X24" s="1">
        <v>5.5704200000000002E-2</v>
      </c>
      <c r="Y24" s="1">
        <v>15.906549999999999</v>
      </c>
      <c r="Z24">
        <v>1.0176289999999999</v>
      </c>
      <c r="AA24">
        <v>13.58154</v>
      </c>
      <c r="AB24" s="1">
        <v>4.9794770000000002E-2</v>
      </c>
      <c r="AC24" s="1">
        <v>14.2539</v>
      </c>
      <c r="AD24">
        <v>1.0154540000000001</v>
      </c>
      <c r="AE24">
        <v>12.805009999999999</v>
      </c>
      <c r="AF24" s="1">
        <v>4.471199E-2</v>
      </c>
      <c r="AG24" s="1">
        <v>12.80733</v>
      </c>
      <c r="AH24">
        <v>1.0131520000000001</v>
      </c>
      <c r="AI24">
        <v>12.488049999999999</v>
      </c>
      <c r="AJ24" s="1">
        <v>4.0936920000000002E-2</v>
      </c>
      <c r="AK24" s="1">
        <v>11.729369999999999</v>
      </c>
      <c r="AL24">
        <v>1.0105919999999999</v>
      </c>
      <c r="AM24">
        <v>12.505240000000001</v>
      </c>
      <c r="AN24" s="1">
        <v>3.8909640000000002E-2</v>
      </c>
      <c r="AO24" s="1">
        <v>11.15967</v>
      </c>
      <c r="AP24">
        <v>1.0078929999999999</v>
      </c>
      <c r="AQ24">
        <v>13.251989999999999</v>
      </c>
      <c r="AR24" s="1">
        <v>3.659287E-2</v>
      </c>
      <c r="AS24" s="1">
        <v>10.52431</v>
      </c>
      <c r="AT24">
        <v>1.005163</v>
      </c>
      <c r="AU24">
        <v>14.07466</v>
      </c>
      <c r="AV24" s="1">
        <v>3.4075620000000001E-2</v>
      </c>
      <c r="AW24" s="1">
        <v>9.8250440000000001</v>
      </c>
      <c r="AX24">
        <v>1.002378</v>
      </c>
      <c r="AY24">
        <v>14.23784</v>
      </c>
      <c r="AZ24" s="1">
        <v>3.152775E-2</v>
      </c>
      <c r="BA24" s="1">
        <v>9.1113169999999997</v>
      </c>
      <c r="BB24">
        <v>0.99962269999999998</v>
      </c>
      <c r="BC24">
        <v>14.06277</v>
      </c>
      <c r="BD24" s="1">
        <v>2.9110359999999998E-2</v>
      </c>
      <c r="BE24" s="1">
        <v>8.4288430000000005</v>
      </c>
      <c r="BF24">
        <v>0.9968146</v>
      </c>
      <c r="BG24">
        <v>13.45257</v>
      </c>
      <c r="BH24" s="1">
        <v>2.6935549999999999E-2</v>
      </c>
      <c r="BI24" s="1">
        <v>7.8171090000000003</v>
      </c>
      <c r="BJ24">
        <v>0.9939983</v>
      </c>
      <c r="BK24">
        <v>12.648949999999999</v>
      </c>
      <c r="BL24" s="1">
        <v>2.482444E-2</v>
      </c>
      <c r="BM24" s="1">
        <v>7.2195450000000001</v>
      </c>
      <c r="BN24">
        <v>0.99035799999999996</v>
      </c>
      <c r="BO24">
        <v>12.34789</v>
      </c>
      <c r="BP24" s="1">
        <v>2.4376390000000001E-2</v>
      </c>
      <c r="BQ24" s="1">
        <v>7.0480689999999999</v>
      </c>
      <c r="BR24">
        <v>0.98428439999999995</v>
      </c>
      <c r="BS24">
        <v>12.30668</v>
      </c>
      <c r="BT24" s="1">
        <v>2.9270500000000001E-2</v>
      </c>
      <c r="BU24" s="1">
        <v>8.494116</v>
      </c>
      <c r="BV24">
        <v>0.97708620000000002</v>
      </c>
      <c r="BW24">
        <v>12.65192</v>
      </c>
      <c r="BX24" s="1">
        <v>3.134849E-2</v>
      </c>
      <c r="BY24" s="1">
        <v>9.2079219999999999</v>
      </c>
      <c r="BZ24">
        <v>0.96955999999999998</v>
      </c>
      <c r="CA24">
        <v>12.7813</v>
      </c>
      <c r="CB24" s="1">
        <v>3.0194510000000001E-2</v>
      </c>
      <c r="CC24" s="1">
        <v>8.9702920000000006</v>
      </c>
      <c r="CD24">
        <v>0.96164830000000001</v>
      </c>
      <c r="CE24">
        <v>12.63063</v>
      </c>
      <c r="CF24" s="1">
        <v>2.7982170000000001E-2</v>
      </c>
      <c r="CG24" s="1">
        <v>8.3763430000000003</v>
      </c>
      <c r="CH24">
        <v>0.95340899999999995</v>
      </c>
      <c r="CI24">
        <v>12.24776</v>
      </c>
      <c r="CJ24" s="1">
        <v>2.528592E-2</v>
      </c>
      <c r="CK24" s="1">
        <v>7.6383190000000001</v>
      </c>
      <c r="CL24">
        <v>0.9448841</v>
      </c>
      <c r="CM24">
        <v>11.527340000000001</v>
      </c>
      <c r="CN24" s="1">
        <v>2.2590200000000001E-2</v>
      </c>
      <c r="CO24" s="1">
        <v>6.8794529999999998</v>
      </c>
      <c r="CP24">
        <v>0.93614229999999998</v>
      </c>
      <c r="CQ24">
        <v>11.04588</v>
      </c>
      <c r="CR24" s="1">
        <v>2.015397E-2</v>
      </c>
      <c r="CS24" s="1">
        <v>6.1881510000000004</v>
      </c>
      <c r="CT24">
        <v>0.92720499999999995</v>
      </c>
      <c r="CU24">
        <v>10.75328</v>
      </c>
      <c r="CV24" s="1">
        <v>1.7850979999999999E-2</v>
      </c>
      <c r="CW24" s="1">
        <v>5.529623</v>
      </c>
      <c r="CX24">
        <v>0.91827219999999998</v>
      </c>
      <c r="CY24">
        <v>10.60314</v>
      </c>
      <c r="CZ24" s="1">
        <v>1.5731040000000002E-2</v>
      </c>
      <c r="DA24" s="1">
        <v>4.9144589999999999</v>
      </c>
      <c r="DB24">
        <v>0.90923189999999998</v>
      </c>
      <c r="DC24">
        <v>11.201180000000001</v>
      </c>
      <c r="DD24" s="1">
        <v>1.3909100000000001E-2</v>
      </c>
      <c r="DE24" s="1">
        <v>4.381297</v>
      </c>
      <c r="DF24">
        <v>0.90064900000000003</v>
      </c>
      <c r="DG24">
        <v>11.612769999999999</v>
      </c>
      <c r="DH24" s="1">
        <v>1.2442440000000001E-2</v>
      </c>
      <c r="DI24" s="1">
        <v>3.9513050000000001</v>
      </c>
      <c r="DJ24">
        <v>0.89236780000000004</v>
      </c>
      <c r="DK24">
        <v>11.59</v>
      </c>
      <c r="DL24" s="1">
        <v>1.0877019999999999E-2</v>
      </c>
      <c r="DM24" s="1">
        <v>3.486272</v>
      </c>
      <c r="DN24">
        <v>0.8837277</v>
      </c>
      <c r="DO24">
        <v>11.673590000000001</v>
      </c>
      <c r="DP24" s="1">
        <v>9.569826E-3</v>
      </c>
      <c r="DQ24" s="1">
        <v>3.0918160000000001</v>
      </c>
      <c r="DR24">
        <v>0.87470689999999995</v>
      </c>
      <c r="DS24">
        <v>11.289859999999999</v>
      </c>
      <c r="DT24" s="1">
        <v>8.3473460000000003E-3</v>
      </c>
      <c r="DU24" s="1">
        <v>2.7217959999999999</v>
      </c>
      <c r="DV24">
        <v>0.86521040000000005</v>
      </c>
      <c r="DW24">
        <v>10.6457</v>
      </c>
      <c r="DX24" s="1">
        <v>7.3375239999999998E-3</v>
      </c>
      <c r="DY24" s="1">
        <v>2.4153440000000002</v>
      </c>
      <c r="DZ24">
        <v>0.85557119999999998</v>
      </c>
      <c r="EA24">
        <v>10.356820000000001</v>
      </c>
      <c r="EB24" s="1">
        <v>6.3936169999999999E-3</v>
      </c>
      <c r="EC24" s="1">
        <v>2.1258370000000002</v>
      </c>
      <c r="ED24">
        <v>0.84578750000000003</v>
      </c>
      <c r="EE24">
        <v>10.50642</v>
      </c>
      <c r="EF24" s="1">
        <v>5.5631730000000002E-3</v>
      </c>
      <c r="EG24" s="1">
        <v>1.8681490000000001</v>
      </c>
      <c r="EH24">
        <v>0.83650119999999994</v>
      </c>
      <c r="EI24">
        <v>11.698919999999999</v>
      </c>
      <c r="EJ24" s="1">
        <v>4.8551690000000003E-3</v>
      </c>
      <c r="EK24" s="1">
        <v>1.642984</v>
      </c>
      <c r="EL24">
        <v>0.8282041</v>
      </c>
      <c r="EM24">
        <v>12.63259</v>
      </c>
      <c r="EN24" s="1">
        <v>4.2508219999999996E-3</v>
      </c>
      <c r="EO24" s="1">
        <v>1.450939</v>
      </c>
      <c r="EP24">
        <v>0.82093910000000003</v>
      </c>
      <c r="EQ24">
        <v>12.89486</v>
      </c>
      <c r="ER24" s="1">
        <v>3.6959940000000002E-3</v>
      </c>
      <c r="ES24" s="1">
        <v>1.269058</v>
      </c>
      <c r="ET24">
        <v>0.81317220000000001</v>
      </c>
      <c r="EU24">
        <v>13.24718</v>
      </c>
      <c r="EV24" s="1">
        <v>3.1767689999999999E-3</v>
      </c>
      <c r="EW24" s="1">
        <v>1.0989040000000001</v>
      </c>
      <c r="EX24">
        <v>0.80483150000000003</v>
      </c>
      <c r="EY24">
        <v>12.78867</v>
      </c>
      <c r="EZ24" s="1">
        <v>2.7043169999999999E-3</v>
      </c>
      <c r="FA24" s="1">
        <v>0.94176210000000005</v>
      </c>
      <c r="FB24">
        <v>0.79649780000000003</v>
      </c>
      <c r="FC24">
        <v>11.36275</v>
      </c>
      <c r="FD24" s="1">
        <v>2.2735400000000001E-3</v>
      </c>
      <c r="FE24" s="1">
        <v>0.79767650000000001</v>
      </c>
      <c r="FF24">
        <v>0.78903979999999996</v>
      </c>
      <c r="FG24">
        <v>10.53368</v>
      </c>
      <c r="FH24" s="1">
        <v>1.8990610000000001E-3</v>
      </c>
      <c r="FI24" s="1">
        <v>0.67117819999999995</v>
      </c>
      <c r="FJ24">
        <v>0.78663419999999995</v>
      </c>
      <c r="FK24">
        <v>10.59455</v>
      </c>
      <c r="FL24" s="1">
        <v>1.398568E-3</v>
      </c>
      <c r="FM24" s="1">
        <v>0.49875229999999998</v>
      </c>
      <c r="FN24">
        <v>0.78635699999999997</v>
      </c>
      <c r="FO24">
        <v>11.89892</v>
      </c>
      <c r="FP24" s="1">
        <v>9.3028619999999996E-4</v>
      </c>
      <c r="FQ24" s="1">
        <v>0.3315497</v>
      </c>
      <c r="FR24">
        <v>0.78634649999999995</v>
      </c>
      <c r="FS24">
        <v>13.09141</v>
      </c>
      <c r="FT24" s="1">
        <v>6.3774839999999997E-4</v>
      </c>
      <c r="FU24" s="1">
        <v>0.2257024</v>
      </c>
      <c r="FV24">
        <v>0.78614150000000005</v>
      </c>
      <c r="FW24">
        <v>13.39526</v>
      </c>
      <c r="FX24" s="1">
        <v>4.824006E-4</v>
      </c>
      <c r="FY24" s="1">
        <v>0.16923389999999999</v>
      </c>
      <c r="FZ24">
        <v>0.7857885</v>
      </c>
      <c r="GA24">
        <v>13.42679</v>
      </c>
      <c r="GB24" s="1">
        <v>3.9583240000000002E-4</v>
      </c>
      <c r="GC24" s="1">
        <v>0.13795950000000001</v>
      </c>
      <c r="GD24">
        <v>0.78529819999999995</v>
      </c>
      <c r="GE24">
        <v>12.73462</v>
      </c>
      <c r="GF24" s="1">
        <v>3.4327529999999998E-4</v>
      </c>
      <c r="GG24" s="1">
        <v>0.11906079999999999</v>
      </c>
      <c r="GH24">
        <v>0.78473850000000001</v>
      </c>
      <c r="GI24">
        <v>11.548920000000001</v>
      </c>
      <c r="GJ24" s="1">
        <v>3.0775280000000001E-4</v>
      </c>
      <c r="GK24" s="1">
        <v>0.10637099999999999</v>
      </c>
      <c r="GL24">
        <v>0.78417970000000004</v>
      </c>
      <c r="GM24">
        <v>10.910819999999999</v>
      </c>
      <c r="GN24" s="1">
        <v>2.7972449999999997E-4</v>
      </c>
      <c r="GO24" s="1">
        <v>9.6476469999999995E-2</v>
      </c>
      <c r="GP24">
        <v>0.78397609999999995</v>
      </c>
      <c r="GQ24">
        <v>10.817550000000001</v>
      </c>
      <c r="GR24" s="1">
        <v>2.409996E-4</v>
      </c>
      <c r="GS24" s="1">
        <v>8.3195350000000001E-2</v>
      </c>
      <c r="GT24">
        <v>0.78401849999999995</v>
      </c>
      <c r="GU24">
        <v>11.131270000000001</v>
      </c>
      <c r="GV24" s="1">
        <v>2.034247E-4</v>
      </c>
      <c r="GW24" s="1">
        <v>6.9921899999999995E-2</v>
      </c>
      <c r="GX24">
        <v>0.78408140000000004</v>
      </c>
      <c r="GY24">
        <v>12.14156</v>
      </c>
      <c r="GZ24" s="1">
        <v>1.7881090000000001E-4</v>
      </c>
      <c r="HA24" s="1">
        <v>6.1100639999999998E-2</v>
      </c>
      <c r="HB24">
        <v>0.78413290000000002</v>
      </c>
      <c r="HC24">
        <v>12.628729999999999</v>
      </c>
      <c r="HD24">
        <v>1.6283089999999999E-4</v>
      </c>
      <c r="HE24" s="1">
        <v>5.5379640000000001E-2</v>
      </c>
      <c r="HF24">
        <v>0.78417119999999996</v>
      </c>
      <c r="HG24">
        <v>12.45945</v>
      </c>
      <c r="HH24">
        <v>1.5140339999999999E-4</v>
      </c>
      <c r="HI24" s="1">
        <v>5.1264669999999998E-2</v>
      </c>
      <c r="HJ24">
        <v>0.78418980000000005</v>
      </c>
      <c r="HK24">
        <v>11.62045</v>
      </c>
      <c r="HL24">
        <v>1.424203E-4</v>
      </c>
      <c r="HM24" s="1">
        <v>4.802269E-2</v>
      </c>
      <c r="HN24">
        <v>0.78420350000000005</v>
      </c>
      <c r="HO24">
        <v>10.96621</v>
      </c>
      <c r="HP24">
        <v>1.3485459999999999E-4</v>
      </c>
      <c r="HQ24" s="1">
        <v>4.5304730000000001E-2</v>
      </c>
      <c r="HR24">
        <v>0.78421090000000004</v>
      </c>
      <c r="HS24">
        <v>10.735580000000001</v>
      </c>
      <c r="HT24">
        <v>1.278528E-4</v>
      </c>
      <c r="HU24" s="1">
        <v>4.2828860000000003E-2</v>
      </c>
      <c r="HV24">
        <v>0.78438430000000003</v>
      </c>
      <c r="HW24">
        <v>10.598229999999999</v>
      </c>
      <c r="HX24">
        <v>1.176148E-4</v>
      </c>
      <c r="HY24" s="1">
        <v>3.9322860000000001E-2</v>
      </c>
      <c r="HZ24">
        <v>0.78461069999999999</v>
      </c>
      <c r="IA24">
        <v>10.75192</v>
      </c>
      <c r="IB24">
        <v>1.076256E-4</v>
      </c>
      <c r="IC24">
        <v>3.5824490000000001E-2</v>
      </c>
      <c r="ID24">
        <v>0.78486259999999997</v>
      </c>
      <c r="IE24">
        <v>11.534940000000001</v>
      </c>
      <c r="IF24">
        <v>1.001152E-4</v>
      </c>
      <c r="IG24">
        <v>3.3159800000000003E-2</v>
      </c>
      <c r="IH24">
        <v>0.78509739999999995</v>
      </c>
      <c r="II24">
        <v>12.19013</v>
      </c>
      <c r="IJ24">
        <v>9.4682870000000006E-5</v>
      </c>
      <c r="IK24">
        <v>3.1212750000000001E-2</v>
      </c>
      <c r="IL24">
        <v>0.78530889999999998</v>
      </c>
      <c r="IM24">
        <v>12.525410000000001</v>
      </c>
      <c r="IN24">
        <v>9.0138480000000003E-5</v>
      </c>
      <c r="IO24">
        <v>2.9592759999999999E-2</v>
      </c>
      <c r="IP24">
        <v>0.78554270000000004</v>
      </c>
      <c r="IQ24">
        <v>11.944889999999999</v>
      </c>
      <c r="IR24">
        <v>8.6052550000000007E-5</v>
      </c>
      <c r="IS24">
        <v>2.8163750000000001E-2</v>
      </c>
      <c r="IT24">
        <v>0.78578440000000005</v>
      </c>
      <c r="IU24">
        <v>10.984680000000001</v>
      </c>
      <c r="IV24">
        <v>8.2646310000000003E-5</v>
      </c>
      <c r="IW24">
        <v>2.6962259999999998E-2</v>
      </c>
      <c r="IX24">
        <v>0.78596129999999997</v>
      </c>
      <c r="IY24">
        <v>10.593579999999999</v>
      </c>
      <c r="IZ24">
        <v>7.9664679999999995E-5</v>
      </c>
      <c r="JA24">
        <v>2.589818E-2</v>
      </c>
      <c r="JB24">
        <v>0.7860549</v>
      </c>
      <c r="JC24">
        <v>10.61969</v>
      </c>
      <c r="JD24">
        <v>7.9306000000000003E-5</v>
      </c>
      <c r="JE24">
        <v>2.5677809999999999E-2</v>
      </c>
      <c r="JF24">
        <v>0.78603120000000004</v>
      </c>
      <c r="JG24">
        <v>11.47546</v>
      </c>
      <c r="JH24">
        <v>7.9681120000000007E-5</v>
      </c>
      <c r="JI24">
        <v>2.5770990000000001E-2</v>
      </c>
      <c r="JJ24">
        <v>0.78603239999999996</v>
      </c>
      <c r="JK24">
        <v>12.416320000000001</v>
      </c>
      <c r="JL24">
        <v>7.8601719999999998E-5</v>
      </c>
      <c r="JM24">
        <v>2.540303E-2</v>
      </c>
      <c r="JN24">
        <v>0.78598210000000002</v>
      </c>
      <c r="JO24">
        <v>12.59107</v>
      </c>
      <c r="JP24">
        <v>7.6463370000000002E-5</v>
      </c>
      <c r="JQ24">
        <v>2.4698230000000002E-2</v>
      </c>
      <c r="JR24">
        <v>0.78599839999999999</v>
      </c>
      <c r="JS24">
        <v>12.73935</v>
      </c>
      <c r="JT24">
        <v>7.3986310000000001E-5</v>
      </c>
      <c r="JU24">
        <v>2.3873370000000001E-2</v>
      </c>
      <c r="JV24">
        <v>0.78598760000000001</v>
      </c>
      <c r="JW24">
        <v>12.4878</v>
      </c>
      <c r="JX24">
        <v>7.1003159999999995E-5</v>
      </c>
      <c r="JY24">
        <v>2.2899610000000001E-2</v>
      </c>
      <c r="JZ24">
        <v>0.78596060000000001</v>
      </c>
      <c r="KA24">
        <v>11.34159</v>
      </c>
      <c r="KB24">
        <v>6.8393540000000005E-5</v>
      </c>
      <c r="KC24">
        <v>2.2036969999999999E-2</v>
      </c>
      <c r="KD24">
        <v>0.78593749999999996</v>
      </c>
      <c r="KE24">
        <v>10.58344</v>
      </c>
      <c r="KF24">
        <v>6.6045819999999998E-5</v>
      </c>
      <c r="KG24">
        <v>2.1240700000000001E-2</v>
      </c>
      <c r="KH24">
        <v>0.78565189999999996</v>
      </c>
      <c r="KI24">
        <v>10.552060000000001</v>
      </c>
      <c r="KJ24">
        <v>6.740118E-5</v>
      </c>
      <c r="KK24">
        <v>2.1605320000000001E-2</v>
      </c>
      <c r="KL24">
        <v>0.7851667</v>
      </c>
      <c r="KM24">
        <v>11.688040000000001</v>
      </c>
      <c r="KN24">
        <v>6.9575929999999994E-5</v>
      </c>
      <c r="KO24">
        <v>2.233276E-2</v>
      </c>
      <c r="KP24">
        <v>0.78469820000000001</v>
      </c>
      <c r="KQ24">
        <v>13.00123</v>
      </c>
      <c r="KR24">
        <v>6.9464320000000006E-5</v>
      </c>
      <c r="KS24">
        <v>2.234274E-2</v>
      </c>
      <c r="KT24">
        <v>0.78423600000000004</v>
      </c>
      <c r="KU24">
        <v>13.67145</v>
      </c>
      <c r="KV24">
        <v>6.7958810000000005E-5</v>
      </c>
      <c r="KW24">
        <v>2.1884399999999998E-2</v>
      </c>
      <c r="KX24">
        <v>0.7837383</v>
      </c>
      <c r="KY24">
        <v>13.748189999999999</v>
      </c>
      <c r="KZ24">
        <v>6.5712729999999994E-5</v>
      </c>
      <c r="LA24">
        <v>2.1179469999999999E-2</v>
      </c>
      <c r="LB24">
        <v>0.78330409999999995</v>
      </c>
      <c r="LC24">
        <v>12.884029999999999</v>
      </c>
      <c r="LD24">
        <v>6.3026250000000007E-5</v>
      </c>
      <c r="LE24">
        <v>2.0329400000000001E-2</v>
      </c>
      <c r="LF24">
        <v>0.78284779999999998</v>
      </c>
      <c r="LG24">
        <v>11.498710000000001</v>
      </c>
      <c r="LH24">
        <v>6.0455119999999998E-5</v>
      </c>
      <c r="LI24">
        <v>1.9511850000000001E-2</v>
      </c>
      <c r="LJ24">
        <v>0.78244100000000005</v>
      </c>
      <c r="LK24">
        <v>10.738709999999999</v>
      </c>
      <c r="LL24">
        <v>5.7652239999999999E-5</v>
      </c>
      <c r="LM24">
        <v>1.8630130000000002E-2</v>
      </c>
      <c r="LN24">
        <v>0.78228589999999998</v>
      </c>
      <c r="LO24">
        <v>10.741070000000001</v>
      </c>
      <c r="LP24">
        <v>5.2397069999999998E-5</v>
      </c>
      <c r="LQ24">
        <v>1.6992469999999999E-2</v>
      </c>
      <c r="LR24">
        <v>0.78226770000000001</v>
      </c>
      <c r="LS24">
        <v>12.02666</v>
      </c>
      <c r="LT24">
        <v>4.6780909999999999E-5</v>
      </c>
      <c r="LU24">
        <v>1.5160750000000001E-2</v>
      </c>
      <c r="LV24">
        <v>0.78232769999999996</v>
      </c>
      <c r="LW24">
        <v>13.31082</v>
      </c>
      <c r="LX24">
        <v>4.2869430000000002E-5</v>
      </c>
      <c r="LY24">
        <v>1.3873709999999999E-2</v>
      </c>
      <c r="LZ24">
        <v>0.78236410000000001</v>
      </c>
      <c r="MA24">
        <v>13.8665</v>
      </c>
      <c r="MB24">
        <v>4.0212990000000002E-5</v>
      </c>
      <c r="MC24">
        <v>1.299667E-2</v>
      </c>
      <c r="MD24">
        <v>0.78236669999999997</v>
      </c>
      <c r="ME24">
        <v>13.764189999999999</v>
      </c>
      <c r="MF24">
        <v>3.8273579999999998E-5</v>
      </c>
      <c r="MG24">
        <v>1.2367599999999999E-2</v>
      </c>
      <c r="MH24">
        <v>0.78238929999999995</v>
      </c>
      <c r="MI24">
        <v>12.914859999999999</v>
      </c>
      <c r="MJ24">
        <v>3.6661510000000002E-5</v>
      </c>
      <c r="MK24">
        <v>1.18447E-2</v>
      </c>
      <c r="ML24">
        <v>0.78239020000000004</v>
      </c>
      <c r="MM24">
        <v>11.50332</v>
      </c>
      <c r="MN24">
        <v>3.5238930000000001E-5</v>
      </c>
      <c r="MO24">
        <v>1.1383819999999999E-2</v>
      </c>
      <c r="MP24">
        <v>0.78246519999999997</v>
      </c>
      <c r="MQ24">
        <v>10.69312</v>
      </c>
      <c r="MR24">
        <v>3.3724179999999997E-5</v>
      </c>
      <c r="MS24">
        <v>1.0907770000000001E-2</v>
      </c>
      <c r="MT24">
        <v>0.78290859999999995</v>
      </c>
      <c r="MU24">
        <v>10.7134</v>
      </c>
      <c r="MV24">
        <v>2.9210110000000001E-5</v>
      </c>
      <c r="MW24">
        <v>9.5103210000000004E-3</v>
      </c>
      <c r="MX24">
        <v>0.78359420000000002</v>
      </c>
      <c r="MY24">
        <v>11.794129999999999</v>
      </c>
      <c r="MZ24">
        <v>2.420109E-5</v>
      </c>
      <c r="NA24">
        <v>7.8676119999999995E-3</v>
      </c>
      <c r="NB24">
        <v>0.78436139999999999</v>
      </c>
      <c r="NC24">
        <v>12.148009999999999</v>
      </c>
      <c r="ND24">
        <v>2.107175E-5</v>
      </c>
      <c r="NE24">
        <v>6.8208230000000002E-3</v>
      </c>
      <c r="NF24">
        <v>0.78505670000000005</v>
      </c>
      <c r="NG24">
        <v>12.625819999999999</v>
      </c>
      <c r="NH24">
        <v>1.9276350000000001E-5</v>
      </c>
      <c r="NI24">
        <v>6.2186139999999999E-3</v>
      </c>
      <c r="NJ24">
        <v>0.7857537</v>
      </c>
      <c r="NK24">
        <v>13.10027</v>
      </c>
      <c r="NL24">
        <v>1.829113E-5</v>
      </c>
      <c r="NM24">
        <v>5.8896929999999997E-3</v>
      </c>
      <c r="NN24">
        <v>0.78645589999999999</v>
      </c>
      <c r="NO24">
        <v>12.599869999999999</v>
      </c>
      <c r="NP24">
        <v>1.756971E-5</v>
      </c>
      <c r="NQ24">
        <v>5.6476230000000001E-3</v>
      </c>
      <c r="NR24">
        <v>0.78712910000000003</v>
      </c>
      <c r="NS24">
        <v>11.563510000000001</v>
      </c>
      <c r="NT24">
        <v>1.6961520000000002E-5</v>
      </c>
      <c r="NU24">
        <v>5.4490909999999997E-3</v>
      </c>
      <c r="NV24">
        <v>0.78767759999999998</v>
      </c>
      <c r="NW24">
        <v>10.950749999999999</v>
      </c>
      <c r="NX24">
        <v>1.6784019999999999E-5</v>
      </c>
      <c r="NY24">
        <v>5.3642669999999998E-3</v>
      </c>
      <c r="NZ24">
        <v>0.78778210000000004</v>
      </c>
      <c r="OA24">
        <v>11.03248</v>
      </c>
      <c r="OB24">
        <v>1.9772650000000001E-5</v>
      </c>
      <c r="OC24">
        <v>6.2587290000000002E-3</v>
      </c>
      <c r="OD24">
        <v>0.78750010000000004</v>
      </c>
      <c r="OE24">
        <v>12.40583</v>
      </c>
      <c r="OF24">
        <v>2.3458330000000001E-5</v>
      </c>
      <c r="OG24">
        <v>7.461601E-3</v>
      </c>
      <c r="OH24">
        <v>0.78719930000000005</v>
      </c>
      <c r="OI24">
        <v>13.83117</v>
      </c>
      <c r="OJ24">
        <v>2.535746E-5</v>
      </c>
      <c r="OK24">
        <v>8.1002959999999999E-3</v>
      </c>
    </row>
    <row r="25" spans="1:401" x14ac:dyDescent="0.35">
      <c r="A25">
        <v>28</v>
      </c>
      <c r="B25" t="s">
        <v>4</v>
      </c>
      <c r="C25" t="s">
        <v>24</v>
      </c>
      <c r="D25" t="s">
        <v>30</v>
      </c>
      <c r="E25">
        <v>996.51009999999997</v>
      </c>
      <c r="F25">
        <v>0.91252120000000003</v>
      </c>
      <c r="G25">
        <v>12.52519</v>
      </c>
      <c r="H25">
        <v>4.6643140000000001</v>
      </c>
      <c r="I25">
        <v>2376.9949999999999</v>
      </c>
      <c r="J25">
        <v>0.91115179999999996</v>
      </c>
      <c r="K25">
        <v>13.403510000000001</v>
      </c>
      <c r="L25">
        <v>9.6430429999999998E-2</v>
      </c>
      <c r="M25">
        <v>36.332050000000002</v>
      </c>
      <c r="N25">
        <v>0.90980459999999996</v>
      </c>
      <c r="O25">
        <v>14.07292</v>
      </c>
      <c r="P25" s="1">
        <v>7.1670700000000004E-2</v>
      </c>
      <c r="Q25">
        <v>25.124559999999999</v>
      </c>
      <c r="R25">
        <v>0.9084913</v>
      </c>
      <c r="S25">
        <v>14.116350000000001</v>
      </c>
      <c r="T25" s="1">
        <v>6.3555669999999995E-2</v>
      </c>
      <c r="U25" s="1">
        <v>22.31888</v>
      </c>
      <c r="V25">
        <v>0.90719380000000005</v>
      </c>
      <c r="W25">
        <v>14.06195</v>
      </c>
      <c r="X25" s="1">
        <v>5.6183339999999998E-2</v>
      </c>
      <c r="Y25" s="1">
        <v>19.70618</v>
      </c>
      <c r="Z25">
        <v>0.90546700000000002</v>
      </c>
      <c r="AA25">
        <v>13.65376</v>
      </c>
      <c r="AB25" s="1">
        <v>5.0318759999999997E-2</v>
      </c>
      <c r="AC25" s="1">
        <v>17.688189999999999</v>
      </c>
      <c r="AD25">
        <v>0.9036651</v>
      </c>
      <c r="AE25">
        <v>12.85628</v>
      </c>
      <c r="AF25" s="1">
        <v>4.5102719999999999E-2</v>
      </c>
      <c r="AG25" s="1">
        <v>15.85688</v>
      </c>
      <c r="AH25">
        <v>0.90173939999999997</v>
      </c>
      <c r="AI25">
        <v>12.487209999999999</v>
      </c>
      <c r="AJ25" s="1">
        <v>4.1181809999999999E-2</v>
      </c>
      <c r="AK25" s="1">
        <v>14.476599999999999</v>
      </c>
      <c r="AL25">
        <v>0.89961340000000001</v>
      </c>
      <c r="AM25">
        <v>12.49742</v>
      </c>
      <c r="AN25" s="1">
        <v>3.9074039999999997E-2</v>
      </c>
      <c r="AO25" s="1">
        <v>13.735989999999999</v>
      </c>
      <c r="AP25">
        <v>0.89737060000000002</v>
      </c>
      <c r="AQ25">
        <v>13.23025</v>
      </c>
      <c r="AR25" s="1">
        <v>3.6797650000000001E-2</v>
      </c>
      <c r="AS25" s="1">
        <v>12.96968</v>
      </c>
      <c r="AT25">
        <v>0.89506070000000004</v>
      </c>
      <c r="AU25">
        <v>14.105639999999999</v>
      </c>
      <c r="AV25" s="1">
        <v>3.4293850000000001E-2</v>
      </c>
      <c r="AW25" s="1">
        <v>12.114269999999999</v>
      </c>
      <c r="AX25">
        <v>0.89276650000000002</v>
      </c>
      <c r="AY25">
        <v>14.319789999999999</v>
      </c>
      <c r="AZ25" s="1">
        <v>3.174362E-2</v>
      </c>
      <c r="BA25" s="1">
        <v>11.2348</v>
      </c>
      <c r="BB25">
        <v>0.89046440000000004</v>
      </c>
      <c r="BC25">
        <v>14.15048</v>
      </c>
      <c r="BD25" s="1">
        <v>2.93006E-2</v>
      </c>
      <c r="BE25" s="1">
        <v>10.38593</v>
      </c>
      <c r="BF25">
        <v>0.88816620000000002</v>
      </c>
      <c r="BG25">
        <v>13.540570000000001</v>
      </c>
      <c r="BH25" s="1">
        <v>2.7121099999999999E-2</v>
      </c>
      <c r="BI25" s="1">
        <v>9.6306239999999992</v>
      </c>
      <c r="BJ25">
        <v>0.88582360000000004</v>
      </c>
      <c r="BK25">
        <v>12.704230000000001</v>
      </c>
      <c r="BL25" s="1">
        <v>2.4995360000000001E-2</v>
      </c>
      <c r="BM25" s="1">
        <v>8.8906379999999992</v>
      </c>
      <c r="BN25">
        <v>0.88282709999999998</v>
      </c>
      <c r="BO25">
        <v>12.35361</v>
      </c>
      <c r="BP25" s="1">
        <v>2.4134940000000001E-2</v>
      </c>
      <c r="BQ25" s="1">
        <v>8.5315429999999992</v>
      </c>
      <c r="BR25">
        <v>0.87771359999999998</v>
      </c>
      <c r="BS25">
        <v>12.31555</v>
      </c>
      <c r="BT25" s="1">
        <v>2.8864919999999999E-2</v>
      </c>
      <c r="BU25" s="1">
        <v>10.198040000000001</v>
      </c>
      <c r="BV25">
        <v>0.8715503</v>
      </c>
      <c r="BW25">
        <v>12.659319999999999</v>
      </c>
      <c r="BX25" s="1">
        <v>3.1258269999999998E-2</v>
      </c>
      <c r="BY25" s="1">
        <v>11.18483</v>
      </c>
      <c r="BZ25">
        <v>0.86517820000000001</v>
      </c>
      <c r="CA25">
        <v>12.83295</v>
      </c>
      <c r="CB25" s="1">
        <v>3.0376899999999998E-2</v>
      </c>
      <c r="CC25" s="1">
        <v>10.995950000000001</v>
      </c>
      <c r="CD25">
        <v>0.85847229999999997</v>
      </c>
      <c r="CE25">
        <v>12.69928</v>
      </c>
      <c r="CF25" s="1">
        <v>2.817004E-2</v>
      </c>
      <c r="CG25" s="1">
        <v>10.26451</v>
      </c>
      <c r="CH25">
        <v>0.85146239999999995</v>
      </c>
      <c r="CI25">
        <v>12.32503</v>
      </c>
      <c r="CJ25" s="1">
        <v>2.552658E-2</v>
      </c>
      <c r="CK25" s="1">
        <v>9.3784240000000008</v>
      </c>
      <c r="CL25">
        <v>0.84418899999999997</v>
      </c>
      <c r="CM25">
        <v>11.59869</v>
      </c>
      <c r="CN25" s="1">
        <v>2.281482E-2</v>
      </c>
      <c r="CO25" s="1">
        <v>8.4400560000000002</v>
      </c>
      <c r="CP25">
        <v>0.83677040000000003</v>
      </c>
      <c r="CQ25">
        <v>11.08381</v>
      </c>
      <c r="CR25" s="1">
        <v>2.0358770000000002E-2</v>
      </c>
      <c r="CS25" s="1">
        <v>7.583043</v>
      </c>
      <c r="CT25">
        <v>0.8292332</v>
      </c>
      <c r="CU25">
        <v>10.780340000000001</v>
      </c>
      <c r="CV25" s="1">
        <v>1.804975E-2</v>
      </c>
      <c r="CW25" s="1">
        <v>6.772837</v>
      </c>
      <c r="CX25">
        <v>0.82179210000000003</v>
      </c>
      <c r="CY25">
        <v>10.613099999999999</v>
      </c>
      <c r="CZ25" s="1">
        <v>1.5910520000000001E-2</v>
      </c>
      <c r="DA25" s="1">
        <v>6.0107749999999998</v>
      </c>
      <c r="DB25">
        <v>0.81430749999999996</v>
      </c>
      <c r="DC25">
        <v>11.19122</v>
      </c>
      <c r="DD25" s="1">
        <v>1.4059729999999999E-2</v>
      </c>
      <c r="DE25" s="1">
        <v>5.3453200000000001</v>
      </c>
      <c r="DF25">
        <v>0.80713299999999999</v>
      </c>
      <c r="DG25">
        <v>11.6478</v>
      </c>
      <c r="DH25" s="1">
        <v>1.2574699999999999E-2</v>
      </c>
      <c r="DI25" s="1">
        <v>4.8093409999999999</v>
      </c>
      <c r="DJ25">
        <v>0.80025950000000001</v>
      </c>
      <c r="DK25">
        <v>11.649459999999999</v>
      </c>
      <c r="DL25" s="1">
        <v>1.101971E-2</v>
      </c>
      <c r="DM25" s="1">
        <v>4.248761</v>
      </c>
      <c r="DN25">
        <v>0.79304609999999998</v>
      </c>
      <c r="DO25">
        <v>11.727359999999999</v>
      </c>
      <c r="DP25" s="1">
        <v>9.6851709999999994E-3</v>
      </c>
      <c r="DQ25" s="1">
        <v>3.756459</v>
      </c>
      <c r="DR25">
        <v>0.78547730000000004</v>
      </c>
      <c r="DS25">
        <v>11.358930000000001</v>
      </c>
      <c r="DT25" s="1">
        <v>8.4525139999999995E-3</v>
      </c>
      <c r="DU25" s="1">
        <v>3.3038989999999999</v>
      </c>
      <c r="DV25">
        <v>0.77751309999999996</v>
      </c>
      <c r="DW25">
        <v>10.692460000000001</v>
      </c>
      <c r="DX25" s="1">
        <v>7.4290210000000001E-3</v>
      </c>
      <c r="DY25" s="1">
        <v>2.925643</v>
      </c>
      <c r="DZ25">
        <v>0.76954900000000004</v>
      </c>
      <c r="EA25">
        <v>10.357760000000001</v>
      </c>
      <c r="EB25" s="1">
        <v>6.4788889999999998E-3</v>
      </c>
      <c r="EC25" s="1">
        <v>2.5720109999999998</v>
      </c>
      <c r="ED25">
        <v>0.76156659999999998</v>
      </c>
      <c r="EE25">
        <v>10.49563</v>
      </c>
      <c r="EF25" s="1">
        <v>5.6406879999999996E-3</v>
      </c>
      <c r="EG25" s="1">
        <v>2.2556029999999998</v>
      </c>
      <c r="EH25">
        <v>0.75432390000000005</v>
      </c>
      <c r="EI25">
        <v>11.67235</v>
      </c>
      <c r="EJ25" s="1">
        <v>4.912942E-3</v>
      </c>
      <c r="EK25" s="1">
        <v>1.973376</v>
      </c>
      <c r="EL25">
        <v>0.74820719999999996</v>
      </c>
      <c r="EM25">
        <v>12.68674</v>
      </c>
      <c r="EN25" s="1">
        <v>4.3111709999999999E-3</v>
      </c>
      <c r="EO25" s="1">
        <v>1.7417229999999999</v>
      </c>
      <c r="EP25">
        <v>0.74333079999999996</v>
      </c>
      <c r="EQ25">
        <v>13.007960000000001</v>
      </c>
      <c r="ER25" s="1">
        <v>3.7495969999999999E-3</v>
      </c>
      <c r="ES25" s="1">
        <v>1.5216909999999999</v>
      </c>
      <c r="ET25">
        <v>0.73805359999999998</v>
      </c>
      <c r="EU25">
        <v>13.35262</v>
      </c>
      <c r="EV25" s="1">
        <v>3.2299249999999998E-3</v>
      </c>
      <c r="EW25" s="1">
        <v>1.3185020000000001</v>
      </c>
      <c r="EX25">
        <v>0.73242739999999995</v>
      </c>
      <c r="EY25">
        <v>12.926550000000001</v>
      </c>
      <c r="EZ25" s="1">
        <v>2.7489519999999998E-3</v>
      </c>
      <c r="FA25" s="1">
        <v>1.127737</v>
      </c>
      <c r="FB25">
        <v>0.72713620000000001</v>
      </c>
      <c r="FC25">
        <v>11.500540000000001</v>
      </c>
      <c r="FD25" s="1">
        <v>2.3154249999999999E-3</v>
      </c>
      <c r="FE25" s="1">
        <v>0.95510819999999996</v>
      </c>
      <c r="FF25">
        <v>0.72295830000000005</v>
      </c>
      <c r="FG25">
        <v>10.568099999999999</v>
      </c>
      <c r="FH25" s="1">
        <v>1.9414619999999999E-3</v>
      </c>
      <c r="FI25" s="1">
        <v>0.80391670000000004</v>
      </c>
      <c r="FJ25">
        <v>0.7227171</v>
      </c>
      <c r="FK25">
        <v>10.58118</v>
      </c>
      <c r="FL25" s="1">
        <v>1.457507E-3</v>
      </c>
      <c r="FM25" s="1">
        <v>0.60825399999999996</v>
      </c>
      <c r="FN25">
        <v>0.72353339999999999</v>
      </c>
      <c r="FO25">
        <v>11.86307</v>
      </c>
      <c r="FP25" s="1">
        <v>9.740479E-4</v>
      </c>
      <c r="FQ25" s="1">
        <v>0.40684710000000002</v>
      </c>
      <c r="FR25">
        <v>0.72418550000000004</v>
      </c>
      <c r="FS25">
        <v>13.13476</v>
      </c>
      <c r="FT25" s="1">
        <v>6.6260519999999999E-4</v>
      </c>
      <c r="FU25" s="1">
        <v>0.2748486</v>
      </c>
      <c r="FV25">
        <v>0.72455999999999998</v>
      </c>
      <c r="FW25">
        <v>13.51731</v>
      </c>
      <c r="FX25" s="1">
        <v>4.9543609999999996E-4</v>
      </c>
      <c r="FY25" s="1">
        <v>0.20350889999999999</v>
      </c>
      <c r="FZ25">
        <v>0.72459519999999999</v>
      </c>
      <c r="GA25">
        <v>13.55592</v>
      </c>
      <c r="GB25" s="1">
        <v>4.033676E-4</v>
      </c>
      <c r="GC25" s="1">
        <v>0.16448499999999999</v>
      </c>
      <c r="GD25">
        <v>0.72447989999999995</v>
      </c>
      <c r="GE25">
        <v>12.87994</v>
      </c>
      <c r="GF25" s="1">
        <v>3.4801960000000002E-4</v>
      </c>
      <c r="GG25" s="1">
        <v>0.14114779999999999</v>
      </c>
      <c r="GH25">
        <v>0.72422690000000001</v>
      </c>
      <c r="GI25">
        <v>11.675140000000001</v>
      </c>
      <c r="GJ25" s="1">
        <v>3.1125480000000001E-4</v>
      </c>
      <c r="GK25" s="1">
        <v>0.125748</v>
      </c>
      <c r="GL25">
        <v>0.72395410000000004</v>
      </c>
      <c r="GM25">
        <v>10.95482</v>
      </c>
      <c r="GN25" s="1">
        <v>2.829827E-4</v>
      </c>
      <c r="GO25" s="1">
        <v>0.114022</v>
      </c>
      <c r="GP25">
        <v>0.72394789999999998</v>
      </c>
      <c r="GQ25">
        <v>10.82564</v>
      </c>
      <c r="GR25" s="1">
        <v>2.4570149999999998E-4</v>
      </c>
      <c r="GS25" s="1">
        <v>9.9162890000000004E-2</v>
      </c>
      <c r="GT25">
        <v>0.7240936</v>
      </c>
      <c r="GU25">
        <v>11.132820000000001</v>
      </c>
      <c r="GV25" s="1">
        <v>2.0702749999999999E-4</v>
      </c>
      <c r="GW25" s="1">
        <v>8.3232130000000001E-2</v>
      </c>
      <c r="GX25">
        <v>0.7242075</v>
      </c>
      <c r="GY25">
        <v>12.139189999999999</v>
      </c>
      <c r="GZ25" s="1">
        <v>1.810352E-4</v>
      </c>
      <c r="HA25" s="1">
        <v>7.2327760000000005E-2</v>
      </c>
      <c r="HB25">
        <v>0.72429589999999999</v>
      </c>
      <c r="HC25">
        <v>12.691190000000001</v>
      </c>
      <c r="HD25">
        <v>1.644188E-4</v>
      </c>
      <c r="HE25" s="1">
        <v>6.5354709999999996E-2</v>
      </c>
      <c r="HF25">
        <v>0.72433119999999995</v>
      </c>
      <c r="HG25">
        <v>12.5557</v>
      </c>
      <c r="HH25">
        <v>1.525489E-4</v>
      </c>
      <c r="HI25" s="1">
        <v>6.0356720000000003E-2</v>
      </c>
      <c r="HJ25">
        <v>0.72436659999999997</v>
      </c>
      <c r="HK25">
        <v>11.72593</v>
      </c>
      <c r="HL25">
        <v>1.4331749999999999E-4</v>
      </c>
      <c r="HM25" s="1">
        <v>5.6464319999999998E-2</v>
      </c>
      <c r="HN25">
        <v>0.72438829999999998</v>
      </c>
      <c r="HO25">
        <v>11.015639999999999</v>
      </c>
      <c r="HP25">
        <v>1.356524E-4</v>
      </c>
      <c r="HQ25" s="1">
        <v>5.3244560000000003E-2</v>
      </c>
      <c r="HR25">
        <v>0.72440199999999999</v>
      </c>
      <c r="HS25">
        <v>10.74586</v>
      </c>
      <c r="HT25">
        <v>1.2875319999999999E-4</v>
      </c>
      <c r="HU25" s="1">
        <v>5.0381299999999997E-2</v>
      </c>
      <c r="HV25">
        <v>0.72450760000000003</v>
      </c>
      <c r="HW25">
        <v>10.59849</v>
      </c>
      <c r="HX25">
        <v>1.188685E-4</v>
      </c>
      <c r="HY25" s="1">
        <v>4.6443350000000001E-2</v>
      </c>
      <c r="HZ25">
        <v>0.72468390000000005</v>
      </c>
      <c r="IA25">
        <v>10.740080000000001</v>
      </c>
      <c r="IB25">
        <v>1.0865709999999999E-4</v>
      </c>
      <c r="IC25">
        <v>4.2272579999999997E-2</v>
      </c>
      <c r="ID25">
        <v>0.72485920000000004</v>
      </c>
      <c r="IE25">
        <v>11.51444</v>
      </c>
      <c r="IF25">
        <v>1.008839E-4</v>
      </c>
      <c r="IG25">
        <v>3.9048199999999998E-2</v>
      </c>
      <c r="IH25">
        <v>0.72502239999999996</v>
      </c>
      <c r="II25">
        <v>12.215949999999999</v>
      </c>
      <c r="IJ25">
        <v>9.5267019999999996E-5</v>
      </c>
      <c r="IK25">
        <v>3.6691050000000003E-2</v>
      </c>
      <c r="IL25">
        <v>0.72515180000000001</v>
      </c>
      <c r="IM25">
        <v>12.59315</v>
      </c>
      <c r="IN25">
        <v>9.0590329999999994E-5</v>
      </c>
      <c r="IO25">
        <v>3.4744780000000003E-2</v>
      </c>
      <c r="IP25">
        <v>0.72530110000000003</v>
      </c>
      <c r="IQ25">
        <v>12.04532</v>
      </c>
      <c r="IR25">
        <v>8.6501259999999995E-5</v>
      </c>
      <c r="IS25">
        <v>3.3076550000000003E-2</v>
      </c>
      <c r="IT25">
        <v>0.72543310000000005</v>
      </c>
      <c r="IU25">
        <v>11.06161</v>
      </c>
      <c r="IV25">
        <v>8.3032139999999997E-5</v>
      </c>
      <c r="IW25">
        <v>3.1642459999999997E-2</v>
      </c>
      <c r="IX25">
        <v>0.72552000000000005</v>
      </c>
      <c r="IY25">
        <v>10.599629999999999</v>
      </c>
      <c r="IZ25">
        <v>7.9907639999999996E-5</v>
      </c>
      <c r="JA25">
        <v>3.0351920000000001E-2</v>
      </c>
      <c r="JB25">
        <v>0.72556509999999996</v>
      </c>
      <c r="JC25">
        <v>10.60708</v>
      </c>
      <c r="JD25">
        <v>7.9265560000000006E-5</v>
      </c>
      <c r="JE25">
        <v>2.9974130000000002E-2</v>
      </c>
      <c r="JF25">
        <v>0.72552099999999997</v>
      </c>
      <c r="JG25">
        <v>11.445819999999999</v>
      </c>
      <c r="JH25">
        <v>7.9732000000000002E-5</v>
      </c>
      <c r="JI25">
        <v>3.010966E-2</v>
      </c>
      <c r="JJ25">
        <v>0.725464</v>
      </c>
      <c r="JK25">
        <v>12.4261</v>
      </c>
      <c r="JL25">
        <v>7.8782950000000004E-5</v>
      </c>
      <c r="JM25">
        <v>2.9735319999999999E-2</v>
      </c>
      <c r="JN25">
        <v>0.72542249999999997</v>
      </c>
      <c r="JO25">
        <v>12.68013</v>
      </c>
      <c r="JP25">
        <v>7.6732599999999998E-5</v>
      </c>
      <c r="JQ25">
        <v>2.8947830000000001E-2</v>
      </c>
      <c r="JR25">
        <v>0.72543290000000005</v>
      </c>
      <c r="JS25">
        <v>12.82103</v>
      </c>
      <c r="JT25">
        <v>7.4262129999999997E-5</v>
      </c>
      <c r="JU25">
        <v>2.7988659999999999E-2</v>
      </c>
      <c r="JV25">
        <v>0.72543179999999996</v>
      </c>
      <c r="JW25">
        <v>12.581480000000001</v>
      </c>
      <c r="JX25">
        <v>7.1332539999999998E-5</v>
      </c>
      <c r="JY25">
        <v>2.6876069999999998E-2</v>
      </c>
      <c r="JZ25">
        <v>0.72541060000000002</v>
      </c>
      <c r="KA25">
        <v>11.45018</v>
      </c>
      <c r="KB25">
        <v>6.8694899999999999E-5</v>
      </c>
      <c r="KC25">
        <v>2.5853000000000001E-2</v>
      </c>
      <c r="KD25">
        <v>0.72537339999999995</v>
      </c>
      <c r="KE25">
        <v>10.61009</v>
      </c>
      <c r="KF25">
        <v>6.6169090000000002E-5</v>
      </c>
      <c r="KG25">
        <v>2.4864899999999999E-2</v>
      </c>
      <c r="KH25">
        <v>0.72516290000000005</v>
      </c>
      <c r="KI25">
        <v>10.5334</v>
      </c>
      <c r="KJ25">
        <v>6.7102389999999996E-5</v>
      </c>
      <c r="KK25">
        <v>2.511271E-2</v>
      </c>
      <c r="KL25">
        <v>0.72482000000000002</v>
      </c>
      <c r="KM25">
        <v>11.643190000000001</v>
      </c>
      <c r="KN25">
        <v>6.9424249999999995E-5</v>
      </c>
      <c r="KO25">
        <v>2.600914E-2</v>
      </c>
      <c r="KP25">
        <v>0.72450610000000004</v>
      </c>
      <c r="KQ25">
        <v>13.011609999999999</v>
      </c>
      <c r="KR25">
        <v>6.9546190000000001E-5</v>
      </c>
      <c r="KS25">
        <v>2.6118329999999999E-2</v>
      </c>
      <c r="KT25">
        <v>0.72419180000000005</v>
      </c>
      <c r="KU25">
        <v>13.76901</v>
      </c>
      <c r="KV25">
        <v>6.815828E-5</v>
      </c>
      <c r="KW25">
        <v>2.563143E-2</v>
      </c>
      <c r="KX25">
        <v>0.72391300000000003</v>
      </c>
      <c r="KY25">
        <v>13.882099999999999</v>
      </c>
      <c r="KZ25">
        <v>6.5966680000000005E-5</v>
      </c>
      <c r="LA25">
        <v>2.4831260000000001E-2</v>
      </c>
      <c r="LB25">
        <v>0.72362970000000004</v>
      </c>
      <c r="LC25">
        <v>13.038650000000001</v>
      </c>
      <c r="LD25">
        <v>6.3308789999999999E-5</v>
      </c>
      <c r="LE25">
        <v>2.3852749999999999E-2</v>
      </c>
      <c r="LF25">
        <v>0.72337260000000003</v>
      </c>
      <c r="LG25">
        <v>11.622479999999999</v>
      </c>
      <c r="LH25">
        <v>6.0741500000000001E-5</v>
      </c>
      <c r="LI25">
        <v>2.2897509999999999E-2</v>
      </c>
      <c r="LJ25">
        <v>0.72315169999999995</v>
      </c>
      <c r="LK25">
        <v>10.7682</v>
      </c>
      <c r="LL25">
        <v>5.8011340000000001E-5</v>
      </c>
      <c r="LM25">
        <v>2.1892689999999999E-2</v>
      </c>
      <c r="LN25">
        <v>0.72309639999999997</v>
      </c>
      <c r="LO25">
        <v>10.72688</v>
      </c>
      <c r="LP25">
        <v>5.3068539999999998E-5</v>
      </c>
      <c r="LQ25">
        <v>2.0110980000000001E-2</v>
      </c>
      <c r="LR25">
        <v>0.72318610000000005</v>
      </c>
      <c r="LS25">
        <v>11.982749999999999</v>
      </c>
      <c r="LT25">
        <v>4.7317359999999999E-5</v>
      </c>
      <c r="LU25">
        <v>1.7924229999999999E-2</v>
      </c>
      <c r="LV25">
        <v>0.72326789999999996</v>
      </c>
      <c r="LW25">
        <v>13.337590000000001</v>
      </c>
      <c r="LX25">
        <v>4.3238439999999999E-5</v>
      </c>
      <c r="LY25">
        <v>1.6351979999999999E-2</v>
      </c>
      <c r="LZ25">
        <v>0.72333230000000004</v>
      </c>
      <c r="MA25">
        <v>13.97584</v>
      </c>
      <c r="MB25">
        <v>4.0447139999999997E-5</v>
      </c>
      <c r="MC25">
        <v>1.5273210000000001E-2</v>
      </c>
      <c r="MD25">
        <v>0.72335490000000002</v>
      </c>
      <c r="ME25">
        <v>13.907249999999999</v>
      </c>
      <c r="MF25">
        <v>3.8473889999999997E-5</v>
      </c>
      <c r="MG25">
        <v>1.4522709999999999E-2</v>
      </c>
      <c r="MH25">
        <v>0.72339330000000002</v>
      </c>
      <c r="MI25">
        <v>13.060359999999999</v>
      </c>
      <c r="MJ25">
        <v>3.6832699999999997E-5</v>
      </c>
      <c r="MK25">
        <v>1.3899430000000001E-2</v>
      </c>
      <c r="ML25">
        <v>0.72337320000000005</v>
      </c>
      <c r="MM25">
        <v>11.62674</v>
      </c>
      <c r="MN25">
        <v>3.5390050000000002E-5</v>
      </c>
      <c r="MO25">
        <v>1.33531E-2</v>
      </c>
      <c r="MP25">
        <v>0.72341460000000002</v>
      </c>
      <c r="MQ25">
        <v>10.721120000000001</v>
      </c>
      <c r="MR25">
        <v>3.3944530000000002E-5</v>
      </c>
      <c r="MS25">
        <v>1.281799E-2</v>
      </c>
      <c r="MT25">
        <v>0.72375679999999998</v>
      </c>
      <c r="MU25">
        <v>10.691649999999999</v>
      </c>
      <c r="MV25">
        <v>2.981367E-5</v>
      </c>
      <c r="MW25">
        <v>1.1347110000000001E-2</v>
      </c>
      <c r="MX25">
        <v>0.72425539999999999</v>
      </c>
      <c r="MY25">
        <v>11.747059999999999</v>
      </c>
      <c r="MZ25">
        <v>2.4666390000000001E-5</v>
      </c>
      <c r="NA25">
        <v>9.3813760000000003E-3</v>
      </c>
      <c r="NB25">
        <v>0.72476399999999996</v>
      </c>
      <c r="NC25">
        <v>12.18107</v>
      </c>
      <c r="ND25">
        <v>2.1336640000000001E-5</v>
      </c>
      <c r="NE25">
        <v>8.0772680000000003E-3</v>
      </c>
      <c r="NF25">
        <v>0.72523890000000002</v>
      </c>
      <c r="NG25">
        <v>12.668939999999999</v>
      </c>
      <c r="NH25">
        <v>1.9420390000000001E-5</v>
      </c>
      <c r="NI25">
        <v>7.3236899999999999E-3</v>
      </c>
      <c r="NJ25">
        <v>0.72565299999999999</v>
      </c>
      <c r="NK25">
        <v>13.159409999999999</v>
      </c>
      <c r="NL25">
        <v>1.8387149999999999E-5</v>
      </c>
      <c r="NM25">
        <v>6.9174379999999997E-3</v>
      </c>
      <c r="NN25">
        <v>0.72605589999999998</v>
      </c>
      <c r="NO25">
        <v>12.71593</v>
      </c>
      <c r="NP25">
        <v>1.763277E-5</v>
      </c>
      <c r="NQ25">
        <v>6.6217239999999998E-3</v>
      </c>
      <c r="NR25">
        <v>0.72643650000000004</v>
      </c>
      <c r="NS25">
        <v>11.66154</v>
      </c>
      <c r="NT25">
        <v>1.703322E-5</v>
      </c>
      <c r="NU25">
        <v>6.392455E-3</v>
      </c>
      <c r="NV25">
        <v>0.72675270000000003</v>
      </c>
      <c r="NW25">
        <v>10.97588</v>
      </c>
      <c r="NX25">
        <v>1.6714650000000001E-5</v>
      </c>
      <c r="NY25">
        <v>6.2449970000000004E-3</v>
      </c>
      <c r="NZ25">
        <v>0.72668759999999999</v>
      </c>
      <c r="OA25">
        <v>11.022080000000001</v>
      </c>
      <c r="OB25">
        <v>1.932661E-5</v>
      </c>
      <c r="OC25">
        <v>7.1332549999999998E-3</v>
      </c>
      <c r="OD25">
        <v>0.72639830000000005</v>
      </c>
      <c r="OE25">
        <v>12.36927</v>
      </c>
      <c r="OF25">
        <v>2.313673E-5</v>
      </c>
      <c r="OG25">
        <v>8.5786279999999996E-3</v>
      </c>
      <c r="OH25">
        <v>0.72613629999999996</v>
      </c>
      <c r="OI25">
        <v>13.87003</v>
      </c>
      <c r="OJ25">
        <v>2.5225369999999999E-5</v>
      </c>
      <c r="OK25">
        <v>9.401843E-3</v>
      </c>
    </row>
    <row r="26" spans="1:401" x14ac:dyDescent="0.35">
      <c r="A26">
        <v>29</v>
      </c>
      <c r="B26" t="s">
        <v>4</v>
      </c>
      <c r="C26" t="s">
        <v>24</v>
      </c>
      <c r="D26" t="s">
        <v>31</v>
      </c>
      <c r="E26">
        <v>926.50670000000002</v>
      </c>
      <c r="F26">
        <v>0.87663170000000001</v>
      </c>
      <c r="G26">
        <v>12.51451</v>
      </c>
      <c r="H26">
        <v>9.5711110000000001</v>
      </c>
      <c r="I26">
        <v>4087.68</v>
      </c>
      <c r="J26">
        <v>0.87578529999999999</v>
      </c>
      <c r="K26">
        <v>13.382580000000001</v>
      </c>
      <c r="L26">
        <v>0.11454549999999999</v>
      </c>
      <c r="M26">
        <v>40.282420000000002</v>
      </c>
      <c r="N26">
        <v>0.87498469999999995</v>
      </c>
      <c r="O26">
        <v>14.11342</v>
      </c>
      <c r="P26" s="1">
        <v>7.2554099999999996E-2</v>
      </c>
      <c r="Q26">
        <v>23.20149</v>
      </c>
      <c r="R26">
        <v>0.87416609999999995</v>
      </c>
      <c r="S26">
        <v>14.188980000000001</v>
      </c>
      <c r="T26" s="1">
        <v>6.4458420000000002E-2</v>
      </c>
      <c r="U26" s="1">
        <v>20.630400000000002</v>
      </c>
      <c r="V26">
        <v>0.87334840000000002</v>
      </c>
      <c r="W26">
        <v>14.13176</v>
      </c>
      <c r="X26" s="1">
        <v>5.6785889999999999E-2</v>
      </c>
      <c r="Y26" s="1">
        <v>18.15981</v>
      </c>
      <c r="Z26">
        <v>0.87221559999999998</v>
      </c>
      <c r="AA26">
        <v>13.72453</v>
      </c>
      <c r="AB26" s="1">
        <v>5.0964799999999998E-2</v>
      </c>
      <c r="AC26" s="1">
        <v>16.32132</v>
      </c>
      <c r="AD26">
        <v>0.87092230000000004</v>
      </c>
      <c r="AE26">
        <v>12.911199999999999</v>
      </c>
      <c r="AF26" s="1">
        <v>4.5587549999999998E-2</v>
      </c>
      <c r="AG26" s="1">
        <v>14.600350000000001</v>
      </c>
      <c r="AH26">
        <v>0.86954480000000001</v>
      </c>
      <c r="AI26">
        <v>12.48789</v>
      </c>
      <c r="AJ26" s="1">
        <v>4.1507530000000001E-2</v>
      </c>
      <c r="AK26" s="1">
        <v>13.293060000000001</v>
      </c>
      <c r="AL26">
        <v>0.86798390000000003</v>
      </c>
      <c r="AM26">
        <v>12.491070000000001</v>
      </c>
      <c r="AN26" s="1">
        <v>3.926839E-2</v>
      </c>
      <c r="AO26" s="1">
        <v>12.570930000000001</v>
      </c>
      <c r="AP26">
        <v>0.86632589999999998</v>
      </c>
      <c r="AQ26">
        <v>13.214</v>
      </c>
      <c r="AR26" s="1">
        <v>3.7046549999999998E-2</v>
      </c>
      <c r="AS26" s="1">
        <v>11.88458</v>
      </c>
      <c r="AT26">
        <v>0.86463350000000005</v>
      </c>
      <c r="AU26">
        <v>14.13649</v>
      </c>
      <c r="AV26" s="1">
        <v>3.4559939999999997E-2</v>
      </c>
      <c r="AW26" s="1">
        <v>11.106339999999999</v>
      </c>
      <c r="AX26">
        <v>0.86298169999999996</v>
      </c>
      <c r="AY26">
        <v>14.40376</v>
      </c>
      <c r="AZ26" s="1">
        <v>3.200662E-2</v>
      </c>
      <c r="BA26" s="1">
        <v>10.30072</v>
      </c>
      <c r="BB26">
        <v>0.86136500000000005</v>
      </c>
      <c r="BC26">
        <v>14.243449999999999</v>
      </c>
      <c r="BD26" s="1">
        <v>2.9537009999999999E-2</v>
      </c>
      <c r="BE26" s="1">
        <v>9.5171720000000004</v>
      </c>
      <c r="BF26">
        <v>0.85976620000000004</v>
      </c>
      <c r="BG26">
        <v>13.62716</v>
      </c>
      <c r="BH26" s="1">
        <v>2.7347440000000001E-2</v>
      </c>
      <c r="BI26" s="1">
        <v>8.8231889999999993</v>
      </c>
      <c r="BJ26">
        <v>0.85810920000000002</v>
      </c>
      <c r="BK26">
        <v>12.764379999999999</v>
      </c>
      <c r="BL26" s="1">
        <v>2.520555E-2</v>
      </c>
      <c r="BM26" s="1">
        <v>8.1426110000000005</v>
      </c>
      <c r="BN26">
        <v>0.85598750000000001</v>
      </c>
      <c r="BO26">
        <v>12.36126</v>
      </c>
      <c r="BP26" s="1">
        <v>2.3950780000000001E-2</v>
      </c>
      <c r="BQ26" s="1">
        <v>7.7091669999999999</v>
      </c>
      <c r="BR26">
        <v>0.85211579999999998</v>
      </c>
      <c r="BS26">
        <v>12.324759999999999</v>
      </c>
      <c r="BT26" s="1">
        <v>2.8338909999999998E-2</v>
      </c>
      <c r="BU26" s="1">
        <v>9.0958369999999995</v>
      </c>
      <c r="BV26">
        <v>0.84750939999999997</v>
      </c>
      <c r="BW26">
        <v>12.67238</v>
      </c>
      <c r="BX26" s="1">
        <v>3.1121759999999998E-2</v>
      </c>
      <c r="BY26" s="1">
        <v>10.098610000000001</v>
      </c>
      <c r="BZ26">
        <v>0.84274119999999997</v>
      </c>
      <c r="CA26">
        <v>12.88119</v>
      </c>
      <c r="CB26" s="1">
        <v>3.058555E-2</v>
      </c>
      <c r="CC26" s="1">
        <v>10.022220000000001</v>
      </c>
      <c r="CD26">
        <v>0.8377696</v>
      </c>
      <c r="CE26">
        <v>12.771979999999999</v>
      </c>
      <c r="CF26" s="1">
        <v>2.839231E-2</v>
      </c>
      <c r="CG26" s="1">
        <v>9.3563310000000008</v>
      </c>
      <c r="CH26">
        <v>0.83262230000000004</v>
      </c>
      <c r="CI26">
        <v>12.399609999999999</v>
      </c>
      <c r="CJ26" s="1">
        <v>2.5818540000000001E-2</v>
      </c>
      <c r="CK26" s="1">
        <v>8.5668849999999992</v>
      </c>
      <c r="CL26">
        <v>0.82728699999999999</v>
      </c>
      <c r="CM26">
        <v>11.672280000000001</v>
      </c>
      <c r="CN26" s="1">
        <v>2.308866E-2</v>
      </c>
      <c r="CO26" s="1">
        <v>7.7043629999999999</v>
      </c>
      <c r="CP26">
        <v>0.82189520000000005</v>
      </c>
      <c r="CQ26">
        <v>11.12323</v>
      </c>
      <c r="CR26" s="1">
        <v>2.0607460000000001E-2</v>
      </c>
      <c r="CS26" s="1">
        <v>6.9138659999999996</v>
      </c>
      <c r="CT26">
        <v>0.81654550000000004</v>
      </c>
      <c r="CU26">
        <v>10.807779999999999</v>
      </c>
      <c r="CV26" s="1">
        <v>1.8290730000000002E-2</v>
      </c>
      <c r="CW26" s="1">
        <v>6.1715400000000002</v>
      </c>
      <c r="CX26">
        <v>0.81160089999999996</v>
      </c>
      <c r="CY26">
        <v>10.62613</v>
      </c>
      <c r="CZ26" s="1">
        <v>1.6130479999999999E-2</v>
      </c>
      <c r="DA26" s="1">
        <v>5.4715069999999999</v>
      </c>
      <c r="DB26">
        <v>0.80675940000000002</v>
      </c>
      <c r="DC26">
        <v>11.19224</v>
      </c>
      <c r="DD26" s="1">
        <v>1.4246689999999999E-2</v>
      </c>
      <c r="DE26" s="1">
        <v>4.857513</v>
      </c>
      <c r="DF26">
        <v>0.80204050000000005</v>
      </c>
      <c r="DG26">
        <v>11.67698</v>
      </c>
      <c r="DH26" s="1">
        <v>1.273062E-2</v>
      </c>
      <c r="DI26" s="1">
        <v>4.3607810000000002</v>
      </c>
      <c r="DJ26">
        <v>0.79731439999999998</v>
      </c>
      <c r="DK26">
        <v>11.717449999999999</v>
      </c>
      <c r="DL26" s="1">
        <v>1.1193689999999999E-2</v>
      </c>
      <c r="DM26" s="1">
        <v>3.8612120000000001</v>
      </c>
      <c r="DN26">
        <v>0.7922498</v>
      </c>
      <c r="DO26">
        <v>11.7807</v>
      </c>
      <c r="DP26" s="1">
        <v>9.821471E-3</v>
      </c>
      <c r="DQ26" s="1">
        <v>3.4052210000000001</v>
      </c>
      <c r="DR26">
        <v>0.78689889999999996</v>
      </c>
      <c r="DS26">
        <v>11.42658</v>
      </c>
      <c r="DT26" s="1">
        <v>8.5806979999999995E-3</v>
      </c>
      <c r="DU26" s="1">
        <v>2.9953910000000001</v>
      </c>
      <c r="DV26">
        <v>0.78122800000000003</v>
      </c>
      <c r="DW26">
        <v>10.74222</v>
      </c>
      <c r="DX26" s="1">
        <v>7.5380170000000002E-3</v>
      </c>
      <c r="DY26" s="1">
        <v>2.6482139999999998</v>
      </c>
      <c r="DZ26">
        <v>0.77593489999999998</v>
      </c>
      <c r="EA26">
        <v>10.361420000000001</v>
      </c>
      <c r="EB26" s="1">
        <v>6.5818359999999998E-3</v>
      </c>
      <c r="EC26" s="1">
        <v>2.3273320000000002</v>
      </c>
      <c r="ED26">
        <v>0.77113189999999998</v>
      </c>
      <c r="EE26">
        <v>10.48874</v>
      </c>
      <c r="EF26" s="1">
        <v>5.7335140000000003E-3</v>
      </c>
      <c r="EG26" s="1">
        <v>2.0383439999999999</v>
      </c>
      <c r="EH26">
        <v>0.76779569999999997</v>
      </c>
      <c r="EI26">
        <v>11.65067</v>
      </c>
      <c r="EJ26" s="1">
        <v>4.9848870000000003E-3</v>
      </c>
      <c r="EK26" s="1">
        <v>1.7799959999999999</v>
      </c>
      <c r="EL26">
        <v>0.76431510000000003</v>
      </c>
      <c r="EM26">
        <v>12.7293</v>
      </c>
      <c r="EN26" s="1">
        <v>4.3822890000000001E-3</v>
      </c>
      <c r="EO26" s="1">
        <v>1.5731200000000001</v>
      </c>
      <c r="EP26">
        <v>0.75995029999999997</v>
      </c>
      <c r="EQ26">
        <v>13.120200000000001</v>
      </c>
      <c r="ER26" s="1">
        <v>3.813262E-3</v>
      </c>
      <c r="ES26" s="1">
        <v>1.376755</v>
      </c>
      <c r="ET26">
        <v>0.75525370000000003</v>
      </c>
      <c r="EU26">
        <v>13.457509999999999</v>
      </c>
      <c r="EV26" s="1">
        <v>3.2921629999999999E-3</v>
      </c>
      <c r="EW26" s="1">
        <v>1.1967159999999999</v>
      </c>
      <c r="EX26">
        <v>0.75028260000000002</v>
      </c>
      <c r="EY26">
        <v>13.05827</v>
      </c>
      <c r="EZ26" s="1">
        <v>2.801736E-3</v>
      </c>
      <c r="FA26" s="1">
        <v>1.02512</v>
      </c>
      <c r="FB26">
        <v>0.74611689999999997</v>
      </c>
      <c r="FC26">
        <v>11.643380000000001</v>
      </c>
      <c r="FD26" s="1">
        <v>2.3659499999999999E-3</v>
      </c>
      <c r="FE26" s="1">
        <v>0.87102650000000004</v>
      </c>
      <c r="FF26">
        <v>0.74339489999999997</v>
      </c>
      <c r="FG26">
        <v>10.61384</v>
      </c>
      <c r="FH26" s="1">
        <v>1.9887500000000001E-3</v>
      </c>
      <c r="FI26" s="1">
        <v>0.73494329999999997</v>
      </c>
      <c r="FJ26">
        <v>0.74487170000000003</v>
      </c>
      <c r="FK26">
        <v>10.57047</v>
      </c>
      <c r="FL26" s="1">
        <v>1.5255329999999999E-3</v>
      </c>
      <c r="FM26" s="1">
        <v>0.5686445</v>
      </c>
      <c r="FN26">
        <v>0.7444345</v>
      </c>
      <c r="FO26">
        <v>11.8224</v>
      </c>
      <c r="FP26" s="1">
        <v>1.027182E-3</v>
      </c>
      <c r="FQ26" s="1">
        <v>0.3843085</v>
      </c>
      <c r="FR26">
        <v>0.74442680000000006</v>
      </c>
      <c r="FS26">
        <v>13.160769999999999</v>
      </c>
      <c r="FT26" s="1">
        <v>6.9348529999999997E-4</v>
      </c>
      <c r="FU26" s="1">
        <v>0.25830130000000001</v>
      </c>
      <c r="FV26">
        <v>0.74434739999999999</v>
      </c>
      <c r="FW26">
        <v>13.63022</v>
      </c>
      <c r="FX26" s="1">
        <v>5.116001E-4</v>
      </c>
      <c r="FY26" s="1">
        <v>0.18903310000000001</v>
      </c>
      <c r="FZ26">
        <v>0.74408160000000001</v>
      </c>
      <c r="GA26">
        <v>13.6836</v>
      </c>
      <c r="GB26" s="1">
        <v>4.1266749999999998E-4</v>
      </c>
      <c r="GC26" s="1">
        <v>0.15152289999999999</v>
      </c>
      <c r="GD26">
        <v>0.74368639999999997</v>
      </c>
      <c r="GE26">
        <v>13.021610000000001</v>
      </c>
      <c r="GF26" s="1">
        <v>3.5384359999999999E-4</v>
      </c>
      <c r="GG26" s="1">
        <v>0.12931889999999999</v>
      </c>
      <c r="GH26">
        <v>0.7432202</v>
      </c>
      <c r="GI26">
        <v>11.808859999999999</v>
      </c>
      <c r="GJ26" s="1">
        <v>3.1545020000000001E-4</v>
      </c>
      <c r="GK26" s="1">
        <v>0.1148874</v>
      </c>
      <c r="GL26">
        <v>0.74273219999999995</v>
      </c>
      <c r="GM26">
        <v>11.00719</v>
      </c>
      <c r="GN26" s="1">
        <v>2.8659019999999999E-4</v>
      </c>
      <c r="GO26" s="1">
        <v>0.10410659999999999</v>
      </c>
      <c r="GP26">
        <v>0.74248749999999997</v>
      </c>
      <c r="GQ26">
        <v>10.83545</v>
      </c>
      <c r="GR26" s="1">
        <v>2.510945E-4</v>
      </c>
      <c r="GS26" s="1">
        <v>9.1330720000000004E-2</v>
      </c>
      <c r="GT26">
        <v>0.74248369999999997</v>
      </c>
      <c r="GU26">
        <v>11.13124</v>
      </c>
      <c r="GV26" s="1">
        <v>2.1139299999999999E-4</v>
      </c>
      <c r="GW26" s="1">
        <v>7.6663549999999997E-2</v>
      </c>
      <c r="GX26">
        <v>0.74257799999999996</v>
      </c>
      <c r="GY26">
        <v>12.130520000000001</v>
      </c>
      <c r="GZ26" s="1">
        <v>1.837671E-4</v>
      </c>
      <c r="HA26" s="1">
        <v>6.6266660000000005E-2</v>
      </c>
      <c r="HB26">
        <v>0.74263170000000001</v>
      </c>
      <c r="HC26">
        <v>12.74192</v>
      </c>
      <c r="HD26">
        <v>1.663154E-4</v>
      </c>
      <c r="HE26" s="1">
        <v>5.9669449999999999E-2</v>
      </c>
      <c r="HF26">
        <v>0.74269130000000005</v>
      </c>
      <c r="HG26">
        <v>12.651120000000001</v>
      </c>
      <c r="HH26">
        <v>1.5392309999999999E-4</v>
      </c>
      <c r="HI26" s="1">
        <v>5.4979750000000001E-2</v>
      </c>
      <c r="HJ26">
        <v>0.74269110000000005</v>
      </c>
      <c r="HK26">
        <v>11.83314</v>
      </c>
      <c r="HL26">
        <v>1.4440260000000001E-4</v>
      </c>
      <c r="HM26" s="1">
        <v>5.1367980000000001E-2</v>
      </c>
      <c r="HN26">
        <v>0.74270139999999996</v>
      </c>
      <c r="HO26">
        <v>11.07348</v>
      </c>
      <c r="HP26">
        <v>1.3660469999999999E-4</v>
      </c>
      <c r="HQ26" s="1">
        <v>4.841111E-2</v>
      </c>
      <c r="HR26">
        <v>0.74273750000000005</v>
      </c>
      <c r="HS26">
        <v>10.75911</v>
      </c>
      <c r="HT26">
        <v>1.2975519999999999E-4</v>
      </c>
      <c r="HU26" s="1">
        <v>4.5829639999999998E-2</v>
      </c>
      <c r="HV26">
        <v>0.74285599999999996</v>
      </c>
      <c r="HW26">
        <v>10.600289999999999</v>
      </c>
      <c r="HX26">
        <v>1.203178E-4</v>
      </c>
      <c r="HY26" s="1">
        <v>4.2420720000000002E-2</v>
      </c>
      <c r="HZ26">
        <v>0.74303459999999999</v>
      </c>
      <c r="IA26">
        <v>10.729039999999999</v>
      </c>
      <c r="IB26">
        <v>1.098952E-4</v>
      </c>
      <c r="IC26">
        <v>3.8589970000000001E-2</v>
      </c>
      <c r="ID26">
        <v>0.74327699999999997</v>
      </c>
      <c r="IE26">
        <v>11.490629999999999</v>
      </c>
      <c r="IF26">
        <v>1.0180929999999999E-4</v>
      </c>
      <c r="IG26">
        <v>3.5570400000000002E-2</v>
      </c>
      <c r="IH26">
        <v>0.74347569999999996</v>
      </c>
      <c r="II26">
        <v>12.232100000000001</v>
      </c>
      <c r="IJ26">
        <v>9.5946289999999999E-5</v>
      </c>
      <c r="IK26">
        <v>3.335395E-2</v>
      </c>
      <c r="IL26">
        <v>0.74368970000000001</v>
      </c>
      <c r="IM26">
        <v>12.65433</v>
      </c>
      <c r="IN26">
        <v>9.1124360000000002E-5</v>
      </c>
      <c r="IO26">
        <v>3.1545940000000001E-2</v>
      </c>
      <c r="IP26">
        <v>0.74391240000000003</v>
      </c>
      <c r="IQ26">
        <v>12.142519999999999</v>
      </c>
      <c r="IR26">
        <v>8.7040750000000005E-5</v>
      </c>
      <c r="IS26">
        <v>3.0037069999999999E-2</v>
      </c>
      <c r="IT26">
        <v>0.74411459999999996</v>
      </c>
      <c r="IU26">
        <v>11.14669</v>
      </c>
      <c r="IV26">
        <v>8.3471909999999997E-5</v>
      </c>
      <c r="IW26">
        <v>2.870321E-2</v>
      </c>
      <c r="IX26">
        <v>0.74429820000000002</v>
      </c>
      <c r="IY26">
        <v>10.61266</v>
      </c>
      <c r="IZ26">
        <v>8.0241720000000003E-5</v>
      </c>
      <c r="JA26">
        <v>2.750818E-2</v>
      </c>
      <c r="JB26">
        <v>0.74436500000000005</v>
      </c>
      <c r="JC26">
        <v>10.59389</v>
      </c>
      <c r="JD26">
        <v>7.924901E-5</v>
      </c>
      <c r="JE26">
        <v>2.7047399999999999E-2</v>
      </c>
      <c r="JF26">
        <v>0.74437330000000002</v>
      </c>
      <c r="JG26">
        <v>11.41498</v>
      </c>
      <c r="JH26">
        <v>7.9760160000000006E-5</v>
      </c>
      <c r="JI26">
        <v>2.7173079999999999E-2</v>
      </c>
      <c r="JJ26">
        <v>0.74434659999999997</v>
      </c>
      <c r="JK26">
        <v>12.423249999999999</v>
      </c>
      <c r="JL26">
        <v>7.8975100000000002E-5</v>
      </c>
      <c r="JM26">
        <v>2.688979E-2</v>
      </c>
      <c r="JN26">
        <v>0.74435119999999999</v>
      </c>
      <c r="JO26">
        <v>12.75989</v>
      </c>
      <c r="JP26">
        <v>7.7032550000000002E-5</v>
      </c>
      <c r="JQ26">
        <v>2.6213589999999998E-2</v>
      </c>
      <c r="JR26">
        <v>0.74431150000000001</v>
      </c>
      <c r="JS26">
        <v>12.90123</v>
      </c>
      <c r="JT26">
        <v>7.4573409999999994E-5</v>
      </c>
      <c r="JU26">
        <v>2.535333E-2</v>
      </c>
      <c r="JV26">
        <v>0.74431979999999998</v>
      </c>
      <c r="JW26">
        <v>12.67079</v>
      </c>
      <c r="JX26">
        <v>7.1721670000000006E-5</v>
      </c>
      <c r="JY26">
        <v>2.437487E-2</v>
      </c>
      <c r="JZ26">
        <v>0.74430320000000005</v>
      </c>
      <c r="KA26">
        <v>11.563470000000001</v>
      </c>
      <c r="KB26">
        <v>6.903027E-5</v>
      </c>
      <c r="KC26">
        <v>2.343191E-2</v>
      </c>
      <c r="KD26">
        <v>0.74428369999999999</v>
      </c>
      <c r="KE26">
        <v>10.648479999999999</v>
      </c>
      <c r="KF26">
        <v>6.6374509999999993E-5</v>
      </c>
      <c r="KG26">
        <v>2.2510390000000002E-2</v>
      </c>
      <c r="KH26">
        <v>0.74404289999999995</v>
      </c>
      <c r="KI26">
        <v>10.51619</v>
      </c>
      <c r="KJ26">
        <v>6.6785180000000004E-5</v>
      </c>
      <c r="KK26">
        <v>2.256584E-2</v>
      </c>
      <c r="KL26">
        <v>0.74364859999999999</v>
      </c>
      <c r="KM26">
        <v>11.59503</v>
      </c>
      <c r="KN26">
        <v>6.9211620000000001E-5</v>
      </c>
      <c r="KO26">
        <v>2.3398120000000001E-2</v>
      </c>
      <c r="KP26">
        <v>0.7431991</v>
      </c>
      <c r="KQ26">
        <v>13.00826</v>
      </c>
      <c r="KR26">
        <v>6.9619050000000002E-5</v>
      </c>
      <c r="KS26">
        <v>2.359317E-2</v>
      </c>
      <c r="KT26">
        <v>0.74278690000000003</v>
      </c>
      <c r="KU26">
        <v>13.85501</v>
      </c>
      <c r="KV26">
        <v>6.837449E-5</v>
      </c>
      <c r="KW26">
        <v>2.320587E-2</v>
      </c>
      <c r="KX26">
        <v>0.74233749999999998</v>
      </c>
      <c r="KY26">
        <v>14.00963</v>
      </c>
      <c r="KZ26">
        <v>6.6252440000000006E-5</v>
      </c>
      <c r="LA26">
        <v>2.2511940000000001E-2</v>
      </c>
      <c r="LB26">
        <v>0.74194499999999997</v>
      </c>
      <c r="LC26">
        <v>13.192170000000001</v>
      </c>
      <c r="LD26">
        <v>6.3641379999999995E-5</v>
      </c>
      <c r="LE26">
        <v>2.1649950000000001E-2</v>
      </c>
      <c r="LF26">
        <v>0.74153020000000003</v>
      </c>
      <c r="LG26">
        <v>11.755879999999999</v>
      </c>
      <c r="LH26">
        <v>6.1067319999999999E-5</v>
      </c>
      <c r="LI26">
        <v>2.078812E-2</v>
      </c>
      <c r="LJ26">
        <v>0.74113510000000005</v>
      </c>
      <c r="LK26">
        <v>10.8089</v>
      </c>
      <c r="LL26">
        <v>5.8395159999999997E-5</v>
      </c>
      <c r="LM26">
        <v>1.9901720000000001E-2</v>
      </c>
      <c r="LN26">
        <v>0.74098719999999996</v>
      </c>
      <c r="LO26">
        <v>10.71411</v>
      </c>
      <c r="LP26">
        <v>5.382983E-5</v>
      </c>
      <c r="LQ26">
        <v>1.8416100000000001E-2</v>
      </c>
      <c r="LR26">
        <v>0.74099280000000001</v>
      </c>
      <c r="LS26">
        <v>11.933529999999999</v>
      </c>
      <c r="LT26">
        <v>4.7964060000000001E-5</v>
      </c>
      <c r="LU26">
        <v>1.6413529999999999E-2</v>
      </c>
      <c r="LV26">
        <v>0.74100790000000005</v>
      </c>
      <c r="LW26">
        <v>13.34484</v>
      </c>
      <c r="LX26">
        <v>4.3680629999999999E-5</v>
      </c>
      <c r="LY26">
        <v>1.492664E-2</v>
      </c>
      <c r="LZ26">
        <v>0.74109610000000004</v>
      </c>
      <c r="MA26">
        <v>14.075139999999999</v>
      </c>
      <c r="MB26">
        <v>4.0735970000000002E-5</v>
      </c>
      <c r="MC26">
        <v>1.390358E-2</v>
      </c>
      <c r="MD26">
        <v>0.74109369999999997</v>
      </c>
      <c r="ME26">
        <v>14.045780000000001</v>
      </c>
      <c r="MF26">
        <v>3.8709879999999999E-5</v>
      </c>
      <c r="MG26">
        <v>1.320576E-2</v>
      </c>
      <c r="MH26">
        <v>0.74109510000000001</v>
      </c>
      <c r="MI26">
        <v>13.207240000000001</v>
      </c>
      <c r="MJ26">
        <v>3.7029220000000003E-5</v>
      </c>
      <c r="MK26">
        <v>1.262897E-2</v>
      </c>
      <c r="ML26">
        <v>0.74112500000000003</v>
      </c>
      <c r="MM26">
        <v>11.759209999999999</v>
      </c>
      <c r="MN26">
        <v>3.556438E-5</v>
      </c>
      <c r="MO26">
        <v>1.2128109999999999E-2</v>
      </c>
      <c r="MP26">
        <v>0.74117290000000002</v>
      </c>
      <c r="MQ26">
        <v>10.76149</v>
      </c>
      <c r="MR26">
        <v>3.4159780000000003E-5</v>
      </c>
      <c r="MS26">
        <v>1.1653459999999999E-2</v>
      </c>
      <c r="MT26">
        <v>0.74151829999999996</v>
      </c>
      <c r="MU26">
        <v>10.67196</v>
      </c>
      <c r="MV26">
        <v>3.0494060000000001E-5</v>
      </c>
      <c r="MW26">
        <v>1.04715E-2</v>
      </c>
      <c r="MX26">
        <v>0.74210359999999997</v>
      </c>
      <c r="MY26">
        <v>11.69731</v>
      </c>
      <c r="MZ26">
        <v>2.523527E-5</v>
      </c>
      <c r="NA26">
        <v>8.6662030000000008E-3</v>
      </c>
      <c r="NB26">
        <v>0.74278869999999997</v>
      </c>
      <c r="NC26">
        <v>12.203060000000001</v>
      </c>
      <c r="ND26">
        <v>2.1670490000000001E-5</v>
      </c>
      <c r="NE26">
        <v>7.4103459999999999E-3</v>
      </c>
      <c r="NF26">
        <v>0.74343999999999999</v>
      </c>
      <c r="NG26">
        <v>12.71374</v>
      </c>
      <c r="NH26">
        <v>1.9606639999999999E-5</v>
      </c>
      <c r="NI26">
        <v>6.6787560000000001E-3</v>
      </c>
      <c r="NJ26">
        <v>0.7440755</v>
      </c>
      <c r="NK26">
        <v>13.210190000000001</v>
      </c>
      <c r="NL26">
        <v>1.850219E-5</v>
      </c>
      <c r="NM26">
        <v>6.2843370000000001E-3</v>
      </c>
      <c r="NN26">
        <v>0.74468710000000005</v>
      </c>
      <c r="NO26">
        <v>12.82836</v>
      </c>
      <c r="NP26">
        <v>1.7710620000000001E-5</v>
      </c>
      <c r="NQ26">
        <v>6.0035899999999996E-3</v>
      </c>
      <c r="NR26">
        <v>0.74527940000000004</v>
      </c>
      <c r="NS26">
        <v>11.766260000000001</v>
      </c>
      <c r="NT26">
        <v>1.711489E-5</v>
      </c>
      <c r="NU26">
        <v>5.7944140000000003E-3</v>
      </c>
      <c r="NV26">
        <v>0.74583440000000001</v>
      </c>
      <c r="NW26">
        <v>11.00902</v>
      </c>
      <c r="NX26">
        <v>1.6684570000000001E-5</v>
      </c>
      <c r="NY26">
        <v>5.6294550000000002E-3</v>
      </c>
      <c r="NZ26">
        <v>0.74593509999999996</v>
      </c>
      <c r="OA26">
        <v>11.01268</v>
      </c>
      <c r="OB26">
        <v>1.883459E-5</v>
      </c>
      <c r="OC26">
        <v>6.2825809999999998E-3</v>
      </c>
      <c r="OD26">
        <v>0.74573829999999997</v>
      </c>
      <c r="OE26">
        <v>12.32734</v>
      </c>
      <c r="OF26">
        <v>2.27356E-5</v>
      </c>
      <c r="OG26">
        <v>7.6035850000000004E-3</v>
      </c>
      <c r="OH26">
        <v>0.74547229999999998</v>
      </c>
      <c r="OI26">
        <v>13.89002</v>
      </c>
      <c r="OJ26">
        <v>2.5049600000000002E-5</v>
      </c>
      <c r="OK26">
        <v>8.4177339999999996E-3</v>
      </c>
    </row>
    <row r="27" spans="1:401" x14ac:dyDescent="0.35">
      <c r="A27">
        <v>30</v>
      </c>
      <c r="B27" t="s">
        <v>4</v>
      </c>
      <c r="C27" t="s">
        <v>24</v>
      </c>
      <c r="D27" t="s">
        <v>32</v>
      </c>
      <c r="E27">
        <v>829.80579999999998</v>
      </c>
      <c r="F27">
        <v>0.94605399999999995</v>
      </c>
      <c r="G27">
        <v>12.50482</v>
      </c>
      <c r="H27">
        <v>17.93684</v>
      </c>
      <c r="I27">
        <v>7390.9260000000004</v>
      </c>
      <c r="J27">
        <v>0.94530800000000004</v>
      </c>
      <c r="K27">
        <v>13.363709999999999</v>
      </c>
      <c r="L27">
        <v>0.1512241</v>
      </c>
      <c r="M27">
        <v>55.847929999999998</v>
      </c>
      <c r="N27">
        <v>0.9445654</v>
      </c>
      <c r="O27">
        <v>14.148899999999999</v>
      </c>
      <c r="P27" s="1">
        <v>7.3422200000000007E-2</v>
      </c>
      <c r="Q27">
        <v>22.165230000000001</v>
      </c>
      <c r="R27">
        <v>0.94381660000000001</v>
      </c>
      <c r="S27">
        <v>14.265000000000001</v>
      </c>
      <c r="T27" s="1">
        <v>6.5246040000000005E-2</v>
      </c>
      <c r="U27" s="1">
        <v>19.682919999999999</v>
      </c>
      <c r="V27">
        <v>0.94312859999999998</v>
      </c>
      <c r="W27">
        <v>14.20534</v>
      </c>
      <c r="X27" s="1">
        <v>5.7358270000000003E-2</v>
      </c>
      <c r="Y27" s="1">
        <v>17.293949999999999</v>
      </c>
      <c r="Z27">
        <v>0.9420752</v>
      </c>
      <c r="AA27">
        <v>13.79522</v>
      </c>
      <c r="AB27" s="1">
        <v>5.1545300000000002E-2</v>
      </c>
      <c r="AC27" s="1">
        <v>15.555070000000001</v>
      </c>
      <c r="AD27">
        <v>0.94085549999999996</v>
      </c>
      <c r="AE27">
        <v>12.97128</v>
      </c>
      <c r="AF27" s="1">
        <v>4.6033459999999998E-2</v>
      </c>
      <c r="AG27" s="1">
        <v>13.893050000000001</v>
      </c>
      <c r="AH27">
        <v>0.93954179999999998</v>
      </c>
      <c r="AI27">
        <v>12.492649999999999</v>
      </c>
      <c r="AJ27" s="1">
        <v>4.1825269999999998E-2</v>
      </c>
      <c r="AK27" s="1">
        <v>12.622</v>
      </c>
      <c r="AL27">
        <v>0.93803110000000001</v>
      </c>
      <c r="AM27">
        <v>12.48418</v>
      </c>
      <c r="AN27" s="1">
        <v>3.9441810000000001E-2</v>
      </c>
      <c r="AO27" s="1">
        <v>11.89184</v>
      </c>
      <c r="AP27">
        <v>0.93644989999999995</v>
      </c>
      <c r="AQ27">
        <v>13.200710000000001</v>
      </c>
      <c r="AR27" s="1">
        <v>3.7270249999999998E-2</v>
      </c>
      <c r="AS27" s="1">
        <v>11.259410000000001</v>
      </c>
      <c r="AT27">
        <v>0.93482549999999998</v>
      </c>
      <c r="AU27">
        <v>14.162990000000001</v>
      </c>
      <c r="AV27" s="1">
        <v>3.4800150000000002E-2</v>
      </c>
      <c r="AW27" s="1">
        <v>10.53046</v>
      </c>
      <c r="AX27">
        <v>0.93323219999999996</v>
      </c>
      <c r="AY27">
        <v>14.48686</v>
      </c>
      <c r="AZ27" s="1">
        <v>3.2244920000000003E-2</v>
      </c>
      <c r="BA27" s="1">
        <v>9.7703480000000003</v>
      </c>
      <c r="BB27">
        <v>0.93163309999999999</v>
      </c>
      <c r="BC27">
        <v>14.341150000000001</v>
      </c>
      <c r="BD27" s="1">
        <v>2.9755730000000001E-2</v>
      </c>
      <c r="BE27" s="1">
        <v>9.0262399999999996</v>
      </c>
      <c r="BF27">
        <v>0.92998000000000003</v>
      </c>
      <c r="BG27">
        <v>13.714359999999999</v>
      </c>
      <c r="BH27" s="1">
        <v>2.7552759999999999E-2</v>
      </c>
      <c r="BI27" s="1">
        <v>8.3674049999999998</v>
      </c>
      <c r="BJ27">
        <v>0.92835000000000001</v>
      </c>
      <c r="BK27">
        <v>12.83117</v>
      </c>
      <c r="BL27" s="1">
        <v>2.5399020000000001E-2</v>
      </c>
      <c r="BM27" s="1">
        <v>7.7227259999999998</v>
      </c>
      <c r="BN27">
        <v>0.92621260000000005</v>
      </c>
      <c r="BO27">
        <v>12.37243</v>
      </c>
      <c r="BP27" s="1">
        <v>2.3882299999999999E-2</v>
      </c>
      <c r="BQ27" s="1">
        <v>7.2449589999999997</v>
      </c>
      <c r="BR27">
        <v>0.92225650000000003</v>
      </c>
      <c r="BS27">
        <v>12.332610000000001</v>
      </c>
      <c r="BT27" s="1">
        <v>2.7843639999999999E-2</v>
      </c>
      <c r="BU27" s="1">
        <v>8.3941649999999992</v>
      </c>
      <c r="BV27">
        <v>0.9174004</v>
      </c>
      <c r="BW27">
        <v>12.68821</v>
      </c>
      <c r="BX27" s="1">
        <v>3.09748E-2</v>
      </c>
      <c r="BY27" s="1">
        <v>9.4436129999999991</v>
      </c>
      <c r="BZ27">
        <v>0.91246430000000001</v>
      </c>
      <c r="CA27">
        <v>12.92367</v>
      </c>
      <c r="CB27" s="1">
        <v>3.0754050000000002E-2</v>
      </c>
      <c r="CC27" s="1">
        <v>9.4698980000000006</v>
      </c>
      <c r="CD27">
        <v>0.90734899999999996</v>
      </c>
      <c r="CE27">
        <v>12.8474</v>
      </c>
      <c r="CF27" s="1">
        <v>2.859043E-2</v>
      </c>
      <c r="CG27" s="1">
        <v>8.8548679999999997</v>
      </c>
      <c r="CH27">
        <v>0.90202249999999995</v>
      </c>
      <c r="CI27">
        <v>12.47254</v>
      </c>
      <c r="CJ27" s="1">
        <v>2.6082009999999999E-2</v>
      </c>
      <c r="CK27" s="1">
        <v>8.1315419999999996</v>
      </c>
      <c r="CL27">
        <v>0.89654339999999999</v>
      </c>
      <c r="CM27">
        <v>11.749610000000001</v>
      </c>
      <c r="CN27" s="1">
        <v>2.3337489999999999E-2</v>
      </c>
      <c r="CO27" s="1">
        <v>7.3144799999999996</v>
      </c>
      <c r="CP27">
        <v>0.89117690000000005</v>
      </c>
      <c r="CQ27">
        <v>11.16601</v>
      </c>
      <c r="CR27" s="1">
        <v>2.0833959999999999E-2</v>
      </c>
      <c r="CS27" s="1">
        <v>6.5633670000000004</v>
      </c>
      <c r="CT27">
        <v>0.88601989999999997</v>
      </c>
      <c r="CU27">
        <v>10.83657</v>
      </c>
      <c r="CV27" s="1">
        <v>1.8509640000000001E-2</v>
      </c>
      <c r="CW27" s="1">
        <v>5.8619320000000004</v>
      </c>
      <c r="CX27">
        <v>0.88068400000000002</v>
      </c>
      <c r="CY27">
        <v>10.64171</v>
      </c>
      <c r="CZ27" s="1">
        <v>1.6330919999999999E-2</v>
      </c>
      <c r="DA27" s="1">
        <v>5.1984019999999997</v>
      </c>
      <c r="DB27">
        <v>0.87491799999999997</v>
      </c>
      <c r="DC27">
        <v>11.1975</v>
      </c>
      <c r="DD27" s="1">
        <v>1.4419E-2</v>
      </c>
      <c r="DE27" s="1">
        <v>4.6131690000000001</v>
      </c>
      <c r="DF27">
        <v>0.86927220000000005</v>
      </c>
      <c r="DG27">
        <v>11.697850000000001</v>
      </c>
      <c r="DH27" s="1">
        <v>1.286911E-2</v>
      </c>
      <c r="DI27" s="1">
        <v>4.1354519999999999</v>
      </c>
      <c r="DJ27">
        <v>0.86340550000000005</v>
      </c>
      <c r="DK27">
        <v>11.79129</v>
      </c>
      <c r="DL27" s="1">
        <v>1.135094E-2</v>
      </c>
      <c r="DM27" s="1">
        <v>3.6734279999999999</v>
      </c>
      <c r="DN27">
        <v>0.85719509999999999</v>
      </c>
      <c r="DO27">
        <v>11.833449999999999</v>
      </c>
      <c r="DP27" s="1">
        <v>9.9441909999999998E-3</v>
      </c>
      <c r="DQ27" s="1">
        <v>3.234702</v>
      </c>
      <c r="DR27">
        <v>0.85062269999999995</v>
      </c>
      <c r="DS27">
        <v>11.49377</v>
      </c>
      <c r="DT27" s="1">
        <v>8.6979789999999998E-3</v>
      </c>
      <c r="DU27" s="1">
        <v>2.8488609999999999</v>
      </c>
      <c r="DV27">
        <v>0.84377679999999999</v>
      </c>
      <c r="DW27">
        <v>10.79669</v>
      </c>
      <c r="DX27" s="1">
        <v>7.6364349999999996E-3</v>
      </c>
      <c r="DY27" s="1">
        <v>2.5167229999999998</v>
      </c>
      <c r="DZ27">
        <v>0.83765800000000001</v>
      </c>
      <c r="EA27">
        <v>10.36913</v>
      </c>
      <c r="EB27" s="1">
        <v>6.6758649999999996E-3</v>
      </c>
      <c r="EC27" s="1">
        <v>2.2145489999999999</v>
      </c>
      <c r="ED27">
        <v>0.83178450000000004</v>
      </c>
      <c r="EE27">
        <v>10.483969999999999</v>
      </c>
      <c r="EF27" s="1">
        <v>5.8171270000000001E-3</v>
      </c>
      <c r="EG27" s="1">
        <v>1.9398709999999999</v>
      </c>
      <c r="EH27">
        <v>0.82468140000000001</v>
      </c>
      <c r="EI27">
        <v>11.63311</v>
      </c>
      <c r="EJ27" s="1">
        <v>5.0530779999999999E-3</v>
      </c>
      <c r="EK27" s="1">
        <v>1.694083</v>
      </c>
      <c r="EL27">
        <v>0.81767120000000004</v>
      </c>
      <c r="EM27">
        <v>12.761419999999999</v>
      </c>
      <c r="EN27" s="1">
        <v>4.44502E-3</v>
      </c>
      <c r="EO27" s="1">
        <v>1.498256</v>
      </c>
      <c r="EP27">
        <v>0.81039550000000005</v>
      </c>
      <c r="EQ27">
        <v>13.235530000000001</v>
      </c>
      <c r="ER27" s="1">
        <v>3.8704080000000001E-3</v>
      </c>
      <c r="ES27" s="1">
        <v>1.3121529999999999</v>
      </c>
      <c r="ET27">
        <v>0.80257900000000004</v>
      </c>
      <c r="EU27">
        <v>13.57</v>
      </c>
      <c r="EV27" s="1">
        <v>3.347264E-3</v>
      </c>
      <c r="EW27" s="1">
        <v>1.142371</v>
      </c>
      <c r="EX27">
        <v>0.79424720000000004</v>
      </c>
      <c r="EY27">
        <v>13.18587</v>
      </c>
      <c r="EZ27" s="1">
        <v>2.8498389999999998E-3</v>
      </c>
      <c r="FA27" s="1">
        <v>0.97922240000000005</v>
      </c>
      <c r="FB27">
        <v>0.78715780000000002</v>
      </c>
      <c r="FC27">
        <v>11.78975</v>
      </c>
      <c r="FD27" s="1">
        <v>2.4122879999999998E-3</v>
      </c>
      <c r="FE27" s="1">
        <v>0.83445210000000003</v>
      </c>
      <c r="FF27">
        <v>0.78140719999999997</v>
      </c>
      <c r="FG27">
        <v>10.67245</v>
      </c>
      <c r="FH27" s="1">
        <v>2.0299670000000001E-3</v>
      </c>
      <c r="FI27" s="1">
        <v>0.70620249999999996</v>
      </c>
      <c r="FJ27">
        <v>0.77660660000000004</v>
      </c>
      <c r="FK27">
        <v>10.571070000000001</v>
      </c>
      <c r="FL27" s="1">
        <v>1.5858249999999999E-3</v>
      </c>
      <c r="FM27" s="1">
        <v>0.55766459999999995</v>
      </c>
      <c r="FN27">
        <v>0.77414300000000003</v>
      </c>
      <c r="FO27">
        <v>11.791679999999999</v>
      </c>
      <c r="FP27" s="1">
        <v>1.0778700000000001E-3</v>
      </c>
      <c r="FQ27" s="1">
        <v>0.38108550000000002</v>
      </c>
      <c r="FR27">
        <v>0.77291180000000004</v>
      </c>
      <c r="FS27">
        <v>13.18332</v>
      </c>
      <c r="FT27" s="1">
        <v>7.2385449999999997E-4</v>
      </c>
      <c r="FU27" s="1">
        <v>0.25489689999999998</v>
      </c>
      <c r="FV27">
        <v>0.77203630000000001</v>
      </c>
      <c r="FW27">
        <v>13.745380000000001</v>
      </c>
      <c r="FX27" s="1">
        <v>5.2756660000000003E-4</v>
      </c>
      <c r="FY27" s="1">
        <v>0.18421390000000001</v>
      </c>
      <c r="FZ27">
        <v>0.77120140000000004</v>
      </c>
      <c r="GA27">
        <v>13.81978</v>
      </c>
      <c r="GB27" s="1">
        <v>4.2179089999999999E-4</v>
      </c>
      <c r="GC27" s="1">
        <v>0.14626059999999999</v>
      </c>
      <c r="GD27">
        <v>0.77030279999999995</v>
      </c>
      <c r="GE27">
        <v>13.161300000000001</v>
      </c>
      <c r="GF27" s="1">
        <v>3.5950879999999998E-4</v>
      </c>
      <c r="GG27" s="1">
        <v>0.1240277</v>
      </c>
      <c r="GH27">
        <v>0.76937929999999999</v>
      </c>
      <c r="GI27">
        <v>11.949</v>
      </c>
      <c r="GJ27" s="1">
        <v>3.194176E-4</v>
      </c>
      <c r="GK27" s="1">
        <v>0.10977290000000001</v>
      </c>
      <c r="GL27">
        <v>0.76848079999999996</v>
      </c>
      <c r="GM27">
        <v>11.07039</v>
      </c>
      <c r="GN27" s="1">
        <v>2.897981E-4</v>
      </c>
      <c r="GO27" s="1">
        <v>9.9302539999999995E-2</v>
      </c>
      <c r="GP27">
        <v>0.76792550000000004</v>
      </c>
      <c r="GQ27">
        <v>10.849489999999999</v>
      </c>
      <c r="GR27" s="1">
        <v>2.5591470000000001E-4</v>
      </c>
      <c r="GS27" s="1">
        <v>8.7789510000000001E-2</v>
      </c>
      <c r="GT27">
        <v>0.76770850000000002</v>
      </c>
      <c r="GU27">
        <v>11.133609999999999</v>
      </c>
      <c r="GV27" s="1">
        <v>2.155743E-4</v>
      </c>
      <c r="GW27" s="1">
        <v>7.3787779999999997E-2</v>
      </c>
      <c r="GX27">
        <v>0.76767730000000001</v>
      </c>
      <c r="GY27">
        <v>12.13053</v>
      </c>
      <c r="GZ27" s="1">
        <v>1.864394E-4</v>
      </c>
      <c r="HA27" s="1">
        <v>6.3454010000000005E-2</v>
      </c>
      <c r="HB27">
        <v>0.76771180000000006</v>
      </c>
      <c r="HC27">
        <v>12.789490000000001</v>
      </c>
      <c r="HD27">
        <v>1.6811460000000001E-4</v>
      </c>
      <c r="HE27" s="1">
        <v>5.6907300000000001E-2</v>
      </c>
      <c r="HF27">
        <v>0.76771299999999998</v>
      </c>
      <c r="HG27">
        <v>12.746230000000001</v>
      </c>
      <c r="HH27">
        <v>1.5523530000000001E-4</v>
      </c>
      <c r="HI27" s="1">
        <v>5.2311009999999998E-2</v>
      </c>
      <c r="HJ27">
        <v>0.76773460000000004</v>
      </c>
      <c r="HK27">
        <v>11.94101</v>
      </c>
      <c r="HL27">
        <v>1.454541E-4</v>
      </c>
      <c r="HM27" s="1">
        <v>4.8813290000000002E-2</v>
      </c>
      <c r="HN27">
        <v>0.76770130000000003</v>
      </c>
      <c r="HO27">
        <v>11.14043</v>
      </c>
      <c r="HP27">
        <v>1.3750549999999999E-4</v>
      </c>
      <c r="HQ27" s="1">
        <v>4.5967760000000003E-2</v>
      </c>
      <c r="HR27">
        <v>0.7677408</v>
      </c>
      <c r="HS27">
        <v>10.775259999999999</v>
      </c>
      <c r="HT27">
        <v>1.3064359999999999E-4</v>
      </c>
      <c r="HU27" s="1">
        <v>4.3518630000000003E-2</v>
      </c>
      <c r="HV27">
        <v>0.76786860000000001</v>
      </c>
      <c r="HW27">
        <v>10.60228</v>
      </c>
      <c r="HX27">
        <v>1.216232E-4</v>
      </c>
      <c r="HY27" s="1">
        <v>4.0443100000000003E-2</v>
      </c>
      <c r="HZ27">
        <v>0.7681325</v>
      </c>
      <c r="IA27">
        <v>10.722899999999999</v>
      </c>
      <c r="IB27">
        <v>1.110657E-4</v>
      </c>
      <c r="IC27">
        <v>3.6794069999999998E-2</v>
      </c>
      <c r="ID27">
        <v>0.76844630000000003</v>
      </c>
      <c r="IE27">
        <v>11.4734</v>
      </c>
      <c r="IF27">
        <v>1.026901E-4</v>
      </c>
      <c r="IG27">
        <v>3.3847919999999997E-2</v>
      </c>
      <c r="IH27">
        <v>0.76878429999999998</v>
      </c>
      <c r="II27">
        <v>12.247199999999999</v>
      </c>
      <c r="IJ27">
        <v>9.6585529999999994E-5</v>
      </c>
      <c r="IK27">
        <v>3.1673769999999997E-2</v>
      </c>
      <c r="IL27">
        <v>0.76910480000000003</v>
      </c>
      <c r="IM27">
        <v>12.71532</v>
      </c>
      <c r="IN27">
        <v>9.1637669999999996E-5</v>
      </c>
      <c r="IO27">
        <v>2.9927349999999998E-2</v>
      </c>
      <c r="IP27">
        <v>0.76944749999999995</v>
      </c>
      <c r="IQ27">
        <v>12.233359999999999</v>
      </c>
      <c r="IR27">
        <v>8.7551849999999994E-5</v>
      </c>
      <c r="IS27">
        <v>2.8499219999999999E-2</v>
      </c>
      <c r="IT27">
        <v>0.7697543</v>
      </c>
      <c r="IU27">
        <v>11.237579999999999</v>
      </c>
      <c r="IV27">
        <v>8.3875659999999998E-5</v>
      </c>
      <c r="IW27">
        <v>2.7204929999999999E-2</v>
      </c>
      <c r="IX27">
        <v>0.77007349999999997</v>
      </c>
      <c r="IY27">
        <v>10.633279999999999</v>
      </c>
      <c r="IZ27">
        <v>8.0592089999999996E-5</v>
      </c>
      <c r="JA27">
        <v>2.6064259999999999E-2</v>
      </c>
      <c r="JB27">
        <v>0.77026309999999998</v>
      </c>
      <c r="JC27">
        <v>10.58244</v>
      </c>
      <c r="JD27">
        <v>7.9244560000000001E-5</v>
      </c>
      <c r="JE27">
        <v>2.5516480000000001E-2</v>
      </c>
      <c r="JF27">
        <v>0.77031210000000006</v>
      </c>
      <c r="JG27">
        <v>11.39199</v>
      </c>
      <c r="JH27">
        <v>7.9756759999999999E-5</v>
      </c>
      <c r="JI27">
        <v>2.562209E-2</v>
      </c>
      <c r="JJ27">
        <v>0.77031769999999999</v>
      </c>
      <c r="JK27">
        <v>12.417450000000001</v>
      </c>
      <c r="JL27">
        <v>7.913393E-5</v>
      </c>
      <c r="JM27">
        <v>2.5408590000000002E-2</v>
      </c>
      <c r="JN27">
        <v>0.77033759999999996</v>
      </c>
      <c r="JO27">
        <v>12.837009999999999</v>
      </c>
      <c r="JP27">
        <v>7.7297469999999994E-5</v>
      </c>
      <c r="JQ27">
        <v>2.4807900000000001E-2</v>
      </c>
      <c r="JR27">
        <v>0.77033960000000001</v>
      </c>
      <c r="JS27">
        <v>12.98958</v>
      </c>
      <c r="JT27">
        <v>7.4859209999999997E-5</v>
      </c>
      <c r="JU27">
        <v>2.4004919999999999E-2</v>
      </c>
      <c r="JV27">
        <v>0.77034480000000005</v>
      </c>
      <c r="JW27">
        <v>12.75559</v>
      </c>
      <c r="JX27">
        <v>7.2081400000000004E-5</v>
      </c>
      <c r="JY27">
        <v>2.310624E-2</v>
      </c>
      <c r="JZ27">
        <v>0.77033070000000003</v>
      </c>
      <c r="KA27">
        <v>11.67704</v>
      </c>
      <c r="KB27">
        <v>6.9328369999999996E-5</v>
      </c>
      <c r="KC27">
        <v>2.2195639999999999E-2</v>
      </c>
      <c r="KD27">
        <v>0.77029460000000005</v>
      </c>
      <c r="KE27">
        <v>10.69744</v>
      </c>
      <c r="KF27">
        <v>6.6618220000000007E-5</v>
      </c>
      <c r="KG27">
        <v>2.1316870000000002E-2</v>
      </c>
      <c r="KH27">
        <v>0.77002499999999996</v>
      </c>
      <c r="KI27">
        <v>10.504619999999999</v>
      </c>
      <c r="KJ27">
        <v>6.6540900000000005E-5</v>
      </c>
      <c r="KK27">
        <v>2.12105E-2</v>
      </c>
      <c r="KL27">
        <v>0.76952200000000004</v>
      </c>
      <c r="KM27">
        <v>11.55738</v>
      </c>
      <c r="KN27">
        <v>6.8987019999999997E-5</v>
      </c>
      <c r="KO27">
        <v>2.198775E-2</v>
      </c>
      <c r="KP27">
        <v>0.76890890000000001</v>
      </c>
      <c r="KQ27">
        <v>13.002660000000001</v>
      </c>
      <c r="KR27">
        <v>6.9661789999999997E-5</v>
      </c>
      <c r="KS27">
        <v>2.2259250000000001E-2</v>
      </c>
      <c r="KT27">
        <v>0.76824409999999999</v>
      </c>
      <c r="KU27">
        <v>13.94145</v>
      </c>
      <c r="KV27">
        <v>6.8559540000000003E-5</v>
      </c>
      <c r="KW27">
        <v>2.1943299999999999E-2</v>
      </c>
      <c r="KX27">
        <v>0.76757719999999996</v>
      </c>
      <c r="KY27">
        <v>14.14123</v>
      </c>
      <c r="KZ27">
        <v>6.6507459999999997E-5</v>
      </c>
      <c r="LA27">
        <v>2.1312790000000002E-2</v>
      </c>
      <c r="LB27">
        <v>0.76692970000000005</v>
      </c>
      <c r="LC27">
        <v>13.34286</v>
      </c>
      <c r="LD27">
        <v>6.3949100000000001E-5</v>
      </c>
      <c r="LE27">
        <v>2.0518439999999999E-2</v>
      </c>
      <c r="LF27">
        <v>0.76627900000000004</v>
      </c>
      <c r="LG27">
        <v>11.89565</v>
      </c>
      <c r="LH27">
        <v>6.1357659999999994E-5</v>
      </c>
      <c r="LI27">
        <v>1.9698710000000001E-2</v>
      </c>
      <c r="LJ27">
        <v>0.76562269999999999</v>
      </c>
      <c r="LK27">
        <v>10.8599</v>
      </c>
      <c r="LL27">
        <v>5.8721909999999998E-5</v>
      </c>
      <c r="LM27">
        <v>1.88725E-2</v>
      </c>
      <c r="LN27">
        <v>0.76522440000000003</v>
      </c>
      <c r="LO27">
        <v>10.71088</v>
      </c>
      <c r="LP27">
        <v>5.4497519999999999E-5</v>
      </c>
      <c r="LQ27">
        <v>1.7580330000000002E-2</v>
      </c>
      <c r="LR27">
        <v>0.76511010000000002</v>
      </c>
      <c r="LS27">
        <v>11.894909999999999</v>
      </c>
      <c r="LT27">
        <v>4.8580910000000002E-5</v>
      </c>
      <c r="LU27">
        <v>1.5685459999999998E-2</v>
      </c>
      <c r="LV27">
        <v>0.76507820000000004</v>
      </c>
      <c r="LW27">
        <v>13.350619999999999</v>
      </c>
      <c r="LX27">
        <v>4.4102050000000002E-5</v>
      </c>
      <c r="LY27">
        <v>1.421792E-2</v>
      </c>
      <c r="LZ27">
        <v>0.76508299999999996</v>
      </c>
      <c r="MA27">
        <v>14.17404</v>
      </c>
      <c r="MB27">
        <v>4.1019529999999998E-5</v>
      </c>
      <c r="MC27">
        <v>1.320812E-2</v>
      </c>
      <c r="MD27">
        <v>0.76508830000000005</v>
      </c>
      <c r="ME27">
        <v>14.1889</v>
      </c>
      <c r="MF27">
        <v>3.8929430000000002E-5</v>
      </c>
      <c r="MG27">
        <v>1.2526000000000001E-2</v>
      </c>
      <c r="MH27">
        <v>0.76510849999999997</v>
      </c>
      <c r="MI27">
        <v>13.353999999999999</v>
      </c>
      <c r="MJ27">
        <v>3.7208220000000002E-5</v>
      </c>
      <c r="MK27">
        <v>1.1968039999999999E-2</v>
      </c>
      <c r="ML27">
        <v>0.76511390000000001</v>
      </c>
      <c r="MM27">
        <v>11.8965</v>
      </c>
      <c r="MN27">
        <v>3.5724759999999998E-5</v>
      </c>
      <c r="MO27">
        <v>1.149003E-2</v>
      </c>
      <c r="MP27">
        <v>0.76514950000000004</v>
      </c>
      <c r="MQ27">
        <v>10.813319999999999</v>
      </c>
      <c r="MR27">
        <v>3.4334990000000002E-5</v>
      </c>
      <c r="MS27">
        <v>1.104513E-2</v>
      </c>
      <c r="MT27">
        <v>0.76557120000000001</v>
      </c>
      <c r="MU27">
        <v>10.65915</v>
      </c>
      <c r="MV27">
        <v>3.108794E-5</v>
      </c>
      <c r="MW27">
        <v>1.006376E-2</v>
      </c>
      <c r="MX27">
        <v>0.76634530000000001</v>
      </c>
      <c r="MY27">
        <v>11.65235</v>
      </c>
      <c r="MZ27">
        <v>2.5785090000000001E-5</v>
      </c>
      <c r="NA27">
        <v>8.3578709999999994E-3</v>
      </c>
      <c r="NB27">
        <v>0.76728379999999996</v>
      </c>
      <c r="NC27">
        <v>12.2164</v>
      </c>
      <c r="ND27">
        <v>2.2005010000000001E-5</v>
      </c>
      <c r="NE27">
        <v>7.1029530000000004E-3</v>
      </c>
      <c r="NF27">
        <v>0.76828209999999997</v>
      </c>
      <c r="NG27">
        <v>12.772080000000001</v>
      </c>
      <c r="NH27">
        <v>1.9797600000000002E-5</v>
      </c>
      <c r="NI27">
        <v>6.3644210000000003E-3</v>
      </c>
      <c r="NJ27">
        <v>0.76925330000000003</v>
      </c>
      <c r="NK27">
        <v>13.261889999999999</v>
      </c>
      <c r="NL27">
        <v>1.861301E-5</v>
      </c>
      <c r="NM27">
        <v>5.9638269999999997E-3</v>
      </c>
      <c r="NN27">
        <v>0.77024190000000003</v>
      </c>
      <c r="NO27">
        <v>12.93507</v>
      </c>
      <c r="NP27">
        <v>1.7789009999999999E-5</v>
      </c>
      <c r="NQ27">
        <v>5.6887750000000001E-3</v>
      </c>
      <c r="NR27">
        <v>0.77121969999999995</v>
      </c>
      <c r="NS27">
        <v>11.875209999999999</v>
      </c>
      <c r="NT27">
        <v>1.7189169999999999E-5</v>
      </c>
      <c r="NU27">
        <v>5.4888740000000004E-3</v>
      </c>
      <c r="NV27">
        <v>0.77210999999999996</v>
      </c>
      <c r="NW27">
        <v>11.050240000000001</v>
      </c>
      <c r="NX27">
        <v>1.667933E-5</v>
      </c>
      <c r="NY27">
        <v>5.3122000000000004E-3</v>
      </c>
      <c r="NZ27">
        <v>0.77253950000000005</v>
      </c>
      <c r="OA27">
        <v>11.01305</v>
      </c>
      <c r="OB27">
        <v>1.8421489999999999E-5</v>
      </c>
      <c r="OC27">
        <v>5.7972800000000001E-3</v>
      </c>
      <c r="OD27">
        <v>0.77248419999999995</v>
      </c>
      <c r="OE27">
        <v>12.29593</v>
      </c>
      <c r="OF27">
        <v>2.2341629999999998E-5</v>
      </c>
      <c r="OG27">
        <v>7.0376600000000003E-3</v>
      </c>
      <c r="OH27">
        <v>0.77220330000000004</v>
      </c>
      <c r="OI27">
        <v>13.90826</v>
      </c>
      <c r="OJ27">
        <v>2.4864390000000001E-5</v>
      </c>
      <c r="OK27">
        <v>7.8739369999999993E-3</v>
      </c>
    </row>
    <row r="28" spans="1:401" x14ac:dyDescent="0.35">
      <c r="A28">
        <v>31</v>
      </c>
      <c r="B28" t="s">
        <v>4</v>
      </c>
      <c r="C28" t="s">
        <v>24</v>
      </c>
      <c r="D28" t="s">
        <v>33</v>
      </c>
      <c r="E28">
        <v>839.62040000000002</v>
      </c>
      <c r="F28">
        <v>0.79608670000000004</v>
      </c>
      <c r="G28">
        <v>12.49536</v>
      </c>
      <c r="H28">
        <v>32.480620000000002</v>
      </c>
      <c r="I28">
        <v>14613.5</v>
      </c>
      <c r="J28">
        <v>0.79559930000000001</v>
      </c>
      <c r="K28">
        <v>13.3467</v>
      </c>
      <c r="L28">
        <v>0.2389946</v>
      </c>
      <c r="M28">
        <v>108.99769999999999</v>
      </c>
      <c r="N28">
        <v>0.79509600000000002</v>
      </c>
      <c r="O28">
        <v>14.178050000000001</v>
      </c>
      <c r="P28" s="1">
        <v>7.453274E-2</v>
      </c>
      <c r="Q28">
        <v>25.111319999999999</v>
      </c>
      <c r="R28">
        <v>0.79460739999999996</v>
      </c>
      <c r="S28">
        <v>14.341710000000001</v>
      </c>
      <c r="T28" s="1">
        <v>6.6025940000000005E-2</v>
      </c>
      <c r="U28" s="1">
        <v>22.146609999999999</v>
      </c>
      <c r="V28">
        <v>0.79417930000000003</v>
      </c>
      <c r="W28">
        <v>14.281280000000001</v>
      </c>
      <c r="X28" s="1">
        <v>5.7978750000000003E-2</v>
      </c>
      <c r="Y28" s="1">
        <v>19.442969999999999</v>
      </c>
      <c r="Z28">
        <v>0.79336070000000003</v>
      </c>
      <c r="AA28">
        <v>13.865550000000001</v>
      </c>
      <c r="AB28" s="1">
        <v>5.2129290000000002E-2</v>
      </c>
      <c r="AC28" s="1">
        <v>17.485050000000001</v>
      </c>
      <c r="AD28">
        <v>0.79236980000000001</v>
      </c>
      <c r="AE28">
        <v>13.0349</v>
      </c>
      <c r="AF28" s="1">
        <v>4.6498070000000002E-2</v>
      </c>
      <c r="AG28" s="1">
        <v>15.5983</v>
      </c>
      <c r="AH28">
        <v>0.79129430000000001</v>
      </c>
      <c r="AI28">
        <v>12.501749999999999</v>
      </c>
      <c r="AJ28" s="1">
        <v>4.2169199999999997E-2</v>
      </c>
      <c r="AK28" s="1">
        <v>14.143649999999999</v>
      </c>
      <c r="AL28">
        <v>0.79007729999999998</v>
      </c>
      <c r="AM28">
        <v>12.476459999999999</v>
      </c>
      <c r="AN28" s="1">
        <v>3.9619010000000003E-2</v>
      </c>
      <c r="AO28" s="1">
        <v>13.271610000000001</v>
      </c>
      <c r="AP28">
        <v>0.7887788</v>
      </c>
      <c r="AQ28">
        <v>13.19004</v>
      </c>
      <c r="AR28" s="1">
        <v>3.7495750000000001E-2</v>
      </c>
      <c r="AS28" s="1">
        <v>12.583209999999999</v>
      </c>
      <c r="AT28">
        <v>0.78747599999999995</v>
      </c>
      <c r="AU28">
        <v>14.184620000000001</v>
      </c>
      <c r="AV28" s="1">
        <v>3.5043589999999999E-2</v>
      </c>
      <c r="AW28" s="1">
        <v>11.77886</v>
      </c>
      <c r="AX28">
        <v>0.78621050000000003</v>
      </c>
      <c r="AY28">
        <v>14.56711</v>
      </c>
      <c r="AZ28" s="1">
        <v>3.2488629999999998E-2</v>
      </c>
      <c r="BA28" s="1">
        <v>10.93402</v>
      </c>
      <c r="BB28">
        <v>0.78493259999999998</v>
      </c>
      <c r="BC28">
        <v>14.44097</v>
      </c>
      <c r="BD28" s="1">
        <v>2.998344E-2</v>
      </c>
      <c r="BE28" s="1">
        <v>10.10187</v>
      </c>
      <c r="BF28">
        <v>0.7836301</v>
      </c>
      <c r="BG28">
        <v>13.801500000000001</v>
      </c>
      <c r="BH28" s="1">
        <v>2.7762470000000001E-2</v>
      </c>
      <c r="BI28" s="1">
        <v>9.3621219999999994</v>
      </c>
      <c r="BJ28">
        <v>0.78233419999999998</v>
      </c>
      <c r="BK28">
        <v>12.90283</v>
      </c>
      <c r="BL28" s="1">
        <v>2.5599980000000001E-2</v>
      </c>
      <c r="BM28" s="1">
        <v>8.6428340000000006</v>
      </c>
      <c r="BN28">
        <v>0.78068859999999995</v>
      </c>
      <c r="BO28">
        <v>12.387420000000001</v>
      </c>
      <c r="BP28" s="1">
        <v>2.3893009999999999E-2</v>
      </c>
      <c r="BQ28" s="1">
        <v>8.0526110000000006</v>
      </c>
      <c r="BR28">
        <v>0.77751530000000002</v>
      </c>
      <c r="BS28">
        <v>12.33881</v>
      </c>
      <c r="BT28" s="1">
        <v>2.7323090000000001E-2</v>
      </c>
      <c r="BU28" s="1">
        <v>9.1329460000000005</v>
      </c>
      <c r="BV28">
        <v>0.77360620000000002</v>
      </c>
      <c r="BW28">
        <v>12.705399999999999</v>
      </c>
      <c r="BX28" s="1">
        <v>3.079459E-2</v>
      </c>
      <c r="BY28" s="1">
        <v>10.406829999999999</v>
      </c>
      <c r="BZ28">
        <v>0.76967350000000001</v>
      </c>
      <c r="CA28">
        <v>12.960140000000001</v>
      </c>
      <c r="CB28" s="1">
        <v>3.0895909999999999E-2</v>
      </c>
      <c r="CC28" s="1">
        <v>10.543950000000001</v>
      </c>
      <c r="CD28">
        <v>0.76564030000000005</v>
      </c>
      <c r="CE28">
        <v>12.92385</v>
      </c>
      <c r="CF28" s="1">
        <v>2.8788770000000002E-2</v>
      </c>
      <c r="CG28" s="1">
        <v>9.8837630000000001</v>
      </c>
      <c r="CH28">
        <v>0.76145320000000005</v>
      </c>
      <c r="CI28">
        <v>12.543189999999999</v>
      </c>
      <c r="CJ28" s="1">
        <v>2.6346040000000001E-2</v>
      </c>
      <c r="CK28" s="1">
        <v>9.1003129999999999</v>
      </c>
      <c r="CL28">
        <v>0.75718929999999995</v>
      </c>
      <c r="CM28">
        <v>11.828760000000001</v>
      </c>
      <c r="CN28" s="1">
        <v>2.3590960000000001E-2</v>
      </c>
      <c r="CO28" s="1">
        <v>8.1886740000000007</v>
      </c>
      <c r="CP28">
        <v>0.75270890000000001</v>
      </c>
      <c r="CQ28">
        <v>11.21177</v>
      </c>
      <c r="CR28" s="1">
        <v>2.1064699999999999E-2</v>
      </c>
      <c r="CS28" s="1">
        <v>7.3456849999999996</v>
      </c>
      <c r="CT28">
        <v>0.74841579999999996</v>
      </c>
      <c r="CU28">
        <v>10.866160000000001</v>
      </c>
      <c r="CV28" s="1">
        <v>1.8731979999999999E-2</v>
      </c>
      <c r="CW28" s="1">
        <v>6.5651080000000004</v>
      </c>
      <c r="CX28">
        <v>0.74417960000000005</v>
      </c>
      <c r="CY28">
        <v>10.65929</v>
      </c>
      <c r="CZ28" s="1">
        <v>1.65351E-2</v>
      </c>
      <c r="DA28" s="1">
        <v>5.8234260000000004</v>
      </c>
      <c r="DB28">
        <v>0.7398806</v>
      </c>
      <c r="DC28">
        <v>11.206440000000001</v>
      </c>
      <c r="DD28" s="1">
        <v>1.459565E-2</v>
      </c>
      <c r="DE28" s="1">
        <v>5.1640160000000002</v>
      </c>
      <c r="DF28">
        <v>0.73562669999999997</v>
      </c>
      <c r="DG28">
        <v>11.71189</v>
      </c>
      <c r="DH28" s="1">
        <v>1.300829E-2</v>
      </c>
      <c r="DI28" s="1">
        <v>4.620044</v>
      </c>
      <c r="DJ28">
        <v>0.7313134</v>
      </c>
      <c r="DK28">
        <v>11.866770000000001</v>
      </c>
      <c r="DL28" s="1">
        <v>1.150939E-2</v>
      </c>
      <c r="DM28" s="1">
        <v>4.1138659999999998</v>
      </c>
      <c r="DN28">
        <v>0.72668619999999995</v>
      </c>
      <c r="DO28">
        <v>11.886900000000001</v>
      </c>
      <c r="DP28" s="1">
        <v>1.006963E-2</v>
      </c>
      <c r="DQ28" s="1">
        <v>3.616212</v>
      </c>
      <c r="DR28">
        <v>0.72177089999999999</v>
      </c>
      <c r="DS28">
        <v>11.558870000000001</v>
      </c>
      <c r="DT28" s="1">
        <v>8.8183740000000004E-3</v>
      </c>
      <c r="DU28" s="1">
        <v>3.1865450000000002</v>
      </c>
      <c r="DV28">
        <v>0.71661540000000001</v>
      </c>
      <c r="DW28">
        <v>10.853809999999999</v>
      </c>
      <c r="DX28" s="1">
        <v>7.7361979999999997E-3</v>
      </c>
      <c r="DY28" s="1">
        <v>2.8107280000000001</v>
      </c>
      <c r="DZ28">
        <v>0.71180529999999997</v>
      </c>
      <c r="EA28">
        <v>10.380739999999999</v>
      </c>
      <c r="EB28" s="1">
        <v>6.7717000000000003E-3</v>
      </c>
      <c r="EC28" s="1">
        <v>2.47526</v>
      </c>
      <c r="ED28">
        <v>0.70748809999999995</v>
      </c>
      <c r="EE28">
        <v>10.481030000000001</v>
      </c>
      <c r="EF28" s="1">
        <v>5.9016229999999999E-3</v>
      </c>
      <c r="EG28" s="1">
        <v>2.168129</v>
      </c>
      <c r="EH28">
        <v>0.70345970000000002</v>
      </c>
      <c r="EI28">
        <v>11.622640000000001</v>
      </c>
      <c r="EJ28" s="1">
        <v>5.1249260000000001E-3</v>
      </c>
      <c r="EK28" s="1">
        <v>1.891151</v>
      </c>
      <c r="EL28">
        <v>0.69951960000000002</v>
      </c>
      <c r="EM28">
        <v>12.787990000000001</v>
      </c>
      <c r="EN28" s="1">
        <v>4.5078740000000003E-3</v>
      </c>
      <c r="EO28" s="1">
        <v>1.6698200000000001</v>
      </c>
      <c r="EP28">
        <v>0.69551680000000005</v>
      </c>
      <c r="EQ28">
        <v>13.353680000000001</v>
      </c>
      <c r="ER28" s="1">
        <v>3.9283759999999999E-3</v>
      </c>
      <c r="ES28" s="1">
        <v>1.461651</v>
      </c>
      <c r="ET28">
        <v>0.6911273</v>
      </c>
      <c r="EU28">
        <v>13.690569999999999</v>
      </c>
      <c r="EV28" s="1">
        <v>3.4022100000000001E-3</v>
      </c>
      <c r="EW28" s="1">
        <v>1.27224</v>
      </c>
      <c r="EX28">
        <v>0.68650290000000003</v>
      </c>
      <c r="EY28">
        <v>13.30968</v>
      </c>
      <c r="EZ28" s="1">
        <v>2.8992610000000002E-3</v>
      </c>
      <c r="FA28" s="1">
        <v>1.0899730000000001</v>
      </c>
      <c r="FB28">
        <v>0.68166230000000005</v>
      </c>
      <c r="FC28">
        <v>11.935359999999999</v>
      </c>
      <c r="FD28" s="1">
        <v>2.458764E-3</v>
      </c>
      <c r="FE28" s="1">
        <v>0.92939780000000005</v>
      </c>
      <c r="FF28">
        <v>0.67626609999999998</v>
      </c>
      <c r="FG28">
        <v>10.74197</v>
      </c>
      <c r="FH28" s="1">
        <v>2.0701560000000001E-3</v>
      </c>
      <c r="FI28" s="1">
        <v>0.7870798</v>
      </c>
      <c r="FJ28">
        <v>0.67421160000000002</v>
      </c>
      <c r="FK28">
        <v>10.581110000000001</v>
      </c>
      <c r="FL28" s="1">
        <v>1.6443709999999999E-3</v>
      </c>
      <c r="FM28" s="1">
        <v>0.63056489999999998</v>
      </c>
      <c r="FN28">
        <v>0.67376919999999996</v>
      </c>
      <c r="FO28">
        <v>11.77725</v>
      </c>
      <c r="FP28" s="1">
        <v>1.131181E-3</v>
      </c>
      <c r="FQ28" s="1">
        <v>0.43623869999999998</v>
      </c>
      <c r="FR28">
        <v>0.67392379999999996</v>
      </c>
      <c r="FS28">
        <v>13.210990000000001</v>
      </c>
      <c r="FT28" s="1">
        <v>7.5679040000000005E-4</v>
      </c>
      <c r="FU28" s="1">
        <v>0.29071469999999999</v>
      </c>
      <c r="FV28">
        <v>0.67397280000000004</v>
      </c>
      <c r="FW28">
        <v>13.867190000000001</v>
      </c>
      <c r="FX28" s="1">
        <v>5.4501069999999998E-4</v>
      </c>
      <c r="FY28" s="1">
        <v>0.20749409999999999</v>
      </c>
      <c r="FZ28">
        <v>0.67383610000000005</v>
      </c>
      <c r="GA28">
        <v>13.9681</v>
      </c>
      <c r="GB28" s="1">
        <v>4.3164959999999997E-4</v>
      </c>
      <c r="GC28" s="1">
        <v>0.1630614</v>
      </c>
      <c r="GD28">
        <v>0.67351700000000003</v>
      </c>
      <c r="GE28">
        <v>13.299429999999999</v>
      </c>
      <c r="GF28" s="1">
        <v>3.6556130000000003E-4</v>
      </c>
      <c r="GG28" s="1">
        <v>0.13730239999999999</v>
      </c>
      <c r="GH28">
        <v>0.67311030000000005</v>
      </c>
      <c r="GI28">
        <v>12.09196</v>
      </c>
      <c r="GJ28" s="1">
        <v>3.235504E-4</v>
      </c>
      <c r="GK28" s="1">
        <v>0.12098970000000001</v>
      </c>
      <c r="GL28">
        <v>0.67269060000000003</v>
      </c>
      <c r="GM28">
        <v>11.14329</v>
      </c>
      <c r="GN28" s="1">
        <v>2.9300680000000001E-4</v>
      </c>
      <c r="GO28" s="1">
        <v>0.1092042</v>
      </c>
      <c r="GP28">
        <v>0.67246320000000004</v>
      </c>
      <c r="GQ28">
        <v>10.868690000000001</v>
      </c>
      <c r="GR28" s="1">
        <v>2.6059999999999999E-4</v>
      </c>
      <c r="GS28" s="1">
        <v>9.7172510000000004E-2</v>
      </c>
      <c r="GT28">
        <v>0.67248750000000002</v>
      </c>
      <c r="GU28">
        <v>11.145659999999999</v>
      </c>
      <c r="GV28" s="1">
        <v>2.1995120000000001E-4</v>
      </c>
      <c r="GW28" s="1">
        <v>8.1888530000000001E-2</v>
      </c>
      <c r="GX28">
        <v>0.67255370000000003</v>
      </c>
      <c r="GY28">
        <v>12.14045</v>
      </c>
      <c r="GZ28" s="1">
        <v>1.8930029999999999E-4</v>
      </c>
      <c r="HA28" s="1">
        <v>7.0082259999999993E-2</v>
      </c>
      <c r="HB28">
        <v>0.67260889999999995</v>
      </c>
      <c r="HC28">
        <v>12.840730000000001</v>
      </c>
      <c r="HD28">
        <v>1.6999509999999999E-4</v>
      </c>
      <c r="HE28" s="1">
        <v>6.2577770000000005E-2</v>
      </c>
      <c r="HF28">
        <v>0.67266239999999999</v>
      </c>
      <c r="HG28">
        <v>12.841430000000001</v>
      </c>
      <c r="HH28">
        <v>1.5660500000000001E-4</v>
      </c>
      <c r="HI28" s="1">
        <v>5.7381500000000002E-2</v>
      </c>
      <c r="HJ28">
        <v>0.67266979999999998</v>
      </c>
      <c r="HK28">
        <v>12.04763</v>
      </c>
      <c r="HL28">
        <v>1.4655819999999999E-4</v>
      </c>
      <c r="HM28" s="1">
        <v>5.3476700000000002E-2</v>
      </c>
      <c r="HN28">
        <v>0.67268090000000003</v>
      </c>
      <c r="HO28">
        <v>11.21471</v>
      </c>
      <c r="HP28">
        <v>1.3843920000000001E-4</v>
      </c>
      <c r="HQ28" s="1">
        <v>5.0315070000000003E-2</v>
      </c>
      <c r="HR28">
        <v>0.67270940000000001</v>
      </c>
      <c r="HS28">
        <v>10.79388</v>
      </c>
      <c r="HT28">
        <v>1.3151220000000001E-4</v>
      </c>
      <c r="HU28" s="1">
        <v>4.762073E-2</v>
      </c>
      <c r="HV28">
        <v>0.67279690000000003</v>
      </c>
      <c r="HW28">
        <v>10.60355</v>
      </c>
      <c r="HX28">
        <v>1.2289709999999999E-4</v>
      </c>
      <c r="HY28" s="1">
        <v>4.4419479999999997E-2</v>
      </c>
      <c r="HZ28">
        <v>0.67298880000000005</v>
      </c>
      <c r="IA28">
        <v>10.72438</v>
      </c>
      <c r="IB28">
        <v>1.122716E-4</v>
      </c>
      <c r="IC28">
        <v>4.0440780000000003E-2</v>
      </c>
      <c r="ID28">
        <v>0.67317470000000001</v>
      </c>
      <c r="IE28">
        <v>11.471069999999999</v>
      </c>
      <c r="IF28">
        <v>1.0360499999999999E-4</v>
      </c>
      <c r="IG28">
        <v>3.7133729999999997E-2</v>
      </c>
      <c r="IH28">
        <v>0.67336110000000005</v>
      </c>
      <c r="II28">
        <v>12.267480000000001</v>
      </c>
      <c r="IJ28">
        <v>9.7249079999999996E-5</v>
      </c>
      <c r="IK28">
        <v>3.4679420000000002E-2</v>
      </c>
      <c r="IL28">
        <v>0.67356059999999995</v>
      </c>
      <c r="IM28">
        <v>12.78031</v>
      </c>
      <c r="IN28">
        <v>9.2183839999999999E-5</v>
      </c>
      <c r="IO28">
        <v>3.274121E-2</v>
      </c>
      <c r="IP28">
        <v>0.67377370000000003</v>
      </c>
      <c r="IQ28">
        <v>12.31682</v>
      </c>
      <c r="IR28">
        <v>8.8073799999999997E-5</v>
      </c>
      <c r="IS28">
        <v>3.11753E-2</v>
      </c>
      <c r="IT28">
        <v>0.67394270000000001</v>
      </c>
      <c r="IU28">
        <v>11.330209999999999</v>
      </c>
      <c r="IV28">
        <v>8.4288909999999999E-5</v>
      </c>
      <c r="IW28">
        <v>2.9732330000000001E-2</v>
      </c>
      <c r="IX28">
        <v>0.67410499999999995</v>
      </c>
      <c r="IY28">
        <v>10.660410000000001</v>
      </c>
      <c r="IZ28">
        <v>8.0973159999999996E-5</v>
      </c>
      <c r="JA28">
        <v>2.848326E-2</v>
      </c>
      <c r="JB28">
        <v>0.67419980000000002</v>
      </c>
      <c r="JC28">
        <v>10.573779999999999</v>
      </c>
      <c r="JD28">
        <v>7.9299770000000001E-5</v>
      </c>
      <c r="JE28">
        <v>2.7773369999999999E-2</v>
      </c>
      <c r="JF28">
        <v>0.6741876</v>
      </c>
      <c r="JG28">
        <v>11.390499999999999</v>
      </c>
      <c r="JH28">
        <v>7.9732159999999999E-5</v>
      </c>
      <c r="JI28">
        <v>2.7853030000000001E-2</v>
      </c>
      <c r="JJ28">
        <v>0.67417830000000001</v>
      </c>
      <c r="JK28">
        <v>12.41689</v>
      </c>
      <c r="JL28">
        <v>7.9277259999999998E-5</v>
      </c>
      <c r="JM28">
        <v>2.7681730000000002E-2</v>
      </c>
      <c r="JN28">
        <v>0.67414339999999995</v>
      </c>
      <c r="JO28">
        <v>12.915139999999999</v>
      </c>
      <c r="JP28">
        <v>7.7554690000000004E-5</v>
      </c>
      <c r="JQ28">
        <v>2.7070569999999999E-2</v>
      </c>
      <c r="JR28">
        <v>0.67414359999999995</v>
      </c>
      <c r="JS28">
        <v>13.09038</v>
      </c>
      <c r="JT28">
        <v>7.5149750000000007E-5</v>
      </c>
      <c r="JU28">
        <v>2.6211160000000001E-2</v>
      </c>
      <c r="JV28">
        <v>0.67412119999999998</v>
      </c>
      <c r="JW28">
        <v>12.83733</v>
      </c>
      <c r="JX28">
        <v>7.2442429999999998E-5</v>
      </c>
      <c r="JY28">
        <v>2.5257430000000001E-2</v>
      </c>
      <c r="JZ28">
        <v>0.67413080000000003</v>
      </c>
      <c r="KA28">
        <v>11.786379999999999</v>
      </c>
      <c r="KB28">
        <v>6.962638E-5</v>
      </c>
      <c r="KC28">
        <v>2.4245880000000001E-2</v>
      </c>
      <c r="KD28">
        <v>0.67410460000000005</v>
      </c>
      <c r="KE28">
        <v>10.753500000000001</v>
      </c>
      <c r="KF28">
        <v>6.6904120000000003E-5</v>
      </c>
      <c r="KG28">
        <v>2.3290109999999999E-2</v>
      </c>
      <c r="KH28">
        <v>0.67391000000000001</v>
      </c>
      <c r="KI28">
        <v>10.500030000000001</v>
      </c>
      <c r="KJ28">
        <v>6.6351620000000005E-5</v>
      </c>
      <c r="KK28">
        <v>2.301301E-2</v>
      </c>
      <c r="KL28">
        <v>0.67357370000000005</v>
      </c>
      <c r="KM28">
        <v>11.538360000000001</v>
      </c>
      <c r="KN28">
        <v>6.8738550000000003E-5</v>
      </c>
      <c r="KO28">
        <v>2.382022E-2</v>
      </c>
      <c r="KP28">
        <v>0.67315069999999999</v>
      </c>
      <c r="KQ28">
        <v>13.006640000000001</v>
      </c>
      <c r="KR28">
        <v>6.9678530000000003E-5</v>
      </c>
      <c r="KS28">
        <v>2.4206740000000001E-2</v>
      </c>
      <c r="KT28">
        <v>0.67277419999999999</v>
      </c>
      <c r="KU28">
        <v>14.03631</v>
      </c>
      <c r="KV28">
        <v>6.8733989999999995E-5</v>
      </c>
      <c r="KW28">
        <v>2.3917190000000001E-2</v>
      </c>
      <c r="KX28">
        <v>0.67238759999999997</v>
      </c>
      <c r="KY28">
        <v>14.28288</v>
      </c>
      <c r="KZ28">
        <v>6.676013E-5</v>
      </c>
      <c r="LA28">
        <v>2.3258089999999999E-2</v>
      </c>
      <c r="LB28">
        <v>0.67200059999999995</v>
      </c>
      <c r="LC28">
        <v>13.489280000000001</v>
      </c>
      <c r="LD28">
        <v>6.4258399999999994E-5</v>
      </c>
      <c r="LE28">
        <v>2.2412069999999999E-2</v>
      </c>
      <c r="LF28">
        <v>0.67162569999999999</v>
      </c>
      <c r="LG28">
        <v>12.03679</v>
      </c>
      <c r="LH28">
        <v>6.1644629999999998E-5</v>
      </c>
      <c r="LI28">
        <v>2.1510660000000001E-2</v>
      </c>
      <c r="LJ28">
        <v>0.67128840000000001</v>
      </c>
      <c r="LK28">
        <v>10.9184</v>
      </c>
      <c r="LL28">
        <v>5.9034650000000002E-5</v>
      </c>
      <c r="LM28">
        <v>2.0617110000000001E-2</v>
      </c>
      <c r="LN28">
        <v>0.67114779999999996</v>
      </c>
      <c r="LO28">
        <v>10.716100000000001</v>
      </c>
      <c r="LP28">
        <v>5.5130370000000001E-5</v>
      </c>
      <c r="LQ28">
        <v>1.9317910000000001E-2</v>
      </c>
      <c r="LR28">
        <v>0.67115020000000003</v>
      </c>
      <c r="LS28">
        <v>11.876910000000001</v>
      </c>
      <c r="LT28">
        <v>4.922262E-5</v>
      </c>
      <c r="LU28">
        <v>1.727337E-2</v>
      </c>
      <c r="LV28">
        <v>0.6711821</v>
      </c>
      <c r="LW28">
        <v>13.365869999999999</v>
      </c>
      <c r="LX28">
        <v>4.4544510000000001E-5</v>
      </c>
      <c r="LY28">
        <v>1.5607609999999999E-2</v>
      </c>
      <c r="LZ28">
        <v>0.67121509999999995</v>
      </c>
      <c r="MA28">
        <v>14.280139999999999</v>
      </c>
      <c r="MB28">
        <v>4.1322339999999998E-5</v>
      </c>
      <c r="MC28">
        <v>1.4459929999999999E-2</v>
      </c>
      <c r="MD28">
        <v>0.67125029999999997</v>
      </c>
      <c r="ME28">
        <v>14.34243</v>
      </c>
      <c r="MF28">
        <v>3.915354E-5</v>
      </c>
      <c r="MG28">
        <v>1.3688489999999999E-2</v>
      </c>
      <c r="MH28">
        <v>0.6712844</v>
      </c>
      <c r="MI28">
        <v>13.49925</v>
      </c>
      <c r="MJ28">
        <v>3.7389630000000001E-5</v>
      </c>
      <c r="MK28">
        <v>1.3066940000000001E-2</v>
      </c>
      <c r="ML28">
        <v>0.671261</v>
      </c>
      <c r="MM28">
        <v>12.03304</v>
      </c>
      <c r="MN28">
        <v>3.588695E-5</v>
      </c>
      <c r="MO28">
        <v>1.2540569999999999E-2</v>
      </c>
      <c r="MP28">
        <v>0.6713015</v>
      </c>
      <c r="MQ28">
        <v>10.87302</v>
      </c>
      <c r="MR28">
        <v>3.4499789999999997E-5</v>
      </c>
      <c r="MS28">
        <v>1.2056890000000001E-2</v>
      </c>
      <c r="MT28">
        <v>0.67161590000000004</v>
      </c>
      <c r="MU28">
        <v>10.65915</v>
      </c>
      <c r="MV28">
        <v>3.1643519999999998E-5</v>
      </c>
      <c r="MW28">
        <v>1.112146E-2</v>
      </c>
      <c r="MX28">
        <v>0.67215210000000003</v>
      </c>
      <c r="MY28">
        <v>11.61856</v>
      </c>
      <c r="MZ28">
        <v>2.636186E-5</v>
      </c>
      <c r="NA28">
        <v>9.2893880000000009E-3</v>
      </c>
      <c r="NB28">
        <v>0.67273210000000006</v>
      </c>
      <c r="NC28">
        <v>12.22536</v>
      </c>
      <c r="ND28">
        <v>2.2366869999999999E-5</v>
      </c>
      <c r="NE28">
        <v>7.8515890000000008E-3</v>
      </c>
      <c r="NF28">
        <v>0.67331510000000006</v>
      </c>
      <c r="NG28">
        <v>12.849019999999999</v>
      </c>
      <c r="NH28">
        <v>2.0007260000000001E-5</v>
      </c>
      <c r="NI28">
        <v>6.9948240000000002E-3</v>
      </c>
      <c r="NJ28">
        <v>0.67390159999999999</v>
      </c>
      <c r="NK28">
        <v>13.32137</v>
      </c>
      <c r="NL28">
        <v>1.8729479999999999E-5</v>
      </c>
      <c r="NM28">
        <v>6.5255169999999998E-3</v>
      </c>
      <c r="NN28">
        <v>0.67443640000000005</v>
      </c>
      <c r="NO28">
        <v>13.034940000000001</v>
      </c>
      <c r="NP28">
        <v>1.7874080000000001E-5</v>
      </c>
      <c r="NQ28">
        <v>6.2167680000000001E-3</v>
      </c>
      <c r="NR28">
        <v>0.67498429999999998</v>
      </c>
      <c r="NS28">
        <v>11.98475</v>
      </c>
      <c r="NT28">
        <v>1.7263019999999999E-5</v>
      </c>
      <c r="NU28">
        <v>5.9953640000000004E-3</v>
      </c>
      <c r="NV28">
        <v>0.67547009999999996</v>
      </c>
      <c r="NW28">
        <v>11.097720000000001</v>
      </c>
      <c r="NX28">
        <v>1.6703669999999999E-5</v>
      </c>
      <c r="NY28">
        <v>5.790468E-3</v>
      </c>
      <c r="NZ28">
        <v>0.67562169999999999</v>
      </c>
      <c r="OA28">
        <v>11.02328</v>
      </c>
      <c r="OB28">
        <v>1.8050620000000001E-5</v>
      </c>
      <c r="OC28">
        <v>6.1860470000000001E-3</v>
      </c>
      <c r="OD28">
        <v>0.67545100000000002</v>
      </c>
      <c r="OE28">
        <v>12.286849999999999</v>
      </c>
      <c r="OF28">
        <v>2.1922200000000002E-5</v>
      </c>
      <c r="OG28">
        <v>7.5061449999999997E-3</v>
      </c>
      <c r="OH28">
        <v>0.67518420000000001</v>
      </c>
      <c r="OI28">
        <v>13.93708</v>
      </c>
      <c r="OJ28">
        <v>2.4653579999999999E-5</v>
      </c>
      <c r="OK28">
        <v>8.4882380000000004E-3</v>
      </c>
    </row>
    <row r="29" spans="1:401" x14ac:dyDescent="0.35">
      <c r="A29">
        <v>32</v>
      </c>
      <c r="B29" t="s">
        <v>4</v>
      </c>
      <c r="C29" t="s">
        <v>24</v>
      </c>
      <c r="D29" t="s">
        <v>34</v>
      </c>
      <c r="E29">
        <v>848.61800000000005</v>
      </c>
      <c r="F29">
        <v>0.77684370000000003</v>
      </c>
      <c r="G29">
        <v>12.48441</v>
      </c>
      <c r="H29">
        <v>56.986960000000003</v>
      </c>
      <c r="I29">
        <v>26287.89</v>
      </c>
      <c r="J29">
        <v>0.77652549999999998</v>
      </c>
      <c r="K29">
        <v>13.32868</v>
      </c>
      <c r="L29">
        <v>0.46855750000000002</v>
      </c>
      <c r="M29">
        <v>245.78659999999999</v>
      </c>
      <c r="N29">
        <v>0.77619269999999996</v>
      </c>
      <c r="O29">
        <v>14.20008</v>
      </c>
      <c r="P29" s="1">
        <v>7.647938E-2</v>
      </c>
      <c r="Q29">
        <v>27.569210000000002</v>
      </c>
      <c r="R29">
        <v>0.77587379999999995</v>
      </c>
      <c r="S29">
        <v>14.42187</v>
      </c>
      <c r="T29" s="1">
        <v>6.685439E-2</v>
      </c>
      <c r="U29">
        <v>23.733730000000001</v>
      </c>
      <c r="V29">
        <v>0.77561519999999995</v>
      </c>
      <c r="W29">
        <v>14.363910000000001</v>
      </c>
      <c r="X29" s="1">
        <v>5.8695749999999998E-2</v>
      </c>
      <c r="Y29" s="1">
        <v>20.84188</v>
      </c>
      <c r="Z29">
        <v>0.77505380000000001</v>
      </c>
      <c r="AA29">
        <v>13.94144</v>
      </c>
      <c r="AB29" s="1">
        <v>5.2749999999999998E-2</v>
      </c>
      <c r="AC29" s="1">
        <v>18.722909999999999</v>
      </c>
      <c r="AD29">
        <v>0.77434480000000006</v>
      </c>
      <c r="AE29">
        <v>13.106780000000001</v>
      </c>
      <c r="AF29" s="1">
        <v>4.7014779999999999E-2</v>
      </c>
      <c r="AG29" s="1">
        <v>16.693100000000001</v>
      </c>
      <c r="AH29">
        <v>0.77351259999999999</v>
      </c>
      <c r="AI29">
        <v>12.51773</v>
      </c>
      <c r="AJ29" s="1">
        <v>4.25619E-2</v>
      </c>
      <c r="AK29" s="1">
        <v>15.109019999999999</v>
      </c>
      <c r="AL29">
        <v>0.77238989999999996</v>
      </c>
      <c r="AM29">
        <v>12.467180000000001</v>
      </c>
      <c r="AN29" s="1">
        <v>3.9816379999999998E-2</v>
      </c>
      <c r="AO29" s="1">
        <v>14.11331</v>
      </c>
      <c r="AP29">
        <v>0.77125560000000004</v>
      </c>
      <c r="AQ29">
        <v>13.179729999999999</v>
      </c>
      <c r="AR29" s="1">
        <v>3.7736449999999998E-2</v>
      </c>
      <c r="AS29" s="1">
        <v>13.39805</v>
      </c>
      <c r="AT29">
        <v>0.77007479999999995</v>
      </c>
      <c r="AU29">
        <v>14.20078</v>
      </c>
      <c r="AV29" s="1">
        <v>3.5304990000000001E-2</v>
      </c>
      <c r="AW29" s="1">
        <v>12.555020000000001</v>
      </c>
      <c r="AX29">
        <v>0.76895179999999996</v>
      </c>
      <c r="AY29">
        <v>14.64808</v>
      </c>
      <c r="AZ29" s="1">
        <v>3.2753119999999997E-2</v>
      </c>
      <c r="BA29" s="1">
        <v>11.663169999999999</v>
      </c>
      <c r="BB29">
        <v>0.76780280000000001</v>
      </c>
      <c r="BC29">
        <v>14.5487</v>
      </c>
      <c r="BD29" s="1">
        <v>3.0234549999999999E-2</v>
      </c>
      <c r="BE29" s="1">
        <v>10.778779999999999</v>
      </c>
      <c r="BF29">
        <v>0.76666630000000002</v>
      </c>
      <c r="BG29">
        <v>13.89603</v>
      </c>
      <c r="BH29" s="1">
        <v>2.7989739999999999E-2</v>
      </c>
      <c r="BI29" s="1">
        <v>9.9866290000000006</v>
      </c>
      <c r="BJ29">
        <v>0.76553669999999996</v>
      </c>
      <c r="BK29">
        <v>12.98512</v>
      </c>
      <c r="BL29" s="1">
        <v>2.5821070000000002E-2</v>
      </c>
      <c r="BM29" s="1">
        <v>9.2237419999999997</v>
      </c>
      <c r="BN29">
        <v>0.76408069999999995</v>
      </c>
      <c r="BO29">
        <v>12.409129999999999</v>
      </c>
      <c r="BP29" s="1">
        <v>2.39604E-2</v>
      </c>
      <c r="BQ29" s="1">
        <v>8.5545519999999993</v>
      </c>
      <c r="BR29">
        <v>0.76127480000000003</v>
      </c>
      <c r="BS29">
        <v>12.343669999999999</v>
      </c>
      <c r="BT29" s="1">
        <v>2.6765750000000001E-2</v>
      </c>
      <c r="BU29" s="1">
        <v>9.4560110000000002</v>
      </c>
      <c r="BV29">
        <v>0.75773360000000001</v>
      </c>
      <c r="BW29">
        <v>12.723509999999999</v>
      </c>
      <c r="BX29" s="1">
        <v>3.0568379999999999E-2</v>
      </c>
      <c r="BY29" s="1">
        <v>10.912699999999999</v>
      </c>
      <c r="BZ29">
        <v>0.75423499999999999</v>
      </c>
      <c r="CA29">
        <v>12.9931</v>
      </c>
      <c r="CB29" s="1">
        <v>3.1014750000000001E-2</v>
      </c>
      <c r="CC29" s="1">
        <v>11.184150000000001</v>
      </c>
      <c r="CD29">
        <v>0.75067229999999996</v>
      </c>
      <c r="CE29">
        <v>13.006349999999999</v>
      </c>
      <c r="CF29" s="1">
        <v>2.900459E-2</v>
      </c>
      <c r="CG29" s="1">
        <v>10.529389999999999</v>
      </c>
      <c r="CH29">
        <v>0.74701139999999999</v>
      </c>
      <c r="CI29">
        <v>12.617929999999999</v>
      </c>
      <c r="CJ29" s="1">
        <v>2.662668E-2</v>
      </c>
      <c r="CK29" s="1">
        <v>9.7228440000000003</v>
      </c>
      <c r="CL29">
        <v>0.74331400000000003</v>
      </c>
      <c r="CM29">
        <v>11.915800000000001</v>
      </c>
      <c r="CN29" s="1">
        <v>2.3867929999999999E-2</v>
      </c>
      <c r="CO29" s="1">
        <v>8.7589039999999994</v>
      </c>
      <c r="CP29">
        <v>0.73961140000000003</v>
      </c>
      <c r="CQ29">
        <v>11.26538</v>
      </c>
      <c r="CR29" s="1">
        <v>2.1316930000000001E-2</v>
      </c>
      <c r="CS29" s="1">
        <v>7.8566029999999998</v>
      </c>
      <c r="CT29">
        <v>0.73563100000000003</v>
      </c>
      <c r="CU29">
        <v>10.899419999999999</v>
      </c>
      <c r="CV29" s="1">
        <v>1.897254E-2</v>
      </c>
      <c r="CW29" s="1">
        <v>7.0268100000000002</v>
      </c>
      <c r="CX29">
        <v>0.7316627</v>
      </c>
      <c r="CY29">
        <v>10.68046</v>
      </c>
      <c r="CZ29" s="1">
        <v>1.6757899999999999E-2</v>
      </c>
      <c r="DA29" s="1">
        <v>6.2378999999999998</v>
      </c>
      <c r="DB29">
        <v>0.72765930000000001</v>
      </c>
      <c r="DC29">
        <v>11.21815</v>
      </c>
      <c r="DD29" s="1">
        <v>1.4789200000000001E-2</v>
      </c>
      <c r="DE29" s="1">
        <v>5.5308270000000004</v>
      </c>
      <c r="DF29">
        <v>0.72375029999999996</v>
      </c>
      <c r="DG29">
        <v>11.720269999999999</v>
      </c>
      <c r="DH29" s="1">
        <v>1.316032E-2</v>
      </c>
      <c r="DI29" s="1">
        <v>4.9408390000000004</v>
      </c>
      <c r="DJ29">
        <v>0.7197692</v>
      </c>
      <c r="DK29">
        <v>11.945259999999999</v>
      </c>
      <c r="DL29" s="1">
        <v>1.1678640000000001E-2</v>
      </c>
      <c r="DM29" s="1">
        <v>4.4120549999999996</v>
      </c>
      <c r="DN29">
        <v>0.71552740000000004</v>
      </c>
      <c r="DO29">
        <v>11.94537</v>
      </c>
      <c r="DP29" s="1">
        <v>1.020822E-2</v>
      </c>
      <c r="DQ29" s="1">
        <v>3.8759709999999998</v>
      </c>
      <c r="DR29">
        <v>0.71104630000000002</v>
      </c>
      <c r="DS29">
        <v>11.627459999999999</v>
      </c>
      <c r="DT29" s="1">
        <v>8.9504760000000006E-3</v>
      </c>
      <c r="DU29" s="1">
        <v>3.4192019999999999</v>
      </c>
      <c r="DV29">
        <v>0.7063528</v>
      </c>
      <c r="DW29">
        <v>10.918760000000001</v>
      </c>
      <c r="DX29" s="1">
        <v>7.8448960000000005E-3</v>
      </c>
      <c r="DY29" s="1">
        <v>3.01295</v>
      </c>
      <c r="DZ29">
        <v>0.70185750000000002</v>
      </c>
      <c r="EA29">
        <v>10.399330000000001</v>
      </c>
      <c r="EB29" s="1">
        <v>6.8753199999999999E-3</v>
      </c>
      <c r="EC29" s="1">
        <v>2.656018</v>
      </c>
      <c r="ED29">
        <v>0.69736900000000002</v>
      </c>
      <c r="EE29">
        <v>10.47565</v>
      </c>
      <c r="EF29" s="1">
        <v>5.9935350000000004E-3</v>
      </c>
      <c r="EG29" s="1">
        <v>2.3286449999999999</v>
      </c>
      <c r="EH29">
        <v>0.69323570000000001</v>
      </c>
      <c r="EI29">
        <v>11.61154</v>
      </c>
      <c r="EJ29" s="1">
        <v>5.2061090000000004E-3</v>
      </c>
      <c r="EK29" s="1">
        <v>2.033563</v>
      </c>
      <c r="EL29">
        <v>0.68915190000000004</v>
      </c>
      <c r="EM29">
        <v>12.806649999999999</v>
      </c>
      <c r="EN29" s="1">
        <v>4.57574E-3</v>
      </c>
      <c r="EO29" s="1">
        <v>1.7950729999999999</v>
      </c>
      <c r="EP29">
        <v>0.68516580000000005</v>
      </c>
      <c r="EQ29">
        <v>13.473319999999999</v>
      </c>
      <c r="ER29" s="1">
        <v>3.9916980000000001E-3</v>
      </c>
      <c r="ES29" s="1">
        <v>1.574055</v>
      </c>
      <c r="ET29">
        <v>0.68079990000000001</v>
      </c>
      <c r="EU29">
        <v>13.82146</v>
      </c>
      <c r="EV29" s="1">
        <v>3.461273E-3</v>
      </c>
      <c r="EW29" s="1">
        <v>1.3725069999999999</v>
      </c>
      <c r="EX29">
        <v>0.67626019999999998</v>
      </c>
      <c r="EY29">
        <v>13.442909999999999</v>
      </c>
      <c r="EZ29" s="1">
        <v>2.9540299999999999E-3</v>
      </c>
      <c r="FA29" s="1">
        <v>1.178725</v>
      </c>
      <c r="FB29">
        <v>0.67171349999999996</v>
      </c>
      <c r="FC29">
        <v>12.09437</v>
      </c>
      <c r="FD29" s="1">
        <v>2.5089050000000001E-3</v>
      </c>
      <c r="FE29" s="1">
        <v>1.006983</v>
      </c>
      <c r="FF29">
        <v>0.66631019999999996</v>
      </c>
      <c r="FG29">
        <v>10.83254</v>
      </c>
      <c r="FH29" s="1">
        <v>2.1127300000000002E-3</v>
      </c>
      <c r="FI29" s="1">
        <v>0.85335530000000004</v>
      </c>
      <c r="FJ29">
        <v>0.66417590000000004</v>
      </c>
      <c r="FK29">
        <v>10.596109999999999</v>
      </c>
      <c r="FL29" s="1">
        <v>1.704094E-3</v>
      </c>
      <c r="FM29" s="1">
        <v>0.69405839999999996</v>
      </c>
      <c r="FN29">
        <v>0.66359869999999999</v>
      </c>
      <c r="FO29">
        <v>11.768789999999999</v>
      </c>
      <c r="FP29" s="1">
        <v>1.1899930000000001E-3</v>
      </c>
      <c r="FQ29" s="1">
        <v>0.48858109999999999</v>
      </c>
      <c r="FR29">
        <v>0.66365289999999999</v>
      </c>
      <c r="FS29">
        <v>13.23565</v>
      </c>
      <c r="FT29" s="1">
        <v>7.9446469999999996E-4</v>
      </c>
      <c r="FU29" s="1">
        <v>0.32539099999999999</v>
      </c>
      <c r="FV29">
        <v>0.66369690000000003</v>
      </c>
      <c r="FW29">
        <v>13.994730000000001</v>
      </c>
      <c r="FX29" s="1">
        <v>5.6522690000000003E-4</v>
      </c>
      <c r="FY29" s="1">
        <v>0.22944890000000001</v>
      </c>
      <c r="FZ29">
        <v>0.66352730000000004</v>
      </c>
      <c r="GA29">
        <v>14.136240000000001</v>
      </c>
      <c r="GB29" s="1">
        <v>4.4291840000000002E-4</v>
      </c>
      <c r="GC29" s="1">
        <v>0.1782813</v>
      </c>
      <c r="GD29">
        <v>0.66322389999999998</v>
      </c>
      <c r="GE29">
        <v>13.450469999999999</v>
      </c>
      <c r="GF29" s="1">
        <v>3.723954E-4</v>
      </c>
      <c r="GG29" s="1">
        <v>0.14895749999999999</v>
      </c>
      <c r="GH29">
        <v>0.66282759999999996</v>
      </c>
      <c r="GI29">
        <v>12.251010000000001</v>
      </c>
      <c r="GJ29" s="1">
        <v>3.2812139999999999E-4</v>
      </c>
      <c r="GK29" s="1">
        <v>0.13062760000000001</v>
      </c>
      <c r="GL29">
        <v>0.66233960000000003</v>
      </c>
      <c r="GM29">
        <v>11.23446</v>
      </c>
      <c r="GN29" s="1">
        <v>2.9646490000000001E-4</v>
      </c>
      <c r="GO29" s="1">
        <v>0.11761480000000001</v>
      </c>
      <c r="GP29">
        <v>0.66210340000000001</v>
      </c>
      <c r="GQ29">
        <v>10.89486</v>
      </c>
      <c r="GR29" s="1">
        <v>2.653528E-4</v>
      </c>
      <c r="GS29" s="1">
        <v>0.1052839</v>
      </c>
      <c r="GT29">
        <v>0.6620646</v>
      </c>
      <c r="GU29">
        <v>11.16085</v>
      </c>
      <c r="GV29" s="1">
        <v>2.247575E-4</v>
      </c>
      <c r="GW29" s="1">
        <v>8.9130650000000006E-2</v>
      </c>
      <c r="GX29">
        <v>0.66215290000000004</v>
      </c>
      <c r="GY29">
        <v>12.160920000000001</v>
      </c>
      <c r="GZ29" s="1">
        <v>1.9253360000000001E-4</v>
      </c>
      <c r="HA29" s="1">
        <v>7.5935630000000004E-2</v>
      </c>
      <c r="HB29">
        <v>0.66219550000000005</v>
      </c>
      <c r="HC29">
        <v>12.89255</v>
      </c>
      <c r="HD29">
        <v>1.7208309999999999E-4</v>
      </c>
      <c r="HE29" s="1">
        <v>6.7459889999999995E-2</v>
      </c>
      <c r="HF29">
        <v>0.6622479</v>
      </c>
      <c r="HG29">
        <v>12.945510000000001</v>
      </c>
      <c r="HH29">
        <v>1.5811610000000001E-4</v>
      </c>
      <c r="HI29" s="1">
        <v>6.1683509999999997E-2</v>
      </c>
      <c r="HJ29">
        <v>0.66227190000000002</v>
      </c>
      <c r="HK29">
        <v>12.16282</v>
      </c>
      <c r="HL29">
        <v>1.4776930000000001E-4</v>
      </c>
      <c r="HM29" s="1">
        <v>5.7398419999999999E-2</v>
      </c>
      <c r="HN29">
        <v>0.66228750000000003</v>
      </c>
      <c r="HO29">
        <v>11.304309999999999</v>
      </c>
      <c r="HP29">
        <v>1.394538E-4</v>
      </c>
      <c r="HQ29" s="1">
        <v>5.3950339999999999E-2</v>
      </c>
      <c r="HR29">
        <v>0.66227950000000002</v>
      </c>
      <c r="HS29">
        <v>10.819179999999999</v>
      </c>
      <c r="HT29">
        <v>1.3241269999999999E-4</v>
      </c>
      <c r="HU29" s="1">
        <v>5.102984E-2</v>
      </c>
      <c r="HV29">
        <v>0.66237009999999996</v>
      </c>
      <c r="HW29">
        <v>10.60577</v>
      </c>
      <c r="HX29">
        <v>1.241932E-4</v>
      </c>
      <c r="HY29" s="1">
        <v>4.7771000000000001E-2</v>
      </c>
      <c r="HZ29">
        <v>0.66257730000000004</v>
      </c>
      <c r="IA29">
        <v>10.728300000000001</v>
      </c>
      <c r="IB29">
        <v>1.135757E-4</v>
      </c>
      <c r="IC29">
        <v>4.3556629999999999E-2</v>
      </c>
      <c r="ID29">
        <v>0.66277209999999998</v>
      </c>
      <c r="IE29">
        <v>11.473369999999999</v>
      </c>
      <c r="IF29">
        <v>1.046068E-4</v>
      </c>
      <c r="IG29">
        <v>3.9916819999999999E-2</v>
      </c>
      <c r="IH29">
        <v>0.66296469999999996</v>
      </c>
      <c r="II29">
        <v>12.286289999999999</v>
      </c>
      <c r="IJ29">
        <v>9.7978200000000003E-5</v>
      </c>
      <c r="IK29">
        <v>3.7194560000000002E-2</v>
      </c>
      <c r="IL29">
        <v>0.66314640000000002</v>
      </c>
      <c r="IM29">
        <v>12.850110000000001</v>
      </c>
      <c r="IN29">
        <v>9.2794839999999997E-5</v>
      </c>
      <c r="IO29">
        <v>3.5083700000000002E-2</v>
      </c>
      <c r="IP29">
        <v>0.6633462</v>
      </c>
      <c r="IQ29">
        <v>12.40291</v>
      </c>
      <c r="IR29">
        <v>8.8624949999999996E-5</v>
      </c>
      <c r="IS29">
        <v>3.3385560000000002E-2</v>
      </c>
      <c r="IT29">
        <v>0.66352730000000004</v>
      </c>
      <c r="IU29">
        <v>11.43351</v>
      </c>
      <c r="IV29">
        <v>8.473779E-5</v>
      </c>
      <c r="IW29">
        <v>3.1813090000000002E-2</v>
      </c>
      <c r="IX29">
        <v>0.66371290000000005</v>
      </c>
      <c r="IY29">
        <v>10.699490000000001</v>
      </c>
      <c r="IZ29">
        <v>8.1394990000000002E-5</v>
      </c>
      <c r="JA29">
        <v>3.047122E-2</v>
      </c>
      <c r="JB29">
        <v>0.66378539999999997</v>
      </c>
      <c r="JC29">
        <v>10.565770000000001</v>
      </c>
      <c r="JD29">
        <v>7.9389629999999998E-5</v>
      </c>
      <c r="JE29">
        <v>2.9592690000000001E-2</v>
      </c>
      <c r="JF29">
        <v>0.6638056</v>
      </c>
      <c r="JG29">
        <v>11.39363</v>
      </c>
      <c r="JH29">
        <v>7.9686720000000005E-5</v>
      </c>
      <c r="JI29">
        <v>2.9612630000000001E-2</v>
      </c>
      <c r="JJ29">
        <v>0.66377509999999995</v>
      </c>
      <c r="JK29">
        <v>12.414619999999999</v>
      </c>
      <c r="JL29">
        <v>7.9411050000000006E-5</v>
      </c>
      <c r="JM29">
        <v>2.949719E-2</v>
      </c>
      <c r="JN29">
        <v>0.66376440000000003</v>
      </c>
      <c r="JO29">
        <v>12.99141</v>
      </c>
      <c r="JP29">
        <v>7.7817249999999994E-5</v>
      </c>
      <c r="JQ29">
        <v>2.8898380000000001E-2</v>
      </c>
      <c r="JR29">
        <v>0.66376650000000004</v>
      </c>
      <c r="JS29">
        <v>13.206530000000001</v>
      </c>
      <c r="JT29">
        <v>7.54604E-5</v>
      </c>
      <c r="JU29">
        <v>2.8005599999999999E-2</v>
      </c>
      <c r="JV29">
        <v>0.66374789999999995</v>
      </c>
      <c r="JW29">
        <v>12.92789</v>
      </c>
      <c r="JX29">
        <v>7.2818599999999994E-5</v>
      </c>
      <c r="JY29">
        <v>2.701311E-2</v>
      </c>
      <c r="JZ29">
        <v>0.66375609999999996</v>
      </c>
      <c r="KA29">
        <v>11.90227</v>
      </c>
      <c r="KB29">
        <v>6.9946520000000007E-5</v>
      </c>
      <c r="KC29">
        <v>2.59192E-2</v>
      </c>
      <c r="KD29">
        <v>0.66374219999999995</v>
      </c>
      <c r="KE29">
        <v>10.825279999999999</v>
      </c>
      <c r="KF29">
        <v>6.7235119999999997E-5</v>
      </c>
      <c r="KG29">
        <v>2.4907749999999999E-2</v>
      </c>
      <c r="KH29">
        <v>0.66353289999999998</v>
      </c>
      <c r="KI29">
        <v>10.50033</v>
      </c>
      <c r="KJ29">
        <v>6.622E-5</v>
      </c>
      <c r="KK29">
        <v>2.4445430000000001E-2</v>
      </c>
      <c r="KL29">
        <v>0.66323290000000001</v>
      </c>
      <c r="KM29">
        <v>11.52816</v>
      </c>
      <c r="KN29">
        <v>6.8457030000000001E-5</v>
      </c>
      <c r="KO29">
        <v>2.5229089999999999E-2</v>
      </c>
      <c r="KP29">
        <v>0.66282220000000003</v>
      </c>
      <c r="KQ29">
        <v>13.01024</v>
      </c>
      <c r="KR29">
        <v>6.9673039999999998E-5</v>
      </c>
      <c r="KS29">
        <v>2.574212E-2</v>
      </c>
      <c r="KT29">
        <v>0.66242440000000002</v>
      </c>
      <c r="KU29">
        <v>14.13679</v>
      </c>
      <c r="KV29">
        <v>6.8905039999999994E-5</v>
      </c>
      <c r="KW29">
        <v>2.5507470000000001E-2</v>
      </c>
      <c r="KX29">
        <v>0.66203780000000001</v>
      </c>
      <c r="KY29">
        <v>14.44042</v>
      </c>
      <c r="KZ29">
        <v>6.7025000000000003E-5</v>
      </c>
      <c r="LA29">
        <v>2.484606E-2</v>
      </c>
      <c r="LB29">
        <v>0.66165439999999998</v>
      </c>
      <c r="LC29">
        <v>13.64798</v>
      </c>
      <c r="LD29">
        <v>6.4584639999999994E-5</v>
      </c>
      <c r="LE29">
        <v>2.397059E-2</v>
      </c>
      <c r="LF29">
        <v>0.6612825</v>
      </c>
      <c r="LG29">
        <v>12.193849999999999</v>
      </c>
      <c r="LH29">
        <v>6.1950279999999994E-5</v>
      </c>
      <c r="LI29">
        <v>2.3006519999999999E-2</v>
      </c>
      <c r="LJ29">
        <v>0.66092229999999996</v>
      </c>
      <c r="LK29">
        <v>10.994479999999999</v>
      </c>
      <c r="LL29">
        <v>5.9357539999999998E-5</v>
      </c>
      <c r="LM29">
        <v>2.206176E-2</v>
      </c>
      <c r="LN29">
        <v>0.66071840000000004</v>
      </c>
      <c r="LO29">
        <v>10.727460000000001</v>
      </c>
      <c r="LP29">
        <v>5.5751970000000002E-5</v>
      </c>
      <c r="LQ29">
        <v>2.0787380000000001E-2</v>
      </c>
      <c r="LR29">
        <v>0.66068590000000005</v>
      </c>
      <c r="LS29">
        <v>11.87158</v>
      </c>
      <c r="LT29">
        <v>4.9923460000000001E-5</v>
      </c>
      <c r="LU29">
        <v>1.8658129999999998E-2</v>
      </c>
      <c r="LV29">
        <v>0.66075030000000001</v>
      </c>
      <c r="LW29">
        <v>13.38138</v>
      </c>
      <c r="LX29">
        <v>4.5037609999999998E-5</v>
      </c>
      <c r="LY29">
        <v>1.680686E-2</v>
      </c>
      <c r="LZ29">
        <v>0.66080439999999996</v>
      </c>
      <c r="MA29">
        <v>14.39485</v>
      </c>
      <c r="MB29">
        <v>4.1663080000000003E-5</v>
      </c>
      <c r="MC29">
        <v>1.552486E-2</v>
      </c>
      <c r="MD29">
        <v>0.66080589999999995</v>
      </c>
      <c r="ME29">
        <v>14.51446</v>
      </c>
      <c r="MF29">
        <v>3.9395949999999997E-5</v>
      </c>
      <c r="MG29">
        <v>1.4662949999999999E-2</v>
      </c>
      <c r="MH29">
        <v>0.66084330000000002</v>
      </c>
      <c r="MI29">
        <v>13.66061</v>
      </c>
      <c r="MJ29">
        <v>3.7586419999999998E-5</v>
      </c>
      <c r="MK29">
        <v>1.3984150000000001E-2</v>
      </c>
      <c r="ML29">
        <v>0.66083369999999997</v>
      </c>
      <c r="MM29">
        <v>12.18329</v>
      </c>
      <c r="MN29">
        <v>3.6060889999999998E-5</v>
      </c>
      <c r="MO29">
        <v>1.341416E-2</v>
      </c>
      <c r="MP29">
        <v>0.6608676</v>
      </c>
      <c r="MQ29">
        <v>10.95007</v>
      </c>
      <c r="MR29">
        <v>3.466925E-5</v>
      </c>
      <c r="MS29">
        <v>1.289713E-2</v>
      </c>
      <c r="MT29">
        <v>0.66112610000000005</v>
      </c>
      <c r="MU29">
        <v>10.662789999999999</v>
      </c>
      <c r="MV29">
        <v>3.2175880000000003E-5</v>
      </c>
      <c r="MW29">
        <v>1.203037E-2</v>
      </c>
      <c r="MX29">
        <v>0.66165419999999997</v>
      </c>
      <c r="MY29">
        <v>11.593</v>
      </c>
      <c r="MZ29">
        <v>2.6993980000000001E-5</v>
      </c>
      <c r="NA29">
        <v>1.013535E-2</v>
      </c>
      <c r="NB29">
        <v>0.66222829999999999</v>
      </c>
      <c r="NC29">
        <v>12.22616</v>
      </c>
      <c r="ND29">
        <v>2.277653E-5</v>
      </c>
      <c r="NE29">
        <v>8.5205369999999999E-3</v>
      </c>
      <c r="NF29">
        <v>0.66284180000000004</v>
      </c>
      <c r="NG29">
        <v>12.94143</v>
      </c>
      <c r="NH29">
        <v>2.024659E-5</v>
      </c>
      <c r="NI29">
        <v>7.5400170000000004E-3</v>
      </c>
      <c r="NJ29">
        <v>0.66343980000000002</v>
      </c>
      <c r="NK29">
        <v>13.3903</v>
      </c>
      <c r="NL29">
        <v>1.8858440000000002E-5</v>
      </c>
      <c r="NM29">
        <v>6.995373E-3</v>
      </c>
      <c r="NN29">
        <v>0.66398299999999999</v>
      </c>
      <c r="NO29">
        <v>13.13786</v>
      </c>
      <c r="NP29">
        <v>1.7969450000000001E-5</v>
      </c>
      <c r="NQ29">
        <v>6.6528330000000004E-3</v>
      </c>
      <c r="NR29">
        <v>0.66454880000000005</v>
      </c>
      <c r="NS29">
        <v>12.10642</v>
      </c>
      <c r="NT29">
        <v>1.7339689999999999E-5</v>
      </c>
      <c r="NU29">
        <v>6.4083619999999999E-3</v>
      </c>
      <c r="NV29">
        <v>0.66506589999999999</v>
      </c>
      <c r="NW29">
        <v>11.15915</v>
      </c>
      <c r="NX29">
        <v>1.674966E-5</v>
      </c>
      <c r="NY29">
        <v>6.1810179999999999E-3</v>
      </c>
      <c r="NZ29">
        <v>0.66525109999999998</v>
      </c>
      <c r="OA29">
        <v>11.038830000000001</v>
      </c>
      <c r="OB29">
        <v>1.7713839999999999E-5</v>
      </c>
      <c r="OC29">
        <v>6.4632500000000002E-3</v>
      </c>
      <c r="OD29">
        <v>0.66508809999999996</v>
      </c>
      <c r="OE29">
        <v>12.28951</v>
      </c>
      <c r="OF29">
        <v>2.1458300000000001E-5</v>
      </c>
      <c r="OG29">
        <v>7.8029839999999998E-3</v>
      </c>
      <c r="OH29">
        <v>0.66484379999999998</v>
      </c>
      <c r="OI29">
        <v>13.96712</v>
      </c>
      <c r="OJ29">
        <v>2.4402770000000001E-5</v>
      </c>
      <c r="OK29">
        <v>8.9264960000000008E-3</v>
      </c>
    </row>
    <row r="30" spans="1:401" x14ac:dyDescent="0.35">
      <c r="A30">
        <v>33</v>
      </c>
      <c r="B30" t="s">
        <v>4</v>
      </c>
      <c r="C30" t="s">
        <v>24</v>
      </c>
      <c r="D30" t="s">
        <v>35</v>
      </c>
      <c r="E30">
        <v>785.0154</v>
      </c>
      <c r="F30">
        <v>0.72712529999999997</v>
      </c>
      <c r="G30">
        <v>12.47186</v>
      </c>
      <c r="H30">
        <v>93.735280000000003</v>
      </c>
      <c r="I30">
        <v>40538.660000000003</v>
      </c>
      <c r="J30">
        <v>0.72665550000000001</v>
      </c>
      <c r="K30">
        <v>13.30879</v>
      </c>
      <c r="L30">
        <v>1.0580099999999999</v>
      </c>
      <c r="M30">
        <v>553.06740000000002</v>
      </c>
      <c r="N30">
        <v>0.72617580000000004</v>
      </c>
      <c r="O30">
        <v>14.21082</v>
      </c>
      <c r="P30">
        <v>8.0908450000000007E-2</v>
      </c>
      <c r="Q30">
        <v>29.624500000000001</v>
      </c>
      <c r="R30">
        <v>0.72572110000000001</v>
      </c>
      <c r="S30">
        <v>14.4983</v>
      </c>
      <c r="T30" s="1">
        <v>6.7737569999999997E-2</v>
      </c>
      <c r="U30">
        <v>23.797529999999998</v>
      </c>
      <c r="V30">
        <v>0.72534169999999998</v>
      </c>
      <c r="W30">
        <v>14.44781</v>
      </c>
      <c r="X30" s="1">
        <v>5.950884E-2</v>
      </c>
      <c r="Y30" s="1">
        <v>20.91901</v>
      </c>
      <c r="Z30">
        <v>0.72470849999999998</v>
      </c>
      <c r="AA30">
        <v>14.01986</v>
      </c>
      <c r="AB30" s="1">
        <v>5.3398080000000001E-2</v>
      </c>
      <c r="AC30" s="1">
        <v>18.75684</v>
      </c>
      <c r="AD30">
        <v>0.72392080000000003</v>
      </c>
      <c r="AE30">
        <v>13.183490000000001</v>
      </c>
      <c r="AF30" s="1">
        <v>4.758312E-2</v>
      </c>
      <c r="AG30" s="1">
        <v>16.727709999999998</v>
      </c>
      <c r="AH30">
        <v>0.72300410000000004</v>
      </c>
      <c r="AI30">
        <v>12.54176</v>
      </c>
      <c r="AJ30" s="1">
        <v>4.3000030000000002E-2</v>
      </c>
      <c r="AK30" s="1">
        <v>15.11599</v>
      </c>
      <c r="AL30">
        <v>0.72191939999999999</v>
      </c>
      <c r="AM30">
        <v>12.457079999999999</v>
      </c>
      <c r="AN30" s="1">
        <v>4.0037709999999997E-2</v>
      </c>
      <c r="AO30" s="1">
        <v>14.05503</v>
      </c>
      <c r="AP30">
        <v>0.72076910000000005</v>
      </c>
      <c r="AQ30">
        <v>13.168229999999999</v>
      </c>
      <c r="AR30" s="1">
        <v>3.7986970000000002E-2</v>
      </c>
      <c r="AS30" s="1">
        <v>13.3546</v>
      </c>
      <c r="AT30">
        <v>0.71960749999999996</v>
      </c>
      <c r="AU30">
        <v>14.20734</v>
      </c>
      <c r="AV30" s="1">
        <v>3.558016E-2</v>
      </c>
      <c r="AW30" s="1">
        <v>12.530530000000001</v>
      </c>
      <c r="AX30">
        <v>0.71844520000000001</v>
      </c>
      <c r="AY30">
        <v>14.722709999999999</v>
      </c>
      <c r="AZ30" s="1">
        <v>3.3034529999999999E-2</v>
      </c>
      <c r="BA30" s="1">
        <v>11.65189</v>
      </c>
      <c r="BB30">
        <v>0.71729100000000001</v>
      </c>
      <c r="BC30">
        <v>14.656969999999999</v>
      </c>
      <c r="BD30" s="1">
        <v>3.0505979999999999E-2</v>
      </c>
      <c r="BE30" s="1">
        <v>10.774699999999999</v>
      </c>
      <c r="BF30">
        <v>0.71613269999999996</v>
      </c>
      <c r="BG30">
        <v>13.99437</v>
      </c>
      <c r="BH30" s="1">
        <v>2.8231369999999999E-2</v>
      </c>
      <c r="BI30" s="1">
        <v>9.9802389999999992</v>
      </c>
      <c r="BJ30">
        <v>0.71501669999999995</v>
      </c>
      <c r="BK30">
        <v>13.074120000000001</v>
      </c>
      <c r="BL30" s="1">
        <v>2.6059039999999999E-2</v>
      </c>
      <c r="BM30" s="1">
        <v>9.2246190000000006</v>
      </c>
      <c r="BN30">
        <v>0.71361759999999996</v>
      </c>
      <c r="BO30">
        <v>12.43845</v>
      </c>
      <c r="BP30" s="1">
        <v>2.4097440000000001E-2</v>
      </c>
      <c r="BQ30" s="1">
        <v>8.534478</v>
      </c>
      <c r="BR30">
        <v>0.7109548</v>
      </c>
      <c r="BS30">
        <v>12.34689</v>
      </c>
      <c r="BT30" s="1">
        <v>2.6195929999999999E-2</v>
      </c>
      <c r="BU30" s="1">
        <v>9.1779630000000001</v>
      </c>
      <c r="BV30">
        <v>0.70757979999999998</v>
      </c>
      <c r="BW30">
        <v>12.73915</v>
      </c>
      <c r="BX30" s="1">
        <v>3.0283609999999999E-2</v>
      </c>
      <c r="BY30" s="1">
        <v>10.70753</v>
      </c>
      <c r="BZ30">
        <v>0.70413840000000005</v>
      </c>
      <c r="CA30">
        <v>13.02014</v>
      </c>
      <c r="CB30" s="1">
        <v>3.1087159999999999E-2</v>
      </c>
      <c r="CC30" s="1">
        <v>11.10801</v>
      </c>
      <c r="CD30">
        <v>0.70063839999999999</v>
      </c>
      <c r="CE30">
        <v>13.088509999999999</v>
      </c>
      <c r="CF30" s="1">
        <v>2.9235379999999998E-2</v>
      </c>
      <c r="CG30" s="1">
        <v>10.52638</v>
      </c>
      <c r="CH30">
        <v>0.69700229999999996</v>
      </c>
      <c r="CI30">
        <v>12.69408</v>
      </c>
      <c r="CJ30" s="1">
        <v>2.691634E-2</v>
      </c>
      <c r="CK30" s="1">
        <v>9.7494329999999998</v>
      </c>
      <c r="CL30">
        <v>0.69336869999999995</v>
      </c>
      <c r="CM30">
        <v>12.005929999999999</v>
      </c>
      <c r="CN30" s="1">
        <v>2.416608E-2</v>
      </c>
      <c r="CO30" s="1">
        <v>8.8021049999999992</v>
      </c>
      <c r="CP30">
        <v>0.68974380000000002</v>
      </c>
      <c r="CQ30">
        <v>11.325240000000001</v>
      </c>
      <c r="CR30" s="1">
        <v>2.1589130000000002E-2</v>
      </c>
      <c r="CS30" s="1">
        <v>7.9000029999999999</v>
      </c>
      <c r="CT30">
        <v>0.68592600000000004</v>
      </c>
      <c r="CU30">
        <v>10.93521</v>
      </c>
      <c r="CV30" s="1">
        <v>1.9229159999999999E-2</v>
      </c>
      <c r="CW30" s="1">
        <v>7.0716390000000002</v>
      </c>
      <c r="CX30">
        <v>0.68193820000000005</v>
      </c>
      <c r="CY30">
        <v>10.70424</v>
      </c>
      <c r="CZ30" s="1">
        <v>1.699788E-2</v>
      </c>
      <c r="DA30" s="1">
        <v>6.2841630000000004</v>
      </c>
      <c r="DB30">
        <v>0.67793049999999999</v>
      </c>
      <c r="DC30">
        <v>11.23033</v>
      </c>
      <c r="DD30" s="1">
        <v>1.499841E-2</v>
      </c>
      <c r="DE30" s="1">
        <v>5.5721379999999998</v>
      </c>
      <c r="DF30">
        <v>0.6739636</v>
      </c>
      <c r="DG30">
        <v>11.72321</v>
      </c>
      <c r="DH30" s="1">
        <v>1.332594E-2</v>
      </c>
      <c r="DI30" s="1">
        <v>4.9717380000000002</v>
      </c>
      <c r="DJ30">
        <v>0.66996560000000005</v>
      </c>
      <c r="DK30">
        <v>12.019310000000001</v>
      </c>
      <c r="DL30" s="1">
        <v>1.1856139999999999E-2</v>
      </c>
      <c r="DM30" s="1">
        <v>4.4502430000000004</v>
      </c>
      <c r="DN30">
        <v>0.66573629999999995</v>
      </c>
      <c r="DO30">
        <v>12.00759</v>
      </c>
      <c r="DP30" s="1">
        <v>1.036054E-2</v>
      </c>
      <c r="DQ30" s="1">
        <v>3.9107539999999998</v>
      </c>
      <c r="DR30">
        <v>0.66130580000000005</v>
      </c>
      <c r="DS30">
        <v>11.696210000000001</v>
      </c>
      <c r="DT30" s="1">
        <v>9.0935919999999993E-3</v>
      </c>
      <c r="DU30" s="1">
        <v>3.4533339999999999</v>
      </c>
      <c r="DV30">
        <v>0.6566611</v>
      </c>
      <c r="DW30">
        <v>10.9877</v>
      </c>
      <c r="DX30" s="1">
        <v>7.9628019999999997E-3</v>
      </c>
      <c r="DY30" s="1">
        <v>3.0407929999999999</v>
      </c>
      <c r="DZ30">
        <v>0.65251119999999996</v>
      </c>
      <c r="EA30">
        <v>10.425000000000001</v>
      </c>
      <c r="EB30" s="1">
        <v>6.9866169999999997E-3</v>
      </c>
      <c r="EC30" s="1">
        <v>2.6824870000000001</v>
      </c>
      <c r="ED30">
        <v>0.64767859999999999</v>
      </c>
      <c r="EE30">
        <v>10.470079999999999</v>
      </c>
      <c r="EF30" s="1">
        <v>6.0920130000000003E-3</v>
      </c>
      <c r="EG30" s="1">
        <v>2.3521420000000002</v>
      </c>
      <c r="EH30">
        <v>0.64314459999999996</v>
      </c>
      <c r="EI30">
        <v>11.60238</v>
      </c>
      <c r="EJ30" s="1">
        <v>5.2952720000000002E-3</v>
      </c>
      <c r="EK30" s="1">
        <v>2.0557829999999999</v>
      </c>
      <c r="EL30">
        <v>0.63856250000000003</v>
      </c>
      <c r="EM30">
        <v>12.818210000000001</v>
      </c>
      <c r="EN30" s="1">
        <v>4.6479360000000001E-3</v>
      </c>
      <c r="EO30" s="1">
        <v>1.8122450000000001</v>
      </c>
      <c r="EP30">
        <v>0.63419999999999999</v>
      </c>
      <c r="EQ30">
        <v>13.58695</v>
      </c>
      <c r="ER30" s="1">
        <v>4.0598800000000001E-3</v>
      </c>
      <c r="ES30" s="1">
        <v>1.590978</v>
      </c>
      <c r="ET30">
        <v>0.62945119999999999</v>
      </c>
      <c r="EU30">
        <v>13.95682</v>
      </c>
      <c r="EV30" s="1">
        <v>3.524176E-3</v>
      </c>
      <c r="EW30" s="1">
        <v>1.3884399999999999</v>
      </c>
      <c r="EX30">
        <v>0.62451089999999998</v>
      </c>
      <c r="EY30">
        <v>13.577640000000001</v>
      </c>
      <c r="EZ30" s="1">
        <v>3.0138880000000002E-3</v>
      </c>
      <c r="FA30" s="1">
        <v>1.194653</v>
      </c>
      <c r="FB30">
        <v>0.61951970000000001</v>
      </c>
      <c r="FC30">
        <v>12.25502</v>
      </c>
      <c r="FD30" s="1">
        <v>2.5630420000000002E-3</v>
      </c>
      <c r="FE30" s="1">
        <v>1.021471</v>
      </c>
      <c r="FF30">
        <v>0.61399020000000004</v>
      </c>
      <c r="FG30">
        <v>10.939299999999999</v>
      </c>
      <c r="FH30" s="1">
        <v>2.158639E-3</v>
      </c>
      <c r="FI30" s="1">
        <v>0.86548239999999999</v>
      </c>
      <c r="FJ30">
        <v>0.61147050000000003</v>
      </c>
      <c r="FK30">
        <v>10.61509</v>
      </c>
      <c r="FL30" s="1">
        <v>1.7648570000000001E-3</v>
      </c>
      <c r="FM30" s="1">
        <v>0.7123448</v>
      </c>
      <c r="FN30">
        <v>0.61044580000000004</v>
      </c>
      <c r="FO30">
        <v>11.765560000000001</v>
      </c>
      <c r="FP30" s="1">
        <v>1.255218E-3</v>
      </c>
      <c r="FQ30" s="1">
        <v>0.51110429999999996</v>
      </c>
      <c r="FR30">
        <v>0.61015730000000001</v>
      </c>
      <c r="FS30">
        <v>13.251390000000001</v>
      </c>
      <c r="FT30" s="1">
        <v>8.3815780000000002E-4</v>
      </c>
      <c r="FU30" s="1">
        <v>0.34091579999999999</v>
      </c>
      <c r="FV30">
        <v>0.60998129999999995</v>
      </c>
      <c r="FW30">
        <v>14.11206</v>
      </c>
      <c r="FX30" s="1">
        <v>5.8909390000000004E-4</v>
      </c>
      <c r="FY30" s="1">
        <v>0.23766380000000001</v>
      </c>
      <c r="FZ30">
        <v>0.60965789999999997</v>
      </c>
      <c r="GA30">
        <v>14.30752</v>
      </c>
      <c r="GB30" s="1">
        <v>4.560298E-4</v>
      </c>
      <c r="GC30" s="1">
        <v>0.18239820000000001</v>
      </c>
      <c r="GD30">
        <v>0.60927189999999998</v>
      </c>
      <c r="GE30">
        <v>13.60482</v>
      </c>
      <c r="GF30" s="1">
        <v>3.8023670000000002E-4</v>
      </c>
      <c r="GG30" s="1">
        <v>0.15110950000000001</v>
      </c>
      <c r="GH30">
        <v>0.60879229999999995</v>
      </c>
      <c r="GI30">
        <v>12.413690000000001</v>
      </c>
      <c r="GJ30" s="1">
        <v>3.332621E-4</v>
      </c>
      <c r="GK30" s="1">
        <v>0.13179660000000001</v>
      </c>
      <c r="GL30">
        <v>0.60833899999999996</v>
      </c>
      <c r="GM30">
        <v>11.3385</v>
      </c>
      <c r="GN30" s="1">
        <v>3.0030230000000001E-4</v>
      </c>
      <c r="GO30" s="1">
        <v>0.1183403</v>
      </c>
      <c r="GP30">
        <v>0.60798949999999996</v>
      </c>
      <c r="GQ30">
        <v>10.92684</v>
      </c>
      <c r="GR30" s="1">
        <v>2.7020519999999999E-4</v>
      </c>
      <c r="GS30" s="1">
        <v>0.106402</v>
      </c>
      <c r="GT30">
        <v>0.60791099999999998</v>
      </c>
      <c r="GU30">
        <v>11.17493</v>
      </c>
      <c r="GV30" s="1">
        <v>2.3009030000000001E-4</v>
      </c>
      <c r="GW30" s="1">
        <v>9.0612609999999996E-2</v>
      </c>
      <c r="GX30">
        <v>0.607927</v>
      </c>
      <c r="GY30">
        <v>12.18576</v>
      </c>
      <c r="GZ30" s="1">
        <v>1.96248E-4</v>
      </c>
      <c r="HA30" s="1">
        <v>7.6902310000000001E-2</v>
      </c>
      <c r="HB30">
        <v>0.607958</v>
      </c>
      <c r="HC30">
        <v>12.93638</v>
      </c>
      <c r="HD30">
        <v>1.7445960000000001E-4</v>
      </c>
      <c r="HE30" s="1">
        <v>6.7947800000000003E-2</v>
      </c>
      <c r="HF30">
        <v>0.60801640000000001</v>
      </c>
      <c r="HG30">
        <v>13.049239999999999</v>
      </c>
      <c r="HH30">
        <v>1.598196E-4</v>
      </c>
      <c r="HI30" s="1">
        <v>6.193924E-2</v>
      </c>
      <c r="HJ30">
        <v>0.60802560000000005</v>
      </c>
      <c r="HK30">
        <v>12.277950000000001</v>
      </c>
      <c r="HL30">
        <v>1.49114E-4</v>
      </c>
      <c r="HM30" s="1">
        <v>5.7536530000000002E-2</v>
      </c>
      <c r="HN30">
        <v>0.60803309999999999</v>
      </c>
      <c r="HO30">
        <v>11.402620000000001</v>
      </c>
      <c r="HP30">
        <v>1.405694E-4</v>
      </c>
      <c r="HQ30" s="1">
        <v>5.401881E-2</v>
      </c>
      <c r="HR30">
        <v>0.60804670000000005</v>
      </c>
      <c r="HS30">
        <v>10.85144</v>
      </c>
      <c r="HT30">
        <v>1.33373E-4</v>
      </c>
      <c r="HU30" s="1">
        <v>5.1054009999999997E-2</v>
      </c>
      <c r="HV30">
        <v>0.6081124</v>
      </c>
      <c r="HW30">
        <v>10.60971</v>
      </c>
      <c r="HX30">
        <v>1.255231E-4</v>
      </c>
      <c r="HY30" s="1">
        <v>4.7941949999999997E-2</v>
      </c>
      <c r="HZ30">
        <v>0.60828009999999999</v>
      </c>
      <c r="IA30">
        <v>10.73184</v>
      </c>
      <c r="IB30">
        <v>1.150073E-4</v>
      </c>
      <c r="IC30">
        <v>4.381057E-2</v>
      </c>
      <c r="ID30">
        <v>0.60848310000000005</v>
      </c>
      <c r="IE30">
        <v>11.47612</v>
      </c>
      <c r="IF30">
        <v>1.0572749999999999E-4</v>
      </c>
      <c r="IG30">
        <v>4.0080320000000003E-2</v>
      </c>
      <c r="IH30">
        <v>0.60866209999999998</v>
      </c>
      <c r="II30">
        <v>12.297650000000001</v>
      </c>
      <c r="IJ30">
        <v>9.880035E-5</v>
      </c>
      <c r="IK30">
        <v>3.726252E-2</v>
      </c>
      <c r="IL30">
        <v>0.60887550000000001</v>
      </c>
      <c r="IM30">
        <v>12.9162</v>
      </c>
      <c r="IN30">
        <v>9.3487009999999995E-5</v>
      </c>
      <c r="IO30">
        <v>3.5114230000000003E-2</v>
      </c>
      <c r="IP30">
        <v>0.60907250000000002</v>
      </c>
      <c r="IQ30">
        <v>12.48714</v>
      </c>
      <c r="IR30">
        <v>8.9214479999999996E-5</v>
      </c>
      <c r="IS30">
        <v>3.3383259999999998E-2</v>
      </c>
      <c r="IT30">
        <v>0.60925309999999999</v>
      </c>
      <c r="IU30">
        <v>11.539680000000001</v>
      </c>
      <c r="IV30">
        <v>8.5240160000000001E-5</v>
      </c>
      <c r="IW30">
        <v>3.1792189999999998E-2</v>
      </c>
      <c r="IX30">
        <v>0.60943510000000001</v>
      </c>
      <c r="IY30">
        <v>10.74959</v>
      </c>
      <c r="IZ30">
        <v>8.1861920000000004E-5</v>
      </c>
      <c r="JA30">
        <v>3.0443899999999999E-2</v>
      </c>
      <c r="JB30">
        <v>0.60954830000000004</v>
      </c>
      <c r="JC30">
        <v>10.55945</v>
      </c>
      <c r="JD30">
        <v>7.9538850000000002E-5</v>
      </c>
      <c r="JE30">
        <v>2.9462909999999998E-2</v>
      </c>
      <c r="JF30">
        <v>0.60957150000000004</v>
      </c>
      <c r="JG30">
        <v>11.39813</v>
      </c>
      <c r="JH30">
        <v>7.9630369999999994E-5</v>
      </c>
      <c r="JI30">
        <v>2.9398380000000002E-2</v>
      </c>
      <c r="JJ30">
        <v>0.60958769999999995</v>
      </c>
      <c r="JK30">
        <v>12.40831</v>
      </c>
      <c r="JL30">
        <v>7.9533430000000002E-5</v>
      </c>
      <c r="JM30">
        <v>2.9343459999999998E-2</v>
      </c>
      <c r="JN30">
        <v>0.60957220000000001</v>
      </c>
      <c r="JO30">
        <v>13.05533</v>
      </c>
      <c r="JP30">
        <v>7.8088790000000003E-5</v>
      </c>
      <c r="JQ30">
        <v>2.880481E-2</v>
      </c>
      <c r="JR30">
        <v>0.60955159999999997</v>
      </c>
      <c r="JS30">
        <v>13.32532</v>
      </c>
      <c r="JT30">
        <v>7.5797340000000003E-5</v>
      </c>
      <c r="JU30">
        <v>2.7943869999999999E-2</v>
      </c>
      <c r="JV30">
        <v>0.60955610000000005</v>
      </c>
      <c r="JW30">
        <v>13.023350000000001</v>
      </c>
      <c r="JX30">
        <v>7.3211889999999995E-5</v>
      </c>
      <c r="JY30">
        <v>2.6975200000000001E-2</v>
      </c>
      <c r="JZ30">
        <v>0.60957209999999995</v>
      </c>
      <c r="KA30">
        <v>12.016209999999999</v>
      </c>
      <c r="KB30">
        <v>7.0302710000000001E-5</v>
      </c>
      <c r="KC30">
        <v>2.58807E-2</v>
      </c>
      <c r="KD30">
        <v>0.60953060000000003</v>
      </c>
      <c r="KE30">
        <v>10.908989999999999</v>
      </c>
      <c r="KF30">
        <v>6.7605559999999999E-5</v>
      </c>
      <c r="KG30">
        <v>2.487936E-2</v>
      </c>
      <c r="KH30">
        <v>0.60937730000000001</v>
      </c>
      <c r="KI30">
        <v>10.50454</v>
      </c>
      <c r="KJ30">
        <v>6.6169100000000003E-5</v>
      </c>
      <c r="KK30">
        <v>2.428015E-2</v>
      </c>
      <c r="KL30">
        <v>0.60904769999999997</v>
      </c>
      <c r="KM30">
        <v>11.52155</v>
      </c>
      <c r="KN30">
        <v>6.8138400000000005E-5</v>
      </c>
      <c r="KO30">
        <v>2.4946289999999999E-2</v>
      </c>
      <c r="KP30">
        <v>0.60866750000000003</v>
      </c>
      <c r="KQ30">
        <v>13.00887</v>
      </c>
      <c r="KR30">
        <v>6.9624619999999999E-5</v>
      </c>
      <c r="KS30">
        <v>2.5545490000000001E-2</v>
      </c>
      <c r="KT30">
        <v>0.6082824</v>
      </c>
      <c r="KU30">
        <v>14.227399999999999</v>
      </c>
      <c r="KV30">
        <v>6.9068100000000004E-5</v>
      </c>
      <c r="KW30">
        <v>2.539307E-2</v>
      </c>
      <c r="KX30">
        <v>0.60789139999999997</v>
      </c>
      <c r="KY30">
        <v>14.5966</v>
      </c>
      <c r="KZ30">
        <v>6.7302729999999997E-5</v>
      </c>
      <c r="LA30">
        <v>2.4780010000000002E-2</v>
      </c>
      <c r="LB30">
        <v>0.60750649999999995</v>
      </c>
      <c r="LC30">
        <v>13.809380000000001</v>
      </c>
      <c r="LD30">
        <v>6.4929610000000003E-5</v>
      </c>
      <c r="LE30">
        <v>2.3934560000000001E-2</v>
      </c>
      <c r="LF30">
        <v>0.60711000000000004</v>
      </c>
      <c r="LG30">
        <v>12.355560000000001</v>
      </c>
      <c r="LH30">
        <v>6.2282579999999998E-5</v>
      </c>
      <c r="LI30">
        <v>2.297453E-2</v>
      </c>
      <c r="LJ30">
        <v>0.6067574</v>
      </c>
      <c r="LK30">
        <v>11.0853</v>
      </c>
      <c r="LL30">
        <v>5.9699610000000001E-5</v>
      </c>
      <c r="LM30">
        <v>2.2038120000000001E-2</v>
      </c>
      <c r="LN30">
        <v>0.60651310000000003</v>
      </c>
      <c r="LO30">
        <v>10.74189</v>
      </c>
      <c r="LP30">
        <v>5.6362659999999999E-5</v>
      </c>
      <c r="LQ30">
        <v>2.0859989999999998E-2</v>
      </c>
      <c r="LR30">
        <v>0.6064446</v>
      </c>
      <c r="LS30">
        <v>11.871919999999999</v>
      </c>
      <c r="LT30">
        <v>5.0696280000000003E-5</v>
      </c>
      <c r="LU30">
        <v>1.8816820000000001E-2</v>
      </c>
      <c r="LV30">
        <v>0.60647499999999999</v>
      </c>
      <c r="LW30">
        <v>13.38903</v>
      </c>
      <c r="LX30">
        <v>4.5599760000000001E-5</v>
      </c>
      <c r="LY30">
        <v>1.690504E-2</v>
      </c>
      <c r="LZ30">
        <v>0.6064967</v>
      </c>
      <c r="MA30">
        <v>14.50225</v>
      </c>
      <c r="MB30">
        <v>4.2052180000000002E-5</v>
      </c>
      <c r="MC30">
        <v>1.556711E-2</v>
      </c>
      <c r="MD30">
        <v>0.60653449999999998</v>
      </c>
      <c r="ME30">
        <v>14.68608</v>
      </c>
      <c r="MF30">
        <v>3.9664679999999998E-5</v>
      </c>
      <c r="MG30">
        <v>1.466455E-2</v>
      </c>
      <c r="MH30">
        <v>0.60653389999999996</v>
      </c>
      <c r="MI30">
        <v>13.82795</v>
      </c>
      <c r="MJ30">
        <v>3.7805670000000001E-5</v>
      </c>
      <c r="MK30">
        <v>1.397236E-2</v>
      </c>
      <c r="ML30">
        <v>0.60654929999999996</v>
      </c>
      <c r="MM30">
        <v>12.33714</v>
      </c>
      <c r="MN30">
        <v>3.6252779999999998E-5</v>
      </c>
      <c r="MO30">
        <v>1.339563E-2</v>
      </c>
      <c r="MP30">
        <v>0.60654399999999997</v>
      </c>
      <c r="MQ30">
        <v>11.041370000000001</v>
      </c>
      <c r="MR30">
        <v>3.485087E-5</v>
      </c>
      <c r="MS30">
        <v>1.287756E-2</v>
      </c>
      <c r="MT30">
        <v>0.606792</v>
      </c>
      <c r="MU30">
        <v>10.670909999999999</v>
      </c>
      <c r="MV30">
        <v>3.268137E-5</v>
      </c>
      <c r="MW30">
        <v>1.212187E-2</v>
      </c>
      <c r="MX30">
        <v>0.60727209999999998</v>
      </c>
      <c r="MY30">
        <v>11.57601</v>
      </c>
      <c r="MZ30">
        <v>2.769284E-5</v>
      </c>
      <c r="NA30">
        <v>1.0324389999999999E-2</v>
      </c>
      <c r="NB30">
        <v>0.60782250000000004</v>
      </c>
      <c r="NC30">
        <v>12.218640000000001</v>
      </c>
      <c r="ND30">
        <v>2.324923E-5</v>
      </c>
      <c r="NE30">
        <v>8.6420720000000006E-3</v>
      </c>
      <c r="NF30">
        <v>0.60844140000000002</v>
      </c>
      <c r="NG30">
        <v>13.03302</v>
      </c>
      <c r="NH30">
        <v>2.0524720000000002E-5</v>
      </c>
      <c r="NI30">
        <v>7.59533E-3</v>
      </c>
      <c r="NJ30">
        <v>0.60902590000000001</v>
      </c>
      <c r="NK30">
        <v>13.461180000000001</v>
      </c>
      <c r="NL30">
        <v>1.9006390000000001E-5</v>
      </c>
      <c r="NM30">
        <v>7.0055430000000004E-3</v>
      </c>
      <c r="NN30">
        <v>0.60960669999999995</v>
      </c>
      <c r="NO30">
        <v>13.236829999999999</v>
      </c>
      <c r="NP30">
        <v>1.8078270000000001E-5</v>
      </c>
      <c r="NQ30">
        <v>6.6499790000000003E-3</v>
      </c>
      <c r="NR30">
        <v>0.61018050000000001</v>
      </c>
      <c r="NS30">
        <v>12.23143</v>
      </c>
      <c r="NT30">
        <v>1.7421939999999999E-5</v>
      </c>
      <c r="NU30">
        <v>6.396695E-3</v>
      </c>
      <c r="NV30">
        <v>0.61069669999999998</v>
      </c>
      <c r="NW30">
        <v>11.231949999999999</v>
      </c>
      <c r="NX30">
        <v>1.6814539999999999E-5</v>
      </c>
      <c r="NY30">
        <v>6.1665210000000003E-3</v>
      </c>
      <c r="NZ30">
        <v>0.610958</v>
      </c>
      <c r="OA30">
        <v>11.05616</v>
      </c>
      <c r="OB30">
        <v>1.7418140000000001E-5</v>
      </c>
      <c r="OC30">
        <v>6.3267239999999997E-3</v>
      </c>
      <c r="OD30">
        <v>0.61088790000000004</v>
      </c>
      <c r="OE30">
        <v>12.29626</v>
      </c>
      <c r="OF30">
        <v>2.0945160000000001E-5</v>
      </c>
      <c r="OG30">
        <v>7.5656899999999999E-3</v>
      </c>
      <c r="OH30">
        <v>0.61068089999999997</v>
      </c>
      <c r="OI30">
        <v>13.989979999999999</v>
      </c>
      <c r="OJ30">
        <v>2.4101330000000001E-5</v>
      </c>
      <c r="OK30">
        <v>8.7533799999999998E-3</v>
      </c>
    </row>
    <row r="31" spans="1:401" x14ac:dyDescent="0.35">
      <c r="A31">
        <v>34</v>
      </c>
      <c r="B31" t="s">
        <v>4</v>
      </c>
      <c r="C31" t="s">
        <v>24</v>
      </c>
      <c r="D31" t="s">
        <v>36</v>
      </c>
      <c r="E31">
        <v>858.42660000000001</v>
      </c>
      <c r="F31">
        <v>0.68003170000000002</v>
      </c>
      <c r="G31">
        <v>12.45936</v>
      </c>
      <c r="H31">
        <v>138.31710000000001</v>
      </c>
      <c r="I31">
        <v>65852.899999999994</v>
      </c>
      <c r="J31">
        <v>0.67944720000000003</v>
      </c>
      <c r="K31">
        <v>13.2896</v>
      </c>
      <c r="L31">
        <v>2.248542</v>
      </c>
      <c r="M31">
        <v>1313.412</v>
      </c>
      <c r="N31">
        <v>0.67888250000000006</v>
      </c>
      <c r="O31">
        <v>14.21205</v>
      </c>
      <c r="P31">
        <v>9.0179629999999997E-2</v>
      </c>
      <c r="Q31">
        <v>39.333500000000001</v>
      </c>
      <c r="R31">
        <v>0.67835469999999998</v>
      </c>
      <c r="S31">
        <v>14.5715</v>
      </c>
      <c r="T31" s="1">
        <v>6.8631040000000004E-2</v>
      </c>
      <c r="U31">
        <v>27.533850000000001</v>
      </c>
      <c r="V31">
        <v>0.67790680000000003</v>
      </c>
      <c r="W31">
        <v>14.533620000000001</v>
      </c>
      <c r="X31" s="1">
        <v>6.0350819999999999E-2</v>
      </c>
      <c r="Y31" s="1">
        <v>24.22428</v>
      </c>
      <c r="Z31">
        <v>0.67721529999999996</v>
      </c>
      <c r="AA31">
        <v>14.100339999999999</v>
      </c>
      <c r="AB31" s="1">
        <v>5.4026020000000001E-2</v>
      </c>
      <c r="AC31" s="1">
        <v>21.658249999999999</v>
      </c>
      <c r="AD31">
        <v>0.67639729999999998</v>
      </c>
      <c r="AE31">
        <v>13.26328</v>
      </c>
      <c r="AF31" s="1">
        <v>4.8160769999999999E-2</v>
      </c>
      <c r="AG31" s="1">
        <v>19.326830000000001</v>
      </c>
      <c r="AH31">
        <v>0.67545160000000004</v>
      </c>
      <c r="AI31">
        <v>12.57321</v>
      </c>
      <c r="AJ31" s="1">
        <v>4.3446909999999998E-2</v>
      </c>
      <c r="AK31" s="1">
        <v>17.432099999999998</v>
      </c>
      <c r="AL31">
        <v>0.67438710000000002</v>
      </c>
      <c r="AM31">
        <v>12.447850000000001</v>
      </c>
      <c r="AN31" s="1">
        <v>4.0271370000000001E-2</v>
      </c>
      <c r="AO31" s="1">
        <v>16.133310000000002</v>
      </c>
      <c r="AP31">
        <v>0.67321869999999995</v>
      </c>
      <c r="AQ31">
        <v>13.15746</v>
      </c>
      <c r="AR31" s="1">
        <v>3.8226570000000001E-2</v>
      </c>
      <c r="AS31" s="1">
        <v>15.330209999999999</v>
      </c>
      <c r="AT31">
        <v>0.67202859999999998</v>
      </c>
      <c r="AU31">
        <v>14.20748</v>
      </c>
      <c r="AV31" s="1">
        <v>3.584731E-2</v>
      </c>
      <c r="AW31" s="1">
        <v>14.401249999999999</v>
      </c>
      <c r="AX31">
        <v>0.67083009999999998</v>
      </c>
      <c r="AY31">
        <v>14.79214</v>
      </c>
      <c r="AZ31" s="1">
        <v>3.331042E-2</v>
      </c>
      <c r="BA31" s="1">
        <v>13.40245</v>
      </c>
      <c r="BB31">
        <v>0.66962560000000004</v>
      </c>
      <c r="BC31">
        <v>14.76563</v>
      </c>
      <c r="BD31" s="1">
        <v>3.0775670000000001E-2</v>
      </c>
      <c r="BE31" s="1">
        <v>12.399369999999999</v>
      </c>
      <c r="BF31">
        <v>0.66844559999999997</v>
      </c>
      <c r="BG31">
        <v>14.09573</v>
      </c>
      <c r="BH31" s="1">
        <v>2.846862E-2</v>
      </c>
      <c r="BI31" s="1">
        <v>11.47875</v>
      </c>
      <c r="BJ31">
        <v>0.66728589999999999</v>
      </c>
      <c r="BK31">
        <v>13.16769</v>
      </c>
      <c r="BL31" s="1">
        <v>2.62942E-2</v>
      </c>
      <c r="BM31" s="1">
        <v>10.61619</v>
      </c>
      <c r="BN31">
        <v>0.66586719999999999</v>
      </c>
      <c r="BO31">
        <v>12.475059999999999</v>
      </c>
      <c r="BP31" s="1">
        <v>2.4271129999999998E-2</v>
      </c>
      <c r="BQ31" s="1">
        <v>9.8075899999999994</v>
      </c>
      <c r="BR31">
        <v>0.66333500000000001</v>
      </c>
      <c r="BS31">
        <v>12.349819999999999</v>
      </c>
      <c r="BT31" s="1">
        <v>2.5676910000000001E-2</v>
      </c>
      <c r="BU31" s="1">
        <v>10.257009999999999</v>
      </c>
      <c r="BV31">
        <v>0.66004719999999995</v>
      </c>
      <c r="BW31">
        <v>12.75348</v>
      </c>
      <c r="BX31" s="1">
        <v>2.995832E-2</v>
      </c>
      <c r="BY31" s="1">
        <v>12.05639</v>
      </c>
      <c r="BZ31">
        <v>0.65661939999999996</v>
      </c>
      <c r="CA31">
        <v>13.04321</v>
      </c>
      <c r="CB31" s="1">
        <v>3.1133549999999999E-2</v>
      </c>
      <c r="CC31" s="1">
        <v>12.66305</v>
      </c>
      <c r="CD31">
        <v>0.653115</v>
      </c>
      <c r="CE31">
        <v>13.16905</v>
      </c>
      <c r="CF31" s="1">
        <v>2.9462200000000001E-2</v>
      </c>
      <c r="CG31" s="1">
        <v>12.08568</v>
      </c>
      <c r="CH31">
        <v>0.64943930000000005</v>
      </c>
      <c r="CI31">
        <v>12.771319999999999</v>
      </c>
      <c r="CJ31" s="1">
        <v>2.719063E-2</v>
      </c>
      <c r="CK31" s="1">
        <v>11.216390000000001</v>
      </c>
      <c r="CL31">
        <v>0.64576230000000001</v>
      </c>
      <c r="CM31">
        <v>12.09676</v>
      </c>
      <c r="CN31" s="1">
        <v>2.4461610000000002E-2</v>
      </c>
      <c r="CO31" s="1">
        <v>10.14683</v>
      </c>
      <c r="CP31">
        <v>0.64213750000000003</v>
      </c>
      <c r="CQ31">
        <v>11.390169999999999</v>
      </c>
      <c r="CR31" s="1">
        <v>2.1859699999999999E-2</v>
      </c>
      <c r="CS31" s="1">
        <v>9.1059970000000003</v>
      </c>
      <c r="CT31">
        <v>0.63848510000000003</v>
      </c>
      <c r="CU31">
        <v>10.97303</v>
      </c>
      <c r="CV31" s="1">
        <v>1.9482889999999999E-2</v>
      </c>
      <c r="CW31" s="1">
        <v>8.1516599999999997</v>
      </c>
      <c r="CX31">
        <v>0.63477280000000003</v>
      </c>
      <c r="CY31">
        <v>10.7303</v>
      </c>
      <c r="CZ31" s="1">
        <v>1.723682E-2</v>
      </c>
      <c r="DA31" s="1">
        <v>7.245374</v>
      </c>
      <c r="DB31">
        <v>0.63102910000000001</v>
      </c>
      <c r="DC31">
        <v>11.24389</v>
      </c>
      <c r="DD31" s="1">
        <v>1.520728E-2</v>
      </c>
      <c r="DE31" s="1">
        <v>6.4198690000000003</v>
      </c>
      <c r="DF31">
        <v>0.62732480000000002</v>
      </c>
      <c r="DG31">
        <v>11.72373</v>
      </c>
      <c r="DH31" s="1">
        <v>1.349351E-2</v>
      </c>
      <c r="DI31" s="1">
        <v>5.7173819999999997</v>
      </c>
      <c r="DJ31">
        <v>0.62364450000000005</v>
      </c>
      <c r="DK31">
        <v>12.08751</v>
      </c>
      <c r="DL31" s="1">
        <v>1.2027650000000001E-2</v>
      </c>
      <c r="DM31" s="1">
        <v>5.1219010000000003</v>
      </c>
      <c r="DN31">
        <v>0.61971799999999999</v>
      </c>
      <c r="DO31">
        <v>12.073869999999999</v>
      </c>
      <c r="DP31" s="1">
        <v>1.0515139999999999E-2</v>
      </c>
      <c r="DQ31" s="1">
        <v>4.5012670000000004</v>
      </c>
      <c r="DR31">
        <v>0.61566109999999996</v>
      </c>
      <c r="DS31">
        <v>11.7638</v>
      </c>
      <c r="DT31" s="1">
        <v>9.2357150000000002E-3</v>
      </c>
      <c r="DU31" s="1">
        <v>3.97329</v>
      </c>
      <c r="DV31">
        <v>0.61141190000000001</v>
      </c>
      <c r="DW31">
        <v>11.057729999999999</v>
      </c>
      <c r="DX31" s="1">
        <v>8.0809790000000003E-3</v>
      </c>
      <c r="DY31" s="1">
        <v>3.492972</v>
      </c>
      <c r="DZ31">
        <v>0.60791150000000005</v>
      </c>
      <c r="EA31">
        <v>10.45635</v>
      </c>
      <c r="EB31" s="1">
        <v>7.0971139999999999E-3</v>
      </c>
      <c r="EC31" s="1">
        <v>3.0788700000000002</v>
      </c>
      <c r="ED31">
        <v>0.60409559999999995</v>
      </c>
      <c r="EE31">
        <v>10.46754</v>
      </c>
      <c r="EF31" s="1">
        <v>6.189689E-3</v>
      </c>
      <c r="EG31" s="1">
        <v>2.6948669999999999</v>
      </c>
      <c r="EH31">
        <v>0.60039299999999995</v>
      </c>
      <c r="EI31">
        <v>11.60117</v>
      </c>
      <c r="EJ31" s="1">
        <v>5.3844649999999997E-3</v>
      </c>
      <c r="EK31" s="1">
        <v>2.3523589999999999</v>
      </c>
      <c r="EL31">
        <v>0.59663359999999999</v>
      </c>
      <c r="EM31">
        <v>12.826829999999999</v>
      </c>
      <c r="EN31" s="1">
        <v>4.7187519999999997E-3</v>
      </c>
      <c r="EO31" s="1">
        <v>2.0658569999999998</v>
      </c>
      <c r="EP31">
        <v>0.59331129999999999</v>
      </c>
      <c r="EQ31">
        <v>13.694750000000001</v>
      </c>
      <c r="ER31" s="1">
        <v>4.1272360000000003E-3</v>
      </c>
      <c r="ES31" s="1">
        <v>1.8112170000000001</v>
      </c>
      <c r="ET31">
        <v>0.58960089999999998</v>
      </c>
      <c r="EU31">
        <v>14.09572</v>
      </c>
      <c r="EV31" s="1">
        <v>3.5856540000000002E-3</v>
      </c>
      <c r="EW31" s="1">
        <v>1.5772790000000001</v>
      </c>
      <c r="EX31">
        <v>0.58593189999999995</v>
      </c>
      <c r="EY31">
        <v>13.708259999999999</v>
      </c>
      <c r="EZ31" s="1">
        <v>3.0732120000000001E-3</v>
      </c>
      <c r="FA31" s="1">
        <v>1.355526</v>
      </c>
      <c r="FB31">
        <v>0.58219580000000004</v>
      </c>
      <c r="FC31">
        <v>12.408060000000001</v>
      </c>
      <c r="FD31" s="1">
        <v>2.6158869999999999E-3</v>
      </c>
      <c r="FE31" s="1">
        <v>1.155575</v>
      </c>
      <c r="FF31">
        <v>0.57796190000000003</v>
      </c>
      <c r="FG31">
        <v>11.053089999999999</v>
      </c>
      <c r="FH31" s="1">
        <v>2.203909E-3</v>
      </c>
      <c r="FI31" s="1">
        <v>0.97568569999999999</v>
      </c>
      <c r="FJ31">
        <v>0.57602200000000003</v>
      </c>
      <c r="FK31">
        <v>10.64146</v>
      </c>
      <c r="FL31" s="1">
        <v>1.8204110000000001E-3</v>
      </c>
      <c r="FM31" s="1">
        <v>0.80848569999999997</v>
      </c>
      <c r="FN31">
        <v>0.57525660000000001</v>
      </c>
      <c r="FO31">
        <v>11.770149999999999</v>
      </c>
      <c r="FP31" s="1">
        <v>1.3192519999999999E-3</v>
      </c>
      <c r="FQ31" s="1">
        <v>0.59029500000000001</v>
      </c>
      <c r="FR31">
        <v>0.57511840000000003</v>
      </c>
      <c r="FS31">
        <v>13.26507</v>
      </c>
      <c r="FT31" s="1">
        <v>8.8297080000000001E-4</v>
      </c>
      <c r="FU31" s="1">
        <v>0.39458579999999999</v>
      </c>
      <c r="FV31">
        <v>0.57508020000000004</v>
      </c>
      <c r="FW31">
        <v>14.218870000000001</v>
      </c>
      <c r="FX31" s="1">
        <v>6.1401930000000004E-4</v>
      </c>
      <c r="FY31" s="1">
        <v>0.27211489999999999</v>
      </c>
      <c r="FZ31">
        <v>0.57491360000000002</v>
      </c>
      <c r="GA31">
        <v>14.47442</v>
      </c>
      <c r="GB31" s="1">
        <v>4.6956210000000001E-4</v>
      </c>
      <c r="GC31" s="1">
        <v>0.20614950000000001</v>
      </c>
      <c r="GD31">
        <v>0.57462679999999999</v>
      </c>
      <c r="GE31">
        <v>13.754899999999999</v>
      </c>
      <c r="GF31" s="1">
        <v>3.8822290000000001E-4</v>
      </c>
      <c r="GG31" s="1">
        <v>0.16923650000000001</v>
      </c>
      <c r="GH31">
        <v>0.5742777</v>
      </c>
      <c r="GI31">
        <v>12.56983</v>
      </c>
      <c r="GJ31" s="1">
        <v>3.3841710000000002E-4</v>
      </c>
      <c r="GK31" s="1">
        <v>0.1467271</v>
      </c>
      <c r="GL31">
        <v>0.57387239999999995</v>
      </c>
      <c r="GM31">
        <v>11.44788</v>
      </c>
      <c r="GN31" s="1">
        <v>3.0410840000000001E-4</v>
      </c>
      <c r="GO31" s="1">
        <v>0.1313317</v>
      </c>
      <c r="GP31">
        <v>0.57362820000000003</v>
      </c>
      <c r="GQ31">
        <v>10.96367</v>
      </c>
      <c r="GR31" s="1">
        <v>2.7461679999999999E-4</v>
      </c>
      <c r="GS31" s="1">
        <v>0.11838940000000001</v>
      </c>
      <c r="GT31">
        <v>0.57354760000000005</v>
      </c>
      <c r="GU31">
        <v>11.19149</v>
      </c>
      <c r="GV31" s="1">
        <v>2.3529620000000001E-4</v>
      </c>
      <c r="GW31" s="1">
        <v>0.10146040000000001</v>
      </c>
      <c r="GX31">
        <v>0.57359499999999997</v>
      </c>
      <c r="GY31">
        <v>12.215</v>
      </c>
      <c r="GZ31" s="1">
        <v>2.0001320000000001E-4</v>
      </c>
      <c r="HA31" s="1">
        <v>8.5846989999999998E-2</v>
      </c>
      <c r="HB31">
        <v>0.57364859999999995</v>
      </c>
      <c r="HC31">
        <v>12.975009999999999</v>
      </c>
      <c r="HD31" s="1">
        <v>1.768595E-4</v>
      </c>
      <c r="HE31" s="1">
        <v>7.5440419999999994E-2</v>
      </c>
      <c r="HF31">
        <v>0.57368759999999996</v>
      </c>
      <c r="HG31">
        <v>13.14601</v>
      </c>
      <c r="HH31">
        <v>1.6151929999999999E-4</v>
      </c>
      <c r="HI31" s="1">
        <v>6.8551109999999998E-2</v>
      </c>
      <c r="HJ31">
        <v>0.57368680000000005</v>
      </c>
      <c r="HK31">
        <v>12.38672</v>
      </c>
      <c r="HL31">
        <v>1.5042979999999999E-4</v>
      </c>
      <c r="HM31" s="1">
        <v>6.3556349999999998E-2</v>
      </c>
      <c r="HN31">
        <v>0.57372020000000001</v>
      </c>
      <c r="HO31">
        <v>11.50206</v>
      </c>
      <c r="HP31">
        <v>1.4165179999999999E-4</v>
      </c>
      <c r="HQ31" s="1">
        <v>5.9602219999999997E-2</v>
      </c>
      <c r="HR31">
        <v>0.57373350000000001</v>
      </c>
      <c r="HS31">
        <v>10.88832</v>
      </c>
      <c r="HT31">
        <v>1.3429420000000001E-4</v>
      </c>
      <c r="HU31" s="1">
        <v>5.6286660000000002E-2</v>
      </c>
      <c r="HV31">
        <v>0.57376870000000002</v>
      </c>
      <c r="HW31">
        <v>10.614610000000001</v>
      </c>
      <c r="HX31">
        <v>1.2673130000000001E-4</v>
      </c>
      <c r="HY31" s="1">
        <v>5.2981960000000002E-2</v>
      </c>
      <c r="HZ31">
        <v>0.57389749999999995</v>
      </c>
      <c r="IA31">
        <v>10.736230000000001</v>
      </c>
      <c r="IB31">
        <v>1.163943E-4</v>
      </c>
      <c r="IC31" s="1">
        <v>4.8547020000000003E-2</v>
      </c>
      <c r="ID31">
        <v>0.5740788</v>
      </c>
      <c r="IE31">
        <v>11.48184</v>
      </c>
      <c r="IF31">
        <v>1.0683739999999999E-4</v>
      </c>
      <c r="IG31">
        <v>4.4355070000000003E-2</v>
      </c>
      <c r="IH31">
        <v>0.57425669999999995</v>
      </c>
      <c r="II31">
        <v>12.3063</v>
      </c>
      <c r="IJ31">
        <v>9.9620769999999998E-5</v>
      </c>
      <c r="IK31">
        <v>4.1151269999999997E-2</v>
      </c>
      <c r="IL31">
        <v>0.57441419999999999</v>
      </c>
      <c r="IM31">
        <v>12.977959999999999</v>
      </c>
      <c r="IN31">
        <v>9.4171010000000004E-5</v>
      </c>
      <c r="IO31">
        <v>3.8742319999999997E-2</v>
      </c>
      <c r="IP31">
        <v>0.57457049999999998</v>
      </c>
      <c r="IQ31">
        <v>12.56542</v>
      </c>
      <c r="IR31">
        <v>8.977326E-5</v>
      </c>
      <c r="IS31">
        <v>3.6794920000000002E-2</v>
      </c>
      <c r="IT31">
        <v>0.57476000000000005</v>
      </c>
      <c r="IU31">
        <v>11.64099</v>
      </c>
      <c r="IV31">
        <v>8.5737300000000003E-5</v>
      </c>
      <c r="IW31">
        <v>3.503394E-2</v>
      </c>
      <c r="IX31">
        <v>0.57489590000000002</v>
      </c>
      <c r="IY31">
        <v>10.80599</v>
      </c>
      <c r="IZ31">
        <v>8.2313510000000005E-5</v>
      </c>
      <c r="JA31">
        <v>3.3538350000000001E-2</v>
      </c>
      <c r="JB31">
        <v>0.57498749999999998</v>
      </c>
      <c r="JC31">
        <v>10.55742</v>
      </c>
      <c r="JD31">
        <v>7.9729670000000001E-5</v>
      </c>
      <c r="JE31">
        <v>3.2369889999999998E-2</v>
      </c>
      <c r="JF31">
        <v>0.57500269999999998</v>
      </c>
      <c r="JG31">
        <v>11.40559</v>
      </c>
      <c r="JH31">
        <v>7.9579449999999996E-5</v>
      </c>
      <c r="JI31">
        <v>3.2197160000000002E-2</v>
      </c>
      <c r="JJ31">
        <v>0.57500640000000003</v>
      </c>
      <c r="JK31">
        <v>12.40469</v>
      </c>
      <c r="JL31">
        <v>7.9630229999999997E-5</v>
      </c>
      <c r="JM31">
        <v>3.2191270000000001E-2</v>
      </c>
      <c r="JN31">
        <v>0.57498059999999995</v>
      </c>
      <c r="JO31">
        <v>13.11007</v>
      </c>
      <c r="JP31">
        <v>7.8336319999999999E-5</v>
      </c>
      <c r="JQ31">
        <v>3.1662999999999997E-2</v>
      </c>
      <c r="JR31">
        <v>0.57498099999999996</v>
      </c>
      <c r="JS31">
        <v>13.44234</v>
      </c>
      <c r="JT31">
        <v>7.6118550000000003E-5</v>
      </c>
      <c r="JU31">
        <v>3.075199E-2</v>
      </c>
      <c r="JV31">
        <v>0.57498769999999999</v>
      </c>
      <c r="JW31">
        <v>13.118220000000001</v>
      </c>
      <c r="JX31">
        <v>7.3575699999999994E-5</v>
      </c>
      <c r="JY31">
        <v>2.9705479999999999E-2</v>
      </c>
      <c r="JZ31">
        <v>0.5749571</v>
      </c>
      <c r="KA31">
        <v>12.12091</v>
      </c>
      <c r="KB31">
        <v>7.0654600000000006E-5</v>
      </c>
      <c r="KC31">
        <v>2.8506110000000001E-2</v>
      </c>
      <c r="KD31">
        <v>0.57493899999999998</v>
      </c>
      <c r="KE31">
        <v>10.99648</v>
      </c>
      <c r="KF31">
        <v>6.7962919999999994E-5</v>
      </c>
      <c r="KG31">
        <v>2.7407879999999999E-2</v>
      </c>
      <c r="KH31">
        <v>0.57481649999999995</v>
      </c>
      <c r="KI31">
        <v>10.51526</v>
      </c>
      <c r="KJ31">
        <v>6.61737E-5</v>
      </c>
      <c r="KK31">
        <v>2.6622449999999999E-2</v>
      </c>
      <c r="KL31">
        <v>0.57453969999999999</v>
      </c>
      <c r="KM31">
        <v>11.52181</v>
      </c>
      <c r="KN31">
        <v>6.7828879999999996E-5</v>
      </c>
      <c r="KO31">
        <v>2.7212480000000001E-2</v>
      </c>
      <c r="KP31">
        <v>0.57425369999999998</v>
      </c>
      <c r="KQ31">
        <v>13.008710000000001</v>
      </c>
      <c r="KR31">
        <v>6.954036E-5</v>
      </c>
      <c r="KS31">
        <v>2.7946430000000001E-2</v>
      </c>
      <c r="KT31">
        <v>0.57389489999999999</v>
      </c>
      <c r="KU31">
        <v>14.30884</v>
      </c>
      <c r="KV31">
        <v>6.9204140000000007E-5</v>
      </c>
      <c r="KW31">
        <v>2.7866289999999998E-2</v>
      </c>
      <c r="KX31">
        <v>0.57355239999999996</v>
      </c>
      <c r="KY31">
        <v>14.746259999999999</v>
      </c>
      <c r="KZ31">
        <v>6.7559730000000005E-5</v>
      </c>
      <c r="LA31">
        <v>2.7240170000000001E-2</v>
      </c>
      <c r="LB31">
        <v>0.57323349999999995</v>
      </c>
      <c r="LC31">
        <v>13.964370000000001</v>
      </c>
      <c r="LD31">
        <v>6.5251200000000003E-5</v>
      </c>
      <c r="LE31">
        <v>2.633506E-2</v>
      </c>
      <c r="LF31">
        <v>0.57292220000000005</v>
      </c>
      <c r="LG31">
        <v>12.510910000000001</v>
      </c>
      <c r="LH31">
        <v>6.2603999999999999E-5</v>
      </c>
      <c r="LI31">
        <v>2.5280190000000001E-2</v>
      </c>
      <c r="LJ31">
        <v>0.5726308</v>
      </c>
      <c r="LK31">
        <v>11.182639999999999</v>
      </c>
      <c r="LL31">
        <v>6.0024920000000003E-5</v>
      </c>
      <c r="LM31">
        <v>2.4251140000000001E-2</v>
      </c>
      <c r="LN31">
        <v>0.57243840000000001</v>
      </c>
      <c r="LO31">
        <v>10.76158</v>
      </c>
      <c r="LP31">
        <v>5.6896069999999997E-5</v>
      </c>
      <c r="LQ31">
        <v>2.303113E-2</v>
      </c>
      <c r="LR31">
        <v>0.5723897</v>
      </c>
      <c r="LS31">
        <v>11.88017</v>
      </c>
      <c r="LT31">
        <v>5.1444950000000003E-5</v>
      </c>
      <c r="LU31">
        <v>2.0888219999999999E-2</v>
      </c>
      <c r="LV31">
        <v>0.57244550000000005</v>
      </c>
      <c r="LW31">
        <v>13.394159999999999</v>
      </c>
      <c r="LX31">
        <v>4.6165970000000003E-5</v>
      </c>
      <c r="LY31">
        <v>1.8726409999999999E-2</v>
      </c>
      <c r="LZ31">
        <v>0.57246629999999998</v>
      </c>
      <c r="MA31">
        <v>14.599869999999999</v>
      </c>
      <c r="MB31">
        <v>4.2443320000000002E-5</v>
      </c>
      <c r="MC31">
        <v>1.7190150000000001E-2</v>
      </c>
      <c r="MD31">
        <v>0.57249499999999998</v>
      </c>
      <c r="ME31">
        <v>14.849410000000001</v>
      </c>
      <c r="MF31">
        <v>3.9929389999999997E-5</v>
      </c>
      <c r="MG31">
        <v>1.6150250000000001E-2</v>
      </c>
      <c r="MH31">
        <v>0.57251350000000001</v>
      </c>
      <c r="MI31">
        <v>13.990349999999999</v>
      </c>
      <c r="MJ31">
        <v>3.8022499999999997E-5</v>
      </c>
      <c r="MK31">
        <v>1.5373049999999999E-2</v>
      </c>
      <c r="ML31">
        <v>0.57250420000000002</v>
      </c>
      <c r="MM31">
        <v>12.48432</v>
      </c>
      <c r="MN31">
        <v>3.6440380000000003E-5</v>
      </c>
      <c r="MO31">
        <v>1.472971E-2</v>
      </c>
      <c r="MP31">
        <v>0.57253620000000005</v>
      </c>
      <c r="MQ31">
        <v>11.138500000000001</v>
      </c>
      <c r="MR31">
        <v>3.5025140000000001E-5</v>
      </c>
      <c r="MS31">
        <v>1.415719E-2</v>
      </c>
      <c r="MT31">
        <v>0.5727004</v>
      </c>
      <c r="MU31">
        <v>10.68519</v>
      </c>
      <c r="MV31">
        <v>3.3101919999999997E-5</v>
      </c>
      <c r="MW31">
        <v>1.341794E-2</v>
      </c>
      <c r="MX31">
        <v>0.57310260000000002</v>
      </c>
      <c r="MY31">
        <v>11.56772</v>
      </c>
      <c r="MZ31">
        <v>2.836785E-5</v>
      </c>
      <c r="NA31">
        <v>1.156626E-2</v>
      </c>
      <c r="NB31">
        <v>0.57358929999999997</v>
      </c>
      <c r="NC31">
        <v>12.203569999999999</v>
      </c>
      <c r="ND31">
        <v>2.3729429999999999E-5</v>
      </c>
      <c r="NE31">
        <v>9.6549909999999999E-3</v>
      </c>
      <c r="NF31">
        <v>0.57409429999999995</v>
      </c>
      <c r="NG31">
        <v>13.11946</v>
      </c>
      <c r="NH31">
        <v>2.0808299999999999E-5</v>
      </c>
      <c r="NI31">
        <v>8.4313889999999992E-3</v>
      </c>
      <c r="NJ31">
        <v>0.57458830000000005</v>
      </c>
      <c r="NK31">
        <v>13.53335</v>
      </c>
      <c r="NL31">
        <v>1.9157669999999999E-5</v>
      </c>
      <c r="NM31">
        <v>7.7338449999999996E-3</v>
      </c>
      <c r="NN31">
        <v>0.57505539999999999</v>
      </c>
      <c r="NO31">
        <v>13.32718</v>
      </c>
      <c r="NP31">
        <v>1.8186389999999999E-5</v>
      </c>
      <c r="NQ31">
        <v>7.3282010000000003E-3</v>
      </c>
      <c r="NR31">
        <v>0.57552550000000002</v>
      </c>
      <c r="NS31">
        <v>12.351100000000001</v>
      </c>
      <c r="NT31">
        <v>1.7500470000000001E-5</v>
      </c>
      <c r="NU31">
        <v>7.0406050000000001E-3</v>
      </c>
      <c r="NV31">
        <v>0.57597039999999999</v>
      </c>
      <c r="NW31">
        <v>11.309710000000001</v>
      </c>
      <c r="NX31">
        <v>1.6885919999999998E-5</v>
      </c>
      <c r="NY31">
        <v>6.7885280000000003E-3</v>
      </c>
      <c r="NZ31">
        <v>0.57620680000000002</v>
      </c>
      <c r="OA31">
        <v>11.07775</v>
      </c>
      <c r="OB31">
        <v>1.7195269999999999E-5</v>
      </c>
      <c r="OC31">
        <v>6.858622E-3</v>
      </c>
      <c r="OD31">
        <v>0.57611559999999995</v>
      </c>
      <c r="OE31">
        <v>12.312580000000001</v>
      </c>
      <c r="OF31">
        <v>2.0449809999999999E-5</v>
      </c>
      <c r="OG31">
        <v>8.0991750000000001E-3</v>
      </c>
      <c r="OH31">
        <v>0.57593439999999996</v>
      </c>
      <c r="OI31">
        <v>14.01328</v>
      </c>
      <c r="OJ31">
        <v>2.3784879999999999E-5</v>
      </c>
      <c r="OK31">
        <v>9.4672100000000002E-3</v>
      </c>
    </row>
    <row r="32" spans="1:401" x14ac:dyDescent="0.35">
      <c r="A32">
        <v>35</v>
      </c>
      <c r="B32" t="s">
        <v>4</v>
      </c>
      <c r="C32" t="s">
        <v>24</v>
      </c>
      <c r="D32" t="s">
        <v>37</v>
      </c>
      <c r="E32">
        <v>815.40089999999998</v>
      </c>
      <c r="F32">
        <v>0.66671340000000001</v>
      </c>
      <c r="G32">
        <v>12.449070000000001</v>
      </c>
      <c r="H32">
        <v>189.77269999999999</v>
      </c>
      <c r="I32">
        <v>70999.03</v>
      </c>
      <c r="J32">
        <v>0.66627860000000005</v>
      </c>
      <c r="K32">
        <v>13.27398</v>
      </c>
      <c r="L32">
        <v>4.4658680000000004</v>
      </c>
      <c r="M32">
        <v>1917.7159999999999</v>
      </c>
      <c r="N32">
        <v>0.66585669999999997</v>
      </c>
      <c r="O32">
        <v>14.209429999999999</v>
      </c>
      <c r="P32">
        <v>0.1088903</v>
      </c>
      <c r="Q32">
        <v>40.602870000000003</v>
      </c>
      <c r="R32">
        <v>0.66550480000000001</v>
      </c>
      <c r="S32">
        <v>14.63012</v>
      </c>
      <c r="T32" s="1">
        <v>6.9623710000000005E-2</v>
      </c>
      <c r="U32">
        <v>23.790109999999999</v>
      </c>
      <c r="V32">
        <v>0.66522179999999997</v>
      </c>
      <c r="W32">
        <v>14.6068</v>
      </c>
      <c r="X32" s="1">
        <v>6.127022E-2</v>
      </c>
      <c r="Y32" s="1">
        <v>20.939900000000002</v>
      </c>
      <c r="Z32">
        <v>0.66475859999999998</v>
      </c>
      <c r="AA32">
        <v>14.16982</v>
      </c>
      <c r="AB32" s="1">
        <v>5.4681390000000003E-2</v>
      </c>
      <c r="AC32" s="1">
        <v>18.672000000000001</v>
      </c>
      <c r="AD32">
        <v>0.6640952</v>
      </c>
      <c r="AE32">
        <v>13.332509999999999</v>
      </c>
      <c r="AF32" s="1">
        <v>4.8786429999999999E-2</v>
      </c>
      <c r="AG32" s="1">
        <v>16.677630000000001</v>
      </c>
      <c r="AH32">
        <v>0.66333549999999997</v>
      </c>
      <c r="AI32">
        <v>12.605370000000001</v>
      </c>
      <c r="AJ32" s="1">
        <v>4.3930869999999997E-2</v>
      </c>
      <c r="AK32" s="1">
        <v>15.020339999999999</v>
      </c>
      <c r="AL32">
        <v>0.66244919999999996</v>
      </c>
      <c r="AM32">
        <v>12.44092</v>
      </c>
      <c r="AN32" s="1">
        <v>4.0536839999999998E-2</v>
      </c>
      <c r="AO32" s="1">
        <v>13.85064</v>
      </c>
      <c r="AP32">
        <v>0.66149369999999996</v>
      </c>
      <c r="AQ32">
        <v>13.148020000000001</v>
      </c>
      <c r="AR32" s="1">
        <v>3.8471760000000001E-2</v>
      </c>
      <c r="AS32" s="1">
        <v>13.15681</v>
      </c>
      <c r="AT32">
        <v>0.66055339999999996</v>
      </c>
      <c r="AU32">
        <v>14.203670000000001</v>
      </c>
      <c r="AV32" s="1">
        <v>3.612493E-2</v>
      </c>
      <c r="AW32" s="1">
        <v>12.374560000000001</v>
      </c>
      <c r="AX32">
        <v>0.65958150000000004</v>
      </c>
      <c r="AY32">
        <v>14.84568</v>
      </c>
      <c r="AZ32" s="1">
        <v>3.3599669999999998E-2</v>
      </c>
      <c r="BA32" s="1">
        <v>11.526400000000001</v>
      </c>
      <c r="BB32">
        <v>0.65861210000000003</v>
      </c>
      <c r="BC32">
        <v>14.85655</v>
      </c>
      <c r="BD32" s="1">
        <v>3.1061040000000002E-2</v>
      </c>
      <c r="BE32" s="1">
        <v>10.67</v>
      </c>
      <c r="BF32">
        <v>0.65765289999999998</v>
      </c>
      <c r="BG32">
        <v>14.18383</v>
      </c>
      <c r="BH32" s="1">
        <v>2.8718469999999999E-2</v>
      </c>
      <c r="BI32" s="1">
        <v>9.874727</v>
      </c>
      <c r="BJ32">
        <v>0.65664979999999995</v>
      </c>
      <c r="BK32">
        <v>13.2498</v>
      </c>
      <c r="BL32" s="1">
        <v>2.6541559999999999E-2</v>
      </c>
      <c r="BM32" s="1">
        <v>9.1384950000000007</v>
      </c>
      <c r="BN32">
        <v>0.65550830000000004</v>
      </c>
      <c r="BO32">
        <v>12.51187</v>
      </c>
      <c r="BP32" s="1">
        <v>2.4477249999999999E-2</v>
      </c>
      <c r="BQ32" s="1">
        <v>8.4379919999999995</v>
      </c>
      <c r="BR32">
        <v>0.65337389999999995</v>
      </c>
      <c r="BS32">
        <v>12.352349999999999</v>
      </c>
      <c r="BT32" s="1">
        <v>2.51965E-2</v>
      </c>
      <c r="BU32" s="1">
        <v>8.6271100000000001</v>
      </c>
      <c r="BV32">
        <v>0.65058479999999996</v>
      </c>
      <c r="BW32">
        <v>12.76338</v>
      </c>
      <c r="BX32" s="1">
        <v>2.9577800000000001E-2</v>
      </c>
      <c r="BY32" s="1">
        <v>10.180009999999999</v>
      </c>
      <c r="BZ32">
        <v>0.64775369999999999</v>
      </c>
      <c r="CA32">
        <v>13.05982</v>
      </c>
      <c r="CB32" s="1">
        <v>3.112958E-2</v>
      </c>
      <c r="CC32" s="1">
        <v>10.81185</v>
      </c>
      <c r="CD32">
        <v>0.64482839999999997</v>
      </c>
      <c r="CE32">
        <v>13.23395</v>
      </c>
      <c r="CF32" s="1">
        <v>2.970161E-2</v>
      </c>
      <c r="CG32" s="1">
        <v>10.39686</v>
      </c>
      <c r="CH32">
        <v>0.64181310000000003</v>
      </c>
      <c r="CI32">
        <v>12.838039999999999</v>
      </c>
      <c r="CJ32" s="1">
        <v>2.7470669999999999E-2</v>
      </c>
      <c r="CK32" s="1">
        <v>9.6679940000000002</v>
      </c>
      <c r="CL32">
        <v>0.63884649999999998</v>
      </c>
      <c r="CM32">
        <v>12.17427</v>
      </c>
      <c r="CN32" s="1">
        <v>2.477565E-2</v>
      </c>
      <c r="CO32" s="1">
        <v>8.7701630000000002</v>
      </c>
      <c r="CP32">
        <v>0.63606819999999997</v>
      </c>
      <c r="CQ32">
        <v>11.449479999999999</v>
      </c>
      <c r="CR32" s="1">
        <v>2.214872E-2</v>
      </c>
      <c r="CS32" s="1">
        <v>7.8769770000000001</v>
      </c>
      <c r="CT32">
        <v>0.63328260000000003</v>
      </c>
      <c r="CU32">
        <v>11.00698</v>
      </c>
      <c r="CV32" s="1">
        <v>1.9752550000000001E-2</v>
      </c>
      <c r="CW32" s="1">
        <v>7.0584150000000001</v>
      </c>
      <c r="CX32">
        <v>0.63048079999999995</v>
      </c>
      <c r="CY32">
        <v>10.75356</v>
      </c>
      <c r="CZ32" s="1">
        <v>1.7491699999999999E-2</v>
      </c>
      <c r="DA32" s="1">
        <v>6.2820309999999999</v>
      </c>
      <c r="DB32">
        <v>0.62753610000000004</v>
      </c>
      <c r="DC32">
        <v>11.252739999999999</v>
      </c>
      <c r="DD32" s="1">
        <v>1.5431179999999999E-2</v>
      </c>
      <c r="DE32" s="1">
        <v>5.5698600000000003</v>
      </c>
      <c r="DF32">
        <v>0.6246313</v>
      </c>
      <c r="DG32">
        <v>11.722049999999999</v>
      </c>
      <c r="DH32" s="1">
        <v>1.367606E-2</v>
      </c>
      <c r="DI32" s="1">
        <v>4.9590350000000001</v>
      </c>
      <c r="DJ32">
        <v>0.62183279999999996</v>
      </c>
      <c r="DK32">
        <v>12.13743</v>
      </c>
      <c r="DL32" s="1">
        <v>1.220569E-2</v>
      </c>
      <c r="DM32" s="1">
        <v>4.4491959999999997</v>
      </c>
      <c r="DN32">
        <v>0.61885639999999997</v>
      </c>
      <c r="DO32">
        <v>12.130739999999999</v>
      </c>
      <c r="DP32" s="1">
        <v>1.06833E-2</v>
      </c>
      <c r="DQ32" s="1">
        <v>3.917179</v>
      </c>
      <c r="DR32">
        <v>0.61581330000000001</v>
      </c>
      <c r="DS32">
        <v>11.82246</v>
      </c>
      <c r="DT32" s="1">
        <v>9.3862389999999993E-3</v>
      </c>
      <c r="DU32" s="1">
        <v>3.4607899999999998</v>
      </c>
      <c r="DV32">
        <v>0.61267470000000002</v>
      </c>
      <c r="DW32">
        <v>11.121169999999999</v>
      </c>
      <c r="DX32" s="1">
        <v>8.2085130000000006E-3</v>
      </c>
      <c r="DY32" s="1">
        <v>3.0459320000000001</v>
      </c>
      <c r="DZ32">
        <v>0.61087210000000003</v>
      </c>
      <c r="EA32">
        <v>10.490259999999999</v>
      </c>
      <c r="EB32" s="1">
        <v>7.2148050000000003E-3</v>
      </c>
      <c r="EC32" s="1">
        <v>2.6890149999999999</v>
      </c>
      <c r="ED32">
        <v>0.60892639999999998</v>
      </c>
      <c r="EE32">
        <v>10.462820000000001</v>
      </c>
      <c r="EF32" s="1">
        <v>6.294844E-3</v>
      </c>
      <c r="EG32" s="1">
        <v>2.3571409999999999</v>
      </c>
      <c r="EH32">
        <v>0.60716040000000004</v>
      </c>
      <c r="EI32">
        <v>11.5915</v>
      </c>
      <c r="EJ32" s="1">
        <v>5.4802660000000001E-3</v>
      </c>
      <c r="EK32" s="1">
        <v>2.06128</v>
      </c>
      <c r="EL32">
        <v>0.60540210000000005</v>
      </c>
      <c r="EM32">
        <v>12.82423</v>
      </c>
      <c r="EN32" s="1">
        <v>4.7943969999999997E-3</v>
      </c>
      <c r="EO32" s="1">
        <v>1.809912</v>
      </c>
      <c r="EP32">
        <v>0.60456390000000004</v>
      </c>
      <c r="EQ32">
        <v>13.768890000000001</v>
      </c>
      <c r="ER32" s="1">
        <v>4.1992310000000003E-3</v>
      </c>
      <c r="ES32" s="1">
        <v>1.5900049999999999</v>
      </c>
      <c r="ET32">
        <v>0.60358339999999999</v>
      </c>
      <c r="EU32">
        <v>14.207369999999999</v>
      </c>
      <c r="EV32" s="1">
        <v>3.650974E-3</v>
      </c>
      <c r="EW32" s="1">
        <v>1.386768</v>
      </c>
      <c r="EX32">
        <v>0.60304239999999998</v>
      </c>
      <c r="EY32">
        <v>13.824249999999999</v>
      </c>
      <c r="EZ32" s="1">
        <v>3.1365149999999999E-3</v>
      </c>
      <c r="FA32" s="1">
        <v>1.1957530000000001</v>
      </c>
      <c r="FB32">
        <v>0.60280869999999998</v>
      </c>
      <c r="FC32">
        <v>12.544359999999999</v>
      </c>
      <c r="FD32" s="1">
        <v>2.6716209999999999E-3</v>
      </c>
      <c r="FE32" s="1">
        <v>1.021212</v>
      </c>
      <c r="FF32">
        <v>0.60229449999999995</v>
      </c>
      <c r="FG32">
        <v>11.166219999999999</v>
      </c>
      <c r="FH32" s="1">
        <v>2.2523349999999998E-3</v>
      </c>
      <c r="FI32" s="1">
        <v>0.86386850000000004</v>
      </c>
      <c r="FJ32">
        <v>0.60235700000000003</v>
      </c>
      <c r="FK32">
        <v>10.66348</v>
      </c>
      <c r="FL32" s="1">
        <v>1.874557E-3</v>
      </c>
      <c r="FM32" s="1">
        <v>0.72158979999999995</v>
      </c>
      <c r="FN32">
        <v>0.60313019999999995</v>
      </c>
      <c r="FO32">
        <v>11.764659999999999</v>
      </c>
      <c r="FP32" s="1">
        <v>1.38491E-3</v>
      </c>
      <c r="FQ32" s="1">
        <v>0.53702950000000005</v>
      </c>
      <c r="FR32">
        <v>0.60422869999999995</v>
      </c>
      <c r="FS32">
        <v>13.25939</v>
      </c>
      <c r="FT32" s="1">
        <v>9.3092049999999997E-4</v>
      </c>
      <c r="FU32" s="1">
        <v>0.36110720000000002</v>
      </c>
      <c r="FV32">
        <v>0.60503430000000002</v>
      </c>
      <c r="FW32">
        <v>14.292770000000001</v>
      </c>
      <c r="FX32" s="1">
        <v>6.4120650000000002E-4</v>
      </c>
      <c r="FY32" s="1">
        <v>0.24720539999999999</v>
      </c>
      <c r="FZ32">
        <v>0.60550210000000004</v>
      </c>
      <c r="GA32">
        <v>14.61403</v>
      </c>
      <c r="GB32" s="1">
        <v>4.8419720000000003E-4</v>
      </c>
      <c r="GC32" s="1">
        <v>0.1852182</v>
      </c>
      <c r="GD32">
        <v>0.60573140000000003</v>
      </c>
      <c r="GE32">
        <v>13.893739999999999</v>
      </c>
      <c r="GF32" s="1">
        <v>3.9676259999999998E-4</v>
      </c>
      <c r="GG32" s="1">
        <v>0.15084539999999999</v>
      </c>
      <c r="GH32">
        <v>0.60577360000000002</v>
      </c>
      <c r="GI32">
        <v>12.713089999999999</v>
      </c>
      <c r="GJ32" s="1">
        <v>3.4386490000000002E-4</v>
      </c>
      <c r="GK32" s="1">
        <v>0.13011030000000001</v>
      </c>
      <c r="GL32">
        <v>0.60571220000000003</v>
      </c>
      <c r="GM32">
        <v>11.55612</v>
      </c>
      <c r="GN32" s="1">
        <v>3.0808380000000001E-4</v>
      </c>
      <c r="GO32" s="1">
        <v>0.11615979999999999</v>
      </c>
      <c r="GP32">
        <v>0.60577239999999999</v>
      </c>
      <c r="GQ32">
        <v>11.001810000000001</v>
      </c>
      <c r="GR32" s="1">
        <v>2.7884989999999999E-4</v>
      </c>
      <c r="GS32" s="1">
        <v>0.1049078</v>
      </c>
      <c r="GT32">
        <v>0.60591519999999999</v>
      </c>
      <c r="GU32">
        <v>11.19903</v>
      </c>
      <c r="GV32" s="1">
        <v>2.4057939999999999E-4</v>
      </c>
      <c r="GW32" s="1">
        <v>9.0509279999999998E-2</v>
      </c>
      <c r="GX32">
        <v>0.60609919999999995</v>
      </c>
      <c r="GY32">
        <v>12.23123</v>
      </c>
      <c r="GZ32" s="1">
        <v>2.0399599999999999E-4</v>
      </c>
      <c r="HA32" s="1">
        <v>7.6446219999999995E-2</v>
      </c>
      <c r="HB32">
        <v>0.60621820000000004</v>
      </c>
      <c r="HC32">
        <v>12.993819999999999</v>
      </c>
      <c r="HD32" s="1">
        <v>1.793974E-4</v>
      </c>
      <c r="HE32" s="1">
        <v>6.6846970000000006E-2</v>
      </c>
      <c r="HF32">
        <v>0.60627719999999996</v>
      </c>
      <c r="HG32">
        <v>13.22902</v>
      </c>
      <c r="HH32">
        <v>1.6329110000000001E-4</v>
      </c>
      <c r="HI32" s="1">
        <v>6.0554719999999999E-2</v>
      </c>
      <c r="HJ32">
        <v>0.60634460000000001</v>
      </c>
      <c r="HK32">
        <v>12.48554</v>
      </c>
      <c r="HL32">
        <v>1.5177849999999999E-4</v>
      </c>
      <c r="HM32" s="1">
        <v>5.6035219999999997E-2</v>
      </c>
      <c r="HN32">
        <v>0.60634779999999999</v>
      </c>
      <c r="HO32">
        <v>11.598000000000001</v>
      </c>
      <c r="HP32">
        <v>1.4274869999999999E-4</v>
      </c>
      <c r="HQ32" s="1">
        <v>5.2490519999999999E-2</v>
      </c>
      <c r="HR32">
        <v>0.60635930000000005</v>
      </c>
      <c r="HS32">
        <v>10.929500000000001</v>
      </c>
      <c r="HT32">
        <v>1.3522440000000001E-4</v>
      </c>
      <c r="HU32" s="1">
        <v>4.9533750000000001E-2</v>
      </c>
      <c r="HV32">
        <v>0.60642960000000001</v>
      </c>
      <c r="HW32">
        <v>10.622529999999999</v>
      </c>
      <c r="HX32">
        <v>1.2788240000000001E-4</v>
      </c>
      <c r="HY32" s="1">
        <v>4.6706560000000001E-2</v>
      </c>
      <c r="HZ32">
        <v>0.60653570000000001</v>
      </c>
      <c r="IA32">
        <v>10.73494</v>
      </c>
      <c r="IB32">
        <v>1.1779480000000001E-4</v>
      </c>
      <c r="IC32" s="1">
        <v>4.2918159999999997E-2</v>
      </c>
      <c r="ID32">
        <v>0.60663509999999998</v>
      </c>
      <c r="IE32">
        <v>11.47715</v>
      </c>
      <c r="IF32">
        <v>1.079861E-4</v>
      </c>
      <c r="IG32">
        <v>3.9171520000000001E-2</v>
      </c>
      <c r="IH32">
        <v>0.60673390000000005</v>
      </c>
      <c r="II32">
        <v>12.30142</v>
      </c>
      <c r="IJ32">
        <v>1.004761E-4</v>
      </c>
      <c r="IK32">
        <v>3.62694E-2</v>
      </c>
      <c r="IL32">
        <v>0.60680400000000001</v>
      </c>
      <c r="IM32">
        <v>13.02332</v>
      </c>
      <c r="IN32">
        <v>9.4869770000000002E-5</v>
      </c>
      <c r="IO32">
        <v>3.410469E-2</v>
      </c>
      <c r="IP32">
        <v>0.60686419999999996</v>
      </c>
      <c r="IQ32">
        <v>12.63813</v>
      </c>
      <c r="IR32">
        <v>9.0328979999999994E-5</v>
      </c>
      <c r="IS32">
        <v>3.2351440000000002E-2</v>
      </c>
      <c r="IT32">
        <v>0.60690160000000004</v>
      </c>
      <c r="IU32">
        <v>11.73527</v>
      </c>
      <c r="IV32">
        <v>8.6246709999999996E-5</v>
      </c>
      <c r="IW32">
        <v>3.079732E-2</v>
      </c>
      <c r="IX32">
        <v>0.60697970000000001</v>
      </c>
      <c r="IY32">
        <v>10.866860000000001</v>
      </c>
      <c r="IZ32">
        <v>8.2766220000000002E-5</v>
      </c>
      <c r="JA32">
        <v>2.9466579999999999E-2</v>
      </c>
      <c r="JB32">
        <v>0.60697420000000002</v>
      </c>
      <c r="JC32">
        <v>10.55706</v>
      </c>
      <c r="JD32">
        <v>7.9963560000000005E-5</v>
      </c>
      <c r="JE32">
        <v>2.8377300000000001E-2</v>
      </c>
      <c r="JF32">
        <v>0.60691300000000004</v>
      </c>
      <c r="JG32">
        <v>11.40071</v>
      </c>
      <c r="JH32">
        <v>7.9537490000000001E-5</v>
      </c>
      <c r="JI32">
        <v>2.8131659999999999E-2</v>
      </c>
      <c r="JJ32">
        <v>0.60689159999999998</v>
      </c>
      <c r="JK32">
        <v>12.39053</v>
      </c>
      <c r="JL32">
        <v>7.9706040000000002E-5</v>
      </c>
      <c r="JM32">
        <v>2.8158579999999999E-2</v>
      </c>
      <c r="JN32">
        <v>0.60685579999999995</v>
      </c>
      <c r="JO32">
        <v>13.14311</v>
      </c>
      <c r="JP32">
        <v>7.8568729999999994E-5</v>
      </c>
      <c r="JQ32">
        <v>2.7747029999999999E-2</v>
      </c>
      <c r="JR32">
        <v>0.60679559999999999</v>
      </c>
      <c r="JS32">
        <v>13.53781</v>
      </c>
      <c r="JT32">
        <v>7.6435569999999995E-5</v>
      </c>
      <c r="JU32">
        <v>2.697987E-2</v>
      </c>
      <c r="JV32">
        <v>0.60680880000000004</v>
      </c>
      <c r="JW32">
        <v>13.2098</v>
      </c>
      <c r="JX32">
        <v>7.3928250000000005E-5</v>
      </c>
      <c r="JY32">
        <v>2.6076080000000001E-2</v>
      </c>
      <c r="JZ32">
        <v>0.60680199999999995</v>
      </c>
      <c r="KA32">
        <v>12.21679</v>
      </c>
      <c r="KB32">
        <v>7.1017119999999996E-5</v>
      </c>
      <c r="KC32">
        <v>2.5033239999999998E-2</v>
      </c>
      <c r="KD32">
        <v>0.60678679999999996</v>
      </c>
      <c r="KE32">
        <v>11.086259999999999</v>
      </c>
      <c r="KF32">
        <v>6.8319599999999996E-5</v>
      </c>
      <c r="KG32">
        <v>2.406906E-2</v>
      </c>
      <c r="KH32">
        <v>0.60670539999999995</v>
      </c>
      <c r="KI32">
        <v>10.52821</v>
      </c>
      <c r="KJ32">
        <v>6.624906E-5</v>
      </c>
      <c r="KK32">
        <v>2.3300310000000001E-2</v>
      </c>
      <c r="KL32">
        <v>0.60649620000000004</v>
      </c>
      <c r="KM32">
        <v>11.5136</v>
      </c>
      <c r="KN32">
        <v>6.752634E-5</v>
      </c>
      <c r="KO32">
        <v>2.3688620000000001E-2</v>
      </c>
      <c r="KP32">
        <v>0.60632050000000004</v>
      </c>
      <c r="KQ32">
        <v>12.99094</v>
      </c>
      <c r="KR32">
        <v>6.942199E-5</v>
      </c>
      <c r="KS32">
        <v>2.4384400000000001E-2</v>
      </c>
      <c r="KT32">
        <v>0.60612600000000005</v>
      </c>
      <c r="KU32">
        <v>14.360530000000001</v>
      </c>
      <c r="KV32">
        <v>6.9321999999999998E-5</v>
      </c>
      <c r="KW32">
        <v>2.439415E-2</v>
      </c>
      <c r="KX32">
        <v>0.60596709999999998</v>
      </c>
      <c r="KY32">
        <v>14.867789999999999</v>
      </c>
      <c r="KZ32">
        <v>6.7810139999999999E-5</v>
      </c>
      <c r="LA32">
        <v>2.3893230000000001E-2</v>
      </c>
      <c r="LB32">
        <v>0.60582480000000005</v>
      </c>
      <c r="LC32">
        <v>14.10913</v>
      </c>
      <c r="LD32">
        <v>6.5566990000000004E-5</v>
      </c>
      <c r="LE32">
        <v>2.3126250000000001E-2</v>
      </c>
      <c r="LF32">
        <v>0.60573460000000001</v>
      </c>
      <c r="LG32">
        <v>12.65713</v>
      </c>
      <c r="LH32">
        <v>6.2932600000000001E-5</v>
      </c>
      <c r="LI32">
        <v>2.2212490000000001E-2</v>
      </c>
      <c r="LJ32">
        <v>0.60561620000000005</v>
      </c>
      <c r="LK32">
        <v>11.28497</v>
      </c>
      <c r="LL32">
        <v>6.0352149999999998E-5</v>
      </c>
      <c r="LM32">
        <v>2.1314699999999999E-2</v>
      </c>
      <c r="LN32">
        <v>0.60562369999999999</v>
      </c>
      <c r="LO32">
        <v>10.77861</v>
      </c>
      <c r="LP32">
        <v>5.7386209999999997E-5</v>
      </c>
      <c r="LQ32">
        <v>2.0297519999999999E-2</v>
      </c>
      <c r="LR32">
        <v>0.60571319999999995</v>
      </c>
      <c r="LS32">
        <v>11.87533</v>
      </c>
      <c r="LT32">
        <v>5.2197319999999997E-5</v>
      </c>
      <c r="LU32">
        <v>1.851479E-2</v>
      </c>
      <c r="LV32">
        <v>0.60586510000000005</v>
      </c>
      <c r="LW32">
        <v>13.38326</v>
      </c>
      <c r="LX32">
        <v>4.67601E-5</v>
      </c>
      <c r="LY32">
        <v>1.6578639999999999E-2</v>
      </c>
      <c r="LZ32">
        <v>0.60596070000000002</v>
      </c>
      <c r="MA32">
        <v>14.66827</v>
      </c>
      <c r="MB32">
        <v>4.2854530000000003E-5</v>
      </c>
      <c r="MC32">
        <v>1.5174780000000001E-2</v>
      </c>
      <c r="MD32">
        <v>0.60599199999999998</v>
      </c>
      <c r="ME32">
        <v>14.983790000000001</v>
      </c>
      <c r="MF32">
        <v>4.0203590000000002E-5</v>
      </c>
      <c r="MG32">
        <v>1.422001E-2</v>
      </c>
      <c r="MH32">
        <v>0.60603399999999996</v>
      </c>
      <c r="MI32">
        <v>14.14387</v>
      </c>
      <c r="MJ32">
        <v>3.8246369999999998E-5</v>
      </c>
      <c r="MK32">
        <v>1.352335E-2</v>
      </c>
      <c r="ML32">
        <v>0.60605430000000005</v>
      </c>
      <c r="MM32">
        <v>12.624140000000001</v>
      </c>
      <c r="MN32">
        <v>3.6631439999999999E-5</v>
      </c>
      <c r="MO32">
        <v>1.2949250000000001E-2</v>
      </c>
      <c r="MP32">
        <v>0.60605169999999997</v>
      </c>
      <c r="MQ32">
        <v>11.24048</v>
      </c>
      <c r="MR32">
        <v>3.5200619999999998E-5</v>
      </c>
      <c r="MS32">
        <v>1.2443299999999999E-2</v>
      </c>
      <c r="MT32">
        <v>0.60620220000000002</v>
      </c>
      <c r="MU32">
        <v>10.69922</v>
      </c>
      <c r="MV32">
        <v>3.3464579999999997E-5</v>
      </c>
      <c r="MW32">
        <v>1.184957E-2</v>
      </c>
      <c r="MX32">
        <v>0.60646829999999996</v>
      </c>
      <c r="MY32">
        <v>11.55884</v>
      </c>
      <c r="MZ32">
        <v>2.904087E-5</v>
      </c>
      <c r="NA32">
        <v>1.0335789999999999E-2</v>
      </c>
      <c r="NB32">
        <v>0.60676070000000004</v>
      </c>
      <c r="NC32">
        <v>12.17882</v>
      </c>
      <c r="ND32">
        <v>2.4236510000000001E-5</v>
      </c>
      <c r="NE32">
        <v>8.6141740000000005E-3</v>
      </c>
      <c r="NF32">
        <v>0.60702350000000005</v>
      </c>
      <c r="NG32">
        <v>13.180009999999999</v>
      </c>
      <c r="NH32">
        <v>2.1109219999999999E-5</v>
      </c>
      <c r="NI32">
        <v>7.4747590000000001E-3</v>
      </c>
      <c r="NJ32">
        <v>0.60724739999999999</v>
      </c>
      <c r="NK32">
        <v>13.592000000000001</v>
      </c>
      <c r="NL32">
        <v>1.93195E-5</v>
      </c>
      <c r="NM32">
        <v>6.8177029999999996E-3</v>
      </c>
      <c r="NN32">
        <v>0.60741040000000002</v>
      </c>
      <c r="NO32">
        <v>13.40774</v>
      </c>
      <c r="NP32">
        <v>1.8297200000000002E-5</v>
      </c>
      <c r="NQ32">
        <v>6.444005E-3</v>
      </c>
      <c r="NR32">
        <v>0.60758080000000003</v>
      </c>
      <c r="NS32">
        <v>12.46285</v>
      </c>
      <c r="NT32">
        <v>1.7578790000000001E-5</v>
      </c>
      <c r="NU32">
        <v>6.1806309999999998E-3</v>
      </c>
      <c r="NV32">
        <v>0.60773580000000005</v>
      </c>
      <c r="NW32">
        <v>11.39068</v>
      </c>
      <c r="NX32">
        <v>1.6962119999999999E-5</v>
      </c>
      <c r="NY32">
        <v>5.9586309999999998E-3</v>
      </c>
      <c r="NZ32">
        <v>0.60770990000000003</v>
      </c>
      <c r="OA32">
        <v>11.09338</v>
      </c>
      <c r="OB32">
        <v>1.702673E-5</v>
      </c>
      <c r="OC32">
        <v>5.9470119999999998E-3</v>
      </c>
      <c r="OD32">
        <v>0.60748919999999995</v>
      </c>
      <c r="OE32">
        <v>12.31086</v>
      </c>
      <c r="OF32">
        <v>1.995736E-5</v>
      </c>
      <c r="OG32">
        <v>6.9208000000000004E-3</v>
      </c>
      <c r="OH32">
        <v>0.60722589999999999</v>
      </c>
      <c r="OI32">
        <v>14.010350000000001</v>
      </c>
      <c r="OJ32">
        <v>2.3440819999999999E-5</v>
      </c>
      <c r="OK32">
        <v>8.1578929999999994E-3</v>
      </c>
    </row>
    <row r="33" spans="1:401" x14ac:dyDescent="0.35">
      <c r="A33">
        <v>36</v>
      </c>
      <c r="B33" t="s">
        <v>4</v>
      </c>
      <c r="C33" t="s">
        <v>24</v>
      </c>
      <c r="D33" t="s">
        <v>38</v>
      </c>
      <c r="E33">
        <v>821.43299999999999</v>
      </c>
      <c r="F33">
        <v>0.8564811</v>
      </c>
      <c r="G33">
        <v>12.43975</v>
      </c>
      <c r="H33">
        <v>229.4939</v>
      </c>
      <c r="I33">
        <v>79548.44</v>
      </c>
      <c r="J33">
        <v>0.85579479999999997</v>
      </c>
      <c r="K33">
        <v>13.257999999999999</v>
      </c>
      <c r="L33">
        <v>7.3730140000000004</v>
      </c>
      <c r="M33">
        <v>3048.2289999999998</v>
      </c>
      <c r="N33">
        <v>0.85479380000000005</v>
      </c>
      <c r="O33">
        <v>14.20068</v>
      </c>
      <c r="P33">
        <v>0.13660749999999999</v>
      </c>
      <c r="Q33">
        <v>50.869700000000002</v>
      </c>
      <c r="R33">
        <v>0.85391139999999999</v>
      </c>
      <c r="S33">
        <v>14.684010000000001</v>
      </c>
      <c r="T33" s="1">
        <v>7.0496020000000006E-2</v>
      </c>
      <c r="U33">
        <v>22.727650000000001</v>
      </c>
      <c r="V33">
        <v>0.8531301</v>
      </c>
      <c r="W33">
        <v>14.679880000000001</v>
      </c>
      <c r="X33" s="1">
        <v>6.2022620000000001E-2</v>
      </c>
      <c r="Y33" s="1">
        <v>19.988959999999999</v>
      </c>
      <c r="Z33">
        <v>0.85213139999999998</v>
      </c>
      <c r="AA33">
        <v>14.24047</v>
      </c>
      <c r="AB33" s="1">
        <v>5.5206419999999999E-2</v>
      </c>
      <c r="AC33" s="1">
        <v>17.777660000000001</v>
      </c>
      <c r="AD33">
        <v>0.85088739999999996</v>
      </c>
      <c r="AE33">
        <v>13.403029999999999</v>
      </c>
      <c r="AF33" s="1">
        <v>4.9299639999999999E-2</v>
      </c>
      <c r="AG33" s="1">
        <v>15.899459999999999</v>
      </c>
      <c r="AH33">
        <v>0.84951600000000005</v>
      </c>
      <c r="AI33">
        <v>12.643689999999999</v>
      </c>
      <c r="AJ33" s="1">
        <v>4.4327810000000002E-2</v>
      </c>
      <c r="AK33" s="1">
        <v>14.30059</v>
      </c>
      <c r="AL33">
        <v>0.84799440000000004</v>
      </c>
      <c r="AM33">
        <v>12.435140000000001</v>
      </c>
      <c r="AN33" s="1">
        <v>4.0765919999999997E-2</v>
      </c>
      <c r="AO33" s="1">
        <v>13.14443</v>
      </c>
      <c r="AP33">
        <v>0.84637700000000005</v>
      </c>
      <c r="AQ33">
        <v>13.135719999999999</v>
      </c>
      <c r="AR33" s="1">
        <v>3.8663019999999999E-2</v>
      </c>
      <c r="AS33" s="1">
        <v>12.476240000000001</v>
      </c>
      <c r="AT33">
        <v>0.84472729999999996</v>
      </c>
      <c r="AU33">
        <v>14.19195</v>
      </c>
      <c r="AV33" s="1">
        <v>3.6345309999999999E-2</v>
      </c>
      <c r="AW33" s="1">
        <v>11.75235</v>
      </c>
      <c r="AX33">
        <v>0.84306400000000004</v>
      </c>
      <c r="AY33">
        <v>14.891030000000001</v>
      </c>
      <c r="AZ33" s="1">
        <v>3.3831269999999997E-2</v>
      </c>
      <c r="BA33" s="1">
        <v>10.959149999999999</v>
      </c>
      <c r="BB33">
        <v>0.84136750000000005</v>
      </c>
      <c r="BC33">
        <v>14.943680000000001</v>
      </c>
      <c r="BD33" s="1">
        <v>3.1290600000000002E-2</v>
      </c>
      <c r="BE33" s="1">
        <v>10.15326</v>
      </c>
      <c r="BF33">
        <v>0.83965299999999998</v>
      </c>
      <c r="BG33">
        <v>14.274039999999999</v>
      </c>
      <c r="BH33" s="1">
        <v>2.8919960000000001E-2</v>
      </c>
      <c r="BI33" s="1">
        <v>9.3956339999999994</v>
      </c>
      <c r="BJ33">
        <v>0.83793740000000005</v>
      </c>
      <c r="BK33">
        <v>13.334239999999999</v>
      </c>
      <c r="BL33" s="1">
        <v>2.673973E-2</v>
      </c>
      <c r="BM33" s="1">
        <v>8.7014999999999993</v>
      </c>
      <c r="BN33">
        <v>0.83600019999999997</v>
      </c>
      <c r="BO33">
        <v>12.555479999999999</v>
      </c>
      <c r="BP33" s="1">
        <v>2.4652279999999999E-2</v>
      </c>
      <c r="BQ33" s="1">
        <v>8.0347860000000004</v>
      </c>
      <c r="BR33">
        <v>0.83277599999999996</v>
      </c>
      <c r="BS33">
        <v>12.35511</v>
      </c>
      <c r="BT33" s="1">
        <v>2.4867589999999998E-2</v>
      </c>
      <c r="BU33" s="1">
        <v>8.048171</v>
      </c>
      <c r="BV33">
        <v>0.82842000000000005</v>
      </c>
      <c r="BW33">
        <v>12.76835</v>
      </c>
      <c r="BX33" s="1">
        <v>2.924158E-2</v>
      </c>
      <c r="BY33" s="1">
        <v>9.5016859999999994</v>
      </c>
      <c r="BZ33">
        <v>0.82380310000000001</v>
      </c>
      <c r="CA33">
        <v>13.07227</v>
      </c>
      <c r="CB33" s="1">
        <v>3.109868E-2</v>
      </c>
      <c r="CC33" s="1">
        <v>10.21843</v>
      </c>
      <c r="CD33">
        <v>0.81891800000000003</v>
      </c>
      <c r="CE33">
        <v>13.29128</v>
      </c>
      <c r="CF33" s="1">
        <v>2.989141E-2</v>
      </c>
      <c r="CG33" s="1">
        <v>9.9226960000000002</v>
      </c>
      <c r="CH33">
        <v>0.81382639999999995</v>
      </c>
      <c r="CI33">
        <v>12.905860000000001</v>
      </c>
      <c r="CJ33" s="1">
        <v>2.7689990000000001E-2</v>
      </c>
      <c r="CK33" s="1">
        <v>9.2578130000000005</v>
      </c>
      <c r="CL33">
        <v>0.80822150000000004</v>
      </c>
      <c r="CM33">
        <v>12.25159</v>
      </c>
      <c r="CN33" s="1">
        <v>2.5030030000000002E-2</v>
      </c>
      <c r="CO33" s="1">
        <v>8.4351640000000003</v>
      </c>
      <c r="CP33">
        <v>0.80272969999999999</v>
      </c>
      <c r="CQ33">
        <v>11.513310000000001</v>
      </c>
      <c r="CR33" s="1">
        <v>2.238482E-2</v>
      </c>
      <c r="CS33" s="1">
        <v>7.593769</v>
      </c>
      <c r="CT33">
        <v>0.79715259999999999</v>
      </c>
      <c r="CU33">
        <v>11.04311</v>
      </c>
      <c r="CV33" s="1">
        <v>1.9971940000000001E-2</v>
      </c>
      <c r="CW33" s="1">
        <v>6.8210129999999998</v>
      </c>
      <c r="CX33">
        <v>0.7914833</v>
      </c>
      <c r="CY33">
        <v>10.777369999999999</v>
      </c>
      <c r="CZ33" s="1">
        <v>1.7700239999999999E-2</v>
      </c>
      <c r="DA33" s="1">
        <v>6.0886389999999997</v>
      </c>
      <c r="DB33">
        <v>0.78556309999999996</v>
      </c>
      <c r="DC33">
        <v>11.25229</v>
      </c>
      <c r="DD33" s="1">
        <v>1.561618E-2</v>
      </c>
      <c r="DE33" s="1">
        <v>5.4106040000000002</v>
      </c>
      <c r="DF33">
        <v>0.77968369999999998</v>
      </c>
      <c r="DG33">
        <v>11.715529999999999</v>
      </c>
      <c r="DH33" s="1">
        <v>1.3829259999999999E-2</v>
      </c>
      <c r="DI33" s="1">
        <v>4.8241160000000001</v>
      </c>
      <c r="DJ33">
        <v>0.77391469999999996</v>
      </c>
      <c r="DK33">
        <v>12.179500000000001</v>
      </c>
      <c r="DL33" s="1">
        <v>1.235177E-2</v>
      </c>
      <c r="DM33" s="1">
        <v>4.3229050000000004</v>
      </c>
      <c r="DN33">
        <v>0.76794399999999996</v>
      </c>
      <c r="DO33">
        <v>12.19014</v>
      </c>
      <c r="DP33" s="1">
        <v>1.0826880000000001E-2</v>
      </c>
      <c r="DQ33" s="1">
        <v>3.7958750000000001</v>
      </c>
      <c r="DR33">
        <v>0.7613915</v>
      </c>
      <c r="DS33">
        <v>11.88757</v>
      </c>
      <c r="DT33" s="1">
        <v>9.5108429999999997E-3</v>
      </c>
      <c r="DU33" s="1">
        <v>3.3372980000000001</v>
      </c>
      <c r="DV33">
        <v>0.75356920000000005</v>
      </c>
      <c r="DW33">
        <v>11.193960000000001</v>
      </c>
      <c r="DX33" s="1">
        <v>8.3165779999999998E-3</v>
      </c>
      <c r="DY33" s="1">
        <v>2.9237120000000001</v>
      </c>
      <c r="DZ33">
        <v>0.74746310000000005</v>
      </c>
      <c r="EA33">
        <v>10.538639999999999</v>
      </c>
      <c r="EB33" s="1">
        <v>7.3134489999999996E-3</v>
      </c>
      <c r="EC33" s="1">
        <v>2.5656430000000001</v>
      </c>
      <c r="ED33">
        <v>0.74083549999999998</v>
      </c>
      <c r="EE33">
        <v>10.45861</v>
      </c>
      <c r="EF33" s="1">
        <v>6.384252E-3</v>
      </c>
      <c r="EG33" s="1">
        <v>2.234782</v>
      </c>
      <c r="EH33">
        <v>0.73419860000000003</v>
      </c>
      <c r="EI33">
        <v>11.568160000000001</v>
      </c>
      <c r="EJ33" s="1">
        <v>5.5612300000000003E-3</v>
      </c>
      <c r="EK33" s="1">
        <v>1.941019</v>
      </c>
      <c r="EL33">
        <v>0.7272708</v>
      </c>
      <c r="EM33">
        <v>12.80977</v>
      </c>
      <c r="EN33" s="1">
        <v>4.8585750000000004E-3</v>
      </c>
      <c r="EO33" s="1">
        <v>1.6887369999999999</v>
      </c>
      <c r="EP33">
        <v>0.72163359999999999</v>
      </c>
      <c r="EQ33">
        <v>13.79744</v>
      </c>
      <c r="ER33" s="1">
        <v>4.2585210000000004E-3</v>
      </c>
      <c r="ES33" s="1">
        <v>1.4919199999999999</v>
      </c>
      <c r="ET33">
        <v>0.71549680000000004</v>
      </c>
      <c r="EU33">
        <v>14.281180000000001</v>
      </c>
      <c r="EV33" s="1">
        <v>3.7050709999999999E-3</v>
      </c>
      <c r="EW33" s="1">
        <v>1.310039</v>
      </c>
      <c r="EX33">
        <v>0.70879879999999995</v>
      </c>
      <c r="EY33">
        <v>13.92914</v>
      </c>
      <c r="EZ33" s="1">
        <v>3.1891599999999999E-3</v>
      </c>
      <c r="FA33" s="1">
        <v>1.1393489999999999</v>
      </c>
      <c r="FB33">
        <v>0.70210320000000004</v>
      </c>
      <c r="FC33">
        <v>12.67253</v>
      </c>
      <c r="FD33" s="1">
        <v>2.7180749999999999E-3</v>
      </c>
      <c r="FE33" s="1">
        <v>0.98053539999999995</v>
      </c>
      <c r="FF33">
        <v>0.69497310000000001</v>
      </c>
      <c r="FG33">
        <v>11.283939999999999</v>
      </c>
      <c r="FH33" s="1">
        <v>2.2937040000000001E-3</v>
      </c>
      <c r="FI33" s="1">
        <v>0.83645670000000005</v>
      </c>
      <c r="FJ33">
        <v>0.68954029999999999</v>
      </c>
      <c r="FK33">
        <v>10.67351</v>
      </c>
      <c r="FL33" s="1">
        <v>1.9183080000000001E-3</v>
      </c>
      <c r="FM33" s="1">
        <v>0.70640890000000001</v>
      </c>
      <c r="FN33">
        <v>0.686141</v>
      </c>
      <c r="FO33">
        <v>11.726419999999999</v>
      </c>
      <c r="FP33" s="1">
        <v>1.441009E-3</v>
      </c>
      <c r="FQ33" s="1">
        <v>0.53763590000000006</v>
      </c>
      <c r="FR33">
        <v>0.68433929999999998</v>
      </c>
      <c r="FS33">
        <v>13.21444</v>
      </c>
      <c r="FT33" s="1">
        <v>9.7409560000000001E-4</v>
      </c>
      <c r="FU33" s="1">
        <v>0.36541040000000002</v>
      </c>
      <c r="FV33">
        <v>0.6831874</v>
      </c>
      <c r="FW33">
        <v>14.320930000000001</v>
      </c>
      <c r="FX33" s="1">
        <v>6.6632110000000003E-4</v>
      </c>
      <c r="FY33" s="1">
        <v>0.24920790000000001</v>
      </c>
      <c r="FZ33">
        <v>0.68223270000000003</v>
      </c>
      <c r="GA33">
        <v>14.71881</v>
      </c>
      <c r="GB33" s="1">
        <v>4.9767919999999996E-4</v>
      </c>
      <c r="GC33" s="1">
        <v>0.1849616</v>
      </c>
      <c r="GD33">
        <v>0.68139260000000001</v>
      </c>
      <c r="GE33">
        <v>14.02806</v>
      </c>
      <c r="GF33" s="1">
        <v>4.0455979999999998E-4</v>
      </c>
      <c r="GG33" s="1">
        <v>0.14957880000000001</v>
      </c>
      <c r="GH33">
        <v>0.68056779999999995</v>
      </c>
      <c r="GI33">
        <v>12.85224</v>
      </c>
      <c r="GJ33" s="1">
        <v>3.4878470000000001E-4</v>
      </c>
      <c r="GK33" s="1">
        <v>0.12844510000000001</v>
      </c>
      <c r="GL33">
        <v>0.67971859999999995</v>
      </c>
      <c r="GM33">
        <v>11.668559999999999</v>
      </c>
      <c r="GN33" s="1">
        <v>3.116363E-4</v>
      </c>
      <c r="GO33" s="1">
        <v>0.11444699999999999</v>
      </c>
      <c r="GP33">
        <v>0.67908630000000003</v>
      </c>
      <c r="GQ33">
        <v>11.042289999999999</v>
      </c>
      <c r="GR33" s="1">
        <v>2.8236249999999999E-4</v>
      </c>
      <c r="GS33" s="1">
        <v>0.1035238</v>
      </c>
      <c r="GT33">
        <v>0.67873839999999996</v>
      </c>
      <c r="GU33">
        <v>11.1912</v>
      </c>
      <c r="GV33" s="1">
        <v>2.4516270000000002E-4</v>
      </c>
      <c r="GW33" s="1">
        <v>8.9971990000000002E-2</v>
      </c>
      <c r="GX33">
        <v>0.67863399999999996</v>
      </c>
      <c r="GY33">
        <v>12.22268</v>
      </c>
      <c r="GZ33" s="1">
        <v>2.076131E-4</v>
      </c>
      <c r="HA33" s="1">
        <v>7.5957899999999995E-2</v>
      </c>
      <c r="HB33">
        <v>0.67860319999999996</v>
      </c>
      <c r="HC33">
        <v>12.9847</v>
      </c>
      <c r="HD33" s="1">
        <v>1.8171499999999999E-4</v>
      </c>
      <c r="HE33" s="1">
        <v>6.6110089999999996E-2</v>
      </c>
      <c r="HF33">
        <v>0.6785679</v>
      </c>
      <c r="HG33">
        <v>13.29862</v>
      </c>
      <c r="HH33">
        <v>1.6489050000000001E-4</v>
      </c>
      <c r="HI33" s="1">
        <v>5.9696199999999998E-2</v>
      </c>
      <c r="HJ33">
        <v>0.67858229999999997</v>
      </c>
      <c r="HK33">
        <v>12.58079</v>
      </c>
      <c r="HL33">
        <v>1.5297640000000001E-4</v>
      </c>
      <c r="HM33" s="1">
        <v>5.513241E-2</v>
      </c>
      <c r="HN33">
        <v>0.67858289999999999</v>
      </c>
      <c r="HO33">
        <v>11.696059999999999</v>
      </c>
      <c r="HP33">
        <v>1.4371490000000001E-4</v>
      </c>
      <c r="HQ33" s="1">
        <v>5.158488E-2</v>
      </c>
      <c r="HR33">
        <v>0.6785989</v>
      </c>
      <c r="HS33">
        <v>10.97874</v>
      </c>
      <c r="HT33">
        <v>1.3604280000000001E-4</v>
      </c>
      <c r="HU33" s="1">
        <v>4.864342E-2</v>
      </c>
      <c r="HV33">
        <v>0.67865249999999999</v>
      </c>
      <c r="HW33">
        <v>10.63608</v>
      </c>
      <c r="HX33">
        <v>1.288393E-4</v>
      </c>
      <c r="HY33" s="1">
        <v>4.5925580000000001E-2</v>
      </c>
      <c r="HZ33">
        <v>0.67882290000000001</v>
      </c>
      <c r="IA33">
        <v>10.723800000000001</v>
      </c>
      <c r="IB33">
        <v>1.1901609999999999E-4</v>
      </c>
      <c r="IC33" s="1">
        <v>4.2328409999999997E-2</v>
      </c>
      <c r="ID33">
        <v>0.679068</v>
      </c>
      <c r="IE33">
        <v>11.4473</v>
      </c>
      <c r="IF33">
        <v>1.090166E-4</v>
      </c>
      <c r="IG33">
        <v>3.8601139999999999E-2</v>
      </c>
      <c r="IH33">
        <v>0.67935380000000001</v>
      </c>
      <c r="II33">
        <v>12.270300000000001</v>
      </c>
      <c r="IJ33">
        <v>1.0124860000000001E-4</v>
      </c>
      <c r="IK33">
        <v>3.5666150000000001E-2</v>
      </c>
      <c r="IL33">
        <v>0.6796394</v>
      </c>
      <c r="IM33">
        <v>13.045640000000001</v>
      </c>
      <c r="IN33">
        <v>9.5485369999999997E-5</v>
      </c>
      <c r="IO33">
        <v>3.3484390000000003E-2</v>
      </c>
      <c r="IP33">
        <v>0.67992719999999995</v>
      </c>
      <c r="IQ33">
        <v>12.711639999999999</v>
      </c>
      <c r="IR33">
        <v>9.0815689999999998E-5</v>
      </c>
      <c r="IS33">
        <v>3.1718490000000002E-2</v>
      </c>
      <c r="IT33">
        <v>0.68017240000000001</v>
      </c>
      <c r="IU33">
        <v>11.83039</v>
      </c>
      <c r="IV33">
        <v>8.6699930000000002E-5</v>
      </c>
      <c r="IW33">
        <v>3.018266E-2</v>
      </c>
      <c r="IX33">
        <v>0.68046589999999996</v>
      </c>
      <c r="IY33">
        <v>10.93716</v>
      </c>
      <c r="IZ33">
        <v>8.3160769999999996E-5</v>
      </c>
      <c r="JA33">
        <v>2.8855539999999999E-2</v>
      </c>
      <c r="JB33">
        <v>0.68069000000000002</v>
      </c>
      <c r="JC33">
        <v>10.55836</v>
      </c>
      <c r="JD33">
        <v>8.0201010000000001E-5</v>
      </c>
      <c r="JE33">
        <v>2.7734640000000001E-2</v>
      </c>
      <c r="JF33">
        <v>0.68080289999999999</v>
      </c>
      <c r="JG33">
        <v>11.36725</v>
      </c>
      <c r="JH33">
        <v>7.9518079999999999E-5</v>
      </c>
      <c r="JI33">
        <v>2.7394910000000001E-2</v>
      </c>
      <c r="JJ33">
        <v>0.6808438</v>
      </c>
      <c r="JK33">
        <v>12.354010000000001</v>
      </c>
      <c r="JL33">
        <v>7.9754540000000006E-5</v>
      </c>
      <c r="JM33">
        <v>2.7436220000000001E-2</v>
      </c>
      <c r="JN33">
        <v>0.68086349999999995</v>
      </c>
      <c r="JO33">
        <v>13.14029</v>
      </c>
      <c r="JP33">
        <v>7.8755729999999998E-5</v>
      </c>
      <c r="JQ33">
        <v>2.7083570000000001E-2</v>
      </c>
      <c r="JR33">
        <v>0.68084999999999996</v>
      </c>
      <c r="JS33">
        <v>13.60398</v>
      </c>
      <c r="JT33">
        <v>7.6705390000000005E-5</v>
      </c>
      <c r="JU33">
        <v>2.6365449999999999E-2</v>
      </c>
      <c r="JV33">
        <v>0.68085220000000002</v>
      </c>
      <c r="JW33">
        <v>13.30292</v>
      </c>
      <c r="JX33">
        <v>7.4225460000000007E-5</v>
      </c>
      <c r="JY33">
        <v>2.5494960000000001E-2</v>
      </c>
      <c r="JZ33">
        <v>0.68083050000000001</v>
      </c>
      <c r="KA33">
        <v>12.314</v>
      </c>
      <c r="KB33">
        <v>7.1337939999999996E-5</v>
      </c>
      <c r="KC33">
        <v>2.4489730000000001E-2</v>
      </c>
      <c r="KD33">
        <v>0.68084599999999995</v>
      </c>
      <c r="KE33">
        <v>11.186120000000001</v>
      </c>
      <c r="KF33">
        <v>6.8625679999999994E-5</v>
      </c>
      <c r="KG33">
        <v>2.3543999999999999E-2</v>
      </c>
      <c r="KH33">
        <v>0.68070850000000005</v>
      </c>
      <c r="KI33">
        <v>10.54279</v>
      </c>
      <c r="KJ33">
        <v>6.6361809999999999E-5</v>
      </c>
      <c r="KK33">
        <v>2.2735120000000001E-2</v>
      </c>
      <c r="KL33">
        <v>0.68035219999999996</v>
      </c>
      <c r="KM33">
        <v>11.4755</v>
      </c>
      <c r="KN33">
        <v>6.727623E-5</v>
      </c>
      <c r="KO33">
        <v>2.2982599999999999E-2</v>
      </c>
      <c r="KP33">
        <v>0.67987900000000001</v>
      </c>
      <c r="KQ33">
        <v>12.937279999999999</v>
      </c>
      <c r="KR33">
        <v>6.9289049999999997E-5</v>
      </c>
      <c r="KS33">
        <v>2.3701489999999999E-2</v>
      </c>
      <c r="KT33">
        <v>0.67933069999999995</v>
      </c>
      <c r="KU33">
        <v>14.35834</v>
      </c>
      <c r="KV33">
        <v>6.9404610000000004E-5</v>
      </c>
      <c r="KW33">
        <v>2.379889E-2</v>
      </c>
      <c r="KX33">
        <v>0.67878000000000005</v>
      </c>
      <c r="KY33">
        <v>14.95309</v>
      </c>
      <c r="KZ33">
        <v>6.8016570000000007E-5</v>
      </c>
      <c r="LA33">
        <v>2.336715E-2</v>
      </c>
      <c r="LB33">
        <v>0.67820619999999998</v>
      </c>
      <c r="LC33">
        <v>14.252660000000001</v>
      </c>
      <c r="LD33">
        <v>6.583235E-5</v>
      </c>
      <c r="LE33">
        <v>2.2653050000000001E-2</v>
      </c>
      <c r="LF33">
        <v>0.67764170000000001</v>
      </c>
      <c r="LG33">
        <v>12.80603</v>
      </c>
      <c r="LH33">
        <v>6.3218990000000005E-5</v>
      </c>
      <c r="LI33">
        <v>2.1783190000000001E-2</v>
      </c>
      <c r="LJ33">
        <v>0.6770813</v>
      </c>
      <c r="LK33">
        <v>11.400790000000001</v>
      </c>
      <c r="LL33">
        <v>6.0634360000000001E-5</v>
      </c>
      <c r="LM33">
        <v>2.0916179999999999E-2</v>
      </c>
      <c r="LN33">
        <v>0.67664409999999997</v>
      </c>
      <c r="LO33">
        <v>10.790509999999999</v>
      </c>
      <c r="LP33">
        <v>5.7778139999999998E-5</v>
      </c>
      <c r="LQ33">
        <v>1.9968409999999999E-2</v>
      </c>
      <c r="LR33">
        <v>0.67644389999999999</v>
      </c>
      <c r="LS33">
        <v>11.838559999999999</v>
      </c>
      <c r="LT33">
        <v>5.2844859999999997E-5</v>
      </c>
      <c r="LU33">
        <v>1.8328690000000002E-2</v>
      </c>
      <c r="LV33">
        <v>0.6763652</v>
      </c>
      <c r="LW33">
        <v>13.330120000000001</v>
      </c>
      <c r="LX33">
        <v>4.7298049999999997E-5</v>
      </c>
      <c r="LY33">
        <v>1.6407620000000001E-2</v>
      </c>
      <c r="LZ33">
        <v>0.67635160000000005</v>
      </c>
      <c r="MA33">
        <v>14.69096</v>
      </c>
      <c r="MB33">
        <v>4.32279E-5</v>
      </c>
      <c r="MC33">
        <v>1.497736E-2</v>
      </c>
      <c r="MD33">
        <v>0.67633469999999996</v>
      </c>
      <c r="ME33">
        <v>15.08314</v>
      </c>
      <c r="MF33">
        <v>4.0451470000000002E-5</v>
      </c>
      <c r="MG33">
        <v>1.39986E-2</v>
      </c>
      <c r="MH33">
        <v>0.67633010000000005</v>
      </c>
      <c r="MI33">
        <v>14.29754</v>
      </c>
      <c r="MJ33">
        <v>3.8446279999999997E-5</v>
      </c>
      <c r="MK33">
        <v>1.3299679999999999E-2</v>
      </c>
      <c r="ML33">
        <v>0.67633069999999995</v>
      </c>
      <c r="MM33">
        <v>12.76956</v>
      </c>
      <c r="MN33">
        <v>3.68002E-5</v>
      </c>
      <c r="MO33">
        <v>1.2726950000000001E-2</v>
      </c>
      <c r="MP33">
        <v>0.67634740000000004</v>
      </c>
      <c r="MQ33">
        <v>11.356490000000001</v>
      </c>
      <c r="MR33">
        <v>3.5354429999999997E-5</v>
      </c>
      <c r="MS33">
        <v>1.2226310000000001E-2</v>
      </c>
      <c r="MT33">
        <v>0.67655589999999999</v>
      </c>
      <c r="MU33">
        <v>10.711370000000001</v>
      </c>
      <c r="MV33">
        <v>3.3738680000000001E-5</v>
      </c>
      <c r="MW33">
        <v>1.1682049999999999E-2</v>
      </c>
      <c r="MX33">
        <v>0.67708900000000005</v>
      </c>
      <c r="MY33">
        <v>11.53856</v>
      </c>
      <c r="MZ33">
        <v>2.9618550000000001E-5</v>
      </c>
      <c r="NA33">
        <v>1.031193E-2</v>
      </c>
      <c r="NB33">
        <v>0.67780510000000005</v>
      </c>
      <c r="NC33">
        <v>12.139110000000001</v>
      </c>
      <c r="ND33">
        <v>2.4701020000000001E-5</v>
      </c>
      <c r="NE33">
        <v>8.5901510000000007E-3</v>
      </c>
      <c r="NF33">
        <v>0.67863419999999997</v>
      </c>
      <c r="NG33">
        <v>13.19244</v>
      </c>
      <c r="NH33">
        <v>2.1388080000000001E-5</v>
      </c>
      <c r="NI33">
        <v>7.4042250000000004E-3</v>
      </c>
      <c r="NJ33">
        <v>0.6794637</v>
      </c>
      <c r="NK33">
        <v>13.62927</v>
      </c>
      <c r="NL33">
        <v>1.9471680000000001E-5</v>
      </c>
      <c r="NM33">
        <v>6.7111810000000001E-3</v>
      </c>
      <c r="NN33">
        <v>0.6802994</v>
      </c>
      <c r="NO33">
        <v>13.484669999999999</v>
      </c>
      <c r="NP33">
        <v>1.8397150000000001E-5</v>
      </c>
      <c r="NQ33">
        <v>6.3211420000000001E-3</v>
      </c>
      <c r="NR33">
        <v>0.68114870000000005</v>
      </c>
      <c r="NS33">
        <v>12.57535</v>
      </c>
      <c r="NT33">
        <v>1.7648689999999999E-5</v>
      </c>
      <c r="NU33">
        <v>6.0483550000000001E-3</v>
      </c>
      <c r="NV33">
        <v>0.68196849999999998</v>
      </c>
      <c r="NW33">
        <v>11.48179</v>
      </c>
      <c r="NX33">
        <v>1.7030970000000001E-5</v>
      </c>
      <c r="NY33">
        <v>5.8267750000000002E-3</v>
      </c>
      <c r="NZ33">
        <v>0.68253260000000004</v>
      </c>
      <c r="OA33">
        <v>11.09836</v>
      </c>
      <c r="OB33">
        <v>1.6922449999999999E-5</v>
      </c>
      <c r="OC33">
        <v>5.7557550000000004E-3</v>
      </c>
      <c r="OD33">
        <v>0.68267299999999997</v>
      </c>
      <c r="OE33">
        <v>12.275309999999999</v>
      </c>
      <c r="OF33">
        <v>1.954282E-5</v>
      </c>
      <c r="OG33">
        <v>6.58597E-3</v>
      </c>
      <c r="OH33">
        <v>0.68254999999999999</v>
      </c>
      <c r="OI33">
        <v>13.963660000000001</v>
      </c>
      <c r="OJ33">
        <v>2.3121889999999999E-5</v>
      </c>
      <c r="OK33">
        <v>7.8146780000000002E-3</v>
      </c>
    </row>
    <row r="34" spans="1:401" x14ac:dyDescent="0.35">
      <c r="A34">
        <v>37</v>
      </c>
      <c r="B34" t="s">
        <v>4</v>
      </c>
      <c r="C34" t="s">
        <v>24</v>
      </c>
      <c r="D34" t="s">
        <v>39</v>
      </c>
      <c r="E34">
        <v>811.86530000000005</v>
      </c>
      <c r="F34">
        <v>0.75513430000000004</v>
      </c>
      <c r="G34">
        <v>12.43745</v>
      </c>
      <c r="H34">
        <v>264.76420000000002</v>
      </c>
      <c r="I34">
        <v>80080.89</v>
      </c>
      <c r="J34">
        <v>0.75423079999999998</v>
      </c>
      <c r="K34">
        <v>13.257989999999999</v>
      </c>
      <c r="L34">
        <v>11.707090000000001</v>
      </c>
      <c r="M34">
        <v>4023.0129999999999</v>
      </c>
      <c r="N34">
        <v>0.75333130000000004</v>
      </c>
      <c r="O34">
        <v>14.200799999999999</v>
      </c>
      <c r="P34">
        <v>0.1826816</v>
      </c>
      <c r="Q34">
        <v>60.079410000000003</v>
      </c>
      <c r="R34">
        <v>0.75255099999999997</v>
      </c>
      <c r="S34">
        <v>14.73344</v>
      </c>
      <c r="T34" s="1">
        <v>7.1492420000000001E-2</v>
      </c>
      <c r="U34">
        <v>20.803650000000001</v>
      </c>
      <c r="V34">
        <v>0.7519034</v>
      </c>
      <c r="W34">
        <v>14.746560000000001</v>
      </c>
      <c r="X34" s="1">
        <v>6.2794630000000004E-2</v>
      </c>
      <c r="Y34" s="1">
        <v>18.248100000000001</v>
      </c>
      <c r="Z34">
        <v>0.75102979999999997</v>
      </c>
      <c r="AA34">
        <v>14.29792</v>
      </c>
      <c r="AB34" s="1">
        <v>5.5741659999999998E-2</v>
      </c>
      <c r="AC34" s="1">
        <v>16.184460000000001</v>
      </c>
      <c r="AD34">
        <v>0.74994190000000005</v>
      </c>
      <c r="AE34">
        <v>13.458600000000001</v>
      </c>
      <c r="AF34" s="1">
        <v>4.9829270000000002E-2</v>
      </c>
      <c r="AG34" s="1">
        <v>14.480409999999999</v>
      </c>
      <c r="AH34">
        <v>0.74873780000000001</v>
      </c>
      <c r="AI34">
        <v>12.676130000000001</v>
      </c>
      <c r="AJ34" s="1">
        <v>4.4737350000000002E-2</v>
      </c>
      <c r="AK34" s="1">
        <v>13.001989999999999</v>
      </c>
      <c r="AL34">
        <v>0.74741610000000003</v>
      </c>
      <c r="AM34">
        <v>12.435230000000001</v>
      </c>
      <c r="AN34" s="1">
        <v>4.1012510000000002E-2</v>
      </c>
      <c r="AO34" s="1">
        <v>11.91432</v>
      </c>
      <c r="AP34">
        <v>0.74604110000000001</v>
      </c>
      <c r="AQ34">
        <v>13.135719999999999</v>
      </c>
      <c r="AR34" s="1">
        <v>3.8851280000000002E-2</v>
      </c>
      <c r="AS34" s="1">
        <v>11.28955</v>
      </c>
      <c r="AT34">
        <v>0.74459730000000002</v>
      </c>
      <c r="AU34">
        <v>14.191940000000001</v>
      </c>
      <c r="AV34" s="1">
        <v>3.656558E-2</v>
      </c>
      <c r="AW34" s="1">
        <v>10.64</v>
      </c>
      <c r="AX34">
        <v>0.74316119999999997</v>
      </c>
      <c r="AY34">
        <v>14.93304</v>
      </c>
      <c r="AZ34" s="1">
        <v>3.406464E-2</v>
      </c>
      <c r="BA34" s="1">
        <v>9.9236190000000004</v>
      </c>
      <c r="BB34">
        <v>0.74168789999999996</v>
      </c>
      <c r="BC34">
        <v>15.01904</v>
      </c>
      <c r="BD34" s="1">
        <v>3.1522410000000001E-2</v>
      </c>
      <c r="BE34" s="1">
        <v>9.1926869999999994</v>
      </c>
      <c r="BF34">
        <v>0.74023589999999995</v>
      </c>
      <c r="BG34">
        <v>14.34721</v>
      </c>
      <c r="BH34" s="1">
        <v>2.912431E-2</v>
      </c>
      <c r="BI34" s="1">
        <v>8.4995130000000003</v>
      </c>
      <c r="BJ34">
        <v>0.73873</v>
      </c>
      <c r="BK34">
        <v>13.40204</v>
      </c>
      <c r="BL34" s="1">
        <v>2.6939330000000001E-2</v>
      </c>
      <c r="BM34" s="1">
        <v>7.8695009999999996</v>
      </c>
      <c r="BN34">
        <v>0.73711159999999998</v>
      </c>
      <c r="BO34">
        <v>12.593109999999999</v>
      </c>
      <c r="BP34" s="1">
        <v>2.483349E-2</v>
      </c>
      <c r="BQ34" s="1">
        <v>7.2615230000000004</v>
      </c>
      <c r="BR34">
        <v>0.73436679999999999</v>
      </c>
      <c r="BS34">
        <v>12.360139999999999</v>
      </c>
      <c r="BT34" s="1">
        <v>2.4583089999999998E-2</v>
      </c>
      <c r="BU34" s="1">
        <v>7.1575040000000003</v>
      </c>
      <c r="BV34">
        <v>0.73067930000000003</v>
      </c>
      <c r="BW34">
        <v>12.778409999999999</v>
      </c>
      <c r="BX34" s="1">
        <v>2.886768E-2</v>
      </c>
      <c r="BY34" s="1">
        <v>8.4212290000000003</v>
      </c>
      <c r="BZ34">
        <v>0.72591950000000005</v>
      </c>
      <c r="CA34">
        <v>13.084809999999999</v>
      </c>
      <c r="CB34" s="1">
        <v>3.103291E-2</v>
      </c>
      <c r="CC34" s="1">
        <v>9.128876</v>
      </c>
      <c r="CD34">
        <v>0.72065849999999998</v>
      </c>
      <c r="CE34">
        <v>13.33771</v>
      </c>
      <c r="CF34" s="1">
        <v>3.0070429999999999E-2</v>
      </c>
      <c r="CG34" s="1">
        <v>8.9141069999999996</v>
      </c>
      <c r="CH34">
        <v>0.71513559999999998</v>
      </c>
      <c r="CI34">
        <v>12.96072</v>
      </c>
      <c r="CJ34" s="1">
        <v>2.7899750000000001E-2</v>
      </c>
      <c r="CK34" s="1">
        <v>8.314451</v>
      </c>
      <c r="CL34">
        <v>0.70942740000000004</v>
      </c>
      <c r="CM34">
        <v>12.31208</v>
      </c>
      <c r="CN34" s="1">
        <v>2.5282140000000002E-2</v>
      </c>
      <c r="CO34" s="1">
        <v>7.5770140000000001</v>
      </c>
      <c r="CP34">
        <v>0.70395169999999996</v>
      </c>
      <c r="CQ34">
        <v>11.565619999999999</v>
      </c>
      <c r="CR34" s="1">
        <v>2.2620769999999998E-2</v>
      </c>
      <c r="CS34" s="1">
        <v>6.8183509999999998</v>
      </c>
      <c r="CT34">
        <v>0.69838579999999995</v>
      </c>
      <c r="CU34">
        <v>11.072749999999999</v>
      </c>
      <c r="CV34" s="1">
        <v>2.019058E-2</v>
      </c>
      <c r="CW34" s="1">
        <v>6.1249969999999996</v>
      </c>
      <c r="CX34">
        <v>0.69269530000000001</v>
      </c>
      <c r="CY34">
        <v>10.79754</v>
      </c>
      <c r="CZ34" s="1">
        <v>1.790889E-2</v>
      </c>
      <c r="DA34" s="1">
        <v>5.4698549999999999</v>
      </c>
      <c r="DB34">
        <v>0.68679990000000002</v>
      </c>
      <c r="DC34">
        <v>11.25398</v>
      </c>
      <c r="DD34" s="1">
        <v>1.580295E-2</v>
      </c>
      <c r="DE34" s="1">
        <v>4.8602040000000004</v>
      </c>
      <c r="DF34">
        <v>0.68090249999999997</v>
      </c>
      <c r="DG34">
        <v>11.711729999999999</v>
      </c>
      <c r="DH34" s="1">
        <v>1.398536E-2</v>
      </c>
      <c r="DI34" s="1">
        <v>4.3299010000000004</v>
      </c>
      <c r="DJ34">
        <v>0.68060900000000002</v>
      </c>
      <c r="DK34">
        <v>12.21027</v>
      </c>
      <c r="DL34" s="1">
        <v>1.250077E-2</v>
      </c>
      <c r="DM34" s="1">
        <v>3.878244</v>
      </c>
      <c r="DN34">
        <v>0.68303879999999995</v>
      </c>
      <c r="DO34">
        <v>12.240489999999999</v>
      </c>
      <c r="DP34" s="1">
        <v>1.097686E-2</v>
      </c>
      <c r="DQ34" s="1">
        <v>3.4064709999999998</v>
      </c>
      <c r="DR34">
        <v>0.68557069999999998</v>
      </c>
      <c r="DS34">
        <v>11.93979</v>
      </c>
      <c r="DT34" s="1">
        <v>9.6376420000000001E-3</v>
      </c>
      <c r="DU34" s="1">
        <v>2.9889009999999998</v>
      </c>
      <c r="DV34">
        <v>0.68822689999999997</v>
      </c>
      <c r="DW34">
        <v>11.25389</v>
      </c>
      <c r="DX34" s="1">
        <v>8.4279469999999999E-3</v>
      </c>
      <c r="DY34" s="1">
        <v>2.6130110000000002</v>
      </c>
      <c r="DZ34">
        <v>0.69488380000000005</v>
      </c>
      <c r="EA34">
        <v>10.5822</v>
      </c>
      <c r="EB34" s="1">
        <v>7.4135709999999999E-3</v>
      </c>
      <c r="EC34" s="1">
        <v>2.292198</v>
      </c>
      <c r="ED34">
        <v>0.70218559999999997</v>
      </c>
      <c r="EE34">
        <v>10.458729999999999</v>
      </c>
      <c r="EF34" s="1">
        <v>6.4752760000000003E-3</v>
      </c>
      <c r="EG34" s="1">
        <v>1.997206</v>
      </c>
      <c r="EH34">
        <v>0.71041580000000004</v>
      </c>
      <c r="EI34">
        <v>11.54738</v>
      </c>
      <c r="EJ34" s="1">
        <v>5.6424980000000001E-3</v>
      </c>
      <c r="EK34" s="1">
        <v>1.7346809999999999</v>
      </c>
      <c r="EL34">
        <v>0.71957389999999999</v>
      </c>
      <c r="EM34">
        <v>12.7936</v>
      </c>
      <c r="EN34" s="1">
        <v>4.9229410000000001E-3</v>
      </c>
      <c r="EO34" s="1">
        <v>1.5070220000000001</v>
      </c>
      <c r="EP34">
        <v>0.7109837</v>
      </c>
      <c r="EQ34">
        <v>13.81015</v>
      </c>
      <c r="ER34" s="1">
        <v>4.3136420000000003E-3</v>
      </c>
      <c r="ES34" s="1">
        <v>1.3330500000000001</v>
      </c>
      <c r="ET34">
        <v>0.70175989999999999</v>
      </c>
      <c r="EU34">
        <v>14.336650000000001</v>
      </c>
      <c r="EV34" s="1">
        <v>3.755666E-3</v>
      </c>
      <c r="EW34" s="1">
        <v>1.1731959999999999</v>
      </c>
      <c r="EX34">
        <v>0.69237139999999997</v>
      </c>
      <c r="EY34">
        <v>14.01394</v>
      </c>
      <c r="EZ34" s="1">
        <v>3.2386099999999998E-3</v>
      </c>
      <c r="FA34" s="1">
        <v>1.023317</v>
      </c>
      <c r="FB34">
        <v>0.68291279999999999</v>
      </c>
      <c r="FC34">
        <v>12.779439999999999</v>
      </c>
      <c r="FD34" s="1">
        <v>2.76187E-3</v>
      </c>
      <c r="FE34" s="1">
        <v>0.8825887</v>
      </c>
      <c r="FF34">
        <v>0.67300269999999995</v>
      </c>
      <c r="FG34">
        <v>11.38907</v>
      </c>
      <c r="FH34" s="1">
        <v>2.3335589999999998E-3</v>
      </c>
      <c r="FI34" s="1">
        <v>0.75551939999999995</v>
      </c>
      <c r="FJ34">
        <v>0.66479920000000003</v>
      </c>
      <c r="FK34">
        <v>10.688499999999999</v>
      </c>
      <c r="FL34" s="1">
        <v>1.959185E-3</v>
      </c>
      <c r="FM34" s="1">
        <v>0.64147259999999995</v>
      </c>
      <c r="FN34">
        <v>0.65906989999999999</v>
      </c>
      <c r="FO34">
        <v>11.68831</v>
      </c>
      <c r="FP34" s="1">
        <v>1.4961340000000001E-3</v>
      </c>
      <c r="FQ34" s="1">
        <v>0.49624750000000001</v>
      </c>
      <c r="FR34">
        <v>0.65534219999999999</v>
      </c>
      <c r="FS34">
        <v>13.165100000000001</v>
      </c>
      <c r="FT34" s="1">
        <v>1.0188879999999999E-3</v>
      </c>
      <c r="FU34" s="1">
        <v>0.34027629999999998</v>
      </c>
      <c r="FV34">
        <v>0.65288230000000003</v>
      </c>
      <c r="FW34">
        <v>14.32249</v>
      </c>
      <c r="FX34" s="1">
        <v>6.9313209999999998E-4</v>
      </c>
      <c r="FY34" s="1">
        <v>0.2313142</v>
      </c>
      <c r="FZ34">
        <v>0.65104050000000002</v>
      </c>
      <c r="GA34">
        <v>14.794219999999999</v>
      </c>
      <c r="GB34" s="1">
        <v>5.1209960000000001E-4</v>
      </c>
      <c r="GC34" s="1">
        <v>0.17015830000000001</v>
      </c>
      <c r="GD34">
        <v>0.6495358</v>
      </c>
      <c r="GE34">
        <v>14.141999999999999</v>
      </c>
      <c r="GF34" s="1">
        <v>4.1283139999999998E-4</v>
      </c>
      <c r="GG34" s="1">
        <v>0.1366443</v>
      </c>
      <c r="GH34">
        <v>0.64816720000000005</v>
      </c>
      <c r="GI34">
        <v>12.97077</v>
      </c>
      <c r="GJ34" s="1">
        <v>3.539522E-4</v>
      </c>
      <c r="GK34" s="1">
        <v>0.1167976</v>
      </c>
      <c r="GL34">
        <v>0.64688630000000003</v>
      </c>
      <c r="GM34">
        <v>11.77042</v>
      </c>
      <c r="GN34" s="1">
        <v>3.1531449999999998E-4</v>
      </c>
      <c r="GO34" s="1">
        <v>0.1038188</v>
      </c>
      <c r="GP34">
        <v>0.64583880000000005</v>
      </c>
      <c r="GQ34">
        <v>11.08273</v>
      </c>
      <c r="GR34" s="1">
        <v>2.857755E-4</v>
      </c>
      <c r="GS34" s="1">
        <v>9.3938690000000005E-2</v>
      </c>
      <c r="GT34">
        <v>0.64521640000000002</v>
      </c>
      <c r="GU34">
        <v>11.185829999999999</v>
      </c>
      <c r="GV34" s="1">
        <v>2.4974969999999998E-4</v>
      </c>
      <c r="GW34" s="1">
        <v>8.2129499999999994E-2</v>
      </c>
      <c r="GX34">
        <v>0.64489160000000001</v>
      </c>
      <c r="GY34">
        <v>12.20518</v>
      </c>
      <c r="GZ34" s="1">
        <v>2.1141279999999999E-4</v>
      </c>
      <c r="HA34" s="1">
        <v>6.9353960000000006E-2</v>
      </c>
      <c r="HB34">
        <v>0.64475340000000003</v>
      </c>
      <c r="HC34">
        <v>12.968260000000001</v>
      </c>
      <c r="HD34" s="1">
        <v>1.8417720000000001E-4</v>
      </c>
      <c r="HE34" s="1">
        <v>6.0121599999999997E-2</v>
      </c>
      <c r="HF34">
        <v>0.64467280000000005</v>
      </c>
      <c r="HG34">
        <v>13.34843</v>
      </c>
      <c r="HH34">
        <v>1.665746E-4</v>
      </c>
      <c r="HI34" s="1">
        <v>5.4127210000000002E-2</v>
      </c>
      <c r="HJ34">
        <v>0.64463490000000001</v>
      </c>
      <c r="HK34">
        <v>12.661160000000001</v>
      </c>
      <c r="HL34">
        <v>1.5421820000000001E-4</v>
      </c>
      <c r="HM34" s="1">
        <v>4.9895950000000001E-2</v>
      </c>
      <c r="HN34">
        <v>0.64460519999999999</v>
      </c>
      <c r="HO34">
        <v>11.782120000000001</v>
      </c>
      <c r="HP34">
        <v>1.4471119999999999E-4</v>
      </c>
      <c r="HQ34" s="1">
        <v>4.6635509999999998E-2</v>
      </c>
      <c r="HR34">
        <v>0.64460740000000005</v>
      </c>
      <c r="HS34">
        <v>11.026770000000001</v>
      </c>
      <c r="HT34">
        <v>1.368873E-4</v>
      </c>
      <c r="HU34" s="1">
        <v>4.3948229999999998E-2</v>
      </c>
      <c r="HV34">
        <v>0.64466579999999996</v>
      </c>
      <c r="HW34">
        <v>10.650790000000001</v>
      </c>
      <c r="HX34">
        <v>1.2977179999999999E-4</v>
      </c>
      <c r="HY34" s="1">
        <v>4.1523360000000002E-2</v>
      </c>
      <c r="HZ34">
        <v>0.64487380000000005</v>
      </c>
      <c r="IA34">
        <v>10.713340000000001</v>
      </c>
      <c r="IB34">
        <v>1.2025E-4</v>
      </c>
      <c r="IC34" s="1">
        <v>3.8377399999999999E-2</v>
      </c>
      <c r="ID34">
        <v>0.64517349999999996</v>
      </c>
      <c r="IE34">
        <v>11.41586</v>
      </c>
      <c r="IF34">
        <v>1.100939E-4</v>
      </c>
      <c r="IG34">
        <v>3.4986749999999997E-2</v>
      </c>
      <c r="IH34">
        <v>0.64552580000000004</v>
      </c>
      <c r="II34">
        <v>12.23793</v>
      </c>
      <c r="IJ34">
        <v>1.020622E-4</v>
      </c>
      <c r="IK34">
        <v>3.2272990000000001E-2</v>
      </c>
      <c r="IL34">
        <v>0.64588650000000003</v>
      </c>
      <c r="IM34">
        <v>13.05358</v>
      </c>
      <c r="IN34">
        <v>9.6116620000000002E-5</v>
      </c>
      <c r="IO34">
        <v>3.025601E-2</v>
      </c>
      <c r="IP34">
        <v>0.64629389999999998</v>
      </c>
      <c r="IQ34">
        <v>12.772959999999999</v>
      </c>
      <c r="IR34">
        <v>9.1317409999999995E-5</v>
      </c>
      <c r="IS34">
        <v>2.863073E-2</v>
      </c>
      <c r="IT34">
        <v>0.6466923</v>
      </c>
      <c r="IU34">
        <v>11.911720000000001</v>
      </c>
      <c r="IV34">
        <v>8.7171209999999997E-5</v>
      </c>
      <c r="IW34">
        <v>2.723867E-2</v>
      </c>
      <c r="IX34">
        <v>0.64706560000000002</v>
      </c>
      <c r="IY34">
        <v>11.00357</v>
      </c>
      <c r="IZ34">
        <v>8.356359E-5</v>
      </c>
      <c r="JA34">
        <v>2.6024289999999999E-2</v>
      </c>
      <c r="JB34">
        <v>0.64742</v>
      </c>
      <c r="JC34">
        <v>10.56573</v>
      </c>
      <c r="JD34">
        <v>8.047396E-5</v>
      </c>
      <c r="JE34">
        <v>2.498245E-2</v>
      </c>
      <c r="JF34">
        <v>0.64761009999999997</v>
      </c>
      <c r="JG34">
        <v>11.330830000000001</v>
      </c>
      <c r="JH34">
        <v>7.9513350000000007E-5</v>
      </c>
      <c r="JI34">
        <v>2.459838E-2</v>
      </c>
      <c r="JJ34">
        <v>0.64771500000000004</v>
      </c>
      <c r="JK34">
        <v>12.319879999999999</v>
      </c>
      <c r="JL34">
        <v>7.9788459999999994E-5</v>
      </c>
      <c r="JM34">
        <v>2.4639629999999999E-2</v>
      </c>
      <c r="JN34">
        <v>0.64775590000000005</v>
      </c>
      <c r="JO34">
        <v>13.13114</v>
      </c>
      <c r="JP34">
        <v>7.8931189999999993E-5</v>
      </c>
      <c r="JQ34">
        <v>2.4361319999999999E-2</v>
      </c>
      <c r="JR34">
        <v>0.64779439999999999</v>
      </c>
      <c r="JS34">
        <v>13.65019</v>
      </c>
      <c r="JT34">
        <v>7.6972870000000001E-5</v>
      </c>
      <c r="JU34">
        <v>2.3742119999999999E-2</v>
      </c>
      <c r="JV34">
        <v>0.6478043</v>
      </c>
      <c r="JW34">
        <v>13.38147</v>
      </c>
      <c r="JX34">
        <v>7.4519619999999999E-5</v>
      </c>
      <c r="JY34">
        <v>2.296772E-2</v>
      </c>
      <c r="JZ34">
        <v>0.64780729999999997</v>
      </c>
      <c r="KA34">
        <v>12.3973</v>
      </c>
      <c r="KB34">
        <v>7.1666640000000005E-5</v>
      </c>
      <c r="KC34">
        <v>2.2075709999999998E-2</v>
      </c>
      <c r="KD34">
        <v>0.64778690000000005</v>
      </c>
      <c r="KE34">
        <v>11.27657</v>
      </c>
      <c r="KF34">
        <v>6.8930999999999994E-5</v>
      </c>
      <c r="KG34">
        <v>2.1219749999999999E-2</v>
      </c>
      <c r="KH34">
        <v>0.64765779999999995</v>
      </c>
      <c r="KI34">
        <v>10.563549999999999</v>
      </c>
      <c r="KJ34">
        <v>6.6514560000000006E-5</v>
      </c>
      <c r="KK34">
        <v>2.045686E-2</v>
      </c>
      <c r="KL34">
        <v>0.647281</v>
      </c>
      <c r="KM34">
        <v>11.43624</v>
      </c>
      <c r="KN34">
        <v>6.7040759999999994E-5</v>
      </c>
      <c r="KO34">
        <v>2.0572440000000001E-2</v>
      </c>
      <c r="KP34">
        <v>0.64669779999999999</v>
      </c>
      <c r="KQ34">
        <v>12.88161</v>
      </c>
      <c r="KR34">
        <v>6.912733E-5</v>
      </c>
      <c r="KS34">
        <v>2.123353E-2</v>
      </c>
      <c r="KT34">
        <v>0.64597640000000001</v>
      </c>
      <c r="KU34">
        <v>14.342599999999999</v>
      </c>
      <c r="KV34">
        <v>6.9465499999999994E-5</v>
      </c>
      <c r="KW34">
        <v>2.1384960000000001E-2</v>
      </c>
      <c r="KX34">
        <v>0.64523070000000005</v>
      </c>
      <c r="KY34">
        <v>15.012219999999999</v>
      </c>
      <c r="KZ34">
        <v>6.821001E-5</v>
      </c>
      <c r="LA34">
        <v>2.103853E-2</v>
      </c>
      <c r="LB34">
        <v>0.64442710000000003</v>
      </c>
      <c r="LC34">
        <v>14.373379999999999</v>
      </c>
      <c r="LD34">
        <v>6.6089409999999999E-5</v>
      </c>
      <c r="LE34">
        <v>2.0419360000000001E-2</v>
      </c>
      <c r="LF34">
        <v>0.64363689999999996</v>
      </c>
      <c r="LG34">
        <v>12.935460000000001</v>
      </c>
      <c r="LH34">
        <v>6.3506270000000003E-5</v>
      </c>
      <c r="LI34">
        <v>1.9651169999999999E-2</v>
      </c>
      <c r="LJ34">
        <v>0.64286759999999998</v>
      </c>
      <c r="LK34">
        <v>11.508380000000001</v>
      </c>
      <c r="LL34">
        <v>6.0916830000000001E-5</v>
      </c>
      <c r="LM34">
        <v>1.8874559999999999E-2</v>
      </c>
      <c r="LN34">
        <v>0.6421964</v>
      </c>
      <c r="LO34">
        <v>10.80838</v>
      </c>
      <c r="LP34">
        <v>5.8145990000000001E-5</v>
      </c>
      <c r="LQ34">
        <v>1.8047069999999998E-2</v>
      </c>
      <c r="LR34">
        <v>0.64180630000000005</v>
      </c>
      <c r="LS34">
        <v>11.800039999999999</v>
      </c>
      <c r="LT34">
        <v>5.3486319999999998E-5</v>
      </c>
      <c r="LU34">
        <v>1.6651639999999999E-2</v>
      </c>
      <c r="LV34">
        <v>0.64159140000000003</v>
      </c>
      <c r="LW34">
        <v>13.272779999999999</v>
      </c>
      <c r="LX34">
        <v>4.786195E-5</v>
      </c>
      <c r="LY34">
        <v>1.490988E-2</v>
      </c>
      <c r="LZ34">
        <v>0.64149420000000001</v>
      </c>
      <c r="MA34">
        <v>14.689349999999999</v>
      </c>
      <c r="MB34">
        <v>4.362117E-5</v>
      </c>
      <c r="MC34">
        <v>1.3577809999999999E-2</v>
      </c>
      <c r="MD34">
        <v>0.64145680000000005</v>
      </c>
      <c r="ME34">
        <v>15.15362</v>
      </c>
      <c r="MF34">
        <v>4.0713709999999997E-5</v>
      </c>
      <c r="MG34">
        <v>1.266133E-2</v>
      </c>
      <c r="MH34">
        <v>0.64143380000000005</v>
      </c>
      <c r="MI34">
        <v>14.42679</v>
      </c>
      <c r="MJ34">
        <v>3.8654089999999999E-5</v>
      </c>
      <c r="MK34">
        <v>1.201699E-2</v>
      </c>
      <c r="ML34">
        <v>0.64141689999999996</v>
      </c>
      <c r="MM34">
        <v>12.897629999999999</v>
      </c>
      <c r="MN34">
        <v>3.6974010000000003E-5</v>
      </c>
      <c r="MO34">
        <v>1.1492489999999999E-2</v>
      </c>
      <c r="MP34">
        <v>0.64142869999999996</v>
      </c>
      <c r="MQ34">
        <v>11.4642</v>
      </c>
      <c r="MR34">
        <v>3.5511659999999998E-5</v>
      </c>
      <c r="MS34">
        <v>1.103751E-2</v>
      </c>
      <c r="MT34">
        <v>0.64163049999999999</v>
      </c>
      <c r="MU34">
        <v>10.72991</v>
      </c>
      <c r="MV34">
        <v>3.3983519999999999E-5</v>
      </c>
      <c r="MW34">
        <v>1.056844E-2</v>
      </c>
      <c r="MX34">
        <v>0.64222559999999995</v>
      </c>
      <c r="MY34">
        <v>11.515079999999999</v>
      </c>
      <c r="MZ34">
        <v>3.0190290000000001E-5</v>
      </c>
      <c r="NA34">
        <v>9.426584E-3</v>
      </c>
      <c r="NB34">
        <v>0.64310579999999995</v>
      </c>
      <c r="NC34">
        <v>12.09947</v>
      </c>
      <c r="ND34">
        <v>2.5194669999999999E-5</v>
      </c>
      <c r="NE34">
        <v>7.8613539999999992E-3</v>
      </c>
      <c r="NF34">
        <v>0.64416669999999998</v>
      </c>
      <c r="NG34">
        <v>13.18812</v>
      </c>
      <c r="NH34">
        <v>2.1689670000000001E-5</v>
      </c>
      <c r="NI34">
        <v>6.7407630000000003E-3</v>
      </c>
      <c r="NJ34">
        <v>0.64529700000000001</v>
      </c>
      <c r="NK34">
        <v>13.655049999999999</v>
      </c>
      <c r="NL34">
        <v>1.963963E-5</v>
      </c>
      <c r="NM34">
        <v>6.0786130000000001E-3</v>
      </c>
      <c r="NN34">
        <v>0.64644740000000001</v>
      </c>
      <c r="NO34">
        <v>13.54684</v>
      </c>
      <c r="NP34">
        <v>1.850321E-5</v>
      </c>
      <c r="NQ34">
        <v>5.7082080000000002E-3</v>
      </c>
      <c r="NR34">
        <v>0.64764429999999995</v>
      </c>
      <c r="NS34">
        <v>12.67076</v>
      </c>
      <c r="NT34">
        <v>1.7723160000000001E-5</v>
      </c>
      <c r="NU34">
        <v>5.4526970000000003E-3</v>
      </c>
      <c r="NV34">
        <v>0.64880269999999995</v>
      </c>
      <c r="NW34">
        <v>11.56583</v>
      </c>
      <c r="NX34">
        <v>1.7103139999999998E-5</v>
      </c>
      <c r="NY34">
        <v>5.2510530000000003E-3</v>
      </c>
      <c r="NZ34">
        <v>0.64972010000000002</v>
      </c>
      <c r="OA34">
        <v>11.107250000000001</v>
      </c>
      <c r="OB34">
        <v>1.6852949999999999E-5</v>
      </c>
      <c r="OC34">
        <v>5.1509299999999997E-3</v>
      </c>
      <c r="OD34">
        <v>0.65014709999999998</v>
      </c>
      <c r="OE34">
        <v>12.23748</v>
      </c>
      <c r="OF34">
        <v>1.914257E-5</v>
      </c>
      <c r="OG34">
        <v>5.8040949999999996E-3</v>
      </c>
      <c r="OH34">
        <v>0.65014530000000004</v>
      </c>
      <c r="OI34">
        <v>13.9107</v>
      </c>
      <c r="OJ34">
        <v>2.2781509999999999E-5</v>
      </c>
      <c r="OK34">
        <v>6.9168190000000003E-3</v>
      </c>
    </row>
    <row r="35" spans="1:401" x14ac:dyDescent="0.35">
      <c r="A35">
        <v>38</v>
      </c>
      <c r="B35" t="s">
        <v>4</v>
      </c>
      <c r="C35" t="s">
        <v>24</v>
      </c>
      <c r="D35" t="s">
        <v>40</v>
      </c>
      <c r="E35">
        <v>806.18989999999997</v>
      </c>
      <c r="F35">
        <v>1.035863</v>
      </c>
      <c r="G35">
        <v>12.428900000000001</v>
      </c>
      <c r="H35">
        <v>285.53230000000002</v>
      </c>
      <c r="I35">
        <v>88719.27</v>
      </c>
      <c r="J35">
        <v>1.0381659999999999</v>
      </c>
      <c r="K35">
        <v>13.24405</v>
      </c>
      <c r="L35">
        <v>17.697279999999999</v>
      </c>
      <c r="M35">
        <v>7187.0860000000002</v>
      </c>
      <c r="N35">
        <v>1.0403770000000001</v>
      </c>
      <c r="O35">
        <v>14.18717</v>
      </c>
      <c r="P35">
        <v>0.27425949999999999</v>
      </c>
      <c r="Q35">
        <v>119.5273</v>
      </c>
      <c r="R35">
        <v>1.0421009999999999</v>
      </c>
      <c r="S35">
        <v>14.777990000000001</v>
      </c>
      <c r="T35" s="1">
        <v>7.2923219999999997E-2</v>
      </c>
      <c r="U35">
        <v>22.74212</v>
      </c>
      <c r="V35">
        <v>1.042343</v>
      </c>
      <c r="W35">
        <v>14.82198</v>
      </c>
      <c r="X35" s="1">
        <v>6.3490420000000006E-2</v>
      </c>
      <c r="Y35">
        <v>19.522860000000001</v>
      </c>
      <c r="Z35">
        <v>1.0423119999999999</v>
      </c>
      <c r="AA35">
        <v>14.37435</v>
      </c>
      <c r="AB35" s="1">
        <v>5.6230189999999999E-2</v>
      </c>
      <c r="AC35" s="1">
        <v>17.28227</v>
      </c>
      <c r="AD35">
        <v>1.042014</v>
      </c>
      <c r="AE35">
        <v>13.5344</v>
      </c>
      <c r="AF35" s="1">
        <v>5.0309199999999998E-2</v>
      </c>
      <c r="AG35" s="1">
        <v>15.490690000000001</v>
      </c>
      <c r="AH35">
        <v>1.041445</v>
      </c>
      <c r="AI35">
        <v>12.72861</v>
      </c>
      <c r="AJ35" s="1">
        <v>4.5111650000000003E-2</v>
      </c>
      <c r="AK35" s="1">
        <v>13.89972</v>
      </c>
      <c r="AL35">
        <v>1.040708</v>
      </c>
      <c r="AM35">
        <v>12.43482</v>
      </c>
      <c r="AN35" s="1">
        <v>4.1250630000000003E-2</v>
      </c>
      <c r="AO35" s="1">
        <v>12.70875</v>
      </c>
      <c r="AP35">
        <v>1.0400050000000001</v>
      </c>
      <c r="AQ35">
        <v>13.124650000000001</v>
      </c>
      <c r="AR35" s="1">
        <v>3.9017330000000003E-2</v>
      </c>
      <c r="AS35" s="1">
        <v>12.024520000000001</v>
      </c>
      <c r="AT35">
        <v>1.039245</v>
      </c>
      <c r="AU35">
        <v>14.176550000000001</v>
      </c>
      <c r="AV35" s="1">
        <v>3.6761009999999997E-2</v>
      </c>
      <c r="AW35" s="1">
        <v>11.3582</v>
      </c>
      <c r="AX35">
        <v>1.0385549999999999</v>
      </c>
      <c r="AY35">
        <v>14.970549999999999</v>
      </c>
      <c r="AZ35" s="1">
        <v>3.4272959999999998E-2</v>
      </c>
      <c r="BA35" s="1">
        <v>10.614089999999999</v>
      </c>
      <c r="BB35">
        <v>1.0378700000000001</v>
      </c>
      <c r="BC35">
        <v>15.105079999999999</v>
      </c>
      <c r="BD35" s="1">
        <v>3.1729970000000003E-2</v>
      </c>
      <c r="BE35" s="1">
        <v>9.8478340000000006</v>
      </c>
      <c r="BF35">
        <v>1.0372030000000001</v>
      </c>
      <c r="BG35">
        <v>14.446709999999999</v>
      </c>
      <c r="BH35" s="1">
        <v>2.930932E-2</v>
      </c>
      <c r="BI35" s="1">
        <v>9.1122750000000003</v>
      </c>
      <c r="BJ35">
        <v>1.0365200000000001</v>
      </c>
      <c r="BK35">
        <v>13.49535</v>
      </c>
      <c r="BL35" s="1">
        <v>2.7117860000000001E-2</v>
      </c>
      <c r="BM35" s="1">
        <v>8.4474470000000004</v>
      </c>
      <c r="BN35">
        <v>1.0357179999999999</v>
      </c>
      <c r="BO35">
        <v>12.6534</v>
      </c>
      <c r="BP35" s="1">
        <v>2.4999E-2</v>
      </c>
      <c r="BQ35" s="1">
        <v>7.8036430000000001</v>
      </c>
      <c r="BR35">
        <v>1.03382</v>
      </c>
      <c r="BS35">
        <v>12.36816</v>
      </c>
      <c r="BT35" s="1">
        <v>2.4393919999999999E-2</v>
      </c>
      <c r="BU35" s="1">
        <v>7.5729629999999997</v>
      </c>
      <c r="BV35">
        <v>1.031229</v>
      </c>
      <c r="BW35">
        <v>12.778370000000001</v>
      </c>
      <c r="BX35" s="1">
        <v>2.8516639999999999E-2</v>
      </c>
      <c r="BY35" s="1">
        <v>8.8485610000000001</v>
      </c>
      <c r="BZ35">
        <v>1.028732</v>
      </c>
      <c r="CA35">
        <v>13.0953</v>
      </c>
      <c r="CB35" s="1">
        <v>3.0950450000000001E-2</v>
      </c>
      <c r="CC35" s="1">
        <v>9.7277869999999993</v>
      </c>
      <c r="CD35">
        <v>1.0265070000000001</v>
      </c>
      <c r="CE35">
        <v>13.385300000000001</v>
      </c>
      <c r="CF35" s="1">
        <v>3.022145E-2</v>
      </c>
      <c r="CG35" s="1">
        <v>9.615024</v>
      </c>
      <c r="CH35">
        <v>1.024402</v>
      </c>
      <c r="CI35">
        <v>13.03607</v>
      </c>
      <c r="CJ35" s="1">
        <v>2.808397E-2</v>
      </c>
      <c r="CK35" s="1">
        <v>9.0067679999999992</v>
      </c>
      <c r="CL35">
        <v>1.0223549999999999</v>
      </c>
      <c r="CM35">
        <v>12.394399999999999</v>
      </c>
      <c r="CN35" s="1">
        <v>2.5508099999999999E-2</v>
      </c>
      <c r="CO35" s="1">
        <v>8.2505520000000008</v>
      </c>
      <c r="CP35">
        <v>1.0174620000000001</v>
      </c>
      <c r="CQ35">
        <v>11.64419</v>
      </c>
      <c r="CR35" s="1">
        <v>2.2831239999999999E-2</v>
      </c>
      <c r="CS35" s="1">
        <v>7.4468610000000002</v>
      </c>
      <c r="CT35">
        <v>1.0111479999999999</v>
      </c>
      <c r="CU35">
        <v>11.118410000000001</v>
      </c>
      <c r="CV35" s="1">
        <v>2.0384590000000001E-2</v>
      </c>
      <c r="CW35" s="1">
        <v>6.708024</v>
      </c>
      <c r="CX35">
        <v>1.0047109999999999</v>
      </c>
      <c r="CY35">
        <v>10.826779999999999</v>
      </c>
      <c r="CZ35" s="1">
        <v>1.8094249999999999E-2</v>
      </c>
      <c r="DA35" s="1">
        <v>6.0112690000000004</v>
      </c>
      <c r="DB35">
        <v>0.99806660000000003</v>
      </c>
      <c r="DC35">
        <v>11.249230000000001</v>
      </c>
      <c r="DD35" s="1">
        <v>1.5970720000000001E-2</v>
      </c>
      <c r="DE35" s="1">
        <v>5.3571780000000002</v>
      </c>
      <c r="DF35">
        <v>0.99149860000000001</v>
      </c>
      <c r="DG35">
        <v>11.70209</v>
      </c>
      <c r="DH35" s="1">
        <v>1.412746E-2</v>
      </c>
      <c r="DI35" s="1">
        <v>4.7821990000000003</v>
      </c>
      <c r="DJ35">
        <v>0.98571739999999997</v>
      </c>
      <c r="DK35">
        <v>12.22349</v>
      </c>
      <c r="DL35" s="1">
        <v>1.262954E-2</v>
      </c>
      <c r="DM35" s="1">
        <v>4.3114480000000004</v>
      </c>
      <c r="DN35">
        <v>0.97990060000000001</v>
      </c>
      <c r="DO35">
        <v>12.299989999999999</v>
      </c>
      <c r="DP35" s="1">
        <v>1.1111070000000001E-2</v>
      </c>
      <c r="DQ35" s="1">
        <v>3.8341639999999999</v>
      </c>
      <c r="DR35">
        <v>0.97380330000000004</v>
      </c>
      <c r="DS35">
        <v>12.005179999999999</v>
      </c>
      <c r="DT35" s="1">
        <v>9.7510559999999993E-3</v>
      </c>
      <c r="DU35" s="1">
        <v>3.3958499999999998</v>
      </c>
      <c r="DV35">
        <v>0.9673524</v>
      </c>
      <c r="DW35">
        <v>11.335509999999999</v>
      </c>
      <c r="DX35" s="1">
        <v>8.530124E-3</v>
      </c>
      <c r="DY35" s="1">
        <v>3.0018919999999998</v>
      </c>
      <c r="DZ35">
        <v>0.95854220000000001</v>
      </c>
      <c r="EA35">
        <v>10.646229999999999</v>
      </c>
      <c r="EB35" s="1">
        <v>7.5030139999999997E-3</v>
      </c>
      <c r="EC35" s="1">
        <v>2.6680600000000001</v>
      </c>
      <c r="ED35">
        <v>0.94847789999999998</v>
      </c>
      <c r="EE35">
        <v>10.45795</v>
      </c>
      <c r="EF35" s="1">
        <v>6.558309E-3</v>
      </c>
      <c r="EG35" s="1">
        <v>2.3617089999999998</v>
      </c>
      <c r="EH35">
        <v>0.93846280000000004</v>
      </c>
      <c r="EI35">
        <v>11.49727</v>
      </c>
      <c r="EJ35" s="1">
        <v>5.7172500000000001E-3</v>
      </c>
      <c r="EK35" s="1">
        <v>2.084314</v>
      </c>
      <c r="EL35">
        <v>0.92813469999999998</v>
      </c>
      <c r="EM35">
        <v>12.742319999999999</v>
      </c>
      <c r="EN35" s="1">
        <v>4.9838959999999998E-3</v>
      </c>
      <c r="EO35" s="1">
        <v>1.8387789999999999</v>
      </c>
      <c r="EP35">
        <v>0.91808860000000003</v>
      </c>
      <c r="EQ35">
        <v>13.81</v>
      </c>
      <c r="ER35" s="1">
        <v>4.3663460000000001E-3</v>
      </c>
      <c r="ES35" s="1">
        <v>1.630997</v>
      </c>
      <c r="ET35">
        <v>0.90740460000000001</v>
      </c>
      <c r="EU35">
        <v>14.41653</v>
      </c>
      <c r="EV35" s="1">
        <v>3.804268E-3</v>
      </c>
      <c r="EW35" s="1">
        <v>1.440286</v>
      </c>
      <c r="EX35">
        <v>0.89663740000000003</v>
      </c>
      <c r="EY35">
        <v>14.14339</v>
      </c>
      <c r="EZ35" s="1">
        <v>3.2859410000000001E-3</v>
      </c>
      <c r="FA35" s="1">
        <v>1.2622139999999999</v>
      </c>
      <c r="FB35">
        <v>0.88525240000000005</v>
      </c>
      <c r="FC35">
        <v>12.953010000000001</v>
      </c>
      <c r="FD35" s="1">
        <v>2.8039520000000002E-3</v>
      </c>
      <c r="FE35" s="1">
        <v>1.0926020000000001</v>
      </c>
      <c r="FF35">
        <v>0.8721565</v>
      </c>
      <c r="FG35">
        <v>11.575530000000001</v>
      </c>
      <c r="FH35" s="1">
        <v>2.3724029999999999E-3</v>
      </c>
      <c r="FI35" s="1">
        <v>0.93917969999999995</v>
      </c>
      <c r="FJ35">
        <v>0.86116760000000003</v>
      </c>
      <c r="FK35">
        <v>10.75311</v>
      </c>
      <c r="FL35" s="1">
        <v>1.997038E-3</v>
      </c>
      <c r="FM35" s="1">
        <v>0.8015814</v>
      </c>
      <c r="FN35">
        <v>0.85344140000000002</v>
      </c>
      <c r="FO35">
        <v>11.63557</v>
      </c>
      <c r="FP35" s="1">
        <v>1.5482009999999999E-3</v>
      </c>
      <c r="FQ35" s="1">
        <v>0.63475230000000005</v>
      </c>
      <c r="FR35">
        <v>0.84847019999999995</v>
      </c>
      <c r="FS35">
        <v>13.076739999999999</v>
      </c>
      <c r="FT35" s="1">
        <v>1.0645419999999999E-3</v>
      </c>
      <c r="FU35" s="1">
        <v>0.44335160000000001</v>
      </c>
      <c r="FV35">
        <v>0.84520819999999997</v>
      </c>
      <c r="FW35">
        <v>14.3063</v>
      </c>
      <c r="FX35" s="1">
        <v>7.2179220000000003E-4</v>
      </c>
      <c r="FY35" s="1">
        <v>0.30087049999999999</v>
      </c>
      <c r="FZ35">
        <v>0.84280679999999997</v>
      </c>
      <c r="GA35">
        <v>14.88815</v>
      </c>
      <c r="GB35" s="1">
        <v>5.2773749999999997E-4</v>
      </c>
      <c r="GC35" s="1">
        <v>0.21807679999999999</v>
      </c>
      <c r="GD35">
        <v>0.84083490000000005</v>
      </c>
      <c r="GE35">
        <v>14.32109</v>
      </c>
      <c r="GF35" s="1">
        <v>4.2170960000000003E-4</v>
      </c>
      <c r="GG35" s="1">
        <v>0.17274890000000001</v>
      </c>
      <c r="GH35">
        <v>0.83905980000000002</v>
      </c>
      <c r="GI35">
        <v>13.165179999999999</v>
      </c>
      <c r="GJ35" s="1">
        <v>3.5941370000000002E-4</v>
      </c>
      <c r="GK35" s="1">
        <v>0.1462802</v>
      </c>
      <c r="GL35">
        <v>0.8373815</v>
      </c>
      <c r="GM35">
        <v>11.954219999999999</v>
      </c>
      <c r="GN35" s="1">
        <v>3.1910480000000001E-4</v>
      </c>
      <c r="GO35" s="1">
        <v>0.12932859999999999</v>
      </c>
      <c r="GP35">
        <v>0.83598039999999996</v>
      </c>
      <c r="GQ35">
        <v>11.17361</v>
      </c>
      <c r="GR35" s="1">
        <v>2.8903739999999999E-4</v>
      </c>
      <c r="GS35" s="1">
        <v>0.1168525</v>
      </c>
      <c r="GT35">
        <v>0.83515980000000001</v>
      </c>
      <c r="GU35">
        <v>11.191700000000001</v>
      </c>
      <c r="GV35" s="1">
        <v>2.5411980000000003E-4</v>
      </c>
      <c r="GW35" s="1">
        <v>0.10305540000000001</v>
      </c>
      <c r="GX35">
        <v>0.83469409999999999</v>
      </c>
      <c r="GY35">
        <v>12.163410000000001</v>
      </c>
      <c r="GZ35" s="1">
        <v>2.153061E-4</v>
      </c>
      <c r="HA35" s="1">
        <v>8.7278140000000004E-2</v>
      </c>
      <c r="HB35">
        <v>0.83452020000000005</v>
      </c>
      <c r="HC35">
        <v>12.934530000000001</v>
      </c>
      <c r="HD35" s="1">
        <v>1.8677639999999999E-4</v>
      </c>
      <c r="HE35" s="1">
        <v>7.5218229999999997E-2</v>
      </c>
      <c r="HF35">
        <v>0.83439890000000005</v>
      </c>
      <c r="HG35">
        <v>13.399480000000001</v>
      </c>
      <c r="HH35">
        <v>1.683287E-4</v>
      </c>
      <c r="HI35" s="1">
        <v>6.7335069999999997E-2</v>
      </c>
      <c r="HJ35">
        <v>0.83434580000000003</v>
      </c>
      <c r="HK35">
        <v>12.788080000000001</v>
      </c>
      <c r="HL35">
        <v>1.5549370000000001E-4</v>
      </c>
      <c r="HM35" s="1">
        <v>6.1845990000000003E-2</v>
      </c>
      <c r="HN35">
        <v>0.83433389999999996</v>
      </c>
      <c r="HO35">
        <v>11.927289999999999</v>
      </c>
      <c r="HP35">
        <v>1.4572359999999999E-4</v>
      </c>
      <c r="HQ35" s="1">
        <v>5.768529E-2</v>
      </c>
      <c r="HR35">
        <v>0.83433539999999995</v>
      </c>
      <c r="HS35">
        <v>11.123889999999999</v>
      </c>
      <c r="HT35">
        <v>1.377413E-4</v>
      </c>
      <c r="HU35" s="1">
        <v>5.429631E-2</v>
      </c>
      <c r="HV35">
        <v>0.83442210000000006</v>
      </c>
      <c r="HW35">
        <v>10.685750000000001</v>
      </c>
      <c r="HX35">
        <v>1.306515E-4</v>
      </c>
      <c r="HY35" s="1">
        <v>5.1320039999999997E-2</v>
      </c>
      <c r="HZ35">
        <v>0.83466110000000004</v>
      </c>
      <c r="IA35">
        <v>10.702859999999999</v>
      </c>
      <c r="IB35">
        <v>1.214344E-4</v>
      </c>
      <c r="IC35" s="1">
        <v>4.7646229999999998E-2</v>
      </c>
      <c r="ID35">
        <v>0.83506290000000005</v>
      </c>
      <c r="IE35">
        <v>11.36608</v>
      </c>
      <c r="IF35">
        <v>1.111868E-4</v>
      </c>
      <c r="IG35">
        <v>4.3466249999999998E-2</v>
      </c>
      <c r="IH35">
        <v>0.83550740000000001</v>
      </c>
      <c r="II35">
        <v>12.184670000000001</v>
      </c>
      <c r="IJ35">
        <v>1.029016E-4</v>
      </c>
      <c r="IK35">
        <v>3.999631E-2</v>
      </c>
      <c r="IL35">
        <v>0.83600019999999997</v>
      </c>
      <c r="IM35">
        <v>13.04654</v>
      </c>
      <c r="IN35">
        <v>9.6754230000000005E-5</v>
      </c>
      <c r="IO35">
        <v>3.7398210000000001E-2</v>
      </c>
      <c r="IP35">
        <v>0.83649530000000005</v>
      </c>
      <c r="IQ35">
        <v>12.86056</v>
      </c>
      <c r="IR35">
        <v>9.1826919999999995E-5</v>
      </c>
      <c r="IS35">
        <v>3.5330380000000002E-2</v>
      </c>
      <c r="IT35">
        <v>0.83701769999999998</v>
      </c>
      <c r="IU35">
        <v>12.04147</v>
      </c>
      <c r="IV35">
        <v>8.7644289999999996E-5</v>
      </c>
      <c r="IW35">
        <v>3.3597630000000003E-2</v>
      </c>
      <c r="IX35">
        <v>0.83754689999999998</v>
      </c>
      <c r="IY35">
        <v>11.12693</v>
      </c>
      <c r="IZ35">
        <v>8.3965040000000003E-5</v>
      </c>
      <c r="JA35">
        <v>3.206664E-2</v>
      </c>
      <c r="JB35">
        <v>0.83799630000000003</v>
      </c>
      <c r="JC35">
        <v>10.601610000000001</v>
      </c>
      <c r="JD35">
        <v>8.0777430000000006E-5</v>
      </c>
      <c r="JE35">
        <v>3.074197E-2</v>
      </c>
      <c r="JF35">
        <v>0.83824569999999998</v>
      </c>
      <c r="JG35">
        <v>11.27167</v>
      </c>
      <c r="JH35">
        <v>7.9547190000000002E-5</v>
      </c>
      <c r="JI35">
        <v>3.0117080000000001E-2</v>
      </c>
      <c r="JJ35">
        <v>0.83839960000000002</v>
      </c>
      <c r="JK35">
        <v>12.26399</v>
      </c>
      <c r="JL35">
        <v>7.9804769999999997E-5</v>
      </c>
      <c r="JM35">
        <v>3.01348E-2</v>
      </c>
      <c r="JN35">
        <v>0.83845309999999995</v>
      </c>
      <c r="JO35">
        <v>13.103070000000001</v>
      </c>
      <c r="JP35">
        <v>7.9081670000000003E-5</v>
      </c>
      <c r="JQ35">
        <v>2.9867080000000001E-2</v>
      </c>
      <c r="JR35">
        <v>0.83847879999999997</v>
      </c>
      <c r="JS35">
        <v>13.703419999999999</v>
      </c>
      <c r="JT35">
        <v>7.7221939999999996E-5</v>
      </c>
      <c r="JU35">
        <v>2.9170169999999999E-2</v>
      </c>
      <c r="JV35">
        <v>0.83851940000000003</v>
      </c>
      <c r="JW35">
        <v>13.499079999999999</v>
      </c>
      <c r="JX35">
        <v>7.480035E-5</v>
      </c>
      <c r="JY35">
        <v>2.8243669999999998E-2</v>
      </c>
      <c r="JZ35">
        <v>0.83850139999999995</v>
      </c>
      <c r="KA35">
        <v>12.53341</v>
      </c>
      <c r="KB35">
        <v>7.1990370000000006E-5</v>
      </c>
      <c r="KC35">
        <v>2.7178939999999999E-2</v>
      </c>
      <c r="KD35">
        <v>0.83849249999999997</v>
      </c>
      <c r="KE35">
        <v>11.43268</v>
      </c>
      <c r="KF35">
        <v>6.9227019999999994E-5</v>
      </c>
      <c r="KG35">
        <v>2.6116540000000001E-2</v>
      </c>
      <c r="KH35">
        <v>0.83833500000000005</v>
      </c>
      <c r="KI35">
        <v>10.630420000000001</v>
      </c>
      <c r="KJ35">
        <v>6.6707979999999998E-5</v>
      </c>
      <c r="KK35">
        <v>2.5139729999999999E-2</v>
      </c>
      <c r="KL35">
        <v>0.83784190000000003</v>
      </c>
      <c r="KM35">
        <v>11.37632</v>
      </c>
      <c r="KN35">
        <v>6.6854449999999998E-5</v>
      </c>
      <c r="KO35">
        <v>2.5070180000000001E-2</v>
      </c>
      <c r="KP35">
        <v>0.83707860000000001</v>
      </c>
      <c r="KQ35">
        <v>12.78382</v>
      </c>
      <c r="KR35">
        <v>6.8942069999999996E-5</v>
      </c>
      <c r="KS35">
        <v>2.5850910000000001E-2</v>
      </c>
      <c r="KT35">
        <v>0.83616780000000002</v>
      </c>
      <c r="KU35">
        <v>14.286009999999999</v>
      </c>
      <c r="KV35">
        <v>6.9488310000000004E-5</v>
      </c>
      <c r="KW35">
        <v>2.6156280000000001E-2</v>
      </c>
      <c r="KX35">
        <v>0.83517370000000002</v>
      </c>
      <c r="KY35">
        <v>15.07856</v>
      </c>
      <c r="KZ35">
        <v>6.8378719999999998E-5</v>
      </c>
      <c r="LA35">
        <v>2.5821839999999999E-2</v>
      </c>
      <c r="LB35">
        <v>0.83413839999999995</v>
      </c>
      <c r="LC35">
        <v>14.55575</v>
      </c>
      <c r="LD35">
        <v>6.6329599999999996E-5</v>
      </c>
      <c r="LE35">
        <v>2.511302E-2</v>
      </c>
      <c r="LF35">
        <v>0.83311469999999999</v>
      </c>
      <c r="LG35">
        <v>13.151339999999999</v>
      </c>
      <c r="LH35">
        <v>6.3785719999999996E-5</v>
      </c>
      <c r="LI35">
        <v>2.420311E-2</v>
      </c>
      <c r="LJ35">
        <v>0.8320805</v>
      </c>
      <c r="LK35">
        <v>11.705209999999999</v>
      </c>
      <c r="LL35">
        <v>6.119171E-5</v>
      </c>
      <c r="LM35">
        <v>2.3254830000000001E-2</v>
      </c>
      <c r="LN35">
        <v>0.83120479999999997</v>
      </c>
      <c r="LO35">
        <v>10.876340000000001</v>
      </c>
      <c r="LP35">
        <v>5.8478689999999999E-5</v>
      </c>
      <c r="LQ35">
        <v>2.2270990000000001E-2</v>
      </c>
      <c r="LR35">
        <v>0.83068600000000004</v>
      </c>
      <c r="LS35">
        <v>11.741820000000001</v>
      </c>
      <c r="LT35">
        <v>5.4082010000000002E-5</v>
      </c>
      <c r="LU35">
        <v>2.0712330000000001E-2</v>
      </c>
      <c r="LV35">
        <v>0.83041410000000004</v>
      </c>
      <c r="LW35">
        <v>13.172610000000001</v>
      </c>
      <c r="LX35">
        <v>4.8435359999999998E-5</v>
      </c>
      <c r="LY35">
        <v>1.8591819999999998E-2</v>
      </c>
      <c r="LZ35">
        <v>0.830264</v>
      </c>
      <c r="MA35">
        <v>14.64997</v>
      </c>
      <c r="MB35">
        <v>4.4030319999999999E-5</v>
      </c>
      <c r="MC35">
        <v>1.6869990000000001E-2</v>
      </c>
      <c r="MD35">
        <v>0.83022320000000005</v>
      </c>
      <c r="ME35">
        <v>15.23817</v>
      </c>
      <c r="MF35">
        <v>4.0990150000000003E-5</v>
      </c>
      <c r="MG35">
        <v>1.5669889999999999E-2</v>
      </c>
      <c r="MH35">
        <v>0.83018979999999998</v>
      </c>
      <c r="MI35">
        <v>14.62288</v>
      </c>
      <c r="MJ35">
        <v>3.8865239999999998E-5</v>
      </c>
      <c r="MK35">
        <v>1.4838280000000001E-2</v>
      </c>
      <c r="ML35">
        <v>0.83017079999999999</v>
      </c>
      <c r="MM35">
        <v>13.116199999999999</v>
      </c>
      <c r="MN35">
        <v>3.7148930000000001E-5</v>
      </c>
      <c r="MO35">
        <v>1.4173720000000001E-2</v>
      </c>
      <c r="MP35">
        <v>0.83018210000000003</v>
      </c>
      <c r="MQ35">
        <v>11.660209999999999</v>
      </c>
      <c r="MR35">
        <v>3.5667470000000002E-5</v>
      </c>
      <c r="MS35">
        <v>1.3604659999999999E-2</v>
      </c>
      <c r="MT35">
        <v>0.83042919999999998</v>
      </c>
      <c r="MU35">
        <v>10.79889</v>
      </c>
      <c r="MV35">
        <v>3.419141E-5</v>
      </c>
      <c r="MW35">
        <v>1.305039E-2</v>
      </c>
      <c r="MX35">
        <v>0.83119319999999997</v>
      </c>
      <c r="MY35">
        <v>11.47049</v>
      </c>
      <c r="MZ35">
        <v>3.0713760000000001E-5</v>
      </c>
      <c r="NA35">
        <v>1.182719E-2</v>
      </c>
      <c r="NB35">
        <v>0.83230729999999997</v>
      </c>
      <c r="NC35">
        <v>12.0322</v>
      </c>
      <c r="ND35">
        <v>2.5702049999999999E-5</v>
      </c>
      <c r="NE35">
        <v>9.9257049999999999E-3</v>
      </c>
      <c r="NF35">
        <v>0.83369150000000003</v>
      </c>
      <c r="NG35">
        <v>13.149480000000001</v>
      </c>
      <c r="NH35">
        <v>2.2014029999999998E-5</v>
      </c>
      <c r="NI35">
        <v>8.4505559999999997E-3</v>
      </c>
      <c r="NJ35">
        <v>0.835171</v>
      </c>
      <c r="NK35">
        <v>13.68966</v>
      </c>
      <c r="NL35">
        <v>1.9824879999999999E-5</v>
      </c>
      <c r="NM35">
        <v>7.554697E-3</v>
      </c>
      <c r="NN35">
        <v>0.83668469999999995</v>
      </c>
      <c r="NO35">
        <v>13.631690000000001</v>
      </c>
      <c r="NP35">
        <v>1.8614720000000001E-5</v>
      </c>
      <c r="NQ35">
        <v>7.0517990000000001E-3</v>
      </c>
      <c r="NR35">
        <v>0.83823270000000005</v>
      </c>
      <c r="NS35">
        <v>12.818530000000001</v>
      </c>
      <c r="NT35">
        <v>1.7801209999999999E-5</v>
      </c>
      <c r="NU35">
        <v>6.7170249999999997E-3</v>
      </c>
      <c r="NV35">
        <v>0.8397869</v>
      </c>
      <c r="NW35">
        <v>11.716519999999999</v>
      </c>
      <c r="NX35">
        <v>1.717485E-5</v>
      </c>
      <c r="NY35">
        <v>6.4630470000000004E-3</v>
      </c>
      <c r="NZ35">
        <v>0.84100719999999995</v>
      </c>
      <c r="OA35">
        <v>11.15203</v>
      </c>
      <c r="OB35">
        <v>1.6831370000000001E-5</v>
      </c>
      <c r="OC35">
        <v>6.2953039999999998E-3</v>
      </c>
      <c r="OD35">
        <v>0.84156960000000003</v>
      </c>
      <c r="OE35">
        <v>12.177759999999999</v>
      </c>
      <c r="OF35">
        <v>1.8789669999999999E-5</v>
      </c>
      <c r="OG35">
        <v>6.9118840000000001E-3</v>
      </c>
      <c r="OH35">
        <v>0.84157879999999996</v>
      </c>
      <c r="OI35">
        <v>13.812749999999999</v>
      </c>
      <c r="OJ35">
        <v>2.242849E-5</v>
      </c>
      <c r="OK35">
        <v>8.2467249999999999E-3</v>
      </c>
    </row>
    <row r="36" spans="1:401" x14ac:dyDescent="0.35">
      <c r="A36">
        <v>39</v>
      </c>
      <c r="B36" t="s">
        <v>4</v>
      </c>
      <c r="C36" t="s">
        <v>24</v>
      </c>
      <c r="D36" t="s">
        <v>41</v>
      </c>
      <c r="E36">
        <v>817.98260000000005</v>
      </c>
      <c r="F36">
        <v>0.6866854</v>
      </c>
      <c r="G36">
        <v>12.413690000000001</v>
      </c>
      <c r="H36">
        <v>291.20350000000002</v>
      </c>
      <c r="I36">
        <v>113986.2</v>
      </c>
      <c r="J36">
        <v>0.68499200000000005</v>
      </c>
      <c r="K36">
        <v>13.20501</v>
      </c>
      <c r="L36">
        <v>29.838159999999998</v>
      </c>
      <c r="M36">
        <v>16171.99</v>
      </c>
      <c r="N36">
        <v>0.6833456</v>
      </c>
      <c r="O36">
        <v>14.143269999999999</v>
      </c>
      <c r="P36">
        <v>0.54715040000000004</v>
      </c>
      <c r="Q36">
        <v>346.9563</v>
      </c>
      <c r="R36">
        <v>0.68170790000000003</v>
      </c>
      <c r="S36">
        <v>14.80251</v>
      </c>
      <c r="T36" s="1">
        <v>7.6840400000000003E-2</v>
      </c>
      <c r="U36">
        <v>32.70223</v>
      </c>
      <c r="V36">
        <v>0.68016489999999996</v>
      </c>
      <c r="W36">
        <v>14.89302</v>
      </c>
      <c r="X36" s="1">
        <v>6.4438990000000002E-2</v>
      </c>
      <c r="Y36">
        <v>26.134989999999998</v>
      </c>
      <c r="Z36">
        <v>0.67844669999999996</v>
      </c>
      <c r="AA36">
        <v>14.464090000000001</v>
      </c>
      <c r="AB36" s="1">
        <v>5.6908100000000003E-2</v>
      </c>
      <c r="AC36" s="1">
        <v>23.087019999999999</v>
      </c>
      <c r="AD36">
        <v>0.67655480000000001</v>
      </c>
      <c r="AE36">
        <v>13.627079999999999</v>
      </c>
      <c r="AF36" s="1">
        <v>5.0961979999999997E-2</v>
      </c>
      <c r="AG36" s="1">
        <v>20.727260000000001</v>
      </c>
      <c r="AH36">
        <v>0.67458980000000002</v>
      </c>
      <c r="AI36">
        <v>12.80082</v>
      </c>
      <c r="AJ36" s="1">
        <v>4.5628639999999998E-2</v>
      </c>
      <c r="AK36" s="1">
        <v>18.58794</v>
      </c>
      <c r="AL36">
        <v>0.67252250000000002</v>
      </c>
      <c r="AM36">
        <v>12.436159999999999</v>
      </c>
      <c r="AN36" s="1">
        <v>4.159533E-2</v>
      </c>
      <c r="AO36" s="1">
        <v>16.95711</v>
      </c>
      <c r="AP36">
        <v>0.67037809999999998</v>
      </c>
      <c r="AQ36">
        <v>13.090820000000001</v>
      </c>
      <c r="AR36" s="1">
        <v>3.92348E-2</v>
      </c>
      <c r="AS36" s="1">
        <v>16.003170000000001</v>
      </c>
      <c r="AT36">
        <v>0.66814660000000003</v>
      </c>
      <c r="AU36">
        <v>14.13043</v>
      </c>
      <c r="AV36" s="1">
        <v>3.7019419999999997E-2</v>
      </c>
      <c r="AW36" s="1">
        <v>15.15385</v>
      </c>
      <c r="AX36">
        <v>0.66587110000000005</v>
      </c>
      <c r="AY36">
        <v>14.975770000000001</v>
      </c>
      <c r="AZ36" s="1">
        <v>3.4551730000000003E-2</v>
      </c>
      <c r="BA36" s="1">
        <v>14.193020000000001</v>
      </c>
      <c r="BB36">
        <v>0.66354789999999997</v>
      </c>
      <c r="BC36">
        <v>15.185359999999999</v>
      </c>
      <c r="BD36" s="1">
        <v>3.2009900000000001E-2</v>
      </c>
      <c r="BE36" s="1">
        <v>13.192310000000001</v>
      </c>
      <c r="BF36">
        <v>0.661219</v>
      </c>
      <c r="BG36">
        <v>14.56424</v>
      </c>
      <c r="BH36" s="1">
        <v>2.956317E-2</v>
      </c>
      <c r="BI36" s="1">
        <v>12.21907</v>
      </c>
      <c r="BJ36">
        <v>0.65887470000000004</v>
      </c>
      <c r="BK36">
        <v>13.60769</v>
      </c>
      <c r="BL36" s="1">
        <v>2.7359979999999999E-2</v>
      </c>
      <c r="BM36" s="1">
        <v>11.341799999999999</v>
      </c>
      <c r="BN36">
        <v>0.65639570000000003</v>
      </c>
      <c r="BO36">
        <v>12.73466</v>
      </c>
      <c r="BP36" s="1">
        <v>2.5226930000000002E-2</v>
      </c>
      <c r="BQ36" s="1">
        <v>10.491809999999999</v>
      </c>
      <c r="BR36">
        <v>0.65273479999999995</v>
      </c>
      <c r="BS36">
        <v>12.37982</v>
      </c>
      <c r="BT36" s="1">
        <v>2.4210140000000002E-2</v>
      </c>
      <c r="BU36" s="1">
        <v>10.03562</v>
      </c>
      <c r="BV36">
        <v>0.64766650000000003</v>
      </c>
      <c r="BW36">
        <v>12.76549</v>
      </c>
      <c r="BX36" s="1">
        <v>2.7981499999999999E-2</v>
      </c>
      <c r="BY36" s="1">
        <v>11.563459999999999</v>
      </c>
      <c r="BZ36">
        <v>0.64184779999999997</v>
      </c>
      <c r="CA36">
        <v>13.09939</v>
      </c>
      <c r="CB36" s="1">
        <v>3.077336E-2</v>
      </c>
      <c r="CC36" s="1">
        <v>12.92305</v>
      </c>
      <c r="CD36">
        <v>0.63556279999999998</v>
      </c>
      <c r="CE36">
        <v>13.422599999999999</v>
      </c>
      <c r="CF36" s="1">
        <v>3.0393429999999999E-2</v>
      </c>
      <c r="CG36" s="1">
        <v>12.97372</v>
      </c>
      <c r="CH36">
        <v>0.6289129</v>
      </c>
      <c r="CI36">
        <v>13.12205</v>
      </c>
      <c r="CJ36" s="1">
        <v>2.832254E-2</v>
      </c>
      <c r="CK36" s="1">
        <v>12.23381</v>
      </c>
      <c r="CL36">
        <v>0.62206019999999995</v>
      </c>
      <c r="CM36">
        <v>12.488429999999999</v>
      </c>
      <c r="CN36" s="1">
        <v>2.5812959999999999E-2</v>
      </c>
      <c r="CO36" s="1">
        <v>11.284420000000001</v>
      </c>
      <c r="CP36">
        <v>0.61501470000000003</v>
      </c>
      <c r="CQ36">
        <v>11.74051</v>
      </c>
      <c r="CR36" s="1">
        <v>2.3123669999999999E-2</v>
      </c>
      <c r="CS36" s="1">
        <v>10.221220000000001</v>
      </c>
      <c r="CT36">
        <v>0.607908</v>
      </c>
      <c r="CU36">
        <v>11.17623</v>
      </c>
      <c r="CV36" s="1">
        <v>2.0654519999999999E-2</v>
      </c>
      <c r="CW36" s="1">
        <v>9.2279929999999997</v>
      </c>
      <c r="CX36">
        <v>0.60066679999999995</v>
      </c>
      <c r="CY36">
        <v>10.86218</v>
      </c>
      <c r="CZ36" s="1">
        <v>1.835432E-2</v>
      </c>
      <c r="DA36" s="1">
        <v>8.2949090000000005</v>
      </c>
      <c r="DB36">
        <v>0.59324690000000002</v>
      </c>
      <c r="DC36">
        <v>11.23601</v>
      </c>
      <c r="DD36" s="1">
        <v>1.6209709999999999E-2</v>
      </c>
      <c r="DE36" s="1">
        <v>7.4119570000000001</v>
      </c>
      <c r="DF36">
        <v>0.58591179999999998</v>
      </c>
      <c r="DG36">
        <v>11.687760000000001</v>
      </c>
      <c r="DH36" s="1">
        <v>1.433299E-2</v>
      </c>
      <c r="DI36" s="1">
        <v>6.6270239999999996</v>
      </c>
      <c r="DJ36">
        <v>0.57894069999999997</v>
      </c>
      <c r="DK36">
        <v>12.218909999999999</v>
      </c>
      <c r="DL36" s="1">
        <v>1.280368E-2</v>
      </c>
      <c r="DM36" s="1">
        <v>5.980162</v>
      </c>
      <c r="DN36">
        <v>0.57187209999999999</v>
      </c>
      <c r="DO36">
        <v>12.36304</v>
      </c>
      <c r="DP36" s="1">
        <v>1.1300299999999999E-2</v>
      </c>
      <c r="DQ36" s="1">
        <v>5.3476419999999996</v>
      </c>
      <c r="DR36">
        <v>0.56456050000000002</v>
      </c>
      <c r="DS36">
        <v>12.077730000000001</v>
      </c>
      <c r="DT36" s="1">
        <v>9.9115959999999999E-3</v>
      </c>
      <c r="DU36" s="1">
        <v>4.7443390000000001</v>
      </c>
      <c r="DV36">
        <v>0.55702450000000003</v>
      </c>
      <c r="DW36">
        <v>11.43005</v>
      </c>
      <c r="DX36" s="1">
        <v>8.6783720000000002E-3</v>
      </c>
      <c r="DY36" s="1">
        <v>4.2075250000000004</v>
      </c>
      <c r="DZ36">
        <v>0.5496567</v>
      </c>
      <c r="EA36">
        <v>10.72733</v>
      </c>
      <c r="EB36" s="1">
        <v>7.6296940000000002E-3</v>
      </c>
      <c r="EC36" s="1">
        <v>3.742283</v>
      </c>
      <c r="ED36">
        <v>0.5416417</v>
      </c>
      <c r="EE36">
        <v>10.46712</v>
      </c>
      <c r="EF36" s="1">
        <v>6.6781080000000003E-3</v>
      </c>
      <c r="EG36" s="1">
        <v>3.3211710000000001</v>
      </c>
      <c r="EH36">
        <v>0.53360700000000005</v>
      </c>
      <c r="EI36">
        <v>11.433999999999999</v>
      </c>
      <c r="EJ36" s="1">
        <v>5.8260179999999996E-3</v>
      </c>
      <c r="EK36" s="1">
        <v>2.9368120000000002</v>
      </c>
      <c r="EL36">
        <v>0.52539089999999999</v>
      </c>
      <c r="EM36">
        <v>12.66999</v>
      </c>
      <c r="EN36" s="1">
        <v>5.0751920000000001E-3</v>
      </c>
      <c r="EO36" s="1">
        <v>2.5930550000000001</v>
      </c>
      <c r="EP36">
        <v>0.51738830000000002</v>
      </c>
      <c r="EQ36">
        <v>13.79035</v>
      </c>
      <c r="ER36" s="1">
        <v>4.449232E-3</v>
      </c>
      <c r="ES36" s="1">
        <v>2.303674</v>
      </c>
      <c r="ET36">
        <v>0.50897210000000004</v>
      </c>
      <c r="EU36">
        <v>14.49413</v>
      </c>
      <c r="EV36" s="1">
        <v>3.8813849999999998E-3</v>
      </c>
      <c r="EW36" s="1">
        <v>2.0398010000000002</v>
      </c>
      <c r="EX36">
        <v>0.50040470000000004</v>
      </c>
      <c r="EY36">
        <v>14.28187</v>
      </c>
      <c r="EZ36" s="1">
        <v>3.3608840000000002E-3</v>
      </c>
      <c r="FA36" s="1">
        <v>1.794557</v>
      </c>
      <c r="FB36">
        <v>0.49180200000000002</v>
      </c>
      <c r="FC36">
        <v>13.149990000000001</v>
      </c>
      <c r="FD36" s="1">
        <v>2.872426E-3</v>
      </c>
      <c r="FE36" s="1">
        <v>1.558521</v>
      </c>
      <c r="FF36">
        <v>0.48318620000000001</v>
      </c>
      <c r="FG36">
        <v>11.79738</v>
      </c>
      <c r="FH36" s="1">
        <v>2.4363050000000002E-3</v>
      </c>
      <c r="FI36" s="1">
        <v>1.343871</v>
      </c>
      <c r="FJ36">
        <v>0.47576980000000002</v>
      </c>
      <c r="FK36">
        <v>10.86021</v>
      </c>
      <c r="FL36" s="1">
        <v>2.0574339999999999E-3</v>
      </c>
      <c r="FM36" s="1">
        <v>1.150943</v>
      </c>
      <c r="FN36">
        <v>0.47034860000000001</v>
      </c>
      <c r="FO36">
        <v>11.584479999999999</v>
      </c>
      <c r="FP36" s="1">
        <v>1.6326229999999999E-3</v>
      </c>
      <c r="FQ36" s="1">
        <v>0.93203259999999999</v>
      </c>
      <c r="FR36">
        <v>0.4667327</v>
      </c>
      <c r="FS36">
        <v>12.9703</v>
      </c>
      <c r="FT36" s="1">
        <v>1.1457349999999999E-3</v>
      </c>
      <c r="FU36" s="1">
        <v>0.66638090000000005</v>
      </c>
      <c r="FV36">
        <v>0.46433049999999998</v>
      </c>
      <c r="FW36">
        <v>14.25977</v>
      </c>
      <c r="FX36" s="1">
        <v>7.7577880000000003E-4</v>
      </c>
      <c r="FY36" s="1">
        <v>0.4530824</v>
      </c>
      <c r="FZ36">
        <v>0.46258850000000001</v>
      </c>
      <c r="GA36">
        <v>14.9679</v>
      </c>
      <c r="GB36" s="1">
        <v>5.5785060000000002E-4</v>
      </c>
      <c r="GC36" s="1">
        <v>0.3233897</v>
      </c>
      <c r="GD36">
        <v>0.46121139999999999</v>
      </c>
      <c r="GE36">
        <v>14.512549999999999</v>
      </c>
      <c r="GF36" s="1">
        <v>4.3866590000000001E-4</v>
      </c>
      <c r="GG36" s="1">
        <v>0.2519342</v>
      </c>
      <c r="GH36">
        <v>0.45998549999999999</v>
      </c>
      <c r="GI36">
        <v>13.385579999999999</v>
      </c>
      <c r="GJ36" s="1">
        <v>3.696719E-4</v>
      </c>
      <c r="GK36" s="1">
        <v>0.21078769999999999</v>
      </c>
      <c r="GL36">
        <v>0.45887810000000001</v>
      </c>
      <c r="GM36">
        <v>12.174300000000001</v>
      </c>
      <c r="GN36" s="1">
        <v>3.2603219999999999E-4</v>
      </c>
      <c r="GO36" s="1">
        <v>0.1850117</v>
      </c>
      <c r="GP36">
        <v>0.45794940000000001</v>
      </c>
      <c r="GQ36">
        <v>11.29885</v>
      </c>
      <c r="GR36" s="1">
        <v>2.9462560000000001E-4</v>
      </c>
      <c r="GS36" s="1">
        <v>0.1666668</v>
      </c>
      <c r="GT36">
        <v>0.45734459999999999</v>
      </c>
      <c r="GU36">
        <v>11.21331</v>
      </c>
      <c r="GV36" s="1">
        <v>2.613917E-4</v>
      </c>
      <c r="GW36" s="1">
        <v>0.1481922</v>
      </c>
      <c r="GX36">
        <v>0.45700079999999998</v>
      </c>
      <c r="GY36">
        <v>12.10946</v>
      </c>
      <c r="GZ36" s="1">
        <v>2.223254E-4</v>
      </c>
      <c r="HA36" s="1">
        <v>0.12618070000000001</v>
      </c>
      <c r="HB36">
        <v>0.45683940000000001</v>
      </c>
      <c r="HC36">
        <v>12.89251</v>
      </c>
      <c r="HD36" s="1">
        <v>1.9165489999999999E-4</v>
      </c>
      <c r="HE36" s="1">
        <v>0.108153</v>
      </c>
      <c r="HF36">
        <v>0.45674369999999997</v>
      </c>
      <c r="HG36">
        <v>13.430099999999999</v>
      </c>
      <c r="HH36">
        <v>1.7158590000000001E-4</v>
      </c>
      <c r="HI36" s="1">
        <v>9.6146690000000007E-2</v>
      </c>
      <c r="HJ36">
        <v>0.45671440000000002</v>
      </c>
      <c r="HK36">
        <v>12.925269999999999</v>
      </c>
      <c r="HL36">
        <v>1.578331E-4</v>
      </c>
      <c r="HM36" s="1">
        <v>8.7908449999999999E-2</v>
      </c>
      <c r="HN36">
        <v>0.4566964</v>
      </c>
      <c r="HO36">
        <v>12.093310000000001</v>
      </c>
      <c r="HP36">
        <v>1.475588E-4</v>
      </c>
      <c r="HQ36" s="1">
        <v>8.177972E-2</v>
      </c>
      <c r="HR36">
        <v>0.45667819999999998</v>
      </c>
      <c r="HS36">
        <v>11.24986</v>
      </c>
      <c r="HT36">
        <v>1.3927669999999999E-4</v>
      </c>
      <c r="HU36" s="1">
        <v>7.6855389999999996E-2</v>
      </c>
      <c r="HV36">
        <v>0.45672560000000001</v>
      </c>
      <c r="HW36">
        <v>10.736980000000001</v>
      </c>
      <c r="HX36">
        <v>1.3213560000000001E-4</v>
      </c>
      <c r="HY36" s="1">
        <v>7.2628949999999998E-2</v>
      </c>
      <c r="HZ36">
        <v>0.45686640000000001</v>
      </c>
      <c r="IA36">
        <v>10.701129999999999</v>
      </c>
      <c r="IB36">
        <v>1.2342470000000001E-4</v>
      </c>
      <c r="IC36" s="1">
        <v>6.7746529999999999E-2</v>
      </c>
      <c r="ID36">
        <v>0.45711079999999998</v>
      </c>
      <c r="IE36">
        <v>11.3139</v>
      </c>
      <c r="IF36">
        <v>1.131417E-4</v>
      </c>
      <c r="IG36">
        <v>6.1919229999999999E-2</v>
      </c>
      <c r="IH36">
        <v>0.45739740000000001</v>
      </c>
      <c r="II36">
        <v>12.12391</v>
      </c>
      <c r="IJ36">
        <v>1.044402E-4</v>
      </c>
      <c r="IK36">
        <v>5.6841240000000001E-2</v>
      </c>
      <c r="IL36">
        <v>0.45769840000000001</v>
      </c>
      <c r="IM36">
        <v>13.01746</v>
      </c>
      <c r="IN36">
        <v>9.7910440000000006E-5</v>
      </c>
      <c r="IO36">
        <v>5.2984249999999997E-2</v>
      </c>
      <c r="IP36">
        <v>0.45804210000000001</v>
      </c>
      <c r="IQ36">
        <v>12.945069999999999</v>
      </c>
      <c r="IR36">
        <v>9.2758179999999994E-5</v>
      </c>
      <c r="IS36">
        <v>4.9959240000000002E-2</v>
      </c>
      <c r="IT36">
        <v>0.45836310000000002</v>
      </c>
      <c r="IU36">
        <v>12.18439</v>
      </c>
      <c r="IV36">
        <v>8.8484699999999997E-5</v>
      </c>
      <c r="IW36">
        <v>4.7471340000000001E-2</v>
      </c>
      <c r="IX36">
        <v>0.45869169999999998</v>
      </c>
      <c r="IY36">
        <v>11.27722</v>
      </c>
      <c r="IZ36">
        <v>8.4680569999999995E-5</v>
      </c>
      <c r="JA36">
        <v>4.5260300000000003E-2</v>
      </c>
      <c r="JB36">
        <v>0.45898749999999999</v>
      </c>
      <c r="JC36">
        <v>10.66357</v>
      </c>
      <c r="JD36">
        <v>8.1361480000000002E-5</v>
      </c>
      <c r="JE36">
        <v>4.3342800000000001E-2</v>
      </c>
      <c r="JF36">
        <v>0.45917530000000001</v>
      </c>
      <c r="JG36">
        <v>11.211600000000001</v>
      </c>
      <c r="JH36">
        <v>7.9681909999999994E-5</v>
      </c>
      <c r="JI36">
        <v>4.2235250000000002E-2</v>
      </c>
      <c r="JJ36">
        <v>0.45928619999999998</v>
      </c>
      <c r="JK36">
        <v>12.19641</v>
      </c>
      <c r="JL36">
        <v>7.9810359999999995E-5</v>
      </c>
      <c r="JM36">
        <v>4.215812E-2</v>
      </c>
      <c r="JN36">
        <v>0.45934170000000002</v>
      </c>
      <c r="JO36">
        <v>13.05757</v>
      </c>
      <c r="JP36">
        <v>7.9303549999999994E-5</v>
      </c>
      <c r="JQ36">
        <v>4.1888809999999999E-2</v>
      </c>
      <c r="JR36">
        <v>0.4593547</v>
      </c>
      <c r="JS36">
        <v>13.74211</v>
      </c>
      <c r="JT36">
        <v>7.7628589999999997E-5</v>
      </c>
      <c r="JU36">
        <v>4.1016150000000001E-2</v>
      </c>
      <c r="JV36">
        <v>0.45938259999999997</v>
      </c>
      <c r="JW36">
        <v>13.620139999999999</v>
      </c>
      <c r="JX36">
        <v>7.5276459999999994E-5</v>
      </c>
      <c r="JY36">
        <v>3.9763760000000002E-2</v>
      </c>
      <c r="JZ36">
        <v>0.45939150000000001</v>
      </c>
      <c r="KA36">
        <v>12.68839</v>
      </c>
      <c r="KB36">
        <v>7.2548179999999996E-5</v>
      </c>
      <c r="KC36">
        <v>3.8318140000000001E-2</v>
      </c>
      <c r="KD36">
        <v>0.45938830000000003</v>
      </c>
      <c r="KE36">
        <v>11.61422</v>
      </c>
      <c r="KF36">
        <v>6.9740960000000006E-5</v>
      </c>
      <c r="KG36">
        <v>3.6812129999999998E-2</v>
      </c>
      <c r="KH36">
        <v>0.45929799999999998</v>
      </c>
      <c r="KI36">
        <v>10.73415</v>
      </c>
      <c r="KJ36">
        <v>6.7109630000000001E-5</v>
      </c>
      <c r="KK36">
        <v>3.5402459999999997E-2</v>
      </c>
      <c r="KL36">
        <v>0.45899440000000002</v>
      </c>
      <c r="KM36">
        <v>11.31804</v>
      </c>
      <c r="KN36">
        <v>6.6627490000000005E-5</v>
      </c>
      <c r="KO36">
        <v>3.4988499999999999E-2</v>
      </c>
      <c r="KP36">
        <v>0.45854319999999998</v>
      </c>
      <c r="KQ36">
        <v>12.66934</v>
      </c>
      <c r="KR36">
        <v>6.8581640000000004E-5</v>
      </c>
      <c r="KS36">
        <v>3.5963120000000001E-2</v>
      </c>
      <c r="KT36">
        <v>0.4579549</v>
      </c>
      <c r="KU36">
        <v>14.19652</v>
      </c>
      <c r="KV36">
        <v>6.9475989999999996E-5</v>
      </c>
      <c r="KW36">
        <v>3.6561860000000002E-2</v>
      </c>
      <c r="KX36">
        <v>0.45733190000000001</v>
      </c>
      <c r="KY36">
        <v>15.12467</v>
      </c>
      <c r="KZ36">
        <v>6.8626620000000006E-5</v>
      </c>
      <c r="LA36">
        <v>3.6243959999999999E-2</v>
      </c>
      <c r="LB36">
        <v>0.45667570000000002</v>
      </c>
      <c r="LC36">
        <v>14.74319</v>
      </c>
      <c r="LD36">
        <v>6.6719969999999996E-5</v>
      </c>
      <c r="LE36">
        <v>3.5338540000000002E-2</v>
      </c>
      <c r="LF36">
        <v>0.45600930000000001</v>
      </c>
      <c r="LG36">
        <v>13.396979999999999</v>
      </c>
      <c r="LH36">
        <v>6.4259039999999999E-5</v>
      </c>
      <c r="LI36">
        <v>3.4116540000000001E-2</v>
      </c>
      <c r="LJ36">
        <v>0.45534429999999998</v>
      </c>
      <c r="LK36">
        <v>11.94271</v>
      </c>
      <c r="LL36">
        <v>6.1659949999999999E-5</v>
      </c>
      <c r="LM36">
        <v>3.2792259999999997E-2</v>
      </c>
      <c r="LN36">
        <v>0.45477820000000002</v>
      </c>
      <c r="LO36">
        <v>10.9871</v>
      </c>
      <c r="LP36">
        <v>5.9013579999999999E-5</v>
      </c>
      <c r="LQ36">
        <v>3.1444140000000002E-2</v>
      </c>
      <c r="LR36">
        <v>0.45439600000000002</v>
      </c>
      <c r="LS36">
        <v>11.68539</v>
      </c>
      <c r="LT36">
        <v>5.5041380000000003E-5</v>
      </c>
      <c r="LU36">
        <v>2.947671E-2</v>
      </c>
      <c r="LV36">
        <v>0.45418789999999998</v>
      </c>
      <c r="LW36">
        <v>13.05748</v>
      </c>
      <c r="LX36">
        <v>4.9459429999999998E-5</v>
      </c>
      <c r="LY36">
        <v>2.658137E-2</v>
      </c>
      <c r="LZ36">
        <v>0.45408589999999999</v>
      </c>
      <c r="MA36">
        <v>14.57382</v>
      </c>
      <c r="MB36">
        <v>4.4787039999999999E-5</v>
      </c>
      <c r="MC36">
        <v>2.4038009999999999E-2</v>
      </c>
      <c r="MD36">
        <v>0.45402730000000002</v>
      </c>
      <c r="ME36">
        <v>15.305490000000001</v>
      </c>
      <c r="MF36">
        <v>4.1508390000000003E-5</v>
      </c>
      <c r="MG36">
        <v>2.2227710000000001E-2</v>
      </c>
      <c r="MH36">
        <v>0.45400220000000002</v>
      </c>
      <c r="MI36">
        <v>14.826700000000001</v>
      </c>
      <c r="MJ36">
        <v>3.9247610000000001E-5</v>
      </c>
      <c r="MK36">
        <v>2.0981940000000001E-2</v>
      </c>
      <c r="ML36">
        <v>0.45398769999999999</v>
      </c>
      <c r="MM36">
        <v>13.369389999999999</v>
      </c>
      <c r="MN36">
        <v>3.746169E-5</v>
      </c>
      <c r="MO36">
        <v>2.001147E-2</v>
      </c>
      <c r="MP36">
        <v>0.45399040000000002</v>
      </c>
      <c r="MQ36">
        <v>11.89622</v>
      </c>
      <c r="MR36">
        <v>3.5942360000000001E-5</v>
      </c>
      <c r="MS36">
        <v>1.9192830000000001E-2</v>
      </c>
      <c r="MT36">
        <v>0.45411849999999998</v>
      </c>
      <c r="MU36">
        <v>10.911390000000001</v>
      </c>
      <c r="MV36">
        <v>3.4511309999999997E-5</v>
      </c>
      <c r="MW36">
        <v>1.8429999999999998E-2</v>
      </c>
      <c r="MX36">
        <v>0.45456180000000002</v>
      </c>
      <c r="MY36">
        <v>11.423159999999999</v>
      </c>
      <c r="MZ36">
        <v>3.1542379999999997E-5</v>
      </c>
      <c r="NA36">
        <v>1.697009E-2</v>
      </c>
      <c r="NB36">
        <v>0.45526339999999998</v>
      </c>
      <c r="NC36">
        <v>11.9596</v>
      </c>
      <c r="ND36">
        <v>2.6619250000000001E-5</v>
      </c>
      <c r="NE36">
        <v>1.439591E-2</v>
      </c>
      <c r="NF36">
        <v>0.4561192</v>
      </c>
      <c r="NG36">
        <v>13.082549999999999</v>
      </c>
      <c r="NH36">
        <v>2.263525E-5</v>
      </c>
      <c r="NI36">
        <v>1.218253E-2</v>
      </c>
      <c r="NJ36">
        <v>0.4570515</v>
      </c>
      <c r="NK36">
        <v>13.720700000000001</v>
      </c>
      <c r="NL36">
        <v>2.0189919999999999E-5</v>
      </c>
      <c r="NM36">
        <v>1.078486E-2</v>
      </c>
      <c r="NN36">
        <v>0.4580302</v>
      </c>
      <c r="NO36">
        <v>13.711970000000001</v>
      </c>
      <c r="NP36">
        <v>1.8827649999999999E-5</v>
      </c>
      <c r="NQ36">
        <v>9.9900330000000006E-3</v>
      </c>
      <c r="NR36">
        <v>0.45903539999999998</v>
      </c>
      <c r="NS36">
        <v>12.977539999999999</v>
      </c>
      <c r="NT36">
        <v>1.7949649999999998E-5</v>
      </c>
      <c r="NU36">
        <v>9.4826630000000005E-3</v>
      </c>
      <c r="NV36">
        <v>0.4600264</v>
      </c>
      <c r="NW36">
        <v>11.8969</v>
      </c>
      <c r="NX36">
        <v>1.730252E-5</v>
      </c>
      <c r="NY36">
        <v>9.1115429999999997E-3</v>
      </c>
      <c r="NZ36">
        <v>0.46085949999999998</v>
      </c>
      <c r="OA36">
        <v>11.23057</v>
      </c>
      <c r="OB36">
        <v>1.6828189999999999E-5</v>
      </c>
      <c r="OC36">
        <v>8.825622E-3</v>
      </c>
      <c r="OD36">
        <v>0.46126879999999998</v>
      </c>
      <c r="OE36">
        <v>12.115600000000001</v>
      </c>
      <c r="OF36">
        <v>1.8264590000000001E-5</v>
      </c>
      <c r="OG36">
        <v>9.4212749999999998E-3</v>
      </c>
      <c r="OH36">
        <v>0.46134510000000001</v>
      </c>
      <c r="OI36">
        <v>13.69516</v>
      </c>
      <c r="OJ36">
        <v>2.1790329999999999E-5</v>
      </c>
      <c r="OK36">
        <v>1.11889E-2</v>
      </c>
    </row>
    <row r="37" spans="1:401" x14ac:dyDescent="0.35">
      <c r="A37">
        <v>40</v>
      </c>
      <c r="B37" t="s">
        <v>4</v>
      </c>
      <c r="C37" t="s">
        <v>24</v>
      </c>
      <c r="D37" t="s">
        <v>42</v>
      </c>
      <c r="E37">
        <v>859.25260000000003</v>
      </c>
      <c r="F37">
        <v>0.5997825</v>
      </c>
      <c r="G37">
        <v>12.406040000000001</v>
      </c>
      <c r="H37">
        <v>277.16320000000002</v>
      </c>
      <c r="I37">
        <v>110823.5</v>
      </c>
      <c r="J37">
        <v>0.59834849999999995</v>
      </c>
      <c r="K37">
        <v>13.168979999999999</v>
      </c>
      <c r="L37">
        <v>50.790320000000001</v>
      </c>
      <c r="M37">
        <v>26646.07</v>
      </c>
      <c r="N37">
        <v>0.59695509999999996</v>
      </c>
      <c r="O37">
        <v>14.100429999999999</v>
      </c>
      <c r="P37">
        <v>1.2304120000000001</v>
      </c>
      <c r="Q37">
        <v>738.58339999999998</v>
      </c>
      <c r="R37">
        <v>0.59556969999999998</v>
      </c>
      <c r="S37">
        <v>14.81827</v>
      </c>
      <c r="T37">
        <v>8.7206430000000001E-2</v>
      </c>
      <c r="U37">
        <v>40.724229999999999</v>
      </c>
      <c r="V37">
        <v>0.59425870000000003</v>
      </c>
      <c r="W37">
        <v>14.961970000000001</v>
      </c>
      <c r="X37" s="1">
        <v>6.5619399999999994E-2</v>
      </c>
      <c r="Y37">
        <v>28.292000000000002</v>
      </c>
      <c r="Z37">
        <v>0.59279809999999999</v>
      </c>
      <c r="AA37">
        <v>14.55148</v>
      </c>
      <c r="AB37" s="1">
        <v>5.7757049999999997E-2</v>
      </c>
      <c r="AC37">
        <v>24.904409999999999</v>
      </c>
      <c r="AD37">
        <v>0.59117509999999995</v>
      </c>
      <c r="AE37">
        <v>13.718260000000001</v>
      </c>
      <c r="AF37" s="1">
        <v>5.1744199999999997E-2</v>
      </c>
      <c r="AG37" s="1">
        <v>22.35576</v>
      </c>
      <c r="AH37">
        <v>0.5894971</v>
      </c>
      <c r="AI37">
        <v>12.8771</v>
      </c>
      <c r="AJ37" s="1">
        <v>4.626371E-2</v>
      </c>
      <c r="AK37" s="1">
        <v>20.023140000000001</v>
      </c>
      <c r="AL37">
        <v>0.58773980000000003</v>
      </c>
      <c r="AM37">
        <v>12.44703</v>
      </c>
      <c r="AN37" s="1">
        <v>4.2040429999999997E-2</v>
      </c>
      <c r="AO37" s="1">
        <v>18.21341</v>
      </c>
      <c r="AP37">
        <v>0.58592869999999997</v>
      </c>
      <c r="AQ37">
        <v>13.060180000000001</v>
      </c>
      <c r="AR37" s="1">
        <v>3.949416E-2</v>
      </c>
      <c r="AS37" s="1">
        <v>17.117519999999999</v>
      </c>
      <c r="AT37">
        <v>0.58404469999999997</v>
      </c>
      <c r="AU37">
        <v>14.0871</v>
      </c>
      <c r="AV37" s="1">
        <v>3.7322029999999999E-2</v>
      </c>
      <c r="AW37" s="1">
        <v>16.226379999999999</v>
      </c>
      <c r="AX37">
        <v>0.58210039999999996</v>
      </c>
      <c r="AY37">
        <v>14.97743</v>
      </c>
      <c r="AZ37" s="1">
        <v>3.4880540000000002E-2</v>
      </c>
      <c r="BA37" s="1">
        <v>15.21285</v>
      </c>
      <c r="BB37">
        <v>0.58013950000000003</v>
      </c>
      <c r="BC37">
        <v>15.25891</v>
      </c>
      <c r="BD37" s="1">
        <v>3.234211E-2</v>
      </c>
      <c r="BE37" s="1">
        <v>14.14847</v>
      </c>
      <c r="BF37">
        <v>0.57816659999999997</v>
      </c>
      <c r="BG37">
        <v>14.67848</v>
      </c>
      <c r="BH37" s="1">
        <v>2.9870440000000002E-2</v>
      </c>
      <c r="BI37" s="1">
        <v>13.10291</v>
      </c>
      <c r="BJ37">
        <v>0.57616789999999996</v>
      </c>
      <c r="BK37">
        <v>13.71851</v>
      </c>
      <c r="BL37" s="1">
        <v>2.7647419999999999E-2</v>
      </c>
      <c r="BM37" s="1">
        <v>12.159649999999999</v>
      </c>
      <c r="BN37">
        <v>0.57407799999999998</v>
      </c>
      <c r="BO37">
        <v>12.820959999999999</v>
      </c>
      <c r="BP37" s="1">
        <v>2.5501349999999999E-2</v>
      </c>
      <c r="BQ37" s="1">
        <v>11.2499</v>
      </c>
      <c r="BR37">
        <v>0.57105450000000002</v>
      </c>
      <c r="BS37">
        <v>12.39907</v>
      </c>
      <c r="BT37" s="1">
        <v>2.4115480000000002E-2</v>
      </c>
      <c r="BU37" s="1">
        <v>10.638719999999999</v>
      </c>
      <c r="BV37">
        <v>0.56683019999999995</v>
      </c>
      <c r="BW37">
        <v>12.75516</v>
      </c>
      <c r="BX37" s="1">
        <v>2.7327210000000001E-2</v>
      </c>
      <c r="BY37" s="1">
        <v>12.005420000000001</v>
      </c>
      <c r="BZ37">
        <v>0.56190039999999997</v>
      </c>
      <c r="CA37">
        <v>13.104200000000001</v>
      </c>
      <c r="CB37" s="1">
        <v>3.0500309999999999E-2</v>
      </c>
      <c r="CC37" s="1">
        <v>13.58405</v>
      </c>
      <c r="CD37">
        <v>0.55659320000000001</v>
      </c>
      <c r="CE37">
        <v>13.4527</v>
      </c>
      <c r="CF37" s="1">
        <v>3.0550580000000001E-2</v>
      </c>
      <c r="CG37" s="1">
        <v>13.808630000000001</v>
      </c>
      <c r="CH37">
        <v>0.5509503</v>
      </c>
      <c r="CI37">
        <v>13.20378</v>
      </c>
      <c r="CJ37" s="1">
        <v>2.859244E-2</v>
      </c>
      <c r="CK37" s="1">
        <v>13.073700000000001</v>
      </c>
      <c r="CL37">
        <v>0.54512059999999996</v>
      </c>
      <c r="CM37">
        <v>12.577859999999999</v>
      </c>
      <c r="CN37" s="1">
        <v>2.6161920000000002E-2</v>
      </c>
      <c r="CO37" s="1">
        <v>12.095879999999999</v>
      </c>
      <c r="CP37">
        <v>0.53911350000000002</v>
      </c>
      <c r="CQ37">
        <v>11.836550000000001</v>
      </c>
      <c r="CR37" s="1">
        <v>2.3471869999999999E-2</v>
      </c>
      <c r="CS37" s="1">
        <v>10.96815</v>
      </c>
      <c r="CT37">
        <v>0.53307519999999997</v>
      </c>
      <c r="CU37">
        <v>11.23673</v>
      </c>
      <c r="CV37" s="1">
        <v>2.0975190000000001E-2</v>
      </c>
      <c r="CW37" s="1">
        <v>9.9016099999999998</v>
      </c>
      <c r="CX37">
        <v>0.52690269999999995</v>
      </c>
      <c r="CY37">
        <v>10.899710000000001</v>
      </c>
      <c r="CZ37" s="1">
        <v>1.8661759999999999E-2</v>
      </c>
      <c r="DA37" s="1">
        <v>8.9053140000000006</v>
      </c>
      <c r="DB37">
        <v>0.52060209999999996</v>
      </c>
      <c r="DC37">
        <v>11.229609999999999</v>
      </c>
      <c r="DD37" s="1">
        <v>1.649482E-2</v>
      </c>
      <c r="DE37" s="1">
        <v>7.9597230000000003</v>
      </c>
      <c r="DF37">
        <v>0.51437040000000001</v>
      </c>
      <c r="DG37">
        <v>11.67595</v>
      </c>
      <c r="DH37" s="1">
        <v>1.458073E-2</v>
      </c>
      <c r="DI37" s="1">
        <v>7.1116950000000001</v>
      </c>
      <c r="DJ37">
        <v>0.50849489999999997</v>
      </c>
      <c r="DK37">
        <v>12.20913</v>
      </c>
      <c r="DL37" s="1">
        <v>1.300713E-2</v>
      </c>
      <c r="DM37" s="1">
        <v>6.4095779999999998</v>
      </c>
      <c r="DN37">
        <v>0.50246440000000003</v>
      </c>
      <c r="DO37">
        <v>12.42103</v>
      </c>
      <c r="DP37" s="1">
        <v>1.152063E-2</v>
      </c>
      <c r="DQ37" s="1">
        <v>5.7497920000000002</v>
      </c>
      <c r="DR37">
        <v>0.49624659999999998</v>
      </c>
      <c r="DS37">
        <v>12.14438</v>
      </c>
      <c r="DT37" s="1">
        <v>1.01006E-2</v>
      </c>
      <c r="DU37" s="1">
        <v>5.1009250000000002</v>
      </c>
      <c r="DV37">
        <v>0.48982209999999998</v>
      </c>
      <c r="DW37">
        <v>11.51901</v>
      </c>
      <c r="DX37" s="1">
        <v>8.8531600000000005E-3</v>
      </c>
      <c r="DY37" s="1">
        <v>4.5284459999999997</v>
      </c>
      <c r="DZ37">
        <v>0.48352089999999998</v>
      </c>
      <c r="EA37">
        <v>10.8094</v>
      </c>
      <c r="EB37" s="1">
        <v>7.7779950000000002E-3</v>
      </c>
      <c r="EC37" s="1">
        <v>4.025881</v>
      </c>
      <c r="ED37">
        <v>0.47669850000000002</v>
      </c>
      <c r="EE37">
        <v>10.48859</v>
      </c>
      <c r="EF37" s="1">
        <v>6.8173620000000004E-3</v>
      </c>
      <c r="EG37" s="1">
        <v>3.5773700000000002</v>
      </c>
      <c r="EH37">
        <v>0.4698637</v>
      </c>
      <c r="EI37">
        <v>11.376580000000001</v>
      </c>
      <c r="EJ37" s="1">
        <v>5.9514060000000002E-3</v>
      </c>
      <c r="EK37" s="1">
        <v>3.1656369999999998</v>
      </c>
      <c r="EL37">
        <v>0.46285359999999998</v>
      </c>
      <c r="EM37">
        <v>12.59613</v>
      </c>
      <c r="EN37" s="1">
        <v>5.1828389999999998E-3</v>
      </c>
      <c r="EO37" s="1">
        <v>2.7953389999999998</v>
      </c>
      <c r="EP37">
        <v>0.45600669999999999</v>
      </c>
      <c r="EQ37">
        <v>13.756729999999999</v>
      </c>
      <c r="ER37" s="1">
        <v>4.5435220000000004E-3</v>
      </c>
      <c r="ES37" s="1">
        <v>2.4834559999999999</v>
      </c>
      <c r="ET37">
        <v>0.44879350000000001</v>
      </c>
      <c r="EU37">
        <v>14.553089999999999</v>
      </c>
      <c r="EV37" s="1">
        <v>3.9688689999999999E-3</v>
      </c>
      <c r="EW37" s="1">
        <v>2.2033719999999999</v>
      </c>
      <c r="EX37">
        <v>0.44141249999999999</v>
      </c>
      <c r="EY37">
        <v>14.402049999999999</v>
      </c>
      <c r="EZ37" s="1">
        <v>3.4444580000000001E-3</v>
      </c>
      <c r="FA37" s="1">
        <v>1.943786</v>
      </c>
      <c r="FB37">
        <v>0.4340367</v>
      </c>
      <c r="FC37">
        <v>13.331469999999999</v>
      </c>
      <c r="FD37" s="1">
        <v>2.9505600000000001E-3</v>
      </c>
      <c r="FE37" s="1">
        <v>1.693352</v>
      </c>
      <c r="FF37">
        <v>0.42658839999999998</v>
      </c>
      <c r="FG37">
        <v>12.00942</v>
      </c>
      <c r="FH37" s="1">
        <v>2.5085250000000002E-3</v>
      </c>
      <c r="FI37" s="1">
        <v>1.464594</v>
      </c>
      <c r="FJ37">
        <v>0.42006169999999998</v>
      </c>
      <c r="FK37">
        <v>10.987120000000001</v>
      </c>
      <c r="FL37" s="1">
        <v>2.1228359999999999E-3</v>
      </c>
      <c r="FM37" s="1">
        <v>1.2580480000000001</v>
      </c>
      <c r="FN37">
        <v>0.41519050000000002</v>
      </c>
      <c r="FO37">
        <v>11.547510000000001</v>
      </c>
      <c r="FP37" s="1">
        <v>1.719756E-3</v>
      </c>
      <c r="FQ37" s="1">
        <v>1.037272</v>
      </c>
      <c r="FR37">
        <v>0.41186810000000001</v>
      </c>
      <c r="FS37">
        <v>12.86814</v>
      </c>
      <c r="FT37" s="1">
        <v>1.237092E-3</v>
      </c>
      <c r="FU37" s="1">
        <v>0.75938349999999999</v>
      </c>
      <c r="FV37">
        <v>0.40965220000000002</v>
      </c>
      <c r="FW37">
        <v>14.196400000000001</v>
      </c>
      <c r="FX37" s="1">
        <v>8.4044380000000002E-4</v>
      </c>
      <c r="FY37" s="1">
        <v>0.51923330000000001</v>
      </c>
      <c r="FZ37">
        <v>0.4080415</v>
      </c>
      <c r="GA37">
        <v>15.01918</v>
      </c>
      <c r="GB37" s="1">
        <v>5.949792E-4</v>
      </c>
      <c r="GC37" s="1">
        <v>0.3661413</v>
      </c>
      <c r="GD37">
        <v>0.40679300000000002</v>
      </c>
      <c r="GE37">
        <v>14.678269999999999</v>
      </c>
      <c r="GF37" s="1">
        <v>4.5941789999999998E-4</v>
      </c>
      <c r="GG37" s="1">
        <v>0.28071829999999998</v>
      </c>
      <c r="GH37">
        <v>0.40571370000000001</v>
      </c>
      <c r="GI37">
        <v>13.59164</v>
      </c>
      <c r="GJ37" s="1">
        <v>3.8201830000000002E-4</v>
      </c>
      <c r="GK37" s="1">
        <v>0.2320487</v>
      </c>
      <c r="GL37">
        <v>0.40472540000000001</v>
      </c>
      <c r="GM37">
        <v>12.387650000000001</v>
      </c>
      <c r="GN37" s="1">
        <v>3.3412859999999998E-4</v>
      </c>
      <c r="GO37" s="1">
        <v>0.2021249</v>
      </c>
      <c r="GP37">
        <v>0.40389009999999997</v>
      </c>
      <c r="GQ37">
        <v>11.43501</v>
      </c>
      <c r="GR37" s="1">
        <v>3.0078210000000001E-4</v>
      </c>
      <c r="GS37" s="1">
        <v>0.18142340000000001</v>
      </c>
      <c r="GT37">
        <v>0.40334740000000002</v>
      </c>
      <c r="GU37">
        <v>11.24518</v>
      </c>
      <c r="GV37" s="1">
        <v>2.6887100000000001E-4</v>
      </c>
      <c r="GW37" s="1">
        <v>0.16227849999999999</v>
      </c>
      <c r="GX37">
        <v>0.4030301</v>
      </c>
      <c r="GY37">
        <v>12.058</v>
      </c>
      <c r="GZ37" s="1">
        <v>2.301777E-4</v>
      </c>
      <c r="HA37" s="1">
        <v>0.13908380000000001</v>
      </c>
      <c r="HB37">
        <v>0.40286830000000001</v>
      </c>
      <c r="HC37">
        <v>12.850379999999999</v>
      </c>
      <c r="HD37" s="1">
        <v>1.9740489999999999E-4</v>
      </c>
      <c r="HE37" s="1">
        <v>0.118766</v>
      </c>
      <c r="HF37">
        <v>0.40277239999999997</v>
      </c>
      <c r="HG37">
        <v>13.43338</v>
      </c>
      <c r="HH37">
        <v>1.754037E-4</v>
      </c>
      <c r="HI37" s="1">
        <v>0.1048707</v>
      </c>
      <c r="HJ37">
        <v>0.40273340000000002</v>
      </c>
      <c r="HK37">
        <v>13.04523</v>
      </c>
      <c r="HL37">
        <v>1.6053669999999999E-4</v>
      </c>
      <c r="HM37" s="1">
        <v>9.5441509999999993E-2</v>
      </c>
      <c r="HN37">
        <v>0.4027114</v>
      </c>
      <c r="HO37">
        <v>12.248329999999999</v>
      </c>
      <c r="HP37">
        <v>1.496465E-4</v>
      </c>
      <c r="HQ37" s="1">
        <v>8.854368E-2</v>
      </c>
      <c r="HR37">
        <v>0.40270470000000003</v>
      </c>
      <c r="HS37">
        <v>11.38034</v>
      </c>
      <c r="HT37">
        <v>1.410022E-4</v>
      </c>
      <c r="HU37" s="1">
        <v>8.3076430000000007E-2</v>
      </c>
      <c r="HV37">
        <v>0.40274189999999999</v>
      </c>
      <c r="HW37">
        <v>10.796340000000001</v>
      </c>
      <c r="HX37">
        <v>1.3370710000000001E-4</v>
      </c>
      <c r="HY37" s="1">
        <v>7.8460130000000003E-2</v>
      </c>
      <c r="HZ37">
        <v>0.40285260000000001</v>
      </c>
      <c r="IA37">
        <v>10.705450000000001</v>
      </c>
      <c r="IB37">
        <v>1.254731E-4</v>
      </c>
      <c r="IC37" s="1">
        <v>7.3464810000000005E-2</v>
      </c>
      <c r="ID37">
        <v>0.40305170000000001</v>
      </c>
      <c r="IE37">
        <v>11.26966</v>
      </c>
      <c r="IF37">
        <v>1.153035E-4</v>
      </c>
      <c r="IG37" s="1">
        <v>6.7320030000000003E-2</v>
      </c>
      <c r="IH37">
        <v>0.40328930000000002</v>
      </c>
      <c r="II37">
        <v>12.065440000000001</v>
      </c>
      <c r="IJ37">
        <v>1.061948E-4</v>
      </c>
      <c r="IK37">
        <v>6.1688430000000002E-2</v>
      </c>
      <c r="IL37">
        <v>0.40355039999999998</v>
      </c>
      <c r="IM37">
        <v>12.972950000000001</v>
      </c>
      <c r="IN37">
        <v>9.9227259999999995E-5</v>
      </c>
      <c r="IO37">
        <v>5.7331470000000002E-2</v>
      </c>
      <c r="IP37">
        <v>0.40386100000000003</v>
      </c>
      <c r="IQ37">
        <v>13.00869</v>
      </c>
      <c r="IR37">
        <v>9.3820239999999996E-5</v>
      </c>
      <c r="IS37">
        <v>5.3957959999999999E-2</v>
      </c>
      <c r="IT37">
        <v>0.4041382</v>
      </c>
      <c r="IU37">
        <v>12.31349</v>
      </c>
      <c r="IV37">
        <v>8.9409630000000001E-5</v>
      </c>
      <c r="IW37">
        <v>5.1216240000000003E-2</v>
      </c>
      <c r="IX37">
        <v>0.40443210000000002</v>
      </c>
      <c r="IY37">
        <v>11.42428</v>
      </c>
      <c r="IZ37">
        <v>8.5477239999999998E-5</v>
      </c>
      <c r="JA37">
        <v>4.8785490000000001E-2</v>
      </c>
      <c r="JB37">
        <v>0.40468340000000003</v>
      </c>
      <c r="JC37">
        <v>10.739229999999999</v>
      </c>
      <c r="JD37">
        <v>8.2045380000000004E-5</v>
      </c>
      <c r="JE37">
        <v>4.6678329999999997E-2</v>
      </c>
      <c r="JF37">
        <v>0.40485409999999999</v>
      </c>
      <c r="JG37">
        <v>11.16615</v>
      </c>
      <c r="JH37">
        <v>7.9923509999999995E-5</v>
      </c>
      <c r="JI37">
        <v>4.5279609999999998E-2</v>
      </c>
      <c r="JJ37">
        <v>0.40495720000000002</v>
      </c>
      <c r="JK37">
        <v>12.127470000000001</v>
      </c>
      <c r="JL37">
        <v>7.9808740000000003E-5</v>
      </c>
      <c r="JM37">
        <v>4.5052870000000002E-2</v>
      </c>
      <c r="JN37">
        <v>0.40499639999999998</v>
      </c>
      <c r="JO37">
        <v>13.00257</v>
      </c>
      <c r="JP37">
        <v>7.9495120000000005E-5</v>
      </c>
      <c r="JQ37">
        <v>4.4850939999999999E-2</v>
      </c>
      <c r="JR37">
        <v>0.40504050000000003</v>
      </c>
      <c r="JS37">
        <v>13.756399999999999</v>
      </c>
      <c r="JT37">
        <v>7.8036359999999994E-5</v>
      </c>
      <c r="JU37">
        <v>4.4027650000000002E-2</v>
      </c>
      <c r="JV37">
        <v>0.40505340000000001</v>
      </c>
      <c r="JW37">
        <v>13.721489999999999</v>
      </c>
      <c r="JX37">
        <v>7.5781240000000002E-5</v>
      </c>
      <c r="JY37">
        <v>4.2743860000000002E-2</v>
      </c>
      <c r="JZ37">
        <v>0.40504639999999997</v>
      </c>
      <c r="KA37">
        <v>12.833959999999999</v>
      </c>
      <c r="KB37">
        <v>7.3141100000000003E-5</v>
      </c>
      <c r="KC37">
        <v>4.1241819999999998E-2</v>
      </c>
      <c r="KD37">
        <v>0.40504990000000002</v>
      </c>
      <c r="KE37">
        <v>11.78584</v>
      </c>
      <c r="KF37">
        <v>7.0302380000000005E-5</v>
      </c>
      <c r="KG37">
        <v>3.9621650000000001E-2</v>
      </c>
      <c r="KH37">
        <v>0.4049797</v>
      </c>
      <c r="KI37">
        <v>10.852650000000001</v>
      </c>
      <c r="KJ37">
        <v>6.7606810000000005E-5</v>
      </c>
      <c r="KK37">
        <v>3.8087799999999998E-2</v>
      </c>
      <c r="KL37">
        <v>0.4047367</v>
      </c>
      <c r="KM37">
        <v>11.27698</v>
      </c>
      <c r="KN37">
        <v>6.6543509999999998E-5</v>
      </c>
      <c r="KO37">
        <v>3.7374780000000003E-2</v>
      </c>
      <c r="KP37">
        <v>0.4043601</v>
      </c>
      <c r="KQ37">
        <v>12.56127</v>
      </c>
      <c r="KR37">
        <v>6.8173919999999996E-5</v>
      </c>
      <c r="KS37">
        <v>3.8224439999999998E-2</v>
      </c>
      <c r="KT37">
        <v>0.40387079999999997</v>
      </c>
      <c r="KU37">
        <v>14.094239999999999</v>
      </c>
      <c r="KV37">
        <v>6.938771E-5</v>
      </c>
      <c r="KW37">
        <v>3.9008000000000001E-2</v>
      </c>
      <c r="KX37">
        <v>0.40333849999999999</v>
      </c>
      <c r="KY37">
        <v>15.135149999999999</v>
      </c>
      <c r="KZ37">
        <v>6.8847349999999997E-5</v>
      </c>
      <c r="LA37">
        <v>3.8832100000000001E-2</v>
      </c>
      <c r="LB37">
        <v>0.402756</v>
      </c>
      <c r="LC37">
        <v>14.898820000000001</v>
      </c>
      <c r="LD37">
        <v>6.7118479999999996E-5</v>
      </c>
      <c r="LE37">
        <v>3.7963030000000002E-2</v>
      </c>
      <c r="LF37">
        <v>0.4021884</v>
      </c>
      <c r="LG37">
        <v>13.62608</v>
      </c>
      <c r="LH37">
        <v>6.4761709999999994E-5</v>
      </c>
      <c r="LI37">
        <v>3.6715110000000002E-2</v>
      </c>
      <c r="LJ37">
        <v>0.40160699999999999</v>
      </c>
      <c r="LK37">
        <v>12.174899999999999</v>
      </c>
      <c r="LL37">
        <v>6.2166729999999998E-5</v>
      </c>
      <c r="LM37">
        <v>3.5308659999999999E-2</v>
      </c>
      <c r="LN37">
        <v>0.4011111</v>
      </c>
      <c r="LO37">
        <v>11.118220000000001</v>
      </c>
      <c r="LP37">
        <v>5.9559950000000002E-5</v>
      </c>
      <c r="LQ37">
        <v>3.3887590000000002E-2</v>
      </c>
      <c r="LR37">
        <v>0.4007616</v>
      </c>
      <c r="LS37">
        <v>11.645200000000001</v>
      </c>
      <c r="LT37">
        <v>5.5980100000000003E-5</v>
      </c>
      <c r="LU37">
        <v>3.1971220000000002E-2</v>
      </c>
      <c r="LV37">
        <v>0.40055780000000002</v>
      </c>
      <c r="LW37">
        <v>12.95003</v>
      </c>
      <c r="LX37">
        <v>5.0585769999999997E-5</v>
      </c>
      <c r="LY37">
        <v>2.8995529999999999E-2</v>
      </c>
      <c r="LZ37">
        <v>0.40046320000000002</v>
      </c>
      <c r="MA37">
        <v>14.47949</v>
      </c>
      <c r="MB37">
        <v>4.5662550000000002E-5</v>
      </c>
      <c r="MC37">
        <v>2.6161859999999999E-2</v>
      </c>
      <c r="MD37">
        <v>0.400395</v>
      </c>
      <c r="ME37">
        <v>15.343</v>
      </c>
      <c r="MF37">
        <v>4.2116900000000003E-5</v>
      </c>
      <c r="MG37">
        <v>2.4089780000000002E-2</v>
      </c>
      <c r="MH37">
        <v>0.40039029999999998</v>
      </c>
      <c r="MI37">
        <v>14.999230000000001</v>
      </c>
      <c r="MJ37">
        <v>3.9682440000000001E-5</v>
      </c>
      <c r="MK37">
        <v>2.2663929999999999E-2</v>
      </c>
      <c r="ML37">
        <v>0.4003717</v>
      </c>
      <c r="MM37">
        <v>13.60919</v>
      </c>
      <c r="MN37">
        <v>3.7811210000000002E-5</v>
      </c>
      <c r="MO37">
        <v>2.1580619999999998E-2</v>
      </c>
      <c r="MP37">
        <v>0.40037830000000002</v>
      </c>
      <c r="MQ37">
        <v>12.12712</v>
      </c>
      <c r="MR37">
        <v>3.6245470000000002E-5</v>
      </c>
      <c r="MS37">
        <v>2.0680150000000001E-2</v>
      </c>
      <c r="MT37">
        <v>0.40046540000000003</v>
      </c>
      <c r="MU37">
        <v>11.04467</v>
      </c>
      <c r="MV37">
        <v>3.4822990000000001E-5</v>
      </c>
      <c r="MW37">
        <v>1.986479E-2</v>
      </c>
      <c r="MX37">
        <v>0.4008314</v>
      </c>
      <c r="MY37">
        <v>11.389279999999999</v>
      </c>
      <c r="MZ37">
        <v>3.2322559999999998E-5</v>
      </c>
      <c r="NA37">
        <v>1.852109E-2</v>
      </c>
      <c r="NB37">
        <v>0.40140300000000001</v>
      </c>
      <c r="NC37">
        <v>11.89692</v>
      </c>
      <c r="ND37">
        <v>2.7630889999999999E-5</v>
      </c>
      <c r="NE37">
        <v>1.590973E-2</v>
      </c>
      <c r="NF37">
        <v>0.40213959999999999</v>
      </c>
      <c r="NG37">
        <v>13.00511</v>
      </c>
      <c r="NH37">
        <v>2.3372769999999999E-5</v>
      </c>
      <c r="NI37">
        <v>1.34155E-2</v>
      </c>
      <c r="NJ37">
        <v>0.4029334</v>
      </c>
      <c r="NK37">
        <v>13.738910000000001</v>
      </c>
      <c r="NL37">
        <v>2.063546E-5</v>
      </c>
      <c r="NM37">
        <v>1.176893E-2</v>
      </c>
      <c r="NN37">
        <v>0.4037771</v>
      </c>
      <c r="NO37">
        <v>13.77397</v>
      </c>
      <c r="NP37">
        <v>1.9081650000000001E-5</v>
      </c>
      <c r="NQ37">
        <v>1.081525E-2</v>
      </c>
      <c r="NR37">
        <v>0.40465440000000003</v>
      </c>
      <c r="NS37">
        <v>13.11796</v>
      </c>
      <c r="NT37">
        <v>1.812301E-5</v>
      </c>
      <c r="NU37">
        <v>1.0227480000000001E-2</v>
      </c>
      <c r="NV37">
        <v>0.40552009999999999</v>
      </c>
      <c r="NW37">
        <v>12.07133</v>
      </c>
      <c r="NX37">
        <v>1.7441259999999999E-5</v>
      </c>
      <c r="NY37">
        <v>9.8093680000000006E-3</v>
      </c>
      <c r="NZ37">
        <v>0.40624650000000001</v>
      </c>
      <c r="OA37">
        <v>11.326639999999999</v>
      </c>
      <c r="OB37">
        <v>1.6892219999999999E-5</v>
      </c>
      <c r="OC37">
        <v>9.4693239999999994E-3</v>
      </c>
      <c r="OD37">
        <v>0.40664840000000002</v>
      </c>
      <c r="OE37">
        <v>12.065709999999999</v>
      </c>
      <c r="OF37">
        <v>1.7810390000000001E-5</v>
      </c>
      <c r="OG37">
        <v>9.8638340000000001E-3</v>
      </c>
      <c r="OH37">
        <v>0.40673429999999999</v>
      </c>
      <c r="OI37">
        <v>13.582179999999999</v>
      </c>
      <c r="OJ37">
        <v>2.1081830000000001E-5</v>
      </c>
      <c r="OK37">
        <v>1.160024E-2</v>
      </c>
    </row>
    <row r="38" spans="1:401" x14ac:dyDescent="0.35">
      <c r="A38">
        <v>41</v>
      </c>
      <c r="B38" t="s">
        <v>4</v>
      </c>
      <c r="C38" t="s">
        <v>24</v>
      </c>
      <c r="D38" t="s">
        <v>43</v>
      </c>
      <c r="E38">
        <v>714.60360000000003</v>
      </c>
      <c r="F38">
        <v>0.66707989999999995</v>
      </c>
      <c r="G38">
        <v>12.40563</v>
      </c>
      <c r="H38">
        <v>241.0692</v>
      </c>
      <c r="I38">
        <v>81501.66</v>
      </c>
      <c r="J38">
        <v>0.66569659999999997</v>
      </c>
      <c r="K38">
        <v>13.13322</v>
      </c>
      <c r="L38">
        <v>76.797539999999998</v>
      </c>
      <c r="M38">
        <v>34254.69</v>
      </c>
      <c r="N38">
        <v>0.66435200000000005</v>
      </c>
      <c r="O38">
        <v>14.05654</v>
      </c>
      <c r="P38">
        <v>2.4828589999999999</v>
      </c>
      <c r="Q38">
        <v>1270.002</v>
      </c>
      <c r="R38">
        <v>0.66301319999999997</v>
      </c>
      <c r="S38">
        <v>14.822520000000001</v>
      </c>
      <c r="T38">
        <v>0.1087959</v>
      </c>
      <c r="U38">
        <v>47.246650000000002</v>
      </c>
      <c r="V38">
        <v>0.66173930000000003</v>
      </c>
      <c r="W38">
        <v>15.029210000000001</v>
      </c>
      <c r="X38" s="1">
        <v>6.6857860000000005E-2</v>
      </c>
      <c r="Y38">
        <v>25.441500000000001</v>
      </c>
      <c r="Z38">
        <v>0.66034060000000006</v>
      </c>
      <c r="AA38">
        <v>14.63973</v>
      </c>
      <c r="AB38" s="1">
        <v>5.8602370000000001E-2</v>
      </c>
      <c r="AC38">
        <v>22.27768</v>
      </c>
      <c r="AD38">
        <v>0.65872580000000003</v>
      </c>
      <c r="AE38">
        <v>13.81222</v>
      </c>
      <c r="AF38" s="1">
        <v>5.2479270000000001E-2</v>
      </c>
      <c r="AG38" s="1">
        <v>19.983090000000001</v>
      </c>
      <c r="AH38">
        <v>0.65704700000000005</v>
      </c>
      <c r="AI38">
        <v>12.961069999999999</v>
      </c>
      <c r="AJ38" s="1">
        <v>4.6880900000000003E-2</v>
      </c>
      <c r="AK38" s="1">
        <v>17.887450000000001</v>
      </c>
      <c r="AL38">
        <v>0.65527579999999996</v>
      </c>
      <c r="AM38">
        <v>12.468450000000001</v>
      </c>
      <c r="AN38" s="1">
        <v>4.2491040000000001E-2</v>
      </c>
      <c r="AO38" s="1">
        <v>16.230560000000001</v>
      </c>
      <c r="AP38">
        <v>0.65348309999999998</v>
      </c>
      <c r="AQ38">
        <v>13.030189999999999</v>
      </c>
      <c r="AR38" s="1">
        <v>3.9747249999999998E-2</v>
      </c>
      <c r="AS38" s="1">
        <v>15.18642</v>
      </c>
      <c r="AT38">
        <v>0.65159809999999996</v>
      </c>
      <c r="AU38">
        <v>14.04327</v>
      </c>
      <c r="AV38" s="1">
        <v>3.7602740000000003E-2</v>
      </c>
      <c r="AW38" s="1">
        <v>14.409079999999999</v>
      </c>
      <c r="AX38">
        <v>0.64968510000000002</v>
      </c>
      <c r="AY38">
        <v>14.97235</v>
      </c>
      <c r="AZ38" s="1">
        <v>3.5187860000000001E-2</v>
      </c>
      <c r="BA38" s="1">
        <v>13.52711</v>
      </c>
      <c r="BB38">
        <v>0.64771749999999995</v>
      </c>
      <c r="BC38">
        <v>15.3262</v>
      </c>
      <c r="BD38" s="1">
        <v>3.2654879999999997E-2</v>
      </c>
      <c r="BE38" s="1">
        <v>12.59225</v>
      </c>
      <c r="BF38">
        <v>0.64576129999999998</v>
      </c>
      <c r="BG38">
        <v>14.79374</v>
      </c>
      <c r="BH38" s="1">
        <v>3.0165009999999999E-2</v>
      </c>
      <c r="BI38" s="1">
        <v>11.665150000000001</v>
      </c>
      <c r="BJ38">
        <v>0.64377649999999997</v>
      </c>
      <c r="BK38">
        <v>13.83356</v>
      </c>
      <c r="BL38" s="1">
        <v>2.7917850000000001E-2</v>
      </c>
      <c r="BM38" s="1">
        <v>10.824159999999999</v>
      </c>
      <c r="BN38">
        <v>0.64168349999999996</v>
      </c>
      <c r="BO38">
        <v>12.916880000000001</v>
      </c>
      <c r="BP38" s="1">
        <v>2.5762119999999999E-2</v>
      </c>
      <c r="BQ38" s="1">
        <v>10.019360000000001</v>
      </c>
      <c r="BR38">
        <v>0.6385459</v>
      </c>
      <c r="BS38">
        <v>12.427899999999999</v>
      </c>
      <c r="BT38" s="1">
        <v>2.4134630000000001E-2</v>
      </c>
      <c r="BU38" s="1">
        <v>9.3929589999999994</v>
      </c>
      <c r="BV38">
        <v>0.63416620000000001</v>
      </c>
      <c r="BW38">
        <v>12.745900000000001</v>
      </c>
      <c r="BX38" s="1">
        <v>2.6736200000000002E-2</v>
      </c>
      <c r="BY38" s="1">
        <v>10.350059999999999</v>
      </c>
      <c r="BZ38">
        <v>0.62899519999999998</v>
      </c>
      <c r="CA38">
        <v>13.10779</v>
      </c>
      <c r="CB38" s="1">
        <v>3.020024E-2</v>
      </c>
      <c r="CC38" s="1">
        <v>11.84158</v>
      </c>
      <c r="CD38">
        <v>0.62341329999999995</v>
      </c>
      <c r="CE38">
        <v>13.47523</v>
      </c>
      <c r="CF38" s="1">
        <v>3.0654850000000001E-2</v>
      </c>
      <c r="CG38" s="1">
        <v>12.20214</v>
      </c>
      <c r="CH38">
        <v>0.61747549999999995</v>
      </c>
      <c r="CI38">
        <v>13.28398</v>
      </c>
      <c r="CJ38" s="1">
        <v>2.8841550000000001E-2</v>
      </c>
      <c r="CK38" s="1">
        <v>11.62262</v>
      </c>
      <c r="CL38">
        <v>0.61131069999999998</v>
      </c>
      <c r="CM38">
        <v>12.668100000000001</v>
      </c>
      <c r="CN38" s="1">
        <v>2.6480650000000001E-2</v>
      </c>
      <c r="CO38" s="1">
        <v>10.79135</v>
      </c>
      <c r="CP38">
        <v>0.60493249999999998</v>
      </c>
      <c r="CQ38">
        <v>11.93727</v>
      </c>
      <c r="CR38" s="1">
        <v>2.3799049999999999E-2</v>
      </c>
      <c r="CS38" s="1">
        <v>9.805517</v>
      </c>
      <c r="CT38">
        <v>0.59857539999999998</v>
      </c>
      <c r="CU38">
        <v>11.30453</v>
      </c>
      <c r="CV38" s="1">
        <v>2.127712E-2</v>
      </c>
      <c r="CW38" s="1">
        <v>8.8572129999999998</v>
      </c>
      <c r="CX38">
        <v>0.59205010000000002</v>
      </c>
      <c r="CY38">
        <v>10.94153</v>
      </c>
      <c r="CZ38" s="1">
        <v>1.894914E-2</v>
      </c>
      <c r="DA38" s="1">
        <v>7.9748640000000002</v>
      </c>
      <c r="DB38">
        <v>0.58534520000000001</v>
      </c>
      <c r="DC38">
        <v>11.22953</v>
      </c>
      <c r="DD38" s="1">
        <v>1.6763110000000001E-2</v>
      </c>
      <c r="DE38" s="1">
        <v>7.1357499999999998</v>
      </c>
      <c r="DF38">
        <v>0.57868640000000005</v>
      </c>
      <c r="DG38">
        <v>11.66455</v>
      </c>
      <c r="DH38" s="1">
        <v>1.481493E-2</v>
      </c>
      <c r="DI38" s="1">
        <v>6.3758559999999997</v>
      </c>
      <c r="DJ38">
        <v>0.57169780000000003</v>
      </c>
      <c r="DK38">
        <v>12.19375</v>
      </c>
      <c r="DL38" s="1">
        <v>1.3196970000000001E-2</v>
      </c>
      <c r="DM38" s="1">
        <v>5.7395509999999996</v>
      </c>
      <c r="DN38">
        <v>0.56453410000000004</v>
      </c>
      <c r="DO38">
        <v>12.47369</v>
      </c>
      <c r="DP38" s="1">
        <v>1.1721550000000001E-2</v>
      </c>
      <c r="DQ38" s="1">
        <v>5.1638859999999998</v>
      </c>
      <c r="DR38">
        <v>0.5571834</v>
      </c>
      <c r="DS38">
        <v>12.209960000000001</v>
      </c>
      <c r="DT38" s="1">
        <v>1.027808E-2</v>
      </c>
      <c r="DU38" s="1">
        <v>4.5844399999999998</v>
      </c>
      <c r="DV38">
        <v>0.54958260000000003</v>
      </c>
      <c r="DW38">
        <v>11.60792</v>
      </c>
      <c r="DX38" s="1">
        <v>9.0161600000000005E-3</v>
      </c>
      <c r="DY38" s="1">
        <v>4.0742279999999997</v>
      </c>
      <c r="DZ38">
        <v>0.5421416</v>
      </c>
      <c r="EA38">
        <v>10.89748</v>
      </c>
      <c r="EB38" s="1">
        <v>7.9164690000000006E-3</v>
      </c>
      <c r="EC38" s="1">
        <v>3.6213199999999999</v>
      </c>
      <c r="ED38">
        <v>0.534134</v>
      </c>
      <c r="EE38">
        <v>10.52332</v>
      </c>
      <c r="EF38" s="1">
        <v>6.9461779999999999E-3</v>
      </c>
      <c r="EG38" s="1">
        <v>3.2220040000000001</v>
      </c>
      <c r="EH38">
        <v>0.52608440000000001</v>
      </c>
      <c r="EI38">
        <v>11.32424</v>
      </c>
      <c r="EJ38" s="1">
        <v>6.0676310000000004E-3</v>
      </c>
      <c r="EK38" s="1">
        <v>2.8540429999999999</v>
      </c>
      <c r="EL38">
        <v>0.51784430000000004</v>
      </c>
      <c r="EM38">
        <v>12.518190000000001</v>
      </c>
      <c r="EN38" s="1">
        <v>5.2850579999999996E-3</v>
      </c>
      <c r="EO38" s="1">
        <v>2.5218509999999998</v>
      </c>
      <c r="EP38">
        <v>0.50957739999999996</v>
      </c>
      <c r="EQ38">
        <v>13.711080000000001</v>
      </c>
      <c r="ER38" s="1">
        <v>4.6302419999999997E-3</v>
      </c>
      <c r="ES38" s="1">
        <v>2.2399360000000001</v>
      </c>
      <c r="ET38">
        <v>0.50040819999999997</v>
      </c>
      <c r="EU38">
        <v>14.59788</v>
      </c>
      <c r="EV38" s="1">
        <v>4.0490989999999996E-3</v>
      </c>
      <c r="EW38" s="1">
        <v>1.9903059999999999</v>
      </c>
      <c r="EX38">
        <v>0.49111549999999998</v>
      </c>
      <c r="EY38">
        <v>14.512829999999999</v>
      </c>
      <c r="EZ38" s="1">
        <v>3.5202039999999999E-3</v>
      </c>
      <c r="FA38" s="1">
        <v>1.75935</v>
      </c>
      <c r="FB38">
        <v>0.48176750000000002</v>
      </c>
      <c r="FC38">
        <v>13.50882</v>
      </c>
      <c r="FD38" s="1">
        <v>3.0225899999999999E-3</v>
      </c>
      <c r="FE38" s="1">
        <v>1.5369809999999999</v>
      </c>
      <c r="FF38">
        <v>0.47229949999999998</v>
      </c>
      <c r="FG38">
        <v>12.22307</v>
      </c>
      <c r="FH38" s="1">
        <v>2.5745999999999998E-3</v>
      </c>
      <c r="FI38" s="1">
        <v>1.3323879999999999</v>
      </c>
      <c r="FJ38">
        <v>0.46377059999999998</v>
      </c>
      <c r="FK38">
        <v>11.140879999999999</v>
      </c>
      <c r="FL38" s="1">
        <v>2.1817210000000002E-3</v>
      </c>
      <c r="FM38" s="1">
        <v>1.146906</v>
      </c>
      <c r="FN38">
        <v>0.45720650000000002</v>
      </c>
      <c r="FO38">
        <v>11.530659999999999</v>
      </c>
      <c r="FP38" s="1">
        <v>1.7933840000000001E-3</v>
      </c>
      <c r="FQ38" s="1">
        <v>0.95915130000000004</v>
      </c>
      <c r="FR38">
        <v>0.4526155</v>
      </c>
      <c r="FS38">
        <v>12.771800000000001</v>
      </c>
      <c r="FT38" s="1">
        <v>1.3202769999999999E-3</v>
      </c>
      <c r="FU38" s="1">
        <v>0.71942249999999996</v>
      </c>
      <c r="FV38">
        <v>0.44949840000000002</v>
      </c>
      <c r="FW38">
        <v>14.11961</v>
      </c>
      <c r="FX38" s="1">
        <v>9.0320959999999997E-4</v>
      </c>
      <c r="FY38" s="1">
        <v>0.49639230000000001</v>
      </c>
      <c r="FZ38">
        <v>0.44729659999999999</v>
      </c>
      <c r="GA38">
        <v>15.049609999999999</v>
      </c>
      <c r="GB38" s="1">
        <v>6.3228459999999998E-4</v>
      </c>
      <c r="GC38" s="1">
        <v>0.34666649999999999</v>
      </c>
      <c r="GD38">
        <v>0.44559840000000001</v>
      </c>
      <c r="GE38">
        <v>14.827400000000001</v>
      </c>
      <c r="GF38" s="1">
        <v>4.802214E-4</v>
      </c>
      <c r="GG38" s="1">
        <v>0.26148060000000001</v>
      </c>
      <c r="GH38">
        <v>0.44418760000000002</v>
      </c>
      <c r="GI38">
        <v>13.79571</v>
      </c>
      <c r="GJ38" s="1">
        <v>3.9422859999999998E-4</v>
      </c>
      <c r="GK38" s="1">
        <v>0.213334</v>
      </c>
      <c r="GL38">
        <v>0.44291849999999999</v>
      </c>
      <c r="GM38">
        <v>12.604990000000001</v>
      </c>
      <c r="GN38" s="1">
        <v>3.4194549999999997E-4</v>
      </c>
      <c r="GO38" s="1">
        <v>0.184226</v>
      </c>
      <c r="GP38">
        <v>0.44184800000000002</v>
      </c>
      <c r="GQ38">
        <v>11.58996</v>
      </c>
      <c r="GR38" s="1">
        <v>3.0650220000000001E-4</v>
      </c>
      <c r="GS38" s="1">
        <v>0.16461480000000001</v>
      </c>
      <c r="GT38">
        <v>0.44108190000000003</v>
      </c>
      <c r="GU38">
        <v>11.293200000000001</v>
      </c>
      <c r="GV38" s="1">
        <v>2.752446E-4</v>
      </c>
      <c r="GW38" s="1">
        <v>0.1478286</v>
      </c>
      <c r="GX38">
        <v>0.44064120000000001</v>
      </c>
      <c r="GY38">
        <v>12.01473</v>
      </c>
      <c r="GZ38" s="1">
        <v>2.373249E-4</v>
      </c>
      <c r="HA38" s="1">
        <v>0.12767029999999999</v>
      </c>
      <c r="HB38">
        <v>0.44039669999999997</v>
      </c>
      <c r="HC38">
        <v>12.809369999999999</v>
      </c>
      <c r="HD38" s="1">
        <v>2.029423E-4</v>
      </c>
      <c r="HE38" s="1">
        <v>0.10878790000000001</v>
      </c>
      <c r="HF38">
        <v>0.44025839999999999</v>
      </c>
      <c r="HG38">
        <v>13.423730000000001</v>
      </c>
      <c r="HH38">
        <v>1.7909729999999999E-4</v>
      </c>
      <c r="HI38" s="1">
        <v>9.5408809999999997E-2</v>
      </c>
      <c r="HJ38">
        <v>0.44019849999999999</v>
      </c>
      <c r="HK38">
        <v>13.152570000000001</v>
      </c>
      <c r="HL38">
        <v>1.6311940000000001E-4</v>
      </c>
      <c r="HM38" s="1">
        <v>8.6391490000000001E-2</v>
      </c>
      <c r="HN38">
        <v>0.4401602</v>
      </c>
      <c r="HO38">
        <v>12.400359999999999</v>
      </c>
      <c r="HP38">
        <v>1.5160640000000001E-4</v>
      </c>
      <c r="HQ38" s="1">
        <v>7.9900250000000006E-2</v>
      </c>
      <c r="HR38">
        <v>0.4401429</v>
      </c>
      <c r="HS38">
        <v>11.52089</v>
      </c>
      <c r="HT38">
        <v>1.426032E-4</v>
      </c>
      <c r="HU38" s="1">
        <v>7.4830049999999995E-2</v>
      </c>
      <c r="HV38">
        <v>0.44017319999999999</v>
      </c>
      <c r="HW38">
        <v>10.867649999999999</v>
      </c>
      <c r="HX38">
        <v>1.3511E-4</v>
      </c>
      <c r="HY38" s="1">
        <v>7.060611E-2</v>
      </c>
      <c r="HZ38">
        <v>0.44029230000000003</v>
      </c>
      <c r="IA38">
        <v>10.72063</v>
      </c>
      <c r="IB38">
        <v>1.2721339999999999E-4</v>
      </c>
      <c r="IC38" s="1">
        <v>6.6312189999999993E-2</v>
      </c>
      <c r="ID38">
        <v>0.44052279999999999</v>
      </c>
      <c r="IE38">
        <v>11.234830000000001</v>
      </c>
      <c r="IF38">
        <v>1.172569E-4</v>
      </c>
      <c r="IG38" s="1">
        <v>6.0968109999999999E-2</v>
      </c>
      <c r="IH38">
        <v>0.44081629999999999</v>
      </c>
      <c r="II38">
        <v>12.008699999999999</v>
      </c>
      <c r="IJ38">
        <v>1.078389E-4</v>
      </c>
      <c r="IK38">
        <v>5.580135E-2</v>
      </c>
      <c r="IL38">
        <v>0.4411543</v>
      </c>
      <c r="IM38">
        <v>12.917</v>
      </c>
      <c r="IN38">
        <v>1.00473E-4</v>
      </c>
      <c r="IO38">
        <v>5.1709819999999997E-2</v>
      </c>
      <c r="IP38">
        <v>0.44150800000000001</v>
      </c>
      <c r="IQ38">
        <v>13.05311</v>
      </c>
      <c r="IR38">
        <v>9.4816199999999995E-5</v>
      </c>
      <c r="IS38">
        <v>4.8570540000000002E-2</v>
      </c>
      <c r="IT38">
        <v>0.44185190000000002</v>
      </c>
      <c r="IU38">
        <v>12.43512</v>
      </c>
      <c r="IV38">
        <v>9.0251270000000006E-5</v>
      </c>
      <c r="IW38">
        <v>4.6040699999999997E-2</v>
      </c>
      <c r="IX38">
        <v>0.44222539999999999</v>
      </c>
      <c r="IY38">
        <v>11.57391</v>
      </c>
      <c r="IZ38">
        <v>8.6212969999999994E-5</v>
      </c>
      <c r="JA38">
        <v>4.3820869999999998E-2</v>
      </c>
      <c r="JB38">
        <v>0.44253310000000001</v>
      </c>
      <c r="JC38">
        <v>10.832319999999999</v>
      </c>
      <c r="JD38">
        <v>8.2687639999999994E-5</v>
      </c>
      <c r="JE38">
        <v>4.1894559999999997E-2</v>
      </c>
      <c r="JF38">
        <v>0.442774</v>
      </c>
      <c r="JG38">
        <v>11.140470000000001</v>
      </c>
      <c r="JH38">
        <v>8.0222210000000007E-5</v>
      </c>
      <c r="JI38">
        <v>4.0482450000000003E-2</v>
      </c>
      <c r="JJ38">
        <v>0.44291419999999998</v>
      </c>
      <c r="JK38">
        <v>12.05748</v>
      </c>
      <c r="JL38">
        <v>7.9816130000000005E-5</v>
      </c>
      <c r="JM38">
        <v>4.0119759999999997E-2</v>
      </c>
      <c r="JN38">
        <v>0.44298589999999999</v>
      </c>
      <c r="JO38">
        <v>12.940009999999999</v>
      </c>
      <c r="JP38">
        <v>7.9629019999999994E-5</v>
      </c>
      <c r="JQ38">
        <v>3.9991730000000003E-2</v>
      </c>
      <c r="JR38">
        <v>0.44303700000000001</v>
      </c>
      <c r="JS38">
        <v>13.7552</v>
      </c>
      <c r="JT38">
        <v>7.8370389999999997E-5</v>
      </c>
      <c r="JU38">
        <v>3.9360439999999997E-2</v>
      </c>
      <c r="JV38">
        <v>0.44305499999999998</v>
      </c>
      <c r="JW38">
        <v>13.80883</v>
      </c>
      <c r="JX38">
        <v>7.6223269999999997E-5</v>
      </c>
      <c r="JY38">
        <v>3.8276339999999999E-2</v>
      </c>
      <c r="JZ38">
        <v>0.44306879999999998</v>
      </c>
      <c r="KA38">
        <v>12.97725</v>
      </c>
      <c r="KB38">
        <v>7.3657889999999998E-5</v>
      </c>
      <c r="KC38">
        <v>3.6975109999999999E-2</v>
      </c>
      <c r="KD38">
        <v>0.44306849999999998</v>
      </c>
      <c r="KE38">
        <v>11.955170000000001</v>
      </c>
      <c r="KF38">
        <v>7.0811779999999997E-5</v>
      </c>
      <c r="KG38">
        <v>3.5532969999999997E-2</v>
      </c>
      <c r="KH38">
        <v>0.4430115</v>
      </c>
      <c r="KI38">
        <v>10.990410000000001</v>
      </c>
      <c r="KJ38">
        <v>6.8083550000000003E-5</v>
      </c>
      <c r="KK38">
        <v>3.4152229999999999E-2</v>
      </c>
      <c r="KL38">
        <v>0.44272879999999998</v>
      </c>
      <c r="KM38">
        <v>11.26065</v>
      </c>
      <c r="KN38">
        <v>6.6548699999999995E-5</v>
      </c>
      <c r="KO38">
        <v>3.3300080000000003E-2</v>
      </c>
      <c r="KP38">
        <v>0.44229249999999998</v>
      </c>
      <c r="KQ38">
        <v>12.461119999999999</v>
      </c>
      <c r="KR38">
        <v>6.7819229999999998E-5</v>
      </c>
      <c r="KS38">
        <v>3.385254E-2</v>
      </c>
      <c r="KT38">
        <v>0.44170799999999999</v>
      </c>
      <c r="KU38">
        <v>13.98343</v>
      </c>
      <c r="KV38">
        <v>6.9246720000000004E-5</v>
      </c>
      <c r="KW38">
        <v>3.4641209999999999E-2</v>
      </c>
      <c r="KX38">
        <v>0.44104670000000001</v>
      </c>
      <c r="KY38">
        <v>15.12801</v>
      </c>
      <c r="KZ38">
        <v>6.9000729999999994E-5</v>
      </c>
      <c r="LA38">
        <v>3.463712E-2</v>
      </c>
      <c r="LB38">
        <v>0.44034859999999998</v>
      </c>
      <c r="LC38">
        <v>15.030620000000001</v>
      </c>
      <c r="LD38">
        <v>6.745349E-5</v>
      </c>
      <c r="LE38">
        <v>3.3961209999999999E-2</v>
      </c>
      <c r="LF38">
        <v>0.43964049999999999</v>
      </c>
      <c r="LG38">
        <v>13.84986</v>
      </c>
      <c r="LH38">
        <v>6.5199490000000004E-5</v>
      </c>
      <c r="LI38">
        <v>3.2905789999999997E-2</v>
      </c>
      <c r="LJ38">
        <v>0.43892320000000001</v>
      </c>
      <c r="LK38">
        <v>12.4122</v>
      </c>
      <c r="LL38">
        <v>6.2622339999999994E-5</v>
      </c>
      <c r="LM38">
        <v>3.166741E-2</v>
      </c>
      <c r="LN38">
        <v>0.43827250000000001</v>
      </c>
      <c r="LO38">
        <v>11.27666</v>
      </c>
      <c r="LP38">
        <v>6.0033340000000003E-5</v>
      </c>
      <c r="LQ38">
        <v>3.0412100000000001E-2</v>
      </c>
      <c r="LR38">
        <v>0.43780790000000003</v>
      </c>
      <c r="LS38">
        <v>11.629849999999999</v>
      </c>
      <c r="LT38">
        <v>5.6739639999999997E-5</v>
      </c>
      <c r="LU38">
        <v>2.8841740000000001E-2</v>
      </c>
      <c r="LV38">
        <v>0.43751830000000003</v>
      </c>
      <c r="LW38">
        <v>12.85172</v>
      </c>
      <c r="LX38">
        <v>5.159379E-5</v>
      </c>
      <c r="LY38">
        <v>2.6333840000000001E-2</v>
      </c>
      <c r="LZ38">
        <v>0.43736120000000001</v>
      </c>
      <c r="MA38">
        <v>14.37255</v>
      </c>
      <c r="MB38">
        <v>4.6493750000000002E-5</v>
      </c>
      <c r="MC38">
        <v>2.3732759999999999E-2</v>
      </c>
      <c r="MD38">
        <v>0.43727280000000002</v>
      </c>
      <c r="ME38">
        <v>15.35787</v>
      </c>
      <c r="MF38">
        <v>4.270522E-5</v>
      </c>
      <c r="MG38">
        <v>2.1763049999999999E-2</v>
      </c>
      <c r="MH38">
        <v>0.43723469999999998</v>
      </c>
      <c r="MI38">
        <v>15.149430000000001</v>
      </c>
      <c r="MJ38">
        <v>4.0093570000000003E-5</v>
      </c>
      <c r="MK38">
        <v>2.039933E-2</v>
      </c>
      <c r="ML38">
        <v>0.43720160000000002</v>
      </c>
      <c r="MM38">
        <v>13.84625</v>
      </c>
      <c r="MN38">
        <v>3.8135900000000002E-5</v>
      </c>
      <c r="MO38">
        <v>1.938846E-2</v>
      </c>
      <c r="MP38">
        <v>0.43720490000000001</v>
      </c>
      <c r="MQ38">
        <v>12.363519999999999</v>
      </c>
      <c r="MR38">
        <v>3.652296E-5</v>
      </c>
      <c r="MS38">
        <v>1.8561230000000001E-2</v>
      </c>
      <c r="MT38">
        <v>0.4372974</v>
      </c>
      <c r="MU38">
        <v>11.204980000000001</v>
      </c>
      <c r="MV38">
        <v>3.5089400000000003E-5</v>
      </c>
      <c r="MW38">
        <v>1.7827780000000001E-2</v>
      </c>
      <c r="MX38">
        <v>0.43770730000000002</v>
      </c>
      <c r="MY38">
        <v>11.37679</v>
      </c>
      <c r="MZ38">
        <v>3.2924569999999998E-5</v>
      </c>
      <c r="NA38">
        <v>1.6786820000000001E-2</v>
      </c>
      <c r="NB38">
        <v>0.4383822</v>
      </c>
      <c r="NC38">
        <v>11.842140000000001</v>
      </c>
      <c r="ND38">
        <v>2.853345E-5</v>
      </c>
      <c r="NE38">
        <v>1.462887E-2</v>
      </c>
      <c r="NF38">
        <v>0.4392528</v>
      </c>
      <c r="NG38">
        <v>12.92346</v>
      </c>
      <c r="NH38">
        <v>2.4085999999999999E-5</v>
      </c>
      <c r="NI38">
        <v>1.2323550000000001E-2</v>
      </c>
      <c r="NJ38">
        <v>0.44021189999999999</v>
      </c>
      <c r="NK38">
        <v>13.74483</v>
      </c>
      <c r="NL38">
        <v>2.1078749999999999E-5</v>
      </c>
      <c r="NM38">
        <v>1.07175E-2</v>
      </c>
      <c r="NN38">
        <v>0.44127040000000001</v>
      </c>
      <c r="NO38">
        <v>13.82358</v>
      </c>
      <c r="NP38">
        <v>1.93334E-5</v>
      </c>
      <c r="NQ38">
        <v>9.7659389999999995E-3</v>
      </c>
      <c r="NR38">
        <v>0.44234010000000001</v>
      </c>
      <c r="NS38">
        <v>13.24715</v>
      </c>
      <c r="NT38">
        <v>1.8289540000000001E-5</v>
      </c>
      <c r="NU38">
        <v>9.1956339999999994E-3</v>
      </c>
      <c r="NV38">
        <v>0.44343189999999999</v>
      </c>
      <c r="NW38">
        <v>12.24695</v>
      </c>
      <c r="NX38">
        <v>1.7567809999999999E-5</v>
      </c>
      <c r="NY38">
        <v>8.8003869999999998E-3</v>
      </c>
      <c r="NZ38">
        <v>0.44437739999999998</v>
      </c>
      <c r="OA38">
        <v>11.445740000000001</v>
      </c>
      <c r="OB38">
        <v>1.6975320000000001E-5</v>
      </c>
      <c r="OC38">
        <v>8.4773969999999994E-3</v>
      </c>
      <c r="OD38">
        <v>0.44493749999999999</v>
      </c>
      <c r="OE38">
        <v>12.0351</v>
      </c>
      <c r="OF38">
        <v>1.7502270000000001E-5</v>
      </c>
      <c r="OG38">
        <v>8.6450580000000006E-3</v>
      </c>
      <c r="OH38">
        <v>0.44512750000000001</v>
      </c>
      <c r="OI38">
        <v>13.476380000000001</v>
      </c>
      <c r="OJ38">
        <v>2.045335E-5</v>
      </c>
      <c r="OK38">
        <v>1.0014199999999999E-2</v>
      </c>
    </row>
    <row r="39" spans="1:401" x14ac:dyDescent="0.35">
      <c r="A39">
        <v>42</v>
      </c>
      <c r="B39" t="s">
        <v>4</v>
      </c>
      <c r="C39" t="s">
        <v>24</v>
      </c>
      <c r="D39" t="s">
        <v>44</v>
      </c>
      <c r="E39">
        <v>619.13109999999995</v>
      </c>
      <c r="F39">
        <v>0.53891860000000003</v>
      </c>
      <c r="G39">
        <v>12.40605</v>
      </c>
      <c r="H39">
        <v>200.11539999999999</v>
      </c>
      <c r="I39">
        <v>54223.71</v>
      </c>
      <c r="J39">
        <v>0.53758430000000001</v>
      </c>
      <c r="K39">
        <v>13.10955</v>
      </c>
      <c r="L39">
        <v>102.87090000000001</v>
      </c>
      <c r="M39">
        <v>31965.75</v>
      </c>
      <c r="N39">
        <v>0.53628980000000004</v>
      </c>
      <c r="O39">
        <v>14.027749999999999</v>
      </c>
      <c r="P39">
        <v>4.1458700000000004</v>
      </c>
      <c r="Q39">
        <v>1370.2660000000001</v>
      </c>
      <c r="R39">
        <v>0.53499859999999999</v>
      </c>
      <c r="S39">
        <v>14.82024</v>
      </c>
      <c r="T39">
        <v>0.14025760000000001</v>
      </c>
      <c r="U39">
        <v>44.143030000000003</v>
      </c>
      <c r="V39">
        <v>0.53377569999999996</v>
      </c>
      <c r="W39">
        <v>15.065899999999999</v>
      </c>
      <c r="X39" s="1">
        <v>6.8075930000000007E-2</v>
      </c>
      <c r="Y39">
        <v>19.924379999999999</v>
      </c>
      <c r="Z39">
        <v>0.5324702</v>
      </c>
      <c r="AA39">
        <v>14.691739999999999</v>
      </c>
      <c r="AB39" s="1">
        <v>5.9360110000000001E-2</v>
      </c>
      <c r="AC39">
        <v>17.37801</v>
      </c>
      <c r="AD39">
        <v>0.53096869999999996</v>
      </c>
      <c r="AE39">
        <v>13.868819999999999</v>
      </c>
      <c r="AF39" s="1">
        <v>5.3109429999999999E-2</v>
      </c>
      <c r="AG39" s="1">
        <v>15.582000000000001</v>
      </c>
      <c r="AH39">
        <v>0.52942789999999995</v>
      </c>
      <c r="AI39">
        <v>13.01338</v>
      </c>
      <c r="AJ39" s="1">
        <v>4.7424840000000003E-2</v>
      </c>
      <c r="AK39" s="1">
        <v>13.94984</v>
      </c>
      <c r="AL39">
        <v>0.5278465</v>
      </c>
      <c r="AM39">
        <v>12.484</v>
      </c>
      <c r="AN39" s="1">
        <v>4.2897749999999998E-2</v>
      </c>
      <c r="AO39" s="1">
        <v>12.644019999999999</v>
      </c>
      <c r="AP39">
        <v>0.5262232</v>
      </c>
      <c r="AQ39">
        <v>13.010009999999999</v>
      </c>
      <c r="AR39" s="1">
        <v>3.9972800000000003E-2</v>
      </c>
      <c r="AS39" s="1">
        <v>11.802239999999999</v>
      </c>
      <c r="AT39">
        <v>0.52453640000000001</v>
      </c>
      <c r="AU39">
        <v>14.01408</v>
      </c>
      <c r="AV39" s="1">
        <v>3.7840459999999999E-2</v>
      </c>
      <c r="AW39" s="1">
        <v>11.206049999999999</v>
      </c>
      <c r="AX39">
        <v>0.52279070000000005</v>
      </c>
      <c r="AY39">
        <v>14.96228</v>
      </c>
      <c r="AZ39" s="1">
        <v>3.5450580000000002E-2</v>
      </c>
      <c r="BA39" s="1">
        <v>10.53275</v>
      </c>
      <c r="BB39">
        <v>0.52101629999999999</v>
      </c>
      <c r="BC39">
        <v>15.3612</v>
      </c>
      <c r="BD39" s="1">
        <v>3.2924109999999999E-2</v>
      </c>
      <c r="BE39" s="1">
        <v>9.8140319999999992</v>
      </c>
      <c r="BF39">
        <v>0.51922630000000003</v>
      </c>
      <c r="BG39">
        <v>14.861560000000001</v>
      </c>
      <c r="BH39" s="1">
        <v>3.042195E-2</v>
      </c>
      <c r="BI39" s="1">
        <v>9.0970340000000007</v>
      </c>
      <c r="BJ39">
        <v>0.51742149999999998</v>
      </c>
      <c r="BK39">
        <v>13.902889999999999</v>
      </c>
      <c r="BL39" s="1">
        <v>2.815117E-2</v>
      </c>
      <c r="BM39" s="1">
        <v>8.443524</v>
      </c>
      <c r="BN39">
        <v>0.51554040000000001</v>
      </c>
      <c r="BO39">
        <v>12.97678</v>
      </c>
      <c r="BP39" s="1">
        <v>2.598876E-2</v>
      </c>
      <c r="BQ39" s="1">
        <v>7.8214839999999999</v>
      </c>
      <c r="BR39">
        <v>0.51291889999999996</v>
      </c>
      <c r="BS39">
        <v>12.44755</v>
      </c>
      <c r="BT39" s="1">
        <v>2.419348E-2</v>
      </c>
      <c r="BU39" s="1">
        <v>7.3058810000000003</v>
      </c>
      <c r="BV39">
        <v>0.50925750000000003</v>
      </c>
      <c r="BW39">
        <v>12.738759999999999</v>
      </c>
      <c r="BX39" s="1">
        <v>2.6244030000000002E-2</v>
      </c>
      <c r="BY39" s="1">
        <v>7.9322790000000003</v>
      </c>
      <c r="BZ39">
        <v>0.5048781</v>
      </c>
      <c r="CA39">
        <v>13.10751</v>
      </c>
      <c r="CB39" s="1">
        <v>2.9905569999999999E-2</v>
      </c>
      <c r="CC39" s="1">
        <v>9.1340909999999997</v>
      </c>
      <c r="CD39">
        <v>0.50009320000000002</v>
      </c>
      <c r="CE39">
        <v>13.483890000000001</v>
      </c>
      <c r="CF39" s="1">
        <v>3.070581E-2</v>
      </c>
      <c r="CG39" s="1">
        <v>9.4971890000000005</v>
      </c>
      <c r="CH39">
        <v>0.49498500000000001</v>
      </c>
      <c r="CI39">
        <v>13.329610000000001</v>
      </c>
      <c r="CJ39" s="1">
        <v>2.9051500000000001E-2</v>
      </c>
      <c r="CK39" s="1">
        <v>9.0918390000000002</v>
      </c>
      <c r="CL39">
        <v>0.48965839999999999</v>
      </c>
      <c r="CM39">
        <v>12.72115</v>
      </c>
      <c r="CN39" s="1">
        <v>2.6749080000000001E-2</v>
      </c>
      <c r="CO39" s="1">
        <v>8.4665920000000003</v>
      </c>
      <c r="CP39">
        <v>0.48416369999999997</v>
      </c>
      <c r="CQ39">
        <v>11.9976</v>
      </c>
      <c r="CR39" s="1">
        <v>2.40825E-2</v>
      </c>
      <c r="CS39" s="1">
        <v>7.7110750000000001</v>
      </c>
      <c r="CT39">
        <v>0.47867969999999999</v>
      </c>
      <c r="CU39">
        <v>11.346690000000001</v>
      </c>
      <c r="CV39" s="1">
        <v>2.1539860000000001E-2</v>
      </c>
      <c r="CW39" s="1">
        <v>6.9749610000000004</v>
      </c>
      <c r="CX39">
        <v>0.4730396</v>
      </c>
      <c r="CY39">
        <v>10.96686</v>
      </c>
      <c r="CZ39" s="1">
        <v>1.9198400000000001E-2</v>
      </c>
      <c r="DA39" s="1">
        <v>6.2905759999999997</v>
      </c>
      <c r="DB39">
        <v>0.46726760000000001</v>
      </c>
      <c r="DC39">
        <v>11.229559999999999</v>
      </c>
      <c r="DD39" s="1">
        <v>1.6997310000000002E-2</v>
      </c>
      <c r="DE39" s="1">
        <v>5.6383510000000001</v>
      </c>
      <c r="DF39">
        <v>0.4615262</v>
      </c>
      <c r="DG39">
        <v>11.65631</v>
      </c>
      <c r="DH39" s="1">
        <v>1.5020459999999999E-2</v>
      </c>
      <c r="DI39" s="1">
        <v>5.0435790000000003</v>
      </c>
      <c r="DJ39">
        <v>0.45599770000000001</v>
      </c>
      <c r="DK39">
        <v>12.18168</v>
      </c>
      <c r="DL39" s="1">
        <v>1.3363099999999999E-2</v>
      </c>
      <c r="DM39" s="1">
        <v>4.5395300000000001</v>
      </c>
      <c r="DN39">
        <v>0.45032</v>
      </c>
      <c r="DO39">
        <v>12.50076</v>
      </c>
      <c r="DP39" s="1">
        <v>1.189377E-2</v>
      </c>
      <c r="DQ39" s="1">
        <v>4.0928930000000001</v>
      </c>
      <c r="DR39">
        <v>0.44447730000000002</v>
      </c>
      <c r="DS39">
        <v>12.24798</v>
      </c>
      <c r="DT39" s="1">
        <v>1.043443E-2</v>
      </c>
      <c r="DU39" s="1">
        <v>3.6381000000000001</v>
      </c>
      <c r="DV39">
        <v>0.43847079999999999</v>
      </c>
      <c r="DW39">
        <v>11.6599</v>
      </c>
      <c r="DX39" s="1">
        <v>9.1586859999999992E-3</v>
      </c>
      <c r="DY39" s="1">
        <v>3.2369300000000001</v>
      </c>
      <c r="DZ39">
        <v>0.43254809999999999</v>
      </c>
      <c r="EA39">
        <v>10.951000000000001</v>
      </c>
      <c r="EB39" s="1">
        <v>8.0380999999999994E-3</v>
      </c>
      <c r="EC39" s="1">
        <v>2.8786659999999999</v>
      </c>
      <c r="ED39">
        <v>0.42621130000000002</v>
      </c>
      <c r="EE39">
        <v>10.54762</v>
      </c>
      <c r="EF39" s="1">
        <v>7.0583709999999999E-3</v>
      </c>
      <c r="EG39" s="1">
        <v>2.5645980000000002</v>
      </c>
      <c r="EH39">
        <v>0.41982789999999998</v>
      </c>
      <c r="EI39">
        <v>11.295030000000001</v>
      </c>
      <c r="EJ39" s="1">
        <v>6.1691979999999999E-3</v>
      </c>
      <c r="EK39" s="1">
        <v>2.2746189999999999</v>
      </c>
      <c r="EL39">
        <v>0.41330230000000001</v>
      </c>
      <c r="EM39">
        <v>12.470689999999999</v>
      </c>
      <c r="EN39" s="1">
        <v>5.3754989999999997E-3</v>
      </c>
      <c r="EO39" s="1">
        <v>2.0122309999999999</v>
      </c>
      <c r="EP39">
        <v>0.40679179999999998</v>
      </c>
      <c r="EQ39">
        <v>13.68013</v>
      </c>
      <c r="ER39" s="1">
        <v>4.7060959999999999E-3</v>
      </c>
      <c r="ES39" s="1">
        <v>1.7879179999999999</v>
      </c>
      <c r="ET39">
        <v>0.39999790000000002</v>
      </c>
      <c r="EU39">
        <v>14.61885</v>
      </c>
      <c r="EV39" s="1">
        <v>4.1190740000000003E-3</v>
      </c>
      <c r="EW39" s="1">
        <v>1.5901080000000001</v>
      </c>
      <c r="EX39">
        <v>0.39312059999999999</v>
      </c>
      <c r="EY39">
        <v>14.5749</v>
      </c>
      <c r="EZ39" s="1">
        <v>3.5857409999999999E-3</v>
      </c>
      <c r="FA39" s="1">
        <v>1.4072499999999999</v>
      </c>
      <c r="FB39">
        <v>0.38626139999999998</v>
      </c>
      <c r="FC39">
        <v>13.611599999999999</v>
      </c>
      <c r="FD39" s="1">
        <v>3.085403E-3</v>
      </c>
      <c r="FE39" s="1">
        <v>1.2315879999999999</v>
      </c>
      <c r="FF39">
        <v>0.37924970000000002</v>
      </c>
      <c r="FG39">
        <v>12.34929</v>
      </c>
      <c r="FH39" s="1">
        <v>2.6319429999999999E-3</v>
      </c>
      <c r="FI39" s="1">
        <v>1.0691269999999999</v>
      </c>
      <c r="FJ39">
        <v>0.3728668</v>
      </c>
      <c r="FK39">
        <v>11.240539999999999</v>
      </c>
      <c r="FL39" s="1">
        <v>2.2326989999999999E-3</v>
      </c>
      <c r="FM39" s="1">
        <v>0.92150560000000004</v>
      </c>
      <c r="FN39">
        <v>0.36785610000000002</v>
      </c>
      <c r="FO39">
        <v>11.530139999999999</v>
      </c>
      <c r="FP39" s="1">
        <v>1.85388E-3</v>
      </c>
      <c r="FQ39" s="1">
        <v>0.77624190000000004</v>
      </c>
      <c r="FR39">
        <v>0.3643209</v>
      </c>
      <c r="FS39">
        <v>12.71795</v>
      </c>
      <c r="FT39" s="1">
        <v>1.3919869999999999E-3</v>
      </c>
      <c r="FU39" s="1">
        <v>0.59061980000000003</v>
      </c>
      <c r="FV39">
        <v>0.36190850000000002</v>
      </c>
      <c r="FW39">
        <v>14.070040000000001</v>
      </c>
      <c r="FX39" s="1">
        <v>9.5996670000000005E-4</v>
      </c>
      <c r="FY39" s="1">
        <v>0.41021439999999998</v>
      </c>
      <c r="FZ39">
        <v>0.36019580000000001</v>
      </c>
      <c r="GA39">
        <v>15.06049</v>
      </c>
      <c r="GB39" s="1">
        <v>6.6693280000000002E-4</v>
      </c>
      <c r="GC39" s="1">
        <v>0.28519070000000002</v>
      </c>
      <c r="GD39">
        <v>0.3589039</v>
      </c>
      <c r="GE39">
        <v>14.909610000000001</v>
      </c>
      <c r="GF39" s="1">
        <v>4.995666E-4</v>
      </c>
      <c r="GG39" s="1">
        <v>0.21308630000000001</v>
      </c>
      <c r="GH39">
        <v>0.35782789999999998</v>
      </c>
      <c r="GI39">
        <v>13.915800000000001</v>
      </c>
      <c r="GJ39" s="1">
        <v>4.0546910000000002E-4</v>
      </c>
      <c r="GK39" s="1">
        <v>0.17246610000000001</v>
      </c>
      <c r="GL39">
        <v>0.35687210000000003</v>
      </c>
      <c r="GM39">
        <v>12.73495</v>
      </c>
      <c r="GN39" s="1">
        <v>3.4903460000000001E-4</v>
      </c>
      <c r="GO39" s="1">
        <v>0.14813580000000001</v>
      </c>
      <c r="GP39">
        <v>0.35606019999999999</v>
      </c>
      <c r="GQ39">
        <v>11.688689999999999</v>
      </c>
      <c r="GR39" s="1">
        <v>3.1157720000000002E-4</v>
      </c>
      <c r="GS39" s="1">
        <v>0.13198199999999999</v>
      </c>
      <c r="GT39">
        <v>0.35546640000000002</v>
      </c>
      <c r="GU39">
        <v>11.32818</v>
      </c>
      <c r="GV39" s="1">
        <v>2.8052680000000002E-4</v>
      </c>
      <c r="GW39" s="1">
        <v>0.11871370000000001</v>
      </c>
      <c r="GX39">
        <v>0.3551127</v>
      </c>
      <c r="GY39">
        <v>11.993980000000001</v>
      </c>
      <c r="GZ39" s="1">
        <v>2.4347409999999999E-4</v>
      </c>
      <c r="HA39" s="1">
        <v>0.10301630000000001</v>
      </c>
      <c r="HB39">
        <v>0.35491309999999998</v>
      </c>
      <c r="HC39">
        <v>12.78543</v>
      </c>
      <c r="HD39" s="1">
        <v>2.079231E-4</v>
      </c>
      <c r="HE39" s="1">
        <v>8.7727730000000004E-2</v>
      </c>
      <c r="HF39">
        <v>0.35480620000000002</v>
      </c>
      <c r="HG39">
        <v>13.411860000000001</v>
      </c>
      <c r="HH39" s="1">
        <v>1.8244849999999999E-4</v>
      </c>
      <c r="HI39" s="1">
        <v>7.6635490000000001E-2</v>
      </c>
      <c r="HJ39">
        <v>0.35475800000000002</v>
      </c>
      <c r="HK39">
        <v>13.210839999999999</v>
      </c>
      <c r="HL39">
        <v>1.654421E-4</v>
      </c>
      <c r="HM39" s="1">
        <v>6.9175089999999995E-2</v>
      </c>
      <c r="HN39">
        <v>0.35472310000000001</v>
      </c>
      <c r="HO39">
        <v>12.48929</v>
      </c>
      <c r="HP39">
        <v>1.5334650000000001E-4</v>
      </c>
      <c r="HQ39" s="1">
        <v>6.38513E-2</v>
      </c>
      <c r="HR39">
        <v>0.3547227</v>
      </c>
      <c r="HS39">
        <v>11.60754</v>
      </c>
      <c r="HT39">
        <v>1.440112E-4</v>
      </c>
      <c r="HU39" s="1">
        <v>5.973026E-2</v>
      </c>
      <c r="HV39">
        <v>0.35473120000000002</v>
      </c>
      <c r="HW39">
        <v>10.91469</v>
      </c>
      <c r="HX39">
        <v>1.363205E-4</v>
      </c>
      <c r="HY39" s="1">
        <v>5.6321700000000002E-2</v>
      </c>
      <c r="HZ39">
        <v>0.35481990000000002</v>
      </c>
      <c r="IA39">
        <v>10.733560000000001</v>
      </c>
      <c r="IB39">
        <v>1.2864899999999999E-4</v>
      </c>
      <c r="IC39" s="1">
        <v>5.297586E-2</v>
      </c>
      <c r="ID39">
        <v>0.3549834</v>
      </c>
      <c r="IE39">
        <v>11.21794</v>
      </c>
      <c r="IF39">
        <v>1.1893319999999999E-4</v>
      </c>
      <c r="IG39">
        <v>4.8812580000000001E-2</v>
      </c>
      <c r="IH39">
        <v>0.35520289999999999</v>
      </c>
      <c r="II39">
        <v>11.975680000000001</v>
      </c>
      <c r="IJ39">
        <v>1.092942E-4</v>
      </c>
      <c r="IK39">
        <v>4.465628E-2</v>
      </c>
      <c r="IL39">
        <v>0.3554524</v>
      </c>
      <c r="IM39">
        <v>12.8809</v>
      </c>
      <c r="IN39">
        <v>1.015848E-4</v>
      </c>
      <c r="IO39">
        <v>4.1312910000000001E-2</v>
      </c>
      <c r="IP39">
        <v>0.35570859999999999</v>
      </c>
      <c r="IQ39">
        <v>13.07202</v>
      </c>
      <c r="IR39">
        <v>9.5697519999999998E-5</v>
      </c>
      <c r="IS39">
        <v>3.8755100000000001E-2</v>
      </c>
      <c r="IT39">
        <v>0.3559794</v>
      </c>
      <c r="IU39">
        <v>12.50428</v>
      </c>
      <c r="IV39">
        <v>9.0983599999999994E-5</v>
      </c>
      <c r="IW39">
        <v>3.6704069999999998E-2</v>
      </c>
      <c r="IX39">
        <v>0.35625190000000001</v>
      </c>
      <c r="IY39">
        <v>11.663040000000001</v>
      </c>
      <c r="IZ39">
        <v>8.6857119999999994E-5</v>
      </c>
      <c r="JA39">
        <v>3.4919020000000002E-2</v>
      </c>
      <c r="JB39">
        <v>0.35649310000000001</v>
      </c>
      <c r="JC39">
        <v>10.89368</v>
      </c>
      <c r="JD39">
        <v>8.3253199999999998E-5</v>
      </c>
      <c r="JE39">
        <v>3.3367830000000001E-2</v>
      </c>
      <c r="JF39">
        <v>0.35668</v>
      </c>
      <c r="JG39">
        <v>11.134069999999999</v>
      </c>
      <c r="JH39">
        <v>8.0529349999999998E-5</v>
      </c>
      <c r="JI39">
        <v>3.2177589999999999E-2</v>
      </c>
      <c r="JJ39">
        <v>0.3567844</v>
      </c>
      <c r="JK39">
        <v>12.016120000000001</v>
      </c>
      <c r="JL39">
        <v>7.983698E-5</v>
      </c>
      <c r="JM39">
        <v>3.180608E-2</v>
      </c>
      <c r="JN39">
        <v>0.35684129999999997</v>
      </c>
      <c r="JO39">
        <v>12.90066</v>
      </c>
      <c r="JP39">
        <v>7.972249E-5</v>
      </c>
      <c r="JQ39">
        <v>3.1720489999999997E-2</v>
      </c>
      <c r="JR39">
        <v>0.35687960000000002</v>
      </c>
      <c r="JS39">
        <v>13.74977</v>
      </c>
      <c r="JT39">
        <v>7.8635619999999998E-5</v>
      </c>
      <c r="JU39">
        <v>3.126818E-2</v>
      </c>
      <c r="JV39">
        <v>0.35689270000000001</v>
      </c>
      <c r="JW39">
        <v>13.855639999999999</v>
      </c>
      <c r="JX39">
        <v>7.6594510000000001E-5</v>
      </c>
      <c r="JY39">
        <v>3.0439799999999999E-2</v>
      </c>
      <c r="JZ39">
        <v>0.35690749999999999</v>
      </c>
      <c r="KA39">
        <v>13.06108</v>
      </c>
      <c r="KB39">
        <v>7.4091989999999994E-5</v>
      </c>
      <c r="KC39">
        <v>2.9426000000000001E-2</v>
      </c>
      <c r="KD39">
        <v>0.35692109999999999</v>
      </c>
      <c r="KE39">
        <v>12.054550000000001</v>
      </c>
      <c r="KF39">
        <v>7.125431E-5</v>
      </c>
      <c r="KG39">
        <v>2.8286450000000001E-2</v>
      </c>
      <c r="KH39">
        <v>0.35686499999999999</v>
      </c>
      <c r="KI39">
        <v>11.07826</v>
      </c>
      <c r="KJ39">
        <v>6.8504629999999997E-5</v>
      </c>
      <c r="KK39">
        <v>2.71863E-2</v>
      </c>
      <c r="KL39">
        <v>0.35668050000000001</v>
      </c>
      <c r="KM39">
        <v>11.261139999999999</v>
      </c>
      <c r="KN39">
        <v>6.6644969999999994E-5</v>
      </c>
      <c r="KO39">
        <v>2.6422999999999999E-2</v>
      </c>
      <c r="KP39">
        <v>0.35635020000000001</v>
      </c>
      <c r="KQ39">
        <v>12.405609999999999</v>
      </c>
      <c r="KR39">
        <v>6.7532000000000003E-5</v>
      </c>
      <c r="KS39">
        <v>2.6750889999999999E-2</v>
      </c>
      <c r="KT39">
        <v>0.35592380000000001</v>
      </c>
      <c r="KU39">
        <v>13.916040000000001</v>
      </c>
      <c r="KV39">
        <v>6.9089810000000005E-5</v>
      </c>
      <c r="KW39">
        <v>2.7406509999999999E-2</v>
      </c>
      <c r="KX39">
        <v>0.35543469999999999</v>
      </c>
      <c r="KY39">
        <v>15.11533</v>
      </c>
      <c r="KZ39">
        <v>6.9102519999999999E-5</v>
      </c>
      <c r="LA39">
        <v>2.747662E-2</v>
      </c>
      <c r="LB39">
        <v>0.3549061</v>
      </c>
      <c r="LC39">
        <v>15.100009999999999</v>
      </c>
      <c r="LD39">
        <v>6.7725540000000003E-5</v>
      </c>
      <c r="LE39">
        <v>2.6990960000000001E-2</v>
      </c>
      <c r="LF39">
        <v>0.35437809999999997</v>
      </c>
      <c r="LG39">
        <v>13.98007</v>
      </c>
      <c r="LH39">
        <v>6.5564630000000001E-5</v>
      </c>
      <c r="LI39">
        <v>2.6182170000000001E-2</v>
      </c>
      <c r="LJ39">
        <v>0.35383829999999999</v>
      </c>
      <c r="LK39">
        <v>12.554410000000001</v>
      </c>
      <c r="LL39">
        <v>6.3012300000000007E-5</v>
      </c>
      <c r="LM39">
        <v>2.5209659999999998E-2</v>
      </c>
      <c r="LN39">
        <v>0.35335030000000001</v>
      </c>
      <c r="LO39">
        <v>11.38</v>
      </c>
      <c r="LP39">
        <v>6.0432500000000001E-5</v>
      </c>
      <c r="LQ39">
        <v>2.4218139999999999E-2</v>
      </c>
      <c r="LR39">
        <v>0.35299269999999999</v>
      </c>
      <c r="LS39">
        <v>11.630940000000001</v>
      </c>
      <c r="LT39">
        <v>5.7343419999999999E-5</v>
      </c>
      <c r="LU39">
        <v>2.3029089999999999E-2</v>
      </c>
      <c r="LV39">
        <v>0.35276020000000002</v>
      </c>
      <c r="LW39">
        <v>12.797560000000001</v>
      </c>
      <c r="LX39">
        <v>5.2449150000000002E-5</v>
      </c>
      <c r="LY39">
        <v>2.1116340000000001E-2</v>
      </c>
      <c r="LZ39">
        <v>0.35264669999999998</v>
      </c>
      <c r="MA39">
        <v>14.306340000000001</v>
      </c>
      <c r="MB39">
        <v>4.7233910000000003E-5</v>
      </c>
      <c r="MC39">
        <v>1.902645E-2</v>
      </c>
      <c r="MD39">
        <v>0.35258250000000002</v>
      </c>
      <c r="ME39">
        <v>15.35863</v>
      </c>
      <c r="MF39">
        <v>4.3236730000000001E-5</v>
      </c>
      <c r="MG39">
        <v>1.7406029999999999E-2</v>
      </c>
      <c r="MH39">
        <v>0.35254799999999997</v>
      </c>
      <c r="MI39">
        <v>15.23043</v>
      </c>
      <c r="MJ39">
        <v>4.0460529999999999E-5</v>
      </c>
      <c r="MK39">
        <v>1.627758E-2</v>
      </c>
      <c r="ML39">
        <v>0.35252309999999998</v>
      </c>
      <c r="MM39">
        <v>13.985200000000001</v>
      </c>
      <c r="MN39">
        <v>3.8422340000000003E-5</v>
      </c>
      <c r="MO39">
        <v>1.5452550000000001E-2</v>
      </c>
      <c r="MP39">
        <v>0.3525199</v>
      </c>
      <c r="MQ39">
        <v>12.505549999999999</v>
      </c>
      <c r="MR39">
        <v>3.6764560000000001E-5</v>
      </c>
      <c r="MS39">
        <v>1.478379E-2</v>
      </c>
      <c r="MT39">
        <v>0.35258529999999999</v>
      </c>
      <c r="MU39">
        <v>11.309229999999999</v>
      </c>
      <c r="MV39">
        <v>3.5314819999999997E-5</v>
      </c>
      <c r="MW39">
        <v>1.4197410000000001E-2</v>
      </c>
      <c r="MX39">
        <v>0.35286689999999998</v>
      </c>
      <c r="MY39">
        <v>11.37843</v>
      </c>
      <c r="MZ39">
        <v>3.3383439999999999E-5</v>
      </c>
      <c r="NA39">
        <v>1.343395E-2</v>
      </c>
      <c r="NB39">
        <v>0.35336260000000003</v>
      </c>
      <c r="NC39">
        <v>11.812480000000001</v>
      </c>
      <c r="ND39">
        <v>2.929597E-5</v>
      </c>
      <c r="NE39">
        <v>1.1812309999999999E-2</v>
      </c>
      <c r="NF39">
        <v>0.35399589999999997</v>
      </c>
      <c r="NG39">
        <v>12.87514</v>
      </c>
      <c r="NH39">
        <v>2.4728639999999998E-5</v>
      </c>
      <c r="NI39">
        <v>9.9550139999999999E-3</v>
      </c>
      <c r="NJ39">
        <v>0.35471589999999997</v>
      </c>
      <c r="NK39">
        <v>13.74403</v>
      </c>
      <c r="NL39">
        <v>2.148783E-5</v>
      </c>
      <c r="NM39">
        <v>8.6151419999999992E-3</v>
      </c>
      <c r="NN39">
        <v>0.35550290000000001</v>
      </c>
      <c r="NO39">
        <v>13.84924</v>
      </c>
      <c r="NP39">
        <v>1.9566560000000001E-5</v>
      </c>
      <c r="NQ39">
        <v>7.8096770000000001E-3</v>
      </c>
      <c r="NR39">
        <v>0.35629850000000002</v>
      </c>
      <c r="NS39">
        <v>13.31954</v>
      </c>
      <c r="NT39">
        <v>1.8440210000000001E-5</v>
      </c>
      <c r="NU39">
        <v>7.3329179999999999E-3</v>
      </c>
      <c r="NV39">
        <v>0.35712110000000002</v>
      </c>
      <c r="NW39">
        <v>12.35083</v>
      </c>
      <c r="NX39">
        <v>1.76786E-5</v>
      </c>
      <c r="NY39">
        <v>7.007452E-3</v>
      </c>
      <c r="NZ39">
        <v>0.3578344</v>
      </c>
      <c r="OA39">
        <v>11.52403</v>
      </c>
      <c r="OB39">
        <v>1.7059050000000001E-5</v>
      </c>
      <c r="OC39">
        <v>6.7438200000000002E-3</v>
      </c>
      <c r="OD39">
        <v>0.35828110000000002</v>
      </c>
      <c r="OE39">
        <v>12.025969999999999</v>
      </c>
      <c r="OF39">
        <v>1.7297609999999999E-5</v>
      </c>
      <c r="OG39">
        <v>6.8000910000000003E-3</v>
      </c>
      <c r="OH39">
        <v>0.35843940000000002</v>
      </c>
      <c r="OI39">
        <v>13.417400000000001</v>
      </c>
      <c r="OJ39">
        <v>1.9927480000000001E-5</v>
      </c>
      <c r="OK39">
        <v>7.7919310000000002E-3</v>
      </c>
    </row>
    <row r="40" spans="1:401" x14ac:dyDescent="0.35">
      <c r="A40">
        <v>43</v>
      </c>
      <c r="B40" t="s">
        <v>4</v>
      </c>
      <c r="C40" t="s">
        <v>24</v>
      </c>
      <c r="D40" t="s">
        <v>45</v>
      </c>
      <c r="E40">
        <v>1069.6469999999999</v>
      </c>
      <c r="F40">
        <v>0.88347319999999996</v>
      </c>
      <c r="G40">
        <v>12.41128</v>
      </c>
      <c r="H40">
        <v>172.78489999999999</v>
      </c>
      <c r="I40">
        <v>58542.57</v>
      </c>
      <c r="J40">
        <v>0.88078109999999998</v>
      </c>
      <c r="K40">
        <v>13.08272</v>
      </c>
      <c r="L40">
        <v>120.27589999999999</v>
      </c>
      <c r="M40">
        <v>54014</v>
      </c>
      <c r="N40">
        <v>0.87817500000000004</v>
      </c>
      <c r="O40">
        <v>13.9939</v>
      </c>
      <c r="P40">
        <v>5.5330209999999997</v>
      </c>
      <c r="Q40">
        <v>2802.3890000000001</v>
      </c>
      <c r="R40">
        <v>0.87560360000000004</v>
      </c>
      <c r="S40">
        <v>14.81357</v>
      </c>
      <c r="T40">
        <v>0.1685258</v>
      </c>
      <c r="U40">
        <v>80.118049999999997</v>
      </c>
      <c r="V40">
        <v>0.87315520000000002</v>
      </c>
      <c r="W40">
        <v>15.1104</v>
      </c>
      <c r="X40" s="1">
        <v>6.8942299999999998E-2</v>
      </c>
      <c r="Y40">
        <v>27.82395</v>
      </c>
      <c r="Z40">
        <v>0.87059940000000002</v>
      </c>
      <c r="AA40">
        <v>14.75515</v>
      </c>
      <c r="AB40" s="1">
        <v>5.9844050000000003E-2</v>
      </c>
      <c r="AC40">
        <v>24.075869999999998</v>
      </c>
      <c r="AD40">
        <v>0.86767760000000005</v>
      </c>
      <c r="AE40">
        <v>13.939030000000001</v>
      </c>
      <c r="AF40" s="1">
        <v>5.3498749999999998E-2</v>
      </c>
      <c r="AG40" s="1">
        <v>21.557839999999999</v>
      </c>
      <c r="AH40">
        <v>0.86472700000000002</v>
      </c>
      <c r="AI40">
        <v>13.080080000000001</v>
      </c>
      <c r="AJ40" s="1">
        <v>4.776772E-2</v>
      </c>
      <c r="AK40" s="1">
        <v>19.29917</v>
      </c>
      <c r="AL40">
        <v>0.86176010000000003</v>
      </c>
      <c r="AM40">
        <v>12.50914</v>
      </c>
      <c r="AN40" s="1">
        <v>4.3158229999999999E-2</v>
      </c>
      <c r="AO40" s="1">
        <v>17.464020000000001</v>
      </c>
      <c r="AP40">
        <v>0.85865950000000002</v>
      </c>
      <c r="AQ40">
        <v>12.98621</v>
      </c>
      <c r="AR40" s="1">
        <v>4.0118319999999999E-2</v>
      </c>
      <c r="AS40" s="1">
        <v>16.24361</v>
      </c>
      <c r="AT40">
        <v>0.8554872</v>
      </c>
      <c r="AU40">
        <v>13.980740000000001</v>
      </c>
      <c r="AV40" s="1">
        <v>3.7986789999999999E-2</v>
      </c>
      <c r="AW40" s="1">
        <v>15.42464</v>
      </c>
      <c r="AX40">
        <v>0.85216619999999998</v>
      </c>
      <c r="AY40">
        <v>14.9473</v>
      </c>
      <c r="AZ40" s="1">
        <v>3.5613020000000002E-2</v>
      </c>
      <c r="BA40" s="1">
        <v>14.51225</v>
      </c>
      <c r="BB40">
        <v>0.84878980000000004</v>
      </c>
      <c r="BC40">
        <v>15.40178</v>
      </c>
      <c r="BD40" s="1">
        <v>3.3091370000000002E-2</v>
      </c>
      <c r="BE40" s="1">
        <v>13.5311</v>
      </c>
      <c r="BF40">
        <v>0.84540669999999996</v>
      </c>
      <c r="BG40">
        <v>14.94397</v>
      </c>
      <c r="BH40" s="1">
        <v>3.0583200000000001E-2</v>
      </c>
      <c r="BI40" s="1">
        <v>12.54669</v>
      </c>
      <c r="BJ40">
        <v>0.84197379999999999</v>
      </c>
      <c r="BK40">
        <v>13.98969</v>
      </c>
      <c r="BL40" s="1">
        <v>2.8296620000000001E-2</v>
      </c>
      <c r="BM40" s="1">
        <v>11.642810000000001</v>
      </c>
      <c r="BN40">
        <v>0.83837159999999999</v>
      </c>
      <c r="BO40">
        <v>13.054080000000001</v>
      </c>
      <c r="BP40" s="1">
        <v>2.613064E-2</v>
      </c>
      <c r="BQ40" s="1">
        <v>10.789529999999999</v>
      </c>
      <c r="BR40">
        <v>0.83357440000000005</v>
      </c>
      <c r="BS40">
        <v>12.47738</v>
      </c>
      <c r="BT40" s="1">
        <v>2.425598E-2</v>
      </c>
      <c r="BU40" s="1">
        <v>10.04148</v>
      </c>
      <c r="BV40">
        <v>0.82690940000000002</v>
      </c>
      <c r="BW40">
        <v>12.734640000000001</v>
      </c>
      <c r="BX40" s="1">
        <v>2.595685E-2</v>
      </c>
      <c r="BY40" s="1">
        <v>10.686030000000001</v>
      </c>
      <c r="BZ40">
        <v>0.81881499999999996</v>
      </c>
      <c r="CA40">
        <v>13.10769</v>
      </c>
      <c r="CB40" s="1">
        <v>2.971101E-2</v>
      </c>
      <c r="CC40" s="1">
        <v>12.371980000000001</v>
      </c>
      <c r="CD40">
        <v>0.80989580000000005</v>
      </c>
      <c r="CE40">
        <v>13.492459999999999</v>
      </c>
      <c r="CF40" s="1">
        <v>3.0733010000000002E-2</v>
      </c>
      <c r="CG40" s="1">
        <v>12.99841</v>
      </c>
      <c r="CH40">
        <v>0.80036560000000001</v>
      </c>
      <c r="CI40">
        <v>13.38369</v>
      </c>
      <c r="CJ40" s="1">
        <v>2.918246E-2</v>
      </c>
      <c r="CK40" s="1">
        <v>12.513629999999999</v>
      </c>
      <c r="CL40">
        <v>0.79043669999999999</v>
      </c>
      <c r="CM40">
        <v>12.786770000000001</v>
      </c>
      <c r="CN40" s="1">
        <v>2.6915189999999999E-2</v>
      </c>
      <c r="CO40" s="1">
        <v>11.67984</v>
      </c>
      <c r="CP40">
        <v>0.78018940000000003</v>
      </c>
      <c r="CQ40">
        <v>12.07319</v>
      </c>
      <c r="CR40" s="1">
        <v>2.4261499999999998E-2</v>
      </c>
      <c r="CS40" s="1">
        <v>10.65629</v>
      </c>
      <c r="CT40">
        <v>0.76995360000000002</v>
      </c>
      <c r="CU40">
        <v>11.40226</v>
      </c>
      <c r="CV40" s="1">
        <v>2.17065E-2</v>
      </c>
      <c r="CW40" s="1">
        <v>9.6418929999999996</v>
      </c>
      <c r="CX40">
        <v>0.75945090000000004</v>
      </c>
      <c r="CY40">
        <v>11.000360000000001</v>
      </c>
      <c r="CZ40" s="1">
        <v>1.935576E-2</v>
      </c>
      <c r="DA40" s="1">
        <v>8.7001419999999996</v>
      </c>
      <c r="DB40">
        <v>0.74874940000000001</v>
      </c>
      <c r="DC40">
        <v>11.23626</v>
      </c>
      <c r="DD40" s="1">
        <v>1.7145839999999999E-2</v>
      </c>
      <c r="DE40" s="1">
        <v>7.8033830000000002</v>
      </c>
      <c r="DF40">
        <v>0.73811590000000005</v>
      </c>
      <c r="DG40">
        <v>11.645899999999999</v>
      </c>
      <c r="DH40" s="1">
        <v>1.51521E-2</v>
      </c>
      <c r="DI40" s="1">
        <v>6.9793440000000002</v>
      </c>
      <c r="DJ40">
        <v>0.72782400000000003</v>
      </c>
      <c r="DK40">
        <v>12.166399999999999</v>
      </c>
      <c r="DL40" s="1">
        <v>1.3469989999999999E-2</v>
      </c>
      <c r="DM40" s="1">
        <v>6.2755530000000004</v>
      </c>
      <c r="DN40">
        <v>0.71728630000000004</v>
      </c>
      <c r="DO40">
        <v>12.531409999999999</v>
      </c>
      <c r="DP40" s="1">
        <v>1.200182E-2</v>
      </c>
      <c r="DQ40" s="1">
        <v>5.6660649999999997</v>
      </c>
      <c r="DR40">
        <v>0.7065342</v>
      </c>
      <c r="DS40">
        <v>12.29444</v>
      </c>
      <c r="DT40" s="1">
        <v>1.053485E-2</v>
      </c>
      <c r="DU40" s="1">
        <v>5.0412920000000003</v>
      </c>
      <c r="DV40">
        <v>0.6954882</v>
      </c>
      <c r="DW40">
        <v>11.72307</v>
      </c>
      <c r="DX40" s="1">
        <v>9.2495310000000001E-3</v>
      </c>
      <c r="DY40" s="1">
        <v>4.4871189999999999</v>
      </c>
      <c r="DZ40">
        <v>0.68461269999999996</v>
      </c>
      <c r="EA40">
        <v>11.018879999999999</v>
      </c>
      <c r="EB40" s="1">
        <v>8.1161629999999992E-3</v>
      </c>
      <c r="EC40" s="1">
        <v>3.9898359999999999</v>
      </c>
      <c r="ED40">
        <v>0.67309960000000002</v>
      </c>
      <c r="EE40">
        <v>10.58592</v>
      </c>
      <c r="EF40" s="1">
        <v>7.1298819999999997E-3</v>
      </c>
      <c r="EG40" s="1">
        <v>3.5564460000000002</v>
      </c>
      <c r="EH40">
        <v>0.6614892</v>
      </c>
      <c r="EI40">
        <v>11.266920000000001</v>
      </c>
      <c r="EJ40" s="1">
        <v>6.2341719999999996E-3</v>
      </c>
      <c r="EK40" s="1">
        <v>3.1562160000000001</v>
      </c>
      <c r="EL40">
        <v>0.64964160000000004</v>
      </c>
      <c r="EM40">
        <v>12.414070000000001</v>
      </c>
      <c r="EN40" s="1">
        <v>5.4338049999999999E-3</v>
      </c>
      <c r="EO40" s="1">
        <v>2.7935340000000002</v>
      </c>
      <c r="EP40">
        <v>0.63786229999999999</v>
      </c>
      <c r="EQ40">
        <v>13.64195</v>
      </c>
      <c r="ER40" s="1">
        <v>4.7551399999999997E-3</v>
      </c>
      <c r="ES40" s="1">
        <v>2.480817</v>
      </c>
      <c r="ET40">
        <v>0.62576399999999999</v>
      </c>
      <c r="EU40">
        <v>14.641299999999999</v>
      </c>
      <c r="EV40" s="1">
        <v>4.1639609999999999E-3</v>
      </c>
      <c r="EW40" s="1">
        <v>2.2076539999999998</v>
      </c>
      <c r="EX40">
        <v>0.61358579999999996</v>
      </c>
      <c r="EY40">
        <v>14.647919999999999</v>
      </c>
      <c r="EZ40" s="1">
        <v>3.627608E-3</v>
      </c>
      <c r="FA40" s="1">
        <v>1.9559979999999999</v>
      </c>
      <c r="FB40">
        <v>0.60135130000000003</v>
      </c>
      <c r="FC40">
        <v>13.73616</v>
      </c>
      <c r="FD40" s="1">
        <v>3.1257070000000001E-3</v>
      </c>
      <c r="FE40" s="1">
        <v>1.715233</v>
      </c>
      <c r="FF40">
        <v>0.58884550000000002</v>
      </c>
      <c r="FG40">
        <v>12.50596</v>
      </c>
      <c r="FH40" s="1">
        <v>2.6686399999999999E-3</v>
      </c>
      <c r="FI40" s="1">
        <v>1.4909699999999999</v>
      </c>
      <c r="FJ40">
        <v>0.57729529999999996</v>
      </c>
      <c r="FK40">
        <v>11.37879</v>
      </c>
      <c r="FL40" s="1">
        <v>2.265296E-3</v>
      </c>
      <c r="FM40" s="1">
        <v>1.286867</v>
      </c>
      <c r="FN40">
        <v>0.56810400000000005</v>
      </c>
      <c r="FO40">
        <v>11.546010000000001</v>
      </c>
      <c r="FP40" s="1">
        <v>1.8905599999999999E-3</v>
      </c>
      <c r="FQ40" s="1">
        <v>1.091861</v>
      </c>
      <c r="FR40">
        <v>0.56152950000000001</v>
      </c>
      <c r="FS40">
        <v>12.66066</v>
      </c>
      <c r="FT40" s="1">
        <v>1.436611E-3</v>
      </c>
      <c r="FU40" s="1">
        <v>0.84562280000000001</v>
      </c>
      <c r="FV40">
        <v>0.55701009999999995</v>
      </c>
      <c r="FW40">
        <v>14.00747</v>
      </c>
      <c r="FX40" s="1">
        <v>9.9673480000000004E-4</v>
      </c>
      <c r="FY40" s="1">
        <v>0.59322699999999995</v>
      </c>
      <c r="FZ40">
        <v>0.55384520000000004</v>
      </c>
      <c r="GA40">
        <v>15.067830000000001</v>
      </c>
      <c r="GB40" s="1">
        <v>6.8993280000000004E-4</v>
      </c>
      <c r="GC40" s="1">
        <v>0.41068490000000002</v>
      </c>
      <c r="GD40">
        <v>0.55147889999999999</v>
      </c>
      <c r="GE40">
        <v>15.00417</v>
      </c>
      <c r="GF40" s="1">
        <v>5.1246410000000005E-4</v>
      </c>
      <c r="GG40" s="1">
        <v>0.30324839999999997</v>
      </c>
      <c r="GH40">
        <v>0.54955270000000001</v>
      </c>
      <c r="GI40">
        <v>14.064970000000001</v>
      </c>
      <c r="GJ40" s="1">
        <v>4.1291119999999998E-4</v>
      </c>
      <c r="GK40" s="1">
        <v>0.24284159999999999</v>
      </c>
      <c r="GL40">
        <v>0.54783930000000003</v>
      </c>
      <c r="GM40">
        <v>12.89967</v>
      </c>
      <c r="GN40" s="1">
        <v>3.5367889999999999E-4</v>
      </c>
      <c r="GO40" s="1">
        <v>0.20706140000000001</v>
      </c>
      <c r="GP40">
        <v>0.54638390000000003</v>
      </c>
      <c r="GQ40">
        <v>11.82288</v>
      </c>
      <c r="GR40" s="1">
        <v>3.1484580000000001E-4</v>
      </c>
      <c r="GS40" s="1">
        <v>0.1837241</v>
      </c>
      <c r="GT40">
        <v>0.54530780000000001</v>
      </c>
      <c r="GU40">
        <v>11.384779999999999</v>
      </c>
      <c r="GV40" s="1">
        <v>2.8373640000000001E-4</v>
      </c>
      <c r="GW40" s="1">
        <v>0.1654166</v>
      </c>
      <c r="GX40">
        <v>0.54462960000000005</v>
      </c>
      <c r="GY40">
        <v>11.98169</v>
      </c>
      <c r="GZ40" s="1">
        <v>2.4729329999999999E-4</v>
      </c>
      <c r="HA40" s="1">
        <v>0.14443259999999999</v>
      </c>
      <c r="HB40">
        <v>0.54425199999999996</v>
      </c>
      <c r="HC40">
        <v>12.75872</v>
      </c>
      <c r="HD40" s="1">
        <v>2.1113579999999999E-4</v>
      </c>
      <c r="HE40" s="1">
        <v>0.12302059999999999</v>
      </c>
      <c r="HF40">
        <v>0.54405559999999997</v>
      </c>
      <c r="HG40">
        <v>13.392150000000001</v>
      </c>
      <c r="HH40" s="1">
        <v>1.846354E-4</v>
      </c>
      <c r="HI40" s="1">
        <v>0.1069514</v>
      </c>
      <c r="HJ40">
        <v>0.54394569999999998</v>
      </c>
      <c r="HK40">
        <v>13.27533</v>
      </c>
      <c r="HL40">
        <v>1.66947E-4</v>
      </c>
      <c r="HM40" s="1">
        <v>9.6133049999999998E-2</v>
      </c>
      <c r="HN40">
        <v>0.5438923</v>
      </c>
      <c r="HO40">
        <v>12.598979999999999</v>
      </c>
      <c r="HP40">
        <v>1.5446209999999999E-4</v>
      </c>
      <c r="HQ40" s="1">
        <v>8.8494890000000007E-2</v>
      </c>
      <c r="HR40">
        <v>0.5438733</v>
      </c>
      <c r="HS40">
        <v>11.720280000000001</v>
      </c>
      <c r="HT40">
        <v>1.4490489999999999E-4</v>
      </c>
      <c r="HU40" s="1">
        <v>8.2652420000000004E-2</v>
      </c>
      <c r="HV40">
        <v>0.54389920000000003</v>
      </c>
      <c r="HW40">
        <v>10.98072</v>
      </c>
      <c r="HX40">
        <v>1.3708129999999999E-4</v>
      </c>
      <c r="HY40" s="1">
        <v>7.7862130000000002E-2</v>
      </c>
      <c r="HZ40">
        <v>0.54403230000000002</v>
      </c>
      <c r="IA40">
        <v>10.756869999999999</v>
      </c>
      <c r="IB40">
        <v>1.2951370000000001E-4</v>
      </c>
      <c r="IC40" s="1">
        <v>7.3343340000000007E-2</v>
      </c>
      <c r="ID40">
        <v>0.54431059999999998</v>
      </c>
      <c r="IE40">
        <v>11.2059</v>
      </c>
      <c r="IF40">
        <v>1.199715E-4</v>
      </c>
      <c r="IG40" s="1">
        <v>6.7782330000000002E-2</v>
      </c>
      <c r="IH40">
        <v>0.54467279999999996</v>
      </c>
      <c r="II40">
        <v>11.93825</v>
      </c>
      <c r="IJ40">
        <v>1.102206E-4</v>
      </c>
      <c r="IK40">
        <v>6.2000920000000001E-2</v>
      </c>
      <c r="IL40">
        <v>0.54508630000000002</v>
      </c>
      <c r="IM40">
        <v>12.83521</v>
      </c>
      <c r="IN40">
        <v>1.022972E-4</v>
      </c>
      <c r="IO40">
        <v>5.7241939999999998E-2</v>
      </c>
      <c r="IP40">
        <v>0.54555169999999997</v>
      </c>
      <c r="IQ40">
        <v>13.08451</v>
      </c>
      <c r="IR40">
        <v>9.6258749999999997E-5</v>
      </c>
      <c r="IS40">
        <v>5.3605640000000003E-2</v>
      </c>
      <c r="IT40">
        <v>0.54601569999999999</v>
      </c>
      <c r="IU40">
        <v>12.58595</v>
      </c>
      <c r="IV40">
        <v>9.1444549999999998E-5</v>
      </c>
      <c r="IW40">
        <v>5.0707389999999998E-2</v>
      </c>
      <c r="IX40">
        <v>0.5464736</v>
      </c>
      <c r="IY40">
        <v>11.774509999999999</v>
      </c>
      <c r="IZ40">
        <v>8.726308E-5</v>
      </c>
      <c r="JA40">
        <v>4.821458E-2</v>
      </c>
      <c r="JB40">
        <v>0.5469136</v>
      </c>
      <c r="JC40">
        <v>10.97972</v>
      </c>
      <c r="JD40">
        <v>8.3610379999999993E-5</v>
      </c>
      <c r="JE40">
        <v>4.6045170000000003E-2</v>
      </c>
      <c r="JF40">
        <v>0.54725780000000002</v>
      </c>
      <c r="JG40">
        <v>11.14045</v>
      </c>
      <c r="JH40">
        <v>8.0744230000000001E-5</v>
      </c>
      <c r="JI40">
        <v>4.4305480000000001E-2</v>
      </c>
      <c r="JJ40">
        <v>0.54746819999999996</v>
      </c>
      <c r="JK40">
        <v>11.96861</v>
      </c>
      <c r="JL40">
        <v>7.9861569999999999E-5</v>
      </c>
      <c r="JM40">
        <v>4.3639169999999998E-2</v>
      </c>
      <c r="JN40">
        <v>0.54757769999999995</v>
      </c>
      <c r="JO40">
        <v>12.851889999999999</v>
      </c>
      <c r="JP40">
        <v>7.9770469999999996E-5</v>
      </c>
      <c r="JQ40">
        <v>4.3529650000000003E-2</v>
      </c>
      <c r="JR40">
        <v>0.54764409999999997</v>
      </c>
      <c r="JS40">
        <v>13.73892</v>
      </c>
      <c r="JT40">
        <v>7.8789130000000003E-5</v>
      </c>
      <c r="JU40">
        <v>4.2991719999999997E-2</v>
      </c>
      <c r="JV40">
        <v>0.54767030000000005</v>
      </c>
      <c r="JW40">
        <v>13.90747</v>
      </c>
      <c r="JX40">
        <v>7.6820509999999995E-5</v>
      </c>
      <c r="JY40">
        <v>4.1915540000000001E-2</v>
      </c>
      <c r="JZ40">
        <v>0.54768499999999998</v>
      </c>
      <c r="KA40">
        <v>13.163410000000001</v>
      </c>
      <c r="KB40">
        <v>7.4356770000000004E-5</v>
      </c>
      <c r="KC40">
        <v>4.0556179999999997E-2</v>
      </c>
      <c r="KD40">
        <v>0.54769520000000005</v>
      </c>
      <c r="KE40">
        <v>12.17698</v>
      </c>
      <c r="KF40">
        <v>7.1531689999999997E-5</v>
      </c>
      <c r="KG40">
        <v>3.9006289999999999E-2</v>
      </c>
      <c r="KH40">
        <v>0.54762390000000005</v>
      </c>
      <c r="KI40">
        <v>11.19713</v>
      </c>
      <c r="KJ40">
        <v>6.8770110000000001E-5</v>
      </c>
      <c r="KK40">
        <v>3.748742E-2</v>
      </c>
      <c r="KL40">
        <v>0.54732360000000002</v>
      </c>
      <c r="KM40">
        <v>11.280749999999999</v>
      </c>
      <c r="KN40">
        <v>6.6737579999999995E-5</v>
      </c>
      <c r="KO40">
        <v>3.6315010000000002E-2</v>
      </c>
      <c r="KP40">
        <v>0.5467843</v>
      </c>
      <c r="KQ40">
        <v>12.3468</v>
      </c>
      <c r="KR40">
        <v>6.7368029999999998E-5</v>
      </c>
      <c r="KS40">
        <v>3.6555520000000001E-2</v>
      </c>
      <c r="KT40">
        <v>0.54606969999999999</v>
      </c>
      <c r="KU40">
        <v>13.835089999999999</v>
      </c>
      <c r="KV40">
        <v>6.8976830000000002E-5</v>
      </c>
      <c r="KW40">
        <v>3.7479989999999998E-2</v>
      </c>
      <c r="KX40">
        <v>0.54522029999999999</v>
      </c>
      <c r="KY40">
        <v>15.09178</v>
      </c>
      <c r="KZ40">
        <v>6.9151410000000004E-5</v>
      </c>
      <c r="LA40">
        <v>3.7703100000000003E-2</v>
      </c>
      <c r="LB40">
        <v>0.54431470000000004</v>
      </c>
      <c r="LC40">
        <v>15.17449</v>
      </c>
      <c r="LD40">
        <v>6.7887179999999995E-5</v>
      </c>
      <c r="LE40">
        <v>3.7129540000000003E-2</v>
      </c>
      <c r="LF40">
        <v>0.5433983</v>
      </c>
      <c r="LG40">
        <v>14.138640000000001</v>
      </c>
      <c r="LH40">
        <v>6.5787850000000004E-5</v>
      </c>
      <c r="LI40">
        <v>3.6072060000000003E-2</v>
      </c>
      <c r="LJ40">
        <v>0.54245949999999998</v>
      </c>
      <c r="LK40">
        <v>12.73404</v>
      </c>
      <c r="LL40">
        <v>6.3256039999999995E-5</v>
      </c>
      <c r="LM40">
        <v>3.475785E-2</v>
      </c>
      <c r="LN40">
        <v>0.54159469999999998</v>
      </c>
      <c r="LO40">
        <v>11.523820000000001</v>
      </c>
      <c r="LP40">
        <v>6.0679920000000003E-5</v>
      </c>
      <c r="LQ40">
        <v>3.34022E-2</v>
      </c>
      <c r="LR40">
        <v>0.54092689999999999</v>
      </c>
      <c r="LS40">
        <v>11.652749999999999</v>
      </c>
      <c r="LT40">
        <v>5.7696270000000003E-5</v>
      </c>
      <c r="LU40">
        <v>3.1850030000000001E-2</v>
      </c>
      <c r="LV40">
        <v>0.54050710000000002</v>
      </c>
      <c r="LW40">
        <v>12.74104</v>
      </c>
      <c r="LX40">
        <v>5.2973460000000001E-5</v>
      </c>
      <c r="LY40">
        <v>2.9369289999999999E-2</v>
      </c>
      <c r="LZ40">
        <v>0.5402728</v>
      </c>
      <c r="MA40">
        <v>14.225110000000001</v>
      </c>
      <c r="MB40">
        <v>4.770822E-5</v>
      </c>
      <c r="MC40">
        <v>2.647526E-2</v>
      </c>
      <c r="MD40">
        <v>0.5401437</v>
      </c>
      <c r="ME40">
        <v>15.35337</v>
      </c>
      <c r="MF40">
        <v>4.3581139999999998E-5</v>
      </c>
      <c r="MG40">
        <v>2.4150950000000001E-2</v>
      </c>
      <c r="MH40">
        <v>0.5400739</v>
      </c>
      <c r="MI40">
        <v>15.32034</v>
      </c>
      <c r="MJ40">
        <v>4.0697439999999997E-5</v>
      </c>
      <c r="MK40">
        <v>2.2516379999999999E-2</v>
      </c>
      <c r="ML40">
        <v>0.54003429999999997</v>
      </c>
      <c r="MM40">
        <v>14.15558</v>
      </c>
      <c r="MN40">
        <v>3.860519E-5</v>
      </c>
      <c r="MO40">
        <v>2.133962E-2</v>
      </c>
      <c r="MP40">
        <v>0.54002340000000004</v>
      </c>
      <c r="MQ40">
        <v>12.685739999999999</v>
      </c>
      <c r="MR40">
        <v>3.6917340000000003E-5</v>
      </c>
      <c r="MS40">
        <v>2.0397599999999998E-2</v>
      </c>
      <c r="MT40">
        <v>0.54012199999999999</v>
      </c>
      <c r="MU40">
        <v>11.453760000000001</v>
      </c>
      <c r="MV40">
        <v>3.5454499999999997E-5</v>
      </c>
      <c r="MW40">
        <v>1.9582240000000001E-2</v>
      </c>
      <c r="MX40">
        <v>0.5405645</v>
      </c>
      <c r="MY40">
        <v>11.39828</v>
      </c>
      <c r="MZ40">
        <v>3.3640499999999997E-5</v>
      </c>
      <c r="NA40">
        <v>1.8619730000000001E-2</v>
      </c>
      <c r="NB40">
        <v>0.54138929999999996</v>
      </c>
      <c r="NC40">
        <v>11.780379999999999</v>
      </c>
      <c r="ND40">
        <v>2.975904E-5</v>
      </c>
      <c r="NE40">
        <v>1.6565300000000002E-2</v>
      </c>
      <c r="NF40">
        <v>0.54246939999999999</v>
      </c>
      <c r="NG40">
        <v>12.82006</v>
      </c>
      <c r="NH40">
        <v>2.5142359999999999E-5</v>
      </c>
      <c r="NI40">
        <v>1.39898E-2</v>
      </c>
      <c r="NJ40">
        <v>0.5437111</v>
      </c>
      <c r="NK40">
        <v>13.738289999999999</v>
      </c>
      <c r="NL40">
        <v>2.175687E-5</v>
      </c>
      <c r="NM40">
        <v>1.2037040000000001E-2</v>
      </c>
      <c r="NN40">
        <v>0.54507170000000005</v>
      </c>
      <c r="NO40">
        <v>13.87712</v>
      </c>
      <c r="NP40">
        <v>1.9720780000000001E-5</v>
      </c>
      <c r="NQ40">
        <v>1.0838779999999999E-2</v>
      </c>
      <c r="NR40">
        <v>0.54645279999999996</v>
      </c>
      <c r="NS40">
        <v>13.403600000000001</v>
      </c>
      <c r="NT40">
        <v>1.8537479999999999E-5</v>
      </c>
      <c r="NU40">
        <v>1.0136600000000001E-2</v>
      </c>
      <c r="NV40">
        <v>0.54788130000000002</v>
      </c>
      <c r="NW40">
        <v>12.47939</v>
      </c>
      <c r="NX40">
        <v>1.7748300000000001E-5</v>
      </c>
      <c r="NY40">
        <v>9.66704E-3</v>
      </c>
      <c r="NZ40">
        <v>0.54915950000000002</v>
      </c>
      <c r="OA40">
        <v>11.63434</v>
      </c>
      <c r="OB40">
        <v>1.711522E-5</v>
      </c>
      <c r="OC40">
        <v>9.2946360000000002E-3</v>
      </c>
      <c r="OD40">
        <v>0.54999719999999996</v>
      </c>
      <c r="OE40">
        <v>12.032389999999999</v>
      </c>
      <c r="OF40">
        <v>1.719949E-5</v>
      </c>
      <c r="OG40">
        <v>9.2596689999999999E-3</v>
      </c>
      <c r="OH40">
        <v>0.55033790000000005</v>
      </c>
      <c r="OI40">
        <v>13.355219999999999</v>
      </c>
      <c r="OJ40">
        <v>1.961193E-5</v>
      </c>
      <c r="OK40">
        <v>1.0443030000000001E-2</v>
      </c>
    </row>
    <row r="41" spans="1:401" x14ac:dyDescent="0.35">
      <c r="A41">
        <v>44</v>
      </c>
      <c r="B41" t="s">
        <v>4</v>
      </c>
      <c r="C41" t="s">
        <v>24</v>
      </c>
      <c r="D41" t="s">
        <v>46</v>
      </c>
      <c r="E41">
        <v>837.41359999999997</v>
      </c>
      <c r="F41">
        <v>0.80930970000000002</v>
      </c>
      <c r="G41">
        <v>12.43009</v>
      </c>
      <c r="H41">
        <v>124.3604</v>
      </c>
      <c r="I41">
        <v>35911.07</v>
      </c>
      <c r="J41">
        <v>0.80739369999999999</v>
      </c>
      <c r="K41">
        <v>13.06883</v>
      </c>
      <c r="L41">
        <v>152.85599999999999</v>
      </c>
      <c r="M41">
        <v>59169.43</v>
      </c>
      <c r="N41">
        <v>0.80556170000000005</v>
      </c>
      <c r="O41">
        <v>13.96865</v>
      </c>
      <c r="P41">
        <v>9.2226630000000007</v>
      </c>
      <c r="Q41">
        <v>4153.299</v>
      </c>
      <c r="R41">
        <v>0.80373260000000002</v>
      </c>
      <c r="S41">
        <v>14.81245</v>
      </c>
      <c r="T41">
        <v>0.25573059999999997</v>
      </c>
      <c r="U41">
        <v>114.6692</v>
      </c>
      <c r="V41">
        <v>0.80197200000000002</v>
      </c>
      <c r="W41">
        <v>15.17409</v>
      </c>
      <c r="X41" s="1">
        <v>7.1025019999999994E-2</v>
      </c>
      <c r="Y41">
        <v>25.525169999999999</v>
      </c>
      <c r="Z41">
        <v>0.8001566</v>
      </c>
      <c r="AA41">
        <v>14.833589999999999</v>
      </c>
      <c r="AB41" s="1">
        <v>6.0746410000000001E-2</v>
      </c>
      <c r="AC41">
        <v>21.590820000000001</v>
      </c>
      <c r="AD41">
        <v>0.79799960000000003</v>
      </c>
      <c r="AE41">
        <v>14.02468</v>
      </c>
      <c r="AF41" s="1">
        <v>5.4196389999999997E-2</v>
      </c>
      <c r="AG41" s="1">
        <v>19.27486</v>
      </c>
      <c r="AH41">
        <v>0.79575600000000002</v>
      </c>
      <c r="AI41">
        <v>13.163270000000001</v>
      </c>
      <c r="AJ41" s="1">
        <v>4.839686E-2</v>
      </c>
      <c r="AK41" s="1">
        <v>17.250800000000002</v>
      </c>
      <c r="AL41">
        <v>0.79347959999999995</v>
      </c>
      <c r="AM41">
        <v>12.552659999999999</v>
      </c>
      <c r="AN41" s="1">
        <v>4.3641340000000001E-2</v>
      </c>
      <c r="AO41" s="1">
        <v>15.571490000000001</v>
      </c>
      <c r="AP41">
        <v>0.79119600000000001</v>
      </c>
      <c r="AQ41">
        <v>12.985910000000001</v>
      </c>
      <c r="AR41" s="1">
        <v>4.0391169999999997E-2</v>
      </c>
      <c r="AS41" s="1">
        <v>14.41132</v>
      </c>
      <c r="AT41">
        <v>0.78883159999999997</v>
      </c>
      <c r="AU41">
        <v>13.96003</v>
      </c>
      <c r="AV41" s="1">
        <v>3.8242119999999998E-2</v>
      </c>
      <c r="AW41" s="1">
        <v>13.66961</v>
      </c>
      <c r="AX41">
        <v>0.78635279999999996</v>
      </c>
      <c r="AY41">
        <v>14.940020000000001</v>
      </c>
      <c r="AZ41" s="1">
        <v>3.5899720000000003E-2</v>
      </c>
      <c r="BA41" s="1">
        <v>12.869339999999999</v>
      </c>
      <c r="BB41">
        <v>0.7838484</v>
      </c>
      <c r="BC41">
        <v>15.45959</v>
      </c>
      <c r="BD41" s="1">
        <v>3.3389250000000002E-2</v>
      </c>
      <c r="BE41" s="1">
        <v>12.00263</v>
      </c>
      <c r="BF41">
        <v>0.78125100000000003</v>
      </c>
      <c r="BG41">
        <v>15.04313</v>
      </c>
      <c r="BH41" s="1">
        <v>3.0873060000000001E-2</v>
      </c>
      <c r="BI41" s="1">
        <v>11.12726</v>
      </c>
      <c r="BJ41">
        <v>0.77862940000000003</v>
      </c>
      <c r="BK41">
        <v>14.09808</v>
      </c>
      <c r="BL41" s="1">
        <v>2.855682E-2</v>
      </c>
      <c r="BM41" s="1">
        <v>10.31526</v>
      </c>
      <c r="BN41">
        <v>0.77590250000000005</v>
      </c>
      <c r="BO41">
        <v>13.1526</v>
      </c>
      <c r="BP41" s="1">
        <v>2.6384419999999999E-2</v>
      </c>
      <c r="BQ41" s="1">
        <v>9.5566479999999991</v>
      </c>
      <c r="BR41">
        <v>0.77228649999999999</v>
      </c>
      <c r="BS41">
        <v>12.52721</v>
      </c>
      <c r="BT41" s="1">
        <v>2.440521E-2</v>
      </c>
      <c r="BU41" s="1">
        <v>8.8609779999999994</v>
      </c>
      <c r="BV41">
        <v>0.76719749999999998</v>
      </c>
      <c r="BW41">
        <v>12.74325</v>
      </c>
      <c r="BX41" s="1">
        <v>2.547526E-2</v>
      </c>
      <c r="BY41" s="1">
        <v>9.1880659999999992</v>
      </c>
      <c r="BZ41">
        <v>0.76100020000000002</v>
      </c>
      <c r="CA41">
        <v>13.113849999999999</v>
      </c>
      <c r="CB41" s="1">
        <v>2.931452E-2</v>
      </c>
      <c r="CC41" s="1">
        <v>10.65352</v>
      </c>
      <c r="CD41">
        <v>0.75420030000000005</v>
      </c>
      <c r="CE41">
        <v>13.51177</v>
      </c>
      <c r="CF41" s="1">
        <v>3.072269E-2</v>
      </c>
      <c r="CG41" s="1">
        <v>11.3194</v>
      </c>
      <c r="CH41">
        <v>0.74685100000000004</v>
      </c>
      <c r="CI41">
        <v>13.44797</v>
      </c>
      <c r="CJ41" s="1">
        <v>2.9400889999999999E-2</v>
      </c>
      <c r="CK41" s="1">
        <v>10.966559999999999</v>
      </c>
      <c r="CL41">
        <v>0.73919190000000001</v>
      </c>
      <c r="CM41">
        <v>12.868830000000001</v>
      </c>
      <c r="CN41" s="1">
        <v>2.7197079999999998E-2</v>
      </c>
      <c r="CO41" s="1">
        <v>10.24358</v>
      </c>
      <c r="CP41">
        <v>0.73126329999999995</v>
      </c>
      <c r="CQ41">
        <v>12.167350000000001</v>
      </c>
      <c r="CR41" s="1">
        <v>2.4575909999999999E-2</v>
      </c>
      <c r="CS41" s="1">
        <v>9.3490339999999996</v>
      </c>
      <c r="CT41">
        <v>0.72344149999999996</v>
      </c>
      <c r="CU41">
        <v>11.476559999999999</v>
      </c>
      <c r="CV41" s="1">
        <v>2.2000450000000001E-2</v>
      </c>
      <c r="CW41" s="1">
        <v>8.4431709999999995</v>
      </c>
      <c r="CX41">
        <v>0.71534920000000002</v>
      </c>
      <c r="CY41">
        <v>11.047560000000001</v>
      </c>
      <c r="CZ41" s="1">
        <v>1.9632070000000001E-2</v>
      </c>
      <c r="DA41" s="1">
        <v>7.6043580000000004</v>
      </c>
      <c r="DB41">
        <v>0.70701789999999998</v>
      </c>
      <c r="DC41">
        <v>11.271409999999999</v>
      </c>
      <c r="DD41" s="1">
        <v>1.7407639999999999E-2</v>
      </c>
      <c r="DE41" s="1">
        <v>6.8098369999999999</v>
      </c>
      <c r="DF41">
        <v>0.69885779999999997</v>
      </c>
      <c r="DG41">
        <v>11.646610000000001</v>
      </c>
      <c r="DH41" s="1">
        <v>1.5386E-2</v>
      </c>
      <c r="DI41" s="1">
        <v>6.0798839999999998</v>
      </c>
      <c r="DJ41">
        <v>0.69067489999999998</v>
      </c>
      <c r="DK41">
        <v>12.167339999999999</v>
      </c>
      <c r="DL41" s="1">
        <v>1.3660520000000001E-2</v>
      </c>
      <c r="DM41" s="1">
        <v>5.4498709999999999</v>
      </c>
      <c r="DN41">
        <v>0.68229640000000003</v>
      </c>
      <c r="DO41">
        <v>12.572620000000001</v>
      </c>
      <c r="DP41" s="1">
        <v>1.218846E-2</v>
      </c>
      <c r="DQ41" s="1">
        <v>4.9155480000000003</v>
      </c>
      <c r="DR41">
        <v>0.67368589999999995</v>
      </c>
      <c r="DS41">
        <v>12.350949999999999</v>
      </c>
      <c r="DT41" s="1">
        <v>1.0713739999999999E-2</v>
      </c>
      <c r="DU41" s="1">
        <v>4.3717350000000001</v>
      </c>
      <c r="DV41">
        <v>0.66481650000000003</v>
      </c>
      <c r="DW41">
        <v>11.79542</v>
      </c>
      <c r="DX41" s="1">
        <v>9.4095810000000002E-3</v>
      </c>
      <c r="DY41" s="1">
        <v>3.8836089999999999</v>
      </c>
      <c r="DZ41">
        <v>0.65602329999999998</v>
      </c>
      <c r="EA41">
        <v>11.10066</v>
      </c>
      <c r="EB41" s="1">
        <v>8.255053E-3</v>
      </c>
      <c r="EC41" s="1">
        <v>3.4457080000000002</v>
      </c>
      <c r="ED41">
        <v>0.64667220000000003</v>
      </c>
      <c r="EE41">
        <v>10.65049</v>
      </c>
      <c r="EF41" s="1">
        <v>7.2555079999999999E-3</v>
      </c>
      <c r="EG41" s="1">
        <v>3.0655489999999999</v>
      </c>
      <c r="EH41">
        <v>0.63728580000000001</v>
      </c>
      <c r="EI41">
        <v>11.269729999999999</v>
      </c>
      <c r="EJ41" s="1">
        <v>6.3490880000000001E-3</v>
      </c>
      <c r="EK41" s="1">
        <v>2.7162519999999999</v>
      </c>
      <c r="EL41">
        <v>0.62765439999999995</v>
      </c>
      <c r="EM41">
        <v>12.36586</v>
      </c>
      <c r="EN41" s="1">
        <v>5.5374509999999997E-3</v>
      </c>
      <c r="EO41" s="1">
        <v>2.3997139999999999</v>
      </c>
      <c r="EP41">
        <v>0.61797849999999999</v>
      </c>
      <c r="EQ41">
        <v>13.615819999999999</v>
      </c>
      <c r="ER41" s="1">
        <v>4.8423149999999998E-3</v>
      </c>
      <c r="ES41" s="1">
        <v>2.124514</v>
      </c>
      <c r="ET41">
        <v>0.60793949999999997</v>
      </c>
      <c r="EU41">
        <v>14.678039999999999</v>
      </c>
      <c r="EV41" s="1">
        <v>4.2427840000000003E-3</v>
      </c>
      <c r="EW41" s="1">
        <v>1.887802</v>
      </c>
      <c r="EX41">
        <v>0.59769380000000005</v>
      </c>
      <c r="EY41">
        <v>14.73043</v>
      </c>
      <c r="EZ41" s="1">
        <v>3.700975E-3</v>
      </c>
      <c r="FA41" s="1">
        <v>1.6715990000000001</v>
      </c>
      <c r="FB41">
        <v>0.58756169999999996</v>
      </c>
      <c r="FC41">
        <v>13.87504</v>
      </c>
      <c r="FD41" s="1">
        <v>3.1966630000000002E-3</v>
      </c>
      <c r="FE41" s="1">
        <v>1.4661850000000001</v>
      </c>
      <c r="FF41">
        <v>0.57708420000000005</v>
      </c>
      <c r="FG41">
        <v>12.68709</v>
      </c>
      <c r="FH41" s="1">
        <v>2.7333409999999998E-3</v>
      </c>
      <c r="FI41" s="1">
        <v>1.2737449999999999</v>
      </c>
      <c r="FJ41">
        <v>0.56727329999999998</v>
      </c>
      <c r="FK41">
        <v>11.56587</v>
      </c>
      <c r="FL41" s="1">
        <v>2.3232919999999998E-3</v>
      </c>
      <c r="FM41" s="1">
        <v>1.0989249999999999</v>
      </c>
      <c r="FN41">
        <v>0.55937829999999999</v>
      </c>
      <c r="FO41">
        <v>11.61401</v>
      </c>
      <c r="FP41" s="1">
        <v>1.9533879999999999E-3</v>
      </c>
      <c r="FQ41" s="1">
        <v>0.93696170000000001</v>
      </c>
      <c r="FR41">
        <v>0.55361590000000005</v>
      </c>
      <c r="FS41">
        <v>12.626609999999999</v>
      </c>
      <c r="FT41" s="1">
        <v>1.5160219999999999E-3</v>
      </c>
      <c r="FU41" s="1">
        <v>0.73966929999999997</v>
      </c>
      <c r="FV41">
        <v>0.54964150000000001</v>
      </c>
      <c r="FW41">
        <v>13.95143</v>
      </c>
      <c r="FX41" s="1">
        <v>1.0659179999999999E-3</v>
      </c>
      <c r="FY41" s="1">
        <v>0.52605760000000001</v>
      </c>
      <c r="FZ41">
        <v>0.54687929999999996</v>
      </c>
      <c r="GA41">
        <v>15.08146</v>
      </c>
      <c r="GB41" s="1">
        <v>7.3474059999999999E-4</v>
      </c>
      <c r="GC41" s="1">
        <v>0.36311320000000002</v>
      </c>
      <c r="GD41">
        <v>0.54478850000000001</v>
      </c>
      <c r="GE41">
        <v>15.10439</v>
      </c>
      <c r="GF41" s="1">
        <v>5.3779510000000002E-4</v>
      </c>
      <c r="GG41" s="1">
        <v>0.26436989999999999</v>
      </c>
      <c r="GH41">
        <v>0.54310610000000004</v>
      </c>
      <c r="GI41">
        <v>14.237959999999999</v>
      </c>
      <c r="GJ41" s="1">
        <v>4.2741790000000001E-4</v>
      </c>
      <c r="GK41" s="1">
        <v>0.20879729999999999</v>
      </c>
      <c r="GL41">
        <v>0.54162220000000005</v>
      </c>
      <c r="GM41">
        <v>13.096550000000001</v>
      </c>
      <c r="GN41" s="1">
        <v>3.6260550000000001E-4</v>
      </c>
      <c r="GO41" s="1">
        <v>0.17627380000000001</v>
      </c>
      <c r="GP41">
        <v>0.54033569999999997</v>
      </c>
      <c r="GQ41">
        <v>11.997490000000001</v>
      </c>
      <c r="GR41" s="1">
        <v>3.2100340000000002E-4</v>
      </c>
      <c r="GS41" s="1">
        <v>0.15548600000000001</v>
      </c>
      <c r="GT41">
        <v>0.53937749999999995</v>
      </c>
      <c r="GU41">
        <v>11.47974</v>
      </c>
      <c r="GV41" s="1">
        <v>2.8940779999999999E-4</v>
      </c>
      <c r="GW41" s="1">
        <v>0.13992979999999999</v>
      </c>
      <c r="GX41">
        <v>0.53879089999999996</v>
      </c>
      <c r="GY41">
        <v>11.993650000000001</v>
      </c>
      <c r="GZ41" s="1">
        <v>2.541512E-4</v>
      </c>
      <c r="HA41" s="1">
        <v>0.1230479</v>
      </c>
      <c r="HB41">
        <v>0.53844930000000002</v>
      </c>
      <c r="HC41">
        <v>12.74375</v>
      </c>
      <c r="HD41" s="1">
        <v>2.1719440000000001E-4</v>
      </c>
      <c r="HE41" s="1">
        <v>0.10498159999999999</v>
      </c>
      <c r="HF41">
        <v>0.53825970000000001</v>
      </c>
      <c r="HG41">
        <v>13.369199999999999</v>
      </c>
      <c r="HH41" s="1">
        <v>1.8883689999999999E-4</v>
      </c>
      <c r="HI41" s="1">
        <v>9.0786350000000002E-2</v>
      </c>
      <c r="HJ41">
        <v>0.53817700000000002</v>
      </c>
      <c r="HK41">
        <v>13.33648</v>
      </c>
      <c r="HL41">
        <v>1.6981829999999999E-4</v>
      </c>
      <c r="HM41" s="1">
        <v>8.1159140000000005E-2</v>
      </c>
      <c r="HN41">
        <v>0.53812300000000002</v>
      </c>
      <c r="HO41">
        <v>12.72466</v>
      </c>
      <c r="HP41">
        <v>1.5656620000000001E-4</v>
      </c>
      <c r="HQ41" s="1">
        <v>7.4444060000000006E-2</v>
      </c>
      <c r="HR41">
        <v>0.5381051</v>
      </c>
      <c r="HS41">
        <v>11.857279999999999</v>
      </c>
      <c r="HT41">
        <v>1.4657099999999999E-4</v>
      </c>
      <c r="HU41" s="1">
        <v>6.9380929999999993E-2</v>
      </c>
      <c r="HV41">
        <v>0.53812059999999995</v>
      </c>
      <c r="HW41">
        <v>11.06819</v>
      </c>
      <c r="HX41">
        <v>1.3848469999999999E-4</v>
      </c>
      <c r="HY41" s="1">
        <v>6.5276509999999996E-2</v>
      </c>
      <c r="HZ41">
        <v>0.53823810000000005</v>
      </c>
      <c r="IA41">
        <v>10.79926</v>
      </c>
      <c r="IB41">
        <v>1.310339E-4</v>
      </c>
      <c r="IC41" s="1">
        <v>6.1558460000000002E-2</v>
      </c>
      <c r="ID41">
        <v>0.53845019999999999</v>
      </c>
      <c r="IE41">
        <v>11.2133</v>
      </c>
      <c r="IF41">
        <v>1.2184049999999999E-4</v>
      </c>
      <c r="IG41" s="1">
        <v>5.7106480000000001E-2</v>
      </c>
      <c r="IH41">
        <v>0.53876329999999995</v>
      </c>
      <c r="II41">
        <v>11.911670000000001</v>
      </c>
      <c r="IJ41">
        <v>1.119491E-4</v>
      </c>
      <c r="IK41">
        <v>5.226219E-2</v>
      </c>
      <c r="IL41">
        <v>0.5391319</v>
      </c>
      <c r="IM41">
        <v>12.793089999999999</v>
      </c>
      <c r="IN41">
        <v>1.036485E-4</v>
      </c>
      <c r="IO41">
        <v>4.8145939999999998E-2</v>
      </c>
      <c r="IP41">
        <v>0.53951349999999998</v>
      </c>
      <c r="IQ41">
        <v>13.08325</v>
      </c>
      <c r="IR41">
        <v>9.7312409999999994E-5</v>
      </c>
      <c r="IS41">
        <v>4.4988880000000002E-2</v>
      </c>
      <c r="IT41">
        <v>0.53991929999999999</v>
      </c>
      <c r="IU41">
        <v>12.670870000000001</v>
      </c>
      <c r="IV41">
        <v>9.2299239999999995E-5</v>
      </c>
      <c r="IW41">
        <v>4.249178E-2</v>
      </c>
      <c r="IX41">
        <v>0.54033520000000002</v>
      </c>
      <c r="IY41">
        <v>11.90316</v>
      </c>
      <c r="IZ41">
        <v>8.8020660000000006E-5</v>
      </c>
      <c r="JA41">
        <v>4.0378589999999999E-2</v>
      </c>
      <c r="JB41">
        <v>0.54071409999999998</v>
      </c>
      <c r="JC41">
        <v>11.094440000000001</v>
      </c>
      <c r="JD41">
        <v>8.4272670000000002E-5</v>
      </c>
      <c r="JE41">
        <v>3.8535399999999997E-2</v>
      </c>
      <c r="JF41">
        <v>0.54100990000000004</v>
      </c>
      <c r="JG41">
        <v>11.186059999999999</v>
      </c>
      <c r="JH41">
        <v>8.1185360000000001E-5</v>
      </c>
      <c r="JI41">
        <v>3.7004210000000003E-2</v>
      </c>
      <c r="JJ41">
        <v>0.54120089999999998</v>
      </c>
      <c r="JK41">
        <v>11.933070000000001</v>
      </c>
      <c r="JL41">
        <v>7.9940720000000007E-5</v>
      </c>
      <c r="JM41">
        <v>3.6288969999999997E-2</v>
      </c>
      <c r="JN41">
        <v>0.54129360000000004</v>
      </c>
      <c r="JO41">
        <v>12.80753</v>
      </c>
      <c r="JP41">
        <v>7.9837780000000002E-5</v>
      </c>
      <c r="JQ41">
        <v>3.6177330000000001E-2</v>
      </c>
      <c r="JR41">
        <v>0.54136200000000001</v>
      </c>
      <c r="JS41">
        <v>13.733739999999999</v>
      </c>
      <c r="JT41">
        <v>7.904249E-5</v>
      </c>
      <c r="JU41">
        <v>3.5810250000000002E-2</v>
      </c>
      <c r="JV41">
        <v>0.54138339999999996</v>
      </c>
      <c r="JW41">
        <v>13.959709999999999</v>
      </c>
      <c r="JX41">
        <v>7.7218750000000003E-5</v>
      </c>
      <c r="JY41">
        <v>3.4983399999999998E-2</v>
      </c>
      <c r="JZ41">
        <v>0.54140169999999999</v>
      </c>
      <c r="KA41">
        <v>13.27552</v>
      </c>
      <c r="KB41">
        <v>7.4827160000000005E-5</v>
      </c>
      <c r="KC41">
        <v>3.388621E-2</v>
      </c>
      <c r="KD41">
        <v>0.54141720000000004</v>
      </c>
      <c r="KE41">
        <v>12.315149999999999</v>
      </c>
      <c r="KF41">
        <v>7.2037580000000002E-5</v>
      </c>
      <c r="KG41">
        <v>3.2618080000000001E-2</v>
      </c>
      <c r="KH41">
        <v>0.54136569999999995</v>
      </c>
      <c r="KI41">
        <v>11.34965</v>
      </c>
      <c r="KJ41">
        <v>6.9256390000000003E-5</v>
      </c>
      <c r="KK41">
        <v>3.1347800000000002E-2</v>
      </c>
      <c r="KL41">
        <v>0.54110250000000004</v>
      </c>
      <c r="KM41">
        <v>11.35033</v>
      </c>
      <c r="KN41">
        <v>6.6968840000000004E-5</v>
      </c>
      <c r="KO41">
        <v>3.0275940000000001E-2</v>
      </c>
      <c r="KP41">
        <v>0.54065169999999996</v>
      </c>
      <c r="KQ41">
        <v>12.311310000000001</v>
      </c>
      <c r="KR41">
        <v>6.7109979999999998E-5</v>
      </c>
      <c r="KS41">
        <v>3.025485E-2</v>
      </c>
      <c r="KT41">
        <v>0.54002930000000005</v>
      </c>
      <c r="KU41">
        <v>13.764430000000001</v>
      </c>
      <c r="KV41">
        <v>6.8735349999999996E-5</v>
      </c>
      <c r="KW41">
        <v>3.1004469999999999E-2</v>
      </c>
      <c r="KX41">
        <v>0.53932270000000004</v>
      </c>
      <c r="KY41">
        <v>15.068720000000001</v>
      </c>
      <c r="KZ41">
        <v>6.9195980000000005E-5</v>
      </c>
      <c r="LA41">
        <v>3.1307979999999999E-2</v>
      </c>
      <c r="LB41">
        <v>0.53853240000000002</v>
      </c>
      <c r="LC41">
        <v>15.243869999999999</v>
      </c>
      <c r="LD41">
        <v>6.8153209999999997E-5</v>
      </c>
      <c r="LE41">
        <v>3.092845E-2</v>
      </c>
      <c r="LF41">
        <v>0.53773360000000003</v>
      </c>
      <c r="LG41">
        <v>14.31362</v>
      </c>
      <c r="LH41">
        <v>6.6174829999999997E-5</v>
      </c>
      <c r="LI41">
        <v>3.0102380000000001E-2</v>
      </c>
      <c r="LJ41">
        <v>0.53694019999999998</v>
      </c>
      <c r="LK41">
        <v>12.94436</v>
      </c>
      <c r="LL41">
        <v>6.3694319999999999E-5</v>
      </c>
      <c r="LM41">
        <v>2.9033460000000001E-2</v>
      </c>
      <c r="LN41">
        <v>0.53618739999999998</v>
      </c>
      <c r="LO41">
        <v>11.71669</v>
      </c>
      <c r="LP41">
        <v>6.1122719999999998E-5</v>
      </c>
      <c r="LQ41">
        <v>2.7907109999999999E-2</v>
      </c>
      <c r="LR41">
        <v>0.53560169999999996</v>
      </c>
      <c r="LS41">
        <v>11.729839999999999</v>
      </c>
      <c r="LT41">
        <v>5.82902E-5</v>
      </c>
      <c r="LU41">
        <v>2.6674079999999999E-2</v>
      </c>
      <c r="LV41">
        <v>0.53524959999999999</v>
      </c>
      <c r="LW41">
        <v>12.710559999999999</v>
      </c>
      <c r="LX41">
        <v>5.3897699999999997E-5</v>
      </c>
      <c r="LY41">
        <v>2.4763339999999998E-2</v>
      </c>
      <c r="LZ41">
        <v>0.53502669999999997</v>
      </c>
      <c r="MA41">
        <v>14.15132</v>
      </c>
      <c r="MB41">
        <v>4.8594689999999997E-5</v>
      </c>
      <c r="MC41">
        <v>2.2360979999999999E-2</v>
      </c>
      <c r="MD41">
        <v>0.53490859999999996</v>
      </c>
      <c r="ME41">
        <v>15.348470000000001</v>
      </c>
      <c r="MF41">
        <v>4.4237779999999997E-5</v>
      </c>
      <c r="MG41">
        <v>2.0333629999999998E-2</v>
      </c>
      <c r="MH41">
        <v>0.5348328</v>
      </c>
      <c r="MI41">
        <v>15.40916</v>
      </c>
      <c r="MJ41">
        <v>4.1149760000000001E-5</v>
      </c>
      <c r="MK41">
        <v>1.8884919999999999E-2</v>
      </c>
      <c r="ML41">
        <v>0.53480300000000003</v>
      </c>
      <c r="MM41">
        <v>14.344480000000001</v>
      </c>
      <c r="MN41">
        <v>3.8948449999999998E-5</v>
      </c>
      <c r="MO41">
        <v>1.7857290000000001E-2</v>
      </c>
      <c r="MP41">
        <v>0.53480309999999998</v>
      </c>
      <c r="MQ41">
        <v>12.89818</v>
      </c>
      <c r="MR41">
        <v>3.7201910000000001E-5</v>
      </c>
      <c r="MS41">
        <v>1.7048069999999999E-2</v>
      </c>
      <c r="MT41">
        <v>0.53487879999999999</v>
      </c>
      <c r="MU41">
        <v>11.645910000000001</v>
      </c>
      <c r="MV41">
        <v>3.5709310000000001E-5</v>
      </c>
      <c r="MW41">
        <v>1.63581E-2</v>
      </c>
      <c r="MX41">
        <v>0.53522409999999998</v>
      </c>
      <c r="MY41">
        <v>11.461819999999999</v>
      </c>
      <c r="MZ41">
        <v>3.4056069999999999E-5</v>
      </c>
      <c r="NA41">
        <v>1.5619009999999999E-2</v>
      </c>
      <c r="NB41">
        <v>0.53591290000000003</v>
      </c>
      <c r="NC41">
        <v>11.755229999999999</v>
      </c>
      <c r="ND41">
        <v>3.0568260000000001E-5</v>
      </c>
      <c r="NE41">
        <v>1.4093029999999999E-2</v>
      </c>
      <c r="NF41">
        <v>0.53681559999999995</v>
      </c>
      <c r="NG41">
        <v>12.780279999999999</v>
      </c>
      <c r="NH41">
        <v>2.5923410000000001E-5</v>
      </c>
      <c r="NI41">
        <v>1.1963069999999999E-2</v>
      </c>
      <c r="NJ41">
        <v>0.53789379999999998</v>
      </c>
      <c r="NK41">
        <v>13.733879999999999</v>
      </c>
      <c r="NL41">
        <v>2.2281710000000001E-5</v>
      </c>
      <c r="NM41">
        <v>1.023371E-2</v>
      </c>
      <c r="NN41">
        <v>0.53905210000000003</v>
      </c>
      <c r="NO41">
        <v>13.905570000000001</v>
      </c>
      <c r="NP41">
        <v>2.0026749999999999E-5</v>
      </c>
      <c r="NQ41">
        <v>9.1414979999999996E-3</v>
      </c>
      <c r="NR41">
        <v>0.54026779999999996</v>
      </c>
      <c r="NS41">
        <v>13.49075</v>
      </c>
      <c r="NT41">
        <v>1.872649E-5</v>
      </c>
      <c r="NU41">
        <v>8.5046489999999995E-3</v>
      </c>
      <c r="NV41">
        <v>0.54150069999999995</v>
      </c>
      <c r="NW41">
        <v>12.624879999999999</v>
      </c>
      <c r="NX41">
        <v>1.7881509999999999E-5</v>
      </c>
      <c r="NY41">
        <v>8.0900780000000005E-3</v>
      </c>
      <c r="NZ41">
        <v>0.54261570000000003</v>
      </c>
      <c r="OA41">
        <v>11.7864</v>
      </c>
      <c r="OB41">
        <v>1.72258E-5</v>
      </c>
      <c r="OC41">
        <v>7.7720030000000004E-3</v>
      </c>
      <c r="OD41">
        <v>0.54336010000000001</v>
      </c>
      <c r="OE41">
        <v>12.089320000000001</v>
      </c>
      <c r="OF41">
        <v>1.708035E-5</v>
      </c>
      <c r="OG41">
        <v>7.6563810000000003E-3</v>
      </c>
      <c r="OH41">
        <v>0.54367379999999998</v>
      </c>
      <c r="OI41">
        <v>13.32103</v>
      </c>
      <c r="OJ41">
        <v>1.9074340000000001E-5</v>
      </c>
      <c r="OK41">
        <v>8.4541229999999992E-3</v>
      </c>
    </row>
    <row r="42" spans="1:401" x14ac:dyDescent="0.35">
      <c r="A42">
        <v>45</v>
      </c>
      <c r="B42" t="s">
        <v>4</v>
      </c>
      <c r="C42" t="s">
        <v>24</v>
      </c>
      <c r="D42" t="s">
        <v>47</v>
      </c>
      <c r="E42">
        <v>828.13239999999996</v>
      </c>
      <c r="F42">
        <v>0.69259470000000001</v>
      </c>
      <c r="G42">
        <v>12.453099999999999</v>
      </c>
      <c r="H42">
        <v>84.585620000000006</v>
      </c>
      <c r="I42">
        <v>24872.2</v>
      </c>
      <c r="J42">
        <v>0.69142230000000005</v>
      </c>
      <c r="K42">
        <v>13.072279999999999</v>
      </c>
      <c r="L42">
        <v>182.2003</v>
      </c>
      <c r="M42">
        <v>69378.34</v>
      </c>
      <c r="N42">
        <v>0.69023259999999997</v>
      </c>
      <c r="O42">
        <v>13.958349999999999</v>
      </c>
      <c r="P42">
        <v>14.397</v>
      </c>
      <c r="Q42">
        <v>6201.9889999999996</v>
      </c>
      <c r="R42">
        <v>0.68907359999999995</v>
      </c>
      <c r="S42">
        <v>14.81649</v>
      </c>
      <c r="T42">
        <v>0.39934510000000001</v>
      </c>
      <c r="U42">
        <v>175.15649999999999</v>
      </c>
      <c r="V42">
        <v>0.6879596</v>
      </c>
      <c r="W42">
        <v>15.232699999999999</v>
      </c>
      <c r="X42">
        <v>7.3947059999999995E-2</v>
      </c>
      <c r="Y42">
        <v>27.092490000000002</v>
      </c>
      <c r="Z42">
        <v>0.68679080000000003</v>
      </c>
      <c r="AA42">
        <v>14.899800000000001</v>
      </c>
      <c r="AB42" s="1">
        <v>6.1632569999999998E-2</v>
      </c>
      <c r="AC42">
        <v>22.225560000000002</v>
      </c>
      <c r="AD42">
        <v>0.68534910000000004</v>
      </c>
      <c r="AE42">
        <v>14.09539</v>
      </c>
      <c r="AF42" s="1">
        <v>5.4855279999999999E-2</v>
      </c>
      <c r="AG42" s="1">
        <v>19.776959999999999</v>
      </c>
      <c r="AH42">
        <v>0.68377279999999996</v>
      </c>
      <c r="AI42">
        <v>13.23282</v>
      </c>
      <c r="AJ42" s="1">
        <v>4.9002490000000003E-2</v>
      </c>
      <c r="AK42" s="1">
        <v>17.692360000000001</v>
      </c>
      <c r="AL42">
        <v>0.68224499999999999</v>
      </c>
      <c r="AM42">
        <v>12.595660000000001</v>
      </c>
      <c r="AN42" s="1">
        <v>4.4112619999999998E-2</v>
      </c>
      <c r="AO42" s="1">
        <v>15.932399999999999</v>
      </c>
      <c r="AP42">
        <v>0.68069679999999999</v>
      </c>
      <c r="AQ42">
        <v>12.993840000000001</v>
      </c>
      <c r="AR42" s="1">
        <v>4.0667250000000002E-2</v>
      </c>
      <c r="AS42" s="1">
        <v>14.68036</v>
      </c>
      <c r="AT42">
        <v>0.67906219999999995</v>
      </c>
      <c r="AU42">
        <v>13.960520000000001</v>
      </c>
      <c r="AV42" s="1">
        <v>3.8477440000000002E-2</v>
      </c>
      <c r="AW42" s="1">
        <v>13.899430000000001</v>
      </c>
      <c r="AX42">
        <v>0.67737420000000004</v>
      </c>
      <c r="AY42">
        <v>14.941700000000001</v>
      </c>
      <c r="AZ42" s="1">
        <v>3.6165999999999997E-2</v>
      </c>
      <c r="BA42" s="1">
        <v>13.08722</v>
      </c>
      <c r="BB42">
        <v>0.67563530000000005</v>
      </c>
      <c r="BC42">
        <v>15.511609999999999</v>
      </c>
      <c r="BD42" s="1">
        <v>3.3667969999999998E-2</v>
      </c>
      <c r="BE42" s="1">
        <v>12.203720000000001</v>
      </c>
      <c r="BF42">
        <v>0.67388959999999998</v>
      </c>
      <c r="BG42">
        <v>15.12364</v>
      </c>
      <c r="BH42" s="1">
        <v>3.11466E-2</v>
      </c>
      <c r="BI42" s="1">
        <v>11.30706</v>
      </c>
      <c r="BJ42">
        <v>0.67209459999999999</v>
      </c>
      <c r="BK42">
        <v>14.18839</v>
      </c>
      <c r="BL42" s="1">
        <v>2.8801719999999999E-2</v>
      </c>
      <c r="BM42" s="1">
        <v>10.468059999999999</v>
      </c>
      <c r="BN42">
        <v>0.67023860000000002</v>
      </c>
      <c r="BO42">
        <v>13.23559</v>
      </c>
      <c r="BP42" s="1">
        <v>2.6622440000000001E-2</v>
      </c>
      <c r="BQ42" s="1">
        <v>9.6910129999999999</v>
      </c>
      <c r="BR42">
        <v>0.66779040000000001</v>
      </c>
      <c r="BS42">
        <v>12.57583</v>
      </c>
      <c r="BT42" s="1">
        <v>2.4578409999999998E-2</v>
      </c>
      <c r="BU42" s="1">
        <v>8.9606549999999991</v>
      </c>
      <c r="BV42">
        <v>0.66432749999999996</v>
      </c>
      <c r="BW42">
        <v>12.76261</v>
      </c>
      <c r="BX42" s="1">
        <v>2.509219E-2</v>
      </c>
      <c r="BY42" s="1">
        <v>9.0939969999999999</v>
      </c>
      <c r="BZ42">
        <v>0.6600684</v>
      </c>
      <c r="CA42">
        <v>13.1236</v>
      </c>
      <c r="CB42" s="1">
        <v>2.891854E-2</v>
      </c>
      <c r="CC42" s="1">
        <v>10.518940000000001</v>
      </c>
      <c r="CD42">
        <v>0.65538289999999999</v>
      </c>
      <c r="CE42">
        <v>13.532920000000001</v>
      </c>
      <c r="CF42" s="1">
        <v>3.06775E-2</v>
      </c>
      <c r="CG42" s="1">
        <v>11.26723</v>
      </c>
      <c r="CH42">
        <v>0.65031360000000005</v>
      </c>
      <c r="CI42">
        <v>13.49976</v>
      </c>
      <c r="CJ42" s="1">
        <v>2.9597229999999999E-2</v>
      </c>
      <c r="CK42" s="1">
        <v>10.96555</v>
      </c>
      <c r="CL42">
        <v>0.64502420000000005</v>
      </c>
      <c r="CM42">
        <v>12.937239999999999</v>
      </c>
      <c r="CN42" s="1">
        <v>2.745212E-2</v>
      </c>
      <c r="CO42" s="1">
        <v>10.233459999999999</v>
      </c>
      <c r="CP42">
        <v>0.63954109999999997</v>
      </c>
      <c r="CQ42">
        <v>12.244759999999999</v>
      </c>
      <c r="CR42" s="1">
        <v>2.4868049999999999E-2</v>
      </c>
      <c r="CS42" s="1">
        <v>9.3291299999999993</v>
      </c>
      <c r="CT42">
        <v>0.63425350000000003</v>
      </c>
      <c r="CU42">
        <v>11.53891</v>
      </c>
      <c r="CV42" s="1">
        <v>2.2273330000000001E-2</v>
      </c>
      <c r="CW42" s="1">
        <v>8.4220699999999997</v>
      </c>
      <c r="CX42">
        <v>0.62870199999999998</v>
      </c>
      <c r="CY42">
        <v>11.08724</v>
      </c>
      <c r="CZ42" s="1">
        <v>1.988614E-2</v>
      </c>
      <c r="DA42" s="1">
        <v>7.5854049999999997</v>
      </c>
      <c r="DB42">
        <v>0.62296260000000003</v>
      </c>
      <c r="DC42">
        <v>11.3104</v>
      </c>
      <c r="DD42" s="1">
        <v>1.764843E-2</v>
      </c>
      <c r="DE42" s="1">
        <v>6.7950080000000002</v>
      </c>
      <c r="DF42">
        <v>0.61655059999999995</v>
      </c>
      <c r="DG42">
        <v>11.64986</v>
      </c>
      <c r="DH42" s="1">
        <v>1.560105E-2</v>
      </c>
      <c r="DI42" s="1">
        <v>6.0650589999999998</v>
      </c>
      <c r="DJ42">
        <v>0.61028830000000001</v>
      </c>
      <c r="DK42">
        <v>12.17327</v>
      </c>
      <c r="DL42" s="1">
        <v>1.3837840000000001E-2</v>
      </c>
      <c r="DM42" s="1">
        <v>5.428102</v>
      </c>
      <c r="DN42">
        <v>0.60385409999999995</v>
      </c>
      <c r="DO42">
        <v>12.60318</v>
      </c>
      <c r="DP42" s="1">
        <v>1.235461E-2</v>
      </c>
      <c r="DQ42" s="1">
        <v>4.8939599999999999</v>
      </c>
      <c r="DR42">
        <v>0.59723199999999999</v>
      </c>
      <c r="DS42">
        <v>12.39542</v>
      </c>
      <c r="DT42" s="1">
        <v>1.0877619999999999E-2</v>
      </c>
      <c r="DU42" s="1">
        <v>4.355836</v>
      </c>
      <c r="DV42">
        <v>0.59037320000000004</v>
      </c>
      <c r="DW42">
        <v>11.84942</v>
      </c>
      <c r="DX42" s="1">
        <v>9.5542049999999996E-3</v>
      </c>
      <c r="DY42" s="1">
        <v>3.8662939999999999</v>
      </c>
      <c r="DZ42">
        <v>0.58355559999999995</v>
      </c>
      <c r="EA42">
        <v>11.164</v>
      </c>
      <c r="EB42" s="1">
        <v>8.381767E-3</v>
      </c>
      <c r="EC42" s="1">
        <v>3.4278200000000001</v>
      </c>
      <c r="ED42">
        <v>0.57629450000000004</v>
      </c>
      <c r="EE42">
        <v>10.70712</v>
      </c>
      <c r="EF42" s="1">
        <v>7.3683079999999996E-3</v>
      </c>
      <c r="EG42" s="1">
        <v>3.047174</v>
      </c>
      <c r="EH42">
        <v>0.56905930000000005</v>
      </c>
      <c r="EI42">
        <v>11.28477</v>
      </c>
      <c r="EJ42" s="1">
        <v>6.4526749999999997E-3</v>
      </c>
      <c r="EK42" s="1">
        <v>2.699414</v>
      </c>
      <c r="EL42">
        <v>0.56158669999999999</v>
      </c>
      <c r="EM42">
        <v>12.33741</v>
      </c>
      <c r="EN42" s="1">
        <v>5.6308399999999998E-3</v>
      </c>
      <c r="EO42" s="1">
        <v>2.3848790000000002</v>
      </c>
      <c r="EP42">
        <v>0.55401990000000001</v>
      </c>
      <c r="EQ42">
        <v>13.60228</v>
      </c>
      <c r="ER42" s="1">
        <v>4.9210240000000004E-3</v>
      </c>
      <c r="ES42" s="1">
        <v>2.1095480000000002</v>
      </c>
      <c r="ET42">
        <v>0.54552310000000004</v>
      </c>
      <c r="EU42">
        <v>14.70937</v>
      </c>
      <c r="EV42" s="1">
        <v>4.3126270000000003E-3</v>
      </c>
      <c r="EW42" s="1">
        <v>1.8741300000000001</v>
      </c>
      <c r="EX42">
        <v>0.53682149999999995</v>
      </c>
      <c r="EY42">
        <v>14.791729999999999</v>
      </c>
      <c r="EZ42" s="1">
        <v>3.7657509999999999E-3</v>
      </c>
      <c r="FA42" s="1">
        <v>1.6597409999999999</v>
      </c>
      <c r="FB42">
        <v>0.52829420000000005</v>
      </c>
      <c r="FC42">
        <v>13.97505</v>
      </c>
      <c r="FD42" s="1">
        <v>3.2591199999999999E-3</v>
      </c>
      <c r="FE42" s="1">
        <v>1.4569650000000001</v>
      </c>
      <c r="FF42">
        <v>0.51940770000000003</v>
      </c>
      <c r="FG42">
        <v>12.821540000000001</v>
      </c>
      <c r="FH42" s="1">
        <v>2.7902819999999998E-3</v>
      </c>
      <c r="FI42" s="1">
        <v>1.266092</v>
      </c>
      <c r="FJ42">
        <v>0.51097820000000005</v>
      </c>
      <c r="FK42">
        <v>11.716240000000001</v>
      </c>
      <c r="FL42" s="1">
        <v>2.3744199999999999E-3</v>
      </c>
      <c r="FM42" s="1">
        <v>1.092784</v>
      </c>
      <c r="FN42">
        <v>0.50404780000000005</v>
      </c>
      <c r="FO42">
        <v>11.69017</v>
      </c>
      <c r="FP42" s="1">
        <v>2.005639E-3</v>
      </c>
      <c r="FQ42" s="1">
        <v>0.93479650000000003</v>
      </c>
      <c r="FR42">
        <v>0.49892510000000001</v>
      </c>
      <c r="FS42">
        <v>12.62434</v>
      </c>
      <c r="FT42" s="1">
        <v>1.583122E-3</v>
      </c>
      <c r="FU42" s="1">
        <v>0.74843749999999998</v>
      </c>
      <c r="FV42">
        <v>0.49536930000000001</v>
      </c>
      <c r="FW42">
        <v>13.91845</v>
      </c>
      <c r="FX42" s="1">
        <v>1.127688E-3</v>
      </c>
      <c r="FY42" s="1">
        <v>0.53856530000000002</v>
      </c>
      <c r="FZ42">
        <v>0.4928884</v>
      </c>
      <c r="GA42">
        <v>15.09451</v>
      </c>
      <c r="GB42" s="1">
        <v>7.7620059999999999E-4</v>
      </c>
      <c r="GC42" s="1">
        <v>0.37154470000000001</v>
      </c>
      <c r="GD42">
        <v>0.49104759999999997</v>
      </c>
      <c r="GE42">
        <v>15.17351</v>
      </c>
      <c r="GF42" s="1">
        <v>5.6149539999999999E-4</v>
      </c>
      <c r="GG42" s="1">
        <v>0.2678528</v>
      </c>
      <c r="GH42">
        <v>0.48955379999999998</v>
      </c>
      <c r="GI42">
        <v>14.36529</v>
      </c>
      <c r="GJ42" s="1">
        <v>4.4089790000000003E-4</v>
      </c>
      <c r="GK42" s="1">
        <v>0.2093314</v>
      </c>
      <c r="GL42">
        <v>0.48825170000000001</v>
      </c>
      <c r="GM42">
        <v>13.24471</v>
      </c>
      <c r="GN42" s="1">
        <v>3.7078989999999999E-4</v>
      </c>
      <c r="GO42" s="1">
        <v>0.17535770000000001</v>
      </c>
      <c r="GP42">
        <v>0.48713380000000001</v>
      </c>
      <c r="GQ42">
        <v>12.136150000000001</v>
      </c>
      <c r="GR42" s="1">
        <v>3.2654340000000002E-4</v>
      </c>
      <c r="GS42" s="1">
        <v>0.15395130000000001</v>
      </c>
      <c r="GT42">
        <v>0.48628349999999998</v>
      </c>
      <c r="GU42">
        <v>11.564260000000001</v>
      </c>
      <c r="GV42" s="1">
        <v>2.941811E-4</v>
      </c>
      <c r="GW42" s="1">
        <v>0.13841220000000001</v>
      </c>
      <c r="GX42">
        <v>0.48573430000000001</v>
      </c>
      <c r="GY42">
        <v>12.0227</v>
      </c>
      <c r="GZ42" s="1">
        <v>2.5992719999999998E-4</v>
      </c>
      <c r="HA42" s="1">
        <v>0.1223403</v>
      </c>
      <c r="HB42">
        <v>0.48543389999999997</v>
      </c>
      <c r="HC42">
        <v>12.742330000000001</v>
      </c>
      <c r="HD42" s="1">
        <v>2.2257139999999999E-4</v>
      </c>
      <c r="HE42" s="1">
        <v>0.1045973</v>
      </c>
      <c r="HF42">
        <v>0.48526069999999999</v>
      </c>
      <c r="HG42">
        <v>13.354200000000001</v>
      </c>
      <c r="HH42" s="1">
        <v>1.926551E-4</v>
      </c>
      <c r="HI42" s="1">
        <v>9.0127499999999999E-2</v>
      </c>
      <c r="HJ42">
        <v>0.48517369999999999</v>
      </c>
      <c r="HK42">
        <v>13.37355</v>
      </c>
      <c r="HL42">
        <v>1.7241110000000001E-4</v>
      </c>
      <c r="HM42" s="1">
        <v>8.0227339999999994E-2</v>
      </c>
      <c r="HN42">
        <v>0.48512539999999998</v>
      </c>
      <c r="HO42">
        <v>12.81617</v>
      </c>
      <c r="HP42">
        <v>1.5844200000000001E-4</v>
      </c>
      <c r="HQ42" s="1">
        <v>7.3377620000000005E-2</v>
      </c>
      <c r="HR42">
        <v>0.48510740000000002</v>
      </c>
      <c r="HS42">
        <v>11.96161</v>
      </c>
      <c r="HT42">
        <v>1.4803989999999999E-4</v>
      </c>
      <c r="HU42" s="1">
        <v>6.8270129999999998E-2</v>
      </c>
      <c r="HV42">
        <v>0.48513279999999998</v>
      </c>
      <c r="HW42">
        <v>11.13897</v>
      </c>
      <c r="HX42">
        <v>1.397107E-4</v>
      </c>
      <c r="HY42" s="1">
        <v>6.4165399999999997E-2</v>
      </c>
      <c r="HZ42">
        <v>0.4852031</v>
      </c>
      <c r="IA42">
        <v>10.83807</v>
      </c>
      <c r="IB42">
        <v>1.3229259999999999E-4</v>
      </c>
      <c r="IC42" s="1">
        <v>6.0541200000000003E-2</v>
      </c>
      <c r="ID42">
        <v>0.4853845</v>
      </c>
      <c r="IE42">
        <v>11.23091</v>
      </c>
      <c r="IF42">
        <v>1.2341380000000001E-4</v>
      </c>
      <c r="IG42" s="1">
        <v>5.6321950000000003E-2</v>
      </c>
      <c r="IH42">
        <v>0.48565760000000002</v>
      </c>
      <c r="II42">
        <v>11.900219999999999</v>
      </c>
      <c r="IJ42">
        <v>1.1346589999999999E-4</v>
      </c>
      <c r="IK42">
        <v>5.1582910000000003E-2</v>
      </c>
      <c r="IL42">
        <v>0.4859617</v>
      </c>
      <c r="IM42">
        <v>12.768610000000001</v>
      </c>
      <c r="IN42">
        <v>1.048541E-4</v>
      </c>
      <c r="IO42">
        <v>4.7447940000000001E-2</v>
      </c>
      <c r="IP42">
        <v>0.4863036</v>
      </c>
      <c r="IQ42">
        <v>13.0745</v>
      </c>
      <c r="IR42">
        <v>9.8242969999999999E-5</v>
      </c>
      <c r="IS42">
        <v>4.425747E-2</v>
      </c>
      <c r="IT42">
        <v>0.48664299999999999</v>
      </c>
      <c r="IU42">
        <v>12.727729999999999</v>
      </c>
      <c r="IV42">
        <v>9.3048069999999999E-5</v>
      </c>
      <c r="IW42">
        <v>4.1749439999999999E-2</v>
      </c>
      <c r="IX42">
        <v>0.48700579999999999</v>
      </c>
      <c r="IY42">
        <v>11.997490000000001</v>
      </c>
      <c r="IZ42">
        <v>8.8682859999999995E-5</v>
      </c>
      <c r="JA42">
        <v>3.96532E-2</v>
      </c>
      <c r="JB42">
        <v>0.48732779999999998</v>
      </c>
      <c r="JC42">
        <v>11.18608</v>
      </c>
      <c r="JD42">
        <v>8.4849590000000001E-5</v>
      </c>
      <c r="JE42">
        <v>3.7821460000000001E-2</v>
      </c>
      <c r="JF42">
        <v>0.4875756</v>
      </c>
      <c r="JG42">
        <v>11.239710000000001</v>
      </c>
      <c r="JH42">
        <v>8.1604339999999997E-5</v>
      </c>
      <c r="JI42">
        <v>3.6270719999999999E-2</v>
      </c>
      <c r="JJ42">
        <v>0.48776330000000001</v>
      </c>
      <c r="JK42">
        <v>11.91671</v>
      </c>
      <c r="JL42">
        <v>8.0043799999999994E-5</v>
      </c>
      <c r="JM42">
        <v>3.5451700000000003E-2</v>
      </c>
      <c r="JN42">
        <v>0.48786689999999999</v>
      </c>
      <c r="JO42">
        <v>12.78031</v>
      </c>
      <c r="JP42">
        <v>7.9880840000000005E-5</v>
      </c>
      <c r="JQ42">
        <v>3.531136E-2</v>
      </c>
      <c r="JR42">
        <v>0.4879115</v>
      </c>
      <c r="JS42">
        <v>13.734920000000001</v>
      </c>
      <c r="JT42">
        <v>7.923602E-5</v>
      </c>
      <c r="JU42">
        <v>3.500905E-2</v>
      </c>
      <c r="JV42">
        <v>0.48793130000000001</v>
      </c>
      <c r="JW42">
        <v>13.9953</v>
      </c>
      <c r="JX42">
        <v>7.7547449999999999E-5</v>
      </c>
      <c r="JY42">
        <v>3.4255349999999997E-2</v>
      </c>
      <c r="JZ42">
        <v>0.48796099999999998</v>
      </c>
      <c r="KA42">
        <v>13.35432</v>
      </c>
      <c r="KB42">
        <v>7.5220390000000002E-5</v>
      </c>
      <c r="KC42">
        <v>3.3209599999999999E-2</v>
      </c>
      <c r="KD42">
        <v>0.48795430000000001</v>
      </c>
      <c r="KE42">
        <v>12.415509999999999</v>
      </c>
      <c r="KF42">
        <v>7.2471560000000003E-5</v>
      </c>
      <c r="KG42">
        <v>3.198997E-2</v>
      </c>
      <c r="KH42">
        <v>0.48790879999999998</v>
      </c>
      <c r="KI42">
        <v>11.4682</v>
      </c>
      <c r="KJ42">
        <v>6.9675319999999995E-5</v>
      </c>
      <c r="KK42">
        <v>3.0744520000000001E-2</v>
      </c>
      <c r="KL42">
        <v>0.48772290000000001</v>
      </c>
      <c r="KM42">
        <v>11.42647</v>
      </c>
      <c r="KN42">
        <v>6.7222859999999994E-5</v>
      </c>
      <c r="KO42">
        <v>2.9641069999999999E-2</v>
      </c>
      <c r="KP42">
        <v>0.4873498</v>
      </c>
      <c r="KQ42">
        <v>12.30865</v>
      </c>
      <c r="KR42">
        <v>6.6936199999999998E-5</v>
      </c>
      <c r="KS42">
        <v>2.9456E-2</v>
      </c>
      <c r="KT42">
        <v>0.48682569999999997</v>
      </c>
      <c r="KU42">
        <v>13.72428</v>
      </c>
      <c r="KV42">
        <v>6.8503940000000003E-5</v>
      </c>
      <c r="KW42">
        <v>3.0152620000000002E-2</v>
      </c>
      <c r="KX42">
        <v>0.48621890000000001</v>
      </c>
      <c r="KY42">
        <v>15.05353</v>
      </c>
      <c r="KZ42">
        <v>6.9207420000000006E-5</v>
      </c>
      <c r="LA42">
        <v>3.0537789999999999E-2</v>
      </c>
      <c r="LB42">
        <v>0.48554809999999998</v>
      </c>
      <c r="LC42">
        <v>15.286770000000001</v>
      </c>
      <c r="LD42">
        <v>6.8359879999999994E-5</v>
      </c>
      <c r="LE42">
        <v>3.0242450000000001E-2</v>
      </c>
      <c r="LF42">
        <v>0.48487219999999998</v>
      </c>
      <c r="LG42">
        <v>14.437150000000001</v>
      </c>
      <c r="LH42">
        <v>6.649394E-5</v>
      </c>
      <c r="LI42">
        <v>2.9479519999999999E-2</v>
      </c>
      <c r="LJ42">
        <v>0.48418450000000002</v>
      </c>
      <c r="LK42">
        <v>13.10066</v>
      </c>
      <c r="LL42">
        <v>6.4068050000000001E-5</v>
      </c>
      <c r="LM42">
        <v>2.8459669999999999E-2</v>
      </c>
      <c r="LN42">
        <v>0.4835371</v>
      </c>
      <c r="LO42">
        <v>11.870609999999999</v>
      </c>
      <c r="LP42">
        <v>6.1499840000000006E-5</v>
      </c>
      <c r="LQ42">
        <v>2.7363559999999999E-2</v>
      </c>
      <c r="LR42">
        <v>0.48302079999999997</v>
      </c>
      <c r="LS42">
        <v>11.814349999999999</v>
      </c>
      <c r="LT42">
        <v>5.8763539999999997E-5</v>
      </c>
      <c r="LU42">
        <v>2.6193790000000002E-2</v>
      </c>
      <c r="LV42">
        <v>0.48267569999999999</v>
      </c>
      <c r="LW42">
        <v>12.710559999999999</v>
      </c>
      <c r="LX42">
        <v>5.4657180000000001E-5</v>
      </c>
      <c r="LY42">
        <v>2.4441629999999999E-2</v>
      </c>
      <c r="LZ42">
        <v>0.4824949</v>
      </c>
      <c r="MA42">
        <v>14.108919999999999</v>
      </c>
      <c r="MB42">
        <v>4.937344E-5</v>
      </c>
      <c r="MC42">
        <v>2.2114160000000001E-2</v>
      </c>
      <c r="MD42">
        <v>0.48237740000000001</v>
      </c>
      <c r="ME42">
        <v>15.345980000000001</v>
      </c>
      <c r="MF42">
        <v>4.4828230000000001E-5</v>
      </c>
      <c r="MG42">
        <v>2.006602E-2</v>
      </c>
      <c r="MH42">
        <v>0.4823192</v>
      </c>
      <c r="MI42">
        <v>15.467449999999999</v>
      </c>
      <c r="MJ42">
        <v>4.1558050000000001E-5</v>
      </c>
      <c r="MK42">
        <v>1.8581879999999999E-2</v>
      </c>
      <c r="ML42">
        <v>0.48227910000000002</v>
      </c>
      <c r="MM42">
        <v>14.478249999999999</v>
      </c>
      <c r="MN42">
        <v>3.925263E-5</v>
      </c>
      <c r="MO42">
        <v>1.7537359999999998E-2</v>
      </c>
      <c r="MP42">
        <v>0.48229440000000001</v>
      </c>
      <c r="MQ42">
        <v>13.056800000000001</v>
      </c>
      <c r="MR42">
        <v>3.7451209999999999E-5</v>
      </c>
      <c r="MS42">
        <v>1.672649E-2</v>
      </c>
      <c r="MT42">
        <v>0.48232740000000002</v>
      </c>
      <c r="MU42">
        <v>11.79866</v>
      </c>
      <c r="MV42">
        <v>3.5928779999999999E-5</v>
      </c>
      <c r="MW42">
        <v>1.6041900000000001E-2</v>
      </c>
      <c r="MX42">
        <v>0.48262329999999998</v>
      </c>
      <c r="MY42">
        <v>11.53271</v>
      </c>
      <c r="MZ42">
        <v>3.4369629999999999E-5</v>
      </c>
      <c r="NA42">
        <v>1.535219E-2</v>
      </c>
      <c r="NB42">
        <v>0.48315809999999998</v>
      </c>
      <c r="NC42">
        <v>11.743130000000001</v>
      </c>
      <c r="ND42">
        <v>3.1222710000000002E-5</v>
      </c>
      <c r="NE42">
        <v>1.399482E-2</v>
      </c>
      <c r="NF42">
        <v>0.48393160000000002</v>
      </c>
      <c r="NG42">
        <v>12.763870000000001</v>
      </c>
      <c r="NH42">
        <v>2.6613259999999999E-5</v>
      </c>
      <c r="NI42">
        <v>1.193922E-2</v>
      </c>
      <c r="NJ42">
        <v>0.4848306</v>
      </c>
      <c r="NK42">
        <v>13.73193</v>
      </c>
      <c r="NL42">
        <v>2.2762350000000001E-5</v>
      </c>
      <c r="NM42">
        <v>1.0173740000000001E-2</v>
      </c>
      <c r="NN42">
        <v>0.48583789999999999</v>
      </c>
      <c r="NO42">
        <v>13.92534</v>
      </c>
      <c r="NP42">
        <v>2.0311560000000001E-5</v>
      </c>
      <c r="NQ42">
        <v>9.0318989999999995E-3</v>
      </c>
      <c r="NR42">
        <v>0.486873</v>
      </c>
      <c r="NS42">
        <v>13.54973</v>
      </c>
      <c r="NT42">
        <v>1.8898590000000002E-5</v>
      </c>
      <c r="NU42">
        <v>8.3659870000000001E-3</v>
      </c>
      <c r="NV42">
        <v>0.4879445</v>
      </c>
      <c r="NW42">
        <v>12.73016</v>
      </c>
      <c r="NX42">
        <v>1.800038E-5</v>
      </c>
      <c r="NY42">
        <v>7.9408280000000005E-3</v>
      </c>
      <c r="NZ42">
        <v>0.4889133</v>
      </c>
      <c r="OA42">
        <v>11.90929</v>
      </c>
      <c r="OB42">
        <v>1.732498E-5</v>
      </c>
      <c r="OC42">
        <v>7.622846E-3</v>
      </c>
      <c r="OD42">
        <v>0.48958079999999998</v>
      </c>
      <c r="OE42">
        <v>12.15807</v>
      </c>
      <c r="OF42">
        <v>1.7026470000000002E-5</v>
      </c>
      <c r="OG42">
        <v>7.4576E-3</v>
      </c>
      <c r="OH42">
        <v>0.48989769999999999</v>
      </c>
      <c r="OI42">
        <v>13.32104</v>
      </c>
      <c r="OJ42">
        <v>1.8652319999999999E-5</v>
      </c>
      <c r="OK42">
        <v>8.0958279999999994E-3</v>
      </c>
    </row>
    <row r="43" spans="1:401" x14ac:dyDescent="0.35">
      <c r="A43">
        <v>46</v>
      </c>
      <c r="B43" t="s">
        <v>4</v>
      </c>
      <c r="C43" t="s">
        <v>24</v>
      </c>
      <c r="D43" t="s">
        <v>48</v>
      </c>
      <c r="E43">
        <v>873.6422</v>
      </c>
      <c r="F43">
        <v>0.75723169999999995</v>
      </c>
      <c r="G43">
        <v>12.47063</v>
      </c>
      <c r="H43">
        <v>57.350650000000002</v>
      </c>
      <c r="I43">
        <v>13528.15</v>
      </c>
      <c r="J43">
        <v>0.75693960000000005</v>
      </c>
      <c r="K43">
        <v>13.080399999999999</v>
      </c>
      <c r="L43">
        <v>204.03630000000001</v>
      </c>
      <c r="M43">
        <v>56027.46</v>
      </c>
      <c r="N43">
        <v>0.75667519999999999</v>
      </c>
      <c r="O43">
        <v>13.95834</v>
      </c>
      <c r="P43">
        <v>19.787269999999999</v>
      </c>
      <c r="Q43">
        <v>5718.0190000000002</v>
      </c>
      <c r="R43">
        <v>0.75636550000000002</v>
      </c>
      <c r="S43">
        <v>14.822430000000001</v>
      </c>
      <c r="T43">
        <v>0.56209469999999995</v>
      </c>
      <c r="U43">
        <v>163.28270000000001</v>
      </c>
      <c r="V43">
        <v>0.75609349999999997</v>
      </c>
      <c r="W43">
        <v>15.273300000000001</v>
      </c>
      <c r="X43">
        <v>7.7058150000000006E-2</v>
      </c>
      <c r="Y43">
        <v>20.832080000000001</v>
      </c>
      <c r="Z43">
        <v>0.75575550000000002</v>
      </c>
      <c r="AA43">
        <v>14.94258</v>
      </c>
      <c r="AB43" s="1">
        <v>6.2379259999999999E-2</v>
      </c>
      <c r="AC43">
        <v>16.726649999999999</v>
      </c>
      <c r="AD43">
        <v>0.75516419999999995</v>
      </c>
      <c r="AE43">
        <v>14.14025</v>
      </c>
      <c r="AF43" s="1">
        <v>5.5398160000000002E-2</v>
      </c>
      <c r="AG43" s="1">
        <v>14.853109999999999</v>
      </c>
      <c r="AH43">
        <v>0.75434639999999997</v>
      </c>
      <c r="AI43">
        <v>13.277229999999999</v>
      </c>
      <c r="AJ43" s="1">
        <v>4.9505779999999999E-2</v>
      </c>
      <c r="AK43" s="1">
        <v>13.2858</v>
      </c>
      <c r="AL43">
        <v>0.7535771</v>
      </c>
      <c r="AM43">
        <v>12.625640000000001</v>
      </c>
      <c r="AN43" s="1">
        <v>4.4508369999999998E-2</v>
      </c>
      <c r="AO43" s="1">
        <v>11.94839</v>
      </c>
      <c r="AP43">
        <v>0.75290100000000004</v>
      </c>
      <c r="AQ43">
        <v>13.00601</v>
      </c>
      <c r="AR43" s="1">
        <v>4.0907819999999998E-2</v>
      </c>
      <c r="AS43" s="1">
        <v>10.9808</v>
      </c>
      <c r="AT43">
        <v>0.75220169999999997</v>
      </c>
      <c r="AU43">
        <v>13.96597</v>
      </c>
      <c r="AV43" s="1">
        <v>3.867023E-2</v>
      </c>
      <c r="AW43" s="1">
        <v>10.385070000000001</v>
      </c>
      <c r="AX43">
        <v>0.75146449999999998</v>
      </c>
      <c r="AY43">
        <v>14.945270000000001</v>
      </c>
      <c r="AZ43" s="1">
        <v>3.6384189999999997E-2</v>
      </c>
      <c r="BA43" s="1">
        <v>9.7813780000000001</v>
      </c>
      <c r="BB43">
        <v>0.75069209999999997</v>
      </c>
      <c r="BC43">
        <v>15.54759</v>
      </c>
      <c r="BD43" s="1">
        <v>3.3896950000000002E-2</v>
      </c>
      <c r="BE43" s="1">
        <v>9.122109</v>
      </c>
      <c r="BF43">
        <v>0.74990080000000003</v>
      </c>
      <c r="BG43">
        <v>15.17484</v>
      </c>
      <c r="BH43" s="1">
        <v>3.1372249999999997E-2</v>
      </c>
      <c r="BI43" s="1">
        <v>8.4510989999999993</v>
      </c>
      <c r="BJ43">
        <v>0.749085</v>
      </c>
      <c r="BK43">
        <v>14.246549999999999</v>
      </c>
      <c r="BL43" s="1">
        <v>2.900368E-2</v>
      </c>
      <c r="BM43" s="1">
        <v>7.819204</v>
      </c>
      <c r="BN43">
        <v>0.74823470000000003</v>
      </c>
      <c r="BO43">
        <v>13.28933</v>
      </c>
      <c r="BP43" s="1">
        <v>2.6817730000000001E-2</v>
      </c>
      <c r="BQ43" s="1">
        <v>7.2370979999999996</v>
      </c>
      <c r="BR43">
        <v>0.74706300000000003</v>
      </c>
      <c r="BS43">
        <v>12.609690000000001</v>
      </c>
      <c r="BT43" s="1">
        <v>2.4737450000000001E-2</v>
      </c>
      <c r="BU43" s="1">
        <v>6.6838129999999998</v>
      </c>
      <c r="BV43">
        <v>0.74538709999999997</v>
      </c>
      <c r="BW43">
        <v>12.780010000000001</v>
      </c>
      <c r="BX43" s="1">
        <v>2.4834019999999998E-2</v>
      </c>
      <c r="BY43" s="1">
        <v>6.6954279999999997</v>
      </c>
      <c r="BZ43">
        <v>0.74330830000000003</v>
      </c>
      <c r="CA43">
        <v>13.131819999999999</v>
      </c>
      <c r="CB43" s="1">
        <v>2.8597919999999999E-2</v>
      </c>
      <c r="CC43" s="1">
        <v>7.7297969999999996</v>
      </c>
      <c r="CD43">
        <v>0.74111389999999999</v>
      </c>
      <c r="CE43">
        <v>13.548970000000001</v>
      </c>
      <c r="CF43" s="1">
        <v>3.0632590000000001E-2</v>
      </c>
      <c r="CG43" s="1">
        <v>8.3287560000000003</v>
      </c>
      <c r="CH43">
        <v>0.73875259999999998</v>
      </c>
      <c r="CI43">
        <v>13.53284</v>
      </c>
      <c r="CJ43" s="1">
        <v>2.9760559999999998E-2</v>
      </c>
      <c r="CK43" s="1">
        <v>8.1368089999999995</v>
      </c>
      <c r="CL43">
        <v>0.73636939999999995</v>
      </c>
      <c r="CM43">
        <v>12.9818</v>
      </c>
      <c r="CN43" s="1">
        <v>2.766271E-2</v>
      </c>
      <c r="CO43" s="1">
        <v>7.5934160000000004</v>
      </c>
      <c r="CP43">
        <v>0.73382170000000002</v>
      </c>
      <c r="CQ43">
        <v>12.294879999999999</v>
      </c>
      <c r="CR43" s="1">
        <v>2.5110049999999998E-2</v>
      </c>
      <c r="CS43" s="1">
        <v>6.921367</v>
      </c>
      <c r="CT43">
        <v>0.72706709999999997</v>
      </c>
      <c r="CU43">
        <v>11.57976</v>
      </c>
      <c r="CV43" s="1">
        <v>2.249516E-2</v>
      </c>
      <c r="CW43" s="1">
        <v>6.2467439999999996</v>
      </c>
      <c r="CX43">
        <v>0.71961240000000004</v>
      </c>
      <c r="CY43">
        <v>11.113250000000001</v>
      </c>
      <c r="CZ43" s="1">
        <v>2.0091609999999999E-2</v>
      </c>
      <c r="DA43" s="1">
        <v>5.6260500000000002</v>
      </c>
      <c r="DB43">
        <v>0.711955</v>
      </c>
      <c r="DC43">
        <v>11.340339999999999</v>
      </c>
      <c r="DD43" s="1">
        <v>1.7843210000000002E-2</v>
      </c>
      <c r="DE43" s="1">
        <v>5.040781</v>
      </c>
      <c r="DF43">
        <v>0.70436779999999999</v>
      </c>
      <c r="DG43">
        <v>11.653280000000001</v>
      </c>
      <c r="DH43" s="1">
        <v>1.5775890000000001E-2</v>
      </c>
      <c r="DI43" s="1">
        <v>4.4959910000000001</v>
      </c>
      <c r="DJ43">
        <v>0.69724680000000006</v>
      </c>
      <c r="DK43">
        <v>12.180339999999999</v>
      </c>
      <c r="DL43" s="1">
        <v>1.3983789999999999E-2</v>
      </c>
      <c r="DM43" s="1">
        <v>4.0181240000000003</v>
      </c>
      <c r="DN43">
        <v>0.68991360000000002</v>
      </c>
      <c r="DO43">
        <v>12.6229</v>
      </c>
      <c r="DP43" s="1">
        <v>1.24872E-2</v>
      </c>
      <c r="DQ43" s="1">
        <v>3.6196290000000002</v>
      </c>
      <c r="DR43">
        <v>0.68238140000000003</v>
      </c>
      <c r="DS43">
        <v>12.42309</v>
      </c>
      <c r="DT43" s="1">
        <v>1.1010320000000001E-2</v>
      </c>
      <c r="DU43" s="1">
        <v>3.2220089999999999</v>
      </c>
      <c r="DV43">
        <v>0.6745932</v>
      </c>
      <c r="DW43">
        <v>11.88162</v>
      </c>
      <c r="DX43" s="1">
        <v>9.6705060000000006E-3</v>
      </c>
      <c r="DY43" s="1">
        <v>2.856652</v>
      </c>
      <c r="DZ43">
        <v>0.66676959999999996</v>
      </c>
      <c r="EA43">
        <v>11.202640000000001</v>
      </c>
      <c r="EB43" s="1">
        <v>8.4843479999999992E-3</v>
      </c>
      <c r="EC43" s="1">
        <v>2.5301840000000002</v>
      </c>
      <c r="ED43">
        <v>0.65853320000000004</v>
      </c>
      <c r="EE43">
        <v>10.74691</v>
      </c>
      <c r="EF43" s="1">
        <v>7.4588989999999997E-3</v>
      </c>
      <c r="EG43" s="1">
        <v>2.2463190000000002</v>
      </c>
      <c r="EH43">
        <v>0.65016099999999999</v>
      </c>
      <c r="EI43">
        <v>11.30458</v>
      </c>
      <c r="EJ43" s="1">
        <v>6.535674E-3</v>
      </c>
      <c r="EK43" s="1">
        <v>1.987214</v>
      </c>
      <c r="EL43">
        <v>0.64094609999999996</v>
      </c>
      <c r="EM43">
        <v>12.3268</v>
      </c>
      <c r="EN43" s="1">
        <v>5.70558E-3</v>
      </c>
      <c r="EO43" s="1">
        <v>1.753331</v>
      </c>
      <c r="EP43">
        <v>0.63156259999999997</v>
      </c>
      <c r="EQ43">
        <v>13.60463</v>
      </c>
      <c r="ER43" s="1">
        <v>4.9842690000000004E-3</v>
      </c>
      <c r="ES43" s="1">
        <v>1.5479430000000001</v>
      </c>
      <c r="ET43">
        <v>0.62169750000000001</v>
      </c>
      <c r="EU43">
        <v>14.736280000000001</v>
      </c>
      <c r="EV43" s="1">
        <v>4.3681429999999997E-3</v>
      </c>
      <c r="EW43" s="1">
        <v>1.3722449999999999</v>
      </c>
      <c r="EX43">
        <v>0.6121702</v>
      </c>
      <c r="EY43">
        <v>14.828060000000001</v>
      </c>
      <c r="EZ43" s="1">
        <v>3.8172269999999999E-3</v>
      </c>
      <c r="FA43" s="1">
        <v>1.2127159999999999</v>
      </c>
      <c r="FB43">
        <v>0.6029236</v>
      </c>
      <c r="FC43">
        <v>14.032730000000001</v>
      </c>
      <c r="FD43" s="1">
        <v>3.3084519999999999E-3</v>
      </c>
      <c r="FE43" s="1">
        <v>1.062864</v>
      </c>
      <c r="FF43">
        <v>0.59319480000000002</v>
      </c>
      <c r="FG43">
        <v>12.900700000000001</v>
      </c>
      <c r="FH43" s="1">
        <v>2.8351689999999998E-3</v>
      </c>
      <c r="FI43" s="1">
        <v>0.92174630000000002</v>
      </c>
      <c r="FJ43">
        <v>0.58379939999999997</v>
      </c>
      <c r="FK43">
        <v>11.814909999999999</v>
      </c>
      <c r="FL43" s="1">
        <v>2.4145360000000001E-3</v>
      </c>
      <c r="FM43" s="1">
        <v>0.79379319999999998</v>
      </c>
      <c r="FN43">
        <v>0.57589699999999999</v>
      </c>
      <c r="FO43">
        <v>11.752980000000001</v>
      </c>
      <c r="FP43" s="1">
        <v>2.044662E-3</v>
      </c>
      <c r="FQ43" s="1">
        <v>0.67862440000000002</v>
      </c>
      <c r="FR43">
        <v>0.56999230000000001</v>
      </c>
      <c r="FS43">
        <v>12.633150000000001</v>
      </c>
      <c r="FT43" s="1">
        <v>1.6328390000000001E-3</v>
      </c>
      <c r="FU43" s="1">
        <v>0.54685119999999998</v>
      </c>
      <c r="FV43">
        <v>0.56584809999999996</v>
      </c>
      <c r="FW43">
        <v>13.911379999999999</v>
      </c>
      <c r="FX43" s="1">
        <v>1.1749499999999999E-3</v>
      </c>
      <c r="FY43" s="1">
        <v>0.39588459999999998</v>
      </c>
      <c r="FZ43">
        <v>0.5629632</v>
      </c>
      <c r="GA43">
        <v>15.109439999999999</v>
      </c>
      <c r="GB43" s="1">
        <v>8.0862540000000002E-4</v>
      </c>
      <c r="GC43" s="1">
        <v>0.27289180000000002</v>
      </c>
      <c r="GD43">
        <v>0.56084420000000001</v>
      </c>
      <c r="GE43">
        <v>15.213290000000001</v>
      </c>
      <c r="GF43" s="1">
        <v>5.8018309999999999E-4</v>
      </c>
      <c r="GG43" s="1">
        <v>0.19550590000000001</v>
      </c>
      <c r="GH43">
        <v>0.55913049999999997</v>
      </c>
      <c r="GI43">
        <v>14.44054</v>
      </c>
      <c r="GJ43" s="1">
        <v>4.5148159999999998E-4</v>
      </c>
      <c r="GK43" s="1">
        <v>0.15175469999999999</v>
      </c>
      <c r="GL43">
        <v>0.55766899999999997</v>
      </c>
      <c r="GM43">
        <v>13.333909999999999</v>
      </c>
      <c r="GN43" s="1">
        <v>3.7716699999999998E-4</v>
      </c>
      <c r="GO43" s="1">
        <v>0.12647349999999999</v>
      </c>
      <c r="GP43">
        <v>0.55640350000000005</v>
      </c>
      <c r="GQ43">
        <v>12.222950000000001</v>
      </c>
      <c r="GR43" s="1">
        <v>3.3080989999999998E-4</v>
      </c>
      <c r="GS43" s="1">
        <v>0.1106755</v>
      </c>
      <c r="GT43">
        <v>0.55541870000000004</v>
      </c>
      <c r="GU43">
        <v>11.62509</v>
      </c>
      <c r="GV43" s="1">
        <v>2.9770259999999999E-4</v>
      </c>
      <c r="GW43" s="1">
        <v>9.9397310000000003E-2</v>
      </c>
      <c r="GX43">
        <v>0.55476159999999997</v>
      </c>
      <c r="GY43">
        <v>12.05312</v>
      </c>
      <c r="GZ43" s="1">
        <v>2.6415089999999998E-4</v>
      </c>
      <c r="HA43" s="1">
        <v>8.8101239999999997E-2</v>
      </c>
      <c r="HB43">
        <v>0.55438989999999999</v>
      </c>
      <c r="HC43">
        <v>12.748279999999999</v>
      </c>
      <c r="HD43" s="1">
        <v>2.2664159999999999E-4</v>
      </c>
      <c r="HE43" s="1">
        <v>7.5428129999999996E-2</v>
      </c>
      <c r="HF43">
        <v>0.55417229999999995</v>
      </c>
      <c r="HG43">
        <v>13.347659999999999</v>
      </c>
      <c r="HH43" s="1">
        <v>1.955964E-4</v>
      </c>
      <c r="HI43" s="1">
        <v>6.4856929999999993E-2</v>
      </c>
      <c r="HJ43">
        <v>0.55408369999999996</v>
      </c>
      <c r="HK43">
        <v>13.392910000000001</v>
      </c>
      <c r="HL43">
        <v>1.743999E-4</v>
      </c>
      <c r="HM43" s="1">
        <v>5.758054E-2</v>
      </c>
      <c r="HN43">
        <v>0.55402890000000005</v>
      </c>
      <c r="HO43">
        <v>12.86988</v>
      </c>
      <c r="HP43">
        <v>1.5986949999999999E-4</v>
      </c>
      <c r="HQ43" s="1">
        <v>5.2569770000000002E-2</v>
      </c>
      <c r="HR43">
        <v>0.55399529999999997</v>
      </c>
      <c r="HS43">
        <v>12.023820000000001</v>
      </c>
      <c r="HT43">
        <v>1.4914830000000001E-4</v>
      </c>
      <c r="HU43" s="1">
        <v>4.8857570000000003E-2</v>
      </c>
      <c r="HV43">
        <v>0.55400970000000005</v>
      </c>
      <c r="HW43">
        <v>11.18211</v>
      </c>
      <c r="HX43">
        <v>1.406317E-4</v>
      </c>
      <c r="HY43" s="1">
        <v>4.589174E-2</v>
      </c>
      <c r="HZ43">
        <v>0.55410890000000002</v>
      </c>
      <c r="IA43">
        <v>10.866580000000001</v>
      </c>
      <c r="IB43">
        <v>1.3320389999999999E-4</v>
      </c>
      <c r="IC43" s="1">
        <v>4.3307499999999999E-2</v>
      </c>
      <c r="ID43">
        <v>0.55429879999999998</v>
      </c>
      <c r="IE43">
        <v>11.25235</v>
      </c>
      <c r="IF43">
        <v>1.2456070000000001E-4</v>
      </c>
      <c r="IG43" s="1">
        <v>4.0359689999999997E-2</v>
      </c>
      <c r="IH43">
        <v>0.5545852</v>
      </c>
      <c r="II43">
        <v>11.90339</v>
      </c>
      <c r="IJ43">
        <v>1.146041E-4</v>
      </c>
      <c r="IK43">
        <v>3.6987510000000001E-2</v>
      </c>
      <c r="IL43">
        <v>0.55490930000000005</v>
      </c>
      <c r="IM43">
        <v>12.762259999999999</v>
      </c>
      <c r="IN43">
        <v>1.0576779999999999E-4</v>
      </c>
      <c r="IO43">
        <v>3.3994620000000003E-2</v>
      </c>
      <c r="IP43">
        <v>0.55528060000000001</v>
      </c>
      <c r="IQ43">
        <v>13.065189999999999</v>
      </c>
      <c r="IR43">
        <v>9.8944999999999995E-5</v>
      </c>
      <c r="IS43">
        <v>3.1677009999999999E-2</v>
      </c>
      <c r="IT43">
        <v>0.55565850000000006</v>
      </c>
      <c r="IU43">
        <v>12.758609999999999</v>
      </c>
      <c r="IV43">
        <v>9.3610449999999998E-5</v>
      </c>
      <c r="IW43">
        <v>2.9861950000000002E-2</v>
      </c>
      <c r="IX43">
        <v>0.55605439999999995</v>
      </c>
      <c r="IY43">
        <v>12.05246</v>
      </c>
      <c r="IZ43">
        <v>8.9176349999999999E-5</v>
      </c>
      <c r="JA43">
        <v>2.8355970000000001E-2</v>
      </c>
      <c r="JB43">
        <v>0.55642829999999999</v>
      </c>
      <c r="JC43">
        <v>11.24422</v>
      </c>
      <c r="JD43">
        <v>8.5279439999999998E-5</v>
      </c>
      <c r="JE43">
        <v>2.7038900000000001E-2</v>
      </c>
      <c r="JF43">
        <v>0.55673349999999999</v>
      </c>
      <c r="JG43">
        <v>11.285629999999999</v>
      </c>
      <c r="JH43">
        <v>8.1932729999999998E-5</v>
      </c>
      <c r="JI43">
        <v>2.5913269999999999E-2</v>
      </c>
      <c r="JJ43">
        <v>0.55692489999999994</v>
      </c>
      <c r="JK43">
        <v>11.91879</v>
      </c>
      <c r="JL43">
        <v>8.0138769999999997E-5</v>
      </c>
      <c r="JM43">
        <v>2.5279360000000001E-2</v>
      </c>
      <c r="JN43">
        <v>0.55705660000000001</v>
      </c>
      <c r="JO43">
        <v>12.772930000000001</v>
      </c>
      <c r="JP43">
        <v>7.9906950000000002E-5</v>
      </c>
      <c r="JQ43">
        <v>2.5163700000000001E-2</v>
      </c>
      <c r="JR43">
        <v>0.55712090000000003</v>
      </c>
      <c r="JS43">
        <v>13.742419999999999</v>
      </c>
      <c r="JT43">
        <v>7.9366899999999994E-5</v>
      </c>
      <c r="JU43">
        <v>2.497158E-2</v>
      </c>
      <c r="JV43">
        <v>0.55714620000000004</v>
      </c>
      <c r="JW43">
        <v>14.014760000000001</v>
      </c>
      <c r="JX43">
        <v>7.7783969999999997E-5</v>
      </c>
      <c r="JY43">
        <v>2.4458549999999999E-2</v>
      </c>
      <c r="JZ43">
        <v>0.55718029999999996</v>
      </c>
      <c r="KA43">
        <v>13.39808</v>
      </c>
      <c r="KB43">
        <v>7.5506819999999995E-5</v>
      </c>
      <c r="KC43">
        <v>2.372498E-2</v>
      </c>
      <c r="KD43">
        <v>0.5571661</v>
      </c>
      <c r="KE43">
        <v>12.472810000000001</v>
      </c>
      <c r="KF43">
        <v>7.2792760000000003E-5</v>
      </c>
      <c r="KG43">
        <v>2.2863830000000002E-2</v>
      </c>
      <c r="KH43">
        <v>0.55712810000000001</v>
      </c>
      <c r="KI43">
        <v>11.54302</v>
      </c>
      <c r="KJ43">
        <v>6.9985929999999999E-5</v>
      </c>
      <c r="KK43">
        <v>2.197358E-2</v>
      </c>
      <c r="KL43">
        <v>0.55694169999999998</v>
      </c>
      <c r="KM43">
        <v>11.48817</v>
      </c>
      <c r="KN43">
        <v>6.7437929999999996E-5</v>
      </c>
      <c r="KO43">
        <v>2.116562E-2</v>
      </c>
      <c r="KP43">
        <v>0.55654870000000001</v>
      </c>
      <c r="KQ43">
        <v>12.317690000000001</v>
      </c>
      <c r="KR43">
        <v>6.6835940000000004E-5</v>
      </c>
      <c r="KS43">
        <v>2.096139E-2</v>
      </c>
      <c r="KT43">
        <v>0.5559849</v>
      </c>
      <c r="KU43">
        <v>13.719150000000001</v>
      </c>
      <c r="KV43">
        <v>6.832432E-5</v>
      </c>
      <c r="KW43">
        <v>2.1434809999999999E-2</v>
      </c>
      <c r="KX43">
        <v>0.55530729999999995</v>
      </c>
      <c r="KY43">
        <v>15.054650000000001</v>
      </c>
      <c r="KZ43">
        <v>6.9197100000000002E-5</v>
      </c>
      <c r="LA43">
        <v>2.1742790000000001E-2</v>
      </c>
      <c r="LB43">
        <v>0.55456689999999997</v>
      </c>
      <c r="LC43">
        <v>15.30846</v>
      </c>
      <c r="LD43">
        <v>6.8504150000000004E-5</v>
      </c>
      <c r="LE43">
        <v>2.1562919999999999E-2</v>
      </c>
      <c r="LF43">
        <v>0.55381720000000001</v>
      </c>
      <c r="LG43">
        <v>14.50719</v>
      </c>
      <c r="LH43">
        <v>6.6726260000000002E-5</v>
      </c>
      <c r="LI43">
        <v>2.1035689999999999E-2</v>
      </c>
      <c r="LJ43">
        <v>0.55300000000000005</v>
      </c>
      <c r="LK43">
        <v>13.192030000000001</v>
      </c>
      <c r="LL43">
        <v>6.4345750000000006E-5</v>
      </c>
      <c r="LM43">
        <v>2.0316279999999999E-2</v>
      </c>
      <c r="LN43">
        <v>0.55218959999999995</v>
      </c>
      <c r="LO43">
        <v>11.96984</v>
      </c>
      <c r="LP43">
        <v>6.1780179999999994E-5</v>
      </c>
      <c r="LQ43">
        <v>1.9534119999999999E-2</v>
      </c>
      <c r="LR43">
        <v>0.55157970000000001</v>
      </c>
      <c r="LS43">
        <v>11.88303</v>
      </c>
      <c r="LT43">
        <v>5.9098460000000001E-5</v>
      </c>
      <c r="LU43">
        <v>1.871097E-2</v>
      </c>
      <c r="LV43">
        <v>0.55112700000000003</v>
      </c>
      <c r="LW43">
        <v>12.72505</v>
      </c>
      <c r="LX43">
        <v>5.5201500000000003E-5</v>
      </c>
      <c r="LY43">
        <v>1.750968E-2</v>
      </c>
      <c r="LZ43">
        <v>0.55087109999999995</v>
      </c>
      <c r="MA43">
        <v>14.098940000000001</v>
      </c>
      <c r="MB43">
        <v>4.9958279999999998E-5</v>
      </c>
      <c r="MC43">
        <v>1.5863740000000001E-2</v>
      </c>
      <c r="MD43">
        <v>0.5507417</v>
      </c>
      <c r="ME43">
        <v>15.3506</v>
      </c>
      <c r="MF43">
        <v>4.5279240000000001E-5</v>
      </c>
      <c r="MG43">
        <v>1.437622E-2</v>
      </c>
      <c r="MH43">
        <v>0.55065759999999997</v>
      </c>
      <c r="MI43">
        <v>15.49831</v>
      </c>
      <c r="MJ43">
        <v>4.1871330000000002E-5</v>
      </c>
      <c r="MK43">
        <v>1.328911E-2</v>
      </c>
      <c r="ML43">
        <v>0.550647</v>
      </c>
      <c r="MM43">
        <v>14.55387</v>
      </c>
      <c r="MN43">
        <v>3.9483149999999998E-5</v>
      </c>
      <c r="MO43">
        <v>1.252705E-2</v>
      </c>
      <c r="MP43">
        <v>0.55061590000000005</v>
      </c>
      <c r="MQ43">
        <v>13.149470000000001</v>
      </c>
      <c r="MR43">
        <v>3.7637930000000003E-5</v>
      </c>
      <c r="MS43">
        <v>1.1940610000000001E-2</v>
      </c>
      <c r="MT43">
        <v>0.55066599999999999</v>
      </c>
      <c r="MU43">
        <v>11.89644</v>
      </c>
      <c r="MV43">
        <v>3.609221E-5</v>
      </c>
      <c r="MW43">
        <v>1.144827E-2</v>
      </c>
      <c r="MX43">
        <v>0.55095919999999998</v>
      </c>
      <c r="MY43">
        <v>11.58592</v>
      </c>
      <c r="MZ43">
        <v>3.4581759999999999E-5</v>
      </c>
      <c r="NA43">
        <v>1.096923E-2</v>
      </c>
      <c r="NB43">
        <v>0.55157990000000001</v>
      </c>
      <c r="NC43">
        <v>11.743130000000001</v>
      </c>
      <c r="ND43">
        <v>3.1684319999999999E-5</v>
      </c>
      <c r="NE43">
        <v>1.006071E-2</v>
      </c>
      <c r="NF43">
        <v>0.55248299999999995</v>
      </c>
      <c r="NG43">
        <v>12.76681</v>
      </c>
      <c r="NH43">
        <v>2.7131760000000001E-5</v>
      </c>
      <c r="NI43">
        <v>8.6135340000000008E-3</v>
      </c>
      <c r="NJ43">
        <v>0.55353350000000001</v>
      </c>
      <c r="NK43">
        <v>13.73592</v>
      </c>
      <c r="NL43">
        <v>2.3132820000000001E-5</v>
      </c>
      <c r="NM43">
        <v>7.3256500000000004E-3</v>
      </c>
      <c r="NN43">
        <v>0.55467440000000001</v>
      </c>
      <c r="NO43">
        <v>13.93622</v>
      </c>
      <c r="NP43">
        <v>2.0532969999999999E-5</v>
      </c>
      <c r="NQ43">
        <v>6.4811240000000004E-3</v>
      </c>
      <c r="NR43">
        <v>0.55583179999999999</v>
      </c>
      <c r="NS43">
        <v>13.58182</v>
      </c>
      <c r="NT43">
        <v>1.9030170000000001E-5</v>
      </c>
      <c r="NU43">
        <v>5.9883169999999999E-3</v>
      </c>
      <c r="NV43">
        <v>0.55700280000000002</v>
      </c>
      <c r="NW43">
        <v>12.79078</v>
      </c>
      <c r="NX43">
        <v>1.8089700000000001E-5</v>
      </c>
      <c r="NY43">
        <v>5.6778619999999997E-3</v>
      </c>
      <c r="NZ43">
        <v>0.55810939999999998</v>
      </c>
      <c r="OA43">
        <v>11.99104</v>
      </c>
      <c r="OB43">
        <v>1.7399150000000001E-5</v>
      </c>
      <c r="OC43">
        <v>5.449443E-3</v>
      </c>
      <c r="OD43">
        <v>0.5589018</v>
      </c>
      <c r="OE43">
        <v>12.21827</v>
      </c>
      <c r="OF43">
        <v>1.701105E-5</v>
      </c>
      <c r="OG43">
        <v>5.3139249999999997E-3</v>
      </c>
      <c r="OH43">
        <v>0.55930539999999995</v>
      </c>
      <c r="OI43">
        <v>13.337149999999999</v>
      </c>
      <c r="OJ43">
        <v>1.8361180000000002E-5</v>
      </c>
      <c r="OK43">
        <v>5.7076139999999997E-3</v>
      </c>
    </row>
    <row r="44" spans="1:401" x14ac:dyDescent="0.35">
      <c r="A44">
        <v>47</v>
      </c>
      <c r="B44" t="s">
        <v>4</v>
      </c>
      <c r="C44" t="s">
        <v>24</v>
      </c>
      <c r="D44" t="s">
        <v>49</v>
      </c>
      <c r="E44">
        <v>848.56320000000005</v>
      </c>
      <c r="F44">
        <v>1.5617909999999999</v>
      </c>
      <c r="G44">
        <v>12.49418</v>
      </c>
      <c r="H44">
        <v>41.587890000000002</v>
      </c>
      <c r="I44">
        <v>8943.3430000000008</v>
      </c>
      <c r="J44">
        <v>1.560292</v>
      </c>
      <c r="K44">
        <v>13.088939999999999</v>
      </c>
      <c r="L44">
        <v>217.00890000000001</v>
      </c>
      <c r="M44">
        <v>66152.710000000006</v>
      </c>
      <c r="N44">
        <v>1.558783</v>
      </c>
      <c r="O44">
        <v>13.95144</v>
      </c>
      <c r="P44">
        <v>24.982279999999999</v>
      </c>
      <c r="Q44">
        <v>9095.06</v>
      </c>
      <c r="R44">
        <v>1.557264</v>
      </c>
      <c r="S44">
        <v>14.82124</v>
      </c>
      <c r="T44">
        <v>0.74590920000000005</v>
      </c>
      <c r="U44">
        <v>290.73160000000001</v>
      </c>
      <c r="V44">
        <v>1.5557829999999999</v>
      </c>
      <c r="W44">
        <v>15.3271</v>
      </c>
      <c r="X44">
        <v>8.0519709999999994E-2</v>
      </c>
      <c r="Y44">
        <v>25.038260000000001</v>
      </c>
      <c r="Z44">
        <v>1.5542279999999999</v>
      </c>
      <c r="AA44">
        <v>15.011240000000001</v>
      </c>
      <c r="AB44" s="1">
        <v>6.2956319999999996E-2</v>
      </c>
      <c r="AC44">
        <v>18.69886</v>
      </c>
      <c r="AD44">
        <v>1.552019</v>
      </c>
      <c r="AE44">
        <v>14.21158</v>
      </c>
      <c r="AF44" s="1">
        <v>5.5807900000000001E-2</v>
      </c>
      <c r="AG44" s="1">
        <v>16.567599999999999</v>
      </c>
      <c r="AH44">
        <v>1.5493440000000001</v>
      </c>
      <c r="AI44">
        <v>13.34904</v>
      </c>
      <c r="AJ44" s="1">
        <v>4.9886510000000002E-2</v>
      </c>
      <c r="AK44" s="1">
        <v>14.838699999999999</v>
      </c>
      <c r="AL44">
        <v>1.5466880000000001</v>
      </c>
      <c r="AM44">
        <v>12.67437</v>
      </c>
      <c r="AN44" s="1">
        <v>4.4810450000000002E-2</v>
      </c>
      <c r="AO44" s="1">
        <v>13.33886</v>
      </c>
      <c r="AP44">
        <v>1.5439659999999999</v>
      </c>
      <c r="AQ44">
        <v>13.024620000000001</v>
      </c>
      <c r="AR44" s="1">
        <v>4.1097769999999999E-2</v>
      </c>
      <c r="AS44" s="1">
        <v>12.23264</v>
      </c>
      <c r="AT44">
        <v>1.540977</v>
      </c>
      <c r="AU44">
        <v>13.97035</v>
      </c>
      <c r="AV44" s="1">
        <v>3.8813439999999998E-2</v>
      </c>
      <c r="AW44" s="1">
        <v>11.56237</v>
      </c>
      <c r="AX44">
        <v>1.537849</v>
      </c>
      <c r="AY44">
        <v>14.94384</v>
      </c>
      <c r="AZ44" s="1">
        <v>3.6546370000000002E-2</v>
      </c>
      <c r="BA44" s="1">
        <v>10.91666</v>
      </c>
      <c r="BB44">
        <v>1.53468</v>
      </c>
      <c r="BC44">
        <v>15.595230000000001</v>
      </c>
      <c r="BD44" s="1">
        <v>3.4068279999999999E-2</v>
      </c>
      <c r="BE44" s="1">
        <v>10.203530000000001</v>
      </c>
      <c r="BF44">
        <v>1.5313760000000001</v>
      </c>
      <c r="BG44">
        <v>15.253780000000001</v>
      </c>
      <c r="BH44" s="1">
        <v>3.1541880000000001E-2</v>
      </c>
      <c r="BI44" s="1">
        <v>9.4709610000000009</v>
      </c>
      <c r="BJ44">
        <v>1.5280670000000001</v>
      </c>
      <c r="BK44">
        <v>14.340249999999999</v>
      </c>
      <c r="BL44" s="1">
        <v>2.915649E-2</v>
      </c>
      <c r="BM44" s="1">
        <v>8.7727789999999999</v>
      </c>
      <c r="BN44">
        <v>1.5246390000000001</v>
      </c>
      <c r="BO44">
        <v>13.37785</v>
      </c>
      <c r="BP44" s="1">
        <v>2.6964749999999999E-2</v>
      </c>
      <c r="BQ44" s="1">
        <v>8.1329569999999993</v>
      </c>
      <c r="BR44">
        <v>1.520189</v>
      </c>
      <c r="BS44">
        <v>12.668229999999999</v>
      </c>
      <c r="BT44" s="1">
        <v>2.486501E-2</v>
      </c>
      <c r="BU44" s="1">
        <v>7.5207769999999998</v>
      </c>
      <c r="BV44">
        <v>1.51372</v>
      </c>
      <c r="BW44">
        <v>12.80804</v>
      </c>
      <c r="BX44" s="1">
        <v>2.4673199999999999E-2</v>
      </c>
      <c r="BY44" s="1">
        <v>7.4207619999999999</v>
      </c>
      <c r="BZ44">
        <v>1.5056719999999999</v>
      </c>
      <c r="CA44">
        <v>13.13998</v>
      </c>
      <c r="CB44" s="1">
        <v>2.8344069999999999E-2</v>
      </c>
      <c r="CC44" s="1">
        <v>8.5414499999999993</v>
      </c>
      <c r="CD44">
        <v>1.497163</v>
      </c>
      <c r="CE44">
        <v>13.57151</v>
      </c>
      <c r="CF44" s="1">
        <v>3.0580090000000001E-2</v>
      </c>
      <c r="CG44" s="1">
        <v>9.3370180000000005</v>
      </c>
      <c r="CH44">
        <v>1.488051</v>
      </c>
      <c r="CI44">
        <v>13.579940000000001</v>
      </c>
      <c r="CJ44" s="1">
        <v>2.9877649999999999E-2</v>
      </c>
      <c r="CK44" s="1">
        <v>9.2393370000000008</v>
      </c>
      <c r="CL44">
        <v>1.479117</v>
      </c>
      <c r="CM44">
        <v>13.05236</v>
      </c>
      <c r="CN44" s="1">
        <v>2.7820419999999998E-2</v>
      </c>
      <c r="CO44" s="1">
        <v>8.6765399999999993</v>
      </c>
      <c r="CP44">
        <v>1.469848</v>
      </c>
      <c r="CQ44">
        <v>12.3736</v>
      </c>
      <c r="CR44" s="1">
        <v>2.5294210000000001E-2</v>
      </c>
      <c r="CS44" s="1">
        <v>7.9565630000000001</v>
      </c>
      <c r="CT44">
        <v>1.4602269999999999</v>
      </c>
      <c r="CU44">
        <v>11.652810000000001</v>
      </c>
      <c r="CV44" s="1">
        <v>2.26657E-2</v>
      </c>
      <c r="CW44" s="1">
        <v>7.1853400000000001</v>
      </c>
      <c r="CX44">
        <v>1.4499340000000001</v>
      </c>
      <c r="CY44">
        <v>11.15991</v>
      </c>
      <c r="CZ44" s="1">
        <v>2.0249199999999998E-2</v>
      </c>
      <c r="DA44" s="1">
        <v>6.4708860000000001</v>
      </c>
      <c r="DB44">
        <v>1.4393309999999999</v>
      </c>
      <c r="DC44">
        <v>11.39798</v>
      </c>
      <c r="DD44" s="1">
        <v>1.799276E-2</v>
      </c>
      <c r="DE44" s="1">
        <v>5.800109</v>
      </c>
      <c r="DF44">
        <v>1.4285760000000001</v>
      </c>
      <c r="DG44">
        <v>11.663790000000001</v>
      </c>
      <c r="DH44" s="1">
        <v>1.5912099999999998E-2</v>
      </c>
      <c r="DI44" s="1">
        <v>5.1741210000000004</v>
      </c>
      <c r="DJ44">
        <v>1.418102</v>
      </c>
      <c r="DK44">
        <v>12.19828</v>
      </c>
      <c r="DL44" s="1">
        <v>1.4098879999999999E-2</v>
      </c>
      <c r="DM44" s="1">
        <v>4.6231289999999996</v>
      </c>
      <c r="DN44">
        <v>1.4071709999999999</v>
      </c>
      <c r="DO44">
        <v>12.65222</v>
      </c>
      <c r="DP44" s="1">
        <v>1.258921E-2</v>
      </c>
      <c r="DQ44" s="1">
        <v>4.164803</v>
      </c>
      <c r="DR44">
        <v>1.3957900000000001</v>
      </c>
      <c r="DS44">
        <v>12.4733</v>
      </c>
      <c r="DT44" s="1">
        <v>1.11138E-2</v>
      </c>
      <c r="DU44" s="1">
        <v>3.7163490000000001</v>
      </c>
      <c r="DV44">
        <v>1.3843380000000001</v>
      </c>
      <c r="DW44">
        <v>11.935230000000001</v>
      </c>
      <c r="DX44" s="1">
        <v>9.7612570000000006E-3</v>
      </c>
      <c r="DY44" s="1">
        <v>3.295045</v>
      </c>
      <c r="DZ44">
        <v>1.372749</v>
      </c>
      <c r="EA44">
        <v>11.26923</v>
      </c>
      <c r="EB44" s="1">
        <v>8.5650420000000001E-3</v>
      </c>
      <c r="EC44" s="1">
        <v>2.9197190000000002</v>
      </c>
      <c r="ED44">
        <v>1.361138</v>
      </c>
      <c r="EE44">
        <v>10.820510000000001</v>
      </c>
      <c r="EF44" s="1">
        <v>7.5302900000000002E-3</v>
      </c>
      <c r="EG44" s="1">
        <v>2.5907659999999999</v>
      </c>
      <c r="EH44">
        <v>1.351539</v>
      </c>
      <c r="EI44">
        <v>11.363479999999999</v>
      </c>
      <c r="EJ44" s="1">
        <v>6.6008539999999997E-3</v>
      </c>
      <c r="EK44" s="1">
        <v>2.2885070000000001</v>
      </c>
      <c r="EL44">
        <v>1.3413219999999999</v>
      </c>
      <c r="EM44">
        <v>12.32863</v>
      </c>
      <c r="EN44" s="1">
        <v>5.7642530000000004E-3</v>
      </c>
      <c r="EO44" s="1">
        <v>2.0144989999999998</v>
      </c>
      <c r="EP44">
        <v>1.33084</v>
      </c>
      <c r="EQ44">
        <v>13.61885</v>
      </c>
      <c r="ER44" s="1">
        <v>5.0342709999999999E-3</v>
      </c>
      <c r="ES44" s="1">
        <v>1.772694</v>
      </c>
      <c r="ET44">
        <v>1.3195030000000001</v>
      </c>
      <c r="EU44">
        <v>14.79214</v>
      </c>
      <c r="EV44" s="1">
        <v>4.4120289999999996E-3</v>
      </c>
      <c r="EW44" s="1">
        <v>1.566433</v>
      </c>
      <c r="EX44">
        <v>1.3087340000000001</v>
      </c>
      <c r="EY44">
        <v>14.89742</v>
      </c>
      <c r="EZ44" s="1">
        <v>3.8578169999999999E-3</v>
      </c>
      <c r="FA44" s="1">
        <v>1.381472</v>
      </c>
      <c r="FB44">
        <v>1.297858</v>
      </c>
      <c r="FC44">
        <v>14.12581</v>
      </c>
      <c r="FD44" s="1">
        <v>3.3471709999999999E-3</v>
      </c>
      <c r="FE44" s="1">
        <v>1.210304</v>
      </c>
      <c r="FF44">
        <v>1.286292</v>
      </c>
      <c r="FG44">
        <v>13.0366</v>
      </c>
      <c r="FH44" s="1">
        <v>2.870601E-3</v>
      </c>
      <c r="FI44" s="1">
        <v>1.0486880000000001</v>
      </c>
      <c r="FJ44">
        <v>1.276311</v>
      </c>
      <c r="FK44">
        <v>11.995340000000001</v>
      </c>
      <c r="FL44" s="1">
        <v>2.4463279999999998E-3</v>
      </c>
      <c r="FM44" s="1">
        <v>0.90122069999999999</v>
      </c>
      <c r="FN44">
        <v>1.2680340000000001</v>
      </c>
      <c r="FO44">
        <v>11.909829999999999</v>
      </c>
      <c r="FP44" s="1">
        <v>2.0745120000000001E-3</v>
      </c>
      <c r="FQ44" s="1">
        <v>0.76985020000000004</v>
      </c>
      <c r="FR44">
        <v>1.261836</v>
      </c>
      <c r="FS44">
        <v>12.691890000000001</v>
      </c>
      <c r="FT44" s="1">
        <v>1.6703099999999999E-3</v>
      </c>
      <c r="FU44" s="1">
        <v>0.62725980000000003</v>
      </c>
      <c r="FV44">
        <v>1.257401</v>
      </c>
      <c r="FW44">
        <v>13.920249999999999</v>
      </c>
      <c r="FX44" s="1">
        <v>1.2121580000000001E-3</v>
      </c>
      <c r="FY44" s="1">
        <v>0.46034910000000001</v>
      </c>
      <c r="FZ44">
        <v>1.2543010000000001</v>
      </c>
      <c r="GA44">
        <v>15.15076</v>
      </c>
      <c r="GB44" s="1">
        <v>8.3505370000000001E-4</v>
      </c>
      <c r="GC44" s="1">
        <v>0.3179226</v>
      </c>
      <c r="GD44">
        <v>1.2518450000000001</v>
      </c>
      <c r="GE44">
        <v>15.27918</v>
      </c>
      <c r="GF44" s="1">
        <v>5.9565170000000001E-4</v>
      </c>
      <c r="GG44" s="1">
        <v>0.22547030000000001</v>
      </c>
      <c r="GH44">
        <v>1.2498309999999999</v>
      </c>
      <c r="GI44">
        <v>14.56751</v>
      </c>
      <c r="GJ44" s="1">
        <v>4.6022659999999998E-4</v>
      </c>
      <c r="GK44" s="1">
        <v>0.17276140000000001</v>
      </c>
      <c r="GL44">
        <v>1.248122</v>
      </c>
      <c r="GM44">
        <v>13.492699999999999</v>
      </c>
      <c r="GN44" s="1">
        <v>3.8239140000000002E-4</v>
      </c>
      <c r="GO44" s="1">
        <v>0.14253360000000001</v>
      </c>
      <c r="GP44">
        <v>1.24658</v>
      </c>
      <c r="GQ44">
        <v>12.38801</v>
      </c>
      <c r="GR44" s="1">
        <v>3.3424970000000003E-4</v>
      </c>
      <c r="GS44" s="1">
        <v>0.1239165</v>
      </c>
      <c r="GT44">
        <v>1.245449</v>
      </c>
      <c r="GU44">
        <v>11.754390000000001</v>
      </c>
      <c r="GV44" s="1">
        <v>3.004282E-4</v>
      </c>
      <c r="GW44" s="1">
        <v>0.11097410000000001</v>
      </c>
      <c r="GX44">
        <v>1.244686</v>
      </c>
      <c r="GY44">
        <v>12.148070000000001</v>
      </c>
      <c r="GZ44" s="1">
        <v>2.6733639999999999E-4</v>
      </c>
      <c r="HA44" s="1">
        <v>9.8780809999999997E-2</v>
      </c>
      <c r="HB44">
        <v>1.244327</v>
      </c>
      <c r="HC44">
        <v>12.78135</v>
      </c>
      <c r="HD44" s="1">
        <v>2.2984200000000001E-4</v>
      </c>
      <c r="HE44" s="1">
        <v>8.4896429999999995E-2</v>
      </c>
      <c r="HF44">
        <v>1.2440549999999999</v>
      </c>
      <c r="HG44">
        <v>13.34915</v>
      </c>
      <c r="HH44" s="1">
        <v>1.9797169999999999E-4</v>
      </c>
      <c r="HI44" s="1">
        <v>7.2780330000000004E-2</v>
      </c>
      <c r="HJ44">
        <v>1.2439100000000001</v>
      </c>
      <c r="HK44">
        <v>13.41315</v>
      </c>
      <c r="HL44">
        <v>1.7600480000000001E-4</v>
      </c>
      <c r="HM44" s="1">
        <v>6.4288620000000005E-2</v>
      </c>
      <c r="HN44">
        <v>1.2438549999999999</v>
      </c>
      <c r="HO44">
        <v>12.959339999999999</v>
      </c>
      <c r="HP44">
        <v>1.6101010000000001E-4</v>
      </c>
      <c r="HQ44" s="1">
        <v>5.8480810000000001E-2</v>
      </c>
      <c r="HR44">
        <v>1.24386</v>
      </c>
      <c r="HS44">
        <v>12.135429999999999</v>
      </c>
      <c r="HT44">
        <v>1.5002630000000001E-4</v>
      </c>
      <c r="HU44" s="1">
        <v>5.423012E-2</v>
      </c>
      <c r="HV44">
        <v>1.243873</v>
      </c>
      <c r="HW44">
        <v>11.267150000000001</v>
      </c>
      <c r="HX44">
        <v>1.4135419999999999E-4</v>
      </c>
      <c r="HY44" s="1">
        <v>5.0871970000000002E-2</v>
      </c>
      <c r="HZ44">
        <v>1.2440249999999999</v>
      </c>
      <c r="IA44">
        <v>10.92802</v>
      </c>
      <c r="IB44">
        <v>1.33895E-4</v>
      </c>
      <c r="IC44" s="1">
        <v>4.8003230000000001E-2</v>
      </c>
      <c r="ID44">
        <v>1.2442660000000001</v>
      </c>
      <c r="IE44">
        <v>11.313079999999999</v>
      </c>
      <c r="IF44">
        <v>1.2542280000000001E-4</v>
      </c>
      <c r="IG44" s="1">
        <v>4.4864510000000003E-2</v>
      </c>
      <c r="IH44">
        <v>1.2446140000000001</v>
      </c>
      <c r="II44">
        <v>11.92778</v>
      </c>
      <c r="IJ44">
        <v>1.154899E-4</v>
      </c>
      <c r="IK44">
        <v>4.1187309999999998E-2</v>
      </c>
      <c r="IL44">
        <v>1.2450589999999999</v>
      </c>
      <c r="IM44">
        <v>12.76759</v>
      </c>
      <c r="IN44">
        <v>1.06493E-4</v>
      </c>
      <c r="IO44">
        <v>3.780828E-2</v>
      </c>
      <c r="IP44">
        <v>1.245538</v>
      </c>
      <c r="IQ44">
        <v>13.040369999999999</v>
      </c>
      <c r="IR44">
        <v>9.9501110000000003E-5</v>
      </c>
      <c r="IS44">
        <v>3.5159599999999999E-2</v>
      </c>
      <c r="IT44">
        <v>1.2459880000000001</v>
      </c>
      <c r="IU44">
        <v>12.798590000000001</v>
      </c>
      <c r="IV44">
        <v>9.4053659999999994E-5</v>
      </c>
      <c r="IW44">
        <v>3.3098860000000001E-2</v>
      </c>
      <c r="IX44">
        <v>1.2464980000000001</v>
      </c>
      <c r="IY44">
        <v>12.144220000000001</v>
      </c>
      <c r="IZ44">
        <v>8.9561530000000002E-5</v>
      </c>
      <c r="JA44">
        <v>3.1410470000000003E-2</v>
      </c>
      <c r="JB44">
        <v>1.2469669999999999</v>
      </c>
      <c r="JC44">
        <v>11.352169999999999</v>
      </c>
      <c r="JD44">
        <v>8.5615040000000002E-5</v>
      </c>
      <c r="JE44">
        <v>2.993581E-2</v>
      </c>
      <c r="JF44">
        <v>1.2473270000000001</v>
      </c>
      <c r="JG44">
        <v>11.400729999999999</v>
      </c>
      <c r="JH44">
        <v>8.2201560000000007E-5</v>
      </c>
      <c r="JI44">
        <v>2.8663930000000001E-2</v>
      </c>
      <c r="JJ44">
        <v>1.2475290000000001</v>
      </c>
      <c r="JK44">
        <v>11.946210000000001</v>
      </c>
      <c r="JL44">
        <v>8.0232319999999996E-5</v>
      </c>
      <c r="JM44">
        <v>2.7867280000000001E-2</v>
      </c>
      <c r="JN44">
        <v>1.247668</v>
      </c>
      <c r="JO44">
        <v>12.774089999999999</v>
      </c>
      <c r="JP44">
        <v>7.9923410000000002E-5</v>
      </c>
      <c r="JQ44">
        <v>2.7687349999999999E-2</v>
      </c>
      <c r="JR44">
        <v>1.2477549999999999</v>
      </c>
      <c r="JS44">
        <v>13.77027</v>
      </c>
      <c r="JT44">
        <v>7.9455499999999998E-5</v>
      </c>
      <c r="JU44">
        <v>2.7515769999999998E-2</v>
      </c>
      <c r="JV44">
        <v>1.247779</v>
      </c>
      <c r="JW44">
        <v>14.05036</v>
      </c>
      <c r="JX44">
        <v>7.7957529999999996E-5</v>
      </c>
      <c r="JY44">
        <v>2.700236E-2</v>
      </c>
      <c r="JZ44">
        <v>1.247795</v>
      </c>
      <c r="KA44">
        <v>13.463609999999999</v>
      </c>
      <c r="KB44">
        <v>7.5722720000000001E-5</v>
      </c>
      <c r="KC44">
        <v>2.6222639999999998E-2</v>
      </c>
      <c r="KD44">
        <v>1.2478089999999999</v>
      </c>
      <c r="KE44">
        <v>12.568519999999999</v>
      </c>
      <c r="KF44">
        <v>7.3038980000000002E-5</v>
      </c>
      <c r="KG44">
        <v>2.5293349999999999E-2</v>
      </c>
      <c r="KH44">
        <v>1.247768</v>
      </c>
      <c r="KI44">
        <v>11.675549999999999</v>
      </c>
      <c r="KJ44">
        <v>7.0226020000000003E-5</v>
      </c>
      <c r="KK44">
        <v>2.431144E-2</v>
      </c>
      <c r="KL44">
        <v>1.2475080000000001</v>
      </c>
      <c r="KM44">
        <v>11.63944</v>
      </c>
      <c r="KN44">
        <v>6.7622329999999993E-5</v>
      </c>
      <c r="KO44">
        <v>2.3393319999999999E-2</v>
      </c>
      <c r="KP44">
        <v>1.2469239999999999</v>
      </c>
      <c r="KQ44">
        <v>12.378880000000001</v>
      </c>
      <c r="KR44">
        <v>6.6787429999999999E-5</v>
      </c>
      <c r="KS44">
        <v>2.3032750000000001E-2</v>
      </c>
      <c r="KT44">
        <v>1.246229</v>
      </c>
      <c r="KU44">
        <v>13.732519999999999</v>
      </c>
      <c r="KV44">
        <v>6.8181750000000002E-5</v>
      </c>
      <c r="KW44">
        <v>2.348225E-2</v>
      </c>
      <c r="KX44">
        <v>1.2453810000000001</v>
      </c>
      <c r="KY44">
        <v>15.06831</v>
      </c>
      <c r="KZ44">
        <v>6.9171799999999994E-5</v>
      </c>
      <c r="LA44">
        <v>2.3878750000000001E-2</v>
      </c>
      <c r="LB44">
        <v>1.244451</v>
      </c>
      <c r="LC44">
        <v>15.338850000000001</v>
      </c>
      <c r="LD44">
        <v>6.8603219999999995E-5</v>
      </c>
      <c r="LE44">
        <v>2.3750179999999999E-2</v>
      </c>
      <c r="LF44">
        <v>1.243455</v>
      </c>
      <c r="LG44">
        <v>14.6149</v>
      </c>
      <c r="LH44">
        <v>6.6898540000000006E-5</v>
      </c>
      <c r="LI44">
        <v>2.3210359999999999E-2</v>
      </c>
      <c r="LJ44">
        <v>1.2425250000000001</v>
      </c>
      <c r="LK44">
        <v>13.350149999999999</v>
      </c>
      <c r="LL44">
        <v>6.4557880000000006E-5</v>
      </c>
      <c r="LM44">
        <v>2.2437970000000002E-2</v>
      </c>
      <c r="LN44">
        <v>1.2415419999999999</v>
      </c>
      <c r="LO44">
        <v>12.154669999999999</v>
      </c>
      <c r="LP44">
        <v>6.1996229999999996E-5</v>
      </c>
      <c r="LQ44">
        <v>2.157502E-2</v>
      </c>
      <c r="LR44">
        <v>1.240788</v>
      </c>
      <c r="LS44">
        <v>12.055490000000001</v>
      </c>
      <c r="LT44">
        <v>5.9345219999999997E-5</v>
      </c>
      <c r="LU44">
        <v>2.0682349999999999E-2</v>
      </c>
      <c r="LV44">
        <v>1.2403999999999999</v>
      </c>
      <c r="LW44">
        <v>12.79461</v>
      </c>
      <c r="LX44">
        <v>5.56018E-5</v>
      </c>
      <c r="LY44">
        <v>1.9446870000000002E-2</v>
      </c>
      <c r="LZ44">
        <v>1.2400549999999999</v>
      </c>
      <c r="MA44">
        <v>14.110390000000001</v>
      </c>
      <c r="MB44">
        <v>5.0413089999999999E-5</v>
      </c>
      <c r="MC44">
        <v>1.7680109999999999E-2</v>
      </c>
      <c r="MD44">
        <v>1.2399260000000001</v>
      </c>
      <c r="ME44">
        <v>15.372820000000001</v>
      </c>
      <c r="MF44">
        <v>4.5640229999999999E-5</v>
      </c>
      <c r="MG44">
        <v>1.5994899999999999E-2</v>
      </c>
      <c r="MH44">
        <v>1.2398880000000001</v>
      </c>
      <c r="MI44">
        <v>15.547359999999999</v>
      </c>
      <c r="MJ44">
        <v>4.2124630000000002E-5</v>
      </c>
      <c r="MK44">
        <v>1.473724E-2</v>
      </c>
      <c r="ML44">
        <v>1.2397860000000001</v>
      </c>
      <c r="MM44">
        <v>14.67088</v>
      </c>
      <c r="MN44">
        <v>3.9666390000000003E-5</v>
      </c>
      <c r="MO44">
        <v>1.385726E-2</v>
      </c>
      <c r="MP44">
        <v>1.239778</v>
      </c>
      <c r="MQ44">
        <v>13.31137</v>
      </c>
      <c r="MR44">
        <v>3.7784860000000002E-5</v>
      </c>
      <c r="MS44">
        <v>1.319092E-2</v>
      </c>
      <c r="MT44">
        <v>1.2398830000000001</v>
      </c>
      <c r="MU44">
        <v>12.0783</v>
      </c>
      <c r="MV44">
        <v>3.6219400000000001E-5</v>
      </c>
      <c r="MW44">
        <v>1.263879E-2</v>
      </c>
      <c r="MX44">
        <v>1.2402150000000001</v>
      </c>
      <c r="MY44">
        <v>11.728759999999999</v>
      </c>
      <c r="MZ44">
        <v>3.4731909999999999E-5</v>
      </c>
      <c r="NA44">
        <v>1.212387E-2</v>
      </c>
      <c r="NB44">
        <v>1.2410399999999999</v>
      </c>
      <c r="NC44">
        <v>11.756159999999999</v>
      </c>
      <c r="ND44">
        <v>3.201601E-5</v>
      </c>
      <c r="NE44">
        <v>1.123219E-2</v>
      </c>
      <c r="NF44">
        <v>1.2421690000000001</v>
      </c>
      <c r="NG44">
        <v>12.80036</v>
      </c>
      <c r="NH44">
        <v>2.753515E-5</v>
      </c>
      <c r="NI44">
        <v>9.6988999999999999E-3</v>
      </c>
      <c r="NJ44">
        <v>1.2434890000000001</v>
      </c>
      <c r="NK44">
        <v>13.756309999999999</v>
      </c>
      <c r="NL44">
        <v>2.3433290000000001E-5</v>
      </c>
      <c r="NM44">
        <v>8.2312080000000003E-3</v>
      </c>
      <c r="NN44">
        <v>1.244848</v>
      </c>
      <c r="NO44">
        <v>13.95786</v>
      </c>
      <c r="NP44">
        <v>2.0715269999999999E-5</v>
      </c>
      <c r="NQ44">
        <v>7.2354089999999999E-3</v>
      </c>
      <c r="NR44">
        <v>1.2463610000000001</v>
      </c>
      <c r="NS44">
        <v>13.62748</v>
      </c>
      <c r="NT44">
        <v>1.9136939999999999E-5</v>
      </c>
      <c r="NU44">
        <v>6.6493439999999997E-3</v>
      </c>
      <c r="NV44">
        <v>1.2478020000000001</v>
      </c>
      <c r="NW44">
        <v>12.88823</v>
      </c>
      <c r="NX44">
        <v>1.8160729999999999E-5</v>
      </c>
      <c r="NY44">
        <v>6.2882789999999999E-3</v>
      </c>
      <c r="NZ44">
        <v>1.2490889999999999</v>
      </c>
      <c r="OA44">
        <v>12.141959999999999</v>
      </c>
      <c r="OB44">
        <v>1.7456780000000001E-5</v>
      </c>
      <c r="OC44">
        <v>6.0305669999999997E-3</v>
      </c>
      <c r="OD44">
        <v>1.250068</v>
      </c>
      <c r="OE44">
        <v>12.37304</v>
      </c>
      <c r="OF44">
        <v>1.700857E-5</v>
      </c>
      <c r="OG44">
        <v>5.852978E-3</v>
      </c>
      <c r="OH44">
        <v>1.2504470000000001</v>
      </c>
      <c r="OI44">
        <v>13.41169</v>
      </c>
      <c r="OJ44">
        <v>1.816108E-5</v>
      </c>
      <c r="OK44">
        <v>6.1747740000000001E-3</v>
      </c>
    </row>
    <row r="45" spans="1:401" x14ac:dyDescent="0.35">
      <c r="A45">
        <v>48</v>
      </c>
      <c r="B45" t="s">
        <v>4</v>
      </c>
      <c r="C45" t="s">
        <v>24</v>
      </c>
      <c r="D45" t="s">
        <v>50</v>
      </c>
      <c r="E45">
        <v>815.12360000000001</v>
      </c>
      <c r="F45">
        <v>0.63551349999999995</v>
      </c>
      <c r="G45">
        <v>12.51464</v>
      </c>
      <c r="H45">
        <v>23.123809999999999</v>
      </c>
      <c r="I45">
        <v>5868.1170000000002</v>
      </c>
      <c r="J45">
        <v>0.63440739999999995</v>
      </c>
      <c r="K45">
        <v>13.10223</v>
      </c>
      <c r="L45">
        <v>230.9975</v>
      </c>
      <c r="M45">
        <v>72584.83</v>
      </c>
      <c r="N45">
        <v>0.63333170000000005</v>
      </c>
      <c r="O45">
        <v>13.95248</v>
      </c>
      <c r="P45">
        <v>35.456150000000001</v>
      </c>
      <c r="Q45">
        <v>12304.01</v>
      </c>
      <c r="R45">
        <v>0.63225830000000005</v>
      </c>
      <c r="S45">
        <v>14.823370000000001</v>
      </c>
      <c r="T45">
        <v>1.1763669999999999</v>
      </c>
      <c r="U45">
        <v>424.42790000000002</v>
      </c>
      <c r="V45">
        <v>0.63123169999999995</v>
      </c>
      <c r="W45">
        <v>15.36918</v>
      </c>
      <c r="X45">
        <v>8.8710869999999997E-2</v>
      </c>
      <c r="Y45">
        <v>28.746369999999999</v>
      </c>
      <c r="Z45">
        <v>0.63015750000000004</v>
      </c>
      <c r="AA45">
        <v>15.063420000000001</v>
      </c>
      <c r="AB45" s="1">
        <v>6.3908510000000002E-2</v>
      </c>
      <c r="AC45">
        <v>20.014410000000002</v>
      </c>
      <c r="AD45">
        <v>0.62883029999999995</v>
      </c>
      <c r="AE45">
        <v>14.26422</v>
      </c>
      <c r="AF45" s="1">
        <v>5.646487E-2</v>
      </c>
      <c r="AG45">
        <v>17.676860000000001</v>
      </c>
      <c r="AH45">
        <v>0.62736239999999999</v>
      </c>
      <c r="AI45">
        <v>13.40232</v>
      </c>
      <c r="AJ45" s="1">
        <v>5.049588E-2</v>
      </c>
      <c r="AK45" s="1">
        <v>15.82793</v>
      </c>
      <c r="AL45">
        <v>0.62591280000000005</v>
      </c>
      <c r="AM45">
        <v>12.713620000000001</v>
      </c>
      <c r="AN45" s="1">
        <v>4.5296990000000002E-2</v>
      </c>
      <c r="AO45" s="1">
        <v>14.20749</v>
      </c>
      <c r="AP45">
        <v>0.62434650000000003</v>
      </c>
      <c r="AQ45">
        <v>13.04476</v>
      </c>
      <c r="AR45" s="1">
        <v>4.1410299999999997E-2</v>
      </c>
      <c r="AS45" s="1">
        <v>12.993220000000001</v>
      </c>
      <c r="AT45">
        <v>0.62266069999999996</v>
      </c>
      <c r="AU45">
        <v>13.97955</v>
      </c>
      <c r="AV45" s="1">
        <v>3.903181E-2</v>
      </c>
      <c r="AW45" s="1">
        <v>12.255929999999999</v>
      </c>
      <c r="AX45">
        <v>0.62090319999999999</v>
      </c>
      <c r="AY45">
        <v>14.946350000000001</v>
      </c>
      <c r="AZ45" s="1">
        <v>3.6795399999999999E-2</v>
      </c>
      <c r="BA45" s="1">
        <v>11.5754</v>
      </c>
      <c r="BB45">
        <v>0.61912210000000001</v>
      </c>
      <c r="BC45">
        <v>15.631769999999999</v>
      </c>
      <c r="BD45" s="1">
        <v>3.4334709999999997E-2</v>
      </c>
      <c r="BE45" s="1">
        <v>10.82169</v>
      </c>
      <c r="BF45">
        <v>0.61727330000000002</v>
      </c>
      <c r="BG45">
        <v>15.31156</v>
      </c>
      <c r="BH45" s="1">
        <v>3.1807960000000003E-2</v>
      </c>
      <c r="BI45" s="1">
        <v>10.044140000000001</v>
      </c>
      <c r="BJ45">
        <v>0.61542430000000004</v>
      </c>
      <c r="BK45">
        <v>14.40981</v>
      </c>
      <c r="BL45" s="1">
        <v>2.9398259999999999E-2</v>
      </c>
      <c r="BM45" s="1">
        <v>9.2979590000000005</v>
      </c>
      <c r="BN45">
        <v>0.61351710000000004</v>
      </c>
      <c r="BO45">
        <v>13.44384</v>
      </c>
      <c r="BP45" s="1">
        <v>2.719572E-2</v>
      </c>
      <c r="BQ45" s="1">
        <v>8.6166509999999992</v>
      </c>
      <c r="BR45">
        <v>0.61112889999999997</v>
      </c>
      <c r="BS45">
        <v>12.714700000000001</v>
      </c>
      <c r="BT45" s="1">
        <v>2.5071469999999998E-2</v>
      </c>
      <c r="BU45" s="1">
        <v>7.9621700000000004</v>
      </c>
      <c r="BV45">
        <v>0.60772839999999995</v>
      </c>
      <c r="BW45">
        <v>12.8329</v>
      </c>
      <c r="BX45" s="1">
        <v>2.4450280000000001E-2</v>
      </c>
      <c r="BY45" s="1">
        <v>7.7562699999999998</v>
      </c>
      <c r="BZ45">
        <v>0.60340280000000002</v>
      </c>
      <c r="CA45">
        <v>13.147270000000001</v>
      </c>
      <c r="CB45" s="1">
        <v>2.788757E-2</v>
      </c>
      <c r="CC45" s="1">
        <v>8.8639349999999997</v>
      </c>
      <c r="CD45">
        <v>0.59884879999999996</v>
      </c>
      <c r="CE45">
        <v>13.590389999999999</v>
      </c>
      <c r="CF45" s="1">
        <v>3.0436029999999999E-2</v>
      </c>
      <c r="CG45" s="1">
        <v>9.7542829999999991</v>
      </c>
      <c r="CH45">
        <v>0.59396020000000005</v>
      </c>
      <c r="CI45">
        <v>13.612970000000001</v>
      </c>
      <c r="CJ45" s="1">
        <v>3.0029810000000001E-2</v>
      </c>
      <c r="CK45" s="1">
        <v>9.7035250000000008</v>
      </c>
      <c r="CL45">
        <v>0.58921679999999999</v>
      </c>
      <c r="CM45">
        <v>13.103569999999999</v>
      </c>
      <c r="CN45" s="1">
        <v>2.8051E-2</v>
      </c>
      <c r="CO45" s="1">
        <v>9.1228169999999995</v>
      </c>
      <c r="CP45">
        <v>0.58428849999999999</v>
      </c>
      <c r="CQ45">
        <v>12.43018</v>
      </c>
      <c r="CR45" s="1">
        <v>2.5575549999999999E-2</v>
      </c>
      <c r="CS45" s="1">
        <v>8.3757319999999993</v>
      </c>
      <c r="CT45">
        <v>0.57919069999999995</v>
      </c>
      <c r="CU45">
        <v>11.707039999999999</v>
      </c>
      <c r="CV45" s="1">
        <v>2.293858E-2</v>
      </c>
      <c r="CW45" s="1">
        <v>7.5629759999999999</v>
      </c>
      <c r="CX45">
        <v>0.57382080000000002</v>
      </c>
      <c r="CY45">
        <v>11.19482</v>
      </c>
      <c r="CZ45" s="1">
        <v>2.0501390000000001E-2</v>
      </c>
      <c r="DA45" s="1">
        <v>6.8070560000000002</v>
      </c>
      <c r="DB45">
        <v>0.56826310000000002</v>
      </c>
      <c r="DC45">
        <v>11.442500000000001</v>
      </c>
      <c r="DD45" s="1">
        <v>1.8233019999999999E-2</v>
      </c>
      <c r="DE45" s="1">
        <v>6.1003480000000003</v>
      </c>
      <c r="DF45">
        <v>0.56255489999999997</v>
      </c>
      <c r="DG45">
        <v>11.673260000000001</v>
      </c>
      <c r="DH45" s="1">
        <v>1.6130729999999999E-2</v>
      </c>
      <c r="DI45" s="1">
        <v>5.4395069999999999</v>
      </c>
      <c r="DJ45">
        <v>0.55675560000000002</v>
      </c>
      <c r="DK45">
        <v>12.21278</v>
      </c>
      <c r="DL45" s="1">
        <v>1.428541E-2</v>
      </c>
      <c r="DM45" s="1">
        <v>4.8556049999999997</v>
      </c>
      <c r="DN45">
        <v>0.55076689999999995</v>
      </c>
      <c r="DO45">
        <v>12.671860000000001</v>
      </c>
      <c r="DP45" s="1">
        <v>1.275071E-2</v>
      </c>
      <c r="DQ45" s="1">
        <v>4.3699849999999998</v>
      </c>
      <c r="DR45">
        <v>0.54463470000000003</v>
      </c>
      <c r="DS45">
        <v>12.5092</v>
      </c>
      <c r="DT45" s="1">
        <v>1.1281009999999999E-2</v>
      </c>
      <c r="DU45" s="1">
        <v>3.9025249999999998</v>
      </c>
      <c r="DV45">
        <v>0.53854219999999997</v>
      </c>
      <c r="DW45">
        <v>11.971880000000001</v>
      </c>
      <c r="DX45" s="1">
        <v>9.9080939999999992E-3</v>
      </c>
      <c r="DY45" s="1">
        <v>3.4563609999999998</v>
      </c>
      <c r="DZ45">
        <v>0.53233410000000003</v>
      </c>
      <c r="EA45">
        <v>11.31528</v>
      </c>
      <c r="EB45" s="1">
        <v>8.6966960000000003E-3</v>
      </c>
      <c r="EC45" s="1">
        <v>3.0601120000000002</v>
      </c>
      <c r="ED45">
        <v>0.52646720000000002</v>
      </c>
      <c r="EE45">
        <v>10.87143</v>
      </c>
      <c r="EF45" s="1">
        <v>7.647587E-3</v>
      </c>
      <c r="EG45" s="1">
        <v>2.7131949999999998</v>
      </c>
      <c r="EH45">
        <v>0.52159290000000003</v>
      </c>
      <c r="EI45">
        <v>11.408530000000001</v>
      </c>
      <c r="EJ45" s="1">
        <v>6.7086619999999998E-3</v>
      </c>
      <c r="EK45" s="1">
        <v>2.3978280000000001</v>
      </c>
      <c r="EL45">
        <v>0.51647209999999999</v>
      </c>
      <c r="EM45">
        <v>12.332739999999999</v>
      </c>
      <c r="EN45" s="1">
        <v>5.8613379999999998E-3</v>
      </c>
      <c r="EO45" s="1">
        <v>2.1115189999999999</v>
      </c>
      <c r="EP45">
        <v>0.51125989999999999</v>
      </c>
      <c r="EQ45">
        <v>13.627129999999999</v>
      </c>
      <c r="ER45" s="1">
        <v>5.1175819999999999E-3</v>
      </c>
      <c r="ES45" s="1">
        <v>1.857891</v>
      </c>
      <c r="ET45">
        <v>0.50574569999999996</v>
      </c>
      <c r="EU45">
        <v>14.828250000000001</v>
      </c>
      <c r="EV45" s="1">
        <v>4.484582E-3</v>
      </c>
      <c r="EW45" s="1">
        <v>1.6416409999999999</v>
      </c>
      <c r="EX45">
        <v>0.5002413</v>
      </c>
      <c r="EY45">
        <v>14.945869999999999</v>
      </c>
      <c r="EZ45" s="1">
        <v>3.9241190000000002E-3</v>
      </c>
      <c r="FA45" s="1">
        <v>1.4487890000000001</v>
      </c>
      <c r="FB45">
        <v>0.49432999999999999</v>
      </c>
      <c r="FC45">
        <v>14.186199999999999</v>
      </c>
      <c r="FD45" s="1">
        <v>3.4103129999999999E-3</v>
      </c>
      <c r="FE45" s="1">
        <v>1.2711669999999999</v>
      </c>
      <c r="FF45">
        <v>0.48815130000000001</v>
      </c>
      <c r="FG45">
        <v>13.12651</v>
      </c>
      <c r="FH45" s="1">
        <v>2.9291040000000001E-3</v>
      </c>
      <c r="FI45" s="1">
        <v>1.1029450000000001</v>
      </c>
      <c r="FJ45">
        <v>0.48287059999999998</v>
      </c>
      <c r="FK45">
        <v>12.11162</v>
      </c>
      <c r="FL45" s="1">
        <v>2.4994679999999999E-3</v>
      </c>
      <c r="FM45" s="1">
        <v>0.94848440000000001</v>
      </c>
      <c r="FN45">
        <v>0.47840690000000002</v>
      </c>
      <c r="FO45">
        <v>12.017659999999999</v>
      </c>
      <c r="FP45" s="1">
        <v>2.1238590000000001E-3</v>
      </c>
      <c r="FQ45" s="1">
        <v>0.8111623</v>
      </c>
      <c r="FR45">
        <v>0.47504600000000002</v>
      </c>
      <c r="FS45">
        <v>12.732620000000001</v>
      </c>
      <c r="FT45" s="1">
        <v>1.7323379999999999E-3</v>
      </c>
      <c r="FU45" s="1">
        <v>0.66634230000000005</v>
      </c>
      <c r="FV45">
        <v>0.47267959999999998</v>
      </c>
      <c r="FW45">
        <v>13.9255</v>
      </c>
      <c r="FX45" s="1">
        <v>1.276622E-3</v>
      </c>
      <c r="FY45" s="1">
        <v>0.49418889999999999</v>
      </c>
      <c r="FZ45">
        <v>0.47098620000000002</v>
      </c>
      <c r="GA45">
        <v>15.17596</v>
      </c>
      <c r="GB45" s="1">
        <v>8.823797E-4</v>
      </c>
      <c r="GC45" s="1">
        <v>0.3422731</v>
      </c>
      <c r="GD45">
        <v>0.46973350000000003</v>
      </c>
      <c r="GE45">
        <v>15.320930000000001</v>
      </c>
      <c r="GF45" s="1">
        <v>6.2376930000000003E-4</v>
      </c>
      <c r="GG45" s="1">
        <v>0.24143819999999999</v>
      </c>
      <c r="GH45">
        <v>0.46873700000000001</v>
      </c>
      <c r="GI45">
        <v>14.648400000000001</v>
      </c>
      <c r="GJ45" s="1">
        <v>4.7609570000000002E-4</v>
      </c>
      <c r="GK45" s="1">
        <v>0.1835542</v>
      </c>
      <c r="GL45">
        <v>0.46787810000000002</v>
      </c>
      <c r="GM45">
        <v>13.5959</v>
      </c>
      <c r="GN45" s="1">
        <v>3.9178900000000003E-4</v>
      </c>
      <c r="GO45" s="1">
        <v>0.15049390000000001</v>
      </c>
      <c r="GP45">
        <v>0.46711960000000002</v>
      </c>
      <c r="GQ45">
        <v>12.496829999999999</v>
      </c>
      <c r="GR45" s="1">
        <v>3.4035519999999999E-4</v>
      </c>
      <c r="GS45" s="1">
        <v>0.13031219999999999</v>
      </c>
      <c r="GT45">
        <v>0.46653440000000002</v>
      </c>
      <c r="GU45">
        <v>11.83854</v>
      </c>
      <c r="GV45" s="1">
        <v>3.0511569999999998E-4</v>
      </c>
      <c r="GW45" s="1">
        <v>0.11649710000000001</v>
      </c>
      <c r="GX45">
        <v>0.4661438</v>
      </c>
      <c r="GY45">
        <v>12.21428</v>
      </c>
      <c r="GZ45" s="1">
        <v>2.7267900000000001E-4</v>
      </c>
      <c r="HA45" s="1">
        <v>0.1039762</v>
      </c>
      <c r="HB45">
        <v>0.46591749999999998</v>
      </c>
      <c r="HC45">
        <v>12.80185</v>
      </c>
      <c r="HD45" s="1">
        <v>2.3540599999999999E-4</v>
      </c>
      <c r="HE45" s="1">
        <v>8.9623469999999997E-2</v>
      </c>
      <c r="HF45">
        <v>0.46578419999999998</v>
      </c>
      <c r="HG45">
        <v>13.35336</v>
      </c>
      <c r="HH45" s="1">
        <v>2.0221209999999999E-4</v>
      </c>
      <c r="HI45" s="1">
        <v>7.6710959999999995E-2</v>
      </c>
      <c r="HJ45">
        <v>0.46573439999999999</v>
      </c>
      <c r="HK45">
        <v>13.42259</v>
      </c>
      <c r="HL45">
        <v>1.7887480000000001E-4</v>
      </c>
      <c r="HM45" s="1">
        <v>6.7539639999999998E-2</v>
      </c>
      <c r="HN45">
        <v>0.46568920000000003</v>
      </c>
      <c r="HO45">
        <v>13.015890000000001</v>
      </c>
      <c r="HP45">
        <v>1.630336E-4</v>
      </c>
      <c r="HQ45" s="1">
        <v>6.1288309999999999E-2</v>
      </c>
      <c r="HR45">
        <v>0.46567839999999999</v>
      </c>
      <c r="HS45">
        <v>12.208729999999999</v>
      </c>
      <c r="HT45">
        <v>1.515725E-4</v>
      </c>
      <c r="HU45" s="1">
        <v>5.6748989999999999E-2</v>
      </c>
      <c r="HV45">
        <v>0.46567459999999999</v>
      </c>
      <c r="HW45">
        <v>11.325480000000001</v>
      </c>
      <c r="HX45">
        <v>1.426198E-4</v>
      </c>
      <c r="HY45" s="1">
        <v>5.3187760000000001E-2</v>
      </c>
      <c r="HZ45">
        <v>0.46574209999999999</v>
      </c>
      <c r="IA45">
        <v>10.96781</v>
      </c>
      <c r="IB45">
        <v>1.3506919999999999E-4</v>
      </c>
      <c r="IC45" s="1">
        <v>5.0179620000000001E-2</v>
      </c>
      <c r="ID45">
        <v>0.46586090000000002</v>
      </c>
      <c r="IE45">
        <v>11.351739999999999</v>
      </c>
      <c r="IF45">
        <v>1.2687399999999999E-4</v>
      </c>
      <c r="IG45" s="1">
        <v>4.6980180000000003E-2</v>
      </c>
      <c r="IH45">
        <v>0.46602100000000002</v>
      </c>
      <c r="II45">
        <v>11.941940000000001</v>
      </c>
      <c r="IJ45">
        <v>1.17027E-4</v>
      </c>
      <c r="IK45">
        <v>4.318172E-2</v>
      </c>
      <c r="IL45">
        <v>0.46622229999999998</v>
      </c>
      <c r="IM45">
        <v>12.772119999999999</v>
      </c>
      <c r="IN45">
        <v>1.077747E-4</v>
      </c>
      <c r="IO45">
        <v>3.9608780000000003E-2</v>
      </c>
      <c r="IP45">
        <v>0.46646169999999998</v>
      </c>
      <c r="IQ45">
        <v>13.02374</v>
      </c>
      <c r="IR45">
        <v>1.004842E-4</v>
      </c>
      <c r="IS45">
        <v>3.6781710000000002E-2</v>
      </c>
      <c r="IT45">
        <v>0.4666806</v>
      </c>
      <c r="IU45">
        <v>12.821440000000001</v>
      </c>
      <c r="IV45">
        <v>9.4836670000000004E-5</v>
      </c>
      <c r="IW45">
        <v>3.4589439999999999E-2</v>
      </c>
      <c r="IX45">
        <v>0.46689799999999998</v>
      </c>
      <c r="IY45">
        <v>12.202959999999999</v>
      </c>
      <c r="IZ45">
        <v>9.0234079999999996E-5</v>
      </c>
      <c r="JA45">
        <v>3.2806189999999999E-2</v>
      </c>
      <c r="JB45">
        <v>0.4671246</v>
      </c>
      <c r="JC45">
        <v>11.422079999999999</v>
      </c>
      <c r="JD45">
        <v>8.6201779999999997E-5</v>
      </c>
      <c r="JE45">
        <v>3.1251840000000003E-2</v>
      </c>
      <c r="JF45">
        <v>0.46730519999999998</v>
      </c>
      <c r="JG45">
        <v>11.477069999999999</v>
      </c>
      <c r="JH45">
        <v>8.2684779999999997E-5</v>
      </c>
      <c r="JI45">
        <v>2.9905480000000002E-2</v>
      </c>
      <c r="JJ45">
        <v>0.46742860000000003</v>
      </c>
      <c r="JK45">
        <v>11.96439</v>
      </c>
      <c r="JL45">
        <v>8.042786E-5</v>
      </c>
      <c r="JM45">
        <v>2.9009960000000001E-2</v>
      </c>
      <c r="JN45">
        <v>0.46749259999999998</v>
      </c>
      <c r="JO45">
        <v>12.7735</v>
      </c>
      <c r="JP45">
        <v>7.9950190000000005E-5</v>
      </c>
      <c r="JQ45">
        <v>2.8779269999999999E-2</v>
      </c>
      <c r="JR45">
        <v>0.46753060000000002</v>
      </c>
      <c r="JS45">
        <v>13.78641</v>
      </c>
      <c r="JT45">
        <v>7.9591479999999997E-5</v>
      </c>
      <c r="JU45">
        <v>2.862485E-2</v>
      </c>
      <c r="JV45">
        <v>0.46755039999999998</v>
      </c>
      <c r="JW45">
        <v>14.07499</v>
      </c>
      <c r="JX45">
        <v>7.8242230000000003E-5</v>
      </c>
      <c r="JY45">
        <v>2.812661E-2</v>
      </c>
      <c r="JZ45">
        <v>0.4675607</v>
      </c>
      <c r="KA45">
        <v>13.504339999999999</v>
      </c>
      <c r="KB45">
        <v>7.6086109999999997E-5</v>
      </c>
      <c r="KC45">
        <v>2.7335249999999998E-2</v>
      </c>
      <c r="KD45">
        <v>0.46757320000000002</v>
      </c>
      <c r="KE45">
        <v>12.63097</v>
      </c>
      <c r="KF45">
        <v>7.3459079999999995E-5</v>
      </c>
      <c r="KG45">
        <v>2.6383119999999999E-2</v>
      </c>
      <c r="KH45">
        <v>0.4675417</v>
      </c>
      <c r="KI45">
        <v>11.759029999999999</v>
      </c>
      <c r="KJ45">
        <v>7.0639179999999998E-5</v>
      </c>
      <c r="KK45">
        <v>2.5361249999999998E-2</v>
      </c>
      <c r="KL45">
        <v>0.467449</v>
      </c>
      <c r="KM45">
        <v>11.740780000000001</v>
      </c>
      <c r="KN45">
        <v>6.7961759999999994E-5</v>
      </c>
      <c r="KO45">
        <v>2.439173E-2</v>
      </c>
      <c r="KP45">
        <v>0.46721459999999998</v>
      </c>
      <c r="KQ45">
        <v>12.42099</v>
      </c>
      <c r="KR45">
        <v>6.6745579999999999E-5</v>
      </c>
      <c r="KS45">
        <v>2.393054E-2</v>
      </c>
      <c r="KT45">
        <v>0.46686149999999998</v>
      </c>
      <c r="KU45">
        <v>13.74254</v>
      </c>
      <c r="KV45">
        <v>6.7929770000000006E-5</v>
      </c>
      <c r="KW45">
        <v>2.4343340000000002E-2</v>
      </c>
      <c r="KX45">
        <v>0.46646929999999998</v>
      </c>
      <c r="KY45">
        <v>15.07438</v>
      </c>
      <c r="KZ45">
        <v>6.9099809999999999E-5</v>
      </c>
      <c r="LA45">
        <v>2.4796039999999998E-2</v>
      </c>
      <c r="LB45">
        <v>0.46601559999999997</v>
      </c>
      <c r="LC45">
        <v>15.358000000000001</v>
      </c>
      <c r="LD45">
        <v>6.8750239999999994E-5</v>
      </c>
      <c r="LE45">
        <v>2.471572E-2</v>
      </c>
      <c r="LF45">
        <v>0.46557320000000002</v>
      </c>
      <c r="LG45">
        <v>14.68159</v>
      </c>
      <c r="LH45">
        <v>6.7181720000000002E-5</v>
      </c>
      <c r="LI45">
        <v>2.4188500000000002E-2</v>
      </c>
      <c r="LJ45">
        <v>0.46510049999999997</v>
      </c>
      <c r="LK45">
        <v>13.45326</v>
      </c>
      <c r="LL45">
        <v>6.4914189999999995E-5</v>
      </c>
      <c r="LM45">
        <v>2.3405059999999998E-2</v>
      </c>
      <c r="LN45">
        <v>0.46465279999999998</v>
      </c>
      <c r="LO45">
        <v>12.27233</v>
      </c>
      <c r="LP45">
        <v>6.2363270000000004E-5</v>
      </c>
      <c r="LQ45">
        <v>2.2512089999999998E-2</v>
      </c>
      <c r="LR45">
        <v>0.46427930000000001</v>
      </c>
      <c r="LS45">
        <v>12.171390000000001</v>
      </c>
      <c r="LT45">
        <v>5.9753380000000001E-5</v>
      </c>
      <c r="LU45">
        <v>2.159405E-2</v>
      </c>
      <c r="LV45">
        <v>0.46404380000000001</v>
      </c>
      <c r="LW45">
        <v>12.841519999999999</v>
      </c>
      <c r="LX45">
        <v>5.6257720000000003E-5</v>
      </c>
      <c r="LY45">
        <v>2.0368009999999999E-2</v>
      </c>
      <c r="LZ45">
        <v>0.46389540000000001</v>
      </c>
      <c r="MA45">
        <v>14.120979999999999</v>
      </c>
      <c r="MB45">
        <v>5.1199010000000003E-5</v>
      </c>
      <c r="MC45">
        <v>1.8565789999999999E-2</v>
      </c>
      <c r="MD45">
        <v>0.46382390000000001</v>
      </c>
      <c r="ME45">
        <v>15.38415</v>
      </c>
      <c r="MF45">
        <v>4.628042E-5</v>
      </c>
      <c r="MG45">
        <v>1.6781669999999999E-2</v>
      </c>
      <c r="MH45">
        <v>0.46375690000000003</v>
      </c>
      <c r="MI45">
        <v>15.579420000000001</v>
      </c>
      <c r="MJ45">
        <v>4.2576749999999999E-5</v>
      </c>
      <c r="MK45">
        <v>1.542988E-2</v>
      </c>
      <c r="ML45">
        <v>0.46375290000000002</v>
      </c>
      <c r="MM45">
        <v>14.743740000000001</v>
      </c>
      <c r="MN45">
        <v>3.9990500000000003E-5</v>
      </c>
      <c r="MO45">
        <v>1.448402E-2</v>
      </c>
      <c r="MP45">
        <v>0.4637365</v>
      </c>
      <c r="MQ45">
        <v>13.41723</v>
      </c>
      <c r="MR45">
        <v>3.8042179999999998E-5</v>
      </c>
      <c r="MS45">
        <v>1.3774949999999999E-2</v>
      </c>
      <c r="MT45">
        <v>0.46375100000000002</v>
      </c>
      <c r="MU45">
        <v>12.19431</v>
      </c>
      <c r="MV45">
        <v>3.6440319999999999E-5</v>
      </c>
      <c r="MW45">
        <v>1.3192189999999999E-2</v>
      </c>
      <c r="MX45">
        <v>0.46392220000000001</v>
      </c>
      <c r="MY45">
        <v>11.83109</v>
      </c>
      <c r="MZ45">
        <v>3.4976130000000001E-5</v>
      </c>
      <c r="NA45">
        <v>1.266076E-2</v>
      </c>
      <c r="NB45">
        <v>0.46427800000000002</v>
      </c>
      <c r="NC45">
        <v>11.76854</v>
      </c>
      <c r="ND45">
        <v>3.2551949999999999E-5</v>
      </c>
      <c r="NE45">
        <v>1.1800400000000001E-2</v>
      </c>
      <c r="NF45">
        <v>0.46479870000000001</v>
      </c>
      <c r="NG45">
        <v>12.82192</v>
      </c>
      <c r="NH45">
        <v>2.82335E-5</v>
      </c>
      <c r="NI45">
        <v>1.0248220000000001E-2</v>
      </c>
      <c r="NJ45">
        <v>0.46540569999999998</v>
      </c>
      <c r="NK45">
        <v>13.76751</v>
      </c>
      <c r="NL45">
        <v>2.3973619999999998E-5</v>
      </c>
      <c r="NM45">
        <v>8.6865099999999997E-3</v>
      </c>
      <c r="NN45">
        <v>0.46607379999999998</v>
      </c>
      <c r="NO45">
        <v>13.973520000000001</v>
      </c>
      <c r="NP45">
        <v>2.1049290000000001E-5</v>
      </c>
      <c r="NQ45">
        <v>7.6017740000000004E-3</v>
      </c>
      <c r="NR45">
        <v>0.46676489999999998</v>
      </c>
      <c r="NS45">
        <v>13.655480000000001</v>
      </c>
      <c r="NT45">
        <v>1.9331689999999999E-5</v>
      </c>
      <c r="NU45">
        <v>6.9583780000000003E-3</v>
      </c>
      <c r="NV45">
        <v>0.46745720000000002</v>
      </c>
      <c r="NW45">
        <v>12.95012</v>
      </c>
      <c r="NX45">
        <v>1.8289369999999999E-5</v>
      </c>
      <c r="NY45">
        <v>6.5663170000000003E-3</v>
      </c>
      <c r="NZ45">
        <v>0.46811960000000002</v>
      </c>
      <c r="OA45">
        <v>12.236359999999999</v>
      </c>
      <c r="OB45">
        <v>1.7558949999999999E-5</v>
      </c>
      <c r="OC45">
        <v>6.2913500000000002E-3</v>
      </c>
      <c r="OD45">
        <v>0.46860639999999998</v>
      </c>
      <c r="OE45">
        <v>12.47672</v>
      </c>
      <c r="OF45">
        <v>1.7033059999999998E-5</v>
      </c>
      <c r="OG45">
        <v>6.0900529999999998E-3</v>
      </c>
      <c r="OH45">
        <v>0.46882960000000001</v>
      </c>
      <c r="OI45">
        <v>13.461589999999999</v>
      </c>
      <c r="OJ45">
        <v>1.7855699999999999E-5</v>
      </c>
      <c r="OK45">
        <v>6.3484680000000003E-3</v>
      </c>
    </row>
    <row r="46" spans="1:401" x14ac:dyDescent="0.35">
      <c r="A46">
        <v>49</v>
      </c>
      <c r="B46" t="s">
        <v>4</v>
      </c>
      <c r="C46" t="s">
        <v>24</v>
      </c>
      <c r="D46" t="s">
        <v>51</v>
      </c>
      <c r="E46">
        <v>838.18780000000004</v>
      </c>
      <c r="F46">
        <v>1.1489149999999999</v>
      </c>
      <c r="G46">
        <v>12.54589</v>
      </c>
      <c r="H46">
        <v>14.216010000000001</v>
      </c>
      <c r="I46">
        <v>2646.4189999999999</v>
      </c>
      <c r="J46">
        <v>1.149597</v>
      </c>
      <c r="K46">
        <v>13.14621</v>
      </c>
      <c r="L46">
        <v>235.08930000000001</v>
      </c>
      <c r="M46">
        <v>53858.25</v>
      </c>
      <c r="N46">
        <v>1.1502540000000001</v>
      </c>
      <c r="O46">
        <v>13.98194</v>
      </c>
      <c r="P46">
        <v>44.569850000000002</v>
      </c>
      <c r="Q46">
        <v>11099.87</v>
      </c>
      <c r="R46">
        <v>1.150803</v>
      </c>
      <c r="S46">
        <v>14.849629999999999</v>
      </c>
      <c r="T46">
        <v>1.603758</v>
      </c>
      <c r="U46">
        <v>412.06889999999999</v>
      </c>
      <c r="V46">
        <v>1.1512450000000001</v>
      </c>
      <c r="W46">
        <v>15.4262</v>
      </c>
      <c r="X46">
        <v>9.7029779999999996E-2</v>
      </c>
      <c r="Y46">
        <v>22.968830000000001</v>
      </c>
      <c r="Z46">
        <v>1.151656</v>
      </c>
      <c r="AA46">
        <v>15.11</v>
      </c>
      <c r="AB46">
        <v>6.4627550000000006E-2</v>
      </c>
      <c r="AC46">
        <v>14.72274</v>
      </c>
      <c r="AD46">
        <v>1.1517029999999999</v>
      </c>
      <c r="AE46">
        <v>14.30522</v>
      </c>
      <c r="AF46" s="1">
        <v>5.6947949999999997E-2</v>
      </c>
      <c r="AG46">
        <v>12.93013</v>
      </c>
      <c r="AH46">
        <v>1.151303</v>
      </c>
      <c r="AI46">
        <v>13.4438</v>
      </c>
      <c r="AJ46" s="1">
        <v>5.0937999999999997E-2</v>
      </c>
      <c r="AK46" s="1">
        <v>11.54654</v>
      </c>
      <c r="AL46">
        <v>1.150739</v>
      </c>
      <c r="AM46">
        <v>12.75657</v>
      </c>
      <c r="AN46" s="1">
        <v>4.5653180000000002E-2</v>
      </c>
      <c r="AO46" s="1">
        <v>10.328430000000001</v>
      </c>
      <c r="AP46">
        <v>1.1500319999999999</v>
      </c>
      <c r="AQ46">
        <v>13.092230000000001</v>
      </c>
      <c r="AR46" s="1">
        <v>4.1648150000000002E-2</v>
      </c>
      <c r="AS46" s="1">
        <v>9.4024800000000006</v>
      </c>
      <c r="AT46">
        <v>1.1491549999999999</v>
      </c>
      <c r="AU46">
        <v>14.02126</v>
      </c>
      <c r="AV46" s="1">
        <v>3.9190389999999999E-2</v>
      </c>
      <c r="AW46" s="1">
        <v>8.8294259999999998</v>
      </c>
      <c r="AX46">
        <v>1.1482749999999999</v>
      </c>
      <c r="AY46">
        <v>14.977119999999999</v>
      </c>
      <c r="AZ46" s="1">
        <v>3.6973779999999998E-2</v>
      </c>
      <c r="BA46" s="1">
        <v>8.3207649999999997</v>
      </c>
      <c r="BB46">
        <v>1.147359</v>
      </c>
      <c r="BC46">
        <v>15.6831</v>
      </c>
      <c r="BD46" s="1">
        <v>3.4525470000000003E-2</v>
      </c>
      <c r="BE46" s="1">
        <v>7.7604540000000002</v>
      </c>
      <c r="BF46">
        <v>1.146334</v>
      </c>
      <c r="BG46">
        <v>15.359830000000001</v>
      </c>
      <c r="BH46" s="1">
        <v>3.1998369999999998E-2</v>
      </c>
      <c r="BI46" s="1">
        <v>7.1837249999999999</v>
      </c>
      <c r="BJ46">
        <v>1.1453660000000001</v>
      </c>
      <c r="BK46">
        <v>14.46697</v>
      </c>
      <c r="BL46" s="1">
        <v>2.9572540000000001E-2</v>
      </c>
      <c r="BM46" s="1">
        <v>6.6282750000000004</v>
      </c>
      <c r="BN46">
        <v>1.1443190000000001</v>
      </c>
      <c r="BO46">
        <v>13.49752</v>
      </c>
      <c r="BP46" s="1">
        <v>2.7360220000000001E-2</v>
      </c>
      <c r="BQ46" s="1">
        <v>6.1227450000000001</v>
      </c>
      <c r="BR46">
        <v>1.142776</v>
      </c>
      <c r="BS46">
        <v>12.76234</v>
      </c>
      <c r="BT46" s="1">
        <v>2.5224079999999999E-2</v>
      </c>
      <c r="BU46" s="1">
        <v>5.636628</v>
      </c>
      <c r="BV46">
        <v>1.1403399999999999</v>
      </c>
      <c r="BW46">
        <v>12.876569999999999</v>
      </c>
      <c r="BX46" s="1">
        <v>2.4344359999999999E-2</v>
      </c>
      <c r="BY46" s="1">
        <v>5.4135340000000003</v>
      </c>
      <c r="BZ46">
        <v>1.137224</v>
      </c>
      <c r="CA46">
        <v>13.16639</v>
      </c>
      <c r="CB46" s="1">
        <v>2.758153E-2</v>
      </c>
      <c r="CC46" s="1">
        <v>6.1057920000000001</v>
      </c>
      <c r="CD46">
        <v>1.135588</v>
      </c>
      <c r="CE46">
        <v>13.623200000000001</v>
      </c>
      <c r="CF46" s="1">
        <v>3.033578E-2</v>
      </c>
      <c r="CG46" s="1">
        <v>6.7311820000000004</v>
      </c>
      <c r="CH46">
        <v>1.134382</v>
      </c>
      <c r="CI46">
        <v>13.64157</v>
      </c>
      <c r="CJ46" s="1">
        <v>3.013981E-2</v>
      </c>
      <c r="CK46" s="1">
        <v>6.706499</v>
      </c>
      <c r="CL46">
        <v>1.1308670000000001</v>
      </c>
      <c r="CM46">
        <v>13.14622</v>
      </c>
      <c r="CN46" s="1">
        <v>2.8216580000000002E-2</v>
      </c>
      <c r="CO46" s="1">
        <v>6.2893410000000003</v>
      </c>
      <c r="CP46">
        <v>1.1258619999999999</v>
      </c>
      <c r="CQ46">
        <v>12.47645</v>
      </c>
      <c r="CR46" s="1">
        <v>2.5774869999999998E-2</v>
      </c>
      <c r="CS46" s="1">
        <v>5.7581819999999997</v>
      </c>
      <c r="CT46">
        <v>1.12043</v>
      </c>
      <c r="CU46">
        <v>11.75301</v>
      </c>
      <c r="CV46" s="1">
        <v>2.313227E-2</v>
      </c>
      <c r="CW46" s="1">
        <v>5.1784619999999997</v>
      </c>
      <c r="CX46">
        <v>1.11466</v>
      </c>
      <c r="CY46">
        <v>11.22776</v>
      </c>
      <c r="CZ46" s="1">
        <v>2.0679489999999998E-2</v>
      </c>
      <c r="DA46" s="1">
        <v>4.6394019999999996</v>
      </c>
      <c r="DB46">
        <v>1.1083559999999999</v>
      </c>
      <c r="DC46">
        <v>11.497590000000001</v>
      </c>
      <c r="DD46" s="1">
        <v>1.8400989999999999E-2</v>
      </c>
      <c r="DE46" s="1">
        <v>4.1394869999999999</v>
      </c>
      <c r="DF46">
        <v>1.10171</v>
      </c>
      <c r="DG46">
        <v>11.690569999999999</v>
      </c>
      <c r="DH46" s="1">
        <v>1.628274E-2</v>
      </c>
      <c r="DI46" s="1">
        <v>3.6735069999999999</v>
      </c>
      <c r="DJ46">
        <v>1.0950260000000001</v>
      </c>
      <c r="DK46">
        <v>12.2364</v>
      </c>
      <c r="DL46" s="1">
        <v>1.441626E-2</v>
      </c>
      <c r="DM46" s="1">
        <v>3.260634</v>
      </c>
      <c r="DN46">
        <v>1.0878460000000001</v>
      </c>
      <c r="DO46">
        <v>12.696020000000001</v>
      </c>
      <c r="DP46" s="1">
        <v>1.2861539999999999E-2</v>
      </c>
      <c r="DQ46" s="1">
        <v>2.91696</v>
      </c>
      <c r="DR46">
        <v>1.080694</v>
      </c>
      <c r="DS46">
        <v>12.5383</v>
      </c>
      <c r="DT46" s="1">
        <v>1.1395189999999999E-2</v>
      </c>
      <c r="DU46" s="1">
        <v>2.5942989999999999</v>
      </c>
      <c r="DV46">
        <v>1.0746070000000001</v>
      </c>
      <c r="DW46">
        <v>11.998950000000001</v>
      </c>
      <c r="DX46" s="1">
        <v>1.000852E-2</v>
      </c>
      <c r="DY46" s="1">
        <v>2.2870370000000002</v>
      </c>
      <c r="DZ46">
        <v>1.068268</v>
      </c>
      <c r="EA46">
        <v>11.349959999999999</v>
      </c>
      <c r="EB46" s="1">
        <v>8.7862930000000006E-3</v>
      </c>
      <c r="EC46" s="1">
        <v>2.0152060000000001</v>
      </c>
      <c r="ED46">
        <v>1.061291</v>
      </c>
      <c r="EE46">
        <v>10.92056</v>
      </c>
      <c r="EF46" s="1">
        <v>7.7267840000000004E-3</v>
      </c>
      <c r="EG46" s="1">
        <v>1.778994</v>
      </c>
      <c r="EH46">
        <v>1.0532459999999999</v>
      </c>
      <c r="EI46">
        <v>11.46612</v>
      </c>
      <c r="EJ46" s="1">
        <v>6.7812389999999997E-3</v>
      </c>
      <c r="EK46" s="1">
        <v>1.5688329999999999</v>
      </c>
      <c r="EL46">
        <v>1.0445949999999999</v>
      </c>
      <c r="EM46">
        <v>12.35206</v>
      </c>
      <c r="EN46" s="1">
        <v>5.9265430000000003E-3</v>
      </c>
      <c r="EO46" s="1">
        <v>1.378301</v>
      </c>
      <c r="EP46">
        <v>1.0356540000000001</v>
      </c>
      <c r="EQ46">
        <v>13.653280000000001</v>
      </c>
      <c r="ER46" s="1">
        <v>5.1737980000000003E-3</v>
      </c>
      <c r="ES46" s="1">
        <v>1.2095020000000001</v>
      </c>
      <c r="ET46">
        <v>1.0260640000000001</v>
      </c>
      <c r="EU46">
        <v>14.873379999999999</v>
      </c>
      <c r="EV46" s="1">
        <v>4.5332549999999999E-3</v>
      </c>
      <c r="EW46" s="1">
        <v>1.0657300000000001</v>
      </c>
      <c r="EX46">
        <v>1.016392</v>
      </c>
      <c r="EY46">
        <v>14.984780000000001</v>
      </c>
      <c r="EZ46" s="1">
        <v>3.968091E-3</v>
      </c>
      <c r="FA46" s="1">
        <v>0.93791420000000003</v>
      </c>
      <c r="FB46">
        <v>1.0059199999999999</v>
      </c>
      <c r="FC46">
        <v>14.22913</v>
      </c>
      <c r="FD46" s="1">
        <v>3.4517409999999999E-3</v>
      </c>
      <c r="FE46" s="1">
        <v>0.82093439999999995</v>
      </c>
      <c r="FF46">
        <v>0.99513070000000003</v>
      </c>
      <c r="FG46">
        <v>13.192959999999999</v>
      </c>
      <c r="FH46" s="1">
        <v>2.9677250000000001E-3</v>
      </c>
      <c r="FI46" s="1">
        <v>0.71024509999999996</v>
      </c>
      <c r="FJ46">
        <v>0.98737929999999996</v>
      </c>
      <c r="FK46">
        <v>12.21199</v>
      </c>
      <c r="FL46" s="1">
        <v>2.5341980000000001E-3</v>
      </c>
      <c r="FM46" s="1">
        <v>0.6081086</v>
      </c>
      <c r="FN46">
        <v>0.98054509999999995</v>
      </c>
      <c r="FO46">
        <v>12.127050000000001</v>
      </c>
      <c r="FP46" s="1">
        <v>2.154787E-3</v>
      </c>
      <c r="FQ46" s="1">
        <v>0.51804969999999995</v>
      </c>
      <c r="FR46">
        <v>0.97519089999999997</v>
      </c>
      <c r="FS46">
        <v>12.78946</v>
      </c>
      <c r="FT46" s="1">
        <v>1.7691720000000001E-3</v>
      </c>
      <c r="FU46" s="1">
        <v>0.42650830000000001</v>
      </c>
      <c r="FV46">
        <v>0.97048630000000002</v>
      </c>
      <c r="FW46">
        <v>13.95072</v>
      </c>
      <c r="FX46" s="1">
        <v>1.3155230000000001E-3</v>
      </c>
      <c r="FY46" s="1">
        <v>0.31811800000000001</v>
      </c>
      <c r="FZ46">
        <v>0.96699610000000003</v>
      </c>
      <c r="GA46">
        <v>15.209070000000001</v>
      </c>
      <c r="GB46" s="1">
        <v>9.1161680000000002E-4</v>
      </c>
      <c r="GC46" s="1">
        <v>0.22051009999999999</v>
      </c>
      <c r="GD46">
        <v>0.96439269999999999</v>
      </c>
      <c r="GE46">
        <v>15.353149999999999</v>
      </c>
      <c r="GF46" s="1">
        <v>6.4135769999999997E-4</v>
      </c>
      <c r="GG46" s="1">
        <v>0.15474060000000001</v>
      </c>
      <c r="GH46">
        <v>0.96236010000000005</v>
      </c>
      <c r="GI46">
        <v>14.708270000000001</v>
      </c>
      <c r="GJ46" s="1">
        <v>4.8601509999999999E-4</v>
      </c>
      <c r="GK46" s="1">
        <v>0.1168054</v>
      </c>
      <c r="GL46">
        <v>0.96063310000000002</v>
      </c>
      <c r="GM46">
        <v>13.67559</v>
      </c>
      <c r="GN46" s="1">
        <v>3.9762899999999998E-4</v>
      </c>
      <c r="GO46" s="1">
        <v>9.5208230000000005E-2</v>
      </c>
      <c r="GP46">
        <v>0.95904009999999995</v>
      </c>
      <c r="GQ46">
        <v>12.584379999999999</v>
      </c>
      <c r="GR46" s="1">
        <v>3.441063E-4</v>
      </c>
      <c r="GS46" s="1">
        <v>8.2110900000000001E-2</v>
      </c>
      <c r="GT46">
        <v>0.95785149999999997</v>
      </c>
      <c r="GU46">
        <v>11.91835</v>
      </c>
      <c r="GV46" s="1">
        <v>3.0791569999999999E-4</v>
      </c>
      <c r="GW46" s="1">
        <v>7.3249939999999999E-2</v>
      </c>
      <c r="GX46">
        <v>0.95702719999999997</v>
      </c>
      <c r="GY46">
        <v>12.284330000000001</v>
      </c>
      <c r="GZ46" s="1">
        <v>2.7575659999999998E-4</v>
      </c>
      <c r="HA46" s="1">
        <v>6.5471520000000005E-2</v>
      </c>
      <c r="HB46">
        <v>0.95649729999999999</v>
      </c>
      <c r="HC46">
        <v>12.83399</v>
      </c>
      <c r="HD46" s="1">
        <v>2.386988E-4</v>
      </c>
      <c r="HE46" s="1">
        <v>5.655694E-2</v>
      </c>
      <c r="HF46">
        <v>0.95624260000000005</v>
      </c>
      <c r="HG46">
        <v>13.36201</v>
      </c>
      <c r="HH46" s="1">
        <v>2.0478529999999999E-4</v>
      </c>
      <c r="HI46" s="1">
        <v>4.8351539999999998E-2</v>
      </c>
      <c r="HJ46">
        <v>0.95610519999999999</v>
      </c>
      <c r="HK46">
        <v>13.427009999999999</v>
      </c>
      <c r="HL46">
        <v>1.8061950000000001E-4</v>
      </c>
      <c r="HM46" s="1">
        <v>4.2459169999999997E-2</v>
      </c>
      <c r="HN46">
        <v>0.95601369999999997</v>
      </c>
      <c r="HO46">
        <v>13.057119999999999</v>
      </c>
      <c r="HP46">
        <v>1.642549E-4</v>
      </c>
      <c r="HQ46" s="1">
        <v>3.845109E-2</v>
      </c>
      <c r="HR46">
        <v>0.95599710000000004</v>
      </c>
      <c r="HS46">
        <v>12.26347</v>
      </c>
      <c r="HT46">
        <v>1.5249799999999999E-4</v>
      </c>
      <c r="HU46" s="1">
        <v>3.5559970000000003E-2</v>
      </c>
      <c r="HV46">
        <v>0.95597679999999996</v>
      </c>
      <c r="HW46">
        <v>11.37016</v>
      </c>
      <c r="HX46">
        <v>1.4337289999999999E-4</v>
      </c>
      <c r="HY46" s="1">
        <v>3.330375E-2</v>
      </c>
      <c r="HZ46">
        <v>0.95607450000000005</v>
      </c>
      <c r="IA46">
        <v>11.00578</v>
      </c>
      <c r="IB46">
        <v>1.3574839999999999E-4</v>
      </c>
      <c r="IC46" s="1">
        <v>3.1414360000000002E-2</v>
      </c>
      <c r="ID46">
        <v>0.95630780000000004</v>
      </c>
      <c r="IE46">
        <v>11.3979</v>
      </c>
      <c r="IF46">
        <v>1.2770119999999999E-4</v>
      </c>
      <c r="IG46" s="1">
        <v>2.94518E-2</v>
      </c>
      <c r="IH46">
        <v>0.95661090000000004</v>
      </c>
      <c r="II46">
        <v>11.969189999999999</v>
      </c>
      <c r="IJ46">
        <v>1.179282E-4</v>
      </c>
      <c r="IK46">
        <v>2.710197E-2</v>
      </c>
      <c r="IL46">
        <v>0.9569879</v>
      </c>
      <c r="IM46">
        <v>12.788589999999999</v>
      </c>
      <c r="IN46">
        <v>1.085388E-4</v>
      </c>
      <c r="IO46">
        <v>2.4850270000000001E-2</v>
      </c>
      <c r="IP46">
        <v>0.95744010000000002</v>
      </c>
      <c r="IQ46">
        <v>13.007899999999999</v>
      </c>
      <c r="IR46">
        <v>1.010693E-4</v>
      </c>
      <c r="IS46">
        <v>2.305569E-2</v>
      </c>
      <c r="IT46">
        <v>0.95790319999999995</v>
      </c>
      <c r="IU46">
        <v>12.83352</v>
      </c>
      <c r="IV46">
        <v>9.5301339999999998E-5</v>
      </c>
      <c r="IW46">
        <v>2.1666979999999999E-2</v>
      </c>
      <c r="IX46">
        <v>0.95835389999999998</v>
      </c>
      <c r="IY46">
        <v>12.245200000000001</v>
      </c>
      <c r="IZ46">
        <v>9.0628499999999995E-5</v>
      </c>
      <c r="JA46">
        <v>2.0544E-2</v>
      </c>
      <c r="JB46">
        <v>0.95882310000000004</v>
      </c>
      <c r="JC46">
        <v>11.478999999999999</v>
      </c>
      <c r="JD46">
        <v>8.6545839999999997E-5</v>
      </c>
      <c r="JE46">
        <v>1.9566960000000001E-2</v>
      </c>
      <c r="JF46">
        <v>0.95919279999999996</v>
      </c>
      <c r="JG46">
        <v>11.55503</v>
      </c>
      <c r="JH46">
        <v>8.2975329999999994E-5</v>
      </c>
      <c r="JI46">
        <v>1.8718789999999999E-2</v>
      </c>
      <c r="JJ46">
        <v>0.95943730000000005</v>
      </c>
      <c r="JK46">
        <v>11.99785</v>
      </c>
      <c r="JL46">
        <v>8.0559389999999999E-5</v>
      </c>
      <c r="JM46">
        <v>1.813114E-2</v>
      </c>
      <c r="JN46">
        <v>0.95960049999999997</v>
      </c>
      <c r="JO46">
        <v>12.783189999999999</v>
      </c>
      <c r="JP46">
        <v>7.9966189999999999E-5</v>
      </c>
      <c r="JQ46">
        <v>1.7964580000000001E-2</v>
      </c>
      <c r="JR46">
        <v>0.95967329999999995</v>
      </c>
      <c r="JS46">
        <v>13.81317</v>
      </c>
      <c r="JT46">
        <v>7.9661369999999994E-5</v>
      </c>
      <c r="JU46">
        <v>1.7878850000000002E-2</v>
      </c>
      <c r="JV46">
        <v>0.95970540000000004</v>
      </c>
      <c r="JW46">
        <v>14.0932</v>
      </c>
      <c r="JX46">
        <v>7.8401060000000001E-5</v>
      </c>
      <c r="JY46">
        <v>1.7586350000000001E-2</v>
      </c>
      <c r="JZ46">
        <v>0.95973030000000004</v>
      </c>
      <c r="KA46">
        <v>13.52974</v>
      </c>
      <c r="KB46">
        <v>7.6294700000000007E-5</v>
      </c>
      <c r="KC46">
        <v>1.710242E-2</v>
      </c>
      <c r="KD46">
        <v>0.95975600000000005</v>
      </c>
      <c r="KE46">
        <v>12.67432</v>
      </c>
      <c r="KF46">
        <v>7.3702799999999995E-5</v>
      </c>
      <c r="KG46">
        <v>1.651507E-2</v>
      </c>
      <c r="KH46">
        <v>0.95975120000000003</v>
      </c>
      <c r="KI46">
        <v>11.8271</v>
      </c>
      <c r="KJ46">
        <v>7.0882089999999996E-5</v>
      </c>
      <c r="KK46">
        <v>1.587684E-2</v>
      </c>
      <c r="KL46">
        <v>0.95954810000000001</v>
      </c>
      <c r="KM46">
        <v>11.841139999999999</v>
      </c>
      <c r="KN46">
        <v>6.8173630000000003E-5</v>
      </c>
      <c r="KO46">
        <v>1.5265280000000001E-2</v>
      </c>
      <c r="KP46">
        <v>0.95910810000000002</v>
      </c>
      <c r="KQ46">
        <v>12.479100000000001</v>
      </c>
      <c r="KR46">
        <v>6.6753220000000005E-5</v>
      </c>
      <c r="KS46">
        <v>1.493425E-2</v>
      </c>
      <c r="KT46">
        <v>0.95847079999999996</v>
      </c>
      <c r="KU46">
        <v>13.774330000000001</v>
      </c>
      <c r="KV46">
        <v>6.7787110000000001E-5</v>
      </c>
      <c r="KW46">
        <v>1.515822E-2</v>
      </c>
      <c r="KX46">
        <v>0.95769510000000002</v>
      </c>
      <c r="KY46">
        <v>15.095739999999999</v>
      </c>
      <c r="KZ46">
        <v>6.9049280000000002E-5</v>
      </c>
      <c r="LA46">
        <v>1.545412E-2</v>
      </c>
      <c r="LB46">
        <v>0.95679349999999996</v>
      </c>
      <c r="LC46">
        <v>15.3697</v>
      </c>
      <c r="LD46">
        <v>6.8830970000000003E-5</v>
      </c>
      <c r="LE46">
        <v>1.5424820000000001E-2</v>
      </c>
      <c r="LF46">
        <v>0.95591289999999995</v>
      </c>
      <c r="LG46">
        <v>14.726100000000001</v>
      </c>
      <c r="LH46">
        <v>6.7347239999999994E-5</v>
      </c>
      <c r="LI46">
        <v>1.5108180000000001E-2</v>
      </c>
      <c r="LJ46">
        <v>0.95496329999999996</v>
      </c>
      <c r="LK46">
        <v>13.52792</v>
      </c>
      <c r="LL46">
        <v>6.5124579999999995E-5</v>
      </c>
      <c r="LM46">
        <v>1.462373E-2</v>
      </c>
      <c r="LN46">
        <v>0.95406650000000004</v>
      </c>
      <c r="LO46">
        <v>12.37101</v>
      </c>
      <c r="LP46">
        <v>6.2582360000000003E-5</v>
      </c>
      <c r="LQ46">
        <v>1.40643E-2</v>
      </c>
      <c r="LR46">
        <v>0.95330300000000001</v>
      </c>
      <c r="LS46">
        <v>12.28661</v>
      </c>
      <c r="LT46">
        <v>5.9988760000000001E-5</v>
      </c>
      <c r="LU46">
        <v>1.3491599999999999E-2</v>
      </c>
      <c r="LV46">
        <v>0.95273339999999995</v>
      </c>
      <c r="LW46">
        <v>12.9048</v>
      </c>
      <c r="LX46">
        <v>5.6624849999999997E-5</v>
      </c>
      <c r="LY46">
        <v>1.2751500000000001E-2</v>
      </c>
      <c r="LZ46">
        <v>0.95245389999999996</v>
      </c>
      <c r="MA46">
        <v>14.15062</v>
      </c>
      <c r="MB46">
        <v>5.1659839999999999E-5</v>
      </c>
      <c r="MC46">
        <v>1.1647060000000001E-2</v>
      </c>
      <c r="MD46">
        <v>0.95227070000000003</v>
      </c>
      <c r="ME46">
        <v>15.40701</v>
      </c>
      <c r="MF46">
        <v>4.6665429999999997E-5</v>
      </c>
      <c r="MG46">
        <v>1.052122E-2</v>
      </c>
      <c r="MH46">
        <v>0.95216619999999996</v>
      </c>
      <c r="MI46">
        <v>15.600669999999999</v>
      </c>
      <c r="MJ46">
        <v>4.2850569999999997E-5</v>
      </c>
      <c r="MK46">
        <v>9.6574239999999995E-3</v>
      </c>
      <c r="ML46">
        <v>0.95208139999999997</v>
      </c>
      <c r="MM46">
        <v>14.79217</v>
      </c>
      <c r="MN46">
        <v>4.0185149999999999E-5</v>
      </c>
      <c r="MO46">
        <v>9.0530890000000003E-3</v>
      </c>
      <c r="MP46">
        <v>0.95208470000000001</v>
      </c>
      <c r="MQ46">
        <v>13.49395</v>
      </c>
      <c r="MR46">
        <v>3.8194939999999999E-5</v>
      </c>
      <c r="MS46">
        <v>8.6030480000000003E-3</v>
      </c>
      <c r="MT46">
        <v>0.95213570000000003</v>
      </c>
      <c r="MU46">
        <v>12.290419999999999</v>
      </c>
      <c r="MV46">
        <v>3.6570260000000002E-5</v>
      </c>
      <c r="MW46">
        <v>8.2360109999999997E-3</v>
      </c>
      <c r="MX46">
        <v>0.95243029999999995</v>
      </c>
      <c r="MY46">
        <v>11.92459</v>
      </c>
      <c r="MZ46">
        <v>3.5110459999999999E-5</v>
      </c>
      <c r="NA46">
        <v>7.9066420000000002E-3</v>
      </c>
      <c r="NB46">
        <v>0.95306610000000003</v>
      </c>
      <c r="NC46">
        <v>11.787179999999999</v>
      </c>
      <c r="ND46">
        <v>3.2842010000000002E-5</v>
      </c>
      <c r="NE46">
        <v>7.4031840000000002E-3</v>
      </c>
      <c r="NF46">
        <v>0.95404750000000005</v>
      </c>
      <c r="NG46">
        <v>12.858219999999999</v>
      </c>
      <c r="NH46">
        <v>2.8639240000000001E-5</v>
      </c>
      <c r="NI46">
        <v>6.462705E-3</v>
      </c>
      <c r="NJ46">
        <v>0.9552889</v>
      </c>
      <c r="NK46">
        <v>13.78866</v>
      </c>
      <c r="NL46">
        <v>2.4299280000000002E-5</v>
      </c>
      <c r="NM46">
        <v>5.4770440000000004E-3</v>
      </c>
      <c r="NN46">
        <v>0.95658670000000001</v>
      </c>
      <c r="NO46">
        <v>13.98578</v>
      </c>
      <c r="NP46">
        <v>2.1253040000000001E-5</v>
      </c>
      <c r="NQ46">
        <v>4.7793660000000002E-3</v>
      </c>
      <c r="NR46">
        <v>0.95793589999999995</v>
      </c>
      <c r="NS46">
        <v>13.67249</v>
      </c>
      <c r="NT46">
        <v>1.944896E-5</v>
      </c>
      <c r="NU46">
        <v>4.3633650000000001E-3</v>
      </c>
      <c r="NV46">
        <v>0.95938829999999997</v>
      </c>
      <c r="NW46">
        <v>12.99314</v>
      </c>
      <c r="NX46">
        <v>1.8365390000000001E-5</v>
      </c>
      <c r="NY46">
        <v>4.1125679999999996E-3</v>
      </c>
      <c r="NZ46">
        <v>0.96067360000000002</v>
      </c>
      <c r="OA46">
        <v>12.31861</v>
      </c>
      <c r="OB46">
        <v>1.7617739999999998E-5</v>
      </c>
      <c r="OC46">
        <v>3.9395719999999997E-3</v>
      </c>
      <c r="OD46">
        <v>0.96169249999999995</v>
      </c>
      <c r="OE46">
        <v>12.58414</v>
      </c>
      <c r="OF46">
        <v>1.7058439999999999E-5</v>
      </c>
      <c r="OG46">
        <v>3.8089420000000001E-3</v>
      </c>
      <c r="OH46">
        <v>0.96218060000000005</v>
      </c>
      <c r="OI46">
        <v>13.530139999999999</v>
      </c>
      <c r="OJ46">
        <v>1.7697690000000001E-5</v>
      </c>
      <c r="OK46">
        <v>3.9357740000000004E-3</v>
      </c>
    </row>
    <row r="47" spans="1:401" x14ac:dyDescent="0.35">
      <c r="A47">
        <v>50</v>
      </c>
      <c r="B47" t="s">
        <v>4</v>
      </c>
      <c r="C47" t="s">
        <v>24</v>
      </c>
      <c r="D47" t="s">
        <v>52</v>
      </c>
      <c r="E47">
        <v>822.63080000000002</v>
      </c>
      <c r="F47">
        <v>1.1278440000000001</v>
      </c>
      <c r="G47">
        <v>12.5693</v>
      </c>
      <c r="H47">
        <v>8.9340820000000001</v>
      </c>
      <c r="I47">
        <v>1622.7180000000001</v>
      </c>
      <c r="J47">
        <v>1.132247</v>
      </c>
      <c r="K47">
        <v>13.18605</v>
      </c>
      <c r="L47">
        <v>235.22300000000001</v>
      </c>
      <c r="M47">
        <v>56060</v>
      </c>
      <c r="N47">
        <v>1.1365559999999999</v>
      </c>
      <c r="O47">
        <v>14.00356</v>
      </c>
      <c r="P47">
        <v>53.35369</v>
      </c>
      <c r="Q47">
        <v>14202.26</v>
      </c>
      <c r="R47">
        <v>1.140625</v>
      </c>
      <c r="S47">
        <v>14.86633</v>
      </c>
      <c r="T47">
        <v>2.068352</v>
      </c>
      <c r="U47">
        <v>578.14940000000001</v>
      </c>
      <c r="V47">
        <v>1.1446609999999999</v>
      </c>
      <c r="W47">
        <v>15.473879999999999</v>
      </c>
      <c r="X47">
        <v>0.106365</v>
      </c>
      <c r="Y47">
        <v>27.109649999999998</v>
      </c>
      <c r="Z47">
        <v>1.148485</v>
      </c>
      <c r="AA47">
        <v>15.15846</v>
      </c>
      <c r="AB47" s="1">
        <v>6.5264600000000006E-2</v>
      </c>
      <c r="AC47">
        <v>15.64456</v>
      </c>
      <c r="AD47">
        <v>1.1523639999999999</v>
      </c>
      <c r="AE47">
        <v>14.34742</v>
      </c>
      <c r="AF47" s="1">
        <v>5.7364070000000003E-2</v>
      </c>
      <c r="AG47">
        <v>13.70248</v>
      </c>
      <c r="AH47">
        <v>1.1555390000000001</v>
      </c>
      <c r="AI47">
        <v>13.486940000000001</v>
      </c>
      <c r="AJ47" s="1">
        <v>5.1311719999999998E-2</v>
      </c>
      <c r="AK47" s="1">
        <v>12.24065</v>
      </c>
      <c r="AL47">
        <v>1.1584810000000001</v>
      </c>
      <c r="AM47">
        <v>12.79557</v>
      </c>
      <c r="AN47" s="1">
        <v>4.5956999999999998E-2</v>
      </c>
      <c r="AO47" s="1">
        <v>10.94533</v>
      </c>
      <c r="AP47">
        <v>1.1611929999999999</v>
      </c>
      <c r="AQ47">
        <v>13.132250000000001</v>
      </c>
      <c r="AR47" s="1">
        <v>4.1856329999999997E-2</v>
      </c>
      <c r="AS47" s="1">
        <v>9.9498099999999994</v>
      </c>
      <c r="AT47">
        <v>1.1640779999999999</v>
      </c>
      <c r="AU47">
        <v>14.0578</v>
      </c>
      <c r="AV47" s="1">
        <v>3.9326310000000003E-2</v>
      </c>
      <c r="AW47" s="1">
        <v>9.3297109999999996</v>
      </c>
      <c r="AX47">
        <v>1.1669419999999999</v>
      </c>
      <c r="AY47">
        <v>14.998570000000001</v>
      </c>
      <c r="AZ47" s="1">
        <v>3.7123910000000003E-2</v>
      </c>
      <c r="BA47" s="1">
        <v>8.8016279999999991</v>
      </c>
      <c r="BB47">
        <v>1.170051</v>
      </c>
      <c r="BC47">
        <v>15.726100000000001</v>
      </c>
      <c r="BD47" s="1">
        <v>3.4685720000000003E-2</v>
      </c>
      <c r="BE47" s="1">
        <v>8.2181219999999993</v>
      </c>
      <c r="BF47">
        <v>1.1730670000000001</v>
      </c>
      <c r="BG47">
        <v>15.409000000000001</v>
      </c>
      <c r="BH47" s="1">
        <v>3.2158489999999998E-2</v>
      </c>
      <c r="BI47" s="1">
        <v>7.6138649999999997</v>
      </c>
      <c r="BJ47">
        <v>1.176512</v>
      </c>
      <c r="BK47">
        <v>14.52529</v>
      </c>
      <c r="BL47" s="1">
        <v>2.9719849999999999E-2</v>
      </c>
      <c r="BM47" s="1">
        <v>7.02759</v>
      </c>
      <c r="BN47">
        <v>1.180045</v>
      </c>
      <c r="BO47">
        <v>13.553419999999999</v>
      </c>
      <c r="BP47" s="1">
        <v>2.7498180000000001E-2</v>
      </c>
      <c r="BQ47" s="1">
        <v>6.493932</v>
      </c>
      <c r="BR47">
        <v>1.1837040000000001</v>
      </c>
      <c r="BS47">
        <v>12.80871</v>
      </c>
      <c r="BT47" s="1">
        <v>2.53542E-2</v>
      </c>
      <c r="BU47" s="1">
        <v>5.9814020000000001</v>
      </c>
      <c r="BV47">
        <v>1.188142</v>
      </c>
      <c r="BW47">
        <v>12.91403</v>
      </c>
      <c r="BX47" s="1">
        <v>2.4287989999999999E-2</v>
      </c>
      <c r="BY47" s="1">
        <v>5.7009740000000004</v>
      </c>
      <c r="BZ47">
        <v>1.1942569999999999</v>
      </c>
      <c r="CA47">
        <v>13.18146</v>
      </c>
      <c r="CB47" s="1">
        <v>2.7342430000000001E-2</v>
      </c>
      <c r="CC47" s="1">
        <v>6.3811939999999998</v>
      </c>
      <c r="CD47">
        <v>1.195422</v>
      </c>
      <c r="CE47">
        <v>13.64982</v>
      </c>
      <c r="CF47" s="1">
        <v>3.0247429999999999E-2</v>
      </c>
      <c r="CG47" s="1">
        <v>7.0912280000000001</v>
      </c>
      <c r="CH47">
        <v>1.19489</v>
      </c>
      <c r="CI47">
        <v>13.66905</v>
      </c>
      <c r="CJ47" s="1">
        <v>3.022584E-2</v>
      </c>
      <c r="CK47" s="1">
        <v>7.1257039999999998</v>
      </c>
      <c r="CL47">
        <v>1.1945650000000001</v>
      </c>
      <c r="CM47">
        <v>13.18946</v>
      </c>
      <c r="CN47" s="1">
        <v>2.83501E-2</v>
      </c>
      <c r="CO47" s="1">
        <v>6.7059069999999998</v>
      </c>
      <c r="CP47">
        <v>1.193959</v>
      </c>
      <c r="CQ47">
        <v>12.52336</v>
      </c>
      <c r="CR47" s="1">
        <v>2.593548E-2</v>
      </c>
      <c r="CS47" s="1">
        <v>6.1544759999999998</v>
      </c>
      <c r="CT47">
        <v>1.1932799999999999</v>
      </c>
      <c r="CU47">
        <v>11.80139</v>
      </c>
      <c r="CV47" s="1">
        <v>2.3289710000000002E-2</v>
      </c>
      <c r="CW47" s="1">
        <v>5.5423239999999998</v>
      </c>
      <c r="CX47">
        <v>1.192321</v>
      </c>
      <c r="CY47">
        <v>11.260450000000001</v>
      </c>
      <c r="CZ47" s="1">
        <v>2.0823709999999999E-2</v>
      </c>
      <c r="DA47" s="1">
        <v>4.9693420000000001</v>
      </c>
      <c r="DB47">
        <v>1.190966</v>
      </c>
      <c r="DC47">
        <v>11.547560000000001</v>
      </c>
      <c r="DD47" s="1">
        <v>1.853637E-2</v>
      </c>
      <c r="DE47" s="1">
        <v>4.4386570000000001</v>
      </c>
      <c r="DF47">
        <v>1.1894229999999999</v>
      </c>
      <c r="DG47">
        <v>11.706300000000001</v>
      </c>
      <c r="DH47" s="1">
        <v>1.640552E-2</v>
      </c>
      <c r="DI47" s="1">
        <v>3.9422649999999999</v>
      </c>
      <c r="DJ47">
        <v>1.1887220000000001</v>
      </c>
      <c r="DK47">
        <v>12.259</v>
      </c>
      <c r="DL47" s="1">
        <v>1.452257E-2</v>
      </c>
      <c r="DM47" s="1">
        <v>3.4982880000000001</v>
      </c>
      <c r="DN47">
        <v>1.1877530000000001</v>
      </c>
      <c r="DO47">
        <v>12.714410000000001</v>
      </c>
      <c r="DP47" s="1">
        <v>1.2950649999999999E-2</v>
      </c>
      <c r="DQ47" s="1">
        <v>3.1272790000000001</v>
      </c>
      <c r="DR47">
        <v>1.185554</v>
      </c>
      <c r="DS47">
        <v>12.56922</v>
      </c>
      <c r="DT47" s="1">
        <v>1.148508E-2</v>
      </c>
      <c r="DU47" s="1">
        <v>2.7845219999999999</v>
      </c>
      <c r="DV47">
        <v>1.18136</v>
      </c>
      <c r="DW47">
        <v>12.02779</v>
      </c>
      <c r="DX47" s="1">
        <v>1.008849E-2</v>
      </c>
      <c r="DY47" s="1">
        <v>2.4565640000000002</v>
      </c>
      <c r="DZ47">
        <v>1.177246</v>
      </c>
      <c r="EA47">
        <v>11.387230000000001</v>
      </c>
      <c r="EB47" s="1">
        <v>8.8577059999999999E-3</v>
      </c>
      <c r="EC47" s="1">
        <v>2.1661009999999998</v>
      </c>
      <c r="ED47">
        <v>1.172755</v>
      </c>
      <c r="EE47">
        <v>10.96636</v>
      </c>
      <c r="EF47" s="1">
        <v>7.7878449999999998E-3</v>
      </c>
      <c r="EG47" s="1">
        <v>1.9124460000000001</v>
      </c>
      <c r="EH47">
        <v>1.167414</v>
      </c>
      <c r="EI47">
        <v>11.524100000000001</v>
      </c>
      <c r="EJ47" s="1">
        <v>6.8372579999999997E-3</v>
      </c>
      <c r="EK47" s="1">
        <v>1.687778</v>
      </c>
      <c r="EL47">
        <v>1.161535</v>
      </c>
      <c r="EM47">
        <v>12.373060000000001</v>
      </c>
      <c r="EN47" s="1">
        <v>5.9768360000000001E-3</v>
      </c>
      <c r="EO47" s="1">
        <v>1.483752</v>
      </c>
      <c r="EP47">
        <v>1.1553100000000001</v>
      </c>
      <c r="EQ47">
        <v>13.674049999999999</v>
      </c>
      <c r="ER47" s="1">
        <v>5.2172750000000004E-3</v>
      </c>
      <c r="ES47" s="1">
        <v>1.3023480000000001</v>
      </c>
      <c r="ET47">
        <v>1.148639</v>
      </c>
      <c r="EU47">
        <v>14.92235</v>
      </c>
      <c r="EV47" s="1">
        <v>4.5708199999999997E-3</v>
      </c>
      <c r="EW47" s="1">
        <v>1.147418</v>
      </c>
      <c r="EX47">
        <v>1.142906</v>
      </c>
      <c r="EY47">
        <v>15.030150000000001</v>
      </c>
      <c r="EZ47" s="1">
        <v>4.0020469999999999E-3</v>
      </c>
      <c r="FA47" s="1">
        <v>1.009225</v>
      </c>
      <c r="FB47">
        <v>1.136471</v>
      </c>
      <c r="FC47">
        <v>14.27347</v>
      </c>
      <c r="FD47" s="1">
        <v>3.4835310000000002E-3</v>
      </c>
      <c r="FE47" s="1">
        <v>0.88300469999999998</v>
      </c>
      <c r="FF47">
        <v>1.1306959999999999</v>
      </c>
      <c r="FG47">
        <v>13.265930000000001</v>
      </c>
      <c r="FH47" s="1">
        <v>2.9979099999999999E-3</v>
      </c>
      <c r="FI47" s="1">
        <v>0.76408849999999995</v>
      </c>
      <c r="FJ47">
        <v>1.128946</v>
      </c>
      <c r="FK47">
        <v>12.313610000000001</v>
      </c>
      <c r="FL47" s="1">
        <v>2.561219E-3</v>
      </c>
      <c r="FM47" s="1">
        <v>0.65539879999999995</v>
      </c>
      <c r="FN47">
        <v>1.127842</v>
      </c>
      <c r="FO47">
        <v>12.247389999999999</v>
      </c>
      <c r="FP47" s="1">
        <v>2.178634E-3</v>
      </c>
      <c r="FQ47" s="1">
        <v>0.55921189999999998</v>
      </c>
      <c r="FR47">
        <v>1.127227</v>
      </c>
      <c r="FS47">
        <v>12.8527</v>
      </c>
      <c r="FT47" s="1">
        <v>1.7970340000000001E-3</v>
      </c>
      <c r="FU47" s="1">
        <v>0.46334370000000002</v>
      </c>
      <c r="FV47">
        <v>1.1266910000000001</v>
      </c>
      <c r="FW47">
        <v>13.97791</v>
      </c>
      <c r="FX47" s="1">
        <v>1.3455780000000001E-3</v>
      </c>
      <c r="FY47" s="1">
        <v>0.34878300000000001</v>
      </c>
      <c r="FZ47">
        <v>1.1262810000000001</v>
      </c>
      <c r="GA47">
        <v>15.2478</v>
      </c>
      <c r="GB47" s="1">
        <v>9.3469270000000001E-4</v>
      </c>
      <c r="GC47" s="1">
        <v>0.2426073</v>
      </c>
      <c r="GD47">
        <v>1.1258809999999999</v>
      </c>
      <c r="GE47">
        <v>15.388680000000001</v>
      </c>
      <c r="GF47" s="1">
        <v>6.5540580000000002E-4</v>
      </c>
      <c r="GG47" s="1">
        <v>0.16956289999999999</v>
      </c>
      <c r="GH47">
        <v>1.1254580000000001</v>
      </c>
      <c r="GI47">
        <v>14.77153</v>
      </c>
      <c r="GJ47" s="1">
        <v>4.9393729999999995E-4</v>
      </c>
      <c r="GK47" s="1">
        <v>0.12708469999999999</v>
      </c>
      <c r="GL47">
        <v>1.12507</v>
      </c>
      <c r="GM47">
        <v>13.762309999999999</v>
      </c>
      <c r="GN47" s="1">
        <v>4.0226589999999999E-4</v>
      </c>
      <c r="GO47" s="1">
        <v>0.1029679</v>
      </c>
      <c r="GP47">
        <v>1.1247069999999999</v>
      </c>
      <c r="GQ47">
        <v>12.6813</v>
      </c>
      <c r="GR47" s="1">
        <v>3.4706370000000002E-4</v>
      </c>
      <c r="GS47" s="1">
        <v>8.8443949999999993E-2</v>
      </c>
      <c r="GT47">
        <v>1.1244449999999999</v>
      </c>
      <c r="GU47">
        <v>12.003550000000001</v>
      </c>
      <c r="GV47" s="1">
        <v>3.1008460000000001E-4</v>
      </c>
      <c r="GW47" s="1">
        <v>7.8733789999999998E-2</v>
      </c>
      <c r="GX47">
        <v>1.1242669999999999</v>
      </c>
      <c r="GY47">
        <v>12.363670000000001</v>
      </c>
      <c r="GZ47" s="1">
        <v>2.7807690000000002E-4</v>
      </c>
      <c r="HA47" s="1">
        <v>7.0480349999999997E-2</v>
      </c>
      <c r="HB47">
        <v>1.12422</v>
      </c>
      <c r="HC47">
        <v>12.866680000000001</v>
      </c>
      <c r="HD47" s="1">
        <v>2.412297E-4</v>
      </c>
      <c r="HE47" s="1">
        <v>6.1059469999999998E-2</v>
      </c>
      <c r="HF47">
        <v>1.124239</v>
      </c>
      <c r="HG47">
        <v>13.37678</v>
      </c>
      <c r="HH47" s="1">
        <v>2.0680420000000001E-4</v>
      </c>
      <c r="HI47" s="1">
        <v>5.2161539999999999E-2</v>
      </c>
      <c r="HJ47">
        <v>1.1242369999999999</v>
      </c>
      <c r="HK47">
        <v>13.428380000000001</v>
      </c>
      <c r="HL47">
        <v>1.8199310000000001E-4</v>
      </c>
      <c r="HM47" s="1">
        <v>4.5673060000000001E-2</v>
      </c>
      <c r="HN47">
        <v>1.124233</v>
      </c>
      <c r="HO47">
        <v>13.100210000000001</v>
      </c>
      <c r="HP47">
        <v>1.652116E-4</v>
      </c>
      <c r="HQ47" s="1">
        <v>4.1265419999999997E-2</v>
      </c>
      <c r="HR47">
        <v>1.1241810000000001</v>
      </c>
      <c r="HS47">
        <v>12.32447</v>
      </c>
      <c r="HT47">
        <v>1.5321820000000001E-4</v>
      </c>
      <c r="HU47" s="1">
        <v>3.8107219999999997E-2</v>
      </c>
      <c r="HV47">
        <v>1.124209</v>
      </c>
      <c r="HW47">
        <v>11.42305</v>
      </c>
      <c r="HX47">
        <v>1.4395630000000001E-4</v>
      </c>
      <c r="HY47" s="1">
        <v>3.5658660000000002E-2</v>
      </c>
      <c r="HZ47">
        <v>1.1242620000000001</v>
      </c>
      <c r="IA47">
        <v>11.04583</v>
      </c>
      <c r="IB47">
        <v>1.362682E-4</v>
      </c>
      <c r="IC47" s="1">
        <v>3.3624050000000003E-2</v>
      </c>
      <c r="ID47">
        <v>1.1243080000000001</v>
      </c>
      <c r="IE47">
        <v>11.44422</v>
      </c>
      <c r="IF47">
        <v>1.2832260000000001E-4</v>
      </c>
      <c r="IG47" s="1">
        <v>3.1563479999999998E-2</v>
      </c>
      <c r="IH47">
        <v>1.1244590000000001</v>
      </c>
      <c r="II47">
        <v>11.99868</v>
      </c>
      <c r="IJ47">
        <v>1.1862049999999999E-4</v>
      </c>
      <c r="IK47">
        <v>2.908411E-2</v>
      </c>
      <c r="IL47">
        <v>1.124622</v>
      </c>
      <c r="IM47">
        <v>12.810499999999999</v>
      </c>
      <c r="IN47">
        <v>1.0913369999999999E-4</v>
      </c>
      <c r="IO47">
        <v>2.6656559999999999E-2</v>
      </c>
      <c r="IP47">
        <v>1.124716</v>
      </c>
      <c r="IQ47">
        <v>12.99206</v>
      </c>
      <c r="IR47">
        <v>1.0152489999999999E-4</v>
      </c>
      <c r="IS47">
        <v>2.4701609999999999E-2</v>
      </c>
      <c r="IT47">
        <v>1.124898</v>
      </c>
      <c r="IU47">
        <v>12.84281</v>
      </c>
      <c r="IV47">
        <v>9.5662219999999995E-5</v>
      </c>
      <c r="IW47">
        <v>2.3192009999999999E-2</v>
      </c>
      <c r="IX47">
        <v>1.12497</v>
      </c>
      <c r="IY47">
        <v>12.290459999999999</v>
      </c>
      <c r="IZ47">
        <v>9.0932600000000004E-5</v>
      </c>
      <c r="JA47">
        <v>2.1977839999999998E-2</v>
      </c>
      <c r="JB47">
        <v>1.1251629999999999</v>
      </c>
      <c r="JC47">
        <v>11.5397</v>
      </c>
      <c r="JD47">
        <v>8.6811900000000001E-5</v>
      </c>
      <c r="JE47">
        <v>2.0925200000000001E-2</v>
      </c>
      <c r="JF47">
        <v>1.125289</v>
      </c>
      <c r="JG47">
        <v>11.63763</v>
      </c>
      <c r="JH47">
        <v>8.3202769999999993E-5</v>
      </c>
      <c r="JI47">
        <v>2.0010300000000002E-2</v>
      </c>
      <c r="JJ47">
        <v>1.1252610000000001</v>
      </c>
      <c r="JK47">
        <v>12.033989999999999</v>
      </c>
      <c r="JL47">
        <v>8.0669460000000001E-5</v>
      </c>
      <c r="JM47">
        <v>1.9348870000000001E-2</v>
      </c>
      <c r="JN47">
        <v>1.1253029999999999</v>
      </c>
      <c r="JO47">
        <v>12.7905</v>
      </c>
      <c r="JP47">
        <v>7.9980889999999998E-5</v>
      </c>
      <c r="JQ47">
        <v>1.914078E-2</v>
      </c>
      <c r="JR47">
        <v>1.1253329999999999</v>
      </c>
      <c r="JS47">
        <v>13.84027</v>
      </c>
      <c r="JT47">
        <v>7.9710009999999995E-5</v>
      </c>
      <c r="JU47">
        <v>1.905842E-2</v>
      </c>
      <c r="JV47">
        <v>1.125265</v>
      </c>
      <c r="JW47">
        <v>14.1165</v>
      </c>
      <c r="JX47">
        <v>7.8518009999999997E-5</v>
      </c>
      <c r="JY47">
        <v>1.876773E-2</v>
      </c>
      <c r="JZ47">
        <v>1.1252800000000001</v>
      </c>
      <c r="KA47">
        <v>13.556240000000001</v>
      </c>
      <c r="KB47">
        <v>7.6451970000000004E-5</v>
      </c>
      <c r="KC47">
        <v>1.8265130000000001E-2</v>
      </c>
      <c r="KD47">
        <v>1.1253169999999999</v>
      </c>
      <c r="KE47">
        <v>12.72261</v>
      </c>
      <c r="KF47">
        <v>7.3887809999999995E-5</v>
      </c>
      <c r="KG47">
        <v>1.7647860000000001E-2</v>
      </c>
      <c r="KH47">
        <v>1.1252709999999999</v>
      </c>
      <c r="KI47">
        <v>11.896710000000001</v>
      </c>
      <c r="KJ47">
        <v>7.1068489999999998E-5</v>
      </c>
      <c r="KK47">
        <v>1.6969120000000001E-2</v>
      </c>
      <c r="KL47">
        <v>1.1251599999999999</v>
      </c>
      <c r="KM47">
        <v>11.949579999999999</v>
      </c>
      <c r="KN47">
        <v>6.8339850000000003E-5</v>
      </c>
      <c r="KO47">
        <v>1.6311889999999999E-2</v>
      </c>
      <c r="KP47">
        <v>1.1250199999999999</v>
      </c>
      <c r="KQ47">
        <v>12.54299</v>
      </c>
      <c r="KR47">
        <v>6.6766360000000002E-5</v>
      </c>
      <c r="KS47">
        <v>1.5914970000000001E-2</v>
      </c>
      <c r="KT47">
        <v>1.124798</v>
      </c>
      <c r="KU47">
        <v>13.81209</v>
      </c>
      <c r="KV47">
        <v>6.7680030000000005E-5</v>
      </c>
      <c r="KW47">
        <v>1.6113369999999998E-2</v>
      </c>
      <c r="KX47">
        <v>1.124479</v>
      </c>
      <c r="KY47">
        <v>15.11604</v>
      </c>
      <c r="KZ47">
        <v>6.9002610000000003E-5</v>
      </c>
      <c r="LA47">
        <v>1.6444779999999999E-2</v>
      </c>
      <c r="LB47">
        <v>1.1242030000000001</v>
      </c>
      <c r="LC47">
        <v>15.38429</v>
      </c>
      <c r="LD47">
        <v>6.8886069999999996E-5</v>
      </c>
      <c r="LE47">
        <v>1.644429E-2</v>
      </c>
      <c r="LF47">
        <v>1.1239110000000001</v>
      </c>
      <c r="LG47">
        <v>14.77122</v>
      </c>
      <c r="LH47">
        <v>6.7469309999999995E-5</v>
      </c>
      <c r="LI47">
        <v>1.6128170000000001E-2</v>
      </c>
      <c r="LJ47">
        <v>1.1236219999999999</v>
      </c>
      <c r="LK47">
        <v>13.61063</v>
      </c>
      <c r="LL47">
        <v>6.528293E-5</v>
      </c>
      <c r="LM47">
        <v>1.562329E-2</v>
      </c>
      <c r="LN47">
        <v>1.1233949999999999</v>
      </c>
      <c r="LO47">
        <v>12.47409</v>
      </c>
      <c r="LP47">
        <v>6.2749839999999996E-5</v>
      </c>
      <c r="LQ47">
        <v>1.5030470000000001E-2</v>
      </c>
      <c r="LR47">
        <v>1.123205</v>
      </c>
      <c r="LS47">
        <v>12.412710000000001</v>
      </c>
      <c r="LT47">
        <v>6.0166130000000002E-5</v>
      </c>
      <c r="LU47">
        <v>1.442275E-2</v>
      </c>
      <c r="LV47">
        <v>1.123124</v>
      </c>
      <c r="LW47">
        <v>12.973979999999999</v>
      </c>
      <c r="LX47">
        <v>5.6895879999999997E-5</v>
      </c>
      <c r="LY47">
        <v>1.366173E-2</v>
      </c>
      <c r="LZ47">
        <v>1.123081</v>
      </c>
      <c r="MA47">
        <v>14.19197</v>
      </c>
      <c r="MB47">
        <v>5.2010869999999998E-5</v>
      </c>
      <c r="MC47">
        <v>1.251217E-2</v>
      </c>
      <c r="MD47">
        <v>1.123108</v>
      </c>
      <c r="ME47">
        <v>15.42742</v>
      </c>
      <c r="MF47">
        <v>4.6965490000000002E-5</v>
      </c>
      <c r="MG47">
        <v>1.1298890000000001E-2</v>
      </c>
      <c r="MH47">
        <v>1.1230439999999999</v>
      </c>
      <c r="MI47">
        <v>15.62645</v>
      </c>
      <c r="MJ47">
        <v>4.3065880000000002E-5</v>
      </c>
      <c r="MK47">
        <v>1.0352689999999999E-2</v>
      </c>
      <c r="ML47">
        <v>1.1230059999999999</v>
      </c>
      <c r="MM47">
        <v>14.84234</v>
      </c>
      <c r="MN47">
        <v>4.0336300000000002E-5</v>
      </c>
      <c r="MO47">
        <v>9.6885059999999995E-3</v>
      </c>
      <c r="MP47">
        <v>1.123059</v>
      </c>
      <c r="MQ47">
        <v>13.579890000000001</v>
      </c>
      <c r="MR47">
        <v>3.8313579999999997E-5</v>
      </c>
      <c r="MS47">
        <v>9.1991030000000001E-3</v>
      </c>
      <c r="MT47">
        <v>1.123011</v>
      </c>
      <c r="MU47">
        <v>12.39152</v>
      </c>
      <c r="MV47">
        <v>3.6670440000000003E-5</v>
      </c>
      <c r="MW47">
        <v>8.8024639999999994E-3</v>
      </c>
      <c r="MX47">
        <v>1.1232260000000001</v>
      </c>
      <c r="MY47">
        <v>12.03651</v>
      </c>
      <c r="MZ47">
        <v>3.5210930000000001E-5</v>
      </c>
      <c r="NA47">
        <v>8.4512379999999998E-3</v>
      </c>
      <c r="NB47">
        <v>1.123499</v>
      </c>
      <c r="NC47">
        <v>11.81068</v>
      </c>
      <c r="ND47">
        <v>3.3052390000000002E-5</v>
      </c>
      <c r="NE47">
        <v>7.9471279999999995E-3</v>
      </c>
      <c r="NF47">
        <v>1.123899</v>
      </c>
      <c r="NG47">
        <v>12.898999999999999</v>
      </c>
      <c r="NH47">
        <v>2.8948190000000001E-5</v>
      </c>
      <c r="NI47">
        <v>6.9781610000000001E-3</v>
      </c>
      <c r="NJ47">
        <v>1.124285</v>
      </c>
      <c r="NK47">
        <v>13.81038</v>
      </c>
      <c r="NL47">
        <v>2.4554750000000001E-5</v>
      </c>
      <c r="NM47">
        <v>5.9137809999999999E-3</v>
      </c>
      <c r="NN47">
        <v>1.1247370000000001</v>
      </c>
      <c r="NO47">
        <v>14.002370000000001</v>
      </c>
      <c r="NP47">
        <v>2.1415400000000002E-5</v>
      </c>
      <c r="NQ47">
        <v>5.141886E-3</v>
      </c>
      <c r="NR47">
        <v>1.125095</v>
      </c>
      <c r="NS47">
        <v>13.69031</v>
      </c>
      <c r="NT47">
        <v>1.9542250000000001E-5</v>
      </c>
      <c r="NU47">
        <v>4.677011E-3</v>
      </c>
      <c r="NV47">
        <v>1.125562</v>
      </c>
      <c r="NW47">
        <v>13.039020000000001</v>
      </c>
      <c r="NX47">
        <v>1.842547E-5</v>
      </c>
      <c r="NY47">
        <v>4.3995750000000002E-3</v>
      </c>
      <c r="NZ47">
        <v>1.125894</v>
      </c>
      <c r="OA47">
        <v>12.401020000000001</v>
      </c>
      <c r="OB47">
        <v>1.7663200000000001E-5</v>
      </c>
      <c r="OC47">
        <v>4.2106289999999996E-3</v>
      </c>
      <c r="OD47">
        <v>1.1261080000000001</v>
      </c>
      <c r="OE47">
        <v>12.69999</v>
      </c>
      <c r="OF47">
        <v>1.7081770000000001E-5</v>
      </c>
      <c r="OG47">
        <v>4.0654180000000003E-3</v>
      </c>
      <c r="OH47">
        <v>1.1261270000000001</v>
      </c>
      <c r="OI47">
        <v>13.603949999999999</v>
      </c>
      <c r="OJ47">
        <v>1.758895E-5</v>
      </c>
      <c r="OK47">
        <v>4.1617039999999996E-3</v>
      </c>
    </row>
    <row r="48" spans="1:401" x14ac:dyDescent="0.35">
      <c r="A48">
        <v>51</v>
      </c>
      <c r="B48" t="s">
        <v>4</v>
      </c>
      <c r="C48" t="s">
        <v>24</v>
      </c>
      <c r="D48" t="s">
        <v>53</v>
      </c>
      <c r="E48">
        <v>805.71439999999996</v>
      </c>
      <c r="F48">
        <v>1.0121020000000001</v>
      </c>
      <c r="G48">
        <v>12.576090000000001</v>
      </c>
      <c r="H48">
        <v>4.9653330000000002</v>
      </c>
      <c r="I48">
        <v>866.29989999999998</v>
      </c>
      <c r="J48">
        <v>1.0118769999999999</v>
      </c>
      <c r="K48">
        <v>13.18568</v>
      </c>
      <c r="L48">
        <v>231.18029999999999</v>
      </c>
      <c r="M48">
        <v>50726.14</v>
      </c>
      <c r="N48">
        <v>1.011636</v>
      </c>
      <c r="O48">
        <v>13.997109999999999</v>
      </c>
      <c r="P48">
        <v>64.637379999999993</v>
      </c>
      <c r="Q48">
        <v>15477.54</v>
      </c>
      <c r="R48">
        <v>1.0114030000000001</v>
      </c>
      <c r="S48">
        <v>14.85918</v>
      </c>
      <c r="T48">
        <v>2.7393480000000001</v>
      </c>
      <c r="U48">
        <v>679.75660000000005</v>
      </c>
      <c r="V48">
        <v>1.0111319999999999</v>
      </c>
      <c r="W48">
        <v>15.49593</v>
      </c>
      <c r="X48">
        <v>0.120281</v>
      </c>
      <c r="Y48">
        <v>28.250060000000001</v>
      </c>
      <c r="Z48">
        <v>1.010826</v>
      </c>
      <c r="AA48">
        <v>15.20124</v>
      </c>
      <c r="AB48">
        <v>6.6030169999999999E-2</v>
      </c>
      <c r="AC48">
        <v>14.79327</v>
      </c>
      <c r="AD48">
        <v>1.0102409999999999</v>
      </c>
      <c r="AE48">
        <v>14.38696</v>
      </c>
      <c r="AF48" s="1">
        <v>5.7845510000000003E-2</v>
      </c>
      <c r="AG48">
        <v>12.95172</v>
      </c>
      <c r="AH48">
        <v>1.0093160000000001</v>
      </c>
      <c r="AI48">
        <v>13.527990000000001</v>
      </c>
      <c r="AJ48" s="1">
        <v>5.1738819999999998E-2</v>
      </c>
      <c r="AK48" s="1">
        <v>11.59737</v>
      </c>
      <c r="AL48">
        <v>1.008329</v>
      </c>
      <c r="AM48">
        <v>12.821809999999999</v>
      </c>
      <c r="AN48" s="1">
        <v>4.6308759999999997E-2</v>
      </c>
      <c r="AO48" s="1">
        <v>10.38885</v>
      </c>
      <c r="AP48">
        <v>1.007136</v>
      </c>
      <c r="AQ48">
        <v>13.145490000000001</v>
      </c>
      <c r="AR48" s="1">
        <v>4.2101840000000001E-2</v>
      </c>
      <c r="AS48" s="1">
        <v>9.4517609999999994</v>
      </c>
      <c r="AT48">
        <v>1.005833</v>
      </c>
      <c r="AU48">
        <v>14.0548</v>
      </c>
      <c r="AV48" s="1">
        <v>3.9480979999999999E-2</v>
      </c>
      <c r="AW48" s="1">
        <v>8.8693930000000005</v>
      </c>
      <c r="AX48">
        <v>1.004426</v>
      </c>
      <c r="AY48">
        <v>14.991020000000001</v>
      </c>
      <c r="AZ48" s="1">
        <v>3.7293340000000001E-2</v>
      </c>
      <c r="BA48" s="1">
        <v>8.393243</v>
      </c>
      <c r="BB48">
        <v>1.0029779999999999</v>
      </c>
      <c r="BC48">
        <v>15.74616</v>
      </c>
      <c r="BD48" s="1">
        <v>3.4868459999999997E-2</v>
      </c>
      <c r="BE48" s="1">
        <v>7.8626870000000002</v>
      </c>
      <c r="BF48">
        <v>1.0014860000000001</v>
      </c>
      <c r="BG48">
        <v>15.45237</v>
      </c>
      <c r="BH48" s="1">
        <v>3.2342549999999998E-2</v>
      </c>
      <c r="BI48" s="1">
        <v>7.3071859999999997</v>
      </c>
      <c r="BJ48">
        <v>1.0002040000000001</v>
      </c>
      <c r="BK48">
        <v>14.5784</v>
      </c>
      <c r="BL48" s="1">
        <v>2.9891250000000001E-2</v>
      </c>
      <c r="BM48" s="1">
        <v>6.7637010000000002</v>
      </c>
      <c r="BN48">
        <v>0.99893080000000001</v>
      </c>
      <c r="BO48">
        <v>13.605549999999999</v>
      </c>
      <c r="BP48" s="1">
        <v>2.765797E-2</v>
      </c>
      <c r="BQ48" s="1">
        <v>6.2680579999999999</v>
      </c>
      <c r="BR48">
        <v>0.99717999999999996</v>
      </c>
      <c r="BS48">
        <v>12.84431</v>
      </c>
      <c r="BT48" s="1">
        <v>2.5506709999999998E-2</v>
      </c>
      <c r="BU48" s="1">
        <v>5.792872</v>
      </c>
      <c r="BV48">
        <v>0.99442609999999998</v>
      </c>
      <c r="BW48">
        <v>12.92836</v>
      </c>
      <c r="BX48" s="1">
        <v>2.424279E-2</v>
      </c>
      <c r="BY48" s="1">
        <v>5.5083310000000001</v>
      </c>
      <c r="BZ48">
        <v>0.99092480000000005</v>
      </c>
      <c r="CA48">
        <v>13.17897</v>
      </c>
      <c r="CB48" s="1">
        <v>2.7047459999999999E-2</v>
      </c>
      <c r="CC48" s="1">
        <v>6.147996</v>
      </c>
      <c r="CD48">
        <v>0.9869502</v>
      </c>
      <c r="CE48">
        <v>13.658099999999999</v>
      </c>
      <c r="CF48" s="1">
        <v>3.0117419999999999E-2</v>
      </c>
      <c r="CG48" s="1">
        <v>6.9010540000000002</v>
      </c>
      <c r="CH48">
        <v>0.98280290000000003</v>
      </c>
      <c r="CI48">
        <v>13.68934</v>
      </c>
      <c r="CJ48" s="1">
        <v>3.0308439999999999E-2</v>
      </c>
      <c r="CK48" s="1">
        <v>7.0061609999999996</v>
      </c>
      <c r="CL48">
        <v>0.97793450000000004</v>
      </c>
      <c r="CM48">
        <v>13.226430000000001</v>
      </c>
      <c r="CN48" s="1">
        <v>2.8501930000000002E-2</v>
      </c>
      <c r="CO48" s="1">
        <v>6.638477</v>
      </c>
      <c r="CP48">
        <v>0.97269830000000002</v>
      </c>
      <c r="CQ48">
        <v>12.56419</v>
      </c>
      <c r="CR48" s="1">
        <v>2.6121990000000001E-2</v>
      </c>
      <c r="CS48" s="1">
        <v>6.1306399999999996</v>
      </c>
      <c r="CT48">
        <v>0.96722079999999999</v>
      </c>
      <c r="CU48">
        <v>11.844749999999999</v>
      </c>
      <c r="CV48" s="1">
        <v>2.3476650000000002E-2</v>
      </c>
      <c r="CW48" s="1">
        <v>5.5516860000000001</v>
      </c>
      <c r="CX48">
        <v>0.96148460000000002</v>
      </c>
      <c r="CY48">
        <v>11.285780000000001</v>
      </c>
      <c r="CZ48" s="1">
        <v>2.099556E-2</v>
      </c>
      <c r="DA48" s="1">
        <v>5.003158</v>
      </c>
      <c r="DB48">
        <v>0.95527019999999996</v>
      </c>
      <c r="DC48">
        <v>11.573779999999999</v>
      </c>
      <c r="DD48" s="1">
        <v>1.8698559999999999E-2</v>
      </c>
      <c r="DE48" s="1">
        <v>4.4935770000000002</v>
      </c>
      <c r="DF48">
        <v>0.94887849999999996</v>
      </c>
      <c r="DG48">
        <v>11.711510000000001</v>
      </c>
      <c r="DH48" s="1">
        <v>1.655448E-2</v>
      </c>
      <c r="DI48" s="1">
        <v>4.0129210000000004</v>
      </c>
      <c r="DJ48">
        <v>0.94364729999999997</v>
      </c>
      <c r="DK48">
        <v>12.258990000000001</v>
      </c>
      <c r="DL48" s="1">
        <v>1.4653660000000001E-2</v>
      </c>
      <c r="DM48" s="1">
        <v>3.579164</v>
      </c>
      <c r="DN48">
        <v>0.9380925</v>
      </c>
      <c r="DO48">
        <v>12.71734</v>
      </c>
      <c r="DP48" s="1">
        <v>1.3059869999999999E-2</v>
      </c>
      <c r="DQ48" s="1">
        <v>3.2146499999999998</v>
      </c>
      <c r="DR48">
        <v>0.93218429999999997</v>
      </c>
      <c r="DS48">
        <v>12.598990000000001</v>
      </c>
      <c r="DT48" s="1">
        <v>1.1595299999999999E-2</v>
      </c>
      <c r="DU48" s="1">
        <v>2.879883</v>
      </c>
      <c r="DV48">
        <v>0.92608610000000002</v>
      </c>
      <c r="DW48">
        <v>12.056850000000001</v>
      </c>
      <c r="DX48" s="1">
        <v>1.0187369999999999E-2</v>
      </c>
      <c r="DY48" s="1">
        <v>2.5529639999999998</v>
      </c>
      <c r="DZ48">
        <v>0.91991889999999998</v>
      </c>
      <c r="EA48">
        <v>11.42516</v>
      </c>
      <c r="EB48" s="1">
        <v>8.9466140000000003E-3</v>
      </c>
      <c r="EC48" s="1">
        <v>2.2624960000000001</v>
      </c>
      <c r="ED48">
        <v>0.91340909999999997</v>
      </c>
      <c r="EE48">
        <v>10.997299999999999</v>
      </c>
      <c r="EF48" s="1">
        <v>7.8639030000000002E-3</v>
      </c>
      <c r="EG48" s="1">
        <v>2.0069219999999999</v>
      </c>
      <c r="EH48">
        <v>0.90620540000000005</v>
      </c>
      <c r="EI48">
        <v>11.557869999999999</v>
      </c>
      <c r="EJ48" s="1">
        <v>6.9073540000000001E-3</v>
      </c>
      <c r="EK48" s="1">
        <v>1.781021</v>
      </c>
      <c r="EL48">
        <v>0.8984145</v>
      </c>
      <c r="EM48">
        <v>12.37776</v>
      </c>
      <c r="EN48" s="1">
        <v>6.0401459999999997E-3</v>
      </c>
      <c r="EO48" s="1">
        <v>1.5746370000000001</v>
      </c>
      <c r="EP48">
        <v>0.89046970000000003</v>
      </c>
      <c r="EQ48">
        <v>13.66333</v>
      </c>
      <c r="ER48" s="1">
        <v>5.2725130000000004E-3</v>
      </c>
      <c r="ES48" s="1">
        <v>1.3897710000000001</v>
      </c>
      <c r="ET48">
        <v>0.88242790000000004</v>
      </c>
      <c r="EU48">
        <v>14.926159999999999</v>
      </c>
      <c r="EV48" s="1">
        <v>4.618774E-3</v>
      </c>
      <c r="EW48" s="1">
        <v>1.2309490000000001</v>
      </c>
      <c r="EX48">
        <v>0.87584850000000003</v>
      </c>
      <c r="EY48">
        <v>15.07902</v>
      </c>
      <c r="EZ48" s="1">
        <v>4.0458300000000003E-3</v>
      </c>
      <c r="FA48" s="1">
        <v>1.089013</v>
      </c>
      <c r="FB48">
        <v>0.86888489999999996</v>
      </c>
      <c r="FC48">
        <v>14.32208</v>
      </c>
      <c r="FD48" s="1">
        <v>3.5244690000000001E-3</v>
      </c>
      <c r="FE48" s="1">
        <v>0.95882990000000001</v>
      </c>
      <c r="FF48">
        <v>0.86135919999999999</v>
      </c>
      <c r="FG48">
        <v>13.34614</v>
      </c>
      <c r="FH48" s="1">
        <v>3.0366270000000001E-3</v>
      </c>
      <c r="FI48" s="1">
        <v>0.8358563</v>
      </c>
      <c r="FJ48">
        <v>0.85322799999999999</v>
      </c>
      <c r="FK48">
        <v>12.39837</v>
      </c>
      <c r="FL48" s="1">
        <v>2.5961819999999998E-3</v>
      </c>
      <c r="FM48" s="1">
        <v>0.72325709999999999</v>
      </c>
      <c r="FN48">
        <v>0.84616579999999997</v>
      </c>
      <c r="FO48">
        <v>12.343310000000001</v>
      </c>
      <c r="FP48" s="1">
        <v>2.2098259999999998E-3</v>
      </c>
      <c r="FQ48" s="1">
        <v>0.62218150000000005</v>
      </c>
      <c r="FR48">
        <v>0.84079950000000003</v>
      </c>
      <c r="FS48">
        <v>12.88753</v>
      </c>
      <c r="FT48" s="1">
        <v>1.833524E-3</v>
      </c>
      <c r="FU48" s="1">
        <v>0.52151829999999999</v>
      </c>
      <c r="FV48">
        <v>0.83695640000000004</v>
      </c>
      <c r="FW48">
        <v>13.967700000000001</v>
      </c>
      <c r="FX48" s="1">
        <v>1.3866709999999999E-3</v>
      </c>
      <c r="FY48" s="1">
        <v>0.39832260000000003</v>
      </c>
      <c r="FZ48">
        <v>0.83425859999999996</v>
      </c>
      <c r="GA48">
        <v>15.24779</v>
      </c>
      <c r="GB48" s="1">
        <v>9.673355E-4</v>
      </c>
      <c r="GC48" s="1">
        <v>0.2792712</v>
      </c>
      <c r="GD48">
        <v>0.83228020000000003</v>
      </c>
      <c r="GE48">
        <v>15.425940000000001</v>
      </c>
      <c r="GF48" s="1">
        <v>6.7567630000000005E-4</v>
      </c>
      <c r="GG48" s="1">
        <v>0.19494829999999999</v>
      </c>
      <c r="GH48">
        <v>0.83074269999999995</v>
      </c>
      <c r="GI48">
        <v>14.83845</v>
      </c>
      <c r="GJ48" s="1">
        <v>5.0540959999999995E-4</v>
      </c>
      <c r="GK48" s="1">
        <v>0.1452543</v>
      </c>
      <c r="GL48">
        <v>0.82934770000000002</v>
      </c>
      <c r="GM48">
        <v>13.855409999999999</v>
      </c>
      <c r="GN48" s="1">
        <v>4.0894750000000001E-4</v>
      </c>
      <c r="GO48" s="1">
        <v>0.1170619</v>
      </c>
      <c r="GP48">
        <v>0.82812399999999997</v>
      </c>
      <c r="GQ48">
        <v>12.78312</v>
      </c>
      <c r="GR48" s="1">
        <v>3.512856E-4</v>
      </c>
      <c r="GS48" s="1">
        <v>0.1002075</v>
      </c>
      <c r="GT48">
        <v>0.82717929999999995</v>
      </c>
      <c r="GU48">
        <v>12.07593</v>
      </c>
      <c r="GV48" s="1">
        <v>3.131292E-4</v>
      </c>
      <c r="GW48" s="1">
        <v>8.9069670000000004E-2</v>
      </c>
      <c r="GX48">
        <v>0.82656719999999995</v>
      </c>
      <c r="GY48">
        <v>12.42498</v>
      </c>
      <c r="GZ48" s="1">
        <v>2.8123109999999998E-4</v>
      </c>
      <c r="HA48" s="1">
        <v>7.9886609999999997E-2</v>
      </c>
      <c r="HB48">
        <v>0.82618069999999999</v>
      </c>
      <c r="HC48">
        <v>12.8734</v>
      </c>
      <c r="HD48" s="1">
        <v>2.4475290000000003E-4</v>
      </c>
      <c r="HE48" s="1">
        <v>6.9472569999999997E-2</v>
      </c>
      <c r="HF48">
        <v>0.82595130000000005</v>
      </c>
      <c r="HG48">
        <v>13.3917</v>
      </c>
      <c r="HH48" s="1">
        <v>2.0968779999999999E-4</v>
      </c>
      <c r="HI48" s="1">
        <v>5.9341650000000003E-2</v>
      </c>
      <c r="HJ48">
        <v>0.8258643</v>
      </c>
      <c r="HK48">
        <v>13.4278</v>
      </c>
      <c r="HL48">
        <v>1.8396849999999999E-4</v>
      </c>
      <c r="HM48" s="1">
        <v>5.1808729999999997E-2</v>
      </c>
      <c r="HN48">
        <v>0.82579190000000002</v>
      </c>
      <c r="HO48">
        <v>13.145519999999999</v>
      </c>
      <c r="HP48">
        <v>1.665812E-4</v>
      </c>
      <c r="HQ48" s="1">
        <v>4.6689479999999998E-2</v>
      </c>
      <c r="HR48">
        <v>0.82577339999999999</v>
      </c>
      <c r="HS48">
        <v>12.39423</v>
      </c>
      <c r="HT48">
        <v>1.5424049999999999E-4</v>
      </c>
      <c r="HU48" s="1">
        <v>4.3043749999999999E-2</v>
      </c>
      <c r="HV48">
        <v>0.82577219999999996</v>
      </c>
      <c r="HW48">
        <v>11.4879</v>
      </c>
      <c r="HX48">
        <v>1.447818E-4</v>
      </c>
      <c r="HY48" s="1">
        <v>4.0239179999999999E-2</v>
      </c>
      <c r="HZ48">
        <v>0.82583589999999996</v>
      </c>
      <c r="IA48">
        <v>11.077859999999999</v>
      </c>
      <c r="IB48">
        <v>1.369911E-4</v>
      </c>
      <c r="IC48" s="1">
        <v>3.7923430000000001E-2</v>
      </c>
      <c r="ID48">
        <v>0.82601199999999997</v>
      </c>
      <c r="IE48">
        <v>11.466390000000001</v>
      </c>
      <c r="IF48">
        <v>1.2916969999999999E-4</v>
      </c>
      <c r="IG48" s="1">
        <v>3.5637670000000003E-2</v>
      </c>
      <c r="IH48">
        <v>0.82629189999999997</v>
      </c>
      <c r="II48">
        <v>11.994440000000001</v>
      </c>
      <c r="IJ48">
        <v>1.1958469999999999E-4</v>
      </c>
      <c r="IK48">
        <v>3.2884469999999999E-2</v>
      </c>
      <c r="IL48">
        <v>0.82658600000000004</v>
      </c>
      <c r="IM48">
        <v>12.80885</v>
      </c>
      <c r="IN48">
        <v>1.099775E-4</v>
      </c>
      <c r="IO48">
        <v>3.0123549999999999E-2</v>
      </c>
      <c r="IP48">
        <v>0.82691360000000003</v>
      </c>
      <c r="IQ48">
        <v>12.981260000000001</v>
      </c>
      <c r="IR48">
        <v>1.02175E-4</v>
      </c>
      <c r="IS48">
        <v>2.7869459999999999E-2</v>
      </c>
      <c r="IT48">
        <v>0.82728000000000002</v>
      </c>
      <c r="IU48">
        <v>12.853579999999999</v>
      </c>
      <c r="IV48">
        <v>9.6174859999999997E-5</v>
      </c>
      <c r="IW48">
        <v>2.61301E-2</v>
      </c>
      <c r="IX48">
        <v>0.8276135</v>
      </c>
      <c r="IY48">
        <v>12.34135</v>
      </c>
      <c r="IZ48">
        <v>9.1360629999999996E-5</v>
      </c>
      <c r="JA48">
        <v>2.4736689999999999E-2</v>
      </c>
      <c r="JB48">
        <v>0.82799389999999995</v>
      </c>
      <c r="JC48">
        <v>11.60028</v>
      </c>
      <c r="JD48">
        <v>8.7186960000000001E-5</v>
      </c>
      <c r="JE48">
        <v>2.3535750000000001E-2</v>
      </c>
      <c r="JF48">
        <v>0.82826610000000001</v>
      </c>
      <c r="JG48">
        <v>11.6951</v>
      </c>
      <c r="JH48">
        <v>8.3525710000000006E-5</v>
      </c>
      <c r="JI48">
        <v>2.2490449999999999E-2</v>
      </c>
      <c r="JJ48">
        <v>0.82849309999999998</v>
      </c>
      <c r="JK48">
        <v>12.04884</v>
      </c>
      <c r="JL48">
        <v>8.0840609999999994E-5</v>
      </c>
      <c r="JM48">
        <v>2.1705840000000001E-2</v>
      </c>
      <c r="JN48">
        <v>0.82859280000000002</v>
      </c>
      <c r="JO48">
        <v>12.77468</v>
      </c>
      <c r="JP48">
        <v>8.0005990000000005E-5</v>
      </c>
      <c r="JQ48">
        <v>2.1428389999999999E-2</v>
      </c>
      <c r="JR48">
        <v>0.82865120000000003</v>
      </c>
      <c r="JS48">
        <v>13.834540000000001</v>
      </c>
      <c r="JT48">
        <v>7.9769269999999993E-5</v>
      </c>
      <c r="JU48">
        <v>2.1341229999999999E-2</v>
      </c>
      <c r="JV48">
        <v>0.82868600000000003</v>
      </c>
      <c r="JW48">
        <v>14.1457</v>
      </c>
      <c r="JX48">
        <v>7.8672059999999999E-5</v>
      </c>
      <c r="JY48">
        <v>2.1040150000000001E-2</v>
      </c>
      <c r="JZ48">
        <v>0.82871720000000004</v>
      </c>
      <c r="KA48">
        <v>13.59055</v>
      </c>
      <c r="KB48">
        <v>7.6667000000000003E-5</v>
      </c>
      <c r="KC48">
        <v>2.049488E-2</v>
      </c>
      <c r="KD48">
        <v>0.82875620000000005</v>
      </c>
      <c r="KE48">
        <v>12.78261</v>
      </c>
      <c r="KF48">
        <v>7.4142039999999999E-5</v>
      </c>
      <c r="KG48">
        <v>1.981463E-2</v>
      </c>
      <c r="KH48">
        <v>0.82871790000000001</v>
      </c>
      <c r="KI48">
        <v>11.96072</v>
      </c>
      <c r="KJ48">
        <v>7.1326960000000001E-5</v>
      </c>
      <c r="KK48">
        <v>1.9057000000000001E-2</v>
      </c>
      <c r="KL48">
        <v>0.82857689999999995</v>
      </c>
      <c r="KM48">
        <v>12.03314</v>
      </c>
      <c r="KN48">
        <v>6.8576200000000003E-5</v>
      </c>
      <c r="KO48">
        <v>1.831779E-2</v>
      </c>
      <c r="KP48">
        <v>0.82819940000000003</v>
      </c>
      <c r="KQ48">
        <v>12.577529999999999</v>
      </c>
      <c r="KR48">
        <v>6.6809519999999999E-5</v>
      </c>
      <c r="KS48">
        <v>1.7829500000000002E-2</v>
      </c>
      <c r="KT48">
        <v>0.82769649999999995</v>
      </c>
      <c r="KU48">
        <v>13.80522</v>
      </c>
      <c r="KV48">
        <v>6.7534500000000002E-5</v>
      </c>
      <c r="KW48">
        <v>1.8004920000000001E-2</v>
      </c>
      <c r="KX48">
        <v>0.82706860000000004</v>
      </c>
      <c r="KY48">
        <v>15.10505</v>
      </c>
      <c r="KZ48">
        <v>6.8922309999999996E-5</v>
      </c>
      <c r="LA48">
        <v>1.8398749999999998E-2</v>
      </c>
      <c r="LB48">
        <v>0.82639669999999998</v>
      </c>
      <c r="LC48">
        <v>15.404909999999999</v>
      </c>
      <c r="LD48">
        <v>6.8948360000000003E-5</v>
      </c>
      <c r="LE48">
        <v>1.8447419999999999E-2</v>
      </c>
      <c r="LF48">
        <v>0.82567650000000004</v>
      </c>
      <c r="LG48">
        <v>14.82267</v>
      </c>
      <c r="LH48">
        <v>6.7629309999999994E-5</v>
      </c>
      <c r="LI48">
        <v>1.8131649999999999E-2</v>
      </c>
      <c r="LJ48">
        <v>0.82494109999999998</v>
      </c>
      <c r="LK48">
        <v>13.707839999999999</v>
      </c>
      <c r="LL48">
        <v>6.5496900000000006E-5</v>
      </c>
      <c r="LM48">
        <v>1.7591849999999999E-2</v>
      </c>
      <c r="LN48">
        <v>0.82423259999999998</v>
      </c>
      <c r="LO48">
        <v>12.568989999999999</v>
      </c>
      <c r="LP48">
        <v>6.2979880000000002E-5</v>
      </c>
      <c r="LQ48">
        <v>1.6942820000000001E-2</v>
      </c>
      <c r="LR48">
        <v>0.82364519999999997</v>
      </c>
      <c r="LS48">
        <v>12.51281</v>
      </c>
      <c r="LT48">
        <v>6.0406560000000003E-5</v>
      </c>
      <c r="LU48">
        <v>1.6272410000000001E-2</v>
      </c>
      <c r="LV48">
        <v>0.82323400000000002</v>
      </c>
      <c r="LW48">
        <v>13.0115</v>
      </c>
      <c r="LX48">
        <v>5.7255990000000001E-5</v>
      </c>
      <c r="LY48">
        <v>1.5454290000000001E-2</v>
      </c>
      <c r="LZ48">
        <v>0.82297929999999997</v>
      </c>
      <c r="MA48">
        <v>14.191940000000001</v>
      </c>
      <c r="MB48">
        <v>5.2495379999999997E-5</v>
      </c>
      <c r="MC48">
        <v>1.420222E-2</v>
      </c>
      <c r="MD48">
        <v>0.82284610000000002</v>
      </c>
      <c r="ME48">
        <v>15.41717</v>
      </c>
      <c r="MF48">
        <v>4.7392619999999999E-5</v>
      </c>
      <c r="MG48">
        <v>1.2827079999999999E-2</v>
      </c>
      <c r="MH48">
        <v>0.82277069999999997</v>
      </c>
      <c r="MI48">
        <v>15.659929999999999</v>
      </c>
      <c r="MJ48">
        <v>4.3375760000000003E-5</v>
      </c>
      <c r="MK48">
        <v>1.1731739999999999E-2</v>
      </c>
      <c r="ML48">
        <v>0.82274199999999997</v>
      </c>
      <c r="MM48">
        <v>14.901870000000001</v>
      </c>
      <c r="MN48">
        <v>4.0553270000000001E-5</v>
      </c>
      <c r="MO48">
        <v>1.0958900000000001E-2</v>
      </c>
      <c r="MP48">
        <v>0.82270770000000004</v>
      </c>
      <c r="MQ48">
        <v>13.682040000000001</v>
      </c>
      <c r="MR48">
        <v>3.8482119999999997E-5</v>
      </c>
      <c r="MS48">
        <v>1.039502E-2</v>
      </c>
      <c r="MT48">
        <v>0.82272330000000005</v>
      </c>
      <c r="MU48">
        <v>12.4872</v>
      </c>
      <c r="MV48">
        <v>3.6811869999999997E-5</v>
      </c>
      <c r="MW48">
        <v>9.940796E-3</v>
      </c>
      <c r="MX48">
        <v>0.82296309999999995</v>
      </c>
      <c r="MY48">
        <v>12.1496</v>
      </c>
      <c r="MZ48">
        <v>3.5348100000000001E-5</v>
      </c>
      <c r="NA48">
        <v>9.5428449999999995E-3</v>
      </c>
      <c r="NB48">
        <v>0.82350769999999995</v>
      </c>
      <c r="NC48">
        <v>11.829560000000001</v>
      </c>
      <c r="ND48">
        <v>3.3327600000000003E-5</v>
      </c>
      <c r="NE48">
        <v>9.0071960000000003E-3</v>
      </c>
      <c r="NF48">
        <v>0.82425709999999996</v>
      </c>
      <c r="NG48">
        <v>12.89547</v>
      </c>
      <c r="NH48">
        <v>2.9375529999999999E-5</v>
      </c>
      <c r="NI48">
        <v>7.956968E-3</v>
      </c>
      <c r="NJ48">
        <v>0.82520210000000005</v>
      </c>
      <c r="NK48">
        <v>13.804639999999999</v>
      </c>
      <c r="NL48">
        <v>2.4922070000000001E-5</v>
      </c>
      <c r="NM48">
        <v>6.742329E-3</v>
      </c>
      <c r="NN48">
        <v>0.82626889999999997</v>
      </c>
      <c r="NO48">
        <v>14.024509999999999</v>
      </c>
      <c r="NP48">
        <v>2.165323E-5</v>
      </c>
      <c r="NQ48">
        <v>5.8352539999999998E-3</v>
      </c>
      <c r="NR48">
        <v>0.82736549999999998</v>
      </c>
      <c r="NS48">
        <v>13.713789999999999</v>
      </c>
      <c r="NT48">
        <v>1.9679819999999999E-5</v>
      </c>
      <c r="NU48">
        <v>5.2805559999999996E-3</v>
      </c>
      <c r="NV48">
        <v>0.82843319999999998</v>
      </c>
      <c r="NW48">
        <v>13.092309999999999</v>
      </c>
      <c r="NX48">
        <v>1.8512870000000002E-5</v>
      </c>
      <c r="NY48">
        <v>4.950566E-3</v>
      </c>
      <c r="NZ48">
        <v>0.82946120000000001</v>
      </c>
      <c r="OA48">
        <v>12.46649</v>
      </c>
      <c r="OB48">
        <v>1.7728219999999999E-5</v>
      </c>
      <c r="OC48">
        <v>4.7279119999999999E-3</v>
      </c>
      <c r="OD48">
        <v>0.83024140000000002</v>
      </c>
      <c r="OE48">
        <v>12.78378</v>
      </c>
      <c r="OF48">
        <v>1.7120729999999999E-5</v>
      </c>
      <c r="OG48">
        <v>4.5554539999999996E-3</v>
      </c>
      <c r="OH48">
        <v>0.83069850000000001</v>
      </c>
      <c r="OI48">
        <v>13.639709999999999</v>
      </c>
      <c r="OJ48">
        <v>1.7459519999999999E-5</v>
      </c>
      <c r="OK48">
        <v>4.6181829999999997E-3</v>
      </c>
    </row>
    <row r="49" spans="1:401" x14ac:dyDescent="0.35">
      <c r="A49">
        <v>52</v>
      </c>
      <c r="B49" t="s">
        <v>4</v>
      </c>
      <c r="C49" t="s">
        <v>24</v>
      </c>
      <c r="D49" t="s">
        <v>54</v>
      </c>
      <c r="E49">
        <v>622.84360000000004</v>
      </c>
      <c r="F49">
        <v>1.281325</v>
      </c>
      <c r="G49">
        <v>12.580019999999999</v>
      </c>
      <c r="H49">
        <v>2.8108249999999999</v>
      </c>
      <c r="I49">
        <v>426.92469999999997</v>
      </c>
      <c r="J49">
        <v>1.278653</v>
      </c>
      <c r="K49">
        <v>13.17332</v>
      </c>
      <c r="L49">
        <v>221.67920000000001</v>
      </c>
      <c r="M49">
        <v>44925.89</v>
      </c>
      <c r="N49">
        <v>1.2761020000000001</v>
      </c>
      <c r="O49">
        <v>13.971579999999999</v>
      </c>
      <c r="P49">
        <v>76.732529999999997</v>
      </c>
      <c r="Q49">
        <v>18128.62</v>
      </c>
      <c r="R49">
        <v>1.273603</v>
      </c>
      <c r="S49">
        <v>14.83095</v>
      </c>
      <c r="T49">
        <v>3.6424669999999999</v>
      </c>
      <c r="U49">
        <v>947.50319999999999</v>
      </c>
      <c r="V49">
        <v>1.2711399999999999</v>
      </c>
      <c r="W49">
        <v>15.505050000000001</v>
      </c>
      <c r="X49">
        <v>0.1411722</v>
      </c>
      <c r="Y49">
        <v>34.446710000000003</v>
      </c>
      <c r="Z49">
        <v>1.268643</v>
      </c>
      <c r="AA49">
        <v>15.25807</v>
      </c>
      <c r="AB49" s="1">
        <v>6.68575E-2</v>
      </c>
      <c r="AC49">
        <v>14.3645</v>
      </c>
      <c r="AD49">
        <v>1.2657970000000001</v>
      </c>
      <c r="AE49">
        <v>14.44351</v>
      </c>
      <c r="AF49" s="1">
        <v>5.8306990000000003E-2</v>
      </c>
      <c r="AG49">
        <v>12.497299999999999</v>
      </c>
      <c r="AH49">
        <v>1.2625219999999999</v>
      </c>
      <c r="AI49">
        <v>13.58732</v>
      </c>
      <c r="AJ49" s="1">
        <v>5.2139249999999998E-2</v>
      </c>
      <c r="AK49" s="1">
        <v>11.1981</v>
      </c>
      <c r="AL49">
        <v>1.259306</v>
      </c>
      <c r="AM49">
        <v>12.85797</v>
      </c>
      <c r="AN49" s="1">
        <v>4.6644419999999999E-2</v>
      </c>
      <c r="AO49" s="1">
        <v>10.03729</v>
      </c>
      <c r="AP49">
        <v>1.2558670000000001</v>
      </c>
      <c r="AQ49">
        <v>13.14509</v>
      </c>
      <c r="AR49" s="1">
        <v>4.2341360000000001E-2</v>
      </c>
      <c r="AS49" s="1">
        <v>9.1250669999999996</v>
      </c>
      <c r="AT49">
        <v>1.252159</v>
      </c>
      <c r="AU49">
        <v>14.03186</v>
      </c>
      <c r="AV49" s="1">
        <v>3.9625609999999999E-2</v>
      </c>
      <c r="AW49" s="1">
        <v>8.5501699999999996</v>
      </c>
      <c r="AX49">
        <v>1.248235</v>
      </c>
      <c r="AY49">
        <v>14.96321</v>
      </c>
      <c r="AZ49" s="1">
        <v>3.744836E-2</v>
      </c>
      <c r="BA49" s="1">
        <v>8.1046180000000003</v>
      </c>
      <c r="BB49">
        <v>1.244264</v>
      </c>
      <c r="BC49">
        <v>15.74671</v>
      </c>
      <c r="BD49" s="1">
        <v>3.503767E-2</v>
      </c>
      <c r="BE49" s="1">
        <v>7.6082299999999998</v>
      </c>
      <c r="BF49">
        <v>1.2401359999999999</v>
      </c>
      <c r="BG49">
        <v>15.51019</v>
      </c>
      <c r="BH49" s="1">
        <v>3.2514630000000003E-2</v>
      </c>
      <c r="BI49" s="1">
        <v>7.0837839999999996</v>
      </c>
      <c r="BJ49">
        <v>1.2362169999999999</v>
      </c>
      <c r="BK49">
        <v>14.65184</v>
      </c>
      <c r="BL49" s="1">
        <v>3.0052889999999999E-2</v>
      </c>
      <c r="BM49" s="1">
        <v>6.5661630000000004</v>
      </c>
      <c r="BN49">
        <v>1.2322219999999999</v>
      </c>
      <c r="BO49">
        <v>13.67999</v>
      </c>
      <c r="BP49" s="1">
        <v>2.7807910000000002E-2</v>
      </c>
      <c r="BQ49" s="1">
        <v>6.0930679999999997</v>
      </c>
      <c r="BR49">
        <v>1.227422</v>
      </c>
      <c r="BS49">
        <v>12.893700000000001</v>
      </c>
      <c r="BT49" s="1">
        <v>2.5650880000000001E-2</v>
      </c>
      <c r="BU49" s="1">
        <v>5.64093</v>
      </c>
      <c r="BV49">
        <v>1.2206049999999999</v>
      </c>
      <c r="BW49">
        <v>12.933339999999999</v>
      </c>
      <c r="BX49" s="1">
        <v>2.4224889999999999E-2</v>
      </c>
      <c r="BY49" s="1">
        <v>5.3365840000000002</v>
      </c>
      <c r="BZ49">
        <v>1.2117340000000001</v>
      </c>
      <c r="CA49">
        <v>13.169700000000001</v>
      </c>
      <c r="CB49" s="1">
        <v>2.6751069999999998E-2</v>
      </c>
      <c r="CC49" s="1">
        <v>5.8891479999999996</v>
      </c>
      <c r="CD49">
        <v>1.201373</v>
      </c>
      <c r="CE49">
        <v>13.65544</v>
      </c>
      <c r="CF49" s="1">
        <v>2.9963050000000001E-2</v>
      </c>
      <c r="CG49" s="1">
        <v>6.674137</v>
      </c>
      <c r="CH49">
        <v>1.190348</v>
      </c>
      <c r="CI49">
        <v>13.71156</v>
      </c>
      <c r="CJ49" s="1">
        <v>3.0364820000000001E-2</v>
      </c>
      <c r="CK49" s="1">
        <v>6.8582229999999997</v>
      </c>
      <c r="CL49">
        <v>1.1785410000000001</v>
      </c>
      <c r="CM49">
        <v>13.27467</v>
      </c>
      <c r="CN49" s="1">
        <v>2.8641079999999999E-2</v>
      </c>
      <c r="CO49" s="1">
        <v>6.5479659999999997</v>
      </c>
      <c r="CP49">
        <v>1.1660360000000001</v>
      </c>
      <c r="CQ49">
        <v>12.62</v>
      </c>
      <c r="CR49" s="1">
        <v>2.6297589999999999E-2</v>
      </c>
      <c r="CS49" s="1">
        <v>6.082751</v>
      </c>
      <c r="CT49">
        <v>1.153151</v>
      </c>
      <c r="CU49">
        <v>11.906169999999999</v>
      </c>
      <c r="CV49" s="1">
        <v>2.3658229999999999E-2</v>
      </c>
      <c r="CW49" s="1">
        <v>5.5365609999999998</v>
      </c>
      <c r="CX49">
        <v>1.139848</v>
      </c>
      <c r="CY49">
        <v>11.32334</v>
      </c>
      <c r="CZ49" s="1">
        <v>2.1164309999999999E-2</v>
      </c>
      <c r="DA49" s="1">
        <v>5.011361</v>
      </c>
      <c r="DB49">
        <v>1.125907</v>
      </c>
      <c r="DC49">
        <v>11.58624</v>
      </c>
      <c r="DD49" s="1">
        <v>1.8858730000000001E-2</v>
      </c>
      <c r="DE49" s="1">
        <v>4.5222319999999998</v>
      </c>
      <c r="DF49">
        <v>1.1118030000000001</v>
      </c>
      <c r="DG49">
        <v>11.715490000000001</v>
      </c>
      <c r="DH49" s="1">
        <v>1.6704110000000001E-2</v>
      </c>
      <c r="DI49" s="1">
        <v>4.057779</v>
      </c>
      <c r="DJ49">
        <v>1.0987579999999999</v>
      </c>
      <c r="DK49">
        <v>12.24399</v>
      </c>
      <c r="DL49" s="1">
        <v>1.4785700000000001E-2</v>
      </c>
      <c r="DM49" s="1">
        <v>3.634979</v>
      </c>
      <c r="DN49">
        <v>1.085261</v>
      </c>
      <c r="DO49">
        <v>12.71097</v>
      </c>
      <c r="DP49" s="1">
        <v>1.316938E-2</v>
      </c>
      <c r="DQ49" s="1">
        <v>3.2766359999999999</v>
      </c>
      <c r="DR49">
        <v>1.071383</v>
      </c>
      <c r="DS49">
        <v>12.64086</v>
      </c>
      <c r="DT49" s="1">
        <v>1.1706960000000001E-2</v>
      </c>
      <c r="DU49" s="1">
        <v>2.9529139999999998</v>
      </c>
      <c r="DV49">
        <v>1.05697</v>
      </c>
      <c r="DW49">
        <v>12.10164</v>
      </c>
      <c r="DX49" s="1">
        <v>1.028917E-2</v>
      </c>
      <c r="DY49" s="1">
        <v>2.6317620000000002</v>
      </c>
      <c r="DZ49">
        <v>1.042354</v>
      </c>
      <c r="EA49">
        <v>11.483219999999999</v>
      </c>
      <c r="EB49" s="1">
        <v>9.0388150000000004E-3</v>
      </c>
      <c r="EC49" s="1">
        <v>2.3446389999999999</v>
      </c>
      <c r="ED49">
        <v>1.027361</v>
      </c>
      <c r="EE49">
        <v>11.03079</v>
      </c>
      <c r="EF49" s="1">
        <v>7.9431480000000006E-3</v>
      </c>
      <c r="EG49" s="1">
        <v>2.089655</v>
      </c>
      <c r="EH49">
        <v>1.0114920000000001</v>
      </c>
      <c r="EI49">
        <v>11.57438</v>
      </c>
      <c r="EJ49" s="1">
        <v>6.9806540000000002E-3</v>
      </c>
      <c r="EK49" s="1">
        <v>1.8650420000000001</v>
      </c>
      <c r="EL49">
        <v>0.99489530000000004</v>
      </c>
      <c r="EM49">
        <v>12.3682</v>
      </c>
      <c r="EN49" s="1">
        <v>6.1070489999999998E-3</v>
      </c>
      <c r="EO49" s="1">
        <v>1.6586700000000001</v>
      </c>
      <c r="EP49">
        <v>0.97800739999999997</v>
      </c>
      <c r="EQ49">
        <v>13.60792</v>
      </c>
      <c r="ER49" s="1">
        <v>5.3319730000000003E-3</v>
      </c>
      <c r="ES49" s="1">
        <v>1.4727269999999999</v>
      </c>
      <c r="ET49">
        <v>0.96126650000000002</v>
      </c>
      <c r="EU49">
        <v>14.90536</v>
      </c>
      <c r="EV49" s="1">
        <v>4.6707579999999997E-3</v>
      </c>
      <c r="EW49" s="1">
        <v>1.3114760000000001</v>
      </c>
      <c r="EX49">
        <v>0.94561229999999996</v>
      </c>
      <c r="EY49">
        <v>15.14556</v>
      </c>
      <c r="EZ49" s="1">
        <v>4.0932019999999998E-3</v>
      </c>
      <c r="FA49" s="1">
        <v>1.1678759999999999</v>
      </c>
      <c r="FB49">
        <v>0.92942259999999999</v>
      </c>
      <c r="FC49">
        <v>14.39982</v>
      </c>
      <c r="FD49" s="1">
        <v>3.5690449999999999E-3</v>
      </c>
      <c r="FE49" s="1">
        <v>1.035866</v>
      </c>
      <c r="FF49">
        <v>0.91247370000000005</v>
      </c>
      <c r="FG49">
        <v>13.46832</v>
      </c>
      <c r="FH49" s="1">
        <v>3.0789490000000001E-3</v>
      </c>
      <c r="FI49" s="1">
        <v>0.91043560000000001</v>
      </c>
      <c r="FJ49">
        <v>0.89548030000000001</v>
      </c>
      <c r="FK49">
        <v>12.511189999999999</v>
      </c>
      <c r="FL49" s="1">
        <v>2.6350649999999998E-3</v>
      </c>
      <c r="FM49" s="1">
        <v>0.79385510000000004</v>
      </c>
      <c r="FN49">
        <v>0.88031979999999999</v>
      </c>
      <c r="FO49">
        <v>12.45539</v>
      </c>
      <c r="FP49" s="1">
        <v>2.2450399999999998E-3</v>
      </c>
      <c r="FQ49" s="1">
        <v>0.68787259999999995</v>
      </c>
      <c r="FR49">
        <v>0.86855139999999997</v>
      </c>
      <c r="FS49">
        <v>12.912710000000001</v>
      </c>
      <c r="FT49" s="1">
        <v>1.874134E-3</v>
      </c>
      <c r="FU49" s="1">
        <v>0.58356520000000001</v>
      </c>
      <c r="FV49">
        <v>0.86009190000000002</v>
      </c>
      <c r="FW49">
        <v>13.917260000000001</v>
      </c>
      <c r="FX49" s="1">
        <v>1.434984E-3</v>
      </c>
      <c r="FY49" s="1">
        <v>0.4546712</v>
      </c>
      <c r="FZ49">
        <v>0.854298</v>
      </c>
      <c r="GA49">
        <v>15.21069</v>
      </c>
      <c r="GB49" s="1">
        <v>1.008098E-3</v>
      </c>
      <c r="GC49" s="1">
        <v>0.32300519999999999</v>
      </c>
      <c r="GD49">
        <v>0.85011460000000005</v>
      </c>
      <c r="GE49">
        <v>15.475849999999999</v>
      </c>
      <c r="GF49" s="1">
        <v>7.0197450000000002E-4</v>
      </c>
      <c r="GG49" s="1">
        <v>0.22523550000000001</v>
      </c>
      <c r="GH49">
        <v>0.84689349999999997</v>
      </c>
      <c r="GI49">
        <v>14.93538</v>
      </c>
      <c r="GJ49" s="1">
        <v>5.2045819999999997E-4</v>
      </c>
      <c r="GK49" s="1">
        <v>0.16611970000000001</v>
      </c>
      <c r="GL49">
        <v>0.84419829999999996</v>
      </c>
      <c r="GM49">
        <v>13.99939</v>
      </c>
      <c r="GN49" s="1">
        <v>4.1765999999999998E-4</v>
      </c>
      <c r="GO49" s="1">
        <v>0.13250110000000001</v>
      </c>
      <c r="GP49">
        <v>0.84181050000000002</v>
      </c>
      <c r="GQ49">
        <v>12.942030000000001</v>
      </c>
      <c r="GR49" s="1">
        <v>3.5670450000000001E-4</v>
      </c>
      <c r="GS49" s="1">
        <v>0.1126114</v>
      </c>
      <c r="GT49">
        <v>0.83989749999999996</v>
      </c>
      <c r="GU49">
        <v>12.18704</v>
      </c>
      <c r="GV49" s="1">
        <v>3.1694139999999997E-4</v>
      </c>
      <c r="GW49" s="1">
        <v>9.9710489999999999E-2</v>
      </c>
      <c r="GX49">
        <v>0.83855959999999996</v>
      </c>
      <c r="GY49">
        <v>12.48629</v>
      </c>
      <c r="GZ49" s="1">
        <v>2.8495050000000002E-4</v>
      </c>
      <c r="HA49" s="1">
        <v>8.9544390000000001E-2</v>
      </c>
      <c r="HB49">
        <v>0.83774360000000003</v>
      </c>
      <c r="HC49">
        <v>12.86237</v>
      </c>
      <c r="HD49" s="1">
        <v>2.4901460000000003E-4</v>
      </c>
      <c r="HE49" s="1">
        <v>7.8327450000000007E-2</v>
      </c>
      <c r="HF49">
        <v>0.83728049999999998</v>
      </c>
      <c r="HG49">
        <v>13.403309999999999</v>
      </c>
      <c r="HH49" s="1">
        <v>2.133444E-4</v>
      </c>
      <c r="HI49" s="1">
        <v>6.6967479999999996E-2</v>
      </c>
      <c r="HJ49">
        <v>0.83705689999999999</v>
      </c>
      <c r="HK49">
        <v>13.42281</v>
      </c>
      <c r="HL49" s="1">
        <v>1.8652060000000001E-4</v>
      </c>
      <c r="HM49" s="1">
        <v>5.821556E-2</v>
      </c>
      <c r="HN49">
        <v>0.83690450000000005</v>
      </c>
      <c r="HO49">
        <v>13.20703</v>
      </c>
      <c r="HP49">
        <v>1.683403E-4</v>
      </c>
      <c r="HQ49" s="1">
        <v>5.2230789999999999E-2</v>
      </c>
      <c r="HR49">
        <v>0.83685960000000004</v>
      </c>
      <c r="HS49">
        <v>12.50461</v>
      </c>
      <c r="HT49">
        <v>1.555386E-4</v>
      </c>
      <c r="HU49" s="1">
        <v>4.8010039999999997E-2</v>
      </c>
      <c r="HV49">
        <v>0.8368428</v>
      </c>
      <c r="HW49">
        <v>11.600720000000001</v>
      </c>
      <c r="HX49">
        <v>1.4581690000000001E-4</v>
      </c>
      <c r="HY49" s="1">
        <v>4.480319E-2</v>
      </c>
      <c r="HZ49">
        <v>0.83694619999999997</v>
      </c>
      <c r="IA49">
        <v>11.12425</v>
      </c>
      <c r="IB49">
        <v>1.3787909999999999E-4</v>
      </c>
      <c r="IC49" s="1">
        <v>4.2182709999999998E-2</v>
      </c>
      <c r="ID49">
        <v>0.83720479999999997</v>
      </c>
      <c r="IE49">
        <v>11.46279</v>
      </c>
      <c r="IF49">
        <v>1.301679E-4</v>
      </c>
      <c r="IG49" s="1">
        <v>3.9690629999999998E-2</v>
      </c>
      <c r="IH49">
        <v>0.83770060000000002</v>
      </c>
      <c r="II49">
        <v>11.971450000000001</v>
      </c>
      <c r="IJ49">
        <v>1.207534E-4</v>
      </c>
      <c r="IK49">
        <v>3.6721200000000002E-2</v>
      </c>
      <c r="IL49">
        <v>0.83826789999999995</v>
      </c>
      <c r="IM49">
        <v>12.78806</v>
      </c>
      <c r="IN49">
        <v>1.1103689999999999E-4</v>
      </c>
      <c r="IO49">
        <v>3.3635900000000003E-2</v>
      </c>
      <c r="IP49">
        <v>0.83886519999999998</v>
      </c>
      <c r="IQ49">
        <v>12.97195</v>
      </c>
      <c r="IR49">
        <v>1.0300150000000001E-4</v>
      </c>
      <c r="IS49">
        <v>3.1052099999999999E-2</v>
      </c>
      <c r="IT49">
        <v>0.83954209999999996</v>
      </c>
      <c r="IU49">
        <v>12.866210000000001</v>
      </c>
      <c r="IV49">
        <v>9.6822269999999994E-5</v>
      </c>
      <c r="IW49">
        <v>2.905338E-2</v>
      </c>
      <c r="IX49">
        <v>0.84020669999999997</v>
      </c>
      <c r="IY49">
        <v>12.41818</v>
      </c>
      <c r="IZ49">
        <v>9.189481E-5</v>
      </c>
      <c r="JA49">
        <v>2.746262E-2</v>
      </c>
      <c r="JB49">
        <v>0.84088309999999999</v>
      </c>
      <c r="JC49">
        <v>11.69609</v>
      </c>
      <c r="JD49">
        <v>8.7654539999999995E-5</v>
      </c>
      <c r="JE49">
        <v>2.610604E-2</v>
      </c>
      <c r="JF49">
        <v>0.84149529999999995</v>
      </c>
      <c r="JG49">
        <v>11.747030000000001</v>
      </c>
      <c r="JH49">
        <v>8.3930889999999999E-5</v>
      </c>
      <c r="JI49">
        <v>2.4924160000000001E-2</v>
      </c>
      <c r="JJ49">
        <v>0.841889</v>
      </c>
      <c r="JK49">
        <v>12.06382</v>
      </c>
      <c r="JL49">
        <v>8.1083870000000003E-5</v>
      </c>
      <c r="JM49">
        <v>2.3997959999999999E-2</v>
      </c>
      <c r="JN49">
        <v>0.84215399999999996</v>
      </c>
      <c r="JO49">
        <v>12.727779999999999</v>
      </c>
      <c r="JP49">
        <v>8.0054430000000006E-5</v>
      </c>
      <c r="JQ49">
        <v>2.3610559999999999E-2</v>
      </c>
      <c r="JR49">
        <v>0.84230689999999997</v>
      </c>
      <c r="JS49">
        <v>13.78955</v>
      </c>
      <c r="JT49">
        <v>7.9829149999999994E-5</v>
      </c>
      <c r="JU49">
        <v>2.350944E-2</v>
      </c>
      <c r="JV49">
        <v>0.84237300000000004</v>
      </c>
      <c r="JW49">
        <v>14.183339999999999</v>
      </c>
      <c r="JX49">
        <v>7.8843340000000001E-5</v>
      </c>
      <c r="JY49">
        <v>2.321925E-2</v>
      </c>
      <c r="JZ49">
        <v>0.84239699999999995</v>
      </c>
      <c r="KA49">
        <v>13.64907</v>
      </c>
      <c r="KB49">
        <v>7.6920479999999995E-5</v>
      </c>
      <c r="KC49">
        <v>2.265263E-2</v>
      </c>
      <c r="KD49">
        <v>0.84243729999999994</v>
      </c>
      <c r="KE49">
        <v>12.882429999999999</v>
      </c>
      <c r="KF49">
        <v>7.4443330000000001E-5</v>
      </c>
      <c r="KG49">
        <v>2.19232E-2</v>
      </c>
      <c r="KH49">
        <v>0.84239929999999996</v>
      </c>
      <c r="KI49">
        <v>12.057410000000001</v>
      </c>
      <c r="KJ49">
        <v>7.1641169999999999E-5</v>
      </c>
      <c r="KK49">
        <v>2.1095989999999998E-2</v>
      </c>
      <c r="KL49">
        <v>0.84217660000000005</v>
      </c>
      <c r="KM49">
        <v>12.122159999999999</v>
      </c>
      <c r="KN49">
        <v>6.8870520000000005E-5</v>
      </c>
      <c r="KO49">
        <v>2.0277259999999998E-2</v>
      </c>
      <c r="KP49">
        <v>0.84160040000000003</v>
      </c>
      <c r="KQ49">
        <v>12.60228</v>
      </c>
      <c r="KR49">
        <v>6.6907180000000001E-5</v>
      </c>
      <c r="KS49">
        <v>1.9675080000000001E-2</v>
      </c>
      <c r="KT49">
        <v>0.84066339999999995</v>
      </c>
      <c r="KU49">
        <v>13.755850000000001</v>
      </c>
      <c r="KV49">
        <v>6.7374009999999996E-5</v>
      </c>
      <c r="KW49">
        <v>1.9768730000000002E-2</v>
      </c>
      <c r="KX49">
        <v>0.83955760000000001</v>
      </c>
      <c r="KY49">
        <v>15.047180000000001</v>
      </c>
      <c r="KZ49">
        <v>6.8799040000000006E-5</v>
      </c>
      <c r="LA49">
        <v>2.0213040000000002E-2</v>
      </c>
      <c r="LB49">
        <v>0.83831750000000005</v>
      </c>
      <c r="LC49">
        <v>15.4331</v>
      </c>
      <c r="LD49">
        <v>6.8997289999999997E-5</v>
      </c>
      <c r="LE49">
        <v>2.0341930000000001E-2</v>
      </c>
      <c r="LF49">
        <v>0.83696479999999995</v>
      </c>
      <c r="LG49">
        <v>14.899570000000001</v>
      </c>
      <c r="LH49">
        <v>6.7804049999999993E-5</v>
      </c>
      <c r="LI49">
        <v>2.0054619999999999E-2</v>
      </c>
      <c r="LJ49">
        <v>0.83561350000000001</v>
      </c>
      <c r="LK49">
        <v>13.8634</v>
      </c>
      <c r="LL49">
        <v>6.5744749999999998E-5</v>
      </c>
      <c r="LM49">
        <v>1.949948E-2</v>
      </c>
      <c r="LN49">
        <v>0.83424799999999999</v>
      </c>
      <c r="LO49">
        <v>12.7121</v>
      </c>
      <c r="LP49">
        <v>6.3254289999999994E-5</v>
      </c>
      <c r="LQ49">
        <v>1.8805329999999999E-2</v>
      </c>
      <c r="LR49">
        <v>0.83304719999999999</v>
      </c>
      <c r="LS49">
        <v>12.62959</v>
      </c>
      <c r="LT49">
        <v>6.0690480000000003E-5</v>
      </c>
      <c r="LU49">
        <v>1.807715E-2</v>
      </c>
      <c r="LV49">
        <v>0.8322193</v>
      </c>
      <c r="LW49">
        <v>13.04031</v>
      </c>
      <c r="LX49">
        <v>5.766184E-5</v>
      </c>
      <c r="LY49">
        <v>1.7221940000000002E-2</v>
      </c>
      <c r="LZ49">
        <v>0.83168770000000003</v>
      </c>
      <c r="MA49">
        <v>14.16048</v>
      </c>
      <c r="MB49">
        <v>5.307254E-5</v>
      </c>
      <c r="MC49">
        <v>1.5913699999999999E-2</v>
      </c>
      <c r="MD49">
        <v>0.831395</v>
      </c>
      <c r="ME49">
        <v>15.358549999999999</v>
      </c>
      <c r="MF49">
        <v>4.7930099999999997E-5</v>
      </c>
      <c r="MG49">
        <v>1.4388969999999999E-2</v>
      </c>
      <c r="MH49">
        <v>0.83125550000000004</v>
      </c>
      <c r="MI49">
        <v>15.70307</v>
      </c>
      <c r="MJ49">
        <v>4.3775069999999998E-5</v>
      </c>
      <c r="MK49">
        <v>1.312643E-2</v>
      </c>
      <c r="ML49">
        <v>0.83116699999999999</v>
      </c>
      <c r="MM49">
        <v>14.99555</v>
      </c>
      <c r="MN49">
        <v>4.0832460000000003E-5</v>
      </c>
      <c r="MO49">
        <v>1.222413E-2</v>
      </c>
      <c r="MP49">
        <v>0.83110430000000002</v>
      </c>
      <c r="MQ49">
        <v>13.847910000000001</v>
      </c>
      <c r="MR49">
        <v>3.8694820000000002E-5</v>
      </c>
      <c r="MS49">
        <v>1.1573E-2</v>
      </c>
      <c r="MT49">
        <v>0.83114889999999997</v>
      </c>
      <c r="MU49">
        <v>12.63391</v>
      </c>
      <c r="MV49">
        <v>3.698908E-5</v>
      </c>
      <c r="MW49">
        <v>1.1056059999999999E-2</v>
      </c>
      <c r="MX49">
        <v>0.8314838</v>
      </c>
      <c r="MY49">
        <v>12.303319999999999</v>
      </c>
      <c r="MZ49">
        <v>3.5513090000000003E-5</v>
      </c>
      <c r="NA49">
        <v>1.060942E-2</v>
      </c>
      <c r="NB49">
        <v>0.83237349999999999</v>
      </c>
      <c r="NC49">
        <v>11.864610000000001</v>
      </c>
      <c r="ND49">
        <v>3.3628860000000003E-5</v>
      </c>
      <c r="NE49">
        <v>1.0060909999999999E-2</v>
      </c>
      <c r="NF49">
        <v>0.83371980000000001</v>
      </c>
      <c r="NG49">
        <v>12.84648</v>
      </c>
      <c r="NH49">
        <v>2.9882809999999999E-5</v>
      </c>
      <c r="NI49">
        <v>8.9811509999999997E-3</v>
      </c>
      <c r="NJ49">
        <v>0.83541080000000001</v>
      </c>
      <c r="NK49">
        <v>13.764699999999999</v>
      </c>
      <c r="NL49">
        <v>2.5391190000000001E-5</v>
      </c>
      <c r="NM49">
        <v>7.6297969999999998E-3</v>
      </c>
      <c r="NN49">
        <v>0.8373389</v>
      </c>
      <c r="NO49">
        <v>14.0578</v>
      </c>
      <c r="NP49">
        <v>2.1967760000000001E-5</v>
      </c>
      <c r="NQ49">
        <v>6.5651119999999997E-3</v>
      </c>
      <c r="NR49">
        <v>0.83935890000000002</v>
      </c>
      <c r="NS49">
        <v>13.75211</v>
      </c>
      <c r="NT49">
        <v>1.9864389999999998E-5</v>
      </c>
      <c r="NU49">
        <v>5.8961680000000002E-3</v>
      </c>
      <c r="NV49">
        <v>0.84140349999999997</v>
      </c>
      <c r="NW49">
        <v>13.17525</v>
      </c>
      <c r="NX49">
        <v>1.8627949999999998E-5</v>
      </c>
      <c r="NY49">
        <v>5.4989039999999998E-3</v>
      </c>
      <c r="NZ49">
        <v>0.84342220000000001</v>
      </c>
      <c r="OA49">
        <v>12.55171</v>
      </c>
      <c r="OB49">
        <v>1.7811519999999998E-5</v>
      </c>
      <c r="OC49">
        <v>5.2361650000000001E-3</v>
      </c>
      <c r="OD49">
        <v>0.84504120000000005</v>
      </c>
      <c r="OE49">
        <v>12.866250000000001</v>
      </c>
      <c r="OF49">
        <v>1.717847E-5</v>
      </c>
      <c r="OG49">
        <v>5.0341600000000002E-3</v>
      </c>
      <c r="OH49">
        <v>0.84599409999999997</v>
      </c>
      <c r="OI49">
        <v>13.652520000000001</v>
      </c>
      <c r="OJ49">
        <v>1.7342849999999999E-5</v>
      </c>
      <c r="OK49">
        <v>5.0409130000000002E-3</v>
      </c>
    </row>
    <row r="50" spans="1:401" x14ac:dyDescent="0.35">
      <c r="A50">
        <v>53</v>
      </c>
      <c r="B50" t="s">
        <v>4</v>
      </c>
      <c r="C50" t="s">
        <v>24</v>
      </c>
      <c r="D50" t="s">
        <v>55</v>
      </c>
      <c r="E50">
        <v>947.24220000000003</v>
      </c>
      <c r="F50">
        <v>0.71894820000000004</v>
      </c>
      <c r="G50">
        <v>12.591189999999999</v>
      </c>
      <c r="H50">
        <v>1.2574590000000001</v>
      </c>
      <c r="I50">
        <v>334.83789999999999</v>
      </c>
      <c r="J50">
        <v>0.71737660000000003</v>
      </c>
      <c r="K50">
        <v>13.16278</v>
      </c>
      <c r="L50">
        <v>204.67570000000001</v>
      </c>
      <c r="M50">
        <v>77676.39</v>
      </c>
      <c r="N50">
        <v>0.71584859999999995</v>
      </c>
      <c r="O50">
        <v>13.942740000000001</v>
      </c>
      <c r="P50">
        <v>93.248869999999997</v>
      </c>
      <c r="Q50">
        <v>44166.01</v>
      </c>
      <c r="R50">
        <v>0.71434739999999997</v>
      </c>
      <c r="S50">
        <v>14.7966</v>
      </c>
      <c r="T50">
        <v>5.1784220000000003</v>
      </c>
      <c r="U50">
        <v>2799.0030000000002</v>
      </c>
      <c r="V50">
        <v>0.71289179999999996</v>
      </c>
      <c r="W50">
        <v>15.511950000000001</v>
      </c>
      <c r="X50">
        <v>0.18053169999999999</v>
      </c>
      <c r="Y50">
        <v>93.207620000000006</v>
      </c>
      <c r="Z50">
        <v>0.71139540000000001</v>
      </c>
      <c r="AA50">
        <v>15.327389999999999</v>
      </c>
      <c r="AB50" s="1">
        <v>6.8086090000000002E-2</v>
      </c>
      <c r="AC50">
        <v>28.785679999999999</v>
      </c>
      <c r="AD50">
        <v>0.70949470000000003</v>
      </c>
      <c r="AE50">
        <v>14.513669999999999</v>
      </c>
      <c r="AF50" s="1">
        <v>5.8889780000000003E-2</v>
      </c>
      <c r="AG50">
        <v>24.721830000000001</v>
      </c>
      <c r="AH50">
        <v>0.70740259999999999</v>
      </c>
      <c r="AI50">
        <v>13.66081</v>
      </c>
      <c r="AJ50" s="1">
        <v>5.2632089999999999E-2</v>
      </c>
      <c r="AK50" s="1">
        <v>22.133109999999999</v>
      </c>
      <c r="AL50">
        <v>0.70534810000000003</v>
      </c>
      <c r="AM50">
        <v>12.90906</v>
      </c>
      <c r="AN50" s="1">
        <v>4.706457E-2</v>
      </c>
      <c r="AO50" s="1">
        <v>19.83175</v>
      </c>
      <c r="AP50">
        <v>0.70317850000000004</v>
      </c>
      <c r="AQ50">
        <v>13.14927</v>
      </c>
      <c r="AR50" s="1">
        <v>4.2646240000000002E-2</v>
      </c>
      <c r="AS50" s="1">
        <v>17.992750000000001</v>
      </c>
      <c r="AT50">
        <v>0.70085249999999999</v>
      </c>
      <c r="AU50">
        <v>14.003220000000001</v>
      </c>
      <c r="AV50" s="1">
        <v>3.9804180000000002E-2</v>
      </c>
      <c r="AW50" s="1">
        <v>16.803529999999999</v>
      </c>
      <c r="AX50">
        <v>0.69842899999999997</v>
      </c>
      <c r="AY50">
        <v>14.93216</v>
      </c>
      <c r="AZ50" s="1">
        <v>3.7633750000000001E-2</v>
      </c>
      <c r="BA50" s="1">
        <v>15.934060000000001</v>
      </c>
      <c r="BB50">
        <v>0.69593070000000001</v>
      </c>
      <c r="BC50">
        <v>15.745290000000001</v>
      </c>
      <c r="BD50" s="1">
        <v>3.5242339999999997E-2</v>
      </c>
      <c r="BE50" s="1">
        <v>14.97505</v>
      </c>
      <c r="BF50">
        <v>0.69336679999999995</v>
      </c>
      <c r="BG50">
        <v>15.5793</v>
      </c>
      <c r="BH50" s="1">
        <v>3.2724610000000001E-2</v>
      </c>
      <c r="BI50" s="1">
        <v>13.953749999999999</v>
      </c>
      <c r="BJ50">
        <v>0.69092690000000001</v>
      </c>
      <c r="BK50">
        <v>14.74062</v>
      </c>
      <c r="BL50" s="1">
        <v>3.0251589999999998E-2</v>
      </c>
      <c r="BM50" s="1">
        <v>12.93718</v>
      </c>
      <c r="BN50">
        <v>0.68842320000000001</v>
      </c>
      <c r="BO50">
        <v>13.771470000000001</v>
      </c>
      <c r="BP50" s="1">
        <v>2.79913E-2</v>
      </c>
      <c r="BQ50" s="1">
        <v>12.004759999999999</v>
      </c>
      <c r="BR50">
        <v>0.68547290000000005</v>
      </c>
      <c r="BS50">
        <v>12.95885</v>
      </c>
      <c r="BT50" s="1">
        <v>2.5827490000000002E-2</v>
      </c>
      <c r="BU50" s="1">
        <v>11.117570000000001</v>
      </c>
      <c r="BV50">
        <v>0.68139550000000004</v>
      </c>
      <c r="BW50">
        <v>12.941380000000001</v>
      </c>
      <c r="BX50" s="1">
        <v>2.4236480000000001E-2</v>
      </c>
      <c r="BY50" s="1">
        <v>10.445069999999999</v>
      </c>
      <c r="BZ50">
        <v>0.67602059999999997</v>
      </c>
      <c r="CA50">
        <v>13.167310000000001</v>
      </c>
      <c r="CB50" s="1">
        <v>2.6375849999999999E-2</v>
      </c>
      <c r="CC50" s="1">
        <v>11.32132</v>
      </c>
      <c r="CD50">
        <v>0.66971099999999995</v>
      </c>
      <c r="CE50">
        <v>13.65544</v>
      </c>
      <c r="CF50" s="1">
        <v>2.9730510000000002E-2</v>
      </c>
      <c r="CG50" s="1">
        <v>12.9153</v>
      </c>
      <c r="CH50">
        <v>0.66296840000000001</v>
      </c>
      <c r="CI50">
        <v>13.738189999999999</v>
      </c>
      <c r="CJ50" s="1">
        <v>3.0396929999999999E-2</v>
      </c>
      <c r="CK50" s="1">
        <v>13.41888</v>
      </c>
      <c r="CL50">
        <v>0.65569040000000001</v>
      </c>
      <c r="CM50">
        <v>13.33282</v>
      </c>
      <c r="CN50" s="1">
        <v>2.879936E-2</v>
      </c>
      <c r="CO50" s="1">
        <v>12.886810000000001</v>
      </c>
      <c r="CP50">
        <v>0.64803219999999995</v>
      </c>
      <c r="CQ50">
        <v>12.68868</v>
      </c>
      <c r="CR50" s="1">
        <v>2.6504449999999999E-2</v>
      </c>
      <c r="CS50" s="1">
        <v>12.008089999999999</v>
      </c>
      <c r="CT50">
        <v>0.64013010000000004</v>
      </c>
      <c r="CU50">
        <v>11.982430000000001</v>
      </c>
      <c r="CV50" s="1">
        <v>2.3879319999999999E-2</v>
      </c>
      <c r="CW50" s="1">
        <v>10.95425</v>
      </c>
      <c r="CX50">
        <v>0.63185919999999995</v>
      </c>
      <c r="CY50">
        <v>11.374280000000001</v>
      </c>
      <c r="CZ50" s="1">
        <v>2.1370110000000001E-2</v>
      </c>
      <c r="DA50" s="1">
        <v>9.9242270000000001</v>
      </c>
      <c r="DB50">
        <v>0.62325090000000005</v>
      </c>
      <c r="DC50">
        <v>11.5989</v>
      </c>
      <c r="DD50" s="1">
        <v>1.9054970000000001E-2</v>
      </c>
      <c r="DE50" s="1">
        <v>8.9661039999999996</v>
      </c>
      <c r="DF50">
        <v>0.61457740000000005</v>
      </c>
      <c r="DG50">
        <v>11.728009999999999</v>
      </c>
      <c r="DH50" s="1">
        <v>1.6889939999999999E-2</v>
      </c>
      <c r="DI50" s="1">
        <v>8.0549499999999998</v>
      </c>
      <c r="DJ50">
        <v>0.60640190000000005</v>
      </c>
      <c r="DK50">
        <v>12.21861</v>
      </c>
      <c r="DL50" s="1">
        <v>1.494992E-2</v>
      </c>
      <c r="DM50" s="1">
        <v>7.2183929999999998</v>
      </c>
      <c r="DN50">
        <v>0.59807060000000001</v>
      </c>
      <c r="DO50">
        <v>12.70449</v>
      </c>
      <c r="DP50" s="1">
        <v>1.3305010000000001E-2</v>
      </c>
      <c r="DQ50" s="1">
        <v>6.5032420000000002</v>
      </c>
      <c r="DR50">
        <v>0.58951929999999997</v>
      </c>
      <c r="DS50">
        <v>12.68746</v>
      </c>
      <c r="DT50" s="1">
        <v>1.1844540000000001E-2</v>
      </c>
      <c r="DU50" s="1">
        <v>5.8714849999999998</v>
      </c>
      <c r="DV50">
        <v>0.58067440000000003</v>
      </c>
      <c r="DW50">
        <v>12.1538</v>
      </c>
      <c r="DX50" s="1">
        <v>1.041746E-2</v>
      </c>
      <c r="DY50" s="1">
        <v>5.239935</v>
      </c>
      <c r="DZ50">
        <v>0.57175770000000004</v>
      </c>
      <c r="EA50">
        <v>11.5503</v>
      </c>
      <c r="EB50" s="1">
        <v>9.1555649999999992E-3</v>
      </c>
      <c r="EC50" s="1">
        <v>4.6726669999999997</v>
      </c>
      <c r="ED50">
        <v>0.5626314</v>
      </c>
      <c r="EE50">
        <v>11.07577</v>
      </c>
      <c r="EF50" s="1">
        <v>8.0442919999999998E-3</v>
      </c>
      <c r="EG50" s="1">
        <v>4.1659009999999999</v>
      </c>
      <c r="EH50">
        <v>0.55304560000000003</v>
      </c>
      <c r="EI50">
        <v>11.59407</v>
      </c>
      <c r="EJ50" s="1">
        <v>7.0738290000000002E-3</v>
      </c>
      <c r="EK50" s="1">
        <v>3.721927</v>
      </c>
      <c r="EL50">
        <v>0.54304470000000005</v>
      </c>
      <c r="EM50">
        <v>12.360659999999999</v>
      </c>
      <c r="EN50" s="1">
        <v>6.1926799999999999E-3</v>
      </c>
      <c r="EO50" s="1">
        <v>3.3141980000000002</v>
      </c>
      <c r="EP50">
        <v>0.53274259999999996</v>
      </c>
      <c r="EQ50">
        <v>13.546480000000001</v>
      </c>
      <c r="ER50" s="1">
        <v>5.4088310000000002E-3</v>
      </c>
      <c r="ES50" s="1">
        <v>2.945827</v>
      </c>
      <c r="ET50">
        <v>0.52269379999999999</v>
      </c>
      <c r="EU50">
        <v>14.870520000000001</v>
      </c>
      <c r="EV50" s="1">
        <v>4.7377929999999997E-3</v>
      </c>
      <c r="EW50" s="1">
        <v>2.62384</v>
      </c>
      <c r="EX50">
        <v>0.51306050000000003</v>
      </c>
      <c r="EY50">
        <v>15.209680000000001</v>
      </c>
      <c r="EZ50" s="1">
        <v>4.1540240000000001E-3</v>
      </c>
      <c r="FA50" s="1">
        <v>2.3386969999999998</v>
      </c>
      <c r="FB50">
        <v>0.50321000000000005</v>
      </c>
      <c r="FC50">
        <v>14.483700000000001</v>
      </c>
      <c r="FD50" s="1">
        <v>3.6264840000000001E-3</v>
      </c>
      <c r="FE50" s="1">
        <v>2.0777950000000001</v>
      </c>
      <c r="FF50">
        <v>0.49290040000000002</v>
      </c>
      <c r="FG50">
        <v>13.59577</v>
      </c>
      <c r="FH50" s="1">
        <v>3.1341950000000002E-3</v>
      </c>
      <c r="FI50" s="1">
        <v>1.8305450000000001</v>
      </c>
      <c r="FJ50">
        <v>0.48263739999999999</v>
      </c>
      <c r="FK50">
        <v>12.639049999999999</v>
      </c>
      <c r="FL50" s="1">
        <v>2.6864219999999999E-3</v>
      </c>
      <c r="FM50" s="1">
        <v>1.5994759999999999</v>
      </c>
      <c r="FN50">
        <v>0.47341309999999998</v>
      </c>
      <c r="FO50">
        <v>12.5778</v>
      </c>
      <c r="FP50" s="1">
        <v>2.2921420000000001E-3</v>
      </c>
      <c r="FQ50" s="1">
        <v>1.388809</v>
      </c>
      <c r="FR50">
        <v>0.46622950000000002</v>
      </c>
      <c r="FS50">
        <v>12.950139999999999</v>
      </c>
      <c r="FT50" s="1">
        <v>1.927523E-3</v>
      </c>
      <c r="FU50" s="1">
        <v>1.1867639999999999</v>
      </c>
      <c r="FV50">
        <v>0.4610553</v>
      </c>
      <c r="FW50">
        <v>13.86788</v>
      </c>
      <c r="FX50" s="1">
        <v>1.501175E-3</v>
      </c>
      <c r="FY50" s="1">
        <v>0.94075169999999997</v>
      </c>
      <c r="FZ50">
        <v>0.4574974</v>
      </c>
      <c r="GA50">
        <v>15.156269999999999</v>
      </c>
      <c r="GB50" s="1">
        <v>1.066862E-3</v>
      </c>
      <c r="GC50" s="1">
        <v>0.67691809999999997</v>
      </c>
      <c r="GD50">
        <v>0.45496510000000001</v>
      </c>
      <c r="GE50">
        <v>15.52102</v>
      </c>
      <c r="GF50" s="1">
        <v>7.4114500000000002E-4</v>
      </c>
      <c r="GG50" s="1">
        <v>0.47148839999999997</v>
      </c>
      <c r="GH50">
        <v>0.4530228</v>
      </c>
      <c r="GI50">
        <v>15.03079</v>
      </c>
      <c r="GJ50" s="1">
        <v>5.431066E-4</v>
      </c>
      <c r="GK50" s="1">
        <v>0.34385680000000002</v>
      </c>
      <c r="GL50">
        <v>0.4514185</v>
      </c>
      <c r="GM50">
        <v>14.14922</v>
      </c>
      <c r="GN50" s="1">
        <v>4.3070469999999998E-4</v>
      </c>
      <c r="GO50" s="1">
        <v>0.27100340000000001</v>
      </c>
      <c r="GP50">
        <v>0.44999840000000002</v>
      </c>
      <c r="GQ50">
        <v>13.11135</v>
      </c>
      <c r="GR50" s="1">
        <v>3.6471479999999998E-4</v>
      </c>
      <c r="GS50" s="1">
        <v>0.2283096</v>
      </c>
      <c r="GT50">
        <v>0.44884449999999998</v>
      </c>
      <c r="GU50">
        <v>12.31983</v>
      </c>
      <c r="GV50" s="1">
        <v>3.2246329999999999E-4</v>
      </c>
      <c r="GW50" s="1">
        <v>0.2011175</v>
      </c>
      <c r="GX50">
        <v>0.4480228</v>
      </c>
      <c r="GY50">
        <v>12.54655</v>
      </c>
      <c r="GZ50" s="1">
        <v>2.900593E-4</v>
      </c>
      <c r="HA50" s="1">
        <v>0.1806103</v>
      </c>
      <c r="HB50">
        <v>0.44752960000000003</v>
      </c>
      <c r="HC50">
        <v>12.86143</v>
      </c>
      <c r="HD50" s="1">
        <v>2.5494610000000002E-4</v>
      </c>
      <c r="HE50" s="1">
        <v>0.15888920000000001</v>
      </c>
      <c r="HF50">
        <v>0.4472526</v>
      </c>
      <c r="HG50">
        <v>13.40461</v>
      </c>
      <c r="HH50" s="1">
        <v>2.1865200000000001E-4</v>
      </c>
      <c r="HI50" s="1">
        <v>0.13607030000000001</v>
      </c>
      <c r="HJ50">
        <v>0.44710559999999999</v>
      </c>
      <c r="HK50">
        <v>13.41602</v>
      </c>
      <c r="HL50" s="1">
        <v>1.9029560000000001E-4</v>
      </c>
      <c r="HM50" s="1">
        <v>0.1177868</v>
      </c>
      <c r="HN50">
        <v>0.44701600000000002</v>
      </c>
      <c r="HO50">
        <v>13.263249999999999</v>
      </c>
      <c r="HP50">
        <v>1.7093079999999999E-4</v>
      </c>
      <c r="HQ50" s="1">
        <v>0.1051665</v>
      </c>
      <c r="HR50">
        <v>0.4469977</v>
      </c>
      <c r="HS50">
        <v>12.617240000000001</v>
      </c>
      <c r="HT50">
        <v>1.574325E-4</v>
      </c>
      <c r="HU50" s="1">
        <v>9.6351649999999997E-2</v>
      </c>
      <c r="HV50">
        <v>0.44697330000000002</v>
      </c>
      <c r="HW50">
        <v>11.72199</v>
      </c>
      <c r="HX50">
        <v>1.473096E-4</v>
      </c>
      <c r="HY50" s="1">
        <v>8.9735570000000001E-2</v>
      </c>
      <c r="HZ50">
        <v>0.44702799999999998</v>
      </c>
      <c r="IA50">
        <v>11.180870000000001</v>
      </c>
      <c r="IB50">
        <v>1.391442E-4</v>
      </c>
      <c r="IC50" s="1">
        <v>8.4392499999999995E-2</v>
      </c>
      <c r="ID50">
        <v>0.44718550000000001</v>
      </c>
      <c r="IE50">
        <v>11.464829999999999</v>
      </c>
      <c r="IF50">
        <v>1.315353E-4</v>
      </c>
      <c r="IG50" s="1">
        <v>7.9489799999999999E-2</v>
      </c>
      <c r="IH50">
        <v>0.44745740000000001</v>
      </c>
      <c r="II50">
        <v>11.959099999999999</v>
      </c>
      <c r="IJ50">
        <v>1.223826E-4</v>
      </c>
      <c r="IK50" s="1">
        <v>7.3763869999999995E-2</v>
      </c>
      <c r="IL50">
        <v>0.44778639999999997</v>
      </c>
      <c r="IM50">
        <v>12.765930000000001</v>
      </c>
      <c r="IN50">
        <v>1.125632E-4</v>
      </c>
      <c r="IO50">
        <v>6.759954E-2</v>
      </c>
      <c r="IP50">
        <v>0.44814379999999998</v>
      </c>
      <c r="IQ50">
        <v>12.96317</v>
      </c>
      <c r="IR50">
        <v>1.042086E-4</v>
      </c>
      <c r="IS50">
        <v>6.2287019999999998E-2</v>
      </c>
      <c r="IT50">
        <v>0.44854240000000001</v>
      </c>
      <c r="IU50">
        <v>12.871689999999999</v>
      </c>
      <c r="IV50">
        <v>9.776447E-5</v>
      </c>
      <c r="IW50">
        <v>5.8160000000000003E-2</v>
      </c>
      <c r="IX50">
        <v>0.44894440000000002</v>
      </c>
      <c r="IY50">
        <v>12.493410000000001</v>
      </c>
      <c r="IZ50">
        <v>9.2664999999999995E-5</v>
      </c>
      <c r="JA50">
        <v>5.4896680000000003E-2</v>
      </c>
      <c r="JB50">
        <v>0.44934869999999999</v>
      </c>
      <c r="JC50">
        <v>11.80138</v>
      </c>
      <c r="JD50">
        <v>8.8327619999999999E-5</v>
      </c>
      <c r="JE50">
        <v>5.2146240000000003E-2</v>
      </c>
      <c r="JF50">
        <v>0.44969510000000001</v>
      </c>
      <c r="JG50">
        <v>11.800520000000001</v>
      </c>
      <c r="JH50">
        <v>8.4515650000000005E-5</v>
      </c>
      <c r="JI50">
        <v>4.9749370000000001E-2</v>
      </c>
      <c r="JJ50">
        <v>0.4499534</v>
      </c>
      <c r="JK50">
        <v>12.096170000000001</v>
      </c>
      <c r="JL50">
        <v>8.1466789999999997E-5</v>
      </c>
      <c r="JM50">
        <v>4.7802289999999997E-2</v>
      </c>
      <c r="JN50">
        <v>0.45010430000000001</v>
      </c>
      <c r="JO50">
        <v>12.68807</v>
      </c>
      <c r="JP50">
        <v>8.0149399999999995E-5</v>
      </c>
      <c r="JQ50">
        <v>4.6860520000000003E-2</v>
      </c>
      <c r="JR50">
        <v>0.45019189999999998</v>
      </c>
      <c r="JS50">
        <v>13.73748</v>
      </c>
      <c r="JT50">
        <v>7.9901239999999996E-5</v>
      </c>
      <c r="JU50">
        <v>4.6632180000000002E-2</v>
      </c>
      <c r="JV50">
        <v>0.45023099999999999</v>
      </c>
      <c r="JW50">
        <v>14.211869999999999</v>
      </c>
      <c r="JX50">
        <v>7.9063529999999995E-5</v>
      </c>
      <c r="JY50">
        <v>4.6140229999999997E-2</v>
      </c>
      <c r="JZ50">
        <v>0.45026270000000002</v>
      </c>
      <c r="KA50">
        <v>13.708399999999999</v>
      </c>
      <c r="KB50">
        <v>7.7265650000000005E-5</v>
      </c>
      <c r="KC50">
        <v>4.509258E-2</v>
      </c>
      <c r="KD50">
        <v>0.45026899999999997</v>
      </c>
      <c r="KE50">
        <v>12.984400000000001</v>
      </c>
      <c r="KF50">
        <v>7.4856509999999998E-5</v>
      </c>
      <c r="KG50">
        <v>4.3688270000000001E-2</v>
      </c>
      <c r="KH50">
        <v>0.45026389999999999</v>
      </c>
      <c r="KI50">
        <v>12.16507</v>
      </c>
      <c r="KJ50">
        <v>7.2082570000000005E-5</v>
      </c>
      <c r="KK50">
        <v>4.2068170000000002E-2</v>
      </c>
      <c r="KL50">
        <v>0.45013130000000001</v>
      </c>
      <c r="KM50">
        <v>12.212680000000001</v>
      </c>
      <c r="KN50">
        <v>6.9289720000000003E-5</v>
      </c>
      <c r="KO50">
        <v>4.0433980000000001E-2</v>
      </c>
      <c r="KP50">
        <v>0.44980809999999999</v>
      </c>
      <c r="KQ50">
        <v>12.63813</v>
      </c>
      <c r="KR50">
        <v>6.7093319999999998E-5</v>
      </c>
      <c r="KS50">
        <v>3.9120160000000001E-2</v>
      </c>
      <c r="KT50">
        <v>0.44928400000000002</v>
      </c>
      <c r="KU50">
        <v>13.70468</v>
      </c>
      <c r="KV50">
        <v>6.7176239999999998E-5</v>
      </c>
      <c r="KW50">
        <v>3.9077210000000001E-2</v>
      </c>
      <c r="KX50">
        <v>0.44862400000000002</v>
      </c>
      <c r="KY50">
        <v>14.98255</v>
      </c>
      <c r="KZ50">
        <v>6.8598090000000002E-5</v>
      </c>
      <c r="LA50">
        <v>3.9937170000000001E-2</v>
      </c>
      <c r="LB50">
        <v>0.44788359999999999</v>
      </c>
      <c r="LC50">
        <v>15.45345</v>
      </c>
      <c r="LD50">
        <v>6.9018399999999996E-5</v>
      </c>
      <c r="LE50">
        <v>4.0322669999999998E-2</v>
      </c>
      <c r="LF50">
        <v>0.44708930000000002</v>
      </c>
      <c r="LG50">
        <v>14.97268</v>
      </c>
      <c r="LH50">
        <v>6.8024369999999997E-5</v>
      </c>
      <c r="LI50">
        <v>3.9873499999999999E-2</v>
      </c>
      <c r="LJ50">
        <v>0.44628620000000002</v>
      </c>
      <c r="LK50">
        <v>14.02093</v>
      </c>
      <c r="LL50">
        <v>6.6076500000000003E-5</v>
      </c>
      <c r="LM50">
        <v>3.8844040000000003E-2</v>
      </c>
      <c r="LN50">
        <v>0.44548290000000001</v>
      </c>
      <c r="LO50">
        <v>12.871499999999999</v>
      </c>
      <c r="LP50">
        <v>6.3632380000000003E-5</v>
      </c>
      <c r="LQ50">
        <v>3.7500560000000002E-2</v>
      </c>
      <c r="LR50">
        <v>0.4447817</v>
      </c>
      <c r="LS50">
        <v>12.75301</v>
      </c>
      <c r="LT50">
        <v>6.1080439999999995E-5</v>
      </c>
      <c r="LU50">
        <v>3.6065859999999998E-2</v>
      </c>
      <c r="LV50">
        <v>0.4442798</v>
      </c>
      <c r="LW50">
        <v>13.082610000000001</v>
      </c>
      <c r="LX50">
        <v>5.8195719999999997E-5</v>
      </c>
      <c r="LY50">
        <v>3.4446770000000002E-2</v>
      </c>
      <c r="LZ50">
        <v>0.44394800000000001</v>
      </c>
      <c r="MA50">
        <v>14.124499999999999</v>
      </c>
      <c r="MB50">
        <v>5.3862620000000003E-5</v>
      </c>
      <c r="MC50">
        <v>3.2008290000000002E-2</v>
      </c>
      <c r="MD50">
        <v>0.44377290000000003</v>
      </c>
      <c r="ME50">
        <v>15.29082</v>
      </c>
      <c r="MF50">
        <v>4.8704020000000001E-5</v>
      </c>
      <c r="MG50">
        <v>2.899144E-2</v>
      </c>
      <c r="MH50">
        <v>0.44368770000000002</v>
      </c>
      <c r="MI50">
        <v>15.734439999999999</v>
      </c>
      <c r="MJ50">
        <v>4.4362059999999997E-5</v>
      </c>
      <c r="MK50">
        <v>2.6381760000000001E-2</v>
      </c>
      <c r="ML50">
        <v>0.44362360000000001</v>
      </c>
      <c r="MM50">
        <v>15.087339999999999</v>
      </c>
      <c r="MN50">
        <v>4.1242919999999999E-5</v>
      </c>
      <c r="MO50">
        <v>2.4486629999999999E-2</v>
      </c>
      <c r="MP50">
        <v>0.44359569999999998</v>
      </c>
      <c r="MQ50">
        <v>14.01684</v>
      </c>
      <c r="MR50">
        <v>3.9003240000000002E-5</v>
      </c>
      <c r="MS50">
        <v>2.3132429999999999E-2</v>
      </c>
      <c r="MT50">
        <v>0.44361810000000002</v>
      </c>
      <c r="MU50">
        <v>12.796519999999999</v>
      </c>
      <c r="MV50">
        <v>3.7243850000000001E-5</v>
      </c>
      <c r="MW50">
        <v>2.207429E-2</v>
      </c>
      <c r="MX50">
        <v>0.44380969999999997</v>
      </c>
      <c r="MY50">
        <v>12.454750000000001</v>
      </c>
      <c r="MZ50">
        <v>3.5744980000000003E-5</v>
      </c>
      <c r="NA50">
        <v>2.117349E-2</v>
      </c>
      <c r="NB50">
        <v>0.44429809999999997</v>
      </c>
      <c r="NC50">
        <v>11.91545</v>
      </c>
      <c r="ND50">
        <v>3.4014039999999999E-5</v>
      </c>
      <c r="NE50">
        <v>2.016225E-2</v>
      </c>
      <c r="NF50">
        <v>0.44508560000000003</v>
      </c>
      <c r="NG50">
        <v>12.78853</v>
      </c>
      <c r="NH50">
        <v>3.0573810000000003E-5</v>
      </c>
      <c r="NI50">
        <v>1.8203469999999999E-2</v>
      </c>
      <c r="NJ50">
        <v>0.44608150000000002</v>
      </c>
      <c r="NK50">
        <v>13.71946</v>
      </c>
      <c r="NL50">
        <v>2.6074149999999998E-5</v>
      </c>
      <c r="NM50">
        <v>1.553496E-2</v>
      </c>
      <c r="NN50">
        <v>0.44719690000000001</v>
      </c>
      <c r="NO50">
        <v>14.086880000000001</v>
      </c>
      <c r="NP50">
        <v>2.2440620000000001E-5</v>
      </c>
      <c r="NQ50">
        <v>1.330305E-2</v>
      </c>
      <c r="NR50">
        <v>0.44838909999999998</v>
      </c>
      <c r="NS50">
        <v>13.78923</v>
      </c>
      <c r="NT50">
        <v>2.0145699999999999E-5</v>
      </c>
      <c r="NU50">
        <v>1.186064E-2</v>
      </c>
      <c r="NV50">
        <v>0.44961289999999998</v>
      </c>
      <c r="NW50">
        <v>13.25747</v>
      </c>
      <c r="NX50">
        <v>1.8801620000000001E-5</v>
      </c>
      <c r="NY50">
        <v>1.100516E-2</v>
      </c>
      <c r="NZ50">
        <v>0.45079190000000002</v>
      </c>
      <c r="OA50">
        <v>12.647270000000001</v>
      </c>
      <c r="OB50">
        <v>1.7934280000000001E-5</v>
      </c>
      <c r="OC50">
        <v>1.0451459999999999E-2</v>
      </c>
      <c r="OD50">
        <v>0.45176440000000001</v>
      </c>
      <c r="OE50">
        <v>12.951980000000001</v>
      </c>
      <c r="OF50">
        <v>1.727007E-5</v>
      </c>
      <c r="OG50">
        <v>1.003311E-2</v>
      </c>
      <c r="OH50">
        <v>0.45233489999999998</v>
      </c>
      <c r="OI50">
        <v>13.67347</v>
      </c>
      <c r="OJ50">
        <v>1.7224410000000001E-5</v>
      </c>
      <c r="OK50">
        <v>9.9362340000000004E-3</v>
      </c>
    </row>
    <row r="51" spans="1:401" x14ac:dyDescent="0.35">
      <c r="A51">
        <v>54</v>
      </c>
      <c r="B51" t="s">
        <v>4</v>
      </c>
      <c r="C51" t="s">
        <v>24</v>
      </c>
      <c r="D51" t="s">
        <v>56</v>
      </c>
      <c r="E51">
        <v>912.23900000000003</v>
      </c>
      <c r="F51">
        <v>0.71556900000000001</v>
      </c>
      <c r="G51">
        <v>12.611140000000001</v>
      </c>
      <c r="H51" s="1">
        <v>0.36443019999999998</v>
      </c>
      <c r="I51">
        <v>86.468050000000005</v>
      </c>
      <c r="J51">
        <v>0.71392279999999997</v>
      </c>
      <c r="K51">
        <v>13.16691</v>
      </c>
      <c r="L51">
        <v>173.4717</v>
      </c>
      <c r="M51">
        <v>52610.96</v>
      </c>
      <c r="N51">
        <v>0.71232119999999999</v>
      </c>
      <c r="O51">
        <v>13.93014</v>
      </c>
      <c r="P51">
        <v>118.69159999999999</v>
      </c>
      <c r="Q51">
        <v>40780.800000000003</v>
      </c>
      <c r="R51">
        <v>0.71075770000000005</v>
      </c>
      <c r="S51">
        <v>14.776350000000001</v>
      </c>
      <c r="T51">
        <v>8.2105669999999993</v>
      </c>
      <c r="U51">
        <v>3004.69</v>
      </c>
      <c r="V51">
        <v>0.70921540000000005</v>
      </c>
      <c r="W51">
        <v>15.52312</v>
      </c>
      <c r="X51">
        <v>0.2664801</v>
      </c>
      <c r="Y51">
        <v>96.680819999999997</v>
      </c>
      <c r="Z51">
        <v>0.70768710000000001</v>
      </c>
      <c r="AA51">
        <v>15.38782</v>
      </c>
      <c r="AB51">
        <v>7.0323849999999993E-2</v>
      </c>
      <c r="AC51">
        <v>22.975999999999999</v>
      </c>
      <c r="AD51">
        <v>0.70593050000000002</v>
      </c>
      <c r="AE51">
        <v>14.573840000000001</v>
      </c>
      <c r="AF51" s="1">
        <v>5.9753199999999999E-2</v>
      </c>
      <c r="AG51">
        <v>19.408259999999999</v>
      </c>
      <c r="AH51">
        <v>0.70393620000000001</v>
      </c>
      <c r="AI51">
        <v>13.72359</v>
      </c>
      <c r="AJ51" s="1">
        <v>5.3335180000000003E-2</v>
      </c>
      <c r="AK51" s="1">
        <v>17.33653</v>
      </c>
      <c r="AL51">
        <v>0.70198450000000001</v>
      </c>
      <c r="AM51">
        <v>12.96203</v>
      </c>
      <c r="AN51" s="1">
        <v>4.767453E-2</v>
      </c>
      <c r="AO51" s="1">
        <v>15.512919999999999</v>
      </c>
      <c r="AP51">
        <v>0.69996069999999999</v>
      </c>
      <c r="AQ51">
        <v>13.166650000000001</v>
      </c>
      <c r="AR51" s="1">
        <v>4.3099819999999997E-2</v>
      </c>
      <c r="AS51" s="1">
        <v>14.03505</v>
      </c>
      <c r="AT51">
        <v>0.69777370000000005</v>
      </c>
      <c r="AU51">
        <v>14.001849999999999</v>
      </c>
      <c r="AV51" s="1">
        <v>4.0069300000000002E-2</v>
      </c>
      <c r="AW51" s="1">
        <v>13.053430000000001</v>
      </c>
      <c r="AX51">
        <v>0.69549439999999996</v>
      </c>
      <c r="AY51">
        <v>14.92</v>
      </c>
      <c r="AZ51" s="1">
        <v>3.7895079999999998E-2</v>
      </c>
      <c r="BA51" s="1">
        <v>12.365170000000001</v>
      </c>
      <c r="BB51">
        <v>0.6931235</v>
      </c>
      <c r="BC51">
        <v>15.749510000000001</v>
      </c>
      <c r="BD51" s="1">
        <v>3.5531069999999998E-2</v>
      </c>
      <c r="BE51" s="1">
        <v>11.61802</v>
      </c>
      <c r="BF51">
        <v>0.69071749999999998</v>
      </c>
      <c r="BG51">
        <v>15.637269999999999</v>
      </c>
      <c r="BH51" s="1">
        <v>3.3022160000000002E-2</v>
      </c>
      <c r="BI51" s="1">
        <v>10.81973</v>
      </c>
      <c r="BJ51">
        <v>0.68844609999999995</v>
      </c>
      <c r="BK51">
        <v>14.815759999999999</v>
      </c>
      <c r="BL51" s="1">
        <v>3.0535719999999999E-2</v>
      </c>
      <c r="BM51" s="1">
        <v>10.021570000000001</v>
      </c>
      <c r="BN51">
        <v>0.68609010000000004</v>
      </c>
      <c r="BO51">
        <v>13.849740000000001</v>
      </c>
      <c r="BP51" s="1">
        <v>2.8251109999999999E-2</v>
      </c>
      <c r="BQ51" s="1">
        <v>9.2866999999999997</v>
      </c>
      <c r="BR51">
        <v>0.6833979</v>
      </c>
      <c r="BS51">
        <v>13.02183</v>
      </c>
      <c r="BT51" s="1">
        <v>2.6079229999999998E-2</v>
      </c>
      <c r="BU51" s="1">
        <v>8.5912600000000001</v>
      </c>
      <c r="BV51">
        <v>0.67967299999999997</v>
      </c>
      <c r="BW51">
        <v>12.96067</v>
      </c>
      <c r="BX51" s="1">
        <v>2.4298899999999998E-2</v>
      </c>
      <c r="BY51" s="1">
        <v>8.0183289999999996</v>
      </c>
      <c r="BZ51">
        <v>0.67472880000000002</v>
      </c>
      <c r="CA51">
        <v>13.172779999999999</v>
      </c>
      <c r="CB51" s="1">
        <v>2.5898419999999998E-2</v>
      </c>
      <c r="CC51" s="1">
        <v>8.5334730000000008</v>
      </c>
      <c r="CD51">
        <v>0.66886449999999997</v>
      </c>
      <c r="CE51">
        <v>13.66367</v>
      </c>
      <c r="CF51" s="1">
        <v>2.9393550000000001E-2</v>
      </c>
      <c r="CG51" s="1">
        <v>9.7528509999999997</v>
      </c>
      <c r="CH51">
        <v>0.66221160000000001</v>
      </c>
      <c r="CI51">
        <v>13.761290000000001</v>
      </c>
      <c r="CJ51" s="1">
        <v>3.0431570000000002E-2</v>
      </c>
      <c r="CK51" s="1">
        <v>10.19637</v>
      </c>
      <c r="CL51">
        <v>0.65498129999999999</v>
      </c>
      <c r="CM51">
        <v>13.38119</v>
      </c>
      <c r="CN51" s="1">
        <v>2.9018889999999999E-2</v>
      </c>
      <c r="CO51" s="1">
        <v>9.8075379999999992</v>
      </c>
      <c r="CP51">
        <v>0.64736300000000002</v>
      </c>
      <c r="CQ51">
        <v>12.74668</v>
      </c>
      <c r="CR51" s="1">
        <v>2.6788590000000001E-2</v>
      </c>
      <c r="CS51" s="1">
        <v>9.1265239999999999</v>
      </c>
      <c r="CT51">
        <v>0.63947299999999996</v>
      </c>
      <c r="CU51">
        <v>12.04705</v>
      </c>
      <c r="CV51" s="1">
        <v>2.4186969999999999E-2</v>
      </c>
      <c r="CW51" s="1">
        <v>8.3074580000000005</v>
      </c>
      <c r="CX51">
        <v>0.63117060000000003</v>
      </c>
      <c r="CY51">
        <v>11.42187</v>
      </c>
      <c r="CZ51" s="1">
        <v>2.1653260000000001E-2</v>
      </c>
      <c r="DA51" s="1">
        <v>7.4987529999999998</v>
      </c>
      <c r="DB51">
        <v>0.62261239999999995</v>
      </c>
      <c r="DC51">
        <v>11.621510000000001</v>
      </c>
      <c r="DD51" s="1">
        <v>1.9321419999999999E-2</v>
      </c>
      <c r="DE51" s="1">
        <v>6.7508100000000004</v>
      </c>
      <c r="DF51">
        <v>0.61410229999999999</v>
      </c>
      <c r="DG51">
        <v>11.74967</v>
      </c>
      <c r="DH51" s="1">
        <v>1.7142439999999998E-2</v>
      </c>
      <c r="DI51" s="1">
        <v>6.0437139999999996</v>
      </c>
      <c r="DJ51">
        <v>0.60609250000000003</v>
      </c>
      <c r="DK51">
        <v>12.214079999999999</v>
      </c>
      <c r="DL51" s="1">
        <v>1.517262E-2</v>
      </c>
      <c r="DM51" s="1">
        <v>5.3936469999999996</v>
      </c>
      <c r="DN51">
        <v>0.59789610000000004</v>
      </c>
      <c r="DO51">
        <v>12.709530000000001</v>
      </c>
      <c r="DP51" s="1">
        <v>1.3488379999999999E-2</v>
      </c>
      <c r="DQ51" s="1">
        <v>4.8346270000000002</v>
      </c>
      <c r="DR51">
        <v>0.58946109999999996</v>
      </c>
      <c r="DS51">
        <v>12.72213</v>
      </c>
      <c r="DT51" s="1">
        <v>1.2023890000000001E-2</v>
      </c>
      <c r="DU51" s="1">
        <v>4.349761</v>
      </c>
      <c r="DV51">
        <v>0.58074579999999998</v>
      </c>
      <c r="DW51">
        <v>12.19262</v>
      </c>
      <c r="DX51" s="1">
        <v>1.0586460000000001E-2</v>
      </c>
      <c r="DY51" s="1">
        <v>3.8677269999999999</v>
      </c>
      <c r="DZ51">
        <v>0.57179429999999998</v>
      </c>
      <c r="EA51">
        <v>11.59952</v>
      </c>
      <c r="EB51" s="1">
        <v>9.306679E-3</v>
      </c>
      <c r="EC51" s="1">
        <v>3.434342</v>
      </c>
      <c r="ED51">
        <v>0.56269360000000002</v>
      </c>
      <c r="EE51">
        <v>11.12494</v>
      </c>
      <c r="EF51" s="1">
        <v>8.1751910000000001E-3</v>
      </c>
      <c r="EG51" s="1">
        <v>3.04718</v>
      </c>
      <c r="EH51">
        <v>0.55313710000000005</v>
      </c>
      <c r="EI51">
        <v>11.63083</v>
      </c>
      <c r="EJ51" s="1">
        <v>7.1917309999999998E-3</v>
      </c>
      <c r="EK51" s="1">
        <v>2.7101329999999999</v>
      </c>
      <c r="EL51">
        <v>0.54314039999999997</v>
      </c>
      <c r="EM51">
        <v>12.369070000000001</v>
      </c>
      <c r="EN51" s="1">
        <v>6.2999459999999998E-3</v>
      </c>
      <c r="EO51" s="1">
        <v>2.402409</v>
      </c>
      <c r="EP51">
        <v>0.53280950000000005</v>
      </c>
      <c r="EQ51">
        <v>13.529059999999999</v>
      </c>
      <c r="ER51" s="1">
        <v>5.5039920000000001E-3</v>
      </c>
      <c r="ES51" s="1">
        <v>2.1251090000000001</v>
      </c>
      <c r="ET51">
        <v>0.52304170000000005</v>
      </c>
      <c r="EU51">
        <v>14.870559999999999</v>
      </c>
      <c r="EV51" s="1">
        <v>4.8204600000000004E-3</v>
      </c>
      <c r="EW51" s="1">
        <v>1.88273</v>
      </c>
      <c r="EX51">
        <v>0.51360150000000004</v>
      </c>
      <c r="EY51">
        <v>15.2494</v>
      </c>
      <c r="EZ51" s="1">
        <v>4.2276120000000004E-3</v>
      </c>
      <c r="FA51" s="1">
        <v>1.670085</v>
      </c>
      <c r="FB51">
        <v>0.50392939999999997</v>
      </c>
      <c r="FC51">
        <v>14.53983</v>
      </c>
      <c r="FD51" s="1">
        <v>3.6946280000000001E-3</v>
      </c>
      <c r="FE51" s="1">
        <v>1.4774039999999999</v>
      </c>
      <c r="FF51">
        <v>0.49375350000000001</v>
      </c>
      <c r="FG51">
        <v>13.67957</v>
      </c>
      <c r="FH51" s="1">
        <v>3.1984499999999998E-3</v>
      </c>
      <c r="FI51" s="1">
        <v>1.296459</v>
      </c>
      <c r="FJ51">
        <v>0.48359390000000002</v>
      </c>
      <c r="FK51">
        <v>12.744949999999999</v>
      </c>
      <c r="FL51" s="1">
        <v>2.7453220000000001E-3</v>
      </c>
      <c r="FM51" s="1">
        <v>1.127756</v>
      </c>
      <c r="FN51">
        <v>0.47430519999999998</v>
      </c>
      <c r="FO51">
        <v>12.686590000000001</v>
      </c>
      <c r="FP51" s="1">
        <v>2.3448380000000001E-3</v>
      </c>
      <c r="FQ51" s="1">
        <v>0.97512699999999997</v>
      </c>
      <c r="FR51">
        <v>0.4669122</v>
      </c>
      <c r="FS51">
        <v>13.005269999999999</v>
      </c>
      <c r="FT51" s="1">
        <v>1.9830450000000001E-3</v>
      </c>
      <c r="FU51" s="1">
        <v>0.83316290000000004</v>
      </c>
      <c r="FV51">
        <v>0.46157730000000002</v>
      </c>
      <c r="FW51">
        <v>13.867929999999999</v>
      </c>
      <c r="FX51" s="1">
        <v>1.5701999999999999E-3</v>
      </c>
      <c r="FY51" s="1">
        <v>0.66581259999999998</v>
      </c>
      <c r="FZ51">
        <v>0.4579085</v>
      </c>
      <c r="GA51">
        <v>15.133419999999999</v>
      </c>
      <c r="GB51" s="1">
        <v>1.130593E-3</v>
      </c>
      <c r="GC51" s="1">
        <v>0.48230529999999999</v>
      </c>
      <c r="GD51">
        <v>0.45529930000000002</v>
      </c>
      <c r="GE51">
        <v>15.54762</v>
      </c>
      <c r="GF51" s="1">
        <v>7.8480200000000003E-4</v>
      </c>
      <c r="GG51" s="1">
        <v>0.33533990000000002</v>
      </c>
      <c r="GH51">
        <v>0.45330979999999998</v>
      </c>
      <c r="GI51">
        <v>15.091559999999999</v>
      </c>
      <c r="GJ51" s="1">
        <v>5.6855220000000001E-4</v>
      </c>
      <c r="GK51" s="1">
        <v>0.24250079999999999</v>
      </c>
      <c r="GL51">
        <v>0.45167760000000001</v>
      </c>
      <c r="GM51">
        <v>14.25029</v>
      </c>
      <c r="GN51" s="1">
        <v>4.452546E-4</v>
      </c>
      <c r="GO51" s="1">
        <v>0.189383</v>
      </c>
      <c r="GP51">
        <v>0.45024750000000002</v>
      </c>
      <c r="GQ51">
        <v>13.230040000000001</v>
      </c>
      <c r="GR51" s="1">
        <v>3.73533E-4</v>
      </c>
      <c r="GS51" s="1">
        <v>0.1584429</v>
      </c>
      <c r="GT51">
        <v>0.44907249999999999</v>
      </c>
      <c r="GU51">
        <v>12.4308</v>
      </c>
      <c r="GV51" s="1">
        <v>3.2840540000000001E-4</v>
      </c>
      <c r="GW51" s="1">
        <v>0.13896459999999999</v>
      </c>
      <c r="GX51">
        <v>0.44823259999999998</v>
      </c>
      <c r="GY51">
        <v>12.601929999999999</v>
      </c>
      <c r="GZ51" s="1">
        <v>2.9522499999999998E-4</v>
      </c>
      <c r="HA51" s="1">
        <v>0.1246855</v>
      </c>
      <c r="HB51">
        <v>0.44771870000000002</v>
      </c>
      <c r="HC51">
        <v>12.87875</v>
      </c>
      <c r="HD51" s="1">
        <v>2.6095179999999999E-4</v>
      </c>
      <c r="HE51" s="1">
        <v>0.110068</v>
      </c>
      <c r="HF51">
        <v>0.44740930000000001</v>
      </c>
      <c r="HG51">
        <v>13.40598</v>
      </c>
      <c r="HH51" s="1">
        <v>2.2426339999999999E-4</v>
      </c>
      <c r="HI51" s="1">
        <v>9.4382549999999996E-2</v>
      </c>
      <c r="HJ51">
        <v>0.4472545</v>
      </c>
      <c r="HK51">
        <v>13.41109</v>
      </c>
      <c r="HL51" s="1">
        <v>1.9437090000000001E-4</v>
      </c>
      <c r="HM51" s="1">
        <v>8.1471849999999998E-2</v>
      </c>
      <c r="HN51">
        <v>0.44716640000000002</v>
      </c>
      <c r="HO51">
        <v>13.29623</v>
      </c>
      <c r="HP51">
        <v>1.737175E-4</v>
      </c>
      <c r="HQ51" s="1">
        <v>7.2495820000000002E-2</v>
      </c>
      <c r="HR51">
        <v>0.447133</v>
      </c>
      <c r="HS51">
        <v>12.68971</v>
      </c>
      <c r="HT51">
        <v>1.5944749999999999E-4</v>
      </c>
      <c r="HU51" s="1">
        <v>6.6265249999999998E-2</v>
      </c>
      <c r="HV51">
        <v>0.44712210000000002</v>
      </c>
      <c r="HW51">
        <v>11.802709999999999</v>
      </c>
      <c r="HX51">
        <v>1.488808E-4</v>
      </c>
      <c r="HY51" s="1">
        <v>6.1626309999999997E-2</v>
      </c>
      <c r="HZ51">
        <v>0.44716420000000001</v>
      </c>
      <c r="IA51">
        <v>11.23077</v>
      </c>
      <c r="IB51">
        <v>1.4045600000000001E-4</v>
      </c>
      <c r="IC51" s="1">
        <v>5.7910509999999998E-2</v>
      </c>
      <c r="ID51">
        <v>0.44731910000000003</v>
      </c>
      <c r="IE51">
        <v>11.48507</v>
      </c>
      <c r="IF51">
        <v>1.328907E-4</v>
      </c>
      <c r="IG51" s="1">
        <v>5.4580499999999997E-2</v>
      </c>
      <c r="IH51">
        <v>0.44756069999999998</v>
      </c>
      <c r="II51">
        <v>11.96916</v>
      </c>
      <c r="IJ51">
        <v>1.240205E-4</v>
      </c>
      <c r="IK51" s="1">
        <v>5.0758629999999999E-2</v>
      </c>
      <c r="IL51">
        <v>0.44790099999999999</v>
      </c>
      <c r="IM51">
        <v>12.766299999999999</v>
      </c>
      <c r="IN51">
        <v>1.1415539999999999E-4</v>
      </c>
      <c r="IO51">
        <v>4.654842E-2</v>
      </c>
      <c r="IP51">
        <v>0.44826280000000002</v>
      </c>
      <c r="IQ51">
        <v>12.954700000000001</v>
      </c>
      <c r="IR51">
        <v>1.054891E-4</v>
      </c>
      <c r="IS51">
        <v>4.2845479999999998E-2</v>
      </c>
      <c r="IT51">
        <v>0.4486464</v>
      </c>
      <c r="IU51">
        <v>12.870340000000001</v>
      </c>
      <c r="IV51">
        <v>9.8759320000000003E-5</v>
      </c>
      <c r="IW51">
        <v>3.9958430000000003E-2</v>
      </c>
      <c r="IX51">
        <v>0.44905250000000002</v>
      </c>
      <c r="IY51">
        <v>12.53937</v>
      </c>
      <c r="IZ51">
        <v>9.3470539999999995E-5</v>
      </c>
      <c r="JA51">
        <v>3.7686240000000003E-2</v>
      </c>
      <c r="JB51">
        <v>0.4494551</v>
      </c>
      <c r="JC51">
        <v>11.87785</v>
      </c>
      <c r="JD51">
        <v>8.9029730000000001E-5</v>
      </c>
      <c r="JE51">
        <v>3.5787300000000001E-2</v>
      </c>
      <c r="JF51">
        <v>0.44980569999999997</v>
      </c>
      <c r="JG51">
        <v>11.855790000000001</v>
      </c>
      <c r="JH51">
        <v>8.5126820000000001E-5</v>
      </c>
      <c r="JI51">
        <v>3.4131710000000003E-2</v>
      </c>
      <c r="JJ51">
        <v>0.45006469999999998</v>
      </c>
      <c r="JK51">
        <v>12.14301</v>
      </c>
      <c r="JL51">
        <v>8.190079E-5</v>
      </c>
      <c r="JM51">
        <v>3.275985E-2</v>
      </c>
      <c r="JN51">
        <v>0.45023370000000001</v>
      </c>
      <c r="JO51">
        <v>12.68817</v>
      </c>
      <c r="JP51">
        <v>8.0277390000000004E-5</v>
      </c>
      <c r="JQ51">
        <v>3.203636E-2</v>
      </c>
      <c r="JR51">
        <v>0.45032159999999999</v>
      </c>
      <c r="JS51">
        <v>13.71968</v>
      </c>
      <c r="JT51">
        <v>7.9961709999999998E-5</v>
      </c>
      <c r="JU51">
        <v>3.1863009999999997E-2</v>
      </c>
      <c r="JV51">
        <v>0.45036090000000001</v>
      </c>
      <c r="JW51">
        <v>14.22334</v>
      </c>
      <c r="JX51">
        <v>7.9266009999999997E-5</v>
      </c>
      <c r="JY51">
        <v>3.1565370000000002E-2</v>
      </c>
      <c r="JZ51">
        <v>0.45039820000000003</v>
      </c>
      <c r="KA51">
        <v>13.743320000000001</v>
      </c>
      <c r="KB51">
        <v>7.7607360000000002E-5</v>
      </c>
      <c r="KC51">
        <v>3.088743E-2</v>
      </c>
      <c r="KD51">
        <v>0.45039899999999999</v>
      </c>
      <c r="KE51">
        <v>13.0473</v>
      </c>
      <c r="KF51">
        <v>7.5270859999999995E-5</v>
      </c>
      <c r="KG51">
        <v>2.9947850000000002E-2</v>
      </c>
      <c r="KH51">
        <v>0.45038919999999999</v>
      </c>
      <c r="KI51">
        <v>12.246740000000001</v>
      </c>
      <c r="KJ51">
        <v>7.2536240000000001E-5</v>
      </c>
      <c r="KK51">
        <v>2.8852579999999999E-2</v>
      </c>
      <c r="KL51">
        <v>0.45028499999999999</v>
      </c>
      <c r="KM51">
        <v>12.29321</v>
      </c>
      <c r="KN51">
        <v>6.9728170000000006E-5</v>
      </c>
      <c r="KO51">
        <v>2.7730560000000001E-2</v>
      </c>
      <c r="KP51">
        <v>0.44997219999999999</v>
      </c>
      <c r="KQ51">
        <v>12.69073</v>
      </c>
      <c r="KR51">
        <v>6.734113E-5</v>
      </c>
      <c r="KS51">
        <v>2.6779150000000002E-2</v>
      </c>
      <c r="KT51">
        <v>0.44946380000000002</v>
      </c>
      <c r="KU51">
        <v>13.70473</v>
      </c>
      <c r="KV51">
        <v>6.7017379999999998E-5</v>
      </c>
      <c r="KW51">
        <v>2.6634700000000001E-2</v>
      </c>
      <c r="KX51">
        <v>0.44881969999999999</v>
      </c>
      <c r="KY51">
        <v>14.959540000000001</v>
      </c>
      <c r="KZ51">
        <v>6.8374120000000001E-5</v>
      </c>
      <c r="LA51">
        <v>2.719425E-2</v>
      </c>
      <c r="LB51">
        <v>0.44808940000000003</v>
      </c>
      <c r="LC51">
        <v>15.456580000000001</v>
      </c>
      <c r="LD51">
        <v>6.9028449999999995E-5</v>
      </c>
      <c r="LE51">
        <v>2.7507360000000002E-2</v>
      </c>
      <c r="LF51">
        <v>0.44730989999999998</v>
      </c>
      <c r="LG51">
        <v>15.014559999999999</v>
      </c>
      <c r="LH51">
        <v>6.8232389999999993E-5</v>
      </c>
      <c r="LI51">
        <v>2.7246200000000002E-2</v>
      </c>
      <c r="LJ51">
        <v>0.4465056</v>
      </c>
      <c r="LK51">
        <v>14.11983</v>
      </c>
      <c r="LL51">
        <v>6.6407160000000001E-5</v>
      </c>
      <c r="LM51">
        <v>2.65676E-2</v>
      </c>
      <c r="LN51">
        <v>0.44570460000000001</v>
      </c>
      <c r="LO51">
        <v>12.99352</v>
      </c>
      <c r="LP51">
        <v>6.4019500000000006E-5</v>
      </c>
      <c r="LQ51">
        <v>2.5657289999999999E-2</v>
      </c>
      <c r="LR51">
        <v>0.4449864</v>
      </c>
      <c r="LS51">
        <v>12.860110000000001</v>
      </c>
      <c r="LT51">
        <v>6.14763E-5</v>
      </c>
      <c r="LU51">
        <v>2.4674290000000001E-2</v>
      </c>
      <c r="LV51">
        <v>0.4444707</v>
      </c>
      <c r="LW51">
        <v>13.142440000000001</v>
      </c>
      <c r="LX51">
        <v>5.870489E-5</v>
      </c>
      <c r="LY51">
        <v>2.359526E-2</v>
      </c>
      <c r="LZ51">
        <v>0.44412990000000002</v>
      </c>
      <c r="MA51">
        <v>14.124560000000001</v>
      </c>
      <c r="MB51">
        <v>5.4640230000000001E-5</v>
      </c>
      <c r="MC51">
        <v>2.2003439999999999E-2</v>
      </c>
      <c r="MD51">
        <v>0.44393899999999997</v>
      </c>
      <c r="ME51">
        <v>15.26296</v>
      </c>
      <c r="MF51">
        <v>4.950983E-5</v>
      </c>
      <c r="MG51">
        <v>1.9956040000000001E-2</v>
      </c>
      <c r="MH51">
        <v>0.44383830000000002</v>
      </c>
      <c r="MI51">
        <v>15.743230000000001</v>
      </c>
      <c r="MJ51">
        <v>4.4986379999999999E-5</v>
      </c>
      <c r="MK51">
        <v>1.8130159999999999E-2</v>
      </c>
      <c r="ML51">
        <v>0.4437817</v>
      </c>
      <c r="MM51">
        <v>15.141500000000001</v>
      </c>
      <c r="MN51">
        <v>4.1680829999999998E-5</v>
      </c>
      <c r="MO51">
        <v>1.6788830000000001E-2</v>
      </c>
      <c r="MP51">
        <v>0.44374789999999997</v>
      </c>
      <c r="MQ51">
        <v>14.12341</v>
      </c>
      <c r="MR51">
        <v>3.932771E-5</v>
      </c>
      <c r="MS51">
        <v>1.583592E-2</v>
      </c>
      <c r="MT51">
        <v>0.44376260000000001</v>
      </c>
      <c r="MU51">
        <v>12.919</v>
      </c>
      <c r="MV51">
        <v>3.7508290000000001E-5</v>
      </c>
      <c r="MW51">
        <v>1.5099349999999999E-2</v>
      </c>
      <c r="MX51">
        <v>0.44392939999999997</v>
      </c>
      <c r="MY51">
        <v>12.56086</v>
      </c>
      <c r="MZ51">
        <v>3.5979529999999999E-5</v>
      </c>
      <c r="NA51">
        <v>1.447914E-2</v>
      </c>
      <c r="NB51">
        <v>0.44439420000000002</v>
      </c>
      <c r="NC51">
        <v>11.964700000000001</v>
      </c>
      <c r="ND51">
        <v>3.4361260000000003E-5</v>
      </c>
      <c r="NE51">
        <v>1.382336E-2</v>
      </c>
      <c r="NF51">
        <v>0.44515110000000002</v>
      </c>
      <c r="NG51">
        <v>12.78149</v>
      </c>
      <c r="NH51">
        <v>3.1242329999999999E-5</v>
      </c>
      <c r="NI51">
        <v>1.258021E-2</v>
      </c>
      <c r="NJ51">
        <v>0.4461311</v>
      </c>
      <c r="NK51">
        <v>13.71264</v>
      </c>
      <c r="NL51">
        <v>2.6788380000000001E-5</v>
      </c>
      <c r="NM51">
        <v>1.078049E-2</v>
      </c>
      <c r="NN51">
        <v>0.44725300000000001</v>
      </c>
      <c r="NO51">
        <v>14.101089999999999</v>
      </c>
      <c r="NP51">
        <v>2.295331E-5</v>
      </c>
      <c r="NQ51">
        <v>9.2099899999999995E-3</v>
      </c>
      <c r="NR51">
        <v>0.44842959999999998</v>
      </c>
      <c r="NS51">
        <v>13.80973</v>
      </c>
      <c r="NT51">
        <v>2.0454720000000001E-5</v>
      </c>
      <c r="NU51">
        <v>8.1760159999999995E-3</v>
      </c>
      <c r="NV51">
        <v>0.44964419999999999</v>
      </c>
      <c r="NW51">
        <v>13.307410000000001</v>
      </c>
      <c r="NX51">
        <v>1.898919E-5</v>
      </c>
      <c r="NY51">
        <v>7.5638019999999997E-3</v>
      </c>
      <c r="NZ51">
        <v>0.45083440000000002</v>
      </c>
      <c r="OA51">
        <v>12.72749</v>
      </c>
      <c r="OB51">
        <v>1.8063369999999998E-5</v>
      </c>
      <c r="OC51">
        <v>7.173975E-3</v>
      </c>
      <c r="OD51">
        <v>0.45182820000000001</v>
      </c>
      <c r="OE51">
        <v>13.035399999999999</v>
      </c>
      <c r="OF51">
        <v>1.737173E-5</v>
      </c>
      <c r="OG51">
        <v>6.8839690000000002E-3</v>
      </c>
      <c r="OH51">
        <v>0.45242749999999998</v>
      </c>
      <c r="OI51">
        <v>13.72045</v>
      </c>
      <c r="OJ51">
        <v>1.714995E-5</v>
      </c>
      <c r="OK51">
        <v>6.7739100000000002E-3</v>
      </c>
    </row>
    <row r="52" spans="1:401" x14ac:dyDescent="0.35">
      <c r="A52">
        <v>55</v>
      </c>
      <c r="B52" t="s">
        <v>4</v>
      </c>
      <c r="C52" t="s">
        <v>24</v>
      </c>
      <c r="D52" t="s">
        <v>57</v>
      </c>
      <c r="E52">
        <v>924.20839999999998</v>
      </c>
      <c r="F52">
        <v>1.1560729999999999</v>
      </c>
      <c r="G52">
        <v>12.6378</v>
      </c>
      <c r="H52" s="1">
        <v>0.1323</v>
      </c>
      <c r="I52">
        <v>21.97147</v>
      </c>
      <c r="J52">
        <v>1.156906</v>
      </c>
      <c r="K52">
        <v>13.18314</v>
      </c>
      <c r="L52">
        <v>150.44720000000001</v>
      </c>
      <c r="M52">
        <v>36160.839999999997</v>
      </c>
      <c r="N52">
        <v>1.157761</v>
      </c>
      <c r="O52">
        <v>13.932600000000001</v>
      </c>
      <c r="P52">
        <v>136.0933</v>
      </c>
      <c r="Q52">
        <v>37530.35</v>
      </c>
      <c r="R52">
        <v>1.158579</v>
      </c>
      <c r="S52">
        <v>14.76965</v>
      </c>
      <c r="T52">
        <v>10.839840000000001</v>
      </c>
      <c r="U52">
        <v>3201.0709999999999</v>
      </c>
      <c r="V52">
        <v>1.1593309999999999</v>
      </c>
      <c r="W52">
        <v>15.5388</v>
      </c>
      <c r="X52">
        <v>0.348306</v>
      </c>
      <c r="Y52">
        <v>103.05710000000001</v>
      </c>
      <c r="Z52">
        <v>1.159991</v>
      </c>
      <c r="AA52">
        <v>15.44046</v>
      </c>
      <c r="AB52">
        <v>7.2238739999999996E-2</v>
      </c>
      <c r="AC52">
        <v>19.009370000000001</v>
      </c>
      <c r="AD52">
        <v>1.160442</v>
      </c>
      <c r="AE52">
        <v>14.62608</v>
      </c>
      <c r="AF52" s="1">
        <v>6.0349670000000001E-2</v>
      </c>
      <c r="AG52">
        <v>15.71203</v>
      </c>
      <c r="AH52">
        <v>1.1605639999999999</v>
      </c>
      <c r="AI52">
        <v>13.77774</v>
      </c>
      <c r="AJ52" s="1">
        <v>5.3805209999999999E-2</v>
      </c>
      <c r="AK52" s="1">
        <v>13.996180000000001</v>
      </c>
      <c r="AL52">
        <v>1.1605300000000001</v>
      </c>
      <c r="AM52">
        <v>13.016260000000001</v>
      </c>
      <c r="AN52" s="1">
        <v>4.8087919999999999E-2</v>
      </c>
      <c r="AO52" s="1">
        <v>12.505710000000001</v>
      </c>
      <c r="AP52">
        <v>1.1602980000000001</v>
      </c>
      <c r="AQ52">
        <v>13.197660000000001</v>
      </c>
      <c r="AR52" s="1">
        <v>4.3413109999999998E-2</v>
      </c>
      <c r="AS52" s="1">
        <v>11.28368</v>
      </c>
      <c r="AT52">
        <v>1.1598919999999999</v>
      </c>
      <c r="AU52">
        <v>14.009790000000001</v>
      </c>
      <c r="AV52" s="1">
        <v>4.0255150000000003E-2</v>
      </c>
      <c r="AW52" s="1">
        <v>10.451930000000001</v>
      </c>
      <c r="AX52">
        <v>1.159384</v>
      </c>
      <c r="AY52">
        <v>14.92441</v>
      </c>
      <c r="AZ52" s="1">
        <v>3.8069249999999999E-2</v>
      </c>
      <c r="BA52" s="1">
        <v>9.8857920000000004</v>
      </c>
      <c r="BB52">
        <v>1.1588430000000001</v>
      </c>
      <c r="BC52">
        <v>15.762499999999999</v>
      </c>
      <c r="BD52" s="1">
        <v>3.5723369999999997E-2</v>
      </c>
      <c r="BE52" s="1">
        <v>9.2828219999999995</v>
      </c>
      <c r="BF52">
        <v>1.1582749999999999</v>
      </c>
      <c r="BG52">
        <v>15.68646</v>
      </c>
      <c r="BH52" s="1">
        <v>3.3220649999999997E-2</v>
      </c>
      <c r="BI52" s="1">
        <v>8.6375770000000003</v>
      </c>
      <c r="BJ52">
        <v>1.1579280000000001</v>
      </c>
      <c r="BK52">
        <v>14.88059</v>
      </c>
      <c r="BL52" s="1">
        <v>3.0726570000000002E-2</v>
      </c>
      <c r="BM52" s="1">
        <v>7.9914690000000004</v>
      </c>
      <c r="BN52">
        <v>1.1575500000000001</v>
      </c>
      <c r="BO52">
        <v>13.91855</v>
      </c>
      <c r="BP52" s="1">
        <v>2.8424669999999999E-2</v>
      </c>
      <c r="BQ52" s="1">
        <v>7.3941150000000002</v>
      </c>
      <c r="BR52">
        <v>1.1568430000000001</v>
      </c>
      <c r="BS52">
        <v>13.08492</v>
      </c>
      <c r="BT52" s="1">
        <v>2.62481E-2</v>
      </c>
      <c r="BU52" s="1">
        <v>6.8320509999999999</v>
      </c>
      <c r="BV52">
        <v>1.155467</v>
      </c>
      <c r="BW52">
        <v>12.99441</v>
      </c>
      <c r="BX52" s="1">
        <v>2.4373659999999998E-2</v>
      </c>
      <c r="BY52" s="1">
        <v>6.3441190000000001</v>
      </c>
      <c r="BZ52">
        <v>1.1536139999999999</v>
      </c>
      <c r="CA52">
        <v>13.1911</v>
      </c>
      <c r="CB52" s="1">
        <v>2.5620569999999999E-2</v>
      </c>
      <c r="CC52" s="1">
        <v>6.6368010000000002</v>
      </c>
      <c r="CD52">
        <v>1.151597</v>
      </c>
      <c r="CE52">
        <v>13.68174</v>
      </c>
      <c r="CF52" s="1">
        <v>2.91731E-2</v>
      </c>
      <c r="CG52" s="1">
        <v>7.5816819999999998</v>
      </c>
      <c r="CH52">
        <v>1.1496980000000001</v>
      </c>
      <c r="CI52">
        <v>13.782579999999999</v>
      </c>
      <c r="CJ52" s="1">
        <v>3.044734E-2</v>
      </c>
      <c r="CK52" s="1">
        <v>7.9602019999999998</v>
      </c>
      <c r="CL52">
        <v>1.147726</v>
      </c>
      <c r="CM52">
        <v>13.423109999999999</v>
      </c>
      <c r="CN52" s="1">
        <v>2.916728E-2</v>
      </c>
      <c r="CO52" s="1">
        <v>7.658741</v>
      </c>
      <c r="CP52">
        <v>1.145586</v>
      </c>
      <c r="CQ52">
        <v>12.798439999999999</v>
      </c>
      <c r="CR52" s="1">
        <v>2.6977620000000001E-2</v>
      </c>
      <c r="CS52" s="1">
        <v>7.1051989999999998</v>
      </c>
      <c r="CT52">
        <v>1.143518</v>
      </c>
      <c r="CU52">
        <v>12.105399999999999</v>
      </c>
      <c r="CV52" s="1">
        <v>2.4393149999999999E-2</v>
      </c>
      <c r="CW52" s="1">
        <v>6.4425239999999997</v>
      </c>
      <c r="CX52">
        <v>1.141151</v>
      </c>
      <c r="CY52">
        <v>11.470470000000001</v>
      </c>
      <c r="CZ52" s="1">
        <v>2.184355E-2</v>
      </c>
      <c r="DA52" s="1">
        <v>5.7836629999999998</v>
      </c>
      <c r="DB52">
        <v>1.1383909999999999</v>
      </c>
      <c r="DC52">
        <v>11.662179999999999</v>
      </c>
      <c r="DD52" s="1">
        <v>1.9498290000000001E-2</v>
      </c>
      <c r="DE52" s="1">
        <v>5.1774570000000004</v>
      </c>
      <c r="DF52">
        <v>1.1356889999999999</v>
      </c>
      <c r="DG52">
        <v>11.7845</v>
      </c>
      <c r="DH52" s="1">
        <v>1.7309390000000001E-2</v>
      </c>
      <c r="DI52" s="1">
        <v>4.6094759999999999</v>
      </c>
      <c r="DJ52">
        <v>1.1337029999999999</v>
      </c>
      <c r="DK52">
        <v>12.22222</v>
      </c>
      <c r="DL52" s="1">
        <v>1.53204E-2</v>
      </c>
      <c r="DM52" s="1">
        <v>4.0905189999999996</v>
      </c>
      <c r="DN52">
        <v>1.1318969999999999</v>
      </c>
      <c r="DO52">
        <v>12.73035</v>
      </c>
      <c r="DP52" s="1">
        <v>1.361104E-2</v>
      </c>
      <c r="DQ52" s="1">
        <v>3.6411820000000001</v>
      </c>
      <c r="DR52">
        <v>1.129766</v>
      </c>
      <c r="DS52">
        <v>12.75062</v>
      </c>
      <c r="DT52" s="1">
        <v>1.2140120000000001E-2</v>
      </c>
      <c r="DU52" s="1">
        <v>3.2561640000000001</v>
      </c>
      <c r="DV52">
        <v>1.127189</v>
      </c>
      <c r="DW52">
        <v>12.22392</v>
      </c>
      <c r="DX52" s="1">
        <v>1.069671E-2</v>
      </c>
      <c r="DY52" s="1">
        <v>2.8777889999999999</v>
      </c>
      <c r="DZ52">
        <v>1.1243909999999999</v>
      </c>
      <c r="EA52">
        <v>11.637639999999999</v>
      </c>
      <c r="EB52" s="1">
        <v>9.4040270000000006E-3</v>
      </c>
      <c r="EC52" s="1">
        <v>2.5370910000000002</v>
      </c>
      <c r="ED52">
        <v>1.121783</v>
      </c>
      <c r="EE52">
        <v>11.187189999999999</v>
      </c>
      <c r="EF52" s="1">
        <v>8.2598059999999997E-3</v>
      </c>
      <c r="EG52" s="1">
        <v>2.233965</v>
      </c>
      <c r="EH52">
        <v>1.1184259999999999</v>
      </c>
      <c r="EI52">
        <v>11.70097</v>
      </c>
      <c r="EJ52" s="1">
        <v>7.2670249999999999E-3</v>
      </c>
      <c r="EK52" s="1">
        <v>1.971457</v>
      </c>
      <c r="EL52">
        <v>1.114662</v>
      </c>
      <c r="EM52">
        <v>12.407360000000001</v>
      </c>
      <c r="EN52" s="1">
        <v>6.3680960000000002E-3</v>
      </c>
      <c r="EO52" s="1">
        <v>1.73323</v>
      </c>
      <c r="EP52">
        <v>1.110309</v>
      </c>
      <c r="EQ52">
        <v>13.54799</v>
      </c>
      <c r="ER52" s="1">
        <v>5.5644709999999997E-3</v>
      </c>
      <c r="ES52" s="1">
        <v>1.5196909999999999</v>
      </c>
      <c r="ET52">
        <v>1.106735</v>
      </c>
      <c r="EU52">
        <v>14.9001</v>
      </c>
      <c r="EV52" s="1">
        <v>4.8728460000000001E-3</v>
      </c>
      <c r="EW52" s="1">
        <v>1.3334649999999999</v>
      </c>
      <c r="EX52">
        <v>1.1030709999999999</v>
      </c>
      <c r="EY52">
        <v>15.277659999999999</v>
      </c>
      <c r="EZ52" s="1">
        <v>4.2739589999999999E-3</v>
      </c>
      <c r="FA52" s="1">
        <v>1.172634</v>
      </c>
      <c r="FB52">
        <v>1.0987910000000001</v>
      </c>
      <c r="FC52">
        <v>14.58067</v>
      </c>
      <c r="FD52" s="1">
        <v>3.7371050000000001E-3</v>
      </c>
      <c r="FE52" s="1">
        <v>1.0286029999999999</v>
      </c>
      <c r="FF52">
        <v>1.0936110000000001</v>
      </c>
      <c r="FG52">
        <v>13.74114</v>
      </c>
      <c r="FH52" s="1">
        <v>3.2382069999999999E-3</v>
      </c>
      <c r="FI52" s="1">
        <v>0.89510840000000003</v>
      </c>
      <c r="FJ52">
        <v>1.0894060000000001</v>
      </c>
      <c r="FK52">
        <v>12.86322</v>
      </c>
      <c r="FL52" s="1">
        <v>2.7815660000000001E-3</v>
      </c>
      <c r="FM52" s="1">
        <v>0.77149559999999995</v>
      </c>
      <c r="FN52">
        <v>1.0855440000000001</v>
      </c>
      <c r="FO52">
        <v>12.83178</v>
      </c>
      <c r="FP52" s="1">
        <v>2.3767189999999998E-3</v>
      </c>
      <c r="FQ52" s="1">
        <v>0.66088190000000002</v>
      </c>
      <c r="FR52">
        <v>1.0825279999999999</v>
      </c>
      <c r="FS52">
        <v>13.11562</v>
      </c>
      <c r="FT52" s="1">
        <v>2.0147250000000002E-3</v>
      </c>
      <c r="FU52" s="1">
        <v>0.56131439999999999</v>
      </c>
      <c r="FV52">
        <v>1.0804130000000001</v>
      </c>
      <c r="FW52">
        <v>13.918419999999999</v>
      </c>
      <c r="FX52" s="1">
        <v>1.6088859999999999E-3</v>
      </c>
      <c r="FY52" s="1">
        <v>0.44971329999999998</v>
      </c>
      <c r="FZ52">
        <v>1.079018</v>
      </c>
      <c r="GA52">
        <v>15.145160000000001</v>
      </c>
      <c r="GB52" s="1">
        <v>1.1671330000000001E-3</v>
      </c>
      <c r="GC52" s="1">
        <v>0.32688899999999999</v>
      </c>
      <c r="GD52">
        <v>1.0780019999999999</v>
      </c>
      <c r="GE52">
        <v>15.5646</v>
      </c>
      <c r="GF52" s="1">
        <v>8.1030969999999996E-4</v>
      </c>
      <c r="GG52" s="1">
        <v>0.22659779999999999</v>
      </c>
      <c r="GH52">
        <v>1.077099</v>
      </c>
      <c r="GI52">
        <v>15.136939999999999</v>
      </c>
      <c r="GJ52" s="1">
        <v>5.8353669999999997E-4</v>
      </c>
      <c r="GK52" s="1">
        <v>0.1624274</v>
      </c>
      <c r="GL52">
        <v>1.076308</v>
      </c>
      <c r="GM52">
        <v>14.334440000000001</v>
      </c>
      <c r="GN52" s="1">
        <v>4.5380129999999998E-4</v>
      </c>
      <c r="GO52" s="1">
        <v>0.12564500000000001</v>
      </c>
      <c r="GP52">
        <v>1.075561</v>
      </c>
      <c r="GQ52">
        <v>13.33766</v>
      </c>
      <c r="GR52" s="1">
        <v>3.7868500000000002E-4</v>
      </c>
      <c r="GS52" s="1">
        <v>0.10433389999999999</v>
      </c>
      <c r="GT52">
        <v>1.074921</v>
      </c>
      <c r="GU52">
        <v>12.56057</v>
      </c>
      <c r="GV52" s="1">
        <v>3.31832E-4</v>
      </c>
      <c r="GW52" s="1">
        <v>9.1049710000000006E-2</v>
      </c>
      <c r="GX52">
        <v>1.0744560000000001</v>
      </c>
      <c r="GY52">
        <v>12.693809999999999</v>
      </c>
      <c r="GZ52" s="1">
        <v>2.9809489999999998E-4</v>
      </c>
      <c r="HA52" s="1">
        <v>8.1536499999999998E-2</v>
      </c>
      <c r="HB52">
        <v>1.0742309999999999</v>
      </c>
      <c r="HC52">
        <v>12.946730000000001</v>
      </c>
      <c r="HD52" s="1">
        <v>2.6425029999999999E-4</v>
      </c>
      <c r="HE52" s="1">
        <v>7.2148229999999994E-2</v>
      </c>
      <c r="HF52">
        <v>1.074065</v>
      </c>
      <c r="HG52">
        <v>13.41478</v>
      </c>
      <c r="HH52" s="1">
        <v>2.274276E-4</v>
      </c>
      <c r="HI52" s="1">
        <v>6.1944430000000002E-2</v>
      </c>
      <c r="HJ52">
        <v>1.074033</v>
      </c>
      <c r="HK52">
        <v>13.40747</v>
      </c>
      <c r="HL52" s="1">
        <v>1.967056E-4</v>
      </c>
      <c r="HM52" s="1">
        <v>5.3344830000000003E-2</v>
      </c>
      <c r="HN52">
        <v>1.074003</v>
      </c>
      <c r="HO52">
        <v>13.316079999999999</v>
      </c>
      <c r="HP52">
        <v>1.753123E-4</v>
      </c>
      <c r="HQ52" s="1">
        <v>4.7317940000000003E-2</v>
      </c>
      <c r="HR52">
        <v>1.073985</v>
      </c>
      <c r="HS52">
        <v>12.74405</v>
      </c>
      <c r="HT52">
        <v>1.6059129999999999E-4</v>
      </c>
      <c r="HU52" s="1">
        <v>4.3154709999999999E-2</v>
      </c>
      <c r="HV52">
        <v>1.0739890000000001</v>
      </c>
      <c r="HW52">
        <v>11.86604</v>
      </c>
      <c r="HX52">
        <v>1.4976489999999999E-4</v>
      </c>
      <c r="HY52" s="1">
        <v>4.0079410000000003E-2</v>
      </c>
      <c r="HZ52">
        <v>1.0740639999999999</v>
      </c>
      <c r="IA52">
        <v>11.295909999999999</v>
      </c>
      <c r="IB52">
        <v>1.411897E-4</v>
      </c>
      <c r="IC52" s="1">
        <v>3.7634229999999998E-2</v>
      </c>
      <c r="ID52">
        <v>1.0741560000000001</v>
      </c>
      <c r="IE52">
        <v>11.54904</v>
      </c>
      <c r="IF52">
        <v>1.336252E-4</v>
      </c>
      <c r="IG52" s="1">
        <v>3.5485709999999997E-2</v>
      </c>
      <c r="IH52">
        <v>1.0743389999999999</v>
      </c>
      <c r="II52">
        <v>12.02692</v>
      </c>
      <c r="IJ52">
        <v>1.249132E-4</v>
      </c>
      <c r="IK52">
        <v>3.3066529999999997E-2</v>
      </c>
      <c r="IL52">
        <v>1.07456</v>
      </c>
      <c r="IM52">
        <v>12.79373</v>
      </c>
      <c r="IN52">
        <v>1.1504110000000001E-4</v>
      </c>
      <c r="IO52">
        <v>3.0354880000000001E-2</v>
      </c>
      <c r="IP52">
        <v>1.0748260000000001</v>
      </c>
      <c r="IQ52">
        <v>12.941660000000001</v>
      </c>
      <c r="IR52">
        <v>1.062108E-4</v>
      </c>
      <c r="IS52">
        <v>2.7923920000000001E-2</v>
      </c>
      <c r="IT52">
        <v>1.0751029999999999</v>
      </c>
      <c r="IU52">
        <v>12.85871</v>
      </c>
      <c r="IV52">
        <v>9.9318899999999995E-5</v>
      </c>
      <c r="IW52">
        <v>2.6019980000000002E-2</v>
      </c>
      <c r="IX52">
        <v>1.075364</v>
      </c>
      <c r="IY52">
        <v>12.56841</v>
      </c>
      <c r="IZ52">
        <v>9.3920270000000001E-5</v>
      </c>
      <c r="JA52">
        <v>2.4528439999999999E-2</v>
      </c>
      <c r="JB52">
        <v>1.0756190000000001</v>
      </c>
      <c r="JC52">
        <v>11.94899</v>
      </c>
      <c r="JD52">
        <v>8.9420150000000005E-5</v>
      </c>
      <c r="JE52">
        <v>2.3292420000000001E-2</v>
      </c>
      <c r="JF52">
        <v>1.0758490000000001</v>
      </c>
      <c r="JG52">
        <v>11.952970000000001</v>
      </c>
      <c r="JH52">
        <v>8.5467420000000002E-5</v>
      </c>
      <c r="JI52">
        <v>2.221453E-2</v>
      </c>
      <c r="JJ52">
        <v>1.075904</v>
      </c>
      <c r="JK52">
        <v>12.23006</v>
      </c>
      <c r="JL52">
        <v>8.215207E-5</v>
      </c>
      <c r="JM52">
        <v>2.1307719999999999E-2</v>
      </c>
      <c r="JN52">
        <v>1.0760259999999999</v>
      </c>
      <c r="JO52">
        <v>12.730219999999999</v>
      </c>
      <c r="JP52">
        <v>8.0358560000000004E-5</v>
      </c>
      <c r="JQ52">
        <v>2.0796220000000001E-2</v>
      </c>
      <c r="JR52">
        <v>1.0760400000000001</v>
      </c>
      <c r="JS52">
        <v>13.734629999999999</v>
      </c>
      <c r="JT52">
        <v>7.9990949999999997E-5</v>
      </c>
      <c r="JU52">
        <v>2.067022E-2</v>
      </c>
      <c r="JV52">
        <v>1.076066</v>
      </c>
      <c r="JW52">
        <v>14.224030000000001</v>
      </c>
      <c r="JX52">
        <v>7.936951E-5</v>
      </c>
      <c r="JY52">
        <v>2.0498329999999999E-2</v>
      </c>
      <c r="JZ52">
        <v>1.0761099999999999</v>
      </c>
      <c r="KA52">
        <v>13.76065</v>
      </c>
      <c r="KB52">
        <v>7.7790440000000003E-5</v>
      </c>
      <c r="KC52">
        <v>2.008194E-2</v>
      </c>
      <c r="KD52">
        <v>1.07616</v>
      </c>
      <c r="KE52">
        <v>13.08649</v>
      </c>
      <c r="KF52">
        <v>7.5497339999999996E-5</v>
      </c>
      <c r="KG52">
        <v>1.9484999999999999E-2</v>
      </c>
      <c r="KH52">
        <v>1.0760670000000001</v>
      </c>
      <c r="KI52">
        <v>12.329040000000001</v>
      </c>
      <c r="KJ52">
        <v>7.2786970000000004E-5</v>
      </c>
      <c r="KK52">
        <v>1.8781949999999999E-2</v>
      </c>
      <c r="KL52">
        <v>1.075976</v>
      </c>
      <c r="KM52">
        <v>12.412229999999999</v>
      </c>
      <c r="KN52">
        <v>6.9973980000000003E-5</v>
      </c>
      <c r="KO52">
        <v>1.8051080000000001E-2</v>
      </c>
      <c r="KP52">
        <v>1.0757749999999999</v>
      </c>
      <c r="KQ52">
        <v>12.801550000000001</v>
      </c>
      <c r="KR52">
        <v>6.7498999999999999E-5</v>
      </c>
      <c r="KS52">
        <v>1.740572E-2</v>
      </c>
      <c r="KT52">
        <v>1.075412</v>
      </c>
      <c r="KU52">
        <v>13.75792</v>
      </c>
      <c r="KV52">
        <v>6.6950040000000004E-5</v>
      </c>
      <c r="KW52">
        <v>1.72415E-2</v>
      </c>
      <c r="KX52">
        <v>1.074956</v>
      </c>
      <c r="KY52">
        <v>14.976050000000001</v>
      </c>
      <c r="KZ52">
        <v>6.8249040000000006E-5</v>
      </c>
      <c r="LA52">
        <v>1.7574119999999999E-2</v>
      </c>
      <c r="LB52">
        <v>1.074508</v>
      </c>
      <c r="LC52">
        <v>15.452</v>
      </c>
      <c r="LD52">
        <v>6.9021200000000002E-5</v>
      </c>
      <c r="LE52">
        <v>1.7795479999999999E-2</v>
      </c>
      <c r="LF52">
        <v>1.0739479999999999</v>
      </c>
      <c r="LG52">
        <v>15.03524</v>
      </c>
      <c r="LH52">
        <v>6.8344710000000004E-5</v>
      </c>
      <c r="LI52">
        <v>1.7644730000000001E-2</v>
      </c>
      <c r="LJ52">
        <v>1.073375</v>
      </c>
      <c r="LK52">
        <v>14.1875</v>
      </c>
      <c r="LL52">
        <v>6.6590199999999998E-5</v>
      </c>
      <c r="LM52">
        <v>1.7211000000000001E-2</v>
      </c>
      <c r="LN52">
        <v>1.0728770000000001</v>
      </c>
      <c r="LO52">
        <v>13.121499999999999</v>
      </c>
      <c r="LP52">
        <v>6.4236909999999995E-5</v>
      </c>
      <c r="LQ52">
        <v>1.6618339999999999E-2</v>
      </c>
      <c r="LR52">
        <v>1.0723769999999999</v>
      </c>
      <c r="LS52">
        <v>13.011509999999999</v>
      </c>
      <c r="LT52">
        <v>6.1698190000000004E-5</v>
      </c>
      <c r="LU52">
        <v>1.597258E-2</v>
      </c>
      <c r="LV52">
        <v>1.072138</v>
      </c>
      <c r="LW52">
        <v>13.266999999999999</v>
      </c>
      <c r="LX52">
        <v>5.8977390000000001E-5</v>
      </c>
      <c r="LY52">
        <v>1.52806E-2</v>
      </c>
      <c r="LZ52">
        <v>1.0719289999999999</v>
      </c>
      <c r="MA52">
        <v>14.175409999999999</v>
      </c>
      <c r="MB52">
        <v>5.5060070000000003E-5</v>
      </c>
      <c r="MC52">
        <v>1.4289329999999999E-2</v>
      </c>
      <c r="MD52">
        <v>1.071906</v>
      </c>
      <c r="ME52">
        <v>15.27577</v>
      </c>
      <c r="MF52">
        <v>4.9960819999999999E-5</v>
      </c>
      <c r="MG52">
        <v>1.297743E-2</v>
      </c>
      <c r="MH52">
        <v>1.0718080000000001</v>
      </c>
      <c r="MI52">
        <v>15.739179999999999</v>
      </c>
      <c r="MJ52">
        <v>4.5341369999999997E-5</v>
      </c>
      <c r="MK52">
        <v>1.1773830000000001E-2</v>
      </c>
      <c r="ML52">
        <v>1.0718000000000001</v>
      </c>
      <c r="MM52">
        <v>15.17061</v>
      </c>
      <c r="MN52">
        <v>4.1930790000000001E-5</v>
      </c>
      <c r="MO52">
        <v>1.08799E-2</v>
      </c>
      <c r="MP52">
        <v>1.0717730000000001</v>
      </c>
      <c r="MQ52">
        <v>14.19712</v>
      </c>
      <c r="MR52">
        <v>3.951165E-5</v>
      </c>
      <c r="MS52">
        <v>1.02471E-2</v>
      </c>
      <c r="MT52">
        <v>1.071796</v>
      </c>
      <c r="MU52">
        <v>13.04494</v>
      </c>
      <c r="MV52">
        <v>3.765649E-5</v>
      </c>
      <c r="MW52">
        <v>9.762784E-3</v>
      </c>
      <c r="MX52">
        <v>1.071984</v>
      </c>
      <c r="MY52">
        <v>12.674580000000001</v>
      </c>
      <c r="MZ52">
        <v>3.610896E-5</v>
      </c>
      <c r="NA52">
        <v>9.3592569999999993E-3</v>
      </c>
      <c r="NB52">
        <v>1.072346</v>
      </c>
      <c r="NC52">
        <v>12.039440000000001</v>
      </c>
      <c r="ND52">
        <v>3.4539139999999999E-5</v>
      </c>
      <c r="NE52">
        <v>8.9533489999999993E-3</v>
      </c>
      <c r="NF52">
        <v>1.0728899999999999</v>
      </c>
      <c r="NG52">
        <v>12.80668</v>
      </c>
      <c r="NH52">
        <v>3.1595830000000002E-5</v>
      </c>
      <c r="NI52">
        <v>8.2070379999999998E-3</v>
      </c>
      <c r="NJ52">
        <v>1.0735889999999999</v>
      </c>
      <c r="NK52">
        <v>13.730079999999999</v>
      </c>
      <c r="NL52">
        <v>2.7185770000000001E-5</v>
      </c>
      <c r="NM52">
        <v>7.0676350000000001E-3</v>
      </c>
      <c r="NN52">
        <v>1.0743750000000001</v>
      </c>
      <c r="NO52">
        <v>14.10346</v>
      </c>
      <c r="NP52">
        <v>2.3245779999999999E-5</v>
      </c>
      <c r="NQ52">
        <v>6.0325939999999996E-3</v>
      </c>
      <c r="NR52">
        <v>1.075167</v>
      </c>
      <c r="NS52">
        <v>13.81784</v>
      </c>
      <c r="NT52">
        <v>2.0632230000000001E-5</v>
      </c>
      <c r="NU52">
        <v>5.3391829999999999E-3</v>
      </c>
      <c r="NV52">
        <v>1.0759510000000001</v>
      </c>
      <c r="NW52">
        <v>13.33764</v>
      </c>
      <c r="NX52">
        <v>1.9095089999999999E-5</v>
      </c>
      <c r="NY52">
        <v>4.9293210000000004E-3</v>
      </c>
      <c r="NZ52">
        <v>1.0766960000000001</v>
      </c>
      <c r="OA52">
        <v>12.82456</v>
      </c>
      <c r="OB52">
        <v>1.8135080000000001E-5</v>
      </c>
      <c r="OC52">
        <v>4.673193E-3</v>
      </c>
      <c r="OD52">
        <v>1.077291</v>
      </c>
      <c r="OE52">
        <v>13.170030000000001</v>
      </c>
      <c r="OF52">
        <v>1.7428790000000001E-5</v>
      </c>
      <c r="OG52">
        <v>4.4859749999999997E-3</v>
      </c>
      <c r="OH52">
        <v>1.0775330000000001</v>
      </c>
      <c r="OI52">
        <v>13.839270000000001</v>
      </c>
      <c r="OJ52">
        <v>1.7124400000000002E-5</v>
      </c>
      <c r="OK52">
        <v>4.3963129999999998E-3</v>
      </c>
    </row>
    <row r="53" spans="1:401" x14ac:dyDescent="0.35">
      <c r="A53">
        <v>56</v>
      </c>
      <c r="B53" t="s">
        <v>4</v>
      </c>
      <c r="C53" t="s">
        <v>24</v>
      </c>
      <c r="D53" t="s">
        <v>58</v>
      </c>
      <c r="E53">
        <v>759.07389999999998</v>
      </c>
      <c r="F53">
        <v>1.064927</v>
      </c>
      <c r="G53">
        <v>12.659829999999999</v>
      </c>
      <c r="H53" s="1">
        <v>3.9513399999999997E-2</v>
      </c>
      <c r="I53">
        <v>5.5224219999999997</v>
      </c>
      <c r="J53">
        <v>1.0647979999999999</v>
      </c>
      <c r="K53">
        <v>13.19387</v>
      </c>
      <c r="L53">
        <v>127.9893</v>
      </c>
      <c r="M53">
        <v>25102.69</v>
      </c>
      <c r="N53">
        <v>1.0647470000000001</v>
      </c>
      <c r="O53">
        <v>13.93247</v>
      </c>
      <c r="P53">
        <v>152.511</v>
      </c>
      <c r="Q53">
        <v>33552.68</v>
      </c>
      <c r="R53">
        <v>1.0646610000000001</v>
      </c>
      <c r="S53">
        <v>14.762219999999999</v>
      </c>
      <c r="T53">
        <v>13.92568</v>
      </c>
      <c r="U53">
        <v>3244.9690000000001</v>
      </c>
      <c r="V53">
        <v>1.06457</v>
      </c>
      <c r="W53">
        <v>15.547129999999999</v>
      </c>
      <c r="X53">
        <v>0.4527562</v>
      </c>
      <c r="Y53">
        <v>106.42059999999999</v>
      </c>
      <c r="Z53">
        <v>1.0644549999999999</v>
      </c>
      <c r="AA53">
        <v>15.48227</v>
      </c>
      <c r="AB53">
        <v>7.4542750000000005E-2</v>
      </c>
      <c r="AC53">
        <v>15.93094</v>
      </c>
      <c r="AD53">
        <v>1.064073</v>
      </c>
      <c r="AE53">
        <v>14.669790000000001</v>
      </c>
      <c r="AF53" s="1">
        <v>6.0931100000000002E-2</v>
      </c>
      <c r="AG53">
        <v>12.87407</v>
      </c>
      <c r="AH53">
        <v>1.063409</v>
      </c>
      <c r="AI53">
        <v>13.822929999999999</v>
      </c>
      <c r="AJ53" s="1">
        <v>5.4252080000000001E-2</v>
      </c>
      <c r="AK53">
        <v>11.45407</v>
      </c>
      <c r="AL53">
        <v>1.0626580000000001</v>
      </c>
      <c r="AM53">
        <v>13.060320000000001</v>
      </c>
      <c r="AN53" s="1">
        <v>4.8485350000000003E-2</v>
      </c>
      <c r="AO53" s="1">
        <v>10.235110000000001</v>
      </c>
      <c r="AP53">
        <v>1.0617049999999999</v>
      </c>
      <c r="AQ53">
        <v>13.22031</v>
      </c>
      <c r="AR53" s="1">
        <v>4.371771E-2</v>
      </c>
      <c r="AS53" s="1">
        <v>9.2255800000000008</v>
      </c>
      <c r="AT53">
        <v>1.0605560000000001</v>
      </c>
      <c r="AU53">
        <v>14.013680000000001</v>
      </c>
      <c r="AV53" s="1">
        <v>4.0437479999999998E-2</v>
      </c>
      <c r="AW53" s="1">
        <v>8.5272799999999993</v>
      </c>
      <c r="AX53">
        <v>1.0593060000000001</v>
      </c>
      <c r="AY53">
        <v>14.92371</v>
      </c>
      <c r="AZ53" s="1">
        <v>3.8232780000000001E-2</v>
      </c>
      <c r="BA53" s="1">
        <v>8.0639160000000007</v>
      </c>
      <c r="BB53">
        <v>1.0580270000000001</v>
      </c>
      <c r="BC53">
        <v>15.76693</v>
      </c>
      <c r="BD53" s="1">
        <v>3.590496E-2</v>
      </c>
      <c r="BE53" s="1">
        <v>7.5781320000000001</v>
      </c>
      <c r="BF53">
        <v>1.0567230000000001</v>
      </c>
      <c r="BG53">
        <v>15.725020000000001</v>
      </c>
      <c r="BH53" s="1">
        <v>3.340858E-2</v>
      </c>
      <c r="BI53" s="1">
        <v>7.0555789999999998</v>
      </c>
      <c r="BJ53">
        <v>1.055401</v>
      </c>
      <c r="BK53">
        <v>14.933400000000001</v>
      </c>
      <c r="BL53" s="1">
        <v>3.0908270000000002E-2</v>
      </c>
      <c r="BM53" s="1">
        <v>6.5304289999999998</v>
      </c>
      <c r="BN53">
        <v>1.0539849999999999</v>
      </c>
      <c r="BO53">
        <v>13.97561</v>
      </c>
      <c r="BP53" s="1">
        <v>2.8589259999999998E-2</v>
      </c>
      <c r="BQ53" s="1">
        <v>6.0426780000000004</v>
      </c>
      <c r="BR53">
        <v>1.052305</v>
      </c>
      <c r="BS53">
        <v>13.13622</v>
      </c>
      <c r="BT53" s="1">
        <v>2.640814E-2</v>
      </c>
      <c r="BU53" s="1">
        <v>5.5858189999999999</v>
      </c>
      <c r="BV53">
        <v>1.0496289999999999</v>
      </c>
      <c r="BW53">
        <v>13.02012</v>
      </c>
      <c r="BX53" s="1">
        <v>2.446243E-2</v>
      </c>
      <c r="BY53" s="1">
        <v>5.1780689999999998</v>
      </c>
      <c r="BZ53">
        <v>1.0460579999999999</v>
      </c>
      <c r="CA53">
        <v>13.20434</v>
      </c>
      <c r="CB53" s="1">
        <v>2.5375249999999999E-2</v>
      </c>
      <c r="CC53" s="1">
        <v>5.3545579999999999</v>
      </c>
      <c r="CD53">
        <v>1.04206</v>
      </c>
      <c r="CE53">
        <v>13.690469999999999</v>
      </c>
      <c r="CF53" s="1">
        <v>2.895207E-2</v>
      </c>
      <c r="CG53" s="1">
        <v>6.127796</v>
      </c>
      <c r="CH53">
        <v>1.038116</v>
      </c>
      <c r="CI53">
        <v>13.79876</v>
      </c>
      <c r="CJ53" s="1">
        <v>3.0449210000000001E-2</v>
      </c>
      <c r="CK53" s="1">
        <v>6.4846209999999997</v>
      </c>
      <c r="CL53">
        <v>1.03406</v>
      </c>
      <c r="CM53">
        <v>13.456329999999999</v>
      </c>
      <c r="CN53" s="1">
        <v>2.9306929999999998E-2</v>
      </c>
      <c r="CO53" s="1">
        <v>6.2727089999999999</v>
      </c>
      <c r="CP53">
        <v>1.029828</v>
      </c>
      <c r="CQ53">
        <v>12.84069</v>
      </c>
      <c r="CR53" s="1">
        <v>2.7156469999999999E-2</v>
      </c>
      <c r="CS53" s="1">
        <v>5.8342790000000004</v>
      </c>
      <c r="CT53">
        <v>1.0255840000000001</v>
      </c>
      <c r="CU53">
        <v>12.15311</v>
      </c>
      <c r="CV53" s="1">
        <v>2.459107E-2</v>
      </c>
      <c r="CW53" s="1">
        <v>5.3024180000000003</v>
      </c>
      <c r="CX53">
        <v>1.0209809999999999</v>
      </c>
      <c r="CY53">
        <v>11.50952</v>
      </c>
      <c r="CZ53" s="1">
        <v>2.2026980000000002E-2</v>
      </c>
      <c r="DA53" s="1">
        <v>4.7661790000000002</v>
      </c>
      <c r="DB53">
        <v>1.016184</v>
      </c>
      <c r="DC53">
        <v>11.68843</v>
      </c>
      <c r="DD53" s="1">
        <v>1.966849E-2</v>
      </c>
      <c r="DE53" s="1">
        <v>4.2716750000000001</v>
      </c>
      <c r="DF53">
        <v>1.011442</v>
      </c>
      <c r="DG53">
        <v>11.81072</v>
      </c>
      <c r="DH53" s="1">
        <v>1.7468819999999999E-2</v>
      </c>
      <c r="DI53" s="1">
        <v>3.8077890000000001</v>
      </c>
      <c r="DJ53">
        <v>1.006416</v>
      </c>
      <c r="DK53">
        <v>12.22622</v>
      </c>
      <c r="DL53" s="1">
        <v>1.546201E-2</v>
      </c>
      <c r="DM53" s="1">
        <v>3.3830930000000001</v>
      </c>
      <c r="DN53">
        <v>1.001957</v>
      </c>
      <c r="DO53">
        <v>12.739599999999999</v>
      </c>
      <c r="DP53" s="1">
        <v>1.372981E-2</v>
      </c>
      <c r="DQ53" s="1">
        <v>3.0145620000000002</v>
      </c>
      <c r="DR53">
        <v>0.99732200000000004</v>
      </c>
      <c r="DS53">
        <v>12.77281</v>
      </c>
      <c r="DT53" s="1">
        <v>1.2250840000000001E-2</v>
      </c>
      <c r="DU53" s="1">
        <v>2.7005219999999999</v>
      </c>
      <c r="DV53">
        <v>0.99246659999999998</v>
      </c>
      <c r="DW53">
        <v>12.250870000000001</v>
      </c>
      <c r="DX53" s="1">
        <v>1.080271E-2</v>
      </c>
      <c r="DY53" s="1">
        <v>2.3917009999999999</v>
      </c>
      <c r="DZ53">
        <v>0.98740030000000001</v>
      </c>
      <c r="EA53">
        <v>11.669499999999999</v>
      </c>
      <c r="EB53" s="1">
        <v>9.4979460000000002E-3</v>
      </c>
      <c r="EC53" s="1">
        <v>2.1115650000000001</v>
      </c>
      <c r="ED53">
        <v>0.98224509999999998</v>
      </c>
      <c r="EE53">
        <v>11.2296</v>
      </c>
      <c r="EF53" s="1">
        <v>8.3417839999999997E-3</v>
      </c>
      <c r="EG53" s="1">
        <v>1.8622240000000001</v>
      </c>
      <c r="EH53">
        <v>0.97654980000000002</v>
      </c>
      <c r="EI53">
        <v>11.744479999999999</v>
      </c>
      <c r="EJ53" s="1">
        <v>7.3397460000000003E-3</v>
      </c>
      <c r="EK53" s="1">
        <v>1.645953</v>
      </c>
      <c r="EL53">
        <v>0.97088719999999995</v>
      </c>
      <c r="EM53">
        <v>12.430260000000001</v>
      </c>
      <c r="EN53" s="1">
        <v>6.4340559999999996E-3</v>
      </c>
      <c r="EO53" s="1">
        <v>1.4492149999999999</v>
      </c>
      <c r="EP53">
        <v>0.9648468</v>
      </c>
      <c r="EQ53">
        <v>13.54799</v>
      </c>
      <c r="ER53" s="1">
        <v>5.6231229999999998E-3</v>
      </c>
      <c r="ES53" s="1">
        <v>1.2721990000000001</v>
      </c>
      <c r="ET53">
        <v>0.96016360000000001</v>
      </c>
      <c r="EU53">
        <v>14.90935</v>
      </c>
      <c r="EV53" s="1">
        <v>4.9229670000000003E-3</v>
      </c>
      <c r="EW53" s="1">
        <v>1.117062</v>
      </c>
      <c r="EX53">
        <v>0.95461229999999997</v>
      </c>
      <c r="EY53">
        <v>15.30087</v>
      </c>
      <c r="EZ53" s="1">
        <v>4.3182150000000002E-3</v>
      </c>
      <c r="FA53" s="1">
        <v>0.98365760000000002</v>
      </c>
      <c r="FB53">
        <v>0.94859300000000002</v>
      </c>
      <c r="FC53">
        <v>14.615729999999999</v>
      </c>
      <c r="FD53" s="1">
        <v>3.777449E-3</v>
      </c>
      <c r="FE53" s="1">
        <v>0.86420459999999999</v>
      </c>
      <c r="FF53">
        <v>0.9416928</v>
      </c>
      <c r="FG53">
        <v>13.79288</v>
      </c>
      <c r="FH53" s="1">
        <v>3.2759989999999999E-3</v>
      </c>
      <c r="FI53" s="1">
        <v>0.75360760000000004</v>
      </c>
      <c r="FJ53">
        <v>0.93523469999999997</v>
      </c>
      <c r="FK53">
        <v>12.946429999999999</v>
      </c>
      <c r="FL53" s="1">
        <v>2.8159890000000001E-3</v>
      </c>
      <c r="FM53" s="1">
        <v>0.6510262</v>
      </c>
      <c r="FN53">
        <v>0.92976020000000004</v>
      </c>
      <c r="FO53">
        <v>12.93262</v>
      </c>
      <c r="FP53" s="1">
        <v>2.4069830000000001E-3</v>
      </c>
      <c r="FQ53" s="1">
        <v>0.55842239999999999</v>
      </c>
      <c r="FR53">
        <v>0.92586299999999999</v>
      </c>
      <c r="FS53">
        <v>13.192539999999999</v>
      </c>
      <c r="FT53" s="1">
        <v>2.0440160000000001E-3</v>
      </c>
      <c r="FU53" s="1">
        <v>0.47511379999999998</v>
      </c>
      <c r="FV53">
        <v>0.92341830000000003</v>
      </c>
      <c r="FW53">
        <v>13.95148</v>
      </c>
      <c r="FX53" s="1">
        <v>1.644225E-3</v>
      </c>
      <c r="FY53" s="1">
        <v>0.38311010000000001</v>
      </c>
      <c r="FZ53">
        <v>0.92216330000000002</v>
      </c>
      <c r="GA53">
        <v>15.151579999999999</v>
      </c>
      <c r="GB53" s="1">
        <v>1.201138E-3</v>
      </c>
      <c r="GC53" s="1">
        <v>0.28023949999999997</v>
      </c>
      <c r="GD53">
        <v>0.92139879999999996</v>
      </c>
      <c r="GE53">
        <v>15.5748</v>
      </c>
      <c r="GF53" s="1">
        <v>8.3441720000000002E-4</v>
      </c>
      <c r="GG53" s="1">
        <v>0.19436059999999999</v>
      </c>
      <c r="GH53">
        <v>0.92068640000000002</v>
      </c>
      <c r="GI53">
        <v>15.171900000000001</v>
      </c>
      <c r="GJ53" s="1">
        <v>5.9779579999999998E-4</v>
      </c>
      <c r="GK53" s="1">
        <v>0.13863529999999999</v>
      </c>
      <c r="GL53">
        <v>0.91997050000000002</v>
      </c>
      <c r="GM53">
        <v>14.39913</v>
      </c>
      <c r="GN53" s="1">
        <v>4.6192210000000001E-4</v>
      </c>
      <c r="GO53" s="1">
        <v>0.1065821</v>
      </c>
      <c r="GP53">
        <v>0.91928120000000002</v>
      </c>
      <c r="GQ53">
        <v>13.41982</v>
      </c>
      <c r="GR53" s="1">
        <v>3.8355360000000001E-4</v>
      </c>
      <c r="GS53" s="1">
        <v>8.8081229999999996E-2</v>
      </c>
      <c r="GT53">
        <v>0.91865390000000002</v>
      </c>
      <c r="GU53">
        <v>12.64988</v>
      </c>
      <c r="GV53" s="1">
        <v>3.3504249999999998E-4</v>
      </c>
      <c r="GW53" s="1">
        <v>7.6631980000000002E-2</v>
      </c>
      <c r="GX53">
        <v>0.91830339999999999</v>
      </c>
      <c r="GY53">
        <v>12.76291</v>
      </c>
      <c r="GZ53" s="1">
        <v>3.007091E-4</v>
      </c>
      <c r="HA53" s="1">
        <v>6.855464E-2</v>
      </c>
      <c r="HB53">
        <v>0.91806770000000004</v>
      </c>
      <c r="HC53">
        <v>12.994490000000001</v>
      </c>
      <c r="HD53" s="1">
        <v>2.6721889999999998E-4</v>
      </c>
      <c r="HE53" s="1">
        <v>6.079234E-2</v>
      </c>
      <c r="HF53">
        <v>0.91796370000000005</v>
      </c>
      <c r="HG53">
        <v>13.42375</v>
      </c>
      <c r="HH53" s="1">
        <v>2.3033560000000001E-4</v>
      </c>
      <c r="HI53" s="1">
        <v>5.2272560000000003E-2</v>
      </c>
      <c r="HJ53">
        <v>0.91794189999999998</v>
      </c>
      <c r="HK53">
        <v>13.40583</v>
      </c>
      <c r="HL53" s="1">
        <v>1.9888349999999999E-4</v>
      </c>
      <c r="HM53" s="1">
        <v>4.4946729999999997E-2</v>
      </c>
      <c r="HN53">
        <v>0.91794149999999997</v>
      </c>
      <c r="HO53">
        <v>13.329689999999999</v>
      </c>
      <c r="HP53">
        <v>1.7679959999999999E-4</v>
      </c>
      <c r="HQ53" s="1">
        <v>3.977108E-2</v>
      </c>
      <c r="HR53">
        <v>0.91797209999999996</v>
      </c>
      <c r="HS53">
        <v>12.7875</v>
      </c>
      <c r="HT53">
        <v>1.616519E-4</v>
      </c>
      <c r="HU53" s="1">
        <v>3.6206040000000002E-2</v>
      </c>
      <c r="HV53">
        <v>0.91795740000000003</v>
      </c>
      <c r="HW53">
        <v>11.9183</v>
      </c>
      <c r="HX53">
        <v>1.5057969999999999E-4</v>
      </c>
      <c r="HY53" s="1">
        <v>3.358908E-2</v>
      </c>
      <c r="HZ53">
        <v>0.91801770000000005</v>
      </c>
      <c r="IA53">
        <v>11.34418</v>
      </c>
      <c r="IB53">
        <v>1.41862E-4</v>
      </c>
      <c r="IC53" s="1">
        <v>3.1518940000000002E-2</v>
      </c>
      <c r="ID53">
        <v>0.91811129999999996</v>
      </c>
      <c r="IE53">
        <v>11.59163</v>
      </c>
      <c r="IF53">
        <v>1.3428269999999999E-4</v>
      </c>
      <c r="IG53" s="1">
        <v>2.9721560000000001E-2</v>
      </c>
      <c r="IH53">
        <v>0.9183384</v>
      </c>
      <c r="II53">
        <v>12.063179999999999</v>
      </c>
      <c r="IJ53">
        <v>1.257129E-4</v>
      </c>
      <c r="IK53">
        <v>2.77326E-2</v>
      </c>
      <c r="IL53">
        <v>0.91855030000000004</v>
      </c>
      <c r="IM53">
        <v>12.805870000000001</v>
      </c>
      <c r="IN53">
        <v>1.1584899999999999E-4</v>
      </c>
      <c r="IO53">
        <v>2.547402E-2</v>
      </c>
      <c r="IP53">
        <v>0.9188364</v>
      </c>
      <c r="IQ53">
        <v>12.934519999999999</v>
      </c>
      <c r="IR53">
        <v>1.068759E-4</v>
      </c>
      <c r="IS53">
        <v>2.3417790000000001E-2</v>
      </c>
      <c r="IT53">
        <v>0.91910559999999997</v>
      </c>
      <c r="IU53">
        <v>12.84981</v>
      </c>
      <c r="IV53">
        <v>9.9833459999999996E-5</v>
      </c>
      <c r="IW53">
        <v>2.1798580000000001E-2</v>
      </c>
      <c r="IX53">
        <v>0.91937290000000005</v>
      </c>
      <c r="IY53">
        <v>12.59022</v>
      </c>
      <c r="IZ53">
        <v>9.4331950000000001E-5</v>
      </c>
      <c r="JA53">
        <v>2.0533260000000001E-2</v>
      </c>
      <c r="JB53">
        <v>0.91959440000000003</v>
      </c>
      <c r="JC53">
        <v>11.999750000000001</v>
      </c>
      <c r="JD53">
        <v>8.9775879999999994E-5</v>
      </c>
      <c r="JE53">
        <v>1.9490529999999999E-2</v>
      </c>
      <c r="JF53">
        <v>0.91981400000000002</v>
      </c>
      <c r="JG53">
        <v>12.021990000000001</v>
      </c>
      <c r="JH53">
        <v>8.5778600000000006E-5</v>
      </c>
      <c r="JI53">
        <v>1.858284E-2</v>
      </c>
      <c r="JJ53">
        <v>0.91996619999999996</v>
      </c>
      <c r="JK53">
        <v>12.28509</v>
      </c>
      <c r="JL53">
        <v>8.2388270000000003E-5</v>
      </c>
      <c r="JM53">
        <v>1.7812100000000001E-2</v>
      </c>
      <c r="JN53">
        <v>0.92000479999999996</v>
      </c>
      <c r="JO53">
        <v>12.75098</v>
      </c>
      <c r="JP53">
        <v>8.044181E-5</v>
      </c>
      <c r="JQ53">
        <v>1.735519E-2</v>
      </c>
      <c r="JR53">
        <v>0.92005360000000003</v>
      </c>
      <c r="JS53">
        <v>13.7418</v>
      </c>
      <c r="JT53">
        <v>8.0015630000000002E-5</v>
      </c>
      <c r="JU53">
        <v>1.723711E-2</v>
      </c>
      <c r="JV53">
        <v>0.92006980000000005</v>
      </c>
      <c r="JW53">
        <v>14.22658</v>
      </c>
      <c r="JX53">
        <v>7.945766E-5</v>
      </c>
      <c r="JY53">
        <v>1.7106300000000001E-2</v>
      </c>
      <c r="JZ53">
        <v>0.92006900000000003</v>
      </c>
      <c r="KA53">
        <v>13.77647</v>
      </c>
      <c r="KB53">
        <v>7.7952050000000005E-5</v>
      </c>
      <c r="KC53">
        <v>1.677433E-2</v>
      </c>
      <c r="KD53">
        <v>0.92003820000000003</v>
      </c>
      <c r="KE53">
        <v>13.11924</v>
      </c>
      <c r="KF53">
        <v>7.5700189999999997E-5</v>
      </c>
      <c r="KG53">
        <v>1.62857E-2</v>
      </c>
      <c r="KH53">
        <v>0.92001040000000001</v>
      </c>
      <c r="KI53">
        <v>12.38645</v>
      </c>
      <c r="KJ53">
        <v>7.3013850000000006E-5</v>
      </c>
      <c r="KK53">
        <v>1.5704180000000002E-2</v>
      </c>
      <c r="KL53">
        <v>0.91995519999999997</v>
      </c>
      <c r="KM53">
        <v>12.494210000000001</v>
      </c>
      <c r="KN53">
        <v>7.0198199999999995E-5</v>
      </c>
      <c r="KO53">
        <v>1.509483E-2</v>
      </c>
      <c r="KP53">
        <v>0.91971579999999997</v>
      </c>
      <c r="KQ53">
        <v>12.878640000000001</v>
      </c>
      <c r="KR53">
        <v>6.7654400000000001E-5</v>
      </c>
      <c r="KS53">
        <v>1.454455E-2</v>
      </c>
      <c r="KT53">
        <v>0.91930909999999999</v>
      </c>
      <c r="KU53">
        <v>13.794639999999999</v>
      </c>
      <c r="KV53">
        <v>6.6904169999999993E-5</v>
      </c>
      <c r="KW53">
        <v>1.436787E-2</v>
      </c>
      <c r="KX53">
        <v>0.9188672</v>
      </c>
      <c r="KY53">
        <v>14.98476</v>
      </c>
      <c r="KZ53">
        <v>6.8134249999999999E-5</v>
      </c>
      <c r="LA53">
        <v>1.463011E-2</v>
      </c>
      <c r="LB53">
        <v>0.9183576</v>
      </c>
      <c r="LC53">
        <v>15.447469999999999</v>
      </c>
      <c r="LD53">
        <v>6.9009380000000002E-5</v>
      </c>
      <c r="LE53">
        <v>1.483568E-2</v>
      </c>
      <c r="LF53">
        <v>0.91782229999999998</v>
      </c>
      <c r="LG53">
        <v>15.052110000000001</v>
      </c>
      <c r="LH53">
        <v>6.844152E-5</v>
      </c>
      <c r="LI53">
        <v>1.4732469999999999E-2</v>
      </c>
      <c r="LJ53">
        <v>0.91730489999999998</v>
      </c>
      <c r="LK53">
        <v>14.241479999999999</v>
      </c>
      <c r="LL53">
        <v>6.6754740000000003E-5</v>
      </c>
      <c r="LM53">
        <v>1.4384660000000001E-2</v>
      </c>
      <c r="LN53">
        <v>0.91677529999999996</v>
      </c>
      <c r="LO53">
        <v>13.212630000000001</v>
      </c>
      <c r="LP53">
        <v>6.4434729999999997E-5</v>
      </c>
      <c r="LQ53">
        <v>1.389783E-2</v>
      </c>
      <c r="LR53">
        <v>0.91632800000000003</v>
      </c>
      <c r="LS53">
        <v>13.11801</v>
      </c>
      <c r="LT53">
        <v>6.190039E-5</v>
      </c>
      <c r="LU53">
        <v>1.3360500000000001E-2</v>
      </c>
      <c r="LV53">
        <v>0.91603279999999998</v>
      </c>
      <c r="LW53">
        <v>13.3558</v>
      </c>
      <c r="LX53">
        <v>5.9218610000000003E-5</v>
      </c>
      <c r="LY53">
        <v>1.279078E-2</v>
      </c>
      <c r="LZ53">
        <v>0.91589160000000003</v>
      </c>
      <c r="MA53">
        <v>14.2113</v>
      </c>
      <c r="MB53">
        <v>5.5432069999999999E-5</v>
      </c>
      <c r="MC53">
        <v>1.198984E-2</v>
      </c>
      <c r="MD53">
        <v>0.91579699999999997</v>
      </c>
      <c r="ME53">
        <v>15.28304</v>
      </c>
      <c r="MF53">
        <v>5.0372360000000003E-5</v>
      </c>
      <c r="MG53">
        <v>1.090522E-2</v>
      </c>
      <c r="MH53">
        <v>0.91577399999999998</v>
      </c>
      <c r="MI53">
        <v>15.737920000000001</v>
      </c>
      <c r="MJ53">
        <v>4.5670010000000002E-5</v>
      </c>
      <c r="MK53">
        <v>9.8848849999999995E-3</v>
      </c>
      <c r="ML53">
        <v>0.91576769999999996</v>
      </c>
      <c r="MM53">
        <v>15.19468</v>
      </c>
      <c r="MN53">
        <v>4.2163499999999997E-5</v>
      </c>
      <c r="MO53">
        <v>9.1199709999999993E-3</v>
      </c>
      <c r="MP53">
        <v>0.91576579999999996</v>
      </c>
      <c r="MQ53">
        <v>14.255610000000001</v>
      </c>
      <c r="MR53">
        <v>3.9681000000000002E-5</v>
      </c>
      <c r="MS53">
        <v>8.578947E-3</v>
      </c>
      <c r="MT53">
        <v>0.91578499999999996</v>
      </c>
      <c r="MU53">
        <v>13.13655</v>
      </c>
      <c r="MV53">
        <v>3.7792059999999997E-5</v>
      </c>
      <c r="MW53">
        <v>8.1679479999999995E-3</v>
      </c>
      <c r="MX53">
        <v>0.91597220000000001</v>
      </c>
      <c r="MY53">
        <v>12.76554</v>
      </c>
      <c r="MZ53">
        <v>3.6226480000000001E-5</v>
      </c>
      <c r="NA53">
        <v>7.8276869999999998E-3</v>
      </c>
      <c r="NB53">
        <v>0.91635789999999995</v>
      </c>
      <c r="NC53">
        <v>12.10323</v>
      </c>
      <c r="ND53">
        <v>3.4691769999999997E-5</v>
      </c>
      <c r="NE53">
        <v>7.4951870000000004E-3</v>
      </c>
      <c r="NF53">
        <v>0.91693899999999995</v>
      </c>
      <c r="NG53">
        <v>12.825950000000001</v>
      </c>
      <c r="NH53">
        <v>3.1904099999999998E-5</v>
      </c>
      <c r="NI53">
        <v>6.9035499999999996E-3</v>
      </c>
      <c r="NJ53">
        <v>0.91765140000000001</v>
      </c>
      <c r="NK53">
        <v>13.74437</v>
      </c>
      <c r="NL53">
        <v>2.7547139999999999E-5</v>
      </c>
      <c r="NM53">
        <v>5.9652309999999997E-3</v>
      </c>
      <c r="NN53">
        <v>0.91845520000000003</v>
      </c>
      <c r="NO53">
        <v>14.10397</v>
      </c>
      <c r="NP53">
        <v>2.35178E-5</v>
      </c>
      <c r="NQ53">
        <v>5.084641E-3</v>
      </c>
      <c r="NR53">
        <v>0.91922199999999998</v>
      </c>
      <c r="NS53">
        <v>13.82649</v>
      </c>
      <c r="NT53">
        <v>2.079853E-5</v>
      </c>
      <c r="NU53">
        <v>4.4849119999999998E-3</v>
      </c>
      <c r="NV53">
        <v>0.92002390000000001</v>
      </c>
      <c r="NW53">
        <v>13.36178</v>
      </c>
      <c r="NX53">
        <v>1.919348E-5</v>
      </c>
      <c r="NY53">
        <v>4.1289459999999997E-3</v>
      </c>
      <c r="NZ53">
        <v>0.92077759999999997</v>
      </c>
      <c r="OA53">
        <v>12.889200000000001</v>
      </c>
      <c r="OB53">
        <v>1.8200779999999999E-5</v>
      </c>
      <c r="OC53">
        <v>3.9085880000000002E-3</v>
      </c>
      <c r="OD53">
        <v>0.92137979999999997</v>
      </c>
      <c r="OE53">
        <v>13.261049999999999</v>
      </c>
      <c r="OF53">
        <v>1.7481119999999999E-5</v>
      </c>
      <c r="OG53">
        <v>3.749751E-3</v>
      </c>
      <c r="OH53">
        <v>0.9216143</v>
      </c>
      <c r="OI53">
        <v>13.920339999999999</v>
      </c>
      <c r="OJ53">
        <v>1.7111260000000001E-5</v>
      </c>
      <c r="OK53">
        <v>3.6628759999999998E-3</v>
      </c>
    </row>
    <row r="54" spans="1:401" x14ac:dyDescent="0.35">
      <c r="A54">
        <v>57</v>
      </c>
      <c r="B54" t="s">
        <v>4</v>
      </c>
      <c r="C54" t="s">
        <v>24</v>
      </c>
      <c r="D54" t="s">
        <v>59</v>
      </c>
      <c r="E54">
        <v>763.56970000000001</v>
      </c>
      <c r="F54">
        <v>1.1847760000000001</v>
      </c>
      <c r="G54">
        <v>12.682449999999999</v>
      </c>
      <c r="H54" s="1">
        <v>1.1034779999999999E-2</v>
      </c>
      <c r="I54">
        <v>1.454134</v>
      </c>
      <c r="J54">
        <v>1.185314</v>
      </c>
      <c r="K54">
        <v>13.20186</v>
      </c>
      <c r="L54">
        <v>109.42149999999999</v>
      </c>
      <c r="M54">
        <v>21919.41</v>
      </c>
      <c r="N54">
        <v>1.185908</v>
      </c>
      <c r="O54">
        <v>13.931039999999999</v>
      </c>
      <c r="P54">
        <v>165.77379999999999</v>
      </c>
      <c r="Q54">
        <v>38234.29</v>
      </c>
      <c r="R54">
        <v>1.186509</v>
      </c>
      <c r="S54">
        <v>14.75268</v>
      </c>
      <c r="T54">
        <v>17.117429999999999</v>
      </c>
      <c r="U54">
        <v>4267.1589999999997</v>
      </c>
      <c r="V54">
        <v>1.187041</v>
      </c>
      <c r="W54">
        <v>15.54814</v>
      </c>
      <c r="X54">
        <v>0.57210519999999998</v>
      </c>
      <c r="Y54">
        <v>146.06049999999999</v>
      </c>
      <c r="Z54">
        <v>1.187554</v>
      </c>
      <c r="AA54">
        <v>15.52272</v>
      </c>
      <c r="AB54">
        <v>7.7103329999999998E-2</v>
      </c>
      <c r="AC54">
        <v>17.431909999999998</v>
      </c>
      <c r="AD54">
        <v>1.1878169999999999</v>
      </c>
      <c r="AE54">
        <v>14.71542</v>
      </c>
      <c r="AF54" s="1">
        <v>6.143585E-2</v>
      </c>
      <c r="AG54">
        <v>13.61416</v>
      </c>
      <c r="AH54">
        <v>1.187819</v>
      </c>
      <c r="AI54">
        <v>13.869960000000001</v>
      </c>
      <c r="AJ54" s="1">
        <v>5.4629799999999999E-2</v>
      </c>
      <c r="AK54">
        <v>12.093109999999999</v>
      </c>
      <c r="AL54">
        <v>1.187586</v>
      </c>
      <c r="AM54">
        <v>13.105270000000001</v>
      </c>
      <c r="AN54" s="1">
        <v>4.8824029999999997E-2</v>
      </c>
      <c r="AO54" s="1">
        <v>10.806660000000001</v>
      </c>
      <c r="AP54">
        <v>1.1871879999999999</v>
      </c>
      <c r="AQ54">
        <v>13.24161</v>
      </c>
      <c r="AR54" s="1">
        <v>4.3979900000000002E-2</v>
      </c>
      <c r="AS54" s="1">
        <v>9.7305879999999991</v>
      </c>
      <c r="AT54">
        <v>1.1865699999999999</v>
      </c>
      <c r="AU54">
        <v>14.015230000000001</v>
      </c>
      <c r="AV54" s="1">
        <v>4.0596050000000002E-2</v>
      </c>
      <c r="AW54" s="1">
        <v>8.9739050000000002</v>
      </c>
      <c r="AX54">
        <v>1.185783</v>
      </c>
      <c r="AY54">
        <v>14.91982</v>
      </c>
      <c r="AZ54" s="1">
        <v>3.8368800000000002E-2</v>
      </c>
      <c r="BA54" s="1">
        <v>8.4820550000000008</v>
      </c>
      <c r="BB54">
        <v>1.1850039999999999</v>
      </c>
      <c r="BC54">
        <v>15.766209999999999</v>
      </c>
      <c r="BD54" s="1">
        <v>3.605651E-2</v>
      </c>
      <c r="BE54" s="1">
        <v>7.9769940000000004</v>
      </c>
      <c r="BF54">
        <v>1.1842509999999999</v>
      </c>
      <c r="BG54">
        <v>15.761979999999999</v>
      </c>
      <c r="BH54" s="1">
        <v>3.3566430000000001E-2</v>
      </c>
      <c r="BI54" s="1">
        <v>7.4311949999999998</v>
      </c>
      <c r="BJ54">
        <v>1.1835089999999999</v>
      </c>
      <c r="BK54">
        <v>14.987299999999999</v>
      </c>
      <c r="BL54" s="1">
        <v>3.1061849999999998E-2</v>
      </c>
      <c r="BM54" s="1">
        <v>6.8799200000000003</v>
      </c>
      <c r="BN54">
        <v>1.1826779999999999</v>
      </c>
      <c r="BO54">
        <v>14.0351</v>
      </c>
      <c r="BP54" s="1">
        <v>2.8728159999999999E-2</v>
      </c>
      <c r="BQ54" s="1">
        <v>6.3651419999999996</v>
      </c>
      <c r="BR54">
        <v>1.1815279999999999</v>
      </c>
      <c r="BS54">
        <v>13.189439999999999</v>
      </c>
      <c r="BT54" s="1">
        <v>2.6542920000000001E-2</v>
      </c>
      <c r="BU54" s="1">
        <v>5.8853790000000004</v>
      </c>
      <c r="BV54">
        <v>1.1795230000000001</v>
      </c>
      <c r="BW54">
        <v>13.04701</v>
      </c>
      <c r="BX54" s="1">
        <v>2.454893E-2</v>
      </c>
      <c r="BY54" s="1">
        <v>5.4478999999999997</v>
      </c>
      <c r="BZ54">
        <v>1.176752</v>
      </c>
      <c r="CA54">
        <v>13.21705</v>
      </c>
      <c r="CB54" s="1">
        <v>2.5183000000000001E-2</v>
      </c>
      <c r="CC54" s="1">
        <v>5.5661399999999999</v>
      </c>
      <c r="CD54">
        <v>1.1734979999999999</v>
      </c>
      <c r="CE54">
        <v>13.695119999999999</v>
      </c>
      <c r="CF54" s="1">
        <v>2.8750959999999999E-2</v>
      </c>
      <c r="CG54" s="1">
        <v>6.3708640000000001</v>
      </c>
      <c r="CH54">
        <v>1.169157</v>
      </c>
      <c r="CI54">
        <v>13.81399</v>
      </c>
      <c r="CJ54" s="1">
        <v>3.0433620000000002E-2</v>
      </c>
      <c r="CK54" s="1">
        <v>6.7911299999999999</v>
      </c>
      <c r="CL54">
        <v>1.164763</v>
      </c>
      <c r="CM54">
        <v>13.48931</v>
      </c>
      <c r="CN54" s="1">
        <v>2.9418449999999999E-2</v>
      </c>
      <c r="CO54" s="1">
        <v>6.602849</v>
      </c>
      <c r="CP54">
        <v>1.1603840000000001</v>
      </c>
      <c r="CQ54">
        <v>12.88457</v>
      </c>
      <c r="CR54" s="1">
        <v>2.7303359999999999E-2</v>
      </c>
      <c r="CS54" s="1">
        <v>6.1523870000000001</v>
      </c>
      <c r="CT54">
        <v>1.155969</v>
      </c>
      <c r="CU54">
        <v>12.20261</v>
      </c>
      <c r="CV54" s="1">
        <v>2.4756940000000002E-2</v>
      </c>
      <c r="CW54" s="1">
        <v>5.5998950000000001</v>
      </c>
      <c r="CX54">
        <v>1.151157</v>
      </c>
      <c r="CY54">
        <v>11.55062</v>
      </c>
      <c r="CZ54" s="1">
        <v>2.2181960000000001E-2</v>
      </c>
      <c r="DA54" s="1">
        <v>5.0350190000000001</v>
      </c>
      <c r="DB54">
        <v>1.1462209999999999</v>
      </c>
      <c r="DC54">
        <v>11.712999999999999</v>
      </c>
      <c r="DD54" s="1">
        <v>1.9812509999999998E-2</v>
      </c>
      <c r="DE54" s="1">
        <v>4.5132950000000003</v>
      </c>
      <c r="DF54">
        <v>1.1415459999999999</v>
      </c>
      <c r="DG54">
        <v>11.837429999999999</v>
      </c>
      <c r="DH54" s="1">
        <v>1.7603959999999998E-2</v>
      </c>
      <c r="DI54" s="1">
        <v>4.0242750000000003</v>
      </c>
      <c r="DJ54">
        <v>1.1367929999999999</v>
      </c>
      <c r="DK54">
        <v>12.22973</v>
      </c>
      <c r="DL54" s="1">
        <v>1.558267E-2</v>
      </c>
      <c r="DM54" s="1">
        <v>3.574621</v>
      </c>
      <c r="DN54">
        <v>1.131421</v>
      </c>
      <c r="DO54">
        <v>12.744870000000001</v>
      </c>
      <c r="DP54" s="1">
        <v>1.3831349999999999E-2</v>
      </c>
      <c r="DQ54" s="1">
        <v>3.1839029999999999</v>
      </c>
      <c r="DR54">
        <v>1.125812</v>
      </c>
      <c r="DS54">
        <v>12.79388</v>
      </c>
      <c r="DT54" s="1">
        <v>1.2344269999999999E-2</v>
      </c>
      <c r="DU54" s="1">
        <v>2.8522569999999998</v>
      </c>
      <c r="DV54">
        <v>1.12008</v>
      </c>
      <c r="DW54">
        <v>12.280099999999999</v>
      </c>
      <c r="DX54" s="1">
        <v>1.089364E-2</v>
      </c>
      <c r="DY54" s="1">
        <v>2.5277050000000001</v>
      </c>
      <c r="DZ54">
        <v>1.1140589999999999</v>
      </c>
      <c r="EA54">
        <v>11.7029</v>
      </c>
      <c r="EB54" s="1">
        <v>9.5784080000000001E-3</v>
      </c>
      <c r="EC54" s="1">
        <v>2.2310129999999999</v>
      </c>
      <c r="ED54">
        <v>1.107669</v>
      </c>
      <c r="EE54">
        <v>11.270250000000001</v>
      </c>
      <c r="EF54" s="1">
        <v>8.4125780000000004E-3</v>
      </c>
      <c r="EG54" s="1">
        <v>1.967101</v>
      </c>
      <c r="EH54">
        <v>1.100848</v>
      </c>
      <c r="EI54">
        <v>11.783939999999999</v>
      </c>
      <c r="EJ54" s="1">
        <v>7.4025469999999998E-3</v>
      </c>
      <c r="EK54" s="1">
        <v>1.7380100000000001</v>
      </c>
      <c r="EL54">
        <v>1.0944499999999999</v>
      </c>
      <c r="EM54">
        <v>12.451589999999999</v>
      </c>
      <c r="EN54" s="1">
        <v>6.4913530000000001E-3</v>
      </c>
      <c r="EO54" s="1">
        <v>1.530292</v>
      </c>
      <c r="EP54">
        <v>1.0877920000000001</v>
      </c>
      <c r="EQ54">
        <v>13.543710000000001</v>
      </c>
      <c r="ER54" s="1">
        <v>5.6743510000000002E-3</v>
      </c>
      <c r="ES54" s="1">
        <v>1.34293</v>
      </c>
      <c r="ET54">
        <v>1.082203</v>
      </c>
      <c r="EU54">
        <v>14.911849999999999</v>
      </c>
      <c r="EV54" s="1">
        <v>4.9668280000000004E-3</v>
      </c>
      <c r="EW54" s="1">
        <v>1.178161</v>
      </c>
      <c r="EX54">
        <v>1.0756209999999999</v>
      </c>
      <c r="EY54">
        <v>15.32404</v>
      </c>
      <c r="EZ54" s="1">
        <v>4.3569009999999998E-3</v>
      </c>
      <c r="FA54" s="1">
        <v>1.036678</v>
      </c>
      <c r="FB54">
        <v>1.0687340000000001</v>
      </c>
      <c r="FC54">
        <v>14.653840000000001</v>
      </c>
      <c r="FD54" s="1">
        <v>3.8127550000000001E-3</v>
      </c>
      <c r="FE54" s="1">
        <v>0.9102401</v>
      </c>
      <c r="FF54">
        <v>1.0608120000000001</v>
      </c>
      <c r="FG54">
        <v>13.847239999999999</v>
      </c>
      <c r="FH54" s="1">
        <v>3.3091729999999999E-3</v>
      </c>
      <c r="FI54" s="1">
        <v>0.79354429999999998</v>
      </c>
      <c r="FJ54">
        <v>1.053005</v>
      </c>
      <c r="FK54">
        <v>13.02637</v>
      </c>
      <c r="FL54" s="1">
        <v>2.846337E-3</v>
      </c>
      <c r="FM54" s="1">
        <v>0.68517419999999996</v>
      </c>
      <c r="FN54">
        <v>1.047193</v>
      </c>
      <c r="FO54">
        <v>13.02937</v>
      </c>
      <c r="FP54" s="1">
        <v>2.434E-3</v>
      </c>
      <c r="FQ54" s="1">
        <v>0.58720240000000001</v>
      </c>
      <c r="FR54">
        <v>1.0439860000000001</v>
      </c>
      <c r="FS54">
        <v>13.26942</v>
      </c>
      <c r="FT54" s="1">
        <v>2.0699590000000001E-3</v>
      </c>
      <c r="FU54" s="1">
        <v>0.49918259999999998</v>
      </c>
      <c r="FV54">
        <v>1.0425800000000001</v>
      </c>
      <c r="FW54">
        <v>13.98124</v>
      </c>
      <c r="FX54" s="1">
        <v>1.675583E-3</v>
      </c>
      <c r="FY54" s="1">
        <v>0.40419470000000002</v>
      </c>
      <c r="FZ54">
        <v>1.0422070000000001</v>
      </c>
      <c r="GA54">
        <v>15.157170000000001</v>
      </c>
      <c r="GB54" s="1">
        <v>1.23219E-3</v>
      </c>
      <c r="GC54" s="1">
        <v>0.29730879999999998</v>
      </c>
      <c r="GD54">
        <v>1.041992</v>
      </c>
      <c r="GE54">
        <v>15.583259999999999</v>
      </c>
      <c r="GF54" s="1">
        <v>8.5692229999999997E-4</v>
      </c>
      <c r="GG54" s="1">
        <v>0.20624870000000001</v>
      </c>
      <c r="GH54">
        <v>1.0416209999999999</v>
      </c>
      <c r="GI54">
        <v>15.20665</v>
      </c>
      <c r="GJ54" s="1">
        <v>6.1124059999999997E-4</v>
      </c>
      <c r="GK54" s="1">
        <v>0.14630599999999999</v>
      </c>
      <c r="GL54">
        <v>1.0411490000000001</v>
      </c>
      <c r="GM54">
        <v>14.46367</v>
      </c>
      <c r="GN54" s="1">
        <v>4.695705E-4</v>
      </c>
      <c r="GO54" s="1">
        <v>0.11169229999999999</v>
      </c>
      <c r="GP54">
        <v>1.0405709999999999</v>
      </c>
      <c r="GQ54">
        <v>13.502409999999999</v>
      </c>
      <c r="GR54" s="1">
        <v>3.8810869999999999E-4</v>
      </c>
      <c r="GS54" s="1">
        <v>9.1788720000000004E-2</v>
      </c>
      <c r="GT54">
        <v>1.040038</v>
      </c>
      <c r="GU54">
        <v>12.734970000000001</v>
      </c>
      <c r="GV54" s="1">
        <v>3.380182E-4</v>
      </c>
      <c r="GW54" s="1">
        <v>7.9557729999999993E-2</v>
      </c>
      <c r="GX54">
        <v>1.0397719999999999</v>
      </c>
      <c r="GY54">
        <v>12.83422</v>
      </c>
      <c r="GZ54" s="1">
        <v>3.0306940000000002E-4</v>
      </c>
      <c r="HA54" s="1">
        <v>7.106092E-2</v>
      </c>
      <c r="HB54">
        <v>1.0396860000000001</v>
      </c>
      <c r="HC54">
        <v>13.042680000000001</v>
      </c>
      <c r="HD54" s="1">
        <v>2.6986700000000002E-4</v>
      </c>
      <c r="HE54" s="1">
        <v>6.3127299999999997E-2</v>
      </c>
      <c r="HF54">
        <v>1.039674</v>
      </c>
      <c r="HG54">
        <v>13.43497</v>
      </c>
      <c r="HH54" s="1">
        <v>2.329919E-4</v>
      </c>
      <c r="HI54" s="1">
        <v>5.437053E-2</v>
      </c>
      <c r="HJ54">
        <v>1.0397110000000001</v>
      </c>
      <c r="HK54">
        <v>13.40578</v>
      </c>
      <c r="HL54" s="1">
        <v>2.009057E-4</v>
      </c>
      <c r="HM54" s="1">
        <v>4.6681680000000003E-2</v>
      </c>
      <c r="HN54">
        <v>1.03976</v>
      </c>
      <c r="HO54">
        <v>13.34111</v>
      </c>
      <c r="HP54">
        <v>1.781826E-4</v>
      </c>
      <c r="HQ54" s="1">
        <v>4.1199960000000001E-2</v>
      </c>
      <c r="HR54">
        <v>1.0398160000000001</v>
      </c>
      <c r="HS54">
        <v>12.8315</v>
      </c>
      <c r="HT54">
        <v>1.6263249999999999E-4</v>
      </c>
      <c r="HU54" s="1">
        <v>3.7433479999999998E-2</v>
      </c>
      <c r="HV54">
        <v>1.0398000000000001</v>
      </c>
      <c r="HW54">
        <v>11.97345</v>
      </c>
      <c r="HX54">
        <v>1.513304E-4</v>
      </c>
      <c r="HY54" s="1">
        <v>3.4684960000000001E-2</v>
      </c>
      <c r="HZ54">
        <v>1.039895</v>
      </c>
      <c r="IA54">
        <v>11.39316</v>
      </c>
      <c r="IB54">
        <v>1.4247620000000001E-4</v>
      </c>
      <c r="IC54" s="1">
        <v>3.2524150000000002E-2</v>
      </c>
      <c r="ID54">
        <v>1.040062</v>
      </c>
      <c r="IE54">
        <v>11.63191</v>
      </c>
      <c r="IF54">
        <v>1.348713E-4</v>
      </c>
      <c r="IG54" s="1">
        <v>3.0668870000000001E-2</v>
      </c>
      <c r="IH54">
        <v>1.0402899999999999</v>
      </c>
      <c r="II54">
        <v>12.09515</v>
      </c>
      <c r="IJ54">
        <v>1.2642569999999999E-4</v>
      </c>
      <c r="IK54">
        <v>2.865591E-2</v>
      </c>
      <c r="IL54">
        <v>1.040551</v>
      </c>
      <c r="IM54">
        <v>12.813359999999999</v>
      </c>
      <c r="IN54">
        <v>1.165846E-4</v>
      </c>
      <c r="IO54">
        <v>2.6343700000000001E-2</v>
      </c>
      <c r="IP54">
        <v>1.04084</v>
      </c>
      <c r="IQ54">
        <v>12.9293</v>
      </c>
      <c r="IR54">
        <v>1.0748830000000001E-4</v>
      </c>
      <c r="IS54">
        <v>2.4204050000000001E-2</v>
      </c>
      <c r="IT54">
        <v>1.041139</v>
      </c>
      <c r="IU54">
        <v>12.840479999999999</v>
      </c>
      <c r="IV54">
        <v>1.003074E-4</v>
      </c>
      <c r="IW54">
        <v>2.2508340000000002E-2</v>
      </c>
      <c r="IX54">
        <v>1.0414209999999999</v>
      </c>
      <c r="IY54">
        <v>12.610569999999999</v>
      </c>
      <c r="IZ54">
        <v>9.4709610000000006E-5</v>
      </c>
      <c r="JA54">
        <v>2.1186469999999999E-2</v>
      </c>
      <c r="JB54">
        <v>1.04172</v>
      </c>
      <c r="JC54">
        <v>12.04796</v>
      </c>
      <c r="JD54">
        <v>9.010046E-5</v>
      </c>
      <c r="JE54">
        <v>2.010319E-2</v>
      </c>
      <c r="JF54">
        <v>1.0419210000000001</v>
      </c>
      <c r="JG54">
        <v>12.089729999999999</v>
      </c>
      <c r="JH54">
        <v>8.6062730000000001E-5</v>
      </c>
      <c r="JI54">
        <v>1.916286E-2</v>
      </c>
      <c r="JJ54">
        <v>1.0419879999999999</v>
      </c>
      <c r="JK54">
        <v>12.33503</v>
      </c>
      <c r="JL54">
        <v>8.2610460000000002E-5</v>
      </c>
      <c r="JM54">
        <v>1.8358349999999999E-2</v>
      </c>
      <c r="JN54">
        <v>1.0420510000000001</v>
      </c>
      <c r="JO54">
        <v>12.76642</v>
      </c>
      <c r="JP54">
        <v>8.0527809999999999E-5</v>
      </c>
      <c r="JQ54">
        <v>1.785784E-2</v>
      </c>
      <c r="JR54">
        <v>1.042049</v>
      </c>
      <c r="JS54">
        <v>13.745469999999999</v>
      </c>
      <c r="JT54">
        <v>8.0037370000000005E-5</v>
      </c>
      <c r="JU54">
        <v>1.772048E-2</v>
      </c>
      <c r="JV54">
        <v>1.0420480000000001</v>
      </c>
      <c r="JW54">
        <v>14.229760000000001</v>
      </c>
      <c r="JX54">
        <v>7.953146E-5</v>
      </c>
      <c r="JY54">
        <v>1.7598519999999999E-2</v>
      </c>
      <c r="JZ54">
        <v>1.0420640000000001</v>
      </c>
      <c r="KA54">
        <v>13.79386</v>
      </c>
      <c r="KB54">
        <v>7.8094020000000003E-5</v>
      </c>
      <c r="KC54">
        <v>1.7274049999999999E-2</v>
      </c>
      <c r="KD54">
        <v>1.042028</v>
      </c>
      <c r="KE54">
        <v>13.15297</v>
      </c>
      <c r="KF54">
        <v>7.5879949999999995E-5</v>
      </c>
      <c r="KG54">
        <v>1.6781540000000001E-2</v>
      </c>
      <c r="KH54">
        <v>1.0420069999999999</v>
      </c>
      <c r="KI54">
        <v>12.440670000000001</v>
      </c>
      <c r="KJ54">
        <v>7.3218170000000001E-5</v>
      </c>
      <c r="KK54">
        <v>1.6189789999999999E-2</v>
      </c>
      <c r="KL54">
        <v>1.0418499999999999</v>
      </c>
      <c r="KM54">
        <v>12.57213</v>
      </c>
      <c r="KN54">
        <v>7.0400319999999999E-5</v>
      </c>
      <c r="KO54">
        <v>1.5563570000000001E-2</v>
      </c>
      <c r="KP54">
        <v>1.041555</v>
      </c>
      <c r="KQ54">
        <v>12.954319999999999</v>
      </c>
      <c r="KR54">
        <v>6.7803499999999996E-5</v>
      </c>
      <c r="KS54">
        <v>1.498647E-2</v>
      </c>
      <c r="KT54">
        <v>1.041131</v>
      </c>
      <c r="KU54">
        <v>13.828950000000001</v>
      </c>
      <c r="KV54">
        <v>6.6875909999999995E-5</v>
      </c>
      <c r="KW54">
        <v>1.4762239999999999E-2</v>
      </c>
      <c r="KX54">
        <v>1.040578</v>
      </c>
      <c r="KY54">
        <v>14.99119</v>
      </c>
      <c r="KZ54">
        <v>6.8027940000000002E-5</v>
      </c>
      <c r="LA54">
        <v>1.5009969999999999E-2</v>
      </c>
      <c r="LB54">
        <v>1.0399929999999999</v>
      </c>
      <c r="LC54">
        <v>15.44229</v>
      </c>
      <c r="LD54">
        <v>6.8987939999999993E-5</v>
      </c>
      <c r="LE54">
        <v>1.523878E-2</v>
      </c>
      <c r="LF54">
        <v>1.0394140000000001</v>
      </c>
      <c r="LG54">
        <v>15.068709999999999</v>
      </c>
      <c r="LH54">
        <v>6.8520469999999993E-5</v>
      </c>
      <c r="LI54">
        <v>1.5154539999999999E-2</v>
      </c>
      <c r="LJ54">
        <v>1.038897</v>
      </c>
      <c r="LK54">
        <v>14.295540000000001</v>
      </c>
      <c r="LL54">
        <v>6.6898609999999997E-5</v>
      </c>
      <c r="LM54">
        <v>1.4810449999999999E-2</v>
      </c>
      <c r="LN54">
        <v>1.0383560000000001</v>
      </c>
      <c r="LO54">
        <v>13.30007</v>
      </c>
      <c r="LP54">
        <v>6.461107E-5</v>
      </c>
      <c r="LQ54">
        <v>1.4315899999999999E-2</v>
      </c>
      <c r="LR54">
        <v>1.0378510000000001</v>
      </c>
      <c r="LS54">
        <v>13.22095</v>
      </c>
      <c r="LT54">
        <v>6.2081800000000006E-5</v>
      </c>
      <c r="LU54">
        <v>1.376254E-2</v>
      </c>
      <c r="LV54">
        <v>1.0376289999999999</v>
      </c>
      <c r="LW54">
        <v>13.4443</v>
      </c>
      <c r="LX54">
        <v>5.9429709999999999E-5</v>
      </c>
      <c r="LY54">
        <v>1.3181480000000001E-2</v>
      </c>
      <c r="LZ54">
        <v>1.0375430000000001</v>
      </c>
      <c r="MA54">
        <v>14.24747</v>
      </c>
      <c r="MB54">
        <v>5.575852E-5</v>
      </c>
      <c r="MC54">
        <v>1.238441E-2</v>
      </c>
      <c r="MD54">
        <v>1.0375049999999999</v>
      </c>
      <c r="ME54">
        <v>15.290179999999999</v>
      </c>
      <c r="MF54">
        <v>5.0745989999999998E-5</v>
      </c>
      <c r="MG54">
        <v>1.1282230000000001E-2</v>
      </c>
      <c r="MH54">
        <v>1.037512</v>
      </c>
      <c r="MI54">
        <v>15.73748</v>
      </c>
      <c r="MJ54">
        <v>4.597385E-5</v>
      </c>
      <c r="MK54">
        <v>1.0218369999999999E-2</v>
      </c>
      <c r="ML54">
        <v>1.037482</v>
      </c>
      <c r="MM54">
        <v>15.219099999999999</v>
      </c>
      <c r="MN54">
        <v>4.2379480000000002E-5</v>
      </c>
      <c r="MO54">
        <v>9.4116689999999992E-3</v>
      </c>
      <c r="MP54">
        <v>1.0375190000000001</v>
      </c>
      <c r="MQ54">
        <v>14.31438</v>
      </c>
      <c r="MR54">
        <v>3.9837440000000002E-5</v>
      </c>
      <c r="MS54">
        <v>8.8417329999999992E-3</v>
      </c>
      <c r="MT54">
        <v>1.0375799999999999</v>
      </c>
      <c r="MU54">
        <v>13.22601</v>
      </c>
      <c r="MV54">
        <v>3.7916410000000002E-5</v>
      </c>
      <c r="MW54">
        <v>8.4119510000000008E-3</v>
      </c>
      <c r="MX54">
        <v>1.037776</v>
      </c>
      <c r="MY54">
        <v>12.86097</v>
      </c>
      <c r="MZ54">
        <v>3.6333289999999999E-5</v>
      </c>
      <c r="NA54">
        <v>8.058539E-3</v>
      </c>
      <c r="NB54">
        <v>1.0382370000000001</v>
      </c>
      <c r="NC54">
        <v>12.17484</v>
      </c>
      <c r="ND54">
        <v>3.4822939999999998E-5</v>
      </c>
      <c r="NE54">
        <v>7.7221429999999999E-3</v>
      </c>
      <c r="NF54">
        <v>1.038932</v>
      </c>
      <c r="NG54">
        <v>12.84553</v>
      </c>
      <c r="NH54">
        <v>3.2171310000000002E-5</v>
      </c>
      <c r="NI54">
        <v>7.1471169999999997E-3</v>
      </c>
      <c r="NJ54">
        <v>1.0398160000000001</v>
      </c>
      <c r="NK54">
        <v>13.75914</v>
      </c>
      <c r="NL54">
        <v>2.7875750000000002E-5</v>
      </c>
      <c r="NM54">
        <v>6.2013040000000004E-3</v>
      </c>
      <c r="NN54">
        <v>1.040686</v>
      </c>
      <c r="NO54">
        <v>14.10337</v>
      </c>
      <c r="NP54">
        <v>2.3771659999999999E-5</v>
      </c>
      <c r="NQ54">
        <v>5.2816089999999996E-3</v>
      </c>
      <c r="NR54">
        <v>1.041515</v>
      </c>
      <c r="NS54">
        <v>13.836959999999999</v>
      </c>
      <c r="NT54">
        <v>2.0955689999999999E-5</v>
      </c>
      <c r="NU54">
        <v>4.6436089999999999E-3</v>
      </c>
      <c r="NV54">
        <v>1.0424009999999999</v>
      </c>
      <c r="NW54">
        <v>13.385730000000001</v>
      </c>
      <c r="NX54">
        <v>1.928613E-5</v>
      </c>
      <c r="NY54">
        <v>4.2634450000000003E-3</v>
      </c>
      <c r="NZ54">
        <v>1.043148</v>
      </c>
      <c r="OA54">
        <v>12.94783</v>
      </c>
      <c r="OB54">
        <v>1.826182E-5</v>
      </c>
      <c r="OC54">
        <v>4.0304049999999999E-3</v>
      </c>
      <c r="OD54">
        <v>1.0437320000000001</v>
      </c>
      <c r="OE54">
        <v>13.346439999999999</v>
      </c>
      <c r="OF54">
        <v>1.7529409999999999E-5</v>
      </c>
      <c r="OG54">
        <v>3.865182E-3</v>
      </c>
      <c r="OH54">
        <v>1.043912</v>
      </c>
      <c r="OI54">
        <v>13.99929</v>
      </c>
      <c r="OJ54">
        <v>1.7108210000000001E-5</v>
      </c>
      <c r="OK54">
        <v>3.76531E-3</v>
      </c>
    </row>
    <row r="55" spans="1:401" x14ac:dyDescent="0.35">
      <c r="A55">
        <v>58</v>
      </c>
      <c r="B55" t="s">
        <v>4</v>
      </c>
      <c r="C55" t="s">
        <v>24</v>
      </c>
      <c r="D55" t="s">
        <v>60</v>
      </c>
      <c r="E55">
        <v>752.88040000000001</v>
      </c>
      <c r="F55">
        <v>0.98748239999999998</v>
      </c>
      <c r="G55">
        <v>12.71233</v>
      </c>
      <c r="H55" s="1">
        <v>9.1207850000000004E-4</v>
      </c>
      <c r="I55" s="1">
        <v>0.25428919999999999</v>
      </c>
      <c r="J55">
        <v>0.98723799999999995</v>
      </c>
      <c r="K55">
        <v>13.207079999999999</v>
      </c>
      <c r="L55">
        <v>88.957629999999995</v>
      </c>
      <c r="M55">
        <v>21204.57</v>
      </c>
      <c r="N55">
        <v>0.98710430000000005</v>
      </c>
      <c r="O55">
        <v>13.925269999999999</v>
      </c>
      <c r="P55">
        <v>179.88300000000001</v>
      </c>
      <c r="Q55">
        <v>52285.86</v>
      </c>
      <c r="R55">
        <v>0.98696680000000003</v>
      </c>
      <c r="S55">
        <v>14.73667</v>
      </c>
      <c r="T55">
        <v>21.847999999999999</v>
      </c>
      <c r="U55">
        <v>7214.3549999999996</v>
      </c>
      <c r="V55">
        <v>0.98680599999999996</v>
      </c>
      <c r="W55">
        <v>15.54386</v>
      </c>
      <c r="X55">
        <v>0.77751740000000003</v>
      </c>
      <c r="Y55">
        <v>273.49290000000002</v>
      </c>
      <c r="Z55">
        <v>0.98667170000000004</v>
      </c>
      <c r="AA55">
        <v>15.5707</v>
      </c>
      <c r="AB55">
        <v>8.1601569999999998E-2</v>
      </c>
      <c r="AC55">
        <v>23.96611</v>
      </c>
      <c r="AD55">
        <v>0.98627330000000002</v>
      </c>
      <c r="AE55">
        <v>14.77624</v>
      </c>
      <c r="AF55" s="1">
        <v>6.2061819999999997E-2</v>
      </c>
      <c r="AG55">
        <v>17.349989999999998</v>
      </c>
      <c r="AH55">
        <v>0.98570780000000002</v>
      </c>
      <c r="AI55">
        <v>13.932040000000001</v>
      </c>
      <c r="AJ55" s="1">
        <v>5.5079679999999999E-2</v>
      </c>
      <c r="AK55">
        <v>15.36964</v>
      </c>
      <c r="AL55">
        <v>0.98503850000000004</v>
      </c>
      <c r="AM55">
        <v>13.163779999999999</v>
      </c>
      <c r="AN55" s="1">
        <v>4.9229889999999998E-2</v>
      </c>
      <c r="AO55" s="1">
        <v>13.73673</v>
      </c>
      <c r="AP55">
        <v>0.98417109999999997</v>
      </c>
      <c r="AQ55">
        <v>13.2676</v>
      </c>
      <c r="AR55" s="1">
        <v>4.4297330000000003E-2</v>
      </c>
      <c r="AS55" s="1">
        <v>12.354340000000001</v>
      </c>
      <c r="AT55">
        <v>0.98311470000000001</v>
      </c>
      <c r="AU55">
        <v>14.01422</v>
      </c>
      <c r="AV55" s="1">
        <v>4.0791099999999997E-2</v>
      </c>
      <c r="AW55" s="1">
        <v>11.36206</v>
      </c>
      <c r="AX55">
        <v>0.98195390000000005</v>
      </c>
      <c r="AY55">
        <v>14.910869999999999</v>
      </c>
      <c r="AZ55" s="1">
        <v>3.8527319999999997E-2</v>
      </c>
      <c r="BA55" s="1">
        <v>10.728759999999999</v>
      </c>
      <c r="BB55">
        <v>0.98076289999999999</v>
      </c>
      <c r="BC55">
        <v>15.759880000000001</v>
      </c>
      <c r="BD55" s="1">
        <v>3.623353E-2</v>
      </c>
      <c r="BE55" s="1">
        <v>10.099869999999999</v>
      </c>
      <c r="BF55">
        <v>0.97955199999999998</v>
      </c>
      <c r="BG55">
        <v>15.80494</v>
      </c>
      <c r="BH55" s="1">
        <v>3.375189E-2</v>
      </c>
      <c r="BI55" s="1">
        <v>9.4163619999999995</v>
      </c>
      <c r="BJ55">
        <v>0.97838899999999995</v>
      </c>
      <c r="BK55">
        <v>15.05627</v>
      </c>
      <c r="BL55" s="1">
        <v>3.1243759999999999E-2</v>
      </c>
      <c r="BM55" s="1">
        <v>8.7219359999999995</v>
      </c>
      <c r="BN55">
        <v>0.97714610000000002</v>
      </c>
      <c r="BO55">
        <v>14.11318</v>
      </c>
      <c r="BP55" s="1">
        <v>2.8892879999999999E-2</v>
      </c>
      <c r="BQ55" s="1">
        <v>8.0686370000000007</v>
      </c>
      <c r="BR55">
        <v>0.9756283</v>
      </c>
      <c r="BS55">
        <v>13.25975</v>
      </c>
      <c r="BT55" s="1">
        <v>2.6702119999999999E-2</v>
      </c>
      <c r="BU55" s="1">
        <v>7.4626919999999997</v>
      </c>
      <c r="BV55">
        <v>0.97313729999999998</v>
      </c>
      <c r="BW55">
        <v>13.08423</v>
      </c>
      <c r="BX55" s="1">
        <v>2.4662719999999999E-2</v>
      </c>
      <c r="BY55" s="1">
        <v>6.8994369999999998</v>
      </c>
      <c r="BZ55">
        <v>0.96973339999999997</v>
      </c>
      <c r="CA55">
        <v>13.23349</v>
      </c>
      <c r="CB55" s="1">
        <v>2.4977010000000001E-2</v>
      </c>
      <c r="CC55" s="1">
        <v>6.9454830000000003</v>
      </c>
      <c r="CD55">
        <v>0.96583149999999995</v>
      </c>
      <c r="CE55">
        <v>13.69556</v>
      </c>
      <c r="CF55" s="1">
        <v>2.8494370000000002E-2</v>
      </c>
      <c r="CG55" s="1">
        <v>7.9331259999999997</v>
      </c>
      <c r="CH55">
        <v>0.96184709999999995</v>
      </c>
      <c r="CI55">
        <v>13.831569999999999</v>
      </c>
      <c r="CJ55" s="1">
        <v>3.0391290000000001E-2</v>
      </c>
      <c r="CK55" s="1">
        <v>8.5301349999999996</v>
      </c>
      <c r="CL55">
        <v>0.95781640000000001</v>
      </c>
      <c r="CM55">
        <v>13.52971</v>
      </c>
      <c r="CN55" s="1">
        <v>2.9540090000000001E-2</v>
      </c>
      <c r="CO55" s="1">
        <v>8.3482959999999995</v>
      </c>
      <c r="CP55">
        <v>0.95392560000000004</v>
      </c>
      <c r="CQ55">
        <v>12.941179999999999</v>
      </c>
      <c r="CR55" s="1">
        <v>2.7470990000000001E-2</v>
      </c>
      <c r="CS55" s="1">
        <v>7.7940319999999996</v>
      </c>
      <c r="CT55">
        <v>0.95002730000000002</v>
      </c>
      <c r="CU55">
        <v>12.26633</v>
      </c>
      <c r="CV55" s="1">
        <v>2.4950340000000001E-2</v>
      </c>
      <c r="CW55" s="1">
        <v>7.1042649999999998</v>
      </c>
      <c r="CX55">
        <v>0.94588859999999997</v>
      </c>
      <c r="CY55">
        <v>11.60568</v>
      </c>
      <c r="CZ55" s="1">
        <v>2.2364510000000001E-2</v>
      </c>
      <c r="DA55" s="1">
        <v>6.3865379999999998</v>
      </c>
      <c r="DB55">
        <v>0.94172500000000003</v>
      </c>
      <c r="DC55">
        <v>11.74506</v>
      </c>
      <c r="DD55" s="1">
        <v>1.9981840000000001E-2</v>
      </c>
      <c r="DE55" s="1">
        <v>5.7219819999999997</v>
      </c>
      <c r="DF55">
        <v>0.93765580000000004</v>
      </c>
      <c r="DG55">
        <v>11.87241</v>
      </c>
      <c r="DH55" s="1">
        <v>1.7763109999999999E-2</v>
      </c>
      <c r="DI55" s="1">
        <v>5.1011569999999997</v>
      </c>
      <c r="DJ55">
        <v>0.93358890000000005</v>
      </c>
      <c r="DK55">
        <v>12.2362</v>
      </c>
      <c r="DL55" s="1">
        <v>1.5725719999999999E-2</v>
      </c>
      <c r="DM55" s="1">
        <v>4.529026</v>
      </c>
      <c r="DN55">
        <v>0.92940800000000001</v>
      </c>
      <c r="DO55">
        <v>12.749980000000001</v>
      </c>
      <c r="DP55" s="1">
        <v>1.395188E-2</v>
      </c>
      <c r="DQ55" s="1">
        <v>4.0280829999999996</v>
      </c>
      <c r="DR55">
        <v>0.92538209999999999</v>
      </c>
      <c r="DS55">
        <v>12.816689999999999</v>
      </c>
      <c r="DT55" s="1">
        <v>1.2453290000000001E-2</v>
      </c>
      <c r="DU55" s="1">
        <v>3.6038709999999998</v>
      </c>
      <c r="DV55">
        <v>0.92131850000000004</v>
      </c>
      <c r="DW55">
        <v>12.31827</v>
      </c>
      <c r="DX55" s="1">
        <v>1.1000960000000001E-2</v>
      </c>
      <c r="DY55" s="1">
        <v>3.1932680000000002</v>
      </c>
      <c r="DZ55">
        <v>0.9171492</v>
      </c>
      <c r="EA55">
        <v>11.74485</v>
      </c>
      <c r="EB55" s="1">
        <v>9.673147E-3</v>
      </c>
      <c r="EC55" s="1">
        <v>2.814025</v>
      </c>
      <c r="ED55">
        <v>0.91280289999999997</v>
      </c>
      <c r="EE55">
        <v>11.3216</v>
      </c>
      <c r="EF55" s="1">
        <v>8.4963480000000008E-3</v>
      </c>
      <c r="EG55" s="1">
        <v>2.4769920000000001</v>
      </c>
      <c r="EH55">
        <v>0.90819850000000002</v>
      </c>
      <c r="EI55">
        <v>11.833920000000001</v>
      </c>
      <c r="EJ55" s="1">
        <v>7.4764749999999998E-3</v>
      </c>
      <c r="EK55" s="1">
        <v>2.1842679999999999</v>
      </c>
      <c r="EL55">
        <v>0.90353680000000003</v>
      </c>
      <c r="EM55">
        <v>12.48217</v>
      </c>
      <c r="EN55" s="1">
        <v>6.5587789999999998E-3</v>
      </c>
      <c r="EO55" s="1">
        <v>1.921081</v>
      </c>
      <c r="EP55">
        <v>0.89884949999999997</v>
      </c>
      <c r="EQ55">
        <v>13.54067</v>
      </c>
      <c r="ER55" s="1">
        <v>5.7347980000000002E-3</v>
      </c>
      <c r="ES55" s="1">
        <v>1.683308</v>
      </c>
      <c r="ET55">
        <v>0.89553079999999996</v>
      </c>
      <c r="EU55">
        <v>14.911849999999999</v>
      </c>
      <c r="EV55" s="1">
        <v>5.0186850000000002E-3</v>
      </c>
      <c r="EW55" s="1">
        <v>1.4727889999999999</v>
      </c>
      <c r="EX55">
        <v>0.8916193</v>
      </c>
      <c r="EY55">
        <v>15.34999</v>
      </c>
      <c r="EZ55" s="1">
        <v>4.4023559999999996E-3</v>
      </c>
      <c r="FA55" s="1">
        <v>1.2922089999999999</v>
      </c>
      <c r="FB55">
        <v>0.88760399999999995</v>
      </c>
      <c r="FC55">
        <v>14.7021</v>
      </c>
      <c r="FD55" s="1">
        <v>3.8540409999999999E-3</v>
      </c>
      <c r="FE55" s="1">
        <v>1.1314930000000001</v>
      </c>
      <c r="FF55">
        <v>0.88289090000000003</v>
      </c>
      <c r="FG55">
        <v>13.91259</v>
      </c>
      <c r="FH55" s="1">
        <v>3.3478560000000002E-3</v>
      </c>
      <c r="FI55" s="1">
        <v>0.98395520000000003</v>
      </c>
      <c r="FJ55">
        <v>0.87878420000000002</v>
      </c>
      <c r="FK55">
        <v>13.123609999999999</v>
      </c>
      <c r="FL55" s="1">
        <v>2.8818350000000001E-3</v>
      </c>
      <c r="FM55" s="1">
        <v>0.84736520000000004</v>
      </c>
      <c r="FN55">
        <v>0.87583529999999998</v>
      </c>
      <c r="FO55">
        <v>13.14873</v>
      </c>
      <c r="FP55" s="1">
        <v>2.4657189999999999E-3</v>
      </c>
      <c r="FQ55" s="1">
        <v>0.72459419999999997</v>
      </c>
      <c r="FR55">
        <v>0.87587029999999999</v>
      </c>
      <c r="FS55">
        <v>13.37219</v>
      </c>
      <c r="FT55" s="1">
        <v>2.1000400000000001E-3</v>
      </c>
      <c r="FU55" s="1">
        <v>0.61456100000000002</v>
      </c>
      <c r="FV55">
        <v>0.87747549999999996</v>
      </c>
      <c r="FW55">
        <v>14.023099999999999</v>
      </c>
      <c r="FX55" s="1">
        <v>1.711529E-3</v>
      </c>
      <c r="FY55" s="1">
        <v>0.499552</v>
      </c>
      <c r="FZ55">
        <v>0.87915279999999996</v>
      </c>
      <c r="GA55">
        <v>15.168430000000001</v>
      </c>
      <c r="GB55" s="1">
        <v>1.268688E-3</v>
      </c>
      <c r="GC55" s="1">
        <v>0.36990119999999999</v>
      </c>
      <c r="GD55">
        <v>0.88044299999999998</v>
      </c>
      <c r="GE55">
        <v>15.59252</v>
      </c>
      <c r="GF55" s="1">
        <v>8.8402149999999998E-4</v>
      </c>
      <c r="GG55" s="1">
        <v>0.2567817</v>
      </c>
      <c r="GH55">
        <v>0.88126780000000005</v>
      </c>
      <c r="GI55">
        <v>15.24672</v>
      </c>
      <c r="GJ55" s="1">
        <v>6.2762690000000003E-4</v>
      </c>
      <c r="GK55" s="1">
        <v>0.180926</v>
      </c>
      <c r="GL55">
        <v>0.88165320000000003</v>
      </c>
      <c r="GM55">
        <v>14.53946</v>
      </c>
      <c r="GN55" s="1">
        <v>4.7888070000000002E-4</v>
      </c>
      <c r="GO55" s="1">
        <v>0.13685159999999999</v>
      </c>
      <c r="GP55">
        <v>0.88179640000000004</v>
      </c>
      <c r="GQ55">
        <v>13.60209</v>
      </c>
      <c r="GR55" s="1">
        <v>3.9361019999999998E-4</v>
      </c>
      <c r="GS55" s="1">
        <v>0.11160589999999999</v>
      </c>
      <c r="GT55">
        <v>0.88194589999999995</v>
      </c>
      <c r="GU55">
        <v>12.839320000000001</v>
      </c>
      <c r="GV55" s="1">
        <v>3.4157159999999997E-4</v>
      </c>
      <c r="GW55" s="1">
        <v>9.6229930000000005E-2</v>
      </c>
      <c r="GX55">
        <v>0.88211790000000001</v>
      </c>
      <c r="GY55">
        <v>12.92661</v>
      </c>
      <c r="GZ55" s="1">
        <v>3.0580620000000001E-4</v>
      </c>
      <c r="HA55" s="1">
        <v>8.5731150000000006E-2</v>
      </c>
      <c r="HB55">
        <v>0.88239369999999995</v>
      </c>
      <c r="HC55">
        <v>13.106579999999999</v>
      </c>
      <c r="HD55" s="1">
        <v>2.7287569999999997E-4</v>
      </c>
      <c r="HE55" s="1">
        <v>7.6287549999999996E-2</v>
      </c>
      <c r="HF55">
        <v>0.88261299999999998</v>
      </c>
      <c r="HG55">
        <v>13.451790000000001</v>
      </c>
      <c r="HH55" s="1">
        <v>2.3608329999999999E-4</v>
      </c>
      <c r="HI55" s="1">
        <v>6.5853099999999998E-2</v>
      </c>
      <c r="HJ55">
        <v>0.88281109999999996</v>
      </c>
      <c r="HK55">
        <v>13.407830000000001</v>
      </c>
      <c r="HL55" s="1">
        <v>2.0330970000000001E-4</v>
      </c>
      <c r="HM55" s="1">
        <v>5.6457470000000003E-2</v>
      </c>
      <c r="HN55">
        <v>0.88290829999999998</v>
      </c>
      <c r="HO55">
        <v>13.35087</v>
      </c>
      <c r="HP55">
        <v>1.798317E-4</v>
      </c>
      <c r="HQ55" s="1">
        <v>4.9668490000000003E-2</v>
      </c>
      <c r="HR55">
        <v>0.88298730000000003</v>
      </c>
      <c r="HS55">
        <v>12.882210000000001</v>
      </c>
      <c r="HT55">
        <v>1.6379440000000001E-4</v>
      </c>
      <c r="HU55" s="1">
        <v>4.5011870000000002E-2</v>
      </c>
      <c r="HV55">
        <v>0.88304930000000004</v>
      </c>
      <c r="HW55">
        <v>12.040800000000001</v>
      </c>
      <c r="HX55">
        <v>1.522137E-4</v>
      </c>
      <c r="HY55" s="1">
        <v>4.1640139999999999E-2</v>
      </c>
      <c r="HZ55">
        <v>0.88307690000000005</v>
      </c>
      <c r="IA55">
        <v>11.455260000000001</v>
      </c>
      <c r="IB55">
        <v>1.431937E-4</v>
      </c>
      <c r="IC55" s="1">
        <v>3.9009040000000002E-2</v>
      </c>
      <c r="ID55">
        <v>0.88320390000000004</v>
      </c>
      <c r="IE55">
        <v>11.682309999999999</v>
      </c>
      <c r="IF55">
        <v>1.3554410000000001E-4</v>
      </c>
      <c r="IG55" s="1">
        <v>3.6780399999999998E-2</v>
      </c>
      <c r="IH55">
        <v>0.88337829999999995</v>
      </c>
      <c r="II55">
        <v>12.133279999999999</v>
      </c>
      <c r="IJ55">
        <v>1.27234E-4</v>
      </c>
      <c r="IK55" s="1">
        <v>3.4421050000000002E-2</v>
      </c>
      <c r="IL55">
        <v>0.88355050000000002</v>
      </c>
      <c r="IM55">
        <v>12.8241</v>
      </c>
      <c r="IN55">
        <v>1.174377E-4</v>
      </c>
      <c r="IO55">
        <v>3.1685650000000003E-2</v>
      </c>
      <c r="IP55">
        <v>0.88369980000000004</v>
      </c>
      <c r="IQ55">
        <v>12.92399</v>
      </c>
      <c r="IR55">
        <v>1.082085E-4</v>
      </c>
      <c r="IS55">
        <v>2.9098619999999999E-2</v>
      </c>
      <c r="IT55">
        <v>0.88383250000000002</v>
      </c>
      <c r="IU55">
        <v>12.82771</v>
      </c>
      <c r="IV55">
        <v>1.0086540000000001E-4</v>
      </c>
      <c r="IW55">
        <v>2.7030229999999999E-2</v>
      </c>
      <c r="IX55">
        <v>0.88394470000000003</v>
      </c>
      <c r="IY55">
        <v>12.63076</v>
      </c>
      <c r="IZ55">
        <v>9.515278E-5</v>
      </c>
      <c r="JA55">
        <v>2.5421599999999999E-2</v>
      </c>
      <c r="JB55">
        <v>0.88404950000000004</v>
      </c>
      <c r="JC55">
        <v>12.10352</v>
      </c>
      <c r="JD55">
        <v>9.0478959999999996E-5</v>
      </c>
      <c r="JE55">
        <v>2.4113590000000001E-2</v>
      </c>
      <c r="JF55">
        <v>0.88407270000000004</v>
      </c>
      <c r="JG55">
        <v>12.17334</v>
      </c>
      <c r="JH55">
        <v>8.6393480000000004E-5</v>
      </c>
      <c r="JI55">
        <v>2.2981459999999999E-2</v>
      </c>
      <c r="JJ55">
        <v>0.88407000000000002</v>
      </c>
      <c r="JK55">
        <v>12.39831</v>
      </c>
      <c r="JL55">
        <v>8.2876910000000007E-5</v>
      </c>
      <c r="JM55">
        <v>2.2005569999999999E-2</v>
      </c>
      <c r="JN55">
        <v>0.88398239999999995</v>
      </c>
      <c r="JO55">
        <v>12.78753</v>
      </c>
      <c r="JP55">
        <v>8.064115E-5</v>
      </c>
      <c r="JQ55">
        <v>2.1365149999999999E-2</v>
      </c>
      <c r="JR55">
        <v>0.88395670000000004</v>
      </c>
      <c r="JS55">
        <v>13.75046</v>
      </c>
      <c r="JT55">
        <v>8.0063340000000006E-5</v>
      </c>
      <c r="JU55">
        <v>2.1173640000000001E-2</v>
      </c>
      <c r="JV55">
        <v>0.88389050000000002</v>
      </c>
      <c r="JW55">
        <v>14.233370000000001</v>
      </c>
      <c r="JX55">
        <v>7.9609000000000003E-5</v>
      </c>
      <c r="JY55">
        <v>2.1043309999999999E-2</v>
      </c>
      <c r="JZ55">
        <v>0.88386909999999996</v>
      </c>
      <c r="KA55">
        <v>13.81439</v>
      </c>
      <c r="KB55">
        <v>7.8251609999999995E-5</v>
      </c>
      <c r="KC55">
        <v>2.0681339999999999E-2</v>
      </c>
      <c r="KD55">
        <v>0.88379169999999996</v>
      </c>
      <c r="KE55">
        <v>13.191470000000001</v>
      </c>
      <c r="KF55">
        <v>7.6083359999999995E-5</v>
      </c>
      <c r="KG55">
        <v>2.0107770000000001E-2</v>
      </c>
      <c r="KH55">
        <v>0.88378159999999995</v>
      </c>
      <c r="KI55">
        <v>12.504060000000001</v>
      </c>
      <c r="KJ55">
        <v>7.3452149999999998E-5</v>
      </c>
      <c r="KK55">
        <v>1.9410960000000001E-2</v>
      </c>
      <c r="KL55">
        <v>0.88367030000000002</v>
      </c>
      <c r="KM55">
        <v>12.666969999999999</v>
      </c>
      <c r="KN55">
        <v>7.0633379999999999E-5</v>
      </c>
      <c r="KO55">
        <v>1.8662109999999999E-2</v>
      </c>
      <c r="KP55">
        <v>0.88344650000000002</v>
      </c>
      <c r="KQ55">
        <v>13.051909999999999</v>
      </c>
      <c r="KR55">
        <v>6.7986100000000003E-5</v>
      </c>
      <c r="KS55">
        <v>1.795801E-2</v>
      </c>
      <c r="KT55">
        <v>0.88316260000000002</v>
      </c>
      <c r="KU55">
        <v>13.876390000000001</v>
      </c>
      <c r="KV55">
        <v>6.6866190000000006E-5</v>
      </c>
      <c r="KW55">
        <v>1.7630549999999998E-2</v>
      </c>
      <c r="KX55">
        <v>0.88287260000000001</v>
      </c>
      <c r="KY55">
        <v>15.002509999999999</v>
      </c>
      <c r="KZ55">
        <v>6.7904209999999993E-5</v>
      </c>
      <c r="LA55">
        <v>1.7882700000000001E-2</v>
      </c>
      <c r="LB55">
        <v>0.8825461</v>
      </c>
      <c r="LC55">
        <v>15.43515</v>
      </c>
      <c r="LD55">
        <v>6.8950330000000005E-5</v>
      </c>
      <c r="LE55">
        <v>1.817303E-2</v>
      </c>
      <c r="LF55">
        <v>0.88230370000000002</v>
      </c>
      <c r="LG55">
        <v>15.08625</v>
      </c>
      <c r="LH55">
        <v>6.8601699999999997E-5</v>
      </c>
      <c r="LI55">
        <v>1.8101909999999999E-2</v>
      </c>
      <c r="LJ55">
        <v>0.8821061</v>
      </c>
      <c r="LK55">
        <v>14.35629</v>
      </c>
      <c r="LL55">
        <v>6.7058180000000007E-5</v>
      </c>
      <c r="LM55">
        <v>1.7708640000000001E-2</v>
      </c>
      <c r="LN55">
        <v>0.88188169999999999</v>
      </c>
      <c r="LO55">
        <v>13.403219999999999</v>
      </c>
      <c r="LP55">
        <v>6.4810890000000006E-5</v>
      </c>
      <c r="LQ55">
        <v>1.7124130000000001E-2</v>
      </c>
      <c r="LR55">
        <v>0.88180080000000005</v>
      </c>
      <c r="LS55">
        <v>13.34717</v>
      </c>
      <c r="LT55">
        <v>6.2290089999999994E-5</v>
      </c>
      <c r="LU55">
        <v>1.646019E-2</v>
      </c>
      <c r="LV55">
        <v>0.88181140000000002</v>
      </c>
      <c r="LW55">
        <v>13.558199999999999</v>
      </c>
      <c r="LX55">
        <v>5.9665160000000003E-5</v>
      </c>
      <c r="LY55">
        <v>1.5769160000000001E-2</v>
      </c>
      <c r="LZ55">
        <v>0.88190860000000004</v>
      </c>
      <c r="MA55">
        <v>14.29904</v>
      </c>
      <c r="MB55">
        <v>5.6120460000000003E-5</v>
      </c>
      <c r="MC55">
        <v>1.4852570000000001E-2</v>
      </c>
      <c r="MD55">
        <v>0.88205160000000005</v>
      </c>
      <c r="ME55">
        <v>15.304270000000001</v>
      </c>
      <c r="MF55">
        <v>5.11762E-5</v>
      </c>
      <c r="MG55">
        <v>1.356071E-2</v>
      </c>
      <c r="MH55">
        <v>0.88215779999999999</v>
      </c>
      <c r="MI55">
        <v>15.73597</v>
      </c>
      <c r="MJ55">
        <v>4.6332770000000003E-5</v>
      </c>
      <c r="MK55">
        <v>1.227314E-2</v>
      </c>
      <c r="ML55">
        <v>0.88223980000000002</v>
      </c>
      <c r="MM55">
        <v>15.246040000000001</v>
      </c>
      <c r="MN55">
        <v>4.2636109999999997E-5</v>
      </c>
      <c r="MO55">
        <v>1.1280699999999999E-2</v>
      </c>
      <c r="MP55">
        <v>0.88226629999999995</v>
      </c>
      <c r="MQ55">
        <v>14.3812</v>
      </c>
      <c r="MR55">
        <v>4.0022189999999997E-5</v>
      </c>
      <c r="MS55">
        <v>1.05792E-2</v>
      </c>
      <c r="MT55">
        <v>0.8823027</v>
      </c>
      <c r="MU55">
        <v>13.332039999999999</v>
      </c>
      <c r="MV55">
        <v>3.8061739999999998E-5</v>
      </c>
      <c r="MW55">
        <v>1.0055359999999999E-2</v>
      </c>
      <c r="MX55">
        <v>0.88244739999999999</v>
      </c>
      <c r="MY55">
        <v>12.980639999999999</v>
      </c>
      <c r="MZ55">
        <v>3.6457040000000003E-5</v>
      </c>
      <c r="NA55">
        <v>9.6281130000000006E-3</v>
      </c>
      <c r="NB55">
        <v>0.88283180000000006</v>
      </c>
      <c r="NC55">
        <v>12.270989999999999</v>
      </c>
      <c r="ND55">
        <v>3.4966380000000003E-5</v>
      </c>
      <c r="NE55">
        <v>9.2332319999999992E-3</v>
      </c>
      <c r="NF55">
        <v>0.88328530000000005</v>
      </c>
      <c r="NG55">
        <v>12.877599999999999</v>
      </c>
      <c r="NH55">
        <v>3.2462980000000003E-5</v>
      </c>
      <c r="NI55">
        <v>8.5944209999999997E-3</v>
      </c>
      <c r="NJ55">
        <v>0.88375870000000001</v>
      </c>
      <c r="NK55">
        <v>13.78004</v>
      </c>
      <c r="NL55">
        <v>2.8254290000000001E-5</v>
      </c>
      <c r="NM55">
        <v>7.5012730000000001E-3</v>
      </c>
      <c r="NN55">
        <v>0.88418050000000004</v>
      </c>
      <c r="NO55">
        <v>14.10139</v>
      </c>
      <c r="NP55">
        <v>2.4073580000000001E-5</v>
      </c>
      <c r="NQ55">
        <v>6.3880860000000003E-3</v>
      </c>
      <c r="NR55">
        <v>0.8846096</v>
      </c>
      <c r="NS55">
        <v>13.85074</v>
      </c>
      <c r="NT55">
        <v>2.1146110000000001E-5</v>
      </c>
      <c r="NU55">
        <v>5.5970799999999999E-3</v>
      </c>
      <c r="NV55">
        <v>0.88491730000000002</v>
      </c>
      <c r="NW55">
        <v>13.41207</v>
      </c>
      <c r="NX55">
        <v>1.9397899999999999E-5</v>
      </c>
      <c r="NY55">
        <v>5.1222669999999998E-3</v>
      </c>
      <c r="NZ55">
        <v>0.88519599999999998</v>
      </c>
      <c r="OA55">
        <v>13.01446</v>
      </c>
      <c r="OB55">
        <v>1.8334599999999999E-5</v>
      </c>
      <c r="OC55">
        <v>4.8349329999999996E-3</v>
      </c>
      <c r="OD55">
        <v>0.88529210000000003</v>
      </c>
      <c r="OE55">
        <v>13.44975</v>
      </c>
      <c r="OF55">
        <v>1.7586119999999999E-5</v>
      </c>
      <c r="OG55">
        <v>4.6354289999999999E-3</v>
      </c>
      <c r="OH55">
        <v>0.88508620000000005</v>
      </c>
      <c r="OI55">
        <v>14.10167</v>
      </c>
      <c r="OJ55">
        <v>1.7112870000000001E-5</v>
      </c>
      <c r="OK55">
        <v>4.5043610000000001E-3</v>
      </c>
    </row>
    <row r="56" spans="1:401" x14ac:dyDescent="0.35">
      <c r="A56">
        <v>59</v>
      </c>
      <c r="B56" t="s">
        <v>4</v>
      </c>
      <c r="C56" t="s">
        <v>24</v>
      </c>
      <c r="D56" t="s">
        <v>61</v>
      </c>
      <c r="E56">
        <v>777.36189999999999</v>
      </c>
      <c r="F56">
        <v>0.73806579999999999</v>
      </c>
      <c r="G56">
        <v>12.74783</v>
      </c>
      <c r="H56" s="1">
        <v>1.7023139999999999E-4</v>
      </c>
      <c r="I56" s="1">
        <v>5.7783349999999997E-2</v>
      </c>
      <c r="J56">
        <v>0.73807319999999998</v>
      </c>
      <c r="K56">
        <v>13.20933</v>
      </c>
      <c r="L56">
        <v>65.172970000000007</v>
      </c>
      <c r="M56">
        <v>18474.36</v>
      </c>
      <c r="N56">
        <v>0.73817560000000004</v>
      </c>
      <c r="O56">
        <v>13.916259999999999</v>
      </c>
      <c r="P56">
        <v>194.89230000000001</v>
      </c>
      <c r="Q56">
        <v>67863.009999999995</v>
      </c>
      <c r="R56">
        <v>0.73827430000000005</v>
      </c>
      <c r="S56">
        <v>14.715490000000001</v>
      </c>
      <c r="T56">
        <v>29.964320000000001</v>
      </c>
      <c r="U56">
        <v>11973.46</v>
      </c>
      <c r="V56">
        <v>0.73837129999999995</v>
      </c>
      <c r="W56">
        <v>15.531090000000001</v>
      </c>
      <c r="X56">
        <v>1.205835</v>
      </c>
      <c r="Y56">
        <v>522.15300000000002</v>
      </c>
      <c r="Z56">
        <v>0.73844710000000002</v>
      </c>
      <c r="AA56">
        <v>15.61904</v>
      </c>
      <c r="AB56">
        <v>9.1658299999999998E-2</v>
      </c>
      <c r="AC56">
        <v>33.886119999999998</v>
      </c>
      <c r="AD56">
        <v>0.7383826</v>
      </c>
      <c r="AE56">
        <v>14.846270000000001</v>
      </c>
      <c r="AF56" s="1">
        <v>6.2975180000000006E-2</v>
      </c>
      <c r="AG56">
        <v>21.48348</v>
      </c>
      <c r="AH56">
        <v>0.73819979999999996</v>
      </c>
      <c r="AI56">
        <v>14.003019999999999</v>
      </c>
      <c r="AJ56" s="1">
        <v>5.5691579999999997E-2</v>
      </c>
      <c r="AK56">
        <v>18.949819999999999</v>
      </c>
      <c r="AL56">
        <v>0.73792279999999999</v>
      </c>
      <c r="AM56">
        <v>13.230589999999999</v>
      </c>
      <c r="AN56" s="1">
        <v>4.9782769999999997E-2</v>
      </c>
      <c r="AO56" s="1">
        <v>16.941610000000001</v>
      </c>
      <c r="AP56">
        <v>0.73749569999999998</v>
      </c>
      <c r="AQ56">
        <v>13.29588</v>
      </c>
      <c r="AR56" s="1">
        <v>4.473502E-2</v>
      </c>
      <c r="AS56" s="1">
        <v>15.220039999999999</v>
      </c>
      <c r="AT56">
        <v>0.73694090000000001</v>
      </c>
      <c r="AU56">
        <v>14.010809999999999</v>
      </c>
      <c r="AV56" s="1">
        <v>4.1066909999999998E-2</v>
      </c>
      <c r="AW56" s="1">
        <v>13.9572</v>
      </c>
      <c r="AX56">
        <v>0.73632439999999999</v>
      </c>
      <c r="AY56">
        <v>14.896520000000001</v>
      </c>
      <c r="AZ56" s="1">
        <v>3.873762E-2</v>
      </c>
      <c r="BA56" s="1">
        <v>13.16114</v>
      </c>
      <c r="BB56">
        <v>0.73566560000000003</v>
      </c>
      <c r="BC56">
        <v>15.74663</v>
      </c>
      <c r="BD56" s="1">
        <v>3.6467640000000003E-2</v>
      </c>
      <c r="BE56" s="1">
        <v>12.404109999999999</v>
      </c>
      <c r="BF56">
        <v>0.73505370000000003</v>
      </c>
      <c r="BG56">
        <v>15.84779</v>
      </c>
      <c r="BH56" s="1">
        <v>3.3999260000000003E-2</v>
      </c>
      <c r="BI56" s="1">
        <v>11.577199999999999</v>
      </c>
      <c r="BJ56">
        <v>0.73444869999999995</v>
      </c>
      <c r="BK56">
        <v>15.133229999999999</v>
      </c>
      <c r="BL56" s="1">
        <v>3.1488269999999999E-2</v>
      </c>
      <c r="BM56" s="1">
        <v>10.73115</v>
      </c>
      <c r="BN56">
        <v>0.73378169999999998</v>
      </c>
      <c r="BO56">
        <v>14.20247</v>
      </c>
      <c r="BP56" s="1">
        <v>2.9114939999999999E-2</v>
      </c>
      <c r="BQ56" s="1">
        <v>9.9281299999999995</v>
      </c>
      <c r="BR56">
        <v>0.73296790000000001</v>
      </c>
      <c r="BS56">
        <v>13.340730000000001</v>
      </c>
      <c r="BT56" s="1">
        <v>2.6915370000000001E-2</v>
      </c>
      <c r="BU56" s="1">
        <v>9.1866050000000001</v>
      </c>
      <c r="BV56">
        <v>0.73153590000000002</v>
      </c>
      <c r="BW56">
        <v>13.12767</v>
      </c>
      <c r="BX56" s="1">
        <v>2.4830830000000002E-2</v>
      </c>
      <c r="BY56" s="1">
        <v>8.4870269999999994</v>
      </c>
      <c r="BZ56">
        <v>0.7294638</v>
      </c>
      <c r="CA56">
        <v>13.25121</v>
      </c>
      <c r="CB56" s="1">
        <v>2.4744530000000001E-2</v>
      </c>
      <c r="CC56" s="1">
        <v>8.4122959999999996</v>
      </c>
      <c r="CD56">
        <v>0.72709900000000005</v>
      </c>
      <c r="CE56">
        <v>13.692970000000001</v>
      </c>
      <c r="CF56" s="1">
        <v>2.813129E-2</v>
      </c>
      <c r="CG56" s="1">
        <v>9.5627980000000008</v>
      </c>
      <c r="CH56">
        <v>0.72474640000000001</v>
      </c>
      <c r="CI56">
        <v>13.84909</v>
      </c>
      <c r="CJ56" s="1">
        <v>3.0301430000000001E-2</v>
      </c>
      <c r="CK56" s="1">
        <v>10.388669999999999</v>
      </c>
      <c r="CL56">
        <v>0.72247499999999998</v>
      </c>
      <c r="CM56">
        <v>13.573079999999999</v>
      </c>
      <c r="CN56" s="1">
        <v>2.9688869999999999E-2</v>
      </c>
      <c r="CO56" s="1">
        <v>10.258609999999999</v>
      </c>
      <c r="CP56">
        <v>0.72040579999999999</v>
      </c>
      <c r="CQ56">
        <v>13.005240000000001</v>
      </c>
      <c r="CR56" s="1">
        <v>2.7689060000000001E-2</v>
      </c>
      <c r="CS56" s="1">
        <v>9.6127979999999997</v>
      </c>
      <c r="CT56">
        <v>0.71841750000000004</v>
      </c>
      <c r="CU56">
        <v>12.338419999999999</v>
      </c>
      <c r="CV56" s="1">
        <v>2.5207050000000002E-2</v>
      </c>
      <c r="CW56" s="1">
        <v>8.7889520000000001</v>
      </c>
      <c r="CX56">
        <v>0.71633100000000005</v>
      </c>
      <c r="CY56">
        <v>11.67048</v>
      </c>
      <c r="CZ56" s="1">
        <v>2.2610359999999999E-2</v>
      </c>
      <c r="DA56" s="1">
        <v>7.9122899999999996</v>
      </c>
      <c r="DB56">
        <v>0.71429560000000003</v>
      </c>
      <c r="DC56">
        <v>11.778650000000001</v>
      </c>
      <c r="DD56" s="1">
        <v>2.0209089999999999E-2</v>
      </c>
      <c r="DE56" s="1">
        <v>7.0961299999999996</v>
      </c>
      <c r="DF56">
        <v>0.71226330000000004</v>
      </c>
      <c r="DG56">
        <v>11.910159999999999</v>
      </c>
      <c r="DH56" s="1">
        <v>1.7976300000000001E-2</v>
      </c>
      <c r="DI56" s="1">
        <v>6.3344459999999998</v>
      </c>
      <c r="DJ56">
        <v>0.71012710000000001</v>
      </c>
      <c r="DK56">
        <v>12.2422</v>
      </c>
      <c r="DL56" s="1">
        <v>1.591882E-2</v>
      </c>
      <c r="DM56" s="1">
        <v>5.6295549999999999</v>
      </c>
      <c r="DN56">
        <v>0.70800569999999996</v>
      </c>
      <c r="DO56">
        <v>12.75019</v>
      </c>
      <c r="DP56" s="1">
        <v>1.4115910000000001E-2</v>
      </c>
      <c r="DQ56" s="1">
        <v>5.0076049999999999</v>
      </c>
      <c r="DR56">
        <v>0.70619370000000004</v>
      </c>
      <c r="DS56">
        <v>12.838190000000001</v>
      </c>
      <c r="DT56" s="1">
        <v>1.2598669999999999E-2</v>
      </c>
      <c r="DU56" s="1">
        <v>4.4819279999999999</v>
      </c>
      <c r="DV56">
        <v>0.70446169999999997</v>
      </c>
      <c r="DW56">
        <v>12.36356</v>
      </c>
      <c r="DX56" s="1">
        <v>1.1145209999999999E-2</v>
      </c>
      <c r="DY56" s="1">
        <v>3.9801579999999999</v>
      </c>
      <c r="DZ56">
        <v>0.70280830000000005</v>
      </c>
      <c r="EA56">
        <v>11.793480000000001</v>
      </c>
      <c r="EB56" s="1">
        <v>9.8007540000000001E-3</v>
      </c>
      <c r="EC56" s="1">
        <v>3.5102720000000001</v>
      </c>
      <c r="ED56">
        <v>0.70112470000000005</v>
      </c>
      <c r="EE56">
        <v>11.37669</v>
      </c>
      <c r="EF56" s="1">
        <v>8.6096760000000001E-3</v>
      </c>
      <c r="EG56" s="1">
        <v>3.092365</v>
      </c>
      <c r="EH56">
        <v>0.69933089999999998</v>
      </c>
      <c r="EI56">
        <v>11.88245</v>
      </c>
      <c r="EJ56" s="1">
        <v>7.5756360000000002E-3</v>
      </c>
      <c r="EK56" s="1">
        <v>2.7282060000000001</v>
      </c>
      <c r="EL56">
        <v>0.69728349999999995</v>
      </c>
      <c r="EM56">
        <v>12.51573</v>
      </c>
      <c r="EN56" s="1">
        <v>6.6490519999999999E-3</v>
      </c>
      <c r="EO56" s="1">
        <v>2.4025059999999998</v>
      </c>
      <c r="EP56">
        <v>0.69543670000000002</v>
      </c>
      <c r="EQ56">
        <v>13.531420000000001</v>
      </c>
      <c r="ER56" s="1">
        <v>5.815906E-3</v>
      </c>
      <c r="ES56" s="1">
        <v>2.1073879999999998</v>
      </c>
      <c r="ET56">
        <v>0.69513610000000003</v>
      </c>
      <c r="EU56">
        <v>14.90288</v>
      </c>
      <c r="EV56" s="1">
        <v>5.0887559999999998E-3</v>
      </c>
      <c r="EW56" s="1">
        <v>1.8449260000000001</v>
      </c>
      <c r="EX56">
        <v>0.69460049999999995</v>
      </c>
      <c r="EY56">
        <v>15.376989999999999</v>
      </c>
      <c r="EZ56" s="1">
        <v>4.4634100000000001E-3</v>
      </c>
      <c r="FA56" s="1">
        <v>1.6198269999999999</v>
      </c>
      <c r="FB56">
        <v>0.69431169999999998</v>
      </c>
      <c r="FC56">
        <v>14.7607</v>
      </c>
      <c r="FD56" s="1">
        <v>3.9092370000000003E-3</v>
      </c>
      <c r="FE56" s="1">
        <v>1.420053</v>
      </c>
      <c r="FF56">
        <v>0.69371229999999995</v>
      </c>
      <c r="FG56">
        <v>13.98828</v>
      </c>
      <c r="FH56" s="1">
        <v>3.3992720000000001E-3</v>
      </c>
      <c r="FI56" s="1">
        <v>1.2370190000000001</v>
      </c>
      <c r="FJ56">
        <v>0.69329940000000001</v>
      </c>
      <c r="FK56">
        <v>13.22875</v>
      </c>
      <c r="FL56" s="1">
        <v>2.9290380000000001E-3</v>
      </c>
      <c r="FM56" s="1">
        <v>1.0673360000000001</v>
      </c>
      <c r="FN56">
        <v>0.69326480000000001</v>
      </c>
      <c r="FO56">
        <v>13.275550000000001</v>
      </c>
      <c r="FP56" s="1">
        <v>2.5078309999999999E-3</v>
      </c>
      <c r="FQ56" s="1">
        <v>0.91431180000000001</v>
      </c>
      <c r="FR56">
        <v>0.69634439999999997</v>
      </c>
      <c r="FS56">
        <v>13.487880000000001</v>
      </c>
      <c r="FT56" s="1">
        <v>2.139331E-3</v>
      </c>
      <c r="FU56" s="1">
        <v>0.77700919999999996</v>
      </c>
      <c r="FV56">
        <v>0.70033120000000004</v>
      </c>
      <c r="FW56">
        <v>14.065530000000001</v>
      </c>
      <c r="FX56" s="1">
        <v>1.7573739999999999E-3</v>
      </c>
      <c r="FY56" s="1">
        <v>0.63750459999999998</v>
      </c>
      <c r="FZ56">
        <v>0.70393709999999998</v>
      </c>
      <c r="GA56">
        <v>15.168200000000001</v>
      </c>
      <c r="GB56" s="1">
        <v>1.316558E-3</v>
      </c>
      <c r="GC56" s="1">
        <v>0.47803970000000001</v>
      </c>
      <c r="GD56">
        <v>0.70668319999999996</v>
      </c>
      <c r="GE56">
        <v>15.602969999999999</v>
      </c>
      <c r="GF56" s="1">
        <v>9.2065630000000005E-4</v>
      </c>
      <c r="GG56" s="1">
        <v>0.33359680000000003</v>
      </c>
      <c r="GH56">
        <v>0.7086498</v>
      </c>
      <c r="GI56">
        <v>15.292719999999999</v>
      </c>
      <c r="GJ56" s="1">
        <v>6.5016149999999997E-4</v>
      </c>
      <c r="GK56" s="1">
        <v>0.2339089</v>
      </c>
      <c r="GL56">
        <v>0.71000529999999995</v>
      </c>
      <c r="GM56">
        <v>14.626569999999999</v>
      </c>
      <c r="GN56" s="1">
        <v>4.9170279999999995E-4</v>
      </c>
      <c r="GO56" s="1">
        <v>0.17526359999999999</v>
      </c>
      <c r="GP56">
        <v>0.71098019999999995</v>
      </c>
      <c r="GQ56">
        <v>13.719329999999999</v>
      </c>
      <c r="GR56" s="1">
        <v>4.0112569999999997E-4</v>
      </c>
      <c r="GS56" s="1">
        <v>0.14175489999999999</v>
      </c>
      <c r="GT56">
        <v>0.71178220000000003</v>
      </c>
      <c r="GU56">
        <v>12.95871</v>
      </c>
      <c r="GV56" s="1">
        <v>3.4636029999999998E-4</v>
      </c>
      <c r="GW56" s="1">
        <v>0.1215513</v>
      </c>
      <c r="GX56">
        <v>0.71249929999999995</v>
      </c>
      <c r="GY56">
        <v>13.030889999999999</v>
      </c>
      <c r="GZ56" s="1">
        <v>3.0937960000000002E-4</v>
      </c>
      <c r="HA56" s="1">
        <v>0.1079995</v>
      </c>
      <c r="HB56">
        <v>0.71315340000000005</v>
      </c>
      <c r="HC56">
        <v>13.175140000000001</v>
      </c>
      <c r="HD56" s="1">
        <v>2.7667369999999998E-4</v>
      </c>
      <c r="HE56" s="1">
        <v>9.6310590000000001E-2</v>
      </c>
      <c r="HF56">
        <v>0.71362099999999995</v>
      </c>
      <c r="HG56">
        <v>13.47367</v>
      </c>
      <c r="HH56" s="1">
        <v>2.400863E-4</v>
      </c>
      <c r="HI56" s="1">
        <v>8.3430480000000001E-2</v>
      </c>
      <c r="HJ56">
        <v>0.71393660000000003</v>
      </c>
      <c r="HK56">
        <v>13.41361</v>
      </c>
      <c r="HL56" s="1">
        <v>2.0651250000000001E-4</v>
      </c>
      <c r="HM56" s="1">
        <v>7.1461689999999994E-2</v>
      </c>
      <c r="HN56">
        <v>0.71409310000000004</v>
      </c>
      <c r="HO56">
        <v>13.359069999999999</v>
      </c>
      <c r="HP56">
        <v>1.8204110000000001E-4</v>
      </c>
      <c r="HQ56" s="1">
        <v>6.2634250000000002E-2</v>
      </c>
      <c r="HR56">
        <v>0.71423460000000005</v>
      </c>
      <c r="HS56">
        <v>12.94075</v>
      </c>
      <c r="HT56">
        <v>1.6534049999999999E-4</v>
      </c>
      <c r="HU56" s="1">
        <v>5.6582970000000003E-2</v>
      </c>
      <c r="HV56">
        <v>0.71428979999999997</v>
      </c>
      <c r="HW56">
        <v>12.124040000000001</v>
      </c>
      <c r="HX56">
        <v>1.5337900000000001E-4</v>
      </c>
      <c r="HY56" s="1">
        <v>5.2237649999999997E-2</v>
      </c>
      <c r="HZ56">
        <v>0.71433290000000005</v>
      </c>
      <c r="IA56">
        <v>11.52797</v>
      </c>
      <c r="IB56">
        <v>1.441332E-4</v>
      </c>
      <c r="IC56" s="1">
        <v>4.8876370000000002E-2</v>
      </c>
      <c r="ID56">
        <v>0.71438849999999998</v>
      </c>
      <c r="IE56">
        <v>11.730499999999999</v>
      </c>
      <c r="IF56">
        <v>1.3640209999999999E-4</v>
      </c>
      <c r="IG56" s="1">
        <v>4.6066940000000001E-2</v>
      </c>
      <c r="IH56">
        <v>0.71447970000000005</v>
      </c>
      <c r="II56">
        <v>12.164540000000001</v>
      </c>
      <c r="IJ56">
        <v>1.282485E-4</v>
      </c>
      <c r="IK56" s="1">
        <v>4.3184390000000003E-2</v>
      </c>
      <c r="IL56">
        <v>0.71444019999999997</v>
      </c>
      <c r="IM56">
        <v>12.832800000000001</v>
      </c>
      <c r="IN56">
        <v>1.185356E-4</v>
      </c>
      <c r="IO56">
        <v>3.9816200000000003E-2</v>
      </c>
      <c r="IP56">
        <v>0.71442070000000002</v>
      </c>
      <c r="IQ56">
        <v>12.923679999999999</v>
      </c>
      <c r="IR56">
        <v>1.0915459999999999E-4</v>
      </c>
      <c r="IS56">
        <v>3.6544899999999998E-2</v>
      </c>
      <c r="IT56">
        <v>0.71433610000000003</v>
      </c>
      <c r="IU56">
        <v>12.81354</v>
      </c>
      <c r="IV56">
        <v>1.015997E-4</v>
      </c>
      <c r="IW56">
        <v>3.3892430000000001E-2</v>
      </c>
      <c r="IX56">
        <v>0.71425019999999995</v>
      </c>
      <c r="IY56">
        <v>12.651149999999999</v>
      </c>
      <c r="IZ56">
        <v>9.5734539999999999E-5</v>
      </c>
      <c r="JA56">
        <v>3.1832720000000002E-2</v>
      </c>
      <c r="JB56">
        <v>0.71411150000000001</v>
      </c>
      <c r="JC56">
        <v>12.165179999999999</v>
      </c>
      <c r="JD56">
        <v>9.0969820000000006E-5</v>
      </c>
      <c r="JE56">
        <v>3.016984E-2</v>
      </c>
      <c r="JF56">
        <v>0.71392829999999996</v>
      </c>
      <c r="JG56">
        <v>12.259040000000001</v>
      </c>
      <c r="JH56">
        <v>8.6822059999999994E-5</v>
      </c>
      <c r="JI56">
        <v>2.8736569999999999E-2</v>
      </c>
      <c r="JJ56">
        <v>0.71377930000000001</v>
      </c>
      <c r="JK56">
        <v>12.46658</v>
      </c>
      <c r="JL56">
        <v>8.3232190000000005E-5</v>
      </c>
      <c r="JM56">
        <v>2.749712E-2</v>
      </c>
      <c r="JN56">
        <v>0.71361850000000004</v>
      </c>
      <c r="JO56">
        <v>12.80613</v>
      </c>
      <c r="JP56">
        <v>8.0810380000000007E-5</v>
      </c>
      <c r="JQ56">
        <v>2.663453E-2</v>
      </c>
      <c r="JR56">
        <v>0.71347939999999999</v>
      </c>
      <c r="JS56">
        <v>13.745100000000001</v>
      </c>
      <c r="JT56">
        <v>8.0099829999999997E-5</v>
      </c>
      <c r="JU56">
        <v>2.63444E-2</v>
      </c>
      <c r="JV56">
        <v>0.71338299999999999</v>
      </c>
      <c r="JW56">
        <v>14.23846</v>
      </c>
      <c r="JX56">
        <v>7.9696699999999999E-5</v>
      </c>
      <c r="JY56">
        <v>2.6196790000000001E-2</v>
      </c>
      <c r="JZ56">
        <v>0.71332510000000005</v>
      </c>
      <c r="KA56">
        <v>13.841150000000001</v>
      </c>
      <c r="KB56">
        <v>7.8442350000000003E-5</v>
      </c>
      <c r="KC56">
        <v>2.57836E-2</v>
      </c>
      <c r="KD56">
        <v>0.7132946</v>
      </c>
      <c r="KE56">
        <v>13.238239999999999</v>
      </c>
      <c r="KF56">
        <v>7.6339050000000006E-5</v>
      </c>
      <c r="KG56">
        <v>2.5094249999999999E-2</v>
      </c>
      <c r="KH56">
        <v>0.71326020000000001</v>
      </c>
      <c r="KI56">
        <v>12.574350000000001</v>
      </c>
      <c r="KJ56">
        <v>7.3749929999999999E-5</v>
      </c>
      <c r="KK56">
        <v>2.4243939999999999E-2</v>
      </c>
      <c r="KL56">
        <v>0.7132347</v>
      </c>
      <c r="KM56">
        <v>12.764900000000001</v>
      </c>
      <c r="KN56">
        <v>7.0934559999999994E-5</v>
      </c>
      <c r="KO56">
        <v>2.331416E-2</v>
      </c>
      <c r="KP56">
        <v>0.71312799999999998</v>
      </c>
      <c r="KQ56">
        <v>13.156829999999999</v>
      </c>
      <c r="KR56">
        <v>6.823675E-5</v>
      </c>
      <c r="KS56">
        <v>2.2423539999999999E-2</v>
      </c>
      <c r="KT56">
        <v>0.71304639999999997</v>
      </c>
      <c r="KU56">
        <v>13.92346</v>
      </c>
      <c r="KV56">
        <v>6.6875389999999999E-5</v>
      </c>
      <c r="KW56">
        <v>2.1934490000000001E-2</v>
      </c>
      <c r="KX56">
        <v>0.71305450000000004</v>
      </c>
      <c r="KY56">
        <v>15.00403</v>
      </c>
      <c r="KZ56">
        <v>6.7749619999999994E-5</v>
      </c>
      <c r="LA56">
        <v>2.2183930000000001E-2</v>
      </c>
      <c r="LB56">
        <v>0.71314359999999999</v>
      </c>
      <c r="LC56">
        <v>15.428710000000001</v>
      </c>
      <c r="LD56">
        <v>6.8885859999999994E-5</v>
      </c>
      <c r="LE56">
        <v>2.2573340000000001E-2</v>
      </c>
      <c r="LF56">
        <v>0.7133159</v>
      </c>
      <c r="LG56">
        <v>15.10754</v>
      </c>
      <c r="LH56">
        <v>6.8693040000000004E-5</v>
      </c>
      <c r="LI56">
        <v>2.254285E-2</v>
      </c>
      <c r="LJ56">
        <v>0.71353109999999997</v>
      </c>
      <c r="LK56">
        <v>14.42694</v>
      </c>
      <c r="LL56">
        <v>6.7255150000000003E-5</v>
      </c>
      <c r="LM56">
        <v>2.2095179999999999E-2</v>
      </c>
      <c r="LN56">
        <v>0.71378030000000003</v>
      </c>
      <c r="LO56">
        <v>13.517569999999999</v>
      </c>
      <c r="LP56">
        <v>6.5064519999999995E-5</v>
      </c>
      <c r="LQ56">
        <v>2.1391130000000001E-2</v>
      </c>
      <c r="LR56">
        <v>0.7140668</v>
      </c>
      <c r="LS56">
        <v>13.48245</v>
      </c>
      <c r="LT56">
        <v>6.2558140000000003E-5</v>
      </c>
      <c r="LU56">
        <v>2.0573060000000001E-2</v>
      </c>
      <c r="LV56">
        <v>0.71441719999999997</v>
      </c>
      <c r="LW56">
        <v>13.68252</v>
      </c>
      <c r="LX56">
        <v>5.9959330000000002E-5</v>
      </c>
      <c r="LY56">
        <v>1.972281E-2</v>
      </c>
      <c r="LZ56">
        <v>0.71474890000000002</v>
      </c>
      <c r="MA56">
        <v>14.355029999999999</v>
      </c>
      <c r="MB56">
        <v>5.6563079999999999E-5</v>
      </c>
      <c r="MC56">
        <v>1.8634100000000001E-2</v>
      </c>
      <c r="MD56">
        <v>0.7150474</v>
      </c>
      <c r="ME56">
        <v>15.3139</v>
      </c>
      <c r="MF56">
        <v>5.1726230000000002E-5</v>
      </c>
      <c r="MG56">
        <v>1.7070109999999999E-2</v>
      </c>
      <c r="MH56">
        <v>0.71521749999999995</v>
      </c>
      <c r="MI56">
        <v>15.73532</v>
      </c>
      <c r="MJ56">
        <v>4.6806520000000001E-5</v>
      </c>
      <c r="MK56">
        <v>1.5444640000000001E-2</v>
      </c>
      <c r="ML56">
        <v>0.71532839999999998</v>
      </c>
      <c r="MM56">
        <v>15.27936</v>
      </c>
      <c r="MN56">
        <v>4.2978639999999998E-5</v>
      </c>
      <c r="MO56">
        <v>1.416306E-2</v>
      </c>
      <c r="MP56">
        <v>0.715418</v>
      </c>
      <c r="MQ56">
        <v>14.4602</v>
      </c>
      <c r="MR56">
        <v>4.026663E-5</v>
      </c>
      <c r="MS56">
        <v>1.3253010000000001E-2</v>
      </c>
      <c r="MT56">
        <v>0.71543670000000004</v>
      </c>
      <c r="MU56">
        <v>13.451230000000001</v>
      </c>
      <c r="MV56">
        <v>3.8251879999999997E-5</v>
      </c>
      <c r="MW56">
        <v>1.2580849999999999E-2</v>
      </c>
      <c r="MX56">
        <v>0.71554430000000002</v>
      </c>
      <c r="MY56">
        <v>13.12083</v>
      </c>
      <c r="MZ56">
        <v>3.6617469999999998E-5</v>
      </c>
      <c r="NA56">
        <v>1.2037930000000001E-2</v>
      </c>
      <c r="NB56">
        <v>0.71571419999999997</v>
      </c>
      <c r="NC56">
        <v>12.389049999999999</v>
      </c>
      <c r="ND56">
        <v>3.51404E-5</v>
      </c>
      <c r="NE56">
        <v>1.154957E-2</v>
      </c>
      <c r="NF56">
        <v>0.71580370000000004</v>
      </c>
      <c r="NG56">
        <v>12.909990000000001</v>
      </c>
      <c r="NH56">
        <v>3.2811220000000003E-5</v>
      </c>
      <c r="NI56">
        <v>1.0813410000000001E-2</v>
      </c>
      <c r="NJ56">
        <v>0.71578189999999997</v>
      </c>
      <c r="NK56">
        <v>13.79166</v>
      </c>
      <c r="NL56">
        <v>2.8735689999999999E-5</v>
      </c>
      <c r="NM56">
        <v>9.5051839999999999E-3</v>
      </c>
      <c r="NN56">
        <v>0.71564910000000004</v>
      </c>
      <c r="NO56">
        <v>14.10155</v>
      </c>
      <c r="NP56">
        <v>2.447473E-5</v>
      </c>
      <c r="NQ56">
        <v>8.0949460000000004E-3</v>
      </c>
      <c r="NR56">
        <v>0.71540729999999997</v>
      </c>
      <c r="NS56">
        <v>13.870620000000001</v>
      </c>
      <c r="NT56">
        <v>2.1404450000000001E-5</v>
      </c>
      <c r="NU56">
        <v>7.0588409999999997E-3</v>
      </c>
      <c r="NV56">
        <v>0.71510549999999995</v>
      </c>
      <c r="NW56">
        <v>13.443580000000001</v>
      </c>
      <c r="NX56">
        <v>1.954926E-5</v>
      </c>
      <c r="NY56">
        <v>6.4274620000000001E-3</v>
      </c>
      <c r="NZ56">
        <v>0.71471269999999998</v>
      </c>
      <c r="OA56">
        <v>13.0806</v>
      </c>
      <c r="OB56">
        <v>1.843158E-5</v>
      </c>
      <c r="OC56">
        <v>6.0487409999999998E-3</v>
      </c>
      <c r="OD56">
        <v>0.71422180000000002</v>
      </c>
      <c r="OE56">
        <v>13.55311</v>
      </c>
      <c r="OF56">
        <v>1.765994E-5</v>
      </c>
      <c r="OG56">
        <v>5.7910059999999996E-3</v>
      </c>
      <c r="OH56">
        <v>0.71365630000000002</v>
      </c>
      <c r="OI56">
        <v>14.20912</v>
      </c>
      <c r="OJ56">
        <v>1.7133300000000001E-5</v>
      </c>
      <c r="OK56">
        <v>5.6104390000000001E-3</v>
      </c>
    </row>
    <row r="57" spans="1:401" x14ac:dyDescent="0.35">
      <c r="A57">
        <v>60</v>
      </c>
      <c r="B57" t="s">
        <v>4</v>
      </c>
      <c r="C57" t="s">
        <v>24</v>
      </c>
      <c r="D57" t="s">
        <v>62</v>
      </c>
      <c r="E57">
        <v>734.69290000000001</v>
      </c>
      <c r="F57">
        <v>0.69603280000000001</v>
      </c>
      <c r="G57">
        <v>12.78218</v>
      </c>
      <c r="H57" s="1">
        <v>2.662854E-5</v>
      </c>
      <c r="I57" s="1">
        <v>8.3851800000000008E-3</v>
      </c>
      <c r="J57">
        <v>0.69561890000000004</v>
      </c>
      <c r="K57">
        <v>13.206619999999999</v>
      </c>
      <c r="L57">
        <v>44.986759999999997</v>
      </c>
      <c r="M57">
        <v>12041.62</v>
      </c>
      <c r="N57">
        <v>0.69527079999999997</v>
      </c>
      <c r="O57">
        <v>13.90287</v>
      </c>
      <c r="P57">
        <v>204.6439</v>
      </c>
      <c r="Q57">
        <v>64856.99</v>
      </c>
      <c r="R57">
        <v>0.69495830000000003</v>
      </c>
      <c r="S57">
        <v>14.69022</v>
      </c>
      <c r="T57">
        <v>40.835799999999999</v>
      </c>
      <c r="U57">
        <v>14546.46</v>
      </c>
      <c r="V57">
        <v>0.69464090000000001</v>
      </c>
      <c r="W57">
        <v>15.510770000000001</v>
      </c>
      <c r="X57">
        <v>1.9242699999999999</v>
      </c>
      <c r="Y57">
        <v>738.86130000000003</v>
      </c>
      <c r="Z57">
        <v>0.69432579999999999</v>
      </c>
      <c r="AA57">
        <v>15.658799999999999</v>
      </c>
      <c r="AB57">
        <v>0.1105285</v>
      </c>
      <c r="AC57">
        <v>38.642749999999999</v>
      </c>
      <c r="AD57">
        <v>0.69388369999999999</v>
      </c>
      <c r="AE57">
        <v>14.914070000000001</v>
      </c>
      <c r="AF57" s="1">
        <v>6.410254E-2</v>
      </c>
      <c r="AG57">
        <v>20.379300000000001</v>
      </c>
      <c r="AH57">
        <v>0.69326929999999998</v>
      </c>
      <c r="AI57">
        <v>14.071529999999999</v>
      </c>
      <c r="AJ57" s="1">
        <v>5.636178E-2</v>
      </c>
      <c r="AK57">
        <v>17.870840000000001</v>
      </c>
      <c r="AL57">
        <v>0.6925559</v>
      </c>
      <c r="AM57">
        <v>13.29407</v>
      </c>
      <c r="AN57" s="1">
        <v>5.0384070000000003E-2</v>
      </c>
      <c r="AO57" s="1">
        <v>15.988759999999999</v>
      </c>
      <c r="AP57">
        <v>0.69172979999999995</v>
      </c>
      <c r="AQ57">
        <v>13.319330000000001</v>
      </c>
      <c r="AR57" s="1">
        <v>4.5218380000000002E-2</v>
      </c>
      <c r="AS57" s="1">
        <v>14.358840000000001</v>
      </c>
      <c r="AT57">
        <v>0.69079480000000004</v>
      </c>
      <c r="AU57">
        <v>14.001390000000001</v>
      </c>
      <c r="AV57" s="1">
        <v>4.1382479999999999E-2</v>
      </c>
      <c r="AW57" s="1">
        <v>13.140980000000001</v>
      </c>
      <c r="AX57">
        <v>0.68977719999999998</v>
      </c>
      <c r="AY57">
        <v>14.87594</v>
      </c>
      <c r="AZ57" s="1">
        <v>3.8963640000000001E-2</v>
      </c>
      <c r="BA57" s="1">
        <v>12.377800000000001</v>
      </c>
      <c r="BB57">
        <v>0.68874049999999998</v>
      </c>
      <c r="BC57">
        <v>15.72625</v>
      </c>
      <c r="BD57" s="1">
        <v>3.6716829999999999E-2</v>
      </c>
      <c r="BE57" s="1">
        <v>11.684620000000001</v>
      </c>
      <c r="BF57">
        <v>0.68770430000000005</v>
      </c>
      <c r="BG57">
        <v>15.88275</v>
      </c>
      <c r="BH57" s="1">
        <v>3.4264749999999997E-2</v>
      </c>
      <c r="BI57" s="1">
        <v>10.924160000000001</v>
      </c>
      <c r="BJ57">
        <v>0.68668260000000003</v>
      </c>
      <c r="BK57">
        <v>15.20552</v>
      </c>
      <c r="BL57" s="1">
        <v>3.175269E-2</v>
      </c>
      <c r="BM57" s="1">
        <v>10.13958</v>
      </c>
      <c r="BN57">
        <v>0.68559619999999999</v>
      </c>
      <c r="BO57">
        <v>14.288349999999999</v>
      </c>
      <c r="BP57" s="1">
        <v>2.9356730000000001E-2</v>
      </c>
      <c r="BQ57" s="1">
        <v>9.3878649999999997</v>
      </c>
      <c r="BR57">
        <v>0.68436039999999998</v>
      </c>
      <c r="BS57">
        <v>13.418380000000001</v>
      </c>
      <c r="BT57" s="1">
        <v>2.7145949999999999E-2</v>
      </c>
      <c r="BU57" s="1">
        <v>8.6957210000000007</v>
      </c>
      <c r="BV57">
        <v>0.68250500000000003</v>
      </c>
      <c r="BW57">
        <v>13.16743</v>
      </c>
      <c r="BX57" s="1">
        <v>2.5028149999999999E-2</v>
      </c>
      <c r="BY57" s="1">
        <v>8.0379749999999994</v>
      </c>
      <c r="BZ57">
        <v>0.67990819999999996</v>
      </c>
      <c r="CA57">
        <v>13.26562</v>
      </c>
      <c r="CB57" s="1">
        <v>2.4556049999999999E-2</v>
      </c>
      <c r="CC57" s="1">
        <v>7.8703659999999998</v>
      </c>
      <c r="CD57">
        <v>0.67687719999999996</v>
      </c>
      <c r="CE57">
        <v>13.6853</v>
      </c>
      <c r="CF57" s="1">
        <v>2.77313E-2</v>
      </c>
      <c r="CG57" s="1">
        <v>8.8958919999999999</v>
      </c>
      <c r="CH57">
        <v>0.67365810000000004</v>
      </c>
      <c r="CI57">
        <v>13.863429999999999</v>
      </c>
      <c r="CJ57" s="1">
        <v>3.0172529999999999E-2</v>
      </c>
      <c r="CK57" s="1">
        <v>9.7695550000000004</v>
      </c>
      <c r="CL57">
        <v>0.67039159999999998</v>
      </c>
      <c r="CM57">
        <v>13.612069999999999</v>
      </c>
      <c r="CN57" s="1">
        <v>2.9835049999999998E-2</v>
      </c>
      <c r="CO57" s="1">
        <v>9.7523739999999997</v>
      </c>
      <c r="CP57">
        <v>0.66710570000000002</v>
      </c>
      <c r="CQ57">
        <v>13.06622</v>
      </c>
      <c r="CR57" s="1">
        <v>2.7921930000000001E-2</v>
      </c>
      <c r="CS57" s="1">
        <v>9.1917349999999995</v>
      </c>
      <c r="CT57">
        <v>0.66375720000000005</v>
      </c>
      <c r="CU57">
        <v>12.40715</v>
      </c>
      <c r="CV57" s="1">
        <v>2.548566E-2</v>
      </c>
      <c r="CW57" s="1">
        <v>8.4466739999999998</v>
      </c>
      <c r="CX57">
        <v>0.66028589999999998</v>
      </c>
      <c r="CY57">
        <v>11.73429</v>
      </c>
      <c r="CZ57" s="1">
        <v>2.2882909999999999E-2</v>
      </c>
      <c r="DA57" s="1">
        <v>7.6325960000000004</v>
      </c>
      <c r="DB57">
        <v>0.65677090000000005</v>
      </c>
      <c r="DC57">
        <v>11.80477</v>
      </c>
      <c r="DD57" s="1">
        <v>2.046094E-2</v>
      </c>
      <c r="DE57" s="1">
        <v>6.8676640000000004</v>
      </c>
      <c r="DF57">
        <v>0.65329389999999998</v>
      </c>
      <c r="DG57">
        <v>11.94171</v>
      </c>
      <c r="DH57" s="1">
        <v>1.8212900000000001E-2</v>
      </c>
      <c r="DI57" s="1">
        <v>6.1525920000000003</v>
      </c>
      <c r="DJ57">
        <v>0.64981999999999995</v>
      </c>
      <c r="DK57">
        <v>12.241849999999999</v>
      </c>
      <c r="DL57" s="1">
        <v>1.6135190000000001E-2</v>
      </c>
      <c r="DM57" s="1">
        <v>5.4867080000000001</v>
      </c>
      <c r="DN57">
        <v>0.64632780000000001</v>
      </c>
      <c r="DO57">
        <v>12.74593</v>
      </c>
      <c r="DP57" s="1">
        <v>1.43018E-2</v>
      </c>
      <c r="DQ57" s="1">
        <v>4.894031</v>
      </c>
      <c r="DR57">
        <v>0.64301660000000005</v>
      </c>
      <c r="DS57">
        <v>12.8551</v>
      </c>
      <c r="DT57" s="1">
        <v>1.2760580000000001E-2</v>
      </c>
      <c r="DU57" s="1">
        <v>4.3926429999999996</v>
      </c>
      <c r="DV57">
        <v>0.63954900000000003</v>
      </c>
      <c r="DW57">
        <v>12.409509999999999</v>
      </c>
      <c r="DX57" s="1">
        <v>1.130686E-2</v>
      </c>
      <c r="DY57" s="1">
        <v>3.920312</v>
      </c>
      <c r="DZ57">
        <v>0.6361173</v>
      </c>
      <c r="EA57">
        <v>11.84249</v>
      </c>
      <c r="EB57" s="1">
        <v>9.9452580000000002E-3</v>
      </c>
      <c r="EC57" s="1">
        <v>3.4708580000000002</v>
      </c>
      <c r="ED57">
        <v>0.63263480000000005</v>
      </c>
      <c r="EE57">
        <v>11.42435</v>
      </c>
      <c r="EF57" s="1">
        <v>8.7388359999999998E-3</v>
      </c>
      <c r="EG57" s="1">
        <v>3.0696789999999998</v>
      </c>
      <c r="EH57">
        <v>0.62903240000000005</v>
      </c>
      <c r="EI57">
        <v>11.91461</v>
      </c>
      <c r="EJ57" s="1">
        <v>7.6882620000000004E-3</v>
      </c>
      <c r="EK57" s="1">
        <v>2.7180140000000002</v>
      </c>
      <c r="EL57">
        <v>0.62520450000000005</v>
      </c>
      <c r="EM57">
        <v>12.541790000000001</v>
      </c>
      <c r="EN57" s="1">
        <v>6.7519900000000002E-3</v>
      </c>
      <c r="EO57" s="1">
        <v>2.4044270000000001</v>
      </c>
      <c r="EP57">
        <v>0.62151440000000002</v>
      </c>
      <c r="EQ57">
        <v>13.508889999999999</v>
      </c>
      <c r="ER57" s="1">
        <v>5.9090169999999999E-3</v>
      </c>
      <c r="ES57" s="1">
        <v>2.1188310000000001</v>
      </c>
      <c r="ET57">
        <v>0.61875899999999995</v>
      </c>
      <c r="EU57">
        <v>14.8733</v>
      </c>
      <c r="EV57" s="1">
        <v>5.1699399999999996E-3</v>
      </c>
      <c r="EW57" s="1">
        <v>1.8633189999999999</v>
      </c>
      <c r="EX57">
        <v>0.61554759999999997</v>
      </c>
      <c r="EY57">
        <v>15.400180000000001</v>
      </c>
      <c r="EZ57" s="1">
        <v>4.5341779999999998E-3</v>
      </c>
      <c r="FA57" s="1">
        <v>1.6435059999999999</v>
      </c>
      <c r="FB57">
        <v>0.61242070000000004</v>
      </c>
      <c r="FC57">
        <v>14.82216</v>
      </c>
      <c r="FD57" s="1">
        <v>3.973323E-3</v>
      </c>
      <c r="FE57" s="1">
        <v>1.4487019999999999</v>
      </c>
      <c r="FF57">
        <v>0.60894110000000001</v>
      </c>
      <c r="FG57">
        <v>14.065189999999999</v>
      </c>
      <c r="FH57" s="1">
        <v>3.4590440000000001E-3</v>
      </c>
      <c r="FI57" s="1">
        <v>1.2699549999999999</v>
      </c>
      <c r="FJ57">
        <v>0.60569030000000001</v>
      </c>
      <c r="FK57">
        <v>13.322050000000001</v>
      </c>
      <c r="FL57" s="1">
        <v>2.9843399999999998E-3</v>
      </c>
      <c r="FM57" s="1">
        <v>1.1030530000000001</v>
      </c>
      <c r="FN57">
        <v>0.6029253</v>
      </c>
      <c r="FO57">
        <v>13.38128</v>
      </c>
      <c r="FP57" s="1">
        <v>2.557485E-3</v>
      </c>
      <c r="FQ57" s="1">
        <v>0.95084259999999998</v>
      </c>
      <c r="FR57">
        <v>0.60293859999999999</v>
      </c>
      <c r="FS57">
        <v>13.58846</v>
      </c>
      <c r="FT57" s="1">
        <v>2.1849679999999998E-3</v>
      </c>
      <c r="FU57" s="1">
        <v>0.81308729999999996</v>
      </c>
      <c r="FV57">
        <v>0.60309460000000004</v>
      </c>
      <c r="FW57">
        <v>14.093389999999999</v>
      </c>
      <c r="FX57" s="1">
        <v>1.8096130000000001E-3</v>
      </c>
      <c r="FY57" s="1">
        <v>0.67524580000000001</v>
      </c>
      <c r="FZ57">
        <v>0.60376439999999998</v>
      </c>
      <c r="GA57">
        <v>15.152010000000001</v>
      </c>
      <c r="GB57" s="1">
        <v>1.37331E-3</v>
      </c>
      <c r="GC57" s="1">
        <v>0.51453660000000001</v>
      </c>
      <c r="GD57">
        <v>0.60439089999999995</v>
      </c>
      <c r="GE57">
        <v>15.61182</v>
      </c>
      <c r="GF57" s="1">
        <v>9.659836E-4</v>
      </c>
      <c r="GG57" s="1">
        <v>0.36228680000000002</v>
      </c>
      <c r="GH57">
        <v>0.60481130000000005</v>
      </c>
      <c r="GI57">
        <v>15.33821</v>
      </c>
      <c r="GJ57" s="1">
        <v>6.7879020000000004E-4</v>
      </c>
      <c r="GK57" s="1">
        <v>0.25346259999999998</v>
      </c>
      <c r="GL57">
        <v>0.60502619999999996</v>
      </c>
      <c r="GM57">
        <v>14.712440000000001</v>
      </c>
      <c r="GN57" s="1">
        <v>5.0810039999999996E-4</v>
      </c>
      <c r="GO57" s="1">
        <v>0.18833539999999999</v>
      </c>
      <c r="GP57">
        <v>0.60505909999999996</v>
      </c>
      <c r="GQ57">
        <v>13.837339999999999</v>
      </c>
      <c r="GR57" s="1">
        <v>4.1068039999999999E-4</v>
      </c>
      <c r="GS57" s="1">
        <v>0.15112120000000001</v>
      </c>
      <c r="GT57">
        <v>0.60507580000000005</v>
      </c>
      <c r="GU57">
        <v>13.074009999999999</v>
      </c>
      <c r="GV57" s="1">
        <v>3.5237209999999997E-4</v>
      </c>
      <c r="GW57" s="1">
        <v>0.12889310000000001</v>
      </c>
      <c r="GX57">
        <v>0.60517620000000005</v>
      </c>
      <c r="GY57">
        <v>13.124090000000001</v>
      </c>
      <c r="GZ57" s="1">
        <v>3.1373950000000001E-4</v>
      </c>
      <c r="HA57" s="1">
        <v>0.1142304</v>
      </c>
      <c r="HB57">
        <v>0.60533630000000005</v>
      </c>
      <c r="HC57">
        <v>13.230079999999999</v>
      </c>
      <c r="HD57" s="1">
        <v>2.8110780000000001E-4</v>
      </c>
      <c r="HE57" s="1">
        <v>0.1020783</v>
      </c>
      <c r="HF57">
        <v>0.60547890000000004</v>
      </c>
      <c r="HG57">
        <v>13.495699999999999</v>
      </c>
      <c r="HH57" s="1">
        <v>2.4488199999999998E-4</v>
      </c>
      <c r="HI57" s="1">
        <v>8.8800240000000003E-2</v>
      </c>
      <c r="HJ57">
        <v>0.60558350000000005</v>
      </c>
      <c r="HK57">
        <v>13.42174</v>
      </c>
      <c r="HL57" s="1">
        <v>2.104831E-4</v>
      </c>
      <c r="HM57" s="1">
        <v>7.605046E-2</v>
      </c>
      <c r="HN57">
        <v>0.60568339999999998</v>
      </c>
      <c r="HO57">
        <v>13.365309999999999</v>
      </c>
      <c r="HP57">
        <v>1.848121E-4</v>
      </c>
      <c r="HQ57" s="1">
        <v>6.6416589999999998E-2</v>
      </c>
      <c r="HR57">
        <v>0.60571220000000003</v>
      </c>
      <c r="HS57">
        <v>12.998900000000001</v>
      </c>
      <c r="HT57">
        <v>1.672666E-4</v>
      </c>
      <c r="HU57" s="1">
        <v>5.979599E-2</v>
      </c>
      <c r="HV57">
        <v>0.60577349999999996</v>
      </c>
      <c r="HW57">
        <v>12.21294</v>
      </c>
      <c r="HX57">
        <v>1.548152E-4</v>
      </c>
      <c r="HY57" s="1">
        <v>5.508006E-2</v>
      </c>
      <c r="HZ57">
        <v>0.60580100000000003</v>
      </c>
      <c r="IA57">
        <v>11.599030000000001</v>
      </c>
      <c r="IB57">
        <v>1.4528370000000001E-4</v>
      </c>
      <c r="IC57" s="1">
        <v>5.1466270000000001E-2</v>
      </c>
      <c r="ID57">
        <v>0.60589009999999999</v>
      </c>
      <c r="IE57">
        <v>11.761760000000001</v>
      </c>
      <c r="IF57">
        <v>1.3742480000000001E-4</v>
      </c>
      <c r="IG57" s="1">
        <v>4.8478670000000001E-2</v>
      </c>
      <c r="IH57">
        <v>0.60598090000000004</v>
      </c>
      <c r="II57">
        <v>12.17718</v>
      </c>
      <c r="IJ57">
        <v>1.2942539999999999E-4</v>
      </c>
      <c r="IK57" s="1">
        <v>4.5509300000000003E-2</v>
      </c>
      <c r="IL57">
        <v>0.60609579999999996</v>
      </c>
      <c r="IM57">
        <v>12.832700000000001</v>
      </c>
      <c r="IN57">
        <v>1.198444E-4</v>
      </c>
      <c r="IO57">
        <v>4.2030989999999997E-2</v>
      </c>
      <c r="IP57">
        <v>0.60622480000000001</v>
      </c>
      <c r="IQ57">
        <v>12.92704</v>
      </c>
      <c r="IR57">
        <v>1.103132E-4</v>
      </c>
      <c r="IS57">
        <v>3.8560450000000003E-2</v>
      </c>
      <c r="IT57">
        <v>0.60631840000000004</v>
      </c>
      <c r="IU57">
        <v>12.80232</v>
      </c>
      <c r="IV57">
        <v>1.0250419999999999E-4</v>
      </c>
      <c r="IW57">
        <v>3.5695810000000001E-2</v>
      </c>
      <c r="IX57">
        <v>0.60640159999999999</v>
      </c>
      <c r="IY57">
        <v>12.669409999999999</v>
      </c>
      <c r="IZ57">
        <v>9.644691E-5</v>
      </c>
      <c r="JA57">
        <v>3.3470519999999997E-2</v>
      </c>
      <c r="JB57">
        <v>0.60647510000000004</v>
      </c>
      <c r="JC57">
        <v>12.224019999999999</v>
      </c>
      <c r="JD57">
        <v>9.1564390000000006E-5</v>
      </c>
      <c r="JE57">
        <v>3.1684669999999998E-2</v>
      </c>
      <c r="JF57">
        <v>0.60654359999999996</v>
      </c>
      <c r="JG57">
        <v>12.32455</v>
      </c>
      <c r="JH57">
        <v>8.7341190000000003E-5</v>
      </c>
      <c r="JI57">
        <v>3.01546E-2</v>
      </c>
      <c r="JJ57">
        <v>0.60652349999999999</v>
      </c>
      <c r="JK57">
        <v>12.524240000000001</v>
      </c>
      <c r="JL57">
        <v>8.3669830000000005E-5</v>
      </c>
      <c r="JM57">
        <v>2.882912E-2</v>
      </c>
      <c r="JN57">
        <v>0.60651679999999997</v>
      </c>
      <c r="JO57">
        <v>12.81587</v>
      </c>
      <c r="JP57">
        <v>8.1044629999999995E-5</v>
      </c>
      <c r="JQ57">
        <v>2.7860320000000001E-2</v>
      </c>
      <c r="JR57">
        <v>0.6064638</v>
      </c>
      <c r="JS57">
        <v>13.72166</v>
      </c>
      <c r="JT57">
        <v>8.0151179999999998E-5</v>
      </c>
      <c r="JU57">
        <v>2.7490750000000001E-2</v>
      </c>
      <c r="JV57">
        <v>0.60642180000000001</v>
      </c>
      <c r="JW57">
        <v>14.243309999999999</v>
      </c>
      <c r="JX57">
        <v>7.9785619999999999E-5</v>
      </c>
      <c r="JY57">
        <v>2.734255E-2</v>
      </c>
      <c r="JZ57">
        <v>0.6064117</v>
      </c>
      <c r="KA57">
        <v>13.87218</v>
      </c>
      <c r="KB57">
        <v>7.8653490000000001E-5</v>
      </c>
      <c r="KC57">
        <v>2.6951039999999999E-2</v>
      </c>
      <c r="KD57">
        <v>0.60640300000000003</v>
      </c>
      <c r="KE57">
        <v>13.289099999999999</v>
      </c>
      <c r="KF57">
        <v>7.663519E-5</v>
      </c>
      <c r="KG57">
        <v>2.6260869999999999E-2</v>
      </c>
      <c r="KH57">
        <v>0.60636800000000002</v>
      </c>
      <c r="KI57">
        <v>12.64123</v>
      </c>
      <c r="KJ57">
        <v>7.4099169999999995E-5</v>
      </c>
      <c r="KK57">
        <v>2.5391670000000002E-2</v>
      </c>
      <c r="KL57">
        <v>0.60634049999999995</v>
      </c>
      <c r="KM57">
        <v>12.841480000000001</v>
      </c>
      <c r="KN57">
        <v>7.129402E-5</v>
      </c>
      <c r="KO57">
        <v>2.442735E-2</v>
      </c>
      <c r="KP57">
        <v>0.60617319999999997</v>
      </c>
      <c r="KQ57">
        <v>13.241960000000001</v>
      </c>
      <c r="KR57">
        <v>6.8551549999999999E-5</v>
      </c>
      <c r="KS57">
        <v>2.3487930000000001E-2</v>
      </c>
      <c r="KT57">
        <v>0.60597559999999995</v>
      </c>
      <c r="KU57">
        <v>13.95303</v>
      </c>
      <c r="KV57">
        <v>6.6935399999999996E-5</v>
      </c>
      <c r="KW57">
        <v>2.2902479999999999E-2</v>
      </c>
      <c r="KX57">
        <v>0.60575690000000004</v>
      </c>
      <c r="KY57">
        <v>14.99208</v>
      </c>
      <c r="KZ57">
        <v>6.7576079999999997E-5</v>
      </c>
      <c r="LA57">
        <v>2.3088629999999999E-2</v>
      </c>
      <c r="LB57">
        <v>0.60553579999999996</v>
      </c>
      <c r="LC57">
        <v>15.424860000000001</v>
      </c>
      <c r="LD57">
        <v>6.8788150000000003E-5</v>
      </c>
      <c r="LE57">
        <v>2.3523639999999998E-2</v>
      </c>
      <c r="LF57">
        <v>0.60534080000000001</v>
      </c>
      <c r="LG57">
        <v>15.131320000000001</v>
      </c>
      <c r="LH57">
        <v>6.8780099999999996E-5</v>
      </c>
      <c r="LI57">
        <v>2.3563359999999998E-2</v>
      </c>
      <c r="LJ57">
        <v>0.60516309999999995</v>
      </c>
      <c r="LK57">
        <v>14.49953</v>
      </c>
      <c r="LL57">
        <v>6.7476440000000006E-5</v>
      </c>
      <c r="LM57">
        <v>2.3153409999999999E-2</v>
      </c>
      <c r="LN57">
        <v>0.60501499999999997</v>
      </c>
      <c r="LO57">
        <v>13.624829999999999</v>
      </c>
      <c r="LP57">
        <v>6.5361400000000001E-5</v>
      </c>
      <c r="LQ57">
        <v>2.245573E-2</v>
      </c>
      <c r="LR57">
        <v>0.60491530000000004</v>
      </c>
      <c r="LS57">
        <v>13.59675</v>
      </c>
      <c r="LT57">
        <v>6.2877139999999997E-5</v>
      </c>
      <c r="LU57">
        <v>2.162006E-2</v>
      </c>
      <c r="LV57">
        <v>0.60489879999999996</v>
      </c>
      <c r="LW57">
        <v>13.78729</v>
      </c>
      <c r="LX57">
        <v>6.0301309999999999E-5</v>
      </c>
      <c r="LY57">
        <v>2.074697E-2</v>
      </c>
      <c r="LZ57">
        <v>0.60494519999999996</v>
      </c>
      <c r="MA57">
        <v>14.398</v>
      </c>
      <c r="MB57">
        <v>5.70635E-5</v>
      </c>
      <c r="MC57">
        <v>1.966422E-2</v>
      </c>
      <c r="MD57">
        <v>0.60503580000000001</v>
      </c>
      <c r="ME57">
        <v>15.30719</v>
      </c>
      <c r="MF57">
        <v>5.2377299999999997E-5</v>
      </c>
      <c r="MG57">
        <v>1.8084579999999999E-2</v>
      </c>
      <c r="MH57">
        <v>0.605101</v>
      </c>
      <c r="MI57">
        <v>15.735279999999999</v>
      </c>
      <c r="MJ57">
        <v>4.7389999999999999E-5</v>
      </c>
      <c r="MK57">
        <v>1.6366869999999999E-2</v>
      </c>
      <c r="ML57">
        <v>0.60512619999999995</v>
      </c>
      <c r="MM57">
        <v>15.316240000000001</v>
      </c>
      <c r="MN57">
        <v>4.3407240000000003E-5</v>
      </c>
      <c r="MO57">
        <v>1.497543E-2</v>
      </c>
      <c r="MP57">
        <v>0.60518939999999999</v>
      </c>
      <c r="MQ57">
        <v>14.54297</v>
      </c>
      <c r="MR57">
        <v>4.0570790000000001E-5</v>
      </c>
      <c r="MS57">
        <v>1.3980859999999999E-2</v>
      </c>
      <c r="MT57">
        <v>0.60520370000000001</v>
      </c>
      <c r="MU57">
        <v>13.56522</v>
      </c>
      <c r="MV57">
        <v>3.8485739999999999E-5</v>
      </c>
      <c r="MW57">
        <v>1.3252709999999999E-2</v>
      </c>
      <c r="MX57">
        <v>0.60531449999999998</v>
      </c>
      <c r="MY57">
        <v>13.254949999999999</v>
      </c>
      <c r="MZ57">
        <v>3.6812920000000003E-5</v>
      </c>
      <c r="NA57">
        <v>1.2670819999999999E-2</v>
      </c>
      <c r="NB57">
        <v>0.60552030000000001</v>
      </c>
      <c r="NC57">
        <v>12.50766</v>
      </c>
      <c r="ND57">
        <v>3.5338579999999999E-5</v>
      </c>
      <c r="NE57">
        <v>1.215715E-2</v>
      </c>
      <c r="NF57">
        <v>0.6058289</v>
      </c>
      <c r="NG57">
        <v>12.92755</v>
      </c>
      <c r="NH57">
        <v>3.3193230000000001E-5</v>
      </c>
      <c r="NI57">
        <v>1.143952E-2</v>
      </c>
      <c r="NJ57">
        <v>0.60616859999999995</v>
      </c>
      <c r="NK57">
        <v>13.78359</v>
      </c>
      <c r="NL57">
        <v>2.9302430000000001E-5</v>
      </c>
      <c r="NM57">
        <v>1.013009E-2</v>
      </c>
      <c r="NN57">
        <v>0.60648519999999995</v>
      </c>
      <c r="NO57">
        <v>14.104570000000001</v>
      </c>
      <c r="NP57">
        <v>2.4973030000000002E-5</v>
      </c>
      <c r="NQ57">
        <v>8.6317430000000007E-3</v>
      </c>
      <c r="NR57">
        <v>0.60678120000000002</v>
      </c>
      <c r="NS57">
        <v>13.89489</v>
      </c>
      <c r="NT57">
        <v>2.1733310000000001E-5</v>
      </c>
      <c r="NU57">
        <v>7.4876220000000002E-3</v>
      </c>
      <c r="NV57">
        <v>0.60705260000000005</v>
      </c>
      <c r="NW57">
        <v>13.477880000000001</v>
      </c>
      <c r="NX57">
        <v>1.9742520000000001E-5</v>
      </c>
      <c r="NY57">
        <v>6.7767920000000002E-3</v>
      </c>
      <c r="NZ57">
        <v>0.6072708</v>
      </c>
      <c r="OA57">
        <v>13.13289</v>
      </c>
      <c r="OB57">
        <v>1.8553260000000001E-5</v>
      </c>
      <c r="OC57">
        <v>6.3514679999999999E-3</v>
      </c>
      <c r="OD57">
        <v>0.60736849999999998</v>
      </c>
      <c r="OE57">
        <v>13.628780000000001</v>
      </c>
      <c r="OF57">
        <v>1.7749910000000002E-5</v>
      </c>
      <c r="OG57">
        <v>6.0668839999999998E-3</v>
      </c>
      <c r="OH57">
        <v>0.60733099999999995</v>
      </c>
      <c r="OI57">
        <v>14.291370000000001</v>
      </c>
      <c r="OJ57">
        <v>1.7173750000000001E-5</v>
      </c>
      <c r="OK57">
        <v>5.8603359999999998E-3</v>
      </c>
    </row>
    <row r="58" spans="1:401" x14ac:dyDescent="0.35">
      <c r="A58">
        <v>61</v>
      </c>
      <c r="B58" t="s">
        <v>4</v>
      </c>
      <c r="C58" t="s">
        <v>24</v>
      </c>
      <c r="D58" t="s">
        <v>63</v>
      </c>
      <c r="E58">
        <v>889.88490000000002</v>
      </c>
      <c r="F58">
        <v>0.76689419999999997</v>
      </c>
      <c r="G58">
        <v>12.835610000000001</v>
      </c>
      <c r="H58" s="1">
        <v>4.1151959999999999E-6</v>
      </c>
      <c r="I58" s="1">
        <v>1.7868109999999999E-3</v>
      </c>
      <c r="J58">
        <v>0.76565819999999996</v>
      </c>
      <c r="K58">
        <v>13.210520000000001</v>
      </c>
      <c r="L58">
        <v>31.222270000000002</v>
      </c>
      <c r="M58">
        <v>10026.51</v>
      </c>
      <c r="N58">
        <v>0.76448769999999999</v>
      </c>
      <c r="O58">
        <v>13.89293</v>
      </c>
      <c r="P58">
        <v>206.20959999999999</v>
      </c>
      <c r="Q58">
        <v>88611.88</v>
      </c>
      <c r="R58">
        <v>0.76337920000000004</v>
      </c>
      <c r="S58">
        <v>14.66267</v>
      </c>
      <c r="T58">
        <v>52.478529999999999</v>
      </c>
      <c r="U58">
        <v>27441.88</v>
      </c>
      <c r="V58">
        <v>0.76228589999999996</v>
      </c>
      <c r="W58">
        <v>15.48461</v>
      </c>
      <c r="X58">
        <v>2.8949750000000001</v>
      </c>
      <c r="Y58">
        <v>1726.423</v>
      </c>
      <c r="Z58">
        <v>0.76121709999999998</v>
      </c>
      <c r="AA58">
        <v>15.70077</v>
      </c>
      <c r="AB58">
        <v>0.1394958</v>
      </c>
      <c r="AC58">
        <v>75.832790000000003</v>
      </c>
      <c r="AD58">
        <v>0.75999589999999995</v>
      </c>
      <c r="AE58">
        <v>15.001300000000001</v>
      </c>
      <c r="AF58" s="1">
        <v>6.5344239999999998E-2</v>
      </c>
      <c r="AG58">
        <v>28.825479999999999</v>
      </c>
      <c r="AH58">
        <v>0.7586001</v>
      </c>
      <c r="AI58">
        <v>14.15926</v>
      </c>
      <c r="AJ58" s="1">
        <v>5.6976390000000002E-2</v>
      </c>
      <c r="AK58">
        <v>24.887989999999999</v>
      </c>
      <c r="AL58">
        <v>0.75710230000000001</v>
      </c>
      <c r="AM58">
        <v>13.381</v>
      </c>
      <c r="AN58" s="1">
        <v>5.092679E-2</v>
      </c>
      <c r="AO58" s="1">
        <v>22.244669999999999</v>
      </c>
      <c r="AP58">
        <v>0.75554540000000003</v>
      </c>
      <c r="AQ58">
        <v>13.361879999999999</v>
      </c>
      <c r="AR58" s="1">
        <v>4.5661180000000003E-2</v>
      </c>
      <c r="AS58" s="1">
        <v>19.941669999999998</v>
      </c>
      <c r="AT58">
        <v>0.75386229999999999</v>
      </c>
      <c r="AU58">
        <v>14.00248</v>
      </c>
      <c r="AV58" s="1">
        <v>4.1680290000000002E-2</v>
      </c>
      <c r="AW58" s="1">
        <v>18.179659999999998</v>
      </c>
      <c r="AX58">
        <v>0.75206010000000001</v>
      </c>
      <c r="AY58">
        <v>14.856680000000001</v>
      </c>
      <c r="AZ58" s="1">
        <v>3.9165579999999998E-2</v>
      </c>
      <c r="BA58" s="1">
        <v>17.063130000000001</v>
      </c>
      <c r="BB58">
        <v>0.75021890000000002</v>
      </c>
      <c r="BC58">
        <v>15.70228</v>
      </c>
      <c r="BD58" s="1">
        <v>3.6936160000000003E-2</v>
      </c>
      <c r="BE58" s="1">
        <v>16.111509999999999</v>
      </c>
      <c r="BF58">
        <v>0.74835419999999997</v>
      </c>
      <c r="BG58">
        <v>15.91766</v>
      </c>
      <c r="BH58" s="1">
        <v>3.4500000000000003E-2</v>
      </c>
      <c r="BI58" s="1">
        <v>15.07039</v>
      </c>
      <c r="BJ58">
        <v>0.7464961</v>
      </c>
      <c r="BK58">
        <v>15.295070000000001</v>
      </c>
      <c r="BL58" s="1">
        <v>3.1989040000000003E-2</v>
      </c>
      <c r="BM58" s="1">
        <v>13.98893</v>
      </c>
      <c r="BN58">
        <v>0.74457430000000002</v>
      </c>
      <c r="BO58">
        <v>14.3973</v>
      </c>
      <c r="BP58" s="1">
        <v>2.957454E-2</v>
      </c>
      <c r="BQ58" s="1">
        <v>12.94238</v>
      </c>
      <c r="BR58">
        <v>0.74246880000000004</v>
      </c>
      <c r="BS58">
        <v>13.522650000000001</v>
      </c>
      <c r="BT58" s="1">
        <v>2.7352049999999999E-2</v>
      </c>
      <c r="BU58" s="1">
        <v>11.980700000000001</v>
      </c>
      <c r="BV58">
        <v>0.73955879999999996</v>
      </c>
      <c r="BW58">
        <v>13.229939999999999</v>
      </c>
      <c r="BX58" s="1">
        <v>2.5212559999999998E-2</v>
      </c>
      <c r="BY58" s="1">
        <v>11.06193</v>
      </c>
      <c r="BZ58">
        <v>0.73561030000000005</v>
      </c>
      <c r="CA58">
        <v>13.28937</v>
      </c>
      <c r="CB58" s="1">
        <v>2.443416E-2</v>
      </c>
      <c r="CC58" s="1">
        <v>10.65889</v>
      </c>
      <c r="CD58">
        <v>0.73076739999999996</v>
      </c>
      <c r="CE58">
        <v>13.682689999999999</v>
      </c>
      <c r="CF58" s="1">
        <v>2.7362020000000001E-2</v>
      </c>
      <c r="CG58" s="1">
        <v>11.87593</v>
      </c>
      <c r="CH58">
        <v>0.72548190000000001</v>
      </c>
      <c r="CI58">
        <v>13.8796</v>
      </c>
      <c r="CJ58" s="1">
        <v>3.0021430000000002E-2</v>
      </c>
      <c r="CK58" s="1">
        <v>13.152229999999999</v>
      </c>
      <c r="CL58">
        <v>0.71987230000000002</v>
      </c>
      <c r="CM58">
        <v>13.6571</v>
      </c>
      <c r="CN58" s="1">
        <v>2.9943170000000002E-2</v>
      </c>
      <c r="CO58" s="1">
        <v>13.25226</v>
      </c>
      <c r="CP58">
        <v>0.71418139999999997</v>
      </c>
      <c r="CQ58">
        <v>13.141</v>
      </c>
      <c r="CR58" s="1">
        <v>2.812191E-2</v>
      </c>
      <c r="CS58" s="1">
        <v>12.52394</v>
      </c>
      <c r="CT58">
        <v>0.70832930000000005</v>
      </c>
      <c r="CU58">
        <v>12.49173</v>
      </c>
      <c r="CV58" s="1">
        <v>2.5729999999999999E-2</v>
      </c>
      <c r="CW58" s="1">
        <v>11.518140000000001</v>
      </c>
      <c r="CX58">
        <v>0.70230219999999999</v>
      </c>
      <c r="CY58">
        <v>11.81828</v>
      </c>
      <c r="CZ58" s="1">
        <v>2.3127459999999999E-2</v>
      </c>
      <c r="DA58" s="1">
        <v>10.39758</v>
      </c>
      <c r="DB58">
        <v>0.69613760000000002</v>
      </c>
      <c r="DC58">
        <v>11.84802</v>
      </c>
      <c r="DD58" s="1">
        <v>2.068731E-2</v>
      </c>
      <c r="DE58" s="1">
        <v>9.3345590000000005</v>
      </c>
      <c r="DF58">
        <v>0.68993510000000002</v>
      </c>
      <c r="DG58">
        <v>11.982989999999999</v>
      </c>
      <c r="DH58" s="1">
        <v>1.8426089999999999E-2</v>
      </c>
      <c r="DI58" s="1">
        <v>8.3459599999999998</v>
      </c>
      <c r="DJ58">
        <v>0.68362809999999996</v>
      </c>
      <c r="DK58">
        <v>12.24844</v>
      </c>
      <c r="DL58" s="1">
        <v>1.6331430000000001E-2</v>
      </c>
      <c r="DM58" s="1">
        <v>7.4258090000000001</v>
      </c>
      <c r="DN58">
        <v>0.67726059999999999</v>
      </c>
      <c r="DO58">
        <v>12.74508</v>
      </c>
      <c r="DP58" s="1">
        <v>1.447186E-2</v>
      </c>
      <c r="DQ58" s="1">
        <v>6.6009510000000002</v>
      </c>
      <c r="DR58">
        <v>0.67109830000000004</v>
      </c>
      <c r="DS58">
        <v>12.87039</v>
      </c>
      <c r="DT58" s="1">
        <v>1.2906590000000001E-2</v>
      </c>
      <c r="DU58" s="1">
        <v>5.9051669999999996</v>
      </c>
      <c r="DV58">
        <v>0.66467880000000001</v>
      </c>
      <c r="DW58">
        <v>12.46251</v>
      </c>
      <c r="DX58" s="1">
        <v>1.1452749999999999E-2</v>
      </c>
      <c r="DY58" s="1">
        <v>5.2660819999999999</v>
      </c>
      <c r="DZ58">
        <v>0.65826739999999995</v>
      </c>
      <c r="EA58">
        <v>11.898860000000001</v>
      </c>
      <c r="EB58" s="1">
        <v>1.007717E-2</v>
      </c>
      <c r="EC58" s="1">
        <v>4.652101</v>
      </c>
      <c r="ED58">
        <v>0.65175510000000003</v>
      </c>
      <c r="EE58">
        <v>11.487450000000001</v>
      </c>
      <c r="EF58" s="1">
        <v>8.8572430000000008E-3</v>
      </c>
      <c r="EG58" s="1">
        <v>4.1038579999999998</v>
      </c>
      <c r="EH58">
        <v>0.64507150000000002</v>
      </c>
      <c r="EI58">
        <v>11.962590000000001</v>
      </c>
      <c r="EJ58" s="1">
        <v>7.7911869999999998E-3</v>
      </c>
      <c r="EK58" s="1">
        <v>3.621864</v>
      </c>
      <c r="EL58">
        <v>0.63795979999999997</v>
      </c>
      <c r="EM58">
        <v>12.58301</v>
      </c>
      <c r="EN58" s="1">
        <v>6.8461099999999999E-3</v>
      </c>
      <c r="EO58" s="1">
        <v>3.1956950000000002</v>
      </c>
      <c r="EP58">
        <v>0.63095970000000001</v>
      </c>
      <c r="EQ58">
        <v>13.50461</v>
      </c>
      <c r="ER58" s="1">
        <v>5.994737E-3</v>
      </c>
      <c r="ES58" s="1">
        <v>2.8077529999999999</v>
      </c>
      <c r="ET58">
        <v>0.6248686</v>
      </c>
      <c r="EU58">
        <v>14.8445</v>
      </c>
      <c r="EV58" s="1">
        <v>5.2450760000000004E-3</v>
      </c>
      <c r="EW58" s="1">
        <v>2.463619</v>
      </c>
      <c r="EX58">
        <v>0.61837779999999998</v>
      </c>
      <c r="EY58">
        <v>15.41826</v>
      </c>
      <c r="EZ58" s="1">
        <v>4.599466E-3</v>
      </c>
      <c r="FA58" s="1">
        <v>2.1667580000000002</v>
      </c>
      <c r="FB58">
        <v>0.61181830000000004</v>
      </c>
      <c r="FC58">
        <v>14.888159999999999</v>
      </c>
      <c r="FD58" s="1">
        <v>4.0322999999999999E-3</v>
      </c>
      <c r="FE58" s="1">
        <v>1.905168</v>
      </c>
      <c r="FF58">
        <v>0.60478600000000005</v>
      </c>
      <c r="FG58">
        <v>14.14631</v>
      </c>
      <c r="FH58" s="1">
        <v>3.5141080000000002E-3</v>
      </c>
      <c r="FI58" s="1">
        <v>1.6666879999999999</v>
      </c>
      <c r="FJ58">
        <v>0.59779329999999997</v>
      </c>
      <c r="FK58">
        <v>13.42924</v>
      </c>
      <c r="FL58" s="1">
        <v>3.0356979999999999E-3</v>
      </c>
      <c r="FM58" s="1">
        <v>1.445047</v>
      </c>
      <c r="FN58">
        <v>0.59128049999999999</v>
      </c>
      <c r="FO58">
        <v>13.502509999999999</v>
      </c>
      <c r="FP58" s="1">
        <v>2.603976E-3</v>
      </c>
      <c r="FQ58" s="1">
        <v>1.2427779999999999</v>
      </c>
      <c r="FR58">
        <v>0.588009</v>
      </c>
      <c r="FS58">
        <v>13.709619999999999</v>
      </c>
      <c r="FT58" s="1">
        <v>2.227414E-3</v>
      </c>
      <c r="FU58" s="1">
        <v>1.064265</v>
      </c>
      <c r="FV58">
        <v>0.58559430000000001</v>
      </c>
      <c r="FW58">
        <v>14.13691</v>
      </c>
      <c r="FX58" s="1">
        <v>1.857448E-3</v>
      </c>
      <c r="FY58" s="1">
        <v>0.89029409999999998</v>
      </c>
      <c r="FZ58">
        <v>0.58430820000000006</v>
      </c>
      <c r="GA58">
        <v>15.135120000000001</v>
      </c>
      <c r="GB58" s="1">
        <v>1.4271920000000001E-3</v>
      </c>
      <c r="GC58" s="1">
        <v>0.68789250000000002</v>
      </c>
      <c r="GD58">
        <v>0.58353129999999998</v>
      </c>
      <c r="GE58">
        <v>15.61683</v>
      </c>
      <c r="GF58" s="1">
        <v>1.0108700000000001E-3</v>
      </c>
      <c r="GG58" s="1">
        <v>0.4884365</v>
      </c>
      <c r="GH58">
        <v>0.58292149999999998</v>
      </c>
      <c r="GI58">
        <v>15.383459999999999</v>
      </c>
      <c r="GJ58" s="1">
        <v>7.0791319999999997E-4</v>
      </c>
      <c r="GK58" s="1">
        <v>0.34066049999999998</v>
      </c>
      <c r="GL58">
        <v>0.58234520000000001</v>
      </c>
      <c r="GM58">
        <v>14.8012</v>
      </c>
      <c r="GN58" s="1">
        <v>5.2489569999999996E-4</v>
      </c>
      <c r="GO58" s="1">
        <v>0.2505117</v>
      </c>
      <c r="GP58">
        <v>0.58178660000000004</v>
      </c>
      <c r="GQ58">
        <v>13.96566</v>
      </c>
      <c r="GR58" s="1">
        <v>4.2042099999999998E-4</v>
      </c>
      <c r="GS58" s="1">
        <v>0.1989486</v>
      </c>
      <c r="GT58">
        <v>0.58128340000000001</v>
      </c>
      <c r="GU58">
        <v>13.20895</v>
      </c>
      <c r="GV58" s="1">
        <v>3.5843170000000001E-4</v>
      </c>
      <c r="GW58" s="1">
        <v>0.1684399</v>
      </c>
      <c r="GX58">
        <v>0.5809552</v>
      </c>
      <c r="GY58">
        <v>13.227790000000001</v>
      </c>
      <c r="GZ58" s="1">
        <v>3.1802890000000002E-4</v>
      </c>
      <c r="HA58" s="1">
        <v>0.14866799999999999</v>
      </c>
      <c r="HB58">
        <v>0.58078209999999997</v>
      </c>
      <c r="HC58">
        <v>13.293559999999999</v>
      </c>
      <c r="HD58" s="1">
        <v>2.8528229999999998E-4</v>
      </c>
      <c r="HE58" s="1">
        <v>0.13297680000000001</v>
      </c>
      <c r="HF58">
        <v>0.58072089999999998</v>
      </c>
      <c r="HG58">
        <v>13.52115</v>
      </c>
      <c r="HH58" s="1">
        <v>2.4948480000000001E-4</v>
      </c>
      <c r="HI58" s="1">
        <v>0.1161822</v>
      </c>
      <c r="HJ58">
        <v>0.58070889999999997</v>
      </c>
      <c r="HK58">
        <v>13.43211</v>
      </c>
      <c r="HL58" s="1">
        <v>2.144263E-4</v>
      </c>
      <c r="HM58" s="1">
        <v>9.9529939999999997E-2</v>
      </c>
      <c r="HN58">
        <v>0.58071740000000005</v>
      </c>
      <c r="HO58">
        <v>13.36899</v>
      </c>
      <c r="HP58">
        <v>1.8760200000000001E-4</v>
      </c>
      <c r="HQ58" s="1">
        <v>8.6590840000000002E-2</v>
      </c>
      <c r="HR58">
        <v>0.58073280000000005</v>
      </c>
      <c r="HS58">
        <v>13.05588</v>
      </c>
      <c r="HT58">
        <v>1.6919560000000001E-4</v>
      </c>
      <c r="HU58" s="1">
        <v>7.7646919999999994E-2</v>
      </c>
      <c r="HV58">
        <v>0.580758</v>
      </c>
      <c r="HW58">
        <v>12.308339999999999</v>
      </c>
      <c r="HX58">
        <v>1.5623859999999999E-4</v>
      </c>
      <c r="HY58" s="1">
        <v>7.1335410000000002E-2</v>
      </c>
      <c r="HZ58">
        <v>0.58077789999999996</v>
      </c>
      <c r="IA58">
        <v>11.68111</v>
      </c>
      <c r="IB58">
        <v>1.4641590000000001E-4</v>
      </c>
      <c r="IC58" s="1">
        <v>6.6548090000000004E-2</v>
      </c>
      <c r="ID58">
        <v>0.58089329999999995</v>
      </c>
      <c r="IE58">
        <v>11.798120000000001</v>
      </c>
      <c r="IF58">
        <v>1.384116E-4</v>
      </c>
      <c r="IG58" s="1">
        <v>6.2639029999999998E-2</v>
      </c>
      <c r="IH58">
        <v>0.58103570000000004</v>
      </c>
      <c r="II58">
        <v>12.19364</v>
      </c>
      <c r="IJ58">
        <v>1.3052849999999999E-4</v>
      </c>
      <c r="IK58" s="1">
        <v>5.888024E-2</v>
      </c>
      <c r="IL58">
        <v>0.58122490000000004</v>
      </c>
      <c r="IM58">
        <v>12.838789999999999</v>
      </c>
      <c r="IN58">
        <v>1.211E-4</v>
      </c>
      <c r="IO58" s="1">
        <v>5.4502679999999998E-2</v>
      </c>
      <c r="IP58">
        <v>0.5814357</v>
      </c>
      <c r="IQ58">
        <v>12.93313</v>
      </c>
      <c r="IR58">
        <v>1.114539E-4</v>
      </c>
      <c r="IS58">
        <v>5.000367E-2</v>
      </c>
      <c r="IT58">
        <v>0.58165129999999998</v>
      </c>
      <c r="IU58">
        <v>12.790699999999999</v>
      </c>
      <c r="IV58">
        <v>1.034022E-4</v>
      </c>
      <c r="IW58">
        <v>4.6211580000000002E-2</v>
      </c>
      <c r="IX58">
        <v>0.58186470000000001</v>
      </c>
      <c r="IY58">
        <v>12.683149999999999</v>
      </c>
      <c r="IZ58">
        <v>9.7150519999999999E-5</v>
      </c>
      <c r="JA58">
        <v>4.3259720000000002E-2</v>
      </c>
      <c r="JB58">
        <v>0.5820881</v>
      </c>
      <c r="JC58">
        <v>12.28715</v>
      </c>
      <c r="JD58">
        <v>9.2147840000000002E-5</v>
      </c>
      <c r="JE58">
        <v>4.090833E-2</v>
      </c>
      <c r="JF58">
        <v>0.58228089999999999</v>
      </c>
      <c r="JG58">
        <v>12.393660000000001</v>
      </c>
      <c r="JH58">
        <v>8.7850039999999997E-5</v>
      </c>
      <c r="JI58">
        <v>3.8909970000000002E-2</v>
      </c>
      <c r="JJ58">
        <v>0.58238880000000004</v>
      </c>
      <c r="JK58">
        <v>12.59544</v>
      </c>
      <c r="JL58">
        <v>8.4103109999999999E-5</v>
      </c>
      <c r="JM58">
        <v>3.7172860000000002E-2</v>
      </c>
      <c r="JN58">
        <v>0.5824471</v>
      </c>
      <c r="JO58">
        <v>12.84037</v>
      </c>
      <c r="JP58">
        <v>8.1298409999999995E-5</v>
      </c>
      <c r="JQ58">
        <v>3.5847589999999999E-2</v>
      </c>
      <c r="JR58">
        <v>0.58246730000000002</v>
      </c>
      <c r="JS58">
        <v>13.6976</v>
      </c>
      <c r="JT58">
        <v>8.0212880000000004E-5</v>
      </c>
      <c r="JU58">
        <v>3.5275319999999999E-2</v>
      </c>
      <c r="JV58">
        <v>0.58249830000000002</v>
      </c>
      <c r="JW58">
        <v>14.243119999999999</v>
      </c>
      <c r="JX58">
        <v>7.9860840000000002E-5</v>
      </c>
      <c r="JY58">
        <v>3.5085409999999997E-2</v>
      </c>
      <c r="JZ58">
        <v>0.58247349999999998</v>
      </c>
      <c r="KA58">
        <v>13.903309999999999</v>
      </c>
      <c r="KB58">
        <v>7.8841959999999999E-5</v>
      </c>
      <c r="KC58">
        <v>3.4637679999999997E-2</v>
      </c>
      <c r="KD58">
        <v>0.58247769999999999</v>
      </c>
      <c r="KE58">
        <v>13.34118</v>
      </c>
      <c r="KF58">
        <v>7.6911429999999999E-5</v>
      </c>
      <c r="KG58">
        <v>3.379774E-2</v>
      </c>
      <c r="KH58">
        <v>0.58247380000000004</v>
      </c>
      <c r="KI58">
        <v>12.716279999999999</v>
      </c>
      <c r="KJ58">
        <v>7.4428430000000003E-5</v>
      </c>
      <c r="KK58">
        <v>3.2709179999999997E-2</v>
      </c>
      <c r="KL58">
        <v>0.58241370000000003</v>
      </c>
      <c r="KM58">
        <v>12.922879999999999</v>
      </c>
      <c r="KN58">
        <v>7.1638490000000001E-5</v>
      </c>
      <c r="KO58">
        <v>3.1482089999999997E-2</v>
      </c>
      <c r="KP58">
        <v>0.5822233</v>
      </c>
      <c r="KQ58">
        <v>13.336970000000001</v>
      </c>
      <c r="KR58">
        <v>6.8863710000000003E-5</v>
      </c>
      <c r="KS58">
        <v>3.0263439999999999E-2</v>
      </c>
      <c r="KT58">
        <v>0.58194389999999996</v>
      </c>
      <c r="KU58">
        <v>13.993679999999999</v>
      </c>
      <c r="KV58">
        <v>6.7030139999999997E-5</v>
      </c>
      <c r="KW58">
        <v>2.9412730000000002E-2</v>
      </c>
      <c r="KX58">
        <v>0.58155400000000002</v>
      </c>
      <c r="KY58">
        <v>14.97883</v>
      </c>
      <c r="KZ58">
        <v>6.7422089999999999E-5</v>
      </c>
      <c r="LA58">
        <v>2.9523629999999999E-2</v>
      </c>
      <c r="LB58">
        <v>0.58113289999999995</v>
      </c>
      <c r="LC58">
        <v>15.418670000000001</v>
      </c>
      <c r="LD58">
        <v>6.8674410000000002E-5</v>
      </c>
      <c r="LE58">
        <v>3.0091429999999999E-2</v>
      </c>
      <c r="LF58">
        <v>0.58071119999999998</v>
      </c>
      <c r="LG58">
        <v>15.153370000000001</v>
      </c>
      <c r="LH58">
        <v>6.8840630000000002E-5</v>
      </c>
      <c r="LI58">
        <v>3.0224879999999999E-2</v>
      </c>
      <c r="LJ58">
        <v>0.58028270000000004</v>
      </c>
      <c r="LK58">
        <v>14.57141</v>
      </c>
      <c r="LL58">
        <v>6.7673440000000004E-5</v>
      </c>
      <c r="LM58">
        <v>2.97679E-2</v>
      </c>
      <c r="LN58">
        <v>0.57985989999999998</v>
      </c>
      <c r="LO58">
        <v>13.74274</v>
      </c>
      <c r="LP58">
        <v>6.5637399999999996E-5</v>
      </c>
      <c r="LQ58">
        <v>2.8913100000000001E-2</v>
      </c>
      <c r="LR58">
        <v>0.57948670000000002</v>
      </c>
      <c r="LS58">
        <v>13.72104</v>
      </c>
      <c r="LT58">
        <v>6.3180770000000001E-5</v>
      </c>
      <c r="LU58">
        <v>2.7856929999999998E-2</v>
      </c>
      <c r="LV58">
        <v>0.5792233</v>
      </c>
      <c r="LW58">
        <v>13.905340000000001</v>
      </c>
      <c r="LX58">
        <v>6.062176E-5</v>
      </c>
      <c r="LY58">
        <v>2.6745430000000001E-2</v>
      </c>
      <c r="LZ58">
        <v>0.57907240000000004</v>
      </c>
      <c r="MA58">
        <v>14.45124</v>
      </c>
      <c r="MB58">
        <v>5.7518800000000002E-5</v>
      </c>
      <c r="MC58">
        <v>2.5419110000000002E-2</v>
      </c>
      <c r="MD58">
        <v>0.57903470000000001</v>
      </c>
      <c r="ME58">
        <v>15.3004</v>
      </c>
      <c r="MF58">
        <v>5.2992960000000003E-5</v>
      </c>
      <c r="MG58">
        <v>2.3476899999999998E-2</v>
      </c>
      <c r="MH58">
        <v>0.57902940000000003</v>
      </c>
      <c r="MI58">
        <v>15.72973</v>
      </c>
      <c r="MJ58">
        <v>4.7965040000000002E-5</v>
      </c>
      <c r="MK58">
        <v>2.1261800000000001E-2</v>
      </c>
      <c r="ML58">
        <v>0.57902220000000004</v>
      </c>
      <c r="MM58">
        <v>15.35173</v>
      </c>
      <c r="MN58">
        <v>4.3837120000000002E-5</v>
      </c>
      <c r="MO58">
        <v>1.9408809999999999E-2</v>
      </c>
      <c r="MP58">
        <v>0.57902799999999999</v>
      </c>
      <c r="MQ58">
        <v>14.62725</v>
      </c>
      <c r="MR58">
        <v>4.0874670000000001E-5</v>
      </c>
      <c r="MS58">
        <v>1.8070940000000001E-2</v>
      </c>
      <c r="MT58">
        <v>0.57904270000000002</v>
      </c>
      <c r="MU58">
        <v>13.690110000000001</v>
      </c>
      <c r="MV58">
        <v>3.8716859999999999E-5</v>
      </c>
      <c r="MW58">
        <v>1.71007E-2</v>
      </c>
      <c r="MX58">
        <v>0.57914350000000003</v>
      </c>
      <c r="MY58">
        <v>13.395239999999999</v>
      </c>
      <c r="MZ58">
        <v>3.700467E-5</v>
      </c>
      <c r="NA58">
        <v>1.6335229999999999E-2</v>
      </c>
      <c r="NB58">
        <v>0.57942830000000001</v>
      </c>
      <c r="NC58">
        <v>12.63997</v>
      </c>
      <c r="ND58">
        <v>3.552409E-5</v>
      </c>
      <c r="NE58">
        <v>1.5672640000000002E-2</v>
      </c>
      <c r="NF58">
        <v>0.57987379999999999</v>
      </c>
      <c r="NG58">
        <v>12.952769999999999</v>
      </c>
      <c r="NH58">
        <v>3.3531529999999998E-5</v>
      </c>
      <c r="NI58">
        <v>1.482174E-2</v>
      </c>
      <c r="NJ58">
        <v>0.58044709999999999</v>
      </c>
      <c r="NK58">
        <v>13.769500000000001</v>
      </c>
      <c r="NL58">
        <v>2.9837120000000001E-5</v>
      </c>
      <c r="NM58">
        <v>1.3243619999999999E-2</v>
      </c>
      <c r="NN58">
        <v>0.58107070000000005</v>
      </c>
      <c r="NO58">
        <v>14.1084</v>
      </c>
      <c r="NP58">
        <v>2.546896E-5</v>
      </c>
      <c r="NQ58">
        <v>1.131163E-2</v>
      </c>
      <c r="NR58">
        <v>0.58171360000000005</v>
      </c>
      <c r="NS58">
        <v>13.91981</v>
      </c>
      <c r="NT58">
        <v>2.206961E-5</v>
      </c>
      <c r="NU58">
        <v>9.7687520000000003E-3</v>
      </c>
      <c r="NV58">
        <v>0.58236699999999997</v>
      </c>
      <c r="NW58">
        <v>13.512689999999999</v>
      </c>
      <c r="NX58">
        <v>1.9941830000000001E-5</v>
      </c>
      <c r="NY58">
        <v>8.7893429999999998E-3</v>
      </c>
      <c r="NZ58">
        <v>0.583013</v>
      </c>
      <c r="OA58">
        <v>13.18971</v>
      </c>
      <c r="OB58">
        <v>1.867732E-5</v>
      </c>
      <c r="OC58">
        <v>8.2057020000000005E-3</v>
      </c>
      <c r="OD58">
        <v>0.5835091</v>
      </c>
      <c r="OE58">
        <v>13.708679999999999</v>
      </c>
      <c r="OF58">
        <v>1.7839469999999999E-5</v>
      </c>
      <c r="OG58">
        <v>7.8228429999999995E-3</v>
      </c>
      <c r="OH58">
        <v>0.58379099999999995</v>
      </c>
      <c r="OI58">
        <v>14.383900000000001</v>
      </c>
      <c r="OJ58">
        <v>1.7224450000000001E-5</v>
      </c>
      <c r="OK58">
        <v>7.5405810000000002E-3</v>
      </c>
    </row>
    <row r="59" spans="1:401" x14ac:dyDescent="0.35">
      <c r="A59">
        <v>62</v>
      </c>
      <c r="B59" t="s">
        <v>4</v>
      </c>
      <c r="C59" t="s">
        <v>24</v>
      </c>
      <c r="D59" t="s">
        <v>64</v>
      </c>
      <c r="E59">
        <v>849.29769999999996</v>
      </c>
      <c r="F59">
        <v>0.5507727</v>
      </c>
      <c r="G59">
        <v>12.879619999999999</v>
      </c>
      <c r="H59" s="1">
        <v>6.3125459999999995E-7</v>
      </c>
      <c r="I59" s="1">
        <v>2.3920960000000001E-4</v>
      </c>
      <c r="J59">
        <v>0.55101940000000005</v>
      </c>
      <c r="K59">
        <v>13.21571</v>
      </c>
      <c r="L59">
        <v>17.161989999999999</v>
      </c>
      <c r="M59">
        <v>5406.5420000000004</v>
      </c>
      <c r="N59">
        <v>0.55130210000000002</v>
      </c>
      <c r="O59">
        <v>13.886939999999999</v>
      </c>
      <c r="P59">
        <v>202.15639999999999</v>
      </c>
      <c r="Q59">
        <v>75189.84</v>
      </c>
      <c r="R59">
        <v>0.55161439999999995</v>
      </c>
      <c r="S59">
        <v>14.64236</v>
      </c>
      <c r="T59">
        <v>71.851640000000003</v>
      </c>
      <c r="U59">
        <v>29530</v>
      </c>
      <c r="V59">
        <v>0.55190479999999997</v>
      </c>
      <c r="W59">
        <v>15.463229999999999</v>
      </c>
      <c r="X59">
        <v>4.8904360000000002</v>
      </c>
      <c r="Y59">
        <v>2131.0050000000001</v>
      </c>
      <c r="Z59">
        <v>0.55219819999999997</v>
      </c>
      <c r="AA59">
        <v>15.728339999999999</v>
      </c>
      <c r="AB59">
        <v>0.20560729999999999</v>
      </c>
      <c r="AC59">
        <v>87.733090000000004</v>
      </c>
      <c r="AD59">
        <v>0.55243810000000004</v>
      </c>
      <c r="AE59">
        <v>15.068630000000001</v>
      </c>
      <c r="AF59" s="1">
        <v>6.7621509999999996E-2</v>
      </c>
      <c r="AG59">
        <v>25.8584</v>
      </c>
      <c r="AH59">
        <v>0.55254990000000004</v>
      </c>
      <c r="AI59">
        <v>14.22724</v>
      </c>
      <c r="AJ59" s="1">
        <v>5.7884890000000001E-2</v>
      </c>
      <c r="AK59">
        <v>21.977209999999999</v>
      </c>
      <c r="AL59">
        <v>0.55250379999999999</v>
      </c>
      <c r="AM59">
        <v>13.449669999999999</v>
      </c>
      <c r="AN59" s="1">
        <v>5.1709350000000001E-2</v>
      </c>
      <c r="AO59" s="1">
        <v>19.632729999999999</v>
      </c>
      <c r="AP59">
        <v>0.5523711</v>
      </c>
      <c r="AQ59">
        <v>13.39911</v>
      </c>
      <c r="AR59" s="1">
        <v>4.6308929999999998E-2</v>
      </c>
      <c r="AS59" s="1">
        <v>17.586120000000001</v>
      </c>
      <c r="AT59">
        <v>0.55216279999999995</v>
      </c>
      <c r="AU59">
        <v>14.00407</v>
      </c>
      <c r="AV59" s="1">
        <v>4.2129100000000003E-2</v>
      </c>
      <c r="AW59" s="1">
        <v>15.99372</v>
      </c>
      <c r="AX59">
        <v>0.55190669999999997</v>
      </c>
      <c r="AY59">
        <v>14.84291</v>
      </c>
      <c r="AZ59" s="1">
        <v>3.9457409999999998E-2</v>
      </c>
      <c r="BA59" s="1">
        <v>14.97343</v>
      </c>
      <c r="BB59">
        <v>0.55166610000000005</v>
      </c>
      <c r="BC59">
        <v>15.68338</v>
      </c>
      <c r="BD59" s="1">
        <v>3.7244340000000001E-2</v>
      </c>
      <c r="BE59" s="1">
        <v>14.14611</v>
      </c>
      <c r="BF59">
        <v>0.55144029999999999</v>
      </c>
      <c r="BG59">
        <v>15.93974</v>
      </c>
      <c r="BH59" s="1">
        <v>3.4832099999999998E-2</v>
      </c>
      <c r="BI59" s="1">
        <v>13.243919999999999</v>
      </c>
      <c r="BJ59">
        <v>0.55125570000000002</v>
      </c>
      <c r="BK59">
        <v>15.36332</v>
      </c>
      <c r="BL59" s="1">
        <v>3.2324480000000003E-2</v>
      </c>
      <c r="BM59" s="1">
        <v>12.301080000000001</v>
      </c>
      <c r="BN59">
        <v>0.55104149999999996</v>
      </c>
      <c r="BO59">
        <v>14.48183</v>
      </c>
      <c r="BP59" s="1">
        <v>2.9885979999999999E-2</v>
      </c>
      <c r="BQ59" s="1">
        <v>11.381180000000001</v>
      </c>
      <c r="BR59">
        <v>0.55075220000000003</v>
      </c>
      <c r="BS59">
        <v>13.605549999999999</v>
      </c>
      <c r="BT59" s="1">
        <v>2.7643999999999998E-2</v>
      </c>
      <c r="BU59" s="1">
        <v>10.53579</v>
      </c>
      <c r="BV59">
        <v>0.55018959999999995</v>
      </c>
      <c r="BW59">
        <v>13.28284</v>
      </c>
      <c r="BX59" s="1">
        <v>2.548249E-2</v>
      </c>
      <c r="BY59" s="1">
        <v>9.7272020000000001</v>
      </c>
      <c r="BZ59">
        <v>0.54934059999999996</v>
      </c>
      <c r="CA59">
        <v>13.30931</v>
      </c>
      <c r="CB59" s="1">
        <v>2.433782E-2</v>
      </c>
      <c r="CC59" s="1">
        <v>9.2773690000000002</v>
      </c>
      <c r="CD59">
        <v>0.54834320000000003</v>
      </c>
      <c r="CE59">
        <v>13.682270000000001</v>
      </c>
      <c r="CF59" s="1">
        <v>2.685307E-2</v>
      </c>
      <c r="CG59" s="1">
        <v>10.21307</v>
      </c>
      <c r="CH59">
        <v>0.54746470000000003</v>
      </c>
      <c r="CI59">
        <v>13.891019999999999</v>
      </c>
      <c r="CJ59" s="1">
        <v>2.9776529999999999E-2</v>
      </c>
      <c r="CK59" s="1">
        <v>11.39207</v>
      </c>
      <c r="CL59">
        <v>0.54671689999999995</v>
      </c>
      <c r="CM59">
        <v>13.69026</v>
      </c>
      <c r="CN59" s="1">
        <v>3.0069709999999999E-2</v>
      </c>
      <c r="CO59" s="1">
        <v>11.582890000000001</v>
      </c>
      <c r="CP59">
        <v>0.54600559999999998</v>
      </c>
      <c r="CQ59">
        <v>13.19881</v>
      </c>
      <c r="CR59" s="1">
        <v>2.8394820000000001E-2</v>
      </c>
      <c r="CS59" s="1">
        <v>10.990399999999999</v>
      </c>
      <c r="CT59">
        <v>0.54528739999999998</v>
      </c>
      <c r="CU59">
        <v>12.55785</v>
      </c>
      <c r="CV59" s="1">
        <v>2.606491E-2</v>
      </c>
      <c r="CW59" s="1">
        <v>10.130420000000001</v>
      </c>
      <c r="CX59">
        <v>0.54468329999999998</v>
      </c>
      <c r="CY59">
        <v>11.88626</v>
      </c>
      <c r="CZ59" s="1">
        <v>2.3467720000000001E-2</v>
      </c>
      <c r="DA59" s="1">
        <v>9.1549150000000008</v>
      </c>
      <c r="DB59">
        <v>0.54420820000000003</v>
      </c>
      <c r="DC59">
        <v>11.885770000000001</v>
      </c>
      <c r="DD59" s="1">
        <v>2.1001390000000002E-2</v>
      </c>
      <c r="DE59" s="1">
        <v>8.2197840000000006</v>
      </c>
      <c r="DF59">
        <v>0.54379239999999995</v>
      </c>
      <c r="DG59">
        <v>12.01525</v>
      </c>
      <c r="DH59" s="1">
        <v>1.8719679999999999E-2</v>
      </c>
      <c r="DI59" s="1">
        <v>7.351642</v>
      </c>
      <c r="DJ59">
        <v>0.54344530000000002</v>
      </c>
      <c r="DK59">
        <v>12.25822</v>
      </c>
      <c r="DL59" s="1">
        <v>1.6601270000000001E-2</v>
      </c>
      <c r="DM59" s="1">
        <v>6.5416619999999996</v>
      </c>
      <c r="DN59">
        <v>0.54337860000000004</v>
      </c>
      <c r="DO59">
        <v>12.744059999999999</v>
      </c>
      <c r="DP59" s="1">
        <v>1.470671E-2</v>
      </c>
      <c r="DQ59" s="1">
        <v>5.8109349999999997</v>
      </c>
      <c r="DR59">
        <v>0.54289359999999998</v>
      </c>
      <c r="DS59">
        <v>12.880649999999999</v>
      </c>
      <c r="DT59" s="1">
        <v>1.310385E-2</v>
      </c>
      <c r="DU59" s="1">
        <v>5.1930829999999997</v>
      </c>
      <c r="DV59">
        <v>0.5421532</v>
      </c>
      <c r="DW59">
        <v>12.504200000000001</v>
      </c>
      <c r="DX59" s="1">
        <v>1.1646999999999999E-2</v>
      </c>
      <c r="DY59" s="1">
        <v>4.6352479999999998</v>
      </c>
      <c r="DZ59">
        <v>0.54168269999999996</v>
      </c>
      <c r="EA59">
        <v>11.94389</v>
      </c>
      <c r="EB59" s="1">
        <v>1.025384E-2</v>
      </c>
      <c r="EC59" s="1">
        <v>4.0953929999999996</v>
      </c>
      <c r="ED59">
        <v>0.5413367</v>
      </c>
      <c r="EE59">
        <v>11.539709999999999</v>
      </c>
      <c r="EF59" s="1">
        <v>9.0152010000000005E-3</v>
      </c>
      <c r="EG59" s="1">
        <v>3.6121650000000001</v>
      </c>
      <c r="EH59">
        <v>0.54101619999999995</v>
      </c>
      <c r="EI59">
        <v>12.003299999999999</v>
      </c>
      <c r="EJ59" s="1">
        <v>7.9275490000000007E-3</v>
      </c>
      <c r="EK59" s="1">
        <v>3.1857639999999998</v>
      </c>
      <c r="EL59">
        <v>0.54063399999999995</v>
      </c>
      <c r="EM59">
        <v>12.61903</v>
      </c>
      <c r="EN59" s="1">
        <v>6.9695870000000002E-3</v>
      </c>
      <c r="EO59" s="1">
        <v>2.8102839999999998</v>
      </c>
      <c r="EP59">
        <v>0.54074069999999996</v>
      </c>
      <c r="EQ59">
        <v>13.504060000000001</v>
      </c>
      <c r="ER59" s="1">
        <v>6.1060130000000004E-3</v>
      </c>
      <c r="ES59" s="1">
        <v>2.4684349999999999</v>
      </c>
      <c r="ET59">
        <v>0.5403789</v>
      </c>
      <c r="EU59">
        <v>14.82028</v>
      </c>
      <c r="EV59" s="1">
        <v>5.342327E-3</v>
      </c>
      <c r="EW59" s="1">
        <v>2.1655730000000002</v>
      </c>
      <c r="EX59">
        <v>0.54001540000000003</v>
      </c>
      <c r="EY59">
        <v>15.42815</v>
      </c>
      <c r="EZ59" s="1">
        <v>4.683418E-3</v>
      </c>
      <c r="FA59" s="1">
        <v>1.903608</v>
      </c>
      <c r="FB59">
        <v>0.53998389999999996</v>
      </c>
      <c r="FC59">
        <v>14.940770000000001</v>
      </c>
      <c r="FD59" s="1">
        <v>4.1073840000000004E-3</v>
      </c>
      <c r="FE59" s="1">
        <v>1.673821</v>
      </c>
      <c r="FF59">
        <v>0.5398889</v>
      </c>
      <c r="FG59">
        <v>14.211919999999999</v>
      </c>
      <c r="FH59" s="1">
        <v>3.5834310000000002E-3</v>
      </c>
      <c r="FI59" s="1">
        <v>1.4650559999999999</v>
      </c>
      <c r="FJ59">
        <v>0.54000309999999996</v>
      </c>
      <c r="FK59">
        <v>13.51887</v>
      </c>
      <c r="FL59" s="1">
        <v>3.0998800000000002E-3</v>
      </c>
      <c r="FM59" s="1">
        <v>1.2712760000000001</v>
      </c>
      <c r="FN59">
        <v>0.54070070000000003</v>
      </c>
      <c r="FO59">
        <v>13.60389</v>
      </c>
      <c r="FP59" s="1">
        <v>2.6617070000000001E-3</v>
      </c>
      <c r="FQ59" s="1">
        <v>1.093834</v>
      </c>
      <c r="FR59">
        <v>0.54002079999999997</v>
      </c>
      <c r="FS59">
        <v>13.815049999999999</v>
      </c>
      <c r="FT59" s="1">
        <v>2.2782850000000001E-3</v>
      </c>
      <c r="FU59" s="1">
        <v>0.93835670000000004</v>
      </c>
      <c r="FV59">
        <v>0.53976449999999998</v>
      </c>
      <c r="FW59">
        <v>14.180820000000001</v>
      </c>
      <c r="FX59" s="1">
        <v>1.912752E-3</v>
      </c>
      <c r="FY59" s="1">
        <v>0.78981599999999996</v>
      </c>
      <c r="FZ59">
        <v>0.54004890000000005</v>
      </c>
      <c r="GA59">
        <v>15.12121</v>
      </c>
      <c r="GB59" s="1">
        <v>1.490527E-3</v>
      </c>
      <c r="GC59" s="1">
        <v>0.61778630000000001</v>
      </c>
      <c r="GD59">
        <v>0.54044630000000005</v>
      </c>
      <c r="GE59">
        <v>15.6168</v>
      </c>
      <c r="GF59" s="1">
        <v>1.065456E-3</v>
      </c>
      <c r="GG59" s="1">
        <v>0.44240839999999998</v>
      </c>
      <c r="GH59">
        <v>0.54071780000000003</v>
      </c>
      <c r="GI59">
        <v>15.41883</v>
      </c>
      <c r="GJ59" s="1">
        <v>7.4415940000000002E-4</v>
      </c>
      <c r="GK59" s="1">
        <v>0.30818180000000001</v>
      </c>
      <c r="GL59">
        <v>0.54084010000000005</v>
      </c>
      <c r="GM59">
        <v>14.873620000000001</v>
      </c>
      <c r="GN59" s="1">
        <v>5.4594180000000004E-4</v>
      </c>
      <c r="GO59" s="1">
        <v>0.22478039999999999</v>
      </c>
      <c r="GP59">
        <v>0.54086409999999996</v>
      </c>
      <c r="GQ59">
        <v>14.074590000000001</v>
      </c>
      <c r="GR59" s="1">
        <v>4.3256920000000001E-4</v>
      </c>
      <c r="GS59" s="1">
        <v>0.1769656</v>
      </c>
      <c r="GT59">
        <v>0.54086230000000002</v>
      </c>
      <c r="GU59">
        <v>13.328239999999999</v>
      </c>
      <c r="GV59" s="1">
        <v>3.6590180000000002E-4</v>
      </c>
      <c r="GW59" s="1">
        <v>0.1488698</v>
      </c>
      <c r="GX59">
        <v>0.54091319999999998</v>
      </c>
      <c r="GY59">
        <v>13.31775</v>
      </c>
      <c r="GZ59" s="1">
        <v>3.231989E-4</v>
      </c>
      <c r="HA59" s="1">
        <v>0.1309157</v>
      </c>
      <c r="HB59">
        <v>0.5409832</v>
      </c>
      <c r="HC59">
        <v>13.35018</v>
      </c>
      <c r="HD59" s="1">
        <v>2.9008389999999999E-4</v>
      </c>
      <c r="HE59" s="1">
        <v>0.1171413</v>
      </c>
      <c r="HF59">
        <v>0.54110879999999995</v>
      </c>
      <c r="HG59">
        <v>13.54458</v>
      </c>
      <c r="HH59" s="1">
        <v>2.5483800000000002E-4</v>
      </c>
      <c r="HI59" s="1">
        <v>0.1027383</v>
      </c>
      <c r="HJ59">
        <v>0.54120250000000003</v>
      </c>
      <c r="HK59">
        <v>13.441750000000001</v>
      </c>
      <c r="HL59" s="1">
        <v>2.1916510000000001E-4</v>
      </c>
      <c r="HM59" s="1">
        <v>8.8084609999999994E-2</v>
      </c>
      <c r="HN59">
        <v>0.54124839999999996</v>
      </c>
      <c r="HO59">
        <v>13.370520000000001</v>
      </c>
      <c r="HP59" s="1">
        <v>1.9100240000000001E-4</v>
      </c>
      <c r="HQ59" s="1">
        <v>7.639775E-2</v>
      </c>
      <c r="HR59">
        <v>0.54130999999999996</v>
      </c>
      <c r="HS59">
        <v>13.100059999999999</v>
      </c>
      <c r="HT59">
        <v>1.7153970000000001E-4</v>
      </c>
      <c r="HU59" s="1">
        <v>6.8268270000000006E-2</v>
      </c>
      <c r="HV59">
        <v>0.54132290000000005</v>
      </c>
      <c r="HW59">
        <v>12.38889</v>
      </c>
      <c r="HX59">
        <v>1.5795079999999999E-4</v>
      </c>
      <c r="HY59" s="1">
        <v>6.2569760000000002E-2</v>
      </c>
      <c r="HZ59">
        <v>0.54135290000000003</v>
      </c>
      <c r="IA59">
        <v>11.75437</v>
      </c>
      <c r="IB59">
        <v>1.477661E-4</v>
      </c>
      <c r="IC59" s="1">
        <v>5.8284900000000001E-2</v>
      </c>
      <c r="ID59">
        <v>0.5414042</v>
      </c>
      <c r="IE59">
        <v>11.83161</v>
      </c>
      <c r="IF59">
        <v>1.3956630000000001E-4</v>
      </c>
      <c r="IG59" s="1">
        <v>5.4820880000000002E-2</v>
      </c>
      <c r="IH59">
        <v>0.54150500000000001</v>
      </c>
      <c r="II59">
        <v>12.21011</v>
      </c>
      <c r="IJ59">
        <v>1.3178450000000001E-4</v>
      </c>
      <c r="IK59" s="1">
        <v>5.157962E-2</v>
      </c>
      <c r="IL59">
        <v>0.54157270000000002</v>
      </c>
      <c r="IM59">
        <v>12.84679</v>
      </c>
      <c r="IN59">
        <v>1.2255440000000001E-4</v>
      </c>
      <c r="IO59" s="1">
        <v>4.783925E-2</v>
      </c>
      <c r="IP59">
        <v>0.54167710000000002</v>
      </c>
      <c r="IQ59">
        <v>12.93946</v>
      </c>
      <c r="IR59">
        <v>1.1280970000000001E-4</v>
      </c>
      <c r="IS59">
        <v>4.3899090000000002E-2</v>
      </c>
      <c r="IT59">
        <v>0.54174080000000002</v>
      </c>
      <c r="IU59">
        <v>12.7819</v>
      </c>
      <c r="IV59">
        <v>1.044796E-4</v>
      </c>
      <c r="IW59">
        <v>4.0512319999999997E-2</v>
      </c>
      <c r="IX59">
        <v>0.54182019999999997</v>
      </c>
      <c r="IY59">
        <v>12.690899999999999</v>
      </c>
      <c r="IZ59">
        <v>9.7992710000000002E-5</v>
      </c>
      <c r="JA59">
        <v>3.7868159999999998E-2</v>
      </c>
      <c r="JB59">
        <v>0.54188069999999999</v>
      </c>
      <c r="JC59">
        <v>12.33954</v>
      </c>
      <c r="JD59">
        <v>9.2838589999999995E-5</v>
      </c>
      <c r="JE59">
        <v>3.577317E-2</v>
      </c>
      <c r="JF59">
        <v>0.54192180000000001</v>
      </c>
      <c r="JG59">
        <v>12.45105</v>
      </c>
      <c r="JH59">
        <v>8.8450969999999995E-5</v>
      </c>
      <c r="JI59">
        <v>3.400591E-2</v>
      </c>
      <c r="JJ59">
        <v>0.54195079999999995</v>
      </c>
      <c r="JK59">
        <v>12.6594</v>
      </c>
      <c r="JL59">
        <v>8.4621459999999993E-5</v>
      </c>
      <c r="JM59">
        <v>3.2467940000000001E-2</v>
      </c>
      <c r="JN59">
        <v>0.54191820000000002</v>
      </c>
      <c r="JO59">
        <v>12.870039999999999</v>
      </c>
      <c r="JP59">
        <v>8.1625000000000005E-5</v>
      </c>
      <c r="JQ59">
        <v>3.1256159999999998E-2</v>
      </c>
      <c r="JR59">
        <v>0.54190150000000004</v>
      </c>
      <c r="JS59">
        <v>13.678520000000001</v>
      </c>
      <c r="JT59">
        <v>8.0301990000000004E-5</v>
      </c>
      <c r="JU59">
        <v>3.068133E-2</v>
      </c>
      <c r="JV59">
        <v>0.54187050000000003</v>
      </c>
      <c r="JW59">
        <v>14.23934</v>
      </c>
      <c r="JX59">
        <v>7.9936849999999993E-5</v>
      </c>
      <c r="JY59">
        <v>3.050858E-2</v>
      </c>
      <c r="JZ59">
        <v>0.54186679999999998</v>
      </c>
      <c r="KA59">
        <v>13.927949999999999</v>
      </c>
      <c r="KB59">
        <v>7.9045490000000007E-5</v>
      </c>
      <c r="KC59">
        <v>3.0157900000000001E-2</v>
      </c>
      <c r="KD59">
        <v>0.54185110000000003</v>
      </c>
      <c r="KE59">
        <v>13.38405</v>
      </c>
      <c r="KF59">
        <v>7.7224619999999994E-5</v>
      </c>
      <c r="KG59">
        <v>2.9463449999999999E-2</v>
      </c>
      <c r="KH59">
        <v>0.54184410000000005</v>
      </c>
      <c r="KI59">
        <v>12.781269999999999</v>
      </c>
      <c r="KJ59">
        <v>7.4805810000000002E-5</v>
      </c>
      <c r="KK59">
        <v>2.8538440000000002E-2</v>
      </c>
      <c r="KL59">
        <v>0.5418094</v>
      </c>
      <c r="KM59">
        <v>12.990019999999999</v>
      </c>
      <c r="KN59">
        <v>7.2039869999999999E-5</v>
      </c>
      <c r="KO59">
        <v>2.7480129999999998E-2</v>
      </c>
      <c r="KP59">
        <v>0.54170079999999998</v>
      </c>
      <c r="KQ59">
        <v>13.41746</v>
      </c>
      <c r="KR59">
        <v>6.9238990000000005E-5</v>
      </c>
      <c r="KS59">
        <v>2.6413470000000001E-2</v>
      </c>
      <c r="KT59">
        <v>0.54154389999999997</v>
      </c>
      <c r="KU59">
        <v>14.03318</v>
      </c>
      <c r="KV59">
        <v>6.7182510000000003E-5</v>
      </c>
      <c r="KW59">
        <v>2.560801E-2</v>
      </c>
      <c r="KX59">
        <v>0.54139380000000004</v>
      </c>
      <c r="KY59">
        <v>14.96832</v>
      </c>
      <c r="KZ59">
        <v>6.7264840000000003E-5</v>
      </c>
      <c r="LA59">
        <v>2.5605059999999999E-2</v>
      </c>
      <c r="LB59">
        <v>0.54120800000000002</v>
      </c>
      <c r="LC59">
        <v>15.411580000000001</v>
      </c>
      <c r="LD59">
        <v>6.8524729999999993E-5</v>
      </c>
      <c r="LE59">
        <v>2.609678E-2</v>
      </c>
      <c r="LF59">
        <v>0.54108179999999995</v>
      </c>
      <c r="LG59">
        <v>15.169689999999999</v>
      </c>
      <c r="LH59">
        <v>6.888924E-5</v>
      </c>
      <c r="LI59">
        <v>2.6275860000000002E-2</v>
      </c>
      <c r="LJ59">
        <v>0.54091849999999997</v>
      </c>
      <c r="LK59">
        <v>14.62815</v>
      </c>
      <c r="LL59">
        <v>6.7889369999999999E-5</v>
      </c>
      <c r="LM59">
        <v>2.5934820000000001E-2</v>
      </c>
      <c r="LN59">
        <v>0.54079569999999999</v>
      </c>
      <c r="LO59">
        <v>13.84361</v>
      </c>
      <c r="LP59">
        <v>6.59513E-5</v>
      </c>
      <c r="LQ59">
        <v>2.5226060000000002E-2</v>
      </c>
      <c r="LR59">
        <v>0.54070799999999997</v>
      </c>
      <c r="LS59">
        <v>13.82653</v>
      </c>
      <c r="LT59">
        <v>6.3534259999999996E-5</v>
      </c>
      <c r="LU59">
        <v>2.4323669999999999E-2</v>
      </c>
      <c r="LV59">
        <v>0.54066780000000003</v>
      </c>
      <c r="LW59">
        <v>14.008229999999999</v>
      </c>
      <c r="LX59">
        <v>6.0989839999999999E-5</v>
      </c>
      <c r="LY59">
        <v>2.3364429999999999E-2</v>
      </c>
      <c r="LZ59">
        <v>0.5406936</v>
      </c>
      <c r="MA59">
        <v>14.501139999999999</v>
      </c>
      <c r="MB59">
        <v>5.8022290000000001E-5</v>
      </c>
      <c r="MC59">
        <v>2.2253519999999999E-2</v>
      </c>
      <c r="MD59">
        <v>0.5407343</v>
      </c>
      <c r="ME59">
        <v>15.294790000000001</v>
      </c>
      <c r="MF59">
        <v>5.3696280000000002E-5</v>
      </c>
      <c r="MG59">
        <v>2.063133E-2</v>
      </c>
      <c r="MH59">
        <v>0.54078400000000004</v>
      </c>
      <c r="MI59">
        <v>15.72146</v>
      </c>
      <c r="MJ59">
        <v>4.8648359999999997E-5</v>
      </c>
      <c r="MK59">
        <v>1.870395E-2</v>
      </c>
      <c r="ML59">
        <v>0.54079710000000003</v>
      </c>
      <c r="MM59">
        <v>15.378769999999999</v>
      </c>
      <c r="MN59">
        <v>4.435735E-5</v>
      </c>
      <c r="MO59">
        <v>1.70423E-2</v>
      </c>
      <c r="MP59">
        <v>0.5408558</v>
      </c>
      <c r="MQ59">
        <v>14.69567</v>
      </c>
      <c r="MR59">
        <v>4.1242180000000002E-5</v>
      </c>
      <c r="MS59">
        <v>1.5830070000000002E-2</v>
      </c>
      <c r="MT59">
        <v>0.54085989999999995</v>
      </c>
      <c r="MU59">
        <v>13.79762</v>
      </c>
      <c r="MV59">
        <v>3.8993309999999999E-5</v>
      </c>
      <c r="MW59">
        <v>1.495689E-2</v>
      </c>
      <c r="MX59">
        <v>0.54093519999999995</v>
      </c>
      <c r="MY59">
        <v>13.511649999999999</v>
      </c>
      <c r="MZ59">
        <v>3.7231640000000001E-5</v>
      </c>
      <c r="NA59">
        <v>1.427543E-2</v>
      </c>
      <c r="NB59">
        <v>0.5410684</v>
      </c>
      <c r="NC59">
        <v>12.75562</v>
      </c>
      <c r="ND59">
        <v>3.5735229999999998E-5</v>
      </c>
      <c r="NE59">
        <v>1.369398E-2</v>
      </c>
      <c r="NF59">
        <v>0.54130259999999997</v>
      </c>
      <c r="NG59">
        <v>12.97889</v>
      </c>
      <c r="NH59">
        <v>3.3892110000000001E-5</v>
      </c>
      <c r="NI59">
        <v>1.2998050000000001E-2</v>
      </c>
      <c r="NJ59">
        <v>0.54154709999999995</v>
      </c>
      <c r="NK59">
        <v>13.754659999999999</v>
      </c>
      <c r="NL59">
        <v>3.0441239999999999E-5</v>
      </c>
      <c r="NM59">
        <v>1.170408E-2</v>
      </c>
      <c r="NN59">
        <v>0.5418096</v>
      </c>
      <c r="NO59">
        <v>14.11096</v>
      </c>
      <c r="NP59">
        <v>2.606144E-5</v>
      </c>
      <c r="NQ59">
        <v>1.0023839999999999E-2</v>
      </c>
      <c r="NR59">
        <v>0.54202530000000004</v>
      </c>
      <c r="NS59">
        <v>13.939439999999999</v>
      </c>
      <c r="NT59">
        <v>2.2482619999999999E-5</v>
      </c>
      <c r="NU59">
        <v>8.6256270000000003E-3</v>
      </c>
      <c r="NV59">
        <v>0.54223889999999997</v>
      </c>
      <c r="NW59">
        <v>13.541040000000001</v>
      </c>
      <c r="NX59">
        <v>2.0188699999999999E-5</v>
      </c>
      <c r="NY59">
        <v>7.7199690000000001E-3</v>
      </c>
      <c r="NZ59">
        <v>0.54242970000000001</v>
      </c>
      <c r="OA59">
        <v>13.2377</v>
      </c>
      <c r="OB59">
        <v>1.882877E-5</v>
      </c>
      <c r="OC59">
        <v>7.1806350000000003E-3</v>
      </c>
      <c r="OD59">
        <v>0.54255529999999996</v>
      </c>
      <c r="OE59">
        <v>13.77384</v>
      </c>
      <c r="OF59">
        <v>1.7946440000000001E-5</v>
      </c>
      <c r="OG59">
        <v>6.83221E-3</v>
      </c>
      <c r="OH59">
        <v>0.54256930000000003</v>
      </c>
      <c r="OI59">
        <v>14.462590000000001</v>
      </c>
      <c r="OJ59">
        <v>1.7293860000000001E-5</v>
      </c>
      <c r="OK59">
        <v>6.574725E-3</v>
      </c>
    </row>
    <row r="60" spans="1:401" x14ac:dyDescent="0.35">
      <c r="A60">
        <v>63</v>
      </c>
      <c r="B60" t="s">
        <v>4</v>
      </c>
      <c r="C60" t="s">
        <v>24</v>
      </c>
      <c r="D60" t="s">
        <v>65</v>
      </c>
      <c r="E60">
        <v>883.13670000000002</v>
      </c>
      <c r="F60">
        <v>0.96184689999999995</v>
      </c>
      <c r="G60">
        <v>12.90751</v>
      </c>
      <c r="H60" s="1">
        <v>9.7258419999999998E-8</v>
      </c>
      <c r="I60" s="1">
        <v>2.5086229999999999E-5</v>
      </c>
      <c r="J60">
        <v>0.96011610000000003</v>
      </c>
      <c r="K60">
        <v>13.21081</v>
      </c>
      <c r="L60">
        <v>11.12776</v>
      </c>
      <c r="M60">
        <v>2431.7359999999999</v>
      </c>
      <c r="N60">
        <v>0.95846209999999998</v>
      </c>
      <c r="O60">
        <v>13.872199999999999</v>
      </c>
      <c r="P60">
        <v>194.83670000000001</v>
      </c>
      <c r="Q60">
        <v>49424.53</v>
      </c>
      <c r="R60">
        <v>0.95688329999999999</v>
      </c>
      <c r="S60">
        <v>14.61774</v>
      </c>
      <c r="T60">
        <v>85.053759999999997</v>
      </c>
      <c r="U60">
        <v>23222.44</v>
      </c>
      <c r="V60">
        <v>0.9553199</v>
      </c>
      <c r="W60">
        <v>15.43755</v>
      </c>
      <c r="X60">
        <v>6.4982199999999999</v>
      </c>
      <c r="Y60">
        <v>1843.8150000000001</v>
      </c>
      <c r="Z60">
        <v>0.9538375</v>
      </c>
      <c r="AA60">
        <v>15.744389999999999</v>
      </c>
      <c r="AB60">
        <v>0.263104</v>
      </c>
      <c r="AC60">
        <v>74.148820000000001</v>
      </c>
      <c r="AD60">
        <v>0.95224129999999996</v>
      </c>
      <c r="AE60">
        <v>15.11875</v>
      </c>
      <c r="AF60">
        <v>6.9388320000000003E-2</v>
      </c>
      <c r="AG60">
        <v>18.170120000000001</v>
      </c>
      <c r="AH60">
        <v>0.95032729999999999</v>
      </c>
      <c r="AI60">
        <v>14.278230000000001</v>
      </c>
      <c r="AJ60" s="1">
        <v>5.8473020000000001E-2</v>
      </c>
      <c r="AK60">
        <v>15.24076</v>
      </c>
      <c r="AL60">
        <v>0.94821239999999996</v>
      </c>
      <c r="AM60">
        <v>13.49696</v>
      </c>
      <c r="AN60" s="1">
        <v>5.220466E-2</v>
      </c>
      <c r="AO60" s="1">
        <v>13.62626</v>
      </c>
      <c r="AP60">
        <v>0.94610660000000002</v>
      </c>
      <c r="AQ60">
        <v>13.41732</v>
      </c>
      <c r="AR60" s="1">
        <v>4.6725019999999999E-2</v>
      </c>
      <c r="AS60" s="1">
        <v>12.215389999999999</v>
      </c>
      <c r="AT60">
        <v>0.94385790000000003</v>
      </c>
      <c r="AU60">
        <v>13.99657</v>
      </c>
      <c r="AV60" s="1">
        <v>4.242597E-2</v>
      </c>
      <c r="AW60" s="1">
        <v>11.105409999999999</v>
      </c>
      <c r="AX60">
        <v>0.94146700000000005</v>
      </c>
      <c r="AY60">
        <v>14.82044</v>
      </c>
      <c r="AZ60" s="1">
        <v>3.964699E-2</v>
      </c>
      <c r="BA60" s="1">
        <v>10.390280000000001</v>
      </c>
      <c r="BB60">
        <v>0.93900450000000002</v>
      </c>
      <c r="BC60">
        <v>15.65915</v>
      </c>
      <c r="BD60" s="1">
        <v>3.7439090000000001E-2</v>
      </c>
      <c r="BE60" s="1">
        <v>9.8333440000000003</v>
      </c>
      <c r="BF60">
        <v>0.93653819999999999</v>
      </c>
      <c r="BG60">
        <v>15.951969999999999</v>
      </c>
      <c r="BH60" s="1">
        <v>3.5043110000000002E-2</v>
      </c>
      <c r="BI60" s="1">
        <v>9.2260650000000002</v>
      </c>
      <c r="BJ60">
        <v>0.93403700000000001</v>
      </c>
      <c r="BK60">
        <v>15.412890000000001</v>
      </c>
      <c r="BL60" s="1">
        <v>3.2538699999999997E-2</v>
      </c>
      <c r="BM60" s="1">
        <v>8.5863580000000006</v>
      </c>
      <c r="BN60">
        <v>0.93145449999999996</v>
      </c>
      <c r="BO60">
        <v>14.54443</v>
      </c>
      <c r="BP60" s="1">
        <v>3.0086499999999999E-2</v>
      </c>
      <c r="BQ60" s="1">
        <v>7.9569869999999998</v>
      </c>
      <c r="BR60">
        <v>0.92871199999999998</v>
      </c>
      <c r="BS60">
        <v>13.663930000000001</v>
      </c>
      <c r="BT60" s="1">
        <v>2.7831399999999999E-2</v>
      </c>
      <c r="BU60" s="1">
        <v>7.3777699999999999</v>
      </c>
      <c r="BV60">
        <v>0.92514189999999996</v>
      </c>
      <c r="BW60">
        <v>13.31349</v>
      </c>
      <c r="BX60" s="1">
        <v>2.5660309999999999E-2</v>
      </c>
      <c r="BY60" s="1">
        <v>6.8249279999999999</v>
      </c>
      <c r="BZ60">
        <v>0.92034179999999999</v>
      </c>
      <c r="CA60">
        <v>13.31692</v>
      </c>
      <c r="CB60" s="1">
        <v>2.4321120000000002E-2</v>
      </c>
      <c r="CC60" s="1">
        <v>6.4827279999999998</v>
      </c>
      <c r="CD60">
        <v>0.91435409999999995</v>
      </c>
      <c r="CE60">
        <v>13.6724</v>
      </c>
      <c r="CF60" s="1">
        <v>2.654598E-2</v>
      </c>
      <c r="CG60" s="1">
        <v>7.0881319999999999</v>
      </c>
      <c r="CH60">
        <v>0.90777669999999999</v>
      </c>
      <c r="CI60">
        <v>13.89569</v>
      </c>
      <c r="CJ60" s="1">
        <v>2.961308E-2</v>
      </c>
      <c r="CK60" s="1">
        <v>7.9756299999999998</v>
      </c>
      <c r="CL60">
        <v>0.90070640000000002</v>
      </c>
      <c r="CM60">
        <v>13.71161</v>
      </c>
      <c r="CN60" s="1">
        <v>3.0144750000000001E-2</v>
      </c>
      <c r="CO60" s="1">
        <v>8.1999650000000006</v>
      </c>
      <c r="CP60">
        <v>0.89336380000000004</v>
      </c>
      <c r="CQ60">
        <v>13.239280000000001</v>
      </c>
      <c r="CR60" s="1">
        <v>2.8576850000000001E-2</v>
      </c>
      <c r="CS60" s="1">
        <v>7.8429279999999997</v>
      </c>
      <c r="CT60">
        <v>0.88577269999999997</v>
      </c>
      <c r="CU60">
        <v>12.60472</v>
      </c>
      <c r="CV60" s="1">
        <v>2.6287959999999999E-2</v>
      </c>
      <c r="CW60" s="1">
        <v>7.2764480000000002</v>
      </c>
      <c r="CX60">
        <v>0.87795199999999995</v>
      </c>
      <c r="CY60">
        <v>11.93351</v>
      </c>
      <c r="CZ60" s="1">
        <v>2.3698139999999999E-2</v>
      </c>
      <c r="DA60" s="1">
        <v>6.6157769999999996</v>
      </c>
      <c r="DB60">
        <v>0.86999789999999999</v>
      </c>
      <c r="DC60">
        <v>11.9009</v>
      </c>
      <c r="DD60" s="1">
        <v>2.121528E-2</v>
      </c>
      <c r="DE60" s="1">
        <v>5.9729380000000001</v>
      </c>
      <c r="DF60">
        <v>0.86192150000000001</v>
      </c>
      <c r="DG60">
        <v>12.029629999999999</v>
      </c>
      <c r="DH60" s="1">
        <v>1.8919769999999999E-2</v>
      </c>
      <c r="DI60" s="1">
        <v>5.3734039999999998</v>
      </c>
      <c r="DJ60">
        <v>0.85403370000000001</v>
      </c>
      <c r="DK60">
        <v>12.25498</v>
      </c>
      <c r="DL60" s="1">
        <v>1.678673E-2</v>
      </c>
      <c r="DM60" s="1">
        <v>4.8090919999999997</v>
      </c>
      <c r="DN60">
        <v>0.84633449999999999</v>
      </c>
      <c r="DO60">
        <v>12.73277</v>
      </c>
      <c r="DP60" s="1">
        <v>1.487175E-2</v>
      </c>
      <c r="DQ60" s="1">
        <v>4.2965720000000003</v>
      </c>
      <c r="DR60">
        <v>0.83840950000000003</v>
      </c>
      <c r="DS60">
        <v>12.88739</v>
      </c>
      <c r="DT60" s="1">
        <v>1.324226E-2</v>
      </c>
      <c r="DU60" s="1">
        <v>3.8584010000000002</v>
      </c>
      <c r="DV60">
        <v>0.83018550000000002</v>
      </c>
      <c r="DW60">
        <v>12.536849999999999</v>
      </c>
      <c r="DX60" s="1">
        <v>1.178214E-2</v>
      </c>
      <c r="DY60" s="1">
        <v>3.4654980000000002</v>
      </c>
      <c r="DZ60">
        <v>0.82204410000000006</v>
      </c>
      <c r="EA60">
        <v>11.97997</v>
      </c>
      <c r="EB60" s="1">
        <v>1.037866E-2</v>
      </c>
      <c r="EC60" s="1">
        <v>3.080781</v>
      </c>
      <c r="ED60">
        <v>0.8138204</v>
      </c>
      <c r="EE60">
        <v>11.56978</v>
      </c>
      <c r="EF60" s="1">
        <v>9.1273389999999999E-3</v>
      </c>
      <c r="EG60" s="1">
        <v>2.7338239999999998</v>
      </c>
      <c r="EH60">
        <v>0.805427</v>
      </c>
      <c r="EI60">
        <v>12.014810000000001</v>
      </c>
      <c r="EJ60" s="1">
        <v>8.0251139999999999E-3</v>
      </c>
      <c r="EK60" s="1">
        <v>2.4254669999999998</v>
      </c>
      <c r="EL60">
        <v>0.79679489999999997</v>
      </c>
      <c r="EM60">
        <v>12.632339999999999</v>
      </c>
      <c r="EN60" s="1">
        <v>7.0583010000000003E-3</v>
      </c>
      <c r="EO60" s="1">
        <v>2.1536</v>
      </c>
      <c r="EP60">
        <v>0.78838059999999999</v>
      </c>
      <c r="EQ60">
        <v>13.48518</v>
      </c>
      <c r="ER60" s="1">
        <v>6.1866309999999997E-3</v>
      </c>
      <c r="ES60" s="1">
        <v>1.9051610000000001</v>
      </c>
      <c r="ET60">
        <v>0.78021750000000001</v>
      </c>
      <c r="EU60">
        <v>14.782159999999999</v>
      </c>
      <c r="EV60" s="1">
        <v>5.4131780000000003E-3</v>
      </c>
      <c r="EW60" s="1">
        <v>1.681575</v>
      </c>
      <c r="EX60">
        <v>0.7718372</v>
      </c>
      <c r="EY60">
        <v>15.43324</v>
      </c>
      <c r="EZ60" s="1">
        <v>4.7450560000000001E-3</v>
      </c>
      <c r="FA60" s="1">
        <v>1.4871529999999999</v>
      </c>
      <c r="FB60">
        <v>0.76320180000000004</v>
      </c>
      <c r="FC60">
        <v>14.9833</v>
      </c>
      <c r="FD60" s="1">
        <v>4.1626989999999997E-3</v>
      </c>
      <c r="FE60" s="1">
        <v>1.3168340000000001</v>
      </c>
      <c r="FF60">
        <v>0.75408489999999995</v>
      </c>
      <c r="FG60">
        <v>14.265840000000001</v>
      </c>
      <c r="FH60" s="1">
        <v>3.6346740000000001E-3</v>
      </c>
      <c r="FI60" s="1">
        <v>1.161645</v>
      </c>
      <c r="FJ60">
        <v>0.74494539999999998</v>
      </c>
      <c r="FK60">
        <v>13.577970000000001</v>
      </c>
      <c r="FL60" s="1">
        <v>3.1475769999999999E-3</v>
      </c>
      <c r="FM60" s="1">
        <v>1.0164489999999999</v>
      </c>
      <c r="FN60">
        <v>0.73651049999999996</v>
      </c>
      <c r="FO60">
        <v>13.662839999999999</v>
      </c>
      <c r="FP60" s="1">
        <v>2.7048720000000001E-3</v>
      </c>
      <c r="FQ60" s="1">
        <v>0.88184589999999996</v>
      </c>
      <c r="FR60">
        <v>0.72984179999999999</v>
      </c>
      <c r="FS60">
        <v>13.879110000000001</v>
      </c>
      <c r="FT60" s="1">
        <v>2.3156729999999999E-3</v>
      </c>
      <c r="FU60" s="1">
        <v>0.76036009999999998</v>
      </c>
      <c r="FV60">
        <v>0.72490600000000005</v>
      </c>
      <c r="FW60">
        <v>14.202680000000001</v>
      </c>
      <c r="FX60" s="1">
        <v>1.9521639999999999E-3</v>
      </c>
      <c r="FY60" s="1">
        <v>0.64471199999999995</v>
      </c>
      <c r="FZ60">
        <v>0.72164010000000001</v>
      </c>
      <c r="GA60">
        <v>15.09972</v>
      </c>
      <c r="GB60" s="1">
        <v>1.5361260000000001E-3</v>
      </c>
      <c r="GC60" s="1">
        <v>0.51019559999999997</v>
      </c>
      <c r="GD60">
        <v>0.71948449999999997</v>
      </c>
      <c r="GE60">
        <v>15.613569999999999</v>
      </c>
      <c r="GF60" s="1">
        <v>1.1059990000000001E-3</v>
      </c>
      <c r="GG60" s="1">
        <v>0.3685967</v>
      </c>
      <c r="GH60">
        <v>0.71788600000000002</v>
      </c>
      <c r="GI60">
        <v>15.445209999999999</v>
      </c>
      <c r="GJ60" s="1">
        <v>7.7171230000000002E-4</v>
      </c>
      <c r="GK60" s="1">
        <v>0.25701580000000002</v>
      </c>
      <c r="GL60">
        <v>0.71658679999999997</v>
      </c>
      <c r="GM60">
        <v>14.928520000000001</v>
      </c>
      <c r="GN60" s="1">
        <v>5.6209320000000001E-4</v>
      </c>
      <c r="GO60" s="1">
        <v>0.18650459999999999</v>
      </c>
      <c r="GP60">
        <v>0.71542300000000003</v>
      </c>
      <c r="GQ60">
        <v>14.157690000000001</v>
      </c>
      <c r="GR60" s="1">
        <v>4.4187529999999999E-4</v>
      </c>
      <c r="GS60" s="1">
        <v>0.14593709999999999</v>
      </c>
      <c r="GT60">
        <v>0.71444390000000002</v>
      </c>
      <c r="GU60">
        <v>13.41484</v>
      </c>
      <c r="GV60" s="1">
        <v>3.7158420000000001E-4</v>
      </c>
      <c r="GW60" s="1">
        <v>0.1222139</v>
      </c>
      <c r="GX60">
        <v>0.71367199999999997</v>
      </c>
      <c r="GY60">
        <v>13.37945</v>
      </c>
      <c r="GZ60" s="1">
        <v>3.2707029999999999E-4</v>
      </c>
      <c r="HA60" s="1">
        <v>0.1072013</v>
      </c>
      <c r="HB60">
        <v>0.71319739999999998</v>
      </c>
      <c r="HC60">
        <v>13.38603</v>
      </c>
      <c r="HD60" s="1">
        <v>2.935433E-4</v>
      </c>
      <c r="HE60" s="1">
        <v>9.5951869999999995E-2</v>
      </c>
      <c r="HF60">
        <v>0.71294270000000004</v>
      </c>
      <c r="HG60">
        <v>13.5626</v>
      </c>
      <c r="HH60" s="1">
        <v>2.587073E-4</v>
      </c>
      <c r="HI60" s="1">
        <v>8.4424410000000005E-2</v>
      </c>
      <c r="HJ60">
        <v>0.71280069999999995</v>
      </c>
      <c r="HK60">
        <v>13.44965</v>
      </c>
      <c r="HL60" s="1">
        <v>2.2268710000000001E-4</v>
      </c>
      <c r="HM60" s="1">
        <v>7.2463340000000001E-2</v>
      </c>
      <c r="HN60">
        <v>0.71274689999999996</v>
      </c>
      <c r="HO60">
        <v>13.371869999999999</v>
      </c>
      <c r="HP60" s="1">
        <v>1.935657E-4</v>
      </c>
      <c r="HQ60" s="1">
        <v>6.2711740000000002E-2</v>
      </c>
      <c r="HR60">
        <v>0.71272590000000002</v>
      </c>
      <c r="HS60">
        <v>13.133150000000001</v>
      </c>
      <c r="HT60">
        <v>1.733052E-4</v>
      </c>
      <c r="HU60" s="1">
        <v>5.5887069999999997E-2</v>
      </c>
      <c r="HV60">
        <v>0.71269539999999998</v>
      </c>
      <c r="HW60">
        <v>12.45299</v>
      </c>
      <c r="HX60">
        <v>1.5922970000000001E-4</v>
      </c>
      <c r="HY60" s="1">
        <v>5.1121569999999998E-2</v>
      </c>
      <c r="HZ60">
        <v>0.71273679999999995</v>
      </c>
      <c r="IA60">
        <v>11.809469999999999</v>
      </c>
      <c r="IB60">
        <v>1.487669E-4</v>
      </c>
      <c r="IC60" s="1">
        <v>4.7563519999999998E-2</v>
      </c>
      <c r="ID60">
        <v>0.71283050000000003</v>
      </c>
      <c r="IE60">
        <v>11.849880000000001</v>
      </c>
      <c r="IF60">
        <v>1.4040910000000001E-4</v>
      </c>
      <c r="IG60" s="1">
        <v>4.4705399999999999E-2</v>
      </c>
      <c r="IH60">
        <v>0.71303589999999994</v>
      </c>
      <c r="II60">
        <v>12.214639999999999</v>
      </c>
      <c r="IJ60">
        <v>1.3267800000000001E-4</v>
      </c>
      <c r="IK60" s="1">
        <v>4.2085619999999997E-2</v>
      </c>
      <c r="IL60">
        <v>0.71328380000000002</v>
      </c>
      <c r="IM60">
        <v>12.845610000000001</v>
      </c>
      <c r="IN60">
        <v>1.2360029999999999E-4</v>
      </c>
      <c r="IO60">
        <v>3.9089690000000003E-2</v>
      </c>
      <c r="IP60">
        <v>0.71359810000000001</v>
      </c>
      <c r="IQ60">
        <v>12.94656</v>
      </c>
      <c r="IR60">
        <v>1.1380629999999999E-4</v>
      </c>
      <c r="IS60">
        <v>3.587655E-2</v>
      </c>
      <c r="IT60">
        <v>0.71394310000000005</v>
      </c>
      <c r="IU60">
        <v>12.778079999999999</v>
      </c>
      <c r="IV60">
        <v>1.052801E-4</v>
      </c>
      <c r="IW60">
        <v>3.3068130000000001E-2</v>
      </c>
      <c r="IX60">
        <v>0.71428199999999997</v>
      </c>
      <c r="IY60">
        <v>12.69619</v>
      </c>
      <c r="IZ60">
        <v>9.8616510000000001E-5</v>
      </c>
      <c r="JA60">
        <v>3.086765E-2</v>
      </c>
      <c r="JB60">
        <v>0.71462510000000001</v>
      </c>
      <c r="JC60">
        <v>12.377409999999999</v>
      </c>
      <c r="JD60">
        <v>9.3345379999999994E-5</v>
      </c>
      <c r="JE60">
        <v>2.9129510000000001E-2</v>
      </c>
      <c r="JF60">
        <v>0.7149413</v>
      </c>
      <c r="JG60">
        <v>12.48387</v>
      </c>
      <c r="JH60">
        <v>8.8890409999999999E-5</v>
      </c>
      <c r="JI60">
        <v>2.7672209999999999E-2</v>
      </c>
      <c r="JJ60">
        <v>0.71519259999999996</v>
      </c>
      <c r="JK60">
        <v>12.699120000000001</v>
      </c>
      <c r="JL60">
        <v>8.5002989999999998E-5</v>
      </c>
      <c r="JM60">
        <v>2.6405060000000001E-2</v>
      </c>
      <c r="JN60">
        <v>0.71535420000000005</v>
      </c>
      <c r="JO60">
        <v>12.88775</v>
      </c>
      <c r="JP60">
        <v>8.187948E-5</v>
      </c>
      <c r="JQ60">
        <v>2.538468E-2</v>
      </c>
      <c r="JR60">
        <v>0.71544249999999998</v>
      </c>
      <c r="JS60">
        <v>13.65498</v>
      </c>
      <c r="JT60">
        <v>8.0378360000000007E-5</v>
      </c>
      <c r="JU60">
        <v>2.486673E-2</v>
      </c>
      <c r="JV60">
        <v>0.71547689999999997</v>
      </c>
      <c r="JW60">
        <v>14.23443</v>
      </c>
      <c r="JX60">
        <v>7.9984860000000005E-5</v>
      </c>
      <c r="JY60">
        <v>2.4715569999999999E-2</v>
      </c>
      <c r="JZ60">
        <v>0.71551489999999995</v>
      </c>
      <c r="KA60">
        <v>13.94877</v>
      </c>
      <c r="KB60">
        <v>7.9183010000000005E-5</v>
      </c>
      <c r="KC60">
        <v>2.4455419999999999E-2</v>
      </c>
      <c r="KD60">
        <v>0.71552459999999996</v>
      </c>
      <c r="KE60">
        <v>13.42008</v>
      </c>
      <c r="KF60">
        <v>7.7445659999999993E-5</v>
      </c>
      <c r="KG60">
        <v>2.3916349999999999E-2</v>
      </c>
      <c r="KH60">
        <v>0.71550179999999997</v>
      </c>
      <c r="KI60">
        <v>12.8291</v>
      </c>
      <c r="KJ60">
        <v>7.5074570000000006E-5</v>
      </c>
      <c r="KK60">
        <v>2.318071E-2</v>
      </c>
      <c r="KL60">
        <v>0.71545449999999999</v>
      </c>
      <c r="KM60">
        <v>13.02838</v>
      </c>
      <c r="KN60">
        <v>7.2330320000000002E-5</v>
      </c>
      <c r="KO60">
        <v>2.2330369999999999E-2</v>
      </c>
      <c r="KP60">
        <v>0.71525059999999996</v>
      </c>
      <c r="KQ60">
        <v>13.46461</v>
      </c>
      <c r="KR60">
        <v>6.9516410000000005E-5</v>
      </c>
      <c r="KS60">
        <v>2.1464259999999999E-2</v>
      </c>
      <c r="KT60">
        <v>0.71488799999999997</v>
      </c>
      <c r="KU60">
        <v>14.052110000000001</v>
      </c>
      <c r="KV60">
        <v>6.7318449999999999E-5</v>
      </c>
      <c r="KW60">
        <v>2.0777589999999999E-2</v>
      </c>
      <c r="KX60">
        <v>0.71436270000000002</v>
      </c>
      <c r="KY60">
        <v>14.949540000000001</v>
      </c>
      <c r="KZ60">
        <v>6.7167859999999995E-5</v>
      </c>
      <c r="LA60">
        <v>2.0715379999999999E-2</v>
      </c>
      <c r="LB60">
        <v>0.71373880000000001</v>
      </c>
      <c r="LC60">
        <v>15.40631</v>
      </c>
      <c r="LD60">
        <v>6.8408379999999999E-5</v>
      </c>
      <c r="LE60">
        <v>2.111246E-2</v>
      </c>
      <c r="LF60">
        <v>0.71307489999999996</v>
      </c>
      <c r="LG60">
        <v>15.18366</v>
      </c>
      <c r="LH60">
        <v>6.8909440000000004E-5</v>
      </c>
      <c r="LI60">
        <v>2.1304070000000001E-2</v>
      </c>
      <c r="LJ60">
        <v>0.71239269999999999</v>
      </c>
      <c r="LK60">
        <v>14.67277</v>
      </c>
      <c r="LL60">
        <v>6.803798E-5</v>
      </c>
      <c r="LM60">
        <v>2.1071949999999999E-2</v>
      </c>
      <c r="LN60">
        <v>0.71169629999999995</v>
      </c>
      <c r="LO60">
        <v>13.916969999999999</v>
      </c>
      <c r="LP60">
        <v>6.6175429999999999E-5</v>
      </c>
      <c r="LQ60">
        <v>2.0527690000000001E-2</v>
      </c>
      <c r="LR60">
        <v>0.71106219999999998</v>
      </c>
      <c r="LS60">
        <v>13.894920000000001</v>
      </c>
      <c r="LT60">
        <v>6.379101E-5</v>
      </c>
      <c r="LU60">
        <v>1.981378E-2</v>
      </c>
      <c r="LV60">
        <v>0.71054240000000002</v>
      </c>
      <c r="LW60">
        <v>14.074730000000001</v>
      </c>
      <c r="LX60">
        <v>6.125545E-5</v>
      </c>
      <c r="LY60">
        <v>1.9045079999999999E-2</v>
      </c>
      <c r="LZ60">
        <v>0.71022640000000004</v>
      </c>
      <c r="MA60">
        <v>14.531459999999999</v>
      </c>
      <c r="MB60">
        <v>5.8373669999999998E-5</v>
      </c>
      <c r="MC60">
        <v>1.817131E-2</v>
      </c>
      <c r="MD60">
        <v>0.71005229999999997</v>
      </c>
      <c r="ME60">
        <v>15.28105</v>
      </c>
      <c r="MF60">
        <v>5.4198520000000001E-5</v>
      </c>
      <c r="MG60">
        <v>1.6899689999999998E-2</v>
      </c>
      <c r="MH60">
        <v>0.70993320000000004</v>
      </c>
      <c r="MI60">
        <v>15.714880000000001</v>
      </c>
      <c r="MJ60">
        <v>4.9152769999999999E-5</v>
      </c>
      <c r="MK60">
        <v>1.53382E-2</v>
      </c>
      <c r="ML60">
        <v>0.7099105</v>
      </c>
      <c r="MM60">
        <v>15.400880000000001</v>
      </c>
      <c r="MN60">
        <v>4.4748649999999997E-5</v>
      </c>
      <c r="MO60">
        <v>1.395771E-2</v>
      </c>
      <c r="MP60">
        <v>0.70989040000000003</v>
      </c>
      <c r="MQ60">
        <v>14.750170000000001</v>
      </c>
      <c r="MR60">
        <v>4.1519079999999999E-5</v>
      </c>
      <c r="MS60">
        <v>1.2941319999999999E-2</v>
      </c>
      <c r="MT60">
        <v>0.70989219999999997</v>
      </c>
      <c r="MU60">
        <v>13.877750000000001</v>
      </c>
      <c r="MV60">
        <v>3.9199699999999997E-5</v>
      </c>
      <c r="MW60">
        <v>1.2211919999999999E-2</v>
      </c>
      <c r="MX60">
        <v>0.70997569999999999</v>
      </c>
      <c r="MY60">
        <v>13.59578</v>
      </c>
      <c r="MZ60">
        <v>3.7398950000000002E-5</v>
      </c>
      <c r="NA60">
        <v>1.16469E-2</v>
      </c>
      <c r="NB60">
        <v>0.71027969999999996</v>
      </c>
      <c r="NC60">
        <v>12.843360000000001</v>
      </c>
      <c r="ND60">
        <v>3.5886349999999999E-5</v>
      </c>
      <c r="NE60">
        <v>1.1168600000000001E-2</v>
      </c>
      <c r="NF60">
        <v>0.71086190000000005</v>
      </c>
      <c r="NG60">
        <v>12.99113</v>
      </c>
      <c r="NH60">
        <v>3.4134719999999998E-5</v>
      </c>
      <c r="NI60">
        <v>1.062484E-2</v>
      </c>
      <c r="NJ60">
        <v>0.71163310000000002</v>
      </c>
      <c r="NK60">
        <v>13.733739999999999</v>
      </c>
      <c r="NL60">
        <v>3.0866520000000001E-5</v>
      </c>
      <c r="NM60">
        <v>9.6214300000000003E-3</v>
      </c>
      <c r="NN60">
        <v>0.71256180000000002</v>
      </c>
      <c r="NO60">
        <v>14.11238</v>
      </c>
      <c r="NP60">
        <v>2.6499209999999999E-5</v>
      </c>
      <c r="NQ60">
        <v>8.2583420000000001E-3</v>
      </c>
      <c r="NR60">
        <v>0.71356580000000003</v>
      </c>
      <c r="NS60">
        <v>13.955579999999999</v>
      </c>
      <c r="NT60">
        <v>2.2795349999999999E-5</v>
      </c>
      <c r="NU60">
        <v>7.0848359999999997E-3</v>
      </c>
      <c r="NV60">
        <v>0.71459349999999999</v>
      </c>
      <c r="NW60">
        <v>13.564859999999999</v>
      </c>
      <c r="NX60">
        <v>2.037669E-5</v>
      </c>
      <c r="NY60">
        <v>6.3112259999999996E-3</v>
      </c>
      <c r="NZ60">
        <v>0.71564000000000005</v>
      </c>
      <c r="OA60">
        <v>13.26768</v>
      </c>
      <c r="OB60">
        <v>1.8942560000000001E-5</v>
      </c>
      <c r="OC60">
        <v>5.8491029999999996E-3</v>
      </c>
      <c r="OD60">
        <v>0.71655360000000001</v>
      </c>
      <c r="OE60">
        <v>13.80696</v>
      </c>
      <c r="OF60">
        <v>1.8025340000000001E-5</v>
      </c>
      <c r="OG60">
        <v>5.5533550000000003E-3</v>
      </c>
      <c r="OH60">
        <v>0.71719350000000004</v>
      </c>
      <c r="OI60">
        <v>14.50501</v>
      </c>
      <c r="OJ60">
        <v>1.7348980000000001E-5</v>
      </c>
      <c r="OK60">
        <v>5.3357029999999998E-3</v>
      </c>
    </row>
    <row r="61" spans="1:401" x14ac:dyDescent="0.35">
      <c r="A61">
        <v>64</v>
      </c>
      <c r="B61" t="s">
        <v>4</v>
      </c>
      <c r="C61" t="s">
        <v>24</v>
      </c>
      <c r="D61" t="s">
        <v>66</v>
      </c>
      <c r="E61">
        <v>893.70410000000004</v>
      </c>
      <c r="F61">
        <v>1.2074670000000001</v>
      </c>
      <c r="G61">
        <v>12.94173</v>
      </c>
      <c r="H61" s="1">
        <v>1.1698599999999999E-8</v>
      </c>
      <c r="I61" s="1">
        <v>3.045918E-6</v>
      </c>
      <c r="J61">
        <v>1.205478</v>
      </c>
      <c r="K61">
        <v>13.209339999999999</v>
      </c>
      <c r="L61">
        <v>7.5910549999999999</v>
      </c>
      <c r="M61">
        <v>1526.393</v>
      </c>
      <c r="N61">
        <v>1.2032480000000001</v>
      </c>
      <c r="O61">
        <v>13.85657</v>
      </c>
      <c r="P61">
        <v>186.22550000000001</v>
      </c>
      <c r="Q61">
        <v>46615.5</v>
      </c>
      <c r="R61">
        <v>1.2011540000000001</v>
      </c>
      <c r="S61">
        <v>14.5907</v>
      </c>
      <c r="T61">
        <v>96.174729999999997</v>
      </c>
      <c r="U61">
        <v>27137.99</v>
      </c>
      <c r="V61">
        <v>1.199071</v>
      </c>
      <c r="W61">
        <v>15.407500000000001</v>
      </c>
      <c r="X61">
        <v>8.0897509999999997</v>
      </c>
      <c r="Y61">
        <v>2451.7640000000001</v>
      </c>
      <c r="Z61">
        <v>1.1971130000000001</v>
      </c>
      <c r="AA61">
        <v>15.75638</v>
      </c>
      <c r="AB61">
        <v>0.32483820000000002</v>
      </c>
      <c r="AC61">
        <v>99.06232</v>
      </c>
      <c r="AD61">
        <v>1.194976</v>
      </c>
      <c r="AE61">
        <v>15.174160000000001</v>
      </c>
      <c r="AF61">
        <v>7.1150809999999995E-2</v>
      </c>
      <c r="AG61">
        <v>19.011869999999998</v>
      </c>
      <c r="AH61">
        <v>1.192461</v>
      </c>
      <c r="AI61">
        <v>14.335330000000001</v>
      </c>
      <c r="AJ61" s="1">
        <v>5.8949420000000002E-2</v>
      </c>
      <c r="AK61">
        <v>15.54078</v>
      </c>
      <c r="AL61">
        <v>1.1896869999999999</v>
      </c>
      <c r="AM61">
        <v>13.55189</v>
      </c>
      <c r="AN61" s="1">
        <v>5.2596110000000001E-2</v>
      </c>
      <c r="AO61" s="1">
        <v>13.88043</v>
      </c>
      <c r="AP61">
        <v>1.1869609999999999</v>
      </c>
      <c r="AQ61">
        <v>13.442170000000001</v>
      </c>
      <c r="AR61" s="1">
        <v>4.7057929999999998E-2</v>
      </c>
      <c r="AS61" s="1">
        <v>12.43783</v>
      </c>
      <c r="AT61">
        <v>1.18401</v>
      </c>
      <c r="AU61">
        <v>13.98963</v>
      </c>
      <c r="AV61" s="1">
        <v>4.266648E-2</v>
      </c>
      <c r="AW61" s="1">
        <v>11.28787</v>
      </c>
      <c r="AX61">
        <v>1.18089</v>
      </c>
      <c r="AY61">
        <v>14.79602</v>
      </c>
      <c r="AZ61" s="1">
        <v>3.9796749999999999E-2</v>
      </c>
      <c r="BA61" s="1">
        <v>10.535349999999999</v>
      </c>
      <c r="BB61">
        <v>1.1776740000000001</v>
      </c>
      <c r="BC61">
        <v>15.63133</v>
      </c>
      <c r="BD61" s="1">
        <v>3.7589129999999998E-2</v>
      </c>
      <c r="BE61" s="1">
        <v>9.9723780000000009</v>
      </c>
      <c r="BF61">
        <v>1.1744559999999999</v>
      </c>
      <c r="BG61">
        <v>15.960380000000001</v>
      </c>
      <c r="BH61" s="1">
        <v>3.5207380000000003E-2</v>
      </c>
      <c r="BI61" s="1">
        <v>9.3643929999999997</v>
      </c>
      <c r="BJ61">
        <v>1.1712100000000001</v>
      </c>
      <c r="BK61">
        <v>15.466850000000001</v>
      </c>
      <c r="BL61" s="1">
        <v>3.2706449999999998E-2</v>
      </c>
      <c r="BM61" s="1">
        <v>8.7201249999999995</v>
      </c>
      <c r="BN61">
        <v>1.1678599999999999</v>
      </c>
      <c r="BO61">
        <v>14.61472</v>
      </c>
      <c r="BP61" s="1">
        <v>3.0244799999999999E-2</v>
      </c>
      <c r="BQ61" s="1">
        <v>8.0822219999999998</v>
      </c>
      <c r="BR61">
        <v>1.1642969999999999</v>
      </c>
      <c r="BS61">
        <v>13.732150000000001</v>
      </c>
      <c r="BT61" s="1">
        <v>2.797854E-2</v>
      </c>
      <c r="BU61" s="1">
        <v>7.4938130000000003</v>
      </c>
      <c r="BV61">
        <v>1.159764</v>
      </c>
      <c r="BW61">
        <v>13.3529</v>
      </c>
      <c r="BX61" s="1">
        <v>2.5800859999999998E-2</v>
      </c>
      <c r="BY61" s="1">
        <v>6.9335420000000001</v>
      </c>
      <c r="BZ61">
        <v>1.153592</v>
      </c>
      <c r="CA61">
        <v>13.32798</v>
      </c>
      <c r="CB61" s="1">
        <v>2.432716E-2</v>
      </c>
      <c r="CC61" s="1">
        <v>6.5465960000000001</v>
      </c>
      <c r="CD61">
        <v>1.145891</v>
      </c>
      <c r="CE61">
        <v>13.6638</v>
      </c>
      <c r="CF61" s="1">
        <v>2.6294100000000001E-2</v>
      </c>
      <c r="CG61" s="1">
        <v>7.0683619999999996</v>
      </c>
      <c r="CH61">
        <v>1.137222</v>
      </c>
      <c r="CI61">
        <v>13.898580000000001</v>
      </c>
      <c r="CJ61" s="1">
        <v>2.9453210000000001E-2</v>
      </c>
      <c r="CK61" s="1">
        <v>7.9898939999999996</v>
      </c>
      <c r="CL61">
        <v>1.1278999999999999</v>
      </c>
      <c r="CM61">
        <v>13.73354</v>
      </c>
      <c r="CN61" s="1">
        <v>3.018096E-2</v>
      </c>
      <c r="CO61" s="1">
        <v>8.2839019999999994</v>
      </c>
      <c r="CP61">
        <v>1.118269</v>
      </c>
      <c r="CQ61">
        <v>13.28389</v>
      </c>
      <c r="CR61" s="1">
        <v>2.8708379999999999E-2</v>
      </c>
      <c r="CS61" s="1">
        <v>7.9576960000000003</v>
      </c>
      <c r="CT61">
        <v>1.108306</v>
      </c>
      <c r="CU61">
        <v>12.65804</v>
      </c>
      <c r="CV61" s="1">
        <v>2.6455880000000001E-2</v>
      </c>
      <c r="CW61" s="1">
        <v>7.3991699999999998</v>
      </c>
      <c r="CX61">
        <v>1.0980890000000001</v>
      </c>
      <c r="CY61">
        <v>11.98978</v>
      </c>
      <c r="CZ61" s="1">
        <v>2.3876029999999999E-2</v>
      </c>
      <c r="DA61" s="1">
        <v>6.7367319999999999</v>
      </c>
      <c r="DB61">
        <v>1.0877289999999999</v>
      </c>
      <c r="DC61">
        <v>11.92272</v>
      </c>
      <c r="DD61" s="1">
        <v>2.1381460000000001E-2</v>
      </c>
      <c r="DE61" s="1">
        <v>6.0847930000000003</v>
      </c>
      <c r="DF61">
        <v>1.0771999999999999</v>
      </c>
      <c r="DG61">
        <v>12.04608</v>
      </c>
      <c r="DH61" s="1">
        <v>1.9076139999999998E-2</v>
      </c>
      <c r="DI61" s="1">
        <v>5.4769370000000004</v>
      </c>
      <c r="DJ61">
        <v>1.067005</v>
      </c>
      <c r="DK61">
        <v>12.254989999999999</v>
      </c>
      <c r="DL61" s="1">
        <v>1.6932949999999999E-2</v>
      </c>
      <c r="DM61" s="1">
        <v>4.9039970000000004</v>
      </c>
      <c r="DN61">
        <v>1.056738</v>
      </c>
      <c r="DO61">
        <v>12.7195</v>
      </c>
      <c r="DP61" s="1">
        <v>1.500081E-2</v>
      </c>
      <c r="DQ61" s="1">
        <v>4.3819239999999997</v>
      </c>
      <c r="DR61">
        <v>1.0462769999999999</v>
      </c>
      <c r="DS61">
        <v>12.892429999999999</v>
      </c>
      <c r="DT61" s="1">
        <v>1.335073E-2</v>
      </c>
      <c r="DU61" s="1">
        <v>3.9326300000000001</v>
      </c>
      <c r="DV61">
        <v>1.0355099999999999</v>
      </c>
      <c r="DW61">
        <v>12.572469999999999</v>
      </c>
      <c r="DX61" s="1">
        <v>1.1887790000000001E-2</v>
      </c>
      <c r="DY61" s="1">
        <v>3.5350470000000001</v>
      </c>
      <c r="DZ61">
        <v>1.0248980000000001</v>
      </c>
      <c r="EA61">
        <v>12.02169</v>
      </c>
      <c r="EB61" s="1">
        <v>1.0477719999999999E-2</v>
      </c>
      <c r="EC61" s="1">
        <v>3.1445080000000001</v>
      </c>
      <c r="ED61">
        <v>1.014229</v>
      </c>
      <c r="EE61">
        <v>11.609019999999999</v>
      </c>
      <c r="EF61" s="1">
        <v>9.2167159999999998E-3</v>
      </c>
      <c r="EG61" s="1">
        <v>2.7909060000000001</v>
      </c>
      <c r="EH61">
        <v>1.0033460000000001</v>
      </c>
      <c r="EI61">
        <v>12.031459999999999</v>
      </c>
      <c r="EJ61" s="1">
        <v>8.1031899999999997E-3</v>
      </c>
      <c r="EK61" s="1">
        <v>2.4759669999999998</v>
      </c>
      <c r="EL61">
        <v>0.99225350000000001</v>
      </c>
      <c r="EM61">
        <v>12.64852</v>
      </c>
      <c r="EN61" s="1">
        <v>7.1292209999999998E-3</v>
      </c>
      <c r="EO61" s="1">
        <v>2.1988470000000002</v>
      </c>
      <c r="EP61">
        <v>0.98122609999999999</v>
      </c>
      <c r="EQ61">
        <v>13.46625</v>
      </c>
      <c r="ER61" s="1">
        <v>6.251454E-3</v>
      </c>
      <c r="ES61" s="1">
        <v>1.946037</v>
      </c>
      <c r="ET61">
        <v>0.97057009999999999</v>
      </c>
      <c r="EU61">
        <v>14.735390000000001</v>
      </c>
      <c r="EV61" s="1">
        <v>5.4707289999999997E-3</v>
      </c>
      <c r="EW61" s="1">
        <v>1.7178249999999999</v>
      </c>
      <c r="EX61">
        <v>0.95972159999999995</v>
      </c>
      <c r="EY61">
        <v>15.43174</v>
      </c>
      <c r="EZ61" s="1">
        <v>4.7949860000000002E-3</v>
      </c>
      <c r="FA61" s="1">
        <v>1.518535</v>
      </c>
      <c r="FB61">
        <v>0.9485711</v>
      </c>
      <c r="FC61">
        <v>15.030659999999999</v>
      </c>
      <c r="FD61" s="1">
        <v>4.2073889999999997E-3</v>
      </c>
      <c r="FE61" s="1">
        <v>1.344473</v>
      </c>
      <c r="FF61">
        <v>0.93684860000000003</v>
      </c>
      <c r="FG61">
        <v>14.329319999999999</v>
      </c>
      <c r="FH61" s="1">
        <v>3.676215E-3</v>
      </c>
      <c r="FI61" s="1">
        <v>1.186739</v>
      </c>
      <c r="FJ61">
        <v>0.92511429999999995</v>
      </c>
      <c r="FK61">
        <v>13.6532</v>
      </c>
      <c r="FL61" s="1">
        <v>3.1866809999999998E-3</v>
      </c>
      <c r="FM61" s="1">
        <v>1.0394570000000001</v>
      </c>
      <c r="FN61">
        <v>0.91420020000000002</v>
      </c>
      <c r="FO61">
        <v>13.735749999999999</v>
      </c>
      <c r="FP61" s="1">
        <v>2.7406790000000002E-3</v>
      </c>
      <c r="FQ61" s="1">
        <v>0.90244029999999997</v>
      </c>
      <c r="FR61">
        <v>0.90537069999999997</v>
      </c>
      <c r="FS61">
        <v>13.96022</v>
      </c>
      <c r="FT61" s="1">
        <v>2.3477630000000001E-3</v>
      </c>
      <c r="FU61" s="1">
        <v>0.77855909999999995</v>
      </c>
      <c r="FV61">
        <v>0.89887019999999995</v>
      </c>
      <c r="FW61">
        <v>14.241160000000001</v>
      </c>
      <c r="FX61" s="1">
        <v>1.9857469999999999E-3</v>
      </c>
      <c r="FY61" s="1">
        <v>0.66239320000000002</v>
      </c>
      <c r="FZ61">
        <v>0.89459060000000001</v>
      </c>
      <c r="GA61">
        <v>15.076409999999999</v>
      </c>
      <c r="GB61" s="1">
        <v>1.5760150000000001E-3</v>
      </c>
      <c r="GC61" s="1">
        <v>0.529474</v>
      </c>
      <c r="GD61">
        <v>0.8918412</v>
      </c>
      <c r="GE61">
        <v>15.603009999999999</v>
      </c>
      <c r="GF61" s="1">
        <v>1.1428670000000001E-3</v>
      </c>
      <c r="GG61" s="1">
        <v>0.38594390000000001</v>
      </c>
      <c r="GH61">
        <v>0.88980820000000005</v>
      </c>
      <c r="GI61">
        <v>15.47214</v>
      </c>
      <c r="GJ61" s="1">
        <v>7.9745439999999999E-4</v>
      </c>
      <c r="GK61" s="1">
        <v>0.26920860000000002</v>
      </c>
      <c r="GL61">
        <v>0.88814570000000004</v>
      </c>
      <c r="GM61">
        <v>14.991</v>
      </c>
      <c r="GN61" s="1">
        <v>5.7735009999999995E-4</v>
      </c>
      <c r="GO61" s="1">
        <v>0.193912</v>
      </c>
      <c r="GP61">
        <v>0.88668440000000004</v>
      </c>
      <c r="GQ61">
        <v>14.25666</v>
      </c>
      <c r="GR61" s="1">
        <v>4.506461E-4</v>
      </c>
      <c r="GS61" s="1">
        <v>0.15036099999999999</v>
      </c>
      <c r="GT61">
        <v>0.88540799999999997</v>
      </c>
      <c r="GU61">
        <v>13.524660000000001</v>
      </c>
      <c r="GV61" s="1">
        <v>3.7689400000000001E-4</v>
      </c>
      <c r="GW61" s="1">
        <v>0.12503629999999999</v>
      </c>
      <c r="GX61">
        <v>0.88445249999999997</v>
      </c>
      <c r="GY61">
        <v>13.457929999999999</v>
      </c>
      <c r="GZ61" s="1">
        <v>3.3063359999999998E-4</v>
      </c>
      <c r="HA61" s="1">
        <v>0.1091946</v>
      </c>
      <c r="HB61">
        <v>0.88380729999999996</v>
      </c>
      <c r="HC61">
        <v>13.43756</v>
      </c>
      <c r="HD61" s="1">
        <v>2.9662059999999998E-4</v>
      </c>
      <c r="HE61" s="1">
        <v>9.76553E-2</v>
      </c>
      <c r="HF61">
        <v>0.88346959999999997</v>
      </c>
      <c r="HG61">
        <v>13.586729999999999</v>
      </c>
      <c r="HH61" s="1">
        <v>2.6215E-4</v>
      </c>
      <c r="HI61" s="1">
        <v>8.6206030000000003E-2</v>
      </c>
      <c r="HJ61">
        <v>0.88330850000000005</v>
      </c>
      <c r="HK61">
        <v>13.46008</v>
      </c>
      <c r="HL61" s="1">
        <v>2.259125E-4</v>
      </c>
      <c r="HM61" s="1">
        <v>7.4115070000000005E-2</v>
      </c>
      <c r="HN61">
        <v>0.88324550000000002</v>
      </c>
      <c r="HO61">
        <v>13.37303</v>
      </c>
      <c r="HP61" s="1">
        <v>1.959544E-4</v>
      </c>
      <c r="HQ61" s="1">
        <v>6.3985120000000006E-2</v>
      </c>
      <c r="HR61">
        <v>0.88320750000000003</v>
      </c>
      <c r="HS61">
        <v>13.166600000000001</v>
      </c>
      <c r="HT61">
        <v>1.749497E-4</v>
      </c>
      <c r="HU61" s="1">
        <v>5.6821129999999997E-2</v>
      </c>
      <c r="HV61">
        <v>0.88321139999999998</v>
      </c>
      <c r="HW61">
        <v>12.52759</v>
      </c>
      <c r="HX61">
        <v>1.604148E-4</v>
      </c>
      <c r="HY61" s="1">
        <v>5.1841239999999997E-2</v>
      </c>
      <c r="HZ61">
        <v>0.88325379999999998</v>
      </c>
      <c r="IA61">
        <v>11.881629999999999</v>
      </c>
      <c r="IB61">
        <v>1.496868E-4</v>
      </c>
      <c r="IC61" s="1">
        <v>4.815639E-2</v>
      </c>
      <c r="ID61">
        <v>0.88338019999999995</v>
      </c>
      <c r="IE61">
        <v>11.88143</v>
      </c>
      <c r="IF61">
        <v>1.4117820000000001E-4</v>
      </c>
      <c r="IG61" s="1">
        <v>4.5220959999999998E-2</v>
      </c>
      <c r="IH61">
        <v>0.88360890000000003</v>
      </c>
      <c r="II61">
        <v>12.22836</v>
      </c>
      <c r="IJ61">
        <v>1.3346819999999999E-4</v>
      </c>
      <c r="IK61" s="1">
        <v>4.2591579999999997E-2</v>
      </c>
      <c r="IL61">
        <v>0.88395179999999995</v>
      </c>
      <c r="IM61">
        <v>12.84646</v>
      </c>
      <c r="IN61">
        <v>1.245338E-4</v>
      </c>
      <c r="IO61">
        <v>3.9635780000000002E-2</v>
      </c>
      <c r="IP61">
        <v>0.88434619999999997</v>
      </c>
      <c r="IQ61">
        <v>12.953659999999999</v>
      </c>
      <c r="IR61">
        <v>1.147159E-4</v>
      </c>
      <c r="IS61">
        <v>3.6402499999999997E-2</v>
      </c>
      <c r="IT61">
        <v>0.88478579999999996</v>
      </c>
      <c r="IU61">
        <v>12.77524</v>
      </c>
      <c r="IV61">
        <v>1.060213E-4</v>
      </c>
      <c r="IW61">
        <v>3.3517329999999998E-2</v>
      </c>
      <c r="IX61">
        <v>0.88522849999999997</v>
      </c>
      <c r="IY61">
        <v>12.697710000000001</v>
      </c>
      <c r="IZ61">
        <v>9.9193870000000004E-5</v>
      </c>
      <c r="JA61">
        <v>3.1241140000000001E-2</v>
      </c>
      <c r="JB61">
        <v>0.88566789999999995</v>
      </c>
      <c r="JC61">
        <v>12.42076</v>
      </c>
      <c r="JD61">
        <v>9.3811800000000002E-5</v>
      </c>
      <c r="JE61">
        <v>2.9450380000000002E-2</v>
      </c>
      <c r="JF61">
        <v>0.88607170000000002</v>
      </c>
      <c r="JG61">
        <v>12.52685</v>
      </c>
      <c r="JH61">
        <v>8.9294279999999995E-5</v>
      </c>
      <c r="JI61">
        <v>2.7960769999999999E-2</v>
      </c>
      <c r="JJ61">
        <v>0.88640490000000005</v>
      </c>
      <c r="JK61">
        <v>12.751150000000001</v>
      </c>
      <c r="JL61">
        <v>8.5352849999999997E-5</v>
      </c>
      <c r="JM61">
        <v>2.6667030000000001E-2</v>
      </c>
      <c r="JN61">
        <v>0.88662430000000003</v>
      </c>
      <c r="JO61">
        <v>12.920529999999999</v>
      </c>
      <c r="JP61">
        <v>8.2125319999999999E-5</v>
      </c>
      <c r="JQ61">
        <v>2.5604169999999999E-2</v>
      </c>
      <c r="JR61">
        <v>0.88674189999999997</v>
      </c>
      <c r="JS61">
        <v>13.632020000000001</v>
      </c>
      <c r="JT61">
        <v>8.0460719999999995E-5</v>
      </c>
      <c r="JU61">
        <v>2.5020779999999999E-2</v>
      </c>
      <c r="JV61">
        <v>0.88680179999999997</v>
      </c>
      <c r="JW61">
        <v>14.220840000000001</v>
      </c>
      <c r="JX61">
        <v>8.0025649999999998E-5</v>
      </c>
      <c r="JY61">
        <v>2.4849179999999998E-2</v>
      </c>
      <c r="JZ61">
        <v>0.88682839999999996</v>
      </c>
      <c r="KA61">
        <v>13.9701</v>
      </c>
      <c r="KB61">
        <v>7.9298119999999994E-5</v>
      </c>
      <c r="KC61">
        <v>2.4615000000000001E-2</v>
      </c>
      <c r="KD61">
        <v>0.88681319999999997</v>
      </c>
      <c r="KE61">
        <v>13.46106</v>
      </c>
      <c r="KF61">
        <v>7.7637729999999999E-5</v>
      </c>
      <c r="KG61">
        <v>2.4103329999999999E-2</v>
      </c>
      <c r="KH61">
        <v>0.88681940000000004</v>
      </c>
      <c r="KI61">
        <v>12.88894</v>
      </c>
      <c r="KJ61">
        <v>7.5312179999999999E-5</v>
      </c>
      <c r="KK61">
        <v>2.3381829999999999E-2</v>
      </c>
      <c r="KL61">
        <v>0.88674589999999998</v>
      </c>
      <c r="KM61">
        <v>13.07624</v>
      </c>
      <c r="KN61">
        <v>7.2590369999999993E-5</v>
      </c>
      <c r="KO61">
        <v>2.253668E-2</v>
      </c>
      <c r="KP61">
        <v>0.88651480000000005</v>
      </c>
      <c r="KQ61">
        <v>13.523400000000001</v>
      </c>
      <c r="KR61">
        <v>6.9767300000000005E-5</v>
      </c>
      <c r="KS61">
        <v>2.166392E-2</v>
      </c>
      <c r="KT61">
        <v>0.88601229999999997</v>
      </c>
      <c r="KU61">
        <v>14.084530000000001</v>
      </c>
      <c r="KV61">
        <v>6.7458439999999994E-5</v>
      </c>
      <c r="KW61">
        <v>2.0935180000000001E-2</v>
      </c>
      <c r="KX61">
        <v>0.88534919999999995</v>
      </c>
      <c r="KY61">
        <v>14.93125</v>
      </c>
      <c r="KZ61">
        <v>6.7094249999999995E-5</v>
      </c>
      <c r="LA61">
        <v>2.0790679999999999E-2</v>
      </c>
      <c r="LB61">
        <v>0.88455669999999997</v>
      </c>
      <c r="LC61">
        <v>15.39536</v>
      </c>
      <c r="LD61">
        <v>6.8293350000000002E-5</v>
      </c>
      <c r="LE61">
        <v>2.1167600000000002E-2</v>
      </c>
      <c r="LF61">
        <v>0.88372139999999999</v>
      </c>
      <c r="LG61">
        <v>15.19645</v>
      </c>
      <c r="LH61">
        <v>6.8919749999999993E-5</v>
      </c>
      <c r="LI61">
        <v>2.1403459999999999E-2</v>
      </c>
      <c r="LJ61">
        <v>0.88280190000000003</v>
      </c>
      <c r="LK61">
        <v>14.72045</v>
      </c>
      <c r="LL61">
        <v>6.8157489999999999E-5</v>
      </c>
      <c r="LM61">
        <v>2.1215060000000001E-2</v>
      </c>
      <c r="LN61">
        <v>0.88191790000000003</v>
      </c>
      <c r="LO61">
        <v>14.00747</v>
      </c>
      <c r="LP61">
        <v>6.6367080000000002E-5</v>
      </c>
      <c r="LQ61">
        <v>2.069679E-2</v>
      </c>
      <c r="LR61">
        <v>0.88107809999999998</v>
      </c>
      <c r="LS61">
        <v>13.981109999999999</v>
      </c>
      <c r="LT61">
        <v>6.4015319999999998E-5</v>
      </c>
      <c r="LU61">
        <v>1.9992650000000001E-2</v>
      </c>
      <c r="LV61">
        <v>0.88042069999999995</v>
      </c>
      <c r="LW61">
        <v>14.161210000000001</v>
      </c>
      <c r="LX61">
        <v>6.1489310000000002E-5</v>
      </c>
      <c r="LY61">
        <v>1.9223529999999999E-2</v>
      </c>
      <c r="LZ61">
        <v>0.8800055</v>
      </c>
      <c r="MA61">
        <v>14.576840000000001</v>
      </c>
      <c r="MB61">
        <v>5.867456E-5</v>
      </c>
      <c r="MC61">
        <v>1.836867E-2</v>
      </c>
      <c r="MD61">
        <v>0.87976460000000001</v>
      </c>
      <c r="ME61">
        <v>15.270720000000001</v>
      </c>
      <c r="MF61">
        <v>5.4637969999999999E-5</v>
      </c>
      <c r="MG61">
        <v>1.7144369999999999E-2</v>
      </c>
      <c r="MH61">
        <v>0.87966580000000005</v>
      </c>
      <c r="MI61">
        <v>15.701829999999999</v>
      </c>
      <c r="MJ61">
        <v>4.961163E-5</v>
      </c>
      <c r="MK61">
        <v>1.5586640000000001E-2</v>
      </c>
      <c r="ML61">
        <v>0.87961420000000001</v>
      </c>
      <c r="MM61">
        <v>15.422180000000001</v>
      </c>
      <c r="MN61">
        <v>4.5112370000000003E-5</v>
      </c>
      <c r="MO61">
        <v>1.416445E-2</v>
      </c>
      <c r="MP61">
        <v>0.87959810000000005</v>
      </c>
      <c r="MQ61">
        <v>14.81034</v>
      </c>
      <c r="MR61">
        <v>4.1776919999999998E-5</v>
      </c>
      <c r="MS61">
        <v>1.31022E-2</v>
      </c>
      <c r="MT61">
        <v>0.87956630000000002</v>
      </c>
      <c r="MU61">
        <v>13.97664</v>
      </c>
      <c r="MV61">
        <v>3.9390149999999998E-5</v>
      </c>
      <c r="MW61">
        <v>1.234244E-2</v>
      </c>
      <c r="MX61">
        <v>0.87970369999999998</v>
      </c>
      <c r="MY61">
        <v>13.694269999999999</v>
      </c>
      <c r="MZ61">
        <v>3.7552329999999998E-5</v>
      </c>
      <c r="NA61">
        <v>1.1760120000000001E-2</v>
      </c>
      <c r="NB61">
        <v>0.88006079999999998</v>
      </c>
      <c r="NC61">
        <v>12.953989999999999</v>
      </c>
      <c r="ND61">
        <v>3.6023180000000003E-5</v>
      </c>
      <c r="NE61">
        <v>1.1272870000000001E-2</v>
      </c>
      <c r="NF61">
        <v>0.88080329999999996</v>
      </c>
      <c r="NG61">
        <v>13.020009999999999</v>
      </c>
      <c r="NH61">
        <v>3.4340040000000003E-5</v>
      </c>
      <c r="NI61">
        <v>1.074978E-2</v>
      </c>
      <c r="NJ61">
        <v>0.88180590000000003</v>
      </c>
      <c r="NK61">
        <v>13.7117</v>
      </c>
      <c r="NL61">
        <v>3.1238159999999999E-5</v>
      </c>
      <c r="NM61">
        <v>9.8051719999999992E-3</v>
      </c>
      <c r="NN61">
        <v>0.88300310000000004</v>
      </c>
      <c r="NO61">
        <v>14.111129999999999</v>
      </c>
      <c r="NP61">
        <v>2.6900949999999999E-5</v>
      </c>
      <c r="NQ61">
        <v>8.451821E-3</v>
      </c>
      <c r="NR61">
        <v>0.88432049999999995</v>
      </c>
      <c r="NS61">
        <v>13.970940000000001</v>
      </c>
      <c r="NT61">
        <v>2.3091270000000002E-5</v>
      </c>
      <c r="NU61">
        <v>7.2342170000000003E-3</v>
      </c>
      <c r="NV61">
        <v>0.88561979999999996</v>
      </c>
      <c r="NW61">
        <v>13.592079999999999</v>
      </c>
      <c r="NX61">
        <v>2.0557310000000001E-5</v>
      </c>
      <c r="NY61">
        <v>6.4124200000000003E-3</v>
      </c>
      <c r="NZ61">
        <v>0.88694790000000001</v>
      </c>
      <c r="OA61">
        <v>13.30707</v>
      </c>
      <c r="OB61">
        <v>1.9051580000000001E-5</v>
      </c>
      <c r="OC61">
        <v>5.9198380000000002E-3</v>
      </c>
      <c r="OD61">
        <v>0.88815279999999996</v>
      </c>
      <c r="OE61">
        <v>13.84801</v>
      </c>
      <c r="OF61">
        <v>1.8099839999999998E-5</v>
      </c>
      <c r="OG61">
        <v>5.6087869999999996E-3</v>
      </c>
      <c r="OH61">
        <v>0.88899269999999997</v>
      </c>
      <c r="OI61">
        <v>14.559229999999999</v>
      </c>
      <c r="OJ61">
        <v>1.7403320000000001E-5</v>
      </c>
      <c r="OK61">
        <v>5.3827720000000001E-3</v>
      </c>
    </row>
    <row r="62" spans="1:401" x14ac:dyDescent="0.35">
      <c r="A62">
        <v>65</v>
      </c>
      <c r="B62" t="s">
        <v>4</v>
      </c>
      <c r="C62" t="s">
        <v>24</v>
      </c>
      <c r="D62" t="s">
        <v>67</v>
      </c>
      <c r="E62">
        <v>869.30489999999998</v>
      </c>
      <c r="F62">
        <v>0.96611880000000006</v>
      </c>
      <c r="G62">
        <v>12.997769999999999</v>
      </c>
      <c r="H62" s="1">
        <v>1.8895530000000001E-9</v>
      </c>
      <c r="I62" s="1">
        <v>6.4658289999999999E-7</v>
      </c>
      <c r="J62">
        <v>0.96431960000000005</v>
      </c>
      <c r="K62">
        <v>13.220459999999999</v>
      </c>
      <c r="L62">
        <v>4.3927019999999999</v>
      </c>
      <c r="M62">
        <v>1051.165</v>
      </c>
      <c r="N62">
        <v>0.96263620000000005</v>
      </c>
      <c r="O62">
        <v>13.84986</v>
      </c>
      <c r="P62">
        <v>171.03380000000001</v>
      </c>
      <c r="Q62">
        <v>53957.43</v>
      </c>
      <c r="R62">
        <v>0.96106329999999995</v>
      </c>
      <c r="S62">
        <v>14.56832</v>
      </c>
      <c r="T62">
        <v>111.7448</v>
      </c>
      <c r="U62">
        <v>42097.53</v>
      </c>
      <c r="V62">
        <v>0.95955769999999996</v>
      </c>
      <c r="W62">
        <v>15.37759</v>
      </c>
      <c r="X62">
        <v>10.88209</v>
      </c>
      <c r="Y62">
        <v>4622.1480000000001</v>
      </c>
      <c r="Z62">
        <v>0.9580919</v>
      </c>
      <c r="AA62">
        <v>15.76576</v>
      </c>
      <c r="AB62">
        <v>0.44732660000000002</v>
      </c>
      <c r="AC62">
        <v>197.7989</v>
      </c>
      <c r="AD62">
        <v>0.9565323</v>
      </c>
      <c r="AE62">
        <v>15.2438</v>
      </c>
      <c r="AF62">
        <v>7.4508580000000005E-2</v>
      </c>
      <c r="AG62">
        <v>26.714230000000001</v>
      </c>
      <c r="AH62">
        <v>0.9546405</v>
      </c>
      <c r="AI62">
        <v>14.40959</v>
      </c>
      <c r="AJ62" s="1">
        <v>5.9614899999999998E-2</v>
      </c>
      <c r="AK62">
        <v>20.584879999999998</v>
      </c>
      <c r="AL62">
        <v>0.95258469999999995</v>
      </c>
      <c r="AM62">
        <v>13.62982</v>
      </c>
      <c r="AN62" s="1">
        <v>5.3121590000000003E-2</v>
      </c>
      <c r="AO62">
        <v>18.32948</v>
      </c>
      <c r="AP62">
        <v>0.95053949999999998</v>
      </c>
      <c r="AQ62">
        <v>13.493819999999999</v>
      </c>
      <c r="AR62" s="1">
        <v>4.7510160000000003E-2</v>
      </c>
      <c r="AS62" s="1">
        <v>16.40436</v>
      </c>
      <c r="AT62">
        <v>0.94832919999999998</v>
      </c>
      <c r="AU62">
        <v>13.99827</v>
      </c>
      <c r="AV62" s="1">
        <v>4.2998969999999997E-2</v>
      </c>
      <c r="AW62" s="1">
        <v>14.84412</v>
      </c>
      <c r="AX62">
        <v>0.94598190000000004</v>
      </c>
      <c r="AY62">
        <v>14.77966</v>
      </c>
      <c r="AZ62" s="1">
        <v>4.0000349999999997E-2</v>
      </c>
      <c r="BA62" s="1">
        <v>13.796749999999999</v>
      </c>
      <c r="BB62">
        <v>0.94353779999999998</v>
      </c>
      <c r="BC62">
        <v>15.60652</v>
      </c>
      <c r="BD62" s="1">
        <v>3.7785060000000002E-2</v>
      </c>
      <c r="BE62" s="1">
        <v>13.04616</v>
      </c>
      <c r="BF62">
        <v>0.94106599999999996</v>
      </c>
      <c r="BG62">
        <v>15.96425</v>
      </c>
      <c r="BH62" s="1">
        <v>3.542302E-2</v>
      </c>
      <c r="BI62" s="1">
        <v>12.25319</v>
      </c>
      <c r="BJ62">
        <v>0.93857840000000003</v>
      </c>
      <c r="BK62">
        <v>15.53327</v>
      </c>
      <c r="BL62" s="1">
        <v>3.2928249999999999E-2</v>
      </c>
      <c r="BM62" s="1">
        <v>11.408580000000001</v>
      </c>
      <c r="BN62">
        <v>0.93599639999999995</v>
      </c>
      <c r="BO62">
        <v>14.704610000000001</v>
      </c>
      <c r="BP62" s="1">
        <v>3.0456E-2</v>
      </c>
      <c r="BQ62" s="1">
        <v>10.566990000000001</v>
      </c>
      <c r="BR62">
        <v>0.93327579999999999</v>
      </c>
      <c r="BS62">
        <v>13.827059999999999</v>
      </c>
      <c r="BT62" s="1">
        <v>2.817358E-2</v>
      </c>
      <c r="BU62" s="1">
        <v>9.7870310000000007</v>
      </c>
      <c r="BV62">
        <v>0.92982189999999998</v>
      </c>
      <c r="BW62">
        <v>13.42229</v>
      </c>
      <c r="BX62" s="1">
        <v>2.5988009999999999E-2</v>
      </c>
      <c r="BY62" s="1">
        <v>9.047758</v>
      </c>
      <c r="BZ62">
        <v>0.92506949999999999</v>
      </c>
      <c r="CA62">
        <v>13.354760000000001</v>
      </c>
      <c r="CB62" s="1">
        <v>2.4346509999999998E-2</v>
      </c>
      <c r="CC62" s="1">
        <v>8.4751349999999999</v>
      </c>
      <c r="CD62">
        <v>0.91913630000000002</v>
      </c>
      <c r="CE62">
        <v>13.66812</v>
      </c>
      <c r="CF62" s="1">
        <v>2.5963259999999998E-2</v>
      </c>
      <c r="CG62" s="1">
        <v>8.9804960000000005</v>
      </c>
      <c r="CH62">
        <v>0.91241059999999996</v>
      </c>
      <c r="CI62">
        <v>13.903370000000001</v>
      </c>
      <c r="CJ62" s="1">
        <v>2.92064E-2</v>
      </c>
      <c r="CK62" s="1">
        <v>10.166740000000001</v>
      </c>
      <c r="CL62">
        <v>0.90526960000000001</v>
      </c>
      <c r="CM62">
        <v>13.761620000000001</v>
      </c>
      <c r="CN62" s="1">
        <v>3.0200069999999999E-2</v>
      </c>
      <c r="CO62" s="1">
        <v>10.626300000000001</v>
      </c>
      <c r="CP62">
        <v>0.89787919999999999</v>
      </c>
      <c r="CQ62">
        <v>13.34089</v>
      </c>
      <c r="CR62" s="1">
        <v>2.8869160000000001E-2</v>
      </c>
      <c r="CS62" s="1">
        <v>10.2431</v>
      </c>
      <c r="CT62">
        <v>0.89030659999999995</v>
      </c>
      <c r="CU62">
        <v>12.72818</v>
      </c>
      <c r="CV62" s="1">
        <v>2.666876E-2</v>
      </c>
      <c r="CW62" s="1">
        <v>9.5217919999999996</v>
      </c>
      <c r="CX62">
        <v>0.88255289999999997</v>
      </c>
      <c r="CY62">
        <v>12.06767</v>
      </c>
      <c r="CZ62" s="1">
        <v>2.4107369999999999E-2</v>
      </c>
      <c r="DA62" s="1">
        <v>8.6586440000000007</v>
      </c>
      <c r="DB62">
        <v>0.87453029999999998</v>
      </c>
      <c r="DC62">
        <v>11.97344</v>
      </c>
      <c r="DD62" s="1">
        <v>2.1598160000000002E-2</v>
      </c>
      <c r="DE62" s="1">
        <v>7.7989240000000004</v>
      </c>
      <c r="DF62">
        <v>0.86640309999999998</v>
      </c>
      <c r="DG62">
        <v>12.076969999999999</v>
      </c>
      <c r="DH62" s="1">
        <v>1.9279899999999999E-2</v>
      </c>
      <c r="DI62" s="1">
        <v>6.9993790000000002</v>
      </c>
      <c r="DJ62">
        <v>0.85865829999999999</v>
      </c>
      <c r="DK62">
        <v>12.2761</v>
      </c>
      <c r="DL62" s="1">
        <v>1.712441E-2</v>
      </c>
      <c r="DM62" s="1">
        <v>6.2483120000000003</v>
      </c>
      <c r="DN62">
        <v>0.85070060000000003</v>
      </c>
      <c r="DO62">
        <v>12.7158</v>
      </c>
      <c r="DP62" s="1">
        <v>1.517077E-2</v>
      </c>
      <c r="DQ62" s="1">
        <v>5.5615990000000002</v>
      </c>
      <c r="DR62">
        <v>0.84274280000000001</v>
      </c>
      <c r="DS62">
        <v>12.897270000000001</v>
      </c>
      <c r="DT62" s="1">
        <v>1.3493099999999999E-2</v>
      </c>
      <c r="DU62" s="1">
        <v>4.9667009999999996</v>
      </c>
      <c r="DV62">
        <v>0.83455190000000001</v>
      </c>
      <c r="DW62">
        <v>12.611560000000001</v>
      </c>
      <c r="DX62" s="1">
        <v>1.202454E-2</v>
      </c>
      <c r="DY62" s="1">
        <v>4.4485320000000002</v>
      </c>
      <c r="DZ62">
        <v>0.82663790000000004</v>
      </c>
      <c r="EA62">
        <v>12.070880000000001</v>
      </c>
      <c r="EB62" s="1">
        <v>1.060768E-2</v>
      </c>
      <c r="EC62" s="1">
        <v>3.9468459999999999</v>
      </c>
      <c r="ED62">
        <v>0.81850369999999995</v>
      </c>
      <c r="EE62">
        <v>11.670059999999999</v>
      </c>
      <c r="EF62" s="1">
        <v>9.3334109999999998E-3</v>
      </c>
      <c r="EG62" s="1">
        <v>3.4914450000000001</v>
      </c>
      <c r="EH62">
        <v>0.81007079999999998</v>
      </c>
      <c r="EI62">
        <v>12.07568</v>
      </c>
      <c r="EJ62" s="1">
        <v>8.2054390000000001E-3</v>
      </c>
      <c r="EK62" s="1">
        <v>3.0860780000000001</v>
      </c>
      <c r="EL62">
        <v>0.8016219</v>
      </c>
      <c r="EM62">
        <v>12.682449999999999</v>
      </c>
      <c r="EN62" s="1">
        <v>7.2214519999999997E-3</v>
      </c>
      <c r="EO62" s="1">
        <v>2.7302409999999999</v>
      </c>
      <c r="EP62">
        <v>0.7932321</v>
      </c>
      <c r="EQ62">
        <v>13.471439999999999</v>
      </c>
      <c r="ER62" s="1">
        <v>6.335495E-3</v>
      </c>
      <c r="ES62" s="1">
        <v>2.4066040000000002</v>
      </c>
      <c r="ET62">
        <v>0.78522479999999995</v>
      </c>
      <c r="EU62">
        <v>14.697469999999999</v>
      </c>
      <c r="EV62" s="1">
        <v>5.5458299999999999E-3</v>
      </c>
      <c r="EW62" s="1">
        <v>2.114881</v>
      </c>
      <c r="EX62">
        <v>0.77721260000000003</v>
      </c>
      <c r="EY62">
        <v>15.41981</v>
      </c>
      <c r="EZ62" s="1">
        <v>4.8598499999999998E-3</v>
      </c>
      <c r="FA62" s="1">
        <v>1.859742</v>
      </c>
      <c r="FB62">
        <v>0.76897150000000003</v>
      </c>
      <c r="FC62">
        <v>15.078569999999999</v>
      </c>
      <c r="FD62" s="1">
        <v>4.2650229999999997E-3</v>
      </c>
      <c r="FE62" s="1">
        <v>1.6418729999999999</v>
      </c>
      <c r="FF62">
        <v>0.76005239999999996</v>
      </c>
      <c r="FG62">
        <v>14.39925</v>
      </c>
      <c r="FH62" s="1">
        <v>3.7294749999999999E-3</v>
      </c>
      <c r="FI62" s="1">
        <v>1.4460040000000001</v>
      </c>
      <c r="FJ62">
        <v>0.75112060000000003</v>
      </c>
      <c r="FK62">
        <v>13.749140000000001</v>
      </c>
      <c r="FL62" s="1">
        <v>3.2369790000000001E-3</v>
      </c>
      <c r="FM62" s="1">
        <v>1.2641869999999999</v>
      </c>
      <c r="FN62">
        <v>0.74303529999999995</v>
      </c>
      <c r="FO62">
        <v>13.833130000000001</v>
      </c>
      <c r="FP62" s="1">
        <v>2.7869650000000002E-3</v>
      </c>
      <c r="FQ62" s="1">
        <v>1.0949150000000001</v>
      </c>
      <c r="FR62">
        <v>0.73657910000000004</v>
      </c>
      <c r="FS62">
        <v>14.06775</v>
      </c>
      <c r="FT62" s="1">
        <v>2.389422E-3</v>
      </c>
      <c r="FU62" s="1">
        <v>0.94212660000000004</v>
      </c>
      <c r="FV62">
        <v>0.73202800000000001</v>
      </c>
      <c r="FW62">
        <v>14.30926</v>
      </c>
      <c r="FX62" s="1">
        <v>2.0284180000000001E-3</v>
      </c>
      <c r="FY62" s="1">
        <v>0.80176000000000003</v>
      </c>
      <c r="FZ62">
        <v>0.72921460000000005</v>
      </c>
      <c r="GA62">
        <v>15.06851</v>
      </c>
      <c r="GB62" s="1">
        <v>1.627351E-3</v>
      </c>
      <c r="GC62" s="1">
        <v>0.64653740000000004</v>
      </c>
      <c r="GD62">
        <v>0.72753599999999996</v>
      </c>
      <c r="GE62">
        <v>15.58498</v>
      </c>
      <c r="GF62" s="1">
        <v>1.192165E-3</v>
      </c>
      <c r="GG62" s="1">
        <v>0.47622140000000002</v>
      </c>
      <c r="GH62">
        <v>0.72628939999999997</v>
      </c>
      <c r="GI62">
        <v>15.496119999999999</v>
      </c>
      <c r="GJ62" s="1">
        <v>8.3291259999999998E-4</v>
      </c>
      <c r="GK62" s="1">
        <v>0.33266079999999998</v>
      </c>
      <c r="GL62">
        <v>0.72528110000000001</v>
      </c>
      <c r="GM62">
        <v>15.05653</v>
      </c>
      <c r="GN62" s="1">
        <v>5.9866460000000004E-4</v>
      </c>
      <c r="GO62" s="1">
        <v>0.23771419999999999</v>
      </c>
      <c r="GP62">
        <v>0.72433610000000004</v>
      </c>
      <c r="GQ62">
        <v>14.36623</v>
      </c>
      <c r="GR62" s="1">
        <v>4.62874E-4</v>
      </c>
      <c r="GS62" s="1">
        <v>0.182336</v>
      </c>
      <c r="GT62">
        <v>0.72345950000000003</v>
      </c>
      <c r="GU62">
        <v>13.65615</v>
      </c>
      <c r="GV62" s="1">
        <v>3.8421899999999999E-4</v>
      </c>
      <c r="GW62" s="1">
        <v>0.1502964</v>
      </c>
      <c r="GX62">
        <v>0.72279859999999996</v>
      </c>
      <c r="GY62">
        <v>13.55885</v>
      </c>
      <c r="GZ62" s="1">
        <v>3.3547090000000002E-4</v>
      </c>
      <c r="HA62" s="1">
        <v>0.13051270000000001</v>
      </c>
      <c r="HB62">
        <v>0.72236730000000005</v>
      </c>
      <c r="HC62">
        <v>13.512549999999999</v>
      </c>
      <c r="HD62" s="1">
        <v>3.0063490000000002E-4</v>
      </c>
      <c r="HE62" s="1">
        <v>0.1165156</v>
      </c>
      <c r="HF62">
        <v>0.72214219999999996</v>
      </c>
      <c r="HG62">
        <v>13.61951</v>
      </c>
      <c r="HH62" s="1">
        <v>2.6659390000000001E-4</v>
      </c>
      <c r="HI62" s="1">
        <v>0.1031865</v>
      </c>
      <c r="HJ62">
        <v>0.72205920000000001</v>
      </c>
      <c r="HK62">
        <v>13.473520000000001</v>
      </c>
      <c r="HL62" s="1">
        <v>2.3020960000000001E-4</v>
      </c>
      <c r="HM62" s="1">
        <v>8.8929599999999998E-2</v>
      </c>
      <c r="HN62">
        <v>0.72203090000000003</v>
      </c>
      <c r="HO62">
        <v>13.374230000000001</v>
      </c>
      <c r="HP62" s="1">
        <v>1.992098E-4</v>
      </c>
      <c r="HQ62" s="1">
        <v>7.6597330000000005E-2</v>
      </c>
      <c r="HR62">
        <v>0.72204020000000002</v>
      </c>
      <c r="HS62">
        <v>13.195959999999999</v>
      </c>
      <c r="HT62">
        <v>1.77195E-4</v>
      </c>
      <c r="HU62" s="1">
        <v>6.7744830000000006E-2</v>
      </c>
      <c r="HV62">
        <v>0.72204089999999999</v>
      </c>
      <c r="HW62">
        <v>12.606170000000001</v>
      </c>
      <c r="HX62">
        <v>1.6202020000000001E-4</v>
      </c>
      <c r="HY62" s="1">
        <v>6.1614040000000002E-2</v>
      </c>
      <c r="HZ62">
        <v>0.72207639999999995</v>
      </c>
      <c r="IA62">
        <v>11.97109</v>
      </c>
      <c r="IB62">
        <v>1.5092219999999999E-4</v>
      </c>
      <c r="IC62" s="1">
        <v>5.7121480000000002E-2</v>
      </c>
      <c r="ID62">
        <v>0.72218819999999995</v>
      </c>
      <c r="IE62">
        <v>11.934939999999999</v>
      </c>
      <c r="IF62">
        <v>1.4220110000000001E-4</v>
      </c>
      <c r="IG62" s="1">
        <v>5.3578729999999998E-2</v>
      </c>
      <c r="IH62">
        <v>0.7223579</v>
      </c>
      <c r="II62">
        <v>12.25849</v>
      </c>
      <c r="IJ62">
        <v>1.344851E-4</v>
      </c>
      <c r="IK62" s="1">
        <v>5.0475770000000003E-2</v>
      </c>
      <c r="IL62">
        <v>0.72263330000000003</v>
      </c>
      <c r="IM62">
        <v>12.8544</v>
      </c>
      <c r="IN62">
        <v>1.2573829999999999E-4</v>
      </c>
      <c r="IO62" s="1">
        <v>4.707546E-2</v>
      </c>
      <c r="IP62">
        <v>0.72293790000000002</v>
      </c>
      <c r="IQ62">
        <v>12.958170000000001</v>
      </c>
      <c r="IR62">
        <v>1.159216E-4</v>
      </c>
      <c r="IS62">
        <v>4.3284639999999999E-2</v>
      </c>
      <c r="IT62">
        <v>0.72325070000000002</v>
      </c>
      <c r="IU62">
        <v>12.77257</v>
      </c>
      <c r="IV62">
        <v>1.0701969999999999E-4</v>
      </c>
      <c r="IW62">
        <v>3.9814919999999997E-2</v>
      </c>
      <c r="IX62">
        <v>0.72359879999999999</v>
      </c>
      <c r="IY62">
        <v>12.695309999999999</v>
      </c>
      <c r="IZ62">
        <v>9.9972359999999996E-5</v>
      </c>
      <c r="JA62">
        <v>3.7050989999999999E-2</v>
      </c>
      <c r="JB62">
        <v>0.72393269999999998</v>
      </c>
      <c r="JC62">
        <v>12.46598</v>
      </c>
      <c r="JD62">
        <v>9.4436980000000003E-5</v>
      </c>
      <c r="JE62">
        <v>3.4884230000000002E-2</v>
      </c>
      <c r="JF62">
        <v>0.72425640000000002</v>
      </c>
      <c r="JG62">
        <v>12.587300000000001</v>
      </c>
      <c r="JH62">
        <v>8.9832119999999998E-5</v>
      </c>
      <c r="JI62">
        <v>3.3097679999999997E-2</v>
      </c>
      <c r="JJ62">
        <v>0.72448780000000002</v>
      </c>
      <c r="JK62">
        <v>12.81939</v>
      </c>
      <c r="JL62">
        <v>8.5820349999999999E-5</v>
      </c>
      <c r="JM62">
        <v>3.1550469999999997E-2</v>
      </c>
      <c r="JN62">
        <v>0.72463180000000005</v>
      </c>
      <c r="JO62">
        <v>12.973240000000001</v>
      </c>
      <c r="JP62">
        <v>8.2469070000000004E-5</v>
      </c>
      <c r="JQ62">
        <v>3.0255899999999999E-2</v>
      </c>
      <c r="JR62">
        <v>0.72473109999999996</v>
      </c>
      <c r="JS62">
        <v>13.62054</v>
      </c>
      <c r="JT62">
        <v>8.0591400000000002E-5</v>
      </c>
      <c r="JU62">
        <v>2.9487449999999998E-2</v>
      </c>
      <c r="JV62">
        <v>0.72475389999999995</v>
      </c>
      <c r="JW62">
        <v>14.19802</v>
      </c>
      <c r="JX62">
        <v>8.0076529999999993E-5</v>
      </c>
      <c r="JY62">
        <v>2.9248730000000001E-2</v>
      </c>
      <c r="JZ62">
        <v>0.72477150000000001</v>
      </c>
      <c r="KA62">
        <v>13.987719999999999</v>
      </c>
      <c r="KB62">
        <v>7.9435509999999996E-5</v>
      </c>
      <c r="KC62">
        <v>2.900432E-2</v>
      </c>
      <c r="KD62">
        <v>0.72477610000000003</v>
      </c>
      <c r="KE62">
        <v>13.50248</v>
      </c>
      <c r="KF62">
        <v>7.7879150000000001E-5</v>
      </c>
      <c r="KG62">
        <v>2.8444569999999999E-2</v>
      </c>
      <c r="KH62">
        <v>0.72476969999999996</v>
      </c>
      <c r="KI62">
        <v>12.958819999999999</v>
      </c>
      <c r="KJ62">
        <v>7.5617109999999999E-5</v>
      </c>
      <c r="KK62">
        <v>2.7622069999999999E-2</v>
      </c>
      <c r="KL62">
        <v>0.7247152</v>
      </c>
      <c r="KM62">
        <v>13.14138</v>
      </c>
      <c r="KN62">
        <v>7.292852E-5</v>
      </c>
      <c r="KO62">
        <v>2.6642309999999999E-2</v>
      </c>
      <c r="KP62">
        <v>0.72449490000000005</v>
      </c>
      <c r="KQ62">
        <v>13.601559999999999</v>
      </c>
      <c r="KR62">
        <v>7.0098269999999997E-5</v>
      </c>
      <c r="KS62">
        <v>2.561335E-2</v>
      </c>
      <c r="KT62">
        <v>0.72413689999999997</v>
      </c>
      <c r="KU62">
        <v>14.14199</v>
      </c>
      <c r="KV62">
        <v>6.7666880000000006E-5</v>
      </c>
      <c r="KW62">
        <v>2.47117E-2</v>
      </c>
      <c r="KX62">
        <v>0.72362309999999996</v>
      </c>
      <c r="KY62">
        <v>14.931139999999999</v>
      </c>
      <c r="KZ62">
        <v>6.7023509999999994E-5</v>
      </c>
      <c r="LA62">
        <v>2.443126E-2</v>
      </c>
      <c r="LB62">
        <v>0.72303220000000001</v>
      </c>
      <c r="LC62">
        <v>15.37749</v>
      </c>
      <c r="LD62">
        <v>6.8133730000000003E-5</v>
      </c>
      <c r="LE62">
        <v>2.4827700000000001E-2</v>
      </c>
      <c r="LF62">
        <v>0.72236420000000001</v>
      </c>
      <c r="LG62">
        <v>15.20434</v>
      </c>
      <c r="LH62">
        <v>6.8895159999999994E-5</v>
      </c>
      <c r="LI62">
        <v>2.515303E-2</v>
      </c>
      <c r="LJ62">
        <v>0.72169019999999995</v>
      </c>
      <c r="LK62">
        <v>14.765230000000001</v>
      </c>
      <c r="LL62">
        <v>6.8295199999999996E-5</v>
      </c>
      <c r="LM62">
        <v>2.4990430000000001E-2</v>
      </c>
      <c r="LN62">
        <v>0.7209989</v>
      </c>
      <c r="LO62">
        <v>14.11182</v>
      </c>
      <c r="LP62">
        <v>6.6606010000000006E-5</v>
      </c>
      <c r="LQ62">
        <v>2.4419650000000001E-2</v>
      </c>
      <c r="LR62">
        <v>0.72038009999999997</v>
      </c>
      <c r="LS62">
        <v>14.09132</v>
      </c>
      <c r="LT62">
        <v>6.4302799999999997E-5</v>
      </c>
      <c r="LU62">
        <v>2.3609100000000001E-2</v>
      </c>
      <c r="LV62">
        <v>0.71989599999999998</v>
      </c>
      <c r="LW62">
        <v>14.27501</v>
      </c>
      <c r="LX62">
        <v>6.1790459999999995E-5</v>
      </c>
      <c r="LY62">
        <v>2.2707829999999998E-2</v>
      </c>
      <c r="LZ62">
        <v>0.71960690000000005</v>
      </c>
      <c r="MA62">
        <v>14.64729</v>
      </c>
      <c r="MB62">
        <v>5.9048719999999997E-5</v>
      </c>
      <c r="MC62">
        <v>2.1726039999999999E-2</v>
      </c>
      <c r="MD62">
        <v>0.71943550000000001</v>
      </c>
      <c r="ME62">
        <v>15.27478</v>
      </c>
      <c r="MF62">
        <v>5.5192409999999998E-5</v>
      </c>
      <c r="MG62">
        <v>2.0356220000000001E-2</v>
      </c>
      <c r="MH62">
        <v>0.71936149999999999</v>
      </c>
      <c r="MI62">
        <v>15.682259999999999</v>
      </c>
      <c r="MJ62">
        <v>5.0216870000000002E-5</v>
      </c>
      <c r="MK62">
        <v>1.8551689999999999E-2</v>
      </c>
      <c r="ML62">
        <v>0.71937079999999998</v>
      </c>
      <c r="MM62">
        <v>15.43805</v>
      </c>
      <c r="MN62">
        <v>4.5604189999999999E-5</v>
      </c>
      <c r="MO62">
        <v>1.6838329999999999E-2</v>
      </c>
      <c r="MP62">
        <v>0.71934849999999995</v>
      </c>
      <c r="MQ62">
        <v>14.86922</v>
      </c>
      <c r="MR62">
        <v>4.2127559999999997E-5</v>
      </c>
      <c r="MS62">
        <v>1.553385E-2</v>
      </c>
      <c r="MT62">
        <v>0.71936889999999998</v>
      </c>
      <c r="MU62">
        <v>14.09033</v>
      </c>
      <c r="MV62">
        <v>3.9647080000000001E-5</v>
      </c>
      <c r="MW62">
        <v>1.460208E-2</v>
      </c>
      <c r="MX62">
        <v>0.71944220000000003</v>
      </c>
      <c r="MY62">
        <v>13.80794</v>
      </c>
      <c r="MZ62">
        <v>3.7757250000000002E-5</v>
      </c>
      <c r="NA62">
        <v>1.3896789999999999E-2</v>
      </c>
      <c r="NB62">
        <v>0.71972919999999996</v>
      </c>
      <c r="NC62">
        <v>13.08727</v>
      </c>
      <c r="ND62">
        <v>3.620331E-5</v>
      </c>
      <c r="NE62">
        <v>1.331413E-2</v>
      </c>
      <c r="NF62">
        <v>0.72028979999999998</v>
      </c>
      <c r="NG62">
        <v>13.08001</v>
      </c>
      <c r="NH62">
        <v>3.4589409999999999E-5</v>
      </c>
      <c r="NI62">
        <v>1.272327E-2</v>
      </c>
      <c r="NJ62">
        <v>0.72107250000000001</v>
      </c>
      <c r="NK62">
        <v>13.70049</v>
      </c>
      <c r="NL62">
        <v>3.170226E-5</v>
      </c>
      <c r="NM62">
        <v>1.1698E-2</v>
      </c>
      <c r="NN62">
        <v>0.72199310000000005</v>
      </c>
      <c r="NO62">
        <v>14.10374</v>
      </c>
      <c r="NP62">
        <v>2.743315E-5</v>
      </c>
      <c r="NQ62">
        <v>1.014375E-2</v>
      </c>
      <c r="NR62">
        <v>0.72298010000000001</v>
      </c>
      <c r="NS62">
        <v>13.98221</v>
      </c>
      <c r="NT62">
        <v>2.3498109999999999E-5</v>
      </c>
      <c r="NU62">
        <v>8.6688459999999991E-3</v>
      </c>
      <c r="NV62">
        <v>0.72398419999999997</v>
      </c>
      <c r="NW62">
        <v>13.619770000000001</v>
      </c>
      <c r="NX62">
        <v>2.0810320000000001E-5</v>
      </c>
      <c r="NY62">
        <v>7.643113E-3</v>
      </c>
      <c r="NZ62">
        <v>0.72497389999999995</v>
      </c>
      <c r="OA62">
        <v>13.35807</v>
      </c>
      <c r="OB62">
        <v>1.9203470000000001E-5</v>
      </c>
      <c r="OC62">
        <v>7.0238039999999998E-3</v>
      </c>
      <c r="OD62">
        <v>0.72590679999999996</v>
      </c>
      <c r="OE62">
        <v>13.906499999999999</v>
      </c>
      <c r="OF62">
        <v>1.8202279999999999E-5</v>
      </c>
      <c r="OG62">
        <v>6.6386250000000004E-3</v>
      </c>
      <c r="OH62">
        <v>0.72649929999999996</v>
      </c>
      <c r="OI62">
        <v>14.63585</v>
      </c>
      <c r="OJ62">
        <v>1.747987E-5</v>
      </c>
      <c r="OK62">
        <v>6.3637019999999997E-3</v>
      </c>
    </row>
    <row r="63" spans="1:401" x14ac:dyDescent="0.35">
      <c r="A63">
        <v>66</v>
      </c>
      <c r="B63" t="s">
        <v>4</v>
      </c>
      <c r="C63" t="s">
        <v>24</v>
      </c>
      <c r="D63" t="s">
        <v>68</v>
      </c>
      <c r="E63">
        <v>852.80600000000004</v>
      </c>
      <c r="F63">
        <v>0.67465580000000003</v>
      </c>
      <c r="G63">
        <v>13.04903</v>
      </c>
      <c r="H63" s="1">
        <v>3.1940609999999998E-10</v>
      </c>
      <c r="I63" s="1">
        <v>1.093985E-7</v>
      </c>
      <c r="J63">
        <v>0.67440500000000003</v>
      </c>
      <c r="K63">
        <v>13.236610000000001</v>
      </c>
      <c r="L63">
        <v>2.0320520000000002</v>
      </c>
      <c r="M63">
        <v>538.86980000000005</v>
      </c>
      <c r="N63">
        <v>0.67423679999999997</v>
      </c>
      <c r="O63">
        <v>13.845549999999999</v>
      </c>
      <c r="P63">
        <v>146.92769999999999</v>
      </c>
      <c r="Q63">
        <v>46956.39</v>
      </c>
      <c r="R63">
        <v>0.67415029999999998</v>
      </c>
      <c r="S63">
        <v>14.550610000000001</v>
      </c>
      <c r="T63">
        <v>132.25219999999999</v>
      </c>
      <c r="U63">
        <v>47817.63</v>
      </c>
      <c r="V63">
        <v>0.67407640000000002</v>
      </c>
      <c r="W63">
        <v>15.35158</v>
      </c>
      <c r="X63">
        <v>15.82596</v>
      </c>
      <c r="Y63">
        <v>6201.8959999999997</v>
      </c>
      <c r="Z63">
        <v>0.67401840000000002</v>
      </c>
      <c r="AA63">
        <v>15.767239999999999</v>
      </c>
      <c r="AB63">
        <v>0.69919390000000003</v>
      </c>
      <c r="AC63">
        <v>284.05059999999997</v>
      </c>
      <c r="AD63">
        <v>0.67388009999999998</v>
      </c>
      <c r="AE63">
        <v>15.302759999999999</v>
      </c>
      <c r="AF63">
        <v>8.1429580000000001E-2</v>
      </c>
      <c r="AG63">
        <v>29.164650000000002</v>
      </c>
      <c r="AH63">
        <v>0.67359009999999997</v>
      </c>
      <c r="AI63">
        <v>14.47526</v>
      </c>
      <c r="AJ63" s="1">
        <v>6.0557159999999999E-2</v>
      </c>
      <c r="AK63">
        <v>20.904209999999999</v>
      </c>
      <c r="AL63">
        <v>0.67316200000000004</v>
      </c>
      <c r="AM63">
        <v>13.69905</v>
      </c>
      <c r="AN63" s="1">
        <v>5.3819800000000001E-2</v>
      </c>
      <c r="AO63">
        <v>18.568560000000002</v>
      </c>
      <c r="AP63">
        <v>0.67261959999999998</v>
      </c>
      <c r="AQ63">
        <v>13.5442</v>
      </c>
      <c r="AR63" s="1">
        <v>4.8117670000000001E-2</v>
      </c>
      <c r="AS63" s="1">
        <v>16.616720000000001</v>
      </c>
      <c r="AT63">
        <v>0.67197379999999995</v>
      </c>
      <c r="AU63">
        <v>14.00989</v>
      </c>
      <c r="AV63" s="1">
        <v>4.3456439999999999E-2</v>
      </c>
      <c r="AW63" s="1">
        <v>15.013210000000001</v>
      </c>
      <c r="AX63">
        <v>0.67122550000000003</v>
      </c>
      <c r="AY63">
        <v>14.766769999999999</v>
      </c>
      <c r="AZ63" s="1">
        <v>4.0280709999999997E-2</v>
      </c>
      <c r="BA63" s="1">
        <v>13.914149999999999</v>
      </c>
      <c r="BB63">
        <v>0.67046669999999997</v>
      </c>
      <c r="BC63">
        <v>15.585750000000001</v>
      </c>
      <c r="BD63" s="1">
        <v>3.8039839999999998E-2</v>
      </c>
      <c r="BE63" s="1">
        <v>13.15415</v>
      </c>
      <c r="BF63">
        <v>0.66967160000000003</v>
      </c>
      <c r="BG63">
        <v>15.963089999999999</v>
      </c>
      <c r="BH63" s="1">
        <v>3.5703230000000002E-2</v>
      </c>
      <c r="BI63" s="1">
        <v>12.36829</v>
      </c>
      <c r="BJ63">
        <v>0.66892810000000003</v>
      </c>
      <c r="BK63">
        <v>15.588570000000001</v>
      </c>
      <c r="BL63" s="1">
        <v>3.3218310000000001E-2</v>
      </c>
      <c r="BM63" s="1">
        <v>11.526059999999999</v>
      </c>
      <c r="BN63">
        <v>0.66811410000000004</v>
      </c>
      <c r="BO63">
        <v>14.7829</v>
      </c>
      <c r="BP63" s="1">
        <v>3.0734540000000001E-2</v>
      </c>
      <c r="BQ63" s="1">
        <v>10.68074</v>
      </c>
      <c r="BR63">
        <v>0.66729609999999995</v>
      </c>
      <c r="BS63">
        <v>13.91193</v>
      </c>
      <c r="BT63" s="1">
        <v>2.8429699999999999E-2</v>
      </c>
      <c r="BU63" s="1">
        <v>9.8930570000000007</v>
      </c>
      <c r="BV63">
        <v>0.66608699999999998</v>
      </c>
      <c r="BW63">
        <v>13.488350000000001</v>
      </c>
      <c r="BX63" s="1">
        <v>2.6234509999999999E-2</v>
      </c>
      <c r="BY63" s="1">
        <v>9.1499009999999998</v>
      </c>
      <c r="BZ63">
        <v>0.66434689999999996</v>
      </c>
      <c r="CA63">
        <v>13.3812</v>
      </c>
      <c r="CB63" s="1">
        <v>2.4434560000000001E-2</v>
      </c>
      <c r="CC63" s="1">
        <v>8.534891</v>
      </c>
      <c r="CD63">
        <v>0.66217320000000002</v>
      </c>
      <c r="CE63">
        <v>13.67318</v>
      </c>
      <c r="CF63" s="1">
        <v>2.557597E-2</v>
      </c>
      <c r="CG63" s="1">
        <v>8.9056519999999999</v>
      </c>
      <c r="CH63">
        <v>0.65982459999999998</v>
      </c>
      <c r="CI63">
        <v>13.904909999999999</v>
      </c>
      <c r="CJ63" s="1">
        <v>2.886468E-2</v>
      </c>
      <c r="CK63" s="1">
        <v>10.102510000000001</v>
      </c>
      <c r="CL63">
        <v>0.65753349999999999</v>
      </c>
      <c r="CM63">
        <v>13.78429</v>
      </c>
      <c r="CN63" s="1">
        <v>3.019322E-2</v>
      </c>
      <c r="CO63" s="1">
        <v>10.664389999999999</v>
      </c>
      <c r="CP63">
        <v>0.65528580000000003</v>
      </c>
      <c r="CQ63">
        <v>13.38944</v>
      </c>
      <c r="CR63" s="1">
        <v>2.9069439999999998E-2</v>
      </c>
      <c r="CS63" s="1">
        <v>10.348549999999999</v>
      </c>
      <c r="CT63">
        <v>0.65309419999999996</v>
      </c>
      <c r="CU63">
        <v>12.79031</v>
      </c>
      <c r="CV63" s="1">
        <v>2.693868E-2</v>
      </c>
      <c r="CW63" s="1">
        <v>9.6498290000000004</v>
      </c>
      <c r="CX63">
        <v>0.65080979999999999</v>
      </c>
      <c r="CY63">
        <v>12.137589999999999</v>
      </c>
      <c r="CZ63" s="1">
        <v>2.4405630000000001E-2</v>
      </c>
      <c r="DA63" s="1">
        <v>8.7960429999999992</v>
      </c>
      <c r="DB63">
        <v>0.64843919999999999</v>
      </c>
      <c r="DC63">
        <v>12.023680000000001</v>
      </c>
      <c r="DD63" s="1">
        <v>2.1877810000000001E-2</v>
      </c>
      <c r="DE63" s="1">
        <v>7.9308079999999999</v>
      </c>
      <c r="DF63">
        <v>0.64612899999999995</v>
      </c>
      <c r="DG63">
        <v>12.104340000000001</v>
      </c>
      <c r="DH63" s="1">
        <v>1.9540829999999999E-2</v>
      </c>
      <c r="DI63" s="1">
        <v>7.1246320000000001</v>
      </c>
      <c r="DJ63">
        <v>0.64426229999999995</v>
      </c>
      <c r="DK63">
        <v>12.30048</v>
      </c>
      <c r="DL63" s="1">
        <v>1.73694E-2</v>
      </c>
      <c r="DM63" s="1">
        <v>6.3671009999999999</v>
      </c>
      <c r="DN63">
        <v>0.64247699999999996</v>
      </c>
      <c r="DO63">
        <v>12.711819999999999</v>
      </c>
      <c r="DP63" s="1">
        <v>1.5389140000000001E-2</v>
      </c>
      <c r="DQ63" s="1">
        <v>5.670153</v>
      </c>
      <c r="DR63">
        <v>0.64088100000000003</v>
      </c>
      <c r="DS63">
        <v>12.89991</v>
      </c>
      <c r="DT63" s="1">
        <v>1.367667E-2</v>
      </c>
      <c r="DU63" s="1">
        <v>5.062824</v>
      </c>
      <c r="DV63">
        <v>0.63922630000000003</v>
      </c>
      <c r="DW63">
        <v>12.64359</v>
      </c>
      <c r="DX63" s="1">
        <v>1.2195940000000001E-2</v>
      </c>
      <c r="DY63" s="1">
        <v>4.5387810000000002</v>
      </c>
      <c r="DZ63">
        <v>0.63683719999999999</v>
      </c>
      <c r="EA63">
        <v>12.1157</v>
      </c>
      <c r="EB63" s="1">
        <v>1.0771070000000001E-2</v>
      </c>
      <c r="EC63" s="1">
        <v>4.0332359999999996</v>
      </c>
      <c r="ED63">
        <v>0.63424219999999998</v>
      </c>
      <c r="EE63">
        <v>11.725440000000001</v>
      </c>
      <c r="EF63" s="1">
        <v>9.4791219999999995E-3</v>
      </c>
      <c r="EG63" s="1">
        <v>3.5704479999999998</v>
      </c>
      <c r="EH63">
        <v>0.63155689999999998</v>
      </c>
      <c r="EI63">
        <v>12.11909</v>
      </c>
      <c r="EJ63" s="1">
        <v>8.3334110000000006E-3</v>
      </c>
      <c r="EK63" s="1">
        <v>3.1576240000000002</v>
      </c>
      <c r="EL63">
        <v>0.62920549999999997</v>
      </c>
      <c r="EM63">
        <v>12.71359</v>
      </c>
      <c r="EN63" s="1">
        <v>7.3358119999999997E-3</v>
      </c>
      <c r="EO63" s="1">
        <v>2.7949850000000001</v>
      </c>
      <c r="EP63">
        <v>0.62737719999999997</v>
      </c>
      <c r="EQ63">
        <v>13.478440000000001</v>
      </c>
      <c r="ER63" s="1">
        <v>6.4394639999999998E-3</v>
      </c>
      <c r="ES63" s="1">
        <v>2.4655239999999998</v>
      </c>
      <c r="ET63">
        <v>0.62599179999999999</v>
      </c>
      <c r="EU63">
        <v>14.66483</v>
      </c>
      <c r="EV63" s="1">
        <v>5.6386209999999999E-3</v>
      </c>
      <c r="EW63" s="1">
        <v>2.1681149999999998</v>
      </c>
      <c r="EX63">
        <v>0.62456350000000005</v>
      </c>
      <c r="EY63">
        <v>15.40225</v>
      </c>
      <c r="EZ63" s="1">
        <v>4.938998E-3</v>
      </c>
      <c r="FA63" s="1">
        <v>1.906882</v>
      </c>
      <c r="FB63">
        <v>0.62069569999999996</v>
      </c>
      <c r="FC63">
        <v>15.117419999999999</v>
      </c>
      <c r="FD63" s="1">
        <v>4.3344869999999997E-3</v>
      </c>
      <c r="FE63" s="1">
        <v>1.6839139999999999</v>
      </c>
      <c r="FF63">
        <v>0.61644639999999995</v>
      </c>
      <c r="FG63">
        <v>14.462569999999999</v>
      </c>
      <c r="FH63" s="1">
        <v>3.7930360000000001E-3</v>
      </c>
      <c r="FI63" s="1">
        <v>1.4843280000000001</v>
      </c>
      <c r="FJ63">
        <v>0.61236939999999995</v>
      </c>
      <c r="FK63">
        <v>13.836970000000001</v>
      </c>
      <c r="FL63" s="1">
        <v>3.2967410000000002E-3</v>
      </c>
      <c r="FM63" s="1">
        <v>1.2994760000000001</v>
      </c>
      <c r="FN63">
        <v>0.60921369999999997</v>
      </c>
      <c r="FO63">
        <v>13.923310000000001</v>
      </c>
      <c r="FP63" s="1">
        <v>2.8419610000000001E-3</v>
      </c>
      <c r="FQ63" s="1">
        <v>1.126698</v>
      </c>
      <c r="FR63">
        <v>0.60724860000000003</v>
      </c>
      <c r="FS63">
        <v>14.167529999999999</v>
      </c>
      <c r="FT63" s="1">
        <v>2.4385570000000001E-3</v>
      </c>
      <c r="FU63" s="1">
        <v>0.97018070000000001</v>
      </c>
      <c r="FV63">
        <v>0.60651650000000001</v>
      </c>
      <c r="FW63">
        <v>14.381270000000001</v>
      </c>
      <c r="FX63" s="1">
        <v>2.0768010000000001E-3</v>
      </c>
      <c r="FY63" s="1">
        <v>0.82796320000000001</v>
      </c>
      <c r="FZ63">
        <v>0.60624920000000004</v>
      </c>
      <c r="GA63">
        <v>15.06935</v>
      </c>
      <c r="GB63" s="1">
        <v>1.6846890000000001E-3</v>
      </c>
      <c r="GC63" s="1">
        <v>0.674234</v>
      </c>
      <c r="GD63">
        <v>0.60561259999999995</v>
      </c>
      <c r="GE63">
        <v>15.56465</v>
      </c>
      <c r="GF63" s="1">
        <v>1.249312E-3</v>
      </c>
      <c r="GG63" s="1">
        <v>0.50229880000000005</v>
      </c>
      <c r="GH63">
        <v>0.60519719999999999</v>
      </c>
      <c r="GI63">
        <v>15.513870000000001</v>
      </c>
      <c r="GJ63" s="1">
        <v>8.7546520000000004E-4</v>
      </c>
      <c r="GK63" s="1">
        <v>0.35209489999999999</v>
      </c>
      <c r="GL63">
        <v>0.60479799999999995</v>
      </c>
      <c r="GM63">
        <v>15.11337</v>
      </c>
      <c r="GN63" s="1">
        <v>6.2472060000000004E-4</v>
      </c>
      <c r="GO63" s="1">
        <v>0.25010379999999999</v>
      </c>
      <c r="GP63">
        <v>0.60438099999999995</v>
      </c>
      <c r="GQ63">
        <v>14.46457</v>
      </c>
      <c r="GR63" s="1">
        <v>4.7782780000000001E-4</v>
      </c>
      <c r="GS63" s="1">
        <v>0.1899883</v>
      </c>
      <c r="GT63">
        <v>0.60395929999999998</v>
      </c>
      <c r="GU63">
        <v>13.777100000000001</v>
      </c>
      <c r="GV63" s="1">
        <v>3.9309300000000001E-4</v>
      </c>
      <c r="GW63" s="1">
        <v>0.15531629999999999</v>
      </c>
      <c r="GX63">
        <v>0.60364580000000001</v>
      </c>
      <c r="GY63">
        <v>13.65781</v>
      </c>
      <c r="GZ63" s="1">
        <v>3.4123230000000001E-4</v>
      </c>
      <c r="HA63" s="1">
        <v>0.13414490000000001</v>
      </c>
      <c r="HB63">
        <v>0.60342649999999998</v>
      </c>
      <c r="HC63">
        <v>13.58887</v>
      </c>
      <c r="HD63" s="1">
        <v>3.052059E-4</v>
      </c>
      <c r="HE63" s="1">
        <v>0.1195174</v>
      </c>
      <c r="HF63">
        <v>0.60337870000000005</v>
      </c>
      <c r="HG63">
        <v>13.655010000000001</v>
      </c>
      <c r="HH63" s="1">
        <v>2.7154019999999998E-4</v>
      </c>
      <c r="HI63" s="1">
        <v>0.1061358</v>
      </c>
      <c r="HJ63">
        <v>0.60339129999999996</v>
      </c>
      <c r="HK63">
        <v>13.488110000000001</v>
      </c>
      <c r="HL63" s="1">
        <v>2.351551E-4</v>
      </c>
      <c r="HM63" s="1">
        <v>9.1727959999999997E-2</v>
      </c>
      <c r="HN63">
        <v>0.60342359999999995</v>
      </c>
      <c r="HO63">
        <v>13.37654</v>
      </c>
      <c r="HP63" s="1">
        <v>2.030639E-4</v>
      </c>
      <c r="HQ63" s="1">
        <v>7.888125E-2</v>
      </c>
      <c r="HR63">
        <v>0.60344229999999999</v>
      </c>
      <c r="HS63">
        <v>13.218019999999999</v>
      </c>
      <c r="HT63">
        <v>1.7986710000000001E-4</v>
      </c>
      <c r="HU63" s="1">
        <v>6.9502880000000003E-2</v>
      </c>
      <c r="HV63">
        <v>0.60344620000000004</v>
      </c>
      <c r="HW63">
        <v>12.67558</v>
      </c>
      <c r="HX63">
        <v>1.639128E-4</v>
      </c>
      <c r="HY63" s="1">
        <v>6.3016210000000003E-2</v>
      </c>
      <c r="HZ63">
        <v>0.60348760000000001</v>
      </c>
      <c r="IA63">
        <v>12.057090000000001</v>
      </c>
      <c r="IB63">
        <v>1.523621E-4</v>
      </c>
      <c r="IC63" s="1">
        <v>5.8305500000000003E-2</v>
      </c>
      <c r="ID63">
        <v>0.6035604</v>
      </c>
      <c r="IE63">
        <v>11.991989999999999</v>
      </c>
      <c r="IF63">
        <v>1.4337820000000001E-4</v>
      </c>
      <c r="IG63" s="1">
        <v>5.4625899999999998E-2</v>
      </c>
      <c r="IH63">
        <v>0.60370480000000004</v>
      </c>
      <c r="II63">
        <v>12.28964</v>
      </c>
      <c r="IJ63">
        <v>1.3561589999999999E-4</v>
      </c>
      <c r="IK63" s="1">
        <v>5.146158E-2</v>
      </c>
      <c r="IL63">
        <v>0.60389179999999998</v>
      </c>
      <c r="IM63">
        <v>12.86223</v>
      </c>
      <c r="IN63">
        <v>1.270714E-4</v>
      </c>
      <c r="IO63" s="1">
        <v>4.8086160000000003E-2</v>
      </c>
      <c r="IP63">
        <v>0.60408669999999998</v>
      </c>
      <c r="IQ63">
        <v>12.960610000000001</v>
      </c>
      <c r="IR63">
        <v>1.1729730000000001E-4</v>
      </c>
      <c r="IS63">
        <v>4.4268790000000002E-2</v>
      </c>
      <c r="IT63">
        <v>0.60430399999999995</v>
      </c>
      <c r="IU63">
        <v>12.772270000000001</v>
      </c>
      <c r="IV63">
        <v>1.081822E-4</v>
      </c>
      <c r="IW63">
        <v>4.06877E-2</v>
      </c>
      <c r="IX63">
        <v>0.60452249999999996</v>
      </c>
      <c r="IY63">
        <v>12.69009</v>
      </c>
      <c r="IZ63">
        <v>1.0087919999999999E-4</v>
      </c>
      <c r="JA63">
        <v>3.7802969999999998E-2</v>
      </c>
      <c r="JB63">
        <v>0.60473259999999995</v>
      </c>
      <c r="JC63">
        <v>12.50231</v>
      </c>
      <c r="JD63">
        <v>9.516072E-5</v>
      </c>
      <c r="JE63">
        <v>3.5545609999999998E-2</v>
      </c>
      <c r="JF63">
        <v>0.60494460000000005</v>
      </c>
      <c r="JG63">
        <v>12.645580000000001</v>
      </c>
      <c r="JH63">
        <v>9.0449650000000006E-5</v>
      </c>
      <c r="JI63">
        <v>3.3700260000000003E-2</v>
      </c>
      <c r="JJ63">
        <v>0.60507160000000004</v>
      </c>
      <c r="JK63">
        <v>12.88181</v>
      </c>
      <c r="JL63">
        <v>8.6358089999999995E-5</v>
      </c>
      <c r="JM63">
        <v>3.2106410000000002E-2</v>
      </c>
      <c r="JN63">
        <v>0.60516130000000001</v>
      </c>
      <c r="JO63">
        <v>13.025130000000001</v>
      </c>
      <c r="JP63">
        <v>8.2882650000000002E-5</v>
      </c>
      <c r="JQ63">
        <v>3.075663E-2</v>
      </c>
      <c r="JR63">
        <v>0.60519259999999997</v>
      </c>
      <c r="JS63">
        <v>13.61745</v>
      </c>
      <c r="JT63">
        <v>8.0769100000000006E-5</v>
      </c>
      <c r="JU63">
        <v>2.990131E-2</v>
      </c>
      <c r="JV63">
        <v>0.60519299999999998</v>
      </c>
      <c r="JW63">
        <v>14.173439999999999</v>
      </c>
      <c r="JX63">
        <v>8.0133329999999996E-5</v>
      </c>
      <c r="JY63">
        <v>2.961451E-2</v>
      </c>
      <c r="JZ63">
        <v>0.60520569999999996</v>
      </c>
      <c r="KA63">
        <v>14.00065</v>
      </c>
      <c r="KB63">
        <v>7.9573550000000003E-5</v>
      </c>
      <c r="KC63">
        <v>2.939106E-2</v>
      </c>
      <c r="KD63">
        <v>0.60519029999999996</v>
      </c>
      <c r="KE63">
        <v>13.53941</v>
      </c>
      <c r="KF63">
        <v>7.8139099999999999E-5</v>
      </c>
      <c r="KG63">
        <v>2.88658E-2</v>
      </c>
      <c r="KH63">
        <v>0.6051803</v>
      </c>
      <c r="KI63">
        <v>13.02177</v>
      </c>
      <c r="KJ63">
        <v>7.5952989999999995E-5</v>
      </c>
      <c r="KK63">
        <v>2.805968E-2</v>
      </c>
      <c r="KL63">
        <v>0.60512750000000004</v>
      </c>
      <c r="KM63">
        <v>13.203609999999999</v>
      </c>
      <c r="KN63">
        <v>7.3308219999999999E-5</v>
      </c>
      <c r="KO63">
        <v>2.7083779999999998E-2</v>
      </c>
      <c r="KP63">
        <v>0.60499939999999996</v>
      </c>
      <c r="KQ63">
        <v>13.67428</v>
      </c>
      <c r="KR63">
        <v>7.0476209999999995E-5</v>
      </c>
      <c r="KS63">
        <v>2.6042320000000001E-2</v>
      </c>
      <c r="KT63">
        <v>0.6047593</v>
      </c>
      <c r="KU63">
        <v>14.20255</v>
      </c>
      <c r="KV63">
        <v>6.7935279999999998E-5</v>
      </c>
      <c r="KW63">
        <v>2.509753E-2</v>
      </c>
      <c r="KX63">
        <v>0.60438559999999997</v>
      </c>
      <c r="KY63">
        <v>14.935169999999999</v>
      </c>
      <c r="KZ63">
        <v>6.6986359999999997E-5</v>
      </c>
      <c r="LA63">
        <v>2.4715930000000001E-2</v>
      </c>
      <c r="LB63">
        <v>0.60399049999999999</v>
      </c>
      <c r="LC63">
        <v>15.35862</v>
      </c>
      <c r="LD63">
        <v>6.7951230000000003E-5</v>
      </c>
      <c r="LE63">
        <v>2.506063E-2</v>
      </c>
      <c r="LF63">
        <v>0.60353860000000004</v>
      </c>
      <c r="LG63">
        <v>15.208130000000001</v>
      </c>
      <c r="LH63">
        <v>6.8847240000000003E-5</v>
      </c>
      <c r="LI63">
        <v>2.543072E-2</v>
      </c>
      <c r="LJ63">
        <v>0.60313159999999999</v>
      </c>
      <c r="LK63">
        <v>14.80208</v>
      </c>
      <c r="LL63">
        <v>6.8431599999999997E-5</v>
      </c>
      <c r="LM63">
        <v>2.5328340000000001E-2</v>
      </c>
      <c r="LN63">
        <v>0.60268279999999996</v>
      </c>
      <c r="LO63">
        <v>14.20459</v>
      </c>
      <c r="LP63">
        <v>6.6865239999999994E-5</v>
      </c>
      <c r="LQ63">
        <v>2.4793610000000001E-2</v>
      </c>
      <c r="LR63">
        <v>0.60229509999999997</v>
      </c>
      <c r="LS63">
        <v>14.19539</v>
      </c>
      <c r="LT63">
        <v>6.4624640000000001E-5</v>
      </c>
      <c r="LU63">
        <v>2.399652E-2</v>
      </c>
      <c r="LV63">
        <v>0.60200719999999996</v>
      </c>
      <c r="LW63">
        <v>14.383330000000001</v>
      </c>
      <c r="LX63">
        <v>6.2129050000000004E-5</v>
      </c>
      <c r="LY63">
        <v>2.309141E-2</v>
      </c>
      <c r="LZ63">
        <v>0.60185580000000005</v>
      </c>
      <c r="MA63">
        <v>14.72185</v>
      </c>
      <c r="MB63">
        <v>5.9451450000000001E-5</v>
      </c>
      <c r="MC63">
        <v>2.2117359999999999E-2</v>
      </c>
      <c r="MD63">
        <v>0.60178849999999995</v>
      </c>
      <c r="ME63">
        <v>15.28599</v>
      </c>
      <c r="MF63">
        <v>5.5791929999999999E-5</v>
      </c>
      <c r="MG63">
        <v>2.07958E-2</v>
      </c>
      <c r="MH63">
        <v>0.60177650000000005</v>
      </c>
      <c r="MI63">
        <v>15.663959999999999</v>
      </c>
      <c r="MJ63">
        <v>5.0904310000000001E-5</v>
      </c>
      <c r="MK63">
        <v>1.9003900000000001E-2</v>
      </c>
      <c r="ML63">
        <v>0.60181180000000001</v>
      </c>
      <c r="MM63">
        <v>15.448589999999999</v>
      </c>
      <c r="MN63">
        <v>4.618026E-5</v>
      </c>
      <c r="MO63">
        <v>1.723618E-2</v>
      </c>
      <c r="MP63">
        <v>0.60181709999999999</v>
      </c>
      <c r="MQ63">
        <v>14.91926</v>
      </c>
      <c r="MR63">
        <v>4.254248E-5</v>
      </c>
      <c r="MS63">
        <v>1.5861799999999999E-2</v>
      </c>
      <c r="MT63">
        <v>0.60184470000000001</v>
      </c>
      <c r="MU63">
        <v>14.192690000000001</v>
      </c>
      <c r="MV63">
        <v>3.9948509999999999E-5</v>
      </c>
      <c r="MW63">
        <v>1.487952E-2</v>
      </c>
      <c r="MX63">
        <v>0.6019002</v>
      </c>
      <c r="MY63">
        <v>13.9153</v>
      </c>
      <c r="MZ63">
        <v>3.7994470000000001E-5</v>
      </c>
      <c r="NA63">
        <v>1.414339E-2</v>
      </c>
      <c r="NB63">
        <v>0.60209829999999998</v>
      </c>
      <c r="NC63">
        <v>13.21518</v>
      </c>
      <c r="ND63">
        <v>3.6407720000000002E-5</v>
      </c>
      <c r="NE63">
        <v>1.3542159999999999E-2</v>
      </c>
      <c r="NF63">
        <v>0.60250150000000002</v>
      </c>
      <c r="NG63">
        <v>13.15198</v>
      </c>
      <c r="NH63">
        <v>3.4848470000000001E-5</v>
      </c>
      <c r="NI63">
        <v>1.2959460000000001E-2</v>
      </c>
      <c r="NJ63">
        <v>0.60304100000000005</v>
      </c>
      <c r="NK63">
        <v>13.69899</v>
      </c>
      <c r="NL63">
        <v>3.219327E-5</v>
      </c>
      <c r="NM63">
        <v>1.199718E-2</v>
      </c>
      <c r="NN63">
        <v>0.603634</v>
      </c>
      <c r="NO63">
        <v>14.093489999999999</v>
      </c>
      <c r="NP63">
        <v>2.8036680000000001E-5</v>
      </c>
      <c r="NQ63">
        <v>1.0466939999999999E-2</v>
      </c>
      <c r="NR63">
        <v>0.60428150000000003</v>
      </c>
      <c r="NS63">
        <v>13.98969</v>
      </c>
      <c r="NT63">
        <v>2.3980400000000002E-5</v>
      </c>
      <c r="NU63">
        <v>8.9372040000000007E-3</v>
      </c>
      <c r="NV63">
        <v>0.60492060000000003</v>
      </c>
      <c r="NW63">
        <v>13.64494</v>
      </c>
      <c r="NX63">
        <v>2.1116819999999999E-5</v>
      </c>
      <c r="NY63">
        <v>7.8401330000000009E-3</v>
      </c>
      <c r="NZ63">
        <v>0.60554730000000001</v>
      </c>
      <c r="OA63">
        <v>13.40423</v>
      </c>
      <c r="OB63">
        <v>1.9386440000000001E-5</v>
      </c>
      <c r="OC63">
        <v>7.1704739999999996E-3</v>
      </c>
      <c r="OD63">
        <v>0.60612679999999997</v>
      </c>
      <c r="OE63">
        <v>13.96045</v>
      </c>
      <c r="OF63">
        <v>1.8323010000000001E-5</v>
      </c>
      <c r="OG63">
        <v>6.7586649999999996E-3</v>
      </c>
      <c r="OH63">
        <v>0.60647139999999999</v>
      </c>
      <c r="OI63">
        <v>14.70729</v>
      </c>
      <c r="OJ63">
        <v>1.7570719999999999E-5</v>
      </c>
      <c r="OK63">
        <v>6.4698200000000003E-3</v>
      </c>
    </row>
    <row r="64" spans="1:401" x14ac:dyDescent="0.35">
      <c r="A64">
        <v>67</v>
      </c>
      <c r="B64" t="s">
        <v>4</v>
      </c>
      <c r="C64" t="s">
        <v>24</v>
      </c>
      <c r="D64" t="s">
        <v>69</v>
      </c>
      <c r="E64">
        <v>923.14170000000001</v>
      </c>
      <c r="F64">
        <v>0.90705990000000003</v>
      </c>
      <c r="G64">
        <v>13.1106</v>
      </c>
      <c r="H64" s="1">
        <v>3.8700849999999999E-11</v>
      </c>
      <c r="I64" s="1">
        <v>1.4327740000000001E-8</v>
      </c>
      <c r="J64">
        <v>0.90531430000000002</v>
      </c>
      <c r="K64">
        <v>13.259539999999999</v>
      </c>
      <c r="L64" s="1">
        <v>1.0341469999999999</v>
      </c>
      <c r="M64">
        <v>259.56400000000002</v>
      </c>
      <c r="N64">
        <v>0.90366579999999996</v>
      </c>
      <c r="O64">
        <v>13.83808</v>
      </c>
      <c r="P64">
        <v>125.64230000000001</v>
      </c>
      <c r="Q64">
        <v>41370.97</v>
      </c>
      <c r="R64">
        <v>0.90212389999999998</v>
      </c>
      <c r="S64">
        <v>14.52854</v>
      </c>
      <c r="T64">
        <v>147.9496</v>
      </c>
      <c r="U64">
        <v>58171.27</v>
      </c>
      <c r="V64">
        <v>0.90060850000000003</v>
      </c>
      <c r="W64">
        <v>15.31793</v>
      </c>
      <c r="X64">
        <v>21.194210000000002</v>
      </c>
      <c r="Y64">
        <v>9444.7119999999995</v>
      </c>
      <c r="Z64">
        <v>0.89916870000000004</v>
      </c>
      <c r="AA64">
        <v>15.76333</v>
      </c>
      <c r="AB64">
        <v>1.0271600000000001</v>
      </c>
      <c r="AC64">
        <v>492.887</v>
      </c>
      <c r="AD64">
        <v>0.89765399999999995</v>
      </c>
      <c r="AE64">
        <v>15.368230000000001</v>
      </c>
      <c r="AF64">
        <v>9.1042880000000007E-2</v>
      </c>
      <c r="AG64">
        <v>37.281739999999999</v>
      </c>
      <c r="AH64">
        <v>0.89586659999999996</v>
      </c>
      <c r="AI64">
        <v>14.5548</v>
      </c>
      <c r="AJ64" s="1">
        <v>6.1432279999999999E-2</v>
      </c>
      <c r="AK64">
        <v>23.064260000000001</v>
      </c>
      <c r="AL64">
        <v>0.89386469999999996</v>
      </c>
      <c r="AM64">
        <v>13.78037</v>
      </c>
      <c r="AN64" s="1">
        <v>5.4408449999999997E-2</v>
      </c>
      <c r="AO64">
        <v>20.383579999999998</v>
      </c>
      <c r="AP64">
        <v>0.89184859999999999</v>
      </c>
      <c r="AQ64">
        <v>13.60599</v>
      </c>
      <c r="AR64" s="1">
        <v>4.8634570000000002E-2</v>
      </c>
      <c r="AS64" s="1">
        <v>18.242429999999999</v>
      </c>
      <c r="AT64">
        <v>0.88969120000000002</v>
      </c>
      <c r="AU64">
        <v>14.02431</v>
      </c>
      <c r="AV64" s="1">
        <v>4.3854490000000003E-2</v>
      </c>
      <c r="AW64" s="1">
        <v>16.457899999999999</v>
      </c>
      <c r="AX64">
        <v>0.887409</v>
      </c>
      <c r="AY64">
        <v>14.748900000000001</v>
      </c>
      <c r="AZ64" s="1">
        <v>4.0528370000000001E-2</v>
      </c>
      <c r="BA64" s="1">
        <v>15.20374</v>
      </c>
      <c r="BB64">
        <v>0.88504709999999998</v>
      </c>
      <c r="BC64">
        <v>15.558809999999999</v>
      </c>
      <c r="BD64" s="1">
        <v>3.8252139999999997E-2</v>
      </c>
      <c r="BE64" s="1">
        <v>14.364509999999999</v>
      </c>
      <c r="BF64">
        <v>0.88262309999999999</v>
      </c>
      <c r="BG64">
        <v>15.954829999999999</v>
      </c>
      <c r="BH64" s="1">
        <v>3.593644E-2</v>
      </c>
      <c r="BI64" s="1">
        <v>13.52548</v>
      </c>
      <c r="BJ64">
        <v>0.88022670000000003</v>
      </c>
      <c r="BK64">
        <v>15.648199999999999</v>
      </c>
      <c r="BL64" s="1">
        <v>3.3461350000000001E-2</v>
      </c>
      <c r="BM64" s="1">
        <v>12.62063</v>
      </c>
      <c r="BN64">
        <v>0.8777239</v>
      </c>
      <c r="BO64">
        <v>14.87449</v>
      </c>
      <c r="BP64" s="1">
        <v>3.0970660000000001E-2</v>
      </c>
      <c r="BQ64" s="1">
        <v>11.70449</v>
      </c>
      <c r="BR64">
        <v>0.87517299999999998</v>
      </c>
      <c r="BS64">
        <v>14.01243</v>
      </c>
      <c r="BT64" s="1">
        <v>2.8646749999999999E-2</v>
      </c>
      <c r="BU64" s="1">
        <v>10.84394</v>
      </c>
      <c r="BV64">
        <v>0.87196050000000003</v>
      </c>
      <c r="BW64">
        <v>13.569129999999999</v>
      </c>
      <c r="BX64" s="1">
        <v>2.6444209999999999E-2</v>
      </c>
      <c r="BY64" s="1">
        <v>10.0365</v>
      </c>
      <c r="BZ64">
        <v>0.86764870000000005</v>
      </c>
      <c r="CA64">
        <v>13.415190000000001</v>
      </c>
      <c r="CB64" s="1">
        <v>2.4544440000000001E-2</v>
      </c>
      <c r="CC64" s="1">
        <v>9.3323140000000002</v>
      </c>
      <c r="CD64">
        <v>0.8621605</v>
      </c>
      <c r="CE64">
        <v>13.6792</v>
      </c>
      <c r="CF64" s="1">
        <v>2.5293969999999999E-2</v>
      </c>
      <c r="CG64" s="1">
        <v>9.5663440000000008</v>
      </c>
      <c r="CH64">
        <v>0.855904</v>
      </c>
      <c r="CI64">
        <v>13.904199999999999</v>
      </c>
      <c r="CJ64" s="1">
        <v>2.8561969999999999E-2</v>
      </c>
      <c r="CK64" s="1">
        <v>10.850440000000001</v>
      </c>
      <c r="CL64">
        <v>0.84917969999999998</v>
      </c>
      <c r="CM64">
        <v>13.80775</v>
      </c>
      <c r="CN64" s="1">
        <v>3.0160920000000001E-2</v>
      </c>
      <c r="CO64" s="1">
        <v>11.59238</v>
      </c>
      <c r="CP64">
        <v>0.84215830000000003</v>
      </c>
      <c r="CQ64">
        <v>13.443659999999999</v>
      </c>
      <c r="CR64" s="1">
        <v>2.9232569999999999E-2</v>
      </c>
      <c r="CS64" s="1">
        <v>11.354100000000001</v>
      </c>
      <c r="CT64">
        <v>0.83495770000000002</v>
      </c>
      <c r="CU64">
        <v>12.86317</v>
      </c>
      <c r="CV64" s="1">
        <v>2.7166309999999999E-2</v>
      </c>
      <c r="CW64" s="1">
        <v>10.63579</v>
      </c>
      <c r="CX64">
        <v>0.82746560000000002</v>
      </c>
      <c r="CY64">
        <v>12.21935</v>
      </c>
      <c r="CZ64" s="1">
        <v>2.4663040000000001E-2</v>
      </c>
      <c r="DA64" s="1">
        <v>9.7311680000000003</v>
      </c>
      <c r="DB64">
        <v>0.81965759999999999</v>
      </c>
      <c r="DC64">
        <v>12.08459</v>
      </c>
      <c r="DD64" s="1">
        <v>2.2122590000000001E-2</v>
      </c>
      <c r="DE64" s="1">
        <v>8.7923139999999993</v>
      </c>
      <c r="DF64">
        <v>0.8118339</v>
      </c>
      <c r="DG64">
        <v>12.13419</v>
      </c>
      <c r="DH64" s="1">
        <v>1.976936E-2</v>
      </c>
      <c r="DI64" s="1">
        <v>7.9128360000000004</v>
      </c>
      <c r="DJ64">
        <v>0.80450900000000003</v>
      </c>
      <c r="DK64">
        <v>12.330450000000001</v>
      </c>
      <c r="DL64" s="1">
        <v>1.7585119999999999E-2</v>
      </c>
      <c r="DM64" s="1">
        <v>7.0851879999999996</v>
      </c>
      <c r="DN64">
        <v>0.79715849999999999</v>
      </c>
      <c r="DO64">
        <v>12.703200000000001</v>
      </c>
      <c r="DP64" s="1">
        <v>1.558351E-2</v>
      </c>
      <c r="DQ64" s="1">
        <v>6.3208019999999996</v>
      </c>
      <c r="DR64">
        <v>0.78970399999999996</v>
      </c>
      <c r="DS64">
        <v>12.90035</v>
      </c>
      <c r="DT64" s="1">
        <v>1.384173E-2</v>
      </c>
      <c r="DU64" s="1">
        <v>5.6501450000000002</v>
      </c>
      <c r="DV64">
        <v>0.78204030000000002</v>
      </c>
      <c r="DW64">
        <v>12.67703</v>
      </c>
      <c r="DX64" s="1">
        <v>1.2347210000000001E-2</v>
      </c>
      <c r="DY64" s="1">
        <v>5.0752940000000004</v>
      </c>
      <c r="DZ64">
        <v>0.77418149999999997</v>
      </c>
      <c r="EA64">
        <v>12.16949</v>
      </c>
      <c r="EB64" s="1">
        <v>1.091702E-2</v>
      </c>
      <c r="EC64" s="1">
        <v>4.5227449999999996</v>
      </c>
      <c r="ED64">
        <v>0.76609099999999997</v>
      </c>
      <c r="EE64">
        <v>11.78518</v>
      </c>
      <c r="EF64" s="1">
        <v>9.6099589999999995E-3</v>
      </c>
      <c r="EG64" s="1">
        <v>4.0106640000000002</v>
      </c>
      <c r="EH64">
        <v>0.75781140000000002</v>
      </c>
      <c r="EI64">
        <v>12.166</v>
      </c>
      <c r="EJ64" s="1">
        <v>8.4494319999999998E-3</v>
      </c>
      <c r="EK64" s="1">
        <v>3.5525069999999999</v>
      </c>
      <c r="EL64">
        <v>0.74985520000000006</v>
      </c>
      <c r="EM64">
        <v>12.745279999999999</v>
      </c>
      <c r="EN64" s="1">
        <v>7.4394099999999996E-3</v>
      </c>
      <c r="EO64" s="1">
        <v>3.1485759999999998</v>
      </c>
      <c r="EP64">
        <v>0.74220640000000004</v>
      </c>
      <c r="EQ64">
        <v>13.48635</v>
      </c>
      <c r="ER64" s="1">
        <v>6.5343689999999999E-3</v>
      </c>
      <c r="ES64" s="1">
        <v>2.784049</v>
      </c>
      <c r="ET64">
        <v>0.73469240000000002</v>
      </c>
      <c r="EU64">
        <v>14.627000000000001</v>
      </c>
      <c r="EV64" s="1">
        <v>5.7237529999999998E-3</v>
      </c>
      <c r="EW64" s="1">
        <v>2.4545699999999999</v>
      </c>
      <c r="EX64">
        <v>0.72701930000000003</v>
      </c>
      <c r="EY64">
        <v>15.374180000000001</v>
      </c>
      <c r="EZ64" s="1">
        <v>5.0124940000000002E-3</v>
      </c>
      <c r="FA64" s="1">
        <v>2.1632250000000002</v>
      </c>
      <c r="FB64">
        <v>0.71909449999999997</v>
      </c>
      <c r="FC64">
        <v>15.155189999999999</v>
      </c>
      <c r="FD64" s="1">
        <v>4.398674E-3</v>
      </c>
      <c r="FE64" s="1">
        <v>1.9106259999999999</v>
      </c>
      <c r="FF64">
        <v>0.71065100000000003</v>
      </c>
      <c r="FG64">
        <v>14.53486</v>
      </c>
      <c r="FH64" s="1">
        <v>3.8515810000000002E-3</v>
      </c>
      <c r="FI64" s="1">
        <v>1.68567</v>
      </c>
      <c r="FJ64">
        <v>0.70239379999999996</v>
      </c>
      <c r="FK64">
        <v>13.934950000000001</v>
      </c>
      <c r="FL64" s="1">
        <v>3.351882E-3</v>
      </c>
      <c r="FM64" s="1">
        <v>1.477913</v>
      </c>
      <c r="FN64">
        <v>0.69525150000000002</v>
      </c>
      <c r="FO64">
        <v>14.02633</v>
      </c>
      <c r="FP64" s="1">
        <v>2.8930359999999999E-3</v>
      </c>
      <c r="FQ64" s="1">
        <v>1.2831570000000001</v>
      </c>
      <c r="FR64">
        <v>0.6895249</v>
      </c>
      <c r="FS64">
        <v>14.281499999999999</v>
      </c>
      <c r="FT64" s="1">
        <v>2.4842509999999998E-3</v>
      </c>
      <c r="FU64" s="1">
        <v>1.1067560000000001</v>
      </c>
      <c r="FV64">
        <v>0.68522419999999995</v>
      </c>
      <c r="FW64">
        <v>14.47443</v>
      </c>
      <c r="FX64" s="1">
        <v>2.120575E-3</v>
      </c>
      <c r="FY64" s="1">
        <v>0.94756280000000004</v>
      </c>
      <c r="FZ64">
        <v>0.68240959999999995</v>
      </c>
      <c r="GA64">
        <v>15.08196</v>
      </c>
      <c r="GB64" s="1">
        <v>1.735901E-3</v>
      </c>
      <c r="GC64" s="1">
        <v>0.77969180000000005</v>
      </c>
      <c r="GD64">
        <v>0.68066800000000005</v>
      </c>
      <c r="GE64">
        <v>15.539669999999999</v>
      </c>
      <c r="GF64" s="1">
        <v>1.302217E-3</v>
      </c>
      <c r="GG64" s="1">
        <v>0.58852380000000004</v>
      </c>
      <c r="GH64">
        <v>0.67946099999999998</v>
      </c>
      <c r="GI64">
        <v>15.52792</v>
      </c>
      <c r="GJ64" s="1">
        <v>9.1639249999999998E-4</v>
      </c>
      <c r="GK64" s="1">
        <v>0.4147863</v>
      </c>
      <c r="GL64">
        <v>0.67849219999999999</v>
      </c>
      <c r="GM64">
        <v>15.172319999999999</v>
      </c>
      <c r="GN64" s="1">
        <v>6.5035410000000005E-4</v>
      </c>
      <c r="GO64" s="1">
        <v>0.29291709999999999</v>
      </c>
      <c r="GP64">
        <v>0.67759570000000002</v>
      </c>
      <c r="GQ64">
        <v>14.57077</v>
      </c>
      <c r="GR64" s="1">
        <v>4.9259840000000004E-4</v>
      </c>
      <c r="GS64" s="1">
        <v>0.2200038</v>
      </c>
      <c r="GT64">
        <v>0.67676720000000001</v>
      </c>
      <c r="GU64">
        <v>13.912990000000001</v>
      </c>
      <c r="GV64" s="1">
        <v>4.0179099999999998E-4</v>
      </c>
      <c r="GW64" s="1">
        <v>0.17802200000000001</v>
      </c>
      <c r="GX64">
        <v>0.67610590000000004</v>
      </c>
      <c r="GY64">
        <v>13.778119999999999</v>
      </c>
      <c r="GZ64" s="1">
        <v>3.4678619999999998E-4</v>
      </c>
      <c r="HA64" s="1">
        <v>0.1526885</v>
      </c>
      <c r="HB64">
        <v>0.67567849999999996</v>
      </c>
      <c r="HC64">
        <v>13.68371</v>
      </c>
      <c r="HD64" s="1">
        <v>3.0943810000000002E-4</v>
      </c>
      <c r="HE64" s="1">
        <v>0.1356057</v>
      </c>
      <c r="HF64">
        <v>0.67545379999999999</v>
      </c>
      <c r="HG64">
        <v>13.703110000000001</v>
      </c>
      <c r="HH64" s="1">
        <v>2.7598189999999999E-4</v>
      </c>
      <c r="HI64" s="1">
        <v>0.12071179999999999</v>
      </c>
      <c r="HJ64">
        <v>0.67537939999999996</v>
      </c>
      <c r="HK64">
        <v>13.50825</v>
      </c>
      <c r="HL64" s="1">
        <v>2.3972610000000001E-4</v>
      </c>
      <c r="HM64" s="1">
        <v>0.1047056</v>
      </c>
      <c r="HN64">
        <v>0.67532829999999999</v>
      </c>
      <c r="HO64">
        <v>13.38142</v>
      </c>
      <c r="HP64" s="1">
        <v>2.0673950000000001E-4</v>
      </c>
      <c r="HQ64" s="1">
        <v>8.9938279999999995E-2</v>
      </c>
      <c r="HR64">
        <v>0.67533430000000005</v>
      </c>
      <c r="HS64">
        <v>13.236470000000001</v>
      </c>
      <c r="HT64">
        <v>1.8243689999999999E-4</v>
      </c>
      <c r="HU64" s="1">
        <v>7.8909770000000004E-2</v>
      </c>
      <c r="HV64">
        <v>0.67533620000000005</v>
      </c>
      <c r="HW64">
        <v>12.748480000000001</v>
      </c>
      <c r="HX64">
        <v>1.6571859999999999E-4</v>
      </c>
      <c r="HY64" s="1">
        <v>7.1271139999999997E-2</v>
      </c>
      <c r="HZ64">
        <v>0.67537700000000001</v>
      </c>
      <c r="IA64">
        <v>12.15704</v>
      </c>
      <c r="IB64">
        <v>1.5372049999999999E-4</v>
      </c>
      <c r="IC64" s="1">
        <v>6.5780909999999998E-2</v>
      </c>
      <c r="ID64">
        <v>0.67545279999999996</v>
      </c>
      <c r="IE64">
        <v>12.06602</v>
      </c>
      <c r="IF64">
        <v>1.4447749999999999E-4</v>
      </c>
      <c r="IG64" s="1">
        <v>6.153749E-2</v>
      </c>
      <c r="IH64">
        <v>0.67564159999999995</v>
      </c>
      <c r="II64">
        <v>12.32822</v>
      </c>
      <c r="IJ64">
        <v>1.366393E-4</v>
      </c>
      <c r="IK64" s="1">
        <v>5.795786E-2</v>
      </c>
      <c r="IL64">
        <v>0.67586900000000005</v>
      </c>
      <c r="IM64">
        <v>12.87284</v>
      </c>
      <c r="IN64">
        <v>1.2825879999999999E-4</v>
      </c>
      <c r="IO64" s="1">
        <v>5.4260860000000001E-2</v>
      </c>
      <c r="IP64">
        <v>0.67617799999999995</v>
      </c>
      <c r="IQ64">
        <v>12.96171</v>
      </c>
      <c r="IR64">
        <v>1.185599E-4</v>
      </c>
      <c r="IS64">
        <v>5.004173E-2</v>
      </c>
      <c r="IT64">
        <v>0.67648149999999996</v>
      </c>
      <c r="IU64">
        <v>12.773630000000001</v>
      </c>
      <c r="IV64">
        <v>1.092744E-4</v>
      </c>
      <c r="IW64">
        <v>4.596621E-2</v>
      </c>
      <c r="IX64">
        <v>0.6767898</v>
      </c>
      <c r="IY64">
        <v>12.681839999999999</v>
      </c>
      <c r="IZ64">
        <v>1.017344E-4</v>
      </c>
      <c r="JA64">
        <v>4.263169E-2</v>
      </c>
      <c r="JB64">
        <v>0.67711960000000004</v>
      </c>
      <c r="JC64">
        <v>12.53519</v>
      </c>
      <c r="JD64">
        <v>9.5838499999999994E-5</v>
      </c>
      <c r="JE64">
        <v>4.0023629999999998E-2</v>
      </c>
      <c r="JF64">
        <v>0.6774135</v>
      </c>
      <c r="JG64">
        <v>12.713749999999999</v>
      </c>
      <c r="JH64">
        <v>9.1021920000000005E-5</v>
      </c>
      <c r="JI64">
        <v>3.7910819999999998E-2</v>
      </c>
      <c r="JJ64">
        <v>0.6776778</v>
      </c>
      <c r="JK64">
        <v>12.951890000000001</v>
      </c>
      <c r="JL64">
        <v>8.6857480000000005E-5</v>
      </c>
      <c r="JM64">
        <v>3.6095439999999999E-2</v>
      </c>
      <c r="JN64">
        <v>0.67781259999999999</v>
      </c>
      <c r="JO64">
        <v>13.08708</v>
      </c>
      <c r="JP64">
        <v>8.328074E-5</v>
      </c>
      <c r="JQ64">
        <v>3.4543150000000002E-2</v>
      </c>
      <c r="JR64">
        <v>0.67790170000000005</v>
      </c>
      <c r="JS64">
        <v>13.620900000000001</v>
      </c>
      <c r="JT64">
        <v>8.0960130000000006E-5</v>
      </c>
      <c r="JU64">
        <v>3.3492380000000002E-2</v>
      </c>
      <c r="JV64">
        <v>0.67793749999999997</v>
      </c>
      <c r="JW64">
        <v>14.14358</v>
      </c>
      <c r="JX64">
        <v>8.0188840000000003E-5</v>
      </c>
      <c r="JY64">
        <v>3.3102430000000002E-2</v>
      </c>
      <c r="JZ64">
        <v>0.67796100000000004</v>
      </c>
      <c r="KA64">
        <v>14.010300000000001</v>
      </c>
      <c r="KB64">
        <v>7.9684229999999994E-5</v>
      </c>
      <c r="KC64">
        <v>3.2873350000000003E-2</v>
      </c>
      <c r="KD64">
        <v>0.67795629999999996</v>
      </c>
      <c r="KE64">
        <v>13.57849</v>
      </c>
      <c r="KF64">
        <v>7.836171E-5</v>
      </c>
      <c r="KG64">
        <v>3.2340109999999998E-2</v>
      </c>
      <c r="KH64">
        <v>0.67795380000000005</v>
      </c>
      <c r="KI64">
        <v>13.089499999999999</v>
      </c>
      <c r="KJ64">
        <v>7.6250619999999999E-5</v>
      </c>
      <c r="KK64">
        <v>3.1476320000000002E-2</v>
      </c>
      <c r="KL64">
        <v>0.6779058</v>
      </c>
      <c r="KM64">
        <v>13.27773</v>
      </c>
      <c r="KN64">
        <v>7.3650980000000002E-5</v>
      </c>
      <c r="KO64">
        <v>3.040824E-2</v>
      </c>
      <c r="KP64">
        <v>0.67774650000000003</v>
      </c>
      <c r="KQ64">
        <v>13.75752</v>
      </c>
      <c r="KR64">
        <v>7.0823569999999995E-5</v>
      </c>
      <c r="KS64">
        <v>2.9248799999999998E-2</v>
      </c>
      <c r="KT64">
        <v>0.67739899999999997</v>
      </c>
      <c r="KU64">
        <v>14.28059</v>
      </c>
      <c r="KV64">
        <v>6.8204630000000003E-5</v>
      </c>
      <c r="KW64">
        <v>2.8160620000000001E-2</v>
      </c>
      <c r="KX64">
        <v>0.67693000000000003</v>
      </c>
      <c r="KY64">
        <v>14.95031</v>
      </c>
      <c r="KZ64">
        <v>6.6994750000000001E-5</v>
      </c>
      <c r="LA64">
        <v>2.7612169999999998E-2</v>
      </c>
      <c r="LB64">
        <v>0.67635199999999995</v>
      </c>
      <c r="LC64">
        <v>15.336119999999999</v>
      </c>
      <c r="LD64">
        <v>6.7788270000000001E-5</v>
      </c>
      <c r="LE64">
        <v>2.7910040000000001E-2</v>
      </c>
      <c r="LF64">
        <v>0.67573309999999998</v>
      </c>
      <c r="LG64">
        <v>15.207890000000001</v>
      </c>
      <c r="LH64">
        <v>6.8781930000000002E-5</v>
      </c>
      <c r="LI64">
        <v>2.8360219999999998E-2</v>
      </c>
      <c r="LJ64">
        <v>0.67510179999999997</v>
      </c>
      <c r="LK64">
        <v>14.83752</v>
      </c>
      <c r="LL64">
        <v>6.8536090000000002E-5</v>
      </c>
      <c r="LM64">
        <v>2.832552E-2</v>
      </c>
      <c r="LN64">
        <v>0.67445169999999999</v>
      </c>
      <c r="LO64">
        <v>14.30227</v>
      </c>
      <c r="LP64">
        <v>6.7090300000000004E-5</v>
      </c>
      <c r="LQ64">
        <v>2.7785810000000001E-2</v>
      </c>
      <c r="LR64">
        <v>0.67383910000000002</v>
      </c>
      <c r="LS64">
        <v>14.316459999999999</v>
      </c>
      <c r="LT64">
        <v>6.4914569999999995E-5</v>
      </c>
      <c r="LU64">
        <v>2.692727E-2</v>
      </c>
      <c r="LV64">
        <v>0.67334260000000001</v>
      </c>
      <c r="LW64">
        <v>14.50943</v>
      </c>
      <c r="LX64">
        <v>6.2436179999999996E-5</v>
      </c>
      <c r="LY64">
        <v>2.5925090000000001E-2</v>
      </c>
      <c r="LZ64">
        <v>0.67307090000000003</v>
      </c>
      <c r="MA64">
        <v>14.819279999999999</v>
      </c>
      <c r="MB64">
        <v>5.9804430000000002E-5</v>
      </c>
      <c r="MC64">
        <v>2.485557E-2</v>
      </c>
      <c r="MD64">
        <v>0.67290059999999996</v>
      </c>
      <c r="ME64">
        <v>15.312569999999999</v>
      </c>
      <c r="MF64">
        <v>5.631318E-5</v>
      </c>
      <c r="MG64">
        <v>2.3455819999999999E-2</v>
      </c>
      <c r="MH64">
        <v>0.67283959999999998</v>
      </c>
      <c r="MI64">
        <v>15.64542</v>
      </c>
      <c r="MJ64">
        <v>5.1531849999999997E-5</v>
      </c>
      <c r="MK64">
        <v>2.151115E-2</v>
      </c>
      <c r="ML64">
        <v>0.67281210000000002</v>
      </c>
      <c r="MM64">
        <v>15.454129999999999</v>
      </c>
      <c r="MN64">
        <v>4.6724149999999999E-5</v>
      </c>
      <c r="MO64">
        <v>1.9503610000000001E-2</v>
      </c>
      <c r="MP64">
        <v>0.67281230000000003</v>
      </c>
      <c r="MQ64">
        <v>14.9694</v>
      </c>
      <c r="MR64">
        <v>4.294012E-5</v>
      </c>
      <c r="MS64">
        <v>1.7900180000000002E-2</v>
      </c>
      <c r="MT64">
        <v>0.67282189999999997</v>
      </c>
      <c r="MU64">
        <v>14.30217</v>
      </c>
      <c r="MV64">
        <v>4.0234819999999998E-5</v>
      </c>
      <c r="MW64">
        <v>1.6748820000000001E-2</v>
      </c>
      <c r="MX64">
        <v>0.6728904</v>
      </c>
      <c r="MY64">
        <v>14.04073</v>
      </c>
      <c r="MZ64">
        <v>3.8217260000000001E-5</v>
      </c>
      <c r="NA64">
        <v>1.58955E-2</v>
      </c>
      <c r="NB64">
        <v>0.67314289999999999</v>
      </c>
      <c r="NC64">
        <v>13.363530000000001</v>
      </c>
      <c r="ND64">
        <v>3.6596400000000001E-5</v>
      </c>
      <c r="NE64">
        <v>1.5207429999999999E-2</v>
      </c>
      <c r="NF64">
        <v>0.67364259999999998</v>
      </c>
      <c r="NG64">
        <v>13.25539</v>
      </c>
      <c r="NH64">
        <v>3.5068419999999999E-5</v>
      </c>
      <c r="NI64">
        <v>1.4568599999999999E-2</v>
      </c>
      <c r="NJ64">
        <v>0.67436430000000003</v>
      </c>
      <c r="NK64">
        <v>13.70482</v>
      </c>
      <c r="NL64">
        <v>3.2609099999999999E-5</v>
      </c>
      <c r="NM64">
        <v>1.3583130000000001E-2</v>
      </c>
      <c r="NN64">
        <v>0.67523350000000004</v>
      </c>
      <c r="NO64">
        <v>14.07911</v>
      </c>
      <c r="NP64">
        <v>2.858497E-5</v>
      </c>
      <c r="NQ64">
        <v>1.194454E-2</v>
      </c>
      <c r="NR64">
        <v>0.67615170000000002</v>
      </c>
      <c r="NS64">
        <v>13.995189999999999</v>
      </c>
      <c r="NT64">
        <v>2.4440319999999998E-5</v>
      </c>
      <c r="NU64">
        <v>1.020181E-2</v>
      </c>
      <c r="NV64">
        <v>0.67709200000000003</v>
      </c>
      <c r="NW64">
        <v>13.6722</v>
      </c>
      <c r="NX64">
        <v>2.14163E-5</v>
      </c>
      <c r="NY64">
        <v>8.9020550000000007E-3</v>
      </c>
      <c r="NZ64">
        <v>0.67805090000000001</v>
      </c>
      <c r="OA64">
        <v>13.45373</v>
      </c>
      <c r="OB64">
        <v>1.9565129999999999E-5</v>
      </c>
      <c r="OC64">
        <v>8.0954670000000003E-3</v>
      </c>
      <c r="OD64">
        <v>0.67893049999999999</v>
      </c>
      <c r="OE64">
        <v>14.022030000000001</v>
      </c>
      <c r="OF64">
        <v>1.8438130000000001E-5</v>
      </c>
      <c r="OG64">
        <v>7.604408E-3</v>
      </c>
      <c r="OH64">
        <v>0.67956729999999999</v>
      </c>
      <c r="OI64">
        <v>14.788930000000001</v>
      </c>
      <c r="OJ64">
        <v>1.7656879999999999E-5</v>
      </c>
      <c r="OK64">
        <v>7.2676099999999999E-3</v>
      </c>
    </row>
    <row r="65" spans="1:401" x14ac:dyDescent="0.35">
      <c r="A65">
        <v>68</v>
      </c>
      <c r="B65" t="s">
        <v>4</v>
      </c>
      <c r="C65" t="s">
        <v>24</v>
      </c>
      <c r="D65" t="s">
        <v>70</v>
      </c>
      <c r="E65">
        <v>914.79319999999996</v>
      </c>
      <c r="F65">
        <v>0.6840079</v>
      </c>
      <c r="G65">
        <v>13.18139</v>
      </c>
      <c r="H65" s="1">
        <v>5.7478649999999998E-12</v>
      </c>
      <c r="I65" s="1">
        <v>2.4602370000000001E-9</v>
      </c>
      <c r="J65">
        <v>0.68326520000000002</v>
      </c>
      <c r="K65">
        <v>13.294790000000001</v>
      </c>
      <c r="L65">
        <v>0.39916410000000002</v>
      </c>
      <c r="M65">
        <v>112.9966</v>
      </c>
      <c r="N65">
        <v>0.68259919999999996</v>
      </c>
      <c r="O65">
        <v>13.83647</v>
      </c>
      <c r="P65">
        <v>99.114779999999996</v>
      </c>
      <c r="Q65">
        <v>36520.5</v>
      </c>
      <c r="R65">
        <v>0.68200459999999996</v>
      </c>
      <c r="S65">
        <v>14.509819999999999</v>
      </c>
      <c r="T65">
        <v>164.7543</v>
      </c>
      <c r="U65">
        <v>73564.34</v>
      </c>
      <c r="V65">
        <v>0.68141430000000003</v>
      </c>
      <c r="W65">
        <v>15.28464</v>
      </c>
      <c r="X65">
        <v>29.858689999999999</v>
      </c>
      <c r="Y65">
        <v>15279.58</v>
      </c>
      <c r="Z65">
        <v>0.68088179999999998</v>
      </c>
      <c r="AA65">
        <v>15.7508</v>
      </c>
      <c r="AB65">
        <v>1.6675329999999999</v>
      </c>
      <c r="AC65">
        <v>929.50030000000004</v>
      </c>
      <c r="AD65">
        <v>0.68027000000000004</v>
      </c>
      <c r="AE65">
        <v>15.43224</v>
      </c>
      <c r="AF65">
        <v>0.11159330000000001</v>
      </c>
      <c r="AG65">
        <v>55.247340000000001</v>
      </c>
      <c r="AH65">
        <v>0.67950900000000003</v>
      </c>
      <c r="AI65">
        <v>14.641400000000001</v>
      </c>
      <c r="AJ65" s="1">
        <v>6.2723150000000005E-2</v>
      </c>
      <c r="AK65">
        <v>27.256889999999999</v>
      </c>
      <c r="AL65">
        <v>0.67856430000000001</v>
      </c>
      <c r="AM65">
        <v>13.86998</v>
      </c>
      <c r="AN65" s="1">
        <v>5.5158829999999999E-2</v>
      </c>
      <c r="AO65">
        <v>23.849599999999999</v>
      </c>
      <c r="AP65">
        <v>0.67758859999999999</v>
      </c>
      <c r="AQ65">
        <v>13.681789999999999</v>
      </c>
      <c r="AR65" s="1">
        <v>4.929509E-2</v>
      </c>
      <c r="AS65" s="1">
        <v>21.333030000000001</v>
      </c>
      <c r="AT65">
        <v>0.67648649999999999</v>
      </c>
      <c r="AU65">
        <v>14.049899999999999</v>
      </c>
      <c r="AV65" s="1">
        <v>4.4371399999999998E-2</v>
      </c>
      <c r="AW65" s="1">
        <v>19.20776</v>
      </c>
      <c r="AX65">
        <v>0.67527630000000005</v>
      </c>
      <c r="AY65">
        <v>14.7357</v>
      </c>
      <c r="AZ65" s="1">
        <v>4.0854099999999997E-2</v>
      </c>
      <c r="BA65" s="1">
        <v>17.672229999999999</v>
      </c>
      <c r="BB65">
        <v>0.67406650000000001</v>
      </c>
      <c r="BC65">
        <v>15.5334</v>
      </c>
      <c r="BD65" s="1">
        <v>3.8514069999999997E-2</v>
      </c>
      <c r="BE65" s="1">
        <v>16.665769999999998</v>
      </c>
      <c r="BF65">
        <v>0.67281429999999998</v>
      </c>
      <c r="BG65">
        <v>15.939679999999999</v>
      </c>
      <c r="BH65" s="1">
        <v>3.6224020000000003E-2</v>
      </c>
      <c r="BI65" s="1">
        <v>15.705310000000001</v>
      </c>
      <c r="BJ65">
        <v>0.67157210000000001</v>
      </c>
      <c r="BK65">
        <v>15.70533</v>
      </c>
      <c r="BL65" s="1">
        <v>3.3763330000000001E-2</v>
      </c>
      <c r="BM65" s="1">
        <v>14.66563</v>
      </c>
      <c r="BN65">
        <v>0.67026600000000003</v>
      </c>
      <c r="BO65">
        <v>14.97165</v>
      </c>
      <c r="BP65" s="1">
        <v>3.1267169999999997E-2</v>
      </c>
      <c r="BQ65" s="1">
        <v>13.60446</v>
      </c>
      <c r="BR65">
        <v>0.66897930000000005</v>
      </c>
      <c r="BS65">
        <v>14.123279999999999</v>
      </c>
      <c r="BT65" s="1">
        <v>2.8918949999999999E-2</v>
      </c>
      <c r="BU65" s="1">
        <v>12.598560000000001</v>
      </c>
      <c r="BV65">
        <v>0.66729369999999999</v>
      </c>
      <c r="BW65">
        <v>13.665039999999999</v>
      </c>
      <c r="BX65" s="1">
        <v>2.6706279999999999E-2</v>
      </c>
      <c r="BY65" s="1">
        <v>11.65934</v>
      </c>
      <c r="BZ65">
        <v>0.66498020000000002</v>
      </c>
      <c r="CA65">
        <v>13.45989</v>
      </c>
      <c r="CB65" s="1">
        <v>2.4709910000000002E-2</v>
      </c>
      <c r="CC65" s="1">
        <v>10.807029999999999</v>
      </c>
      <c r="CD65">
        <v>0.66199359999999996</v>
      </c>
      <c r="CE65">
        <v>13.69237</v>
      </c>
      <c r="CF65" s="1">
        <v>2.4984610000000001E-2</v>
      </c>
      <c r="CG65" s="1">
        <v>10.861649999999999</v>
      </c>
      <c r="CH65">
        <v>0.65859250000000003</v>
      </c>
      <c r="CI65">
        <v>13.902200000000001</v>
      </c>
      <c r="CJ65" s="1">
        <v>2.814784E-2</v>
      </c>
      <c r="CK65" s="1">
        <v>12.258369999999999</v>
      </c>
      <c r="CL65">
        <v>0.65494850000000004</v>
      </c>
      <c r="CM65">
        <v>13.83048</v>
      </c>
      <c r="CN65" s="1">
        <v>3.0067400000000001E-2</v>
      </c>
      <c r="CO65" s="1">
        <v>13.237500000000001</v>
      </c>
      <c r="CP65">
        <v>0.65125599999999995</v>
      </c>
      <c r="CQ65">
        <v>13.498950000000001</v>
      </c>
      <c r="CR65" s="1">
        <v>2.9408779999999999E-2</v>
      </c>
      <c r="CS65" s="1">
        <v>13.08076</v>
      </c>
      <c r="CT65">
        <v>0.64750929999999995</v>
      </c>
      <c r="CU65">
        <v>12.94164</v>
      </c>
      <c r="CV65" s="1">
        <v>2.743377E-2</v>
      </c>
      <c r="CW65" s="1">
        <v>12.29105</v>
      </c>
      <c r="CX65">
        <v>0.64360150000000005</v>
      </c>
      <c r="CY65">
        <v>12.308529999999999</v>
      </c>
      <c r="CZ65" s="1">
        <v>2.4974570000000001E-2</v>
      </c>
      <c r="DA65" s="1">
        <v>11.26627</v>
      </c>
      <c r="DB65">
        <v>0.63952629999999999</v>
      </c>
      <c r="DC65">
        <v>12.16051</v>
      </c>
      <c r="DD65" s="1">
        <v>2.2423240000000001E-2</v>
      </c>
      <c r="DE65" s="1">
        <v>10.17841</v>
      </c>
      <c r="DF65">
        <v>0.63552819999999999</v>
      </c>
      <c r="DG65">
        <v>12.17015</v>
      </c>
      <c r="DH65" s="1">
        <v>2.0049709999999998E-2</v>
      </c>
      <c r="DI65" s="1">
        <v>9.1539959999999994</v>
      </c>
      <c r="DJ65">
        <v>0.6321215</v>
      </c>
      <c r="DK65">
        <v>12.369350000000001</v>
      </c>
      <c r="DL65" s="1">
        <v>1.7850330000000001E-2</v>
      </c>
      <c r="DM65" s="1">
        <v>8.1930099999999992</v>
      </c>
      <c r="DN65">
        <v>0.62829570000000001</v>
      </c>
      <c r="DO65">
        <v>12.70185</v>
      </c>
      <c r="DP65" s="1">
        <v>1.5822940000000001E-2</v>
      </c>
      <c r="DQ65" s="1">
        <v>7.3023009999999999</v>
      </c>
      <c r="DR65">
        <v>0.62438020000000005</v>
      </c>
      <c r="DS65">
        <v>12.898490000000001</v>
      </c>
      <c r="DT65" s="1">
        <v>1.4045709999999999E-2</v>
      </c>
      <c r="DU65" s="1">
        <v>6.5153369999999997</v>
      </c>
      <c r="DV65">
        <v>0.62038090000000001</v>
      </c>
      <c r="DW65">
        <v>12.70655</v>
      </c>
      <c r="DX65" s="1">
        <v>1.253025E-2</v>
      </c>
      <c r="DY65" s="1">
        <v>5.8438280000000002</v>
      </c>
      <c r="DZ65">
        <v>0.61627069999999995</v>
      </c>
      <c r="EA65">
        <v>12.226150000000001</v>
      </c>
      <c r="EB65" s="1">
        <v>1.109591E-2</v>
      </c>
      <c r="EC65" s="1">
        <v>5.2082379999999997</v>
      </c>
      <c r="ED65">
        <v>0.6119848</v>
      </c>
      <c r="EE65">
        <v>11.85127</v>
      </c>
      <c r="EF65" s="1">
        <v>9.7706500000000005E-3</v>
      </c>
      <c r="EG65" s="1">
        <v>4.6133160000000002</v>
      </c>
      <c r="EH65">
        <v>0.60763679999999998</v>
      </c>
      <c r="EI65">
        <v>12.22587</v>
      </c>
      <c r="EJ65" s="1">
        <v>8.5925659999999994E-3</v>
      </c>
      <c r="EK65" s="1">
        <v>4.0806639999999996</v>
      </c>
      <c r="EL65">
        <v>0.60391189999999995</v>
      </c>
      <c r="EM65">
        <v>12.78482</v>
      </c>
      <c r="EN65" s="1">
        <v>7.5665130000000004E-3</v>
      </c>
      <c r="EO65" s="1">
        <v>3.610214</v>
      </c>
      <c r="EP65">
        <v>0.59997929999999999</v>
      </c>
      <c r="EQ65">
        <v>13.508749999999999</v>
      </c>
      <c r="ER65" s="1">
        <v>6.649917E-3</v>
      </c>
      <c r="ES65" s="1">
        <v>3.188177</v>
      </c>
      <c r="ET65">
        <v>0.59597730000000004</v>
      </c>
      <c r="EU65">
        <v>14.598560000000001</v>
      </c>
      <c r="EV65" s="1">
        <v>5.827474E-3</v>
      </c>
      <c r="EW65" s="1">
        <v>2.8068650000000002</v>
      </c>
      <c r="EX65">
        <v>0.59199539999999995</v>
      </c>
      <c r="EY65">
        <v>15.33699</v>
      </c>
      <c r="EZ65" s="1">
        <v>5.1034089999999997E-3</v>
      </c>
      <c r="FA65" s="1">
        <v>2.4684089999999999</v>
      </c>
      <c r="FB65">
        <v>0.58786170000000004</v>
      </c>
      <c r="FC65">
        <v>15.185460000000001</v>
      </c>
      <c r="FD65" s="1">
        <v>4.4777519999999998E-3</v>
      </c>
      <c r="FE65" s="1">
        <v>2.1748889999999999</v>
      </c>
      <c r="FF65">
        <v>0.58342050000000001</v>
      </c>
      <c r="FG65">
        <v>14.60838</v>
      </c>
      <c r="FH65" s="1">
        <v>3.9232499999999997E-3</v>
      </c>
      <c r="FI65" s="1">
        <v>1.9152400000000001</v>
      </c>
      <c r="FJ65">
        <v>0.57936790000000005</v>
      </c>
      <c r="FK65">
        <v>14.03881</v>
      </c>
      <c r="FL65" s="1">
        <v>3.4193140000000001E-3</v>
      </c>
      <c r="FM65" s="1">
        <v>1.67717</v>
      </c>
      <c r="FN65">
        <v>0.5761946</v>
      </c>
      <c r="FO65">
        <v>14.14326</v>
      </c>
      <c r="FP65" s="1">
        <v>2.9553270000000002E-3</v>
      </c>
      <c r="FQ65" s="1">
        <v>1.4549449999999999</v>
      </c>
      <c r="FR65">
        <v>0.57333940000000005</v>
      </c>
      <c r="FS65">
        <v>14.409789999999999</v>
      </c>
      <c r="FT65" s="1">
        <v>2.5402229999999999E-3</v>
      </c>
      <c r="FU65" s="1">
        <v>1.2537430000000001</v>
      </c>
      <c r="FV65">
        <v>0.57154389999999999</v>
      </c>
      <c r="FW65">
        <v>14.58971</v>
      </c>
      <c r="FX65" s="1">
        <v>2.1731580000000001E-3</v>
      </c>
      <c r="FY65" s="1">
        <v>1.0735570000000001</v>
      </c>
      <c r="FZ65">
        <v>0.57069020000000004</v>
      </c>
      <c r="GA65">
        <v>15.114089999999999</v>
      </c>
      <c r="GB65" s="1">
        <v>1.7968490000000001E-3</v>
      </c>
      <c r="GC65" s="1">
        <v>0.89030569999999998</v>
      </c>
      <c r="GD65">
        <v>0.5704034</v>
      </c>
      <c r="GE65">
        <v>15.51444</v>
      </c>
      <c r="GF65" s="1">
        <v>1.36736E-3</v>
      </c>
      <c r="GG65" s="1">
        <v>0.68097929999999995</v>
      </c>
      <c r="GH65">
        <v>0.57026639999999995</v>
      </c>
      <c r="GI65">
        <v>15.535729999999999</v>
      </c>
      <c r="GJ65" s="1">
        <v>9.6880869999999995E-4</v>
      </c>
      <c r="GK65" s="1">
        <v>0.48322730000000003</v>
      </c>
      <c r="GL65">
        <v>0.57013910000000001</v>
      </c>
      <c r="GM65">
        <v>15.22784</v>
      </c>
      <c r="GN65" s="1">
        <v>6.8399509999999999E-4</v>
      </c>
      <c r="GO65" s="1">
        <v>0.3395145</v>
      </c>
      <c r="GP65">
        <v>0.56990980000000002</v>
      </c>
      <c r="GQ65">
        <v>14.67703</v>
      </c>
      <c r="GR65" s="1">
        <v>5.1209319999999999E-4</v>
      </c>
      <c r="GS65" s="1">
        <v>0.25193320000000002</v>
      </c>
      <c r="GT65">
        <v>0.56965549999999998</v>
      </c>
      <c r="GU65">
        <v>14.05823</v>
      </c>
      <c r="GV65" s="1">
        <v>4.1318010000000001E-4</v>
      </c>
      <c r="GW65" s="1">
        <v>0.20149310000000001</v>
      </c>
      <c r="GX65">
        <v>0.5694361</v>
      </c>
      <c r="GY65">
        <v>13.917920000000001</v>
      </c>
      <c r="GZ65" s="1">
        <v>3.539468E-4</v>
      </c>
      <c r="HA65" s="1">
        <v>0.17139560000000001</v>
      </c>
      <c r="HB65">
        <v>0.56934189999999996</v>
      </c>
      <c r="HC65">
        <v>13.79598</v>
      </c>
      <c r="HD65" s="1">
        <v>3.1470499999999998E-4</v>
      </c>
      <c r="HE65" s="1">
        <v>0.1515754</v>
      </c>
      <c r="HF65">
        <v>0.56933469999999997</v>
      </c>
      <c r="HG65">
        <v>13.762919999999999</v>
      </c>
      <c r="HH65" s="1">
        <v>2.813003E-4</v>
      </c>
      <c r="HI65" s="1">
        <v>0.13514180000000001</v>
      </c>
      <c r="HJ65">
        <v>0.56936010000000004</v>
      </c>
      <c r="HK65">
        <v>13.53317</v>
      </c>
      <c r="HL65" s="1">
        <v>2.4532509999999999E-4</v>
      </c>
      <c r="HM65" s="1">
        <v>0.1176958</v>
      </c>
      <c r="HN65">
        <v>0.56942029999999999</v>
      </c>
      <c r="HO65">
        <v>13.38857</v>
      </c>
      <c r="HP65" s="1">
        <v>2.1139880000000001E-4</v>
      </c>
      <c r="HQ65" s="1">
        <v>0.10104870000000001</v>
      </c>
      <c r="HR65">
        <v>0.5694475</v>
      </c>
      <c r="HS65">
        <v>13.24896</v>
      </c>
      <c r="HT65">
        <v>1.857327E-4</v>
      </c>
      <c r="HU65" s="1">
        <v>8.8275670000000001E-2</v>
      </c>
      <c r="HV65">
        <v>0.5694863</v>
      </c>
      <c r="HW65">
        <v>12.81705</v>
      </c>
      <c r="HX65">
        <v>1.6802230000000001E-4</v>
      </c>
      <c r="HY65" s="1">
        <v>7.9391030000000001E-2</v>
      </c>
      <c r="HZ65">
        <v>0.56950440000000002</v>
      </c>
      <c r="IA65">
        <v>12.26484</v>
      </c>
      <c r="IB65">
        <v>1.554347E-4</v>
      </c>
      <c r="IC65" s="1">
        <v>7.3066400000000004E-2</v>
      </c>
      <c r="ID65">
        <v>0.56958969999999998</v>
      </c>
      <c r="IE65">
        <v>12.157249999999999</v>
      </c>
      <c r="IF65">
        <v>1.4585220000000001E-4</v>
      </c>
      <c r="IG65" s="1">
        <v>6.8236089999999999E-2</v>
      </c>
      <c r="IH65">
        <v>0.56970319999999997</v>
      </c>
      <c r="II65">
        <v>12.37702</v>
      </c>
      <c r="IJ65">
        <v>1.378808E-4</v>
      </c>
      <c r="IK65" s="1">
        <v>6.423305E-2</v>
      </c>
      <c r="IL65">
        <v>0.56986669999999995</v>
      </c>
      <c r="IM65">
        <v>12.891170000000001</v>
      </c>
      <c r="IN65">
        <v>1.2967069999999999E-4</v>
      </c>
      <c r="IO65" s="1">
        <v>6.0244689999999997E-2</v>
      </c>
      <c r="IP65">
        <v>0.57003780000000004</v>
      </c>
      <c r="IQ65">
        <v>12.96171</v>
      </c>
      <c r="IR65">
        <v>1.201022E-4</v>
      </c>
      <c r="IS65">
        <v>5.5682200000000001E-2</v>
      </c>
      <c r="IT65">
        <v>0.57024249999999999</v>
      </c>
      <c r="IU65">
        <v>12.77613</v>
      </c>
      <c r="IV65">
        <v>1.106427E-4</v>
      </c>
      <c r="IW65">
        <v>5.1137389999999998E-2</v>
      </c>
      <c r="IX65">
        <v>0.57040360000000001</v>
      </c>
      <c r="IY65">
        <v>12.67132</v>
      </c>
      <c r="IZ65">
        <v>1.028141E-4</v>
      </c>
      <c r="JA65">
        <v>4.7343620000000003E-2</v>
      </c>
      <c r="JB65">
        <v>0.57057369999999996</v>
      </c>
      <c r="JC65">
        <v>12.5624</v>
      </c>
      <c r="JD65">
        <v>9.6690789999999999E-5</v>
      </c>
      <c r="JE65">
        <v>4.437431E-2</v>
      </c>
      <c r="JF65">
        <v>0.57073689999999999</v>
      </c>
      <c r="JG65">
        <v>12.791829999999999</v>
      </c>
      <c r="JH65">
        <v>9.1733680000000004E-5</v>
      </c>
      <c r="JI65">
        <v>4.1988749999999998E-2</v>
      </c>
      <c r="JJ65">
        <v>0.57085779999999997</v>
      </c>
      <c r="JK65">
        <v>13.031079999999999</v>
      </c>
      <c r="JL65">
        <v>8.7478059999999996E-5</v>
      </c>
      <c r="JM65">
        <v>3.9954719999999999E-2</v>
      </c>
      <c r="JN65">
        <v>0.57091130000000001</v>
      </c>
      <c r="JO65">
        <v>13.1608</v>
      </c>
      <c r="JP65">
        <v>8.3789589999999994E-5</v>
      </c>
      <c r="JQ65">
        <v>3.8202300000000002E-2</v>
      </c>
      <c r="JR65">
        <v>0.5709301</v>
      </c>
      <c r="JS65">
        <v>13.64039</v>
      </c>
      <c r="JT65">
        <v>8.1230199999999994E-5</v>
      </c>
      <c r="JU65">
        <v>3.6943200000000002E-2</v>
      </c>
      <c r="JV65">
        <v>0.57091829999999999</v>
      </c>
      <c r="JW65">
        <v>14.11232</v>
      </c>
      <c r="JX65">
        <v>8.0267039999999998E-5</v>
      </c>
      <c r="JY65">
        <v>3.6422250000000003E-2</v>
      </c>
      <c r="JZ65">
        <v>0.57093090000000002</v>
      </c>
      <c r="KA65">
        <v>14.011480000000001</v>
      </c>
      <c r="KB65">
        <v>7.9801889999999998E-5</v>
      </c>
      <c r="KC65">
        <v>3.6181699999999997E-2</v>
      </c>
      <c r="KD65">
        <v>0.57089540000000005</v>
      </c>
      <c r="KE65">
        <v>13.614269999999999</v>
      </c>
      <c r="KF65">
        <v>7.8613800000000003E-5</v>
      </c>
      <c r="KG65">
        <v>3.5656960000000001E-2</v>
      </c>
      <c r="KH65">
        <v>0.57091349999999996</v>
      </c>
      <c r="KI65">
        <v>13.157870000000001</v>
      </c>
      <c r="KJ65">
        <v>7.6602809999999999E-5</v>
      </c>
      <c r="KK65">
        <v>3.4755929999999997E-2</v>
      </c>
      <c r="KL65">
        <v>0.57088360000000005</v>
      </c>
      <c r="KM65">
        <v>13.36567</v>
      </c>
      <c r="KN65">
        <v>7.4063179999999998E-5</v>
      </c>
      <c r="KO65">
        <v>3.360991E-2</v>
      </c>
      <c r="KP65">
        <v>0.57075200000000004</v>
      </c>
      <c r="KQ65">
        <v>13.85331</v>
      </c>
      <c r="KR65">
        <v>7.1247030000000006E-5</v>
      </c>
      <c r="KS65">
        <v>3.2341630000000003E-2</v>
      </c>
      <c r="KT65">
        <v>0.57055739999999999</v>
      </c>
      <c r="KU65">
        <v>14.378299999999999</v>
      </c>
      <c r="KV65">
        <v>6.8555399999999998E-5</v>
      </c>
      <c r="KW65">
        <v>3.1114940000000001E-2</v>
      </c>
      <c r="KX65">
        <v>0.57025809999999999</v>
      </c>
      <c r="KY65">
        <v>14.9841</v>
      </c>
      <c r="KZ65">
        <v>6.7048040000000002E-5</v>
      </c>
      <c r="LA65">
        <v>3.0380600000000001E-2</v>
      </c>
      <c r="LB65">
        <v>0.56989489999999998</v>
      </c>
      <c r="LC65">
        <v>15.313090000000001</v>
      </c>
      <c r="LD65">
        <v>6.7600790000000004E-5</v>
      </c>
      <c r="LE65">
        <v>3.0583309999999999E-2</v>
      </c>
      <c r="LF65">
        <v>0.5695308</v>
      </c>
      <c r="LG65">
        <v>15.20233</v>
      </c>
      <c r="LH65">
        <v>6.8675489999999996E-5</v>
      </c>
      <c r="LI65">
        <v>3.1099149999999999E-2</v>
      </c>
      <c r="LJ65">
        <v>0.56916960000000005</v>
      </c>
      <c r="LK65">
        <v>14.86684</v>
      </c>
      <c r="LL65">
        <v>6.8634720000000003E-5</v>
      </c>
      <c r="LM65">
        <v>3.1147279999999999E-2</v>
      </c>
      <c r="LN65">
        <v>0.56881939999999998</v>
      </c>
      <c r="LO65">
        <v>14.398619999999999</v>
      </c>
      <c r="LP65">
        <v>6.7345699999999995E-5</v>
      </c>
      <c r="LQ65">
        <v>3.0622759999999999E-2</v>
      </c>
      <c r="LR65">
        <v>0.5685074</v>
      </c>
      <c r="LS65">
        <v>14.453279999999999</v>
      </c>
      <c r="LT65">
        <v>6.5257950000000001E-5</v>
      </c>
      <c r="LU65">
        <v>2.9716670000000001E-2</v>
      </c>
      <c r="LV65">
        <v>0.56827499999999997</v>
      </c>
      <c r="LW65">
        <v>14.652749999999999</v>
      </c>
      <c r="LX65">
        <v>6.2807019999999998E-5</v>
      </c>
      <c r="LY65">
        <v>2.862495E-2</v>
      </c>
      <c r="LZ65">
        <v>0.56818349999999995</v>
      </c>
      <c r="MA65">
        <v>14.940049999999999</v>
      </c>
      <c r="MB65">
        <v>6.0218150000000002E-5</v>
      </c>
      <c r="MC65">
        <v>2.7463999999999999E-2</v>
      </c>
      <c r="MD65">
        <v>0.56815660000000001</v>
      </c>
      <c r="ME65">
        <v>15.36068</v>
      </c>
      <c r="MF65">
        <v>5.6913719999999998E-5</v>
      </c>
      <c r="MG65">
        <v>2.600483E-2</v>
      </c>
      <c r="MH65">
        <v>0.56817419999999996</v>
      </c>
      <c r="MI65">
        <v>15.628550000000001</v>
      </c>
      <c r="MJ65">
        <v>5.2287889999999997E-5</v>
      </c>
      <c r="MK65">
        <v>2.3946579999999999E-2</v>
      </c>
      <c r="ML65">
        <v>0.56819560000000002</v>
      </c>
      <c r="MM65">
        <v>15.45237</v>
      </c>
      <c r="MN65">
        <v>4.740533E-5</v>
      </c>
      <c r="MO65">
        <v>2.1715669999999999E-2</v>
      </c>
      <c r="MP65">
        <v>0.56821650000000001</v>
      </c>
      <c r="MQ65">
        <v>15.013249999999999</v>
      </c>
      <c r="MR65">
        <v>4.3446960000000003E-5</v>
      </c>
      <c r="MS65">
        <v>1.987715E-2</v>
      </c>
      <c r="MT65">
        <v>0.56824540000000001</v>
      </c>
      <c r="MU65">
        <v>14.41107</v>
      </c>
      <c r="MV65">
        <v>4.0597630000000001E-5</v>
      </c>
      <c r="MW65">
        <v>1.8545639999999999E-2</v>
      </c>
      <c r="MX65">
        <v>0.5682992</v>
      </c>
      <c r="MY65">
        <v>14.178789999999999</v>
      </c>
      <c r="MZ65">
        <v>3.8496260000000003E-5</v>
      </c>
      <c r="NA65">
        <v>1.7568919999999998E-2</v>
      </c>
      <c r="NB65">
        <v>0.56847239999999999</v>
      </c>
      <c r="NC65">
        <v>13.52253</v>
      </c>
      <c r="ND65">
        <v>3.6829999999999998E-5</v>
      </c>
      <c r="NE65">
        <v>1.6793220000000001E-2</v>
      </c>
      <c r="NF65">
        <v>0.56878810000000002</v>
      </c>
      <c r="NG65">
        <v>13.38977</v>
      </c>
      <c r="NH65">
        <v>3.5320700000000002E-5</v>
      </c>
      <c r="NI65">
        <v>1.609851E-2</v>
      </c>
      <c r="NJ65">
        <v>0.56924200000000003</v>
      </c>
      <c r="NK65">
        <v>13.72837</v>
      </c>
      <c r="NL65">
        <v>3.3075689999999998E-5</v>
      </c>
      <c r="NM65">
        <v>1.5111680000000001E-2</v>
      </c>
      <c r="NN65">
        <v>0.56975560000000003</v>
      </c>
      <c r="NO65">
        <v>14.062329999999999</v>
      </c>
      <c r="NP65">
        <v>2.9243580000000001E-5</v>
      </c>
      <c r="NQ65">
        <v>1.341089E-2</v>
      </c>
      <c r="NR65">
        <v>0.57027000000000005</v>
      </c>
      <c r="NS65">
        <v>13.996639999999999</v>
      </c>
      <c r="NT65">
        <v>2.5023159999999998E-5</v>
      </c>
      <c r="NU65">
        <v>1.1474959999999999E-2</v>
      </c>
      <c r="NV65">
        <v>0.57077219999999995</v>
      </c>
      <c r="NW65">
        <v>13.69772</v>
      </c>
      <c r="NX65">
        <v>2.1807170000000001E-5</v>
      </c>
      <c r="NY65">
        <v>9.963932E-3</v>
      </c>
      <c r="NZ65">
        <v>0.57130650000000005</v>
      </c>
      <c r="OA65">
        <v>13.505610000000001</v>
      </c>
      <c r="OB65">
        <v>1.9799449999999999E-5</v>
      </c>
      <c r="OC65">
        <v>9.0068170000000003E-3</v>
      </c>
      <c r="OD65">
        <v>0.57176740000000004</v>
      </c>
      <c r="OE65">
        <v>14.09562</v>
      </c>
      <c r="OF65">
        <v>1.858671E-5</v>
      </c>
      <c r="OG65">
        <v>8.4283450000000003E-3</v>
      </c>
      <c r="OH65">
        <v>0.57206049999999997</v>
      </c>
      <c r="OI65">
        <v>14.884539999999999</v>
      </c>
      <c r="OJ65">
        <v>1.7766420000000001E-5</v>
      </c>
      <c r="OK65">
        <v>8.0412399999999998E-3</v>
      </c>
    </row>
    <row r="66" spans="1:401" x14ac:dyDescent="0.35">
      <c r="A66">
        <v>69</v>
      </c>
      <c r="B66" t="s">
        <v>4</v>
      </c>
      <c r="C66" t="s">
        <v>24</v>
      </c>
      <c r="D66" t="s">
        <v>71</v>
      </c>
      <c r="E66">
        <v>825.41359999999997</v>
      </c>
      <c r="F66">
        <v>0.65359480000000003</v>
      </c>
      <c r="G66">
        <v>13.23288</v>
      </c>
      <c r="H66" s="1">
        <v>7.8331599999999995E-13</v>
      </c>
      <c r="I66" s="1">
        <v>2.5898630000000001E-10</v>
      </c>
      <c r="J66">
        <v>0.65278970000000003</v>
      </c>
      <c r="K66">
        <v>13.320460000000001</v>
      </c>
      <c r="L66" s="1">
        <v>0.1352083</v>
      </c>
      <c r="M66">
        <v>33.87988</v>
      </c>
      <c r="N66">
        <v>0.65204689999999998</v>
      </c>
      <c r="O66">
        <v>13.832710000000001</v>
      </c>
      <c r="P66">
        <v>74.097819999999999</v>
      </c>
      <c r="Q66">
        <v>22234.49</v>
      </c>
      <c r="R66">
        <v>0.65137509999999998</v>
      </c>
      <c r="S66">
        <v>14.493980000000001</v>
      </c>
      <c r="T66">
        <v>177.43549999999999</v>
      </c>
      <c r="U66">
        <v>59645.96</v>
      </c>
      <c r="V66">
        <v>0.6507307</v>
      </c>
      <c r="W66">
        <v>15.25774</v>
      </c>
      <c r="X66">
        <v>40.773859999999999</v>
      </c>
      <c r="Y66">
        <v>14727.11</v>
      </c>
      <c r="Z66">
        <v>0.65014190000000005</v>
      </c>
      <c r="AA66">
        <v>15.73799</v>
      </c>
      <c r="AB66">
        <v>2.6271870000000002</v>
      </c>
      <c r="AC66">
        <v>989.49109999999996</v>
      </c>
      <c r="AD66">
        <v>0.64948209999999995</v>
      </c>
      <c r="AE66">
        <v>15.4763</v>
      </c>
      <c r="AF66">
        <v>0.14510120000000001</v>
      </c>
      <c r="AG66">
        <v>52.480690000000003</v>
      </c>
      <c r="AH66">
        <v>0.64868700000000001</v>
      </c>
      <c r="AI66">
        <v>14.70642</v>
      </c>
      <c r="AJ66">
        <v>6.4333000000000001E-2</v>
      </c>
      <c r="AK66">
        <v>21.561640000000001</v>
      </c>
      <c r="AL66">
        <v>0.64771409999999996</v>
      </c>
      <c r="AM66">
        <v>13.93525</v>
      </c>
      <c r="AN66" s="1">
        <v>5.5944630000000002E-2</v>
      </c>
      <c r="AO66">
        <v>18.694900000000001</v>
      </c>
      <c r="AP66">
        <v>0.64669560000000004</v>
      </c>
      <c r="AQ66">
        <v>13.73663</v>
      </c>
      <c r="AR66" s="1">
        <v>4.9983939999999998E-2</v>
      </c>
      <c r="AS66">
        <v>16.72626</v>
      </c>
      <c r="AT66">
        <v>0.64557509999999996</v>
      </c>
      <c r="AU66">
        <v>14.06729</v>
      </c>
      <c r="AV66" s="1">
        <v>4.492028E-2</v>
      </c>
      <c r="AW66" s="1">
        <v>15.04931</v>
      </c>
      <c r="AX66">
        <v>0.64435920000000002</v>
      </c>
      <c r="AY66">
        <v>14.72344</v>
      </c>
      <c r="AZ66" s="1">
        <v>4.1209549999999998E-2</v>
      </c>
      <c r="BA66" s="1">
        <v>13.81507</v>
      </c>
      <c r="BB66">
        <v>0.64316669999999998</v>
      </c>
      <c r="BC66">
        <v>15.51193</v>
      </c>
      <c r="BD66" s="1">
        <v>3.87838E-2</v>
      </c>
      <c r="BE66" s="1">
        <v>13.01606</v>
      </c>
      <c r="BF66">
        <v>0.64187959999999999</v>
      </c>
      <c r="BG66">
        <v>15.92573</v>
      </c>
      <c r="BH66" s="1">
        <v>3.651687E-2</v>
      </c>
      <c r="BI66" s="1">
        <v>12.281459999999999</v>
      </c>
      <c r="BJ66">
        <v>0.64062790000000003</v>
      </c>
      <c r="BK66">
        <v>15.744009999999999</v>
      </c>
      <c r="BL66" s="1">
        <v>3.4072760000000001E-2</v>
      </c>
      <c r="BM66" s="1">
        <v>11.483420000000001</v>
      </c>
      <c r="BN66">
        <v>0.63934639999999998</v>
      </c>
      <c r="BO66">
        <v>15.043200000000001</v>
      </c>
      <c r="BP66" s="1">
        <v>3.1573749999999998E-2</v>
      </c>
      <c r="BQ66" s="1">
        <v>10.66287</v>
      </c>
      <c r="BR66">
        <v>0.63806859999999999</v>
      </c>
      <c r="BS66">
        <v>14.20501</v>
      </c>
      <c r="BT66" s="1">
        <v>2.9201230000000002E-2</v>
      </c>
      <c r="BU66" s="1">
        <v>9.8790230000000001</v>
      </c>
      <c r="BV66">
        <v>0.63644460000000003</v>
      </c>
      <c r="BW66">
        <v>13.735329999999999</v>
      </c>
      <c r="BX66" s="1">
        <v>2.697712E-2</v>
      </c>
      <c r="BY66" s="1">
        <v>9.1496340000000007</v>
      </c>
      <c r="BZ66">
        <v>0.63417199999999996</v>
      </c>
      <c r="CA66">
        <v>13.49418</v>
      </c>
      <c r="CB66" s="1">
        <v>2.4910499999999999E-2</v>
      </c>
      <c r="CC66" s="1">
        <v>8.4751139999999996</v>
      </c>
      <c r="CD66">
        <v>0.63124219999999998</v>
      </c>
      <c r="CE66">
        <v>13.701420000000001</v>
      </c>
      <c r="CF66" s="1">
        <v>2.4735960000000001E-2</v>
      </c>
      <c r="CG66" s="1">
        <v>8.4113600000000002</v>
      </c>
      <c r="CH66">
        <v>0.62783370000000005</v>
      </c>
      <c r="CI66">
        <v>13.8994</v>
      </c>
      <c r="CJ66" s="1">
        <v>2.771639E-2</v>
      </c>
      <c r="CK66" s="1">
        <v>9.4563520000000008</v>
      </c>
      <c r="CL66">
        <v>0.62416939999999999</v>
      </c>
      <c r="CM66">
        <v>13.845980000000001</v>
      </c>
      <c r="CN66" s="1">
        <v>2.9938220000000001E-2</v>
      </c>
      <c r="CO66" s="1">
        <v>10.310449999999999</v>
      </c>
      <c r="CP66">
        <v>0.620417</v>
      </c>
      <c r="CQ66">
        <v>13.538410000000001</v>
      </c>
      <c r="CR66" s="1">
        <v>2.9575230000000001E-2</v>
      </c>
      <c r="CS66" s="1">
        <v>10.283099999999999</v>
      </c>
      <c r="CT66">
        <v>0.61661410000000005</v>
      </c>
      <c r="CU66">
        <v>13.00019</v>
      </c>
      <c r="CV66" s="1">
        <v>2.7705500000000001E-2</v>
      </c>
      <c r="CW66" s="1">
        <v>9.7102050000000002</v>
      </c>
      <c r="CX66">
        <v>0.61264410000000002</v>
      </c>
      <c r="CY66">
        <v>12.37452</v>
      </c>
      <c r="CZ66" s="1">
        <v>2.529584E-2</v>
      </c>
      <c r="DA66" s="1">
        <v>8.9360169999999997</v>
      </c>
      <c r="DB66">
        <v>0.60853919999999995</v>
      </c>
      <c r="DC66">
        <v>12.215540000000001</v>
      </c>
      <c r="DD66" s="1">
        <v>2.2738230000000002E-2</v>
      </c>
      <c r="DE66" s="1">
        <v>8.0951780000000007</v>
      </c>
      <c r="DF66">
        <v>0.604518</v>
      </c>
      <c r="DG66">
        <v>12.1958</v>
      </c>
      <c r="DH66" s="1">
        <v>2.0343110000000001E-2</v>
      </c>
      <c r="DI66" s="1">
        <v>7.2969619999999997</v>
      </c>
      <c r="DJ66">
        <v>0.60094000000000003</v>
      </c>
      <c r="DK66">
        <v>12.395210000000001</v>
      </c>
      <c r="DL66" s="1">
        <v>1.8127520000000001E-2</v>
      </c>
      <c r="DM66" s="1">
        <v>6.5477210000000001</v>
      </c>
      <c r="DN66">
        <v>0.59716930000000001</v>
      </c>
      <c r="DO66">
        <v>12.69891</v>
      </c>
      <c r="DP66" s="1">
        <v>1.6074439999999999E-2</v>
      </c>
      <c r="DQ66" s="1">
        <v>5.8482459999999996</v>
      </c>
      <c r="DR66">
        <v>0.59335550000000004</v>
      </c>
      <c r="DS66">
        <v>12.895630000000001</v>
      </c>
      <c r="DT66" s="1">
        <v>1.4262439999999999E-2</v>
      </c>
      <c r="DU66" s="1">
        <v>5.22628</v>
      </c>
      <c r="DV66">
        <v>0.58946969999999999</v>
      </c>
      <c r="DW66">
        <v>12.726749999999999</v>
      </c>
      <c r="DX66" s="1">
        <v>1.272122E-2</v>
      </c>
      <c r="DY66" s="1">
        <v>4.6961579999999996</v>
      </c>
      <c r="DZ66">
        <v>0.58549269999999998</v>
      </c>
      <c r="EA66">
        <v>12.270099999999999</v>
      </c>
      <c r="EB66" s="1">
        <v>1.1282729999999999E-2</v>
      </c>
      <c r="EC66" s="1">
        <v>4.1993330000000002</v>
      </c>
      <c r="ED66">
        <v>0.58135840000000005</v>
      </c>
      <c r="EE66">
        <v>11.897460000000001</v>
      </c>
      <c r="EF66" s="1">
        <v>9.9392490000000007E-3</v>
      </c>
      <c r="EG66" s="1">
        <v>3.7290570000000001</v>
      </c>
      <c r="EH66">
        <v>0.57721670000000003</v>
      </c>
      <c r="EI66">
        <v>12.26618</v>
      </c>
      <c r="EJ66" s="1">
        <v>8.7436330000000007E-3</v>
      </c>
      <c r="EK66" s="1">
        <v>3.3065259999999999</v>
      </c>
      <c r="EL66">
        <v>0.57361280000000003</v>
      </c>
      <c r="EM66">
        <v>12.810980000000001</v>
      </c>
      <c r="EN66" s="1">
        <v>7.7005169999999996E-3</v>
      </c>
      <c r="EO66" s="1">
        <v>2.932026</v>
      </c>
      <c r="EP66">
        <v>0.57005850000000002</v>
      </c>
      <c r="EQ66">
        <v>13.521369999999999</v>
      </c>
      <c r="ER66" s="1">
        <v>6.7711860000000002E-3</v>
      </c>
      <c r="ES66" s="1">
        <v>2.5960390000000002</v>
      </c>
      <c r="ET66">
        <v>0.56660900000000003</v>
      </c>
      <c r="EU66">
        <v>14.572800000000001</v>
      </c>
      <c r="EV66" s="1">
        <v>5.9365090000000004E-3</v>
      </c>
      <c r="EW66" s="1">
        <v>2.2914569999999999</v>
      </c>
      <c r="EX66">
        <v>0.56332769999999999</v>
      </c>
      <c r="EY66">
        <v>15.3062</v>
      </c>
      <c r="EZ66" s="1">
        <v>5.199263E-3</v>
      </c>
      <c r="FA66" s="1">
        <v>2.0199220000000002</v>
      </c>
      <c r="FB66">
        <v>0.55992450000000005</v>
      </c>
      <c r="FC66">
        <v>15.20487</v>
      </c>
      <c r="FD66" s="1">
        <v>4.5610859999999998E-3</v>
      </c>
      <c r="FE66" s="1">
        <v>1.7838609999999999</v>
      </c>
      <c r="FF66">
        <v>0.55627819999999994</v>
      </c>
      <c r="FG66">
        <v>14.66621</v>
      </c>
      <c r="FH66" s="1">
        <v>3.9984369999999997E-3</v>
      </c>
      <c r="FI66" s="1">
        <v>1.5755870000000001</v>
      </c>
      <c r="FJ66">
        <v>0.55291880000000004</v>
      </c>
      <c r="FK66">
        <v>14.11246</v>
      </c>
      <c r="FL66" s="1">
        <v>3.4893609999999999E-3</v>
      </c>
      <c r="FM66" s="1">
        <v>1.384752</v>
      </c>
      <c r="FN66">
        <v>0.5500157</v>
      </c>
      <c r="FO66">
        <v>14.22627</v>
      </c>
      <c r="FP66" s="1">
        <v>3.0201099999999999E-3</v>
      </c>
      <c r="FQ66" s="1">
        <v>1.206056</v>
      </c>
      <c r="FR66">
        <v>0.5477495</v>
      </c>
      <c r="FS66">
        <v>14.50023</v>
      </c>
      <c r="FT66" s="1">
        <v>2.5983299999999998E-3</v>
      </c>
      <c r="FU66" s="1">
        <v>1.0426930000000001</v>
      </c>
      <c r="FV66">
        <v>0.54644239999999999</v>
      </c>
      <c r="FW66">
        <v>14.67529</v>
      </c>
      <c r="FX66" s="1">
        <v>2.2264860000000002E-3</v>
      </c>
      <c r="FY66" s="1">
        <v>0.89608339999999997</v>
      </c>
      <c r="FZ66">
        <v>0.54596849999999997</v>
      </c>
      <c r="GA66">
        <v>15.140980000000001</v>
      </c>
      <c r="GB66" s="1">
        <v>1.8565859999999999E-3</v>
      </c>
      <c r="GC66" s="1">
        <v>0.74951540000000005</v>
      </c>
      <c r="GD66">
        <v>0.54598060000000004</v>
      </c>
      <c r="GE66">
        <v>15.49634</v>
      </c>
      <c r="GF66" s="1">
        <v>1.4327980000000001E-3</v>
      </c>
      <c r="GG66" s="1">
        <v>0.58075449999999995</v>
      </c>
      <c r="GH66">
        <v>0.54608670000000004</v>
      </c>
      <c r="GI66">
        <v>15.538180000000001</v>
      </c>
      <c r="GJ66" s="1">
        <v>1.0235209999999999E-3</v>
      </c>
      <c r="GK66" s="1">
        <v>0.41553800000000002</v>
      </c>
      <c r="GL66">
        <v>0.54616520000000002</v>
      </c>
      <c r="GM66">
        <v>15.268179999999999</v>
      </c>
      <c r="GN66" s="1">
        <v>7.2006710000000005E-4</v>
      </c>
      <c r="GO66" s="1">
        <v>0.29154239999999998</v>
      </c>
      <c r="GP66">
        <v>0.54613789999999995</v>
      </c>
      <c r="GQ66">
        <v>14.756679999999999</v>
      </c>
      <c r="GR66" s="1">
        <v>5.3318739999999999E-4</v>
      </c>
      <c r="GS66" s="1">
        <v>0.21459439999999999</v>
      </c>
      <c r="GT66">
        <v>0.54601270000000002</v>
      </c>
      <c r="GU66">
        <v>14.166259999999999</v>
      </c>
      <c r="GV66" s="1">
        <v>4.254328E-4</v>
      </c>
      <c r="GW66" s="1">
        <v>0.1701578</v>
      </c>
      <c r="GX66">
        <v>0.54592870000000004</v>
      </c>
      <c r="GY66">
        <v>14.027189999999999</v>
      </c>
      <c r="GZ66" s="1">
        <v>3.6155269999999998E-4</v>
      </c>
      <c r="HA66" s="1">
        <v>0.14384369999999999</v>
      </c>
      <c r="HB66">
        <v>0.54589960000000004</v>
      </c>
      <c r="HC66">
        <v>13.881130000000001</v>
      </c>
      <c r="HD66" s="1">
        <v>3.2011669999999998E-4</v>
      </c>
      <c r="HE66" s="1">
        <v>0.12679299999999999</v>
      </c>
      <c r="HF66">
        <v>0.54592439999999998</v>
      </c>
      <c r="HG66">
        <v>13.8149</v>
      </c>
      <c r="HH66" s="1">
        <v>2.8651829999999998E-4</v>
      </c>
      <c r="HI66" s="1">
        <v>0.11316859999999999</v>
      </c>
      <c r="HJ66">
        <v>0.54599989999999998</v>
      </c>
      <c r="HK66">
        <v>13.5556</v>
      </c>
      <c r="HL66" s="1">
        <v>2.509104E-4</v>
      </c>
      <c r="HM66" s="1">
        <v>9.8909830000000004E-2</v>
      </c>
      <c r="HN66">
        <v>0.54608279999999998</v>
      </c>
      <c r="HO66">
        <v>13.39667</v>
      </c>
      <c r="HP66" s="1">
        <v>2.1621229999999999E-4</v>
      </c>
      <c r="HQ66" s="1">
        <v>8.4950209999999998E-2</v>
      </c>
      <c r="HR66">
        <v>0.54611909999999997</v>
      </c>
      <c r="HS66">
        <v>13.257339999999999</v>
      </c>
      <c r="HT66">
        <v>1.8918860000000001E-4</v>
      </c>
      <c r="HU66" s="1">
        <v>7.3977340000000003E-2</v>
      </c>
      <c r="HV66">
        <v>0.54616849999999995</v>
      </c>
      <c r="HW66">
        <v>12.868510000000001</v>
      </c>
      <c r="HX66">
        <v>1.7042939999999999E-4</v>
      </c>
      <c r="HY66" s="1">
        <v>6.6302799999999995E-2</v>
      </c>
      <c r="HZ66">
        <v>0.54619410000000002</v>
      </c>
      <c r="IA66">
        <v>12.346909999999999</v>
      </c>
      <c r="IB66">
        <v>1.5720520000000001E-4</v>
      </c>
      <c r="IC66" s="1">
        <v>6.0873190000000001E-2</v>
      </c>
      <c r="ID66">
        <v>0.54625199999999996</v>
      </c>
      <c r="IE66">
        <v>12.226039999999999</v>
      </c>
      <c r="IF66">
        <v>1.4725369999999999E-4</v>
      </c>
      <c r="IG66" s="1">
        <v>5.6765740000000002E-2</v>
      </c>
      <c r="IH66">
        <v>0.54636220000000002</v>
      </c>
      <c r="II66">
        <v>12.409459999999999</v>
      </c>
      <c r="IJ66">
        <v>1.3911469999999999E-4</v>
      </c>
      <c r="IK66" s="1">
        <v>5.3401909999999997E-2</v>
      </c>
      <c r="IL66">
        <v>0.54649199999999998</v>
      </c>
      <c r="IM66">
        <v>12.90277</v>
      </c>
      <c r="IN66">
        <v>1.31039E-4</v>
      </c>
      <c r="IO66" s="1">
        <v>5.014503E-2</v>
      </c>
      <c r="IP66">
        <v>0.54664089999999999</v>
      </c>
      <c r="IQ66">
        <v>12.963369999999999</v>
      </c>
      <c r="IR66">
        <v>1.216292E-4</v>
      </c>
      <c r="IS66">
        <v>4.6426910000000002E-2</v>
      </c>
      <c r="IT66">
        <v>0.54677339999999997</v>
      </c>
      <c r="IU66">
        <v>12.78046</v>
      </c>
      <c r="IV66">
        <v>1.120356E-4</v>
      </c>
      <c r="IW66">
        <v>4.2635180000000002E-2</v>
      </c>
      <c r="IX66">
        <v>0.54692169999999996</v>
      </c>
      <c r="IY66">
        <v>12.66438</v>
      </c>
      <c r="IZ66">
        <v>1.039232E-4</v>
      </c>
      <c r="JA66">
        <v>3.9411910000000001E-2</v>
      </c>
      <c r="JB66">
        <v>0.54706140000000003</v>
      </c>
      <c r="JC66">
        <v>12.57774</v>
      </c>
      <c r="JD66">
        <v>9.7563339999999998E-5</v>
      </c>
      <c r="JE66">
        <v>3.6882449999999997E-2</v>
      </c>
      <c r="JF66">
        <v>0.54718140000000004</v>
      </c>
      <c r="JG66">
        <v>12.84465</v>
      </c>
      <c r="JH66">
        <v>9.2455609999999997E-5</v>
      </c>
      <c r="JI66">
        <v>3.4862280000000002E-2</v>
      </c>
      <c r="JJ66">
        <v>0.54726459999999999</v>
      </c>
      <c r="JK66">
        <v>13.08568</v>
      </c>
      <c r="JL66">
        <v>8.8104829999999999E-5</v>
      </c>
      <c r="JM66">
        <v>3.3150560000000003E-2</v>
      </c>
      <c r="JN66">
        <v>0.54729179999999999</v>
      </c>
      <c r="JO66">
        <v>13.21303</v>
      </c>
      <c r="JP66">
        <v>8.4314900000000001E-5</v>
      </c>
      <c r="JQ66">
        <v>3.1671449999999997E-2</v>
      </c>
      <c r="JR66">
        <v>0.54732040000000004</v>
      </c>
      <c r="JS66">
        <v>13.65532</v>
      </c>
      <c r="JT66">
        <v>8.1536299999999994E-5</v>
      </c>
      <c r="JU66">
        <v>3.0565169999999999E-2</v>
      </c>
      <c r="JV66">
        <v>0.54729289999999997</v>
      </c>
      <c r="JW66">
        <v>14.090389999999999</v>
      </c>
      <c r="JX66">
        <v>8.0359239999999997E-5</v>
      </c>
      <c r="JY66">
        <v>3.0065950000000001E-2</v>
      </c>
      <c r="JZ66">
        <v>0.54729139999999998</v>
      </c>
      <c r="KA66">
        <v>14.01154</v>
      </c>
      <c r="KB66">
        <v>7.9903399999999998E-5</v>
      </c>
      <c r="KC66">
        <v>2.9866500000000001E-2</v>
      </c>
      <c r="KD66">
        <v>0.54726240000000004</v>
      </c>
      <c r="KE66">
        <v>13.64298</v>
      </c>
      <c r="KF66">
        <v>7.8845120000000003E-5</v>
      </c>
      <c r="KG66">
        <v>2.9471790000000001E-2</v>
      </c>
      <c r="KH66">
        <v>0.54724070000000002</v>
      </c>
      <c r="KI66">
        <v>13.2067</v>
      </c>
      <c r="KJ66">
        <v>7.69407E-5</v>
      </c>
      <c r="KK66">
        <v>2.8762280000000001E-2</v>
      </c>
      <c r="KL66">
        <v>0.54722389999999999</v>
      </c>
      <c r="KM66">
        <v>13.428240000000001</v>
      </c>
      <c r="KN66">
        <v>7.4465880000000007E-5</v>
      </c>
      <c r="KO66">
        <v>2.7837509999999999E-2</v>
      </c>
      <c r="KP66">
        <v>0.54712400000000005</v>
      </c>
      <c r="KQ66">
        <v>13.918760000000001</v>
      </c>
      <c r="KR66">
        <v>7.1668599999999993E-5</v>
      </c>
      <c r="KS66">
        <v>2.6798010000000001E-2</v>
      </c>
      <c r="KT66">
        <v>0.54693939999999996</v>
      </c>
      <c r="KU66">
        <v>14.448460000000001</v>
      </c>
      <c r="KV66">
        <v>6.8924809999999995E-5</v>
      </c>
      <c r="KW66">
        <v>2.577401E-2</v>
      </c>
      <c r="KX66">
        <v>0.54671250000000005</v>
      </c>
      <c r="KY66">
        <v>15.010160000000001</v>
      </c>
      <c r="KZ66">
        <v>6.7156239999999995E-5</v>
      </c>
      <c r="LA66">
        <v>2.5094160000000001E-2</v>
      </c>
      <c r="LB66">
        <v>0.5464405</v>
      </c>
      <c r="LC66">
        <v>15.298489999999999</v>
      </c>
      <c r="LD66">
        <v>6.7435419999999996E-5</v>
      </c>
      <c r="LE66">
        <v>2.5177310000000001E-2</v>
      </c>
      <c r="LF66">
        <v>0.54614560000000001</v>
      </c>
      <c r="LG66">
        <v>15.197469999999999</v>
      </c>
      <c r="LH66">
        <v>6.854904E-5</v>
      </c>
      <c r="LI66">
        <v>2.5613919999999998E-2</v>
      </c>
      <c r="LJ66">
        <v>0.5458923</v>
      </c>
      <c r="LK66">
        <v>14.88923</v>
      </c>
      <c r="LL66">
        <v>6.8708130000000002E-5</v>
      </c>
      <c r="LM66">
        <v>2.5718479999999998E-2</v>
      </c>
      <c r="LN66">
        <v>0.54560500000000001</v>
      </c>
      <c r="LO66">
        <v>14.46482</v>
      </c>
      <c r="LP66">
        <v>6.758484E-5</v>
      </c>
      <c r="LQ66">
        <v>2.53431E-2</v>
      </c>
      <c r="LR66">
        <v>0.54534130000000003</v>
      </c>
      <c r="LS66">
        <v>14.55246</v>
      </c>
      <c r="LT66">
        <v>6.559251E-5</v>
      </c>
      <c r="LU66">
        <v>2.4631839999999999E-2</v>
      </c>
      <c r="LV66">
        <v>0.5451935</v>
      </c>
      <c r="LW66">
        <v>14.756349999999999</v>
      </c>
      <c r="LX66">
        <v>6.3177130000000004E-5</v>
      </c>
      <c r="LY66">
        <v>2.3747020000000001E-2</v>
      </c>
      <c r="LZ66">
        <v>0.54513730000000005</v>
      </c>
      <c r="MA66">
        <v>15.03359</v>
      </c>
      <c r="MB66">
        <v>6.0618670000000001E-5</v>
      </c>
      <c r="MC66">
        <v>2.280184E-2</v>
      </c>
      <c r="MD66">
        <v>0.54516810000000004</v>
      </c>
      <c r="ME66">
        <v>15.400040000000001</v>
      </c>
      <c r="MF66">
        <v>5.7478780000000001E-5</v>
      </c>
      <c r="MG66">
        <v>2.1647940000000001E-2</v>
      </c>
      <c r="MH66">
        <v>0.54518639999999996</v>
      </c>
      <c r="MI66">
        <v>15.620430000000001</v>
      </c>
      <c r="MJ66">
        <v>5.3028020000000003E-5</v>
      </c>
      <c r="MK66">
        <v>2.0006179999999998E-2</v>
      </c>
      <c r="ML66">
        <v>0.54523920000000003</v>
      </c>
      <c r="MM66">
        <v>15.450279999999999</v>
      </c>
      <c r="MN66">
        <v>4.8101269999999998E-5</v>
      </c>
      <c r="MO66">
        <v>1.815462E-2</v>
      </c>
      <c r="MP66">
        <v>0.54527110000000001</v>
      </c>
      <c r="MQ66">
        <v>15.046810000000001</v>
      </c>
      <c r="MR66">
        <v>4.3975160000000003E-5</v>
      </c>
      <c r="MS66">
        <v>1.6585679999999998E-2</v>
      </c>
      <c r="MT66">
        <v>0.54528549999999998</v>
      </c>
      <c r="MU66">
        <v>14.48842</v>
      </c>
      <c r="MV66">
        <v>4.0974440000000001E-5</v>
      </c>
      <c r="MW66">
        <v>1.543888E-2</v>
      </c>
      <c r="MX66">
        <v>0.54534629999999995</v>
      </c>
      <c r="MY66">
        <v>14.287419999999999</v>
      </c>
      <c r="MZ66">
        <v>3.8781919999999997E-5</v>
      </c>
      <c r="NA66">
        <v>1.4603039999999999E-2</v>
      </c>
      <c r="NB66">
        <v>0.54547330000000005</v>
      </c>
      <c r="NC66">
        <v>13.64526</v>
      </c>
      <c r="ND66">
        <v>3.7066100000000001E-5</v>
      </c>
      <c r="NE66">
        <v>1.3946389999999999E-2</v>
      </c>
      <c r="NF66">
        <v>0.54574670000000003</v>
      </c>
      <c r="NG66">
        <v>13.497299999999999</v>
      </c>
      <c r="NH66">
        <v>3.5558980000000002E-5</v>
      </c>
      <c r="NI66">
        <v>1.337085E-2</v>
      </c>
      <c r="NJ66">
        <v>0.54608909999999999</v>
      </c>
      <c r="NK66">
        <v>13.7486</v>
      </c>
      <c r="NL66">
        <v>3.349844E-5</v>
      </c>
      <c r="NM66">
        <v>1.26076E-2</v>
      </c>
      <c r="NN66">
        <v>0.54649420000000004</v>
      </c>
      <c r="NO66">
        <v>14.04987</v>
      </c>
      <c r="NP66">
        <v>2.9881599999999999E-5</v>
      </c>
      <c r="NQ66">
        <v>1.126892E-2</v>
      </c>
      <c r="NR66">
        <v>0.5468712</v>
      </c>
      <c r="NS66">
        <v>13.99807</v>
      </c>
      <c r="NT66">
        <v>2.562075E-5</v>
      </c>
      <c r="NU66">
        <v>9.6595859999999995E-3</v>
      </c>
      <c r="NV66">
        <v>0.54729030000000001</v>
      </c>
      <c r="NW66">
        <v>13.71862</v>
      </c>
      <c r="NX66">
        <v>2.2221E-5</v>
      </c>
      <c r="NY66">
        <v>8.3538589999999999E-3</v>
      </c>
      <c r="NZ66">
        <v>0.54768119999999998</v>
      </c>
      <c r="OA66">
        <v>13.538539999999999</v>
      </c>
      <c r="OB66">
        <v>2.0048489999999999E-5</v>
      </c>
      <c r="OC66">
        <v>7.510086E-3</v>
      </c>
      <c r="OD66">
        <v>0.54804120000000001</v>
      </c>
      <c r="OE66">
        <v>14.14265</v>
      </c>
      <c r="OF66">
        <v>1.8742109999999999E-5</v>
      </c>
      <c r="OG66">
        <v>7.0005830000000003E-3</v>
      </c>
      <c r="OH66">
        <v>0.54823960000000005</v>
      </c>
      <c r="OI66">
        <v>14.946669999999999</v>
      </c>
      <c r="OJ66">
        <v>1.7878160000000002E-5</v>
      </c>
      <c r="OK66">
        <v>6.6651719999999996E-3</v>
      </c>
    </row>
    <row r="67" spans="1:401" x14ac:dyDescent="0.35">
      <c r="A67">
        <v>70</v>
      </c>
      <c r="B67" t="s">
        <v>4</v>
      </c>
      <c r="C67" t="s">
        <v>24</v>
      </c>
      <c r="D67" t="s">
        <v>72</v>
      </c>
      <c r="E67">
        <v>445.11160000000001</v>
      </c>
      <c r="F67">
        <v>0.96930689999999997</v>
      </c>
      <c r="G67">
        <v>13.28425</v>
      </c>
      <c r="H67" s="1">
        <v>1.046781E-13</v>
      </c>
      <c r="I67" s="1">
        <v>1.863428E-11</v>
      </c>
      <c r="J67">
        <v>0.9672132</v>
      </c>
      <c r="K67">
        <v>13.35106</v>
      </c>
      <c r="L67" s="1">
        <v>5.9082540000000003E-2</v>
      </c>
      <c r="M67">
        <v>7.8426070000000001</v>
      </c>
      <c r="N67">
        <v>0.96515300000000004</v>
      </c>
      <c r="O67">
        <v>13.83211</v>
      </c>
      <c r="P67">
        <v>58.01014</v>
      </c>
      <c r="Q67">
        <v>9379.94</v>
      </c>
      <c r="R67">
        <v>0.96314279999999997</v>
      </c>
      <c r="S67">
        <v>14.481</v>
      </c>
      <c r="T67">
        <v>182.40469999999999</v>
      </c>
      <c r="U67">
        <v>32655.45</v>
      </c>
      <c r="V67">
        <v>0.96118619999999999</v>
      </c>
      <c r="W67">
        <v>15.23357</v>
      </c>
      <c r="X67">
        <v>50.599539999999998</v>
      </c>
      <c r="Y67">
        <v>9746.1509999999998</v>
      </c>
      <c r="Z67">
        <v>0.95933120000000005</v>
      </c>
      <c r="AA67">
        <v>15.72104</v>
      </c>
      <c r="AB67">
        <v>3.720396</v>
      </c>
      <c r="AC67">
        <v>756.14869999999996</v>
      </c>
      <c r="AD67">
        <v>0.95742050000000001</v>
      </c>
      <c r="AE67">
        <v>15.51112</v>
      </c>
      <c r="AF67">
        <v>0.18978780000000001</v>
      </c>
      <c r="AG67">
        <v>38.00526</v>
      </c>
      <c r="AH67">
        <v>0.95525389999999999</v>
      </c>
      <c r="AI67">
        <v>14.768190000000001</v>
      </c>
      <c r="AJ67">
        <v>6.6058749999999999E-2</v>
      </c>
      <c r="AK67">
        <v>11.96621</v>
      </c>
      <c r="AL67">
        <v>0.95278549999999995</v>
      </c>
      <c r="AM67">
        <v>13.998329999999999</v>
      </c>
      <c r="AN67" s="1">
        <v>5.6555210000000002E-2</v>
      </c>
      <c r="AO67">
        <v>10.174250000000001</v>
      </c>
      <c r="AP67">
        <v>0.95034850000000004</v>
      </c>
      <c r="AQ67">
        <v>13.793340000000001</v>
      </c>
      <c r="AR67" s="1">
        <v>5.050934E-2</v>
      </c>
      <c r="AS67" s="1">
        <v>9.0980830000000008</v>
      </c>
      <c r="AT67">
        <v>0.947797</v>
      </c>
      <c r="AU67">
        <v>14.090009999999999</v>
      </c>
      <c r="AV67" s="1">
        <v>4.5346259999999999E-2</v>
      </c>
      <c r="AW67" s="1">
        <v>8.1780249999999999</v>
      </c>
      <c r="AX67">
        <v>0.94507200000000002</v>
      </c>
      <c r="AY67">
        <v>14.715949999999999</v>
      </c>
      <c r="AZ67" s="1">
        <v>4.1493219999999997E-2</v>
      </c>
      <c r="BA67" s="1">
        <v>7.488937</v>
      </c>
      <c r="BB67">
        <v>0.94235519999999995</v>
      </c>
      <c r="BC67">
        <v>15.4925</v>
      </c>
      <c r="BD67" s="1">
        <v>3.898683E-2</v>
      </c>
      <c r="BE67" s="1">
        <v>7.0435549999999996</v>
      </c>
      <c r="BF67">
        <v>0.93952469999999999</v>
      </c>
      <c r="BG67">
        <v>15.90874</v>
      </c>
      <c r="BH67" s="1">
        <v>3.6733370000000001E-2</v>
      </c>
      <c r="BI67" s="1">
        <v>6.6499730000000001</v>
      </c>
      <c r="BJ67">
        <v>0.93669740000000001</v>
      </c>
      <c r="BK67">
        <v>15.773809999999999</v>
      </c>
      <c r="BL67" s="1">
        <v>3.4303819999999999E-2</v>
      </c>
      <c r="BM67" s="1">
        <v>6.2229279999999996</v>
      </c>
      <c r="BN67">
        <v>0.93380269999999999</v>
      </c>
      <c r="BO67">
        <v>15.109</v>
      </c>
      <c r="BP67" s="1">
        <v>3.1804880000000001E-2</v>
      </c>
      <c r="BQ67" s="1">
        <v>5.781269</v>
      </c>
      <c r="BR67">
        <v>0.9309267</v>
      </c>
      <c r="BS67">
        <v>14.283379999999999</v>
      </c>
      <c r="BT67" s="1">
        <v>2.9415279999999999E-2</v>
      </c>
      <c r="BU67" s="1">
        <v>5.3560150000000002</v>
      </c>
      <c r="BV67">
        <v>0.9274443</v>
      </c>
      <c r="BW67">
        <v>13.806050000000001</v>
      </c>
      <c r="BX67" s="1">
        <v>2.7181170000000001E-2</v>
      </c>
      <c r="BY67" s="1">
        <v>4.9611580000000002</v>
      </c>
      <c r="BZ67">
        <v>0.92280410000000002</v>
      </c>
      <c r="CA67">
        <v>13.53253</v>
      </c>
      <c r="CB67" s="1">
        <v>2.5076910000000001E-2</v>
      </c>
      <c r="CC67" s="1">
        <v>4.5918060000000001</v>
      </c>
      <c r="CD67">
        <v>0.91681769999999996</v>
      </c>
      <c r="CE67">
        <v>13.71373</v>
      </c>
      <c r="CF67" s="1">
        <v>2.4595579999999999E-2</v>
      </c>
      <c r="CG67" s="1">
        <v>4.5051810000000003</v>
      </c>
      <c r="CH67">
        <v>0.90976820000000003</v>
      </c>
      <c r="CI67">
        <v>13.896330000000001</v>
      </c>
      <c r="CJ67" s="1">
        <v>2.7379649999999998E-2</v>
      </c>
      <c r="CK67" s="1">
        <v>5.0282470000000004</v>
      </c>
      <c r="CL67">
        <v>0.90196279999999995</v>
      </c>
      <c r="CM67">
        <v>13.8581</v>
      </c>
      <c r="CN67" s="1">
        <v>2.980236E-2</v>
      </c>
      <c r="CO67" s="1">
        <v>5.5210150000000002</v>
      </c>
      <c r="CP67">
        <v>0.89368510000000001</v>
      </c>
      <c r="CQ67">
        <v>13.5726</v>
      </c>
      <c r="CR67" s="1">
        <v>2.9677249999999999E-2</v>
      </c>
      <c r="CS67" s="1">
        <v>5.5495489999999998</v>
      </c>
      <c r="CT67">
        <v>0.8851523</v>
      </c>
      <c r="CU67">
        <v>13.05447</v>
      </c>
      <c r="CV67" s="1">
        <v>2.7901570000000001E-2</v>
      </c>
      <c r="CW67" s="1">
        <v>5.2592530000000002</v>
      </c>
      <c r="CX67">
        <v>0.87627350000000004</v>
      </c>
      <c r="CY67">
        <v>12.43666</v>
      </c>
      <c r="CZ67" s="1">
        <v>2.5534169999999998E-2</v>
      </c>
      <c r="DA67" s="1">
        <v>4.850625</v>
      </c>
      <c r="DB67">
        <v>0.86708730000000001</v>
      </c>
      <c r="DC67">
        <v>12.27155</v>
      </c>
      <c r="DD67" s="1">
        <v>2.2977379999999999E-2</v>
      </c>
      <c r="DE67" s="1">
        <v>4.39872</v>
      </c>
      <c r="DF67">
        <v>0.85797979999999996</v>
      </c>
      <c r="DG67">
        <v>12.223179999999999</v>
      </c>
      <c r="DH67" s="1">
        <v>2.0566910000000001E-2</v>
      </c>
      <c r="DI67" s="1">
        <v>3.9660609999999998</v>
      </c>
      <c r="DJ67">
        <v>0.84959479999999998</v>
      </c>
      <c r="DK67">
        <v>12.41999</v>
      </c>
      <c r="DL67" s="1">
        <v>1.8339040000000001E-2</v>
      </c>
      <c r="DM67" s="1">
        <v>3.56047</v>
      </c>
      <c r="DN67">
        <v>0.84087780000000001</v>
      </c>
      <c r="DO67">
        <v>12.69951</v>
      </c>
      <c r="DP67" s="1">
        <v>1.6268459999999998E-2</v>
      </c>
      <c r="DQ67" s="1">
        <v>3.181165</v>
      </c>
      <c r="DR67">
        <v>0.83188669999999998</v>
      </c>
      <c r="DS67">
        <v>12.891389999999999</v>
      </c>
      <c r="DT67" s="1">
        <v>1.443121E-2</v>
      </c>
      <c r="DU67" s="1">
        <v>2.8423210000000001</v>
      </c>
      <c r="DV67">
        <v>0.82264199999999998</v>
      </c>
      <c r="DW67">
        <v>12.74141</v>
      </c>
      <c r="DX67" s="1">
        <v>1.2868060000000001E-2</v>
      </c>
      <c r="DY67" s="1">
        <v>2.553229</v>
      </c>
      <c r="DZ67">
        <v>0.81314470000000005</v>
      </c>
      <c r="EA67">
        <v>12.30982</v>
      </c>
      <c r="EB67" s="1">
        <v>1.14264E-2</v>
      </c>
      <c r="EC67" s="1">
        <v>2.2856589999999999</v>
      </c>
      <c r="ED67">
        <v>0.8033962</v>
      </c>
      <c r="EE67">
        <v>11.940469999999999</v>
      </c>
      <c r="EF67" s="1">
        <v>1.007039E-2</v>
      </c>
      <c r="EG67" s="1">
        <v>2.0307439999999999</v>
      </c>
      <c r="EH67">
        <v>0.79367100000000002</v>
      </c>
      <c r="EI67">
        <v>12.305730000000001</v>
      </c>
      <c r="EJ67" s="1">
        <v>8.8618310000000006E-3</v>
      </c>
      <c r="EK67" s="1">
        <v>1.8011140000000001</v>
      </c>
      <c r="EL67">
        <v>0.78479829999999995</v>
      </c>
      <c r="EM67">
        <v>12.836690000000001</v>
      </c>
      <c r="EN67" s="1">
        <v>7.8053749999999998E-3</v>
      </c>
      <c r="EO67" s="1">
        <v>1.5968169999999999</v>
      </c>
      <c r="EP67">
        <v>0.77566480000000004</v>
      </c>
      <c r="EQ67">
        <v>13.536910000000001</v>
      </c>
      <c r="ER67" s="1">
        <v>6.866278E-3</v>
      </c>
      <c r="ES67" s="1">
        <v>1.41534</v>
      </c>
      <c r="ET67">
        <v>0.76650819999999997</v>
      </c>
      <c r="EU67">
        <v>14.553900000000001</v>
      </c>
      <c r="EV67" s="1">
        <v>6.0225460000000001E-3</v>
      </c>
      <c r="EW67" s="1">
        <v>1.250783</v>
      </c>
      <c r="EX67">
        <v>0.75727630000000001</v>
      </c>
      <c r="EY67">
        <v>15.275589999999999</v>
      </c>
      <c r="EZ67" s="1">
        <v>5.2754689999999996E-3</v>
      </c>
      <c r="FA67" s="1">
        <v>1.1037600000000001</v>
      </c>
      <c r="FB67">
        <v>0.74763020000000002</v>
      </c>
      <c r="FC67">
        <v>15.215529999999999</v>
      </c>
      <c r="FD67" s="1">
        <v>4.6274310000000004E-3</v>
      </c>
      <c r="FE67" s="1">
        <v>0.97558429999999996</v>
      </c>
      <c r="FF67">
        <v>0.73750000000000004</v>
      </c>
      <c r="FG67">
        <v>14.71721</v>
      </c>
      <c r="FH67" s="1">
        <v>4.0582129999999998E-3</v>
      </c>
      <c r="FI67" s="1">
        <v>0.86283900000000002</v>
      </c>
      <c r="FJ67">
        <v>0.72789669999999995</v>
      </c>
      <c r="FK67">
        <v>14.17787</v>
      </c>
      <c r="FL67" s="1">
        <v>3.5450070000000002E-3</v>
      </c>
      <c r="FM67" s="1">
        <v>0.75954520000000003</v>
      </c>
      <c r="FN67">
        <v>0.71928190000000003</v>
      </c>
      <c r="FO67">
        <v>14.302250000000001</v>
      </c>
      <c r="FP67" s="1">
        <v>3.0722129999999999E-3</v>
      </c>
      <c r="FQ67" s="1">
        <v>0.66282770000000002</v>
      </c>
      <c r="FR67">
        <v>0.71156410000000003</v>
      </c>
      <c r="FS67">
        <v>14.581950000000001</v>
      </c>
      <c r="FT67" s="1">
        <v>2.6454769999999998E-3</v>
      </c>
      <c r="FU67" s="1">
        <v>0.57426520000000003</v>
      </c>
      <c r="FV67">
        <v>0.70541989999999999</v>
      </c>
      <c r="FW67">
        <v>14.756790000000001</v>
      </c>
      <c r="FX67" s="1">
        <v>2.2694709999999999E-3</v>
      </c>
      <c r="FY67" s="1">
        <v>0.4946373</v>
      </c>
      <c r="FZ67">
        <v>0.70100949999999995</v>
      </c>
      <c r="GA67">
        <v>15.173690000000001</v>
      </c>
      <c r="GB67" s="1">
        <v>1.90368E-3</v>
      </c>
      <c r="GC67" s="1">
        <v>0.4163364</v>
      </c>
      <c r="GD67">
        <v>0.69810559999999999</v>
      </c>
      <c r="GE67">
        <v>15.48326</v>
      </c>
      <c r="GF67" s="1">
        <v>1.4860159999999999E-3</v>
      </c>
      <c r="GG67" s="1">
        <v>0.32628210000000002</v>
      </c>
      <c r="GH67">
        <v>0.69607569999999996</v>
      </c>
      <c r="GI67">
        <v>15.53717</v>
      </c>
      <c r="GJ67" s="1">
        <v>1.0702070000000001E-3</v>
      </c>
      <c r="GK67" s="1">
        <v>0.2354745</v>
      </c>
      <c r="GL67">
        <v>0.69454289999999996</v>
      </c>
      <c r="GM67">
        <v>15.300700000000001</v>
      </c>
      <c r="GN67" s="1">
        <v>7.5196859999999998E-4</v>
      </c>
      <c r="GO67" s="1">
        <v>0.16517509999999999</v>
      </c>
      <c r="GP67">
        <v>0.69324620000000003</v>
      </c>
      <c r="GQ67">
        <v>14.825329999999999</v>
      </c>
      <c r="GR67" s="1">
        <v>5.5212380000000001E-4</v>
      </c>
      <c r="GS67" s="1">
        <v>0.1206882</v>
      </c>
      <c r="GT67">
        <v>0.69208170000000002</v>
      </c>
      <c r="GU67">
        <v>14.263780000000001</v>
      </c>
      <c r="GV67" s="1">
        <v>4.364026E-4</v>
      </c>
      <c r="GW67" s="1">
        <v>9.4868190000000005E-2</v>
      </c>
      <c r="GX67">
        <v>0.69113899999999995</v>
      </c>
      <c r="GY67">
        <v>14.129989999999999</v>
      </c>
      <c r="GZ67" s="1">
        <v>3.6827049999999998E-4</v>
      </c>
      <c r="HA67" s="1">
        <v>7.9672389999999996E-2</v>
      </c>
      <c r="HB67">
        <v>0.69047190000000003</v>
      </c>
      <c r="HC67">
        <v>13.961080000000001</v>
      </c>
      <c r="HD67" s="1">
        <v>3.2475610000000003E-4</v>
      </c>
      <c r="HE67" s="1">
        <v>6.9963750000000005E-2</v>
      </c>
      <c r="HF67">
        <v>0.6900541</v>
      </c>
      <c r="HG67">
        <v>13.86824</v>
      </c>
      <c r="HH67" s="1">
        <v>2.9076960000000001E-4</v>
      </c>
      <c r="HI67" s="1">
        <v>6.2455169999999997E-2</v>
      </c>
      <c r="HJ67">
        <v>0.68984029999999996</v>
      </c>
      <c r="HK67">
        <v>13.579940000000001</v>
      </c>
      <c r="HL67" s="1">
        <v>2.5550760000000002E-4</v>
      </c>
      <c r="HM67" s="1">
        <v>5.4764210000000001E-2</v>
      </c>
      <c r="HN67">
        <v>0.68974049999999998</v>
      </c>
      <c r="HO67">
        <v>13.40634</v>
      </c>
      <c r="HP67" s="1">
        <v>2.203254E-4</v>
      </c>
      <c r="HQ67" s="1">
        <v>4.7079620000000003E-2</v>
      </c>
      <c r="HR67">
        <v>0.68968929999999995</v>
      </c>
      <c r="HS67">
        <v>13.26324</v>
      </c>
      <c r="HT67">
        <v>1.9220810000000001E-4</v>
      </c>
      <c r="HU67" s="1">
        <v>4.0889469999999997E-2</v>
      </c>
      <c r="HV67">
        <v>0.68966760000000005</v>
      </c>
      <c r="HW67">
        <v>12.910130000000001</v>
      </c>
      <c r="HX67">
        <v>1.7252749999999999E-4</v>
      </c>
      <c r="HY67" s="1">
        <v>3.6523979999999998E-2</v>
      </c>
      <c r="HZ67">
        <v>0.68968019999999997</v>
      </c>
      <c r="IA67">
        <v>12.419919999999999</v>
      </c>
      <c r="IB67">
        <v>1.587343E-4</v>
      </c>
      <c r="IC67" s="1">
        <v>3.3450960000000002E-2</v>
      </c>
      <c r="ID67">
        <v>0.68973519999999999</v>
      </c>
      <c r="IE67">
        <v>12.291119999999999</v>
      </c>
      <c r="IF67">
        <v>1.4844810000000001E-4</v>
      </c>
      <c r="IG67" s="1">
        <v>3.1146239999999999E-2</v>
      </c>
      <c r="IH67">
        <v>0.68992699999999996</v>
      </c>
      <c r="II67">
        <v>12.440939999999999</v>
      </c>
      <c r="IJ67">
        <v>1.4014410000000001E-4</v>
      </c>
      <c r="IK67" s="1">
        <v>2.927977E-2</v>
      </c>
      <c r="IL67">
        <v>0.69016359999999999</v>
      </c>
      <c r="IM67">
        <v>12.91578</v>
      </c>
      <c r="IN67">
        <v>1.3214220000000001E-4</v>
      </c>
      <c r="IO67" s="1">
        <v>2.7516220000000001E-2</v>
      </c>
      <c r="IP67">
        <v>0.69048350000000003</v>
      </c>
      <c r="IQ67">
        <v>12.96682</v>
      </c>
      <c r="IR67">
        <v>1.228794E-4</v>
      </c>
      <c r="IS67">
        <v>2.5519480000000001E-2</v>
      </c>
      <c r="IT67">
        <v>0.69085129999999995</v>
      </c>
      <c r="IU67">
        <v>12.78523</v>
      </c>
      <c r="IV67">
        <v>1.132133E-4</v>
      </c>
      <c r="IW67">
        <v>2.344193E-2</v>
      </c>
      <c r="IX67">
        <v>0.69121730000000003</v>
      </c>
      <c r="IY67">
        <v>12.65936</v>
      </c>
      <c r="IZ67">
        <v>1.048752E-4</v>
      </c>
      <c r="JA67">
        <v>2.1642850000000002E-2</v>
      </c>
      <c r="JB67">
        <v>0.69160809999999995</v>
      </c>
      <c r="JC67">
        <v>12.58643</v>
      </c>
      <c r="JD67">
        <v>9.8310640000000003E-5</v>
      </c>
      <c r="JE67">
        <v>2.0224510000000001E-2</v>
      </c>
      <c r="JF67">
        <v>0.69197050000000004</v>
      </c>
      <c r="JG67">
        <v>12.88749</v>
      </c>
      <c r="JH67">
        <v>9.3067999999999997E-5</v>
      </c>
      <c r="JI67">
        <v>1.909659E-2</v>
      </c>
      <c r="JJ67">
        <v>0.69228149999999999</v>
      </c>
      <c r="JK67">
        <v>13.13456</v>
      </c>
      <c r="JL67">
        <v>8.8633709999999999E-5</v>
      </c>
      <c r="JM67">
        <v>1.8147159999999999E-2</v>
      </c>
      <c r="JN67">
        <v>0.69249079999999996</v>
      </c>
      <c r="JO67">
        <v>13.261839999999999</v>
      </c>
      <c r="JP67">
        <v>8.4764859999999996E-5</v>
      </c>
      <c r="JQ67">
        <v>1.7326190000000002E-2</v>
      </c>
      <c r="JR67">
        <v>0.69264570000000003</v>
      </c>
      <c r="JS67">
        <v>13.6752</v>
      </c>
      <c r="JT67">
        <v>8.1822790000000005E-5</v>
      </c>
      <c r="JU67">
        <v>1.6693429999999999E-2</v>
      </c>
      <c r="JV67">
        <v>0.69272590000000001</v>
      </c>
      <c r="JW67">
        <v>14.073779999999999</v>
      </c>
      <c r="JX67">
        <v>8.0455230000000004E-5</v>
      </c>
      <c r="JY67">
        <v>1.6384240000000001E-2</v>
      </c>
      <c r="JZ67">
        <v>0.69275540000000002</v>
      </c>
      <c r="KA67">
        <v>14.007680000000001</v>
      </c>
      <c r="KB67">
        <v>7.9977779999999997E-5</v>
      </c>
      <c r="KC67">
        <v>1.6269579999999999E-2</v>
      </c>
      <c r="KD67">
        <v>0.69276170000000004</v>
      </c>
      <c r="KE67">
        <v>13.66699</v>
      </c>
      <c r="KF67">
        <v>7.9019060000000001E-5</v>
      </c>
      <c r="KG67">
        <v>1.6072360000000001E-2</v>
      </c>
      <c r="KH67">
        <v>0.69277610000000001</v>
      </c>
      <c r="KI67">
        <v>13.248279999999999</v>
      </c>
      <c r="KJ67">
        <v>7.7207170000000006E-5</v>
      </c>
      <c r="KK67">
        <v>1.5703870000000002E-2</v>
      </c>
      <c r="KL67">
        <v>0.69274150000000001</v>
      </c>
      <c r="KM67">
        <v>13.48404</v>
      </c>
      <c r="KN67">
        <v>7.4789920000000002E-5</v>
      </c>
      <c r="KO67">
        <v>1.521202E-2</v>
      </c>
      <c r="KP67">
        <v>0.69261010000000001</v>
      </c>
      <c r="KQ67">
        <v>13.9756</v>
      </c>
      <c r="KR67">
        <v>7.2016179999999995E-5</v>
      </c>
      <c r="KS67">
        <v>1.4650750000000001E-2</v>
      </c>
      <c r="KT67">
        <v>0.69226120000000002</v>
      </c>
      <c r="KU67">
        <v>14.512029999999999</v>
      </c>
      <c r="KV67">
        <v>6.9241910000000006E-5</v>
      </c>
      <c r="KW67">
        <v>1.408855E-2</v>
      </c>
      <c r="KX67">
        <v>0.69177409999999995</v>
      </c>
      <c r="KY67">
        <v>15.040190000000001</v>
      </c>
      <c r="KZ67">
        <v>6.7287009999999995E-5</v>
      </c>
      <c r="LA67">
        <v>1.368596E-2</v>
      </c>
      <c r="LB67">
        <v>0.69115979999999999</v>
      </c>
      <c r="LC67">
        <v>15.289260000000001</v>
      </c>
      <c r="LD67">
        <v>6.732098E-5</v>
      </c>
      <c r="LE67">
        <v>1.368491E-2</v>
      </c>
      <c r="LF67">
        <v>0.69043679999999996</v>
      </c>
      <c r="LG67">
        <v>15.190810000000001</v>
      </c>
      <c r="LH67">
        <v>6.8426369999999997E-5</v>
      </c>
      <c r="LI67">
        <v>1.3919010000000001E-2</v>
      </c>
      <c r="LJ67">
        <v>0.68971039999999995</v>
      </c>
      <c r="LK67">
        <v>14.90649</v>
      </c>
      <c r="LL67">
        <v>6.8740579999999996E-5</v>
      </c>
      <c r="LM67">
        <v>1.400615E-2</v>
      </c>
      <c r="LN67">
        <v>0.68895770000000001</v>
      </c>
      <c r="LO67">
        <v>14.51793</v>
      </c>
      <c r="LP67">
        <v>6.7762150000000003E-5</v>
      </c>
      <c r="LQ67">
        <v>1.3831059999999999E-2</v>
      </c>
      <c r="LR67">
        <v>0.68818860000000004</v>
      </c>
      <c r="LS67">
        <v>14.64015</v>
      </c>
      <c r="LT67">
        <v>6.5856709999999996E-5</v>
      </c>
      <c r="LU67">
        <v>1.3462419999999999E-2</v>
      </c>
      <c r="LV67">
        <v>0.68762040000000002</v>
      </c>
      <c r="LW67">
        <v>14.84911</v>
      </c>
      <c r="LX67">
        <v>6.34789E-5</v>
      </c>
      <c r="LY67">
        <v>1.2989550000000001E-2</v>
      </c>
      <c r="LZ67">
        <v>0.68718129999999999</v>
      </c>
      <c r="MA67">
        <v>15.122310000000001</v>
      </c>
      <c r="MB67">
        <v>6.0940940000000001E-5</v>
      </c>
      <c r="MC67">
        <v>1.2479789999999999E-2</v>
      </c>
      <c r="MD67">
        <v>0.68693300000000002</v>
      </c>
      <c r="ME67">
        <v>15.44299</v>
      </c>
      <c r="MF67">
        <v>5.7917449999999999E-5</v>
      </c>
      <c r="MG67">
        <v>1.187326E-2</v>
      </c>
      <c r="MH67">
        <v>0.68678799999999995</v>
      </c>
      <c r="MI67">
        <v>15.618080000000001</v>
      </c>
      <c r="MJ67">
        <v>5.3624339999999997E-5</v>
      </c>
      <c r="MK67">
        <v>1.1010000000000001E-2</v>
      </c>
      <c r="ML67">
        <v>0.68672310000000003</v>
      </c>
      <c r="MM67">
        <v>15.44538</v>
      </c>
      <c r="MN67">
        <v>4.8690060000000001E-5</v>
      </c>
      <c r="MO67">
        <v>1.0002570000000001E-2</v>
      </c>
      <c r="MP67">
        <v>0.68670339999999996</v>
      </c>
      <c r="MQ67">
        <v>15.073549999999999</v>
      </c>
      <c r="MR67">
        <v>4.4434310000000003E-5</v>
      </c>
      <c r="MS67">
        <v>9.1242509999999999E-3</v>
      </c>
      <c r="MT67">
        <v>0.68667330000000004</v>
      </c>
      <c r="MU67">
        <v>14.55261</v>
      </c>
      <c r="MV67">
        <v>4.1302969999999999E-5</v>
      </c>
      <c r="MW67">
        <v>8.4741680000000007E-3</v>
      </c>
      <c r="MX67">
        <v>0.68672160000000004</v>
      </c>
      <c r="MY67">
        <v>14.386240000000001</v>
      </c>
      <c r="MZ67">
        <v>3.9027699999999999E-5</v>
      </c>
      <c r="NA67">
        <v>8.0025419999999996E-3</v>
      </c>
      <c r="NB67">
        <v>0.68693669999999996</v>
      </c>
      <c r="NC67">
        <v>13.75492</v>
      </c>
      <c r="ND67">
        <v>3.7266189999999998E-5</v>
      </c>
      <c r="NE67">
        <v>7.6358199999999998E-3</v>
      </c>
      <c r="NF67">
        <v>0.68741540000000001</v>
      </c>
      <c r="NG67">
        <v>13.601000000000001</v>
      </c>
      <c r="NH67">
        <v>3.5750680000000002E-5</v>
      </c>
      <c r="NI67">
        <v>7.3201339999999998E-3</v>
      </c>
      <c r="NJ67">
        <v>0.68815539999999997</v>
      </c>
      <c r="NK67">
        <v>13.7759</v>
      </c>
      <c r="NL67">
        <v>3.381693E-5</v>
      </c>
      <c r="NM67">
        <v>6.9261169999999999E-3</v>
      </c>
      <c r="NN67">
        <v>0.68905959999999999</v>
      </c>
      <c r="NO67">
        <v>14.04025</v>
      </c>
      <c r="NP67">
        <v>3.0390629999999999E-5</v>
      </c>
      <c r="NQ67">
        <v>6.2332000000000004E-3</v>
      </c>
      <c r="NR67">
        <v>0.69006540000000005</v>
      </c>
      <c r="NS67">
        <v>13.99812</v>
      </c>
      <c r="NT67">
        <v>2.612982E-5</v>
      </c>
      <c r="NU67">
        <v>5.35827E-3</v>
      </c>
      <c r="NV67">
        <v>0.69118199999999996</v>
      </c>
      <c r="NW67">
        <v>13.73617</v>
      </c>
      <c r="NX67">
        <v>2.2587619999999998E-5</v>
      </c>
      <c r="NY67">
        <v>4.6202819999999999E-3</v>
      </c>
      <c r="NZ67">
        <v>0.69231830000000005</v>
      </c>
      <c r="OA67">
        <v>13.56508</v>
      </c>
      <c r="OB67">
        <v>2.0272689999999999E-5</v>
      </c>
      <c r="OC67">
        <v>4.1326380000000001E-3</v>
      </c>
      <c r="OD67">
        <v>0.69341569999999997</v>
      </c>
      <c r="OE67">
        <v>14.18192</v>
      </c>
      <c r="OF67">
        <v>1.8880180000000001E-5</v>
      </c>
      <c r="OG67">
        <v>3.837685E-3</v>
      </c>
      <c r="OH67">
        <v>0.69427479999999997</v>
      </c>
      <c r="OI67">
        <v>14.998290000000001</v>
      </c>
      <c r="OJ67">
        <v>1.7975039999999999E-5</v>
      </c>
      <c r="OK67">
        <v>3.6461929999999998E-3</v>
      </c>
    </row>
    <row r="68" spans="1:401" x14ac:dyDescent="0.35">
      <c r="A68">
        <v>71</v>
      </c>
      <c r="B68" t="s">
        <v>4</v>
      </c>
      <c r="C68" t="s">
        <v>24</v>
      </c>
      <c r="D68" t="s">
        <v>73</v>
      </c>
      <c r="E68">
        <v>376.57429999999999</v>
      </c>
      <c r="F68">
        <v>0.65530869999999997</v>
      </c>
      <c r="G68">
        <v>13.3161</v>
      </c>
      <c r="H68" s="1">
        <v>3.8869E-14</v>
      </c>
      <c r="I68" s="1">
        <v>6.6997480000000001E-12</v>
      </c>
      <c r="J68">
        <v>0.6544896</v>
      </c>
      <c r="K68">
        <v>13.37204</v>
      </c>
      <c r="L68" s="1">
        <v>3.1575579999999999E-2</v>
      </c>
      <c r="M68">
        <v>4.4269730000000003</v>
      </c>
      <c r="N68">
        <v>0.65374390000000004</v>
      </c>
      <c r="O68">
        <v>13.83292</v>
      </c>
      <c r="P68">
        <v>48.38017</v>
      </c>
      <c r="Q68">
        <v>7736.6570000000002</v>
      </c>
      <c r="R68">
        <v>0.65307040000000005</v>
      </c>
      <c r="S68">
        <v>14.47429</v>
      </c>
      <c r="T68">
        <v>183.2988</v>
      </c>
      <c r="U68">
        <v>31629.7</v>
      </c>
      <c r="V68">
        <v>0.65241190000000004</v>
      </c>
      <c r="W68">
        <v>15.21993</v>
      </c>
      <c r="X68">
        <v>58.08</v>
      </c>
      <c r="Y68">
        <v>10590.85</v>
      </c>
      <c r="Z68">
        <v>0.65180769999999999</v>
      </c>
      <c r="AA68">
        <v>15.70947</v>
      </c>
      <c r="AB68">
        <v>4.7012609999999997</v>
      </c>
      <c r="AC68">
        <v>894.37149999999997</v>
      </c>
      <c r="AD68">
        <v>0.65116470000000004</v>
      </c>
      <c r="AE68">
        <v>15.52962</v>
      </c>
      <c r="AF68">
        <v>0.23427539999999999</v>
      </c>
      <c r="AG68">
        <v>44.465009999999999</v>
      </c>
      <c r="AH68">
        <v>0.65036300000000002</v>
      </c>
      <c r="AI68">
        <v>14.80522</v>
      </c>
      <c r="AJ68">
        <v>6.7635269999999997E-2</v>
      </c>
      <c r="AK68">
        <v>11.84347</v>
      </c>
      <c r="AL68">
        <v>0.6493968</v>
      </c>
      <c r="AM68">
        <v>14.036860000000001</v>
      </c>
      <c r="AN68" s="1">
        <v>5.6985500000000001E-2</v>
      </c>
      <c r="AO68">
        <v>9.9068539999999992</v>
      </c>
      <c r="AP68">
        <v>0.64837219999999995</v>
      </c>
      <c r="AQ68">
        <v>13.82945</v>
      </c>
      <c r="AR68" s="1">
        <v>5.087088E-2</v>
      </c>
      <c r="AS68" s="1">
        <v>8.8537189999999999</v>
      </c>
      <c r="AT68">
        <v>0.64728300000000005</v>
      </c>
      <c r="AU68">
        <v>14.106339999999999</v>
      </c>
      <c r="AV68" s="1">
        <v>4.5642389999999998E-2</v>
      </c>
      <c r="AW68" s="1">
        <v>7.9531369999999999</v>
      </c>
      <c r="AX68">
        <v>0.64606280000000005</v>
      </c>
      <c r="AY68">
        <v>14.71321</v>
      </c>
      <c r="AZ68" s="1">
        <v>4.1693639999999997E-2</v>
      </c>
      <c r="BA68" s="1">
        <v>7.2715379999999996</v>
      </c>
      <c r="BB68">
        <v>0.6448779</v>
      </c>
      <c r="BC68">
        <v>15.48141</v>
      </c>
      <c r="BD68" s="1">
        <v>3.9124880000000001E-2</v>
      </c>
      <c r="BE68" s="1">
        <v>6.8300549999999998</v>
      </c>
      <c r="BF68">
        <v>0.64360340000000005</v>
      </c>
      <c r="BG68">
        <v>15.897399999999999</v>
      </c>
      <c r="BH68" s="1">
        <v>3.687795E-2</v>
      </c>
      <c r="BI68" s="1">
        <v>6.449433</v>
      </c>
      <c r="BJ68">
        <v>0.64237549999999999</v>
      </c>
      <c r="BK68">
        <v>15.78945</v>
      </c>
      <c r="BL68" s="1">
        <v>3.4459389999999999E-2</v>
      </c>
      <c r="BM68" s="1">
        <v>6.0375199999999998</v>
      </c>
      <c r="BN68">
        <v>0.64111019999999996</v>
      </c>
      <c r="BO68">
        <v>15.148020000000001</v>
      </c>
      <c r="BP68" s="1">
        <v>3.196156E-2</v>
      </c>
      <c r="BQ68" s="1">
        <v>5.6100490000000001</v>
      </c>
      <c r="BR68">
        <v>0.63990910000000001</v>
      </c>
      <c r="BS68">
        <v>14.331149999999999</v>
      </c>
      <c r="BT68" s="1">
        <v>2.9560949999999999E-2</v>
      </c>
      <c r="BU68" s="1">
        <v>5.1966200000000002</v>
      </c>
      <c r="BV68">
        <v>0.63836539999999997</v>
      </c>
      <c r="BW68">
        <v>13.850540000000001</v>
      </c>
      <c r="BX68" s="1">
        <v>2.731898E-2</v>
      </c>
      <c r="BY68" s="1">
        <v>4.8129340000000003</v>
      </c>
      <c r="BZ68">
        <v>0.63618620000000004</v>
      </c>
      <c r="CA68">
        <v>13.557880000000001</v>
      </c>
      <c r="CB68" s="1">
        <v>2.5193699999999999E-2</v>
      </c>
      <c r="CC68" s="1">
        <v>4.4522269999999997</v>
      </c>
      <c r="CD68">
        <v>0.63333209999999995</v>
      </c>
      <c r="CE68">
        <v>13.72259</v>
      </c>
      <c r="CF68" s="1">
        <v>2.4519490000000001E-2</v>
      </c>
      <c r="CG68" s="1">
        <v>4.3387390000000003</v>
      </c>
      <c r="CH68">
        <v>0.63003370000000003</v>
      </c>
      <c r="CI68">
        <v>13.89452</v>
      </c>
      <c r="CJ68" s="1">
        <v>2.71448E-2</v>
      </c>
      <c r="CK68" s="1">
        <v>4.8158500000000002</v>
      </c>
      <c r="CL68">
        <v>0.62642620000000004</v>
      </c>
      <c r="CM68">
        <v>13.864610000000001</v>
      </c>
      <c r="CN68" s="1">
        <v>2.9688760000000002E-2</v>
      </c>
      <c r="CO68" s="1">
        <v>5.306578</v>
      </c>
      <c r="CP68">
        <v>0.62271209999999999</v>
      </c>
      <c r="CQ68">
        <v>13.59226</v>
      </c>
      <c r="CR68" s="1">
        <v>2.9730179999999998E-2</v>
      </c>
      <c r="CS68" s="1">
        <v>5.3574250000000001</v>
      </c>
      <c r="CT68">
        <v>0.61895409999999995</v>
      </c>
      <c r="CU68">
        <v>13.087</v>
      </c>
      <c r="CV68" s="1">
        <v>2.8025729999999999E-2</v>
      </c>
      <c r="CW68" s="1">
        <v>5.0864770000000004</v>
      </c>
      <c r="CX68">
        <v>0.61502639999999997</v>
      </c>
      <c r="CY68">
        <v>12.474399999999999</v>
      </c>
      <c r="CZ68" s="1">
        <v>2.5688880000000001E-2</v>
      </c>
      <c r="DA68" s="1">
        <v>4.6951109999999998</v>
      </c>
      <c r="DB68">
        <v>0.61098200000000003</v>
      </c>
      <c r="DC68">
        <v>12.30719</v>
      </c>
      <c r="DD68" s="1">
        <v>2.3135320000000001E-2</v>
      </c>
      <c r="DE68" s="1">
        <v>4.258095</v>
      </c>
      <c r="DF68">
        <v>0.60713649999999997</v>
      </c>
      <c r="DG68">
        <v>12.241289999999999</v>
      </c>
      <c r="DH68" s="1">
        <v>2.0714929999999999E-2</v>
      </c>
      <c r="DI68" s="1">
        <v>3.8378070000000002</v>
      </c>
      <c r="DJ68">
        <v>0.60368820000000001</v>
      </c>
      <c r="DK68">
        <v>12.43553</v>
      </c>
      <c r="DL68" s="1">
        <v>1.847851E-2</v>
      </c>
      <c r="DM68" s="1">
        <v>3.444264</v>
      </c>
      <c r="DN68">
        <v>0.59996369999999999</v>
      </c>
      <c r="DO68">
        <v>12.701840000000001</v>
      </c>
      <c r="DP68" s="1">
        <v>1.6396870000000001E-2</v>
      </c>
      <c r="DQ68" s="1">
        <v>3.0761099999999999</v>
      </c>
      <c r="DR68">
        <v>0.59610379999999996</v>
      </c>
      <c r="DS68">
        <v>12.888339999999999</v>
      </c>
      <c r="DT68" s="1">
        <v>1.454309E-2</v>
      </c>
      <c r="DU68" s="1">
        <v>2.746248</v>
      </c>
      <c r="DV68">
        <v>0.59216679999999999</v>
      </c>
      <c r="DW68">
        <v>12.74896</v>
      </c>
      <c r="DX68" s="1">
        <v>1.296432E-2</v>
      </c>
      <c r="DY68" s="1">
        <v>2.4644050000000002</v>
      </c>
      <c r="DZ68">
        <v>0.58811619999999998</v>
      </c>
      <c r="EA68">
        <v>12.33353</v>
      </c>
      <c r="EB68" s="1">
        <v>1.15202E-2</v>
      </c>
      <c r="EC68" s="1">
        <v>2.2056870000000002</v>
      </c>
      <c r="ED68">
        <v>0.58390189999999997</v>
      </c>
      <c r="EE68">
        <v>11.96771</v>
      </c>
      <c r="EF68" s="1">
        <v>1.015659E-2</v>
      </c>
      <c r="EG68" s="1">
        <v>1.9587190000000001</v>
      </c>
      <c r="EH68">
        <v>0.57976570000000005</v>
      </c>
      <c r="EI68">
        <v>12.332190000000001</v>
      </c>
      <c r="EJ68" s="1">
        <v>8.9394469999999997E-3</v>
      </c>
      <c r="EK68" s="1">
        <v>1.736029</v>
      </c>
      <c r="EL68">
        <v>0.5763606</v>
      </c>
      <c r="EM68">
        <v>12.85427</v>
      </c>
      <c r="EN68" s="1">
        <v>7.8735439999999997E-3</v>
      </c>
      <c r="EO68" s="1">
        <v>1.5375430000000001</v>
      </c>
      <c r="EP68">
        <v>0.57207799999999998</v>
      </c>
      <c r="EQ68">
        <v>13.549609999999999</v>
      </c>
      <c r="ER68" s="1">
        <v>6.9277990000000001E-3</v>
      </c>
      <c r="ES68" s="1">
        <v>1.3614869999999999</v>
      </c>
      <c r="ET68">
        <v>0.56784069999999998</v>
      </c>
      <c r="EU68">
        <v>14.545920000000001</v>
      </c>
      <c r="EV68" s="1">
        <v>6.0783540000000002E-3</v>
      </c>
      <c r="EW68" s="1">
        <v>1.20208</v>
      </c>
      <c r="EX68">
        <v>0.56365229999999999</v>
      </c>
      <c r="EY68">
        <v>15.25592</v>
      </c>
      <c r="EZ68" s="1">
        <v>5.3249400000000002E-3</v>
      </c>
      <c r="FA68" s="1">
        <v>1.059456</v>
      </c>
      <c r="FB68">
        <v>0.55930489999999999</v>
      </c>
      <c r="FC68">
        <v>15.21922</v>
      </c>
      <c r="FD68" s="1">
        <v>4.6703550000000002E-3</v>
      </c>
      <c r="FE68" s="1">
        <v>0.93497770000000002</v>
      </c>
      <c r="FF68">
        <v>0.55468620000000002</v>
      </c>
      <c r="FG68">
        <v>14.746779999999999</v>
      </c>
      <c r="FH68" s="1">
        <v>4.0967709999999999E-3</v>
      </c>
      <c r="FI68" s="1">
        <v>0.82578989999999997</v>
      </c>
      <c r="FJ68">
        <v>0.55067520000000003</v>
      </c>
      <c r="FK68">
        <v>14.218500000000001</v>
      </c>
      <c r="FL68" s="1">
        <v>3.58107E-3</v>
      </c>
      <c r="FM68" s="1">
        <v>0.72616950000000002</v>
      </c>
      <c r="FN68">
        <v>0.54699699999999996</v>
      </c>
      <c r="FO68">
        <v>14.35116</v>
      </c>
      <c r="FP68" s="1">
        <v>3.1058570000000001E-3</v>
      </c>
      <c r="FQ68" s="1">
        <v>0.63307049999999998</v>
      </c>
      <c r="FR68">
        <v>0.54350900000000002</v>
      </c>
      <c r="FS68">
        <v>14.63429</v>
      </c>
      <c r="FT68" s="1">
        <v>2.6761329999999998E-3</v>
      </c>
      <c r="FU68" s="1">
        <v>0.54789169999999998</v>
      </c>
      <c r="FV68">
        <v>0.54100970000000004</v>
      </c>
      <c r="FW68">
        <v>14.81019</v>
      </c>
      <c r="FX68" s="1">
        <v>2.297416E-3</v>
      </c>
      <c r="FY68" s="1">
        <v>0.47150009999999998</v>
      </c>
      <c r="FZ68">
        <v>0.53952250000000002</v>
      </c>
      <c r="GA68">
        <v>15.198539999999999</v>
      </c>
      <c r="GB68" s="1">
        <v>1.933932E-3</v>
      </c>
      <c r="GC68" s="1">
        <v>0.39749970000000001</v>
      </c>
      <c r="GD68">
        <v>0.53878389999999998</v>
      </c>
      <c r="GE68">
        <v>15.47682</v>
      </c>
      <c r="GF68" s="1">
        <v>1.5208859999999999E-3</v>
      </c>
      <c r="GG68" s="1">
        <v>0.31318849999999998</v>
      </c>
      <c r="GH68">
        <v>0.53835330000000003</v>
      </c>
      <c r="GI68">
        <v>15.534470000000001</v>
      </c>
      <c r="GJ68" s="1">
        <v>1.1017990000000001E-3</v>
      </c>
      <c r="GK68" s="1">
        <v>0.22704340000000001</v>
      </c>
      <c r="GL68">
        <v>0.53803049999999997</v>
      </c>
      <c r="GM68">
        <v>15.31873</v>
      </c>
      <c r="GN68" s="1">
        <v>7.7408779999999996E-4</v>
      </c>
      <c r="GO68" s="1">
        <v>0.1591882</v>
      </c>
      <c r="GP68">
        <v>0.5376763</v>
      </c>
      <c r="GQ68">
        <v>14.865729999999999</v>
      </c>
      <c r="GR68" s="1">
        <v>5.6538710000000002E-4</v>
      </c>
      <c r="GS68" s="1">
        <v>0.11574280000000001</v>
      </c>
      <c r="GT68">
        <v>0.53732999999999997</v>
      </c>
      <c r="GU68">
        <v>14.324669999999999</v>
      </c>
      <c r="GV68" s="1">
        <v>4.4407890000000002E-4</v>
      </c>
      <c r="GW68" s="1">
        <v>9.0447369999999999E-2</v>
      </c>
      <c r="GX68">
        <v>0.53703710000000004</v>
      </c>
      <c r="GY68">
        <v>14.19557</v>
      </c>
      <c r="GZ68" s="1">
        <v>3.7292899999999998E-4</v>
      </c>
      <c r="HA68" s="1">
        <v>7.5609579999999996E-2</v>
      </c>
      <c r="HB68">
        <v>0.53683440000000004</v>
      </c>
      <c r="HC68">
        <v>14.013210000000001</v>
      </c>
      <c r="HD68" s="1">
        <v>3.279159E-4</v>
      </c>
      <c r="HE68" s="1">
        <v>6.6209669999999998E-2</v>
      </c>
      <c r="HF68">
        <v>0.53676400000000002</v>
      </c>
      <c r="HG68">
        <v>13.902939999999999</v>
      </c>
      <c r="HH68" s="1">
        <v>2.9356739999999998E-4</v>
      </c>
      <c r="HI68" s="1">
        <v>5.9081130000000003E-2</v>
      </c>
      <c r="HJ68">
        <v>0.53673890000000002</v>
      </c>
      <c r="HK68">
        <v>13.596030000000001</v>
      </c>
      <c r="HL68" s="1">
        <v>2.5853379999999997E-4</v>
      </c>
      <c r="HM68" s="1">
        <v>5.1897949999999998E-2</v>
      </c>
      <c r="HN68">
        <v>0.53675200000000001</v>
      </c>
      <c r="HO68">
        <v>13.41268</v>
      </c>
      <c r="HP68" s="1">
        <v>2.2310329999999999E-4</v>
      </c>
      <c r="HQ68" s="1">
        <v>4.4645869999999997E-2</v>
      </c>
      <c r="HR68">
        <v>0.53677980000000003</v>
      </c>
      <c r="HS68">
        <v>13.265879999999999</v>
      </c>
      <c r="HT68" s="1">
        <v>1.9428070000000001E-4</v>
      </c>
      <c r="HU68" s="1">
        <v>3.8716059999999997E-2</v>
      </c>
      <c r="HV68">
        <v>0.53681570000000001</v>
      </c>
      <c r="HW68">
        <v>12.93285</v>
      </c>
      <c r="HX68">
        <v>1.7396990000000001E-4</v>
      </c>
      <c r="HY68" s="1">
        <v>3.4509520000000002E-2</v>
      </c>
      <c r="HZ68">
        <v>0.53683670000000006</v>
      </c>
      <c r="IA68">
        <v>12.46447</v>
      </c>
      <c r="IB68">
        <v>1.5977760000000001E-4</v>
      </c>
      <c r="IC68" s="1">
        <v>3.1555779999999999E-2</v>
      </c>
      <c r="ID68">
        <v>0.53688259999999999</v>
      </c>
      <c r="IE68">
        <v>12.334300000000001</v>
      </c>
      <c r="IF68">
        <v>1.4925950000000001E-4</v>
      </c>
      <c r="IG68" s="1">
        <v>2.9352920000000001E-2</v>
      </c>
      <c r="IH68">
        <v>0.53697819999999996</v>
      </c>
      <c r="II68">
        <v>12.464079999999999</v>
      </c>
      <c r="IJ68">
        <v>1.4083149999999999E-4</v>
      </c>
      <c r="IK68" s="1">
        <v>2.7580879999999999E-2</v>
      </c>
      <c r="IL68">
        <v>0.5371418</v>
      </c>
      <c r="IM68">
        <v>12.92672</v>
      </c>
      <c r="IN68">
        <v>1.3286259999999999E-4</v>
      </c>
      <c r="IO68" s="1">
        <v>2.5931599999999999E-2</v>
      </c>
      <c r="IP68">
        <v>0.53731320000000005</v>
      </c>
      <c r="IQ68">
        <v>12.969110000000001</v>
      </c>
      <c r="IR68">
        <v>1.237023E-4</v>
      </c>
      <c r="IS68">
        <v>2.4076899999999998E-2</v>
      </c>
      <c r="IT68">
        <v>0.53748739999999995</v>
      </c>
      <c r="IU68">
        <v>12.78778</v>
      </c>
      <c r="IV68">
        <v>1.140049E-4</v>
      </c>
      <c r="IW68">
        <v>2.2124999999999999E-2</v>
      </c>
      <c r="IX68">
        <v>0.53767920000000002</v>
      </c>
      <c r="IY68">
        <v>12.656330000000001</v>
      </c>
      <c r="IZ68">
        <v>1.055226E-4</v>
      </c>
      <c r="JA68">
        <v>2.0414849999999998E-2</v>
      </c>
      <c r="JB68">
        <v>0.53785530000000004</v>
      </c>
      <c r="JC68">
        <v>12.590529999999999</v>
      </c>
      <c r="JD68">
        <v>9.881837E-5</v>
      </c>
      <c r="JE68">
        <v>1.9061789999999999E-2</v>
      </c>
      <c r="JF68">
        <v>0.53803939999999995</v>
      </c>
      <c r="JG68">
        <v>12.9145</v>
      </c>
      <c r="JH68">
        <v>9.3481890000000003E-5</v>
      </c>
      <c r="JI68">
        <v>1.7988580000000001E-2</v>
      </c>
      <c r="JJ68">
        <v>0.53817930000000003</v>
      </c>
      <c r="JK68">
        <v>13.167149999999999</v>
      </c>
      <c r="JL68">
        <v>8.8990030000000002E-5</v>
      </c>
      <c r="JM68">
        <v>1.7089279999999998E-2</v>
      </c>
      <c r="JN68">
        <v>0.53825710000000004</v>
      </c>
      <c r="JO68">
        <v>13.295059999999999</v>
      </c>
      <c r="JP68">
        <v>8.5070759999999996E-5</v>
      </c>
      <c r="JQ68">
        <v>1.631111E-2</v>
      </c>
      <c r="JR68">
        <v>0.53831090000000004</v>
      </c>
      <c r="JS68">
        <v>13.69219</v>
      </c>
      <c r="JT68">
        <v>8.2026570000000003E-5</v>
      </c>
      <c r="JU68">
        <v>1.5701659999999999E-2</v>
      </c>
      <c r="JV68">
        <v>0.53831640000000003</v>
      </c>
      <c r="JW68">
        <v>14.064640000000001</v>
      </c>
      <c r="JX68">
        <v>8.0528810000000001E-5</v>
      </c>
      <c r="JY68">
        <v>1.539018E-2</v>
      </c>
      <c r="JZ68">
        <v>0.53830900000000004</v>
      </c>
      <c r="KA68">
        <v>14.00268</v>
      </c>
      <c r="KB68">
        <v>8.002412E-5</v>
      </c>
      <c r="KC68">
        <v>1.5277499999999999E-2</v>
      </c>
      <c r="KD68">
        <v>0.53831649999999998</v>
      </c>
      <c r="KE68">
        <v>13.679740000000001</v>
      </c>
      <c r="KF68">
        <v>7.9126929999999998E-5</v>
      </c>
      <c r="KG68">
        <v>1.510239E-2</v>
      </c>
      <c r="KH68">
        <v>0.53830579999999995</v>
      </c>
      <c r="KI68">
        <v>13.27356</v>
      </c>
      <c r="KJ68">
        <v>7.7378319999999999E-5</v>
      </c>
      <c r="KK68">
        <v>1.476736E-2</v>
      </c>
      <c r="KL68">
        <v>0.53827429999999998</v>
      </c>
      <c r="KM68">
        <v>13.52065</v>
      </c>
      <c r="KN68">
        <v>7.5001029999999998E-5</v>
      </c>
      <c r="KO68">
        <v>1.431231E-2</v>
      </c>
      <c r="KP68">
        <v>0.53820230000000002</v>
      </c>
      <c r="KQ68">
        <v>14.01309</v>
      </c>
      <c r="KR68">
        <v>7.2245359999999995E-5</v>
      </c>
      <c r="KS68">
        <v>1.3788720000000001E-2</v>
      </c>
      <c r="KT68">
        <v>0.53801379999999999</v>
      </c>
      <c r="KU68">
        <v>14.55429</v>
      </c>
      <c r="KV68">
        <v>6.9455970000000005E-5</v>
      </c>
      <c r="KW68">
        <v>1.3257919999999999E-2</v>
      </c>
      <c r="KX68">
        <v>0.53772940000000002</v>
      </c>
      <c r="KY68">
        <v>15.06348</v>
      </c>
      <c r="KZ68">
        <v>6.738937E-5</v>
      </c>
      <c r="LA68">
        <v>1.2861350000000001E-2</v>
      </c>
      <c r="LB68">
        <v>0.5373869</v>
      </c>
      <c r="LC68">
        <v>15.284789999999999</v>
      </c>
      <c r="LD68">
        <v>6.725647E-5</v>
      </c>
      <c r="LE68">
        <v>1.283106E-2</v>
      </c>
      <c r="LF68">
        <v>0.53703080000000003</v>
      </c>
      <c r="LG68">
        <v>15.18524</v>
      </c>
      <c r="LH68">
        <v>6.8337789999999994E-5</v>
      </c>
      <c r="LI68">
        <v>1.304346E-2</v>
      </c>
      <c r="LJ68">
        <v>0.53666080000000005</v>
      </c>
      <c r="LK68">
        <v>14.914859999999999</v>
      </c>
      <c r="LL68">
        <v>6.8748860000000006E-5</v>
      </c>
      <c r="LM68">
        <v>1.3139319999999999E-2</v>
      </c>
      <c r="LN68">
        <v>0.53629020000000005</v>
      </c>
      <c r="LO68">
        <v>14.549340000000001</v>
      </c>
      <c r="LP68">
        <v>6.7868599999999996E-5</v>
      </c>
      <c r="LQ68">
        <v>1.298937E-2</v>
      </c>
      <c r="LR68">
        <v>0.53593279999999999</v>
      </c>
      <c r="LS68">
        <v>14.695869999999999</v>
      </c>
      <c r="LT68">
        <v>6.6024669999999996E-5</v>
      </c>
      <c r="LU68">
        <v>1.265193E-2</v>
      </c>
      <c r="LV68">
        <v>0.53570030000000002</v>
      </c>
      <c r="LW68">
        <v>14.90903</v>
      </c>
      <c r="LX68">
        <v>6.3675699999999998E-5</v>
      </c>
      <c r="LY68">
        <v>1.2212499999999999E-2</v>
      </c>
      <c r="LZ68">
        <v>0.53555419999999998</v>
      </c>
      <c r="MA68">
        <v>15.18028</v>
      </c>
      <c r="MB68">
        <v>6.1150389999999996E-5</v>
      </c>
      <c r="MC68">
        <v>1.1735880000000001E-2</v>
      </c>
      <c r="MD68">
        <v>0.53549250000000004</v>
      </c>
      <c r="ME68">
        <v>15.474130000000001</v>
      </c>
      <c r="MF68">
        <v>5.8194920000000002E-5</v>
      </c>
      <c r="MG68">
        <v>1.117753E-2</v>
      </c>
      <c r="MH68">
        <v>0.53548960000000001</v>
      </c>
      <c r="MI68">
        <v>15.61772</v>
      </c>
      <c r="MJ68">
        <v>5.4010410000000001E-5</v>
      </c>
      <c r="MK68">
        <v>1.038612E-2</v>
      </c>
      <c r="ML68">
        <v>0.53549720000000001</v>
      </c>
      <c r="MM68">
        <v>15.44055</v>
      </c>
      <c r="MN68">
        <v>4.9084340000000003E-5</v>
      </c>
      <c r="MO68">
        <v>9.4435490000000007E-3</v>
      </c>
      <c r="MP68">
        <v>0.53549590000000002</v>
      </c>
      <c r="MQ68">
        <v>15.087289999999999</v>
      </c>
      <c r="MR68">
        <v>4.474762E-5</v>
      </c>
      <c r="MS68">
        <v>8.6069200000000005E-3</v>
      </c>
      <c r="MT68">
        <v>0.53552880000000003</v>
      </c>
      <c r="MU68">
        <v>14.59074</v>
      </c>
      <c r="MV68">
        <v>4.1528449999999997E-5</v>
      </c>
      <c r="MW68">
        <v>7.9825699999999996E-3</v>
      </c>
      <c r="MX68">
        <v>0.5355877</v>
      </c>
      <c r="MY68">
        <v>14.44679</v>
      </c>
      <c r="MZ68">
        <v>3.9195230000000003E-5</v>
      </c>
      <c r="NA68">
        <v>7.53047E-3</v>
      </c>
      <c r="NB68">
        <v>0.5356978</v>
      </c>
      <c r="NC68">
        <v>13.821719999999999</v>
      </c>
      <c r="ND68">
        <v>3.7401229999999999E-5</v>
      </c>
      <c r="NE68">
        <v>7.1813349999999996E-3</v>
      </c>
      <c r="NF68">
        <v>0.5359604</v>
      </c>
      <c r="NG68">
        <v>13.668659999999999</v>
      </c>
      <c r="NH68">
        <v>3.5876230000000003E-5</v>
      </c>
      <c r="NI68">
        <v>6.8839679999999999E-3</v>
      </c>
      <c r="NJ68">
        <v>0.53638300000000005</v>
      </c>
      <c r="NK68">
        <v>13.798209999999999</v>
      </c>
      <c r="NL68">
        <v>3.4015550000000003E-5</v>
      </c>
      <c r="NM68">
        <v>6.5265130000000003E-3</v>
      </c>
      <c r="NN68">
        <v>0.53684500000000002</v>
      </c>
      <c r="NO68">
        <v>14.035</v>
      </c>
      <c r="NP68">
        <v>3.0718359999999998E-5</v>
      </c>
      <c r="NQ68">
        <v>5.89896E-3</v>
      </c>
      <c r="NR68">
        <v>0.5373462</v>
      </c>
      <c r="NS68">
        <v>13.99718</v>
      </c>
      <c r="NT68">
        <v>2.6472940000000001E-5</v>
      </c>
      <c r="NU68">
        <v>5.0825849999999997E-3</v>
      </c>
      <c r="NV68">
        <v>0.537883</v>
      </c>
      <c r="NW68">
        <v>13.74549</v>
      </c>
      <c r="NX68">
        <v>2.2841930000000001E-5</v>
      </c>
      <c r="NY68">
        <v>4.3770559999999998E-3</v>
      </c>
      <c r="NZ68">
        <v>0.53844340000000002</v>
      </c>
      <c r="OA68">
        <v>13.582280000000001</v>
      </c>
      <c r="OB68">
        <v>2.043054E-5</v>
      </c>
      <c r="OC68">
        <v>3.9042909999999998E-3</v>
      </c>
      <c r="OD68">
        <v>0.53893780000000002</v>
      </c>
      <c r="OE68">
        <v>14.20885</v>
      </c>
      <c r="OF68">
        <v>1.8976869999999999E-5</v>
      </c>
      <c r="OG68">
        <v>3.618006E-3</v>
      </c>
      <c r="OH68">
        <v>0.53932340000000001</v>
      </c>
      <c r="OI68">
        <v>15.03285</v>
      </c>
      <c r="OJ68">
        <v>1.8042019999999999E-5</v>
      </c>
      <c r="OK68">
        <v>3.4339029999999999E-3</v>
      </c>
    </row>
    <row r="69" spans="1:401" x14ac:dyDescent="0.35">
      <c r="A69">
        <v>72</v>
      </c>
      <c r="B69" t="s">
        <v>4</v>
      </c>
      <c r="C69" t="s">
        <v>24</v>
      </c>
      <c r="D69" t="s">
        <v>74</v>
      </c>
      <c r="E69">
        <v>848.73689999999999</v>
      </c>
      <c r="F69">
        <v>0.71368010000000004</v>
      </c>
      <c r="G69">
        <v>13.36816</v>
      </c>
      <c r="H69" s="1">
        <v>9.4751050000000004E-15</v>
      </c>
      <c r="I69" s="1">
        <v>3.777777E-12</v>
      </c>
      <c r="J69">
        <v>0.71237090000000003</v>
      </c>
      <c r="K69">
        <v>13.409380000000001</v>
      </c>
      <c r="L69" s="1">
        <v>1.7155030000000002E-2</v>
      </c>
      <c r="M69" s="1">
        <v>4.1255660000000001</v>
      </c>
      <c r="N69">
        <v>0.7111362</v>
      </c>
      <c r="O69">
        <v>13.83717</v>
      </c>
      <c r="P69">
        <v>41.094990000000003</v>
      </c>
      <c r="Q69">
        <v>13536.18</v>
      </c>
      <c r="R69">
        <v>0.70996840000000005</v>
      </c>
      <c r="S69">
        <v>14.46532</v>
      </c>
      <c r="T69">
        <v>183.3492</v>
      </c>
      <c r="U69">
        <v>72404.98</v>
      </c>
      <c r="V69">
        <v>0.7088392</v>
      </c>
      <c r="W69">
        <v>15.19999</v>
      </c>
      <c r="X69">
        <v>64.656549999999996</v>
      </c>
      <c r="Y69">
        <v>29026.84</v>
      </c>
      <c r="Z69">
        <v>0.70779389999999998</v>
      </c>
      <c r="AA69">
        <v>15.689859999999999</v>
      </c>
      <c r="AB69">
        <v>5.6482970000000003</v>
      </c>
      <c r="AC69">
        <v>2782.174</v>
      </c>
      <c r="AD69">
        <v>0.70668660000000005</v>
      </c>
      <c r="AE69">
        <v>15.5557</v>
      </c>
      <c r="AF69">
        <v>0.27968270000000001</v>
      </c>
      <c r="AG69">
        <v>138.80590000000001</v>
      </c>
      <c r="AH69">
        <v>0.70543500000000003</v>
      </c>
      <c r="AI69">
        <v>14.86369</v>
      </c>
      <c r="AJ69">
        <v>6.9201219999999994E-2</v>
      </c>
      <c r="AK69">
        <v>28.603590000000001</v>
      </c>
      <c r="AL69">
        <v>0.70394270000000003</v>
      </c>
      <c r="AM69">
        <v>14.098470000000001</v>
      </c>
      <c r="AN69" s="1">
        <v>5.7356200000000003E-2</v>
      </c>
      <c r="AO69">
        <v>23.159220000000001</v>
      </c>
      <c r="AP69">
        <v>0.7024376</v>
      </c>
      <c r="AQ69">
        <v>13.888920000000001</v>
      </c>
      <c r="AR69" s="1">
        <v>5.1177250000000001E-2</v>
      </c>
      <c r="AS69">
        <v>20.67803</v>
      </c>
      <c r="AT69">
        <v>0.70087120000000003</v>
      </c>
      <c r="AU69">
        <v>14.13547</v>
      </c>
      <c r="AV69" s="1">
        <v>4.589505E-2</v>
      </c>
      <c r="AW69" s="1">
        <v>18.561969999999999</v>
      </c>
      <c r="AX69">
        <v>0.69917209999999996</v>
      </c>
      <c r="AY69">
        <v>14.71238</v>
      </c>
      <c r="AZ69" s="1">
        <v>4.1867469999999997E-2</v>
      </c>
      <c r="BA69" s="1">
        <v>16.934930000000001</v>
      </c>
      <c r="BB69">
        <v>0.69750089999999998</v>
      </c>
      <c r="BC69">
        <v>15.464700000000001</v>
      </c>
      <c r="BD69" s="1">
        <v>3.9243140000000003E-2</v>
      </c>
      <c r="BE69" s="1">
        <v>15.87543</v>
      </c>
      <c r="BF69">
        <v>0.69573649999999998</v>
      </c>
      <c r="BG69">
        <v>15.8787</v>
      </c>
      <c r="BH69" s="1">
        <v>3.7000100000000001E-2</v>
      </c>
      <c r="BI69" s="1">
        <v>14.997260000000001</v>
      </c>
      <c r="BJ69">
        <v>0.69397189999999997</v>
      </c>
      <c r="BK69">
        <v>15.81094</v>
      </c>
      <c r="BL69" s="1">
        <v>3.4590709999999997E-2</v>
      </c>
      <c r="BM69" s="1">
        <v>14.05222</v>
      </c>
      <c r="BN69">
        <v>0.69218029999999997</v>
      </c>
      <c r="BO69">
        <v>15.208550000000001</v>
      </c>
      <c r="BP69" s="1">
        <v>3.2094200000000003E-2</v>
      </c>
      <c r="BQ69" s="1">
        <v>13.065289999999999</v>
      </c>
      <c r="BR69">
        <v>0.69043750000000004</v>
      </c>
      <c r="BS69">
        <v>14.40659</v>
      </c>
      <c r="BT69" s="1">
        <v>2.9684820000000001E-2</v>
      </c>
      <c r="BU69" s="1">
        <v>12.103949999999999</v>
      </c>
      <c r="BV69">
        <v>0.68830250000000004</v>
      </c>
      <c r="BW69">
        <v>13.92202</v>
      </c>
      <c r="BX69" s="1">
        <v>2.743601E-2</v>
      </c>
      <c r="BY69" s="1">
        <v>11.211729999999999</v>
      </c>
      <c r="BZ69">
        <v>0.68537519999999996</v>
      </c>
      <c r="CA69">
        <v>13.60018</v>
      </c>
      <c r="CB69" s="1">
        <v>2.529563E-2</v>
      </c>
      <c r="CC69" s="1">
        <v>10.36838</v>
      </c>
      <c r="CD69">
        <v>0.68160270000000001</v>
      </c>
      <c r="CE69">
        <v>13.7377</v>
      </c>
      <c r="CF69" s="1">
        <v>2.446957E-2</v>
      </c>
      <c r="CG69" s="1">
        <v>10.00958</v>
      </c>
      <c r="CH69">
        <v>0.67714909999999995</v>
      </c>
      <c r="CI69">
        <v>13.89204</v>
      </c>
      <c r="CJ69" s="1">
        <v>2.6951780000000002E-2</v>
      </c>
      <c r="CK69" s="1">
        <v>11.009930000000001</v>
      </c>
      <c r="CL69">
        <v>0.67225270000000004</v>
      </c>
      <c r="CM69">
        <v>13.873860000000001</v>
      </c>
      <c r="CN69" s="1">
        <v>2.958976E-2</v>
      </c>
      <c r="CO69" s="1">
        <v>12.203390000000001</v>
      </c>
      <c r="CP69">
        <v>0.66715219999999997</v>
      </c>
      <c r="CQ69">
        <v>13.62176</v>
      </c>
      <c r="CR69" s="1">
        <v>2.9772900000000001E-2</v>
      </c>
      <c r="CS69" s="1">
        <v>12.42001</v>
      </c>
      <c r="CT69">
        <v>0.66190340000000003</v>
      </c>
      <c r="CU69">
        <v>13.13735</v>
      </c>
      <c r="CV69" s="1">
        <v>2.8131719999999999E-2</v>
      </c>
      <c r="CW69" s="1">
        <v>11.84751</v>
      </c>
      <c r="CX69">
        <v>0.6564295</v>
      </c>
      <c r="CY69">
        <v>12.53308</v>
      </c>
      <c r="CZ69" s="1">
        <v>2.582133E-2</v>
      </c>
      <c r="DA69" s="1">
        <v>10.968719999999999</v>
      </c>
      <c r="DB69">
        <v>0.65079969999999998</v>
      </c>
      <c r="DC69">
        <v>12.36298</v>
      </c>
      <c r="DD69" s="1">
        <v>2.3271730000000001E-2</v>
      </c>
      <c r="DE69" s="1">
        <v>9.9675750000000001</v>
      </c>
      <c r="DF69">
        <v>0.64525350000000004</v>
      </c>
      <c r="DG69">
        <v>12.27055</v>
      </c>
      <c r="DH69" s="1">
        <v>2.084285E-2</v>
      </c>
      <c r="DI69" s="1">
        <v>8.9953579999999995</v>
      </c>
      <c r="DJ69">
        <v>0.64020650000000001</v>
      </c>
      <c r="DK69">
        <v>12.45858</v>
      </c>
      <c r="DL69" s="1">
        <v>1.859889E-2</v>
      </c>
      <c r="DM69" s="1">
        <v>8.0832689999999996</v>
      </c>
      <c r="DN69">
        <v>0.63488469999999997</v>
      </c>
      <c r="DO69">
        <v>12.70665</v>
      </c>
      <c r="DP69" s="1">
        <v>1.650807E-2</v>
      </c>
      <c r="DQ69" s="1">
        <v>7.2275400000000003</v>
      </c>
      <c r="DR69">
        <v>0.62939630000000002</v>
      </c>
      <c r="DS69">
        <v>12.883330000000001</v>
      </c>
      <c r="DT69" s="1">
        <v>1.4640520000000001E-2</v>
      </c>
      <c r="DU69" s="1">
        <v>6.4566129999999999</v>
      </c>
      <c r="DV69">
        <v>0.62379649999999998</v>
      </c>
      <c r="DW69">
        <v>12.759259999999999</v>
      </c>
      <c r="DX69" s="1">
        <v>1.3047980000000001E-2</v>
      </c>
      <c r="DY69" s="1">
        <v>5.7959800000000001</v>
      </c>
      <c r="DZ69">
        <v>0.61805540000000003</v>
      </c>
      <c r="EA69">
        <v>12.369759999999999</v>
      </c>
      <c r="EB69" s="1">
        <v>1.160138E-2</v>
      </c>
      <c r="EC69" s="1">
        <v>5.1972500000000004</v>
      </c>
      <c r="ED69">
        <v>0.61210629999999999</v>
      </c>
      <c r="EE69">
        <v>12.00928</v>
      </c>
      <c r="EF69" s="1">
        <v>1.023159E-2</v>
      </c>
      <c r="EG69" s="1">
        <v>4.622662</v>
      </c>
      <c r="EH69">
        <v>0.60620529999999995</v>
      </c>
      <c r="EI69">
        <v>12.37271</v>
      </c>
      <c r="EJ69" s="1">
        <v>9.0070689999999995E-3</v>
      </c>
      <c r="EK69" s="1">
        <v>4.1024240000000001</v>
      </c>
      <c r="EL69">
        <v>0.60111950000000003</v>
      </c>
      <c r="EM69">
        <v>12.881550000000001</v>
      </c>
      <c r="EN69" s="1">
        <v>7.9331969999999995E-3</v>
      </c>
      <c r="EO69" s="1">
        <v>3.6364269999999999</v>
      </c>
      <c r="EP69">
        <v>0.59587029999999996</v>
      </c>
      <c r="EQ69">
        <v>13.56941</v>
      </c>
      <c r="ER69" s="1">
        <v>6.9815559999999999E-3</v>
      </c>
      <c r="ES69" s="1">
        <v>3.2212779999999999</v>
      </c>
      <c r="ET69">
        <v>0.59062619999999999</v>
      </c>
      <c r="EU69">
        <v>14.53546</v>
      </c>
      <c r="EV69" s="1">
        <v>6.1271320000000004E-3</v>
      </c>
      <c r="EW69" s="1">
        <v>2.8457249999999998</v>
      </c>
      <c r="EX69">
        <v>0.58548469999999997</v>
      </c>
      <c r="EY69">
        <v>15.22533</v>
      </c>
      <c r="EZ69" s="1">
        <v>5.3682479999999999E-3</v>
      </c>
      <c r="FA69" s="1">
        <v>2.508826</v>
      </c>
      <c r="FB69">
        <v>0.5801056</v>
      </c>
      <c r="FC69">
        <v>15.22039</v>
      </c>
      <c r="FD69" s="1">
        <v>4.707808E-3</v>
      </c>
      <c r="FE69" s="1">
        <v>2.2147670000000002</v>
      </c>
      <c r="FF69">
        <v>0.57444410000000001</v>
      </c>
      <c r="FG69">
        <v>14.790559999999999</v>
      </c>
      <c r="FH69" s="1">
        <v>4.1302989999999996E-3</v>
      </c>
      <c r="FI69" s="1">
        <v>1.957589</v>
      </c>
      <c r="FJ69">
        <v>0.56923820000000003</v>
      </c>
      <c r="FK69">
        <v>14.279730000000001</v>
      </c>
      <c r="FL69" s="1">
        <v>3.6122810000000002E-3</v>
      </c>
      <c r="FM69" s="1">
        <v>1.723576</v>
      </c>
      <c r="FN69">
        <v>0.56476599999999999</v>
      </c>
      <c r="FO69">
        <v>14.42618</v>
      </c>
      <c r="FP69" s="1">
        <v>3.13489E-3</v>
      </c>
      <c r="FQ69" s="1">
        <v>1.504165</v>
      </c>
      <c r="FR69">
        <v>0.56083700000000003</v>
      </c>
      <c r="FS69">
        <v>14.714230000000001</v>
      </c>
      <c r="FT69" s="1">
        <v>2.7024509999999998E-3</v>
      </c>
      <c r="FU69" s="1">
        <v>1.3024819999999999</v>
      </c>
      <c r="FV69">
        <v>0.55793090000000001</v>
      </c>
      <c r="FW69">
        <v>14.8932</v>
      </c>
      <c r="FX69" s="1">
        <v>2.3211870000000002E-3</v>
      </c>
      <c r="FY69" s="1">
        <v>1.121618</v>
      </c>
      <c r="FZ69">
        <v>0.55613179999999995</v>
      </c>
      <c r="GA69">
        <v>15.24105</v>
      </c>
      <c r="GB69" s="1">
        <v>1.9591209999999999E-3</v>
      </c>
      <c r="GC69" s="1">
        <v>0.9493973</v>
      </c>
      <c r="GD69">
        <v>0.55515639999999999</v>
      </c>
      <c r="GE69">
        <v>15.46921</v>
      </c>
      <c r="GF69" s="1">
        <v>1.549864E-3</v>
      </c>
      <c r="GG69" s="1">
        <v>0.7553301</v>
      </c>
      <c r="GH69">
        <v>0.55454669999999995</v>
      </c>
      <c r="GI69">
        <v>15.527979999999999</v>
      </c>
      <c r="GJ69" s="1">
        <v>1.1284070000000001E-3</v>
      </c>
      <c r="GK69" s="1">
        <v>0.55229289999999998</v>
      </c>
      <c r="GL69">
        <v>0.55410669999999995</v>
      </c>
      <c r="GM69">
        <v>15.34395</v>
      </c>
      <c r="GN69" s="1">
        <v>7.9294589999999996E-4</v>
      </c>
      <c r="GO69" s="1">
        <v>0.3876156</v>
      </c>
      <c r="GP69">
        <v>0.55367880000000003</v>
      </c>
      <c r="GQ69">
        <v>14.92517</v>
      </c>
      <c r="GR69" s="1">
        <v>5.7676500000000003E-4</v>
      </c>
      <c r="GS69" s="1">
        <v>0.28004770000000001</v>
      </c>
      <c r="GT69">
        <v>0.55323610000000001</v>
      </c>
      <c r="GU69">
        <v>14.41704</v>
      </c>
      <c r="GV69" s="1">
        <v>4.5066369999999999E-4</v>
      </c>
      <c r="GW69" s="1">
        <v>0.21702270000000001</v>
      </c>
      <c r="GX69">
        <v>0.55288320000000002</v>
      </c>
      <c r="GY69">
        <v>14.297359999999999</v>
      </c>
      <c r="GZ69" s="1">
        <v>3.7690789999999998E-4</v>
      </c>
      <c r="HA69" s="1">
        <v>0.180204</v>
      </c>
      <c r="HB69">
        <v>0.55263050000000002</v>
      </c>
      <c r="HC69">
        <v>14.09498</v>
      </c>
      <c r="HD69" s="1">
        <v>3.305898E-4</v>
      </c>
      <c r="HE69" s="1">
        <v>0.1571495</v>
      </c>
      <c r="HF69">
        <v>0.55252219999999996</v>
      </c>
      <c r="HG69">
        <v>13.958629999999999</v>
      </c>
      <c r="HH69" s="1">
        <v>2.958851E-4</v>
      </c>
      <c r="HI69" s="1">
        <v>0.14014779999999999</v>
      </c>
      <c r="HJ69">
        <v>0.55247250000000003</v>
      </c>
      <c r="HK69">
        <v>13.622199999999999</v>
      </c>
      <c r="HL69" s="1">
        <v>2.6103189999999998E-4</v>
      </c>
      <c r="HM69" s="1">
        <v>0.1234523</v>
      </c>
      <c r="HN69">
        <v>0.55248459999999999</v>
      </c>
      <c r="HO69">
        <v>13.423220000000001</v>
      </c>
      <c r="HP69" s="1">
        <v>2.2542840000000001E-4</v>
      </c>
      <c r="HQ69" s="1">
        <v>0.1063525</v>
      </c>
      <c r="HR69">
        <v>0.55249309999999996</v>
      </c>
      <c r="HS69">
        <v>13.26929</v>
      </c>
      <c r="HT69" s="1">
        <v>1.9603139999999999E-4</v>
      </c>
      <c r="HU69" s="1">
        <v>9.2034879999999999E-2</v>
      </c>
      <c r="HV69">
        <v>0.55250829999999995</v>
      </c>
      <c r="HW69">
        <v>12.964700000000001</v>
      </c>
      <c r="HX69">
        <v>1.751902E-4</v>
      </c>
      <c r="HY69" s="1">
        <v>8.1772800000000007E-2</v>
      </c>
      <c r="HZ69">
        <v>0.55253640000000004</v>
      </c>
      <c r="IA69">
        <v>12.53126</v>
      </c>
      <c r="IB69">
        <v>1.6065609999999999E-4</v>
      </c>
      <c r="IC69" s="1">
        <v>7.4587399999999998E-2</v>
      </c>
      <c r="ID69">
        <v>0.55258419999999997</v>
      </c>
      <c r="IE69">
        <v>12.402329999999999</v>
      </c>
      <c r="IF69">
        <v>1.499402E-4</v>
      </c>
      <c r="IG69" s="1">
        <v>6.9272169999999994E-2</v>
      </c>
      <c r="IH69">
        <v>0.55268669999999998</v>
      </c>
      <c r="II69">
        <v>12.50217</v>
      </c>
      <c r="IJ69">
        <v>1.4140299999999999E-4</v>
      </c>
      <c r="IK69" s="1">
        <v>6.5035579999999996E-2</v>
      </c>
      <c r="IL69">
        <v>0.55283669999999996</v>
      </c>
      <c r="IM69">
        <v>12.945600000000001</v>
      </c>
      <c r="IN69">
        <v>1.3345309999999999E-4</v>
      </c>
      <c r="IO69" s="1">
        <v>6.1179419999999998E-2</v>
      </c>
      <c r="IP69">
        <v>0.55303219999999997</v>
      </c>
      <c r="IQ69">
        <v>12.97335</v>
      </c>
      <c r="IR69">
        <v>1.2437900000000001E-4</v>
      </c>
      <c r="IS69" s="1">
        <v>5.6898020000000001E-2</v>
      </c>
      <c r="IT69">
        <v>0.55323679999999997</v>
      </c>
      <c r="IU69">
        <v>12.791589999999999</v>
      </c>
      <c r="IV69">
        <v>1.14664E-4</v>
      </c>
      <c r="IW69">
        <v>5.2315790000000001E-2</v>
      </c>
      <c r="IX69">
        <v>0.5534171</v>
      </c>
      <c r="IY69">
        <v>12.652189999999999</v>
      </c>
      <c r="IZ69">
        <v>1.0606439999999999E-4</v>
      </c>
      <c r="JA69">
        <v>4.8225799999999999E-2</v>
      </c>
      <c r="JB69">
        <v>0.55362849999999997</v>
      </c>
      <c r="JC69">
        <v>12.59483</v>
      </c>
      <c r="JD69">
        <v>9.9243579999999998E-5</v>
      </c>
      <c r="JE69">
        <v>4.4967670000000001E-2</v>
      </c>
      <c r="JF69">
        <v>0.55383009999999999</v>
      </c>
      <c r="JG69">
        <v>12.95425</v>
      </c>
      <c r="JH69">
        <v>9.3827480000000001E-5</v>
      </c>
      <c r="JI69">
        <v>4.2392869999999999E-2</v>
      </c>
      <c r="JJ69">
        <v>0.55396909999999999</v>
      </c>
      <c r="JK69">
        <v>13.21766</v>
      </c>
      <c r="JL69">
        <v>8.9286699999999993E-5</v>
      </c>
      <c r="JM69">
        <v>4.0249220000000002E-2</v>
      </c>
      <c r="JN69">
        <v>0.55408250000000003</v>
      </c>
      <c r="JO69">
        <v>13.34732</v>
      </c>
      <c r="JP69">
        <v>8.532635E-5</v>
      </c>
      <c r="JQ69">
        <v>3.839534E-2</v>
      </c>
      <c r="JR69">
        <v>0.55412720000000004</v>
      </c>
      <c r="JS69">
        <v>13.722110000000001</v>
      </c>
      <c r="JT69">
        <v>8.2200799999999994E-5</v>
      </c>
      <c r="JU69">
        <v>3.6910369999999998E-2</v>
      </c>
      <c r="JV69">
        <v>0.55414470000000005</v>
      </c>
      <c r="JW69">
        <v>14.052680000000001</v>
      </c>
      <c r="JX69">
        <v>8.0594229999999997E-5</v>
      </c>
      <c r="JY69">
        <v>3.6100889999999997E-2</v>
      </c>
      <c r="JZ69">
        <v>0.55414379999999996</v>
      </c>
      <c r="KA69">
        <v>13.992940000000001</v>
      </c>
      <c r="KB69">
        <v>8.0061210000000006E-5</v>
      </c>
      <c r="KC69">
        <v>3.5811709999999997E-2</v>
      </c>
      <c r="KD69">
        <v>0.55414149999999995</v>
      </c>
      <c r="KE69">
        <v>13.69749</v>
      </c>
      <c r="KF69">
        <v>7.9212830000000004E-5</v>
      </c>
      <c r="KG69">
        <v>3.5434899999999998E-2</v>
      </c>
      <c r="KH69">
        <v>0.55413489999999999</v>
      </c>
      <c r="KI69">
        <v>13.31114</v>
      </c>
      <c r="KJ69">
        <v>7.7517500000000004E-5</v>
      </c>
      <c r="KK69">
        <v>3.468955E-2</v>
      </c>
      <c r="KL69">
        <v>0.55412340000000004</v>
      </c>
      <c r="KM69">
        <v>13.576980000000001</v>
      </c>
      <c r="KN69">
        <v>7.5174700000000004E-5</v>
      </c>
      <c r="KO69">
        <v>3.3648409999999997E-2</v>
      </c>
      <c r="KP69">
        <v>0.55401529999999999</v>
      </c>
      <c r="KQ69">
        <v>14.07067</v>
      </c>
      <c r="KR69">
        <v>7.2434720000000001E-5</v>
      </c>
      <c r="KS69">
        <v>3.2434329999999997E-2</v>
      </c>
      <c r="KT69">
        <v>0.55383179999999999</v>
      </c>
      <c r="KU69">
        <v>14.61971</v>
      </c>
      <c r="KV69">
        <v>6.9635799999999995E-5</v>
      </c>
      <c r="KW69">
        <v>3.1185359999999999E-2</v>
      </c>
      <c r="KX69">
        <v>0.55354049999999999</v>
      </c>
      <c r="KY69">
        <v>15.1029</v>
      </c>
      <c r="KZ69">
        <v>6.7482760000000001E-5</v>
      </c>
      <c r="LA69">
        <v>3.019734E-2</v>
      </c>
      <c r="LB69">
        <v>0.55318750000000005</v>
      </c>
      <c r="LC69">
        <v>15.28021</v>
      </c>
      <c r="LD69">
        <v>6.7210230000000004E-5</v>
      </c>
      <c r="LE69">
        <v>3.0024169999999999E-2</v>
      </c>
      <c r="LF69">
        <v>0.55281630000000004</v>
      </c>
      <c r="LG69">
        <v>15.17549</v>
      </c>
      <c r="LH69">
        <v>6.8263940000000005E-5</v>
      </c>
      <c r="LI69">
        <v>3.0495999999999999E-2</v>
      </c>
      <c r="LJ69">
        <v>0.55239799999999994</v>
      </c>
      <c r="LK69">
        <v>14.92564</v>
      </c>
      <c r="LL69">
        <v>6.8752280000000001E-5</v>
      </c>
      <c r="LM69">
        <v>3.0774559999999999E-2</v>
      </c>
      <c r="LN69">
        <v>0.55200289999999996</v>
      </c>
      <c r="LO69">
        <v>14.594670000000001</v>
      </c>
      <c r="LP69">
        <v>6.7954130000000003E-5</v>
      </c>
      <c r="LQ69">
        <v>3.0483989999999999E-2</v>
      </c>
      <c r="LR69">
        <v>0.55160670000000001</v>
      </c>
      <c r="LS69">
        <v>14.78059</v>
      </c>
      <c r="LT69">
        <v>6.616285E-5</v>
      </c>
      <c r="LU69">
        <v>2.9733490000000001E-2</v>
      </c>
      <c r="LV69">
        <v>0.5512669</v>
      </c>
      <c r="LW69">
        <v>15.00136</v>
      </c>
      <c r="LX69">
        <v>6.3838550000000006E-5</v>
      </c>
      <c r="LY69">
        <v>2.8724840000000001E-2</v>
      </c>
      <c r="LZ69">
        <v>0.55100490000000002</v>
      </c>
      <c r="MA69">
        <v>15.270960000000001</v>
      </c>
      <c r="MB69">
        <v>6.1323090000000002E-5</v>
      </c>
      <c r="MC69">
        <v>2.7616930000000001E-2</v>
      </c>
      <c r="MD69">
        <v>0.55086710000000005</v>
      </c>
      <c r="ME69">
        <v>15.525869999999999</v>
      </c>
      <c r="MF69">
        <v>5.8419699999999999E-5</v>
      </c>
      <c r="MG69">
        <v>2.634597E-2</v>
      </c>
      <c r="MH69">
        <v>0.5507938</v>
      </c>
      <c r="MI69">
        <v>15.61937</v>
      </c>
      <c r="MJ69">
        <v>5.4325769999999999E-5</v>
      </c>
      <c r="MK69">
        <v>2.455916E-2</v>
      </c>
      <c r="ML69">
        <v>0.55078300000000002</v>
      </c>
      <c r="MM69">
        <v>15.43183</v>
      </c>
      <c r="MN69">
        <v>4.9412490000000001E-5</v>
      </c>
      <c r="MO69">
        <v>2.2365220000000002E-2</v>
      </c>
      <c r="MP69">
        <v>0.55077390000000004</v>
      </c>
      <c r="MQ69">
        <v>15.10575</v>
      </c>
      <c r="MR69">
        <v>4.5011130000000002E-5</v>
      </c>
      <c r="MS69">
        <v>2.0360119999999999E-2</v>
      </c>
      <c r="MT69">
        <v>0.55077560000000003</v>
      </c>
      <c r="MU69">
        <v>14.64635</v>
      </c>
      <c r="MV69">
        <v>4.1718509999999998E-5</v>
      </c>
      <c r="MW69">
        <v>1.8843599999999999E-2</v>
      </c>
      <c r="MX69">
        <v>0.55082759999999997</v>
      </c>
      <c r="MY69">
        <v>14.538679999999999</v>
      </c>
      <c r="MZ69">
        <v>3.9335880000000003E-5</v>
      </c>
      <c r="NA69">
        <v>1.7747519999999999E-2</v>
      </c>
      <c r="NB69">
        <v>0.55095910000000003</v>
      </c>
      <c r="NC69">
        <v>13.92287</v>
      </c>
      <c r="ND69">
        <v>3.7514069999999998E-5</v>
      </c>
      <c r="NE69">
        <v>1.6908530000000001E-2</v>
      </c>
      <c r="NF69">
        <v>0.55125800000000003</v>
      </c>
      <c r="NG69">
        <v>13.77454</v>
      </c>
      <c r="NH69">
        <v>3.5979239999999999E-5</v>
      </c>
      <c r="NI69">
        <v>1.6203909999999998E-2</v>
      </c>
      <c r="NJ69">
        <v>0.5517377</v>
      </c>
      <c r="NK69">
        <v>13.838089999999999</v>
      </c>
      <c r="NL69">
        <v>3.4173340000000003E-5</v>
      </c>
      <c r="NM69">
        <v>1.540263E-2</v>
      </c>
      <c r="NN69">
        <v>0.55232389999999998</v>
      </c>
      <c r="NO69">
        <v>14.02826</v>
      </c>
      <c r="NP69">
        <v>3.0983949999999997E-5</v>
      </c>
      <c r="NQ69">
        <v>1.400999E-2</v>
      </c>
      <c r="NR69">
        <v>0.55296089999999998</v>
      </c>
      <c r="NS69">
        <v>13.99438</v>
      </c>
      <c r="NT69">
        <v>2.6758260000000002E-5</v>
      </c>
      <c r="NU69">
        <v>1.2115849999999999E-2</v>
      </c>
      <c r="NV69">
        <v>0.55355739999999998</v>
      </c>
      <c r="NW69">
        <v>13.75848</v>
      </c>
      <c r="NX69">
        <v>2.3056749999999999E-5</v>
      </c>
      <c r="NY69">
        <v>1.041364E-2</v>
      </c>
      <c r="NZ69">
        <v>0.55418000000000001</v>
      </c>
      <c r="OA69">
        <v>13.607889999999999</v>
      </c>
      <c r="OB69">
        <v>2.05646E-5</v>
      </c>
      <c r="OC69">
        <v>9.246644E-3</v>
      </c>
      <c r="OD69">
        <v>0.55474319999999999</v>
      </c>
      <c r="OE69">
        <v>14.2502</v>
      </c>
      <c r="OF69">
        <v>1.9058600000000001E-5</v>
      </c>
      <c r="OG69">
        <v>8.5364329999999995E-3</v>
      </c>
      <c r="OH69">
        <v>0.55516399999999999</v>
      </c>
      <c r="OI69">
        <v>15.0854</v>
      </c>
      <c r="OJ69">
        <v>1.8098040000000001E-5</v>
      </c>
      <c r="OK69">
        <v>8.0853910000000008E-3</v>
      </c>
    </row>
    <row r="70" spans="1:401" x14ac:dyDescent="0.35">
      <c r="A70">
        <v>73</v>
      </c>
      <c r="B70" t="s">
        <v>4</v>
      </c>
      <c r="C70" t="s">
        <v>24</v>
      </c>
      <c r="D70" t="s">
        <v>75</v>
      </c>
      <c r="E70">
        <v>811.53610000000003</v>
      </c>
      <c r="F70">
        <v>0.62408359999999996</v>
      </c>
      <c r="G70">
        <v>13.42825</v>
      </c>
      <c r="H70" s="1">
        <v>1.458208E-15</v>
      </c>
      <c r="I70" s="1">
        <v>5.0862009999999996E-13</v>
      </c>
      <c r="J70">
        <v>0.62342500000000001</v>
      </c>
      <c r="K70">
        <v>13.459619999999999</v>
      </c>
      <c r="L70" s="1">
        <v>4.1693110000000002E-3</v>
      </c>
      <c r="M70" s="1">
        <v>1.020751</v>
      </c>
      <c r="N70">
        <v>0.6228262</v>
      </c>
      <c r="O70">
        <v>13.85046</v>
      </c>
      <c r="P70">
        <v>27.928139999999999</v>
      </c>
      <c r="Q70">
        <v>8392.1990000000005</v>
      </c>
      <c r="R70">
        <v>0.62229250000000003</v>
      </c>
      <c r="S70">
        <v>14.46532</v>
      </c>
      <c r="T70">
        <v>179.32859999999999</v>
      </c>
      <c r="U70">
        <v>61264.87</v>
      </c>
      <c r="V70">
        <v>0.62176200000000004</v>
      </c>
      <c r="W70">
        <v>15.184609999999999</v>
      </c>
      <c r="X70">
        <v>79.961799999999997</v>
      </c>
      <c r="Y70">
        <v>29664.54</v>
      </c>
      <c r="Z70">
        <v>0.62110469999999995</v>
      </c>
      <c r="AA70">
        <v>15.66878</v>
      </c>
      <c r="AB70">
        <v>8.2102120000000003</v>
      </c>
      <c r="AC70">
        <v>3214.68</v>
      </c>
      <c r="AD70">
        <v>0.62041429999999997</v>
      </c>
      <c r="AE70">
        <v>15.57934</v>
      </c>
      <c r="AF70">
        <v>0.41323850000000001</v>
      </c>
      <c r="AG70">
        <v>163.6027</v>
      </c>
      <c r="AH70">
        <v>0.6195889</v>
      </c>
      <c r="AI70">
        <v>14.92515</v>
      </c>
      <c r="AJ70">
        <v>7.3681529999999995E-2</v>
      </c>
      <c r="AK70">
        <v>26.150079999999999</v>
      </c>
      <c r="AL70">
        <v>0.6185773</v>
      </c>
      <c r="AM70">
        <v>14.16525</v>
      </c>
      <c r="AN70" s="1">
        <v>5.8194139999999998E-2</v>
      </c>
      <c r="AO70">
        <v>20.20177</v>
      </c>
      <c r="AP70">
        <v>0.61752940000000001</v>
      </c>
      <c r="AQ70">
        <v>13.956810000000001</v>
      </c>
      <c r="AR70" s="1">
        <v>5.1847039999999997E-2</v>
      </c>
      <c r="AS70">
        <v>17.97766</v>
      </c>
      <c r="AT70">
        <v>0.61640689999999998</v>
      </c>
      <c r="AU70">
        <v>14.173209999999999</v>
      </c>
      <c r="AV70" s="1">
        <v>4.645225E-2</v>
      </c>
      <c r="AW70" s="1">
        <v>16.097639999999998</v>
      </c>
      <c r="AX70">
        <v>0.61519089999999998</v>
      </c>
      <c r="AY70">
        <v>14.71575</v>
      </c>
      <c r="AZ70" s="1">
        <v>4.2258650000000002E-2</v>
      </c>
      <c r="BA70" s="1">
        <v>14.62861</v>
      </c>
      <c r="BB70">
        <v>0.61402109999999999</v>
      </c>
      <c r="BC70">
        <v>15.449579999999999</v>
      </c>
      <c r="BD70" s="1">
        <v>3.9502019999999999E-2</v>
      </c>
      <c r="BE70" s="1">
        <v>13.677709999999999</v>
      </c>
      <c r="BF70">
        <v>0.61276660000000005</v>
      </c>
      <c r="BG70">
        <v>15.85805</v>
      </c>
      <c r="BH70" s="1">
        <v>3.7261130000000003E-2</v>
      </c>
      <c r="BI70" s="1">
        <v>12.923999999999999</v>
      </c>
      <c r="BJ70">
        <v>0.61148809999999998</v>
      </c>
      <c r="BK70">
        <v>15.82879</v>
      </c>
      <c r="BL70" s="1">
        <v>3.4872260000000002E-2</v>
      </c>
      <c r="BM70" s="1">
        <v>12.11946</v>
      </c>
      <c r="BN70">
        <v>0.61022149999999997</v>
      </c>
      <c r="BO70">
        <v>15.269500000000001</v>
      </c>
      <c r="BP70" s="1">
        <v>3.2379570000000003E-2</v>
      </c>
      <c r="BQ70" s="1">
        <v>11.274290000000001</v>
      </c>
      <c r="BR70">
        <v>0.60902710000000004</v>
      </c>
      <c r="BS70">
        <v>14.485150000000001</v>
      </c>
      <c r="BT70" s="1">
        <v>2.9952719999999999E-2</v>
      </c>
      <c r="BU70" s="1">
        <v>10.44478</v>
      </c>
      <c r="BV70">
        <v>0.60755459999999994</v>
      </c>
      <c r="BW70">
        <v>13.99921</v>
      </c>
      <c r="BX70" s="1">
        <v>2.7688029999999999E-2</v>
      </c>
      <c r="BY70" s="1">
        <v>9.6744640000000004</v>
      </c>
      <c r="BZ70">
        <v>0.60551120000000003</v>
      </c>
      <c r="CA70">
        <v>13.647729999999999</v>
      </c>
      <c r="CB70" s="1">
        <v>2.552225E-2</v>
      </c>
      <c r="CC70" s="1">
        <v>8.9436909999999994</v>
      </c>
      <c r="CD70">
        <v>0.60280769999999995</v>
      </c>
      <c r="CE70">
        <v>13.755610000000001</v>
      </c>
      <c r="CF70" s="1">
        <v>2.4404229999999999E-2</v>
      </c>
      <c r="CG70" s="1">
        <v>8.5561760000000007</v>
      </c>
      <c r="CH70">
        <v>0.59964759999999995</v>
      </c>
      <c r="CI70">
        <v>13.88959</v>
      </c>
      <c r="CJ70" s="1">
        <v>2.6547129999999999E-2</v>
      </c>
      <c r="CK70" s="1">
        <v>9.3090679999999999</v>
      </c>
      <c r="CL70">
        <v>0.59613479999999996</v>
      </c>
      <c r="CM70">
        <v>13.881209999999999</v>
      </c>
      <c r="CN70" s="1">
        <v>2.935517E-2</v>
      </c>
      <c r="CO70" s="1">
        <v>10.371169999999999</v>
      </c>
      <c r="CP70">
        <v>0.59241600000000005</v>
      </c>
      <c r="CQ70">
        <v>13.64982</v>
      </c>
      <c r="CR70" s="1">
        <v>2.9840909999999998E-2</v>
      </c>
      <c r="CS70" s="1">
        <v>10.64085</v>
      </c>
      <c r="CT70">
        <v>0.58802480000000001</v>
      </c>
      <c r="CU70">
        <v>13.187720000000001</v>
      </c>
      <c r="CV70" s="1">
        <v>2.8350500000000001E-2</v>
      </c>
      <c r="CW70" s="1">
        <v>10.19511</v>
      </c>
      <c r="CX70">
        <v>0.5834627</v>
      </c>
      <c r="CY70">
        <v>12.593</v>
      </c>
      <c r="CZ70" s="1">
        <v>2.609937E-2</v>
      </c>
      <c r="DA70" s="1">
        <v>9.4596710000000002</v>
      </c>
      <c r="DB70">
        <v>0.57881300000000002</v>
      </c>
      <c r="DC70">
        <v>12.422929999999999</v>
      </c>
      <c r="DD70" s="1">
        <v>2.356306E-2</v>
      </c>
      <c r="DE70" s="1">
        <v>8.6076189999999997</v>
      </c>
      <c r="DF70">
        <v>0.57423199999999996</v>
      </c>
      <c r="DG70">
        <v>12.303190000000001</v>
      </c>
      <c r="DH70" s="1">
        <v>2.1116570000000001E-2</v>
      </c>
      <c r="DI70" s="1">
        <v>7.7719579999999997</v>
      </c>
      <c r="DJ70">
        <v>0.57013990000000003</v>
      </c>
      <c r="DK70">
        <v>12.482810000000001</v>
      </c>
      <c r="DL70" s="1">
        <v>1.8856250000000001E-2</v>
      </c>
      <c r="DM70" s="1">
        <v>6.9874270000000003</v>
      </c>
      <c r="DN70">
        <v>0.56584020000000002</v>
      </c>
      <c r="DO70">
        <v>12.71442</v>
      </c>
      <c r="DP70" s="1">
        <v>1.6746509999999999E-2</v>
      </c>
      <c r="DQ70" s="1">
        <v>6.2501930000000003</v>
      </c>
      <c r="DR70">
        <v>0.56137380000000003</v>
      </c>
      <c r="DS70">
        <v>12.8775</v>
      </c>
      <c r="DT70" s="1">
        <v>1.485029E-2</v>
      </c>
      <c r="DU70" s="1">
        <v>5.5827999999999998</v>
      </c>
      <c r="DV70">
        <v>0.55678950000000005</v>
      </c>
      <c r="DW70">
        <v>12.767670000000001</v>
      </c>
      <c r="DX70" s="1">
        <v>1.3226740000000001E-2</v>
      </c>
      <c r="DY70" s="1">
        <v>5.0086050000000002</v>
      </c>
      <c r="DZ70">
        <v>0.55192019999999997</v>
      </c>
      <c r="EA70">
        <v>12.40564</v>
      </c>
      <c r="EB70" s="1">
        <v>1.177336E-2</v>
      </c>
      <c r="EC70" s="1">
        <v>4.4950409999999996</v>
      </c>
      <c r="ED70">
        <v>0.54688110000000001</v>
      </c>
      <c r="EE70">
        <v>12.052210000000001</v>
      </c>
      <c r="EF70" s="1">
        <v>1.039151E-2</v>
      </c>
      <c r="EG70" s="1">
        <v>4.0008229999999996</v>
      </c>
      <c r="EH70">
        <v>0.54191509999999998</v>
      </c>
      <c r="EI70">
        <v>12.41587</v>
      </c>
      <c r="EJ70" s="1">
        <v>9.1512179999999992E-3</v>
      </c>
      <c r="EK70" s="1">
        <v>3.552127</v>
      </c>
      <c r="EL70">
        <v>0.5379311</v>
      </c>
      <c r="EM70">
        <v>12.910690000000001</v>
      </c>
      <c r="EN70" s="1">
        <v>8.0615129999999993E-3</v>
      </c>
      <c r="EO70" s="1">
        <v>3.1485720000000001</v>
      </c>
      <c r="EP70">
        <v>0.5337942</v>
      </c>
      <c r="EQ70">
        <v>13.59097</v>
      </c>
      <c r="ER70" s="1">
        <v>7.0968259999999997E-3</v>
      </c>
      <c r="ES70" s="1">
        <v>2.7896269999999999</v>
      </c>
      <c r="ET70">
        <v>0.52967379999999997</v>
      </c>
      <c r="EU70">
        <v>14.527520000000001</v>
      </c>
      <c r="EV70" s="1">
        <v>6.2316869999999996E-3</v>
      </c>
      <c r="EW70" s="1">
        <v>2.4652989999999999</v>
      </c>
      <c r="EX70">
        <v>0.52562609999999999</v>
      </c>
      <c r="EY70">
        <v>15.193669999999999</v>
      </c>
      <c r="EZ70" s="1">
        <v>5.4611779999999997E-3</v>
      </c>
      <c r="FA70" s="1">
        <v>2.173657</v>
      </c>
      <c r="FB70">
        <v>0.52104110000000003</v>
      </c>
      <c r="FC70">
        <v>15.21827</v>
      </c>
      <c r="FD70" s="1">
        <v>4.7881039999999996E-3</v>
      </c>
      <c r="FE70" s="1">
        <v>1.9186380000000001</v>
      </c>
      <c r="FF70">
        <v>0.51621450000000002</v>
      </c>
      <c r="FG70">
        <v>14.832890000000001</v>
      </c>
      <c r="FH70" s="1">
        <v>4.2019340000000001E-3</v>
      </c>
      <c r="FI70" s="1">
        <v>1.696331</v>
      </c>
      <c r="FJ70">
        <v>0.51205060000000002</v>
      </c>
      <c r="FK70">
        <v>14.34108</v>
      </c>
      <c r="FL70" s="1">
        <v>3.6788429999999998E-3</v>
      </c>
      <c r="FM70" s="1">
        <v>1.4954890000000001</v>
      </c>
      <c r="FN70">
        <v>0.50864339999999997</v>
      </c>
      <c r="FO70">
        <v>14.50229</v>
      </c>
      <c r="FP70" s="1">
        <v>3.1972020000000001E-3</v>
      </c>
      <c r="FQ70" s="1">
        <v>1.307688</v>
      </c>
      <c r="FR70">
        <v>0.50562240000000003</v>
      </c>
      <c r="FS70">
        <v>14.79458</v>
      </c>
      <c r="FT70" s="1">
        <v>2.75896E-3</v>
      </c>
      <c r="FU70" s="1">
        <v>1.1344380000000001</v>
      </c>
      <c r="FV70">
        <v>0.5033744</v>
      </c>
      <c r="FW70">
        <v>14.977740000000001</v>
      </c>
      <c r="FX70" s="1">
        <v>2.3718849999999998E-3</v>
      </c>
      <c r="FY70" s="1">
        <v>0.97864419999999996</v>
      </c>
      <c r="FZ70">
        <v>0.50187479999999995</v>
      </c>
      <c r="GA70">
        <v>15.28811</v>
      </c>
      <c r="GB70" s="1">
        <v>2.0113790000000002E-3</v>
      </c>
      <c r="GC70" s="1">
        <v>0.83214379999999999</v>
      </c>
      <c r="GD70">
        <v>0.50086759999999997</v>
      </c>
      <c r="GE70">
        <v>15.464040000000001</v>
      </c>
      <c r="GF70" s="1">
        <v>1.6102079999999999E-3</v>
      </c>
      <c r="GG70" s="1">
        <v>0.6687883</v>
      </c>
      <c r="GH70">
        <v>0.50023830000000002</v>
      </c>
      <c r="GI70">
        <v>15.519270000000001</v>
      </c>
      <c r="GJ70" s="1">
        <v>1.1852869999999999E-3</v>
      </c>
      <c r="GK70" s="1">
        <v>0.4937086</v>
      </c>
      <c r="GL70">
        <v>0.49977690000000002</v>
      </c>
      <c r="GM70">
        <v>15.3673</v>
      </c>
      <c r="GN70" s="1">
        <v>8.341717E-4</v>
      </c>
      <c r="GO70" s="1">
        <v>0.3472113</v>
      </c>
      <c r="GP70">
        <v>0.49936380000000002</v>
      </c>
      <c r="GQ70">
        <v>14.98371</v>
      </c>
      <c r="GR70" s="1">
        <v>6.019342E-4</v>
      </c>
      <c r="GS70" s="1">
        <v>0.2494178</v>
      </c>
      <c r="GT70">
        <v>0.4989497</v>
      </c>
      <c r="GU70">
        <v>14.50914</v>
      </c>
      <c r="GV70" s="1">
        <v>4.6524039999999998E-4</v>
      </c>
      <c r="GW70" s="1">
        <v>0.19166449999999999</v>
      </c>
      <c r="GX70">
        <v>0.49860779999999999</v>
      </c>
      <c r="GY70">
        <v>14.40124</v>
      </c>
      <c r="GZ70" s="1">
        <v>3.8565060000000001E-4</v>
      </c>
      <c r="HA70" s="1">
        <v>0.15803909999999999</v>
      </c>
      <c r="HB70">
        <v>0.49836140000000001</v>
      </c>
      <c r="HC70">
        <v>14.17886</v>
      </c>
      <c r="HD70" s="1">
        <v>3.3638340000000002E-4</v>
      </c>
      <c r="HE70" s="1">
        <v>0.1372147</v>
      </c>
      <c r="HF70">
        <v>0.49822319999999998</v>
      </c>
      <c r="HG70">
        <v>14.018789999999999</v>
      </c>
      <c r="HH70" s="1">
        <v>3.007455E-4</v>
      </c>
      <c r="HI70" s="1">
        <v>0.12225999999999999</v>
      </c>
      <c r="HJ70">
        <v>0.49816290000000002</v>
      </c>
      <c r="HK70">
        <v>13.65132</v>
      </c>
      <c r="HL70" s="1">
        <v>2.662397E-4</v>
      </c>
      <c r="HM70" s="1">
        <v>0.1079953</v>
      </c>
      <c r="HN70">
        <v>0.49816090000000002</v>
      </c>
      <c r="HO70">
        <v>13.435409999999999</v>
      </c>
      <c r="HP70" s="1">
        <v>2.3038329999999999E-4</v>
      </c>
      <c r="HQ70" s="1">
        <v>9.3205179999999999E-2</v>
      </c>
      <c r="HR70">
        <v>0.4981643</v>
      </c>
      <c r="HS70">
        <v>13.273009999999999</v>
      </c>
      <c r="HT70" s="1">
        <v>1.9982649999999999E-4</v>
      </c>
      <c r="HU70" s="1">
        <v>8.0505129999999994E-2</v>
      </c>
      <c r="HV70">
        <v>0.49818079999999998</v>
      </c>
      <c r="HW70">
        <v>12.995089999999999</v>
      </c>
      <c r="HX70">
        <v>1.778405E-4</v>
      </c>
      <c r="HY70" s="1">
        <v>7.1291199999999999E-2</v>
      </c>
      <c r="HZ70">
        <v>0.49820209999999998</v>
      </c>
      <c r="IA70">
        <v>12.597429999999999</v>
      </c>
      <c r="IB70">
        <v>1.625544E-4</v>
      </c>
      <c r="IC70" s="1">
        <v>6.4854930000000005E-2</v>
      </c>
      <c r="ID70">
        <v>0.49824400000000002</v>
      </c>
      <c r="IE70">
        <v>12.471629999999999</v>
      </c>
      <c r="IF70">
        <v>1.5139799999999999E-4</v>
      </c>
      <c r="IG70" s="1">
        <v>6.0131339999999998E-2</v>
      </c>
      <c r="IH70">
        <v>0.49831940000000002</v>
      </c>
      <c r="II70">
        <v>12.541740000000001</v>
      </c>
      <c r="IJ70">
        <v>1.426147E-4</v>
      </c>
      <c r="IK70" s="1">
        <v>5.6399640000000001E-2</v>
      </c>
      <c r="IL70">
        <v>0.4984536</v>
      </c>
      <c r="IM70">
        <v>12.965109999999999</v>
      </c>
      <c r="IN70">
        <v>1.3467390000000001E-4</v>
      </c>
      <c r="IO70" s="1">
        <v>5.3075949999999997E-2</v>
      </c>
      <c r="IP70">
        <v>0.49859999999999999</v>
      </c>
      <c r="IQ70">
        <v>12.97922</v>
      </c>
      <c r="IR70">
        <v>1.2578240000000001E-4</v>
      </c>
      <c r="IS70" s="1">
        <v>4.9443979999999998E-2</v>
      </c>
      <c r="IT70">
        <v>0.49877759999999999</v>
      </c>
      <c r="IU70">
        <v>12.79593</v>
      </c>
      <c r="IV70">
        <v>1.1605800000000001E-4</v>
      </c>
      <c r="IW70">
        <v>4.549628E-2</v>
      </c>
      <c r="IX70">
        <v>0.49893409999999999</v>
      </c>
      <c r="IY70">
        <v>12.649240000000001</v>
      </c>
      <c r="IZ70">
        <v>1.072246E-4</v>
      </c>
      <c r="JA70">
        <v>4.1899430000000001E-2</v>
      </c>
      <c r="JB70">
        <v>0.49912869999999998</v>
      </c>
      <c r="JC70">
        <v>12.596769999999999</v>
      </c>
      <c r="JD70">
        <v>1.0015559999999999E-4</v>
      </c>
      <c r="JE70">
        <v>3.90123E-2</v>
      </c>
      <c r="JF70">
        <v>0.49930439999999998</v>
      </c>
      <c r="JG70">
        <v>12.99</v>
      </c>
      <c r="JH70">
        <v>9.4563209999999997E-5</v>
      </c>
      <c r="JI70">
        <v>3.6736829999999998E-2</v>
      </c>
      <c r="JJ70">
        <v>0.49943219999999999</v>
      </c>
      <c r="JK70">
        <v>13.267139999999999</v>
      </c>
      <c r="JL70">
        <v>8.9914789999999994E-5</v>
      </c>
      <c r="JM70">
        <v>3.4854240000000002E-2</v>
      </c>
      <c r="JN70">
        <v>0.4995329</v>
      </c>
      <c r="JO70">
        <v>13.399470000000001</v>
      </c>
      <c r="JP70">
        <v>8.5869359999999999E-5</v>
      </c>
      <c r="JQ70">
        <v>3.3229599999999998E-2</v>
      </c>
      <c r="JR70">
        <v>0.49960120000000002</v>
      </c>
      <c r="JS70">
        <v>13.75441</v>
      </c>
      <c r="JT70">
        <v>8.2586549999999996E-5</v>
      </c>
      <c r="JU70">
        <v>3.1902439999999997E-2</v>
      </c>
      <c r="JV70">
        <v>0.499616</v>
      </c>
      <c r="JW70">
        <v>14.043290000000001</v>
      </c>
      <c r="JX70">
        <v>8.0749629999999999E-5</v>
      </c>
      <c r="JY70">
        <v>3.1132219999999999E-2</v>
      </c>
      <c r="JZ70">
        <v>0.49962499999999999</v>
      </c>
      <c r="KA70">
        <v>13.98128</v>
      </c>
      <c r="KB70">
        <v>8.0136760000000006E-5</v>
      </c>
      <c r="KC70">
        <v>3.0855230000000001E-2</v>
      </c>
      <c r="KD70">
        <v>0.49963160000000001</v>
      </c>
      <c r="KE70">
        <v>13.714790000000001</v>
      </c>
      <c r="KF70">
        <v>7.9380810000000005E-5</v>
      </c>
      <c r="KG70">
        <v>3.0557460000000002E-2</v>
      </c>
      <c r="KH70">
        <v>0.49961329999999998</v>
      </c>
      <c r="KI70">
        <v>13.34796</v>
      </c>
      <c r="KJ70">
        <v>7.7800140000000004E-5</v>
      </c>
      <c r="KK70">
        <v>2.995159E-2</v>
      </c>
      <c r="KL70">
        <v>0.49961240000000001</v>
      </c>
      <c r="KM70">
        <v>13.63184</v>
      </c>
      <c r="KN70">
        <v>7.5533660000000002E-5</v>
      </c>
      <c r="KO70">
        <v>2.9079230000000001E-2</v>
      </c>
      <c r="KP70">
        <v>0.49954140000000002</v>
      </c>
      <c r="KQ70">
        <v>14.12631</v>
      </c>
      <c r="KR70">
        <v>7.2830710000000001E-5</v>
      </c>
      <c r="KS70">
        <v>2.8045520000000001E-2</v>
      </c>
      <c r="KT70">
        <v>0.49937110000000001</v>
      </c>
      <c r="KU70">
        <v>14.68355</v>
      </c>
      <c r="KV70">
        <v>7.0018560000000005E-5</v>
      </c>
      <c r="KW70">
        <v>2.696691E-2</v>
      </c>
      <c r="KX70">
        <v>0.49914259999999999</v>
      </c>
      <c r="KY70">
        <v>15.1447</v>
      </c>
      <c r="KZ70">
        <v>6.7706639999999996E-5</v>
      </c>
      <c r="LA70">
        <v>2.6070240000000001E-2</v>
      </c>
      <c r="LB70">
        <v>0.49883909999999998</v>
      </c>
      <c r="LC70">
        <v>15.27941</v>
      </c>
      <c r="LD70">
        <v>6.7138350000000004E-5</v>
      </c>
      <c r="LE70">
        <v>2.583067E-2</v>
      </c>
      <c r="LF70">
        <v>0.49849710000000003</v>
      </c>
      <c r="LG70">
        <v>15.16508</v>
      </c>
      <c r="LH70">
        <v>6.8104529999999994E-5</v>
      </c>
      <c r="LI70">
        <v>2.6207479999999998E-2</v>
      </c>
      <c r="LJ70">
        <v>0.49813930000000001</v>
      </c>
      <c r="LK70">
        <v>14.93562</v>
      </c>
      <c r="LL70">
        <v>6.8742280000000006E-5</v>
      </c>
      <c r="LM70">
        <v>2.6493260000000001E-2</v>
      </c>
      <c r="LN70">
        <v>0.49778670000000003</v>
      </c>
      <c r="LO70">
        <v>14.63669</v>
      </c>
      <c r="LP70">
        <v>6.8120099999999999E-5</v>
      </c>
      <c r="LQ70">
        <v>2.6300509999999999E-2</v>
      </c>
      <c r="LR70">
        <v>0.49744840000000001</v>
      </c>
      <c r="LS70">
        <v>14.863099999999999</v>
      </c>
      <c r="LT70">
        <v>6.6446259999999998E-5</v>
      </c>
      <c r="LU70">
        <v>2.569397E-2</v>
      </c>
      <c r="LV70">
        <v>0.49716919999999998</v>
      </c>
      <c r="LW70">
        <v>15.092779999999999</v>
      </c>
      <c r="LX70">
        <v>6.41775E-5</v>
      </c>
      <c r="LY70">
        <v>2.484511E-2</v>
      </c>
      <c r="LZ70">
        <v>0.49698429999999999</v>
      </c>
      <c r="MA70">
        <v>15.36299</v>
      </c>
      <c r="MB70">
        <v>6.1682690000000004E-5</v>
      </c>
      <c r="MC70">
        <v>2.389927E-2</v>
      </c>
      <c r="MD70">
        <v>0.49685659999999998</v>
      </c>
      <c r="ME70">
        <v>15.58104</v>
      </c>
      <c r="MF70">
        <v>5.8874839999999997E-5</v>
      </c>
      <c r="MG70">
        <v>2.2834790000000001E-2</v>
      </c>
      <c r="MH70">
        <v>0.49681110000000001</v>
      </c>
      <c r="MI70">
        <v>15.62487</v>
      </c>
      <c r="MJ70">
        <v>5.4971349999999997E-5</v>
      </c>
      <c r="MK70">
        <v>2.135602E-2</v>
      </c>
      <c r="ML70">
        <v>0.49678339999999999</v>
      </c>
      <c r="MM70">
        <v>15.42259</v>
      </c>
      <c r="MN70">
        <v>5.0105680000000002E-5</v>
      </c>
      <c r="MO70">
        <v>1.9484899999999999E-2</v>
      </c>
      <c r="MP70">
        <v>0.49678060000000002</v>
      </c>
      <c r="MQ70">
        <v>15.12321</v>
      </c>
      <c r="MR70">
        <v>4.5579199999999999E-5</v>
      </c>
      <c r="MS70">
        <v>1.772023E-2</v>
      </c>
      <c r="MT70">
        <v>0.4967937</v>
      </c>
      <c r="MU70">
        <v>14.699450000000001</v>
      </c>
      <c r="MV70">
        <v>4.212983E-5</v>
      </c>
      <c r="MW70">
        <v>1.636487E-2</v>
      </c>
      <c r="MX70">
        <v>0.49683509999999997</v>
      </c>
      <c r="MY70">
        <v>14.631449999999999</v>
      </c>
      <c r="MZ70">
        <v>3.9638190000000002E-5</v>
      </c>
      <c r="NA70">
        <v>1.538612E-2</v>
      </c>
      <c r="NB70">
        <v>0.49693860000000001</v>
      </c>
      <c r="NC70">
        <v>14.02549</v>
      </c>
      <c r="ND70">
        <v>3.7754550000000003E-5</v>
      </c>
      <c r="NE70">
        <v>1.464354E-2</v>
      </c>
      <c r="NF70">
        <v>0.4971641</v>
      </c>
      <c r="NG70">
        <v>13.88274</v>
      </c>
      <c r="NH70">
        <v>3.6194089999999999E-5</v>
      </c>
      <c r="NI70">
        <v>1.4027970000000001E-2</v>
      </c>
      <c r="NJ70">
        <v>0.49753639999999999</v>
      </c>
      <c r="NK70">
        <v>13.88383</v>
      </c>
      <c r="NL70">
        <v>3.4483980000000003E-5</v>
      </c>
      <c r="NM70">
        <v>1.336441E-2</v>
      </c>
      <c r="NN70">
        <v>0.49801679999999998</v>
      </c>
      <c r="NO70">
        <v>14.02345</v>
      </c>
      <c r="NP70">
        <v>3.1521740000000003E-5</v>
      </c>
      <c r="NQ70">
        <v>1.223401E-2</v>
      </c>
      <c r="NR70">
        <v>0.49851139999999999</v>
      </c>
      <c r="NS70">
        <v>13.990880000000001</v>
      </c>
      <c r="NT70">
        <v>2.736157E-5</v>
      </c>
      <c r="NU70">
        <v>1.062536E-2</v>
      </c>
      <c r="NV70">
        <v>0.49902239999999998</v>
      </c>
      <c r="NW70">
        <v>13.771229999999999</v>
      </c>
      <c r="NX70">
        <v>2.3523580000000002E-5</v>
      </c>
      <c r="NY70">
        <v>9.1172849999999993E-3</v>
      </c>
      <c r="NZ70">
        <v>0.49956139999999999</v>
      </c>
      <c r="OA70">
        <v>13.63151</v>
      </c>
      <c r="OB70">
        <v>2.0859240000000001E-5</v>
      </c>
      <c r="OC70">
        <v>8.0572319999999992E-3</v>
      </c>
      <c r="OD70">
        <v>0.50005750000000004</v>
      </c>
      <c r="OE70">
        <v>14.288320000000001</v>
      </c>
      <c r="OF70">
        <v>1.9237189999999999E-5</v>
      </c>
      <c r="OG70">
        <v>7.4075720000000003E-3</v>
      </c>
      <c r="OH70">
        <v>0.50044949999999999</v>
      </c>
      <c r="OI70">
        <v>15.1342</v>
      </c>
      <c r="OJ70">
        <v>1.8218540000000001E-5</v>
      </c>
      <c r="OK70">
        <v>6.9993579999999998E-3</v>
      </c>
    </row>
    <row r="71" spans="1:401" x14ac:dyDescent="0.35">
      <c r="A71">
        <v>74</v>
      </c>
      <c r="B71" t="s">
        <v>4</v>
      </c>
      <c r="C71" t="s">
        <v>24</v>
      </c>
      <c r="D71" t="s">
        <v>76</v>
      </c>
      <c r="E71">
        <v>739.91719999999998</v>
      </c>
      <c r="F71">
        <v>0.87255919999999998</v>
      </c>
      <c r="G71">
        <v>13.480919999999999</v>
      </c>
      <c r="H71" s="1">
        <v>2.076684E-16</v>
      </c>
      <c r="I71" s="1">
        <v>5.3220130000000001E-14</v>
      </c>
      <c r="J71">
        <v>0.87482819999999994</v>
      </c>
      <c r="K71">
        <v>13.511480000000001</v>
      </c>
      <c r="L71" s="1">
        <v>1.1873459999999999E-3</v>
      </c>
      <c r="M71" s="1">
        <v>0.21008199999999999</v>
      </c>
      <c r="N71">
        <v>0.87729100000000004</v>
      </c>
      <c r="O71">
        <v>13.87102</v>
      </c>
      <c r="P71">
        <v>20.224409999999999</v>
      </c>
      <c r="Q71">
        <v>4506.1729999999998</v>
      </c>
      <c r="R71">
        <v>0.8798686</v>
      </c>
      <c r="S71">
        <v>14.47104</v>
      </c>
      <c r="T71">
        <v>172.98480000000001</v>
      </c>
      <c r="U71">
        <v>43095.87</v>
      </c>
      <c r="V71">
        <v>0.88241789999999998</v>
      </c>
      <c r="W71">
        <v>15.178599999999999</v>
      </c>
      <c r="X71">
        <v>91.97757</v>
      </c>
      <c r="Y71">
        <v>24539.040000000001</v>
      </c>
      <c r="Z71">
        <v>0.88490840000000004</v>
      </c>
      <c r="AA71">
        <v>15.65056</v>
      </c>
      <c r="AB71">
        <v>10.6044</v>
      </c>
      <c r="AC71">
        <v>2956.1379999999999</v>
      </c>
      <c r="AD71">
        <v>0.88736360000000003</v>
      </c>
      <c r="AE71">
        <v>15.59343</v>
      </c>
      <c r="AF71">
        <v>0.55049990000000004</v>
      </c>
      <c r="AG71">
        <v>155.56659999999999</v>
      </c>
      <c r="AH71">
        <v>0.88976710000000003</v>
      </c>
      <c r="AI71">
        <v>14.97386</v>
      </c>
      <c r="AJ71">
        <v>7.8274060000000006E-2</v>
      </c>
      <c r="AK71">
        <v>20.264130000000002</v>
      </c>
      <c r="AL71">
        <v>0.89205489999999998</v>
      </c>
      <c r="AM71">
        <v>14.222289999999999</v>
      </c>
      <c r="AN71" s="1">
        <v>5.8860370000000002E-2</v>
      </c>
      <c r="AO71">
        <v>14.850580000000001</v>
      </c>
      <c r="AP71">
        <v>0.89414700000000003</v>
      </c>
      <c r="AQ71">
        <v>14.02219</v>
      </c>
      <c r="AR71" s="1">
        <v>5.2354049999999999E-2</v>
      </c>
      <c r="AS71">
        <v>13.17346</v>
      </c>
      <c r="AT71">
        <v>0.89598040000000001</v>
      </c>
      <c r="AU71">
        <v>14.217280000000001</v>
      </c>
      <c r="AV71" s="1">
        <v>4.6877809999999999E-2</v>
      </c>
      <c r="AW71" s="1">
        <v>11.773199999999999</v>
      </c>
      <c r="AX71">
        <v>0.8976404</v>
      </c>
      <c r="AY71">
        <v>14.72969</v>
      </c>
      <c r="AZ71" s="1">
        <v>4.2564579999999998E-2</v>
      </c>
      <c r="BA71" s="1">
        <v>10.6662</v>
      </c>
      <c r="BB71">
        <v>0.89599459999999997</v>
      </c>
      <c r="BC71">
        <v>15.44394</v>
      </c>
      <c r="BD71" s="1">
        <v>3.9697639999999999E-2</v>
      </c>
      <c r="BE71" s="1">
        <v>9.9430409999999991</v>
      </c>
      <c r="BF71">
        <v>0.89382729999999999</v>
      </c>
      <c r="BG71">
        <v>15.83981</v>
      </c>
      <c r="BH71" s="1">
        <v>3.7452520000000003E-2</v>
      </c>
      <c r="BI71" s="1">
        <v>9.3881739999999994</v>
      </c>
      <c r="BJ71">
        <v>0.89164010000000005</v>
      </c>
      <c r="BK71">
        <v>15.83825</v>
      </c>
      <c r="BL71" s="1">
        <v>3.5079390000000002E-2</v>
      </c>
      <c r="BM71" s="1">
        <v>8.8024260000000005</v>
      </c>
      <c r="BN71">
        <v>0.88945180000000001</v>
      </c>
      <c r="BO71">
        <v>15.31668</v>
      </c>
      <c r="BP71" s="1">
        <v>3.2590609999999999E-2</v>
      </c>
      <c r="BQ71" s="1">
        <v>8.1854209999999998</v>
      </c>
      <c r="BR71">
        <v>0.88740609999999998</v>
      </c>
      <c r="BS71">
        <v>14.55109</v>
      </c>
      <c r="BT71" s="1">
        <v>3.0152180000000001E-2</v>
      </c>
      <c r="BU71" s="1">
        <v>7.5768639999999996</v>
      </c>
      <c r="BV71">
        <v>0.88491220000000004</v>
      </c>
      <c r="BW71">
        <v>14.07117</v>
      </c>
      <c r="BX71" s="1">
        <v>2.787502E-2</v>
      </c>
      <c r="BY71" s="1">
        <v>7.0113880000000002</v>
      </c>
      <c r="BZ71">
        <v>0.8815674</v>
      </c>
      <c r="CA71">
        <v>13.69393</v>
      </c>
      <c r="CB71" s="1">
        <v>2.5695320000000001E-2</v>
      </c>
      <c r="CC71" s="1">
        <v>6.4740929999999999</v>
      </c>
      <c r="CD71">
        <v>0.87712760000000001</v>
      </c>
      <c r="CE71">
        <v>13.777559999999999</v>
      </c>
      <c r="CF71" s="1">
        <v>2.4392480000000001E-2</v>
      </c>
      <c r="CG71" s="1">
        <v>6.1451510000000003</v>
      </c>
      <c r="CH71">
        <v>0.87188049999999995</v>
      </c>
      <c r="CI71">
        <v>13.88898</v>
      </c>
      <c r="CJ71" s="1">
        <v>2.6267479999999999E-2</v>
      </c>
      <c r="CK71" s="1">
        <v>6.6095990000000002</v>
      </c>
      <c r="CL71">
        <v>0.86601570000000005</v>
      </c>
      <c r="CM71">
        <v>13.88496</v>
      </c>
      <c r="CN71" s="1">
        <v>2.917318E-2</v>
      </c>
      <c r="CO71" s="1">
        <v>7.3749029999999998</v>
      </c>
      <c r="CP71">
        <v>0.85980809999999996</v>
      </c>
      <c r="CQ71">
        <v>13.66994</v>
      </c>
      <c r="CR71" s="1">
        <v>2.9887049999999998E-2</v>
      </c>
      <c r="CS71" s="1">
        <v>7.6016940000000002</v>
      </c>
      <c r="CT71">
        <v>0.85337810000000003</v>
      </c>
      <c r="CU71">
        <v>13.22636</v>
      </c>
      <c r="CV71" s="1">
        <v>2.8510839999999999E-2</v>
      </c>
      <c r="CW71" s="1">
        <v>7.2868560000000002</v>
      </c>
      <c r="CX71">
        <v>0.8466939</v>
      </c>
      <c r="CY71">
        <v>12.64176</v>
      </c>
      <c r="CZ71" s="1">
        <v>2.630443E-2</v>
      </c>
      <c r="DA71" s="1">
        <v>6.7502969999999998</v>
      </c>
      <c r="DB71">
        <v>0.83956609999999998</v>
      </c>
      <c r="DC71">
        <v>12.482810000000001</v>
      </c>
      <c r="DD71" s="1">
        <v>2.377835E-2</v>
      </c>
      <c r="DE71" s="1">
        <v>6.1269150000000003</v>
      </c>
      <c r="DF71">
        <v>0.83237720000000004</v>
      </c>
      <c r="DG71">
        <v>12.33953</v>
      </c>
      <c r="DH71" s="1">
        <v>2.132299E-2</v>
      </c>
      <c r="DI71" s="1">
        <v>5.5106479999999998</v>
      </c>
      <c r="DJ71">
        <v>0.82587160000000004</v>
      </c>
      <c r="DK71">
        <v>12.51291</v>
      </c>
      <c r="DL71" s="1">
        <v>1.9049420000000001E-2</v>
      </c>
      <c r="DM71" s="1">
        <v>4.922129</v>
      </c>
      <c r="DN71">
        <v>0.81911270000000003</v>
      </c>
      <c r="DO71">
        <v>12.73166</v>
      </c>
      <c r="DP71" s="1">
        <v>1.6925699999999998E-2</v>
      </c>
      <c r="DQ71" s="1">
        <v>4.3720340000000002</v>
      </c>
      <c r="DR71">
        <v>0.81204449999999995</v>
      </c>
      <c r="DS71">
        <v>12.87594</v>
      </c>
      <c r="DT71" s="1">
        <v>1.5008179999999999E-2</v>
      </c>
      <c r="DU71" s="1">
        <v>3.874797</v>
      </c>
      <c r="DV71">
        <v>0.80487869999999995</v>
      </c>
      <c r="DW71">
        <v>12.77501</v>
      </c>
      <c r="DX71" s="1">
        <v>1.3360739999999999E-2</v>
      </c>
      <c r="DY71" s="1">
        <v>3.446278</v>
      </c>
      <c r="DZ71">
        <v>0.79737000000000002</v>
      </c>
      <c r="EA71">
        <v>12.43411</v>
      </c>
      <c r="EB71" s="1">
        <v>1.190021E-2</v>
      </c>
      <c r="EC71" s="1">
        <v>3.0678380000000001</v>
      </c>
      <c r="ED71">
        <v>0.78961360000000003</v>
      </c>
      <c r="EE71">
        <v>12.088789999999999</v>
      </c>
      <c r="EF71" s="1">
        <v>1.050983E-2</v>
      </c>
      <c r="EG71" s="1">
        <v>2.7074340000000001</v>
      </c>
      <c r="EH71">
        <v>0.7816244</v>
      </c>
      <c r="EI71">
        <v>12.45252</v>
      </c>
      <c r="EJ71" s="1">
        <v>9.2569509999999994E-3</v>
      </c>
      <c r="EK71" s="1">
        <v>2.3820070000000002</v>
      </c>
      <c r="EL71">
        <v>0.77524470000000001</v>
      </c>
      <c r="EM71">
        <v>12.930440000000001</v>
      </c>
      <c r="EN71" s="1">
        <v>8.1541889999999992E-3</v>
      </c>
      <c r="EO71" s="1">
        <v>2.1056400000000002</v>
      </c>
      <c r="EP71">
        <v>0.76848039999999995</v>
      </c>
      <c r="EQ71">
        <v>13.604900000000001</v>
      </c>
      <c r="ER71" s="1">
        <v>7.1799719999999997E-3</v>
      </c>
      <c r="ES71" s="1">
        <v>1.8663050000000001</v>
      </c>
      <c r="ET71">
        <v>0.76173259999999998</v>
      </c>
      <c r="EU71">
        <v>14.521000000000001</v>
      </c>
      <c r="EV71" s="1">
        <v>6.3071810000000002E-3</v>
      </c>
      <c r="EW71" s="1">
        <v>1.6501110000000001</v>
      </c>
      <c r="EX71">
        <v>0.75517449999999997</v>
      </c>
      <c r="EY71">
        <v>15.16765</v>
      </c>
      <c r="EZ71" s="1">
        <v>5.528374E-3</v>
      </c>
      <c r="FA71" s="1">
        <v>1.4551149999999999</v>
      </c>
      <c r="FB71">
        <v>0.7480443</v>
      </c>
      <c r="FC71">
        <v>15.210459999999999</v>
      </c>
      <c r="FD71" s="1">
        <v>4.8462519999999997E-3</v>
      </c>
      <c r="FE71" s="1">
        <v>1.283946</v>
      </c>
      <c r="FF71">
        <v>0.7405254</v>
      </c>
      <c r="FG71">
        <v>14.858470000000001</v>
      </c>
      <c r="FH71" s="1">
        <v>4.2535619999999998E-3</v>
      </c>
      <c r="FI71" s="1">
        <v>1.135046</v>
      </c>
      <c r="FJ71">
        <v>0.73281370000000001</v>
      </c>
      <c r="FK71">
        <v>14.38222</v>
      </c>
      <c r="FL71" s="1">
        <v>3.726423E-3</v>
      </c>
      <c r="FM71" s="1">
        <v>1.0016179999999999</v>
      </c>
      <c r="FN71">
        <v>0.72548869999999999</v>
      </c>
      <c r="FO71">
        <v>14.555490000000001</v>
      </c>
      <c r="FP71" s="1">
        <v>3.2419229999999999E-3</v>
      </c>
      <c r="FQ71" s="1">
        <v>0.87759109999999996</v>
      </c>
      <c r="FR71">
        <v>0.71857959999999999</v>
      </c>
      <c r="FS71">
        <v>14.85088</v>
      </c>
      <c r="FT71" s="1">
        <v>2.7995709999999998E-3</v>
      </c>
      <c r="FU71" s="1">
        <v>0.7627292</v>
      </c>
      <c r="FV71">
        <v>0.71295169999999997</v>
      </c>
      <c r="FW71">
        <v>15.03795</v>
      </c>
      <c r="FX71" s="1">
        <v>2.4081079999999999E-3</v>
      </c>
      <c r="FY71" s="1">
        <v>0.65901140000000002</v>
      </c>
      <c r="FZ71">
        <v>0.7089242</v>
      </c>
      <c r="GA71">
        <v>15.32418</v>
      </c>
      <c r="GB71" s="1">
        <v>2.047695E-3</v>
      </c>
      <c r="GC71" s="1">
        <v>0.56195589999999995</v>
      </c>
      <c r="GD71">
        <v>0.70628590000000002</v>
      </c>
      <c r="GE71">
        <v>15.461259999999999</v>
      </c>
      <c r="GF71" s="1">
        <v>1.652066E-3</v>
      </c>
      <c r="GG71" s="1">
        <v>0.45462599999999997</v>
      </c>
      <c r="GH71">
        <v>0.70450500000000005</v>
      </c>
      <c r="GI71">
        <v>15.510389999999999</v>
      </c>
      <c r="GJ71" s="1">
        <v>1.2257240000000001E-3</v>
      </c>
      <c r="GK71" s="1">
        <v>0.33788279999999998</v>
      </c>
      <c r="GL71">
        <v>0.70317870000000005</v>
      </c>
      <c r="GM71">
        <v>15.381360000000001</v>
      </c>
      <c r="GN71" s="1">
        <v>8.6415299999999999E-4</v>
      </c>
      <c r="GO71" s="1">
        <v>0.2380188</v>
      </c>
      <c r="GP71">
        <v>0.70207679999999995</v>
      </c>
      <c r="GQ71">
        <v>15.02369</v>
      </c>
      <c r="GR71" s="1">
        <v>6.2047320000000003E-4</v>
      </c>
      <c r="GS71" s="1">
        <v>0.17028289999999999</v>
      </c>
      <c r="GT71">
        <v>0.70108910000000002</v>
      </c>
      <c r="GU71">
        <v>14.57443</v>
      </c>
      <c r="GV71" s="1">
        <v>4.7599239999999998E-4</v>
      </c>
      <c r="GW71" s="1">
        <v>0.13003110000000001</v>
      </c>
      <c r="GX71">
        <v>0.70023659999999999</v>
      </c>
      <c r="GY71">
        <v>14.47658</v>
      </c>
      <c r="GZ71" s="1">
        <v>3.920571E-4</v>
      </c>
      <c r="HA71" s="1">
        <v>0.10664170000000001</v>
      </c>
      <c r="HB71">
        <v>0.69962199999999997</v>
      </c>
      <c r="HC71">
        <v>14.240880000000001</v>
      </c>
      <c r="HD71" s="1">
        <v>3.4056979999999999E-4</v>
      </c>
      <c r="HE71" s="1">
        <v>9.2264189999999996E-2</v>
      </c>
      <c r="HF71">
        <v>0.69922359999999995</v>
      </c>
      <c r="HG71">
        <v>14.06432</v>
      </c>
      <c r="HH71" s="1">
        <v>3.0414750000000001E-4</v>
      </c>
      <c r="HI71" s="1">
        <v>8.212274E-2</v>
      </c>
      <c r="HJ71">
        <v>0.69901480000000005</v>
      </c>
      <c r="HK71">
        <v>13.674049999999999</v>
      </c>
      <c r="HL71" s="1">
        <v>2.69848E-4</v>
      </c>
      <c r="HM71" s="1">
        <v>7.2672050000000002E-2</v>
      </c>
      <c r="HN71">
        <v>0.69890010000000002</v>
      </c>
      <c r="HO71">
        <v>13.444990000000001</v>
      </c>
      <c r="HP71" s="1">
        <v>2.338869E-4</v>
      </c>
      <c r="HQ71" s="1">
        <v>6.2809619999999997E-2</v>
      </c>
      <c r="HR71">
        <v>0.69885640000000004</v>
      </c>
      <c r="HS71">
        <v>13.275679999999999</v>
      </c>
      <c r="HT71" s="1">
        <v>2.025598E-4</v>
      </c>
      <c r="HU71" s="1">
        <v>5.418477E-2</v>
      </c>
      <c r="HV71">
        <v>0.6988607</v>
      </c>
      <c r="HW71">
        <v>13.014670000000001</v>
      </c>
      <c r="HX71">
        <v>1.79755E-4</v>
      </c>
      <c r="HY71" s="1">
        <v>4.7867029999999998E-2</v>
      </c>
      <c r="HZ71">
        <v>0.69885330000000001</v>
      </c>
      <c r="IA71">
        <v>12.644</v>
      </c>
      <c r="IB71">
        <v>1.639175E-4</v>
      </c>
      <c r="IC71" s="1">
        <v>4.3457669999999997E-2</v>
      </c>
      <c r="ID71">
        <v>0.69889100000000004</v>
      </c>
      <c r="IE71">
        <v>12.523059999999999</v>
      </c>
      <c r="IF71">
        <v>1.5243550000000001E-4</v>
      </c>
      <c r="IG71" s="1">
        <v>4.0240060000000001E-2</v>
      </c>
      <c r="IH71">
        <v>0.699044</v>
      </c>
      <c r="II71">
        <v>12.573130000000001</v>
      </c>
      <c r="IJ71">
        <v>1.43471E-4</v>
      </c>
      <c r="IK71" s="1">
        <v>3.7714270000000001E-2</v>
      </c>
      <c r="IL71">
        <v>0.69922289999999998</v>
      </c>
      <c r="IM71">
        <v>12.98075</v>
      </c>
      <c r="IN71">
        <v>1.3551319999999999E-4</v>
      </c>
      <c r="IO71" s="1">
        <v>3.5496859999999998E-2</v>
      </c>
      <c r="IP71">
        <v>0.69950590000000001</v>
      </c>
      <c r="IQ71">
        <v>12.984220000000001</v>
      </c>
      <c r="IR71">
        <v>1.2674769999999999E-4</v>
      </c>
      <c r="IS71">
        <v>3.3107020000000001E-2</v>
      </c>
      <c r="IT71">
        <v>0.69979230000000003</v>
      </c>
      <c r="IU71">
        <v>12.798920000000001</v>
      </c>
      <c r="IV71">
        <v>1.170345E-4</v>
      </c>
      <c r="IW71">
        <v>3.0482820000000001E-2</v>
      </c>
      <c r="IX71">
        <v>0.70009880000000002</v>
      </c>
      <c r="IY71">
        <v>12.647919999999999</v>
      </c>
      <c r="IZ71">
        <v>1.080498E-4</v>
      </c>
      <c r="JA71">
        <v>2.8055549999999999E-2</v>
      </c>
      <c r="JB71">
        <v>0.70045170000000001</v>
      </c>
      <c r="JC71">
        <v>12.59698</v>
      </c>
      <c r="JD71">
        <v>1.0080459999999999E-4</v>
      </c>
      <c r="JE71">
        <v>2.6095739999999999E-2</v>
      </c>
      <c r="JF71">
        <v>0.70076070000000001</v>
      </c>
      <c r="JG71">
        <v>13.01394</v>
      </c>
      <c r="JH71">
        <v>9.5082680000000002E-5</v>
      </c>
      <c r="JI71">
        <v>2.4552620000000001E-2</v>
      </c>
      <c r="JJ71">
        <v>0.70103879999999996</v>
      </c>
      <c r="JK71">
        <v>13.303290000000001</v>
      </c>
      <c r="JL71">
        <v>9.0357319999999998E-5</v>
      </c>
      <c r="JM71">
        <v>2.3282029999999999E-2</v>
      </c>
      <c r="JN71">
        <v>0.70125599999999999</v>
      </c>
      <c r="JO71">
        <v>13.43802</v>
      </c>
      <c r="JP71">
        <v>8.6252529999999997E-5</v>
      </c>
      <c r="JQ71">
        <v>2.218798E-2</v>
      </c>
      <c r="JR71">
        <v>0.70137369999999999</v>
      </c>
      <c r="JS71">
        <v>13.780620000000001</v>
      </c>
      <c r="JT71">
        <v>8.2869540000000006E-5</v>
      </c>
      <c r="JU71">
        <v>2.1283750000000001E-2</v>
      </c>
      <c r="JV71">
        <v>0.70147280000000001</v>
      </c>
      <c r="JW71">
        <v>14.038449999999999</v>
      </c>
      <c r="JX71">
        <v>8.0871590000000006E-5</v>
      </c>
      <c r="JY71">
        <v>2.0736299999999999E-2</v>
      </c>
      <c r="JZ71">
        <v>0.7014861</v>
      </c>
      <c r="KA71">
        <v>13.97125</v>
      </c>
      <c r="KB71">
        <v>8.0188420000000001E-5</v>
      </c>
      <c r="KC71">
        <v>2.053582E-2</v>
      </c>
      <c r="KD71">
        <v>0.70151010000000003</v>
      </c>
      <c r="KE71">
        <v>13.725770000000001</v>
      </c>
      <c r="KF71">
        <v>7.9488949999999994E-5</v>
      </c>
      <c r="KG71">
        <v>2.0349579999999999E-2</v>
      </c>
      <c r="KH71">
        <v>0.70151470000000005</v>
      </c>
      <c r="KI71">
        <v>13.373860000000001</v>
      </c>
      <c r="KJ71">
        <v>7.7990390000000004E-5</v>
      </c>
      <c r="KK71">
        <v>1.9964050000000001E-2</v>
      </c>
      <c r="KL71">
        <v>0.70149810000000001</v>
      </c>
      <c r="KM71">
        <v>13.67116</v>
      </c>
      <c r="KN71">
        <v>7.5778920000000002E-5</v>
      </c>
      <c r="KO71">
        <v>1.9396340000000001E-2</v>
      </c>
      <c r="KP71">
        <v>0.70139660000000004</v>
      </c>
      <c r="KQ71">
        <v>14.16649</v>
      </c>
      <c r="KR71">
        <v>7.3105870000000006E-5</v>
      </c>
      <c r="KS71">
        <v>1.8715349999999999E-2</v>
      </c>
      <c r="KT71">
        <v>0.70116840000000002</v>
      </c>
      <c r="KU71">
        <v>14.729699999999999</v>
      </c>
      <c r="KV71">
        <v>7.0289220000000006E-5</v>
      </c>
      <c r="KW71">
        <v>1.7996999999999999E-2</v>
      </c>
      <c r="KX71">
        <v>0.70077920000000005</v>
      </c>
      <c r="KY71">
        <v>15.177659999999999</v>
      </c>
      <c r="KZ71">
        <v>6.7881490000000003E-5</v>
      </c>
      <c r="LA71">
        <v>1.7381130000000002E-2</v>
      </c>
      <c r="LB71">
        <v>0.70025389999999998</v>
      </c>
      <c r="LC71">
        <v>15.28016</v>
      </c>
      <c r="LD71">
        <v>6.7107999999999995E-5</v>
      </c>
      <c r="LE71">
        <v>1.7178260000000001E-2</v>
      </c>
      <c r="LF71">
        <v>0.69965569999999999</v>
      </c>
      <c r="LG71">
        <v>15.156599999999999</v>
      </c>
      <c r="LH71">
        <v>6.7992009999999996E-5</v>
      </c>
      <c r="LI71">
        <v>1.7410499999999999E-2</v>
      </c>
      <c r="LJ71">
        <v>0.69902249999999999</v>
      </c>
      <c r="LK71">
        <v>14.941079999999999</v>
      </c>
      <c r="LL71">
        <v>6.8723539999999996E-5</v>
      </c>
      <c r="LM71">
        <v>1.7621049999999999E-2</v>
      </c>
      <c r="LN71">
        <v>0.69838259999999996</v>
      </c>
      <c r="LO71">
        <v>14.664580000000001</v>
      </c>
      <c r="LP71">
        <v>6.8226659999999999E-5</v>
      </c>
      <c r="LQ71">
        <v>1.7520859999999999E-2</v>
      </c>
      <c r="LR71">
        <v>0.69773660000000004</v>
      </c>
      <c r="LS71">
        <v>14.9214</v>
      </c>
      <c r="LT71">
        <v>6.6639530000000007E-5</v>
      </c>
      <c r="LU71">
        <v>1.7137449999999999E-2</v>
      </c>
      <c r="LV71">
        <v>0.69718250000000004</v>
      </c>
      <c r="LW71">
        <v>15.159000000000001</v>
      </c>
      <c r="LX71">
        <v>6.4413140000000004E-5</v>
      </c>
      <c r="LY71">
        <v>1.6582739999999999E-2</v>
      </c>
      <c r="LZ71">
        <v>0.69670920000000003</v>
      </c>
      <c r="MA71">
        <v>15.430339999999999</v>
      </c>
      <c r="MB71">
        <v>6.1931980000000001E-5</v>
      </c>
      <c r="MC71">
        <v>1.5956649999999999E-2</v>
      </c>
      <c r="MD71">
        <v>0.69638310000000003</v>
      </c>
      <c r="ME71">
        <v>15.624129999999999</v>
      </c>
      <c r="MF71">
        <v>5.9181719999999998E-5</v>
      </c>
      <c r="MG71">
        <v>1.5260050000000001E-2</v>
      </c>
      <c r="MH71">
        <v>0.69619830000000005</v>
      </c>
      <c r="MI71">
        <v>15.631220000000001</v>
      </c>
      <c r="MJ71">
        <v>5.5409479999999997E-5</v>
      </c>
      <c r="MK71">
        <v>1.4304219999999999E-2</v>
      </c>
      <c r="ML71">
        <v>0.69609310000000002</v>
      </c>
      <c r="MM71">
        <v>15.415050000000001</v>
      </c>
      <c r="MN71">
        <v>5.0591170000000002E-5</v>
      </c>
      <c r="MO71">
        <v>1.307001E-2</v>
      </c>
      <c r="MP71">
        <v>0.6960636</v>
      </c>
      <c r="MQ71">
        <v>15.13386</v>
      </c>
      <c r="MR71">
        <v>4.5986009999999997E-5</v>
      </c>
      <c r="MS71">
        <v>1.187915E-2</v>
      </c>
      <c r="MT71">
        <v>0.69602750000000002</v>
      </c>
      <c r="MU71">
        <v>14.73568</v>
      </c>
      <c r="MV71">
        <v>4.2426119999999998E-5</v>
      </c>
      <c r="MW71">
        <v>1.095319E-2</v>
      </c>
      <c r="MX71">
        <v>0.69605600000000001</v>
      </c>
      <c r="MY71">
        <v>14.697290000000001</v>
      </c>
      <c r="MZ71">
        <v>3.9854590000000002E-5</v>
      </c>
      <c r="NA71">
        <v>1.028427E-2</v>
      </c>
      <c r="NB71">
        <v>0.69620510000000002</v>
      </c>
      <c r="NC71">
        <v>14.099270000000001</v>
      </c>
      <c r="ND71">
        <v>3.7924669999999998E-5</v>
      </c>
      <c r="NE71">
        <v>9.7801409999999991E-3</v>
      </c>
      <c r="NF71">
        <v>0.69657469999999999</v>
      </c>
      <c r="NG71">
        <v>13.96228</v>
      </c>
      <c r="NH71">
        <v>3.6343100000000001E-5</v>
      </c>
      <c r="NI71">
        <v>9.3654619999999997E-3</v>
      </c>
      <c r="NJ71">
        <v>0.69725999999999999</v>
      </c>
      <c r="NK71">
        <v>13.922420000000001</v>
      </c>
      <c r="NL71">
        <v>3.4687319999999997E-5</v>
      </c>
      <c r="NM71">
        <v>8.9349679999999997E-3</v>
      </c>
      <c r="NN71">
        <v>0.69812969999999996</v>
      </c>
      <c r="NO71">
        <v>14.022130000000001</v>
      </c>
      <c r="NP71">
        <v>3.1881429999999998E-5</v>
      </c>
      <c r="NQ71">
        <v>8.2165880000000004E-3</v>
      </c>
      <c r="NR71">
        <v>0.6990016</v>
      </c>
      <c r="NS71">
        <v>13.987730000000001</v>
      </c>
      <c r="NT71">
        <v>2.778351E-5</v>
      </c>
      <c r="NU71">
        <v>7.1607779999999996E-3</v>
      </c>
      <c r="NV71">
        <v>0.69992849999999995</v>
      </c>
      <c r="NW71">
        <v>13.779529999999999</v>
      </c>
      <c r="NX71">
        <v>2.385987E-5</v>
      </c>
      <c r="NY71">
        <v>6.1390539999999997E-3</v>
      </c>
      <c r="NZ71">
        <v>0.70091939999999997</v>
      </c>
      <c r="OA71">
        <v>13.648429999999999</v>
      </c>
      <c r="OB71">
        <v>2.1074249999999999E-5</v>
      </c>
      <c r="OC71">
        <v>5.4071019999999996E-3</v>
      </c>
      <c r="OD71">
        <v>0.70186219999999999</v>
      </c>
      <c r="OE71">
        <v>14.315770000000001</v>
      </c>
      <c r="OF71">
        <v>1.9366780000000001E-5</v>
      </c>
      <c r="OG71">
        <v>4.9557630000000002E-3</v>
      </c>
      <c r="OH71">
        <v>0.70267710000000005</v>
      </c>
      <c r="OI71">
        <v>15.16905</v>
      </c>
      <c r="OJ71">
        <v>1.8304600000000001E-5</v>
      </c>
      <c r="OK71">
        <v>4.6742340000000002E-3</v>
      </c>
    </row>
    <row r="72" spans="1:401" x14ac:dyDescent="0.35">
      <c r="A72">
        <v>75</v>
      </c>
      <c r="B72" t="s">
        <v>4</v>
      </c>
      <c r="C72" t="s">
        <v>24</v>
      </c>
      <c r="D72" t="s">
        <v>77</v>
      </c>
      <c r="E72">
        <v>879.94240000000002</v>
      </c>
      <c r="F72">
        <v>0.93611509999999998</v>
      </c>
      <c r="G72">
        <v>13.532970000000001</v>
      </c>
      <c r="H72" s="1">
        <v>3.3603849999999997E-17</v>
      </c>
      <c r="I72" s="1">
        <v>9.9984660000000001E-15</v>
      </c>
      <c r="J72">
        <v>0.93659190000000003</v>
      </c>
      <c r="K72">
        <v>13.565440000000001</v>
      </c>
      <c r="L72" s="1">
        <v>3.063567E-4</v>
      </c>
      <c r="M72" s="1">
        <v>5.5978640000000003E-2</v>
      </c>
      <c r="N72">
        <v>0.93724629999999998</v>
      </c>
      <c r="O72">
        <v>13.893560000000001</v>
      </c>
      <c r="P72">
        <v>15.18352</v>
      </c>
      <c r="Q72">
        <v>3723.9810000000002</v>
      </c>
      <c r="R72">
        <v>0.93800410000000001</v>
      </c>
      <c r="S72">
        <v>14.478070000000001</v>
      </c>
      <c r="T72">
        <v>165.75749999999999</v>
      </c>
      <c r="U72">
        <v>47347.59</v>
      </c>
      <c r="V72">
        <v>0.93881420000000004</v>
      </c>
      <c r="W72">
        <v>15.17272</v>
      </c>
      <c r="X72">
        <v>102.03700000000001</v>
      </c>
      <c r="Y72">
        <v>32137.26</v>
      </c>
      <c r="Z72">
        <v>0.93961709999999998</v>
      </c>
      <c r="AA72">
        <v>15.63138</v>
      </c>
      <c r="AB72">
        <v>12.961460000000001</v>
      </c>
      <c r="AC72">
        <v>4361.8410000000003</v>
      </c>
      <c r="AD72">
        <v>0.94038290000000002</v>
      </c>
      <c r="AE72">
        <v>15.603339999999999</v>
      </c>
      <c r="AF72">
        <v>0.6987447</v>
      </c>
      <c r="AG72">
        <v>242.46440000000001</v>
      </c>
      <c r="AH72">
        <v>0.94099169999999999</v>
      </c>
      <c r="AI72">
        <v>15.022360000000001</v>
      </c>
      <c r="AJ72">
        <v>8.3357500000000001E-2</v>
      </c>
      <c r="AK72">
        <v>25.859449999999999</v>
      </c>
      <c r="AL72">
        <v>0.94139470000000003</v>
      </c>
      <c r="AM72">
        <v>14.27983</v>
      </c>
      <c r="AN72" s="1">
        <v>5.9447899999999998E-2</v>
      </c>
      <c r="AO72">
        <v>17.63</v>
      </c>
      <c r="AP72">
        <v>0.94173019999999996</v>
      </c>
      <c r="AQ72">
        <v>14.091089999999999</v>
      </c>
      <c r="AR72" s="1">
        <v>5.2775830000000003E-2</v>
      </c>
      <c r="AS72">
        <v>15.613799999999999</v>
      </c>
      <c r="AT72">
        <v>0.94190300000000005</v>
      </c>
      <c r="AU72">
        <v>14.267289999999999</v>
      </c>
      <c r="AV72" s="1">
        <v>4.7234619999999998E-2</v>
      </c>
      <c r="AW72" s="1">
        <v>13.9628</v>
      </c>
      <c r="AX72">
        <v>0.94181590000000004</v>
      </c>
      <c r="AY72">
        <v>14.747400000000001</v>
      </c>
      <c r="AZ72" s="1">
        <v>4.2825240000000001E-2</v>
      </c>
      <c r="BA72" s="1">
        <v>12.64354</v>
      </c>
      <c r="BB72">
        <v>0.94159559999999998</v>
      </c>
      <c r="BC72">
        <v>15.44157</v>
      </c>
      <c r="BD72" s="1">
        <v>3.986307E-2</v>
      </c>
      <c r="BE72" s="1">
        <v>11.752000000000001</v>
      </c>
      <c r="BF72">
        <v>0.94139399999999995</v>
      </c>
      <c r="BG72">
        <v>15.82217</v>
      </c>
      <c r="BH72" s="1">
        <v>3.7610009999999999E-2</v>
      </c>
      <c r="BI72" s="1">
        <v>11.085129999999999</v>
      </c>
      <c r="BJ72">
        <v>0.94121250000000001</v>
      </c>
      <c r="BK72">
        <v>15.845090000000001</v>
      </c>
      <c r="BL72" s="1">
        <v>3.524965E-2</v>
      </c>
      <c r="BM72" s="1">
        <v>10.39123</v>
      </c>
      <c r="BN72">
        <v>0.94113519999999995</v>
      </c>
      <c r="BO72">
        <v>15.363580000000001</v>
      </c>
      <c r="BP72" s="1">
        <v>3.2764519999999998E-2</v>
      </c>
      <c r="BQ72" s="1">
        <v>9.6606860000000001</v>
      </c>
      <c r="BR72">
        <v>0.94124079999999999</v>
      </c>
      <c r="BS72">
        <v>14.618919999999999</v>
      </c>
      <c r="BT72" s="1">
        <v>3.031731E-2</v>
      </c>
      <c r="BU72" s="1">
        <v>8.9432639999999992</v>
      </c>
      <c r="BV72">
        <v>0.94103079999999995</v>
      </c>
      <c r="BW72">
        <v>14.148479999999999</v>
      </c>
      <c r="BX72" s="1">
        <v>2.802907E-2</v>
      </c>
      <c r="BY72" s="1">
        <v>8.2752770000000009</v>
      </c>
      <c r="BZ72">
        <v>0.94037700000000002</v>
      </c>
      <c r="CA72">
        <v>13.74591</v>
      </c>
      <c r="CB72" s="1">
        <v>2.583974E-2</v>
      </c>
      <c r="CC72" s="1">
        <v>7.6416029999999999</v>
      </c>
      <c r="CD72">
        <v>0.9393106</v>
      </c>
      <c r="CE72">
        <v>13.803890000000001</v>
      </c>
      <c r="CF72" s="1">
        <v>2.440751E-2</v>
      </c>
      <c r="CG72" s="1">
        <v>7.2119869999999997</v>
      </c>
      <c r="CH72">
        <v>0.93816100000000002</v>
      </c>
      <c r="CI72">
        <v>13.890280000000001</v>
      </c>
      <c r="CJ72" s="1">
        <v>2.604975E-2</v>
      </c>
      <c r="CK72" s="1">
        <v>7.6731550000000004</v>
      </c>
      <c r="CL72">
        <v>0.93716200000000005</v>
      </c>
      <c r="CM72">
        <v>13.88874</v>
      </c>
      <c r="CN72" s="1">
        <v>2.901606E-2</v>
      </c>
      <c r="CO72" s="1">
        <v>8.5852020000000007</v>
      </c>
      <c r="CP72">
        <v>0.93649090000000001</v>
      </c>
      <c r="CQ72">
        <v>13.690630000000001</v>
      </c>
      <c r="CR72" s="1">
        <v>2.991357E-2</v>
      </c>
      <c r="CS72" s="1">
        <v>8.9137109999999993</v>
      </c>
      <c r="CT72">
        <v>0.93618199999999996</v>
      </c>
      <c r="CU72">
        <v>13.26702</v>
      </c>
      <c r="CV72" s="1">
        <v>2.8640559999999999E-2</v>
      </c>
      <c r="CW72" s="1">
        <v>8.5808590000000002</v>
      </c>
      <c r="CX72">
        <v>0.93603539999999996</v>
      </c>
      <c r="CY72">
        <v>12.694229999999999</v>
      </c>
      <c r="CZ72" s="1">
        <v>2.647207E-2</v>
      </c>
      <c r="DA72" s="1">
        <v>7.9638489999999997</v>
      </c>
      <c r="DB72">
        <v>0.93586239999999998</v>
      </c>
      <c r="DC72">
        <v>12.550319999999999</v>
      </c>
      <c r="DD72" s="1">
        <v>2.3954090000000001E-2</v>
      </c>
      <c r="DE72" s="1">
        <v>7.2343440000000001</v>
      </c>
      <c r="DF72">
        <v>0.93761830000000002</v>
      </c>
      <c r="DG72">
        <v>12.382210000000001</v>
      </c>
      <c r="DH72" s="1">
        <v>2.1493089999999999E-2</v>
      </c>
      <c r="DI72" s="1">
        <v>6.5061159999999996</v>
      </c>
      <c r="DJ72">
        <v>0.94494160000000005</v>
      </c>
      <c r="DK72">
        <v>12.54843</v>
      </c>
      <c r="DL72" s="1">
        <v>1.920796E-2</v>
      </c>
      <c r="DM72" s="1">
        <v>5.8136789999999996</v>
      </c>
      <c r="DN72">
        <v>0.95299940000000005</v>
      </c>
      <c r="DO72">
        <v>12.75395</v>
      </c>
      <c r="DP72" s="1">
        <v>1.7072259999999999E-2</v>
      </c>
      <c r="DQ72" s="1">
        <v>5.1649539999999998</v>
      </c>
      <c r="DR72">
        <v>0.96164450000000001</v>
      </c>
      <c r="DS72">
        <v>12.87571</v>
      </c>
      <c r="DT72" s="1">
        <v>1.5137009999999999E-2</v>
      </c>
      <c r="DU72" s="1">
        <v>4.5761209999999997</v>
      </c>
      <c r="DV72">
        <v>0.97125600000000001</v>
      </c>
      <c r="DW72">
        <v>12.78247</v>
      </c>
      <c r="DX72" s="1">
        <v>1.3469739999999999E-2</v>
      </c>
      <c r="DY72" s="1">
        <v>4.0660369999999997</v>
      </c>
      <c r="DZ72">
        <v>0.98148380000000002</v>
      </c>
      <c r="EA72">
        <v>12.46428</v>
      </c>
      <c r="EB72" s="1">
        <v>1.200156E-2</v>
      </c>
      <c r="EC72" s="1">
        <v>3.6191200000000001</v>
      </c>
      <c r="ED72">
        <v>0.99249019999999999</v>
      </c>
      <c r="EE72">
        <v>12.12978</v>
      </c>
      <c r="EF72" s="1">
        <v>1.060416E-2</v>
      </c>
      <c r="EG72" s="1">
        <v>3.1939329999999999</v>
      </c>
      <c r="EH72">
        <v>1.004488</v>
      </c>
      <c r="EI72">
        <v>12.49306</v>
      </c>
      <c r="EJ72" s="1">
        <v>9.3401089999999992E-3</v>
      </c>
      <c r="EK72" s="1">
        <v>2.8078750000000001</v>
      </c>
      <c r="EL72">
        <v>1.0027079999999999</v>
      </c>
      <c r="EM72">
        <v>12.95288</v>
      </c>
      <c r="EN72" s="1">
        <v>8.2232889999999999E-3</v>
      </c>
      <c r="EO72" s="1">
        <v>2.4813589999999999</v>
      </c>
      <c r="EP72">
        <v>0.99491759999999996</v>
      </c>
      <c r="EQ72">
        <v>13.619540000000001</v>
      </c>
      <c r="ER72" s="1">
        <v>7.2419349999999997E-3</v>
      </c>
      <c r="ES72" s="1">
        <v>2.2010830000000001</v>
      </c>
      <c r="ET72">
        <v>0.98730519999999999</v>
      </c>
      <c r="EU72">
        <v>14.51426</v>
      </c>
      <c r="EV72" s="1">
        <v>6.3636170000000002E-3</v>
      </c>
      <c r="EW72" s="1">
        <v>1.9477329999999999</v>
      </c>
      <c r="EX72">
        <v>0.98017010000000004</v>
      </c>
      <c r="EY72">
        <v>15.13772</v>
      </c>
      <c r="EZ72" s="1">
        <v>5.5788779999999998E-3</v>
      </c>
      <c r="FA72" s="1">
        <v>1.7183820000000001</v>
      </c>
      <c r="FB72">
        <v>0.97237870000000004</v>
      </c>
      <c r="FC72">
        <v>15.197570000000001</v>
      </c>
      <c r="FD72" s="1">
        <v>4.8900740000000003E-3</v>
      </c>
      <c r="FE72" s="1">
        <v>1.516402</v>
      </c>
      <c r="FF72">
        <v>0.96413139999999997</v>
      </c>
      <c r="FG72">
        <v>14.885450000000001</v>
      </c>
      <c r="FH72" s="1">
        <v>4.2923650000000002E-3</v>
      </c>
      <c r="FI72" s="1">
        <v>1.3408640000000001</v>
      </c>
      <c r="FJ72">
        <v>0.95614440000000001</v>
      </c>
      <c r="FK72">
        <v>14.428190000000001</v>
      </c>
      <c r="FL72" s="1">
        <v>3.761754E-3</v>
      </c>
      <c r="FM72" s="1">
        <v>1.183619</v>
      </c>
      <c r="FN72">
        <v>0.94843909999999998</v>
      </c>
      <c r="FO72">
        <v>14.61632</v>
      </c>
      <c r="FP72" s="1">
        <v>3.275029E-3</v>
      </c>
      <c r="FQ72" s="1">
        <v>1.0382290000000001</v>
      </c>
      <c r="FR72">
        <v>0.94134600000000002</v>
      </c>
      <c r="FS72">
        <v>14.916499999999999</v>
      </c>
      <c r="FT72" s="1">
        <v>2.8298469999999999E-3</v>
      </c>
      <c r="FU72" s="1">
        <v>0.90311569999999997</v>
      </c>
      <c r="FV72">
        <v>0.9358786</v>
      </c>
      <c r="FW72">
        <v>15.1099</v>
      </c>
      <c r="FX72" s="1">
        <v>2.4352499999999999E-3</v>
      </c>
      <c r="FY72" s="1">
        <v>0.78063610000000005</v>
      </c>
      <c r="FZ72">
        <v>0.93262140000000004</v>
      </c>
      <c r="GA72">
        <v>15.373250000000001</v>
      </c>
      <c r="GB72" s="1">
        <v>2.0747209999999999E-3</v>
      </c>
      <c r="GC72" s="1">
        <v>0.66681650000000003</v>
      </c>
      <c r="GD72">
        <v>0.9310117</v>
      </c>
      <c r="GE72">
        <v>15.461790000000001</v>
      </c>
      <c r="GF72" s="1">
        <v>1.6833040000000001E-3</v>
      </c>
      <c r="GG72" s="1">
        <v>0.54297510000000004</v>
      </c>
      <c r="GH72">
        <v>0.93019589999999996</v>
      </c>
      <c r="GI72">
        <v>15.49789</v>
      </c>
      <c r="GJ72" s="1">
        <v>1.2566459999999999E-3</v>
      </c>
      <c r="GK72" s="1">
        <v>0.40665950000000001</v>
      </c>
      <c r="GL72">
        <v>0.92966059999999995</v>
      </c>
      <c r="GM72">
        <v>15.394590000000001</v>
      </c>
      <c r="GN72" s="1">
        <v>8.8761090000000003E-4</v>
      </c>
      <c r="GO72" s="1">
        <v>0.28712110000000002</v>
      </c>
      <c r="GP72">
        <v>0.92918250000000002</v>
      </c>
      <c r="GQ72">
        <v>15.06817</v>
      </c>
      <c r="GR72" s="1">
        <v>6.3517599999999999E-4</v>
      </c>
      <c r="GS72" s="1">
        <v>0.2044319</v>
      </c>
      <c r="GT72">
        <v>0.92856570000000005</v>
      </c>
      <c r="GU72">
        <v>14.65128</v>
      </c>
      <c r="GV72" s="1">
        <v>4.8453040000000003E-4</v>
      </c>
      <c r="GW72" s="1">
        <v>0.15486469999999999</v>
      </c>
      <c r="GX72">
        <v>0.92801080000000002</v>
      </c>
      <c r="GY72">
        <v>14.568160000000001</v>
      </c>
      <c r="GZ72" s="1">
        <v>3.9712010000000003E-4</v>
      </c>
      <c r="HA72" s="1">
        <v>0.12610550000000001</v>
      </c>
      <c r="HB72">
        <v>0.92763359999999995</v>
      </c>
      <c r="HC72">
        <v>14.31983</v>
      </c>
      <c r="HD72" s="1">
        <v>3.438402E-4</v>
      </c>
      <c r="HE72" s="1">
        <v>0.10857899999999999</v>
      </c>
      <c r="HF72">
        <v>0.92747760000000001</v>
      </c>
      <c r="HG72">
        <v>14.12209</v>
      </c>
      <c r="HH72" s="1">
        <v>3.0673369999999997E-4</v>
      </c>
      <c r="HI72" s="1">
        <v>9.6462329999999999E-2</v>
      </c>
      <c r="HJ72">
        <v>0.92744729999999997</v>
      </c>
      <c r="HK72">
        <v>13.7042</v>
      </c>
      <c r="HL72" s="1">
        <v>2.725572E-4</v>
      </c>
      <c r="HM72" s="1">
        <v>8.5508329999999994E-2</v>
      </c>
      <c r="HN72">
        <v>0.92749700000000002</v>
      </c>
      <c r="HO72">
        <v>13.45764</v>
      </c>
      <c r="HP72" s="1">
        <v>2.365635E-4</v>
      </c>
      <c r="HQ72" s="1">
        <v>7.4041079999999995E-2</v>
      </c>
      <c r="HR72">
        <v>0.9275873</v>
      </c>
      <c r="HS72">
        <v>13.2789</v>
      </c>
      <c r="HT72" s="1">
        <v>2.0468679999999999E-4</v>
      </c>
      <c r="HU72" s="1">
        <v>6.3799069999999999E-2</v>
      </c>
      <c r="HV72">
        <v>0.92761499999999997</v>
      </c>
      <c r="HW72">
        <v>13.03354</v>
      </c>
      <c r="HX72">
        <v>1.812509E-4</v>
      </c>
      <c r="HY72" s="1">
        <v>5.6195330000000002E-2</v>
      </c>
      <c r="HZ72">
        <v>0.92768419999999996</v>
      </c>
      <c r="IA72">
        <v>12.697710000000001</v>
      </c>
      <c r="IB72">
        <v>1.649779E-4</v>
      </c>
      <c r="IC72" s="1">
        <v>5.0886729999999998E-2</v>
      </c>
      <c r="ID72">
        <v>0.92775529999999995</v>
      </c>
      <c r="IE72">
        <v>12.588520000000001</v>
      </c>
      <c r="IF72">
        <v>1.532371E-4</v>
      </c>
      <c r="IG72" s="1">
        <v>4.7038820000000002E-2</v>
      </c>
      <c r="IH72">
        <v>0.92793400000000004</v>
      </c>
      <c r="II72">
        <v>12.61778</v>
      </c>
      <c r="IJ72">
        <v>1.44127E-4</v>
      </c>
      <c r="IK72" s="1">
        <v>4.4044119999999999E-2</v>
      </c>
      <c r="IL72">
        <v>0.92820760000000002</v>
      </c>
      <c r="IM72">
        <v>13.003590000000001</v>
      </c>
      <c r="IN72">
        <v>1.3614399999999999E-4</v>
      </c>
      <c r="IO72" s="1">
        <v>4.145385E-2</v>
      </c>
      <c r="IP72">
        <v>0.92846459999999997</v>
      </c>
      <c r="IQ72">
        <v>12.990830000000001</v>
      </c>
      <c r="IR72">
        <v>1.274697E-4</v>
      </c>
      <c r="IS72" s="1">
        <v>3.8716029999999999E-2</v>
      </c>
      <c r="IT72">
        <v>0.92884089999999997</v>
      </c>
      <c r="IU72">
        <v>12.801740000000001</v>
      </c>
      <c r="IV72">
        <v>1.177782E-4</v>
      </c>
      <c r="IW72">
        <v>3.5681070000000002E-2</v>
      </c>
      <c r="IX72">
        <v>0.92920080000000005</v>
      </c>
      <c r="IY72">
        <v>12.647399999999999</v>
      </c>
      <c r="IZ72">
        <v>1.0868710000000001E-4</v>
      </c>
      <c r="JA72">
        <v>3.2822480000000001E-2</v>
      </c>
      <c r="JB72">
        <v>0.9295137</v>
      </c>
      <c r="JC72">
        <v>12.59634</v>
      </c>
      <c r="JD72">
        <v>1.013061E-4</v>
      </c>
      <c r="JE72">
        <v>3.04935E-2</v>
      </c>
      <c r="JF72">
        <v>0.92984270000000002</v>
      </c>
      <c r="JG72">
        <v>13.041930000000001</v>
      </c>
      <c r="JH72">
        <v>9.5482839999999996E-5</v>
      </c>
      <c r="JI72">
        <v>2.8660560000000002E-2</v>
      </c>
      <c r="JJ72">
        <v>0.93013920000000005</v>
      </c>
      <c r="JK72">
        <v>13.34892</v>
      </c>
      <c r="JL72">
        <v>9.0697129999999998E-5</v>
      </c>
      <c r="JM72">
        <v>2.7161020000000001E-2</v>
      </c>
      <c r="JN72">
        <v>0.93030710000000005</v>
      </c>
      <c r="JO72">
        <v>13.48709</v>
      </c>
      <c r="JP72">
        <v>8.6546259999999999E-5</v>
      </c>
      <c r="JQ72">
        <v>2.5873770000000001E-2</v>
      </c>
      <c r="JR72">
        <v>0.93043140000000002</v>
      </c>
      <c r="JS72">
        <v>13.817769999999999</v>
      </c>
      <c r="JT72">
        <v>8.3092650000000001E-5</v>
      </c>
      <c r="JU72">
        <v>2.4797530000000002E-2</v>
      </c>
      <c r="JV72">
        <v>0.93043419999999999</v>
      </c>
      <c r="JW72">
        <v>14.036210000000001</v>
      </c>
      <c r="JX72">
        <v>8.0974119999999996E-5</v>
      </c>
      <c r="JY72">
        <v>2.4115899999999999E-2</v>
      </c>
      <c r="JZ72">
        <v>0.93045149999999999</v>
      </c>
      <c r="KA72">
        <v>13.9566</v>
      </c>
      <c r="KB72">
        <v>8.0227950000000002E-5</v>
      </c>
      <c r="KC72">
        <v>2.385578E-2</v>
      </c>
      <c r="KD72">
        <v>0.93043730000000002</v>
      </c>
      <c r="KE72">
        <v>13.73516</v>
      </c>
      <c r="KF72">
        <v>7.9564949999999998E-5</v>
      </c>
      <c r="KG72">
        <v>2.365308E-2</v>
      </c>
      <c r="KH72">
        <v>0.93043609999999999</v>
      </c>
      <c r="KI72">
        <v>13.404030000000001</v>
      </c>
      <c r="KJ72">
        <v>7.8129490000000004E-5</v>
      </c>
      <c r="KK72">
        <v>2.323105E-2</v>
      </c>
      <c r="KL72">
        <v>0.93038240000000005</v>
      </c>
      <c r="KM72">
        <v>13.719620000000001</v>
      </c>
      <c r="KN72">
        <v>7.5961020000000001E-5</v>
      </c>
      <c r="KO72">
        <v>2.258984E-2</v>
      </c>
      <c r="KP72">
        <v>0.93024870000000004</v>
      </c>
      <c r="KQ72">
        <v>14.217750000000001</v>
      </c>
      <c r="KR72">
        <v>7.3311869999999996E-5</v>
      </c>
      <c r="KS72">
        <v>2.1809820000000001E-2</v>
      </c>
      <c r="KT72">
        <v>0.92996190000000001</v>
      </c>
      <c r="KU72">
        <v>14.78792</v>
      </c>
      <c r="KV72">
        <v>7.0495169999999993E-5</v>
      </c>
      <c r="KW72">
        <v>2.0976729999999999E-2</v>
      </c>
      <c r="KX72">
        <v>0.92950670000000002</v>
      </c>
      <c r="KY72">
        <v>15.223610000000001</v>
      </c>
      <c r="KZ72">
        <v>6.8023320000000005E-5</v>
      </c>
      <c r="LA72">
        <v>2.0238570000000001E-2</v>
      </c>
      <c r="LB72">
        <v>0.92888649999999995</v>
      </c>
      <c r="LC72">
        <v>15.284879999999999</v>
      </c>
      <c r="LD72">
        <v>6.7098610000000002E-5</v>
      </c>
      <c r="LE72">
        <v>1.9944480000000001E-2</v>
      </c>
      <c r="LF72">
        <v>0.92821849999999995</v>
      </c>
      <c r="LG72">
        <v>15.144959999999999</v>
      </c>
      <c r="LH72">
        <v>6.7905680000000001E-5</v>
      </c>
      <c r="LI72">
        <v>2.0179349999999999E-2</v>
      </c>
      <c r="LJ72">
        <v>0.92751360000000005</v>
      </c>
      <c r="LK72">
        <v>14.944140000000001</v>
      </c>
      <c r="LL72">
        <v>6.8699889999999995E-5</v>
      </c>
      <c r="LM72">
        <v>2.0445680000000001E-2</v>
      </c>
      <c r="LN72">
        <v>0.92684500000000003</v>
      </c>
      <c r="LO72">
        <v>14.695970000000001</v>
      </c>
      <c r="LP72">
        <v>6.8299390000000005E-5</v>
      </c>
      <c r="LQ72">
        <v>2.0367570000000002E-2</v>
      </c>
      <c r="LR72">
        <v>0.92617570000000005</v>
      </c>
      <c r="LS72">
        <v>14.99145</v>
      </c>
      <c r="LT72">
        <v>6.6779580000000005E-5</v>
      </c>
      <c r="LU72">
        <v>1.9949080000000001E-2</v>
      </c>
      <c r="LV72">
        <v>0.92566190000000004</v>
      </c>
      <c r="LW72">
        <v>15.242190000000001</v>
      </c>
      <c r="LX72">
        <v>6.4588410000000001E-5</v>
      </c>
      <c r="LY72">
        <v>1.931861E-2</v>
      </c>
      <c r="LZ72">
        <v>0.92538569999999998</v>
      </c>
      <c r="MA72">
        <v>15.51473</v>
      </c>
      <c r="MB72">
        <v>6.2118309999999999E-5</v>
      </c>
      <c r="MC72">
        <v>1.859533E-2</v>
      </c>
      <c r="MD72">
        <v>0.92527910000000002</v>
      </c>
      <c r="ME72">
        <v>15.683389999999999</v>
      </c>
      <c r="MF72">
        <v>5.9407280000000002E-5</v>
      </c>
      <c r="MG72">
        <v>1.7799539999999999E-2</v>
      </c>
      <c r="MH72">
        <v>0.92529090000000003</v>
      </c>
      <c r="MI72">
        <v>15.64265</v>
      </c>
      <c r="MJ72">
        <v>5.5731569999999998E-5</v>
      </c>
      <c r="MK72">
        <v>1.6726680000000001E-2</v>
      </c>
      <c r="ML72">
        <v>0.92535489999999998</v>
      </c>
      <c r="MM72">
        <v>15.404820000000001</v>
      </c>
      <c r="MN72">
        <v>5.0958870000000002E-5</v>
      </c>
      <c r="MO72">
        <v>1.5314060000000001E-2</v>
      </c>
      <c r="MP72">
        <v>0.92540710000000004</v>
      </c>
      <c r="MQ72">
        <v>15.142390000000001</v>
      </c>
      <c r="MR72">
        <v>4.6300729999999997E-5</v>
      </c>
      <c r="MS72">
        <v>1.391213E-2</v>
      </c>
      <c r="MT72">
        <v>0.92546459999999997</v>
      </c>
      <c r="MU72">
        <v>14.77665</v>
      </c>
      <c r="MV72">
        <v>4.2657159999999999E-5</v>
      </c>
      <c r="MW72">
        <v>1.2803220000000001E-2</v>
      </c>
      <c r="MX72">
        <v>0.92556470000000002</v>
      </c>
      <c r="MY72">
        <v>14.77375</v>
      </c>
      <c r="MZ72">
        <v>4.002243E-5</v>
      </c>
      <c r="NA72">
        <v>1.200094E-2</v>
      </c>
      <c r="NB72">
        <v>0.92570569999999996</v>
      </c>
      <c r="NC72">
        <v>14.1875</v>
      </c>
      <c r="ND72">
        <v>3.8055659999999999E-5</v>
      </c>
      <c r="NE72">
        <v>1.1400510000000001E-2</v>
      </c>
      <c r="NF72">
        <v>0.92616960000000004</v>
      </c>
      <c r="NG72">
        <v>14.061540000000001</v>
      </c>
      <c r="NH72">
        <v>3.6456499999999999E-5</v>
      </c>
      <c r="NI72">
        <v>1.091142E-2</v>
      </c>
      <c r="NJ72">
        <v>0.92679959999999995</v>
      </c>
      <c r="NK72">
        <v>13.979430000000001</v>
      </c>
      <c r="NL72">
        <v>3.4834040000000002E-5</v>
      </c>
      <c r="NM72">
        <v>1.0423780000000001E-2</v>
      </c>
      <c r="NN72">
        <v>0.92758510000000005</v>
      </c>
      <c r="NO72">
        <v>14.02309</v>
      </c>
      <c r="NP72">
        <v>3.2142810000000001E-5</v>
      </c>
      <c r="NQ72">
        <v>9.6355899999999994E-3</v>
      </c>
      <c r="NR72">
        <v>0.92844819999999995</v>
      </c>
      <c r="NS72">
        <v>13.982049999999999</v>
      </c>
      <c r="NT72">
        <v>2.810293E-5</v>
      </c>
      <c r="NU72">
        <v>8.4361890000000002E-3</v>
      </c>
      <c r="NV72">
        <v>0.92943949999999997</v>
      </c>
      <c r="NW72">
        <v>13.78678</v>
      </c>
      <c r="NX72">
        <v>2.412229E-5</v>
      </c>
      <c r="NY72">
        <v>7.2296419999999997E-3</v>
      </c>
      <c r="NZ72">
        <v>0.93046640000000003</v>
      </c>
      <c r="OA72">
        <v>13.66999</v>
      </c>
      <c r="OB72">
        <v>2.1244829999999999E-5</v>
      </c>
      <c r="OC72">
        <v>6.3440359999999999E-3</v>
      </c>
      <c r="OD72">
        <v>0.93141629999999997</v>
      </c>
      <c r="OE72">
        <v>14.351660000000001</v>
      </c>
      <c r="OF72">
        <v>1.946959E-5</v>
      </c>
      <c r="OG72">
        <v>5.7928850000000002E-3</v>
      </c>
      <c r="OH72">
        <v>0.93217159999999999</v>
      </c>
      <c r="OI72">
        <v>15.21393</v>
      </c>
      <c r="OJ72">
        <v>1.8372E-5</v>
      </c>
      <c r="OK72">
        <v>5.4519540000000002E-3</v>
      </c>
    </row>
    <row r="73" spans="1:401" x14ac:dyDescent="0.35">
      <c r="A73">
        <v>76</v>
      </c>
      <c r="B73" t="s">
        <v>4</v>
      </c>
      <c r="C73" t="s">
        <v>24</v>
      </c>
      <c r="D73" t="s">
        <v>78</v>
      </c>
      <c r="E73">
        <v>780.3886</v>
      </c>
      <c r="F73">
        <v>0.8991323</v>
      </c>
      <c r="G73">
        <v>13.603540000000001</v>
      </c>
      <c r="H73" s="1">
        <v>3.9775759999999997E-18</v>
      </c>
      <c r="I73" s="1">
        <v>1.3948660000000001E-15</v>
      </c>
      <c r="J73">
        <v>0.89939309999999995</v>
      </c>
      <c r="K73">
        <v>13.637409999999999</v>
      </c>
      <c r="L73" s="1">
        <v>2.3120829999999999E-5</v>
      </c>
      <c r="M73" s="1">
        <v>8.1490509999999992E-3</v>
      </c>
      <c r="N73">
        <v>0.89986969999999999</v>
      </c>
      <c r="O73">
        <v>13.922779999999999</v>
      </c>
      <c r="P73">
        <v>10.07832</v>
      </c>
      <c r="Q73">
        <v>2650.6590000000001</v>
      </c>
      <c r="R73">
        <v>0.90051170000000003</v>
      </c>
      <c r="S73">
        <v>14.48137</v>
      </c>
      <c r="T73">
        <v>152.84389999999999</v>
      </c>
      <c r="U73">
        <v>49517.66</v>
      </c>
      <c r="V73">
        <v>0.90114830000000001</v>
      </c>
      <c r="W73">
        <v>15.15835</v>
      </c>
      <c r="X73">
        <v>115.77679999999999</v>
      </c>
      <c r="Y73">
        <v>43785.36</v>
      </c>
      <c r="Z73">
        <v>0.90185919999999997</v>
      </c>
      <c r="AA73">
        <v>15.603400000000001</v>
      </c>
      <c r="AB73">
        <v>17.10324</v>
      </c>
      <c r="AC73">
        <v>7303.451</v>
      </c>
      <c r="AD73">
        <v>0.90252169999999998</v>
      </c>
      <c r="AE73">
        <v>15.61082</v>
      </c>
      <c r="AF73">
        <v>1.0064649999999999</v>
      </c>
      <c r="AG73">
        <v>467.29349999999999</v>
      </c>
      <c r="AH73">
        <v>0.90299980000000002</v>
      </c>
      <c r="AI73">
        <v>15.09247</v>
      </c>
      <c r="AJ73">
        <v>9.5196210000000003E-2</v>
      </c>
      <c r="AK73">
        <v>38.260460000000002</v>
      </c>
      <c r="AL73">
        <v>0.90330359999999998</v>
      </c>
      <c r="AM73">
        <v>14.361219999999999</v>
      </c>
      <c r="AN73" s="1">
        <v>6.0430820000000003E-2</v>
      </c>
      <c r="AO73">
        <v>21.426939999999998</v>
      </c>
      <c r="AP73">
        <v>0.90361840000000004</v>
      </c>
      <c r="AQ73">
        <v>14.182740000000001</v>
      </c>
      <c r="AR73" s="1">
        <v>5.336631E-2</v>
      </c>
      <c r="AS73">
        <v>18.784320000000001</v>
      </c>
      <c r="AT73">
        <v>0.90378259999999999</v>
      </c>
      <c r="AU73">
        <v>14.33432</v>
      </c>
      <c r="AV73" s="1">
        <v>4.7734409999999998E-2</v>
      </c>
      <c r="AW73" s="1">
        <v>16.79494</v>
      </c>
      <c r="AX73">
        <v>0.90363709999999997</v>
      </c>
      <c r="AY73">
        <v>14.7666</v>
      </c>
      <c r="AZ73" s="1">
        <v>4.3196110000000003E-2</v>
      </c>
      <c r="BA73" s="1">
        <v>15.184469999999999</v>
      </c>
      <c r="BB73">
        <v>0.90340810000000005</v>
      </c>
      <c r="BC73">
        <v>15.431480000000001</v>
      </c>
      <c r="BD73" s="1">
        <v>4.010122E-2</v>
      </c>
      <c r="BE73" s="1">
        <v>14.074780000000001</v>
      </c>
      <c r="BF73">
        <v>0.90315590000000001</v>
      </c>
      <c r="BG73">
        <v>15.79731</v>
      </c>
      <c r="BH73" s="1">
        <v>3.7827270000000003E-2</v>
      </c>
      <c r="BI73" s="1">
        <v>13.27922</v>
      </c>
      <c r="BJ73">
        <v>0.9029201</v>
      </c>
      <c r="BK73">
        <v>15.84797</v>
      </c>
      <c r="BL73" s="1">
        <v>3.5484769999999999E-2</v>
      </c>
      <c r="BM73" s="1">
        <v>12.47106</v>
      </c>
      <c r="BN73">
        <v>0.90230869999999996</v>
      </c>
      <c r="BO73">
        <v>15.43046</v>
      </c>
      <c r="BP73" s="1">
        <v>3.3004810000000002E-2</v>
      </c>
      <c r="BQ73" s="1">
        <v>11.612869999999999</v>
      </c>
      <c r="BR73">
        <v>0.90059339999999999</v>
      </c>
      <c r="BS73">
        <v>14.715619999999999</v>
      </c>
      <c r="BT73" s="1">
        <v>3.0547250000000001E-2</v>
      </c>
      <c r="BU73" s="1">
        <v>10.76174</v>
      </c>
      <c r="BV73">
        <v>0.89847549999999998</v>
      </c>
      <c r="BW73">
        <v>14.254720000000001</v>
      </c>
      <c r="BX73" s="1">
        <v>2.8242969999999999E-2</v>
      </c>
      <c r="BY73" s="1">
        <v>9.9654330000000009</v>
      </c>
      <c r="BZ73">
        <v>0.89547209999999999</v>
      </c>
      <c r="CA73">
        <v>13.823589999999999</v>
      </c>
      <c r="CB73" s="1">
        <v>2.6041970000000001E-2</v>
      </c>
      <c r="CC73" s="1">
        <v>9.2131679999999996</v>
      </c>
      <c r="CD73">
        <v>0.89145200000000002</v>
      </c>
      <c r="CE73">
        <v>13.83887</v>
      </c>
      <c r="CF73" s="1">
        <v>2.444615E-2</v>
      </c>
      <c r="CG73" s="1">
        <v>8.6472789999999993</v>
      </c>
      <c r="CH73">
        <v>0.88666420000000001</v>
      </c>
      <c r="CI73">
        <v>13.896269999999999</v>
      </c>
      <c r="CJ73" s="1">
        <v>2.5755009999999998E-2</v>
      </c>
      <c r="CK73" s="1">
        <v>9.0578880000000002</v>
      </c>
      <c r="CL73">
        <v>0.88143830000000001</v>
      </c>
      <c r="CM73">
        <v>13.89302</v>
      </c>
      <c r="CN73" s="1">
        <v>2.8762280000000001E-2</v>
      </c>
      <c r="CO73" s="1">
        <v>10.168469999999999</v>
      </c>
      <c r="CP73">
        <v>0.87606729999999999</v>
      </c>
      <c r="CQ73">
        <v>13.72316</v>
      </c>
      <c r="CR73" s="1">
        <v>2.9917679999999999E-2</v>
      </c>
      <c r="CS73" s="1">
        <v>10.678660000000001</v>
      </c>
      <c r="CT73">
        <v>0.87063489999999999</v>
      </c>
      <c r="CU73">
        <v>13.33009</v>
      </c>
      <c r="CV73" s="1">
        <v>2.8808629999999998E-2</v>
      </c>
      <c r="CW73" s="1">
        <v>10.35712</v>
      </c>
      <c r="CX73">
        <v>0.86507060000000002</v>
      </c>
      <c r="CY73">
        <v>12.773429999999999</v>
      </c>
      <c r="CZ73" s="1">
        <v>2.6700890000000001E-2</v>
      </c>
      <c r="DA73" s="1">
        <v>9.6442770000000007</v>
      </c>
      <c r="DB73">
        <v>0.85928490000000002</v>
      </c>
      <c r="DC73">
        <v>12.635490000000001</v>
      </c>
      <c r="DD73" s="1">
        <v>2.420303E-2</v>
      </c>
      <c r="DE73" s="1">
        <v>8.7776119999999995</v>
      </c>
      <c r="DF73">
        <v>0.8538232</v>
      </c>
      <c r="DG73">
        <v>12.43995</v>
      </c>
      <c r="DH73" s="1">
        <v>2.173135E-2</v>
      </c>
      <c r="DI73" s="1">
        <v>7.8983970000000001</v>
      </c>
      <c r="DJ73">
        <v>0.84778679999999995</v>
      </c>
      <c r="DK73">
        <v>12.58465</v>
      </c>
      <c r="DL73" s="1">
        <v>1.9433140000000002E-2</v>
      </c>
      <c r="DM73" s="1">
        <v>7.0794050000000004</v>
      </c>
      <c r="DN73">
        <v>0.84182259999999998</v>
      </c>
      <c r="DO73">
        <v>12.776870000000001</v>
      </c>
      <c r="DP73" s="1">
        <v>1.7282860000000001E-2</v>
      </c>
      <c r="DQ73" s="1">
        <v>6.308414</v>
      </c>
      <c r="DR73">
        <v>0.8355766</v>
      </c>
      <c r="DS73">
        <v>12.876060000000001</v>
      </c>
      <c r="DT73" s="1">
        <v>1.532419E-2</v>
      </c>
      <c r="DU73" s="1">
        <v>5.6026379999999998</v>
      </c>
      <c r="DV73">
        <v>0.82953270000000001</v>
      </c>
      <c r="DW73">
        <v>12.783250000000001</v>
      </c>
      <c r="DX73" s="1">
        <v>1.362645E-2</v>
      </c>
      <c r="DY73" s="1">
        <v>5.0159149999999997</v>
      </c>
      <c r="DZ73">
        <v>0.82323599999999997</v>
      </c>
      <c r="EA73">
        <v>12.49863</v>
      </c>
      <c r="EB73" s="1">
        <v>1.2146550000000001E-2</v>
      </c>
      <c r="EC73" s="1">
        <v>4.5074370000000004</v>
      </c>
      <c r="ED73">
        <v>0.81687050000000005</v>
      </c>
      <c r="EE73">
        <v>12.17431</v>
      </c>
      <c r="EF73" s="1">
        <v>1.074135E-2</v>
      </c>
      <c r="EG73" s="1">
        <v>4.0200560000000003</v>
      </c>
      <c r="EH73">
        <v>0.81051819999999997</v>
      </c>
      <c r="EI73">
        <v>12.532920000000001</v>
      </c>
      <c r="EJ73" s="1">
        <v>9.4628000000000004E-3</v>
      </c>
      <c r="EK73" s="1">
        <v>3.569925</v>
      </c>
      <c r="EL73">
        <v>0.80354479999999995</v>
      </c>
      <c r="EM73">
        <v>12.98063</v>
      </c>
      <c r="EN73" s="1">
        <v>8.3261050000000003E-3</v>
      </c>
      <c r="EO73" s="1">
        <v>3.1659929999999998</v>
      </c>
      <c r="EP73">
        <v>0.79566190000000003</v>
      </c>
      <c r="EQ73">
        <v>13.63213</v>
      </c>
      <c r="ER73" s="1">
        <v>7.3339390000000003E-3</v>
      </c>
      <c r="ES73" s="1">
        <v>2.813221</v>
      </c>
      <c r="ET73">
        <v>0.78811169999999997</v>
      </c>
      <c r="EU73">
        <v>14.499040000000001</v>
      </c>
      <c r="EV73" s="1">
        <v>6.4477969999999999E-3</v>
      </c>
      <c r="EW73" s="1">
        <v>2.494488</v>
      </c>
      <c r="EX73">
        <v>0.78102559999999999</v>
      </c>
      <c r="EY73">
        <v>15.09746</v>
      </c>
      <c r="EZ73" s="1">
        <v>5.6546060000000004E-3</v>
      </c>
      <c r="FA73" s="1">
        <v>2.2052900000000002</v>
      </c>
      <c r="FB73">
        <v>0.77338499999999999</v>
      </c>
      <c r="FC73">
        <v>15.176500000000001</v>
      </c>
      <c r="FD73" s="1">
        <v>4.9561049999999997E-3</v>
      </c>
      <c r="FE73" s="1">
        <v>1.949311</v>
      </c>
      <c r="FF73">
        <v>0.76539550000000001</v>
      </c>
      <c r="FG73">
        <v>14.922599999999999</v>
      </c>
      <c r="FH73" s="1">
        <v>4.3506059999999999E-3</v>
      </c>
      <c r="FI73" s="1">
        <v>1.726691</v>
      </c>
      <c r="FJ73">
        <v>0.75763469999999999</v>
      </c>
      <c r="FK73">
        <v>14.49009</v>
      </c>
      <c r="FL73" s="1">
        <v>3.8149640000000001E-3</v>
      </c>
      <c r="FM73" s="1">
        <v>1.527822</v>
      </c>
      <c r="FN73">
        <v>0.7498186</v>
      </c>
      <c r="FO73">
        <v>14.691689999999999</v>
      </c>
      <c r="FP73" s="1">
        <v>3.325012E-3</v>
      </c>
      <c r="FQ73" s="1">
        <v>1.344314</v>
      </c>
      <c r="FR73">
        <v>0.74266480000000001</v>
      </c>
      <c r="FS73">
        <v>14.99811</v>
      </c>
      <c r="FT73" s="1">
        <v>2.8761049999999999E-3</v>
      </c>
      <c r="FU73" s="1">
        <v>1.17292</v>
      </c>
      <c r="FV73">
        <v>0.73716649999999995</v>
      </c>
      <c r="FW73">
        <v>15.20271</v>
      </c>
      <c r="FX73" s="1">
        <v>2.4772969999999998E-3</v>
      </c>
      <c r="FY73" s="1">
        <v>1.016583</v>
      </c>
      <c r="FZ73">
        <v>0.73391580000000001</v>
      </c>
      <c r="GA73">
        <v>15.44448</v>
      </c>
      <c r="GB73" s="1">
        <v>2.1164119999999998E-3</v>
      </c>
      <c r="GC73" s="1">
        <v>0.87212599999999996</v>
      </c>
      <c r="GD73">
        <v>0.73230580000000001</v>
      </c>
      <c r="GE73">
        <v>15.472329999999999</v>
      </c>
      <c r="GF73" s="1">
        <v>1.731792E-3</v>
      </c>
      <c r="GG73" s="1">
        <v>0.71790980000000004</v>
      </c>
      <c r="GH73">
        <v>0.73156390000000004</v>
      </c>
      <c r="GI73">
        <v>15.480409999999999</v>
      </c>
      <c r="GJ73" s="1">
        <v>1.306279E-3</v>
      </c>
      <c r="GK73" s="1">
        <v>0.54513310000000004</v>
      </c>
      <c r="GL73">
        <v>0.73112480000000002</v>
      </c>
      <c r="GM73">
        <v>15.40995</v>
      </c>
      <c r="GN73" s="1">
        <v>9.2649789999999996E-4</v>
      </c>
      <c r="GO73" s="1">
        <v>0.3874534</v>
      </c>
      <c r="GP73">
        <v>0.7307323</v>
      </c>
      <c r="GQ73">
        <v>15.127549999999999</v>
      </c>
      <c r="GR73" s="1">
        <v>6.6002910000000005E-4</v>
      </c>
      <c r="GS73" s="1">
        <v>0.27464870000000002</v>
      </c>
      <c r="GT73">
        <v>0.73022830000000005</v>
      </c>
      <c r="GU73">
        <v>14.75235</v>
      </c>
      <c r="GV73" s="1">
        <v>4.9903260000000004E-4</v>
      </c>
      <c r="GW73" s="1">
        <v>0.2058247</v>
      </c>
      <c r="GX73">
        <v>0.72976850000000004</v>
      </c>
      <c r="GY73">
        <v>14.691470000000001</v>
      </c>
      <c r="GZ73" s="1">
        <v>4.0567149999999998E-4</v>
      </c>
      <c r="HA73" s="1">
        <v>0.16587250000000001</v>
      </c>
      <c r="HB73">
        <v>0.72944589999999998</v>
      </c>
      <c r="HC73">
        <v>14.43027</v>
      </c>
      <c r="HD73" s="1">
        <v>3.4928900000000002E-4</v>
      </c>
      <c r="HE73" s="1">
        <v>0.14179069999999999</v>
      </c>
      <c r="HF73">
        <v>0.72929999999999995</v>
      </c>
      <c r="HG73">
        <v>14.210369999999999</v>
      </c>
      <c r="HH73" s="1">
        <v>3.1090760000000001E-4</v>
      </c>
      <c r="HI73" s="1">
        <v>0.12557399999999999</v>
      </c>
      <c r="HJ73">
        <v>0.72931100000000004</v>
      </c>
      <c r="HK73">
        <v>13.75498</v>
      </c>
      <c r="HL73" s="1">
        <v>2.7683509999999999E-4</v>
      </c>
      <c r="HM73" s="1">
        <v>0.1115617</v>
      </c>
      <c r="HN73">
        <v>0.72938360000000002</v>
      </c>
      <c r="HO73">
        <v>13.48053</v>
      </c>
      <c r="HP73" s="1">
        <v>2.408799E-4</v>
      </c>
      <c r="HQ73" s="1">
        <v>9.692916E-2</v>
      </c>
      <c r="HR73">
        <v>0.72946230000000001</v>
      </c>
      <c r="HS73">
        <v>13.287229999999999</v>
      </c>
      <c r="HT73" s="1">
        <v>2.0820260000000001E-4</v>
      </c>
      <c r="HU73" s="1">
        <v>8.3449609999999994E-2</v>
      </c>
      <c r="HV73">
        <v>0.72952740000000005</v>
      </c>
      <c r="HW73">
        <v>13.058210000000001</v>
      </c>
      <c r="HX73">
        <v>1.837455E-4</v>
      </c>
      <c r="HY73" s="1">
        <v>7.3202619999999996E-2</v>
      </c>
      <c r="HZ73">
        <v>0.7296028</v>
      </c>
      <c r="IA73">
        <v>12.767340000000001</v>
      </c>
      <c r="IB73">
        <v>1.6673980000000001E-4</v>
      </c>
      <c r="IC73" s="1">
        <v>6.602748E-2</v>
      </c>
      <c r="ID73">
        <v>0.72968500000000003</v>
      </c>
      <c r="IE73">
        <v>12.67534</v>
      </c>
      <c r="IF73">
        <v>1.545587E-4</v>
      </c>
      <c r="IG73" s="1">
        <v>6.0870689999999998E-2</v>
      </c>
      <c r="IH73">
        <v>0.72983350000000002</v>
      </c>
      <c r="II73">
        <v>12.679180000000001</v>
      </c>
      <c r="IJ73">
        <v>1.4519620000000001E-4</v>
      </c>
      <c r="IK73" s="1">
        <v>5.6902769999999998E-2</v>
      </c>
      <c r="IL73">
        <v>0.73008229999999996</v>
      </c>
      <c r="IM73">
        <v>13.03213</v>
      </c>
      <c r="IN73">
        <v>1.3714740000000001E-4</v>
      </c>
      <c r="IO73" s="1">
        <v>5.3543979999999998E-2</v>
      </c>
      <c r="IP73">
        <v>0.73036210000000001</v>
      </c>
      <c r="IQ73">
        <v>13.004250000000001</v>
      </c>
      <c r="IR73">
        <v>1.286095E-4</v>
      </c>
      <c r="IS73" s="1">
        <v>5.0094769999999997E-2</v>
      </c>
      <c r="IT73">
        <v>0.73067000000000004</v>
      </c>
      <c r="IU73">
        <v>12.8078</v>
      </c>
      <c r="IV73">
        <v>1.1897520000000001E-4</v>
      </c>
      <c r="IW73">
        <v>4.624371E-2</v>
      </c>
      <c r="IX73">
        <v>0.730985</v>
      </c>
      <c r="IY73">
        <v>12.64954</v>
      </c>
      <c r="IZ73">
        <v>1.097326E-4</v>
      </c>
      <c r="JA73">
        <v>4.251684E-2</v>
      </c>
      <c r="JB73">
        <v>0.7312921</v>
      </c>
      <c r="JC73">
        <v>12.59212</v>
      </c>
      <c r="JD73">
        <v>1.021333E-4</v>
      </c>
      <c r="JE73">
        <v>3.9426990000000002E-2</v>
      </c>
      <c r="JF73">
        <v>0.731603</v>
      </c>
      <c r="JG73">
        <v>13.06649</v>
      </c>
      <c r="JH73">
        <v>9.6140569999999997E-5</v>
      </c>
      <c r="JI73">
        <v>3.6994249999999999E-2</v>
      </c>
      <c r="JJ73">
        <v>0.73186309999999999</v>
      </c>
      <c r="JK73">
        <v>13.40349</v>
      </c>
      <c r="JL73">
        <v>9.1251209999999999E-5</v>
      </c>
      <c r="JM73">
        <v>3.5021009999999998E-2</v>
      </c>
      <c r="JN73">
        <v>0.73201950000000005</v>
      </c>
      <c r="JO73">
        <v>13.548109999999999</v>
      </c>
      <c r="JP73">
        <v>8.7025840000000006E-5</v>
      </c>
      <c r="JQ73">
        <v>3.3335820000000002E-2</v>
      </c>
      <c r="JR73">
        <v>0.73210719999999996</v>
      </c>
      <c r="JS73">
        <v>13.865679999999999</v>
      </c>
      <c r="JT73">
        <v>8.3467330000000002E-5</v>
      </c>
      <c r="JU73">
        <v>3.1910279999999999E-2</v>
      </c>
      <c r="JV73">
        <v>0.73210989999999998</v>
      </c>
      <c r="JW73">
        <v>14.03914</v>
      </c>
      <c r="JX73">
        <v>8.1159670000000006E-5</v>
      </c>
      <c r="JY73">
        <v>3.0948969999999999E-2</v>
      </c>
      <c r="JZ73">
        <v>0.73211179999999998</v>
      </c>
      <c r="KA73">
        <v>13.936500000000001</v>
      </c>
      <c r="KB73">
        <v>8.0294990000000002E-5</v>
      </c>
      <c r="KC73">
        <v>3.0553199999999999E-2</v>
      </c>
      <c r="KD73">
        <v>0.73210260000000005</v>
      </c>
      <c r="KE73">
        <v>13.7477</v>
      </c>
      <c r="KF73">
        <v>7.9675929999999996E-5</v>
      </c>
      <c r="KG73">
        <v>3.0308930000000001E-2</v>
      </c>
      <c r="KH73">
        <v>0.73209230000000003</v>
      </c>
      <c r="KI73">
        <v>13.443070000000001</v>
      </c>
      <c r="KJ73">
        <v>7.8341020000000002E-5</v>
      </c>
      <c r="KK73">
        <v>2.98169E-2</v>
      </c>
      <c r="KL73">
        <v>0.73206879999999996</v>
      </c>
      <c r="KM73">
        <v>13.77495</v>
      </c>
      <c r="KN73">
        <v>7.6245630000000003E-5</v>
      </c>
      <c r="KO73">
        <v>2.9032180000000001E-2</v>
      </c>
      <c r="KP73">
        <v>0.73191919999999999</v>
      </c>
      <c r="KQ73">
        <v>14.277749999999999</v>
      </c>
      <c r="KR73">
        <v>7.3636840000000002E-5</v>
      </c>
      <c r="KS73">
        <v>2.805504E-2</v>
      </c>
      <c r="KT73">
        <v>0.73166600000000004</v>
      </c>
      <c r="KU73">
        <v>14.85716</v>
      </c>
      <c r="KV73">
        <v>7.0824529999999995E-5</v>
      </c>
      <c r="KW73">
        <v>2.699416E-2</v>
      </c>
      <c r="KX73">
        <v>0.73123009999999999</v>
      </c>
      <c r="KY73">
        <v>15.28416</v>
      </c>
      <c r="KZ73">
        <v>6.8265569999999997E-5</v>
      </c>
      <c r="LA73">
        <v>2.6015859999999998E-2</v>
      </c>
      <c r="LB73">
        <v>0.73066790000000004</v>
      </c>
      <c r="LC73">
        <v>15.30081</v>
      </c>
      <c r="LD73">
        <v>6.7105250000000006E-5</v>
      </c>
      <c r="LE73">
        <v>2.5532260000000001E-2</v>
      </c>
      <c r="LF73">
        <v>0.73003720000000005</v>
      </c>
      <c r="LG73">
        <v>15.131640000000001</v>
      </c>
      <c r="LH73">
        <v>6.7767780000000004E-5</v>
      </c>
      <c r="LI73">
        <v>2.575906E-2</v>
      </c>
      <c r="LJ73">
        <v>0.72943159999999996</v>
      </c>
      <c r="LK73">
        <v>14.94919</v>
      </c>
      <c r="LL73">
        <v>6.8642349999999995E-5</v>
      </c>
      <c r="LM73">
        <v>2.6132590000000001E-2</v>
      </c>
      <c r="LN73">
        <v>0.72879050000000001</v>
      </c>
      <c r="LO73">
        <v>14.73203</v>
      </c>
      <c r="LP73">
        <v>6.839445E-5</v>
      </c>
      <c r="LQ73">
        <v>2.6108289999999999E-2</v>
      </c>
      <c r="LR73">
        <v>0.72819659999999997</v>
      </c>
      <c r="LS73">
        <v>15.073270000000001</v>
      </c>
      <c r="LT73">
        <v>6.6988800000000005E-5</v>
      </c>
      <c r="LU73">
        <v>2.56324E-2</v>
      </c>
      <c r="LV73">
        <v>0.72771079999999999</v>
      </c>
      <c r="LW73">
        <v>15.34756</v>
      </c>
      <c r="LX73">
        <v>6.4859409999999998E-5</v>
      </c>
      <c r="LY73">
        <v>2.486037E-2</v>
      </c>
      <c r="LZ73">
        <v>0.72732140000000001</v>
      </c>
      <c r="MA73">
        <v>15.62609</v>
      </c>
      <c r="MB73">
        <v>6.2411730000000006E-5</v>
      </c>
      <c r="MC73">
        <v>2.394932E-2</v>
      </c>
      <c r="MD73">
        <v>0.72711689999999995</v>
      </c>
      <c r="ME73">
        <v>15.76723</v>
      </c>
      <c r="MF73">
        <v>5.9754650000000002E-5</v>
      </c>
      <c r="MG73">
        <v>2.295552E-2</v>
      </c>
      <c r="MH73">
        <v>0.72705580000000003</v>
      </c>
      <c r="MI73">
        <v>15.670730000000001</v>
      </c>
      <c r="MJ73">
        <v>5.6227419999999998E-5</v>
      </c>
      <c r="MK73">
        <v>2.1651730000000001E-2</v>
      </c>
      <c r="ML73">
        <v>0.72703510000000005</v>
      </c>
      <c r="MM73">
        <v>15.395009999999999</v>
      </c>
      <c r="MN73">
        <v>5.1545239999999998E-5</v>
      </c>
      <c r="MO73">
        <v>1.9893279999999999E-2</v>
      </c>
      <c r="MP73">
        <v>0.72705969999999998</v>
      </c>
      <c r="MQ73">
        <v>15.154199999999999</v>
      </c>
      <c r="MR73">
        <v>4.6817390000000003E-5</v>
      </c>
      <c r="MS73">
        <v>1.8070570000000001E-2</v>
      </c>
      <c r="MT73">
        <v>0.72710560000000002</v>
      </c>
      <c r="MU73">
        <v>14.827260000000001</v>
      </c>
      <c r="MV73">
        <v>4.3040980000000002E-5</v>
      </c>
      <c r="MW73">
        <v>1.658741E-2</v>
      </c>
      <c r="MX73">
        <v>0.7271436</v>
      </c>
      <c r="MY73">
        <v>14.87415</v>
      </c>
      <c r="MZ73">
        <v>4.0300560000000002E-5</v>
      </c>
      <c r="NA73">
        <v>1.5507760000000001E-2</v>
      </c>
      <c r="NB73">
        <v>0.72731920000000005</v>
      </c>
      <c r="NC73">
        <v>14.31245</v>
      </c>
      <c r="ND73">
        <v>3.8271240000000003E-5</v>
      </c>
      <c r="NE73">
        <v>1.4706469999999999E-2</v>
      </c>
      <c r="NF73">
        <v>0.72776110000000005</v>
      </c>
      <c r="NG73">
        <v>14.194789999999999</v>
      </c>
      <c r="NH73">
        <v>3.6640929999999999E-5</v>
      </c>
      <c r="NI73">
        <v>1.4063030000000001E-2</v>
      </c>
      <c r="NJ73">
        <v>0.72843210000000003</v>
      </c>
      <c r="NK73">
        <v>14.067869999999999</v>
      </c>
      <c r="NL73">
        <v>3.5057279999999999E-5</v>
      </c>
      <c r="NM73">
        <v>1.345062E-2</v>
      </c>
      <c r="NN73">
        <v>0.72929060000000001</v>
      </c>
      <c r="NO73">
        <v>14.03288</v>
      </c>
      <c r="NP73">
        <v>3.2539890000000003E-5</v>
      </c>
      <c r="NQ73">
        <v>1.2518069999999999E-2</v>
      </c>
      <c r="NR73">
        <v>0.73024610000000001</v>
      </c>
      <c r="NS73">
        <v>13.974069999999999</v>
      </c>
      <c r="NT73">
        <v>2.8613479999999998E-5</v>
      </c>
      <c r="NU73">
        <v>1.104136E-2</v>
      </c>
      <c r="NV73">
        <v>0.73123289999999996</v>
      </c>
      <c r="NW73">
        <v>13.79665</v>
      </c>
      <c r="NX73">
        <v>2.455803E-5</v>
      </c>
      <c r="NY73">
        <v>9.4659500000000008E-3</v>
      </c>
      <c r="NZ73">
        <v>0.73219259999999997</v>
      </c>
      <c r="OA73">
        <v>13.693619999999999</v>
      </c>
      <c r="OB73">
        <v>2.1535160000000001E-5</v>
      </c>
      <c r="OC73">
        <v>8.2622749999999995E-3</v>
      </c>
      <c r="OD73">
        <v>0.73307990000000001</v>
      </c>
      <c r="OE73">
        <v>14.388159999999999</v>
      </c>
      <c r="OF73">
        <v>1.9645569999999998E-5</v>
      </c>
      <c r="OG73">
        <v>7.4987539999999998E-3</v>
      </c>
      <c r="OH73">
        <v>0.73378520000000003</v>
      </c>
      <c r="OI73">
        <v>15.261520000000001</v>
      </c>
      <c r="OJ73">
        <v>1.8485759999999999E-5</v>
      </c>
      <c r="OK73">
        <v>7.0298979999999997E-3</v>
      </c>
    </row>
    <row r="74" spans="1:401" x14ac:dyDescent="0.35">
      <c r="A74">
        <v>77</v>
      </c>
      <c r="B74" t="s">
        <v>4</v>
      </c>
      <c r="C74" t="s">
        <v>24</v>
      </c>
      <c r="D74" t="s">
        <v>79</v>
      </c>
      <c r="E74">
        <v>748.07979999999998</v>
      </c>
      <c r="F74">
        <v>0.56804730000000003</v>
      </c>
      <c r="G74">
        <v>13.656180000000001</v>
      </c>
      <c r="H74" s="1">
        <v>6.9831320000000004E-19</v>
      </c>
      <c r="I74" s="1">
        <v>2.4297379999999999E-16</v>
      </c>
      <c r="J74">
        <v>0.56768289999999999</v>
      </c>
      <c r="K74">
        <v>13.68901</v>
      </c>
      <c r="L74" s="1">
        <v>4.6665390000000001E-6</v>
      </c>
      <c r="M74" s="1">
        <v>1.6329770000000001E-3</v>
      </c>
      <c r="N74">
        <v>0.56741200000000003</v>
      </c>
      <c r="O74">
        <v>13.943379999999999</v>
      </c>
      <c r="P74">
        <v>5.739941</v>
      </c>
      <c r="Q74">
        <v>1672.134</v>
      </c>
      <c r="R74">
        <v>0.56706650000000003</v>
      </c>
      <c r="S74">
        <v>14.47955</v>
      </c>
      <c r="T74">
        <v>133.10550000000001</v>
      </c>
      <c r="U74">
        <v>43787.96</v>
      </c>
      <c r="V74">
        <v>0.56668960000000002</v>
      </c>
      <c r="W74">
        <v>15.143969999999999</v>
      </c>
      <c r="X74">
        <v>132.34710000000001</v>
      </c>
      <c r="Y74">
        <v>47757.9</v>
      </c>
      <c r="Z74">
        <v>0.56633710000000004</v>
      </c>
      <c r="AA74">
        <v>15.581189999999999</v>
      </c>
      <c r="AB74">
        <v>23.961200000000002</v>
      </c>
      <c r="AC74">
        <v>9294.2379999999994</v>
      </c>
      <c r="AD74">
        <v>0.56598959999999998</v>
      </c>
      <c r="AE74">
        <v>15.61187</v>
      </c>
      <c r="AF74">
        <v>1.625283</v>
      </c>
      <c r="AG74">
        <v>667.5471</v>
      </c>
      <c r="AH74">
        <v>0.5655268</v>
      </c>
      <c r="AI74">
        <v>15.14546</v>
      </c>
      <c r="AJ74">
        <v>0.1233195</v>
      </c>
      <c r="AK74">
        <v>48.420050000000003</v>
      </c>
      <c r="AL74">
        <v>0.56490890000000005</v>
      </c>
      <c r="AM74">
        <v>14.424099999999999</v>
      </c>
      <c r="AN74" s="1">
        <v>6.2290489999999997E-2</v>
      </c>
      <c r="AO74">
        <v>22.050809999999998</v>
      </c>
      <c r="AP74">
        <v>0.56431450000000005</v>
      </c>
      <c r="AQ74">
        <v>14.25004</v>
      </c>
      <c r="AR74" s="1">
        <v>5.4168870000000001E-2</v>
      </c>
      <c r="AS74">
        <v>18.994330000000001</v>
      </c>
      <c r="AT74">
        <v>0.56364570000000003</v>
      </c>
      <c r="AU74">
        <v>14.38444</v>
      </c>
      <c r="AV74" s="1">
        <v>4.8396639999999998E-2</v>
      </c>
      <c r="AW74">
        <v>16.973089999999999</v>
      </c>
      <c r="AX74">
        <v>0.56281530000000002</v>
      </c>
      <c r="AY74">
        <v>14.78046</v>
      </c>
      <c r="AZ74" s="1">
        <v>4.369725E-2</v>
      </c>
      <c r="BA74" s="1">
        <v>15.331</v>
      </c>
      <c r="BB74">
        <v>0.5619326</v>
      </c>
      <c r="BC74">
        <v>15.42099</v>
      </c>
      <c r="BD74" s="1">
        <v>4.0421909999999998E-2</v>
      </c>
      <c r="BE74" s="1">
        <v>14.18229</v>
      </c>
      <c r="BF74">
        <v>0.56100229999999995</v>
      </c>
      <c r="BG74">
        <v>15.77814</v>
      </c>
      <c r="BH74" s="1">
        <v>3.8104489999999998E-2</v>
      </c>
      <c r="BI74" s="1">
        <v>13.38293</v>
      </c>
      <c r="BJ74">
        <v>0.56007390000000001</v>
      </c>
      <c r="BK74">
        <v>15.84671</v>
      </c>
      <c r="BL74" s="1">
        <v>3.5784879999999998E-2</v>
      </c>
      <c r="BM74" s="1">
        <v>12.58948</v>
      </c>
      <c r="BN74">
        <v>0.55918749999999995</v>
      </c>
      <c r="BO74">
        <v>15.48048</v>
      </c>
      <c r="BP74" s="1">
        <v>3.3315989999999997E-2</v>
      </c>
      <c r="BQ74" s="1">
        <v>11.740159999999999</v>
      </c>
      <c r="BR74">
        <v>0.55829910000000005</v>
      </c>
      <c r="BS74">
        <v>14.790240000000001</v>
      </c>
      <c r="BT74" s="1">
        <v>3.0847980000000001E-2</v>
      </c>
      <c r="BU74" s="1">
        <v>10.88574</v>
      </c>
      <c r="BV74">
        <v>0.55716949999999998</v>
      </c>
      <c r="BW74">
        <v>14.335369999999999</v>
      </c>
      <c r="BX74" s="1">
        <v>2.8521970000000001E-2</v>
      </c>
      <c r="BY74" s="1">
        <v>10.082610000000001</v>
      </c>
      <c r="BZ74">
        <v>0.55552279999999998</v>
      </c>
      <c r="CA74">
        <v>13.886699999999999</v>
      </c>
      <c r="CB74" s="1">
        <v>2.630679E-2</v>
      </c>
      <c r="CC74" s="1">
        <v>9.3259080000000001</v>
      </c>
      <c r="CD74">
        <v>0.55331300000000005</v>
      </c>
      <c r="CE74">
        <v>13.866820000000001</v>
      </c>
      <c r="CF74" s="1">
        <v>2.4540860000000001E-2</v>
      </c>
      <c r="CG74" s="1">
        <v>8.7188809999999997</v>
      </c>
      <c r="CH74">
        <v>0.55068470000000003</v>
      </c>
      <c r="CI74">
        <v>13.90325</v>
      </c>
      <c r="CJ74" s="1">
        <v>2.5399979999999999E-2</v>
      </c>
      <c r="CK74" s="1">
        <v>9.0120299999999993</v>
      </c>
      <c r="CL74">
        <v>0.54781349999999995</v>
      </c>
      <c r="CM74">
        <v>13.895720000000001</v>
      </c>
      <c r="CN74" s="1">
        <v>2.8388670000000001E-2</v>
      </c>
      <c r="CO74" s="1">
        <v>10.118589999999999</v>
      </c>
      <c r="CP74">
        <v>0.54643319999999995</v>
      </c>
      <c r="CQ74">
        <v>13.747490000000001</v>
      </c>
      <c r="CR74" s="1">
        <v>2.987476E-2</v>
      </c>
      <c r="CS74" s="1">
        <v>10.7263</v>
      </c>
      <c r="CT74">
        <v>0.54543600000000003</v>
      </c>
      <c r="CU74">
        <v>13.37894</v>
      </c>
      <c r="CV74" s="1">
        <v>2.9005699999999999E-2</v>
      </c>
      <c r="CW74" s="1">
        <v>10.47902</v>
      </c>
      <c r="CX74">
        <v>0.54454930000000001</v>
      </c>
      <c r="CY74">
        <v>12.83595</v>
      </c>
      <c r="CZ74" s="1">
        <v>2.6987899999999999E-2</v>
      </c>
      <c r="DA74" s="1">
        <v>9.7950949999999999</v>
      </c>
      <c r="DB74">
        <v>0.54365269999999999</v>
      </c>
      <c r="DC74">
        <v>12.696999999999999</v>
      </c>
      <c r="DD74" s="1">
        <v>2.4524339999999999E-2</v>
      </c>
      <c r="DE74" s="1">
        <v>8.9396609999999992</v>
      </c>
      <c r="DF74">
        <v>0.54340639999999996</v>
      </c>
      <c r="DG74">
        <v>12.486560000000001</v>
      </c>
      <c r="DH74" s="1">
        <v>2.2036489999999999E-2</v>
      </c>
      <c r="DI74" s="1">
        <v>8.0698629999999998</v>
      </c>
      <c r="DJ74">
        <v>0.54345549999999998</v>
      </c>
      <c r="DK74">
        <v>12.607290000000001</v>
      </c>
      <c r="DL74" s="1">
        <v>1.9722119999999999E-2</v>
      </c>
      <c r="DM74" s="1">
        <v>7.2564469999999996</v>
      </c>
      <c r="DN74">
        <v>0.54376849999999999</v>
      </c>
      <c r="DO74">
        <v>12.792999999999999</v>
      </c>
      <c r="DP74" s="1">
        <v>1.7554190000000001E-2</v>
      </c>
      <c r="DQ74" s="1">
        <v>6.4880459999999998</v>
      </c>
      <c r="DR74">
        <v>0.54407280000000002</v>
      </c>
      <c r="DS74">
        <v>12.87786</v>
      </c>
      <c r="DT74" s="1">
        <v>1.5564740000000001E-2</v>
      </c>
      <c r="DU74" s="1">
        <v>5.778168</v>
      </c>
      <c r="DV74">
        <v>0.53887859999999999</v>
      </c>
      <c r="DW74">
        <v>12.78487</v>
      </c>
      <c r="DX74" s="1">
        <v>1.381802E-2</v>
      </c>
      <c r="DY74" s="1">
        <v>5.1797060000000004</v>
      </c>
      <c r="DZ74">
        <v>0.53352040000000001</v>
      </c>
      <c r="EA74">
        <v>12.52361</v>
      </c>
      <c r="EB74" s="1">
        <v>1.231867E-2</v>
      </c>
      <c r="EC74" s="1">
        <v>4.666296</v>
      </c>
      <c r="ED74">
        <v>0.52813860000000001</v>
      </c>
      <c r="EE74">
        <v>12.202019999999999</v>
      </c>
      <c r="EF74" s="1">
        <v>1.0904219999999999E-2</v>
      </c>
      <c r="EG74" s="1">
        <v>4.1753520000000002</v>
      </c>
      <c r="EH74">
        <v>0.52270910000000004</v>
      </c>
      <c r="EI74">
        <v>12.55156</v>
      </c>
      <c r="EJ74" s="1">
        <v>9.6074550000000009E-3</v>
      </c>
      <c r="EK74" s="1">
        <v>3.718556</v>
      </c>
      <c r="EL74">
        <v>0.51758780000000004</v>
      </c>
      <c r="EM74">
        <v>12.994249999999999</v>
      </c>
      <c r="EN74" s="1">
        <v>8.454339E-3</v>
      </c>
      <c r="EO74" s="1">
        <v>3.3076810000000001</v>
      </c>
      <c r="EP74">
        <v>0.51200230000000002</v>
      </c>
      <c r="EQ74">
        <v>13.629379999999999</v>
      </c>
      <c r="ER74" s="1">
        <v>7.448367E-3</v>
      </c>
      <c r="ES74" s="1">
        <v>2.9481290000000002</v>
      </c>
      <c r="ET74">
        <v>0.50667700000000004</v>
      </c>
      <c r="EU74">
        <v>14.48118</v>
      </c>
      <c r="EV74" s="1">
        <v>6.5528740000000002E-3</v>
      </c>
      <c r="EW74" s="1">
        <v>2.6233430000000002</v>
      </c>
      <c r="EX74">
        <v>0.50143870000000001</v>
      </c>
      <c r="EY74">
        <v>15.07077</v>
      </c>
      <c r="EZ74" s="1">
        <v>5.7493170000000003E-3</v>
      </c>
      <c r="FA74" s="1">
        <v>2.3277169999999998</v>
      </c>
      <c r="FB74">
        <v>0.4958302</v>
      </c>
      <c r="FC74">
        <v>15.161720000000001</v>
      </c>
      <c r="FD74" s="1">
        <v>5.0392040000000003E-3</v>
      </c>
      <c r="FE74" s="1">
        <v>2.0646469999999999</v>
      </c>
      <c r="FF74">
        <v>0.48999310000000001</v>
      </c>
      <c r="FG74">
        <v>14.948169999999999</v>
      </c>
      <c r="FH74" s="1">
        <v>4.4237269999999997E-3</v>
      </c>
      <c r="FI74" s="1">
        <v>1.8354429999999999</v>
      </c>
      <c r="FJ74">
        <v>0.4843285</v>
      </c>
      <c r="FK74">
        <v>14.528460000000001</v>
      </c>
      <c r="FL74" s="1">
        <v>3.8817130000000002E-3</v>
      </c>
      <c r="FM74" s="1">
        <v>1.6307739999999999</v>
      </c>
      <c r="FN74">
        <v>0.47875119999999999</v>
      </c>
      <c r="FO74">
        <v>14.733000000000001</v>
      </c>
      <c r="FP74" s="1">
        <v>3.3878889999999998E-3</v>
      </c>
      <c r="FQ74" s="1">
        <v>1.441616</v>
      </c>
      <c r="FR74">
        <v>0.47361239999999999</v>
      </c>
      <c r="FS74">
        <v>15.04289</v>
      </c>
      <c r="FT74" s="1">
        <v>2.9346979999999999E-3</v>
      </c>
      <c r="FU74" s="1">
        <v>1.263862</v>
      </c>
      <c r="FV74">
        <v>0.4694662</v>
      </c>
      <c r="FW74">
        <v>15.25544</v>
      </c>
      <c r="FX74" s="1">
        <v>2.5306880000000001E-3</v>
      </c>
      <c r="FY74" s="1">
        <v>1.1003890000000001</v>
      </c>
      <c r="FZ74">
        <v>0.46683380000000002</v>
      </c>
      <c r="GA74">
        <v>15.48803</v>
      </c>
      <c r="GB74" s="1">
        <v>2.1687080000000001E-3</v>
      </c>
      <c r="GC74" s="1">
        <v>0.94907710000000001</v>
      </c>
      <c r="GD74">
        <v>0.46536699999999998</v>
      </c>
      <c r="GE74">
        <v>15.48359</v>
      </c>
      <c r="GF74" s="1">
        <v>1.7922770000000001E-3</v>
      </c>
      <c r="GG74" s="1">
        <v>0.78866000000000003</v>
      </c>
      <c r="GH74">
        <v>0.464561</v>
      </c>
      <c r="GI74">
        <v>15.46909</v>
      </c>
      <c r="GJ74" s="1">
        <v>1.3702969999999999E-3</v>
      </c>
      <c r="GK74" s="1">
        <v>0.60587389999999997</v>
      </c>
      <c r="GL74">
        <v>0.46401969999999998</v>
      </c>
      <c r="GM74">
        <v>15.41924</v>
      </c>
      <c r="GN74" s="1">
        <v>9.7855339999999998E-4</v>
      </c>
      <c r="GO74" s="1">
        <v>0.4336025</v>
      </c>
      <c r="GP74">
        <v>0.46356419999999998</v>
      </c>
      <c r="GQ74">
        <v>15.166689999999999</v>
      </c>
      <c r="GR74" s="1">
        <v>6.9413370000000001E-4</v>
      </c>
      <c r="GS74" s="1">
        <v>0.30699720000000003</v>
      </c>
      <c r="GT74">
        <v>0.463113</v>
      </c>
      <c r="GU74">
        <v>14.815810000000001</v>
      </c>
      <c r="GV74" s="1">
        <v>5.1910759999999998E-4</v>
      </c>
      <c r="GW74" s="1">
        <v>0.22859850000000001</v>
      </c>
      <c r="GX74">
        <v>0.46269680000000002</v>
      </c>
      <c r="GY74">
        <v>14.76892</v>
      </c>
      <c r="GZ74" s="1">
        <v>4.1745520000000002E-4</v>
      </c>
      <c r="HA74" s="1">
        <v>0.18298010000000001</v>
      </c>
      <c r="HB74">
        <v>0.46240690000000001</v>
      </c>
      <c r="HC74">
        <v>14.50122</v>
      </c>
      <c r="HD74" s="1">
        <v>3.5670089999999998E-4</v>
      </c>
      <c r="HE74" s="1">
        <v>0.15566189999999999</v>
      </c>
      <c r="HF74">
        <v>0.4622484</v>
      </c>
      <c r="HG74">
        <v>14.27346</v>
      </c>
      <c r="HH74" s="1">
        <v>3.1639180000000002E-4</v>
      </c>
      <c r="HI74" s="1">
        <v>0.13756260000000001</v>
      </c>
      <c r="HJ74">
        <v>0.4621941</v>
      </c>
      <c r="HK74">
        <v>13.794420000000001</v>
      </c>
      <c r="HL74" s="1">
        <v>2.822786E-4</v>
      </c>
      <c r="HM74" s="1">
        <v>0.1224032</v>
      </c>
      <c r="HN74">
        <v>0.46220610000000001</v>
      </c>
      <c r="HO74">
        <v>13.49948</v>
      </c>
      <c r="HP74" s="1">
        <v>2.464826E-4</v>
      </c>
      <c r="HQ74" s="1">
        <v>0.10664410000000001</v>
      </c>
      <c r="HR74">
        <v>0.46223570000000003</v>
      </c>
      <c r="HS74">
        <v>13.296010000000001</v>
      </c>
      <c r="HT74" s="1">
        <v>2.129012E-4</v>
      </c>
      <c r="HU74" s="1">
        <v>9.1801450000000007E-2</v>
      </c>
      <c r="HV74">
        <v>0.46226109999999998</v>
      </c>
      <c r="HW74">
        <v>13.0761</v>
      </c>
      <c r="HX74">
        <v>1.8712159999999999E-4</v>
      </c>
      <c r="HY74" s="1">
        <v>8.0310549999999994E-2</v>
      </c>
      <c r="HZ74">
        <v>0.46228750000000002</v>
      </c>
      <c r="IA74">
        <v>12.811059999999999</v>
      </c>
      <c r="IB74">
        <v>1.6911319999999999E-4</v>
      </c>
      <c r="IC74" s="1">
        <v>7.2234060000000003E-2</v>
      </c>
      <c r="ID74">
        <v>0.4623427</v>
      </c>
      <c r="IE74">
        <v>12.727499999999999</v>
      </c>
      <c r="IF74">
        <v>1.5632370000000001E-4</v>
      </c>
      <c r="IG74" s="1">
        <v>6.6461560000000003E-2</v>
      </c>
      <c r="IH74">
        <v>0.46245540000000002</v>
      </c>
      <c r="II74">
        <v>12.715529999999999</v>
      </c>
      <c r="IJ74">
        <v>1.4660850000000001E-4</v>
      </c>
      <c r="IK74" s="1">
        <v>6.2052860000000001E-2</v>
      </c>
      <c r="IL74">
        <v>0.46259159999999999</v>
      </c>
      <c r="IM74">
        <v>13.045999999999999</v>
      </c>
      <c r="IN74">
        <v>1.3843549999999999E-4</v>
      </c>
      <c r="IO74" s="1">
        <v>5.8370819999999997E-2</v>
      </c>
      <c r="IP74">
        <v>0.46280339999999998</v>
      </c>
      <c r="IQ74">
        <v>13.016170000000001</v>
      </c>
      <c r="IR74">
        <v>1.3005180000000001E-4</v>
      </c>
      <c r="IS74" s="1">
        <v>5.4672169999999999E-2</v>
      </c>
      <c r="IT74">
        <v>0.463009</v>
      </c>
      <c r="IU74">
        <v>12.81413</v>
      </c>
      <c r="IV74">
        <v>1.2052159999999999E-4</v>
      </c>
      <c r="IW74">
        <v>5.0528669999999998E-2</v>
      </c>
      <c r="IX74">
        <v>0.46321380000000001</v>
      </c>
      <c r="IY74">
        <v>12.654</v>
      </c>
      <c r="IZ74">
        <v>1.111133E-4</v>
      </c>
      <c r="JA74">
        <v>4.6440910000000002E-2</v>
      </c>
      <c r="JB74">
        <v>0.46344639999999998</v>
      </c>
      <c r="JC74">
        <v>12.587590000000001</v>
      </c>
      <c r="JD74">
        <v>1.03235E-4</v>
      </c>
      <c r="JE74">
        <v>4.300669E-2</v>
      </c>
      <c r="JF74">
        <v>0.46365889999999998</v>
      </c>
      <c r="JG74">
        <v>13.065670000000001</v>
      </c>
      <c r="JH74">
        <v>9.7012270000000004E-5</v>
      </c>
      <c r="JI74">
        <v>4.0297890000000003E-2</v>
      </c>
      <c r="JJ74">
        <v>0.46384639999999999</v>
      </c>
      <c r="JK74">
        <v>13.431279999999999</v>
      </c>
      <c r="JL74">
        <v>9.1979560000000007E-5</v>
      </c>
      <c r="JM74">
        <v>3.8112350000000003E-2</v>
      </c>
      <c r="JN74">
        <v>0.46397820000000001</v>
      </c>
      <c r="JO74">
        <v>13.581250000000001</v>
      </c>
      <c r="JP74">
        <v>8.7657109999999999E-5</v>
      </c>
      <c r="JQ74">
        <v>3.6254149999999999E-2</v>
      </c>
      <c r="JR74">
        <v>0.4640552</v>
      </c>
      <c r="JS74">
        <v>13.891</v>
      </c>
      <c r="JT74">
        <v>8.3974160000000004E-5</v>
      </c>
      <c r="JU74">
        <v>3.4671960000000002E-2</v>
      </c>
      <c r="JV74">
        <v>0.46408159999999998</v>
      </c>
      <c r="JW74">
        <v>14.044980000000001</v>
      </c>
      <c r="JX74">
        <v>8.1432659999999994E-5</v>
      </c>
      <c r="JY74">
        <v>3.356174E-2</v>
      </c>
      <c r="JZ74">
        <v>0.46408700000000003</v>
      </c>
      <c r="KA74">
        <v>13.924950000000001</v>
      </c>
      <c r="KB74">
        <v>8.0390449999999999E-5</v>
      </c>
      <c r="KC74">
        <v>3.307794E-2</v>
      </c>
      <c r="KD74">
        <v>0.46408329999999998</v>
      </c>
      <c r="KE74">
        <v>13.75806</v>
      </c>
      <c r="KF74">
        <v>7.9804830000000001E-5</v>
      </c>
      <c r="KG74">
        <v>3.2818809999999997E-2</v>
      </c>
      <c r="KH74">
        <v>0.46406389999999997</v>
      </c>
      <c r="KI74">
        <v>13.467510000000001</v>
      </c>
      <c r="KJ74">
        <v>7.8595689999999996E-5</v>
      </c>
      <c r="KK74">
        <v>3.2321839999999998E-2</v>
      </c>
      <c r="KL74">
        <v>0.46406150000000002</v>
      </c>
      <c r="KM74">
        <v>13.80077</v>
      </c>
      <c r="KN74">
        <v>7.6600689999999999E-5</v>
      </c>
      <c r="KO74">
        <v>3.1502269999999999E-2</v>
      </c>
      <c r="KP74">
        <v>0.46398889999999998</v>
      </c>
      <c r="KQ74">
        <v>14.306010000000001</v>
      </c>
      <c r="KR74">
        <v>7.4050130000000007E-5</v>
      </c>
      <c r="KS74">
        <v>3.0462369999999999E-2</v>
      </c>
      <c r="KT74">
        <v>0.46380670000000002</v>
      </c>
      <c r="KU74">
        <v>14.89432</v>
      </c>
      <c r="KV74">
        <v>7.1249730000000005E-5</v>
      </c>
      <c r="KW74">
        <v>2.9320619999999999E-2</v>
      </c>
      <c r="KX74">
        <v>0.46351140000000002</v>
      </c>
      <c r="KY74">
        <v>15.317410000000001</v>
      </c>
      <c r="KZ74">
        <v>6.8601299999999997E-5</v>
      </c>
      <c r="LA74">
        <v>2.824169E-2</v>
      </c>
      <c r="LB74">
        <v>0.46313300000000002</v>
      </c>
      <c r="LC74">
        <v>15.31672</v>
      </c>
      <c r="LD74">
        <v>6.7155420000000006E-5</v>
      </c>
      <c r="LE74">
        <v>2.7642719999999999E-2</v>
      </c>
      <c r="LF74">
        <v>0.46270470000000002</v>
      </c>
      <c r="LG74">
        <v>15.126429999999999</v>
      </c>
      <c r="LH74">
        <v>6.7599109999999995E-5</v>
      </c>
      <c r="LI74">
        <v>2.7826920000000002E-2</v>
      </c>
      <c r="LJ74">
        <v>0.46227370000000001</v>
      </c>
      <c r="LK74">
        <v>14.95513</v>
      </c>
      <c r="LL74">
        <v>6.8544650000000004E-5</v>
      </c>
      <c r="LM74">
        <v>2.8255389999999998E-2</v>
      </c>
      <c r="LN74">
        <v>0.46182610000000002</v>
      </c>
      <c r="LO74">
        <v>14.751340000000001</v>
      </c>
      <c r="LP74">
        <v>6.8490810000000006E-5</v>
      </c>
      <c r="LQ74">
        <v>2.8293849999999999E-2</v>
      </c>
      <c r="LR74">
        <v>0.46139819999999998</v>
      </c>
      <c r="LS74">
        <v>15.11462</v>
      </c>
      <c r="LT74">
        <v>6.7240319999999995E-5</v>
      </c>
      <c r="LU74">
        <v>2.783308E-2</v>
      </c>
      <c r="LV74">
        <v>0.46103509999999998</v>
      </c>
      <c r="LW74">
        <v>15.40666</v>
      </c>
      <c r="LX74">
        <v>6.5199300000000004E-5</v>
      </c>
      <c r="LY74">
        <v>2.7032859999999999E-2</v>
      </c>
      <c r="LZ74">
        <v>0.46077940000000001</v>
      </c>
      <c r="MA74">
        <v>15.69251</v>
      </c>
      <c r="MB74">
        <v>6.2785560000000001E-5</v>
      </c>
      <c r="MC74">
        <v>2.6063820000000001E-2</v>
      </c>
      <c r="MD74">
        <v>0.46062029999999998</v>
      </c>
      <c r="ME74">
        <v>15.819319999999999</v>
      </c>
      <c r="MF74">
        <v>6.0184659999999997E-5</v>
      </c>
      <c r="MG74">
        <v>2.5008209999999999E-2</v>
      </c>
      <c r="MH74">
        <v>0.46056419999999998</v>
      </c>
      <c r="MI74">
        <v>15.696619999999999</v>
      </c>
      <c r="MJ74">
        <v>5.6837340000000002E-5</v>
      </c>
      <c r="MK74">
        <v>2.3650600000000001E-2</v>
      </c>
      <c r="ML74">
        <v>0.46055049999999997</v>
      </c>
      <c r="MM74">
        <v>15.395020000000001</v>
      </c>
      <c r="MN74">
        <v>5.2295720000000003E-5</v>
      </c>
      <c r="MO74">
        <v>2.1790210000000001E-2</v>
      </c>
      <c r="MP74">
        <v>0.46056799999999998</v>
      </c>
      <c r="MQ74">
        <v>15.164630000000001</v>
      </c>
      <c r="MR74">
        <v>4.7502410000000002E-5</v>
      </c>
      <c r="MS74">
        <v>1.9799239999999999E-2</v>
      </c>
      <c r="MT74">
        <v>0.46058909999999997</v>
      </c>
      <c r="MU74">
        <v>14.857659999999999</v>
      </c>
      <c r="MV74">
        <v>4.3558040000000001E-5</v>
      </c>
      <c r="MW74">
        <v>1.8143550000000001E-2</v>
      </c>
      <c r="MX74">
        <v>0.46060449999999997</v>
      </c>
      <c r="MY74">
        <v>14.93723</v>
      </c>
      <c r="MZ74">
        <v>4.0674099999999997E-5</v>
      </c>
      <c r="NA74">
        <v>1.6930549999999999E-2</v>
      </c>
      <c r="NB74">
        <v>0.46071899999999999</v>
      </c>
      <c r="NC74">
        <v>14.39762</v>
      </c>
      <c r="ND74">
        <v>3.8558050000000003E-5</v>
      </c>
      <c r="NE74">
        <v>1.603506E-2</v>
      </c>
      <c r="NF74">
        <v>0.46099810000000002</v>
      </c>
      <c r="NG74">
        <v>14.27722</v>
      </c>
      <c r="NH74">
        <v>3.6881980000000002E-5</v>
      </c>
      <c r="NI74">
        <v>1.532263E-2</v>
      </c>
      <c r="NJ74">
        <v>0.4614394</v>
      </c>
      <c r="NK74">
        <v>14.1279</v>
      </c>
      <c r="NL74">
        <v>3.5329790000000001E-5</v>
      </c>
      <c r="NM74">
        <v>1.466376E-2</v>
      </c>
      <c r="NN74">
        <v>0.46200550000000001</v>
      </c>
      <c r="NO74">
        <v>14.04449</v>
      </c>
      <c r="NP74">
        <v>3.3018929999999999E-5</v>
      </c>
      <c r="NQ74">
        <v>1.3707159999999999E-2</v>
      </c>
      <c r="NR74">
        <v>0.46262779999999998</v>
      </c>
      <c r="NS74">
        <v>13.97017</v>
      </c>
      <c r="NT74">
        <v>2.9265320000000001E-5</v>
      </c>
      <c r="NU74">
        <v>1.215513E-2</v>
      </c>
      <c r="NV74">
        <v>0.4632926</v>
      </c>
      <c r="NW74">
        <v>13.805059999999999</v>
      </c>
      <c r="NX74">
        <v>2.5140460000000002E-5</v>
      </c>
      <c r="NY74">
        <v>1.042653E-2</v>
      </c>
      <c r="NZ74">
        <v>0.46397559999999999</v>
      </c>
      <c r="OA74">
        <v>13.70382</v>
      </c>
      <c r="OB74">
        <v>2.193428E-5</v>
      </c>
      <c r="OC74">
        <v>9.0656790000000001E-3</v>
      </c>
      <c r="OD74">
        <v>0.46461550000000001</v>
      </c>
      <c r="OE74">
        <v>14.38815</v>
      </c>
      <c r="OF74">
        <v>1.988873E-5</v>
      </c>
      <c r="OG74">
        <v>8.1886760000000006E-3</v>
      </c>
      <c r="OH74">
        <v>0.46511619999999998</v>
      </c>
      <c r="OI74">
        <v>15.26295</v>
      </c>
      <c r="OJ74">
        <v>1.864056E-5</v>
      </c>
      <c r="OK74">
        <v>7.6509389999999998E-3</v>
      </c>
    </row>
    <row r="75" spans="1:401" x14ac:dyDescent="0.35">
      <c r="A75">
        <v>78</v>
      </c>
      <c r="B75" t="s">
        <v>4</v>
      </c>
      <c r="C75" t="s">
        <v>24</v>
      </c>
      <c r="D75" t="s">
        <v>80</v>
      </c>
      <c r="E75">
        <v>768.5471</v>
      </c>
      <c r="F75">
        <v>0.82604739999999999</v>
      </c>
      <c r="G75">
        <v>13.72179</v>
      </c>
      <c r="H75" s="1">
        <v>7.968216E-20</v>
      </c>
      <c r="I75" s="1">
        <v>3.0876289999999998E-17</v>
      </c>
      <c r="J75">
        <v>0.82474320000000001</v>
      </c>
      <c r="K75">
        <v>13.73607</v>
      </c>
      <c r="L75" s="1">
        <v>6.172899E-7</v>
      </c>
      <c r="M75" s="1">
        <v>2.4096210000000001E-4</v>
      </c>
      <c r="N75">
        <v>0.82355789999999995</v>
      </c>
      <c r="O75">
        <v>13.954789999999999</v>
      </c>
      <c r="P75">
        <v>3.6555569999999999</v>
      </c>
      <c r="Q75">
        <v>1031.49</v>
      </c>
      <c r="R75">
        <v>0.82245880000000005</v>
      </c>
      <c r="S75">
        <v>14.45684</v>
      </c>
      <c r="T75">
        <v>116.50790000000001</v>
      </c>
      <c r="U75">
        <v>40386.61</v>
      </c>
      <c r="V75">
        <v>0.82143200000000005</v>
      </c>
      <c r="W75">
        <v>15.10623</v>
      </c>
      <c r="X75">
        <v>143.18960000000001</v>
      </c>
      <c r="Y75">
        <v>58340</v>
      </c>
      <c r="Z75">
        <v>0.82045729999999994</v>
      </c>
      <c r="AA75">
        <v>15.549770000000001</v>
      </c>
      <c r="AB75">
        <v>30.853370000000002</v>
      </c>
      <c r="AC75">
        <v>14500.78</v>
      </c>
      <c r="AD75">
        <v>0.81950449999999997</v>
      </c>
      <c r="AE75">
        <v>15.61049</v>
      </c>
      <c r="AF75">
        <v>2.4626709999999998</v>
      </c>
      <c r="AG75">
        <v>1333.7650000000001</v>
      </c>
      <c r="AH75">
        <v>0.81836589999999998</v>
      </c>
      <c r="AI75">
        <v>15.216519999999999</v>
      </c>
      <c r="AJ75">
        <v>0.17695330000000001</v>
      </c>
      <c r="AK75">
        <v>98.157679999999999</v>
      </c>
      <c r="AL75">
        <v>0.81700499999999998</v>
      </c>
      <c r="AM75">
        <v>14.509779999999999</v>
      </c>
      <c r="AN75">
        <v>6.5934770000000004E-2</v>
      </c>
      <c r="AO75">
        <v>27.982500000000002</v>
      </c>
      <c r="AP75">
        <v>0.815693</v>
      </c>
      <c r="AQ75">
        <v>14.32024</v>
      </c>
      <c r="AR75" s="1">
        <v>5.497229E-2</v>
      </c>
      <c r="AS75">
        <v>21.98227</v>
      </c>
      <c r="AT75">
        <v>0.81422760000000005</v>
      </c>
      <c r="AU75">
        <v>14.43089</v>
      </c>
      <c r="AV75" s="1">
        <v>4.8951880000000003E-2</v>
      </c>
      <c r="AW75">
        <v>19.519130000000001</v>
      </c>
      <c r="AX75">
        <v>0.81258850000000005</v>
      </c>
      <c r="AY75">
        <v>14.780889999999999</v>
      </c>
      <c r="AZ75" s="1">
        <v>4.4121250000000001E-2</v>
      </c>
      <c r="BA75">
        <v>17.61298</v>
      </c>
      <c r="BB75">
        <v>0.81079820000000002</v>
      </c>
      <c r="BC75">
        <v>15.38841</v>
      </c>
      <c r="BD75" s="1">
        <v>4.0697469999999999E-2</v>
      </c>
      <c r="BE75" s="1">
        <v>16.255199999999999</v>
      </c>
      <c r="BF75">
        <v>0.80885490000000004</v>
      </c>
      <c r="BG75">
        <v>15.75225</v>
      </c>
      <c r="BH75" s="1">
        <v>3.8328290000000001E-2</v>
      </c>
      <c r="BI75" s="1">
        <v>15.33816</v>
      </c>
      <c r="BJ75">
        <v>0.80690539999999999</v>
      </c>
      <c r="BK75">
        <v>15.83989</v>
      </c>
      <c r="BL75" s="1">
        <v>3.6023939999999997E-2</v>
      </c>
      <c r="BM75" s="1">
        <v>14.46617</v>
      </c>
      <c r="BN75">
        <v>0.80500170000000004</v>
      </c>
      <c r="BO75">
        <v>15.5449</v>
      </c>
      <c r="BP75" s="1">
        <v>3.3567659999999999E-2</v>
      </c>
      <c r="BQ75" s="1">
        <v>13.528499999999999</v>
      </c>
      <c r="BR75">
        <v>0.80306429999999995</v>
      </c>
      <c r="BS75">
        <v>14.889559999999999</v>
      </c>
      <c r="BT75" s="1">
        <v>3.1093800000000001E-2</v>
      </c>
      <c r="BU75" s="1">
        <v>12.572789999999999</v>
      </c>
      <c r="BV75">
        <v>0.80077430000000005</v>
      </c>
      <c r="BW75">
        <v>14.431340000000001</v>
      </c>
      <c r="BX75" s="1">
        <v>2.875072E-2</v>
      </c>
      <c r="BY75" s="1">
        <v>11.66644</v>
      </c>
      <c r="BZ75">
        <v>0.79763039999999996</v>
      </c>
      <c r="CA75">
        <v>13.973380000000001</v>
      </c>
      <c r="CB75" s="1">
        <v>2.6524720000000002E-2</v>
      </c>
      <c r="CC75" s="1">
        <v>10.815950000000001</v>
      </c>
      <c r="CD75">
        <v>0.79349599999999998</v>
      </c>
      <c r="CE75">
        <v>13.900069999999999</v>
      </c>
      <c r="CF75" s="1">
        <v>2.4657470000000001E-2</v>
      </c>
      <c r="CG75" s="1">
        <v>10.096259999999999</v>
      </c>
      <c r="CH75">
        <v>0.78858289999999998</v>
      </c>
      <c r="CI75">
        <v>13.91577</v>
      </c>
      <c r="CJ75" s="1">
        <v>2.5168699999999999E-2</v>
      </c>
      <c r="CK75" s="1">
        <v>10.27459</v>
      </c>
      <c r="CL75">
        <v>0.78304770000000001</v>
      </c>
      <c r="CM75">
        <v>13.898429999999999</v>
      </c>
      <c r="CN75" s="1">
        <v>2.8078800000000001E-2</v>
      </c>
      <c r="CO75" s="1">
        <v>11.525700000000001</v>
      </c>
      <c r="CP75">
        <v>0.77716879999999999</v>
      </c>
      <c r="CQ75">
        <v>13.77488</v>
      </c>
      <c r="CR75" s="1">
        <v>2.9802439999999999E-2</v>
      </c>
      <c r="CS75" s="1">
        <v>12.426220000000001</v>
      </c>
      <c r="CT75">
        <v>0.7712772</v>
      </c>
      <c r="CU75">
        <v>13.44073</v>
      </c>
      <c r="CV75" s="1">
        <v>2.91457E-2</v>
      </c>
      <c r="CW75" s="1">
        <v>12.34999</v>
      </c>
      <c r="CX75">
        <v>0.76520319999999997</v>
      </c>
      <c r="CY75">
        <v>12.919359999999999</v>
      </c>
      <c r="CZ75" s="1">
        <v>2.7213310000000001E-2</v>
      </c>
      <c r="DA75" s="1">
        <v>11.68923</v>
      </c>
      <c r="DB75">
        <v>0.75889119999999999</v>
      </c>
      <c r="DC75">
        <v>12.761509999999999</v>
      </c>
      <c r="DD75" s="1">
        <v>2.4785919999999999E-2</v>
      </c>
      <c r="DE75" s="1">
        <v>10.787000000000001</v>
      </c>
      <c r="DF75">
        <v>0.74970250000000005</v>
      </c>
      <c r="DG75">
        <v>12.54834</v>
      </c>
      <c r="DH75" s="1">
        <v>2.228722E-2</v>
      </c>
      <c r="DI75" s="1">
        <v>9.8318809999999992</v>
      </c>
      <c r="DJ75">
        <v>0.74016309999999996</v>
      </c>
      <c r="DK75">
        <v>12.62177</v>
      </c>
      <c r="DL75" s="1">
        <v>1.9960169999999999E-2</v>
      </c>
      <c r="DM75" s="1">
        <v>8.9235520000000008</v>
      </c>
      <c r="DN75">
        <v>0.73065119999999995</v>
      </c>
      <c r="DO75">
        <v>12.80537</v>
      </c>
      <c r="DP75" s="1">
        <v>1.7779820000000002E-2</v>
      </c>
      <c r="DQ75" s="1">
        <v>8.057124</v>
      </c>
      <c r="DR75">
        <v>0.72080420000000001</v>
      </c>
      <c r="DS75">
        <v>12.87772</v>
      </c>
      <c r="DT75" s="1">
        <v>1.5768040000000001E-2</v>
      </c>
      <c r="DU75" s="1">
        <v>7.2478749999999996</v>
      </c>
      <c r="DV75">
        <v>0.71082619999999996</v>
      </c>
      <c r="DW75">
        <v>12.79172</v>
      </c>
      <c r="DX75" s="1">
        <v>1.398361E-2</v>
      </c>
      <c r="DY75" s="1">
        <v>6.5201440000000002</v>
      </c>
      <c r="DZ75">
        <v>0.70066249999999997</v>
      </c>
      <c r="EA75">
        <v>12.56831</v>
      </c>
      <c r="EB75" s="1">
        <v>1.246368E-2</v>
      </c>
      <c r="EC75" s="1">
        <v>5.8978710000000003</v>
      </c>
      <c r="ED75">
        <v>0.69046249999999998</v>
      </c>
      <c r="EE75">
        <v>12.258330000000001</v>
      </c>
      <c r="EF75" s="1">
        <v>1.1040950000000001E-2</v>
      </c>
      <c r="EG75" s="1">
        <v>5.3092620000000004</v>
      </c>
      <c r="EH75">
        <v>0.68002430000000003</v>
      </c>
      <c r="EI75">
        <v>12.56752</v>
      </c>
      <c r="EJ75" s="1">
        <v>9.7287099999999998E-3</v>
      </c>
      <c r="EK75" s="1">
        <v>4.752675</v>
      </c>
      <c r="EL75">
        <v>0.66960200000000003</v>
      </c>
      <c r="EM75">
        <v>13.00583</v>
      </c>
      <c r="EN75" s="1">
        <v>8.5631739999999998E-3</v>
      </c>
      <c r="EO75" s="1">
        <v>4.2458229999999997</v>
      </c>
      <c r="EP75">
        <v>0.65856130000000002</v>
      </c>
      <c r="EQ75">
        <v>13.598380000000001</v>
      </c>
      <c r="ER75" s="1">
        <v>7.5450969999999997E-3</v>
      </c>
      <c r="ES75" s="1">
        <v>3.798908</v>
      </c>
      <c r="ET75">
        <v>0.64776</v>
      </c>
      <c r="EU75">
        <v>14.418240000000001</v>
      </c>
      <c r="EV75" s="1">
        <v>6.6415459999999999E-3</v>
      </c>
      <c r="EW75" s="1">
        <v>3.396496</v>
      </c>
      <c r="EX75">
        <v>0.63697919999999997</v>
      </c>
      <c r="EY75">
        <v>15.00935</v>
      </c>
      <c r="EZ75" s="1">
        <v>5.8289980000000002E-3</v>
      </c>
      <c r="FA75" s="1">
        <v>3.0282149999999999</v>
      </c>
      <c r="FB75">
        <v>0.62580780000000003</v>
      </c>
      <c r="FC75">
        <v>15.12805</v>
      </c>
      <c r="FD75" s="1">
        <v>5.1093800000000002E-3</v>
      </c>
      <c r="FE75" s="1">
        <v>2.6974860000000001</v>
      </c>
      <c r="FF75">
        <v>0.61428839999999996</v>
      </c>
      <c r="FG75">
        <v>14.99339</v>
      </c>
      <c r="FH75" s="1">
        <v>4.4851539999999999E-3</v>
      </c>
      <c r="FI75" s="1">
        <v>2.407959</v>
      </c>
      <c r="FJ75">
        <v>0.60298850000000004</v>
      </c>
      <c r="FK75">
        <v>14.607810000000001</v>
      </c>
      <c r="FL75" s="1">
        <v>3.9373020000000002E-3</v>
      </c>
      <c r="FM75" s="1">
        <v>2.1502780000000001</v>
      </c>
      <c r="FN75">
        <v>0.59175060000000002</v>
      </c>
      <c r="FO75">
        <v>14.78542</v>
      </c>
      <c r="FP75" s="1">
        <v>3.439784E-3</v>
      </c>
      <c r="FQ75" s="1">
        <v>1.9127369999999999</v>
      </c>
      <c r="FR75">
        <v>0.58109129999999998</v>
      </c>
      <c r="FS75">
        <v>15.09713</v>
      </c>
      <c r="FT75" s="1">
        <v>2.9830719999999998E-3</v>
      </c>
      <c r="FU75" s="1">
        <v>1.688523</v>
      </c>
      <c r="FV75">
        <v>0.57188269999999997</v>
      </c>
      <c r="FW75">
        <v>15.32391</v>
      </c>
      <c r="FX75" s="1">
        <v>2.5746979999999998E-3</v>
      </c>
      <c r="FY75" s="1">
        <v>1.480013</v>
      </c>
      <c r="FZ75">
        <v>0.56510249999999995</v>
      </c>
      <c r="GA75">
        <v>15.55007</v>
      </c>
      <c r="GB75" s="1">
        <v>2.2109450000000002E-3</v>
      </c>
      <c r="GC75" s="1">
        <v>1.286476</v>
      </c>
      <c r="GD75">
        <v>0.56029549999999995</v>
      </c>
      <c r="GE75">
        <v>15.52228</v>
      </c>
      <c r="GF75" s="1">
        <v>1.8398959999999999E-3</v>
      </c>
      <c r="GG75" s="1">
        <v>1.085966</v>
      </c>
      <c r="GH75">
        <v>0.55691029999999997</v>
      </c>
      <c r="GI75">
        <v>15.455920000000001</v>
      </c>
      <c r="GJ75" s="1">
        <v>1.4224319999999999E-3</v>
      </c>
      <c r="GK75" s="1">
        <v>0.85464359999999995</v>
      </c>
      <c r="GL75">
        <v>0.55437040000000004</v>
      </c>
      <c r="GM75">
        <v>15.430680000000001</v>
      </c>
      <c r="GN75" s="1">
        <v>1.0234420000000001E-3</v>
      </c>
      <c r="GO75" s="1">
        <v>0.62338839999999995</v>
      </c>
      <c r="GP75">
        <v>0.55240869999999997</v>
      </c>
      <c r="GQ75">
        <v>15.235670000000001</v>
      </c>
      <c r="GR75" s="1">
        <v>7.2504489999999997E-4</v>
      </c>
      <c r="GS75" s="1">
        <v>0.44242759999999998</v>
      </c>
      <c r="GT75">
        <v>0.55074749999999995</v>
      </c>
      <c r="GU75">
        <v>14.92977</v>
      </c>
      <c r="GV75" s="1">
        <v>5.3781409999999999E-4</v>
      </c>
      <c r="GW75" s="1">
        <v>0.32527489999999998</v>
      </c>
      <c r="GX75">
        <v>0.54938390000000004</v>
      </c>
      <c r="GY75">
        <v>14.889889999999999</v>
      </c>
      <c r="GZ75" s="1">
        <v>4.284739E-4</v>
      </c>
      <c r="HA75" s="1">
        <v>0.25593640000000001</v>
      </c>
      <c r="HB75">
        <v>0.54833379999999998</v>
      </c>
      <c r="HC75">
        <v>14.633229999999999</v>
      </c>
      <c r="HD75" s="1">
        <v>3.6351770000000002E-4</v>
      </c>
      <c r="HE75" s="1">
        <v>0.21473419999999999</v>
      </c>
      <c r="HF75">
        <v>0.54761369999999998</v>
      </c>
      <c r="HG75">
        <v>14.400510000000001</v>
      </c>
      <c r="HH75" s="1">
        <v>3.2120130000000001E-4</v>
      </c>
      <c r="HI75" s="1">
        <v>0.1882742</v>
      </c>
      <c r="HJ75">
        <v>0.54717000000000005</v>
      </c>
      <c r="HK75">
        <v>13.89898</v>
      </c>
      <c r="HL75" s="1">
        <v>2.8674819999999999E-4</v>
      </c>
      <c r="HM75" s="1">
        <v>0.16758600000000001</v>
      </c>
      <c r="HN75">
        <v>0.54690030000000001</v>
      </c>
      <c r="HO75">
        <v>13.557650000000001</v>
      </c>
      <c r="HP75" s="1">
        <v>2.5111570000000002E-4</v>
      </c>
      <c r="HQ75" s="1">
        <v>0.1468526</v>
      </c>
      <c r="HR75">
        <v>0.5467708</v>
      </c>
      <c r="HS75">
        <v>13.32869</v>
      </c>
      <c r="HT75" s="1">
        <v>2.169614E-4</v>
      </c>
      <c r="HU75" s="1">
        <v>0.12663360000000001</v>
      </c>
      <c r="HV75">
        <v>0.54670580000000002</v>
      </c>
      <c r="HW75">
        <v>13.11477</v>
      </c>
      <c r="HX75">
        <v>1.9013E-4</v>
      </c>
      <c r="HY75" s="1">
        <v>0.11025310000000001</v>
      </c>
      <c r="HZ75">
        <v>0.54667719999999997</v>
      </c>
      <c r="IA75">
        <v>12.884969999999999</v>
      </c>
      <c r="IB75">
        <v>1.712346E-4</v>
      </c>
      <c r="IC75" s="1">
        <v>9.8507490000000003E-2</v>
      </c>
      <c r="ID75">
        <v>0.54669460000000003</v>
      </c>
      <c r="IE75">
        <v>12.80869</v>
      </c>
      <c r="IF75">
        <v>1.5788010000000001E-4</v>
      </c>
      <c r="IG75" s="1">
        <v>9.01642E-2</v>
      </c>
      <c r="IH75">
        <v>0.54682180000000002</v>
      </c>
      <c r="II75">
        <v>12.77948</v>
      </c>
      <c r="IJ75">
        <v>1.4783210000000001E-4</v>
      </c>
      <c r="IK75" s="1">
        <v>8.3901329999999996E-2</v>
      </c>
      <c r="IL75">
        <v>0.5470334</v>
      </c>
      <c r="IM75">
        <v>13.056039999999999</v>
      </c>
      <c r="IN75">
        <v>1.395092E-4</v>
      </c>
      <c r="IO75" s="1">
        <v>7.8803049999999999E-2</v>
      </c>
      <c r="IP75">
        <v>0.54733609999999999</v>
      </c>
      <c r="IQ75">
        <v>13.045</v>
      </c>
      <c r="IR75">
        <v>1.312098E-4</v>
      </c>
      <c r="IS75" s="1">
        <v>7.3932590000000006E-2</v>
      </c>
      <c r="IT75">
        <v>0.54769409999999996</v>
      </c>
      <c r="IU75">
        <v>12.838050000000001</v>
      </c>
      <c r="IV75">
        <v>1.2178799999999999E-4</v>
      </c>
      <c r="IW75" s="1">
        <v>6.8534860000000003E-2</v>
      </c>
      <c r="IX75">
        <v>0.54808809999999997</v>
      </c>
      <c r="IY75">
        <v>12.67449</v>
      </c>
      <c r="IZ75">
        <v>1.122868E-4</v>
      </c>
      <c r="JA75">
        <v>6.3018969999999994E-2</v>
      </c>
      <c r="JB75">
        <v>0.54850569999999998</v>
      </c>
      <c r="JC75">
        <v>12.58465</v>
      </c>
      <c r="JD75">
        <v>1.041895E-4</v>
      </c>
      <c r="JE75">
        <v>5.8219649999999998E-2</v>
      </c>
      <c r="JF75">
        <v>0.54892929999999995</v>
      </c>
      <c r="JG75">
        <v>13.022399999999999</v>
      </c>
      <c r="JH75">
        <v>9.7768190000000003E-5</v>
      </c>
      <c r="JI75">
        <v>5.4389930000000003E-2</v>
      </c>
      <c r="JJ75">
        <v>0.54932919999999996</v>
      </c>
      <c r="JK75">
        <v>13.449070000000001</v>
      </c>
      <c r="JL75">
        <v>9.2603389999999994E-5</v>
      </c>
      <c r="JM75">
        <v>5.132254E-2</v>
      </c>
      <c r="JN75">
        <v>0.54963839999999997</v>
      </c>
      <c r="JO75">
        <v>13.62177</v>
      </c>
      <c r="JP75">
        <v>8.8194430000000006E-5</v>
      </c>
      <c r="JQ75">
        <v>4.8745280000000002E-2</v>
      </c>
      <c r="JR75">
        <v>0.54986539999999995</v>
      </c>
      <c r="JS75">
        <v>13.913259999999999</v>
      </c>
      <c r="JT75">
        <v>8.4418160000000002E-5</v>
      </c>
      <c r="JU75">
        <v>4.6539690000000002E-2</v>
      </c>
      <c r="JV75">
        <v>0.55000039999999994</v>
      </c>
      <c r="JW75">
        <v>14.0616</v>
      </c>
      <c r="JX75">
        <v>8.1701080000000001E-5</v>
      </c>
      <c r="JY75">
        <v>4.4886179999999998E-2</v>
      </c>
      <c r="JZ75">
        <v>0.55006619999999995</v>
      </c>
      <c r="KA75">
        <v>13.917960000000001</v>
      </c>
      <c r="KB75">
        <v>8.0492489999999995E-5</v>
      </c>
      <c r="KC75">
        <v>4.4054679999999999E-2</v>
      </c>
      <c r="KD75">
        <v>0.55012760000000005</v>
      </c>
      <c r="KE75">
        <v>13.77922</v>
      </c>
      <c r="KF75">
        <v>7.9900889999999999E-5</v>
      </c>
      <c r="KG75">
        <v>4.3675360000000003E-2</v>
      </c>
      <c r="KH75">
        <v>0.55013529999999999</v>
      </c>
      <c r="KI75">
        <v>13.51709</v>
      </c>
      <c r="KJ75">
        <v>7.8783819999999997E-5</v>
      </c>
      <c r="KK75">
        <v>4.3099720000000001E-2</v>
      </c>
      <c r="KL75">
        <v>0.55013699999999999</v>
      </c>
      <c r="KM75">
        <v>13.81127</v>
      </c>
      <c r="KN75">
        <v>7.6876119999999995E-5</v>
      </c>
      <c r="KO75">
        <v>4.2104839999999998E-2</v>
      </c>
      <c r="KP75">
        <v>0.55005740000000003</v>
      </c>
      <c r="KQ75">
        <v>14.316610000000001</v>
      </c>
      <c r="KR75">
        <v>7.4381600000000006E-5</v>
      </c>
      <c r="KS75">
        <v>4.0786660000000002E-2</v>
      </c>
      <c r="KT75">
        <v>0.54980329999999999</v>
      </c>
      <c r="KU75">
        <v>14.895339999999999</v>
      </c>
      <c r="KV75">
        <v>7.1599240000000007E-5</v>
      </c>
      <c r="KW75">
        <v>3.9296289999999998E-2</v>
      </c>
      <c r="KX75">
        <v>0.54936079999999998</v>
      </c>
      <c r="KY75">
        <v>15.347</v>
      </c>
      <c r="KZ75">
        <v>6.8900550000000006E-5</v>
      </c>
      <c r="LA75">
        <v>3.782746E-2</v>
      </c>
      <c r="LB75">
        <v>0.54876820000000004</v>
      </c>
      <c r="LC75">
        <v>15.36027</v>
      </c>
      <c r="LD75">
        <v>6.7253830000000005E-5</v>
      </c>
      <c r="LE75">
        <v>3.6849E-2</v>
      </c>
      <c r="LF75">
        <v>0.54803919999999995</v>
      </c>
      <c r="LG75">
        <v>15.133749999999999</v>
      </c>
      <c r="LH75">
        <v>6.7488669999999994E-5</v>
      </c>
      <c r="LI75">
        <v>3.687008E-2</v>
      </c>
      <c r="LJ75">
        <v>0.54725029999999997</v>
      </c>
      <c r="LK75">
        <v>14.972860000000001</v>
      </c>
      <c r="LL75">
        <v>6.844598E-5</v>
      </c>
      <c r="LM75">
        <v>3.7428450000000002E-2</v>
      </c>
      <c r="LN75">
        <v>0.54640639999999996</v>
      </c>
      <c r="LO75">
        <v>14.783469999999999</v>
      </c>
      <c r="LP75">
        <v>6.8537749999999996E-5</v>
      </c>
      <c r="LQ75">
        <v>3.7628210000000002E-2</v>
      </c>
      <c r="LR75">
        <v>0.54557489999999997</v>
      </c>
      <c r="LS75">
        <v>15.141970000000001</v>
      </c>
      <c r="LT75">
        <v>6.7423049999999998E-5</v>
      </c>
      <c r="LU75">
        <v>3.718084E-2</v>
      </c>
      <c r="LV75">
        <v>0.5447997</v>
      </c>
      <c r="LW75">
        <v>15.47401</v>
      </c>
      <c r="LX75">
        <v>6.5465680000000004E-5</v>
      </c>
      <c r="LY75">
        <v>3.6228539999999997E-2</v>
      </c>
      <c r="LZ75">
        <v>0.54416929999999997</v>
      </c>
      <c r="MA75">
        <v>15.77774</v>
      </c>
      <c r="MB75">
        <v>6.3088390000000003E-5</v>
      </c>
      <c r="MC75">
        <v>3.4999750000000003E-2</v>
      </c>
      <c r="MD75">
        <v>0.54371049999999999</v>
      </c>
      <c r="ME75">
        <v>15.90063</v>
      </c>
      <c r="MF75">
        <v>6.0523429999999999E-5</v>
      </c>
      <c r="MG75">
        <v>3.3641240000000003E-2</v>
      </c>
      <c r="MH75">
        <v>0.54342570000000001</v>
      </c>
      <c r="MI75">
        <v>15.76647</v>
      </c>
      <c r="MJ75">
        <v>5.7304859999999998E-5</v>
      </c>
      <c r="MK75">
        <v>3.196678E-2</v>
      </c>
      <c r="ML75">
        <v>0.54326209999999997</v>
      </c>
      <c r="MM75">
        <v>15.421049999999999</v>
      </c>
      <c r="MN75">
        <v>5.2897250000000002E-5</v>
      </c>
      <c r="MO75">
        <v>2.9645870000000001E-2</v>
      </c>
      <c r="MP75">
        <v>0.54317979999999999</v>
      </c>
      <c r="MQ75">
        <v>15.19293</v>
      </c>
      <c r="MR75">
        <v>4.8083810000000003E-5</v>
      </c>
      <c r="MS75">
        <v>2.7001379999999998E-2</v>
      </c>
      <c r="MT75">
        <v>0.54313049999999996</v>
      </c>
      <c r="MU75">
        <v>14.913169999999999</v>
      </c>
      <c r="MV75">
        <v>4.4013659999999999E-5</v>
      </c>
      <c r="MW75">
        <v>2.4677379999999999E-2</v>
      </c>
      <c r="MX75">
        <v>0.54310789999999998</v>
      </c>
      <c r="MY75">
        <v>15.0212</v>
      </c>
      <c r="MZ75">
        <v>4.1005569999999997E-5</v>
      </c>
      <c r="NA75">
        <v>2.2927989999999999E-2</v>
      </c>
      <c r="NB75">
        <v>0.54325319999999999</v>
      </c>
      <c r="NC75">
        <v>14.561719999999999</v>
      </c>
      <c r="ND75">
        <v>3.8808959999999998E-5</v>
      </c>
      <c r="NE75">
        <v>2.1642709999999999E-2</v>
      </c>
      <c r="NF75">
        <v>0.54361300000000001</v>
      </c>
      <c r="NG75">
        <v>14.41005</v>
      </c>
      <c r="NH75">
        <v>3.7087330000000002E-5</v>
      </c>
      <c r="NI75">
        <v>2.0639810000000001E-2</v>
      </c>
      <c r="NJ75">
        <v>0.54427049999999999</v>
      </c>
      <c r="NK75">
        <v>14.24869</v>
      </c>
      <c r="NL75">
        <v>3.5542720000000002E-5</v>
      </c>
      <c r="NM75">
        <v>1.9756269999999999E-2</v>
      </c>
      <c r="NN75">
        <v>0.54518200000000006</v>
      </c>
      <c r="NO75">
        <v>14.093529999999999</v>
      </c>
      <c r="NP75">
        <v>3.3373649999999999E-5</v>
      </c>
      <c r="NQ75">
        <v>1.860651E-2</v>
      </c>
      <c r="NR75">
        <v>0.54626050000000004</v>
      </c>
      <c r="NS75">
        <v>13.973409999999999</v>
      </c>
      <c r="NT75">
        <v>2.9781199999999999E-5</v>
      </c>
      <c r="NU75">
        <v>1.6711030000000002E-2</v>
      </c>
      <c r="NV75">
        <v>0.54746939999999999</v>
      </c>
      <c r="NW75">
        <v>13.82671</v>
      </c>
      <c r="NX75">
        <v>2.563881E-5</v>
      </c>
      <c r="NY75">
        <v>1.4412670000000001E-2</v>
      </c>
      <c r="NZ75">
        <v>0.54873209999999994</v>
      </c>
      <c r="OA75">
        <v>13.718260000000001</v>
      </c>
      <c r="OB75">
        <v>2.229487E-5</v>
      </c>
      <c r="OC75">
        <v>1.246192E-2</v>
      </c>
      <c r="OD75">
        <v>0.54999799999999999</v>
      </c>
      <c r="OE75">
        <v>14.34728</v>
      </c>
      <c r="OF75">
        <v>2.011413E-5</v>
      </c>
      <c r="OG75">
        <v>1.114295E-2</v>
      </c>
      <c r="OH75">
        <v>0.55111239999999995</v>
      </c>
      <c r="OI75">
        <v>15.2234</v>
      </c>
      <c r="OJ75">
        <v>1.8782000000000001E-5</v>
      </c>
      <c r="OK75">
        <v>1.032539E-2</v>
      </c>
    </row>
    <row r="76" spans="1:401" x14ac:dyDescent="0.35">
      <c r="A76">
        <v>79</v>
      </c>
      <c r="B76" t="s">
        <v>4</v>
      </c>
      <c r="C76" t="s">
        <v>24</v>
      </c>
      <c r="D76" t="s">
        <v>81</v>
      </c>
      <c r="E76">
        <v>771.43349999999998</v>
      </c>
      <c r="F76">
        <v>0.4972451</v>
      </c>
      <c r="G76">
        <v>13.798299999999999</v>
      </c>
      <c r="H76" s="1">
        <v>1.3012540000000001E-20</v>
      </c>
      <c r="I76" s="1">
        <v>6.2030559999999997E-18</v>
      </c>
      <c r="J76">
        <v>0.49548759999999997</v>
      </c>
      <c r="K76">
        <v>13.78102</v>
      </c>
      <c r="L76" s="1">
        <v>1.136656E-7</v>
      </c>
      <c r="M76" s="1">
        <v>5.4618530000000001E-5</v>
      </c>
      <c r="N76">
        <v>0.49378529999999998</v>
      </c>
      <c r="O76">
        <v>13.96569</v>
      </c>
      <c r="P76">
        <v>1.8249120000000001</v>
      </c>
      <c r="Q76">
        <v>629.54729999999995</v>
      </c>
      <c r="R76">
        <v>0.49212850000000002</v>
      </c>
      <c r="S76">
        <v>14.424799999999999</v>
      </c>
      <c r="T76">
        <v>92.713520000000003</v>
      </c>
      <c r="U76">
        <v>38456.54</v>
      </c>
      <c r="V76">
        <v>0.49052390000000001</v>
      </c>
      <c r="W76">
        <v>15.055770000000001</v>
      </c>
      <c r="X76">
        <v>154.33799999999999</v>
      </c>
      <c r="Y76">
        <v>75695.45</v>
      </c>
      <c r="Z76">
        <v>0.48898380000000002</v>
      </c>
      <c r="AA76">
        <v>15.51102</v>
      </c>
      <c r="AB76">
        <v>43.069159999999997</v>
      </c>
      <c r="AC76">
        <v>24700.86</v>
      </c>
      <c r="AD76">
        <v>0.48744720000000002</v>
      </c>
      <c r="AE76">
        <v>15.601900000000001</v>
      </c>
      <c r="AF76">
        <v>4.4486220000000003</v>
      </c>
      <c r="AG76">
        <v>2979.884</v>
      </c>
      <c r="AH76">
        <v>0.48583660000000001</v>
      </c>
      <c r="AI76">
        <v>15.28917</v>
      </c>
      <c r="AJ76">
        <v>0.3431495</v>
      </c>
      <c r="AK76">
        <v>250.24789999999999</v>
      </c>
      <c r="AL76">
        <v>0.48404409999999998</v>
      </c>
      <c r="AM76">
        <v>14.610469999999999</v>
      </c>
      <c r="AN76">
        <v>7.8316839999999999E-2</v>
      </c>
      <c r="AO76">
        <v>44.847299999999997</v>
      </c>
      <c r="AP76">
        <v>0.48225980000000002</v>
      </c>
      <c r="AQ76">
        <v>14.39137</v>
      </c>
      <c r="AR76" s="1">
        <v>5.6688870000000002E-2</v>
      </c>
      <c r="AS76">
        <v>28.405909999999999</v>
      </c>
      <c r="AT76">
        <v>0.48044910000000002</v>
      </c>
      <c r="AU76">
        <v>14.476660000000001</v>
      </c>
      <c r="AV76" s="1">
        <v>4.9825410000000001E-2</v>
      </c>
      <c r="AW76">
        <v>24.664190000000001</v>
      </c>
      <c r="AX76">
        <v>0.47858240000000002</v>
      </c>
      <c r="AY76">
        <v>14.77965</v>
      </c>
      <c r="AZ76" s="1">
        <v>4.4776080000000003E-2</v>
      </c>
      <c r="BA76">
        <v>22.18817</v>
      </c>
      <c r="BB76">
        <v>0.4766474</v>
      </c>
      <c r="BC76">
        <v>15.344110000000001</v>
      </c>
      <c r="BD76" s="1">
        <v>4.11288E-2</v>
      </c>
      <c r="BE76" s="1">
        <v>20.402650000000001</v>
      </c>
      <c r="BF76">
        <v>0.47466950000000002</v>
      </c>
      <c r="BG76">
        <v>15.72082</v>
      </c>
      <c r="BH76" s="1">
        <v>3.8656139999999999E-2</v>
      </c>
      <c r="BI76" s="1">
        <v>19.214110000000002</v>
      </c>
      <c r="BJ76">
        <v>0.4726649</v>
      </c>
      <c r="BK76">
        <v>15.826079999999999</v>
      </c>
      <c r="BL76" s="1">
        <v>3.6367980000000001E-2</v>
      </c>
      <c r="BM76" s="1">
        <v>18.148209999999999</v>
      </c>
      <c r="BN76">
        <v>0.47068260000000001</v>
      </c>
      <c r="BO76">
        <v>15.608409999999999</v>
      </c>
      <c r="BP76" s="1">
        <v>3.3934239999999997E-2</v>
      </c>
      <c r="BQ76" s="1">
        <v>17.007059999999999</v>
      </c>
      <c r="BR76">
        <v>0.46866859999999999</v>
      </c>
      <c r="BS76">
        <v>15.00094</v>
      </c>
      <c r="BT76" s="1">
        <v>3.1456989999999997E-2</v>
      </c>
      <c r="BU76" s="1">
        <v>15.82968</v>
      </c>
      <c r="BV76">
        <v>0.46640589999999998</v>
      </c>
      <c r="BW76">
        <v>14.536239999999999</v>
      </c>
      <c r="BX76" s="1">
        <v>2.9089360000000002E-2</v>
      </c>
      <c r="BY76" s="1">
        <v>14.70055</v>
      </c>
      <c r="BZ76">
        <v>0.46353889999999998</v>
      </c>
      <c r="CA76">
        <v>14.07737</v>
      </c>
      <c r="CB76" s="1">
        <v>2.6846269999999998E-2</v>
      </c>
      <c r="CC76" s="1">
        <v>13.64331</v>
      </c>
      <c r="CD76">
        <v>0.45986700000000003</v>
      </c>
      <c r="CE76">
        <v>13.942119999999999</v>
      </c>
      <c r="CF76" s="1">
        <v>2.4862140000000001E-2</v>
      </c>
      <c r="CG76" s="1">
        <v>12.707979999999999</v>
      </c>
      <c r="CH76">
        <v>0.45544030000000002</v>
      </c>
      <c r="CI76">
        <v>13.93305</v>
      </c>
      <c r="CJ76" s="1">
        <v>2.487354E-2</v>
      </c>
      <c r="CK76" s="1">
        <v>12.69195</v>
      </c>
      <c r="CL76">
        <v>0.45040069999999999</v>
      </c>
      <c r="CM76">
        <v>13.90095</v>
      </c>
      <c r="CN76" s="1">
        <v>2.7560359999999999E-2</v>
      </c>
      <c r="CO76" s="1">
        <v>14.11623</v>
      </c>
      <c r="CP76">
        <v>0.44493070000000001</v>
      </c>
      <c r="CQ76">
        <v>13.80179</v>
      </c>
      <c r="CR76" s="1">
        <v>2.9587749999999999E-2</v>
      </c>
      <c r="CS76" s="1">
        <v>15.407920000000001</v>
      </c>
      <c r="CT76">
        <v>0.43926209999999999</v>
      </c>
      <c r="CU76">
        <v>13.50731</v>
      </c>
      <c r="CV76" s="1">
        <v>2.9281809999999998E-2</v>
      </c>
      <c r="CW76" s="1">
        <v>15.54196</v>
      </c>
      <c r="CX76">
        <v>0.43337249999999999</v>
      </c>
      <c r="CY76">
        <v>13.016870000000001</v>
      </c>
      <c r="CZ76" s="1">
        <v>2.750915E-2</v>
      </c>
      <c r="DA76" s="1">
        <v>14.84395</v>
      </c>
      <c r="DB76">
        <v>0.42729040000000001</v>
      </c>
      <c r="DC76">
        <v>12.83215</v>
      </c>
      <c r="DD76" s="1">
        <v>2.5155230000000001E-2</v>
      </c>
      <c r="DE76" s="1">
        <v>13.78745</v>
      </c>
      <c r="DF76">
        <v>0.42109600000000003</v>
      </c>
      <c r="DG76">
        <v>12.62579</v>
      </c>
      <c r="DH76" s="1">
        <v>2.265578E-2</v>
      </c>
      <c r="DI76" s="1">
        <v>12.603109999999999</v>
      </c>
      <c r="DJ76">
        <v>0.41519250000000002</v>
      </c>
      <c r="DK76">
        <v>12.63935</v>
      </c>
      <c r="DL76" s="1">
        <v>2.0311570000000001E-2</v>
      </c>
      <c r="DM76" s="1">
        <v>11.455109999999999</v>
      </c>
      <c r="DN76">
        <v>0.40931339999999999</v>
      </c>
      <c r="DO76">
        <v>12.820169999999999</v>
      </c>
      <c r="DP76" s="1">
        <v>1.8115099999999999E-2</v>
      </c>
      <c r="DQ76" s="1">
        <v>10.359209999999999</v>
      </c>
      <c r="DR76">
        <v>0.40323399999999998</v>
      </c>
      <c r="DS76">
        <v>12.878729999999999</v>
      </c>
      <c r="DT76" s="1">
        <v>1.608424E-2</v>
      </c>
      <c r="DU76" s="1">
        <v>9.3303309999999993</v>
      </c>
      <c r="DV76">
        <v>0.39710250000000002</v>
      </c>
      <c r="DW76">
        <v>12.79823</v>
      </c>
      <c r="DX76" s="1">
        <v>1.427104E-2</v>
      </c>
      <c r="DY76" s="1">
        <v>8.3962439999999994</v>
      </c>
      <c r="DZ76">
        <v>0.39083200000000001</v>
      </c>
      <c r="EA76">
        <v>12.609579999999999</v>
      </c>
      <c r="EB76" s="1">
        <v>1.2727240000000001E-2</v>
      </c>
      <c r="EC76" s="1">
        <v>7.5955130000000004</v>
      </c>
      <c r="ED76">
        <v>0.38455840000000002</v>
      </c>
      <c r="EE76">
        <v>12.323829999999999</v>
      </c>
      <c r="EF76" s="1">
        <v>1.130624E-2</v>
      </c>
      <c r="EG76" s="1">
        <v>6.8525600000000004</v>
      </c>
      <c r="EH76">
        <v>0.37819819999999998</v>
      </c>
      <c r="EI76">
        <v>12.58676</v>
      </c>
      <c r="EJ76" s="1">
        <v>9.9802880000000004E-3</v>
      </c>
      <c r="EK76" s="1">
        <v>6.1443649999999996</v>
      </c>
      <c r="EL76">
        <v>0.37209579999999998</v>
      </c>
      <c r="EM76">
        <v>13.015499999999999</v>
      </c>
      <c r="EN76" s="1">
        <v>8.7917599999999992E-3</v>
      </c>
      <c r="EO76" s="1">
        <v>5.4944499999999996</v>
      </c>
      <c r="EP76">
        <v>0.36566720000000003</v>
      </c>
      <c r="EQ76">
        <v>13.56949</v>
      </c>
      <c r="ER76" s="1">
        <v>7.7469260000000003E-3</v>
      </c>
      <c r="ES76" s="1">
        <v>4.9165080000000003</v>
      </c>
      <c r="ET76">
        <v>0.35940129999999998</v>
      </c>
      <c r="EU76">
        <v>14.354229999999999</v>
      </c>
      <c r="EV76" s="1">
        <v>6.8251309999999999E-3</v>
      </c>
      <c r="EW76" s="1">
        <v>4.3989820000000002</v>
      </c>
      <c r="EX76">
        <v>0.353101</v>
      </c>
      <c r="EY76">
        <v>14.940160000000001</v>
      </c>
      <c r="EZ76" s="1">
        <v>5.9941639999999997E-3</v>
      </c>
      <c r="FA76" s="1">
        <v>3.9251819999999999</v>
      </c>
      <c r="FB76">
        <v>0.34659459999999997</v>
      </c>
      <c r="FC76">
        <v>15.087949999999999</v>
      </c>
      <c r="FD76" s="1">
        <v>5.2542769999999999E-3</v>
      </c>
      <c r="FE76" s="1">
        <v>3.4973519999999998</v>
      </c>
      <c r="FF76">
        <v>0.33988459999999998</v>
      </c>
      <c r="FG76">
        <v>15.02209</v>
      </c>
      <c r="FH76" s="1">
        <v>4.6102690000000002E-3</v>
      </c>
      <c r="FI76" s="1">
        <v>3.1210680000000002</v>
      </c>
      <c r="FJ76">
        <v>0.33329449999999999</v>
      </c>
      <c r="FK76">
        <v>14.684530000000001</v>
      </c>
      <c r="FL76" s="1">
        <v>4.0486840000000003E-3</v>
      </c>
      <c r="FM76" s="1">
        <v>2.787919</v>
      </c>
      <c r="FN76">
        <v>0.32676040000000001</v>
      </c>
      <c r="FO76">
        <v>14.827170000000001</v>
      </c>
      <c r="FP76" s="1">
        <v>3.5425700000000001E-3</v>
      </c>
      <c r="FQ76" s="1">
        <v>2.4829110000000001</v>
      </c>
      <c r="FR76">
        <v>0.32054359999999998</v>
      </c>
      <c r="FS76">
        <v>15.13635</v>
      </c>
      <c r="FT76" s="1">
        <v>3.0796280000000001E-3</v>
      </c>
      <c r="FU76" s="1">
        <v>2.1970040000000002</v>
      </c>
      <c r="FV76">
        <v>0.31511349999999999</v>
      </c>
      <c r="FW76">
        <v>15.37481</v>
      </c>
      <c r="FX76" s="1">
        <v>2.664732E-3</v>
      </c>
      <c r="FY76" s="1">
        <v>1.931443</v>
      </c>
      <c r="FZ76">
        <v>0.3110599</v>
      </c>
      <c r="GA76">
        <v>15.598190000000001</v>
      </c>
      <c r="GB76" s="1">
        <v>2.297533E-3</v>
      </c>
      <c r="GC76" s="1">
        <v>1.6861759999999999</v>
      </c>
      <c r="GD76">
        <v>0.30809890000000001</v>
      </c>
      <c r="GE76">
        <v>15.56255</v>
      </c>
      <c r="GF76" s="1">
        <v>1.936964E-3</v>
      </c>
      <c r="GG76" s="1">
        <v>1.4384870000000001</v>
      </c>
      <c r="GH76">
        <v>0.30598579999999997</v>
      </c>
      <c r="GI76">
        <v>15.455640000000001</v>
      </c>
      <c r="GJ76" s="1">
        <v>1.533209E-3</v>
      </c>
      <c r="GK76" s="1">
        <v>1.154153</v>
      </c>
      <c r="GL76">
        <v>0.30438609999999999</v>
      </c>
      <c r="GM76">
        <v>15.435409999999999</v>
      </c>
      <c r="GN76" s="1">
        <v>1.1251080000000001E-3</v>
      </c>
      <c r="GO76" s="1">
        <v>0.85713240000000002</v>
      </c>
      <c r="GP76">
        <v>0.30314000000000002</v>
      </c>
      <c r="GQ76">
        <v>15.288819999999999</v>
      </c>
      <c r="GR76" s="1">
        <v>7.9898440000000001E-4</v>
      </c>
      <c r="GS76" s="1">
        <v>0.61148550000000002</v>
      </c>
      <c r="GT76">
        <v>0.30211589999999999</v>
      </c>
      <c r="GU76">
        <v>15.02678</v>
      </c>
      <c r="GV76" s="1">
        <v>5.8407320000000002E-4</v>
      </c>
      <c r="GW76" s="1">
        <v>0.44535780000000003</v>
      </c>
      <c r="GX76">
        <v>0.30127179999999998</v>
      </c>
      <c r="GY76">
        <v>14.985709999999999</v>
      </c>
      <c r="GZ76" s="1">
        <v>4.5594869999999999E-4</v>
      </c>
      <c r="HA76" s="1">
        <v>0.34488570000000002</v>
      </c>
      <c r="HB76">
        <v>0.30062630000000001</v>
      </c>
      <c r="HC76">
        <v>14.75229</v>
      </c>
      <c r="HD76" s="1">
        <v>3.802985E-4</v>
      </c>
      <c r="HE76" s="1">
        <v>0.28523769999999998</v>
      </c>
      <c r="HF76">
        <v>0.30017070000000001</v>
      </c>
      <c r="HG76">
        <v>14.511620000000001</v>
      </c>
      <c r="HH76" s="1">
        <v>3.3258149999999999E-4</v>
      </c>
      <c r="HI76" s="1">
        <v>0.24777869999999999</v>
      </c>
      <c r="HJ76">
        <v>0.29988100000000001</v>
      </c>
      <c r="HK76">
        <v>14.004810000000001</v>
      </c>
      <c r="HL76" s="1">
        <v>2.9664589999999998E-4</v>
      </c>
      <c r="HM76" s="1">
        <v>0.22013740000000001</v>
      </c>
      <c r="HN76">
        <v>0.29970160000000001</v>
      </c>
      <c r="HO76">
        <v>13.62152</v>
      </c>
      <c r="HP76" s="1">
        <v>2.6132709999999998E-4</v>
      </c>
      <c r="HQ76" s="1">
        <v>0.19374440000000001</v>
      </c>
      <c r="HR76">
        <v>0.29960639999999999</v>
      </c>
      <c r="HS76">
        <v>13.365539999999999</v>
      </c>
      <c r="HT76" s="1">
        <v>2.2628549999999999E-4</v>
      </c>
      <c r="HU76" s="1">
        <v>0.16750180000000001</v>
      </c>
      <c r="HV76">
        <v>0.29955100000000001</v>
      </c>
      <c r="HW76">
        <v>13.149050000000001</v>
      </c>
      <c r="HX76" s="1">
        <v>1.9728510000000001E-4</v>
      </c>
      <c r="HY76" s="1">
        <v>0.14535290000000001</v>
      </c>
      <c r="HZ76">
        <v>0.29952440000000002</v>
      </c>
      <c r="IA76">
        <v>12.94575</v>
      </c>
      <c r="IB76">
        <v>1.7633119999999999E-4</v>
      </c>
      <c r="IC76" s="1">
        <v>0.1290866</v>
      </c>
      <c r="ID76">
        <v>0.29953049999999998</v>
      </c>
      <c r="IE76">
        <v>12.87748</v>
      </c>
      <c r="IF76">
        <v>1.6158190000000001E-4</v>
      </c>
      <c r="IG76" s="1">
        <v>0.117533</v>
      </c>
      <c r="IH76">
        <v>0.29959740000000001</v>
      </c>
      <c r="II76">
        <v>12.841519999999999</v>
      </c>
      <c r="IJ76">
        <v>1.506949E-4</v>
      </c>
      <c r="IK76" s="1">
        <v>0.1089822</v>
      </c>
      <c r="IL76">
        <v>0.29971330000000002</v>
      </c>
      <c r="IM76">
        <v>13.06461</v>
      </c>
      <c r="IN76">
        <v>1.419464E-4</v>
      </c>
      <c r="IO76" s="1">
        <v>0.1021717</v>
      </c>
      <c r="IP76">
        <v>0.29987930000000002</v>
      </c>
      <c r="IQ76">
        <v>13.069269999999999</v>
      </c>
      <c r="IR76">
        <v>1.337271E-4</v>
      </c>
      <c r="IS76" s="1">
        <v>9.5940919999999999E-2</v>
      </c>
      <c r="IT76">
        <v>0.30008360000000001</v>
      </c>
      <c r="IU76">
        <v>12.86397</v>
      </c>
      <c r="IV76">
        <v>1.245683E-4</v>
      </c>
      <c r="IW76" s="1">
        <v>8.9185360000000005E-2</v>
      </c>
      <c r="IX76">
        <v>0.30030269999999998</v>
      </c>
      <c r="IY76">
        <v>12.696730000000001</v>
      </c>
      <c r="IZ76">
        <v>1.149599E-4</v>
      </c>
      <c r="JA76">
        <v>8.2100790000000007E-2</v>
      </c>
      <c r="JB76">
        <v>0.30054330000000001</v>
      </c>
      <c r="JC76">
        <v>12.588290000000001</v>
      </c>
      <c r="JD76">
        <v>1.0641989999999999E-4</v>
      </c>
      <c r="JE76">
        <v>7.5725689999999998E-2</v>
      </c>
      <c r="JF76">
        <v>0.30078519999999997</v>
      </c>
      <c r="JG76">
        <v>12.9757</v>
      </c>
      <c r="JH76">
        <v>9.9543819999999995E-5</v>
      </c>
      <c r="JI76">
        <v>7.0560570000000003E-2</v>
      </c>
      <c r="JJ76">
        <v>0.3010196</v>
      </c>
      <c r="JK76">
        <v>13.44533</v>
      </c>
      <c r="JL76">
        <v>9.4054920000000001E-5</v>
      </c>
      <c r="JM76">
        <v>6.6436179999999997E-2</v>
      </c>
      <c r="JN76">
        <v>0.30120229999999998</v>
      </c>
      <c r="JO76">
        <v>13.65124</v>
      </c>
      <c r="JP76">
        <v>8.9432999999999996E-5</v>
      </c>
      <c r="JQ76">
        <v>6.3007209999999994E-2</v>
      </c>
      <c r="JR76">
        <v>0.30133939999999998</v>
      </c>
      <c r="JS76">
        <v>13.92728</v>
      </c>
      <c r="JT76">
        <v>8.5459100000000003E-5</v>
      </c>
      <c r="JU76">
        <v>6.007328E-2</v>
      </c>
      <c r="JV76">
        <v>0.30142570000000002</v>
      </c>
      <c r="JW76">
        <v>14.074669999999999</v>
      </c>
      <c r="JX76">
        <v>8.2392589999999994E-5</v>
      </c>
      <c r="JY76">
        <v>5.7772110000000002E-2</v>
      </c>
      <c r="JZ76">
        <v>0.30147360000000001</v>
      </c>
      <c r="KA76">
        <v>13.920030000000001</v>
      </c>
      <c r="KB76">
        <v>8.0788220000000002E-5</v>
      </c>
      <c r="KC76">
        <v>5.6477439999999997E-2</v>
      </c>
      <c r="KD76">
        <v>0.30150959999999999</v>
      </c>
      <c r="KE76">
        <v>13.79382</v>
      </c>
      <c r="KF76">
        <v>8.0104000000000004E-5</v>
      </c>
      <c r="KG76">
        <v>5.5910420000000002E-2</v>
      </c>
      <c r="KH76">
        <v>0.30152000000000001</v>
      </c>
      <c r="KI76">
        <v>13.56298</v>
      </c>
      <c r="KJ76">
        <v>7.9155450000000001E-5</v>
      </c>
      <c r="KK76">
        <v>5.5252179999999998E-2</v>
      </c>
      <c r="KL76">
        <v>0.30152309999999999</v>
      </c>
      <c r="KM76">
        <v>13.81284</v>
      </c>
      <c r="KN76">
        <v>7.7445850000000007E-5</v>
      </c>
      <c r="KO76">
        <v>5.4093509999999997E-2</v>
      </c>
      <c r="KP76">
        <v>0.30148190000000002</v>
      </c>
      <c r="KQ76">
        <v>14.31189</v>
      </c>
      <c r="KR76">
        <v>7.5087619999999997E-5</v>
      </c>
      <c r="KS76">
        <v>5.2492230000000001E-2</v>
      </c>
      <c r="KT76">
        <v>0.30134820000000001</v>
      </c>
      <c r="KU76">
        <v>14.88659</v>
      </c>
      <c r="KV76">
        <v>7.236245E-5</v>
      </c>
      <c r="KW76">
        <v>5.0627989999999998E-2</v>
      </c>
      <c r="KX76">
        <v>0.30110920000000002</v>
      </c>
      <c r="KY76">
        <v>15.358320000000001</v>
      </c>
      <c r="KZ76">
        <v>6.959364E-5</v>
      </c>
      <c r="LA76">
        <v>4.872692E-2</v>
      </c>
      <c r="LB76">
        <v>0.30077789999999999</v>
      </c>
      <c r="LC76">
        <v>15.39808</v>
      </c>
      <c r="LD76">
        <v>6.7572999999999998E-5</v>
      </c>
      <c r="LE76">
        <v>4.7293599999999998E-2</v>
      </c>
      <c r="LF76">
        <v>0.30036930000000001</v>
      </c>
      <c r="LG76">
        <v>15.15047</v>
      </c>
      <c r="LH76">
        <v>6.7315519999999998E-5</v>
      </c>
      <c r="LI76">
        <v>4.7047249999999999E-2</v>
      </c>
      <c r="LJ76">
        <v>0.29992160000000001</v>
      </c>
      <c r="LK76">
        <v>14.98818</v>
      </c>
      <c r="LL76">
        <v>6.81887E-5</v>
      </c>
      <c r="LM76">
        <v>4.7669889999999999E-2</v>
      </c>
      <c r="LN76">
        <v>0.29943989999999998</v>
      </c>
      <c r="LO76">
        <v>14.81428</v>
      </c>
      <c r="LP76">
        <v>6.8550189999999999E-5</v>
      </c>
      <c r="LQ76">
        <v>4.806465E-2</v>
      </c>
      <c r="LR76">
        <v>0.29895899999999997</v>
      </c>
      <c r="LS76">
        <v>15.149430000000001</v>
      </c>
      <c r="LT76">
        <v>6.7748750000000001E-5</v>
      </c>
      <c r="LU76">
        <v>4.7674569999999999E-2</v>
      </c>
      <c r="LV76">
        <v>0.29851</v>
      </c>
      <c r="LW76">
        <v>15.51789</v>
      </c>
      <c r="LX76">
        <v>6.6002179999999995E-5</v>
      </c>
      <c r="LY76">
        <v>4.6593540000000003E-2</v>
      </c>
      <c r="LZ76">
        <v>0.2981337</v>
      </c>
      <c r="MA76">
        <v>15.836119999999999</v>
      </c>
      <c r="MB76">
        <v>6.3728969999999997E-5</v>
      </c>
      <c r="MC76">
        <v>4.5098039999999999E-2</v>
      </c>
      <c r="MD76">
        <v>0.29786380000000001</v>
      </c>
      <c r="ME76">
        <v>15.967779999999999</v>
      </c>
      <c r="MF76">
        <v>6.1236690000000002E-5</v>
      </c>
      <c r="MG76">
        <v>4.3407870000000001E-2</v>
      </c>
      <c r="MH76">
        <v>0.29767149999999998</v>
      </c>
      <c r="MI76">
        <v>15.832509999999999</v>
      </c>
      <c r="MJ76">
        <v>5.8260419999999997E-5</v>
      </c>
      <c r="MK76">
        <v>4.1394779999999999E-2</v>
      </c>
      <c r="ML76">
        <v>0.29756860000000002</v>
      </c>
      <c r="MM76">
        <v>15.45852</v>
      </c>
      <c r="MN76">
        <v>5.4172460000000001E-5</v>
      </c>
      <c r="MO76">
        <v>3.8617289999999999E-2</v>
      </c>
      <c r="MP76">
        <v>0.29751430000000001</v>
      </c>
      <c r="MQ76">
        <v>15.219250000000001</v>
      </c>
      <c r="MR76">
        <v>4.939185E-5</v>
      </c>
      <c r="MS76">
        <v>3.5284959999999997E-2</v>
      </c>
      <c r="MT76">
        <v>0.29747679999999999</v>
      </c>
      <c r="MU76">
        <v>14.96372</v>
      </c>
      <c r="MV76">
        <v>4.5085279999999999E-5</v>
      </c>
      <c r="MW76">
        <v>3.2197290000000003E-2</v>
      </c>
      <c r="MX76">
        <v>0.29746260000000002</v>
      </c>
      <c r="MY76">
        <v>15.07512</v>
      </c>
      <c r="MZ76">
        <v>4.1797259999999998E-5</v>
      </c>
      <c r="NA76">
        <v>2.9799909999999999E-2</v>
      </c>
      <c r="NB76">
        <v>0.29753210000000002</v>
      </c>
      <c r="NC76">
        <v>14.70158</v>
      </c>
      <c r="ND76">
        <v>3.9402729999999997E-5</v>
      </c>
      <c r="NE76">
        <v>2.803491E-2</v>
      </c>
      <c r="NF76">
        <v>0.29771999999999998</v>
      </c>
      <c r="NG76">
        <v>14.52364</v>
      </c>
      <c r="NH76">
        <v>3.7565319999999999E-5</v>
      </c>
      <c r="NI76">
        <v>2.6678420000000001E-2</v>
      </c>
      <c r="NJ76">
        <v>0.29808400000000002</v>
      </c>
      <c r="NK76">
        <v>14.361739999999999</v>
      </c>
      <c r="NL76">
        <v>3.6004619999999999E-5</v>
      </c>
      <c r="NM76">
        <v>2.5527109999999999E-2</v>
      </c>
      <c r="NN76">
        <v>0.2985853</v>
      </c>
      <c r="NO76">
        <v>14.151059999999999</v>
      </c>
      <c r="NP76">
        <v>3.408389E-5</v>
      </c>
      <c r="NQ76">
        <v>2.4172760000000001E-2</v>
      </c>
      <c r="NR76">
        <v>0.2991914</v>
      </c>
      <c r="NS76">
        <v>13.98348</v>
      </c>
      <c r="NT76">
        <v>3.0867790000000002E-5</v>
      </c>
      <c r="NU76">
        <v>2.196188E-2</v>
      </c>
      <c r="NV76">
        <v>0.29987249999999999</v>
      </c>
      <c r="NW76">
        <v>13.84554</v>
      </c>
      <c r="NX76">
        <v>2.677538E-5</v>
      </c>
      <c r="NY76">
        <v>1.907992E-2</v>
      </c>
      <c r="NZ76">
        <v>0.30060130000000002</v>
      </c>
      <c r="OA76">
        <v>13.736660000000001</v>
      </c>
      <c r="OB76">
        <v>2.3169280000000001E-5</v>
      </c>
      <c r="OC76">
        <v>1.6453280000000001E-2</v>
      </c>
      <c r="OD76">
        <v>0.30132439999999999</v>
      </c>
      <c r="OE76">
        <v>14.29936</v>
      </c>
      <c r="OF76">
        <v>2.0680910000000001E-5</v>
      </c>
      <c r="OG76">
        <v>1.458868E-2</v>
      </c>
      <c r="OH76">
        <v>0.30197390000000002</v>
      </c>
      <c r="OI76">
        <v>15.16516</v>
      </c>
      <c r="OJ76">
        <v>1.9138339999999999E-5</v>
      </c>
      <c r="OK76">
        <v>1.3412220000000001E-2</v>
      </c>
    </row>
    <row r="77" spans="1:401" x14ac:dyDescent="0.35">
      <c r="A77">
        <v>80</v>
      </c>
      <c r="B77" t="s">
        <v>4</v>
      </c>
      <c r="C77" t="s">
        <v>24</v>
      </c>
      <c r="D77" t="s">
        <v>82</v>
      </c>
      <c r="E77">
        <v>756.221</v>
      </c>
      <c r="F77">
        <v>0.5155149</v>
      </c>
      <c r="G77">
        <v>13.88625</v>
      </c>
      <c r="H77" s="1">
        <v>1.6373589999999999E-21</v>
      </c>
      <c r="I77" s="1">
        <v>8.6208840000000002E-19</v>
      </c>
      <c r="J77">
        <v>0.51375939999999998</v>
      </c>
      <c r="K77">
        <v>13.83009</v>
      </c>
      <c r="L77" s="1">
        <v>1.6966449999999999E-8</v>
      </c>
      <c r="M77" s="1">
        <v>9.0061459999999992E-6</v>
      </c>
      <c r="N77">
        <v>0.51204950000000005</v>
      </c>
      <c r="O77">
        <v>13.9832</v>
      </c>
      <c r="P77" s="1">
        <v>0.81810289999999997</v>
      </c>
      <c r="Q77">
        <v>311.45800000000003</v>
      </c>
      <c r="R77">
        <v>0.51038799999999995</v>
      </c>
      <c r="S77">
        <v>14.39236</v>
      </c>
      <c r="T77">
        <v>68.687569999999994</v>
      </c>
      <c r="U77">
        <v>30791.8</v>
      </c>
      <c r="V77">
        <v>0.50877640000000002</v>
      </c>
      <c r="W77">
        <v>14.999470000000001</v>
      </c>
      <c r="X77">
        <v>157.3553</v>
      </c>
      <c r="Y77">
        <v>83691.75</v>
      </c>
      <c r="Z77">
        <v>0.50722500000000004</v>
      </c>
      <c r="AA77">
        <v>15.464499999999999</v>
      </c>
      <c r="AB77">
        <v>59.154739999999997</v>
      </c>
      <c r="AC77">
        <v>36371.06</v>
      </c>
      <c r="AD77">
        <v>0.50569019999999998</v>
      </c>
      <c r="AE77">
        <v>15.584849999999999</v>
      </c>
      <c r="AF77">
        <v>8.0552159999999997</v>
      </c>
      <c r="AG77">
        <v>5693.95</v>
      </c>
      <c r="AH77">
        <v>0.50407709999999994</v>
      </c>
      <c r="AI77">
        <v>15.354380000000001</v>
      </c>
      <c r="AJ77">
        <v>0.7269099</v>
      </c>
      <c r="AK77">
        <v>561.43600000000004</v>
      </c>
      <c r="AL77">
        <v>0.50228969999999995</v>
      </c>
      <c r="AM77">
        <v>14.721690000000001</v>
      </c>
      <c r="AN77">
        <v>0.1101014</v>
      </c>
      <c r="AO77">
        <v>74.439409999999995</v>
      </c>
      <c r="AP77">
        <v>0.50049639999999995</v>
      </c>
      <c r="AQ77">
        <v>14.46776</v>
      </c>
      <c r="AR77">
        <v>6.0046509999999997E-2</v>
      </c>
      <c r="AS77">
        <v>33.887749999999997</v>
      </c>
      <c r="AT77">
        <v>0.49866670000000002</v>
      </c>
      <c r="AU77">
        <v>14.527609999999999</v>
      </c>
      <c r="AV77" s="1">
        <v>5.0947359999999997E-2</v>
      </c>
      <c r="AW77">
        <v>27.973579999999998</v>
      </c>
      <c r="AX77">
        <v>0.49677369999999998</v>
      </c>
      <c r="AY77">
        <v>14.783469999999999</v>
      </c>
      <c r="AZ77" s="1">
        <v>4.5566969999999998E-2</v>
      </c>
      <c r="BA77">
        <v>25.018599999999999</v>
      </c>
      <c r="BB77">
        <v>0.49482379999999998</v>
      </c>
      <c r="BC77">
        <v>15.29776</v>
      </c>
      <c r="BD77" s="1">
        <v>4.1664260000000002E-2</v>
      </c>
      <c r="BE77">
        <v>22.906759999999998</v>
      </c>
      <c r="BF77">
        <v>0.49283009999999999</v>
      </c>
      <c r="BG77">
        <v>15.68361</v>
      </c>
      <c r="BH77" s="1">
        <v>3.9038980000000001E-2</v>
      </c>
      <c r="BI77" s="1">
        <v>21.50301</v>
      </c>
      <c r="BJ77">
        <v>0.49081200000000003</v>
      </c>
      <c r="BK77">
        <v>15.805490000000001</v>
      </c>
      <c r="BL77" s="1">
        <v>3.6753870000000001E-2</v>
      </c>
      <c r="BM77" s="1">
        <v>20.323429999999998</v>
      </c>
      <c r="BN77">
        <v>0.48881560000000002</v>
      </c>
      <c r="BO77">
        <v>15.661809999999999</v>
      </c>
      <c r="BP77" s="1">
        <v>3.4347330000000002E-2</v>
      </c>
      <c r="BQ77" s="1">
        <v>19.078499999999998</v>
      </c>
      <c r="BR77">
        <v>0.486788</v>
      </c>
      <c r="BS77">
        <v>15.11542</v>
      </c>
      <c r="BT77" s="1">
        <v>3.1872280000000003E-2</v>
      </c>
      <c r="BU77" s="1">
        <v>17.78105</v>
      </c>
      <c r="BV77">
        <v>0.48451749999999999</v>
      </c>
      <c r="BW77">
        <v>14.64814</v>
      </c>
      <c r="BX77" s="1">
        <v>2.9479749999999999E-2</v>
      </c>
      <c r="BY77" s="1">
        <v>16.52075</v>
      </c>
      <c r="BZ77">
        <v>0.48164780000000001</v>
      </c>
      <c r="CA77">
        <v>14.19177</v>
      </c>
      <c r="CB77" s="1">
        <v>2.7215929999999999E-2</v>
      </c>
      <c r="CC77" s="1">
        <v>15.34032</v>
      </c>
      <c r="CD77">
        <v>0.47797190000000001</v>
      </c>
      <c r="CE77">
        <v>13.99437</v>
      </c>
      <c r="CF77" s="1">
        <v>2.5140639999999999E-2</v>
      </c>
      <c r="CG77" s="1">
        <v>14.26482</v>
      </c>
      <c r="CH77">
        <v>0.47349989999999997</v>
      </c>
      <c r="CI77">
        <v>13.953939999999999</v>
      </c>
      <c r="CJ77" s="1">
        <v>2.4651039999999999E-2</v>
      </c>
      <c r="CK77" s="1">
        <v>13.994120000000001</v>
      </c>
      <c r="CL77">
        <v>0.46840389999999998</v>
      </c>
      <c r="CM77">
        <v>13.90414</v>
      </c>
      <c r="CN77" s="1">
        <v>2.6970870000000001E-2</v>
      </c>
      <c r="CO77" s="1">
        <v>15.34943</v>
      </c>
      <c r="CP77">
        <v>0.4628449</v>
      </c>
      <c r="CQ77">
        <v>13.824339999999999</v>
      </c>
      <c r="CR77" s="1">
        <v>2.92549E-2</v>
      </c>
      <c r="CS77" s="1">
        <v>16.907299999999999</v>
      </c>
      <c r="CT77">
        <v>0.45710610000000002</v>
      </c>
      <c r="CU77">
        <v>13.568949999999999</v>
      </c>
      <c r="CV77" s="1">
        <v>2.9350850000000001E-2</v>
      </c>
      <c r="CW77" s="1">
        <v>17.298269999999999</v>
      </c>
      <c r="CX77">
        <v>0.45112429999999998</v>
      </c>
      <c r="CY77">
        <v>13.113939999999999</v>
      </c>
      <c r="CZ77" s="1">
        <v>2.7814019999999998E-2</v>
      </c>
      <c r="DA77" s="1">
        <v>16.676639999999999</v>
      </c>
      <c r="DB77">
        <v>0.44494790000000001</v>
      </c>
      <c r="DC77">
        <v>12.9046</v>
      </c>
      <c r="DD77" s="1">
        <v>2.5561690000000001E-2</v>
      </c>
      <c r="DE77" s="1">
        <v>15.57708</v>
      </c>
      <c r="DF77">
        <v>0.43866549999999999</v>
      </c>
      <c r="DG77">
        <v>12.705859999999999</v>
      </c>
      <c r="DH77" s="1">
        <v>2.3082849999999999E-2</v>
      </c>
      <c r="DI77" s="1">
        <v>14.287319999999999</v>
      </c>
      <c r="DJ77">
        <v>0.432666</v>
      </c>
      <c r="DK77">
        <v>12.66452</v>
      </c>
      <c r="DL77" s="1">
        <v>2.0720059999999998E-2</v>
      </c>
      <c r="DM77" s="1">
        <v>13.012689999999999</v>
      </c>
      <c r="DN77">
        <v>0.42671759999999997</v>
      </c>
      <c r="DO77">
        <v>12.834110000000001</v>
      </c>
      <c r="DP77" s="1">
        <v>1.8505400000000002E-2</v>
      </c>
      <c r="DQ77" s="1">
        <v>11.792999999999999</v>
      </c>
      <c r="DR77">
        <v>0.42048859999999999</v>
      </c>
      <c r="DS77">
        <v>12.88199</v>
      </c>
      <c r="DT77" s="1">
        <v>1.644557E-2</v>
      </c>
      <c r="DU77" s="1">
        <v>10.64134</v>
      </c>
      <c r="DV77">
        <v>0.41419109999999998</v>
      </c>
      <c r="DW77">
        <v>12.80387</v>
      </c>
      <c r="DX77" s="1">
        <v>1.459104E-2</v>
      </c>
      <c r="DY77" s="1">
        <v>9.5862370000000006</v>
      </c>
      <c r="DZ77">
        <v>0.40776869999999998</v>
      </c>
      <c r="EA77">
        <v>12.64324</v>
      </c>
      <c r="EB77" s="1">
        <v>1.300461E-2</v>
      </c>
      <c r="EC77" s="1">
        <v>8.6744620000000001</v>
      </c>
      <c r="ED77">
        <v>0.4013659</v>
      </c>
      <c r="EE77">
        <v>12.389939999999999</v>
      </c>
      <c r="EF77" s="1">
        <v>1.1571329999999999E-2</v>
      </c>
      <c r="EG77" s="1">
        <v>7.8441669999999997</v>
      </c>
      <c r="EH77">
        <v>0.39485379999999998</v>
      </c>
      <c r="EI77">
        <v>12.60859</v>
      </c>
      <c r="EJ77" s="1">
        <v>1.022813E-2</v>
      </c>
      <c r="EK77" s="1">
        <v>7.0502859999999998</v>
      </c>
      <c r="EL77">
        <v>0.38860820000000001</v>
      </c>
      <c r="EM77">
        <v>13.021179999999999</v>
      </c>
      <c r="EN77" s="1">
        <v>9.0187559999999993E-3</v>
      </c>
      <c r="EO77" s="1">
        <v>6.3168810000000004</v>
      </c>
      <c r="EP77">
        <v>0.38205529999999999</v>
      </c>
      <c r="EQ77">
        <v>13.54219</v>
      </c>
      <c r="ER77" s="1">
        <v>7.9472999999999992E-3</v>
      </c>
      <c r="ES77" s="1">
        <v>5.6582169999999996</v>
      </c>
      <c r="ET77">
        <v>0.37555739999999999</v>
      </c>
      <c r="EU77">
        <v>14.28932</v>
      </c>
      <c r="EV77" s="1">
        <v>7.0055949999999999E-3</v>
      </c>
      <c r="EW77" s="1">
        <v>5.0716640000000002</v>
      </c>
      <c r="EX77">
        <v>0.3688014</v>
      </c>
      <c r="EY77">
        <v>14.85937</v>
      </c>
      <c r="EZ77" s="1">
        <v>6.1566770000000002E-3</v>
      </c>
      <c r="FA77" s="1">
        <v>4.5389819999999999</v>
      </c>
      <c r="FB77">
        <v>0.36184529999999998</v>
      </c>
      <c r="FC77">
        <v>15.03313</v>
      </c>
      <c r="FD77" s="1">
        <v>5.3977879999999997E-3</v>
      </c>
      <c r="FE77" s="1">
        <v>4.0553710000000001</v>
      </c>
      <c r="FF77">
        <v>0.35468470000000002</v>
      </c>
      <c r="FG77">
        <v>15.02971</v>
      </c>
      <c r="FH77" s="1">
        <v>4.7340790000000004E-3</v>
      </c>
      <c r="FI77" s="1">
        <v>3.6267320000000001</v>
      </c>
      <c r="FJ77">
        <v>0.34765449999999998</v>
      </c>
      <c r="FK77">
        <v>14.780670000000001</v>
      </c>
      <c r="FL77" s="1">
        <v>4.1576499999999997E-3</v>
      </c>
      <c r="FM77" s="1">
        <v>3.2481710000000001</v>
      </c>
      <c r="FN77">
        <v>0.34068690000000001</v>
      </c>
      <c r="FO77">
        <v>14.88937</v>
      </c>
      <c r="FP77" s="1">
        <v>3.6416970000000002E-3</v>
      </c>
      <c r="FQ77" s="1">
        <v>2.9042140000000001</v>
      </c>
      <c r="FR77">
        <v>0.3340265</v>
      </c>
      <c r="FS77">
        <v>15.18802</v>
      </c>
      <c r="FT77" s="1">
        <v>3.1723910000000001E-3</v>
      </c>
      <c r="FU77" s="1">
        <v>2.5815610000000002</v>
      </c>
      <c r="FV77">
        <v>0.32798319999999997</v>
      </c>
      <c r="FW77">
        <v>15.44014</v>
      </c>
      <c r="FX77" s="1">
        <v>2.7508720000000001E-3</v>
      </c>
      <c r="FY77" s="1">
        <v>2.2791139999999999</v>
      </c>
      <c r="FZ77">
        <v>0.32311279999999998</v>
      </c>
      <c r="GA77">
        <v>15.664770000000001</v>
      </c>
      <c r="GB77" s="1">
        <v>2.3788149999999998E-3</v>
      </c>
      <c r="GC77" s="1">
        <v>1.998866</v>
      </c>
      <c r="GD77">
        <v>0.31943539999999998</v>
      </c>
      <c r="GE77">
        <v>15.62622</v>
      </c>
      <c r="GF77" s="1">
        <v>2.0232879999999998E-3</v>
      </c>
      <c r="GG77" s="1">
        <v>1.724208</v>
      </c>
      <c r="GH77">
        <v>0.31675239999999999</v>
      </c>
      <c r="GI77">
        <v>15.471259999999999</v>
      </c>
      <c r="GJ77" s="1">
        <v>1.6326240000000001E-3</v>
      </c>
      <c r="GK77" s="1">
        <v>1.4172670000000001</v>
      </c>
      <c r="GL77">
        <v>0.31471169999999998</v>
      </c>
      <c r="GM77">
        <v>15.43525</v>
      </c>
      <c r="GN77" s="1">
        <v>1.2229649999999999E-3</v>
      </c>
      <c r="GO77" s="1">
        <v>1.082824</v>
      </c>
      <c r="GP77">
        <v>0.31312839999999997</v>
      </c>
      <c r="GQ77">
        <v>15.34309</v>
      </c>
      <c r="GR77" s="1">
        <v>8.7584930000000004E-4</v>
      </c>
      <c r="GS77" s="1">
        <v>0.78426969999999996</v>
      </c>
      <c r="GT77">
        <v>0.31186009999999997</v>
      </c>
      <c r="GU77">
        <v>15.147500000000001</v>
      </c>
      <c r="GV77" s="1">
        <v>6.3497119999999998E-4</v>
      </c>
      <c r="GW77" s="1">
        <v>0.56736969999999998</v>
      </c>
      <c r="GX77">
        <v>0.31080940000000001</v>
      </c>
      <c r="GY77">
        <v>15.112579999999999</v>
      </c>
      <c r="GZ77" s="1">
        <v>4.8689780000000003E-4</v>
      </c>
      <c r="HA77" s="1">
        <v>0.42994949999999998</v>
      </c>
      <c r="HB77">
        <v>0.31000240000000001</v>
      </c>
      <c r="HC77">
        <v>14.922000000000001</v>
      </c>
      <c r="HD77" s="1">
        <v>3.9903950000000002E-4</v>
      </c>
      <c r="HE77" s="1">
        <v>0.34732000000000002</v>
      </c>
      <c r="HF77">
        <v>0.30942609999999998</v>
      </c>
      <c r="HG77">
        <v>14.66835</v>
      </c>
      <c r="HH77" s="1">
        <v>3.4471810000000002E-4</v>
      </c>
      <c r="HI77" s="1">
        <v>0.29648940000000001</v>
      </c>
      <c r="HJ77">
        <v>0.3090388</v>
      </c>
      <c r="HK77">
        <v>14.17145</v>
      </c>
      <c r="HL77" s="1">
        <v>3.0619000000000002E-4</v>
      </c>
      <c r="HM77" s="1">
        <v>0.26148329999999997</v>
      </c>
      <c r="HN77">
        <v>0.30880180000000002</v>
      </c>
      <c r="HO77">
        <v>13.736179999999999</v>
      </c>
      <c r="HP77" s="1">
        <v>2.7074230000000003E-4</v>
      </c>
      <c r="HQ77" s="1">
        <v>0.23093620000000001</v>
      </c>
      <c r="HR77">
        <v>0.30865819999999999</v>
      </c>
      <c r="HS77">
        <v>13.43411</v>
      </c>
      <c r="HT77" s="1">
        <v>2.3525670000000001E-4</v>
      </c>
      <c r="HU77" s="1">
        <v>0.20068749999999999</v>
      </c>
      <c r="HV77">
        <v>0.30857879999999999</v>
      </c>
      <c r="HW77">
        <v>13.19947</v>
      </c>
      <c r="HX77" s="1">
        <v>2.045614E-4</v>
      </c>
      <c r="HY77" s="1">
        <v>0.17379700000000001</v>
      </c>
      <c r="HZ77">
        <v>0.30853350000000002</v>
      </c>
      <c r="IA77">
        <v>13.022550000000001</v>
      </c>
      <c r="IB77">
        <v>1.816454E-4</v>
      </c>
      <c r="IC77" s="1">
        <v>0.1531303</v>
      </c>
      <c r="ID77">
        <v>0.3085311</v>
      </c>
      <c r="IE77">
        <v>12.9739</v>
      </c>
      <c r="IF77">
        <v>1.6541719999999999E-4</v>
      </c>
      <c r="IG77" s="1">
        <v>0.1382603</v>
      </c>
      <c r="IH77">
        <v>0.3085946</v>
      </c>
      <c r="II77">
        <v>12.93939</v>
      </c>
      <c r="IJ77">
        <v>1.535935E-4</v>
      </c>
      <c r="IK77" s="1">
        <v>0.12740609999999999</v>
      </c>
      <c r="IL77">
        <v>0.3087107</v>
      </c>
      <c r="IM77">
        <v>13.09013</v>
      </c>
      <c r="IN77">
        <v>1.443153E-4</v>
      </c>
      <c r="IO77" s="1">
        <v>0.1189982</v>
      </c>
      <c r="IP77">
        <v>0.30889640000000002</v>
      </c>
      <c r="IQ77">
        <v>13.09709</v>
      </c>
      <c r="IR77">
        <v>1.3601140000000001E-4</v>
      </c>
      <c r="IS77" s="1">
        <v>0.11172029999999999</v>
      </c>
      <c r="IT77">
        <v>0.30911369999999999</v>
      </c>
      <c r="IU77">
        <v>12.905570000000001</v>
      </c>
      <c r="IV77">
        <v>1.27069E-4</v>
      </c>
      <c r="IW77" s="1">
        <v>0.1042117</v>
      </c>
      <c r="IX77">
        <v>0.3093574</v>
      </c>
      <c r="IY77">
        <v>12.732559999999999</v>
      </c>
      <c r="IZ77">
        <v>1.174757E-4</v>
      </c>
      <c r="JA77">
        <v>9.6197569999999996E-2</v>
      </c>
      <c r="JB77">
        <v>0.30963039999999997</v>
      </c>
      <c r="JC77">
        <v>12.606719999999999</v>
      </c>
      <c r="JD77">
        <v>1.086136E-4</v>
      </c>
      <c r="JE77">
        <v>8.8637460000000001E-2</v>
      </c>
      <c r="JF77">
        <v>0.30989739999999999</v>
      </c>
      <c r="JG77">
        <v>12.92069</v>
      </c>
      <c r="JH77">
        <v>1.013146E-4</v>
      </c>
      <c r="JI77">
        <v>8.2309179999999996E-2</v>
      </c>
      <c r="JJ77">
        <v>0.31017640000000002</v>
      </c>
      <c r="JK77">
        <v>13.41398</v>
      </c>
      <c r="JL77">
        <v>9.5490290000000002E-5</v>
      </c>
      <c r="JM77">
        <v>7.7231820000000007E-2</v>
      </c>
      <c r="JN77">
        <v>0.31039109999999998</v>
      </c>
      <c r="JO77">
        <v>13.676819999999999</v>
      </c>
      <c r="JP77">
        <v>9.0640600000000001E-5</v>
      </c>
      <c r="JQ77">
        <v>7.3062180000000004E-2</v>
      </c>
      <c r="JR77">
        <v>0.31055460000000001</v>
      </c>
      <c r="JS77">
        <v>13.946669999999999</v>
      </c>
      <c r="JT77">
        <v>8.6485920000000006E-5</v>
      </c>
      <c r="JU77">
        <v>6.9521260000000001E-2</v>
      </c>
      <c r="JV77">
        <v>0.31066640000000001</v>
      </c>
      <c r="JW77">
        <v>14.088990000000001</v>
      </c>
      <c r="JX77">
        <v>8.3147120000000004E-5</v>
      </c>
      <c r="JY77">
        <v>6.6630800000000004E-2</v>
      </c>
      <c r="JZ77">
        <v>0.31073200000000001</v>
      </c>
      <c r="KA77">
        <v>13.93355</v>
      </c>
      <c r="KB77">
        <v>8.1172050000000005E-5</v>
      </c>
      <c r="KC77">
        <v>6.4772590000000005E-2</v>
      </c>
      <c r="KD77">
        <v>0.31077890000000002</v>
      </c>
      <c r="KE77">
        <v>13.805870000000001</v>
      </c>
      <c r="KF77">
        <v>8.0306339999999997E-5</v>
      </c>
      <c r="KG77">
        <v>6.3893630000000007E-2</v>
      </c>
      <c r="KH77">
        <v>0.31080390000000002</v>
      </c>
      <c r="KI77">
        <v>13.62269</v>
      </c>
      <c r="KJ77">
        <v>7.9446490000000005E-5</v>
      </c>
      <c r="KK77">
        <v>6.3193750000000007E-2</v>
      </c>
      <c r="KL77">
        <v>0.31081029999999998</v>
      </c>
      <c r="KM77">
        <v>13.82414</v>
      </c>
      <c r="KN77">
        <v>7.7913919999999994E-5</v>
      </c>
      <c r="KO77">
        <v>6.2049409999999999E-2</v>
      </c>
      <c r="KP77">
        <v>0.3107685</v>
      </c>
      <c r="KQ77">
        <v>14.29914</v>
      </c>
      <c r="KR77">
        <v>7.5698550000000004E-5</v>
      </c>
      <c r="KS77">
        <v>6.0382030000000003E-2</v>
      </c>
      <c r="KT77">
        <v>0.31063499999999999</v>
      </c>
      <c r="KU77">
        <v>14.86246</v>
      </c>
      <c r="KV77">
        <v>7.3051950000000001E-5</v>
      </c>
      <c r="KW77">
        <v>5.835183E-2</v>
      </c>
      <c r="KX77">
        <v>0.31037969999999998</v>
      </c>
      <c r="KY77">
        <v>15.35547</v>
      </c>
      <c r="KZ77">
        <v>7.0266480000000001E-5</v>
      </c>
      <c r="LA77">
        <v>5.6189019999999999E-2</v>
      </c>
      <c r="LB77">
        <v>0.31002030000000003</v>
      </c>
      <c r="LC77">
        <v>15.43906</v>
      </c>
      <c r="LD77">
        <v>6.7997999999999995E-5</v>
      </c>
      <c r="LE77">
        <v>5.434282E-2</v>
      </c>
      <c r="LF77">
        <v>0.3095736</v>
      </c>
      <c r="LG77">
        <v>15.19045</v>
      </c>
      <c r="LH77">
        <v>6.7308290000000007E-5</v>
      </c>
      <c r="LI77">
        <v>5.3613710000000002E-2</v>
      </c>
      <c r="LJ77">
        <v>0.3090772</v>
      </c>
      <c r="LK77">
        <v>15.009370000000001</v>
      </c>
      <c r="LL77">
        <v>6.796068E-5</v>
      </c>
      <c r="LM77">
        <v>5.40565E-2</v>
      </c>
      <c r="LN77">
        <v>0.30853809999999998</v>
      </c>
      <c r="LO77">
        <v>14.858599999999999</v>
      </c>
      <c r="LP77">
        <v>6.8485469999999998E-5</v>
      </c>
      <c r="LQ77">
        <v>5.4621639999999999E-2</v>
      </c>
      <c r="LR77">
        <v>0.30799140000000003</v>
      </c>
      <c r="LS77">
        <v>15.155340000000001</v>
      </c>
      <c r="LT77">
        <v>6.7961439999999999E-5</v>
      </c>
      <c r="LU77">
        <v>5.4462660000000003E-2</v>
      </c>
      <c r="LV77">
        <v>0.30746950000000001</v>
      </c>
      <c r="LW77">
        <v>15.558859999999999</v>
      </c>
      <c r="LX77">
        <v>6.6436169999999997E-5</v>
      </c>
      <c r="LY77">
        <v>5.3481809999999998E-2</v>
      </c>
      <c r="LZ77">
        <v>0.30702990000000002</v>
      </c>
      <c r="MA77">
        <v>15.89945</v>
      </c>
      <c r="MB77">
        <v>6.4290169999999994E-5</v>
      </c>
      <c r="MC77">
        <v>5.1935050000000003E-2</v>
      </c>
      <c r="MD77">
        <v>0.30669790000000002</v>
      </c>
      <c r="ME77">
        <v>16.058440000000001</v>
      </c>
      <c r="MF77">
        <v>6.1865489999999998E-5</v>
      </c>
      <c r="MG77">
        <v>5.0094369999999999E-2</v>
      </c>
      <c r="MH77">
        <v>0.30646590000000001</v>
      </c>
      <c r="MI77">
        <v>15.92717</v>
      </c>
      <c r="MJ77">
        <v>5.905563E-5</v>
      </c>
      <c r="MK77">
        <v>4.7958090000000002E-2</v>
      </c>
      <c r="ML77">
        <v>0.30631829999999999</v>
      </c>
      <c r="MM77">
        <v>15.53417</v>
      </c>
      <c r="MN77">
        <v>5.5257999999999998E-5</v>
      </c>
      <c r="MO77">
        <v>4.5092140000000003E-2</v>
      </c>
      <c r="MP77">
        <v>0.3062434</v>
      </c>
      <c r="MQ77">
        <v>15.26022</v>
      </c>
      <c r="MR77">
        <v>5.0600029999999999E-5</v>
      </c>
      <c r="MS77">
        <v>4.1467049999999998E-2</v>
      </c>
      <c r="MT77">
        <v>0.30619030000000003</v>
      </c>
      <c r="MU77">
        <v>15.032959999999999</v>
      </c>
      <c r="MV77">
        <v>4.6147540000000001E-5</v>
      </c>
      <c r="MW77">
        <v>3.7839299999999999E-2</v>
      </c>
      <c r="MX77">
        <v>0.30615979999999998</v>
      </c>
      <c r="MY77">
        <v>15.13101</v>
      </c>
      <c r="MZ77">
        <v>4.2609460000000003E-5</v>
      </c>
      <c r="NA77">
        <v>3.4856150000000002E-2</v>
      </c>
      <c r="NB77">
        <v>0.3062204</v>
      </c>
      <c r="NC77">
        <v>14.87454</v>
      </c>
      <c r="ND77">
        <v>4.0008220000000002E-5</v>
      </c>
      <c r="NE77">
        <v>3.2618059999999997E-2</v>
      </c>
      <c r="NF77">
        <v>0.30641620000000003</v>
      </c>
      <c r="NG77">
        <v>14.691560000000001</v>
      </c>
      <c r="NH77">
        <v>3.803998E-5</v>
      </c>
      <c r="NI77">
        <v>3.0921919999999999E-2</v>
      </c>
      <c r="NJ77">
        <v>0.30679289999999998</v>
      </c>
      <c r="NK77">
        <v>14.53084</v>
      </c>
      <c r="NL77">
        <v>3.6426149999999997E-5</v>
      </c>
      <c r="NM77">
        <v>2.9539220000000001E-2</v>
      </c>
      <c r="NN77">
        <v>0.3073342</v>
      </c>
      <c r="NO77">
        <v>14.258430000000001</v>
      </c>
      <c r="NP77">
        <v>3.4646839999999998E-5</v>
      </c>
      <c r="NQ77">
        <v>2.8105060000000001E-2</v>
      </c>
      <c r="NR77">
        <v>0.30799559999999998</v>
      </c>
      <c r="NS77">
        <v>14.01933</v>
      </c>
      <c r="NT77">
        <v>3.1763680000000001E-5</v>
      </c>
      <c r="NU77">
        <v>2.591274E-2</v>
      </c>
      <c r="NV77">
        <v>0.30875819999999998</v>
      </c>
      <c r="NW77">
        <v>13.870100000000001</v>
      </c>
      <c r="NX77">
        <v>2.7822860000000001E-5</v>
      </c>
      <c r="NY77">
        <v>2.2828919999999999E-2</v>
      </c>
      <c r="NZ77">
        <v>0.30957580000000001</v>
      </c>
      <c r="OA77">
        <v>13.771940000000001</v>
      </c>
      <c r="OB77">
        <v>2.4056680000000002E-5</v>
      </c>
      <c r="OC77">
        <v>1.971326E-2</v>
      </c>
      <c r="OD77">
        <v>0.3103977</v>
      </c>
      <c r="OE77">
        <v>14.24319</v>
      </c>
      <c r="OF77">
        <v>2.1292969999999999E-5</v>
      </c>
      <c r="OG77">
        <v>1.7309229999999998E-2</v>
      </c>
      <c r="OH77">
        <v>0.31115559999999998</v>
      </c>
      <c r="OI77">
        <v>15.07052</v>
      </c>
      <c r="OJ77">
        <v>1.9528010000000001E-5</v>
      </c>
      <c r="OK77">
        <v>1.5720749999999999E-2</v>
      </c>
    </row>
    <row r="78" spans="1:401" x14ac:dyDescent="0.35">
      <c r="A78">
        <v>81</v>
      </c>
      <c r="B78" t="s">
        <v>4</v>
      </c>
      <c r="C78" t="s">
        <v>24</v>
      </c>
      <c r="D78" t="s">
        <v>83</v>
      </c>
      <c r="E78">
        <v>860.74599999999998</v>
      </c>
      <c r="F78">
        <v>0.39818700000000001</v>
      </c>
      <c r="G78">
        <v>13.981590000000001</v>
      </c>
      <c r="H78" s="1">
        <v>2.3613140000000002E-22</v>
      </c>
      <c r="I78" s="1">
        <v>1.5314490000000001E-19</v>
      </c>
      <c r="J78">
        <v>0.3966268</v>
      </c>
      <c r="K78">
        <v>13.88635</v>
      </c>
      <c r="L78" s="1">
        <v>2.79479E-9</v>
      </c>
      <c r="M78" s="1">
        <v>1.827583E-6</v>
      </c>
      <c r="N78">
        <v>0.39508880000000002</v>
      </c>
      <c r="O78">
        <v>14.010009999999999</v>
      </c>
      <c r="P78">
        <v>0.33478649999999999</v>
      </c>
      <c r="Q78">
        <v>151.5308</v>
      </c>
      <c r="R78">
        <v>0.39358169999999998</v>
      </c>
      <c r="S78">
        <v>14.36497</v>
      </c>
      <c r="T78">
        <v>48.255690000000001</v>
      </c>
      <c r="U78">
        <v>25547.84</v>
      </c>
      <c r="V78">
        <v>0.39212780000000003</v>
      </c>
      <c r="W78">
        <v>14.94204</v>
      </c>
      <c r="X78">
        <v>155.6593</v>
      </c>
      <c r="Y78">
        <v>98884.71</v>
      </c>
      <c r="Z78">
        <v>0.39072390000000001</v>
      </c>
      <c r="AA78">
        <v>15.410869999999999</v>
      </c>
      <c r="AB78">
        <v>76.770899999999997</v>
      </c>
      <c r="AC78">
        <v>57092.160000000003</v>
      </c>
      <c r="AD78">
        <v>0.38933610000000002</v>
      </c>
      <c r="AE78">
        <v>15.55978</v>
      </c>
      <c r="AF78">
        <v>13.310420000000001</v>
      </c>
      <c r="AG78">
        <v>11285.51</v>
      </c>
      <c r="AH78">
        <v>0.38789509999999999</v>
      </c>
      <c r="AI78">
        <v>15.40837</v>
      </c>
      <c r="AJ78">
        <v>1.39455</v>
      </c>
      <c r="AK78">
        <v>1284.145</v>
      </c>
      <c r="AL78">
        <v>0.38632109999999997</v>
      </c>
      <c r="AM78">
        <v>14.839370000000001</v>
      </c>
      <c r="AN78">
        <v>0.1701501</v>
      </c>
      <c r="AO78">
        <v>147.42150000000001</v>
      </c>
      <c r="AP78">
        <v>0.38472250000000002</v>
      </c>
      <c r="AQ78">
        <v>14.55367</v>
      </c>
      <c r="AR78">
        <v>6.5736820000000001E-2</v>
      </c>
      <c r="AS78">
        <v>46.937919999999998</v>
      </c>
      <c r="AT78">
        <v>0.3831022</v>
      </c>
      <c r="AU78">
        <v>14.587999999999999</v>
      </c>
      <c r="AV78" s="1">
        <v>5.228381E-2</v>
      </c>
      <c r="AW78">
        <v>35.537759999999999</v>
      </c>
      <c r="AX78">
        <v>0.38145800000000002</v>
      </c>
      <c r="AY78">
        <v>14.797280000000001</v>
      </c>
      <c r="AZ78" s="1">
        <v>4.641874E-2</v>
      </c>
      <c r="BA78">
        <v>31.480139999999999</v>
      </c>
      <c r="BB78">
        <v>0.37976349999999998</v>
      </c>
      <c r="BC78">
        <v>15.254720000000001</v>
      </c>
      <c r="BD78" s="1">
        <v>4.225255E-2</v>
      </c>
      <c r="BE78">
        <v>28.69144</v>
      </c>
      <c r="BF78">
        <v>0.37804900000000002</v>
      </c>
      <c r="BG78">
        <v>15.639670000000001</v>
      </c>
      <c r="BH78" s="1">
        <v>3.9442749999999999E-2</v>
      </c>
      <c r="BI78" s="1">
        <v>26.823450000000001</v>
      </c>
      <c r="BJ78">
        <v>0.376303</v>
      </c>
      <c r="BK78">
        <v>15.778409999999999</v>
      </c>
      <c r="BL78" s="1">
        <v>3.7141309999999997E-2</v>
      </c>
      <c r="BM78" s="1">
        <v>25.352599999999999</v>
      </c>
      <c r="BN78">
        <v>0.37458029999999998</v>
      </c>
      <c r="BO78">
        <v>15.70341</v>
      </c>
      <c r="BP78" s="1">
        <v>3.4761380000000001E-2</v>
      </c>
      <c r="BQ78" s="1">
        <v>23.83924</v>
      </c>
      <c r="BR78">
        <v>0.37281910000000001</v>
      </c>
      <c r="BS78">
        <v>15.23258</v>
      </c>
      <c r="BT78" s="1">
        <v>3.2293090000000003E-2</v>
      </c>
      <c r="BU78" s="1">
        <v>22.249400000000001</v>
      </c>
      <c r="BV78">
        <v>0.37088260000000001</v>
      </c>
      <c r="BW78">
        <v>14.772679999999999</v>
      </c>
      <c r="BX78" s="1">
        <v>2.9878930000000001E-2</v>
      </c>
      <c r="BY78" s="1">
        <v>20.683409999999999</v>
      </c>
      <c r="BZ78">
        <v>0.36847160000000001</v>
      </c>
      <c r="CA78">
        <v>14.31859</v>
      </c>
      <c r="CB78" s="1">
        <v>2.759168E-2</v>
      </c>
      <c r="CC78" s="1">
        <v>19.212</v>
      </c>
      <c r="CD78">
        <v>0.36540850000000002</v>
      </c>
      <c r="CE78">
        <v>14.06162</v>
      </c>
      <c r="CF78" s="1">
        <v>2.5451890000000001E-2</v>
      </c>
      <c r="CG78" s="1">
        <v>17.847439999999999</v>
      </c>
      <c r="CH78">
        <v>0.36170200000000002</v>
      </c>
      <c r="CI78">
        <v>13.98002</v>
      </c>
      <c r="CJ78" s="1">
        <v>2.4538290000000001E-2</v>
      </c>
      <c r="CK78" s="1">
        <v>17.227360000000001</v>
      </c>
      <c r="CL78">
        <v>0.35745939999999998</v>
      </c>
      <c r="CM78">
        <v>13.90939</v>
      </c>
      <c r="CN78" s="1">
        <v>2.6415419999999998E-2</v>
      </c>
      <c r="CO78" s="1">
        <v>18.535769999999999</v>
      </c>
      <c r="CP78">
        <v>0.3528095</v>
      </c>
      <c r="CQ78">
        <v>13.84348</v>
      </c>
      <c r="CR78" s="1">
        <v>2.8860159999999999E-2</v>
      </c>
      <c r="CS78" s="1">
        <v>20.53989</v>
      </c>
      <c r="CT78">
        <v>0.34799010000000002</v>
      </c>
      <c r="CU78">
        <v>13.628740000000001</v>
      </c>
      <c r="CV78" s="1">
        <v>2.9387659999999999E-2</v>
      </c>
      <c r="CW78" s="1">
        <v>21.345600000000001</v>
      </c>
      <c r="CX78">
        <v>0.34295560000000003</v>
      </c>
      <c r="CY78">
        <v>13.216609999999999</v>
      </c>
      <c r="CZ78" s="1">
        <v>2.808161E-2</v>
      </c>
      <c r="DA78" s="1">
        <v>20.79665</v>
      </c>
      <c r="DB78">
        <v>0.33776400000000001</v>
      </c>
      <c r="DC78">
        <v>12.99202</v>
      </c>
      <c r="DD78" s="1">
        <v>2.5942349999999999E-2</v>
      </c>
      <c r="DE78" s="1">
        <v>19.54767</v>
      </c>
      <c r="DF78">
        <v>0.332478</v>
      </c>
      <c r="DG78">
        <v>12.796250000000001</v>
      </c>
      <c r="DH78" s="1">
        <v>2.3495100000000001E-2</v>
      </c>
      <c r="DI78" s="1">
        <v>17.996759999999998</v>
      </c>
      <c r="DJ78">
        <v>0.32738060000000002</v>
      </c>
      <c r="DK78">
        <v>12.70678</v>
      </c>
      <c r="DL78" s="1">
        <v>2.1118499999999998E-2</v>
      </c>
      <c r="DM78" s="1">
        <v>16.421749999999999</v>
      </c>
      <c r="DN78">
        <v>0.32233339999999999</v>
      </c>
      <c r="DO78">
        <v>12.849970000000001</v>
      </c>
      <c r="DP78" s="1">
        <v>1.8887540000000001E-2</v>
      </c>
      <c r="DQ78" s="1">
        <v>14.90868</v>
      </c>
      <c r="DR78">
        <v>0.31709569999999998</v>
      </c>
      <c r="DS78">
        <v>12.887549999999999</v>
      </c>
      <c r="DT78" s="1">
        <v>1.6803240000000001E-2</v>
      </c>
      <c r="DU78" s="1">
        <v>13.47312</v>
      </c>
      <c r="DV78">
        <v>0.31180930000000001</v>
      </c>
      <c r="DW78">
        <v>12.80885</v>
      </c>
      <c r="DX78" s="1">
        <v>1.491313E-2</v>
      </c>
      <c r="DY78" s="1">
        <v>12.146559999999999</v>
      </c>
      <c r="DZ78">
        <v>0.30645260000000002</v>
      </c>
      <c r="EA78">
        <v>12.671609999999999</v>
      </c>
      <c r="EB78" s="1">
        <v>1.328352E-2</v>
      </c>
      <c r="EC78" s="1">
        <v>10.98658</v>
      </c>
      <c r="ED78">
        <v>0.30111389999999999</v>
      </c>
      <c r="EE78">
        <v>12.46114</v>
      </c>
      <c r="EF78" s="1">
        <v>1.1834890000000001E-2</v>
      </c>
      <c r="EG78" s="1">
        <v>9.9491540000000001</v>
      </c>
      <c r="EH78">
        <v>0.29569790000000001</v>
      </c>
      <c r="EI78">
        <v>12.64316</v>
      </c>
      <c r="EJ78" s="1">
        <v>1.0477729999999999E-2</v>
      </c>
      <c r="EK78" s="1">
        <v>8.9609950000000005</v>
      </c>
      <c r="EL78">
        <v>0.29048249999999998</v>
      </c>
      <c r="EM78">
        <v>13.0289</v>
      </c>
      <c r="EN78" s="1">
        <v>9.2491810000000004E-3</v>
      </c>
      <c r="EO78" s="1">
        <v>8.0413770000000007</v>
      </c>
      <c r="EP78">
        <v>0.28505819999999998</v>
      </c>
      <c r="EQ78">
        <v>13.52237</v>
      </c>
      <c r="ER78" s="1">
        <v>8.1523169999999992E-3</v>
      </c>
      <c r="ES78" s="1">
        <v>7.2072370000000001</v>
      </c>
      <c r="ET78">
        <v>0.27971489999999999</v>
      </c>
      <c r="EU78">
        <v>14.228730000000001</v>
      </c>
      <c r="EV78" s="1">
        <v>7.1919439999999996E-3</v>
      </c>
      <c r="EW78" s="1">
        <v>6.4645440000000001</v>
      </c>
      <c r="EX78">
        <v>0.2743043</v>
      </c>
      <c r="EY78">
        <v>14.77397</v>
      </c>
      <c r="EZ78" s="1">
        <v>6.3334230000000004E-3</v>
      </c>
      <c r="FA78" s="1">
        <v>5.7923530000000003</v>
      </c>
      <c r="FB78">
        <v>0.2687602</v>
      </c>
      <c r="FC78">
        <v>14.97025</v>
      </c>
      <c r="FD78" s="1">
        <v>5.5634509999999996E-3</v>
      </c>
      <c r="FE78" s="1">
        <v>5.1805820000000002</v>
      </c>
      <c r="FF78">
        <v>0.26307180000000002</v>
      </c>
      <c r="FG78">
        <v>15.02051</v>
      </c>
      <c r="FH78" s="1">
        <v>4.8855859999999999E-3</v>
      </c>
      <c r="FI78" s="1">
        <v>4.6345599999999996</v>
      </c>
      <c r="FJ78">
        <v>0.25748399999999999</v>
      </c>
      <c r="FK78">
        <v>14.8619</v>
      </c>
      <c r="FL78" s="1">
        <v>4.2977889999999998E-3</v>
      </c>
      <c r="FM78" s="1">
        <v>4.1529509999999998</v>
      </c>
      <c r="FN78">
        <v>0.25195590000000001</v>
      </c>
      <c r="FO78">
        <v>14.95945</v>
      </c>
      <c r="FP78" s="1">
        <v>3.7754490000000002E-3</v>
      </c>
      <c r="FQ78" s="1">
        <v>3.7189950000000001</v>
      </c>
      <c r="FR78">
        <v>0.2466323</v>
      </c>
      <c r="FS78">
        <v>15.243980000000001</v>
      </c>
      <c r="FT78" s="1">
        <v>3.3002790000000001E-3</v>
      </c>
      <c r="FU78" s="1">
        <v>3.315099</v>
      </c>
      <c r="FV78">
        <v>0.24182139999999999</v>
      </c>
      <c r="FW78">
        <v>15.505179999999999</v>
      </c>
      <c r="FX78" s="1">
        <v>2.8700319999999998E-3</v>
      </c>
      <c r="FY78" s="1">
        <v>2.9351430000000001</v>
      </c>
      <c r="FZ78">
        <v>0.2381982</v>
      </c>
      <c r="GA78">
        <v>15.73339</v>
      </c>
      <c r="GB78" s="1">
        <v>2.4901699999999999E-3</v>
      </c>
      <c r="GC78" s="1">
        <v>2.5806360000000002</v>
      </c>
      <c r="GD78">
        <v>0.23542869999999999</v>
      </c>
      <c r="GE78">
        <v>15.68679</v>
      </c>
      <c r="GF78" s="1">
        <v>2.137271E-3</v>
      </c>
      <c r="GG78" s="1">
        <v>2.241082</v>
      </c>
      <c r="GH78">
        <v>0.23339070000000001</v>
      </c>
      <c r="GI78">
        <v>15.49954</v>
      </c>
      <c r="GJ78" s="1">
        <v>1.7632889999999999E-3</v>
      </c>
      <c r="GK78" s="1">
        <v>1.874989</v>
      </c>
      <c r="GL78">
        <v>0.23182340000000001</v>
      </c>
      <c r="GM78">
        <v>15.43366</v>
      </c>
      <c r="GN78" s="1">
        <v>1.358265E-3</v>
      </c>
      <c r="GO78" s="1">
        <v>1.4676670000000001</v>
      </c>
      <c r="GP78">
        <v>0.23061989999999999</v>
      </c>
      <c r="GQ78">
        <v>15.377980000000001</v>
      </c>
      <c r="GR78" s="1">
        <v>9.8896139999999993E-4</v>
      </c>
      <c r="GS78" s="1">
        <v>1.0805769999999999</v>
      </c>
      <c r="GT78">
        <v>0.2296482</v>
      </c>
      <c r="GU78">
        <v>15.245089999999999</v>
      </c>
      <c r="GV78" s="1">
        <v>7.1354589999999998E-4</v>
      </c>
      <c r="GW78" s="1">
        <v>0.78069690000000003</v>
      </c>
      <c r="GX78">
        <v>0.228853</v>
      </c>
      <c r="GY78">
        <v>15.23123</v>
      </c>
      <c r="GZ78" s="1">
        <v>5.3582580000000003E-4</v>
      </c>
      <c r="HA78" s="1">
        <v>0.5819107</v>
      </c>
      <c r="HB78">
        <v>0.2282459</v>
      </c>
      <c r="HC78">
        <v>15.07738</v>
      </c>
      <c r="HD78" s="1">
        <v>4.2863610000000001E-4</v>
      </c>
      <c r="HE78" s="1">
        <v>0.46021440000000002</v>
      </c>
      <c r="HF78">
        <v>0.22780249999999999</v>
      </c>
      <c r="HG78">
        <v>14.81301</v>
      </c>
      <c r="HH78" s="1">
        <v>3.6338880000000003E-4</v>
      </c>
      <c r="HI78" s="1">
        <v>0.38606679999999999</v>
      </c>
      <c r="HJ78">
        <v>0.22750500000000001</v>
      </c>
      <c r="HK78">
        <v>14.32682</v>
      </c>
      <c r="HL78" s="1">
        <v>3.1989669999999998E-4</v>
      </c>
      <c r="HM78" s="1">
        <v>0.33732269999999998</v>
      </c>
      <c r="HN78">
        <v>0.2273145</v>
      </c>
      <c r="HO78">
        <v>13.853120000000001</v>
      </c>
      <c r="HP78" s="1">
        <v>2.835448E-4</v>
      </c>
      <c r="HQ78" s="1">
        <v>0.29815180000000002</v>
      </c>
      <c r="HR78">
        <v>0.22720489999999999</v>
      </c>
      <c r="HS78">
        <v>13.505380000000001</v>
      </c>
      <c r="HT78" s="1">
        <v>2.4772079999999999E-4</v>
      </c>
      <c r="HU78" s="1">
        <v>0.26035520000000001</v>
      </c>
      <c r="HV78">
        <v>0.227135</v>
      </c>
      <c r="HW78">
        <v>13.245939999999999</v>
      </c>
      <c r="HX78" s="1">
        <v>2.1513190000000001E-4</v>
      </c>
      <c r="HY78" s="1">
        <v>0.22545519999999999</v>
      </c>
      <c r="HZ78">
        <v>0.2270962</v>
      </c>
      <c r="IA78">
        <v>13.08751</v>
      </c>
      <c r="IB78">
        <v>1.8957380000000001E-4</v>
      </c>
      <c r="IC78" s="1">
        <v>0.1974398</v>
      </c>
      <c r="ID78">
        <v>0.22709509999999999</v>
      </c>
      <c r="IE78">
        <v>13.06541</v>
      </c>
      <c r="IF78">
        <v>1.7114920000000001E-4</v>
      </c>
      <c r="IG78" s="1">
        <v>0.17690439999999999</v>
      </c>
      <c r="IH78">
        <v>0.227135</v>
      </c>
      <c r="II78">
        <v>13.036799999999999</v>
      </c>
      <c r="IJ78">
        <v>1.5786000000000001E-4</v>
      </c>
      <c r="IK78" s="1">
        <v>0.16201199999999999</v>
      </c>
      <c r="IL78">
        <v>0.22722049999999999</v>
      </c>
      <c r="IM78">
        <v>13.131539999999999</v>
      </c>
      <c r="IN78">
        <v>1.4771169999999999E-4</v>
      </c>
      <c r="IO78" s="1">
        <v>0.1507193</v>
      </c>
      <c r="IP78">
        <v>0.2273433</v>
      </c>
      <c r="IQ78">
        <v>13.11767</v>
      </c>
      <c r="IR78">
        <v>1.3911929999999999E-4</v>
      </c>
      <c r="IS78" s="1">
        <v>0.14134939999999999</v>
      </c>
      <c r="IT78">
        <v>0.22750310000000001</v>
      </c>
      <c r="IU78">
        <v>12.942270000000001</v>
      </c>
      <c r="IV78">
        <v>1.303962E-4</v>
      </c>
      <c r="IW78" s="1">
        <v>0.13217670000000001</v>
      </c>
      <c r="IX78">
        <v>0.2276775</v>
      </c>
      <c r="IY78">
        <v>12.76521</v>
      </c>
      <c r="IZ78">
        <v>1.209248E-4</v>
      </c>
      <c r="JA78" s="1">
        <v>0.1223752</v>
      </c>
      <c r="JB78">
        <v>0.22787969999999999</v>
      </c>
      <c r="JC78">
        <v>12.62982</v>
      </c>
      <c r="JD78">
        <v>1.1173839999999999E-4</v>
      </c>
      <c r="JE78">
        <v>0.11276</v>
      </c>
      <c r="JF78">
        <v>0.22807150000000001</v>
      </c>
      <c r="JG78">
        <v>12.89307</v>
      </c>
      <c r="JH78">
        <v>1.0388490000000001E-4</v>
      </c>
      <c r="JI78">
        <v>0.1044326</v>
      </c>
      <c r="JJ78">
        <v>0.2282691</v>
      </c>
      <c r="JK78">
        <v>13.3772</v>
      </c>
      <c r="JL78">
        <v>9.7564889999999998E-5</v>
      </c>
      <c r="JM78">
        <v>9.7681149999999994E-2</v>
      </c>
      <c r="JN78">
        <v>0.2284323</v>
      </c>
      <c r="JO78">
        <v>13.69276</v>
      </c>
      <c r="JP78">
        <v>9.2367910000000001E-5</v>
      </c>
      <c r="JQ78">
        <v>9.2182959999999994E-2</v>
      </c>
      <c r="JR78">
        <v>0.2285577</v>
      </c>
      <c r="JS78">
        <v>13.97235</v>
      </c>
      <c r="JT78">
        <v>8.7958450000000005E-5</v>
      </c>
      <c r="JU78">
        <v>8.7556220000000004E-2</v>
      </c>
      <c r="JV78">
        <v>0.22864180000000001</v>
      </c>
      <c r="JW78">
        <v>14.101139999999999</v>
      </c>
      <c r="JX78">
        <v>8.4291910000000006E-5</v>
      </c>
      <c r="JY78">
        <v>8.3699129999999997E-2</v>
      </c>
      <c r="JZ78">
        <v>0.2286974</v>
      </c>
      <c r="KA78">
        <v>13.94876</v>
      </c>
      <c r="KB78">
        <v>8.1830829999999998E-5</v>
      </c>
      <c r="KC78">
        <v>8.0980860000000002E-2</v>
      </c>
      <c r="KD78">
        <v>0.22872990000000001</v>
      </c>
      <c r="KE78">
        <v>13.810790000000001</v>
      </c>
      <c r="KF78">
        <v>8.0628830000000005E-5</v>
      </c>
      <c r="KG78">
        <v>7.9562869999999994E-2</v>
      </c>
      <c r="KH78">
        <v>0.2287488</v>
      </c>
      <c r="KI78">
        <v>13.66921</v>
      </c>
      <c r="KJ78">
        <v>7.9800580000000002E-5</v>
      </c>
      <c r="KK78">
        <v>7.8677929999999993E-2</v>
      </c>
      <c r="KL78">
        <v>0.22875690000000001</v>
      </c>
      <c r="KM78">
        <v>13.85252</v>
      </c>
      <c r="KN78">
        <v>7.8487860000000002E-5</v>
      </c>
      <c r="KO78">
        <v>7.7435790000000004E-2</v>
      </c>
      <c r="KP78">
        <v>0.22873370000000001</v>
      </c>
      <c r="KQ78">
        <v>14.30039</v>
      </c>
      <c r="KR78">
        <v>7.6482679999999997E-5</v>
      </c>
      <c r="KS78">
        <v>7.555518E-2</v>
      </c>
      <c r="KT78">
        <v>0.22863849999999999</v>
      </c>
      <c r="KU78">
        <v>14.850070000000001</v>
      </c>
      <c r="KV78">
        <v>7.3965790000000002E-5</v>
      </c>
      <c r="KW78">
        <v>7.3159710000000003E-2</v>
      </c>
      <c r="KX78">
        <v>0.22845760000000001</v>
      </c>
      <c r="KY78">
        <v>15.354189999999999</v>
      </c>
      <c r="KZ78">
        <v>7.1198619999999994E-5</v>
      </c>
      <c r="LA78">
        <v>7.0506780000000005E-2</v>
      </c>
      <c r="LB78">
        <v>0.2282073</v>
      </c>
      <c r="LC78">
        <v>15.465730000000001</v>
      </c>
      <c r="LD78">
        <v>6.8689669999999999E-5</v>
      </c>
      <c r="LE78">
        <v>6.8043809999999996E-2</v>
      </c>
      <c r="LF78">
        <v>0.2278869</v>
      </c>
      <c r="LG78">
        <v>15.231249999999999</v>
      </c>
      <c r="LH78">
        <v>6.7426610000000003E-5</v>
      </c>
      <c r="LI78">
        <v>6.667091E-2</v>
      </c>
      <c r="LJ78">
        <v>0.22752600000000001</v>
      </c>
      <c r="LK78">
        <v>15.02731</v>
      </c>
      <c r="LL78">
        <v>6.7694989999999994E-5</v>
      </c>
      <c r="LM78">
        <v>6.6831219999999997E-2</v>
      </c>
      <c r="LN78">
        <v>0.22713149999999999</v>
      </c>
      <c r="LO78">
        <v>14.897679999999999</v>
      </c>
      <c r="LP78">
        <v>6.8316469999999993E-5</v>
      </c>
      <c r="LQ78">
        <v>6.7552849999999998E-2</v>
      </c>
      <c r="LR78">
        <v>0.22673740000000001</v>
      </c>
      <c r="LS78">
        <v>15.17313</v>
      </c>
      <c r="LT78">
        <v>6.8144170000000002E-5</v>
      </c>
      <c r="LU78">
        <v>6.7640060000000002E-2</v>
      </c>
      <c r="LV78">
        <v>0.22635359999999999</v>
      </c>
      <c r="LW78">
        <v>15.594860000000001</v>
      </c>
      <c r="LX78">
        <v>6.694321E-5</v>
      </c>
      <c r="LY78">
        <v>6.6718910000000006E-2</v>
      </c>
      <c r="LZ78">
        <v>0.2260269</v>
      </c>
      <c r="MA78">
        <v>15.957929999999999</v>
      </c>
      <c r="MB78">
        <v>6.5004509999999998E-5</v>
      </c>
      <c r="MC78">
        <v>6.4999299999999996E-2</v>
      </c>
      <c r="MD78">
        <v>0.2257729</v>
      </c>
      <c r="ME78">
        <v>16.144760000000002</v>
      </c>
      <c r="MF78">
        <v>6.2684830000000002E-5</v>
      </c>
      <c r="MG78">
        <v>6.2821130000000003E-2</v>
      </c>
      <c r="MH78">
        <v>0.22559960000000001</v>
      </c>
      <c r="MI78">
        <v>16.011859999999999</v>
      </c>
      <c r="MJ78">
        <v>6.0052700000000002E-5</v>
      </c>
      <c r="MK78">
        <v>6.0312699999999997E-2</v>
      </c>
      <c r="ML78">
        <v>0.22548409999999999</v>
      </c>
      <c r="MM78">
        <v>15.610849999999999</v>
      </c>
      <c r="MN78">
        <v>5.6620229999999999E-5</v>
      </c>
      <c r="MO78">
        <v>5.7065589999999999E-2</v>
      </c>
      <c r="MP78">
        <v>0.2254234</v>
      </c>
      <c r="MQ78">
        <v>15.29903</v>
      </c>
      <c r="MR78">
        <v>5.220986E-5</v>
      </c>
      <c r="MS78">
        <v>5.2822149999999998E-2</v>
      </c>
      <c r="MT78">
        <v>0.225381</v>
      </c>
      <c r="MU78">
        <v>15.092230000000001</v>
      </c>
      <c r="MV78">
        <v>4.7650530000000003E-5</v>
      </c>
      <c r="MW78">
        <v>4.8274289999999997E-2</v>
      </c>
      <c r="MX78">
        <v>0.2253607</v>
      </c>
      <c r="MY78">
        <v>15.18164</v>
      </c>
      <c r="MZ78">
        <v>4.3800169999999999E-5</v>
      </c>
      <c r="NA78">
        <v>4.4315569999999999E-2</v>
      </c>
      <c r="NB78">
        <v>0.22539190000000001</v>
      </c>
      <c r="NC78">
        <v>15.011559999999999</v>
      </c>
      <c r="ND78">
        <v>4.0898970000000001E-5</v>
      </c>
      <c r="NE78">
        <v>4.1268970000000002E-2</v>
      </c>
      <c r="NF78">
        <v>0.22552829999999999</v>
      </c>
      <c r="NG78">
        <v>14.85769</v>
      </c>
      <c r="NH78">
        <v>3.8727570000000003E-5</v>
      </c>
      <c r="NI78">
        <v>3.8973929999999997E-2</v>
      </c>
      <c r="NJ78">
        <v>0.2257933</v>
      </c>
      <c r="NK78">
        <v>14.69234</v>
      </c>
      <c r="NL78">
        <v>3.7009920000000001E-5</v>
      </c>
      <c r="NM78">
        <v>3.7155349999999997E-2</v>
      </c>
      <c r="NN78">
        <v>0.22617370000000001</v>
      </c>
      <c r="NO78">
        <v>14.371090000000001</v>
      </c>
      <c r="NP78">
        <v>3.533859E-5</v>
      </c>
      <c r="NQ78">
        <v>3.5439579999999998E-2</v>
      </c>
      <c r="NR78">
        <v>0.2266521</v>
      </c>
      <c r="NS78">
        <v>14.066610000000001</v>
      </c>
      <c r="NT78">
        <v>3.2860749999999999E-5</v>
      </c>
      <c r="NU78">
        <v>3.3049910000000002E-2</v>
      </c>
      <c r="NV78">
        <v>0.2272005</v>
      </c>
      <c r="NW78">
        <v>13.89026</v>
      </c>
      <c r="NX78">
        <v>2.9218400000000001E-5</v>
      </c>
      <c r="NY78">
        <v>2.9519790000000001E-2</v>
      </c>
      <c r="NZ78">
        <v>0.22779659999999999</v>
      </c>
      <c r="OA78">
        <v>13.80884</v>
      </c>
      <c r="OB78">
        <v>2.5340499999999999E-5</v>
      </c>
      <c r="OC78">
        <v>2.5606500000000001E-2</v>
      </c>
      <c r="OD78">
        <v>0.22839190000000001</v>
      </c>
      <c r="OE78">
        <v>14.221769999999999</v>
      </c>
      <c r="OF78">
        <v>2.2230800000000001E-5</v>
      </c>
      <c r="OG78">
        <v>2.2339319999999999E-2</v>
      </c>
      <c r="OH78">
        <v>0.2289524</v>
      </c>
      <c r="OI78">
        <v>14.99898</v>
      </c>
      <c r="OJ78">
        <v>2.013859E-5</v>
      </c>
      <c r="OK78">
        <v>2.0073580000000001E-2</v>
      </c>
    </row>
    <row r="79" spans="1:401" x14ac:dyDescent="0.35">
      <c r="A79">
        <v>82</v>
      </c>
      <c r="B79" t="s">
        <v>4</v>
      </c>
      <c r="C79" t="s">
        <v>24</v>
      </c>
      <c r="D79" t="s">
        <v>84</v>
      </c>
      <c r="E79">
        <v>866.85419999999999</v>
      </c>
      <c r="F79">
        <v>0.43369210000000002</v>
      </c>
      <c r="G79">
        <v>14.06165</v>
      </c>
      <c r="H79" s="1">
        <v>2.5352800000000001E-23</v>
      </c>
      <c r="I79" s="1">
        <v>1.418868E-20</v>
      </c>
      <c r="J79">
        <v>0.43210530000000003</v>
      </c>
      <c r="K79">
        <v>13.942780000000001</v>
      </c>
      <c r="L79" s="1">
        <v>3.7877320000000001E-10</v>
      </c>
      <c r="M79" s="1">
        <v>2.1364060000000001E-7</v>
      </c>
      <c r="N79">
        <v>0.43054599999999998</v>
      </c>
      <c r="O79">
        <v>14.04345</v>
      </c>
      <c r="P79" s="1">
        <v>0.1206412</v>
      </c>
      <c r="Q79">
        <v>51.227330000000002</v>
      </c>
      <c r="R79">
        <v>0.4290176</v>
      </c>
      <c r="S79">
        <v>14.35441</v>
      </c>
      <c r="T79">
        <v>31.307759999999998</v>
      </c>
      <c r="U79">
        <v>15028.51</v>
      </c>
      <c r="V79">
        <v>0.42754439999999999</v>
      </c>
      <c r="W79">
        <v>14.902939999999999</v>
      </c>
      <c r="X79">
        <v>146.1234</v>
      </c>
      <c r="Y79">
        <v>79710.31</v>
      </c>
      <c r="Z79">
        <v>0.42611009999999999</v>
      </c>
      <c r="AA79">
        <v>15.36514</v>
      </c>
      <c r="AB79">
        <v>95.502979999999994</v>
      </c>
      <c r="AC79">
        <v>57558.41</v>
      </c>
      <c r="AD79">
        <v>0.42470269999999999</v>
      </c>
      <c r="AE79">
        <v>15.534079999999999</v>
      </c>
      <c r="AF79">
        <v>20.615469999999998</v>
      </c>
      <c r="AG79">
        <v>13374.08</v>
      </c>
      <c r="AH79">
        <v>0.42323830000000001</v>
      </c>
      <c r="AI79">
        <v>15.440149999999999</v>
      </c>
      <c r="AJ79">
        <v>2.4659070000000001</v>
      </c>
      <c r="AK79">
        <v>1674.4639999999999</v>
      </c>
      <c r="AL79">
        <v>0.42163679999999998</v>
      </c>
      <c r="AM79">
        <v>14.932510000000001</v>
      </c>
      <c r="AN79">
        <v>0.27341120000000002</v>
      </c>
      <c r="AO79">
        <v>183.3655</v>
      </c>
      <c r="AP79">
        <v>0.41998819999999998</v>
      </c>
      <c r="AQ79">
        <v>14.632989999999999</v>
      </c>
      <c r="AR79">
        <v>7.5129260000000003E-2</v>
      </c>
      <c r="AS79">
        <v>45.465229999999998</v>
      </c>
      <c r="AT79">
        <v>0.41830659999999997</v>
      </c>
      <c r="AU79">
        <v>14.648709999999999</v>
      </c>
      <c r="AV79" s="1">
        <v>5.3981960000000002E-2</v>
      </c>
      <c r="AW79">
        <v>31.380289999999999</v>
      </c>
      <c r="AX79">
        <v>0.41659570000000001</v>
      </c>
      <c r="AY79">
        <v>14.821529999999999</v>
      </c>
      <c r="AZ79" s="1">
        <v>4.7376410000000001E-2</v>
      </c>
      <c r="BA79">
        <v>27.486830000000001</v>
      </c>
      <c r="BB79">
        <v>0.41484320000000002</v>
      </c>
      <c r="BC79">
        <v>15.231640000000001</v>
      </c>
      <c r="BD79" s="1">
        <v>4.2924209999999997E-2</v>
      </c>
      <c r="BE79">
        <v>24.947710000000001</v>
      </c>
      <c r="BF79">
        <v>0.41306290000000001</v>
      </c>
      <c r="BG79">
        <v>15.602399999999999</v>
      </c>
      <c r="BH79" s="1">
        <v>3.989434E-2</v>
      </c>
      <c r="BI79">
        <v>23.23011</v>
      </c>
      <c r="BJ79">
        <v>0.41125869999999998</v>
      </c>
      <c r="BK79">
        <v>15.75343</v>
      </c>
      <c r="BL79" s="1">
        <v>3.7553240000000002E-2</v>
      </c>
      <c r="BM79" s="1">
        <v>21.93627</v>
      </c>
      <c r="BN79">
        <v>0.40948509999999999</v>
      </c>
      <c r="BO79">
        <v>15.72555</v>
      </c>
      <c r="BP79" s="1">
        <v>3.5200820000000001E-2</v>
      </c>
      <c r="BQ79" s="1">
        <v>20.641279999999998</v>
      </c>
      <c r="BR79">
        <v>0.40766089999999999</v>
      </c>
      <c r="BS79">
        <v>15.321149999999999</v>
      </c>
      <c r="BT79" s="1">
        <v>3.2744769999999999E-2</v>
      </c>
      <c r="BU79" s="1">
        <v>19.276330000000002</v>
      </c>
      <c r="BV79">
        <v>0.40567419999999998</v>
      </c>
      <c r="BW79">
        <v>14.87851</v>
      </c>
      <c r="BX79" s="1">
        <v>3.0312660000000002E-2</v>
      </c>
      <c r="BY79" s="1">
        <v>17.917960000000001</v>
      </c>
      <c r="BZ79">
        <v>0.40320719999999999</v>
      </c>
      <c r="CA79">
        <v>14.42212</v>
      </c>
      <c r="CB79" s="1">
        <v>2.8000069999999998E-2</v>
      </c>
      <c r="CC79" s="1">
        <v>16.635850000000001</v>
      </c>
      <c r="CD79">
        <v>0.40005930000000001</v>
      </c>
      <c r="CE79">
        <v>14.125400000000001</v>
      </c>
      <c r="CF79" s="1">
        <v>2.5811770000000001E-2</v>
      </c>
      <c r="CG79" s="1">
        <v>15.43581</v>
      </c>
      <c r="CH79">
        <v>0.39626800000000001</v>
      </c>
      <c r="CI79">
        <v>14.003439999999999</v>
      </c>
      <c r="CJ79" s="1">
        <v>2.4538020000000001E-2</v>
      </c>
      <c r="CK79" s="1">
        <v>14.73052</v>
      </c>
      <c r="CL79">
        <v>0.3918934</v>
      </c>
      <c r="CM79">
        <v>13.91507</v>
      </c>
      <c r="CN79" s="1">
        <v>2.5863190000000001E-2</v>
      </c>
      <c r="CO79" s="1">
        <v>15.57016</v>
      </c>
      <c r="CP79">
        <v>0.3870904</v>
      </c>
      <c r="CQ79">
        <v>13.8551</v>
      </c>
      <c r="CR79" s="1">
        <v>2.8376990000000001E-2</v>
      </c>
      <c r="CS79" s="1">
        <v>17.271799999999999</v>
      </c>
      <c r="CT79">
        <v>0.38210280000000002</v>
      </c>
      <c r="CU79">
        <v>13.67024</v>
      </c>
      <c r="CV79" s="1">
        <v>2.9331300000000001E-2</v>
      </c>
      <c r="CW79" s="1">
        <v>18.138539999999999</v>
      </c>
      <c r="CX79">
        <v>0.37687409999999999</v>
      </c>
      <c r="CY79">
        <v>13.29393</v>
      </c>
      <c r="CZ79" s="1">
        <v>2.834426E-2</v>
      </c>
      <c r="DA79" s="1">
        <v>17.804919999999999</v>
      </c>
      <c r="DB79">
        <v>0.37147049999999998</v>
      </c>
      <c r="DC79">
        <v>13.07239</v>
      </c>
      <c r="DD79" s="1">
        <v>2.6349959999999999E-2</v>
      </c>
      <c r="DE79" s="1">
        <v>16.796379999999999</v>
      </c>
      <c r="DF79">
        <v>0.36596499999999998</v>
      </c>
      <c r="DG79">
        <v>12.87006</v>
      </c>
      <c r="DH79" s="1">
        <v>2.3952979999999999E-2</v>
      </c>
      <c r="DI79" s="1">
        <v>15.486700000000001</v>
      </c>
      <c r="DJ79">
        <v>0.36065609999999998</v>
      </c>
      <c r="DK79">
        <v>12.75464</v>
      </c>
      <c r="DL79" s="1">
        <v>2.1564900000000001E-2</v>
      </c>
      <c r="DM79" s="1">
        <v>14.128640000000001</v>
      </c>
      <c r="DN79">
        <v>0.35543239999999998</v>
      </c>
      <c r="DO79">
        <v>12.868029999999999</v>
      </c>
      <c r="DP79" s="1">
        <v>1.9315490000000001E-2</v>
      </c>
      <c r="DQ79" s="1">
        <v>12.82072</v>
      </c>
      <c r="DR79">
        <v>0.34996559999999999</v>
      </c>
      <c r="DS79">
        <v>12.892770000000001</v>
      </c>
      <c r="DT79" s="1">
        <v>1.7205620000000001E-2</v>
      </c>
      <c r="DU79" s="1">
        <v>11.578989999999999</v>
      </c>
      <c r="DV79">
        <v>0.344447</v>
      </c>
      <c r="DW79">
        <v>12.81044</v>
      </c>
      <c r="DX79" s="1">
        <v>1.527908E-2</v>
      </c>
      <c r="DY79" s="1">
        <v>10.427289999999999</v>
      </c>
      <c r="DZ79">
        <v>0.33884720000000002</v>
      </c>
      <c r="EA79">
        <v>12.687189999999999</v>
      </c>
      <c r="EB79" s="1">
        <v>1.359989E-2</v>
      </c>
      <c r="EC79" s="1">
        <v>9.4126949999999994</v>
      </c>
      <c r="ED79">
        <v>0.33327899999999999</v>
      </c>
      <c r="EE79">
        <v>12.51826</v>
      </c>
      <c r="EF79" s="1">
        <v>1.21285E-2</v>
      </c>
      <c r="EG79" s="1">
        <v>8.5159610000000008</v>
      </c>
      <c r="EH79">
        <v>0.32757740000000002</v>
      </c>
      <c r="EI79">
        <v>12.68849</v>
      </c>
      <c r="EJ79" s="1">
        <v>1.075692E-2</v>
      </c>
      <c r="EK79" s="1">
        <v>7.6690250000000004</v>
      </c>
      <c r="EL79">
        <v>0.32209569999999998</v>
      </c>
      <c r="EM79">
        <v>13.04556</v>
      </c>
      <c r="EN79" s="1">
        <v>9.5073870000000008E-3</v>
      </c>
      <c r="EO79" s="1">
        <v>6.8777020000000002</v>
      </c>
      <c r="EP79">
        <v>0.31641029999999998</v>
      </c>
      <c r="EQ79">
        <v>13.5265</v>
      </c>
      <c r="ER79" s="1">
        <v>8.3834170000000006E-3</v>
      </c>
      <c r="ES79" s="1">
        <v>6.1562840000000003</v>
      </c>
      <c r="ET79">
        <v>0.31084699999999998</v>
      </c>
      <c r="EU79">
        <v>14.19993</v>
      </c>
      <c r="EV79" s="1">
        <v>7.3990879999999998E-3</v>
      </c>
      <c r="EW79" s="1">
        <v>5.5135990000000001</v>
      </c>
      <c r="EX79">
        <v>0.3051642</v>
      </c>
      <c r="EY79">
        <v>14.709569999999999</v>
      </c>
      <c r="EZ79" s="1">
        <v>6.5213579999999997E-3</v>
      </c>
      <c r="FA79" s="1">
        <v>4.934679</v>
      </c>
      <c r="FB79">
        <v>0.29934359999999999</v>
      </c>
      <c r="FC79">
        <v>14.915039999999999</v>
      </c>
      <c r="FD79" s="1">
        <v>5.7333849999999997E-3</v>
      </c>
      <c r="FE79" s="1">
        <v>4.408963</v>
      </c>
      <c r="FF79">
        <v>0.29336250000000003</v>
      </c>
      <c r="FG79">
        <v>14.999739999999999</v>
      </c>
      <c r="FH79" s="1">
        <v>5.0357149999999996E-3</v>
      </c>
      <c r="FI79" s="1">
        <v>3.9389609999999999</v>
      </c>
      <c r="FJ79">
        <v>0.287466</v>
      </c>
      <c r="FK79">
        <v>14.917949999999999</v>
      </c>
      <c r="FL79" s="1">
        <v>4.4305550000000001E-3</v>
      </c>
      <c r="FM79" s="1">
        <v>3.524457</v>
      </c>
      <c r="FN79">
        <v>0.28161199999999997</v>
      </c>
      <c r="FO79">
        <v>15.02885</v>
      </c>
      <c r="FP79" s="1">
        <v>3.8962100000000002E-3</v>
      </c>
      <c r="FQ79" s="1">
        <v>3.153575</v>
      </c>
      <c r="FR79">
        <v>0.27596080000000001</v>
      </c>
      <c r="FS79">
        <v>15.30064</v>
      </c>
      <c r="FT79" s="1">
        <v>3.4137730000000002E-3</v>
      </c>
      <c r="FU79" s="1">
        <v>2.8114080000000001</v>
      </c>
      <c r="FV79">
        <v>0.27081240000000001</v>
      </c>
      <c r="FW79">
        <v>15.563929999999999</v>
      </c>
      <c r="FX79" s="1">
        <v>2.9761229999999998E-3</v>
      </c>
      <c r="FY79" s="1">
        <v>2.4899710000000002</v>
      </c>
      <c r="FZ79">
        <v>0.26694109999999999</v>
      </c>
      <c r="GA79">
        <v>15.794750000000001</v>
      </c>
      <c r="GB79" s="1">
        <v>2.588094E-3</v>
      </c>
      <c r="GC79" s="1">
        <v>2.189794</v>
      </c>
      <c r="GD79">
        <v>0.2639397</v>
      </c>
      <c r="GE79">
        <v>15.734030000000001</v>
      </c>
      <c r="GF79" s="1">
        <v>2.2331180000000001E-3</v>
      </c>
      <c r="GG79" s="1">
        <v>1.906776</v>
      </c>
      <c r="GH79">
        <v>0.26171230000000001</v>
      </c>
      <c r="GI79">
        <v>15.525729999999999</v>
      </c>
      <c r="GJ79" s="1">
        <v>1.870153E-3</v>
      </c>
      <c r="GK79" s="1">
        <v>1.611661</v>
      </c>
      <c r="GL79">
        <v>0.2599862</v>
      </c>
      <c r="GM79">
        <v>15.432740000000001</v>
      </c>
      <c r="GN79" s="1">
        <v>1.472861E-3</v>
      </c>
      <c r="GO79" s="1">
        <v>1.2823580000000001</v>
      </c>
      <c r="GP79">
        <v>0.25865830000000001</v>
      </c>
      <c r="GQ79">
        <v>15.396089999999999</v>
      </c>
      <c r="GR79" s="1">
        <v>1.0902069999999999E-3</v>
      </c>
      <c r="GS79" s="1">
        <v>0.95617989999999997</v>
      </c>
      <c r="GT79">
        <v>0.25759840000000001</v>
      </c>
      <c r="GU79">
        <v>15.30979</v>
      </c>
      <c r="GV79" s="1">
        <v>7.8717119999999999E-4</v>
      </c>
      <c r="GW79" s="1">
        <v>0.69170869999999995</v>
      </c>
      <c r="GX79">
        <v>0.25672729999999999</v>
      </c>
      <c r="GY79">
        <v>15.32263</v>
      </c>
      <c r="GZ79" s="1">
        <v>5.8285399999999995E-4</v>
      </c>
      <c r="HA79" s="1">
        <v>0.51047410000000004</v>
      </c>
      <c r="HB79">
        <v>0.2560576</v>
      </c>
      <c r="HC79">
        <v>15.19106</v>
      </c>
      <c r="HD79" s="1">
        <v>4.5717810000000001E-4</v>
      </c>
      <c r="HE79" s="1">
        <v>0.3978254</v>
      </c>
      <c r="HF79">
        <v>0.2555674</v>
      </c>
      <c r="HG79">
        <v>14.920859999999999</v>
      </c>
      <c r="HH79" s="1">
        <v>3.8106499999999998E-4</v>
      </c>
      <c r="HI79" s="1">
        <v>0.32938650000000003</v>
      </c>
      <c r="HJ79">
        <v>0.2552316</v>
      </c>
      <c r="HK79">
        <v>14.43886</v>
      </c>
      <c r="HL79" s="1">
        <v>3.3216559999999998E-4</v>
      </c>
      <c r="HM79" s="1">
        <v>0.28553020000000001</v>
      </c>
      <c r="HN79">
        <v>0.25502089999999999</v>
      </c>
      <c r="HO79">
        <v>13.94323</v>
      </c>
      <c r="HP79" s="1">
        <v>2.9431500000000002E-4</v>
      </c>
      <c r="HQ79" s="1">
        <v>0.2521814</v>
      </c>
      <c r="HR79">
        <v>0.25489210000000001</v>
      </c>
      <c r="HS79">
        <v>13.56114</v>
      </c>
      <c r="HT79" s="1">
        <v>2.582851E-4</v>
      </c>
      <c r="HU79" s="1">
        <v>0.22093470000000001</v>
      </c>
      <c r="HV79">
        <v>0.25481169999999997</v>
      </c>
      <c r="HW79">
        <v>13.279769999999999</v>
      </c>
      <c r="HX79" s="1">
        <v>2.2445639999999999E-4</v>
      </c>
      <c r="HY79" s="1">
        <v>0.19147059999999999</v>
      </c>
      <c r="HZ79">
        <v>0.25476749999999998</v>
      </c>
      <c r="IA79">
        <v>13.132250000000001</v>
      </c>
      <c r="IB79">
        <v>1.9677240000000001E-4</v>
      </c>
      <c r="IC79" s="1">
        <v>0.16706960000000001</v>
      </c>
      <c r="ID79">
        <v>0.2547604</v>
      </c>
      <c r="IE79">
        <v>13.134679999999999</v>
      </c>
      <c r="IF79">
        <v>1.7637919999999999E-4</v>
      </c>
      <c r="IG79" s="1">
        <v>0.14888750000000001</v>
      </c>
      <c r="IH79">
        <v>0.25479560000000001</v>
      </c>
      <c r="II79">
        <v>13.112209999999999</v>
      </c>
      <c r="IJ79">
        <v>1.6170489999999999E-4</v>
      </c>
      <c r="IK79" s="1">
        <v>0.13572020000000001</v>
      </c>
      <c r="IL79">
        <v>0.25487749999999998</v>
      </c>
      <c r="IM79">
        <v>13.17455</v>
      </c>
      <c r="IN79">
        <v>1.507035E-4</v>
      </c>
      <c r="IO79" s="1">
        <v>0.1258657</v>
      </c>
      <c r="IP79">
        <v>0.25500909999999999</v>
      </c>
      <c r="IQ79">
        <v>13.13133</v>
      </c>
      <c r="IR79">
        <v>1.417314E-4</v>
      </c>
      <c r="IS79" s="1">
        <v>0.1178963</v>
      </c>
      <c r="IT79">
        <v>0.25517420000000002</v>
      </c>
      <c r="IU79">
        <v>12.96646</v>
      </c>
      <c r="IV79">
        <v>1.3310359999999999E-4</v>
      </c>
      <c r="IW79" s="1">
        <v>0.11039599999999999</v>
      </c>
      <c r="IX79">
        <v>0.25535580000000002</v>
      </c>
      <c r="IY79">
        <v>12.78809</v>
      </c>
      <c r="IZ79">
        <v>1.2379409999999999E-4</v>
      </c>
      <c r="JA79" s="1">
        <v>0.1024404</v>
      </c>
      <c r="JB79">
        <v>0.25556820000000002</v>
      </c>
      <c r="JC79">
        <v>12.64861</v>
      </c>
      <c r="JD79">
        <v>1.144338E-4</v>
      </c>
      <c r="JE79">
        <v>9.4437759999999996E-2</v>
      </c>
      <c r="JF79">
        <v>0.25577670000000002</v>
      </c>
      <c r="JG79">
        <v>12.89143</v>
      </c>
      <c r="JH79">
        <v>1.06149E-4</v>
      </c>
      <c r="JI79">
        <v>8.7324289999999999E-2</v>
      </c>
      <c r="JJ79">
        <v>0.25598330000000002</v>
      </c>
      <c r="JK79">
        <v>13.35148</v>
      </c>
      <c r="JL79">
        <v>9.9389999999999995E-5</v>
      </c>
      <c r="JM79">
        <v>8.1494609999999995E-2</v>
      </c>
      <c r="JN79">
        <v>0.25616070000000002</v>
      </c>
      <c r="JO79">
        <v>13.702439999999999</v>
      </c>
      <c r="JP79">
        <v>9.3874170000000001E-5</v>
      </c>
      <c r="JQ79">
        <v>7.6767230000000006E-2</v>
      </c>
      <c r="JR79">
        <v>0.25630449999999999</v>
      </c>
      <c r="JS79">
        <v>13.99817</v>
      </c>
      <c r="JT79">
        <v>8.9241399999999996E-5</v>
      </c>
      <c r="JU79">
        <v>7.2816409999999998E-2</v>
      </c>
      <c r="JV79">
        <v>0.25639200000000001</v>
      </c>
      <c r="JW79">
        <v>14.111459999999999</v>
      </c>
      <c r="JX79">
        <v>8.5330450000000002E-5</v>
      </c>
      <c r="JY79">
        <v>6.9493659999999999E-2</v>
      </c>
      <c r="JZ79">
        <v>0.25645240000000002</v>
      </c>
      <c r="KA79">
        <v>13.959239999999999</v>
      </c>
      <c r="KB79">
        <v>8.2489839999999994E-5</v>
      </c>
      <c r="KC79">
        <v>6.7025559999999998E-2</v>
      </c>
      <c r="KD79">
        <v>0.25649139999999998</v>
      </c>
      <c r="KE79">
        <v>13.810919999999999</v>
      </c>
      <c r="KF79">
        <v>8.0950170000000001E-5</v>
      </c>
      <c r="KG79">
        <v>6.5642439999999996E-2</v>
      </c>
      <c r="KH79">
        <v>0.25651200000000002</v>
      </c>
      <c r="KI79">
        <v>13.697279999999999</v>
      </c>
      <c r="KJ79">
        <v>8.0070149999999994E-5</v>
      </c>
      <c r="KK79">
        <v>6.4870010000000006E-2</v>
      </c>
      <c r="KL79">
        <v>0.25652059999999999</v>
      </c>
      <c r="KM79">
        <v>13.886229999999999</v>
      </c>
      <c r="KN79">
        <v>7.8914910000000006E-5</v>
      </c>
      <c r="KO79">
        <v>6.3940339999999998E-2</v>
      </c>
      <c r="KP79">
        <v>0.25650099999999998</v>
      </c>
      <c r="KQ79">
        <v>14.311719999999999</v>
      </c>
      <c r="KR79">
        <v>7.7094770000000004E-5</v>
      </c>
      <c r="KS79">
        <v>6.2508659999999994E-2</v>
      </c>
      <c r="KT79">
        <v>0.25640550000000001</v>
      </c>
      <c r="KU79">
        <v>14.85276</v>
      </c>
      <c r="KV79">
        <v>7.4705969999999997E-5</v>
      </c>
      <c r="KW79">
        <v>6.0619319999999997E-2</v>
      </c>
      <c r="KX79">
        <v>0.25622889999999998</v>
      </c>
      <c r="KY79">
        <v>15.35788</v>
      </c>
      <c r="KZ79">
        <v>7.1985009999999997E-5</v>
      </c>
      <c r="LA79">
        <v>5.846697E-2</v>
      </c>
      <c r="LB79">
        <v>0.25596869999999999</v>
      </c>
      <c r="LC79">
        <v>15.480219999999999</v>
      </c>
      <c r="LD79">
        <v>6.9348210000000002E-5</v>
      </c>
      <c r="LE79">
        <v>5.6367069999999998E-2</v>
      </c>
      <c r="LF79">
        <v>0.2556292</v>
      </c>
      <c r="LG79">
        <v>15.260149999999999</v>
      </c>
      <c r="LH79">
        <v>6.7668370000000002E-5</v>
      </c>
      <c r="LI79">
        <v>5.4986680000000003E-2</v>
      </c>
      <c r="LJ79">
        <v>0.25525779999999998</v>
      </c>
      <c r="LK79">
        <v>15.039429999999999</v>
      </c>
      <c r="LL79">
        <v>6.7539960000000004E-5</v>
      </c>
      <c r="LM79">
        <v>5.4859430000000001E-2</v>
      </c>
      <c r="LN79">
        <v>0.2548414</v>
      </c>
      <c r="LO79">
        <v>14.924110000000001</v>
      </c>
      <c r="LP79">
        <v>6.8136369999999998E-5</v>
      </c>
      <c r="LQ79">
        <v>5.5416E-2</v>
      </c>
      <c r="LR79">
        <v>0.25441979999999997</v>
      </c>
      <c r="LS79">
        <v>15.197509999999999</v>
      </c>
      <c r="LT79">
        <v>6.8216529999999995E-5</v>
      </c>
      <c r="LU79">
        <v>5.5632380000000002E-2</v>
      </c>
      <c r="LV79">
        <v>0.25401000000000001</v>
      </c>
      <c r="LW79">
        <v>15.62518</v>
      </c>
      <c r="LX79">
        <v>6.7304930000000002E-5</v>
      </c>
      <c r="LY79">
        <v>5.505707E-2</v>
      </c>
      <c r="LZ79">
        <v>0.25365989999999999</v>
      </c>
      <c r="MA79">
        <v>16.00582</v>
      </c>
      <c r="MB79">
        <v>6.5565369999999999E-5</v>
      </c>
      <c r="MC79">
        <v>5.3770659999999998E-2</v>
      </c>
      <c r="MD79">
        <v>0.25337910000000002</v>
      </c>
      <c r="ME79">
        <v>16.211639999999999</v>
      </c>
      <c r="MF79">
        <v>6.3348580000000004E-5</v>
      </c>
      <c r="MG79">
        <v>5.2048879999999999E-2</v>
      </c>
      <c r="MH79">
        <v>0.25318780000000002</v>
      </c>
      <c r="MI79">
        <v>16.072659999999999</v>
      </c>
      <c r="MJ79">
        <v>6.083244E-5</v>
      </c>
      <c r="MK79">
        <v>5.0057749999999998E-2</v>
      </c>
      <c r="ML79">
        <v>0.2530636</v>
      </c>
      <c r="MM79">
        <v>15.66732</v>
      </c>
      <c r="MN79">
        <v>5.7670929999999999E-5</v>
      </c>
      <c r="MO79">
        <v>4.7553390000000001E-2</v>
      </c>
      <c r="MP79">
        <v>0.25298510000000002</v>
      </c>
      <c r="MQ79">
        <v>15.327819999999999</v>
      </c>
      <c r="MR79">
        <v>5.3515859999999998E-5</v>
      </c>
      <c r="MS79">
        <v>4.4231470000000002E-2</v>
      </c>
      <c r="MT79">
        <v>0.25293589999999999</v>
      </c>
      <c r="MU79">
        <v>15.13184</v>
      </c>
      <c r="MV79">
        <v>4.8943760000000001E-5</v>
      </c>
      <c r="MW79">
        <v>4.0497779999999997E-2</v>
      </c>
      <c r="MX79">
        <v>0.25291780000000003</v>
      </c>
      <c r="MY79">
        <v>15.22296</v>
      </c>
      <c r="MZ79">
        <v>4.486474E-5</v>
      </c>
      <c r="NA79">
        <v>3.710666E-2</v>
      </c>
      <c r="NB79">
        <v>0.2529381</v>
      </c>
      <c r="NC79">
        <v>15.09906</v>
      </c>
      <c r="ND79">
        <v>4.1701420000000002E-5</v>
      </c>
      <c r="NE79">
        <v>3.4437710000000003E-2</v>
      </c>
      <c r="NF79">
        <v>0.25307429999999997</v>
      </c>
      <c r="NG79">
        <v>14.986269999999999</v>
      </c>
      <c r="NH79">
        <v>3.9338400000000003E-5</v>
      </c>
      <c r="NI79">
        <v>3.2428690000000003E-2</v>
      </c>
      <c r="NJ79">
        <v>0.25334259999999997</v>
      </c>
      <c r="NK79">
        <v>14.81409</v>
      </c>
      <c r="NL79">
        <v>3.7508990000000002E-5</v>
      </c>
      <c r="NM79">
        <v>3.0862469999999999E-2</v>
      </c>
      <c r="NN79">
        <v>0.25374079999999999</v>
      </c>
      <c r="NO79">
        <v>14.460319999999999</v>
      </c>
      <c r="NP79">
        <v>3.5866459999999997E-5</v>
      </c>
      <c r="NQ79">
        <v>2.9465499999999999E-2</v>
      </c>
      <c r="NR79">
        <v>0.25423220000000002</v>
      </c>
      <c r="NS79">
        <v>14.108420000000001</v>
      </c>
      <c r="NT79">
        <v>3.3672450000000003E-5</v>
      </c>
      <c r="NU79">
        <v>2.767147E-2</v>
      </c>
      <c r="NV79">
        <v>0.25481399999999998</v>
      </c>
      <c r="NW79">
        <v>13.904030000000001</v>
      </c>
      <c r="NX79">
        <v>3.0334050000000001E-5</v>
      </c>
      <c r="NY79">
        <v>2.496423E-2</v>
      </c>
      <c r="NZ79">
        <v>0.2554382</v>
      </c>
      <c r="OA79">
        <v>13.836729999999999</v>
      </c>
      <c r="OB79">
        <v>2.6452250000000001E-5</v>
      </c>
      <c r="OC79">
        <v>2.1758570000000001E-2</v>
      </c>
      <c r="OD79">
        <v>0.2560675</v>
      </c>
      <c r="OE79">
        <v>14.22561</v>
      </c>
      <c r="OF79">
        <v>2.3089320000000001E-5</v>
      </c>
      <c r="OG79">
        <v>1.8921790000000001E-2</v>
      </c>
      <c r="OH79">
        <v>0.2566678</v>
      </c>
      <c r="OI79">
        <v>14.96316</v>
      </c>
      <c r="OJ79">
        <v>2.0711429999999998E-5</v>
      </c>
      <c r="OK79">
        <v>1.6879700000000001E-2</v>
      </c>
    </row>
    <row r="80" spans="1:401" x14ac:dyDescent="0.35">
      <c r="A80">
        <v>83</v>
      </c>
      <c r="B80" t="s">
        <v>4</v>
      </c>
      <c r="C80" t="s">
        <v>24</v>
      </c>
      <c r="D80" t="s">
        <v>85</v>
      </c>
      <c r="E80">
        <v>809.36289999999997</v>
      </c>
      <c r="F80">
        <v>0.54892600000000003</v>
      </c>
      <c r="G80">
        <v>14.12665</v>
      </c>
      <c r="H80" s="1">
        <v>2.255936E-24</v>
      </c>
      <c r="I80" s="1">
        <v>9.5384420000000004E-22</v>
      </c>
      <c r="J80">
        <v>0.54732159999999996</v>
      </c>
      <c r="K80">
        <v>13.9983</v>
      </c>
      <c r="L80" s="1">
        <v>4.807612E-11</v>
      </c>
      <c r="M80" s="1">
        <v>2.0482850000000001E-8</v>
      </c>
      <c r="N80">
        <v>0.54574029999999996</v>
      </c>
      <c r="O80">
        <v>14.08005</v>
      </c>
      <c r="P80" s="1">
        <v>5.2565840000000003E-2</v>
      </c>
      <c r="Q80">
        <v>16.315580000000001</v>
      </c>
      <c r="R80">
        <v>0.54418409999999995</v>
      </c>
      <c r="S80">
        <v>14.35539</v>
      </c>
      <c r="T80">
        <v>21.88654</v>
      </c>
      <c r="U80">
        <v>7980.6559999999999</v>
      </c>
      <c r="V80">
        <v>0.54269239999999996</v>
      </c>
      <c r="W80">
        <v>14.87725</v>
      </c>
      <c r="X80">
        <v>135.30699999999999</v>
      </c>
      <c r="Y80">
        <v>55456.76</v>
      </c>
      <c r="Z80">
        <v>0.5412479</v>
      </c>
      <c r="AA80">
        <v>15.325889999999999</v>
      </c>
      <c r="AB80">
        <v>108.2749</v>
      </c>
      <c r="AC80">
        <v>48311.67</v>
      </c>
      <c r="AD80">
        <v>0.53981590000000002</v>
      </c>
      <c r="AE80">
        <v>15.50793</v>
      </c>
      <c r="AF80">
        <v>27.070989999999998</v>
      </c>
      <c r="AG80">
        <v>12843.9</v>
      </c>
      <c r="AH80">
        <v>0.53832780000000002</v>
      </c>
      <c r="AI80">
        <v>15.456189999999999</v>
      </c>
      <c r="AJ80">
        <v>3.5438559999999999</v>
      </c>
      <c r="AK80">
        <v>1749.5119999999999</v>
      </c>
      <c r="AL80">
        <v>0.53669069999999997</v>
      </c>
      <c r="AM80">
        <v>15.005089999999999</v>
      </c>
      <c r="AN80">
        <v>0.384405</v>
      </c>
      <c r="AO80">
        <v>189.95500000000001</v>
      </c>
      <c r="AP80">
        <v>0.53500259999999999</v>
      </c>
      <c r="AQ80">
        <v>14.707269999999999</v>
      </c>
      <c r="AR80">
        <v>8.5111430000000002E-2</v>
      </c>
      <c r="AS80">
        <v>38.948500000000003</v>
      </c>
      <c r="AT80">
        <v>0.53321130000000005</v>
      </c>
      <c r="AU80">
        <v>14.70946</v>
      </c>
      <c r="AV80">
        <v>5.546471E-2</v>
      </c>
      <c r="AW80">
        <v>24.306090000000001</v>
      </c>
      <c r="AX80">
        <v>0.53138370000000001</v>
      </c>
      <c r="AY80">
        <v>14.852779999999999</v>
      </c>
      <c r="AZ80" s="1">
        <v>4.8099790000000003E-2</v>
      </c>
      <c r="BA80">
        <v>21.014250000000001</v>
      </c>
      <c r="BB80">
        <v>0.52951029999999999</v>
      </c>
      <c r="BC80">
        <v>15.225059999999999</v>
      </c>
      <c r="BD80" s="1">
        <v>4.3432720000000001E-2</v>
      </c>
      <c r="BE80">
        <v>19.0076</v>
      </c>
      <c r="BF80">
        <v>0.52759730000000005</v>
      </c>
      <c r="BG80">
        <v>15.57053</v>
      </c>
      <c r="BH80" s="1">
        <v>4.0233499999999998E-2</v>
      </c>
      <c r="BI80">
        <v>17.639759999999999</v>
      </c>
      <c r="BJ80">
        <v>0.52565600000000001</v>
      </c>
      <c r="BK80">
        <v>15.73002</v>
      </c>
      <c r="BL80" s="1">
        <v>3.7847529999999997E-2</v>
      </c>
      <c r="BM80" s="1">
        <v>16.641020000000001</v>
      </c>
      <c r="BN80">
        <v>0.52378239999999998</v>
      </c>
      <c r="BO80">
        <v>15.73508</v>
      </c>
      <c r="BP80" s="1">
        <v>3.5511800000000003E-2</v>
      </c>
      <c r="BQ80" s="1">
        <v>15.66855</v>
      </c>
      <c r="BR80">
        <v>0.5218334</v>
      </c>
      <c r="BS80">
        <v>15.38932</v>
      </c>
      <c r="BT80" s="1">
        <v>3.3065810000000001E-2</v>
      </c>
      <c r="BU80" s="1">
        <v>14.64235</v>
      </c>
      <c r="BV80">
        <v>0.51971540000000005</v>
      </c>
      <c r="BW80">
        <v>14.971539999999999</v>
      </c>
      <c r="BX80" s="1">
        <v>3.0623419999999998E-2</v>
      </c>
      <c r="BY80" s="1">
        <v>13.612880000000001</v>
      </c>
      <c r="BZ80">
        <v>0.51706419999999997</v>
      </c>
      <c r="CA80">
        <v>14.51022</v>
      </c>
      <c r="CB80" s="1">
        <v>2.829251E-2</v>
      </c>
      <c r="CC80" s="1">
        <v>12.63696</v>
      </c>
      <c r="CD80">
        <v>0.51367059999999998</v>
      </c>
      <c r="CE80">
        <v>14.187849999999999</v>
      </c>
      <c r="CF80" s="1">
        <v>2.6078130000000001E-2</v>
      </c>
      <c r="CG80" s="1">
        <v>11.719609999999999</v>
      </c>
      <c r="CH80">
        <v>0.5095712</v>
      </c>
      <c r="CI80">
        <v>14.026680000000001</v>
      </c>
      <c r="CJ80" s="1">
        <v>2.456382E-2</v>
      </c>
      <c r="CK80" s="1">
        <v>11.09737</v>
      </c>
      <c r="CL80">
        <v>0.50482629999999995</v>
      </c>
      <c r="CM80">
        <v>13.921939999999999</v>
      </c>
      <c r="CN80" s="1">
        <v>2.553238E-2</v>
      </c>
      <c r="CO80" s="1">
        <v>11.560269999999999</v>
      </c>
      <c r="CP80">
        <v>0.49957750000000001</v>
      </c>
      <c r="CQ80">
        <v>13.86289</v>
      </c>
      <c r="CR80" s="1">
        <v>2.803162E-2</v>
      </c>
      <c r="CS80" s="1">
        <v>12.81404</v>
      </c>
      <c r="CT80">
        <v>0.49415369999999997</v>
      </c>
      <c r="CU80">
        <v>13.70072</v>
      </c>
      <c r="CV80" s="1">
        <v>2.9269340000000001E-2</v>
      </c>
      <c r="CW80" s="1">
        <v>13.573740000000001</v>
      </c>
      <c r="CX80">
        <v>0.48842619999999998</v>
      </c>
      <c r="CY80">
        <v>13.354179999999999</v>
      </c>
      <c r="CZ80" s="1">
        <v>2.8514850000000001E-2</v>
      </c>
      <c r="DA80" s="1">
        <v>13.41825</v>
      </c>
      <c r="DB80">
        <v>0.48253390000000002</v>
      </c>
      <c r="DC80">
        <v>13.1457</v>
      </c>
      <c r="DD80" s="1">
        <v>2.6630500000000001E-2</v>
      </c>
      <c r="DE80" s="1">
        <v>12.7033</v>
      </c>
      <c r="DF80">
        <v>0.47655730000000002</v>
      </c>
      <c r="DG80">
        <v>12.92958</v>
      </c>
      <c r="DH80" s="1">
        <v>2.4273099999999999E-2</v>
      </c>
      <c r="DI80" s="1">
        <v>11.73204</v>
      </c>
      <c r="DJ80">
        <v>0.47081050000000002</v>
      </c>
      <c r="DK80">
        <v>12.801769999999999</v>
      </c>
      <c r="DL80" s="1">
        <v>2.1879010000000001E-2</v>
      </c>
      <c r="DM80" s="1">
        <v>10.706429999999999</v>
      </c>
      <c r="DN80">
        <v>0.46523150000000002</v>
      </c>
      <c r="DO80">
        <v>12.88546</v>
      </c>
      <c r="DP80" s="1">
        <v>1.9616560000000002E-2</v>
      </c>
      <c r="DQ80" s="1">
        <v>9.7157879999999999</v>
      </c>
      <c r="DR80">
        <v>0.45931519999999998</v>
      </c>
      <c r="DS80">
        <v>12.897080000000001</v>
      </c>
      <c r="DT80" s="1">
        <v>1.7488719999999999E-2</v>
      </c>
      <c r="DU80" s="1">
        <v>8.7747779999999995</v>
      </c>
      <c r="DV80">
        <v>0.45327260000000003</v>
      </c>
      <c r="DW80">
        <v>12.809710000000001</v>
      </c>
      <c r="DX80" s="1">
        <v>1.553762E-2</v>
      </c>
      <c r="DY80" s="1">
        <v>7.8993089999999997</v>
      </c>
      <c r="DZ80">
        <v>0.44692090000000001</v>
      </c>
      <c r="EA80">
        <v>12.694290000000001</v>
      </c>
      <c r="EB80" s="1">
        <v>1.3823149999999999E-2</v>
      </c>
      <c r="EC80" s="1">
        <v>7.1221249999999996</v>
      </c>
      <c r="ED80">
        <v>0.44065389999999999</v>
      </c>
      <c r="EE80">
        <v>12.559200000000001</v>
      </c>
      <c r="EF80" s="1">
        <v>1.2332249999999999E-2</v>
      </c>
      <c r="EG80" s="1">
        <v>6.4397209999999996</v>
      </c>
      <c r="EH80">
        <v>0.43420969999999998</v>
      </c>
      <c r="EI80">
        <v>12.733269999999999</v>
      </c>
      <c r="EJ80" s="1">
        <v>1.095024E-2</v>
      </c>
      <c r="EK80" s="1">
        <v>5.7998479999999999</v>
      </c>
      <c r="EL80">
        <v>0.4280545</v>
      </c>
      <c r="EM80">
        <v>13.064970000000001</v>
      </c>
      <c r="EN80" s="1">
        <v>9.6858310000000006E-3</v>
      </c>
      <c r="EO80" s="1">
        <v>5.2001689999999998</v>
      </c>
      <c r="EP80">
        <v>0.42165449999999999</v>
      </c>
      <c r="EQ80">
        <v>13.539540000000001</v>
      </c>
      <c r="ER80" s="1">
        <v>8.5440800000000008E-3</v>
      </c>
      <c r="ES80" s="1">
        <v>4.6516060000000001</v>
      </c>
      <c r="ET80">
        <v>0.41547020000000001</v>
      </c>
      <c r="EU80">
        <v>14.190060000000001</v>
      </c>
      <c r="EV80" s="1">
        <v>7.5428470000000001E-3</v>
      </c>
      <c r="EW80" s="1">
        <v>4.1623809999999999</v>
      </c>
      <c r="EX80">
        <v>0.40911609999999998</v>
      </c>
      <c r="EY80">
        <v>14.666040000000001</v>
      </c>
      <c r="EZ80" s="1">
        <v>6.651438E-3</v>
      </c>
      <c r="FA80" s="1">
        <v>3.7233700000000001</v>
      </c>
      <c r="FB80">
        <v>0.40242899999999998</v>
      </c>
      <c r="FC80">
        <v>14.87139</v>
      </c>
      <c r="FD80" s="1">
        <v>5.8509249999999999E-3</v>
      </c>
      <c r="FE80" s="1">
        <v>3.3251900000000001</v>
      </c>
      <c r="FF80">
        <v>0.39534449999999999</v>
      </c>
      <c r="FG80">
        <v>14.97724</v>
      </c>
      <c r="FH80" s="1">
        <v>5.1401379999999998E-3</v>
      </c>
      <c r="FI80" s="1">
        <v>2.9684279999999998</v>
      </c>
      <c r="FJ80">
        <v>0.3883894</v>
      </c>
      <c r="FK80">
        <v>14.949960000000001</v>
      </c>
      <c r="FL80" s="1">
        <v>4.5228200000000003E-3</v>
      </c>
      <c r="FM80" s="1">
        <v>2.653464</v>
      </c>
      <c r="FN80">
        <v>0.38149149999999998</v>
      </c>
      <c r="FO80">
        <v>15.084530000000001</v>
      </c>
      <c r="FP80" s="1">
        <v>3.9796240000000002E-3</v>
      </c>
      <c r="FQ80" s="1">
        <v>2.3727610000000001</v>
      </c>
      <c r="FR80">
        <v>0.37481209999999998</v>
      </c>
      <c r="FS80">
        <v>15.34731</v>
      </c>
      <c r="FT80" s="1">
        <v>3.491315E-3</v>
      </c>
      <c r="FU80" s="1">
        <v>2.1153309999999999</v>
      </c>
      <c r="FV80">
        <v>0.36867850000000002</v>
      </c>
      <c r="FW80">
        <v>15.61092</v>
      </c>
      <c r="FX80" s="1">
        <v>3.0484459999999998E-3</v>
      </c>
      <c r="FY80" s="1">
        <v>1.8751370000000001</v>
      </c>
      <c r="FZ80">
        <v>0.36416789999999999</v>
      </c>
      <c r="GA80">
        <v>15.84679</v>
      </c>
      <c r="GB80" s="1">
        <v>2.6549199999999998E-3</v>
      </c>
      <c r="GC80" s="1">
        <v>1.6514489999999999</v>
      </c>
      <c r="GD80">
        <v>0.36063770000000001</v>
      </c>
      <c r="GE80">
        <v>15.772040000000001</v>
      </c>
      <c r="GF80" s="1">
        <v>2.2971229999999999E-3</v>
      </c>
      <c r="GG80" s="1">
        <v>1.441951</v>
      </c>
      <c r="GH80">
        <v>0.35777710000000001</v>
      </c>
      <c r="GI80">
        <v>15.54927</v>
      </c>
      <c r="GJ80" s="1">
        <v>1.9395009999999999E-3</v>
      </c>
      <c r="GK80" s="1">
        <v>1.228173</v>
      </c>
      <c r="GL80">
        <v>0.35534209999999999</v>
      </c>
      <c r="GM80">
        <v>15.432740000000001</v>
      </c>
      <c r="GN80" s="1">
        <v>1.548713E-3</v>
      </c>
      <c r="GO80" s="1">
        <v>0.99007610000000001</v>
      </c>
      <c r="GP80">
        <v>0.35345969999999999</v>
      </c>
      <c r="GQ80">
        <v>15.40522</v>
      </c>
      <c r="GR80" s="1">
        <v>1.159965E-3</v>
      </c>
      <c r="GS80" s="1">
        <v>0.74703739999999996</v>
      </c>
      <c r="GT80">
        <v>0.35197970000000001</v>
      </c>
      <c r="GU80">
        <v>15.35703</v>
      </c>
      <c r="GV80" s="1">
        <v>8.3988070000000001E-4</v>
      </c>
      <c r="GW80" s="1">
        <v>0.54245690000000002</v>
      </c>
      <c r="GX80">
        <v>0.350767</v>
      </c>
      <c r="GY80">
        <v>15.40338</v>
      </c>
      <c r="GZ80" s="1">
        <v>6.1736639999999997E-4</v>
      </c>
      <c r="HA80" s="1">
        <v>0.39796189999999998</v>
      </c>
      <c r="HB80">
        <v>0.34981659999999998</v>
      </c>
      <c r="HC80">
        <v>15.286390000000001</v>
      </c>
      <c r="HD80" s="1">
        <v>4.7830129999999998E-4</v>
      </c>
      <c r="HE80" s="1">
        <v>0.30665619999999999</v>
      </c>
      <c r="HF80">
        <v>0.34912650000000001</v>
      </c>
      <c r="HG80">
        <v>15.015790000000001</v>
      </c>
      <c r="HH80" s="1">
        <v>3.9405769999999998E-4</v>
      </c>
      <c r="HI80" s="1">
        <v>0.2510889</v>
      </c>
      <c r="HJ80">
        <v>0.34864879999999998</v>
      </c>
      <c r="HK80">
        <v>14.531929999999999</v>
      </c>
      <c r="HL80" s="1">
        <v>3.409021E-4</v>
      </c>
      <c r="HM80" s="1">
        <v>0.2160301</v>
      </c>
      <c r="HN80">
        <v>0.34833979999999998</v>
      </c>
      <c r="HO80">
        <v>14.023339999999999</v>
      </c>
      <c r="HP80" s="1">
        <v>3.0161199999999998E-4</v>
      </c>
      <c r="HQ80" s="1">
        <v>0.1904614</v>
      </c>
      <c r="HR80">
        <v>0.34815059999999998</v>
      </c>
      <c r="HS80">
        <v>13.61196</v>
      </c>
      <c r="HT80" s="1">
        <v>2.6538830000000002E-4</v>
      </c>
      <c r="HU80" s="1">
        <v>0.16726869999999999</v>
      </c>
      <c r="HV80">
        <v>0.34803220000000001</v>
      </c>
      <c r="HW80">
        <v>13.309150000000001</v>
      </c>
      <c r="HX80" s="1">
        <v>2.3089989999999999E-4</v>
      </c>
      <c r="HY80" s="1">
        <v>0.1451588</v>
      </c>
      <c r="HZ80">
        <v>0.34796739999999998</v>
      </c>
      <c r="IA80">
        <v>13.167949999999999</v>
      </c>
      <c r="IB80">
        <v>2.0187100000000001E-4</v>
      </c>
      <c r="IC80" s="1">
        <v>0.1263608</v>
      </c>
      <c r="ID80">
        <v>0.34794920000000001</v>
      </c>
      <c r="IE80">
        <v>13.195399999999999</v>
      </c>
      <c r="IF80">
        <v>1.8011000000000001E-4</v>
      </c>
      <c r="IG80" s="1">
        <v>0.1121142</v>
      </c>
      <c r="IH80">
        <v>0.34799140000000001</v>
      </c>
      <c r="II80">
        <v>13.180120000000001</v>
      </c>
      <c r="IJ80">
        <v>1.64432E-4</v>
      </c>
      <c r="IK80" s="1">
        <v>0.1017783</v>
      </c>
      <c r="IL80">
        <v>0.34809390000000001</v>
      </c>
      <c r="IM80">
        <v>13.224019999999999</v>
      </c>
      <c r="IN80">
        <v>1.5279590000000001E-4</v>
      </c>
      <c r="IO80" s="1">
        <v>9.4113240000000001E-2</v>
      </c>
      <c r="IP80">
        <v>0.34826410000000002</v>
      </c>
      <c r="IQ80">
        <v>13.144270000000001</v>
      </c>
      <c r="IR80">
        <v>1.435055E-4</v>
      </c>
      <c r="IS80" s="1">
        <v>8.8031429999999994E-2</v>
      </c>
      <c r="IT80">
        <v>0.34847489999999998</v>
      </c>
      <c r="IU80">
        <v>12.98395</v>
      </c>
      <c r="IV80">
        <v>1.3488519999999999E-4</v>
      </c>
      <c r="IW80" s="1">
        <v>8.2489999999999994E-2</v>
      </c>
      <c r="IX80">
        <v>0.34872120000000001</v>
      </c>
      <c r="IY80">
        <v>12.806570000000001</v>
      </c>
      <c r="IZ80">
        <v>1.256966E-4</v>
      </c>
      <c r="JA80" s="1">
        <v>7.6689980000000005E-2</v>
      </c>
      <c r="JB80">
        <v>0.34899940000000002</v>
      </c>
      <c r="JC80">
        <v>12.66506</v>
      </c>
      <c r="JD80">
        <v>1.16266E-4</v>
      </c>
      <c r="JE80">
        <v>7.0751999999999995E-2</v>
      </c>
      <c r="JF80">
        <v>0.34927740000000002</v>
      </c>
      <c r="JG80">
        <v>12.899520000000001</v>
      </c>
      <c r="JH80">
        <v>1.077174E-4</v>
      </c>
      <c r="JI80">
        <v>6.5353770000000005E-2</v>
      </c>
      <c r="JJ80">
        <v>0.349551</v>
      </c>
      <c r="JK80">
        <v>13.33386</v>
      </c>
      <c r="JL80">
        <v>1.0065870000000001E-4</v>
      </c>
      <c r="JM80">
        <v>6.0876159999999999E-2</v>
      </c>
      <c r="JN80">
        <v>0.34979379999999999</v>
      </c>
      <c r="JO80">
        <v>13.7098</v>
      </c>
      <c r="JP80">
        <v>9.4915009999999996E-5</v>
      </c>
      <c r="JQ80">
        <v>5.7250879999999997E-2</v>
      </c>
      <c r="JR80">
        <v>0.35</v>
      </c>
      <c r="JS80">
        <v>14.02657</v>
      </c>
      <c r="JT80">
        <v>9.0123119999999999E-5</v>
      </c>
      <c r="JU80">
        <v>5.4239370000000002E-2</v>
      </c>
      <c r="JV80">
        <v>0.35012330000000003</v>
      </c>
      <c r="JW80">
        <v>14.123889999999999</v>
      </c>
      <c r="JX80">
        <v>8.6058369999999994E-5</v>
      </c>
      <c r="JY80">
        <v>5.1698359999999999E-2</v>
      </c>
      <c r="JZ80">
        <v>0.35021340000000001</v>
      </c>
      <c r="KA80">
        <v>13.966390000000001</v>
      </c>
      <c r="KB80">
        <v>8.298123E-5</v>
      </c>
      <c r="KC80">
        <v>4.9743280000000001E-2</v>
      </c>
      <c r="KD80">
        <v>0.35026930000000001</v>
      </c>
      <c r="KE80">
        <v>13.80973</v>
      </c>
      <c r="KF80">
        <v>8.1198220000000006E-5</v>
      </c>
      <c r="KG80">
        <v>4.8580119999999997E-2</v>
      </c>
      <c r="KH80">
        <v>0.35029890000000002</v>
      </c>
      <c r="KI80">
        <v>13.714589999999999</v>
      </c>
      <c r="KJ80">
        <v>8.0245200000000002E-5</v>
      </c>
      <c r="KK80">
        <v>4.7960250000000003E-2</v>
      </c>
      <c r="KL80">
        <v>0.35032049999999998</v>
      </c>
      <c r="KM80">
        <v>13.925269999999999</v>
      </c>
      <c r="KN80">
        <v>7.9177220000000006E-5</v>
      </c>
      <c r="KO80">
        <v>4.7318869999999999E-2</v>
      </c>
      <c r="KP80">
        <v>0.35029080000000001</v>
      </c>
      <c r="KQ80">
        <v>14.33315</v>
      </c>
      <c r="KR80">
        <v>7.7479759999999994E-5</v>
      </c>
      <c r="KS80">
        <v>4.6333149999999997E-2</v>
      </c>
      <c r="KT80">
        <v>0.35018090000000002</v>
      </c>
      <c r="KU80">
        <v>14.866849999999999</v>
      </c>
      <c r="KV80">
        <v>7.5187710000000006E-5</v>
      </c>
      <c r="KW80">
        <v>4.4994439999999997E-2</v>
      </c>
      <c r="KX80">
        <v>0.3499408</v>
      </c>
      <c r="KY80">
        <v>15.36852</v>
      </c>
      <c r="KZ80">
        <v>7.2508420000000007E-5</v>
      </c>
      <c r="LA80">
        <v>4.3431530000000003E-2</v>
      </c>
      <c r="LB80">
        <v>0.34960989999999997</v>
      </c>
      <c r="LC80">
        <v>15.49038</v>
      </c>
      <c r="LD80">
        <v>6.981663E-5</v>
      </c>
      <c r="LE80">
        <v>4.1853439999999999E-2</v>
      </c>
      <c r="LF80">
        <v>0.3491706</v>
      </c>
      <c r="LG80">
        <v>15.28187</v>
      </c>
      <c r="LH80">
        <v>6.7895689999999994E-5</v>
      </c>
      <c r="LI80">
        <v>4.0700029999999998E-2</v>
      </c>
      <c r="LJ80">
        <v>0.34867239999999999</v>
      </c>
      <c r="LK80">
        <v>15.04918</v>
      </c>
      <c r="LL80">
        <v>6.7481359999999998E-5</v>
      </c>
      <c r="LM80">
        <v>4.043683E-2</v>
      </c>
      <c r="LN80">
        <v>0.34812310000000002</v>
      </c>
      <c r="LO80">
        <v>14.94312</v>
      </c>
      <c r="LP80">
        <v>6.8008220000000005E-5</v>
      </c>
      <c r="LQ80">
        <v>4.0793679999999999E-2</v>
      </c>
      <c r="LR80">
        <v>0.34755799999999998</v>
      </c>
      <c r="LS80">
        <v>15.229229999999999</v>
      </c>
      <c r="LT80">
        <v>6.8231970000000005E-5</v>
      </c>
      <c r="LU80">
        <v>4.1031060000000001E-2</v>
      </c>
      <c r="LV80">
        <v>0.34700419999999998</v>
      </c>
      <c r="LW80">
        <v>15.657310000000001</v>
      </c>
      <c r="LX80">
        <v>6.7514790000000006E-5</v>
      </c>
      <c r="LY80">
        <v>4.0716679999999998E-2</v>
      </c>
      <c r="LZ80">
        <v>0.34653080000000003</v>
      </c>
      <c r="MA80">
        <v>16.054310000000001</v>
      </c>
      <c r="MB80">
        <v>6.5920390000000006E-5</v>
      </c>
      <c r="MC80">
        <v>3.985561E-2</v>
      </c>
      <c r="MD80">
        <v>0.34614</v>
      </c>
      <c r="ME80">
        <v>16.274190000000001</v>
      </c>
      <c r="MF80">
        <v>6.3783419999999998E-5</v>
      </c>
      <c r="MG80">
        <v>3.8636080000000003E-2</v>
      </c>
      <c r="MH80">
        <v>0.34587400000000001</v>
      </c>
      <c r="MI80">
        <v>16.12642</v>
      </c>
      <c r="MJ80">
        <v>6.1335369999999993E-5</v>
      </c>
      <c r="MK80">
        <v>3.7207959999999998E-2</v>
      </c>
      <c r="ML80">
        <v>0.34569179999999999</v>
      </c>
      <c r="MM80">
        <v>15.71491</v>
      </c>
      <c r="MN80">
        <v>5.8334639999999998E-5</v>
      </c>
      <c r="MO80">
        <v>3.5453650000000003E-2</v>
      </c>
      <c r="MP80">
        <v>0.34558139999999998</v>
      </c>
      <c r="MQ80">
        <v>15.353719999999999</v>
      </c>
      <c r="MR80">
        <v>5.436473E-5</v>
      </c>
      <c r="MS80">
        <v>3.3115980000000003E-2</v>
      </c>
      <c r="MT80">
        <v>0.34550259999999999</v>
      </c>
      <c r="MU80">
        <v>15.16189</v>
      </c>
      <c r="MV80">
        <v>4.9821989999999998E-5</v>
      </c>
      <c r="MW80">
        <v>3.038863E-2</v>
      </c>
      <c r="MX80">
        <v>0.34547080000000002</v>
      </c>
      <c r="MY80">
        <v>15.265409999999999</v>
      </c>
      <c r="MZ80">
        <v>4.5611329999999997E-5</v>
      </c>
      <c r="NA80">
        <v>2.7815159999999998E-2</v>
      </c>
      <c r="NB80">
        <v>0.34550229999999998</v>
      </c>
      <c r="NC80">
        <v>15.16475</v>
      </c>
      <c r="ND80">
        <v>4.2271719999999999E-5</v>
      </c>
      <c r="NE80">
        <v>2.5742979999999999E-2</v>
      </c>
      <c r="NF80">
        <v>0.34566920000000001</v>
      </c>
      <c r="NG80">
        <v>15.1037</v>
      </c>
      <c r="NH80">
        <v>3.9769569999999997E-5</v>
      </c>
      <c r="NI80">
        <v>2.417776E-2</v>
      </c>
      <c r="NJ80">
        <v>0.34600579999999997</v>
      </c>
      <c r="NK80">
        <v>14.924720000000001</v>
      </c>
      <c r="NL80">
        <v>3.7853330000000001E-5</v>
      </c>
      <c r="NM80">
        <v>2.297035E-2</v>
      </c>
      <c r="NN80">
        <v>0.34652080000000002</v>
      </c>
      <c r="NO80">
        <v>14.54486</v>
      </c>
      <c r="NP80">
        <v>3.6206040000000001E-5</v>
      </c>
      <c r="NQ80">
        <v>2.1934479999999999E-2</v>
      </c>
      <c r="NR80">
        <v>0.34715620000000003</v>
      </c>
      <c r="NS80">
        <v>14.15118</v>
      </c>
      <c r="NT80">
        <v>3.4168690000000003E-5</v>
      </c>
      <c r="NU80">
        <v>2.0698020000000001E-2</v>
      </c>
      <c r="NV80">
        <v>0.34792719999999999</v>
      </c>
      <c r="NW80">
        <v>13.91611</v>
      </c>
      <c r="NX80">
        <v>3.1046839999999998E-5</v>
      </c>
      <c r="NY80">
        <v>1.8828850000000001E-2</v>
      </c>
      <c r="NZ80">
        <v>0.34874919999999998</v>
      </c>
      <c r="OA80">
        <v>13.859360000000001</v>
      </c>
      <c r="OB80">
        <v>2.720556E-5</v>
      </c>
      <c r="OC80">
        <v>1.649544E-2</v>
      </c>
      <c r="OD80">
        <v>0.34958719999999999</v>
      </c>
      <c r="OE80">
        <v>14.245419999999999</v>
      </c>
      <c r="OF80">
        <v>2.369748E-5</v>
      </c>
      <c r="OG80">
        <v>1.432254E-2</v>
      </c>
      <c r="OH80">
        <v>0.35041410000000001</v>
      </c>
      <c r="OI80">
        <v>14.953150000000001</v>
      </c>
      <c r="OJ80">
        <v>2.1127070000000001E-5</v>
      </c>
      <c r="OK80">
        <v>1.2703239999999999E-2</v>
      </c>
    </row>
    <row r="81" spans="1:401" x14ac:dyDescent="0.35">
      <c r="A81">
        <v>84</v>
      </c>
      <c r="B81" t="s">
        <v>4</v>
      </c>
      <c r="C81" t="s">
        <v>24</v>
      </c>
      <c r="D81" t="s">
        <v>86</v>
      </c>
      <c r="E81">
        <v>845.64930000000004</v>
      </c>
      <c r="F81">
        <v>0.65510760000000001</v>
      </c>
      <c r="G81">
        <v>14.199120000000001</v>
      </c>
      <c r="H81" s="1">
        <v>2.6671060000000002E-25</v>
      </c>
      <c r="I81" s="1">
        <v>1.225662E-22</v>
      </c>
      <c r="J81">
        <v>0.65300170000000002</v>
      </c>
      <c r="K81">
        <v>14.079829999999999</v>
      </c>
      <c r="L81" s="1">
        <v>6.6757009999999997E-12</v>
      </c>
      <c r="M81" s="1">
        <v>3.0893480000000001E-9</v>
      </c>
      <c r="N81">
        <v>0.65092640000000002</v>
      </c>
      <c r="O81">
        <v>14.13918</v>
      </c>
      <c r="P81" s="1">
        <v>2.30777E-2</v>
      </c>
      <c r="Q81">
        <v>6.6634909999999996</v>
      </c>
      <c r="R81">
        <v>0.64886960000000005</v>
      </c>
      <c r="S81">
        <v>14.3749</v>
      </c>
      <c r="T81">
        <v>15.56625</v>
      </c>
      <c r="U81">
        <v>5666.1769999999997</v>
      </c>
      <c r="V81">
        <v>0.64690519999999996</v>
      </c>
      <c r="W81">
        <v>14.863530000000001</v>
      </c>
      <c r="X81">
        <v>123.75060000000001</v>
      </c>
      <c r="Y81">
        <v>53152.38</v>
      </c>
      <c r="Z81">
        <v>0.64497320000000002</v>
      </c>
      <c r="AA81">
        <v>15.282690000000001</v>
      </c>
      <c r="AB81">
        <v>118.2608</v>
      </c>
      <c r="AC81">
        <v>57431</v>
      </c>
      <c r="AD81">
        <v>0.643096</v>
      </c>
      <c r="AE81">
        <v>15.472340000000001</v>
      </c>
      <c r="AF81">
        <v>33.65081</v>
      </c>
      <c r="AG81">
        <v>17872.96</v>
      </c>
      <c r="AH81">
        <v>0.64114389999999999</v>
      </c>
      <c r="AI81">
        <v>15.45987</v>
      </c>
      <c r="AJ81">
        <v>4.7881369999999999</v>
      </c>
      <c r="AK81">
        <v>2696.306</v>
      </c>
      <c r="AL81">
        <v>0.63902219999999998</v>
      </c>
      <c r="AM81">
        <v>15.080640000000001</v>
      </c>
      <c r="AN81">
        <v>0.52135339999999997</v>
      </c>
      <c r="AO81">
        <v>296.94560000000001</v>
      </c>
      <c r="AP81">
        <v>0.63680619999999999</v>
      </c>
      <c r="AQ81">
        <v>14.810600000000001</v>
      </c>
      <c r="AR81">
        <v>9.7515500000000005E-2</v>
      </c>
      <c r="AS81">
        <v>50.401679999999999</v>
      </c>
      <c r="AT81">
        <v>0.63447989999999999</v>
      </c>
      <c r="AU81">
        <v>14.801500000000001</v>
      </c>
      <c r="AV81">
        <v>5.7064829999999997E-2</v>
      </c>
      <c r="AW81">
        <v>27.166519999999998</v>
      </c>
      <c r="AX81">
        <v>0.63212069999999998</v>
      </c>
      <c r="AY81">
        <v>14.91131</v>
      </c>
      <c r="AZ81" s="1">
        <v>4.8770760000000003E-2</v>
      </c>
      <c r="BA81">
        <v>22.93327</v>
      </c>
      <c r="BB81">
        <v>0.62971480000000002</v>
      </c>
      <c r="BC81">
        <v>15.23545</v>
      </c>
      <c r="BD81" s="1">
        <v>4.3900729999999999E-2</v>
      </c>
      <c r="BE81">
        <v>20.599070000000001</v>
      </c>
      <c r="BF81">
        <v>0.6272702</v>
      </c>
      <c r="BG81">
        <v>15.539809999999999</v>
      </c>
      <c r="BH81" s="1">
        <v>4.0546289999999999E-2</v>
      </c>
      <c r="BI81">
        <v>18.98882</v>
      </c>
      <c r="BJ81">
        <v>0.62479580000000001</v>
      </c>
      <c r="BK81">
        <v>15.70496</v>
      </c>
      <c r="BL81" s="1">
        <v>3.810852E-2</v>
      </c>
      <c r="BM81" s="1">
        <v>17.83426</v>
      </c>
      <c r="BN81">
        <v>0.62240139999999999</v>
      </c>
      <c r="BO81">
        <v>15.73982</v>
      </c>
      <c r="BP81" s="1">
        <v>3.5784629999999998E-2</v>
      </c>
      <c r="BQ81" s="1">
        <v>16.750340000000001</v>
      </c>
      <c r="BR81">
        <v>0.619896</v>
      </c>
      <c r="BS81">
        <v>15.46163</v>
      </c>
      <c r="BT81" s="1">
        <v>3.3348669999999997E-2</v>
      </c>
      <c r="BU81" s="1">
        <v>15.61632</v>
      </c>
      <c r="BV81">
        <v>0.61717089999999997</v>
      </c>
      <c r="BW81">
        <v>15.08531</v>
      </c>
      <c r="BX81" s="1">
        <v>3.0898399999999999E-2</v>
      </c>
      <c r="BY81" s="1">
        <v>14.473879999999999</v>
      </c>
      <c r="BZ81">
        <v>0.61379490000000003</v>
      </c>
      <c r="CA81">
        <v>14.61445</v>
      </c>
      <c r="CB81" s="1">
        <v>2.8551900000000002E-2</v>
      </c>
      <c r="CC81" s="1">
        <v>13.38312</v>
      </c>
      <c r="CD81">
        <v>0.60950570000000004</v>
      </c>
      <c r="CE81">
        <v>14.274010000000001</v>
      </c>
      <c r="CF81" s="1">
        <v>2.6318970000000001E-2</v>
      </c>
      <c r="CG81" s="1">
        <v>12.34904</v>
      </c>
      <c r="CH81">
        <v>0.60430309999999998</v>
      </c>
      <c r="CI81">
        <v>14.063929999999999</v>
      </c>
      <c r="CJ81" s="1">
        <v>2.4659179999999999E-2</v>
      </c>
      <c r="CK81" s="1">
        <v>11.55039</v>
      </c>
      <c r="CL81">
        <v>0.59827070000000004</v>
      </c>
      <c r="CM81">
        <v>13.939590000000001</v>
      </c>
      <c r="CN81" s="1">
        <v>2.5284549999999999E-2</v>
      </c>
      <c r="CO81" s="1">
        <v>11.762639999999999</v>
      </c>
      <c r="CP81">
        <v>0.59155919999999995</v>
      </c>
      <c r="CQ81">
        <v>13.87815</v>
      </c>
      <c r="CR81" s="1">
        <v>2.7728650000000001E-2</v>
      </c>
      <c r="CS81" s="1">
        <v>12.897349999999999</v>
      </c>
      <c r="CT81">
        <v>0.58464190000000005</v>
      </c>
      <c r="CU81">
        <v>13.738009999999999</v>
      </c>
      <c r="CV81" s="1">
        <v>2.9195740000000001E-2</v>
      </c>
      <c r="CW81" s="1">
        <v>13.655390000000001</v>
      </c>
      <c r="CX81">
        <v>0.57730329999999996</v>
      </c>
      <c r="CY81">
        <v>13.42183</v>
      </c>
      <c r="CZ81" s="1">
        <v>2.865142E-2</v>
      </c>
      <c r="DA81" s="1">
        <v>13.47232</v>
      </c>
      <c r="DB81">
        <v>0.56977339999999999</v>
      </c>
      <c r="DC81">
        <v>13.22828</v>
      </c>
      <c r="DD81" s="1">
        <v>2.686084E-2</v>
      </c>
      <c r="DE81" s="1">
        <v>12.68139</v>
      </c>
      <c r="DF81">
        <v>0.56211080000000002</v>
      </c>
      <c r="DG81">
        <v>12.98767</v>
      </c>
      <c r="DH81" s="1">
        <v>2.4535950000000001E-2</v>
      </c>
      <c r="DI81" s="1">
        <v>11.73054</v>
      </c>
      <c r="DJ81">
        <v>0.55469889999999999</v>
      </c>
      <c r="DK81">
        <v>12.855639999999999</v>
      </c>
      <c r="DL81" s="1">
        <v>2.2139679999999998E-2</v>
      </c>
      <c r="DM81" s="1">
        <v>10.712300000000001</v>
      </c>
      <c r="DN81">
        <v>0.54739789999999999</v>
      </c>
      <c r="DO81">
        <v>12.90504</v>
      </c>
      <c r="DP81" s="1">
        <v>1.9865170000000001E-2</v>
      </c>
      <c r="DQ81" s="1">
        <v>9.7236770000000003</v>
      </c>
      <c r="DR81">
        <v>0.53961159999999997</v>
      </c>
      <c r="DS81">
        <v>12.89987</v>
      </c>
      <c r="DT81" s="1">
        <v>1.7722789999999999E-2</v>
      </c>
      <c r="DU81" s="1">
        <v>8.7839659999999995</v>
      </c>
      <c r="DV81">
        <v>0.53172489999999994</v>
      </c>
      <c r="DW81">
        <v>12.80448</v>
      </c>
      <c r="DX81" s="1">
        <v>1.5752240000000001E-2</v>
      </c>
      <c r="DY81" s="1">
        <v>7.906828</v>
      </c>
      <c r="DZ81">
        <v>0.52366889999999999</v>
      </c>
      <c r="EA81">
        <v>12.69389</v>
      </c>
      <c r="EB81" s="1">
        <v>1.400851E-2</v>
      </c>
      <c r="EC81" s="1">
        <v>7.1207159999999998</v>
      </c>
      <c r="ED81">
        <v>0.51573789999999997</v>
      </c>
      <c r="EE81">
        <v>12.59572</v>
      </c>
      <c r="EF81" s="1">
        <v>1.2499079999999999E-2</v>
      </c>
      <c r="EG81" s="1">
        <v>6.433192</v>
      </c>
      <c r="EH81">
        <v>0.50761679999999998</v>
      </c>
      <c r="EI81">
        <v>12.79041</v>
      </c>
      <c r="EJ81" s="1">
        <v>1.110832E-2</v>
      </c>
      <c r="EK81" s="1">
        <v>5.7948060000000003</v>
      </c>
      <c r="EL81">
        <v>0.49981550000000002</v>
      </c>
      <c r="EM81">
        <v>13.09346</v>
      </c>
      <c r="EN81" s="1">
        <v>9.8317930000000001E-3</v>
      </c>
      <c r="EO81" s="1">
        <v>5.1959540000000004</v>
      </c>
      <c r="EP81">
        <v>0.49177379999999998</v>
      </c>
      <c r="EQ81">
        <v>13.56334</v>
      </c>
      <c r="ER81" s="1">
        <v>8.6758430000000008E-3</v>
      </c>
      <c r="ES81" s="1">
        <v>4.6465920000000001</v>
      </c>
      <c r="ET81">
        <v>0.48390480000000002</v>
      </c>
      <c r="EU81">
        <v>14.19064</v>
      </c>
      <c r="EV81" s="1">
        <v>7.6598639999999997E-3</v>
      </c>
      <c r="EW81" s="1">
        <v>4.1549870000000002</v>
      </c>
      <c r="EX81">
        <v>0.47570079999999998</v>
      </c>
      <c r="EY81">
        <v>14.61985</v>
      </c>
      <c r="EZ81" s="1">
        <v>6.7569309999999999E-3</v>
      </c>
      <c r="FA81" s="1">
        <v>3.7153420000000001</v>
      </c>
      <c r="FB81">
        <v>0.46722429999999998</v>
      </c>
      <c r="FC81">
        <v>14.81301</v>
      </c>
      <c r="FD81" s="1">
        <v>5.9461009999999996E-3</v>
      </c>
      <c r="FE81" s="1">
        <v>3.316856</v>
      </c>
      <c r="FF81">
        <v>0.45854060000000002</v>
      </c>
      <c r="FG81">
        <v>14.93784</v>
      </c>
      <c r="FH81" s="1">
        <v>5.2246590000000004E-3</v>
      </c>
      <c r="FI81" s="1">
        <v>2.9581379999999999</v>
      </c>
      <c r="FJ81">
        <v>0.45001609999999997</v>
      </c>
      <c r="FK81">
        <v>14.97194</v>
      </c>
      <c r="FL81" s="1">
        <v>4.5972740000000002E-3</v>
      </c>
      <c r="FM81" s="1">
        <v>2.6409959999999999</v>
      </c>
      <c r="FN81">
        <v>0.44154959999999999</v>
      </c>
      <c r="FO81">
        <v>15.15771</v>
      </c>
      <c r="FP81" s="1">
        <v>4.046511E-3</v>
      </c>
      <c r="FQ81" s="1">
        <v>2.3596750000000002</v>
      </c>
      <c r="FR81">
        <v>0.43331209999999998</v>
      </c>
      <c r="FS81">
        <v>15.41445</v>
      </c>
      <c r="FT81" s="1">
        <v>3.5530900000000001E-3</v>
      </c>
      <c r="FU81" s="1">
        <v>2.1043889999999998</v>
      </c>
      <c r="FV81">
        <v>0.4257109</v>
      </c>
      <c r="FW81">
        <v>15.675509999999999</v>
      </c>
      <c r="FX81" s="1">
        <v>3.10713E-3</v>
      </c>
      <c r="FY81" s="1">
        <v>1.8671869999999999</v>
      </c>
      <c r="FZ81">
        <v>0.41983369999999998</v>
      </c>
      <c r="GA81">
        <v>15.91713</v>
      </c>
      <c r="GB81" s="1">
        <v>2.710779E-3</v>
      </c>
      <c r="GC81" s="1">
        <v>1.646471</v>
      </c>
      <c r="GD81">
        <v>0.41513509999999998</v>
      </c>
      <c r="GE81">
        <v>15.81578</v>
      </c>
      <c r="GF81" s="1">
        <v>2.3515390000000001E-3</v>
      </c>
      <c r="GG81" s="1">
        <v>1.440925</v>
      </c>
      <c r="GH81">
        <v>0.41148960000000001</v>
      </c>
      <c r="GI81">
        <v>15.57532</v>
      </c>
      <c r="GJ81" s="1">
        <v>1.9987020000000002E-3</v>
      </c>
      <c r="GK81" s="1">
        <v>1.2356560000000001</v>
      </c>
      <c r="GL81">
        <v>0.40873569999999998</v>
      </c>
      <c r="GM81">
        <v>15.43221</v>
      </c>
      <c r="GN81" s="1">
        <v>1.61534E-3</v>
      </c>
      <c r="GO81" s="1">
        <v>1.0089399999999999</v>
      </c>
      <c r="GP81">
        <v>0.4065993</v>
      </c>
      <c r="GQ81">
        <v>15.40846</v>
      </c>
      <c r="GR81" s="1">
        <v>1.224087E-3</v>
      </c>
      <c r="GS81" s="1">
        <v>0.77143459999999997</v>
      </c>
      <c r="GT81">
        <v>0.40492830000000002</v>
      </c>
      <c r="GU81">
        <v>15.404780000000001</v>
      </c>
      <c r="GV81" s="1">
        <v>8.9043200000000003E-4</v>
      </c>
      <c r="GW81" s="1">
        <v>0.56338969999999999</v>
      </c>
      <c r="GX81">
        <v>0.40356740000000002</v>
      </c>
      <c r="GY81">
        <v>15.503830000000001</v>
      </c>
      <c r="GZ81" s="1">
        <v>6.5147450000000004E-4</v>
      </c>
      <c r="HA81" s="1">
        <v>0.41127069999999999</v>
      </c>
      <c r="HB81">
        <v>0.40249679999999999</v>
      </c>
      <c r="HC81">
        <v>15.39903</v>
      </c>
      <c r="HD81" s="1">
        <v>4.994865E-4</v>
      </c>
      <c r="HE81" s="1">
        <v>0.31310559999999998</v>
      </c>
      <c r="HF81">
        <v>0.40170850000000002</v>
      </c>
      <c r="HG81">
        <v>15.128349999999999</v>
      </c>
      <c r="HH81" s="1">
        <v>4.0708219999999998E-4</v>
      </c>
      <c r="HI81" s="1">
        <v>0.25307540000000001</v>
      </c>
      <c r="HJ81">
        <v>0.40115719999999999</v>
      </c>
      <c r="HK81">
        <v>14.63228</v>
      </c>
      <c r="HL81" s="1">
        <v>3.4948059999999998E-4</v>
      </c>
      <c r="HM81" s="1">
        <v>0.21568870000000001</v>
      </c>
      <c r="HN81">
        <v>0.40079949999999998</v>
      </c>
      <c r="HO81">
        <v>14.113989999999999</v>
      </c>
      <c r="HP81" s="1">
        <v>3.0847580000000001E-4</v>
      </c>
      <c r="HQ81" s="1">
        <v>0.1895066</v>
      </c>
      <c r="HR81">
        <v>0.40057900000000002</v>
      </c>
      <c r="HS81">
        <v>13.67074</v>
      </c>
      <c r="HT81" s="1">
        <v>2.71983E-4</v>
      </c>
      <c r="HU81" s="1">
        <v>0.16675980000000001</v>
      </c>
      <c r="HV81">
        <v>0.400451</v>
      </c>
      <c r="HW81">
        <v>13.340909999999999</v>
      </c>
      <c r="HX81" s="1">
        <v>2.3701129999999999E-4</v>
      </c>
      <c r="HY81" s="1">
        <v>0.14501069999999999</v>
      </c>
      <c r="HZ81">
        <v>0.40036749999999999</v>
      </c>
      <c r="IA81">
        <v>13.206939999999999</v>
      </c>
      <c r="IB81" s="1">
        <v>2.068211E-4</v>
      </c>
      <c r="IC81" s="1">
        <v>0.12600239999999999</v>
      </c>
      <c r="ID81">
        <v>0.40033960000000002</v>
      </c>
      <c r="IE81">
        <v>13.27094</v>
      </c>
      <c r="IF81">
        <v>1.8377359999999999E-4</v>
      </c>
      <c r="IG81" s="1">
        <v>0.1112867</v>
      </c>
      <c r="IH81">
        <v>0.40038459999999998</v>
      </c>
      <c r="II81">
        <v>13.267010000000001</v>
      </c>
      <c r="IJ81">
        <v>1.67104E-4</v>
      </c>
      <c r="IK81" s="1">
        <v>0.100553</v>
      </c>
      <c r="IL81">
        <v>0.40049689999999999</v>
      </c>
      <c r="IM81">
        <v>13.299469999999999</v>
      </c>
      <c r="IN81">
        <v>1.5482420000000001E-4</v>
      </c>
      <c r="IO81" s="1">
        <v>9.2658909999999997E-2</v>
      </c>
      <c r="IP81">
        <v>0.40067120000000001</v>
      </c>
      <c r="IQ81">
        <v>13.162369999999999</v>
      </c>
      <c r="IR81">
        <v>1.451852E-4</v>
      </c>
      <c r="IS81" s="1">
        <v>8.6506659999999999E-2</v>
      </c>
      <c r="IT81">
        <v>0.4009064</v>
      </c>
      <c r="IU81">
        <v>12.99812</v>
      </c>
      <c r="IV81">
        <v>1.365243E-4</v>
      </c>
      <c r="IW81" s="1">
        <v>8.1090460000000003E-2</v>
      </c>
      <c r="IX81">
        <v>0.40116550000000001</v>
      </c>
      <c r="IY81">
        <v>12.82437</v>
      </c>
      <c r="IZ81">
        <v>1.2744270000000001E-4</v>
      </c>
      <c r="JA81" s="1">
        <v>7.55416E-2</v>
      </c>
      <c r="JB81">
        <v>0.40147539999999998</v>
      </c>
      <c r="JC81">
        <v>12.68352</v>
      </c>
      <c r="JD81">
        <v>1.1798350000000001E-4</v>
      </c>
      <c r="JE81">
        <v>6.9780869999999995E-2</v>
      </c>
      <c r="JF81">
        <v>0.40177620000000003</v>
      </c>
      <c r="JG81">
        <v>12.931660000000001</v>
      </c>
      <c r="JH81">
        <v>1.0921310000000001E-4</v>
      </c>
      <c r="JI81">
        <v>6.4409330000000001E-2</v>
      </c>
      <c r="JJ81">
        <v>0.40208529999999998</v>
      </c>
      <c r="JK81">
        <v>13.334429999999999</v>
      </c>
      <c r="JL81">
        <v>1.018768E-4</v>
      </c>
      <c r="JM81">
        <v>5.9882659999999997E-2</v>
      </c>
      <c r="JN81">
        <v>0.40235759999999998</v>
      </c>
      <c r="JO81">
        <v>13.72513</v>
      </c>
      <c r="JP81">
        <v>9.5908309999999999E-5</v>
      </c>
      <c r="JQ81">
        <v>5.6213569999999997E-2</v>
      </c>
      <c r="JR81">
        <v>0.40258500000000003</v>
      </c>
      <c r="JS81">
        <v>14.073040000000001</v>
      </c>
      <c r="JT81">
        <v>9.0958380000000005E-5</v>
      </c>
      <c r="JU81">
        <v>5.318515E-2</v>
      </c>
      <c r="JV81">
        <v>0.40272720000000001</v>
      </c>
      <c r="JW81">
        <v>14.144729999999999</v>
      </c>
      <c r="JX81">
        <v>8.6755409999999993E-5</v>
      </c>
      <c r="JY81">
        <v>5.0628529999999998E-2</v>
      </c>
      <c r="JZ81">
        <v>0.40283020000000003</v>
      </c>
      <c r="KA81">
        <v>13.96936</v>
      </c>
      <c r="KB81">
        <v>8.3474989999999995E-5</v>
      </c>
      <c r="KC81">
        <v>4.8600690000000002E-2</v>
      </c>
      <c r="KD81">
        <v>0.4028871</v>
      </c>
      <c r="KE81">
        <v>13.804080000000001</v>
      </c>
      <c r="KF81">
        <v>8.1459579999999994E-5</v>
      </c>
      <c r="KG81">
        <v>4.7315179999999998E-2</v>
      </c>
      <c r="KH81">
        <v>0.40292820000000001</v>
      </c>
      <c r="KI81">
        <v>13.72728</v>
      </c>
      <c r="KJ81">
        <v>8.040848E-5</v>
      </c>
      <c r="KK81">
        <v>4.6637209999999998E-2</v>
      </c>
      <c r="KL81">
        <v>0.40295760000000003</v>
      </c>
      <c r="KM81">
        <v>13.9872</v>
      </c>
      <c r="KN81">
        <v>7.9400449999999996E-5</v>
      </c>
      <c r="KO81">
        <v>4.6047280000000003E-2</v>
      </c>
      <c r="KP81">
        <v>0.402924</v>
      </c>
      <c r="KQ81">
        <v>14.38288</v>
      </c>
      <c r="KR81">
        <v>7.7814149999999994E-5</v>
      </c>
      <c r="KS81">
        <v>4.5163790000000002E-2</v>
      </c>
      <c r="KT81">
        <v>0.40281070000000002</v>
      </c>
      <c r="KU81">
        <v>14.90845</v>
      </c>
      <c r="KV81">
        <v>7.5615909999999996E-5</v>
      </c>
      <c r="KW81">
        <v>4.3928269999999998E-2</v>
      </c>
      <c r="KX81">
        <v>0.40256049999999999</v>
      </c>
      <c r="KY81">
        <v>15.39981</v>
      </c>
      <c r="KZ81">
        <v>7.2984530000000001E-5</v>
      </c>
      <c r="LA81">
        <v>4.2443399999999999E-2</v>
      </c>
      <c r="LB81">
        <v>0.40219779999999999</v>
      </c>
      <c r="LC81">
        <v>15.50127</v>
      </c>
      <c r="LD81">
        <v>7.0261609999999999E-5</v>
      </c>
      <c r="LE81">
        <v>4.0893880000000001E-2</v>
      </c>
      <c r="LF81">
        <v>0.40173429999999999</v>
      </c>
      <c r="LG81">
        <v>15.298730000000001</v>
      </c>
      <c r="LH81">
        <v>6.8149980000000002E-5</v>
      </c>
      <c r="LI81">
        <v>3.9651850000000002E-2</v>
      </c>
      <c r="LJ81">
        <v>0.4011863</v>
      </c>
      <c r="LK81">
        <v>15.0566</v>
      </c>
      <c r="LL81">
        <v>6.7468159999999996E-5</v>
      </c>
      <c r="LM81">
        <v>3.9207699999999998E-2</v>
      </c>
      <c r="LN81">
        <v>0.40058559999999999</v>
      </c>
      <c r="LO81">
        <v>14.961639999999999</v>
      </c>
      <c r="LP81">
        <v>6.7885469999999997E-5</v>
      </c>
      <c r="LQ81">
        <v>3.9460629999999997E-2</v>
      </c>
      <c r="LR81">
        <v>0.39996369999999998</v>
      </c>
      <c r="LS81">
        <v>15.285220000000001</v>
      </c>
      <c r="LT81">
        <v>6.821795E-5</v>
      </c>
      <c r="LU81">
        <v>3.9744620000000001E-2</v>
      </c>
      <c r="LV81">
        <v>0.39935189999999998</v>
      </c>
      <c r="LW81">
        <v>15.713509999999999</v>
      </c>
      <c r="LX81">
        <v>6.7676199999999994E-5</v>
      </c>
      <c r="LY81">
        <v>3.9550410000000001E-2</v>
      </c>
      <c r="LZ81">
        <v>0.3988141</v>
      </c>
      <c r="MA81">
        <v>16.127680000000002</v>
      </c>
      <c r="MB81">
        <v>6.6226450000000004E-5</v>
      </c>
      <c r="MC81">
        <v>3.8811499999999999E-2</v>
      </c>
      <c r="MD81">
        <v>0.39837939999999999</v>
      </c>
      <c r="ME81">
        <v>16.358219999999999</v>
      </c>
      <c r="MF81">
        <v>6.4174860000000005E-5</v>
      </c>
      <c r="MG81">
        <v>3.7686490000000003E-2</v>
      </c>
      <c r="MH81">
        <v>0.39807989999999999</v>
      </c>
      <c r="MI81">
        <v>16.188410000000001</v>
      </c>
      <c r="MJ81">
        <v>6.1788199999999999E-5</v>
      </c>
      <c r="MK81">
        <v>3.6341709999999999E-2</v>
      </c>
      <c r="ML81">
        <v>0.39786090000000002</v>
      </c>
      <c r="MM81">
        <v>15.76144</v>
      </c>
      <c r="MN81">
        <v>5.8919909999999999E-5</v>
      </c>
      <c r="MO81">
        <v>3.472422E-2</v>
      </c>
      <c r="MP81">
        <v>0.39773989999999998</v>
      </c>
      <c r="MQ81">
        <v>15.380190000000001</v>
      </c>
      <c r="MR81">
        <v>5.5130280000000002E-5</v>
      </c>
      <c r="MS81">
        <v>3.2580940000000003E-2</v>
      </c>
      <c r="MT81">
        <v>0.39764519999999998</v>
      </c>
      <c r="MU81">
        <v>15.19187</v>
      </c>
      <c r="MV81">
        <v>5.0645880000000001E-5</v>
      </c>
      <c r="MW81">
        <v>2.998876E-2</v>
      </c>
      <c r="MX81">
        <v>0.3976153</v>
      </c>
      <c r="MY81">
        <v>15.324719999999999</v>
      </c>
      <c r="MZ81">
        <v>4.6334510000000002E-5</v>
      </c>
      <c r="NA81">
        <v>2.7436970000000001E-2</v>
      </c>
      <c r="NB81">
        <v>0.39763340000000003</v>
      </c>
      <c r="NC81">
        <v>15.231400000000001</v>
      </c>
      <c r="ND81">
        <v>4.2832800000000001E-5</v>
      </c>
      <c r="NE81">
        <v>2.5322580000000001E-2</v>
      </c>
      <c r="NF81">
        <v>0.3978102</v>
      </c>
      <c r="NG81">
        <v>15.2469</v>
      </c>
      <c r="NH81">
        <v>4.0192869999999997E-5</v>
      </c>
      <c r="NI81">
        <v>2.371245E-2</v>
      </c>
      <c r="NJ81">
        <v>0.39817370000000002</v>
      </c>
      <c r="NK81">
        <v>15.06221</v>
      </c>
      <c r="NL81">
        <v>3.8187220000000001E-5</v>
      </c>
      <c r="NM81">
        <v>2.2482370000000002E-2</v>
      </c>
      <c r="NN81">
        <v>0.39873009999999998</v>
      </c>
      <c r="NO81">
        <v>14.647209999999999</v>
      </c>
      <c r="NP81">
        <v>3.6518299999999999E-5</v>
      </c>
      <c r="NQ81">
        <v>2.1462579999999998E-2</v>
      </c>
      <c r="NR81">
        <v>0.39942369999999999</v>
      </c>
      <c r="NS81">
        <v>14.20477</v>
      </c>
      <c r="NT81">
        <v>3.4599299999999999E-5</v>
      </c>
      <c r="NU81">
        <v>2.0338459999999999E-2</v>
      </c>
      <c r="NV81">
        <v>0.40026040000000002</v>
      </c>
      <c r="NW81">
        <v>13.92976</v>
      </c>
      <c r="NX81">
        <v>3.1679910000000002E-5</v>
      </c>
      <c r="NY81">
        <v>1.8666950000000002E-2</v>
      </c>
      <c r="NZ81">
        <v>0.40115279999999998</v>
      </c>
      <c r="OA81">
        <v>13.886340000000001</v>
      </c>
      <c r="OB81">
        <v>2.7909010000000001E-5</v>
      </c>
      <c r="OC81">
        <v>1.6468480000000001E-2</v>
      </c>
      <c r="OD81">
        <v>0.40208270000000002</v>
      </c>
      <c r="OE81">
        <v>14.298220000000001</v>
      </c>
      <c r="OF81">
        <v>2.4289630000000001E-5</v>
      </c>
      <c r="OG81">
        <v>1.4299569999999999E-2</v>
      </c>
      <c r="OH81">
        <v>0.40298859999999997</v>
      </c>
      <c r="OI81">
        <v>14.97044</v>
      </c>
      <c r="OJ81">
        <v>2.1541070000000001E-5</v>
      </c>
      <c r="OK81">
        <v>1.2613559999999999E-2</v>
      </c>
    </row>
    <row r="82" spans="1:401" x14ac:dyDescent="0.35">
      <c r="A82">
        <v>85</v>
      </c>
      <c r="B82" t="s">
        <v>4</v>
      </c>
      <c r="C82" t="s">
        <v>24</v>
      </c>
      <c r="D82" t="s">
        <v>87</v>
      </c>
      <c r="E82">
        <v>842.38789999999995</v>
      </c>
      <c r="F82">
        <v>0.51354049999999996</v>
      </c>
      <c r="G82">
        <v>14.25478</v>
      </c>
      <c r="H82" s="1">
        <v>3.2654979999999997E-26</v>
      </c>
      <c r="I82" s="1">
        <v>1.330661E-23</v>
      </c>
      <c r="J82">
        <v>0.51261509999999999</v>
      </c>
      <c r="K82">
        <v>14.157719999999999</v>
      </c>
      <c r="L82" s="1">
        <v>1.0617389999999999E-12</v>
      </c>
      <c r="M82" s="1">
        <v>4.3510989999999998E-10</v>
      </c>
      <c r="N82">
        <v>0.51174739999999996</v>
      </c>
      <c r="O82">
        <v>14.199529999999999</v>
      </c>
      <c r="P82" s="1">
        <v>7.4794789999999998E-3</v>
      </c>
      <c r="Q82" s="1">
        <v>2.3254950000000001</v>
      </c>
      <c r="R82">
        <v>0.51088719999999999</v>
      </c>
      <c r="S82">
        <v>14.406169999999999</v>
      </c>
      <c r="T82">
        <v>9.8861810000000006</v>
      </c>
      <c r="U82">
        <v>3472.2649999999999</v>
      </c>
      <c r="V82">
        <v>0.51007340000000001</v>
      </c>
      <c r="W82">
        <v>14.867800000000001</v>
      </c>
      <c r="X82">
        <v>108.3124</v>
      </c>
      <c r="Y82">
        <v>42035.93</v>
      </c>
      <c r="Z82">
        <v>0.50928309999999999</v>
      </c>
      <c r="AA82">
        <v>15.25216</v>
      </c>
      <c r="AB82">
        <v>128.4667</v>
      </c>
      <c r="AC82">
        <v>53430.38</v>
      </c>
      <c r="AD82">
        <v>0.50850980000000001</v>
      </c>
      <c r="AE82">
        <v>15.44167</v>
      </c>
      <c r="AF82">
        <v>42.465170000000001</v>
      </c>
      <c r="AG82">
        <v>18514.490000000002</v>
      </c>
      <c r="AH82">
        <v>0.50767629999999997</v>
      </c>
      <c r="AI82">
        <v>15.45636</v>
      </c>
      <c r="AJ82">
        <v>6.6367649999999996</v>
      </c>
      <c r="AK82">
        <v>2980.5169999999998</v>
      </c>
      <c r="AL82">
        <v>0.50677669999999997</v>
      </c>
      <c r="AM82">
        <v>15.133800000000001</v>
      </c>
      <c r="AN82">
        <v>0.73563060000000002</v>
      </c>
      <c r="AO82">
        <v>332.91050000000001</v>
      </c>
      <c r="AP82">
        <v>0.50627089999999997</v>
      </c>
      <c r="AQ82">
        <v>14.90147</v>
      </c>
      <c r="AR82">
        <v>0.11708590000000001</v>
      </c>
      <c r="AS82">
        <v>50.780760000000001</v>
      </c>
      <c r="AT82">
        <v>0.50740810000000003</v>
      </c>
      <c r="AU82">
        <v>14.888870000000001</v>
      </c>
      <c r="AV82">
        <v>5.9358290000000001E-2</v>
      </c>
      <c r="AW82">
        <v>24.498930000000001</v>
      </c>
      <c r="AX82">
        <v>0.50840470000000004</v>
      </c>
      <c r="AY82">
        <v>14.97321</v>
      </c>
      <c r="AZ82" s="1">
        <v>4.9608800000000002E-2</v>
      </c>
      <c r="BA82">
        <v>20.27206</v>
      </c>
      <c r="BB82">
        <v>0.50934489999999999</v>
      </c>
      <c r="BC82">
        <v>15.260590000000001</v>
      </c>
      <c r="BD82" s="1">
        <v>4.4476660000000001E-2</v>
      </c>
      <c r="BE82">
        <v>18.12323</v>
      </c>
      <c r="BF82">
        <v>0.51034369999999996</v>
      </c>
      <c r="BG82">
        <v>15.51826</v>
      </c>
      <c r="BH82" s="1">
        <v>4.0933560000000001E-2</v>
      </c>
      <c r="BI82">
        <v>16.634609999999999</v>
      </c>
      <c r="BJ82">
        <v>0.5113837</v>
      </c>
      <c r="BK82">
        <v>15.68413</v>
      </c>
      <c r="BL82" s="1">
        <v>3.8420269999999999E-2</v>
      </c>
      <c r="BM82" s="1">
        <v>15.579040000000001</v>
      </c>
      <c r="BN82">
        <v>0.51262700000000005</v>
      </c>
      <c r="BO82">
        <v>15.738490000000001</v>
      </c>
      <c r="BP82" s="1">
        <v>3.6105600000000002E-2</v>
      </c>
      <c r="BQ82" s="1">
        <v>14.61889</v>
      </c>
      <c r="BR82">
        <v>0.51383809999999996</v>
      </c>
      <c r="BS82">
        <v>15.513640000000001</v>
      </c>
      <c r="BT82" s="1">
        <v>3.3680790000000002E-2</v>
      </c>
      <c r="BU82" s="1">
        <v>13.622400000000001</v>
      </c>
      <c r="BV82">
        <v>0.51507800000000004</v>
      </c>
      <c r="BW82">
        <v>15.180440000000001</v>
      </c>
      <c r="BX82" s="1">
        <v>3.1221849999999999E-2</v>
      </c>
      <c r="BY82" s="1">
        <v>12.61434</v>
      </c>
      <c r="BZ82">
        <v>0.5163624</v>
      </c>
      <c r="CA82">
        <v>14.698180000000001</v>
      </c>
      <c r="CB82" s="1">
        <v>2.885733E-2</v>
      </c>
      <c r="CC82" s="1">
        <v>11.647119999999999</v>
      </c>
      <c r="CD82">
        <v>0.51787039999999995</v>
      </c>
      <c r="CE82">
        <v>14.3506</v>
      </c>
      <c r="CF82" s="1">
        <v>2.6605779999999999E-2</v>
      </c>
      <c r="CG82" s="1">
        <v>10.727499999999999</v>
      </c>
      <c r="CH82">
        <v>0.51981489999999997</v>
      </c>
      <c r="CI82">
        <v>14.09582</v>
      </c>
      <c r="CJ82" s="1">
        <v>2.4799310000000001E-2</v>
      </c>
      <c r="CK82" s="1">
        <v>9.9725099999999998</v>
      </c>
      <c r="CL82">
        <v>0.52229400000000004</v>
      </c>
      <c r="CM82">
        <v>13.954269999999999</v>
      </c>
      <c r="CN82" s="1">
        <v>2.506187E-2</v>
      </c>
      <c r="CO82" s="1">
        <v>10.01343</v>
      </c>
      <c r="CP82">
        <v>0.52532270000000003</v>
      </c>
      <c r="CQ82">
        <v>13.889139999999999</v>
      </c>
      <c r="CR82" s="1">
        <v>2.7407890000000001E-2</v>
      </c>
      <c r="CS82" s="1">
        <v>10.91084</v>
      </c>
      <c r="CT82">
        <v>0.52921289999999999</v>
      </c>
      <c r="CU82">
        <v>13.76444</v>
      </c>
      <c r="CV82" s="1">
        <v>2.9110859999999999E-2</v>
      </c>
      <c r="CW82" s="1">
        <v>11.582890000000001</v>
      </c>
      <c r="CX82">
        <v>0.53350280000000005</v>
      </c>
      <c r="CY82">
        <v>13.4732</v>
      </c>
      <c r="CZ82" s="1">
        <v>2.8804739999999999E-2</v>
      </c>
      <c r="DA82" s="1">
        <v>11.454940000000001</v>
      </c>
      <c r="DB82">
        <v>0.53695219999999999</v>
      </c>
      <c r="DC82">
        <v>13.306800000000001</v>
      </c>
      <c r="DD82" s="1">
        <v>2.7108340000000002E-2</v>
      </c>
      <c r="DE82" s="1">
        <v>10.771570000000001</v>
      </c>
      <c r="DF82">
        <v>0.53091109999999997</v>
      </c>
      <c r="DG82">
        <v>13.036479999999999</v>
      </c>
      <c r="DH82" s="1">
        <v>2.4812910000000001E-2</v>
      </c>
      <c r="DI82" s="1">
        <v>9.9453610000000001</v>
      </c>
      <c r="DJ82">
        <v>0.52511050000000004</v>
      </c>
      <c r="DK82">
        <v>12.906269999999999</v>
      </c>
      <c r="DL82" s="1">
        <v>2.2418830000000001E-2</v>
      </c>
      <c r="DM82" s="1">
        <v>9.0593210000000006</v>
      </c>
      <c r="DN82">
        <v>0.51948000000000005</v>
      </c>
      <c r="DO82">
        <v>12.92714</v>
      </c>
      <c r="DP82" s="1">
        <v>2.0132850000000001E-2</v>
      </c>
      <c r="DQ82" s="1">
        <v>8.2123069999999991</v>
      </c>
      <c r="DR82">
        <v>0.51345960000000002</v>
      </c>
      <c r="DS82">
        <v>12.90212</v>
      </c>
      <c r="DT82" s="1">
        <v>1.7976639999999999E-2</v>
      </c>
      <c r="DU82" s="1">
        <v>7.4088440000000002</v>
      </c>
      <c r="DV82">
        <v>0.50734809999999997</v>
      </c>
      <c r="DW82">
        <v>12.7982</v>
      </c>
      <c r="DX82" s="1">
        <v>1.5987520000000002E-2</v>
      </c>
      <c r="DY82" s="1">
        <v>6.6585960000000002</v>
      </c>
      <c r="DZ82">
        <v>0.50104990000000005</v>
      </c>
      <c r="EA82">
        <v>12.690340000000001</v>
      </c>
      <c r="EB82" s="1">
        <v>1.421438E-2</v>
      </c>
      <c r="EC82" s="1">
        <v>5.9833040000000004</v>
      </c>
      <c r="ED82">
        <v>0.49493179999999998</v>
      </c>
      <c r="EE82">
        <v>12.62346</v>
      </c>
      <c r="EF82" s="1">
        <v>1.268393E-2</v>
      </c>
      <c r="EG82" s="1">
        <v>5.3937350000000004</v>
      </c>
      <c r="EH82">
        <v>0.48859279999999999</v>
      </c>
      <c r="EI82">
        <v>12.844250000000001</v>
      </c>
      <c r="EJ82" s="1">
        <v>1.1284209999999999E-2</v>
      </c>
      <c r="EK82" s="1">
        <v>4.8513299999999999</v>
      </c>
      <c r="EL82">
        <v>0.48237459999999999</v>
      </c>
      <c r="EM82">
        <v>13.12416</v>
      </c>
      <c r="EN82" s="1">
        <v>9.9952340000000004E-3</v>
      </c>
      <c r="EO82" s="1">
        <v>4.3429180000000001</v>
      </c>
      <c r="EP82">
        <v>0.47591109999999998</v>
      </c>
      <c r="EQ82">
        <v>13.593159999999999</v>
      </c>
      <c r="ER82" s="1">
        <v>8.8250189999999999E-3</v>
      </c>
      <c r="ES82" s="1">
        <v>3.8762919999999998</v>
      </c>
      <c r="ET82">
        <v>0.4697421</v>
      </c>
      <c r="EU82">
        <v>14.203440000000001</v>
      </c>
      <c r="EV82" s="1">
        <v>7.7930550000000001E-3</v>
      </c>
      <c r="EW82" s="1">
        <v>3.4585129999999999</v>
      </c>
      <c r="EX82">
        <v>0.46334579999999997</v>
      </c>
      <c r="EY82">
        <v>14.591060000000001</v>
      </c>
      <c r="EZ82" s="1">
        <v>6.87764E-3</v>
      </c>
      <c r="FA82" s="1">
        <v>3.0871110000000002</v>
      </c>
      <c r="FB82">
        <v>0.45666810000000002</v>
      </c>
      <c r="FC82">
        <v>14.769550000000001</v>
      </c>
      <c r="FD82" s="1">
        <v>6.0562150000000002E-3</v>
      </c>
      <c r="FE82" s="1">
        <v>2.751385</v>
      </c>
      <c r="FF82">
        <v>0.44981959999999999</v>
      </c>
      <c r="FG82">
        <v>14.90587</v>
      </c>
      <c r="FH82" s="1">
        <v>5.323426E-3</v>
      </c>
      <c r="FI82" s="1">
        <v>2.4489860000000001</v>
      </c>
      <c r="FJ82">
        <v>0.44312610000000002</v>
      </c>
      <c r="FK82">
        <v>14.984909999999999</v>
      </c>
      <c r="FL82" s="1">
        <v>4.6848239999999998E-3</v>
      </c>
      <c r="FM82" s="1">
        <v>2.1814460000000002</v>
      </c>
      <c r="FN82">
        <v>0.43637700000000001</v>
      </c>
      <c r="FO82">
        <v>15.21672</v>
      </c>
      <c r="FP82" s="1">
        <v>4.1250530000000001E-3</v>
      </c>
      <c r="FQ82" s="1">
        <v>1.9449639999999999</v>
      </c>
      <c r="FR82">
        <v>0.42945689999999997</v>
      </c>
      <c r="FS82">
        <v>15.47157</v>
      </c>
      <c r="FT82" s="1">
        <v>3.625868E-3</v>
      </c>
      <c r="FU82" s="1">
        <v>1.7317579999999999</v>
      </c>
      <c r="FV82">
        <v>0.4230083</v>
      </c>
      <c r="FW82">
        <v>15.72921</v>
      </c>
      <c r="FX82" s="1">
        <v>3.1751599999999998E-3</v>
      </c>
      <c r="FY82" s="1">
        <v>1.534786</v>
      </c>
      <c r="FZ82">
        <v>0.41829290000000002</v>
      </c>
      <c r="GA82">
        <v>15.972630000000001</v>
      </c>
      <c r="GB82" s="1">
        <v>2.7742299999999999E-3</v>
      </c>
      <c r="GC82" s="1">
        <v>1.351947</v>
      </c>
      <c r="GD82">
        <v>0.41450429999999999</v>
      </c>
      <c r="GE82">
        <v>15.845610000000001</v>
      </c>
      <c r="GF82" s="1">
        <v>2.4117230000000002E-3</v>
      </c>
      <c r="GG82" s="1">
        <v>1.183068</v>
      </c>
      <c r="GH82">
        <v>0.41153040000000002</v>
      </c>
      <c r="GI82">
        <v>15.591749999999999</v>
      </c>
      <c r="GJ82" s="1">
        <v>2.0624829999999999E-3</v>
      </c>
      <c r="GK82" s="1">
        <v>1.0174300000000001</v>
      </c>
      <c r="GL82">
        <v>0.40926780000000001</v>
      </c>
      <c r="GM82">
        <v>15.431990000000001</v>
      </c>
      <c r="GN82" s="1">
        <v>1.6866909999999999E-3</v>
      </c>
      <c r="GO82" s="1">
        <v>0.83656160000000002</v>
      </c>
      <c r="GP82">
        <v>0.40751359999999998</v>
      </c>
      <c r="GQ82">
        <v>15.409129999999999</v>
      </c>
      <c r="GR82" s="1">
        <v>1.2942030000000001E-3</v>
      </c>
      <c r="GS82" s="1">
        <v>0.64464880000000002</v>
      </c>
      <c r="GT82">
        <v>0.40614460000000002</v>
      </c>
      <c r="GU82">
        <v>15.43585</v>
      </c>
      <c r="GV82" s="1">
        <v>9.4699919999999998E-4</v>
      </c>
      <c r="GW82" s="1">
        <v>0.47255039999999998</v>
      </c>
      <c r="GX82">
        <v>0.40501290000000001</v>
      </c>
      <c r="GY82">
        <v>15.574310000000001</v>
      </c>
      <c r="GZ82" s="1">
        <v>6.902713E-4</v>
      </c>
      <c r="HA82" s="1">
        <v>0.34405520000000001</v>
      </c>
      <c r="HB82">
        <v>0.4041342</v>
      </c>
      <c r="HC82">
        <v>15.476129999999999</v>
      </c>
      <c r="HD82" s="1">
        <v>5.2373570000000002E-4</v>
      </c>
      <c r="HE82" s="1">
        <v>0.2600577</v>
      </c>
      <c r="HF82">
        <v>0.40348420000000002</v>
      </c>
      <c r="HG82">
        <v>15.202120000000001</v>
      </c>
      <c r="HH82" s="1">
        <v>4.2192290000000001E-4</v>
      </c>
      <c r="HI82" s="1">
        <v>0.20850630000000001</v>
      </c>
      <c r="HJ82">
        <v>0.40300960000000002</v>
      </c>
      <c r="HK82">
        <v>14.69373</v>
      </c>
      <c r="HL82" s="1">
        <v>3.5907350000000002E-4</v>
      </c>
      <c r="HM82" s="1">
        <v>0.17660819999999999</v>
      </c>
      <c r="HN82">
        <v>0.40271800000000002</v>
      </c>
      <c r="HO82">
        <v>14.17028</v>
      </c>
      <c r="HP82" s="1">
        <v>3.158705E-4</v>
      </c>
      <c r="HQ82" s="1">
        <v>0.1547645</v>
      </c>
      <c r="HR82">
        <v>0.40252969999999999</v>
      </c>
      <c r="HS82">
        <v>13.707330000000001</v>
      </c>
      <c r="HT82" s="1">
        <v>2.7895559999999999E-4</v>
      </c>
      <c r="HU82" s="1">
        <v>0.13630990000000001</v>
      </c>
      <c r="HV82">
        <v>0.40241589999999999</v>
      </c>
      <c r="HW82">
        <v>13.35924</v>
      </c>
      <c r="HX82" s="1">
        <v>2.435657E-4</v>
      </c>
      <c r="HY82" s="1">
        <v>0.1186927</v>
      </c>
      <c r="HZ82">
        <v>0.40234890000000001</v>
      </c>
      <c r="IA82">
        <v>13.232379999999999</v>
      </c>
      <c r="IB82" s="1">
        <v>2.1223729999999999E-4</v>
      </c>
      <c r="IC82" s="1">
        <v>0.1030464</v>
      </c>
      <c r="ID82">
        <v>0.40232309999999999</v>
      </c>
      <c r="IE82">
        <v>13.324680000000001</v>
      </c>
      <c r="IF82">
        <v>1.878227E-4</v>
      </c>
      <c r="IG82" s="1">
        <v>9.0768160000000001E-2</v>
      </c>
      <c r="IH82">
        <v>0.402368</v>
      </c>
      <c r="II82">
        <v>13.32924</v>
      </c>
      <c r="IJ82">
        <v>1.7005239999999999E-4</v>
      </c>
      <c r="IK82" s="1">
        <v>8.177558E-2</v>
      </c>
      <c r="IL82">
        <v>0.4024432</v>
      </c>
      <c r="IM82">
        <v>13.35641</v>
      </c>
      <c r="IN82">
        <v>1.5704170000000001E-4</v>
      </c>
      <c r="IO82" s="1">
        <v>7.5189610000000004E-2</v>
      </c>
      <c r="IP82">
        <v>0.40258680000000002</v>
      </c>
      <c r="IQ82">
        <v>13.17498</v>
      </c>
      <c r="IR82">
        <v>1.4698749999999999E-4</v>
      </c>
      <c r="IS82" s="1">
        <v>7.0107719999999998E-2</v>
      </c>
      <c r="IT82">
        <v>0.40277930000000001</v>
      </c>
      <c r="IU82">
        <v>13.004239999999999</v>
      </c>
      <c r="IV82">
        <v>1.3823979999999999E-4</v>
      </c>
      <c r="IW82" s="1">
        <v>6.5725190000000003E-2</v>
      </c>
      <c r="IX82">
        <v>0.4029877</v>
      </c>
      <c r="IY82">
        <v>12.833550000000001</v>
      </c>
      <c r="IZ82">
        <v>1.292652E-4</v>
      </c>
      <c r="JA82" s="1">
        <v>6.1301809999999998E-2</v>
      </c>
      <c r="JB82">
        <v>0.4032366</v>
      </c>
      <c r="JC82">
        <v>12.69511</v>
      </c>
      <c r="JD82">
        <v>1.198089E-4</v>
      </c>
      <c r="JE82">
        <v>5.6679720000000003E-2</v>
      </c>
      <c r="JF82">
        <v>0.40348679999999998</v>
      </c>
      <c r="JG82">
        <v>12.962770000000001</v>
      </c>
      <c r="JH82">
        <v>1.10831E-4</v>
      </c>
      <c r="JI82">
        <v>5.2301250000000001E-2</v>
      </c>
      <c r="JJ82">
        <v>0.40374339999999997</v>
      </c>
      <c r="JK82">
        <v>13.344810000000001</v>
      </c>
      <c r="JL82">
        <v>1.0320530000000001E-4</v>
      </c>
      <c r="JM82">
        <v>4.8573989999999997E-2</v>
      </c>
      <c r="JN82">
        <v>0.40396539999999997</v>
      </c>
      <c r="JO82">
        <v>13.741529999999999</v>
      </c>
      <c r="JP82">
        <v>9.6989630000000006E-5</v>
      </c>
      <c r="JQ82">
        <v>4.5547270000000001E-2</v>
      </c>
      <c r="JR82">
        <v>0.40414290000000003</v>
      </c>
      <c r="JS82">
        <v>14.111370000000001</v>
      </c>
      <c r="JT82">
        <v>9.1862599999999997E-5</v>
      </c>
      <c r="JU82">
        <v>4.3057789999999999E-2</v>
      </c>
      <c r="JV82">
        <v>0.4042693</v>
      </c>
      <c r="JW82">
        <v>14.160500000000001</v>
      </c>
      <c r="JX82">
        <v>8.7516160000000005E-5</v>
      </c>
      <c r="JY82">
        <v>4.0957100000000003E-2</v>
      </c>
      <c r="JZ82">
        <v>0.40435939999999998</v>
      </c>
      <c r="KA82">
        <v>13.968209999999999</v>
      </c>
      <c r="KB82">
        <v>8.4034200000000003E-5</v>
      </c>
      <c r="KC82">
        <v>3.9264779999999999E-2</v>
      </c>
      <c r="KD82">
        <v>0.40441359999999998</v>
      </c>
      <c r="KE82">
        <v>13.797779999999999</v>
      </c>
      <c r="KF82">
        <v>8.1769419999999998E-5</v>
      </c>
      <c r="KG82">
        <v>3.8152209999999999E-2</v>
      </c>
      <c r="KH82">
        <v>0.40444069999999999</v>
      </c>
      <c r="KI82">
        <v>13.733739999999999</v>
      </c>
      <c r="KJ82">
        <v>8.0586920000000001E-5</v>
      </c>
      <c r="KK82">
        <v>3.7562680000000001E-2</v>
      </c>
      <c r="KL82">
        <v>0.40445930000000002</v>
      </c>
      <c r="KM82">
        <v>14.03661</v>
      </c>
      <c r="KN82">
        <v>7.9620790000000001E-5</v>
      </c>
      <c r="KO82">
        <v>3.7099680000000003E-2</v>
      </c>
      <c r="KP82">
        <v>0.40444940000000001</v>
      </c>
      <c r="KQ82">
        <v>14.42933</v>
      </c>
      <c r="KR82">
        <v>7.8151980000000005E-5</v>
      </c>
      <c r="KS82">
        <v>3.6425199999999998E-2</v>
      </c>
      <c r="KT82">
        <v>0.40435009999999999</v>
      </c>
      <c r="KU82">
        <v>14.94989</v>
      </c>
      <c r="KV82">
        <v>7.6057140000000003E-5</v>
      </c>
      <c r="KW82">
        <v>3.5463429999999997E-2</v>
      </c>
      <c r="KX82">
        <v>0.40416079999999999</v>
      </c>
      <c r="KY82">
        <v>15.43172</v>
      </c>
      <c r="KZ82">
        <v>7.3486680000000001E-5</v>
      </c>
      <c r="LA82">
        <v>3.4286879999999999E-2</v>
      </c>
      <c r="LB82">
        <v>0.40386440000000001</v>
      </c>
      <c r="LC82">
        <v>15.50822</v>
      </c>
      <c r="LD82">
        <v>7.0746430000000006E-5</v>
      </c>
      <c r="LE82">
        <v>3.3033350000000003E-2</v>
      </c>
      <c r="LF82">
        <v>0.40347719999999998</v>
      </c>
      <c r="LG82">
        <v>15.305569999999999</v>
      </c>
      <c r="LH82">
        <v>6.8460229999999994E-5</v>
      </c>
      <c r="LI82">
        <v>3.1978090000000001E-2</v>
      </c>
      <c r="LJ82">
        <v>0.4030359</v>
      </c>
      <c r="LK82">
        <v>15.058339999999999</v>
      </c>
      <c r="LL82">
        <v>6.7482469999999994E-5</v>
      </c>
      <c r="LM82">
        <v>3.1523120000000002E-2</v>
      </c>
      <c r="LN82">
        <v>0.4025493</v>
      </c>
      <c r="LO82">
        <v>14.97376</v>
      </c>
      <c r="LP82">
        <v>6.7762000000000006E-5</v>
      </c>
      <c r="LQ82">
        <v>3.167234E-2</v>
      </c>
      <c r="LR82">
        <v>0.40203909999999998</v>
      </c>
      <c r="LS82">
        <v>15.33231</v>
      </c>
      <c r="LT82">
        <v>6.8179270000000004E-5</v>
      </c>
      <c r="LU82">
        <v>3.191799E-2</v>
      </c>
      <c r="LV82">
        <v>0.40153879999999997</v>
      </c>
      <c r="LW82">
        <v>15.76233</v>
      </c>
      <c r="LX82">
        <v>6.7820009999999998E-5</v>
      </c>
      <c r="LY82">
        <v>3.1813250000000001E-2</v>
      </c>
      <c r="LZ82">
        <v>0.40110129999999999</v>
      </c>
      <c r="MA82">
        <v>16.185680000000001</v>
      </c>
      <c r="MB82">
        <v>6.652978E-5</v>
      </c>
      <c r="MC82">
        <v>3.1266339999999997E-2</v>
      </c>
      <c r="MD82">
        <v>0.40074690000000002</v>
      </c>
      <c r="ME82">
        <v>16.42015</v>
      </c>
      <c r="MF82">
        <v>6.4575440000000001E-5</v>
      </c>
      <c r="MG82">
        <v>3.039058E-2</v>
      </c>
      <c r="MH82">
        <v>0.40049040000000002</v>
      </c>
      <c r="MI82">
        <v>16.22748</v>
      </c>
      <c r="MJ82">
        <v>6.2250740000000006E-5</v>
      </c>
      <c r="MK82">
        <v>2.9328119999999999E-2</v>
      </c>
      <c r="ML82">
        <v>0.40030959999999999</v>
      </c>
      <c r="MM82">
        <v>15.7864</v>
      </c>
      <c r="MN82">
        <v>5.950529E-5</v>
      </c>
      <c r="MO82">
        <v>2.806498E-2</v>
      </c>
      <c r="MP82">
        <v>0.40020499999999998</v>
      </c>
      <c r="MQ82">
        <v>15.39404</v>
      </c>
      <c r="MR82">
        <v>5.5904569999999998E-5</v>
      </c>
      <c r="MS82">
        <v>2.6403369999999999E-2</v>
      </c>
      <c r="MT82">
        <v>0.40013270000000001</v>
      </c>
      <c r="MU82">
        <v>15.21045</v>
      </c>
      <c r="MV82">
        <v>5.1507500000000001E-5</v>
      </c>
      <c r="MW82">
        <v>2.4351919999999999E-2</v>
      </c>
      <c r="MX82">
        <v>0.40009929999999999</v>
      </c>
      <c r="MY82">
        <v>15.367800000000001</v>
      </c>
      <c r="MZ82">
        <v>4.7112189999999999E-5</v>
      </c>
      <c r="NA82">
        <v>2.2278820000000001E-2</v>
      </c>
      <c r="NB82">
        <v>0.40011580000000002</v>
      </c>
      <c r="NC82">
        <v>15.272830000000001</v>
      </c>
      <c r="ND82">
        <v>4.3443940000000002E-5</v>
      </c>
      <c r="NE82">
        <v>2.052874E-2</v>
      </c>
      <c r="NF82">
        <v>0.40025759999999999</v>
      </c>
      <c r="NG82">
        <v>15.34451</v>
      </c>
      <c r="NH82">
        <v>4.0653379999999998E-5</v>
      </c>
      <c r="NI82">
        <v>1.918856E-2</v>
      </c>
      <c r="NJ82">
        <v>0.40053889999999998</v>
      </c>
      <c r="NK82">
        <v>15.15643</v>
      </c>
      <c r="NL82">
        <v>3.8545740000000002E-5</v>
      </c>
      <c r="NM82">
        <v>1.816982E-2</v>
      </c>
      <c r="NN82">
        <v>0.40098010000000001</v>
      </c>
      <c r="NO82">
        <v>14.713279999999999</v>
      </c>
      <c r="NP82">
        <v>3.6839930000000002E-5</v>
      </c>
      <c r="NQ82">
        <v>1.7340830000000002E-2</v>
      </c>
      <c r="NR82">
        <v>0.40154089999999998</v>
      </c>
      <c r="NS82">
        <v>14.23883</v>
      </c>
      <c r="NT82">
        <v>3.5020620000000003E-5</v>
      </c>
      <c r="NU82">
        <v>1.647034E-2</v>
      </c>
      <c r="NV82">
        <v>0.40222720000000001</v>
      </c>
      <c r="NW82">
        <v>13.93731</v>
      </c>
      <c r="NX82">
        <v>3.2313439999999997E-5</v>
      </c>
      <c r="NY82">
        <v>1.5198049999999999E-2</v>
      </c>
      <c r="NZ82">
        <v>0.40294360000000001</v>
      </c>
      <c r="OA82">
        <v>13.905749999999999</v>
      </c>
      <c r="OB82">
        <v>2.8648100000000001E-5</v>
      </c>
      <c r="OC82">
        <v>1.3471449999999999E-2</v>
      </c>
      <c r="OD82">
        <v>0.40371659999999998</v>
      </c>
      <c r="OE82">
        <v>14.34751</v>
      </c>
      <c r="OF82">
        <v>2.4938150000000001E-5</v>
      </c>
      <c r="OG82">
        <v>1.170531E-2</v>
      </c>
      <c r="OH82">
        <v>0.40445540000000002</v>
      </c>
      <c r="OI82">
        <v>15.00295</v>
      </c>
      <c r="OJ82">
        <v>2.2005400000000001E-5</v>
      </c>
      <c r="OK82">
        <v>1.0294579999999999E-2</v>
      </c>
    </row>
    <row r="83" spans="1:401" x14ac:dyDescent="0.35">
      <c r="A83">
        <v>86</v>
      </c>
      <c r="B83" t="s">
        <v>4</v>
      </c>
      <c r="C83" t="s">
        <v>24</v>
      </c>
      <c r="D83" t="s">
        <v>88</v>
      </c>
      <c r="E83">
        <v>998.39380000000006</v>
      </c>
      <c r="F83">
        <v>0.86252260000000003</v>
      </c>
      <c r="G83">
        <v>14.315670000000001</v>
      </c>
      <c r="H83" s="1">
        <v>3.0429180000000001E-27</v>
      </c>
      <c r="I83" s="1">
        <v>1.178457E-24</v>
      </c>
      <c r="J83">
        <v>0.8627861</v>
      </c>
      <c r="K83">
        <v>14.25652</v>
      </c>
      <c r="L83" s="1">
        <v>1.284929E-13</v>
      </c>
      <c r="M83" s="1">
        <v>4.9919759999999998E-11</v>
      </c>
      <c r="N83">
        <v>0.86321170000000003</v>
      </c>
      <c r="O83">
        <v>14.2789</v>
      </c>
      <c r="P83" s="1">
        <v>3.1130849999999998E-3</v>
      </c>
      <c r="Q83" s="1">
        <v>0.75967549999999995</v>
      </c>
      <c r="R83">
        <v>0.86362499999999998</v>
      </c>
      <c r="S83">
        <v>14.45556</v>
      </c>
      <c r="T83">
        <v>6.9429699999999999</v>
      </c>
      <c r="U83">
        <v>2152.614</v>
      </c>
      <c r="V83">
        <v>0.86417259999999996</v>
      </c>
      <c r="W83">
        <v>14.884740000000001</v>
      </c>
      <c r="X83">
        <v>96.683850000000007</v>
      </c>
      <c r="Y83">
        <v>34556.980000000003</v>
      </c>
      <c r="Z83">
        <v>0.86470440000000004</v>
      </c>
      <c r="AA83">
        <v>15.22165</v>
      </c>
      <c r="AB83">
        <v>134.24590000000001</v>
      </c>
      <c r="AC83">
        <v>52780.71</v>
      </c>
      <c r="AD83">
        <v>0.8652282</v>
      </c>
      <c r="AE83">
        <v>15.40292</v>
      </c>
      <c r="AF83">
        <v>49.409289999999999</v>
      </c>
      <c r="AG83">
        <v>20729.16</v>
      </c>
      <c r="AH83">
        <v>0.86565740000000002</v>
      </c>
      <c r="AI83">
        <v>15.44247</v>
      </c>
      <c r="AJ83">
        <v>8.2611570000000007</v>
      </c>
      <c r="AK83">
        <v>3611.9110000000001</v>
      </c>
      <c r="AL83">
        <v>0.86608169999999995</v>
      </c>
      <c r="AM83">
        <v>15.18425</v>
      </c>
      <c r="AN83">
        <v>0.9347588</v>
      </c>
      <c r="AO83">
        <v>414.6225</v>
      </c>
      <c r="AP83">
        <v>0.8665098</v>
      </c>
      <c r="AQ83">
        <v>15.00849</v>
      </c>
      <c r="AR83">
        <v>0.13554260000000001</v>
      </c>
      <c r="AS83">
        <v>57.334870000000002</v>
      </c>
      <c r="AT83">
        <v>0.86652059999999997</v>
      </c>
      <c r="AU83">
        <v>14.99831</v>
      </c>
      <c r="AV83">
        <v>6.137372E-2</v>
      </c>
      <c r="AW83">
        <v>24.185949999999998</v>
      </c>
      <c r="AX83">
        <v>0.86636970000000002</v>
      </c>
      <c r="AY83">
        <v>15.05475</v>
      </c>
      <c r="AZ83" s="1">
        <v>5.0248359999999999E-2</v>
      </c>
      <c r="BA83">
        <v>19.524809999999999</v>
      </c>
      <c r="BB83">
        <v>0.86618539999999999</v>
      </c>
      <c r="BC83">
        <v>15.30194</v>
      </c>
      <c r="BD83" s="1">
        <v>4.4908650000000001E-2</v>
      </c>
      <c r="BE83">
        <v>17.42304</v>
      </c>
      <c r="BF83">
        <v>0.86604309999999995</v>
      </c>
      <c r="BG83">
        <v>15.492940000000001</v>
      </c>
      <c r="BH83" s="1">
        <v>4.1227739999999999E-2</v>
      </c>
      <c r="BI83">
        <v>15.97944</v>
      </c>
      <c r="BJ83">
        <v>0.86592069999999999</v>
      </c>
      <c r="BK83">
        <v>15.653420000000001</v>
      </c>
      <c r="BL83" s="1">
        <v>3.8651310000000001E-2</v>
      </c>
      <c r="BM83">
        <v>14.9756</v>
      </c>
      <c r="BN83">
        <v>0.86517560000000004</v>
      </c>
      <c r="BO83">
        <v>15.724690000000001</v>
      </c>
      <c r="BP83" s="1">
        <v>3.6336590000000002E-2</v>
      </c>
      <c r="BQ83" s="1">
        <v>14.09177</v>
      </c>
      <c r="BR83">
        <v>0.86380820000000003</v>
      </c>
      <c r="BS83">
        <v>15.56062</v>
      </c>
      <c r="BT83" s="1">
        <v>3.392183E-2</v>
      </c>
      <c r="BU83" s="1">
        <v>13.1737</v>
      </c>
      <c r="BV83">
        <v>0.86222330000000003</v>
      </c>
      <c r="BW83">
        <v>15.289820000000001</v>
      </c>
      <c r="BX83" s="1">
        <v>3.1459580000000001E-2</v>
      </c>
      <c r="BY83" s="1">
        <v>12.2362</v>
      </c>
      <c r="BZ83">
        <v>0.86021890000000001</v>
      </c>
      <c r="CA83">
        <v>14.791130000000001</v>
      </c>
      <c r="CB83" s="1">
        <v>2.908326E-2</v>
      </c>
      <c r="CC83" s="1">
        <v>11.33239</v>
      </c>
      <c r="CD83">
        <v>0.85758760000000001</v>
      </c>
      <c r="CE83">
        <v>14.44223</v>
      </c>
      <c r="CF83" s="1">
        <v>2.6820940000000001E-2</v>
      </c>
      <c r="CG83" s="1">
        <v>10.47677</v>
      </c>
      <c r="CH83">
        <v>0.85438630000000004</v>
      </c>
      <c r="CI83">
        <v>14.12861</v>
      </c>
      <c r="CJ83" s="1">
        <v>2.492664E-2</v>
      </c>
      <c r="CK83" s="1">
        <v>9.7513830000000006</v>
      </c>
      <c r="CL83">
        <v>0.85069300000000003</v>
      </c>
      <c r="CM83">
        <v>13.96152</v>
      </c>
      <c r="CN83" s="1">
        <v>2.4929799999999998E-2</v>
      </c>
      <c r="CO83" s="1">
        <v>9.725187</v>
      </c>
      <c r="CP83">
        <v>0.84657059999999995</v>
      </c>
      <c r="CQ83">
        <v>13.8864</v>
      </c>
      <c r="CR83" s="1">
        <v>2.7169820000000001E-2</v>
      </c>
      <c r="CS83" s="1">
        <v>10.610989999999999</v>
      </c>
      <c r="CT83">
        <v>0.84266390000000002</v>
      </c>
      <c r="CU83">
        <v>13.778890000000001</v>
      </c>
      <c r="CV83" s="1">
        <v>2.9032209999999999E-2</v>
      </c>
      <c r="CW83" s="1">
        <v>11.42718</v>
      </c>
      <c r="CX83">
        <v>0.83839799999999998</v>
      </c>
      <c r="CY83">
        <v>13.51641</v>
      </c>
      <c r="CZ83" s="1">
        <v>2.8913560000000001E-2</v>
      </c>
      <c r="DA83" s="1">
        <v>11.482659999999999</v>
      </c>
      <c r="DB83">
        <v>0.83402810000000005</v>
      </c>
      <c r="DC83">
        <v>13.414999999999999</v>
      </c>
      <c r="DD83" s="1">
        <v>2.7312880000000001E-2</v>
      </c>
      <c r="DE83" s="1">
        <v>10.93454</v>
      </c>
      <c r="DF83">
        <v>0.8295015</v>
      </c>
      <c r="DG83">
        <v>13.10262</v>
      </c>
      <c r="DH83" s="1">
        <v>2.5037670000000001E-2</v>
      </c>
      <c r="DI83" s="1">
        <v>10.087809999999999</v>
      </c>
      <c r="DJ83">
        <v>0.82551870000000005</v>
      </c>
      <c r="DK83">
        <v>12.98268</v>
      </c>
      <c r="DL83" s="1">
        <v>2.2645080000000001E-2</v>
      </c>
      <c r="DM83" s="1">
        <v>9.1736559999999994</v>
      </c>
      <c r="DN83">
        <v>0.81805989999999995</v>
      </c>
      <c r="DO83">
        <v>12.967409999999999</v>
      </c>
      <c r="DP83" s="1">
        <v>2.0343590000000002E-2</v>
      </c>
      <c r="DQ83" s="1">
        <v>8.298273</v>
      </c>
      <c r="DR83">
        <v>0.80988099999999996</v>
      </c>
      <c r="DS83">
        <v>12.908759999999999</v>
      </c>
      <c r="DT83" s="1">
        <v>1.8175210000000001E-2</v>
      </c>
      <c r="DU83" s="1">
        <v>7.4701060000000004</v>
      </c>
      <c r="DV83">
        <v>0.80156150000000004</v>
      </c>
      <c r="DW83">
        <v>12.79013</v>
      </c>
      <c r="DX83" s="1">
        <v>1.6170569999999999E-2</v>
      </c>
      <c r="DY83" s="1">
        <v>6.697317</v>
      </c>
      <c r="DZ83">
        <v>0.79293530000000001</v>
      </c>
      <c r="EA83">
        <v>12.683479999999999</v>
      </c>
      <c r="EB83" s="1">
        <v>1.437456E-2</v>
      </c>
      <c r="EC83" s="1">
        <v>5.9991260000000004</v>
      </c>
      <c r="ED83">
        <v>0.78471939999999996</v>
      </c>
      <c r="EE83">
        <v>12.659739999999999</v>
      </c>
      <c r="EF83" s="1">
        <v>1.2826290000000001E-2</v>
      </c>
      <c r="EG83" s="1">
        <v>5.3948369999999999</v>
      </c>
      <c r="EH83">
        <v>0.77609459999999997</v>
      </c>
      <c r="EI83">
        <v>12.930759999999999</v>
      </c>
      <c r="EJ83" s="1">
        <v>1.141796E-2</v>
      </c>
      <c r="EK83" s="1">
        <v>4.8445039999999997</v>
      </c>
      <c r="EL83">
        <v>0.76786200000000004</v>
      </c>
      <c r="EM83">
        <v>13.18211</v>
      </c>
      <c r="EN83" s="1">
        <v>1.0118520000000001E-2</v>
      </c>
      <c r="EO83" s="1">
        <v>4.3283199999999997</v>
      </c>
      <c r="EP83">
        <v>0.75944350000000005</v>
      </c>
      <c r="EQ83">
        <v>13.654680000000001</v>
      </c>
      <c r="ER83" s="1">
        <v>8.9373319999999992E-3</v>
      </c>
      <c r="ES83" s="1">
        <v>3.853907</v>
      </c>
      <c r="ET83">
        <v>0.75102480000000005</v>
      </c>
      <c r="EU83">
        <v>14.24709</v>
      </c>
      <c r="EV83" s="1">
        <v>7.8919449999999992E-3</v>
      </c>
      <c r="EW83" s="1">
        <v>3.4279099999999998</v>
      </c>
      <c r="EX83">
        <v>0.74150380000000005</v>
      </c>
      <c r="EY83">
        <v>14.57066</v>
      </c>
      <c r="EZ83" s="1">
        <v>6.9665689999999997E-3</v>
      </c>
      <c r="FA83" s="1">
        <v>3.0513370000000002</v>
      </c>
      <c r="FB83">
        <v>0.73150269999999995</v>
      </c>
      <c r="FC83">
        <v>14.720179999999999</v>
      </c>
      <c r="FD83" s="1">
        <v>6.1366939999999998E-3</v>
      </c>
      <c r="FE83" s="1">
        <v>2.712113</v>
      </c>
      <c r="FF83">
        <v>0.72124189999999999</v>
      </c>
      <c r="FG83">
        <v>14.867240000000001</v>
      </c>
      <c r="FH83" s="1">
        <v>5.3952560000000002E-3</v>
      </c>
      <c r="FI83" s="1">
        <v>2.4066689999999999</v>
      </c>
      <c r="FJ83">
        <v>0.71132010000000001</v>
      </c>
      <c r="FK83">
        <v>15.001760000000001</v>
      </c>
      <c r="FL83" s="1">
        <v>4.7481470000000003E-3</v>
      </c>
      <c r="FM83" s="1">
        <v>2.137794</v>
      </c>
      <c r="FN83">
        <v>0.70128590000000002</v>
      </c>
      <c r="FO83">
        <v>15.30442</v>
      </c>
      <c r="FP83" s="1">
        <v>4.1811009999999996E-3</v>
      </c>
      <c r="FQ83" s="1">
        <v>1.9021490000000001</v>
      </c>
      <c r="FR83">
        <v>0.69159999999999999</v>
      </c>
      <c r="FS83">
        <v>15.56254</v>
      </c>
      <c r="FT83" s="1">
        <v>3.676922E-3</v>
      </c>
      <c r="FU83" s="1">
        <v>1.6898409999999999</v>
      </c>
      <c r="FV83">
        <v>0.68249420000000005</v>
      </c>
      <c r="FW83">
        <v>15.8141</v>
      </c>
      <c r="FX83" s="1">
        <v>3.222108E-3</v>
      </c>
      <c r="FY83" s="1">
        <v>1.495047</v>
      </c>
      <c r="FZ83">
        <v>0.67591310000000004</v>
      </c>
      <c r="GA83">
        <v>16.056999999999999</v>
      </c>
      <c r="GB83" s="1">
        <v>2.8172169999999999E-3</v>
      </c>
      <c r="GC83" s="1">
        <v>1.3148029999999999</v>
      </c>
      <c r="GD83">
        <v>0.67025420000000002</v>
      </c>
      <c r="GE83">
        <v>15.885949999999999</v>
      </c>
      <c r="GF83" s="1">
        <v>2.4514290000000002E-3</v>
      </c>
      <c r="GG83" s="1">
        <v>1.149994</v>
      </c>
      <c r="GH83">
        <v>0.66576360000000001</v>
      </c>
      <c r="GI83">
        <v>15.61167</v>
      </c>
      <c r="GJ83" s="1">
        <v>2.1029920000000001E-3</v>
      </c>
      <c r="GK83" s="1">
        <v>0.99129679999999998</v>
      </c>
      <c r="GL83">
        <v>0.6623173</v>
      </c>
      <c r="GM83">
        <v>15.43333</v>
      </c>
      <c r="GN83" s="1">
        <v>1.731317E-3</v>
      </c>
      <c r="GO83" s="1">
        <v>0.82069899999999996</v>
      </c>
      <c r="GP83">
        <v>0.65966639999999999</v>
      </c>
      <c r="GQ83">
        <v>15.4099</v>
      </c>
      <c r="GR83" s="1">
        <v>1.338704E-3</v>
      </c>
      <c r="GS83" s="1">
        <v>0.63786010000000004</v>
      </c>
      <c r="GT83">
        <v>0.65756890000000001</v>
      </c>
      <c r="GU83">
        <v>15.47321</v>
      </c>
      <c r="GV83" s="1">
        <v>9.836650000000001E-4</v>
      </c>
      <c r="GW83" s="1">
        <v>0.46982990000000002</v>
      </c>
      <c r="GX83">
        <v>0.65587580000000001</v>
      </c>
      <c r="GY83">
        <v>15.66666</v>
      </c>
      <c r="GZ83" s="1">
        <v>7.1584049999999998E-4</v>
      </c>
      <c r="HA83" s="1">
        <v>0.3413986</v>
      </c>
      <c r="HB83">
        <v>0.65451680000000001</v>
      </c>
      <c r="HC83">
        <v>15.574109999999999</v>
      </c>
      <c r="HD83" s="1">
        <v>5.398318E-4</v>
      </c>
      <c r="HE83" s="1">
        <v>0.25615060000000001</v>
      </c>
      <c r="HF83">
        <v>0.65350850000000005</v>
      </c>
      <c r="HG83">
        <v>15.290459999999999</v>
      </c>
      <c r="HH83" s="1">
        <v>4.3175249999999999E-4</v>
      </c>
      <c r="HI83" s="1">
        <v>0.20355480000000001</v>
      </c>
      <c r="HJ83">
        <v>0.65278579999999997</v>
      </c>
      <c r="HK83">
        <v>14.760260000000001</v>
      </c>
      <c r="HL83" s="1">
        <v>3.6533969999999997E-4</v>
      </c>
      <c r="HM83" s="1">
        <v>0.171183</v>
      </c>
      <c r="HN83">
        <v>0.65233249999999998</v>
      </c>
      <c r="HO83">
        <v>14.23128</v>
      </c>
      <c r="HP83" s="1">
        <v>3.205452E-4</v>
      </c>
      <c r="HQ83" s="1">
        <v>0.14949270000000001</v>
      </c>
      <c r="HR83">
        <v>0.65204309999999999</v>
      </c>
      <c r="HS83">
        <v>13.74668</v>
      </c>
      <c r="HT83" s="1">
        <v>2.8326479999999998E-4</v>
      </c>
      <c r="HU83" s="1">
        <v>0.13173550000000001</v>
      </c>
      <c r="HV83">
        <v>0.65185870000000001</v>
      </c>
      <c r="HW83">
        <v>13.376620000000001</v>
      </c>
      <c r="HX83" s="1">
        <v>2.47655E-4</v>
      </c>
      <c r="HY83" s="1">
        <v>0.114893</v>
      </c>
      <c r="HZ83">
        <v>0.65175930000000004</v>
      </c>
      <c r="IA83">
        <v>13.262650000000001</v>
      </c>
      <c r="IB83" s="1">
        <v>2.156812E-4</v>
      </c>
      <c r="IC83" s="1">
        <v>9.9694169999999999E-2</v>
      </c>
      <c r="ID83">
        <v>0.65171120000000005</v>
      </c>
      <c r="IE83">
        <v>13.395720000000001</v>
      </c>
      <c r="IF83">
        <v>1.904214E-4</v>
      </c>
      <c r="IG83" s="1">
        <v>8.7574120000000005E-2</v>
      </c>
      <c r="IH83">
        <v>0.65174810000000005</v>
      </c>
      <c r="II83">
        <v>13.4115</v>
      </c>
      <c r="IJ83">
        <v>1.719425E-4</v>
      </c>
      <c r="IK83" s="1">
        <v>7.8647369999999994E-2</v>
      </c>
      <c r="IL83">
        <v>0.65185559999999998</v>
      </c>
      <c r="IM83">
        <v>13.435090000000001</v>
      </c>
      <c r="IN83">
        <v>1.5845170000000001E-4</v>
      </c>
      <c r="IO83" s="1">
        <v>7.2129159999999998E-2</v>
      </c>
      <c r="IP83">
        <v>0.65205789999999997</v>
      </c>
      <c r="IQ83">
        <v>13.19149</v>
      </c>
      <c r="IR83">
        <v>1.4811460000000001E-4</v>
      </c>
      <c r="IS83" s="1">
        <v>6.7151279999999994E-2</v>
      </c>
      <c r="IT83">
        <v>0.65231649999999997</v>
      </c>
      <c r="IU83">
        <v>13.006130000000001</v>
      </c>
      <c r="IV83">
        <v>1.3928580000000001E-4</v>
      </c>
      <c r="IW83" s="1">
        <v>6.2946409999999994E-2</v>
      </c>
      <c r="IX83">
        <v>0.65262569999999998</v>
      </c>
      <c r="IY83">
        <v>12.84008</v>
      </c>
      <c r="IZ83">
        <v>1.3037190000000001E-4</v>
      </c>
      <c r="JA83" s="1">
        <v>5.8780869999999999E-2</v>
      </c>
      <c r="JB83">
        <v>0.65298999999999996</v>
      </c>
      <c r="JC83">
        <v>12.70692</v>
      </c>
      <c r="JD83">
        <v>1.2093269999999999E-4</v>
      </c>
      <c r="JE83">
        <v>5.4411569999999999E-2</v>
      </c>
      <c r="JF83">
        <v>0.65338130000000005</v>
      </c>
      <c r="JG83">
        <v>13.015180000000001</v>
      </c>
      <c r="JH83">
        <v>1.118456E-4</v>
      </c>
      <c r="JI83">
        <v>5.0203249999999998E-2</v>
      </c>
      <c r="JJ83">
        <v>0.65374860000000001</v>
      </c>
      <c r="JK83">
        <v>13.37467</v>
      </c>
      <c r="JL83">
        <v>1.040439E-4</v>
      </c>
      <c r="JM83">
        <v>4.6575249999999999E-2</v>
      </c>
      <c r="JN83">
        <v>0.65408189999999999</v>
      </c>
      <c r="JO83">
        <v>13.77195</v>
      </c>
      <c r="JP83">
        <v>9.7671249999999998E-5</v>
      </c>
      <c r="JQ83">
        <v>4.3619249999999998E-2</v>
      </c>
      <c r="JR83">
        <v>0.65433529999999995</v>
      </c>
      <c r="JS83">
        <v>14.169729999999999</v>
      </c>
      <c r="JT83">
        <v>9.2429429999999995E-5</v>
      </c>
      <c r="JU83">
        <v>4.11954E-2</v>
      </c>
      <c r="JV83">
        <v>0.65454540000000005</v>
      </c>
      <c r="JW83">
        <v>14.18336</v>
      </c>
      <c r="JX83">
        <v>8.7996459999999994E-5</v>
      </c>
      <c r="JY83">
        <v>3.9155210000000003E-2</v>
      </c>
      <c r="JZ83">
        <v>0.65467920000000002</v>
      </c>
      <c r="KA83">
        <v>13.96189</v>
      </c>
      <c r="KB83">
        <v>8.4398489999999994E-5</v>
      </c>
      <c r="KC83">
        <v>3.7488889999999997E-2</v>
      </c>
      <c r="KD83">
        <v>0.65475649999999996</v>
      </c>
      <c r="KE83">
        <v>13.785679999999999</v>
      </c>
      <c r="KF83">
        <v>8.1979470000000001E-5</v>
      </c>
      <c r="KG83">
        <v>3.6351380000000003E-2</v>
      </c>
      <c r="KH83">
        <v>0.65481789999999995</v>
      </c>
      <c r="KI83">
        <v>13.738569999999999</v>
      </c>
      <c r="KJ83">
        <v>8.0702190000000001E-5</v>
      </c>
      <c r="KK83">
        <v>3.5738230000000003E-2</v>
      </c>
      <c r="KL83">
        <v>0.65483690000000006</v>
      </c>
      <c r="KM83">
        <v>14.108459999999999</v>
      </c>
      <c r="KN83">
        <v>7.9748809999999999E-5</v>
      </c>
      <c r="KO83">
        <v>3.530316E-2</v>
      </c>
      <c r="KP83">
        <v>0.65481789999999995</v>
      </c>
      <c r="KQ83">
        <v>14.506629999999999</v>
      </c>
      <c r="KR83">
        <v>7.8350399999999994E-5</v>
      </c>
      <c r="KS83">
        <v>3.469879E-2</v>
      </c>
      <c r="KT83">
        <v>0.65469960000000005</v>
      </c>
      <c r="KU83">
        <v>15.02294</v>
      </c>
      <c r="KV83">
        <v>7.6323459999999999E-5</v>
      </c>
      <c r="KW83">
        <v>3.3819170000000003E-2</v>
      </c>
      <c r="KX83">
        <v>0.65441669999999996</v>
      </c>
      <c r="KY83">
        <v>15.48945</v>
      </c>
      <c r="KZ83">
        <v>7.3795350000000005E-5</v>
      </c>
      <c r="LA83">
        <v>3.2722569999999999E-2</v>
      </c>
      <c r="LB83">
        <v>0.65400449999999999</v>
      </c>
      <c r="LC83">
        <v>15.51796</v>
      </c>
      <c r="LD83">
        <v>7.1054080000000007E-5</v>
      </c>
      <c r="LE83">
        <v>3.1528760000000003E-2</v>
      </c>
      <c r="LF83">
        <v>0.65346879999999996</v>
      </c>
      <c r="LG83">
        <v>15.305569999999999</v>
      </c>
      <c r="LH83">
        <v>6.8677069999999998E-5</v>
      </c>
      <c r="LI83">
        <v>3.047592E-2</v>
      </c>
      <c r="LJ83">
        <v>0.65281350000000005</v>
      </c>
      <c r="LK83">
        <v>15.055709999999999</v>
      </c>
      <c r="LL83">
        <v>6.7524909999999995E-5</v>
      </c>
      <c r="LM83">
        <v>2.9946130000000001E-2</v>
      </c>
      <c r="LN83">
        <v>0.6521053</v>
      </c>
      <c r="LO83">
        <v>14.98793</v>
      </c>
      <c r="LP83">
        <v>6.7697100000000006E-5</v>
      </c>
      <c r="LQ83">
        <v>3.0021619999999999E-2</v>
      </c>
      <c r="LR83">
        <v>0.65134910000000001</v>
      </c>
      <c r="LS83">
        <v>15.40494</v>
      </c>
      <c r="LT83">
        <v>6.8148719999999995E-5</v>
      </c>
      <c r="LU83">
        <v>3.0262310000000001E-2</v>
      </c>
      <c r="LV83">
        <v>0.65062710000000001</v>
      </c>
      <c r="LW83">
        <v>15.841530000000001</v>
      </c>
      <c r="LX83">
        <v>6.7898469999999998E-5</v>
      </c>
      <c r="LY83">
        <v>3.021308E-2</v>
      </c>
      <c r="LZ83">
        <v>0.64996050000000005</v>
      </c>
      <c r="MA83">
        <v>16.272749999999998</v>
      </c>
      <c r="MB83">
        <v>6.6709099999999995E-5</v>
      </c>
      <c r="MC83">
        <v>2.9743820000000001E-2</v>
      </c>
      <c r="MD83">
        <v>0.64942979999999995</v>
      </c>
      <c r="ME83">
        <v>16.507000000000001</v>
      </c>
      <c r="MF83">
        <v>6.4818200000000002E-5</v>
      </c>
      <c r="MG83">
        <v>2.8944480000000002E-2</v>
      </c>
      <c r="MH83">
        <v>0.64903449999999996</v>
      </c>
      <c r="MI83">
        <v>16.272500000000001</v>
      </c>
      <c r="MJ83">
        <v>6.2529589999999998E-5</v>
      </c>
      <c r="MK83">
        <v>2.795423E-2</v>
      </c>
      <c r="ML83">
        <v>0.64876370000000005</v>
      </c>
      <c r="MM83">
        <v>15.8071</v>
      </c>
      <c r="MN83">
        <v>5.9851420000000002E-5</v>
      </c>
      <c r="MO83">
        <v>2.6789400000000001E-2</v>
      </c>
      <c r="MP83">
        <v>0.64858320000000003</v>
      </c>
      <c r="MQ83">
        <v>15.404</v>
      </c>
      <c r="MR83">
        <v>5.6363200000000003E-5</v>
      </c>
      <c r="MS83">
        <v>2.527312E-2</v>
      </c>
      <c r="MT83">
        <v>0.64845989999999998</v>
      </c>
      <c r="MU83">
        <v>15.23054</v>
      </c>
      <c r="MV83">
        <v>5.2032430000000002E-5</v>
      </c>
      <c r="MW83">
        <v>2.336591E-2</v>
      </c>
      <c r="MX83">
        <v>0.64842069999999996</v>
      </c>
      <c r="MY83">
        <v>15.426489999999999</v>
      </c>
      <c r="MZ83">
        <v>4.7598259999999999E-5</v>
      </c>
      <c r="NA83">
        <v>2.1382419999999999E-2</v>
      </c>
      <c r="NB83">
        <v>0.6484413</v>
      </c>
      <c r="NC83">
        <v>15.32118</v>
      </c>
      <c r="ND83">
        <v>4.3831449999999999E-5</v>
      </c>
      <c r="NE83">
        <v>1.9671310000000001E-2</v>
      </c>
      <c r="NF83">
        <v>0.64862070000000005</v>
      </c>
      <c r="NG83">
        <v>15.46735</v>
      </c>
      <c r="NH83">
        <v>4.0944790000000001E-5</v>
      </c>
      <c r="NI83">
        <v>1.8350310000000002E-2</v>
      </c>
      <c r="NJ83">
        <v>0.64901129999999996</v>
      </c>
      <c r="NK83">
        <v>15.276210000000001</v>
      </c>
      <c r="NL83">
        <v>3.8769610000000003E-5</v>
      </c>
      <c r="NM83">
        <v>1.7350239999999999E-2</v>
      </c>
      <c r="NN83">
        <v>0.64963689999999996</v>
      </c>
      <c r="NO83">
        <v>14.789339999999999</v>
      </c>
      <c r="NP83">
        <v>3.703306E-5</v>
      </c>
      <c r="NQ83">
        <v>1.6549769999999998E-2</v>
      </c>
      <c r="NR83">
        <v>0.65044480000000005</v>
      </c>
      <c r="NS83">
        <v>14.27586</v>
      </c>
      <c r="NT83">
        <v>3.526071E-5</v>
      </c>
      <c r="NU83">
        <v>1.575037E-2</v>
      </c>
      <c r="NV83">
        <v>0.65141919999999998</v>
      </c>
      <c r="NW83">
        <v>13.94284</v>
      </c>
      <c r="NX83">
        <v>3.2679930000000001E-5</v>
      </c>
      <c r="NY83">
        <v>1.461406E-2</v>
      </c>
      <c r="NZ83">
        <v>0.65248499999999998</v>
      </c>
      <c r="OA83">
        <v>13.93027</v>
      </c>
      <c r="OB83">
        <v>2.9096000000000001E-5</v>
      </c>
      <c r="OC83">
        <v>1.3025510000000001E-2</v>
      </c>
      <c r="OD83">
        <v>0.65360079999999998</v>
      </c>
      <c r="OE83">
        <v>14.42731</v>
      </c>
      <c r="OF83">
        <v>2.534623E-5</v>
      </c>
      <c r="OG83">
        <v>1.133413E-2</v>
      </c>
      <c r="OH83">
        <v>0.65469509999999997</v>
      </c>
      <c r="OI83">
        <v>15.073230000000001</v>
      </c>
      <c r="OJ83">
        <v>2.2304689999999999E-5</v>
      </c>
      <c r="OK83">
        <v>9.9405369999999993E-3</v>
      </c>
    </row>
    <row r="84" spans="1:401" x14ac:dyDescent="0.35">
      <c r="A84">
        <v>87</v>
      </c>
      <c r="B84" t="s">
        <v>4</v>
      </c>
      <c r="C84" t="s">
        <v>24</v>
      </c>
      <c r="D84" t="s">
        <v>89</v>
      </c>
      <c r="E84">
        <v>796.41189999999995</v>
      </c>
      <c r="F84">
        <v>0.75097009999999997</v>
      </c>
      <c r="G84">
        <v>14.36101</v>
      </c>
      <c r="H84" s="1">
        <v>2.3546149999999999E-28</v>
      </c>
      <c r="I84" s="1">
        <v>7.476806E-26</v>
      </c>
      <c r="J84">
        <v>0.75311430000000001</v>
      </c>
      <c r="K84">
        <v>14.34454</v>
      </c>
      <c r="L84" s="1">
        <v>1.4701459999999999E-14</v>
      </c>
      <c r="M84" s="1">
        <v>4.6845159999999996E-12</v>
      </c>
      <c r="N84">
        <v>0.75243629999999995</v>
      </c>
      <c r="O84">
        <v>14.35031</v>
      </c>
      <c r="P84" s="1">
        <v>9.5025739999999995E-4</v>
      </c>
      <c r="Q84" s="1">
        <v>0.2064242</v>
      </c>
      <c r="R84">
        <v>0.75180080000000005</v>
      </c>
      <c r="S84">
        <v>14.5025</v>
      </c>
      <c r="T84">
        <v>4.4362380000000003</v>
      </c>
      <c r="U84">
        <v>1163.712</v>
      </c>
      <c r="V84">
        <v>0.75121249999999995</v>
      </c>
      <c r="W84">
        <v>14.902430000000001</v>
      </c>
      <c r="X84">
        <v>82.945419999999999</v>
      </c>
      <c r="Y84">
        <v>24473.919999999998</v>
      </c>
      <c r="Z84">
        <v>0.75063409999999997</v>
      </c>
      <c r="AA84">
        <v>15.19885</v>
      </c>
      <c r="AB84">
        <v>139.08320000000001</v>
      </c>
      <c r="AC84">
        <v>44388.35</v>
      </c>
      <c r="AD84">
        <v>0.75008180000000002</v>
      </c>
      <c r="AE84">
        <v>15.367470000000001</v>
      </c>
      <c r="AF84">
        <v>58.166550000000001</v>
      </c>
      <c r="AG84">
        <v>19587.400000000001</v>
      </c>
      <c r="AH84">
        <v>0.74947730000000001</v>
      </c>
      <c r="AI84">
        <v>15.426410000000001</v>
      </c>
      <c r="AJ84">
        <v>10.54682</v>
      </c>
      <c r="AK84">
        <v>3676.88</v>
      </c>
      <c r="AL84">
        <v>0.74884830000000002</v>
      </c>
      <c r="AM84">
        <v>15.22139</v>
      </c>
      <c r="AN84">
        <v>1.2314400000000001</v>
      </c>
      <c r="AO84">
        <v>435.5428</v>
      </c>
      <c r="AP84">
        <v>0.74811459999999996</v>
      </c>
      <c r="AQ84">
        <v>15.10324</v>
      </c>
      <c r="AR84">
        <v>0.163575</v>
      </c>
      <c r="AS84">
        <v>56.163020000000003</v>
      </c>
      <c r="AT84">
        <v>0.74708909999999995</v>
      </c>
      <c r="AU84">
        <v>15.09722</v>
      </c>
      <c r="AV84">
        <v>6.4264109999999999E-2</v>
      </c>
      <c r="AW84">
        <v>20.772369999999999</v>
      </c>
      <c r="AX84">
        <v>0.74595730000000005</v>
      </c>
      <c r="AY84">
        <v>15.130280000000001</v>
      </c>
      <c r="AZ84" s="1">
        <v>5.1037020000000002E-2</v>
      </c>
      <c r="BA84">
        <v>16.262779999999999</v>
      </c>
      <c r="BB84">
        <v>0.74485999999999997</v>
      </c>
      <c r="BC84">
        <v>15.34426</v>
      </c>
      <c r="BD84" s="1">
        <v>4.5422820000000003E-2</v>
      </c>
      <c r="BE84">
        <v>14.454219999999999</v>
      </c>
      <c r="BF84">
        <v>0.74371670000000001</v>
      </c>
      <c r="BG84">
        <v>15.474629999999999</v>
      </c>
      <c r="BH84" s="1">
        <v>4.1577259999999998E-2</v>
      </c>
      <c r="BI84">
        <v>13.22311</v>
      </c>
      <c r="BJ84">
        <v>0.74262740000000005</v>
      </c>
      <c r="BK84">
        <v>15.62523</v>
      </c>
      <c r="BL84" s="1">
        <v>3.8917029999999998E-2</v>
      </c>
      <c r="BM84" s="1">
        <v>12.37421</v>
      </c>
      <c r="BN84">
        <v>0.74147980000000002</v>
      </c>
      <c r="BO84">
        <v>15.70848</v>
      </c>
      <c r="BP84" s="1">
        <v>3.6598100000000001E-2</v>
      </c>
      <c r="BQ84" s="1">
        <v>11.64466</v>
      </c>
      <c r="BR84">
        <v>0.74035309999999999</v>
      </c>
      <c r="BS84">
        <v>15.59534</v>
      </c>
      <c r="BT84" s="1">
        <v>3.4197150000000003E-2</v>
      </c>
      <c r="BU84" s="1">
        <v>10.890029999999999</v>
      </c>
      <c r="BV84">
        <v>0.73905410000000005</v>
      </c>
      <c r="BW84">
        <v>15.38517</v>
      </c>
      <c r="BX84" s="1">
        <v>3.173335E-2</v>
      </c>
      <c r="BY84" s="1">
        <v>10.115500000000001</v>
      </c>
      <c r="BZ84">
        <v>0.73743650000000005</v>
      </c>
      <c r="CA84">
        <v>14.874470000000001</v>
      </c>
      <c r="CB84" s="1">
        <v>2.9342819999999999E-2</v>
      </c>
      <c r="CC84" s="1">
        <v>9.3645759999999996</v>
      </c>
      <c r="CD84">
        <v>0.73531709999999995</v>
      </c>
      <c r="CE84">
        <v>14.528280000000001</v>
      </c>
      <c r="CF84" s="1">
        <v>2.706718E-2</v>
      </c>
      <c r="CG84" s="1">
        <v>8.6530299999999993</v>
      </c>
      <c r="CH84">
        <v>0.73276410000000003</v>
      </c>
      <c r="CI84">
        <v>14.16264</v>
      </c>
      <c r="CJ84" s="1">
        <v>2.5085340000000001E-2</v>
      </c>
      <c r="CK84" s="1">
        <v>8.0287170000000003</v>
      </c>
      <c r="CL84">
        <v>0.72976839999999998</v>
      </c>
      <c r="CM84">
        <v>13.968590000000001</v>
      </c>
      <c r="CN84" s="1">
        <v>2.478764E-2</v>
      </c>
      <c r="CO84" s="1">
        <v>7.9157039999999999</v>
      </c>
      <c r="CP84">
        <v>0.72637180000000001</v>
      </c>
      <c r="CQ84">
        <v>13.88293</v>
      </c>
      <c r="CR84" s="1">
        <v>2.6860680000000001E-2</v>
      </c>
      <c r="CS84" s="1">
        <v>8.5773919999999997</v>
      </c>
      <c r="CT84">
        <v>0.7222018</v>
      </c>
      <c r="CU84">
        <v>13.78875</v>
      </c>
      <c r="CV84" s="1">
        <v>2.888456E-2</v>
      </c>
      <c r="CW84" s="1">
        <v>9.2745320000000007</v>
      </c>
      <c r="CX84">
        <v>0.71779820000000005</v>
      </c>
      <c r="CY84">
        <v>13.55114</v>
      </c>
      <c r="CZ84" s="1">
        <v>2.899649E-2</v>
      </c>
      <c r="DA84" s="1">
        <v>9.3720230000000004</v>
      </c>
      <c r="DB84">
        <v>0.71327430000000003</v>
      </c>
      <c r="DC84">
        <v>13.515610000000001</v>
      </c>
      <c r="DD84" s="1">
        <v>2.7544780000000001E-2</v>
      </c>
      <c r="DE84" s="1">
        <v>8.9530609999999999</v>
      </c>
      <c r="DF84">
        <v>0.70858770000000004</v>
      </c>
      <c r="DG84">
        <v>13.16746</v>
      </c>
      <c r="DH84" s="1">
        <v>2.5304960000000001E-2</v>
      </c>
      <c r="DI84" s="1">
        <v>8.2627330000000008</v>
      </c>
      <c r="DJ84">
        <v>0.70446410000000004</v>
      </c>
      <c r="DK84">
        <v>13.06141</v>
      </c>
      <c r="DL84" s="1">
        <v>2.291845E-2</v>
      </c>
      <c r="DM84" s="1">
        <v>7.5133520000000003</v>
      </c>
      <c r="DN84">
        <v>0.70012509999999994</v>
      </c>
      <c r="DO84">
        <v>13.012409999999999</v>
      </c>
      <c r="DP84" s="1">
        <v>2.0598729999999999E-2</v>
      </c>
      <c r="DQ84" s="1">
        <v>6.7799040000000002</v>
      </c>
      <c r="DR84">
        <v>0.69558039999999999</v>
      </c>
      <c r="DS84">
        <v>12.91719</v>
      </c>
      <c r="DT84" s="1">
        <v>1.8415810000000001E-2</v>
      </c>
      <c r="DU84" s="1">
        <v>6.0870550000000003</v>
      </c>
      <c r="DV84">
        <v>0.69091029999999998</v>
      </c>
      <c r="DW84">
        <v>12.78115</v>
      </c>
      <c r="DX84" s="1">
        <v>1.639243E-2</v>
      </c>
      <c r="DY84" s="1">
        <v>5.4411129999999996</v>
      </c>
      <c r="DZ84">
        <v>0.68600709999999998</v>
      </c>
      <c r="EA84">
        <v>12.6738</v>
      </c>
      <c r="EB84" s="1">
        <v>1.456943E-2</v>
      </c>
      <c r="EC84" s="1">
        <v>4.8563939999999999</v>
      </c>
      <c r="ED84">
        <v>0.68038209999999999</v>
      </c>
      <c r="EE84">
        <v>12.69294</v>
      </c>
      <c r="EF84" s="1">
        <v>1.2996539999999999E-2</v>
      </c>
      <c r="EG84" s="1">
        <v>4.3512300000000002</v>
      </c>
      <c r="EH84">
        <v>0.67445299999999997</v>
      </c>
      <c r="EI84">
        <v>13.02638</v>
      </c>
      <c r="EJ84" s="1">
        <v>1.1577280000000001E-2</v>
      </c>
      <c r="EK84" s="1">
        <v>3.8954279999999999</v>
      </c>
      <c r="EL84">
        <v>0.66888860000000006</v>
      </c>
      <c r="EM84">
        <v>13.252190000000001</v>
      </c>
      <c r="EN84" s="1">
        <v>1.026606E-2</v>
      </c>
      <c r="EO84" s="1">
        <v>3.4686810000000001</v>
      </c>
      <c r="EP84">
        <v>0.66336410000000001</v>
      </c>
      <c r="EQ84">
        <v>13.7325</v>
      </c>
      <c r="ER84" s="1">
        <v>9.0724759999999995E-3</v>
      </c>
      <c r="ES84" s="1">
        <v>3.0774379999999999</v>
      </c>
      <c r="ET84">
        <v>0.65832789999999997</v>
      </c>
      <c r="EU84">
        <v>14.31108</v>
      </c>
      <c r="EV84" s="1">
        <v>8.0104019999999998E-3</v>
      </c>
      <c r="EW84" s="1">
        <v>2.7277399999999998</v>
      </c>
      <c r="EX84">
        <v>0.65298149999999999</v>
      </c>
      <c r="EY84">
        <v>14.56115</v>
      </c>
      <c r="EZ84" s="1">
        <v>7.0726620000000004E-3</v>
      </c>
      <c r="FA84" s="1">
        <v>2.4187799999999999</v>
      </c>
      <c r="FB84">
        <v>0.64727970000000001</v>
      </c>
      <c r="FC84">
        <v>14.674020000000001</v>
      </c>
      <c r="FD84" s="1">
        <v>6.2325130000000003E-3</v>
      </c>
      <c r="FE84" s="1">
        <v>2.1415999999999999</v>
      </c>
      <c r="FF84">
        <v>0.64145920000000001</v>
      </c>
      <c r="FG84">
        <v>14.828659999999999</v>
      </c>
      <c r="FH84" s="1">
        <v>5.4807659999999998E-3</v>
      </c>
      <c r="FI84" s="1">
        <v>1.8923589999999999</v>
      </c>
      <c r="FJ84">
        <v>0.63505080000000003</v>
      </c>
      <c r="FK84">
        <v>15.01619</v>
      </c>
      <c r="FL84" s="1">
        <v>4.8225259999999997E-3</v>
      </c>
      <c r="FM84" s="1">
        <v>1.673343</v>
      </c>
      <c r="FN84">
        <v>0.62781969999999998</v>
      </c>
      <c r="FO84">
        <v>15.394600000000001</v>
      </c>
      <c r="FP84" s="1">
        <v>4.247013E-3</v>
      </c>
      <c r="FQ84" s="1">
        <v>1.4824600000000001</v>
      </c>
      <c r="FR84">
        <v>0.62094649999999996</v>
      </c>
      <c r="FS84">
        <v>15.65977</v>
      </c>
      <c r="FT84" s="1">
        <v>3.7368319999999998E-3</v>
      </c>
      <c r="FU84" s="1">
        <v>1.3113459999999999</v>
      </c>
      <c r="FV84">
        <v>0.61440479999999997</v>
      </c>
      <c r="FW84">
        <v>15.90368</v>
      </c>
      <c r="FX84" s="1">
        <v>3.2772410000000002E-3</v>
      </c>
      <c r="FY84" s="1">
        <v>1.1557470000000001</v>
      </c>
      <c r="FZ84">
        <v>0.61023910000000003</v>
      </c>
      <c r="GA84">
        <v>16.14443</v>
      </c>
      <c r="GB84" s="1">
        <v>2.8678100000000002E-3</v>
      </c>
      <c r="GC84" s="1">
        <v>1.0153620000000001</v>
      </c>
      <c r="GD84">
        <v>0.60648049999999998</v>
      </c>
      <c r="GE84">
        <v>15.924160000000001</v>
      </c>
      <c r="GF84" s="1">
        <v>2.4981729999999998E-3</v>
      </c>
      <c r="GG84" s="1">
        <v>0.88797689999999996</v>
      </c>
      <c r="GH84">
        <v>0.60346</v>
      </c>
      <c r="GI84">
        <v>15.62771</v>
      </c>
      <c r="GJ84" s="1">
        <v>2.1502700000000001E-3</v>
      </c>
      <c r="GK84" s="1">
        <v>0.7668817</v>
      </c>
      <c r="GL84">
        <v>0.60112390000000004</v>
      </c>
      <c r="GM84">
        <v>15.434749999999999</v>
      </c>
      <c r="GN84" s="1">
        <v>1.7836180000000001E-3</v>
      </c>
      <c r="GO84" s="1">
        <v>0.63844270000000003</v>
      </c>
      <c r="GP84">
        <v>0.5993136</v>
      </c>
      <c r="GQ84">
        <v>15.40976</v>
      </c>
      <c r="GR84" s="1">
        <v>1.3919239999999999E-3</v>
      </c>
      <c r="GS84" s="1">
        <v>0.49984070000000003</v>
      </c>
      <c r="GT84">
        <v>0.59786989999999995</v>
      </c>
      <c r="GU84">
        <v>15.50628</v>
      </c>
      <c r="GV84" s="1">
        <v>1.0285240000000001E-3</v>
      </c>
      <c r="GW84" s="1">
        <v>0.36986819999999998</v>
      </c>
      <c r="GX84">
        <v>0.59669340000000004</v>
      </c>
      <c r="GY84">
        <v>15.7555</v>
      </c>
      <c r="GZ84" s="1">
        <v>7.4765750000000005E-4</v>
      </c>
      <c r="HA84" s="1">
        <v>0.26853120000000003</v>
      </c>
      <c r="HB84">
        <v>0.5957578</v>
      </c>
      <c r="HC84">
        <v>15.666880000000001</v>
      </c>
      <c r="HD84" s="1">
        <v>5.6004429999999999E-4</v>
      </c>
      <c r="HE84" s="1">
        <v>0.20035310000000001</v>
      </c>
      <c r="HF84">
        <v>0.59505989999999997</v>
      </c>
      <c r="HG84">
        <v>15.3703</v>
      </c>
      <c r="HH84" s="1">
        <v>4.440976E-4</v>
      </c>
      <c r="HI84" s="1">
        <v>0.1580607</v>
      </c>
      <c r="HJ84">
        <v>0.59454910000000005</v>
      </c>
      <c r="HK84">
        <v>14.81542</v>
      </c>
      <c r="HL84" s="1">
        <v>3.73144E-4</v>
      </c>
      <c r="HM84" s="1">
        <v>0.13211809999999999</v>
      </c>
      <c r="HN84">
        <v>0.59422940000000002</v>
      </c>
      <c r="HO84">
        <v>14.28107</v>
      </c>
      <c r="HP84" s="1">
        <v>3.2622769999999997E-4</v>
      </c>
      <c r="HQ84" s="1">
        <v>0.1150084</v>
      </c>
      <c r="HR84">
        <v>0.59404129999999999</v>
      </c>
      <c r="HS84">
        <v>13.778560000000001</v>
      </c>
      <c r="HT84" s="1">
        <v>2.8841389999999999E-4</v>
      </c>
      <c r="HU84" s="1">
        <v>0.10136630000000001</v>
      </c>
      <c r="HV84">
        <v>0.59390350000000003</v>
      </c>
      <c r="HW84">
        <v>13.38885</v>
      </c>
      <c r="HX84" s="1">
        <v>2.5257449999999999E-4</v>
      </c>
      <c r="HY84" s="1">
        <v>8.8527099999999997E-2</v>
      </c>
      <c r="HZ84">
        <v>0.59382860000000004</v>
      </c>
      <c r="IA84">
        <v>13.289479999999999</v>
      </c>
      <c r="IB84" s="1">
        <v>2.1988539999999999E-4</v>
      </c>
      <c r="IC84" s="1">
        <v>7.6801339999999996E-2</v>
      </c>
      <c r="ID84">
        <v>0.59381030000000001</v>
      </c>
      <c r="IE84">
        <v>13.46466</v>
      </c>
      <c r="IF84">
        <v>1.9362749999999999E-4</v>
      </c>
      <c r="IG84" s="1">
        <v>6.7322300000000002E-2</v>
      </c>
      <c r="IH84">
        <v>0.59382000000000001</v>
      </c>
      <c r="II84">
        <v>13.491239999999999</v>
      </c>
      <c r="IJ84">
        <v>1.742754E-4</v>
      </c>
      <c r="IK84" s="1">
        <v>6.0299480000000003E-2</v>
      </c>
      <c r="IL84">
        <v>0.5939044</v>
      </c>
      <c r="IM84">
        <v>13.51338</v>
      </c>
      <c r="IN84">
        <v>1.6018560000000001E-4</v>
      </c>
      <c r="IO84" s="1">
        <v>5.5180840000000002E-2</v>
      </c>
      <c r="IP84">
        <v>0.59402820000000001</v>
      </c>
      <c r="IQ84">
        <v>13.207940000000001</v>
      </c>
      <c r="IR84">
        <v>1.494887E-4</v>
      </c>
      <c r="IS84" s="1">
        <v>5.1302309999999997E-2</v>
      </c>
      <c r="IT84">
        <v>0.59420980000000001</v>
      </c>
      <c r="IU84">
        <v>13.004899999999999</v>
      </c>
      <c r="IV84">
        <v>1.405356E-4</v>
      </c>
      <c r="IW84" s="1">
        <v>4.8076769999999998E-2</v>
      </c>
      <c r="IX84">
        <v>0.59444490000000005</v>
      </c>
      <c r="IY84">
        <v>12.843030000000001</v>
      </c>
      <c r="IZ84">
        <v>1.316841E-4</v>
      </c>
      <c r="JA84" s="1">
        <v>4.4936240000000002E-2</v>
      </c>
      <c r="JB84">
        <v>0.59466399999999997</v>
      </c>
      <c r="JC84">
        <v>12.71584</v>
      </c>
      <c r="JD84">
        <v>1.2227930000000001E-4</v>
      </c>
      <c r="JE84">
        <v>4.1637399999999998E-2</v>
      </c>
      <c r="JF84">
        <v>0.59492809999999996</v>
      </c>
      <c r="JG84">
        <v>13.07288</v>
      </c>
      <c r="JH84">
        <v>1.13077E-4</v>
      </c>
      <c r="JI84">
        <v>3.8417930000000003E-2</v>
      </c>
      <c r="JJ84">
        <v>0.59518070000000001</v>
      </c>
      <c r="JK84">
        <v>13.41431</v>
      </c>
      <c r="JL84">
        <v>1.050673E-4</v>
      </c>
      <c r="JM84">
        <v>3.561048E-2</v>
      </c>
      <c r="JN84">
        <v>0.59541319999999998</v>
      </c>
      <c r="JO84">
        <v>13.80761</v>
      </c>
      <c r="JP84">
        <v>9.8501700000000006E-5</v>
      </c>
      <c r="JQ84">
        <v>3.3315129999999998E-2</v>
      </c>
      <c r="JR84">
        <v>0.59560749999999996</v>
      </c>
      <c r="JS84">
        <v>14.23169</v>
      </c>
      <c r="JT84">
        <v>9.3119539999999998E-5</v>
      </c>
      <c r="JU84">
        <v>3.1437560000000003E-2</v>
      </c>
      <c r="JV84">
        <v>0.59574830000000001</v>
      </c>
      <c r="JW84">
        <v>14.207710000000001</v>
      </c>
      <c r="JX84">
        <v>8.8581749999999996E-5</v>
      </c>
      <c r="JY84">
        <v>2.9861430000000001E-2</v>
      </c>
      <c r="JZ84">
        <v>0.59583509999999995</v>
      </c>
      <c r="KA84">
        <v>13.952590000000001</v>
      </c>
      <c r="KB84">
        <v>8.4849749999999999E-5</v>
      </c>
      <c r="KC84">
        <v>2.8561059999999999E-2</v>
      </c>
      <c r="KD84">
        <v>0.5958909</v>
      </c>
      <c r="KE84">
        <v>13.771269999999999</v>
      </c>
      <c r="KF84">
        <v>8.2249160000000002E-5</v>
      </c>
      <c r="KG84">
        <v>2.7647999999999999E-2</v>
      </c>
      <c r="KH84">
        <v>0.59593430000000003</v>
      </c>
      <c r="KI84">
        <v>13.740780000000001</v>
      </c>
      <c r="KJ84">
        <v>8.0846249999999995E-5</v>
      </c>
      <c r="KK84">
        <v>2.7146440000000001E-2</v>
      </c>
      <c r="KL84">
        <v>0.59593810000000003</v>
      </c>
      <c r="KM84">
        <v>14.182029999999999</v>
      </c>
      <c r="KN84">
        <v>7.9895009999999994E-5</v>
      </c>
      <c r="KO84">
        <v>2.6815470000000001E-2</v>
      </c>
      <c r="KP84">
        <v>0.5959274</v>
      </c>
      <c r="KQ84">
        <v>14.59192</v>
      </c>
      <c r="KR84">
        <v>7.8575719999999995E-5</v>
      </c>
      <c r="KS84">
        <v>2.63783E-2</v>
      </c>
      <c r="KT84">
        <v>0.59586570000000005</v>
      </c>
      <c r="KU84">
        <v>15.10608</v>
      </c>
      <c r="KV84">
        <v>7.6631849999999997E-5</v>
      </c>
      <c r="KW84">
        <v>2.5733519999999999E-2</v>
      </c>
      <c r="KX84">
        <v>0.59567179999999997</v>
      </c>
      <c r="KY84">
        <v>15.5563</v>
      </c>
      <c r="KZ84">
        <v>7.415794E-5</v>
      </c>
      <c r="LA84">
        <v>2.4916069999999998E-2</v>
      </c>
      <c r="LB84">
        <v>0.59539410000000004</v>
      </c>
      <c r="LC84">
        <v>15.528700000000001</v>
      </c>
      <c r="LD84">
        <v>7.1422829999999999E-5</v>
      </c>
      <c r="LE84">
        <v>2.401143E-2</v>
      </c>
      <c r="LF84">
        <v>0.59503090000000003</v>
      </c>
      <c r="LG84">
        <v>15.301550000000001</v>
      </c>
      <c r="LH84">
        <v>6.8951329999999994E-5</v>
      </c>
      <c r="LI84">
        <v>2.3186109999999999E-2</v>
      </c>
      <c r="LJ84">
        <v>0.59457309999999997</v>
      </c>
      <c r="LK84">
        <v>15.048730000000001</v>
      </c>
      <c r="LL84">
        <v>6.7594819999999993E-5</v>
      </c>
      <c r="LM84">
        <v>2.2725329999999998E-2</v>
      </c>
      <c r="LN84">
        <v>0.59407779999999999</v>
      </c>
      <c r="LO84">
        <v>14.99971</v>
      </c>
      <c r="LP84">
        <v>6.7623109999999994E-5</v>
      </c>
      <c r="LQ84">
        <v>2.2737190000000001E-2</v>
      </c>
      <c r="LR84">
        <v>0.59358089999999997</v>
      </c>
      <c r="LS84">
        <v>15.481669999999999</v>
      </c>
      <c r="LT84">
        <v>6.8099620000000002E-5</v>
      </c>
      <c r="LU84">
        <v>2.2920909999999999E-2</v>
      </c>
      <c r="LV84">
        <v>0.59308950000000005</v>
      </c>
      <c r="LW84">
        <v>15.92817</v>
      </c>
      <c r="LX84">
        <v>6.7974199999999997E-5</v>
      </c>
      <c r="LY84">
        <v>2.291501E-2</v>
      </c>
      <c r="LZ84">
        <v>0.59263370000000004</v>
      </c>
      <c r="MA84">
        <v>16.36459</v>
      </c>
      <c r="MB84">
        <v>6.6908560000000002E-5</v>
      </c>
      <c r="MC84">
        <v>2.2592049999999999E-2</v>
      </c>
      <c r="MD84">
        <v>0.59225930000000004</v>
      </c>
      <c r="ME84">
        <v>16.595310000000001</v>
      </c>
      <c r="MF84">
        <v>6.5099029999999997E-5</v>
      </c>
      <c r="MG84">
        <v>2.2008400000000001E-2</v>
      </c>
      <c r="MH84">
        <v>0.59198280000000003</v>
      </c>
      <c r="MI84">
        <v>16.31297</v>
      </c>
      <c r="MJ84">
        <v>6.2856310000000004E-5</v>
      </c>
      <c r="MK84">
        <v>2.1269779999999999E-2</v>
      </c>
      <c r="ML84">
        <v>0.59178719999999996</v>
      </c>
      <c r="MM84">
        <v>15.81925</v>
      </c>
      <c r="MN84">
        <v>6.0250990000000002E-5</v>
      </c>
      <c r="MO84">
        <v>2.0406520000000001E-2</v>
      </c>
      <c r="MP84">
        <v>0.59166260000000004</v>
      </c>
      <c r="MQ84">
        <v>15.407909999999999</v>
      </c>
      <c r="MR84">
        <v>5.6893930000000003E-5</v>
      </c>
      <c r="MS84">
        <v>1.929403E-2</v>
      </c>
      <c r="MT84">
        <v>0.59158750000000004</v>
      </c>
      <c r="MU84">
        <v>15.246700000000001</v>
      </c>
      <c r="MV84">
        <v>5.2654339999999998E-5</v>
      </c>
      <c r="MW84">
        <v>1.7875740000000001E-2</v>
      </c>
      <c r="MX84">
        <v>0.591553</v>
      </c>
      <c r="MY84">
        <v>15.48509</v>
      </c>
      <c r="MZ84">
        <v>4.8187589999999999E-5</v>
      </c>
      <c r="NA84">
        <v>1.6365899999999999E-2</v>
      </c>
      <c r="NB84">
        <v>0.59158169999999999</v>
      </c>
      <c r="NC84">
        <v>15.36534</v>
      </c>
      <c r="ND84">
        <v>4.4307090000000001E-5</v>
      </c>
      <c r="NE84">
        <v>1.503847E-2</v>
      </c>
      <c r="NF84">
        <v>0.59170820000000002</v>
      </c>
      <c r="NG84">
        <v>15.58314</v>
      </c>
      <c r="NH84">
        <v>4.1303970000000001E-5</v>
      </c>
      <c r="NI84">
        <v>1.400499E-2</v>
      </c>
      <c r="NJ84">
        <v>0.59194880000000005</v>
      </c>
      <c r="NK84">
        <v>15.390040000000001</v>
      </c>
      <c r="NL84">
        <v>3.9044559999999999E-5</v>
      </c>
      <c r="NM84">
        <v>1.322426E-2</v>
      </c>
      <c r="NN84">
        <v>0.5923851</v>
      </c>
      <c r="NO84">
        <v>14.856210000000001</v>
      </c>
      <c r="NP84">
        <v>3.7266269999999997E-5</v>
      </c>
      <c r="NQ84">
        <v>1.260695E-2</v>
      </c>
      <c r="NR84">
        <v>0.59293430000000003</v>
      </c>
      <c r="NS84">
        <v>14.306559999999999</v>
      </c>
      <c r="NT84">
        <v>3.5537249999999999E-5</v>
      </c>
      <c r="NU84">
        <v>1.201351E-2</v>
      </c>
      <c r="NV84">
        <v>0.59359499999999998</v>
      </c>
      <c r="NW84">
        <v>13.94547</v>
      </c>
      <c r="NX84">
        <v>3.3101390000000001E-5</v>
      </c>
      <c r="NY84">
        <v>1.11942E-2</v>
      </c>
      <c r="NZ84">
        <v>0.59429430000000005</v>
      </c>
      <c r="OA84">
        <v>13.953290000000001</v>
      </c>
      <c r="OB84">
        <v>2.96271E-5</v>
      </c>
      <c r="OC84">
        <v>1.002425E-2</v>
      </c>
      <c r="OD84">
        <v>0.59508870000000003</v>
      </c>
      <c r="OE84">
        <v>14.513769999999999</v>
      </c>
      <c r="OF84">
        <v>2.5844330000000001E-5</v>
      </c>
      <c r="OG84">
        <v>8.7361890000000001E-3</v>
      </c>
      <c r="OH84">
        <v>0.59583719999999996</v>
      </c>
      <c r="OI84">
        <v>15.159459999999999</v>
      </c>
      <c r="OJ84">
        <v>2.2677759999999999E-5</v>
      </c>
      <c r="OK84">
        <v>7.6463269999999996E-3</v>
      </c>
    </row>
    <row r="85" spans="1:401" x14ac:dyDescent="0.35">
      <c r="A85">
        <v>88</v>
      </c>
      <c r="B85" t="s">
        <v>4</v>
      </c>
      <c r="C85" t="s">
        <v>24</v>
      </c>
      <c r="D85" t="s">
        <v>90</v>
      </c>
      <c r="E85">
        <v>885.43790000000001</v>
      </c>
      <c r="F85">
        <v>0.817913</v>
      </c>
      <c r="G85">
        <v>14.38996</v>
      </c>
      <c r="H85" s="1">
        <v>2.9338949999999999E-29</v>
      </c>
      <c r="I85" s="1">
        <v>8.8151020000000001E-27</v>
      </c>
      <c r="J85">
        <v>0.81784080000000003</v>
      </c>
      <c r="K85">
        <v>14.414680000000001</v>
      </c>
      <c r="L85" s="1">
        <v>2.4943010000000001E-15</v>
      </c>
      <c r="M85" s="1">
        <v>7.532305E-13</v>
      </c>
      <c r="N85">
        <v>0.81774820000000004</v>
      </c>
      <c r="O85">
        <v>14.407970000000001</v>
      </c>
      <c r="P85" s="1">
        <v>3.191526E-4</v>
      </c>
      <c r="Q85" s="1">
        <v>6.747032E-2</v>
      </c>
      <c r="R85">
        <v>0.81762699999999999</v>
      </c>
      <c r="S85">
        <v>14.541980000000001</v>
      </c>
      <c r="T85">
        <v>3.0129320000000002</v>
      </c>
      <c r="U85">
        <v>761.15309999999999</v>
      </c>
      <c r="V85">
        <v>0.81765719999999997</v>
      </c>
      <c r="W85">
        <v>14.918810000000001</v>
      </c>
      <c r="X85">
        <v>72.260859999999994</v>
      </c>
      <c r="Y85">
        <v>20310.78</v>
      </c>
      <c r="Z85">
        <v>0.81768160000000001</v>
      </c>
      <c r="AA85">
        <v>15.184340000000001</v>
      </c>
      <c r="AB85">
        <v>141.3604</v>
      </c>
      <c r="AC85">
        <v>42500.5</v>
      </c>
      <c r="AD85">
        <v>0.81768850000000004</v>
      </c>
      <c r="AE85">
        <v>15.33958</v>
      </c>
      <c r="AF85">
        <v>65.495710000000003</v>
      </c>
      <c r="AG85">
        <v>20593.72</v>
      </c>
      <c r="AH85">
        <v>0.81769409999999998</v>
      </c>
      <c r="AI85">
        <v>15.41249</v>
      </c>
      <c r="AJ85">
        <v>12.667289999999999</v>
      </c>
      <c r="AK85">
        <v>4096.9380000000001</v>
      </c>
      <c r="AL85">
        <v>0.81768169999999996</v>
      </c>
      <c r="AM85">
        <v>15.2469</v>
      </c>
      <c r="AN85">
        <v>1.5213300000000001</v>
      </c>
      <c r="AO85">
        <v>498.14949999999999</v>
      </c>
      <c r="AP85">
        <v>0.81768249999999998</v>
      </c>
      <c r="AQ85">
        <v>15.17859</v>
      </c>
      <c r="AR85">
        <v>0.19151399999999999</v>
      </c>
      <c r="AS85">
        <v>61.509749999999997</v>
      </c>
      <c r="AT85">
        <v>0.81725409999999998</v>
      </c>
      <c r="AU85">
        <v>15.176769999999999</v>
      </c>
      <c r="AV85">
        <v>6.7035600000000001E-2</v>
      </c>
      <c r="AW85">
        <v>20.48535</v>
      </c>
      <c r="AX85">
        <v>0.81671380000000005</v>
      </c>
      <c r="AY85">
        <v>15.19261</v>
      </c>
      <c r="AZ85" s="1">
        <v>5.170342E-2</v>
      </c>
      <c r="BA85">
        <v>15.584300000000001</v>
      </c>
      <c r="BB85">
        <v>0.81612240000000003</v>
      </c>
      <c r="BC85">
        <v>15.381550000000001</v>
      </c>
      <c r="BD85" s="1">
        <v>4.5841119999999999E-2</v>
      </c>
      <c r="BE85">
        <v>13.799300000000001</v>
      </c>
      <c r="BF85">
        <v>0.81550849999999997</v>
      </c>
      <c r="BG85">
        <v>15.46401</v>
      </c>
      <c r="BH85" s="1">
        <v>4.1863329999999997E-2</v>
      </c>
      <c r="BI85">
        <v>12.59665</v>
      </c>
      <c r="BJ85">
        <v>0.81498709999999996</v>
      </c>
      <c r="BK85">
        <v>15.60328</v>
      </c>
      <c r="BL85" s="1">
        <v>3.9129259999999999E-2</v>
      </c>
      <c r="BM85">
        <v>11.771039999999999</v>
      </c>
      <c r="BN85">
        <v>0.81444550000000004</v>
      </c>
      <c r="BO85">
        <v>15.69477</v>
      </c>
      <c r="BP85" s="1">
        <v>3.6805320000000002E-2</v>
      </c>
      <c r="BQ85" s="1">
        <v>11.077769999999999</v>
      </c>
      <c r="BR85">
        <v>0.8139033</v>
      </c>
      <c r="BS85">
        <v>15.619540000000001</v>
      </c>
      <c r="BT85" s="1">
        <v>3.4415040000000001E-2</v>
      </c>
      <c r="BU85" s="1">
        <v>10.36553</v>
      </c>
      <c r="BV85">
        <v>0.81323020000000001</v>
      </c>
      <c r="BW85">
        <v>15.45942</v>
      </c>
      <c r="BX85" s="1">
        <v>3.1950970000000002E-2</v>
      </c>
      <c r="BY85" s="1">
        <v>9.6315340000000003</v>
      </c>
      <c r="BZ85">
        <v>0.81235550000000001</v>
      </c>
      <c r="CA85">
        <v>14.942130000000001</v>
      </c>
      <c r="CB85" s="1">
        <v>2.9549860000000001E-2</v>
      </c>
      <c r="CC85" s="1">
        <v>8.9166810000000005</v>
      </c>
      <c r="CD85">
        <v>0.81113109999999999</v>
      </c>
      <c r="CE85">
        <v>14.599959999999999</v>
      </c>
      <c r="CF85" s="1">
        <v>2.726433E-2</v>
      </c>
      <c r="CG85" s="1">
        <v>8.2391249999999996</v>
      </c>
      <c r="CH85">
        <v>0.80973729999999999</v>
      </c>
      <c r="CI85">
        <v>14.19467</v>
      </c>
      <c r="CJ85" s="1">
        <v>2.5226660000000001E-2</v>
      </c>
      <c r="CK85" s="1">
        <v>7.6319379999999999</v>
      </c>
      <c r="CL85">
        <v>0.80809370000000003</v>
      </c>
      <c r="CM85">
        <v>13.97688</v>
      </c>
      <c r="CN85" s="1">
        <v>2.470808E-2</v>
      </c>
      <c r="CO85" s="1">
        <v>7.4626299999999999</v>
      </c>
      <c r="CP85">
        <v>0.806284</v>
      </c>
      <c r="CQ85">
        <v>13.882250000000001</v>
      </c>
      <c r="CR85" s="1">
        <v>2.6631800000000001E-2</v>
      </c>
      <c r="CS85" s="1">
        <v>8.0409889999999997</v>
      </c>
      <c r="CT85">
        <v>0.80439320000000003</v>
      </c>
      <c r="CU85">
        <v>13.796390000000001</v>
      </c>
      <c r="CV85" s="1">
        <v>2.8762139999999999E-2</v>
      </c>
      <c r="CW85" s="1">
        <v>8.7204660000000001</v>
      </c>
      <c r="CX85">
        <v>0.80251159999999999</v>
      </c>
      <c r="CY85">
        <v>13.57756</v>
      </c>
      <c r="CZ85" s="1">
        <v>2.9053579999999999E-2</v>
      </c>
      <c r="DA85" s="1">
        <v>8.8550830000000005</v>
      </c>
      <c r="DB85">
        <v>0.80076939999999996</v>
      </c>
      <c r="DC85">
        <v>13.594849999999999</v>
      </c>
      <c r="DD85" s="1">
        <v>2.7715119999999999E-2</v>
      </c>
      <c r="DE85" s="1">
        <v>8.4844279999999994</v>
      </c>
      <c r="DF85">
        <v>0.79913540000000005</v>
      </c>
      <c r="DG85">
        <v>13.222340000000001</v>
      </c>
      <c r="DH85" s="1">
        <v>2.5513359999999999E-2</v>
      </c>
      <c r="DI85" s="1">
        <v>7.8384530000000003</v>
      </c>
      <c r="DJ85">
        <v>0.79718699999999998</v>
      </c>
      <c r="DK85">
        <v>13.128270000000001</v>
      </c>
      <c r="DL85" s="1">
        <v>2.3131800000000001E-2</v>
      </c>
      <c r="DM85" s="1">
        <v>7.129626</v>
      </c>
      <c r="DN85">
        <v>0.79500320000000002</v>
      </c>
      <c r="DO85">
        <v>13.05227</v>
      </c>
      <c r="DP85" s="1">
        <v>2.0801409999999999E-2</v>
      </c>
      <c r="DQ85" s="1">
        <v>6.4317690000000001</v>
      </c>
      <c r="DR85">
        <v>0.7926434</v>
      </c>
      <c r="DS85">
        <v>12.92723</v>
      </c>
      <c r="DT85" s="1">
        <v>1.8606339999999999E-2</v>
      </c>
      <c r="DU85" s="1">
        <v>5.7725080000000002</v>
      </c>
      <c r="DV85">
        <v>0.79032809999999998</v>
      </c>
      <c r="DW85">
        <v>12.77483</v>
      </c>
      <c r="DX85" s="1">
        <v>1.656813E-2</v>
      </c>
      <c r="DY85" s="1">
        <v>5.1569050000000001</v>
      </c>
      <c r="DZ85">
        <v>0.78776869999999999</v>
      </c>
      <c r="EA85">
        <v>12.666</v>
      </c>
      <c r="EB85" s="1">
        <v>1.472438E-2</v>
      </c>
      <c r="EC85" s="1">
        <v>4.5977350000000001</v>
      </c>
      <c r="ED85">
        <v>0.78527250000000004</v>
      </c>
      <c r="EE85">
        <v>12.71696</v>
      </c>
      <c r="EF85" s="1">
        <v>1.3130670000000001E-2</v>
      </c>
      <c r="EG85" s="1">
        <v>4.1117429999999997</v>
      </c>
      <c r="EH85">
        <v>0.78264650000000002</v>
      </c>
      <c r="EI85">
        <v>13.10941</v>
      </c>
      <c r="EJ85" s="1">
        <v>1.1701990000000001E-2</v>
      </c>
      <c r="EK85" s="1">
        <v>3.6760440000000001</v>
      </c>
      <c r="EL85">
        <v>0.78083820000000004</v>
      </c>
      <c r="EM85">
        <v>13.31737</v>
      </c>
      <c r="EN85" s="1">
        <v>1.038128E-2</v>
      </c>
      <c r="EO85" s="1">
        <v>3.2699370000000001</v>
      </c>
      <c r="EP85">
        <v>0.77894909999999995</v>
      </c>
      <c r="EQ85">
        <v>13.803699999999999</v>
      </c>
      <c r="ER85" s="1">
        <v>9.1773010000000006E-3</v>
      </c>
      <c r="ES85" s="1">
        <v>2.8973689999999999</v>
      </c>
      <c r="ET85">
        <v>0.77602649999999995</v>
      </c>
      <c r="EU85">
        <v>14.3744</v>
      </c>
      <c r="EV85" s="1">
        <v>8.1028990000000002E-3</v>
      </c>
      <c r="EW85" s="1">
        <v>2.5648719999999998</v>
      </c>
      <c r="EX85">
        <v>0.77283469999999999</v>
      </c>
      <c r="EY85">
        <v>14.56086</v>
      </c>
      <c r="EZ85" s="1">
        <v>7.1550939999999999E-3</v>
      </c>
      <c r="FA85" s="1">
        <v>2.2715969999999999</v>
      </c>
      <c r="FB85">
        <v>0.76932279999999997</v>
      </c>
      <c r="FC85">
        <v>14.636100000000001</v>
      </c>
      <c r="FD85" s="1">
        <v>6.3067419999999997E-3</v>
      </c>
      <c r="FE85" s="1">
        <v>2.0090050000000002</v>
      </c>
      <c r="FF85">
        <v>0.76587459999999996</v>
      </c>
      <c r="FG85">
        <v>14.795909999999999</v>
      </c>
      <c r="FH85" s="1">
        <v>5.5471180000000002E-3</v>
      </c>
      <c r="FI85" s="1">
        <v>1.772513</v>
      </c>
      <c r="FJ85">
        <v>0.76249279999999997</v>
      </c>
      <c r="FK85">
        <v>15.02547</v>
      </c>
      <c r="FL85" s="1">
        <v>4.8799050000000004E-3</v>
      </c>
      <c r="FM85" s="1">
        <v>1.563474</v>
      </c>
      <c r="FN85">
        <v>0.75890139999999995</v>
      </c>
      <c r="FO85">
        <v>15.475250000000001</v>
      </c>
      <c r="FP85" s="1">
        <v>4.2975330000000001E-3</v>
      </c>
      <c r="FQ85" s="1">
        <v>1.3809089999999999</v>
      </c>
      <c r="FR85">
        <v>0.75611899999999999</v>
      </c>
      <c r="FS85">
        <v>15.750719999999999</v>
      </c>
      <c r="FT85" s="1">
        <v>3.782512E-3</v>
      </c>
      <c r="FU85" s="1">
        <v>1.2184429999999999</v>
      </c>
      <c r="FV85">
        <v>0.75346749999999996</v>
      </c>
      <c r="FW85">
        <v>15.987740000000001</v>
      </c>
      <c r="FX85" s="1">
        <v>3.3188879999999999E-3</v>
      </c>
      <c r="FY85" s="1">
        <v>1.071396</v>
      </c>
      <c r="FZ85">
        <v>0.74870230000000004</v>
      </c>
      <c r="GA85">
        <v>16.227029999999999</v>
      </c>
      <c r="GB85" s="1">
        <v>2.9049119999999999E-3</v>
      </c>
      <c r="GC85" s="1">
        <v>0.93999949999999999</v>
      </c>
      <c r="GD85">
        <v>0.74398229999999999</v>
      </c>
      <c r="GE85">
        <v>15.959300000000001</v>
      </c>
      <c r="GF85" s="1">
        <v>2.5321219999999999E-3</v>
      </c>
      <c r="GG85" s="1">
        <v>0.82154530000000003</v>
      </c>
      <c r="GH85">
        <v>0.74014089999999999</v>
      </c>
      <c r="GI85">
        <v>15.640700000000001</v>
      </c>
      <c r="GJ85" s="1">
        <v>2.1839680000000001E-3</v>
      </c>
      <c r="GK85" s="1">
        <v>0.71015159999999999</v>
      </c>
      <c r="GL85">
        <v>0.73712940000000005</v>
      </c>
      <c r="GM85">
        <v>15.43619</v>
      </c>
      <c r="GN85" s="1">
        <v>1.8206120000000001E-3</v>
      </c>
      <c r="GO85" s="1">
        <v>0.5934971</v>
      </c>
      <c r="GP85">
        <v>0.73479130000000004</v>
      </c>
      <c r="GQ85">
        <v>15.409280000000001</v>
      </c>
      <c r="GR85" s="1">
        <v>1.4300649999999999E-3</v>
      </c>
      <c r="GS85" s="1">
        <v>0.467256</v>
      </c>
      <c r="GT85">
        <v>0.73292270000000004</v>
      </c>
      <c r="GU85">
        <v>15.53389</v>
      </c>
      <c r="GV85" s="1">
        <v>1.061275E-3</v>
      </c>
      <c r="GW85" s="1">
        <v>0.3470567</v>
      </c>
      <c r="GX85">
        <v>0.73142839999999998</v>
      </c>
      <c r="GY85">
        <v>15.8352</v>
      </c>
      <c r="GZ85" s="1">
        <v>7.7124419999999999E-4</v>
      </c>
      <c r="HA85" s="1">
        <v>0.25186059999999999</v>
      </c>
      <c r="HB85">
        <v>0.73021579999999997</v>
      </c>
      <c r="HC85">
        <v>15.74929</v>
      </c>
      <c r="HD85" s="1">
        <v>5.7515840000000001E-4</v>
      </c>
      <c r="HE85" s="1">
        <v>0.1871061</v>
      </c>
      <c r="HF85">
        <v>0.72931409999999997</v>
      </c>
      <c r="HG85">
        <v>15.4392</v>
      </c>
      <c r="HH85" s="1">
        <v>4.5333519999999998E-4</v>
      </c>
      <c r="HI85" s="1">
        <v>0.14674880000000001</v>
      </c>
      <c r="HJ85">
        <v>0.72865460000000004</v>
      </c>
      <c r="HK85">
        <v>14.859819999999999</v>
      </c>
      <c r="HL85" s="1">
        <v>3.7894440000000001E-4</v>
      </c>
      <c r="HM85" s="1">
        <v>0.1220411</v>
      </c>
      <c r="HN85">
        <v>0.72820839999999998</v>
      </c>
      <c r="HO85">
        <v>14.3202</v>
      </c>
      <c r="HP85" s="1">
        <v>3.303572E-4</v>
      </c>
      <c r="HQ85" s="1">
        <v>0.1059349</v>
      </c>
      <c r="HR85">
        <v>0.72792970000000001</v>
      </c>
      <c r="HS85">
        <v>13.80348</v>
      </c>
      <c r="HT85" s="1">
        <v>2.9208190000000001E-4</v>
      </c>
      <c r="HU85" s="1">
        <v>9.3361E-2</v>
      </c>
      <c r="HV85">
        <v>0.7277884</v>
      </c>
      <c r="HW85">
        <v>13.397080000000001</v>
      </c>
      <c r="HX85" s="1">
        <v>2.560943E-4</v>
      </c>
      <c r="HY85" s="1">
        <v>8.1622180000000003E-2</v>
      </c>
      <c r="HZ85">
        <v>0.72768929999999998</v>
      </c>
      <c r="IA85">
        <v>13.311780000000001</v>
      </c>
      <c r="IB85" s="1">
        <v>2.2293510000000001E-4</v>
      </c>
      <c r="IC85" s="1">
        <v>7.0810330000000005E-2</v>
      </c>
      <c r="ID85">
        <v>0.72764300000000004</v>
      </c>
      <c r="IE85">
        <v>13.526490000000001</v>
      </c>
      <c r="IF85">
        <v>1.9597460000000001E-4</v>
      </c>
      <c r="IG85" s="1">
        <v>6.1971230000000002E-2</v>
      </c>
      <c r="IH85">
        <v>0.72763560000000005</v>
      </c>
      <c r="II85">
        <v>13.56293</v>
      </c>
      <c r="IJ85">
        <v>1.759865E-4</v>
      </c>
      <c r="IK85" s="1">
        <v>5.5388399999999997E-2</v>
      </c>
      <c r="IL85">
        <v>0.72775279999999998</v>
      </c>
      <c r="IM85">
        <v>13.585000000000001</v>
      </c>
      <c r="IN85">
        <v>1.614528E-4</v>
      </c>
      <c r="IO85" s="1">
        <v>5.0596299999999997E-2</v>
      </c>
      <c r="IP85">
        <v>0.72789959999999998</v>
      </c>
      <c r="IQ85">
        <v>13.223420000000001</v>
      </c>
      <c r="IR85">
        <v>1.5048350000000001E-4</v>
      </c>
      <c r="IS85" s="1">
        <v>4.6985590000000001E-2</v>
      </c>
      <c r="IT85">
        <v>0.72811130000000002</v>
      </c>
      <c r="IU85">
        <v>13.00155</v>
      </c>
      <c r="IV85">
        <v>1.4142359999999999E-4</v>
      </c>
      <c r="IW85" s="1">
        <v>4.4019009999999997E-2</v>
      </c>
      <c r="IX85">
        <v>0.72836599999999996</v>
      </c>
      <c r="IY85">
        <v>12.843030000000001</v>
      </c>
      <c r="IZ85">
        <v>1.3260670000000001E-4</v>
      </c>
      <c r="JA85" s="1">
        <v>4.1172210000000001E-2</v>
      </c>
      <c r="JB85">
        <v>0.72865769999999996</v>
      </c>
      <c r="JC85">
        <v>12.72212</v>
      </c>
      <c r="JD85">
        <v>1.232359E-4</v>
      </c>
      <c r="JE85">
        <v>3.8181039999999999E-2</v>
      </c>
      <c r="JF85">
        <v>0.72899130000000001</v>
      </c>
      <c r="JG85">
        <v>13.128159999999999</v>
      </c>
      <c r="JH85">
        <v>1.139614E-4</v>
      </c>
      <c r="JI85">
        <v>3.5232439999999997E-2</v>
      </c>
      <c r="JJ85">
        <v>0.72930059999999997</v>
      </c>
      <c r="JK85">
        <v>13.456110000000001</v>
      </c>
      <c r="JL85">
        <v>1.0580789999999999E-4</v>
      </c>
      <c r="JM85">
        <v>3.263742E-2</v>
      </c>
      <c r="JN85">
        <v>0.72958719999999999</v>
      </c>
      <c r="JO85">
        <v>13.843209999999999</v>
      </c>
      <c r="JP85">
        <v>9.9101680000000006E-5</v>
      </c>
      <c r="JQ85">
        <v>3.05081E-2</v>
      </c>
      <c r="JR85">
        <v>0.72982279999999999</v>
      </c>
      <c r="JS85">
        <v>14.290570000000001</v>
      </c>
      <c r="JT85">
        <v>9.3617700000000003E-5</v>
      </c>
      <c r="JU85">
        <v>2.8770199999999999E-2</v>
      </c>
      <c r="JV85">
        <v>0.73000569999999998</v>
      </c>
      <c r="JW85">
        <v>14.23143</v>
      </c>
      <c r="JX85">
        <v>8.9003859999999994E-5</v>
      </c>
      <c r="JY85">
        <v>2.7314060000000001E-2</v>
      </c>
      <c r="JZ85">
        <v>0.73013620000000001</v>
      </c>
      <c r="KA85">
        <v>13.942489999999999</v>
      </c>
      <c r="KB85">
        <v>8.5181399999999997E-5</v>
      </c>
      <c r="KC85">
        <v>2.6104180000000001E-2</v>
      </c>
      <c r="KD85">
        <v>0.73020390000000002</v>
      </c>
      <c r="KE85">
        <v>13.75667</v>
      </c>
      <c r="KF85">
        <v>8.2453279999999997E-5</v>
      </c>
      <c r="KG85">
        <v>2.5236600000000001E-2</v>
      </c>
      <c r="KH85">
        <v>0.73025580000000001</v>
      </c>
      <c r="KI85">
        <v>13.740830000000001</v>
      </c>
      <c r="KJ85">
        <v>8.0953520000000005E-5</v>
      </c>
      <c r="KK85">
        <v>2.475188E-2</v>
      </c>
      <c r="KL85">
        <v>0.73025890000000004</v>
      </c>
      <c r="KM85">
        <v>14.25004</v>
      </c>
      <c r="KN85">
        <v>7.9994639999999998E-5</v>
      </c>
      <c r="KO85">
        <v>2.4447E-2</v>
      </c>
      <c r="KP85">
        <v>0.73025859999999998</v>
      </c>
      <c r="KQ85">
        <v>14.67465</v>
      </c>
      <c r="KR85">
        <v>7.8728989999999997E-5</v>
      </c>
      <c r="KS85">
        <v>2.4063620000000001E-2</v>
      </c>
      <c r="KT85">
        <v>0.73020090000000004</v>
      </c>
      <c r="KU85">
        <v>15.18805</v>
      </c>
      <c r="KV85">
        <v>7.6845159999999998E-5</v>
      </c>
      <c r="KW85">
        <v>2.3493980000000001E-2</v>
      </c>
      <c r="KX85">
        <v>0.72998430000000003</v>
      </c>
      <c r="KY85">
        <v>15.623200000000001</v>
      </c>
      <c r="KZ85">
        <v>7.4413350000000005E-5</v>
      </c>
      <c r="LA85">
        <v>2.2760280000000001E-2</v>
      </c>
      <c r="LB85">
        <v>0.72965650000000004</v>
      </c>
      <c r="LC85">
        <v>15.540050000000001</v>
      </c>
      <c r="LD85">
        <v>7.168806E-5</v>
      </c>
      <c r="LE85">
        <v>2.1938579999999999E-2</v>
      </c>
      <c r="LF85">
        <v>0.72921170000000002</v>
      </c>
      <c r="LG85">
        <v>15.29434</v>
      </c>
      <c r="LH85">
        <v>6.9158059999999995E-5</v>
      </c>
      <c r="LI85">
        <v>2.1169279999999999E-2</v>
      </c>
      <c r="LJ85">
        <v>0.72866710000000001</v>
      </c>
      <c r="LK85">
        <v>15.04011</v>
      </c>
      <c r="LL85">
        <v>6.7661600000000003E-5</v>
      </c>
      <c r="LM85">
        <v>2.070723E-2</v>
      </c>
      <c r="LN85">
        <v>0.72807339999999998</v>
      </c>
      <c r="LO85">
        <v>15.008850000000001</v>
      </c>
      <c r="LP85">
        <v>6.7577890000000002E-5</v>
      </c>
      <c r="LQ85">
        <v>2.0681669999999999E-2</v>
      </c>
      <c r="LR85">
        <v>0.72745190000000004</v>
      </c>
      <c r="LS85">
        <v>15.55397</v>
      </c>
      <c r="LT85">
        <v>6.8060189999999995E-5</v>
      </c>
      <c r="LU85">
        <v>2.0846369999999999E-2</v>
      </c>
      <c r="LV85">
        <v>0.72683509999999996</v>
      </c>
      <c r="LW85">
        <v>16.012129999999999</v>
      </c>
      <c r="LX85">
        <v>6.801957E-5</v>
      </c>
      <c r="LY85">
        <v>2.0861459999999998E-2</v>
      </c>
      <c r="LZ85">
        <v>0.72626749999999995</v>
      </c>
      <c r="MA85">
        <v>16.452069999999999</v>
      </c>
      <c r="MB85">
        <v>6.7043309999999996E-5</v>
      </c>
      <c r="MC85">
        <v>2.0590609999999999E-2</v>
      </c>
      <c r="MD85">
        <v>0.72578830000000005</v>
      </c>
      <c r="ME85">
        <v>16.67764</v>
      </c>
      <c r="MF85">
        <v>6.5294699999999997E-5</v>
      </c>
      <c r="MG85">
        <v>2.0074970000000001E-2</v>
      </c>
      <c r="MH85">
        <v>0.72546730000000004</v>
      </c>
      <c r="MI85">
        <v>16.34834</v>
      </c>
      <c r="MJ85">
        <v>6.3085989999999998E-5</v>
      </c>
      <c r="MK85">
        <v>1.9411359999999999E-2</v>
      </c>
      <c r="ML85">
        <v>0.72519869999999997</v>
      </c>
      <c r="MM85">
        <v>15.825469999999999</v>
      </c>
      <c r="MN85">
        <v>6.052731E-5</v>
      </c>
      <c r="MO85">
        <v>1.8637669999999999E-2</v>
      </c>
      <c r="MP85">
        <v>0.72501910000000003</v>
      </c>
      <c r="MQ85">
        <v>15.40743</v>
      </c>
      <c r="MR85">
        <v>5.7260499999999998E-5</v>
      </c>
      <c r="MS85">
        <v>1.7651210000000001E-2</v>
      </c>
      <c r="MT85">
        <v>0.72493949999999996</v>
      </c>
      <c r="MU85">
        <v>15.25896</v>
      </c>
      <c r="MV85">
        <v>5.3092859999999998E-5</v>
      </c>
      <c r="MW85">
        <v>1.6382089999999998E-2</v>
      </c>
      <c r="MX85">
        <v>0.72488490000000005</v>
      </c>
      <c r="MY85">
        <v>15.53905</v>
      </c>
      <c r="MZ85">
        <v>4.8611310000000001E-5</v>
      </c>
      <c r="NA85">
        <v>1.5006190000000001E-2</v>
      </c>
      <c r="NB85">
        <v>0.72488209999999997</v>
      </c>
      <c r="NC85">
        <v>15.403890000000001</v>
      </c>
      <c r="ND85">
        <v>4.465366E-5</v>
      </c>
      <c r="NE85">
        <v>1.3777279999999999E-2</v>
      </c>
      <c r="NF85">
        <v>0.72502429999999995</v>
      </c>
      <c r="NG85">
        <v>15.685370000000001</v>
      </c>
      <c r="NH85">
        <v>4.1565959999999999E-5</v>
      </c>
      <c r="NI85">
        <v>1.281332E-2</v>
      </c>
      <c r="NJ85">
        <v>0.72530919999999999</v>
      </c>
      <c r="NK85">
        <v>15.491300000000001</v>
      </c>
      <c r="NL85">
        <v>3.9243840000000001E-5</v>
      </c>
      <c r="NM85">
        <v>1.2085449999999999E-2</v>
      </c>
      <c r="NN85">
        <v>0.72579280000000002</v>
      </c>
      <c r="NO85">
        <v>14.91259</v>
      </c>
      <c r="NP85">
        <v>3.7432170000000002E-5</v>
      </c>
      <c r="NQ85">
        <v>1.1515829999999999E-2</v>
      </c>
      <c r="NR85">
        <v>0.72645340000000003</v>
      </c>
      <c r="NS85">
        <v>14.331009999999999</v>
      </c>
      <c r="NT85">
        <v>3.5725459999999999E-5</v>
      </c>
      <c r="NU85">
        <v>1.0983400000000001E-2</v>
      </c>
      <c r="NV85">
        <v>0.72723470000000001</v>
      </c>
      <c r="NW85">
        <v>13.946199999999999</v>
      </c>
      <c r="NX85">
        <v>3.3387460000000002E-5</v>
      </c>
      <c r="NY85">
        <v>1.026793E-2</v>
      </c>
      <c r="NZ85">
        <v>0.72811769999999998</v>
      </c>
      <c r="OA85">
        <v>13.973000000000001</v>
      </c>
      <c r="OB85">
        <v>2.9998899999999998E-5</v>
      </c>
      <c r="OC85">
        <v>9.2305470000000004E-3</v>
      </c>
      <c r="OD85">
        <v>0.72904440000000004</v>
      </c>
      <c r="OE85">
        <v>14.59639</v>
      </c>
      <c r="OF85">
        <v>2.6202980000000002E-5</v>
      </c>
      <c r="OG85">
        <v>8.0576559999999998E-3</v>
      </c>
      <c r="OH85">
        <v>0.72997800000000002</v>
      </c>
      <c r="OI85">
        <v>15.24743</v>
      </c>
      <c r="OJ85">
        <v>2.2951639999999998E-5</v>
      </c>
      <c r="OK85">
        <v>7.0428009999999996E-3</v>
      </c>
    </row>
    <row r="86" spans="1:401" x14ac:dyDescent="0.35">
      <c r="A86">
        <v>89</v>
      </c>
      <c r="B86" t="s">
        <v>4</v>
      </c>
      <c r="C86" t="s">
        <v>24</v>
      </c>
      <c r="D86" t="s">
        <v>91</v>
      </c>
      <c r="E86">
        <v>653.28700000000003</v>
      </c>
      <c r="F86">
        <v>1.056605</v>
      </c>
      <c r="G86">
        <v>14.411619999999999</v>
      </c>
      <c r="H86" s="1">
        <v>2.4402200000000001E-30</v>
      </c>
      <c r="I86" s="1">
        <v>4.7938050000000003E-28</v>
      </c>
      <c r="J86">
        <v>1.055663</v>
      </c>
      <c r="K86">
        <v>14.47723</v>
      </c>
      <c r="L86" s="1">
        <v>3.791366E-16</v>
      </c>
      <c r="M86" s="1">
        <v>7.4838150000000005E-14</v>
      </c>
      <c r="N86">
        <v>1.0546660000000001</v>
      </c>
      <c r="O86">
        <v>14.46048</v>
      </c>
      <c r="P86" s="1">
        <v>1.1275140000000001E-4</v>
      </c>
      <c r="Q86" s="1">
        <v>1.614788E-2</v>
      </c>
      <c r="R86">
        <v>1.0536570000000001</v>
      </c>
      <c r="S86">
        <v>14.57938</v>
      </c>
      <c r="T86">
        <v>2.076905</v>
      </c>
      <c r="U86">
        <v>355.01429999999999</v>
      </c>
      <c r="V86">
        <v>1.0528329999999999</v>
      </c>
      <c r="W86">
        <v>14.93604</v>
      </c>
      <c r="X86">
        <v>62.952109999999998</v>
      </c>
      <c r="Y86">
        <v>11694.73</v>
      </c>
      <c r="Z86">
        <v>1.052081</v>
      </c>
      <c r="AA86">
        <v>15.17459</v>
      </c>
      <c r="AB86">
        <v>142.01830000000001</v>
      </c>
      <c r="AC86">
        <v>27788.26</v>
      </c>
      <c r="AD86">
        <v>1.0512729999999999</v>
      </c>
      <c r="AE86">
        <v>15.314769999999999</v>
      </c>
      <c r="AF86">
        <v>72.377899999999997</v>
      </c>
      <c r="AG86">
        <v>14641.84</v>
      </c>
      <c r="AH86">
        <v>1.0504849999999999</v>
      </c>
      <c r="AI86">
        <v>15.39852</v>
      </c>
      <c r="AJ86">
        <v>14.85961</v>
      </c>
      <c r="AK86">
        <v>3072.0369999999998</v>
      </c>
      <c r="AL86">
        <v>1.0495699999999999</v>
      </c>
      <c r="AM86">
        <v>15.265560000000001</v>
      </c>
      <c r="AN86">
        <v>1.835763</v>
      </c>
      <c r="AO86">
        <v>383.32209999999998</v>
      </c>
      <c r="AP86">
        <v>1.0485800000000001</v>
      </c>
      <c r="AQ86">
        <v>15.24423</v>
      </c>
      <c r="AR86">
        <v>0.22243250000000001</v>
      </c>
      <c r="AS86">
        <v>45.902079999999998</v>
      </c>
      <c r="AT86">
        <v>1.0470740000000001</v>
      </c>
      <c r="AU86">
        <v>15.24755</v>
      </c>
      <c r="AV86">
        <v>7.0024000000000003E-2</v>
      </c>
      <c r="AW86">
        <v>13.909649999999999</v>
      </c>
      <c r="AX86">
        <v>1.045501</v>
      </c>
      <c r="AY86">
        <v>15.24987</v>
      </c>
      <c r="AZ86" s="1">
        <v>5.2347640000000001E-2</v>
      </c>
      <c r="BA86">
        <v>10.271380000000001</v>
      </c>
      <c r="BB86">
        <v>1.0438860000000001</v>
      </c>
      <c r="BC86">
        <v>15.417339999999999</v>
      </c>
      <c r="BD86" s="1">
        <v>4.622863E-2</v>
      </c>
      <c r="BE86">
        <v>9.0588139999999999</v>
      </c>
      <c r="BF86">
        <v>1.0421739999999999</v>
      </c>
      <c r="BG86">
        <v>15.45809</v>
      </c>
      <c r="BH86" s="1">
        <v>4.2129920000000001E-2</v>
      </c>
      <c r="BI86">
        <v>8.2520799999999994</v>
      </c>
      <c r="BJ86">
        <v>1.040575</v>
      </c>
      <c r="BK86">
        <v>15.584059999999999</v>
      </c>
      <c r="BL86" s="1">
        <v>3.9323289999999997E-2</v>
      </c>
      <c r="BM86" s="1">
        <v>7.701003</v>
      </c>
      <c r="BN86">
        <v>1.0388919999999999</v>
      </c>
      <c r="BO86">
        <v>15.6815</v>
      </c>
      <c r="BP86" s="1">
        <v>3.6991530000000002E-2</v>
      </c>
      <c r="BQ86" s="1">
        <v>7.2475300000000002</v>
      </c>
      <c r="BR86">
        <v>1.0372490000000001</v>
      </c>
      <c r="BS86">
        <v>15.63696</v>
      </c>
      <c r="BT86" s="1">
        <v>3.4610960000000003E-2</v>
      </c>
      <c r="BU86" s="1">
        <v>6.7849279999999998</v>
      </c>
      <c r="BV86">
        <v>1.035407</v>
      </c>
      <c r="BW86">
        <v>15.52144</v>
      </c>
      <c r="BX86" s="1">
        <v>3.2148040000000003E-2</v>
      </c>
      <c r="BY86" s="1">
        <v>6.3065629999999997</v>
      </c>
      <c r="BZ86">
        <v>1.033188</v>
      </c>
      <c r="CA86">
        <v>15.001519999999999</v>
      </c>
      <c r="CB86" s="1">
        <v>2.973779E-2</v>
      </c>
      <c r="CC86" s="1">
        <v>5.8390319999999996</v>
      </c>
      <c r="CD86">
        <v>1.030284</v>
      </c>
      <c r="CE86">
        <v>14.66375</v>
      </c>
      <c r="CF86" s="1">
        <v>2.7443430000000001E-2</v>
      </c>
      <c r="CG86" s="1">
        <v>5.395664</v>
      </c>
      <c r="CH86">
        <v>1.0269159999999999</v>
      </c>
      <c r="CI86">
        <v>14.225580000000001</v>
      </c>
      <c r="CJ86" s="1">
        <v>2.5363719999999999E-2</v>
      </c>
      <c r="CK86" s="1">
        <v>4.9925259999999998</v>
      </c>
      <c r="CL86">
        <v>1.0228740000000001</v>
      </c>
      <c r="CM86">
        <v>13.98502</v>
      </c>
      <c r="CN86" s="1">
        <v>2.4656170000000002E-2</v>
      </c>
      <c r="CO86" s="1">
        <v>4.849437</v>
      </c>
      <c r="CP86">
        <v>1.0182850000000001</v>
      </c>
      <c r="CQ86">
        <v>13.881779999999999</v>
      </c>
      <c r="CR86" s="1">
        <v>2.642835E-2</v>
      </c>
      <c r="CS86" s="1">
        <v>5.1973370000000001</v>
      </c>
      <c r="CT86">
        <v>1.01345</v>
      </c>
      <c r="CU86">
        <v>13.80203</v>
      </c>
      <c r="CV86" s="1">
        <v>2.8641469999999999E-2</v>
      </c>
      <c r="CW86" s="1">
        <v>5.650239</v>
      </c>
      <c r="CX86">
        <v>1.008456</v>
      </c>
      <c r="CY86">
        <v>13.59803</v>
      </c>
      <c r="CZ86" s="1">
        <v>2.9099509999999999E-2</v>
      </c>
      <c r="DA86" s="1">
        <v>5.7636380000000003</v>
      </c>
      <c r="DB86">
        <v>1.0032019999999999</v>
      </c>
      <c r="DC86">
        <v>13.65869</v>
      </c>
      <c r="DD86" s="1">
        <v>2.78622E-2</v>
      </c>
      <c r="DE86" s="1">
        <v>5.5379319999999996</v>
      </c>
      <c r="DF86">
        <v>0.99782470000000001</v>
      </c>
      <c r="DG86">
        <v>13.27003</v>
      </c>
      <c r="DH86" s="1">
        <v>2.5703520000000001E-2</v>
      </c>
      <c r="DI86" s="1">
        <v>5.1236740000000003</v>
      </c>
      <c r="DJ86">
        <v>0.99284079999999997</v>
      </c>
      <c r="DK86">
        <v>13.184469999999999</v>
      </c>
      <c r="DL86" s="1">
        <v>2.3327770000000001E-2</v>
      </c>
      <c r="DM86" s="1">
        <v>4.6638130000000002</v>
      </c>
      <c r="DN86">
        <v>0.98769839999999998</v>
      </c>
      <c r="DO86">
        <v>13.08695</v>
      </c>
      <c r="DP86" s="1">
        <v>2.0988139999999999E-2</v>
      </c>
      <c r="DQ86" s="1">
        <v>4.2103510000000002</v>
      </c>
      <c r="DR86">
        <v>0.98227900000000001</v>
      </c>
      <c r="DS86">
        <v>12.93807</v>
      </c>
      <c r="DT86" s="1">
        <v>1.8782170000000001E-2</v>
      </c>
      <c r="DU86" s="1">
        <v>3.781301</v>
      </c>
      <c r="DV86">
        <v>0.97690860000000002</v>
      </c>
      <c r="DW86">
        <v>12.77008</v>
      </c>
      <c r="DX86" s="1">
        <v>1.6730829999999999E-2</v>
      </c>
      <c r="DY86" s="1">
        <v>3.379518</v>
      </c>
      <c r="DZ86">
        <v>0.97135669999999996</v>
      </c>
      <c r="EA86">
        <v>12.65959</v>
      </c>
      <c r="EB86" s="1">
        <v>1.486881E-2</v>
      </c>
      <c r="EC86" s="1">
        <v>3.013163</v>
      </c>
      <c r="ED86">
        <v>0.96588249999999998</v>
      </c>
      <c r="EE86">
        <v>12.731070000000001</v>
      </c>
      <c r="EF86" s="1">
        <v>1.3256469999999999E-2</v>
      </c>
      <c r="EG86" s="1">
        <v>2.693784</v>
      </c>
      <c r="EH86">
        <v>0.96017750000000002</v>
      </c>
      <c r="EI86">
        <v>13.17586</v>
      </c>
      <c r="EJ86" s="1">
        <v>1.181843E-2</v>
      </c>
      <c r="EK86" s="1">
        <v>2.4085809999999999</v>
      </c>
      <c r="EL86">
        <v>0.95423930000000001</v>
      </c>
      <c r="EM86">
        <v>13.373010000000001</v>
      </c>
      <c r="EN86" s="1">
        <v>1.048895E-2</v>
      </c>
      <c r="EO86" s="1">
        <v>2.1442239999999999</v>
      </c>
      <c r="EP86">
        <v>0.94865920000000004</v>
      </c>
      <c r="EQ86">
        <v>13.858980000000001</v>
      </c>
      <c r="ER86" s="1">
        <v>9.2755249999999997E-3</v>
      </c>
      <c r="ES86" s="1">
        <v>1.9015089999999999</v>
      </c>
      <c r="ET86">
        <v>0.94337360000000003</v>
      </c>
      <c r="EU86">
        <v>14.426310000000001</v>
      </c>
      <c r="EV86" s="1">
        <v>8.1897870000000005E-3</v>
      </c>
      <c r="EW86" s="1">
        <v>1.6861520000000001</v>
      </c>
      <c r="EX86">
        <v>0.93764389999999997</v>
      </c>
      <c r="EY86">
        <v>14.56579</v>
      </c>
      <c r="EZ86" s="1">
        <v>7.2324019999999998E-3</v>
      </c>
      <c r="FA86" s="1">
        <v>1.4961009999999999</v>
      </c>
      <c r="FB86">
        <v>0.93147829999999998</v>
      </c>
      <c r="FC86">
        <v>14.60538</v>
      </c>
      <c r="FD86" s="1">
        <v>6.376484E-3</v>
      </c>
      <c r="FE86" s="1">
        <v>1.32585</v>
      </c>
      <c r="FF86">
        <v>0.925759</v>
      </c>
      <c r="FG86">
        <v>14.76914</v>
      </c>
      <c r="FH86" s="1">
        <v>5.6098529999999997E-3</v>
      </c>
      <c r="FI86" s="1">
        <v>1.1718029999999999</v>
      </c>
      <c r="FJ86">
        <v>0.92022479999999995</v>
      </c>
      <c r="FK86">
        <v>15.02496</v>
      </c>
      <c r="FL86" s="1">
        <v>4.9347990000000001E-3</v>
      </c>
      <c r="FM86" s="1">
        <v>1.0349930000000001</v>
      </c>
      <c r="FN86">
        <v>0.91463139999999998</v>
      </c>
      <c r="FO86">
        <v>15.536350000000001</v>
      </c>
      <c r="FP86" s="1">
        <v>4.3459010000000001E-3</v>
      </c>
      <c r="FQ86" s="1">
        <v>0.91522740000000002</v>
      </c>
      <c r="FR86">
        <v>0.90889050000000005</v>
      </c>
      <c r="FS86">
        <v>15.82288</v>
      </c>
      <c r="FT86" s="1">
        <v>3.826089E-3</v>
      </c>
      <c r="FU86" s="1">
        <v>0.80920579999999998</v>
      </c>
      <c r="FV86">
        <v>0.90348550000000005</v>
      </c>
      <c r="FW86">
        <v>16.05341</v>
      </c>
      <c r="FX86" s="1">
        <v>3.358701E-3</v>
      </c>
      <c r="FY86" s="1">
        <v>0.71328849999999999</v>
      </c>
      <c r="FZ86">
        <v>0.90015979999999995</v>
      </c>
      <c r="GA86">
        <v>16.29616</v>
      </c>
      <c r="GB86" s="1">
        <v>2.9399349999999999E-3</v>
      </c>
      <c r="GC86" s="1">
        <v>0.62628450000000002</v>
      </c>
      <c r="GD86">
        <v>0.8970051</v>
      </c>
      <c r="GE86">
        <v>15.993309999999999</v>
      </c>
      <c r="GF86" s="1">
        <v>2.5640350000000001E-3</v>
      </c>
      <c r="GG86" s="1">
        <v>0.54774270000000003</v>
      </c>
      <c r="GH86">
        <v>0.89436700000000002</v>
      </c>
      <c r="GI86">
        <v>15.653090000000001</v>
      </c>
      <c r="GJ86" s="1">
        <v>2.2152209999999999E-3</v>
      </c>
      <c r="GK86" s="1">
        <v>0.4742362</v>
      </c>
      <c r="GL86">
        <v>0.89234139999999995</v>
      </c>
      <c r="GM86">
        <v>15.438319999999999</v>
      </c>
      <c r="GN86" s="1">
        <v>1.854744E-3</v>
      </c>
      <c r="GO86" s="1">
        <v>0.39787319999999998</v>
      </c>
      <c r="GP86">
        <v>0.89068290000000006</v>
      </c>
      <c r="GQ86">
        <v>15.40781</v>
      </c>
      <c r="GR86" s="1">
        <v>1.4656350000000001E-3</v>
      </c>
      <c r="GS86" s="1">
        <v>0.31493460000000001</v>
      </c>
      <c r="GT86">
        <v>0.88938039999999996</v>
      </c>
      <c r="GU86">
        <v>15.5504</v>
      </c>
      <c r="GV86" s="1">
        <v>1.092347E-3</v>
      </c>
      <c r="GW86" s="1">
        <v>0.23485210000000001</v>
      </c>
      <c r="GX86">
        <v>0.88830180000000003</v>
      </c>
      <c r="GY86">
        <v>15.9008</v>
      </c>
      <c r="GZ86" s="1">
        <v>7.9394899999999996E-4</v>
      </c>
      <c r="HA86" s="1">
        <v>0.1704977</v>
      </c>
      <c r="HB86">
        <v>0.88742849999999995</v>
      </c>
      <c r="HC86">
        <v>15.815899999999999</v>
      </c>
      <c r="HD86" s="1">
        <v>5.8981959999999999E-4</v>
      </c>
      <c r="HE86" s="1">
        <v>0.1262559</v>
      </c>
      <c r="HF86">
        <v>0.88673849999999999</v>
      </c>
      <c r="HG86">
        <v>15.50229</v>
      </c>
      <c r="HH86" s="1">
        <v>4.623125E-4</v>
      </c>
      <c r="HI86" s="1">
        <v>9.8549429999999993E-2</v>
      </c>
      <c r="HJ86">
        <v>0.88630889999999996</v>
      </c>
      <c r="HK86">
        <v>14.899100000000001</v>
      </c>
      <c r="HL86" s="1">
        <v>3.8455249999999998E-4</v>
      </c>
      <c r="HM86" s="1">
        <v>8.1601110000000004E-2</v>
      </c>
      <c r="HN86">
        <v>0.88593880000000003</v>
      </c>
      <c r="HO86">
        <v>14.354889999999999</v>
      </c>
      <c r="HP86" s="1">
        <v>3.3427750000000002E-4</v>
      </c>
      <c r="HQ86" s="1">
        <v>7.0648950000000002E-2</v>
      </c>
      <c r="HR86">
        <v>0.88576379999999999</v>
      </c>
      <c r="HS86">
        <v>13.82713</v>
      </c>
      <c r="HT86" s="1">
        <v>2.9549950000000002E-4</v>
      </c>
      <c r="HU86" s="1">
        <v>6.2249180000000001E-2</v>
      </c>
      <c r="HV86">
        <v>0.88569980000000004</v>
      </c>
      <c r="HW86">
        <v>13.40631</v>
      </c>
      <c r="HX86" s="1">
        <v>2.5938280000000001E-4</v>
      </c>
      <c r="HY86" s="1">
        <v>5.4476660000000003E-2</v>
      </c>
      <c r="HZ86">
        <v>0.88561659999999998</v>
      </c>
      <c r="IA86">
        <v>13.32741</v>
      </c>
      <c r="IB86" s="1">
        <v>2.2581869999999999E-4</v>
      </c>
      <c r="IC86" s="1">
        <v>4.7267150000000001E-2</v>
      </c>
      <c r="ID86">
        <v>0.88564370000000003</v>
      </c>
      <c r="IE86">
        <v>13.57339</v>
      </c>
      <c r="IF86">
        <v>1.9821199999999999E-4</v>
      </c>
      <c r="IG86" s="1">
        <v>4.1314169999999997E-2</v>
      </c>
      <c r="IH86">
        <v>0.88564869999999996</v>
      </c>
      <c r="II86">
        <v>13.619149999999999</v>
      </c>
      <c r="IJ86">
        <v>1.7762170000000001E-4</v>
      </c>
      <c r="IK86" s="1">
        <v>3.6856979999999998E-2</v>
      </c>
      <c r="IL86">
        <v>0.88572499999999998</v>
      </c>
      <c r="IM86">
        <v>13.646000000000001</v>
      </c>
      <c r="IN86">
        <v>1.6265799999999999E-4</v>
      </c>
      <c r="IO86" s="1">
        <v>3.3614779999999997E-2</v>
      </c>
      <c r="IP86">
        <v>0.88582970000000005</v>
      </c>
      <c r="IQ86">
        <v>13.241540000000001</v>
      </c>
      <c r="IR86">
        <v>1.5142310000000001E-4</v>
      </c>
      <c r="IS86" s="1">
        <v>3.1182399999999999E-2</v>
      </c>
      <c r="IT86">
        <v>0.88596200000000003</v>
      </c>
      <c r="IU86">
        <v>12.99884</v>
      </c>
      <c r="IV86">
        <v>1.422498E-4</v>
      </c>
      <c r="IW86" s="1">
        <v>2.920236E-2</v>
      </c>
      <c r="IX86">
        <v>0.88616159999999999</v>
      </c>
      <c r="IY86">
        <v>12.843500000000001</v>
      </c>
      <c r="IZ86">
        <v>1.3345739999999999E-4</v>
      </c>
      <c r="JA86">
        <v>2.7327299999999999E-2</v>
      </c>
      <c r="JB86">
        <v>0.88640589999999997</v>
      </c>
      <c r="JC86">
        <v>12.725149999999999</v>
      </c>
      <c r="JD86">
        <v>1.2412440000000001E-4</v>
      </c>
      <c r="JE86">
        <v>2.5359929999999999E-2</v>
      </c>
      <c r="JF86">
        <v>0.88664810000000005</v>
      </c>
      <c r="JG86">
        <v>13.16971</v>
      </c>
      <c r="JH86">
        <v>1.147909E-4</v>
      </c>
      <c r="JI86">
        <v>2.3403790000000001E-2</v>
      </c>
      <c r="JJ86">
        <v>0.88687170000000004</v>
      </c>
      <c r="JK86">
        <v>13.488849999999999</v>
      </c>
      <c r="JL86">
        <v>1.065082E-4</v>
      </c>
      <c r="JM86">
        <v>2.1667260000000001E-2</v>
      </c>
      <c r="JN86">
        <v>0.88710679999999997</v>
      </c>
      <c r="JO86">
        <v>13.86774</v>
      </c>
      <c r="JP86">
        <v>9.9668949999999994E-5</v>
      </c>
      <c r="JQ86">
        <v>2.0237720000000001E-2</v>
      </c>
      <c r="JR86">
        <v>0.88727529999999999</v>
      </c>
      <c r="JS86">
        <v>14.337429999999999</v>
      </c>
      <c r="JT86">
        <v>9.4087100000000003E-5</v>
      </c>
      <c r="JU86">
        <v>1.9072769999999999E-2</v>
      </c>
      <c r="JV86">
        <v>0.88738790000000001</v>
      </c>
      <c r="JW86">
        <v>14.257580000000001</v>
      </c>
      <c r="JX86">
        <v>8.9400669999999997E-5</v>
      </c>
      <c r="JY86">
        <v>1.809821E-2</v>
      </c>
      <c r="JZ86">
        <v>0.88751910000000001</v>
      </c>
      <c r="KA86">
        <v>13.935510000000001</v>
      </c>
      <c r="KB86">
        <v>8.5498689999999994E-5</v>
      </c>
      <c r="KC86">
        <v>1.72859E-2</v>
      </c>
      <c r="KD86">
        <v>0.88756919999999995</v>
      </c>
      <c r="KE86">
        <v>13.74568</v>
      </c>
      <c r="KF86">
        <v>8.2653850000000001E-5</v>
      </c>
      <c r="KG86">
        <v>1.6692479999999999E-2</v>
      </c>
      <c r="KH86">
        <v>0.88757399999999997</v>
      </c>
      <c r="KI86">
        <v>13.73564</v>
      </c>
      <c r="KJ86">
        <v>8.1058150000000006E-5</v>
      </c>
      <c r="KK86">
        <v>1.635503E-2</v>
      </c>
      <c r="KL86">
        <v>0.88761100000000004</v>
      </c>
      <c r="KM86">
        <v>14.30165</v>
      </c>
      <c r="KN86">
        <v>8.0085509999999998E-5</v>
      </c>
      <c r="KO86">
        <v>1.615057E-2</v>
      </c>
      <c r="KP86">
        <v>0.88761970000000001</v>
      </c>
      <c r="KQ86">
        <v>14.7416</v>
      </c>
      <c r="KR86">
        <v>7.8866489999999994E-5</v>
      </c>
      <c r="KS86">
        <v>1.5905430000000002E-2</v>
      </c>
      <c r="KT86">
        <v>0.887513</v>
      </c>
      <c r="KU86">
        <v>15.25461</v>
      </c>
      <c r="KV86">
        <v>7.7038970000000003E-5</v>
      </c>
      <c r="KW86">
        <v>1.553993E-2</v>
      </c>
      <c r="KX86">
        <v>0.88737129999999997</v>
      </c>
      <c r="KY86">
        <v>15.679080000000001</v>
      </c>
      <c r="KZ86">
        <v>7.4647710000000001E-5</v>
      </c>
      <c r="LA86">
        <v>1.506242E-2</v>
      </c>
      <c r="LB86">
        <v>0.88707789999999997</v>
      </c>
      <c r="LC86">
        <v>15.55518</v>
      </c>
      <c r="LD86">
        <v>7.193507E-5</v>
      </c>
      <c r="LE86">
        <v>1.452265E-2</v>
      </c>
      <c r="LF86">
        <v>0.88672399999999996</v>
      </c>
      <c r="LG86">
        <v>15.28903</v>
      </c>
      <c r="LH86">
        <v>6.9358779999999996E-5</v>
      </c>
      <c r="LI86">
        <v>1.400741E-2</v>
      </c>
      <c r="LJ86">
        <v>0.88631170000000004</v>
      </c>
      <c r="LK86">
        <v>15.034409999999999</v>
      </c>
      <c r="LL86">
        <v>6.7737249999999996E-5</v>
      </c>
      <c r="LM86">
        <v>1.368046E-2</v>
      </c>
      <c r="LN86">
        <v>0.88586259999999994</v>
      </c>
      <c r="LO86">
        <v>15.00956</v>
      </c>
      <c r="LP86">
        <v>6.7542670000000004E-5</v>
      </c>
      <c r="LQ86">
        <v>1.3643570000000001E-2</v>
      </c>
      <c r="LR86">
        <v>0.88538680000000003</v>
      </c>
      <c r="LS86">
        <v>15.60938</v>
      </c>
      <c r="LT86">
        <v>6.8019980000000001E-5</v>
      </c>
      <c r="LU86">
        <v>1.3750419999999999E-2</v>
      </c>
      <c r="LV86">
        <v>0.88499749999999999</v>
      </c>
      <c r="LW86">
        <v>16.079339999999998</v>
      </c>
      <c r="LX86">
        <v>6.805445E-5</v>
      </c>
      <c r="LY86">
        <v>1.377277E-2</v>
      </c>
      <c r="LZ86">
        <v>0.88460300000000003</v>
      </c>
      <c r="MA86">
        <v>16.52571</v>
      </c>
      <c r="MB86">
        <v>6.7161899999999998E-5</v>
      </c>
      <c r="MC86">
        <v>1.3608779999999999E-2</v>
      </c>
      <c r="MD86">
        <v>0.88431709999999997</v>
      </c>
      <c r="ME86">
        <v>16.747229999999998</v>
      </c>
      <c r="MF86">
        <v>6.5473070000000006E-5</v>
      </c>
      <c r="MG86">
        <v>1.3279259999999999E-2</v>
      </c>
      <c r="MH86">
        <v>0.88408249999999999</v>
      </c>
      <c r="MI86">
        <v>16.385090000000002</v>
      </c>
      <c r="MJ86">
        <v>6.3296650000000003E-5</v>
      </c>
      <c r="MK86">
        <v>1.284735E-2</v>
      </c>
      <c r="ML86">
        <v>0.88396520000000001</v>
      </c>
      <c r="MM86">
        <v>15.83243</v>
      </c>
      <c r="MN86">
        <v>6.0778179999999999E-5</v>
      </c>
      <c r="MO86">
        <v>1.234362E-2</v>
      </c>
      <c r="MP86">
        <v>0.88385190000000002</v>
      </c>
      <c r="MQ86">
        <v>15.4086</v>
      </c>
      <c r="MR86">
        <v>5.7593180000000001E-5</v>
      </c>
      <c r="MS86">
        <v>1.1706879999999999E-2</v>
      </c>
      <c r="MT86">
        <v>0.88383230000000002</v>
      </c>
      <c r="MU86">
        <v>15.26426</v>
      </c>
      <c r="MV86">
        <v>5.3496779999999998E-5</v>
      </c>
      <c r="MW86">
        <v>1.088253E-2</v>
      </c>
      <c r="MX86">
        <v>0.8837277</v>
      </c>
      <c r="MY86">
        <v>15.586639999999999</v>
      </c>
      <c r="MZ86">
        <v>4.900826E-5</v>
      </c>
      <c r="NA86">
        <v>9.974007E-3</v>
      </c>
      <c r="NB86">
        <v>0.88375539999999997</v>
      </c>
      <c r="NC86">
        <v>15.436019999999999</v>
      </c>
      <c r="ND86">
        <v>4.4982560000000003E-5</v>
      </c>
      <c r="NE86">
        <v>9.1511409999999998E-3</v>
      </c>
      <c r="NF86">
        <v>0.88385670000000005</v>
      </c>
      <c r="NG86">
        <v>15.766909999999999</v>
      </c>
      <c r="NH86">
        <v>4.1814770000000003E-5</v>
      </c>
      <c r="NI86">
        <v>8.5008789999999994E-3</v>
      </c>
      <c r="NJ86">
        <v>0.88411839999999997</v>
      </c>
      <c r="NK86">
        <v>15.57762</v>
      </c>
      <c r="NL86">
        <v>3.9432950000000003E-5</v>
      </c>
      <c r="NM86">
        <v>8.0098760000000008E-3</v>
      </c>
      <c r="NN86">
        <v>0.88444109999999998</v>
      </c>
      <c r="NO86">
        <v>14.96602</v>
      </c>
      <c r="NP86">
        <v>3.758665E-5</v>
      </c>
      <c r="NQ86">
        <v>7.6278090000000002E-3</v>
      </c>
      <c r="NR86">
        <v>0.88494070000000002</v>
      </c>
      <c r="NS86">
        <v>14.355219999999999</v>
      </c>
      <c r="NT86">
        <v>3.5894710000000001E-5</v>
      </c>
      <c r="NU86">
        <v>7.2788769999999996E-3</v>
      </c>
      <c r="NV86">
        <v>0.88548210000000005</v>
      </c>
      <c r="NW86">
        <v>13.94908</v>
      </c>
      <c r="NX86">
        <v>3.3642700000000002E-5</v>
      </c>
      <c r="NY86">
        <v>6.8216819999999999E-3</v>
      </c>
      <c r="NZ86">
        <v>0.88612820000000003</v>
      </c>
      <c r="OA86">
        <v>13.983280000000001</v>
      </c>
      <c r="OB86">
        <v>3.03397E-5</v>
      </c>
      <c r="OC86">
        <v>6.1527930000000002E-3</v>
      </c>
      <c r="OD86">
        <v>0.88675970000000004</v>
      </c>
      <c r="OE86">
        <v>14.66043</v>
      </c>
      <c r="OF86">
        <v>2.653991E-5</v>
      </c>
      <c r="OG86">
        <v>5.3786709999999998E-3</v>
      </c>
      <c r="OH86">
        <v>0.88746009999999997</v>
      </c>
      <c r="OI86">
        <v>15.318429999999999</v>
      </c>
      <c r="OJ86">
        <v>2.321345E-5</v>
      </c>
      <c r="OK86">
        <v>4.6955260000000002E-3</v>
      </c>
    </row>
    <row r="87" spans="1:401" x14ac:dyDescent="0.35">
      <c r="A87">
        <v>90</v>
      </c>
      <c r="B87" t="s">
        <v>4</v>
      </c>
      <c r="C87" t="s">
        <v>24</v>
      </c>
      <c r="D87" t="s">
        <v>92</v>
      </c>
      <c r="E87">
        <v>891.50340000000006</v>
      </c>
      <c r="F87">
        <v>1.0249239999999999</v>
      </c>
      <c r="G87">
        <v>14.43018</v>
      </c>
      <c r="H87" s="1">
        <v>5.1221699999999998E-31</v>
      </c>
      <c r="I87" s="1">
        <v>1.378564E-28</v>
      </c>
      <c r="J87">
        <v>1.025347</v>
      </c>
      <c r="K87">
        <v>14.539059999999999</v>
      </c>
      <c r="L87" s="1">
        <v>8.541365E-17</v>
      </c>
      <c r="M87" s="1">
        <v>2.309636E-14</v>
      </c>
      <c r="N87">
        <v>1.025822</v>
      </c>
      <c r="O87">
        <v>14.513529999999999</v>
      </c>
      <c r="P87" s="1">
        <v>4.4989289999999999E-5</v>
      </c>
      <c r="Q87" s="1">
        <v>7.7417079999999999E-3</v>
      </c>
      <c r="R87">
        <v>1.0262640000000001</v>
      </c>
      <c r="S87">
        <v>14.61824</v>
      </c>
      <c r="T87">
        <v>1.5616270000000001</v>
      </c>
      <c r="U87">
        <v>343.0745</v>
      </c>
      <c r="V87">
        <v>1.027012</v>
      </c>
      <c r="W87">
        <v>14.95538</v>
      </c>
      <c r="X87">
        <v>56.579329999999999</v>
      </c>
      <c r="Y87">
        <v>14011.21</v>
      </c>
      <c r="Z87">
        <v>1.0277780000000001</v>
      </c>
      <c r="AA87">
        <v>15.16743</v>
      </c>
      <c r="AB87">
        <v>142.0686</v>
      </c>
      <c r="AC87">
        <v>37910.14</v>
      </c>
      <c r="AD87">
        <v>1.028535</v>
      </c>
      <c r="AE87">
        <v>15.29013</v>
      </c>
      <c r="AF87">
        <v>77.397890000000004</v>
      </c>
      <c r="AG87">
        <v>21679.439999999999</v>
      </c>
      <c r="AH87">
        <v>1.0292650000000001</v>
      </c>
      <c r="AI87">
        <v>15.38331</v>
      </c>
      <c r="AJ87">
        <v>16.592179999999999</v>
      </c>
      <c r="AK87">
        <v>4795.7169999999996</v>
      </c>
      <c r="AL87">
        <v>1.0298970000000001</v>
      </c>
      <c r="AM87">
        <v>15.281280000000001</v>
      </c>
      <c r="AN87">
        <v>2.0942319999999999</v>
      </c>
      <c r="AO87">
        <v>614.65309999999999</v>
      </c>
      <c r="AP87">
        <v>1.0306059999999999</v>
      </c>
      <c r="AQ87">
        <v>15.30866</v>
      </c>
      <c r="AR87">
        <v>0.24827969999999999</v>
      </c>
      <c r="AS87">
        <v>71.905739999999994</v>
      </c>
      <c r="AT87">
        <v>1.030826</v>
      </c>
      <c r="AU87">
        <v>15.31861</v>
      </c>
      <c r="AV87">
        <v>7.248019E-2</v>
      </c>
      <c r="AW87">
        <v>19.888110000000001</v>
      </c>
      <c r="AX87">
        <v>1.0308349999999999</v>
      </c>
      <c r="AY87">
        <v>15.30902</v>
      </c>
      <c r="AZ87" s="1">
        <v>5.2833209999999999E-2</v>
      </c>
      <c r="BA87">
        <v>14.2126</v>
      </c>
      <c r="BB87">
        <v>1.0307090000000001</v>
      </c>
      <c r="BC87">
        <v>15.45542</v>
      </c>
      <c r="BD87" s="1">
        <v>4.6509010000000003E-2</v>
      </c>
      <c r="BE87">
        <v>12.482089999999999</v>
      </c>
      <c r="BF87">
        <v>1.030591</v>
      </c>
      <c r="BG87">
        <v>15.455410000000001</v>
      </c>
      <c r="BH87" s="1">
        <v>4.2323279999999998E-2</v>
      </c>
      <c r="BI87">
        <v>11.349270000000001</v>
      </c>
      <c r="BJ87">
        <v>1.030141</v>
      </c>
      <c r="BK87">
        <v>15.56495</v>
      </c>
      <c r="BL87" s="1">
        <v>3.9461499999999997E-2</v>
      </c>
      <c r="BM87" s="1">
        <v>10.577120000000001</v>
      </c>
      <c r="BN87">
        <v>1.02965</v>
      </c>
      <c r="BO87">
        <v>15.66737</v>
      </c>
      <c r="BP87" s="1">
        <v>3.7122170000000003E-2</v>
      </c>
      <c r="BQ87">
        <v>9.9537429999999993</v>
      </c>
      <c r="BR87">
        <v>1.029172</v>
      </c>
      <c r="BS87">
        <v>15.651350000000001</v>
      </c>
      <c r="BT87" s="1">
        <v>3.4748260000000003E-2</v>
      </c>
      <c r="BU87" s="1">
        <v>9.3231560000000009</v>
      </c>
      <c r="BV87">
        <v>1.028632</v>
      </c>
      <c r="BW87">
        <v>15.58093</v>
      </c>
      <c r="BX87" s="1">
        <v>3.2286950000000002E-2</v>
      </c>
      <c r="BY87" s="1">
        <v>8.6691690000000001</v>
      </c>
      <c r="BZ87">
        <v>1.0278069999999999</v>
      </c>
      <c r="CA87">
        <v>15.06129</v>
      </c>
      <c r="CB87" s="1">
        <v>2.9870250000000001E-2</v>
      </c>
      <c r="CC87" s="1">
        <v>8.0275449999999999</v>
      </c>
      <c r="CD87">
        <v>1.026654</v>
      </c>
      <c r="CE87">
        <v>14.72855</v>
      </c>
      <c r="CF87" s="1">
        <v>2.7569300000000001E-2</v>
      </c>
      <c r="CG87" s="1">
        <v>7.4187070000000004</v>
      </c>
      <c r="CH87">
        <v>1.0255259999999999</v>
      </c>
      <c r="CI87">
        <v>14.25881</v>
      </c>
      <c r="CJ87" s="1">
        <v>2.5463639999999999E-2</v>
      </c>
      <c r="CK87" s="1">
        <v>6.8585419999999999</v>
      </c>
      <c r="CL87">
        <v>1.0242</v>
      </c>
      <c r="CM87">
        <v>13.99389</v>
      </c>
      <c r="CN87" s="1">
        <v>2.462876E-2</v>
      </c>
      <c r="CO87" s="1">
        <v>6.6214060000000003</v>
      </c>
      <c r="CP87">
        <v>1.022713</v>
      </c>
      <c r="CQ87">
        <v>13.881320000000001</v>
      </c>
      <c r="CR87" s="1">
        <v>2.62849E-2</v>
      </c>
      <c r="CS87" s="1">
        <v>7.0561020000000001</v>
      </c>
      <c r="CT87">
        <v>1.0214719999999999</v>
      </c>
      <c r="CU87">
        <v>13.806699999999999</v>
      </c>
      <c r="CV87" s="1">
        <v>2.8547719999999999E-2</v>
      </c>
      <c r="CW87" s="1">
        <v>7.6872699999999998</v>
      </c>
      <c r="CX87">
        <v>1.0205150000000001</v>
      </c>
      <c r="CY87">
        <v>13.616849999999999</v>
      </c>
      <c r="CZ87" s="1">
        <v>2.912352E-2</v>
      </c>
      <c r="DA87" s="1">
        <v>7.8781309999999998</v>
      </c>
      <c r="DB87">
        <v>1.0194879999999999</v>
      </c>
      <c r="DC87">
        <v>13.72034</v>
      </c>
      <c r="DD87" s="1">
        <v>2.7959370000000001E-2</v>
      </c>
      <c r="DE87" s="1">
        <v>7.5918429999999999</v>
      </c>
      <c r="DF87">
        <v>1.018786</v>
      </c>
      <c r="DG87">
        <v>13.31931</v>
      </c>
      <c r="DH87" s="1">
        <v>2.583444E-2</v>
      </c>
      <c r="DI87" s="1">
        <v>7.0363660000000001</v>
      </c>
      <c r="DJ87">
        <v>1.0168699999999999</v>
      </c>
      <c r="DK87">
        <v>13.240500000000001</v>
      </c>
      <c r="DL87" s="1">
        <v>2.3462739999999999E-2</v>
      </c>
      <c r="DM87" s="1">
        <v>6.4106940000000003</v>
      </c>
      <c r="DN87">
        <v>1.013803</v>
      </c>
      <c r="DO87">
        <v>13.124079999999999</v>
      </c>
      <c r="DP87" s="1">
        <v>2.1117210000000001E-2</v>
      </c>
      <c r="DQ87" s="1">
        <v>5.7904150000000003</v>
      </c>
      <c r="DR87">
        <v>1.0105740000000001</v>
      </c>
      <c r="DS87">
        <v>12.950620000000001</v>
      </c>
      <c r="DT87" s="1">
        <v>1.8903909999999999E-2</v>
      </c>
      <c r="DU87" s="1">
        <v>5.2029430000000003</v>
      </c>
      <c r="DV87">
        <v>1.0076909999999999</v>
      </c>
      <c r="DW87">
        <v>12.76545</v>
      </c>
      <c r="DX87" s="1">
        <v>1.6843799999999999E-2</v>
      </c>
      <c r="DY87" s="1">
        <v>4.6512270000000004</v>
      </c>
      <c r="DZ87">
        <v>1.0046930000000001</v>
      </c>
      <c r="EA87">
        <v>12.652749999999999</v>
      </c>
      <c r="EB87" s="1">
        <v>1.4969629999999999E-2</v>
      </c>
      <c r="EC87" s="1">
        <v>4.146979</v>
      </c>
      <c r="ED87">
        <v>1.002067</v>
      </c>
      <c r="EE87">
        <v>12.74234</v>
      </c>
      <c r="EF87" s="1">
        <v>1.3344160000000001E-2</v>
      </c>
      <c r="EG87" s="1">
        <v>3.7056119999999999</v>
      </c>
      <c r="EH87">
        <v>0.99942089999999995</v>
      </c>
      <c r="EI87">
        <v>13.243370000000001</v>
      </c>
      <c r="EJ87" s="1">
        <v>1.189897E-2</v>
      </c>
      <c r="EK87" s="1">
        <v>3.3130959999999998</v>
      </c>
      <c r="EL87">
        <v>0.99664200000000003</v>
      </c>
      <c r="EM87">
        <v>13.43317</v>
      </c>
      <c r="EN87" s="1">
        <v>1.0563390000000001E-2</v>
      </c>
      <c r="EO87" s="1">
        <v>2.949522</v>
      </c>
      <c r="EP87">
        <v>0.99344929999999998</v>
      </c>
      <c r="EQ87">
        <v>13.916230000000001</v>
      </c>
      <c r="ER87" s="1">
        <v>9.3429389999999998E-3</v>
      </c>
      <c r="ES87" s="1">
        <v>2.6175139999999999</v>
      </c>
      <c r="ET87">
        <v>0.98658250000000003</v>
      </c>
      <c r="EU87">
        <v>14.481260000000001</v>
      </c>
      <c r="EV87" s="1">
        <v>8.2495759999999998E-3</v>
      </c>
      <c r="EW87" s="1">
        <v>2.3232740000000001</v>
      </c>
      <c r="EX87">
        <v>0.97920070000000003</v>
      </c>
      <c r="EY87">
        <v>14.576750000000001</v>
      </c>
      <c r="EZ87" s="1">
        <v>7.2854959999999998E-3</v>
      </c>
      <c r="FA87" s="1">
        <v>2.063469</v>
      </c>
      <c r="FB87">
        <v>0.97138460000000004</v>
      </c>
      <c r="FC87">
        <v>14.57483</v>
      </c>
      <c r="FD87" s="1">
        <v>6.4244870000000004E-3</v>
      </c>
      <c r="FE87" s="1">
        <v>1.830964</v>
      </c>
      <c r="FF87">
        <v>0.96428009999999997</v>
      </c>
      <c r="FG87">
        <v>14.74175</v>
      </c>
      <c r="FH87" s="1">
        <v>5.6532850000000001E-3</v>
      </c>
      <c r="FI87" s="1">
        <v>1.619696</v>
      </c>
      <c r="FJ87">
        <v>0.95752340000000002</v>
      </c>
      <c r="FK87">
        <v>15.01831</v>
      </c>
      <c r="FL87" s="1">
        <v>4.9730260000000002E-3</v>
      </c>
      <c r="FM87" s="1">
        <v>1.43133</v>
      </c>
      <c r="FN87">
        <v>0.95088309999999998</v>
      </c>
      <c r="FO87">
        <v>15.593439999999999</v>
      </c>
      <c r="FP87" s="1">
        <v>4.3796340000000003E-3</v>
      </c>
      <c r="FQ87" s="1">
        <v>1.266246</v>
      </c>
      <c r="FR87">
        <v>0.94412339999999995</v>
      </c>
      <c r="FS87">
        <v>15.89283</v>
      </c>
      <c r="FT87" s="1">
        <v>3.856342E-3</v>
      </c>
      <c r="FU87" s="1">
        <v>1.1202319999999999</v>
      </c>
      <c r="FV87">
        <v>0.93708259999999999</v>
      </c>
      <c r="FW87">
        <v>16.114180000000001</v>
      </c>
      <c r="FX87" s="1">
        <v>3.3860269999999998E-3</v>
      </c>
      <c r="FY87" s="1">
        <v>0.9883632</v>
      </c>
      <c r="FZ87">
        <v>0.92979719999999999</v>
      </c>
      <c r="GA87">
        <v>16.363399999999999</v>
      </c>
      <c r="GB87" s="1">
        <v>2.964862E-3</v>
      </c>
      <c r="GC87" s="1">
        <v>0.87298070000000005</v>
      </c>
      <c r="GD87">
        <v>0.92325710000000005</v>
      </c>
      <c r="GE87">
        <v>16.03209</v>
      </c>
      <c r="GF87" s="1">
        <v>2.586844E-3</v>
      </c>
      <c r="GG87" s="1">
        <v>0.76741619999999999</v>
      </c>
      <c r="GH87">
        <v>0.91793190000000002</v>
      </c>
      <c r="GI87">
        <v>15.667479999999999</v>
      </c>
      <c r="GJ87" s="1">
        <v>2.2375030000000001E-3</v>
      </c>
      <c r="GK87" s="1">
        <v>0.66785890000000003</v>
      </c>
      <c r="GL87">
        <v>0.91378490000000001</v>
      </c>
      <c r="GM87">
        <v>15.44178</v>
      </c>
      <c r="GN87" s="1">
        <v>1.879106E-3</v>
      </c>
      <c r="GO87" s="1">
        <v>0.56410179999999999</v>
      </c>
      <c r="GP87">
        <v>0.91053550000000005</v>
      </c>
      <c r="GQ87">
        <v>15.4054</v>
      </c>
      <c r="GR87" s="1">
        <v>1.4913579999999999E-3</v>
      </c>
      <c r="GS87" s="1">
        <v>0.4499765</v>
      </c>
      <c r="GT87">
        <v>0.9079564</v>
      </c>
      <c r="GU87">
        <v>15.558479999999999</v>
      </c>
      <c r="GV87" s="1">
        <v>1.1151970000000001E-3</v>
      </c>
      <c r="GW87" s="1">
        <v>0.33760319999999999</v>
      </c>
      <c r="GX87">
        <v>0.90591739999999998</v>
      </c>
      <c r="GY87">
        <v>15.96035</v>
      </c>
      <c r="GZ87" s="1">
        <v>8.1088039999999996E-4</v>
      </c>
      <c r="HA87" s="1">
        <v>0.24560670000000001</v>
      </c>
      <c r="HB87">
        <v>0.90427650000000004</v>
      </c>
      <c r="HC87">
        <v>15.875360000000001</v>
      </c>
      <c r="HD87" s="1">
        <v>6.0084329999999999E-4</v>
      </c>
      <c r="HE87" s="1">
        <v>0.1815079</v>
      </c>
      <c r="HF87">
        <v>0.90300619999999998</v>
      </c>
      <c r="HG87">
        <v>15.570209999999999</v>
      </c>
      <c r="HH87" s="1">
        <v>4.690812E-4</v>
      </c>
      <c r="HI87" s="1">
        <v>0.1410904</v>
      </c>
      <c r="HJ87">
        <v>0.90210749999999995</v>
      </c>
      <c r="HK87">
        <v>14.941319999999999</v>
      </c>
      <c r="HL87" s="1">
        <v>3.8876349999999999E-4</v>
      </c>
      <c r="HM87" s="1">
        <v>0.11635909999999999</v>
      </c>
      <c r="HN87">
        <v>0.90145489999999995</v>
      </c>
      <c r="HO87">
        <v>14.39288</v>
      </c>
      <c r="HP87" s="1">
        <v>3.3718590000000003E-4</v>
      </c>
      <c r="HQ87" s="1">
        <v>0.1004888</v>
      </c>
      <c r="HR87">
        <v>0.90109320000000004</v>
      </c>
      <c r="HS87">
        <v>13.85524</v>
      </c>
      <c r="HT87" s="1">
        <v>2.9799660000000001E-4</v>
      </c>
      <c r="HU87" s="1">
        <v>8.853047E-2</v>
      </c>
      <c r="HV87">
        <v>0.90087910000000004</v>
      </c>
      <c r="HW87">
        <v>13.419700000000001</v>
      </c>
      <c r="HX87" s="1">
        <v>2.6178479999999999E-4</v>
      </c>
      <c r="HY87" s="1">
        <v>7.7570680000000003E-2</v>
      </c>
      <c r="HZ87">
        <v>0.90075289999999997</v>
      </c>
      <c r="IA87">
        <v>13.338279999999999</v>
      </c>
      <c r="IB87" s="1">
        <v>2.2794730000000001E-4</v>
      </c>
      <c r="IC87" s="1">
        <v>6.7329799999999995E-2</v>
      </c>
      <c r="ID87">
        <v>0.90068619999999999</v>
      </c>
      <c r="IE87">
        <v>13.609360000000001</v>
      </c>
      <c r="IF87">
        <v>1.9987640000000001E-4</v>
      </c>
      <c r="IG87" s="1">
        <v>5.8782420000000002E-2</v>
      </c>
      <c r="IH87">
        <v>0.90070410000000001</v>
      </c>
      <c r="II87">
        <v>13.665800000000001</v>
      </c>
      <c r="IJ87">
        <v>1.788417E-4</v>
      </c>
      <c r="IK87" s="1">
        <v>5.2341220000000001E-2</v>
      </c>
      <c r="IL87">
        <v>0.9008024</v>
      </c>
      <c r="IM87">
        <v>13.704050000000001</v>
      </c>
      <c r="IN87">
        <v>1.6355410000000001E-4</v>
      </c>
      <c r="IO87" s="1">
        <v>4.7652590000000002E-2</v>
      </c>
      <c r="IP87">
        <v>0.90096670000000001</v>
      </c>
      <c r="IQ87">
        <v>13.26633</v>
      </c>
      <c r="IR87">
        <v>1.5211829999999999E-4</v>
      </c>
      <c r="IS87" s="1">
        <v>4.4148069999999998E-2</v>
      </c>
      <c r="IT87">
        <v>0.9012386</v>
      </c>
      <c r="IU87">
        <v>12.998609999999999</v>
      </c>
      <c r="IV87">
        <v>1.4285369999999999E-4</v>
      </c>
      <c r="IW87" s="1">
        <v>4.1318790000000001E-2</v>
      </c>
      <c r="IX87">
        <v>0.90153419999999995</v>
      </c>
      <c r="IY87">
        <v>12.845750000000001</v>
      </c>
      <c r="IZ87">
        <v>1.340743E-4</v>
      </c>
      <c r="JA87" s="1">
        <v>3.8676500000000003E-2</v>
      </c>
      <c r="JB87">
        <v>0.90189339999999996</v>
      </c>
      <c r="JC87">
        <v>12.725490000000001</v>
      </c>
      <c r="JD87">
        <v>1.2477079999999999E-4</v>
      </c>
      <c r="JE87">
        <v>3.5911239999999997E-2</v>
      </c>
      <c r="JF87">
        <v>0.90230259999999995</v>
      </c>
      <c r="JG87">
        <v>13.19956</v>
      </c>
      <c r="JH87">
        <v>1.154E-4</v>
      </c>
      <c r="JI87">
        <v>3.3139269999999998E-2</v>
      </c>
      <c r="JJ87">
        <v>0.90276350000000005</v>
      </c>
      <c r="JK87">
        <v>13.51404</v>
      </c>
      <c r="JL87">
        <v>1.0702529999999999E-4</v>
      </c>
      <c r="JM87">
        <v>3.0655580000000002E-2</v>
      </c>
      <c r="JN87">
        <v>0.90313540000000003</v>
      </c>
      <c r="JO87">
        <v>13.881919999999999</v>
      </c>
      <c r="JP87">
        <v>1.000884E-4</v>
      </c>
      <c r="JQ87">
        <v>2.8602900000000001E-2</v>
      </c>
      <c r="JR87">
        <v>0.90344950000000002</v>
      </c>
      <c r="JS87">
        <v>14.37575</v>
      </c>
      <c r="JT87">
        <v>9.4432690000000001E-5</v>
      </c>
      <c r="JU87">
        <v>2.6932190000000002E-2</v>
      </c>
      <c r="JV87">
        <v>0.90372280000000005</v>
      </c>
      <c r="JW87">
        <v>14.29074</v>
      </c>
      <c r="JX87">
        <v>8.9693290000000003E-5</v>
      </c>
      <c r="JY87">
        <v>2.5538580000000002E-2</v>
      </c>
      <c r="JZ87">
        <v>0.90386710000000003</v>
      </c>
      <c r="KA87">
        <v>13.931979999999999</v>
      </c>
      <c r="KB87">
        <v>8.5734220000000005E-5</v>
      </c>
      <c r="KC87">
        <v>2.437429E-2</v>
      </c>
      <c r="KD87">
        <v>0.90398290000000003</v>
      </c>
      <c r="KE87">
        <v>13.73803</v>
      </c>
      <c r="KF87">
        <v>8.2806449999999997E-5</v>
      </c>
      <c r="KG87">
        <v>2.3509309999999999E-2</v>
      </c>
      <c r="KH87">
        <v>0.90406319999999996</v>
      </c>
      <c r="KI87">
        <v>13.724500000000001</v>
      </c>
      <c r="KJ87">
        <v>8.1137669999999999E-5</v>
      </c>
      <c r="KK87">
        <v>2.3006390000000002E-2</v>
      </c>
      <c r="KL87">
        <v>0.90409510000000004</v>
      </c>
      <c r="KM87">
        <v>14.341010000000001</v>
      </c>
      <c r="KN87">
        <v>8.0150919999999993E-5</v>
      </c>
      <c r="KO87">
        <v>2.2712659999999999E-2</v>
      </c>
      <c r="KP87">
        <v>0.90410579999999996</v>
      </c>
      <c r="KQ87">
        <v>14.798389999999999</v>
      </c>
      <c r="KR87">
        <v>7.8963500000000004E-5</v>
      </c>
      <c r="KS87">
        <v>2.2379079999999999E-2</v>
      </c>
      <c r="KT87">
        <v>0.90398429999999996</v>
      </c>
      <c r="KU87">
        <v>15.310790000000001</v>
      </c>
      <c r="KV87">
        <v>7.7176959999999994E-5</v>
      </c>
      <c r="KW87">
        <v>2.18806E-2</v>
      </c>
      <c r="KX87">
        <v>0.90377399999999997</v>
      </c>
      <c r="KY87">
        <v>15.728289999999999</v>
      </c>
      <c r="KZ87">
        <v>7.4816199999999997E-5</v>
      </c>
      <c r="LA87">
        <v>2.1223349999999998E-2</v>
      </c>
      <c r="LB87">
        <v>0.90335019999999999</v>
      </c>
      <c r="LC87">
        <v>15.57713</v>
      </c>
      <c r="LD87">
        <v>7.2113989999999994E-5</v>
      </c>
      <c r="LE87">
        <v>2.0472629999999999E-2</v>
      </c>
      <c r="LF87">
        <v>0.90276610000000002</v>
      </c>
      <c r="LG87">
        <v>15.286379999999999</v>
      </c>
      <c r="LH87">
        <v>6.9508230000000002E-5</v>
      </c>
      <c r="LI87">
        <v>1.9744459999999998E-2</v>
      </c>
      <c r="LJ87">
        <v>0.90210259999999998</v>
      </c>
      <c r="LK87">
        <v>15.033149999999999</v>
      </c>
      <c r="LL87">
        <v>6.7799520000000002E-5</v>
      </c>
      <c r="LM87">
        <v>1.9261460000000001E-2</v>
      </c>
      <c r="LN87">
        <v>0.90131399999999995</v>
      </c>
      <c r="LO87">
        <v>15.00404</v>
      </c>
      <c r="LP87">
        <v>6.7520089999999997E-5</v>
      </c>
      <c r="LQ87">
        <v>1.9186689999999999E-2</v>
      </c>
      <c r="LR87">
        <v>0.90054160000000005</v>
      </c>
      <c r="LS87">
        <v>15.65141</v>
      </c>
      <c r="LT87">
        <v>6.7988109999999994E-5</v>
      </c>
      <c r="LU87">
        <v>1.934114E-2</v>
      </c>
      <c r="LV87">
        <v>0.89982189999999995</v>
      </c>
      <c r="LW87">
        <v>16.134060000000002</v>
      </c>
      <c r="LX87">
        <v>6.80744E-5</v>
      </c>
      <c r="LY87">
        <v>1.9400239999999999E-2</v>
      </c>
      <c r="LZ87">
        <v>0.89911960000000002</v>
      </c>
      <c r="MA87">
        <v>16.59196</v>
      </c>
      <c r="MB87">
        <v>6.7243720000000003E-5</v>
      </c>
      <c r="MC87">
        <v>1.9200640000000001E-2</v>
      </c>
      <c r="MD87">
        <v>0.89851219999999998</v>
      </c>
      <c r="ME87">
        <v>16.81081</v>
      </c>
      <c r="MF87">
        <v>6.5599799999999995E-5</v>
      </c>
      <c r="MG87">
        <v>1.876102E-2</v>
      </c>
      <c r="MH87">
        <v>0.8980842</v>
      </c>
      <c r="MI87">
        <v>16.430679999999999</v>
      </c>
      <c r="MJ87">
        <v>6.3448340000000003E-5</v>
      </c>
      <c r="MK87">
        <v>1.8167679999999999E-2</v>
      </c>
      <c r="ML87">
        <v>0.89774330000000002</v>
      </c>
      <c r="MM87">
        <v>15.844279999999999</v>
      </c>
      <c r="MN87">
        <v>6.0957359999999997E-5</v>
      </c>
      <c r="MO87">
        <v>1.747195E-2</v>
      </c>
      <c r="MP87">
        <v>0.8975398</v>
      </c>
      <c r="MQ87">
        <v>15.41564</v>
      </c>
      <c r="MR87">
        <v>5.7830510000000002E-5</v>
      </c>
      <c r="MS87">
        <v>1.6597569999999999E-2</v>
      </c>
      <c r="MT87">
        <v>0.89742429999999995</v>
      </c>
      <c r="MU87">
        <v>15.262420000000001</v>
      </c>
      <c r="MV87">
        <v>5.3788580000000001E-5</v>
      </c>
      <c r="MW87">
        <v>1.545711E-2</v>
      </c>
      <c r="MX87">
        <v>0.89734349999999996</v>
      </c>
      <c r="MY87">
        <v>15.63292</v>
      </c>
      <c r="MZ87">
        <v>4.9299960000000003E-5</v>
      </c>
      <c r="NA87">
        <v>1.4176859999999999E-2</v>
      </c>
      <c r="NB87">
        <v>0.89733870000000004</v>
      </c>
      <c r="NC87">
        <v>15.465579999999999</v>
      </c>
      <c r="ND87">
        <v>4.5226650000000002E-5</v>
      </c>
      <c r="NE87">
        <v>1.299985E-2</v>
      </c>
      <c r="NF87">
        <v>0.89746139999999996</v>
      </c>
      <c r="NG87">
        <v>15.83606</v>
      </c>
      <c r="NH87">
        <v>4.2000140000000001E-5</v>
      </c>
      <c r="NI87">
        <v>1.2060639999999999E-2</v>
      </c>
      <c r="NJ87">
        <v>0.89778690000000005</v>
      </c>
      <c r="NK87">
        <v>15.65985</v>
      </c>
      <c r="NL87">
        <v>3.9573629999999999E-5</v>
      </c>
      <c r="NM87">
        <v>1.13499E-2</v>
      </c>
      <c r="NN87">
        <v>0.89835010000000004</v>
      </c>
      <c r="NO87">
        <v>15.027509999999999</v>
      </c>
      <c r="NP87">
        <v>3.7700670000000001E-5</v>
      </c>
      <c r="NQ87">
        <v>1.0797660000000001E-2</v>
      </c>
      <c r="NR87">
        <v>0.89912029999999998</v>
      </c>
      <c r="NS87">
        <v>14.385120000000001</v>
      </c>
      <c r="NT87">
        <v>3.601568E-5</v>
      </c>
      <c r="NU87">
        <v>1.030317E-2</v>
      </c>
      <c r="NV87">
        <v>0.90009640000000002</v>
      </c>
      <c r="NW87">
        <v>13.956239999999999</v>
      </c>
      <c r="NX87">
        <v>3.3823379999999997E-5</v>
      </c>
      <c r="NY87">
        <v>9.6741129999999998E-3</v>
      </c>
      <c r="NZ87">
        <v>0.90114450000000001</v>
      </c>
      <c r="OA87">
        <v>13.982089999999999</v>
      </c>
      <c r="OB87">
        <v>3.0585189999999999E-5</v>
      </c>
      <c r="OC87">
        <v>8.7501300000000001E-3</v>
      </c>
      <c r="OD87">
        <v>0.90230010000000005</v>
      </c>
      <c r="OE87">
        <v>14.70983</v>
      </c>
      <c r="OF87">
        <v>2.6787909999999999E-5</v>
      </c>
      <c r="OG87">
        <v>7.656642E-3</v>
      </c>
      <c r="OH87">
        <v>0.90356559999999997</v>
      </c>
      <c r="OI87">
        <v>15.37642</v>
      </c>
      <c r="OJ87">
        <v>2.3409149999999999E-5</v>
      </c>
      <c r="OK87">
        <v>6.6721100000000002E-3</v>
      </c>
    </row>
    <row r="88" spans="1:401" x14ac:dyDescent="0.35">
      <c r="A88">
        <v>91</v>
      </c>
      <c r="B88" t="s">
        <v>4</v>
      </c>
      <c r="C88" t="s">
        <v>24</v>
      </c>
      <c r="D88" t="s">
        <v>93</v>
      </c>
      <c r="E88">
        <v>745.62009999999998</v>
      </c>
      <c r="F88">
        <v>1.0485</v>
      </c>
      <c r="G88">
        <v>14.448169999999999</v>
      </c>
      <c r="H88" s="1">
        <v>5.511501E-32</v>
      </c>
      <c r="I88" s="1">
        <v>1.282857E-29</v>
      </c>
      <c r="J88">
        <v>1.0477289999999999</v>
      </c>
      <c r="K88">
        <v>14.610060000000001</v>
      </c>
      <c r="L88" s="1">
        <v>1.303776E-17</v>
      </c>
      <c r="M88" s="1">
        <v>3.048823E-15</v>
      </c>
      <c r="N88">
        <v>1.046905</v>
      </c>
      <c r="O88">
        <v>14.57615</v>
      </c>
      <c r="P88" s="1">
        <v>1.16423E-5</v>
      </c>
      <c r="Q88" s="1">
        <v>1.8546560000000001E-3</v>
      </c>
      <c r="R88">
        <v>1.0461199999999999</v>
      </c>
      <c r="S88">
        <v>14.66506</v>
      </c>
      <c r="T88" s="1">
        <v>1.026912</v>
      </c>
      <c r="U88">
        <v>197.7166</v>
      </c>
      <c r="V88">
        <v>1.0457000000000001</v>
      </c>
      <c r="W88">
        <v>14.98033</v>
      </c>
      <c r="X88">
        <v>48.053629999999998</v>
      </c>
      <c r="Y88">
        <v>10312.09</v>
      </c>
      <c r="Z88">
        <v>1.0452870000000001</v>
      </c>
      <c r="AA88">
        <v>15.16254</v>
      </c>
      <c r="AB88">
        <v>140.7159</v>
      </c>
      <c r="AC88">
        <v>32321.22</v>
      </c>
      <c r="AD88">
        <v>1.0448839999999999</v>
      </c>
      <c r="AE88">
        <v>15.262130000000001</v>
      </c>
      <c r="AF88">
        <v>84.662940000000006</v>
      </c>
      <c r="AG88">
        <v>20346.25</v>
      </c>
      <c r="AH88">
        <v>1.0444340000000001</v>
      </c>
      <c r="AI88">
        <v>15.364459999999999</v>
      </c>
      <c r="AJ88">
        <v>19.35483</v>
      </c>
      <c r="AK88">
        <v>4790.9139999999998</v>
      </c>
      <c r="AL88">
        <v>1.0438780000000001</v>
      </c>
      <c r="AM88">
        <v>15.29522</v>
      </c>
      <c r="AN88">
        <v>2.5264340000000001</v>
      </c>
      <c r="AO88">
        <v>634.93089999999995</v>
      </c>
      <c r="AP88">
        <v>1.0431820000000001</v>
      </c>
      <c r="AQ88">
        <v>15.378830000000001</v>
      </c>
      <c r="AR88">
        <v>0.29245650000000001</v>
      </c>
      <c r="AS88">
        <v>72.870689999999996</v>
      </c>
      <c r="AT88">
        <v>1.04196</v>
      </c>
      <c r="AU88">
        <v>15.39828</v>
      </c>
      <c r="AV88">
        <v>7.6623250000000004E-2</v>
      </c>
      <c r="AW88">
        <v>18.185849999999999</v>
      </c>
      <c r="AX88">
        <v>1.0406120000000001</v>
      </c>
      <c r="AY88">
        <v>15.37706</v>
      </c>
      <c r="AZ88">
        <v>5.3579450000000001E-2</v>
      </c>
      <c r="BA88">
        <v>12.451840000000001</v>
      </c>
      <c r="BB88">
        <v>1.039196</v>
      </c>
      <c r="BC88">
        <v>15.500220000000001</v>
      </c>
      <c r="BD88" s="1">
        <v>4.6919130000000003E-2</v>
      </c>
      <c r="BE88">
        <v>10.8757</v>
      </c>
      <c r="BF88">
        <v>1.0376920000000001</v>
      </c>
      <c r="BG88">
        <v>15.45575</v>
      </c>
      <c r="BH88" s="1">
        <v>4.2606930000000001E-2</v>
      </c>
      <c r="BI88">
        <v>9.8682890000000008</v>
      </c>
      <c r="BJ88">
        <v>1.0361050000000001</v>
      </c>
      <c r="BK88">
        <v>15.54341</v>
      </c>
      <c r="BL88" s="1">
        <v>3.9660910000000001E-2</v>
      </c>
      <c r="BM88" s="1">
        <v>9.1806509999999992</v>
      </c>
      <c r="BN88">
        <v>1.0345139999999999</v>
      </c>
      <c r="BO88">
        <v>15.65086</v>
      </c>
      <c r="BP88" s="1">
        <v>3.7307630000000001E-2</v>
      </c>
      <c r="BQ88" s="1">
        <v>8.6367650000000005</v>
      </c>
      <c r="BR88">
        <v>1.0329060000000001</v>
      </c>
      <c r="BS88">
        <v>15.663539999999999</v>
      </c>
      <c r="BT88" s="1">
        <v>3.4943130000000003E-2</v>
      </c>
      <c r="BU88" s="1">
        <v>8.0923390000000008</v>
      </c>
      <c r="BV88">
        <v>1.031191</v>
      </c>
      <c r="BW88">
        <v>15.642469999999999</v>
      </c>
      <c r="BX88" s="1">
        <v>3.248508E-2</v>
      </c>
      <c r="BY88" s="1">
        <v>7.5267499999999998</v>
      </c>
      <c r="BZ88">
        <v>1.0290539999999999</v>
      </c>
      <c r="CA88">
        <v>15.12829</v>
      </c>
      <c r="CB88" s="1">
        <v>3.005973E-2</v>
      </c>
      <c r="CC88" s="1">
        <v>6.9691669999999997</v>
      </c>
      <c r="CD88">
        <v>1.026292</v>
      </c>
      <c r="CE88">
        <v>14.80011</v>
      </c>
      <c r="CF88" s="1">
        <v>2.774888E-2</v>
      </c>
      <c r="CG88" s="1">
        <v>6.4398210000000002</v>
      </c>
      <c r="CH88">
        <v>1.023291</v>
      </c>
      <c r="CI88">
        <v>14.299149999999999</v>
      </c>
      <c r="CJ88" s="1">
        <v>2.5612070000000001E-2</v>
      </c>
      <c r="CK88" s="1">
        <v>5.9535590000000003</v>
      </c>
      <c r="CL88">
        <v>1.01959</v>
      </c>
      <c r="CM88">
        <v>14.00488</v>
      </c>
      <c r="CN88" s="1">
        <v>2.4605519999999999E-2</v>
      </c>
      <c r="CO88" s="1">
        <v>5.71671</v>
      </c>
      <c r="CP88">
        <v>1.015344</v>
      </c>
      <c r="CQ88">
        <v>13.88109</v>
      </c>
      <c r="CR88" s="1">
        <v>2.608214E-2</v>
      </c>
      <c r="CS88" s="1">
        <v>6.0565340000000001</v>
      </c>
      <c r="CT88">
        <v>1.0111300000000001</v>
      </c>
      <c r="CU88">
        <v>13.81095</v>
      </c>
      <c r="CV88" s="1">
        <v>2.8400640000000001E-2</v>
      </c>
      <c r="CW88" s="1">
        <v>6.6176190000000004</v>
      </c>
      <c r="CX88">
        <v>1.006874</v>
      </c>
      <c r="CY88">
        <v>13.6358</v>
      </c>
      <c r="CZ88" s="1">
        <v>2.9144929999999999E-2</v>
      </c>
      <c r="DA88" s="1">
        <v>6.8251499999999998</v>
      </c>
      <c r="DB88">
        <v>1.002418</v>
      </c>
      <c r="DC88">
        <v>13.783189999999999</v>
      </c>
      <c r="DD88" s="1">
        <v>2.8092309999999999E-2</v>
      </c>
      <c r="DE88" s="1">
        <v>6.6080449999999997</v>
      </c>
      <c r="DF88">
        <v>0.997529</v>
      </c>
      <c r="DG88">
        <v>13.375030000000001</v>
      </c>
      <c r="DH88" s="1">
        <v>2.6019960000000002E-2</v>
      </c>
      <c r="DI88" s="1">
        <v>6.1456</v>
      </c>
      <c r="DJ88">
        <v>0.99244980000000005</v>
      </c>
      <c r="DK88">
        <v>13.29937</v>
      </c>
      <c r="DL88" s="1">
        <v>2.365569E-2</v>
      </c>
      <c r="DM88" s="1">
        <v>5.6082099999999997</v>
      </c>
      <c r="DN88">
        <v>0.98718570000000005</v>
      </c>
      <c r="DO88">
        <v>13.166919999999999</v>
      </c>
      <c r="DP88" s="1">
        <v>2.1302649999999999E-2</v>
      </c>
      <c r="DQ88" s="1">
        <v>5.0685560000000001</v>
      </c>
      <c r="DR88">
        <v>0.98160849999999999</v>
      </c>
      <c r="DS88">
        <v>12.96688</v>
      </c>
      <c r="DT88" s="1">
        <v>1.907915E-2</v>
      </c>
      <c r="DU88" s="1">
        <v>4.5567419999999998</v>
      </c>
      <c r="DV88">
        <v>0.97645519999999997</v>
      </c>
      <c r="DW88">
        <v>12.76094</v>
      </c>
      <c r="DX88" s="1">
        <v>1.7007109999999999E-2</v>
      </c>
      <c r="DY88" s="1">
        <v>4.0769869999999999</v>
      </c>
      <c r="DZ88">
        <v>0.97103220000000001</v>
      </c>
      <c r="EA88">
        <v>12.64493</v>
      </c>
      <c r="EB88" s="1">
        <v>1.5116040000000001E-2</v>
      </c>
      <c r="EC88" s="1">
        <v>3.6374019999999998</v>
      </c>
      <c r="ED88">
        <v>0.96611829999999999</v>
      </c>
      <c r="EE88">
        <v>12.75159</v>
      </c>
      <c r="EF88" s="1">
        <v>1.347166E-2</v>
      </c>
      <c r="EG88" s="1">
        <v>3.250397</v>
      </c>
      <c r="EH88">
        <v>0.96097960000000004</v>
      </c>
      <c r="EI88">
        <v>13.31728</v>
      </c>
      <c r="EJ88" s="1">
        <v>1.201581E-2</v>
      </c>
      <c r="EK88" s="1">
        <v>2.9076520000000001</v>
      </c>
      <c r="EL88">
        <v>0.95566739999999994</v>
      </c>
      <c r="EM88">
        <v>13.504899999999999</v>
      </c>
      <c r="EN88" s="1">
        <v>1.067164E-2</v>
      </c>
      <c r="EO88" s="1">
        <v>2.5904739999999999</v>
      </c>
      <c r="EP88">
        <v>0.9490826</v>
      </c>
      <c r="EQ88">
        <v>13.98387</v>
      </c>
      <c r="ER88" s="1">
        <v>9.4402770000000004E-3</v>
      </c>
      <c r="ES88" s="1">
        <v>2.3001589999999998</v>
      </c>
      <c r="ET88">
        <v>0.94213270000000005</v>
      </c>
      <c r="EU88">
        <v>14.548640000000001</v>
      </c>
      <c r="EV88" s="1">
        <v>8.336029E-3</v>
      </c>
      <c r="EW88" s="1">
        <v>2.0386120000000001</v>
      </c>
      <c r="EX88">
        <v>0.93465290000000001</v>
      </c>
      <c r="EY88">
        <v>14.594250000000001</v>
      </c>
      <c r="EZ88" s="1">
        <v>7.3620659999999996E-3</v>
      </c>
      <c r="FA88" s="1">
        <v>1.8077829999999999</v>
      </c>
      <c r="FB88">
        <v>0.92662140000000004</v>
      </c>
      <c r="FC88">
        <v>14.540979999999999</v>
      </c>
      <c r="FD88" s="1">
        <v>6.4936359999999997E-3</v>
      </c>
      <c r="FE88" s="1">
        <v>1.601944</v>
      </c>
      <c r="FF88">
        <v>0.91980890000000004</v>
      </c>
      <c r="FG88">
        <v>14.709009999999999</v>
      </c>
      <c r="FH88" s="1">
        <v>5.7161269999999997E-3</v>
      </c>
      <c r="FI88" s="1">
        <v>1.4157</v>
      </c>
      <c r="FJ88">
        <v>0.91342959999999995</v>
      </c>
      <c r="FK88">
        <v>15.01085</v>
      </c>
      <c r="FL88" s="1">
        <v>5.0284930000000002E-3</v>
      </c>
      <c r="FM88" s="1">
        <v>1.249064</v>
      </c>
      <c r="FN88">
        <v>0.90714030000000001</v>
      </c>
      <c r="FO88">
        <v>15.66333</v>
      </c>
      <c r="FP88" s="1">
        <v>4.4284980000000003E-3</v>
      </c>
      <c r="FQ88" s="1">
        <v>1.1029469999999999</v>
      </c>
      <c r="FR88">
        <v>0.90068179999999998</v>
      </c>
      <c r="FS88">
        <v>15.982519999999999</v>
      </c>
      <c r="FT88" s="1">
        <v>3.9000800000000002E-3</v>
      </c>
      <c r="FU88" s="1">
        <v>0.9741708</v>
      </c>
      <c r="FV88">
        <v>0.89404229999999996</v>
      </c>
      <c r="FW88">
        <v>16.19576</v>
      </c>
      <c r="FX88" s="1">
        <v>3.4252340000000001E-3</v>
      </c>
      <c r="FY88" s="1">
        <v>0.85809230000000003</v>
      </c>
      <c r="FZ88">
        <v>0.88103529999999997</v>
      </c>
      <c r="GA88">
        <v>16.445239999999998</v>
      </c>
      <c r="GB88" s="1">
        <v>2.9998749999999999E-3</v>
      </c>
      <c r="GC88" s="1">
        <v>0.75608359999999997</v>
      </c>
      <c r="GD88">
        <v>0.87019809999999997</v>
      </c>
      <c r="GE88">
        <v>16.077390000000001</v>
      </c>
      <c r="GF88" s="1">
        <v>2.619237E-3</v>
      </c>
      <c r="GG88" s="1">
        <v>0.66350679999999995</v>
      </c>
      <c r="GH88">
        <v>0.86140910000000004</v>
      </c>
      <c r="GI88">
        <v>15.68205</v>
      </c>
      <c r="GJ88" s="1">
        <v>2.269316E-3</v>
      </c>
      <c r="GK88" s="1">
        <v>0.57719189999999998</v>
      </c>
      <c r="GL88">
        <v>0.85453469999999998</v>
      </c>
      <c r="GM88">
        <v>15.44557</v>
      </c>
      <c r="GN88" s="1">
        <v>1.9141270000000001E-3</v>
      </c>
      <c r="GO88" s="1">
        <v>0.48868470000000003</v>
      </c>
      <c r="GP88">
        <v>0.84930810000000001</v>
      </c>
      <c r="GQ88">
        <v>15.40375</v>
      </c>
      <c r="GR88" s="1">
        <v>1.5290289999999999E-3</v>
      </c>
      <c r="GS88" s="1">
        <v>0.39164880000000002</v>
      </c>
      <c r="GT88">
        <v>0.84520090000000003</v>
      </c>
      <c r="GU88">
        <v>15.57433</v>
      </c>
      <c r="GV88" s="1">
        <v>1.149363E-3</v>
      </c>
      <c r="GW88" s="1">
        <v>0.29500860000000001</v>
      </c>
      <c r="GX88">
        <v>0.84193669999999998</v>
      </c>
      <c r="GY88">
        <v>16.028880000000001</v>
      </c>
      <c r="GZ88" s="1">
        <v>8.3661019999999996E-4</v>
      </c>
      <c r="HA88" s="1">
        <v>0.21472830000000001</v>
      </c>
      <c r="HB88">
        <v>0.83934799999999998</v>
      </c>
      <c r="HC88">
        <v>15.9473</v>
      </c>
      <c r="HD88" s="1">
        <v>6.1776799999999998E-4</v>
      </c>
      <c r="HE88" s="1">
        <v>0.15814</v>
      </c>
      <c r="HF88">
        <v>0.83732150000000005</v>
      </c>
      <c r="HG88">
        <v>15.643280000000001</v>
      </c>
      <c r="HH88" s="1">
        <v>4.7950960000000002E-4</v>
      </c>
      <c r="HI88" s="1">
        <v>0.12225270000000001</v>
      </c>
      <c r="HJ88">
        <v>0.83584689999999995</v>
      </c>
      <c r="HK88">
        <v>14.98563</v>
      </c>
      <c r="HL88" s="1">
        <v>3.9522590000000001E-4</v>
      </c>
      <c r="HM88" s="1">
        <v>0.10029920000000001</v>
      </c>
      <c r="HN88">
        <v>0.83486309999999997</v>
      </c>
      <c r="HO88">
        <v>14.431480000000001</v>
      </c>
      <c r="HP88" s="1">
        <v>3.4159810000000001E-4</v>
      </c>
      <c r="HQ88" s="1">
        <v>8.6324159999999997E-2</v>
      </c>
      <c r="HR88">
        <v>0.83423709999999995</v>
      </c>
      <c r="HS88">
        <v>13.88307</v>
      </c>
      <c r="HT88" s="1">
        <v>3.0172080000000001E-4</v>
      </c>
      <c r="HU88" s="1">
        <v>7.5996330000000001E-2</v>
      </c>
      <c r="HV88">
        <v>0.83383510000000005</v>
      </c>
      <c r="HW88">
        <v>13.431369999999999</v>
      </c>
      <c r="HX88" s="1">
        <v>2.653617E-4</v>
      </c>
      <c r="HY88" s="1">
        <v>6.6652080000000002E-2</v>
      </c>
      <c r="HZ88">
        <v>0.83361300000000005</v>
      </c>
      <c r="IA88">
        <v>13.35234</v>
      </c>
      <c r="IB88" s="1">
        <v>2.311549E-4</v>
      </c>
      <c r="IC88" s="1">
        <v>5.7875009999999998E-2</v>
      </c>
      <c r="ID88">
        <v>0.83349439999999997</v>
      </c>
      <c r="IE88">
        <v>13.65493</v>
      </c>
      <c r="IF88">
        <v>2.0240850000000001E-4</v>
      </c>
      <c r="IG88" s="1">
        <v>5.0468069999999997E-2</v>
      </c>
      <c r="IH88">
        <v>0.83347170000000004</v>
      </c>
      <c r="II88">
        <v>13.72542</v>
      </c>
      <c r="IJ88">
        <v>1.8070360000000001E-4</v>
      </c>
      <c r="IK88" s="1">
        <v>4.484962E-2</v>
      </c>
      <c r="IL88">
        <v>0.83360250000000002</v>
      </c>
      <c r="IM88">
        <v>13.77467</v>
      </c>
      <c r="IN88">
        <v>1.6491920000000001E-4</v>
      </c>
      <c r="IO88" s="1">
        <v>4.0757960000000003E-2</v>
      </c>
      <c r="IP88">
        <v>0.83385620000000005</v>
      </c>
      <c r="IQ88">
        <v>13.29406</v>
      </c>
      <c r="IR88">
        <v>1.53172E-4</v>
      </c>
      <c r="IS88" s="1">
        <v>3.7713120000000003E-2</v>
      </c>
      <c r="IT88">
        <v>0.83422929999999995</v>
      </c>
      <c r="IU88">
        <v>12.99621</v>
      </c>
      <c r="IV88">
        <v>1.437582E-4</v>
      </c>
      <c r="IW88" s="1">
        <v>3.5278219999999999E-2</v>
      </c>
      <c r="IX88">
        <v>0.83467910000000001</v>
      </c>
      <c r="IY88">
        <v>12.84543</v>
      </c>
      <c r="IZ88">
        <v>1.349872E-4</v>
      </c>
      <c r="JA88" s="1">
        <v>3.3036000000000003E-2</v>
      </c>
      <c r="JB88">
        <v>0.83525689999999997</v>
      </c>
      <c r="JC88">
        <v>12.727690000000001</v>
      </c>
      <c r="JD88">
        <v>1.2573200000000001E-4</v>
      </c>
      <c r="JE88">
        <v>3.0700600000000001E-2</v>
      </c>
      <c r="JF88">
        <v>0.83584139999999996</v>
      </c>
      <c r="JG88">
        <v>13.239520000000001</v>
      </c>
      <c r="JH88">
        <v>1.163148E-4</v>
      </c>
      <c r="JI88">
        <v>2.834006E-2</v>
      </c>
      <c r="JJ88">
        <v>0.83647830000000001</v>
      </c>
      <c r="JK88">
        <v>13.556380000000001</v>
      </c>
      <c r="JL88">
        <v>1.0780719999999999E-4</v>
      </c>
      <c r="JM88">
        <v>2.6206050000000002E-2</v>
      </c>
      <c r="JN88">
        <v>0.83708510000000003</v>
      </c>
      <c r="JO88">
        <v>13.90982</v>
      </c>
      <c r="JP88">
        <v>1.0072360000000001E-4</v>
      </c>
      <c r="JQ88">
        <v>2.4432639999999999E-2</v>
      </c>
      <c r="JR88">
        <v>0.83759550000000005</v>
      </c>
      <c r="JS88">
        <v>14.42562</v>
      </c>
      <c r="JT88">
        <v>9.4955469999999994E-5</v>
      </c>
      <c r="JU88">
        <v>2.2991169999999998E-2</v>
      </c>
      <c r="JV88">
        <v>0.8379856</v>
      </c>
      <c r="JW88">
        <v>14.32747</v>
      </c>
      <c r="JX88">
        <v>9.0135309999999998E-5</v>
      </c>
      <c r="JY88">
        <v>2.1791410000000001E-2</v>
      </c>
      <c r="JZ88">
        <v>0.83826250000000002</v>
      </c>
      <c r="KA88">
        <v>13.9259</v>
      </c>
      <c r="KB88">
        <v>8.6092830000000006E-5</v>
      </c>
      <c r="KC88">
        <v>2.0785140000000001E-2</v>
      </c>
      <c r="KD88">
        <v>0.83842229999999995</v>
      </c>
      <c r="KE88">
        <v>13.72606</v>
      </c>
      <c r="KF88">
        <v>8.3044030000000002E-5</v>
      </c>
      <c r="KG88">
        <v>2.0025390000000001E-2</v>
      </c>
      <c r="KH88">
        <v>0.83856149999999996</v>
      </c>
      <c r="KI88">
        <v>13.715310000000001</v>
      </c>
      <c r="KJ88">
        <v>8.1262219999999997E-5</v>
      </c>
      <c r="KK88">
        <v>1.9573879999999998E-2</v>
      </c>
      <c r="KL88">
        <v>0.83862110000000001</v>
      </c>
      <c r="KM88">
        <v>14.391970000000001</v>
      </c>
      <c r="KN88">
        <v>8.0246410000000005E-5</v>
      </c>
      <c r="KO88">
        <v>1.9317170000000002E-2</v>
      </c>
      <c r="KP88">
        <v>0.83863810000000005</v>
      </c>
      <c r="KQ88">
        <v>14.87425</v>
      </c>
      <c r="KR88">
        <v>7.9102259999999994E-5</v>
      </c>
      <c r="KS88">
        <v>1.9042839999999998E-2</v>
      </c>
      <c r="KT88">
        <v>0.83851679999999995</v>
      </c>
      <c r="KU88">
        <v>15.386900000000001</v>
      </c>
      <c r="KV88">
        <v>7.7377020000000003E-5</v>
      </c>
      <c r="KW88">
        <v>1.86318E-2</v>
      </c>
      <c r="KX88">
        <v>0.83817770000000003</v>
      </c>
      <c r="KY88">
        <v>15.793979999999999</v>
      </c>
      <c r="KZ88">
        <v>7.5061269999999997E-5</v>
      </c>
      <c r="LA88">
        <v>1.8082609999999999E-2</v>
      </c>
      <c r="LB88">
        <v>0.83761600000000003</v>
      </c>
      <c r="LC88">
        <v>15.602119999999999</v>
      </c>
      <c r="LD88">
        <v>7.2377329999999998E-5</v>
      </c>
      <c r="LE88">
        <v>1.7447279999999999E-2</v>
      </c>
      <c r="LF88">
        <v>0.83681550000000005</v>
      </c>
      <c r="LG88">
        <v>15.280290000000001</v>
      </c>
      <c r="LH88">
        <v>6.9734399999999994E-5</v>
      </c>
      <c r="LI88">
        <v>1.6819210000000001E-2</v>
      </c>
      <c r="LJ88">
        <v>0.83581289999999997</v>
      </c>
      <c r="LK88">
        <v>15.02768</v>
      </c>
      <c r="LL88">
        <v>6.7901329999999995E-5</v>
      </c>
      <c r="LM88">
        <v>1.638065E-2</v>
      </c>
      <c r="LN88">
        <v>0.83467469999999999</v>
      </c>
      <c r="LO88">
        <v>15.00117</v>
      </c>
      <c r="LP88">
        <v>6.7490029999999995E-5</v>
      </c>
      <c r="LQ88">
        <v>1.628516E-2</v>
      </c>
      <c r="LR88">
        <v>0.83348860000000002</v>
      </c>
      <c r="LS88">
        <v>15.70702</v>
      </c>
      <c r="LT88">
        <v>6.7933869999999995E-5</v>
      </c>
      <c r="LU88">
        <v>1.6407600000000001E-2</v>
      </c>
      <c r="LV88">
        <v>0.83232119999999998</v>
      </c>
      <c r="LW88">
        <v>16.207909999999998</v>
      </c>
      <c r="LX88">
        <v>6.8091549999999994E-5</v>
      </c>
      <c r="LY88">
        <v>1.6470370000000002E-2</v>
      </c>
      <c r="LZ88">
        <v>0.83121469999999997</v>
      </c>
      <c r="MA88">
        <v>16.674569999999999</v>
      </c>
      <c r="MB88">
        <v>6.7355019999999996E-5</v>
      </c>
      <c r="MC88">
        <v>1.6319219999999999E-2</v>
      </c>
      <c r="MD88">
        <v>0.83026469999999997</v>
      </c>
      <c r="ME88">
        <v>16.888310000000001</v>
      </c>
      <c r="MF88">
        <v>6.5781050000000003E-5</v>
      </c>
      <c r="MG88">
        <v>1.59597E-2</v>
      </c>
      <c r="MH88">
        <v>0.82951529999999996</v>
      </c>
      <c r="MI88">
        <v>16.478370000000002</v>
      </c>
      <c r="MJ88">
        <v>6.3669459999999995E-5</v>
      </c>
      <c r="MK88">
        <v>1.5464210000000001E-2</v>
      </c>
      <c r="ML88">
        <v>0.82896420000000004</v>
      </c>
      <c r="MM88">
        <v>15.853</v>
      </c>
      <c r="MN88">
        <v>6.1216910000000001E-5</v>
      </c>
      <c r="MO88">
        <v>1.488078E-2</v>
      </c>
      <c r="MP88">
        <v>0.82859519999999998</v>
      </c>
      <c r="MQ88">
        <v>15.41892</v>
      </c>
      <c r="MR88">
        <v>5.8174080000000001E-5</v>
      </c>
      <c r="MS88">
        <v>1.415607E-2</v>
      </c>
      <c r="MT88">
        <v>0.8283703</v>
      </c>
      <c r="MU88">
        <v>15.264150000000001</v>
      </c>
      <c r="MV88">
        <v>5.4216969999999997E-5</v>
      </c>
      <c r="MW88">
        <v>1.320696E-2</v>
      </c>
      <c r="MX88">
        <v>0.82824249999999999</v>
      </c>
      <c r="MY88">
        <v>15.682869999999999</v>
      </c>
      <c r="MZ88">
        <v>4.9736659999999998E-5</v>
      </c>
      <c r="NA88">
        <v>1.2123180000000001E-2</v>
      </c>
      <c r="NB88">
        <v>0.82818539999999996</v>
      </c>
      <c r="NC88">
        <v>15.4994</v>
      </c>
      <c r="ND88">
        <v>4.5596409999999997E-5</v>
      </c>
      <c r="NE88">
        <v>1.111029E-2</v>
      </c>
      <c r="NF88">
        <v>0.82834819999999998</v>
      </c>
      <c r="NG88">
        <v>15.916600000000001</v>
      </c>
      <c r="NH88">
        <v>4.2283020000000003E-5</v>
      </c>
      <c r="NI88">
        <v>1.029499E-2</v>
      </c>
      <c r="NJ88">
        <v>0.82881649999999996</v>
      </c>
      <c r="NK88">
        <v>15.75473</v>
      </c>
      <c r="NL88">
        <v>3.9788340000000003E-5</v>
      </c>
      <c r="NM88">
        <v>9.6774089999999997E-3</v>
      </c>
      <c r="NN88">
        <v>0.82963160000000002</v>
      </c>
      <c r="NO88">
        <v>15.09454</v>
      </c>
      <c r="NP88">
        <v>3.7874119999999998E-5</v>
      </c>
      <c r="NQ88">
        <v>9.2004029999999994E-3</v>
      </c>
      <c r="NR88">
        <v>0.83075900000000003</v>
      </c>
      <c r="NS88">
        <v>14.41541</v>
      </c>
      <c r="NT88">
        <v>3.6193869999999997E-5</v>
      </c>
      <c r="NU88">
        <v>8.7823129999999999E-3</v>
      </c>
      <c r="NV88">
        <v>0.83218910000000001</v>
      </c>
      <c r="NW88">
        <v>13.96203</v>
      </c>
      <c r="NX88">
        <v>3.4084649999999999E-5</v>
      </c>
      <c r="NY88">
        <v>8.266944E-3</v>
      </c>
      <c r="NZ88">
        <v>0.83381249999999996</v>
      </c>
      <c r="OA88">
        <v>13.98668</v>
      </c>
      <c r="OB88">
        <v>3.0946179999999997E-5</v>
      </c>
      <c r="OC88">
        <v>7.505449E-3</v>
      </c>
      <c r="OD88">
        <v>0.83559059999999996</v>
      </c>
      <c r="OE88">
        <v>14.77596</v>
      </c>
      <c r="OF88">
        <v>2.7161529999999999E-5</v>
      </c>
      <c r="OG88">
        <v>6.5820870000000004E-3</v>
      </c>
      <c r="OH88">
        <v>0.83749180000000001</v>
      </c>
      <c r="OI88">
        <v>15.45824</v>
      </c>
      <c r="OJ88">
        <v>2.3709419999999998E-5</v>
      </c>
      <c r="OK88">
        <v>5.7326570000000004E-3</v>
      </c>
    </row>
    <row r="89" spans="1:401" x14ac:dyDescent="0.35">
      <c r="A89">
        <v>92</v>
      </c>
      <c r="B89" t="s">
        <v>4</v>
      </c>
      <c r="C89" t="s">
        <v>24</v>
      </c>
      <c r="D89" t="s">
        <v>94</v>
      </c>
      <c r="E89">
        <v>801.98670000000004</v>
      </c>
      <c r="F89">
        <v>0.9621828</v>
      </c>
      <c r="G89">
        <v>14.46317</v>
      </c>
      <c r="H89" s="1">
        <v>8.2486769999999998E-33</v>
      </c>
      <c r="I89" s="1">
        <v>1.9953780000000001E-30</v>
      </c>
      <c r="J89">
        <v>0.96254269999999997</v>
      </c>
      <c r="K89">
        <v>14.675129999999999</v>
      </c>
      <c r="L89" s="1">
        <v>2.7274109999999999E-18</v>
      </c>
      <c r="M89" s="1">
        <v>6.614206E-16</v>
      </c>
      <c r="N89">
        <v>0.96284709999999996</v>
      </c>
      <c r="O89">
        <v>14.63514</v>
      </c>
      <c r="P89" s="1">
        <v>2.8348170000000002E-6</v>
      </c>
      <c r="Q89" s="1">
        <v>5.231783E-4</v>
      </c>
      <c r="R89">
        <v>0.96315810000000002</v>
      </c>
      <c r="S89">
        <v>14.70947</v>
      </c>
      <c r="T89" s="1">
        <v>0.69881349999999998</v>
      </c>
      <c r="U89">
        <v>139.9649</v>
      </c>
      <c r="V89">
        <v>0.96410479999999998</v>
      </c>
      <c r="W89">
        <v>15.005330000000001</v>
      </c>
      <c r="X89">
        <v>41.23809</v>
      </c>
      <c r="Y89">
        <v>9152.027</v>
      </c>
      <c r="Z89">
        <v>0.9650088</v>
      </c>
      <c r="AA89">
        <v>15.16039</v>
      </c>
      <c r="AB89">
        <v>138.3991</v>
      </c>
      <c r="AC89">
        <v>32711.21</v>
      </c>
      <c r="AD89">
        <v>0.96586970000000005</v>
      </c>
      <c r="AE89">
        <v>15.236969999999999</v>
      </c>
      <c r="AF89">
        <v>90.97099</v>
      </c>
      <c r="AG89">
        <v>22406.25</v>
      </c>
      <c r="AH89">
        <v>0.96674910000000003</v>
      </c>
      <c r="AI89">
        <v>15.346069999999999</v>
      </c>
      <c r="AJ89">
        <v>22.018270000000001</v>
      </c>
      <c r="AK89">
        <v>5569.0349999999999</v>
      </c>
      <c r="AL89">
        <v>0.96749399999999997</v>
      </c>
      <c r="AM89">
        <v>15.30485</v>
      </c>
      <c r="AN89">
        <v>2.964245</v>
      </c>
      <c r="AO89">
        <v>760.01840000000004</v>
      </c>
      <c r="AP89">
        <v>0.96821990000000002</v>
      </c>
      <c r="AQ89">
        <v>15.4399</v>
      </c>
      <c r="AR89">
        <v>0.33823639999999999</v>
      </c>
      <c r="AS89">
        <v>86.209689999999995</v>
      </c>
      <c r="AT89">
        <v>0.96855500000000005</v>
      </c>
      <c r="AU89">
        <v>15.47015</v>
      </c>
      <c r="AV89">
        <v>8.0872769999999997E-2</v>
      </c>
      <c r="AW89">
        <v>19.745239999999999</v>
      </c>
      <c r="AX89">
        <v>0.96866050000000004</v>
      </c>
      <c r="AY89">
        <v>15.43985</v>
      </c>
      <c r="AZ89" s="1">
        <v>5.42785E-2</v>
      </c>
      <c r="BA89">
        <v>12.967599999999999</v>
      </c>
      <c r="BB89">
        <v>0.96863920000000003</v>
      </c>
      <c r="BC89">
        <v>15.5426</v>
      </c>
      <c r="BD89" s="1">
        <v>4.7281810000000001E-2</v>
      </c>
      <c r="BE89">
        <v>11.25957</v>
      </c>
      <c r="BF89">
        <v>0.96857950000000004</v>
      </c>
      <c r="BG89">
        <v>15.458310000000001</v>
      </c>
      <c r="BH89" s="1">
        <v>4.2858010000000002E-2</v>
      </c>
      <c r="BI89">
        <v>10.193199999999999</v>
      </c>
      <c r="BJ89">
        <v>0.96841630000000001</v>
      </c>
      <c r="BK89">
        <v>15.52394</v>
      </c>
      <c r="BL89" s="1">
        <v>3.9835450000000001E-2</v>
      </c>
      <c r="BM89" s="1">
        <v>9.4641800000000007</v>
      </c>
      <c r="BN89">
        <v>0.96832600000000002</v>
      </c>
      <c r="BO89">
        <v>15.63508</v>
      </c>
      <c r="BP89" s="1">
        <v>3.7466970000000002E-2</v>
      </c>
      <c r="BQ89" s="1">
        <v>8.8968810000000005</v>
      </c>
      <c r="BR89">
        <v>0.96824659999999996</v>
      </c>
      <c r="BS89">
        <v>15.67182</v>
      </c>
      <c r="BT89" s="1">
        <v>3.5110210000000003E-2</v>
      </c>
      <c r="BU89" s="1">
        <v>8.3348259999999996</v>
      </c>
      <c r="BV89">
        <v>0.96810220000000002</v>
      </c>
      <c r="BW89">
        <v>15.694610000000001</v>
      </c>
      <c r="BX89" s="1">
        <v>3.2655339999999998E-2</v>
      </c>
      <c r="BY89" s="1">
        <v>7.7506490000000001</v>
      </c>
      <c r="BZ89">
        <v>0.96778430000000004</v>
      </c>
      <c r="CA89">
        <v>15.18801</v>
      </c>
      <c r="CB89" s="1">
        <v>3.022319E-2</v>
      </c>
      <c r="CC89" s="1">
        <v>7.1724680000000003</v>
      </c>
      <c r="CD89">
        <v>0.96709659999999997</v>
      </c>
      <c r="CE89">
        <v>14.863720000000001</v>
      </c>
      <c r="CF89" s="1">
        <v>2.7902949999999999E-2</v>
      </c>
      <c r="CG89" s="1">
        <v>6.622763</v>
      </c>
      <c r="CH89">
        <v>0.96490350000000003</v>
      </c>
      <c r="CI89">
        <v>14.335979999999999</v>
      </c>
      <c r="CJ89" s="1">
        <v>2.5742259999999999E-2</v>
      </c>
      <c r="CK89" s="1">
        <v>6.1153339999999998</v>
      </c>
      <c r="CL89">
        <v>0.96222070000000004</v>
      </c>
      <c r="CM89">
        <v>14.01418</v>
      </c>
      <c r="CN89" s="1">
        <v>2.4598559999999998E-2</v>
      </c>
      <c r="CO89" s="1">
        <v>5.8372580000000003</v>
      </c>
      <c r="CP89">
        <v>0.95913079999999995</v>
      </c>
      <c r="CQ89">
        <v>13.880089999999999</v>
      </c>
      <c r="CR89" s="1">
        <v>2.5912439999999998E-2</v>
      </c>
      <c r="CS89" s="1">
        <v>6.1393089999999999</v>
      </c>
      <c r="CT89">
        <v>0.95633539999999995</v>
      </c>
      <c r="CU89">
        <v>13.81279</v>
      </c>
      <c r="CV89" s="1">
        <v>2.826408E-2</v>
      </c>
      <c r="CW89" s="1">
        <v>6.7117190000000004</v>
      </c>
      <c r="CX89">
        <v>0.95378359999999995</v>
      </c>
      <c r="CY89">
        <v>13.650399999999999</v>
      </c>
      <c r="CZ89" s="1">
        <v>2.9151369999999999E-2</v>
      </c>
      <c r="DA89" s="1">
        <v>6.9536119999999997</v>
      </c>
      <c r="DB89">
        <v>0.95109650000000001</v>
      </c>
      <c r="DC89">
        <v>13.834820000000001</v>
      </c>
      <c r="DD89" s="1">
        <v>2.8199220000000001E-2</v>
      </c>
      <c r="DE89" s="1">
        <v>6.7537859999999998</v>
      </c>
      <c r="DF89">
        <v>0.94815919999999998</v>
      </c>
      <c r="DG89">
        <v>13.42422</v>
      </c>
      <c r="DH89" s="1">
        <v>2.617452E-2</v>
      </c>
      <c r="DI89" s="1">
        <v>6.2915799999999997</v>
      </c>
      <c r="DJ89">
        <v>0.94513049999999998</v>
      </c>
      <c r="DK89">
        <v>13.34796</v>
      </c>
      <c r="DL89" s="1">
        <v>2.382018E-2</v>
      </c>
      <c r="DM89" s="1">
        <v>5.7443429999999998</v>
      </c>
      <c r="DN89">
        <v>0.94203190000000003</v>
      </c>
      <c r="DO89">
        <v>13.205159999999999</v>
      </c>
      <c r="DP89" s="1">
        <v>2.1461299999999999E-2</v>
      </c>
      <c r="DQ89" s="1">
        <v>5.1905359999999998</v>
      </c>
      <c r="DR89">
        <v>0.93872089999999997</v>
      </c>
      <c r="DS89">
        <v>12.9818</v>
      </c>
      <c r="DT89" s="1">
        <v>1.9228970000000001E-2</v>
      </c>
      <c r="DU89" s="1">
        <v>4.6647619999999996</v>
      </c>
      <c r="DV89">
        <v>0.93503890000000001</v>
      </c>
      <c r="DW89">
        <v>12.75647</v>
      </c>
      <c r="DX89" s="1">
        <v>1.7146270000000002E-2</v>
      </c>
      <c r="DY89" s="1">
        <v>4.1730600000000004</v>
      </c>
      <c r="DZ89">
        <v>0.93105890000000002</v>
      </c>
      <c r="EA89">
        <v>12.63748</v>
      </c>
      <c r="EB89" s="1">
        <v>1.5241309999999999E-2</v>
      </c>
      <c r="EC89" s="1">
        <v>3.7218689999999999</v>
      </c>
      <c r="ED89">
        <v>0.92802410000000002</v>
      </c>
      <c r="EE89">
        <v>12.75385</v>
      </c>
      <c r="EF89" s="1">
        <v>1.358118E-2</v>
      </c>
      <c r="EG89" s="1">
        <v>3.3250850000000001</v>
      </c>
      <c r="EH89">
        <v>0.92480150000000005</v>
      </c>
      <c r="EI89">
        <v>13.37637</v>
      </c>
      <c r="EJ89" s="1">
        <v>1.2115549999999999E-2</v>
      </c>
      <c r="EK89" s="1">
        <v>2.9750160000000001</v>
      </c>
      <c r="EL89">
        <v>0.92145169999999998</v>
      </c>
      <c r="EM89">
        <v>13.567629999999999</v>
      </c>
      <c r="EN89" s="1">
        <v>1.0764279999999999E-2</v>
      </c>
      <c r="EO89" s="1">
        <v>2.6513659999999999</v>
      </c>
      <c r="EP89">
        <v>0.9177244</v>
      </c>
      <c r="EQ89">
        <v>14.04041</v>
      </c>
      <c r="ER89" s="1">
        <v>9.5248039999999996E-3</v>
      </c>
      <c r="ES89" s="1">
        <v>2.3535750000000002</v>
      </c>
      <c r="ET89">
        <v>0.91404019999999997</v>
      </c>
      <c r="EU89">
        <v>14.607279999999999</v>
      </c>
      <c r="EV89" s="1">
        <v>8.4110980000000005E-3</v>
      </c>
      <c r="EW89" s="1">
        <v>2.0841210000000001</v>
      </c>
      <c r="EX89">
        <v>0.90998449999999997</v>
      </c>
      <c r="EY89">
        <v>14.613960000000001</v>
      </c>
      <c r="EZ89" s="1">
        <v>7.4283609999999996E-3</v>
      </c>
      <c r="FA89" s="1">
        <v>1.8461259999999999</v>
      </c>
      <c r="FB89">
        <v>0.90542299999999998</v>
      </c>
      <c r="FC89">
        <v>14.51205</v>
      </c>
      <c r="FD89" s="1">
        <v>6.5532439999999997E-3</v>
      </c>
      <c r="FE89" s="1">
        <v>1.634223</v>
      </c>
      <c r="FF89">
        <v>0.90106580000000003</v>
      </c>
      <c r="FG89">
        <v>14.67934</v>
      </c>
      <c r="FH89" s="1">
        <v>5.7701799999999998E-3</v>
      </c>
      <c r="FI89" s="1">
        <v>1.4437089999999999</v>
      </c>
      <c r="FJ89">
        <v>0.89762140000000001</v>
      </c>
      <c r="FK89">
        <v>15.00196</v>
      </c>
      <c r="FL89" s="1">
        <v>5.0764440000000003E-3</v>
      </c>
      <c r="FM89" s="1">
        <v>1.2727759999999999</v>
      </c>
      <c r="FN89">
        <v>0.89459809999999995</v>
      </c>
      <c r="FO89">
        <v>15.725020000000001</v>
      </c>
      <c r="FP89" s="1">
        <v>4.4705630000000003E-3</v>
      </c>
      <c r="FQ89" s="1">
        <v>1.122892</v>
      </c>
      <c r="FR89">
        <v>0.89132549999999999</v>
      </c>
      <c r="FS89">
        <v>16.066050000000001</v>
      </c>
      <c r="FT89" s="1">
        <v>3.9375649999999996E-3</v>
      </c>
      <c r="FU89" s="1">
        <v>0.99100999999999995</v>
      </c>
      <c r="FV89">
        <v>0.88809930000000004</v>
      </c>
      <c r="FW89">
        <v>16.274899999999999</v>
      </c>
      <c r="FX89" s="1">
        <v>3.4595260000000001E-3</v>
      </c>
      <c r="FY89" s="1">
        <v>0.87222840000000001</v>
      </c>
      <c r="FZ89">
        <v>0.88536269999999995</v>
      </c>
      <c r="GA89">
        <v>16.522300000000001</v>
      </c>
      <c r="GB89" s="1">
        <v>3.0296339999999998E-3</v>
      </c>
      <c r="GC89" s="1">
        <v>0.76436459999999995</v>
      </c>
      <c r="GD89">
        <v>0.88305100000000003</v>
      </c>
      <c r="GE89">
        <v>16.119789999999998</v>
      </c>
      <c r="GF89" s="1">
        <v>2.6463699999999999E-3</v>
      </c>
      <c r="GG89" s="1">
        <v>0.66779429999999995</v>
      </c>
      <c r="GH89">
        <v>0.88102979999999997</v>
      </c>
      <c r="GI89">
        <v>15.6944</v>
      </c>
      <c r="GJ89" s="1">
        <v>2.2954130000000001E-3</v>
      </c>
      <c r="GK89" s="1">
        <v>0.57920709999999997</v>
      </c>
      <c r="GL89">
        <v>0.87938059999999996</v>
      </c>
      <c r="GM89">
        <v>15.448840000000001</v>
      </c>
      <c r="GN89" s="1">
        <v>1.942357E-3</v>
      </c>
      <c r="GO89" s="1">
        <v>0.49030190000000001</v>
      </c>
      <c r="GP89">
        <v>0.87803359999999997</v>
      </c>
      <c r="GQ89">
        <v>15.402889999999999</v>
      </c>
      <c r="GR89" s="1">
        <v>1.5594230000000001E-3</v>
      </c>
      <c r="GS89" s="1">
        <v>0.3938777</v>
      </c>
      <c r="GT89">
        <v>0.87688960000000005</v>
      </c>
      <c r="GU89">
        <v>15.593719999999999</v>
      </c>
      <c r="GV89" s="1">
        <v>1.1772550000000001E-3</v>
      </c>
      <c r="GW89" s="1">
        <v>0.29737809999999998</v>
      </c>
      <c r="GX89">
        <v>0.87591790000000003</v>
      </c>
      <c r="GY89">
        <v>16.094000000000001</v>
      </c>
      <c r="GZ89" s="1">
        <v>8.5784909999999997E-4</v>
      </c>
      <c r="HA89" s="1">
        <v>0.21639349999999999</v>
      </c>
      <c r="HB89">
        <v>0.87518580000000001</v>
      </c>
      <c r="HC89">
        <v>16.018470000000001</v>
      </c>
      <c r="HD89" s="1">
        <v>6.3184319999999995E-4</v>
      </c>
      <c r="HE89" s="1">
        <v>0.15881290000000001</v>
      </c>
      <c r="HF89">
        <v>0.87456040000000002</v>
      </c>
      <c r="HG89">
        <v>15.7081</v>
      </c>
      <c r="HH89" s="1">
        <v>4.8819750000000001E-4</v>
      </c>
      <c r="HI89" s="1">
        <v>0.1221332</v>
      </c>
      <c r="HJ89">
        <v>0.87410549999999998</v>
      </c>
      <c r="HK89">
        <v>15.02388</v>
      </c>
      <c r="HL89" s="1">
        <v>4.0058109999999999E-4</v>
      </c>
      <c r="HM89" s="1">
        <v>9.9701639999999994E-2</v>
      </c>
      <c r="HN89">
        <v>0.87384019999999996</v>
      </c>
      <c r="HO89">
        <v>14.46326</v>
      </c>
      <c r="HP89" s="1">
        <v>3.4520630000000002E-4</v>
      </c>
      <c r="HQ89" s="1">
        <v>8.5522239999999999E-2</v>
      </c>
      <c r="HR89">
        <v>0.87364330000000001</v>
      </c>
      <c r="HS89">
        <v>13.90513</v>
      </c>
      <c r="HT89" s="1">
        <v>3.0470440000000002E-4</v>
      </c>
      <c r="HU89" s="1">
        <v>7.5212719999999997E-2</v>
      </c>
      <c r="HV89">
        <v>0.87349279999999996</v>
      </c>
      <c r="HW89">
        <v>13.43901</v>
      </c>
      <c r="HX89" s="1">
        <v>2.682184E-4</v>
      </c>
      <c r="HY89" s="1">
        <v>6.6005300000000003E-2</v>
      </c>
      <c r="HZ89">
        <v>0.87343170000000003</v>
      </c>
      <c r="IA89">
        <v>13.36722</v>
      </c>
      <c r="IB89" s="1">
        <v>2.3374229999999999E-4</v>
      </c>
      <c r="IC89" s="1">
        <v>5.7332899999999999E-2</v>
      </c>
      <c r="ID89">
        <v>0.87339370000000005</v>
      </c>
      <c r="IE89">
        <v>13.702719999999999</v>
      </c>
      <c r="IF89">
        <v>2.0447059999999999E-4</v>
      </c>
      <c r="IG89" s="1">
        <v>4.994705E-2</v>
      </c>
      <c r="IH89">
        <v>0.87338939999999998</v>
      </c>
      <c r="II89">
        <v>13.78759</v>
      </c>
      <c r="IJ89">
        <v>1.8222369999999999E-4</v>
      </c>
      <c r="IK89" s="1">
        <v>4.431102E-2</v>
      </c>
      <c r="IL89">
        <v>0.87344869999999997</v>
      </c>
      <c r="IM89">
        <v>13.84469</v>
      </c>
      <c r="IN89">
        <v>1.66031E-4</v>
      </c>
      <c r="IO89" s="1">
        <v>4.0205400000000002E-2</v>
      </c>
      <c r="IP89">
        <v>0.87356460000000002</v>
      </c>
      <c r="IQ89">
        <v>13.319089999999999</v>
      </c>
      <c r="IR89">
        <v>1.5402499999999999E-4</v>
      </c>
      <c r="IS89" s="1">
        <v>3.7162670000000002E-2</v>
      </c>
      <c r="IT89">
        <v>0.87374079999999998</v>
      </c>
      <c r="IU89">
        <v>12.991910000000001</v>
      </c>
      <c r="IV89">
        <v>1.4448170000000001E-4</v>
      </c>
      <c r="IW89" s="1">
        <v>3.4748950000000001E-2</v>
      </c>
      <c r="IX89">
        <v>0.87396059999999998</v>
      </c>
      <c r="IY89">
        <v>12.84296</v>
      </c>
      <c r="IZ89">
        <v>1.3570739999999999E-4</v>
      </c>
      <c r="JA89" s="1">
        <v>3.2553779999999997E-2</v>
      </c>
      <c r="JB89">
        <v>0.8741987</v>
      </c>
      <c r="JC89">
        <v>12.7309</v>
      </c>
      <c r="JD89">
        <v>1.26494E-4</v>
      </c>
      <c r="JE89">
        <v>3.0280029999999999E-2</v>
      </c>
      <c r="JF89">
        <v>0.87444040000000001</v>
      </c>
      <c r="JG89">
        <v>13.283149999999999</v>
      </c>
      <c r="JH89">
        <v>1.170484E-4</v>
      </c>
      <c r="JI89">
        <v>2.7965340000000002E-2</v>
      </c>
      <c r="JJ89">
        <v>0.8746294</v>
      </c>
      <c r="JK89">
        <v>13.60708</v>
      </c>
      <c r="JL89">
        <v>1.084385E-4</v>
      </c>
      <c r="JM89">
        <v>2.585519E-2</v>
      </c>
      <c r="JN89">
        <v>0.87485690000000005</v>
      </c>
      <c r="JO89">
        <v>13.946120000000001</v>
      </c>
      <c r="JP89">
        <v>1.0123779999999999E-4</v>
      </c>
      <c r="JQ89">
        <v>2.409416E-2</v>
      </c>
      <c r="JR89">
        <v>0.87498779999999998</v>
      </c>
      <c r="JS89">
        <v>14.47847</v>
      </c>
      <c r="JT89">
        <v>9.5378019999999995E-5</v>
      </c>
      <c r="JU89">
        <v>2.2663869999999999E-2</v>
      </c>
      <c r="JV89">
        <v>0.87510690000000002</v>
      </c>
      <c r="JW89">
        <v>14.36056</v>
      </c>
      <c r="JX89">
        <v>9.0491339999999995E-5</v>
      </c>
      <c r="JY89">
        <v>2.1474389999999999E-2</v>
      </c>
      <c r="JZ89">
        <v>0.87519970000000002</v>
      </c>
      <c r="KA89">
        <v>13.917920000000001</v>
      </c>
      <c r="KB89">
        <v>8.6384950000000004E-5</v>
      </c>
      <c r="KC89">
        <v>2.0474579999999999E-2</v>
      </c>
      <c r="KD89">
        <v>0.87524449999999998</v>
      </c>
      <c r="KE89">
        <v>13.71191</v>
      </c>
      <c r="KF89">
        <v>8.3242230000000003E-5</v>
      </c>
      <c r="KG89">
        <v>1.970891E-2</v>
      </c>
      <c r="KH89">
        <v>0.87527969999999999</v>
      </c>
      <c r="KI89">
        <v>13.709429999999999</v>
      </c>
      <c r="KJ89">
        <v>8.1367369999999994E-5</v>
      </c>
      <c r="KK89">
        <v>1.924559E-2</v>
      </c>
      <c r="KL89">
        <v>0.87531639999999999</v>
      </c>
      <c r="KM89">
        <v>14.44544</v>
      </c>
      <c r="KN89">
        <v>8.0321920000000002E-5</v>
      </c>
      <c r="KO89">
        <v>1.8986679999999999E-2</v>
      </c>
      <c r="KP89">
        <v>0.87530220000000003</v>
      </c>
      <c r="KQ89">
        <v>14.95504</v>
      </c>
      <c r="KR89">
        <v>7.9209530000000003E-5</v>
      </c>
      <c r="KS89">
        <v>1.8724379999999999E-2</v>
      </c>
      <c r="KT89">
        <v>0.87526009999999999</v>
      </c>
      <c r="KU89">
        <v>15.468920000000001</v>
      </c>
      <c r="KV89">
        <v>7.7533760000000004E-5</v>
      </c>
      <c r="KW89">
        <v>1.8331460000000001E-2</v>
      </c>
      <c r="KX89">
        <v>0.87510710000000003</v>
      </c>
      <c r="KY89">
        <v>15.86417</v>
      </c>
      <c r="KZ89">
        <v>7.5254619999999997E-5</v>
      </c>
      <c r="LA89">
        <v>1.779849E-2</v>
      </c>
      <c r="LB89">
        <v>0.87488589999999999</v>
      </c>
      <c r="LC89">
        <v>15.62524</v>
      </c>
      <c r="LD89">
        <v>7.2588160000000001E-5</v>
      </c>
      <c r="LE89">
        <v>1.7175849999999999E-2</v>
      </c>
      <c r="LF89">
        <v>0.87456920000000005</v>
      </c>
      <c r="LG89">
        <v>15.271800000000001</v>
      </c>
      <c r="LH89">
        <v>6.9920949999999993E-5</v>
      </c>
      <c r="LI89">
        <v>1.654957E-2</v>
      </c>
      <c r="LJ89">
        <v>0.87416199999999999</v>
      </c>
      <c r="LK89">
        <v>15.01878</v>
      </c>
      <c r="LL89">
        <v>6.799322E-5</v>
      </c>
      <c r="LM89">
        <v>1.6092309999999999E-2</v>
      </c>
      <c r="LN89">
        <v>0.87374399999999997</v>
      </c>
      <c r="LO89">
        <v>15.002140000000001</v>
      </c>
      <c r="LP89">
        <v>6.7473949999999995E-5</v>
      </c>
      <c r="LQ89">
        <v>1.5966850000000001E-2</v>
      </c>
      <c r="LR89">
        <v>0.87323700000000004</v>
      </c>
      <c r="LS89">
        <v>15.76688</v>
      </c>
      <c r="LT89">
        <v>6.7889959999999999E-5</v>
      </c>
      <c r="LU89">
        <v>1.607306E-2</v>
      </c>
      <c r="LV89">
        <v>0.87274240000000003</v>
      </c>
      <c r="LW89">
        <v>16.288399999999999</v>
      </c>
      <c r="LX89">
        <v>6.809959E-5</v>
      </c>
      <c r="LY89">
        <v>1.6139110000000002E-2</v>
      </c>
      <c r="LZ89">
        <v>0.87230339999999995</v>
      </c>
      <c r="MA89">
        <v>16.75947</v>
      </c>
      <c r="MB89">
        <v>6.7438410000000002E-5</v>
      </c>
      <c r="MC89">
        <v>1.600091E-2</v>
      </c>
      <c r="MD89">
        <v>0.87190570000000001</v>
      </c>
      <c r="ME89">
        <v>16.966750000000001</v>
      </c>
      <c r="MF89">
        <v>6.592224E-5</v>
      </c>
      <c r="MG89">
        <v>1.5656079999999999E-2</v>
      </c>
      <c r="MH89">
        <v>0.87156800000000001</v>
      </c>
      <c r="MI89">
        <v>16.519130000000001</v>
      </c>
      <c r="MJ89">
        <v>6.3843180000000004E-5</v>
      </c>
      <c r="MK89">
        <v>1.5173870000000001E-2</v>
      </c>
      <c r="ML89">
        <v>0.87136729999999996</v>
      </c>
      <c r="MM89">
        <v>15.85676</v>
      </c>
      <c r="MN89">
        <v>6.1419679999999996E-5</v>
      </c>
      <c r="MO89">
        <v>1.4605999999999999E-2</v>
      </c>
      <c r="MP89">
        <v>0.87122829999999996</v>
      </c>
      <c r="MQ89">
        <v>15.41743</v>
      </c>
      <c r="MR89">
        <v>5.8440239999999999E-5</v>
      </c>
      <c r="MS89">
        <v>1.3908419999999999E-2</v>
      </c>
      <c r="MT89">
        <v>0.87111740000000004</v>
      </c>
      <c r="MU89">
        <v>15.26881</v>
      </c>
      <c r="MV89">
        <v>5.4552339999999999E-5</v>
      </c>
      <c r="MW89">
        <v>1.299487E-2</v>
      </c>
      <c r="MX89">
        <v>0.87105540000000004</v>
      </c>
      <c r="MY89">
        <v>15.72871</v>
      </c>
      <c r="MZ89">
        <v>5.0084219999999999E-5</v>
      </c>
      <c r="NA89">
        <v>1.1937130000000001E-2</v>
      </c>
      <c r="NB89">
        <v>0.8710985</v>
      </c>
      <c r="NC89">
        <v>15.53248</v>
      </c>
      <c r="ND89">
        <v>4.5894869999999998E-5</v>
      </c>
      <c r="NE89">
        <v>1.093506E-2</v>
      </c>
      <c r="NF89">
        <v>0.87116519999999997</v>
      </c>
      <c r="NG89">
        <v>15.99615</v>
      </c>
      <c r="NH89">
        <v>4.2512519999999998E-5</v>
      </c>
      <c r="NI89">
        <v>1.012266E-2</v>
      </c>
      <c r="NJ89">
        <v>0.87141009999999997</v>
      </c>
      <c r="NK89">
        <v>15.84624</v>
      </c>
      <c r="NL89">
        <v>3.9962229999999997E-5</v>
      </c>
      <c r="NM89">
        <v>9.5069000000000004E-3</v>
      </c>
      <c r="NN89">
        <v>0.87180389999999996</v>
      </c>
      <c r="NO89">
        <v>15.153879999999999</v>
      </c>
      <c r="NP89">
        <v>3.8012890000000003E-5</v>
      </c>
      <c r="NQ89">
        <v>9.0343850000000007E-3</v>
      </c>
      <c r="NR89">
        <v>0.87233110000000003</v>
      </c>
      <c r="NS89">
        <v>14.440009999999999</v>
      </c>
      <c r="NT89">
        <v>3.6332409999999999E-5</v>
      </c>
      <c r="NU89">
        <v>8.6282619999999994E-3</v>
      </c>
      <c r="NV89">
        <v>0.87297259999999999</v>
      </c>
      <c r="NW89">
        <v>13.964969999999999</v>
      </c>
      <c r="NX89">
        <v>3.4283830000000001E-5</v>
      </c>
      <c r="NY89">
        <v>8.1408799999999996E-3</v>
      </c>
      <c r="NZ89">
        <v>0.87372669999999997</v>
      </c>
      <c r="OA89">
        <v>13.998620000000001</v>
      </c>
      <c r="OB89">
        <v>3.1227189999999997E-5</v>
      </c>
      <c r="OC89">
        <v>7.4180139999999997E-3</v>
      </c>
      <c r="OD89">
        <v>0.87448840000000005</v>
      </c>
      <c r="OE89">
        <v>14.847429999999999</v>
      </c>
      <c r="OF89">
        <v>2.7460109999999999E-5</v>
      </c>
      <c r="OG89">
        <v>6.5219029999999999E-3</v>
      </c>
      <c r="OH89">
        <v>0.87514820000000004</v>
      </c>
      <c r="OI89">
        <v>15.54879</v>
      </c>
      <c r="OJ89">
        <v>2.3953909999999998E-5</v>
      </c>
      <c r="OK89">
        <v>5.6812249999999998E-3</v>
      </c>
    </row>
    <row r="90" spans="1:401" x14ac:dyDescent="0.35">
      <c r="A90">
        <v>93</v>
      </c>
      <c r="B90" t="s">
        <v>4</v>
      </c>
      <c r="C90" t="s">
        <v>24</v>
      </c>
      <c r="D90" t="s">
        <v>95</v>
      </c>
      <c r="E90">
        <v>810.46929999999998</v>
      </c>
      <c r="F90">
        <v>1.12574</v>
      </c>
      <c r="G90">
        <v>14.472329999999999</v>
      </c>
      <c r="H90" s="1">
        <v>8.8419230000000006E-34</v>
      </c>
      <c r="I90" s="1">
        <v>2.2611209999999999E-31</v>
      </c>
      <c r="J90">
        <v>1.1300699999999999</v>
      </c>
      <c r="K90">
        <v>14.736269999999999</v>
      </c>
      <c r="L90" s="1">
        <v>4.1258020000000002E-19</v>
      </c>
      <c r="M90" s="1">
        <v>1.058684E-16</v>
      </c>
      <c r="N90">
        <v>1.134493</v>
      </c>
      <c r="O90">
        <v>14.69415</v>
      </c>
      <c r="P90" s="1">
        <v>5.7092479999999997E-7</v>
      </c>
      <c r="Q90" s="1">
        <v>1.048721E-4</v>
      </c>
      <c r="R90">
        <v>1.138946</v>
      </c>
      <c r="S90">
        <v>14.75376</v>
      </c>
      <c r="T90" s="1">
        <v>0.46975509999999998</v>
      </c>
      <c r="U90">
        <v>94.351939999999999</v>
      </c>
      <c r="V90">
        <v>1.1396869999999999</v>
      </c>
      <c r="W90">
        <v>15.02722</v>
      </c>
      <c r="X90">
        <v>35.056620000000002</v>
      </c>
      <c r="Y90">
        <v>8026.18</v>
      </c>
      <c r="Z90">
        <v>1.1404350000000001</v>
      </c>
      <c r="AA90">
        <v>15.161020000000001</v>
      </c>
      <c r="AB90">
        <v>135.0641</v>
      </c>
      <c r="AC90">
        <v>33615.42</v>
      </c>
      <c r="AD90">
        <v>1.141208</v>
      </c>
      <c r="AE90">
        <v>15.21008</v>
      </c>
      <c r="AF90">
        <v>97.205029999999994</v>
      </c>
      <c r="AG90">
        <v>25620.28</v>
      </c>
      <c r="AH90">
        <v>1.1419379999999999</v>
      </c>
      <c r="AI90">
        <v>15.325889999999999</v>
      </c>
      <c r="AJ90">
        <v>24.966989999999999</v>
      </c>
      <c r="AK90">
        <v>6841.8010000000004</v>
      </c>
      <c r="AL90">
        <v>1.142531</v>
      </c>
      <c r="AM90">
        <v>15.3102</v>
      </c>
      <c r="AN90">
        <v>3.4757980000000002</v>
      </c>
      <c r="AO90">
        <v>974.05269999999996</v>
      </c>
      <c r="AP90">
        <v>1.1430940000000001</v>
      </c>
      <c r="AQ90">
        <v>15.49808</v>
      </c>
      <c r="AR90">
        <v>0.3931714</v>
      </c>
      <c r="AS90">
        <v>109.93940000000001</v>
      </c>
      <c r="AT90">
        <v>1.1432100000000001</v>
      </c>
      <c r="AU90">
        <v>15.542389999999999</v>
      </c>
      <c r="AV90">
        <v>8.5950460000000006E-2</v>
      </c>
      <c r="AW90">
        <v>22.754850000000001</v>
      </c>
      <c r="AX90">
        <v>1.1430769999999999</v>
      </c>
      <c r="AY90">
        <v>15.50512</v>
      </c>
      <c r="AZ90">
        <v>5.5048590000000001E-2</v>
      </c>
      <c r="BA90">
        <v>14.10928</v>
      </c>
      <c r="BB90">
        <v>1.142841</v>
      </c>
      <c r="BC90">
        <v>15.587059999999999</v>
      </c>
      <c r="BD90" s="1">
        <v>4.7657070000000003E-2</v>
      </c>
      <c r="BE90">
        <v>12.167009999999999</v>
      </c>
      <c r="BF90">
        <v>1.1425019999999999</v>
      </c>
      <c r="BG90">
        <v>15.467169999999999</v>
      </c>
      <c r="BH90" s="1">
        <v>4.3118499999999997E-2</v>
      </c>
      <c r="BI90">
        <v>11.00276</v>
      </c>
      <c r="BJ90">
        <v>1.1420459999999999</v>
      </c>
      <c r="BK90">
        <v>15.50238</v>
      </c>
      <c r="BL90" s="1">
        <v>4.001565E-2</v>
      </c>
      <c r="BM90" s="1">
        <v>10.20776</v>
      </c>
      <c r="BN90">
        <v>1.1416949999999999</v>
      </c>
      <c r="BO90">
        <v>15.617229999999999</v>
      </c>
      <c r="BP90" s="1">
        <v>3.7628420000000003E-2</v>
      </c>
      <c r="BQ90" s="1">
        <v>9.6032849999999996</v>
      </c>
      <c r="BR90">
        <v>1.1414219999999999</v>
      </c>
      <c r="BS90">
        <v>15.67647</v>
      </c>
      <c r="BT90" s="1">
        <v>3.5278980000000001E-2</v>
      </c>
      <c r="BU90" s="1">
        <v>9.0114079999999994</v>
      </c>
      <c r="BV90">
        <v>1.1410769999999999</v>
      </c>
      <c r="BW90">
        <v>15.745229999999999</v>
      </c>
      <c r="BX90" s="1">
        <v>3.2827660000000002E-2</v>
      </c>
      <c r="BY90" s="1">
        <v>8.3938839999999999</v>
      </c>
      <c r="BZ90">
        <v>1.140522</v>
      </c>
      <c r="CA90">
        <v>15.257910000000001</v>
      </c>
      <c r="CB90" s="1">
        <v>3.038969E-2</v>
      </c>
      <c r="CC90" s="1">
        <v>7.7795930000000002</v>
      </c>
      <c r="CD90">
        <v>1.1395189999999999</v>
      </c>
      <c r="CE90">
        <v>14.93582</v>
      </c>
      <c r="CF90" s="1">
        <v>2.8060959999999999E-2</v>
      </c>
      <c r="CG90" s="1">
        <v>7.1950469999999997</v>
      </c>
      <c r="CH90">
        <v>1.138177</v>
      </c>
      <c r="CI90">
        <v>14.38467</v>
      </c>
      <c r="CJ90" s="1">
        <v>2.5878600000000002E-2</v>
      </c>
      <c r="CK90" s="1">
        <v>6.6486099999999997</v>
      </c>
      <c r="CL90">
        <v>1.13663</v>
      </c>
      <c r="CM90">
        <v>14.027480000000001</v>
      </c>
      <c r="CN90" s="1">
        <v>2.4609610000000001E-2</v>
      </c>
      <c r="CO90" s="1">
        <v>6.3208789999999997</v>
      </c>
      <c r="CP90">
        <v>1.1349819999999999</v>
      </c>
      <c r="CQ90">
        <v>13.88036</v>
      </c>
      <c r="CR90" s="1">
        <v>2.5754309999999999E-2</v>
      </c>
      <c r="CS90" s="1">
        <v>6.6045540000000003</v>
      </c>
      <c r="CT90">
        <v>1.1323129999999999</v>
      </c>
      <c r="CU90">
        <v>13.81461</v>
      </c>
      <c r="CV90" s="1">
        <v>2.8121799999999999E-2</v>
      </c>
      <c r="CW90" s="1">
        <v>7.2388529999999998</v>
      </c>
      <c r="CX90">
        <v>1.128144</v>
      </c>
      <c r="CY90">
        <v>13.66583</v>
      </c>
      <c r="CZ90" s="1">
        <v>2.9149580000000001E-2</v>
      </c>
      <c r="DA90" s="1">
        <v>7.5584819999999997</v>
      </c>
      <c r="DB90">
        <v>1.123845</v>
      </c>
      <c r="DC90">
        <v>13.88339</v>
      </c>
      <c r="DD90" s="1">
        <v>2.8302689999999998E-2</v>
      </c>
      <c r="DE90" s="1">
        <v>7.3896839999999999</v>
      </c>
      <c r="DF90">
        <v>1.1192820000000001</v>
      </c>
      <c r="DG90">
        <v>13.484120000000001</v>
      </c>
      <c r="DH90" s="1">
        <v>2.632926E-2</v>
      </c>
      <c r="DI90" s="1">
        <v>6.9172989999999999</v>
      </c>
      <c r="DJ90">
        <v>1.114668</v>
      </c>
      <c r="DK90">
        <v>13.39772</v>
      </c>
      <c r="DL90" s="1">
        <v>2.398629E-2</v>
      </c>
      <c r="DM90" s="1">
        <v>6.3371320000000004</v>
      </c>
      <c r="DN90">
        <v>1.1103529999999999</v>
      </c>
      <c r="DO90">
        <v>13.249420000000001</v>
      </c>
      <c r="DP90" s="1">
        <v>2.1622639999999999E-2</v>
      </c>
      <c r="DQ90" s="1">
        <v>5.7417160000000003</v>
      </c>
      <c r="DR90">
        <v>1.1057680000000001</v>
      </c>
      <c r="DS90">
        <v>13.00431</v>
      </c>
      <c r="DT90" s="1">
        <v>1.9381220000000001E-2</v>
      </c>
      <c r="DU90" s="1">
        <v>5.1733130000000003</v>
      </c>
      <c r="DV90">
        <v>1.101005</v>
      </c>
      <c r="DW90">
        <v>12.755229999999999</v>
      </c>
      <c r="DX90" s="1">
        <v>1.7287509999999999E-2</v>
      </c>
      <c r="DY90" s="1">
        <v>4.6389690000000003</v>
      </c>
      <c r="DZ90">
        <v>1.09598</v>
      </c>
      <c r="EA90">
        <v>12.630789999999999</v>
      </c>
      <c r="EB90" s="1">
        <v>1.5369310000000001E-2</v>
      </c>
      <c r="EC90" s="1">
        <v>4.1463099999999997</v>
      </c>
      <c r="ED90">
        <v>1.0905750000000001</v>
      </c>
      <c r="EE90">
        <v>12.748559999999999</v>
      </c>
      <c r="EF90" s="1">
        <v>1.3692090000000001E-2</v>
      </c>
      <c r="EG90" s="1">
        <v>3.7116470000000001</v>
      </c>
      <c r="EH90">
        <v>1.084662</v>
      </c>
      <c r="EI90">
        <v>13.42995</v>
      </c>
      <c r="EJ90" s="1">
        <v>1.221622E-2</v>
      </c>
      <c r="EK90" s="1">
        <v>3.3290060000000001</v>
      </c>
      <c r="EL90">
        <v>1.0787389999999999</v>
      </c>
      <c r="EM90">
        <v>13.63885</v>
      </c>
      <c r="EN90" s="1">
        <v>1.085817E-2</v>
      </c>
      <c r="EO90" s="1">
        <v>2.9749979999999998</v>
      </c>
      <c r="EP90">
        <v>1.072465</v>
      </c>
      <c r="EQ90">
        <v>14.0928</v>
      </c>
      <c r="ER90" s="1">
        <v>9.6110689999999999E-3</v>
      </c>
      <c r="ES90" s="1">
        <v>2.6475209999999998</v>
      </c>
      <c r="ET90">
        <v>1.0666150000000001</v>
      </c>
      <c r="EU90">
        <v>14.665900000000001</v>
      </c>
      <c r="EV90" s="1">
        <v>8.4880760000000006E-3</v>
      </c>
      <c r="EW90" s="1">
        <v>2.3495659999999998</v>
      </c>
      <c r="EX90">
        <v>1.0604640000000001</v>
      </c>
      <c r="EY90">
        <v>14.64789</v>
      </c>
      <c r="EZ90" s="1">
        <v>7.4964439999999997E-3</v>
      </c>
      <c r="FA90" s="1">
        <v>2.085426</v>
      </c>
      <c r="FB90">
        <v>1.0538879999999999</v>
      </c>
      <c r="FC90">
        <v>14.481030000000001</v>
      </c>
      <c r="FD90" s="1">
        <v>6.61446E-3</v>
      </c>
      <c r="FE90" s="1">
        <v>1.849961</v>
      </c>
      <c r="FF90">
        <v>1.0474129999999999</v>
      </c>
      <c r="FG90">
        <v>14.644909999999999</v>
      </c>
      <c r="FH90" s="1">
        <v>5.8256769999999996E-3</v>
      </c>
      <c r="FI90" s="1">
        <v>1.6377729999999999</v>
      </c>
      <c r="FJ90">
        <v>1.041944</v>
      </c>
      <c r="FK90">
        <v>14.97573</v>
      </c>
      <c r="FL90" s="1">
        <v>5.1256829999999998E-3</v>
      </c>
      <c r="FM90" s="1">
        <v>1.4466749999999999</v>
      </c>
      <c r="FN90">
        <v>1.036492</v>
      </c>
      <c r="FO90">
        <v>15.780950000000001</v>
      </c>
      <c r="FP90" s="1">
        <v>4.5138030000000003E-3</v>
      </c>
      <c r="FQ90" s="1">
        <v>1.2791159999999999</v>
      </c>
      <c r="FR90">
        <v>1.030897</v>
      </c>
      <c r="FS90">
        <v>16.155629999999999</v>
      </c>
      <c r="FT90" s="1">
        <v>3.9760739999999996E-3</v>
      </c>
      <c r="FU90" s="1">
        <v>1.1314090000000001</v>
      </c>
      <c r="FV90">
        <v>1.0258430000000001</v>
      </c>
      <c r="FW90">
        <v>16.358799999999999</v>
      </c>
      <c r="FX90" s="1">
        <v>3.4950189999999998E-3</v>
      </c>
      <c r="FY90" s="1">
        <v>0.99800009999999995</v>
      </c>
      <c r="FZ90">
        <v>1.021941</v>
      </c>
      <c r="GA90">
        <v>16.611070000000002</v>
      </c>
      <c r="GB90" s="1">
        <v>3.061214E-3</v>
      </c>
      <c r="GC90" s="1">
        <v>0.87611589999999995</v>
      </c>
      <c r="GD90">
        <v>1.01911</v>
      </c>
      <c r="GE90">
        <v>16.181239999999999</v>
      </c>
      <c r="GF90" s="1">
        <v>2.6748879999999998E-3</v>
      </c>
      <c r="GG90" s="1">
        <v>0.7663645</v>
      </c>
      <c r="GH90">
        <v>1.0167660000000001</v>
      </c>
      <c r="GI90">
        <v>15.7142</v>
      </c>
      <c r="GJ90" s="1">
        <v>2.3223900000000001E-3</v>
      </c>
      <c r="GK90" s="1">
        <v>0.66578999999999999</v>
      </c>
      <c r="GL90">
        <v>1.0149159999999999</v>
      </c>
      <c r="GM90">
        <v>15.455030000000001</v>
      </c>
      <c r="GN90" s="1">
        <v>1.9710079999999998E-3</v>
      </c>
      <c r="GO90" s="1">
        <v>0.56576740000000003</v>
      </c>
      <c r="GP90">
        <v>1.013471</v>
      </c>
      <c r="GQ90">
        <v>15.40076</v>
      </c>
      <c r="GR90" s="1">
        <v>1.590279E-3</v>
      </c>
      <c r="GS90" s="1">
        <v>0.45735749999999997</v>
      </c>
      <c r="GT90">
        <v>1.012208</v>
      </c>
      <c r="GU90">
        <v>15.605370000000001</v>
      </c>
      <c r="GV90" s="1">
        <v>1.2059309999999999E-3</v>
      </c>
      <c r="GW90" s="1">
        <v>0.34733579999999997</v>
      </c>
      <c r="GX90">
        <v>1.011142</v>
      </c>
      <c r="GY90">
        <v>16.164180000000002</v>
      </c>
      <c r="GZ90" s="1">
        <v>8.7998299999999998E-4</v>
      </c>
      <c r="HA90" s="1">
        <v>0.25329040000000003</v>
      </c>
      <c r="HB90">
        <v>1.0103009999999999</v>
      </c>
      <c r="HC90">
        <v>16.09817</v>
      </c>
      <c r="HD90" s="1">
        <v>6.4664490000000002E-4</v>
      </c>
      <c r="HE90" s="1">
        <v>0.1854238</v>
      </c>
      <c r="HF90">
        <v>1.0096020000000001</v>
      </c>
      <c r="HG90">
        <v>15.79476</v>
      </c>
      <c r="HH90" s="1">
        <v>4.9736520000000001E-4</v>
      </c>
      <c r="HI90" s="1">
        <v>0.14181079999999999</v>
      </c>
      <c r="HJ90">
        <v>1.009136</v>
      </c>
      <c r="HK90">
        <v>15.076689999999999</v>
      </c>
      <c r="HL90" s="1">
        <v>4.0622020000000001E-4</v>
      </c>
      <c r="HM90" s="1">
        <v>0.11509659999999999</v>
      </c>
      <c r="HN90">
        <v>1.008859</v>
      </c>
      <c r="HO90">
        <v>14.50671</v>
      </c>
      <c r="HP90" s="1">
        <v>3.4895720000000001E-4</v>
      </c>
      <c r="HQ90" s="1">
        <v>9.8327510000000007E-2</v>
      </c>
      <c r="HR90">
        <v>1.0087200000000001</v>
      </c>
      <c r="HS90">
        <v>13.93838</v>
      </c>
      <c r="HT90" s="1">
        <v>3.0774200000000001E-4</v>
      </c>
      <c r="HU90" s="1">
        <v>8.6361679999999996E-2</v>
      </c>
      <c r="HV90">
        <v>1.008623</v>
      </c>
      <c r="HW90">
        <v>13.454190000000001</v>
      </c>
      <c r="HX90" s="1">
        <v>2.7111140000000001E-4</v>
      </c>
      <c r="HY90" s="1">
        <v>7.5859739999999995E-2</v>
      </c>
      <c r="HZ90">
        <v>1.008542</v>
      </c>
      <c r="IA90">
        <v>13.379339999999999</v>
      </c>
      <c r="IB90" s="1">
        <v>2.363834E-4</v>
      </c>
      <c r="IC90" s="1">
        <v>6.5937529999999994E-2</v>
      </c>
      <c r="ID90">
        <v>1.008518</v>
      </c>
      <c r="IE90">
        <v>13.7476</v>
      </c>
      <c r="IF90">
        <v>2.065975E-4</v>
      </c>
      <c r="IG90" s="1">
        <v>5.7385209999999999E-2</v>
      </c>
      <c r="IH90">
        <v>1.0085500000000001</v>
      </c>
      <c r="II90">
        <v>13.854039999999999</v>
      </c>
      <c r="IJ90">
        <v>1.8379759999999999E-4</v>
      </c>
      <c r="IK90" s="1">
        <v>5.0799660000000003E-2</v>
      </c>
      <c r="IL90">
        <v>1.0086539999999999</v>
      </c>
      <c r="IM90">
        <v>13.92802</v>
      </c>
      <c r="IN90">
        <v>1.6718040000000001E-4</v>
      </c>
      <c r="IO90" s="1">
        <v>4.5993579999999999E-2</v>
      </c>
      <c r="IP90">
        <v>1.008799</v>
      </c>
      <c r="IQ90">
        <v>13.361330000000001</v>
      </c>
      <c r="IR90">
        <v>1.549012E-4</v>
      </c>
      <c r="IS90" s="1">
        <v>4.2445190000000001E-2</v>
      </c>
      <c r="IT90">
        <v>1.0090060000000001</v>
      </c>
      <c r="IU90">
        <v>12.99132</v>
      </c>
      <c r="IV90">
        <v>1.4521489999999999E-4</v>
      </c>
      <c r="IW90" s="1">
        <v>3.9655559999999999E-2</v>
      </c>
      <c r="IX90">
        <v>1.0092509999999999</v>
      </c>
      <c r="IY90">
        <v>12.841519999999999</v>
      </c>
      <c r="IZ90">
        <v>1.364293E-4</v>
      </c>
      <c r="JA90" s="1">
        <v>3.7159459999999998E-2</v>
      </c>
      <c r="JB90">
        <v>1.0094970000000001</v>
      </c>
      <c r="JC90">
        <v>12.730700000000001</v>
      </c>
      <c r="JD90">
        <v>1.2725599999999999E-4</v>
      </c>
      <c r="JE90">
        <v>3.4593119999999998E-2</v>
      </c>
      <c r="JF90">
        <v>1.009763</v>
      </c>
      <c r="JG90">
        <v>13.32063</v>
      </c>
      <c r="JH90">
        <v>1.177908E-4</v>
      </c>
      <c r="JI90">
        <v>3.1961910000000003E-2</v>
      </c>
      <c r="JJ90">
        <v>1.0100739999999999</v>
      </c>
      <c r="JK90">
        <v>13.66114</v>
      </c>
      <c r="JL90">
        <v>1.090832E-4</v>
      </c>
      <c r="JM90">
        <v>2.9535100000000002E-2</v>
      </c>
      <c r="JN90">
        <v>1.010327</v>
      </c>
      <c r="JO90">
        <v>13.98011</v>
      </c>
      <c r="JP90">
        <v>1.017637E-4</v>
      </c>
      <c r="JQ90">
        <v>2.7497770000000001E-2</v>
      </c>
      <c r="JR90">
        <v>1.0104649999999999</v>
      </c>
      <c r="JS90">
        <v>14.533200000000001</v>
      </c>
      <c r="JT90">
        <v>9.580934E-5</v>
      </c>
      <c r="JU90">
        <v>2.5842609999999998E-2</v>
      </c>
      <c r="JV90">
        <v>1.0106090000000001</v>
      </c>
      <c r="JW90">
        <v>14.41154</v>
      </c>
      <c r="JX90">
        <v>9.0853910000000002E-5</v>
      </c>
      <c r="JY90">
        <v>2.4470200000000001E-2</v>
      </c>
      <c r="JZ90">
        <v>1.010705</v>
      </c>
      <c r="KA90">
        <v>13.916130000000001</v>
      </c>
      <c r="KB90">
        <v>8.6684630000000002E-5</v>
      </c>
      <c r="KC90">
        <v>2.3315619999999999E-2</v>
      </c>
      <c r="KD90">
        <v>1.0107710000000001</v>
      </c>
      <c r="KE90">
        <v>13.698410000000001</v>
      </c>
      <c r="KF90">
        <v>8.3450829999999999E-5</v>
      </c>
      <c r="KG90">
        <v>2.2417619999999999E-2</v>
      </c>
      <c r="KH90">
        <v>1.0107999999999999</v>
      </c>
      <c r="KI90">
        <v>13.694649999999999</v>
      </c>
      <c r="KJ90">
        <v>8.1479450000000001E-5</v>
      </c>
      <c r="KK90">
        <v>2.1859710000000001E-2</v>
      </c>
      <c r="KL90">
        <v>1.0108189999999999</v>
      </c>
      <c r="KM90">
        <v>14.49292</v>
      </c>
      <c r="KN90">
        <v>8.039783E-5</v>
      </c>
      <c r="KO90">
        <v>2.1552479999999999E-2</v>
      </c>
      <c r="KP90">
        <v>1.010821</v>
      </c>
      <c r="KQ90">
        <v>15.04191</v>
      </c>
      <c r="KR90">
        <v>7.9314059999999997E-5</v>
      </c>
      <c r="KS90">
        <v>2.1263830000000001E-2</v>
      </c>
      <c r="KT90">
        <v>1.010713</v>
      </c>
      <c r="KU90">
        <v>15.55809</v>
      </c>
      <c r="KV90">
        <v>7.7687360000000002E-5</v>
      </c>
      <c r="KW90">
        <v>2.083511E-2</v>
      </c>
      <c r="KX90">
        <v>1.010553</v>
      </c>
      <c r="KY90">
        <v>15.944330000000001</v>
      </c>
      <c r="KZ90">
        <v>7.5447979999999999E-5</v>
      </c>
      <c r="LA90">
        <v>2.0244729999999999E-2</v>
      </c>
      <c r="LB90">
        <v>1.010216</v>
      </c>
      <c r="LC90">
        <v>15.66544</v>
      </c>
      <c r="LD90">
        <v>7.2801149999999993E-5</v>
      </c>
      <c r="LE90">
        <v>1.9546930000000001E-2</v>
      </c>
      <c r="LF90">
        <v>1.0098119999999999</v>
      </c>
      <c r="LG90">
        <v>15.26492</v>
      </c>
      <c r="LH90">
        <v>7.0114729999999997E-5</v>
      </c>
      <c r="LI90">
        <v>1.8832390000000001E-2</v>
      </c>
      <c r="LJ90">
        <v>1.0093430000000001</v>
      </c>
      <c r="LK90">
        <v>15.01188</v>
      </c>
      <c r="LL90">
        <v>6.8097769999999995E-5</v>
      </c>
      <c r="LM90">
        <v>1.8286529999999999E-2</v>
      </c>
      <c r="LN90">
        <v>1.008842</v>
      </c>
      <c r="LO90">
        <v>14.99512</v>
      </c>
      <c r="LP90">
        <v>6.7467609999999998E-5</v>
      </c>
      <c r="LQ90">
        <v>1.8107729999999999E-2</v>
      </c>
      <c r="LR90">
        <v>1.0082279999999999</v>
      </c>
      <c r="LS90">
        <v>15.82189</v>
      </c>
      <c r="LT90">
        <v>6.7846749999999999E-5</v>
      </c>
      <c r="LU90">
        <v>1.8214749999999998E-2</v>
      </c>
      <c r="LV90">
        <v>1.0076849999999999</v>
      </c>
      <c r="LW90">
        <v>16.373919999999998</v>
      </c>
      <c r="LX90">
        <v>6.8105100000000006E-5</v>
      </c>
      <c r="LY90">
        <v>1.8305510000000001E-2</v>
      </c>
      <c r="LZ90">
        <v>1.0072030000000001</v>
      </c>
      <c r="MA90">
        <v>16.856839999999998</v>
      </c>
      <c r="MB90">
        <v>6.751858E-5</v>
      </c>
      <c r="MC90">
        <v>1.8174329999999999E-2</v>
      </c>
      <c r="MD90">
        <v>1.006818</v>
      </c>
      <c r="ME90">
        <v>17.058119999999999</v>
      </c>
      <c r="MF90">
        <v>6.6062150000000002E-5</v>
      </c>
      <c r="MG90">
        <v>1.7803940000000001E-2</v>
      </c>
      <c r="MH90">
        <v>1.0065139999999999</v>
      </c>
      <c r="MI90">
        <v>16.5825</v>
      </c>
      <c r="MJ90">
        <v>6.4016639999999996E-5</v>
      </c>
      <c r="MK90">
        <v>1.7268370000000002E-2</v>
      </c>
      <c r="ML90">
        <v>1.0062979999999999</v>
      </c>
      <c r="MM90">
        <v>15.86895</v>
      </c>
      <c r="MN90">
        <v>6.1621359999999996E-5</v>
      </c>
      <c r="MO90">
        <v>1.6633599999999998E-2</v>
      </c>
      <c r="MP90">
        <v>1.006224</v>
      </c>
      <c r="MQ90">
        <v>15.42018</v>
      </c>
      <c r="MR90">
        <v>5.8702329999999997E-5</v>
      </c>
      <c r="MS90">
        <v>1.5861690000000001E-2</v>
      </c>
      <c r="MT90">
        <v>1.0060979999999999</v>
      </c>
      <c r="MU90">
        <v>15.26656</v>
      </c>
      <c r="MV90">
        <v>5.4885639999999998E-5</v>
      </c>
      <c r="MW90">
        <v>1.484942E-2</v>
      </c>
      <c r="MX90">
        <v>1.0061009999999999</v>
      </c>
      <c r="MY90">
        <v>15.781890000000001</v>
      </c>
      <c r="MZ90">
        <v>5.0435949999999999E-5</v>
      </c>
      <c r="NA90">
        <v>1.3657000000000001E-2</v>
      </c>
      <c r="NB90">
        <v>1.006127</v>
      </c>
      <c r="NC90">
        <v>15.57277</v>
      </c>
      <c r="ND90">
        <v>4.6201169999999999E-5</v>
      </c>
      <c r="NE90">
        <v>1.250633E-2</v>
      </c>
      <c r="NF90">
        <v>1.006176</v>
      </c>
      <c r="NG90">
        <v>16.078029999999998</v>
      </c>
      <c r="NH90">
        <v>4.2748940000000003E-5</v>
      </c>
      <c r="NI90">
        <v>1.1561500000000001E-2</v>
      </c>
      <c r="NJ90">
        <v>1.0065059999999999</v>
      </c>
      <c r="NK90">
        <v>15.956340000000001</v>
      </c>
      <c r="NL90">
        <v>4.0140689999999999E-5</v>
      </c>
      <c r="NM90">
        <v>1.084302E-2</v>
      </c>
      <c r="NN90">
        <v>1.006985</v>
      </c>
      <c r="NO90">
        <v>15.23902</v>
      </c>
      <c r="NP90">
        <v>3.8153920000000002E-5</v>
      </c>
      <c r="NQ90">
        <v>1.0293510000000001E-2</v>
      </c>
      <c r="NR90">
        <v>1.0075499999999999</v>
      </c>
      <c r="NS90">
        <v>14.478490000000001</v>
      </c>
      <c r="NT90">
        <v>3.646862E-5</v>
      </c>
      <c r="NU90">
        <v>9.8300550000000007E-3</v>
      </c>
      <c r="NV90">
        <v>1.0083359999999999</v>
      </c>
      <c r="NW90">
        <v>13.974780000000001</v>
      </c>
      <c r="NX90">
        <v>3.4475859999999997E-5</v>
      </c>
      <c r="NY90">
        <v>9.2942679999999996E-3</v>
      </c>
      <c r="NZ90">
        <v>1.0091380000000001</v>
      </c>
      <c r="OA90">
        <v>13.998200000000001</v>
      </c>
      <c r="OB90">
        <v>3.1503120000000001E-5</v>
      </c>
      <c r="OC90">
        <v>8.5022429999999996E-3</v>
      </c>
      <c r="OD90">
        <v>1.010014</v>
      </c>
      <c r="OE90">
        <v>14.914999999999999</v>
      </c>
      <c r="OF90">
        <v>2.7760910000000001E-5</v>
      </c>
      <c r="OG90">
        <v>7.495285E-3</v>
      </c>
      <c r="OH90">
        <v>1.0108539999999999</v>
      </c>
      <c r="OI90">
        <v>15.6449</v>
      </c>
      <c r="OJ90">
        <v>2.4204930000000001E-5</v>
      </c>
      <c r="OK90">
        <v>6.5257819999999999E-3</v>
      </c>
    </row>
    <row r="91" spans="1:401" x14ac:dyDescent="0.35">
      <c r="A91">
        <v>94</v>
      </c>
      <c r="B91" t="s">
        <v>4</v>
      </c>
      <c r="C91" t="s">
        <v>24</v>
      </c>
      <c r="D91" t="s">
        <v>96</v>
      </c>
      <c r="E91">
        <v>860.48389999999995</v>
      </c>
      <c r="F91">
        <v>0.88722630000000002</v>
      </c>
      <c r="G91">
        <v>14.472709999999999</v>
      </c>
      <c r="H91" s="1">
        <v>1.205217E-34</v>
      </c>
      <c r="I91" s="1">
        <v>3.4763190000000001E-32</v>
      </c>
      <c r="J91">
        <v>0.88609499999999997</v>
      </c>
      <c r="K91">
        <v>14.785640000000001</v>
      </c>
      <c r="L91" s="1">
        <v>7.6513989999999995E-20</v>
      </c>
      <c r="M91" s="1">
        <v>2.2192949999999999E-17</v>
      </c>
      <c r="N91">
        <v>0.88496629999999998</v>
      </c>
      <c r="O91">
        <v>14.746639999999999</v>
      </c>
      <c r="P91" s="1">
        <v>8.0050010000000002E-8</v>
      </c>
      <c r="Q91" s="1">
        <v>2.320976E-5</v>
      </c>
      <c r="R91">
        <v>0.88385919999999996</v>
      </c>
      <c r="S91">
        <v>14.79344</v>
      </c>
      <c r="T91" s="1">
        <v>0.28806809999999999</v>
      </c>
      <c r="U91">
        <v>65.515569999999997</v>
      </c>
      <c r="V91">
        <v>0.88288599999999995</v>
      </c>
      <c r="W91">
        <v>15.045349999999999</v>
      </c>
      <c r="X91">
        <v>28.574670000000001</v>
      </c>
      <c r="Y91">
        <v>7396.08</v>
      </c>
      <c r="Z91">
        <v>0.88191940000000002</v>
      </c>
      <c r="AA91">
        <v>15.164569999999999</v>
      </c>
      <c r="AB91">
        <v>129.9195</v>
      </c>
      <c r="AC91">
        <v>36581.24</v>
      </c>
      <c r="AD91">
        <v>0.88096269999999999</v>
      </c>
      <c r="AE91">
        <v>15.185589999999999</v>
      </c>
      <c r="AF91">
        <v>104.35469999999999</v>
      </c>
      <c r="AG91">
        <v>31145.27</v>
      </c>
      <c r="AH91">
        <v>0.88002970000000003</v>
      </c>
      <c r="AI91">
        <v>15.306699999999999</v>
      </c>
      <c r="AJ91">
        <v>28.836539999999999</v>
      </c>
      <c r="AK91">
        <v>8957.0949999999993</v>
      </c>
      <c r="AL91">
        <v>0.8789768</v>
      </c>
      <c r="AM91">
        <v>15.31166</v>
      </c>
      <c r="AN91">
        <v>4.190639</v>
      </c>
      <c r="AO91">
        <v>1333.008</v>
      </c>
      <c r="AP91">
        <v>0.87779790000000002</v>
      </c>
      <c r="AQ91">
        <v>15.546340000000001</v>
      </c>
      <c r="AR91">
        <v>0.47246890000000002</v>
      </c>
      <c r="AS91">
        <v>150.56979999999999</v>
      </c>
      <c r="AT91">
        <v>0.87628539999999999</v>
      </c>
      <c r="AU91">
        <v>15.60666</v>
      </c>
      <c r="AV91">
        <v>9.3278959999999994E-2</v>
      </c>
      <c r="AW91">
        <v>28.298590000000001</v>
      </c>
      <c r="AX91">
        <v>0.87469770000000002</v>
      </c>
      <c r="AY91">
        <v>15.56546</v>
      </c>
      <c r="AZ91">
        <v>5.606701E-2</v>
      </c>
      <c r="BA91">
        <v>16.42126</v>
      </c>
      <c r="BB91">
        <v>0.8730599</v>
      </c>
      <c r="BC91">
        <v>15.628130000000001</v>
      </c>
      <c r="BD91" s="1">
        <v>4.8113419999999997E-2</v>
      </c>
      <c r="BE91">
        <v>14.03457</v>
      </c>
      <c r="BF91">
        <v>0.87133930000000004</v>
      </c>
      <c r="BG91">
        <v>15.481030000000001</v>
      </c>
      <c r="BH91" s="1">
        <v>4.3433769999999997E-2</v>
      </c>
      <c r="BI91">
        <v>12.67136</v>
      </c>
      <c r="BJ91">
        <v>0.86957479999999998</v>
      </c>
      <c r="BK91">
        <v>15.482430000000001</v>
      </c>
      <c r="BL91" s="1">
        <v>4.02309E-2</v>
      </c>
      <c r="BM91" s="1">
        <v>11.740640000000001</v>
      </c>
      <c r="BN91">
        <v>0.86781640000000004</v>
      </c>
      <c r="BO91">
        <v>15.600300000000001</v>
      </c>
      <c r="BP91" s="1">
        <v>3.7816780000000001E-2</v>
      </c>
      <c r="BQ91">
        <v>11.04777</v>
      </c>
      <c r="BR91">
        <v>0.86607970000000001</v>
      </c>
      <c r="BS91">
        <v>15.67672</v>
      </c>
      <c r="BT91" s="1">
        <v>3.5476029999999999E-2</v>
      </c>
      <c r="BU91" s="1">
        <v>10.37961</v>
      </c>
      <c r="BV91">
        <v>0.86421919999999997</v>
      </c>
      <c r="BW91">
        <v>15.787190000000001</v>
      </c>
      <c r="BX91" s="1">
        <v>3.303006E-2</v>
      </c>
      <c r="BY91" s="1">
        <v>9.6807689999999997</v>
      </c>
      <c r="BZ91">
        <v>0.86201740000000004</v>
      </c>
      <c r="CA91">
        <v>15.32799</v>
      </c>
      <c r="CB91" s="1">
        <v>3.0585810000000001E-2</v>
      </c>
      <c r="CC91" s="1">
        <v>8.9820130000000002</v>
      </c>
      <c r="CD91">
        <v>0.85922399999999999</v>
      </c>
      <c r="CE91">
        <v>15.00469</v>
      </c>
      <c r="CF91" s="1">
        <v>2.824747E-2</v>
      </c>
      <c r="CG91" s="1">
        <v>8.3160439999999998</v>
      </c>
      <c r="CH91">
        <v>0.85569479999999998</v>
      </c>
      <c r="CI91">
        <v>14.43802</v>
      </c>
      <c r="CJ91" s="1">
        <v>2.6043380000000001E-2</v>
      </c>
      <c r="CK91" s="1">
        <v>7.6916510000000002</v>
      </c>
      <c r="CL91">
        <v>0.85146449999999996</v>
      </c>
      <c r="CM91">
        <v>14.04378</v>
      </c>
      <c r="CN91" s="1">
        <v>2.4634610000000001E-2</v>
      </c>
      <c r="CO91" s="1">
        <v>7.2858960000000002</v>
      </c>
      <c r="CP91">
        <v>0.84663710000000003</v>
      </c>
      <c r="CQ91">
        <v>13.88288</v>
      </c>
      <c r="CR91" s="1">
        <v>2.5565350000000001E-2</v>
      </c>
      <c r="CS91" s="1">
        <v>7.5621119999999999</v>
      </c>
      <c r="CT91">
        <v>0.8416013</v>
      </c>
      <c r="CU91">
        <v>13.8171</v>
      </c>
      <c r="CV91" s="1">
        <v>2.7929320000000001E-2</v>
      </c>
      <c r="CW91" s="1">
        <v>8.3012460000000008</v>
      </c>
      <c r="CX91">
        <v>0.83639079999999999</v>
      </c>
      <c r="CY91">
        <v>13.68079</v>
      </c>
      <c r="CZ91" s="1">
        <v>2.9123659999999999E-2</v>
      </c>
      <c r="DA91" s="1">
        <v>8.7265259999999998</v>
      </c>
      <c r="DB91">
        <v>0.83099780000000001</v>
      </c>
      <c r="DC91">
        <v>13.922319999999999</v>
      </c>
      <c r="DD91" s="1">
        <v>2.8412920000000001E-2</v>
      </c>
      <c r="DE91" s="1">
        <v>8.5811050000000009</v>
      </c>
      <c r="DF91">
        <v>0.8253741</v>
      </c>
      <c r="DG91">
        <v>13.54707</v>
      </c>
      <c r="DH91" s="1">
        <v>2.6509209999999998E-2</v>
      </c>
      <c r="DI91" s="1">
        <v>8.0644399999999994</v>
      </c>
      <c r="DJ91">
        <v>0.8196852</v>
      </c>
      <c r="DK91">
        <v>13.44251</v>
      </c>
      <c r="DL91" s="1">
        <v>2.4183340000000001E-2</v>
      </c>
      <c r="DM91" s="1">
        <v>7.4054640000000003</v>
      </c>
      <c r="DN91">
        <v>0.81409900000000002</v>
      </c>
      <c r="DO91">
        <v>13.29585</v>
      </c>
      <c r="DP91" s="1">
        <v>2.1816289999999999E-2</v>
      </c>
      <c r="DQ91" s="1">
        <v>6.7215600000000002</v>
      </c>
      <c r="DR91">
        <v>0.8083032</v>
      </c>
      <c r="DS91">
        <v>13.03135</v>
      </c>
      <c r="DT91" s="1">
        <v>1.956478E-2</v>
      </c>
      <c r="DU91" s="1">
        <v>6.0655219999999996</v>
      </c>
      <c r="DV91">
        <v>0.80239879999999997</v>
      </c>
      <c r="DW91">
        <v>12.75665</v>
      </c>
      <c r="DX91" s="1">
        <v>1.7459160000000001E-2</v>
      </c>
      <c r="DY91" s="1">
        <v>5.4472880000000004</v>
      </c>
      <c r="DZ91">
        <v>0.79633430000000005</v>
      </c>
      <c r="EA91">
        <v>12.62616</v>
      </c>
      <c r="EB91" s="1">
        <v>1.552626E-2</v>
      </c>
      <c r="EC91" s="1">
        <v>4.8755639999999998</v>
      </c>
      <c r="ED91">
        <v>0.79053189999999995</v>
      </c>
      <c r="EE91">
        <v>12.73893</v>
      </c>
      <c r="EF91" s="1">
        <v>1.3827519999999999E-2</v>
      </c>
      <c r="EG91" s="1">
        <v>4.3676849999999998</v>
      </c>
      <c r="EH91">
        <v>0.7845839</v>
      </c>
      <c r="EI91">
        <v>13.47419</v>
      </c>
      <c r="EJ91" s="1">
        <v>1.23389E-2</v>
      </c>
      <c r="EK91" s="1">
        <v>3.9213249999999999</v>
      </c>
      <c r="EL91">
        <v>0.77865580000000001</v>
      </c>
      <c r="EM91">
        <v>13.70956</v>
      </c>
      <c r="EN91" s="1">
        <v>1.097337E-2</v>
      </c>
      <c r="EO91" s="1">
        <v>3.5093079999999999</v>
      </c>
      <c r="EP91">
        <v>0.7726132</v>
      </c>
      <c r="EQ91">
        <v>14.139340000000001</v>
      </c>
      <c r="ER91" s="1">
        <v>9.7174050000000001E-3</v>
      </c>
      <c r="ES91" s="1">
        <v>3.1267209999999999</v>
      </c>
      <c r="ET91">
        <v>0.76673500000000006</v>
      </c>
      <c r="EU91">
        <v>14.71935</v>
      </c>
      <c r="EV91" s="1">
        <v>8.5835210000000002E-3</v>
      </c>
      <c r="EW91" s="1">
        <v>2.7776679999999998</v>
      </c>
      <c r="EX91">
        <v>0.7606927</v>
      </c>
      <c r="EY91">
        <v>14.688179999999999</v>
      </c>
      <c r="EZ91" s="1">
        <v>7.5811120000000001E-3</v>
      </c>
      <c r="FA91" s="1">
        <v>2.4675500000000001</v>
      </c>
      <c r="FB91">
        <v>0.75435600000000003</v>
      </c>
      <c r="FC91">
        <v>14.4544</v>
      </c>
      <c r="FD91" s="1">
        <v>6.6907110000000002E-3</v>
      </c>
      <c r="FE91" s="1">
        <v>2.191154</v>
      </c>
      <c r="FF91">
        <v>0.74842120000000001</v>
      </c>
      <c r="FG91">
        <v>14.611459999999999</v>
      </c>
      <c r="FH91" s="1">
        <v>5.8953970000000001E-3</v>
      </c>
      <c r="FI91" s="1">
        <v>1.9421949999999999</v>
      </c>
      <c r="FJ91">
        <v>0.74308019999999997</v>
      </c>
      <c r="FK91">
        <v>14.94197</v>
      </c>
      <c r="FL91" s="1">
        <v>5.1871759999999999E-3</v>
      </c>
      <c r="FM91" s="1">
        <v>1.7179530000000001</v>
      </c>
      <c r="FN91">
        <v>0.73767470000000002</v>
      </c>
      <c r="FO91">
        <v>15.82278</v>
      </c>
      <c r="FP91" s="1">
        <v>4.5679320000000002E-3</v>
      </c>
      <c r="FQ91" s="1">
        <v>1.5210680000000001</v>
      </c>
      <c r="FR91">
        <v>0.73225859999999998</v>
      </c>
      <c r="FS91">
        <v>16.236540000000002</v>
      </c>
      <c r="FT91" s="1">
        <v>4.0244410000000001E-3</v>
      </c>
      <c r="FU91" s="1">
        <v>1.3474489999999999</v>
      </c>
      <c r="FV91">
        <v>0.72742470000000004</v>
      </c>
      <c r="FW91">
        <v>16.434629999999999</v>
      </c>
      <c r="FX91" s="1">
        <v>3.5394440000000001E-3</v>
      </c>
      <c r="FY91" s="1">
        <v>1.1905380000000001</v>
      </c>
      <c r="FZ91">
        <v>0.72342309999999999</v>
      </c>
      <c r="GA91">
        <v>16.693269999999998</v>
      </c>
      <c r="GB91" s="1">
        <v>3.101613E-3</v>
      </c>
      <c r="GC91" s="1">
        <v>1.046932</v>
      </c>
      <c r="GD91">
        <v>0.72060290000000005</v>
      </c>
      <c r="GE91">
        <v>16.249320000000001</v>
      </c>
      <c r="GF91" s="1">
        <v>2.7117159999999999E-3</v>
      </c>
      <c r="GG91" s="1">
        <v>0.91704649999999999</v>
      </c>
      <c r="GH91">
        <v>0.71837819999999997</v>
      </c>
      <c r="GI91">
        <v>15.737590000000001</v>
      </c>
      <c r="GJ91" s="1">
        <v>2.3572739999999999E-3</v>
      </c>
      <c r="GK91" s="1">
        <v>0.79812260000000002</v>
      </c>
      <c r="GL91">
        <v>0.71664700000000003</v>
      </c>
      <c r="GM91">
        <v>15.463139999999999</v>
      </c>
      <c r="GN91" s="1">
        <v>2.0079439999999998E-3</v>
      </c>
      <c r="GO91" s="1">
        <v>0.68087319999999996</v>
      </c>
      <c r="GP91">
        <v>0.715364</v>
      </c>
      <c r="GQ91">
        <v>15.3985</v>
      </c>
      <c r="GR91" s="1">
        <v>1.6305410000000001E-3</v>
      </c>
      <c r="GS91" s="1">
        <v>0.55414470000000005</v>
      </c>
      <c r="GT91">
        <v>0.71428040000000004</v>
      </c>
      <c r="GU91">
        <v>15.6092</v>
      </c>
      <c r="GV91" s="1">
        <v>1.244139E-3</v>
      </c>
      <c r="GW91" s="1">
        <v>0.42362440000000001</v>
      </c>
      <c r="GX91">
        <v>0.71336449999999996</v>
      </c>
      <c r="GY91">
        <v>16.223320000000001</v>
      </c>
      <c r="GZ91" s="1">
        <v>9.1002780000000005E-4</v>
      </c>
      <c r="HA91" s="1">
        <v>0.30983739999999999</v>
      </c>
      <c r="HB91">
        <v>0.71262689999999995</v>
      </c>
      <c r="HC91">
        <v>16.171050000000001</v>
      </c>
      <c r="HD91" s="1">
        <v>6.6698880000000003E-4</v>
      </c>
      <c r="HE91" s="1">
        <v>0.22637450000000001</v>
      </c>
      <c r="HF91">
        <v>0.71206119999999995</v>
      </c>
      <c r="HG91">
        <v>15.88428</v>
      </c>
      <c r="HH91" s="1">
        <v>5.100317E-4</v>
      </c>
      <c r="HI91" s="1">
        <v>0.17220859999999999</v>
      </c>
      <c r="HJ91">
        <v>0.71168480000000001</v>
      </c>
      <c r="HK91">
        <v>15.13391</v>
      </c>
      <c r="HL91" s="1">
        <v>4.1400470000000001E-4</v>
      </c>
      <c r="HM91" s="1">
        <v>0.1389512</v>
      </c>
      <c r="HN91">
        <v>0.71143089999999998</v>
      </c>
      <c r="HO91">
        <v>14.55322</v>
      </c>
      <c r="HP91" s="1">
        <v>3.5407139999999999E-4</v>
      </c>
      <c r="HQ91" s="1">
        <v>0.11819300000000001</v>
      </c>
      <c r="HR91">
        <v>0.7113197</v>
      </c>
      <c r="HS91">
        <v>13.97608</v>
      </c>
      <c r="HT91" s="1">
        <v>3.1179519999999998E-4</v>
      </c>
      <c r="HU91" s="1">
        <v>0.1036542</v>
      </c>
      <c r="HV91">
        <v>0.71122289999999999</v>
      </c>
      <c r="HW91">
        <v>13.47406</v>
      </c>
      <c r="HX91" s="1">
        <v>2.749443E-4</v>
      </c>
      <c r="HY91" s="1">
        <v>9.1130009999999997E-2</v>
      </c>
      <c r="HZ91">
        <v>0.71120159999999999</v>
      </c>
      <c r="IA91">
        <v>13.386979999999999</v>
      </c>
      <c r="IB91" s="1">
        <v>2.3991790000000001E-4</v>
      </c>
      <c r="IC91" s="1">
        <v>7.9278849999999998E-2</v>
      </c>
      <c r="ID91">
        <v>0.711175</v>
      </c>
      <c r="IE91">
        <v>13.780620000000001</v>
      </c>
      <c r="IF91" s="1">
        <v>2.0947920000000001E-4</v>
      </c>
      <c r="IG91" s="1">
        <v>6.8938780000000005E-2</v>
      </c>
      <c r="IH91">
        <v>0.711198</v>
      </c>
      <c r="II91">
        <v>13.912459999999999</v>
      </c>
      <c r="IJ91">
        <v>1.8594139999999999E-4</v>
      </c>
      <c r="IK91" s="1">
        <v>6.0896039999999999E-2</v>
      </c>
      <c r="IL91">
        <v>0.71127070000000003</v>
      </c>
      <c r="IM91">
        <v>14.007490000000001</v>
      </c>
      <c r="IN91">
        <v>1.6874530000000001E-4</v>
      </c>
      <c r="IO91" s="1">
        <v>5.501172E-2</v>
      </c>
      <c r="IP91">
        <v>0.71139980000000003</v>
      </c>
      <c r="IQ91">
        <v>13.412699999999999</v>
      </c>
      <c r="IR91">
        <v>1.5608749999999999E-4</v>
      </c>
      <c r="IS91" s="1">
        <v>5.0680660000000002E-2</v>
      </c>
      <c r="IT91">
        <v>0.71155889999999999</v>
      </c>
      <c r="IU91">
        <v>12.99311</v>
      </c>
      <c r="IV91">
        <v>1.4619519999999999E-4</v>
      </c>
      <c r="IW91" s="1">
        <v>4.7304800000000001E-2</v>
      </c>
      <c r="IX91">
        <v>0.71174660000000001</v>
      </c>
      <c r="IY91">
        <v>12.841699999999999</v>
      </c>
      <c r="IZ91">
        <v>1.3738110000000001E-4</v>
      </c>
      <c r="JA91" s="1">
        <v>4.4332360000000001E-2</v>
      </c>
      <c r="JB91">
        <v>0.71195419999999998</v>
      </c>
      <c r="JC91">
        <v>12.72927</v>
      </c>
      <c r="JD91">
        <v>1.2825980000000001E-4</v>
      </c>
      <c r="JE91">
        <v>4.1303699999999999E-2</v>
      </c>
      <c r="JF91">
        <v>0.71218610000000004</v>
      </c>
      <c r="JG91">
        <v>13.343819999999999</v>
      </c>
      <c r="JH91">
        <v>1.187794E-4</v>
      </c>
      <c r="JI91">
        <v>3.8179980000000002E-2</v>
      </c>
      <c r="JJ91">
        <v>0.71242989999999995</v>
      </c>
      <c r="JK91">
        <v>13.70899</v>
      </c>
      <c r="JL91">
        <v>1.099508E-4</v>
      </c>
      <c r="JM91">
        <v>3.5266079999999998E-2</v>
      </c>
      <c r="JN91">
        <v>0.71263449999999995</v>
      </c>
      <c r="JO91">
        <v>14.00703</v>
      </c>
      <c r="JP91">
        <v>1.024743E-4</v>
      </c>
      <c r="JQ91">
        <v>3.2801200000000003E-2</v>
      </c>
      <c r="JR91">
        <v>0.71278509999999995</v>
      </c>
      <c r="JS91">
        <v>14.57813</v>
      </c>
      <c r="JT91">
        <v>9.6390740000000001E-5</v>
      </c>
      <c r="JU91">
        <v>3.0796960000000002E-2</v>
      </c>
      <c r="JV91">
        <v>0.71289590000000003</v>
      </c>
      <c r="JW91">
        <v>14.46894</v>
      </c>
      <c r="JX91">
        <v>9.1342239999999997E-5</v>
      </c>
      <c r="JY91">
        <v>2.914044E-2</v>
      </c>
      <c r="JZ91">
        <v>0.71296630000000005</v>
      </c>
      <c r="KA91">
        <v>13.918799999999999</v>
      </c>
      <c r="KB91">
        <v>8.7089399999999993E-5</v>
      </c>
      <c r="KC91">
        <v>2.7745909999999999E-2</v>
      </c>
      <c r="KD91">
        <v>0.71300830000000004</v>
      </c>
      <c r="KE91">
        <v>13.688140000000001</v>
      </c>
      <c r="KF91">
        <v>8.3739350000000003E-5</v>
      </c>
      <c r="KG91">
        <v>2.6646710000000001E-2</v>
      </c>
      <c r="KH91">
        <v>0.71302960000000004</v>
      </c>
      <c r="KI91">
        <v>13.675599999999999</v>
      </c>
      <c r="KJ91">
        <v>8.163694E-5</v>
      </c>
      <c r="KK91">
        <v>2.5944490000000001E-2</v>
      </c>
      <c r="KL91">
        <v>0.71307200000000004</v>
      </c>
      <c r="KM91">
        <v>14.52393</v>
      </c>
      <c r="KN91">
        <v>8.0498669999999993E-5</v>
      </c>
      <c r="KO91">
        <v>2.556129E-2</v>
      </c>
      <c r="KP91">
        <v>0.71305609999999997</v>
      </c>
      <c r="KQ91">
        <v>15.116989999999999</v>
      </c>
      <c r="KR91">
        <v>7.9446359999999996E-5</v>
      </c>
      <c r="KS91">
        <v>2.5227820000000001E-2</v>
      </c>
      <c r="KT91">
        <v>0.71297840000000001</v>
      </c>
      <c r="KU91">
        <v>15.63646</v>
      </c>
      <c r="KV91">
        <v>7.7882969999999997E-5</v>
      </c>
      <c r="KW91">
        <v>2.4739270000000001E-2</v>
      </c>
      <c r="KX91">
        <v>0.71284130000000001</v>
      </c>
      <c r="KY91">
        <v>16.018080000000001</v>
      </c>
      <c r="KZ91">
        <v>7.5698869999999999E-5</v>
      </c>
      <c r="LA91">
        <v>2.4058110000000001E-2</v>
      </c>
      <c r="LB91">
        <v>0.7125707</v>
      </c>
      <c r="LC91">
        <v>15.71439</v>
      </c>
      <c r="LD91">
        <v>7.3079569999999995E-5</v>
      </c>
      <c r="LE91">
        <v>2.324128E-2</v>
      </c>
      <c r="LF91">
        <v>0.71224140000000002</v>
      </c>
      <c r="LG91">
        <v>15.26423</v>
      </c>
      <c r="LH91">
        <v>7.0373969999999999E-5</v>
      </c>
      <c r="LI91">
        <v>2.2391649999999999E-2</v>
      </c>
      <c r="LJ91">
        <v>0.71184930000000002</v>
      </c>
      <c r="LK91">
        <v>15.00827</v>
      </c>
      <c r="LL91">
        <v>6.8248869999999994E-5</v>
      </c>
      <c r="LM91">
        <v>2.1715229999999999E-2</v>
      </c>
      <c r="LN91">
        <v>0.71144949999999996</v>
      </c>
      <c r="LO91">
        <v>14.980650000000001</v>
      </c>
      <c r="LP91">
        <v>6.7471990000000007E-5</v>
      </c>
      <c r="LQ91">
        <v>2.145975E-2</v>
      </c>
      <c r="LR91">
        <v>0.71099129999999999</v>
      </c>
      <c r="LS91">
        <v>15.860049999999999</v>
      </c>
      <c r="LT91">
        <v>6.7787510000000002E-5</v>
      </c>
      <c r="LU91">
        <v>2.156719E-2</v>
      </c>
      <c r="LV91">
        <v>0.71053120000000003</v>
      </c>
      <c r="LW91">
        <v>16.447340000000001</v>
      </c>
      <c r="LX91">
        <v>6.8101750000000002E-5</v>
      </c>
      <c r="LY91">
        <v>2.1693250000000001E-2</v>
      </c>
      <c r="LZ91">
        <v>0.71013440000000005</v>
      </c>
      <c r="MA91">
        <v>16.945650000000001</v>
      </c>
      <c r="MB91">
        <v>6.7613469999999997E-5</v>
      </c>
      <c r="MC91">
        <v>2.1570639999999999E-2</v>
      </c>
      <c r="MD91">
        <v>0.70979530000000002</v>
      </c>
      <c r="ME91">
        <v>17.142980000000001</v>
      </c>
      <c r="MF91">
        <v>6.623899E-5</v>
      </c>
      <c r="MG91">
        <v>2.116001E-2</v>
      </c>
      <c r="MH91">
        <v>0.7095437</v>
      </c>
      <c r="MI91">
        <v>16.654789999999998</v>
      </c>
      <c r="MJ91">
        <v>6.4240880000000002E-5</v>
      </c>
      <c r="MK91">
        <v>2.054216E-2</v>
      </c>
      <c r="ML91">
        <v>0.70938920000000005</v>
      </c>
      <c r="MM91">
        <v>15.88791</v>
      </c>
      <c r="MN91">
        <v>6.1882630000000005E-5</v>
      </c>
      <c r="MO91">
        <v>1.9802130000000001E-2</v>
      </c>
      <c r="MP91">
        <v>0.70928939999999996</v>
      </c>
      <c r="MQ91">
        <v>15.427580000000001</v>
      </c>
      <c r="MR91">
        <v>5.9037989999999999E-5</v>
      </c>
      <c r="MS91">
        <v>1.8910099999999999E-2</v>
      </c>
      <c r="MT91">
        <v>0.70923020000000003</v>
      </c>
      <c r="MU91">
        <v>15.25958</v>
      </c>
      <c r="MV91">
        <v>5.5318510000000003E-5</v>
      </c>
      <c r="MW91">
        <v>1.774061E-2</v>
      </c>
      <c r="MX91">
        <v>0.70921769999999995</v>
      </c>
      <c r="MY91">
        <v>15.82841</v>
      </c>
      <c r="MZ91">
        <v>5.090285E-5</v>
      </c>
      <c r="NA91">
        <v>1.6339099999999999E-2</v>
      </c>
      <c r="NB91">
        <v>0.70922870000000005</v>
      </c>
      <c r="NC91">
        <v>15.61219</v>
      </c>
      <c r="ND91">
        <v>4.661383E-5</v>
      </c>
      <c r="NE91">
        <v>1.495955E-2</v>
      </c>
      <c r="NF91">
        <v>0.7092908</v>
      </c>
      <c r="NG91">
        <v>16.143889999999999</v>
      </c>
      <c r="NH91">
        <v>4.3070379999999999E-5</v>
      </c>
      <c r="NI91">
        <v>1.381051E-2</v>
      </c>
      <c r="NJ91">
        <v>0.70952479999999996</v>
      </c>
      <c r="NK91">
        <v>16.061879999999999</v>
      </c>
      <c r="NL91">
        <v>4.038325E-5</v>
      </c>
      <c r="NM91">
        <v>1.2933419999999999E-2</v>
      </c>
      <c r="NN91">
        <v>0.70992789999999995</v>
      </c>
      <c r="NO91">
        <v>15.33277</v>
      </c>
      <c r="NP91">
        <v>3.8344769999999997E-5</v>
      </c>
      <c r="NQ91">
        <v>1.2264590000000001E-2</v>
      </c>
      <c r="NR91">
        <v>0.71040429999999999</v>
      </c>
      <c r="NS91">
        <v>14.52375</v>
      </c>
      <c r="NT91">
        <v>3.6647979999999997E-5</v>
      </c>
      <c r="NU91">
        <v>1.170911E-2</v>
      </c>
      <c r="NV91">
        <v>0.71099820000000002</v>
      </c>
      <c r="NW91">
        <v>13.989979999999999</v>
      </c>
      <c r="NX91">
        <v>3.4721180000000001E-5</v>
      </c>
      <c r="NY91">
        <v>1.109162E-2</v>
      </c>
      <c r="NZ91">
        <v>0.71165940000000005</v>
      </c>
      <c r="OA91">
        <v>13.991199999999999</v>
      </c>
      <c r="OB91">
        <v>3.1860109999999997E-5</v>
      </c>
      <c r="OC91">
        <v>1.0185609999999999E-2</v>
      </c>
      <c r="OD91">
        <v>0.71236049999999995</v>
      </c>
      <c r="OE91">
        <v>14.96402</v>
      </c>
      <c r="OF91">
        <v>2.8160680000000002E-5</v>
      </c>
      <c r="OG91">
        <v>9.0054780000000008E-3</v>
      </c>
      <c r="OH91">
        <v>0.71302989999999999</v>
      </c>
      <c r="OI91">
        <v>15.72723</v>
      </c>
      <c r="OJ91">
        <v>2.4546090000000001E-5</v>
      </c>
      <c r="OK91">
        <v>7.8383440000000006E-3</v>
      </c>
    </row>
    <row r="92" spans="1:401" x14ac:dyDescent="0.35">
      <c r="A92">
        <v>95</v>
      </c>
      <c r="B92" t="s">
        <v>4</v>
      </c>
      <c r="C92" t="s">
        <v>24</v>
      </c>
      <c r="D92" t="s">
        <v>97</v>
      </c>
      <c r="E92">
        <v>870.899</v>
      </c>
      <c r="F92">
        <v>0.98514159999999995</v>
      </c>
      <c r="G92">
        <v>14.47386</v>
      </c>
      <c r="H92" s="1">
        <v>1.136619E-35</v>
      </c>
      <c r="I92" s="1">
        <v>3.4514509999999999E-33</v>
      </c>
      <c r="J92">
        <v>0.98414559999999995</v>
      </c>
      <c r="K92">
        <v>14.840439999999999</v>
      </c>
      <c r="L92" s="1">
        <v>1.0422260000000001E-20</v>
      </c>
      <c r="M92" s="1">
        <v>3.1811749999999999E-18</v>
      </c>
      <c r="N92">
        <v>0.98315240000000004</v>
      </c>
      <c r="O92">
        <v>14.81249</v>
      </c>
      <c r="P92" s="1">
        <v>1.2491150000000001E-8</v>
      </c>
      <c r="Q92" s="1">
        <v>3.808691E-6</v>
      </c>
      <c r="R92">
        <v>0.98211539999999997</v>
      </c>
      <c r="S92">
        <v>14.843669999999999</v>
      </c>
      <c r="T92" s="1">
        <v>0.16852</v>
      </c>
      <c r="U92">
        <v>38.507750000000001</v>
      </c>
      <c r="V92">
        <v>0.98115669999999999</v>
      </c>
      <c r="W92">
        <v>15.07123</v>
      </c>
      <c r="X92">
        <v>22.67989</v>
      </c>
      <c r="Y92">
        <v>6010.2269999999999</v>
      </c>
      <c r="Z92">
        <v>0.98022120000000001</v>
      </c>
      <c r="AA92">
        <v>15.17145</v>
      </c>
      <c r="AB92">
        <v>123.18129999999999</v>
      </c>
      <c r="AC92">
        <v>36013.660000000003</v>
      </c>
      <c r="AD92">
        <v>0.97931409999999997</v>
      </c>
      <c r="AE92">
        <v>15.158099999999999</v>
      </c>
      <c r="AF92">
        <v>111.5029</v>
      </c>
      <c r="AG92">
        <v>34950.86</v>
      </c>
      <c r="AH92">
        <v>0.97841509999999998</v>
      </c>
      <c r="AI92">
        <v>15.28234</v>
      </c>
      <c r="AJ92">
        <v>33.42015</v>
      </c>
      <c r="AK92">
        <v>11002.78</v>
      </c>
      <c r="AL92">
        <v>0.97740070000000001</v>
      </c>
      <c r="AM92">
        <v>15.31216</v>
      </c>
      <c r="AN92">
        <v>5.1041920000000003</v>
      </c>
      <c r="AO92">
        <v>1732.617</v>
      </c>
      <c r="AP92">
        <v>0.97626159999999995</v>
      </c>
      <c r="AQ92">
        <v>15.599640000000001</v>
      </c>
      <c r="AR92">
        <v>0.57792350000000003</v>
      </c>
      <c r="AS92">
        <v>197.44649999999999</v>
      </c>
      <c r="AT92">
        <v>0.9747844</v>
      </c>
      <c r="AU92">
        <v>15.684889999999999</v>
      </c>
      <c r="AV92">
        <v>0.10306899999999999</v>
      </c>
      <c r="AW92">
        <v>33.358879999999999</v>
      </c>
      <c r="AX92">
        <v>0.97314789999999995</v>
      </c>
      <c r="AY92">
        <v>15.641550000000001</v>
      </c>
      <c r="AZ92">
        <v>5.7313490000000002E-2</v>
      </c>
      <c r="BA92">
        <v>17.6602</v>
      </c>
      <c r="BB92">
        <v>0.97147930000000005</v>
      </c>
      <c r="BC92">
        <v>15.68075</v>
      </c>
      <c r="BD92" s="1">
        <v>4.8616140000000002E-2</v>
      </c>
      <c r="BE92">
        <v>14.87346</v>
      </c>
      <c r="BF92">
        <v>0.96971600000000002</v>
      </c>
      <c r="BG92">
        <v>15.50202</v>
      </c>
      <c r="BH92" s="1">
        <v>4.377818E-2</v>
      </c>
      <c r="BI92">
        <v>13.385669999999999</v>
      </c>
      <c r="BJ92">
        <v>0.96789670000000005</v>
      </c>
      <c r="BK92">
        <v>15.46</v>
      </c>
      <c r="BL92" s="1">
        <v>4.0464340000000001E-2</v>
      </c>
      <c r="BM92">
        <v>12.368790000000001</v>
      </c>
      <c r="BN92">
        <v>0.9661497</v>
      </c>
      <c r="BO92">
        <v>15.579409999999999</v>
      </c>
      <c r="BP92" s="1">
        <v>3.8015550000000002E-2</v>
      </c>
      <c r="BQ92" s="1">
        <v>11.625830000000001</v>
      </c>
      <c r="BR92">
        <v>0.96440530000000002</v>
      </c>
      <c r="BS92">
        <v>15.6759</v>
      </c>
      <c r="BT92" s="1">
        <v>3.5682560000000002E-2</v>
      </c>
      <c r="BU92" s="1">
        <v>10.924530000000001</v>
      </c>
      <c r="BV92">
        <v>0.96252819999999994</v>
      </c>
      <c r="BW92">
        <v>15.833489999999999</v>
      </c>
      <c r="BX92" s="1">
        <v>3.3243170000000002E-2</v>
      </c>
      <c r="BY92" s="1">
        <v>10.191470000000001</v>
      </c>
      <c r="BZ92">
        <v>0.96029640000000005</v>
      </c>
      <c r="CA92">
        <v>15.4132</v>
      </c>
      <c r="CB92" s="1">
        <v>3.079312E-2</v>
      </c>
      <c r="CC92" s="1">
        <v>9.4546510000000001</v>
      </c>
      <c r="CD92">
        <v>0.95743299999999998</v>
      </c>
      <c r="CE92">
        <v>15.08555</v>
      </c>
      <c r="CF92" s="1">
        <v>2.8443889999999999E-2</v>
      </c>
      <c r="CG92" s="1">
        <v>8.750432</v>
      </c>
      <c r="CH92">
        <v>0.95379539999999996</v>
      </c>
      <c r="CI92">
        <v>14.50399</v>
      </c>
      <c r="CJ92" s="1">
        <v>2.6220790000000001E-2</v>
      </c>
      <c r="CK92" s="1">
        <v>8.0871019999999998</v>
      </c>
      <c r="CL92">
        <v>0.94942550000000003</v>
      </c>
      <c r="CM92">
        <v>14.065160000000001</v>
      </c>
      <c r="CN92" s="1">
        <v>2.4678889999999998E-2</v>
      </c>
      <c r="CO92" s="1">
        <v>7.616581</v>
      </c>
      <c r="CP92">
        <v>0.94445800000000002</v>
      </c>
      <c r="CQ92">
        <v>13.887079999999999</v>
      </c>
      <c r="CR92" s="1">
        <v>2.5379140000000001E-2</v>
      </c>
      <c r="CS92" s="1">
        <v>7.8194140000000001</v>
      </c>
      <c r="CT92">
        <v>0.93905380000000005</v>
      </c>
      <c r="CU92">
        <v>13.81894</v>
      </c>
      <c r="CV92" s="1">
        <v>2.7716049999999999E-2</v>
      </c>
      <c r="CW92" s="1">
        <v>8.5665589999999998</v>
      </c>
      <c r="CX92">
        <v>0.93350840000000002</v>
      </c>
      <c r="CY92">
        <v>13.697520000000001</v>
      </c>
      <c r="CZ92" s="1">
        <v>2.9079250000000001E-2</v>
      </c>
      <c r="DA92" s="1">
        <v>9.0530390000000001</v>
      </c>
      <c r="DB92">
        <v>0.92778839999999996</v>
      </c>
      <c r="DC92">
        <v>13.964499999999999</v>
      </c>
      <c r="DD92" s="1">
        <v>2.8519570000000001E-2</v>
      </c>
      <c r="DE92" s="1">
        <v>8.9421789999999994</v>
      </c>
      <c r="DF92">
        <v>0.92182949999999997</v>
      </c>
      <c r="DG92">
        <v>13.62636</v>
      </c>
      <c r="DH92" s="1">
        <v>2.6696649999999999E-2</v>
      </c>
      <c r="DI92" s="1">
        <v>8.4230579999999993</v>
      </c>
      <c r="DJ92">
        <v>0.91586380000000001</v>
      </c>
      <c r="DK92">
        <v>13.495329999999999</v>
      </c>
      <c r="DL92" s="1">
        <v>2.4391079999999999E-2</v>
      </c>
      <c r="DM92" s="1">
        <v>7.7359869999999997</v>
      </c>
      <c r="DN92">
        <v>0.91004030000000002</v>
      </c>
      <c r="DO92">
        <v>13.35754</v>
      </c>
      <c r="DP92" s="1">
        <v>2.2021539999999999E-2</v>
      </c>
      <c r="DQ92" s="1">
        <v>7.0174370000000001</v>
      </c>
      <c r="DR92">
        <v>0.90399399999999996</v>
      </c>
      <c r="DS92">
        <v>13.065619999999999</v>
      </c>
      <c r="DT92" s="1">
        <v>1.9759479999999999E-2</v>
      </c>
      <c r="DU92" s="1">
        <v>6.3262929999999997</v>
      </c>
      <c r="DV92">
        <v>0.89777759999999995</v>
      </c>
      <c r="DW92">
        <v>12.759460000000001</v>
      </c>
      <c r="DX92" s="1">
        <v>1.7641469999999999E-2</v>
      </c>
      <c r="DY92" s="1">
        <v>5.6753200000000001</v>
      </c>
      <c r="DZ92">
        <v>0.89128419999999997</v>
      </c>
      <c r="EA92">
        <v>12.62003</v>
      </c>
      <c r="EB92" s="1">
        <v>1.5693200000000001E-2</v>
      </c>
      <c r="EC92" s="1">
        <v>5.0728609999999996</v>
      </c>
      <c r="ED92">
        <v>0.88471730000000004</v>
      </c>
      <c r="EE92">
        <v>12.73174</v>
      </c>
      <c r="EF92" s="1">
        <v>1.3972399999999999E-2</v>
      </c>
      <c r="EG92" s="1">
        <v>4.5355679999999996</v>
      </c>
      <c r="EH92">
        <v>0.87807009999999996</v>
      </c>
      <c r="EI92">
        <v>13.52519</v>
      </c>
      <c r="EJ92" s="1">
        <v>1.2469330000000001E-2</v>
      </c>
      <c r="EK92" s="1">
        <v>4.0648739999999997</v>
      </c>
      <c r="EL92">
        <v>0.87143519999999997</v>
      </c>
      <c r="EM92">
        <v>13.796559999999999</v>
      </c>
      <c r="EN92" s="1">
        <v>1.109562E-2</v>
      </c>
      <c r="EO92" s="1">
        <v>3.6330179999999999</v>
      </c>
      <c r="EP92">
        <v>0.86480299999999999</v>
      </c>
      <c r="EQ92">
        <v>14.20147</v>
      </c>
      <c r="ER92" s="1">
        <v>9.8303780000000007E-3</v>
      </c>
      <c r="ES92" s="1">
        <v>3.2327210000000002</v>
      </c>
      <c r="ET92">
        <v>0.85834149999999998</v>
      </c>
      <c r="EU92">
        <v>14.787100000000001</v>
      </c>
      <c r="EV92" s="1">
        <v>8.6851859999999993E-3</v>
      </c>
      <c r="EW92" s="1">
        <v>2.8711509999999998</v>
      </c>
      <c r="EX92">
        <v>0.85168750000000004</v>
      </c>
      <c r="EY92">
        <v>14.737880000000001</v>
      </c>
      <c r="EZ92" s="1">
        <v>7.6713739999999999E-3</v>
      </c>
      <c r="FA92" s="1">
        <v>2.549191</v>
      </c>
      <c r="FB92">
        <v>0.84475789999999995</v>
      </c>
      <c r="FC92">
        <v>14.42877</v>
      </c>
      <c r="FD92" s="1">
        <v>6.771834E-3</v>
      </c>
      <c r="FE92" s="1">
        <v>2.262632</v>
      </c>
      <c r="FF92">
        <v>0.83795489999999995</v>
      </c>
      <c r="FG92">
        <v>14.5717</v>
      </c>
      <c r="FH92" s="1">
        <v>5.9695199999999999E-3</v>
      </c>
      <c r="FI92" s="1">
        <v>2.0046200000000001</v>
      </c>
      <c r="FJ92">
        <v>0.83098419999999995</v>
      </c>
      <c r="FK92">
        <v>14.905099999999999</v>
      </c>
      <c r="FL92" s="1">
        <v>5.2525949999999997E-3</v>
      </c>
      <c r="FM92" s="1">
        <v>1.7713369999999999</v>
      </c>
      <c r="FN92">
        <v>0.82400629999999997</v>
      </c>
      <c r="FO92">
        <v>15.86247</v>
      </c>
      <c r="FP92" s="1">
        <v>4.625512E-3</v>
      </c>
      <c r="FQ92" s="1">
        <v>1.5662860000000001</v>
      </c>
      <c r="FR92">
        <v>0.81702450000000004</v>
      </c>
      <c r="FS92">
        <v>16.326309999999999</v>
      </c>
      <c r="FT92" s="1">
        <v>4.0757559999999998E-3</v>
      </c>
      <c r="FU92" s="1">
        <v>1.3857429999999999</v>
      </c>
      <c r="FV92">
        <v>0.81086190000000002</v>
      </c>
      <c r="FW92">
        <v>16.521090000000001</v>
      </c>
      <c r="FX92" s="1">
        <v>3.5864109999999999E-3</v>
      </c>
      <c r="FY92" s="1">
        <v>1.2237629999999999</v>
      </c>
      <c r="FZ92">
        <v>0.80552120000000005</v>
      </c>
      <c r="GA92">
        <v>16.782139999999998</v>
      </c>
      <c r="GB92" s="1">
        <v>3.1443949999999999E-3</v>
      </c>
      <c r="GC92" s="1">
        <v>1.0760130000000001</v>
      </c>
      <c r="GD92">
        <v>0.80178380000000005</v>
      </c>
      <c r="GE92">
        <v>16.330010000000001</v>
      </c>
      <c r="GF92" s="1">
        <v>2.7506710000000001E-3</v>
      </c>
      <c r="GG92" s="1">
        <v>0.94234929999999995</v>
      </c>
      <c r="GH92">
        <v>0.7987495</v>
      </c>
      <c r="GI92">
        <v>15.766679999999999</v>
      </c>
      <c r="GJ92" s="1">
        <v>2.3937530000000002E-3</v>
      </c>
      <c r="GK92" s="1">
        <v>0.82046350000000001</v>
      </c>
      <c r="GL92">
        <v>0.79636300000000004</v>
      </c>
      <c r="GM92">
        <v>15.47414</v>
      </c>
      <c r="GN92" s="1">
        <v>2.0459699999999998E-3</v>
      </c>
      <c r="GO92" s="1">
        <v>0.70191890000000001</v>
      </c>
      <c r="GP92">
        <v>0.79418089999999997</v>
      </c>
      <c r="GQ92">
        <v>15.397399999999999</v>
      </c>
      <c r="GR92" s="1">
        <v>1.672141E-3</v>
      </c>
      <c r="GS92" s="1">
        <v>0.57490269999999999</v>
      </c>
      <c r="GT92">
        <v>0.79239000000000004</v>
      </c>
      <c r="GU92">
        <v>15.61355</v>
      </c>
      <c r="GV92" s="1">
        <v>1.2843920000000001E-3</v>
      </c>
      <c r="GW92" s="1">
        <v>0.44250250000000002</v>
      </c>
      <c r="GX92">
        <v>0.79091639999999996</v>
      </c>
      <c r="GY92">
        <v>16.27983</v>
      </c>
      <c r="GZ92" s="1">
        <v>9.4233960000000003E-4</v>
      </c>
      <c r="HA92" s="1">
        <v>0.3247196</v>
      </c>
      <c r="HB92">
        <v>0.78972920000000002</v>
      </c>
      <c r="HC92">
        <v>16.252009999999999</v>
      </c>
      <c r="HD92" s="1">
        <v>6.8918280000000005E-4</v>
      </c>
      <c r="HE92" s="1">
        <v>0.23676269999999999</v>
      </c>
      <c r="HF92">
        <v>0.78881820000000002</v>
      </c>
      <c r="HG92">
        <v>15.982189999999999</v>
      </c>
      <c r="HH92" s="1">
        <v>5.2394940000000004E-4</v>
      </c>
      <c r="HI92" s="1">
        <v>0.1790349</v>
      </c>
      <c r="HJ92">
        <v>0.78815630000000003</v>
      </c>
      <c r="HK92">
        <v>15.200760000000001</v>
      </c>
      <c r="HL92" s="1">
        <v>4.2254249999999999E-4</v>
      </c>
      <c r="HM92" s="1">
        <v>0.1434706</v>
      </c>
      <c r="HN92">
        <v>0.78776789999999997</v>
      </c>
      <c r="HO92">
        <v>14.60533</v>
      </c>
      <c r="HP92" s="1">
        <v>3.5961290000000002E-4</v>
      </c>
      <c r="HQ92" s="1">
        <v>0.121392</v>
      </c>
      <c r="HR92">
        <v>0.78749999999999998</v>
      </c>
      <c r="HS92">
        <v>14.019209999999999</v>
      </c>
      <c r="HT92" s="1">
        <v>3.1607340000000002E-4</v>
      </c>
      <c r="HU92" s="1">
        <v>0.10622620000000001</v>
      </c>
      <c r="HV92">
        <v>0.78736130000000004</v>
      </c>
      <c r="HW92">
        <v>13.498200000000001</v>
      </c>
      <c r="HX92" s="1">
        <v>2.789426E-4</v>
      </c>
      <c r="HY92" s="1">
        <v>9.3454960000000004E-2</v>
      </c>
      <c r="HZ92">
        <v>0.78727800000000003</v>
      </c>
      <c r="IA92">
        <v>13.395110000000001</v>
      </c>
      <c r="IB92" s="1">
        <v>2.4364260000000001E-4</v>
      </c>
      <c r="IC92" s="1">
        <v>8.1388379999999996E-2</v>
      </c>
      <c r="ID92">
        <v>0.78720559999999995</v>
      </c>
      <c r="IE92">
        <v>13.81288</v>
      </c>
      <c r="IF92" s="1">
        <v>2.1255770000000001E-4</v>
      </c>
      <c r="IG92" s="1">
        <v>7.0720110000000003E-2</v>
      </c>
      <c r="IH92">
        <v>0.7872323</v>
      </c>
      <c r="II92">
        <v>13.97766</v>
      </c>
      <c r="IJ92">
        <v>1.8824910000000001E-4</v>
      </c>
      <c r="IK92" s="1">
        <v>6.2326640000000003E-2</v>
      </c>
      <c r="IL92">
        <v>0.78730820000000001</v>
      </c>
      <c r="IM92">
        <v>14.095000000000001</v>
      </c>
      <c r="IN92">
        <v>1.7042859999999999E-4</v>
      </c>
      <c r="IO92" s="1">
        <v>5.6162330000000003E-2</v>
      </c>
      <c r="IP92">
        <v>0.78748200000000002</v>
      </c>
      <c r="IQ92">
        <v>13.476520000000001</v>
      </c>
      <c r="IR92">
        <v>1.5735449999999999E-4</v>
      </c>
      <c r="IS92" s="1">
        <v>5.1640970000000001E-2</v>
      </c>
      <c r="IT92">
        <v>0.78768369999999999</v>
      </c>
      <c r="IU92">
        <v>12.998659999999999</v>
      </c>
      <c r="IV92">
        <v>1.4722819999999999E-4</v>
      </c>
      <c r="IW92" s="1">
        <v>4.8146599999999998E-2</v>
      </c>
      <c r="IX92">
        <v>0.78794909999999996</v>
      </c>
      <c r="IY92">
        <v>12.84121</v>
      </c>
      <c r="IZ92">
        <v>1.3836489999999999E-4</v>
      </c>
      <c r="JA92" s="1">
        <v>4.5123070000000001E-2</v>
      </c>
      <c r="JB92">
        <v>0.78826819999999997</v>
      </c>
      <c r="JC92">
        <v>12.72897</v>
      </c>
      <c r="JD92">
        <v>1.2929759999999999E-4</v>
      </c>
      <c r="JE92">
        <v>4.2079930000000001E-2</v>
      </c>
      <c r="JF92">
        <v>0.78858660000000003</v>
      </c>
      <c r="JG92">
        <v>13.36323</v>
      </c>
      <c r="JH92">
        <v>1.198145E-4</v>
      </c>
      <c r="JI92">
        <v>3.8925410000000001E-2</v>
      </c>
      <c r="JJ92">
        <v>0.78889500000000001</v>
      </c>
      <c r="JK92">
        <v>13.76558</v>
      </c>
      <c r="JL92">
        <v>1.108682E-4</v>
      </c>
      <c r="JM92">
        <v>3.5944480000000001E-2</v>
      </c>
      <c r="JN92">
        <v>0.78919609999999996</v>
      </c>
      <c r="JO92">
        <v>14.041550000000001</v>
      </c>
      <c r="JP92">
        <v>1.032298E-4</v>
      </c>
      <c r="JQ92">
        <v>3.3400159999999998E-2</v>
      </c>
      <c r="JR92">
        <v>0.78943439999999998</v>
      </c>
      <c r="JS92">
        <v>14.624689999999999</v>
      </c>
      <c r="JT92">
        <v>9.7007319999999997E-5</v>
      </c>
      <c r="JU92">
        <v>3.1328109999999999E-2</v>
      </c>
      <c r="JV92">
        <v>0.78962200000000005</v>
      </c>
      <c r="JW92">
        <v>14.534319999999999</v>
      </c>
      <c r="JX92">
        <v>9.1859440000000006E-5</v>
      </c>
      <c r="JY92">
        <v>2.9620230000000001E-2</v>
      </c>
      <c r="JZ92">
        <v>0.78974999999999995</v>
      </c>
      <c r="KA92">
        <v>13.92718</v>
      </c>
      <c r="KB92">
        <v>8.7520849999999994E-5</v>
      </c>
      <c r="KC92">
        <v>2.8182410000000001E-2</v>
      </c>
      <c r="KD92">
        <v>0.78980360000000005</v>
      </c>
      <c r="KE92">
        <v>13.67709</v>
      </c>
      <c r="KF92">
        <v>8.4053839999999994E-5</v>
      </c>
      <c r="KG92">
        <v>2.7034280000000001E-2</v>
      </c>
      <c r="KH92">
        <v>0.78985609999999995</v>
      </c>
      <c r="KI92">
        <v>13.65574</v>
      </c>
      <c r="KJ92">
        <v>8.1813569999999997E-5</v>
      </c>
      <c r="KK92">
        <v>2.6278329999999999E-2</v>
      </c>
      <c r="KL92">
        <v>0.78988539999999996</v>
      </c>
      <c r="KM92">
        <v>14.549060000000001</v>
      </c>
      <c r="KN92">
        <v>8.0604990000000004E-5</v>
      </c>
      <c r="KO92">
        <v>2.5866259999999999E-2</v>
      </c>
      <c r="KP92">
        <v>0.7898811</v>
      </c>
      <c r="KQ92">
        <v>15.19791</v>
      </c>
      <c r="KR92">
        <v>7.9576509999999993E-5</v>
      </c>
      <c r="KS92">
        <v>2.5535430000000001E-2</v>
      </c>
      <c r="KT92">
        <v>0.78980859999999997</v>
      </c>
      <c r="KU92">
        <v>15.723520000000001</v>
      </c>
      <c r="KV92">
        <v>7.8078720000000003E-5</v>
      </c>
      <c r="KW92">
        <v>2.506334E-2</v>
      </c>
      <c r="KX92">
        <v>0.78962299999999996</v>
      </c>
      <c r="KY92">
        <v>16.101420000000001</v>
      </c>
      <c r="KZ92">
        <v>7.5954290000000005E-5</v>
      </c>
      <c r="LA92">
        <v>2.439498E-2</v>
      </c>
      <c r="LB92">
        <v>0.78930900000000004</v>
      </c>
      <c r="LC92">
        <v>15.77468</v>
      </c>
      <c r="LD92">
        <v>7.3367970000000004E-5</v>
      </c>
      <c r="LE92">
        <v>2.358031E-2</v>
      </c>
      <c r="LF92">
        <v>0.78886469999999997</v>
      </c>
      <c r="LG92">
        <v>15.2654</v>
      </c>
      <c r="LH92">
        <v>7.0649730000000004E-5</v>
      </c>
      <c r="LI92">
        <v>2.271842E-2</v>
      </c>
      <c r="LJ92">
        <v>0.78832630000000004</v>
      </c>
      <c r="LK92">
        <v>15.004</v>
      </c>
      <c r="LL92">
        <v>6.842292E-5</v>
      </c>
      <c r="LM92">
        <v>2.200187E-2</v>
      </c>
      <c r="LN92">
        <v>0.78773550000000003</v>
      </c>
      <c r="LO92">
        <v>14.96625</v>
      </c>
      <c r="LP92">
        <v>6.7482699999999997E-5</v>
      </c>
      <c r="LQ92">
        <v>2.1690379999999999E-2</v>
      </c>
      <c r="LR92">
        <v>0.7871146</v>
      </c>
      <c r="LS92">
        <v>15.89419</v>
      </c>
      <c r="LT92">
        <v>6.77284E-5</v>
      </c>
      <c r="LU92">
        <v>2.1770350000000001E-2</v>
      </c>
      <c r="LV92">
        <v>0.78646839999999996</v>
      </c>
      <c r="LW92">
        <v>16.527719999999999</v>
      </c>
      <c r="LX92">
        <v>6.8089790000000006E-5</v>
      </c>
      <c r="LY92">
        <v>2.191046E-2</v>
      </c>
      <c r="LZ92">
        <v>0.78587680000000004</v>
      </c>
      <c r="MA92">
        <v>17.041720000000002</v>
      </c>
      <c r="MB92">
        <v>6.7700999999999994E-5</v>
      </c>
      <c r="MC92">
        <v>2.1818669999999998E-2</v>
      </c>
      <c r="MD92">
        <v>0.7853618</v>
      </c>
      <c r="ME92">
        <v>17.23629</v>
      </c>
      <c r="MF92">
        <v>6.6414239999999995E-5</v>
      </c>
      <c r="MG92">
        <v>2.1432440000000001E-2</v>
      </c>
      <c r="MH92">
        <v>0.78498650000000003</v>
      </c>
      <c r="MI92">
        <v>16.738489999999999</v>
      </c>
      <c r="MJ92">
        <v>6.446965E-5</v>
      </c>
      <c r="MK92">
        <v>2.082649E-2</v>
      </c>
      <c r="ML92">
        <v>0.78473219999999999</v>
      </c>
      <c r="MM92">
        <v>15.91347</v>
      </c>
      <c r="MN92">
        <v>6.2149410000000006E-5</v>
      </c>
      <c r="MO92">
        <v>2.0091020000000001E-2</v>
      </c>
      <c r="MP92">
        <v>0.78457440000000001</v>
      </c>
      <c r="MQ92">
        <v>15.436310000000001</v>
      </c>
      <c r="MR92">
        <v>5.9375269999999998E-5</v>
      </c>
      <c r="MS92">
        <v>1.9211929999999999E-2</v>
      </c>
      <c r="MT92">
        <v>0.78445909999999996</v>
      </c>
      <c r="MU92">
        <v>15.25328</v>
      </c>
      <c r="MV92">
        <v>5.5758399999999998E-5</v>
      </c>
      <c r="MW92">
        <v>1.806485E-2</v>
      </c>
      <c r="MX92">
        <v>0.78443459999999998</v>
      </c>
      <c r="MY92">
        <v>15.870520000000001</v>
      </c>
      <c r="MZ92">
        <v>5.1388399999999997E-5</v>
      </c>
      <c r="NA92">
        <v>1.666608E-2</v>
      </c>
      <c r="NB92">
        <v>0.78439499999999995</v>
      </c>
      <c r="NC92">
        <v>15.65793</v>
      </c>
      <c r="ND92">
        <v>4.7051449999999998E-5</v>
      </c>
      <c r="NE92">
        <v>1.5258310000000001E-2</v>
      </c>
      <c r="NF92">
        <v>0.78450839999999999</v>
      </c>
      <c r="NG92">
        <v>16.207370000000001</v>
      </c>
      <c r="NH92">
        <v>4.3415109999999998E-5</v>
      </c>
      <c r="NI92">
        <v>1.406671E-2</v>
      </c>
      <c r="NJ92">
        <v>0.78478919999999996</v>
      </c>
      <c r="NK92">
        <v>16.177379999999999</v>
      </c>
      <c r="NL92">
        <v>4.0643090000000003E-5</v>
      </c>
      <c r="NM92">
        <v>1.3152280000000001E-2</v>
      </c>
      <c r="NN92">
        <v>0.78526499999999999</v>
      </c>
      <c r="NO92">
        <v>15.44126</v>
      </c>
      <c r="NP92">
        <v>3.8547290000000002E-5</v>
      </c>
      <c r="NQ92">
        <v>1.2457330000000001E-2</v>
      </c>
      <c r="NR92">
        <v>0.78593329999999995</v>
      </c>
      <c r="NS92">
        <v>14.57808</v>
      </c>
      <c r="NT92">
        <v>3.6832680000000003E-5</v>
      </c>
      <c r="NU92">
        <v>1.188968E-2</v>
      </c>
      <c r="NV92">
        <v>0.7867324</v>
      </c>
      <c r="NW92">
        <v>14.01014</v>
      </c>
      <c r="NX92">
        <v>3.496421E-5</v>
      </c>
      <c r="NY92">
        <v>1.1284509999999999E-2</v>
      </c>
      <c r="NZ92">
        <v>0.78764129999999999</v>
      </c>
      <c r="OA92">
        <v>13.98495</v>
      </c>
      <c r="OB92">
        <v>3.2218850000000001E-5</v>
      </c>
      <c r="OC92">
        <v>1.0407990000000001E-2</v>
      </c>
      <c r="OD92">
        <v>0.78860520000000001</v>
      </c>
      <c r="OE92">
        <v>15.009869999999999</v>
      </c>
      <c r="OF92">
        <v>2.8575310000000001E-5</v>
      </c>
      <c r="OG92">
        <v>9.2368680000000005E-3</v>
      </c>
      <c r="OH92">
        <v>0.78959009999999996</v>
      </c>
      <c r="OI92">
        <v>15.818009999999999</v>
      </c>
      <c r="OJ92">
        <v>2.491029E-5</v>
      </c>
      <c r="OK92">
        <v>8.0429409999999996E-3</v>
      </c>
    </row>
    <row r="93" spans="1:401" x14ac:dyDescent="0.35">
      <c r="A93">
        <v>96</v>
      </c>
      <c r="B93" t="s">
        <v>4</v>
      </c>
      <c r="C93" t="s">
        <v>24</v>
      </c>
      <c r="D93" t="s">
        <v>98</v>
      </c>
      <c r="E93">
        <v>857.67359999999996</v>
      </c>
      <c r="F93">
        <v>0.82443960000000005</v>
      </c>
      <c r="G93">
        <v>14.474</v>
      </c>
      <c r="H93" s="1">
        <v>1.207269E-36</v>
      </c>
      <c r="I93" s="1">
        <v>3.9364110000000004E-34</v>
      </c>
      <c r="J93">
        <v>0.82400479999999998</v>
      </c>
      <c r="K93">
        <v>14.89301</v>
      </c>
      <c r="L93" s="1">
        <v>1.5622960000000001E-21</v>
      </c>
      <c r="M93" s="1">
        <v>5.1192949999999999E-19</v>
      </c>
      <c r="N93">
        <v>0.82356689999999999</v>
      </c>
      <c r="O93">
        <v>14.885</v>
      </c>
      <c r="P93" s="1">
        <v>2.1651850000000001E-9</v>
      </c>
      <c r="Q93" s="1">
        <v>7.0851499999999996E-7</v>
      </c>
      <c r="R93">
        <v>0.82312759999999996</v>
      </c>
      <c r="S93">
        <v>14.89997</v>
      </c>
      <c r="T93" s="1">
        <v>9.025917E-2</v>
      </c>
      <c r="U93">
        <v>22.035630000000001</v>
      </c>
      <c r="V93">
        <v>0.82275180000000003</v>
      </c>
      <c r="W93">
        <v>15.102309999999999</v>
      </c>
      <c r="X93">
        <v>17.230560000000001</v>
      </c>
      <c r="Y93">
        <v>4850.49</v>
      </c>
      <c r="Z93">
        <v>0.82244059999999997</v>
      </c>
      <c r="AA93">
        <v>15.18097</v>
      </c>
      <c r="AB93">
        <v>114.38</v>
      </c>
      <c r="AC93">
        <v>35547.1</v>
      </c>
      <c r="AD93">
        <v>0.82214739999999997</v>
      </c>
      <c r="AE93">
        <v>15.131449999999999</v>
      </c>
      <c r="AF93">
        <v>118.7016</v>
      </c>
      <c r="AG93">
        <v>39665.54</v>
      </c>
      <c r="AH93">
        <v>0.82181389999999999</v>
      </c>
      <c r="AI93">
        <v>15.2552</v>
      </c>
      <c r="AJ93">
        <v>39.134619999999998</v>
      </c>
      <c r="AK93">
        <v>13788.79</v>
      </c>
      <c r="AL93">
        <v>0.8214477</v>
      </c>
      <c r="AM93">
        <v>15.311070000000001</v>
      </c>
      <c r="AN93">
        <v>6.3531760000000004</v>
      </c>
      <c r="AO93">
        <v>2318.1729999999998</v>
      </c>
      <c r="AP93">
        <v>0.82098769999999999</v>
      </c>
      <c r="AQ93">
        <v>15.65043</v>
      </c>
      <c r="AR93">
        <v>0.72961489999999996</v>
      </c>
      <c r="AS93">
        <v>269.45519999999999</v>
      </c>
      <c r="AT93">
        <v>0.82026779999999999</v>
      </c>
      <c r="AU93">
        <v>15.76843</v>
      </c>
      <c r="AV93">
        <v>0.1173285</v>
      </c>
      <c r="AW93">
        <v>41.241950000000003</v>
      </c>
      <c r="AX93">
        <v>0.81941109999999995</v>
      </c>
      <c r="AY93">
        <v>15.725250000000001</v>
      </c>
      <c r="AZ93">
        <v>5.8983830000000001E-2</v>
      </c>
      <c r="BA93">
        <v>19.53529</v>
      </c>
      <c r="BB93">
        <v>0.81848759999999998</v>
      </c>
      <c r="BC93">
        <v>15.73991</v>
      </c>
      <c r="BD93" s="1">
        <v>4.9206689999999997E-2</v>
      </c>
      <c r="BE93">
        <v>16.12923</v>
      </c>
      <c r="BF93">
        <v>0.81748829999999995</v>
      </c>
      <c r="BG93">
        <v>15.52876</v>
      </c>
      <c r="BH93" s="1">
        <v>4.4176239999999999E-2</v>
      </c>
      <c r="BI93">
        <v>14.46495</v>
      </c>
      <c r="BJ93">
        <v>0.81642879999999995</v>
      </c>
      <c r="BK93">
        <v>15.438370000000001</v>
      </c>
      <c r="BL93" s="1">
        <v>4.0733360000000003E-2</v>
      </c>
      <c r="BM93">
        <v>13.329409999999999</v>
      </c>
      <c r="BN93">
        <v>0.81543670000000001</v>
      </c>
      <c r="BO93">
        <v>15.556559999999999</v>
      </c>
      <c r="BP93" s="1">
        <v>3.8237609999999998E-2</v>
      </c>
      <c r="BQ93" s="1">
        <v>12.51412</v>
      </c>
      <c r="BR93">
        <v>0.81441929999999996</v>
      </c>
      <c r="BS93">
        <v>15.67226</v>
      </c>
      <c r="BT93" s="1">
        <v>3.5910789999999998E-2</v>
      </c>
      <c r="BU93" s="1">
        <v>11.76244</v>
      </c>
      <c r="BV93">
        <v>0.81334450000000003</v>
      </c>
      <c r="BW93">
        <v>15.87823</v>
      </c>
      <c r="BX93" s="1">
        <v>3.347986E-2</v>
      </c>
      <c r="BY93" s="1">
        <v>10.978339999999999</v>
      </c>
      <c r="BZ93">
        <v>0.8120174</v>
      </c>
      <c r="CA93">
        <v>15.50399</v>
      </c>
      <c r="CB93" s="1">
        <v>3.1024530000000002E-2</v>
      </c>
      <c r="CC93" s="1">
        <v>10.18582</v>
      </c>
      <c r="CD93">
        <v>0.81021620000000005</v>
      </c>
      <c r="CE93">
        <v>15.169230000000001</v>
      </c>
      <c r="CF93" s="1">
        <v>2.866283E-2</v>
      </c>
      <c r="CG93" s="1">
        <v>9.4254669999999994</v>
      </c>
      <c r="CH93">
        <v>0.80793890000000002</v>
      </c>
      <c r="CI93">
        <v>14.576610000000001</v>
      </c>
      <c r="CJ93" s="1">
        <v>2.6421790000000001E-2</v>
      </c>
      <c r="CK93" s="1">
        <v>8.707141</v>
      </c>
      <c r="CL93">
        <v>0.80518599999999996</v>
      </c>
      <c r="CM93">
        <v>14.09069</v>
      </c>
      <c r="CN93" s="1">
        <v>2.4753069999999999E-2</v>
      </c>
      <c r="CO93" s="1">
        <v>8.1612109999999998</v>
      </c>
      <c r="CP93">
        <v>0.80209609999999998</v>
      </c>
      <c r="CQ93">
        <v>13.89296</v>
      </c>
      <c r="CR93" s="1">
        <v>2.5195189999999999E-2</v>
      </c>
      <c r="CS93" s="1">
        <v>8.2864140000000006</v>
      </c>
      <c r="CT93">
        <v>0.7988788</v>
      </c>
      <c r="CU93">
        <v>13.82016</v>
      </c>
      <c r="CV93" s="1">
        <v>2.7472710000000001E-2</v>
      </c>
      <c r="CW93" s="1">
        <v>9.0512029999999992</v>
      </c>
      <c r="CX93">
        <v>0.79568209999999995</v>
      </c>
      <c r="CY93">
        <v>13.713660000000001</v>
      </c>
      <c r="CZ93" s="1">
        <v>2.90102E-2</v>
      </c>
      <c r="DA93" s="1">
        <v>9.6179070000000007</v>
      </c>
      <c r="DB93">
        <v>0.79247730000000005</v>
      </c>
      <c r="DC93">
        <v>14.004810000000001</v>
      </c>
      <c r="DD93" s="1">
        <v>2.8624670000000001E-2</v>
      </c>
      <c r="DE93" s="1">
        <v>9.5511630000000007</v>
      </c>
      <c r="DF93">
        <v>0.78913549999999999</v>
      </c>
      <c r="DG93">
        <v>13.71336</v>
      </c>
      <c r="DH93" s="1">
        <v>2.6899039999999999E-2</v>
      </c>
      <c r="DI93" s="1">
        <v>9.0247480000000007</v>
      </c>
      <c r="DJ93">
        <v>0.78586719999999999</v>
      </c>
      <c r="DK93">
        <v>13.552160000000001</v>
      </c>
      <c r="DL93" s="1">
        <v>2.4618190000000002E-2</v>
      </c>
      <c r="DM93" s="1">
        <v>8.2949649999999995</v>
      </c>
      <c r="DN93">
        <v>0.78267520000000002</v>
      </c>
      <c r="DO93">
        <v>13.42657</v>
      </c>
      <c r="DP93" s="1">
        <v>2.2247719999999999E-2</v>
      </c>
      <c r="DQ93" s="1">
        <v>7.5245119999999996</v>
      </c>
      <c r="DR93">
        <v>0.77934970000000003</v>
      </c>
      <c r="DS93">
        <v>13.104419999999999</v>
      </c>
      <c r="DT93" s="1">
        <v>1.997382E-2</v>
      </c>
      <c r="DU93" s="1">
        <v>6.7798999999999996</v>
      </c>
      <c r="DV93">
        <v>0.77596880000000001</v>
      </c>
      <c r="DW93">
        <v>12.7644</v>
      </c>
      <c r="DX93" s="1">
        <v>1.7842210000000001E-2</v>
      </c>
      <c r="DY93" s="1">
        <v>6.0783500000000004</v>
      </c>
      <c r="DZ93">
        <v>0.7725071</v>
      </c>
      <c r="EA93">
        <v>12.61313</v>
      </c>
      <c r="EB93" s="1">
        <v>1.5877160000000001E-2</v>
      </c>
      <c r="EC93" s="1">
        <v>5.4284129999999999</v>
      </c>
      <c r="ED93">
        <v>0.76928359999999996</v>
      </c>
      <c r="EE93">
        <v>12.72645</v>
      </c>
      <c r="EF93" s="1">
        <v>1.413243E-2</v>
      </c>
      <c r="EG93" s="1">
        <v>4.8472109999999997</v>
      </c>
      <c r="EH93">
        <v>0.76609859999999996</v>
      </c>
      <c r="EI93">
        <v>13.574199999999999</v>
      </c>
      <c r="EJ93" s="1">
        <v>1.26125E-2</v>
      </c>
      <c r="EK93" s="1">
        <v>4.3389749999999996</v>
      </c>
      <c r="EL93">
        <v>0.7629821</v>
      </c>
      <c r="EM93">
        <v>13.889250000000001</v>
      </c>
      <c r="EN93" s="1">
        <v>1.12292E-2</v>
      </c>
      <c r="EO93" s="1">
        <v>3.8752610000000001</v>
      </c>
      <c r="EP93">
        <v>0.75951089999999999</v>
      </c>
      <c r="EQ93">
        <v>14.27116</v>
      </c>
      <c r="ER93" s="1">
        <v>9.9522870000000006E-3</v>
      </c>
      <c r="ES93" s="1">
        <v>3.4452240000000001</v>
      </c>
      <c r="ET93">
        <v>0.75441760000000002</v>
      </c>
      <c r="EU93">
        <v>14.861520000000001</v>
      </c>
      <c r="EV93" s="1">
        <v>8.7951020000000008E-3</v>
      </c>
      <c r="EW93" s="1">
        <v>3.0566279999999999</v>
      </c>
      <c r="EX93">
        <v>0.74934060000000002</v>
      </c>
      <c r="EY93">
        <v>14.79311</v>
      </c>
      <c r="EZ93" s="1">
        <v>7.7688949999999996E-3</v>
      </c>
      <c r="FA93" s="1">
        <v>2.7095579999999999</v>
      </c>
      <c r="FB93">
        <v>0.74403779999999997</v>
      </c>
      <c r="FC93">
        <v>14.408250000000001</v>
      </c>
      <c r="FD93" s="1">
        <v>6.8593980000000001E-3</v>
      </c>
      <c r="FE93" s="1">
        <v>2.4012690000000001</v>
      </c>
      <c r="FF93">
        <v>0.73949030000000004</v>
      </c>
      <c r="FG93">
        <v>14.52853</v>
      </c>
      <c r="FH93" s="1">
        <v>6.0495419999999998E-3</v>
      </c>
      <c r="FI93" s="1">
        <v>2.1252270000000002</v>
      </c>
      <c r="FJ93">
        <v>0.73570970000000002</v>
      </c>
      <c r="FK93">
        <v>14.868819999999999</v>
      </c>
      <c r="FL93" s="1">
        <v>5.3234459999999999E-3</v>
      </c>
      <c r="FM93" s="1">
        <v>1.877033</v>
      </c>
      <c r="FN93">
        <v>0.73212429999999995</v>
      </c>
      <c r="FO93">
        <v>15.89594</v>
      </c>
      <c r="FP93" s="1">
        <v>4.6877949999999998E-3</v>
      </c>
      <c r="FQ93" s="1">
        <v>1.658453</v>
      </c>
      <c r="FR93">
        <v>0.72864819999999997</v>
      </c>
      <c r="FS93">
        <v>16.418759999999999</v>
      </c>
      <c r="FT93" s="1">
        <v>4.1310419999999997E-3</v>
      </c>
      <c r="FU93" s="1">
        <v>1.4661010000000001</v>
      </c>
      <c r="FV93">
        <v>0.72515569999999996</v>
      </c>
      <c r="FW93">
        <v>16.614460000000001</v>
      </c>
      <c r="FX93" s="1">
        <v>3.6365640000000001E-3</v>
      </c>
      <c r="FY93" s="1">
        <v>1.294349</v>
      </c>
      <c r="FZ93">
        <v>0.72206139999999996</v>
      </c>
      <c r="GA93">
        <v>16.87274</v>
      </c>
      <c r="GB93" s="1">
        <v>3.1901439999999998E-3</v>
      </c>
      <c r="GC93" s="1">
        <v>1.13801</v>
      </c>
      <c r="GD93">
        <v>0.72025439999999996</v>
      </c>
      <c r="GE93">
        <v>16.41722</v>
      </c>
      <c r="GF93" s="1">
        <v>2.7922810000000002E-3</v>
      </c>
      <c r="GG93" s="1">
        <v>0.99655470000000002</v>
      </c>
      <c r="GH93">
        <v>0.71892480000000003</v>
      </c>
      <c r="GI93">
        <v>15.80138</v>
      </c>
      <c r="GJ93" s="1">
        <v>2.4324250000000002E-3</v>
      </c>
      <c r="GK93" s="1">
        <v>0.86798779999999998</v>
      </c>
      <c r="GL93">
        <v>0.71787829999999997</v>
      </c>
      <c r="GM93">
        <v>15.487690000000001</v>
      </c>
      <c r="GN93" s="1">
        <v>2.0856830000000001E-3</v>
      </c>
      <c r="GO93" s="1">
        <v>0.7446123</v>
      </c>
      <c r="GP93">
        <v>0.71684499999999995</v>
      </c>
      <c r="GQ93">
        <v>15.39767</v>
      </c>
      <c r="GR93" s="1">
        <v>1.715631E-3</v>
      </c>
      <c r="GS93" s="1">
        <v>0.61381280000000005</v>
      </c>
      <c r="GT93">
        <v>0.71599109999999999</v>
      </c>
      <c r="GU93">
        <v>15.618</v>
      </c>
      <c r="GV93" s="1">
        <v>1.327305E-3</v>
      </c>
      <c r="GW93" s="1">
        <v>0.47597479999999998</v>
      </c>
      <c r="GX93">
        <v>0.71525780000000005</v>
      </c>
      <c r="GY93">
        <v>16.327860000000001</v>
      </c>
      <c r="GZ93" s="1">
        <v>9.775405E-4</v>
      </c>
      <c r="HA93" s="1">
        <v>0.35077049999999999</v>
      </c>
      <c r="HB93">
        <v>0.71464559999999999</v>
      </c>
      <c r="HC93">
        <v>16.336400000000001</v>
      </c>
      <c r="HD93" s="1">
        <v>7.1376290000000004E-4</v>
      </c>
      <c r="HE93" s="1">
        <v>0.25542490000000001</v>
      </c>
      <c r="HF93">
        <v>0.71420079999999997</v>
      </c>
      <c r="HG93">
        <v>16.081420000000001</v>
      </c>
      <c r="HH93" s="1">
        <v>5.3949499999999997E-4</v>
      </c>
      <c r="HI93" s="1">
        <v>0.19203509999999999</v>
      </c>
      <c r="HJ93">
        <v>0.7139027</v>
      </c>
      <c r="HK93">
        <v>15.27482</v>
      </c>
      <c r="HL93" s="1">
        <v>4.3207839999999999E-4</v>
      </c>
      <c r="HM93" s="1">
        <v>0.15278710000000001</v>
      </c>
      <c r="HN93">
        <v>0.71375699999999997</v>
      </c>
      <c r="HO93">
        <v>14.66018</v>
      </c>
      <c r="HP93" s="1">
        <v>3.6573269999999998E-4</v>
      </c>
      <c r="HQ93" s="1">
        <v>0.12853039999999999</v>
      </c>
      <c r="HR93">
        <v>0.71365270000000003</v>
      </c>
      <c r="HS93">
        <v>14.06527</v>
      </c>
      <c r="HT93" s="1">
        <v>3.2066789999999999E-4</v>
      </c>
      <c r="HU93" s="1">
        <v>0.11216230000000001</v>
      </c>
      <c r="HV93">
        <v>0.71361730000000001</v>
      </c>
      <c r="HW93">
        <v>13.52556</v>
      </c>
      <c r="HX93" s="1">
        <v>2.8316840000000001E-4</v>
      </c>
      <c r="HY93" s="1">
        <v>9.8723770000000002E-2</v>
      </c>
      <c r="HZ93">
        <v>0.71358440000000001</v>
      </c>
      <c r="IA93">
        <v>13.40427</v>
      </c>
      <c r="IB93" s="1">
        <v>2.4761359999999998E-4</v>
      </c>
      <c r="IC93" s="1">
        <v>8.6079619999999996E-2</v>
      </c>
      <c r="ID93">
        <v>0.71358310000000003</v>
      </c>
      <c r="IE93">
        <v>13.84219</v>
      </c>
      <c r="IF93" s="1">
        <v>2.1588900000000001E-4</v>
      </c>
      <c r="IG93" s="1">
        <v>7.4758980000000003E-2</v>
      </c>
      <c r="IH93">
        <v>0.71361249999999998</v>
      </c>
      <c r="II93">
        <v>14.045260000000001</v>
      </c>
      <c r="IJ93">
        <v>1.9077070000000001E-4</v>
      </c>
      <c r="IK93" s="1">
        <v>6.5739610000000004E-2</v>
      </c>
      <c r="IL93">
        <v>0.71368830000000005</v>
      </c>
      <c r="IM93">
        <v>14.18383</v>
      </c>
      <c r="IN93">
        <v>1.7226869999999999E-4</v>
      </c>
      <c r="IO93" s="1">
        <v>5.9081250000000002E-2</v>
      </c>
      <c r="IP93">
        <v>0.71377069999999998</v>
      </c>
      <c r="IQ93">
        <v>13.549429999999999</v>
      </c>
      <c r="IR93">
        <v>1.5872940000000001E-4</v>
      </c>
      <c r="IS93" s="1">
        <v>5.4209029999999998E-2</v>
      </c>
      <c r="IT93">
        <v>0.71392770000000005</v>
      </c>
      <c r="IU93">
        <v>13.009819999999999</v>
      </c>
      <c r="IV93">
        <v>1.483364E-4</v>
      </c>
      <c r="IW93" s="1">
        <v>5.0475550000000001E-2</v>
      </c>
      <c r="IX93">
        <v>0.71409429999999996</v>
      </c>
      <c r="IY93">
        <v>12.84005</v>
      </c>
      <c r="IZ93">
        <v>1.3939940000000001E-4</v>
      </c>
      <c r="JA93" s="1">
        <v>4.7299880000000002E-2</v>
      </c>
      <c r="JB93">
        <v>0.71430559999999998</v>
      </c>
      <c r="JC93">
        <v>12.72953</v>
      </c>
      <c r="JD93">
        <v>1.303853E-4</v>
      </c>
      <c r="JE93" s="1">
        <v>4.4151620000000003E-2</v>
      </c>
      <c r="JF93">
        <v>0.71449450000000003</v>
      </c>
      <c r="JG93">
        <v>13.377549999999999</v>
      </c>
      <c r="JH93">
        <v>1.209109E-4</v>
      </c>
      <c r="JI93">
        <v>4.0874960000000002E-2</v>
      </c>
      <c r="JJ93">
        <v>0.71467519999999995</v>
      </c>
      <c r="JK93">
        <v>13.82602</v>
      </c>
      <c r="JL93">
        <v>1.1185249999999999E-4</v>
      </c>
      <c r="JM93">
        <v>3.773688E-2</v>
      </c>
      <c r="JN93">
        <v>0.7148563</v>
      </c>
      <c r="JO93">
        <v>14.082380000000001</v>
      </c>
      <c r="JP93">
        <v>1.0404570000000001E-4</v>
      </c>
      <c r="JQ93">
        <v>3.50327E-2</v>
      </c>
      <c r="JR93">
        <v>0.7149662</v>
      </c>
      <c r="JS93">
        <v>14.66957</v>
      </c>
      <c r="JT93">
        <v>9.7670910000000001E-5</v>
      </c>
      <c r="JU93">
        <v>3.28238E-2</v>
      </c>
      <c r="JV93">
        <v>0.71507849999999995</v>
      </c>
      <c r="JW93">
        <v>14.602169999999999</v>
      </c>
      <c r="JX93">
        <v>9.2414499999999994E-5</v>
      </c>
      <c r="JY93">
        <v>3.10088E-2</v>
      </c>
      <c r="JZ93">
        <v>0.71515949999999995</v>
      </c>
      <c r="KA93">
        <v>13.94322</v>
      </c>
      <c r="KB93">
        <v>8.7987409999999998E-5</v>
      </c>
      <c r="KC93">
        <v>2.948245E-2</v>
      </c>
      <c r="KD93">
        <v>0.71514480000000002</v>
      </c>
      <c r="KE93">
        <v>13.66634</v>
      </c>
      <c r="KF93">
        <v>8.4401140000000004E-5</v>
      </c>
      <c r="KG93">
        <v>2.8247680000000001E-2</v>
      </c>
      <c r="KH93">
        <v>0.71517980000000003</v>
      </c>
      <c r="KI93">
        <v>13.63707</v>
      </c>
      <c r="KJ93">
        <v>8.2015510000000002E-5</v>
      </c>
      <c r="KK93">
        <v>2.7411140000000001E-2</v>
      </c>
      <c r="KL93">
        <v>0.71519580000000005</v>
      </c>
      <c r="KM93">
        <v>14.565849999999999</v>
      </c>
      <c r="KN93">
        <v>8.0721060000000006E-5</v>
      </c>
      <c r="KO93">
        <v>2.6951119999999999E-2</v>
      </c>
      <c r="KP93">
        <v>0.7151845</v>
      </c>
      <c r="KQ93">
        <v>15.27824</v>
      </c>
      <c r="KR93">
        <v>7.9706329999999995E-5</v>
      </c>
      <c r="KS93">
        <v>2.660943E-2</v>
      </c>
      <c r="KT93">
        <v>0.71511239999999998</v>
      </c>
      <c r="KU93">
        <v>15.81423</v>
      </c>
      <c r="KV93">
        <v>7.8276049999999997E-5</v>
      </c>
      <c r="KW93">
        <v>2.614083E-2</v>
      </c>
      <c r="KX93">
        <v>0.71499500000000005</v>
      </c>
      <c r="KY93">
        <v>16.189399999999999</v>
      </c>
      <c r="KZ93">
        <v>7.6216580000000003E-5</v>
      </c>
      <c r="LA93">
        <v>2.5467630000000002E-2</v>
      </c>
      <c r="LB93">
        <v>0.71478129999999995</v>
      </c>
      <c r="LC93">
        <v>15.84286</v>
      </c>
      <c r="LD93">
        <v>7.3669669999999995E-5</v>
      </c>
      <c r="LE93">
        <v>2.4634079999999999E-2</v>
      </c>
      <c r="LF93">
        <v>0.71446989999999999</v>
      </c>
      <c r="LG93">
        <v>15.27186</v>
      </c>
      <c r="LH93">
        <v>7.0945000000000006E-5</v>
      </c>
      <c r="LI93">
        <v>2.373604E-2</v>
      </c>
      <c r="LJ93">
        <v>0.71413800000000005</v>
      </c>
      <c r="LK93">
        <v>14.999309999999999</v>
      </c>
      <c r="LL93">
        <v>6.8622930000000005E-5</v>
      </c>
      <c r="LM93">
        <v>2.2959360000000002E-2</v>
      </c>
      <c r="LN93">
        <v>0.71377299999999999</v>
      </c>
      <c r="LO93">
        <v>14.953580000000001</v>
      </c>
      <c r="LP93">
        <v>6.7520970000000004E-5</v>
      </c>
      <c r="LQ93">
        <v>2.2578890000000001E-2</v>
      </c>
      <c r="LR93">
        <v>0.7133988</v>
      </c>
      <c r="LS93">
        <v>15.92043</v>
      </c>
      <c r="LT93">
        <v>6.7669289999999999E-5</v>
      </c>
      <c r="LU93">
        <v>2.2626429999999999E-2</v>
      </c>
      <c r="LV93">
        <v>0.71299999999999997</v>
      </c>
      <c r="LW93">
        <v>16.608889999999999</v>
      </c>
      <c r="LX93">
        <v>6.8066629999999999E-5</v>
      </c>
      <c r="LY93">
        <v>2.278107E-2</v>
      </c>
      <c r="LZ93">
        <v>0.71264720000000004</v>
      </c>
      <c r="MA93">
        <v>17.138909999999999</v>
      </c>
      <c r="MB93">
        <v>6.7779899999999998E-5</v>
      </c>
      <c r="MC93">
        <v>2.271948E-2</v>
      </c>
      <c r="MD93">
        <v>0.71239110000000005</v>
      </c>
      <c r="ME93">
        <v>17.33323</v>
      </c>
      <c r="MF93">
        <v>6.6588930000000004E-5</v>
      </c>
      <c r="MG93">
        <v>2.235034E-2</v>
      </c>
      <c r="MH93">
        <v>0.71216760000000001</v>
      </c>
      <c r="MI93">
        <v>16.828499999999998</v>
      </c>
      <c r="MJ93">
        <v>6.4704920000000006E-5</v>
      </c>
      <c r="MK93">
        <v>2.1741949999999999E-2</v>
      </c>
      <c r="ML93">
        <v>0.71205450000000003</v>
      </c>
      <c r="MM93">
        <v>15.946429999999999</v>
      </c>
      <c r="MN93">
        <v>6.2424789999999998E-5</v>
      </c>
      <c r="MO93">
        <v>2.0990620000000001E-2</v>
      </c>
      <c r="MP93">
        <v>0.71200479999999999</v>
      </c>
      <c r="MQ93">
        <v>15.44623</v>
      </c>
      <c r="MR93">
        <v>5.9718929999999997E-5</v>
      </c>
      <c r="MS93">
        <v>2.009874E-2</v>
      </c>
      <c r="MT93">
        <v>0.711955</v>
      </c>
      <c r="MU93">
        <v>15.2493</v>
      </c>
      <c r="MV93">
        <v>5.6209090000000003E-5</v>
      </c>
      <c r="MW93">
        <v>1.8942090000000002E-2</v>
      </c>
      <c r="MX93">
        <v>0.711951</v>
      </c>
      <c r="MY93">
        <v>15.90314</v>
      </c>
      <c r="MZ93">
        <v>5.1897390000000002E-5</v>
      </c>
      <c r="NA93">
        <v>1.750958E-2</v>
      </c>
      <c r="NB93">
        <v>0.71194880000000005</v>
      </c>
      <c r="NC93">
        <v>15.70852</v>
      </c>
      <c r="ND93">
        <v>4.7520859999999998E-5</v>
      </c>
      <c r="NE93">
        <v>1.603361E-2</v>
      </c>
      <c r="NF93">
        <v>0.71203669999999997</v>
      </c>
      <c r="NG93">
        <v>16.264700000000001</v>
      </c>
      <c r="NH93">
        <v>4.3789830000000001E-5</v>
      </c>
      <c r="NI93">
        <v>1.476245E-2</v>
      </c>
      <c r="NJ93">
        <v>0.71223709999999996</v>
      </c>
      <c r="NK93">
        <v>16.294920000000001</v>
      </c>
      <c r="NL93">
        <v>4.0926249999999998E-5</v>
      </c>
      <c r="NM93">
        <v>1.3779609999999999E-2</v>
      </c>
      <c r="NN93">
        <v>0.71258630000000001</v>
      </c>
      <c r="NO93">
        <v>15.55758</v>
      </c>
      <c r="NP93">
        <v>3.8766190000000001E-5</v>
      </c>
      <c r="NQ93">
        <v>1.3034280000000001E-2</v>
      </c>
      <c r="NR93">
        <v>0.71300359999999996</v>
      </c>
      <c r="NS93">
        <v>14.63982</v>
      </c>
      <c r="NT93">
        <v>3.7026220000000003E-5</v>
      </c>
      <c r="NU93">
        <v>1.2434250000000001E-2</v>
      </c>
      <c r="NV93">
        <v>0.71349189999999996</v>
      </c>
      <c r="NW93">
        <v>14.034940000000001</v>
      </c>
      <c r="NX93">
        <v>3.5208120000000001E-5</v>
      </c>
      <c r="NY93">
        <v>1.1820519999999999E-2</v>
      </c>
      <c r="NZ93">
        <v>0.71408709999999997</v>
      </c>
      <c r="OA93">
        <v>13.98127</v>
      </c>
      <c r="OB93">
        <v>3.2582580000000001E-5</v>
      </c>
      <c r="OC93">
        <v>1.0949270000000001E-2</v>
      </c>
      <c r="OD93">
        <v>0.71466980000000002</v>
      </c>
      <c r="OE93">
        <v>15.04792</v>
      </c>
      <c r="OF93">
        <v>2.900973E-5</v>
      </c>
      <c r="OG93">
        <v>9.7575470000000001E-3</v>
      </c>
      <c r="OH93">
        <v>0.71527240000000003</v>
      </c>
      <c r="OI93">
        <v>15.91051</v>
      </c>
      <c r="OJ93">
        <v>2.530385E-5</v>
      </c>
      <c r="OK93">
        <v>8.5043170000000008E-3</v>
      </c>
    </row>
    <row r="94" spans="1:401" x14ac:dyDescent="0.35">
      <c r="A94">
        <v>97</v>
      </c>
      <c r="B94" t="s">
        <v>4</v>
      </c>
      <c r="C94" t="s">
        <v>24</v>
      </c>
      <c r="D94" t="s">
        <v>99</v>
      </c>
      <c r="E94">
        <v>885.09349999999995</v>
      </c>
      <c r="F94">
        <v>0.82221460000000002</v>
      </c>
      <c r="G94">
        <v>14.470560000000001</v>
      </c>
      <c r="H94">
        <v>1.2119529999999999E-37</v>
      </c>
      <c r="I94" s="1">
        <v>4.8666809999999996E-35</v>
      </c>
      <c r="J94">
        <v>0.82173099999999999</v>
      </c>
      <c r="K94">
        <v>14.947329999999999</v>
      </c>
      <c r="L94" s="1">
        <v>2.0431030000000001E-22</v>
      </c>
      <c r="M94" s="1">
        <v>8.245559E-20</v>
      </c>
      <c r="N94">
        <v>0.82126560000000004</v>
      </c>
      <c r="O94">
        <v>14.978770000000001</v>
      </c>
      <c r="P94" s="1">
        <v>3.170748E-10</v>
      </c>
      <c r="Q94" s="1">
        <v>1.2779570000000001E-7</v>
      </c>
      <c r="R94">
        <v>0.82079500000000005</v>
      </c>
      <c r="S94">
        <v>14.97433</v>
      </c>
      <c r="T94" s="1">
        <v>4.5209069999999997E-2</v>
      </c>
      <c r="U94">
        <v>12.25709</v>
      </c>
      <c r="V94">
        <v>0.82034790000000002</v>
      </c>
      <c r="W94">
        <v>15.144909999999999</v>
      </c>
      <c r="X94">
        <v>12.614140000000001</v>
      </c>
      <c r="Y94">
        <v>4081.482</v>
      </c>
      <c r="Z94">
        <v>0.81996650000000004</v>
      </c>
      <c r="AA94">
        <v>15.196580000000001</v>
      </c>
      <c r="AB94">
        <v>103.755</v>
      </c>
      <c r="AC94">
        <v>38405.9</v>
      </c>
      <c r="AD94">
        <v>0.81961729999999999</v>
      </c>
      <c r="AE94">
        <v>15.10253</v>
      </c>
      <c r="AF94">
        <v>125.14619999999999</v>
      </c>
      <c r="AG94">
        <v>51493.27</v>
      </c>
      <c r="AH94">
        <v>0.81922220000000001</v>
      </c>
      <c r="AI94">
        <v>15.21856</v>
      </c>
      <c r="AJ94">
        <v>46.041069999999998</v>
      </c>
      <c r="AK94">
        <v>20562.3</v>
      </c>
      <c r="AL94">
        <v>0.81878569999999995</v>
      </c>
      <c r="AM94">
        <v>15.303850000000001</v>
      </c>
      <c r="AN94">
        <v>8.0596639999999997</v>
      </c>
      <c r="AO94">
        <v>3816.19</v>
      </c>
      <c r="AP94">
        <v>0.81827649999999996</v>
      </c>
      <c r="AQ94">
        <v>15.70256</v>
      </c>
      <c r="AR94">
        <v>0.95234600000000003</v>
      </c>
      <c r="AS94">
        <v>463.50220000000002</v>
      </c>
      <c r="AT94">
        <v>0.81752530000000001</v>
      </c>
      <c r="AU94">
        <v>15.871980000000001</v>
      </c>
      <c r="AV94">
        <v>0.13884450000000001</v>
      </c>
      <c r="AW94">
        <v>63.779420000000002</v>
      </c>
      <c r="AX94">
        <v>0.81660569999999999</v>
      </c>
      <c r="AY94">
        <v>15.832739999999999</v>
      </c>
      <c r="AZ94">
        <v>6.1315509999999997E-2</v>
      </c>
      <c r="BA94">
        <v>25.418479999999999</v>
      </c>
      <c r="BB94">
        <v>0.81564060000000005</v>
      </c>
      <c r="BC94">
        <v>15.81817</v>
      </c>
      <c r="BD94" s="1">
        <v>4.9899270000000003E-2</v>
      </c>
      <c r="BE94">
        <v>20.226459999999999</v>
      </c>
      <c r="BF94">
        <v>0.81460549999999998</v>
      </c>
      <c r="BG94">
        <v>15.57108</v>
      </c>
      <c r="BH94" s="1">
        <v>4.4628279999999999E-2</v>
      </c>
      <c r="BI94">
        <v>18.04346</v>
      </c>
      <c r="BJ94">
        <v>0.81353810000000004</v>
      </c>
      <c r="BK94">
        <v>15.41633</v>
      </c>
      <c r="BL94" s="1">
        <v>4.1039600000000002E-2</v>
      </c>
      <c r="BM94">
        <v>16.570239999999998</v>
      </c>
      <c r="BN94">
        <v>0.81249459999999996</v>
      </c>
      <c r="BO94">
        <v>15.527089999999999</v>
      </c>
      <c r="BP94" s="1">
        <v>3.8481550000000003E-2</v>
      </c>
      <c r="BQ94" s="1">
        <v>15.530810000000001</v>
      </c>
      <c r="BR94">
        <v>0.81145880000000004</v>
      </c>
      <c r="BS94">
        <v>15.662050000000001</v>
      </c>
      <c r="BT94" s="1">
        <v>3.6157670000000003E-2</v>
      </c>
      <c r="BU94" s="1">
        <v>14.60342</v>
      </c>
      <c r="BV94">
        <v>0.81035559999999995</v>
      </c>
      <c r="BW94">
        <v>15.924379999999999</v>
      </c>
      <c r="BX94" s="1">
        <v>3.3736910000000002E-2</v>
      </c>
      <c r="BY94" s="1">
        <v>13.641590000000001</v>
      </c>
      <c r="BZ94">
        <v>0.80901279999999998</v>
      </c>
      <c r="CA94">
        <v>15.618209999999999</v>
      </c>
      <c r="CB94" s="1">
        <v>3.1277739999999998E-2</v>
      </c>
      <c r="CC94" s="1">
        <v>12.662599999999999</v>
      </c>
      <c r="CD94">
        <v>0.80724090000000004</v>
      </c>
      <c r="CE94">
        <v>15.27158</v>
      </c>
      <c r="CF94" s="1">
        <v>2.890266E-2</v>
      </c>
      <c r="CG94" s="1">
        <v>11.717370000000001</v>
      </c>
      <c r="CH94">
        <v>0.80498559999999997</v>
      </c>
      <c r="CI94">
        <v>14.676170000000001</v>
      </c>
      <c r="CJ94" s="1">
        <v>2.6645200000000001E-2</v>
      </c>
      <c r="CK94" s="1">
        <v>10.822900000000001</v>
      </c>
      <c r="CL94">
        <v>0.80226359999999997</v>
      </c>
      <c r="CM94">
        <v>14.131410000000001</v>
      </c>
      <c r="CN94" s="1">
        <v>2.4861189999999998E-2</v>
      </c>
      <c r="CO94" s="1">
        <v>10.09747</v>
      </c>
      <c r="CP94">
        <v>0.79917550000000004</v>
      </c>
      <c r="CQ94">
        <v>13.904730000000001</v>
      </c>
      <c r="CR94" s="1">
        <v>2.5027049999999999E-2</v>
      </c>
      <c r="CS94" s="1">
        <v>10.113899999999999</v>
      </c>
      <c r="CT94">
        <v>0.7958963</v>
      </c>
      <c r="CU94">
        <v>13.82272</v>
      </c>
      <c r="CV94" s="1">
        <v>2.720434E-2</v>
      </c>
      <c r="CW94" s="1">
        <v>10.988899999999999</v>
      </c>
      <c r="CX94">
        <v>0.79257460000000002</v>
      </c>
      <c r="CY94">
        <v>13.732060000000001</v>
      </c>
      <c r="CZ94" s="1">
        <v>2.8911369999999999E-2</v>
      </c>
      <c r="DA94" s="1">
        <v>11.75719</v>
      </c>
      <c r="DB94">
        <v>0.78931249999999997</v>
      </c>
      <c r="DC94">
        <v>14.041320000000001</v>
      </c>
      <c r="DD94" s="1">
        <v>2.8722350000000001E-2</v>
      </c>
      <c r="DE94" s="1">
        <v>11.783519999999999</v>
      </c>
      <c r="DF94">
        <v>0.78588119999999995</v>
      </c>
      <c r="DG94">
        <v>13.82253</v>
      </c>
      <c r="DH94" s="1">
        <v>2.7112109999999998E-2</v>
      </c>
      <c r="DI94" s="1">
        <v>11.2118</v>
      </c>
      <c r="DJ94">
        <v>0.78255850000000005</v>
      </c>
      <c r="DK94">
        <v>13.621499999999999</v>
      </c>
      <c r="DL94" s="1">
        <v>2.4863409999999999E-2</v>
      </c>
      <c r="DM94" s="1">
        <v>10.34689</v>
      </c>
      <c r="DN94">
        <v>0.77929850000000001</v>
      </c>
      <c r="DO94">
        <v>13.511010000000001</v>
      </c>
      <c r="DP94" s="1">
        <v>2.2495040000000001E-2</v>
      </c>
      <c r="DQ94" s="1">
        <v>9.4128410000000002</v>
      </c>
      <c r="DR94">
        <v>0.77598500000000004</v>
      </c>
      <c r="DS94">
        <v>13.159190000000001</v>
      </c>
      <c r="DT94" s="1">
        <v>2.020885E-2</v>
      </c>
      <c r="DU94" s="1">
        <v>8.5000250000000008</v>
      </c>
      <c r="DV94">
        <v>0.77262399999999998</v>
      </c>
      <c r="DW94">
        <v>12.77708</v>
      </c>
      <c r="DX94" s="1">
        <v>1.806286E-2</v>
      </c>
      <c r="DY94" s="1">
        <v>7.6371440000000002</v>
      </c>
      <c r="DZ94">
        <v>0.76907119999999995</v>
      </c>
      <c r="EA94">
        <v>12.606170000000001</v>
      </c>
      <c r="EB94" s="1">
        <v>1.6079940000000001E-2</v>
      </c>
      <c r="EC94" s="1">
        <v>6.8343829999999999</v>
      </c>
      <c r="ED94">
        <v>0.76519689999999996</v>
      </c>
      <c r="EE94">
        <v>12.712619999999999</v>
      </c>
      <c r="EF94" s="1">
        <v>1.430989E-2</v>
      </c>
      <c r="EG94" s="1">
        <v>6.1123810000000001</v>
      </c>
      <c r="EH94">
        <v>0.76146199999999997</v>
      </c>
      <c r="EI94">
        <v>13.611700000000001</v>
      </c>
      <c r="EJ94" s="1">
        <v>1.2770780000000001E-2</v>
      </c>
      <c r="EK94" s="1">
        <v>5.4813070000000002</v>
      </c>
      <c r="EL94">
        <v>0.75779189999999996</v>
      </c>
      <c r="EM94">
        <v>13.996969999999999</v>
      </c>
      <c r="EN94" s="1">
        <v>1.1376509999999999E-2</v>
      </c>
      <c r="EO94" s="1">
        <v>4.9081770000000002</v>
      </c>
      <c r="EP94">
        <v>0.754104</v>
      </c>
      <c r="EQ94">
        <v>14.348789999999999</v>
      </c>
      <c r="ER94" s="1">
        <v>1.008733E-2</v>
      </c>
      <c r="ES94" s="1">
        <v>4.3739189999999999</v>
      </c>
      <c r="ET94">
        <v>0.75049239999999995</v>
      </c>
      <c r="EU94">
        <v>14.945589999999999</v>
      </c>
      <c r="EV94" s="1">
        <v>8.9171609999999998E-3</v>
      </c>
      <c r="EW94" s="1">
        <v>3.8844720000000001</v>
      </c>
      <c r="EX94">
        <v>0.74716760000000004</v>
      </c>
      <c r="EY94">
        <v>14.87186</v>
      </c>
      <c r="EZ94" s="1">
        <v>7.8771980000000002E-3</v>
      </c>
      <c r="FA94" s="1">
        <v>3.445093</v>
      </c>
      <c r="FB94">
        <v>0.74372749999999999</v>
      </c>
      <c r="FC94">
        <v>14.40015</v>
      </c>
      <c r="FD94" s="1">
        <v>6.9564819999999999E-3</v>
      </c>
      <c r="FE94" s="1">
        <v>3.0550869999999999</v>
      </c>
      <c r="FF94">
        <v>0.73991019999999996</v>
      </c>
      <c r="FG94">
        <v>14.472110000000001</v>
      </c>
      <c r="FH94" s="1">
        <v>6.1368969999999997E-3</v>
      </c>
      <c r="FI94" s="1">
        <v>2.7066940000000002</v>
      </c>
      <c r="FJ94">
        <v>0.73482179999999997</v>
      </c>
      <c r="FK94">
        <v>14.81663</v>
      </c>
      <c r="FL94" s="1">
        <v>5.4016059999999998E-3</v>
      </c>
      <c r="FM94" s="1">
        <v>2.3951709999999999</v>
      </c>
      <c r="FN94">
        <v>0.7299464</v>
      </c>
      <c r="FO94">
        <v>15.91179</v>
      </c>
      <c r="FP94" s="1">
        <v>4.7566420000000002E-3</v>
      </c>
      <c r="FQ94" s="1">
        <v>2.1198459999999999</v>
      </c>
      <c r="FR94">
        <v>0.72524339999999998</v>
      </c>
      <c r="FS94">
        <v>16.529699999999998</v>
      </c>
      <c r="FT94" s="1">
        <v>4.1921240000000002E-3</v>
      </c>
      <c r="FU94" s="1">
        <v>1.877284</v>
      </c>
      <c r="FV94">
        <v>0.72088470000000004</v>
      </c>
      <c r="FW94">
        <v>16.738119999999999</v>
      </c>
      <c r="FX94" s="1">
        <v>3.6917460000000001E-3</v>
      </c>
      <c r="FY94" s="1">
        <v>1.6605700000000001</v>
      </c>
      <c r="FZ94">
        <v>0.71716670000000005</v>
      </c>
      <c r="GA94">
        <v>16.98939</v>
      </c>
      <c r="GB94" s="1">
        <v>3.2406430000000001E-3</v>
      </c>
      <c r="GC94" s="1">
        <v>1.4631190000000001</v>
      </c>
      <c r="GD94">
        <v>0.714893</v>
      </c>
      <c r="GE94">
        <v>16.538430000000002</v>
      </c>
      <c r="GF94" s="1">
        <v>2.838265E-3</v>
      </c>
      <c r="GG94" s="1">
        <v>1.283739</v>
      </c>
      <c r="GH94">
        <v>0.71313669999999996</v>
      </c>
      <c r="GI94">
        <v>15.85824</v>
      </c>
      <c r="GJ94" s="1">
        <v>2.4749770000000002E-3</v>
      </c>
      <c r="GK94" s="1">
        <v>1.120635</v>
      </c>
      <c r="GL94">
        <v>0.71150990000000003</v>
      </c>
      <c r="GM94">
        <v>15.509729999999999</v>
      </c>
      <c r="GN94" s="1">
        <v>2.1285850000000001E-3</v>
      </c>
      <c r="GO94" s="1">
        <v>0.96555409999999997</v>
      </c>
      <c r="GP94">
        <v>0.70963480000000001</v>
      </c>
      <c r="GQ94">
        <v>15.400270000000001</v>
      </c>
      <c r="GR94" s="1">
        <v>1.762722E-3</v>
      </c>
      <c r="GS94" s="1">
        <v>0.80267569999999999</v>
      </c>
      <c r="GT94">
        <v>0.70815799999999995</v>
      </c>
      <c r="GU94">
        <v>15.61998</v>
      </c>
      <c r="GV94" s="1">
        <v>1.37484E-3</v>
      </c>
      <c r="GW94" s="1">
        <v>0.62900809999999996</v>
      </c>
      <c r="GX94">
        <v>0.70690220000000004</v>
      </c>
      <c r="GY94">
        <v>16.37424</v>
      </c>
      <c r="GZ94" s="1">
        <v>1.017598E-3</v>
      </c>
      <c r="HA94" s="1">
        <v>0.46681280000000003</v>
      </c>
      <c r="HB94">
        <v>0.70593050000000002</v>
      </c>
      <c r="HC94">
        <v>16.447289999999999</v>
      </c>
      <c r="HD94" s="1">
        <v>7.4235830000000003E-4</v>
      </c>
      <c r="HE94" s="1">
        <v>0.339837</v>
      </c>
      <c r="HF94">
        <v>0.70516290000000004</v>
      </c>
      <c r="HG94">
        <v>16.210090000000001</v>
      </c>
      <c r="HH94" s="1">
        <v>5.5779549999999999E-4</v>
      </c>
      <c r="HI94" s="1">
        <v>0.25372830000000002</v>
      </c>
      <c r="HJ94">
        <v>0.70465730000000004</v>
      </c>
      <c r="HK94">
        <v>15.38316</v>
      </c>
      <c r="HL94" s="1">
        <v>4.4332410000000002E-4</v>
      </c>
      <c r="HM94" s="1">
        <v>0.19994020000000001</v>
      </c>
      <c r="HN94">
        <v>0.70433659999999998</v>
      </c>
      <c r="HO94">
        <v>14.736269999999999</v>
      </c>
      <c r="HP94" s="1">
        <v>3.7286889999999998E-4</v>
      </c>
      <c r="HQ94" s="1">
        <v>0.16682279999999999</v>
      </c>
      <c r="HR94">
        <v>0.70412359999999996</v>
      </c>
      <c r="HS94">
        <v>14.13012</v>
      </c>
      <c r="HT94" s="1">
        <v>3.2587289999999998E-4</v>
      </c>
      <c r="HU94" s="1">
        <v>0.14493890000000001</v>
      </c>
      <c r="HV94">
        <v>0.70396729999999996</v>
      </c>
      <c r="HW94">
        <v>13.56714</v>
      </c>
      <c r="HX94" s="1">
        <v>2.8783930000000001E-4</v>
      </c>
      <c r="HY94" s="1">
        <v>0.12757930000000001</v>
      </c>
      <c r="HZ94">
        <v>0.70393289999999997</v>
      </c>
      <c r="IA94">
        <v>13.41849</v>
      </c>
      <c r="IB94" s="1">
        <v>2.5203999999999998E-4</v>
      </c>
      <c r="IC94" s="1">
        <v>0.1114358</v>
      </c>
      <c r="ID94">
        <v>0.70388669999999998</v>
      </c>
      <c r="IE94">
        <v>13.87331</v>
      </c>
      <c r="IF94" s="1">
        <v>2.1966870000000001E-4</v>
      </c>
      <c r="IG94" s="1">
        <v>9.676469E-2</v>
      </c>
      <c r="IH94">
        <v>0.70391239999999999</v>
      </c>
      <c r="II94">
        <v>14.130739999999999</v>
      </c>
      <c r="IJ94">
        <v>1.936668E-4</v>
      </c>
      <c r="IK94" s="1">
        <v>8.4860379999999999E-2</v>
      </c>
      <c r="IL94">
        <v>0.70397339999999997</v>
      </c>
      <c r="IM94">
        <v>14.29589</v>
      </c>
      <c r="IN94">
        <v>1.743867E-4</v>
      </c>
      <c r="IO94" s="1">
        <v>7.5992329999999997E-2</v>
      </c>
      <c r="IP94">
        <v>0.70410980000000001</v>
      </c>
      <c r="IQ94">
        <v>13.656779999999999</v>
      </c>
      <c r="IR94">
        <v>1.6030260000000001E-4</v>
      </c>
      <c r="IS94" s="1">
        <v>6.9510310000000006E-2</v>
      </c>
      <c r="IT94">
        <v>0.70428650000000004</v>
      </c>
      <c r="IU94">
        <v>13.0366</v>
      </c>
      <c r="IV94">
        <v>1.4958779999999999E-4</v>
      </c>
      <c r="IW94" s="1">
        <v>6.4596849999999997E-2</v>
      </c>
      <c r="IX94">
        <v>0.70449989999999996</v>
      </c>
      <c r="IY94">
        <v>12.839</v>
      </c>
      <c r="IZ94">
        <v>1.405415E-4</v>
      </c>
      <c r="JA94" s="1">
        <v>6.0503840000000003E-2</v>
      </c>
      <c r="JB94">
        <v>0.70472880000000004</v>
      </c>
      <c r="JC94">
        <v>12.73124</v>
      </c>
      <c r="JD94">
        <v>1.315733E-4</v>
      </c>
      <c r="JE94" s="1">
        <v>5.6535639999999998E-2</v>
      </c>
      <c r="JF94">
        <v>0.70497540000000003</v>
      </c>
      <c r="JG94">
        <v>13.38692</v>
      </c>
      <c r="JH94">
        <v>1.221204E-4</v>
      </c>
      <c r="JI94">
        <v>5.2398960000000001E-2</v>
      </c>
      <c r="JJ94">
        <v>0.70526169999999999</v>
      </c>
      <c r="JK94">
        <v>13.90164</v>
      </c>
      <c r="JL94">
        <v>1.129578E-4</v>
      </c>
      <c r="JM94">
        <v>4.8373350000000002E-2</v>
      </c>
      <c r="JN94">
        <v>0.70549229999999996</v>
      </c>
      <c r="JO94">
        <v>14.140940000000001</v>
      </c>
      <c r="JP94">
        <v>1.049692E-4</v>
      </c>
      <c r="JQ94">
        <v>4.4851149999999999E-2</v>
      </c>
      <c r="JR94">
        <v>0.70567489999999999</v>
      </c>
      <c r="JS94">
        <v>14.722020000000001</v>
      </c>
      <c r="JT94">
        <v>9.8420310000000004E-5</v>
      </c>
      <c r="JU94">
        <v>4.1957660000000001E-2</v>
      </c>
      <c r="JV94">
        <v>0.70583030000000002</v>
      </c>
      <c r="JW94">
        <v>14.691000000000001</v>
      </c>
      <c r="JX94">
        <v>9.3038949999999998E-5</v>
      </c>
      <c r="JY94">
        <v>3.9589260000000001E-2</v>
      </c>
      <c r="JZ94">
        <v>0.70593980000000001</v>
      </c>
      <c r="KA94">
        <v>13.97899</v>
      </c>
      <c r="KB94">
        <v>8.8513789999999999E-5</v>
      </c>
      <c r="KC94">
        <v>3.7603549999999999E-2</v>
      </c>
      <c r="KD94">
        <v>0.70599809999999996</v>
      </c>
      <c r="KE94">
        <v>13.65521</v>
      </c>
      <c r="KF94">
        <v>8.4803310000000002E-5</v>
      </c>
      <c r="KG94">
        <v>3.597554E-2</v>
      </c>
      <c r="KH94">
        <v>0.70606550000000001</v>
      </c>
      <c r="KI94">
        <v>13.614050000000001</v>
      </c>
      <c r="KJ94">
        <v>8.2259020000000001E-5</v>
      </c>
      <c r="KK94">
        <v>3.4832259999999997E-2</v>
      </c>
      <c r="KL94">
        <v>0.70607600000000004</v>
      </c>
      <c r="KM94">
        <v>14.56711</v>
      </c>
      <c r="KN94">
        <v>8.0856569999999999E-5</v>
      </c>
      <c r="KO94">
        <v>3.4187700000000001E-2</v>
      </c>
      <c r="KP94">
        <v>0.70607549999999997</v>
      </c>
      <c r="KQ94">
        <v>15.37416</v>
      </c>
      <c r="KR94">
        <v>7.9843070000000006E-5</v>
      </c>
      <c r="KS94">
        <v>3.375065E-2</v>
      </c>
      <c r="KT94">
        <v>0.70600390000000002</v>
      </c>
      <c r="KU94">
        <v>15.932180000000001</v>
      </c>
      <c r="KV94">
        <v>7.8481290000000003E-5</v>
      </c>
      <c r="KW94">
        <v>3.3191289999999998E-2</v>
      </c>
      <c r="KX94">
        <v>0.70586720000000003</v>
      </c>
      <c r="KY94">
        <v>16.306609999999999</v>
      </c>
      <c r="KZ94">
        <v>7.6495980000000006E-5</v>
      </c>
      <c r="LA94">
        <v>3.23793E-2</v>
      </c>
      <c r="LB94">
        <v>0.70560719999999999</v>
      </c>
      <c r="LC94">
        <v>15.94183</v>
      </c>
      <c r="LD94">
        <v>7.3996840000000006E-5</v>
      </c>
      <c r="LE94">
        <v>3.1350419999999997E-2</v>
      </c>
      <c r="LF94">
        <v>0.70524350000000002</v>
      </c>
      <c r="LG94">
        <v>15.29218</v>
      </c>
      <c r="LH94">
        <v>7.1273130000000002E-5</v>
      </c>
      <c r="LI94">
        <v>3.021778E-2</v>
      </c>
      <c r="LJ94">
        <v>0.70483890000000005</v>
      </c>
      <c r="LK94">
        <v>14.99395</v>
      </c>
      <c r="LL94">
        <v>6.886289E-5</v>
      </c>
      <c r="LM94">
        <v>2.919441E-2</v>
      </c>
      <c r="LN94">
        <v>0.70434399999999997</v>
      </c>
      <c r="LO94">
        <v>14.939019999999999</v>
      </c>
      <c r="LP94">
        <v>6.7583960000000006E-5</v>
      </c>
      <c r="LQ94">
        <v>2.8622709999999999E-2</v>
      </c>
      <c r="LR94">
        <v>0.70383669999999998</v>
      </c>
      <c r="LS94">
        <v>15.937139999999999</v>
      </c>
      <c r="LT94">
        <v>6.7610939999999996E-5</v>
      </c>
      <c r="LU94">
        <v>2.861437E-2</v>
      </c>
      <c r="LV94">
        <v>0.70330110000000001</v>
      </c>
      <c r="LW94">
        <v>16.70795</v>
      </c>
      <c r="LX94">
        <v>6.8029009999999996E-5</v>
      </c>
      <c r="LY94">
        <v>2.8816439999999999E-2</v>
      </c>
      <c r="LZ94">
        <v>0.70282199999999995</v>
      </c>
      <c r="MA94">
        <v>17.262329999999999</v>
      </c>
      <c r="MB94">
        <v>6.7849750000000005E-5</v>
      </c>
      <c r="MC94">
        <v>2.8796410000000001E-2</v>
      </c>
      <c r="MD94">
        <v>0.70243659999999997</v>
      </c>
      <c r="ME94">
        <v>17.461760000000002</v>
      </c>
      <c r="MF94">
        <v>6.6767720000000003E-5</v>
      </c>
      <c r="MG94">
        <v>2.8391369999999999E-2</v>
      </c>
      <c r="MH94">
        <v>0.70210090000000003</v>
      </c>
      <c r="MI94">
        <v>16.954049999999999</v>
      </c>
      <c r="MJ94">
        <v>6.4956269999999998E-5</v>
      </c>
      <c r="MK94">
        <v>2.7663409999999999E-2</v>
      </c>
      <c r="ML94">
        <v>0.70190200000000003</v>
      </c>
      <c r="MM94">
        <v>16.0046</v>
      </c>
      <c r="MN94">
        <v>6.2721280000000004E-5</v>
      </c>
      <c r="MO94">
        <v>2.6739200000000001E-2</v>
      </c>
      <c r="MP94">
        <v>0.70176329999999998</v>
      </c>
      <c r="MQ94">
        <v>15.463089999999999</v>
      </c>
      <c r="MR94">
        <v>6.0083369999999999E-5</v>
      </c>
      <c r="MS94">
        <v>2.5645669999999999E-2</v>
      </c>
      <c r="MT94">
        <v>0.70167360000000001</v>
      </c>
      <c r="MU94">
        <v>15.248390000000001</v>
      </c>
      <c r="MV94">
        <v>5.668853E-5</v>
      </c>
      <c r="MW94">
        <v>2.4241950000000002E-2</v>
      </c>
      <c r="MX94">
        <v>0.70162769999999997</v>
      </c>
      <c r="MY94">
        <v>15.92915</v>
      </c>
      <c r="MZ94">
        <v>5.2453259999999999E-5</v>
      </c>
      <c r="NA94">
        <v>2.2473340000000001E-2</v>
      </c>
      <c r="NB94">
        <v>0.70162380000000002</v>
      </c>
      <c r="NC94">
        <v>15.780469999999999</v>
      </c>
      <c r="ND94">
        <v>4.8047940000000001E-5</v>
      </c>
      <c r="NE94">
        <v>2.059362E-2</v>
      </c>
      <c r="NF94">
        <v>0.70169910000000002</v>
      </c>
      <c r="NG94">
        <v>16.328679999999999</v>
      </c>
      <c r="NH94">
        <v>4.421748E-5</v>
      </c>
      <c r="NI94">
        <v>1.8932580000000001E-2</v>
      </c>
      <c r="NJ94">
        <v>0.7019225</v>
      </c>
      <c r="NK94">
        <v>16.444330000000001</v>
      </c>
      <c r="NL94">
        <v>4.1250800000000002E-5</v>
      </c>
      <c r="NM94">
        <v>1.7631819999999999E-2</v>
      </c>
      <c r="NN94">
        <v>0.70229750000000002</v>
      </c>
      <c r="NO94">
        <v>15.717919999999999</v>
      </c>
      <c r="NP94">
        <v>3.901541E-5</v>
      </c>
      <c r="NQ94">
        <v>1.6645980000000001E-2</v>
      </c>
      <c r="NR94">
        <v>0.70284089999999999</v>
      </c>
      <c r="NS94">
        <v>14.734310000000001</v>
      </c>
      <c r="NT94">
        <v>3.7240039999999999E-5</v>
      </c>
      <c r="NU94">
        <v>1.5863700000000001E-2</v>
      </c>
      <c r="NV94">
        <v>0.70347090000000001</v>
      </c>
      <c r="NW94">
        <v>14.07643</v>
      </c>
      <c r="NX94">
        <v>3.5463850000000001E-5</v>
      </c>
      <c r="NY94">
        <v>1.510325E-2</v>
      </c>
      <c r="NZ94">
        <v>0.70423040000000003</v>
      </c>
      <c r="OA94">
        <v>13.98099</v>
      </c>
      <c r="OB94">
        <v>3.2964340000000002E-5</v>
      </c>
      <c r="OC94">
        <v>1.40632E-2</v>
      </c>
      <c r="OD94">
        <v>0.70503309999999997</v>
      </c>
      <c r="OE94">
        <v>15.079739999999999</v>
      </c>
      <c r="OF94">
        <v>2.9483330000000002E-5</v>
      </c>
      <c r="OG94">
        <v>1.26056E-2</v>
      </c>
      <c r="OH94">
        <v>0.70578459999999998</v>
      </c>
      <c r="OI94">
        <v>16.0242</v>
      </c>
      <c r="OJ94">
        <v>2.574798E-5</v>
      </c>
      <c r="OK94">
        <v>1.100745E-2</v>
      </c>
    </row>
    <row r="95" spans="1:401" x14ac:dyDescent="0.35">
      <c r="A95">
        <v>98</v>
      </c>
      <c r="B95" t="s">
        <v>4</v>
      </c>
      <c r="C95" t="s">
        <v>24</v>
      </c>
      <c r="D95" t="s">
        <v>100</v>
      </c>
      <c r="E95">
        <v>936.15660000000003</v>
      </c>
      <c r="F95">
        <v>0.5944661</v>
      </c>
      <c r="G95">
        <v>14.46251</v>
      </c>
      <c r="H95">
        <v>1.3930590000000001E-38</v>
      </c>
      <c r="I95" s="1">
        <v>6.340133E-36</v>
      </c>
      <c r="J95">
        <v>0.5940763</v>
      </c>
      <c r="K95">
        <v>14.98621</v>
      </c>
      <c r="L95" s="1">
        <v>3.2169660000000002E-23</v>
      </c>
      <c r="M95" s="1">
        <v>1.4720409999999999E-20</v>
      </c>
      <c r="N95">
        <v>0.59368449999999995</v>
      </c>
      <c r="O95">
        <v>15.06579</v>
      </c>
      <c r="P95" s="1">
        <v>5.6598469999999999E-11</v>
      </c>
      <c r="Q95" s="1">
        <v>2.5873549999999999E-8</v>
      </c>
      <c r="R95">
        <v>0.59329759999999998</v>
      </c>
      <c r="S95">
        <v>15.04457</v>
      </c>
      <c r="T95" s="1">
        <v>1.7424820000000001E-2</v>
      </c>
      <c r="U95">
        <v>5.7538830000000001</v>
      </c>
      <c r="V95">
        <v>0.59291050000000001</v>
      </c>
      <c r="W95">
        <v>15.18577</v>
      </c>
      <c r="X95">
        <v>8.1757550000000005</v>
      </c>
      <c r="Y95">
        <v>3062.5140000000001</v>
      </c>
      <c r="Z95">
        <v>0.59259050000000002</v>
      </c>
      <c r="AA95">
        <v>15.213800000000001</v>
      </c>
      <c r="AB95">
        <v>89.11618</v>
      </c>
      <c r="AC95">
        <v>37491.199999999997</v>
      </c>
      <c r="AD95">
        <v>0.59227200000000002</v>
      </c>
      <c r="AE95">
        <v>15.079980000000001</v>
      </c>
      <c r="AF95">
        <v>131.17859999999999</v>
      </c>
      <c r="AG95">
        <v>60451.55</v>
      </c>
      <c r="AH95">
        <v>0.59193609999999997</v>
      </c>
      <c r="AI95">
        <v>15.18275</v>
      </c>
      <c r="AJ95">
        <v>55.898049999999998</v>
      </c>
      <c r="AK95">
        <v>27609.98</v>
      </c>
      <c r="AL95">
        <v>0.59160409999999997</v>
      </c>
      <c r="AM95">
        <v>15.291600000000001</v>
      </c>
      <c r="AN95">
        <v>10.84812</v>
      </c>
      <c r="AO95">
        <v>5623.6030000000001</v>
      </c>
      <c r="AP95">
        <v>0.59133539999999996</v>
      </c>
      <c r="AQ95">
        <v>15.73948</v>
      </c>
      <c r="AR95">
        <v>1.345475</v>
      </c>
      <c r="AS95">
        <v>715.47789999999998</v>
      </c>
      <c r="AT95">
        <v>0.59092719999999999</v>
      </c>
      <c r="AU95">
        <v>15.96467</v>
      </c>
      <c r="AV95">
        <v>0.1780968</v>
      </c>
      <c r="AW95">
        <v>91.717659999999995</v>
      </c>
      <c r="AX95">
        <v>0.59035499999999996</v>
      </c>
      <c r="AY95">
        <v>15.932539999999999</v>
      </c>
      <c r="AZ95">
        <v>6.5327789999999997E-2</v>
      </c>
      <c r="BA95">
        <v>30.851459999999999</v>
      </c>
      <c r="BB95">
        <v>0.58975270000000002</v>
      </c>
      <c r="BC95">
        <v>15.89306</v>
      </c>
      <c r="BD95" s="1">
        <v>5.0888990000000002E-2</v>
      </c>
      <c r="BE95">
        <v>23.465479999999999</v>
      </c>
      <c r="BF95">
        <v>0.58913329999999997</v>
      </c>
      <c r="BG95">
        <v>15.617279999999999</v>
      </c>
      <c r="BH95" s="1">
        <v>4.5242169999999998E-2</v>
      </c>
      <c r="BI95">
        <v>20.81476</v>
      </c>
      <c r="BJ95">
        <v>0.58847000000000005</v>
      </c>
      <c r="BK95">
        <v>15.400639999999999</v>
      </c>
      <c r="BL95" s="1">
        <v>4.1456079999999999E-2</v>
      </c>
      <c r="BM95">
        <v>19.060549999999999</v>
      </c>
      <c r="BN95">
        <v>0.58784349999999996</v>
      </c>
      <c r="BO95">
        <v>15.498799999999999</v>
      </c>
      <c r="BP95" s="1">
        <v>3.8801820000000001E-2</v>
      </c>
      <c r="BQ95" s="1">
        <v>17.839400000000001</v>
      </c>
      <c r="BR95">
        <v>0.58722750000000001</v>
      </c>
      <c r="BS95">
        <v>15.647650000000001</v>
      </c>
      <c r="BT95" s="1">
        <v>3.6475029999999999E-2</v>
      </c>
      <c r="BU95" s="1">
        <v>16.786259999999999</v>
      </c>
      <c r="BV95">
        <v>0.5865766</v>
      </c>
      <c r="BW95">
        <v>15.958310000000001</v>
      </c>
      <c r="BX95" s="1">
        <v>3.4068830000000001E-2</v>
      </c>
      <c r="BY95" s="1">
        <v>15.70205</v>
      </c>
      <c r="BZ95">
        <v>0.58578830000000004</v>
      </c>
      <c r="CA95">
        <v>15.72357</v>
      </c>
      <c r="CB95" s="1">
        <v>3.1607290000000003E-2</v>
      </c>
      <c r="CC95" s="1">
        <v>14.5906</v>
      </c>
      <c r="CD95">
        <v>0.58475619999999995</v>
      </c>
      <c r="CE95">
        <v>15.365959999999999</v>
      </c>
      <c r="CF95" s="1">
        <v>2.9215700000000001E-2</v>
      </c>
      <c r="CG95" s="1">
        <v>13.51069</v>
      </c>
      <c r="CH95">
        <v>0.58340630000000004</v>
      </c>
      <c r="CI95">
        <v>14.775740000000001</v>
      </c>
      <c r="CJ95" s="1">
        <v>2.693864E-2</v>
      </c>
      <c r="CK95" s="1">
        <v>12.488</v>
      </c>
      <c r="CL95">
        <v>0.58178470000000004</v>
      </c>
      <c r="CM95">
        <v>14.17731</v>
      </c>
      <c r="CN95" s="1">
        <v>2.5032470000000001E-2</v>
      </c>
      <c r="CO95" s="1">
        <v>11.62011</v>
      </c>
      <c r="CP95">
        <v>0.5799491</v>
      </c>
      <c r="CQ95">
        <v>13.91897</v>
      </c>
      <c r="CR95" s="1">
        <v>2.485126E-2</v>
      </c>
      <c r="CS95" s="1">
        <v>11.503970000000001</v>
      </c>
      <c r="CT95">
        <v>0.57800560000000001</v>
      </c>
      <c r="CU95">
        <v>13.825570000000001</v>
      </c>
      <c r="CV95" s="1">
        <v>2.685032E-2</v>
      </c>
      <c r="CW95" s="1">
        <v>12.430770000000001</v>
      </c>
      <c r="CX95">
        <v>0.57605609999999996</v>
      </c>
      <c r="CY95">
        <v>13.747590000000001</v>
      </c>
      <c r="CZ95" s="1">
        <v>2.874488E-2</v>
      </c>
      <c r="DA95" s="1">
        <v>13.396610000000001</v>
      </c>
      <c r="DB95">
        <v>0.57289400000000001</v>
      </c>
      <c r="DC95">
        <v>14.06671</v>
      </c>
      <c r="DD95" s="1">
        <v>2.881444E-2</v>
      </c>
      <c r="DE95" s="1">
        <v>13.55302</v>
      </c>
      <c r="DF95">
        <v>0.56919509999999995</v>
      </c>
      <c r="DG95">
        <v>13.924110000000001</v>
      </c>
      <c r="DH95" s="1">
        <v>2.736837E-2</v>
      </c>
      <c r="DI95" s="1">
        <v>12.985670000000001</v>
      </c>
      <c r="DJ95">
        <v>0.56547959999999997</v>
      </c>
      <c r="DK95">
        <v>13.68744</v>
      </c>
      <c r="DL95" s="1">
        <v>2.5172949999999999E-2</v>
      </c>
      <c r="DM95" s="1">
        <v>12.033010000000001</v>
      </c>
      <c r="DN95">
        <v>0.56184909999999999</v>
      </c>
      <c r="DO95">
        <v>13.58929</v>
      </c>
      <c r="DP95" s="1">
        <v>2.2813130000000001E-2</v>
      </c>
      <c r="DQ95" s="1">
        <v>10.977169999999999</v>
      </c>
      <c r="DR95">
        <v>0.55814940000000002</v>
      </c>
      <c r="DS95">
        <v>13.21594</v>
      </c>
      <c r="DT95" s="1">
        <v>2.0513300000000002E-2</v>
      </c>
      <c r="DU95" s="1">
        <v>9.9330069999999999</v>
      </c>
      <c r="DV95">
        <v>0.55436700000000005</v>
      </c>
      <c r="DW95">
        <v>12.795500000000001</v>
      </c>
      <c r="DX95" s="1">
        <v>1.8349899999999999E-2</v>
      </c>
      <c r="DY95" s="1">
        <v>8.9427179999999993</v>
      </c>
      <c r="DZ95">
        <v>0.55045869999999997</v>
      </c>
      <c r="EA95">
        <v>12.602</v>
      </c>
      <c r="EB95" s="1">
        <v>1.6344750000000002E-2</v>
      </c>
      <c r="EC95" s="1">
        <v>8.0172209999999993</v>
      </c>
      <c r="ED95">
        <v>0.54642679999999999</v>
      </c>
      <c r="EE95">
        <v>12.696440000000001</v>
      </c>
      <c r="EF95" s="1">
        <v>1.45434E-2</v>
      </c>
      <c r="EG95" s="1">
        <v>7.1781309999999996</v>
      </c>
      <c r="EH95">
        <v>0.54239090000000001</v>
      </c>
      <c r="EI95">
        <v>13.620990000000001</v>
      </c>
      <c r="EJ95" s="1">
        <v>1.297762E-2</v>
      </c>
      <c r="EK95" s="1">
        <v>6.4443219999999997</v>
      </c>
      <c r="EL95">
        <v>0.53837500000000005</v>
      </c>
      <c r="EM95">
        <v>14.08966</v>
      </c>
      <c r="EN95" s="1">
        <v>1.156912E-2</v>
      </c>
      <c r="EO95" s="1">
        <v>5.7819599999999998</v>
      </c>
      <c r="EP95">
        <v>0.53437599999999996</v>
      </c>
      <c r="EQ95">
        <v>14.41625</v>
      </c>
      <c r="ER95" s="1">
        <v>1.0266900000000001E-2</v>
      </c>
      <c r="ES95" s="1">
        <v>5.1637329999999997</v>
      </c>
      <c r="ET95">
        <v>0.53043969999999996</v>
      </c>
      <c r="EU95">
        <v>15.01623</v>
      </c>
      <c r="EV95" s="1">
        <v>9.0805190000000004E-3</v>
      </c>
      <c r="EW95" s="1">
        <v>4.594608</v>
      </c>
      <c r="EX95">
        <v>0.52671400000000002</v>
      </c>
      <c r="EY95">
        <v>14.950670000000001</v>
      </c>
      <c r="EZ95" s="1">
        <v>8.0225149999999992E-3</v>
      </c>
      <c r="FA95" s="1">
        <v>4.0809249999999997</v>
      </c>
      <c r="FB95">
        <v>0.52284600000000003</v>
      </c>
      <c r="FC95">
        <v>14.4047</v>
      </c>
      <c r="FD95" s="1">
        <v>7.0866999999999996E-3</v>
      </c>
      <c r="FE95" s="1">
        <v>3.6247760000000002</v>
      </c>
      <c r="FF95">
        <v>0.51901030000000004</v>
      </c>
      <c r="FG95">
        <v>14.42047</v>
      </c>
      <c r="FH95" s="1">
        <v>6.2528139999999998E-3</v>
      </c>
      <c r="FI95" s="1">
        <v>3.216002</v>
      </c>
      <c r="FJ95">
        <v>0.51488429999999996</v>
      </c>
      <c r="FK95">
        <v>14.763590000000001</v>
      </c>
      <c r="FL95" s="1">
        <v>5.5060580000000003E-3</v>
      </c>
      <c r="FM95" s="1">
        <v>2.849072</v>
      </c>
      <c r="FN95">
        <v>0.51078429999999997</v>
      </c>
      <c r="FO95">
        <v>15.90645</v>
      </c>
      <c r="FP95" s="1">
        <v>4.8487729999999998E-3</v>
      </c>
      <c r="FQ95" s="1">
        <v>2.5237449999999999</v>
      </c>
      <c r="FR95">
        <v>0.50681259999999995</v>
      </c>
      <c r="FS95">
        <v>16.623660000000001</v>
      </c>
      <c r="FT95" s="1">
        <v>4.2738239999999999E-3</v>
      </c>
      <c r="FU95" s="1">
        <v>2.2373180000000001</v>
      </c>
      <c r="FV95">
        <v>0.50305840000000002</v>
      </c>
      <c r="FW95">
        <v>16.853899999999999</v>
      </c>
      <c r="FX95" s="1">
        <v>3.7657189999999998E-3</v>
      </c>
      <c r="FY95" s="1">
        <v>1.9820850000000001</v>
      </c>
      <c r="FZ95">
        <v>0.4997509</v>
      </c>
      <c r="GA95">
        <v>17.097760000000001</v>
      </c>
      <c r="GB95" s="1">
        <v>3.3086930000000001E-3</v>
      </c>
      <c r="GC95" s="1">
        <v>1.749714</v>
      </c>
      <c r="GD95">
        <v>0.49750240000000001</v>
      </c>
      <c r="GE95">
        <v>16.656829999999999</v>
      </c>
      <c r="GF95" s="1">
        <v>2.9004949999999999E-3</v>
      </c>
      <c r="GG95" s="1">
        <v>1.538038</v>
      </c>
      <c r="GH95">
        <v>0.49567850000000002</v>
      </c>
      <c r="GI95">
        <v>15.92132</v>
      </c>
      <c r="GJ95" s="1">
        <v>2.5325310000000002E-3</v>
      </c>
      <c r="GK95" s="1">
        <v>1.3453599999999999</v>
      </c>
      <c r="GL95">
        <v>0.49421320000000002</v>
      </c>
      <c r="GM95">
        <v>15.5343</v>
      </c>
      <c r="GN95" s="1">
        <v>2.1861129999999999E-3</v>
      </c>
      <c r="GO95" s="1">
        <v>1.1635470000000001</v>
      </c>
      <c r="GP95">
        <v>0.49316290000000002</v>
      </c>
      <c r="GQ95">
        <v>15.40474</v>
      </c>
      <c r="GR95" s="1">
        <v>1.825765E-3</v>
      </c>
      <c r="GS95" s="1">
        <v>0.97440930000000003</v>
      </c>
      <c r="GT95">
        <v>0.49234539999999999</v>
      </c>
      <c r="GU95">
        <v>15.61918</v>
      </c>
      <c r="GV95" s="1">
        <v>1.4398460000000001E-3</v>
      </c>
      <c r="GW95" s="1">
        <v>0.7711751</v>
      </c>
      <c r="GX95">
        <v>0.4916837</v>
      </c>
      <c r="GY95">
        <v>16.407139999999998</v>
      </c>
      <c r="GZ95" s="1">
        <v>1.0739899999999999E-3</v>
      </c>
      <c r="HA95" s="1">
        <v>0.5764977</v>
      </c>
      <c r="HB95">
        <v>0.49112719999999999</v>
      </c>
      <c r="HC95">
        <v>16.551290000000002</v>
      </c>
      <c r="HD95" s="1">
        <v>7.8355700000000005E-4</v>
      </c>
      <c r="HE95" s="1">
        <v>0.41994930000000003</v>
      </c>
      <c r="HF95">
        <v>0.49069459999999998</v>
      </c>
      <c r="HG95">
        <v>16.329840000000001</v>
      </c>
      <c r="HH95" s="1">
        <v>5.845116E-4</v>
      </c>
      <c r="HI95" s="1">
        <v>0.31165870000000001</v>
      </c>
      <c r="HJ95">
        <v>0.49038720000000002</v>
      </c>
      <c r="HK95">
        <v>15.49399</v>
      </c>
      <c r="HL95" s="1">
        <v>4.5977680000000001E-4</v>
      </c>
      <c r="HM95" s="1">
        <v>0.2433649</v>
      </c>
      <c r="HN95">
        <v>0.49015779999999998</v>
      </c>
      <c r="HO95">
        <v>14.811769999999999</v>
      </c>
      <c r="HP95" s="1">
        <v>3.8320980000000003E-4</v>
      </c>
      <c r="HQ95" s="1">
        <v>0.20138819999999999</v>
      </c>
      <c r="HR95">
        <v>0.48999219999999999</v>
      </c>
      <c r="HS95">
        <v>14.19469</v>
      </c>
      <c r="HT95" s="1">
        <v>3.3320939999999997E-4</v>
      </c>
      <c r="HU95" s="1">
        <v>0.17412730000000001</v>
      </c>
      <c r="HV95">
        <v>0.48989159999999998</v>
      </c>
      <c r="HW95">
        <v>13.610939999999999</v>
      </c>
      <c r="HX95" s="1">
        <v>2.9424360000000001E-4</v>
      </c>
      <c r="HY95" s="1">
        <v>0.1531952</v>
      </c>
      <c r="HZ95">
        <v>0.4898593</v>
      </c>
      <c r="IA95">
        <v>13.434380000000001</v>
      </c>
      <c r="IB95" s="1">
        <v>2.5813399999999998E-4</v>
      </c>
      <c r="IC95" s="1">
        <v>0.1340382</v>
      </c>
      <c r="ID95">
        <v>0.48982100000000001</v>
      </c>
      <c r="IE95">
        <v>13.89846</v>
      </c>
      <c r="IF95" s="1">
        <v>2.249695E-4</v>
      </c>
      <c r="IG95" s="1">
        <v>0.1164091</v>
      </c>
      <c r="IH95">
        <v>0.4898305</v>
      </c>
      <c r="II95">
        <v>14.20796</v>
      </c>
      <c r="IJ95">
        <v>1.9778609999999999E-4</v>
      </c>
      <c r="IK95" s="1">
        <v>0.1018501</v>
      </c>
      <c r="IL95">
        <v>0.48986960000000002</v>
      </c>
      <c r="IM95">
        <v>14.39747</v>
      </c>
      <c r="IN95">
        <v>1.774085E-4</v>
      </c>
      <c r="IO95" s="1">
        <v>9.0894000000000003E-2</v>
      </c>
      <c r="IP95">
        <v>0.48995889999999997</v>
      </c>
      <c r="IQ95">
        <v>13.765650000000001</v>
      </c>
      <c r="IR95">
        <v>1.6253860000000001E-4</v>
      </c>
      <c r="IS95" s="1">
        <v>8.2890839999999993E-2</v>
      </c>
      <c r="IT95">
        <v>0.49005690000000002</v>
      </c>
      <c r="IU95">
        <v>13.072100000000001</v>
      </c>
      <c r="IV95">
        <v>1.5134210000000001E-4</v>
      </c>
      <c r="IW95" s="1">
        <v>7.687629E-2</v>
      </c>
      <c r="IX95">
        <v>0.49018410000000001</v>
      </c>
      <c r="IY95">
        <v>12.839</v>
      </c>
      <c r="IZ95">
        <v>1.4210270000000001E-4</v>
      </c>
      <c r="JA95" s="1">
        <v>7.1957069999999998E-2</v>
      </c>
      <c r="JB95">
        <v>0.49034030000000001</v>
      </c>
      <c r="JC95">
        <v>12.73307</v>
      </c>
      <c r="JD95">
        <v>1.3317710000000001E-4</v>
      </c>
      <c r="JE95" s="1">
        <v>6.7297179999999998E-2</v>
      </c>
      <c r="JF95">
        <v>0.49052299999999999</v>
      </c>
      <c r="JG95">
        <v>13.387230000000001</v>
      </c>
      <c r="JH95">
        <v>1.2377220000000001E-4</v>
      </c>
      <c r="JI95">
        <v>6.2449909999999997E-2</v>
      </c>
      <c r="JJ95">
        <v>0.49069069999999998</v>
      </c>
      <c r="JK95">
        <v>13.967919999999999</v>
      </c>
      <c r="JL95">
        <v>1.144928E-4</v>
      </c>
      <c r="JM95">
        <v>5.7661810000000001E-2</v>
      </c>
      <c r="JN95">
        <v>0.49085800000000002</v>
      </c>
      <c r="JO95">
        <v>14.19952</v>
      </c>
      <c r="JP95">
        <v>1.062629E-4</v>
      </c>
      <c r="JQ95">
        <v>5.3407089999999997E-2</v>
      </c>
      <c r="JR95">
        <v>0.49098979999999998</v>
      </c>
      <c r="JS95">
        <v>14.767530000000001</v>
      </c>
      <c r="JT95">
        <v>9.9473460000000006E-5</v>
      </c>
      <c r="JU95">
        <v>4.9889669999999997E-2</v>
      </c>
      <c r="JV95">
        <v>0.49109399999999997</v>
      </c>
      <c r="JW95">
        <v>14.773300000000001</v>
      </c>
      <c r="JX95">
        <v>9.3910810000000003E-5</v>
      </c>
      <c r="JY95">
        <v>4.7016420000000003E-2</v>
      </c>
      <c r="JZ95">
        <v>0.49115740000000002</v>
      </c>
      <c r="KA95">
        <v>14.024520000000001</v>
      </c>
      <c r="KB95">
        <v>8.9249009999999999E-5</v>
      </c>
      <c r="KC95">
        <v>4.4615759999999997E-2</v>
      </c>
      <c r="KD95">
        <v>0.49118260000000002</v>
      </c>
      <c r="KE95">
        <v>13.64748</v>
      </c>
      <c r="KF95">
        <v>8.5379060000000001E-5</v>
      </c>
      <c r="KG95">
        <v>4.2628050000000001E-2</v>
      </c>
      <c r="KH95">
        <v>0.49121700000000001</v>
      </c>
      <c r="KI95">
        <v>13.59371</v>
      </c>
      <c r="KJ95">
        <v>8.2621690000000001E-5</v>
      </c>
      <c r="KK95">
        <v>4.1188120000000002E-2</v>
      </c>
      <c r="KL95">
        <v>0.49123699999999998</v>
      </c>
      <c r="KM95">
        <v>14.55959</v>
      </c>
      <c r="KN95">
        <v>8.1054329999999996E-5</v>
      </c>
      <c r="KO95">
        <v>4.0351030000000003E-2</v>
      </c>
      <c r="KP95">
        <v>0.4912417</v>
      </c>
      <c r="KQ95">
        <v>15.45627</v>
      </c>
      <c r="KR95">
        <v>8.0022919999999997E-5</v>
      </c>
      <c r="KS95">
        <v>3.9823379999999999E-2</v>
      </c>
      <c r="KT95">
        <v>0.49120550000000002</v>
      </c>
      <c r="KU95">
        <v>16.042580000000001</v>
      </c>
      <c r="KV95">
        <v>7.8745340000000003E-5</v>
      </c>
      <c r="KW95">
        <v>3.919951E-2</v>
      </c>
      <c r="KX95">
        <v>0.49112169999999999</v>
      </c>
      <c r="KY95">
        <v>16.418600000000001</v>
      </c>
      <c r="KZ95">
        <v>7.6862919999999994E-5</v>
      </c>
      <c r="LA95">
        <v>3.8289150000000001E-2</v>
      </c>
      <c r="LB95">
        <v>0.49098550000000002</v>
      </c>
      <c r="LC95">
        <v>16.0411</v>
      </c>
      <c r="LD95">
        <v>7.4433219999999999E-5</v>
      </c>
      <c r="LE95">
        <v>3.7108339999999997E-2</v>
      </c>
      <c r="LF95">
        <v>0.49074970000000001</v>
      </c>
      <c r="LG95">
        <v>15.32178</v>
      </c>
      <c r="LH95">
        <v>7.1722450000000006E-5</v>
      </c>
      <c r="LI95">
        <v>3.5781720000000003E-2</v>
      </c>
      <c r="LJ95">
        <v>0.49048399999999998</v>
      </c>
      <c r="LK95">
        <v>14.989660000000001</v>
      </c>
      <c r="LL95">
        <v>6.9214340000000002E-5</v>
      </c>
      <c r="LM95">
        <v>3.4536490000000003E-2</v>
      </c>
      <c r="LN95">
        <v>0.49015999999999998</v>
      </c>
      <c r="LO95">
        <v>14.92722</v>
      </c>
      <c r="LP95">
        <v>6.7704260000000006E-5</v>
      </c>
      <c r="LQ95">
        <v>3.3762019999999997E-2</v>
      </c>
      <c r="LR95">
        <v>0.48983369999999998</v>
      </c>
      <c r="LS95">
        <v>15.93763</v>
      </c>
      <c r="LT95">
        <v>6.7543810000000003E-5</v>
      </c>
      <c r="LU95">
        <v>3.366388E-2</v>
      </c>
      <c r="LV95">
        <v>0.48948380000000002</v>
      </c>
      <c r="LW95">
        <v>16.794889999999999</v>
      </c>
      <c r="LX95">
        <v>6.7961749999999994E-5</v>
      </c>
      <c r="LY95">
        <v>3.389474E-2</v>
      </c>
      <c r="LZ95">
        <v>0.48915239999999999</v>
      </c>
      <c r="MA95">
        <v>17.375990000000002</v>
      </c>
      <c r="MB95">
        <v>6.7919510000000007E-5</v>
      </c>
      <c r="MC95">
        <v>3.39297E-2</v>
      </c>
      <c r="MD95">
        <v>0.48886410000000002</v>
      </c>
      <c r="ME95">
        <v>17.584569999999999</v>
      </c>
      <c r="MF95">
        <v>6.698834E-5</v>
      </c>
      <c r="MG95">
        <v>3.3521740000000001E-2</v>
      </c>
      <c r="MH95">
        <v>0.4886683</v>
      </c>
      <c r="MI95">
        <v>17.076930000000001</v>
      </c>
      <c r="MJ95">
        <v>6.5285710000000005E-5</v>
      </c>
      <c r="MK95">
        <v>3.2715309999999997E-2</v>
      </c>
      <c r="ML95">
        <v>0.48850900000000003</v>
      </c>
      <c r="MM95">
        <v>16.071529999999999</v>
      </c>
      <c r="MN95">
        <v>6.3114950000000005E-5</v>
      </c>
      <c r="MO95">
        <v>3.1657390000000001E-2</v>
      </c>
      <c r="MP95">
        <v>0.48840980000000001</v>
      </c>
      <c r="MQ95">
        <v>15.48222</v>
      </c>
      <c r="MR95">
        <v>6.056044E-5</v>
      </c>
      <c r="MS95">
        <v>3.0406570000000001E-2</v>
      </c>
      <c r="MT95">
        <v>0.48833769999999999</v>
      </c>
      <c r="MU95">
        <v>15.250080000000001</v>
      </c>
      <c r="MV95">
        <v>5.731593E-5</v>
      </c>
      <c r="MW95">
        <v>2.8819709999999998E-2</v>
      </c>
      <c r="MX95">
        <v>0.48829990000000001</v>
      </c>
      <c r="MY95">
        <v>15.94121</v>
      </c>
      <c r="MZ95">
        <v>5.3200289999999999E-5</v>
      </c>
      <c r="NA95">
        <v>2.679401E-2</v>
      </c>
      <c r="NB95">
        <v>0.48830689999999999</v>
      </c>
      <c r="NC95">
        <v>15.85169</v>
      </c>
      <c r="ND95">
        <v>4.8777740000000002E-5</v>
      </c>
      <c r="NE95">
        <v>2.457811E-2</v>
      </c>
      <c r="NF95">
        <v>0.48836160000000001</v>
      </c>
      <c r="NG95">
        <v>16.383330000000001</v>
      </c>
      <c r="NH95">
        <v>4.4821350000000001E-5</v>
      </c>
      <c r="NI95">
        <v>2.256845E-2</v>
      </c>
      <c r="NJ95">
        <v>0.4884886</v>
      </c>
      <c r="NK95">
        <v>16.58032</v>
      </c>
      <c r="NL95">
        <v>4.1711449999999999E-5</v>
      </c>
      <c r="NM95">
        <v>2.0972709999999999E-2</v>
      </c>
      <c r="NN95">
        <v>0.48872189999999999</v>
      </c>
      <c r="NO95">
        <v>15.8736</v>
      </c>
      <c r="NP95">
        <v>3.9367450000000002E-5</v>
      </c>
      <c r="NQ95">
        <v>1.9762800000000001E-2</v>
      </c>
      <c r="NR95">
        <v>0.48906840000000001</v>
      </c>
      <c r="NS95">
        <v>14.834390000000001</v>
      </c>
      <c r="NT95">
        <v>3.7534499999999998E-5</v>
      </c>
      <c r="NU95">
        <v>1.8814730000000002E-2</v>
      </c>
      <c r="NV95">
        <v>0.48947459999999998</v>
      </c>
      <c r="NW95">
        <v>14.122590000000001</v>
      </c>
      <c r="NX95">
        <v>3.5797370000000002E-5</v>
      </c>
      <c r="NY95">
        <v>1.7933319999999999E-2</v>
      </c>
      <c r="NZ95">
        <v>0.48995509999999998</v>
      </c>
      <c r="OA95">
        <v>13.98443</v>
      </c>
      <c r="OB95">
        <v>3.3457509999999997E-5</v>
      </c>
      <c r="OC95">
        <v>1.6777529999999999E-2</v>
      </c>
      <c r="OD95">
        <v>0.49048550000000002</v>
      </c>
      <c r="OE95">
        <v>15.09544</v>
      </c>
      <c r="OF95">
        <v>3.011908E-5</v>
      </c>
      <c r="OG95">
        <v>1.5128050000000001E-2</v>
      </c>
      <c r="OH95">
        <v>0.4909906</v>
      </c>
      <c r="OI95">
        <v>16.12472</v>
      </c>
      <c r="OJ95">
        <v>2.636738E-5</v>
      </c>
      <c r="OK95">
        <v>1.3243629999999999E-2</v>
      </c>
    </row>
    <row r="96" spans="1:401" x14ac:dyDescent="0.35">
      <c r="A96">
        <v>99</v>
      </c>
      <c r="B96" t="s">
        <v>4</v>
      </c>
      <c r="C96" t="s">
        <v>24</v>
      </c>
      <c r="D96" t="s">
        <v>101</v>
      </c>
      <c r="E96">
        <v>946.97090000000003</v>
      </c>
      <c r="F96">
        <v>0.70069859999999995</v>
      </c>
      <c r="G96">
        <v>14.454499999999999</v>
      </c>
      <c r="H96">
        <v>0</v>
      </c>
      <c r="I96" s="1">
        <v>3.0642700000000001E-37</v>
      </c>
      <c r="J96">
        <v>0.69978430000000003</v>
      </c>
      <c r="K96">
        <v>15.00644</v>
      </c>
      <c r="L96" s="1">
        <v>4.078282E-24</v>
      </c>
      <c r="M96" s="1">
        <v>1.356611E-21</v>
      </c>
      <c r="N96">
        <v>0.69889040000000002</v>
      </c>
      <c r="O96">
        <v>15.12524</v>
      </c>
      <c r="P96" s="1">
        <v>8.8890870000000007E-12</v>
      </c>
      <c r="Q96" s="1">
        <v>2.9546199999999999E-9</v>
      </c>
      <c r="R96">
        <v>0.69795689999999999</v>
      </c>
      <c r="S96">
        <v>15.09324</v>
      </c>
      <c r="T96" s="1">
        <v>7.2822629999999998E-3</v>
      </c>
      <c r="U96" s="1">
        <v>1.8844179999999999</v>
      </c>
      <c r="V96">
        <v>0.69706190000000001</v>
      </c>
      <c r="W96">
        <v>15.21419</v>
      </c>
      <c r="X96">
        <v>5.4260640000000002</v>
      </c>
      <c r="Y96">
        <v>1579.9059999999999</v>
      </c>
      <c r="Z96">
        <v>0.69622779999999995</v>
      </c>
      <c r="AA96">
        <v>15.226990000000001</v>
      </c>
      <c r="AB96">
        <v>76.421589999999995</v>
      </c>
      <c r="AC96">
        <v>24075.71</v>
      </c>
      <c r="AD96">
        <v>0.69540230000000003</v>
      </c>
      <c r="AE96">
        <v>15.06697</v>
      </c>
      <c r="AF96">
        <v>134.22149999999999</v>
      </c>
      <c r="AG96">
        <v>44633.4</v>
      </c>
      <c r="AH96">
        <v>0.69456799999999996</v>
      </c>
      <c r="AI96">
        <v>15.157299999999999</v>
      </c>
      <c r="AJ96">
        <v>64.915599999999998</v>
      </c>
      <c r="AK96">
        <v>22432.43</v>
      </c>
      <c r="AL96">
        <v>0.69370900000000002</v>
      </c>
      <c r="AM96">
        <v>15.279859999999999</v>
      </c>
      <c r="AN96">
        <v>13.7281</v>
      </c>
      <c r="AO96">
        <v>4864.4539999999997</v>
      </c>
      <c r="AP96">
        <v>0.69277750000000005</v>
      </c>
      <c r="AQ96">
        <v>15.75773</v>
      </c>
      <c r="AR96">
        <v>1.779148</v>
      </c>
      <c r="AS96">
        <v>639.29570000000001</v>
      </c>
      <c r="AT96">
        <v>0.69159340000000002</v>
      </c>
      <c r="AU96">
        <v>16.025300000000001</v>
      </c>
      <c r="AV96">
        <v>0.2227266</v>
      </c>
      <c r="AW96">
        <v>79.142769999999999</v>
      </c>
      <c r="AX96">
        <v>0.69022609999999995</v>
      </c>
      <c r="AY96">
        <v>16.00018</v>
      </c>
      <c r="AZ96">
        <v>6.9745150000000006E-2</v>
      </c>
      <c r="BA96">
        <v>23.728819999999999</v>
      </c>
      <c r="BB96">
        <v>0.68885949999999996</v>
      </c>
      <c r="BC96">
        <v>15.945130000000001</v>
      </c>
      <c r="BD96" s="1">
        <v>5.1830250000000001E-2</v>
      </c>
      <c r="BE96">
        <v>17.390979999999999</v>
      </c>
      <c r="BF96">
        <v>0.68745959999999995</v>
      </c>
      <c r="BG96">
        <v>15.65255</v>
      </c>
      <c r="BH96" s="1">
        <v>4.5795589999999997E-2</v>
      </c>
      <c r="BI96">
        <v>15.35994</v>
      </c>
      <c r="BJ96">
        <v>0.68601100000000004</v>
      </c>
      <c r="BK96">
        <v>15.392709999999999</v>
      </c>
      <c r="BL96" s="1">
        <v>4.1834089999999997E-2</v>
      </c>
      <c r="BM96">
        <v>14.041130000000001</v>
      </c>
      <c r="BN96">
        <v>0.68465299999999996</v>
      </c>
      <c r="BO96">
        <v>15.478569999999999</v>
      </c>
      <c r="BP96" s="1">
        <v>3.908565E-2</v>
      </c>
      <c r="BQ96" s="1">
        <v>13.130739999999999</v>
      </c>
      <c r="BR96">
        <v>0.68324359999999995</v>
      </c>
      <c r="BS96">
        <v>15.634790000000001</v>
      </c>
      <c r="BT96" s="1">
        <v>3.6750140000000001E-2</v>
      </c>
      <c r="BU96" s="1">
        <v>12.36528</v>
      </c>
      <c r="BV96">
        <v>0.68179299999999998</v>
      </c>
      <c r="BW96">
        <v>15.97603</v>
      </c>
      <c r="BX96" s="1">
        <v>3.4357390000000002E-2</v>
      </c>
      <c r="BY96" s="1">
        <v>11.58222</v>
      </c>
      <c r="BZ96">
        <v>0.68015680000000001</v>
      </c>
      <c r="CA96">
        <v>15.794840000000001</v>
      </c>
      <c r="CB96" s="1">
        <v>3.1896090000000002E-2</v>
      </c>
      <c r="CC96" s="1">
        <v>10.77506</v>
      </c>
      <c r="CD96">
        <v>0.67817110000000003</v>
      </c>
      <c r="CE96">
        <v>15.430630000000001</v>
      </c>
      <c r="CF96" s="1">
        <v>2.9492089999999999E-2</v>
      </c>
      <c r="CG96" s="1">
        <v>9.9875399999999992</v>
      </c>
      <c r="CH96">
        <v>0.67563810000000002</v>
      </c>
      <c r="CI96">
        <v>14.847720000000001</v>
      </c>
      <c r="CJ96" s="1">
        <v>2.7199830000000001E-2</v>
      </c>
      <c r="CK96" s="1">
        <v>9.2413869999999996</v>
      </c>
      <c r="CL96">
        <v>0.67259679999999999</v>
      </c>
      <c r="CM96">
        <v>14.2133</v>
      </c>
      <c r="CN96" s="1">
        <v>2.5208970000000001E-2</v>
      </c>
      <c r="CO96" s="1">
        <v>8.5924589999999998</v>
      </c>
      <c r="CP96">
        <v>0.66906569999999999</v>
      </c>
      <c r="CQ96">
        <v>13.930070000000001</v>
      </c>
      <c r="CR96" s="1">
        <v>2.4743520000000001E-2</v>
      </c>
      <c r="CS96" s="1">
        <v>8.445138</v>
      </c>
      <c r="CT96">
        <v>0.66516129999999996</v>
      </c>
      <c r="CU96">
        <v>13.827310000000001</v>
      </c>
      <c r="CV96" s="1">
        <v>2.6555189999999999E-2</v>
      </c>
      <c r="CW96" s="1">
        <v>9.0904880000000006</v>
      </c>
      <c r="CX96">
        <v>0.66108849999999997</v>
      </c>
      <c r="CY96">
        <v>13.75681</v>
      </c>
      <c r="CZ96" s="1">
        <v>2.8584120000000001E-2</v>
      </c>
      <c r="DA96" s="1">
        <v>9.856503</v>
      </c>
      <c r="DB96">
        <v>0.65680470000000002</v>
      </c>
      <c r="DC96">
        <v>14.079879999999999</v>
      </c>
      <c r="DD96" s="1">
        <v>2.8879829999999999E-2</v>
      </c>
      <c r="DE96" s="1">
        <v>10.0505</v>
      </c>
      <c r="DF96">
        <v>0.6523139</v>
      </c>
      <c r="DG96">
        <v>13.993830000000001</v>
      </c>
      <c r="DH96" s="1">
        <v>2.7589059999999999E-2</v>
      </c>
      <c r="DI96" s="1">
        <v>9.6860890000000008</v>
      </c>
      <c r="DJ96">
        <v>0.64772260000000004</v>
      </c>
      <c r="DK96">
        <v>13.73409</v>
      </c>
      <c r="DL96" s="1">
        <v>2.5448439999999999E-2</v>
      </c>
      <c r="DM96" s="1">
        <v>9.0098800000000008</v>
      </c>
      <c r="DN96">
        <v>0.6432464</v>
      </c>
      <c r="DO96">
        <v>13.643190000000001</v>
      </c>
      <c r="DP96" s="1">
        <v>2.309922E-2</v>
      </c>
      <c r="DQ96" s="1">
        <v>8.2423149999999996</v>
      </c>
      <c r="DR96">
        <v>0.63869889999999996</v>
      </c>
      <c r="DS96">
        <v>13.25911</v>
      </c>
      <c r="DT96" s="1">
        <v>2.078764E-2</v>
      </c>
      <c r="DU96" s="1">
        <v>7.4752479999999997</v>
      </c>
      <c r="DV96">
        <v>0.63402369999999997</v>
      </c>
      <c r="DW96">
        <v>12.81296</v>
      </c>
      <c r="DX96" s="1">
        <v>1.860846E-2</v>
      </c>
      <c r="DY96" s="1">
        <v>6.7451290000000004</v>
      </c>
      <c r="DZ96">
        <v>0.62922290000000003</v>
      </c>
      <c r="EA96">
        <v>12.60195</v>
      </c>
      <c r="EB96" s="1">
        <v>1.658368E-2</v>
      </c>
      <c r="EC96" s="1">
        <v>6.0600639999999997</v>
      </c>
      <c r="ED96">
        <v>0.62429679999999999</v>
      </c>
      <c r="EE96">
        <v>12.68291</v>
      </c>
      <c r="EF96" s="1">
        <v>1.4754740000000001E-2</v>
      </c>
      <c r="EG96" s="1">
        <v>5.4347960000000004</v>
      </c>
      <c r="EH96">
        <v>0.61932889999999996</v>
      </c>
      <c r="EI96">
        <v>13.616580000000001</v>
      </c>
      <c r="EJ96" s="1">
        <v>1.316311E-2</v>
      </c>
      <c r="EK96" s="1">
        <v>4.8885199999999998</v>
      </c>
      <c r="EL96">
        <v>0.61433249999999995</v>
      </c>
      <c r="EM96">
        <v>14.146570000000001</v>
      </c>
      <c r="EN96" s="1">
        <v>1.1740550000000001E-2</v>
      </c>
      <c r="EO96" s="1">
        <v>4.3978630000000001</v>
      </c>
      <c r="EP96">
        <v>0.60937169999999996</v>
      </c>
      <c r="EQ96">
        <v>14.45659</v>
      </c>
      <c r="ER96" s="1">
        <v>1.042716E-2</v>
      </c>
      <c r="ES96" s="1">
        <v>3.9392109999999998</v>
      </c>
      <c r="ET96">
        <v>0.60445360000000004</v>
      </c>
      <c r="EU96">
        <v>15.05646</v>
      </c>
      <c r="EV96" s="1">
        <v>9.2269569999999992E-3</v>
      </c>
      <c r="EW96" s="1">
        <v>3.5148980000000001</v>
      </c>
      <c r="EX96">
        <v>0.59984970000000004</v>
      </c>
      <c r="EY96">
        <v>15.008039999999999</v>
      </c>
      <c r="EZ96" s="1">
        <v>8.1531940000000008E-3</v>
      </c>
      <c r="FA96" s="1">
        <v>3.129966</v>
      </c>
      <c r="FB96">
        <v>0.59510730000000001</v>
      </c>
      <c r="FC96">
        <v>14.41647</v>
      </c>
      <c r="FD96" s="1">
        <v>7.2036369999999997E-3</v>
      </c>
      <c r="FE96" s="1">
        <v>2.7876949999999998</v>
      </c>
      <c r="FF96">
        <v>0.59032620000000002</v>
      </c>
      <c r="FG96">
        <v>14.387180000000001</v>
      </c>
      <c r="FH96" s="1">
        <v>6.3573420000000002E-3</v>
      </c>
      <c r="FI96" s="1">
        <v>2.4805000000000001</v>
      </c>
      <c r="FJ96">
        <v>0.58526560000000005</v>
      </c>
      <c r="FK96">
        <v>14.721299999999999</v>
      </c>
      <c r="FL96" s="1">
        <v>5.6002630000000003E-3</v>
      </c>
      <c r="FM96" s="1">
        <v>2.2041729999999999</v>
      </c>
      <c r="FN96">
        <v>0.58024940000000003</v>
      </c>
      <c r="FO96">
        <v>15.88593</v>
      </c>
      <c r="FP96" s="1">
        <v>4.9319719999999997E-3</v>
      </c>
      <c r="FQ96" s="1">
        <v>1.958351</v>
      </c>
      <c r="FR96">
        <v>0.57519869999999995</v>
      </c>
      <c r="FS96">
        <v>16.67548</v>
      </c>
      <c r="FT96" s="1">
        <v>4.3473770000000004E-3</v>
      </c>
      <c r="FU96" s="1">
        <v>1.7418480000000001</v>
      </c>
      <c r="FV96">
        <v>0.57030080000000005</v>
      </c>
      <c r="FW96">
        <v>16.926279999999998</v>
      </c>
      <c r="FX96" s="1">
        <v>3.8319420000000001E-3</v>
      </c>
      <c r="FY96" s="1">
        <v>1.548816</v>
      </c>
      <c r="FZ96">
        <v>0.56596679999999999</v>
      </c>
      <c r="GA96">
        <v>17.167010000000001</v>
      </c>
      <c r="GB96" s="1">
        <v>3.3693490000000002E-3</v>
      </c>
      <c r="GC96" s="1">
        <v>1.3725639999999999</v>
      </c>
      <c r="GD96">
        <v>0.56278930000000005</v>
      </c>
      <c r="GE96">
        <v>16.743030000000001</v>
      </c>
      <c r="GF96" s="1">
        <v>2.9554749999999999E-3</v>
      </c>
      <c r="GG96" s="1">
        <v>1.2108719999999999</v>
      </c>
      <c r="GH96">
        <v>0.56018009999999996</v>
      </c>
      <c r="GI96">
        <v>15.97265</v>
      </c>
      <c r="GJ96" s="1">
        <v>2.5827329999999998E-3</v>
      </c>
      <c r="GK96" s="1">
        <v>1.0627599999999999</v>
      </c>
      <c r="GL96">
        <v>0.55806149999999999</v>
      </c>
      <c r="GM96">
        <v>15.55466</v>
      </c>
      <c r="GN96" s="1">
        <v>2.2353429999999999E-3</v>
      </c>
      <c r="GO96" s="1">
        <v>0.92302550000000005</v>
      </c>
      <c r="GP96">
        <v>0.55646070000000003</v>
      </c>
      <c r="GQ96">
        <v>15.40859</v>
      </c>
      <c r="GR96" s="1">
        <v>1.8787879999999999E-3</v>
      </c>
      <c r="GS96" s="1">
        <v>0.77814289999999997</v>
      </c>
      <c r="GT96">
        <v>0.55523619999999996</v>
      </c>
      <c r="GU96">
        <v>15.61115</v>
      </c>
      <c r="GV96" s="1">
        <v>1.495098E-3</v>
      </c>
      <c r="GW96" s="1">
        <v>0.62097500000000005</v>
      </c>
      <c r="GX96">
        <v>0.55426200000000003</v>
      </c>
      <c r="GY96">
        <v>16.415459999999999</v>
      </c>
      <c r="GZ96" s="1">
        <v>1.1230140000000001E-3</v>
      </c>
      <c r="HA96" s="1">
        <v>0.46724749999999998</v>
      </c>
      <c r="HB96">
        <v>0.55348779999999997</v>
      </c>
      <c r="HC96">
        <v>16.6159</v>
      </c>
      <c r="HD96" s="1">
        <v>8.2008920000000004E-4</v>
      </c>
      <c r="HE96" s="1">
        <v>0.34095229999999999</v>
      </c>
      <c r="HF96">
        <v>0.55284909999999998</v>
      </c>
      <c r="HG96">
        <v>16.413689999999999</v>
      </c>
      <c r="HH96" s="1">
        <v>6.0848439999999998E-4</v>
      </c>
      <c r="HI96" s="1">
        <v>0.25219580000000003</v>
      </c>
      <c r="HJ96">
        <v>0.55239309999999997</v>
      </c>
      <c r="HK96">
        <v>15.57823</v>
      </c>
      <c r="HL96" s="1">
        <v>4.7458670000000001E-4</v>
      </c>
      <c r="HM96" s="1">
        <v>0.1957641</v>
      </c>
      <c r="HN96">
        <v>0.55208619999999997</v>
      </c>
      <c r="HO96">
        <v>14.86933</v>
      </c>
      <c r="HP96" s="1">
        <v>3.924504E-4</v>
      </c>
      <c r="HQ96" s="1">
        <v>0.16107050000000001</v>
      </c>
      <c r="HR96">
        <v>0.55186440000000003</v>
      </c>
      <c r="HS96">
        <v>14.244770000000001</v>
      </c>
      <c r="HT96" s="1">
        <v>3.396036E-4</v>
      </c>
      <c r="HU96" s="1">
        <v>0.13877039999999999</v>
      </c>
      <c r="HV96">
        <v>0.55174460000000003</v>
      </c>
      <c r="HW96">
        <v>13.647500000000001</v>
      </c>
      <c r="HX96" s="1">
        <v>2.9968559999999999E-4</v>
      </c>
      <c r="HY96" s="1">
        <v>0.122033</v>
      </c>
      <c r="HZ96">
        <v>0.55165090000000006</v>
      </c>
      <c r="IA96">
        <v>13.443899999999999</v>
      </c>
      <c r="IB96" s="1">
        <v>2.633003E-4</v>
      </c>
      <c r="IC96" s="1">
        <v>0.1069069</v>
      </c>
      <c r="ID96">
        <v>0.55161070000000001</v>
      </c>
      <c r="IE96">
        <v>13.903499999999999</v>
      </c>
      <c r="IF96" s="1">
        <v>2.2953789999999999E-4</v>
      </c>
      <c r="IG96" s="1">
        <v>9.2877479999999998E-2</v>
      </c>
      <c r="IH96">
        <v>0.55160379999999998</v>
      </c>
      <c r="II96">
        <v>14.25109</v>
      </c>
      <c r="IJ96">
        <v>2.013816E-4</v>
      </c>
      <c r="IK96" s="1">
        <v>8.1138539999999995E-2</v>
      </c>
      <c r="IL96">
        <v>0.55162949999999999</v>
      </c>
      <c r="IM96">
        <v>14.460889999999999</v>
      </c>
      <c r="IN96">
        <v>1.8005270000000001E-4</v>
      </c>
      <c r="IO96" s="1">
        <v>7.2232050000000006E-2</v>
      </c>
      <c r="IP96">
        <v>0.55171409999999999</v>
      </c>
      <c r="IQ96">
        <v>13.84895</v>
      </c>
      <c r="IR96">
        <v>1.6448720000000001E-4</v>
      </c>
      <c r="IS96" s="1">
        <v>6.5725069999999997E-2</v>
      </c>
      <c r="IT96">
        <v>0.55180850000000004</v>
      </c>
      <c r="IU96">
        <v>13.105320000000001</v>
      </c>
      <c r="IV96">
        <v>1.5285200000000001E-4</v>
      </c>
      <c r="IW96" s="1">
        <v>6.085753E-2</v>
      </c>
      <c r="IX96">
        <v>0.5519754</v>
      </c>
      <c r="IY96">
        <v>12.84075</v>
      </c>
      <c r="IZ96">
        <v>1.434161E-4</v>
      </c>
      <c r="JA96" s="1">
        <v>5.6925070000000001E-2</v>
      </c>
      <c r="JB96">
        <v>0.55214149999999995</v>
      </c>
      <c r="JC96">
        <v>12.73302</v>
      </c>
      <c r="JD96">
        <v>1.3450859999999999E-4</v>
      </c>
      <c r="JE96" s="1">
        <v>5.3263079999999997E-2</v>
      </c>
      <c r="JF96">
        <v>0.55232570000000003</v>
      </c>
      <c r="JG96">
        <v>13.378080000000001</v>
      </c>
      <c r="JH96">
        <v>1.2515590000000001E-4</v>
      </c>
      <c r="JI96">
        <v>4.9467509999999999E-2</v>
      </c>
      <c r="JJ96">
        <v>0.55252840000000003</v>
      </c>
      <c r="JK96">
        <v>14.00164</v>
      </c>
      <c r="JL96">
        <v>1.157979E-4</v>
      </c>
      <c r="JM96">
        <v>4.5678110000000001E-2</v>
      </c>
      <c r="JN96">
        <v>0.55269939999999995</v>
      </c>
      <c r="JO96">
        <v>14.233029999999999</v>
      </c>
      <c r="JP96">
        <v>1.073729E-4</v>
      </c>
      <c r="JQ96">
        <v>4.2272909999999997E-2</v>
      </c>
      <c r="JR96">
        <v>0.55286400000000002</v>
      </c>
      <c r="JS96">
        <v>14.788790000000001</v>
      </c>
      <c r="JT96">
        <v>1.003804E-4</v>
      </c>
      <c r="JU96">
        <v>3.9443140000000002E-2</v>
      </c>
      <c r="JV96">
        <v>0.55299480000000001</v>
      </c>
      <c r="JW96">
        <v>14.832179999999999</v>
      </c>
      <c r="JX96">
        <v>9.4658919999999997E-5</v>
      </c>
      <c r="JY96">
        <v>3.7134960000000002E-2</v>
      </c>
      <c r="JZ96">
        <v>0.55307839999999997</v>
      </c>
      <c r="KA96">
        <v>14.066509999999999</v>
      </c>
      <c r="KB96">
        <v>8.9880139999999996E-5</v>
      </c>
      <c r="KC96">
        <v>3.5210869999999998E-2</v>
      </c>
      <c r="KD96">
        <v>0.55314149999999995</v>
      </c>
      <c r="KE96">
        <v>13.64776</v>
      </c>
      <c r="KF96">
        <v>8.5882149999999999E-5</v>
      </c>
      <c r="KG96">
        <v>3.360896E-2</v>
      </c>
      <c r="KH96">
        <v>0.55317119999999997</v>
      </c>
      <c r="KI96">
        <v>13.57723</v>
      </c>
      <c r="KJ96">
        <v>8.2949229999999997E-5</v>
      </c>
      <c r="KK96">
        <v>3.242478E-2</v>
      </c>
      <c r="KL96">
        <v>0.55321209999999998</v>
      </c>
      <c r="KM96">
        <v>14.536809999999999</v>
      </c>
      <c r="KN96">
        <v>8.1232329999999993E-5</v>
      </c>
      <c r="KO96">
        <v>3.17203E-2</v>
      </c>
      <c r="KP96">
        <v>0.55322570000000004</v>
      </c>
      <c r="KQ96">
        <v>15.49644</v>
      </c>
      <c r="KR96">
        <v>8.0169870000000004E-5</v>
      </c>
      <c r="KS96">
        <v>3.1295200000000002E-2</v>
      </c>
      <c r="KT96">
        <v>0.5531914</v>
      </c>
      <c r="KU96">
        <v>16.107240000000001</v>
      </c>
      <c r="KV96">
        <v>7.8957179999999995E-5</v>
      </c>
      <c r="KW96">
        <v>3.0824480000000001E-2</v>
      </c>
      <c r="KX96">
        <v>0.55310199999999998</v>
      </c>
      <c r="KY96">
        <v>16.48856</v>
      </c>
      <c r="KZ96">
        <v>7.7162299999999998E-5</v>
      </c>
      <c r="LA96">
        <v>3.0137000000000001E-2</v>
      </c>
      <c r="LB96">
        <v>0.55295030000000001</v>
      </c>
      <c r="LC96">
        <v>16.116820000000001</v>
      </c>
      <c r="LD96">
        <v>7.4796150000000004E-5</v>
      </c>
      <c r="LE96">
        <v>2.9231739999999999E-2</v>
      </c>
      <c r="LF96">
        <v>0.55271950000000003</v>
      </c>
      <c r="LG96">
        <v>15.352080000000001</v>
      </c>
      <c r="LH96">
        <v>7.2106669999999997E-5</v>
      </c>
      <c r="LI96">
        <v>2.8199849999999999E-2</v>
      </c>
      <c r="LJ96">
        <v>0.55243929999999997</v>
      </c>
      <c r="LK96">
        <v>14.990880000000001</v>
      </c>
      <c r="LL96">
        <v>6.953203E-5</v>
      </c>
      <c r="LM96">
        <v>2.7207019999999998E-2</v>
      </c>
      <c r="LN96">
        <v>0.55209580000000003</v>
      </c>
      <c r="LO96">
        <v>14.915369999999999</v>
      </c>
      <c r="LP96">
        <v>6.7838799999999998E-5</v>
      </c>
      <c r="LQ96">
        <v>2.6548700000000001E-2</v>
      </c>
      <c r="LR96">
        <v>0.55171329999999996</v>
      </c>
      <c r="LS96">
        <v>15.9231</v>
      </c>
      <c r="LT96">
        <v>6.7506430000000003E-5</v>
      </c>
      <c r="LU96">
        <v>2.6424679999999999E-2</v>
      </c>
      <c r="LV96">
        <v>0.55132230000000004</v>
      </c>
      <c r="LW96">
        <v>16.83868</v>
      </c>
      <c r="LX96">
        <v>6.7902509999999996E-5</v>
      </c>
      <c r="LY96">
        <v>2.6603600000000002E-2</v>
      </c>
      <c r="LZ96">
        <v>0.55094120000000002</v>
      </c>
      <c r="MA96">
        <v>17.444479999999999</v>
      </c>
      <c r="MB96">
        <v>6.7964640000000006E-5</v>
      </c>
      <c r="MC96">
        <v>2.6668359999999999E-2</v>
      </c>
      <c r="MD96">
        <v>0.55061970000000005</v>
      </c>
      <c r="ME96">
        <v>17.663969999999999</v>
      </c>
      <c r="MF96">
        <v>6.7162839999999996E-5</v>
      </c>
      <c r="MG96">
        <v>2.6393940000000001E-2</v>
      </c>
      <c r="MH96">
        <v>0.55035310000000004</v>
      </c>
      <c r="MI96">
        <v>17.169429999999998</v>
      </c>
      <c r="MJ96">
        <v>6.5556100000000001E-5</v>
      </c>
      <c r="MK96">
        <v>2.579621E-2</v>
      </c>
      <c r="ML96">
        <v>0.55016140000000002</v>
      </c>
      <c r="MM96">
        <v>16.129770000000001</v>
      </c>
      <c r="MN96">
        <v>6.3440109999999997E-5</v>
      </c>
      <c r="MO96">
        <v>2.4986060000000001E-2</v>
      </c>
      <c r="MP96">
        <v>0.55001999999999995</v>
      </c>
      <c r="MQ96">
        <v>15.50174</v>
      </c>
      <c r="MR96">
        <v>6.0949229999999998E-5</v>
      </c>
      <c r="MS96">
        <v>2.402516E-2</v>
      </c>
      <c r="MT96">
        <v>0.54994449999999995</v>
      </c>
      <c r="MU96">
        <v>15.24962</v>
      </c>
      <c r="MV96">
        <v>5.7825019999999997E-5</v>
      </c>
      <c r="MW96">
        <v>2.2815930000000002E-2</v>
      </c>
      <c r="MX96">
        <v>0.54990620000000001</v>
      </c>
      <c r="MY96">
        <v>15.94056</v>
      </c>
      <c r="MZ96">
        <v>5.381947E-5</v>
      </c>
      <c r="NA96">
        <v>2.1258920000000001E-2</v>
      </c>
      <c r="NB96">
        <v>0.54987399999999997</v>
      </c>
      <c r="NC96">
        <v>15.900399999999999</v>
      </c>
      <c r="ND96">
        <v>4.9397600000000003E-5</v>
      </c>
      <c r="NE96">
        <v>1.9518779999999999E-2</v>
      </c>
      <c r="NF96">
        <v>0.54991610000000002</v>
      </c>
      <c r="NG96">
        <v>16.408829999999998</v>
      </c>
      <c r="NH96">
        <v>4.5343789999999997E-5</v>
      </c>
      <c r="NI96">
        <v>1.7909769999999998E-2</v>
      </c>
      <c r="NJ96">
        <v>0.55004330000000001</v>
      </c>
      <c r="NK96">
        <v>16.66629</v>
      </c>
      <c r="NL96">
        <v>4.211124E-5</v>
      </c>
      <c r="NM96">
        <v>1.661704E-2</v>
      </c>
      <c r="NN96">
        <v>0.55026220000000003</v>
      </c>
      <c r="NO96">
        <v>15.98817</v>
      </c>
      <c r="NP96">
        <v>3.967051E-5</v>
      </c>
      <c r="NQ96">
        <v>1.563461E-2</v>
      </c>
      <c r="NR96">
        <v>0.5506124</v>
      </c>
      <c r="NS96">
        <v>14.91466</v>
      </c>
      <c r="NT96">
        <v>3.7781760000000002E-5</v>
      </c>
      <c r="NU96">
        <v>1.486958E-2</v>
      </c>
      <c r="NV96">
        <v>0.55105669999999995</v>
      </c>
      <c r="NW96">
        <v>14.162129999999999</v>
      </c>
      <c r="NX96">
        <v>3.6063419999999999E-5</v>
      </c>
      <c r="NY96">
        <v>1.417824E-2</v>
      </c>
      <c r="NZ96">
        <v>0.55158560000000001</v>
      </c>
      <c r="OA96">
        <v>13.98316</v>
      </c>
      <c r="OB96">
        <v>3.3847100000000003E-5</v>
      </c>
      <c r="OC96">
        <v>1.3302929999999999E-2</v>
      </c>
      <c r="OD96">
        <v>0.55215329999999996</v>
      </c>
      <c r="OE96">
        <v>15.087809999999999</v>
      </c>
      <c r="OF96">
        <v>3.0639029999999998E-5</v>
      </c>
      <c r="OG96">
        <v>1.204306E-2</v>
      </c>
      <c r="OH96">
        <v>0.55273150000000004</v>
      </c>
      <c r="OI96">
        <v>16.175630000000002</v>
      </c>
      <c r="OJ96">
        <v>2.6893449999999999E-5</v>
      </c>
      <c r="OK96">
        <v>1.056151E-2</v>
      </c>
    </row>
    <row r="97" spans="1:401" x14ac:dyDescent="0.35">
      <c r="A97">
        <v>100</v>
      </c>
      <c r="B97" t="s">
        <v>4</v>
      </c>
      <c r="C97" t="s">
        <v>24</v>
      </c>
      <c r="D97" t="s">
        <v>102</v>
      </c>
      <c r="E97">
        <v>833.72249999999997</v>
      </c>
      <c r="F97">
        <v>1.242626</v>
      </c>
      <c r="G97">
        <v>14.449310000000001</v>
      </c>
      <c r="H97">
        <v>0</v>
      </c>
      <c r="I97">
        <v>0</v>
      </c>
      <c r="J97">
        <v>1.2413190000000001</v>
      </c>
      <c r="K97">
        <v>15.022349999999999</v>
      </c>
      <c r="L97" s="1">
        <v>4.9290440000000003E-25</v>
      </c>
      <c r="M97" s="1">
        <v>1.027193E-22</v>
      </c>
      <c r="N97">
        <v>1.2400469999999999</v>
      </c>
      <c r="O97">
        <v>15.174429999999999</v>
      </c>
      <c r="P97" s="1">
        <v>1.474057E-12</v>
      </c>
      <c r="Q97" s="1">
        <v>3.0687360000000001E-10</v>
      </c>
      <c r="R97">
        <v>1.238753</v>
      </c>
      <c r="S97">
        <v>15.13485</v>
      </c>
      <c r="T97" s="1">
        <v>3.7756970000000002E-3</v>
      </c>
      <c r="U97" s="1">
        <v>0.60943029999999998</v>
      </c>
      <c r="V97">
        <v>1.2374849999999999</v>
      </c>
      <c r="W97">
        <v>15.24029</v>
      </c>
      <c r="X97">
        <v>4.0313410000000003</v>
      </c>
      <c r="Y97">
        <v>745.10180000000003</v>
      </c>
      <c r="Z97">
        <v>1.235876</v>
      </c>
      <c r="AA97">
        <v>15.23809</v>
      </c>
      <c r="AB97">
        <v>68.257069999999999</v>
      </c>
      <c r="AC97">
        <v>13533.89</v>
      </c>
      <c r="AD97">
        <v>1.2339610000000001</v>
      </c>
      <c r="AE97">
        <v>15.05871</v>
      </c>
      <c r="AF97">
        <v>135.07929999999999</v>
      </c>
      <c r="AG97">
        <v>28020.6</v>
      </c>
      <c r="AH97">
        <v>1.232032</v>
      </c>
      <c r="AI97">
        <v>15.13687</v>
      </c>
      <c r="AJ97">
        <v>71.000540000000001</v>
      </c>
      <c r="AK97">
        <v>15201.13</v>
      </c>
      <c r="AL97">
        <v>1.23004</v>
      </c>
      <c r="AM97">
        <v>15.270569999999999</v>
      </c>
      <c r="AN97">
        <v>15.85444</v>
      </c>
      <c r="AO97">
        <v>3463.57</v>
      </c>
      <c r="AP97">
        <v>1.2278849999999999</v>
      </c>
      <c r="AQ97">
        <v>15.771699999999999</v>
      </c>
      <c r="AR97">
        <v>2.1148319999999998</v>
      </c>
      <c r="AS97">
        <v>467.38819999999998</v>
      </c>
      <c r="AT97">
        <v>1.2252909999999999</v>
      </c>
      <c r="AU97">
        <v>16.07461</v>
      </c>
      <c r="AV97">
        <v>0.25805240000000002</v>
      </c>
      <c r="AW97">
        <v>56.662909999999997</v>
      </c>
      <c r="AX97">
        <v>1.2223839999999999</v>
      </c>
      <c r="AY97">
        <v>16.05574</v>
      </c>
      <c r="AZ97">
        <v>7.3185029999999998E-2</v>
      </c>
      <c r="BA97">
        <v>15.533569999999999</v>
      </c>
      <c r="BB97">
        <v>1.2194469999999999</v>
      </c>
      <c r="BC97">
        <v>15.98884</v>
      </c>
      <c r="BD97" s="1">
        <v>5.2493159999999997E-2</v>
      </c>
      <c r="BE97">
        <v>11.00347</v>
      </c>
      <c r="BF97">
        <v>1.2164980000000001</v>
      </c>
      <c r="BG97">
        <v>15.6812</v>
      </c>
      <c r="BH97" s="1">
        <v>4.6166819999999997E-2</v>
      </c>
      <c r="BI97">
        <v>9.6737490000000008</v>
      </c>
      <c r="BJ97">
        <v>1.2135020000000001</v>
      </c>
      <c r="BK97">
        <v>15.388809999999999</v>
      </c>
      <c r="BL97" s="1">
        <v>4.2088220000000003E-2</v>
      </c>
      <c r="BM97">
        <v>8.8254719999999995</v>
      </c>
      <c r="BN97">
        <v>1.2106809999999999</v>
      </c>
      <c r="BO97">
        <v>15.46232</v>
      </c>
      <c r="BP97" s="1">
        <v>3.9273170000000003E-2</v>
      </c>
      <c r="BQ97" s="1">
        <v>8.2424759999999999</v>
      </c>
      <c r="BR97">
        <v>1.2077599999999999</v>
      </c>
      <c r="BS97">
        <v>15.62452</v>
      </c>
      <c r="BT97" s="1">
        <v>3.6929209999999997E-2</v>
      </c>
      <c r="BU97" s="1">
        <v>7.7613070000000004</v>
      </c>
      <c r="BV97">
        <v>1.2047600000000001</v>
      </c>
      <c r="BW97">
        <v>15.98922</v>
      </c>
      <c r="BX97" s="1">
        <v>3.4545289999999999E-2</v>
      </c>
      <c r="BY97" s="1">
        <v>7.2727639999999996</v>
      </c>
      <c r="BZ97">
        <v>1.2014450000000001</v>
      </c>
      <c r="CA97">
        <v>15.848890000000001</v>
      </c>
      <c r="CB97" s="1">
        <v>3.2085219999999998E-2</v>
      </c>
      <c r="CC97" s="1">
        <v>6.7678320000000003</v>
      </c>
      <c r="CD97">
        <v>1.19739</v>
      </c>
      <c r="CE97">
        <v>15.48217</v>
      </c>
      <c r="CF97" s="1">
        <v>2.9673310000000001E-2</v>
      </c>
      <c r="CG97" s="1">
        <v>6.2734230000000002</v>
      </c>
      <c r="CH97">
        <v>1.192375</v>
      </c>
      <c r="CI97">
        <v>14.90424</v>
      </c>
      <c r="CJ97" s="1">
        <v>2.7371909999999999E-2</v>
      </c>
      <c r="CK97" s="1">
        <v>5.8045080000000002</v>
      </c>
      <c r="CL97">
        <v>1.1862470000000001</v>
      </c>
      <c r="CM97">
        <v>14.243779999999999</v>
      </c>
      <c r="CN97" s="1">
        <v>2.5333499999999998E-2</v>
      </c>
      <c r="CO97" s="1">
        <v>5.3894849999999996</v>
      </c>
      <c r="CP97">
        <v>1.179119</v>
      </c>
      <c r="CQ97">
        <v>13.93957</v>
      </c>
      <c r="CR97" s="1">
        <v>2.4690879999999998E-2</v>
      </c>
      <c r="CS97" s="1">
        <v>5.2623509999999998</v>
      </c>
      <c r="CT97">
        <v>1.1711849999999999</v>
      </c>
      <c r="CU97">
        <v>13.82865</v>
      </c>
      <c r="CV97" s="1">
        <v>2.6365110000000001E-2</v>
      </c>
      <c r="CW97" s="1">
        <v>5.6356409999999997</v>
      </c>
      <c r="CX97">
        <v>1.161708</v>
      </c>
      <c r="CY97">
        <v>13.76361</v>
      </c>
      <c r="CZ97" s="1">
        <v>2.8465319999999999E-2</v>
      </c>
      <c r="DA97" s="1">
        <v>6.1256240000000002</v>
      </c>
      <c r="DB97">
        <v>1.1504589999999999</v>
      </c>
      <c r="DC97">
        <v>14.09084</v>
      </c>
      <c r="DD97" s="1">
        <v>2.892018E-2</v>
      </c>
      <c r="DE97" s="1">
        <v>6.2774799999999997</v>
      </c>
      <c r="DF97">
        <v>1.138736</v>
      </c>
      <c r="DG97">
        <v>14.04594</v>
      </c>
      <c r="DH97" s="1">
        <v>2.7727140000000001E-2</v>
      </c>
      <c r="DI97" s="1">
        <v>6.070125</v>
      </c>
      <c r="DJ97">
        <v>1.1267180000000001</v>
      </c>
      <c r="DK97">
        <v>13.772830000000001</v>
      </c>
      <c r="DL97" s="1">
        <v>2.5627560000000001E-2</v>
      </c>
      <c r="DM97" s="1">
        <v>5.6562989999999997</v>
      </c>
      <c r="DN97">
        <v>1.114995</v>
      </c>
      <c r="DO97">
        <v>13.685750000000001</v>
      </c>
      <c r="DP97" s="1">
        <v>2.328738E-2</v>
      </c>
      <c r="DQ97" s="1">
        <v>5.1790630000000002</v>
      </c>
      <c r="DR97">
        <v>1.1030009999999999</v>
      </c>
      <c r="DS97">
        <v>13.29302</v>
      </c>
      <c r="DT97" s="1">
        <v>2.0968649999999998E-2</v>
      </c>
      <c r="DU97" s="1">
        <v>4.6993679999999998</v>
      </c>
      <c r="DV97">
        <v>1.0907480000000001</v>
      </c>
      <c r="DW97">
        <v>12.8284</v>
      </c>
      <c r="DX97" s="1">
        <v>1.8779509999999999E-2</v>
      </c>
      <c r="DY97" s="1">
        <v>4.2418259999999997</v>
      </c>
      <c r="DZ97">
        <v>1.0781700000000001</v>
      </c>
      <c r="EA97">
        <v>12.60195</v>
      </c>
      <c r="EB97" s="1">
        <v>1.6742409999999999E-2</v>
      </c>
      <c r="EC97" s="1">
        <v>3.8122660000000002</v>
      </c>
      <c r="ED97">
        <v>1.065415</v>
      </c>
      <c r="EE97">
        <v>12.67479</v>
      </c>
      <c r="EF97" s="1">
        <v>1.489623E-2</v>
      </c>
      <c r="EG97" s="1">
        <v>3.4189319999999999</v>
      </c>
      <c r="EH97">
        <v>1.051741</v>
      </c>
      <c r="EI97">
        <v>13.60995</v>
      </c>
      <c r="EJ97" s="1">
        <v>1.328679E-2</v>
      </c>
      <c r="EK97" s="1">
        <v>3.0750250000000001</v>
      </c>
      <c r="EL97">
        <v>1.0377829999999999</v>
      </c>
      <c r="EM97">
        <v>14.19009</v>
      </c>
      <c r="EN97" s="1">
        <v>1.185432E-2</v>
      </c>
      <c r="EO97" s="1">
        <v>2.7674859999999999</v>
      </c>
      <c r="EP97">
        <v>1.023938</v>
      </c>
      <c r="EQ97">
        <v>14.49296</v>
      </c>
      <c r="ER97" s="1">
        <v>1.0534E-2</v>
      </c>
      <c r="ES97" s="1">
        <v>2.4799060000000002</v>
      </c>
      <c r="ET97">
        <v>1.0102260000000001</v>
      </c>
      <c r="EU97">
        <v>15.088749999999999</v>
      </c>
      <c r="EV97" s="1">
        <v>9.3253030000000001E-3</v>
      </c>
      <c r="EW97" s="1">
        <v>2.2133759999999998</v>
      </c>
      <c r="EX97">
        <v>0.99689749999999999</v>
      </c>
      <c r="EY97">
        <v>15.05363</v>
      </c>
      <c r="EZ97" s="1">
        <v>8.2412460000000007E-3</v>
      </c>
      <c r="FA97" s="1">
        <v>1.971614</v>
      </c>
      <c r="FB97">
        <v>0.98310319999999995</v>
      </c>
      <c r="FC97">
        <v>14.431950000000001</v>
      </c>
      <c r="FD97" s="1">
        <v>7.2824109999999999E-3</v>
      </c>
      <c r="FE97" s="1">
        <v>1.7564630000000001</v>
      </c>
      <c r="FF97">
        <v>0.96918340000000003</v>
      </c>
      <c r="FG97">
        <v>14.361319999999999</v>
      </c>
      <c r="FH97" s="1">
        <v>6.4279840000000003E-3</v>
      </c>
      <c r="FI97" s="1">
        <v>1.5632790000000001</v>
      </c>
      <c r="FJ97">
        <v>0.95481249999999995</v>
      </c>
      <c r="FK97">
        <v>14.68919</v>
      </c>
      <c r="FL97" s="1">
        <v>5.6641249999999999E-3</v>
      </c>
      <c r="FM97" s="1">
        <v>1.3894169999999999</v>
      </c>
      <c r="FN97">
        <v>0.94013820000000003</v>
      </c>
      <c r="FO97">
        <v>15.86347</v>
      </c>
      <c r="FP97" s="1">
        <v>4.9884650000000001E-3</v>
      </c>
      <c r="FQ97" s="1">
        <v>1.234669</v>
      </c>
      <c r="FR97">
        <v>0.92523710000000003</v>
      </c>
      <c r="FS97">
        <v>16.71313</v>
      </c>
      <c r="FT97" s="1">
        <v>4.3972270000000001E-3</v>
      </c>
      <c r="FU97" s="1">
        <v>1.09833</v>
      </c>
      <c r="FV97">
        <v>0.91071829999999998</v>
      </c>
      <c r="FW97">
        <v>16.985220000000002</v>
      </c>
      <c r="FX97" s="1">
        <v>3.8768850000000001E-3</v>
      </c>
      <c r="FY97" s="1">
        <v>0.97667029999999999</v>
      </c>
      <c r="FZ97">
        <v>0.89737299999999998</v>
      </c>
      <c r="GA97">
        <v>17.221900000000002</v>
      </c>
      <c r="GB97" s="1">
        <v>3.4107109999999999E-3</v>
      </c>
      <c r="GC97" s="1">
        <v>0.86604619999999999</v>
      </c>
      <c r="GD97">
        <v>0.8865267</v>
      </c>
      <c r="GE97">
        <v>16.813580000000002</v>
      </c>
      <c r="GF97" s="1">
        <v>2.993112E-3</v>
      </c>
      <c r="GG97" s="1">
        <v>0.76472680000000004</v>
      </c>
      <c r="GH97">
        <v>0.87742030000000004</v>
      </c>
      <c r="GI97">
        <v>16.01904</v>
      </c>
      <c r="GJ97" s="1">
        <v>2.6171179999999999E-3</v>
      </c>
      <c r="GK97" s="1">
        <v>0.67182699999999995</v>
      </c>
      <c r="GL97">
        <v>0.87005650000000001</v>
      </c>
      <c r="GM97">
        <v>15.573090000000001</v>
      </c>
      <c r="GN97" s="1">
        <v>2.2688029999999998E-3</v>
      </c>
      <c r="GO97" s="1">
        <v>0.5845513</v>
      </c>
      <c r="GP97">
        <v>0.86433599999999999</v>
      </c>
      <c r="GQ97">
        <v>15.413029999999999</v>
      </c>
      <c r="GR97" s="1">
        <v>1.9147350000000001E-3</v>
      </c>
      <c r="GS97" s="1">
        <v>0.49478090000000002</v>
      </c>
      <c r="GT97">
        <v>0.86002020000000001</v>
      </c>
      <c r="GU97">
        <v>15.605259999999999</v>
      </c>
      <c r="GV97" s="1">
        <v>1.5330509999999999E-3</v>
      </c>
      <c r="GW97" s="1">
        <v>0.39714820000000001</v>
      </c>
      <c r="GX97">
        <v>0.85665570000000002</v>
      </c>
      <c r="GY97">
        <v>16.417280000000002</v>
      </c>
      <c r="GZ97" s="1">
        <v>1.1573410000000001E-3</v>
      </c>
      <c r="HA97" s="1">
        <v>0.30028840000000001</v>
      </c>
      <c r="HB97">
        <v>0.85395860000000001</v>
      </c>
      <c r="HC97">
        <v>16.665870000000002</v>
      </c>
      <c r="HD97" s="1">
        <v>8.4609639999999999E-4</v>
      </c>
      <c r="HE97" s="1">
        <v>0.21940109999999999</v>
      </c>
      <c r="HF97">
        <v>0.85185200000000005</v>
      </c>
      <c r="HG97">
        <v>16.47953</v>
      </c>
      <c r="HH97" s="1">
        <v>6.2573770000000004E-4</v>
      </c>
      <c r="HI97" s="1">
        <v>0.16182679999999999</v>
      </c>
      <c r="HJ97">
        <v>0.85025419999999996</v>
      </c>
      <c r="HK97">
        <v>15.65028</v>
      </c>
      <c r="HL97" s="1">
        <v>4.8529310000000001E-4</v>
      </c>
      <c r="HM97" s="1">
        <v>0.12497320000000001</v>
      </c>
      <c r="HN97">
        <v>0.84909179999999995</v>
      </c>
      <c r="HO97">
        <v>14.91797</v>
      </c>
      <c r="HP97" s="1">
        <v>3.9909830000000001E-4</v>
      </c>
      <c r="HQ97" s="1">
        <v>0.1023013</v>
      </c>
      <c r="HR97">
        <v>0.84830879999999997</v>
      </c>
      <c r="HS97">
        <v>14.286619999999999</v>
      </c>
      <c r="HT97" s="1">
        <v>3.4413359999999998E-4</v>
      </c>
      <c r="HU97" s="1">
        <v>8.7843190000000002E-2</v>
      </c>
      <c r="HV97">
        <v>0.84779990000000005</v>
      </c>
      <c r="HW97">
        <v>13.679510000000001</v>
      </c>
      <c r="HX97" s="1">
        <v>3.03469E-4</v>
      </c>
      <c r="HY97" s="1">
        <v>7.7194009999999993E-2</v>
      </c>
      <c r="HZ97">
        <v>0.84749059999999998</v>
      </c>
      <c r="IA97">
        <v>13.453720000000001</v>
      </c>
      <c r="IB97" s="1">
        <v>2.6688139999999998E-4</v>
      </c>
      <c r="IC97" s="1">
        <v>6.7684839999999996E-2</v>
      </c>
      <c r="ID97">
        <v>0.84730870000000003</v>
      </c>
      <c r="IE97">
        <v>13.90551</v>
      </c>
      <c r="IF97" s="1">
        <v>2.327419E-4</v>
      </c>
      <c r="IG97" s="1">
        <v>5.8824319999999999E-2</v>
      </c>
      <c r="IH97">
        <v>0.84722989999999998</v>
      </c>
      <c r="II97">
        <v>14.28303</v>
      </c>
      <c r="IJ97">
        <v>2.03928E-4</v>
      </c>
      <c r="IK97" s="1">
        <v>5.1330500000000001E-2</v>
      </c>
      <c r="IL97">
        <v>0.84726270000000004</v>
      </c>
      <c r="IM97">
        <v>14.50985</v>
      </c>
      <c r="IN97">
        <v>1.8193349999999999E-4</v>
      </c>
      <c r="IO97" s="1">
        <v>4.5604150000000003E-2</v>
      </c>
      <c r="IP97">
        <v>0.84740260000000001</v>
      </c>
      <c r="IQ97">
        <v>13.9183</v>
      </c>
      <c r="IR97">
        <v>1.6586619999999999E-4</v>
      </c>
      <c r="IS97" s="1">
        <v>4.1417099999999998E-2</v>
      </c>
      <c r="IT97">
        <v>0.84769269999999997</v>
      </c>
      <c r="IU97">
        <v>13.13786</v>
      </c>
      <c r="IV97">
        <v>1.5391490000000001E-4</v>
      </c>
      <c r="IW97" s="1">
        <v>3.8297379999999999E-2</v>
      </c>
      <c r="IX97">
        <v>0.84806009999999998</v>
      </c>
      <c r="IY97">
        <v>12.84351</v>
      </c>
      <c r="IZ97">
        <v>1.4432879999999999E-4</v>
      </c>
      <c r="JA97" s="1">
        <v>3.580204E-2</v>
      </c>
      <c r="JB97">
        <v>0.84852959999999999</v>
      </c>
      <c r="JC97">
        <v>12.733700000000001</v>
      </c>
      <c r="JD97">
        <v>1.3542179999999999E-4</v>
      </c>
      <c r="JE97" s="1">
        <v>3.3510110000000003E-2</v>
      </c>
      <c r="JF97">
        <v>0.84903709999999999</v>
      </c>
      <c r="JG97">
        <v>13.36543</v>
      </c>
      <c r="JH97">
        <v>1.261085E-4</v>
      </c>
      <c r="JI97">
        <v>3.1145369999999999E-2</v>
      </c>
      <c r="JJ97">
        <v>0.84959030000000002</v>
      </c>
      <c r="JK97">
        <v>14.02543</v>
      </c>
      <c r="JL97">
        <v>1.167058E-4</v>
      </c>
      <c r="JM97">
        <v>2.8765849999999999E-2</v>
      </c>
      <c r="JN97">
        <v>0.85013780000000005</v>
      </c>
      <c r="JO97">
        <v>14.26207</v>
      </c>
      <c r="JP97">
        <v>1.0815300000000001E-4</v>
      </c>
      <c r="JQ97">
        <v>2.6606919999999999E-2</v>
      </c>
      <c r="JR97">
        <v>0.85065570000000001</v>
      </c>
      <c r="JS97">
        <v>14.80386</v>
      </c>
      <c r="JT97">
        <v>1.010182E-4</v>
      </c>
      <c r="JU97">
        <v>2.4803809999999999E-2</v>
      </c>
      <c r="JV97">
        <v>0.85102949999999999</v>
      </c>
      <c r="JW97">
        <v>14.877190000000001</v>
      </c>
      <c r="JX97">
        <v>9.5183660000000005E-5</v>
      </c>
      <c r="JY97">
        <v>2.3334799999999999E-2</v>
      </c>
      <c r="JZ97">
        <v>0.85135689999999997</v>
      </c>
      <c r="KA97">
        <v>14.106059999999999</v>
      </c>
      <c r="KB97">
        <v>9.0322589999999994E-5</v>
      </c>
      <c r="KC97">
        <v>2.211227E-2</v>
      </c>
      <c r="KD97">
        <v>0.8515781</v>
      </c>
      <c r="KE97">
        <v>13.64959</v>
      </c>
      <c r="KF97">
        <v>8.6239630000000002E-5</v>
      </c>
      <c r="KG97">
        <v>2.1091619999999998E-2</v>
      </c>
      <c r="KH97">
        <v>0.85171300000000005</v>
      </c>
      <c r="KI97">
        <v>13.56555</v>
      </c>
      <c r="KJ97">
        <v>8.3186919999999996E-5</v>
      </c>
      <c r="KK97">
        <v>2.0323939999999999E-2</v>
      </c>
      <c r="KL97">
        <v>0.8518327</v>
      </c>
      <c r="KM97">
        <v>14.513680000000001</v>
      </c>
      <c r="KN97">
        <v>8.1362450000000002E-5</v>
      </c>
      <c r="KO97">
        <v>1.9858919999999999E-2</v>
      </c>
      <c r="KP97">
        <v>0.85185529999999998</v>
      </c>
      <c r="KQ97">
        <v>15.523020000000001</v>
      </c>
      <c r="KR97">
        <v>8.0269280000000006E-5</v>
      </c>
      <c r="KS97">
        <v>1.9585479999999999E-2</v>
      </c>
      <c r="KT97">
        <v>0.85181739999999995</v>
      </c>
      <c r="KU97">
        <v>16.15794</v>
      </c>
      <c r="KV97">
        <v>7.9097130000000001E-5</v>
      </c>
      <c r="KW97">
        <v>1.9299859999999999E-2</v>
      </c>
      <c r="KX97">
        <v>0.85163869999999997</v>
      </c>
      <c r="KY97">
        <v>16.544039999999999</v>
      </c>
      <c r="KZ97">
        <v>7.7361700000000002E-5</v>
      </c>
      <c r="LA97">
        <v>1.8883690000000002E-2</v>
      </c>
      <c r="LB97">
        <v>0.85128440000000005</v>
      </c>
      <c r="LC97">
        <v>16.1797</v>
      </c>
      <c r="LD97">
        <v>7.5042980000000005E-5</v>
      </c>
      <c r="LE97">
        <v>1.8328589999999999E-2</v>
      </c>
      <c r="LF97">
        <v>0.85069989999999995</v>
      </c>
      <c r="LG97">
        <v>15.38251</v>
      </c>
      <c r="LH97">
        <v>7.2372089999999997E-5</v>
      </c>
      <c r="LI97">
        <v>1.7688599999999999E-2</v>
      </c>
      <c r="LJ97">
        <v>0.84993379999999996</v>
      </c>
      <c r="LK97">
        <v>14.992620000000001</v>
      </c>
      <c r="LL97">
        <v>6.9758449999999996E-5</v>
      </c>
      <c r="LM97">
        <v>1.7060180000000001E-2</v>
      </c>
      <c r="LN97">
        <v>0.84901210000000005</v>
      </c>
      <c r="LO97">
        <v>14.90746</v>
      </c>
      <c r="LP97">
        <v>6.7945450000000005E-5</v>
      </c>
      <c r="LQ97">
        <v>1.6622769999999999E-2</v>
      </c>
      <c r="LR97">
        <v>0.84794910000000001</v>
      </c>
      <c r="LS97">
        <v>15.904350000000001</v>
      </c>
      <c r="LT97">
        <v>6.7488269999999993E-5</v>
      </c>
      <c r="LU97">
        <v>1.6517029999999999E-2</v>
      </c>
      <c r="LV97">
        <v>0.84686890000000004</v>
      </c>
      <c r="LW97">
        <v>16.869140000000002</v>
      </c>
      <c r="LX97">
        <v>6.7858870000000006E-5</v>
      </c>
      <c r="LY97">
        <v>1.6622560000000002E-2</v>
      </c>
      <c r="LZ97">
        <v>0.84577760000000002</v>
      </c>
      <c r="MA97">
        <v>17.496790000000001</v>
      </c>
      <c r="MB97">
        <v>6.7985459999999999E-5</v>
      </c>
      <c r="MC97">
        <v>1.6678120000000001E-2</v>
      </c>
      <c r="MD97">
        <v>0.84478330000000001</v>
      </c>
      <c r="ME97">
        <v>17.727640000000001</v>
      </c>
      <c r="MF97">
        <v>6.7275890000000003E-5</v>
      </c>
      <c r="MG97">
        <v>1.6528790000000002E-2</v>
      </c>
      <c r="MH97">
        <v>0.84393569999999996</v>
      </c>
      <c r="MI97">
        <v>17.244810000000001</v>
      </c>
      <c r="MJ97">
        <v>6.5737090000000004E-5</v>
      </c>
      <c r="MK97">
        <v>1.6171600000000001E-2</v>
      </c>
      <c r="ML97">
        <v>0.84329100000000001</v>
      </c>
      <c r="MM97">
        <v>16.183209999999999</v>
      </c>
      <c r="MN97">
        <v>6.3660080000000003E-5</v>
      </c>
      <c r="MO97">
        <v>1.5674750000000001E-2</v>
      </c>
      <c r="MP97">
        <v>0.84285350000000003</v>
      </c>
      <c r="MQ97">
        <v>15.520009999999999</v>
      </c>
      <c r="MR97">
        <v>6.1211789999999995E-5</v>
      </c>
      <c r="MS97">
        <v>1.50837E-2</v>
      </c>
      <c r="MT97">
        <v>0.84255080000000004</v>
      </c>
      <c r="MU97">
        <v>15.251620000000001</v>
      </c>
      <c r="MV97">
        <v>5.8167580000000001E-5</v>
      </c>
      <c r="MW97">
        <v>1.434583E-2</v>
      </c>
      <c r="MX97">
        <v>0.84233449999999999</v>
      </c>
      <c r="MY97">
        <v>15.93488</v>
      </c>
      <c r="MZ97">
        <v>5.4242279999999999E-5</v>
      </c>
      <c r="NA97">
        <v>1.3391180000000001E-2</v>
      </c>
      <c r="NB97">
        <v>0.84224129999999997</v>
      </c>
      <c r="NC97">
        <v>15.93934</v>
      </c>
      <c r="ND97">
        <v>4.9828599999999999E-5</v>
      </c>
      <c r="NE97">
        <v>1.230533E-2</v>
      </c>
      <c r="NF97">
        <v>0.842275</v>
      </c>
      <c r="NG97">
        <v>16.42719</v>
      </c>
      <c r="NH97">
        <v>4.5712230000000001E-5</v>
      </c>
      <c r="NI97">
        <v>1.128555E-2</v>
      </c>
      <c r="NJ97">
        <v>0.84250740000000002</v>
      </c>
      <c r="NK97">
        <v>16.730609999999999</v>
      </c>
      <c r="NL97">
        <v>4.2394149999999998E-5</v>
      </c>
      <c r="NM97">
        <v>1.045748E-2</v>
      </c>
      <c r="NN97">
        <v>0.84305439999999998</v>
      </c>
      <c r="NO97">
        <v>16.081969999999998</v>
      </c>
      <c r="NP97">
        <v>3.9884820000000003E-5</v>
      </c>
      <c r="NQ97">
        <v>9.8268890000000001E-3</v>
      </c>
      <c r="NR97">
        <v>0.84394480000000005</v>
      </c>
      <c r="NS97">
        <v>14.985379999999999</v>
      </c>
      <c r="NT97">
        <v>3.795444E-5</v>
      </c>
      <c r="NU97">
        <v>9.3384309999999995E-3</v>
      </c>
      <c r="NV97">
        <v>0.84511409999999998</v>
      </c>
      <c r="NW97">
        <v>14.198040000000001</v>
      </c>
      <c r="NX97">
        <v>3.6242879999999997E-5</v>
      </c>
      <c r="NY97">
        <v>8.906644E-3</v>
      </c>
      <c r="NZ97">
        <v>0.84650990000000004</v>
      </c>
      <c r="OA97">
        <v>13.985150000000001</v>
      </c>
      <c r="OB97">
        <v>3.4105749999999998E-5</v>
      </c>
      <c r="OC97">
        <v>8.3765839999999994E-3</v>
      </c>
      <c r="OD97">
        <v>0.84807480000000002</v>
      </c>
      <c r="OE97">
        <v>15.07423</v>
      </c>
      <c r="OF97">
        <v>3.0991300000000003E-5</v>
      </c>
      <c r="OG97">
        <v>7.609668E-3</v>
      </c>
      <c r="OH97">
        <v>0.84976390000000002</v>
      </c>
      <c r="OI97">
        <v>16.211500000000001</v>
      </c>
      <c r="OJ97">
        <v>2.7259530000000001E-5</v>
      </c>
      <c r="OK97">
        <v>6.6864960000000001E-3</v>
      </c>
    </row>
    <row r="98" spans="1:401" x14ac:dyDescent="0.35">
      <c r="A98">
        <v>101</v>
      </c>
      <c r="B98" t="s">
        <v>4</v>
      </c>
      <c r="C98" t="s">
        <v>24</v>
      </c>
      <c r="D98" t="s">
        <v>103</v>
      </c>
      <c r="E98">
        <v>843.96370000000002</v>
      </c>
      <c r="F98">
        <v>1.2745420000000001</v>
      </c>
      <c r="G98">
        <v>14.44293</v>
      </c>
      <c r="H98">
        <v>0</v>
      </c>
      <c r="I98">
        <v>0</v>
      </c>
      <c r="J98">
        <v>1.273525</v>
      </c>
      <c r="K98">
        <v>15.03548</v>
      </c>
      <c r="L98" s="1">
        <v>7.1317399999999998E-26</v>
      </c>
      <c r="M98" s="1">
        <v>1.6392070000000001E-23</v>
      </c>
      <c r="N98">
        <v>1.272529</v>
      </c>
      <c r="O98">
        <v>15.22278</v>
      </c>
      <c r="P98" s="1">
        <v>2.4665280000000002E-13</v>
      </c>
      <c r="Q98" s="1">
        <v>5.6634369999999998E-11</v>
      </c>
      <c r="R98">
        <v>1.271485</v>
      </c>
      <c r="S98">
        <v>15.17728</v>
      </c>
      <c r="T98" s="1">
        <v>2.152724E-3</v>
      </c>
      <c r="U98" s="1">
        <v>0.35574410000000001</v>
      </c>
      <c r="V98">
        <v>1.2704899999999999</v>
      </c>
      <c r="W98">
        <v>15.267939999999999</v>
      </c>
      <c r="X98">
        <v>3.1652119999999999</v>
      </c>
      <c r="Y98">
        <v>619.38199999999995</v>
      </c>
      <c r="Z98">
        <v>1.269496</v>
      </c>
      <c r="AA98">
        <v>15.24944</v>
      </c>
      <c r="AB98">
        <v>62.127339999999997</v>
      </c>
      <c r="AC98">
        <v>13307.99</v>
      </c>
      <c r="AD98">
        <v>1.2685249999999999</v>
      </c>
      <c r="AE98">
        <v>15.052</v>
      </c>
      <c r="AF98">
        <v>135.16370000000001</v>
      </c>
      <c r="AG98">
        <v>30823.3</v>
      </c>
      <c r="AH98">
        <v>1.2675240000000001</v>
      </c>
      <c r="AI98">
        <v>15.11556</v>
      </c>
      <c r="AJ98">
        <v>75.770960000000002</v>
      </c>
      <c r="AK98">
        <v>18047.919999999998</v>
      </c>
      <c r="AL98">
        <v>1.2664679999999999</v>
      </c>
      <c r="AM98">
        <v>15.25967</v>
      </c>
      <c r="AN98">
        <v>17.66647</v>
      </c>
      <c r="AO98">
        <v>4337.5029999999997</v>
      </c>
      <c r="AP98">
        <v>1.265282</v>
      </c>
      <c r="AQ98">
        <v>15.78336</v>
      </c>
      <c r="AR98">
        <v>2.4138359999999999</v>
      </c>
      <c r="AS98">
        <v>603.59289999999999</v>
      </c>
      <c r="AT98">
        <v>1.2637210000000001</v>
      </c>
      <c r="AU98">
        <v>16.123270000000002</v>
      </c>
      <c r="AV98">
        <v>0.29022490000000001</v>
      </c>
      <c r="AW98">
        <v>72.106080000000006</v>
      </c>
      <c r="AX98">
        <v>1.2618400000000001</v>
      </c>
      <c r="AY98">
        <v>16.112200000000001</v>
      </c>
      <c r="AZ98">
        <v>7.6284580000000005E-2</v>
      </c>
      <c r="BA98">
        <v>18.030999999999999</v>
      </c>
      <c r="BB98">
        <v>1.2598750000000001</v>
      </c>
      <c r="BC98">
        <v>16.034780000000001</v>
      </c>
      <c r="BD98" s="1">
        <v>5.3039370000000002E-2</v>
      </c>
      <c r="BE98">
        <v>12.26388</v>
      </c>
      <c r="BF98">
        <v>1.25789</v>
      </c>
      <c r="BG98">
        <v>15.710649999999999</v>
      </c>
      <c r="BH98" s="1">
        <v>4.6456850000000001E-2</v>
      </c>
      <c r="BI98">
        <v>10.72203</v>
      </c>
      <c r="BJ98">
        <v>1.255792</v>
      </c>
      <c r="BK98">
        <v>15.387370000000001</v>
      </c>
      <c r="BL98" s="1">
        <v>4.2286120000000003E-2</v>
      </c>
      <c r="BM98">
        <v>9.7611749999999997</v>
      </c>
      <c r="BN98">
        <v>1.2537670000000001</v>
      </c>
      <c r="BO98">
        <v>15.44523</v>
      </c>
      <c r="BP98" s="1">
        <v>3.9416399999999997E-2</v>
      </c>
      <c r="BQ98" s="1">
        <v>9.1030650000000009</v>
      </c>
      <c r="BR98">
        <v>1.2516879999999999</v>
      </c>
      <c r="BS98">
        <v>15.613390000000001</v>
      </c>
      <c r="BT98" s="1">
        <v>3.7063949999999998E-2</v>
      </c>
      <c r="BU98" s="1">
        <v>8.5695420000000002</v>
      </c>
      <c r="BV98">
        <v>1.2495419999999999</v>
      </c>
      <c r="BW98">
        <v>16.001180000000002</v>
      </c>
      <c r="BX98" s="1">
        <v>3.468682E-2</v>
      </c>
      <c r="BY98" s="1">
        <v>8.0327629999999992</v>
      </c>
      <c r="BZ98">
        <v>1.24708</v>
      </c>
      <c r="CA98">
        <v>15.9001</v>
      </c>
      <c r="CB98" s="1">
        <v>3.2228100000000003E-2</v>
      </c>
      <c r="CC98" s="1">
        <v>7.4768230000000004</v>
      </c>
      <c r="CD98">
        <v>1.2440629999999999</v>
      </c>
      <c r="CE98">
        <v>15.53509</v>
      </c>
      <c r="CF98" s="1">
        <v>2.9810059999999999E-2</v>
      </c>
      <c r="CG98" s="1">
        <v>6.9301810000000001</v>
      </c>
      <c r="CH98">
        <v>1.240189</v>
      </c>
      <c r="CI98">
        <v>14.96035</v>
      </c>
      <c r="CJ98" s="1">
        <v>2.7501330000000001E-2</v>
      </c>
      <c r="CK98" s="1">
        <v>6.4113569999999998</v>
      </c>
      <c r="CL98">
        <v>1.235446</v>
      </c>
      <c r="CM98">
        <v>14.276199999999999</v>
      </c>
      <c r="CN98" s="1">
        <v>2.543057E-2</v>
      </c>
      <c r="CO98" s="1">
        <v>5.9455070000000001</v>
      </c>
      <c r="CP98">
        <v>1.230008</v>
      </c>
      <c r="CQ98">
        <v>13.94894</v>
      </c>
      <c r="CR98" s="1">
        <v>2.465738E-2</v>
      </c>
      <c r="CS98" s="1">
        <v>5.7684610000000003</v>
      </c>
      <c r="CT98">
        <v>1.2240500000000001</v>
      </c>
      <c r="CU98">
        <v>13.828760000000001</v>
      </c>
      <c r="CV98" s="1">
        <v>2.6216699999999999E-2</v>
      </c>
      <c r="CW98" s="1">
        <v>6.1410840000000002</v>
      </c>
      <c r="CX98">
        <v>1.217687</v>
      </c>
      <c r="CY98">
        <v>13.7689</v>
      </c>
      <c r="CZ98" s="1">
        <v>2.836058E-2</v>
      </c>
      <c r="DA98" s="1">
        <v>6.6821520000000003</v>
      </c>
      <c r="DB98">
        <v>1.2109719999999999</v>
      </c>
      <c r="DC98">
        <v>14.104290000000001</v>
      </c>
      <c r="DD98" s="1">
        <v>2.8931889999999998E-2</v>
      </c>
      <c r="DE98" s="1">
        <v>6.8698959999999998</v>
      </c>
      <c r="DF98">
        <v>1.204088</v>
      </c>
      <c r="DG98">
        <v>14.09548</v>
      </c>
      <c r="DH98" s="1">
        <v>2.782244E-2</v>
      </c>
      <c r="DI98" s="1">
        <v>6.6549459999999998</v>
      </c>
      <c r="DJ98">
        <v>1.1972309999999999</v>
      </c>
      <c r="DK98">
        <v>13.81705</v>
      </c>
      <c r="DL98" s="1">
        <v>2.5758099999999999E-2</v>
      </c>
      <c r="DM98" s="1">
        <v>6.2026519999999996</v>
      </c>
      <c r="DN98">
        <v>1.1905289999999999</v>
      </c>
      <c r="DO98">
        <v>13.730600000000001</v>
      </c>
      <c r="DP98" s="1">
        <v>2.3425910000000001E-2</v>
      </c>
      <c r="DQ98" s="1">
        <v>5.6752560000000001</v>
      </c>
      <c r="DR98">
        <v>1.183541</v>
      </c>
      <c r="DS98">
        <v>13.326829999999999</v>
      </c>
      <c r="DT98" s="1">
        <v>2.1102550000000001E-2</v>
      </c>
      <c r="DU98" s="1">
        <v>5.1430059999999997</v>
      </c>
      <c r="DV98">
        <v>1.1765239999999999</v>
      </c>
      <c r="DW98">
        <v>12.84389</v>
      </c>
      <c r="DX98" s="1">
        <v>1.8906269999999999E-2</v>
      </c>
      <c r="DY98" s="1">
        <v>4.6350709999999999</v>
      </c>
      <c r="DZ98">
        <v>1.1692180000000001</v>
      </c>
      <c r="EA98">
        <v>12.600580000000001</v>
      </c>
      <c r="EB98" s="1">
        <v>1.6860759999999999E-2</v>
      </c>
      <c r="EC98" s="1">
        <v>4.1584399999999997</v>
      </c>
      <c r="ED98">
        <v>1.1619409999999999</v>
      </c>
      <c r="EE98">
        <v>12.671709999999999</v>
      </c>
      <c r="EF98" s="1">
        <v>1.500362E-2</v>
      </c>
      <c r="EG98" s="1">
        <v>3.7210570000000001</v>
      </c>
      <c r="EH98">
        <v>1.1543300000000001</v>
      </c>
      <c r="EI98">
        <v>13.609209999999999</v>
      </c>
      <c r="EJ98" s="1">
        <v>1.3380619999999999E-2</v>
      </c>
      <c r="EK98" s="1">
        <v>3.3370860000000002</v>
      </c>
      <c r="EL98">
        <v>1.1466289999999999</v>
      </c>
      <c r="EM98">
        <v>14.23545</v>
      </c>
      <c r="EN98" s="1">
        <v>1.1940569999999999E-2</v>
      </c>
      <c r="EO98" s="1">
        <v>2.9951430000000001</v>
      </c>
      <c r="EP98">
        <v>1.139551</v>
      </c>
      <c r="EQ98">
        <v>14.54241</v>
      </c>
      <c r="ER98" s="1">
        <v>1.061526E-2</v>
      </c>
      <c r="ES98" s="1">
        <v>2.6772740000000002</v>
      </c>
      <c r="ET98">
        <v>1.1325989999999999</v>
      </c>
      <c r="EU98">
        <v>15.12946</v>
      </c>
      <c r="EV98" s="1">
        <v>9.4001610000000006E-3</v>
      </c>
      <c r="EW98" s="1">
        <v>2.3833799999999998</v>
      </c>
      <c r="EX98">
        <v>1.1256060000000001</v>
      </c>
      <c r="EY98">
        <v>15.09604</v>
      </c>
      <c r="EZ98" s="1">
        <v>8.3083619999999997E-3</v>
      </c>
      <c r="FA98" s="1">
        <v>2.1179239999999999</v>
      </c>
      <c r="FB98">
        <v>1.1185799999999999</v>
      </c>
      <c r="FC98">
        <v>14.44975</v>
      </c>
      <c r="FD98" s="1">
        <v>7.3423189999999999E-3</v>
      </c>
      <c r="FE98" s="1">
        <v>1.8815219999999999</v>
      </c>
      <c r="FF98">
        <v>1.1117269999999999</v>
      </c>
      <c r="FG98">
        <v>14.33395</v>
      </c>
      <c r="FH98" s="1">
        <v>6.4819780000000002E-3</v>
      </c>
      <c r="FI98" s="1">
        <v>1.669548</v>
      </c>
      <c r="FJ98">
        <v>1.104678</v>
      </c>
      <c r="FK98">
        <v>14.66337</v>
      </c>
      <c r="FL98" s="1">
        <v>5.7128910000000003E-3</v>
      </c>
      <c r="FM98" s="1">
        <v>1.4789639999999999</v>
      </c>
      <c r="FN98">
        <v>1.097442</v>
      </c>
      <c r="FO98">
        <v>15.846679999999999</v>
      </c>
      <c r="FP98" s="1">
        <v>5.0315430000000003E-3</v>
      </c>
      <c r="FQ98" s="1">
        <v>1.3092760000000001</v>
      </c>
      <c r="FR98">
        <v>1.090268</v>
      </c>
      <c r="FS98">
        <v>16.757110000000001</v>
      </c>
      <c r="FT98" s="1">
        <v>4.4354119999999997E-3</v>
      </c>
      <c r="FU98" s="1">
        <v>1.1600200000000001</v>
      </c>
      <c r="FV98">
        <v>1.0841080000000001</v>
      </c>
      <c r="FW98">
        <v>17.054760000000002</v>
      </c>
      <c r="FX98" s="1">
        <v>3.9113220000000001E-3</v>
      </c>
      <c r="FY98" s="1">
        <v>1.02763</v>
      </c>
      <c r="FZ98">
        <v>1.078247</v>
      </c>
      <c r="GA98">
        <v>17.283819999999999</v>
      </c>
      <c r="GB98" s="1">
        <v>3.4423460000000002E-3</v>
      </c>
      <c r="GC98" s="1">
        <v>0.90822329999999996</v>
      </c>
      <c r="GD98">
        <v>1.073493</v>
      </c>
      <c r="GE98">
        <v>16.880569999999999</v>
      </c>
      <c r="GF98" s="1">
        <v>3.0221319999999999E-3</v>
      </c>
      <c r="GG98" s="1">
        <v>0.79982509999999996</v>
      </c>
      <c r="GH98">
        <v>1.0696570000000001</v>
      </c>
      <c r="GI98">
        <v>16.066890000000001</v>
      </c>
      <c r="GJ98" s="1">
        <v>2.643832E-3</v>
      </c>
      <c r="GK98" s="1">
        <v>0.70105819999999996</v>
      </c>
      <c r="GL98">
        <v>1.0665629999999999</v>
      </c>
      <c r="GM98">
        <v>15.591609999999999</v>
      </c>
      <c r="GN98" s="1">
        <v>2.2948080000000002E-3</v>
      </c>
      <c r="GO98" s="1">
        <v>0.60932960000000003</v>
      </c>
      <c r="GP98">
        <v>1.064241</v>
      </c>
      <c r="GQ98">
        <v>15.419040000000001</v>
      </c>
      <c r="GR98" s="1">
        <v>1.9427450000000001E-3</v>
      </c>
      <c r="GS98" s="1">
        <v>0.51654940000000005</v>
      </c>
      <c r="GT98">
        <v>1.062616</v>
      </c>
      <c r="GU98">
        <v>15.60788</v>
      </c>
      <c r="GV98" s="1">
        <v>1.5630489999999999E-3</v>
      </c>
      <c r="GW98" s="1">
        <v>0.41626570000000002</v>
      </c>
      <c r="GX98">
        <v>1.0613269999999999</v>
      </c>
      <c r="GY98">
        <v>16.425249999999998</v>
      </c>
      <c r="GZ98" s="1">
        <v>1.1849779999999999E-3</v>
      </c>
      <c r="HA98" s="1">
        <v>0.31591900000000001</v>
      </c>
      <c r="HB98">
        <v>1.0602720000000001</v>
      </c>
      <c r="HC98">
        <v>16.722079999999998</v>
      </c>
      <c r="HD98" s="1">
        <v>8.6737160000000002E-4</v>
      </c>
      <c r="HE98" s="1">
        <v>0.23096849999999999</v>
      </c>
      <c r="HF98">
        <v>1.05942</v>
      </c>
      <c r="HG98">
        <v>16.542459999999998</v>
      </c>
      <c r="HH98" s="1">
        <v>6.400081E-4</v>
      </c>
      <c r="HI98" s="1">
        <v>0.1698104</v>
      </c>
      <c r="HJ98">
        <v>1.058775</v>
      </c>
      <c r="HK98">
        <v>15.72218</v>
      </c>
      <c r="HL98" s="1">
        <v>4.9418390000000002E-4</v>
      </c>
      <c r="HM98" s="1">
        <v>0.1304042</v>
      </c>
      <c r="HN98">
        <v>1.058373</v>
      </c>
      <c r="HO98">
        <v>14.965529999999999</v>
      </c>
      <c r="HP98" s="1">
        <v>4.0460339999999999E-4</v>
      </c>
      <c r="HQ98" s="1">
        <v>0.1061459</v>
      </c>
      <c r="HR98">
        <v>1.0580890000000001</v>
      </c>
      <c r="HS98">
        <v>14.32549</v>
      </c>
      <c r="HT98" s="1">
        <v>3.4783850000000001E-4</v>
      </c>
      <c r="HU98" s="1">
        <v>9.0789170000000002E-2</v>
      </c>
      <c r="HV98">
        <v>1.05792</v>
      </c>
      <c r="HW98">
        <v>13.70904</v>
      </c>
      <c r="HX98" s="1">
        <v>3.0650289999999998E-4</v>
      </c>
      <c r="HY98" s="1">
        <v>7.9684210000000005E-2</v>
      </c>
      <c r="HZ98">
        <v>1.0578320000000001</v>
      </c>
      <c r="IA98">
        <v>13.469799999999999</v>
      </c>
      <c r="IB98" s="1">
        <v>2.6974470000000001E-4</v>
      </c>
      <c r="IC98" s="1">
        <v>6.9913149999999993E-2</v>
      </c>
      <c r="ID98">
        <v>1.0578179999999999</v>
      </c>
      <c r="IE98">
        <v>13.91831</v>
      </c>
      <c r="IF98" s="1">
        <v>2.3533110000000001E-4</v>
      </c>
      <c r="IG98" s="1">
        <v>6.0786449999999999E-2</v>
      </c>
      <c r="IH98">
        <v>1.057796</v>
      </c>
      <c r="II98">
        <v>14.323</v>
      </c>
      <c r="IJ98">
        <v>2.060067E-4</v>
      </c>
      <c r="IK98" s="1">
        <v>5.2987619999999999E-2</v>
      </c>
      <c r="IL98">
        <v>1.0578590000000001</v>
      </c>
      <c r="IM98">
        <v>14.56362</v>
      </c>
      <c r="IN98">
        <v>1.8347390000000001E-4</v>
      </c>
      <c r="IO98" s="1">
        <v>4.6984930000000001E-2</v>
      </c>
      <c r="IP98">
        <v>1.057982</v>
      </c>
      <c r="IQ98">
        <v>13.98377</v>
      </c>
      <c r="IR98">
        <v>1.6699609999999999E-4</v>
      </c>
      <c r="IS98" s="1">
        <v>4.2589750000000003E-2</v>
      </c>
      <c r="IT98">
        <v>1.0581640000000001</v>
      </c>
      <c r="IU98">
        <v>13.17272</v>
      </c>
      <c r="IV98">
        <v>1.5477970000000001E-4</v>
      </c>
      <c r="IW98" s="1">
        <v>3.9329030000000001E-2</v>
      </c>
      <c r="IX98">
        <v>1.058441</v>
      </c>
      <c r="IY98">
        <v>12.8453</v>
      </c>
      <c r="IZ98">
        <v>1.45062E-4</v>
      </c>
      <c r="JA98" s="1">
        <v>3.6745069999999998E-2</v>
      </c>
      <c r="JB98">
        <v>1.0587310000000001</v>
      </c>
      <c r="JC98">
        <v>12.73643</v>
      </c>
      <c r="JD98">
        <v>1.3614789999999999E-4</v>
      </c>
      <c r="JE98" s="1">
        <v>3.4405430000000001E-2</v>
      </c>
      <c r="JF98">
        <v>1.0590310000000001</v>
      </c>
      <c r="JG98">
        <v>13.36741</v>
      </c>
      <c r="JH98">
        <v>1.268679E-4</v>
      </c>
      <c r="JI98">
        <v>3.2005539999999999E-2</v>
      </c>
      <c r="JJ98">
        <v>1.0593330000000001</v>
      </c>
      <c r="JK98">
        <v>14.05688</v>
      </c>
      <c r="JL98">
        <v>1.174359E-4</v>
      </c>
      <c r="JM98">
        <v>2.9573820000000001E-2</v>
      </c>
      <c r="JN98">
        <v>1.0596369999999999</v>
      </c>
      <c r="JO98">
        <v>14.30444</v>
      </c>
      <c r="JP98">
        <v>1.0878610000000001E-4</v>
      </c>
      <c r="JQ98">
        <v>2.7346840000000001E-2</v>
      </c>
      <c r="JR98">
        <v>1.0599419999999999</v>
      </c>
      <c r="JS98">
        <v>14.82976</v>
      </c>
      <c r="JT98">
        <v>1.0153689999999999E-4</v>
      </c>
      <c r="JU98">
        <v>2.5476410000000001E-2</v>
      </c>
      <c r="JV98">
        <v>1.060087</v>
      </c>
      <c r="JW98">
        <v>14.91605</v>
      </c>
      <c r="JX98">
        <v>9.5608759999999996E-5</v>
      </c>
      <c r="JY98">
        <v>2.3951730000000001E-2</v>
      </c>
      <c r="JZ98">
        <v>1.060236</v>
      </c>
      <c r="KA98">
        <v>14.145250000000001</v>
      </c>
      <c r="KB98">
        <v>9.0680809999999995E-5</v>
      </c>
      <c r="KC98">
        <v>2.26862E-2</v>
      </c>
      <c r="KD98">
        <v>1.060306</v>
      </c>
      <c r="KE98">
        <v>13.649789999999999</v>
      </c>
      <c r="KF98">
        <v>8.6531200000000003E-5</v>
      </c>
      <c r="KG98">
        <v>2.162704E-2</v>
      </c>
      <c r="KH98">
        <v>1.0603640000000001</v>
      </c>
      <c r="KI98">
        <v>13.55921</v>
      </c>
      <c r="KJ98">
        <v>8.3385909999999998E-5</v>
      </c>
      <c r="KK98">
        <v>2.0817820000000001E-2</v>
      </c>
      <c r="KL98">
        <v>1.0603990000000001</v>
      </c>
      <c r="KM98">
        <v>14.50301</v>
      </c>
      <c r="KN98">
        <v>8.1471760000000005E-5</v>
      </c>
      <c r="KO98">
        <v>2.0317539999999999E-2</v>
      </c>
      <c r="KP98">
        <v>1.060427</v>
      </c>
      <c r="KQ98">
        <v>15.55964</v>
      </c>
      <c r="KR98">
        <v>8.0348090000000003E-5</v>
      </c>
      <c r="KS98">
        <v>2.002864E-2</v>
      </c>
      <c r="KT98">
        <v>1.0603899999999999</v>
      </c>
      <c r="KU98">
        <v>16.223279999999999</v>
      </c>
      <c r="KV98">
        <v>7.9204799999999998E-5</v>
      </c>
      <c r="KW98">
        <v>1.9744600000000001E-2</v>
      </c>
      <c r="KX98">
        <v>1.060206</v>
      </c>
      <c r="KY98">
        <v>16.611090000000001</v>
      </c>
      <c r="KZ98">
        <v>7.7516120000000003E-5</v>
      </c>
      <c r="LA98">
        <v>1.9332530000000001E-2</v>
      </c>
      <c r="LB98">
        <v>1.0600020000000001</v>
      </c>
      <c r="LC98">
        <v>16.238689999999998</v>
      </c>
      <c r="LD98">
        <v>7.5235579999999994E-5</v>
      </c>
      <c r="LE98">
        <v>1.8775440000000001E-2</v>
      </c>
      <c r="LF98">
        <v>1.059572</v>
      </c>
      <c r="LG98">
        <v>15.414009999999999</v>
      </c>
      <c r="LH98">
        <v>7.2580939999999998E-5</v>
      </c>
      <c r="LI98">
        <v>1.812449E-2</v>
      </c>
      <c r="LJ98">
        <v>1.0591189999999999</v>
      </c>
      <c r="LK98">
        <v>14.991070000000001</v>
      </c>
      <c r="LL98">
        <v>6.9941549999999998E-5</v>
      </c>
      <c r="LM98">
        <v>1.747348E-2</v>
      </c>
      <c r="LN98">
        <v>1.058519</v>
      </c>
      <c r="LO98">
        <v>14.90823</v>
      </c>
      <c r="LP98">
        <v>6.8037939999999997E-5</v>
      </c>
      <c r="LQ98">
        <v>1.6998119999999999E-2</v>
      </c>
      <c r="LR98">
        <v>1.057912</v>
      </c>
      <c r="LS98">
        <v>15.899620000000001</v>
      </c>
      <c r="LT98">
        <v>6.7478209999999994E-5</v>
      </c>
      <c r="LU98">
        <v>1.6855459999999999E-2</v>
      </c>
      <c r="LV98">
        <v>1.057339</v>
      </c>
      <c r="LW98">
        <v>16.9117</v>
      </c>
      <c r="LX98">
        <v>6.7821109999999994E-5</v>
      </c>
      <c r="LY98">
        <v>1.694911E-2</v>
      </c>
      <c r="LZ98">
        <v>1.056697</v>
      </c>
      <c r="MA98">
        <v>17.55978</v>
      </c>
      <c r="MB98">
        <v>6.7994600000000001E-5</v>
      </c>
      <c r="MC98">
        <v>1.701356E-2</v>
      </c>
      <c r="MD98">
        <v>1.0561560000000001</v>
      </c>
      <c r="ME98">
        <v>17.801010000000002</v>
      </c>
      <c r="MF98">
        <v>6.7357610000000001E-5</v>
      </c>
      <c r="MG98">
        <v>1.687717E-2</v>
      </c>
      <c r="MH98">
        <v>1.055739</v>
      </c>
      <c r="MI98">
        <v>17.314039999999999</v>
      </c>
      <c r="MJ98">
        <v>6.5875600000000003E-5</v>
      </c>
      <c r="MK98">
        <v>1.6525109999999999E-2</v>
      </c>
      <c r="ML98">
        <v>1.0554429999999999</v>
      </c>
      <c r="MM98">
        <v>16.23583</v>
      </c>
      <c r="MN98">
        <v>6.3832320000000003E-5</v>
      </c>
      <c r="MO98">
        <v>1.6025279999999999E-2</v>
      </c>
      <c r="MP98">
        <v>1.0552410000000001</v>
      </c>
      <c r="MQ98">
        <v>15.53501</v>
      </c>
      <c r="MR98">
        <v>6.141605E-5</v>
      </c>
      <c r="MS98">
        <v>1.5429419999999999E-2</v>
      </c>
      <c r="MT98">
        <v>1.055142</v>
      </c>
      <c r="MU98">
        <v>15.26097</v>
      </c>
      <c r="MV98">
        <v>5.8433410000000003E-5</v>
      </c>
      <c r="MW98">
        <v>1.4693039999999999E-2</v>
      </c>
      <c r="MX98">
        <v>1.055083</v>
      </c>
      <c r="MY98">
        <v>15.93017</v>
      </c>
      <c r="MZ98">
        <v>5.4574260000000001E-5</v>
      </c>
      <c r="NA98">
        <v>1.373831E-2</v>
      </c>
      <c r="NB98">
        <v>1.055072</v>
      </c>
      <c r="NC98">
        <v>15.97954</v>
      </c>
      <c r="ND98">
        <v>5.0173719999999998E-5</v>
      </c>
      <c r="NE98">
        <v>1.2636440000000001E-2</v>
      </c>
      <c r="NF98">
        <v>1.055086</v>
      </c>
      <c r="NG98">
        <v>16.459700000000002</v>
      </c>
      <c r="NH98">
        <v>4.6011489999999997E-5</v>
      </c>
      <c r="NI98">
        <v>1.1584850000000001E-2</v>
      </c>
      <c r="NJ98">
        <v>1.0553049999999999</v>
      </c>
      <c r="NK98">
        <v>16.79739</v>
      </c>
      <c r="NL98">
        <v>4.2625830000000003E-5</v>
      </c>
      <c r="NM98">
        <v>1.0721949999999999E-2</v>
      </c>
      <c r="NN98">
        <v>1.055704</v>
      </c>
      <c r="NO98">
        <v>16.17061</v>
      </c>
      <c r="NP98">
        <v>4.0060430000000002E-5</v>
      </c>
      <c r="NQ98">
        <v>1.0064089999999999E-2</v>
      </c>
      <c r="NR98">
        <v>1.0562800000000001</v>
      </c>
      <c r="NS98">
        <v>15.05598</v>
      </c>
      <c r="NT98">
        <v>3.8095059999999998E-5</v>
      </c>
      <c r="NU98">
        <v>9.5576340000000006E-3</v>
      </c>
      <c r="NV98">
        <v>1.0570489999999999</v>
      </c>
      <c r="NW98">
        <v>14.23302</v>
      </c>
      <c r="NX98">
        <v>3.6384660000000001E-5</v>
      </c>
      <c r="NY98">
        <v>9.1195089999999996E-3</v>
      </c>
      <c r="NZ98">
        <v>1.0578559999999999</v>
      </c>
      <c r="OA98">
        <v>14.000019999999999</v>
      </c>
      <c r="OB98">
        <v>3.430591E-5</v>
      </c>
      <c r="OC98">
        <v>8.59795E-3</v>
      </c>
      <c r="OD98">
        <v>1.058826</v>
      </c>
      <c r="OE98">
        <v>15.07761</v>
      </c>
      <c r="OF98">
        <v>3.1268569999999999E-5</v>
      </c>
      <c r="OG98">
        <v>7.8411690000000003E-3</v>
      </c>
      <c r="OH98">
        <v>1.0597700000000001</v>
      </c>
      <c r="OI98">
        <v>16.262450000000001</v>
      </c>
      <c r="OJ98">
        <v>2.755433E-5</v>
      </c>
      <c r="OK98">
        <v>6.9085350000000004E-3</v>
      </c>
    </row>
    <row r="99" spans="1:401" x14ac:dyDescent="0.35">
      <c r="A99">
        <v>102</v>
      </c>
      <c r="B99" t="s">
        <v>4</v>
      </c>
      <c r="C99" t="s">
        <v>24</v>
      </c>
      <c r="D99" t="s">
        <v>104</v>
      </c>
      <c r="E99">
        <v>913.98239999999998</v>
      </c>
      <c r="F99">
        <v>1.0571349999999999</v>
      </c>
      <c r="G99">
        <v>14.432779999999999</v>
      </c>
      <c r="H99">
        <v>0</v>
      </c>
      <c r="I99">
        <v>0</v>
      </c>
      <c r="J99">
        <v>1.056041</v>
      </c>
      <c r="K99">
        <v>15.05752</v>
      </c>
      <c r="L99" s="1">
        <v>1.1083699999999999E-26</v>
      </c>
      <c r="M99" s="1">
        <v>4.0731040000000003E-24</v>
      </c>
      <c r="N99">
        <v>1.054924</v>
      </c>
      <c r="O99">
        <v>15.30419</v>
      </c>
      <c r="P99" s="1">
        <v>4.0999330000000003E-14</v>
      </c>
      <c r="Q99" s="1">
        <v>1.504249E-11</v>
      </c>
      <c r="R99">
        <v>1.05379</v>
      </c>
      <c r="S99">
        <v>15.25314</v>
      </c>
      <c r="T99" s="1">
        <v>9.8443139999999994E-4</v>
      </c>
      <c r="U99" s="1">
        <v>0.21110780000000001</v>
      </c>
      <c r="V99">
        <v>1.0527120000000001</v>
      </c>
      <c r="W99">
        <v>15.32062</v>
      </c>
      <c r="X99">
        <v>2.282384</v>
      </c>
      <c r="Y99">
        <v>625.74329999999998</v>
      </c>
      <c r="Z99">
        <v>1.051642</v>
      </c>
      <c r="AA99">
        <v>15.27028</v>
      </c>
      <c r="AB99">
        <v>54.39246</v>
      </c>
      <c r="AC99">
        <v>17381.78</v>
      </c>
      <c r="AD99">
        <v>1.0506169999999999</v>
      </c>
      <c r="AE99">
        <v>15.044689999999999</v>
      </c>
      <c r="AF99">
        <v>134.3339</v>
      </c>
      <c r="AG99">
        <v>48136.18</v>
      </c>
      <c r="AH99">
        <v>1.0495699999999999</v>
      </c>
      <c r="AI99">
        <v>15.08029</v>
      </c>
      <c r="AJ99">
        <v>82.13937</v>
      </c>
      <c r="AK99">
        <v>32076.73</v>
      </c>
      <c r="AL99">
        <v>1.048467</v>
      </c>
      <c r="AM99">
        <v>15.240410000000001</v>
      </c>
      <c r="AN99">
        <v>20.358029999999999</v>
      </c>
      <c r="AO99">
        <v>8460.2800000000007</v>
      </c>
      <c r="AP99">
        <v>1.0472509999999999</v>
      </c>
      <c r="AQ99">
        <v>15.802110000000001</v>
      </c>
      <c r="AR99">
        <v>2.8843220000000001</v>
      </c>
      <c r="AS99">
        <v>1246.6310000000001</v>
      </c>
      <c r="AT99">
        <v>1.0457160000000001</v>
      </c>
      <c r="AU99">
        <v>16.20459</v>
      </c>
      <c r="AV99">
        <v>0.34243449999999998</v>
      </c>
      <c r="AW99">
        <v>147.2955</v>
      </c>
      <c r="AX99">
        <v>1.0437540000000001</v>
      </c>
      <c r="AY99">
        <v>16.20825</v>
      </c>
      <c r="AZ99">
        <v>8.1285419999999997E-2</v>
      </c>
      <c r="BA99">
        <v>31.76632</v>
      </c>
      <c r="BB99">
        <v>1.0417609999999999</v>
      </c>
      <c r="BC99">
        <v>16.116</v>
      </c>
      <c r="BD99">
        <v>5.3837549999999998E-2</v>
      </c>
      <c r="BE99">
        <v>19.929369999999999</v>
      </c>
      <c r="BF99">
        <v>1.0397369999999999</v>
      </c>
      <c r="BG99">
        <v>15.76071</v>
      </c>
      <c r="BH99" s="1">
        <v>4.6851520000000001E-2</v>
      </c>
      <c r="BI99">
        <v>17.2256</v>
      </c>
      <c r="BJ99">
        <v>1.0376620000000001</v>
      </c>
      <c r="BK99">
        <v>15.38998</v>
      </c>
      <c r="BL99" s="1">
        <v>4.2555099999999998E-2</v>
      </c>
      <c r="BM99">
        <v>15.627319999999999</v>
      </c>
      <c r="BN99">
        <v>1.0355859999999999</v>
      </c>
      <c r="BO99">
        <v>15.41736</v>
      </c>
      <c r="BP99" s="1">
        <v>3.9607669999999998E-2</v>
      </c>
      <c r="BQ99">
        <v>14.535069999999999</v>
      </c>
      <c r="BR99">
        <v>1.033504</v>
      </c>
      <c r="BS99">
        <v>15.59469</v>
      </c>
      <c r="BT99" s="1">
        <v>3.724036E-2</v>
      </c>
      <c r="BU99" s="1">
        <v>13.67423</v>
      </c>
      <c r="BV99">
        <v>1.0313330000000001</v>
      </c>
      <c r="BW99">
        <v>16.01934</v>
      </c>
      <c r="BX99" s="1">
        <v>3.4872019999999997E-2</v>
      </c>
      <c r="BY99" s="1">
        <v>12.822699999999999</v>
      </c>
      <c r="BZ99">
        <v>1.0288839999999999</v>
      </c>
      <c r="CA99">
        <v>15.976979999999999</v>
      </c>
      <c r="CB99" s="1">
        <v>3.2415850000000003E-2</v>
      </c>
      <c r="CC99" s="1">
        <v>11.938179999999999</v>
      </c>
      <c r="CD99">
        <v>1.025928</v>
      </c>
      <c r="CE99">
        <v>15.62454</v>
      </c>
      <c r="CF99" s="1">
        <v>2.9990289999999999E-2</v>
      </c>
      <c r="CG99" s="1">
        <v>11.063330000000001</v>
      </c>
      <c r="CH99">
        <v>1.0221629999999999</v>
      </c>
      <c r="CI99">
        <v>15.05057</v>
      </c>
      <c r="CJ99" s="1">
        <v>2.7671520000000002E-2</v>
      </c>
      <c r="CK99" s="1">
        <v>10.23067</v>
      </c>
      <c r="CL99">
        <v>1.017547</v>
      </c>
      <c r="CM99">
        <v>14.33384</v>
      </c>
      <c r="CN99" s="1">
        <v>2.5563809999999999E-2</v>
      </c>
      <c r="CO99" s="1">
        <v>9.4695789999999995</v>
      </c>
      <c r="CP99">
        <v>1.0122629999999999</v>
      </c>
      <c r="CQ99">
        <v>13.96625</v>
      </c>
      <c r="CR99" s="1">
        <v>2.4627240000000002E-2</v>
      </c>
      <c r="CS99" s="1">
        <v>9.1003190000000007</v>
      </c>
      <c r="CT99">
        <v>1.0065809999999999</v>
      </c>
      <c r="CU99">
        <v>13.8299</v>
      </c>
      <c r="CV99" s="1">
        <v>2.6022259999999998E-2</v>
      </c>
      <c r="CW99" s="1">
        <v>9.5859760000000005</v>
      </c>
      <c r="CX99">
        <v>1.000432</v>
      </c>
      <c r="CY99">
        <v>13.776289999999999</v>
      </c>
      <c r="CZ99" s="1">
        <v>2.8209290000000001E-2</v>
      </c>
      <c r="DA99" s="1">
        <v>10.44004</v>
      </c>
      <c r="DB99">
        <v>0.99408980000000002</v>
      </c>
      <c r="DC99">
        <v>14.130710000000001</v>
      </c>
      <c r="DD99" s="1">
        <v>2.893596E-2</v>
      </c>
      <c r="DE99" s="1">
        <v>10.80049</v>
      </c>
      <c r="DF99">
        <v>0.98746690000000004</v>
      </c>
      <c r="DG99">
        <v>14.16783</v>
      </c>
      <c r="DH99" s="1">
        <v>2.7939660000000002E-2</v>
      </c>
      <c r="DI99" s="1">
        <v>10.507720000000001</v>
      </c>
      <c r="DJ99">
        <v>0.98060570000000002</v>
      </c>
      <c r="DK99">
        <v>13.89606</v>
      </c>
      <c r="DL99" s="1">
        <v>2.5927849999999999E-2</v>
      </c>
      <c r="DM99" s="1">
        <v>9.81494</v>
      </c>
      <c r="DN99">
        <v>0.97377369999999996</v>
      </c>
      <c r="DO99">
        <v>13.80134</v>
      </c>
      <c r="DP99" s="1">
        <v>2.3607690000000001E-2</v>
      </c>
      <c r="DQ99" s="1">
        <v>8.9870699999999992</v>
      </c>
      <c r="DR99">
        <v>0.96678050000000004</v>
      </c>
      <c r="DS99">
        <v>13.38278</v>
      </c>
      <c r="DT99" s="1">
        <v>2.1279530000000001E-2</v>
      </c>
      <c r="DU99" s="1">
        <v>8.1425479999999997</v>
      </c>
      <c r="DV99">
        <v>0.95979020000000004</v>
      </c>
      <c r="DW99">
        <v>12.87189</v>
      </c>
      <c r="DX99" s="1">
        <v>1.907412E-2</v>
      </c>
      <c r="DY99" s="1">
        <v>7.3339990000000004</v>
      </c>
      <c r="DZ99">
        <v>0.95261870000000004</v>
      </c>
      <c r="EA99">
        <v>12.59943</v>
      </c>
      <c r="EB99" s="1">
        <v>1.7017020000000001E-2</v>
      </c>
      <c r="EC99" s="1">
        <v>6.5745389999999997</v>
      </c>
      <c r="ED99">
        <v>0.94564239999999999</v>
      </c>
      <c r="EE99">
        <v>12.669739999999999</v>
      </c>
      <c r="EF99" s="1">
        <v>1.514445E-2</v>
      </c>
      <c r="EG99" s="1">
        <v>5.8744949999999996</v>
      </c>
      <c r="EH99">
        <v>0.93840900000000005</v>
      </c>
      <c r="EI99">
        <v>13.608750000000001</v>
      </c>
      <c r="EJ99" s="1">
        <v>1.350322E-2</v>
      </c>
      <c r="EK99" s="1">
        <v>5.2573179999999997</v>
      </c>
      <c r="EL99">
        <v>0.93124799999999996</v>
      </c>
      <c r="EM99">
        <v>14.3012</v>
      </c>
      <c r="EN99" s="1">
        <v>1.2052709999999999E-2</v>
      </c>
      <c r="EO99" s="1">
        <v>4.7105249999999996</v>
      </c>
      <c r="EP99">
        <v>0.92410890000000001</v>
      </c>
      <c r="EQ99">
        <v>14.62621</v>
      </c>
      <c r="ER99" s="1">
        <v>1.07206E-2</v>
      </c>
      <c r="ES99" s="1">
        <v>4.2075899999999997</v>
      </c>
      <c r="ET99">
        <v>0.91685410000000001</v>
      </c>
      <c r="EU99">
        <v>15.19505</v>
      </c>
      <c r="EV99" s="1">
        <v>9.4965629999999995E-3</v>
      </c>
      <c r="EW99" s="1">
        <v>3.7452529999999999</v>
      </c>
      <c r="EX99">
        <v>0.90925929999999999</v>
      </c>
      <c r="EY99">
        <v>15.161390000000001</v>
      </c>
      <c r="EZ99" s="1">
        <v>8.3950589999999999E-3</v>
      </c>
      <c r="FA99" s="1">
        <v>3.3271679999999999</v>
      </c>
      <c r="FB99">
        <v>0.90166069999999998</v>
      </c>
      <c r="FC99">
        <v>14.486230000000001</v>
      </c>
      <c r="FD99" s="1">
        <v>7.4195390000000002E-3</v>
      </c>
      <c r="FE99" s="1">
        <v>2.9536790000000002</v>
      </c>
      <c r="FF99">
        <v>0.89435209999999998</v>
      </c>
      <c r="FG99">
        <v>14.29712</v>
      </c>
      <c r="FH99" s="1">
        <v>6.551571E-3</v>
      </c>
      <c r="FI99" s="1">
        <v>2.618843</v>
      </c>
      <c r="FJ99">
        <v>0.88701609999999997</v>
      </c>
      <c r="FK99">
        <v>14.62528</v>
      </c>
      <c r="FL99" s="1">
        <v>5.7756780000000002E-3</v>
      </c>
      <c r="FM99" s="1">
        <v>2.3175330000000001</v>
      </c>
      <c r="FN99">
        <v>0.87966299999999997</v>
      </c>
      <c r="FO99">
        <v>15.81818</v>
      </c>
      <c r="FP99" s="1">
        <v>5.0869599999999997E-3</v>
      </c>
      <c r="FQ99" s="1">
        <v>2.0484460000000002</v>
      </c>
      <c r="FR99">
        <v>0.8723128</v>
      </c>
      <c r="FS99">
        <v>16.81833</v>
      </c>
      <c r="FT99" s="1">
        <v>4.4842880000000003E-3</v>
      </c>
      <c r="FU99" s="1">
        <v>1.8116399999999999</v>
      </c>
      <c r="FV99">
        <v>0.86504579999999998</v>
      </c>
      <c r="FW99">
        <v>17.16112</v>
      </c>
      <c r="FX99" s="1">
        <v>3.955208E-3</v>
      </c>
      <c r="FY99" s="1">
        <v>1.603745</v>
      </c>
      <c r="FZ99">
        <v>0.85824140000000004</v>
      </c>
      <c r="GA99">
        <v>17.381589999999999</v>
      </c>
      <c r="GB99" s="1">
        <v>3.4823300000000001E-3</v>
      </c>
      <c r="GC99" s="1">
        <v>1.417038</v>
      </c>
      <c r="GD99">
        <v>0.85277809999999998</v>
      </c>
      <c r="GE99">
        <v>16.978680000000001</v>
      </c>
      <c r="GF99" s="1">
        <v>3.0587489999999999E-3</v>
      </c>
      <c r="GG99" s="1">
        <v>1.2475750000000001</v>
      </c>
      <c r="GH99">
        <v>0.8484256</v>
      </c>
      <c r="GI99">
        <v>16.14461</v>
      </c>
      <c r="GJ99" s="1">
        <v>2.6774699999999999E-3</v>
      </c>
      <c r="GK99" s="1">
        <v>1.0933870000000001</v>
      </c>
      <c r="GL99">
        <v>0.84500439999999999</v>
      </c>
      <c r="GM99">
        <v>15.62214</v>
      </c>
      <c r="GN99" s="1">
        <v>2.3272150000000001E-3</v>
      </c>
      <c r="GO99" s="1">
        <v>0.95116730000000005</v>
      </c>
      <c r="GP99">
        <v>0.84237070000000003</v>
      </c>
      <c r="GQ99">
        <v>15.42998</v>
      </c>
      <c r="GR99" s="1">
        <v>1.9773260000000002E-3</v>
      </c>
      <c r="GS99" s="1">
        <v>0.8095736</v>
      </c>
      <c r="GT99">
        <v>0.84056229999999998</v>
      </c>
      <c r="GU99">
        <v>15.61162</v>
      </c>
      <c r="GV99" s="1">
        <v>1.6002939999999999E-3</v>
      </c>
      <c r="GW99" s="1">
        <v>0.65719360000000004</v>
      </c>
      <c r="GX99">
        <v>0.83917620000000004</v>
      </c>
      <c r="GY99">
        <v>16.43712</v>
      </c>
      <c r="GZ99" s="1">
        <v>1.2198580000000001E-3</v>
      </c>
      <c r="HA99" s="1">
        <v>0.50235189999999996</v>
      </c>
      <c r="HB99">
        <v>0.83806499999999995</v>
      </c>
      <c r="HC99">
        <v>16.800789999999999</v>
      </c>
      <c r="HD99" s="1">
        <v>8.9466709999999996E-4</v>
      </c>
      <c r="HE99" s="1">
        <v>0.36828610000000001</v>
      </c>
      <c r="HF99">
        <v>0.83717209999999997</v>
      </c>
      <c r="HG99">
        <v>16.634460000000001</v>
      </c>
      <c r="HH99" s="1">
        <v>6.5852499999999997E-4</v>
      </c>
      <c r="HI99" s="1">
        <v>0.26987800000000001</v>
      </c>
      <c r="HJ99">
        <v>0.83650480000000005</v>
      </c>
      <c r="HK99">
        <v>15.82986</v>
      </c>
      <c r="HL99" s="1">
        <v>5.0577499999999997E-4</v>
      </c>
      <c r="HM99" s="1">
        <v>0.20571410000000001</v>
      </c>
      <c r="HN99">
        <v>0.8360242</v>
      </c>
      <c r="HO99">
        <v>15.03853</v>
      </c>
      <c r="HP99" s="1">
        <v>4.1175899999999999E-4</v>
      </c>
      <c r="HQ99" s="1">
        <v>0.16610330000000001</v>
      </c>
      <c r="HR99">
        <v>0.83574349999999997</v>
      </c>
      <c r="HS99">
        <v>14.383279999999999</v>
      </c>
      <c r="HT99" s="1">
        <v>3.5258840000000001E-4</v>
      </c>
      <c r="HU99" s="1">
        <v>0.1412388</v>
      </c>
      <c r="HV99">
        <v>0.83555820000000003</v>
      </c>
      <c r="HW99">
        <v>13.7538</v>
      </c>
      <c r="HX99" s="1">
        <v>3.103057E-4</v>
      </c>
      <c r="HY99" s="1">
        <v>0.1237026</v>
      </c>
      <c r="HZ99">
        <v>0.83546220000000004</v>
      </c>
      <c r="IA99">
        <v>13.497249999999999</v>
      </c>
      <c r="IB99" s="1">
        <v>2.7330920000000002E-4</v>
      </c>
      <c r="IC99" s="1">
        <v>0.1086292</v>
      </c>
      <c r="ID99">
        <v>0.83542700000000003</v>
      </c>
      <c r="IE99">
        <v>13.939439999999999</v>
      </c>
      <c r="IF99" s="1">
        <v>2.3858620000000001E-4</v>
      </c>
      <c r="IG99" s="1">
        <v>9.4535419999999995E-2</v>
      </c>
      <c r="IH99">
        <v>0.83543310000000004</v>
      </c>
      <c r="II99">
        <v>14.37791</v>
      </c>
      <c r="IJ99">
        <v>2.086492E-4</v>
      </c>
      <c r="IK99" s="1">
        <v>8.2305699999999996E-2</v>
      </c>
      <c r="IL99">
        <v>0.83546430000000005</v>
      </c>
      <c r="IM99">
        <v>14.64157</v>
      </c>
      <c r="IN99">
        <v>1.854437E-4</v>
      </c>
      <c r="IO99" s="1">
        <v>7.2779789999999997E-2</v>
      </c>
      <c r="IP99">
        <v>0.83559939999999999</v>
      </c>
      <c r="IQ99">
        <v>14.07929</v>
      </c>
      <c r="IR99">
        <v>1.6843939999999999E-4</v>
      </c>
      <c r="IS99" s="1">
        <v>6.5782530000000006E-2</v>
      </c>
      <c r="IT99">
        <v>0.83579190000000003</v>
      </c>
      <c r="IU99">
        <v>13.23211</v>
      </c>
      <c r="IV99">
        <v>1.558776E-4</v>
      </c>
      <c r="IW99" s="1">
        <v>6.0614469999999997E-2</v>
      </c>
      <c r="IX99">
        <v>0.83602240000000005</v>
      </c>
      <c r="IY99">
        <v>12.85032</v>
      </c>
      <c r="IZ99">
        <v>1.459795E-4</v>
      </c>
      <c r="JA99" s="1">
        <v>5.6568859999999999E-2</v>
      </c>
      <c r="JB99">
        <v>0.8363469</v>
      </c>
      <c r="JC99">
        <v>12.73944</v>
      </c>
      <c r="JD99">
        <v>1.370439E-4</v>
      </c>
      <c r="JE99" s="1">
        <v>5.2981859999999999E-2</v>
      </c>
      <c r="JF99">
        <v>0.83665869999999998</v>
      </c>
      <c r="JG99">
        <v>13.37495</v>
      </c>
      <c r="JH99">
        <v>1.2780610000000001E-4</v>
      </c>
      <c r="JI99">
        <v>4.9341629999999997E-2</v>
      </c>
      <c r="JJ99">
        <v>0.8369856</v>
      </c>
      <c r="JK99">
        <v>14.09643</v>
      </c>
      <c r="JL99">
        <v>1.18349E-4</v>
      </c>
      <c r="JM99">
        <v>4.5623339999999998E-2</v>
      </c>
      <c r="JN99">
        <v>0.83728849999999999</v>
      </c>
      <c r="JO99">
        <v>14.369719999999999</v>
      </c>
      <c r="JP99">
        <v>1.095846E-4</v>
      </c>
      <c r="JQ99">
        <v>4.2167969999999999E-2</v>
      </c>
      <c r="JR99">
        <v>0.83758739999999998</v>
      </c>
      <c r="JS99">
        <v>14.87255</v>
      </c>
      <c r="JT99">
        <v>1.021932E-4</v>
      </c>
      <c r="JU99">
        <v>3.9241199999999997E-2</v>
      </c>
      <c r="JV99">
        <v>0.83778490000000005</v>
      </c>
      <c r="JW99">
        <v>14.969340000000001</v>
      </c>
      <c r="JX99">
        <v>9.6145589999999996E-5</v>
      </c>
      <c r="JY99">
        <v>3.6850859999999999E-2</v>
      </c>
      <c r="JZ99">
        <v>0.8379472</v>
      </c>
      <c r="KA99">
        <v>14.207509999999999</v>
      </c>
      <c r="KB99">
        <v>9.1132959999999994E-5</v>
      </c>
      <c r="KC99">
        <v>3.4874580000000002E-2</v>
      </c>
      <c r="KD99">
        <v>0.83801809999999999</v>
      </c>
      <c r="KE99">
        <v>13.654339999999999</v>
      </c>
      <c r="KF99">
        <v>8.6902180000000002E-5</v>
      </c>
      <c r="KG99">
        <v>3.3216570000000001E-2</v>
      </c>
      <c r="KH99">
        <v>0.83807030000000005</v>
      </c>
      <c r="KI99">
        <v>13.550420000000001</v>
      </c>
      <c r="KJ99">
        <v>8.3644470000000007E-5</v>
      </c>
      <c r="KK99">
        <v>3.1924870000000001E-2</v>
      </c>
      <c r="KL99">
        <v>0.83812419999999999</v>
      </c>
      <c r="KM99">
        <v>14.48976</v>
      </c>
      <c r="KN99">
        <v>8.1616050000000003E-5</v>
      </c>
      <c r="KO99">
        <v>3.1100269999999999E-2</v>
      </c>
      <c r="KP99">
        <v>0.83813760000000004</v>
      </c>
      <c r="KQ99">
        <v>15.608040000000001</v>
      </c>
      <c r="KR99">
        <v>8.044665E-5</v>
      </c>
      <c r="KS99">
        <v>3.063246E-2</v>
      </c>
      <c r="KT99">
        <v>0.83808249999999995</v>
      </c>
      <c r="KU99">
        <v>16.322330000000001</v>
      </c>
      <c r="KV99">
        <v>7.9333189999999994E-5</v>
      </c>
      <c r="KW99">
        <v>3.021238E-2</v>
      </c>
      <c r="KX99">
        <v>0.83793530000000005</v>
      </c>
      <c r="KY99">
        <v>16.713950000000001</v>
      </c>
      <c r="KZ99">
        <v>7.7701819999999997E-5</v>
      </c>
      <c r="LA99">
        <v>2.961169E-2</v>
      </c>
      <c r="LB99">
        <v>0.83768339999999997</v>
      </c>
      <c r="LC99">
        <v>16.32601</v>
      </c>
      <c r="LD99">
        <v>7.5470300000000001E-5</v>
      </c>
      <c r="LE99">
        <v>2.8787610000000002E-2</v>
      </c>
      <c r="LF99">
        <v>0.83731789999999995</v>
      </c>
      <c r="LG99">
        <v>15.467840000000001</v>
      </c>
      <c r="LH99">
        <v>7.2839660000000004E-5</v>
      </c>
      <c r="LI99">
        <v>2.78056E-2</v>
      </c>
      <c r="LJ99">
        <v>0.83679610000000004</v>
      </c>
      <c r="LK99">
        <v>14.99042</v>
      </c>
      <c r="LL99">
        <v>7.0173989999999995E-5</v>
      </c>
      <c r="LM99">
        <v>2.679989E-2</v>
      </c>
      <c r="LN99">
        <v>0.83622649999999998</v>
      </c>
      <c r="LO99">
        <v>14.909079999999999</v>
      </c>
      <c r="LP99">
        <v>6.8165779999999996E-5</v>
      </c>
      <c r="LQ99">
        <v>2.602003E-2</v>
      </c>
      <c r="LR99">
        <v>0.8356036</v>
      </c>
      <c r="LS99">
        <v>15.89507</v>
      </c>
      <c r="LT99">
        <v>6.7479779999999996E-5</v>
      </c>
      <c r="LU99">
        <v>2.5731939999999998E-2</v>
      </c>
      <c r="LV99">
        <v>0.83496959999999998</v>
      </c>
      <c r="LW99">
        <v>16.970089999999999</v>
      </c>
      <c r="LX99">
        <v>6.7773200000000004E-5</v>
      </c>
      <c r="LY99">
        <v>2.584287E-2</v>
      </c>
      <c r="LZ99">
        <v>0.8343547</v>
      </c>
      <c r="MA99">
        <v>17.655290000000001</v>
      </c>
      <c r="MB99">
        <v>6.8000020000000001E-5</v>
      </c>
      <c r="MC99">
        <v>2.5962260000000001E-2</v>
      </c>
      <c r="MD99">
        <v>0.8337656</v>
      </c>
      <c r="ME99">
        <v>17.912610000000001</v>
      </c>
      <c r="MF99">
        <v>6.7449660000000003E-5</v>
      </c>
      <c r="MG99">
        <v>2.5796639999999999E-2</v>
      </c>
      <c r="MH99">
        <v>0.83333820000000003</v>
      </c>
      <c r="MI99">
        <v>17.415410000000001</v>
      </c>
      <c r="MJ99">
        <v>6.6040830000000002E-5</v>
      </c>
      <c r="MK99">
        <v>2.5295970000000001E-2</v>
      </c>
      <c r="ML99">
        <v>0.83301879999999995</v>
      </c>
      <c r="MM99">
        <v>16.318770000000001</v>
      </c>
      <c r="MN99">
        <v>6.4041869999999999E-5</v>
      </c>
      <c r="MO99">
        <v>2.4556120000000001E-2</v>
      </c>
      <c r="MP99">
        <v>0.83281490000000002</v>
      </c>
      <c r="MQ99">
        <v>15.559839999999999</v>
      </c>
      <c r="MR99">
        <v>6.1663359999999994E-5</v>
      </c>
      <c r="MS99">
        <v>2.3664259999999999E-2</v>
      </c>
      <c r="MT99">
        <v>0.83268920000000002</v>
      </c>
      <c r="MU99">
        <v>15.27623</v>
      </c>
      <c r="MV99">
        <v>5.8753150000000002E-5</v>
      </c>
      <c r="MW99">
        <v>2.2575830000000002E-2</v>
      </c>
      <c r="MX99">
        <v>0.83262440000000004</v>
      </c>
      <c r="MY99">
        <v>15.925520000000001</v>
      </c>
      <c r="MZ99">
        <v>5.4978590000000002E-5</v>
      </c>
      <c r="NA99">
        <v>2.116374E-2</v>
      </c>
      <c r="NB99">
        <v>0.83257360000000002</v>
      </c>
      <c r="NC99">
        <v>16.035329999999998</v>
      </c>
      <c r="ND99">
        <v>5.0601839999999997E-5</v>
      </c>
      <c r="NE99">
        <v>1.9498629999999999E-2</v>
      </c>
      <c r="NF99">
        <v>0.83262709999999995</v>
      </c>
      <c r="NG99">
        <v>16.51464</v>
      </c>
      <c r="NH99">
        <v>4.6388830000000001E-5</v>
      </c>
      <c r="NI99">
        <v>1.7870359999999998E-2</v>
      </c>
      <c r="NJ99">
        <v>0.83284119999999995</v>
      </c>
      <c r="NK99">
        <v>16.889859999999999</v>
      </c>
      <c r="NL99">
        <v>4.2920760000000001E-5</v>
      </c>
      <c r="NM99">
        <v>1.651149E-2</v>
      </c>
      <c r="NN99">
        <v>0.83321809999999996</v>
      </c>
      <c r="NO99">
        <v>16.298030000000001</v>
      </c>
      <c r="NP99">
        <v>4.0283680000000001E-5</v>
      </c>
      <c r="NQ99">
        <v>1.5470640000000001E-2</v>
      </c>
      <c r="NR99">
        <v>0.83382250000000002</v>
      </c>
      <c r="NS99">
        <v>15.166040000000001</v>
      </c>
      <c r="NT99">
        <v>3.8272180000000001E-5</v>
      </c>
      <c r="NU99">
        <v>1.467356E-2</v>
      </c>
      <c r="NV99">
        <v>0.83457910000000002</v>
      </c>
      <c r="NW99">
        <v>14.289009999999999</v>
      </c>
      <c r="NX99">
        <v>3.655755E-5</v>
      </c>
      <c r="NY99">
        <v>1.4001970000000001E-2</v>
      </c>
      <c r="NZ99">
        <v>0.8354258</v>
      </c>
      <c r="OA99">
        <v>14.0266</v>
      </c>
      <c r="OB99">
        <v>3.4543920000000001E-5</v>
      </c>
      <c r="OC99">
        <v>1.323855E-2</v>
      </c>
      <c r="OD99">
        <v>0.83639350000000001</v>
      </c>
      <c r="OE99">
        <v>15.084709999999999</v>
      </c>
      <c r="OF99">
        <v>3.1603919999999999E-5</v>
      </c>
      <c r="OG99">
        <v>1.213679E-2</v>
      </c>
      <c r="OH99">
        <v>0.83740329999999996</v>
      </c>
      <c r="OI99">
        <v>16.334479999999999</v>
      </c>
      <c r="OJ99">
        <v>2.7921239999999999E-5</v>
      </c>
      <c r="OK99">
        <v>1.073548E-2</v>
      </c>
    </row>
    <row r="100" spans="1:401" x14ac:dyDescent="0.35">
      <c r="A100">
        <v>103</v>
      </c>
      <c r="B100" t="s">
        <v>4</v>
      </c>
      <c r="C100" t="s">
        <v>24</v>
      </c>
      <c r="D100" t="s">
        <v>105</v>
      </c>
      <c r="E100">
        <v>818.99760000000003</v>
      </c>
      <c r="F100">
        <v>0.6211371</v>
      </c>
      <c r="G100">
        <v>14.425090000000001</v>
      </c>
      <c r="H100">
        <v>0</v>
      </c>
      <c r="I100">
        <v>0</v>
      </c>
      <c r="J100">
        <v>0.6211681</v>
      </c>
      <c r="K100">
        <v>15.071059999999999</v>
      </c>
      <c r="L100" s="1">
        <v>1.6649080000000001E-27</v>
      </c>
      <c r="M100" s="1">
        <v>4.9246990000000001E-25</v>
      </c>
      <c r="N100">
        <v>0.6212067</v>
      </c>
      <c r="O100">
        <v>15.35924</v>
      </c>
      <c r="P100" s="1">
        <v>7.4061889999999999E-15</v>
      </c>
      <c r="Q100" s="1">
        <v>2.1878330000000001E-12</v>
      </c>
      <c r="R100">
        <v>0.62124740000000001</v>
      </c>
      <c r="S100">
        <v>15.306319999999999</v>
      </c>
      <c r="T100" s="1">
        <v>2.6477089999999998E-4</v>
      </c>
      <c r="U100" s="1">
        <v>6.5099069999999995E-2</v>
      </c>
      <c r="V100">
        <v>0.62130940000000001</v>
      </c>
      <c r="W100">
        <v>15.358409999999999</v>
      </c>
      <c r="X100" s="1">
        <v>1.328133</v>
      </c>
      <c r="Y100">
        <v>346.37209999999999</v>
      </c>
      <c r="Z100">
        <v>0.62137540000000002</v>
      </c>
      <c r="AA100">
        <v>15.286049999999999</v>
      </c>
      <c r="AB100">
        <v>43.128340000000001</v>
      </c>
      <c r="AC100">
        <v>11993.03</v>
      </c>
      <c r="AD100">
        <v>0.62148199999999998</v>
      </c>
      <c r="AE100">
        <v>15.042590000000001</v>
      </c>
      <c r="AF100">
        <v>130.6199</v>
      </c>
      <c r="AG100">
        <v>38025.550000000003</v>
      </c>
      <c r="AH100">
        <v>0.62157070000000003</v>
      </c>
      <c r="AI100">
        <v>15.05668</v>
      </c>
      <c r="AJ100">
        <v>92.173100000000005</v>
      </c>
      <c r="AK100">
        <v>27712.799999999999</v>
      </c>
      <c r="AL100">
        <v>0.62163049999999997</v>
      </c>
      <c r="AM100">
        <v>15.226179999999999</v>
      </c>
      <c r="AN100">
        <v>25.251180000000002</v>
      </c>
      <c r="AO100">
        <v>7757.6490000000003</v>
      </c>
      <c r="AP100">
        <v>0.62161770000000005</v>
      </c>
      <c r="AQ100">
        <v>15.81344</v>
      </c>
      <c r="AR100">
        <v>3.8030979999999999</v>
      </c>
      <c r="AS100">
        <v>1184.221</v>
      </c>
      <c r="AT100">
        <v>0.6215273</v>
      </c>
      <c r="AU100">
        <v>16.259450000000001</v>
      </c>
      <c r="AV100">
        <v>0.44828099999999999</v>
      </c>
      <c r="AW100">
        <v>139.63130000000001</v>
      </c>
      <c r="AX100">
        <v>0.62123269999999997</v>
      </c>
      <c r="AY100">
        <v>16.274329999999999</v>
      </c>
      <c r="AZ100">
        <v>9.1398850000000004E-2</v>
      </c>
      <c r="BA100">
        <v>27.636430000000001</v>
      </c>
      <c r="BB100">
        <v>0.62085869999999999</v>
      </c>
      <c r="BC100">
        <v>16.173380000000002</v>
      </c>
      <c r="BD100">
        <v>5.5288370000000003E-2</v>
      </c>
      <c r="BE100">
        <v>16.37811</v>
      </c>
      <c r="BF100">
        <v>0.62027480000000002</v>
      </c>
      <c r="BG100">
        <v>15.79673</v>
      </c>
      <c r="BH100" s="1">
        <v>4.7502370000000002E-2</v>
      </c>
      <c r="BI100">
        <v>14.04171</v>
      </c>
      <c r="BJ100">
        <v>0.61955249999999995</v>
      </c>
      <c r="BK100">
        <v>15.39472</v>
      </c>
      <c r="BL100" s="1">
        <v>4.299791E-2</v>
      </c>
      <c r="BM100">
        <v>12.71438</v>
      </c>
      <c r="BN100">
        <v>0.61886229999999998</v>
      </c>
      <c r="BO100">
        <v>15.39869</v>
      </c>
      <c r="BP100" s="1">
        <v>3.9917979999999999E-2</v>
      </c>
      <c r="BQ100">
        <v>11.80926</v>
      </c>
      <c r="BR100">
        <v>0.61816800000000005</v>
      </c>
      <c r="BS100">
        <v>15.581239999999999</v>
      </c>
      <c r="BT100" s="1">
        <v>3.7519249999999997E-2</v>
      </c>
      <c r="BU100" s="1">
        <v>11.10981</v>
      </c>
      <c r="BV100">
        <v>0.61743990000000004</v>
      </c>
      <c r="BW100">
        <v>16.030159999999999</v>
      </c>
      <c r="BX100" s="1">
        <v>3.5163060000000003E-2</v>
      </c>
      <c r="BY100" s="1">
        <v>10.426</v>
      </c>
      <c r="BZ100">
        <v>0.61662720000000004</v>
      </c>
      <c r="CA100">
        <v>16.027229999999999</v>
      </c>
      <c r="CB100" s="1">
        <v>3.2712869999999998E-2</v>
      </c>
      <c r="CC100" s="1">
        <v>9.7142180000000007</v>
      </c>
      <c r="CD100">
        <v>0.6155756</v>
      </c>
      <c r="CE100">
        <v>15.68718</v>
      </c>
      <c r="CF100" s="1">
        <v>3.0276890000000001E-2</v>
      </c>
      <c r="CG100" s="1">
        <v>9.0069999999999997</v>
      </c>
      <c r="CH100">
        <v>0.61418589999999995</v>
      </c>
      <c r="CI100">
        <v>15.113580000000001</v>
      </c>
      <c r="CJ100" s="1">
        <v>2.794218E-2</v>
      </c>
      <c r="CK100" s="1">
        <v>8.3329690000000003</v>
      </c>
      <c r="CL100">
        <v>0.61250910000000003</v>
      </c>
      <c r="CM100">
        <v>14.37668</v>
      </c>
      <c r="CN100" s="1">
        <v>2.578747E-2</v>
      </c>
      <c r="CO100" s="1">
        <v>7.7116030000000002</v>
      </c>
      <c r="CP100">
        <v>0.61063710000000004</v>
      </c>
      <c r="CQ100">
        <v>13.979950000000001</v>
      </c>
      <c r="CR100" s="1">
        <v>2.462E-2</v>
      </c>
      <c r="CS100" s="1">
        <v>7.3744730000000001</v>
      </c>
      <c r="CT100">
        <v>0.60872420000000005</v>
      </c>
      <c r="CU100">
        <v>13.83189</v>
      </c>
      <c r="CV100" s="1">
        <v>2.573903E-2</v>
      </c>
      <c r="CW100" s="1">
        <v>7.7200329999999999</v>
      </c>
      <c r="CX100">
        <v>0.60670659999999998</v>
      </c>
      <c r="CY100">
        <v>13.781370000000001</v>
      </c>
      <c r="CZ100" s="1">
        <v>2.79604E-2</v>
      </c>
      <c r="DA100" s="1">
        <v>8.4245900000000002</v>
      </c>
      <c r="DB100">
        <v>0.60471430000000004</v>
      </c>
      <c r="DC100">
        <v>14.14927</v>
      </c>
      <c r="DD100" s="1">
        <v>2.892542E-2</v>
      </c>
      <c r="DE100" s="1">
        <v>8.7709759999999992</v>
      </c>
      <c r="DF100">
        <v>0.60265659999999999</v>
      </c>
      <c r="DG100">
        <v>14.21494</v>
      </c>
      <c r="DH100" s="1">
        <v>2.8112410000000001E-2</v>
      </c>
      <c r="DI100" s="1">
        <v>8.5780469999999998</v>
      </c>
      <c r="DJ100">
        <v>0.60026939999999995</v>
      </c>
      <c r="DK100">
        <v>13.95331</v>
      </c>
      <c r="DL100" s="1">
        <v>2.6189279999999999E-2</v>
      </c>
      <c r="DM100" s="1">
        <v>8.041309</v>
      </c>
      <c r="DN100">
        <v>0.59761830000000005</v>
      </c>
      <c r="DO100">
        <v>13.84891</v>
      </c>
      <c r="DP100" s="1">
        <v>2.3891349999999999E-2</v>
      </c>
      <c r="DQ100" s="1">
        <v>7.3796169999999996</v>
      </c>
      <c r="DR100">
        <v>0.59498079999999998</v>
      </c>
      <c r="DS100">
        <v>13.424020000000001</v>
      </c>
      <c r="DT100" s="1">
        <v>2.1557630000000001E-2</v>
      </c>
      <c r="DU100" s="1">
        <v>6.697311</v>
      </c>
      <c r="DV100">
        <v>0.59245689999999995</v>
      </c>
      <c r="DW100">
        <v>12.89432</v>
      </c>
      <c r="DX100" s="1">
        <v>1.9337690000000001E-2</v>
      </c>
      <c r="DY100" s="1">
        <v>6.041366</v>
      </c>
      <c r="DZ100">
        <v>0.58986289999999997</v>
      </c>
      <c r="EA100">
        <v>12.600300000000001</v>
      </c>
      <c r="EB100" s="1">
        <v>1.7262630000000001E-2</v>
      </c>
      <c r="EC100" s="1">
        <v>5.4236589999999998</v>
      </c>
      <c r="ED100">
        <v>0.5876015</v>
      </c>
      <c r="EE100">
        <v>12.667579999999999</v>
      </c>
      <c r="EF100" s="1">
        <v>1.536713E-2</v>
      </c>
      <c r="EG100" s="1">
        <v>4.8531820000000003</v>
      </c>
      <c r="EH100">
        <v>0.58524069999999995</v>
      </c>
      <c r="EI100">
        <v>13.605040000000001</v>
      </c>
      <c r="EJ100" s="1">
        <v>1.3696740000000001E-2</v>
      </c>
      <c r="EK100" s="1">
        <v>4.3482279999999998</v>
      </c>
      <c r="EL100">
        <v>0.58305079999999998</v>
      </c>
      <c r="EM100">
        <v>14.34313</v>
      </c>
      <c r="EN100" s="1">
        <v>1.2228650000000001E-2</v>
      </c>
      <c r="EO100" s="1">
        <v>3.901999</v>
      </c>
      <c r="EP100">
        <v>0.58046540000000002</v>
      </c>
      <c r="EQ100">
        <v>14.683579999999999</v>
      </c>
      <c r="ER100" s="1">
        <v>1.088365E-2</v>
      </c>
      <c r="ES100" s="1">
        <v>3.491914</v>
      </c>
      <c r="ET100">
        <v>0.57717850000000004</v>
      </c>
      <c r="EU100">
        <v>15.23861</v>
      </c>
      <c r="EV100" s="1">
        <v>9.6456340000000002E-3</v>
      </c>
      <c r="EW100" s="1">
        <v>3.1139890000000001</v>
      </c>
      <c r="EX100">
        <v>0.57382169999999999</v>
      </c>
      <c r="EY100">
        <v>15.209009999999999</v>
      </c>
      <c r="EZ100" s="1">
        <v>8.5298560000000006E-3</v>
      </c>
      <c r="FA100" s="1">
        <v>2.7710810000000001</v>
      </c>
      <c r="FB100">
        <v>0.57067349999999994</v>
      </c>
      <c r="FC100">
        <v>14.51756</v>
      </c>
      <c r="FD100" s="1">
        <v>7.5396370000000001E-3</v>
      </c>
      <c r="FE100" s="1">
        <v>2.4638200000000001</v>
      </c>
      <c r="FF100">
        <v>0.56787030000000005</v>
      </c>
      <c r="FG100">
        <v>14.27511</v>
      </c>
      <c r="FH100" s="1">
        <v>6.6597519999999997E-3</v>
      </c>
      <c r="FI100" s="1">
        <v>2.1882950000000001</v>
      </c>
      <c r="FJ100">
        <v>0.56525080000000005</v>
      </c>
      <c r="FK100">
        <v>14.596159999999999</v>
      </c>
      <c r="FL100" s="1">
        <v>5.8734579999999998E-3</v>
      </c>
      <c r="FM100" s="1">
        <v>1.940072</v>
      </c>
      <c r="FN100">
        <v>0.56275180000000002</v>
      </c>
      <c r="FO100">
        <v>15.792160000000001</v>
      </c>
      <c r="FP100" s="1">
        <v>5.1734290000000002E-3</v>
      </c>
      <c r="FQ100" s="1">
        <v>1.717884</v>
      </c>
      <c r="FR100">
        <v>0.56044919999999998</v>
      </c>
      <c r="FS100">
        <v>16.85426</v>
      </c>
      <c r="FT100" s="1">
        <v>4.5604599999999997E-3</v>
      </c>
      <c r="FU100" s="1">
        <v>1.5218940000000001</v>
      </c>
      <c r="FV100">
        <v>0.55765140000000002</v>
      </c>
      <c r="FW100">
        <v>17.232939999999999</v>
      </c>
      <c r="FX100" s="1">
        <v>4.0227889999999997E-3</v>
      </c>
      <c r="FY100" s="1">
        <v>1.3497170000000001</v>
      </c>
      <c r="FZ100">
        <v>0.55496049999999997</v>
      </c>
      <c r="GA100">
        <v>17.451039999999999</v>
      </c>
      <c r="GB100" s="1">
        <v>3.5437789999999999E-3</v>
      </c>
      <c r="GC100" s="1">
        <v>1.19516</v>
      </c>
      <c r="GD100">
        <v>0.55305380000000004</v>
      </c>
      <c r="GE100">
        <v>17.049589999999998</v>
      </c>
      <c r="GF100" s="1">
        <v>3.1148769999999998E-3</v>
      </c>
      <c r="GG100" s="1">
        <v>1.054376</v>
      </c>
      <c r="GH100">
        <v>0.55167480000000002</v>
      </c>
      <c r="GI100">
        <v>16.204989999999999</v>
      </c>
      <c r="GJ100" s="1">
        <v>2.728912E-3</v>
      </c>
      <c r="GK100" s="1">
        <v>0.92588979999999999</v>
      </c>
      <c r="GL100">
        <v>0.55067350000000004</v>
      </c>
      <c r="GM100">
        <v>15.646599999999999</v>
      </c>
      <c r="GN100" s="1">
        <v>2.3761749999999999E-3</v>
      </c>
      <c r="GO100" s="1">
        <v>0.80734620000000001</v>
      </c>
      <c r="GP100">
        <v>0.54994679999999996</v>
      </c>
      <c r="GQ100">
        <v>15.43872</v>
      </c>
      <c r="GR100" s="1">
        <v>2.0288939999999998E-3</v>
      </c>
      <c r="GS100" s="1">
        <v>0.69001219999999996</v>
      </c>
      <c r="GT100">
        <v>0.54958110000000004</v>
      </c>
      <c r="GU100">
        <v>15.61036</v>
      </c>
      <c r="GV100" s="1">
        <v>1.656088E-3</v>
      </c>
      <c r="GW100" s="1">
        <v>0.56368130000000005</v>
      </c>
      <c r="GX100">
        <v>0.54936580000000002</v>
      </c>
      <c r="GY100">
        <v>16.442350000000001</v>
      </c>
      <c r="GZ100" s="1">
        <v>1.273169E-3</v>
      </c>
      <c r="HA100" s="1">
        <v>0.43358629999999998</v>
      </c>
      <c r="HB100">
        <v>0.5491625</v>
      </c>
      <c r="HC100">
        <v>16.850909999999999</v>
      </c>
      <c r="HD100" s="1">
        <v>9.3724450000000001E-4</v>
      </c>
      <c r="HE100" s="1">
        <v>0.31886439999999999</v>
      </c>
      <c r="HF100">
        <v>0.54899810000000004</v>
      </c>
      <c r="HG100">
        <v>16.701560000000001</v>
      </c>
      <c r="HH100" s="1">
        <v>6.8784209999999996E-4</v>
      </c>
      <c r="HI100" s="1">
        <v>0.2333373</v>
      </c>
      <c r="HJ100">
        <v>0.54886840000000003</v>
      </c>
      <c r="HK100">
        <v>15.90968</v>
      </c>
      <c r="HL100" s="1">
        <v>5.242437E-4</v>
      </c>
      <c r="HM100" s="1">
        <v>0.1770235</v>
      </c>
      <c r="HN100">
        <v>0.5487921</v>
      </c>
      <c r="HO100">
        <v>15.09446</v>
      </c>
      <c r="HP100" s="1">
        <v>4.2313350000000002E-4</v>
      </c>
      <c r="HQ100" s="1">
        <v>0.14214769999999999</v>
      </c>
      <c r="HR100">
        <v>0.54879560000000005</v>
      </c>
      <c r="HS100">
        <v>14.42733</v>
      </c>
      <c r="HT100" s="1">
        <v>3.6003480000000002E-4</v>
      </c>
      <c r="HU100" s="1">
        <v>0.1203669</v>
      </c>
      <c r="HV100">
        <v>0.54877319999999996</v>
      </c>
      <c r="HW100">
        <v>13.78885</v>
      </c>
      <c r="HX100" s="1">
        <v>3.1610360000000002E-4</v>
      </c>
      <c r="HY100" s="1">
        <v>0.10525279999999999</v>
      </c>
      <c r="HZ100">
        <v>0.54878990000000005</v>
      </c>
      <c r="IA100">
        <v>13.517150000000001</v>
      </c>
      <c r="IB100" s="1">
        <v>2.7868210000000002E-4</v>
      </c>
      <c r="IC100" s="1">
        <v>9.2488009999999996E-2</v>
      </c>
      <c r="ID100">
        <v>0.54881270000000004</v>
      </c>
      <c r="IE100">
        <v>13.950570000000001</v>
      </c>
      <c r="IF100" s="1">
        <v>2.435464E-4</v>
      </c>
      <c r="IG100" s="1">
        <v>8.0554700000000007E-2</v>
      </c>
      <c r="IH100">
        <v>0.54884549999999999</v>
      </c>
      <c r="II100">
        <v>14.41042</v>
      </c>
      <c r="IJ100" s="1">
        <v>2.127338E-4</v>
      </c>
      <c r="IK100" s="1">
        <v>7.0084300000000002E-2</v>
      </c>
      <c r="IL100">
        <v>0.54887830000000004</v>
      </c>
      <c r="IM100">
        <v>14.69459</v>
      </c>
      <c r="IN100">
        <v>1.8851250000000001E-4</v>
      </c>
      <c r="IO100" s="1">
        <v>6.1852490000000003E-2</v>
      </c>
      <c r="IP100">
        <v>0.54894010000000004</v>
      </c>
      <c r="IQ100">
        <v>14.149900000000001</v>
      </c>
      <c r="IR100">
        <v>1.706856E-4</v>
      </c>
      <c r="IS100" s="1">
        <v>5.5786740000000001E-2</v>
      </c>
      <c r="IT100">
        <v>0.54903290000000005</v>
      </c>
      <c r="IU100">
        <v>13.28063</v>
      </c>
      <c r="IV100">
        <v>1.5757459999999999E-4</v>
      </c>
      <c r="IW100" s="1">
        <v>5.1318269999999999E-2</v>
      </c>
      <c r="IX100">
        <v>0.54914870000000005</v>
      </c>
      <c r="IY100">
        <v>12.85647</v>
      </c>
      <c r="IZ100">
        <v>1.473751E-4</v>
      </c>
      <c r="JA100" s="1">
        <v>4.7847189999999998E-2</v>
      </c>
      <c r="JB100">
        <v>0.54927300000000001</v>
      </c>
      <c r="JC100">
        <v>12.73968</v>
      </c>
      <c r="JD100">
        <v>1.3838000000000001E-4</v>
      </c>
      <c r="JE100" s="1">
        <v>4.4815550000000003E-2</v>
      </c>
      <c r="JF100">
        <v>0.54941709999999999</v>
      </c>
      <c r="JG100">
        <v>13.37533</v>
      </c>
      <c r="JH100">
        <v>1.292062E-4</v>
      </c>
      <c r="JI100">
        <v>4.1766560000000001E-2</v>
      </c>
      <c r="JJ100">
        <v>0.54953059999999998</v>
      </c>
      <c r="JK100">
        <v>14.116110000000001</v>
      </c>
      <c r="JL100">
        <v>1.1972999999999999E-4</v>
      </c>
      <c r="JM100">
        <v>3.8635860000000001E-2</v>
      </c>
      <c r="JN100">
        <v>0.54966150000000003</v>
      </c>
      <c r="JO100">
        <v>14.41277</v>
      </c>
      <c r="JP100">
        <v>1.108066E-4</v>
      </c>
      <c r="JQ100">
        <v>3.5695909999999997E-2</v>
      </c>
      <c r="JR100">
        <v>0.54974409999999996</v>
      </c>
      <c r="JS100">
        <v>14.90099</v>
      </c>
      <c r="JT100">
        <v>1.032006E-4</v>
      </c>
      <c r="JU100">
        <v>3.318815E-2</v>
      </c>
      <c r="JV100">
        <v>0.54980549999999995</v>
      </c>
      <c r="JW100">
        <v>15.00765</v>
      </c>
      <c r="JX100">
        <v>9.6969260000000004E-5</v>
      </c>
      <c r="JY100">
        <v>3.1137399999999999E-2</v>
      </c>
      <c r="JZ100">
        <v>0.54984699999999997</v>
      </c>
      <c r="KA100">
        <v>14.256600000000001</v>
      </c>
      <c r="KB100">
        <v>9.1823200000000005E-5</v>
      </c>
      <c r="KC100">
        <v>2.9446610000000002E-2</v>
      </c>
      <c r="KD100">
        <v>0.54987140000000001</v>
      </c>
      <c r="KE100">
        <v>13.66187</v>
      </c>
      <c r="KF100">
        <v>8.7475189999999998E-5</v>
      </c>
      <c r="KG100">
        <v>2.8027070000000001E-2</v>
      </c>
      <c r="KH100">
        <v>0.54986579999999996</v>
      </c>
      <c r="KI100">
        <v>13.542310000000001</v>
      </c>
      <c r="KJ100">
        <v>8.4054210000000006E-5</v>
      </c>
      <c r="KK100">
        <v>2.690669E-2</v>
      </c>
      <c r="KL100">
        <v>0.54989339999999998</v>
      </c>
      <c r="KM100">
        <v>14.475009999999999</v>
      </c>
      <c r="KN100">
        <v>8.1850379999999997E-5</v>
      </c>
      <c r="KO100">
        <v>2.6175770000000001E-2</v>
      </c>
      <c r="KP100">
        <v>0.54987839999999999</v>
      </c>
      <c r="KQ100">
        <v>15.63311</v>
      </c>
      <c r="KR100">
        <v>8.0595880000000004E-5</v>
      </c>
      <c r="KS100">
        <v>2.5762980000000001E-2</v>
      </c>
      <c r="KT100">
        <v>0.54983550000000003</v>
      </c>
      <c r="KU100">
        <v>16.387969999999999</v>
      </c>
      <c r="KV100">
        <v>7.9515620000000003E-5</v>
      </c>
      <c r="KW100">
        <v>2.5416350000000001E-2</v>
      </c>
      <c r="KX100">
        <v>0.54977920000000002</v>
      </c>
      <c r="KY100">
        <v>16.785160000000001</v>
      </c>
      <c r="KZ100">
        <v>7.7970060000000005E-5</v>
      </c>
      <c r="LA100">
        <v>2.4929799999999998E-2</v>
      </c>
      <c r="LB100">
        <v>0.54964639999999998</v>
      </c>
      <c r="LC100">
        <v>16.391660000000002</v>
      </c>
      <c r="LD100">
        <v>7.581473E-5</v>
      </c>
      <c r="LE100">
        <v>2.4254729999999999E-2</v>
      </c>
      <c r="LF100">
        <v>0.54948810000000003</v>
      </c>
      <c r="LG100">
        <v>15.51233</v>
      </c>
      <c r="LH100">
        <v>7.3226079999999999E-5</v>
      </c>
      <c r="LI100">
        <v>2.3440450000000002E-2</v>
      </c>
      <c r="LJ100">
        <v>0.54925440000000003</v>
      </c>
      <c r="LK100">
        <v>14.992620000000001</v>
      </c>
      <c r="LL100">
        <v>7.0533260000000002E-5</v>
      </c>
      <c r="LM100">
        <v>2.2592350000000001E-2</v>
      </c>
      <c r="LN100">
        <v>0.54903360000000001</v>
      </c>
      <c r="LO100">
        <v>14.907360000000001</v>
      </c>
      <c r="LP100">
        <v>6.838302E-5</v>
      </c>
      <c r="LQ100">
        <v>2.190976E-2</v>
      </c>
      <c r="LR100">
        <v>0.54878349999999998</v>
      </c>
      <c r="LS100">
        <v>15.88583</v>
      </c>
      <c r="LT100">
        <v>6.7494339999999998E-5</v>
      </c>
      <c r="LU100">
        <v>2.162714E-2</v>
      </c>
      <c r="LV100">
        <v>0.54853339999999995</v>
      </c>
      <c r="LW100">
        <v>17.002230000000001</v>
      </c>
      <c r="LX100">
        <v>6.7702009999999997E-5</v>
      </c>
      <c r="LY100">
        <v>2.1702909999999999E-2</v>
      </c>
      <c r="LZ100">
        <v>0.54830009999999996</v>
      </c>
      <c r="MA100">
        <v>17.720300000000002</v>
      </c>
      <c r="MB100">
        <v>6.7993929999999995E-5</v>
      </c>
      <c r="MC100">
        <v>2.1819290000000002E-2</v>
      </c>
      <c r="MD100">
        <v>0.54807660000000002</v>
      </c>
      <c r="ME100">
        <v>17.990819999999999</v>
      </c>
      <c r="MF100">
        <v>6.7571639999999998E-5</v>
      </c>
      <c r="MG100">
        <v>2.1710420000000001E-2</v>
      </c>
      <c r="MH100">
        <v>0.54795159999999998</v>
      </c>
      <c r="MI100">
        <v>17.491610000000001</v>
      </c>
      <c r="MJ100">
        <v>6.6277830000000006E-5</v>
      </c>
      <c r="MK100">
        <v>2.1317610000000001E-2</v>
      </c>
      <c r="ML100">
        <v>0.54783709999999997</v>
      </c>
      <c r="MM100">
        <v>16.384340000000002</v>
      </c>
      <c r="MN100">
        <v>6.4349410000000005E-5</v>
      </c>
      <c r="MO100">
        <v>2.071359E-2</v>
      </c>
      <c r="MP100">
        <v>0.54780649999999997</v>
      </c>
      <c r="MQ100">
        <v>15.5822</v>
      </c>
      <c r="MR100">
        <v>6.2025469999999996E-5</v>
      </c>
      <c r="MS100">
        <v>1.9977080000000001E-2</v>
      </c>
      <c r="MT100">
        <v>0.54780450000000003</v>
      </c>
      <c r="MU100">
        <v>15.285600000000001</v>
      </c>
      <c r="MV100">
        <v>5.9216450000000001E-5</v>
      </c>
      <c r="MW100">
        <v>1.9084190000000001E-2</v>
      </c>
      <c r="MX100">
        <v>0.54780390000000001</v>
      </c>
      <c r="MY100">
        <v>15.922040000000001</v>
      </c>
      <c r="MZ100">
        <v>5.5571330000000003E-5</v>
      </c>
      <c r="NA100">
        <v>1.7925710000000001E-2</v>
      </c>
      <c r="NB100">
        <v>0.5478035</v>
      </c>
      <c r="NC100">
        <v>16.072310000000002</v>
      </c>
      <c r="ND100">
        <v>5.124507E-5</v>
      </c>
      <c r="NE100">
        <v>1.6537659999999999E-2</v>
      </c>
      <c r="NF100">
        <v>0.54782900000000001</v>
      </c>
      <c r="NG100">
        <v>16.552099999999999</v>
      </c>
      <c r="NH100">
        <v>4.6966920000000001E-5</v>
      </c>
      <c r="NI100">
        <v>1.5155200000000001E-2</v>
      </c>
      <c r="NJ100">
        <v>0.54794830000000005</v>
      </c>
      <c r="NK100">
        <v>16.950500000000002</v>
      </c>
      <c r="NL100">
        <v>4.337717E-5</v>
      </c>
      <c r="NM100">
        <v>1.3986190000000001E-2</v>
      </c>
      <c r="NN100">
        <v>0.54811310000000002</v>
      </c>
      <c r="NO100">
        <v>16.39123</v>
      </c>
      <c r="NP100">
        <v>4.0629330000000003E-5</v>
      </c>
      <c r="NQ100">
        <v>1.3086159999999999E-2</v>
      </c>
      <c r="NR100">
        <v>0.54838609999999999</v>
      </c>
      <c r="NS100">
        <v>15.251340000000001</v>
      </c>
      <c r="NT100">
        <v>3.8543490000000001E-5</v>
      </c>
      <c r="NU100">
        <v>1.2398650000000001E-2</v>
      </c>
      <c r="NV100">
        <v>0.54871769999999997</v>
      </c>
      <c r="NW100">
        <v>14.33408</v>
      </c>
      <c r="NX100">
        <v>3.6812099999999999E-5</v>
      </c>
      <c r="NY100">
        <v>1.1828150000000001E-2</v>
      </c>
      <c r="NZ100">
        <v>0.54908040000000002</v>
      </c>
      <c r="OA100">
        <v>14.044219999999999</v>
      </c>
      <c r="OB100">
        <v>3.4883109999999999E-5</v>
      </c>
      <c r="OC100">
        <v>1.120168E-2</v>
      </c>
      <c r="OD100">
        <v>0.54946110000000004</v>
      </c>
      <c r="OE100">
        <v>15.08258</v>
      </c>
      <c r="OF100">
        <v>3.2089830000000001E-5</v>
      </c>
      <c r="OG100">
        <v>1.030507E-2</v>
      </c>
      <c r="OH100">
        <v>0.54984849999999996</v>
      </c>
      <c r="OI100">
        <v>16.375769999999999</v>
      </c>
      <c r="OJ100">
        <v>2.847155E-5</v>
      </c>
      <c r="OK100">
        <v>9.1402340000000006E-3</v>
      </c>
    </row>
    <row r="101" spans="1:401" x14ac:dyDescent="0.35">
      <c r="A101">
        <v>104</v>
      </c>
      <c r="B101" t="s">
        <v>4</v>
      </c>
      <c r="C101" t="s">
        <v>24</v>
      </c>
      <c r="D101" t="s">
        <v>106</v>
      </c>
      <c r="E101">
        <v>853.88810000000001</v>
      </c>
      <c r="F101">
        <v>1.428501</v>
      </c>
      <c r="G101">
        <v>14.411</v>
      </c>
      <c r="H101">
        <v>0</v>
      </c>
      <c r="I101">
        <v>0</v>
      </c>
      <c r="J101">
        <v>1.4258249999999999</v>
      </c>
      <c r="K101">
        <v>15.07776</v>
      </c>
      <c r="L101" s="1">
        <v>1.6446920000000001E-28</v>
      </c>
      <c r="M101" s="1">
        <v>4.427039E-26</v>
      </c>
      <c r="N101">
        <v>1.4231339999999999</v>
      </c>
      <c r="O101">
        <v>15.41677</v>
      </c>
      <c r="P101" s="1">
        <v>8.7756710000000001E-16</v>
      </c>
      <c r="Q101" s="1">
        <v>2.3602759999999998E-13</v>
      </c>
      <c r="R101">
        <v>1.420423</v>
      </c>
      <c r="S101">
        <v>15.36801</v>
      </c>
      <c r="T101" s="1">
        <v>1.220308E-4</v>
      </c>
      <c r="U101" s="1">
        <v>2.058608E-2</v>
      </c>
      <c r="V101">
        <v>1.4177310000000001</v>
      </c>
      <c r="W101">
        <v>15.40315</v>
      </c>
      <c r="X101" s="1">
        <v>0.95556560000000001</v>
      </c>
      <c r="Y101">
        <v>204.46799999999999</v>
      </c>
      <c r="Z101">
        <v>1.415133</v>
      </c>
      <c r="AA101">
        <v>15.30785</v>
      </c>
      <c r="AB101">
        <v>37.237050000000004</v>
      </c>
      <c r="AC101">
        <v>8977.9320000000007</v>
      </c>
      <c r="AD101">
        <v>1.4125570000000001</v>
      </c>
      <c r="AE101">
        <v>15.043430000000001</v>
      </c>
      <c r="AF101">
        <v>127.27679999999999</v>
      </c>
      <c r="AG101">
        <v>33357.300000000003</v>
      </c>
      <c r="AH101">
        <v>1.410007</v>
      </c>
      <c r="AI101">
        <v>15.02998</v>
      </c>
      <c r="AJ101">
        <v>97.854190000000003</v>
      </c>
      <c r="AK101">
        <v>27254.51</v>
      </c>
      <c r="AL101">
        <v>1.4074139999999999</v>
      </c>
      <c r="AM101">
        <v>15.204829999999999</v>
      </c>
      <c r="AN101">
        <v>28.47777</v>
      </c>
      <c r="AO101">
        <v>8285.0259999999998</v>
      </c>
      <c r="AP101">
        <v>1.4046129999999999</v>
      </c>
      <c r="AQ101">
        <v>15.817640000000001</v>
      </c>
      <c r="AR101">
        <v>4.4565429999999999</v>
      </c>
      <c r="AS101">
        <v>1334.7670000000001</v>
      </c>
      <c r="AT101">
        <v>1.401438</v>
      </c>
      <c r="AU101">
        <v>16.315059999999999</v>
      </c>
      <c r="AV101">
        <v>0.52681509999999998</v>
      </c>
      <c r="AW101">
        <v>158.74870000000001</v>
      </c>
      <c r="AX101">
        <v>1.397656</v>
      </c>
      <c r="AY101">
        <v>16.348379999999999</v>
      </c>
      <c r="AZ101">
        <v>9.8955619999999994E-2</v>
      </c>
      <c r="BA101">
        <v>28.310919999999999</v>
      </c>
      <c r="BB101">
        <v>1.3939490000000001</v>
      </c>
      <c r="BC101">
        <v>16.241589999999999</v>
      </c>
      <c r="BD101">
        <v>5.6282560000000002E-2</v>
      </c>
      <c r="BE101">
        <v>15.391690000000001</v>
      </c>
      <c r="BF101">
        <v>1.3901619999999999</v>
      </c>
      <c r="BG101">
        <v>15.843590000000001</v>
      </c>
      <c r="BH101">
        <v>4.790581E-2</v>
      </c>
      <c r="BI101">
        <v>13.024570000000001</v>
      </c>
      <c r="BJ101">
        <v>1.386358</v>
      </c>
      <c r="BK101">
        <v>15.407080000000001</v>
      </c>
      <c r="BL101" s="1">
        <v>4.3271339999999998E-2</v>
      </c>
      <c r="BM101">
        <v>11.76539</v>
      </c>
      <c r="BN101">
        <v>1.3826480000000001</v>
      </c>
      <c r="BO101">
        <v>15.37753</v>
      </c>
      <c r="BP101" s="1">
        <v>4.0108489999999997E-2</v>
      </c>
      <c r="BQ101">
        <v>10.909700000000001</v>
      </c>
      <c r="BR101">
        <v>1.3789020000000001</v>
      </c>
      <c r="BS101">
        <v>15.56227</v>
      </c>
      <c r="BT101" s="1">
        <v>3.7686740000000003E-2</v>
      </c>
      <c r="BU101" s="1">
        <v>10.263339999999999</v>
      </c>
      <c r="BV101">
        <v>1.3750329999999999</v>
      </c>
      <c r="BW101">
        <v>16.033429999999999</v>
      </c>
      <c r="BX101" s="1">
        <v>3.5336520000000003E-2</v>
      </c>
      <c r="BY101" s="1">
        <v>9.6417120000000001</v>
      </c>
      <c r="BZ101">
        <v>1.3707819999999999</v>
      </c>
      <c r="CA101">
        <v>16.078479999999999</v>
      </c>
      <c r="CB101" s="1">
        <v>3.2890889999999999E-2</v>
      </c>
      <c r="CC101" s="1">
        <v>8.9941549999999992</v>
      </c>
      <c r="CD101">
        <v>1.365812</v>
      </c>
      <c r="CE101">
        <v>15.761889999999999</v>
      </c>
      <c r="CF101" s="1">
        <v>3.0450229999999998E-2</v>
      </c>
      <c r="CG101" s="1">
        <v>8.3469789999999993</v>
      </c>
      <c r="CH101">
        <v>1.3595360000000001</v>
      </c>
      <c r="CI101">
        <v>15.18988</v>
      </c>
      <c r="CJ101" s="1">
        <v>2.8106800000000001E-2</v>
      </c>
      <c r="CK101" s="1">
        <v>7.7289620000000001</v>
      </c>
      <c r="CL101">
        <v>1.3518760000000001</v>
      </c>
      <c r="CM101">
        <v>14.4343</v>
      </c>
      <c r="CN101" s="1">
        <v>2.5929890000000001E-2</v>
      </c>
      <c r="CO101" s="1">
        <v>7.1557199999999996</v>
      </c>
      <c r="CP101">
        <v>1.342989</v>
      </c>
      <c r="CQ101">
        <v>13.999829999999999</v>
      </c>
      <c r="CR101" s="1">
        <v>2.4643419999999999E-2</v>
      </c>
      <c r="CS101" s="1">
        <v>6.8092730000000001</v>
      </c>
      <c r="CT101">
        <v>1.332306</v>
      </c>
      <c r="CU101">
        <v>13.83572</v>
      </c>
      <c r="CV101" s="1">
        <v>2.558883E-2</v>
      </c>
      <c r="CW101" s="1">
        <v>7.0741769999999997</v>
      </c>
      <c r="CX101">
        <v>1.3207660000000001</v>
      </c>
      <c r="CY101">
        <v>13.7852</v>
      </c>
      <c r="CZ101" s="1">
        <v>2.781113E-2</v>
      </c>
      <c r="DA101" s="1">
        <v>7.7321710000000001</v>
      </c>
      <c r="DB101">
        <v>1.308716</v>
      </c>
      <c r="DC101">
        <v>14.164479999999999</v>
      </c>
      <c r="DD101" s="1">
        <v>2.8912899999999998E-2</v>
      </c>
      <c r="DE101" s="1">
        <v>8.1181760000000001</v>
      </c>
      <c r="DF101">
        <v>1.296141</v>
      </c>
      <c r="DG101">
        <v>14.26099</v>
      </c>
      <c r="DH101" s="1">
        <v>2.821423E-2</v>
      </c>
      <c r="DI101" s="1">
        <v>8.0008160000000004</v>
      </c>
      <c r="DJ101">
        <v>1.2830410000000001</v>
      </c>
      <c r="DK101">
        <v>14.02197</v>
      </c>
      <c r="DL101" s="1">
        <v>2.634943E-2</v>
      </c>
      <c r="DM101" s="1">
        <v>7.5424249999999997</v>
      </c>
      <c r="DN101">
        <v>1.2700260000000001</v>
      </c>
      <c r="DO101">
        <v>13.899649999999999</v>
      </c>
      <c r="DP101" s="1">
        <v>2.4066980000000002E-2</v>
      </c>
      <c r="DQ101" s="1">
        <v>6.9469909999999997</v>
      </c>
      <c r="DR101">
        <v>1.256969</v>
      </c>
      <c r="DS101">
        <v>13.47752</v>
      </c>
      <c r="DT101" s="1">
        <v>2.173137E-2</v>
      </c>
      <c r="DU101" s="1">
        <v>6.3224869999999997</v>
      </c>
      <c r="DV101">
        <v>1.2438389999999999</v>
      </c>
      <c r="DW101">
        <v>12.9267</v>
      </c>
      <c r="DX101" s="1">
        <v>1.9502720000000001E-2</v>
      </c>
      <c r="DY101" s="1">
        <v>5.7178290000000001</v>
      </c>
      <c r="DZ101">
        <v>1.230483</v>
      </c>
      <c r="EA101">
        <v>12.605119999999999</v>
      </c>
      <c r="EB101" s="1">
        <v>1.7417060000000002E-2</v>
      </c>
      <c r="EC101" s="1">
        <v>5.1461119999999996</v>
      </c>
      <c r="ED101">
        <v>1.2166870000000001</v>
      </c>
      <c r="EE101">
        <v>12.66052</v>
      </c>
      <c r="EF101" s="1">
        <v>1.5507959999999999E-2</v>
      </c>
      <c r="EG101" s="1">
        <v>4.6166970000000003</v>
      </c>
      <c r="EH101">
        <v>1.2023649999999999</v>
      </c>
      <c r="EI101">
        <v>13.58934</v>
      </c>
      <c r="EJ101" s="1">
        <v>1.381979E-2</v>
      </c>
      <c r="EK101" s="1">
        <v>4.1456099999999996</v>
      </c>
      <c r="EL101">
        <v>1.188194</v>
      </c>
      <c r="EM101">
        <v>14.380890000000001</v>
      </c>
      <c r="EN101" s="1">
        <v>1.234035E-2</v>
      </c>
      <c r="EO101" s="1">
        <v>3.7319230000000001</v>
      </c>
      <c r="EP101">
        <v>1.173764</v>
      </c>
      <c r="EQ101">
        <v>14.74757</v>
      </c>
      <c r="ER101" s="1">
        <v>1.0986930000000001E-2</v>
      </c>
      <c r="ES101" s="1">
        <v>3.3507090000000002</v>
      </c>
      <c r="ET101">
        <v>1.1590450000000001</v>
      </c>
      <c r="EU101">
        <v>15.28412</v>
      </c>
      <c r="EV101" s="1">
        <v>9.7403409999999996E-3</v>
      </c>
      <c r="EW101" s="1">
        <v>2.9963860000000002</v>
      </c>
      <c r="EX101">
        <v>1.1442870000000001</v>
      </c>
      <c r="EY101">
        <v>15.267469999999999</v>
      </c>
      <c r="EZ101" s="1">
        <v>8.6161390000000001E-3</v>
      </c>
      <c r="FA101" s="1">
        <v>2.673273</v>
      </c>
      <c r="FB101">
        <v>1.1296299999999999</v>
      </c>
      <c r="FC101">
        <v>14.56467</v>
      </c>
      <c r="FD101" s="1">
        <v>7.616917E-3</v>
      </c>
      <c r="FE101" s="1">
        <v>2.3821680000000001</v>
      </c>
      <c r="FF101">
        <v>1.1152489999999999</v>
      </c>
      <c r="FG101">
        <v>14.25606</v>
      </c>
      <c r="FH101" s="1">
        <v>6.7295009999999997E-3</v>
      </c>
      <c r="FI101" s="1">
        <v>2.1208469999999999</v>
      </c>
      <c r="FJ101">
        <v>1.1008439999999999</v>
      </c>
      <c r="FK101">
        <v>14.555160000000001</v>
      </c>
      <c r="FL101" s="1">
        <v>5.9367680000000003E-3</v>
      </c>
      <c r="FM101" s="1">
        <v>1.8850370000000001</v>
      </c>
      <c r="FN101">
        <v>1.0859970000000001</v>
      </c>
      <c r="FO101">
        <v>15.7485</v>
      </c>
      <c r="FP101" s="1">
        <v>5.2297009999999998E-3</v>
      </c>
      <c r="FQ101" s="1">
        <v>1.673389</v>
      </c>
      <c r="FR101">
        <v>1.0713980000000001</v>
      </c>
      <c r="FS101">
        <v>16.87895</v>
      </c>
      <c r="FT101" s="1">
        <v>4.61036E-3</v>
      </c>
      <c r="FU101" s="1">
        <v>1.4864139999999999</v>
      </c>
      <c r="FV101">
        <v>1.0566979999999999</v>
      </c>
      <c r="FW101">
        <v>17.310469999999999</v>
      </c>
      <c r="FX101" s="1">
        <v>4.0669649999999996E-3</v>
      </c>
      <c r="FY101" s="1">
        <v>1.321358</v>
      </c>
      <c r="FZ101">
        <v>1.042659</v>
      </c>
      <c r="GA101">
        <v>17.53256</v>
      </c>
      <c r="GB101" s="1">
        <v>3.5838369999999999E-3</v>
      </c>
      <c r="GC101" s="1">
        <v>1.1730640000000001</v>
      </c>
      <c r="GD101">
        <v>1.0310630000000001</v>
      </c>
      <c r="GE101">
        <v>17.135380000000001</v>
      </c>
      <c r="GF101" s="1">
        <v>3.1513769999999999E-3</v>
      </c>
      <c r="GG101" s="1">
        <v>1.037307</v>
      </c>
      <c r="GH101">
        <v>1.0214529999999999</v>
      </c>
      <c r="GI101">
        <v>16.285080000000001</v>
      </c>
      <c r="GJ101" s="1">
        <v>2.7622660000000002E-3</v>
      </c>
      <c r="GK101" s="1">
        <v>0.91294839999999999</v>
      </c>
      <c r="GL101">
        <v>1.013679</v>
      </c>
      <c r="GM101">
        <v>15.681290000000001</v>
      </c>
      <c r="GN101" s="1">
        <v>2.407513E-3</v>
      </c>
      <c r="GO101" s="1">
        <v>0.79806900000000003</v>
      </c>
      <c r="GP101">
        <v>1.0076229999999999</v>
      </c>
      <c r="GQ101">
        <v>15.45079</v>
      </c>
      <c r="GR101" s="1">
        <v>2.0613480000000002E-3</v>
      </c>
      <c r="GS101" s="1">
        <v>0.68516980000000005</v>
      </c>
      <c r="GT101">
        <v>1.0033179999999999</v>
      </c>
      <c r="GU101">
        <v>15.60632</v>
      </c>
      <c r="GV101" s="1">
        <v>1.6912920000000001E-3</v>
      </c>
      <c r="GW101" s="1">
        <v>0.56385940000000001</v>
      </c>
      <c r="GX101">
        <v>0.99994490000000003</v>
      </c>
      <c r="GY101">
        <v>16.442589999999999</v>
      </c>
      <c r="GZ101" s="1">
        <v>1.3074390000000001E-3</v>
      </c>
      <c r="HA101" s="1">
        <v>0.43717149999999999</v>
      </c>
      <c r="HB101">
        <v>0.99722509999999998</v>
      </c>
      <c r="HC101">
        <v>16.898099999999999</v>
      </c>
      <c r="HD101" s="1">
        <v>9.6521349999999998E-4</v>
      </c>
      <c r="HE101" s="1">
        <v>0.3229495</v>
      </c>
      <c r="HF101">
        <v>0.99508070000000004</v>
      </c>
      <c r="HG101">
        <v>16.781960000000002</v>
      </c>
      <c r="HH101" s="1">
        <v>7.074246E-4</v>
      </c>
      <c r="HI101" s="1">
        <v>0.23607710000000001</v>
      </c>
      <c r="HJ101">
        <v>0.99342070000000005</v>
      </c>
      <c r="HK101">
        <v>16.007100000000001</v>
      </c>
      <c r="HL101" s="1">
        <v>5.3667950000000004E-4</v>
      </c>
      <c r="HM101" s="1">
        <v>0.1781131</v>
      </c>
      <c r="HN101">
        <v>0.99224100000000004</v>
      </c>
      <c r="HO101">
        <v>15.167949999999999</v>
      </c>
      <c r="HP101" s="1">
        <v>4.307971E-4</v>
      </c>
      <c r="HQ101" s="1">
        <v>0.14203209999999999</v>
      </c>
      <c r="HR101">
        <v>0.99145680000000003</v>
      </c>
      <c r="HS101">
        <v>14.48372</v>
      </c>
      <c r="HT101" s="1">
        <v>3.6499189999999998E-4</v>
      </c>
      <c r="HU101" s="1">
        <v>0.1196057</v>
      </c>
      <c r="HV101">
        <v>0.99094519999999997</v>
      </c>
      <c r="HW101">
        <v>13.83517</v>
      </c>
      <c r="HX101" s="1">
        <v>3.1986120000000002E-4</v>
      </c>
      <c r="HY101" s="1">
        <v>0.1043227</v>
      </c>
      <c r="HZ101">
        <v>0.99062090000000003</v>
      </c>
      <c r="IA101">
        <v>13.54271</v>
      </c>
      <c r="IB101" s="1">
        <v>2.8211220000000001E-4</v>
      </c>
      <c r="IC101" s="1">
        <v>9.1717590000000002E-2</v>
      </c>
      <c r="ID101">
        <v>0.99044549999999998</v>
      </c>
      <c r="IE101">
        <v>13.95875</v>
      </c>
      <c r="IF101" s="1">
        <v>2.4673929999999999E-4</v>
      </c>
      <c r="IG101" s="1">
        <v>7.997261E-2</v>
      </c>
      <c r="IH101">
        <v>0.99036990000000003</v>
      </c>
      <c r="II101">
        <v>14.43825</v>
      </c>
      <c r="IJ101" s="1">
        <v>2.1540090000000001E-4</v>
      </c>
      <c r="IK101" s="1">
        <v>6.9537420000000003E-2</v>
      </c>
      <c r="IL101">
        <v>0.99036619999999997</v>
      </c>
      <c r="IM101">
        <v>14.753539999999999</v>
      </c>
      <c r="IN101">
        <v>1.905319E-4</v>
      </c>
      <c r="IO101" s="1">
        <v>6.1230600000000003E-2</v>
      </c>
      <c r="IP101">
        <v>0.99053219999999997</v>
      </c>
      <c r="IQ101">
        <v>14.234830000000001</v>
      </c>
      <c r="IR101">
        <v>1.7216240000000001E-4</v>
      </c>
      <c r="IS101" s="1">
        <v>5.5077979999999999E-2</v>
      </c>
      <c r="IT101">
        <v>0.99083189999999999</v>
      </c>
      <c r="IU101">
        <v>13.348560000000001</v>
      </c>
      <c r="IV101">
        <v>1.5868419999999999E-4</v>
      </c>
      <c r="IW101" s="1">
        <v>5.0556950000000003E-2</v>
      </c>
      <c r="IX101">
        <v>0.99124409999999996</v>
      </c>
      <c r="IY101">
        <v>12.86975</v>
      </c>
      <c r="IZ101">
        <v>1.482748E-4</v>
      </c>
      <c r="JA101" s="1">
        <v>4.7075699999999998E-2</v>
      </c>
      <c r="JB101">
        <v>0.99172079999999996</v>
      </c>
      <c r="JC101">
        <v>12.739229999999999</v>
      </c>
      <c r="JD101">
        <v>1.3922239999999999E-4</v>
      </c>
      <c r="JE101" s="1">
        <v>4.4086029999999998E-2</v>
      </c>
      <c r="JF101">
        <v>0.99230079999999998</v>
      </c>
      <c r="JG101">
        <v>13.37365</v>
      </c>
      <c r="JH101">
        <v>1.30087E-4</v>
      </c>
      <c r="JI101">
        <v>4.1122119999999998E-2</v>
      </c>
      <c r="JJ101">
        <v>0.99288270000000001</v>
      </c>
      <c r="JK101">
        <v>14.12729</v>
      </c>
      <c r="JL101">
        <v>1.206081E-4</v>
      </c>
      <c r="JM101">
        <v>3.8063050000000001E-2</v>
      </c>
      <c r="JN101">
        <v>0.9934617</v>
      </c>
      <c r="JO101">
        <v>14.45936</v>
      </c>
      <c r="JP101">
        <v>1.115942E-4</v>
      </c>
      <c r="JQ101">
        <v>3.5154560000000001E-2</v>
      </c>
      <c r="JR101">
        <v>0.99399890000000002</v>
      </c>
      <c r="JS101">
        <v>14.93303</v>
      </c>
      <c r="JT101">
        <v>1.038526E-4</v>
      </c>
      <c r="JU101">
        <v>3.2649600000000001E-2</v>
      </c>
      <c r="JV101">
        <v>0.99445519999999998</v>
      </c>
      <c r="JW101">
        <v>15.05181</v>
      </c>
      <c r="JX101">
        <v>9.7502859999999995E-5</v>
      </c>
      <c r="JY101">
        <v>3.059715E-2</v>
      </c>
      <c r="JZ101">
        <v>0.99476129999999996</v>
      </c>
      <c r="KA101">
        <v>14.320360000000001</v>
      </c>
      <c r="KB101">
        <v>9.2267079999999995E-5</v>
      </c>
      <c r="KC101">
        <v>2.8908819999999998E-2</v>
      </c>
      <c r="KD101">
        <v>0.99500390000000005</v>
      </c>
      <c r="KE101">
        <v>13.679270000000001</v>
      </c>
      <c r="KF101">
        <v>8.7846670000000005E-5</v>
      </c>
      <c r="KG101">
        <v>2.749294E-2</v>
      </c>
      <c r="KH101">
        <v>0.99514590000000003</v>
      </c>
      <c r="KI101">
        <v>13.531779999999999</v>
      </c>
      <c r="KJ101">
        <v>8.4327500000000002E-5</v>
      </c>
      <c r="KK101">
        <v>2.636022E-2</v>
      </c>
      <c r="KL101">
        <v>0.99524500000000005</v>
      </c>
      <c r="KM101">
        <v>14.45134</v>
      </c>
      <c r="KN101">
        <v>8.2010350000000007E-5</v>
      </c>
      <c r="KO101">
        <v>2.5600379999999999E-2</v>
      </c>
      <c r="KP101">
        <v>0.99531049999999999</v>
      </c>
      <c r="KQ101">
        <v>15.64668</v>
      </c>
      <c r="KR101">
        <v>8.0692679999999999E-5</v>
      </c>
      <c r="KS101">
        <v>2.517022E-2</v>
      </c>
      <c r="KT101">
        <v>0.99525770000000002</v>
      </c>
      <c r="KU101">
        <v>16.456959999999999</v>
      </c>
      <c r="KV101">
        <v>7.9625820000000001E-5</v>
      </c>
      <c r="KW101">
        <v>2.4835380000000001E-2</v>
      </c>
      <c r="KX101">
        <v>0.99510770000000004</v>
      </c>
      <c r="KY101">
        <v>16.866540000000001</v>
      </c>
      <c r="KZ101">
        <v>7.8134140000000004E-5</v>
      </c>
      <c r="LA101">
        <v>2.4382170000000002E-2</v>
      </c>
      <c r="LB101">
        <v>0.99474620000000002</v>
      </c>
      <c r="LC101">
        <v>16.474209999999999</v>
      </c>
      <c r="LD101">
        <v>7.6029329999999996E-5</v>
      </c>
      <c r="LE101">
        <v>2.3744939999999999E-2</v>
      </c>
      <c r="LF101">
        <v>0.99414069999999999</v>
      </c>
      <c r="LG101">
        <v>15.575060000000001</v>
      </c>
      <c r="LH101">
        <v>7.3470060000000004E-5</v>
      </c>
      <c r="LI101">
        <v>2.296511E-2</v>
      </c>
      <c r="LJ101">
        <v>0.99330660000000004</v>
      </c>
      <c r="LK101">
        <v>15.00268</v>
      </c>
      <c r="LL101">
        <v>7.0768199999999998E-5</v>
      </c>
      <c r="LM101">
        <v>2.2136900000000001E-2</v>
      </c>
      <c r="LN101">
        <v>0.99232940000000003</v>
      </c>
      <c r="LO101">
        <v>14.90178</v>
      </c>
      <c r="LP101">
        <v>6.8537310000000006E-5</v>
      </c>
      <c r="LQ101">
        <v>2.144327E-2</v>
      </c>
      <c r="LR101">
        <v>0.99123220000000001</v>
      </c>
      <c r="LS101">
        <v>15.86557</v>
      </c>
      <c r="LT101">
        <v>6.7522819999999998E-5</v>
      </c>
      <c r="LU101">
        <v>2.1119079999999998E-2</v>
      </c>
      <c r="LV101">
        <v>0.99005549999999998</v>
      </c>
      <c r="LW101">
        <v>17.02366</v>
      </c>
      <c r="LX101">
        <v>6.7660339999999996E-5</v>
      </c>
      <c r="LY101">
        <v>2.1166689999999998E-2</v>
      </c>
      <c r="LZ101">
        <v>0.98889919999999998</v>
      </c>
      <c r="MA101">
        <v>17.79101</v>
      </c>
      <c r="MB101">
        <v>6.7983010000000004E-5</v>
      </c>
      <c r="MC101">
        <v>2.1294649999999998E-2</v>
      </c>
      <c r="MD101">
        <v>0.98781370000000002</v>
      </c>
      <c r="ME101">
        <v>18.080359999999999</v>
      </c>
      <c r="MF101">
        <v>6.7640470000000002E-5</v>
      </c>
      <c r="MG101">
        <v>2.1223740000000001E-2</v>
      </c>
      <c r="MH101">
        <v>0.98691899999999999</v>
      </c>
      <c r="MI101">
        <v>17.586259999999999</v>
      </c>
      <c r="MJ101">
        <v>6.6422229999999998E-5</v>
      </c>
      <c r="MK101">
        <v>2.087493E-2</v>
      </c>
      <c r="ML101">
        <v>0.98621300000000001</v>
      </c>
      <c r="MM101">
        <v>16.47148</v>
      </c>
      <c r="MN101">
        <v>6.4541689999999998E-5</v>
      </c>
      <c r="MO101">
        <v>2.030771E-2</v>
      </c>
      <c r="MP101">
        <v>0.98572740000000003</v>
      </c>
      <c r="MQ101">
        <v>15.61769</v>
      </c>
      <c r="MR101">
        <v>6.2251110000000005E-5</v>
      </c>
      <c r="MS101">
        <v>1.9604190000000001E-2</v>
      </c>
      <c r="MT101">
        <v>0.98541489999999998</v>
      </c>
      <c r="MU101">
        <v>15.29618</v>
      </c>
      <c r="MV101">
        <v>5.9501559999999997E-5</v>
      </c>
      <c r="MW101">
        <v>1.8756930000000002E-2</v>
      </c>
      <c r="MX101">
        <v>0.98520580000000002</v>
      </c>
      <c r="MY101">
        <v>15.91778</v>
      </c>
      <c r="MZ101">
        <v>5.5938459999999997E-5</v>
      </c>
      <c r="NA101">
        <v>1.7659830000000001E-2</v>
      </c>
      <c r="NB101">
        <v>0.98509170000000001</v>
      </c>
      <c r="NC101">
        <v>16.107659999999999</v>
      </c>
      <c r="ND101">
        <v>5.165365E-5</v>
      </c>
      <c r="NE101">
        <v>1.632258E-2</v>
      </c>
      <c r="NF101">
        <v>0.98511000000000004</v>
      </c>
      <c r="NG101">
        <v>16.595330000000001</v>
      </c>
      <c r="NH101">
        <v>4.7341349999999997E-5</v>
      </c>
      <c r="NI101">
        <v>1.4959790000000001E-2</v>
      </c>
      <c r="NJ101">
        <v>0.98537220000000003</v>
      </c>
      <c r="NK101">
        <v>17.011340000000001</v>
      </c>
      <c r="NL101">
        <v>4.367629E-5</v>
      </c>
      <c r="NM101">
        <v>1.3787600000000001E-2</v>
      </c>
      <c r="NN101">
        <v>0.98591479999999998</v>
      </c>
      <c r="NO101">
        <v>16.503139999999998</v>
      </c>
      <c r="NP101">
        <v>4.085556E-5</v>
      </c>
      <c r="NQ101">
        <v>1.2877410000000001E-2</v>
      </c>
      <c r="NR101">
        <v>0.98680310000000004</v>
      </c>
      <c r="NS101">
        <v>15.362439999999999</v>
      </c>
      <c r="NT101">
        <v>3.8719269999999998E-5</v>
      </c>
      <c r="NU101">
        <v>1.2183579999999999E-2</v>
      </c>
      <c r="NV101">
        <v>0.98805609999999999</v>
      </c>
      <c r="NW101">
        <v>14.3964</v>
      </c>
      <c r="NX101">
        <v>3.6970600000000001E-5</v>
      </c>
      <c r="NY101">
        <v>1.161658E-2</v>
      </c>
      <c r="NZ101">
        <v>0.98954089999999995</v>
      </c>
      <c r="OA101">
        <v>14.066179999999999</v>
      </c>
      <c r="OB101">
        <v>3.5087199999999998E-5</v>
      </c>
      <c r="OC101">
        <v>1.101946E-2</v>
      </c>
      <c r="OD101">
        <v>0.99121789999999999</v>
      </c>
      <c r="OE101">
        <v>15.074809999999999</v>
      </c>
      <c r="OF101">
        <v>3.2386019999999999E-5</v>
      </c>
      <c r="OG101">
        <v>1.017855E-2</v>
      </c>
      <c r="OH101">
        <v>0.99299660000000001</v>
      </c>
      <c r="OI101">
        <v>16.407730000000001</v>
      </c>
      <c r="OJ101">
        <v>2.8818309999999999E-5</v>
      </c>
      <c r="OK101">
        <v>9.0611930000000004E-3</v>
      </c>
    </row>
    <row r="102" spans="1:401" x14ac:dyDescent="0.35">
      <c r="A102">
        <v>105</v>
      </c>
      <c r="B102" t="s">
        <v>4</v>
      </c>
      <c r="C102" t="s">
        <v>24</v>
      </c>
      <c r="D102" t="s">
        <v>107</v>
      </c>
      <c r="E102">
        <v>776.79499999999996</v>
      </c>
      <c r="F102">
        <v>0.7675303</v>
      </c>
      <c r="G102">
        <v>14.398009999999999</v>
      </c>
      <c r="H102">
        <v>0</v>
      </c>
      <c r="I102">
        <v>0</v>
      </c>
      <c r="J102">
        <v>0.76692519999999997</v>
      </c>
      <c r="K102">
        <v>15.082649999999999</v>
      </c>
      <c r="L102" s="1">
        <v>2.9918959999999999E-29</v>
      </c>
      <c r="M102" s="1">
        <v>8.5368639999999999E-27</v>
      </c>
      <c r="N102">
        <v>0.76630690000000001</v>
      </c>
      <c r="O102">
        <v>15.464930000000001</v>
      </c>
      <c r="P102" s="1">
        <v>1.814378E-16</v>
      </c>
      <c r="Q102" s="1">
        <v>5.1718289999999998E-14</v>
      </c>
      <c r="R102">
        <v>0.76568800000000004</v>
      </c>
      <c r="S102">
        <v>15.42352</v>
      </c>
      <c r="T102" s="1">
        <v>3.6923610000000001E-5</v>
      </c>
      <c r="U102" s="1">
        <v>7.4122490000000001E-3</v>
      </c>
      <c r="V102">
        <v>0.76507170000000002</v>
      </c>
      <c r="W102">
        <v>15.444599999999999</v>
      </c>
      <c r="X102" s="1">
        <v>0.61354240000000004</v>
      </c>
      <c r="Y102">
        <v>143.79640000000001</v>
      </c>
      <c r="Z102">
        <v>0.7643662</v>
      </c>
      <c r="AA102">
        <v>15.327809999999999</v>
      </c>
      <c r="AB102">
        <v>30.49746</v>
      </c>
      <c r="AC102">
        <v>7886.0290000000005</v>
      </c>
      <c r="AD102">
        <v>0.76359679999999996</v>
      </c>
      <c r="AE102">
        <v>15.04532</v>
      </c>
      <c r="AF102">
        <v>121.9415</v>
      </c>
      <c r="AG102">
        <v>33813.019999999997</v>
      </c>
      <c r="AH102">
        <v>0.7628047</v>
      </c>
      <c r="AI102">
        <v>15.006550000000001</v>
      </c>
      <c r="AJ102">
        <v>104.6979</v>
      </c>
      <c r="AK102">
        <v>30551.14</v>
      </c>
      <c r="AL102">
        <v>0.76199419999999995</v>
      </c>
      <c r="AM102">
        <v>15.185</v>
      </c>
      <c r="AN102">
        <v>32.94849</v>
      </c>
      <c r="AO102">
        <v>9972.3989999999994</v>
      </c>
      <c r="AP102">
        <v>0.76107610000000003</v>
      </c>
      <c r="AQ102">
        <v>15.820539999999999</v>
      </c>
      <c r="AR102">
        <v>5.4242860000000004</v>
      </c>
      <c r="AS102">
        <v>1682.7660000000001</v>
      </c>
      <c r="AT102">
        <v>0.75999669999999997</v>
      </c>
      <c r="AU102">
        <v>16.36195</v>
      </c>
      <c r="AV102">
        <v>0.64755439999999997</v>
      </c>
      <c r="AW102">
        <v>202.4008</v>
      </c>
      <c r="AX102">
        <v>0.75864379999999998</v>
      </c>
      <c r="AY102">
        <v>16.41413</v>
      </c>
      <c r="AZ102">
        <v>0.1106727</v>
      </c>
      <c r="BA102">
        <v>33.311439999999997</v>
      </c>
      <c r="BB102">
        <v>0.75727219999999995</v>
      </c>
      <c r="BC102">
        <v>16.303619999999999</v>
      </c>
      <c r="BD102">
        <v>5.7716400000000001E-2</v>
      </c>
      <c r="BE102">
        <v>16.676600000000001</v>
      </c>
      <c r="BF102">
        <v>0.75582079999999996</v>
      </c>
      <c r="BG102">
        <v>15.885389999999999</v>
      </c>
      <c r="BH102" s="1">
        <v>4.8429689999999997E-2</v>
      </c>
      <c r="BI102">
        <v>13.909090000000001</v>
      </c>
      <c r="BJ102">
        <v>0.75436440000000005</v>
      </c>
      <c r="BK102">
        <v>15.420400000000001</v>
      </c>
      <c r="BL102" s="1">
        <v>4.3620079999999999E-2</v>
      </c>
      <c r="BM102">
        <v>12.528079999999999</v>
      </c>
      <c r="BN102">
        <v>0.752996</v>
      </c>
      <c r="BO102">
        <v>15.35894</v>
      </c>
      <c r="BP102" s="1">
        <v>4.0347760000000003E-2</v>
      </c>
      <c r="BQ102">
        <v>11.591900000000001</v>
      </c>
      <c r="BR102">
        <v>0.75162269999999998</v>
      </c>
      <c r="BS102">
        <v>15.545030000000001</v>
      </c>
      <c r="BT102" s="1">
        <v>3.789178E-2</v>
      </c>
      <c r="BU102" s="1">
        <v>10.89639</v>
      </c>
      <c r="BV102">
        <v>0.75021009999999999</v>
      </c>
      <c r="BW102">
        <v>16.035209999999999</v>
      </c>
      <c r="BX102" s="1">
        <v>3.5548549999999998E-2</v>
      </c>
      <c r="BY102" s="1">
        <v>10.23847</v>
      </c>
      <c r="BZ102">
        <v>0.74862110000000004</v>
      </c>
      <c r="CA102">
        <v>16.119620000000001</v>
      </c>
      <c r="CB102" s="1">
        <v>3.3109439999999997E-2</v>
      </c>
      <c r="CC102" s="1">
        <v>9.5535119999999996</v>
      </c>
      <c r="CD102">
        <v>0.74671759999999998</v>
      </c>
      <c r="CE102">
        <v>15.82893</v>
      </c>
      <c r="CF102" s="1">
        <v>3.066296E-2</v>
      </c>
      <c r="CG102" s="1">
        <v>8.8658819999999992</v>
      </c>
      <c r="CH102">
        <v>0.74427969999999999</v>
      </c>
      <c r="CI102">
        <v>15.25515</v>
      </c>
      <c r="CJ102" s="1">
        <v>2.8307680000000002E-2</v>
      </c>
      <c r="CK102" s="1">
        <v>8.2072090000000006</v>
      </c>
      <c r="CL102">
        <v>0.74127609999999999</v>
      </c>
      <c r="CM102">
        <v>14.486219999999999</v>
      </c>
      <c r="CN102" s="1">
        <v>2.610529E-2</v>
      </c>
      <c r="CO102" s="1">
        <v>7.5923759999999998</v>
      </c>
      <c r="CP102">
        <v>0.73790999999999995</v>
      </c>
      <c r="CQ102">
        <v>14.018039999999999</v>
      </c>
      <c r="CR102" s="1">
        <v>2.4672530000000002E-2</v>
      </c>
      <c r="CS102" s="1">
        <v>7.187214</v>
      </c>
      <c r="CT102">
        <v>0.73411029999999999</v>
      </c>
      <c r="CU102">
        <v>13.838839999999999</v>
      </c>
      <c r="CV102" s="1">
        <v>2.5396200000000001E-2</v>
      </c>
      <c r="CW102" s="1">
        <v>7.4016060000000001</v>
      </c>
      <c r="CX102">
        <v>0.73003700000000005</v>
      </c>
      <c r="CY102">
        <v>13.78739</v>
      </c>
      <c r="CZ102" s="1">
        <v>2.7595600000000001E-2</v>
      </c>
      <c r="DA102" s="1">
        <v>8.0782579999999999</v>
      </c>
      <c r="DB102">
        <v>0.72522010000000003</v>
      </c>
      <c r="DC102">
        <v>14.179119999999999</v>
      </c>
      <c r="DD102" s="1">
        <v>2.8861649999999999E-2</v>
      </c>
      <c r="DE102" s="1">
        <v>8.5184479999999994</v>
      </c>
      <c r="DF102">
        <v>0.72015260000000003</v>
      </c>
      <c r="DG102">
        <v>14.296889999999999</v>
      </c>
      <c r="DH102" s="1">
        <v>2.8314099999999998E-2</v>
      </c>
      <c r="DI102" s="1">
        <v>8.427441</v>
      </c>
      <c r="DJ102">
        <v>0.71482950000000001</v>
      </c>
      <c r="DK102">
        <v>14.08478</v>
      </c>
      <c r="DL102" s="1">
        <v>2.6532469999999999E-2</v>
      </c>
      <c r="DM102" s="1">
        <v>7.9608040000000004</v>
      </c>
      <c r="DN102">
        <v>0.70959000000000005</v>
      </c>
      <c r="DO102">
        <v>13.94464</v>
      </c>
      <c r="DP102" s="1">
        <v>2.427381E-2</v>
      </c>
      <c r="DQ102" s="1">
        <v>7.3350359999999997</v>
      </c>
      <c r="DR102">
        <v>0.7045131</v>
      </c>
      <c r="DS102">
        <v>13.523999999999999</v>
      </c>
      <c r="DT102" s="1">
        <v>2.193871E-2</v>
      </c>
      <c r="DU102" s="1">
        <v>6.6724439999999996</v>
      </c>
      <c r="DV102">
        <v>0.69951339999999995</v>
      </c>
      <c r="DW102">
        <v>12.954980000000001</v>
      </c>
      <c r="DX102" s="1">
        <v>1.9700619999999999E-2</v>
      </c>
      <c r="DY102" s="1">
        <v>6.0287850000000001</v>
      </c>
      <c r="DZ102">
        <v>0.69440420000000003</v>
      </c>
      <c r="EA102">
        <v>12.609120000000001</v>
      </c>
      <c r="EB102" s="1">
        <v>1.7603210000000001E-2</v>
      </c>
      <c r="EC102" s="1">
        <v>5.420515</v>
      </c>
      <c r="ED102">
        <v>0.68935590000000002</v>
      </c>
      <c r="EE102">
        <v>12.6572</v>
      </c>
      <c r="EF102" s="1">
        <v>1.5677779999999999E-2</v>
      </c>
      <c r="EG102" s="1">
        <v>4.8563789999999996</v>
      </c>
      <c r="EH102">
        <v>0.68401630000000002</v>
      </c>
      <c r="EI102">
        <v>13.58066</v>
      </c>
      <c r="EJ102" s="1">
        <v>1.396792E-2</v>
      </c>
      <c r="EK102" s="1">
        <v>4.3528310000000001</v>
      </c>
      <c r="EL102">
        <v>0.67831790000000003</v>
      </c>
      <c r="EM102">
        <v>14.41272</v>
      </c>
      <c r="EN102" s="1">
        <v>1.2473690000000001E-2</v>
      </c>
      <c r="EO102" s="1">
        <v>3.912061</v>
      </c>
      <c r="EP102">
        <v>0.67247270000000003</v>
      </c>
      <c r="EQ102">
        <v>14.81122</v>
      </c>
      <c r="ER102" s="1">
        <v>1.1111670000000001E-2</v>
      </c>
      <c r="ES102" s="1">
        <v>3.5080650000000002</v>
      </c>
      <c r="ET102">
        <v>0.66637519999999995</v>
      </c>
      <c r="EU102">
        <v>15.329969999999999</v>
      </c>
      <c r="EV102" s="1">
        <v>9.8553670000000003E-3</v>
      </c>
      <c r="EW102" s="1">
        <v>3.133013</v>
      </c>
      <c r="EX102">
        <v>0.66038799999999998</v>
      </c>
      <c r="EY102">
        <v>15.31507</v>
      </c>
      <c r="EZ102" s="1">
        <v>8.7209579999999991E-3</v>
      </c>
      <c r="FA102" s="1">
        <v>2.7906589999999998</v>
      </c>
      <c r="FB102">
        <v>0.65479339999999997</v>
      </c>
      <c r="FC102">
        <v>14.60557</v>
      </c>
      <c r="FD102" s="1">
        <v>7.7107060000000003E-3</v>
      </c>
      <c r="FE102" s="1">
        <v>2.4812729999999998</v>
      </c>
      <c r="FF102">
        <v>0.64954900000000004</v>
      </c>
      <c r="FG102">
        <v>14.240830000000001</v>
      </c>
      <c r="FH102" s="1">
        <v>6.8140199999999996E-3</v>
      </c>
      <c r="FI102" s="1">
        <v>2.2036880000000001</v>
      </c>
      <c r="FJ102">
        <v>0.64449239999999997</v>
      </c>
      <c r="FK102">
        <v>14.52397</v>
      </c>
      <c r="FL102" s="1">
        <v>6.0132400000000004E-3</v>
      </c>
      <c r="FM102" s="1">
        <v>1.9537519999999999</v>
      </c>
      <c r="FN102">
        <v>0.63934590000000002</v>
      </c>
      <c r="FO102">
        <v>15.718260000000001</v>
      </c>
      <c r="FP102" s="1">
        <v>5.29767E-3</v>
      </c>
      <c r="FQ102" s="1">
        <v>1.7294689999999999</v>
      </c>
      <c r="FR102">
        <v>0.63424740000000002</v>
      </c>
      <c r="FS102">
        <v>16.90183</v>
      </c>
      <c r="FT102" s="1">
        <v>4.6703700000000001E-3</v>
      </c>
      <c r="FU102" s="1">
        <v>1.5315270000000001</v>
      </c>
      <c r="FV102">
        <v>0.62899570000000005</v>
      </c>
      <c r="FW102">
        <v>17.38203</v>
      </c>
      <c r="FX102" s="1">
        <v>4.1202870000000003E-3</v>
      </c>
      <c r="FY102" s="1">
        <v>1.357326</v>
      </c>
      <c r="FZ102">
        <v>0.62402170000000001</v>
      </c>
      <c r="GA102">
        <v>17.607060000000001</v>
      </c>
      <c r="GB102" s="1">
        <v>3.6324389999999999E-3</v>
      </c>
      <c r="GC102" s="1">
        <v>1.201746</v>
      </c>
      <c r="GD102">
        <v>0.62029460000000003</v>
      </c>
      <c r="GE102">
        <v>17.204799999999999</v>
      </c>
      <c r="GF102" s="1">
        <v>3.196075E-3</v>
      </c>
      <c r="GG102" s="1">
        <v>1.059941</v>
      </c>
      <c r="GH102">
        <v>0.61733939999999998</v>
      </c>
      <c r="GI102">
        <v>16.352150000000002</v>
      </c>
      <c r="GJ102" s="1">
        <v>2.8034599999999998E-3</v>
      </c>
      <c r="GK102" s="1">
        <v>0.93081639999999999</v>
      </c>
      <c r="GL102">
        <v>0.6150466</v>
      </c>
      <c r="GM102">
        <v>15.71149</v>
      </c>
      <c r="GN102" s="1">
        <v>2.4463620000000001E-3</v>
      </c>
      <c r="GO102" s="1">
        <v>0.81254519999999997</v>
      </c>
      <c r="GP102">
        <v>0.6133248</v>
      </c>
      <c r="GQ102">
        <v>15.462619999999999</v>
      </c>
      <c r="GR102" s="1">
        <v>2.1017079999999999E-3</v>
      </c>
      <c r="GS102" s="1">
        <v>0.69815660000000002</v>
      </c>
      <c r="GT102">
        <v>0.61227259999999994</v>
      </c>
      <c r="GU102">
        <v>15.609780000000001</v>
      </c>
      <c r="GV102" s="1">
        <v>1.7354790000000001E-3</v>
      </c>
      <c r="GW102" s="1">
        <v>0.57703070000000001</v>
      </c>
      <c r="GX102">
        <v>0.6114657</v>
      </c>
      <c r="GY102">
        <v>16.448899999999998</v>
      </c>
      <c r="GZ102" s="1">
        <v>1.351248E-3</v>
      </c>
      <c r="HA102" s="1">
        <v>0.44975670000000001</v>
      </c>
      <c r="HB102">
        <v>0.61080069999999997</v>
      </c>
      <c r="HC102">
        <v>16.940270000000002</v>
      </c>
      <c r="HD102" s="1">
        <v>1.001692E-3</v>
      </c>
      <c r="HE102" s="1">
        <v>0.3332523</v>
      </c>
      <c r="HF102">
        <v>0.6102803</v>
      </c>
      <c r="HG102">
        <v>16.84826</v>
      </c>
      <c r="HH102" s="1">
        <v>7.3332080000000003E-4</v>
      </c>
      <c r="HI102" s="1">
        <v>0.2433053</v>
      </c>
      <c r="HJ102">
        <v>0.60983929999999997</v>
      </c>
      <c r="HK102">
        <v>16.086819999999999</v>
      </c>
      <c r="HL102" s="1">
        <v>5.5324889999999998E-4</v>
      </c>
      <c r="HM102" s="1">
        <v>0.18265529999999999</v>
      </c>
      <c r="HN102">
        <v>0.60956350000000004</v>
      </c>
      <c r="HO102">
        <v>15.230259999999999</v>
      </c>
      <c r="HP102" s="1">
        <v>4.4102110000000003E-4</v>
      </c>
      <c r="HQ102" s="1">
        <v>0.14475350000000001</v>
      </c>
      <c r="HR102">
        <v>0.60939529999999997</v>
      </c>
      <c r="HS102">
        <v>14.52895</v>
      </c>
      <c r="HT102" s="1">
        <v>3.7153890000000001E-4</v>
      </c>
      <c r="HU102" s="1">
        <v>0.1212744</v>
      </c>
      <c r="HV102">
        <v>0.60929719999999998</v>
      </c>
      <c r="HW102">
        <v>13.871919999999999</v>
      </c>
      <c r="HX102" s="1">
        <v>3.2472460000000002E-4</v>
      </c>
      <c r="HY102" s="1">
        <v>0.10550519999999999</v>
      </c>
      <c r="HZ102">
        <v>0.60924540000000005</v>
      </c>
      <c r="IA102">
        <v>13.56892</v>
      </c>
      <c r="IB102" s="1">
        <v>2.8650190000000002E-4</v>
      </c>
      <c r="IC102" s="1">
        <v>9.2767310000000006E-2</v>
      </c>
      <c r="ID102">
        <v>0.60922969999999999</v>
      </c>
      <c r="IE102">
        <v>13.97442</v>
      </c>
      <c r="IF102" s="1">
        <v>2.5084640000000002E-4</v>
      </c>
      <c r="IG102" s="1">
        <v>8.0957470000000004E-2</v>
      </c>
      <c r="IH102">
        <v>0.60922960000000004</v>
      </c>
      <c r="II102">
        <v>14.467420000000001</v>
      </c>
      <c r="IJ102" s="1">
        <v>2.188743E-4</v>
      </c>
      <c r="IK102" s="1">
        <v>7.0366899999999996E-2</v>
      </c>
      <c r="IL102">
        <v>0.60925790000000002</v>
      </c>
      <c r="IM102">
        <v>14.808</v>
      </c>
      <c r="IN102">
        <v>1.9318579999999999E-4</v>
      </c>
      <c r="IO102" s="1">
        <v>6.1848130000000001E-2</v>
      </c>
      <c r="IP102">
        <v>0.60933470000000001</v>
      </c>
      <c r="IQ102">
        <v>14.301970000000001</v>
      </c>
      <c r="IR102">
        <v>1.74105E-4</v>
      </c>
      <c r="IS102" s="1">
        <v>5.5511249999999998E-2</v>
      </c>
      <c r="IT102">
        <v>0.60947870000000004</v>
      </c>
      <c r="IU102">
        <v>13.406779999999999</v>
      </c>
      <c r="IV102">
        <v>1.6013839999999999E-4</v>
      </c>
      <c r="IW102" s="1">
        <v>5.0864020000000003E-2</v>
      </c>
      <c r="IX102">
        <v>0.60964790000000002</v>
      </c>
      <c r="IY102">
        <v>12.882379999999999</v>
      </c>
      <c r="IZ102">
        <v>1.4944439999999999E-4</v>
      </c>
      <c r="JA102" s="1">
        <v>4.7310989999999997E-2</v>
      </c>
      <c r="JB102">
        <v>0.60984660000000002</v>
      </c>
      <c r="JC102">
        <v>12.74006</v>
      </c>
      <c r="JD102">
        <v>1.4030170000000001E-4</v>
      </c>
      <c r="JE102" s="1">
        <v>4.4302559999999998E-2</v>
      </c>
      <c r="JF102">
        <v>0.61003529999999995</v>
      </c>
      <c r="JG102">
        <v>13.37988</v>
      </c>
      <c r="JH102">
        <v>1.3120610000000001E-4</v>
      </c>
      <c r="JI102">
        <v>4.1355889999999999E-2</v>
      </c>
      <c r="JJ102">
        <v>0.61025499999999999</v>
      </c>
      <c r="JK102">
        <v>14.14344</v>
      </c>
      <c r="JL102">
        <v>1.21736E-4</v>
      </c>
      <c r="JM102">
        <v>3.8308050000000003E-2</v>
      </c>
      <c r="JN102">
        <v>0.61049770000000003</v>
      </c>
      <c r="JO102">
        <v>14.507400000000001</v>
      </c>
      <c r="JP102">
        <v>1.126157E-4</v>
      </c>
      <c r="JQ102">
        <v>3.537974E-2</v>
      </c>
      <c r="JR102">
        <v>0.61066500000000001</v>
      </c>
      <c r="JS102">
        <v>14.970190000000001</v>
      </c>
      <c r="JT102">
        <v>1.047039E-4</v>
      </c>
      <c r="JU102">
        <v>3.2836219999999999E-2</v>
      </c>
      <c r="JV102">
        <v>0.61080520000000005</v>
      </c>
      <c r="JW102">
        <v>15.085380000000001</v>
      </c>
      <c r="JX102">
        <v>9.8199210000000001E-5</v>
      </c>
      <c r="JY102">
        <v>3.074706E-2</v>
      </c>
      <c r="JZ102">
        <v>0.61089470000000001</v>
      </c>
      <c r="KA102">
        <v>14.37087</v>
      </c>
      <c r="KB102">
        <v>9.2845389999999996E-5</v>
      </c>
      <c r="KC102">
        <v>2.9030179999999999E-2</v>
      </c>
      <c r="KD102">
        <v>0.61096419999999996</v>
      </c>
      <c r="KE102">
        <v>13.69417</v>
      </c>
      <c r="KF102">
        <v>8.8330709999999998E-5</v>
      </c>
      <c r="KG102">
        <v>2.7592479999999999E-2</v>
      </c>
      <c r="KH102">
        <v>0.61097509999999999</v>
      </c>
      <c r="KI102">
        <v>13.5268</v>
      </c>
      <c r="KJ102">
        <v>8.4690039999999993E-5</v>
      </c>
      <c r="KK102">
        <v>2.6430059999999998E-2</v>
      </c>
      <c r="KL102">
        <v>0.6110293</v>
      </c>
      <c r="KM102">
        <v>14.44327</v>
      </c>
      <c r="KN102">
        <v>8.2227759999999996E-5</v>
      </c>
      <c r="KO102">
        <v>2.563327E-2</v>
      </c>
      <c r="KP102">
        <v>0.61102619999999996</v>
      </c>
      <c r="KQ102">
        <v>15.665570000000001</v>
      </c>
      <c r="KR102">
        <v>8.0820849999999994E-5</v>
      </c>
      <c r="KS102">
        <v>2.517927E-2</v>
      </c>
      <c r="KT102">
        <v>0.61100299999999996</v>
      </c>
      <c r="KU102">
        <v>16.525220000000001</v>
      </c>
      <c r="KV102">
        <v>7.9762650000000004E-5</v>
      </c>
      <c r="KW102">
        <v>2.4845909999999999E-2</v>
      </c>
      <c r="KX102">
        <v>0.61093569999999997</v>
      </c>
      <c r="KY102">
        <v>16.944189999999999</v>
      </c>
      <c r="KZ102">
        <v>7.8335129999999997E-5</v>
      </c>
      <c r="LA102">
        <v>2.4409259999999999E-2</v>
      </c>
      <c r="LB102">
        <v>0.61077510000000002</v>
      </c>
      <c r="LC102">
        <v>16.54148</v>
      </c>
      <c r="LD102">
        <v>7.6296430000000006E-5</v>
      </c>
      <c r="LE102">
        <v>2.3789709999999999E-2</v>
      </c>
      <c r="LF102">
        <v>0.61051719999999998</v>
      </c>
      <c r="LG102">
        <v>15.627549999999999</v>
      </c>
      <c r="LH102">
        <v>7.3776449999999997E-5</v>
      </c>
      <c r="LI102">
        <v>2.3019520000000002E-2</v>
      </c>
      <c r="LJ102">
        <v>0.61018910000000004</v>
      </c>
      <c r="LK102">
        <v>15.010479999999999</v>
      </c>
      <c r="LL102">
        <v>7.1068239999999994E-5</v>
      </c>
      <c r="LM102">
        <v>2.2188969999999999E-2</v>
      </c>
      <c r="LN102">
        <v>0.60979799999999995</v>
      </c>
      <c r="LO102">
        <v>14.902659999999999</v>
      </c>
      <c r="LP102">
        <v>6.8742919999999997E-5</v>
      </c>
      <c r="LQ102">
        <v>2.1469479999999999E-2</v>
      </c>
      <c r="LR102">
        <v>0.60938139999999996</v>
      </c>
      <c r="LS102">
        <v>15.86561</v>
      </c>
      <c r="LT102">
        <v>6.756721E-5</v>
      </c>
      <c r="LU102">
        <v>2.1099529999999998E-2</v>
      </c>
      <c r="LV102">
        <v>0.60894590000000004</v>
      </c>
      <c r="LW102">
        <v>17.049700000000001</v>
      </c>
      <c r="LX102">
        <v>6.7604840000000003E-5</v>
      </c>
      <c r="LY102">
        <v>2.111507E-2</v>
      </c>
      <c r="LZ102">
        <v>0.60853290000000004</v>
      </c>
      <c r="MA102">
        <v>17.85839</v>
      </c>
      <c r="MB102">
        <v>6.7956270000000003E-5</v>
      </c>
      <c r="MC102">
        <v>2.1244820000000001E-2</v>
      </c>
      <c r="MD102">
        <v>0.60815129999999995</v>
      </c>
      <c r="ME102">
        <v>18.162389999999998</v>
      </c>
      <c r="MF102">
        <v>6.7713100000000001E-5</v>
      </c>
      <c r="MG102">
        <v>2.1196309999999999E-2</v>
      </c>
      <c r="MH102">
        <v>0.60787329999999995</v>
      </c>
      <c r="MI102">
        <v>17.661919999999999</v>
      </c>
      <c r="MJ102">
        <v>6.6594720000000003E-5</v>
      </c>
      <c r="MK102">
        <v>2.087133E-2</v>
      </c>
      <c r="ML102">
        <v>0.60764470000000004</v>
      </c>
      <c r="MM102">
        <v>16.542369999999998</v>
      </c>
      <c r="MN102">
        <v>6.4779519999999993E-5</v>
      </c>
      <c r="MO102">
        <v>2.032086E-2</v>
      </c>
      <c r="MP102">
        <v>0.6075178</v>
      </c>
      <c r="MQ102">
        <v>15.64709</v>
      </c>
      <c r="MR102">
        <v>6.2532600000000005E-5</v>
      </c>
      <c r="MS102">
        <v>1.96286E-2</v>
      </c>
      <c r="MT102">
        <v>0.60744480000000001</v>
      </c>
      <c r="MU102">
        <v>15.30939</v>
      </c>
      <c r="MV102">
        <v>5.9853740000000002E-5</v>
      </c>
      <c r="MW102">
        <v>1.8800279999999999E-2</v>
      </c>
      <c r="MX102">
        <v>0.60738840000000005</v>
      </c>
      <c r="MY102">
        <v>15.91873</v>
      </c>
      <c r="MZ102">
        <v>5.6395270000000003E-5</v>
      </c>
      <c r="NA102">
        <v>1.7732890000000001E-2</v>
      </c>
      <c r="NB102">
        <v>0.60738099999999995</v>
      </c>
      <c r="NC102">
        <v>16.134740000000001</v>
      </c>
      <c r="ND102">
        <v>5.2172200000000002E-5</v>
      </c>
      <c r="NE102">
        <v>1.6416460000000001E-2</v>
      </c>
      <c r="NF102">
        <v>0.60740110000000003</v>
      </c>
      <c r="NG102">
        <v>16.643619999999999</v>
      </c>
      <c r="NH102">
        <v>4.7825540000000001E-5</v>
      </c>
      <c r="NI102">
        <v>1.504921E-2</v>
      </c>
      <c r="NJ102">
        <v>0.60752620000000002</v>
      </c>
      <c r="NK102">
        <v>17.064360000000001</v>
      </c>
      <c r="NL102">
        <v>4.4068259999999997E-5</v>
      </c>
      <c r="NM102">
        <v>1.385626E-2</v>
      </c>
      <c r="NN102">
        <v>0.60776169999999996</v>
      </c>
      <c r="NO102">
        <v>16.592949999999998</v>
      </c>
      <c r="NP102">
        <v>4.1153199999999998E-5</v>
      </c>
      <c r="NQ102">
        <v>1.292394E-2</v>
      </c>
      <c r="NR102">
        <v>0.60814400000000002</v>
      </c>
      <c r="NS102">
        <v>15.45463</v>
      </c>
      <c r="NT102">
        <v>3.895032E-5</v>
      </c>
      <c r="NU102">
        <v>1.221509E-2</v>
      </c>
      <c r="NV102">
        <v>0.60863719999999999</v>
      </c>
      <c r="NW102">
        <v>14.449070000000001</v>
      </c>
      <c r="NX102">
        <v>3.7174890000000001E-5</v>
      </c>
      <c r="NY102">
        <v>1.164376E-2</v>
      </c>
      <c r="NZ102">
        <v>0.60922149999999997</v>
      </c>
      <c r="OA102">
        <v>14.093400000000001</v>
      </c>
      <c r="OB102">
        <v>3.5340899999999999E-5</v>
      </c>
      <c r="OC102">
        <v>1.1062199999999999E-2</v>
      </c>
      <c r="OD102">
        <v>0.60985659999999997</v>
      </c>
      <c r="OE102">
        <v>15.08197</v>
      </c>
      <c r="OF102">
        <v>3.2755059999999998E-5</v>
      </c>
      <c r="OG102">
        <v>1.0255810000000001E-2</v>
      </c>
      <c r="OH102">
        <v>0.61051049999999996</v>
      </c>
      <c r="OI102">
        <v>16.445329999999998</v>
      </c>
      <c r="OJ102">
        <v>2.9261329999999999E-5</v>
      </c>
      <c r="OK102">
        <v>9.1638480000000005E-3</v>
      </c>
    </row>
    <row r="103" spans="1:401" x14ac:dyDescent="0.35">
      <c r="A103">
        <v>106</v>
      </c>
      <c r="B103" t="s">
        <v>4</v>
      </c>
      <c r="C103" t="s">
        <v>24</v>
      </c>
      <c r="D103" t="s">
        <v>108</v>
      </c>
      <c r="E103">
        <v>876.75720000000001</v>
      </c>
      <c r="F103">
        <v>0.97046359999999998</v>
      </c>
      <c r="G103">
        <v>14.38475</v>
      </c>
      <c r="H103">
        <v>0</v>
      </c>
      <c r="I103">
        <v>0</v>
      </c>
      <c r="J103">
        <v>0.96923040000000005</v>
      </c>
      <c r="K103">
        <v>15.08835</v>
      </c>
      <c r="L103" s="1">
        <v>4.3898000000000002E-30</v>
      </c>
      <c r="M103" s="1">
        <v>1.267495E-27</v>
      </c>
      <c r="N103">
        <v>0.96801519999999996</v>
      </c>
      <c r="O103">
        <v>15.51305</v>
      </c>
      <c r="P103" s="1">
        <v>3.1178390000000002E-17</v>
      </c>
      <c r="Q103" s="1">
        <v>8.9920110000000006E-15</v>
      </c>
      <c r="R103">
        <v>0.96681010000000001</v>
      </c>
      <c r="S103">
        <v>15.48307</v>
      </c>
      <c r="T103" s="1">
        <v>1.1157789999999999E-5</v>
      </c>
      <c r="U103" s="1">
        <v>2.1527819999999998E-3</v>
      </c>
      <c r="V103">
        <v>0.96560120000000005</v>
      </c>
      <c r="W103">
        <v>15.490399999999999</v>
      </c>
      <c r="X103" s="1">
        <v>0.40301779999999998</v>
      </c>
      <c r="Y103">
        <v>93.76276</v>
      </c>
      <c r="Z103">
        <v>0.9644334</v>
      </c>
      <c r="AA103">
        <v>15.3498</v>
      </c>
      <c r="AB103">
        <v>25.119389999999999</v>
      </c>
      <c r="AC103">
        <v>6502.9139999999998</v>
      </c>
      <c r="AD103">
        <v>0.96327379999999996</v>
      </c>
      <c r="AE103">
        <v>15.048780000000001</v>
      </c>
      <c r="AF103">
        <v>116.1572</v>
      </c>
      <c r="AG103">
        <v>32382.43</v>
      </c>
      <c r="AH103">
        <v>0.96210439999999997</v>
      </c>
      <c r="AI103">
        <v>14.983140000000001</v>
      </c>
      <c r="AJ103">
        <v>110.4723</v>
      </c>
      <c r="AK103">
        <v>32489.59</v>
      </c>
      <c r="AL103">
        <v>0.96088859999999998</v>
      </c>
      <c r="AM103">
        <v>15.164110000000001</v>
      </c>
      <c r="AN103">
        <v>37.381309999999999</v>
      </c>
      <c r="AO103">
        <v>11421.06</v>
      </c>
      <c r="AP103">
        <v>0.95960999999999996</v>
      </c>
      <c r="AQ103">
        <v>15.82422</v>
      </c>
      <c r="AR103">
        <v>6.4547030000000003</v>
      </c>
      <c r="AS103">
        <v>2023.6769999999999</v>
      </c>
      <c r="AT103">
        <v>0.9580478</v>
      </c>
      <c r="AU103">
        <v>16.409099999999999</v>
      </c>
      <c r="AV103">
        <v>0.78131930000000005</v>
      </c>
      <c r="AW103">
        <v>247.28980000000001</v>
      </c>
      <c r="AX103">
        <v>0.95616029999999996</v>
      </c>
      <c r="AY103">
        <v>16.483409999999999</v>
      </c>
      <c r="AZ103">
        <v>0.1238124</v>
      </c>
      <c r="BA103">
        <v>37.87332</v>
      </c>
      <c r="BB103">
        <v>0.95423259999999999</v>
      </c>
      <c r="BC103">
        <v>16.370280000000001</v>
      </c>
      <c r="BD103">
        <v>5.9236440000000001E-2</v>
      </c>
      <c r="BE103">
        <v>17.309619999999999</v>
      </c>
      <c r="BF103">
        <v>0.95225199999999999</v>
      </c>
      <c r="BG103">
        <v>15.92934</v>
      </c>
      <c r="BH103" s="1">
        <v>4.8930670000000002E-2</v>
      </c>
      <c r="BI103">
        <v>14.182829999999999</v>
      </c>
      <c r="BJ103">
        <v>0.95026060000000001</v>
      </c>
      <c r="BK103">
        <v>15.43684</v>
      </c>
      <c r="BL103" s="1">
        <v>4.3949170000000003E-2</v>
      </c>
      <c r="BM103">
        <v>12.73349</v>
      </c>
      <c r="BN103">
        <v>0.94838040000000001</v>
      </c>
      <c r="BO103">
        <v>15.340630000000001</v>
      </c>
      <c r="BP103" s="1">
        <v>4.057322E-2</v>
      </c>
      <c r="BQ103">
        <v>11.75511</v>
      </c>
      <c r="BR103">
        <v>0.94651439999999998</v>
      </c>
      <c r="BS103">
        <v>15.527380000000001</v>
      </c>
      <c r="BT103" s="1">
        <v>3.8080719999999998E-2</v>
      </c>
      <c r="BU103" s="1">
        <v>11.03993</v>
      </c>
      <c r="BV103">
        <v>0.94460029999999995</v>
      </c>
      <c r="BW103">
        <v>16.03735</v>
      </c>
      <c r="BX103" s="1">
        <v>3.574219E-2</v>
      </c>
      <c r="BY103" s="1">
        <v>10.375529999999999</v>
      </c>
      <c r="BZ103">
        <v>0.94247890000000001</v>
      </c>
      <c r="CA103">
        <v>16.158639999999998</v>
      </c>
      <c r="CB103" s="1">
        <v>3.3309739999999997E-2</v>
      </c>
      <c r="CC103" s="1">
        <v>9.6847720000000006</v>
      </c>
      <c r="CD103">
        <v>0.93993389999999999</v>
      </c>
      <c r="CE103">
        <v>15.89963</v>
      </c>
      <c r="CF103" s="1">
        <v>3.0858779999999999E-2</v>
      </c>
      <c r="CG103" s="1">
        <v>8.9881379999999993</v>
      </c>
      <c r="CH103">
        <v>0.93669219999999997</v>
      </c>
      <c r="CI103">
        <v>15.32067</v>
      </c>
      <c r="CJ103" s="1">
        <v>2.8493350000000001E-2</v>
      </c>
      <c r="CK103" s="1">
        <v>8.3190010000000001</v>
      </c>
      <c r="CL103">
        <v>0.93276300000000001</v>
      </c>
      <c r="CM103">
        <v>14.54111</v>
      </c>
      <c r="CN103" s="1">
        <v>2.6271739999999998E-2</v>
      </c>
      <c r="CO103" s="1">
        <v>7.6912859999999998</v>
      </c>
      <c r="CP103">
        <v>0.92810550000000003</v>
      </c>
      <c r="CQ103">
        <v>14.038069999999999</v>
      </c>
      <c r="CR103" s="1">
        <v>2.4722279999999999E-2</v>
      </c>
      <c r="CS103" s="1">
        <v>7.2480359999999999</v>
      </c>
      <c r="CT103">
        <v>0.92282830000000005</v>
      </c>
      <c r="CU103">
        <v>13.842549999999999</v>
      </c>
      <c r="CV103" s="1">
        <v>2.5243709999999999E-2</v>
      </c>
      <c r="CW103" s="1">
        <v>7.3995119999999996</v>
      </c>
      <c r="CX103">
        <v>0.917157</v>
      </c>
      <c r="CY103">
        <v>13.78923</v>
      </c>
      <c r="CZ103" s="1">
        <v>2.7403360000000002E-2</v>
      </c>
      <c r="DA103" s="1">
        <v>8.0606799999999996</v>
      </c>
      <c r="DB103">
        <v>0.91117669999999995</v>
      </c>
      <c r="DC103">
        <v>14.196899999999999</v>
      </c>
      <c r="DD103" s="1">
        <v>2.880951E-2</v>
      </c>
      <c r="DE103" s="1">
        <v>8.5350319999999993</v>
      </c>
      <c r="DF103">
        <v>0.90493420000000002</v>
      </c>
      <c r="DG103">
        <v>14.33029</v>
      </c>
      <c r="DH103" s="1">
        <v>2.840173E-2</v>
      </c>
      <c r="DI103" s="1">
        <v>8.4764990000000004</v>
      </c>
      <c r="DJ103">
        <v>0.8984278</v>
      </c>
      <c r="DK103">
        <v>14.152010000000001</v>
      </c>
      <c r="DL103" s="1">
        <v>2.669974E-2</v>
      </c>
      <c r="DM103" s="1">
        <v>8.0235269999999996</v>
      </c>
      <c r="DN103">
        <v>0.89202060000000005</v>
      </c>
      <c r="DO103">
        <v>13.99222</v>
      </c>
      <c r="DP103" s="1">
        <v>2.446361E-2</v>
      </c>
      <c r="DQ103" s="1">
        <v>7.3943380000000003</v>
      </c>
      <c r="DR103">
        <v>0.88602539999999996</v>
      </c>
      <c r="DS103">
        <v>13.57141</v>
      </c>
      <c r="DT103" s="1">
        <v>2.2130259999999999E-2</v>
      </c>
      <c r="DU103" s="1">
        <v>6.7242379999999997</v>
      </c>
      <c r="DV103">
        <v>0.88016819999999996</v>
      </c>
      <c r="DW103">
        <v>12.983980000000001</v>
      </c>
      <c r="DX103" s="1">
        <v>1.9883140000000001E-2</v>
      </c>
      <c r="DY103" s="1">
        <v>6.0707700000000004</v>
      </c>
      <c r="DZ103">
        <v>0.87416419999999995</v>
      </c>
      <c r="EA103">
        <v>12.613530000000001</v>
      </c>
      <c r="EB103" s="1">
        <v>1.7774580000000002E-2</v>
      </c>
      <c r="EC103" s="1">
        <v>5.4532429999999996</v>
      </c>
      <c r="ED103">
        <v>0.86807900000000005</v>
      </c>
      <c r="EE103">
        <v>12.65727</v>
      </c>
      <c r="EF103" s="1">
        <v>1.5834500000000001E-2</v>
      </c>
      <c r="EG103" s="1">
        <v>4.8806349999999998</v>
      </c>
      <c r="EH103">
        <v>0.86169030000000002</v>
      </c>
      <c r="EI103">
        <v>13.580920000000001</v>
      </c>
      <c r="EJ103" s="1">
        <v>1.410518E-2</v>
      </c>
      <c r="EK103" s="1">
        <v>4.3678229999999996</v>
      </c>
      <c r="EL103">
        <v>0.8552611</v>
      </c>
      <c r="EM103">
        <v>14.44403</v>
      </c>
      <c r="EN103" s="1">
        <v>1.2595840000000001E-2</v>
      </c>
      <c r="EO103" s="1">
        <v>3.9183750000000002</v>
      </c>
      <c r="EP103">
        <v>0.84867879999999996</v>
      </c>
      <c r="EQ103">
        <v>14.88167</v>
      </c>
      <c r="ER103" s="1">
        <v>1.122545E-2</v>
      </c>
      <c r="ES103" s="1">
        <v>3.508899</v>
      </c>
      <c r="ET103">
        <v>0.84175759999999999</v>
      </c>
      <c r="EU103">
        <v>15.38223</v>
      </c>
      <c r="EV103" s="1">
        <v>9.9598910000000002E-3</v>
      </c>
      <c r="EW103" s="1">
        <v>3.1291549999999999</v>
      </c>
      <c r="EX103">
        <v>0.83520179999999999</v>
      </c>
      <c r="EY103">
        <v>15.36096</v>
      </c>
      <c r="EZ103" s="1">
        <v>8.8164599999999999E-3</v>
      </c>
      <c r="FA103" s="1">
        <v>2.7831790000000001</v>
      </c>
      <c r="FB103">
        <v>0.82948310000000003</v>
      </c>
      <c r="FC103">
        <v>14.646750000000001</v>
      </c>
      <c r="FD103" s="1">
        <v>7.7964189999999997E-3</v>
      </c>
      <c r="FE103" s="1">
        <v>2.4711050000000001</v>
      </c>
      <c r="FF103">
        <v>0.8244766</v>
      </c>
      <c r="FG103">
        <v>14.22856</v>
      </c>
      <c r="FH103" s="1">
        <v>6.8910860000000003E-3</v>
      </c>
      <c r="FI103" s="1">
        <v>2.190515</v>
      </c>
      <c r="FJ103">
        <v>0.81964179999999998</v>
      </c>
      <c r="FK103">
        <v>14.49629</v>
      </c>
      <c r="FL103" s="1">
        <v>6.0828059999999996E-3</v>
      </c>
      <c r="FM103" s="1">
        <v>1.9384429999999999</v>
      </c>
      <c r="FN103">
        <v>0.81471780000000005</v>
      </c>
      <c r="FO103">
        <v>15.695029999999999</v>
      </c>
      <c r="FP103" s="1">
        <v>5.359529E-3</v>
      </c>
      <c r="FQ103" s="1">
        <v>1.7122299999999999</v>
      </c>
      <c r="FR103">
        <v>0.81005590000000005</v>
      </c>
      <c r="FS103">
        <v>16.924980000000001</v>
      </c>
      <c r="FT103" s="1">
        <v>4.724809E-3</v>
      </c>
      <c r="FU103" s="1">
        <v>1.5121359999999999</v>
      </c>
      <c r="FV103">
        <v>0.80525150000000001</v>
      </c>
      <c r="FW103">
        <v>17.45552</v>
      </c>
      <c r="FX103" s="1">
        <v>4.1683470000000002E-3</v>
      </c>
      <c r="FY103" s="1">
        <v>1.3362830000000001</v>
      </c>
      <c r="FZ103">
        <v>0.80072739999999998</v>
      </c>
      <c r="GA103">
        <v>17.684609999999999</v>
      </c>
      <c r="GB103" s="1">
        <v>3.6757819999999998E-3</v>
      </c>
      <c r="GC103" s="1">
        <v>1.1798759999999999</v>
      </c>
      <c r="GD103">
        <v>0.79799489999999995</v>
      </c>
      <c r="GE103">
        <v>17.270700000000001</v>
      </c>
      <c r="GF103" s="1">
        <v>3.2356070000000002E-3</v>
      </c>
      <c r="GG103" s="1">
        <v>1.0382629999999999</v>
      </c>
      <c r="GH103">
        <v>0.79611410000000005</v>
      </c>
      <c r="GI103">
        <v>16.41742</v>
      </c>
      <c r="GJ103" s="1">
        <v>2.8394330000000001E-3</v>
      </c>
      <c r="GK103" s="1">
        <v>0.90971519999999995</v>
      </c>
      <c r="GL103">
        <v>0.79476480000000005</v>
      </c>
      <c r="GM103">
        <v>15.74253</v>
      </c>
      <c r="GN103" s="1">
        <v>2.4796620000000001E-3</v>
      </c>
      <c r="GO103" s="1">
        <v>0.79274089999999997</v>
      </c>
      <c r="GP103">
        <v>0.79382470000000005</v>
      </c>
      <c r="GQ103">
        <v>15.4757</v>
      </c>
      <c r="GR103" s="1">
        <v>2.1353539999999999E-3</v>
      </c>
      <c r="GS103" s="1">
        <v>0.68127550000000003</v>
      </c>
      <c r="GT103">
        <v>0.79251159999999998</v>
      </c>
      <c r="GU103">
        <v>15.617699999999999</v>
      </c>
      <c r="GV103" s="1">
        <v>1.7719140000000001E-3</v>
      </c>
      <c r="GW103" s="1">
        <v>0.5649227</v>
      </c>
      <c r="GX103">
        <v>0.79155929999999997</v>
      </c>
      <c r="GY103">
        <v>16.460239999999999</v>
      </c>
      <c r="GZ103" s="1">
        <v>1.387714E-3</v>
      </c>
      <c r="HA103" s="1">
        <v>0.44234469999999998</v>
      </c>
      <c r="HB103">
        <v>0.7908077</v>
      </c>
      <c r="HC103">
        <v>16.981369999999998</v>
      </c>
      <c r="HD103" s="1">
        <v>1.032533E-3</v>
      </c>
      <c r="HE103" s="1">
        <v>0.32867580000000002</v>
      </c>
      <c r="HF103">
        <v>0.7901281</v>
      </c>
      <c r="HG103">
        <v>16.911650000000002</v>
      </c>
      <c r="HH103" s="1">
        <v>7.5548010000000003E-4</v>
      </c>
      <c r="HI103" s="1">
        <v>0.23969080000000001</v>
      </c>
      <c r="HJ103">
        <v>0.78963289999999997</v>
      </c>
      <c r="HK103">
        <v>16.161090000000002</v>
      </c>
      <c r="HL103" s="1">
        <v>5.6752910000000003E-4</v>
      </c>
      <c r="HM103" s="1">
        <v>0.17908650000000001</v>
      </c>
      <c r="HN103">
        <v>0.78930719999999999</v>
      </c>
      <c r="HO103">
        <v>15.29081</v>
      </c>
      <c r="HP103" s="1">
        <v>4.4983879999999999E-4</v>
      </c>
      <c r="HQ103" s="1">
        <v>0.1410653</v>
      </c>
      <c r="HR103">
        <v>0.78908900000000004</v>
      </c>
      <c r="HS103">
        <v>14.570930000000001</v>
      </c>
      <c r="HT103" s="1">
        <v>3.7713519999999997E-4</v>
      </c>
      <c r="HU103" s="1">
        <v>0.1175693</v>
      </c>
      <c r="HV103">
        <v>0.78898539999999995</v>
      </c>
      <c r="HW103">
        <v>13.90558</v>
      </c>
      <c r="HX103" s="1">
        <v>3.2879380000000002E-4</v>
      </c>
      <c r="HY103" s="1">
        <v>0.10199320000000001</v>
      </c>
      <c r="HZ103">
        <v>0.78891929999999999</v>
      </c>
      <c r="IA103">
        <v>13.597239999999999</v>
      </c>
      <c r="IB103" s="1">
        <v>2.90117E-4</v>
      </c>
      <c r="IC103" s="1">
        <v>8.9662060000000002E-2</v>
      </c>
      <c r="ID103">
        <v>0.78891009999999995</v>
      </c>
      <c r="IE103">
        <v>13.996040000000001</v>
      </c>
      <c r="IF103" s="1">
        <v>2.5423870000000002E-4</v>
      </c>
      <c r="IG103" s="1">
        <v>7.8308340000000004E-2</v>
      </c>
      <c r="IH103">
        <v>0.78891880000000003</v>
      </c>
      <c r="II103">
        <v>14.49865</v>
      </c>
      <c r="IJ103" s="1">
        <v>2.2177589999999999E-4</v>
      </c>
      <c r="IK103" s="1">
        <v>6.8046120000000002E-2</v>
      </c>
      <c r="IL103">
        <v>0.78898710000000005</v>
      </c>
      <c r="IM103">
        <v>14.86368</v>
      </c>
      <c r="IN103">
        <v>1.9542370000000001E-4</v>
      </c>
      <c r="IO103" s="1">
        <v>5.9710609999999997E-2</v>
      </c>
      <c r="IP103">
        <v>0.78906509999999996</v>
      </c>
      <c r="IQ103">
        <v>14.36294</v>
      </c>
      <c r="IR103">
        <v>1.757439E-4</v>
      </c>
      <c r="IS103" s="1">
        <v>5.3478320000000003E-2</v>
      </c>
      <c r="IT103">
        <v>0.78923149999999997</v>
      </c>
      <c r="IU103">
        <v>13.463419999999999</v>
      </c>
      <c r="IV103">
        <v>1.6135840000000001E-4</v>
      </c>
      <c r="IW103" s="1">
        <v>4.8915800000000002E-2</v>
      </c>
      <c r="IX103">
        <v>0.78946130000000003</v>
      </c>
      <c r="IY103">
        <v>12.89636</v>
      </c>
      <c r="IZ103">
        <v>1.504144E-4</v>
      </c>
      <c r="JA103" s="1">
        <v>4.5448839999999997E-2</v>
      </c>
      <c r="JB103">
        <v>0.78968020000000005</v>
      </c>
      <c r="JC103">
        <v>12.74151</v>
      </c>
      <c r="JD103">
        <v>1.4118290000000001E-4</v>
      </c>
      <c r="JE103" s="1">
        <v>4.2551989999999998E-2</v>
      </c>
      <c r="JF103">
        <v>0.7899718</v>
      </c>
      <c r="JG103">
        <v>13.394539999999999</v>
      </c>
      <c r="JH103">
        <v>1.321138E-4</v>
      </c>
      <c r="JI103" s="1">
        <v>3.9748730000000003E-2</v>
      </c>
      <c r="JJ103">
        <v>0.79025199999999995</v>
      </c>
      <c r="JK103">
        <v>14.16296</v>
      </c>
      <c r="JL103">
        <v>1.226585E-4</v>
      </c>
      <c r="JM103">
        <v>3.6848079999999998E-2</v>
      </c>
      <c r="JN103">
        <v>0.7905278</v>
      </c>
      <c r="JO103">
        <v>14.558439999999999</v>
      </c>
      <c r="JP103">
        <v>1.134602E-4</v>
      </c>
      <c r="JQ103">
        <v>3.4034799999999997E-2</v>
      </c>
      <c r="JR103">
        <v>0.7907438</v>
      </c>
      <c r="JS103">
        <v>15.013909999999999</v>
      </c>
      <c r="JT103">
        <v>1.0541150000000001E-4</v>
      </c>
      <c r="JU103">
        <v>3.1569119999999999E-2</v>
      </c>
      <c r="JV103">
        <v>0.79093060000000004</v>
      </c>
      <c r="JW103">
        <v>15.115399999999999</v>
      </c>
      <c r="JX103">
        <v>9.8777279999999999E-5</v>
      </c>
      <c r="JY103">
        <v>2.953805E-2</v>
      </c>
      <c r="JZ103">
        <v>0.79107360000000004</v>
      </c>
      <c r="KA103">
        <v>14.416410000000001</v>
      </c>
      <c r="KB103">
        <v>9.3326180000000006E-5</v>
      </c>
      <c r="KC103">
        <v>2.7871710000000001E-2</v>
      </c>
      <c r="KD103">
        <v>0.79113270000000002</v>
      </c>
      <c r="KE103">
        <v>13.70956</v>
      </c>
      <c r="KF103">
        <v>8.8733219999999994E-5</v>
      </c>
      <c r="KG103">
        <v>2.6477230000000001E-2</v>
      </c>
      <c r="KH103">
        <v>0.79118880000000003</v>
      </c>
      <c r="KI103">
        <v>13.524179999999999</v>
      </c>
      <c r="KJ103">
        <v>8.4998079999999994E-5</v>
      </c>
      <c r="KK103">
        <v>2.5340419999999999E-2</v>
      </c>
      <c r="KL103">
        <v>0.79120100000000004</v>
      </c>
      <c r="KM103">
        <v>14.445180000000001</v>
      </c>
      <c r="KN103">
        <v>8.2416400000000006E-5</v>
      </c>
      <c r="KO103">
        <v>2.4546129999999999E-2</v>
      </c>
      <c r="KP103">
        <v>0.7912015</v>
      </c>
      <c r="KQ103">
        <v>15.68848</v>
      </c>
      <c r="KR103">
        <v>8.0928999999999997E-5</v>
      </c>
      <c r="KS103">
        <v>2.4088390000000001E-2</v>
      </c>
      <c r="KT103">
        <v>0.79115480000000005</v>
      </c>
      <c r="KU103">
        <v>16.59731</v>
      </c>
      <c r="KV103">
        <v>7.987049E-5</v>
      </c>
      <c r="KW103">
        <v>2.3769160000000001E-2</v>
      </c>
      <c r="KX103">
        <v>0.79108299999999998</v>
      </c>
      <c r="KY103">
        <v>17.025559999999999</v>
      </c>
      <c r="KZ103">
        <v>7.8493779999999996E-5</v>
      </c>
      <c r="LA103">
        <v>2.3366959999999999E-2</v>
      </c>
      <c r="LB103">
        <v>0.79086639999999997</v>
      </c>
      <c r="LC103">
        <v>16.604849999999999</v>
      </c>
      <c r="LD103">
        <v>7.6511080000000005E-5</v>
      </c>
      <c r="LE103">
        <v>2.2790959999999999E-2</v>
      </c>
      <c r="LF103">
        <v>0.79056579999999999</v>
      </c>
      <c r="LG103">
        <v>15.677659999999999</v>
      </c>
      <c r="LH103">
        <v>7.4026549999999997E-5</v>
      </c>
      <c r="LI103">
        <v>2.2063840000000001E-2</v>
      </c>
      <c r="LJ103">
        <v>0.79013250000000002</v>
      </c>
      <c r="LK103">
        <v>15.018330000000001</v>
      </c>
      <c r="LL103">
        <v>7.1318290000000004E-5</v>
      </c>
      <c r="LM103">
        <v>2.1268760000000001E-2</v>
      </c>
      <c r="LN103">
        <v>0.78965090000000004</v>
      </c>
      <c r="LO103">
        <v>14.90521</v>
      </c>
      <c r="LP103">
        <v>6.8924809999999995E-5</v>
      </c>
      <c r="LQ103">
        <v>2.0558880000000002E-2</v>
      </c>
      <c r="LR103">
        <v>0.78913540000000004</v>
      </c>
      <c r="LS103">
        <v>15.87379</v>
      </c>
      <c r="LT103">
        <v>6.7619659999999996E-5</v>
      </c>
      <c r="LU103">
        <v>2.016391E-2</v>
      </c>
      <c r="LV103">
        <v>0.78858519999999999</v>
      </c>
      <c r="LW103">
        <v>17.079840000000001</v>
      </c>
      <c r="LX103">
        <v>6.7566949999999995E-5</v>
      </c>
      <c r="LY103">
        <v>2.014666E-2</v>
      </c>
      <c r="LZ103">
        <v>0.78805610000000004</v>
      </c>
      <c r="MA103">
        <v>17.92897</v>
      </c>
      <c r="MB103">
        <v>6.7931959999999997E-5</v>
      </c>
      <c r="MC103">
        <v>2.026845E-2</v>
      </c>
      <c r="MD103">
        <v>0.78755560000000002</v>
      </c>
      <c r="ME103">
        <v>18.245950000000001</v>
      </c>
      <c r="MF103">
        <v>6.7766380000000001E-5</v>
      </c>
      <c r="MG103">
        <v>2.0239589999999998E-2</v>
      </c>
      <c r="MH103">
        <v>0.78722009999999998</v>
      </c>
      <c r="MI103">
        <v>17.732340000000001</v>
      </c>
      <c r="MJ103">
        <v>6.6731389999999995E-5</v>
      </c>
      <c r="MK103">
        <v>1.9950289999999999E-2</v>
      </c>
      <c r="ML103">
        <v>0.78690309999999997</v>
      </c>
      <c r="MM103">
        <v>16.60811</v>
      </c>
      <c r="MN103">
        <v>6.497122E-5</v>
      </c>
      <c r="MO103">
        <v>1.9437639999999999E-2</v>
      </c>
      <c r="MP103">
        <v>0.7867516</v>
      </c>
      <c r="MQ103">
        <v>15.67582</v>
      </c>
      <c r="MR103">
        <v>6.2760469999999994E-5</v>
      </c>
      <c r="MS103">
        <v>1.878546E-2</v>
      </c>
      <c r="MT103">
        <v>0.78665560000000001</v>
      </c>
      <c r="MU103">
        <v>15.324170000000001</v>
      </c>
      <c r="MV103">
        <v>6.0134019999999999E-5</v>
      </c>
      <c r="MW103">
        <v>1.8008409999999999E-2</v>
      </c>
      <c r="MX103">
        <v>0.78659800000000002</v>
      </c>
      <c r="MY103">
        <v>15.924239999999999</v>
      </c>
      <c r="MZ103">
        <v>5.675963E-5</v>
      </c>
      <c r="NA103">
        <v>1.7013480000000001E-2</v>
      </c>
      <c r="NB103">
        <v>0.78654769999999996</v>
      </c>
      <c r="NC103">
        <v>16.157699999999998</v>
      </c>
      <c r="ND103">
        <v>5.2593129999999998E-5</v>
      </c>
      <c r="NE103">
        <v>1.577489E-2</v>
      </c>
      <c r="NF103">
        <v>0.78659040000000002</v>
      </c>
      <c r="NG103">
        <v>16.698989999999998</v>
      </c>
      <c r="NH103">
        <v>4.8225959999999999E-5</v>
      </c>
      <c r="NI103">
        <v>1.446571E-2</v>
      </c>
      <c r="NJ103">
        <v>0.78675349999999999</v>
      </c>
      <c r="NK103">
        <v>17.116540000000001</v>
      </c>
      <c r="NL103">
        <v>4.4395489999999998E-5</v>
      </c>
      <c r="NM103">
        <v>1.330716E-2</v>
      </c>
      <c r="NN103">
        <v>0.78706069999999995</v>
      </c>
      <c r="NO103">
        <v>16.675249999999998</v>
      </c>
      <c r="NP103">
        <v>4.1402249999999998E-5</v>
      </c>
      <c r="NQ103">
        <v>1.239555E-2</v>
      </c>
      <c r="NR103">
        <v>0.78754880000000005</v>
      </c>
      <c r="NS103">
        <v>15.54182</v>
      </c>
      <c r="NT103">
        <v>3.9142569999999998E-5</v>
      </c>
      <c r="NU103">
        <v>1.170391E-2</v>
      </c>
      <c r="NV103">
        <v>0.78816629999999999</v>
      </c>
      <c r="NW103">
        <v>14.500220000000001</v>
      </c>
      <c r="NX103">
        <v>3.734002E-5</v>
      </c>
      <c r="NY103">
        <v>1.11526E-2</v>
      </c>
      <c r="NZ103">
        <v>0.788914</v>
      </c>
      <c r="OA103">
        <v>14.12513</v>
      </c>
      <c r="OB103">
        <v>3.5538560000000003E-5</v>
      </c>
      <c r="OC103">
        <v>1.060928E-2</v>
      </c>
      <c r="OD103">
        <v>0.78973389999999999</v>
      </c>
      <c r="OE103">
        <v>15.10122</v>
      </c>
      <c r="OF103">
        <v>3.304452E-5</v>
      </c>
      <c r="OG103">
        <v>9.8694779999999992E-3</v>
      </c>
      <c r="OH103">
        <v>0.79055830000000005</v>
      </c>
      <c r="OI103">
        <v>16.488489999999999</v>
      </c>
      <c r="OJ103">
        <v>2.9618750000000002E-5</v>
      </c>
      <c r="OK103">
        <v>8.8511309999999999E-3</v>
      </c>
    </row>
    <row r="104" spans="1:401" x14ac:dyDescent="0.35">
      <c r="A104">
        <v>107</v>
      </c>
      <c r="B104" t="s">
        <v>4</v>
      </c>
      <c r="C104" t="s">
        <v>24</v>
      </c>
      <c r="D104" t="s">
        <v>109</v>
      </c>
      <c r="E104">
        <v>815.41010000000006</v>
      </c>
      <c r="F104">
        <v>0.94207529999999995</v>
      </c>
      <c r="G104">
        <v>14.36955</v>
      </c>
      <c r="H104">
        <v>0</v>
      </c>
      <c r="I104">
        <v>0</v>
      </c>
      <c r="J104">
        <v>0.94157639999999998</v>
      </c>
      <c r="K104">
        <v>15.095649999999999</v>
      </c>
      <c r="L104" s="1">
        <v>5.562588E-31</v>
      </c>
      <c r="M104" s="1">
        <v>1.657506E-28</v>
      </c>
      <c r="N104">
        <v>0.9410752</v>
      </c>
      <c r="O104">
        <v>15.565110000000001</v>
      </c>
      <c r="P104" s="1">
        <v>4.5881359999999996E-18</v>
      </c>
      <c r="Q104" s="1">
        <v>1.3651840000000001E-15</v>
      </c>
      <c r="R104">
        <v>0.94060189999999999</v>
      </c>
      <c r="S104">
        <v>15.55428</v>
      </c>
      <c r="T104" s="1">
        <v>2.342286E-6</v>
      </c>
      <c r="U104" s="1">
        <v>4.4358439999999999E-4</v>
      </c>
      <c r="V104">
        <v>0.94014180000000003</v>
      </c>
      <c r="W104">
        <v>15.547000000000001</v>
      </c>
      <c r="X104" s="1">
        <v>0.25405460000000002</v>
      </c>
      <c r="Y104">
        <v>58.537700000000001</v>
      </c>
      <c r="Z104">
        <v>0.93969360000000002</v>
      </c>
      <c r="AA104">
        <v>15.37814</v>
      </c>
      <c r="AB104">
        <v>20.20823</v>
      </c>
      <c r="AC104">
        <v>5259.2430000000004</v>
      </c>
      <c r="AD104">
        <v>0.93926019999999999</v>
      </c>
      <c r="AE104">
        <v>15.055199999999999</v>
      </c>
      <c r="AF104">
        <v>109.176</v>
      </c>
      <c r="AG104">
        <v>30982.91</v>
      </c>
      <c r="AH104">
        <v>0.93881979999999998</v>
      </c>
      <c r="AI104">
        <v>14.95876</v>
      </c>
      <c r="AJ104">
        <v>115.9472</v>
      </c>
      <c r="AK104">
        <v>35094.550000000003</v>
      </c>
      <c r="AL104">
        <v>0.93834969999999995</v>
      </c>
      <c r="AM104">
        <v>15.13984</v>
      </c>
      <c r="AN104">
        <v>42.47683</v>
      </c>
      <c r="AO104">
        <v>13482.31</v>
      </c>
      <c r="AP104">
        <v>0.93778490000000003</v>
      </c>
      <c r="AQ104">
        <v>15.828200000000001</v>
      </c>
      <c r="AR104">
        <v>7.7392560000000001</v>
      </c>
      <c r="AS104">
        <v>2539.8409999999999</v>
      </c>
      <c r="AT104">
        <v>0.93705139999999998</v>
      </c>
      <c r="AU104">
        <v>16.46096</v>
      </c>
      <c r="AV104">
        <v>0.95608669999999996</v>
      </c>
      <c r="AW104">
        <v>318.50130000000001</v>
      </c>
      <c r="AX104">
        <v>0.93599699999999997</v>
      </c>
      <c r="AY104">
        <v>16.564350000000001</v>
      </c>
      <c r="AZ104">
        <v>0.1412899</v>
      </c>
      <c r="BA104">
        <v>45.451839999999997</v>
      </c>
      <c r="BB104">
        <v>0.93485799999999997</v>
      </c>
      <c r="BC104">
        <v>16.45046</v>
      </c>
      <c r="BD104">
        <v>6.1158259999999999E-2</v>
      </c>
      <c r="BE104">
        <v>18.4999</v>
      </c>
      <c r="BF104">
        <v>0.93364259999999999</v>
      </c>
      <c r="BG104">
        <v>15.982390000000001</v>
      </c>
      <c r="BH104" s="1">
        <v>4.9492540000000002E-2</v>
      </c>
      <c r="BI104">
        <v>14.77285</v>
      </c>
      <c r="BJ104">
        <v>0.9323958</v>
      </c>
      <c r="BK104">
        <v>15.460240000000001</v>
      </c>
      <c r="BL104" s="1">
        <v>4.4309670000000002E-2</v>
      </c>
      <c r="BM104">
        <v>13.20815</v>
      </c>
      <c r="BN104">
        <v>0.93122680000000002</v>
      </c>
      <c r="BO104">
        <v>15.32202</v>
      </c>
      <c r="BP104" s="1">
        <v>4.0818769999999997E-2</v>
      </c>
      <c r="BQ104">
        <v>12.16023</v>
      </c>
      <c r="BR104">
        <v>0.92995819999999996</v>
      </c>
      <c r="BS104">
        <v>15.507440000000001</v>
      </c>
      <c r="BT104" s="1">
        <v>3.8281469999999998E-2</v>
      </c>
      <c r="BU104" s="1">
        <v>11.40714</v>
      </c>
      <c r="BV104">
        <v>0.92864760000000002</v>
      </c>
      <c r="BW104">
        <v>16.038599999999999</v>
      </c>
      <c r="BX104" s="1">
        <v>3.5945690000000002E-2</v>
      </c>
      <c r="BY104" s="1">
        <v>10.72289</v>
      </c>
      <c r="BZ104">
        <v>0.92718049999999996</v>
      </c>
      <c r="CA104">
        <v>16.199310000000001</v>
      </c>
      <c r="CB104" s="1">
        <v>3.3520809999999998E-2</v>
      </c>
      <c r="CC104" s="1">
        <v>10.013479999999999</v>
      </c>
      <c r="CD104">
        <v>0.92540290000000003</v>
      </c>
      <c r="CE104">
        <v>15.98255</v>
      </c>
      <c r="CF104" s="1">
        <v>3.106629E-2</v>
      </c>
      <c r="CG104" s="1">
        <v>9.2944230000000001</v>
      </c>
      <c r="CH104">
        <v>0.92304750000000002</v>
      </c>
      <c r="CI104">
        <v>15.39545</v>
      </c>
      <c r="CJ104" s="1">
        <v>2.869056E-2</v>
      </c>
      <c r="CK104" s="1">
        <v>8.6013070000000003</v>
      </c>
      <c r="CL104">
        <v>0.92018029999999995</v>
      </c>
      <c r="CM104">
        <v>14.6075</v>
      </c>
      <c r="CN104" s="1">
        <v>2.645132E-2</v>
      </c>
      <c r="CO104" s="1">
        <v>7.9484339999999998</v>
      </c>
      <c r="CP104">
        <v>0.91679339999999998</v>
      </c>
      <c r="CQ104">
        <v>14.064450000000001</v>
      </c>
      <c r="CR104" s="1">
        <v>2.4793079999999999E-2</v>
      </c>
      <c r="CS104" s="1">
        <v>7.4568979999999998</v>
      </c>
      <c r="CT104">
        <v>0.91304149999999995</v>
      </c>
      <c r="CU104">
        <v>13.848850000000001</v>
      </c>
      <c r="CV104" s="1">
        <v>2.51001E-2</v>
      </c>
      <c r="CW104" s="1">
        <v>7.5370780000000002</v>
      </c>
      <c r="CX104">
        <v>0.90903350000000005</v>
      </c>
      <c r="CY104">
        <v>13.79156</v>
      </c>
      <c r="CZ104" s="1">
        <v>2.719622E-2</v>
      </c>
      <c r="DA104" s="1">
        <v>8.1833189999999991</v>
      </c>
      <c r="DB104">
        <v>0.9048851</v>
      </c>
      <c r="DC104">
        <v>14.21917</v>
      </c>
      <c r="DD104" s="1">
        <v>2.8740709999999999E-2</v>
      </c>
      <c r="DE104" s="1">
        <v>8.7052449999999997</v>
      </c>
      <c r="DF104">
        <v>0.90064880000000003</v>
      </c>
      <c r="DG104">
        <v>14.365360000000001</v>
      </c>
      <c r="DH104" s="1">
        <v>2.8484880000000001E-2</v>
      </c>
      <c r="DI104" s="1">
        <v>8.6892469999999999</v>
      </c>
      <c r="DJ104">
        <v>0.89624110000000001</v>
      </c>
      <c r="DK104">
        <v>14.231999999999999</v>
      </c>
      <c r="DL104" s="1">
        <v>2.6873049999999999E-2</v>
      </c>
      <c r="DM104" s="1">
        <v>8.2497720000000001</v>
      </c>
      <c r="DN104">
        <v>0.89204380000000005</v>
      </c>
      <c r="DO104">
        <v>14.04904</v>
      </c>
      <c r="DP104" s="1">
        <v>2.4663310000000001E-2</v>
      </c>
      <c r="DQ104" s="1">
        <v>7.6088959999999997</v>
      </c>
      <c r="DR104">
        <v>0.88785069999999999</v>
      </c>
      <c r="DS104">
        <v>13.62823</v>
      </c>
      <c r="DT104" s="1">
        <v>2.2333100000000002E-2</v>
      </c>
      <c r="DU104" s="1">
        <v>6.9216670000000002</v>
      </c>
      <c r="DV104">
        <v>0.88383619999999996</v>
      </c>
      <c r="DW104">
        <v>13.02018</v>
      </c>
      <c r="DX104" s="1">
        <v>2.0076299999999998E-2</v>
      </c>
      <c r="DY104" s="1">
        <v>6.2476070000000004</v>
      </c>
      <c r="DZ104">
        <v>0.87978339999999999</v>
      </c>
      <c r="EA104">
        <v>12.62149</v>
      </c>
      <c r="EB104" s="1">
        <v>1.7956010000000001E-2</v>
      </c>
      <c r="EC104" s="1">
        <v>5.610061</v>
      </c>
      <c r="ED104">
        <v>0.87564949999999997</v>
      </c>
      <c r="EE104">
        <v>12.65771</v>
      </c>
      <c r="EF104" s="1">
        <v>1.600085E-2</v>
      </c>
      <c r="EG104" s="1">
        <v>5.0181560000000003</v>
      </c>
      <c r="EH104">
        <v>0.87127569999999999</v>
      </c>
      <c r="EI104">
        <v>13.58296</v>
      </c>
      <c r="EJ104" s="1">
        <v>1.425163E-2</v>
      </c>
      <c r="EK104" s="1">
        <v>4.4858909999999996</v>
      </c>
      <c r="EL104">
        <v>0.86700730000000004</v>
      </c>
      <c r="EM104">
        <v>14.475899999999999</v>
      </c>
      <c r="EN104" s="1">
        <v>1.27257E-2</v>
      </c>
      <c r="EO104" s="1">
        <v>4.0192129999999997</v>
      </c>
      <c r="EP104">
        <v>0.86257119999999998</v>
      </c>
      <c r="EQ104">
        <v>14.96386</v>
      </c>
      <c r="ER104" s="1">
        <v>1.134608E-2</v>
      </c>
      <c r="ES104" s="1">
        <v>3.5965349999999998</v>
      </c>
      <c r="ET104">
        <v>0.8578131</v>
      </c>
      <c r="EU104">
        <v>15.44636</v>
      </c>
      <c r="EV104" s="1">
        <v>1.007078E-2</v>
      </c>
      <c r="EW104" s="1">
        <v>3.20485</v>
      </c>
      <c r="EX104">
        <v>0.85301289999999996</v>
      </c>
      <c r="EY104">
        <v>15.414859999999999</v>
      </c>
      <c r="EZ104" s="1">
        <v>8.9171470000000003E-3</v>
      </c>
      <c r="FA104" s="1">
        <v>2.849583</v>
      </c>
      <c r="FB104">
        <v>0.84839699999999996</v>
      </c>
      <c r="FC104">
        <v>14.697620000000001</v>
      </c>
      <c r="FD104" s="1">
        <v>7.8873239999999994E-3</v>
      </c>
      <c r="FE104" s="1">
        <v>2.5303249999999999</v>
      </c>
      <c r="FF104">
        <v>0.84495050000000005</v>
      </c>
      <c r="FG104">
        <v>14.225</v>
      </c>
      <c r="FH104" s="1">
        <v>6.9728400000000001E-3</v>
      </c>
      <c r="FI104" s="1">
        <v>2.2423500000000001</v>
      </c>
      <c r="FJ104">
        <v>0.84177139999999995</v>
      </c>
      <c r="FK104">
        <v>14.46364</v>
      </c>
      <c r="FL104" s="1">
        <v>6.1564669999999997E-3</v>
      </c>
      <c r="FM104" s="1">
        <v>1.9835719999999999</v>
      </c>
      <c r="FN104">
        <v>0.83869700000000003</v>
      </c>
      <c r="FO104">
        <v>15.667009999999999</v>
      </c>
      <c r="FP104" s="1">
        <v>5.4253010000000004E-3</v>
      </c>
      <c r="FQ104" s="1">
        <v>1.7510049999999999</v>
      </c>
      <c r="FR104">
        <v>0.83634529999999996</v>
      </c>
      <c r="FS104">
        <v>16.939920000000001</v>
      </c>
      <c r="FT104" s="1">
        <v>4.7827850000000003E-3</v>
      </c>
      <c r="FU104" s="1">
        <v>1.5444690000000001</v>
      </c>
      <c r="FV104">
        <v>0.83402100000000001</v>
      </c>
      <c r="FW104">
        <v>17.532150000000001</v>
      </c>
      <c r="FX104" s="1">
        <v>4.2195069999999999E-3</v>
      </c>
      <c r="FY104" s="1">
        <v>1.362865</v>
      </c>
      <c r="FZ104">
        <v>0.83217410000000003</v>
      </c>
      <c r="GA104">
        <v>17.772829999999999</v>
      </c>
      <c r="GB104" s="1">
        <v>3.7217079999999998E-3</v>
      </c>
      <c r="GC104" s="1">
        <v>1.202286</v>
      </c>
      <c r="GD104">
        <v>0.83146629999999999</v>
      </c>
      <c r="GE104">
        <v>17.348759999999999</v>
      </c>
      <c r="GF104" s="1">
        <v>3.277435E-3</v>
      </c>
      <c r="GG104" s="1">
        <v>1.0585070000000001</v>
      </c>
      <c r="GH104">
        <v>0.83177230000000002</v>
      </c>
      <c r="GI104">
        <v>16.496700000000001</v>
      </c>
      <c r="GJ104" s="1">
        <v>2.877456E-3</v>
      </c>
      <c r="GK104" s="1">
        <v>0.92762909999999998</v>
      </c>
      <c r="GL104">
        <v>0.83256280000000005</v>
      </c>
      <c r="GM104">
        <v>15.78449</v>
      </c>
      <c r="GN104" s="1">
        <v>2.5145829999999999E-3</v>
      </c>
      <c r="GO104" s="1">
        <v>0.80858949999999996</v>
      </c>
      <c r="GP104">
        <v>0.83342729999999998</v>
      </c>
      <c r="GQ104">
        <v>15.492179999999999</v>
      </c>
      <c r="GR104" s="1">
        <v>2.1700199999999999E-3</v>
      </c>
      <c r="GS104" s="1">
        <v>0.69613990000000003</v>
      </c>
      <c r="GT104">
        <v>0.83444160000000001</v>
      </c>
      <c r="GU104">
        <v>15.62318</v>
      </c>
      <c r="GV104" s="1">
        <v>1.809258E-3</v>
      </c>
      <c r="GW104" s="1">
        <v>0.57967049999999998</v>
      </c>
      <c r="GX104">
        <v>0.83536359999999998</v>
      </c>
      <c r="GY104">
        <v>16.47119</v>
      </c>
      <c r="GZ104" s="1">
        <v>1.4255229999999999E-3</v>
      </c>
      <c r="HA104" s="1">
        <v>0.45657950000000003</v>
      </c>
      <c r="HB104">
        <v>0.83610519999999999</v>
      </c>
      <c r="HC104">
        <v>17.016770000000001</v>
      </c>
      <c r="HD104" s="1">
        <v>1.065032E-3</v>
      </c>
      <c r="HE104" s="1">
        <v>0.34066550000000001</v>
      </c>
      <c r="HF104">
        <v>0.8366671</v>
      </c>
      <c r="HG104">
        <v>16.984780000000001</v>
      </c>
      <c r="HH104" s="1">
        <v>7.7916040000000002E-4</v>
      </c>
      <c r="HI104" s="1">
        <v>0.2483282</v>
      </c>
      <c r="HJ104">
        <v>0.83712810000000004</v>
      </c>
      <c r="HK104">
        <v>16.24539</v>
      </c>
      <c r="HL104" s="1">
        <v>5.8292350000000001E-4</v>
      </c>
      <c r="HM104" s="1">
        <v>0.184641</v>
      </c>
      <c r="HN104">
        <v>0.83750029999999998</v>
      </c>
      <c r="HO104">
        <v>15.365019999999999</v>
      </c>
      <c r="HP104" s="1">
        <v>4.5935179999999999E-4</v>
      </c>
      <c r="HQ104" s="1">
        <v>0.1444415</v>
      </c>
      <c r="HR104">
        <v>0.83787100000000003</v>
      </c>
      <c r="HS104">
        <v>14.62214</v>
      </c>
      <c r="HT104" s="1">
        <v>3.8313520000000001E-4</v>
      </c>
      <c r="HU104" s="1">
        <v>0.11964139999999999</v>
      </c>
      <c r="HV104">
        <v>0.83813009999999999</v>
      </c>
      <c r="HW104">
        <v>13.94716</v>
      </c>
      <c r="HX104" s="1">
        <v>3.3306939999999999E-4</v>
      </c>
      <c r="HY104" s="1">
        <v>0.1034148</v>
      </c>
      <c r="HZ104">
        <v>0.83838290000000004</v>
      </c>
      <c r="IA104">
        <v>13.629289999999999</v>
      </c>
      <c r="IB104" s="1">
        <v>2.9384780000000002E-4</v>
      </c>
      <c r="IC104" s="1">
        <v>9.0869240000000004E-2</v>
      </c>
      <c r="ID104">
        <v>0.83853820000000001</v>
      </c>
      <c r="IE104">
        <v>14.01674</v>
      </c>
      <c r="IF104" s="1">
        <v>2.5774199999999999E-4</v>
      </c>
      <c r="IG104" s="1">
        <v>7.9435099999999995E-2</v>
      </c>
      <c r="IH104">
        <v>0.83865710000000004</v>
      </c>
      <c r="II104">
        <v>14.52558</v>
      </c>
      <c r="IJ104" s="1">
        <v>2.2480920000000001E-4</v>
      </c>
      <c r="IK104" s="1">
        <v>6.9020890000000001E-2</v>
      </c>
      <c r="IL104">
        <v>0.83877170000000001</v>
      </c>
      <c r="IM104">
        <v>14.92305</v>
      </c>
      <c r="IN104">
        <v>1.97784E-4</v>
      </c>
      <c r="IO104" s="1">
        <v>6.0462879999999997E-2</v>
      </c>
      <c r="IP104">
        <v>0.83890169999999997</v>
      </c>
      <c r="IQ104">
        <v>14.43271</v>
      </c>
      <c r="IR104">
        <v>1.7747760000000001E-4</v>
      </c>
      <c r="IS104" s="1">
        <v>5.4017740000000002E-2</v>
      </c>
      <c r="IT104">
        <v>0.83902869999999996</v>
      </c>
      <c r="IU104">
        <v>13.533390000000001</v>
      </c>
      <c r="IV104">
        <v>1.626434E-4</v>
      </c>
      <c r="IW104" s="1">
        <v>4.9302800000000001E-2</v>
      </c>
      <c r="IX104">
        <v>0.83918539999999997</v>
      </c>
      <c r="IY104">
        <v>12.91877</v>
      </c>
      <c r="IZ104">
        <v>1.5142479999999999E-4</v>
      </c>
      <c r="JA104" s="1">
        <v>4.5744350000000003E-2</v>
      </c>
      <c r="JB104">
        <v>0.83931370000000005</v>
      </c>
      <c r="JC104">
        <v>12.74188</v>
      </c>
      <c r="JD104">
        <v>1.420863E-4</v>
      </c>
      <c r="JE104" s="1">
        <v>4.2812530000000001E-2</v>
      </c>
      <c r="JF104">
        <v>0.83944070000000004</v>
      </c>
      <c r="JG104">
        <v>13.40727</v>
      </c>
      <c r="JH104">
        <v>1.3303840000000001E-4</v>
      </c>
      <c r="JI104" s="1">
        <v>4.0019880000000001E-2</v>
      </c>
      <c r="JJ104">
        <v>0.83953480000000003</v>
      </c>
      <c r="JK104">
        <v>14.177720000000001</v>
      </c>
      <c r="JL104">
        <v>1.2360330000000001E-4</v>
      </c>
      <c r="JM104">
        <v>3.7131980000000002E-2</v>
      </c>
      <c r="JN104">
        <v>0.83962139999999996</v>
      </c>
      <c r="JO104">
        <v>14.608650000000001</v>
      </c>
      <c r="JP104">
        <v>1.143347E-4</v>
      </c>
      <c r="JQ104">
        <v>3.4302470000000002E-2</v>
      </c>
      <c r="JR104">
        <v>0.83966450000000004</v>
      </c>
      <c r="JS104">
        <v>15.062480000000001</v>
      </c>
      <c r="JT104">
        <v>1.061501E-4</v>
      </c>
      <c r="JU104">
        <v>3.1796390000000001E-2</v>
      </c>
      <c r="JV104">
        <v>0.83967860000000005</v>
      </c>
      <c r="JW104">
        <v>15.15081</v>
      </c>
      <c r="JX104">
        <v>9.937961E-5</v>
      </c>
      <c r="JY104">
        <v>2.9723329999999999E-2</v>
      </c>
      <c r="JZ104">
        <v>0.83964229999999995</v>
      </c>
      <c r="KA104">
        <v>14.46932</v>
      </c>
      <c r="KB104">
        <v>9.3826249999999996E-5</v>
      </c>
      <c r="KC104">
        <v>2.8025040000000001E-2</v>
      </c>
      <c r="KD104">
        <v>0.83961859999999999</v>
      </c>
      <c r="KE104">
        <v>13.73517</v>
      </c>
      <c r="KF104">
        <v>8.9153679999999998E-5</v>
      </c>
      <c r="KG104">
        <v>2.6605819999999999E-2</v>
      </c>
      <c r="KH104">
        <v>0.83956370000000002</v>
      </c>
      <c r="KI104">
        <v>13.51971</v>
      </c>
      <c r="KJ104">
        <v>8.532558E-5</v>
      </c>
      <c r="KK104">
        <v>2.5440669999999999E-2</v>
      </c>
      <c r="KL104">
        <v>0.83949609999999997</v>
      </c>
      <c r="KM104">
        <v>14.442690000000001</v>
      </c>
      <c r="KN104">
        <v>8.2621180000000006E-5</v>
      </c>
      <c r="KO104">
        <v>2.460646E-2</v>
      </c>
      <c r="KP104">
        <v>0.83944439999999998</v>
      </c>
      <c r="KQ104">
        <v>15.70152</v>
      </c>
      <c r="KR104">
        <v>8.1044320000000001E-5</v>
      </c>
      <c r="KS104">
        <v>2.41187E-2</v>
      </c>
      <c r="KT104">
        <v>0.83940269999999995</v>
      </c>
      <c r="KU104">
        <v>16.668990000000001</v>
      </c>
      <c r="KV104">
        <v>7.9978220000000001E-5</v>
      </c>
      <c r="KW104">
        <v>2.3795440000000001E-2</v>
      </c>
      <c r="KX104">
        <v>0.83927660000000004</v>
      </c>
      <c r="KY104">
        <v>17.1142</v>
      </c>
      <c r="KZ104">
        <v>7.8649300000000006E-5</v>
      </c>
      <c r="LA104">
        <v>2.3408999999999999E-2</v>
      </c>
      <c r="LB104">
        <v>0.83911930000000001</v>
      </c>
      <c r="LC104">
        <v>16.681339999999999</v>
      </c>
      <c r="LD104">
        <v>7.6725429999999998E-5</v>
      </c>
      <c r="LE104">
        <v>2.2852190000000001E-2</v>
      </c>
      <c r="LF104">
        <v>0.83892619999999996</v>
      </c>
      <c r="LG104">
        <v>15.74005</v>
      </c>
      <c r="LH104">
        <v>7.4279599999999999E-5</v>
      </c>
      <c r="LI104">
        <v>2.2137850000000001E-2</v>
      </c>
      <c r="LJ104">
        <v>0.83867159999999996</v>
      </c>
      <c r="LK104">
        <v>15.03485</v>
      </c>
      <c r="LL104">
        <v>7.1576930000000005E-5</v>
      </c>
      <c r="LM104">
        <v>2.1344100000000001E-2</v>
      </c>
      <c r="LN104">
        <v>0.83843679999999998</v>
      </c>
      <c r="LO104">
        <v>14.904170000000001</v>
      </c>
      <c r="LP104">
        <v>6.9122269999999998E-5</v>
      </c>
      <c r="LQ104">
        <v>2.0614009999999999E-2</v>
      </c>
      <c r="LR104">
        <v>0.83819189999999999</v>
      </c>
      <c r="LS104">
        <v>15.87655</v>
      </c>
      <c r="LT104">
        <v>6.7687950000000003E-5</v>
      </c>
      <c r="LU104">
        <v>2.017412E-2</v>
      </c>
      <c r="LV104">
        <v>0.83798110000000003</v>
      </c>
      <c r="LW104">
        <v>17.10258</v>
      </c>
      <c r="LX104">
        <v>6.7535660000000002E-5</v>
      </c>
      <c r="LY104">
        <v>2.0119049999999999E-2</v>
      </c>
      <c r="LZ104">
        <v>0.83781510000000003</v>
      </c>
      <c r="MA104">
        <v>18.002459999999999</v>
      </c>
      <c r="MB104">
        <v>6.7902729999999998E-5</v>
      </c>
      <c r="MC104">
        <v>2.0235679999999999E-2</v>
      </c>
      <c r="MD104">
        <v>0.83772530000000001</v>
      </c>
      <c r="ME104">
        <v>18.33727</v>
      </c>
      <c r="MF104">
        <v>6.7813619999999999E-5</v>
      </c>
      <c r="MG104">
        <v>2.0227700000000001E-2</v>
      </c>
      <c r="MH104">
        <v>0.83767480000000005</v>
      </c>
      <c r="MI104">
        <v>17.817049999999998</v>
      </c>
      <c r="MJ104">
        <v>6.6863339999999997E-5</v>
      </c>
      <c r="MK104">
        <v>1.9964180000000002E-2</v>
      </c>
      <c r="ML104">
        <v>0.83773209999999998</v>
      </c>
      <c r="MM104">
        <v>16.687360000000002</v>
      </c>
      <c r="MN104">
        <v>6.5163080000000005E-5</v>
      </c>
      <c r="MO104">
        <v>1.9469119999999999E-2</v>
      </c>
      <c r="MP104">
        <v>0.83780220000000005</v>
      </c>
      <c r="MQ104">
        <v>15.71697</v>
      </c>
      <c r="MR104">
        <v>6.2989889999999997E-5</v>
      </c>
      <c r="MS104">
        <v>1.8828839999999999E-2</v>
      </c>
      <c r="MT104">
        <v>0.83789570000000002</v>
      </c>
      <c r="MU104">
        <v>15.33873</v>
      </c>
      <c r="MV104">
        <v>6.0412879999999997E-5</v>
      </c>
      <c r="MW104">
        <v>1.8067429999999999E-2</v>
      </c>
      <c r="MX104">
        <v>0.83800730000000001</v>
      </c>
      <c r="MY104">
        <v>15.932869999999999</v>
      </c>
      <c r="MZ104">
        <v>5.712297E-5</v>
      </c>
      <c r="NA104">
        <v>1.710072E-2</v>
      </c>
      <c r="NB104">
        <v>0.83809860000000003</v>
      </c>
      <c r="NC104">
        <v>16.176290000000002</v>
      </c>
      <c r="ND104">
        <v>5.3020180000000003E-5</v>
      </c>
      <c r="NE104">
        <v>1.58856E-2</v>
      </c>
      <c r="NF104">
        <v>0.83819120000000003</v>
      </c>
      <c r="NG104">
        <v>16.759029999999999</v>
      </c>
      <c r="NH104">
        <v>4.8640429999999998E-5</v>
      </c>
      <c r="NI104">
        <v>1.4575879999999999E-2</v>
      </c>
      <c r="NJ104">
        <v>0.83835850000000001</v>
      </c>
      <c r="NK104">
        <v>17.169750000000001</v>
      </c>
      <c r="NL104">
        <v>4.4738399999999998E-5</v>
      </c>
      <c r="NM104">
        <v>1.3396750000000001E-2</v>
      </c>
      <c r="NN104">
        <v>0.83862080000000006</v>
      </c>
      <c r="NO104">
        <v>16.768229999999999</v>
      </c>
      <c r="NP104">
        <v>4.1664330000000002E-5</v>
      </c>
      <c r="NQ104">
        <v>1.245978E-2</v>
      </c>
      <c r="NR104">
        <v>0.83895189999999997</v>
      </c>
      <c r="NS104">
        <v>15.6454</v>
      </c>
      <c r="NT104">
        <v>3.9343630000000003E-5</v>
      </c>
      <c r="NU104">
        <v>1.1749559999999999E-2</v>
      </c>
      <c r="NV104">
        <v>0.83931800000000001</v>
      </c>
      <c r="NW104">
        <v>14.565810000000001</v>
      </c>
      <c r="NX104">
        <v>3.7509219999999998E-5</v>
      </c>
      <c r="NY104">
        <v>1.1189019999999999E-2</v>
      </c>
      <c r="NZ104">
        <v>0.83968449999999994</v>
      </c>
      <c r="OA104">
        <v>14.159739999999999</v>
      </c>
      <c r="OB104">
        <v>3.5733550000000003E-5</v>
      </c>
      <c r="OC104">
        <v>1.065584E-2</v>
      </c>
      <c r="OD104">
        <v>0.8400649</v>
      </c>
      <c r="OE104">
        <v>15.11978</v>
      </c>
      <c r="OF104">
        <v>3.333008E-5</v>
      </c>
      <c r="OG104">
        <v>9.9484469999999992E-3</v>
      </c>
      <c r="OH104">
        <v>0.84040179999999998</v>
      </c>
      <c r="OI104">
        <v>16.526869999999999</v>
      </c>
      <c r="OJ104">
        <v>2.998009E-5</v>
      </c>
      <c r="OK104">
        <v>8.959893E-3</v>
      </c>
    </row>
    <row r="105" spans="1:401" x14ac:dyDescent="0.35">
      <c r="A105">
        <v>108</v>
      </c>
      <c r="B105" t="s">
        <v>4</v>
      </c>
      <c r="C105" t="s">
        <v>24</v>
      </c>
      <c r="D105" t="s">
        <v>110</v>
      </c>
      <c r="E105">
        <v>847.45069999999998</v>
      </c>
      <c r="F105">
        <v>0.79354049999999998</v>
      </c>
      <c r="G105">
        <v>14.35154</v>
      </c>
      <c r="H105">
        <v>0</v>
      </c>
      <c r="I105">
        <v>0</v>
      </c>
      <c r="J105">
        <v>0.79299529999999996</v>
      </c>
      <c r="K105">
        <v>15.09398</v>
      </c>
      <c r="L105" s="1">
        <v>8.6234510000000005E-32</v>
      </c>
      <c r="M105" s="1">
        <v>2.7160909999999999E-29</v>
      </c>
      <c r="N105">
        <v>0.79242570000000001</v>
      </c>
      <c r="O105">
        <v>15.60397</v>
      </c>
      <c r="P105" s="1">
        <v>8.2607320000000002E-19</v>
      </c>
      <c r="Q105" s="1">
        <v>2.5996090000000002E-16</v>
      </c>
      <c r="R105">
        <v>0.7919003</v>
      </c>
      <c r="S105">
        <v>15.61702</v>
      </c>
      <c r="T105" s="1">
        <v>2.7157100000000002E-7</v>
      </c>
      <c r="U105" s="1">
        <v>8.499817E-5</v>
      </c>
      <c r="V105">
        <v>0.79136329999999999</v>
      </c>
      <c r="W105">
        <v>15.597709999999999</v>
      </c>
      <c r="X105" s="1">
        <v>0.15000759999999999</v>
      </c>
      <c r="Y105">
        <v>37.357950000000002</v>
      </c>
      <c r="Z105">
        <v>0.79087839999999998</v>
      </c>
      <c r="AA105">
        <v>15.407640000000001</v>
      </c>
      <c r="AB105">
        <v>15.6898</v>
      </c>
      <c r="AC105">
        <v>4354.3379999999997</v>
      </c>
      <c r="AD105">
        <v>0.790377</v>
      </c>
      <c r="AE105">
        <v>15.06439</v>
      </c>
      <c r="AF105">
        <v>100.7512</v>
      </c>
      <c r="AG105">
        <v>30260.82</v>
      </c>
      <c r="AH105">
        <v>0.78989869999999995</v>
      </c>
      <c r="AI105">
        <v>14.939349999999999</v>
      </c>
      <c r="AJ105">
        <v>121.0425</v>
      </c>
      <c r="AK105">
        <v>38593.29</v>
      </c>
      <c r="AL105">
        <v>0.78937639999999998</v>
      </c>
      <c r="AM105">
        <v>15.11426</v>
      </c>
      <c r="AN105">
        <v>48.508850000000002</v>
      </c>
      <c r="AO105">
        <v>16174.69</v>
      </c>
      <c r="AP105">
        <v>0.78878649999999995</v>
      </c>
      <c r="AQ105">
        <v>15.824859999999999</v>
      </c>
      <c r="AR105">
        <v>9.4061109999999992</v>
      </c>
      <c r="AS105">
        <v>3239.962</v>
      </c>
      <c r="AT105">
        <v>0.78804099999999999</v>
      </c>
      <c r="AU105">
        <v>16.498429999999999</v>
      </c>
      <c r="AV105">
        <v>1.1954979999999999</v>
      </c>
      <c r="AW105">
        <v>418.94479999999999</v>
      </c>
      <c r="AX105">
        <v>0.78704510000000005</v>
      </c>
      <c r="AY105">
        <v>16.634139999999999</v>
      </c>
      <c r="AZ105">
        <v>0.16582169999999999</v>
      </c>
      <c r="BA105">
        <v>56.727870000000003</v>
      </c>
      <c r="BB105">
        <v>0.78598920000000005</v>
      </c>
      <c r="BC105">
        <v>16.523399999999999</v>
      </c>
      <c r="BD105">
        <v>6.3745319999999994E-2</v>
      </c>
      <c r="BE105">
        <v>20.563800000000001</v>
      </c>
      <c r="BF105">
        <v>0.78483080000000005</v>
      </c>
      <c r="BG105">
        <v>16.035799999999998</v>
      </c>
      <c r="BH105" s="1">
        <v>5.0154259999999999E-2</v>
      </c>
      <c r="BI105">
        <v>15.944380000000001</v>
      </c>
      <c r="BJ105">
        <v>0.78373490000000001</v>
      </c>
      <c r="BK105">
        <v>15.48701</v>
      </c>
      <c r="BL105" s="1">
        <v>4.4719309999999998E-2</v>
      </c>
      <c r="BM105">
        <v>14.20393</v>
      </c>
      <c r="BN105">
        <v>0.78271849999999998</v>
      </c>
      <c r="BO105">
        <v>15.30768</v>
      </c>
      <c r="BP105" s="1">
        <v>4.1096920000000002E-2</v>
      </c>
      <c r="BQ105">
        <v>13.05428</v>
      </c>
      <c r="BR105">
        <v>0.78153050000000002</v>
      </c>
      <c r="BS105">
        <v>15.48649</v>
      </c>
      <c r="BT105" s="1">
        <v>3.8502540000000002E-2</v>
      </c>
      <c r="BU105" s="1">
        <v>12.23983</v>
      </c>
      <c r="BV105">
        <v>0.78029040000000005</v>
      </c>
      <c r="BW105">
        <v>16.033930000000002</v>
      </c>
      <c r="BX105" s="1">
        <v>3.616718E-2</v>
      </c>
      <c r="BY105" s="1">
        <v>11.516249999999999</v>
      </c>
      <c r="BZ105">
        <v>0.77895329999999996</v>
      </c>
      <c r="CA105">
        <v>16.231249999999999</v>
      </c>
      <c r="CB105" s="1">
        <v>3.3751440000000001E-2</v>
      </c>
      <c r="CC105" s="1">
        <v>10.76803</v>
      </c>
      <c r="CD105">
        <v>0.7773466</v>
      </c>
      <c r="CE105">
        <v>16.0579</v>
      </c>
      <c r="CF105" s="1">
        <v>3.1294349999999999E-2</v>
      </c>
      <c r="CG105" s="1">
        <v>10.00601</v>
      </c>
      <c r="CH105">
        <v>0.77523620000000004</v>
      </c>
      <c r="CI105">
        <v>15.466889999999999</v>
      </c>
      <c r="CJ105" s="1">
        <v>2.8907619999999998E-2</v>
      </c>
      <c r="CK105" s="1">
        <v>9.2687690000000007</v>
      </c>
      <c r="CL105">
        <v>0.77268230000000004</v>
      </c>
      <c r="CM105">
        <v>14.67423</v>
      </c>
      <c r="CN105" s="1">
        <v>2.665118E-2</v>
      </c>
      <c r="CO105" s="1">
        <v>8.5732809999999997</v>
      </c>
      <c r="CP105">
        <v>0.76963700000000002</v>
      </c>
      <c r="CQ105">
        <v>14.09346</v>
      </c>
      <c r="CR105" s="1">
        <v>2.4888480000000001E-2</v>
      </c>
      <c r="CS105" s="1">
        <v>8.0262630000000001</v>
      </c>
      <c r="CT105">
        <v>0.76625189999999999</v>
      </c>
      <c r="CU105">
        <v>13.856809999999999</v>
      </c>
      <c r="CV105" s="1">
        <v>2.4961560000000001E-2</v>
      </c>
      <c r="CW105" s="1">
        <v>8.051031</v>
      </c>
      <c r="CX105">
        <v>0.76263970000000003</v>
      </c>
      <c r="CY105">
        <v>13.79279</v>
      </c>
      <c r="CZ105" s="1">
        <v>2.6962610000000001E-2</v>
      </c>
      <c r="DA105" s="1">
        <v>8.723922</v>
      </c>
      <c r="DB105">
        <v>0.7589205</v>
      </c>
      <c r="DC105">
        <v>14.23301</v>
      </c>
      <c r="DD105" s="1">
        <v>2.864444E-2</v>
      </c>
      <c r="DE105" s="1">
        <v>9.3408470000000001</v>
      </c>
      <c r="DF105">
        <v>0.75508450000000005</v>
      </c>
      <c r="DG105">
        <v>14.39301</v>
      </c>
      <c r="DH105" s="1">
        <v>2.856158E-2</v>
      </c>
      <c r="DI105" s="1">
        <v>9.3970219999999998</v>
      </c>
      <c r="DJ105">
        <v>0.75116329999999998</v>
      </c>
      <c r="DK105">
        <v>14.30433</v>
      </c>
      <c r="DL105" s="1">
        <v>2.7056609999999998E-2</v>
      </c>
      <c r="DM105" s="1">
        <v>8.9756520000000002</v>
      </c>
      <c r="DN105">
        <v>0.74748040000000004</v>
      </c>
      <c r="DO105">
        <v>14.100669999999999</v>
      </c>
      <c r="DP105" s="1">
        <v>2.4881339999999998E-2</v>
      </c>
      <c r="DQ105" s="1">
        <v>8.3122030000000002</v>
      </c>
      <c r="DR105">
        <v>0.74363809999999997</v>
      </c>
      <c r="DS105">
        <v>13.68577</v>
      </c>
      <c r="DT105" s="1">
        <v>2.2555950000000002E-2</v>
      </c>
      <c r="DU105" s="1">
        <v>7.5846900000000002</v>
      </c>
      <c r="DV105">
        <v>0.73998629999999999</v>
      </c>
      <c r="DW105">
        <v>13.059659999999999</v>
      </c>
      <c r="DX105" s="1">
        <v>2.0289499999999999E-2</v>
      </c>
      <c r="DY105" s="1">
        <v>6.8638219999999999</v>
      </c>
      <c r="DZ105">
        <v>0.73629370000000005</v>
      </c>
      <c r="EA105">
        <v>12.63373</v>
      </c>
      <c r="EB105" s="1">
        <v>1.8156820000000001E-2</v>
      </c>
      <c r="EC105" s="1">
        <v>6.1795039999999997</v>
      </c>
      <c r="ED105">
        <v>0.73253080000000004</v>
      </c>
      <c r="EE105">
        <v>12.65415</v>
      </c>
      <c r="EF105" s="1">
        <v>1.618582E-2</v>
      </c>
      <c r="EG105" s="1">
        <v>5.5412889999999999</v>
      </c>
      <c r="EH105">
        <v>0.72862130000000003</v>
      </c>
      <c r="EI105">
        <v>13.576739999999999</v>
      </c>
      <c r="EJ105" s="1">
        <v>1.441513E-2</v>
      </c>
      <c r="EK105" s="1">
        <v>4.963921</v>
      </c>
      <c r="EL105">
        <v>0.72488710000000001</v>
      </c>
      <c r="EM105">
        <v>14.49474</v>
      </c>
      <c r="EN105" s="1">
        <v>1.2870360000000001E-2</v>
      </c>
      <c r="EO105" s="1">
        <v>4.4577850000000003</v>
      </c>
      <c r="EP105">
        <v>0.72104869999999999</v>
      </c>
      <c r="EQ105">
        <v>15.0313</v>
      </c>
      <c r="ER105" s="1">
        <v>1.148041E-2</v>
      </c>
      <c r="ES105" s="1">
        <v>4.0009519999999998</v>
      </c>
      <c r="ET105">
        <v>0.71689460000000005</v>
      </c>
      <c r="EU105">
        <v>15.501659999999999</v>
      </c>
      <c r="EV105" s="1">
        <v>1.0194659999999999E-2</v>
      </c>
      <c r="EW105" s="1">
        <v>3.5763250000000002</v>
      </c>
      <c r="EX105">
        <v>0.71216049999999997</v>
      </c>
      <c r="EY105">
        <v>15.470330000000001</v>
      </c>
      <c r="EZ105" s="1">
        <v>9.0284409999999999E-3</v>
      </c>
      <c r="FA105" s="1">
        <v>3.1890049999999999</v>
      </c>
      <c r="FB105">
        <v>0.70764210000000005</v>
      </c>
      <c r="FC105">
        <v>14.753019999999999</v>
      </c>
      <c r="FD105" s="1">
        <v>7.9886330000000002E-3</v>
      </c>
      <c r="FE105" s="1">
        <v>2.8388499999999999</v>
      </c>
      <c r="FF105">
        <v>0.70414390000000004</v>
      </c>
      <c r="FG105">
        <v>14.22964</v>
      </c>
      <c r="FH105" s="1">
        <v>7.0639780000000003E-3</v>
      </c>
      <c r="FI105" s="1">
        <v>2.5222069999999999</v>
      </c>
      <c r="FJ105">
        <v>0.70096049999999999</v>
      </c>
      <c r="FK105">
        <v>14.42455</v>
      </c>
      <c r="FL105" s="1">
        <v>6.2387190000000002E-3</v>
      </c>
      <c r="FM105" s="1">
        <v>2.2372260000000002</v>
      </c>
      <c r="FN105">
        <v>0.69793459999999996</v>
      </c>
      <c r="FO105">
        <v>15.62684</v>
      </c>
      <c r="FP105" s="1">
        <v>5.4991190000000002E-3</v>
      </c>
      <c r="FQ105" s="1">
        <v>1.980367</v>
      </c>
      <c r="FR105">
        <v>0.69569999999999999</v>
      </c>
      <c r="FS105">
        <v>16.93394</v>
      </c>
      <c r="FT105" s="1">
        <v>4.8481050000000001E-3</v>
      </c>
      <c r="FU105" s="1">
        <v>1.752516</v>
      </c>
      <c r="FV105">
        <v>0.69359789999999999</v>
      </c>
      <c r="FW105">
        <v>17.59281</v>
      </c>
      <c r="FX105" s="1">
        <v>4.2772579999999999E-3</v>
      </c>
      <c r="FY105" s="1">
        <v>1.5516490000000001</v>
      </c>
      <c r="FZ105">
        <v>0.69117589999999995</v>
      </c>
      <c r="GA105">
        <v>17.854690000000002</v>
      </c>
      <c r="GB105" s="1">
        <v>3.7729809999999999E-3</v>
      </c>
      <c r="GC105" s="1">
        <v>1.373723</v>
      </c>
      <c r="GD105">
        <v>0.68897450000000005</v>
      </c>
      <c r="GE105">
        <v>17.43093</v>
      </c>
      <c r="GF105" s="1">
        <v>3.3244479999999998E-3</v>
      </c>
      <c r="GG105" s="1">
        <v>1.213716</v>
      </c>
      <c r="GH105">
        <v>0.68793179999999998</v>
      </c>
      <c r="GI105">
        <v>16.58211</v>
      </c>
      <c r="GJ105" s="1">
        <v>2.9204809999999999E-3</v>
      </c>
      <c r="GK105" s="1">
        <v>1.0670599999999999</v>
      </c>
      <c r="GL105">
        <v>0.6874749</v>
      </c>
      <c r="GM105">
        <v>15.834809999999999</v>
      </c>
      <c r="GN105" s="1">
        <v>2.554186E-3</v>
      </c>
      <c r="GO105" s="1">
        <v>0.93296380000000001</v>
      </c>
      <c r="GP105">
        <v>0.68738189999999999</v>
      </c>
      <c r="GQ105">
        <v>15.510910000000001</v>
      </c>
      <c r="GR105" s="1">
        <v>2.2092069999999999E-3</v>
      </c>
      <c r="GS105" s="1">
        <v>0.80643889999999996</v>
      </c>
      <c r="GT105">
        <v>0.68764619999999999</v>
      </c>
      <c r="GU105">
        <v>15.621549999999999</v>
      </c>
      <c r="GV105" s="1">
        <v>1.851484E-3</v>
      </c>
      <c r="GW105" s="1">
        <v>0.67593369999999997</v>
      </c>
      <c r="GX105">
        <v>0.6880404</v>
      </c>
      <c r="GY105">
        <v>16.46987</v>
      </c>
      <c r="GZ105" s="1">
        <v>1.46894E-3</v>
      </c>
      <c r="HA105" s="1">
        <v>0.53680030000000001</v>
      </c>
      <c r="HB105">
        <v>0.68834870000000004</v>
      </c>
      <c r="HC105">
        <v>17.035589999999999</v>
      </c>
      <c r="HD105" s="1">
        <v>1.1031280000000001E-3</v>
      </c>
      <c r="HE105" s="1">
        <v>0.4031207</v>
      </c>
      <c r="HF105">
        <v>0.68862069999999997</v>
      </c>
      <c r="HG105">
        <v>17.05904</v>
      </c>
      <c r="HH105" s="1">
        <v>8.0745329999999996E-4</v>
      </c>
      <c r="HI105" s="1">
        <v>0.29434529999999998</v>
      </c>
      <c r="HJ105">
        <v>0.68884339999999999</v>
      </c>
      <c r="HK105">
        <v>16.332509999999999</v>
      </c>
      <c r="HL105" s="1">
        <v>6.0153400000000003E-4</v>
      </c>
      <c r="HM105" s="1">
        <v>0.21809139999999999</v>
      </c>
      <c r="HN105">
        <v>0.68903999999999999</v>
      </c>
      <c r="HO105">
        <v>15.44828</v>
      </c>
      <c r="HP105" s="1">
        <v>4.7088929999999999E-4</v>
      </c>
      <c r="HQ105" s="1">
        <v>0.1695256</v>
      </c>
      <c r="HR105">
        <v>0.68923389999999995</v>
      </c>
      <c r="HS105">
        <v>14.68075</v>
      </c>
      <c r="HT105" s="1">
        <v>3.9036570000000002E-4</v>
      </c>
      <c r="HU105" s="1">
        <v>0.1395632</v>
      </c>
      <c r="HV105">
        <v>0.68943390000000004</v>
      </c>
      <c r="HW105">
        <v>13.99577</v>
      </c>
      <c r="HX105" s="1">
        <v>3.381204E-4</v>
      </c>
      <c r="HY105" s="1">
        <v>0.1201778</v>
      </c>
      <c r="HZ105">
        <v>0.68956439999999997</v>
      </c>
      <c r="IA105">
        <v>13.659990000000001</v>
      </c>
      <c r="IB105" s="1">
        <v>2.9815730000000001E-4</v>
      </c>
      <c r="IC105" s="1">
        <v>0.1055377</v>
      </c>
      <c r="ID105">
        <v>0.68969420000000004</v>
      </c>
      <c r="IE105">
        <v>14.02713</v>
      </c>
      <c r="IF105" s="1">
        <v>2.6179000000000003E-4</v>
      </c>
      <c r="IG105" s="1">
        <v>9.2361180000000001E-2</v>
      </c>
      <c r="IH105">
        <v>0.68978349999999999</v>
      </c>
      <c r="II105">
        <v>14.53838</v>
      </c>
      <c r="IJ105" s="1">
        <v>2.2836140000000001E-4</v>
      </c>
      <c r="IK105" s="1">
        <v>8.0274419999999999E-2</v>
      </c>
      <c r="IL105">
        <v>0.68985779999999997</v>
      </c>
      <c r="IM105">
        <v>14.97418</v>
      </c>
      <c r="IN105">
        <v>2.0057690000000001E-4</v>
      </c>
      <c r="IO105" s="1">
        <v>7.02097E-2</v>
      </c>
      <c r="IP105">
        <v>0.68997560000000002</v>
      </c>
      <c r="IQ105">
        <v>14.50658</v>
      </c>
      <c r="IR105">
        <v>1.7953810000000001E-4</v>
      </c>
      <c r="IS105" s="1">
        <v>6.256842E-2</v>
      </c>
      <c r="IT105">
        <v>0.69012059999999997</v>
      </c>
      <c r="IU105">
        <v>13.612080000000001</v>
      </c>
      <c r="IV105">
        <v>1.6416569999999999E-4</v>
      </c>
      <c r="IW105" s="1">
        <v>5.6971590000000003E-2</v>
      </c>
      <c r="IX105">
        <v>0.69025510000000001</v>
      </c>
      <c r="IY105">
        <v>12.95096</v>
      </c>
      <c r="IZ105">
        <v>1.5260999999999999E-4</v>
      </c>
      <c r="JA105" s="1">
        <v>5.2770820000000003E-2</v>
      </c>
      <c r="JB105">
        <v>0.69038560000000004</v>
      </c>
      <c r="JC105">
        <v>12.74155</v>
      </c>
      <c r="JD105">
        <v>1.4312799999999999E-4</v>
      </c>
      <c r="JE105" s="1">
        <v>4.935523E-2</v>
      </c>
      <c r="JF105">
        <v>0.69053659999999994</v>
      </c>
      <c r="JG105">
        <v>13.40404</v>
      </c>
      <c r="JH105">
        <v>1.3409190000000001E-4</v>
      </c>
      <c r="JI105" s="1">
        <v>4.6155830000000002E-2</v>
      </c>
      <c r="JJ105">
        <v>0.69068430000000003</v>
      </c>
      <c r="JK105">
        <v>14.17535</v>
      </c>
      <c r="JL105">
        <v>1.2468740000000001E-4</v>
      </c>
      <c r="JM105">
        <v>4.2858449999999999E-2</v>
      </c>
      <c r="JN105">
        <v>0.69079429999999997</v>
      </c>
      <c r="JO105">
        <v>14.644780000000001</v>
      </c>
      <c r="JP105">
        <v>1.153502E-4</v>
      </c>
      <c r="JQ105">
        <v>3.9595569999999997E-2</v>
      </c>
      <c r="JR105">
        <v>0.69086720000000001</v>
      </c>
      <c r="JS105">
        <v>15.103569999999999</v>
      </c>
      <c r="JT105">
        <v>1.0701580000000001E-4</v>
      </c>
      <c r="JU105">
        <v>3.6672679999999999E-2</v>
      </c>
      <c r="JV105">
        <v>0.69089849999999997</v>
      </c>
      <c r="JW105">
        <v>15.18974</v>
      </c>
      <c r="JX105">
        <v>1.000864E-4</v>
      </c>
      <c r="JY105">
        <v>3.424083E-2</v>
      </c>
      <c r="JZ105">
        <v>0.69092299999999995</v>
      </c>
      <c r="KA105">
        <v>14.52675</v>
      </c>
      <c r="KB105">
        <v>9.4410650000000004E-5</v>
      </c>
      <c r="KC105">
        <v>3.2251780000000001E-2</v>
      </c>
      <c r="KD105">
        <v>0.69090459999999998</v>
      </c>
      <c r="KE105">
        <v>13.772640000000001</v>
      </c>
      <c r="KF105">
        <v>8.9645359999999998E-5</v>
      </c>
      <c r="KG105">
        <v>3.0594059999999999E-2</v>
      </c>
      <c r="KH105">
        <v>0.69086179999999997</v>
      </c>
      <c r="KI105">
        <v>13.513</v>
      </c>
      <c r="KJ105">
        <v>8.5713510000000006E-5</v>
      </c>
      <c r="KK105">
        <v>2.9224670000000001E-2</v>
      </c>
      <c r="KL105">
        <v>0.69085669999999999</v>
      </c>
      <c r="KM105">
        <v>14.42554</v>
      </c>
      <c r="KN105">
        <v>8.2872279999999995E-5</v>
      </c>
      <c r="KO105">
        <v>2.8221889999999999E-2</v>
      </c>
      <c r="KP105">
        <v>0.69080569999999997</v>
      </c>
      <c r="KQ105">
        <v>15.693339999999999</v>
      </c>
      <c r="KR105">
        <v>8.1184489999999994E-5</v>
      </c>
      <c r="KS105">
        <v>2.7623390000000001E-2</v>
      </c>
      <c r="KT105">
        <v>0.69076649999999995</v>
      </c>
      <c r="KU105">
        <v>16.720179999999999</v>
      </c>
      <c r="KV105">
        <v>8.0099360000000005E-5</v>
      </c>
      <c r="KW105">
        <v>2.7244460000000002E-2</v>
      </c>
      <c r="KX105">
        <v>0.69066859999999997</v>
      </c>
      <c r="KY105">
        <v>17.19265</v>
      </c>
      <c r="KZ105">
        <v>7.8819279999999998E-5</v>
      </c>
      <c r="LA105">
        <v>2.68188E-2</v>
      </c>
      <c r="LB105">
        <v>0.69052740000000001</v>
      </c>
      <c r="LC105">
        <v>16.766100000000002</v>
      </c>
      <c r="LD105">
        <v>7.6963289999999995E-5</v>
      </c>
      <c r="LE105">
        <v>2.620654E-2</v>
      </c>
      <c r="LF105">
        <v>0.69032450000000001</v>
      </c>
      <c r="LG105">
        <v>15.81208</v>
      </c>
      <c r="LH105">
        <v>7.4564810000000002E-5</v>
      </c>
      <c r="LI105">
        <v>2.5409379999999999E-2</v>
      </c>
      <c r="LJ105">
        <v>0.69006970000000001</v>
      </c>
      <c r="LK105">
        <v>15.063409999999999</v>
      </c>
      <c r="LL105">
        <v>7.1874710000000006E-5</v>
      </c>
      <c r="LM105">
        <v>2.4509929999999999E-2</v>
      </c>
      <c r="LN105">
        <v>0.689774</v>
      </c>
      <c r="LO105">
        <v>14.896839999999999</v>
      </c>
      <c r="LP105">
        <v>6.9359900000000007E-5</v>
      </c>
      <c r="LQ105">
        <v>2.366039E-2</v>
      </c>
      <c r="LR105">
        <v>0.68952559999999996</v>
      </c>
      <c r="LS105">
        <v>15.866759999999999</v>
      </c>
      <c r="LT105">
        <v>6.7783939999999996E-5</v>
      </c>
      <c r="LU105">
        <v>2.311355E-2</v>
      </c>
      <c r="LV105">
        <v>0.68924940000000001</v>
      </c>
      <c r="LW105">
        <v>17.098700000000001</v>
      </c>
      <c r="LX105">
        <v>6.7507669999999995E-5</v>
      </c>
      <c r="LY105">
        <v>2.3010039999999999E-2</v>
      </c>
      <c r="LZ105">
        <v>0.68902269999999999</v>
      </c>
      <c r="MA105">
        <v>18.06044</v>
      </c>
      <c r="MB105">
        <v>6.7863359999999995E-5</v>
      </c>
      <c r="MC105">
        <v>2.314192E-2</v>
      </c>
      <c r="MD105">
        <v>0.68884990000000001</v>
      </c>
      <c r="ME105">
        <v>18.419239999999999</v>
      </c>
      <c r="MF105">
        <v>6.7856130000000005E-5</v>
      </c>
      <c r="MG105">
        <v>2.3165950000000001E-2</v>
      </c>
      <c r="MH105">
        <v>0.68875589999999998</v>
      </c>
      <c r="MI105">
        <v>17.91093</v>
      </c>
      <c r="MJ105">
        <v>6.7002779999999993E-5</v>
      </c>
      <c r="MK105">
        <v>2.290348E-2</v>
      </c>
      <c r="ML105">
        <v>0.68875660000000005</v>
      </c>
      <c r="MM105">
        <v>16.77657</v>
      </c>
      <c r="MN105">
        <v>6.5375770000000003E-5</v>
      </c>
      <c r="MO105">
        <v>2.2367600000000001E-2</v>
      </c>
      <c r="MP105">
        <v>0.68876499999999996</v>
      </c>
      <c r="MQ105">
        <v>15.77187</v>
      </c>
      <c r="MR105">
        <v>6.3247169999999998E-5</v>
      </c>
      <c r="MS105">
        <v>2.165359E-2</v>
      </c>
      <c r="MT105">
        <v>0.68881040000000004</v>
      </c>
      <c r="MU105">
        <v>15.35045</v>
      </c>
      <c r="MV105">
        <v>6.0723670000000001E-5</v>
      </c>
      <c r="MW105">
        <v>2.0802230000000001E-2</v>
      </c>
      <c r="MX105">
        <v>0.68887310000000002</v>
      </c>
      <c r="MY105">
        <v>15.93939</v>
      </c>
      <c r="MZ105">
        <v>5.7527459999999998E-5</v>
      </c>
      <c r="NA105">
        <v>1.9728869999999999E-2</v>
      </c>
      <c r="NB105">
        <v>0.68894270000000002</v>
      </c>
      <c r="NC105">
        <v>16.185120000000001</v>
      </c>
      <c r="ND105">
        <v>5.3504529999999998E-5</v>
      </c>
      <c r="NE105">
        <v>1.8367359999999999E-2</v>
      </c>
      <c r="NF105">
        <v>0.68903429999999999</v>
      </c>
      <c r="NG105">
        <v>16.8064</v>
      </c>
      <c r="NH105">
        <v>4.9120959999999997E-5</v>
      </c>
      <c r="NI105">
        <v>1.6868419999999999E-2</v>
      </c>
      <c r="NJ105">
        <v>0.68915159999999998</v>
      </c>
      <c r="NK105">
        <v>17.21284</v>
      </c>
      <c r="NL105">
        <v>4.5142270000000001E-5</v>
      </c>
      <c r="NM105">
        <v>1.549178E-2</v>
      </c>
      <c r="NN105">
        <v>0.68941529999999995</v>
      </c>
      <c r="NO105">
        <v>16.86411</v>
      </c>
      <c r="NP105">
        <v>4.1974970000000002E-5</v>
      </c>
      <c r="NQ105">
        <v>1.438469E-2</v>
      </c>
      <c r="NR105">
        <v>0.68971170000000004</v>
      </c>
      <c r="NS105">
        <v>15.758150000000001</v>
      </c>
      <c r="NT105">
        <v>3.9580270000000002E-5</v>
      </c>
      <c r="NU105">
        <v>1.354297E-2</v>
      </c>
      <c r="NV105">
        <v>0.69012229999999997</v>
      </c>
      <c r="NW105">
        <v>14.644310000000001</v>
      </c>
      <c r="NX105">
        <v>3.7705849999999997E-5</v>
      </c>
      <c r="NY105">
        <v>1.288356E-2</v>
      </c>
      <c r="NZ105">
        <v>0.69051580000000001</v>
      </c>
      <c r="OA105">
        <v>14.190569999999999</v>
      </c>
      <c r="OB105">
        <v>3.5950520000000002E-5</v>
      </c>
      <c r="OC105">
        <v>1.227514E-2</v>
      </c>
      <c r="OD105">
        <v>0.69095479999999998</v>
      </c>
      <c r="OE105">
        <v>15.121090000000001</v>
      </c>
      <c r="OF105">
        <v>3.3644479999999998E-5</v>
      </c>
      <c r="OG105">
        <v>1.1494549999999999E-2</v>
      </c>
      <c r="OH105">
        <v>0.69134649999999997</v>
      </c>
      <c r="OI105">
        <v>16.532080000000001</v>
      </c>
      <c r="OJ105">
        <v>3.038794E-5</v>
      </c>
      <c r="OK105">
        <v>1.039341E-2</v>
      </c>
    </row>
    <row r="106" spans="1:401" x14ac:dyDescent="0.35">
      <c r="A106">
        <v>109</v>
      </c>
      <c r="B106" t="s">
        <v>4</v>
      </c>
      <c r="C106" t="s">
        <v>24</v>
      </c>
      <c r="D106" t="s">
        <v>111</v>
      </c>
      <c r="E106">
        <v>874.48339999999996</v>
      </c>
      <c r="F106">
        <v>0.90887240000000002</v>
      </c>
      <c r="G106">
        <v>14.32371</v>
      </c>
      <c r="H106">
        <v>0</v>
      </c>
      <c r="I106">
        <v>0</v>
      </c>
      <c r="J106">
        <v>0.90726169999999995</v>
      </c>
      <c r="K106">
        <v>15.08249</v>
      </c>
      <c r="L106" s="1">
        <v>9.7792040000000006E-33</v>
      </c>
      <c r="M106" s="1">
        <v>3.7535260000000002E-30</v>
      </c>
      <c r="N106">
        <v>0.90560819999999997</v>
      </c>
      <c r="O106">
        <v>15.642250000000001</v>
      </c>
      <c r="P106" s="1">
        <v>1.053653E-19</v>
      </c>
      <c r="Q106" s="1">
        <v>4.0423960000000001E-17</v>
      </c>
      <c r="R106">
        <v>0.90396569999999998</v>
      </c>
      <c r="S106">
        <v>15.69801</v>
      </c>
      <c r="T106" s="1">
        <v>3.6156769999999997E-8</v>
      </c>
      <c r="U106" s="1">
        <v>1.38024E-5</v>
      </c>
      <c r="V106">
        <v>0.90232129999999999</v>
      </c>
      <c r="W106">
        <v>15.66564</v>
      </c>
      <c r="X106" s="1">
        <v>8.7083999999999995E-2</v>
      </c>
      <c r="Y106">
        <v>23.270969999999998</v>
      </c>
      <c r="Z106">
        <v>0.90064230000000001</v>
      </c>
      <c r="AA106">
        <v>15.452719999999999</v>
      </c>
      <c r="AB106">
        <v>11.991300000000001</v>
      </c>
      <c r="AC106">
        <v>3750.6509999999998</v>
      </c>
      <c r="AD106">
        <v>0.89899439999999997</v>
      </c>
      <c r="AE106">
        <v>15.082039999999999</v>
      </c>
      <c r="AF106">
        <v>91.592950000000002</v>
      </c>
      <c r="AG106">
        <v>32338.29</v>
      </c>
      <c r="AH106">
        <v>0.89733549999999995</v>
      </c>
      <c r="AI106">
        <v>14.91897</v>
      </c>
      <c r="AJ106">
        <v>124.9619</v>
      </c>
      <c r="AK106">
        <v>48623.89</v>
      </c>
      <c r="AL106">
        <v>0.89566210000000002</v>
      </c>
      <c r="AM106">
        <v>15.07695</v>
      </c>
      <c r="AN106">
        <v>55.129849999999998</v>
      </c>
      <c r="AO106">
        <v>23174.639999999999</v>
      </c>
      <c r="AP106">
        <v>0.8939163</v>
      </c>
      <c r="AQ106">
        <v>15.808299999999999</v>
      </c>
      <c r="AR106">
        <v>11.469889999999999</v>
      </c>
      <c r="AS106">
        <v>5116.3469999999998</v>
      </c>
      <c r="AT106">
        <v>0.89194269999999998</v>
      </c>
      <c r="AU106">
        <v>16.532859999999999</v>
      </c>
      <c r="AV106">
        <v>1.514993</v>
      </c>
      <c r="AW106">
        <v>700.72529999999995</v>
      </c>
      <c r="AX106">
        <v>0.88961559999999995</v>
      </c>
      <c r="AY106">
        <v>16.721900000000002</v>
      </c>
      <c r="AZ106">
        <v>0.19989199999999999</v>
      </c>
      <c r="BA106">
        <v>90.096329999999995</v>
      </c>
      <c r="BB106">
        <v>0.887266</v>
      </c>
      <c r="BC106">
        <v>16.62032</v>
      </c>
      <c r="BD106">
        <v>6.7221879999999998E-2</v>
      </c>
      <c r="BE106">
        <v>27.267289999999999</v>
      </c>
      <c r="BF106">
        <v>0.88486529999999997</v>
      </c>
      <c r="BG106">
        <v>16.114640000000001</v>
      </c>
      <c r="BH106" s="1">
        <v>5.0908269999999999E-2</v>
      </c>
      <c r="BI106">
        <v>19.944649999999999</v>
      </c>
      <c r="BJ106">
        <v>0.88258449999999999</v>
      </c>
      <c r="BK106">
        <v>15.53139</v>
      </c>
      <c r="BL106" s="1">
        <v>4.5157919999999997E-2</v>
      </c>
      <c r="BM106">
        <v>17.6372</v>
      </c>
      <c r="BN106">
        <v>0.88040700000000005</v>
      </c>
      <c r="BO106">
        <v>15.295019999999999</v>
      </c>
      <c r="BP106" s="1">
        <v>4.1394930000000003E-2</v>
      </c>
      <c r="BQ106">
        <v>16.162310000000002</v>
      </c>
      <c r="BR106">
        <v>0.87812100000000004</v>
      </c>
      <c r="BS106">
        <v>15.455880000000001</v>
      </c>
      <c r="BT106" s="1">
        <v>3.8732229999999999E-2</v>
      </c>
      <c r="BU106" s="1">
        <v>15.13151</v>
      </c>
      <c r="BV106">
        <v>0.87576980000000004</v>
      </c>
      <c r="BW106">
        <v>16.01558</v>
      </c>
      <c r="BX106" s="1">
        <v>3.6393200000000001E-2</v>
      </c>
      <c r="BY106" s="1">
        <v>14.24531</v>
      </c>
      <c r="BZ106">
        <v>0.87331769999999997</v>
      </c>
      <c r="CA106">
        <v>16.265319999999999</v>
      </c>
      <c r="CB106" s="1">
        <v>3.3988110000000002E-2</v>
      </c>
      <c r="CC106" s="1">
        <v>13.33751</v>
      </c>
      <c r="CD106">
        <v>0.87041179999999996</v>
      </c>
      <c r="CE106">
        <v>16.155480000000001</v>
      </c>
      <c r="CF106" s="1">
        <v>3.1529889999999998E-2</v>
      </c>
      <c r="CG106" s="1">
        <v>12.40718</v>
      </c>
      <c r="CH106">
        <v>0.86682840000000005</v>
      </c>
      <c r="CI106">
        <v>15.565429999999999</v>
      </c>
      <c r="CJ106" s="1">
        <v>2.9132269999999998E-2</v>
      </c>
      <c r="CK106" s="1">
        <v>11.501580000000001</v>
      </c>
      <c r="CL106">
        <v>0.86246820000000002</v>
      </c>
      <c r="CM106">
        <v>14.771089999999999</v>
      </c>
      <c r="CN106" s="1">
        <v>2.6860019999999998E-2</v>
      </c>
      <c r="CO106" s="1">
        <v>10.64546</v>
      </c>
      <c r="CP106">
        <v>0.85724290000000003</v>
      </c>
      <c r="CQ106">
        <v>14.141400000000001</v>
      </c>
      <c r="CR106" s="1">
        <v>2.5005449999999999E-2</v>
      </c>
      <c r="CS106" s="1">
        <v>9.9380369999999996</v>
      </c>
      <c r="CT106">
        <v>0.85138190000000002</v>
      </c>
      <c r="CU106">
        <v>13.87124</v>
      </c>
      <c r="CV106" s="1">
        <v>2.484194E-2</v>
      </c>
      <c r="CW106" s="1">
        <v>9.8583909999999992</v>
      </c>
      <c r="CX106">
        <v>0.84497100000000003</v>
      </c>
      <c r="CY106">
        <v>13.79433</v>
      </c>
      <c r="CZ106" s="1">
        <v>2.6715079999999999E-2</v>
      </c>
      <c r="DA106" s="1">
        <v>10.62134</v>
      </c>
      <c r="DB106">
        <v>0.83809630000000002</v>
      </c>
      <c r="DC106">
        <v>14.24259</v>
      </c>
      <c r="DD106" s="1">
        <v>2.8517520000000001E-2</v>
      </c>
      <c r="DE106" s="1">
        <v>11.44692</v>
      </c>
      <c r="DF106">
        <v>0.83084100000000005</v>
      </c>
      <c r="DG106">
        <v>14.424010000000001</v>
      </c>
      <c r="DH106" s="1">
        <v>2.8615350000000001E-2</v>
      </c>
      <c r="DI106" s="1">
        <v>11.62506</v>
      </c>
      <c r="DJ106">
        <v>0.82341299999999995</v>
      </c>
      <c r="DK106">
        <v>14.39527</v>
      </c>
      <c r="DL106" s="1">
        <v>2.7235869999999999E-2</v>
      </c>
      <c r="DM106" s="1">
        <v>11.18608</v>
      </c>
      <c r="DN106">
        <v>0.81608990000000003</v>
      </c>
      <c r="DO106">
        <v>14.17315</v>
      </c>
      <c r="DP106" s="1">
        <v>2.5105120000000002E-2</v>
      </c>
      <c r="DQ106" s="1">
        <v>10.405760000000001</v>
      </c>
      <c r="DR106">
        <v>0.80901100000000004</v>
      </c>
      <c r="DS106">
        <v>13.767160000000001</v>
      </c>
      <c r="DT106" s="1">
        <v>2.2788949999999999E-2</v>
      </c>
      <c r="DU106" s="1">
        <v>9.5203229999999994</v>
      </c>
      <c r="DV106">
        <v>0.80209580000000003</v>
      </c>
      <c r="DW106">
        <v>13.12017</v>
      </c>
      <c r="DX106" s="1">
        <v>2.0514109999999999E-2</v>
      </c>
      <c r="DY106" s="1">
        <v>8.6319149999999993</v>
      </c>
      <c r="DZ106">
        <v>0.79502260000000002</v>
      </c>
      <c r="EA106">
        <v>12.65794</v>
      </c>
      <c r="EB106" s="1">
        <v>1.836933E-2</v>
      </c>
      <c r="EC106" s="1">
        <v>7.7856430000000003</v>
      </c>
      <c r="ED106">
        <v>0.78786670000000003</v>
      </c>
      <c r="EE106">
        <v>12.646649999999999</v>
      </c>
      <c r="EF106" s="1">
        <v>1.638293E-2</v>
      </c>
      <c r="EG106" s="1">
        <v>6.9932759999999998</v>
      </c>
      <c r="EH106">
        <v>0.78047659999999996</v>
      </c>
      <c r="EI106">
        <v>13.55945</v>
      </c>
      <c r="EJ106" s="1">
        <v>1.459068E-2</v>
      </c>
      <c r="EK106" s="1">
        <v>6.2716390000000004</v>
      </c>
      <c r="EL106">
        <v>0.7727773</v>
      </c>
      <c r="EM106">
        <v>14.503489999999999</v>
      </c>
      <c r="EN106" s="1">
        <v>1.3025109999999999E-2</v>
      </c>
      <c r="EO106" s="1">
        <v>5.6373090000000001</v>
      </c>
      <c r="EP106">
        <v>0.7648315</v>
      </c>
      <c r="EQ106">
        <v>15.109870000000001</v>
      </c>
      <c r="ER106" s="1">
        <v>1.162405E-2</v>
      </c>
      <c r="ES106" s="1">
        <v>5.0683540000000002</v>
      </c>
      <c r="ET106">
        <v>0.75654069999999995</v>
      </c>
      <c r="EU106">
        <v>15.574389999999999</v>
      </c>
      <c r="EV106" s="1">
        <v>1.032808E-2</v>
      </c>
      <c r="EW106" s="1">
        <v>4.5394670000000001</v>
      </c>
      <c r="EX106">
        <v>0.74820439999999999</v>
      </c>
      <c r="EY106">
        <v>15.54665</v>
      </c>
      <c r="EZ106" s="1">
        <v>9.1492520000000001E-3</v>
      </c>
      <c r="FA106" s="1">
        <v>4.053471</v>
      </c>
      <c r="FB106">
        <v>0.74089870000000002</v>
      </c>
      <c r="FC106">
        <v>14.833220000000001</v>
      </c>
      <c r="FD106" s="1">
        <v>8.0993990000000002E-3</v>
      </c>
      <c r="FE106" s="1">
        <v>3.6100699999999999</v>
      </c>
      <c r="FF106">
        <v>0.73434200000000005</v>
      </c>
      <c r="FG106">
        <v>14.252549999999999</v>
      </c>
      <c r="FH106" s="1">
        <v>7.1636779999999997E-3</v>
      </c>
      <c r="FI106" s="1">
        <v>3.2087469999999998</v>
      </c>
      <c r="FJ106">
        <v>0.72794099999999995</v>
      </c>
      <c r="FK106">
        <v>14.37387</v>
      </c>
      <c r="FL106" s="1">
        <v>6.3289399999999999E-3</v>
      </c>
      <c r="FM106" s="1">
        <v>2.847756</v>
      </c>
      <c r="FN106">
        <v>0.72162230000000005</v>
      </c>
      <c r="FO106">
        <v>15.568989999999999</v>
      </c>
      <c r="FP106" s="1">
        <v>5.5805610000000004E-3</v>
      </c>
      <c r="FQ106" s="1">
        <v>2.521976</v>
      </c>
      <c r="FR106">
        <v>0.71489100000000005</v>
      </c>
      <c r="FS106">
        <v>16.91094</v>
      </c>
      <c r="FT106" s="1">
        <v>4.9201569999999997E-3</v>
      </c>
      <c r="FU106" s="1">
        <v>2.2320340000000001</v>
      </c>
      <c r="FV106">
        <v>0.70816520000000005</v>
      </c>
      <c r="FW106">
        <v>17.663879999999999</v>
      </c>
      <c r="FX106" s="1">
        <v>4.3411179999999997E-3</v>
      </c>
      <c r="FY106" s="1">
        <v>1.9762249999999999</v>
      </c>
      <c r="FZ106">
        <v>0.70161059999999997</v>
      </c>
      <c r="GA106">
        <v>17.963989999999999</v>
      </c>
      <c r="GB106" s="1">
        <v>3.8297610000000001E-3</v>
      </c>
      <c r="GC106" s="1">
        <v>1.7492270000000001</v>
      </c>
      <c r="GD106">
        <v>0.69679409999999997</v>
      </c>
      <c r="GE106">
        <v>17.54335</v>
      </c>
      <c r="GF106" s="1">
        <v>3.3768779999999998E-3</v>
      </c>
      <c r="GG106" s="1">
        <v>1.544578</v>
      </c>
      <c r="GH106">
        <v>0.69336759999999997</v>
      </c>
      <c r="GI106">
        <v>16.69868</v>
      </c>
      <c r="GJ106" s="1">
        <v>2.9686769999999999E-3</v>
      </c>
      <c r="GK106" s="1">
        <v>1.357356</v>
      </c>
      <c r="GL106">
        <v>0.69084400000000001</v>
      </c>
      <c r="GM106">
        <v>15.91291</v>
      </c>
      <c r="GN106" s="1">
        <v>2.5986870000000001E-3</v>
      </c>
      <c r="GO106" s="1">
        <v>1.186663</v>
      </c>
      <c r="GP106">
        <v>0.68901959999999995</v>
      </c>
      <c r="GQ106">
        <v>15.54256</v>
      </c>
      <c r="GR106" s="1">
        <v>2.2529130000000001E-3</v>
      </c>
      <c r="GS106" s="1">
        <v>1.0273890000000001</v>
      </c>
      <c r="GT106">
        <v>0.68788369999999999</v>
      </c>
      <c r="GU106">
        <v>15.62687</v>
      </c>
      <c r="GV106" s="1">
        <v>1.898491E-3</v>
      </c>
      <c r="GW106" s="1">
        <v>0.86588390000000004</v>
      </c>
      <c r="GX106">
        <v>0.68713150000000001</v>
      </c>
      <c r="GY106">
        <v>16.468440000000001</v>
      </c>
      <c r="GZ106" s="1">
        <v>1.5181260000000001E-3</v>
      </c>
      <c r="HA106" s="1">
        <v>0.69374630000000004</v>
      </c>
      <c r="HB106">
        <v>0.68651830000000003</v>
      </c>
      <c r="HC106">
        <v>17.053830000000001</v>
      </c>
      <c r="HD106" s="1">
        <v>1.147459E-3</v>
      </c>
      <c r="HE106" s="1">
        <v>0.52501560000000003</v>
      </c>
      <c r="HF106">
        <v>0.68602540000000001</v>
      </c>
      <c r="HG106">
        <v>17.151289999999999</v>
      </c>
      <c r="HH106" s="1">
        <v>8.4119260000000003E-4</v>
      </c>
      <c r="HI106" s="1">
        <v>0.38414720000000002</v>
      </c>
      <c r="HJ106">
        <v>0.68563220000000002</v>
      </c>
      <c r="HK106">
        <v>16.445740000000001</v>
      </c>
      <c r="HL106" s="1">
        <v>6.240865E-4</v>
      </c>
      <c r="HM106" s="1">
        <v>0.2832345</v>
      </c>
      <c r="HN106">
        <v>0.68540849999999998</v>
      </c>
      <c r="HO106">
        <v>15.5647</v>
      </c>
      <c r="HP106" s="1">
        <v>4.8496489999999998E-4</v>
      </c>
      <c r="HQ106" s="1">
        <v>0.2181555</v>
      </c>
      <c r="HR106">
        <v>0.68526540000000002</v>
      </c>
      <c r="HS106">
        <v>14.76252</v>
      </c>
      <c r="HT106" s="1">
        <v>3.9913829999999999E-4</v>
      </c>
      <c r="HU106" s="1">
        <v>0.17794309999999999</v>
      </c>
      <c r="HV106">
        <v>0.68522760000000005</v>
      </c>
      <c r="HW106">
        <v>14.06221</v>
      </c>
      <c r="HX106" s="1">
        <v>3.4412139999999999E-4</v>
      </c>
      <c r="HY106" s="1">
        <v>0.15228079999999999</v>
      </c>
      <c r="HZ106">
        <v>0.68522059999999996</v>
      </c>
      <c r="IA106">
        <v>13.706</v>
      </c>
      <c r="IB106" s="1">
        <v>3.0313010000000001E-4</v>
      </c>
      <c r="IC106" s="1">
        <v>0.1334882</v>
      </c>
      <c r="ID106">
        <v>0.68523040000000002</v>
      </c>
      <c r="IE106">
        <v>14.046939999999999</v>
      </c>
      <c r="IF106" s="1">
        <v>2.6644640000000002E-4</v>
      </c>
      <c r="IG106" s="1">
        <v>0.1169601</v>
      </c>
      <c r="IH106">
        <v>0.68525080000000005</v>
      </c>
      <c r="II106">
        <v>14.55687</v>
      </c>
      <c r="IJ106" s="1">
        <v>2.32508E-4</v>
      </c>
      <c r="IK106" s="1">
        <v>0.10171239999999999</v>
      </c>
      <c r="IL106">
        <v>0.68532029999999999</v>
      </c>
      <c r="IM106">
        <v>15.039339999999999</v>
      </c>
      <c r="IN106">
        <v>2.038849E-4</v>
      </c>
      <c r="IO106" s="1">
        <v>8.8797609999999999E-2</v>
      </c>
      <c r="IP106">
        <v>0.68538750000000004</v>
      </c>
      <c r="IQ106">
        <v>14.600910000000001</v>
      </c>
      <c r="IR106">
        <v>1.8199350000000001E-4</v>
      </c>
      <c r="IS106" s="1">
        <v>7.8870330000000002E-2</v>
      </c>
      <c r="IT106">
        <v>0.68553739999999996</v>
      </c>
      <c r="IU106">
        <v>13.7195</v>
      </c>
      <c r="IV106">
        <v>1.6597239999999999E-4</v>
      </c>
      <c r="IW106" s="1">
        <v>7.1582060000000003E-2</v>
      </c>
      <c r="IX106">
        <v>0.68574279999999999</v>
      </c>
      <c r="IY106">
        <v>13.005229999999999</v>
      </c>
      <c r="IZ106">
        <v>1.540038E-4</v>
      </c>
      <c r="JA106" s="1">
        <v>6.6151050000000003E-2</v>
      </c>
      <c r="JB106">
        <v>0.685971</v>
      </c>
      <c r="JC106">
        <v>12.7453</v>
      </c>
      <c r="JD106">
        <v>1.4432839999999999E-4</v>
      </c>
      <c r="JE106" s="1">
        <v>6.1807349999999997E-2</v>
      </c>
      <c r="JF106">
        <v>0.68622399999999995</v>
      </c>
      <c r="JG106">
        <v>13.402380000000001</v>
      </c>
      <c r="JH106">
        <v>1.3528809999999999E-4</v>
      </c>
      <c r="JI106" s="1">
        <v>5.7835860000000003E-2</v>
      </c>
      <c r="JJ106">
        <v>0.68645889999999998</v>
      </c>
      <c r="JK106">
        <v>14.17742</v>
      </c>
      <c r="JL106">
        <v>1.2592319999999999E-4</v>
      </c>
      <c r="JM106">
        <v>5.37744E-2</v>
      </c>
      <c r="JN106">
        <v>0.68667639999999996</v>
      </c>
      <c r="JO106">
        <v>14.691369999999999</v>
      </c>
      <c r="JP106">
        <v>1.1652529999999999E-4</v>
      </c>
      <c r="JQ106">
        <v>4.9706130000000001E-2</v>
      </c>
      <c r="JR106">
        <v>0.68688649999999996</v>
      </c>
      <c r="JS106">
        <v>15.163880000000001</v>
      </c>
      <c r="JT106">
        <v>1.080291E-4</v>
      </c>
      <c r="JU106">
        <v>4.6004249999999997E-2</v>
      </c>
      <c r="JV106">
        <v>0.68708119999999995</v>
      </c>
      <c r="JW106">
        <v>15.24001</v>
      </c>
      <c r="JX106">
        <v>1.009172E-4</v>
      </c>
      <c r="JY106">
        <v>4.2896740000000003E-2</v>
      </c>
      <c r="JZ106">
        <v>0.68717159999999999</v>
      </c>
      <c r="KA106">
        <v>14.59848</v>
      </c>
      <c r="KB106">
        <v>9.5095039999999999E-5</v>
      </c>
      <c r="KC106">
        <v>4.0355269999999999E-2</v>
      </c>
      <c r="KD106">
        <v>0.68722530000000004</v>
      </c>
      <c r="KE106">
        <v>13.83104</v>
      </c>
      <c r="KF106">
        <v>9.0219230000000001E-5</v>
      </c>
      <c r="KG106">
        <v>3.8243289999999999E-2</v>
      </c>
      <c r="KH106">
        <v>0.68724070000000004</v>
      </c>
      <c r="KI106">
        <v>13.51315</v>
      </c>
      <c r="KJ106">
        <v>8.6172899999999996E-5</v>
      </c>
      <c r="KK106">
        <v>3.648771E-2</v>
      </c>
      <c r="KL106">
        <v>0.68727139999999998</v>
      </c>
      <c r="KM106">
        <v>14.40696</v>
      </c>
      <c r="KN106">
        <v>8.3180210000000001E-5</v>
      </c>
      <c r="KO106">
        <v>3.5168369999999997E-2</v>
      </c>
      <c r="KP106">
        <v>0.68725429999999998</v>
      </c>
      <c r="KQ106">
        <v>15.679360000000001</v>
      </c>
      <c r="KR106">
        <v>8.1357200000000001E-5</v>
      </c>
      <c r="KS106">
        <v>3.4353630000000003E-2</v>
      </c>
      <c r="KT106">
        <v>0.68723809999999996</v>
      </c>
      <c r="KU106">
        <v>16.780639999999998</v>
      </c>
      <c r="KV106">
        <v>8.0235029999999995E-5</v>
      </c>
      <c r="KW106">
        <v>3.3860010000000003E-2</v>
      </c>
      <c r="KX106">
        <v>0.68712810000000002</v>
      </c>
      <c r="KY106">
        <v>17.297899999999998</v>
      </c>
      <c r="KZ106">
        <v>7.9003030000000004E-5</v>
      </c>
      <c r="LA106">
        <v>3.335337E-2</v>
      </c>
      <c r="LB106">
        <v>0.6869672</v>
      </c>
      <c r="LC106">
        <v>16.880210000000002</v>
      </c>
      <c r="LD106">
        <v>7.7223299999999996E-5</v>
      </c>
      <c r="LE106">
        <v>3.2632050000000003E-2</v>
      </c>
      <c r="LF106">
        <v>0.68669069999999999</v>
      </c>
      <c r="LG106">
        <v>15.91155</v>
      </c>
      <c r="LH106">
        <v>7.4883459999999999E-5</v>
      </c>
      <c r="LI106">
        <v>3.1673149999999997E-2</v>
      </c>
      <c r="LJ106">
        <v>0.68633060000000001</v>
      </c>
      <c r="LK106">
        <v>15.11186</v>
      </c>
      <c r="LL106">
        <v>7.2213569999999994E-5</v>
      </c>
      <c r="LM106">
        <v>3.056743E-2</v>
      </c>
      <c r="LN106">
        <v>0.68588380000000004</v>
      </c>
      <c r="LO106">
        <v>14.894830000000001</v>
      </c>
      <c r="LP106">
        <v>6.9644369999999998E-5</v>
      </c>
      <c r="LQ106">
        <v>2.948601E-2</v>
      </c>
      <c r="LR106">
        <v>0.68540590000000001</v>
      </c>
      <c r="LS106">
        <v>15.85693</v>
      </c>
      <c r="LT106">
        <v>6.7916210000000006E-5</v>
      </c>
      <c r="LU106">
        <v>2.8729589999999999E-2</v>
      </c>
      <c r="LV106">
        <v>0.68493660000000001</v>
      </c>
      <c r="LW106">
        <v>17.09355</v>
      </c>
      <c r="LX106">
        <v>6.7488030000000004E-5</v>
      </c>
      <c r="LY106">
        <v>2.8515249999999999E-2</v>
      </c>
      <c r="LZ106">
        <v>0.6844787</v>
      </c>
      <c r="MA106">
        <v>18.13025</v>
      </c>
      <c r="MB106">
        <v>6.7812459999999999E-5</v>
      </c>
      <c r="MC106">
        <v>2.8651409999999999E-2</v>
      </c>
      <c r="MD106">
        <v>0.68405780000000005</v>
      </c>
      <c r="ME106">
        <v>18.526420000000002</v>
      </c>
      <c r="MF106">
        <v>6.7887280000000002E-5</v>
      </c>
      <c r="MG106">
        <v>2.8713329999999999E-2</v>
      </c>
      <c r="MH106">
        <v>0.68371029999999999</v>
      </c>
      <c r="MI106">
        <v>18.03509</v>
      </c>
      <c r="MJ106">
        <v>6.714527E-5</v>
      </c>
      <c r="MK106">
        <v>2.8442430000000001E-2</v>
      </c>
      <c r="ML106">
        <v>0.6834962</v>
      </c>
      <c r="MM106">
        <v>16.896139999999999</v>
      </c>
      <c r="MN106">
        <v>6.5607159999999995E-5</v>
      </c>
      <c r="MO106">
        <v>2.7823250000000001E-2</v>
      </c>
      <c r="MP106">
        <v>0.68336240000000004</v>
      </c>
      <c r="MQ106">
        <v>15.85467</v>
      </c>
      <c r="MR106">
        <v>6.3532349999999998E-5</v>
      </c>
      <c r="MS106">
        <v>2.6964660000000001E-2</v>
      </c>
      <c r="MT106">
        <v>0.68328889999999998</v>
      </c>
      <c r="MU106">
        <v>15.37412</v>
      </c>
      <c r="MV106">
        <v>6.1067030000000005E-5</v>
      </c>
      <c r="MW106">
        <v>2.5936850000000001E-2</v>
      </c>
      <c r="MX106">
        <v>0.68326540000000002</v>
      </c>
      <c r="MY106">
        <v>15.94983</v>
      </c>
      <c r="MZ106">
        <v>5.7972790000000001E-5</v>
      </c>
      <c r="NA106">
        <v>2.4657430000000001E-2</v>
      </c>
      <c r="NB106">
        <v>0.68326529999999996</v>
      </c>
      <c r="NC106">
        <v>16.189520000000002</v>
      </c>
      <c r="ND106">
        <v>5.4047830000000003E-5</v>
      </c>
      <c r="NE106">
        <v>2.302245E-2</v>
      </c>
      <c r="NF106">
        <v>0.68329689999999998</v>
      </c>
      <c r="NG106">
        <v>16.86777</v>
      </c>
      <c r="NH106">
        <v>4.9673860000000003E-5</v>
      </c>
      <c r="NI106">
        <v>2.117606E-2</v>
      </c>
      <c r="NJ106">
        <v>0.68344479999999996</v>
      </c>
      <c r="NK106">
        <v>17.26981</v>
      </c>
      <c r="NL106">
        <v>4.561709E-5</v>
      </c>
      <c r="NM106">
        <v>1.9433889999999999E-2</v>
      </c>
      <c r="NN106">
        <v>0.68373479999999998</v>
      </c>
      <c r="NO106">
        <v>16.983280000000001</v>
      </c>
      <c r="NP106">
        <v>4.2343950000000003E-5</v>
      </c>
      <c r="NQ106">
        <v>1.8009839999999999E-2</v>
      </c>
      <c r="NR106">
        <v>0.68413539999999995</v>
      </c>
      <c r="NS106">
        <v>15.90737</v>
      </c>
      <c r="NT106">
        <v>3.9860449999999999E-5</v>
      </c>
      <c r="NU106">
        <v>1.6921470000000001E-2</v>
      </c>
      <c r="NV106">
        <v>0.6846989</v>
      </c>
      <c r="NW106">
        <v>14.7584</v>
      </c>
      <c r="NX106">
        <v>3.7934620000000002E-5</v>
      </c>
      <c r="NY106">
        <v>1.607888E-2</v>
      </c>
      <c r="NZ106">
        <v>0.68535420000000002</v>
      </c>
      <c r="OA106">
        <v>14.243639999999999</v>
      </c>
      <c r="OB106">
        <v>3.6191259999999997E-5</v>
      </c>
      <c r="OC106">
        <v>1.533054E-2</v>
      </c>
      <c r="OD106">
        <v>0.68606959999999995</v>
      </c>
      <c r="OE106">
        <v>15.13508</v>
      </c>
      <c r="OF106">
        <v>3.3985949999999999E-5</v>
      </c>
      <c r="OG106">
        <v>1.4415020000000001E-2</v>
      </c>
      <c r="OH106">
        <v>0.68682220000000005</v>
      </c>
      <c r="OI106">
        <v>16.540489999999998</v>
      </c>
      <c r="OJ106">
        <v>3.084316E-5</v>
      </c>
      <c r="OK106">
        <v>1.311352E-2</v>
      </c>
    </row>
    <row r="107" spans="1:401" x14ac:dyDescent="0.35">
      <c r="A107">
        <v>110</v>
      </c>
      <c r="B107" t="s">
        <v>4</v>
      </c>
      <c r="C107" t="s">
        <v>24</v>
      </c>
      <c r="D107" t="s">
        <v>112</v>
      </c>
      <c r="E107">
        <v>842.08920000000001</v>
      </c>
      <c r="F107">
        <v>0.59312640000000005</v>
      </c>
      <c r="G107">
        <v>14.299530000000001</v>
      </c>
      <c r="H107">
        <v>0</v>
      </c>
      <c r="I107">
        <v>0</v>
      </c>
      <c r="J107">
        <v>0.59223289999999995</v>
      </c>
      <c r="K107">
        <v>15.06873</v>
      </c>
      <c r="L107" s="1">
        <v>1.430644E-33</v>
      </c>
      <c r="M107" s="1">
        <v>5.6094909999999999E-31</v>
      </c>
      <c r="N107">
        <v>0.59131009999999995</v>
      </c>
      <c r="O107">
        <v>15.668240000000001</v>
      </c>
      <c r="P107" s="1">
        <v>1.7905370000000001E-20</v>
      </c>
      <c r="Q107" s="1">
        <v>7.018336E-18</v>
      </c>
      <c r="R107">
        <v>0.59039410000000003</v>
      </c>
      <c r="S107">
        <v>15.76651</v>
      </c>
      <c r="T107" s="1">
        <v>6.5010409999999996E-9</v>
      </c>
      <c r="U107" s="1">
        <v>2.535811E-6</v>
      </c>
      <c r="V107">
        <v>0.58946069999999995</v>
      </c>
      <c r="W107">
        <v>15.725110000000001</v>
      </c>
      <c r="X107" s="1">
        <v>4.0053999999999999E-2</v>
      </c>
      <c r="Y107">
        <v>12.185280000000001</v>
      </c>
      <c r="Z107">
        <v>0.58855900000000005</v>
      </c>
      <c r="AA107">
        <v>15.494350000000001</v>
      </c>
      <c r="AB107">
        <v>8.1117310000000007</v>
      </c>
      <c r="AC107">
        <v>2733.2469999999998</v>
      </c>
      <c r="AD107">
        <v>0.58764340000000004</v>
      </c>
      <c r="AE107">
        <v>15.099909999999999</v>
      </c>
      <c r="AF107">
        <v>78.727260000000001</v>
      </c>
      <c r="AG107">
        <v>28914.02</v>
      </c>
      <c r="AH107">
        <v>0.58673439999999999</v>
      </c>
      <c r="AI107">
        <v>14.90512</v>
      </c>
      <c r="AJ107">
        <v>128.12119999999999</v>
      </c>
      <c r="AK107">
        <v>50358.11</v>
      </c>
      <c r="AL107">
        <v>0.58581479999999997</v>
      </c>
      <c r="AM107">
        <v>15.044650000000001</v>
      </c>
      <c r="AN107">
        <v>64.692800000000005</v>
      </c>
      <c r="AO107">
        <v>26853.71</v>
      </c>
      <c r="AP107">
        <v>0.58484519999999995</v>
      </c>
      <c r="AQ107">
        <v>15.789</v>
      </c>
      <c r="AR107">
        <v>14.874599999999999</v>
      </c>
      <c r="AS107">
        <v>6430.7070000000003</v>
      </c>
      <c r="AT107">
        <v>0.58376830000000002</v>
      </c>
      <c r="AU107">
        <v>16.554839999999999</v>
      </c>
      <c r="AV107">
        <v>2.0855440000000001</v>
      </c>
      <c r="AW107">
        <v>925.34939999999995</v>
      </c>
      <c r="AX107">
        <v>0.58245959999999997</v>
      </c>
      <c r="AY107">
        <v>16.794730000000001</v>
      </c>
      <c r="AZ107">
        <v>0.2634167</v>
      </c>
      <c r="BA107">
        <v>115.92789999999999</v>
      </c>
      <c r="BB107">
        <v>0.58108190000000004</v>
      </c>
      <c r="BC107">
        <v>16.703610000000001</v>
      </c>
      <c r="BD107">
        <v>7.3572970000000001E-2</v>
      </c>
      <c r="BE107">
        <v>30.274170000000002</v>
      </c>
      <c r="BF107">
        <v>0.5796983</v>
      </c>
      <c r="BG107">
        <v>16.185870000000001</v>
      </c>
      <c r="BH107" s="1">
        <v>5.2078060000000002E-2</v>
      </c>
      <c r="BI107">
        <v>20.824670000000001</v>
      </c>
      <c r="BJ107">
        <v>0.57840250000000004</v>
      </c>
      <c r="BK107">
        <v>15.5739</v>
      </c>
      <c r="BL107">
        <v>4.5782129999999997E-2</v>
      </c>
      <c r="BM107">
        <v>18.2653</v>
      </c>
      <c r="BN107">
        <v>0.57717529999999995</v>
      </c>
      <c r="BO107">
        <v>15.288880000000001</v>
      </c>
      <c r="BP107" s="1">
        <v>4.181762E-2</v>
      </c>
      <c r="BQ107">
        <v>16.690239999999999</v>
      </c>
      <c r="BR107">
        <v>0.57589440000000003</v>
      </c>
      <c r="BS107">
        <v>15.42925</v>
      </c>
      <c r="BT107" s="1">
        <v>3.9047980000000003E-2</v>
      </c>
      <c r="BU107">
        <v>15.599959999999999</v>
      </c>
      <c r="BV107">
        <v>0.57459280000000001</v>
      </c>
      <c r="BW107">
        <v>15.99586</v>
      </c>
      <c r="BX107" s="1">
        <v>3.6697250000000001E-2</v>
      </c>
      <c r="BY107" s="1">
        <v>14.689550000000001</v>
      </c>
      <c r="BZ107">
        <v>0.57319330000000002</v>
      </c>
      <c r="CA107">
        <v>16.28969</v>
      </c>
      <c r="CB107" s="1">
        <v>3.4306830000000003E-2</v>
      </c>
      <c r="CC107" s="1">
        <v>13.76679</v>
      </c>
      <c r="CD107">
        <v>0.57153600000000004</v>
      </c>
      <c r="CE107">
        <v>16.236080000000001</v>
      </c>
      <c r="CF107" s="1">
        <v>3.1848840000000003E-2</v>
      </c>
      <c r="CG107" s="1">
        <v>12.816000000000001</v>
      </c>
      <c r="CH107">
        <v>0.56948480000000001</v>
      </c>
      <c r="CI107">
        <v>15.65081</v>
      </c>
      <c r="CJ107" s="1">
        <v>2.9436799999999999E-2</v>
      </c>
      <c r="CK107" s="1">
        <v>11.885450000000001</v>
      </c>
      <c r="CL107">
        <v>0.56698360000000003</v>
      </c>
      <c r="CM107">
        <v>14.85716</v>
      </c>
      <c r="CN107" s="1">
        <v>2.714418E-2</v>
      </c>
      <c r="CO107" s="1">
        <v>11.004149999999999</v>
      </c>
      <c r="CP107">
        <v>0.56399440000000001</v>
      </c>
      <c r="CQ107">
        <v>14.188079999999999</v>
      </c>
      <c r="CR107" s="1">
        <v>2.518573E-2</v>
      </c>
      <c r="CS107" s="1">
        <v>10.250030000000001</v>
      </c>
      <c r="CT107">
        <v>0.56061700000000003</v>
      </c>
      <c r="CU107">
        <v>13.886060000000001</v>
      </c>
      <c r="CV107" s="1">
        <v>2.4713519999999999E-2</v>
      </c>
      <c r="CW107" s="1">
        <v>10.07076</v>
      </c>
      <c r="CX107">
        <v>0.55693340000000002</v>
      </c>
      <c r="CY107">
        <v>13.796189999999999</v>
      </c>
      <c r="CZ107" s="1">
        <v>2.637372E-2</v>
      </c>
      <c r="DA107" s="1">
        <v>10.77941</v>
      </c>
      <c r="DB107">
        <v>0.55303100000000005</v>
      </c>
      <c r="DC107">
        <v>14.247350000000001</v>
      </c>
      <c r="DD107" s="1">
        <v>2.8304510000000001E-2</v>
      </c>
      <c r="DE107" s="1">
        <v>11.66752</v>
      </c>
      <c r="DF107">
        <v>0.54892189999999996</v>
      </c>
      <c r="DG107">
        <v>14.448119999999999</v>
      </c>
      <c r="DH107" s="1">
        <v>2.8661559999999999E-2</v>
      </c>
      <c r="DI107" s="1">
        <v>11.942550000000001</v>
      </c>
      <c r="DJ107">
        <v>0.54473300000000002</v>
      </c>
      <c r="DK107">
        <v>14.468439999999999</v>
      </c>
      <c r="DL107" s="1">
        <v>2.7454940000000001E-2</v>
      </c>
      <c r="DM107" s="1">
        <v>11.55875</v>
      </c>
      <c r="DN107">
        <v>0.54064699999999999</v>
      </c>
      <c r="DO107">
        <v>14.238810000000001</v>
      </c>
      <c r="DP107" s="1">
        <v>2.5397099999999999E-2</v>
      </c>
      <c r="DQ107" s="1">
        <v>10.789849999999999</v>
      </c>
      <c r="DR107">
        <v>0.53685190000000005</v>
      </c>
      <c r="DS107">
        <v>13.837590000000001</v>
      </c>
      <c r="DT107" s="1">
        <v>2.3099519999999998E-2</v>
      </c>
      <c r="DU107" s="1">
        <v>9.8912530000000007</v>
      </c>
      <c r="DV107">
        <v>0.53311889999999995</v>
      </c>
      <c r="DW107">
        <v>13.17567</v>
      </c>
      <c r="DX107" s="1">
        <v>2.0815119999999999E-2</v>
      </c>
      <c r="DY107" s="1">
        <v>8.9795850000000002</v>
      </c>
      <c r="DZ107">
        <v>0.52927420000000003</v>
      </c>
      <c r="EA107">
        <v>12.68327</v>
      </c>
      <c r="EB107" s="1">
        <v>1.8654790000000001E-2</v>
      </c>
      <c r="EC107" s="1">
        <v>8.1085849999999997</v>
      </c>
      <c r="ED107">
        <v>0.52535960000000004</v>
      </c>
      <c r="EE107">
        <v>12.641629999999999</v>
      </c>
      <c r="EF107" s="1">
        <v>1.66485E-2</v>
      </c>
      <c r="EG107" s="1">
        <v>7.2911190000000001</v>
      </c>
      <c r="EH107">
        <v>0.52133090000000004</v>
      </c>
      <c r="EI107">
        <v>13.54284</v>
      </c>
      <c r="EJ107" s="1">
        <v>1.482837E-2</v>
      </c>
      <c r="EK107" s="1">
        <v>6.5425700000000004</v>
      </c>
      <c r="EL107">
        <v>0.51731439999999995</v>
      </c>
      <c r="EM107">
        <v>14.50286</v>
      </c>
      <c r="EN107" s="1">
        <v>1.323364E-2</v>
      </c>
      <c r="EO107" s="1">
        <v>5.8818390000000003</v>
      </c>
      <c r="EP107">
        <v>0.51317820000000003</v>
      </c>
      <c r="EQ107">
        <v>15.17013</v>
      </c>
      <c r="ER107" s="1">
        <v>1.1816109999999999E-2</v>
      </c>
      <c r="ES107" s="1">
        <v>5.2920489999999996</v>
      </c>
      <c r="ET107">
        <v>0.5087739</v>
      </c>
      <c r="EU107">
        <v>15.637309999999999</v>
      </c>
      <c r="EV107" s="1">
        <v>1.0506949999999999E-2</v>
      </c>
      <c r="EW107" s="1">
        <v>4.7448170000000003</v>
      </c>
      <c r="EX107">
        <v>0.50429939999999995</v>
      </c>
      <c r="EY107">
        <v>15.611560000000001</v>
      </c>
      <c r="EZ107" s="1">
        <v>9.3127320000000006E-3</v>
      </c>
      <c r="FA107" s="1">
        <v>4.2406170000000003</v>
      </c>
      <c r="FB107">
        <v>0.50098279999999995</v>
      </c>
      <c r="FC107">
        <v>14.90418</v>
      </c>
      <c r="FD107" s="1">
        <v>8.2494430000000004E-3</v>
      </c>
      <c r="FE107" s="1">
        <v>3.7783380000000002</v>
      </c>
      <c r="FF107">
        <v>0.49810179999999998</v>
      </c>
      <c r="FG107">
        <v>14.282260000000001</v>
      </c>
      <c r="FH107" s="1">
        <v>7.2982400000000001E-3</v>
      </c>
      <c r="FI107" s="1">
        <v>3.359267</v>
      </c>
      <c r="FJ107">
        <v>0.4954211</v>
      </c>
      <c r="FK107">
        <v>14.334110000000001</v>
      </c>
      <c r="FL107" s="1">
        <v>6.4503759999999999E-3</v>
      </c>
      <c r="FM107" s="1">
        <v>2.9829059999999998</v>
      </c>
      <c r="FN107">
        <v>0.49294080000000001</v>
      </c>
      <c r="FO107">
        <v>15.516719999999999</v>
      </c>
      <c r="FP107" s="1">
        <v>5.690217E-3</v>
      </c>
      <c r="FQ107" s="1">
        <v>2.6429680000000002</v>
      </c>
      <c r="FR107">
        <v>0.4908535</v>
      </c>
      <c r="FS107">
        <v>16.879799999999999</v>
      </c>
      <c r="FT107" s="1">
        <v>5.0169539999999997E-3</v>
      </c>
      <c r="FU107" s="1">
        <v>2.3384499999999999</v>
      </c>
      <c r="FV107">
        <v>0.4889114</v>
      </c>
      <c r="FW107">
        <v>17.71547</v>
      </c>
      <c r="FX107" s="1">
        <v>4.4265709999999998E-3</v>
      </c>
      <c r="FY107" s="1">
        <v>2.0696089999999998</v>
      </c>
      <c r="FZ107">
        <v>0.48711759999999998</v>
      </c>
      <c r="GA107">
        <v>18.055900000000001</v>
      </c>
      <c r="GB107" s="1">
        <v>3.9061550000000001E-3</v>
      </c>
      <c r="GC107" s="1">
        <v>1.831574</v>
      </c>
      <c r="GD107">
        <v>0.48642180000000002</v>
      </c>
      <c r="GE107">
        <v>17.641529999999999</v>
      </c>
      <c r="GF107" s="1">
        <v>3.4469209999999999E-3</v>
      </c>
      <c r="GG107" s="1">
        <v>1.617607</v>
      </c>
      <c r="GH107">
        <v>0.48647020000000002</v>
      </c>
      <c r="GI107">
        <v>16.800789999999999</v>
      </c>
      <c r="GJ107" s="1">
        <v>3.0328360000000001E-3</v>
      </c>
      <c r="GK107" s="1">
        <v>1.4222349999999999</v>
      </c>
      <c r="GL107">
        <v>0.48685590000000001</v>
      </c>
      <c r="GM107">
        <v>15.98828</v>
      </c>
      <c r="GN107" s="1">
        <v>2.6576379999999999E-3</v>
      </c>
      <c r="GO107" s="1">
        <v>1.2444869999999999</v>
      </c>
      <c r="GP107">
        <v>0.48741420000000002</v>
      </c>
      <c r="GQ107">
        <v>15.574769999999999</v>
      </c>
      <c r="GR107" s="1">
        <v>2.30993E-3</v>
      </c>
      <c r="GS107" s="1">
        <v>1.079661</v>
      </c>
      <c r="GT107">
        <v>0.48814000000000002</v>
      </c>
      <c r="GU107">
        <v>15.635429999999999</v>
      </c>
      <c r="GV107" s="1">
        <v>1.9590390000000001E-3</v>
      </c>
      <c r="GW107" s="1">
        <v>0.91462189999999999</v>
      </c>
      <c r="GX107">
        <v>0.4888728</v>
      </c>
      <c r="GY107">
        <v>16.464179999999999</v>
      </c>
      <c r="GZ107" s="1">
        <v>1.5821030000000001E-3</v>
      </c>
      <c r="HA107" s="1">
        <v>0.73876920000000001</v>
      </c>
      <c r="HB107">
        <v>0.48946509999999999</v>
      </c>
      <c r="HC107">
        <v>17.063009999999998</v>
      </c>
      <c r="HD107" s="1">
        <v>1.206506E-3</v>
      </c>
      <c r="HE107" s="1">
        <v>0.56336459999999999</v>
      </c>
      <c r="HF107">
        <v>0.4899232</v>
      </c>
      <c r="HG107">
        <v>17.22589</v>
      </c>
      <c r="HH107" s="1">
        <v>8.8717880000000002E-4</v>
      </c>
      <c r="HI107" s="1">
        <v>0.41343839999999998</v>
      </c>
      <c r="HJ107">
        <v>0.49030240000000003</v>
      </c>
      <c r="HK107">
        <v>16.543679999999998</v>
      </c>
      <c r="HL107" s="1">
        <v>6.5532299999999997E-4</v>
      </c>
      <c r="HM107" s="1">
        <v>0.30383009999999999</v>
      </c>
      <c r="HN107">
        <v>0.49061860000000002</v>
      </c>
      <c r="HO107">
        <v>15.67084</v>
      </c>
      <c r="HP107" s="1">
        <v>5.0458429999999997E-4</v>
      </c>
      <c r="HQ107" s="1">
        <v>0.2322668</v>
      </c>
      <c r="HR107">
        <v>0.49089470000000002</v>
      </c>
      <c r="HS107">
        <v>14.83873</v>
      </c>
      <c r="HT107" s="1">
        <v>4.1132069999999998E-4</v>
      </c>
      <c r="HU107" s="1">
        <v>0.187919</v>
      </c>
      <c r="HV107">
        <v>0.4911161</v>
      </c>
      <c r="HW107">
        <v>14.12316</v>
      </c>
      <c r="HX107" s="1">
        <v>3.5227860000000002E-4</v>
      </c>
      <c r="HY107" s="1">
        <v>0.15988569999999999</v>
      </c>
      <c r="HZ107">
        <v>0.49129329999999999</v>
      </c>
      <c r="IA107">
        <v>13.749169999999999</v>
      </c>
      <c r="IB107" s="1">
        <v>3.0967819999999999E-4</v>
      </c>
      <c r="IC107" s="1">
        <v>0.1398771</v>
      </c>
      <c r="ID107">
        <v>0.49139549999999999</v>
      </c>
      <c r="IE107">
        <v>14.065480000000001</v>
      </c>
      <c r="IF107" s="1">
        <v>2.725211E-4</v>
      </c>
      <c r="IG107" s="1">
        <v>0.12266539999999999</v>
      </c>
      <c r="IH107">
        <v>0.49149969999999998</v>
      </c>
      <c r="II107">
        <v>14.57178</v>
      </c>
      <c r="IJ107" s="1">
        <v>2.379963E-4</v>
      </c>
      <c r="IK107" s="1">
        <v>0.10675610000000001</v>
      </c>
      <c r="IL107">
        <v>0.49156529999999998</v>
      </c>
      <c r="IM107">
        <v>15.0909</v>
      </c>
      <c r="IN107">
        <v>2.083299E-4</v>
      </c>
      <c r="IO107" s="1">
        <v>9.3077930000000003E-2</v>
      </c>
      <c r="IP107">
        <v>0.49163990000000002</v>
      </c>
      <c r="IQ107">
        <v>14.682130000000001</v>
      </c>
      <c r="IR107">
        <v>1.853205E-4</v>
      </c>
      <c r="IS107" s="1">
        <v>8.2435850000000005E-2</v>
      </c>
      <c r="IT107">
        <v>0.49170809999999998</v>
      </c>
      <c r="IU107">
        <v>13.81617</v>
      </c>
      <c r="IV107">
        <v>1.6841450000000001E-4</v>
      </c>
      <c r="IW107" s="1">
        <v>7.4597769999999994E-2</v>
      </c>
      <c r="IX107">
        <v>0.49176710000000001</v>
      </c>
      <c r="IY107">
        <v>13.061959999999999</v>
      </c>
      <c r="IZ107">
        <v>1.5587080000000001E-4</v>
      </c>
      <c r="JA107" s="1">
        <v>6.8787169999999995E-2</v>
      </c>
      <c r="JB107">
        <v>0.49183090000000002</v>
      </c>
      <c r="JC107">
        <v>12.753030000000001</v>
      </c>
      <c r="JD107">
        <v>1.4590299999999999E-4</v>
      </c>
      <c r="JE107" s="1">
        <v>6.4201679999999997E-2</v>
      </c>
      <c r="JF107">
        <v>0.49187619999999999</v>
      </c>
      <c r="JG107">
        <v>13.39822</v>
      </c>
      <c r="JH107">
        <v>1.3682550000000001E-4</v>
      </c>
      <c r="JI107" s="1">
        <v>6.0095910000000002E-2</v>
      </c>
      <c r="JJ107">
        <v>0.49190070000000002</v>
      </c>
      <c r="JK107">
        <v>14.177339999999999</v>
      </c>
      <c r="JL107">
        <v>1.2751599999999999E-4</v>
      </c>
      <c r="JM107">
        <v>5.5936659999999999E-2</v>
      </c>
      <c r="JN107">
        <v>0.49193300000000001</v>
      </c>
      <c r="JO107">
        <v>14.726889999999999</v>
      </c>
      <c r="JP107">
        <v>1.180644E-4</v>
      </c>
      <c r="JQ107">
        <v>5.1734339999999997E-2</v>
      </c>
      <c r="JR107">
        <v>0.4919521</v>
      </c>
      <c r="JS107">
        <v>15.21649</v>
      </c>
      <c r="JT107">
        <v>1.093748E-4</v>
      </c>
      <c r="JU107">
        <v>4.7855370000000001E-2</v>
      </c>
      <c r="JV107">
        <v>0.49193019999999998</v>
      </c>
      <c r="JW107">
        <v>15.283939999999999</v>
      </c>
      <c r="JX107">
        <v>1.020258E-4</v>
      </c>
      <c r="JY107">
        <v>4.4571230000000003E-2</v>
      </c>
      <c r="JZ107">
        <v>0.49188809999999999</v>
      </c>
      <c r="KA107">
        <v>14.6595</v>
      </c>
      <c r="KB107">
        <v>9.6005769999999999E-5</v>
      </c>
      <c r="KC107">
        <v>4.188037E-2</v>
      </c>
      <c r="KD107">
        <v>0.49183300000000002</v>
      </c>
      <c r="KE107">
        <v>13.88921</v>
      </c>
      <c r="KF107">
        <v>9.0982170000000002E-5</v>
      </c>
      <c r="KG107">
        <v>3.9650980000000002E-2</v>
      </c>
      <c r="KH107">
        <v>0.49178840000000001</v>
      </c>
      <c r="KI107">
        <v>13.51811</v>
      </c>
      <c r="KJ107">
        <v>8.6791940000000001E-5</v>
      </c>
      <c r="KK107">
        <v>3.7792159999999998E-2</v>
      </c>
      <c r="KL107">
        <v>0.49175659999999999</v>
      </c>
      <c r="KM107">
        <v>14.38922</v>
      </c>
      <c r="KN107">
        <v>8.3608390000000003E-5</v>
      </c>
      <c r="KO107">
        <v>3.6364380000000002E-2</v>
      </c>
      <c r="KP107">
        <v>0.49173319999999998</v>
      </c>
      <c r="KQ107">
        <v>15.66051</v>
      </c>
      <c r="KR107">
        <v>8.1601629999999997E-5</v>
      </c>
      <c r="KS107">
        <v>3.5457219999999998E-2</v>
      </c>
      <c r="KT107">
        <v>0.49169309999999999</v>
      </c>
      <c r="KU107">
        <v>16.824200000000001</v>
      </c>
      <c r="KV107">
        <v>8.0410339999999994E-5</v>
      </c>
      <c r="KW107">
        <v>3.4920430000000002E-2</v>
      </c>
      <c r="KX107">
        <v>0.49164609999999997</v>
      </c>
      <c r="KY107">
        <v>17.386469999999999</v>
      </c>
      <c r="KZ107">
        <v>7.9229070000000001E-5</v>
      </c>
      <c r="LA107">
        <v>3.4414010000000002E-2</v>
      </c>
      <c r="LB107">
        <v>0.4915659</v>
      </c>
      <c r="LC107">
        <v>16.981819999999999</v>
      </c>
      <c r="LD107">
        <v>7.7545740000000001E-5</v>
      </c>
      <c r="LE107">
        <v>3.3705699999999998E-2</v>
      </c>
      <c r="LF107">
        <v>0.49146610000000002</v>
      </c>
      <c r="LG107">
        <v>16.002559999999999</v>
      </c>
      <c r="LH107">
        <v>7.5287050000000003E-5</v>
      </c>
      <c r="LI107">
        <v>3.2747850000000002E-2</v>
      </c>
      <c r="LJ107">
        <v>0.49135380000000001</v>
      </c>
      <c r="LK107">
        <v>15.16342</v>
      </c>
      <c r="LL107">
        <v>7.2652100000000002E-5</v>
      </c>
      <c r="LM107">
        <v>3.162251E-2</v>
      </c>
      <c r="LN107">
        <v>0.49126130000000001</v>
      </c>
      <c r="LO107">
        <v>14.895860000000001</v>
      </c>
      <c r="LP107">
        <v>7.0031429999999997E-5</v>
      </c>
      <c r="LQ107">
        <v>3.0491000000000001E-2</v>
      </c>
      <c r="LR107">
        <v>0.49115720000000002</v>
      </c>
      <c r="LS107">
        <v>15.846539999999999</v>
      </c>
      <c r="LT107">
        <v>6.8121500000000002E-5</v>
      </c>
      <c r="LU107">
        <v>2.9646829999999999E-2</v>
      </c>
      <c r="LV107">
        <v>0.49108499999999999</v>
      </c>
      <c r="LW107">
        <v>17.082789999999999</v>
      </c>
      <c r="LX107">
        <v>6.7490599999999994E-5</v>
      </c>
      <c r="LY107">
        <v>2.934846E-2</v>
      </c>
      <c r="LZ107">
        <v>0.49104439999999999</v>
      </c>
      <c r="MA107">
        <v>18.181190000000001</v>
      </c>
      <c r="MB107">
        <v>6.7744130000000003E-5</v>
      </c>
      <c r="MC107">
        <v>2.9456369999999999E-2</v>
      </c>
      <c r="MD107">
        <v>0.49105559999999998</v>
      </c>
      <c r="ME107">
        <v>18.615839999999999</v>
      </c>
      <c r="MF107">
        <v>6.7907359999999997E-5</v>
      </c>
      <c r="MG107">
        <v>2.9548499999999998E-2</v>
      </c>
      <c r="MH107">
        <v>0.49108459999999998</v>
      </c>
      <c r="MI107">
        <v>18.144780000000001</v>
      </c>
      <c r="MJ107">
        <v>6.7309800000000004E-5</v>
      </c>
      <c r="MK107">
        <v>2.9320369999999998E-2</v>
      </c>
      <c r="ML107">
        <v>0.4911392</v>
      </c>
      <c r="MM107">
        <v>17.004010000000001</v>
      </c>
      <c r="MN107">
        <v>6.5891910000000006E-5</v>
      </c>
      <c r="MO107">
        <v>2.872798E-2</v>
      </c>
      <c r="MP107">
        <v>0.49123109999999998</v>
      </c>
      <c r="MQ107">
        <v>15.936210000000001</v>
      </c>
      <c r="MR107">
        <v>6.3891960000000001E-5</v>
      </c>
      <c r="MS107">
        <v>2.7872770000000002E-2</v>
      </c>
      <c r="MT107">
        <v>0.4913226</v>
      </c>
      <c r="MU107">
        <v>15.40043</v>
      </c>
      <c r="MV107">
        <v>6.1496809999999998E-5</v>
      </c>
      <c r="MW107">
        <v>2.6840119999999999E-2</v>
      </c>
      <c r="MX107">
        <v>0.4913922</v>
      </c>
      <c r="MY107">
        <v>15.958769999999999</v>
      </c>
      <c r="MZ107">
        <v>5.8526029999999997E-5</v>
      </c>
      <c r="NA107">
        <v>2.556812E-2</v>
      </c>
      <c r="NB107">
        <v>0.49148209999999998</v>
      </c>
      <c r="NC107">
        <v>16.18919</v>
      </c>
      <c r="ND107">
        <v>5.4735099999999997E-5</v>
      </c>
      <c r="NE107">
        <v>2.3935930000000001E-2</v>
      </c>
      <c r="NF107">
        <v>0.49152000000000001</v>
      </c>
      <c r="NG107">
        <v>16.915089999999999</v>
      </c>
      <c r="NH107">
        <v>5.0392000000000001E-5</v>
      </c>
      <c r="NI107">
        <v>2.2051270000000001E-2</v>
      </c>
      <c r="NJ107">
        <v>0.49161450000000001</v>
      </c>
      <c r="NK107">
        <v>17.318439999999999</v>
      </c>
      <c r="NL107">
        <v>4.6248100000000002E-5</v>
      </c>
      <c r="NM107">
        <v>2.0229520000000001E-2</v>
      </c>
      <c r="NN107">
        <v>0.49173090000000003</v>
      </c>
      <c r="NO107">
        <v>17.081900000000001</v>
      </c>
      <c r="NP107">
        <v>4.2838530000000002E-5</v>
      </c>
      <c r="NQ107">
        <v>1.8715740000000002E-2</v>
      </c>
      <c r="NR107">
        <v>0.49189440000000001</v>
      </c>
      <c r="NS107">
        <v>16.039239999999999</v>
      </c>
      <c r="NT107">
        <v>4.0236040000000002E-5</v>
      </c>
      <c r="NU107">
        <v>1.7552180000000001E-2</v>
      </c>
      <c r="NV107">
        <v>0.49205850000000001</v>
      </c>
      <c r="NW107">
        <v>14.867190000000001</v>
      </c>
      <c r="NX107">
        <v>3.8235750000000001E-5</v>
      </c>
      <c r="NY107">
        <v>1.665788E-2</v>
      </c>
      <c r="NZ107">
        <v>0.49220710000000001</v>
      </c>
      <c r="OA107">
        <v>14.297029999999999</v>
      </c>
      <c r="OB107">
        <v>3.6492870000000002E-5</v>
      </c>
      <c r="OC107">
        <v>1.58873E-2</v>
      </c>
      <c r="OD107">
        <v>0.4923476</v>
      </c>
      <c r="OE107">
        <v>15.14903</v>
      </c>
      <c r="OF107">
        <v>3.4402659999999999E-5</v>
      </c>
      <c r="OG107">
        <v>1.498594E-2</v>
      </c>
      <c r="OH107">
        <v>0.49247639999999998</v>
      </c>
      <c r="OI107">
        <v>16.540479999999999</v>
      </c>
      <c r="OJ107">
        <v>3.1413939999999997E-5</v>
      </c>
      <c r="OK107">
        <v>1.370481E-2</v>
      </c>
    </row>
    <row r="108" spans="1:401" x14ac:dyDescent="0.35">
      <c r="A108">
        <v>111</v>
      </c>
      <c r="B108" t="s">
        <v>4</v>
      </c>
      <c r="C108" t="s">
        <v>24</v>
      </c>
      <c r="D108" t="s">
        <v>113</v>
      </c>
      <c r="E108">
        <v>843.14689999999996</v>
      </c>
      <c r="F108">
        <v>0.78809359999999995</v>
      </c>
      <c r="G108">
        <v>14.280049999999999</v>
      </c>
      <c r="H108">
        <v>0</v>
      </c>
      <c r="I108">
        <v>0</v>
      </c>
      <c r="J108">
        <v>0.78639890000000001</v>
      </c>
      <c r="K108">
        <v>15.05809</v>
      </c>
      <c r="L108" s="1">
        <v>1.609103E-34</v>
      </c>
      <c r="M108" s="1">
        <v>5.3460029999999996E-32</v>
      </c>
      <c r="N108">
        <v>0.78466570000000002</v>
      </c>
      <c r="O108">
        <v>15.69083</v>
      </c>
      <c r="P108" s="1">
        <v>2.4995859999999998E-21</v>
      </c>
      <c r="Q108" s="1">
        <v>8.2991240000000004E-19</v>
      </c>
      <c r="R108">
        <v>0.78292729999999999</v>
      </c>
      <c r="S108">
        <v>15.83222</v>
      </c>
      <c r="T108" s="1">
        <v>9.9641770000000005E-10</v>
      </c>
      <c r="U108" s="1">
        <v>3.2911950000000001E-7</v>
      </c>
      <c r="V108">
        <v>0.78117199999999998</v>
      </c>
      <c r="W108">
        <v>15.78468</v>
      </c>
      <c r="X108" s="1">
        <v>2.116152E-2</v>
      </c>
      <c r="Y108" s="1">
        <v>5.378374</v>
      </c>
      <c r="Z108">
        <v>0.77945169999999997</v>
      </c>
      <c r="AA108">
        <v>15.535019999999999</v>
      </c>
      <c r="AB108">
        <v>5.8244400000000001</v>
      </c>
      <c r="AC108">
        <v>1661.5139999999999</v>
      </c>
      <c r="AD108">
        <v>0.77772079999999999</v>
      </c>
      <c r="AE108">
        <v>15.11772</v>
      </c>
      <c r="AF108">
        <v>68.639930000000007</v>
      </c>
      <c r="AG108">
        <v>21303.439999999999</v>
      </c>
      <c r="AH108">
        <v>0.77603180000000005</v>
      </c>
      <c r="AI108">
        <v>14.895160000000001</v>
      </c>
      <c r="AJ108">
        <v>128.5215</v>
      </c>
      <c r="AK108">
        <v>42603.51</v>
      </c>
      <c r="AL108">
        <v>0.77431850000000002</v>
      </c>
      <c r="AM108">
        <v>15.01689</v>
      </c>
      <c r="AN108">
        <v>72.517889999999994</v>
      </c>
      <c r="AO108">
        <v>25216.54</v>
      </c>
      <c r="AP108">
        <v>0.7725301</v>
      </c>
      <c r="AQ108">
        <v>15.77277</v>
      </c>
      <c r="AR108">
        <v>18.067229999999999</v>
      </c>
      <c r="AS108">
        <v>6521.2560000000003</v>
      </c>
      <c r="AT108">
        <v>0.77059949999999999</v>
      </c>
      <c r="AU108">
        <v>16.57441</v>
      </c>
      <c r="AV108">
        <v>2.6643539999999999</v>
      </c>
      <c r="AW108">
        <v>985.61599999999999</v>
      </c>
      <c r="AX108">
        <v>0.76829429999999999</v>
      </c>
      <c r="AY108">
        <v>16.863499999999998</v>
      </c>
      <c r="AZ108">
        <v>0.33079330000000001</v>
      </c>
      <c r="BA108">
        <v>122.1485</v>
      </c>
      <c r="BB108">
        <v>0.76592870000000002</v>
      </c>
      <c r="BC108">
        <v>16.78332</v>
      </c>
      <c r="BD108">
        <v>8.0269099999999996E-2</v>
      </c>
      <c r="BE108">
        <v>27.98602</v>
      </c>
      <c r="BF108">
        <v>0.76357470000000005</v>
      </c>
      <c r="BG108">
        <v>16.253070000000001</v>
      </c>
      <c r="BH108">
        <v>5.3155380000000002E-2</v>
      </c>
      <c r="BI108">
        <v>17.959150000000001</v>
      </c>
      <c r="BJ108">
        <v>0.7614069</v>
      </c>
      <c r="BK108">
        <v>15.61558</v>
      </c>
      <c r="BL108" s="1">
        <v>4.6305230000000003E-2</v>
      </c>
      <c r="BM108">
        <v>15.595510000000001</v>
      </c>
      <c r="BN108">
        <v>0.7593008</v>
      </c>
      <c r="BO108">
        <v>15.287990000000001</v>
      </c>
      <c r="BP108" s="1">
        <v>4.2171529999999999E-2</v>
      </c>
      <c r="BQ108">
        <v>14.205780000000001</v>
      </c>
      <c r="BR108">
        <v>0.75712259999999998</v>
      </c>
      <c r="BS108">
        <v>15.40648</v>
      </c>
      <c r="BT108" s="1">
        <v>3.9306880000000002E-2</v>
      </c>
      <c r="BU108">
        <v>13.25001</v>
      </c>
      <c r="BV108">
        <v>0.75489790000000001</v>
      </c>
      <c r="BW108">
        <v>15.979799999999999</v>
      </c>
      <c r="BX108" s="1">
        <v>3.6940670000000002E-2</v>
      </c>
      <c r="BY108" s="1">
        <v>12.472250000000001</v>
      </c>
      <c r="BZ108">
        <v>0.75254100000000002</v>
      </c>
      <c r="CA108">
        <v>16.30959</v>
      </c>
      <c r="CB108" s="1">
        <v>3.4561050000000003E-2</v>
      </c>
      <c r="CC108" s="1">
        <v>11.693619999999999</v>
      </c>
      <c r="CD108">
        <v>0.74985930000000001</v>
      </c>
      <c r="CE108">
        <v>16.307739999999999</v>
      </c>
      <c r="CF108" s="1">
        <v>3.210532E-2</v>
      </c>
      <c r="CG108" s="1">
        <v>10.88851</v>
      </c>
      <c r="CH108">
        <v>0.7465811</v>
      </c>
      <c r="CI108">
        <v>15.72869</v>
      </c>
      <c r="CJ108" s="1">
        <v>2.9683069999999999E-2</v>
      </c>
      <c r="CK108" s="1">
        <v>10.096270000000001</v>
      </c>
      <c r="CL108">
        <v>0.74253690000000006</v>
      </c>
      <c r="CM108">
        <v>14.936389999999999</v>
      </c>
      <c r="CN108" s="1">
        <v>2.7375839999999999E-2</v>
      </c>
      <c r="CO108" s="1">
        <v>9.3442050000000005</v>
      </c>
      <c r="CP108">
        <v>0.73772139999999997</v>
      </c>
      <c r="CQ108">
        <v>14.23507</v>
      </c>
      <c r="CR108" s="1">
        <v>2.5350879999999999E-2</v>
      </c>
      <c r="CS108" s="1">
        <v>8.683522</v>
      </c>
      <c r="CT108">
        <v>0.73224869999999997</v>
      </c>
      <c r="CU108">
        <v>13.9018</v>
      </c>
      <c r="CV108" s="1">
        <v>2.4652299999999999E-2</v>
      </c>
      <c r="CW108" s="1">
        <v>8.4548489999999994</v>
      </c>
      <c r="CX108">
        <v>0.72620560000000001</v>
      </c>
      <c r="CY108">
        <v>13.79946</v>
      </c>
      <c r="CZ108" s="1">
        <v>2.6121660000000001E-2</v>
      </c>
      <c r="DA108" s="1">
        <v>8.9785269999999997</v>
      </c>
      <c r="DB108">
        <v>0.71976359999999995</v>
      </c>
      <c r="DC108">
        <v>14.254810000000001</v>
      </c>
      <c r="DD108" s="1">
        <v>2.8125460000000001E-2</v>
      </c>
      <c r="DE108" s="1">
        <v>9.7366860000000006</v>
      </c>
      <c r="DF108">
        <v>0.71296720000000002</v>
      </c>
      <c r="DG108">
        <v>14.47064</v>
      </c>
      <c r="DH108" s="1">
        <v>2.86812E-2</v>
      </c>
      <c r="DI108" s="1">
        <v>10.024369999999999</v>
      </c>
      <c r="DJ108">
        <v>0.70602969999999998</v>
      </c>
      <c r="DK108">
        <v>14.53298</v>
      </c>
      <c r="DL108" s="1">
        <v>2.7623080000000001E-2</v>
      </c>
      <c r="DM108" s="1">
        <v>9.7429159999999992</v>
      </c>
      <c r="DN108">
        <v>0.69915910000000003</v>
      </c>
      <c r="DO108">
        <v>14.304690000000001</v>
      </c>
      <c r="DP108" s="1">
        <v>2.5630799999999999E-2</v>
      </c>
      <c r="DQ108" s="1">
        <v>9.1125930000000004</v>
      </c>
      <c r="DR108">
        <v>0.69272429999999996</v>
      </c>
      <c r="DS108">
        <v>13.89954</v>
      </c>
      <c r="DT108" s="1">
        <v>2.3351380000000001E-2</v>
      </c>
      <c r="DU108" s="1">
        <v>8.3643579999999993</v>
      </c>
      <c r="DV108">
        <v>0.68628140000000004</v>
      </c>
      <c r="DW108">
        <v>13.22716</v>
      </c>
      <c r="DX108" s="1">
        <v>2.106067E-2</v>
      </c>
      <c r="DY108" s="1">
        <v>7.6020969999999997</v>
      </c>
      <c r="DZ108">
        <v>0.67960580000000004</v>
      </c>
      <c r="EA108">
        <v>12.70922</v>
      </c>
      <c r="EB108" s="1">
        <v>1.888745E-2</v>
      </c>
      <c r="EC108" s="1">
        <v>6.8713730000000002</v>
      </c>
      <c r="ED108">
        <v>0.67277929999999997</v>
      </c>
      <c r="EE108">
        <v>12.64141</v>
      </c>
      <c r="EF108" s="1">
        <v>1.6865249999999998E-2</v>
      </c>
      <c r="EG108" s="1">
        <v>6.1841609999999996</v>
      </c>
      <c r="EH108">
        <v>0.66582949999999996</v>
      </c>
      <c r="EI108">
        <v>13.529070000000001</v>
      </c>
      <c r="EJ108" s="1">
        <v>1.5023709999999999E-2</v>
      </c>
      <c r="EK108" s="1">
        <v>5.5521149999999997</v>
      </c>
      <c r="EL108">
        <v>0.65879730000000003</v>
      </c>
      <c r="EM108">
        <v>14.4975</v>
      </c>
      <c r="EN108" s="1">
        <v>1.3405179999999999E-2</v>
      </c>
      <c r="EO108" s="1">
        <v>4.9924239999999998</v>
      </c>
      <c r="EP108">
        <v>0.65162129999999996</v>
      </c>
      <c r="EQ108">
        <v>15.21449</v>
      </c>
      <c r="ER108" s="1">
        <v>1.1972790000000001E-2</v>
      </c>
      <c r="ES108" s="1">
        <v>4.4948309999999996</v>
      </c>
      <c r="ET108">
        <v>0.64409870000000002</v>
      </c>
      <c r="EU108">
        <v>15.690440000000001</v>
      </c>
      <c r="EV108" s="1">
        <v>1.06528E-2</v>
      </c>
      <c r="EW108" s="1">
        <v>4.0342900000000004</v>
      </c>
      <c r="EX108">
        <v>0.63652120000000001</v>
      </c>
      <c r="EY108">
        <v>15.667870000000001</v>
      </c>
      <c r="EZ108" s="1">
        <v>9.4463440000000006E-3</v>
      </c>
      <c r="FA108" s="1">
        <v>3.6090010000000001</v>
      </c>
      <c r="FB108">
        <v>0.63070839999999995</v>
      </c>
      <c r="FC108">
        <v>14.968909999999999</v>
      </c>
      <c r="FD108" s="1">
        <v>8.373419E-3</v>
      </c>
      <c r="FE108" s="1">
        <v>3.2217660000000001</v>
      </c>
      <c r="FF108">
        <v>0.6251835</v>
      </c>
      <c r="FG108">
        <v>14.318250000000001</v>
      </c>
      <c r="FH108" s="1">
        <v>7.4096029999999998E-3</v>
      </c>
      <c r="FI108" s="1">
        <v>2.8705069999999999</v>
      </c>
      <c r="FJ108">
        <v>0.61965340000000002</v>
      </c>
      <c r="FK108">
        <v>14.30109</v>
      </c>
      <c r="FL108" s="1">
        <v>6.5510730000000001E-3</v>
      </c>
      <c r="FM108" s="1">
        <v>2.555234</v>
      </c>
      <c r="FN108">
        <v>0.61435430000000002</v>
      </c>
      <c r="FO108">
        <v>15.461320000000001</v>
      </c>
      <c r="FP108" s="1">
        <v>5.7816339999999999E-3</v>
      </c>
      <c r="FQ108" s="1">
        <v>2.2698999999999998</v>
      </c>
      <c r="FR108">
        <v>0.60941380000000001</v>
      </c>
      <c r="FS108">
        <v>16.83464</v>
      </c>
      <c r="FT108" s="1">
        <v>5.0983570000000004E-3</v>
      </c>
      <c r="FU108" s="1">
        <v>2.013242</v>
      </c>
      <c r="FV108">
        <v>0.60458109999999998</v>
      </c>
      <c r="FW108">
        <v>17.742540000000002</v>
      </c>
      <c r="FX108" s="1">
        <v>4.4987170000000002E-3</v>
      </c>
      <c r="FY108" s="1">
        <v>1.786211</v>
      </c>
      <c r="FZ108">
        <v>0.59982729999999995</v>
      </c>
      <c r="GA108">
        <v>18.12696</v>
      </c>
      <c r="GB108" s="1">
        <v>3.9706419999999999E-3</v>
      </c>
      <c r="GC108" s="1">
        <v>1.5850660000000001</v>
      </c>
      <c r="GD108">
        <v>0.59656609999999999</v>
      </c>
      <c r="GE108">
        <v>17.729140000000001</v>
      </c>
      <c r="GF108" s="1">
        <v>3.5056530000000001E-3</v>
      </c>
      <c r="GG108" s="1">
        <v>1.405219</v>
      </c>
      <c r="GH108">
        <v>0.59416780000000002</v>
      </c>
      <c r="GI108">
        <v>16.893509999999999</v>
      </c>
      <c r="GJ108" s="1">
        <v>3.0863330000000001E-3</v>
      </c>
      <c r="GK108" s="1">
        <v>1.2403820000000001</v>
      </c>
      <c r="GL108">
        <v>0.5922172</v>
      </c>
      <c r="GM108">
        <v>16.062919999999998</v>
      </c>
      <c r="GN108" s="1">
        <v>2.706516E-3</v>
      </c>
      <c r="GO108" s="1">
        <v>1.089628</v>
      </c>
      <c r="GP108">
        <v>0.59081879999999998</v>
      </c>
      <c r="GQ108">
        <v>15.60744</v>
      </c>
      <c r="GR108" s="1">
        <v>2.3564419999999998E-3</v>
      </c>
      <c r="GS108" s="1">
        <v>0.94940939999999996</v>
      </c>
      <c r="GT108">
        <v>0.58998360000000005</v>
      </c>
      <c r="GU108">
        <v>15.63847</v>
      </c>
      <c r="GV108" s="1">
        <v>2.007572E-3</v>
      </c>
      <c r="GW108" s="1">
        <v>0.80947190000000002</v>
      </c>
      <c r="GX108">
        <v>0.58953279999999997</v>
      </c>
      <c r="GY108">
        <v>16.448260000000001</v>
      </c>
      <c r="GZ108" s="1">
        <v>1.6336619999999999E-3</v>
      </c>
      <c r="HA108" s="1">
        <v>0.65968249999999995</v>
      </c>
      <c r="HB108">
        <v>0.5891689</v>
      </c>
      <c r="HC108">
        <v>17.057739999999999</v>
      </c>
      <c r="HD108" s="1">
        <v>1.255155E-3</v>
      </c>
      <c r="HE108" s="1">
        <v>0.50741349999999996</v>
      </c>
      <c r="HF108">
        <v>0.58884550000000002</v>
      </c>
      <c r="HG108">
        <v>17.28425</v>
      </c>
      <c r="HH108" s="1">
        <v>9.2597389999999995E-4</v>
      </c>
      <c r="HI108" s="1">
        <v>0.37407829999999997</v>
      </c>
      <c r="HJ108">
        <v>0.5886517</v>
      </c>
      <c r="HK108">
        <v>16.630929999999999</v>
      </c>
      <c r="HL108" s="1">
        <v>6.8216770000000004E-4</v>
      </c>
      <c r="HM108" s="1">
        <v>0.2745512</v>
      </c>
      <c r="HN108">
        <v>0.58851609999999999</v>
      </c>
      <c r="HO108">
        <v>15.77055</v>
      </c>
      <c r="HP108" s="1">
        <v>5.2159820000000003E-4</v>
      </c>
      <c r="HQ108" s="1">
        <v>0.20868159999999999</v>
      </c>
      <c r="HR108">
        <v>0.5884471</v>
      </c>
      <c r="HS108">
        <v>14.914400000000001</v>
      </c>
      <c r="HT108" s="1">
        <v>4.2187069999999999E-4</v>
      </c>
      <c r="HU108" s="1">
        <v>0.16767119999999999</v>
      </c>
      <c r="HV108">
        <v>0.58843760000000001</v>
      </c>
      <c r="HW108">
        <v>14.18393</v>
      </c>
      <c r="HX108" s="1">
        <v>3.5922109999999999E-4</v>
      </c>
      <c r="HY108" s="1">
        <v>0.14190659999999999</v>
      </c>
      <c r="HZ108">
        <v>0.58842530000000004</v>
      </c>
      <c r="IA108">
        <v>13.786530000000001</v>
      </c>
      <c r="IB108" s="1">
        <v>3.1507989999999999E-4</v>
      </c>
      <c r="IC108" s="1">
        <v>0.1238981</v>
      </c>
      <c r="ID108">
        <v>0.58843630000000002</v>
      </c>
      <c r="IE108">
        <v>14.07199</v>
      </c>
      <c r="IF108" s="1">
        <v>2.774683E-4</v>
      </c>
      <c r="IG108" s="1">
        <v>0.1087303</v>
      </c>
      <c r="IH108">
        <v>0.58845599999999998</v>
      </c>
      <c r="II108">
        <v>14.56986</v>
      </c>
      <c r="IJ108" s="1">
        <v>2.4251519999999999E-4</v>
      </c>
      <c r="IK108" s="1">
        <v>9.4719890000000001E-2</v>
      </c>
      <c r="IL108">
        <v>0.58849010000000002</v>
      </c>
      <c r="IM108">
        <v>15.12205</v>
      </c>
      <c r="IN108">
        <v>2.1204580000000001E-4</v>
      </c>
      <c r="IO108" s="1">
        <v>8.2510260000000002E-2</v>
      </c>
      <c r="IP108">
        <v>0.58857320000000002</v>
      </c>
      <c r="IQ108">
        <v>14.75536</v>
      </c>
      <c r="IR108">
        <v>1.881276E-4</v>
      </c>
      <c r="IS108" s="1">
        <v>7.2899679999999994E-2</v>
      </c>
      <c r="IT108">
        <v>0.58864399999999995</v>
      </c>
      <c r="IU108">
        <v>13.90682</v>
      </c>
      <c r="IV108">
        <v>1.704733E-4</v>
      </c>
      <c r="IW108" s="1">
        <v>6.5786120000000003E-2</v>
      </c>
      <c r="IX108">
        <v>0.58876459999999997</v>
      </c>
      <c r="IY108">
        <v>13.123200000000001</v>
      </c>
      <c r="IZ108">
        <v>1.574282E-4</v>
      </c>
      <c r="JA108" s="1">
        <v>6.0528779999999997E-2</v>
      </c>
      <c r="JB108">
        <v>0.58890929999999997</v>
      </c>
      <c r="JC108">
        <v>12.763070000000001</v>
      </c>
      <c r="JD108">
        <v>1.471911E-4</v>
      </c>
      <c r="JE108" s="1">
        <v>5.6424099999999998E-2</v>
      </c>
      <c r="JF108">
        <v>0.58905470000000004</v>
      </c>
      <c r="JG108">
        <v>13.379099999999999</v>
      </c>
      <c r="JH108">
        <v>1.3805560000000001E-4</v>
      </c>
      <c r="JI108" s="1">
        <v>5.2814149999999997E-2</v>
      </c>
      <c r="JJ108">
        <v>0.58920729999999999</v>
      </c>
      <c r="JK108">
        <v>14.164</v>
      </c>
      <c r="JL108">
        <v>1.28792E-4</v>
      </c>
      <c r="JM108">
        <v>4.9197449999999997E-2</v>
      </c>
      <c r="JN108">
        <v>0.58933409999999997</v>
      </c>
      <c r="JO108">
        <v>14.740740000000001</v>
      </c>
      <c r="JP108">
        <v>1.193143E-4</v>
      </c>
      <c r="JQ108">
        <v>4.5521829999999999E-2</v>
      </c>
      <c r="JR108">
        <v>0.58947729999999998</v>
      </c>
      <c r="JS108">
        <v>15.250360000000001</v>
      </c>
      <c r="JT108">
        <v>1.10482E-4</v>
      </c>
      <c r="JU108">
        <v>4.2086770000000003E-2</v>
      </c>
      <c r="JV108">
        <v>0.58955829999999998</v>
      </c>
      <c r="JW108">
        <v>15.324149999999999</v>
      </c>
      <c r="JX108">
        <v>1.029412E-4</v>
      </c>
      <c r="JY108">
        <v>3.915018E-2</v>
      </c>
      <c r="JZ108">
        <v>0.58964289999999997</v>
      </c>
      <c r="KA108">
        <v>14.71631</v>
      </c>
      <c r="KB108">
        <v>9.6757510000000004E-5</v>
      </c>
      <c r="KC108">
        <v>3.67409E-2</v>
      </c>
      <c r="KD108">
        <v>0.58968220000000005</v>
      </c>
      <c r="KE108">
        <v>13.951040000000001</v>
      </c>
      <c r="KF108">
        <v>9.1611329999999997E-5</v>
      </c>
      <c r="KG108">
        <v>3.4750120000000002E-2</v>
      </c>
      <c r="KH108">
        <v>0.58966620000000003</v>
      </c>
      <c r="KI108">
        <v>13.525840000000001</v>
      </c>
      <c r="KJ108">
        <v>8.7307989999999998E-5</v>
      </c>
      <c r="KK108">
        <v>3.3088560000000003E-2</v>
      </c>
      <c r="KL108">
        <v>0.58970869999999997</v>
      </c>
      <c r="KM108">
        <v>14.357760000000001</v>
      </c>
      <c r="KN108">
        <v>8.3975989999999996E-5</v>
      </c>
      <c r="KO108">
        <v>3.1790609999999997E-2</v>
      </c>
      <c r="KP108">
        <v>0.58968679999999996</v>
      </c>
      <c r="KQ108">
        <v>15.62177</v>
      </c>
      <c r="KR108">
        <v>8.1816020000000005E-5</v>
      </c>
      <c r="KS108">
        <v>3.0944139999999998E-2</v>
      </c>
      <c r="KT108">
        <v>0.58966580000000002</v>
      </c>
      <c r="KU108">
        <v>16.828250000000001</v>
      </c>
      <c r="KV108">
        <v>8.0552969999999997E-5</v>
      </c>
      <c r="KW108">
        <v>3.044765E-2</v>
      </c>
      <c r="KX108">
        <v>0.58962829999999999</v>
      </c>
      <c r="KY108">
        <v>17.447669999999999</v>
      </c>
      <c r="KZ108">
        <v>7.940341E-5</v>
      </c>
      <c r="LA108">
        <v>3.0016129999999999E-2</v>
      </c>
      <c r="LB108">
        <v>0.5895167</v>
      </c>
      <c r="LC108">
        <v>17.075520000000001</v>
      </c>
      <c r="LD108">
        <v>7.7795159999999994E-5</v>
      </c>
      <c r="LE108">
        <v>2.9426440000000002E-2</v>
      </c>
      <c r="LF108">
        <v>0.58935119999999996</v>
      </c>
      <c r="LG108">
        <v>16.091229999999999</v>
      </c>
      <c r="LH108">
        <v>7.5606920000000004E-5</v>
      </c>
      <c r="LI108">
        <v>2.861986E-2</v>
      </c>
      <c r="LJ108">
        <v>0.5891151</v>
      </c>
      <c r="LK108">
        <v>15.222300000000001</v>
      </c>
      <c r="LL108">
        <v>7.3006579999999999E-5</v>
      </c>
      <c r="LM108">
        <v>2.7656759999999999E-2</v>
      </c>
      <c r="LN108">
        <v>0.58885810000000005</v>
      </c>
      <c r="LO108">
        <v>14.895860000000001</v>
      </c>
      <c r="LP108">
        <v>7.0357750000000002E-5</v>
      </c>
      <c r="LQ108">
        <v>2.6668239999999999E-2</v>
      </c>
      <c r="LR108">
        <v>0.58856660000000005</v>
      </c>
      <c r="LS108">
        <v>15.81939</v>
      </c>
      <c r="LT108">
        <v>6.8316719999999997E-5</v>
      </c>
      <c r="LU108">
        <v>2.5893059999999999E-2</v>
      </c>
      <c r="LV108">
        <v>0.58829019999999999</v>
      </c>
      <c r="LW108">
        <v>17.049980000000001</v>
      </c>
      <c r="LX108">
        <v>6.7510880000000003E-5</v>
      </c>
      <c r="LY108">
        <v>2.5577280000000001E-2</v>
      </c>
      <c r="LZ108">
        <v>0.58799769999999996</v>
      </c>
      <c r="MA108">
        <v>18.200859999999999</v>
      </c>
      <c r="MB108">
        <v>6.7694219999999994E-5</v>
      </c>
      <c r="MC108">
        <v>2.565067E-2</v>
      </c>
      <c r="MD108">
        <v>0.58774700000000002</v>
      </c>
      <c r="ME108">
        <v>18.67897</v>
      </c>
      <c r="MF108">
        <v>6.7915269999999995E-5</v>
      </c>
      <c r="MG108">
        <v>2.5757990000000001E-2</v>
      </c>
      <c r="MH108">
        <v>0.58753160000000004</v>
      </c>
      <c r="MI108">
        <v>18.24606</v>
      </c>
      <c r="MJ108">
        <v>6.7430280000000002E-5</v>
      </c>
      <c r="MK108">
        <v>2.560788E-2</v>
      </c>
      <c r="ML108">
        <v>0.58739750000000002</v>
      </c>
      <c r="MM108">
        <v>17.108219999999999</v>
      </c>
      <c r="MN108">
        <v>6.6113080000000001E-5</v>
      </c>
      <c r="MO108">
        <v>2.513576E-2</v>
      </c>
      <c r="MP108">
        <v>0.58731619999999995</v>
      </c>
      <c r="MQ108">
        <v>16.022179999999999</v>
      </c>
      <c r="MR108">
        <v>6.4177540000000003E-5</v>
      </c>
      <c r="MS108">
        <v>2.442004E-2</v>
      </c>
      <c r="MT108">
        <v>0.58729350000000002</v>
      </c>
      <c r="MU108">
        <v>15.42605</v>
      </c>
      <c r="MV108">
        <v>6.1836090000000002E-5</v>
      </c>
      <c r="MW108">
        <v>2.354289E-2</v>
      </c>
      <c r="MX108">
        <v>0.5872657</v>
      </c>
      <c r="MY108">
        <v>15.958880000000001</v>
      </c>
      <c r="MZ108">
        <v>5.8957179999999997E-5</v>
      </c>
      <c r="NA108">
        <v>2.2468289999999998E-2</v>
      </c>
      <c r="NB108">
        <v>0.5872887</v>
      </c>
      <c r="NC108">
        <v>16.183050000000001</v>
      </c>
      <c r="ND108">
        <v>5.5278129999999997E-5</v>
      </c>
      <c r="NE108">
        <v>2.1086879999999999E-2</v>
      </c>
      <c r="NF108">
        <v>0.58729540000000002</v>
      </c>
      <c r="NG108">
        <v>16.935400000000001</v>
      </c>
      <c r="NH108">
        <v>5.0974309999999998E-5</v>
      </c>
      <c r="NI108">
        <v>1.9459000000000001E-2</v>
      </c>
      <c r="NJ108">
        <v>0.5873988</v>
      </c>
      <c r="NK108">
        <v>17.351209999999998</v>
      </c>
      <c r="NL108">
        <v>4.677143E-5</v>
      </c>
      <c r="NM108">
        <v>1.7850029999999999E-2</v>
      </c>
      <c r="NN108">
        <v>0.58753449999999996</v>
      </c>
      <c r="NO108">
        <v>17.16517</v>
      </c>
      <c r="NP108">
        <v>4.325212E-5</v>
      </c>
      <c r="NQ108">
        <v>1.6489090000000001E-2</v>
      </c>
      <c r="NR108">
        <v>0.5878044</v>
      </c>
      <c r="NS108">
        <v>16.16085</v>
      </c>
      <c r="NT108">
        <v>4.0549990000000002E-5</v>
      </c>
      <c r="NU108">
        <v>1.543575E-2</v>
      </c>
      <c r="NV108">
        <v>0.58814690000000003</v>
      </c>
      <c r="NW108">
        <v>14.97588</v>
      </c>
      <c r="NX108">
        <v>3.848294E-5</v>
      </c>
      <c r="NY108">
        <v>1.462778E-2</v>
      </c>
      <c r="NZ108">
        <v>0.58852340000000003</v>
      </c>
      <c r="OA108">
        <v>14.34403</v>
      </c>
      <c r="OB108">
        <v>3.6728550000000003E-5</v>
      </c>
      <c r="OC108">
        <v>1.394598E-2</v>
      </c>
      <c r="OD108">
        <v>0.58896879999999996</v>
      </c>
      <c r="OE108">
        <v>15.14316</v>
      </c>
      <c r="OF108">
        <v>3.4717959999999999E-5</v>
      </c>
      <c r="OG108">
        <v>1.318194E-2</v>
      </c>
      <c r="OH108">
        <v>0.58940950000000003</v>
      </c>
      <c r="OI108">
        <v>16.514849999999999</v>
      </c>
      <c r="OJ108">
        <v>3.1855330000000002E-5</v>
      </c>
      <c r="OK108">
        <v>1.2105070000000001E-2</v>
      </c>
    </row>
    <row r="109" spans="1:401" x14ac:dyDescent="0.35">
      <c r="A109">
        <v>112</v>
      </c>
      <c r="B109" t="s">
        <v>4</v>
      </c>
      <c r="C109" t="s">
        <v>24</v>
      </c>
      <c r="D109" t="s">
        <v>114</v>
      </c>
      <c r="E109">
        <v>832.89959999999996</v>
      </c>
      <c r="F109">
        <v>0.81186999999999998</v>
      </c>
      <c r="G109">
        <v>14.257110000000001</v>
      </c>
      <c r="H109">
        <v>0</v>
      </c>
      <c r="I109">
        <v>0</v>
      </c>
      <c r="J109">
        <v>0.81112280000000003</v>
      </c>
      <c r="K109">
        <v>15.04133</v>
      </c>
      <c r="L109" s="1">
        <v>2.0377080000000001E-35</v>
      </c>
      <c r="M109" s="1">
        <v>7.8965920000000005E-33</v>
      </c>
      <c r="N109">
        <v>0.81035040000000003</v>
      </c>
      <c r="O109">
        <v>15.7098</v>
      </c>
      <c r="P109" s="1">
        <v>3.5457249999999998E-22</v>
      </c>
      <c r="Q109" s="1">
        <v>1.3735129999999999E-19</v>
      </c>
      <c r="R109">
        <v>0.80961559999999999</v>
      </c>
      <c r="S109">
        <v>15.90742</v>
      </c>
      <c r="T109" s="1">
        <v>1.49425E-10</v>
      </c>
      <c r="U109" s="1">
        <v>5.759917E-8</v>
      </c>
      <c r="V109">
        <v>0.80884739999999999</v>
      </c>
      <c r="W109">
        <v>15.857189999999999</v>
      </c>
      <c r="X109" s="1">
        <v>1.1156869999999999E-2</v>
      </c>
      <c r="Y109" s="1">
        <v>2.9055</v>
      </c>
      <c r="Z109">
        <v>0.8080927</v>
      </c>
      <c r="AA109">
        <v>15.58676</v>
      </c>
      <c r="AB109">
        <v>4.1958539999999998</v>
      </c>
      <c r="AC109">
        <v>1288.6020000000001</v>
      </c>
      <c r="AD109">
        <v>0.80734099999999998</v>
      </c>
      <c r="AE109">
        <v>15.14223</v>
      </c>
      <c r="AF109">
        <v>59.548609999999996</v>
      </c>
      <c r="AG109">
        <v>20680.53</v>
      </c>
      <c r="AH109">
        <v>0.80654479999999995</v>
      </c>
      <c r="AI109">
        <v>14.88818</v>
      </c>
      <c r="AJ109">
        <v>127.895</v>
      </c>
      <c r="AK109">
        <v>48961.48</v>
      </c>
      <c r="AL109">
        <v>0.80578839999999996</v>
      </c>
      <c r="AM109">
        <v>14.98368</v>
      </c>
      <c r="AN109">
        <v>79.883989999999997</v>
      </c>
      <c r="AO109">
        <v>32988.32</v>
      </c>
      <c r="AP109">
        <v>0.80492850000000005</v>
      </c>
      <c r="AQ109">
        <v>15.748609999999999</v>
      </c>
      <c r="AR109">
        <v>21.511559999999999</v>
      </c>
      <c r="AS109">
        <v>9420.8379999999997</v>
      </c>
      <c r="AT109">
        <v>0.80400899999999997</v>
      </c>
      <c r="AU109">
        <v>16.58916</v>
      </c>
      <c r="AV109">
        <v>3.3397199999999998</v>
      </c>
      <c r="AW109">
        <v>1522.8219999999999</v>
      </c>
      <c r="AX109">
        <v>0.8027514</v>
      </c>
      <c r="AY109">
        <v>16.940439999999999</v>
      </c>
      <c r="AZ109">
        <v>0.41312470000000001</v>
      </c>
      <c r="BA109">
        <v>189.40280000000001</v>
      </c>
      <c r="BB109">
        <v>0.80133500000000002</v>
      </c>
      <c r="BC109">
        <v>16.878119999999999</v>
      </c>
      <c r="BD109">
        <v>8.8480610000000001E-2</v>
      </c>
      <c r="BE109">
        <v>37.424860000000002</v>
      </c>
      <c r="BF109">
        <v>0.79987830000000004</v>
      </c>
      <c r="BG109">
        <v>16.337140000000002</v>
      </c>
      <c r="BH109">
        <v>5.4333399999999997E-2</v>
      </c>
      <c r="BI109">
        <v>21.657800000000002</v>
      </c>
      <c r="BJ109">
        <v>0.79861970000000004</v>
      </c>
      <c r="BK109">
        <v>15.67028</v>
      </c>
      <c r="BL109" s="1">
        <v>4.6817190000000002E-2</v>
      </c>
      <c r="BM109">
        <v>18.518840000000001</v>
      </c>
      <c r="BN109">
        <v>0.79747210000000002</v>
      </c>
      <c r="BO109">
        <v>15.29195</v>
      </c>
      <c r="BP109" s="1">
        <v>4.2514669999999997E-2</v>
      </c>
      <c r="BQ109">
        <v>16.810469999999999</v>
      </c>
      <c r="BR109">
        <v>0.79624269999999997</v>
      </c>
      <c r="BS109">
        <v>15.37926</v>
      </c>
      <c r="BT109" s="1">
        <v>3.9553079999999997E-2</v>
      </c>
      <c r="BU109">
        <v>15.6463</v>
      </c>
      <c r="BV109">
        <v>0.79500870000000001</v>
      </c>
      <c r="BW109">
        <v>15.95712</v>
      </c>
      <c r="BX109" s="1">
        <v>3.716626E-2</v>
      </c>
      <c r="BY109" s="1">
        <v>14.72758</v>
      </c>
      <c r="BZ109">
        <v>0.79366029999999999</v>
      </c>
      <c r="CA109">
        <v>16.326370000000001</v>
      </c>
      <c r="CB109" s="1">
        <v>3.4795930000000003E-2</v>
      </c>
      <c r="CC109" s="1">
        <v>13.823689999999999</v>
      </c>
      <c r="CD109">
        <v>0.79210009999999997</v>
      </c>
      <c r="CE109">
        <v>16.3858</v>
      </c>
      <c r="CF109" s="1">
        <v>3.2343799999999999E-2</v>
      </c>
      <c r="CG109" s="1">
        <v>12.88616</v>
      </c>
      <c r="CH109">
        <v>0.79012119999999997</v>
      </c>
      <c r="CI109">
        <v>15.82377</v>
      </c>
      <c r="CJ109" s="1">
        <v>2.9912649999999999E-2</v>
      </c>
      <c r="CK109" s="1">
        <v>11.957140000000001</v>
      </c>
      <c r="CL109">
        <v>0.78765479999999999</v>
      </c>
      <c r="CM109">
        <v>15.033620000000001</v>
      </c>
      <c r="CN109" s="1">
        <v>2.7592169999999999E-2</v>
      </c>
      <c r="CO109" s="1">
        <v>11.072839999999999</v>
      </c>
      <c r="CP109">
        <v>0.78470980000000001</v>
      </c>
      <c r="CQ109">
        <v>14.29894</v>
      </c>
      <c r="CR109" s="1">
        <v>2.55149E-2</v>
      </c>
      <c r="CS109" s="1">
        <v>10.27895</v>
      </c>
      <c r="CT109">
        <v>0.78139000000000003</v>
      </c>
      <c r="CU109">
        <v>13.924049999999999</v>
      </c>
      <c r="CV109" s="1">
        <v>2.462087E-2</v>
      </c>
      <c r="CW109" s="1">
        <v>9.9225329999999996</v>
      </c>
      <c r="CX109">
        <v>0.77774089999999996</v>
      </c>
      <c r="CY109">
        <v>13.80378</v>
      </c>
      <c r="CZ109" s="1">
        <v>2.5895930000000001E-2</v>
      </c>
      <c r="DA109" s="1">
        <v>10.44054</v>
      </c>
      <c r="DB109">
        <v>0.77388000000000001</v>
      </c>
      <c r="DC109">
        <v>14.259539999999999</v>
      </c>
      <c r="DD109" s="1">
        <v>2.7941520000000001E-2</v>
      </c>
      <c r="DE109" s="1">
        <v>11.35247</v>
      </c>
      <c r="DF109">
        <v>0.76980630000000005</v>
      </c>
      <c r="DG109">
        <v>14.494809999999999</v>
      </c>
      <c r="DH109" s="1">
        <v>2.867894E-2</v>
      </c>
      <c r="DI109" s="1">
        <v>11.793229999999999</v>
      </c>
      <c r="DJ109">
        <v>0.76578789999999997</v>
      </c>
      <c r="DK109">
        <v>14.602830000000001</v>
      </c>
      <c r="DL109" s="1">
        <v>2.776431E-2</v>
      </c>
      <c r="DM109" s="1">
        <v>11.549720000000001</v>
      </c>
      <c r="DN109">
        <v>0.76195329999999994</v>
      </c>
      <c r="DO109">
        <v>14.38758</v>
      </c>
      <c r="DP109" s="1">
        <v>2.5840229999999999E-2</v>
      </c>
      <c r="DQ109" s="1">
        <v>10.85749</v>
      </c>
      <c r="DR109">
        <v>0.75733729999999999</v>
      </c>
      <c r="DS109">
        <v>13.97456</v>
      </c>
      <c r="DT109" s="1">
        <v>2.3577669999999998E-2</v>
      </c>
      <c r="DU109" s="1">
        <v>9.9950469999999996</v>
      </c>
      <c r="DV109">
        <v>0.75192769999999998</v>
      </c>
      <c r="DW109">
        <v>13.29453</v>
      </c>
      <c r="DX109" s="1">
        <v>2.1282969999999998E-2</v>
      </c>
      <c r="DY109" s="1">
        <v>9.1017759999999992</v>
      </c>
      <c r="DZ109">
        <v>0.74629290000000004</v>
      </c>
      <c r="EA109">
        <v>12.74675</v>
      </c>
      <c r="EB109" s="1">
        <v>1.909837E-2</v>
      </c>
      <c r="EC109" s="1">
        <v>8.2401890000000009</v>
      </c>
      <c r="ED109">
        <v>0.74052470000000004</v>
      </c>
      <c r="EE109">
        <v>12.642709999999999</v>
      </c>
      <c r="EF109" s="1">
        <v>1.7062230000000001E-2</v>
      </c>
      <c r="EG109" s="1">
        <v>7.4273389999999999</v>
      </c>
      <c r="EH109">
        <v>0.73465590000000003</v>
      </c>
      <c r="EI109">
        <v>13.50944</v>
      </c>
      <c r="EJ109" s="1">
        <v>1.5202190000000001E-2</v>
      </c>
      <c r="EK109" s="1">
        <v>6.6759250000000003</v>
      </c>
      <c r="EL109">
        <v>0.7287439</v>
      </c>
      <c r="EM109">
        <v>14.48203</v>
      </c>
      <c r="EN109" s="1">
        <v>1.3561760000000001E-2</v>
      </c>
      <c r="EO109" s="1">
        <v>6.006875</v>
      </c>
      <c r="EP109">
        <v>0.72262570000000004</v>
      </c>
      <c r="EQ109">
        <v>15.25705</v>
      </c>
      <c r="ER109" s="1">
        <v>1.211491E-2</v>
      </c>
      <c r="ES109" s="1">
        <v>5.4146489999999998</v>
      </c>
      <c r="ET109">
        <v>0.71607069999999995</v>
      </c>
      <c r="EU109">
        <v>15.75582</v>
      </c>
      <c r="EV109" s="1">
        <v>1.0785309999999999E-2</v>
      </c>
      <c r="EW109" s="1">
        <v>4.8687440000000004</v>
      </c>
      <c r="EX109">
        <v>0.70937930000000005</v>
      </c>
      <c r="EY109">
        <v>15.734590000000001</v>
      </c>
      <c r="EZ109" s="1">
        <v>9.568086E-3</v>
      </c>
      <c r="FA109" s="1">
        <v>4.36294</v>
      </c>
      <c r="FB109">
        <v>0.70302050000000005</v>
      </c>
      <c r="FC109">
        <v>15.05031</v>
      </c>
      <c r="FD109" s="1">
        <v>8.4850949999999998E-3</v>
      </c>
      <c r="FE109" s="1">
        <v>3.8990100000000001</v>
      </c>
      <c r="FF109">
        <v>0.69653370000000003</v>
      </c>
      <c r="FG109">
        <v>14.37383</v>
      </c>
      <c r="FH109" s="1">
        <v>7.5097790000000003E-3</v>
      </c>
      <c r="FI109" s="1">
        <v>3.4768780000000001</v>
      </c>
      <c r="FJ109">
        <v>0.69005930000000004</v>
      </c>
      <c r="FK109">
        <v>14.26993</v>
      </c>
      <c r="FL109" s="1">
        <v>6.6416449999999998E-3</v>
      </c>
      <c r="FM109" s="1">
        <v>3.0981920000000001</v>
      </c>
      <c r="FN109">
        <v>0.68390830000000002</v>
      </c>
      <c r="FO109">
        <v>15.38809</v>
      </c>
      <c r="FP109" s="1">
        <v>5.8640280000000003E-3</v>
      </c>
      <c r="FQ109" s="1">
        <v>2.7552460000000001</v>
      </c>
      <c r="FR109">
        <v>0.67821030000000004</v>
      </c>
      <c r="FS109">
        <v>16.765889999999999</v>
      </c>
      <c r="FT109" s="1">
        <v>5.1718789999999999E-3</v>
      </c>
      <c r="FU109" s="1">
        <v>2.4457439999999999</v>
      </c>
      <c r="FV109">
        <v>0.67256159999999998</v>
      </c>
      <c r="FW109">
        <v>17.757829999999998</v>
      </c>
      <c r="FX109" s="1">
        <v>4.5638700000000003E-3</v>
      </c>
      <c r="FY109" s="1">
        <v>2.1722450000000002</v>
      </c>
      <c r="FZ109">
        <v>0.66700079999999995</v>
      </c>
      <c r="GA109">
        <v>18.205559999999998</v>
      </c>
      <c r="GB109" s="1">
        <v>4.0289080000000003E-3</v>
      </c>
      <c r="GC109" s="1">
        <v>1.9302859999999999</v>
      </c>
      <c r="GD109">
        <v>0.6617902</v>
      </c>
      <c r="GE109">
        <v>17.836939999999998</v>
      </c>
      <c r="GF109" s="1">
        <v>3.5585230000000001E-3</v>
      </c>
      <c r="GG109" s="1">
        <v>1.71444</v>
      </c>
      <c r="GH109">
        <v>0.65759319999999999</v>
      </c>
      <c r="GI109">
        <v>17.01005</v>
      </c>
      <c r="GJ109" s="1">
        <v>3.1347340000000001E-3</v>
      </c>
      <c r="GK109" s="1">
        <v>1.5163899999999999</v>
      </c>
      <c r="GL109">
        <v>0.654115</v>
      </c>
      <c r="GM109">
        <v>16.164819999999999</v>
      </c>
      <c r="GN109" s="1">
        <v>2.7510939999999999E-3</v>
      </c>
      <c r="GO109" s="1">
        <v>1.3349599999999999</v>
      </c>
      <c r="GP109">
        <v>0.6514451</v>
      </c>
      <c r="GQ109">
        <v>15.65536</v>
      </c>
      <c r="GR109" s="1">
        <v>2.3989699999999998E-3</v>
      </c>
      <c r="GS109" s="1">
        <v>1.1665239999999999</v>
      </c>
      <c r="GT109">
        <v>0.6495841</v>
      </c>
      <c r="GU109">
        <v>15.64598</v>
      </c>
      <c r="GV109" s="1">
        <v>2.0518950000000002E-3</v>
      </c>
      <c r="GW109" s="1">
        <v>1.0002260000000001</v>
      </c>
      <c r="GX109">
        <v>0.64833850000000004</v>
      </c>
      <c r="GY109">
        <v>16.420860000000001</v>
      </c>
      <c r="GZ109" s="1">
        <v>1.6813889999999999E-3</v>
      </c>
      <c r="HA109" s="1">
        <v>0.82280699999999996</v>
      </c>
      <c r="HB109">
        <v>0.64735229999999999</v>
      </c>
      <c r="HC109">
        <v>17.042899999999999</v>
      </c>
      <c r="HD109" s="1">
        <v>1.301284E-3</v>
      </c>
      <c r="HE109" s="1">
        <v>0.63924619999999999</v>
      </c>
      <c r="HF109">
        <v>0.64654820000000002</v>
      </c>
      <c r="HG109">
        <v>17.342089999999999</v>
      </c>
      <c r="HH109" s="1">
        <v>9.6366819999999995E-4</v>
      </c>
      <c r="HI109" s="1">
        <v>0.47400189999999998</v>
      </c>
      <c r="HJ109">
        <v>0.64595760000000002</v>
      </c>
      <c r="HK109">
        <v>16.738409999999998</v>
      </c>
      <c r="HL109" s="1">
        <v>7.0873419999999999E-4</v>
      </c>
      <c r="HM109" s="1">
        <v>0.34747479999999997</v>
      </c>
      <c r="HN109">
        <v>0.64552600000000004</v>
      </c>
      <c r="HO109">
        <v>15.89809</v>
      </c>
      <c r="HP109" s="1">
        <v>5.3861209999999998E-4</v>
      </c>
      <c r="HQ109" s="1">
        <v>0.2622603</v>
      </c>
      <c r="HR109">
        <v>0.64523489999999994</v>
      </c>
      <c r="HS109">
        <v>15.01605</v>
      </c>
      <c r="HT109" s="1">
        <v>4.3241980000000002E-4</v>
      </c>
      <c r="HU109" s="1">
        <v>0.2088043</v>
      </c>
      <c r="HV109">
        <v>0.64504890000000004</v>
      </c>
      <c r="HW109">
        <v>14.26422</v>
      </c>
      <c r="HX109" s="1">
        <v>3.660739E-4</v>
      </c>
      <c r="HY109" s="1">
        <v>0.17541989999999999</v>
      </c>
      <c r="HZ109">
        <v>0.64491500000000002</v>
      </c>
      <c r="IA109">
        <v>13.837289999999999</v>
      </c>
      <c r="IB109" s="1">
        <v>3.2027869999999998E-4</v>
      </c>
      <c r="IC109" s="1">
        <v>0.15263769999999999</v>
      </c>
      <c r="ID109">
        <v>0.64486469999999996</v>
      </c>
      <c r="IE109">
        <v>14.08061</v>
      </c>
      <c r="IF109" s="1">
        <v>2.8216910000000001E-4</v>
      </c>
      <c r="IG109" s="1">
        <v>0.1340162</v>
      </c>
      <c r="IH109">
        <v>0.64483009999999996</v>
      </c>
      <c r="II109">
        <v>14.56554</v>
      </c>
      <c r="IJ109" s="1">
        <v>2.4684210000000003E-4</v>
      </c>
      <c r="IK109" s="1">
        <v>0.1168973</v>
      </c>
      <c r="IL109">
        <v>0.64483429999999997</v>
      </c>
      <c r="IM109">
        <v>15.14813</v>
      </c>
      <c r="IN109">
        <v>2.1565850000000001E-4</v>
      </c>
      <c r="IO109" s="1">
        <v>0.1017513</v>
      </c>
      <c r="IP109">
        <v>0.64487799999999995</v>
      </c>
      <c r="IQ109">
        <v>14.842919999999999</v>
      </c>
      <c r="IR109">
        <v>1.908794E-4</v>
      </c>
      <c r="IS109" s="1">
        <v>8.9639549999999998E-2</v>
      </c>
      <c r="IT109">
        <v>0.64499090000000003</v>
      </c>
      <c r="IU109">
        <v>14.02168</v>
      </c>
      <c r="IV109">
        <v>1.7249529999999999E-4</v>
      </c>
      <c r="IW109" s="1">
        <v>8.0610150000000005E-2</v>
      </c>
      <c r="IX109">
        <v>0.64512849999999999</v>
      </c>
      <c r="IY109">
        <v>13.21134</v>
      </c>
      <c r="IZ109">
        <v>1.5894950000000001E-4</v>
      </c>
      <c r="JA109" s="1">
        <v>7.395562E-2</v>
      </c>
      <c r="JB109">
        <v>0.64530069999999995</v>
      </c>
      <c r="JC109">
        <v>12.784140000000001</v>
      </c>
      <c r="JD109">
        <v>1.4842960000000001E-4</v>
      </c>
      <c r="JE109" s="1">
        <v>6.8822830000000002E-2</v>
      </c>
      <c r="JF109">
        <v>0.64550620000000003</v>
      </c>
      <c r="JG109">
        <v>13.349930000000001</v>
      </c>
      <c r="JH109">
        <v>1.3921969999999999E-4</v>
      </c>
      <c r="JI109" s="1">
        <v>6.4410380000000003E-2</v>
      </c>
      <c r="JJ109">
        <v>0.64573789999999998</v>
      </c>
      <c r="JK109">
        <v>14.1432</v>
      </c>
      <c r="JL109">
        <v>1.2999609999999999E-4</v>
      </c>
      <c r="JM109" s="1">
        <v>6.0062419999999998E-2</v>
      </c>
      <c r="JN109">
        <v>0.64595389999999997</v>
      </c>
      <c r="JO109">
        <v>14.74728</v>
      </c>
      <c r="JP109">
        <v>1.205067E-4</v>
      </c>
      <c r="JQ109">
        <v>5.5619080000000001E-2</v>
      </c>
      <c r="JR109">
        <v>0.64613010000000004</v>
      </c>
      <c r="JS109">
        <v>15.2857</v>
      </c>
      <c r="JT109">
        <v>1.115494E-4</v>
      </c>
      <c r="JU109">
        <v>5.1400960000000002E-2</v>
      </c>
      <c r="JV109">
        <v>0.64631689999999997</v>
      </c>
      <c r="JW109">
        <v>15.371639999999999</v>
      </c>
      <c r="JX109">
        <v>1.038298E-4</v>
      </c>
      <c r="JY109">
        <v>4.7749350000000003E-2</v>
      </c>
      <c r="JZ109">
        <v>0.64645249999999999</v>
      </c>
      <c r="KA109">
        <v>14.786379999999999</v>
      </c>
      <c r="KB109">
        <v>9.7486290000000001E-5</v>
      </c>
      <c r="KC109">
        <v>4.4743680000000001E-2</v>
      </c>
      <c r="KD109">
        <v>0.64654080000000003</v>
      </c>
      <c r="KE109">
        <v>14.0352</v>
      </c>
      <c r="KF109">
        <v>9.2219200000000006E-5</v>
      </c>
      <c r="KG109">
        <v>4.2266940000000003E-2</v>
      </c>
      <c r="KH109">
        <v>0.6465803</v>
      </c>
      <c r="KI109">
        <v>13.54705</v>
      </c>
      <c r="KJ109">
        <v>8.7809840000000004E-5</v>
      </c>
      <c r="KK109">
        <v>4.0198379999999999E-2</v>
      </c>
      <c r="KL109">
        <v>0.64661939999999996</v>
      </c>
      <c r="KM109">
        <v>14.31331</v>
      </c>
      <c r="KN109">
        <v>8.4342460000000005E-5</v>
      </c>
      <c r="KO109">
        <v>3.8554520000000002E-2</v>
      </c>
      <c r="KP109">
        <v>0.64663530000000002</v>
      </c>
      <c r="KQ109">
        <v>15.56268</v>
      </c>
      <c r="KR109">
        <v>8.2033980000000006E-5</v>
      </c>
      <c r="KS109">
        <v>3.7445050000000001E-2</v>
      </c>
      <c r="KT109">
        <v>0.64663959999999998</v>
      </c>
      <c r="KU109">
        <v>16.819289999999999</v>
      </c>
      <c r="KV109">
        <v>8.0691740000000001E-5</v>
      </c>
      <c r="KW109">
        <v>3.6794649999999998E-2</v>
      </c>
      <c r="KX109">
        <v>0.64659230000000001</v>
      </c>
      <c r="KY109">
        <v>17.510850000000001</v>
      </c>
      <c r="KZ109">
        <v>7.9560800000000006E-5</v>
      </c>
      <c r="LA109">
        <v>3.6280890000000003E-2</v>
      </c>
      <c r="LB109">
        <v>0.64646990000000004</v>
      </c>
      <c r="LC109">
        <v>17.190180000000002</v>
      </c>
      <c r="LD109">
        <v>7.8019369999999998E-5</v>
      </c>
      <c r="LE109">
        <v>3.560729E-2</v>
      </c>
      <c r="LF109">
        <v>0.64628229999999998</v>
      </c>
      <c r="LG109">
        <v>16.207519999999999</v>
      </c>
      <c r="LH109">
        <v>7.5899810000000002E-5</v>
      </c>
      <c r="LI109">
        <v>3.4676100000000001E-2</v>
      </c>
      <c r="LJ109">
        <v>0.64599059999999997</v>
      </c>
      <c r="LK109">
        <v>15.30767</v>
      </c>
      <c r="LL109">
        <v>7.3336069999999995E-5</v>
      </c>
      <c r="LM109">
        <v>3.3538789999999999E-2</v>
      </c>
      <c r="LN109">
        <v>0.6456191</v>
      </c>
      <c r="LO109">
        <v>14.905290000000001</v>
      </c>
      <c r="LP109">
        <v>7.0668500000000003E-5</v>
      </c>
      <c r="LQ109">
        <v>3.2341790000000002E-2</v>
      </c>
      <c r="LR109">
        <v>0.64525259999999995</v>
      </c>
      <c r="LS109">
        <v>15.778320000000001</v>
      </c>
      <c r="LT109">
        <v>6.8516659999999998E-5</v>
      </c>
      <c r="LU109">
        <v>3.1349700000000001E-2</v>
      </c>
      <c r="LV109">
        <v>0.64481900000000003</v>
      </c>
      <c r="LW109">
        <v>16.998290000000001</v>
      </c>
      <c r="LX109">
        <v>6.7548320000000007E-5</v>
      </c>
      <c r="LY109">
        <v>3.0878280000000001E-2</v>
      </c>
      <c r="LZ109">
        <v>0.64439179999999996</v>
      </c>
      <c r="MA109">
        <v>18.200530000000001</v>
      </c>
      <c r="MB109">
        <v>6.7645469999999999E-5</v>
      </c>
      <c r="MC109">
        <v>3.0916300000000001E-2</v>
      </c>
      <c r="MD109">
        <v>0.64399030000000002</v>
      </c>
      <c r="ME109">
        <v>18.74483</v>
      </c>
      <c r="MF109">
        <v>6.7906100000000004E-5</v>
      </c>
      <c r="MG109">
        <v>3.1069920000000001E-2</v>
      </c>
      <c r="MH109">
        <v>0.64363239999999999</v>
      </c>
      <c r="MI109">
        <v>18.368760000000002</v>
      </c>
      <c r="MJ109">
        <v>6.7525149999999998E-5</v>
      </c>
      <c r="MK109">
        <v>3.0954010000000001E-2</v>
      </c>
      <c r="ML109">
        <v>0.64334469999999999</v>
      </c>
      <c r="MM109">
        <v>17.24315</v>
      </c>
      <c r="MN109">
        <v>6.6307630000000004E-5</v>
      </c>
      <c r="MO109">
        <v>3.044958E-2</v>
      </c>
      <c r="MP109">
        <v>0.64315279999999997</v>
      </c>
      <c r="MQ109">
        <v>16.14067</v>
      </c>
      <c r="MR109">
        <v>6.4437560000000005E-5</v>
      </c>
      <c r="MS109">
        <v>2.9630449999999999E-2</v>
      </c>
      <c r="MT109">
        <v>0.64303770000000005</v>
      </c>
      <c r="MU109">
        <v>15.46982</v>
      </c>
      <c r="MV109">
        <v>6.2146539999999995E-5</v>
      </c>
      <c r="MW109">
        <v>2.8604999999999998E-2</v>
      </c>
      <c r="MX109">
        <v>0.64296710000000001</v>
      </c>
      <c r="MY109">
        <v>15.954129999999999</v>
      </c>
      <c r="MZ109">
        <v>5.9349709999999999E-5</v>
      </c>
      <c r="NA109">
        <v>2.735603E-2</v>
      </c>
      <c r="NB109">
        <v>0.64294110000000004</v>
      </c>
      <c r="NC109">
        <v>16.172899999999998</v>
      </c>
      <c r="ND109">
        <v>5.5776870000000003E-5</v>
      </c>
      <c r="NE109">
        <v>2.5752919999999999E-2</v>
      </c>
      <c r="NF109">
        <v>0.64294110000000004</v>
      </c>
      <c r="NG109">
        <v>16.942029999999999</v>
      </c>
      <c r="NH109">
        <v>5.1523359999999999E-5</v>
      </c>
      <c r="NI109">
        <v>2.3821419999999999E-2</v>
      </c>
      <c r="NJ109">
        <v>0.64300590000000002</v>
      </c>
      <c r="NK109">
        <v>17.387360000000001</v>
      </c>
      <c r="NL109">
        <v>4.7275760000000003E-5</v>
      </c>
      <c r="NM109">
        <v>2.185689E-2</v>
      </c>
      <c r="NN109">
        <v>0.64318600000000004</v>
      </c>
      <c r="NO109">
        <v>17.257629999999999</v>
      </c>
      <c r="NP109">
        <v>4.3657199999999999E-5</v>
      </c>
      <c r="NQ109">
        <v>2.0156210000000001E-2</v>
      </c>
      <c r="NR109">
        <v>0.64348170000000005</v>
      </c>
      <c r="NS109">
        <v>16.31176</v>
      </c>
      <c r="NT109">
        <v>4.0858149999999998E-5</v>
      </c>
      <c r="NU109">
        <v>1.8826599999999999E-2</v>
      </c>
      <c r="NV109">
        <v>0.64389799999999997</v>
      </c>
      <c r="NW109">
        <v>15.122109999999999</v>
      </c>
      <c r="NX109">
        <v>3.8723829999999999E-5</v>
      </c>
      <c r="NY109">
        <v>1.78088E-2</v>
      </c>
      <c r="NZ109">
        <v>0.64443340000000005</v>
      </c>
      <c r="OA109">
        <v>14.414479999999999</v>
      </c>
      <c r="OB109">
        <v>3.6951350000000003E-5</v>
      </c>
      <c r="OC109">
        <v>1.6969640000000001E-2</v>
      </c>
      <c r="OD109">
        <v>0.64502320000000002</v>
      </c>
      <c r="OE109">
        <v>15.13232</v>
      </c>
      <c r="OF109">
        <v>3.5004379999999998E-5</v>
      </c>
      <c r="OG109">
        <v>1.607811E-2</v>
      </c>
      <c r="OH109">
        <v>0.64567099999999999</v>
      </c>
      <c r="OI109">
        <v>16.469989999999999</v>
      </c>
      <c r="OJ109">
        <v>3.2260210000000001E-5</v>
      </c>
      <c r="OK109">
        <v>1.4842950000000001E-2</v>
      </c>
    </row>
    <row r="110" spans="1:401" x14ac:dyDescent="0.35">
      <c r="A110">
        <v>113</v>
      </c>
      <c r="B110" t="s">
        <v>4</v>
      </c>
      <c r="C110" t="s">
        <v>24</v>
      </c>
      <c r="D110" t="s">
        <v>115</v>
      </c>
      <c r="E110">
        <v>821.22879999999998</v>
      </c>
      <c r="F110">
        <v>0.57687290000000002</v>
      </c>
      <c r="G110">
        <v>14.2455</v>
      </c>
      <c r="H110">
        <v>0</v>
      </c>
      <c r="I110">
        <v>0</v>
      </c>
      <c r="J110">
        <v>0.57550259999999998</v>
      </c>
      <c r="K110">
        <v>15.03519</v>
      </c>
      <c r="L110" s="1">
        <v>2.9764069999999999E-36</v>
      </c>
      <c r="M110" s="1">
        <v>9.491944E-34</v>
      </c>
      <c r="N110">
        <v>0.57408979999999998</v>
      </c>
      <c r="O110">
        <v>15.72439</v>
      </c>
      <c r="P110" s="1">
        <v>6.4485729999999997E-23</v>
      </c>
      <c r="Q110" s="1">
        <v>2.0535880000000001E-20</v>
      </c>
      <c r="R110">
        <v>0.57267480000000004</v>
      </c>
      <c r="S110">
        <v>15.957179999999999</v>
      </c>
      <c r="T110" s="1">
        <v>2.954846E-11</v>
      </c>
      <c r="U110" s="1">
        <v>9.3544760000000001E-9</v>
      </c>
      <c r="V110">
        <v>0.57124589999999997</v>
      </c>
      <c r="W110">
        <v>15.906000000000001</v>
      </c>
      <c r="X110" s="1">
        <v>4.8340459999999998E-3</v>
      </c>
      <c r="Y110" s="1">
        <v>1.2827759999999999</v>
      </c>
      <c r="Z110">
        <v>0.56980600000000003</v>
      </c>
      <c r="AA110">
        <v>15.618969999999999</v>
      </c>
      <c r="AB110">
        <v>2.7403</v>
      </c>
      <c r="AC110">
        <v>783.81209999999999</v>
      </c>
      <c r="AD110">
        <v>0.56838920000000004</v>
      </c>
      <c r="AE110">
        <v>15.156890000000001</v>
      </c>
      <c r="AF110">
        <v>49.265509999999999</v>
      </c>
      <c r="AG110">
        <v>14899.2</v>
      </c>
      <c r="AH110">
        <v>0.56696020000000003</v>
      </c>
      <c r="AI110">
        <v>14.884080000000001</v>
      </c>
      <c r="AJ110">
        <v>125.3047</v>
      </c>
      <c r="AK110">
        <v>39452.21</v>
      </c>
      <c r="AL110">
        <v>0.56554950000000004</v>
      </c>
      <c r="AM110">
        <v>14.96482</v>
      </c>
      <c r="AN110">
        <v>88.591279999999998</v>
      </c>
      <c r="AO110">
        <v>28709.59</v>
      </c>
      <c r="AP110">
        <v>0.56408760000000002</v>
      </c>
      <c r="AQ110">
        <v>15.737590000000001</v>
      </c>
      <c r="AR110">
        <v>26.136890000000001</v>
      </c>
      <c r="AS110">
        <v>8645.3819999999996</v>
      </c>
      <c r="AT110">
        <v>0.56251839999999997</v>
      </c>
      <c r="AU110">
        <v>16.601400000000002</v>
      </c>
      <c r="AV110">
        <v>4.3091150000000003</v>
      </c>
      <c r="AW110">
        <v>1444.135</v>
      </c>
      <c r="AX110">
        <v>0.56068609999999997</v>
      </c>
      <c r="AY110">
        <v>16.99015</v>
      </c>
      <c r="AZ110">
        <v>0.53586319999999998</v>
      </c>
      <c r="BA110">
        <v>180.01089999999999</v>
      </c>
      <c r="BB110">
        <v>0.5587645</v>
      </c>
      <c r="BC110">
        <v>16.938420000000001</v>
      </c>
      <c r="BD110">
        <v>0.100799</v>
      </c>
      <c r="BE110">
        <v>33.039180000000002</v>
      </c>
      <c r="BF110">
        <v>0.5568708</v>
      </c>
      <c r="BG110">
        <v>16.38777</v>
      </c>
      <c r="BH110">
        <v>5.5960509999999998E-2</v>
      </c>
      <c r="BI110">
        <v>17.949249999999999</v>
      </c>
      <c r="BJ110">
        <v>0.55516739999999998</v>
      </c>
      <c r="BK110">
        <v>15.703379999999999</v>
      </c>
      <c r="BL110" s="1">
        <v>4.745663E-2</v>
      </c>
      <c r="BM110">
        <v>15.181010000000001</v>
      </c>
      <c r="BN110">
        <v>0.55348280000000005</v>
      </c>
      <c r="BO110">
        <v>15.2958</v>
      </c>
      <c r="BP110" s="1">
        <v>4.293831E-2</v>
      </c>
      <c r="BQ110">
        <v>13.74394</v>
      </c>
      <c r="BR110">
        <v>0.55174029999999996</v>
      </c>
      <c r="BS110">
        <v>15.36417</v>
      </c>
      <c r="BT110" s="1">
        <v>3.985296E-2</v>
      </c>
      <c r="BU110">
        <v>12.768330000000001</v>
      </c>
      <c r="BV110">
        <v>0.54997370000000001</v>
      </c>
      <c r="BW110">
        <v>15.94637</v>
      </c>
      <c r="BX110" s="1">
        <v>3.7434469999999997E-2</v>
      </c>
      <c r="BY110" s="1">
        <v>12.011240000000001</v>
      </c>
      <c r="BZ110">
        <v>0.5481241</v>
      </c>
      <c r="CA110">
        <v>16.336320000000001</v>
      </c>
      <c r="CB110" s="1">
        <v>3.5074859999999999E-2</v>
      </c>
      <c r="CC110" s="1">
        <v>11.27467</v>
      </c>
      <c r="CD110">
        <v>0.54603950000000001</v>
      </c>
      <c r="CE110">
        <v>16.43188</v>
      </c>
      <c r="CF110" s="1">
        <v>3.2628240000000003E-2</v>
      </c>
      <c r="CG110" s="1">
        <v>10.51033</v>
      </c>
      <c r="CH110">
        <v>0.54354020000000003</v>
      </c>
      <c r="CI110">
        <v>15.879899999999999</v>
      </c>
      <c r="CJ110" s="1">
        <v>3.0187800000000001E-2</v>
      </c>
      <c r="CK110" s="1">
        <v>9.7499280000000006</v>
      </c>
      <c r="CL110">
        <v>0.54048320000000005</v>
      </c>
      <c r="CM110">
        <v>15.09057</v>
      </c>
      <c r="CN110" s="1">
        <v>2.785201E-2</v>
      </c>
      <c r="CO110" s="1">
        <v>9.0243249999999993</v>
      </c>
      <c r="CP110">
        <v>0.53683380000000003</v>
      </c>
      <c r="CQ110">
        <v>14.33764</v>
      </c>
      <c r="CR110" s="1">
        <v>2.5721589999999999E-2</v>
      </c>
      <c r="CS110" s="1">
        <v>8.3646829999999994</v>
      </c>
      <c r="CT110">
        <v>0.53263159999999998</v>
      </c>
      <c r="CU110">
        <v>13.937379999999999</v>
      </c>
      <c r="CV110" s="1">
        <v>2.4610219999999999E-2</v>
      </c>
      <c r="CW110" s="1">
        <v>8.0268960000000007</v>
      </c>
      <c r="CX110">
        <v>0.52795309999999995</v>
      </c>
      <c r="CY110">
        <v>13.80659</v>
      </c>
      <c r="CZ110" s="1">
        <v>2.5633019999999999E-2</v>
      </c>
      <c r="DA110" s="1">
        <v>8.3864619999999999</v>
      </c>
      <c r="DB110">
        <v>0.5229568</v>
      </c>
      <c r="DC110">
        <v>14.26379</v>
      </c>
      <c r="DD110" s="1">
        <v>2.769976E-2</v>
      </c>
      <c r="DE110" s="1">
        <v>9.1160639999999997</v>
      </c>
      <c r="DF110">
        <v>0.51762600000000003</v>
      </c>
      <c r="DG110">
        <v>14.50877</v>
      </c>
      <c r="DH110" s="1">
        <v>2.865065E-2</v>
      </c>
      <c r="DI110" s="1">
        <v>9.5028980000000001</v>
      </c>
      <c r="DJ110">
        <v>0.512216</v>
      </c>
      <c r="DK110">
        <v>14.641540000000001</v>
      </c>
      <c r="DL110" s="1">
        <v>2.7917230000000001E-2</v>
      </c>
      <c r="DM110" s="1">
        <v>9.3292330000000003</v>
      </c>
      <c r="DN110">
        <v>0.50678970000000001</v>
      </c>
      <c r="DO110">
        <v>14.435790000000001</v>
      </c>
      <c r="DP110" s="1">
        <v>2.6085210000000001E-2</v>
      </c>
      <c r="DQ110" s="1">
        <v>8.7753250000000005</v>
      </c>
      <c r="DR110">
        <v>0.50165919999999997</v>
      </c>
      <c r="DS110">
        <v>14.015829999999999</v>
      </c>
      <c r="DT110" s="1">
        <v>2.3847989999999999E-2</v>
      </c>
      <c r="DU110" s="1">
        <v>8.0751489999999997</v>
      </c>
      <c r="DV110">
        <v>0.49652780000000002</v>
      </c>
      <c r="DW110">
        <v>13.332269999999999</v>
      </c>
      <c r="DX110" s="1">
        <v>2.1550960000000001E-2</v>
      </c>
      <c r="DY110" s="1">
        <v>7.3518780000000001</v>
      </c>
      <c r="DZ110">
        <v>0.49121320000000002</v>
      </c>
      <c r="EA110">
        <v>12.76817</v>
      </c>
      <c r="EB110" s="1">
        <v>1.9353329999999998E-2</v>
      </c>
      <c r="EC110" s="1">
        <v>6.6527339999999997</v>
      </c>
      <c r="ED110">
        <v>0.48579240000000001</v>
      </c>
      <c r="EE110">
        <v>12.645709999999999</v>
      </c>
      <c r="EF110" s="1">
        <v>1.7300989999999999E-2</v>
      </c>
      <c r="EG110" s="1">
        <v>5.9928059999999999</v>
      </c>
      <c r="EH110">
        <v>0.48029880000000003</v>
      </c>
      <c r="EI110">
        <v>13.50168</v>
      </c>
      <c r="EJ110" s="1">
        <v>1.5419540000000001E-2</v>
      </c>
      <c r="EK110" s="1">
        <v>5.3815480000000004</v>
      </c>
      <c r="EL110">
        <v>0.47473739999999998</v>
      </c>
      <c r="EM110">
        <v>14.474119999999999</v>
      </c>
      <c r="EN110" s="1">
        <v>1.375262E-2</v>
      </c>
      <c r="EO110" s="1">
        <v>4.835604</v>
      </c>
      <c r="EP110">
        <v>0.46899180000000001</v>
      </c>
      <c r="EQ110">
        <v>15.281280000000001</v>
      </c>
      <c r="ER110" s="1">
        <v>1.228711E-2</v>
      </c>
      <c r="ES110" s="1">
        <v>4.3538480000000002</v>
      </c>
      <c r="ET110">
        <v>0.46294350000000001</v>
      </c>
      <c r="EU110">
        <v>15.794090000000001</v>
      </c>
      <c r="EV110" s="1">
        <v>1.0946060000000001E-2</v>
      </c>
      <c r="EW110" s="1">
        <v>3.912093</v>
      </c>
      <c r="EX110">
        <v>0.45686339999999998</v>
      </c>
      <c r="EY110">
        <v>15.768610000000001</v>
      </c>
      <c r="EZ110" s="1">
        <v>9.7162280000000004E-3</v>
      </c>
      <c r="FA110" s="1">
        <v>3.5028820000000001</v>
      </c>
      <c r="FB110">
        <v>0.45238159999999999</v>
      </c>
      <c r="FC110">
        <v>15.09277</v>
      </c>
      <c r="FD110" s="1">
        <v>8.6215400000000005E-3</v>
      </c>
      <c r="FE110" s="1">
        <v>3.1276519999999999</v>
      </c>
      <c r="FF110">
        <v>0.44796079999999999</v>
      </c>
      <c r="FG110">
        <v>14.40428</v>
      </c>
      <c r="FH110" s="1">
        <v>7.6320850000000003E-3</v>
      </c>
      <c r="FI110" s="1">
        <v>2.7870539999999999</v>
      </c>
      <c r="FJ110">
        <v>0.44353090000000001</v>
      </c>
      <c r="FK110">
        <v>14.257540000000001</v>
      </c>
      <c r="FL110" s="1">
        <v>6.7521359999999997E-3</v>
      </c>
      <c r="FM110" s="1">
        <v>2.4816389999999999</v>
      </c>
      <c r="FN110">
        <v>0.43934380000000001</v>
      </c>
      <c r="FO110">
        <v>15.352359999999999</v>
      </c>
      <c r="FP110" s="1">
        <v>5.9644659999999999E-3</v>
      </c>
      <c r="FQ110" s="1">
        <v>2.2047430000000001</v>
      </c>
      <c r="FR110">
        <v>0.4353996</v>
      </c>
      <c r="FS110">
        <v>16.731200000000001</v>
      </c>
      <c r="FT110" s="1">
        <v>5.2615229999999997E-3</v>
      </c>
      <c r="FU110" s="1">
        <v>1.954324</v>
      </c>
      <c r="FV110">
        <v>0.43123860000000003</v>
      </c>
      <c r="FW110">
        <v>17.765080000000001</v>
      </c>
      <c r="FX110" s="1">
        <v>4.6429640000000003E-3</v>
      </c>
      <c r="FY110" s="1">
        <v>1.733203</v>
      </c>
      <c r="FZ110">
        <v>0.42704760000000003</v>
      </c>
      <c r="GA110">
        <v>18.245560000000001</v>
      </c>
      <c r="GB110" s="1">
        <v>4.0993669999999996E-3</v>
      </c>
      <c r="GC110" s="1">
        <v>1.5380039999999999</v>
      </c>
      <c r="GD110">
        <v>0.42366979999999999</v>
      </c>
      <c r="GE110">
        <v>17.891549999999999</v>
      </c>
      <c r="GF110" s="1">
        <v>3.6222839999999999E-3</v>
      </c>
      <c r="GG110" s="1">
        <v>1.3643670000000001</v>
      </c>
      <c r="GH110">
        <v>0.42100510000000002</v>
      </c>
      <c r="GI110">
        <v>17.069510000000001</v>
      </c>
      <c r="GJ110" s="1">
        <v>3.1932369999999998E-3</v>
      </c>
      <c r="GK110" s="1">
        <v>1.2068639999999999</v>
      </c>
      <c r="GL110">
        <v>0.4187168</v>
      </c>
      <c r="GM110">
        <v>16.21829</v>
      </c>
      <c r="GN110" s="1">
        <v>2.8048740000000002E-3</v>
      </c>
      <c r="GO110" s="1">
        <v>1.0627340000000001</v>
      </c>
      <c r="GP110">
        <v>0.41696490000000003</v>
      </c>
      <c r="GQ110">
        <v>15.681340000000001</v>
      </c>
      <c r="GR110" s="1">
        <v>2.4499869999999998E-3</v>
      </c>
      <c r="GS110" s="1">
        <v>0.9292726</v>
      </c>
      <c r="GT110">
        <v>0.41572100000000001</v>
      </c>
      <c r="GU110">
        <v>15.65236</v>
      </c>
      <c r="GV110" s="1">
        <v>2.1046250000000002E-3</v>
      </c>
      <c r="GW110" s="1">
        <v>0.79846499999999998</v>
      </c>
      <c r="GX110">
        <v>0.41489819999999999</v>
      </c>
      <c r="GY110">
        <v>16.406939999999999</v>
      </c>
      <c r="GZ110" s="1">
        <v>1.738411E-3</v>
      </c>
      <c r="HA110" s="1">
        <v>0.6594835</v>
      </c>
      <c r="HB110">
        <v>0.41422819999999999</v>
      </c>
      <c r="HC110">
        <v>17.03586</v>
      </c>
      <c r="HD110" s="1">
        <v>1.3572790000000001E-3</v>
      </c>
      <c r="HE110" s="1">
        <v>0.51469089999999995</v>
      </c>
      <c r="HF110">
        <v>0.41367330000000002</v>
      </c>
      <c r="HG110">
        <v>17.36842</v>
      </c>
      <c r="HH110" s="1">
        <v>1.010293E-3</v>
      </c>
      <c r="HI110" s="1">
        <v>0.38265120000000002</v>
      </c>
      <c r="HJ110">
        <v>0.41320630000000003</v>
      </c>
      <c r="HK110">
        <v>16.79271</v>
      </c>
      <c r="HL110" s="1">
        <v>7.4205180000000003E-4</v>
      </c>
      <c r="HM110" s="1">
        <v>0.28030949999999999</v>
      </c>
      <c r="HN110">
        <v>0.4127786</v>
      </c>
      <c r="HO110">
        <v>15.963050000000001</v>
      </c>
      <c r="HP110" s="1">
        <v>5.6011750000000001E-4</v>
      </c>
      <c r="HQ110" s="1">
        <v>0.2108062</v>
      </c>
      <c r="HR110">
        <v>0.41248800000000002</v>
      </c>
      <c r="HS110">
        <v>15.06846</v>
      </c>
      <c r="HT110" s="1">
        <v>4.4575879999999998E-4</v>
      </c>
      <c r="HU110" s="1">
        <v>0.1670507</v>
      </c>
      <c r="HV110">
        <v>0.41227399999999997</v>
      </c>
      <c r="HW110">
        <v>14.305099999999999</v>
      </c>
      <c r="HX110" s="1">
        <v>3.7464980000000001E-4</v>
      </c>
      <c r="HY110" s="1">
        <v>0.1397948</v>
      </c>
      <c r="HZ110">
        <v>0.41214689999999998</v>
      </c>
      <c r="IA110">
        <v>13.86478</v>
      </c>
      <c r="IB110" s="1">
        <v>3.2665070000000002E-4</v>
      </c>
      <c r="IC110" s="1">
        <v>0.1214069</v>
      </c>
      <c r="ID110">
        <v>0.4120721</v>
      </c>
      <c r="IE110">
        <v>14.087289999999999</v>
      </c>
      <c r="IF110" s="1">
        <v>2.8785749999999999E-4</v>
      </c>
      <c r="IG110" s="1">
        <v>0.1066087</v>
      </c>
      <c r="IH110">
        <v>0.41202529999999998</v>
      </c>
      <c r="II110">
        <v>14.56556</v>
      </c>
      <c r="IJ110" s="1">
        <v>2.5210739999999998E-4</v>
      </c>
      <c r="IK110" s="1">
        <v>9.3047879999999999E-2</v>
      </c>
      <c r="IL110">
        <v>0.41200700000000001</v>
      </c>
      <c r="IM110">
        <v>15.16038</v>
      </c>
      <c r="IN110" s="1">
        <v>2.2010740000000001E-4</v>
      </c>
      <c r="IO110" s="1">
        <v>8.0963690000000005E-2</v>
      </c>
      <c r="IP110">
        <v>0.41203459999999997</v>
      </c>
      <c r="IQ110">
        <v>14.88607</v>
      </c>
      <c r="IR110">
        <v>1.9429399999999999E-4</v>
      </c>
      <c r="IS110" s="1">
        <v>7.1224239999999994E-2</v>
      </c>
      <c r="IT110">
        <v>0.4120858</v>
      </c>
      <c r="IU110">
        <v>14.07981</v>
      </c>
      <c r="IV110">
        <v>1.750089E-4</v>
      </c>
      <c r="IW110" s="1">
        <v>6.3938220000000004E-2</v>
      </c>
      <c r="IX110">
        <v>0.41218070000000001</v>
      </c>
      <c r="IY110">
        <v>13.25783</v>
      </c>
      <c r="IZ110">
        <v>1.608317E-4</v>
      </c>
      <c r="JA110" s="1">
        <v>5.8574679999999997E-2</v>
      </c>
      <c r="JB110">
        <v>0.41229569999999999</v>
      </c>
      <c r="JC110">
        <v>12.796989999999999</v>
      </c>
      <c r="JD110">
        <v>1.4994530000000001E-4</v>
      </c>
      <c r="JE110" s="1">
        <v>5.4462030000000002E-2</v>
      </c>
      <c r="JF110">
        <v>0.41243010000000002</v>
      </c>
      <c r="JG110">
        <v>13.33633</v>
      </c>
      <c r="JH110">
        <v>1.4061959999999999E-4</v>
      </c>
      <c r="JI110" s="1">
        <v>5.0966200000000003E-2</v>
      </c>
      <c r="JJ110">
        <v>0.41259119999999999</v>
      </c>
      <c r="JK110">
        <v>14.13425</v>
      </c>
      <c r="JL110">
        <v>1.3143869999999999E-4</v>
      </c>
      <c r="JM110">
        <v>4.755297E-2</v>
      </c>
      <c r="JN110">
        <v>0.4127477</v>
      </c>
      <c r="JO110">
        <v>14.75103</v>
      </c>
      <c r="JP110">
        <v>1.219481E-4</v>
      </c>
      <c r="JQ110">
        <v>4.4056270000000002E-2</v>
      </c>
      <c r="JR110">
        <v>0.41290490000000002</v>
      </c>
      <c r="JS110">
        <v>15.30434</v>
      </c>
      <c r="JT110">
        <v>1.1285370000000001E-4</v>
      </c>
      <c r="JU110">
        <v>4.0709460000000003E-2</v>
      </c>
      <c r="JV110">
        <v>0.41303630000000002</v>
      </c>
      <c r="JW110">
        <v>15.39462</v>
      </c>
      <c r="JX110">
        <v>1.049221E-4</v>
      </c>
      <c r="JY110">
        <v>3.779457E-2</v>
      </c>
      <c r="JZ110">
        <v>0.41315780000000002</v>
      </c>
      <c r="KA110">
        <v>14.82118</v>
      </c>
      <c r="KB110">
        <v>9.8381160000000003E-5</v>
      </c>
      <c r="KC110">
        <v>3.5390339999999999E-2</v>
      </c>
      <c r="KD110">
        <v>0.41323979999999999</v>
      </c>
      <c r="KE110">
        <v>14.0784</v>
      </c>
      <c r="KF110">
        <v>9.2964280000000006E-5</v>
      </c>
      <c r="KG110">
        <v>3.3411620000000003E-2</v>
      </c>
      <c r="KH110">
        <v>0.4132864</v>
      </c>
      <c r="KI110">
        <v>13.56095</v>
      </c>
      <c r="KJ110">
        <v>8.8429269999999995E-5</v>
      </c>
      <c r="KK110">
        <v>3.1758840000000003E-2</v>
      </c>
      <c r="KL110">
        <v>0.41333229999999999</v>
      </c>
      <c r="KM110">
        <v>14.29218</v>
      </c>
      <c r="KN110">
        <v>8.4803300000000002E-5</v>
      </c>
      <c r="KO110">
        <v>3.043419E-2</v>
      </c>
      <c r="KP110">
        <v>0.41334480000000001</v>
      </c>
      <c r="KQ110">
        <v>15.533709999999999</v>
      </c>
      <c r="KR110">
        <v>8.2314329999999994E-5</v>
      </c>
      <c r="KS110">
        <v>2.9525579999999999E-2</v>
      </c>
      <c r="KT110">
        <v>0.41335480000000002</v>
      </c>
      <c r="KU110">
        <v>16.813359999999999</v>
      </c>
      <c r="KV110">
        <v>8.086376E-5</v>
      </c>
      <c r="KW110">
        <v>2.8992259999999999E-2</v>
      </c>
      <c r="KX110">
        <v>0.4133327</v>
      </c>
      <c r="KY110">
        <v>17.5427</v>
      </c>
      <c r="KZ110">
        <v>7.9742949999999995E-5</v>
      </c>
      <c r="LA110">
        <v>2.8589199999999999E-2</v>
      </c>
      <c r="LB110">
        <v>0.41326659999999998</v>
      </c>
      <c r="LC110">
        <v>17.247240000000001</v>
      </c>
      <c r="LD110">
        <v>7.8279119999999995E-5</v>
      </c>
      <c r="LE110">
        <v>2.8073910000000001E-2</v>
      </c>
      <c r="LF110">
        <v>0.41313929999999999</v>
      </c>
      <c r="LG110">
        <v>16.26699</v>
      </c>
      <c r="LH110">
        <v>7.6243880000000002E-5</v>
      </c>
      <c r="LI110">
        <v>2.7357179999999998E-2</v>
      </c>
      <c r="LJ110">
        <v>0.41295670000000001</v>
      </c>
      <c r="LK110">
        <v>15.35242</v>
      </c>
      <c r="LL110">
        <v>7.3729640000000002E-5</v>
      </c>
      <c r="LM110">
        <v>2.6471270000000002E-2</v>
      </c>
      <c r="LN110">
        <v>0.4127112</v>
      </c>
      <c r="LO110">
        <v>14.913349999999999</v>
      </c>
      <c r="LP110">
        <v>7.1048349999999999E-5</v>
      </c>
      <c r="LQ110">
        <v>2.5526130000000001E-2</v>
      </c>
      <c r="LR110">
        <v>0.41243089999999999</v>
      </c>
      <c r="LS110">
        <v>15.758699999999999</v>
      </c>
      <c r="LT110">
        <v>6.8774849999999994E-5</v>
      </c>
      <c r="LU110">
        <v>2.472156E-2</v>
      </c>
      <c r="LV110">
        <v>0.41212850000000001</v>
      </c>
      <c r="LW110">
        <v>16.97345</v>
      </c>
      <c r="LX110">
        <v>6.7611359999999998E-5</v>
      </c>
      <c r="LY110">
        <v>2.431173E-2</v>
      </c>
      <c r="LZ110">
        <v>0.4118097</v>
      </c>
      <c r="MA110">
        <v>18.200389999999999</v>
      </c>
      <c r="MB110">
        <v>6.7589219999999995E-5</v>
      </c>
      <c r="MC110">
        <v>2.431701E-2</v>
      </c>
      <c r="MD110">
        <v>0.41149639999999998</v>
      </c>
      <c r="ME110">
        <v>18.777719999999999</v>
      </c>
      <c r="MF110">
        <v>6.7882569999999997E-5</v>
      </c>
      <c r="MG110">
        <v>2.4443679999999999E-2</v>
      </c>
      <c r="MH110">
        <v>0.41122029999999998</v>
      </c>
      <c r="MI110">
        <v>18.429189999999998</v>
      </c>
      <c r="MJ110">
        <v>6.7622840000000002E-5</v>
      </c>
      <c r="MK110">
        <v>2.437535E-2</v>
      </c>
      <c r="ML110">
        <v>0.41098889999999999</v>
      </c>
      <c r="MM110">
        <v>17.311689999999999</v>
      </c>
      <c r="MN110">
        <v>6.6528399999999998E-5</v>
      </c>
      <c r="MO110">
        <v>2.4002309999999999E-2</v>
      </c>
      <c r="MP110">
        <v>0.41082089999999999</v>
      </c>
      <c r="MQ110">
        <v>16.201879999999999</v>
      </c>
      <c r="MR110">
        <v>6.4741910000000005E-5</v>
      </c>
      <c r="MS110">
        <v>2.337415E-2</v>
      </c>
      <c r="MT110">
        <v>0.41070810000000002</v>
      </c>
      <c r="MU110">
        <v>15.49541</v>
      </c>
      <c r="MV110">
        <v>6.2511270000000004E-5</v>
      </c>
      <c r="MW110">
        <v>2.2579169999999999E-2</v>
      </c>
      <c r="MX110">
        <v>0.41063690000000003</v>
      </c>
      <c r="MY110">
        <v>15.95157</v>
      </c>
      <c r="MZ110">
        <v>5.9807630000000002E-5</v>
      </c>
      <c r="NA110">
        <v>2.1614299999999999E-2</v>
      </c>
      <c r="NB110">
        <v>0.41057969999999999</v>
      </c>
      <c r="NC110">
        <v>16.168140000000001</v>
      </c>
      <c r="ND110">
        <v>5.6361940000000003E-5</v>
      </c>
      <c r="NE110">
        <v>2.0378199999999999E-2</v>
      </c>
      <c r="NF110">
        <v>0.41056740000000003</v>
      </c>
      <c r="NG110">
        <v>16.944680000000002</v>
      </c>
      <c r="NH110">
        <v>5.218157E-5</v>
      </c>
      <c r="NI110">
        <v>1.887316E-2</v>
      </c>
      <c r="NJ110">
        <v>0.41060180000000002</v>
      </c>
      <c r="NK110">
        <v>17.406459999999999</v>
      </c>
      <c r="NL110">
        <v>4.7891440000000003E-5</v>
      </c>
      <c r="NM110">
        <v>1.7319330000000001E-2</v>
      </c>
      <c r="NN110">
        <v>0.41070499999999999</v>
      </c>
      <c r="NO110">
        <v>17.301819999999999</v>
      </c>
      <c r="NP110">
        <v>4.4157969999999998E-5</v>
      </c>
      <c r="NQ110">
        <v>1.5959040000000001E-2</v>
      </c>
      <c r="NR110">
        <v>0.41087820000000003</v>
      </c>
      <c r="NS110">
        <v>16.38738</v>
      </c>
      <c r="NT110">
        <v>4.1239919999999999E-5</v>
      </c>
      <c r="NU110">
        <v>1.488983E-2</v>
      </c>
      <c r="NV110">
        <v>0.41115350000000001</v>
      </c>
      <c r="NW110">
        <v>15.197570000000001</v>
      </c>
      <c r="NX110">
        <v>3.9020229999999998E-5</v>
      </c>
      <c r="NY110">
        <v>1.407248E-2</v>
      </c>
      <c r="NZ110">
        <v>0.41152329999999998</v>
      </c>
      <c r="OA110">
        <v>14.454330000000001</v>
      </c>
      <c r="OB110">
        <v>3.7218190000000002E-5</v>
      </c>
      <c r="OC110">
        <v>1.340657E-2</v>
      </c>
      <c r="OD110">
        <v>0.41193639999999998</v>
      </c>
      <c r="OE110">
        <v>15.13233</v>
      </c>
      <c r="OF110">
        <v>3.5336329999999998E-5</v>
      </c>
      <c r="OG110">
        <v>1.271769E-2</v>
      </c>
      <c r="OH110">
        <v>0.41241879999999997</v>
      </c>
      <c r="OI110">
        <v>16.44764</v>
      </c>
      <c r="OJ110">
        <v>3.2733249999999997E-5</v>
      </c>
      <c r="OK110">
        <v>1.1773580000000001E-2</v>
      </c>
    </row>
    <row r="111" spans="1:401" x14ac:dyDescent="0.35">
      <c r="A111">
        <v>114</v>
      </c>
      <c r="B111" t="s">
        <v>4</v>
      </c>
      <c r="C111" t="s">
        <v>24</v>
      </c>
      <c r="D111" t="s">
        <v>116</v>
      </c>
      <c r="E111">
        <v>807.2903</v>
      </c>
      <c r="F111">
        <v>1.366382</v>
      </c>
      <c r="G111">
        <v>14.23541</v>
      </c>
      <c r="H111">
        <v>0</v>
      </c>
      <c r="I111">
        <v>0</v>
      </c>
      <c r="J111">
        <v>1.3698790000000001</v>
      </c>
      <c r="K111">
        <v>15.0358</v>
      </c>
      <c r="L111">
        <v>2.5532320000000001E-37</v>
      </c>
      <c r="M111" s="1">
        <v>6.3294120000000005E-35</v>
      </c>
      <c r="N111">
        <v>1.3735820000000001</v>
      </c>
      <c r="O111">
        <v>15.746689999999999</v>
      </c>
      <c r="P111" s="1">
        <v>8.3643129999999998E-24</v>
      </c>
      <c r="Q111" s="1">
        <v>1.9058419999999999E-21</v>
      </c>
      <c r="R111">
        <v>1.3774869999999999</v>
      </c>
      <c r="S111">
        <v>16.021350000000002</v>
      </c>
      <c r="T111" s="1">
        <v>5.7245670000000004E-12</v>
      </c>
      <c r="U111" s="1">
        <v>1.1186469999999999E-9</v>
      </c>
      <c r="V111">
        <v>1.381389</v>
      </c>
      <c r="W111">
        <v>15.972569999999999</v>
      </c>
      <c r="X111" s="1">
        <v>2.8292840000000001E-3</v>
      </c>
      <c r="Y111" s="1">
        <v>0.51105999999999996</v>
      </c>
      <c r="Z111">
        <v>1.385397</v>
      </c>
      <c r="AA111">
        <v>15.65971</v>
      </c>
      <c r="AB111">
        <v>2.0755379999999999</v>
      </c>
      <c r="AC111">
        <v>431.43220000000002</v>
      </c>
      <c r="AD111">
        <v>1.389329</v>
      </c>
      <c r="AE111">
        <v>15.1744</v>
      </c>
      <c r="AF111">
        <v>43.35322</v>
      </c>
      <c r="AG111">
        <v>9820.9349999999995</v>
      </c>
      <c r="AH111">
        <v>1.3931849999999999</v>
      </c>
      <c r="AI111">
        <v>14.88006</v>
      </c>
      <c r="AJ111">
        <v>122.6641</v>
      </c>
      <c r="AK111">
        <v>29570.29</v>
      </c>
      <c r="AL111">
        <v>1.397113</v>
      </c>
      <c r="AM111">
        <v>14.94384</v>
      </c>
      <c r="AN111">
        <v>93.820440000000005</v>
      </c>
      <c r="AO111">
        <v>23697.279999999999</v>
      </c>
      <c r="AP111">
        <v>1.4010549999999999</v>
      </c>
      <c r="AQ111">
        <v>15.731310000000001</v>
      </c>
      <c r="AR111">
        <v>29.333629999999999</v>
      </c>
      <c r="AS111">
        <v>7673.4709999999995</v>
      </c>
      <c r="AT111">
        <v>1.4051400000000001</v>
      </c>
      <c r="AU111">
        <v>16.622979999999998</v>
      </c>
      <c r="AV111">
        <v>5.029928</v>
      </c>
      <c r="AW111">
        <v>1348.038</v>
      </c>
      <c r="AX111">
        <v>1.409232</v>
      </c>
      <c r="AY111">
        <v>17.055070000000001</v>
      </c>
      <c r="AZ111">
        <v>0.6312238</v>
      </c>
      <c r="BA111">
        <v>170.43700000000001</v>
      </c>
      <c r="BB111">
        <v>1.4128309999999999</v>
      </c>
      <c r="BC111">
        <v>17.018470000000001</v>
      </c>
      <c r="BD111">
        <v>0.1105004</v>
      </c>
      <c r="BE111">
        <v>28.67493</v>
      </c>
      <c r="BF111">
        <v>1.415907</v>
      </c>
      <c r="BG111">
        <v>16.45054</v>
      </c>
      <c r="BH111">
        <v>5.7158E-2</v>
      </c>
      <c r="BI111">
        <v>14.17557</v>
      </c>
      <c r="BJ111">
        <v>1.417624</v>
      </c>
      <c r="BK111">
        <v>15.74492</v>
      </c>
      <c r="BL111" s="1">
        <v>4.7877099999999999E-2</v>
      </c>
      <c r="BM111">
        <v>11.77793</v>
      </c>
      <c r="BN111">
        <v>1.4182760000000001</v>
      </c>
      <c r="BO111">
        <v>15.30373</v>
      </c>
      <c r="BP111" s="1">
        <v>4.3213389999999997E-2</v>
      </c>
      <c r="BQ111">
        <v>10.623279999999999</v>
      </c>
      <c r="BR111">
        <v>1.418868</v>
      </c>
      <c r="BS111">
        <v>15.34788</v>
      </c>
      <c r="BT111" s="1">
        <v>4.0047100000000002E-2</v>
      </c>
      <c r="BU111">
        <v>9.8442050000000005</v>
      </c>
      <c r="BV111">
        <v>1.4193899999999999</v>
      </c>
      <c r="BW111">
        <v>15.9391</v>
      </c>
      <c r="BX111" s="1">
        <v>3.760376E-2</v>
      </c>
      <c r="BY111" s="1">
        <v>9.2504779999999993</v>
      </c>
      <c r="BZ111">
        <v>1.420072</v>
      </c>
      <c r="CA111">
        <v>16.347760000000001</v>
      </c>
      <c r="CB111" s="1">
        <v>3.524948E-2</v>
      </c>
      <c r="CC111" s="1">
        <v>8.6823230000000002</v>
      </c>
      <c r="CD111">
        <v>1.4205570000000001</v>
      </c>
      <c r="CE111">
        <v>16.486979999999999</v>
      </c>
      <c r="CF111" s="1">
        <v>3.2807219999999998E-2</v>
      </c>
      <c r="CG111" s="1">
        <v>8.0930040000000005</v>
      </c>
      <c r="CH111">
        <v>1.420831</v>
      </c>
      <c r="CI111">
        <v>15.94955</v>
      </c>
      <c r="CJ111" s="1">
        <v>3.0362050000000002E-2</v>
      </c>
      <c r="CK111" s="1">
        <v>7.5042819999999999</v>
      </c>
      <c r="CL111">
        <v>1.4210400000000001</v>
      </c>
      <c r="CM111">
        <v>15.160410000000001</v>
      </c>
      <c r="CN111" s="1">
        <v>2.8017770000000001E-2</v>
      </c>
      <c r="CO111" s="1">
        <v>6.9405720000000004</v>
      </c>
      <c r="CP111">
        <v>1.421332</v>
      </c>
      <c r="CQ111">
        <v>14.38937</v>
      </c>
      <c r="CR111" s="1">
        <v>2.586074E-2</v>
      </c>
      <c r="CS111" s="1">
        <v>6.4220540000000002</v>
      </c>
      <c r="CT111">
        <v>1.4219900000000001</v>
      </c>
      <c r="CU111">
        <v>13.956289999999999</v>
      </c>
      <c r="CV111" s="1">
        <v>2.4632520000000001E-2</v>
      </c>
      <c r="CW111" s="1">
        <v>6.121124</v>
      </c>
      <c r="CX111">
        <v>1.422982</v>
      </c>
      <c r="CY111">
        <v>13.811640000000001</v>
      </c>
      <c r="CZ111" s="1">
        <v>2.5495170000000001E-2</v>
      </c>
      <c r="DA111" s="1">
        <v>6.3359189999999996</v>
      </c>
      <c r="DB111">
        <v>1.4246380000000001</v>
      </c>
      <c r="DC111">
        <v>14.276350000000001</v>
      </c>
      <c r="DD111" s="1">
        <v>2.7558329999999999E-2</v>
      </c>
      <c r="DE111" s="1">
        <v>6.8758910000000002</v>
      </c>
      <c r="DF111">
        <v>1.4264749999999999</v>
      </c>
      <c r="DG111">
        <v>14.52854</v>
      </c>
      <c r="DH111" s="1">
        <v>2.8633200000000001E-2</v>
      </c>
      <c r="DI111" s="1">
        <v>7.1959689999999998</v>
      </c>
      <c r="DJ111">
        <v>1.4303129999999999</v>
      </c>
      <c r="DK111">
        <v>14.69187</v>
      </c>
      <c r="DL111" s="1">
        <v>2.8014230000000001E-2</v>
      </c>
      <c r="DM111" s="1">
        <v>7.0847420000000003</v>
      </c>
      <c r="DN111">
        <v>1.4362619999999999</v>
      </c>
      <c r="DO111">
        <v>14.50502</v>
      </c>
      <c r="DP111" s="1">
        <v>2.6241770000000001E-2</v>
      </c>
      <c r="DQ111" s="1">
        <v>6.6669400000000003</v>
      </c>
      <c r="DR111">
        <v>1.438553</v>
      </c>
      <c r="DS111">
        <v>14.06793</v>
      </c>
      <c r="DT111" s="1">
        <v>2.4017899999999998E-2</v>
      </c>
      <c r="DU111" s="1">
        <v>6.13002</v>
      </c>
      <c r="DV111">
        <v>1.435147</v>
      </c>
      <c r="DW111">
        <v>13.38175</v>
      </c>
      <c r="DX111" s="1">
        <v>2.1719970000000002E-2</v>
      </c>
      <c r="DY111" s="1">
        <v>5.5767189999999998</v>
      </c>
      <c r="DZ111">
        <v>1.4316139999999999</v>
      </c>
      <c r="EA111">
        <v>12.79777</v>
      </c>
      <c r="EB111" s="1">
        <v>1.9513820000000001E-2</v>
      </c>
      <c r="EC111" s="1">
        <v>5.0402310000000003</v>
      </c>
      <c r="ED111">
        <v>1.4281999999999999</v>
      </c>
      <c r="EE111">
        <v>12.65757</v>
      </c>
      <c r="EF111" s="1">
        <v>1.7451040000000001E-2</v>
      </c>
      <c r="EG111" s="1">
        <v>4.5335419999999997</v>
      </c>
      <c r="EH111">
        <v>1.425338</v>
      </c>
      <c r="EI111">
        <v>13.50423</v>
      </c>
      <c r="EJ111" s="1">
        <v>1.555686E-2</v>
      </c>
      <c r="EK111" s="1">
        <v>4.0628739999999999</v>
      </c>
      <c r="EL111">
        <v>1.42323</v>
      </c>
      <c r="EM111">
        <v>14.46982</v>
      </c>
      <c r="EN111" s="1">
        <v>1.387327E-2</v>
      </c>
      <c r="EO111" s="1">
        <v>3.6400679999999999</v>
      </c>
      <c r="EP111">
        <v>1.420717</v>
      </c>
      <c r="EQ111">
        <v>15.320169999999999</v>
      </c>
      <c r="ER111" s="1">
        <v>1.239495E-2</v>
      </c>
      <c r="ES111" s="1">
        <v>3.2681149999999999</v>
      </c>
      <c r="ET111">
        <v>1.4167449999999999</v>
      </c>
      <c r="EU111">
        <v>15.85976</v>
      </c>
      <c r="EV111" s="1">
        <v>1.104602E-2</v>
      </c>
      <c r="EW111" s="1">
        <v>2.9302139999999999</v>
      </c>
      <c r="EX111">
        <v>1.41256</v>
      </c>
      <c r="EY111">
        <v>15.81358</v>
      </c>
      <c r="EZ111" s="1">
        <v>9.8081109999999996E-3</v>
      </c>
      <c r="FA111" s="1">
        <v>2.6177570000000001</v>
      </c>
      <c r="FB111">
        <v>1.4071659999999999</v>
      </c>
      <c r="FC111">
        <v>15.14728</v>
      </c>
      <c r="FD111" s="1">
        <v>8.7062330000000007E-3</v>
      </c>
      <c r="FE111" s="1">
        <v>2.336446</v>
      </c>
      <c r="FF111">
        <v>1.399006</v>
      </c>
      <c r="FG111">
        <v>14.448589999999999</v>
      </c>
      <c r="FH111" s="1">
        <v>7.7082230000000002E-3</v>
      </c>
      <c r="FI111" s="1">
        <v>2.0837119999999998</v>
      </c>
      <c r="FJ111">
        <v>1.3915310000000001</v>
      </c>
      <c r="FK111">
        <v>14.25694</v>
      </c>
      <c r="FL111" s="1">
        <v>6.8211749999999996E-3</v>
      </c>
      <c r="FM111" s="1">
        <v>1.856576</v>
      </c>
      <c r="FN111">
        <v>1.3864380000000001</v>
      </c>
      <c r="FO111">
        <v>15.317270000000001</v>
      </c>
      <c r="FP111" s="1">
        <v>6.0276339999999996E-3</v>
      </c>
      <c r="FQ111" s="1">
        <v>1.649492</v>
      </c>
      <c r="FR111">
        <v>1.3837060000000001</v>
      </c>
      <c r="FS111">
        <v>16.69407</v>
      </c>
      <c r="FT111" s="1">
        <v>5.318087E-3</v>
      </c>
      <c r="FU111" s="1">
        <v>1.460852</v>
      </c>
      <c r="FV111">
        <v>1.381243</v>
      </c>
      <c r="FW111">
        <v>17.779019999999999</v>
      </c>
      <c r="FX111" s="1">
        <v>4.6928630000000002E-3</v>
      </c>
      <c r="FY111" s="1">
        <v>1.2936859999999999</v>
      </c>
      <c r="FZ111">
        <v>1.3790279999999999</v>
      </c>
      <c r="GA111">
        <v>18.307870000000001</v>
      </c>
      <c r="GB111" s="1">
        <v>4.1435719999999999E-3</v>
      </c>
      <c r="GC111" s="1">
        <v>1.146225</v>
      </c>
      <c r="GD111">
        <v>1.3760060000000001</v>
      </c>
      <c r="GE111">
        <v>17.96489</v>
      </c>
      <c r="GF111" s="1">
        <v>3.661334E-3</v>
      </c>
      <c r="GG111" s="1">
        <v>1.0157769999999999</v>
      </c>
      <c r="GH111">
        <v>1.3686389999999999</v>
      </c>
      <c r="GI111">
        <v>17.151209999999999</v>
      </c>
      <c r="GJ111" s="1">
        <v>3.2288519999999999E-3</v>
      </c>
      <c r="GK111" s="1">
        <v>0.89895400000000003</v>
      </c>
      <c r="GL111">
        <v>1.3623730000000001</v>
      </c>
      <c r="GM111">
        <v>16.297039999999999</v>
      </c>
      <c r="GN111" s="1">
        <v>2.8372549999999999E-3</v>
      </c>
      <c r="GO111" s="1">
        <v>0.79200820000000005</v>
      </c>
      <c r="GP111">
        <v>1.3578319999999999</v>
      </c>
      <c r="GQ111">
        <v>15.724550000000001</v>
      </c>
      <c r="GR111" s="1">
        <v>2.4802000000000001E-3</v>
      </c>
      <c r="GS111" s="1">
        <v>0.69312260000000003</v>
      </c>
      <c r="GT111">
        <v>1.354989</v>
      </c>
      <c r="GU111">
        <v>15.67258</v>
      </c>
      <c r="GV111" s="1">
        <v>2.1351669999999999E-3</v>
      </c>
      <c r="GW111" s="1">
        <v>0.59706369999999997</v>
      </c>
      <c r="GX111">
        <v>1.3535489999999999</v>
      </c>
      <c r="GY111">
        <v>16.401420000000002</v>
      </c>
      <c r="GZ111" s="1">
        <v>1.7711300000000001E-3</v>
      </c>
      <c r="HA111" s="1">
        <v>0.4957377</v>
      </c>
      <c r="HB111">
        <v>1.3522639999999999</v>
      </c>
      <c r="HC111">
        <v>17.037369999999999</v>
      </c>
      <c r="HD111" s="1">
        <v>1.389775E-3</v>
      </c>
      <c r="HE111" s="1">
        <v>0.38946449999999999</v>
      </c>
      <c r="HF111">
        <v>1.351254</v>
      </c>
      <c r="HG111">
        <v>17.396899999999999</v>
      </c>
      <c r="HH111" s="1">
        <v>1.037891E-3</v>
      </c>
      <c r="HI111" s="1">
        <v>0.2908538</v>
      </c>
      <c r="HJ111">
        <v>1.350446</v>
      </c>
      <c r="HK111">
        <v>16.866910000000001</v>
      </c>
      <c r="HL111" s="1">
        <v>7.6210670000000005E-4</v>
      </c>
      <c r="HM111" s="1">
        <v>0.2129798</v>
      </c>
      <c r="HN111">
        <v>1.349845</v>
      </c>
      <c r="HO111">
        <v>16.052320000000002</v>
      </c>
      <c r="HP111" s="1">
        <v>5.7318980000000005E-4</v>
      </c>
      <c r="HQ111" s="1">
        <v>0.1593503</v>
      </c>
      <c r="HR111">
        <v>1.349442</v>
      </c>
      <c r="HS111">
        <v>15.14404</v>
      </c>
      <c r="HT111" s="1">
        <v>4.5387789999999997E-4</v>
      </c>
      <c r="HU111" s="1">
        <v>0.12537180000000001</v>
      </c>
      <c r="HV111">
        <v>1.3492170000000001</v>
      </c>
      <c r="HW111">
        <v>14.3613</v>
      </c>
      <c r="HX111" s="1">
        <v>3.798192E-4</v>
      </c>
      <c r="HY111" s="1">
        <v>0.104257</v>
      </c>
      <c r="HZ111">
        <v>1.349081</v>
      </c>
      <c r="IA111">
        <v>13.91239</v>
      </c>
      <c r="IB111" s="1">
        <v>3.3039369999999997E-4</v>
      </c>
      <c r="IC111" s="1">
        <v>9.0228089999999997E-2</v>
      </c>
      <c r="ID111">
        <v>1.3490040000000001</v>
      </c>
      <c r="IE111">
        <v>14.115869999999999</v>
      </c>
      <c r="IF111" s="1">
        <v>2.9113039999999999E-4</v>
      </c>
      <c r="IG111" s="1">
        <v>7.9203739999999995E-2</v>
      </c>
      <c r="IH111">
        <v>1.3490200000000001</v>
      </c>
      <c r="II111">
        <v>14.58037</v>
      </c>
      <c r="IJ111" s="1">
        <v>2.5514469999999998E-4</v>
      </c>
      <c r="IK111" s="1">
        <v>6.9188239999999998E-2</v>
      </c>
      <c r="IL111">
        <v>1.3490740000000001</v>
      </c>
      <c r="IM111">
        <v>15.18061</v>
      </c>
      <c r="IN111" s="1">
        <v>2.22711E-4</v>
      </c>
      <c r="IO111" s="1">
        <v>6.018693E-2</v>
      </c>
      <c r="IP111">
        <v>1.3491280000000001</v>
      </c>
      <c r="IQ111">
        <v>14.9396</v>
      </c>
      <c r="IR111">
        <v>1.9631410000000001E-4</v>
      </c>
      <c r="IS111" s="1">
        <v>5.2846310000000001E-2</v>
      </c>
      <c r="IT111">
        <v>1.349297</v>
      </c>
      <c r="IU111">
        <v>14.15794</v>
      </c>
      <c r="IV111">
        <v>1.7649699999999999E-4</v>
      </c>
      <c r="IW111" s="1">
        <v>4.7318319999999997E-2</v>
      </c>
      <c r="IX111">
        <v>1.349518</v>
      </c>
      <c r="IY111">
        <v>13.32757</v>
      </c>
      <c r="IZ111">
        <v>1.6193849999999999E-4</v>
      </c>
      <c r="JA111" s="1">
        <v>4.3253130000000001E-2</v>
      </c>
      <c r="JB111">
        <v>1.349799</v>
      </c>
      <c r="JC111">
        <v>12.82362</v>
      </c>
      <c r="JD111">
        <v>1.50824E-4</v>
      </c>
      <c r="JE111" s="1">
        <v>4.0159380000000001E-2</v>
      </c>
      <c r="JF111">
        <v>1.3501339999999999</v>
      </c>
      <c r="JG111">
        <v>13.33718</v>
      </c>
      <c r="JH111">
        <v>1.4141509999999999E-4</v>
      </c>
      <c r="JI111" s="1">
        <v>3.75705E-2</v>
      </c>
      <c r="JJ111">
        <v>1.350482</v>
      </c>
      <c r="JK111">
        <v>14.13392</v>
      </c>
      <c r="JL111">
        <v>1.3225070000000001E-4</v>
      </c>
      <c r="JM111">
        <v>3.5080819999999999E-2</v>
      </c>
      <c r="JN111">
        <v>1.350851</v>
      </c>
      <c r="JO111">
        <v>14.76473</v>
      </c>
      <c r="JP111">
        <v>1.2276799999999999E-4</v>
      </c>
      <c r="JQ111">
        <v>3.2527929999999997E-2</v>
      </c>
      <c r="JR111">
        <v>1.3511839999999999</v>
      </c>
      <c r="JS111">
        <v>15.34294</v>
      </c>
      <c r="JT111">
        <v>1.136062E-4</v>
      </c>
      <c r="JU111">
        <v>3.0058629999999999E-2</v>
      </c>
      <c r="JV111">
        <v>1.351448</v>
      </c>
      <c r="JW111">
        <v>15.424709999999999</v>
      </c>
      <c r="JX111">
        <v>1.0555700000000001E-4</v>
      </c>
      <c r="JY111">
        <v>2.7885139999999999E-2</v>
      </c>
      <c r="JZ111">
        <v>1.351621</v>
      </c>
      <c r="KA111">
        <v>14.863580000000001</v>
      </c>
      <c r="KB111">
        <v>9.8900819999999995E-5</v>
      </c>
      <c r="KC111">
        <v>2.6086020000000001E-2</v>
      </c>
      <c r="KD111">
        <v>1.351739</v>
      </c>
      <c r="KE111">
        <v>14.13566</v>
      </c>
      <c r="KF111">
        <v>9.3396480000000005E-5</v>
      </c>
      <c r="KG111">
        <v>2.460743E-2</v>
      </c>
      <c r="KH111">
        <v>1.3518190000000001</v>
      </c>
      <c r="KI111">
        <v>13.592599999999999</v>
      </c>
      <c r="KJ111">
        <v>8.8791009999999998E-5</v>
      </c>
      <c r="KK111">
        <v>2.337291E-2</v>
      </c>
      <c r="KL111">
        <v>1.3518730000000001</v>
      </c>
      <c r="KM111">
        <v>14.28378</v>
      </c>
      <c r="KN111">
        <v>8.507799E-5</v>
      </c>
      <c r="KO111">
        <v>2.2373400000000002E-2</v>
      </c>
      <c r="KP111">
        <v>1.3519110000000001</v>
      </c>
      <c r="KQ111">
        <v>15.512560000000001</v>
      </c>
      <c r="KR111">
        <v>8.2486890000000004E-5</v>
      </c>
      <c r="KS111">
        <v>2.1671920000000001E-2</v>
      </c>
      <c r="KT111">
        <v>1.3518950000000001</v>
      </c>
      <c r="KU111">
        <v>16.81643</v>
      </c>
      <c r="KV111">
        <v>8.0965900000000004E-5</v>
      </c>
      <c r="KW111">
        <v>2.1255630000000001E-2</v>
      </c>
      <c r="KX111">
        <v>1.3518479999999999</v>
      </c>
      <c r="KY111">
        <v>17.597359999999998</v>
      </c>
      <c r="KZ111">
        <v>7.9843380000000001E-5</v>
      </c>
      <c r="LA111">
        <v>2.0958910000000001E-2</v>
      </c>
      <c r="LB111">
        <v>1.3516109999999999</v>
      </c>
      <c r="LC111">
        <v>17.32141</v>
      </c>
      <c r="LD111">
        <v>7.8422149999999999E-5</v>
      </c>
      <c r="LE111">
        <v>2.0596159999999999E-2</v>
      </c>
      <c r="LF111">
        <v>1.351334</v>
      </c>
      <c r="LG111">
        <v>16.348459999999999</v>
      </c>
      <c r="LH111">
        <v>7.6435700000000004E-5</v>
      </c>
      <c r="LI111">
        <v>2.0088789999999999E-2</v>
      </c>
      <c r="LJ111">
        <v>1.3508599999999999</v>
      </c>
      <c r="LK111">
        <v>15.41657</v>
      </c>
      <c r="LL111">
        <v>7.3953810000000004E-5</v>
      </c>
      <c r="LM111">
        <v>1.945154E-2</v>
      </c>
      <c r="LN111">
        <v>1.350263</v>
      </c>
      <c r="LO111">
        <v>14.93933</v>
      </c>
      <c r="LP111">
        <v>7.1271250000000006E-5</v>
      </c>
      <c r="LQ111">
        <v>1.8758380000000002E-2</v>
      </c>
      <c r="LR111">
        <v>1.349677</v>
      </c>
      <c r="LS111">
        <v>15.753769999999999</v>
      </c>
      <c r="LT111">
        <v>6.8937310000000002E-5</v>
      </c>
      <c r="LU111">
        <v>1.8146860000000001E-2</v>
      </c>
      <c r="LV111">
        <v>1.348948</v>
      </c>
      <c r="LW111">
        <v>16.9575</v>
      </c>
      <c r="LX111">
        <v>6.7664910000000004E-5</v>
      </c>
      <c r="LY111">
        <v>1.7805809999999998E-2</v>
      </c>
      <c r="LZ111">
        <v>1.3483290000000001</v>
      </c>
      <c r="MA111">
        <v>18.205970000000001</v>
      </c>
      <c r="MB111">
        <v>6.7566330000000006E-5</v>
      </c>
      <c r="MC111">
        <v>1.7778160000000001E-2</v>
      </c>
      <c r="MD111">
        <v>1.3476170000000001</v>
      </c>
      <c r="ME111">
        <v>18.833760000000002</v>
      </c>
      <c r="MF111">
        <v>6.7866709999999999E-5</v>
      </c>
      <c r="MG111">
        <v>1.7869019999999999E-2</v>
      </c>
      <c r="MH111">
        <v>1.3471139999999999</v>
      </c>
      <c r="MI111">
        <v>18.506830000000001</v>
      </c>
      <c r="MJ111">
        <v>6.7672779999999999E-5</v>
      </c>
      <c r="MK111">
        <v>1.783966E-2</v>
      </c>
      <c r="ML111">
        <v>1.3466910000000001</v>
      </c>
      <c r="MM111">
        <v>17.404150000000001</v>
      </c>
      <c r="MN111">
        <v>6.6648750000000001E-5</v>
      </c>
      <c r="MO111">
        <v>1.759032E-2</v>
      </c>
      <c r="MP111">
        <v>1.3464039999999999</v>
      </c>
      <c r="MQ111">
        <v>16.286960000000001</v>
      </c>
      <c r="MR111">
        <v>6.4912109999999999E-5</v>
      </c>
      <c r="MS111">
        <v>1.714802E-2</v>
      </c>
      <c r="MT111">
        <v>1.346209</v>
      </c>
      <c r="MU111">
        <v>15.5463</v>
      </c>
      <c r="MV111">
        <v>6.2715949999999997E-5</v>
      </c>
      <c r="MW111">
        <v>1.6577629999999999E-2</v>
      </c>
      <c r="MX111">
        <v>1.3461650000000001</v>
      </c>
      <c r="MY111">
        <v>15.95391</v>
      </c>
      <c r="MZ111">
        <v>6.0060760000000003E-5</v>
      </c>
      <c r="NA111">
        <v>1.5888630000000001E-2</v>
      </c>
      <c r="NB111">
        <v>1.3460810000000001</v>
      </c>
      <c r="NC111">
        <v>16.168790000000001</v>
      </c>
      <c r="ND111">
        <v>5.6686489999999999E-5</v>
      </c>
      <c r="NE111">
        <v>1.500987E-2</v>
      </c>
      <c r="NF111">
        <v>1.3460970000000001</v>
      </c>
      <c r="NG111">
        <v>16.961559999999999</v>
      </c>
      <c r="NH111">
        <v>5.2553350000000001E-5</v>
      </c>
      <c r="NI111">
        <v>1.392758E-2</v>
      </c>
      <c r="NJ111">
        <v>1.3462400000000001</v>
      </c>
      <c r="NK111">
        <v>17.446719999999999</v>
      </c>
      <c r="NL111">
        <v>4.8246949999999997E-5</v>
      </c>
      <c r="NM111">
        <v>1.278694E-2</v>
      </c>
      <c r="NN111">
        <v>1.3464959999999999</v>
      </c>
      <c r="NO111">
        <v>17.352530000000002</v>
      </c>
      <c r="NP111">
        <v>4.4451050000000002E-5</v>
      </c>
      <c r="NQ111">
        <v>1.1771149999999999E-2</v>
      </c>
      <c r="NR111">
        <v>1.346957</v>
      </c>
      <c r="NS111">
        <v>16.48668</v>
      </c>
      <c r="NT111">
        <v>4.1463849999999998E-5</v>
      </c>
      <c r="NU111">
        <v>1.0965040000000001E-2</v>
      </c>
      <c r="NV111">
        <v>1.347621</v>
      </c>
      <c r="NW111">
        <v>15.30489</v>
      </c>
      <c r="NX111">
        <v>3.9192130000000002E-5</v>
      </c>
      <c r="NY111">
        <v>1.0349300000000001E-2</v>
      </c>
      <c r="NZ111">
        <v>1.348473</v>
      </c>
      <c r="OA111">
        <v>14.52999</v>
      </c>
      <c r="OB111">
        <v>3.7367509999999998E-5</v>
      </c>
      <c r="OC111">
        <v>9.8552710000000005E-3</v>
      </c>
      <c r="OD111">
        <v>1.3494809999999999</v>
      </c>
      <c r="OE111">
        <v>15.153449999999999</v>
      </c>
      <c r="OF111">
        <v>3.5515100000000002E-5</v>
      </c>
      <c r="OG111">
        <v>9.3624399999999997E-3</v>
      </c>
      <c r="OH111">
        <v>1.350487</v>
      </c>
      <c r="OI111">
        <v>16.447649999999999</v>
      </c>
      <c r="OJ111">
        <v>3.2989520000000001E-5</v>
      </c>
      <c r="OK111">
        <v>8.7014629999999996E-3</v>
      </c>
    </row>
    <row r="112" spans="1:401" x14ac:dyDescent="0.35">
      <c r="A112">
        <v>115</v>
      </c>
      <c r="B112" t="s">
        <v>4</v>
      </c>
      <c r="C112" t="s">
        <v>24</v>
      </c>
      <c r="D112" t="s">
        <v>117</v>
      </c>
      <c r="E112">
        <v>826.17570000000001</v>
      </c>
      <c r="F112">
        <v>0.82334019999999997</v>
      </c>
      <c r="G112">
        <v>14.21907</v>
      </c>
      <c r="H112">
        <v>0</v>
      </c>
      <c r="I112">
        <v>0</v>
      </c>
      <c r="J112">
        <v>0.82190989999999997</v>
      </c>
      <c r="K112">
        <v>15.027699999999999</v>
      </c>
      <c r="L112">
        <v>4.7189170000000005E-38</v>
      </c>
      <c r="M112" s="1">
        <v>1.5405829999999999E-35</v>
      </c>
      <c r="N112">
        <v>0.82045429999999997</v>
      </c>
      <c r="O112">
        <v>15.758100000000001</v>
      </c>
      <c r="P112" s="1">
        <v>1.489114E-24</v>
      </c>
      <c r="Q112" s="1">
        <v>4.8547170000000004E-22</v>
      </c>
      <c r="R112">
        <v>0.81906000000000001</v>
      </c>
      <c r="S112">
        <v>16.079029999999999</v>
      </c>
      <c r="T112" s="1">
        <v>8.8156490000000003E-13</v>
      </c>
      <c r="U112" s="1">
        <v>2.8570529999999999E-10</v>
      </c>
      <c r="V112">
        <v>0.81759250000000006</v>
      </c>
      <c r="W112">
        <v>16.03837</v>
      </c>
      <c r="X112" s="1">
        <v>1.44776E-3</v>
      </c>
      <c r="Y112" s="1">
        <v>0.32717059999999998</v>
      </c>
      <c r="Z112">
        <v>0.81615530000000003</v>
      </c>
      <c r="AA112">
        <v>15.70614</v>
      </c>
      <c r="AB112">
        <v>1.489549</v>
      </c>
      <c r="AC112">
        <v>391.75170000000003</v>
      </c>
      <c r="AD112">
        <v>0.81472409999999995</v>
      </c>
      <c r="AE112">
        <v>15.196809999999999</v>
      </c>
      <c r="AF112">
        <v>37.117229999999999</v>
      </c>
      <c r="AG112">
        <v>10822.42</v>
      </c>
      <c r="AH112">
        <v>0.81328619999999996</v>
      </c>
      <c r="AI112">
        <v>14.880520000000001</v>
      </c>
      <c r="AJ112">
        <v>118.7384</v>
      </c>
      <c r="AK112">
        <v>37483.269999999997</v>
      </c>
      <c r="AL112">
        <v>0.81188689999999997</v>
      </c>
      <c r="AM112">
        <v>14.91874</v>
      </c>
      <c r="AN112">
        <v>99.493449999999996</v>
      </c>
      <c r="AO112">
        <v>33445.08</v>
      </c>
      <c r="AP112">
        <v>0.81042329999999996</v>
      </c>
      <c r="AQ112">
        <v>15.71458</v>
      </c>
      <c r="AR112">
        <v>33.315840000000001</v>
      </c>
      <c r="AS112">
        <v>11767.68</v>
      </c>
      <c r="AT112">
        <v>0.80888660000000001</v>
      </c>
      <c r="AU112">
        <v>16.633289999999999</v>
      </c>
      <c r="AV112">
        <v>5.9949750000000002</v>
      </c>
      <c r="AW112">
        <v>2195.92</v>
      </c>
      <c r="AX112">
        <v>0.80700539999999998</v>
      </c>
      <c r="AY112">
        <v>17.111180000000001</v>
      </c>
      <c r="AZ112">
        <v>0.76488630000000002</v>
      </c>
      <c r="BA112">
        <v>284.73590000000002</v>
      </c>
      <c r="BB112">
        <v>0.8050119</v>
      </c>
      <c r="BC112">
        <v>17.097270000000002</v>
      </c>
      <c r="BD112">
        <v>0.1243562</v>
      </c>
      <c r="BE112">
        <v>44.299439999999997</v>
      </c>
      <c r="BF112">
        <v>0.80295369999999999</v>
      </c>
      <c r="BG112">
        <v>16.519760000000002</v>
      </c>
      <c r="BH112">
        <v>5.8776549999999997E-2</v>
      </c>
      <c r="BI112">
        <v>19.593430000000001</v>
      </c>
      <c r="BJ112">
        <v>0.80094719999999997</v>
      </c>
      <c r="BK112">
        <v>15.792310000000001</v>
      </c>
      <c r="BL112" s="1">
        <v>4.8381880000000002E-2</v>
      </c>
      <c r="BM112">
        <v>15.914479999999999</v>
      </c>
      <c r="BN112">
        <v>0.79885700000000004</v>
      </c>
      <c r="BO112">
        <v>15.317449999999999</v>
      </c>
      <c r="BP112" s="1">
        <v>4.353506E-2</v>
      </c>
      <c r="BQ112">
        <v>14.30524</v>
      </c>
      <c r="BR112">
        <v>0.79669869999999998</v>
      </c>
      <c r="BS112">
        <v>15.329330000000001</v>
      </c>
      <c r="BT112" s="1">
        <v>4.0270790000000001E-2</v>
      </c>
      <c r="BU112">
        <v>13.232760000000001</v>
      </c>
      <c r="BV112">
        <v>0.79450290000000001</v>
      </c>
      <c r="BW112">
        <v>15.92479</v>
      </c>
      <c r="BX112" s="1">
        <v>3.7794849999999998E-2</v>
      </c>
      <c r="BY112" s="1">
        <v>12.43139</v>
      </c>
      <c r="BZ112">
        <v>0.79221900000000001</v>
      </c>
      <c r="CA112">
        <v>16.351749999999999</v>
      </c>
      <c r="CB112" s="1">
        <v>3.544535E-2</v>
      </c>
      <c r="CC112" s="1">
        <v>11.67858</v>
      </c>
      <c r="CD112">
        <v>0.78967620000000005</v>
      </c>
      <c r="CE112">
        <v>16.53595</v>
      </c>
      <c r="CF112" s="1">
        <v>3.300906E-2</v>
      </c>
      <c r="CG112" s="1">
        <v>10.898260000000001</v>
      </c>
      <c r="CH112">
        <v>0.78653859999999998</v>
      </c>
      <c r="CI112">
        <v>16.02337</v>
      </c>
      <c r="CJ112" s="1">
        <v>3.0558869999999998E-2</v>
      </c>
      <c r="CK112" s="1">
        <v>10.114409999999999</v>
      </c>
      <c r="CL112">
        <v>0.78271259999999998</v>
      </c>
      <c r="CM112">
        <v>15.23385</v>
      </c>
      <c r="CN112" s="1">
        <v>2.820427E-2</v>
      </c>
      <c r="CO112" s="1">
        <v>9.3621730000000003</v>
      </c>
      <c r="CP112">
        <v>0.77811180000000002</v>
      </c>
      <c r="CQ112">
        <v>14.44721</v>
      </c>
      <c r="CR112" s="1">
        <v>2.6019859999999999E-2</v>
      </c>
      <c r="CS112" s="1">
        <v>8.6652539999999991</v>
      </c>
      <c r="CT112">
        <v>0.77263159999999997</v>
      </c>
      <c r="CU112">
        <v>13.97856</v>
      </c>
      <c r="CV112" s="1">
        <v>2.465492E-2</v>
      </c>
      <c r="CW112" s="1">
        <v>8.2222709999999992</v>
      </c>
      <c r="CX112">
        <v>0.76647639999999995</v>
      </c>
      <c r="CY112">
        <v>13.816800000000001</v>
      </c>
      <c r="CZ112" s="1">
        <v>2.5334550000000001E-2</v>
      </c>
      <c r="DA112" s="1">
        <v>8.4464070000000007</v>
      </c>
      <c r="DB112">
        <v>0.75995500000000005</v>
      </c>
      <c r="DC112">
        <v>14.2859</v>
      </c>
      <c r="DD112" s="1">
        <v>2.737326E-2</v>
      </c>
      <c r="DE112" s="1">
        <v>9.1671519999999997</v>
      </c>
      <c r="DF112">
        <v>0.75299389999999999</v>
      </c>
      <c r="DG112">
        <v>14.546290000000001</v>
      </c>
      <c r="DH112" s="1">
        <v>2.8585960000000001E-2</v>
      </c>
      <c r="DI112" s="1">
        <v>9.6592520000000004</v>
      </c>
      <c r="DJ112">
        <v>0.74663880000000005</v>
      </c>
      <c r="DK112">
        <v>14.737869999999999</v>
      </c>
      <c r="DL112" s="1">
        <v>2.810708E-2</v>
      </c>
      <c r="DM112" s="1">
        <v>9.5727340000000005</v>
      </c>
      <c r="DN112">
        <v>0.74058120000000005</v>
      </c>
      <c r="DO112">
        <v>14.57493</v>
      </c>
      <c r="DP112" s="1">
        <v>2.6411899999999999E-2</v>
      </c>
      <c r="DQ112" s="1">
        <v>9.0489280000000001</v>
      </c>
      <c r="DR112">
        <v>0.73447450000000003</v>
      </c>
      <c r="DS112">
        <v>14.12074</v>
      </c>
      <c r="DT112" s="1">
        <v>2.4206430000000001E-2</v>
      </c>
      <c r="DU112" s="1">
        <v>8.3329609999999992</v>
      </c>
      <c r="DV112">
        <v>0.72815949999999996</v>
      </c>
      <c r="DW112">
        <v>13.432869999999999</v>
      </c>
      <c r="DX112" s="1">
        <v>2.1909809999999998E-2</v>
      </c>
      <c r="DY112" s="1">
        <v>7.5757110000000001</v>
      </c>
      <c r="DZ112">
        <v>0.7216321</v>
      </c>
      <c r="EA112">
        <v>12.829330000000001</v>
      </c>
      <c r="EB112" s="1">
        <v>1.9695310000000001E-2</v>
      </c>
      <c r="EC112" s="1">
        <v>6.8384559999999999</v>
      </c>
      <c r="ED112">
        <v>0.71505450000000004</v>
      </c>
      <c r="EE112">
        <v>12.671099999999999</v>
      </c>
      <c r="EF112" s="1">
        <v>1.7621379999999999E-2</v>
      </c>
      <c r="EG112" s="1">
        <v>6.1415470000000001</v>
      </c>
      <c r="EH112">
        <v>0.70871139999999999</v>
      </c>
      <c r="EI112">
        <v>13.511760000000001</v>
      </c>
      <c r="EJ112" s="1">
        <v>1.5714120000000002E-2</v>
      </c>
      <c r="EK112" s="1">
        <v>5.4950169999999998</v>
      </c>
      <c r="EL112">
        <v>0.70254490000000003</v>
      </c>
      <c r="EM112">
        <v>14.46805</v>
      </c>
      <c r="EN112" s="1">
        <v>1.4011559999999999E-2</v>
      </c>
      <c r="EO112" s="1">
        <v>4.913862</v>
      </c>
      <c r="EP112">
        <v>0.69610479999999997</v>
      </c>
      <c r="EQ112">
        <v>15.359170000000001</v>
      </c>
      <c r="ER112" s="1">
        <v>1.251829E-2</v>
      </c>
      <c r="ES112" s="1">
        <v>4.4037860000000002</v>
      </c>
      <c r="ET112">
        <v>0.68895609999999996</v>
      </c>
      <c r="EU112">
        <v>15.930490000000001</v>
      </c>
      <c r="EV112" s="1">
        <v>1.116057E-2</v>
      </c>
      <c r="EW112" s="1">
        <v>3.9439280000000001</v>
      </c>
      <c r="EX112">
        <v>0.68181150000000001</v>
      </c>
      <c r="EY112">
        <v>15.85754</v>
      </c>
      <c r="EZ112" s="1">
        <v>9.9139640000000008E-3</v>
      </c>
      <c r="FA112" s="1">
        <v>3.518907</v>
      </c>
      <c r="FB112">
        <v>0.67533240000000005</v>
      </c>
      <c r="FC112">
        <v>15.19666</v>
      </c>
      <c r="FD112" s="1">
        <v>8.801026E-3</v>
      </c>
      <c r="FE112" s="1">
        <v>3.1341320000000001</v>
      </c>
      <c r="FF112">
        <v>0.66783720000000002</v>
      </c>
      <c r="FG112">
        <v>14.49174</v>
      </c>
      <c r="FH112" s="1">
        <v>7.7933630000000002E-3</v>
      </c>
      <c r="FI112" s="1">
        <v>2.788135</v>
      </c>
      <c r="FJ112">
        <v>0.66062189999999998</v>
      </c>
      <c r="FK112">
        <v>14.26266</v>
      </c>
      <c r="FL112" s="1">
        <v>6.8985519999999996E-3</v>
      </c>
      <c r="FM112" s="1">
        <v>2.4767220000000001</v>
      </c>
      <c r="FN112">
        <v>0.65445940000000002</v>
      </c>
      <c r="FO112">
        <v>15.29505</v>
      </c>
      <c r="FP112" s="1">
        <v>6.0987940000000003E-3</v>
      </c>
      <c r="FQ112" s="1">
        <v>2.1939609999999998</v>
      </c>
      <c r="FR112">
        <v>0.64912409999999998</v>
      </c>
      <c r="FS112">
        <v>16.66891</v>
      </c>
      <c r="FT112" s="1">
        <v>5.3817700000000001E-3</v>
      </c>
      <c r="FU112" s="1">
        <v>1.940296</v>
      </c>
      <c r="FV112">
        <v>0.64376259999999996</v>
      </c>
      <c r="FW112">
        <v>17.795580000000001</v>
      </c>
      <c r="FX112" s="1">
        <v>4.7492530000000002E-3</v>
      </c>
      <c r="FY112" s="1">
        <v>1.71526</v>
      </c>
      <c r="FZ112">
        <v>0.63841809999999999</v>
      </c>
      <c r="GA112">
        <v>18.370609999999999</v>
      </c>
      <c r="GB112" s="1">
        <v>4.1936639999999997E-3</v>
      </c>
      <c r="GC112" s="1">
        <v>1.516999</v>
      </c>
      <c r="GD112">
        <v>0.63383290000000003</v>
      </c>
      <c r="GE112">
        <v>18.030159999999999</v>
      </c>
      <c r="GF112" s="1">
        <v>3.705496E-3</v>
      </c>
      <c r="GG112" s="1">
        <v>1.3413520000000001</v>
      </c>
      <c r="GH112">
        <v>0.62983549999999999</v>
      </c>
      <c r="GI112">
        <v>17.223610000000001</v>
      </c>
      <c r="GJ112" s="1">
        <v>3.2696380000000001E-3</v>
      </c>
      <c r="GK112" s="1">
        <v>1.183859</v>
      </c>
      <c r="GL112">
        <v>0.62641389999999997</v>
      </c>
      <c r="GM112">
        <v>16.369019999999999</v>
      </c>
      <c r="GN112" s="1">
        <v>2.874915E-3</v>
      </c>
      <c r="GO112" s="1">
        <v>1.0405690000000001</v>
      </c>
      <c r="GP112">
        <v>0.62395639999999997</v>
      </c>
      <c r="GQ112">
        <v>15.766819999999999</v>
      </c>
      <c r="GR112" s="1">
        <v>2.515719E-3</v>
      </c>
      <c r="GS112" s="1">
        <v>0.90902039999999995</v>
      </c>
      <c r="GT112">
        <v>0.62234999999999996</v>
      </c>
      <c r="GU112">
        <v>15.69548</v>
      </c>
      <c r="GV112" s="1">
        <v>2.1712929999999999E-3</v>
      </c>
      <c r="GW112" s="1">
        <v>0.78304039999999997</v>
      </c>
      <c r="GX112">
        <v>0.62150309999999998</v>
      </c>
      <c r="GY112">
        <v>16.404820000000001</v>
      </c>
      <c r="GZ112" s="1">
        <v>1.810297E-3</v>
      </c>
      <c r="HA112" s="1">
        <v>0.65280970000000005</v>
      </c>
      <c r="HB112">
        <v>0.62077320000000002</v>
      </c>
      <c r="HC112">
        <v>17.044530000000002</v>
      </c>
      <c r="HD112" s="1">
        <v>1.429402E-3</v>
      </c>
      <c r="HE112" s="1">
        <v>0.51589910000000005</v>
      </c>
      <c r="HF112">
        <v>0.62014599999999998</v>
      </c>
      <c r="HG112">
        <v>17.418610000000001</v>
      </c>
      <c r="HH112" s="1">
        <v>1.0721750000000001E-3</v>
      </c>
      <c r="HI112" s="1">
        <v>0.3869514</v>
      </c>
      <c r="HJ112">
        <v>0.61967819999999996</v>
      </c>
      <c r="HK112">
        <v>16.930789999999998</v>
      </c>
      <c r="HL112" s="1">
        <v>7.8740880000000002E-4</v>
      </c>
      <c r="HM112" s="1">
        <v>0.2834122</v>
      </c>
      <c r="HN112">
        <v>0.61930839999999998</v>
      </c>
      <c r="HO112">
        <v>16.12969</v>
      </c>
      <c r="HP112" s="1">
        <v>5.8982429999999996E-4</v>
      </c>
      <c r="HQ112" s="1">
        <v>0.2111864</v>
      </c>
      <c r="HR112">
        <v>0.61909550000000002</v>
      </c>
      <c r="HS112">
        <v>15.212160000000001</v>
      </c>
      <c r="HT112" s="1">
        <v>4.64241E-4</v>
      </c>
      <c r="HU112" s="1">
        <v>0.1651301</v>
      </c>
      <c r="HV112">
        <v>0.61892930000000002</v>
      </c>
      <c r="HW112">
        <v>14.41051</v>
      </c>
      <c r="HX112" s="1">
        <v>3.8638250000000001E-4</v>
      </c>
      <c r="HY112" s="1">
        <v>0.1365401</v>
      </c>
      <c r="HZ112">
        <v>0.61884680000000003</v>
      </c>
      <c r="IA112">
        <v>13.958550000000001</v>
      </c>
      <c r="IB112" s="1">
        <v>3.3507410000000002E-4</v>
      </c>
      <c r="IC112" s="1">
        <v>0.1177725</v>
      </c>
      <c r="ID112">
        <v>0.61880670000000004</v>
      </c>
      <c r="IE112">
        <v>14.150980000000001</v>
      </c>
      <c r="IF112" s="1">
        <v>2.9516850000000001E-4</v>
      </c>
      <c r="IG112" s="1">
        <v>0.1033289</v>
      </c>
      <c r="IH112">
        <v>0.618784</v>
      </c>
      <c r="II112">
        <v>14.600630000000001</v>
      </c>
      <c r="IJ112" s="1">
        <v>2.5889519999999999E-4</v>
      </c>
      <c r="IK112" s="1">
        <v>9.0334120000000004E-2</v>
      </c>
      <c r="IL112">
        <v>0.61879810000000002</v>
      </c>
      <c r="IM112">
        <v>15.20026</v>
      </c>
      <c r="IN112" s="1">
        <v>2.25959E-4</v>
      </c>
      <c r="IO112" s="1">
        <v>7.8580129999999998E-2</v>
      </c>
      <c r="IP112">
        <v>0.61885120000000005</v>
      </c>
      <c r="IQ112">
        <v>14.982889999999999</v>
      </c>
      <c r="IR112">
        <v>1.9885390000000001E-4</v>
      </c>
      <c r="IS112" s="1">
        <v>6.8888080000000004E-2</v>
      </c>
      <c r="IT112">
        <v>0.61892250000000004</v>
      </c>
      <c r="IU112">
        <v>14.22457</v>
      </c>
      <c r="IV112">
        <v>1.7837589999999999E-4</v>
      </c>
      <c r="IW112" s="1">
        <v>6.154184E-2</v>
      </c>
      <c r="IX112">
        <v>0.61903350000000001</v>
      </c>
      <c r="IY112">
        <v>13.39123</v>
      </c>
      <c r="IZ112">
        <v>1.6333379999999999E-4</v>
      </c>
      <c r="JA112" s="1">
        <v>5.614077E-2</v>
      </c>
      <c r="JB112">
        <v>0.61918099999999998</v>
      </c>
      <c r="JC112">
        <v>12.851380000000001</v>
      </c>
      <c r="JD112">
        <v>1.5192419999999999E-4</v>
      </c>
      <c r="JE112" s="1">
        <v>5.2054570000000001E-2</v>
      </c>
      <c r="JF112">
        <v>0.61935439999999997</v>
      </c>
      <c r="JG112">
        <v>13.34761</v>
      </c>
      <c r="JH112">
        <v>1.423997E-4</v>
      </c>
      <c r="JI112" s="1">
        <v>4.8681500000000003E-2</v>
      </c>
      <c r="JJ112">
        <v>0.61953910000000001</v>
      </c>
      <c r="JK112">
        <v>14.137930000000001</v>
      </c>
      <c r="JL112">
        <v>1.3324960000000001E-4</v>
      </c>
      <c r="JM112" s="1">
        <v>4.5481130000000002E-2</v>
      </c>
      <c r="JN112">
        <v>0.61973180000000005</v>
      </c>
      <c r="JO112">
        <v>14.77979</v>
      </c>
      <c r="JP112">
        <v>1.2378040000000001E-4</v>
      </c>
      <c r="JQ112">
        <v>4.2204279999999997E-2</v>
      </c>
      <c r="JR112">
        <v>0.6198922</v>
      </c>
      <c r="JS112">
        <v>15.38322</v>
      </c>
      <c r="JT112">
        <v>1.145428E-4</v>
      </c>
      <c r="JU112">
        <v>3.900439E-2</v>
      </c>
      <c r="JV112">
        <v>0.62005209999999999</v>
      </c>
      <c r="JW112">
        <v>15.45168</v>
      </c>
      <c r="JX112">
        <v>1.063531E-4</v>
      </c>
      <c r="JY112">
        <v>3.616196E-2</v>
      </c>
      <c r="JZ112">
        <v>0.62016800000000005</v>
      </c>
      <c r="KA112">
        <v>14.897589999999999</v>
      </c>
      <c r="KB112">
        <v>9.9553489999999994E-5</v>
      </c>
      <c r="KC112">
        <v>3.3797790000000001E-2</v>
      </c>
      <c r="KD112">
        <v>0.62023139999999999</v>
      </c>
      <c r="KE112">
        <v>14.18397</v>
      </c>
      <c r="KF112">
        <v>9.3936269999999995E-5</v>
      </c>
      <c r="KG112">
        <v>3.185636E-2</v>
      </c>
      <c r="KH112">
        <v>0.62027960000000004</v>
      </c>
      <c r="KI112">
        <v>13.62576</v>
      </c>
      <c r="KJ112">
        <v>8.9242549999999995E-5</v>
      </c>
      <c r="KK112">
        <v>3.0237630000000001E-2</v>
      </c>
      <c r="KL112">
        <v>0.62031939999999997</v>
      </c>
      <c r="KM112">
        <v>14.288029999999999</v>
      </c>
      <c r="KN112">
        <v>8.542631E-5</v>
      </c>
      <c r="KO112">
        <v>2.891736E-2</v>
      </c>
      <c r="KP112">
        <v>0.62032129999999996</v>
      </c>
      <c r="KQ112">
        <v>15.50365</v>
      </c>
      <c r="KR112">
        <v>8.2709100000000004E-5</v>
      </c>
      <c r="KS112">
        <v>2.7972339999999998E-2</v>
      </c>
      <c r="KT112">
        <v>0.62032350000000003</v>
      </c>
      <c r="KU112">
        <v>16.825430000000001</v>
      </c>
      <c r="KV112">
        <v>8.1096909999999993E-5</v>
      </c>
      <c r="KW112">
        <v>2.740397E-2</v>
      </c>
      <c r="KX112">
        <v>0.62028459999999996</v>
      </c>
      <c r="KY112">
        <v>17.650590000000001</v>
      </c>
      <c r="KZ112">
        <v>7.9964130000000004E-5</v>
      </c>
      <c r="LA112">
        <v>2.701686E-2</v>
      </c>
      <c r="LB112">
        <v>0.6202126</v>
      </c>
      <c r="LC112">
        <v>17.384180000000001</v>
      </c>
      <c r="LD112">
        <v>7.859129E-5</v>
      </c>
      <c r="LE112">
        <v>2.6564979999999998E-2</v>
      </c>
      <c r="LF112">
        <v>0.62003370000000002</v>
      </c>
      <c r="LG112">
        <v>16.4193</v>
      </c>
      <c r="LH112">
        <v>7.6663839999999999E-5</v>
      </c>
      <c r="LI112">
        <v>2.5931599999999999E-2</v>
      </c>
      <c r="LJ112">
        <v>0.61979989999999996</v>
      </c>
      <c r="LK112">
        <v>15.47376</v>
      </c>
      <c r="LL112">
        <v>7.422246E-5</v>
      </c>
      <c r="LM112">
        <v>2.5125089999999999E-2</v>
      </c>
      <c r="LN112">
        <v>0.61950989999999995</v>
      </c>
      <c r="LO112">
        <v>14.96871</v>
      </c>
      <c r="LP112">
        <v>7.1542119999999995E-5</v>
      </c>
      <c r="LQ112">
        <v>2.4233230000000001E-2</v>
      </c>
      <c r="LR112">
        <v>0.61918390000000001</v>
      </c>
      <c r="LS112">
        <v>15.75971</v>
      </c>
      <c r="LT112">
        <v>6.914167E-5</v>
      </c>
      <c r="LU112">
        <v>2.342385E-2</v>
      </c>
      <c r="LV112">
        <v>0.6188129</v>
      </c>
      <c r="LW112">
        <v>16.95815</v>
      </c>
      <c r="LX112">
        <v>6.7736259999999994E-5</v>
      </c>
      <c r="LY112">
        <v>2.2938110000000001E-2</v>
      </c>
      <c r="LZ112">
        <v>0.61844969999999999</v>
      </c>
      <c r="MA112">
        <v>18.217610000000001</v>
      </c>
      <c r="MB112">
        <v>6.7537050000000004E-5</v>
      </c>
      <c r="MC112">
        <v>2.2864900000000001E-2</v>
      </c>
      <c r="MD112">
        <v>0.61811210000000005</v>
      </c>
      <c r="ME112">
        <v>18.888529999999999</v>
      </c>
      <c r="MF112">
        <v>6.783805E-5</v>
      </c>
      <c r="MG112">
        <v>2.2977149999999998E-2</v>
      </c>
      <c r="MH112">
        <v>0.61781540000000001</v>
      </c>
      <c r="MI112">
        <v>18.572299999999998</v>
      </c>
      <c r="MJ112">
        <v>6.7721240000000001E-5</v>
      </c>
      <c r="MK112">
        <v>2.2963049999999999E-2</v>
      </c>
      <c r="ML112">
        <v>0.61756999999999995</v>
      </c>
      <c r="MM112">
        <v>17.483250000000002</v>
      </c>
      <c r="MN112">
        <v>6.6785170000000004E-5</v>
      </c>
      <c r="MO112">
        <v>2.2670659999999999E-2</v>
      </c>
      <c r="MP112">
        <v>0.61738979999999999</v>
      </c>
      <c r="MQ112">
        <v>16.361270000000001</v>
      </c>
      <c r="MR112">
        <v>6.5113129999999994E-5</v>
      </c>
      <c r="MS112">
        <v>2.212304E-2</v>
      </c>
      <c r="MT112">
        <v>0.61731559999999996</v>
      </c>
      <c r="MU112">
        <v>15.59778</v>
      </c>
      <c r="MV112">
        <v>6.2960570000000006E-5</v>
      </c>
      <c r="MW112">
        <v>2.1403229999999999E-2</v>
      </c>
      <c r="MX112">
        <v>0.61724970000000001</v>
      </c>
      <c r="MY112">
        <v>15.96346</v>
      </c>
      <c r="MZ112">
        <v>6.0362339999999999E-5</v>
      </c>
      <c r="NA112">
        <v>2.0534810000000001E-2</v>
      </c>
      <c r="NB112">
        <v>0.61723819999999996</v>
      </c>
      <c r="NC112">
        <v>16.17351</v>
      </c>
      <c r="ND112">
        <v>5.7076130000000003E-5</v>
      </c>
      <c r="NE112">
        <v>1.943396E-2</v>
      </c>
      <c r="NF112">
        <v>0.61723629999999996</v>
      </c>
      <c r="NG112">
        <v>16.983370000000001</v>
      </c>
      <c r="NH112">
        <v>5.300629E-5</v>
      </c>
      <c r="NI112">
        <v>1.8064380000000001E-2</v>
      </c>
      <c r="NJ112">
        <v>0.61730490000000005</v>
      </c>
      <c r="NK112">
        <v>17.489070000000002</v>
      </c>
      <c r="NL112">
        <v>4.868724E-5</v>
      </c>
      <c r="NM112">
        <v>1.659534E-2</v>
      </c>
      <c r="NN112">
        <v>0.61742680000000005</v>
      </c>
      <c r="NO112">
        <v>17.39189</v>
      </c>
      <c r="NP112">
        <v>4.4818799999999999E-5</v>
      </c>
      <c r="NQ112">
        <v>1.526514E-2</v>
      </c>
      <c r="NR112">
        <v>0.61764399999999997</v>
      </c>
      <c r="NS112">
        <v>16.5703</v>
      </c>
      <c r="NT112">
        <v>4.1746970000000003E-5</v>
      </c>
      <c r="NU112">
        <v>1.420022E-2</v>
      </c>
      <c r="NV112">
        <v>0.61799800000000005</v>
      </c>
      <c r="NW112">
        <v>15.399660000000001</v>
      </c>
      <c r="NX112">
        <v>3.9410609999999999E-5</v>
      </c>
      <c r="NY112">
        <v>1.3386439999999999E-2</v>
      </c>
      <c r="NZ112">
        <v>0.61842410000000003</v>
      </c>
      <c r="OA112">
        <v>14.605499999999999</v>
      </c>
      <c r="OB112">
        <v>3.7554990000000001E-5</v>
      </c>
      <c r="OC112">
        <v>1.2740919999999999E-2</v>
      </c>
      <c r="OD112">
        <v>0.61895020000000001</v>
      </c>
      <c r="OE112">
        <v>15.191850000000001</v>
      </c>
      <c r="OF112">
        <v>3.5732519999999999E-5</v>
      </c>
      <c r="OG112">
        <v>1.211689E-2</v>
      </c>
      <c r="OH112">
        <v>0.6195022</v>
      </c>
      <c r="OI112">
        <v>16.459119999999999</v>
      </c>
      <c r="OJ112">
        <v>3.3298550000000003E-5</v>
      </c>
      <c r="OK112">
        <v>1.129817E-2</v>
      </c>
    </row>
    <row r="113" spans="1:401" x14ac:dyDescent="0.35">
      <c r="A113">
        <v>116</v>
      </c>
      <c r="B113" t="s">
        <v>4</v>
      </c>
      <c r="C113" t="s">
        <v>24</v>
      </c>
      <c r="D113" t="s">
        <v>118</v>
      </c>
      <c r="E113">
        <v>907.41089999999997</v>
      </c>
      <c r="F113">
        <v>0.77322120000000005</v>
      </c>
      <c r="G113">
        <v>14.199870000000001</v>
      </c>
      <c r="H113">
        <v>0</v>
      </c>
      <c r="I113">
        <v>0</v>
      </c>
      <c r="J113">
        <v>0.77294339999999995</v>
      </c>
      <c r="K113">
        <v>15.01886</v>
      </c>
      <c r="L113">
        <v>0</v>
      </c>
      <c r="M113" s="1">
        <v>2.3814410000000001E-36</v>
      </c>
      <c r="N113">
        <v>0.77267560000000002</v>
      </c>
      <c r="O113">
        <v>15.774319999999999</v>
      </c>
      <c r="P113" s="1">
        <v>2.1661159999999998E-25</v>
      </c>
      <c r="Q113" s="1">
        <v>8.966173E-23</v>
      </c>
      <c r="R113">
        <v>0.77245549999999996</v>
      </c>
      <c r="S113">
        <v>16.152100000000001</v>
      </c>
      <c r="T113" s="1">
        <v>1.421559E-13</v>
      </c>
      <c r="U113" s="1">
        <v>5.8444670000000002E-11</v>
      </c>
      <c r="V113">
        <v>0.77216859999999998</v>
      </c>
      <c r="W113">
        <v>16.129370000000002</v>
      </c>
      <c r="X113" s="1">
        <v>5.8325610000000002E-4</v>
      </c>
      <c r="Y113" s="1">
        <v>0.15870090000000001</v>
      </c>
      <c r="Z113">
        <v>0.77192470000000002</v>
      </c>
      <c r="AA113">
        <v>15.769080000000001</v>
      </c>
      <c r="AB113" s="1">
        <v>0.95132349999999999</v>
      </c>
      <c r="AC113">
        <v>300.43950000000001</v>
      </c>
      <c r="AD113">
        <v>0.77164310000000003</v>
      </c>
      <c r="AE113">
        <v>15.22659</v>
      </c>
      <c r="AF113">
        <v>29.812449999999998</v>
      </c>
      <c r="AG113">
        <v>10610.6</v>
      </c>
      <c r="AH113">
        <v>0.77135940000000003</v>
      </c>
      <c r="AI113">
        <v>14.88171</v>
      </c>
      <c r="AJ113">
        <v>112.12</v>
      </c>
      <c r="AK113">
        <v>43967.199999999997</v>
      </c>
      <c r="AL113">
        <v>0.77109810000000001</v>
      </c>
      <c r="AM113">
        <v>14.88829</v>
      </c>
      <c r="AN113">
        <v>106.2803</v>
      </c>
      <c r="AO113">
        <v>45102.68</v>
      </c>
      <c r="AP113">
        <v>0.77081120000000003</v>
      </c>
      <c r="AQ113">
        <v>15.69753</v>
      </c>
      <c r="AR113">
        <v>39.155749999999998</v>
      </c>
      <c r="AS113">
        <v>17700.63</v>
      </c>
      <c r="AT113">
        <v>0.77053709999999997</v>
      </c>
      <c r="AU113">
        <v>16.651599999999998</v>
      </c>
      <c r="AV113">
        <v>7.5564780000000003</v>
      </c>
      <c r="AW113">
        <v>3580.06</v>
      </c>
      <c r="AX113">
        <v>0.77004470000000003</v>
      </c>
      <c r="AY113">
        <v>17.184719999999999</v>
      </c>
      <c r="AZ113">
        <v>0.99502190000000001</v>
      </c>
      <c r="BA113">
        <v>482.83359999999999</v>
      </c>
      <c r="BB113">
        <v>0.76940359999999997</v>
      </c>
      <c r="BC113">
        <v>17.204219999999999</v>
      </c>
      <c r="BD113">
        <v>0.1489095</v>
      </c>
      <c r="BE113">
        <v>69.203609999999998</v>
      </c>
      <c r="BF113">
        <v>0.76856539999999995</v>
      </c>
      <c r="BG113">
        <v>16.61138</v>
      </c>
      <c r="BH113">
        <v>6.14899E-2</v>
      </c>
      <c r="BI113">
        <v>26.04731</v>
      </c>
      <c r="BJ113">
        <v>0.76771290000000003</v>
      </c>
      <c r="BK113">
        <v>15.855510000000001</v>
      </c>
      <c r="BL113">
        <v>4.9106869999999997E-2</v>
      </c>
      <c r="BM113">
        <v>20.300879999999999</v>
      </c>
      <c r="BN113">
        <v>0.76679560000000002</v>
      </c>
      <c r="BO113">
        <v>15.33995</v>
      </c>
      <c r="BP113" s="1">
        <v>4.397823E-2</v>
      </c>
      <c r="BQ113">
        <v>18.117609999999999</v>
      </c>
      <c r="BR113">
        <v>0.76580619999999999</v>
      </c>
      <c r="BS113">
        <v>15.308770000000001</v>
      </c>
      <c r="BT113" s="1">
        <v>4.0575380000000001E-2</v>
      </c>
      <c r="BU113">
        <v>16.688220000000001</v>
      </c>
      <c r="BV113">
        <v>0.76480899999999996</v>
      </c>
      <c r="BW113">
        <v>15.91098</v>
      </c>
      <c r="BX113" s="1">
        <v>3.8047829999999998E-2</v>
      </c>
      <c r="BY113" s="1">
        <v>15.63996</v>
      </c>
      <c r="BZ113">
        <v>0.76382430000000001</v>
      </c>
      <c r="CA113">
        <v>16.354690000000002</v>
      </c>
      <c r="CB113" s="1">
        <v>3.570164E-2</v>
      </c>
      <c r="CC113" s="1">
        <v>14.68022</v>
      </c>
      <c r="CD113">
        <v>0.76263320000000001</v>
      </c>
      <c r="CE113">
        <v>16.596170000000001</v>
      </c>
      <c r="CF113" s="1">
        <v>3.3273869999999997E-2</v>
      </c>
      <c r="CG113" s="1">
        <v>13.690720000000001</v>
      </c>
      <c r="CH113">
        <v>0.7611348</v>
      </c>
      <c r="CI113">
        <v>16.117920000000002</v>
      </c>
      <c r="CJ113" s="1">
        <v>3.0818430000000001E-2</v>
      </c>
      <c r="CK113" s="1">
        <v>12.69036</v>
      </c>
      <c r="CL113">
        <v>0.75922420000000002</v>
      </c>
      <c r="CM113">
        <v>15.32639</v>
      </c>
      <c r="CN113" s="1">
        <v>2.844992E-2</v>
      </c>
      <c r="CO113" s="1">
        <v>11.72401</v>
      </c>
      <c r="CP113">
        <v>0.75692000000000004</v>
      </c>
      <c r="CQ113">
        <v>14.52436</v>
      </c>
      <c r="CR113" s="1">
        <v>2.6234759999999999E-2</v>
      </c>
      <c r="CS113" s="1">
        <v>10.819129999999999</v>
      </c>
      <c r="CT113">
        <v>0.75432379999999999</v>
      </c>
      <c r="CU113">
        <v>14.009819999999999</v>
      </c>
      <c r="CV113" s="1">
        <v>2.471887E-2</v>
      </c>
      <c r="CW113" s="1">
        <v>10.174110000000001</v>
      </c>
      <c r="CX113">
        <v>0.75152669999999999</v>
      </c>
      <c r="CY113">
        <v>13.824619999999999</v>
      </c>
      <c r="CZ113" s="1">
        <v>2.514452E-2</v>
      </c>
      <c r="DA113" s="1">
        <v>10.296519999999999</v>
      </c>
      <c r="DB113">
        <v>0.74857430000000003</v>
      </c>
      <c r="DC113">
        <v>14.30649</v>
      </c>
      <c r="DD113" s="1">
        <v>2.7121159999999998E-2</v>
      </c>
      <c r="DE113" s="1">
        <v>11.100009999999999</v>
      </c>
      <c r="DF113">
        <v>0.74541100000000005</v>
      </c>
      <c r="DG113">
        <v>14.569380000000001</v>
      </c>
      <c r="DH113" s="1">
        <v>2.8498860000000001E-2</v>
      </c>
      <c r="DI113" s="1">
        <v>11.720789999999999</v>
      </c>
      <c r="DJ113">
        <v>0.74363880000000004</v>
      </c>
      <c r="DK113">
        <v>14.79289</v>
      </c>
      <c r="DL113" s="1">
        <v>2.8208270000000001E-2</v>
      </c>
      <c r="DM113" s="1">
        <v>11.66432</v>
      </c>
      <c r="DN113">
        <v>0.74274090000000004</v>
      </c>
      <c r="DO113">
        <v>14.66516</v>
      </c>
      <c r="DP113" s="1">
        <v>2.6622159999999999E-2</v>
      </c>
      <c r="DQ113" s="1">
        <v>11.05763</v>
      </c>
      <c r="DR113">
        <v>0.74197179999999996</v>
      </c>
      <c r="DS113">
        <v>14.18497</v>
      </c>
      <c r="DT113" s="1">
        <v>2.4451259999999999E-2</v>
      </c>
      <c r="DU113" s="1">
        <v>10.18585</v>
      </c>
      <c r="DV113">
        <v>0.74124009999999996</v>
      </c>
      <c r="DW113">
        <v>13.49479</v>
      </c>
      <c r="DX113" s="1">
        <v>2.2157449999999999E-2</v>
      </c>
      <c r="DY113" s="1">
        <v>9.2501820000000006</v>
      </c>
      <c r="DZ113">
        <v>0.7406315</v>
      </c>
      <c r="EA113">
        <v>12.868679999999999</v>
      </c>
      <c r="EB113" s="1">
        <v>1.993197E-2</v>
      </c>
      <c r="EC113" s="1">
        <v>8.3337690000000002</v>
      </c>
      <c r="ED113">
        <v>0.74029849999999997</v>
      </c>
      <c r="EE113">
        <v>12.68934</v>
      </c>
      <c r="EF113" s="1">
        <v>1.7842650000000002E-2</v>
      </c>
      <c r="EG113" s="1">
        <v>7.4666790000000001</v>
      </c>
      <c r="EH113">
        <v>0.74014089999999999</v>
      </c>
      <c r="EI113">
        <v>13.524699999999999</v>
      </c>
      <c r="EJ113" s="1">
        <v>1.5917339999999999E-2</v>
      </c>
      <c r="EK113" s="1">
        <v>6.6637959999999996</v>
      </c>
      <c r="EL113">
        <v>0.73998090000000005</v>
      </c>
      <c r="EM113">
        <v>14.465870000000001</v>
      </c>
      <c r="EN113" s="1">
        <v>1.419054E-2</v>
      </c>
      <c r="EO113" s="1">
        <v>5.9422819999999996</v>
      </c>
      <c r="EP113">
        <v>0.73953579999999997</v>
      </c>
      <c r="EQ113">
        <v>15.403499999999999</v>
      </c>
      <c r="ER113" s="1">
        <v>1.267593E-2</v>
      </c>
      <c r="ES113" s="1">
        <v>5.3130949999999997</v>
      </c>
      <c r="ET113">
        <v>0.73807619999999996</v>
      </c>
      <c r="EU113">
        <v>16.01979</v>
      </c>
      <c r="EV113" s="1">
        <v>1.1306109999999999E-2</v>
      </c>
      <c r="EW113" s="1">
        <v>4.7557460000000003</v>
      </c>
      <c r="EX113">
        <v>0.73675400000000002</v>
      </c>
      <c r="EY113">
        <v>15.914099999999999</v>
      </c>
      <c r="EZ113" s="1">
        <v>1.004823E-2</v>
      </c>
      <c r="FA113" s="1">
        <v>4.2406600000000001</v>
      </c>
      <c r="FB113">
        <v>0.73598379999999997</v>
      </c>
      <c r="FC113">
        <v>15.25446</v>
      </c>
      <c r="FD113" s="1">
        <v>8.9213079999999993E-3</v>
      </c>
      <c r="FE113" s="1">
        <v>3.7731080000000001</v>
      </c>
      <c r="FF113">
        <v>0.73447499999999999</v>
      </c>
      <c r="FG113">
        <v>14.54745</v>
      </c>
      <c r="FH113" s="1">
        <v>7.9013569999999995E-3</v>
      </c>
      <c r="FI113" s="1">
        <v>3.3526880000000001</v>
      </c>
      <c r="FJ113">
        <v>0.73430530000000005</v>
      </c>
      <c r="FK113">
        <v>14.27478</v>
      </c>
      <c r="FL113" s="1">
        <v>6.9965790000000002E-3</v>
      </c>
      <c r="FM113" s="1">
        <v>2.9729030000000001</v>
      </c>
      <c r="FN113">
        <v>0.73525790000000002</v>
      </c>
      <c r="FO113">
        <v>15.26857</v>
      </c>
      <c r="FP113" s="1">
        <v>6.1867600000000003E-3</v>
      </c>
      <c r="FQ113" s="1">
        <v>2.6280929999999998</v>
      </c>
      <c r="FR113">
        <v>0.73478449999999995</v>
      </c>
      <c r="FS113">
        <v>16.636089999999999</v>
      </c>
      <c r="FT113" s="1">
        <v>5.460505E-3</v>
      </c>
      <c r="FU113" s="1">
        <v>2.3210890000000002</v>
      </c>
      <c r="FV113">
        <v>0.73468999999999995</v>
      </c>
      <c r="FW113">
        <v>17.80669</v>
      </c>
      <c r="FX113" s="1">
        <v>4.8191040000000003E-3</v>
      </c>
      <c r="FY113" s="1">
        <v>2.049077</v>
      </c>
      <c r="FZ113">
        <v>0.73480429999999997</v>
      </c>
      <c r="GA113">
        <v>18.450589999999998</v>
      </c>
      <c r="GB113" s="1">
        <v>4.2554189999999999E-3</v>
      </c>
      <c r="GC113" s="1">
        <v>1.8098799999999999</v>
      </c>
      <c r="GD113">
        <v>0.73559589999999997</v>
      </c>
      <c r="GE113">
        <v>18.11355</v>
      </c>
      <c r="GF113" s="1">
        <v>3.7601660000000001E-3</v>
      </c>
      <c r="GG113" s="1">
        <v>1.598474</v>
      </c>
      <c r="GH113">
        <v>0.73655119999999996</v>
      </c>
      <c r="GI113">
        <v>17.31532</v>
      </c>
      <c r="GJ113" s="1">
        <v>3.3194729999999999E-3</v>
      </c>
      <c r="GK113" s="1">
        <v>1.41001</v>
      </c>
      <c r="GL113">
        <v>0.73767819999999995</v>
      </c>
      <c r="GM113">
        <v>16.463200000000001</v>
      </c>
      <c r="GN113" s="1">
        <v>2.9204830000000002E-3</v>
      </c>
      <c r="GO113" s="1">
        <v>1.238972</v>
      </c>
      <c r="GP113">
        <v>0.7395138</v>
      </c>
      <c r="GQ113">
        <v>15.82686</v>
      </c>
      <c r="GR113" s="1">
        <v>2.558154E-3</v>
      </c>
      <c r="GS113" s="1">
        <v>1.08229</v>
      </c>
      <c r="GT113">
        <v>0.74174669999999998</v>
      </c>
      <c r="GU113">
        <v>15.72696</v>
      </c>
      <c r="GV113" s="1">
        <v>2.2134899999999998E-3</v>
      </c>
      <c r="GW113" s="1">
        <v>0.93391950000000001</v>
      </c>
      <c r="GX113">
        <v>0.7422282</v>
      </c>
      <c r="GY113">
        <v>16.41817</v>
      </c>
      <c r="GZ113" s="1">
        <v>1.85527E-3</v>
      </c>
      <c r="HA113" s="1">
        <v>0.78269370000000005</v>
      </c>
      <c r="HB113">
        <v>0.74216519999999997</v>
      </c>
      <c r="HC113">
        <v>17.055890000000002</v>
      </c>
      <c r="HD113" s="1">
        <v>1.4754779999999999E-3</v>
      </c>
      <c r="HE113" s="1">
        <v>0.62337220000000004</v>
      </c>
      <c r="HF113">
        <v>0.74204079999999994</v>
      </c>
      <c r="HG113">
        <v>17.442170000000001</v>
      </c>
      <c r="HH113" s="1">
        <v>1.11282E-3</v>
      </c>
      <c r="HI113" s="1">
        <v>0.47047080000000002</v>
      </c>
      <c r="HJ113">
        <v>0.74197519999999995</v>
      </c>
      <c r="HK113">
        <v>17.009899999999998</v>
      </c>
      <c r="HL113" s="1">
        <v>8.1796869999999999E-4</v>
      </c>
      <c r="HM113" s="1">
        <v>0.34499069999999998</v>
      </c>
      <c r="HN113">
        <v>0.74193949999999997</v>
      </c>
      <c r="HO113">
        <v>16.228449999999999</v>
      </c>
      <c r="HP113" s="1">
        <v>6.1016279999999998E-4</v>
      </c>
      <c r="HQ113" s="1">
        <v>0.25585190000000002</v>
      </c>
      <c r="HR113">
        <v>0.74194280000000001</v>
      </c>
      <c r="HS113">
        <v>15.30472</v>
      </c>
      <c r="HT113" s="1">
        <v>4.7696560000000003E-4</v>
      </c>
      <c r="HU113" s="1">
        <v>0.19844690000000001</v>
      </c>
      <c r="HV113">
        <v>0.74193969999999998</v>
      </c>
      <c r="HW113">
        <v>14.47653</v>
      </c>
      <c r="HX113" s="1">
        <v>3.9438659999999998E-4</v>
      </c>
      <c r="HY113" s="1">
        <v>0.16279150000000001</v>
      </c>
      <c r="HZ113">
        <v>0.74196220000000002</v>
      </c>
      <c r="IA113">
        <v>14.0223</v>
      </c>
      <c r="IB113" s="1">
        <v>3.406622E-4</v>
      </c>
      <c r="IC113" s="1">
        <v>0.1397167</v>
      </c>
      <c r="ID113">
        <v>0.74202869999999999</v>
      </c>
      <c r="IE113">
        <v>14.20533</v>
      </c>
      <c r="IF113" s="1">
        <v>2.9987850000000001E-4</v>
      </c>
      <c r="IG113" s="1">
        <v>0.12243569999999999</v>
      </c>
      <c r="IH113">
        <v>0.74207089999999998</v>
      </c>
      <c r="II113">
        <v>14.631019999999999</v>
      </c>
      <c r="IJ113" s="1">
        <v>2.6326319999999998E-4</v>
      </c>
      <c r="IK113" s="1">
        <v>0.1071411</v>
      </c>
      <c r="IL113">
        <v>0.74210569999999998</v>
      </c>
      <c r="IM113">
        <v>15.22592</v>
      </c>
      <c r="IN113" s="1">
        <v>2.2978890000000001E-4</v>
      </c>
      <c r="IO113" s="1">
        <v>9.3219689999999994E-2</v>
      </c>
      <c r="IP113">
        <v>0.74216000000000004</v>
      </c>
      <c r="IQ113">
        <v>15.034039999999999</v>
      </c>
      <c r="IR113">
        <v>2.0188119999999999E-4</v>
      </c>
      <c r="IS113" s="1">
        <v>8.1573980000000004E-2</v>
      </c>
      <c r="IT113">
        <v>0.74225770000000002</v>
      </c>
      <c r="IU113">
        <v>14.308389999999999</v>
      </c>
      <c r="IV113">
        <v>1.806263E-4</v>
      </c>
      <c r="IW113" s="1">
        <v>7.2659890000000005E-2</v>
      </c>
      <c r="IX113">
        <v>0.74233590000000005</v>
      </c>
      <c r="IY113">
        <v>13.47804</v>
      </c>
      <c r="IZ113">
        <v>1.649992E-4</v>
      </c>
      <c r="JA113" s="1">
        <v>6.6095799999999996E-2</v>
      </c>
      <c r="JB113">
        <v>0.74246420000000002</v>
      </c>
      <c r="JC113">
        <v>12.89404</v>
      </c>
      <c r="JD113">
        <v>1.5322320000000001E-4</v>
      </c>
      <c r="JE113" s="1">
        <v>6.1168060000000003E-2</v>
      </c>
      <c r="JF113">
        <v>0.74258230000000003</v>
      </c>
      <c r="JG113">
        <v>13.371079999999999</v>
      </c>
      <c r="JH113">
        <v>1.435393E-4</v>
      </c>
      <c r="JI113" s="1">
        <v>5.7166359999999999E-2</v>
      </c>
      <c r="JJ113">
        <v>0.74276790000000004</v>
      </c>
      <c r="JK113">
        <v>14.14475</v>
      </c>
      <c r="JL113">
        <v>1.3439389999999999E-4</v>
      </c>
      <c r="JM113" s="1">
        <v>5.3444190000000003E-2</v>
      </c>
      <c r="JN113">
        <v>0.74285400000000001</v>
      </c>
      <c r="JO113">
        <v>14.797750000000001</v>
      </c>
      <c r="JP113">
        <v>1.249446E-4</v>
      </c>
      <c r="JQ113">
        <v>4.9645099999999998E-2</v>
      </c>
      <c r="JR113">
        <v>0.74296969999999996</v>
      </c>
      <c r="JS113">
        <v>15.438639999999999</v>
      </c>
      <c r="JT113">
        <v>1.1563549999999999E-4</v>
      </c>
      <c r="JU113">
        <v>4.5895369999999998E-2</v>
      </c>
      <c r="JV113">
        <v>0.74303560000000002</v>
      </c>
      <c r="JW113">
        <v>15.49067</v>
      </c>
      <c r="JX113">
        <v>1.072898E-4</v>
      </c>
      <c r="JY113">
        <v>4.2521059999999999E-2</v>
      </c>
      <c r="JZ113">
        <v>0.74309919999999996</v>
      </c>
      <c r="KA113">
        <v>14.93868</v>
      </c>
      <c r="KB113">
        <v>1.0032279999999999E-4</v>
      </c>
      <c r="KC113">
        <v>3.9694109999999998E-2</v>
      </c>
      <c r="KD113">
        <v>0.7431335</v>
      </c>
      <c r="KE113">
        <v>14.244680000000001</v>
      </c>
      <c r="KF113">
        <v>9.4572040000000005E-5</v>
      </c>
      <c r="KG113">
        <v>3.737389E-2</v>
      </c>
      <c r="KH113">
        <v>0.74314690000000005</v>
      </c>
      <c r="KI113">
        <v>13.674200000000001</v>
      </c>
      <c r="KJ113">
        <v>8.9774690000000006E-5</v>
      </c>
      <c r="KK113">
        <v>3.544224E-2</v>
      </c>
      <c r="KL113">
        <v>0.74313830000000003</v>
      </c>
      <c r="KM113">
        <v>14.30477</v>
      </c>
      <c r="KN113">
        <v>8.5843979999999999E-5</v>
      </c>
      <c r="KO113">
        <v>3.385531E-2</v>
      </c>
      <c r="KP113">
        <v>0.74310980000000004</v>
      </c>
      <c r="KQ113">
        <v>15.502750000000001</v>
      </c>
      <c r="KR113">
        <v>8.2982220000000001E-5</v>
      </c>
      <c r="KS113">
        <v>3.269027E-2</v>
      </c>
      <c r="KT113">
        <v>0.7431103</v>
      </c>
      <c r="KU113">
        <v>16.837230000000002</v>
      </c>
      <c r="KV113">
        <v>8.1256690000000003E-5</v>
      </c>
      <c r="KW113">
        <v>3.197444E-2</v>
      </c>
      <c r="KX113">
        <v>0.74307440000000002</v>
      </c>
      <c r="KY113">
        <v>17.720099999999999</v>
      </c>
      <c r="KZ113">
        <v>8.0100850000000001E-5</v>
      </c>
      <c r="LA113">
        <v>3.151019E-2</v>
      </c>
      <c r="LB113">
        <v>0.74299689999999996</v>
      </c>
      <c r="LC113">
        <v>17.464110000000002</v>
      </c>
      <c r="LD113">
        <v>7.8777999999999997E-5</v>
      </c>
      <c r="LE113">
        <v>3.100489E-2</v>
      </c>
      <c r="LF113">
        <v>0.74285380000000001</v>
      </c>
      <c r="LG113">
        <v>16.511559999999999</v>
      </c>
      <c r="LH113">
        <v>7.6919139999999996E-5</v>
      </c>
      <c r="LI113">
        <v>3.029687E-2</v>
      </c>
      <c r="LJ113">
        <v>0.74262879999999998</v>
      </c>
      <c r="LK113">
        <v>15.55142</v>
      </c>
      <c r="LL113">
        <v>7.4528180000000001E-5</v>
      </c>
      <c r="LM113">
        <v>2.9380030000000001E-2</v>
      </c>
      <c r="LN113">
        <v>0.74240680000000003</v>
      </c>
      <c r="LO113">
        <v>15.01329</v>
      </c>
      <c r="LP113">
        <v>7.185836E-5</v>
      </c>
      <c r="LQ113">
        <v>2.8345990000000001E-2</v>
      </c>
      <c r="LR113">
        <v>0.74216499999999996</v>
      </c>
      <c r="LS113">
        <v>15.778280000000001</v>
      </c>
      <c r="LT113">
        <v>6.9392820000000006E-5</v>
      </c>
      <c r="LU113">
        <v>2.7374369999999999E-2</v>
      </c>
      <c r="LV113">
        <v>0.74192020000000003</v>
      </c>
      <c r="LW113">
        <v>16.964200000000002</v>
      </c>
      <c r="LX113">
        <v>6.7840830000000005E-5</v>
      </c>
      <c r="LY113">
        <v>2.673946E-2</v>
      </c>
      <c r="LZ113">
        <v>0.74166120000000002</v>
      </c>
      <c r="MA113">
        <v>18.23452</v>
      </c>
      <c r="MB113">
        <v>6.7514679999999998E-5</v>
      </c>
      <c r="MC113">
        <v>2.6589419999999999E-2</v>
      </c>
      <c r="MD113">
        <v>0.74145399999999995</v>
      </c>
      <c r="ME113">
        <v>18.961680000000001</v>
      </c>
      <c r="MF113">
        <v>6.7802070000000004E-5</v>
      </c>
      <c r="MG113">
        <v>2.6705070000000001E-2</v>
      </c>
      <c r="MH113">
        <v>0.74125430000000003</v>
      </c>
      <c r="MI113">
        <v>18.655460000000001</v>
      </c>
      <c r="MJ113">
        <v>6.7764779999999997E-5</v>
      </c>
      <c r="MK113">
        <v>2.6719239999999998E-2</v>
      </c>
      <c r="ML113">
        <v>0.74113879999999999</v>
      </c>
      <c r="MM113">
        <v>17.584700000000002</v>
      </c>
      <c r="MN113">
        <v>6.6931240000000003E-5</v>
      </c>
      <c r="MO113">
        <v>2.6422520000000001E-2</v>
      </c>
      <c r="MP113">
        <v>0.74107849999999997</v>
      </c>
      <c r="MQ113">
        <v>16.459350000000001</v>
      </c>
      <c r="MR113">
        <v>6.5337719999999998E-5</v>
      </c>
      <c r="MS113">
        <v>2.5819990000000001E-2</v>
      </c>
      <c r="MT113">
        <v>0.74108209999999997</v>
      </c>
      <c r="MU113">
        <v>15.67159</v>
      </c>
      <c r="MV113">
        <v>6.3236450000000007E-5</v>
      </c>
      <c r="MW113">
        <v>2.5007049999999999E-2</v>
      </c>
      <c r="MX113">
        <v>0.74113739999999995</v>
      </c>
      <c r="MY113">
        <v>15.988770000000001</v>
      </c>
      <c r="MZ113">
        <v>6.0699899999999998E-5</v>
      </c>
      <c r="NA113">
        <v>2.4023969999999999E-2</v>
      </c>
      <c r="NB113">
        <v>0.74113410000000002</v>
      </c>
      <c r="NC113">
        <v>16.183800000000002</v>
      </c>
      <c r="ND113">
        <v>5.7510860000000003E-5</v>
      </c>
      <c r="NE113">
        <v>2.2788039999999999E-2</v>
      </c>
      <c r="NF113">
        <v>0.74119840000000003</v>
      </c>
      <c r="NG113">
        <v>17.016089999999998</v>
      </c>
      <c r="NH113">
        <v>5.3522300000000001E-5</v>
      </c>
      <c r="NI113">
        <v>2.123471E-2</v>
      </c>
      <c r="NJ113">
        <v>0.74122980000000005</v>
      </c>
      <c r="NK113">
        <v>17.548590000000001</v>
      </c>
      <c r="NL113">
        <v>4.9198730000000003E-5</v>
      </c>
      <c r="NM113">
        <v>1.9528719999999999E-2</v>
      </c>
      <c r="NN113">
        <v>0.74138749999999998</v>
      </c>
      <c r="NO113">
        <v>17.43852</v>
      </c>
      <c r="NP113">
        <v>4.525375E-5</v>
      </c>
      <c r="NQ113">
        <v>1.7949349999999999E-2</v>
      </c>
      <c r="NR113">
        <v>0.74155130000000002</v>
      </c>
      <c r="NS113">
        <v>16.673749999999998</v>
      </c>
      <c r="NT113">
        <v>4.208343E-5</v>
      </c>
      <c r="NU113">
        <v>1.66666E-2</v>
      </c>
      <c r="NV113">
        <v>0.74184910000000004</v>
      </c>
      <c r="NW113">
        <v>15.52426</v>
      </c>
      <c r="NX113">
        <v>3.966916E-5</v>
      </c>
      <c r="NY113">
        <v>1.56851E-2</v>
      </c>
      <c r="NZ113">
        <v>0.74215160000000002</v>
      </c>
      <c r="OA113">
        <v>14.711869999999999</v>
      </c>
      <c r="OB113">
        <v>3.777146E-5</v>
      </c>
      <c r="OC113">
        <v>1.491527E-2</v>
      </c>
      <c r="OD113">
        <v>0.74254699999999996</v>
      </c>
      <c r="OE113">
        <v>15.257529999999999</v>
      </c>
      <c r="OF113">
        <v>3.5972890000000002E-5</v>
      </c>
      <c r="OG113">
        <v>1.4200529999999999E-2</v>
      </c>
      <c r="OH113">
        <v>0.74294539999999998</v>
      </c>
      <c r="OI113">
        <v>16.48789</v>
      </c>
      <c r="OJ113">
        <v>3.3637960000000003E-5</v>
      </c>
      <c r="OK113">
        <v>1.329455E-2</v>
      </c>
    </row>
    <row r="114" spans="1:401" x14ac:dyDescent="0.35">
      <c r="A114">
        <v>117</v>
      </c>
      <c r="B114" t="s">
        <v>4</v>
      </c>
      <c r="C114" t="s">
        <v>24</v>
      </c>
      <c r="D114" t="s">
        <v>119</v>
      </c>
      <c r="E114">
        <v>809.64030000000002</v>
      </c>
      <c r="F114">
        <v>0.62248800000000004</v>
      </c>
      <c r="G114">
        <v>14.180540000000001</v>
      </c>
      <c r="H114">
        <v>0</v>
      </c>
      <c r="I114">
        <v>0</v>
      </c>
      <c r="J114">
        <v>0.62247810000000003</v>
      </c>
      <c r="K114">
        <v>15.001049999999999</v>
      </c>
      <c r="L114">
        <v>0</v>
      </c>
      <c r="M114">
        <v>2.3411729999999998E-37</v>
      </c>
      <c r="N114">
        <v>0.62246539999999995</v>
      </c>
      <c r="O114">
        <v>15.77431</v>
      </c>
      <c r="P114" s="1">
        <v>3.0359900000000001E-26</v>
      </c>
      <c r="Q114" s="1">
        <v>1.116692E-23</v>
      </c>
      <c r="R114">
        <v>0.62243939999999998</v>
      </c>
      <c r="S114">
        <v>16.202300000000001</v>
      </c>
      <c r="T114" s="1">
        <v>2.2543849999999999E-14</v>
      </c>
      <c r="U114" s="1">
        <v>8.2426179999999995E-12</v>
      </c>
      <c r="V114">
        <v>0.62241230000000003</v>
      </c>
      <c r="W114">
        <v>16.201979999999999</v>
      </c>
      <c r="X114" s="1">
        <v>1.8985540000000001E-4</v>
      </c>
      <c r="Y114" s="1">
        <v>5.2375280000000003E-2</v>
      </c>
      <c r="Z114">
        <v>0.62240110000000004</v>
      </c>
      <c r="AA114">
        <v>15.827030000000001</v>
      </c>
      <c r="AB114" s="1">
        <v>0.54691820000000002</v>
      </c>
      <c r="AC114">
        <v>164.96549999999999</v>
      </c>
      <c r="AD114">
        <v>0.62236849999999999</v>
      </c>
      <c r="AE114">
        <v>15.257250000000001</v>
      </c>
      <c r="AF114">
        <v>22.50601</v>
      </c>
      <c r="AG114">
        <v>7407.5770000000002</v>
      </c>
      <c r="AH114">
        <v>0.62233490000000002</v>
      </c>
      <c r="AI114">
        <v>14.888120000000001</v>
      </c>
      <c r="AJ114">
        <v>102.7863</v>
      </c>
      <c r="AK114">
        <v>36267.17</v>
      </c>
      <c r="AL114">
        <v>0.6222993</v>
      </c>
      <c r="AM114">
        <v>14.86134</v>
      </c>
      <c r="AN114">
        <v>113.06789999999999</v>
      </c>
      <c r="AO114">
        <v>42159.21</v>
      </c>
      <c r="AP114">
        <v>0.62235560000000001</v>
      </c>
      <c r="AQ114">
        <v>15.67187</v>
      </c>
      <c r="AR114">
        <v>46.750709999999998</v>
      </c>
      <c r="AS114">
        <v>18198.97</v>
      </c>
      <c r="AT114">
        <v>0.62271739999999998</v>
      </c>
      <c r="AU114">
        <v>16.650369999999999</v>
      </c>
      <c r="AV114">
        <v>9.8230939999999993</v>
      </c>
      <c r="AW114">
        <v>3947.1790000000001</v>
      </c>
      <c r="AX114">
        <v>0.62305549999999998</v>
      </c>
      <c r="AY114">
        <v>17.233709999999999</v>
      </c>
      <c r="AZ114">
        <v>1.3523559999999999</v>
      </c>
      <c r="BA114">
        <v>553.30100000000004</v>
      </c>
      <c r="BB114">
        <v>0.62319789999999997</v>
      </c>
      <c r="BC114">
        <v>17.288869999999999</v>
      </c>
      <c r="BD114">
        <v>0.1883358</v>
      </c>
      <c r="BE114">
        <v>75.606009999999998</v>
      </c>
      <c r="BF114">
        <v>0.62312679999999998</v>
      </c>
      <c r="BG114">
        <v>16.694800000000001</v>
      </c>
      <c r="BH114">
        <v>6.5683060000000001E-2</v>
      </c>
      <c r="BI114">
        <v>24.796859999999999</v>
      </c>
      <c r="BJ114">
        <v>0.62303600000000003</v>
      </c>
      <c r="BK114">
        <v>15.91507</v>
      </c>
      <c r="BL114">
        <v>5.006352E-2</v>
      </c>
      <c r="BM114">
        <v>18.53144</v>
      </c>
      <c r="BN114">
        <v>0.62289649999999996</v>
      </c>
      <c r="BO114">
        <v>15.3665</v>
      </c>
      <c r="BP114" s="1">
        <v>4.4533980000000001E-2</v>
      </c>
      <c r="BQ114">
        <v>16.451519999999999</v>
      </c>
      <c r="BR114">
        <v>0.62270840000000005</v>
      </c>
      <c r="BS114">
        <v>15.29105</v>
      </c>
      <c r="BT114" s="1">
        <v>4.0956039999999999E-2</v>
      </c>
      <c r="BU114">
        <v>15.12466</v>
      </c>
      <c r="BV114">
        <v>0.62253480000000005</v>
      </c>
      <c r="BW114">
        <v>15.889329999999999</v>
      </c>
      <c r="BX114" s="1">
        <v>3.8355470000000003E-2</v>
      </c>
      <c r="BY114" s="1">
        <v>14.169840000000001</v>
      </c>
      <c r="BZ114">
        <v>0.62240629999999997</v>
      </c>
      <c r="CA114">
        <v>16.351189999999999</v>
      </c>
      <c r="CB114" s="1">
        <v>3.6007989999999997E-2</v>
      </c>
      <c r="CC114" s="1">
        <v>13.31662</v>
      </c>
      <c r="CD114">
        <v>0.62222719999999998</v>
      </c>
      <c r="CE114">
        <v>16.638470000000002</v>
      </c>
      <c r="CF114" s="1">
        <v>3.3591320000000001E-2</v>
      </c>
      <c r="CG114" s="1">
        <v>12.440009999999999</v>
      </c>
      <c r="CH114">
        <v>0.62191450000000004</v>
      </c>
      <c r="CI114">
        <v>16.201630000000002</v>
      </c>
      <c r="CJ114" s="1">
        <v>3.1132449999999999E-2</v>
      </c>
      <c r="CK114" s="1">
        <v>11.548830000000001</v>
      </c>
      <c r="CL114">
        <v>0.62150039999999995</v>
      </c>
      <c r="CM114">
        <v>15.409330000000001</v>
      </c>
      <c r="CN114" s="1">
        <v>2.8748889999999999E-2</v>
      </c>
      <c r="CO114" s="1">
        <v>10.684609999999999</v>
      </c>
      <c r="CP114">
        <v>0.62097340000000001</v>
      </c>
      <c r="CQ114">
        <v>14.597440000000001</v>
      </c>
      <c r="CR114" s="1">
        <v>2.6504400000000001E-2</v>
      </c>
      <c r="CS114" s="1">
        <v>9.8725229999999993</v>
      </c>
      <c r="CT114">
        <v>0.62050810000000001</v>
      </c>
      <c r="CU114">
        <v>14.042809999999999</v>
      </c>
      <c r="CV114" s="1">
        <v>2.4837350000000001E-2</v>
      </c>
      <c r="CW114" s="1">
        <v>9.2596550000000004</v>
      </c>
      <c r="CX114">
        <v>0.62006479999999997</v>
      </c>
      <c r="CY114">
        <v>13.83211</v>
      </c>
      <c r="CZ114" s="1">
        <v>2.4971569999999998E-2</v>
      </c>
      <c r="DA114" s="1">
        <v>9.2968469999999996</v>
      </c>
      <c r="DB114">
        <v>0.61963179999999995</v>
      </c>
      <c r="DC114">
        <v>14.30822</v>
      </c>
      <c r="DD114" s="1">
        <v>2.684193E-2</v>
      </c>
      <c r="DE114" s="1">
        <v>10.009639999999999</v>
      </c>
      <c r="DF114">
        <v>0.61916939999999998</v>
      </c>
      <c r="DG114">
        <v>14.583869999999999</v>
      </c>
      <c r="DH114" s="1">
        <v>2.839036E-2</v>
      </c>
      <c r="DI114" s="1">
        <v>10.65199</v>
      </c>
      <c r="DJ114">
        <v>0.61773319999999998</v>
      </c>
      <c r="DK114">
        <v>14.828989999999999</v>
      </c>
      <c r="DL114" s="1">
        <v>2.831413E-2</v>
      </c>
      <c r="DM114" s="1">
        <v>10.70504</v>
      </c>
      <c r="DN114">
        <v>0.615429</v>
      </c>
      <c r="DO114">
        <v>14.737730000000001</v>
      </c>
      <c r="DP114" s="1">
        <v>2.686554E-2</v>
      </c>
      <c r="DQ114" s="1">
        <v>10.236829999999999</v>
      </c>
      <c r="DR114">
        <v>0.61315600000000003</v>
      </c>
      <c r="DS114">
        <v>14.246320000000001</v>
      </c>
      <c r="DT114" s="1">
        <v>2.4742380000000001E-2</v>
      </c>
      <c r="DU114" s="1">
        <v>9.4930219999999998</v>
      </c>
      <c r="DV114">
        <v>0.61096760000000006</v>
      </c>
      <c r="DW114">
        <v>13.555870000000001</v>
      </c>
      <c r="DX114" s="1">
        <v>2.2454729999999999E-2</v>
      </c>
      <c r="DY114" s="1">
        <v>8.6696469999999994</v>
      </c>
      <c r="DZ114">
        <v>0.6089329</v>
      </c>
      <c r="EA114">
        <v>12.911479999999999</v>
      </c>
      <c r="EB114" s="1">
        <v>2.0218050000000001E-2</v>
      </c>
      <c r="EC114" s="1">
        <v>7.8519290000000002</v>
      </c>
      <c r="ED114">
        <v>0.6070641</v>
      </c>
      <c r="EE114">
        <v>12.69801</v>
      </c>
      <c r="EF114" s="1">
        <v>1.8111140000000001E-2</v>
      </c>
      <c r="EG114" s="1">
        <v>7.0723269999999996</v>
      </c>
      <c r="EH114">
        <v>0.60526789999999997</v>
      </c>
      <c r="EI114">
        <v>13.5167</v>
      </c>
      <c r="EJ114" s="1">
        <v>1.616389E-2</v>
      </c>
      <c r="EK114" s="1">
        <v>6.3454439999999996</v>
      </c>
      <c r="EL114">
        <v>0.603302</v>
      </c>
      <c r="EM114">
        <v>14.45074</v>
      </c>
      <c r="EN114" s="1">
        <v>1.440936E-2</v>
      </c>
      <c r="EO114" s="1">
        <v>5.6872379999999998</v>
      </c>
      <c r="EP114">
        <v>0.60021899999999995</v>
      </c>
      <c r="EQ114">
        <v>15.406000000000001</v>
      </c>
      <c r="ER114" s="1">
        <v>1.286442E-2</v>
      </c>
      <c r="ES114" s="1">
        <v>5.10975</v>
      </c>
      <c r="ET114">
        <v>0.59552309999999997</v>
      </c>
      <c r="EU114">
        <v>16.080439999999999</v>
      </c>
      <c r="EV114" s="1">
        <v>1.148073E-2</v>
      </c>
      <c r="EW114" s="1">
        <v>4.59666</v>
      </c>
      <c r="EX114">
        <v>0.59095819999999999</v>
      </c>
      <c r="EY114">
        <v>15.97303</v>
      </c>
      <c r="EZ114" s="1">
        <v>1.0210159999999999E-2</v>
      </c>
      <c r="FA114" s="1">
        <v>4.1197359999999996</v>
      </c>
      <c r="FB114">
        <v>0.58690569999999997</v>
      </c>
      <c r="FC114">
        <v>15.3125</v>
      </c>
      <c r="FD114" s="1">
        <v>9.0668850000000002E-3</v>
      </c>
      <c r="FE114" s="1">
        <v>3.6830569999999998</v>
      </c>
      <c r="FF114">
        <v>0.58223769999999997</v>
      </c>
      <c r="FG114">
        <v>14.60839</v>
      </c>
      <c r="FH114" s="1">
        <v>8.0332900000000002E-3</v>
      </c>
      <c r="FI114" s="1">
        <v>3.2887379999999999</v>
      </c>
      <c r="FJ114">
        <v>0.57867080000000004</v>
      </c>
      <c r="FK114">
        <v>14.280760000000001</v>
      </c>
      <c r="FL114" s="1">
        <v>7.1175639999999998E-3</v>
      </c>
      <c r="FM114" s="1">
        <v>2.9310809999999998</v>
      </c>
      <c r="FN114">
        <v>0.57592639999999995</v>
      </c>
      <c r="FO114">
        <v>15.22559</v>
      </c>
      <c r="FP114" s="1">
        <v>6.294872E-3</v>
      </c>
      <c r="FQ114" s="1">
        <v>2.6047259999999999</v>
      </c>
      <c r="FR114">
        <v>0.57314129999999996</v>
      </c>
      <c r="FS114">
        <v>16.583459999999999</v>
      </c>
      <c r="FT114" s="1">
        <v>5.557785E-3</v>
      </c>
      <c r="FU114" s="1">
        <v>2.311156</v>
      </c>
      <c r="FV114">
        <v>0.57012099999999999</v>
      </c>
      <c r="FW114">
        <v>17.793209999999998</v>
      </c>
      <c r="FX114" s="1">
        <v>4.9049899999999997E-3</v>
      </c>
      <c r="FY114" s="1">
        <v>2.0502349999999998</v>
      </c>
      <c r="FZ114">
        <v>0.56698910000000002</v>
      </c>
      <c r="GA114">
        <v>18.509250000000002</v>
      </c>
      <c r="GB114" s="1">
        <v>4.3316220000000002E-3</v>
      </c>
      <c r="GC114" s="1">
        <v>1.81995</v>
      </c>
      <c r="GD114">
        <v>0.56435610000000003</v>
      </c>
      <c r="GE114">
        <v>18.196339999999999</v>
      </c>
      <c r="GF114" s="1">
        <v>3.8278869999999999E-3</v>
      </c>
      <c r="GG114" s="1">
        <v>1.6156779999999999</v>
      </c>
      <c r="GH114">
        <v>0.56205419999999995</v>
      </c>
      <c r="GI114">
        <v>17.4057</v>
      </c>
      <c r="GJ114" s="1">
        <v>3.3810419999999999E-3</v>
      </c>
      <c r="GK114" s="1">
        <v>1.432634</v>
      </c>
      <c r="GL114">
        <v>0.56015380000000004</v>
      </c>
      <c r="GM114">
        <v>16.556719999999999</v>
      </c>
      <c r="GN114" s="1">
        <v>2.9768749999999999E-3</v>
      </c>
      <c r="GO114" s="1">
        <v>1.265207</v>
      </c>
      <c r="GP114">
        <v>0.55929269999999998</v>
      </c>
      <c r="GQ114">
        <v>15.889620000000001</v>
      </c>
      <c r="GR114" s="1">
        <v>2.6107510000000001E-3</v>
      </c>
      <c r="GS114" s="1">
        <v>1.1104909999999999</v>
      </c>
      <c r="GT114">
        <v>0.55896509999999999</v>
      </c>
      <c r="GU114">
        <v>15.749280000000001</v>
      </c>
      <c r="GV114" s="1">
        <v>2.2652369999999998E-3</v>
      </c>
      <c r="GW114" s="1">
        <v>0.96369870000000002</v>
      </c>
      <c r="GX114">
        <v>0.5588552</v>
      </c>
      <c r="GY114">
        <v>16.424880000000002</v>
      </c>
      <c r="GZ114" s="1">
        <v>1.9100949999999999E-3</v>
      </c>
      <c r="HA114" s="1">
        <v>0.8134981</v>
      </c>
      <c r="HB114">
        <v>0.55874749999999995</v>
      </c>
      <c r="HC114">
        <v>17.051909999999999</v>
      </c>
      <c r="HD114" s="1">
        <v>1.5323929999999999E-3</v>
      </c>
      <c r="HE114" s="1">
        <v>0.65385150000000003</v>
      </c>
      <c r="HF114">
        <v>0.5586679</v>
      </c>
      <c r="HG114">
        <v>17.46086</v>
      </c>
      <c r="HH114" s="1">
        <v>1.1641990000000001E-3</v>
      </c>
      <c r="HI114" s="1">
        <v>0.49735760000000001</v>
      </c>
      <c r="HJ114">
        <v>0.5585601</v>
      </c>
      <c r="HK114">
        <v>17.083310000000001</v>
      </c>
      <c r="HL114" s="1">
        <v>8.5742719999999998E-4</v>
      </c>
      <c r="HM114" s="1">
        <v>0.36579220000000001</v>
      </c>
      <c r="HN114">
        <v>0.55851850000000003</v>
      </c>
      <c r="HO114">
        <v>16.325430000000001</v>
      </c>
      <c r="HP114" s="1">
        <v>6.368271E-4</v>
      </c>
      <c r="HQ114" s="1">
        <v>0.2704531</v>
      </c>
      <c r="HR114">
        <v>0.55849740000000003</v>
      </c>
      <c r="HS114">
        <v>15.401619999999999</v>
      </c>
      <c r="HT114" s="1">
        <v>4.9373889999999995E-4</v>
      </c>
      <c r="HU114" s="1">
        <v>0.2083139</v>
      </c>
      <c r="HV114">
        <v>0.55851669999999998</v>
      </c>
      <c r="HW114">
        <v>14.547929999999999</v>
      </c>
      <c r="HX114" s="1">
        <v>4.0488930000000001E-4</v>
      </c>
      <c r="HY114" s="1">
        <v>0.1696233</v>
      </c>
      <c r="HZ114">
        <v>0.55851280000000003</v>
      </c>
      <c r="IA114">
        <v>14.080730000000001</v>
      </c>
      <c r="IB114" s="1">
        <v>3.478407E-4</v>
      </c>
      <c r="IC114" s="1">
        <v>0.1448506</v>
      </c>
      <c r="ID114">
        <v>0.5585582</v>
      </c>
      <c r="IE114">
        <v>14.24681</v>
      </c>
      <c r="IF114" s="1">
        <v>3.0576620000000003E-4</v>
      </c>
      <c r="IG114" s="1">
        <v>0.12675980000000001</v>
      </c>
      <c r="IH114">
        <v>0.55857060000000003</v>
      </c>
      <c r="II114">
        <v>14.64636</v>
      </c>
      <c r="IJ114" s="1">
        <v>2.6870270000000003E-4</v>
      </c>
      <c r="IK114" s="1">
        <v>0.1110333</v>
      </c>
      <c r="IL114">
        <v>0.55860500000000002</v>
      </c>
      <c r="IM114">
        <v>15.240259999999999</v>
      </c>
      <c r="IN114" s="1">
        <v>2.346215E-4</v>
      </c>
      <c r="IO114" s="1">
        <v>9.6654450000000003E-2</v>
      </c>
      <c r="IP114">
        <v>0.55862529999999999</v>
      </c>
      <c r="IQ114">
        <v>15.08287</v>
      </c>
      <c r="IR114">
        <v>2.0575300000000001E-4</v>
      </c>
      <c r="IS114" s="1">
        <v>8.4452219999999995E-2</v>
      </c>
      <c r="IT114">
        <v>0.55867679999999997</v>
      </c>
      <c r="IU114">
        <v>14.39024</v>
      </c>
      <c r="IV114">
        <v>1.8351930000000001E-4</v>
      </c>
      <c r="IW114" s="1">
        <v>7.5011759999999997E-2</v>
      </c>
      <c r="IX114">
        <v>0.55877270000000001</v>
      </c>
      <c r="IY114">
        <v>13.56809</v>
      </c>
      <c r="IZ114">
        <v>1.6713660000000001E-4</v>
      </c>
      <c r="JA114" s="1">
        <v>6.8041500000000005E-2</v>
      </c>
      <c r="JB114">
        <v>0.55884299999999998</v>
      </c>
      <c r="JC114">
        <v>12.93967</v>
      </c>
      <c r="JD114">
        <v>1.548752E-4</v>
      </c>
      <c r="JE114" s="1">
        <v>6.2837069999999995E-2</v>
      </c>
      <c r="JF114">
        <v>0.55891409999999997</v>
      </c>
      <c r="JG114">
        <v>13.38275</v>
      </c>
      <c r="JH114">
        <v>1.449582E-4</v>
      </c>
      <c r="JI114" s="1">
        <v>5.8668730000000002E-2</v>
      </c>
      <c r="JJ114">
        <v>0.55899069999999995</v>
      </c>
      <c r="JK114">
        <v>14.13725</v>
      </c>
      <c r="JL114">
        <v>1.35795E-4</v>
      </c>
      <c r="JM114" s="1">
        <v>5.4868699999999999E-2</v>
      </c>
      <c r="JN114">
        <v>0.55908910000000001</v>
      </c>
      <c r="JO114">
        <v>14.79461</v>
      </c>
      <c r="JP114">
        <v>1.2637870000000001E-4</v>
      </c>
      <c r="JQ114">
        <v>5.1012710000000003E-2</v>
      </c>
      <c r="JR114">
        <v>0.55916759999999999</v>
      </c>
      <c r="JS114">
        <v>15.476190000000001</v>
      </c>
      <c r="JT114">
        <v>1.17001E-4</v>
      </c>
      <c r="JU114">
        <v>4.717172E-2</v>
      </c>
      <c r="JV114">
        <v>0.55921730000000003</v>
      </c>
      <c r="JW114">
        <v>15.534689999999999</v>
      </c>
      <c r="JX114">
        <v>1.0847189999999999E-4</v>
      </c>
      <c r="JY114">
        <v>4.3669350000000003E-2</v>
      </c>
      <c r="JZ114">
        <v>0.55927400000000005</v>
      </c>
      <c r="KA114">
        <v>14.98183</v>
      </c>
      <c r="KB114">
        <v>1.012973E-4</v>
      </c>
      <c r="KC114">
        <v>4.071429E-2</v>
      </c>
      <c r="KD114">
        <v>0.55928120000000003</v>
      </c>
      <c r="KE114">
        <v>14.30714</v>
      </c>
      <c r="KF114">
        <v>9.5375780000000001E-5</v>
      </c>
      <c r="KG114">
        <v>3.8287700000000001E-2</v>
      </c>
      <c r="KH114">
        <v>0.55930460000000004</v>
      </c>
      <c r="KI114">
        <v>13.72082</v>
      </c>
      <c r="KJ114">
        <v>9.0447450000000001E-5</v>
      </c>
      <c r="KK114">
        <v>3.6272400000000003E-2</v>
      </c>
      <c r="KL114">
        <v>0.55930340000000001</v>
      </c>
      <c r="KM114">
        <v>14.31</v>
      </c>
      <c r="KN114">
        <v>8.6380280000000002E-5</v>
      </c>
      <c r="KO114">
        <v>3.4607569999999997E-2</v>
      </c>
      <c r="KP114">
        <v>0.55928750000000005</v>
      </c>
      <c r="KQ114">
        <v>15.483610000000001</v>
      </c>
      <c r="KR114">
        <v>8.3343429999999994E-5</v>
      </c>
      <c r="KS114">
        <v>3.3357850000000001E-2</v>
      </c>
      <c r="KT114">
        <v>0.55929459999999998</v>
      </c>
      <c r="KU114">
        <v>16.827269999999999</v>
      </c>
      <c r="KV114">
        <v>8.1467440000000001E-5</v>
      </c>
      <c r="KW114">
        <v>3.2572490000000003E-2</v>
      </c>
      <c r="KX114">
        <v>0.55925970000000003</v>
      </c>
      <c r="KY114">
        <v>17.76681</v>
      </c>
      <c r="KZ114">
        <v>8.0267999999999998E-5</v>
      </c>
      <c r="LA114">
        <v>3.2080860000000003E-2</v>
      </c>
      <c r="LB114">
        <v>0.55919529999999995</v>
      </c>
      <c r="LC114">
        <v>17.54458</v>
      </c>
      <c r="LD114">
        <v>7.8996240000000004E-5</v>
      </c>
      <c r="LE114">
        <v>3.1584569999999999E-2</v>
      </c>
      <c r="LF114">
        <v>0.55911549999999999</v>
      </c>
      <c r="LG114">
        <v>16.606159999999999</v>
      </c>
      <c r="LH114">
        <v>7.7222299999999994E-5</v>
      </c>
      <c r="LI114">
        <v>3.08965E-2</v>
      </c>
      <c r="LJ114">
        <v>0.55898199999999998</v>
      </c>
      <c r="LK114">
        <v>15.63592</v>
      </c>
      <c r="LL114">
        <v>7.4898309999999995E-5</v>
      </c>
      <c r="LM114">
        <v>2.999166E-2</v>
      </c>
      <c r="LN114">
        <v>0.55882290000000001</v>
      </c>
      <c r="LO114">
        <v>15.05419</v>
      </c>
      <c r="LP114">
        <v>7.2249910000000002E-5</v>
      </c>
      <c r="LQ114">
        <v>2.8953199999999998E-2</v>
      </c>
      <c r="LR114">
        <v>0.55864389999999997</v>
      </c>
      <c r="LS114">
        <v>15.779529999999999</v>
      </c>
      <c r="LT114">
        <v>6.9718680000000006E-5</v>
      </c>
      <c r="LU114">
        <v>2.794758E-2</v>
      </c>
      <c r="LV114">
        <v>0.55849479999999996</v>
      </c>
      <c r="LW114">
        <v>16.953320000000001</v>
      </c>
      <c r="LX114">
        <v>6.7997469999999999E-5</v>
      </c>
      <c r="LY114">
        <v>2.7246099999999999E-2</v>
      </c>
      <c r="LZ114">
        <v>0.55832879999999996</v>
      </c>
      <c r="MA114">
        <v>18.230419999999999</v>
      </c>
      <c r="MB114">
        <v>6.7504140000000006E-5</v>
      </c>
      <c r="MC114">
        <v>2.7034989999999998E-2</v>
      </c>
      <c r="MD114">
        <v>0.55818659999999998</v>
      </c>
      <c r="ME114">
        <v>19.015720000000002</v>
      </c>
      <c r="MF114">
        <v>6.7753480000000006E-5</v>
      </c>
      <c r="MG114">
        <v>2.713993E-2</v>
      </c>
      <c r="MH114">
        <v>0.5580387</v>
      </c>
      <c r="MI114">
        <v>18.740130000000001</v>
      </c>
      <c r="MJ114">
        <v>6.7801520000000006E-5</v>
      </c>
      <c r="MK114">
        <v>2.7189100000000001E-2</v>
      </c>
      <c r="ML114">
        <v>0.55797269999999999</v>
      </c>
      <c r="MM114">
        <v>17.68882</v>
      </c>
      <c r="MN114">
        <v>6.7095449999999998E-5</v>
      </c>
      <c r="MO114">
        <v>2.6940499999999999E-2</v>
      </c>
      <c r="MP114">
        <v>0.55791939999999995</v>
      </c>
      <c r="MQ114">
        <v>16.562709999999999</v>
      </c>
      <c r="MR114">
        <v>6.5603099999999995E-5</v>
      </c>
      <c r="MS114">
        <v>2.637128E-2</v>
      </c>
      <c r="MT114">
        <v>0.55785910000000005</v>
      </c>
      <c r="MU114">
        <v>15.74221</v>
      </c>
      <c r="MV114">
        <v>6.356744E-5</v>
      </c>
      <c r="MW114">
        <v>2.5573249999999999E-2</v>
      </c>
      <c r="MX114">
        <v>0.55784160000000005</v>
      </c>
      <c r="MY114">
        <v>16.017189999999999</v>
      </c>
      <c r="MZ114">
        <v>6.1103060000000005E-5</v>
      </c>
      <c r="NA114">
        <v>2.460263E-2</v>
      </c>
      <c r="NB114">
        <v>0.55780790000000002</v>
      </c>
      <c r="NC114">
        <v>16.190580000000001</v>
      </c>
      <c r="ND114">
        <v>5.8028139999999997E-5</v>
      </c>
      <c r="NE114">
        <v>2.338757E-2</v>
      </c>
      <c r="NF114">
        <v>0.5578246</v>
      </c>
      <c r="NG114">
        <v>17.030080000000002</v>
      </c>
      <c r="NH114">
        <v>5.4147960000000001E-5</v>
      </c>
      <c r="NI114">
        <v>2.1849919999999998E-2</v>
      </c>
      <c r="NJ114">
        <v>0.55784540000000005</v>
      </c>
      <c r="NK114">
        <v>17.593789999999998</v>
      </c>
      <c r="NL114">
        <v>4.9834450000000002E-5</v>
      </c>
      <c r="NM114">
        <v>2.012007E-2</v>
      </c>
      <c r="NN114">
        <v>0.55793839999999995</v>
      </c>
      <c r="NO114">
        <v>17.485009999999999</v>
      </c>
      <c r="NP114">
        <v>4.5804560000000002E-5</v>
      </c>
      <c r="NQ114">
        <v>1.8482729999999999E-2</v>
      </c>
      <c r="NR114">
        <v>0.55811100000000002</v>
      </c>
      <c r="NS114">
        <v>16.77355</v>
      </c>
      <c r="NT114">
        <v>4.2514400000000001E-5</v>
      </c>
      <c r="NU114">
        <v>1.7131460000000001E-2</v>
      </c>
      <c r="NV114">
        <v>0.55832669999999995</v>
      </c>
      <c r="NW114">
        <v>15.65044</v>
      </c>
      <c r="NX114">
        <v>3.9998800000000001E-5</v>
      </c>
      <c r="NY114">
        <v>1.6092370000000002E-2</v>
      </c>
      <c r="NZ114">
        <v>0.55859230000000004</v>
      </c>
      <c r="OA114">
        <v>14.80977</v>
      </c>
      <c r="OB114">
        <v>3.8041460000000002E-5</v>
      </c>
      <c r="OC114">
        <v>1.5282769999999999E-2</v>
      </c>
      <c r="OD114">
        <v>0.55885609999999997</v>
      </c>
      <c r="OE114">
        <v>15.30733</v>
      </c>
      <c r="OF114">
        <v>3.6258530000000001E-5</v>
      </c>
      <c r="OG114">
        <v>1.455618E-2</v>
      </c>
      <c r="OH114">
        <v>0.55911710000000003</v>
      </c>
      <c r="OI114">
        <v>16.49588</v>
      </c>
      <c r="OJ114">
        <v>3.4036150000000001E-5</v>
      </c>
      <c r="OK114">
        <v>1.3670369999999999E-2</v>
      </c>
    </row>
    <row r="115" spans="1:401" x14ac:dyDescent="0.35">
      <c r="A115">
        <v>118</v>
      </c>
      <c r="B115" t="s">
        <v>4</v>
      </c>
      <c r="C115" t="s">
        <v>24</v>
      </c>
      <c r="D115" t="s">
        <v>120</v>
      </c>
      <c r="E115">
        <v>761.71960000000001</v>
      </c>
      <c r="F115">
        <v>0.77808809999999995</v>
      </c>
      <c r="G115">
        <v>14.164569999999999</v>
      </c>
      <c r="H115">
        <v>0</v>
      </c>
      <c r="I115">
        <v>0</v>
      </c>
      <c r="J115">
        <v>0.77659999999999996</v>
      </c>
      <c r="K115">
        <v>14.979039999999999</v>
      </c>
      <c r="L115">
        <v>0</v>
      </c>
      <c r="M115">
        <v>1.8538650000000001E-38</v>
      </c>
      <c r="N115">
        <v>0.77504410000000001</v>
      </c>
      <c r="O115">
        <v>15.76572</v>
      </c>
      <c r="P115" s="1">
        <v>4.9159380000000002E-27</v>
      </c>
      <c r="Q115" s="1">
        <v>1.2920730000000001E-24</v>
      </c>
      <c r="R115">
        <v>0.77346420000000005</v>
      </c>
      <c r="S115">
        <v>16.22636</v>
      </c>
      <c r="T115" s="1">
        <v>4.3218059999999998E-15</v>
      </c>
      <c r="U115" s="1">
        <v>1.1303520000000001E-12</v>
      </c>
      <c r="V115">
        <v>0.77185789999999999</v>
      </c>
      <c r="W115">
        <v>16.245760000000001</v>
      </c>
      <c r="X115" s="1">
        <v>8.0845610000000005E-5</v>
      </c>
      <c r="Y115" s="1">
        <v>1.6494249999999998E-2</v>
      </c>
      <c r="Z115">
        <v>0.7702601</v>
      </c>
      <c r="AA115">
        <v>15.86947</v>
      </c>
      <c r="AB115" s="1">
        <v>0.35768319999999998</v>
      </c>
      <c r="AC115">
        <v>81.529300000000006</v>
      </c>
      <c r="AD115">
        <v>0.76865019999999995</v>
      </c>
      <c r="AE115">
        <v>15.2827</v>
      </c>
      <c r="AF115">
        <v>18.095389999999998</v>
      </c>
      <c r="AG115">
        <v>4417.0770000000002</v>
      </c>
      <c r="AH115">
        <v>0.76706300000000005</v>
      </c>
      <c r="AI115">
        <v>14.897040000000001</v>
      </c>
      <c r="AJ115">
        <v>95.509609999999995</v>
      </c>
      <c r="AK115">
        <v>24483.360000000001</v>
      </c>
      <c r="AL115">
        <v>0.76550960000000001</v>
      </c>
      <c r="AM115">
        <v>14.84238</v>
      </c>
      <c r="AN115">
        <v>117.0337</v>
      </c>
      <c r="AO115">
        <v>31123.61</v>
      </c>
      <c r="AP115">
        <v>0.76395900000000005</v>
      </c>
      <c r="AQ115">
        <v>15.643660000000001</v>
      </c>
      <c r="AR115">
        <v>52.496690000000001</v>
      </c>
      <c r="AS115">
        <v>14353.69</v>
      </c>
      <c r="AT115">
        <v>0.76232279999999997</v>
      </c>
      <c r="AU115">
        <v>16.637239999999998</v>
      </c>
      <c r="AV115">
        <v>11.702859999999999</v>
      </c>
      <c r="AW115">
        <v>3265.94</v>
      </c>
      <c r="AX115">
        <v>0.76047430000000005</v>
      </c>
      <c r="AY115">
        <v>17.254770000000001</v>
      </c>
      <c r="AZ115">
        <v>1.665807</v>
      </c>
      <c r="BA115">
        <v>470.7953</v>
      </c>
      <c r="BB115">
        <v>0.75827429999999996</v>
      </c>
      <c r="BC115">
        <v>17.338989999999999</v>
      </c>
      <c r="BD115">
        <v>0.22399930000000001</v>
      </c>
      <c r="BE115">
        <v>62.888710000000003</v>
      </c>
      <c r="BF115">
        <v>0.75601339999999995</v>
      </c>
      <c r="BG115">
        <v>16.75479</v>
      </c>
      <c r="BH115">
        <v>6.9410390000000002E-2</v>
      </c>
      <c r="BI115">
        <v>18.827760000000001</v>
      </c>
      <c r="BJ115">
        <v>0.75388840000000001</v>
      </c>
      <c r="BK115">
        <v>15.95965</v>
      </c>
      <c r="BL115">
        <v>5.0820629999999999E-2</v>
      </c>
      <c r="BM115">
        <v>13.620939999999999</v>
      </c>
      <c r="BN115">
        <v>0.75171259999999995</v>
      </c>
      <c r="BO115">
        <v>15.3893</v>
      </c>
      <c r="BP115" s="1">
        <v>4.495209E-2</v>
      </c>
      <c r="BQ115">
        <v>12.05175</v>
      </c>
      <c r="BR115">
        <v>0.7494634</v>
      </c>
      <c r="BS115">
        <v>15.27854</v>
      </c>
      <c r="BT115" s="1">
        <v>4.1241800000000002E-2</v>
      </c>
      <c r="BU115">
        <v>11.07424</v>
      </c>
      <c r="BV115">
        <v>0.74722109999999997</v>
      </c>
      <c r="BW115">
        <v>15.86561</v>
      </c>
      <c r="BX115" s="1">
        <v>3.8581749999999998E-2</v>
      </c>
      <c r="BY115" s="1">
        <v>10.38115</v>
      </c>
      <c r="BZ115">
        <v>0.74495049999999996</v>
      </c>
      <c r="CA115">
        <v>16.342569999999998</v>
      </c>
      <c r="CB115" s="1">
        <v>3.6230709999999999E-2</v>
      </c>
      <c r="CC115" s="1">
        <v>9.7729549999999996</v>
      </c>
      <c r="CD115">
        <v>0.7424617</v>
      </c>
      <c r="CE115">
        <v>16.66001</v>
      </c>
      <c r="CF115" s="1">
        <v>3.3823100000000002E-2</v>
      </c>
      <c r="CG115" s="1">
        <v>9.1498410000000003</v>
      </c>
      <c r="CH115">
        <v>0.73954140000000002</v>
      </c>
      <c r="CI115">
        <v>16.259879999999999</v>
      </c>
      <c r="CJ115" s="1">
        <v>3.1363790000000003E-2</v>
      </c>
      <c r="CK115" s="1">
        <v>8.5135590000000008</v>
      </c>
      <c r="CL115">
        <v>0.73600220000000005</v>
      </c>
      <c r="CM115">
        <v>15.468170000000001</v>
      </c>
      <c r="CN115" s="1">
        <v>2.8970719999999998E-2</v>
      </c>
      <c r="CO115" s="1">
        <v>7.8955510000000002</v>
      </c>
      <c r="CP115">
        <v>0.73172150000000002</v>
      </c>
      <c r="CQ115">
        <v>14.65128</v>
      </c>
      <c r="CR115" s="1">
        <v>2.6708490000000001E-2</v>
      </c>
      <c r="CS115" s="1">
        <v>7.3147310000000001</v>
      </c>
      <c r="CT115">
        <v>0.72680599999999995</v>
      </c>
      <c r="CU115">
        <v>14.069140000000001</v>
      </c>
      <c r="CV115" s="1">
        <v>2.4944580000000001E-2</v>
      </c>
      <c r="CW115" s="1">
        <v>6.8644439999999998</v>
      </c>
      <c r="CX115">
        <v>0.72127280000000005</v>
      </c>
      <c r="CY115">
        <v>13.837859999999999</v>
      </c>
      <c r="CZ115" s="1">
        <v>2.4866369999999999E-2</v>
      </c>
      <c r="DA115" s="1">
        <v>6.8700150000000004</v>
      </c>
      <c r="DB115">
        <v>0.71521400000000002</v>
      </c>
      <c r="DC115">
        <v>14.303240000000001</v>
      </c>
      <c r="DD115" s="1">
        <v>2.663461E-2</v>
      </c>
      <c r="DE115" s="1">
        <v>7.4043710000000003</v>
      </c>
      <c r="DF115">
        <v>0.70872990000000002</v>
      </c>
      <c r="DG115">
        <v>14.58972</v>
      </c>
      <c r="DH115" s="1">
        <v>2.829452E-2</v>
      </c>
      <c r="DI115" s="1">
        <v>7.9412960000000004</v>
      </c>
      <c r="DJ115">
        <v>0.70223530000000001</v>
      </c>
      <c r="DK115">
        <v>14.845969999999999</v>
      </c>
      <c r="DL115" s="1">
        <v>2.8379620000000001E-2</v>
      </c>
      <c r="DM115" s="1">
        <v>8.0482370000000003</v>
      </c>
      <c r="DN115">
        <v>0.69553319999999996</v>
      </c>
      <c r="DO115">
        <v>14.78398</v>
      </c>
      <c r="DP115" s="1">
        <v>2.7043279999999999E-2</v>
      </c>
      <c r="DQ115" s="1">
        <v>7.7481739999999997</v>
      </c>
      <c r="DR115">
        <v>0.68862540000000005</v>
      </c>
      <c r="DS115">
        <v>14.2926</v>
      </c>
      <c r="DT115" s="1">
        <v>2.496282E-2</v>
      </c>
      <c r="DU115" s="1">
        <v>7.223509</v>
      </c>
      <c r="DV115">
        <v>0.68172630000000001</v>
      </c>
      <c r="DW115">
        <v>13.602869999999999</v>
      </c>
      <c r="DX115" s="1">
        <v>2.2683100000000001E-2</v>
      </c>
      <c r="DY115" s="1">
        <v>6.6270259999999999</v>
      </c>
      <c r="DZ115">
        <v>0.67483309999999996</v>
      </c>
      <c r="EA115">
        <v>12.94659</v>
      </c>
      <c r="EB115" s="1">
        <v>2.0439849999999999E-2</v>
      </c>
      <c r="EC115" s="1">
        <v>6.0277609999999999</v>
      </c>
      <c r="ED115">
        <v>0.66793939999999996</v>
      </c>
      <c r="EE115">
        <v>12.70261</v>
      </c>
      <c r="EF115" s="1">
        <v>1.8321090000000002E-2</v>
      </c>
      <c r="EG115" s="1">
        <v>5.4529500000000004</v>
      </c>
      <c r="EH115">
        <v>0.66096200000000005</v>
      </c>
      <c r="EI115">
        <v>13.503069999999999</v>
      </c>
      <c r="EJ115" s="1">
        <v>1.6358330000000001E-2</v>
      </c>
      <c r="EK115" s="1">
        <v>4.9138359999999999</v>
      </c>
      <c r="EL115">
        <v>0.65376089999999998</v>
      </c>
      <c r="EM115">
        <v>14.43641</v>
      </c>
      <c r="EN115" s="1">
        <v>1.458338E-2</v>
      </c>
      <c r="EO115" s="1">
        <v>4.4223699999999999</v>
      </c>
      <c r="EP115">
        <v>0.64607349999999997</v>
      </c>
      <c r="EQ115">
        <v>15.40235</v>
      </c>
      <c r="ER115" s="1">
        <v>1.301505E-2</v>
      </c>
      <c r="ES115" s="1">
        <v>3.9866109999999999</v>
      </c>
      <c r="ET115">
        <v>0.63856639999999998</v>
      </c>
      <c r="EU115">
        <v>16.114730000000002</v>
      </c>
      <c r="EV115" s="1">
        <v>1.162005E-2</v>
      </c>
      <c r="EW115" s="1">
        <v>3.5952069999999998</v>
      </c>
      <c r="EX115">
        <v>0.63128700000000004</v>
      </c>
      <c r="EY115">
        <v>16.01831</v>
      </c>
      <c r="EZ115" s="1">
        <v>1.034007E-2</v>
      </c>
      <c r="FA115" s="1">
        <v>3.2305570000000001</v>
      </c>
      <c r="FB115">
        <v>0.62444109999999997</v>
      </c>
      <c r="FC115">
        <v>15.35651</v>
      </c>
      <c r="FD115" s="1">
        <v>9.1840389999999997E-3</v>
      </c>
      <c r="FE115" s="1">
        <v>2.8951310000000001</v>
      </c>
      <c r="FF115">
        <v>0.61708269999999998</v>
      </c>
      <c r="FG115">
        <v>14.65629</v>
      </c>
      <c r="FH115" s="1">
        <v>8.1401630000000006E-3</v>
      </c>
      <c r="FI115" s="1">
        <v>2.5915020000000002</v>
      </c>
      <c r="FJ115">
        <v>0.61090009999999995</v>
      </c>
      <c r="FK115">
        <v>14.286630000000001</v>
      </c>
      <c r="FL115" s="1">
        <v>7.2163419999999997E-3</v>
      </c>
      <c r="FM115" s="1">
        <v>2.3152400000000002</v>
      </c>
      <c r="FN115">
        <v>0.6051744</v>
      </c>
      <c r="FO115">
        <v>15.1906</v>
      </c>
      <c r="FP115" s="1">
        <v>6.3844840000000002E-3</v>
      </c>
      <c r="FQ115" s="1">
        <v>2.0627800000000001</v>
      </c>
      <c r="FR115">
        <v>0.59923850000000001</v>
      </c>
      <c r="FS115">
        <v>16.539210000000001</v>
      </c>
      <c r="FT115" s="1">
        <v>5.6386700000000001E-3</v>
      </c>
      <c r="FU115" s="1">
        <v>1.8352740000000001</v>
      </c>
      <c r="FV115">
        <v>0.59295180000000003</v>
      </c>
      <c r="FW115">
        <v>17.769819999999999</v>
      </c>
      <c r="FX115" s="1">
        <v>4.9761179999999999E-3</v>
      </c>
      <c r="FY115" s="1">
        <v>1.6322540000000001</v>
      </c>
      <c r="FZ115">
        <v>0.58686020000000005</v>
      </c>
      <c r="GA115">
        <v>18.54157</v>
      </c>
      <c r="GB115" s="1">
        <v>4.3950270000000001E-3</v>
      </c>
      <c r="GC115" s="1">
        <v>1.452666</v>
      </c>
      <c r="GD115">
        <v>0.58117169999999996</v>
      </c>
      <c r="GE115">
        <v>18.25712</v>
      </c>
      <c r="GF115" s="1">
        <v>3.8843219999999999E-3</v>
      </c>
      <c r="GG115" s="1">
        <v>1.293199</v>
      </c>
      <c r="GH115">
        <v>0.57606080000000004</v>
      </c>
      <c r="GI115">
        <v>17.47175</v>
      </c>
      <c r="GJ115" s="1">
        <v>3.4323930000000002E-3</v>
      </c>
      <c r="GK115" s="1">
        <v>1.149988</v>
      </c>
      <c r="GL115">
        <v>0.57162190000000002</v>
      </c>
      <c r="GM115">
        <v>16.6252</v>
      </c>
      <c r="GN115" s="1">
        <v>3.0240330000000002E-3</v>
      </c>
      <c r="GO115" s="1">
        <v>1.0184409999999999</v>
      </c>
      <c r="GP115">
        <v>0.56861539999999999</v>
      </c>
      <c r="GQ115">
        <v>15.937580000000001</v>
      </c>
      <c r="GR115" s="1">
        <v>2.6548629999999999E-3</v>
      </c>
      <c r="GS115" s="1">
        <v>0.89630160000000003</v>
      </c>
      <c r="GT115">
        <v>0.5663975</v>
      </c>
      <c r="GU115">
        <v>15.76337</v>
      </c>
      <c r="GV115" s="1">
        <v>2.3083420000000001E-3</v>
      </c>
      <c r="GW115" s="1">
        <v>0.78035549999999998</v>
      </c>
      <c r="GX115">
        <v>0.56470359999999997</v>
      </c>
      <c r="GY115">
        <v>16.42437</v>
      </c>
      <c r="GZ115" s="1">
        <v>1.955811E-3</v>
      </c>
      <c r="HA115" s="1">
        <v>0.66208699999999998</v>
      </c>
      <c r="HB115">
        <v>0.56337079999999995</v>
      </c>
      <c r="HC115">
        <v>17.041920000000001</v>
      </c>
      <c r="HD115" s="1">
        <v>1.5803410000000001E-3</v>
      </c>
      <c r="HE115" s="1">
        <v>0.5356881</v>
      </c>
      <c r="HF115">
        <v>0.56230420000000003</v>
      </c>
      <c r="HG115">
        <v>17.47146</v>
      </c>
      <c r="HH115" s="1">
        <v>1.208401E-3</v>
      </c>
      <c r="HI115" s="1">
        <v>0.40991260000000002</v>
      </c>
      <c r="HJ115">
        <v>0.56144919999999998</v>
      </c>
      <c r="HK115">
        <v>17.13345</v>
      </c>
      <c r="HL115" s="1">
        <v>8.9205459999999997E-4</v>
      </c>
      <c r="HM115" s="1">
        <v>0.30227039999999999</v>
      </c>
      <c r="HN115">
        <v>0.56080200000000002</v>
      </c>
      <c r="HO115">
        <v>16.394960000000001</v>
      </c>
      <c r="HP115" s="1">
        <v>6.6056100000000005E-4</v>
      </c>
      <c r="HQ115" s="1">
        <v>0.22312119999999999</v>
      </c>
      <c r="HR115">
        <v>0.56031589999999998</v>
      </c>
      <c r="HS115">
        <v>15.473789999999999</v>
      </c>
      <c r="HT115" s="1">
        <v>5.0876570000000002E-4</v>
      </c>
      <c r="HU115" s="1">
        <v>0.17106060000000001</v>
      </c>
      <c r="HV115">
        <v>0.55998409999999998</v>
      </c>
      <c r="HW115">
        <v>14.60261</v>
      </c>
      <c r="HX115" s="1">
        <v>4.1427770000000003E-4</v>
      </c>
      <c r="HY115" s="1">
        <v>0.1385662</v>
      </c>
      <c r="HZ115">
        <v>0.55975509999999995</v>
      </c>
      <c r="IA115">
        <v>14.12036</v>
      </c>
      <c r="IB115" s="1">
        <v>3.5415209999999997E-4</v>
      </c>
      <c r="IC115" s="1">
        <v>0.1178903</v>
      </c>
      <c r="ID115">
        <v>0.55961090000000002</v>
      </c>
      <c r="IE115">
        <v>14.269450000000001</v>
      </c>
      <c r="IF115" s="1">
        <v>3.1081460000000001E-4</v>
      </c>
      <c r="IG115" s="1">
        <v>0.1030454</v>
      </c>
      <c r="IH115">
        <v>0.55952559999999996</v>
      </c>
      <c r="II115">
        <v>14.64986</v>
      </c>
      <c r="IJ115" s="1">
        <v>2.733406E-4</v>
      </c>
      <c r="IK115" s="1">
        <v>9.0318410000000002E-2</v>
      </c>
      <c r="IL115">
        <v>0.55948279999999995</v>
      </c>
      <c r="IM115">
        <v>15.245089999999999</v>
      </c>
      <c r="IN115" s="1">
        <v>2.3878309999999999E-4</v>
      </c>
      <c r="IO115" s="1">
        <v>7.8658859999999997E-2</v>
      </c>
      <c r="IP115">
        <v>0.55948929999999997</v>
      </c>
      <c r="IQ115">
        <v>15.11707</v>
      </c>
      <c r="IR115">
        <v>2.091327E-4</v>
      </c>
      <c r="IS115" s="1">
        <v>6.8664379999999997E-2</v>
      </c>
      <c r="IT115">
        <v>0.55954309999999996</v>
      </c>
      <c r="IU115">
        <v>14.44842</v>
      </c>
      <c r="IV115">
        <v>1.8605809999999999E-4</v>
      </c>
      <c r="IW115" s="1">
        <v>6.0869890000000003E-2</v>
      </c>
      <c r="IX115">
        <v>0.55962460000000003</v>
      </c>
      <c r="IY115">
        <v>13.63471</v>
      </c>
      <c r="IZ115">
        <v>1.6900939999999999E-4</v>
      </c>
      <c r="JA115" s="1">
        <v>5.5101280000000002E-2</v>
      </c>
      <c r="JB115">
        <v>0.55976340000000002</v>
      </c>
      <c r="JC115">
        <v>12.97494</v>
      </c>
      <c r="JD115">
        <v>1.5631069999999999E-4</v>
      </c>
      <c r="JE115" s="1">
        <v>5.0807239999999997E-2</v>
      </c>
      <c r="JF115">
        <v>0.55991670000000004</v>
      </c>
      <c r="JG115">
        <v>13.38252</v>
      </c>
      <c r="JH115">
        <v>1.4616879999999999E-4</v>
      </c>
      <c r="JI115" s="1">
        <v>4.7398490000000001E-2</v>
      </c>
      <c r="JJ115">
        <v>0.56009719999999996</v>
      </c>
      <c r="JK115">
        <v>14.124090000000001</v>
      </c>
      <c r="JL115">
        <v>1.3697110000000001E-4</v>
      </c>
      <c r="JM115" s="1">
        <v>4.4333980000000002E-2</v>
      </c>
      <c r="JN115">
        <v>0.56029499999999999</v>
      </c>
      <c r="JO115">
        <v>14.78462</v>
      </c>
      <c r="JP115">
        <v>1.2758870000000001E-4</v>
      </c>
      <c r="JQ115">
        <v>4.1243889999999998E-2</v>
      </c>
      <c r="JR115">
        <v>0.56050409999999995</v>
      </c>
      <c r="JS115">
        <v>15.493080000000001</v>
      </c>
      <c r="JT115">
        <v>1.1816639999999999E-4</v>
      </c>
      <c r="JU115">
        <v>3.8146800000000002E-2</v>
      </c>
      <c r="JV115">
        <v>0.56068890000000005</v>
      </c>
      <c r="JW115">
        <v>15.56842</v>
      </c>
      <c r="JX115">
        <v>1.0949209999999999E-4</v>
      </c>
      <c r="JY115">
        <v>3.529624E-2</v>
      </c>
      <c r="JZ115">
        <v>0.56082929999999998</v>
      </c>
      <c r="KA115">
        <v>15.01445</v>
      </c>
      <c r="KB115">
        <v>1.021401E-4</v>
      </c>
      <c r="KC115">
        <v>3.2877459999999997E-2</v>
      </c>
      <c r="KD115">
        <v>0.56094719999999998</v>
      </c>
      <c r="KE115">
        <v>14.353199999999999</v>
      </c>
      <c r="KF115">
        <v>9.6069010000000005E-5</v>
      </c>
      <c r="KG115">
        <v>3.088925E-2</v>
      </c>
      <c r="KH115">
        <v>0.56103879999999995</v>
      </c>
      <c r="KI115">
        <v>13.75447</v>
      </c>
      <c r="KJ115">
        <v>9.1027350000000005E-5</v>
      </c>
      <c r="KK115">
        <v>2.924233E-2</v>
      </c>
      <c r="KL115">
        <v>0.56110289999999996</v>
      </c>
      <c r="KM115">
        <v>14.30716</v>
      </c>
      <c r="KN115">
        <v>8.6848439999999996E-5</v>
      </c>
      <c r="KO115">
        <v>2.7877240000000001E-2</v>
      </c>
      <c r="KP115">
        <v>0.56113670000000004</v>
      </c>
      <c r="KQ115">
        <v>15.460190000000001</v>
      </c>
      <c r="KR115">
        <v>8.3666940000000006E-5</v>
      </c>
      <c r="KS115">
        <v>2.6837469999999999E-2</v>
      </c>
      <c r="KT115">
        <v>0.56115700000000002</v>
      </c>
      <c r="KU115">
        <v>16.806899999999999</v>
      </c>
      <c r="KV115">
        <v>8.1657530000000004E-5</v>
      </c>
      <c r="KW115">
        <v>2.6173289999999998E-2</v>
      </c>
      <c r="KX115">
        <v>0.56115859999999995</v>
      </c>
      <c r="KY115">
        <v>17.787710000000001</v>
      </c>
      <c r="KZ115">
        <v>8.0409029999999997E-5</v>
      </c>
      <c r="LA115">
        <v>2.5764720000000001E-2</v>
      </c>
      <c r="LB115">
        <v>0.56109529999999996</v>
      </c>
      <c r="LC115">
        <v>17.602979999999999</v>
      </c>
      <c r="LD115">
        <v>7.9173169999999994E-5</v>
      </c>
      <c r="LE115">
        <v>2.53753E-2</v>
      </c>
      <c r="LF115">
        <v>0.56098179999999997</v>
      </c>
      <c r="LG115">
        <v>16.67595</v>
      </c>
      <c r="LH115">
        <v>7.7470000000000002E-5</v>
      </c>
      <c r="LI115">
        <v>2.4841510000000001E-2</v>
      </c>
      <c r="LJ115">
        <v>0.5607782</v>
      </c>
      <c r="LK115">
        <v>15.70068</v>
      </c>
      <c r="LL115">
        <v>7.5206939999999996E-5</v>
      </c>
      <c r="LM115">
        <v>2.4132879999999999E-2</v>
      </c>
      <c r="LN115">
        <v>0.56049159999999998</v>
      </c>
      <c r="LO115">
        <v>15.08296</v>
      </c>
      <c r="LP115">
        <v>7.2581820000000005E-5</v>
      </c>
      <c r="LQ115">
        <v>2.3308160000000001E-2</v>
      </c>
      <c r="LR115">
        <v>0.5601661</v>
      </c>
      <c r="LS115">
        <v>15.77453</v>
      </c>
      <c r="LT115">
        <v>7.0006199999999994E-5</v>
      </c>
      <c r="LU115">
        <v>2.249369E-2</v>
      </c>
      <c r="LV115">
        <v>0.55980589999999997</v>
      </c>
      <c r="LW115">
        <v>16.93355</v>
      </c>
      <c r="LX115">
        <v>6.8151390000000005E-5</v>
      </c>
      <c r="LY115">
        <v>2.190201E-2</v>
      </c>
      <c r="LZ115">
        <v>0.55940380000000001</v>
      </c>
      <c r="MA115">
        <v>18.217379999999999</v>
      </c>
      <c r="MB115">
        <v>6.7510690000000003E-5</v>
      </c>
      <c r="MC115">
        <v>2.1699429999999999E-2</v>
      </c>
      <c r="MD115">
        <v>0.55903409999999998</v>
      </c>
      <c r="ME115">
        <v>19.043410000000002</v>
      </c>
      <c r="MF115">
        <v>6.7711380000000002E-5</v>
      </c>
      <c r="MG115">
        <v>2.1774640000000001E-2</v>
      </c>
      <c r="MH115">
        <v>0.55867009999999995</v>
      </c>
      <c r="MI115">
        <v>18.801749999999998</v>
      </c>
      <c r="MJ115">
        <v>6.7821699999999995E-5</v>
      </c>
      <c r="MK115">
        <v>2.1833459999999999E-2</v>
      </c>
      <c r="ML115">
        <v>0.55834410000000001</v>
      </c>
      <c r="MM115">
        <v>17.765699999999999</v>
      </c>
      <c r="MN115">
        <v>6.7222800000000003E-5</v>
      </c>
      <c r="MO115">
        <v>2.1665380000000001E-2</v>
      </c>
      <c r="MP115">
        <v>0.55807410000000002</v>
      </c>
      <c r="MQ115">
        <v>16.640409999999999</v>
      </c>
      <c r="MR115">
        <v>6.5819050000000005E-5</v>
      </c>
      <c r="MS115">
        <v>2.1234579999999999E-2</v>
      </c>
      <c r="MT115">
        <v>0.55788649999999995</v>
      </c>
      <c r="MU115">
        <v>15.792249999999999</v>
      </c>
      <c r="MV115">
        <v>6.3840870000000005E-5</v>
      </c>
      <c r="MW115">
        <v>2.0611009999999999E-2</v>
      </c>
      <c r="MX115">
        <v>0.55775819999999998</v>
      </c>
      <c r="MY115">
        <v>16.037379999999999</v>
      </c>
      <c r="MZ115">
        <v>6.143466E-5</v>
      </c>
      <c r="NA115">
        <v>1.9847779999999999E-2</v>
      </c>
      <c r="NB115">
        <v>0.55768969999999995</v>
      </c>
      <c r="NC115">
        <v>16.192599999999999</v>
      </c>
      <c r="ND115">
        <v>5.8452980000000003E-5</v>
      </c>
      <c r="NE115">
        <v>1.8895929999999998E-2</v>
      </c>
      <c r="NF115">
        <v>0.5576198</v>
      </c>
      <c r="NG115">
        <v>17.02825</v>
      </c>
      <c r="NH115">
        <v>5.4668079999999998E-5</v>
      </c>
      <c r="NI115">
        <v>1.7686090000000002E-2</v>
      </c>
      <c r="NJ115">
        <v>0.55763689999999999</v>
      </c>
      <c r="NK115">
        <v>17.617550000000001</v>
      </c>
      <c r="NL115">
        <v>5.0376449999999998E-5</v>
      </c>
      <c r="NM115">
        <v>1.6302839999999999E-2</v>
      </c>
      <c r="NN115">
        <v>0.55771599999999999</v>
      </c>
      <c r="NO115">
        <v>17.519390000000001</v>
      </c>
      <c r="NP115">
        <v>4.6281620000000002E-5</v>
      </c>
      <c r="NQ115">
        <v>1.497165E-2</v>
      </c>
      <c r="NR115">
        <v>0.55790589999999995</v>
      </c>
      <c r="NS115">
        <v>16.843820000000001</v>
      </c>
      <c r="NT115">
        <v>4.2891620000000003E-5</v>
      </c>
      <c r="NU115">
        <v>1.386079E-2</v>
      </c>
      <c r="NV115">
        <v>0.55820460000000005</v>
      </c>
      <c r="NW115">
        <v>15.742330000000001</v>
      </c>
      <c r="NX115">
        <v>4.0285669999999997E-5</v>
      </c>
      <c r="NY115">
        <v>1.3002029999999999E-2</v>
      </c>
      <c r="NZ115">
        <v>0.55861099999999997</v>
      </c>
      <c r="OA115">
        <v>14.87682</v>
      </c>
      <c r="OB115">
        <v>3.8272500000000003E-5</v>
      </c>
      <c r="OC115">
        <v>1.23359E-2</v>
      </c>
      <c r="OD115">
        <v>0.55909600000000004</v>
      </c>
      <c r="OE115">
        <v>15.334250000000001</v>
      </c>
      <c r="OF115">
        <v>3.6492790000000003E-5</v>
      </c>
      <c r="OG115">
        <v>1.1750109999999999E-2</v>
      </c>
      <c r="OH115">
        <v>0.55968010000000001</v>
      </c>
      <c r="OI115">
        <v>16.490559999999999</v>
      </c>
      <c r="OJ115">
        <v>3.4357550000000001E-5</v>
      </c>
      <c r="OK115">
        <v>1.1056989999999999E-2</v>
      </c>
    </row>
    <row r="116" spans="1:401" x14ac:dyDescent="0.35">
      <c r="A116">
        <v>119</v>
      </c>
      <c r="B116" t="s">
        <v>4</v>
      </c>
      <c r="C116" t="s">
        <v>24</v>
      </c>
      <c r="D116" t="s">
        <v>121</v>
      </c>
      <c r="E116">
        <v>802.66330000000005</v>
      </c>
      <c r="F116">
        <v>1.1062590000000001</v>
      </c>
      <c r="G116">
        <v>14.15401</v>
      </c>
      <c r="H116">
        <v>0</v>
      </c>
      <c r="I116">
        <v>0</v>
      </c>
      <c r="J116">
        <v>1.1041620000000001</v>
      </c>
      <c r="K116">
        <v>14.964079999999999</v>
      </c>
      <c r="L116">
        <v>0</v>
      </c>
      <c r="M116">
        <v>0</v>
      </c>
      <c r="N116">
        <v>1.1019460000000001</v>
      </c>
      <c r="O116">
        <v>15.76178</v>
      </c>
      <c r="P116" s="1">
        <v>8.5185850000000005E-28</v>
      </c>
      <c r="Q116" s="1">
        <v>2.0131539999999999E-25</v>
      </c>
      <c r="R116">
        <v>1.0996729999999999</v>
      </c>
      <c r="S116">
        <v>16.251059999999999</v>
      </c>
      <c r="T116" s="1">
        <v>9.1315220000000006E-16</v>
      </c>
      <c r="U116" s="1">
        <v>2.06878E-13</v>
      </c>
      <c r="V116">
        <v>1.097378</v>
      </c>
      <c r="W116">
        <v>16.291340000000002</v>
      </c>
      <c r="X116" s="1">
        <v>4.058328E-5</v>
      </c>
      <c r="Y116" s="1">
        <v>6.7293500000000003E-3</v>
      </c>
      <c r="Z116">
        <v>1.095065</v>
      </c>
      <c r="AA116">
        <v>15.91034</v>
      </c>
      <c r="AB116" s="1">
        <v>0.25902710000000001</v>
      </c>
      <c r="AC116">
        <v>51.177079999999997</v>
      </c>
      <c r="AD116">
        <v>1.092754</v>
      </c>
      <c r="AE116">
        <v>15.306950000000001</v>
      </c>
      <c r="AF116">
        <v>15.347619999999999</v>
      </c>
      <c r="AG116">
        <v>3300.8960000000002</v>
      </c>
      <c r="AH116">
        <v>1.0904640000000001</v>
      </c>
      <c r="AI116">
        <v>14.90564</v>
      </c>
      <c r="AJ116">
        <v>90.117099999999994</v>
      </c>
      <c r="AK116">
        <v>20545.45</v>
      </c>
      <c r="AL116">
        <v>1.0881810000000001</v>
      </c>
      <c r="AM116">
        <v>14.82865</v>
      </c>
      <c r="AN116">
        <v>119.32559999999999</v>
      </c>
      <c r="AO116">
        <v>28399</v>
      </c>
      <c r="AP116">
        <v>1.0859289999999999</v>
      </c>
      <c r="AQ116">
        <v>15.622299999999999</v>
      </c>
      <c r="AR116">
        <v>56.69735</v>
      </c>
      <c r="AS116">
        <v>13933.71</v>
      </c>
      <c r="AT116">
        <v>1.0835459999999999</v>
      </c>
      <c r="AU116">
        <v>16.62932</v>
      </c>
      <c r="AV116">
        <v>13.17483</v>
      </c>
      <c r="AW116">
        <v>3314.1779999999999</v>
      </c>
      <c r="AX116">
        <v>1.080848</v>
      </c>
      <c r="AY116">
        <v>17.277999999999999</v>
      </c>
      <c r="AZ116">
        <v>1.9214869999999999</v>
      </c>
      <c r="BA116">
        <v>490.35090000000002</v>
      </c>
      <c r="BB116">
        <v>1.077596</v>
      </c>
      <c r="BC116">
        <v>17.389109999999999</v>
      </c>
      <c r="BD116">
        <v>0.25374960000000002</v>
      </c>
      <c r="BE116">
        <v>64.351070000000007</v>
      </c>
      <c r="BF116">
        <v>1.0742719999999999</v>
      </c>
      <c r="BG116">
        <v>16.8111</v>
      </c>
      <c r="BH116">
        <v>7.2486389999999998E-2</v>
      </c>
      <c r="BI116">
        <v>17.650539999999999</v>
      </c>
      <c r="BJ116">
        <v>1.0711409999999999</v>
      </c>
      <c r="BK116">
        <v>16.00206</v>
      </c>
      <c r="BL116">
        <v>5.1391560000000003E-2</v>
      </c>
      <c r="BM116">
        <v>12.30823</v>
      </c>
      <c r="BN116">
        <v>1.0679639999999999</v>
      </c>
      <c r="BO116">
        <v>15.41192</v>
      </c>
      <c r="BP116" s="1">
        <v>4.5251039999999999E-2</v>
      </c>
      <c r="BQ116">
        <v>10.83257</v>
      </c>
      <c r="BR116">
        <v>1.0647150000000001</v>
      </c>
      <c r="BS116">
        <v>15.27022</v>
      </c>
      <c r="BT116" s="1">
        <v>4.144424E-2</v>
      </c>
      <c r="BU116">
        <v>9.9338110000000004</v>
      </c>
      <c r="BV116">
        <v>1.061437</v>
      </c>
      <c r="BW116">
        <v>15.84666</v>
      </c>
      <c r="BX116" s="1">
        <v>3.8738590000000003E-2</v>
      </c>
      <c r="BY116" s="1">
        <v>9.3018800000000006</v>
      </c>
      <c r="BZ116">
        <v>1.0581769999999999</v>
      </c>
      <c r="CA116">
        <v>16.33568</v>
      </c>
      <c r="CB116" s="1">
        <v>3.638371E-2</v>
      </c>
      <c r="CC116" s="1">
        <v>8.7566279999999992</v>
      </c>
      <c r="CD116">
        <v>1.0545789999999999</v>
      </c>
      <c r="CE116">
        <v>16.680720000000001</v>
      </c>
      <c r="CF116" s="1">
        <v>3.3982350000000001E-2</v>
      </c>
      <c r="CG116" s="1">
        <v>8.2008609999999997</v>
      </c>
      <c r="CH116">
        <v>1.050397</v>
      </c>
      <c r="CI116">
        <v>16.313459999999999</v>
      </c>
      <c r="CJ116" s="1">
        <v>3.1522889999999998E-2</v>
      </c>
      <c r="CK116" s="1">
        <v>7.6317459999999997</v>
      </c>
      <c r="CL116">
        <v>1.0453300000000001</v>
      </c>
      <c r="CM116">
        <v>15.522919999999999</v>
      </c>
      <c r="CN116" s="1">
        <v>2.9123E-2</v>
      </c>
      <c r="CO116" s="1">
        <v>7.0770590000000002</v>
      </c>
      <c r="CP116">
        <v>1.0391980000000001</v>
      </c>
      <c r="CQ116">
        <v>14.70274</v>
      </c>
      <c r="CR116" s="1">
        <v>2.6848790000000001E-2</v>
      </c>
      <c r="CS116" s="1">
        <v>6.5541970000000003</v>
      </c>
      <c r="CT116">
        <v>1.03217</v>
      </c>
      <c r="CU116">
        <v>14.09568</v>
      </c>
      <c r="CV116" s="1">
        <v>2.5022320000000001E-2</v>
      </c>
      <c r="CW116" s="1">
        <v>6.1347620000000003</v>
      </c>
      <c r="CX116">
        <v>1.0242290000000001</v>
      </c>
      <c r="CY116">
        <v>13.845140000000001</v>
      </c>
      <c r="CZ116" s="1">
        <v>2.4795580000000001E-2</v>
      </c>
      <c r="DA116" s="1">
        <v>6.0982599999999998</v>
      </c>
      <c r="DB116">
        <v>1.015474</v>
      </c>
      <c r="DC116">
        <v>14.29879</v>
      </c>
      <c r="DD116" s="1">
        <v>2.6479280000000001E-2</v>
      </c>
      <c r="DE116" s="1">
        <v>6.5470259999999998</v>
      </c>
      <c r="DF116">
        <v>1.0061199999999999</v>
      </c>
      <c r="DG116">
        <v>14.59553</v>
      </c>
      <c r="DH116" s="1">
        <v>2.8208210000000001E-2</v>
      </c>
      <c r="DI116" s="1">
        <v>7.0382870000000004</v>
      </c>
      <c r="DJ116">
        <v>0.99658040000000003</v>
      </c>
      <c r="DK116">
        <v>14.85984</v>
      </c>
      <c r="DL116" s="1">
        <v>2.8410580000000001E-2</v>
      </c>
      <c r="DM116" s="1">
        <v>7.161931</v>
      </c>
      <c r="DN116">
        <v>0.98676109999999995</v>
      </c>
      <c r="DO116">
        <v>14.828250000000001</v>
      </c>
      <c r="DP116" s="1">
        <v>2.7157750000000001E-2</v>
      </c>
      <c r="DQ116" s="1">
        <v>6.9143590000000001</v>
      </c>
      <c r="DR116">
        <v>0.97665420000000003</v>
      </c>
      <c r="DS116">
        <v>14.33705</v>
      </c>
      <c r="DT116" s="1">
        <v>2.511116E-2</v>
      </c>
      <c r="DU116" s="1">
        <v>6.4547730000000003</v>
      </c>
      <c r="DV116">
        <v>0.96661509999999995</v>
      </c>
      <c r="DW116">
        <v>13.647539999999999</v>
      </c>
      <c r="DX116" s="1">
        <v>2.283845E-2</v>
      </c>
      <c r="DY116" s="1">
        <v>5.9291590000000003</v>
      </c>
      <c r="DZ116">
        <v>0.95669599999999999</v>
      </c>
      <c r="EA116">
        <v>12.981159999999999</v>
      </c>
      <c r="EB116" s="1">
        <v>2.0591600000000002E-2</v>
      </c>
      <c r="EC116" s="1">
        <v>5.3974380000000002</v>
      </c>
      <c r="ED116">
        <v>0.94670889999999996</v>
      </c>
      <c r="EE116">
        <v>12.7103</v>
      </c>
      <c r="EF116" s="1">
        <v>1.846501E-2</v>
      </c>
      <c r="EG116" s="1">
        <v>4.8861759999999999</v>
      </c>
      <c r="EH116">
        <v>0.9366584</v>
      </c>
      <c r="EI116">
        <v>13.49056</v>
      </c>
      <c r="EJ116" s="1">
        <v>1.6491990000000002E-2</v>
      </c>
      <c r="EK116" s="1">
        <v>4.4055439999999999</v>
      </c>
      <c r="EL116">
        <v>0.92625290000000005</v>
      </c>
      <c r="EM116">
        <v>14.424149999999999</v>
      </c>
      <c r="EN116" s="1">
        <v>1.470317E-2</v>
      </c>
      <c r="EO116" s="1">
        <v>3.966075</v>
      </c>
      <c r="EP116">
        <v>0.91520659999999998</v>
      </c>
      <c r="EQ116">
        <v>15.39899</v>
      </c>
      <c r="ER116" s="1">
        <v>1.3121590000000001E-2</v>
      </c>
      <c r="ES116" s="1">
        <v>3.5761069999999999</v>
      </c>
      <c r="ET116">
        <v>0.90411070000000004</v>
      </c>
      <c r="EU116">
        <v>16.145250000000001</v>
      </c>
      <c r="EV116" s="1">
        <v>1.171764E-2</v>
      </c>
      <c r="EW116" s="1">
        <v>3.2270560000000001</v>
      </c>
      <c r="EX116">
        <v>0.89340379999999997</v>
      </c>
      <c r="EY116">
        <v>16.061240000000002</v>
      </c>
      <c r="EZ116" s="1">
        <v>1.043125E-2</v>
      </c>
      <c r="FA116" s="1">
        <v>2.9020540000000001</v>
      </c>
      <c r="FB116">
        <v>0.88327820000000001</v>
      </c>
      <c r="FC116">
        <v>15.397550000000001</v>
      </c>
      <c r="FD116" s="1">
        <v>9.2662730000000002E-3</v>
      </c>
      <c r="FE116" s="1">
        <v>2.6022400000000001</v>
      </c>
      <c r="FF116">
        <v>0.87254200000000004</v>
      </c>
      <c r="FG116">
        <v>14.70182</v>
      </c>
      <c r="FH116" s="1">
        <v>8.2152839999999998E-3</v>
      </c>
      <c r="FI116" s="1">
        <v>2.3308140000000002</v>
      </c>
      <c r="FJ116">
        <v>0.86392460000000004</v>
      </c>
      <c r="FK116">
        <v>14.29792</v>
      </c>
      <c r="FL116" s="1">
        <v>7.2858319999999999E-3</v>
      </c>
      <c r="FM116" s="1">
        <v>2.0826020000000001</v>
      </c>
      <c r="FN116">
        <v>0.85597579999999995</v>
      </c>
      <c r="FO116">
        <v>15.160869999999999</v>
      </c>
      <c r="FP116" s="1">
        <v>6.4474279999999998E-3</v>
      </c>
      <c r="FQ116" s="1">
        <v>1.8552709999999999</v>
      </c>
      <c r="FR116">
        <v>0.84773449999999995</v>
      </c>
      <c r="FS116">
        <v>16.498660000000001</v>
      </c>
      <c r="FT116" s="1">
        <v>5.6954900000000001E-3</v>
      </c>
      <c r="FU116" s="1">
        <v>1.6504220000000001</v>
      </c>
      <c r="FV116">
        <v>0.83897840000000001</v>
      </c>
      <c r="FW116">
        <v>17.743469999999999</v>
      </c>
      <c r="FX116" s="1">
        <v>5.026394E-3</v>
      </c>
      <c r="FY116" s="1">
        <v>1.467338</v>
      </c>
      <c r="FZ116">
        <v>0.83027260000000003</v>
      </c>
      <c r="GA116">
        <v>18.56664</v>
      </c>
      <c r="GB116" s="1">
        <v>4.439747E-3</v>
      </c>
      <c r="GC116" s="1">
        <v>1.3056719999999999</v>
      </c>
      <c r="GD116">
        <v>0.82194409999999996</v>
      </c>
      <c r="GE116">
        <v>18.314119999999999</v>
      </c>
      <c r="GF116" s="1">
        <v>3.9239920000000003E-3</v>
      </c>
      <c r="GG116" s="1">
        <v>1.1623049999999999</v>
      </c>
      <c r="GH116">
        <v>0.81442539999999997</v>
      </c>
      <c r="GI116">
        <v>17.5337</v>
      </c>
      <c r="GJ116" s="1">
        <v>3.468437E-3</v>
      </c>
      <c r="GK116" s="1">
        <v>1.0338959999999999</v>
      </c>
      <c r="GL116">
        <v>0.80792470000000005</v>
      </c>
      <c r="GM116">
        <v>16.690190000000001</v>
      </c>
      <c r="GN116" s="1">
        <v>3.0571399999999999E-3</v>
      </c>
      <c r="GO116" s="1">
        <v>0.91616310000000001</v>
      </c>
      <c r="GP116">
        <v>0.80365790000000004</v>
      </c>
      <c r="GQ116">
        <v>15.98615</v>
      </c>
      <c r="GR116" s="1">
        <v>2.6858059999999998E-3</v>
      </c>
      <c r="GS116" s="1">
        <v>0.80667750000000005</v>
      </c>
      <c r="GT116">
        <v>0.80050390000000005</v>
      </c>
      <c r="GU116">
        <v>15.781650000000001</v>
      </c>
      <c r="GV116" s="1">
        <v>2.338358E-3</v>
      </c>
      <c r="GW116" s="1">
        <v>0.70316520000000005</v>
      </c>
      <c r="GX116">
        <v>0.79804010000000003</v>
      </c>
      <c r="GY116">
        <v>16.424669999999999</v>
      </c>
      <c r="GZ116" s="1">
        <v>1.9874189999999998E-3</v>
      </c>
      <c r="HA116" s="1">
        <v>0.5984389</v>
      </c>
      <c r="HB116">
        <v>0.79614209999999996</v>
      </c>
      <c r="HC116">
        <v>17.0322</v>
      </c>
      <c r="HD116" s="1">
        <v>1.6137250000000001E-3</v>
      </c>
      <c r="HE116" s="1">
        <v>0.48662499999999997</v>
      </c>
      <c r="HF116">
        <v>0.7945972</v>
      </c>
      <c r="HG116">
        <v>17.478159999999999</v>
      </c>
      <c r="HH116" s="1">
        <v>1.239619E-3</v>
      </c>
      <c r="HI116" s="1">
        <v>0.3741739</v>
      </c>
      <c r="HJ116">
        <v>0.79337060000000004</v>
      </c>
      <c r="HK116">
        <v>17.177309999999999</v>
      </c>
      <c r="HL116" s="1">
        <v>9.1688360000000005E-4</v>
      </c>
      <c r="HM116" s="1">
        <v>0.27649940000000001</v>
      </c>
      <c r="HN116">
        <v>0.79243810000000003</v>
      </c>
      <c r="HO116">
        <v>16.459150000000001</v>
      </c>
      <c r="HP116" s="1">
        <v>6.777606E-4</v>
      </c>
      <c r="HQ116" s="1">
        <v>0.20374429999999999</v>
      </c>
      <c r="HR116">
        <v>0.79172739999999997</v>
      </c>
      <c r="HS116">
        <v>15.54232</v>
      </c>
      <c r="HT116" s="1">
        <v>5.1971199999999997E-4</v>
      </c>
      <c r="HU116" s="1">
        <v>0.1554799</v>
      </c>
      <c r="HV116">
        <v>0.79126830000000004</v>
      </c>
      <c r="HW116">
        <v>14.65531</v>
      </c>
      <c r="HX116" s="1">
        <v>4.2110740000000002E-4</v>
      </c>
      <c r="HY116" s="1">
        <v>0.12528400000000001</v>
      </c>
      <c r="HZ116">
        <v>0.79091199999999995</v>
      </c>
      <c r="IA116">
        <v>14.158810000000001</v>
      </c>
      <c r="IB116" s="1">
        <v>3.586927E-4</v>
      </c>
      <c r="IC116" s="1">
        <v>0.1061747</v>
      </c>
      <c r="ID116">
        <v>0.79069699999999998</v>
      </c>
      <c r="IE116">
        <v>14.291930000000001</v>
      </c>
      <c r="IF116" s="1">
        <v>3.1437840000000001E-4</v>
      </c>
      <c r="IG116" s="1">
        <v>9.2665049999999999E-2</v>
      </c>
      <c r="IH116">
        <v>0.79055730000000002</v>
      </c>
      <c r="II116">
        <v>14.6548</v>
      </c>
      <c r="IJ116" s="1">
        <v>2.7659249999999999E-4</v>
      </c>
      <c r="IK116" s="1">
        <v>8.1253359999999997E-2</v>
      </c>
      <c r="IL116">
        <v>0.79049480000000005</v>
      </c>
      <c r="IM116">
        <v>15.25005</v>
      </c>
      <c r="IN116" s="1">
        <v>2.4171840000000001E-4</v>
      </c>
      <c r="IO116" s="1">
        <v>7.0795910000000004E-2</v>
      </c>
      <c r="IP116">
        <v>0.79049469999999999</v>
      </c>
      <c r="IQ116">
        <v>15.146660000000001</v>
      </c>
      <c r="IR116">
        <v>2.1154090000000001E-4</v>
      </c>
      <c r="IS116" s="1">
        <v>6.1753259999999997E-2</v>
      </c>
      <c r="IT116">
        <v>0.79052719999999999</v>
      </c>
      <c r="IU116">
        <v>14.50117</v>
      </c>
      <c r="IV116">
        <v>1.8787679999999999E-4</v>
      </c>
      <c r="IW116" s="1">
        <v>5.4647050000000003E-2</v>
      </c>
      <c r="IX116">
        <v>0.79067240000000005</v>
      </c>
      <c r="IY116">
        <v>13.69791</v>
      </c>
      <c r="IZ116">
        <v>1.7034950000000001E-4</v>
      </c>
      <c r="JA116" s="1">
        <v>4.9372430000000002E-2</v>
      </c>
      <c r="JB116">
        <v>0.79082350000000001</v>
      </c>
      <c r="JC116">
        <v>13.012420000000001</v>
      </c>
      <c r="JD116">
        <v>1.5733049999999999E-4</v>
      </c>
      <c r="JE116" s="1">
        <v>4.5458440000000003E-2</v>
      </c>
      <c r="JF116">
        <v>0.79103259999999997</v>
      </c>
      <c r="JG116">
        <v>13.3843</v>
      </c>
      <c r="JH116">
        <v>1.4702000000000001E-4</v>
      </c>
      <c r="JI116" s="1">
        <v>4.2376259999999999E-2</v>
      </c>
      <c r="JJ116">
        <v>0.79127099999999995</v>
      </c>
      <c r="JK116">
        <v>14.11345</v>
      </c>
      <c r="JL116">
        <v>1.377882E-4</v>
      </c>
      <c r="JM116" s="1">
        <v>3.9642410000000003E-2</v>
      </c>
      <c r="JN116">
        <v>0.79154519999999995</v>
      </c>
      <c r="JO116">
        <v>14.775790000000001</v>
      </c>
      <c r="JP116">
        <v>1.2843039999999999E-4</v>
      </c>
      <c r="JQ116">
        <v>3.6904930000000002E-2</v>
      </c>
      <c r="JR116">
        <v>0.79181239999999997</v>
      </c>
      <c r="JS116">
        <v>15.50671</v>
      </c>
      <c r="JT116">
        <v>1.18984E-4</v>
      </c>
      <c r="JU116">
        <v>3.4147749999999998E-2</v>
      </c>
      <c r="JV116">
        <v>0.79206960000000004</v>
      </c>
      <c r="JW116">
        <v>15.60004</v>
      </c>
      <c r="JX116">
        <v>1.1021410000000001E-4</v>
      </c>
      <c r="JY116">
        <v>3.1586290000000003E-2</v>
      </c>
      <c r="JZ116">
        <v>0.79228259999999995</v>
      </c>
      <c r="KA116">
        <v>15.04421</v>
      </c>
      <c r="KB116">
        <v>1.027369E-4</v>
      </c>
      <c r="KC116">
        <v>2.939928E-2</v>
      </c>
      <c r="KD116">
        <v>0.79247409999999996</v>
      </c>
      <c r="KE116">
        <v>14.39513</v>
      </c>
      <c r="KF116">
        <v>9.6560919999999994E-5</v>
      </c>
      <c r="KG116">
        <v>2.760021E-2</v>
      </c>
      <c r="KH116">
        <v>0.79257809999999995</v>
      </c>
      <c r="KI116">
        <v>13.78973</v>
      </c>
      <c r="KJ116">
        <v>9.1437569999999998E-5</v>
      </c>
      <c r="KK116">
        <v>2.6111769999999999E-2</v>
      </c>
      <c r="KL116">
        <v>0.79267779999999999</v>
      </c>
      <c r="KM116">
        <v>14.307270000000001</v>
      </c>
      <c r="KN116">
        <v>8.7182219999999995E-5</v>
      </c>
      <c r="KO116">
        <v>2.487572E-2</v>
      </c>
      <c r="KP116">
        <v>0.79273289999999996</v>
      </c>
      <c r="KQ116">
        <v>15.43976</v>
      </c>
      <c r="KR116">
        <v>8.3901720000000005E-5</v>
      </c>
      <c r="KS116">
        <v>2.3921810000000002E-2</v>
      </c>
      <c r="KT116">
        <v>0.7927689</v>
      </c>
      <c r="KU116">
        <v>16.786079999999998</v>
      </c>
      <c r="KV116">
        <v>8.1796709999999996E-5</v>
      </c>
      <c r="KW116">
        <v>2.3302659999999999E-2</v>
      </c>
      <c r="KX116">
        <v>0.79278369999999998</v>
      </c>
      <c r="KY116">
        <v>17.803139999999999</v>
      </c>
      <c r="KZ116">
        <v>8.0507659999999999E-5</v>
      </c>
      <c r="LA116">
        <v>2.2926559999999999E-2</v>
      </c>
      <c r="LB116">
        <v>0.7926822</v>
      </c>
      <c r="LC116">
        <v>17.65634</v>
      </c>
      <c r="LD116">
        <v>7.9292559999999998E-5</v>
      </c>
      <c r="LE116">
        <v>2.2585870000000001E-2</v>
      </c>
      <c r="LF116">
        <v>0.7925432</v>
      </c>
      <c r="LG116">
        <v>16.741050000000001</v>
      </c>
      <c r="LH116">
        <v>7.7637390000000002E-5</v>
      </c>
      <c r="LI116">
        <v>2.2125180000000001E-2</v>
      </c>
      <c r="LJ116">
        <v>0.79226019999999997</v>
      </c>
      <c r="LK116">
        <v>15.76267</v>
      </c>
      <c r="LL116">
        <v>7.5418689999999996E-5</v>
      </c>
      <c r="LM116">
        <v>2.150811E-2</v>
      </c>
      <c r="LN116">
        <v>0.79191299999999998</v>
      </c>
      <c r="LO116">
        <v>15.11477</v>
      </c>
      <c r="LP116">
        <v>7.2813140000000005E-5</v>
      </c>
      <c r="LQ116">
        <v>2.0780079999999999E-2</v>
      </c>
      <c r="LR116">
        <v>0.79149040000000004</v>
      </c>
      <c r="LS116">
        <v>15.7721</v>
      </c>
      <c r="LT116">
        <v>7.0212640000000002E-5</v>
      </c>
      <c r="LU116">
        <v>2.004833E-2</v>
      </c>
      <c r="LV116">
        <v>0.79100119999999996</v>
      </c>
      <c r="LW116">
        <v>16.915890000000001</v>
      </c>
      <c r="LX116">
        <v>6.8269700000000001E-5</v>
      </c>
      <c r="LY116">
        <v>1.9495439999999999E-2</v>
      </c>
      <c r="LZ116">
        <v>0.79047230000000002</v>
      </c>
      <c r="MA116">
        <v>18.203199999999999</v>
      </c>
      <c r="MB116">
        <v>6.7522090000000001E-5</v>
      </c>
      <c r="MC116">
        <v>1.928113E-2</v>
      </c>
      <c r="MD116">
        <v>0.78993519999999995</v>
      </c>
      <c r="ME116">
        <v>19.064969999999999</v>
      </c>
      <c r="MF116">
        <v>6.7681390000000005E-5</v>
      </c>
      <c r="MG116">
        <v>1.9334380000000002E-2</v>
      </c>
      <c r="MH116">
        <v>0.78942409999999996</v>
      </c>
      <c r="MI116">
        <v>18.857140000000001</v>
      </c>
      <c r="MJ116">
        <v>6.7832680000000004E-5</v>
      </c>
      <c r="MK116">
        <v>1.9396920000000002E-2</v>
      </c>
      <c r="ML116">
        <v>0.78897830000000002</v>
      </c>
      <c r="MM116">
        <v>17.837009999999999</v>
      </c>
      <c r="MN116">
        <v>6.7304109999999999E-5</v>
      </c>
      <c r="MO116">
        <v>1.9268359999999998E-2</v>
      </c>
      <c r="MP116">
        <v>0.78864060000000002</v>
      </c>
      <c r="MQ116">
        <v>16.713950000000001</v>
      </c>
      <c r="MR116">
        <v>6.5964639999999998E-5</v>
      </c>
      <c r="MS116">
        <v>1.8904689999999998E-2</v>
      </c>
      <c r="MT116">
        <v>0.78834369999999998</v>
      </c>
      <c r="MU116">
        <v>15.843389999999999</v>
      </c>
      <c r="MV116">
        <v>6.4028489999999998E-5</v>
      </c>
      <c r="MW116">
        <v>1.8363620000000001E-2</v>
      </c>
      <c r="MX116">
        <v>0.78816319999999995</v>
      </c>
      <c r="MY116">
        <v>16.057780000000001</v>
      </c>
      <c r="MZ116">
        <v>6.1660780000000003E-5</v>
      </c>
      <c r="NA116">
        <v>1.769693E-2</v>
      </c>
      <c r="NB116">
        <v>0.78802410000000001</v>
      </c>
      <c r="NC116">
        <v>16.1937</v>
      </c>
      <c r="ND116">
        <v>5.8741479999999999E-5</v>
      </c>
      <c r="NE116">
        <v>1.687075E-2</v>
      </c>
      <c r="NF116">
        <v>0.7879391</v>
      </c>
      <c r="NG116">
        <v>17.025200000000002</v>
      </c>
      <c r="NH116">
        <v>5.5025180000000002E-5</v>
      </c>
      <c r="NI116">
        <v>1.581683E-2</v>
      </c>
      <c r="NJ116">
        <v>0.78794869999999995</v>
      </c>
      <c r="NK116">
        <v>17.637</v>
      </c>
      <c r="NL116">
        <v>5.0754899999999997E-5</v>
      </c>
      <c r="NM116">
        <v>1.459567E-2</v>
      </c>
      <c r="NN116">
        <v>0.7880627</v>
      </c>
      <c r="NO116">
        <v>17.5518</v>
      </c>
      <c r="NP116">
        <v>4.6619560000000001E-5</v>
      </c>
      <c r="NQ116">
        <v>1.3401690000000001E-2</v>
      </c>
      <c r="NR116">
        <v>0.78829680000000002</v>
      </c>
      <c r="NS116">
        <v>16.906279999999999</v>
      </c>
      <c r="NT116">
        <v>4.3160539999999997E-5</v>
      </c>
      <c r="NU116">
        <v>1.239474E-2</v>
      </c>
      <c r="NV116">
        <v>0.78869109999999998</v>
      </c>
      <c r="NW116">
        <v>15.8279</v>
      </c>
      <c r="NX116">
        <v>4.0489969999999998E-5</v>
      </c>
      <c r="NY116">
        <v>1.161296E-2</v>
      </c>
      <c r="NZ116">
        <v>0.78920449999999998</v>
      </c>
      <c r="OA116">
        <v>14.943949999999999</v>
      </c>
      <c r="OB116">
        <v>3.8435449999999998E-5</v>
      </c>
      <c r="OC116">
        <v>1.1009110000000001E-2</v>
      </c>
      <c r="OD116">
        <v>0.78987090000000004</v>
      </c>
      <c r="OE116">
        <v>15.363619999999999</v>
      </c>
      <c r="OF116">
        <v>3.6653519999999999E-5</v>
      </c>
      <c r="OG116">
        <v>1.048839E-2</v>
      </c>
      <c r="OH116">
        <v>0.79063059999999996</v>
      </c>
      <c r="OI116">
        <v>16.48837</v>
      </c>
      <c r="OJ116">
        <v>3.4573980000000003E-5</v>
      </c>
      <c r="OK116">
        <v>9.8898409999999999E-3</v>
      </c>
    </row>
    <row r="117" spans="1:401" x14ac:dyDescent="0.35">
      <c r="A117">
        <v>120</v>
      </c>
      <c r="B117" t="s">
        <v>4</v>
      </c>
      <c r="C117" t="s">
        <v>24</v>
      </c>
      <c r="D117" t="s">
        <v>122</v>
      </c>
      <c r="E117">
        <v>845.19820000000004</v>
      </c>
      <c r="F117">
        <v>1.0347040000000001</v>
      </c>
      <c r="G117">
        <v>14.14767</v>
      </c>
      <c r="H117">
        <v>0</v>
      </c>
      <c r="I117">
        <v>0</v>
      </c>
      <c r="J117">
        <v>1.0340309999999999</v>
      </c>
      <c r="K117">
        <v>14.956939999999999</v>
      </c>
      <c r="L117">
        <v>0</v>
      </c>
      <c r="M117">
        <v>0</v>
      </c>
      <c r="N117">
        <v>1.033296</v>
      </c>
      <c r="O117">
        <v>15.76327</v>
      </c>
      <c r="P117" s="1">
        <v>1.7428969999999999E-28</v>
      </c>
      <c r="Q117" s="1">
        <v>3.8684289999999999E-26</v>
      </c>
      <c r="R117">
        <v>1.03251</v>
      </c>
      <c r="S117">
        <v>16.274979999999999</v>
      </c>
      <c r="T117" s="1">
        <v>2.0410649999999999E-16</v>
      </c>
      <c r="U117" s="1">
        <v>4.5017169999999999E-14</v>
      </c>
      <c r="V117">
        <v>1.0317130000000001</v>
      </c>
      <c r="W117">
        <v>16.33409</v>
      </c>
      <c r="X117" s="1">
        <v>1.8084190000000001E-5</v>
      </c>
      <c r="Y117" s="1">
        <v>2.893835E-3</v>
      </c>
      <c r="Z117">
        <v>1.0308710000000001</v>
      </c>
      <c r="AA117">
        <v>15.945270000000001</v>
      </c>
      <c r="AB117" s="1">
        <v>0.18202740000000001</v>
      </c>
      <c r="AC117">
        <v>34.477989999999998</v>
      </c>
      <c r="AD117">
        <v>1.0300279999999999</v>
      </c>
      <c r="AE117">
        <v>15.32691</v>
      </c>
      <c r="AF117">
        <v>12.83774</v>
      </c>
      <c r="AG117">
        <v>2618.779</v>
      </c>
      <c r="AH117">
        <v>1.029169</v>
      </c>
      <c r="AI117">
        <v>14.912129999999999</v>
      </c>
      <c r="AJ117">
        <v>84.448480000000004</v>
      </c>
      <c r="AK117">
        <v>18092.47</v>
      </c>
      <c r="AL117">
        <v>1.0283249999999999</v>
      </c>
      <c r="AM117">
        <v>14.819750000000001</v>
      </c>
      <c r="AN117">
        <v>121.21510000000001</v>
      </c>
      <c r="AO117">
        <v>26894.44</v>
      </c>
      <c r="AP117">
        <v>1.027536</v>
      </c>
      <c r="AQ117">
        <v>15.609780000000001</v>
      </c>
      <c r="AR117">
        <v>61.090350000000001</v>
      </c>
      <c r="AS117">
        <v>13900.99</v>
      </c>
      <c r="AT117">
        <v>1.0266919999999999</v>
      </c>
      <c r="AU117">
        <v>16.63036</v>
      </c>
      <c r="AV117">
        <v>14.802049999999999</v>
      </c>
      <c r="AW117">
        <v>3428.556</v>
      </c>
      <c r="AX117">
        <v>1.025649</v>
      </c>
      <c r="AY117">
        <v>17.302440000000001</v>
      </c>
      <c r="AZ117">
        <v>2.2131430000000001</v>
      </c>
      <c r="BA117">
        <v>518.13199999999995</v>
      </c>
      <c r="BB117">
        <v>1.0241400000000001</v>
      </c>
      <c r="BC117">
        <v>17.435400000000001</v>
      </c>
      <c r="BD117">
        <v>0.2882537</v>
      </c>
      <c r="BE117">
        <v>67.214820000000003</v>
      </c>
      <c r="BF117">
        <v>1.0223310000000001</v>
      </c>
      <c r="BG117">
        <v>16.858450000000001</v>
      </c>
      <c r="BH117">
        <v>7.6031879999999996E-2</v>
      </c>
      <c r="BI117">
        <v>17.18272</v>
      </c>
      <c r="BJ117">
        <v>1.019687</v>
      </c>
      <c r="BK117">
        <v>16.037579999999998</v>
      </c>
      <c r="BL117">
        <v>5.2007240000000003E-2</v>
      </c>
      <c r="BM117">
        <v>11.583119999999999</v>
      </c>
      <c r="BN117">
        <v>1.0169980000000001</v>
      </c>
      <c r="BO117">
        <v>15.43102</v>
      </c>
      <c r="BP117" s="1">
        <v>4.5559559999999999E-2</v>
      </c>
      <c r="BQ117">
        <v>10.13982</v>
      </c>
      <c r="BR117">
        <v>1.01424</v>
      </c>
      <c r="BS117">
        <v>15.265560000000001</v>
      </c>
      <c r="BT117" s="1">
        <v>4.1651889999999997E-2</v>
      </c>
      <c r="BU117">
        <v>9.2781520000000004</v>
      </c>
      <c r="BV117">
        <v>1.0115320000000001</v>
      </c>
      <c r="BW117">
        <v>15.835319999999999</v>
      </c>
      <c r="BX117" s="1">
        <v>3.8897080000000001E-2</v>
      </c>
      <c r="BY117" s="1">
        <v>8.6753509999999991</v>
      </c>
      <c r="BZ117">
        <v>1.0088140000000001</v>
      </c>
      <c r="CA117">
        <v>16.33212</v>
      </c>
      <c r="CB117" s="1">
        <v>3.6536619999999999E-2</v>
      </c>
      <c r="CC117" s="1">
        <v>8.1630859999999998</v>
      </c>
      <c r="CD117">
        <v>1.005854</v>
      </c>
      <c r="CE117">
        <v>16.700430000000001</v>
      </c>
      <c r="CF117" s="1">
        <v>3.4141619999999998E-2</v>
      </c>
      <c r="CG117" s="1">
        <v>7.6437569999999999</v>
      </c>
      <c r="CH117">
        <v>1.0023709999999999</v>
      </c>
      <c r="CI117">
        <v>16.35754</v>
      </c>
      <c r="CJ117" s="1">
        <v>3.1682189999999999E-2</v>
      </c>
      <c r="CK117" s="1">
        <v>7.1108969999999996</v>
      </c>
      <c r="CL117">
        <v>0.99815399999999999</v>
      </c>
      <c r="CM117">
        <v>15.56813</v>
      </c>
      <c r="CN117" s="1">
        <v>2.927536E-2</v>
      </c>
      <c r="CO117" s="1">
        <v>6.5899270000000003</v>
      </c>
      <c r="CP117">
        <v>0.99304320000000001</v>
      </c>
      <c r="CQ117">
        <v>14.74579</v>
      </c>
      <c r="CR117" s="1">
        <v>2.6989610000000001E-2</v>
      </c>
      <c r="CS117" s="1">
        <v>6.0974380000000004</v>
      </c>
      <c r="CT117">
        <v>0.98725110000000005</v>
      </c>
      <c r="CU117">
        <v>14.1187</v>
      </c>
      <c r="CV117" s="1">
        <v>2.5105559999999999E-2</v>
      </c>
      <c r="CW117" s="1">
        <v>5.6909739999999998</v>
      </c>
      <c r="CX117">
        <v>0.98064609999999997</v>
      </c>
      <c r="CY117">
        <v>13.852819999999999</v>
      </c>
      <c r="CZ117" s="1">
        <v>2.4732239999999999E-2</v>
      </c>
      <c r="DA117" s="1">
        <v>5.6199079999999997</v>
      </c>
      <c r="DB117">
        <v>0.97336199999999995</v>
      </c>
      <c r="DC117">
        <v>14.3004</v>
      </c>
      <c r="DD117" s="1">
        <v>2.6322519999999999E-2</v>
      </c>
      <c r="DE117" s="1">
        <v>6.0051209999999999</v>
      </c>
      <c r="DF117">
        <v>0.96550550000000002</v>
      </c>
      <c r="DG117">
        <v>14.60266</v>
      </c>
      <c r="DH117" s="1">
        <v>2.81129E-2</v>
      </c>
      <c r="DI117" s="1">
        <v>6.4591289999999999</v>
      </c>
      <c r="DJ117">
        <v>0.95750619999999997</v>
      </c>
      <c r="DK117">
        <v>14.87401</v>
      </c>
      <c r="DL117" s="1">
        <v>2.843588E-2</v>
      </c>
      <c r="DM117" s="1">
        <v>6.5862059999999998</v>
      </c>
      <c r="DN117">
        <v>0.94939689999999999</v>
      </c>
      <c r="DO117">
        <v>14.869260000000001</v>
      </c>
      <c r="DP117" s="1">
        <v>2.726609E-2</v>
      </c>
      <c r="DQ117" s="1">
        <v>6.3629170000000004</v>
      </c>
      <c r="DR117">
        <v>0.94095960000000001</v>
      </c>
      <c r="DS117">
        <v>14.37398</v>
      </c>
      <c r="DT117" s="1">
        <v>2.525556E-2</v>
      </c>
      <c r="DU117" s="1">
        <v>5.9360609999999996</v>
      </c>
      <c r="DV117">
        <v>0.93101009999999995</v>
      </c>
      <c r="DW117">
        <v>13.68336</v>
      </c>
      <c r="DX117" s="1">
        <v>2.2989349999999999E-2</v>
      </c>
      <c r="DY117" s="1">
        <v>5.4449269999999999</v>
      </c>
      <c r="DZ117">
        <v>0.92125429999999997</v>
      </c>
      <c r="EA117">
        <v>13.00906</v>
      </c>
      <c r="EB117" s="1">
        <v>2.0739649999999998E-2</v>
      </c>
      <c r="EC117" s="1">
        <v>4.9480440000000003</v>
      </c>
      <c r="ED117">
        <v>0.91142290000000004</v>
      </c>
      <c r="EE117">
        <v>12.722659999999999</v>
      </c>
      <c r="EF117" s="1">
        <v>1.860537E-2</v>
      </c>
      <c r="EG117" s="1">
        <v>4.4710700000000001</v>
      </c>
      <c r="EH117">
        <v>0.9015533</v>
      </c>
      <c r="EI117">
        <v>13.49141</v>
      </c>
      <c r="EJ117" s="1">
        <v>1.6622789999999998E-2</v>
      </c>
      <c r="EK117" s="1">
        <v>4.0227490000000001</v>
      </c>
      <c r="EL117">
        <v>0.89133689999999999</v>
      </c>
      <c r="EM117">
        <v>14.420730000000001</v>
      </c>
      <c r="EN117" s="1">
        <v>1.4820379999999999E-2</v>
      </c>
      <c r="EO117" s="1">
        <v>3.6124679999999998</v>
      </c>
      <c r="EP117">
        <v>0.8804554</v>
      </c>
      <c r="EQ117">
        <v>15.40386</v>
      </c>
      <c r="ER117" s="1">
        <v>1.322593E-2</v>
      </c>
      <c r="ES117" s="1">
        <v>3.2487590000000002</v>
      </c>
      <c r="ET117">
        <v>0.86952569999999996</v>
      </c>
      <c r="EU117">
        <v>16.17717</v>
      </c>
      <c r="EV117" s="1">
        <v>1.181247E-2</v>
      </c>
      <c r="EW117" s="1">
        <v>2.9241730000000001</v>
      </c>
      <c r="EX117">
        <v>0.85908810000000002</v>
      </c>
      <c r="EY117">
        <v>16.094989999999999</v>
      </c>
      <c r="EZ117" s="1">
        <v>1.052E-2</v>
      </c>
      <c r="FA117" s="1">
        <v>2.621918</v>
      </c>
      <c r="FB117">
        <v>0.84912989999999999</v>
      </c>
      <c r="FC117">
        <v>15.428459999999999</v>
      </c>
      <c r="FD117" s="1">
        <v>9.3464829999999992E-3</v>
      </c>
      <c r="FE117" s="1">
        <v>2.3430390000000001</v>
      </c>
      <c r="FF117">
        <v>0.83859899999999998</v>
      </c>
      <c r="FG117">
        <v>14.735939999999999</v>
      </c>
      <c r="FH117" s="1">
        <v>8.2884610000000004E-3</v>
      </c>
      <c r="FI117" s="1">
        <v>2.0915270000000001</v>
      </c>
      <c r="FJ117">
        <v>0.83068690000000001</v>
      </c>
      <c r="FK117">
        <v>14.31475</v>
      </c>
      <c r="FL117" s="1">
        <v>7.3536510000000001E-3</v>
      </c>
      <c r="FM117" s="1">
        <v>1.8633390000000001</v>
      </c>
      <c r="FN117">
        <v>0.82347349999999997</v>
      </c>
      <c r="FO117">
        <v>15.147500000000001</v>
      </c>
      <c r="FP117" s="1">
        <v>6.5087900000000004E-3</v>
      </c>
      <c r="FQ117" s="1">
        <v>1.6553659999999999</v>
      </c>
      <c r="FR117">
        <v>0.81595569999999995</v>
      </c>
      <c r="FS117">
        <v>16.476050000000001</v>
      </c>
      <c r="FT117" s="1">
        <v>5.7507890000000001E-3</v>
      </c>
      <c r="FU117" s="1">
        <v>1.4682630000000001</v>
      </c>
      <c r="FV117">
        <v>0.80799690000000002</v>
      </c>
      <c r="FW117">
        <v>17.72871</v>
      </c>
      <c r="FX117" s="1">
        <v>5.0753389999999999E-3</v>
      </c>
      <c r="FY117" s="1">
        <v>1.3010569999999999</v>
      </c>
      <c r="FZ117">
        <v>0.80006469999999996</v>
      </c>
      <c r="GA117">
        <v>18.588100000000001</v>
      </c>
      <c r="GB117" s="1">
        <v>4.4831130000000004E-3</v>
      </c>
      <c r="GC117" s="1">
        <v>1.153678</v>
      </c>
      <c r="GD117">
        <v>0.79245779999999999</v>
      </c>
      <c r="GE117">
        <v>18.35735</v>
      </c>
      <c r="GF117" s="1">
        <v>3.9624370000000001E-3</v>
      </c>
      <c r="GG117" s="1">
        <v>1.0234749999999999</v>
      </c>
      <c r="GH117">
        <v>0.78552469999999996</v>
      </c>
      <c r="GI117">
        <v>17.580210000000001</v>
      </c>
      <c r="GJ117" s="1">
        <v>3.5032959999999999E-3</v>
      </c>
      <c r="GK117" s="1">
        <v>0.90773559999999998</v>
      </c>
      <c r="GL117">
        <v>0.77932049999999997</v>
      </c>
      <c r="GM117">
        <v>16.73968</v>
      </c>
      <c r="GN117" s="1">
        <v>3.0891600000000001E-3</v>
      </c>
      <c r="GO117" s="1">
        <v>0.80250600000000005</v>
      </c>
      <c r="GP117">
        <v>0.77563199999999999</v>
      </c>
      <c r="GQ117">
        <v>16.025289999999998</v>
      </c>
      <c r="GR117" s="1">
        <v>2.7158130000000001E-3</v>
      </c>
      <c r="GS117" s="1">
        <v>0.7061731</v>
      </c>
      <c r="GT117">
        <v>0.77287280000000003</v>
      </c>
      <c r="GU117">
        <v>15.80157</v>
      </c>
      <c r="GV117" s="1">
        <v>2.367348E-3</v>
      </c>
      <c r="GW117" s="1">
        <v>0.61572499999999997</v>
      </c>
      <c r="GX117">
        <v>0.77076549999999999</v>
      </c>
      <c r="GY117">
        <v>16.428899999999999</v>
      </c>
      <c r="GZ117" s="1">
        <v>2.0178489999999999E-3</v>
      </c>
      <c r="HA117" s="1">
        <v>0.52492229999999995</v>
      </c>
      <c r="HB117">
        <v>0.76910040000000002</v>
      </c>
      <c r="HC117">
        <v>17.02966</v>
      </c>
      <c r="HD117" s="1">
        <v>1.6460139999999999E-3</v>
      </c>
      <c r="HE117" s="1">
        <v>0.42826769999999997</v>
      </c>
      <c r="HF117">
        <v>0.76778349999999995</v>
      </c>
      <c r="HG117">
        <v>17.481670000000001</v>
      </c>
      <c r="HH117" s="1">
        <v>1.270148E-3</v>
      </c>
      <c r="HI117" s="1">
        <v>0.33042090000000002</v>
      </c>
      <c r="HJ117">
        <v>0.76673950000000002</v>
      </c>
      <c r="HK117">
        <v>17.20853</v>
      </c>
      <c r="HL117" s="1">
        <v>9.4142949999999998E-4</v>
      </c>
      <c r="HM117" s="1">
        <v>0.2445359</v>
      </c>
      <c r="HN117">
        <v>0.76589759999999996</v>
      </c>
      <c r="HO117">
        <v>16.506609999999998</v>
      </c>
      <c r="HP117" s="1">
        <v>6.9490800000000005E-4</v>
      </c>
      <c r="HQ117" s="1">
        <v>0.17994760000000001</v>
      </c>
      <c r="HR117">
        <v>0.76531170000000004</v>
      </c>
      <c r="HS117">
        <v>15.593579999999999</v>
      </c>
      <c r="HT117" s="1">
        <v>5.3066949999999995E-4</v>
      </c>
      <c r="HU117" s="1">
        <v>0.13683190000000001</v>
      </c>
      <c r="HV117">
        <v>0.76488590000000001</v>
      </c>
      <c r="HW117">
        <v>14.69469</v>
      </c>
      <c r="HX117" s="1">
        <v>4.27935E-4</v>
      </c>
      <c r="HY117" s="1">
        <v>0.1098088</v>
      </c>
      <c r="HZ117">
        <v>0.76458530000000002</v>
      </c>
      <c r="IA117">
        <v>14.19008</v>
      </c>
      <c r="IB117" s="1">
        <v>3.6319690000000002E-4</v>
      </c>
      <c r="IC117" s="1">
        <v>9.2769909999999997E-2</v>
      </c>
      <c r="ID117">
        <v>0.76439319999999999</v>
      </c>
      <c r="IE117">
        <v>14.313639999999999</v>
      </c>
      <c r="IF117" s="1">
        <v>3.1786800000000001E-4</v>
      </c>
      <c r="IG117" s="1">
        <v>8.0859520000000004E-2</v>
      </c>
      <c r="IH117">
        <v>0.7642757</v>
      </c>
      <c r="II117">
        <v>14.663679999999999</v>
      </c>
      <c r="IJ117" s="1">
        <v>2.797567E-4</v>
      </c>
      <c r="IK117" s="1">
        <v>7.0917910000000001E-2</v>
      </c>
      <c r="IL117">
        <v>0.76420920000000003</v>
      </c>
      <c r="IM117">
        <v>15.25684</v>
      </c>
      <c r="IN117" s="1">
        <v>2.4459010000000002E-4</v>
      </c>
      <c r="IO117" s="1">
        <v>6.1811640000000001E-2</v>
      </c>
      <c r="IP117">
        <v>0.76421950000000005</v>
      </c>
      <c r="IQ117">
        <v>15.166930000000001</v>
      </c>
      <c r="IR117">
        <v>2.139133E-4</v>
      </c>
      <c r="IS117" s="1">
        <v>5.3888699999999998E-2</v>
      </c>
      <c r="IT117">
        <v>0.76423050000000003</v>
      </c>
      <c r="IU117">
        <v>14.539429999999999</v>
      </c>
      <c r="IV117">
        <v>1.896752E-4</v>
      </c>
      <c r="IW117" s="1">
        <v>4.7623550000000001E-2</v>
      </c>
      <c r="IX117">
        <v>0.76432789999999995</v>
      </c>
      <c r="IY117">
        <v>13.745340000000001</v>
      </c>
      <c r="IZ117">
        <v>1.716752E-4</v>
      </c>
      <c r="JA117" s="1">
        <v>4.2965320000000001E-2</v>
      </c>
      <c r="JB117">
        <v>0.76445660000000004</v>
      </c>
      <c r="JC117">
        <v>13.043659999999999</v>
      </c>
      <c r="JD117">
        <v>1.5833500000000001E-4</v>
      </c>
      <c r="JE117" s="1">
        <v>3.9513649999999997E-2</v>
      </c>
      <c r="JF117">
        <v>0.76466429999999996</v>
      </c>
      <c r="JG117">
        <v>13.39132</v>
      </c>
      <c r="JH117">
        <v>1.478529E-4</v>
      </c>
      <c r="JI117" s="1">
        <v>3.6813400000000003E-2</v>
      </c>
      <c r="JJ117">
        <v>0.76486189999999998</v>
      </c>
      <c r="JK117">
        <v>14.11346</v>
      </c>
      <c r="JL117">
        <v>1.38579E-4</v>
      </c>
      <c r="JM117" s="1">
        <v>3.4441649999999997E-2</v>
      </c>
      <c r="JN117">
        <v>0.76508379999999998</v>
      </c>
      <c r="JO117">
        <v>14.7758</v>
      </c>
      <c r="JP117">
        <v>1.2924529999999999E-4</v>
      </c>
      <c r="JQ117">
        <v>3.2080959999999999E-2</v>
      </c>
      <c r="JR117">
        <v>0.76529100000000005</v>
      </c>
      <c r="JS117">
        <v>15.5199</v>
      </c>
      <c r="JT117">
        <v>1.1977939999999999E-4</v>
      </c>
      <c r="JU117">
        <v>2.9694729999999999E-2</v>
      </c>
      <c r="JV117">
        <v>0.76552920000000002</v>
      </c>
      <c r="JW117">
        <v>15.623089999999999</v>
      </c>
      <c r="JX117">
        <v>1.109214E-4</v>
      </c>
      <c r="JY117">
        <v>2.7463100000000001E-2</v>
      </c>
      <c r="JZ117">
        <v>0.76569469999999995</v>
      </c>
      <c r="KA117">
        <v>15.06493</v>
      </c>
      <c r="KB117">
        <v>1.0332369999999999E-4</v>
      </c>
      <c r="KC117">
        <v>2.5548149999999999E-2</v>
      </c>
      <c r="KD117">
        <v>0.76585550000000002</v>
      </c>
      <c r="KE117">
        <v>14.42473</v>
      </c>
      <c r="KF117">
        <v>9.7043990000000001E-5</v>
      </c>
      <c r="KG117">
        <v>2.3971490000000002E-2</v>
      </c>
      <c r="KH117">
        <v>0.76597850000000001</v>
      </c>
      <c r="KI117">
        <v>13.81968</v>
      </c>
      <c r="KJ117">
        <v>9.1840590000000002E-5</v>
      </c>
      <c r="KK117">
        <v>2.2667610000000001E-2</v>
      </c>
      <c r="KL117">
        <v>0.76605210000000001</v>
      </c>
      <c r="KM117">
        <v>14.31399</v>
      </c>
      <c r="KN117">
        <v>8.7511429999999999E-5</v>
      </c>
      <c r="KO117">
        <v>2.1583919999999999E-2</v>
      </c>
      <c r="KP117">
        <v>0.76611070000000003</v>
      </c>
      <c r="KQ117">
        <v>15.43177</v>
      </c>
      <c r="KR117">
        <v>8.4136700000000004E-5</v>
      </c>
      <c r="KS117">
        <v>2.0740209999999999E-2</v>
      </c>
      <c r="KT117">
        <v>0.76611839999999998</v>
      </c>
      <c r="KU117">
        <v>16.774899999999999</v>
      </c>
      <c r="KV117">
        <v>8.1936840000000001E-5</v>
      </c>
      <c r="KW117">
        <v>2.018503E-2</v>
      </c>
      <c r="KX117">
        <v>0.76611569999999996</v>
      </c>
      <c r="KY117">
        <v>17.817119999999999</v>
      </c>
      <c r="KZ117">
        <v>8.0603479999999994E-5</v>
      </c>
      <c r="LA117">
        <v>1.9850799999999998E-2</v>
      </c>
      <c r="LB117">
        <v>0.76605219999999996</v>
      </c>
      <c r="LC117">
        <v>17.694790000000001</v>
      </c>
      <c r="LD117">
        <v>7.9404970000000001E-5</v>
      </c>
      <c r="LE117">
        <v>1.9558599999999999E-2</v>
      </c>
      <c r="LF117">
        <v>0.7659475</v>
      </c>
      <c r="LG117">
        <v>16.788730000000001</v>
      </c>
      <c r="LH117">
        <v>7.7795999999999999E-5</v>
      </c>
      <c r="LI117">
        <v>1.916934E-2</v>
      </c>
      <c r="LJ117">
        <v>0.76573369999999996</v>
      </c>
      <c r="LK117">
        <v>15.80851</v>
      </c>
      <c r="LL117">
        <v>7.5621040000000003E-5</v>
      </c>
      <c r="LM117">
        <v>1.8643389999999999E-2</v>
      </c>
      <c r="LN117">
        <v>0.76544559999999995</v>
      </c>
      <c r="LO117">
        <v>15.143509999999999</v>
      </c>
      <c r="LP117">
        <v>7.3036910000000006E-5</v>
      </c>
      <c r="LQ117">
        <v>1.801705E-2</v>
      </c>
      <c r="LR117">
        <v>0.76508109999999996</v>
      </c>
      <c r="LS117">
        <v>15.77534</v>
      </c>
      <c r="LT117">
        <v>7.0415359999999994E-5</v>
      </c>
      <c r="LU117">
        <v>1.7378930000000001E-2</v>
      </c>
      <c r="LV117">
        <v>0.76467750000000001</v>
      </c>
      <c r="LW117">
        <v>16.910730000000001</v>
      </c>
      <c r="LX117">
        <v>6.8390780000000001E-5</v>
      </c>
      <c r="LY117">
        <v>1.6882439999999999E-2</v>
      </c>
      <c r="LZ117">
        <v>0.76423929999999995</v>
      </c>
      <c r="MA117">
        <v>18.196269999999998</v>
      </c>
      <c r="MB117">
        <v>6.753815E-5</v>
      </c>
      <c r="MC117">
        <v>1.667368E-2</v>
      </c>
      <c r="MD117">
        <v>0.7637581</v>
      </c>
      <c r="ME117">
        <v>19.082609999999999</v>
      </c>
      <c r="MF117">
        <v>6.7651789999999994E-5</v>
      </c>
      <c r="MG117">
        <v>1.67081E-2</v>
      </c>
      <c r="MH117">
        <v>0.76334179999999996</v>
      </c>
      <c r="MI117">
        <v>18.8963</v>
      </c>
      <c r="MJ117">
        <v>6.7835859999999996E-5</v>
      </c>
      <c r="MK117">
        <v>1.6766840000000002E-2</v>
      </c>
      <c r="ML117">
        <v>0.76295939999999995</v>
      </c>
      <c r="MM117">
        <v>17.88888</v>
      </c>
      <c r="MN117">
        <v>6.7377299999999996E-5</v>
      </c>
      <c r="MO117">
        <v>1.6668200000000001E-2</v>
      </c>
      <c r="MP117">
        <v>0.76264569999999998</v>
      </c>
      <c r="MQ117">
        <v>16.768129999999999</v>
      </c>
      <c r="MR117">
        <v>6.6101229999999999E-5</v>
      </c>
      <c r="MS117">
        <v>1.636601E-2</v>
      </c>
      <c r="MT117">
        <v>0.76241440000000005</v>
      </c>
      <c r="MU117">
        <v>15.88598</v>
      </c>
      <c r="MV117">
        <v>6.4207400000000005E-5</v>
      </c>
      <c r="MW117">
        <v>1.590606E-2</v>
      </c>
      <c r="MX117">
        <v>0.7622641</v>
      </c>
      <c r="MY117">
        <v>16.07517</v>
      </c>
      <c r="MZ117">
        <v>6.1876050000000005E-5</v>
      </c>
      <c r="NA117">
        <v>1.533669E-2</v>
      </c>
      <c r="NB117">
        <v>0.76212570000000002</v>
      </c>
      <c r="NC117">
        <v>16.195409999999999</v>
      </c>
      <c r="ND117">
        <v>5.9015519999999999E-5</v>
      </c>
      <c r="NE117">
        <v>1.463424E-2</v>
      </c>
      <c r="NF117">
        <v>0.76206700000000005</v>
      </c>
      <c r="NG117">
        <v>17.026669999999999</v>
      </c>
      <c r="NH117">
        <v>5.5367269999999999E-5</v>
      </c>
      <c r="NI117">
        <v>1.373739E-2</v>
      </c>
      <c r="NJ117">
        <v>0.7620633</v>
      </c>
      <c r="NK117">
        <v>17.65335</v>
      </c>
      <c r="NL117">
        <v>5.1121780000000001E-5</v>
      </c>
      <c r="NM117">
        <v>1.268766E-2</v>
      </c>
      <c r="NN117">
        <v>0.76214990000000005</v>
      </c>
      <c r="NO117">
        <v>17.57573</v>
      </c>
      <c r="NP117">
        <v>4.6950680000000003E-5</v>
      </c>
      <c r="NQ117">
        <v>1.1649049999999999E-2</v>
      </c>
      <c r="NR117">
        <v>0.7623259</v>
      </c>
      <c r="NS117">
        <v>16.950420000000001</v>
      </c>
      <c r="NT117">
        <v>4.342492E-5</v>
      </c>
      <c r="NU117">
        <v>1.076562E-2</v>
      </c>
      <c r="NV117">
        <v>0.7626385</v>
      </c>
      <c r="NW117">
        <v>15.891159999999999</v>
      </c>
      <c r="NX117">
        <v>4.0691839999999998E-5</v>
      </c>
      <c r="NY117">
        <v>1.007795E-2</v>
      </c>
      <c r="NZ117">
        <v>0.76309130000000003</v>
      </c>
      <c r="OA117">
        <v>14.99987</v>
      </c>
      <c r="OB117">
        <v>3.8595150000000003E-5</v>
      </c>
      <c r="OC117">
        <v>9.5481590000000005E-3</v>
      </c>
      <c r="OD117">
        <v>0.76362090000000005</v>
      </c>
      <c r="OE117">
        <v>15.394019999999999</v>
      </c>
      <c r="OF117">
        <v>3.6808029999999999E-5</v>
      </c>
      <c r="OG117">
        <v>9.0980369999999998E-3</v>
      </c>
      <c r="OH117">
        <v>0.76425180000000004</v>
      </c>
      <c r="OI117">
        <v>16.492819999999998</v>
      </c>
      <c r="OJ117">
        <v>3.4778589999999999E-5</v>
      </c>
      <c r="OK117">
        <v>8.5919619999999999E-3</v>
      </c>
    </row>
    <row r="118" spans="1:401" x14ac:dyDescent="0.35">
      <c r="A118">
        <v>121</v>
      </c>
      <c r="B118" t="s">
        <v>4</v>
      </c>
      <c r="C118" t="s">
        <v>24</v>
      </c>
      <c r="D118" t="s">
        <v>123</v>
      </c>
      <c r="E118">
        <v>772.06150000000002</v>
      </c>
      <c r="F118">
        <v>1.4157120000000001</v>
      </c>
      <c r="G118">
        <v>14.14888</v>
      </c>
      <c r="H118">
        <v>0</v>
      </c>
      <c r="I118">
        <v>0</v>
      </c>
      <c r="J118">
        <v>1.4152769999999999</v>
      </c>
      <c r="K118">
        <v>14.962109999999999</v>
      </c>
      <c r="L118">
        <v>0</v>
      </c>
      <c r="M118">
        <v>0</v>
      </c>
      <c r="N118">
        <v>1.4147940000000001</v>
      </c>
      <c r="O118">
        <v>15.77843</v>
      </c>
      <c r="P118" s="1">
        <v>2.0799529999999999E-29</v>
      </c>
      <c r="Q118" s="1">
        <v>4.843741E-27</v>
      </c>
      <c r="R118">
        <v>1.414256</v>
      </c>
      <c r="S118">
        <v>16.316400000000002</v>
      </c>
      <c r="T118" s="1">
        <v>3.593407E-17</v>
      </c>
      <c r="U118" s="1">
        <v>7.1614439999999999E-15</v>
      </c>
      <c r="V118">
        <v>1.4137040000000001</v>
      </c>
      <c r="W118">
        <v>16.402059999999999</v>
      </c>
      <c r="X118" s="1">
        <v>7.9295700000000007E-6</v>
      </c>
      <c r="Y118" s="1">
        <v>1.152178E-3</v>
      </c>
      <c r="Z118">
        <v>1.4131020000000001</v>
      </c>
      <c r="AA118">
        <v>15.995419999999999</v>
      </c>
      <c r="AB118" s="1">
        <v>0.12906339999999999</v>
      </c>
      <c r="AC118">
        <v>23.651979999999998</v>
      </c>
      <c r="AD118">
        <v>1.4124840000000001</v>
      </c>
      <c r="AE118">
        <v>15.3553</v>
      </c>
      <c r="AF118">
        <v>10.76046</v>
      </c>
      <c r="AG118">
        <v>2178.636</v>
      </c>
      <c r="AH118">
        <v>1.411788</v>
      </c>
      <c r="AI118">
        <v>14.921889999999999</v>
      </c>
      <c r="AJ118">
        <v>78.928849999999997</v>
      </c>
      <c r="AK118">
        <v>17114.419999999998</v>
      </c>
      <c r="AL118">
        <v>1.4111670000000001</v>
      </c>
      <c r="AM118">
        <v>14.813929999999999</v>
      </c>
      <c r="AN118">
        <v>122.49039999999999</v>
      </c>
      <c r="AO118">
        <v>27943.24</v>
      </c>
      <c r="AP118">
        <v>1.410803</v>
      </c>
      <c r="AQ118">
        <v>15.603590000000001</v>
      </c>
      <c r="AR118">
        <v>65.388090000000005</v>
      </c>
      <c r="AS118">
        <v>15477.28</v>
      </c>
      <c r="AT118">
        <v>1.4103429999999999</v>
      </c>
      <c r="AU118">
        <v>16.641970000000001</v>
      </c>
      <c r="AV118">
        <v>16.513940000000002</v>
      </c>
      <c r="AW118">
        <v>4011.8389999999999</v>
      </c>
      <c r="AX118">
        <v>1.409675</v>
      </c>
      <c r="AY118">
        <v>17.341660000000001</v>
      </c>
      <c r="AZ118">
        <v>2.533061</v>
      </c>
      <c r="BA118">
        <v>624.54190000000006</v>
      </c>
      <c r="BB118">
        <v>1.408339</v>
      </c>
      <c r="BC118">
        <v>17.502749999999999</v>
      </c>
      <c r="BD118">
        <v>0.32698860000000002</v>
      </c>
      <c r="BE118">
        <v>80.002759999999995</v>
      </c>
      <c r="BF118">
        <v>1.406558</v>
      </c>
      <c r="BG118">
        <v>16.922219999999999</v>
      </c>
      <c r="BH118">
        <v>8.0001219999999998E-2</v>
      </c>
      <c r="BI118">
        <v>18.566230000000001</v>
      </c>
      <c r="BJ118">
        <v>1.4043680000000001</v>
      </c>
      <c r="BK118">
        <v>16.085650000000001</v>
      </c>
      <c r="BL118">
        <v>5.2648760000000003E-2</v>
      </c>
      <c r="BM118">
        <v>11.84558</v>
      </c>
      <c r="BN118">
        <v>1.4020699999999999</v>
      </c>
      <c r="BO118">
        <v>15.45867</v>
      </c>
      <c r="BP118">
        <v>4.5863929999999997E-2</v>
      </c>
      <c r="BQ118">
        <v>10.256729999999999</v>
      </c>
      <c r="BR118">
        <v>1.399645</v>
      </c>
      <c r="BS118">
        <v>15.265829999999999</v>
      </c>
      <c r="BT118" s="1">
        <v>4.1856360000000002E-2</v>
      </c>
      <c r="BU118">
        <v>9.3322669999999999</v>
      </c>
      <c r="BV118">
        <v>1.3972720000000001</v>
      </c>
      <c r="BW118">
        <v>15.827629999999999</v>
      </c>
      <c r="BX118" s="1">
        <v>3.9051120000000002E-2</v>
      </c>
      <c r="BY118" s="1">
        <v>8.6853730000000002</v>
      </c>
      <c r="BZ118">
        <v>1.3947130000000001</v>
      </c>
      <c r="CA118">
        <v>16.331199999999999</v>
      </c>
      <c r="CB118" s="1">
        <v>3.6683180000000003E-2</v>
      </c>
      <c r="CC118" s="1">
        <v>8.1439260000000004</v>
      </c>
      <c r="CD118">
        <v>1.391861</v>
      </c>
      <c r="CE118">
        <v>16.727419999999999</v>
      </c>
      <c r="CF118" s="1">
        <v>3.4293980000000002E-2</v>
      </c>
      <c r="CG118" s="1">
        <v>7.6015249999999996</v>
      </c>
      <c r="CH118">
        <v>1.388474</v>
      </c>
      <c r="CI118">
        <v>16.413920000000001</v>
      </c>
      <c r="CJ118" s="1">
        <v>3.183515E-2</v>
      </c>
      <c r="CK118" s="1">
        <v>7.0446989999999996</v>
      </c>
      <c r="CL118">
        <v>1.3842909999999999</v>
      </c>
      <c r="CM118">
        <v>15.62721</v>
      </c>
      <c r="CN118" s="1">
        <v>2.9422239999999999E-2</v>
      </c>
      <c r="CO118" s="1">
        <v>6.4974309999999997</v>
      </c>
      <c r="CP118">
        <v>1.3791519999999999</v>
      </c>
      <c r="CQ118">
        <v>14.80322</v>
      </c>
      <c r="CR118" s="1">
        <v>2.7126279999999999E-2</v>
      </c>
      <c r="CS118" s="1">
        <v>5.9756910000000003</v>
      </c>
      <c r="CT118">
        <v>1.3737779999999999</v>
      </c>
      <c r="CU118">
        <v>14.14879</v>
      </c>
      <c r="CV118" s="1">
        <v>2.51919E-2</v>
      </c>
      <c r="CW118" s="1">
        <v>5.5510000000000002</v>
      </c>
      <c r="CX118">
        <v>1.3676140000000001</v>
      </c>
      <c r="CY118">
        <v>13.863530000000001</v>
      </c>
      <c r="CZ118" s="1">
        <v>2.46853E-2</v>
      </c>
      <c r="DA118" s="1">
        <v>5.437932</v>
      </c>
      <c r="DB118">
        <v>1.360811</v>
      </c>
      <c r="DC118">
        <v>14.30639</v>
      </c>
      <c r="DD118" s="1">
        <v>2.6180160000000001E-2</v>
      </c>
      <c r="DE118" s="1">
        <v>5.7730959999999998</v>
      </c>
      <c r="DF118">
        <v>1.3534870000000001</v>
      </c>
      <c r="DG118">
        <v>14.612730000000001</v>
      </c>
      <c r="DH118" s="1">
        <v>2.8019619999999999E-2</v>
      </c>
      <c r="DI118" s="1">
        <v>6.2094990000000001</v>
      </c>
      <c r="DJ118">
        <v>1.346098</v>
      </c>
      <c r="DK118">
        <v>14.893750000000001</v>
      </c>
      <c r="DL118" s="1">
        <v>2.8453719999999998E-2</v>
      </c>
      <c r="DM118" s="1">
        <v>6.3456979999999996</v>
      </c>
      <c r="DN118">
        <v>1.3394410000000001</v>
      </c>
      <c r="DO118">
        <v>14.920719999999999</v>
      </c>
      <c r="DP118" s="1">
        <v>2.7365759999999999E-2</v>
      </c>
      <c r="DQ118" s="1">
        <v>6.1323359999999996</v>
      </c>
      <c r="DR118">
        <v>1.332711</v>
      </c>
      <c r="DS118">
        <v>14.419</v>
      </c>
      <c r="DT118" s="1">
        <v>2.53911E-2</v>
      </c>
      <c r="DU118" s="1">
        <v>5.712199</v>
      </c>
      <c r="DV118">
        <v>1.3260700000000001</v>
      </c>
      <c r="DW118">
        <v>13.72489</v>
      </c>
      <c r="DX118" s="1">
        <v>2.3131769999999999E-2</v>
      </c>
      <c r="DY118" s="1">
        <v>5.2198279999999997</v>
      </c>
      <c r="DZ118">
        <v>1.3196330000000001</v>
      </c>
      <c r="EA118">
        <v>13.04219</v>
      </c>
      <c r="EB118" s="1">
        <v>2.0878939999999999E-2</v>
      </c>
      <c r="EC118" s="1">
        <v>4.7229419999999998</v>
      </c>
      <c r="ED118">
        <v>1.312924</v>
      </c>
      <c r="EE118">
        <v>12.743040000000001</v>
      </c>
      <c r="EF118" s="1">
        <v>1.8737219999999999E-2</v>
      </c>
      <c r="EG118" s="1">
        <v>4.2485080000000002</v>
      </c>
      <c r="EH118">
        <v>1.3066979999999999</v>
      </c>
      <c r="EI118">
        <v>13.49855</v>
      </c>
      <c r="EJ118" s="1">
        <v>1.6744789999999999E-2</v>
      </c>
      <c r="EK118" s="1">
        <v>3.811909</v>
      </c>
      <c r="EL118">
        <v>1.300225</v>
      </c>
      <c r="EM118">
        <v>14.419180000000001</v>
      </c>
      <c r="EN118" s="1">
        <v>1.492975E-2</v>
      </c>
      <c r="EO118" s="1">
        <v>3.416118</v>
      </c>
      <c r="EP118">
        <v>1.2930010000000001</v>
      </c>
      <c r="EQ118">
        <v>15.414999999999999</v>
      </c>
      <c r="ER118" s="1">
        <v>1.332324E-2</v>
      </c>
      <c r="ES118" s="1">
        <v>3.0651009999999999</v>
      </c>
      <c r="ET118">
        <v>1.2857730000000001</v>
      </c>
      <c r="EU118">
        <v>16.218</v>
      </c>
      <c r="EV118" s="1">
        <v>1.190008E-2</v>
      </c>
      <c r="EW118" s="1">
        <v>2.7525729999999999</v>
      </c>
      <c r="EX118">
        <v>1.281099</v>
      </c>
      <c r="EY118">
        <v>16.131740000000001</v>
      </c>
      <c r="EZ118" s="1">
        <v>1.06023E-2</v>
      </c>
      <c r="FA118" s="1">
        <v>2.4597530000000001</v>
      </c>
      <c r="FB118">
        <v>1.2778240000000001</v>
      </c>
      <c r="FC118">
        <v>15.459519999999999</v>
      </c>
      <c r="FD118" s="1">
        <v>9.4207849999999992E-3</v>
      </c>
      <c r="FE118" s="1">
        <v>2.1887370000000002</v>
      </c>
      <c r="FF118">
        <v>1.2737810000000001</v>
      </c>
      <c r="FG118">
        <v>14.77069</v>
      </c>
      <c r="FH118" s="1">
        <v>8.3558699999999996E-3</v>
      </c>
      <c r="FI118" s="1">
        <v>1.9448380000000001</v>
      </c>
      <c r="FJ118">
        <v>1.2712950000000001</v>
      </c>
      <c r="FK118">
        <v>14.33977</v>
      </c>
      <c r="FL118" s="1">
        <v>7.4152469999999998E-3</v>
      </c>
      <c r="FM118" s="1">
        <v>1.7269650000000001</v>
      </c>
      <c r="FN118">
        <v>1.268807</v>
      </c>
      <c r="FO118">
        <v>15.141310000000001</v>
      </c>
      <c r="FP118" s="1">
        <v>6.564739E-3</v>
      </c>
      <c r="FQ118" s="1">
        <v>1.5308710000000001</v>
      </c>
      <c r="FR118">
        <v>1.2663390000000001</v>
      </c>
      <c r="FS118">
        <v>16.456469999999999</v>
      </c>
      <c r="FT118" s="1">
        <v>5.8010880000000003E-3</v>
      </c>
      <c r="FU118" s="1">
        <v>1.3546119999999999</v>
      </c>
      <c r="FV118">
        <v>1.26379</v>
      </c>
      <c r="FW118">
        <v>17.71461</v>
      </c>
      <c r="FX118" s="1">
        <v>5.1198650000000004E-3</v>
      </c>
      <c r="FY118" s="1">
        <v>1.1969959999999999</v>
      </c>
      <c r="FZ118">
        <v>1.261755</v>
      </c>
      <c r="GA118">
        <v>18.613430000000001</v>
      </c>
      <c r="GB118" s="1">
        <v>4.5224369999999998E-3</v>
      </c>
      <c r="GC118" s="1">
        <v>1.0580069999999999</v>
      </c>
      <c r="GD118">
        <v>1.2600439999999999</v>
      </c>
      <c r="GE118">
        <v>18.403379999999999</v>
      </c>
      <c r="GF118" s="1">
        <v>3.9971399999999997E-3</v>
      </c>
      <c r="GG118" s="1">
        <v>0.93557820000000003</v>
      </c>
      <c r="GH118">
        <v>1.2584630000000001</v>
      </c>
      <c r="GI118">
        <v>17.630790000000001</v>
      </c>
      <c r="GJ118" s="1">
        <v>3.5344650000000001E-3</v>
      </c>
      <c r="GK118" s="1">
        <v>0.82742689999999997</v>
      </c>
      <c r="GL118">
        <v>1.2569710000000001</v>
      </c>
      <c r="GM118">
        <v>16.795629999999999</v>
      </c>
      <c r="GN118" s="1">
        <v>3.1175679999999998E-3</v>
      </c>
      <c r="GO118" s="1">
        <v>0.72978339999999997</v>
      </c>
      <c r="GP118">
        <v>1.2537929999999999</v>
      </c>
      <c r="GQ118">
        <v>16.07368</v>
      </c>
      <c r="GR118" s="1">
        <v>2.742015E-3</v>
      </c>
      <c r="GS118" s="1">
        <v>0.64168599999999998</v>
      </c>
      <c r="GT118">
        <v>1.2510650000000001</v>
      </c>
      <c r="GU118">
        <v>15.834239999999999</v>
      </c>
      <c r="GV118" s="1">
        <v>2.3926210000000002E-3</v>
      </c>
      <c r="GW118" s="1">
        <v>0.55955670000000002</v>
      </c>
      <c r="GX118">
        <v>1.2491159999999999</v>
      </c>
      <c r="GY118">
        <v>16.444759999999999</v>
      </c>
      <c r="GZ118" s="1">
        <v>2.0441579999999999E-3</v>
      </c>
      <c r="HA118" s="1">
        <v>0.47796149999999998</v>
      </c>
      <c r="HB118">
        <v>1.247625</v>
      </c>
      <c r="HC118">
        <v>17.033770000000001</v>
      </c>
      <c r="HD118" s="1">
        <v>1.673999E-3</v>
      </c>
      <c r="HE118" s="1">
        <v>0.3915148</v>
      </c>
      <c r="HF118">
        <v>1.2463649999999999</v>
      </c>
      <c r="HG118">
        <v>17.4847</v>
      </c>
      <c r="HH118" s="1">
        <v>1.29692E-3</v>
      </c>
      <c r="HI118" s="1">
        <v>0.30338389999999998</v>
      </c>
      <c r="HJ118">
        <v>1.245325</v>
      </c>
      <c r="HK118">
        <v>17.241579999999999</v>
      </c>
      <c r="HL118" s="1">
        <v>9.6323660000000001E-4</v>
      </c>
      <c r="HM118" s="1">
        <v>0.2250347</v>
      </c>
      <c r="HN118">
        <v>1.244605</v>
      </c>
      <c r="HO118">
        <v>16.561229999999998</v>
      </c>
      <c r="HP118" s="1">
        <v>7.10295E-4</v>
      </c>
      <c r="HQ118" s="1">
        <v>0.165379</v>
      </c>
      <c r="HR118">
        <v>1.2440370000000001</v>
      </c>
      <c r="HS118">
        <v>15.653879999999999</v>
      </c>
      <c r="HT118" s="1">
        <v>5.4055580000000002E-4</v>
      </c>
      <c r="HU118" s="1">
        <v>0.12522559999999999</v>
      </c>
      <c r="HV118">
        <v>1.2436290000000001</v>
      </c>
      <c r="HW118">
        <v>14.74089</v>
      </c>
      <c r="HX118" s="1">
        <v>4.3409219999999998E-4</v>
      </c>
      <c r="HY118" s="1">
        <v>9.9978769999999995E-2</v>
      </c>
      <c r="HZ118">
        <v>1.2433160000000001</v>
      </c>
      <c r="IA118">
        <v>14.2326</v>
      </c>
      <c r="IB118" s="1">
        <v>3.6722099999999999E-4</v>
      </c>
      <c r="IC118" s="1">
        <v>8.4119769999999996E-2</v>
      </c>
      <c r="ID118">
        <v>1.2431890000000001</v>
      </c>
      <c r="IE118">
        <v>14.35294</v>
      </c>
      <c r="IF118" s="1">
        <v>3.209385E-4</v>
      </c>
      <c r="IG118" s="1">
        <v>7.3182849999999994E-2</v>
      </c>
      <c r="IH118">
        <v>1.243036</v>
      </c>
      <c r="II118">
        <v>14.68791</v>
      </c>
      <c r="IJ118" s="1">
        <v>2.8251479999999999E-4</v>
      </c>
      <c r="IK118" s="1">
        <v>6.4192739999999998E-2</v>
      </c>
      <c r="IL118">
        <v>1.243071</v>
      </c>
      <c r="IM118">
        <v>15.27345</v>
      </c>
      <c r="IN118" s="1">
        <v>2.4710859999999999E-4</v>
      </c>
      <c r="IO118" s="1">
        <v>5.597912E-2</v>
      </c>
      <c r="IP118">
        <v>1.243058</v>
      </c>
      <c r="IQ118">
        <v>15.18693</v>
      </c>
      <c r="IR118">
        <v>2.1601079999999999E-4</v>
      </c>
      <c r="IS118" s="1">
        <v>4.8779200000000002E-2</v>
      </c>
      <c r="IT118">
        <v>1.243128</v>
      </c>
      <c r="IU118">
        <v>14.58175</v>
      </c>
      <c r="IV118">
        <v>1.912734E-4</v>
      </c>
      <c r="IW118" s="1">
        <v>4.3038640000000003E-2</v>
      </c>
      <c r="IX118">
        <v>1.243204</v>
      </c>
      <c r="IY118">
        <v>13.80114</v>
      </c>
      <c r="IZ118">
        <v>1.7285210000000001E-4</v>
      </c>
      <c r="JA118" s="1">
        <v>3.8756720000000001E-2</v>
      </c>
      <c r="JB118">
        <v>1.2433909999999999</v>
      </c>
      <c r="JC118">
        <v>13.086819999999999</v>
      </c>
      <c r="JD118">
        <v>1.59223E-4</v>
      </c>
      <c r="JE118" s="1">
        <v>3.5590089999999998E-2</v>
      </c>
      <c r="JF118">
        <v>1.243608</v>
      </c>
      <c r="JG118">
        <v>13.414770000000001</v>
      </c>
      <c r="JH118">
        <v>1.485821E-4</v>
      </c>
      <c r="JI118" s="1">
        <v>3.3132229999999999E-2</v>
      </c>
      <c r="JJ118">
        <v>1.243832</v>
      </c>
      <c r="JK118">
        <v>14.12302</v>
      </c>
      <c r="JL118">
        <v>1.3926469999999999E-4</v>
      </c>
      <c r="JM118" s="1">
        <v>3.0998769999999998E-2</v>
      </c>
      <c r="JN118">
        <v>1.2441150000000001</v>
      </c>
      <c r="JO118">
        <v>14.78604</v>
      </c>
      <c r="JP118">
        <v>1.299505E-4</v>
      </c>
      <c r="JQ118">
        <v>2.8892370000000001E-2</v>
      </c>
      <c r="JR118">
        <v>1.244354</v>
      </c>
      <c r="JS118">
        <v>15.54522</v>
      </c>
      <c r="JT118">
        <v>1.2047179999999999E-4</v>
      </c>
      <c r="JU118">
        <v>2.675495E-2</v>
      </c>
      <c r="JV118">
        <v>1.2445809999999999</v>
      </c>
      <c r="JW118">
        <v>15.65</v>
      </c>
      <c r="JX118">
        <v>1.115418E-4</v>
      </c>
      <c r="JY118">
        <v>2.4741530000000001E-2</v>
      </c>
      <c r="JZ118">
        <v>1.244756</v>
      </c>
      <c r="KA118">
        <v>15.086080000000001</v>
      </c>
      <c r="KB118">
        <v>1.038411E-4</v>
      </c>
      <c r="KC118">
        <v>2.3001779999999999E-2</v>
      </c>
      <c r="KD118">
        <v>1.2449479999999999</v>
      </c>
      <c r="KE118">
        <v>14.45553</v>
      </c>
      <c r="KF118">
        <v>9.746884E-5</v>
      </c>
      <c r="KG118">
        <v>2.156715E-2</v>
      </c>
      <c r="KH118">
        <v>1.2450920000000001</v>
      </c>
      <c r="KI118">
        <v>13.86131</v>
      </c>
      <c r="KJ118">
        <v>9.2195510000000003E-5</v>
      </c>
      <c r="KK118">
        <v>2.0382250000000001E-2</v>
      </c>
      <c r="KL118">
        <v>1.2451700000000001</v>
      </c>
      <c r="KM118">
        <v>14.33947</v>
      </c>
      <c r="KN118">
        <v>8.7802300000000005E-5</v>
      </c>
      <c r="KO118">
        <v>1.9395989999999998E-2</v>
      </c>
      <c r="KP118">
        <v>1.2451540000000001</v>
      </c>
      <c r="KQ118">
        <v>15.437110000000001</v>
      </c>
      <c r="KR118">
        <v>8.4347199999999998E-5</v>
      </c>
      <c r="KS118">
        <v>1.8620210000000002E-2</v>
      </c>
      <c r="KT118">
        <v>1.245228</v>
      </c>
      <c r="KU118">
        <v>16.777940000000001</v>
      </c>
      <c r="KV118">
        <v>8.2064439999999996E-5</v>
      </c>
      <c r="KW118">
        <v>1.8101300000000001E-2</v>
      </c>
      <c r="KX118">
        <v>1.2451639999999999</v>
      </c>
      <c r="KY118">
        <v>17.842469999999999</v>
      </c>
      <c r="KZ118">
        <v>8.068707E-5</v>
      </c>
      <c r="LA118">
        <v>1.7790239999999999E-2</v>
      </c>
      <c r="LB118">
        <v>1.245106</v>
      </c>
      <c r="LC118">
        <v>17.737449999999999</v>
      </c>
      <c r="LD118">
        <v>7.9500179999999993E-5</v>
      </c>
      <c r="LE118">
        <v>1.7531089999999999E-2</v>
      </c>
      <c r="LF118">
        <v>1.2449140000000001</v>
      </c>
      <c r="LG118">
        <v>16.842410000000001</v>
      </c>
      <c r="LH118">
        <v>7.7930439999999998E-5</v>
      </c>
      <c r="LI118">
        <v>1.7192570000000001E-2</v>
      </c>
      <c r="LJ118">
        <v>1.244669</v>
      </c>
      <c r="LK118">
        <v>15.861190000000001</v>
      </c>
      <c r="LL118">
        <v>7.5794519999999995E-5</v>
      </c>
      <c r="LM118">
        <v>1.673113E-2</v>
      </c>
      <c r="LN118">
        <v>1.2443340000000001</v>
      </c>
      <c r="LO118">
        <v>15.18693</v>
      </c>
      <c r="LP118">
        <v>7.3230679999999995E-5</v>
      </c>
      <c r="LQ118">
        <v>1.6175499999999999E-2</v>
      </c>
      <c r="LR118">
        <v>1.2438849999999999</v>
      </c>
      <c r="LS118">
        <v>15.798209999999999</v>
      </c>
      <c r="LT118">
        <v>7.0594740000000006E-5</v>
      </c>
      <c r="LU118">
        <v>1.5599790000000001E-2</v>
      </c>
      <c r="LV118">
        <v>1.243444</v>
      </c>
      <c r="LW118">
        <v>16.918060000000001</v>
      </c>
      <c r="LX118">
        <v>6.8503079999999997E-5</v>
      </c>
      <c r="LY118">
        <v>1.513741E-2</v>
      </c>
      <c r="LZ118">
        <v>1.242934</v>
      </c>
      <c r="MA118">
        <v>18.19941</v>
      </c>
      <c r="MB118">
        <v>6.7559120000000003E-5</v>
      </c>
      <c r="MC118">
        <v>1.492488E-2</v>
      </c>
      <c r="MD118">
        <v>1.2424120000000001</v>
      </c>
      <c r="ME118">
        <v>19.110679999999999</v>
      </c>
      <c r="MF118">
        <v>6.7627809999999997E-5</v>
      </c>
      <c r="MG118">
        <v>1.494095E-2</v>
      </c>
      <c r="MH118">
        <v>1.2419230000000001</v>
      </c>
      <c r="MI118">
        <v>18.938590000000001</v>
      </c>
      <c r="MJ118">
        <v>6.7835220000000005E-5</v>
      </c>
      <c r="MK118">
        <v>1.4997389999999999E-2</v>
      </c>
      <c r="ML118">
        <v>1.2415449999999999</v>
      </c>
      <c r="MM118">
        <v>17.946000000000002</v>
      </c>
      <c r="MN118">
        <v>6.7435710000000003E-5</v>
      </c>
      <c r="MO118">
        <v>1.492313E-2</v>
      </c>
      <c r="MP118">
        <v>1.241209</v>
      </c>
      <c r="MQ118">
        <v>16.829809999999998</v>
      </c>
      <c r="MR118">
        <v>6.6215620000000005E-5</v>
      </c>
      <c r="MS118">
        <v>1.4666459999999999E-2</v>
      </c>
      <c r="MT118">
        <v>1.240985</v>
      </c>
      <c r="MU118">
        <v>15.944879999999999</v>
      </c>
      <c r="MV118">
        <v>6.4360169999999999E-5</v>
      </c>
      <c r="MW118">
        <v>1.4264300000000001E-2</v>
      </c>
      <c r="MX118">
        <v>1.240826</v>
      </c>
      <c r="MY118">
        <v>16.104610000000001</v>
      </c>
      <c r="MZ118">
        <v>6.205963E-5</v>
      </c>
      <c r="NA118">
        <v>1.376285E-2</v>
      </c>
      <c r="NB118">
        <v>1.240731</v>
      </c>
      <c r="NC118">
        <v>16.20204</v>
      </c>
      <c r="ND118">
        <v>5.9248849999999998E-5</v>
      </c>
      <c r="NE118">
        <v>1.314656E-2</v>
      </c>
      <c r="NF118">
        <v>1.2406539999999999</v>
      </c>
      <c r="NG118">
        <v>17.04156</v>
      </c>
      <c r="NH118">
        <v>5.5659709999999999E-5</v>
      </c>
      <c r="NI118">
        <v>1.2360070000000001E-2</v>
      </c>
      <c r="NJ118">
        <v>1.2406740000000001</v>
      </c>
      <c r="NK118">
        <v>17.680800000000001</v>
      </c>
      <c r="NL118">
        <v>5.1440170000000001E-5</v>
      </c>
      <c r="NM118">
        <v>1.1428799999999999E-2</v>
      </c>
      <c r="NN118">
        <v>1.240804</v>
      </c>
      <c r="NO118">
        <v>17.603249999999999</v>
      </c>
      <c r="NP118">
        <v>4.7241850000000002E-5</v>
      </c>
      <c r="NQ118">
        <v>1.0493529999999999E-2</v>
      </c>
      <c r="NR118">
        <v>1.2410540000000001</v>
      </c>
      <c r="NS118">
        <v>16.996929999999999</v>
      </c>
      <c r="NT118">
        <v>4.365866E-5</v>
      </c>
      <c r="NU118">
        <v>9.6888500000000006E-3</v>
      </c>
      <c r="NV118">
        <v>1.241425</v>
      </c>
      <c r="NW118">
        <v>15.96405</v>
      </c>
      <c r="NX118">
        <v>4.0870600000000001E-5</v>
      </c>
      <c r="NY118">
        <v>9.0599500000000006E-3</v>
      </c>
      <c r="NZ118">
        <v>1.241935</v>
      </c>
      <c r="OA118">
        <v>15.078659999999999</v>
      </c>
      <c r="OB118">
        <v>3.873547E-5</v>
      </c>
      <c r="OC118">
        <v>8.5767150000000004E-3</v>
      </c>
      <c r="OD118">
        <v>1.242569</v>
      </c>
      <c r="OE118">
        <v>15.45318</v>
      </c>
      <c r="OF118">
        <v>3.6940560000000001E-5</v>
      </c>
      <c r="OG118">
        <v>8.1723520000000008E-3</v>
      </c>
      <c r="OH118">
        <v>1.2433000000000001</v>
      </c>
      <c r="OI118">
        <v>16.522539999999999</v>
      </c>
      <c r="OJ118">
        <v>3.4950200000000003E-5</v>
      </c>
      <c r="OK118">
        <v>7.7303659999999998E-3</v>
      </c>
    </row>
    <row r="119" spans="1:401" x14ac:dyDescent="0.35">
      <c r="A119">
        <v>122</v>
      </c>
      <c r="B119" t="s">
        <v>4</v>
      </c>
      <c r="C119" t="s">
        <v>24</v>
      </c>
      <c r="D119" t="s">
        <v>124</v>
      </c>
      <c r="E119">
        <v>825.53859999999997</v>
      </c>
      <c r="F119">
        <v>0.81707969999999996</v>
      </c>
      <c r="G119">
        <v>14.151059999999999</v>
      </c>
      <c r="H119">
        <v>0</v>
      </c>
      <c r="I119">
        <v>0</v>
      </c>
      <c r="J119">
        <v>0.8202779</v>
      </c>
      <c r="K119">
        <v>14.973280000000001</v>
      </c>
      <c r="L119">
        <v>0</v>
      </c>
      <c r="M119">
        <v>0</v>
      </c>
      <c r="N119">
        <v>0.82359470000000001</v>
      </c>
      <c r="O119">
        <v>15.798069999999999</v>
      </c>
      <c r="P119" s="1">
        <v>4.9619439999999997E-30</v>
      </c>
      <c r="Q119" s="1">
        <v>1.44666E-27</v>
      </c>
      <c r="R119">
        <v>0.82697600000000004</v>
      </c>
      <c r="S119">
        <v>16.36036</v>
      </c>
      <c r="T119" s="1">
        <v>7.6179750000000005E-18</v>
      </c>
      <c r="U119" s="1">
        <v>2.19923E-15</v>
      </c>
      <c r="V119">
        <v>0.83041310000000002</v>
      </c>
      <c r="W119">
        <v>16.473759999999999</v>
      </c>
      <c r="X119" s="1">
        <v>2.3778849999999999E-6</v>
      </c>
      <c r="Y119" s="1">
        <v>4.6815419999999999E-4</v>
      </c>
      <c r="Z119">
        <v>0.83386689999999997</v>
      </c>
      <c r="AA119">
        <v>16.046900000000001</v>
      </c>
      <c r="AB119" s="1">
        <v>8.2170090000000001E-2</v>
      </c>
      <c r="AC119">
        <v>18.942869999999999</v>
      </c>
      <c r="AD119">
        <v>0.8373583</v>
      </c>
      <c r="AE119">
        <v>15.383900000000001</v>
      </c>
      <c r="AF119">
        <v>8.5168490000000006</v>
      </c>
      <c r="AG119">
        <v>2154.1550000000002</v>
      </c>
      <c r="AH119">
        <v>0.84078710000000001</v>
      </c>
      <c r="AI119">
        <v>14.931559999999999</v>
      </c>
      <c r="AJ119">
        <v>71.866640000000004</v>
      </c>
      <c r="AK119">
        <v>19414.88</v>
      </c>
      <c r="AL119">
        <v>0.84430269999999996</v>
      </c>
      <c r="AM119">
        <v>14.809710000000001</v>
      </c>
      <c r="AN119">
        <v>123.23990000000001</v>
      </c>
      <c r="AO119">
        <v>34970.07</v>
      </c>
      <c r="AP119">
        <v>0.84828040000000005</v>
      </c>
      <c r="AQ119">
        <v>15.603339999999999</v>
      </c>
      <c r="AR119">
        <v>70.915980000000005</v>
      </c>
      <c r="AS119">
        <v>20863.599999999999</v>
      </c>
      <c r="AT119">
        <v>0.85241029999999995</v>
      </c>
      <c r="AU119">
        <v>16.65878</v>
      </c>
      <c r="AV119">
        <v>18.898890000000002</v>
      </c>
      <c r="AW119">
        <v>5702.192</v>
      </c>
      <c r="AX119">
        <v>0.85679050000000001</v>
      </c>
      <c r="AY119">
        <v>17.384029999999999</v>
      </c>
      <c r="AZ119">
        <v>2.998402</v>
      </c>
      <c r="BA119">
        <v>917.66639999999995</v>
      </c>
      <c r="BB119">
        <v>0.86128280000000002</v>
      </c>
      <c r="BC119">
        <v>17.574110000000001</v>
      </c>
      <c r="BD119">
        <v>0.38458740000000002</v>
      </c>
      <c r="BE119">
        <v>117.03530000000001</v>
      </c>
      <c r="BF119">
        <v>0.86476399999999998</v>
      </c>
      <c r="BG119">
        <v>16.987220000000001</v>
      </c>
      <c r="BH119">
        <v>8.5881040000000006E-2</v>
      </c>
      <c r="BI119">
        <v>24.85961</v>
      </c>
      <c r="BJ119">
        <v>0.86756250000000001</v>
      </c>
      <c r="BK119">
        <v>16.135179999999998</v>
      </c>
      <c r="BL119">
        <v>5.3532389999999999E-2</v>
      </c>
      <c r="BM119">
        <v>14.966139999999999</v>
      </c>
      <c r="BN119">
        <v>0.87009820000000004</v>
      </c>
      <c r="BO119">
        <v>15.48827</v>
      </c>
      <c r="BP119" s="1">
        <v>4.6256909999999998E-2</v>
      </c>
      <c r="BQ119">
        <v>12.83456</v>
      </c>
      <c r="BR119">
        <v>0.87265360000000003</v>
      </c>
      <c r="BS119">
        <v>15.268179999999999</v>
      </c>
      <c r="BT119" s="1">
        <v>4.2119610000000002E-2</v>
      </c>
      <c r="BU119">
        <v>11.64106</v>
      </c>
      <c r="BV119">
        <v>0.87523790000000001</v>
      </c>
      <c r="BW119">
        <v>15.823040000000001</v>
      </c>
      <c r="BX119" s="1">
        <v>3.9246129999999997E-2</v>
      </c>
      <c r="BY119">
        <v>10.81016</v>
      </c>
      <c r="BZ119">
        <v>0.87793330000000003</v>
      </c>
      <c r="CA119">
        <v>16.331119999999999</v>
      </c>
      <c r="CB119" s="1">
        <v>3.6865929999999998E-2</v>
      </c>
      <c r="CC119" s="1">
        <v>10.12669</v>
      </c>
      <c r="CD119">
        <v>0.88070990000000005</v>
      </c>
      <c r="CE119">
        <v>16.753820000000001</v>
      </c>
      <c r="CF119" s="1">
        <v>3.4482829999999999E-2</v>
      </c>
      <c r="CG119" s="1">
        <v>9.4477270000000004</v>
      </c>
      <c r="CH119">
        <v>0.88382859999999996</v>
      </c>
      <c r="CI119">
        <v>16.470030000000001</v>
      </c>
      <c r="CJ119" s="1">
        <v>3.2024919999999998E-2</v>
      </c>
      <c r="CK119" s="1">
        <v>8.7497959999999999</v>
      </c>
      <c r="CL119">
        <v>0.88741650000000005</v>
      </c>
      <c r="CM119">
        <v>15.68759</v>
      </c>
      <c r="CN119" s="1">
        <v>2.9604660000000001E-2</v>
      </c>
      <c r="CO119" s="1">
        <v>8.0611239999999995</v>
      </c>
      <c r="CP119">
        <v>0.89183199999999996</v>
      </c>
      <c r="CQ119">
        <v>14.86271</v>
      </c>
      <c r="CR119" s="1">
        <v>2.7296959999999999E-2</v>
      </c>
      <c r="CS119" s="1">
        <v>7.4022009999999998</v>
      </c>
      <c r="CT119">
        <v>0.89071860000000003</v>
      </c>
      <c r="CU119">
        <v>14.18258</v>
      </c>
      <c r="CV119" s="1">
        <v>2.530118E-2</v>
      </c>
      <c r="CW119" s="1">
        <v>6.8455279999999998</v>
      </c>
      <c r="CX119">
        <v>0.88755209999999995</v>
      </c>
      <c r="CY119">
        <v>13.87673</v>
      </c>
      <c r="CZ119" s="1">
        <v>2.464355E-2</v>
      </c>
      <c r="DA119" s="1">
        <v>6.6440619999999999</v>
      </c>
      <c r="DB119">
        <v>0.88404090000000002</v>
      </c>
      <c r="DC119">
        <v>14.313510000000001</v>
      </c>
      <c r="DD119" s="1">
        <v>2.6017040000000002E-2</v>
      </c>
      <c r="DE119" s="1">
        <v>6.9934570000000003</v>
      </c>
      <c r="DF119">
        <v>0.88022250000000002</v>
      </c>
      <c r="DG119">
        <v>14.62374</v>
      </c>
      <c r="DH119" s="1">
        <v>2.7903219999999999E-2</v>
      </c>
      <c r="DI119" s="1">
        <v>7.5048170000000001</v>
      </c>
      <c r="DJ119">
        <v>0.87652180000000002</v>
      </c>
      <c r="DK119">
        <v>14.91323</v>
      </c>
      <c r="DL119" s="1">
        <v>2.8467329999999999E-2</v>
      </c>
      <c r="DM119" s="1">
        <v>7.6701899999999998</v>
      </c>
      <c r="DN119">
        <v>0.87394050000000001</v>
      </c>
      <c r="DO119">
        <v>14.964589999999999</v>
      </c>
      <c r="DP119" s="1">
        <v>2.7476150000000001E-2</v>
      </c>
      <c r="DQ119" s="1">
        <v>7.4420019999999996</v>
      </c>
      <c r="DR119">
        <v>0.87140169999999995</v>
      </c>
      <c r="DS119">
        <v>14.462669999999999</v>
      </c>
      <c r="DT119" s="1">
        <v>2.554675E-2</v>
      </c>
      <c r="DU119" s="1">
        <v>6.9576219999999998</v>
      </c>
      <c r="DV119">
        <v>0.86924690000000004</v>
      </c>
      <c r="DW119">
        <v>13.76445</v>
      </c>
      <c r="DX119" s="1">
        <v>2.3298630000000001E-2</v>
      </c>
      <c r="DY119" s="1">
        <v>6.3740829999999997</v>
      </c>
      <c r="DZ119">
        <v>0.86732629999999999</v>
      </c>
      <c r="EA119">
        <v>13.0747</v>
      </c>
      <c r="EB119" s="1">
        <v>2.1041239999999999E-2</v>
      </c>
      <c r="EC119" s="1">
        <v>5.7795569999999996</v>
      </c>
      <c r="ED119">
        <v>0.86522829999999995</v>
      </c>
      <c r="EE119">
        <v>12.75977</v>
      </c>
      <c r="EF119" s="1">
        <v>1.889074E-2</v>
      </c>
      <c r="EG119" s="1">
        <v>5.2095909999999996</v>
      </c>
      <c r="EH119">
        <v>0.86015960000000002</v>
      </c>
      <c r="EI119">
        <v>13.49723</v>
      </c>
      <c r="EJ119" s="1">
        <v>1.6884070000000001E-2</v>
      </c>
      <c r="EK119" s="1">
        <v>4.6815949999999997</v>
      </c>
      <c r="EL119">
        <v>0.85352090000000003</v>
      </c>
      <c r="EM119">
        <v>14.41211</v>
      </c>
      <c r="EN119" s="1">
        <v>1.505515E-2</v>
      </c>
      <c r="EO119" s="1">
        <v>4.2013049999999996</v>
      </c>
      <c r="EP119">
        <v>0.84641889999999997</v>
      </c>
      <c r="EQ119">
        <v>15.41339</v>
      </c>
      <c r="ER119" s="1">
        <v>1.3434929999999999E-2</v>
      </c>
      <c r="ES119" s="1">
        <v>3.7743090000000001</v>
      </c>
      <c r="ET119">
        <v>0.83924909999999997</v>
      </c>
      <c r="EU119">
        <v>16.248519999999999</v>
      </c>
      <c r="EV119" s="1">
        <v>1.200041E-2</v>
      </c>
      <c r="EW119" s="1">
        <v>3.3942890000000001</v>
      </c>
      <c r="EX119">
        <v>0.83467829999999998</v>
      </c>
      <c r="EY119">
        <v>16.169170000000001</v>
      </c>
      <c r="EZ119" s="1">
        <v>1.0698289999999999E-2</v>
      </c>
      <c r="FA119" s="1">
        <v>3.0381089999999999</v>
      </c>
      <c r="FB119">
        <v>0.83117770000000002</v>
      </c>
      <c r="FC119">
        <v>15.4903</v>
      </c>
      <c r="FD119" s="1">
        <v>9.5078130000000004E-3</v>
      </c>
      <c r="FE119" s="1">
        <v>2.7064560000000002</v>
      </c>
      <c r="FF119">
        <v>0.82749070000000002</v>
      </c>
      <c r="FG119">
        <v>14.805949999999999</v>
      </c>
      <c r="FH119" s="1">
        <v>8.4349309999999997E-3</v>
      </c>
      <c r="FI119" s="1">
        <v>2.4069509999999998</v>
      </c>
      <c r="FJ119">
        <v>0.82439569999999995</v>
      </c>
      <c r="FK119">
        <v>14.36215</v>
      </c>
      <c r="FL119" s="1">
        <v>7.485561E-3</v>
      </c>
      <c r="FM119" s="1">
        <v>2.1390159999999998</v>
      </c>
      <c r="FN119">
        <v>0.82055060000000002</v>
      </c>
      <c r="FO119">
        <v>15.131629999999999</v>
      </c>
      <c r="FP119" s="1">
        <v>6.6282550000000004E-3</v>
      </c>
      <c r="FQ119" s="1">
        <v>1.898579</v>
      </c>
      <c r="FR119">
        <v>0.81653129999999996</v>
      </c>
      <c r="FS119">
        <v>16.43167</v>
      </c>
      <c r="FT119" s="1">
        <v>5.8583280000000003E-3</v>
      </c>
      <c r="FU119" s="1">
        <v>1.6821820000000001</v>
      </c>
      <c r="FV119">
        <v>0.812361</v>
      </c>
      <c r="FW119">
        <v>17.694240000000001</v>
      </c>
      <c r="FX119" s="1">
        <v>5.1705509999999998E-3</v>
      </c>
      <c r="FY119" s="1">
        <v>1.4880599999999999</v>
      </c>
      <c r="FZ119">
        <v>0.80865699999999996</v>
      </c>
      <c r="GA119">
        <v>18.633659999999999</v>
      </c>
      <c r="GB119" s="1">
        <v>4.5674139999999997E-3</v>
      </c>
      <c r="GC119" s="1">
        <v>1.3171809999999999</v>
      </c>
      <c r="GD119">
        <v>0.80517729999999998</v>
      </c>
      <c r="GE119">
        <v>18.447279999999999</v>
      </c>
      <c r="GF119" s="1">
        <v>4.0368970000000002E-3</v>
      </c>
      <c r="GG119" s="1">
        <v>1.166485</v>
      </c>
      <c r="GH119">
        <v>0.80200950000000004</v>
      </c>
      <c r="GI119">
        <v>17.680150000000001</v>
      </c>
      <c r="GJ119" s="1">
        <v>3.5701750000000001E-3</v>
      </c>
      <c r="GK119" s="1">
        <v>1.033182</v>
      </c>
      <c r="GL119">
        <v>0.79916690000000001</v>
      </c>
      <c r="GM119">
        <v>16.84994</v>
      </c>
      <c r="GN119" s="1">
        <v>3.1501939999999998E-3</v>
      </c>
      <c r="GO119" s="1">
        <v>0.91261199999999998</v>
      </c>
      <c r="GP119">
        <v>0.79696350000000005</v>
      </c>
      <c r="GQ119">
        <v>16.121690000000001</v>
      </c>
      <c r="GR119" s="1">
        <v>2.7718450000000002E-3</v>
      </c>
      <c r="GS119" s="1">
        <v>0.80296500000000004</v>
      </c>
      <c r="GT119">
        <v>0.79549060000000005</v>
      </c>
      <c r="GU119">
        <v>15.86384</v>
      </c>
      <c r="GV119" s="1">
        <v>2.4212790000000001E-3</v>
      </c>
      <c r="GW119" s="1">
        <v>0.70084460000000004</v>
      </c>
      <c r="GX119">
        <v>0.79429320000000003</v>
      </c>
      <c r="GY119">
        <v>16.461259999999999</v>
      </c>
      <c r="GZ119" s="1">
        <v>2.073966E-3</v>
      </c>
      <c r="HA119" s="1">
        <v>0.60015390000000002</v>
      </c>
      <c r="HB119">
        <v>0.79335299999999997</v>
      </c>
      <c r="HC119">
        <v>17.037220000000001</v>
      </c>
      <c r="HD119" s="1">
        <v>1.7059270000000001E-3</v>
      </c>
      <c r="HE119" s="1">
        <v>0.49376629999999999</v>
      </c>
      <c r="HF119">
        <v>0.79260160000000002</v>
      </c>
      <c r="HG119">
        <v>17.488019999999999</v>
      </c>
      <c r="HH119" s="1">
        <v>1.3278750000000001E-3</v>
      </c>
      <c r="HI119" s="1">
        <v>0.3844302</v>
      </c>
      <c r="HJ119">
        <v>0.79195280000000001</v>
      </c>
      <c r="HK119">
        <v>17.270849999999999</v>
      </c>
      <c r="HL119" s="1">
        <v>9.8880100000000009E-4</v>
      </c>
      <c r="HM119" s="1">
        <v>0.28593150000000001</v>
      </c>
      <c r="HN119">
        <v>0.79147069999999997</v>
      </c>
      <c r="HO119">
        <v>16.61327</v>
      </c>
      <c r="HP119" s="1">
        <v>7.2852880000000004E-4</v>
      </c>
      <c r="HQ119" s="1">
        <v>0.20998820000000001</v>
      </c>
      <c r="HR119">
        <v>0.79111160000000003</v>
      </c>
      <c r="HS119">
        <v>15.712870000000001</v>
      </c>
      <c r="HT119" s="1">
        <v>5.5233850000000004E-4</v>
      </c>
      <c r="HU119" s="1">
        <v>0.15841640000000001</v>
      </c>
      <c r="HV119">
        <v>0.79086800000000002</v>
      </c>
      <c r="HW119">
        <v>14.78711</v>
      </c>
      <c r="HX119" s="1">
        <v>4.4143440000000002E-4</v>
      </c>
      <c r="HY119" s="1">
        <v>0.12587029999999999</v>
      </c>
      <c r="HZ119">
        <v>0.79069690000000004</v>
      </c>
      <c r="IA119">
        <v>14.273289999999999</v>
      </c>
      <c r="IB119" s="1">
        <v>3.719846E-4</v>
      </c>
      <c r="IC119" s="1">
        <v>0.1054837</v>
      </c>
      <c r="ID119">
        <v>0.79060229999999998</v>
      </c>
      <c r="IE119">
        <v>14.39113</v>
      </c>
      <c r="IF119" s="1">
        <v>3.2451970000000002E-4</v>
      </c>
      <c r="IG119" s="1">
        <v>9.1595609999999994E-2</v>
      </c>
      <c r="IH119">
        <v>0.79054460000000004</v>
      </c>
      <c r="II119">
        <v>14.71152</v>
      </c>
      <c r="IJ119" s="1">
        <v>2.8570320000000001E-4</v>
      </c>
      <c r="IK119" s="1">
        <v>8.0348970000000006E-2</v>
      </c>
      <c r="IL119">
        <v>0.79050569999999998</v>
      </c>
      <c r="IM119">
        <v>15.28903</v>
      </c>
      <c r="IN119" s="1">
        <v>2.5003189999999999E-4</v>
      </c>
      <c r="IO119" s="1">
        <v>7.0108439999999994E-2</v>
      </c>
      <c r="IP119">
        <v>0.79048810000000003</v>
      </c>
      <c r="IQ119">
        <v>15.2051</v>
      </c>
      <c r="IR119">
        <v>2.184647E-4</v>
      </c>
      <c r="IS119" s="1">
        <v>6.106615E-2</v>
      </c>
      <c r="IT119">
        <v>0.7905259</v>
      </c>
      <c r="IU119">
        <v>14.62143</v>
      </c>
      <c r="IV119">
        <v>1.931565E-4</v>
      </c>
      <c r="IW119" s="1">
        <v>5.3800170000000001E-2</v>
      </c>
      <c r="IX119">
        <v>0.7906147</v>
      </c>
      <c r="IY119">
        <v>13.85492</v>
      </c>
      <c r="IZ119">
        <v>1.742394E-4</v>
      </c>
      <c r="JA119" s="1">
        <v>4.8360010000000002E-2</v>
      </c>
      <c r="JB119">
        <v>0.7907343</v>
      </c>
      <c r="JC119">
        <v>13.12979</v>
      </c>
      <c r="JD119">
        <v>1.6026629999999999E-4</v>
      </c>
      <c r="JE119" s="1">
        <v>4.4342729999999997E-2</v>
      </c>
      <c r="JF119">
        <v>0.79086710000000005</v>
      </c>
      <c r="JG119">
        <v>13.43835</v>
      </c>
      <c r="JH119">
        <v>1.4943129999999999E-4</v>
      </c>
      <c r="JI119" s="1">
        <v>4.1244820000000001E-2</v>
      </c>
      <c r="JJ119">
        <v>0.79100170000000003</v>
      </c>
      <c r="JK119">
        <v>14.131919999999999</v>
      </c>
      <c r="JL119">
        <v>1.400548E-4</v>
      </c>
      <c r="JM119" s="1">
        <v>3.8586519999999999E-2</v>
      </c>
      <c r="JN119">
        <v>0.79117389999999999</v>
      </c>
      <c r="JO119">
        <v>14.79392</v>
      </c>
      <c r="JP119">
        <v>1.3076090000000001E-4</v>
      </c>
      <c r="JQ119">
        <v>3.5984259999999997E-2</v>
      </c>
      <c r="JR119">
        <v>0.79135200000000006</v>
      </c>
      <c r="JS119">
        <v>15.56771</v>
      </c>
      <c r="JT119">
        <v>1.212729E-4</v>
      </c>
      <c r="JU119">
        <v>3.3337209999999999E-2</v>
      </c>
      <c r="JV119">
        <v>0.79149340000000001</v>
      </c>
      <c r="JW119">
        <v>15.677060000000001</v>
      </c>
      <c r="JX119">
        <v>1.122648E-4</v>
      </c>
      <c r="JY119">
        <v>3.0823980000000001E-2</v>
      </c>
      <c r="JZ119">
        <v>0.79160520000000001</v>
      </c>
      <c r="KA119">
        <v>15.10656</v>
      </c>
      <c r="KB119">
        <v>1.044462E-4</v>
      </c>
      <c r="KC119">
        <v>2.8637920000000001E-2</v>
      </c>
      <c r="KD119">
        <v>0.79170720000000006</v>
      </c>
      <c r="KE119">
        <v>14.484819999999999</v>
      </c>
      <c r="KF119">
        <v>9.7965889999999996E-5</v>
      </c>
      <c r="KG119">
        <v>2.6832769999999999E-2</v>
      </c>
      <c r="KH119">
        <v>0.79178590000000004</v>
      </c>
      <c r="KI119">
        <v>13.900790000000001</v>
      </c>
      <c r="KJ119">
        <v>9.2609530000000004E-5</v>
      </c>
      <c r="KK119">
        <v>2.5343000000000001E-2</v>
      </c>
      <c r="KL119">
        <v>0.79182399999999997</v>
      </c>
      <c r="KM119">
        <v>14.3651</v>
      </c>
      <c r="KN119">
        <v>8.8142320000000006E-5</v>
      </c>
      <c r="KO119">
        <v>2.4102129999999999E-2</v>
      </c>
      <c r="KP119">
        <v>0.79187929999999995</v>
      </c>
      <c r="KQ119">
        <v>15.44171</v>
      </c>
      <c r="KR119">
        <v>8.4597810000000006E-5</v>
      </c>
      <c r="KS119">
        <v>2.3117459999999999E-2</v>
      </c>
      <c r="KT119">
        <v>0.79189129999999996</v>
      </c>
      <c r="KU119">
        <v>16.777899999999999</v>
      </c>
      <c r="KV119">
        <v>8.2218049999999995E-5</v>
      </c>
      <c r="KW119">
        <v>2.2448880000000001E-2</v>
      </c>
      <c r="KX119">
        <v>0.79185620000000001</v>
      </c>
      <c r="KY119">
        <v>17.864070000000002</v>
      </c>
      <c r="KZ119">
        <v>8.0784750000000003E-5</v>
      </c>
      <c r="LA119">
        <v>2.2047250000000001E-2</v>
      </c>
      <c r="LB119">
        <v>0.7918039</v>
      </c>
      <c r="LC119">
        <v>17.778199999999998</v>
      </c>
      <c r="LD119">
        <v>7.960721E-5</v>
      </c>
      <c r="LE119">
        <v>2.1728319999999999E-2</v>
      </c>
      <c r="LF119">
        <v>0.79170759999999996</v>
      </c>
      <c r="LG119">
        <v>16.893930000000001</v>
      </c>
      <c r="LH119">
        <v>7.8080329999999994E-5</v>
      </c>
      <c r="LI119">
        <v>2.1320539999999999E-2</v>
      </c>
      <c r="LJ119">
        <v>0.7915683</v>
      </c>
      <c r="LK119">
        <v>15.9131</v>
      </c>
      <c r="LL119">
        <v>7.5989639999999998E-5</v>
      </c>
      <c r="LM119">
        <v>2.0761680000000001E-2</v>
      </c>
      <c r="LN119">
        <v>0.79132440000000004</v>
      </c>
      <c r="LO119">
        <v>15.22906</v>
      </c>
      <c r="LP119">
        <v>7.3451290000000005E-5</v>
      </c>
      <c r="LQ119">
        <v>2.0081060000000001E-2</v>
      </c>
      <c r="LR119">
        <v>0.79107260000000001</v>
      </c>
      <c r="LS119">
        <v>15.82147</v>
      </c>
      <c r="LT119">
        <v>7.0803170000000005E-5</v>
      </c>
      <c r="LU119">
        <v>1.9365199999999999E-2</v>
      </c>
      <c r="LV119">
        <v>0.79074049999999996</v>
      </c>
      <c r="LW119">
        <v>16.925909999999998</v>
      </c>
      <c r="LX119">
        <v>6.8638360000000001E-5</v>
      </c>
      <c r="LY119">
        <v>1.8773979999999999E-2</v>
      </c>
      <c r="LZ119">
        <v>0.79043430000000003</v>
      </c>
      <c r="MA119">
        <v>18.201029999999999</v>
      </c>
      <c r="MB119">
        <v>6.7589340000000003E-5</v>
      </c>
      <c r="MC119">
        <v>1.848176E-2</v>
      </c>
      <c r="MD119">
        <v>0.79011359999999997</v>
      </c>
      <c r="ME119">
        <v>19.13485</v>
      </c>
      <c r="MF119">
        <v>6.7599810000000004E-5</v>
      </c>
      <c r="MG119">
        <v>1.8484460000000001E-2</v>
      </c>
      <c r="MH119">
        <v>0.78981100000000004</v>
      </c>
      <c r="MI119">
        <v>18.97954</v>
      </c>
      <c r="MJ119">
        <v>6.7828929999999999E-5</v>
      </c>
      <c r="MK119">
        <v>1.85589E-2</v>
      </c>
      <c r="ML119">
        <v>0.78952880000000003</v>
      </c>
      <c r="MM119">
        <v>18.000319999999999</v>
      </c>
      <c r="MN119">
        <v>6.7495679999999997E-5</v>
      </c>
      <c r="MO119">
        <v>1.848528E-2</v>
      </c>
      <c r="MP119">
        <v>0.78932080000000004</v>
      </c>
      <c r="MQ119">
        <v>16.889800000000001</v>
      </c>
      <c r="MR119">
        <v>6.6341550000000005E-5</v>
      </c>
      <c r="MS119">
        <v>1.8185529999999998E-2</v>
      </c>
      <c r="MT119">
        <v>0.78918200000000005</v>
      </c>
      <c r="MU119">
        <v>16.001940000000001</v>
      </c>
      <c r="MV119">
        <v>6.4532270000000003E-5</v>
      </c>
      <c r="MW119">
        <v>1.7700830000000001E-2</v>
      </c>
      <c r="MX119">
        <v>0.78905519999999996</v>
      </c>
      <c r="MY119">
        <v>16.13673</v>
      </c>
      <c r="MZ119">
        <v>6.2266439999999993E-5</v>
      </c>
      <c r="NA119">
        <v>1.7089690000000001E-2</v>
      </c>
      <c r="NB119">
        <v>0.78900939999999997</v>
      </c>
      <c r="NC119">
        <v>16.209240000000001</v>
      </c>
      <c r="ND119">
        <v>5.9511159999999998E-5</v>
      </c>
      <c r="NE119">
        <v>1.6341930000000001E-2</v>
      </c>
      <c r="NF119">
        <v>0.78896809999999995</v>
      </c>
      <c r="NG119">
        <v>17.056799999999999</v>
      </c>
      <c r="NH119">
        <v>5.59911E-5</v>
      </c>
      <c r="NI119">
        <v>1.5387319999999999E-2</v>
      </c>
      <c r="NJ119">
        <v>0.78897110000000004</v>
      </c>
      <c r="NK119">
        <v>17.706109999999999</v>
      </c>
      <c r="NL119">
        <v>5.1805670000000002E-5</v>
      </c>
      <c r="NM119">
        <v>1.424508E-2</v>
      </c>
      <c r="NN119">
        <v>0.7890587</v>
      </c>
      <c r="NO119">
        <v>17.629909999999999</v>
      </c>
      <c r="NP119">
        <v>4.758055E-5</v>
      </c>
      <c r="NQ119">
        <v>1.3080990000000001E-2</v>
      </c>
      <c r="NR119">
        <v>0.78921220000000003</v>
      </c>
      <c r="NS119">
        <v>17.039349999999999</v>
      </c>
      <c r="NT119">
        <v>4.3933490000000001E-5</v>
      </c>
      <c r="NU119">
        <v>1.206789E-2</v>
      </c>
      <c r="NV119">
        <v>0.78944080000000005</v>
      </c>
      <c r="NW119">
        <v>16.033550000000002</v>
      </c>
      <c r="NX119">
        <v>4.1081290000000002E-5</v>
      </c>
      <c r="NY119">
        <v>1.1271969999999999E-2</v>
      </c>
      <c r="NZ119">
        <v>0.78977039999999998</v>
      </c>
      <c r="OA119">
        <v>15.154310000000001</v>
      </c>
      <c r="OB119">
        <v>3.8900470000000003E-5</v>
      </c>
      <c r="OC119">
        <v>1.0661230000000001E-2</v>
      </c>
      <c r="OD119">
        <v>0.79019490000000003</v>
      </c>
      <c r="OE119">
        <v>15.51172</v>
      </c>
      <c r="OF119">
        <v>3.7093009999999999E-5</v>
      </c>
      <c r="OG119">
        <v>1.0156739999999999E-2</v>
      </c>
      <c r="OH119">
        <v>0.79067609999999999</v>
      </c>
      <c r="OI119">
        <v>16.552119999999999</v>
      </c>
      <c r="OJ119">
        <v>3.5143610000000001E-5</v>
      </c>
      <c r="OK119">
        <v>9.6204519999999998E-3</v>
      </c>
    </row>
    <row r="120" spans="1:401" x14ac:dyDescent="0.35">
      <c r="A120">
        <v>123</v>
      </c>
      <c r="B120" t="s">
        <v>4</v>
      </c>
      <c r="C120" t="s">
        <v>24</v>
      </c>
      <c r="D120" t="s">
        <v>125</v>
      </c>
      <c r="E120">
        <v>772.61620000000005</v>
      </c>
      <c r="F120">
        <v>0.94983050000000002</v>
      </c>
      <c r="G120">
        <v>14.14974</v>
      </c>
      <c r="H120">
        <v>0</v>
      </c>
      <c r="I120">
        <v>0</v>
      </c>
      <c r="J120">
        <v>0.95150780000000001</v>
      </c>
      <c r="K120">
        <v>14.97673</v>
      </c>
      <c r="L120">
        <v>0</v>
      </c>
      <c r="M120">
        <v>0</v>
      </c>
      <c r="N120">
        <v>0.95319659999999995</v>
      </c>
      <c r="O120">
        <v>15.807829999999999</v>
      </c>
      <c r="P120" s="1">
        <v>1.095122E-30</v>
      </c>
      <c r="Q120" s="1">
        <v>2.1648110000000001E-28</v>
      </c>
      <c r="R120">
        <v>0.95494029999999996</v>
      </c>
      <c r="S120">
        <v>16.387789999999999</v>
      </c>
      <c r="T120" s="1">
        <v>1.88098E-18</v>
      </c>
      <c r="U120" s="1">
        <v>3.6676149999999999E-16</v>
      </c>
      <c r="V120">
        <v>0.95668439999999999</v>
      </c>
      <c r="W120">
        <v>16.522790000000001</v>
      </c>
      <c r="X120" s="1">
        <v>6.7947800000000004E-7</v>
      </c>
      <c r="Y120" s="1">
        <v>1.063155E-4</v>
      </c>
      <c r="Z120">
        <v>0.95842369999999999</v>
      </c>
      <c r="AA120">
        <v>16.08417</v>
      </c>
      <c r="AB120" s="1">
        <v>5.1978419999999997E-2</v>
      </c>
      <c r="AC120">
        <v>9.2425529999999991</v>
      </c>
      <c r="AD120">
        <v>0.96012560000000002</v>
      </c>
      <c r="AE120">
        <v>15.40442</v>
      </c>
      <c r="AF120">
        <v>6.6961909999999998</v>
      </c>
      <c r="AG120">
        <v>1263.8019999999999</v>
      </c>
      <c r="AH120">
        <v>0.96181689999999997</v>
      </c>
      <c r="AI120">
        <v>14.93825</v>
      </c>
      <c r="AJ120">
        <v>65.030479999999997</v>
      </c>
      <c r="AK120">
        <v>12753.85</v>
      </c>
      <c r="AL120">
        <v>0.96359150000000005</v>
      </c>
      <c r="AM120">
        <v>14.80472</v>
      </c>
      <c r="AN120">
        <v>123.3156</v>
      </c>
      <c r="AO120">
        <v>24853.67</v>
      </c>
      <c r="AP120">
        <v>0.9659432</v>
      </c>
      <c r="AQ120">
        <v>15.6</v>
      </c>
      <c r="AR120">
        <v>76.392499999999998</v>
      </c>
      <c r="AS120">
        <v>15678.37</v>
      </c>
      <c r="AT120">
        <v>0.96870789999999996</v>
      </c>
      <c r="AU120">
        <v>16.668320000000001</v>
      </c>
      <c r="AV120">
        <v>21.472270000000002</v>
      </c>
      <c r="AW120">
        <v>4461.16</v>
      </c>
      <c r="AX120">
        <v>0.97218079999999996</v>
      </c>
      <c r="AY120">
        <v>17.41206</v>
      </c>
      <c r="AZ120">
        <v>3.524905</v>
      </c>
      <c r="BA120">
        <v>737.03779999999995</v>
      </c>
      <c r="BB120">
        <v>0.97562269999999995</v>
      </c>
      <c r="BC120">
        <v>17.62528</v>
      </c>
      <c r="BD120">
        <v>0.45161679999999998</v>
      </c>
      <c r="BE120">
        <v>94.187460000000002</v>
      </c>
      <c r="BF120">
        <v>0.9779698</v>
      </c>
      <c r="BG120">
        <v>17.03501</v>
      </c>
      <c r="BH120">
        <v>9.2757309999999996E-2</v>
      </c>
      <c r="BI120">
        <v>18.895700000000001</v>
      </c>
      <c r="BJ120">
        <v>0.97956399999999999</v>
      </c>
      <c r="BK120">
        <v>16.172139999999999</v>
      </c>
      <c r="BL120">
        <v>5.450965E-2</v>
      </c>
      <c r="BM120">
        <v>10.90071</v>
      </c>
      <c r="BN120">
        <v>0.98097250000000003</v>
      </c>
      <c r="BO120">
        <v>15.510579999999999</v>
      </c>
      <c r="BP120" s="1">
        <v>4.6666480000000003E-2</v>
      </c>
      <c r="BQ120">
        <v>9.2970419999999994</v>
      </c>
      <c r="BR120">
        <v>0.98230269999999997</v>
      </c>
      <c r="BS120">
        <v>15.26979</v>
      </c>
      <c r="BT120" s="1">
        <v>4.2393809999999997E-2</v>
      </c>
      <c r="BU120">
        <v>8.4324080000000006</v>
      </c>
      <c r="BV120">
        <v>0.98375080000000004</v>
      </c>
      <c r="BW120">
        <v>15.81953</v>
      </c>
      <c r="BX120" s="1">
        <v>3.9447950000000002E-2</v>
      </c>
      <c r="BY120" s="1">
        <v>7.8360979999999998</v>
      </c>
      <c r="BZ120">
        <v>0.98514570000000001</v>
      </c>
      <c r="CA120">
        <v>16.329540000000001</v>
      </c>
      <c r="CB120" s="1">
        <v>3.7053040000000002E-2</v>
      </c>
      <c r="CC120">
        <v>7.3536010000000003</v>
      </c>
      <c r="CD120">
        <v>0.9866201</v>
      </c>
      <c r="CE120">
        <v>16.771509999999999</v>
      </c>
      <c r="CF120" s="1">
        <v>3.4676440000000003E-2</v>
      </c>
      <c r="CG120" s="1">
        <v>6.8766049999999996</v>
      </c>
      <c r="CH120">
        <v>0.98820490000000005</v>
      </c>
      <c r="CI120">
        <v>16.510459999999998</v>
      </c>
      <c r="CJ120" s="1">
        <v>3.2221140000000002E-2</v>
      </c>
      <c r="CK120" s="1">
        <v>6.3852310000000001</v>
      </c>
      <c r="CL120">
        <v>0.9899635</v>
      </c>
      <c r="CM120">
        <v>15.731999999999999</v>
      </c>
      <c r="CN120" s="1">
        <v>2.9794830000000001E-2</v>
      </c>
      <c r="CO120" s="1">
        <v>5.8994030000000004</v>
      </c>
      <c r="CP120">
        <v>0.99210290000000001</v>
      </c>
      <c r="CQ120">
        <v>14.906829999999999</v>
      </c>
      <c r="CR120" s="1">
        <v>2.7477149999999999E-2</v>
      </c>
      <c r="CS120" s="1">
        <v>5.4354269999999998</v>
      </c>
      <c r="CT120">
        <v>0.99470530000000001</v>
      </c>
      <c r="CU120">
        <v>14.210190000000001</v>
      </c>
      <c r="CV120" s="1">
        <v>2.5428349999999999E-2</v>
      </c>
      <c r="CW120" s="1">
        <v>5.0234040000000002</v>
      </c>
      <c r="CX120">
        <v>0.99783109999999997</v>
      </c>
      <c r="CY120">
        <v>13.888199999999999</v>
      </c>
      <c r="CZ120" s="1">
        <v>2.4625609999999999E-2</v>
      </c>
      <c r="DA120" s="1">
        <v>4.8513890000000002</v>
      </c>
      <c r="DB120">
        <v>1.0013879999999999</v>
      </c>
      <c r="DC120">
        <v>14.321109999999999</v>
      </c>
      <c r="DD120" s="1">
        <v>2.5870939999999999E-2</v>
      </c>
      <c r="DE120" s="1">
        <v>5.0831929999999996</v>
      </c>
      <c r="DF120">
        <v>1.0054339999999999</v>
      </c>
      <c r="DG120">
        <v>14.633380000000001</v>
      </c>
      <c r="DH120" s="1">
        <v>2.7795259999999999E-2</v>
      </c>
      <c r="DI120" s="1">
        <v>5.457255</v>
      </c>
      <c r="DJ120">
        <v>1.010194</v>
      </c>
      <c r="DK120">
        <v>14.9298</v>
      </c>
      <c r="DL120" s="1">
        <v>2.8488980000000001E-2</v>
      </c>
      <c r="DM120" s="1">
        <v>5.5950759999999997</v>
      </c>
      <c r="DN120">
        <v>1.0043409999999999</v>
      </c>
      <c r="DO120">
        <v>14.997070000000001</v>
      </c>
      <c r="DP120" s="1">
        <v>2.758524E-2</v>
      </c>
      <c r="DQ120" s="1">
        <v>5.4522469999999998</v>
      </c>
      <c r="DR120">
        <v>0.99671759999999998</v>
      </c>
      <c r="DS120">
        <v>14.49667</v>
      </c>
      <c r="DT120" s="1">
        <v>2.5704370000000001E-2</v>
      </c>
      <c r="DU120" s="1">
        <v>5.1170049999999998</v>
      </c>
      <c r="DV120">
        <v>0.98954059999999999</v>
      </c>
      <c r="DW120">
        <v>13.79481</v>
      </c>
      <c r="DX120" s="1">
        <v>2.3469960000000002E-2</v>
      </c>
      <c r="DY120" s="1">
        <v>4.7011710000000004</v>
      </c>
      <c r="DZ120">
        <v>0.98236540000000006</v>
      </c>
      <c r="EA120">
        <v>13.100160000000001</v>
      </c>
      <c r="EB120" s="1">
        <v>2.1208339999999999E-2</v>
      </c>
      <c r="EC120" s="1">
        <v>4.2729520000000001</v>
      </c>
      <c r="ED120">
        <v>0.97495770000000004</v>
      </c>
      <c r="EE120">
        <v>12.77284</v>
      </c>
      <c r="EF120" s="1">
        <v>1.904966E-2</v>
      </c>
      <c r="EG120" s="1">
        <v>3.8604229999999999</v>
      </c>
      <c r="EH120">
        <v>0.96738809999999997</v>
      </c>
      <c r="EI120">
        <v>13.49727</v>
      </c>
      <c r="EJ120" s="1">
        <v>1.7029450000000002E-2</v>
      </c>
      <c r="EK120" s="1">
        <v>3.471117</v>
      </c>
      <c r="EL120">
        <v>0.95954759999999995</v>
      </c>
      <c r="EM120">
        <v>14.408849999999999</v>
      </c>
      <c r="EN120" s="1">
        <v>1.5186720000000001E-2</v>
      </c>
      <c r="EO120" s="1">
        <v>3.1140530000000002</v>
      </c>
      <c r="EP120">
        <v>0.95122459999999998</v>
      </c>
      <c r="EQ120">
        <v>15.413410000000001</v>
      </c>
      <c r="ER120" s="1">
        <v>1.355229E-2</v>
      </c>
      <c r="ES120" s="1">
        <v>2.796332</v>
      </c>
      <c r="ET120">
        <v>0.94268010000000002</v>
      </c>
      <c r="EU120">
        <v>16.268519999999999</v>
      </c>
      <c r="EV120" s="1">
        <v>1.210548E-2</v>
      </c>
      <c r="EW120" s="1">
        <v>2.5139520000000002</v>
      </c>
      <c r="EX120">
        <v>0.93702819999999998</v>
      </c>
      <c r="EY120">
        <v>16.201350000000001</v>
      </c>
      <c r="EZ120" s="1">
        <v>1.079958E-2</v>
      </c>
      <c r="FA120" s="1">
        <v>2.2547809999999999</v>
      </c>
      <c r="FB120">
        <v>0.93252900000000005</v>
      </c>
      <c r="FC120">
        <v>15.51713</v>
      </c>
      <c r="FD120" s="1">
        <v>9.5999050000000006E-3</v>
      </c>
      <c r="FE120" s="1">
        <v>2.01355</v>
      </c>
      <c r="FF120">
        <v>0.92814169999999996</v>
      </c>
      <c r="FG120">
        <v>14.8371</v>
      </c>
      <c r="FH120" s="1">
        <v>8.5192280000000002E-3</v>
      </c>
      <c r="FI120" s="1">
        <v>1.7947949999999999</v>
      </c>
      <c r="FJ120">
        <v>0.92450399999999999</v>
      </c>
      <c r="FK120">
        <v>14.38</v>
      </c>
      <c r="FL120" s="1">
        <v>7.5603190000000002E-3</v>
      </c>
      <c r="FM120" s="1">
        <v>1.5982289999999999</v>
      </c>
      <c r="FN120">
        <v>0.92008690000000004</v>
      </c>
      <c r="FO120">
        <v>15.12398</v>
      </c>
      <c r="FP120" s="1">
        <v>6.695548E-3</v>
      </c>
      <c r="FQ120" s="1">
        <v>1.4217280000000001</v>
      </c>
      <c r="FR120">
        <v>0.91567489999999996</v>
      </c>
      <c r="FS120">
        <v>16.406410000000001</v>
      </c>
      <c r="FT120" s="1">
        <v>5.9191909999999999E-3</v>
      </c>
      <c r="FU120" s="1">
        <v>1.2625459999999999</v>
      </c>
      <c r="FV120">
        <v>0.91133419999999998</v>
      </c>
      <c r="FW120">
        <v>17.672699999999999</v>
      </c>
      <c r="FX120" s="1">
        <v>5.224729E-3</v>
      </c>
      <c r="FY120" s="1">
        <v>1.1192310000000001</v>
      </c>
      <c r="FZ120">
        <v>0.90666559999999996</v>
      </c>
      <c r="GA120">
        <v>18.6462</v>
      </c>
      <c r="GB120" s="1">
        <v>4.6152959999999996E-3</v>
      </c>
      <c r="GC120" s="1">
        <v>0.99318640000000002</v>
      </c>
      <c r="GD120">
        <v>0.90216180000000001</v>
      </c>
      <c r="GE120">
        <v>18.484390000000001</v>
      </c>
      <c r="GF120" s="1">
        <v>4.0792119999999996E-3</v>
      </c>
      <c r="GG120" s="1">
        <v>0.88249619999999995</v>
      </c>
      <c r="GH120">
        <v>0.89807820000000005</v>
      </c>
      <c r="GI120">
        <v>17.72279</v>
      </c>
      <c r="GJ120" s="1">
        <v>3.6080729999999998E-3</v>
      </c>
      <c r="GK120" s="1">
        <v>0.78456459999999995</v>
      </c>
      <c r="GL120">
        <v>0.89453240000000001</v>
      </c>
      <c r="GM120">
        <v>16.895869999999999</v>
      </c>
      <c r="GN120" s="1">
        <v>3.1847189999999999E-3</v>
      </c>
      <c r="GO120" s="1">
        <v>0.69541960000000003</v>
      </c>
      <c r="GP120">
        <v>0.89187380000000005</v>
      </c>
      <c r="GQ120">
        <v>16.16188</v>
      </c>
      <c r="GR120" s="1">
        <v>2.80342E-3</v>
      </c>
      <c r="GS120" s="1">
        <v>0.61368080000000003</v>
      </c>
      <c r="GT120">
        <v>0.89018200000000003</v>
      </c>
      <c r="GU120">
        <v>15.88219</v>
      </c>
      <c r="GV120" s="1">
        <v>2.4510790000000001E-3</v>
      </c>
      <c r="GW120" s="1">
        <v>0.53714879999999998</v>
      </c>
      <c r="GX120">
        <v>0.88879249999999999</v>
      </c>
      <c r="GY120">
        <v>16.469950000000001</v>
      </c>
      <c r="GZ120" s="1">
        <v>2.1045759999999999E-3</v>
      </c>
      <c r="HA120" s="1">
        <v>0.46165659999999997</v>
      </c>
      <c r="HB120">
        <v>0.88770439999999995</v>
      </c>
      <c r="HC120">
        <v>17.035</v>
      </c>
      <c r="HD120" s="1">
        <v>1.738587E-3</v>
      </c>
      <c r="HE120" s="1">
        <v>0.38162479999999999</v>
      </c>
      <c r="HF120">
        <v>0.88687210000000005</v>
      </c>
      <c r="HG120">
        <v>17.491129999999998</v>
      </c>
      <c r="HH120" s="1">
        <v>1.3597850000000001E-3</v>
      </c>
      <c r="HI120" s="1">
        <v>0.2985623</v>
      </c>
      <c r="HJ120">
        <v>0.88617140000000005</v>
      </c>
      <c r="HK120">
        <v>17.29316</v>
      </c>
      <c r="HL120" s="1">
        <v>1.015438E-3</v>
      </c>
      <c r="HM120" s="1">
        <v>0.22275300000000001</v>
      </c>
      <c r="HN120">
        <v>0.88564699999999996</v>
      </c>
      <c r="HO120">
        <v>16.655550000000002</v>
      </c>
      <c r="HP120" s="1">
        <v>7.4769769999999999E-4</v>
      </c>
      <c r="HQ120" s="1">
        <v>0.16363349999999999</v>
      </c>
      <c r="HR120">
        <v>0.88525889999999996</v>
      </c>
      <c r="HS120">
        <v>15.762079999999999</v>
      </c>
      <c r="HT120" s="1">
        <v>5.6478919999999996E-4</v>
      </c>
      <c r="HU120" s="1">
        <v>0.12316240000000001</v>
      </c>
      <c r="HV120">
        <v>0.88499419999999995</v>
      </c>
      <c r="HW120">
        <v>14.827170000000001</v>
      </c>
      <c r="HX120" s="1">
        <v>4.49192E-4</v>
      </c>
      <c r="HY120" s="1">
        <v>9.7527520000000006E-2</v>
      </c>
      <c r="HZ120">
        <v>0.88480230000000004</v>
      </c>
      <c r="IA120">
        <v>14.30265</v>
      </c>
      <c r="IB120" s="1">
        <v>3.7698339999999998E-4</v>
      </c>
      <c r="IC120" s="1">
        <v>8.1493739999999995E-2</v>
      </c>
      <c r="ID120">
        <v>0.8846927</v>
      </c>
      <c r="IE120">
        <v>14.4137</v>
      </c>
      <c r="IF120" s="1">
        <v>3.282192E-4</v>
      </c>
      <c r="IG120" s="1">
        <v>7.0664519999999995E-2</v>
      </c>
      <c r="IH120">
        <v>0.88458970000000003</v>
      </c>
      <c r="II120">
        <v>14.72235</v>
      </c>
      <c r="IJ120" s="1">
        <v>2.889635E-4</v>
      </c>
      <c r="IK120" s="1">
        <v>6.1994019999999997E-2</v>
      </c>
      <c r="IL120">
        <v>0.88456489999999999</v>
      </c>
      <c r="IM120">
        <v>15.29562</v>
      </c>
      <c r="IN120" s="1">
        <v>2.5302810000000001E-4</v>
      </c>
      <c r="IO120" s="1">
        <v>5.4121269999999999E-2</v>
      </c>
      <c r="IP120">
        <v>0.88455070000000002</v>
      </c>
      <c r="IQ120">
        <v>15.22064</v>
      </c>
      <c r="IR120" s="1">
        <v>2.2099829999999999E-4</v>
      </c>
      <c r="IS120" s="1">
        <v>4.712935E-2</v>
      </c>
      <c r="IT120">
        <v>0.88461840000000003</v>
      </c>
      <c r="IU120">
        <v>14.653930000000001</v>
      </c>
      <c r="IV120">
        <v>1.9511339999999999E-4</v>
      </c>
      <c r="IW120" s="1">
        <v>4.1475430000000001E-2</v>
      </c>
      <c r="IX120">
        <v>0.88467530000000005</v>
      </c>
      <c r="IY120">
        <v>13.89879</v>
      </c>
      <c r="IZ120">
        <v>1.7568170000000001E-4</v>
      </c>
      <c r="JA120" s="1">
        <v>3.722756E-2</v>
      </c>
      <c r="JB120">
        <v>0.88480899999999996</v>
      </c>
      <c r="JC120">
        <v>13.163130000000001</v>
      </c>
      <c r="JD120">
        <v>1.6134649999999999E-4</v>
      </c>
      <c r="JE120" s="1">
        <v>3.409268E-2</v>
      </c>
      <c r="JF120">
        <v>0.88494070000000002</v>
      </c>
      <c r="JG120">
        <v>13.448919999999999</v>
      </c>
      <c r="JH120">
        <v>1.503012E-4</v>
      </c>
      <c r="JI120" s="1">
        <v>3.1685199999999997E-2</v>
      </c>
      <c r="JJ120">
        <v>0.88507959999999997</v>
      </c>
      <c r="JK120">
        <v>14.130140000000001</v>
      </c>
      <c r="JL120">
        <v>1.408553E-4</v>
      </c>
      <c r="JM120" s="1">
        <v>2.9636679999999999E-2</v>
      </c>
      <c r="JN120">
        <v>0.88528050000000003</v>
      </c>
      <c r="JO120">
        <v>14.79157</v>
      </c>
      <c r="JP120">
        <v>1.315803E-4</v>
      </c>
      <c r="JQ120">
        <v>2.764629E-2</v>
      </c>
      <c r="JR120">
        <v>0.88542339999999997</v>
      </c>
      <c r="JS120">
        <v>15.57687</v>
      </c>
      <c r="JT120">
        <v>1.2208849999999999E-4</v>
      </c>
      <c r="JU120">
        <v>2.561855E-2</v>
      </c>
      <c r="JV120">
        <v>0.88558999999999999</v>
      </c>
      <c r="JW120">
        <v>15.700240000000001</v>
      </c>
      <c r="JX120">
        <v>1.1300539999999999E-4</v>
      </c>
      <c r="JY120">
        <v>2.3681730000000002E-2</v>
      </c>
      <c r="JZ120">
        <v>0.88573599999999997</v>
      </c>
      <c r="KA120">
        <v>15.12543</v>
      </c>
      <c r="KB120">
        <v>1.0506900000000001E-4</v>
      </c>
      <c r="KC120">
        <v>2.19887E-2</v>
      </c>
      <c r="KD120">
        <v>0.8858279</v>
      </c>
      <c r="KE120">
        <v>14.510590000000001</v>
      </c>
      <c r="KF120">
        <v>9.8477470000000005E-5</v>
      </c>
      <c r="KG120">
        <v>2.058867E-2</v>
      </c>
      <c r="KH120">
        <v>0.88592959999999998</v>
      </c>
      <c r="KI120">
        <v>13.92897</v>
      </c>
      <c r="KJ120">
        <v>9.3035370000000005E-5</v>
      </c>
      <c r="KK120">
        <v>1.9434219999999999E-2</v>
      </c>
      <c r="KL120">
        <v>0.88596710000000001</v>
      </c>
      <c r="KM120">
        <v>14.3766</v>
      </c>
      <c r="KN120">
        <v>8.8493300000000002E-5</v>
      </c>
      <c r="KO120">
        <v>1.847267E-2</v>
      </c>
      <c r="KP120">
        <v>0.88599039999999996</v>
      </c>
      <c r="KQ120">
        <v>15.437110000000001</v>
      </c>
      <c r="KR120">
        <v>8.4860630000000001E-5</v>
      </c>
      <c r="KS120">
        <v>1.7705490000000001E-2</v>
      </c>
      <c r="KT120">
        <v>0.88598920000000003</v>
      </c>
      <c r="KU120">
        <v>16.76465</v>
      </c>
      <c r="KV120">
        <v>8.2380730000000004E-5</v>
      </c>
      <c r="KW120">
        <v>1.7177499999999998E-2</v>
      </c>
      <c r="KX120">
        <v>0.88599779999999995</v>
      </c>
      <c r="KY120">
        <v>17.870460000000001</v>
      </c>
      <c r="KZ120">
        <v>8.0886280000000004E-5</v>
      </c>
      <c r="LA120">
        <v>1.6860259999999998E-2</v>
      </c>
      <c r="LB120">
        <v>0.88595250000000003</v>
      </c>
      <c r="LC120">
        <v>17.812080000000002</v>
      </c>
      <c r="LD120">
        <v>7.9713699999999995E-5</v>
      </c>
      <c r="LE120">
        <v>1.6617059999999999E-2</v>
      </c>
      <c r="LF120">
        <v>0.88585290000000005</v>
      </c>
      <c r="LG120">
        <v>16.93713</v>
      </c>
      <c r="LH120">
        <v>7.8230060000000006E-5</v>
      </c>
      <c r="LI120">
        <v>1.631316E-2</v>
      </c>
      <c r="LJ120">
        <v>0.88569059999999999</v>
      </c>
      <c r="LK120">
        <v>15.95773</v>
      </c>
      <c r="LL120">
        <v>7.6185750000000002E-5</v>
      </c>
      <c r="LM120">
        <v>1.589525E-2</v>
      </c>
      <c r="LN120">
        <v>0.88547160000000003</v>
      </c>
      <c r="LO120">
        <v>15.258599999999999</v>
      </c>
      <c r="LP120">
        <v>7.3676380000000004E-5</v>
      </c>
      <c r="LQ120">
        <v>1.5381830000000001E-2</v>
      </c>
      <c r="LR120">
        <v>0.88521459999999996</v>
      </c>
      <c r="LS120">
        <v>15.830019999999999</v>
      </c>
      <c r="LT120">
        <v>7.101989E-5</v>
      </c>
      <c r="LU120">
        <v>1.48363E-2</v>
      </c>
      <c r="LV120">
        <v>0.88485279999999999</v>
      </c>
      <c r="LW120">
        <v>16.922440000000002</v>
      </c>
      <c r="LX120">
        <v>6.8785800000000001E-5</v>
      </c>
      <c r="LY120">
        <v>1.4376460000000001E-2</v>
      </c>
      <c r="LZ120">
        <v>0.88453499999999996</v>
      </c>
      <c r="MA120">
        <v>18.196090000000002</v>
      </c>
      <c r="MB120">
        <v>6.7630460000000006E-5</v>
      </c>
      <c r="MC120">
        <v>1.413944E-2</v>
      </c>
      <c r="MD120">
        <v>0.88418370000000002</v>
      </c>
      <c r="ME120">
        <v>19.144960000000001</v>
      </c>
      <c r="MF120">
        <v>6.7575089999999995E-5</v>
      </c>
      <c r="MG120">
        <v>1.413446E-2</v>
      </c>
      <c r="MH120">
        <v>0.88389430000000002</v>
      </c>
      <c r="MI120">
        <v>19.014790000000001</v>
      </c>
      <c r="MJ120">
        <v>6.7821159999999998E-5</v>
      </c>
      <c r="MK120">
        <v>1.4197660000000001E-2</v>
      </c>
      <c r="ML120">
        <v>0.88357549999999996</v>
      </c>
      <c r="MM120">
        <v>18.046150000000001</v>
      </c>
      <c r="MN120">
        <v>6.7552809999999995E-5</v>
      </c>
      <c r="MO120">
        <v>1.415545E-2</v>
      </c>
      <c r="MP120">
        <v>0.88338729999999999</v>
      </c>
      <c r="MQ120">
        <v>16.94088</v>
      </c>
      <c r="MR120">
        <v>6.646701E-5</v>
      </c>
      <c r="MS120">
        <v>1.394047E-2</v>
      </c>
      <c r="MT120">
        <v>0.88320449999999995</v>
      </c>
      <c r="MU120">
        <v>16.043669999999999</v>
      </c>
      <c r="MV120">
        <v>6.4704490000000003E-5</v>
      </c>
      <c r="MW120">
        <v>1.3579870000000001E-2</v>
      </c>
      <c r="MX120">
        <v>0.88310100000000002</v>
      </c>
      <c r="MY120">
        <v>16.161210000000001</v>
      </c>
      <c r="MZ120">
        <v>6.2473850000000002E-5</v>
      </c>
      <c r="NA120">
        <v>1.311933E-2</v>
      </c>
      <c r="NB120">
        <v>0.88302579999999997</v>
      </c>
      <c r="NC120">
        <v>16.212720000000001</v>
      </c>
      <c r="ND120">
        <v>5.9771909999999997E-5</v>
      </c>
      <c r="NE120">
        <v>1.255677E-2</v>
      </c>
      <c r="NF120">
        <v>0.88301249999999998</v>
      </c>
      <c r="NG120">
        <v>17.056819999999998</v>
      </c>
      <c r="NH120">
        <v>5.6322429999999997E-5</v>
      </c>
      <c r="NI120">
        <v>1.1838120000000001E-2</v>
      </c>
      <c r="NJ120">
        <v>0.88298560000000004</v>
      </c>
      <c r="NK120">
        <v>17.718910000000001</v>
      </c>
      <c r="NL120">
        <v>5.2175500000000002E-5</v>
      </c>
      <c r="NM120">
        <v>1.0970189999999999E-2</v>
      </c>
      <c r="NN120">
        <v>0.88305999999999996</v>
      </c>
      <c r="NO120">
        <v>17.652429999999999</v>
      </c>
      <c r="NP120">
        <v>4.7927479999999997E-5</v>
      </c>
      <c r="NQ120">
        <v>1.0075270000000001E-2</v>
      </c>
      <c r="NR120">
        <v>0.88321749999999999</v>
      </c>
      <c r="NS120">
        <v>17.07394</v>
      </c>
      <c r="NT120">
        <v>4.4216930000000002E-5</v>
      </c>
      <c r="NU120">
        <v>9.2885260000000001E-3</v>
      </c>
      <c r="NV120">
        <v>0.88344069999999997</v>
      </c>
      <c r="NW120">
        <v>16.090229999999998</v>
      </c>
      <c r="NX120">
        <v>4.1298360000000001E-5</v>
      </c>
      <c r="NY120">
        <v>8.6670549999999999E-3</v>
      </c>
      <c r="NZ120">
        <v>0.88377510000000004</v>
      </c>
      <c r="OA120">
        <v>15.207800000000001</v>
      </c>
      <c r="OB120">
        <v>3.9069310000000003E-5</v>
      </c>
      <c r="OC120">
        <v>8.1897150000000002E-3</v>
      </c>
      <c r="OD120">
        <v>0.88423549999999995</v>
      </c>
      <c r="OE120">
        <v>15.546139999999999</v>
      </c>
      <c r="OF120">
        <v>3.7245520000000002E-5</v>
      </c>
      <c r="OG120">
        <v>7.7986280000000002E-3</v>
      </c>
      <c r="OH120">
        <v>0.8846986</v>
      </c>
      <c r="OI120">
        <v>16.56174</v>
      </c>
      <c r="OJ120">
        <v>3.5333029999999997E-5</v>
      </c>
      <c r="OK120">
        <v>7.3915270000000002E-3</v>
      </c>
    </row>
    <row r="121" spans="1:401" x14ac:dyDescent="0.35">
      <c r="A121">
        <v>124</v>
      </c>
      <c r="B121" t="s">
        <v>4</v>
      </c>
      <c r="C121" t="s">
        <v>24</v>
      </c>
      <c r="D121" t="s">
        <v>126</v>
      </c>
      <c r="E121">
        <v>777.92269999999996</v>
      </c>
      <c r="F121">
        <v>1.539007</v>
      </c>
      <c r="G121">
        <v>14.14767</v>
      </c>
      <c r="H121">
        <v>0</v>
      </c>
      <c r="I121">
        <v>0</v>
      </c>
      <c r="J121">
        <v>1.540065</v>
      </c>
      <c r="K121">
        <v>14.983140000000001</v>
      </c>
      <c r="L121">
        <v>0</v>
      </c>
      <c r="M121">
        <v>0</v>
      </c>
      <c r="N121">
        <v>1.541201</v>
      </c>
      <c r="O121">
        <v>15.821389999999999</v>
      </c>
      <c r="P121" s="1">
        <v>2.3445790000000001E-31</v>
      </c>
      <c r="Q121" s="1">
        <v>3.77165E-29</v>
      </c>
      <c r="R121">
        <v>1.542316</v>
      </c>
      <c r="S121">
        <v>16.421720000000001</v>
      </c>
      <c r="T121" s="1">
        <v>5.4694989999999998E-19</v>
      </c>
      <c r="U121" s="1">
        <v>8.329688E-17</v>
      </c>
      <c r="V121">
        <v>1.543434</v>
      </c>
      <c r="W121">
        <v>16.584779999999999</v>
      </c>
      <c r="X121" s="1">
        <v>2.478011E-7</v>
      </c>
      <c r="Y121" s="1">
        <v>3.0716919999999999E-5</v>
      </c>
      <c r="Z121">
        <v>1.544486</v>
      </c>
      <c r="AA121">
        <v>16.131329999999998</v>
      </c>
      <c r="AB121" s="1">
        <v>3.765276E-2</v>
      </c>
      <c r="AC121">
        <v>6.4206370000000001</v>
      </c>
      <c r="AD121">
        <v>1.545526</v>
      </c>
      <c r="AE121">
        <v>15.42947</v>
      </c>
      <c r="AF121">
        <v>5.6513090000000004</v>
      </c>
      <c r="AG121">
        <v>1066.9870000000001</v>
      </c>
      <c r="AH121">
        <v>1.5465100000000001</v>
      </c>
      <c r="AI121">
        <v>14.945729999999999</v>
      </c>
      <c r="AJ121">
        <v>60.468429999999998</v>
      </c>
      <c r="AK121">
        <v>12216.32</v>
      </c>
      <c r="AL121">
        <v>1.547887</v>
      </c>
      <c r="AM121">
        <v>14.799379999999999</v>
      </c>
      <c r="AN121">
        <v>122.9432</v>
      </c>
      <c r="AO121">
        <v>26099.14</v>
      </c>
      <c r="AP121">
        <v>1.5496430000000001</v>
      </c>
      <c r="AQ121">
        <v>15.60125</v>
      </c>
      <c r="AR121">
        <v>80.107900000000001</v>
      </c>
      <c r="AS121">
        <v>17621.810000000001</v>
      </c>
      <c r="AT121">
        <v>1.5512520000000001</v>
      </c>
      <c r="AU121">
        <v>16.684449999999998</v>
      </c>
      <c r="AV121">
        <v>23.370529999999999</v>
      </c>
      <c r="AW121">
        <v>5273.549</v>
      </c>
      <c r="AX121">
        <v>1.552711</v>
      </c>
      <c r="AY121">
        <v>17.448609999999999</v>
      </c>
      <c r="AZ121">
        <v>3.93187</v>
      </c>
      <c r="BA121">
        <v>901.17759999999998</v>
      </c>
      <c r="BB121">
        <v>1.5536859999999999</v>
      </c>
      <c r="BC121">
        <v>17.690840000000001</v>
      </c>
      <c r="BD121">
        <v>0.50491059999999999</v>
      </c>
      <c r="BE121">
        <v>115.6288</v>
      </c>
      <c r="BF121">
        <v>1.5529869999999999</v>
      </c>
      <c r="BG121">
        <v>17.090589999999999</v>
      </c>
      <c r="BH121">
        <v>9.825768E-2</v>
      </c>
      <c r="BI121">
        <v>21.592199999999998</v>
      </c>
      <c r="BJ121">
        <v>1.5512319999999999</v>
      </c>
      <c r="BK121">
        <v>16.214649999999999</v>
      </c>
      <c r="BL121">
        <v>5.524751E-2</v>
      </c>
      <c r="BM121">
        <v>11.698460000000001</v>
      </c>
      <c r="BN121">
        <v>1.5493429999999999</v>
      </c>
      <c r="BO121">
        <v>15.53562</v>
      </c>
      <c r="BP121" s="1">
        <v>4.6953090000000003E-2</v>
      </c>
      <c r="BQ121">
        <v>9.873291</v>
      </c>
      <c r="BR121">
        <v>1.5473209999999999</v>
      </c>
      <c r="BS121">
        <v>15.273910000000001</v>
      </c>
      <c r="BT121" s="1">
        <v>4.2582960000000003E-2</v>
      </c>
      <c r="BU121">
        <v>8.9391420000000004</v>
      </c>
      <c r="BV121">
        <v>1.5453220000000001</v>
      </c>
      <c r="BW121">
        <v>15.82287</v>
      </c>
      <c r="BX121" s="1">
        <v>3.9585549999999997E-2</v>
      </c>
      <c r="BY121">
        <v>8.3003630000000008</v>
      </c>
      <c r="BZ121">
        <v>1.5432630000000001</v>
      </c>
      <c r="CA121">
        <v>16.329999999999998</v>
      </c>
      <c r="CB121" s="1">
        <v>3.7178620000000002E-2</v>
      </c>
      <c r="CC121" s="1">
        <v>7.7916160000000003</v>
      </c>
      <c r="CD121">
        <v>1.5408930000000001</v>
      </c>
      <c r="CE121">
        <v>16.794429999999998</v>
      </c>
      <c r="CF121" s="1">
        <v>3.4806169999999997E-2</v>
      </c>
      <c r="CG121" s="1">
        <v>7.2936459999999999</v>
      </c>
      <c r="CH121">
        <v>1.538041</v>
      </c>
      <c r="CI121">
        <v>16.554839999999999</v>
      </c>
      <c r="CJ121" s="1">
        <v>3.2353439999999997E-2</v>
      </c>
      <c r="CK121" s="1">
        <v>6.7801989999999996</v>
      </c>
      <c r="CL121">
        <v>1.534519</v>
      </c>
      <c r="CM121">
        <v>15.78185</v>
      </c>
      <c r="CN121" s="1">
        <v>2.9923269999999998E-2</v>
      </c>
      <c r="CO121" s="1">
        <v>6.2710379999999999</v>
      </c>
      <c r="CP121">
        <v>1.530146</v>
      </c>
      <c r="CQ121">
        <v>14.95627</v>
      </c>
      <c r="CR121" s="1">
        <v>2.7598689999999999E-2</v>
      </c>
      <c r="CS121" s="1">
        <v>5.7844100000000003</v>
      </c>
      <c r="CT121">
        <v>1.524932</v>
      </c>
      <c r="CU121">
        <v>14.24188</v>
      </c>
      <c r="CV121" s="1">
        <v>2.55214E-2</v>
      </c>
      <c r="CW121" s="1">
        <v>5.3472949999999999</v>
      </c>
      <c r="CX121">
        <v>1.5190380000000001</v>
      </c>
      <c r="CY121">
        <v>13.90174</v>
      </c>
      <c r="CZ121" s="1">
        <v>2.4621239999999999E-2</v>
      </c>
      <c r="DA121" s="1">
        <v>5.1460239999999997</v>
      </c>
      <c r="DB121">
        <v>1.5124880000000001</v>
      </c>
      <c r="DC121">
        <v>14.343170000000001</v>
      </c>
      <c r="DD121" s="1">
        <v>2.5771390000000002E-2</v>
      </c>
      <c r="DE121" s="1">
        <v>5.3731299999999997</v>
      </c>
      <c r="DF121">
        <v>1.5054069999999999</v>
      </c>
      <c r="DG121">
        <v>14.64799</v>
      </c>
      <c r="DH121" s="1">
        <v>2.7714699999999998E-2</v>
      </c>
      <c r="DI121" s="1">
        <v>5.7840119999999997</v>
      </c>
      <c r="DJ121">
        <v>1.49675</v>
      </c>
      <c r="DK121">
        <v>14.95876</v>
      </c>
      <c r="DL121" s="1">
        <v>2.849674E-2</v>
      </c>
      <c r="DM121" s="1">
        <v>5.967441</v>
      </c>
      <c r="DN121">
        <v>1.486232</v>
      </c>
      <c r="DO121">
        <v>15.04644</v>
      </c>
      <c r="DP121" s="1">
        <v>2.7657589999999999E-2</v>
      </c>
      <c r="DQ121" s="1">
        <v>5.8115639999999997</v>
      </c>
      <c r="DR121">
        <v>1.4756830000000001</v>
      </c>
      <c r="DS121">
        <v>14.538320000000001</v>
      </c>
      <c r="DT121" s="1">
        <v>2.5813550000000001E-2</v>
      </c>
      <c r="DU121" s="1">
        <v>5.4356679999999997</v>
      </c>
      <c r="DV121">
        <v>1.4665790000000001</v>
      </c>
      <c r="DW121">
        <v>13.8283</v>
      </c>
      <c r="DX121" s="1">
        <v>2.3590679999999999E-2</v>
      </c>
      <c r="DY121" s="1">
        <v>4.9709500000000002</v>
      </c>
      <c r="DZ121">
        <v>1.457778</v>
      </c>
      <c r="EA121">
        <v>13.128640000000001</v>
      </c>
      <c r="EB121" s="1">
        <v>2.1326310000000001E-2</v>
      </c>
      <c r="EC121" s="1">
        <v>4.501214</v>
      </c>
      <c r="ED121">
        <v>1.448788</v>
      </c>
      <c r="EE121">
        <v>12.802770000000001</v>
      </c>
      <c r="EF121" s="1">
        <v>1.9162149999999999E-2</v>
      </c>
      <c r="EG121" s="1">
        <v>4.0492140000000001</v>
      </c>
      <c r="EH121">
        <v>1.4396899999999999</v>
      </c>
      <c r="EI121">
        <v>13.523199999999999</v>
      </c>
      <c r="EJ121" s="1">
        <v>1.713404E-2</v>
      </c>
      <c r="EK121" s="1">
        <v>3.623294</v>
      </c>
      <c r="EL121">
        <v>1.4302410000000001</v>
      </c>
      <c r="EM121">
        <v>14.41926</v>
      </c>
      <c r="EN121" s="1">
        <v>1.528155E-2</v>
      </c>
      <c r="EO121" s="1">
        <v>3.2338300000000002</v>
      </c>
      <c r="EP121">
        <v>1.4200410000000001</v>
      </c>
      <c r="EQ121">
        <v>15.43403</v>
      </c>
      <c r="ER121" s="1">
        <v>1.363667E-2</v>
      </c>
      <c r="ES121" s="1">
        <v>2.8875630000000001</v>
      </c>
      <c r="ET121">
        <v>1.409451</v>
      </c>
      <c r="EU121">
        <v>16.31495</v>
      </c>
      <c r="EV121" s="1">
        <v>1.218078E-2</v>
      </c>
      <c r="EW121" s="1">
        <v>2.5808270000000002</v>
      </c>
      <c r="EX121">
        <v>1.396587</v>
      </c>
      <c r="EY121">
        <v>16.236889999999999</v>
      </c>
      <c r="EZ121" s="1">
        <v>1.0869739999999999E-2</v>
      </c>
      <c r="FA121" s="1">
        <v>2.3052679999999999</v>
      </c>
      <c r="FB121">
        <v>1.3832</v>
      </c>
      <c r="FC121">
        <v>15.54303</v>
      </c>
      <c r="FD121" s="1">
        <v>9.664097E-3</v>
      </c>
      <c r="FE121" s="1">
        <v>2.0500590000000001</v>
      </c>
      <c r="FF121">
        <v>1.3703510000000001</v>
      </c>
      <c r="FG121">
        <v>14.86679</v>
      </c>
      <c r="FH121" s="1">
        <v>8.5781769999999993E-3</v>
      </c>
      <c r="FI121" s="1">
        <v>1.820306</v>
      </c>
      <c r="FJ121">
        <v>1.3584959999999999</v>
      </c>
      <c r="FK121">
        <v>14.41498</v>
      </c>
      <c r="FL121" s="1">
        <v>7.6126570000000001E-3</v>
      </c>
      <c r="FM121" s="1">
        <v>1.617774</v>
      </c>
      <c r="FN121">
        <v>1.345278</v>
      </c>
      <c r="FO121">
        <v>15.134869999999999</v>
      </c>
      <c r="FP121" s="1">
        <v>6.7429020000000003E-3</v>
      </c>
      <c r="FQ121" s="1">
        <v>1.436401</v>
      </c>
      <c r="FR121">
        <v>1.3318650000000001</v>
      </c>
      <c r="FS121">
        <v>16.401800000000001</v>
      </c>
      <c r="FT121" s="1">
        <v>5.9621379999999996E-3</v>
      </c>
      <c r="FU121" s="1">
        <v>1.2726200000000001</v>
      </c>
      <c r="FV121">
        <v>1.318336</v>
      </c>
      <c r="FW121">
        <v>17.667159999999999</v>
      </c>
      <c r="FX121" s="1">
        <v>5.2631370000000002E-3</v>
      </c>
      <c r="FY121" s="1">
        <v>1.1247990000000001</v>
      </c>
      <c r="FZ121">
        <v>1.3045519999999999</v>
      </c>
      <c r="GA121">
        <v>18.667629999999999</v>
      </c>
      <c r="GB121" s="1">
        <v>4.648948E-3</v>
      </c>
      <c r="GC121" s="1">
        <v>0.99456</v>
      </c>
      <c r="GD121">
        <v>1.288605</v>
      </c>
      <c r="GE121">
        <v>18.52178</v>
      </c>
      <c r="GF121" s="1">
        <v>4.1086409999999997E-3</v>
      </c>
      <c r="GG121" s="1">
        <v>0.88050709999999999</v>
      </c>
      <c r="GH121">
        <v>1.2725919999999999</v>
      </c>
      <c r="GI121">
        <v>17.766069999999999</v>
      </c>
      <c r="GJ121" s="1">
        <v>3.6345689999999998E-3</v>
      </c>
      <c r="GK121" s="1">
        <v>0.78017349999999996</v>
      </c>
      <c r="GL121">
        <v>1.258497</v>
      </c>
      <c r="GM121">
        <v>16.943829999999998</v>
      </c>
      <c r="GN121" s="1">
        <v>3.2090209999999998E-3</v>
      </c>
      <c r="GO121" s="1">
        <v>0.6893688</v>
      </c>
      <c r="GP121">
        <v>1.2472350000000001</v>
      </c>
      <c r="GQ121">
        <v>16.207059999999998</v>
      </c>
      <c r="GR121" s="1">
        <v>2.8258620000000002E-3</v>
      </c>
      <c r="GS121" s="1">
        <v>0.60678180000000004</v>
      </c>
      <c r="GT121">
        <v>1.2384809999999999</v>
      </c>
      <c r="GU121">
        <v>15.91052</v>
      </c>
      <c r="GV121" s="1">
        <v>2.4722939999999999E-3</v>
      </c>
      <c r="GW121" s="1">
        <v>0.5312789</v>
      </c>
      <c r="GX121">
        <v>1.2313019999999999</v>
      </c>
      <c r="GY121">
        <v>16.488340000000001</v>
      </c>
      <c r="GZ121" s="1">
        <v>2.1263779999999999E-3</v>
      </c>
      <c r="HA121" s="1">
        <v>0.45735749999999997</v>
      </c>
      <c r="HB121">
        <v>1.225673</v>
      </c>
      <c r="HC121">
        <v>17.039249999999999</v>
      </c>
      <c r="HD121" s="1">
        <v>1.7619650000000001E-3</v>
      </c>
      <c r="HE121" s="1">
        <v>0.37934639999999997</v>
      </c>
      <c r="HF121">
        <v>1.2212069999999999</v>
      </c>
      <c r="HG121">
        <v>17.493970000000001</v>
      </c>
      <c r="HH121" s="1">
        <v>1.382908E-3</v>
      </c>
      <c r="HI121" s="1">
        <v>0.29800130000000002</v>
      </c>
      <c r="HJ121">
        <v>1.2177</v>
      </c>
      <c r="HK121">
        <v>17.314160000000001</v>
      </c>
      <c r="HL121" s="1">
        <v>1.0350240000000001E-3</v>
      </c>
      <c r="HM121" s="1">
        <v>0.2229322</v>
      </c>
      <c r="HN121">
        <v>1.2149529999999999</v>
      </c>
      <c r="HO121">
        <v>16.700140000000001</v>
      </c>
      <c r="HP121" s="1">
        <v>7.6195340000000003E-4</v>
      </c>
      <c r="HQ121" s="1">
        <v>0.16372719999999999</v>
      </c>
      <c r="HR121">
        <v>1.2128909999999999</v>
      </c>
      <c r="HS121">
        <v>15.81474</v>
      </c>
      <c r="HT121" s="1">
        <v>5.7411099999999998E-4</v>
      </c>
      <c r="HU121" s="1">
        <v>0.122854</v>
      </c>
      <c r="HV121">
        <v>1.2113970000000001</v>
      </c>
      <c r="HW121">
        <v>14.87059</v>
      </c>
      <c r="HX121" s="1">
        <v>4.5500830000000001E-4</v>
      </c>
      <c r="HY121" s="1">
        <v>9.6860909999999995E-2</v>
      </c>
      <c r="HZ121">
        <v>1.210326</v>
      </c>
      <c r="IA121">
        <v>14.33953</v>
      </c>
      <c r="IB121" s="1">
        <v>3.8070999999999998E-4</v>
      </c>
      <c r="IC121" s="1">
        <v>8.0628930000000001E-2</v>
      </c>
      <c r="ID121">
        <v>1.2095990000000001</v>
      </c>
      <c r="IE121">
        <v>14.44947</v>
      </c>
      <c r="IF121" s="1">
        <v>3.3093899999999998E-4</v>
      </c>
      <c r="IG121" s="1">
        <v>6.9768739999999996E-2</v>
      </c>
      <c r="IH121">
        <v>1.2091890000000001</v>
      </c>
      <c r="II121">
        <v>14.746</v>
      </c>
      <c r="IJ121" s="1">
        <v>2.9133749999999997E-4</v>
      </c>
      <c r="IK121" s="1">
        <v>6.1195850000000003E-2</v>
      </c>
      <c r="IL121">
        <v>1.2088859999999999</v>
      </c>
      <c r="IM121">
        <v>15.309760000000001</v>
      </c>
      <c r="IN121" s="1">
        <v>2.552155E-4</v>
      </c>
      <c r="IO121" s="1">
        <v>5.3451600000000002E-2</v>
      </c>
      <c r="IP121">
        <v>1.2087760000000001</v>
      </c>
      <c r="IQ121">
        <v>15.234299999999999</v>
      </c>
      <c r="IR121" s="1">
        <v>2.2286370000000001E-4</v>
      </c>
      <c r="IS121" s="1">
        <v>4.6535859999999998E-2</v>
      </c>
      <c r="IT121">
        <v>1.2088380000000001</v>
      </c>
      <c r="IU121">
        <v>14.686809999999999</v>
      </c>
      <c r="IV121">
        <v>1.9656289999999999E-4</v>
      </c>
      <c r="IW121" s="1">
        <v>4.0904370000000002E-2</v>
      </c>
      <c r="IX121">
        <v>1.2090460000000001</v>
      </c>
      <c r="IY121">
        <v>13.946249999999999</v>
      </c>
      <c r="IZ121">
        <v>1.7675199999999999E-4</v>
      </c>
      <c r="JA121" s="1">
        <v>3.665533E-2</v>
      </c>
      <c r="JB121">
        <v>1.209357</v>
      </c>
      <c r="JC121">
        <v>13.204549999999999</v>
      </c>
      <c r="JD121">
        <v>1.62146E-4</v>
      </c>
      <c r="JE121" s="1">
        <v>3.352161E-2</v>
      </c>
      <c r="JF121">
        <v>1.2098070000000001</v>
      </c>
      <c r="JG121">
        <v>13.473229999999999</v>
      </c>
      <c r="JH121">
        <v>1.5093920000000001E-4</v>
      </c>
      <c r="JI121" s="1">
        <v>3.1127209999999999E-2</v>
      </c>
      <c r="JJ121">
        <v>1.2103649999999999</v>
      </c>
      <c r="JK121">
        <v>14.136150000000001</v>
      </c>
      <c r="JL121">
        <v>1.414373E-4</v>
      </c>
      <c r="JM121" s="1">
        <v>2.9110790000000001E-2</v>
      </c>
      <c r="JN121">
        <v>1.2109669999999999</v>
      </c>
      <c r="JO121">
        <v>14.79712</v>
      </c>
      <c r="JP121">
        <v>1.3217320000000001E-4</v>
      </c>
      <c r="JQ121">
        <v>2.7168169999999998E-2</v>
      </c>
      <c r="JR121">
        <v>1.2116420000000001</v>
      </c>
      <c r="JS121">
        <v>15.59478</v>
      </c>
      <c r="JT121">
        <v>1.2268279999999999E-4</v>
      </c>
      <c r="JU121">
        <v>2.5186960000000001E-2</v>
      </c>
      <c r="JV121">
        <v>1.212256</v>
      </c>
      <c r="JW121">
        <v>15.724299999999999</v>
      </c>
      <c r="JX121">
        <v>1.135475E-4</v>
      </c>
      <c r="JY121">
        <v>2.3282540000000001E-2</v>
      </c>
      <c r="JZ121">
        <v>1.2128060000000001</v>
      </c>
      <c r="KA121">
        <v>15.14343</v>
      </c>
      <c r="KB121">
        <v>1.055275E-4</v>
      </c>
      <c r="KC121">
        <v>2.1607399999999999E-2</v>
      </c>
      <c r="KD121">
        <v>1.2132719999999999</v>
      </c>
      <c r="KE121">
        <v>14.535019999999999</v>
      </c>
      <c r="KF121">
        <v>9.8853749999999995E-5</v>
      </c>
      <c r="KG121">
        <v>2.021819E-2</v>
      </c>
      <c r="KH121">
        <v>1.213668</v>
      </c>
      <c r="KI121">
        <v>13.96429</v>
      </c>
      <c r="KJ121">
        <v>9.3348349999999999E-5</v>
      </c>
      <c r="KK121">
        <v>1.9074589999999999E-2</v>
      </c>
      <c r="KL121">
        <v>1.2139230000000001</v>
      </c>
      <c r="KM121">
        <v>14.403309999999999</v>
      </c>
      <c r="KN121">
        <v>8.875209E-5</v>
      </c>
      <c r="KO121">
        <v>1.8121149999999999E-2</v>
      </c>
      <c r="KP121">
        <v>1.2141120000000001</v>
      </c>
      <c r="KQ121">
        <v>15.442830000000001</v>
      </c>
      <c r="KR121">
        <v>8.5056029999999995E-5</v>
      </c>
      <c r="KS121">
        <v>1.7355969999999998E-2</v>
      </c>
      <c r="KT121">
        <v>1.214278</v>
      </c>
      <c r="KU121">
        <v>16.765090000000001</v>
      </c>
      <c r="KV121">
        <v>8.2503679999999999E-5</v>
      </c>
      <c r="KW121">
        <v>1.6821679999999999E-2</v>
      </c>
      <c r="KX121">
        <v>1.2142470000000001</v>
      </c>
      <c r="KY121">
        <v>17.884689999999999</v>
      </c>
      <c r="KZ121">
        <v>8.0960969999999997E-5</v>
      </c>
      <c r="LA121">
        <v>1.6499150000000001E-2</v>
      </c>
      <c r="LB121">
        <v>1.2141839999999999</v>
      </c>
      <c r="LC121">
        <v>17.8459</v>
      </c>
      <c r="LD121">
        <v>7.9789540000000002E-5</v>
      </c>
      <c r="LE121">
        <v>1.6261310000000001E-2</v>
      </c>
      <c r="LF121">
        <v>1.2139249999999999</v>
      </c>
      <c r="LG121">
        <v>16.981580000000001</v>
      </c>
      <c r="LH121">
        <v>7.8336020000000005E-5</v>
      </c>
      <c r="LI121">
        <v>1.597142E-2</v>
      </c>
      <c r="LJ121">
        <v>1.2134400000000001</v>
      </c>
      <c r="LK121">
        <v>16.0047</v>
      </c>
      <c r="LL121">
        <v>7.6325060000000003E-5</v>
      </c>
      <c r="LM121">
        <v>1.557127E-2</v>
      </c>
      <c r="LN121">
        <v>1.2127190000000001</v>
      </c>
      <c r="LO121">
        <v>15.2988</v>
      </c>
      <c r="LP121">
        <v>7.383771E-5</v>
      </c>
      <c r="LQ121">
        <v>1.5074769999999999E-2</v>
      </c>
      <c r="LR121">
        <v>1.2118</v>
      </c>
      <c r="LS121">
        <v>15.854509999999999</v>
      </c>
      <c r="LT121">
        <v>7.1177729999999997E-5</v>
      </c>
      <c r="LU121">
        <v>1.454071E-2</v>
      </c>
      <c r="LV121">
        <v>1.2106859999999999</v>
      </c>
      <c r="LW121">
        <v>16.92961</v>
      </c>
      <c r="LX121">
        <v>6.8897129999999997E-5</v>
      </c>
      <c r="LY121">
        <v>1.4079309999999999E-2</v>
      </c>
      <c r="LZ121">
        <v>1.209465</v>
      </c>
      <c r="MA121">
        <v>18.199079999999999</v>
      </c>
      <c r="MB121">
        <v>6.7664740000000006E-5</v>
      </c>
      <c r="MC121">
        <v>1.382775E-2</v>
      </c>
      <c r="MD121">
        <v>1.2081649999999999</v>
      </c>
      <c r="ME121">
        <v>19.16178</v>
      </c>
      <c r="MF121">
        <v>6.7557800000000006E-5</v>
      </c>
      <c r="MG121">
        <v>1.380872E-2</v>
      </c>
      <c r="MH121">
        <v>1.206928</v>
      </c>
      <c r="MI121">
        <v>19.049880000000002</v>
      </c>
      <c r="MJ121">
        <v>6.781209E-5</v>
      </c>
      <c r="MK121">
        <v>1.387124E-2</v>
      </c>
      <c r="ML121">
        <v>1.2057690000000001</v>
      </c>
      <c r="MM121">
        <v>18.092949999999998</v>
      </c>
      <c r="MN121">
        <v>6.7589419999999995E-5</v>
      </c>
      <c r="MO121">
        <v>1.384032E-2</v>
      </c>
      <c r="MP121">
        <v>1.2047779999999999</v>
      </c>
      <c r="MQ121">
        <v>16.994969999999999</v>
      </c>
      <c r="MR121">
        <v>6.6554169999999998E-5</v>
      </c>
      <c r="MS121">
        <v>1.3642909999999999E-2</v>
      </c>
      <c r="MT121">
        <v>1.2039979999999999</v>
      </c>
      <c r="MU121">
        <v>16.096499999999999</v>
      </c>
      <c r="MV121">
        <v>6.4826419999999995E-5</v>
      </c>
      <c r="MW121">
        <v>1.329871E-2</v>
      </c>
      <c r="MX121">
        <v>1.203449</v>
      </c>
      <c r="MY121">
        <v>16.195309999999999</v>
      </c>
      <c r="MZ121">
        <v>6.2622329999999994E-5</v>
      </c>
      <c r="NA121">
        <v>1.285502E-2</v>
      </c>
      <c r="NB121">
        <v>1.203058</v>
      </c>
      <c r="NC121">
        <v>16.220939999999999</v>
      </c>
      <c r="ND121">
        <v>5.9957309999999997E-5</v>
      </c>
      <c r="NE121">
        <v>1.231455E-2</v>
      </c>
      <c r="NF121">
        <v>1.202779</v>
      </c>
      <c r="NG121">
        <v>17.067550000000001</v>
      </c>
      <c r="NH121">
        <v>5.6558570000000002E-5</v>
      </c>
      <c r="NI121">
        <v>1.162492E-2</v>
      </c>
      <c r="NJ121">
        <v>1.2026969999999999</v>
      </c>
      <c r="NK121">
        <v>17.739419999999999</v>
      </c>
      <c r="NL121">
        <v>5.2442969999999997E-5</v>
      </c>
      <c r="NM121">
        <v>1.078516E-2</v>
      </c>
      <c r="NN121">
        <v>1.2027939999999999</v>
      </c>
      <c r="NO121">
        <v>17.67642</v>
      </c>
      <c r="NP121">
        <v>4.818189E-5</v>
      </c>
      <c r="NQ121">
        <v>9.9080060000000005E-3</v>
      </c>
      <c r="NR121">
        <v>1.203193</v>
      </c>
      <c r="NS121">
        <v>17.107430000000001</v>
      </c>
      <c r="NT121">
        <v>4.4426669999999997E-5</v>
      </c>
      <c r="NU121">
        <v>9.1283920000000008E-3</v>
      </c>
      <c r="NV121">
        <v>1.203889</v>
      </c>
      <c r="NW121">
        <v>16.150210000000001</v>
      </c>
      <c r="NX121">
        <v>4.1459370000000003E-5</v>
      </c>
      <c r="NY121">
        <v>8.5086220000000004E-3</v>
      </c>
      <c r="NZ121">
        <v>1.204995</v>
      </c>
      <c r="OA121">
        <v>15.276759999999999</v>
      </c>
      <c r="OB121">
        <v>3.9194379999999997E-5</v>
      </c>
      <c r="OC121">
        <v>8.0333869999999995E-3</v>
      </c>
      <c r="OD121">
        <v>1.206385</v>
      </c>
      <c r="OE121">
        <v>15.602539999999999</v>
      </c>
      <c r="OF121">
        <v>3.7356620000000002E-5</v>
      </c>
      <c r="OG121">
        <v>7.6480389999999997E-3</v>
      </c>
      <c r="OH121">
        <v>1.208072</v>
      </c>
      <c r="OI121">
        <v>16.591989999999999</v>
      </c>
      <c r="OJ121">
        <v>3.5467740000000002E-5</v>
      </c>
      <c r="OK121">
        <v>7.2559399999999998E-3</v>
      </c>
    </row>
    <row r="122" spans="1:401" x14ac:dyDescent="0.35">
      <c r="A122">
        <v>125</v>
      </c>
      <c r="B122" t="s">
        <v>4</v>
      </c>
      <c r="C122" t="s">
        <v>24</v>
      </c>
      <c r="D122" t="s">
        <v>127</v>
      </c>
      <c r="E122">
        <v>821.17690000000005</v>
      </c>
      <c r="F122">
        <v>0.85866549999999997</v>
      </c>
      <c r="G122">
        <v>14.14406</v>
      </c>
      <c r="H122">
        <v>0</v>
      </c>
      <c r="I122">
        <v>0</v>
      </c>
      <c r="J122">
        <v>0.8616608</v>
      </c>
      <c r="K122">
        <v>14.98664</v>
      </c>
      <c r="L122">
        <v>0</v>
      </c>
      <c r="M122">
        <v>0</v>
      </c>
      <c r="N122">
        <v>0.86483180000000004</v>
      </c>
      <c r="O122">
        <v>15.83432</v>
      </c>
      <c r="P122" s="1">
        <v>3.6632069999999999E-32</v>
      </c>
      <c r="Q122" s="1">
        <v>1.046823E-29</v>
      </c>
      <c r="R122">
        <v>0.86806050000000001</v>
      </c>
      <c r="S122">
        <v>16.454509999999999</v>
      </c>
      <c r="T122" s="1">
        <v>8.4532919999999995E-20</v>
      </c>
      <c r="U122" s="1">
        <v>2.3921709999999999E-17</v>
      </c>
      <c r="V122">
        <v>0.8713881</v>
      </c>
      <c r="W122">
        <v>16.649730000000002</v>
      </c>
      <c r="X122" s="1">
        <v>2.6253949999999999E-8</v>
      </c>
      <c r="Y122" s="1">
        <v>7.4431379999999997E-6</v>
      </c>
      <c r="Z122">
        <v>0.87473889999999999</v>
      </c>
      <c r="AA122">
        <v>16.18515</v>
      </c>
      <c r="AB122" s="1">
        <v>2.3436289999999999E-2</v>
      </c>
      <c r="AC122" s="1">
        <v>5.1744430000000001</v>
      </c>
      <c r="AD122">
        <v>0.87814820000000005</v>
      </c>
      <c r="AE122">
        <v>15.45914</v>
      </c>
      <c r="AF122">
        <v>4.4011440000000004</v>
      </c>
      <c r="AG122">
        <v>1072.75</v>
      </c>
      <c r="AH122">
        <v>0.88149520000000003</v>
      </c>
      <c r="AI122">
        <v>14.95614</v>
      </c>
      <c r="AJ122">
        <v>54.142989999999998</v>
      </c>
      <c r="AK122">
        <v>14148.8</v>
      </c>
      <c r="AL122">
        <v>0.88532230000000001</v>
      </c>
      <c r="AM122">
        <v>14.79336</v>
      </c>
      <c r="AN122">
        <v>121.657</v>
      </c>
      <c r="AO122">
        <v>33503.379999999997</v>
      </c>
      <c r="AP122">
        <v>0.88958559999999998</v>
      </c>
      <c r="AQ122">
        <v>15.60023</v>
      </c>
      <c r="AR122">
        <v>85.313109999999995</v>
      </c>
      <c r="AS122">
        <v>24427.33</v>
      </c>
      <c r="AT122">
        <v>0.89384779999999997</v>
      </c>
      <c r="AU122">
        <v>16.69933</v>
      </c>
      <c r="AV122">
        <v>26.27394</v>
      </c>
      <c r="AW122">
        <v>7739.7179999999998</v>
      </c>
      <c r="AX122">
        <v>0.89829369999999997</v>
      </c>
      <c r="AY122">
        <v>17.483650000000001</v>
      </c>
      <c r="AZ122">
        <v>4.5838580000000002</v>
      </c>
      <c r="BA122">
        <v>1375.0319999999999</v>
      </c>
      <c r="BB122">
        <v>0.90294379999999996</v>
      </c>
      <c r="BC122">
        <v>17.76004</v>
      </c>
      <c r="BD122">
        <v>0.59257499999999996</v>
      </c>
      <c r="BE122">
        <v>178.05770000000001</v>
      </c>
      <c r="BF122">
        <v>0.90572039999999998</v>
      </c>
      <c r="BG122">
        <v>17.153279999999999</v>
      </c>
      <c r="BH122">
        <v>0.1073548</v>
      </c>
      <c r="BI122">
        <v>30.960519999999999</v>
      </c>
      <c r="BJ122">
        <v>0.90725789999999995</v>
      </c>
      <c r="BK122">
        <v>16.263210000000001</v>
      </c>
      <c r="BL122">
        <v>5.640191E-2</v>
      </c>
      <c r="BM122">
        <v>15.55838</v>
      </c>
      <c r="BN122">
        <v>0.90828500000000001</v>
      </c>
      <c r="BO122">
        <v>15.565480000000001</v>
      </c>
      <c r="BP122" s="1">
        <v>4.7363170000000003E-2</v>
      </c>
      <c r="BQ122">
        <v>12.946580000000001</v>
      </c>
      <c r="BR122">
        <v>0.90879509999999997</v>
      </c>
      <c r="BS122">
        <v>15.279439999999999</v>
      </c>
      <c r="BT122" s="1">
        <v>4.2848270000000001E-2</v>
      </c>
      <c r="BU122">
        <v>11.68661</v>
      </c>
      <c r="BV122">
        <v>0.90940580000000004</v>
      </c>
      <c r="BW122">
        <v>15.82286</v>
      </c>
      <c r="BX122" s="1">
        <v>3.977551E-2</v>
      </c>
      <c r="BY122">
        <v>10.83121</v>
      </c>
      <c r="BZ122">
        <v>0.91004099999999999</v>
      </c>
      <c r="CA122">
        <v>16.328399999999998</v>
      </c>
      <c r="CB122" s="1">
        <v>3.734883E-2</v>
      </c>
      <c r="CC122" s="1">
        <v>10.161149999999999</v>
      </c>
      <c r="CD122">
        <v>0.91060070000000004</v>
      </c>
      <c r="CE122">
        <v>16.815429999999999</v>
      </c>
      <c r="CF122" s="1">
        <v>3.4981529999999997E-2</v>
      </c>
      <c r="CG122" s="1">
        <v>9.5124239999999993</v>
      </c>
      <c r="CH122">
        <v>0.91113290000000002</v>
      </c>
      <c r="CI122">
        <v>16.602460000000001</v>
      </c>
      <c r="CJ122" s="1">
        <v>3.2532180000000001E-2</v>
      </c>
      <c r="CK122" s="1">
        <v>8.8435679999999994</v>
      </c>
      <c r="CL122">
        <v>0.9116071</v>
      </c>
      <c r="CM122">
        <v>15.83794</v>
      </c>
      <c r="CN122" s="1">
        <v>3.0096250000000001E-2</v>
      </c>
      <c r="CO122" s="1">
        <v>8.1775350000000007</v>
      </c>
      <c r="CP122">
        <v>0.91216410000000003</v>
      </c>
      <c r="CQ122">
        <v>15.012119999999999</v>
      </c>
      <c r="CR122" s="1">
        <v>2.7761850000000001E-2</v>
      </c>
      <c r="CS122" s="1">
        <v>7.5394199999999998</v>
      </c>
      <c r="CT122">
        <v>0.91286769999999995</v>
      </c>
      <c r="CU122">
        <v>14.280329999999999</v>
      </c>
      <c r="CV122" s="1">
        <v>2.5648460000000001E-2</v>
      </c>
      <c r="CW122" s="1">
        <v>6.9585480000000004</v>
      </c>
      <c r="CX122">
        <v>0.91377569999999997</v>
      </c>
      <c r="CY122">
        <v>13.917680000000001</v>
      </c>
      <c r="CZ122" s="1">
        <v>2.4618460000000002E-2</v>
      </c>
      <c r="DA122" s="1">
        <v>6.6566900000000002</v>
      </c>
      <c r="DB122">
        <v>0.91489240000000005</v>
      </c>
      <c r="DC122">
        <v>14.364710000000001</v>
      </c>
      <c r="DD122" s="1">
        <v>2.5629760000000001E-2</v>
      </c>
      <c r="DE122" s="1">
        <v>6.9029309999999997</v>
      </c>
      <c r="DF122">
        <v>0.91617490000000001</v>
      </c>
      <c r="DG122">
        <v>14.66263</v>
      </c>
      <c r="DH122" s="1">
        <v>2.758679E-2</v>
      </c>
      <c r="DI122" s="1">
        <v>7.4272080000000003</v>
      </c>
      <c r="DJ122">
        <v>0.91695939999999998</v>
      </c>
      <c r="DK122">
        <v>14.988440000000001</v>
      </c>
      <c r="DL122" s="1">
        <v>2.8486919999999999E-2</v>
      </c>
      <c r="DM122" s="1">
        <v>7.6894489999999998</v>
      </c>
      <c r="DN122">
        <v>0.91766619999999999</v>
      </c>
      <c r="DO122">
        <v>15.09507</v>
      </c>
      <c r="DP122" s="1">
        <v>2.7752260000000001E-2</v>
      </c>
      <c r="DQ122" s="1">
        <v>7.5098599999999998</v>
      </c>
      <c r="DR122">
        <v>0.91917689999999996</v>
      </c>
      <c r="DS122">
        <v>14.5863</v>
      </c>
      <c r="DT122" s="1">
        <v>2.5962039999999999E-2</v>
      </c>
      <c r="DU122" s="1">
        <v>7.0396159999999997</v>
      </c>
      <c r="DV122">
        <v>0.92122729999999997</v>
      </c>
      <c r="DW122">
        <v>13.86622</v>
      </c>
      <c r="DX122" s="1">
        <v>2.375093E-2</v>
      </c>
      <c r="DY122" s="1">
        <v>6.4643430000000004</v>
      </c>
      <c r="DZ122">
        <v>0.92122490000000001</v>
      </c>
      <c r="EA122">
        <v>13.16272</v>
      </c>
      <c r="EB122" s="1">
        <v>2.1483840000000001E-2</v>
      </c>
      <c r="EC122" s="1">
        <v>5.8746590000000003</v>
      </c>
      <c r="ED122">
        <v>0.92163720000000005</v>
      </c>
      <c r="EE122">
        <v>12.831250000000001</v>
      </c>
      <c r="EF122" s="1">
        <v>1.9312429999999998E-2</v>
      </c>
      <c r="EG122" s="1">
        <v>5.3029400000000004</v>
      </c>
      <c r="EH122">
        <v>0.92245069999999996</v>
      </c>
      <c r="EI122">
        <v>13.54871</v>
      </c>
      <c r="EJ122" s="1">
        <v>1.7273449999999999E-2</v>
      </c>
      <c r="EK122" s="1">
        <v>4.761425</v>
      </c>
      <c r="EL122">
        <v>0.92324050000000002</v>
      </c>
      <c r="EM122">
        <v>14.42928</v>
      </c>
      <c r="EN122" s="1">
        <v>1.5407860000000001E-2</v>
      </c>
      <c r="EO122" s="1">
        <v>4.2639259999999997</v>
      </c>
      <c r="EP122">
        <v>0.92398409999999997</v>
      </c>
      <c r="EQ122">
        <v>15.44708</v>
      </c>
      <c r="ER122" s="1">
        <v>1.374822E-2</v>
      </c>
      <c r="ES122" s="1">
        <v>3.8196240000000001</v>
      </c>
      <c r="ET122">
        <v>0.92483990000000005</v>
      </c>
      <c r="EU122">
        <v>16.35848</v>
      </c>
      <c r="EV122" s="1">
        <v>1.2280080000000001E-2</v>
      </c>
      <c r="EW122" s="1">
        <v>3.4257219999999999</v>
      </c>
      <c r="EX122">
        <v>0.92599560000000003</v>
      </c>
      <c r="EY122">
        <v>16.282050000000002</v>
      </c>
      <c r="EZ122" s="1">
        <v>1.096103E-2</v>
      </c>
      <c r="FA122" s="1">
        <v>3.069512</v>
      </c>
      <c r="FB122">
        <v>0.92831649999999999</v>
      </c>
      <c r="FC122">
        <v>15.575430000000001</v>
      </c>
      <c r="FD122" s="1">
        <v>9.7477280000000006E-3</v>
      </c>
      <c r="FE122" s="1">
        <v>2.7370410000000001</v>
      </c>
      <c r="FF122">
        <v>0.93011949999999999</v>
      </c>
      <c r="FG122">
        <v>14.90408</v>
      </c>
      <c r="FH122" s="1">
        <v>8.6526109999999993E-3</v>
      </c>
      <c r="FI122" s="1">
        <v>2.4374020000000001</v>
      </c>
      <c r="FJ122">
        <v>0.92950250000000001</v>
      </c>
      <c r="FK122">
        <v>14.45167</v>
      </c>
      <c r="FL122" s="1">
        <v>7.6786340000000002E-3</v>
      </c>
      <c r="FM122" s="1">
        <v>2.17327</v>
      </c>
      <c r="FN122">
        <v>0.92828200000000005</v>
      </c>
      <c r="FO122">
        <v>15.14461</v>
      </c>
      <c r="FP122" s="1">
        <v>6.8024269999999998E-3</v>
      </c>
      <c r="FQ122" s="1">
        <v>1.936504</v>
      </c>
      <c r="FR122">
        <v>0.9278303</v>
      </c>
      <c r="FS122">
        <v>16.387599999999999</v>
      </c>
      <c r="FT122" s="1">
        <v>6.0162109999999996E-3</v>
      </c>
      <c r="FU122" s="1">
        <v>1.722119</v>
      </c>
      <c r="FV122">
        <v>0.92830659999999998</v>
      </c>
      <c r="FW122">
        <v>17.650639999999999</v>
      </c>
      <c r="FX122" s="1">
        <v>5.3113680000000003E-3</v>
      </c>
      <c r="FY122" s="1">
        <v>1.5279149999999999</v>
      </c>
      <c r="FZ122">
        <v>0.92911259999999996</v>
      </c>
      <c r="GA122">
        <v>18.687940000000001</v>
      </c>
      <c r="GB122" s="1">
        <v>4.691387E-3</v>
      </c>
      <c r="GC122" s="1">
        <v>1.3562669999999999</v>
      </c>
      <c r="GD122">
        <v>0.93013659999999998</v>
      </c>
      <c r="GE122">
        <v>18.56776</v>
      </c>
      <c r="GF122" s="1">
        <v>4.1456740000000002E-3</v>
      </c>
      <c r="GG122" s="1">
        <v>1.2045710000000001</v>
      </c>
      <c r="GH122">
        <v>0.93155520000000003</v>
      </c>
      <c r="GI122">
        <v>17.821269999999998</v>
      </c>
      <c r="GJ122" s="1">
        <v>3.6677630000000001E-3</v>
      </c>
      <c r="GK122" s="1">
        <v>1.070112</v>
      </c>
      <c r="GL122">
        <v>0.93350509999999998</v>
      </c>
      <c r="GM122">
        <v>17.00515</v>
      </c>
      <c r="GN122" s="1">
        <v>3.23939E-3</v>
      </c>
      <c r="GO122" s="1">
        <v>0.9480518</v>
      </c>
      <c r="GP122">
        <v>0.93556709999999998</v>
      </c>
      <c r="GQ122">
        <v>16.26699</v>
      </c>
      <c r="GR122" s="1">
        <v>2.85353E-3</v>
      </c>
      <c r="GS122" s="1">
        <v>0.8364935</v>
      </c>
      <c r="GT122">
        <v>0.93467469999999997</v>
      </c>
      <c r="GU122">
        <v>15.944660000000001</v>
      </c>
      <c r="GV122" s="1">
        <v>2.4985720000000001E-3</v>
      </c>
      <c r="GW122" s="1">
        <v>0.73417279999999996</v>
      </c>
      <c r="GX122">
        <v>0.93396820000000003</v>
      </c>
      <c r="GY122">
        <v>16.508900000000001</v>
      </c>
      <c r="GZ122" s="1">
        <v>2.153552E-3</v>
      </c>
      <c r="HA122" s="1">
        <v>0.63437739999999998</v>
      </c>
      <c r="HB122">
        <v>0.9334344</v>
      </c>
      <c r="HC122">
        <v>17.041139999999999</v>
      </c>
      <c r="HD122" s="1">
        <v>1.791394E-3</v>
      </c>
      <c r="HE122" s="1">
        <v>0.52914760000000005</v>
      </c>
      <c r="HF122">
        <v>0.93300269999999996</v>
      </c>
      <c r="HG122">
        <v>17.497520000000002</v>
      </c>
      <c r="HH122" s="1">
        <v>1.412511E-3</v>
      </c>
      <c r="HI122" s="1">
        <v>0.4183905</v>
      </c>
      <c r="HJ122">
        <v>0.93268200000000001</v>
      </c>
      <c r="HK122">
        <v>17.337730000000001</v>
      </c>
      <c r="HL122" s="1">
        <v>1.0605600000000001E-3</v>
      </c>
      <c r="HM122" s="1">
        <v>0.3144923</v>
      </c>
      <c r="HN122">
        <v>0.93243279999999995</v>
      </c>
      <c r="HO122">
        <v>16.756930000000001</v>
      </c>
      <c r="HP122" s="1">
        <v>7.8082270000000005E-4</v>
      </c>
      <c r="HQ122" s="1">
        <v>0.23117689999999999</v>
      </c>
      <c r="HR122">
        <v>0.93226209999999998</v>
      </c>
      <c r="HS122">
        <v>15.883839999999999</v>
      </c>
      <c r="HT122" s="1">
        <v>5.8657019999999998E-4</v>
      </c>
      <c r="HU122" s="1">
        <v>0.1729262</v>
      </c>
      <c r="HV122">
        <v>0.93214189999999997</v>
      </c>
      <c r="HW122">
        <v>14.930389999999999</v>
      </c>
      <c r="HX122" s="1">
        <v>4.6280840000000002E-4</v>
      </c>
      <c r="HY122" s="1">
        <v>0.13563040000000001</v>
      </c>
      <c r="HZ122">
        <v>0.93202430000000003</v>
      </c>
      <c r="IA122">
        <v>14.38584</v>
      </c>
      <c r="IB122" s="1">
        <v>3.8568279999999999E-4</v>
      </c>
      <c r="IC122" s="1">
        <v>0.1123527</v>
      </c>
      <c r="ID122">
        <v>0.93201940000000005</v>
      </c>
      <c r="IE122">
        <v>14.49094</v>
      </c>
      <c r="IF122" s="1">
        <v>3.3451839999999999E-4</v>
      </c>
      <c r="IG122" s="1">
        <v>9.6950819999999993E-2</v>
      </c>
      <c r="IH122">
        <v>0.93201210000000001</v>
      </c>
      <c r="II122">
        <v>14.772589999999999</v>
      </c>
      <c r="IJ122" s="1">
        <v>2.9442699999999999E-4</v>
      </c>
      <c r="IK122" s="1">
        <v>8.5012889999999994E-2</v>
      </c>
      <c r="IL122">
        <v>0.93203009999999997</v>
      </c>
      <c r="IM122">
        <v>15.32464</v>
      </c>
      <c r="IN122" s="1">
        <v>2.5806709999999999E-4</v>
      </c>
      <c r="IO122" s="1">
        <v>7.4309550000000002E-2</v>
      </c>
      <c r="IP122">
        <v>0.93205269999999996</v>
      </c>
      <c r="IQ122">
        <v>15.25136</v>
      </c>
      <c r="IR122" s="1">
        <v>2.2531689999999999E-4</v>
      </c>
      <c r="IS122" s="1">
        <v>6.4690719999999993E-2</v>
      </c>
      <c r="IT122">
        <v>0.93210939999999998</v>
      </c>
      <c r="IU122">
        <v>14.72784</v>
      </c>
      <c r="IV122">
        <v>1.9848230000000001E-4</v>
      </c>
      <c r="IW122" s="1">
        <v>5.6781060000000001E-2</v>
      </c>
      <c r="IX122">
        <v>0.93216759999999999</v>
      </c>
      <c r="IY122">
        <v>14.007379999999999</v>
      </c>
      <c r="IZ122">
        <v>1.7817319999999999E-4</v>
      </c>
      <c r="JA122" s="1">
        <v>5.0776420000000003E-2</v>
      </c>
      <c r="JB122">
        <v>0.93229949999999995</v>
      </c>
      <c r="JC122">
        <v>13.259690000000001</v>
      </c>
      <c r="JD122">
        <v>1.6320589999999999E-4</v>
      </c>
      <c r="JE122" s="1">
        <v>4.6346829999999999E-2</v>
      </c>
      <c r="JF122">
        <v>0.93239720000000004</v>
      </c>
      <c r="JG122">
        <v>13.501150000000001</v>
      </c>
      <c r="JH122">
        <v>1.517786E-4</v>
      </c>
      <c r="JI122" s="1">
        <v>4.2980820000000003E-2</v>
      </c>
      <c r="JJ122">
        <v>0.93247279999999999</v>
      </c>
      <c r="JK122">
        <v>14.14151</v>
      </c>
      <c r="JL122">
        <v>1.421928E-4</v>
      </c>
      <c r="JM122" s="1">
        <v>4.0180319999999999E-2</v>
      </c>
      <c r="JN122">
        <v>0.93264389999999997</v>
      </c>
      <c r="JO122">
        <v>14.796889999999999</v>
      </c>
      <c r="JP122">
        <v>1.3293800000000001E-4</v>
      </c>
      <c r="JQ122">
        <v>3.7515140000000002E-2</v>
      </c>
      <c r="JR122">
        <v>0.93278640000000002</v>
      </c>
      <c r="JS122">
        <v>15.61171</v>
      </c>
      <c r="JT122">
        <v>1.234532E-4</v>
      </c>
      <c r="JU122">
        <v>3.4798330000000002E-2</v>
      </c>
      <c r="JV122">
        <v>0.9328668</v>
      </c>
      <c r="JW122">
        <v>15.75629</v>
      </c>
      <c r="JX122">
        <v>1.142562E-4</v>
      </c>
      <c r="JY122">
        <v>3.2163959999999998E-2</v>
      </c>
      <c r="JZ122">
        <v>0.93297079999999999</v>
      </c>
      <c r="KA122">
        <v>15.1691</v>
      </c>
      <c r="KB122">
        <v>1.061292E-4</v>
      </c>
      <c r="KC122">
        <v>2.9828540000000001E-2</v>
      </c>
      <c r="KD122">
        <v>0.93306710000000004</v>
      </c>
      <c r="KE122">
        <v>14.567399999999999</v>
      </c>
      <c r="KF122">
        <v>9.9348159999999996E-5</v>
      </c>
      <c r="KG122">
        <v>2.7884699999999998E-2</v>
      </c>
      <c r="KH122">
        <v>0.93309229999999999</v>
      </c>
      <c r="KI122">
        <v>14.0076</v>
      </c>
      <c r="KJ122">
        <v>9.3757679999999997E-5</v>
      </c>
      <c r="KK122">
        <v>2.628577E-2</v>
      </c>
      <c r="KL122">
        <v>0.93313429999999997</v>
      </c>
      <c r="KM122">
        <v>14.433949999999999</v>
      </c>
      <c r="KN122">
        <v>8.9092300000000001E-5</v>
      </c>
      <c r="KO122">
        <v>2.495375E-2</v>
      </c>
      <c r="KP122">
        <v>0.93312740000000005</v>
      </c>
      <c r="KQ122">
        <v>15.44478</v>
      </c>
      <c r="KR122">
        <v>8.5316510000000003E-5</v>
      </c>
      <c r="KS122">
        <v>2.3876919999999999E-2</v>
      </c>
      <c r="KT122">
        <v>0.93312079999999997</v>
      </c>
      <c r="KU122">
        <v>16.758469999999999</v>
      </c>
      <c r="KV122">
        <v>8.2668620000000005E-5</v>
      </c>
      <c r="KW122">
        <v>2.311148E-2</v>
      </c>
      <c r="KX122">
        <v>0.9331296</v>
      </c>
      <c r="KY122">
        <v>17.893429999999999</v>
      </c>
      <c r="KZ122">
        <v>8.1060450000000004E-5</v>
      </c>
      <c r="LA122">
        <v>2.2645370000000001E-2</v>
      </c>
      <c r="LB122">
        <v>0.93308250000000004</v>
      </c>
      <c r="LC122">
        <v>17.889019999999999</v>
      </c>
      <c r="LD122">
        <v>7.9885369999999997E-5</v>
      </c>
      <c r="LE122">
        <v>2.2317139999999999E-2</v>
      </c>
      <c r="LF122">
        <v>0.93298970000000003</v>
      </c>
      <c r="LG122">
        <v>17.039570000000001</v>
      </c>
      <c r="LH122">
        <v>7.8468029999999997E-5</v>
      </c>
      <c r="LI122">
        <v>2.1931889999999999E-2</v>
      </c>
      <c r="LJ122">
        <v>0.93282589999999999</v>
      </c>
      <c r="LK122">
        <v>16.06812</v>
      </c>
      <c r="LL122">
        <v>7.6500339999999999E-5</v>
      </c>
      <c r="LM122">
        <v>2.1399390000000001E-2</v>
      </c>
      <c r="LN122">
        <v>0.93263379999999996</v>
      </c>
      <c r="LO122">
        <v>15.34957</v>
      </c>
      <c r="LP122">
        <v>7.4042439999999997E-5</v>
      </c>
      <c r="LQ122">
        <v>2.0730990000000001E-2</v>
      </c>
      <c r="LR122">
        <v>0.93241249999999998</v>
      </c>
      <c r="LS122">
        <v>15.881320000000001</v>
      </c>
      <c r="LT122">
        <v>7.1381139999999996E-5</v>
      </c>
      <c r="LU122">
        <v>2.0001769999999999E-2</v>
      </c>
      <c r="LV122">
        <v>0.93214960000000002</v>
      </c>
      <c r="LW122">
        <v>16.93272</v>
      </c>
      <c r="LX122">
        <v>6.9045830000000004E-5</v>
      </c>
      <c r="LY122">
        <v>1.9354670000000001E-2</v>
      </c>
      <c r="LZ122">
        <v>0.93191760000000001</v>
      </c>
      <c r="MA122">
        <v>18.196639999999999</v>
      </c>
      <c r="MB122">
        <v>6.7715379999999997E-5</v>
      </c>
      <c r="MC122">
        <v>1.897942E-2</v>
      </c>
      <c r="MD122">
        <v>0.93164970000000003</v>
      </c>
      <c r="ME122">
        <v>19.175899999999999</v>
      </c>
      <c r="MF122">
        <v>6.7536739999999996E-5</v>
      </c>
      <c r="MG122">
        <v>1.8930599999999999E-2</v>
      </c>
      <c r="MH122">
        <v>0.93143189999999998</v>
      </c>
      <c r="MI122">
        <v>19.09562</v>
      </c>
      <c r="MJ122">
        <v>6.7794619999999998E-5</v>
      </c>
      <c r="MK122">
        <v>1.9019500000000002E-2</v>
      </c>
      <c r="ML122">
        <v>0.93122329999999998</v>
      </c>
      <c r="MM122">
        <v>18.154019999999999</v>
      </c>
      <c r="MN122">
        <v>6.7629189999999999E-5</v>
      </c>
      <c r="MO122">
        <v>1.899942E-2</v>
      </c>
      <c r="MP122">
        <v>0.93105450000000001</v>
      </c>
      <c r="MQ122">
        <v>17.067080000000001</v>
      </c>
      <c r="MR122">
        <v>6.6659949999999999E-5</v>
      </c>
      <c r="MS122">
        <v>1.8754489999999999E-2</v>
      </c>
      <c r="MT122">
        <v>0.93098959999999997</v>
      </c>
      <c r="MU122">
        <v>16.163530000000002</v>
      </c>
      <c r="MV122">
        <v>6.4980849999999996E-5</v>
      </c>
      <c r="MW122">
        <v>1.8301629999999999E-2</v>
      </c>
      <c r="MX122">
        <v>0.93094399999999999</v>
      </c>
      <c r="MY122">
        <v>16.24137</v>
      </c>
      <c r="MZ122">
        <v>6.2811219999999994E-5</v>
      </c>
      <c r="NA122">
        <v>1.7706900000000001E-2</v>
      </c>
      <c r="NB122">
        <v>0.93086329999999995</v>
      </c>
      <c r="NC122">
        <v>16.231929999999998</v>
      </c>
      <c r="ND122">
        <v>6.0192400000000003E-5</v>
      </c>
      <c r="NE122">
        <v>1.6981900000000001E-2</v>
      </c>
      <c r="NF122">
        <v>0.93089120000000003</v>
      </c>
      <c r="NG122">
        <v>17.076160000000002</v>
      </c>
      <c r="NH122">
        <v>5.68597E-5</v>
      </c>
      <c r="NI122">
        <v>1.605875E-2</v>
      </c>
      <c r="NJ122">
        <v>0.93089</v>
      </c>
      <c r="NK122">
        <v>17.76014</v>
      </c>
      <c r="NL122">
        <v>5.278911E-5</v>
      </c>
      <c r="NM122">
        <v>1.49231E-2</v>
      </c>
      <c r="NN122">
        <v>0.93096290000000004</v>
      </c>
      <c r="NO122">
        <v>17.70889</v>
      </c>
      <c r="NP122">
        <v>4.8515379999999998E-5</v>
      </c>
      <c r="NQ122">
        <v>1.371621E-2</v>
      </c>
      <c r="NR122">
        <v>0.93111310000000003</v>
      </c>
      <c r="NS122">
        <v>17.149000000000001</v>
      </c>
      <c r="NT122">
        <v>4.4705089999999999E-5</v>
      </c>
      <c r="NU122">
        <v>1.26275E-2</v>
      </c>
      <c r="NV122">
        <v>0.93138900000000002</v>
      </c>
      <c r="NW122">
        <v>16.226900000000001</v>
      </c>
      <c r="NX122">
        <v>4.1674539999999998E-5</v>
      </c>
      <c r="NY122">
        <v>1.175401E-2</v>
      </c>
      <c r="NZ122">
        <v>0.93164880000000005</v>
      </c>
      <c r="OA122">
        <v>15.36246</v>
      </c>
      <c r="OB122">
        <v>3.9361070000000003E-5</v>
      </c>
      <c r="OC122">
        <v>1.1083300000000001E-2</v>
      </c>
      <c r="OD122">
        <v>0.93198289999999995</v>
      </c>
      <c r="OE122">
        <v>15.67005</v>
      </c>
      <c r="OF122">
        <v>3.750208E-5</v>
      </c>
      <c r="OG122">
        <v>1.0544660000000001E-2</v>
      </c>
      <c r="OH122">
        <v>0.93238960000000004</v>
      </c>
      <c r="OI122">
        <v>16.624549999999999</v>
      </c>
      <c r="OJ122">
        <v>3.5639100000000002E-5</v>
      </c>
      <c r="OK122">
        <v>1.0012200000000001E-2</v>
      </c>
    </row>
    <row r="123" spans="1:401" x14ac:dyDescent="0.35">
      <c r="A123">
        <v>126</v>
      </c>
      <c r="B123" t="s">
        <v>4</v>
      </c>
      <c r="C123" t="s">
        <v>24</v>
      </c>
      <c r="D123" t="s">
        <v>128</v>
      </c>
      <c r="E123">
        <v>902.09829999999999</v>
      </c>
      <c r="F123">
        <v>0.93904980000000005</v>
      </c>
      <c r="G123">
        <v>14.134449999999999</v>
      </c>
      <c r="H123">
        <v>0</v>
      </c>
      <c r="I123">
        <v>0</v>
      </c>
      <c r="J123">
        <v>0.94049419999999995</v>
      </c>
      <c r="K123">
        <v>14.979179999999999</v>
      </c>
      <c r="L123">
        <v>0</v>
      </c>
      <c r="M123">
        <v>0</v>
      </c>
      <c r="N123">
        <v>0.94198879999999996</v>
      </c>
      <c r="O123">
        <v>15.832470000000001</v>
      </c>
      <c r="P123" s="1">
        <v>5.1210289999999997E-33</v>
      </c>
      <c r="Q123" s="1">
        <v>1.72E-30</v>
      </c>
      <c r="R123">
        <v>0.94354740000000004</v>
      </c>
      <c r="S123">
        <v>16.480229999999999</v>
      </c>
      <c r="T123" s="1">
        <v>1.331251E-20</v>
      </c>
      <c r="U123" s="1">
        <v>4.4319240000000001E-18</v>
      </c>
      <c r="V123">
        <v>0.94511489999999998</v>
      </c>
      <c r="W123">
        <v>16.71922</v>
      </c>
      <c r="X123" s="1">
        <v>3.9057569999999998E-9</v>
      </c>
      <c r="Y123" s="1">
        <v>1.304086E-6</v>
      </c>
      <c r="Z123">
        <v>0.94670209999999999</v>
      </c>
      <c r="AA123">
        <v>16.25638</v>
      </c>
      <c r="AB123" s="1">
        <v>1.345944E-2</v>
      </c>
      <c r="AC123" s="1">
        <v>3.2903910000000001</v>
      </c>
      <c r="AD123">
        <v>0.94828190000000001</v>
      </c>
      <c r="AE123">
        <v>15.501910000000001</v>
      </c>
      <c r="AF123">
        <v>3.266896</v>
      </c>
      <c r="AG123">
        <v>901.7355</v>
      </c>
      <c r="AH123">
        <v>0.94988740000000005</v>
      </c>
      <c r="AI123">
        <v>14.974690000000001</v>
      </c>
      <c r="AJ123">
        <v>47.18412</v>
      </c>
      <c r="AK123">
        <v>14226.99</v>
      </c>
      <c r="AL123">
        <v>0.95206840000000004</v>
      </c>
      <c r="AM123">
        <v>14.78369</v>
      </c>
      <c r="AN123">
        <v>119.13849999999999</v>
      </c>
      <c r="AO123">
        <v>38475.32</v>
      </c>
      <c r="AP123">
        <v>0.95452740000000003</v>
      </c>
      <c r="AQ123">
        <v>15.5832</v>
      </c>
      <c r="AR123">
        <v>91.205520000000007</v>
      </c>
      <c r="AS123">
        <v>31068.33</v>
      </c>
      <c r="AT123">
        <v>0.95702670000000001</v>
      </c>
      <c r="AU123">
        <v>16.694179999999999</v>
      </c>
      <c r="AV123">
        <v>30.00066</v>
      </c>
      <c r="AW123">
        <v>10642.42</v>
      </c>
      <c r="AX123">
        <v>0.95956079999999999</v>
      </c>
      <c r="AY123">
        <v>17.507380000000001</v>
      </c>
      <c r="AZ123">
        <v>5.4789899999999996</v>
      </c>
      <c r="BA123">
        <v>1999.2660000000001</v>
      </c>
      <c r="BB123">
        <v>0.96207560000000003</v>
      </c>
      <c r="BC123">
        <v>17.831430000000001</v>
      </c>
      <c r="BD123">
        <v>0.71808559999999999</v>
      </c>
      <c r="BE123">
        <v>264.53969999999998</v>
      </c>
      <c r="BF123">
        <v>0.96288269999999998</v>
      </c>
      <c r="BG123">
        <v>17.236419999999999</v>
      </c>
      <c r="BH123">
        <v>0.120589</v>
      </c>
      <c r="BI123">
        <v>42.584519999999998</v>
      </c>
      <c r="BJ123">
        <v>0.96294709999999994</v>
      </c>
      <c r="BK123">
        <v>16.33006</v>
      </c>
      <c r="BL123">
        <v>5.7996470000000001E-2</v>
      </c>
      <c r="BM123">
        <v>19.289760000000001</v>
      </c>
      <c r="BN123">
        <v>0.96265699999999998</v>
      </c>
      <c r="BO123">
        <v>15.609439999999999</v>
      </c>
      <c r="BP123" s="1">
        <v>4.787458E-2</v>
      </c>
      <c r="BQ123">
        <v>15.731579999999999</v>
      </c>
      <c r="BR123">
        <v>0.96211449999999998</v>
      </c>
      <c r="BS123">
        <v>15.28576</v>
      </c>
      <c r="BT123" s="1">
        <v>4.317348E-2</v>
      </c>
      <c r="BU123">
        <v>14.168279999999999</v>
      </c>
      <c r="BV123">
        <v>0.96170809999999995</v>
      </c>
      <c r="BW123">
        <v>15.81052</v>
      </c>
      <c r="BX123" s="1">
        <v>4.0006890000000003E-2</v>
      </c>
      <c r="BY123">
        <v>13.124739999999999</v>
      </c>
      <c r="BZ123">
        <v>0.96122640000000004</v>
      </c>
      <c r="CA123">
        <v>16.31617</v>
      </c>
      <c r="CB123" s="1">
        <v>3.7551849999999998E-2</v>
      </c>
      <c r="CC123" s="1">
        <v>12.32635</v>
      </c>
      <c r="CD123">
        <v>0.96070460000000002</v>
      </c>
      <c r="CE123">
        <v>16.828479999999999</v>
      </c>
      <c r="CF123" s="1">
        <v>3.5190220000000001E-2</v>
      </c>
      <c r="CG123" s="1">
        <v>11.56535</v>
      </c>
      <c r="CH123">
        <v>0.95995540000000001</v>
      </c>
      <c r="CI123">
        <v>16.660299999999999</v>
      </c>
      <c r="CJ123" s="1">
        <v>3.2745490000000002E-2</v>
      </c>
      <c r="CK123" s="1">
        <v>10.77962</v>
      </c>
      <c r="CL123">
        <v>0.95897529999999997</v>
      </c>
      <c r="CM123">
        <v>15.91226</v>
      </c>
      <c r="CN123" s="1">
        <v>3.0304049999999999E-2</v>
      </c>
      <c r="CO123" s="1">
        <v>9.9934949999999994</v>
      </c>
      <c r="CP123">
        <v>0.95771669999999998</v>
      </c>
      <c r="CQ123">
        <v>15.086410000000001</v>
      </c>
      <c r="CR123" s="1">
        <v>2.7959109999999999E-2</v>
      </c>
      <c r="CS123" s="1">
        <v>9.2399360000000001</v>
      </c>
      <c r="CT123">
        <v>0.95622309999999999</v>
      </c>
      <c r="CU123">
        <v>14.33534</v>
      </c>
      <c r="CV123" s="1">
        <v>2.5809309999999999E-2</v>
      </c>
      <c r="CW123" s="1">
        <v>8.5482289999999992</v>
      </c>
      <c r="CX123">
        <v>0.95457729999999996</v>
      </c>
      <c r="CY123">
        <v>13.93791</v>
      </c>
      <c r="CZ123" s="1">
        <v>2.4640970000000002E-2</v>
      </c>
      <c r="DA123" s="1">
        <v>8.1592450000000003</v>
      </c>
      <c r="DB123">
        <v>0.95285929999999996</v>
      </c>
      <c r="DC123">
        <v>14.37383</v>
      </c>
      <c r="DD123" s="1">
        <v>2.5476260000000001E-2</v>
      </c>
      <c r="DE123" s="1">
        <v>8.4276920000000004</v>
      </c>
      <c r="DF123">
        <v>0.95097509999999996</v>
      </c>
      <c r="DG123">
        <v>14.67231</v>
      </c>
      <c r="DH123" s="1">
        <v>2.7432359999999999E-2</v>
      </c>
      <c r="DI123" s="1">
        <v>9.1090149999999994</v>
      </c>
      <c r="DJ123">
        <v>0.94819520000000002</v>
      </c>
      <c r="DK123">
        <v>15.0116</v>
      </c>
      <c r="DL123" s="1">
        <v>2.8466959999999999E-2</v>
      </c>
      <c r="DM123" s="1">
        <v>9.5349280000000007</v>
      </c>
      <c r="DN123">
        <v>0.94532700000000003</v>
      </c>
      <c r="DO123">
        <v>15.140969999999999</v>
      </c>
      <c r="DP123" s="1">
        <v>2.7861130000000001E-2</v>
      </c>
      <c r="DQ123" s="1">
        <v>9.4150120000000008</v>
      </c>
      <c r="DR123">
        <v>0.94064040000000004</v>
      </c>
      <c r="DS123">
        <v>14.65401</v>
      </c>
      <c r="DT123" s="1">
        <v>2.6134660000000001E-2</v>
      </c>
      <c r="DU123" s="1">
        <v>8.9084579999999995</v>
      </c>
      <c r="DV123">
        <v>0.93081619999999998</v>
      </c>
      <c r="DW123">
        <v>13.921390000000001</v>
      </c>
      <c r="DX123" s="1">
        <v>2.3940260000000001E-2</v>
      </c>
      <c r="DY123" s="1">
        <v>8.2444109999999995</v>
      </c>
      <c r="DZ123">
        <v>0.92085850000000002</v>
      </c>
      <c r="EA123">
        <v>13.2148</v>
      </c>
      <c r="EB123" s="1">
        <v>2.167359E-2</v>
      </c>
      <c r="EC123" s="1">
        <v>7.5388460000000004</v>
      </c>
      <c r="ED123">
        <v>0.91098279999999998</v>
      </c>
      <c r="EE123">
        <v>12.8569</v>
      </c>
      <c r="EF123" s="1">
        <v>1.949528E-2</v>
      </c>
      <c r="EG123" s="1">
        <v>6.8458079999999999</v>
      </c>
      <c r="EH123">
        <v>0.90098670000000003</v>
      </c>
      <c r="EI123">
        <v>13.549379999999999</v>
      </c>
      <c r="EJ123" s="1">
        <v>1.7444769999999998E-2</v>
      </c>
      <c r="EK123" s="1">
        <v>6.1841860000000004</v>
      </c>
      <c r="EL123">
        <v>0.89075530000000003</v>
      </c>
      <c r="EM123">
        <v>14.423450000000001</v>
      </c>
      <c r="EN123" s="1">
        <v>1.556486E-2</v>
      </c>
      <c r="EO123" s="1">
        <v>5.571472</v>
      </c>
      <c r="EP123">
        <v>0.88007389999999996</v>
      </c>
      <c r="EQ123">
        <v>15.43233</v>
      </c>
      <c r="ER123" s="1">
        <v>1.38878E-2</v>
      </c>
      <c r="ES123" s="1">
        <v>5.0202090000000004</v>
      </c>
      <c r="ET123">
        <v>0.86905969999999999</v>
      </c>
      <c r="EU123">
        <v>16.38654</v>
      </c>
      <c r="EV123" s="1">
        <v>1.240524E-2</v>
      </c>
      <c r="EW123" s="1">
        <v>4.5306759999999997</v>
      </c>
      <c r="EX123">
        <v>0.85860380000000003</v>
      </c>
      <c r="EY123">
        <v>16.348790000000001</v>
      </c>
      <c r="EZ123" s="1">
        <v>1.1078060000000001E-2</v>
      </c>
      <c r="FA123" s="1">
        <v>4.0870769999999998</v>
      </c>
      <c r="FB123">
        <v>0.84898149999999994</v>
      </c>
      <c r="FC123">
        <v>15.62673</v>
      </c>
      <c r="FD123" s="1">
        <v>9.8561099999999995E-3</v>
      </c>
      <c r="FE123" s="1">
        <v>3.6697609999999998</v>
      </c>
      <c r="FF123">
        <v>0.83869349999999998</v>
      </c>
      <c r="FG123">
        <v>14.961600000000001</v>
      </c>
      <c r="FH123" s="1">
        <v>8.7490450000000004E-3</v>
      </c>
      <c r="FI123" s="1">
        <v>3.288386</v>
      </c>
      <c r="FJ123">
        <v>0.82795730000000001</v>
      </c>
      <c r="FK123">
        <v>14.48846</v>
      </c>
      <c r="FL123" s="1">
        <v>7.764717E-3</v>
      </c>
      <c r="FM123" s="1">
        <v>2.9461849999999998</v>
      </c>
      <c r="FN123">
        <v>0.81641070000000004</v>
      </c>
      <c r="FO123">
        <v>15.13519</v>
      </c>
      <c r="FP123" s="1">
        <v>6.880822E-3</v>
      </c>
      <c r="FQ123" s="1">
        <v>2.63897</v>
      </c>
      <c r="FR123">
        <v>0.80495410000000001</v>
      </c>
      <c r="FS123">
        <v>16.344470000000001</v>
      </c>
      <c r="FT123" s="1">
        <v>6.0880819999999999E-3</v>
      </c>
      <c r="FU123" s="1">
        <v>2.3598409999999999</v>
      </c>
      <c r="FV123">
        <v>0.79341300000000003</v>
      </c>
      <c r="FW123">
        <v>17.604179999999999</v>
      </c>
      <c r="FX123" s="1">
        <v>5.3761620000000003E-3</v>
      </c>
      <c r="FY123" s="1">
        <v>2.1058560000000002</v>
      </c>
      <c r="FZ123">
        <v>0.78164849999999997</v>
      </c>
      <c r="GA123">
        <v>18.687329999999999</v>
      </c>
      <c r="GB123" s="1">
        <v>4.7489079999999996E-3</v>
      </c>
      <c r="GC123" s="1">
        <v>1.880315</v>
      </c>
      <c r="GD123">
        <v>0.7700574</v>
      </c>
      <c r="GE123">
        <v>18.630649999999999</v>
      </c>
      <c r="GF123" s="1">
        <v>4.1969090000000004E-3</v>
      </c>
      <c r="GG123" s="1">
        <v>1.6800850000000001</v>
      </c>
      <c r="GH123">
        <v>0.75967320000000005</v>
      </c>
      <c r="GI123">
        <v>17.898910000000001</v>
      </c>
      <c r="GJ123" s="1">
        <v>3.714073E-3</v>
      </c>
      <c r="GK123" s="1">
        <v>1.5012989999999999</v>
      </c>
      <c r="GL123">
        <v>0.75068869999999999</v>
      </c>
      <c r="GM123">
        <v>17.089929999999999</v>
      </c>
      <c r="GN123" s="1">
        <v>3.2822770000000001E-3</v>
      </c>
      <c r="GO123" s="1">
        <v>1.338252</v>
      </c>
      <c r="GP123">
        <v>0.74337169999999997</v>
      </c>
      <c r="GQ123">
        <v>16.350190000000001</v>
      </c>
      <c r="GR123" s="1">
        <v>2.8931669999999999E-3</v>
      </c>
      <c r="GS123" s="1">
        <v>1.187376</v>
      </c>
      <c r="GT123">
        <v>0.73726400000000003</v>
      </c>
      <c r="GU123">
        <v>15.986789999999999</v>
      </c>
      <c r="GV123" s="1">
        <v>2.535963E-3</v>
      </c>
      <c r="GW123" s="1">
        <v>1.0460970000000001</v>
      </c>
      <c r="GX123">
        <v>0.73225119999999999</v>
      </c>
      <c r="GY123">
        <v>16.526119999999999</v>
      </c>
      <c r="GZ123" s="1">
        <v>2.1919589999999998E-3</v>
      </c>
      <c r="HA123" s="1">
        <v>0.90864259999999997</v>
      </c>
      <c r="HB123">
        <v>0.72829120000000003</v>
      </c>
      <c r="HC123">
        <v>17.033919999999998</v>
      </c>
      <c r="HD123" s="1">
        <v>1.8330449999999999E-3</v>
      </c>
      <c r="HE123" s="1">
        <v>0.76374839999999999</v>
      </c>
      <c r="HF123">
        <v>0.72517560000000003</v>
      </c>
      <c r="HG123">
        <v>17.500260000000001</v>
      </c>
      <c r="HH123" s="1">
        <v>1.4550330000000001E-3</v>
      </c>
      <c r="HI123" s="1">
        <v>0.60939080000000001</v>
      </c>
      <c r="HJ123">
        <v>0.72271980000000002</v>
      </c>
      <c r="HK123">
        <v>17.365400000000001</v>
      </c>
      <c r="HL123" s="1">
        <v>1.0979360000000001E-3</v>
      </c>
      <c r="HM123" s="1">
        <v>0.46132519999999999</v>
      </c>
      <c r="HN123">
        <v>0.72079919999999997</v>
      </c>
      <c r="HO123">
        <v>16.833169999999999</v>
      </c>
      <c r="HP123" s="1">
        <v>8.0889880000000001E-4</v>
      </c>
      <c r="HQ123" s="1">
        <v>0.33980890000000002</v>
      </c>
      <c r="HR123">
        <v>0.71934589999999998</v>
      </c>
      <c r="HS123">
        <v>15.97964</v>
      </c>
      <c r="HT123" s="1">
        <v>6.0530290000000004E-4</v>
      </c>
      <c r="HU123" s="1">
        <v>0.25329259999999998</v>
      </c>
      <c r="HV123">
        <v>0.71830210000000005</v>
      </c>
      <c r="HW123">
        <v>15.018409999999999</v>
      </c>
      <c r="HX123" s="1">
        <v>4.7457960000000003E-4</v>
      </c>
      <c r="HY123" s="1">
        <v>0.19733049999999999</v>
      </c>
      <c r="HZ123">
        <v>0.71755389999999997</v>
      </c>
      <c r="IA123">
        <v>14.44514</v>
      </c>
      <c r="IB123" s="1">
        <v>3.9314439999999998E-4</v>
      </c>
      <c r="IC123" s="1">
        <v>0.16237289999999999</v>
      </c>
      <c r="ID123">
        <v>0.71703950000000005</v>
      </c>
      <c r="IE123">
        <v>14.53349</v>
      </c>
      <c r="IF123" s="1">
        <v>3.397923E-4</v>
      </c>
      <c r="IG123" s="1">
        <v>0.139544</v>
      </c>
      <c r="IH123">
        <v>0.71671940000000001</v>
      </c>
      <c r="II123">
        <v>14.7965</v>
      </c>
      <c r="IJ123" s="1">
        <v>2.9889720000000002E-4</v>
      </c>
      <c r="IK123" s="1">
        <v>0.1222763</v>
      </c>
      <c r="IL123">
        <v>0.71651799999999999</v>
      </c>
      <c r="IM123">
        <v>15.33597</v>
      </c>
      <c r="IN123" s="1">
        <v>2.6219330000000002E-4</v>
      </c>
      <c r="IO123" s="1">
        <v>0.10698630000000001</v>
      </c>
      <c r="IP123">
        <v>0.71642309999999998</v>
      </c>
      <c r="IQ123">
        <v>15.275080000000001</v>
      </c>
      <c r="IR123" s="1">
        <v>2.2890620000000001E-4</v>
      </c>
      <c r="IS123" s="1">
        <v>9.3150629999999998E-2</v>
      </c>
      <c r="IT123">
        <v>0.71643889999999999</v>
      </c>
      <c r="IU123">
        <v>14.782439999999999</v>
      </c>
      <c r="IV123">
        <v>2.013164E-4</v>
      </c>
      <c r="IW123" s="1">
        <v>8.1618979999999994E-2</v>
      </c>
      <c r="IX123">
        <v>0.71654890000000004</v>
      </c>
      <c r="IY123">
        <v>14.09038</v>
      </c>
      <c r="IZ123">
        <v>1.802808E-4</v>
      </c>
      <c r="JA123" s="1">
        <v>7.2784619999999994E-2</v>
      </c>
      <c r="JB123">
        <v>0.71676689999999998</v>
      </c>
      <c r="JC123">
        <v>13.33595</v>
      </c>
      <c r="JD123">
        <v>1.6477350000000001E-4</v>
      </c>
      <c r="JE123" s="1">
        <v>6.6259760000000001E-2</v>
      </c>
      <c r="JF123">
        <v>0.7170531</v>
      </c>
      <c r="JG123">
        <v>13.52631</v>
      </c>
      <c r="JH123">
        <v>1.5301010000000001E-4</v>
      </c>
      <c r="JI123" s="1">
        <v>6.1332379999999999E-2</v>
      </c>
      <c r="JJ123">
        <v>0.71740760000000003</v>
      </c>
      <c r="JK123">
        <v>14.137499999999999</v>
      </c>
      <c r="JL123">
        <v>1.4328379999999999E-4</v>
      </c>
      <c r="JM123" s="1">
        <v>5.7293499999999997E-2</v>
      </c>
      <c r="JN123">
        <v>0.71780319999999997</v>
      </c>
      <c r="JO123">
        <v>14.78196</v>
      </c>
      <c r="JP123">
        <v>1.3403110000000001E-4</v>
      </c>
      <c r="JQ123" s="1">
        <v>5.3517620000000002E-2</v>
      </c>
      <c r="JR123">
        <v>0.71823539999999997</v>
      </c>
      <c r="JS123">
        <v>15.61026</v>
      </c>
      <c r="JT123">
        <v>1.245602E-4</v>
      </c>
      <c r="JU123">
        <v>4.9678E-2</v>
      </c>
      <c r="JV123">
        <v>0.7186709</v>
      </c>
      <c r="JW123">
        <v>15.800240000000001</v>
      </c>
      <c r="JX123">
        <v>1.152872E-4</v>
      </c>
      <c r="JY123">
        <v>4.5915629999999999E-2</v>
      </c>
      <c r="JZ123">
        <v>0.71904869999999999</v>
      </c>
      <c r="KA123">
        <v>15.210089999999999</v>
      </c>
      <c r="KB123">
        <v>1.070115E-4</v>
      </c>
      <c r="KC123">
        <v>4.2543259999999999E-2</v>
      </c>
      <c r="KD123">
        <v>0.71937030000000002</v>
      </c>
      <c r="KE123">
        <v>14.61476</v>
      </c>
      <c r="KF123">
        <v>1.00073E-4</v>
      </c>
      <c r="KG123">
        <v>3.9719320000000002E-2</v>
      </c>
      <c r="KH123">
        <v>0.7196283</v>
      </c>
      <c r="KI123">
        <v>14.06169</v>
      </c>
      <c r="KJ123">
        <v>9.4356400000000003E-5</v>
      </c>
      <c r="KK123">
        <v>3.7398250000000001E-2</v>
      </c>
      <c r="KL123">
        <v>0.71982930000000001</v>
      </c>
      <c r="KM123">
        <v>14.46148</v>
      </c>
      <c r="KN123">
        <v>8.959211E-5</v>
      </c>
      <c r="KO123">
        <v>3.5468119999999999E-2</v>
      </c>
      <c r="KP123">
        <v>0.71997370000000005</v>
      </c>
      <c r="KQ123">
        <v>15.43267</v>
      </c>
      <c r="KR123">
        <v>8.5704469999999997E-5</v>
      </c>
      <c r="KS123">
        <v>3.3894609999999999E-2</v>
      </c>
      <c r="KT123">
        <v>0.72006530000000002</v>
      </c>
      <c r="KU123">
        <v>16.726980000000001</v>
      </c>
      <c r="KV123">
        <v>8.291943E-5</v>
      </c>
      <c r="KW123">
        <v>3.2750580000000001E-2</v>
      </c>
      <c r="KX123">
        <v>0.72009619999999996</v>
      </c>
      <c r="KY123">
        <v>17.883839999999999</v>
      </c>
      <c r="KZ123">
        <v>8.121111E-5</v>
      </c>
      <c r="LA123">
        <v>3.2043790000000003E-2</v>
      </c>
      <c r="LB123">
        <v>0.72002820000000001</v>
      </c>
      <c r="LC123">
        <v>17.946929999999998</v>
      </c>
      <c r="LD123">
        <v>8.0019799999999996E-5</v>
      </c>
      <c r="LE123">
        <v>3.1570130000000002E-2</v>
      </c>
      <c r="LF123">
        <v>0.7198812</v>
      </c>
      <c r="LG123">
        <v>17.12088</v>
      </c>
      <c r="LH123">
        <v>7.8650020000000002E-5</v>
      </c>
      <c r="LI123">
        <v>3.1047410000000001E-2</v>
      </c>
      <c r="LJ123">
        <v>0.7195722</v>
      </c>
      <c r="LK123">
        <v>16.160039999999999</v>
      </c>
      <c r="LL123">
        <v>7.6744680000000003E-5</v>
      </c>
      <c r="LM123">
        <v>3.032611E-2</v>
      </c>
      <c r="LN123">
        <v>0.71911519999999995</v>
      </c>
      <c r="LO123">
        <v>15.41488</v>
      </c>
      <c r="LP123">
        <v>7.4331550000000002E-5</v>
      </c>
      <c r="LQ123">
        <v>2.9407300000000001E-2</v>
      </c>
      <c r="LR123">
        <v>0.71850689999999995</v>
      </c>
      <c r="LS123">
        <v>15.90198</v>
      </c>
      <c r="LT123">
        <v>7.1673810000000006E-5</v>
      </c>
      <c r="LU123">
        <v>2.8386350000000001E-2</v>
      </c>
      <c r="LV123">
        <v>0.71776989999999996</v>
      </c>
      <c r="LW123">
        <v>16.919560000000001</v>
      </c>
      <c r="LX123">
        <v>6.9269430000000007E-5</v>
      </c>
      <c r="LY123">
        <v>2.7449580000000001E-2</v>
      </c>
      <c r="LZ123">
        <v>0.71698360000000005</v>
      </c>
      <c r="MA123">
        <v>18.174900000000001</v>
      </c>
      <c r="MB123">
        <v>6.7802260000000004E-5</v>
      </c>
      <c r="MC123">
        <v>2.6866109999999999E-2</v>
      </c>
      <c r="MD123">
        <v>0.7161227</v>
      </c>
      <c r="ME123">
        <v>19.171980000000001</v>
      </c>
      <c r="MF123">
        <v>6.7511779999999998E-5</v>
      </c>
      <c r="MG123">
        <v>2.6751440000000001E-2</v>
      </c>
      <c r="MH123">
        <v>0.71526889999999999</v>
      </c>
      <c r="MI123">
        <v>19.158159999999999</v>
      </c>
      <c r="MJ123">
        <v>6.7762049999999996E-5</v>
      </c>
      <c r="MK123">
        <v>2.68785E-2</v>
      </c>
      <c r="ML123">
        <v>0.71447919999999998</v>
      </c>
      <c r="MM123">
        <v>18.240259999999999</v>
      </c>
      <c r="MN123">
        <v>6.7673349999999998E-5</v>
      </c>
      <c r="MO123">
        <v>2.689165E-2</v>
      </c>
      <c r="MP123">
        <v>0.71380449999999995</v>
      </c>
      <c r="MQ123">
        <v>17.170200000000001</v>
      </c>
      <c r="MR123">
        <v>6.6800219999999999E-5</v>
      </c>
      <c r="MS123">
        <v>2.6596080000000001E-2</v>
      </c>
      <c r="MT123">
        <v>0.71329010000000004</v>
      </c>
      <c r="MU123">
        <v>16.25066</v>
      </c>
      <c r="MV123">
        <v>6.5194109999999994E-5</v>
      </c>
      <c r="MW123">
        <v>2.5996470000000001E-2</v>
      </c>
      <c r="MX123">
        <v>0.71288870000000004</v>
      </c>
      <c r="MY123">
        <v>16.301300000000001</v>
      </c>
      <c r="MZ123">
        <v>6.3075299999999996E-5</v>
      </c>
      <c r="NA123">
        <v>2.5183239999999999E-2</v>
      </c>
      <c r="NB123">
        <v>0.71259729999999999</v>
      </c>
      <c r="NC123">
        <v>16.24522</v>
      </c>
      <c r="ND123">
        <v>6.051889E-5</v>
      </c>
      <c r="NE123">
        <v>2.418733E-2</v>
      </c>
      <c r="NF123">
        <v>0.71241580000000004</v>
      </c>
      <c r="NG123">
        <v>17.069030000000001</v>
      </c>
      <c r="NH123">
        <v>5.7279350000000002E-5</v>
      </c>
      <c r="NI123">
        <v>2.2925230000000001E-2</v>
      </c>
      <c r="NJ123">
        <v>0.71234569999999997</v>
      </c>
      <c r="NK123">
        <v>17.772210000000001</v>
      </c>
      <c r="NL123">
        <v>5.3280350000000002E-5</v>
      </c>
      <c r="NM123">
        <v>2.135331E-2</v>
      </c>
      <c r="NN123">
        <v>0.71238179999999995</v>
      </c>
      <c r="NO123">
        <v>17.755690000000001</v>
      </c>
      <c r="NP123">
        <v>4.8997659999999997E-5</v>
      </c>
      <c r="NQ123">
        <v>1.9643819999999999E-2</v>
      </c>
      <c r="NR123">
        <v>0.71261909999999995</v>
      </c>
      <c r="NS123">
        <v>17.205200000000001</v>
      </c>
      <c r="NT123">
        <v>4.5113910000000003E-5</v>
      </c>
      <c r="NU123">
        <v>1.8069439999999999E-2</v>
      </c>
      <c r="NV123">
        <v>0.71307149999999997</v>
      </c>
      <c r="NW123">
        <v>16.33071</v>
      </c>
      <c r="NX123">
        <v>4.1992339999999997E-5</v>
      </c>
      <c r="NY123">
        <v>1.6788930000000001E-2</v>
      </c>
      <c r="NZ123">
        <v>0.71376589999999995</v>
      </c>
      <c r="OA123">
        <v>15.46955</v>
      </c>
      <c r="OB123">
        <v>3.9606749999999998E-5</v>
      </c>
      <c r="OC123">
        <v>1.5802299999999998E-2</v>
      </c>
      <c r="OD123">
        <v>0.71465339999999999</v>
      </c>
      <c r="OE123">
        <v>15.742559999999999</v>
      </c>
      <c r="OF123">
        <v>3.7711879999999999E-5</v>
      </c>
      <c r="OG123">
        <v>1.501746E-2</v>
      </c>
      <c r="OH123">
        <v>0.71575719999999998</v>
      </c>
      <c r="OI123">
        <v>16.647500000000001</v>
      </c>
      <c r="OJ123">
        <v>3.5877790000000003E-5</v>
      </c>
      <c r="OK123">
        <v>1.426962E-2</v>
      </c>
    </row>
    <row r="124" spans="1:401" x14ac:dyDescent="0.35">
      <c r="A124">
        <v>127</v>
      </c>
      <c r="B124" t="s">
        <v>4</v>
      </c>
      <c r="C124" t="s">
        <v>24</v>
      </c>
      <c r="D124" t="s">
        <v>129</v>
      </c>
      <c r="E124">
        <v>935.11109999999996</v>
      </c>
      <c r="F124">
        <v>0.75979730000000001</v>
      </c>
      <c r="G124">
        <v>14.128590000000001</v>
      </c>
      <c r="H124">
        <v>0</v>
      </c>
      <c r="I124">
        <v>0</v>
      </c>
      <c r="J124">
        <v>0.76108799999999999</v>
      </c>
      <c r="K124">
        <v>14.974119999999999</v>
      </c>
      <c r="L124">
        <v>0</v>
      </c>
      <c r="M124">
        <v>0</v>
      </c>
      <c r="N124">
        <v>0.76244650000000003</v>
      </c>
      <c r="O124">
        <v>15.8329</v>
      </c>
      <c r="P124" s="1">
        <v>7.7827409999999992E-34</v>
      </c>
      <c r="Q124" s="1">
        <v>2.3711620000000001E-31</v>
      </c>
      <c r="R124">
        <v>0.76385829999999999</v>
      </c>
      <c r="S124">
        <v>16.499169999999999</v>
      </c>
      <c r="T124" s="1">
        <v>2.3515489999999999E-21</v>
      </c>
      <c r="U124" s="1">
        <v>7.0975310000000003E-19</v>
      </c>
      <c r="V124">
        <v>0.76528799999999997</v>
      </c>
      <c r="W124">
        <v>16.773499999999999</v>
      </c>
      <c r="X124" s="1">
        <v>6.3843810000000004E-10</v>
      </c>
      <c r="Y124" s="1">
        <v>1.931355E-7</v>
      </c>
      <c r="Z124">
        <v>0.76671449999999997</v>
      </c>
      <c r="AA124">
        <v>16.313690000000001</v>
      </c>
      <c r="AB124" s="1">
        <v>6.9427259999999998E-3</v>
      </c>
      <c r="AC124" s="1">
        <v>1.6818169999999999</v>
      </c>
      <c r="AD124">
        <v>0.76817970000000002</v>
      </c>
      <c r="AE124">
        <v>15.536530000000001</v>
      </c>
      <c r="AF124">
        <v>2.2868330000000001</v>
      </c>
      <c r="AG124">
        <v>604.45939999999996</v>
      </c>
      <c r="AH124">
        <v>0.76961210000000002</v>
      </c>
      <c r="AI124">
        <v>14.98996</v>
      </c>
      <c r="AJ124">
        <v>39.848590000000002</v>
      </c>
      <c r="AK124">
        <v>11185.98</v>
      </c>
      <c r="AL124">
        <v>0.77086370000000004</v>
      </c>
      <c r="AM124">
        <v>14.777570000000001</v>
      </c>
      <c r="AN124">
        <v>115.1717</v>
      </c>
      <c r="AO124">
        <v>33789.730000000003</v>
      </c>
      <c r="AP124">
        <v>0.77164279999999996</v>
      </c>
      <c r="AQ124">
        <v>15.56915</v>
      </c>
      <c r="AR124">
        <v>97.546589999999995</v>
      </c>
      <c r="AS124">
        <v>29559.439999999999</v>
      </c>
      <c r="AT124">
        <v>0.77240699999999995</v>
      </c>
      <c r="AU124">
        <v>16.689509999999999</v>
      </c>
      <c r="AV124">
        <v>34.602409999999999</v>
      </c>
      <c r="AW124">
        <v>10729.66</v>
      </c>
      <c r="AX124">
        <v>0.77318319999999996</v>
      </c>
      <c r="AY124">
        <v>17.523779999999999</v>
      </c>
      <c r="AZ124">
        <v>6.6627489999999998</v>
      </c>
      <c r="BA124">
        <v>2096.9780000000001</v>
      </c>
      <c r="BB124">
        <v>0.77382010000000001</v>
      </c>
      <c r="BC124">
        <v>17.88457</v>
      </c>
      <c r="BD124">
        <v>0.89122389999999996</v>
      </c>
      <c r="BE124">
        <v>281.81150000000002</v>
      </c>
      <c r="BF124">
        <v>0.7726693</v>
      </c>
      <c r="BG124">
        <v>17.30179</v>
      </c>
      <c r="BH124">
        <v>0.13917109999999999</v>
      </c>
      <c r="BI124">
        <v>43.103740000000002</v>
      </c>
      <c r="BJ124">
        <v>0.77118509999999996</v>
      </c>
      <c r="BK124">
        <v>16.38326</v>
      </c>
      <c r="BL124">
        <v>6.0135719999999997E-2</v>
      </c>
      <c r="BM124">
        <v>17.972249999999999</v>
      </c>
      <c r="BN124">
        <v>0.76953479999999996</v>
      </c>
      <c r="BO124">
        <v>15.64493</v>
      </c>
      <c r="BP124" s="1">
        <v>4.8488110000000001E-2</v>
      </c>
      <c r="BQ124">
        <v>14.38063</v>
      </c>
      <c r="BR124">
        <v>0.767791</v>
      </c>
      <c r="BS124">
        <v>15.292149999999999</v>
      </c>
      <c r="BT124" s="1">
        <v>4.3553399999999999E-2</v>
      </c>
      <c r="BU124">
        <v>12.9137</v>
      </c>
      <c r="BV124">
        <v>0.76610319999999998</v>
      </c>
      <c r="BW124">
        <v>15.798389999999999</v>
      </c>
      <c r="BX124" s="1">
        <v>4.027389E-2</v>
      </c>
      <c r="BY124">
        <v>11.94838</v>
      </c>
      <c r="BZ124">
        <v>0.76436579999999998</v>
      </c>
      <c r="CA124">
        <v>16.30536</v>
      </c>
      <c r="CB124" s="1">
        <v>3.7780460000000002E-2</v>
      </c>
      <c r="CC124" s="1">
        <v>11.222770000000001</v>
      </c>
      <c r="CD124">
        <v>0.76250609999999996</v>
      </c>
      <c r="CE124">
        <v>16.836790000000001</v>
      </c>
      <c r="CF124" s="1">
        <v>3.5424419999999998E-2</v>
      </c>
      <c r="CG124" s="1">
        <v>10.541069999999999</v>
      </c>
      <c r="CH124">
        <v>0.76032710000000003</v>
      </c>
      <c r="CI124">
        <v>16.7029</v>
      </c>
      <c r="CJ124" s="1">
        <v>3.2985729999999998E-2</v>
      </c>
      <c r="CK124" s="1">
        <v>9.8367229999999992</v>
      </c>
      <c r="CL124">
        <v>0.75771339999999998</v>
      </c>
      <c r="CM124">
        <v>15.97007</v>
      </c>
      <c r="CN124" s="1">
        <v>3.053896E-2</v>
      </c>
      <c r="CO124" s="1">
        <v>9.1295940000000009</v>
      </c>
      <c r="CP124">
        <v>0.75455799999999995</v>
      </c>
      <c r="CQ124">
        <v>15.144069999999999</v>
      </c>
      <c r="CR124" s="1">
        <v>2.8182269999999999E-2</v>
      </c>
      <c r="CS124" s="1">
        <v>8.4506420000000002</v>
      </c>
      <c r="CT124">
        <v>0.75075809999999998</v>
      </c>
      <c r="CU124">
        <v>14.379429999999999</v>
      </c>
      <c r="CV124" s="1">
        <v>2.599605E-2</v>
      </c>
      <c r="CW124" s="1">
        <v>7.8228109999999997</v>
      </c>
      <c r="CX124">
        <v>0.74643210000000004</v>
      </c>
      <c r="CY124">
        <v>13.95417</v>
      </c>
      <c r="CZ124" s="1">
        <v>2.466985E-2</v>
      </c>
      <c r="DA124" s="1">
        <v>7.443238</v>
      </c>
      <c r="DB124">
        <v>0.74162689999999998</v>
      </c>
      <c r="DC124">
        <v>14.38002</v>
      </c>
      <c r="DD124" s="1">
        <v>2.529766E-2</v>
      </c>
      <c r="DE124" s="1">
        <v>7.6497070000000003</v>
      </c>
      <c r="DF124">
        <v>0.73643970000000003</v>
      </c>
      <c r="DG124">
        <v>14.6785</v>
      </c>
      <c r="DH124" s="1">
        <v>2.722842E-2</v>
      </c>
      <c r="DI124" s="1">
        <v>8.2774669999999997</v>
      </c>
      <c r="DJ124">
        <v>0.72976490000000005</v>
      </c>
      <c r="DK124">
        <v>15.02759</v>
      </c>
      <c r="DL124" s="1">
        <v>2.841196E-2</v>
      </c>
      <c r="DM124" s="1">
        <v>8.7142309999999998</v>
      </c>
      <c r="DN124">
        <v>0.72303989999999996</v>
      </c>
      <c r="DO124">
        <v>15.175560000000001</v>
      </c>
      <c r="DP124" s="1">
        <v>2.7964260000000001E-2</v>
      </c>
      <c r="DQ124" s="1">
        <v>8.6528360000000006</v>
      </c>
      <c r="DR124">
        <v>0.71607759999999998</v>
      </c>
      <c r="DS124">
        <v>14.707599999999999</v>
      </c>
      <c r="DT124" s="1">
        <v>2.6322419999999999E-2</v>
      </c>
      <c r="DU124" s="1">
        <v>8.2142820000000007</v>
      </c>
      <c r="DV124">
        <v>0.70894939999999995</v>
      </c>
      <c r="DW124">
        <v>13.9643</v>
      </c>
      <c r="DX124" s="1">
        <v>2.4156750000000001E-2</v>
      </c>
      <c r="DY124" s="1">
        <v>7.5992470000000001</v>
      </c>
      <c r="DZ124">
        <v>0.70165429999999995</v>
      </c>
      <c r="EA124">
        <v>13.255649999999999</v>
      </c>
      <c r="EB124" s="1">
        <v>2.1893220000000001E-2</v>
      </c>
      <c r="EC124" s="1">
        <v>6.9420739999999999</v>
      </c>
      <c r="ED124">
        <v>0.69460089999999997</v>
      </c>
      <c r="EE124">
        <v>12.88138</v>
      </c>
      <c r="EF124" s="1">
        <v>1.9708199999999999E-2</v>
      </c>
      <c r="EG124" s="1">
        <v>6.2971279999999998</v>
      </c>
      <c r="EH124">
        <v>0.68741260000000004</v>
      </c>
      <c r="EI124">
        <v>13.55969</v>
      </c>
      <c r="EJ124" s="1">
        <v>1.764516E-2</v>
      </c>
      <c r="EK124" s="1">
        <v>5.6826410000000003</v>
      </c>
      <c r="EL124">
        <v>0.68001339999999999</v>
      </c>
      <c r="EM124">
        <v>14.425090000000001</v>
      </c>
      <c r="EN124" s="1">
        <v>1.5748959999999999E-2</v>
      </c>
      <c r="EO124" s="1">
        <v>5.1133379999999997</v>
      </c>
      <c r="EP124">
        <v>0.67232440000000004</v>
      </c>
      <c r="EQ124">
        <v>15.43234</v>
      </c>
      <c r="ER124" s="1">
        <v>1.405144E-2</v>
      </c>
      <c r="ES124" s="1">
        <v>4.600142</v>
      </c>
      <c r="ET124">
        <v>0.66431839999999998</v>
      </c>
      <c r="EU124">
        <v>16.412130000000001</v>
      </c>
      <c r="EV124" s="1">
        <v>1.255159E-2</v>
      </c>
      <c r="EW124" s="1">
        <v>4.145232</v>
      </c>
      <c r="EX124">
        <v>0.65658910000000004</v>
      </c>
      <c r="EY124">
        <v>16.399560000000001</v>
      </c>
      <c r="EZ124" s="1">
        <v>1.121493E-2</v>
      </c>
      <c r="FA124" s="1">
        <v>3.735274</v>
      </c>
      <c r="FB124">
        <v>0.64944840000000004</v>
      </c>
      <c r="FC124">
        <v>15.665649999999999</v>
      </c>
      <c r="FD124" s="1">
        <v>9.9836119999999993E-3</v>
      </c>
      <c r="FE124" s="1">
        <v>3.348363</v>
      </c>
      <c r="FF124">
        <v>0.64231090000000002</v>
      </c>
      <c r="FG124">
        <v>15.003439999999999</v>
      </c>
      <c r="FH124" s="1">
        <v>8.8642789999999992E-3</v>
      </c>
      <c r="FI124" s="1">
        <v>2.993325</v>
      </c>
      <c r="FJ124">
        <v>0.63519970000000003</v>
      </c>
      <c r="FK124">
        <v>14.523149999999999</v>
      </c>
      <c r="FL124" s="1">
        <v>7.8671330000000001E-3</v>
      </c>
      <c r="FM124" s="1">
        <v>2.674229</v>
      </c>
      <c r="FN124">
        <v>0.62756389999999995</v>
      </c>
      <c r="FO124">
        <v>15.139089999999999</v>
      </c>
      <c r="FP124" s="1">
        <v>6.9741839999999996E-3</v>
      </c>
      <c r="FQ124" s="1">
        <v>2.3888319999999998</v>
      </c>
      <c r="FR124">
        <v>0.6201506</v>
      </c>
      <c r="FS124">
        <v>16.32292</v>
      </c>
      <c r="FT124" s="1">
        <v>6.1734850000000003E-3</v>
      </c>
      <c r="FU124" s="1">
        <v>2.1306069999999999</v>
      </c>
      <c r="FV124">
        <v>0.6127937</v>
      </c>
      <c r="FW124">
        <v>17.57836</v>
      </c>
      <c r="FX124" s="1">
        <v>5.4532319999999997E-3</v>
      </c>
      <c r="FY124" s="1">
        <v>1.896504</v>
      </c>
      <c r="FZ124">
        <v>0.60519250000000002</v>
      </c>
      <c r="GA124">
        <v>18.690709999999999</v>
      </c>
      <c r="GB124" s="1">
        <v>4.8170519999999996E-3</v>
      </c>
      <c r="GC124" s="1">
        <v>1.688679</v>
      </c>
      <c r="GD124">
        <v>0.59767680000000001</v>
      </c>
      <c r="GE124">
        <v>18.675879999999999</v>
      </c>
      <c r="GF124" s="1">
        <v>4.2576309999999996E-3</v>
      </c>
      <c r="GG124" s="1">
        <v>1.5048429999999999</v>
      </c>
      <c r="GH124">
        <v>0.59092549999999999</v>
      </c>
      <c r="GI124">
        <v>17.954809999999998</v>
      </c>
      <c r="GJ124" s="1">
        <v>3.768913E-3</v>
      </c>
      <c r="GK124" s="1">
        <v>1.34145</v>
      </c>
      <c r="GL124">
        <v>0.58473869999999994</v>
      </c>
      <c r="GM124">
        <v>17.15166</v>
      </c>
      <c r="GN124" s="1">
        <v>3.3329079999999999E-3</v>
      </c>
      <c r="GO124" s="1">
        <v>1.1936040000000001</v>
      </c>
      <c r="GP124">
        <v>0.57968370000000002</v>
      </c>
      <c r="GQ124">
        <v>16.412649999999999</v>
      </c>
      <c r="GR124" s="1">
        <v>2.940607E-3</v>
      </c>
      <c r="GS124" s="1">
        <v>1.0573330000000001</v>
      </c>
      <c r="GT124">
        <v>0.57555690000000004</v>
      </c>
      <c r="GU124">
        <v>16.02814</v>
      </c>
      <c r="GV124" s="1">
        <v>2.5806150000000001E-3</v>
      </c>
      <c r="GW124" s="1">
        <v>0.93038609999999999</v>
      </c>
      <c r="GX124">
        <v>0.57217260000000003</v>
      </c>
      <c r="GY124">
        <v>16.54599</v>
      </c>
      <c r="GZ124" s="1">
        <v>2.237293E-3</v>
      </c>
      <c r="HA124" s="1">
        <v>0.80839950000000005</v>
      </c>
      <c r="HB124">
        <v>0.56949919999999998</v>
      </c>
      <c r="HC124">
        <v>17.03744</v>
      </c>
      <c r="HD124" s="1">
        <v>1.8821070000000001E-3</v>
      </c>
      <c r="HE124" s="1">
        <v>0.68131489999999995</v>
      </c>
      <c r="HF124">
        <v>0.5674013</v>
      </c>
      <c r="HG124">
        <v>17.501010000000001</v>
      </c>
      <c r="HH124" s="1">
        <v>1.505791E-3</v>
      </c>
      <c r="HI124" s="1">
        <v>0.54600150000000003</v>
      </c>
      <c r="HJ124">
        <v>0.56573240000000002</v>
      </c>
      <c r="HK124">
        <v>17.382149999999999</v>
      </c>
      <c r="HL124" s="1">
        <v>1.14338E-3</v>
      </c>
      <c r="HM124" s="1">
        <v>0.41479959999999999</v>
      </c>
      <c r="HN124">
        <v>0.56442890000000001</v>
      </c>
      <c r="HO124">
        <v>16.884810000000002</v>
      </c>
      <c r="HP124" s="1">
        <v>8.4361750000000002E-4</v>
      </c>
      <c r="HQ124" s="1">
        <v>0.30566599999999999</v>
      </c>
      <c r="HR124">
        <v>0.56342669999999995</v>
      </c>
      <c r="HS124">
        <v>16.045110000000001</v>
      </c>
      <c r="HT124" s="1">
        <v>6.2871699999999999E-4</v>
      </c>
      <c r="HU124" s="1">
        <v>0.2271011</v>
      </c>
      <c r="HV124">
        <v>0.56270160000000002</v>
      </c>
      <c r="HW124">
        <v>15.07978</v>
      </c>
      <c r="HX124" s="1">
        <v>4.8935299999999999E-4</v>
      </c>
      <c r="HY124" s="1">
        <v>0.17596819999999999</v>
      </c>
      <c r="HZ124">
        <v>0.5622007</v>
      </c>
      <c r="IA124">
        <v>14.492089999999999</v>
      </c>
      <c r="IB124" s="1">
        <v>4.0246500000000002E-4</v>
      </c>
      <c r="IC124" s="1">
        <v>0.14402309999999999</v>
      </c>
      <c r="ID124">
        <v>0.56185379999999996</v>
      </c>
      <c r="IE124">
        <v>14.573790000000001</v>
      </c>
      <c r="IF124" s="1">
        <v>3.462583E-4</v>
      </c>
      <c r="IG124" s="1">
        <v>0.1233437</v>
      </c>
      <c r="IH124">
        <v>0.56160679999999996</v>
      </c>
      <c r="II124">
        <v>14.824909999999999</v>
      </c>
      <c r="IJ124" s="1">
        <v>3.0426930000000002E-4</v>
      </c>
      <c r="IK124" s="1">
        <v>0.10798480000000001</v>
      </c>
      <c r="IL124">
        <v>0.56148520000000002</v>
      </c>
      <c r="IM124">
        <v>15.351179999999999</v>
      </c>
      <c r="IN124" s="1">
        <v>2.671417E-4</v>
      </c>
      <c r="IO124" s="1">
        <v>9.4530230000000007E-2</v>
      </c>
      <c r="IP124">
        <v>0.5613998</v>
      </c>
      <c r="IQ124">
        <v>15.288550000000001</v>
      </c>
      <c r="IR124" s="1">
        <v>2.332589E-4</v>
      </c>
      <c r="IS124" s="1">
        <v>8.2312650000000001E-2</v>
      </c>
      <c r="IT124">
        <v>0.56140069999999997</v>
      </c>
      <c r="IU124">
        <v>14.817740000000001</v>
      </c>
      <c r="IV124">
        <v>2.0478790000000001E-4</v>
      </c>
      <c r="IW124" s="1">
        <v>7.2037480000000001E-2</v>
      </c>
      <c r="IX124">
        <v>0.56147040000000004</v>
      </c>
      <c r="IY124">
        <v>14.147270000000001</v>
      </c>
      <c r="IZ124">
        <v>1.8287539999999999E-4</v>
      </c>
      <c r="JA124" s="1">
        <v>6.4116480000000003E-2</v>
      </c>
      <c r="JB124">
        <v>0.56161930000000004</v>
      </c>
      <c r="JC124">
        <v>13.39448</v>
      </c>
      <c r="JD124">
        <v>1.6669650000000001E-4</v>
      </c>
      <c r="JE124" s="1">
        <v>5.8262420000000002E-2</v>
      </c>
      <c r="JF124">
        <v>0.5618185</v>
      </c>
      <c r="JG124">
        <v>13.5565</v>
      </c>
      <c r="JH124">
        <v>1.5450920000000001E-4</v>
      </c>
      <c r="JI124" s="1">
        <v>5.3863149999999999E-2</v>
      </c>
      <c r="JJ124">
        <v>0.56206739999999999</v>
      </c>
      <c r="JK124">
        <v>14.14588</v>
      </c>
      <c r="JL124">
        <v>1.4459140000000001E-4</v>
      </c>
      <c r="JM124" s="1">
        <v>5.029641E-2</v>
      </c>
      <c r="JN124">
        <v>0.56231830000000005</v>
      </c>
      <c r="JO124">
        <v>14.78412</v>
      </c>
      <c r="JP124">
        <v>1.353259E-4</v>
      </c>
      <c r="JQ124" s="1">
        <v>4.7004499999999998E-2</v>
      </c>
      <c r="JR124">
        <v>0.56261209999999995</v>
      </c>
      <c r="JS124">
        <v>15.616390000000001</v>
      </c>
      <c r="JT124">
        <v>1.2587810000000001E-4</v>
      </c>
      <c r="JU124">
        <v>4.3666360000000001E-2</v>
      </c>
      <c r="JV124">
        <v>0.5629014</v>
      </c>
      <c r="JW124">
        <v>15.828720000000001</v>
      </c>
      <c r="JX124">
        <v>1.16529E-4</v>
      </c>
      <c r="JY124">
        <v>4.0371310000000001E-2</v>
      </c>
      <c r="JZ124">
        <v>0.56315899999999997</v>
      </c>
      <c r="KA124">
        <v>15.236969999999999</v>
      </c>
      <c r="KB124">
        <v>1.080833E-4</v>
      </c>
      <c r="KC124">
        <v>3.7391439999999998E-2</v>
      </c>
      <c r="KD124">
        <v>0.56339159999999999</v>
      </c>
      <c r="KE124">
        <v>14.64442</v>
      </c>
      <c r="KF124">
        <v>1.0095530000000001E-4</v>
      </c>
      <c r="KG124">
        <v>3.4884449999999997E-2</v>
      </c>
      <c r="KH124">
        <v>0.56354230000000005</v>
      </c>
      <c r="KI124">
        <v>14.10446</v>
      </c>
      <c r="KJ124">
        <v>9.5082900000000004E-5</v>
      </c>
      <c r="KK124">
        <v>3.2823089999999999E-2</v>
      </c>
      <c r="KL124">
        <v>0.56369420000000003</v>
      </c>
      <c r="KM124">
        <v>14.494429999999999</v>
      </c>
      <c r="KN124">
        <v>9.0199740000000006E-5</v>
      </c>
      <c r="KO124">
        <v>3.111152E-2</v>
      </c>
      <c r="KP124">
        <v>0.5637896</v>
      </c>
      <c r="KQ124">
        <v>15.437810000000001</v>
      </c>
      <c r="KR124">
        <v>8.6181730000000004E-5</v>
      </c>
      <c r="KS124">
        <v>2.970805E-2</v>
      </c>
      <c r="KT124">
        <v>0.56384160000000005</v>
      </c>
      <c r="KU124">
        <v>16.718889999999998</v>
      </c>
      <c r="KV124">
        <v>8.3236739999999998E-5</v>
      </c>
      <c r="KW124">
        <v>2.8671249999999999E-2</v>
      </c>
      <c r="KX124">
        <v>0.56387949999999998</v>
      </c>
      <c r="KY124">
        <v>17.885809999999999</v>
      </c>
      <c r="KZ124">
        <v>8.1400539999999997E-5</v>
      </c>
      <c r="LA124">
        <v>2.8022910000000002E-2</v>
      </c>
      <c r="LB124">
        <v>0.56383369999999999</v>
      </c>
      <c r="LC124">
        <v>17.983499999999999</v>
      </c>
      <c r="LD124">
        <v>8.0176810000000002E-5</v>
      </c>
      <c r="LE124">
        <v>2.7600469999999998E-2</v>
      </c>
      <c r="LF124">
        <v>0.56372869999999997</v>
      </c>
      <c r="LG124">
        <v>17.17512</v>
      </c>
      <c r="LH124">
        <v>7.8856859999999998E-5</v>
      </c>
      <c r="LI124">
        <v>2.7154749999999998E-2</v>
      </c>
      <c r="LJ124">
        <v>0.56353609999999998</v>
      </c>
      <c r="LK124">
        <v>16.222650000000002</v>
      </c>
      <c r="LL124">
        <v>7.7026669999999997E-5</v>
      </c>
      <c r="LM124">
        <v>2.654084E-2</v>
      </c>
      <c r="LN124">
        <v>0.56323670000000003</v>
      </c>
      <c r="LO124">
        <v>15.469440000000001</v>
      </c>
      <c r="LP124">
        <v>7.4670030000000004E-5</v>
      </c>
      <c r="LQ124">
        <v>2.574914E-2</v>
      </c>
      <c r="LR124">
        <v>0.56282969999999999</v>
      </c>
      <c r="LS124">
        <v>15.93141</v>
      </c>
      <c r="LT124">
        <v>7.2023290000000005E-5</v>
      </c>
      <c r="LU124">
        <v>2.4856489999999998E-2</v>
      </c>
      <c r="LV124">
        <v>0.56236540000000002</v>
      </c>
      <c r="LW124">
        <v>16.924769999999999</v>
      </c>
      <c r="LX124">
        <v>6.9549419999999997E-5</v>
      </c>
      <c r="LY124">
        <v>2.4017090000000001E-2</v>
      </c>
      <c r="LZ124">
        <v>0.56182370000000004</v>
      </c>
      <c r="MA124">
        <v>18.172139999999999</v>
      </c>
      <c r="MB124">
        <v>6.7924959999999995E-5</v>
      </c>
      <c r="MC124">
        <v>2.3464949999999998E-2</v>
      </c>
      <c r="MD124">
        <v>0.56124229999999997</v>
      </c>
      <c r="ME124">
        <v>19.176020000000001</v>
      </c>
      <c r="MF124">
        <v>6.7490890000000001E-5</v>
      </c>
      <c r="MG124">
        <v>2.3322869999999999E-2</v>
      </c>
      <c r="MH124">
        <v>0.5606759</v>
      </c>
      <c r="MI124">
        <v>19.19699</v>
      </c>
      <c r="MJ124">
        <v>6.7717790000000003E-5</v>
      </c>
      <c r="MK124">
        <v>2.3420219999999999E-2</v>
      </c>
      <c r="ML124">
        <v>0.56013930000000001</v>
      </c>
      <c r="MM124">
        <v>18.297219999999999</v>
      </c>
      <c r="MN124">
        <v>6.7712669999999998E-5</v>
      </c>
      <c r="MO124">
        <v>2.344547E-2</v>
      </c>
      <c r="MP124">
        <v>0.55969599999999997</v>
      </c>
      <c r="MQ124">
        <v>17.239879999999999</v>
      </c>
      <c r="MR124">
        <v>6.6954100000000003E-5</v>
      </c>
      <c r="MS124">
        <v>2.3210419999999999E-2</v>
      </c>
      <c r="MT124">
        <v>0.55931920000000002</v>
      </c>
      <c r="MU124">
        <v>16.31887</v>
      </c>
      <c r="MV124">
        <v>6.5437819999999993E-5</v>
      </c>
      <c r="MW124">
        <v>2.2706299999999999E-2</v>
      </c>
      <c r="MX124">
        <v>0.55904750000000003</v>
      </c>
      <c r="MY124">
        <v>16.348400000000002</v>
      </c>
      <c r="MZ124">
        <v>6.3381100000000002E-5</v>
      </c>
      <c r="NA124">
        <v>2.2010109999999999E-2</v>
      </c>
      <c r="NB124">
        <v>0.55885660000000004</v>
      </c>
      <c r="NC124">
        <v>16.259419999999999</v>
      </c>
      <c r="ND124">
        <v>6.0895079999999998E-5</v>
      </c>
      <c r="NE124">
        <v>2.115732E-2</v>
      </c>
      <c r="NF124">
        <v>0.55872719999999998</v>
      </c>
      <c r="NG124">
        <v>17.074249999999999</v>
      </c>
      <c r="NH124">
        <v>5.7762710000000002E-5</v>
      </c>
      <c r="NI124">
        <v>2.0082590000000001E-2</v>
      </c>
      <c r="NJ124">
        <v>0.55865900000000002</v>
      </c>
      <c r="NK124">
        <v>17.78558</v>
      </c>
      <c r="NL124">
        <v>5.38557E-5</v>
      </c>
      <c r="NM124">
        <v>1.8736249999999999E-2</v>
      </c>
      <c r="NN124">
        <v>0.55867599999999995</v>
      </c>
      <c r="NO124">
        <v>17.787330000000001</v>
      </c>
      <c r="NP124">
        <v>4.9574830000000001E-5</v>
      </c>
      <c r="NQ124">
        <v>1.724842E-2</v>
      </c>
      <c r="NR124">
        <v>0.55882129999999997</v>
      </c>
      <c r="NS124">
        <v>17.240390000000001</v>
      </c>
      <c r="NT124">
        <v>4.5610579999999999E-5</v>
      </c>
      <c r="NU124">
        <v>1.585924E-2</v>
      </c>
      <c r="NV124">
        <v>0.55913749999999995</v>
      </c>
      <c r="NW124">
        <v>16.40014</v>
      </c>
      <c r="NX124">
        <v>4.2380969999999998E-5</v>
      </c>
      <c r="NY124">
        <v>1.471955E-2</v>
      </c>
      <c r="NZ124">
        <v>0.55957219999999996</v>
      </c>
      <c r="OA124">
        <v>15.554600000000001</v>
      </c>
      <c r="OB124">
        <v>3.9906169999999999E-5</v>
      </c>
      <c r="OC124">
        <v>1.3840989999999999E-2</v>
      </c>
      <c r="OD124">
        <v>0.56017570000000005</v>
      </c>
      <c r="OE124">
        <v>15.811170000000001</v>
      </c>
      <c r="OF124">
        <v>3.7962629999999997E-5</v>
      </c>
      <c r="OG124">
        <v>1.3148460000000001E-2</v>
      </c>
      <c r="OH124">
        <v>0.5609191</v>
      </c>
      <c r="OI124">
        <v>16.68318</v>
      </c>
      <c r="OJ124">
        <v>3.6152929999999999E-5</v>
      </c>
      <c r="OK124">
        <v>1.250633E-2</v>
      </c>
    </row>
    <row r="125" spans="1:401" x14ac:dyDescent="0.35">
      <c r="A125">
        <v>128</v>
      </c>
      <c r="B125" t="s">
        <v>4</v>
      </c>
      <c r="C125" t="s">
        <v>24</v>
      </c>
      <c r="D125" t="s">
        <v>130</v>
      </c>
      <c r="E125">
        <v>888.41890000000001</v>
      </c>
      <c r="F125">
        <v>1.303774</v>
      </c>
      <c r="G125">
        <v>14.1242</v>
      </c>
      <c r="H125">
        <v>0</v>
      </c>
      <c r="I125">
        <v>0</v>
      </c>
      <c r="J125">
        <v>1.3072710000000001</v>
      </c>
      <c r="K125">
        <v>14.968579999999999</v>
      </c>
      <c r="L125">
        <v>0</v>
      </c>
      <c r="M125">
        <v>0</v>
      </c>
      <c r="N125">
        <v>1.3109329999999999</v>
      </c>
      <c r="O125">
        <v>15.8329</v>
      </c>
      <c r="P125" s="1">
        <v>7.9824109999999995E-35</v>
      </c>
      <c r="Q125" s="1">
        <v>2.1290379999999999E-32</v>
      </c>
      <c r="R125">
        <v>1.3147180000000001</v>
      </c>
      <c r="S125">
        <v>16.517140000000001</v>
      </c>
      <c r="T125" s="1">
        <v>2.810466E-22</v>
      </c>
      <c r="U125" s="1">
        <v>7.4244609999999998E-20</v>
      </c>
      <c r="V125">
        <v>1.3185610000000001</v>
      </c>
      <c r="W125">
        <v>16.831790000000002</v>
      </c>
      <c r="X125" s="1">
        <v>7.4218849999999999E-11</v>
      </c>
      <c r="Y125" s="1">
        <v>1.9643609999999999E-8</v>
      </c>
      <c r="Z125">
        <v>1.3225450000000001</v>
      </c>
      <c r="AA125">
        <v>16.380479999999999</v>
      </c>
      <c r="AB125" s="1">
        <v>4.0247520000000004E-3</v>
      </c>
      <c r="AC125" s="1">
        <v>0.78603449999999997</v>
      </c>
      <c r="AD125">
        <v>1.326532</v>
      </c>
      <c r="AE125">
        <v>15.57784</v>
      </c>
      <c r="AF125" s="1">
        <v>1.702332</v>
      </c>
      <c r="AG125">
        <v>376.19569999999999</v>
      </c>
      <c r="AH125">
        <v>1.3305480000000001</v>
      </c>
      <c r="AI125">
        <v>15.00905</v>
      </c>
      <c r="AJ125">
        <v>34.53707</v>
      </c>
      <c r="AK125">
        <v>8270.5460000000003</v>
      </c>
      <c r="AL125">
        <v>1.3347169999999999</v>
      </c>
      <c r="AM125">
        <v>14.77373</v>
      </c>
      <c r="AN125">
        <v>111.2841</v>
      </c>
      <c r="AO125">
        <v>28282.75</v>
      </c>
      <c r="AP125">
        <v>1.3386560000000001</v>
      </c>
      <c r="AQ125">
        <v>15.552060000000001</v>
      </c>
      <c r="AR125">
        <v>102.20189999999999</v>
      </c>
      <c r="AS125">
        <v>27161.77</v>
      </c>
      <c r="AT125">
        <v>1.342692</v>
      </c>
      <c r="AU125">
        <v>16.681930000000001</v>
      </c>
      <c r="AV125">
        <v>38.507019999999997</v>
      </c>
      <c r="AW125">
        <v>10578.21</v>
      </c>
      <c r="AX125">
        <v>1.3470420000000001</v>
      </c>
      <c r="AY125">
        <v>17.54025</v>
      </c>
      <c r="AZ125">
        <v>7.7371100000000004</v>
      </c>
      <c r="BA125">
        <v>2174.3029999999999</v>
      </c>
      <c r="BB125">
        <v>1.351499</v>
      </c>
      <c r="BC125">
        <v>17.94107</v>
      </c>
      <c r="BD125">
        <v>1.05484</v>
      </c>
      <c r="BE125">
        <v>299.34629999999999</v>
      </c>
      <c r="BF125">
        <v>1.3524860000000001</v>
      </c>
      <c r="BG125">
        <v>17.376909999999999</v>
      </c>
      <c r="BH125">
        <v>0.15704080000000001</v>
      </c>
      <c r="BI125">
        <v>43.511659999999999</v>
      </c>
      <c r="BJ125">
        <v>1.352036</v>
      </c>
      <c r="BK125">
        <v>16.445170000000001</v>
      </c>
      <c r="BL125">
        <v>6.2123159999999997E-2</v>
      </c>
      <c r="BM125">
        <v>16.331379999999999</v>
      </c>
      <c r="BN125">
        <v>1.3509599999999999</v>
      </c>
      <c r="BO125">
        <v>15.68727</v>
      </c>
      <c r="BP125" s="1">
        <v>4.900115E-2</v>
      </c>
      <c r="BQ125">
        <v>12.706810000000001</v>
      </c>
      <c r="BR125">
        <v>1.3495779999999999</v>
      </c>
      <c r="BS125">
        <v>15.30383</v>
      </c>
      <c r="BT125" s="1">
        <v>4.3862369999999998E-2</v>
      </c>
      <c r="BU125">
        <v>11.360060000000001</v>
      </c>
      <c r="BV125">
        <v>1.3475729999999999</v>
      </c>
      <c r="BW125">
        <v>15.7849</v>
      </c>
      <c r="BX125" s="1">
        <v>4.0488299999999998E-2</v>
      </c>
      <c r="BY125">
        <v>10.48845</v>
      </c>
      <c r="BZ125">
        <v>1.345078</v>
      </c>
      <c r="CA125">
        <v>16.293900000000001</v>
      </c>
      <c r="CB125" s="1">
        <v>3.7960140000000003E-2</v>
      </c>
      <c r="CC125" s="1">
        <v>9.8440069999999995</v>
      </c>
      <c r="CD125">
        <v>1.34243</v>
      </c>
      <c r="CE125">
        <v>16.84562</v>
      </c>
      <c r="CF125" s="1">
        <v>3.5606600000000002E-2</v>
      </c>
      <c r="CG125" s="1">
        <v>9.2497120000000006</v>
      </c>
      <c r="CH125">
        <v>1.339372</v>
      </c>
      <c r="CI125">
        <v>16.747689999999999</v>
      </c>
      <c r="CJ125" s="1">
        <v>3.3173580000000001E-2</v>
      </c>
      <c r="CK125" s="1">
        <v>8.6363690000000002</v>
      </c>
      <c r="CL125">
        <v>1.3355980000000001</v>
      </c>
      <c r="CM125">
        <v>16.035630000000001</v>
      </c>
      <c r="CN125" s="1">
        <v>3.072337E-2</v>
      </c>
      <c r="CO125" s="1">
        <v>8.0181430000000002</v>
      </c>
      <c r="CP125">
        <v>1.330981</v>
      </c>
      <c r="CQ125">
        <v>15.209350000000001</v>
      </c>
      <c r="CR125" s="1">
        <v>2.83577E-2</v>
      </c>
      <c r="CS125" s="1">
        <v>7.42272</v>
      </c>
      <c r="CT125">
        <v>1.3254870000000001</v>
      </c>
      <c r="CU125">
        <v>14.432399999999999</v>
      </c>
      <c r="CV125" s="1">
        <v>2.614735E-2</v>
      </c>
      <c r="CW125" s="1">
        <v>6.8679730000000001</v>
      </c>
      <c r="CX125">
        <v>1.319224</v>
      </c>
      <c r="CY125">
        <v>13.97588</v>
      </c>
      <c r="CZ125" s="1">
        <v>2.4711380000000002E-2</v>
      </c>
      <c r="DA125" s="1">
        <v>6.5042239999999998</v>
      </c>
      <c r="DB125">
        <v>1.3123370000000001</v>
      </c>
      <c r="DC125">
        <v>14.39024</v>
      </c>
      <c r="DD125" s="1">
        <v>2.5172389999999999E-2</v>
      </c>
      <c r="DE125" s="1">
        <v>6.6323910000000001</v>
      </c>
      <c r="DF125">
        <v>1.304781</v>
      </c>
      <c r="DG125">
        <v>14.686859999999999</v>
      </c>
      <c r="DH125" s="1">
        <v>2.7067689999999998E-2</v>
      </c>
      <c r="DI125" s="1">
        <v>7.1650600000000004</v>
      </c>
      <c r="DJ125">
        <v>1.2970219999999999</v>
      </c>
      <c r="DK125">
        <v>15.045780000000001</v>
      </c>
      <c r="DL125" s="1">
        <v>2.8359990000000002E-2</v>
      </c>
      <c r="DM125" s="1">
        <v>7.5728859999999996</v>
      </c>
      <c r="DN125">
        <v>1.290108</v>
      </c>
      <c r="DO125">
        <v>15.216049999999999</v>
      </c>
      <c r="DP125" s="1">
        <v>2.8037960000000001E-2</v>
      </c>
      <c r="DQ125" s="1">
        <v>7.5513789999999998</v>
      </c>
      <c r="DR125">
        <v>1.2830349999999999</v>
      </c>
      <c r="DS125">
        <v>14.769740000000001</v>
      </c>
      <c r="DT125" s="1">
        <v>2.6471890000000001E-2</v>
      </c>
      <c r="DU125" s="1">
        <v>7.1870529999999997</v>
      </c>
      <c r="DV125">
        <v>1.275852</v>
      </c>
      <c r="DW125">
        <v>14.01341</v>
      </c>
      <c r="DX125" s="1">
        <v>2.433022E-2</v>
      </c>
      <c r="DY125" s="1">
        <v>6.6534009999999997</v>
      </c>
      <c r="DZ125">
        <v>1.2684200000000001</v>
      </c>
      <c r="EA125">
        <v>13.30274</v>
      </c>
      <c r="EB125" s="1">
        <v>2.2068319999999999E-2</v>
      </c>
      <c r="EC125" s="1">
        <v>6.0767389999999999</v>
      </c>
      <c r="ED125">
        <v>1.2604280000000001</v>
      </c>
      <c r="EE125">
        <v>12.91503</v>
      </c>
      <c r="EF125" s="1">
        <v>1.987684E-2</v>
      </c>
      <c r="EG125" s="1">
        <v>5.5109130000000004</v>
      </c>
      <c r="EH125">
        <v>1.251506</v>
      </c>
      <c r="EI125">
        <v>13.58023</v>
      </c>
      <c r="EJ125" s="1">
        <v>1.780371E-2</v>
      </c>
      <c r="EK125" s="1">
        <v>4.9724060000000003</v>
      </c>
      <c r="EL125">
        <v>1.242232</v>
      </c>
      <c r="EM125">
        <v>14.43256</v>
      </c>
      <c r="EN125" s="1">
        <v>1.5894169999999999E-2</v>
      </c>
      <c r="EO125" s="1">
        <v>4.4724690000000002</v>
      </c>
      <c r="EP125">
        <v>1.232445</v>
      </c>
      <c r="EQ125">
        <v>15.43566</v>
      </c>
      <c r="ER125" s="1">
        <v>1.418064E-2</v>
      </c>
      <c r="ES125" s="1">
        <v>4.0207110000000004</v>
      </c>
      <c r="ET125">
        <v>1.2220439999999999</v>
      </c>
      <c r="EU125">
        <v>16.441659999999999</v>
      </c>
      <c r="EV125" s="1">
        <v>1.2666419999999999E-2</v>
      </c>
      <c r="EW125" s="1">
        <v>3.6207189999999998</v>
      </c>
      <c r="EX125">
        <v>1.212277</v>
      </c>
      <c r="EY125">
        <v>16.456949999999999</v>
      </c>
      <c r="EZ125" s="1">
        <v>1.1321100000000001E-2</v>
      </c>
      <c r="FA125" s="1">
        <v>3.2624010000000001</v>
      </c>
      <c r="FB125">
        <v>1.2056789999999999</v>
      </c>
      <c r="FC125">
        <v>15.71171</v>
      </c>
      <c r="FD125" s="1">
        <v>1.00832E-2</v>
      </c>
      <c r="FE125" s="1">
        <v>2.9248810000000001</v>
      </c>
      <c r="FF125">
        <v>1.199373</v>
      </c>
      <c r="FG125">
        <v>15.05096</v>
      </c>
      <c r="FH125" s="1">
        <v>8.9548030000000008E-3</v>
      </c>
      <c r="FI125" s="1">
        <v>2.613937</v>
      </c>
      <c r="FJ125">
        <v>1.1930510000000001</v>
      </c>
      <c r="FK125">
        <v>14.567959999999999</v>
      </c>
      <c r="FL125" s="1">
        <v>7.9469520000000002E-3</v>
      </c>
      <c r="FM125" s="1">
        <v>2.3338839999999998</v>
      </c>
      <c r="FN125">
        <v>1.185994</v>
      </c>
      <c r="FO125">
        <v>15.151630000000001</v>
      </c>
      <c r="FP125" s="1">
        <v>7.0468320000000003E-3</v>
      </c>
      <c r="FQ125" s="1">
        <v>2.0839129999999999</v>
      </c>
      <c r="FR125">
        <v>1.178442</v>
      </c>
      <c r="FS125">
        <v>16.301349999999999</v>
      </c>
      <c r="FT125" s="1">
        <v>6.2394479999999999E-3</v>
      </c>
      <c r="FU125" s="1">
        <v>1.85873</v>
      </c>
      <c r="FV125">
        <v>1.169996</v>
      </c>
      <c r="FW125">
        <v>17.547550000000001</v>
      </c>
      <c r="FX125" s="1">
        <v>5.5128269999999997E-3</v>
      </c>
      <c r="FY125" s="1">
        <v>1.655594</v>
      </c>
      <c r="FZ125">
        <v>1.161143</v>
      </c>
      <c r="GA125">
        <v>18.689319999999999</v>
      </c>
      <c r="GB125" s="1">
        <v>4.8694660000000002E-3</v>
      </c>
      <c r="GC125" s="1">
        <v>1.474783</v>
      </c>
      <c r="GD125">
        <v>1.152247</v>
      </c>
      <c r="GE125">
        <v>18.726520000000001</v>
      </c>
      <c r="GF125" s="1">
        <v>4.304118E-3</v>
      </c>
      <c r="GG125" s="1">
        <v>1.3150390000000001</v>
      </c>
      <c r="GH125">
        <v>1.144631</v>
      </c>
      <c r="GI125">
        <v>18.021920000000001</v>
      </c>
      <c r="GJ125" s="1">
        <v>3.8104839999999998E-3</v>
      </c>
      <c r="GK125" s="1">
        <v>1.172885</v>
      </c>
      <c r="GL125">
        <v>1.137982</v>
      </c>
      <c r="GM125">
        <v>17.225829999999998</v>
      </c>
      <c r="GN125" s="1">
        <v>3.3706320000000001E-3</v>
      </c>
      <c r="GO125" s="1">
        <v>1.044967</v>
      </c>
      <c r="GP125">
        <v>1.133926</v>
      </c>
      <c r="GQ125">
        <v>16.48931</v>
      </c>
      <c r="GR125" s="1">
        <v>2.9756040000000002E-3</v>
      </c>
      <c r="GS125" s="1">
        <v>0.92668019999999995</v>
      </c>
      <c r="GT125">
        <v>1.1310290000000001</v>
      </c>
      <c r="GU125">
        <v>16.081659999999999</v>
      </c>
      <c r="GV125" s="1">
        <v>2.6132450000000002E-3</v>
      </c>
      <c r="GW125" s="1">
        <v>0.81645060000000003</v>
      </c>
      <c r="GX125">
        <v>1.1286700000000001</v>
      </c>
      <c r="GY125">
        <v>16.57</v>
      </c>
      <c r="GZ125" s="1">
        <v>2.269624E-3</v>
      </c>
      <c r="HA125" s="1">
        <v>0.71111250000000004</v>
      </c>
      <c r="HB125">
        <v>1.126952</v>
      </c>
      <c r="HC125">
        <v>17.042010000000001</v>
      </c>
      <c r="HD125" s="1">
        <v>1.91665E-3</v>
      </c>
      <c r="HE125" s="1">
        <v>0.60223510000000002</v>
      </c>
      <c r="HF125">
        <v>1.125535</v>
      </c>
      <c r="HG125">
        <v>17.50104</v>
      </c>
      <c r="HH125" s="1">
        <v>1.5416500000000001E-3</v>
      </c>
      <c r="HI125" s="1">
        <v>0.48592220000000003</v>
      </c>
      <c r="HJ125">
        <v>1.124436</v>
      </c>
      <c r="HK125">
        <v>17.39817</v>
      </c>
      <c r="HL125" s="1">
        <v>1.175936E-3</v>
      </c>
      <c r="HM125" s="1">
        <v>0.3713535</v>
      </c>
      <c r="HN125">
        <v>1.123621</v>
      </c>
      <c r="HO125">
        <v>16.94435</v>
      </c>
      <c r="HP125" s="1">
        <v>8.6887230000000002E-4</v>
      </c>
      <c r="HQ125" s="1">
        <v>0.27423599999999998</v>
      </c>
      <c r="HR125">
        <v>1.122951</v>
      </c>
      <c r="HS125">
        <v>16.1248</v>
      </c>
      <c r="HT125" s="1">
        <v>6.4593579999999999E-4</v>
      </c>
      <c r="HU125" s="1">
        <v>0.20318710000000001</v>
      </c>
      <c r="HV125">
        <v>1.1224829999999999</v>
      </c>
      <c r="HW125">
        <v>15.158429999999999</v>
      </c>
      <c r="HX125" s="1">
        <v>5.0025670000000005E-4</v>
      </c>
      <c r="HY125" s="1">
        <v>0.15648880000000001</v>
      </c>
      <c r="HZ125">
        <v>1.12216</v>
      </c>
      <c r="IA125">
        <v>14.55081</v>
      </c>
      <c r="IB125" s="1">
        <v>4.0931609999999999E-4</v>
      </c>
      <c r="IC125" s="1">
        <v>0.12725739999999999</v>
      </c>
      <c r="ID125">
        <v>1.122001</v>
      </c>
      <c r="IE125">
        <v>14.621840000000001</v>
      </c>
      <c r="IF125" s="1">
        <v>3.5093119999999998E-4</v>
      </c>
      <c r="IG125" s="1">
        <v>0.10850120000000001</v>
      </c>
      <c r="IH125">
        <v>1.121799</v>
      </c>
      <c r="II125">
        <v>14.859769999999999</v>
      </c>
      <c r="IJ125" s="1">
        <v>3.080677E-4</v>
      </c>
      <c r="IK125" s="1">
        <v>9.4856650000000001E-2</v>
      </c>
      <c r="IL125">
        <v>1.1217600000000001</v>
      </c>
      <c r="IM125">
        <v>15.36876</v>
      </c>
      <c r="IN125" s="1">
        <v>2.706206E-4</v>
      </c>
      <c r="IO125" s="1">
        <v>8.3092680000000002E-2</v>
      </c>
      <c r="IP125">
        <v>1.121756</v>
      </c>
      <c r="IQ125">
        <v>15.30447</v>
      </c>
      <c r="IR125" s="1">
        <v>2.3634829999999999E-4</v>
      </c>
      <c r="IS125" s="1">
        <v>7.2377709999999998E-2</v>
      </c>
      <c r="IT125">
        <v>1.121799</v>
      </c>
      <c r="IU125">
        <v>14.85791</v>
      </c>
      <c r="IV125">
        <v>2.0727810000000001E-4</v>
      </c>
      <c r="IW125" s="1">
        <v>6.3264039999999994E-2</v>
      </c>
      <c r="IX125">
        <v>1.1218840000000001</v>
      </c>
      <c r="IY125">
        <v>14.21527</v>
      </c>
      <c r="IZ125">
        <v>1.8474649999999999E-4</v>
      </c>
      <c r="JA125" s="1">
        <v>5.6174759999999997E-2</v>
      </c>
      <c r="JB125">
        <v>1.121977</v>
      </c>
      <c r="JC125">
        <v>13.468400000000001</v>
      </c>
      <c r="JD125">
        <v>1.680765E-4</v>
      </c>
      <c r="JE125" s="1">
        <v>5.0923410000000002E-2</v>
      </c>
      <c r="JF125">
        <v>1.122177</v>
      </c>
      <c r="JG125">
        <v>13.59549</v>
      </c>
      <c r="JH125">
        <v>1.555758E-4</v>
      </c>
      <c r="JI125" s="1">
        <v>4.6996820000000002E-2</v>
      </c>
      <c r="JJ125">
        <v>1.122393</v>
      </c>
      <c r="JK125">
        <v>14.158989999999999</v>
      </c>
      <c r="JL125">
        <v>1.4550580000000001E-4</v>
      </c>
      <c r="JM125" s="1">
        <v>4.3851260000000003E-2</v>
      </c>
      <c r="JN125">
        <v>1.1225989999999999</v>
      </c>
      <c r="JO125">
        <v>14.782970000000001</v>
      </c>
      <c r="JP125">
        <v>1.362209E-4</v>
      </c>
      <c r="JQ125" s="1">
        <v>4.099299E-2</v>
      </c>
      <c r="JR125">
        <v>1.122843</v>
      </c>
      <c r="JS125">
        <v>15.620010000000001</v>
      </c>
      <c r="JT125">
        <v>1.2679299999999999E-4</v>
      </c>
      <c r="JU125">
        <v>3.8113010000000003E-2</v>
      </c>
      <c r="JV125">
        <v>1.1230579999999999</v>
      </c>
      <c r="JW125">
        <v>15.861359999999999</v>
      </c>
      <c r="JX125">
        <v>1.1739960000000001E-4</v>
      </c>
      <c r="JY125">
        <v>3.5247109999999998E-2</v>
      </c>
      <c r="JZ125">
        <v>1.123294</v>
      </c>
      <c r="KA125">
        <v>15.272270000000001</v>
      </c>
      <c r="KB125">
        <v>1.088416E-4</v>
      </c>
      <c r="KC125">
        <v>3.2627959999999998E-2</v>
      </c>
      <c r="KD125">
        <v>1.123437</v>
      </c>
      <c r="KE125">
        <v>14.68046</v>
      </c>
      <c r="KF125">
        <v>1.0158240000000001E-4</v>
      </c>
      <c r="KG125">
        <v>3.0410099999999999E-2</v>
      </c>
      <c r="KH125">
        <v>1.1235850000000001</v>
      </c>
      <c r="KI125">
        <v>14.155200000000001</v>
      </c>
      <c r="KJ125">
        <v>9.5599319999999999E-5</v>
      </c>
      <c r="KK125">
        <v>2.858465E-2</v>
      </c>
      <c r="KL125">
        <v>1.1236429999999999</v>
      </c>
      <c r="KM125">
        <v>14.534890000000001</v>
      </c>
      <c r="KN125">
        <v>9.0630730000000002E-5</v>
      </c>
      <c r="KO125">
        <v>2.707211E-2</v>
      </c>
      <c r="KP125">
        <v>1.1236809999999999</v>
      </c>
      <c r="KQ125">
        <v>15.443519999999999</v>
      </c>
      <c r="KR125">
        <v>8.6523939999999996E-5</v>
      </c>
      <c r="KS125">
        <v>2.5825290000000001E-2</v>
      </c>
      <c r="KT125">
        <v>1.1237760000000001</v>
      </c>
      <c r="KU125">
        <v>16.70607</v>
      </c>
      <c r="KV125">
        <v>8.3470189999999998E-5</v>
      </c>
      <c r="KW125">
        <v>2.4887739999999998E-2</v>
      </c>
      <c r="KX125">
        <v>1.1237809999999999</v>
      </c>
      <c r="KY125">
        <v>17.882940000000001</v>
      </c>
      <c r="KZ125">
        <v>8.1540249999999999E-5</v>
      </c>
      <c r="LA125">
        <v>2.4291440000000001E-2</v>
      </c>
      <c r="LB125">
        <v>1.1237079999999999</v>
      </c>
      <c r="LC125">
        <v>18.023710000000001</v>
      </c>
      <c r="LD125">
        <v>8.0286130000000006E-5</v>
      </c>
      <c r="LE125">
        <v>2.3912920000000001E-2</v>
      </c>
      <c r="LF125">
        <v>1.123605</v>
      </c>
      <c r="LG125">
        <v>17.24052</v>
      </c>
      <c r="LH125">
        <v>7.899638E-5</v>
      </c>
      <c r="LI125">
        <v>2.3537590000000001E-2</v>
      </c>
      <c r="LJ125">
        <v>1.1234170000000001</v>
      </c>
      <c r="LK125">
        <v>16.300560000000001</v>
      </c>
      <c r="LL125">
        <v>7.7219120000000002E-5</v>
      </c>
      <c r="LM125">
        <v>2.30257E-2</v>
      </c>
      <c r="LN125">
        <v>1.123148</v>
      </c>
      <c r="LO125">
        <v>15.538180000000001</v>
      </c>
      <c r="LP125">
        <v>7.4905099999999995E-5</v>
      </c>
      <c r="LQ125">
        <v>2.235695E-2</v>
      </c>
      <c r="LR125">
        <v>1.1228009999999999</v>
      </c>
      <c r="LS125">
        <v>15.96843</v>
      </c>
      <c r="LT125">
        <v>7.2271359999999998E-5</v>
      </c>
      <c r="LU125">
        <v>2.158995E-2</v>
      </c>
      <c r="LV125">
        <v>1.122401</v>
      </c>
      <c r="LW125">
        <v>16.929580000000001</v>
      </c>
      <c r="LX125">
        <v>6.9757099999999997E-5</v>
      </c>
      <c r="LY125">
        <v>2.0850270000000001E-2</v>
      </c>
      <c r="LZ125">
        <v>1.1218680000000001</v>
      </c>
      <c r="MA125">
        <v>18.164580000000001</v>
      </c>
      <c r="MB125">
        <v>6.8027560000000003E-5</v>
      </c>
      <c r="MC125">
        <v>2.0334499999999998E-2</v>
      </c>
      <c r="MD125">
        <v>1.121416</v>
      </c>
      <c r="ME125">
        <v>19.17587</v>
      </c>
      <c r="MF125">
        <v>6.7488820000000005E-5</v>
      </c>
      <c r="MG125">
        <v>2.0171459999999999E-2</v>
      </c>
      <c r="MH125">
        <v>1.121005</v>
      </c>
      <c r="MI125">
        <v>19.240939999999998</v>
      </c>
      <c r="MJ125">
        <v>6.7689379999999995E-5</v>
      </c>
      <c r="MK125">
        <v>2.0244479999999999E-2</v>
      </c>
      <c r="ML125">
        <v>1.1205719999999999</v>
      </c>
      <c r="MM125">
        <v>18.36609</v>
      </c>
      <c r="MN125">
        <v>6.7735050000000005E-5</v>
      </c>
      <c r="MO125">
        <v>2.0284E-2</v>
      </c>
      <c r="MP125">
        <v>1.120234</v>
      </c>
      <c r="MQ125">
        <v>17.325839999999999</v>
      </c>
      <c r="MR125">
        <v>6.7055440000000005E-5</v>
      </c>
      <c r="MS125">
        <v>2.0110610000000001E-2</v>
      </c>
      <c r="MT125">
        <v>1.1199650000000001</v>
      </c>
      <c r="MU125">
        <v>16.403649999999999</v>
      </c>
      <c r="MV125">
        <v>6.5604059999999995E-5</v>
      </c>
      <c r="MW125">
        <v>1.9699950000000001E-2</v>
      </c>
      <c r="MX125">
        <v>1.1197509999999999</v>
      </c>
      <c r="MY125">
        <v>16.40936</v>
      </c>
      <c r="MZ125">
        <v>6.35901E-5</v>
      </c>
      <c r="NA125">
        <v>1.9114590000000001E-2</v>
      </c>
      <c r="NB125">
        <v>1.119631</v>
      </c>
      <c r="NC125">
        <v>16.281459999999999</v>
      </c>
      <c r="ND125">
        <v>6.1150710000000005E-5</v>
      </c>
      <c r="NE125">
        <v>1.8394480000000001E-2</v>
      </c>
      <c r="NF125">
        <v>1.119564</v>
      </c>
      <c r="NG125">
        <v>17.07873</v>
      </c>
      <c r="NH125">
        <v>5.8089930000000003E-5</v>
      </c>
      <c r="NI125">
        <v>1.7491799999999998E-2</v>
      </c>
      <c r="NJ125">
        <v>1.11948</v>
      </c>
      <c r="NK125">
        <v>17.79655</v>
      </c>
      <c r="NL125">
        <v>5.4249829999999999E-5</v>
      </c>
      <c r="NM125">
        <v>1.6353010000000001E-2</v>
      </c>
      <c r="NN125">
        <v>1.119599</v>
      </c>
      <c r="NO125">
        <v>17.82518</v>
      </c>
      <c r="NP125">
        <v>4.9978770000000001E-5</v>
      </c>
      <c r="NQ125">
        <v>1.5071309999999999E-2</v>
      </c>
      <c r="NR125">
        <v>1.119726</v>
      </c>
      <c r="NS125">
        <v>17.282050000000002</v>
      </c>
      <c r="NT125">
        <v>4.5962369999999997E-5</v>
      </c>
      <c r="NU125">
        <v>1.3851260000000001E-2</v>
      </c>
      <c r="NV125">
        <v>1.120017</v>
      </c>
      <c r="NW125">
        <v>16.481269999999999</v>
      </c>
      <c r="NX125">
        <v>4.2657739999999999E-5</v>
      </c>
      <c r="NY125">
        <v>1.283805E-2</v>
      </c>
      <c r="NZ125">
        <v>1.120452</v>
      </c>
      <c r="OA125">
        <v>15.65747</v>
      </c>
      <c r="OB125">
        <v>4.0118060000000002E-5</v>
      </c>
      <c r="OC125">
        <v>1.2053410000000001E-2</v>
      </c>
      <c r="OD125">
        <v>1.120995</v>
      </c>
      <c r="OE125">
        <v>15.895619999999999</v>
      </c>
      <c r="OF125">
        <v>3.8136880000000003E-5</v>
      </c>
      <c r="OG125">
        <v>1.1439919999999999E-2</v>
      </c>
      <c r="OH125">
        <v>1.121618</v>
      </c>
      <c r="OI125">
        <v>16.727810000000002</v>
      </c>
      <c r="OJ125">
        <v>3.6336659999999998E-5</v>
      </c>
      <c r="OK125">
        <v>1.088692E-2</v>
      </c>
    </row>
    <row r="126" spans="1:401" x14ac:dyDescent="0.35">
      <c r="A126">
        <v>129</v>
      </c>
      <c r="B126" t="s">
        <v>4</v>
      </c>
      <c r="C126" t="s">
        <v>24</v>
      </c>
      <c r="D126" t="s">
        <v>131</v>
      </c>
      <c r="E126">
        <v>872.15170000000001</v>
      </c>
      <c r="F126">
        <v>0.8675022</v>
      </c>
      <c r="G126">
        <v>14.12139</v>
      </c>
      <c r="H126">
        <v>0</v>
      </c>
      <c r="I126">
        <v>0</v>
      </c>
      <c r="J126">
        <v>0.8691835</v>
      </c>
      <c r="K126">
        <v>14.963329999999999</v>
      </c>
      <c r="L126">
        <v>0</v>
      </c>
      <c r="M126">
        <v>0</v>
      </c>
      <c r="N126">
        <v>0.87097349999999996</v>
      </c>
      <c r="O126">
        <v>15.831630000000001</v>
      </c>
      <c r="P126" s="1">
        <v>1.380681E-35</v>
      </c>
      <c r="Q126" s="1">
        <v>3.3315309999999998E-33</v>
      </c>
      <c r="R126">
        <v>0.87276129999999996</v>
      </c>
      <c r="S126">
        <v>16.529129999999999</v>
      </c>
      <c r="T126" s="1">
        <v>5.7694669999999998E-23</v>
      </c>
      <c r="U126" s="1">
        <v>1.3790209999999999E-20</v>
      </c>
      <c r="V126">
        <v>0.8745887</v>
      </c>
      <c r="W126">
        <v>16.87088</v>
      </c>
      <c r="X126" s="1">
        <v>1.5589839999999999E-11</v>
      </c>
      <c r="Y126" s="1">
        <v>3.7333179999999999E-9</v>
      </c>
      <c r="Z126">
        <v>0.87648170000000003</v>
      </c>
      <c r="AA126">
        <v>16.428540000000002</v>
      </c>
      <c r="AB126" s="1">
        <v>2.1920429999999999E-3</v>
      </c>
      <c r="AC126" s="1">
        <v>0.42617250000000001</v>
      </c>
      <c r="AD126">
        <v>0.87842050000000005</v>
      </c>
      <c r="AE126">
        <v>15.608409999999999</v>
      </c>
      <c r="AF126" s="1">
        <v>1.2333480000000001</v>
      </c>
      <c r="AG126">
        <v>261.11720000000003</v>
      </c>
      <c r="AH126">
        <v>0.88032759999999999</v>
      </c>
      <c r="AI126">
        <v>15.023849999999999</v>
      </c>
      <c r="AJ126">
        <v>29.505469999999999</v>
      </c>
      <c r="AK126">
        <v>6586.08</v>
      </c>
      <c r="AL126">
        <v>0.881745</v>
      </c>
      <c r="AM126">
        <v>14.772460000000001</v>
      </c>
      <c r="AN126">
        <v>106.6751</v>
      </c>
      <c r="AO126">
        <v>24725.54</v>
      </c>
      <c r="AP126">
        <v>0.88276790000000005</v>
      </c>
      <c r="AQ126">
        <v>15.539429999999999</v>
      </c>
      <c r="AR126">
        <v>106.6131</v>
      </c>
      <c r="AS126">
        <v>25383.71</v>
      </c>
      <c r="AT126">
        <v>0.88385639999999999</v>
      </c>
      <c r="AU126">
        <v>16.675260000000002</v>
      </c>
      <c r="AV126">
        <v>42.756959999999999</v>
      </c>
      <c r="AW126">
        <v>10374.25</v>
      </c>
      <c r="AX126">
        <v>0.88506620000000003</v>
      </c>
      <c r="AY126">
        <v>17.552160000000001</v>
      </c>
      <c r="AZ126">
        <v>8.9784249999999997</v>
      </c>
      <c r="BA126">
        <v>2205.5709999999999</v>
      </c>
      <c r="BB126">
        <v>0.88615670000000002</v>
      </c>
      <c r="BC126">
        <v>17.97927</v>
      </c>
      <c r="BD126">
        <v>1.2508379999999999</v>
      </c>
      <c r="BE126">
        <v>308.83409999999998</v>
      </c>
      <c r="BF126">
        <v>0.88540589999999997</v>
      </c>
      <c r="BG126">
        <v>17.430199999999999</v>
      </c>
      <c r="BH126">
        <v>0.17881520000000001</v>
      </c>
      <c r="BI126">
        <v>43.632060000000003</v>
      </c>
      <c r="BJ126">
        <v>0.88409289999999996</v>
      </c>
      <c r="BK126">
        <v>16.489280000000001</v>
      </c>
      <c r="BL126">
        <v>6.4487900000000001E-2</v>
      </c>
      <c r="BM126">
        <v>15.25949</v>
      </c>
      <c r="BN126">
        <v>0.88244389999999995</v>
      </c>
      <c r="BO126">
        <v>15.717919999999999</v>
      </c>
      <c r="BP126" s="1">
        <v>4.9558699999999997E-2</v>
      </c>
      <c r="BQ126">
        <v>11.627509999999999</v>
      </c>
      <c r="BR126">
        <v>0.88068299999999999</v>
      </c>
      <c r="BS126">
        <v>15.31363</v>
      </c>
      <c r="BT126" s="1">
        <v>4.4187240000000003E-2</v>
      </c>
      <c r="BU126">
        <v>10.36462</v>
      </c>
      <c r="BV126">
        <v>0.87880060000000004</v>
      </c>
      <c r="BW126">
        <v>15.775320000000001</v>
      </c>
      <c r="BX126" s="1">
        <v>4.0711339999999999E-2</v>
      </c>
      <c r="BY126">
        <v>9.5563549999999999</v>
      </c>
      <c r="BZ126">
        <v>0.87686030000000004</v>
      </c>
      <c r="CA126">
        <v>16.286110000000001</v>
      </c>
      <c r="CB126" s="1">
        <v>3.814352E-2</v>
      </c>
      <c r="CC126" s="1">
        <v>8.9642759999999999</v>
      </c>
      <c r="CD126">
        <v>0.87472830000000001</v>
      </c>
      <c r="CE126">
        <v>16.851459999999999</v>
      </c>
      <c r="CF126" s="1">
        <v>3.579094E-2</v>
      </c>
      <c r="CG126" s="1">
        <v>8.4254350000000002</v>
      </c>
      <c r="CH126">
        <v>0.87234160000000005</v>
      </c>
      <c r="CI126">
        <v>16.77778</v>
      </c>
      <c r="CJ126" s="1">
        <v>3.3364079999999997E-2</v>
      </c>
      <c r="CK126" s="1">
        <v>7.8704669999999997</v>
      </c>
      <c r="CL126">
        <v>0.86943789999999999</v>
      </c>
      <c r="CM126">
        <v>16.08145</v>
      </c>
      <c r="CN126" s="1">
        <v>3.0911069999999999E-2</v>
      </c>
      <c r="CO126" s="1">
        <v>7.3094729999999997</v>
      </c>
      <c r="CP126">
        <v>0.86593290000000001</v>
      </c>
      <c r="CQ126">
        <v>15.25488</v>
      </c>
      <c r="CR126" s="1">
        <v>2.8536019999999999E-2</v>
      </c>
      <c r="CS126" s="1">
        <v>6.7677969999999998</v>
      </c>
      <c r="CT126">
        <v>0.86168310000000004</v>
      </c>
      <c r="CU126">
        <v>14.47054</v>
      </c>
      <c r="CV126" s="1">
        <v>2.6303819999999999E-2</v>
      </c>
      <c r="CW126" s="1">
        <v>6.2610770000000002</v>
      </c>
      <c r="CX126">
        <v>0.85688989999999998</v>
      </c>
      <c r="CY126">
        <v>13.9922</v>
      </c>
      <c r="CZ126" s="1">
        <v>2.476219E-2</v>
      </c>
      <c r="DA126" s="1">
        <v>5.9123060000000001</v>
      </c>
      <c r="DB126">
        <v>0.8515395</v>
      </c>
      <c r="DC126">
        <v>14.397500000000001</v>
      </c>
      <c r="DD126" s="1">
        <v>2.5049979999999999E-2</v>
      </c>
      <c r="DE126" s="1">
        <v>5.9966200000000001</v>
      </c>
      <c r="DF126">
        <v>0.84572060000000004</v>
      </c>
      <c r="DG126">
        <v>14.69276</v>
      </c>
      <c r="DH126" s="1">
        <v>2.6894089999999999E-2</v>
      </c>
      <c r="DI126" s="1">
        <v>6.4694390000000004</v>
      </c>
      <c r="DJ126">
        <v>0.83881799999999995</v>
      </c>
      <c r="DK126">
        <v>15.05756</v>
      </c>
      <c r="DL126" s="1">
        <v>2.8292580000000001E-2</v>
      </c>
      <c r="DM126" s="1">
        <v>6.8595430000000004</v>
      </c>
      <c r="DN126">
        <v>0.83229039999999999</v>
      </c>
      <c r="DO126">
        <v>15.24333</v>
      </c>
      <c r="DP126" s="1">
        <v>2.8103030000000001E-2</v>
      </c>
      <c r="DQ126" s="1">
        <v>6.8664399999999999</v>
      </c>
      <c r="DR126">
        <v>0.82549879999999998</v>
      </c>
      <c r="DS126">
        <v>14.81302</v>
      </c>
      <c r="DT126" s="1">
        <v>2.661995E-2</v>
      </c>
      <c r="DU126" s="1">
        <v>6.5540770000000004</v>
      </c>
      <c r="DV126">
        <v>0.81860599999999994</v>
      </c>
      <c r="DW126">
        <v>14.047779999999999</v>
      </c>
      <c r="DX126" s="1">
        <v>2.4506130000000001E-2</v>
      </c>
      <c r="DY126" s="1">
        <v>6.0766749999999998</v>
      </c>
      <c r="DZ126">
        <v>0.81155770000000005</v>
      </c>
      <c r="EA126">
        <v>13.33563</v>
      </c>
      <c r="EB126" s="1">
        <v>2.224717E-2</v>
      </c>
      <c r="EC126" s="1">
        <v>5.5548489999999999</v>
      </c>
      <c r="ED126">
        <v>0.80437400000000003</v>
      </c>
      <c r="EE126">
        <v>12.93849</v>
      </c>
      <c r="EF126" s="1">
        <v>2.0048409999999999E-2</v>
      </c>
      <c r="EG126" s="1">
        <v>5.0397689999999997</v>
      </c>
      <c r="EH126">
        <v>0.79679129999999998</v>
      </c>
      <c r="EI126">
        <v>13.59482</v>
      </c>
      <c r="EJ126" s="1">
        <v>1.7965849999999998E-2</v>
      </c>
      <c r="EK126" s="1">
        <v>4.5487409999999997</v>
      </c>
      <c r="EL126">
        <v>0.78895700000000002</v>
      </c>
      <c r="EM126">
        <v>14.4383</v>
      </c>
      <c r="EN126" s="1">
        <v>1.6042890000000001E-2</v>
      </c>
      <c r="EO126" s="1">
        <v>4.0919280000000002</v>
      </c>
      <c r="EP126">
        <v>0.7808039</v>
      </c>
      <c r="EQ126">
        <v>15.43801</v>
      </c>
      <c r="ER126" s="1">
        <v>1.43132E-2</v>
      </c>
      <c r="ES126" s="1">
        <v>3.6782780000000002</v>
      </c>
      <c r="ET126">
        <v>0.77212519999999996</v>
      </c>
      <c r="EU126">
        <v>16.459859999999999</v>
      </c>
      <c r="EV126" s="1">
        <v>1.2784129999999999E-2</v>
      </c>
      <c r="EW126" s="1">
        <v>3.312087</v>
      </c>
      <c r="EX126">
        <v>0.76343220000000001</v>
      </c>
      <c r="EY126">
        <v>16.494949999999999</v>
      </c>
      <c r="EZ126" s="1">
        <v>1.14284E-2</v>
      </c>
      <c r="FA126" s="1">
        <v>2.9849950000000001</v>
      </c>
      <c r="FB126">
        <v>0.75560769999999999</v>
      </c>
      <c r="FC126">
        <v>15.743069999999999</v>
      </c>
      <c r="FD126" s="1">
        <v>1.018554E-2</v>
      </c>
      <c r="FE126" s="1">
        <v>2.678693</v>
      </c>
      <c r="FF126">
        <v>0.74783100000000002</v>
      </c>
      <c r="FG126">
        <v>15.082560000000001</v>
      </c>
      <c r="FH126" s="1">
        <v>9.0481590000000001E-3</v>
      </c>
      <c r="FI126" s="1">
        <v>2.3959480000000002</v>
      </c>
      <c r="FJ126">
        <v>0.73999740000000003</v>
      </c>
      <c r="FK126">
        <v>14.598100000000001</v>
      </c>
      <c r="FL126" s="1">
        <v>8.0297240000000002E-3</v>
      </c>
      <c r="FM126" s="1">
        <v>2.1406849999999999</v>
      </c>
      <c r="FN126">
        <v>0.73176169999999996</v>
      </c>
      <c r="FO126">
        <v>15.16145</v>
      </c>
      <c r="FP126" s="1">
        <v>7.1221469999999997E-3</v>
      </c>
      <c r="FQ126" s="1">
        <v>1.9130370000000001</v>
      </c>
      <c r="FR126">
        <v>0.72319359999999999</v>
      </c>
      <c r="FS126">
        <v>16.287120000000002</v>
      </c>
      <c r="FT126" s="1">
        <v>6.3073579999999999E-3</v>
      </c>
      <c r="FU126" s="1">
        <v>1.7077869999999999</v>
      </c>
      <c r="FV126">
        <v>0.71404650000000003</v>
      </c>
      <c r="FW126">
        <v>17.526009999999999</v>
      </c>
      <c r="FX126" s="1">
        <v>5.5743010000000003E-3</v>
      </c>
      <c r="FY126" s="1">
        <v>1.5225059999999999</v>
      </c>
      <c r="FZ126">
        <v>0.70450990000000002</v>
      </c>
      <c r="GA126">
        <v>18.684609999999999</v>
      </c>
      <c r="GB126" s="1">
        <v>4.9236669999999996E-3</v>
      </c>
      <c r="GC126" s="1">
        <v>1.3573500000000001</v>
      </c>
      <c r="GD126">
        <v>0.69499900000000003</v>
      </c>
      <c r="GE126">
        <v>18.758500000000002</v>
      </c>
      <c r="GF126" s="1">
        <v>4.3524210000000004E-3</v>
      </c>
      <c r="GG126" s="1">
        <v>1.2115629999999999</v>
      </c>
      <c r="GH126">
        <v>0.68658419999999998</v>
      </c>
      <c r="GI126">
        <v>18.065899999999999</v>
      </c>
      <c r="GJ126" s="1">
        <v>3.8539669999999998E-3</v>
      </c>
      <c r="GK126" s="1">
        <v>1.0811519999999999</v>
      </c>
      <c r="GL126">
        <v>0.67819980000000002</v>
      </c>
      <c r="GM126">
        <v>17.274100000000001</v>
      </c>
      <c r="GN126" s="1">
        <v>3.4101790000000002E-3</v>
      </c>
      <c r="GO126" s="1">
        <v>0.96362749999999997</v>
      </c>
      <c r="GP126">
        <v>0.67183130000000002</v>
      </c>
      <c r="GQ126">
        <v>16.53933</v>
      </c>
      <c r="GR126" s="1">
        <v>3.0127370000000001E-3</v>
      </c>
      <c r="GS126" s="1">
        <v>0.85557570000000005</v>
      </c>
      <c r="GT126">
        <v>0.66654329999999995</v>
      </c>
      <c r="GU126">
        <v>16.11618</v>
      </c>
      <c r="GV126" s="1">
        <v>2.6481310000000002E-3</v>
      </c>
      <c r="GW126" s="1">
        <v>0.75498069999999995</v>
      </c>
      <c r="GX126">
        <v>0.66222210000000004</v>
      </c>
      <c r="GY126">
        <v>16.58428</v>
      </c>
      <c r="GZ126" s="1">
        <v>2.3042570000000001E-3</v>
      </c>
      <c r="HA126" s="1">
        <v>0.65897660000000002</v>
      </c>
      <c r="HB126">
        <v>0.65885059999999995</v>
      </c>
      <c r="HC126">
        <v>17.043769999999999</v>
      </c>
      <c r="HD126" s="1">
        <v>1.9538369999999999E-3</v>
      </c>
      <c r="HE126" s="1">
        <v>0.56003630000000004</v>
      </c>
      <c r="HF126">
        <v>0.65618100000000001</v>
      </c>
      <c r="HG126">
        <v>17.500789999999999</v>
      </c>
      <c r="HH126" s="1">
        <v>1.5807410000000001E-3</v>
      </c>
      <c r="HI126" s="1">
        <v>0.45397110000000002</v>
      </c>
      <c r="HJ126">
        <v>0.65408860000000002</v>
      </c>
      <c r="HK126">
        <v>17.407409999999999</v>
      </c>
      <c r="HL126" s="1">
        <v>1.2120259999999999E-3</v>
      </c>
      <c r="HM126" s="1">
        <v>0.34837319999999999</v>
      </c>
      <c r="HN126">
        <v>0.65246020000000005</v>
      </c>
      <c r="HO126">
        <v>16.981719999999999</v>
      </c>
      <c r="HP126" s="1">
        <v>8.9728979999999996E-4</v>
      </c>
      <c r="HQ126" s="1">
        <v>0.25771959999999999</v>
      </c>
      <c r="HR126">
        <v>0.65120509999999998</v>
      </c>
      <c r="HS126">
        <v>16.176210000000001</v>
      </c>
      <c r="HT126" s="1">
        <v>6.6551960000000004E-4</v>
      </c>
      <c r="HU126" s="1">
        <v>0.19068689999999999</v>
      </c>
      <c r="HV126">
        <v>0.65028390000000003</v>
      </c>
      <c r="HW126">
        <v>15.21039</v>
      </c>
      <c r="HX126" s="1">
        <v>5.1272500000000001E-4</v>
      </c>
      <c r="HY126" s="1">
        <v>0.14633199999999999</v>
      </c>
      <c r="HZ126">
        <v>0.64963110000000002</v>
      </c>
      <c r="IA126">
        <v>14.58813</v>
      </c>
      <c r="IB126" s="1">
        <v>4.1713269999999998E-4</v>
      </c>
      <c r="IC126" s="1">
        <v>0.1185199</v>
      </c>
      <c r="ID126">
        <v>0.64918209999999998</v>
      </c>
      <c r="IE126">
        <v>14.65049</v>
      </c>
      <c r="IF126" s="1">
        <v>3.562091E-4</v>
      </c>
      <c r="IG126" s="1">
        <v>0.1007653</v>
      </c>
      <c r="IH126">
        <v>0.64889540000000001</v>
      </c>
      <c r="II126">
        <v>14.880319999999999</v>
      </c>
      <c r="IJ126" s="1">
        <v>3.1229240000000001E-4</v>
      </c>
      <c r="IK126" s="1">
        <v>8.8007619999999995E-2</v>
      </c>
      <c r="IL126">
        <v>0.6487039</v>
      </c>
      <c r="IM126">
        <v>15.37838</v>
      </c>
      <c r="IN126" s="1">
        <v>2.7447490000000001E-4</v>
      </c>
      <c r="IO126" s="1">
        <v>7.7124659999999998E-2</v>
      </c>
      <c r="IP126">
        <v>0.64861009999999997</v>
      </c>
      <c r="IQ126">
        <v>15.315020000000001</v>
      </c>
      <c r="IR126" s="1">
        <v>2.397972E-4</v>
      </c>
      <c r="IS126" s="1">
        <v>6.7198629999999995E-2</v>
      </c>
      <c r="IT126">
        <v>0.64859250000000002</v>
      </c>
      <c r="IU126">
        <v>14.88302</v>
      </c>
      <c r="IV126">
        <v>2.1007989999999999E-4</v>
      </c>
      <c r="IW126" s="1">
        <v>5.8694139999999999E-2</v>
      </c>
      <c r="IX126">
        <v>0.64868919999999997</v>
      </c>
      <c r="IY126">
        <v>14.258459999999999</v>
      </c>
      <c r="IZ126">
        <v>1.8686160000000001E-4</v>
      </c>
      <c r="JA126" s="1">
        <v>5.2040599999999999E-2</v>
      </c>
      <c r="JB126">
        <v>0.64882410000000001</v>
      </c>
      <c r="JC126">
        <v>13.51596</v>
      </c>
      <c r="JD126">
        <v>1.6963659999999999E-4</v>
      </c>
      <c r="JE126" s="1">
        <v>4.7100580000000003E-2</v>
      </c>
      <c r="JF126">
        <v>0.64903770000000005</v>
      </c>
      <c r="JG126">
        <v>13.618919999999999</v>
      </c>
      <c r="JH126">
        <v>1.567746E-4</v>
      </c>
      <c r="JI126" s="1">
        <v>4.3417780000000003E-2</v>
      </c>
      <c r="JJ126">
        <v>0.649312</v>
      </c>
      <c r="JK126">
        <v>14.16531</v>
      </c>
      <c r="JL126">
        <v>1.4652139999999999E-4</v>
      </c>
      <c r="JM126" s="1">
        <v>4.0488259999999998E-2</v>
      </c>
      <c r="JN126">
        <v>0.64963389999999999</v>
      </c>
      <c r="JO126">
        <v>14.77932</v>
      </c>
      <c r="JP126">
        <v>1.372054E-4</v>
      </c>
      <c r="JQ126" s="1">
        <v>3.7852589999999998E-2</v>
      </c>
      <c r="JR126">
        <v>0.64997769999999999</v>
      </c>
      <c r="JS126">
        <v>15.619260000000001</v>
      </c>
      <c r="JT126">
        <v>1.278013E-4</v>
      </c>
      <c r="JU126">
        <v>3.5209900000000002E-2</v>
      </c>
      <c r="JV126">
        <v>0.65033379999999996</v>
      </c>
      <c r="JW126">
        <v>15.88175</v>
      </c>
      <c r="JX126">
        <v>1.183676E-4</v>
      </c>
      <c r="JY126">
        <v>3.2568119999999999E-2</v>
      </c>
      <c r="JZ126">
        <v>0.65064500000000003</v>
      </c>
      <c r="KA126">
        <v>15.29627</v>
      </c>
      <c r="KB126">
        <v>1.0969E-4</v>
      </c>
      <c r="KC126">
        <v>3.0137230000000001E-2</v>
      </c>
      <c r="KD126">
        <v>0.65092749999999999</v>
      </c>
      <c r="KE126">
        <v>14.70416</v>
      </c>
      <c r="KF126">
        <v>1.022848E-4</v>
      </c>
      <c r="KG126">
        <v>2.8069210000000001E-2</v>
      </c>
      <c r="KH126">
        <v>0.65113580000000004</v>
      </c>
      <c r="KI126">
        <v>14.18662</v>
      </c>
      <c r="KJ126">
        <v>9.6178339999999996E-5</v>
      </c>
      <c r="KK126">
        <v>2.6367109999999999E-2</v>
      </c>
      <c r="KL126">
        <v>0.65129919999999997</v>
      </c>
      <c r="KM126">
        <v>14.5586</v>
      </c>
      <c r="KN126">
        <v>9.1112390000000005E-5</v>
      </c>
      <c r="KO126">
        <v>2.4957610000000002E-2</v>
      </c>
      <c r="KP126">
        <v>0.65142259999999996</v>
      </c>
      <c r="KQ126">
        <v>15.44482</v>
      </c>
      <c r="KR126">
        <v>8.6909839999999995E-5</v>
      </c>
      <c r="KS126">
        <v>2.3793000000000002E-2</v>
      </c>
      <c r="KT126">
        <v>0.65151060000000005</v>
      </c>
      <c r="KU126">
        <v>16.694299999999998</v>
      </c>
      <c r="KV126">
        <v>8.3737899999999997E-5</v>
      </c>
      <c r="KW126">
        <v>2.2908520000000002E-2</v>
      </c>
      <c r="KX126">
        <v>0.65155490000000005</v>
      </c>
      <c r="KY126">
        <v>17.876359999999998</v>
      </c>
      <c r="KZ126">
        <v>8.1700880000000001E-5</v>
      </c>
      <c r="LA126">
        <v>2.2339299999999999E-2</v>
      </c>
      <c r="LB126">
        <v>0.6515244</v>
      </c>
      <c r="LC126">
        <v>18.048580000000001</v>
      </c>
      <c r="LD126">
        <v>8.0406909999999998E-5</v>
      </c>
      <c r="LE126">
        <v>2.1982829999999998E-2</v>
      </c>
      <c r="LF126">
        <v>0.65139959999999997</v>
      </c>
      <c r="LG126">
        <v>17.28284</v>
      </c>
      <c r="LH126">
        <v>7.9144939999999998E-5</v>
      </c>
      <c r="LI126">
        <v>2.1643969999999998E-2</v>
      </c>
      <c r="LJ126">
        <v>0.65119610000000006</v>
      </c>
      <c r="LK126">
        <v>16.351510000000001</v>
      </c>
      <c r="LL126">
        <v>7.7425490000000005E-5</v>
      </c>
      <c r="LM126">
        <v>2.118565E-2</v>
      </c>
      <c r="LN126">
        <v>0.65084699999999995</v>
      </c>
      <c r="LO126">
        <v>15.581849999999999</v>
      </c>
      <c r="LP126">
        <v>7.5158800000000003E-5</v>
      </c>
      <c r="LQ126">
        <v>2.058223E-2</v>
      </c>
      <c r="LR126">
        <v>0.65039329999999995</v>
      </c>
      <c r="LS126">
        <v>15.989979999999999</v>
      </c>
      <c r="LT126">
        <v>7.2542799999999999E-5</v>
      </c>
      <c r="LU126">
        <v>1.9883089999999999E-2</v>
      </c>
      <c r="LV126">
        <v>0.64983270000000004</v>
      </c>
      <c r="LW126">
        <v>16.929580000000001</v>
      </c>
      <c r="LX126">
        <v>6.9988949999999993E-5</v>
      </c>
      <c r="LY126">
        <v>1.9198099999999999E-2</v>
      </c>
      <c r="LZ126">
        <v>0.64919579999999999</v>
      </c>
      <c r="MA126">
        <v>18.155809999999999</v>
      </c>
      <c r="MB126">
        <v>6.8148440000000002E-5</v>
      </c>
      <c r="MC126">
        <v>1.870401E-2</v>
      </c>
      <c r="MD126">
        <v>0.64853419999999995</v>
      </c>
      <c r="ME126">
        <v>19.17268</v>
      </c>
      <c r="MF126">
        <v>6.7493579999999999E-5</v>
      </c>
      <c r="MG126">
        <v>1.8533210000000001E-2</v>
      </c>
      <c r="MH126">
        <v>0.64782229999999996</v>
      </c>
      <c r="MI126">
        <v>19.268460000000001</v>
      </c>
      <c r="MJ126">
        <v>6.7653589999999998E-5</v>
      </c>
      <c r="MK126">
        <v>1.8593729999999999E-2</v>
      </c>
      <c r="ML126">
        <v>0.64719269999999995</v>
      </c>
      <c r="MM126">
        <v>18.410509999999999</v>
      </c>
      <c r="MN126">
        <v>6.7749229999999994E-5</v>
      </c>
      <c r="MO126">
        <v>1.864159E-2</v>
      </c>
      <c r="MP126">
        <v>0.64664149999999998</v>
      </c>
      <c r="MQ126">
        <v>17.38165</v>
      </c>
      <c r="MR126">
        <v>6.7157269999999999E-5</v>
      </c>
      <c r="MS126">
        <v>1.8501730000000001E-2</v>
      </c>
      <c r="MT126">
        <v>0.64617190000000002</v>
      </c>
      <c r="MU126">
        <v>16.457460000000001</v>
      </c>
      <c r="MV126">
        <v>6.5780480000000003E-5</v>
      </c>
      <c r="MW126">
        <v>1.8140900000000001E-2</v>
      </c>
      <c r="MX126">
        <v>0.6458296</v>
      </c>
      <c r="MY126">
        <v>16.448399999999999</v>
      </c>
      <c r="MZ126">
        <v>6.3815939999999996E-5</v>
      </c>
      <c r="NA126">
        <v>1.7613810000000001E-2</v>
      </c>
      <c r="NB126">
        <v>0.64558249999999995</v>
      </c>
      <c r="NC126">
        <v>16.296320000000001</v>
      </c>
      <c r="ND126">
        <v>6.1426089999999997E-5</v>
      </c>
      <c r="NE126">
        <v>1.696259E-2</v>
      </c>
      <c r="NF126">
        <v>0.64540710000000001</v>
      </c>
      <c r="NG126">
        <v>17.078710000000001</v>
      </c>
      <c r="NH126">
        <v>5.8442810000000003E-5</v>
      </c>
      <c r="NI126">
        <v>1.6148889999999999E-2</v>
      </c>
      <c r="NJ126">
        <v>0.64533119999999999</v>
      </c>
      <c r="NK126">
        <v>17.800730000000001</v>
      </c>
      <c r="NL126">
        <v>5.4679999999999998E-5</v>
      </c>
      <c r="NM126">
        <v>1.511763E-2</v>
      </c>
      <c r="NN126">
        <v>0.6453392</v>
      </c>
      <c r="NO126">
        <v>17.849070000000001</v>
      </c>
      <c r="NP126">
        <v>5.042646E-5</v>
      </c>
      <c r="NQ126">
        <v>1.394373E-2</v>
      </c>
      <c r="NR126">
        <v>0.64549440000000002</v>
      </c>
      <c r="NS126">
        <v>17.308890000000002</v>
      </c>
      <c r="NT126">
        <v>4.635753E-5</v>
      </c>
      <c r="NU126">
        <v>1.281183E-2</v>
      </c>
      <c r="NV126">
        <v>0.64580530000000003</v>
      </c>
      <c r="NW126">
        <v>16.532440000000001</v>
      </c>
      <c r="NX126">
        <v>4.2970599999999998E-5</v>
      </c>
      <c r="NY126">
        <v>1.1863520000000001E-2</v>
      </c>
      <c r="NZ126">
        <v>0.64631760000000005</v>
      </c>
      <c r="OA126">
        <v>15.72146</v>
      </c>
      <c r="OB126">
        <v>4.0358329999999998E-5</v>
      </c>
      <c r="OC126">
        <v>1.112688E-2</v>
      </c>
      <c r="OD126">
        <v>0.64699790000000001</v>
      </c>
      <c r="OE126">
        <v>15.9467</v>
      </c>
      <c r="OF126">
        <v>3.8332550000000003E-5</v>
      </c>
      <c r="OG126">
        <v>1.055275E-2</v>
      </c>
      <c r="OH126">
        <v>0.6478585</v>
      </c>
      <c r="OI126">
        <v>16.753170000000001</v>
      </c>
      <c r="OJ126">
        <v>3.6537230000000002E-5</v>
      </c>
      <c r="OK126">
        <v>1.0043720000000001E-2</v>
      </c>
    </row>
    <row r="127" spans="1:401" x14ac:dyDescent="0.35">
      <c r="A127">
        <v>130</v>
      </c>
      <c r="B127" t="s">
        <v>4</v>
      </c>
      <c r="C127" t="s">
        <v>24</v>
      </c>
      <c r="D127" t="s">
        <v>132</v>
      </c>
      <c r="E127">
        <v>931.84370000000001</v>
      </c>
      <c r="F127">
        <v>1.59406</v>
      </c>
      <c r="G127">
        <v>14.114509999999999</v>
      </c>
      <c r="H127">
        <v>0</v>
      </c>
      <c r="I127">
        <v>0</v>
      </c>
      <c r="J127">
        <v>1.598311</v>
      </c>
      <c r="K127">
        <v>14.944229999999999</v>
      </c>
      <c r="L127">
        <v>0</v>
      </c>
      <c r="M127">
        <v>0</v>
      </c>
      <c r="N127">
        <v>1.6027929999999999</v>
      </c>
      <c r="O127">
        <v>15.818849999999999</v>
      </c>
      <c r="P127" s="1">
        <v>1.362784E-36</v>
      </c>
      <c r="Q127" s="1">
        <v>3.354652E-34</v>
      </c>
      <c r="R127">
        <v>1.6074360000000001</v>
      </c>
      <c r="S127">
        <v>16.529229999999998</v>
      </c>
      <c r="T127" s="1">
        <v>6.5702129999999997E-24</v>
      </c>
      <c r="U127" s="1">
        <v>1.6033989999999999E-21</v>
      </c>
      <c r="V127">
        <v>1.6122719999999999</v>
      </c>
      <c r="W127">
        <v>16.9087</v>
      </c>
      <c r="X127" s="1">
        <v>1.915176E-12</v>
      </c>
      <c r="Y127" s="1">
        <v>4.6859290000000003E-10</v>
      </c>
      <c r="Z127">
        <v>1.6173519999999999</v>
      </c>
      <c r="AA127">
        <v>16.490010000000002</v>
      </c>
      <c r="AB127" s="1">
        <v>1.3364609999999999E-3</v>
      </c>
      <c r="AC127" s="1">
        <v>0.23910629999999999</v>
      </c>
      <c r="AD127">
        <v>1.6226400000000001</v>
      </c>
      <c r="AE127">
        <v>15.65131</v>
      </c>
      <c r="AF127" s="1">
        <v>0.94857769999999997</v>
      </c>
      <c r="AG127">
        <v>193.233</v>
      </c>
      <c r="AH127">
        <v>1.6279870000000001</v>
      </c>
      <c r="AI127">
        <v>15.0467</v>
      </c>
      <c r="AJ127">
        <v>25.89603</v>
      </c>
      <c r="AK127">
        <v>5718.3919999999998</v>
      </c>
      <c r="AL127">
        <v>1.6333169999999999</v>
      </c>
      <c r="AM127">
        <v>14.77162</v>
      </c>
      <c r="AN127">
        <v>102.64400000000001</v>
      </c>
      <c r="AO127">
        <v>24052.29</v>
      </c>
      <c r="AP127">
        <v>1.638493</v>
      </c>
      <c r="AQ127">
        <v>15.51463</v>
      </c>
      <c r="AR127">
        <v>109.7517</v>
      </c>
      <c r="AS127">
        <v>26885.79</v>
      </c>
      <c r="AT127">
        <v>1.6434249999999999</v>
      </c>
      <c r="AU127">
        <v>16.654789999999998</v>
      </c>
      <c r="AV127">
        <v>46.273409999999998</v>
      </c>
      <c r="AW127">
        <v>11719.52</v>
      </c>
      <c r="AX127">
        <v>1.647788</v>
      </c>
      <c r="AY127">
        <v>17.552779999999998</v>
      </c>
      <c r="AZ127">
        <v>10.06991</v>
      </c>
      <c r="BA127">
        <v>2612</v>
      </c>
      <c r="BB127">
        <v>1.6521170000000001</v>
      </c>
      <c r="BC127">
        <v>18.016929999999999</v>
      </c>
      <c r="BD127">
        <v>1.4296679999999999</v>
      </c>
      <c r="BE127">
        <v>375.59899999999999</v>
      </c>
      <c r="BF127">
        <v>1.6534740000000001</v>
      </c>
      <c r="BG127">
        <v>17.497949999999999</v>
      </c>
      <c r="BH127">
        <v>0.1990565</v>
      </c>
      <c r="BI127">
        <v>51.50515</v>
      </c>
      <c r="BJ127">
        <v>1.6529940000000001</v>
      </c>
      <c r="BK127">
        <v>16.547640000000001</v>
      </c>
      <c r="BL127">
        <v>6.6649730000000004E-2</v>
      </c>
      <c r="BM127">
        <v>16.369389999999999</v>
      </c>
      <c r="BN127">
        <v>1.6513199999999999</v>
      </c>
      <c r="BO127">
        <v>15.75986</v>
      </c>
      <c r="BP127" s="1">
        <v>5.0027290000000002E-2</v>
      </c>
      <c r="BQ127">
        <v>12.076890000000001</v>
      </c>
      <c r="BR127">
        <v>1.649071</v>
      </c>
      <c r="BS127">
        <v>15.32769</v>
      </c>
      <c r="BT127" s="1">
        <v>4.4451030000000002E-2</v>
      </c>
      <c r="BU127">
        <v>10.716989999999999</v>
      </c>
      <c r="BV127">
        <v>1.6464920000000001</v>
      </c>
      <c r="BW127">
        <v>15.75705</v>
      </c>
      <c r="BX127" s="1">
        <v>4.0892060000000001E-2</v>
      </c>
      <c r="BY127">
        <v>9.8644060000000007</v>
      </c>
      <c r="BZ127">
        <v>1.643794</v>
      </c>
      <c r="CA127">
        <v>16.273029999999999</v>
      </c>
      <c r="CB127" s="1">
        <v>3.8290020000000001E-2</v>
      </c>
      <c r="CC127" s="1">
        <v>9.2481100000000005</v>
      </c>
      <c r="CD127">
        <v>1.6408290000000001</v>
      </c>
      <c r="CE127">
        <v>16.850999999999999</v>
      </c>
      <c r="CF127" s="1">
        <v>3.5936790000000003E-2</v>
      </c>
      <c r="CG127" s="1">
        <v>8.6969069999999995</v>
      </c>
      <c r="CH127">
        <v>1.637329</v>
      </c>
      <c r="CI127">
        <v>16.813220000000001</v>
      </c>
      <c r="CJ127" s="1">
        <v>3.351486E-2</v>
      </c>
      <c r="CK127" s="1">
        <v>8.1313300000000002</v>
      </c>
      <c r="CL127">
        <v>1.6329830000000001</v>
      </c>
      <c r="CM127">
        <v>16.14</v>
      </c>
      <c r="CN127" s="1">
        <v>3.1060399999999998E-2</v>
      </c>
      <c r="CO127" s="1">
        <v>7.557779</v>
      </c>
      <c r="CP127">
        <v>1.6277649999999999</v>
      </c>
      <c r="CQ127">
        <v>15.31339</v>
      </c>
      <c r="CR127" s="1">
        <v>2.8678459999999999E-2</v>
      </c>
      <c r="CS127" s="1">
        <v>7.0022270000000004</v>
      </c>
      <c r="CT127">
        <v>1.621453</v>
      </c>
      <c r="CU127">
        <v>14.522220000000001</v>
      </c>
      <c r="CV127" s="1">
        <v>2.6431630000000001E-2</v>
      </c>
      <c r="CW127" s="1">
        <v>6.4807550000000003</v>
      </c>
      <c r="CX127">
        <v>1.6144050000000001</v>
      </c>
      <c r="CY127">
        <v>14.014670000000001</v>
      </c>
      <c r="CZ127" s="1">
        <v>2.4813700000000001E-2</v>
      </c>
      <c r="DA127" s="1">
        <v>6.1029720000000003</v>
      </c>
      <c r="DB127">
        <v>1.606717</v>
      </c>
      <c r="DC127">
        <v>14.398860000000001</v>
      </c>
      <c r="DD127" s="1">
        <v>2.4965660000000001E-2</v>
      </c>
      <c r="DE127" s="1">
        <v>6.1508459999999996</v>
      </c>
      <c r="DF127">
        <v>1.5985339999999999</v>
      </c>
      <c r="DG127">
        <v>14.6972</v>
      </c>
      <c r="DH127" s="1">
        <v>2.6759740000000001E-2</v>
      </c>
      <c r="DI127" s="1">
        <v>6.6232839999999999</v>
      </c>
      <c r="DJ127">
        <v>1.589636</v>
      </c>
      <c r="DK127">
        <v>15.065580000000001</v>
      </c>
      <c r="DL127" s="1">
        <v>2.8235150000000001E-2</v>
      </c>
      <c r="DM127" s="1">
        <v>7.0490659999999998</v>
      </c>
      <c r="DN127">
        <v>1.5811850000000001</v>
      </c>
      <c r="DO127">
        <v>15.27196</v>
      </c>
      <c r="DP127" s="1">
        <v>2.8151249999999999E-2</v>
      </c>
      <c r="DQ127" s="1">
        <v>7.0922210000000003</v>
      </c>
      <c r="DR127">
        <v>1.5720270000000001</v>
      </c>
      <c r="DS127">
        <v>14.869529999999999</v>
      </c>
      <c r="DT127" s="1">
        <v>2.6735780000000001E-2</v>
      </c>
      <c r="DU127" s="1">
        <v>6.795363</v>
      </c>
      <c r="DV127">
        <v>1.563185</v>
      </c>
      <c r="DW127">
        <v>14.09484</v>
      </c>
      <c r="DX127" s="1">
        <v>2.464614E-2</v>
      </c>
      <c r="DY127" s="1">
        <v>6.3131890000000004</v>
      </c>
      <c r="DZ127">
        <v>1.5542830000000001</v>
      </c>
      <c r="EA127">
        <v>13.38068</v>
      </c>
      <c r="EB127" s="1">
        <v>2.2390110000000001E-2</v>
      </c>
      <c r="EC127" s="1">
        <v>5.7776379999999996</v>
      </c>
      <c r="ED127">
        <v>1.545466</v>
      </c>
      <c r="EE127">
        <v>12.96693</v>
      </c>
      <c r="EF127" s="1">
        <v>2.0185979999999999E-2</v>
      </c>
      <c r="EG127" s="1">
        <v>5.245247</v>
      </c>
      <c r="EH127">
        <v>1.535803</v>
      </c>
      <c r="EI127">
        <v>13.60774</v>
      </c>
      <c r="EJ127" s="1">
        <v>1.8096049999999999E-2</v>
      </c>
      <c r="EK127" s="1">
        <v>4.7371920000000003</v>
      </c>
      <c r="EL127">
        <v>1.5257609999999999</v>
      </c>
      <c r="EM127">
        <v>14.442080000000001</v>
      </c>
      <c r="EN127" s="1">
        <v>1.6162360000000001E-2</v>
      </c>
      <c r="EO127" s="1">
        <v>4.2628709999999996</v>
      </c>
      <c r="EP127">
        <v>1.515228</v>
      </c>
      <c r="EQ127">
        <v>15.43585</v>
      </c>
      <c r="ER127" s="1">
        <v>1.441988E-2</v>
      </c>
      <c r="ES127" s="1">
        <v>3.8319320000000001</v>
      </c>
      <c r="ET127">
        <v>1.503779</v>
      </c>
      <c r="EU127">
        <v>16.474599999999999</v>
      </c>
      <c r="EV127" s="1">
        <v>1.2878590000000001E-2</v>
      </c>
      <c r="EW127" s="1">
        <v>3.4502359999999999</v>
      </c>
      <c r="EX127">
        <v>1.492483</v>
      </c>
      <c r="EY127">
        <v>16.544540000000001</v>
      </c>
      <c r="EZ127" s="1">
        <v>1.151335E-2</v>
      </c>
      <c r="FA127" s="1">
        <v>3.1092089999999999</v>
      </c>
      <c r="FB127">
        <v>1.48386</v>
      </c>
      <c r="FC127">
        <v>15.78702</v>
      </c>
      <c r="FD127" s="1">
        <v>1.026675E-2</v>
      </c>
      <c r="FE127" s="1">
        <v>2.7908189999999999</v>
      </c>
      <c r="FF127">
        <v>1.4747920000000001</v>
      </c>
      <c r="FG127">
        <v>15.12486</v>
      </c>
      <c r="FH127" s="1">
        <v>9.1222760000000003E-3</v>
      </c>
      <c r="FI127" s="1">
        <v>2.496931</v>
      </c>
      <c r="FJ127">
        <v>1.4656610000000001</v>
      </c>
      <c r="FK127">
        <v>14.63935</v>
      </c>
      <c r="FL127" s="1">
        <v>8.0957330000000008E-3</v>
      </c>
      <c r="FM127" s="1">
        <v>2.2313450000000001</v>
      </c>
      <c r="FN127">
        <v>1.4556119999999999</v>
      </c>
      <c r="FO127">
        <v>15.178570000000001</v>
      </c>
      <c r="FP127" s="1">
        <v>7.1819329999999997E-3</v>
      </c>
      <c r="FQ127" s="1">
        <v>1.9949479999999999</v>
      </c>
      <c r="FR127">
        <v>1.4448099999999999</v>
      </c>
      <c r="FS127">
        <v>16.267099999999999</v>
      </c>
      <c r="FT127" s="1">
        <v>6.361261E-3</v>
      </c>
      <c r="FU127" s="1">
        <v>1.7820290000000001</v>
      </c>
      <c r="FV127">
        <v>1.433006</v>
      </c>
      <c r="FW127">
        <v>17.497640000000001</v>
      </c>
      <c r="FX127" s="1">
        <v>5.6230789999999996E-3</v>
      </c>
      <c r="FY127" s="1">
        <v>1.5898570000000001</v>
      </c>
      <c r="FZ127">
        <v>1.420201</v>
      </c>
      <c r="GA127">
        <v>18.673850000000002</v>
      </c>
      <c r="GB127" s="1">
        <v>4.9666620000000002E-3</v>
      </c>
      <c r="GC127" s="1">
        <v>1.4183410000000001</v>
      </c>
      <c r="GD127">
        <v>1.4068970000000001</v>
      </c>
      <c r="GE127">
        <v>18.79682</v>
      </c>
      <c r="GF127" s="1">
        <v>4.3905819999999996E-3</v>
      </c>
      <c r="GG127" s="1">
        <v>1.267296</v>
      </c>
      <c r="GH127">
        <v>1.3976379999999999</v>
      </c>
      <c r="GI127">
        <v>18.125640000000001</v>
      </c>
      <c r="GJ127" s="1">
        <v>3.8884929999999998E-3</v>
      </c>
      <c r="GK127" s="1">
        <v>1.130625</v>
      </c>
      <c r="GL127">
        <v>1.390296</v>
      </c>
      <c r="GM127">
        <v>17.340129999999998</v>
      </c>
      <c r="GN127" s="1">
        <v>3.4412959999999999E-3</v>
      </c>
      <c r="GO127" s="1">
        <v>1.006332</v>
      </c>
      <c r="GP127">
        <v>1.383664</v>
      </c>
      <c r="GQ127">
        <v>16.6099</v>
      </c>
      <c r="GR127" s="1">
        <v>3.0416010000000001E-3</v>
      </c>
      <c r="GS127" s="1">
        <v>0.89319939999999998</v>
      </c>
      <c r="GT127">
        <v>1.3773230000000001</v>
      </c>
      <c r="GU127">
        <v>16.171299999999999</v>
      </c>
      <c r="GV127" s="1">
        <v>2.6750979999999999E-3</v>
      </c>
      <c r="GW127" s="1">
        <v>0.78851990000000005</v>
      </c>
      <c r="GX127">
        <v>1.3720859999999999</v>
      </c>
      <c r="GY127">
        <v>16.610859999999999</v>
      </c>
      <c r="GZ127" s="1">
        <v>2.3307359999999999E-3</v>
      </c>
      <c r="HA127" s="1">
        <v>0.6892353</v>
      </c>
      <c r="HB127">
        <v>1.3683160000000001</v>
      </c>
      <c r="HC127">
        <v>17.05378</v>
      </c>
      <c r="HD127" s="1">
        <v>1.9820549999999999E-3</v>
      </c>
      <c r="HE127" s="1">
        <v>0.58801389999999998</v>
      </c>
      <c r="HF127">
        <v>1.3654059999999999</v>
      </c>
      <c r="HG127">
        <v>17.499960000000002</v>
      </c>
      <c r="HH127" s="1">
        <v>1.6105819999999999E-3</v>
      </c>
      <c r="HI127" s="1">
        <v>0.4795258</v>
      </c>
      <c r="HJ127">
        <v>1.3630910000000001</v>
      </c>
      <c r="HK127">
        <v>17.417100000000001</v>
      </c>
      <c r="HL127" s="1">
        <v>1.2399659999999999E-3</v>
      </c>
      <c r="HM127" s="1">
        <v>0.37012250000000002</v>
      </c>
      <c r="HN127">
        <v>1.3613090000000001</v>
      </c>
      <c r="HO127">
        <v>17.029060000000001</v>
      </c>
      <c r="HP127" s="1">
        <v>9.1960480000000003E-4</v>
      </c>
      <c r="HQ127" s="1">
        <v>0.27456429999999998</v>
      </c>
      <c r="HR127">
        <v>1.359885</v>
      </c>
      <c r="HS127">
        <v>16.246020000000001</v>
      </c>
      <c r="HT127" s="1">
        <v>6.8106530000000001E-4</v>
      </c>
      <c r="HU127" s="1">
        <v>0.20280390000000001</v>
      </c>
      <c r="HV127">
        <v>1.3589549999999999</v>
      </c>
      <c r="HW127">
        <v>15.28383</v>
      </c>
      <c r="HX127" s="1">
        <v>5.2268020000000004E-4</v>
      </c>
      <c r="HY127" s="1">
        <v>0.15483549999999999</v>
      </c>
      <c r="HZ127">
        <v>1.358239</v>
      </c>
      <c r="IA127">
        <v>14.645149999999999</v>
      </c>
      <c r="IB127" s="1">
        <v>4.2336430000000002E-4</v>
      </c>
      <c r="IC127" s="1">
        <v>0.1246522</v>
      </c>
      <c r="ID127">
        <v>1.3577630000000001</v>
      </c>
      <c r="IE127">
        <v>14.69744</v>
      </c>
      <c r="IF127" s="1">
        <v>3.603654E-4</v>
      </c>
      <c r="IG127" s="1">
        <v>0.10549699999999999</v>
      </c>
      <c r="IH127">
        <v>1.3574839999999999</v>
      </c>
      <c r="II127">
        <v>14.916919999999999</v>
      </c>
      <c r="IJ127" s="1">
        <v>3.1555659999999997E-4</v>
      </c>
      <c r="IK127" s="1">
        <v>9.1974509999999995E-2</v>
      </c>
      <c r="IL127">
        <v>1.3572789999999999</v>
      </c>
      <c r="IM127">
        <v>15.39622</v>
      </c>
      <c r="IN127" s="1">
        <v>2.7743130000000001E-4</v>
      </c>
      <c r="IO127" s="1">
        <v>8.0629320000000004E-2</v>
      </c>
      <c r="IP127">
        <v>1.3572420000000001</v>
      </c>
      <c r="IQ127">
        <v>15.3286</v>
      </c>
      <c r="IR127" s="1">
        <v>2.4246200000000001E-4</v>
      </c>
      <c r="IS127" s="1">
        <v>7.0288020000000007E-2</v>
      </c>
      <c r="IT127">
        <v>1.3572759999999999</v>
      </c>
      <c r="IU127">
        <v>14.91442</v>
      </c>
      <c r="IV127">
        <v>2.1226559999999999E-4</v>
      </c>
      <c r="IW127" s="1">
        <v>6.1339079999999997E-2</v>
      </c>
      <c r="IX127">
        <v>1.3573569999999999</v>
      </c>
      <c r="IY127">
        <v>14.315950000000001</v>
      </c>
      <c r="IZ127">
        <v>1.8851750000000001E-4</v>
      </c>
      <c r="JA127" s="1">
        <v>5.4275289999999997E-2</v>
      </c>
      <c r="JB127">
        <v>1.357602</v>
      </c>
      <c r="JC127">
        <v>13.58522</v>
      </c>
      <c r="JD127">
        <v>1.7085869999999999E-4</v>
      </c>
      <c r="JE127" s="1">
        <v>4.9010369999999998E-2</v>
      </c>
      <c r="JF127">
        <v>1.357891</v>
      </c>
      <c r="JG127">
        <v>13.662649999999999</v>
      </c>
      <c r="JH127">
        <v>1.577064E-4</v>
      </c>
      <c r="JI127" s="1">
        <v>4.5098060000000002E-2</v>
      </c>
      <c r="JJ127">
        <v>1.3582879999999999</v>
      </c>
      <c r="JK127">
        <v>14.18122</v>
      </c>
      <c r="JL127">
        <v>1.4730120000000001E-4</v>
      </c>
      <c r="JM127" s="1">
        <v>4.201585E-2</v>
      </c>
      <c r="JN127">
        <v>1.3587670000000001</v>
      </c>
      <c r="JO127">
        <v>14.780469999999999</v>
      </c>
      <c r="JP127">
        <v>1.3795309999999999E-4</v>
      </c>
      <c r="JQ127" s="1">
        <v>3.9284859999999998E-2</v>
      </c>
      <c r="JR127">
        <v>1.359202</v>
      </c>
      <c r="JS127">
        <v>15.621119999999999</v>
      </c>
      <c r="JT127">
        <v>1.2856679999999999E-4</v>
      </c>
      <c r="JU127">
        <v>3.6567589999999997E-2</v>
      </c>
      <c r="JV127">
        <v>1.359604</v>
      </c>
      <c r="JW127">
        <v>15.90638</v>
      </c>
      <c r="JX127">
        <v>1.191097E-4</v>
      </c>
      <c r="JY127">
        <v>3.3837359999999997E-2</v>
      </c>
      <c r="JZ127">
        <v>1.3600319999999999</v>
      </c>
      <c r="KA127">
        <v>15.32963</v>
      </c>
      <c r="KB127">
        <v>1.103455E-4</v>
      </c>
      <c r="KC127">
        <v>3.1300370000000001E-2</v>
      </c>
      <c r="KD127">
        <v>1.3604069999999999</v>
      </c>
      <c r="KE127">
        <v>14.734859999999999</v>
      </c>
      <c r="KF127">
        <v>1.028296E-4</v>
      </c>
      <c r="KG127">
        <v>2.9126510000000001E-2</v>
      </c>
      <c r="KH127">
        <v>1.36066</v>
      </c>
      <c r="KI127">
        <v>14.231260000000001</v>
      </c>
      <c r="KJ127">
        <v>9.6627100000000002E-5</v>
      </c>
      <c r="KK127">
        <v>2.733505E-2</v>
      </c>
      <c r="KL127">
        <v>1.360825</v>
      </c>
      <c r="KM127">
        <v>14.6007</v>
      </c>
      <c r="KN127">
        <v>9.1485369999999994E-5</v>
      </c>
      <c r="KO127">
        <v>2.5853009999999999E-2</v>
      </c>
      <c r="KP127">
        <v>1.3609560000000001</v>
      </c>
      <c r="KQ127">
        <v>15.45851</v>
      </c>
      <c r="KR127">
        <v>8.7211560000000001E-5</v>
      </c>
      <c r="KS127">
        <v>2.4626180000000001E-2</v>
      </c>
      <c r="KT127">
        <v>1.3610610000000001</v>
      </c>
      <c r="KU127">
        <v>16.688800000000001</v>
      </c>
      <c r="KV127">
        <v>8.3950429999999997E-5</v>
      </c>
      <c r="KW127">
        <v>2.3680989999999999E-2</v>
      </c>
      <c r="KX127">
        <v>1.3610610000000001</v>
      </c>
      <c r="KY127">
        <v>17.86889</v>
      </c>
      <c r="KZ127">
        <v>8.1829180000000005E-5</v>
      </c>
      <c r="LA127">
        <v>2.3061870000000002E-2</v>
      </c>
      <c r="LB127">
        <v>1.3610739999999999</v>
      </c>
      <c r="LC127">
        <v>18.07648</v>
      </c>
      <c r="LD127">
        <v>8.0499519999999999E-5</v>
      </c>
      <c r="LE127">
        <v>2.2679640000000001E-2</v>
      </c>
      <c r="LF127">
        <v>1.3608389999999999</v>
      </c>
      <c r="LG127">
        <v>17.33925</v>
      </c>
      <c r="LH127">
        <v>7.9254460000000002E-5</v>
      </c>
      <c r="LI127">
        <v>2.2335839999999999E-2</v>
      </c>
      <c r="LJ127">
        <v>1.3605970000000001</v>
      </c>
      <c r="LK127">
        <v>16.42117</v>
      </c>
      <c r="LL127">
        <v>7.7579260000000002E-5</v>
      </c>
      <c r="LM127">
        <v>2.1880839999999999E-2</v>
      </c>
      <c r="LN127">
        <v>1.3600749999999999</v>
      </c>
      <c r="LO127">
        <v>15.64846</v>
      </c>
      <c r="LP127">
        <v>7.5349230000000002E-5</v>
      </c>
      <c r="LQ127">
        <v>2.1274230000000002E-2</v>
      </c>
      <c r="LR127">
        <v>1.3594310000000001</v>
      </c>
      <c r="LS127">
        <v>16.031140000000001</v>
      </c>
      <c r="LT127">
        <v>7.2750259999999998E-5</v>
      </c>
      <c r="LU127">
        <v>2.0562239999999999E-2</v>
      </c>
      <c r="LV127">
        <v>1.358643</v>
      </c>
      <c r="LW127">
        <v>16.939520000000002</v>
      </c>
      <c r="LX127">
        <v>7.0171180000000002E-5</v>
      </c>
      <c r="LY127">
        <v>1.984855E-2</v>
      </c>
      <c r="LZ127">
        <v>1.3577889999999999</v>
      </c>
      <c r="MA127">
        <v>18.15419</v>
      </c>
      <c r="MB127">
        <v>6.8251100000000001E-5</v>
      </c>
      <c r="MC127">
        <v>1.931132E-2</v>
      </c>
      <c r="MD127">
        <v>1.3568849999999999</v>
      </c>
      <c r="ME127">
        <v>19.17212</v>
      </c>
      <c r="MF127">
        <v>6.7501950000000002E-5</v>
      </c>
      <c r="MG127">
        <v>1.9099649999999999E-2</v>
      </c>
      <c r="MH127">
        <v>1.356015</v>
      </c>
      <c r="MI127">
        <v>19.3004</v>
      </c>
      <c r="MJ127">
        <v>6.762708E-5</v>
      </c>
      <c r="MK127">
        <v>1.9147250000000001E-2</v>
      </c>
      <c r="ML127">
        <v>1.3551439999999999</v>
      </c>
      <c r="MM127">
        <v>18.469390000000001</v>
      </c>
      <c r="MN127">
        <v>6.7757169999999994E-5</v>
      </c>
      <c r="MO127">
        <v>1.9209589999999999E-2</v>
      </c>
      <c r="MP127">
        <v>1.354444</v>
      </c>
      <c r="MQ127">
        <v>17.4575</v>
      </c>
      <c r="MR127">
        <v>6.7228479999999994E-5</v>
      </c>
      <c r="MS127">
        <v>1.9090849999999999E-2</v>
      </c>
      <c r="MT127">
        <v>1.3539030000000001</v>
      </c>
      <c r="MU127">
        <v>16.53715</v>
      </c>
      <c r="MV127">
        <v>6.5909939999999993E-5</v>
      </c>
      <c r="MW127">
        <v>1.8742109999999999E-2</v>
      </c>
      <c r="MX127">
        <v>1.3535140000000001</v>
      </c>
      <c r="MY127">
        <v>16.50928</v>
      </c>
      <c r="MZ127">
        <v>6.3984980000000003E-5</v>
      </c>
      <c r="NA127">
        <v>1.8215530000000001E-2</v>
      </c>
      <c r="NB127">
        <v>1.353235</v>
      </c>
      <c r="NC127">
        <v>16.32443</v>
      </c>
      <c r="ND127">
        <v>6.1631389999999993E-5</v>
      </c>
      <c r="NE127">
        <v>1.7558299999999999E-2</v>
      </c>
      <c r="NF127">
        <v>1.3530439999999999</v>
      </c>
      <c r="NG127">
        <v>17.082630000000002</v>
      </c>
      <c r="NH127">
        <v>5.8705220000000003E-5</v>
      </c>
      <c r="NI127">
        <v>1.674202E-2</v>
      </c>
      <c r="NJ127">
        <v>1.352992</v>
      </c>
      <c r="NK127">
        <v>17.809360000000002</v>
      </c>
      <c r="NL127">
        <v>5.5003059999999999E-5</v>
      </c>
      <c r="NM127">
        <v>1.5703399999999999E-2</v>
      </c>
      <c r="NN127">
        <v>1.3530549999999999</v>
      </c>
      <c r="NO127">
        <v>17.87866</v>
      </c>
      <c r="NP127">
        <v>5.076782E-5</v>
      </c>
      <c r="NQ127">
        <v>1.4501719999999999E-2</v>
      </c>
      <c r="NR127">
        <v>1.3532489999999999</v>
      </c>
      <c r="NS127">
        <v>17.344609999999999</v>
      </c>
      <c r="NT127">
        <v>4.6663460000000002E-5</v>
      </c>
      <c r="NU127">
        <v>1.3322789999999999E-2</v>
      </c>
      <c r="NV127">
        <v>1.353726</v>
      </c>
      <c r="NW127">
        <v>16.598710000000001</v>
      </c>
      <c r="NX127">
        <v>4.3214219999999998E-5</v>
      </c>
      <c r="NY127">
        <v>1.232108E-2</v>
      </c>
      <c r="NZ127">
        <v>1.3544620000000001</v>
      </c>
      <c r="OA127">
        <v>15.815300000000001</v>
      </c>
      <c r="OB127">
        <v>4.0545150000000003E-5</v>
      </c>
      <c r="OC127">
        <v>1.153912E-2</v>
      </c>
      <c r="OD127">
        <v>1.3554630000000001</v>
      </c>
      <c r="OE127">
        <v>16.030080000000002</v>
      </c>
      <c r="OF127">
        <v>3.8483050000000001E-5</v>
      </c>
      <c r="OG127">
        <v>1.093205E-2</v>
      </c>
      <c r="OH127">
        <v>1.356616</v>
      </c>
      <c r="OI127">
        <v>16.80312</v>
      </c>
      <c r="OJ127">
        <v>3.6686929999999998E-5</v>
      </c>
      <c r="OK127">
        <v>1.040578E-2</v>
      </c>
    </row>
    <row r="128" spans="1:401" x14ac:dyDescent="0.35">
      <c r="A128">
        <v>131</v>
      </c>
      <c r="B128" t="s">
        <v>4</v>
      </c>
      <c r="C128" t="s">
        <v>24</v>
      </c>
      <c r="D128" t="s">
        <v>133</v>
      </c>
      <c r="E128">
        <v>922.36739999999998</v>
      </c>
      <c r="F128">
        <v>0.94449519999999998</v>
      </c>
      <c r="G128">
        <v>14.115019999999999</v>
      </c>
      <c r="H128">
        <v>0</v>
      </c>
      <c r="I128">
        <v>0</v>
      </c>
      <c r="J128">
        <v>0.94492319999999996</v>
      </c>
      <c r="K128">
        <v>14.92277</v>
      </c>
      <c r="L128">
        <v>0</v>
      </c>
      <c r="M128">
        <v>0</v>
      </c>
      <c r="N128">
        <v>0.94535729999999996</v>
      </c>
      <c r="O128">
        <v>15.804819999999999</v>
      </c>
      <c r="P128">
        <v>2.4222739999999999E-37</v>
      </c>
      <c r="Q128" s="1">
        <v>7.8446859999999996E-35</v>
      </c>
      <c r="R128">
        <v>0.94578099999999998</v>
      </c>
      <c r="S128">
        <v>16.530460000000001</v>
      </c>
      <c r="T128" s="1">
        <v>1.2456590000000001E-24</v>
      </c>
      <c r="U128" s="1">
        <v>3.9962629999999998E-22</v>
      </c>
      <c r="V128">
        <v>0.94625119999999996</v>
      </c>
      <c r="W128">
        <v>16.950659999999999</v>
      </c>
      <c r="X128" s="1">
        <v>3.7335359999999998E-13</v>
      </c>
      <c r="Y128" s="1">
        <v>1.1999899999999999E-10</v>
      </c>
      <c r="Z128">
        <v>0.94687089999999996</v>
      </c>
      <c r="AA128">
        <v>16.562419999999999</v>
      </c>
      <c r="AB128" s="1">
        <v>6.7824400000000005E-4</v>
      </c>
      <c r="AC128" s="1">
        <v>0.1507899</v>
      </c>
      <c r="AD128">
        <v>0.94757740000000001</v>
      </c>
      <c r="AE128">
        <v>15.703749999999999</v>
      </c>
      <c r="AF128" s="1">
        <v>0.66528240000000005</v>
      </c>
      <c r="AG128">
        <v>170.2824</v>
      </c>
      <c r="AH128">
        <v>0.94828710000000005</v>
      </c>
      <c r="AI128">
        <v>15.074619999999999</v>
      </c>
      <c r="AJ128">
        <v>21.627199999999998</v>
      </c>
      <c r="AK128">
        <v>6086.8620000000001</v>
      </c>
      <c r="AL128">
        <v>0.94902810000000004</v>
      </c>
      <c r="AM128">
        <v>14.774240000000001</v>
      </c>
      <c r="AN128">
        <v>96.815969999999993</v>
      </c>
      <c r="AO128">
        <v>29299.82</v>
      </c>
      <c r="AP128">
        <v>0.94972179999999995</v>
      </c>
      <c r="AQ128">
        <v>15.48841</v>
      </c>
      <c r="AR128">
        <v>113.31</v>
      </c>
      <c r="AS128">
        <v>36253.46</v>
      </c>
      <c r="AT128">
        <v>0.95038120000000004</v>
      </c>
      <c r="AU128">
        <v>16.632650000000002</v>
      </c>
      <c r="AV128">
        <v>51.137009999999997</v>
      </c>
      <c r="AW128">
        <v>17068.150000000001</v>
      </c>
      <c r="AX128">
        <v>0.95084639999999998</v>
      </c>
      <c r="AY128">
        <v>17.555990000000001</v>
      </c>
      <c r="AZ128">
        <v>11.69389</v>
      </c>
      <c r="BA128">
        <v>4024</v>
      </c>
      <c r="BB128">
        <v>0.9510788</v>
      </c>
      <c r="BC128">
        <v>18.058920000000001</v>
      </c>
      <c r="BD128">
        <v>1.7079679999999999</v>
      </c>
      <c r="BE128">
        <v>597.80160000000001</v>
      </c>
      <c r="BF128">
        <v>0.95016409999999996</v>
      </c>
      <c r="BG128">
        <v>17.57527</v>
      </c>
      <c r="BH128">
        <v>0.23133380000000001</v>
      </c>
      <c r="BI128">
        <v>79.718909999999994</v>
      </c>
      <c r="BJ128">
        <v>0.94859269999999996</v>
      </c>
      <c r="BK128">
        <v>16.61617</v>
      </c>
      <c r="BL128">
        <v>7.0044850000000006E-2</v>
      </c>
      <c r="BM128">
        <v>22.58305</v>
      </c>
      <c r="BN128">
        <v>0.94654439999999995</v>
      </c>
      <c r="BO128">
        <v>15.809609999999999</v>
      </c>
      <c r="BP128">
        <v>5.0692130000000002E-2</v>
      </c>
      <c r="BQ128">
        <v>15.90903</v>
      </c>
      <c r="BR128">
        <v>0.94425619999999999</v>
      </c>
      <c r="BS128">
        <v>15.34845</v>
      </c>
      <c r="BT128" s="1">
        <v>4.4805600000000001E-2</v>
      </c>
      <c r="BU128">
        <v>14.01559</v>
      </c>
      <c r="BV128">
        <v>0.941774</v>
      </c>
      <c r="BW128">
        <v>15.74043</v>
      </c>
      <c r="BX128" s="1">
        <v>4.1132259999999997E-2</v>
      </c>
      <c r="BY128">
        <v>12.86032</v>
      </c>
      <c r="BZ128">
        <v>0.93923219999999996</v>
      </c>
      <c r="CA128">
        <v>16.25996</v>
      </c>
      <c r="CB128" s="1">
        <v>3.8480449999999999E-2</v>
      </c>
      <c r="CC128" s="1">
        <v>12.035270000000001</v>
      </c>
      <c r="CD128">
        <v>0.93644479999999997</v>
      </c>
      <c r="CE128">
        <v>16.850829999999998</v>
      </c>
      <c r="CF128" s="1">
        <v>3.6124620000000003E-2</v>
      </c>
      <c r="CG128" s="1">
        <v>11.31194</v>
      </c>
      <c r="CH128">
        <v>0.93328750000000005</v>
      </c>
      <c r="CI128">
        <v>16.850349999999999</v>
      </c>
      <c r="CJ128" s="1">
        <v>3.3709410000000002E-2</v>
      </c>
      <c r="CK128" s="1">
        <v>10.574199999999999</v>
      </c>
      <c r="CL128">
        <v>0.92947639999999998</v>
      </c>
      <c r="CM128">
        <v>16.205860000000001</v>
      </c>
      <c r="CN128" s="1">
        <v>3.1253320000000001E-2</v>
      </c>
      <c r="CO128" s="1">
        <v>9.8233580000000007</v>
      </c>
      <c r="CP128">
        <v>0.92494960000000004</v>
      </c>
      <c r="CQ128">
        <v>15.379949999999999</v>
      </c>
      <c r="CR128" s="1">
        <v>2.8862329999999999E-2</v>
      </c>
      <c r="CS128" s="1">
        <v>9.0921730000000007</v>
      </c>
      <c r="CT128">
        <v>0.919462</v>
      </c>
      <c r="CU128">
        <v>14.58283</v>
      </c>
      <c r="CV128" s="1">
        <v>2.6598409999999999E-2</v>
      </c>
      <c r="CW128" s="1">
        <v>8.4024370000000008</v>
      </c>
      <c r="CX128">
        <v>0.91335239999999995</v>
      </c>
      <c r="CY128">
        <v>14.043089999999999</v>
      </c>
      <c r="CZ128" s="1">
        <v>2.4887309999999999E-2</v>
      </c>
      <c r="DA128" s="1">
        <v>7.8719679999999999</v>
      </c>
      <c r="DB128">
        <v>0.90661539999999996</v>
      </c>
      <c r="DC128">
        <v>14.404120000000001</v>
      </c>
      <c r="DD128" s="1">
        <v>2.4858100000000001E-2</v>
      </c>
      <c r="DE128" s="1">
        <v>7.8551700000000002</v>
      </c>
      <c r="DF128">
        <v>0.89940500000000001</v>
      </c>
      <c r="DG128">
        <v>14.703569999999999</v>
      </c>
      <c r="DH128" s="1">
        <v>2.656886E-2</v>
      </c>
      <c r="DI128" s="1">
        <v>8.4087890000000005</v>
      </c>
      <c r="DJ128">
        <v>0.89168519999999996</v>
      </c>
      <c r="DK128">
        <v>15.07522</v>
      </c>
      <c r="DL128" s="1">
        <v>2.8138010000000001E-2</v>
      </c>
      <c r="DM128" s="1">
        <v>8.9592080000000003</v>
      </c>
      <c r="DN128">
        <v>0.88418050000000004</v>
      </c>
      <c r="DO128">
        <v>15.304209999999999</v>
      </c>
      <c r="DP128" s="1">
        <v>2.8195810000000002E-2</v>
      </c>
      <c r="DQ128" s="1">
        <v>9.0375999999999994</v>
      </c>
      <c r="DR128">
        <v>0.87621890000000002</v>
      </c>
      <c r="DS128">
        <v>14.930669999999999</v>
      </c>
      <c r="DT128" s="1">
        <v>2.6875739999999999E-2</v>
      </c>
      <c r="DU128" s="1">
        <v>8.6682070000000007</v>
      </c>
      <c r="DV128">
        <v>0.86841990000000002</v>
      </c>
      <c r="DW128">
        <v>14.14589</v>
      </c>
      <c r="DX128" s="1">
        <v>2.4823749999999999E-2</v>
      </c>
      <c r="DY128" s="1">
        <v>8.0473540000000003</v>
      </c>
      <c r="DZ128">
        <v>0.86047430000000003</v>
      </c>
      <c r="EA128">
        <v>13.42854</v>
      </c>
      <c r="EB128" s="1">
        <v>2.2574139999999999E-2</v>
      </c>
      <c r="EC128" s="1">
        <v>7.3501349999999999</v>
      </c>
      <c r="ED128">
        <v>0.85257360000000004</v>
      </c>
      <c r="EE128">
        <v>13.003069999999999</v>
      </c>
      <c r="EF128" s="1">
        <v>2.0364429999999999E-2</v>
      </c>
      <c r="EG128" s="1">
        <v>6.6544829999999999</v>
      </c>
      <c r="EH128">
        <v>0.84416679999999999</v>
      </c>
      <c r="EI128">
        <v>13.63059</v>
      </c>
      <c r="EJ128" s="1">
        <v>1.826593E-2</v>
      </c>
      <c r="EK128" s="1">
        <v>5.9921329999999999</v>
      </c>
      <c r="EL128">
        <v>0.83558010000000005</v>
      </c>
      <c r="EM128">
        <v>14.451779999999999</v>
      </c>
      <c r="EN128" s="1">
        <v>1.6318920000000001E-2</v>
      </c>
      <c r="EO128" s="1">
        <v>5.3731799999999996</v>
      </c>
      <c r="EP128">
        <v>0.82676249999999996</v>
      </c>
      <c r="EQ128">
        <v>15.44122</v>
      </c>
      <c r="ER128" s="1">
        <v>1.456002E-2</v>
      </c>
      <c r="ES128" s="1">
        <v>4.8097180000000002</v>
      </c>
      <c r="ET128">
        <v>0.81731889999999996</v>
      </c>
      <c r="EU128">
        <v>16.49484</v>
      </c>
      <c r="EV128" s="1">
        <v>1.3002710000000001E-2</v>
      </c>
      <c r="EW128" s="1">
        <v>4.3106119999999999</v>
      </c>
      <c r="EX128">
        <v>0.80813619999999997</v>
      </c>
      <c r="EY128">
        <v>16.592559999999999</v>
      </c>
      <c r="EZ128" s="1">
        <v>1.16261E-2</v>
      </c>
      <c r="FA128" s="1">
        <v>3.8666649999999998</v>
      </c>
      <c r="FB128">
        <v>0.80018449999999997</v>
      </c>
      <c r="FC128">
        <v>15.83048</v>
      </c>
      <c r="FD128" s="1">
        <v>1.037366E-2</v>
      </c>
      <c r="FE128" s="1">
        <v>3.458062</v>
      </c>
      <c r="FF128">
        <v>0.79178979999999999</v>
      </c>
      <c r="FG128">
        <v>15.164</v>
      </c>
      <c r="FH128" s="1">
        <v>9.2201209999999995E-3</v>
      </c>
      <c r="FI128" s="1">
        <v>3.0815109999999999</v>
      </c>
      <c r="FJ128">
        <v>0.78315970000000001</v>
      </c>
      <c r="FK128">
        <v>14.688129999999999</v>
      </c>
      <c r="FL128" s="1">
        <v>8.1834409999999996E-3</v>
      </c>
      <c r="FM128" s="1">
        <v>2.7418130000000001</v>
      </c>
      <c r="FN128">
        <v>0.77396010000000004</v>
      </c>
      <c r="FO128">
        <v>15.21059</v>
      </c>
      <c r="FP128" s="1">
        <v>7.260893E-3</v>
      </c>
      <c r="FQ128" s="1">
        <v>2.4403920000000001</v>
      </c>
      <c r="FR128">
        <v>0.76421700000000004</v>
      </c>
      <c r="FS128">
        <v>16.26745</v>
      </c>
      <c r="FT128" s="1">
        <v>6.432541E-3</v>
      </c>
      <c r="FU128" s="1">
        <v>2.169619</v>
      </c>
      <c r="FV128">
        <v>0.75383900000000004</v>
      </c>
      <c r="FW128">
        <v>17.481719999999999</v>
      </c>
      <c r="FX128" s="1">
        <v>5.6875839999999999E-3</v>
      </c>
      <c r="FY128" s="1">
        <v>1.925513</v>
      </c>
      <c r="FZ128">
        <v>0.74282610000000004</v>
      </c>
      <c r="GA128">
        <v>18.66808</v>
      </c>
      <c r="GB128" s="1">
        <v>5.0236819999999998E-3</v>
      </c>
      <c r="GC128" s="1">
        <v>1.707508</v>
      </c>
      <c r="GD128">
        <v>0.73152410000000001</v>
      </c>
      <c r="GE128">
        <v>18.826450000000001</v>
      </c>
      <c r="GF128" s="1">
        <v>4.4412080000000003E-3</v>
      </c>
      <c r="GG128" s="1">
        <v>1.516154</v>
      </c>
      <c r="GH128">
        <v>0.72314299999999998</v>
      </c>
      <c r="GI128">
        <v>18.179359999999999</v>
      </c>
      <c r="GJ128" s="1">
        <v>3.9351459999999996E-3</v>
      </c>
      <c r="GK128" s="1">
        <v>1.346036</v>
      </c>
      <c r="GL128">
        <v>0.71596040000000005</v>
      </c>
      <c r="GM128">
        <v>17.40016</v>
      </c>
      <c r="GN128" s="1">
        <v>3.4839290000000002E-3</v>
      </c>
      <c r="GO128" s="1">
        <v>1.192877</v>
      </c>
      <c r="GP128">
        <v>0.71004650000000002</v>
      </c>
      <c r="GQ128">
        <v>16.676369999999999</v>
      </c>
      <c r="GR128" s="1">
        <v>3.0808739999999999E-3</v>
      </c>
      <c r="GS128" s="1">
        <v>1.0546949999999999</v>
      </c>
      <c r="GT128">
        <v>0.70477250000000002</v>
      </c>
      <c r="GU128">
        <v>16.232479999999999</v>
      </c>
      <c r="GV128" s="1">
        <v>2.7119639999999999E-3</v>
      </c>
      <c r="GW128" s="1">
        <v>0.92819039999999997</v>
      </c>
      <c r="GX128">
        <v>0.70039470000000004</v>
      </c>
      <c r="GY128">
        <v>16.647829999999999</v>
      </c>
      <c r="GZ128" s="1">
        <v>2.3668750000000001E-3</v>
      </c>
      <c r="HA128" s="1">
        <v>0.80983609999999995</v>
      </c>
      <c r="HB128">
        <v>0.69674800000000003</v>
      </c>
      <c r="HC128">
        <v>17.076640000000001</v>
      </c>
      <c r="HD128" s="1">
        <v>2.0205539999999999E-3</v>
      </c>
      <c r="HE128" s="1">
        <v>0.69139720000000005</v>
      </c>
      <c r="HF128">
        <v>0.69377339999999998</v>
      </c>
      <c r="HG128">
        <v>17.49972</v>
      </c>
      <c r="HH128" s="1">
        <v>1.6517330000000001E-3</v>
      </c>
      <c r="HI128" s="1">
        <v>0.56561030000000001</v>
      </c>
      <c r="HJ128">
        <v>0.69146510000000005</v>
      </c>
      <c r="HK128">
        <v>17.42323</v>
      </c>
      <c r="HL128" s="1">
        <v>1.2791910000000001E-3</v>
      </c>
      <c r="HM128" s="1">
        <v>0.43812200000000001</v>
      </c>
      <c r="HN128">
        <v>0.68966380000000005</v>
      </c>
      <c r="HO128">
        <v>17.066500000000001</v>
      </c>
      <c r="HP128" s="1">
        <v>9.5146140000000004E-4</v>
      </c>
      <c r="HQ128" s="1">
        <v>0.32543719999999998</v>
      </c>
      <c r="HR128">
        <v>0.68827439999999995</v>
      </c>
      <c r="HS128">
        <v>16.305050000000001</v>
      </c>
      <c r="HT128" s="1">
        <v>7.0354399999999996E-4</v>
      </c>
      <c r="HU128" s="1">
        <v>0.23979590000000001</v>
      </c>
      <c r="HV128">
        <v>0.68724240000000003</v>
      </c>
      <c r="HW128">
        <v>15.347020000000001</v>
      </c>
      <c r="HX128" s="1">
        <v>5.3716440000000005E-4</v>
      </c>
      <c r="HY128" s="1">
        <v>0.18209510000000001</v>
      </c>
      <c r="HZ128">
        <v>0.68651689999999999</v>
      </c>
      <c r="IA128">
        <v>14.7026</v>
      </c>
      <c r="IB128" s="1">
        <v>4.3242760000000003E-4</v>
      </c>
      <c r="IC128" s="1">
        <v>0.14568980000000001</v>
      </c>
      <c r="ID128">
        <v>0.68602909999999995</v>
      </c>
      <c r="IE128">
        <v>14.753450000000001</v>
      </c>
      <c r="IF128" s="1">
        <v>3.6635239999999999E-4</v>
      </c>
      <c r="IG128" s="1">
        <v>0.1227114</v>
      </c>
      <c r="IH128">
        <v>0.68569460000000004</v>
      </c>
      <c r="II128">
        <v>14.964270000000001</v>
      </c>
      <c r="IJ128" s="1">
        <v>3.201716E-4</v>
      </c>
      <c r="IK128" s="1">
        <v>0.10674549999999999</v>
      </c>
      <c r="IL128">
        <v>0.68550040000000001</v>
      </c>
      <c r="IM128">
        <v>15.42197</v>
      </c>
      <c r="IN128" s="1">
        <v>2.8158080000000003E-4</v>
      </c>
      <c r="IO128" s="1">
        <v>9.3576329999999999E-2</v>
      </c>
      <c r="IP128">
        <v>0.68539720000000004</v>
      </c>
      <c r="IQ128">
        <v>15.33783</v>
      </c>
      <c r="IR128" s="1">
        <v>2.462222E-4</v>
      </c>
      <c r="IS128" s="1">
        <v>8.1606860000000003E-2</v>
      </c>
      <c r="IT128">
        <v>0.68539110000000003</v>
      </c>
      <c r="IU128">
        <v>14.93802</v>
      </c>
      <c r="IV128">
        <v>2.1538530000000001E-4</v>
      </c>
      <c r="IW128" s="1">
        <v>7.1166359999999998E-2</v>
      </c>
      <c r="IX128">
        <v>0.68545679999999998</v>
      </c>
      <c r="IY128">
        <v>14.363720000000001</v>
      </c>
      <c r="IZ128">
        <v>1.908914E-4</v>
      </c>
      <c r="JA128" s="1">
        <v>6.2855530000000007E-2</v>
      </c>
      <c r="JB128">
        <v>0.68564700000000001</v>
      </c>
      <c r="JC128">
        <v>13.64986</v>
      </c>
      <c r="JD128">
        <v>1.726148E-4</v>
      </c>
      <c r="JE128" s="1">
        <v>5.6644809999999997E-2</v>
      </c>
      <c r="JF128">
        <v>0.68589100000000003</v>
      </c>
      <c r="JG128">
        <v>13.719889999999999</v>
      </c>
      <c r="JH128">
        <v>1.590382E-4</v>
      </c>
      <c r="JI128" s="1">
        <v>5.2042270000000002E-2</v>
      </c>
      <c r="JJ128">
        <v>0.68622119999999998</v>
      </c>
      <c r="JK128">
        <v>14.21025</v>
      </c>
      <c r="JL128">
        <v>1.4840480000000001E-4</v>
      </c>
      <c r="JM128" s="1">
        <v>4.8449239999999998E-2</v>
      </c>
      <c r="JN128">
        <v>0.68657869999999999</v>
      </c>
      <c r="JO128">
        <v>14.79491</v>
      </c>
      <c r="JP128">
        <v>1.389986E-4</v>
      </c>
      <c r="JQ128" s="1">
        <v>4.5311909999999997E-2</v>
      </c>
      <c r="JR128">
        <v>0.68697459999999999</v>
      </c>
      <c r="JS128">
        <v>15.63517</v>
      </c>
      <c r="JT128">
        <v>1.296355E-4</v>
      </c>
      <c r="JU128">
        <v>4.2212569999999998E-2</v>
      </c>
      <c r="JV128">
        <v>0.68737420000000005</v>
      </c>
      <c r="JW128">
        <v>15.92496</v>
      </c>
      <c r="JX128">
        <v>1.2015310000000001E-4</v>
      </c>
      <c r="JY128">
        <v>3.9086469999999998E-2</v>
      </c>
      <c r="JZ128">
        <v>0.68771090000000001</v>
      </c>
      <c r="KA128">
        <v>15.356109999999999</v>
      </c>
      <c r="KB128">
        <v>1.1127420000000001E-4</v>
      </c>
      <c r="KC128">
        <v>3.6155039999999999E-2</v>
      </c>
      <c r="KD128">
        <v>0.68803380000000003</v>
      </c>
      <c r="KE128">
        <v>14.757529999999999</v>
      </c>
      <c r="KF128">
        <v>1.0360360000000001E-4</v>
      </c>
      <c r="KG128">
        <v>3.3624590000000003E-2</v>
      </c>
      <c r="KH128">
        <v>0.68828029999999996</v>
      </c>
      <c r="KI128">
        <v>14.27425</v>
      </c>
      <c r="KJ128">
        <v>9.7264419999999998E-5</v>
      </c>
      <c r="KK128">
        <v>3.1535639999999997E-2</v>
      </c>
      <c r="KL128">
        <v>0.68848100000000001</v>
      </c>
      <c r="KM128">
        <v>14.6561</v>
      </c>
      <c r="KN128">
        <v>9.2015289999999999E-5</v>
      </c>
      <c r="KO128">
        <v>2.9808999999999999E-2</v>
      </c>
      <c r="KP128">
        <v>0.68861709999999998</v>
      </c>
      <c r="KQ128">
        <v>15.492290000000001</v>
      </c>
      <c r="KR128">
        <v>8.7643600000000002E-5</v>
      </c>
      <c r="KS128">
        <v>2.837638E-2</v>
      </c>
      <c r="KT128">
        <v>0.68871150000000003</v>
      </c>
      <c r="KU128">
        <v>16.700230000000001</v>
      </c>
      <c r="KV128">
        <v>8.4259730000000004E-5</v>
      </c>
      <c r="KW128">
        <v>2.7259240000000001E-2</v>
      </c>
      <c r="KX128">
        <v>0.68874849999999999</v>
      </c>
      <c r="KY128">
        <v>17.875240000000002</v>
      </c>
      <c r="KZ128">
        <v>8.2016989999999997E-5</v>
      </c>
      <c r="LA128">
        <v>2.6514429999999999E-2</v>
      </c>
      <c r="LB128">
        <v>0.68871130000000003</v>
      </c>
      <c r="LC128">
        <v>18.094670000000001</v>
      </c>
      <c r="LD128">
        <v>8.0628909999999997E-5</v>
      </c>
      <c r="LE128">
        <v>2.6057739999999999E-2</v>
      </c>
      <c r="LF128">
        <v>0.68860339999999998</v>
      </c>
      <c r="LG128">
        <v>17.38476</v>
      </c>
      <c r="LH128">
        <v>7.940264E-5</v>
      </c>
      <c r="LI128">
        <v>2.5667579999999999E-2</v>
      </c>
      <c r="LJ128">
        <v>0.68836249999999999</v>
      </c>
      <c r="LK128">
        <v>16.478760000000001</v>
      </c>
      <c r="LL128">
        <v>7.7785630000000005E-5</v>
      </c>
      <c r="LM128">
        <v>2.5160519999999999E-2</v>
      </c>
      <c r="LN128">
        <v>0.68797260000000005</v>
      </c>
      <c r="LO128">
        <v>15.716089999999999</v>
      </c>
      <c r="LP128">
        <v>7.5609400000000002E-5</v>
      </c>
      <c r="LQ128">
        <v>2.4476270000000001E-2</v>
      </c>
      <c r="LR128">
        <v>0.68743010000000004</v>
      </c>
      <c r="LS128">
        <v>16.088259999999998</v>
      </c>
      <c r="LT128">
        <v>7.3036070000000002E-5</v>
      </c>
      <c r="LU128">
        <v>2.3661629999999999E-2</v>
      </c>
      <c r="LV128">
        <v>0.68681619999999999</v>
      </c>
      <c r="LW128">
        <v>16.971990000000002</v>
      </c>
      <c r="LX128">
        <v>7.0429529999999996E-5</v>
      </c>
      <c r="LY128">
        <v>2.2828870000000001E-2</v>
      </c>
      <c r="LZ128">
        <v>0.68605910000000003</v>
      </c>
      <c r="MA128">
        <v>18.164190000000001</v>
      </c>
      <c r="MB128">
        <v>6.8404309999999999E-5</v>
      </c>
      <c r="MC128">
        <v>2.2175250000000001E-2</v>
      </c>
      <c r="MD128">
        <v>0.68529280000000004</v>
      </c>
      <c r="ME128">
        <v>19.179749999999999</v>
      </c>
      <c r="MF128">
        <v>6.7523399999999998E-5</v>
      </c>
      <c r="MG128">
        <v>2.1884560000000001E-2</v>
      </c>
      <c r="MH128">
        <v>0.68449879999999996</v>
      </c>
      <c r="MI128">
        <v>19.321529999999999</v>
      </c>
      <c r="MJ128">
        <v>6.7587450000000006E-5</v>
      </c>
      <c r="MK128">
        <v>2.1909669999999999E-2</v>
      </c>
      <c r="ML128">
        <v>0.68377359999999998</v>
      </c>
      <c r="MM128">
        <v>18.515789999999999</v>
      </c>
      <c r="MN128">
        <v>6.7757249999999999E-5</v>
      </c>
      <c r="MO128">
        <v>2.1980909999999999E-2</v>
      </c>
      <c r="MP128">
        <v>0.68312050000000002</v>
      </c>
      <c r="MQ128">
        <v>17.519400000000001</v>
      </c>
      <c r="MR128">
        <v>6.7316299999999998E-5</v>
      </c>
      <c r="MS128">
        <v>2.186076E-2</v>
      </c>
      <c r="MT128">
        <v>0.68261709999999998</v>
      </c>
      <c r="MU128">
        <v>16.614350000000002</v>
      </c>
      <c r="MV128">
        <v>6.6082310000000003E-5</v>
      </c>
      <c r="MW128">
        <v>2.147872E-2</v>
      </c>
      <c r="MX128">
        <v>0.68220599999999998</v>
      </c>
      <c r="MY128">
        <v>16.57206</v>
      </c>
      <c r="MZ128">
        <v>6.4214510000000001E-5</v>
      </c>
      <c r="NA128">
        <v>2.0887449999999998E-2</v>
      </c>
      <c r="NB128">
        <v>0.68195240000000001</v>
      </c>
      <c r="NC128">
        <v>16.357810000000001</v>
      </c>
      <c r="ND128">
        <v>6.1911830000000001E-5</v>
      </c>
      <c r="NE128">
        <v>2.0145960000000001E-2</v>
      </c>
      <c r="NF128">
        <v>0.68173159999999999</v>
      </c>
      <c r="NG128">
        <v>17.10277</v>
      </c>
      <c r="NH128">
        <v>5.9062209999999999E-5</v>
      </c>
      <c r="NI128">
        <v>1.9231450000000001E-2</v>
      </c>
      <c r="NJ128">
        <v>0.68163989999999997</v>
      </c>
      <c r="NK128">
        <v>17.827079999999999</v>
      </c>
      <c r="NL128">
        <v>5.5446699999999999E-5</v>
      </c>
      <c r="NM128">
        <v>1.8068420000000002E-2</v>
      </c>
      <c r="NN128">
        <v>0.68167460000000002</v>
      </c>
      <c r="NO128">
        <v>17.900919999999999</v>
      </c>
      <c r="NP128">
        <v>5.1245190000000001E-5</v>
      </c>
      <c r="NQ128">
        <v>1.6705859999999999E-2</v>
      </c>
      <c r="NR128">
        <v>0.68181879999999995</v>
      </c>
      <c r="NS128">
        <v>17.37247</v>
      </c>
      <c r="NT128">
        <v>4.7097749999999998E-5</v>
      </c>
      <c r="NU128">
        <v>1.5347609999999999E-2</v>
      </c>
      <c r="NV128">
        <v>0.68219200000000002</v>
      </c>
      <c r="NW128">
        <v>16.65117</v>
      </c>
      <c r="NX128">
        <v>4.3563989999999998E-5</v>
      </c>
      <c r="NY128">
        <v>1.418063E-2</v>
      </c>
      <c r="NZ128">
        <v>0.68277509999999997</v>
      </c>
      <c r="OA128">
        <v>15.90771</v>
      </c>
      <c r="OB128">
        <v>4.0814259999999997E-5</v>
      </c>
      <c r="OC128">
        <v>1.326659E-2</v>
      </c>
      <c r="OD128">
        <v>0.68357310000000004</v>
      </c>
      <c r="OE128">
        <v>16.127330000000001</v>
      </c>
      <c r="OF128">
        <v>3.8698680000000001E-5</v>
      </c>
      <c r="OG128">
        <v>1.256168E-2</v>
      </c>
      <c r="OH128">
        <v>0.68452639999999998</v>
      </c>
      <c r="OI128">
        <v>16.874569999999999</v>
      </c>
      <c r="OJ128">
        <v>3.6895260000000003E-5</v>
      </c>
      <c r="OK128">
        <v>1.196301E-2</v>
      </c>
    </row>
    <row r="129" spans="1:401" x14ac:dyDescent="0.35">
      <c r="A129">
        <v>132</v>
      </c>
      <c r="B129" t="s">
        <v>4</v>
      </c>
      <c r="C129" t="s">
        <v>24</v>
      </c>
      <c r="D129" t="s">
        <v>134</v>
      </c>
      <c r="E129">
        <v>891.01570000000004</v>
      </c>
      <c r="F129">
        <v>0.84350499999999995</v>
      </c>
      <c r="G129">
        <v>14.11875</v>
      </c>
      <c r="H129">
        <v>0</v>
      </c>
      <c r="I129">
        <v>0</v>
      </c>
      <c r="J129">
        <v>0.84678980000000004</v>
      </c>
      <c r="K129">
        <v>14.9038</v>
      </c>
      <c r="L129">
        <v>0</v>
      </c>
      <c r="M129">
        <v>0</v>
      </c>
      <c r="N129">
        <v>0.84970990000000002</v>
      </c>
      <c r="O129">
        <v>15.79228</v>
      </c>
      <c r="P129">
        <v>3.2618660000000001E-38</v>
      </c>
      <c r="Q129" s="1">
        <v>9.8384820000000005E-36</v>
      </c>
      <c r="R129">
        <v>0.85276609999999997</v>
      </c>
      <c r="S129">
        <v>16.530449999999998</v>
      </c>
      <c r="T129" s="1">
        <v>1.924249E-25</v>
      </c>
      <c r="U129" s="1">
        <v>5.7456420000000002E-23</v>
      </c>
      <c r="V129">
        <v>0.85596899999999998</v>
      </c>
      <c r="W129">
        <v>16.986149999999999</v>
      </c>
      <c r="X129" s="1">
        <v>6.1488129999999994E-14</v>
      </c>
      <c r="Y129" s="1">
        <v>1.8382170000000001E-11</v>
      </c>
      <c r="Z129">
        <v>0.85944240000000005</v>
      </c>
      <c r="AA129">
        <v>16.6282</v>
      </c>
      <c r="AB129" s="1">
        <v>2.89924E-4</v>
      </c>
      <c r="AC129" s="1">
        <v>6.4927239999999997E-2</v>
      </c>
      <c r="AD129">
        <v>0.86313740000000005</v>
      </c>
      <c r="AE129">
        <v>15.75334</v>
      </c>
      <c r="AF129" s="1">
        <v>0.42545529999999998</v>
      </c>
      <c r="AG129">
        <v>105.8062</v>
      </c>
      <c r="AH129">
        <v>0.86687669999999994</v>
      </c>
      <c r="AI129">
        <v>15.100720000000001</v>
      </c>
      <c r="AJ129">
        <v>17.129660000000001</v>
      </c>
      <c r="AK129">
        <v>4581.6379999999999</v>
      </c>
      <c r="AL129">
        <v>0.87066690000000002</v>
      </c>
      <c r="AM129">
        <v>14.77938</v>
      </c>
      <c r="AN129">
        <v>89.124780000000001</v>
      </c>
      <c r="AO129">
        <v>25192.74</v>
      </c>
      <c r="AP129">
        <v>0.8744596</v>
      </c>
      <c r="AQ129">
        <v>15.46576</v>
      </c>
      <c r="AR129">
        <v>116.7317</v>
      </c>
      <c r="AS129">
        <v>34396.75</v>
      </c>
      <c r="AT129">
        <v>0.87828879999999998</v>
      </c>
      <c r="AU129">
        <v>16.612500000000001</v>
      </c>
      <c r="AV129">
        <v>57.364550000000001</v>
      </c>
      <c r="AW129">
        <v>17436.68</v>
      </c>
      <c r="AX129">
        <v>0.88207469999999999</v>
      </c>
      <c r="AY129">
        <v>17.556000000000001</v>
      </c>
      <c r="AZ129">
        <v>13.96367</v>
      </c>
      <c r="BA129">
        <v>4338.9210000000003</v>
      </c>
      <c r="BB129">
        <v>0.88595939999999995</v>
      </c>
      <c r="BC129">
        <v>18.095400000000001</v>
      </c>
      <c r="BD129">
        <v>2.117591</v>
      </c>
      <c r="BE129">
        <v>666.15719999999999</v>
      </c>
      <c r="BF129">
        <v>0.88939400000000002</v>
      </c>
      <c r="BG129">
        <v>17.645189999999999</v>
      </c>
      <c r="BH129">
        <v>0.28014869999999997</v>
      </c>
      <c r="BI129">
        <v>87.352050000000006</v>
      </c>
      <c r="BJ129">
        <v>0.89114550000000003</v>
      </c>
      <c r="BK129">
        <v>16.680420000000002</v>
      </c>
      <c r="BL129">
        <v>7.5121300000000002E-2</v>
      </c>
      <c r="BM129">
        <v>22.297509999999999</v>
      </c>
      <c r="BN129">
        <v>0.89170039999999995</v>
      </c>
      <c r="BO129">
        <v>15.85689</v>
      </c>
      <c r="BP129">
        <v>5.1586779999999999E-2</v>
      </c>
      <c r="BQ129">
        <v>14.94787</v>
      </c>
      <c r="BR129">
        <v>0.89154860000000002</v>
      </c>
      <c r="BS129">
        <v>15.37072</v>
      </c>
      <c r="BT129" s="1">
        <v>4.5252380000000002E-2</v>
      </c>
      <c r="BU129">
        <v>13.0701</v>
      </c>
      <c r="BV129">
        <v>0.8911599</v>
      </c>
      <c r="BW129">
        <v>15.72813</v>
      </c>
      <c r="BX129" s="1">
        <v>4.1433200000000003E-2</v>
      </c>
      <c r="BY129">
        <v>11.960470000000001</v>
      </c>
      <c r="BZ129">
        <v>0.89064759999999998</v>
      </c>
      <c r="CA129">
        <v>16.248270000000002</v>
      </c>
      <c r="CB129" s="1">
        <v>3.8713999999999998E-2</v>
      </c>
      <c r="CC129" s="1">
        <v>11.176769999999999</v>
      </c>
      <c r="CD129">
        <v>0.89005420000000002</v>
      </c>
      <c r="CE129">
        <v>16.84883</v>
      </c>
      <c r="CF129" s="1">
        <v>3.6351670000000003E-2</v>
      </c>
      <c r="CG129">
        <v>10.502549999999999</v>
      </c>
      <c r="CH129">
        <v>0.88926079999999996</v>
      </c>
      <c r="CI129">
        <v>16.881409999999999</v>
      </c>
      <c r="CJ129" s="1">
        <v>3.3944389999999998E-2</v>
      </c>
      <c r="CK129" s="1">
        <v>9.8193640000000002</v>
      </c>
      <c r="CL129">
        <v>0.8881791</v>
      </c>
      <c r="CM129">
        <v>16.265709999999999</v>
      </c>
      <c r="CN129" s="1">
        <v>3.1487069999999999E-2</v>
      </c>
      <c r="CO129" s="1">
        <v>9.1216069999999991</v>
      </c>
      <c r="CP129">
        <v>0.887015</v>
      </c>
      <c r="CQ129">
        <v>15.441940000000001</v>
      </c>
      <c r="CR129" s="1">
        <v>2.9086239999999999E-2</v>
      </c>
      <c r="CS129" s="1">
        <v>8.4410930000000004</v>
      </c>
      <c r="CT129">
        <v>0.885544</v>
      </c>
      <c r="CU129">
        <v>14.64081</v>
      </c>
      <c r="CV129" s="1">
        <v>2.6805289999999999E-2</v>
      </c>
      <c r="CW129" s="1">
        <v>7.7968999999999999</v>
      </c>
      <c r="CX129">
        <v>0.88418450000000004</v>
      </c>
      <c r="CY129">
        <v>14.07175</v>
      </c>
      <c r="CZ129" s="1">
        <v>2.499641E-2</v>
      </c>
      <c r="DA129" s="1">
        <v>7.2794480000000004</v>
      </c>
      <c r="DB129">
        <v>0.88293330000000003</v>
      </c>
      <c r="DC129">
        <v>14.409219999999999</v>
      </c>
      <c r="DD129" s="1">
        <v>2.4759139999999999E-2</v>
      </c>
      <c r="DE129" s="1">
        <v>7.2052949999999996</v>
      </c>
      <c r="DF129">
        <v>0.8818897</v>
      </c>
      <c r="DG129">
        <v>14.710179999999999</v>
      </c>
      <c r="DH129" s="1">
        <v>2.6355179999999999E-2</v>
      </c>
      <c r="DI129" s="1">
        <v>7.6753679999999997</v>
      </c>
      <c r="DJ129">
        <v>0.88088089999999997</v>
      </c>
      <c r="DK129">
        <v>15.082839999999999</v>
      </c>
      <c r="DL129" s="1">
        <v>2.801975E-2</v>
      </c>
      <c r="DM129" s="1">
        <v>8.1953469999999999</v>
      </c>
      <c r="DN129">
        <v>0.88026769999999999</v>
      </c>
      <c r="DO129">
        <v>15.33182</v>
      </c>
      <c r="DP129" s="1">
        <v>2.824341E-2</v>
      </c>
      <c r="DQ129" s="1">
        <v>8.3019180000000006</v>
      </c>
      <c r="DR129">
        <v>0.87962720000000005</v>
      </c>
      <c r="DS129">
        <v>14.98653</v>
      </c>
      <c r="DT129" s="1">
        <v>2.7037869999999999E-2</v>
      </c>
      <c r="DU129" s="1">
        <v>7.9825290000000004</v>
      </c>
      <c r="DV129">
        <v>0.87892119999999996</v>
      </c>
      <c r="DW129">
        <v>14.19378</v>
      </c>
      <c r="DX129" s="1">
        <v>2.5033469999999999E-2</v>
      </c>
      <c r="DY129" s="1">
        <v>7.4184850000000004</v>
      </c>
      <c r="DZ129">
        <v>0.87844920000000004</v>
      </c>
      <c r="EA129">
        <v>13.4726</v>
      </c>
      <c r="EB129" s="1">
        <v>2.2792E-2</v>
      </c>
      <c r="EC129" s="1">
        <v>6.7742259999999996</v>
      </c>
      <c r="ED129">
        <v>0.8785982</v>
      </c>
      <c r="EE129">
        <v>13.038550000000001</v>
      </c>
      <c r="EF129" s="1">
        <v>2.057606E-2</v>
      </c>
      <c r="EG129" s="1">
        <v>6.1347509999999996</v>
      </c>
      <c r="EH129">
        <v>0.87845320000000005</v>
      </c>
      <c r="EI129">
        <v>13.654500000000001</v>
      </c>
      <c r="EJ129" s="1">
        <v>1.8466570000000002E-2</v>
      </c>
      <c r="EK129" s="1">
        <v>5.5241980000000002</v>
      </c>
      <c r="EL129">
        <v>0.8786389</v>
      </c>
      <c r="EM129">
        <v>14.459490000000001</v>
      </c>
      <c r="EN129" s="1">
        <v>1.6503650000000002E-2</v>
      </c>
      <c r="EO129" s="1">
        <v>4.9515409999999997</v>
      </c>
      <c r="EP129">
        <v>0.87926760000000004</v>
      </c>
      <c r="EQ129">
        <v>15.4412</v>
      </c>
      <c r="ER129" s="1">
        <v>1.472534E-2</v>
      </c>
      <c r="ES129" s="1">
        <v>4.42828</v>
      </c>
      <c r="ET129">
        <v>0.87983290000000003</v>
      </c>
      <c r="EU129">
        <v>16.507829999999998</v>
      </c>
      <c r="EV129" s="1">
        <v>1.3148429999999999E-2</v>
      </c>
      <c r="EW129" s="1">
        <v>3.9635919999999998</v>
      </c>
      <c r="EX129">
        <v>0.88090190000000002</v>
      </c>
      <c r="EY129">
        <v>16.637329999999999</v>
      </c>
      <c r="EZ129" s="1">
        <v>1.1756900000000001E-2</v>
      </c>
      <c r="FA129" s="1">
        <v>3.550637</v>
      </c>
      <c r="FB129">
        <v>0.88253269999999995</v>
      </c>
      <c r="FC129">
        <v>15.87354</v>
      </c>
      <c r="FD129" s="1">
        <v>1.049575E-2</v>
      </c>
      <c r="FE129" s="1">
        <v>3.1737229999999998</v>
      </c>
      <c r="FF129">
        <v>0.88404859999999996</v>
      </c>
      <c r="FG129">
        <v>15.20219</v>
      </c>
      <c r="FH129" s="1">
        <v>9.3315389999999998E-3</v>
      </c>
      <c r="FI129" s="1">
        <v>2.826044</v>
      </c>
      <c r="FJ129">
        <v>0.8857275</v>
      </c>
      <c r="FK129">
        <v>14.734730000000001</v>
      </c>
      <c r="FL129" s="1">
        <v>8.2828629999999997E-3</v>
      </c>
      <c r="FM129" s="1">
        <v>2.5121060000000002</v>
      </c>
      <c r="FN129">
        <v>0.887096</v>
      </c>
      <c r="FO129">
        <v>15.24755</v>
      </c>
      <c r="FP129" s="1">
        <v>7.3496009999999999E-3</v>
      </c>
      <c r="FQ129" s="1">
        <v>2.2331669999999999</v>
      </c>
      <c r="FR129">
        <v>0.88861920000000005</v>
      </c>
      <c r="FS129">
        <v>16.265930000000001</v>
      </c>
      <c r="FT129" s="1">
        <v>6.5120919999999997E-3</v>
      </c>
      <c r="FU129" s="1">
        <v>1.982561</v>
      </c>
      <c r="FV129">
        <v>0.89059619999999995</v>
      </c>
      <c r="FW129">
        <v>17.46481</v>
      </c>
      <c r="FX129" s="1">
        <v>5.7593289999999997E-3</v>
      </c>
      <c r="FY129" s="1">
        <v>1.7561789999999999</v>
      </c>
      <c r="FZ129">
        <v>0.8929319</v>
      </c>
      <c r="GA129">
        <v>18.659839999999999</v>
      </c>
      <c r="GB129" s="1">
        <v>5.0868830000000004E-3</v>
      </c>
      <c r="GC129" s="1">
        <v>1.553312</v>
      </c>
      <c r="GD129">
        <v>0.89548090000000002</v>
      </c>
      <c r="GE129">
        <v>18.85181</v>
      </c>
      <c r="GF129" s="1">
        <v>4.4966989999999998E-3</v>
      </c>
      <c r="GG129" s="1">
        <v>1.374911</v>
      </c>
      <c r="GH129">
        <v>0.89880939999999998</v>
      </c>
      <c r="GI129">
        <v>18.23254</v>
      </c>
      <c r="GJ129" s="1">
        <v>3.9849350000000002E-3</v>
      </c>
      <c r="GK129" s="1">
        <v>1.2184950000000001</v>
      </c>
      <c r="GL129">
        <v>0.90238770000000001</v>
      </c>
      <c r="GM129">
        <v>17.459790000000002</v>
      </c>
      <c r="GN129" s="1">
        <v>3.5287119999999998E-3</v>
      </c>
      <c r="GO129" s="1">
        <v>1.0786629999999999</v>
      </c>
      <c r="GP129">
        <v>0.90605749999999996</v>
      </c>
      <c r="GQ129">
        <v>16.742850000000001</v>
      </c>
      <c r="GR129" s="1">
        <v>3.1214250000000002E-3</v>
      </c>
      <c r="GS129" s="1">
        <v>0.95282520000000004</v>
      </c>
      <c r="GT129">
        <v>0.90919870000000003</v>
      </c>
      <c r="GU129">
        <v>16.293479999999999</v>
      </c>
      <c r="GV129" s="1">
        <v>2.7493869999999998E-3</v>
      </c>
      <c r="GW129" s="1">
        <v>0.83803249999999996</v>
      </c>
      <c r="GX129">
        <v>0.91200550000000002</v>
      </c>
      <c r="GY129">
        <v>16.692460000000001</v>
      </c>
      <c r="GZ129" s="1">
        <v>2.4026770000000002E-3</v>
      </c>
      <c r="HA129" s="1">
        <v>0.73127880000000001</v>
      </c>
      <c r="HB129">
        <v>0.91448160000000001</v>
      </c>
      <c r="HC129">
        <v>17.10331</v>
      </c>
      <c r="HD129" s="1">
        <v>2.0577960000000002E-3</v>
      </c>
      <c r="HE129" s="1">
        <v>0.62559180000000003</v>
      </c>
      <c r="HF129">
        <v>0.91665229999999998</v>
      </c>
      <c r="HG129">
        <v>17.501049999999999</v>
      </c>
      <c r="HH129" s="1">
        <v>1.6912699999999999E-3</v>
      </c>
      <c r="HI129" s="1">
        <v>0.51392260000000001</v>
      </c>
      <c r="HJ129">
        <v>0.91858910000000005</v>
      </c>
      <c r="HK129">
        <v>17.42803</v>
      </c>
      <c r="HL129" s="1">
        <v>1.317188E-3</v>
      </c>
      <c r="HM129" s="1">
        <v>0.39996169999999998</v>
      </c>
      <c r="HN129">
        <v>0.92017309999999997</v>
      </c>
      <c r="HO129">
        <v>17.10107</v>
      </c>
      <c r="HP129" s="1">
        <v>9.8271129999999993E-4</v>
      </c>
      <c r="HQ129" s="1">
        <v>0.29781950000000001</v>
      </c>
      <c r="HR129">
        <v>0.92151340000000004</v>
      </c>
      <c r="HS129">
        <v>16.365069999999999</v>
      </c>
      <c r="HT129" s="1">
        <v>7.2583420000000003E-4</v>
      </c>
      <c r="HU129" s="1">
        <v>0.2191149</v>
      </c>
      <c r="HV129">
        <v>0.92249119999999996</v>
      </c>
      <c r="HW129">
        <v>15.413040000000001</v>
      </c>
      <c r="HX129" s="1">
        <v>5.5159030000000002E-4</v>
      </c>
      <c r="HY129" s="1">
        <v>0.16556679999999999</v>
      </c>
      <c r="HZ129">
        <v>0.92330449999999997</v>
      </c>
      <c r="IA129">
        <v>14.762650000000001</v>
      </c>
      <c r="IB129" s="1">
        <v>4.4144170000000001E-4</v>
      </c>
      <c r="IC129" s="1">
        <v>0.13165299999999999</v>
      </c>
      <c r="ID129">
        <v>0.92387649999999999</v>
      </c>
      <c r="IE129">
        <v>14.811349999999999</v>
      </c>
      <c r="IF129" s="1">
        <v>3.7223749999999999E-4</v>
      </c>
      <c r="IG129" s="1">
        <v>0.1103329</v>
      </c>
      <c r="IH129">
        <v>0.92430409999999996</v>
      </c>
      <c r="II129">
        <v>15.01526</v>
      </c>
      <c r="IJ129" s="1">
        <v>3.2460790000000001E-4</v>
      </c>
      <c r="IK129" s="1">
        <v>9.5741320000000005E-2</v>
      </c>
      <c r="IL129">
        <v>0.92466780000000004</v>
      </c>
      <c r="IM129">
        <v>15.452719999999999</v>
      </c>
      <c r="IN129" s="1">
        <v>2.8552349999999999E-4</v>
      </c>
      <c r="IO129" s="1">
        <v>8.3922479999999994E-2</v>
      </c>
      <c r="IP129">
        <v>0.92486159999999995</v>
      </c>
      <c r="IQ129">
        <v>15.348089999999999</v>
      </c>
      <c r="IR129" s="1">
        <v>2.4980659999999997E-4</v>
      </c>
      <c r="IS129" s="1">
        <v>7.3224349999999994E-2</v>
      </c>
      <c r="IT129">
        <v>0.92502030000000002</v>
      </c>
      <c r="IU129">
        <v>14.959809999999999</v>
      </c>
      <c r="IV129">
        <v>2.1838900000000001E-4</v>
      </c>
      <c r="IW129" s="1">
        <v>6.3819929999999997E-2</v>
      </c>
      <c r="IX129">
        <v>0.92509580000000002</v>
      </c>
      <c r="IY129">
        <v>14.4108</v>
      </c>
      <c r="IZ129">
        <v>1.9319380000000001E-4</v>
      </c>
      <c r="JA129" s="1">
        <v>5.6265580000000003E-2</v>
      </c>
      <c r="JB129">
        <v>0.92515000000000003</v>
      </c>
      <c r="JC129">
        <v>13.71503</v>
      </c>
      <c r="JD129">
        <v>1.743177E-4</v>
      </c>
      <c r="JE129" s="1">
        <v>5.059835E-2</v>
      </c>
      <c r="JF129">
        <v>0.92513809999999996</v>
      </c>
      <c r="JG129">
        <v>13.78238</v>
      </c>
      <c r="JH129">
        <v>1.6032089999999999E-4</v>
      </c>
      <c r="JI129" s="1">
        <v>4.6406370000000002E-2</v>
      </c>
      <c r="JJ129">
        <v>0.92511589999999999</v>
      </c>
      <c r="JK129">
        <v>14.242789999999999</v>
      </c>
      <c r="JL129">
        <v>1.49452E-4</v>
      </c>
      <c r="JM129" s="1">
        <v>4.3161190000000002E-2</v>
      </c>
      <c r="JN129">
        <v>0.92499759999999998</v>
      </c>
      <c r="JO129">
        <v>14.805339999999999</v>
      </c>
      <c r="JP129">
        <v>1.3997799999999999E-4</v>
      </c>
      <c r="JQ129" s="1">
        <v>4.0368899999999999E-2</v>
      </c>
      <c r="JR129">
        <v>0.92494569999999998</v>
      </c>
      <c r="JS129">
        <v>15.6463</v>
      </c>
      <c r="JT129">
        <v>1.3063429999999999E-4</v>
      </c>
      <c r="JU129">
        <v>3.7636179999999998E-2</v>
      </c>
      <c r="JV129">
        <v>0.92479149999999999</v>
      </c>
      <c r="JW129">
        <v>15.94361</v>
      </c>
      <c r="JX129">
        <v>1.211374E-4</v>
      </c>
      <c r="JY129">
        <v>3.4870900000000003E-2</v>
      </c>
      <c r="JZ129">
        <v>0.92458370000000001</v>
      </c>
      <c r="KA129">
        <v>15.383850000000001</v>
      </c>
      <c r="KB129">
        <v>1.121583E-4</v>
      </c>
      <c r="KC129">
        <v>3.2252759999999998E-2</v>
      </c>
      <c r="KD129">
        <v>0.92445379999999999</v>
      </c>
      <c r="KE129">
        <v>14.780760000000001</v>
      </c>
      <c r="KF129">
        <v>1.0434520000000001E-4</v>
      </c>
      <c r="KG129">
        <v>2.9975809999999999E-2</v>
      </c>
      <c r="KH129">
        <v>0.92427389999999998</v>
      </c>
      <c r="KI129">
        <v>14.314830000000001</v>
      </c>
      <c r="KJ129">
        <v>9.7874839999999996E-5</v>
      </c>
      <c r="KK129">
        <v>2.8091910000000001E-2</v>
      </c>
      <c r="KL129">
        <v>0.92407570000000006</v>
      </c>
      <c r="KM129">
        <v>14.720969999999999</v>
      </c>
      <c r="KN129">
        <v>9.2522209999999994E-5</v>
      </c>
      <c r="KO129">
        <v>2.653639E-2</v>
      </c>
      <c r="KP129">
        <v>0.92395939999999999</v>
      </c>
      <c r="KQ129">
        <v>15.53393</v>
      </c>
      <c r="KR129">
        <v>8.8059790000000006E-5</v>
      </c>
      <c r="KS129">
        <v>2.5243430000000001E-2</v>
      </c>
      <c r="KT129">
        <v>0.92385600000000001</v>
      </c>
      <c r="KU129">
        <v>16.70872</v>
      </c>
      <c r="KV129">
        <v>8.4563609999999999E-5</v>
      </c>
      <c r="KW129">
        <v>2.422434E-2</v>
      </c>
      <c r="KX129">
        <v>0.92375790000000002</v>
      </c>
      <c r="KY129">
        <v>17.875229999999998</v>
      </c>
      <c r="KZ129">
        <v>8.2203709999999994E-5</v>
      </c>
      <c r="LA129">
        <v>2.3531719999999999E-2</v>
      </c>
      <c r="LB129">
        <v>0.92375450000000003</v>
      </c>
      <c r="LC129">
        <v>18.110130000000002</v>
      </c>
      <c r="LD129">
        <v>8.0752699999999997E-5</v>
      </c>
      <c r="LE129">
        <v>2.31086E-2</v>
      </c>
      <c r="LF129">
        <v>0.92362180000000005</v>
      </c>
      <c r="LG129">
        <v>17.429839999999999</v>
      </c>
      <c r="LH129">
        <v>7.9538159999999994E-5</v>
      </c>
      <c r="LI129">
        <v>2.2765549999999999E-2</v>
      </c>
      <c r="LJ129">
        <v>0.92355940000000003</v>
      </c>
      <c r="LK129">
        <v>16.53734</v>
      </c>
      <c r="LL129">
        <v>7.7974049999999999E-5</v>
      </c>
      <c r="LM129">
        <v>2.2330059999999999E-2</v>
      </c>
      <c r="LN129">
        <v>0.92357389999999995</v>
      </c>
      <c r="LO129">
        <v>15.78425</v>
      </c>
      <c r="LP129">
        <v>7.5852669999999998E-5</v>
      </c>
      <c r="LQ129">
        <v>2.1737719999999999E-2</v>
      </c>
      <c r="LR129">
        <v>0.92363139999999999</v>
      </c>
      <c r="LS129">
        <v>16.154610000000002</v>
      </c>
      <c r="LT129">
        <v>7.3307949999999993E-5</v>
      </c>
      <c r="LU129">
        <v>2.1022030000000001E-2</v>
      </c>
      <c r="LV129">
        <v>0.92375450000000003</v>
      </c>
      <c r="LW129">
        <v>17.009830000000001</v>
      </c>
      <c r="LX129">
        <v>7.0683289999999994E-5</v>
      </c>
      <c r="LY129">
        <v>2.0277449999999999E-2</v>
      </c>
      <c r="LZ129">
        <v>0.92388740000000003</v>
      </c>
      <c r="MA129">
        <v>18.174119999999998</v>
      </c>
      <c r="MB129">
        <v>6.8566700000000002E-5</v>
      </c>
      <c r="MC129">
        <v>1.966909E-2</v>
      </c>
      <c r="MD129">
        <v>0.92413279999999998</v>
      </c>
      <c r="ME129">
        <v>19.18393</v>
      </c>
      <c r="MF129">
        <v>6.7560799999999999E-5</v>
      </c>
      <c r="MG129">
        <v>1.937181E-2</v>
      </c>
      <c r="MH129">
        <v>0.92443509999999995</v>
      </c>
      <c r="MI129">
        <v>19.34102</v>
      </c>
      <c r="MJ129">
        <v>6.7557360000000002E-5</v>
      </c>
      <c r="MK129">
        <v>1.9368320000000001E-2</v>
      </c>
      <c r="ML129">
        <v>0.9247822</v>
      </c>
      <c r="MM129">
        <v>18.56195</v>
      </c>
      <c r="MN129">
        <v>6.7754919999999999E-5</v>
      </c>
      <c r="MO129">
        <v>1.9432910000000001E-2</v>
      </c>
      <c r="MP129">
        <v>0.92517479999999996</v>
      </c>
      <c r="MQ129">
        <v>17.581980000000001</v>
      </c>
      <c r="MR129">
        <v>6.7394179999999998E-5</v>
      </c>
      <c r="MS129">
        <v>1.934398E-2</v>
      </c>
      <c r="MT129">
        <v>0.92554610000000004</v>
      </c>
      <c r="MU129">
        <v>16.692219999999999</v>
      </c>
      <c r="MV129">
        <v>6.6240170000000001E-5</v>
      </c>
      <c r="MW129">
        <v>1.9025340000000002E-2</v>
      </c>
      <c r="MX129">
        <v>0.92585470000000003</v>
      </c>
      <c r="MY129">
        <v>16.642189999999999</v>
      </c>
      <c r="MZ129">
        <v>6.4427139999999995E-5</v>
      </c>
      <c r="NA129">
        <v>1.851531E-2</v>
      </c>
      <c r="NB129">
        <v>0.92616520000000002</v>
      </c>
      <c r="NC129">
        <v>16.397130000000001</v>
      </c>
      <c r="ND129">
        <v>6.2170880000000003E-5</v>
      </c>
      <c r="NE129">
        <v>1.7871399999999999E-2</v>
      </c>
      <c r="NF129">
        <v>0.92638399999999999</v>
      </c>
      <c r="NG129">
        <v>17.12482</v>
      </c>
      <c r="NH129">
        <v>5.9388310000000003E-5</v>
      </c>
      <c r="NI129">
        <v>1.707995E-2</v>
      </c>
      <c r="NJ129">
        <v>0.92653549999999996</v>
      </c>
      <c r="NK129">
        <v>17.845359999999999</v>
      </c>
      <c r="NL129">
        <v>5.5854579999999997E-5</v>
      </c>
      <c r="NM129">
        <v>1.6074959999999999E-2</v>
      </c>
      <c r="NN129">
        <v>0.92664659999999999</v>
      </c>
      <c r="NO129">
        <v>17.922519999999999</v>
      </c>
      <c r="NP129">
        <v>5.1691889999999998E-5</v>
      </c>
      <c r="NQ129">
        <v>1.488332E-2</v>
      </c>
      <c r="NR129">
        <v>0.92677209999999999</v>
      </c>
      <c r="NS129">
        <v>17.401610000000002</v>
      </c>
      <c r="NT129">
        <v>4.7510109999999998E-5</v>
      </c>
      <c r="NU129">
        <v>1.3674800000000001E-2</v>
      </c>
      <c r="NV129">
        <v>0.92687189999999997</v>
      </c>
      <c r="NW129">
        <v>16.70147</v>
      </c>
      <c r="NX129">
        <v>4.3899259999999999E-5</v>
      </c>
      <c r="NY129">
        <v>1.2623290000000001E-2</v>
      </c>
      <c r="NZ129">
        <v>0.92691880000000004</v>
      </c>
      <c r="OA129">
        <v>15.9992</v>
      </c>
      <c r="OB129">
        <v>4.1071980000000001E-5</v>
      </c>
      <c r="OC129">
        <v>1.1795180000000001E-2</v>
      </c>
      <c r="OD129">
        <v>0.92680799999999997</v>
      </c>
      <c r="OE129">
        <v>16.229479999999999</v>
      </c>
      <c r="OF129">
        <v>3.8901759999999998E-5</v>
      </c>
      <c r="OG129">
        <v>1.1158919999999999E-2</v>
      </c>
      <c r="OH129">
        <v>0.92659270000000005</v>
      </c>
      <c r="OI129">
        <v>16.963899999999999</v>
      </c>
      <c r="OJ129">
        <v>3.7085049999999998E-5</v>
      </c>
      <c r="OK129">
        <v>1.062841E-2</v>
      </c>
    </row>
    <row r="130" spans="1:401" x14ac:dyDescent="0.35">
      <c r="A130">
        <v>133</v>
      </c>
      <c r="B130" t="s">
        <v>4</v>
      </c>
      <c r="C130" t="s">
        <v>24</v>
      </c>
      <c r="D130" t="s">
        <v>135</v>
      </c>
      <c r="E130">
        <v>930.7373</v>
      </c>
      <c r="F130">
        <v>1.0198179999999999</v>
      </c>
      <c r="G130">
        <v>14.11834</v>
      </c>
      <c r="H130">
        <v>0</v>
      </c>
      <c r="I130">
        <v>0</v>
      </c>
      <c r="J130">
        <v>1.021361</v>
      </c>
      <c r="K130">
        <v>14.874980000000001</v>
      </c>
      <c r="L130">
        <v>0</v>
      </c>
      <c r="M130">
        <v>0</v>
      </c>
      <c r="N130">
        <v>1.0229619999999999</v>
      </c>
      <c r="O130">
        <v>15.76984</v>
      </c>
      <c r="P130">
        <v>0</v>
      </c>
      <c r="Q130" s="1">
        <v>1.132721E-36</v>
      </c>
      <c r="R130">
        <v>1.024656</v>
      </c>
      <c r="S130">
        <v>16.520879999999998</v>
      </c>
      <c r="T130" s="1">
        <v>2.825233E-26</v>
      </c>
      <c r="U130" s="1">
        <v>7.7981269999999997E-24</v>
      </c>
      <c r="V130">
        <v>1.0264899999999999</v>
      </c>
      <c r="W130">
        <v>17.006509999999999</v>
      </c>
      <c r="X130" s="1">
        <v>9.760986E-15</v>
      </c>
      <c r="Y130" s="1">
        <v>2.7027490000000002E-12</v>
      </c>
      <c r="Z130">
        <v>1.0282979999999999</v>
      </c>
      <c r="AA130">
        <v>16.687930000000001</v>
      </c>
      <c r="AB130" s="1">
        <v>1.40047E-4</v>
      </c>
      <c r="AC130" s="1">
        <v>2.8399009999999999E-2</v>
      </c>
      <c r="AD130">
        <v>1.0299160000000001</v>
      </c>
      <c r="AE130">
        <v>15.80383</v>
      </c>
      <c r="AF130" s="1">
        <v>0.29071639999999999</v>
      </c>
      <c r="AG130">
        <v>66.793819999999997</v>
      </c>
      <c r="AH130">
        <v>1.0315920000000001</v>
      </c>
      <c r="AI130">
        <v>15.12959</v>
      </c>
      <c r="AJ130">
        <v>14.00506</v>
      </c>
      <c r="AK130">
        <v>3479.1750000000002</v>
      </c>
      <c r="AL130">
        <v>1.0332859999999999</v>
      </c>
      <c r="AM130">
        <v>14.78364</v>
      </c>
      <c r="AN130">
        <v>82.59769</v>
      </c>
      <c r="AO130">
        <v>21745.46</v>
      </c>
      <c r="AP130">
        <v>1.0350200000000001</v>
      </c>
      <c r="AQ130">
        <v>15.433630000000001</v>
      </c>
      <c r="AR130">
        <v>118.7732</v>
      </c>
      <c r="AS130">
        <v>32661.38</v>
      </c>
      <c r="AT130">
        <v>1.036708</v>
      </c>
      <c r="AU130">
        <v>16.577999999999999</v>
      </c>
      <c r="AV130">
        <v>62.62547</v>
      </c>
      <c r="AW130">
        <v>17795.330000000002</v>
      </c>
      <c r="AX130">
        <v>1.0383260000000001</v>
      </c>
      <c r="AY130">
        <v>17.546009999999999</v>
      </c>
      <c r="AZ130">
        <v>16.055489999999999</v>
      </c>
      <c r="BA130">
        <v>4672.7190000000001</v>
      </c>
      <c r="BB130">
        <v>1.0398130000000001</v>
      </c>
      <c r="BC130">
        <v>18.115729999999999</v>
      </c>
      <c r="BD130">
        <v>2.5153479999999999</v>
      </c>
      <c r="BE130">
        <v>743.1078</v>
      </c>
      <c r="BF130">
        <v>1.0405089999999999</v>
      </c>
      <c r="BG130">
        <v>17.710100000000001</v>
      </c>
      <c r="BH130">
        <v>0.32903090000000002</v>
      </c>
      <c r="BI130">
        <v>96.907989999999998</v>
      </c>
      <c r="BJ130">
        <v>1.0397320000000001</v>
      </c>
      <c r="BK130">
        <v>16.743469999999999</v>
      </c>
      <c r="BL130">
        <v>8.0197859999999996E-2</v>
      </c>
      <c r="BM130">
        <v>22.607209999999998</v>
      </c>
      <c r="BN130">
        <v>1.0382039999999999</v>
      </c>
      <c r="BO130">
        <v>15.90503</v>
      </c>
      <c r="BP130">
        <v>5.2409839999999999E-2</v>
      </c>
      <c r="BQ130">
        <v>14.41052</v>
      </c>
      <c r="BR130">
        <v>1.0363260000000001</v>
      </c>
      <c r="BS130">
        <v>15.39128</v>
      </c>
      <c r="BT130" s="1">
        <v>4.5637820000000003E-2</v>
      </c>
      <c r="BU130">
        <v>12.51858</v>
      </c>
      <c r="BV130">
        <v>1.0342640000000001</v>
      </c>
      <c r="BW130">
        <v>15.7075</v>
      </c>
      <c r="BX130" s="1">
        <v>4.1692359999999998E-2</v>
      </c>
      <c r="BY130">
        <v>11.44436</v>
      </c>
      <c r="BZ130">
        <v>1.0320780000000001</v>
      </c>
      <c r="CA130">
        <v>16.231190000000002</v>
      </c>
      <c r="CB130" s="1">
        <v>3.8912160000000001E-2</v>
      </c>
      <c r="CC130">
        <v>10.69558</v>
      </c>
      <c r="CD130">
        <v>1.0297799999999999</v>
      </c>
      <c r="CE130">
        <v>16.83615</v>
      </c>
      <c r="CF130" s="1">
        <v>3.6542100000000001E-2</v>
      </c>
      <c r="CG130">
        <v>10.065379999999999</v>
      </c>
      <c r="CH130">
        <v>1.027104</v>
      </c>
      <c r="CI130">
        <v>16.908000000000001</v>
      </c>
      <c r="CJ130" s="1">
        <v>3.4141489999999997E-2</v>
      </c>
      <c r="CK130" s="1">
        <v>9.432423</v>
      </c>
      <c r="CL130">
        <v>1.0239100000000001</v>
      </c>
      <c r="CM130">
        <v>16.322369999999999</v>
      </c>
      <c r="CN130" s="1">
        <v>3.1684850000000001E-2</v>
      </c>
      <c r="CO130" s="1">
        <v>8.7836219999999994</v>
      </c>
      <c r="CP130">
        <v>1.019703</v>
      </c>
      <c r="CQ130">
        <v>15.5021</v>
      </c>
      <c r="CR130" s="1">
        <v>2.9275880000000001E-2</v>
      </c>
      <c r="CS130" s="1">
        <v>8.1504250000000003</v>
      </c>
      <c r="CT130">
        <v>1.014662</v>
      </c>
      <c r="CU130">
        <v>14.69848</v>
      </c>
      <c r="CV130" s="1">
        <v>2.6983449999999999E-2</v>
      </c>
      <c r="CW130" s="1">
        <v>7.5512360000000003</v>
      </c>
      <c r="CX130">
        <v>1.009161</v>
      </c>
      <c r="CY130">
        <v>14.10036</v>
      </c>
      <c r="CZ130" s="1">
        <v>2.5103460000000001E-2</v>
      </c>
      <c r="DA130" s="1">
        <v>7.0586929999999999</v>
      </c>
      <c r="DB130">
        <v>1.0031410000000001</v>
      </c>
      <c r="DC130">
        <v>14.402150000000001</v>
      </c>
      <c r="DD130" s="1">
        <v>2.4698870000000001E-2</v>
      </c>
      <c r="DE130" s="1">
        <v>6.9681319999999998</v>
      </c>
      <c r="DF130">
        <v>0.99687899999999996</v>
      </c>
      <c r="DG130">
        <v>14.709250000000001</v>
      </c>
      <c r="DH130" s="1">
        <v>2.6186439999999998E-2</v>
      </c>
      <c r="DI130" s="1">
        <v>7.4237909999999996</v>
      </c>
      <c r="DJ130">
        <v>0.99014480000000005</v>
      </c>
      <c r="DK130">
        <v>15.078620000000001</v>
      </c>
      <c r="DL130" s="1">
        <v>2.7917609999999999E-2</v>
      </c>
      <c r="DM130" s="1">
        <v>7.9864439999999997</v>
      </c>
      <c r="DN130">
        <v>0.98382579999999997</v>
      </c>
      <c r="DO130">
        <v>15.34491</v>
      </c>
      <c r="DP130" s="1">
        <v>2.828394E-2</v>
      </c>
      <c r="DQ130" s="1">
        <v>8.1732230000000001</v>
      </c>
      <c r="DR130">
        <v>0.97722810000000004</v>
      </c>
      <c r="DS130">
        <v>15.0406</v>
      </c>
      <c r="DT130" s="1">
        <v>2.7174819999999999E-2</v>
      </c>
      <c r="DU130" s="1">
        <v>7.9302510000000002</v>
      </c>
      <c r="DV130">
        <v>0.97049920000000001</v>
      </c>
      <c r="DW130">
        <v>14.24447</v>
      </c>
      <c r="DX130" s="1">
        <v>2.5213490000000002E-2</v>
      </c>
      <c r="DY130" s="1">
        <v>7.4259560000000002</v>
      </c>
      <c r="DZ130">
        <v>0.96386099999999997</v>
      </c>
      <c r="EA130">
        <v>13.51877</v>
      </c>
      <c r="EB130" s="1">
        <v>2.298008E-2</v>
      </c>
      <c r="EC130" s="1">
        <v>6.8312819999999999</v>
      </c>
      <c r="ED130">
        <v>0.955314</v>
      </c>
      <c r="EE130">
        <v>13.05885</v>
      </c>
      <c r="EF130" s="1">
        <v>2.075683E-2</v>
      </c>
      <c r="EG130" s="1">
        <v>6.2341879999999996</v>
      </c>
      <c r="EH130">
        <v>0.94645800000000002</v>
      </c>
      <c r="EI130">
        <v>13.646190000000001</v>
      </c>
      <c r="EJ130" s="1">
        <v>1.8637939999999999E-2</v>
      </c>
      <c r="EK130" s="1">
        <v>5.6568839999999998</v>
      </c>
      <c r="EL130">
        <v>0.93777999999999995</v>
      </c>
      <c r="EM130">
        <v>14.449820000000001</v>
      </c>
      <c r="EN130" s="1">
        <v>1.6662280000000002E-2</v>
      </c>
      <c r="EO130" s="1">
        <v>5.1097729999999997</v>
      </c>
      <c r="EP130">
        <v>0.92918590000000001</v>
      </c>
      <c r="EQ130">
        <v>15.41391</v>
      </c>
      <c r="ER130" s="1">
        <v>1.486787E-2</v>
      </c>
      <c r="ES130" s="1">
        <v>4.6057969999999999</v>
      </c>
      <c r="ET130">
        <v>0.9202186</v>
      </c>
      <c r="EU130">
        <v>16.493680000000001</v>
      </c>
      <c r="EV130" s="1">
        <v>1.327439E-2</v>
      </c>
      <c r="EW130" s="1">
        <v>4.1556940000000004</v>
      </c>
      <c r="EX130">
        <v>0.91181330000000005</v>
      </c>
      <c r="EY130">
        <v>16.679500000000001</v>
      </c>
      <c r="EZ130" s="1">
        <v>1.186971E-2</v>
      </c>
      <c r="FA130" s="1">
        <v>3.7534900000000002</v>
      </c>
      <c r="FB130">
        <v>0.90407300000000002</v>
      </c>
      <c r="FC130">
        <v>15.9184</v>
      </c>
      <c r="FD130" s="1">
        <v>1.060059E-2</v>
      </c>
      <c r="FE130" s="1">
        <v>3.3838360000000001</v>
      </c>
      <c r="FF130">
        <v>0.89588029999999996</v>
      </c>
      <c r="FG130">
        <v>15.243930000000001</v>
      </c>
      <c r="FH130" s="1">
        <v>9.4275980000000006E-3</v>
      </c>
      <c r="FI130" s="1">
        <v>3.0407850000000001</v>
      </c>
      <c r="FJ130">
        <v>0.88734690000000005</v>
      </c>
      <c r="FK130">
        <v>14.756069999999999</v>
      </c>
      <c r="FL130" s="1">
        <v>8.3692439999999996E-3</v>
      </c>
      <c r="FM130" s="1">
        <v>2.728332</v>
      </c>
      <c r="FN130">
        <v>0.87859039999999999</v>
      </c>
      <c r="FO130">
        <v>15.23972</v>
      </c>
      <c r="FP130" s="1">
        <v>7.4272219999999998E-3</v>
      </c>
      <c r="FQ130" s="1">
        <v>2.4480770000000001</v>
      </c>
      <c r="FR130">
        <v>0.86956429999999996</v>
      </c>
      <c r="FS130">
        <v>16.227699999999999</v>
      </c>
      <c r="FT130" s="1">
        <v>6.5822119999999996E-3</v>
      </c>
      <c r="FU130" s="1">
        <v>2.1947969999999999</v>
      </c>
      <c r="FV130">
        <v>0.86064980000000002</v>
      </c>
      <c r="FW130">
        <v>17.415109999999999</v>
      </c>
      <c r="FX130" s="1">
        <v>5.8232500000000003E-3</v>
      </c>
      <c r="FY130" s="1">
        <v>1.9644699999999999</v>
      </c>
      <c r="FZ130">
        <v>0.85156520000000002</v>
      </c>
      <c r="GA130">
        <v>18.628869999999999</v>
      </c>
      <c r="GB130" s="1">
        <v>5.1438580000000003E-3</v>
      </c>
      <c r="GC130" s="1">
        <v>1.7564109999999999</v>
      </c>
      <c r="GD130">
        <v>0.84274550000000004</v>
      </c>
      <c r="GE130">
        <v>18.87847</v>
      </c>
      <c r="GF130" s="1">
        <v>4.5471870000000003E-3</v>
      </c>
      <c r="GG130" s="1">
        <v>1.5717270000000001</v>
      </c>
      <c r="GH130">
        <v>0.83522580000000002</v>
      </c>
      <c r="GI130">
        <v>18.286799999999999</v>
      </c>
      <c r="GJ130" s="1">
        <v>4.0295729999999998E-3</v>
      </c>
      <c r="GK130" s="1">
        <v>1.407627</v>
      </c>
      <c r="GL130">
        <v>0.8282368</v>
      </c>
      <c r="GM130">
        <v>17.517189999999999</v>
      </c>
      <c r="GN130" s="1">
        <v>3.5688899999999999E-3</v>
      </c>
      <c r="GO130" s="1">
        <v>1.259028</v>
      </c>
      <c r="GP130">
        <v>0.82267349999999995</v>
      </c>
      <c r="GQ130">
        <v>16.801010000000002</v>
      </c>
      <c r="GR130" s="1">
        <v>3.157956E-3</v>
      </c>
      <c r="GS130" s="1">
        <v>1.122525</v>
      </c>
      <c r="GT130">
        <v>0.81786950000000003</v>
      </c>
      <c r="GU130">
        <v>16.32536</v>
      </c>
      <c r="GV130" s="1">
        <v>2.783163E-3</v>
      </c>
      <c r="GW130" s="1">
        <v>0.99551679999999998</v>
      </c>
      <c r="GX130">
        <v>0.81396849999999998</v>
      </c>
      <c r="GY130">
        <v>16.7028</v>
      </c>
      <c r="GZ130" s="1">
        <v>2.4348870000000002E-3</v>
      </c>
      <c r="HA130" s="1">
        <v>0.8753244</v>
      </c>
      <c r="HB130">
        <v>0.81094370000000005</v>
      </c>
      <c r="HC130">
        <v>17.093119999999999</v>
      </c>
      <c r="HD130" s="1">
        <v>2.0911219999999999E-3</v>
      </c>
      <c r="HE130" s="1">
        <v>0.75486350000000002</v>
      </c>
      <c r="HF130">
        <v>0.80874109999999999</v>
      </c>
      <c r="HG130">
        <v>17.502520000000001</v>
      </c>
      <c r="HH130" s="1">
        <v>1.7268170000000001E-3</v>
      </c>
      <c r="HI130" s="1">
        <v>0.62568409999999997</v>
      </c>
      <c r="HJ130">
        <v>0.80711719999999998</v>
      </c>
      <c r="HK130">
        <v>17.434999999999999</v>
      </c>
      <c r="HL130" s="1">
        <v>1.3517749999999999E-3</v>
      </c>
      <c r="HM130" s="1">
        <v>0.4911432</v>
      </c>
      <c r="HN130">
        <v>0.80593029999999999</v>
      </c>
      <c r="HO130">
        <v>17.13766</v>
      </c>
      <c r="HP130" s="1">
        <v>1.0115860000000001E-3</v>
      </c>
      <c r="HQ130" s="1">
        <v>0.36787950000000003</v>
      </c>
      <c r="HR130">
        <v>0.80506800000000001</v>
      </c>
      <c r="HS130">
        <v>16.430309999999999</v>
      </c>
      <c r="HT130" s="1">
        <v>7.466854E-4</v>
      </c>
      <c r="HU130" s="1">
        <v>0.27112249999999999</v>
      </c>
      <c r="HV130">
        <v>0.80439689999999997</v>
      </c>
      <c r="HW130">
        <v>15.486879999999999</v>
      </c>
      <c r="HX130" s="1">
        <v>5.6517760000000003E-4</v>
      </c>
      <c r="HY130" s="1">
        <v>0.20440430000000001</v>
      </c>
      <c r="HZ130">
        <v>0.80395499999999998</v>
      </c>
      <c r="IA130">
        <v>14.80705</v>
      </c>
      <c r="IB130" s="1">
        <v>4.4994490000000001E-4</v>
      </c>
      <c r="IC130" s="1">
        <v>0.16188520000000001</v>
      </c>
      <c r="ID130">
        <v>0.80369999999999997</v>
      </c>
      <c r="IE130">
        <v>14.82944</v>
      </c>
      <c r="IF130" s="1">
        <v>3.7774299999999999E-4</v>
      </c>
      <c r="IG130" s="1">
        <v>0.13518060000000001</v>
      </c>
      <c r="IH130">
        <v>0.80350699999999997</v>
      </c>
      <c r="II130">
        <v>15.020160000000001</v>
      </c>
      <c r="IJ130" s="1">
        <v>3.2869319999999998E-4</v>
      </c>
      <c r="IK130" s="1">
        <v>0.11710710000000001</v>
      </c>
      <c r="IL130">
        <v>0.80346189999999995</v>
      </c>
      <c r="IM130">
        <v>15.452</v>
      </c>
      <c r="IN130" s="1">
        <v>2.8911699999999998E-4</v>
      </c>
      <c r="IO130" s="1">
        <v>0.10268670000000001</v>
      </c>
      <c r="IP130">
        <v>0.80342690000000005</v>
      </c>
      <c r="IQ130">
        <v>15.366989999999999</v>
      </c>
      <c r="IR130" s="1">
        <v>2.5308820000000001E-4</v>
      </c>
      <c r="IS130" s="1">
        <v>8.9668479999999995E-2</v>
      </c>
      <c r="IT130">
        <v>0.80345069999999996</v>
      </c>
      <c r="IU130">
        <v>14.98682</v>
      </c>
      <c r="IV130">
        <v>2.2115850000000001E-4</v>
      </c>
      <c r="IW130" s="1">
        <v>7.8129610000000002E-2</v>
      </c>
      <c r="IX130">
        <v>0.80354809999999999</v>
      </c>
      <c r="IY130">
        <v>14.460140000000001</v>
      </c>
      <c r="IZ130">
        <v>1.95334E-4</v>
      </c>
      <c r="JA130" s="1">
        <v>6.8774989999999994E-2</v>
      </c>
      <c r="JB130">
        <v>0.80371630000000005</v>
      </c>
      <c r="JC130">
        <v>13.769349999999999</v>
      </c>
      <c r="JD130">
        <v>1.7590020000000001E-4</v>
      </c>
      <c r="JE130" s="1">
        <v>6.1718509999999997E-2</v>
      </c>
      <c r="JF130">
        <v>0.80391619999999997</v>
      </c>
      <c r="JG130">
        <v>13.802099999999999</v>
      </c>
      <c r="JH130">
        <v>1.6150649999999999E-4</v>
      </c>
      <c r="JI130" s="1">
        <v>5.6497369999999998E-2</v>
      </c>
      <c r="JJ130">
        <v>0.80420329999999995</v>
      </c>
      <c r="JK130">
        <v>14.229570000000001</v>
      </c>
      <c r="JL130">
        <v>1.504097E-4</v>
      </c>
      <c r="JM130" s="1">
        <v>5.2478259999999999E-2</v>
      </c>
      <c r="JN130">
        <v>0.80447769999999996</v>
      </c>
      <c r="JO130">
        <v>14.78201</v>
      </c>
      <c r="JP130">
        <v>1.4086320000000001E-4</v>
      </c>
      <c r="JQ130" s="1">
        <v>4.9058690000000002E-2</v>
      </c>
      <c r="JR130">
        <v>0.80478110000000003</v>
      </c>
      <c r="JS130">
        <v>15.62637</v>
      </c>
      <c r="JT130">
        <v>1.3153310000000001E-4</v>
      </c>
      <c r="JU130">
        <v>4.5745069999999999E-2</v>
      </c>
      <c r="JV130">
        <v>0.80510579999999998</v>
      </c>
      <c r="JW130">
        <v>15.966850000000001</v>
      </c>
      <c r="JX130">
        <v>1.220293E-4</v>
      </c>
      <c r="JY130">
        <v>4.2386569999999998E-2</v>
      </c>
      <c r="JZ130">
        <v>0.80536470000000004</v>
      </c>
      <c r="KA130">
        <v>15.422180000000001</v>
      </c>
      <c r="KB130">
        <v>1.129663E-4</v>
      </c>
      <c r="KC130">
        <v>3.918112E-2</v>
      </c>
      <c r="KD130">
        <v>0.80562560000000005</v>
      </c>
      <c r="KE130">
        <v>14.815810000000001</v>
      </c>
      <c r="KF130">
        <v>1.050257E-4</v>
      </c>
      <c r="KG130">
        <v>3.6376800000000001E-2</v>
      </c>
      <c r="KH130">
        <v>0.80579239999999996</v>
      </c>
      <c r="KI130">
        <v>14.338979999999999</v>
      </c>
      <c r="KJ130">
        <v>9.8434640000000004E-5</v>
      </c>
      <c r="KK130">
        <v>3.4051539999999998E-2</v>
      </c>
      <c r="KL130">
        <v>0.80590450000000002</v>
      </c>
      <c r="KM130">
        <v>14.72484</v>
      </c>
      <c r="KN130">
        <v>9.2987510000000004E-5</v>
      </c>
      <c r="KO130">
        <v>3.2134320000000001E-2</v>
      </c>
      <c r="KP130">
        <v>0.80600919999999998</v>
      </c>
      <c r="KQ130">
        <v>15.51782</v>
      </c>
      <c r="KR130">
        <v>8.8442140000000001E-5</v>
      </c>
      <c r="KS130">
        <v>3.054169E-2</v>
      </c>
      <c r="KT130">
        <v>0.80604540000000002</v>
      </c>
      <c r="KU130">
        <v>16.675909999999998</v>
      </c>
      <c r="KV130">
        <v>8.4847199999999996E-5</v>
      </c>
      <c r="KW130">
        <v>2.927573E-2</v>
      </c>
      <c r="KX130">
        <v>0.80607839999999997</v>
      </c>
      <c r="KY130">
        <v>17.84477</v>
      </c>
      <c r="KZ130">
        <v>8.2379999999999994E-5</v>
      </c>
      <c r="LA130">
        <v>2.8401200000000001E-2</v>
      </c>
      <c r="LB130">
        <v>0.80602119999999999</v>
      </c>
      <c r="LC130">
        <v>18.132829999999998</v>
      </c>
      <c r="LD130">
        <v>8.0866039999999997E-5</v>
      </c>
      <c r="LE130">
        <v>2.7868529999999999E-2</v>
      </c>
      <c r="LF130">
        <v>0.80589920000000004</v>
      </c>
      <c r="LG130">
        <v>17.483450000000001</v>
      </c>
      <c r="LH130">
        <v>7.9657450000000004E-5</v>
      </c>
      <c r="LI130">
        <v>2.74574E-2</v>
      </c>
      <c r="LJ130">
        <v>0.80569000000000002</v>
      </c>
      <c r="LK130">
        <v>16.60566</v>
      </c>
      <c r="LL130">
        <v>7.8139809999999994E-5</v>
      </c>
      <c r="LM130">
        <v>2.6953029999999999E-2</v>
      </c>
      <c r="LN130">
        <v>0.80536560000000001</v>
      </c>
      <c r="LO130">
        <v>15.82864</v>
      </c>
      <c r="LP130">
        <v>7.6069229999999995E-5</v>
      </c>
      <c r="LQ130">
        <v>2.626564E-2</v>
      </c>
      <c r="LR130">
        <v>0.80492169999999996</v>
      </c>
      <c r="LS130">
        <v>16.158239999999999</v>
      </c>
      <c r="LT130">
        <v>7.3554290000000001E-5</v>
      </c>
      <c r="LU130">
        <v>2.5426130000000002E-2</v>
      </c>
      <c r="LV130">
        <v>0.80436569999999996</v>
      </c>
      <c r="LW130">
        <v>16.98939</v>
      </c>
      <c r="LX130">
        <v>7.0916759999999996E-5</v>
      </c>
      <c r="LY130">
        <v>2.453986E-2</v>
      </c>
      <c r="LZ130">
        <v>0.80380450000000003</v>
      </c>
      <c r="MA130">
        <v>18.150169999999999</v>
      </c>
      <c r="MB130">
        <v>6.8724850000000007E-5</v>
      </c>
      <c r="MC130">
        <v>2.3798099999999999E-2</v>
      </c>
      <c r="MD130">
        <v>0.80315320000000001</v>
      </c>
      <c r="ME130">
        <v>19.16236</v>
      </c>
      <c r="MF130">
        <v>6.7604440000000002E-5</v>
      </c>
      <c r="MG130">
        <v>2.3418810000000002E-2</v>
      </c>
      <c r="MH130">
        <v>0.80256289999999997</v>
      </c>
      <c r="MI130">
        <v>19.371169999999999</v>
      </c>
      <c r="MJ130">
        <v>6.7534069999999999E-5</v>
      </c>
      <c r="MK130">
        <v>2.3410690000000001E-2</v>
      </c>
      <c r="ML130">
        <v>0.80202110000000004</v>
      </c>
      <c r="MM130">
        <v>18.61956</v>
      </c>
      <c r="MN130">
        <v>6.7749390000000005E-5</v>
      </c>
      <c r="MO130">
        <v>2.351435E-2</v>
      </c>
      <c r="MP130">
        <v>0.80157049999999996</v>
      </c>
      <c r="MQ130">
        <v>17.655570000000001</v>
      </c>
      <c r="MR130">
        <v>6.7459239999999996E-5</v>
      </c>
      <c r="MS130">
        <v>2.3450140000000001E-2</v>
      </c>
      <c r="MT130">
        <v>0.80121450000000005</v>
      </c>
      <c r="MU130">
        <v>16.74906</v>
      </c>
      <c r="MV130">
        <v>6.6377950000000004E-5</v>
      </c>
      <c r="MW130">
        <v>2.3106479999999999E-2</v>
      </c>
      <c r="MX130">
        <v>0.80096369999999995</v>
      </c>
      <c r="MY130">
        <v>16.69631</v>
      </c>
      <c r="MZ130">
        <v>6.4617379999999994E-5</v>
      </c>
      <c r="NA130">
        <v>2.2519529999999999E-2</v>
      </c>
      <c r="NB130">
        <v>0.80077940000000003</v>
      </c>
      <c r="NC130">
        <v>16.42399</v>
      </c>
      <c r="ND130">
        <v>6.2401830000000005E-5</v>
      </c>
      <c r="NE130">
        <v>2.176281E-2</v>
      </c>
      <c r="NF130">
        <v>0.80068090000000003</v>
      </c>
      <c r="NG130">
        <v>17.1052</v>
      </c>
      <c r="NH130">
        <v>5.9678159999999998E-5</v>
      </c>
      <c r="NI130">
        <v>2.0829429999999999E-2</v>
      </c>
      <c r="NJ130">
        <v>0.80065319999999995</v>
      </c>
      <c r="NK130">
        <v>17.833400000000001</v>
      </c>
      <c r="NL130">
        <v>5.6219099999999998E-5</v>
      </c>
      <c r="NM130">
        <v>1.963991E-2</v>
      </c>
      <c r="NN130">
        <v>0.80069860000000004</v>
      </c>
      <c r="NO130">
        <v>17.949339999999999</v>
      </c>
      <c r="NP130">
        <v>5.209672E-5</v>
      </c>
      <c r="NQ130">
        <v>1.8210009999999999E-2</v>
      </c>
      <c r="NR130">
        <v>0.80084679999999997</v>
      </c>
      <c r="NS130">
        <v>17.441310000000001</v>
      </c>
      <c r="NT130">
        <v>4.7888749999999998E-5</v>
      </c>
      <c r="NU130">
        <v>1.673374E-2</v>
      </c>
      <c r="NV130">
        <v>0.80118279999999997</v>
      </c>
      <c r="NW130">
        <v>16.75789</v>
      </c>
      <c r="NX130">
        <v>4.4209429999999999E-5</v>
      </c>
      <c r="NY130">
        <v>1.542987E-2</v>
      </c>
      <c r="NZ130">
        <v>0.80170039999999998</v>
      </c>
      <c r="OA130">
        <v>16.056629999999998</v>
      </c>
      <c r="OB130">
        <v>4.131074E-5</v>
      </c>
      <c r="OC130">
        <v>1.439316E-2</v>
      </c>
      <c r="OD130">
        <v>0.80234150000000004</v>
      </c>
      <c r="OE130">
        <v>16.268889999999999</v>
      </c>
      <c r="OF130">
        <v>3.9087549999999998E-5</v>
      </c>
      <c r="OG130">
        <v>1.3592669999999999E-2</v>
      </c>
      <c r="OH130">
        <v>0.80311580000000005</v>
      </c>
      <c r="OI130">
        <v>16.963039999999999</v>
      </c>
      <c r="OJ130">
        <v>3.7255010000000002E-5</v>
      </c>
      <c r="OK130">
        <v>1.2931170000000001E-2</v>
      </c>
    </row>
    <row r="131" spans="1:401" x14ac:dyDescent="0.35">
      <c r="A131">
        <v>134</v>
      </c>
      <c r="B131" t="s">
        <v>4</v>
      </c>
      <c r="C131" t="s">
        <v>24</v>
      </c>
      <c r="D131" t="s">
        <v>136</v>
      </c>
      <c r="E131">
        <v>913.08939999999996</v>
      </c>
      <c r="F131">
        <v>1.0792360000000001</v>
      </c>
      <c r="G131">
        <v>14.123659999999999</v>
      </c>
      <c r="H131">
        <v>0</v>
      </c>
      <c r="I131">
        <v>0</v>
      </c>
      <c r="J131">
        <v>1.0795330000000001</v>
      </c>
      <c r="K131">
        <v>14.837719999999999</v>
      </c>
      <c r="L131">
        <v>0</v>
      </c>
      <c r="M131">
        <v>0</v>
      </c>
      <c r="N131">
        <v>1.0799019999999999</v>
      </c>
      <c r="O131">
        <v>15.739710000000001</v>
      </c>
      <c r="P131">
        <v>0</v>
      </c>
      <c r="Q131">
        <v>1.4765289999999999E-37</v>
      </c>
      <c r="R131">
        <v>1.080122</v>
      </c>
      <c r="S131">
        <v>16.504169999999998</v>
      </c>
      <c r="T131" s="1">
        <v>3.6355780000000001E-27</v>
      </c>
      <c r="U131" s="1">
        <v>1.1315500000000001E-24</v>
      </c>
      <c r="V131">
        <v>1.0801350000000001</v>
      </c>
      <c r="W131">
        <v>17.024560000000001</v>
      </c>
      <c r="X131" s="1">
        <v>1.327893E-15</v>
      </c>
      <c r="Y131" s="1">
        <v>4.1490470000000002E-13</v>
      </c>
      <c r="Z131">
        <v>1.080187</v>
      </c>
      <c r="AA131">
        <v>16.758980000000001</v>
      </c>
      <c r="AB131" s="1">
        <v>6.4520769999999999E-5</v>
      </c>
      <c r="AC131" s="1">
        <v>1.325554E-2</v>
      </c>
      <c r="AD131">
        <v>1.0804560000000001</v>
      </c>
      <c r="AE131">
        <v>15.870889999999999</v>
      </c>
      <c r="AF131" s="1">
        <v>0.1958328</v>
      </c>
      <c r="AG131">
        <v>47.47683</v>
      </c>
      <c r="AH131">
        <v>1.0807389999999999</v>
      </c>
      <c r="AI131">
        <v>15.170210000000001</v>
      </c>
      <c r="AJ131">
        <v>11.32939</v>
      </c>
      <c r="AK131">
        <v>3046.7869999999998</v>
      </c>
      <c r="AL131">
        <v>1.0810420000000001</v>
      </c>
      <c r="AM131">
        <v>14.7942</v>
      </c>
      <c r="AN131">
        <v>75.862369999999999</v>
      </c>
      <c r="AO131">
        <v>22092.95</v>
      </c>
      <c r="AP131">
        <v>1.081404</v>
      </c>
      <c r="AQ131">
        <v>15.39391</v>
      </c>
      <c r="AR131">
        <v>119.95010000000001</v>
      </c>
      <c r="AS131">
        <v>37143.519999999997</v>
      </c>
      <c r="AT131">
        <v>1.0817110000000001</v>
      </c>
      <c r="AU131">
        <v>16.531040000000001</v>
      </c>
      <c r="AV131">
        <v>68.041910000000001</v>
      </c>
      <c r="AW131">
        <v>22148.09</v>
      </c>
      <c r="AX131">
        <v>1.081904</v>
      </c>
      <c r="AY131">
        <v>17.524170000000002</v>
      </c>
      <c r="AZ131">
        <v>18.424430000000001</v>
      </c>
      <c r="BA131">
        <v>6225.8069999999998</v>
      </c>
      <c r="BB131">
        <v>1.0818859999999999</v>
      </c>
      <c r="BC131">
        <v>18.132639999999999</v>
      </c>
      <c r="BD131">
        <v>2.9925410000000001</v>
      </c>
      <c r="BE131">
        <v>1037.165</v>
      </c>
      <c r="BF131">
        <v>1.0808530000000001</v>
      </c>
      <c r="BG131">
        <v>17.788029999999999</v>
      </c>
      <c r="BH131">
        <v>0.38981959999999999</v>
      </c>
      <c r="BI131">
        <v>135.3109</v>
      </c>
      <c r="BJ131">
        <v>1.078508</v>
      </c>
      <c r="BK131">
        <v>16.82414</v>
      </c>
      <c r="BL131">
        <v>8.6533369999999998E-2</v>
      </c>
      <c r="BM131">
        <v>28.307839999999999</v>
      </c>
      <c r="BN131">
        <v>1.0757380000000001</v>
      </c>
      <c r="BO131">
        <v>15.96801</v>
      </c>
      <c r="BP131">
        <v>5.3351240000000001E-2</v>
      </c>
      <c r="BQ131">
        <v>16.727869999999999</v>
      </c>
      <c r="BR131">
        <v>1.0727530000000001</v>
      </c>
      <c r="BS131">
        <v>15.4215</v>
      </c>
      <c r="BT131" s="1">
        <v>4.6041869999999999E-2</v>
      </c>
      <c r="BU131">
        <v>14.361610000000001</v>
      </c>
      <c r="BV131">
        <v>1.0696540000000001</v>
      </c>
      <c r="BW131">
        <v>15.68394</v>
      </c>
      <c r="BX131" s="1">
        <v>4.1960280000000003E-2</v>
      </c>
      <c r="BY131">
        <v>13.094390000000001</v>
      </c>
      <c r="BZ131">
        <v>1.0664400000000001</v>
      </c>
      <c r="CA131">
        <v>16.209720000000001</v>
      </c>
      <c r="CB131" s="1">
        <v>3.9112750000000002E-2</v>
      </c>
      <c r="CC131">
        <v>12.222</v>
      </c>
      <c r="CD131">
        <v>1.0628120000000001</v>
      </c>
      <c r="CE131">
        <v>16.816020000000002</v>
      </c>
      <c r="CF131" s="1">
        <v>3.6730730000000003E-2</v>
      </c>
      <c r="CG131" s="1">
        <v>11.50492</v>
      </c>
      <c r="CH131">
        <v>1.058271</v>
      </c>
      <c r="CI131">
        <v>16.936240000000002</v>
      </c>
      <c r="CJ131" s="1">
        <v>3.4337329999999999E-2</v>
      </c>
      <c r="CK131" s="1">
        <v>10.791700000000001</v>
      </c>
      <c r="CL131">
        <v>1.0529630000000001</v>
      </c>
      <c r="CM131">
        <v>16.390840000000001</v>
      </c>
      <c r="CN131" s="1">
        <v>3.1882189999999998E-2</v>
      </c>
      <c r="CO131" s="1">
        <v>10.05828</v>
      </c>
      <c r="CP131">
        <v>1.0465469999999999</v>
      </c>
      <c r="CQ131">
        <v>15.57714</v>
      </c>
      <c r="CR131" s="1">
        <v>2.9464509999999999E-2</v>
      </c>
      <c r="CS131" s="1">
        <v>9.3375939999999993</v>
      </c>
      <c r="CT131">
        <v>1.0389870000000001</v>
      </c>
      <c r="CU131">
        <v>14.77145</v>
      </c>
      <c r="CV131" s="1">
        <v>2.7160529999999999E-2</v>
      </c>
      <c r="CW131" s="1">
        <v>8.6539990000000007</v>
      </c>
      <c r="CX131">
        <v>1.0305530000000001</v>
      </c>
      <c r="CY131">
        <v>14.14115</v>
      </c>
      <c r="CZ131" s="1">
        <v>2.5215459999999999E-2</v>
      </c>
      <c r="DA131" s="1">
        <v>8.0734180000000002</v>
      </c>
      <c r="DB131">
        <v>1.021155</v>
      </c>
      <c r="DC131">
        <v>14.391349999999999</v>
      </c>
      <c r="DD131" s="1">
        <v>2.4641509999999998E-2</v>
      </c>
      <c r="DE131" s="1">
        <v>7.9101889999999999</v>
      </c>
      <c r="DF131">
        <v>1.0111749999999999</v>
      </c>
      <c r="DG131">
        <v>14.7095</v>
      </c>
      <c r="DH131" s="1">
        <v>2.5999629999999999E-2</v>
      </c>
      <c r="DI131" s="1">
        <v>8.3785900000000009</v>
      </c>
      <c r="DJ131">
        <v>1.000405</v>
      </c>
      <c r="DK131">
        <v>15.071389999999999</v>
      </c>
      <c r="DL131" s="1">
        <v>2.7783120000000001E-2</v>
      </c>
      <c r="DM131" s="1">
        <v>9.0378679999999996</v>
      </c>
      <c r="DN131">
        <v>0.98998059999999999</v>
      </c>
      <c r="DO131">
        <v>15.360200000000001</v>
      </c>
      <c r="DP131" s="1">
        <v>2.8297539999999999E-2</v>
      </c>
      <c r="DQ131" s="1">
        <v>9.3104420000000001</v>
      </c>
      <c r="DR131">
        <v>0.97911709999999996</v>
      </c>
      <c r="DS131">
        <v>15.105840000000001</v>
      </c>
      <c r="DT131" s="1">
        <v>2.7296669999999999E-2</v>
      </c>
      <c r="DU131" s="1">
        <v>9.0821280000000009</v>
      </c>
      <c r="DV131">
        <v>0.96803039999999996</v>
      </c>
      <c r="DW131">
        <v>14.31551</v>
      </c>
      <c r="DX131" s="1">
        <v>2.5386760000000001E-2</v>
      </c>
      <c r="DY131" s="1">
        <v>8.5356439999999996</v>
      </c>
      <c r="DZ131">
        <v>0.95553109999999997</v>
      </c>
      <c r="EA131">
        <v>13.58436</v>
      </c>
      <c r="EB131" s="1">
        <v>2.3164029999999999E-2</v>
      </c>
      <c r="EC131" s="1">
        <v>7.8694179999999996</v>
      </c>
      <c r="ED131">
        <v>0.94231609999999999</v>
      </c>
      <c r="EE131">
        <v>13.095459999999999</v>
      </c>
      <c r="EF131" s="1">
        <v>2.0933940000000002E-2</v>
      </c>
      <c r="EG131" s="1">
        <v>7.1853040000000004</v>
      </c>
      <c r="EH131">
        <v>0.92895620000000001</v>
      </c>
      <c r="EI131">
        <v>13.634980000000001</v>
      </c>
      <c r="EJ131" s="1">
        <v>1.8806489999999999E-2</v>
      </c>
      <c r="EK131" s="1">
        <v>6.5220050000000001</v>
      </c>
      <c r="EL131">
        <v>0.9157267</v>
      </c>
      <c r="EM131">
        <v>14.43271</v>
      </c>
      <c r="EN131" s="1">
        <v>1.6819279999999999E-2</v>
      </c>
      <c r="EO131" s="1">
        <v>5.8917539999999997</v>
      </c>
      <c r="EP131">
        <v>0.90241910000000003</v>
      </c>
      <c r="EQ131">
        <v>15.371449999999999</v>
      </c>
      <c r="ER131" s="1">
        <v>1.500932E-2</v>
      </c>
      <c r="ES131" s="1">
        <v>5.3088730000000002</v>
      </c>
      <c r="ET131">
        <v>0.88862450000000004</v>
      </c>
      <c r="EU131">
        <v>16.462070000000001</v>
      </c>
      <c r="EV131" s="1">
        <v>1.33992E-2</v>
      </c>
      <c r="EW131" s="1">
        <v>4.7868880000000003</v>
      </c>
      <c r="EX131">
        <v>0.87535379999999996</v>
      </c>
      <c r="EY131">
        <v>16.735720000000001</v>
      </c>
      <c r="EZ131" s="1">
        <v>1.1981800000000001E-2</v>
      </c>
      <c r="FA131" s="1">
        <v>4.3221049999999996</v>
      </c>
      <c r="FB131">
        <v>0.86294970000000004</v>
      </c>
      <c r="FC131">
        <v>15.99742</v>
      </c>
      <c r="FD131" s="1">
        <v>1.070541E-2</v>
      </c>
      <c r="FE131" s="1">
        <v>3.8967040000000002</v>
      </c>
      <c r="FF131">
        <v>0.8494855</v>
      </c>
      <c r="FG131">
        <v>15.31165</v>
      </c>
      <c r="FH131" s="1">
        <v>9.5239299999999999E-3</v>
      </c>
      <c r="FI131" s="1">
        <v>3.5009139999999999</v>
      </c>
      <c r="FJ131">
        <v>0.83583160000000001</v>
      </c>
      <c r="FK131">
        <v>14.80321</v>
      </c>
      <c r="FL131" s="1">
        <v>8.456893E-3</v>
      </c>
      <c r="FM131" s="1">
        <v>3.1396199999999999</v>
      </c>
      <c r="FN131">
        <v>0.82208219999999999</v>
      </c>
      <c r="FO131">
        <v>15.23953</v>
      </c>
      <c r="FP131" s="1">
        <v>7.5063819999999998E-3</v>
      </c>
      <c r="FQ131" s="1">
        <v>2.8151280000000001</v>
      </c>
      <c r="FR131">
        <v>0.80795629999999996</v>
      </c>
      <c r="FS131">
        <v>16.173190000000002</v>
      </c>
      <c r="FT131" s="1">
        <v>6.6541630000000003E-3</v>
      </c>
      <c r="FU131" s="1">
        <v>2.5222159999999998</v>
      </c>
      <c r="FV131">
        <v>0.79374109999999998</v>
      </c>
      <c r="FW131">
        <v>17.333850000000002</v>
      </c>
      <c r="FX131" s="1">
        <v>5.8891270000000001E-3</v>
      </c>
      <c r="FY131" s="1">
        <v>2.2557870000000002</v>
      </c>
      <c r="FZ131">
        <v>0.77908889999999997</v>
      </c>
      <c r="GA131">
        <v>18.56091</v>
      </c>
      <c r="GB131" s="1">
        <v>5.2030710000000001E-3</v>
      </c>
      <c r="GC131" s="1">
        <v>2.0149900000000001</v>
      </c>
      <c r="GD131">
        <v>0.7646155</v>
      </c>
      <c r="GE131">
        <v>18.909610000000001</v>
      </c>
      <c r="GF131" s="1">
        <v>4.6001419999999998E-3</v>
      </c>
      <c r="GG131" s="1">
        <v>1.8013410000000001</v>
      </c>
      <c r="GH131">
        <v>0.75157079999999998</v>
      </c>
      <c r="GI131">
        <v>18.371400000000001</v>
      </c>
      <c r="GJ131" s="1">
        <v>4.0771480000000001E-3</v>
      </c>
      <c r="GK131" s="1">
        <v>1.6118779999999999</v>
      </c>
      <c r="GL131">
        <v>0.73941009999999996</v>
      </c>
      <c r="GM131">
        <v>17.613250000000001</v>
      </c>
      <c r="GN131" s="1">
        <v>3.6122400000000001E-3</v>
      </c>
      <c r="GO131" s="1">
        <v>1.4409970000000001</v>
      </c>
      <c r="GP131">
        <v>0.72928490000000001</v>
      </c>
      <c r="GQ131">
        <v>16.899819999999998</v>
      </c>
      <c r="GR131" s="1">
        <v>3.198247E-3</v>
      </c>
      <c r="GS131" s="1">
        <v>1.284759</v>
      </c>
      <c r="GT131">
        <v>0.72061629999999999</v>
      </c>
      <c r="GU131">
        <v>16.398779999999999</v>
      </c>
      <c r="GV131" s="1">
        <v>2.8210850000000001E-3</v>
      </c>
      <c r="GW131" s="1">
        <v>1.139877</v>
      </c>
      <c r="GX131">
        <v>0.71350570000000002</v>
      </c>
      <c r="GY131">
        <v>16.716049999999999</v>
      </c>
      <c r="GZ131" s="1">
        <v>2.471567E-3</v>
      </c>
      <c r="HA131" s="1">
        <v>1.0034780000000001</v>
      </c>
      <c r="HB131">
        <v>0.70781360000000004</v>
      </c>
      <c r="HC131">
        <v>17.08184</v>
      </c>
      <c r="HD131" s="1">
        <v>2.129452E-3</v>
      </c>
      <c r="HE131" s="1">
        <v>0.86855479999999996</v>
      </c>
      <c r="HF131">
        <v>0.70349220000000001</v>
      </c>
      <c r="HG131">
        <v>17.497879999999999</v>
      </c>
      <c r="HH131" s="1">
        <v>1.768447E-3</v>
      </c>
      <c r="HI131" s="1">
        <v>0.72503669999999998</v>
      </c>
      <c r="HJ131">
        <v>0.70013740000000002</v>
      </c>
      <c r="HK131">
        <v>17.443639999999998</v>
      </c>
      <c r="HL131" s="1">
        <v>1.3933120000000001E-3</v>
      </c>
      <c r="HM131" s="1">
        <v>0.57400799999999996</v>
      </c>
      <c r="HN131">
        <v>0.69752789999999998</v>
      </c>
      <c r="HO131">
        <v>17.187169999999998</v>
      </c>
      <c r="HP131" s="1">
        <v>1.047128E-3</v>
      </c>
      <c r="HQ131" s="1">
        <v>0.43253320000000001</v>
      </c>
      <c r="HR131">
        <v>0.69552899999999995</v>
      </c>
      <c r="HS131">
        <v>16.529990000000002</v>
      </c>
      <c r="HT131" s="1">
        <v>7.7286979999999998E-4</v>
      </c>
      <c r="HU131" s="1">
        <v>0.31887120000000002</v>
      </c>
      <c r="HV131">
        <v>0.69404460000000001</v>
      </c>
      <c r="HW131">
        <v>15.606339999999999</v>
      </c>
      <c r="HX131" s="1">
        <v>5.8246299999999997E-4</v>
      </c>
      <c r="HY131" s="1">
        <v>0.23904030000000001</v>
      </c>
      <c r="HZ131">
        <v>0.69297799999999998</v>
      </c>
      <c r="IA131">
        <v>14.889239999999999</v>
      </c>
      <c r="IB131" s="1">
        <v>4.6080600000000002E-4</v>
      </c>
      <c r="IC131" s="1">
        <v>0.18768570000000001</v>
      </c>
      <c r="ID131">
        <v>0.69223959999999995</v>
      </c>
      <c r="IE131">
        <v>14.862539999999999</v>
      </c>
      <c r="IF131" s="1">
        <v>3.847174E-4</v>
      </c>
      <c r="IG131" s="1">
        <v>0.1554904</v>
      </c>
      <c r="IH131">
        <v>0.69174899999999995</v>
      </c>
      <c r="II131">
        <v>15.04266</v>
      </c>
      <c r="IJ131" s="1">
        <v>3.3377199999999997E-4</v>
      </c>
      <c r="IK131" s="1">
        <v>0.1341002</v>
      </c>
      <c r="IL131">
        <v>0.69146410000000003</v>
      </c>
      <c r="IM131">
        <v>15.46194</v>
      </c>
      <c r="IN131" s="1">
        <v>2.9351429999999998E-4</v>
      </c>
      <c r="IO131" s="1">
        <v>0.1175113</v>
      </c>
      <c r="IP131">
        <v>0.69129289999999999</v>
      </c>
      <c r="IQ131">
        <v>15.39583</v>
      </c>
      <c r="IR131" s="1">
        <v>2.5712409999999999E-4</v>
      </c>
      <c r="IS131" s="1">
        <v>0.10271379999999999</v>
      </c>
      <c r="IT131">
        <v>0.69124439999999998</v>
      </c>
      <c r="IU131">
        <v>15.02618</v>
      </c>
      <c r="IV131" s="1">
        <v>2.246045E-4</v>
      </c>
      <c r="IW131" s="1">
        <v>8.9469900000000005E-2</v>
      </c>
      <c r="IX131">
        <v>0.69131189999999998</v>
      </c>
      <c r="IY131">
        <v>14.53486</v>
      </c>
      <c r="IZ131">
        <v>1.9802660000000001E-4</v>
      </c>
      <c r="JA131" s="1">
        <v>7.8581090000000006E-2</v>
      </c>
      <c r="JB131">
        <v>0.6915036</v>
      </c>
      <c r="JC131">
        <v>13.863910000000001</v>
      </c>
      <c r="JD131">
        <v>1.7789760000000001E-4</v>
      </c>
      <c r="JE131" s="1">
        <v>7.0291779999999998E-2</v>
      </c>
      <c r="JF131">
        <v>0.69179109999999999</v>
      </c>
      <c r="JG131">
        <v>13.840109999999999</v>
      </c>
      <c r="JH131">
        <v>1.6299810000000001E-4</v>
      </c>
      <c r="JI131" s="1">
        <v>6.4159450000000007E-2</v>
      </c>
      <c r="JJ131">
        <v>0.69218740000000001</v>
      </c>
      <c r="JK131">
        <v>14.231030000000001</v>
      </c>
      <c r="JL131">
        <v>1.5160370000000001E-4</v>
      </c>
      <c r="JM131" s="1">
        <v>5.948697E-2</v>
      </c>
      <c r="JN131">
        <v>0.69262769999999996</v>
      </c>
      <c r="JO131">
        <v>14.75356</v>
      </c>
      <c r="JP131">
        <v>1.4194669999999999E-4</v>
      </c>
      <c r="JQ131" s="1">
        <v>5.5586139999999999E-2</v>
      </c>
      <c r="JR131">
        <v>0.69312499999999999</v>
      </c>
      <c r="JS131">
        <v>15.587149999999999</v>
      </c>
      <c r="JT131">
        <v>1.326275E-4</v>
      </c>
      <c r="JU131">
        <v>5.1874990000000003E-2</v>
      </c>
      <c r="JV131">
        <v>0.69362349999999995</v>
      </c>
      <c r="JW131">
        <v>15.98832</v>
      </c>
      <c r="JX131">
        <v>1.2312240000000001E-4</v>
      </c>
      <c r="JY131">
        <v>4.8112250000000002E-2</v>
      </c>
      <c r="JZ131">
        <v>0.6941079</v>
      </c>
      <c r="KA131">
        <v>15.48368</v>
      </c>
      <c r="KB131">
        <v>1.13968E-4</v>
      </c>
      <c r="KC131">
        <v>4.4475180000000003E-2</v>
      </c>
      <c r="KD131">
        <v>0.6945306</v>
      </c>
      <c r="KE131">
        <v>14.87297</v>
      </c>
      <c r="KF131">
        <v>1.058729E-4</v>
      </c>
      <c r="KG131">
        <v>4.1252419999999998E-2</v>
      </c>
      <c r="KH131">
        <v>0.69488019999999995</v>
      </c>
      <c r="KI131">
        <v>14.38706</v>
      </c>
      <c r="KJ131">
        <v>9.9131680000000004E-5</v>
      </c>
      <c r="KK131">
        <v>3.8565370000000002E-2</v>
      </c>
      <c r="KL131">
        <v>0.69515369999999999</v>
      </c>
      <c r="KM131">
        <v>14.742290000000001</v>
      </c>
      <c r="KN131">
        <v>9.3567150000000004E-5</v>
      </c>
      <c r="KO131">
        <v>3.6352009999999997E-2</v>
      </c>
      <c r="KP131">
        <v>0.69534209999999996</v>
      </c>
      <c r="KQ131">
        <v>15.500400000000001</v>
      </c>
      <c r="KR131">
        <v>8.892025E-5</v>
      </c>
      <c r="KS131">
        <v>3.4513259999999997E-2</v>
      </c>
      <c r="KT131">
        <v>0.69546810000000003</v>
      </c>
      <c r="KU131">
        <v>16.617889999999999</v>
      </c>
      <c r="KV131">
        <v>8.5207630000000003E-5</v>
      </c>
      <c r="KW131">
        <v>3.3033010000000002E-2</v>
      </c>
      <c r="KX131">
        <v>0.69554669999999996</v>
      </c>
      <c r="KY131">
        <v>17.784120000000001</v>
      </c>
      <c r="KZ131">
        <v>8.2608649999999997E-5</v>
      </c>
      <c r="LA131">
        <v>3.1982589999999998E-2</v>
      </c>
      <c r="LB131">
        <v>0.69554700000000003</v>
      </c>
      <c r="LC131">
        <v>18.15427</v>
      </c>
      <c r="LD131">
        <v>8.1007750000000004E-5</v>
      </c>
      <c r="LE131">
        <v>3.1335969999999998E-2</v>
      </c>
      <c r="LF131">
        <v>0.69542300000000001</v>
      </c>
      <c r="LG131">
        <v>17.565390000000001</v>
      </c>
      <c r="LH131">
        <v>7.9798019999999999E-5</v>
      </c>
      <c r="LI131">
        <v>3.086947E-2</v>
      </c>
      <c r="LJ131">
        <v>0.69514779999999998</v>
      </c>
      <c r="LK131">
        <v>16.713640000000002</v>
      </c>
      <c r="LL131">
        <v>7.8331639999999997E-5</v>
      </c>
      <c r="LM131">
        <v>3.032777E-2</v>
      </c>
      <c r="LN131">
        <v>0.69469449999999999</v>
      </c>
      <c r="LO131">
        <v>15.916219999999999</v>
      </c>
      <c r="LP131">
        <v>7.6321560000000002E-5</v>
      </c>
      <c r="LQ131">
        <v>2.9587490000000001E-2</v>
      </c>
      <c r="LR131">
        <v>0.69405910000000004</v>
      </c>
      <c r="LS131">
        <v>16.1828</v>
      </c>
      <c r="LT131">
        <v>7.3845350000000006E-5</v>
      </c>
      <c r="LU131">
        <v>2.8665619999999999E-2</v>
      </c>
      <c r="LV131">
        <v>0.69327209999999995</v>
      </c>
      <c r="LW131">
        <v>16.964210000000001</v>
      </c>
      <c r="LX131">
        <v>7.1198419999999994E-5</v>
      </c>
      <c r="LY131">
        <v>2.7666980000000001E-2</v>
      </c>
      <c r="LZ131">
        <v>0.69235760000000002</v>
      </c>
      <c r="MA131">
        <v>18.101240000000001</v>
      </c>
      <c r="MB131">
        <v>6.8924310000000001E-5</v>
      </c>
      <c r="MC131">
        <v>2.6792969999999999E-2</v>
      </c>
      <c r="MD131">
        <v>0.69137939999999998</v>
      </c>
      <c r="ME131">
        <v>19.11496</v>
      </c>
      <c r="MF131">
        <v>6.7667010000000002E-5</v>
      </c>
      <c r="MG131">
        <v>2.6293919999999998E-2</v>
      </c>
      <c r="MH131">
        <v>0.69037490000000001</v>
      </c>
      <c r="MI131">
        <v>19.400230000000001</v>
      </c>
      <c r="MJ131">
        <v>6.7503140000000004E-5</v>
      </c>
      <c r="MK131">
        <v>2.622882E-2</v>
      </c>
      <c r="ML131">
        <v>0.68942910000000002</v>
      </c>
      <c r="MM131">
        <v>18.708739999999999</v>
      </c>
      <c r="MN131">
        <v>6.772936E-5</v>
      </c>
      <c r="MO131">
        <v>2.6343950000000001E-2</v>
      </c>
      <c r="MP131">
        <v>0.68859150000000002</v>
      </c>
      <c r="MQ131">
        <v>17.772130000000001</v>
      </c>
      <c r="MR131">
        <v>6.7521209999999994E-5</v>
      </c>
      <c r="MS131">
        <v>2.63106E-2</v>
      </c>
      <c r="MT131">
        <v>0.68786510000000001</v>
      </c>
      <c r="MU131">
        <v>16.853629999999999</v>
      </c>
      <c r="MV131">
        <v>6.6530380000000001E-5</v>
      </c>
      <c r="MW131">
        <v>2.597271E-2</v>
      </c>
      <c r="MX131">
        <v>0.68733619999999995</v>
      </c>
      <c r="MY131">
        <v>16.774280000000001</v>
      </c>
      <c r="MZ131">
        <v>6.4838459999999997E-5</v>
      </c>
      <c r="NA131">
        <v>2.5351189999999999E-2</v>
      </c>
      <c r="NB131">
        <v>0.68692929999999996</v>
      </c>
      <c r="NC131">
        <v>16.47279</v>
      </c>
      <c r="ND131">
        <v>6.2673299999999995E-5</v>
      </c>
      <c r="NE131">
        <v>2.4529249999999999E-2</v>
      </c>
      <c r="NF131">
        <v>0.68666780000000005</v>
      </c>
      <c r="NG131">
        <v>17.072949999999999</v>
      </c>
      <c r="NH131">
        <v>6.001925E-5</v>
      </c>
      <c r="NI131">
        <v>2.351818E-2</v>
      </c>
      <c r="NJ131">
        <v>0.68651340000000005</v>
      </c>
      <c r="NK131">
        <v>17.807279999999999</v>
      </c>
      <c r="NL131">
        <v>5.665211E-5</v>
      </c>
      <c r="NM131">
        <v>2.22335E-2</v>
      </c>
      <c r="NN131">
        <v>0.68648589999999998</v>
      </c>
      <c r="NO131">
        <v>17.985150000000001</v>
      </c>
      <c r="NP131">
        <v>5.2587970000000003E-5</v>
      </c>
      <c r="NQ131">
        <v>2.066465E-2</v>
      </c>
      <c r="NR131">
        <v>0.68664040000000004</v>
      </c>
      <c r="NS131">
        <v>17.50412</v>
      </c>
      <c r="NT131">
        <v>4.8358030000000002E-5</v>
      </c>
      <c r="NU131">
        <v>1.9003039999999999E-2</v>
      </c>
      <c r="NV131">
        <v>0.68705309999999997</v>
      </c>
      <c r="NW131">
        <v>16.84186</v>
      </c>
      <c r="NX131">
        <v>4.4600059999999997E-5</v>
      </c>
      <c r="NY131">
        <v>1.750347E-2</v>
      </c>
      <c r="NZ131">
        <v>0.68772319999999998</v>
      </c>
      <c r="OA131">
        <v>16.158169999999998</v>
      </c>
      <c r="OB131">
        <v>4.1613529999999999E-5</v>
      </c>
      <c r="OC131">
        <v>1.6295899999999999E-2</v>
      </c>
      <c r="OD131">
        <v>0.68864349999999996</v>
      </c>
      <c r="OE131">
        <v>16.33774</v>
      </c>
      <c r="OF131">
        <v>3.9322910000000003E-5</v>
      </c>
      <c r="OG131">
        <v>1.536321E-2</v>
      </c>
      <c r="OH131">
        <v>0.68982270000000001</v>
      </c>
      <c r="OI131">
        <v>16.982569999999999</v>
      </c>
      <c r="OJ131">
        <v>3.7465880000000002E-5</v>
      </c>
      <c r="OK131">
        <v>1.4608080000000001E-2</v>
      </c>
    </row>
    <row r="132" spans="1:401" x14ac:dyDescent="0.35">
      <c r="A132">
        <v>135</v>
      </c>
      <c r="B132" t="s">
        <v>4</v>
      </c>
      <c r="C132" t="s">
        <v>24</v>
      </c>
      <c r="D132" t="s">
        <v>137</v>
      </c>
      <c r="E132">
        <v>895.35609999999997</v>
      </c>
      <c r="F132">
        <v>0.79276599999999997</v>
      </c>
      <c r="G132">
        <v>14.135439999999999</v>
      </c>
      <c r="H132">
        <v>0</v>
      </c>
      <c r="I132">
        <v>0</v>
      </c>
      <c r="J132">
        <v>0.79301600000000005</v>
      </c>
      <c r="K132">
        <v>14.80771</v>
      </c>
      <c r="L132">
        <v>0</v>
      </c>
      <c r="M132">
        <v>0</v>
      </c>
      <c r="N132">
        <v>0.79327029999999998</v>
      </c>
      <c r="O132">
        <v>15.71468</v>
      </c>
      <c r="P132">
        <v>0</v>
      </c>
      <c r="Q132">
        <v>2.2288879999999999E-38</v>
      </c>
      <c r="R132">
        <v>0.79350639999999995</v>
      </c>
      <c r="S132">
        <v>16.490349999999999</v>
      </c>
      <c r="T132" s="1">
        <v>6.0491609999999999E-28</v>
      </c>
      <c r="U132" s="1">
        <v>1.927631E-25</v>
      </c>
      <c r="V132">
        <v>0.79379350000000004</v>
      </c>
      <c r="W132">
        <v>17.040130000000001</v>
      </c>
      <c r="X132" s="1">
        <v>2.3507929999999999E-16</v>
      </c>
      <c r="Y132" s="1">
        <v>7.5149140000000004E-14</v>
      </c>
      <c r="Z132">
        <v>0.7941511</v>
      </c>
      <c r="AA132">
        <v>16.822019999999998</v>
      </c>
      <c r="AB132" s="1">
        <v>2.3045509999999999E-5</v>
      </c>
      <c r="AC132" s="1">
        <v>5.2575800000000004E-3</v>
      </c>
      <c r="AD132">
        <v>0.79464789999999996</v>
      </c>
      <c r="AE132">
        <v>15.934430000000001</v>
      </c>
      <c r="AF132" s="1">
        <v>0.11781270000000001</v>
      </c>
      <c r="AG132">
        <v>30.342890000000001</v>
      </c>
      <c r="AH132">
        <v>0.79515270000000005</v>
      </c>
      <c r="AI132">
        <v>15.208970000000001</v>
      </c>
      <c r="AJ132">
        <v>8.5862160000000003</v>
      </c>
      <c r="AK132">
        <v>2406.424</v>
      </c>
      <c r="AL132">
        <v>0.79570090000000004</v>
      </c>
      <c r="AM132">
        <v>14.808529999999999</v>
      </c>
      <c r="AN132">
        <v>67.439409999999995</v>
      </c>
      <c r="AO132">
        <v>20172.41</v>
      </c>
      <c r="AP132">
        <v>0.79628180000000004</v>
      </c>
      <c r="AQ132">
        <v>15.363049999999999</v>
      </c>
      <c r="AR132">
        <v>120.1202</v>
      </c>
      <c r="AS132">
        <v>37807.64</v>
      </c>
      <c r="AT132">
        <v>0.79682010000000003</v>
      </c>
      <c r="AU132">
        <v>16.491330000000001</v>
      </c>
      <c r="AV132">
        <v>74.835080000000005</v>
      </c>
      <c r="AW132">
        <v>24476.6</v>
      </c>
      <c r="AX132">
        <v>0.79731200000000002</v>
      </c>
      <c r="AY132">
        <v>17.505189999999999</v>
      </c>
      <c r="AZ132">
        <v>21.73818</v>
      </c>
      <c r="BA132">
        <v>7322.8159999999998</v>
      </c>
      <c r="BB132">
        <v>0.79767670000000002</v>
      </c>
      <c r="BC132">
        <v>18.146509999999999</v>
      </c>
      <c r="BD132">
        <v>3.7037960000000001</v>
      </c>
      <c r="BE132">
        <v>1272.874</v>
      </c>
      <c r="BF132">
        <v>0.79737979999999997</v>
      </c>
      <c r="BG132">
        <v>17.856860000000001</v>
      </c>
      <c r="BH132">
        <v>0.48400149999999997</v>
      </c>
      <c r="BI132">
        <v>166.95429999999999</v>
      </c>
      <c r="BJ132">
        <v>0.79583219999999999</v>
      </c>
      <c r="BK132">
        <v>16.899539999999998</v>
      </c>
      <c r="BL132">
        <v>9.6420179999999994E-2</v>
      </c>
      <c r="BM132">
        <v>31.889119999999998</v>
      </c>
      <c r="BN132">
        <v>0.79395879999999996</v>
      </c>
      <c r="BO132">
        <v>16.027439999999999</v>
      </c>
      <c r="BP132">
        <v>5.4702239999999999E-2</v>
      </c>
      <c r="BQ132">
        <v>17.423739999999999</v>
      </c>
      <c r="BR132">
        <v>0.79195300000000002</v>
      </c>
      <c r="BS132">
        <v>15.45406</v>
      </c>
      <c r="BT132" s="1">
        <v>4.656482E-2</v>
      </c>
      <c r="BU132">
        <v>14.755890000000001</v>
      </c>
      <c r="BV132">
        <v>0.78984639999999995</v>
      </c>
      <c r="BW132">
        <v>15.6683</v>
      </c>
      <c r="BX132" s="1">
        <v>4.2300890000000001E-2</v>
      </c>
      <c r="BY132">
        <v>13.411099999999999</v>
      </c>
      <c r="BZ132">
        <v>0.78766970000000003</v>
      </c>
      <c r="CA132">
        <v>16.191289999999999</v>
      </c>
      <c r="CB132" s="1">
        <v>3.9362460000000002E-2</v>
      </c>
      <c r="CC132">
        <v>12.494820000000001</v>
      </c>
      <c r="CD132">
        <v>0.78535920000000004</v>
      </c>
      <c r="CE132">
        <v>16.797249999999998</v>
      </c>
      <c r="CF132" s="1">
        <v>3.6960710000000001E-2</v>
      </c>
      <c r="CG132" s="1">
        <v>11.75619</v>
      </c>
      <c r="CH132">
        <v>0.78277399999999997</v>
      </c>
      <c r="CI132">
        <v>16.957809999999998</v>
      </c>
      <c r="CJ132" s="1">
        <v>3.45759E-2</v>
      </c>
      <c r="CK132" s="1">
        <v>11.027609999999999</v>
      </c>
      <c r="CL132">
        <v>0.77975799999999995</v>
      </c>
      <c r="CM132">
        <v>16.45147</v>
      </c>
      <c r="CN132" s="1">
        <v>3.212317E-2</v>
      </c>
      <c r="CO132" s="1">
        <v>10.27697</v>
      </c>
      <c r="CP132">
        <v>0.77609709999999998</v>
      </c>
      <c r="CQ132">
        <v>15.64594</v>
      </c>
      <c r="CR132" s="1">
        <v>2.9695969999999999E-2</v>
      </c>
      <c r="CS132" s="1">
        <v>9.5354980000000005</v>
      </c>
      <c r="CT132">
        <v>0.771791</v>
      </c>
      <c r="CU132">
        <v>14.838649999999999</v>
      </c>
      <c r="CV132" s="1">
        <v>2.7377619999999998E-2</v>
      </c>
      <c r="CW132" s="1">
        <v>8.8298500000000004</v>
      </c>
      <c r="CX132">
        <v>0.76707170000000002</v>
      </c>
      <c r="CY132">
        <v>14.182510000000001</v>
      </c>
      <c r="CZ132" s="1">
        <v>2.536331E-2</v>
      </c>
      <c r="DA132" s="1">
        <v>8.2138259999999992</v>
      </c>
      <c r="DB132">
        <v>0.76185409999999998</v>
      </c>
      <c r="DC132">
        <v>14.385999999999999</v>
      </c>
      <c r="DD132" s="1">
        <v>2.459035E-2</v>
      </c>
      <c r="DE132" s="1">
        <v>7.9823190000000004</v>
      </c>
      <c r="DF132">
        <v>0.75637730000000003</v>
      </c>
      <c r="DG132">
        <v>14.71125</v>
      </c>
      <c r="DH132" s="1">
        <v>2.5773250000000001E-2</v>
      </c>
      <c r="DI132" s="1">
        <v>8.3956</v>
      </c>
      <c r="DJ132">
        <v>0.75045899999999999</v>
      </c>
      <c r="DK132">
        <v>15.066369999999999</v>
      </c>
      <c r="DL132" s="1">
        <v>2.759988E-2</v>
      </c>
      <c r="DM132" s="1">
        <v>9.0653520000000007</v>
      </c>
      <c r="DN132">
        <v>0.74476759999999997</v>
      </c>
      <c r="DO132">
        <v>15.375690000000001</v>
      </c>
      <c r="DP132" s="1">
        <v>2.829077E-2</v>
      </c>
      <c r="DQ132" s="1">
        <v>9.3857470000000003</v>
      </c>
      <c r="DR132">
        <v>0.73874969999999995</v>
      </c>
      <c r="DS132">
        <v>15.160500000000001</v>
      </c>
      <c r="DT132" s="1">
        <v>2.743027E-2</v>
      </c>
      <c r="DU132" s="1">
        <v>9.1924080000000004</v>
      </c>
      <c r="DV132">
        <v>0.73264600000000002</v>
      </c>
      <c r="DW132">
        <v>14.37941</v>
      </c>
      <c r="DX132" s="1">
        <v>2.5597760000000001E-2</v>
      </c>
      <c r="DY132" s="1">
        <v>8.6595180000000003</v>
      </c>
      <c r="DZ132">
        <v>0.72638579999999997</v>
      </c>
      <c r="EA132">
        <v>13.640969999999999</v>
      </c>
      <c r="EB132" s="1">
        <v>2.339815E-2</v>
      </c>
      <c r="EC132" s="1">
        <v>7.9862960000000003</v>
      </c>
      <c r="ED132">
        <v>0.72003799999999996</v>
      </c>
      <c r="EE132">
        <v>13.13491</v>
      </c>
      <c r="EF132" s="1">
        <v>2.1168599999999999E-2</v>
      </c>
      <c r="EG132" s="1">
        <v>7.2879860000000001</v>
      </c>
      <c r="EH132">
        <v>0.71359620000000001</v>
      </c>
      <c r="EI132">
        <v>13.63439</v>
      </c>
      <c r="EJ132" s="1">
        <v>1.9034300000000001E-2</v>
      </c>
      <c r="EK132" s="1">
        <v>6.6095430000000004</v>
      </c>
      <c r="EL132">
        <v>0.70740349999999996</v>
      </c>
      <c r="EM132">
        <v>14.42117</v>
      </c>
      <c r="EN132" s="1">
        <v>1.7036220000000001E-2</v>
      </c>
      <c r="EO132" s="1">
        <v>5.9643110000000004</v>
      </c>
      <c r="EP132">
        <v>0.70134260000000004</v>
      </c>
      <c r="EQ132">
        <v>15.34347</v>
      </c>
      <c r="ER132" s="1">
        <v>1.520956E-2</v>
      </c>
      <c r="ES132" s="1">
        <v>5.369834</v>
      </c>
      <c r="ET132">
        <v>0.69498649999999995</v>
      </c>
      <c r="EU132">
        <v>16.437740000000002</v>
      </c>
      <c r="EV132" s="1">
        <v>1.357906E-2</v>
      </c>
      <c r="EW132" s="1">
        <v>4.8362809999999996</v>
      </c>
      <c r="EX132">
        <v>0.68887390000000004</v>
      </c>
      <c r="EY132">
        <v>16.773109999999999</v>
      </c>
      <c r="EZ132" s="1">
        <v>1.214574E-2</v>
      </c>
      <c r="FA132" s="1">
        <v>4.3623880000000002</v>
      </c>
      <c r="FB132">
        <v>0.68325080000000005</v>
      </c>
      <c r="FC132">
        <v>16.06204</v>
      </c>
      <c r="FD132" s="1">
        <v>1.085907E-2</v>
      </c>
      <c r="FE132" s="1">
        <v>3.9308540000000001</v>
      </c>
      <c r="FF132">
        <v>0.67734930000000004</v>
      </c>
      <c r="FG132">
        <v>15.36462</v>
      </c>
      <c r="FH132" s="1">
        <v>9.6658179999999996E-3</v>
      </c>
      <c r="FI132" s="1">
        <v>3.528009</v>
      </c>
      <c r="FJ132">
        <v>0.67134680000000002</v>
      </c>
      <c r="FK132">
        <v>14.849679999999999</v>
      </c>
      <c r="FL132" s="1">
        <v>8.5858600000000007E-3</v>
      </c>
      <c r="FM132" s="1">
        <v>3.1598950000000001</v>
      </c>
      <c r="FN132">
        <v>0.6652477</v>
      </c>
      <c r="FO132">
        <v>15.246639999999999</v>
      </c>
      <c r="FP132" s="1">
        <v>7.6222449999999997E-3</v>
      </c>
      <c r="FQ132" s="1">
        <v>2.8291529999999998</v>
      </c>
      <c r="FR132">
        <v>0.65901120000000002</v>
      </c>
      <c r="FS132">
        <v>16.13917</v>
      </c>
      <c r="FT132" s="1">
        <v>6.7590649999999999E-3</v>
      </c>
      <c r="FU132" s="1">
        <v>2.5311210000000002</v>
      </c>
      <c r="FV132">
        <v>0.65309039999999996</v>
      </c>
      <c r="FW132">
        <v>17.27534</v>
      </c>
      <c r="FX132" s="1">
        <v>5.984601E-3</v>
      </c>
      <c r="FY132" s="1">
        <v>2.2618860000000001</v>
      </c>
      <c r="FZ132">
        <v>0.64689160000000001</v>
      </c>
      <c r="GA132">
        <v>18.504370000000002</v>
      </c>
      <c r="GB132" s="1">
        <v>5.2882809999999997E-3</v>
      </c>
      <c r="GC132" s="1">
        <v>2.0182799999999999</v>
      </c>
      <c r="GD132">
        <v>0.64077759999999995</v>
      </c>
      <c r="GE132">
        <v>18.92549</v>
      </c>
      <c r="GF132" s="1">
        <v>4.6755989999999999E-3</v>
      </c>
      <c r="GG132" s="1">
        <v>1.802155</v>
      </c>
      <c r="GH132">
        <v>0.63557209999999997</v>
      </c>
      <c r="GI132">
        <v>18.431989999999999</v>
      </c>
      <c r="GJ132" s="1">
        <v>4.1442220000000004E-3</v>
      </c>
      <c r="GK132" s="1">
        <v>1.610792</v>
      </c>
      <c r="GL132">
        <v>0.6307296</v>
      </c>
      <c r="GM132">
        <v>17.685510000000001</v>
      </c>
      <c r="GN132" s="1">
        <v>3.6731569999999998E-3</v>
      </c>
      <c r="GO132" s="1">
        <v>1.438836</v>
      </c>
      <c r="GP132">
        <v>0.62686030000000004</v>
      </c>
      <c r="GQ132">
        <v>16.974699999999999</v>
      </c>
      <c r="GR132" s="1">
        <v>3.254519E-3</v>
      </c>
      <c r="GS132" s="1">
        <v>1.2822830000000001</v>
      </c>
      <c r="GT132">
        <v>0.62353400000000003</v>
      </c>
      <c r="GU132">
        <v>16.462589999999999</v>
      </c>
      <c r="GV132" s="1">
        <v>2.8737350000000001E-3</v>
      </c>
      <c r="GW132" s="1">
        <v>1.1375710000000001</v>
      </c>
      <c r="GX132">
        <v>0.6208572</v>
      </c>
      <c r="GY132">
        <v>16.728870000000001</v>
      </c>
      <c r="GZ132" s="1">
        <v>2.5220099999999999E-3</v>
      </c>
      <c r="HA132" s="1">
        <v>1.0019439999999999</v>
      </c>
      <c r="HB132">
        <v>0.61874070000000003</v>
      </c>
      <c r="HC132">
        <v>17.080380000000002</v>
      </c>
      <c r="HD132" s="1">
        <v>2.181442E-3</v>
      </c>
      <c r="HE132" s="1">
        <v>0.86908779999999997</v>
      </c>
      <c r="HF132">
        <v>0.6172744</v>
      </c>
      <c r="HG132">
        <v>17.490770000000001</v>
      </c>
      <c r="HH132" s="1">
        <v>1.824925E-3</v>
      </c>
      <c r="HI132" s="1">
        <v>0.72907569999999999</v>
      </c>
      <c r="HJ132">
        <v>0.61624089999999998</v>
      </c>
      <c r="HK132">
        <v>17.448519999999998</v>
      </c>
      <c r="HL132" s="1">
        <v>1.450575E-3</v>
      </c>
      <c r="HM132" s="1">
        <v>0.58077420000000002</v>
      </c>
      <c r="HN132">
        <v>0.61549160000000003</v>
      </c>
      <c r="HO132">
        <v>17.218209999999999</v>
      </c>
      <c r="HP132" s="1">
        <v>1.0971690000000001E-3</v>
      </c>
      <c r="HQ132" s="1">
        <v>0.43964110000000001</v>
      </c>
      <c r="HR132">
        <v>0.61490990000000001</v>
      </c>
      <c r="HS132">
        <v>16.598179999999999</v>
      </c>
      <c r="HT132" s="1">
        <v>8.1041339999999998E-4</v>
      </c>
      <c r="HU132" s="1">
        <v>0.32432460000000002</v>
      </c>
      <c r="HV132">
        <v>0.61449790000000004</v>
      </c>
      <c r="HW132">
        <v>15.69055</v>
      </c>
      <c r="HX132" s="1">
        <v>6.0755270000000005E-4</v>
      </c>
      <c r="HY132" s="1">
        <v>0.2422436</v>
      </c>
      <c r="HZ132">
        <v>0.61422940000000004</v>
      </c>
      <c r="IA132">
        <v>14.95356</v>
      </c>
      <c r="IB132" s="1">
        <v>4.7662090000000001E-4</v>
      </c>
      <c r="IC132" s="1">
        <v>0.18905640000000001</v>
      </c>
      <c r="ID132">
        <v>0.61405719999999997</v>
      </c>
      <c r="IE132">
        <v>14.89223</v>
      </c>
      <c r="IF132" s="1">
        <v>3.9478609999999998E-4</v>
      </c>
      <c r="IG132" s="1">
        <v>0.1557229</v>
      </c>
      <c r="IH132">
        <v>0.61392239999999998</v>
      </c>
      <c r="II132">
        <v>15.065989999999999</v>
      </c>
      <c r="IJ132" s="1">
        <v>3.4093200000000001E-4</v>
      </c>
      <c r="IK132" s="1">
        <v>0.13383429999999999</v>
      </c>
      <c r="IL132">
        <v>0.61388920000000002</v>
      </c>
      <c r="IM132">
        <v>15.474539999999999</v>
      </c>
      <c r="IN132" s="1">
        <v>2.9958049999999998E-4</v>
      </c>
      <c r="IO132" s="1">
        <v>0.11719930000000001</v>
      </c>
      <c r="IP132">
        <v>0.61385460000000003</v>
      </c>
      <c r="IQ132">
        <v>15.4148</v>
      </c>
      <c r="IR132" s="1">
        <v>2.6269120000000002E-4</v>
      </c>
      <c r="IS132" s="1">
        <v>0.1025105</v>
      </c>
      <c r="IT132">
        <v>0.61387630000000004</v>
      </c>
      <c r="IU132">
        <v>15.052009999999999</v>
      </c>
      <c r="IV132" s="1">
        <v>2.2942390000000001E-4</v>
      </c>
      <c r="IW132" s="1">
        <v>8.9287279999999997E-2</v>
      </c>
      <c r="IX132">
        <v>0.61392420000000003</v>
      </c>
      <c r="IY132">
        <v>14.585520000000001</v>
      </c>
      <c r="IZ132">
        <v>2.0183469999999999E-4</v>
      </c>
      <c r="JA132" s="1">
        <v>7.8302849999999993E-2</v>
      </c>
      <c r="JB132">
        <v>0.61402420000000002</v>
      </c>
      <c r="JC132">
        <v>13.934229999999999</v>
      </c>
      <c r="JD132">
        <v>1.8073359999999999E-4</v>
      </c>
      <c r="JE132" s="1">
        <v>6.9882239999999998E-2</v>
      </c>
      <c r="JF132">
        <v>0.61416599999999999</v>
      </c>
      <c r="JG132">
        <v>13.87457</v>
      </c>
      <c r="JH132">
        <v>1.651108E-4</v>
      </c>
      <c r="JI132" s="1">
        <v>6.3651020000000003E-2</v>
      </c>
      <c r="JJ132">
        <v>0.61434699999999998</v>
      </c>
      <c r="JK132">
        <v>14.242380000000001</v>
      </c>
      <c r="JL132">
        <v>1.5327320000000001E-4</v>
      </c>
      <c r="JM132" s="1">
        <v>5.8933649999999997E-2</v>
      </c>
      <c r="JN132">
        <v>0.61453780000000002</v>
      </c>
      <c r="JO132">
        <v>14.74175</v>
      </c>
      <c r="JP132">
        <v>1.4343090000000001E-4</v>
      </c>
      <c r="JQ132" s="1">
        <v>5.5045829999999997E-2</v>
      </c>
      <c r="JR132">
        <v>0.61473370000000005</v>
      </c>
      <c r="JS132">
        <v>15.56119</v>
      </c>
      <c r="JT132">
        <v>1.3411470000000001E-4</v>
      </c>
      <c r="JU132">
        <v>5.1398550000000001E-2</v>
      </c>
      <c r="JV132">
        <v>0.61495580000000005</v>
      </c>
      <c r="JW132">
        <v>15.9955</v>
      </c>
      <c r="JX132">
        <v>1.2461929999999999E-4</v>
      </c>
      <c r="JY132">
        <v>4.7704290000000003E-2</v>
      </c>
      <c r="JZ132">
        <v>0.61512549999999999</v>
      </c>
      <c r="KA132">
        <v>15.52604</v>
      </c>
      <c r="KB132">
        <v>1.15357E-4</v>
      </c>
      <c r="KC132">
        <v>4.4102420000000003E-2</v>
      </c>
      <c r="KD132">
        <v>0.61528890000000003</v>
      </c>
      <c r="KE132">
        <v>14.91309</v>
      </c>
      <c r="KF132">
        <v>1.0705920000000001E-4</v>
      </c>
      <c r="KG132">
        <v>4.0879980000000003E-2</v>
      </c>
      <c r="KH132">
        <v>0.61539690000000002</v>
      </c>
      <c r="KI132">
        <v>14.425940000000001</v>
      </c>
      <c r="KJ132">
        <v>1.00109E-4</v>
      </c>
      <c r="KK132">
        <v>3.8181369999999999E-2</v>
      </c>
      <c r="KL132">
        <v>0.61547810000000003</v>
      </c>
      <c r="KM132">
        <v>14.76089</v>
      </c>
      <c r="KN132">
        <v>9.437727E-5</v>
      </c>
      <c r="KO132">
        <v>3.595926E-2</v>
      </c>
      <c r="KP132">
        <v>0.61553389999999997</v>
      </c>
      <c r="KQ132">
        <v>15.49832</v>
      </c>
      <c r="KR132">
        <v>8.9592190000000005E-5</v>
      </c>
      <c r="KS132">
        <v>3.4113980000000002E-2</v>
      </c>
      <c r="KT132">
        <v>0.6155621</v>
      </c>
      <c r="KU132">
        <v>16.58212</v>
      </c>
      <c r="KV132">
        <v>8.5724140000000004E-5</v>
      </c>
      <c r="KW132">
        <v>3.2616699999999998E-2</v>
      </c>
      <c r="KX132">
        <v>0.61558970000000002</v>
      </c>
      <c r="KY132">
        <v>17.742170000000002</v>
      </c>
      <c r="KZ132">
        <v>8.2944529999999994E-5</v>
      </c>
      <c r="LA132">
        <v>3.1534720000000002E-2</v>
      </c>
      <c r="LB132">
        <v>0.6155564</v>
      </c>
      <c r="LC132">
        <v>18.161429999999999</v>
      </c>
      <c r="LD132">
        <v>8.1212189999999994E-5</v>
      </c>
      <c r="LE132">
        <v>3.0861710000000001E-2</v>
      </c>
      <c r="LF132">
        <v>0.61548999999999998</v>
      </c>
      <c r="LG132">
        <v>17.620699999999999</v>
      </c>
      <c r="LH132">
        <v>7.9985699999999996E-5</v>
      </c>
      <c r="LI132">
        <v>3.039654E-2</v>
      </c>
      <c r="LJ132">
        <v>0.61535110000000004</v>
      </c>
      <c r="LK132">
        <v>16.788599999999999</v>
      </c>
      <c r="LL132">
        <v>7.8581349999999996E-5</v>
      </c>
      <c r="LM132">
        <v>2.9879389999999999E-2</v>
      </c>
      <c r="LN132">
        <v>0.61513240000000002</v>
      </c>
      <c r="LO132">
        <v>15.98668</v>
      </c>
      <c r="LP132">
        <v>7.6654400000000003E-5</v>
      </c>
      <c r="LQ132">
        <v>2.9173540000000001E-2</v>
      </c>
      <c r="LR132">
        <v>0.61484620000000001</v>
      </c>
      <c r="LS132">
        <v>16.209330000000001</v>
      </c>
      <c r="LT132">
        <v>7.4235999999999999E-5</v>
      </c>
      <c r="LU132">
        <v>2.8282399999999999E-2</v>
      </c>
      <c r="LV132">
        <v>0.61450740000000004</v>
      </c>
      <c r="LW132">
        <v>16.95552</v>
      </c>
      <c r="LX132">
        <v>7.1587940000000002E-5</v>
      </c>
      <c r="LY132">
        <v>2.7300270000000001E-2</v>
      </c>
      <c r="LZ132">
        <v>0.61414120000000005</v>
      </c>
      <c r="MA132">
        <v>18.068190000000001</v>
      </c>
      <c r="MB132">
        <v>6.9215239999999997E-5</v>
      </c>
      <c r="MC132">
        <v>2.6413900000000001E-2</v>
      </c>
      <c r="MD132">
        <v>0.61374050000000002</v>
      </c>
      <c r="ME132">
        <v>19.08117</v>
      </c>
      <c r="MF132">
        <v>6.7777359999999996E-5</v>
      </c>
      <c r="MG132">
        <v>2.5872579999999999E-2</v>
      </c>
      <c r="MH132">
        <v>0.61334390000000005</v>
      </c>
      <c r="MI132">
        <v>19.411049999999999</v>
      </c>
      <c r="MJ132">
        <v>6.7470309999999997E-5</v>
      </c>
      <c r="MK132">
        <v>2.5766009999999999E-2</v>
      </c>
      <c r="ML132">
        <v>0.61294599999999999</v>
      </c>
      <c r="MM132">
        <v>18.769030000000001</v>
      </c>
      <c r="MN132">
        <v>6.7691309999999994E-5</v>
      </c>
      <c r="MO132">
        <v>2.5874459999999998E-2</v>
      </c>
      <c r="MP132">
        <v>0.61266200000000004</v>
      </c>
      <c r="MQ132">
        <v>17.85284</v>
      </c>
      <c r="MR132">
        <v>6.7586220000000002E-5</v>
      </c>
      <c r="MS132">
        <v>2.5868160000000001E-2</v>
      </c>
      <c r="MT132">
        <v>0.61240320000000004</v>
      </c>
      <c r="MU132">
        <v>16.934670000000001</v>
      </c>
      <c r="MV132">
        <v>6.6721210000000001E-5</v>
      </c>
      <c r="MW132">
        <v>2.557017E-2</v>
      </c>
      <c r="MX132">
        <v>0.61222679999999996</v>
      </c>
      <c r="MY132">
        <v>16.82854</v>
      </c>
      <c r="MZ132">
        <v>6.5126169999999998E-5</v>
      </c>
      <c r="NA132">
        <v>2.4986029999999999E-2</v>
      </c>
      <c r="NB132">
        <v>0.61210600000000004</v>
      </c>
      <c r="NC132">
        <v>16.511710000000001</v>
      </c>
      <c r="ND132">
        <v>6.3031080000000006E-5</v>
      </c>
      <c r="NE132">
        <v>2.419754E-2</v>
      </c>
      <c r="NF132">
        <v>0.61203249999999998</v>
      </c>
      <c r="NG132">
        <v>17.054970000000001</v>
      </c>
      <c r="NH132">
        <v>6.0465260000000003E-5</v>
      </c>
      <c r="NI132">
        <v>2.3228059999999998E-2</v>
      </c>
      <c r="NJ132">
        <v>0.61200270000000001</v>
      </c>
      <c r="NK132">
        <v>17.789339999999999</v>
      </c>
      <c r="NL132">
        <v>5.7222119999999997E-5</v>
      </c>
      <c r="NM132">
        <v>2.1999899999999999E-2</v>
      </c>
      <c r="NN132">
        <v>0.6120352</v>
      </c>
      <c r="NO132">
        <v>18.0062</v>
      </c>
      <c r="NP132">
        <v>5.3248090000000002E-5</v>
      </c>
      <c r="NQ132">
        <v>2.048438E-2</v>
      </c>
      <c r="NR132">
        <v>0.61213759999999995</v>
      </c>
      <c r="NS132">
        <v>17.547080000000001</v>
      </c>
      <c r="NT132">
        <v>4.9004120000000002E-5</v>
      </c>
      <c r="NU132">
        <v>1.884986E-2</v>
      </c>
      <c r="NV132">
        <v>0.61232989999999998</v>
      </c>
      <c r="NW132">
        <v>16.898050000000001</v>
      </c>
      <c r="NX132">
        <v>4.5147249999999997E-5</v>
      </c>
      <c r="NY132">
        <v>1.735066E-2</v>
      </c>
      <c r="NZ132">
        <v>0.61266449999999995</v>
      </c>
      <c r="OA132">
        <v>16.2363</v>
      </c>
      <c r="OB132">
        <v>4.2039909999999998E-5</v>
      </c>
      <c r="OC132">
        <v>1.613154E-2</v>
      </c>
      <c r="OD132">
        <v>0.6130987</v>
      </c>
      <c r="OE132">
        <v>16.394909999999999</v>
      </c>
      <c r="OF132">
        <v>3.9653510000000003E-5</v>
      </c>
      <c r="OG132">
        <v>1.518917E-2</v>
      </c>
      <c r="OH132">
        <v>0.6136066</v>
      </c>
      <c r="OI132">
        <v>17.01229</v>
      </c>
      <c r="OJ132">
        <v>3.7753970000000003E-5</v>
      </c>
      <c r="OK132">
        <v>1.443554E-2</v>
      </c>
    </row>
    <row r="133" spans="1:401" x14ac:dyDescent="0.35">
      <c r="A133">
        <v>136</v>
      </c>
      <c r="B133" t="s">
        <v>4</v>
      </c>
      <c r="C133" t="s">
        <v>24</v>
      </c>
      <c r="D133" t="s">
        <v>138</v>
      </c>
      <c r="E133">
        <v>645.46280000000002</v>
      </c>
      <c r="F133">
        <v>0.9743714</v>
      </c>
      <c r="G133">
        <v>14.14465</v>
      </c>
      <c r="H133">
        <v>0</v>
      </c>
      <c r="I133">
        <v>0</v>
      </c>
      <c r="J133">
        <v>0.97572630000000005</v>
      </c>
      <c r="K133">
        <v>14.788209999999999</v>
      </c>
      <c r="L133">
        <v>0</v>
      </c>
      <c r="M133">
        <v>0</v>
      </c>
      <c r="N133">
        <v>0.97711630000000005</v>
      </c>
      <c r="O133">
        <v>15.69763</v>
      </c>
      <c r="P133">
        <v>0</v>
      </c>
      <c r="Q133">
        <v>0</v>
      </c>
      <c r="R133">
        <v>0.97856169999999998</v>
      </c>
      <c r="S133">
        <v>16.480309999999999</v>
      </c>
      <c r="T133" s="1">
        <v>1.0113480000000001E-28</v>
      </c>
      <c r="U133" s="1">
        <v>1.841013E-26</v>
      </c>
      <c r="V133">
        <v>0.98013070000000002</v>
      </c>
      <c r="W133">
        <v>17.04796</v>
      </c>
      <c r="X133" s="1">
        <v>4.3283219999999997E-17</v>
      </c>
      <c r="Y133" s="1">
        <v>7.9061230000000002E-15</v>
      </c>
      <c r="Z133">
        <v>0.98182979999999997</v>
      </c>
      <c r="AA133">
        <v>16.86167</v>
      </c>
      <c r="AB133" s="1">
        <v>9.4582709999999996E-6</v>
      </c>
      <c r="AC133" s="1">
        <v>1.386506E-3</v>
      </c>
      <c r="AD133">
        <v>0.98374680000000003</v>
      </c>
      <c r="AE133">
        <v>15.97673</v>
      </c>
      <c r="AF133" s="1">
        <v>7.5810050000000004E-2</v>
      </c>
      <c r="AG133">
        <v>12.285920000000001</v>
      </c>
      <c r="AH133">
        <v>0.98569620000000002</v>
      </c>
      <c r="AI133">
        <v>15.23504</v>
      </c>
      <c r="AJ133">
        <v>6.7380599999999999</v>
      </c>
      <c r="AK133">
        <v>1145.6780000000001</v>
      </c>
      <c r="AL133">
        <v>0.98767260000000001</v>
      </c>
      <c r="AM133">
        <v>14.81894</v>
      </c>
      <c r="AN133">
        <v>60.649250000000002</v>
      </c>
      <c r="AO133">
        <v>10662.48</v>
      </c>
      <c r="AP133">
        <v>0.98953650000000004</v>
      </c>
      <c r="AQ133">
        <v>15.34319</v>
      </c>
      <c r="AR133">
        <v>119.63890000000001</v>
      </c>
      <c r="AS133">
        <v>21540.31</v>
      </c>
      <c r="AT133">
        <v>0.99057459999999997</v>
      </c>
      <c r="AU133">
        <v>16.46434</v>
      </c>
      <c r="AV133">
        <v>80.379679999999993</v>
      </c>
      <c r="AW133">
        <v>14730.61</v>
      </c>
      <c r="AX133">
        <v>0.99155439999999995</v>
      </c>
      <c r="AY133">
        <v>17.490839999999999</v>
      </c>
      <c r="AZ133">
        <v>24.722650000000002</v>
      </c>
      <c r="BA133">
        <v>4589.3969999999999</v>
      </c>
      <c r="BB133">
        <v>0.99245919999999999</v>
      </c>
      <c r="BC133">
        <v>18.152539999999998</v>
      </c>
      <c r="BD133">
        <v>4.3801189999999997</v>
      </c>
      <c r="BE133">
        <v>820.02300000000002</v>
      </c>
      <c r="BF133">
        <v>0.99264450000000004</v>
      </c>
      <c r="BG133">
        <v>17.900300000000001</v>
      </c>
      <c r="BH133">
        <v>0.57650389999999996</v>
      </c>
      <c r="BI133">
        <v>108.2236</v>
      </c>
      <c r="BJ133">
        <v>0.99101700000000004</v>
      </c>
      <c r="BK133">
        <v>16.949310000000001</v>
      </c>
      <c r="BL133">
        <v>0.1062073</v>
      </c>
      <c r="BM133">
        <v>19.624110000000002</v>
      </c>
      <c r="BN133">
        <v>0.9889791</v>
      </c>
      <c r="BO133">
        <v>16.067039999999999</v>
      </c>
      <c r="BP133">
        <v>5.596607E-2</v>
      </c>
      <c r="BQ133">
        <v>10.17258</v>
      </c>
      <c r="BR133">
        <v>0.98671220000000004</v>
      </c>
      <c r="BS133">
        <v>15.476570000000001</v>
      </c>
      <c r="BT133" s="1">
        <v>4.701437E-2</v>
      </c>
      <c r="BU133">
        <v>8.5341419999999992</v>
      </c>
      <c r="BV133">
        <v>0.98433729999999997</v>
      </c>
      <c r="BW133">
        <v>15.65873</v>
      </c>
      <c r="BX133" s="1">
        <v>4.2590049999999997E-2</v>
      </c>
      <c r="BY133">
        <v>7.743468</v>
      </c>
      <c r="BZ133">
        <v>0.98187919999999995</v>
      </c>
      <c r="CA133">
        <v>16.17849</v>
      </c>
      <c r="CB133" s="1">
        <v>3.9572209999999997E-2</v>
      </c>
      <c r="CC133">
        <v>7.2090949999999996</v>
      </c>
      <c r="CD133">
        <v>0.97924259999999996</v>
      </c>
      <c r="CE133">
        <v>16.783390000000001</v>
      </c>
      <c r="CF133" s="1">
        <v>3.7151030000000002E-2</v>
      </c>
      <c r="CG133" s="1">
        <v>6.7844860000000002</v>
      </c>
      <c r="CH133">
        <v>0.97635919999999998</v>
      </c>
      <c r="CI133">
        <v>16.969729999999998</v>
      </c>
      <c r="CJ133" s="1">
        <v>3.4772600000000001E-2</v>
      </c>
      <c r="CK133" s="1">
        <v>6.3688260000000003</v>
      </c>
      <c r="CL133">
        <v>0.97295010000000004</v>
      </c>
      <c r="CM133">
        <v>16.489809999999999</v>
      </c>
      <c r="CN133" s="1">
        <v>3.2322820000000002E-2</v>
      </c>
      <c r="CO133" s="1">
        <v>5.9400240000000002</v>
      </c>
      <c r="CP133">
        <v>0.96883520000000001</v>
      </c>
      <c r="CQ133">
        <v>15.69051</v>
      </c>
      <c r="CR133" s="1">
        <v>2.9888850000000002E-2</v>
      </c>
      <c r="CS133" s="1">
        <v>5.5152659999999996</v>
      </c>
      <c r="CT133">
        <v>0.96402089999999996</v>
      </c>
      <c r="CU133">
        <v>14.88217</v>
      </c>
      <c r="CV133" s="1">
        <v>2.7559440000000001E-2</v>
      </c>
      <c r="CW133" s="1">
        <v>5.1105780000000003</v>
      </c>
      <c r="CX133">
        <v>0.95882769999999995</v>
      </c>
      <c r="CY133">
        <v>14.21031</v>
      </c>
      <c r="CZ133" s="1">
        <v>2.5497539999999999E-2</v>
      </c>
      <c r="DA133" s="1">
        <v>4.7528160000000002</v>
      </c>
      <c r="DB133">
        <v>0.95308470000000001</v>
      </c>
      <c r="DC133">
        <v>14.381729999999999</v>
      </c>
      <c r="DD133" s="1">
        <v>2.4574189999999999E-2</v>
      </c>
      <c r="DE133" s="1">
        <v>4.6032440000000001</v>
      </c>
      <c r="DF133">
        <v>0.9456599</v>
      </c>
      <c r="DG133">
        <v>14.711220000000001</v>
      </c>
      <c r="DH133" s="1">
        <v>2.5606730000000001E-2</v>
      </c>
      <c r="DI133" s="1">
        <v>4.8269440000000001</v>
      </c>
      <c r="DJ133">
        <v>0.93685410000000002</v>
      </c>
      <c r="DK133">
        <v>15.061590000000001</v>
      </c>
      <c r="DL133" s="1">
        <v>2.7454119999999999E-2</v>
      </c>
      <c r="DM133" s="1">
        <v>5.2236609999999999</v>
      </c>
      <c r="DN133">
        <v>0.92831889999999995</v>
      </c>
      <c r="DO133">
        <v>15.38345</v>
      </c>
      <c r="DP133" s="1">
        <v>2.8281460000000001E-2</v>
      </c>
      <c r="DQ133" s="1">
        <v>5.4355529999999996</v>
      </c>
      <c r="DR133">
        <v>0.91935730000000004</v>
      </c>
      <c r="DS133">
        <v>15.193519999999999</v>
      </c>
      <c r="DT133" s="1">
        <v>2.7535500000000001E-2</v>
      </c>
      <c r="DU133" s="1">
        <v>5.3478310000000002</v>
      </c>
      <c r="DV133">
        <v>0.91028200000000004</v>
      </c>
      <c r="DW133">
        <v>14.420870000000001</v>
      </c>
      <c r="DX133" s="1">
        <v>2.5765329999999999E-2</v>
      </c>
      <c r="DY133" s="1">
        <v>5.055758</v>
      </c>
      <c r="DZ133">
        <v>0.90097329999999998</v>
      </c>
      <c r="EA133">
        <v>13.67713</v>
      </c>
      <c r="EB133" s="1">
        <v>2.3583260000000002E-2</v>
      </c>
      <c r="EC133" s="1">
        <v>4.6751769999999997</v>
      </c>
      <c r="ED133">
        <v>0.8914803</v>
      </c>
      <c r="EE133">
        <v>13.15949</v>
      </c>
      <c r="EF133" s="1">
        <v>2.135225E-2</v>
      </c>
      <c r="EG133" s="1">
        <v>4.2763039999999997</v>
      </c>
      <c r="EH133">
        <v>0.88192619999999999</v>
      </c>
      <c r="EI133">
        <v>13.6304</v>
      </c>
      <c r="EJ133" s="1">
        <v>1.920989E-2</v>
      </c>
      <c r="EK133" s="1">
        <v>3.8866719999999999</v>
      </c>
      <c r="EL133">
        <v>0.87267919999999999</v>
      </c>
      <c r="EM133">
        <v>14.41065</v>
      </c>
      <c r="EN133" s="1">
        <v>1.7201359999999999E-2</v>
      </c>
      <c r="EO133" s="1">
        <v>3.5147569999999999</v>
      </c>
      <c r="EP133">
        <v>0.86217600000000005</v>
      </c>
      <c r="EQ133">
        <v>15.32161</v>
      </c>
      <c r="ER133" s="1">
        <v>1.5359360000000001E-2</v>
      </c>
      <c r="ES133" s="1">
        <v>3.1717949999999999</v>
      </c>
      <c r="ET133">
        <v>0.85124149999999998</v>
      </c>
      <c r="EU133">
        <v>16.41713</v>
      </c>
      <c r="EV133" s="1">
        <v>1.3712200000000001E-2</v>
      </c>
      <c r="EW133" s="1">
        <v>2.8633440000000001</v>
      </c>
      <c r="EX133">
        <v>0.84062910000000002</v>
      </c>
      <c r="EY133">
        <v>16.79364</v>
      </c>
      <c r="EZ133" s="1">
        <v>1.2264890000000001E-2</v>
      </c>
      <c r="FA133" s="1">
        <v>2.5889820000000001</v>
      </c>
      <c r="FB133">
        <v>0.83071280000000003</v>
      </c>
      <c r="FC133">
        <v>16.103439999999999</v>
      </c>
      <c r="FD133" s="1">
        <v>1.0969649999999999E-2</v>
      </c>
      <c r="FE133" s="1">
        <v>2.3390070000000001</v>
      </c>
      <c r="FF133">
        <v>0.82051180000000001</v>
      </c>
      <c r="FG133">
        <v>15.39837</v>
      </c>
      <c r="FH133" s="1">
        <v>9.7681420000000005E-3</v>
      </c>
      <c r="FI133" s="1">
        <v>2.104835</v>
      </c>
      <c r="FJ133">
        <v>0.81017030000000001</v>
      </c>
      <c r="FK133">
        <v>14.876860000000001</v>
      </c>
      <c r="FL133" s="1">
        <v>8.6785279999999996E-3</v>
      </c>
      <c r="FM133" s="1">
        <v>1.890093</v>
      </c>
      <c r="FN133">
        <v>0.79976409999999998</v>
      </c>
      <c r="FO133">
        <v>15.24663</v>
      </c>
      <c r="FP133" s="1">
        <v>7.7054269999999999E-3</v>
      </c>
      <c r="FQ133" s="1">
        <v>1.6965250000000001</v>
      </c>
      <c r="FR133">
        <v>0.78901379999999999</v>
      </c>
      <c r="FS133">
        <v>16.113759999999999</v>
      </c>
      <c r="FT133" s="1">
        <v>6.8341019999999999E-3</v>
      </c>
      <c r="FU133" s="1">
        <v>1.521922</v>
      </c>
      <c r="FV133">
        <v>0.77709039999999996</v>
      </c>
      <c r="FW133">
        <v>17.232880000000002</v>
      </c>
      <c r="FX133" s="1">
        <v>6.052796E-3</v>
      </c>
      <c r="FY133" s="1">
        <v>1.3645039999999999</v>
      </c>
      <c r="FZ133">
        <v>0.7646946</v>
      </c>
      <c r="GA133">
        <v>18.461110000000001</v>
      </c>
      <c r="GB133" s="1">
        <v>5.3493810000000003E-3</v>
      </c>
      <c r="GC133" s="1">
        <v>1.2217800000000001</v>
      </c>
      <c r="GD133">
        <v>0.75235470000000004</v>
      </c>
      <c r="GE133">
        <v>18.93233</v>
      </c>
      <c r="GF133" s="1">
        <v>4.7296960000000002E-3</v>
      </c>
      <c r="GG133" s="1">
        <v>1.094757</v>
      </c>
      <c r="GH133">
        <v>0.74119480000000004</v>
      </c>
      <c r="GI133">
        <v>18.473739999999999</v>
      </c>
      <c r="GJ133" s="1">
        <v>4.1918620000000002E-3</v>
      </c>
      <c r="GK133" s="1">
        <v>0.98186320000000005</v>
      </c>
      <c r="GL133">
        <v>0.73088379999999997</v>
      </c>
      <c r="GM133">
        <v>17.738420000000001</v>
      </c>
      <c r="GN133" s="1">
        <v>3.71632E-3</v>
      </c>
      <c r="GO133" s="1">
        <v>0.88011119999999998</v>
      </c>
      <c r="GP133">
        <v>0.72216290000000005</v>
      </c>
      <c r="GQ133">
        <v>17.030159999999999</v>
      </c>
      <c r="GR133" s="1">
        <v>3.2939039999999998E-3</v>
      </c>
      <c r="GS133" s="1">
        <v>0.78695490000000001</v>
      </c>
      <c r="GT133">
        <v>0.71471709999999999</v>
      </c>
      <c r="GU133">
        <v>16.50873</v>
      </c>
      <c r="GV133" s="1">
        <v>2.9102080000000001E-3</v>
      </c>
      <c r="GW133" s="1">
        <v>0.70031169999999998</v>
      </c>
      <c r="GX133">
        <v>0.70856940000000002</v>
      </c>
      <c r="GY133">
        <v>16.73349</v>
      </c>
      <c r="GZ133" s="1">
        <v>2.556446E-3</v>
      </c>
      <c r="HA133" s="1">
        <v>0.61871299999999996</v>
      </c>
      <c r="HB133">
        <v>0.7036289</v>
      </c>
      <c r="HC133">
        <v>17.073399999999999</v>
      </c>
      <c r="HD133" s="1">
        <v>2.216286E-3</v>
      </c>
      <c r="HE133" s="1">
        <v>0.53872529999999996</v>
      </c>
      <c r="HF133">
        <v>0.69955350000000005</v>
      </c>
      <c r="HG133">
        <v>17.483260000000001</v>
      </c>
      <c r="HH133" s="1">
        <v>1.862427E-3</v>
      </c>
      <c r="HI133" s="1">
        <v>0.45436650000000001</v>
      </c>
      <c r="HJ133">
        <v>0.69642199999999999</v>
      </c>
      <c r="HK133">
        <v>17.452470000000002</v>
      </c>
      <c r="HL133" s="1">
        <v>1.48894E-3</v>
      </c>
      <c r="HM133" s="1">
        <v>0.36419790000000002</v>
      </c>
      <c r="HN133">
        <v>0.69399489999999997</v>
      </c>
      <c r="HO133">
        <v>17.241900000000001</v>
      </c>
      <c r="HP133" s="1">
        <v>1.1312399999999999E-3</v>
      </c>
      <c r="HQ133" s="1">
        <v>0.2770628</v>
      </c>
      <c r="HR133">
        <v>0.69211109999999998</v>
      </c>
      <c r="HS133">
        <v>16.653449999999999</v>
      </c>
      <c r="HT133" s="1">
        <v>8.363674E-4</v>
      </c>
      <c r="HU133" s="1">
        <v>0.2047426</v>
      </c>
      <c r="HV133">
        <v>0.6906968</v>
      </c>
      <c r="HW133">
        <v>15.76056</v>
      </c>
      <c r="HX133" s="1">
        <v>6.2508210000000004E-4</v>
      </c>
      <c r="HY133" s="1">
        <v>0.15262500000000001</v>
      </c>
      <c r="HZ133">
        <v>0.68968700000000005</v>
      </c>
      <c r="IA133">
        <v>15.005100000000001</v>
      </c>
      <c r="IB133" s="1">
        <v>4.8771040000000001E-4</v>
      </c>
      <c r="IC133" s="1">
        <v>0.11861389999999999</v>
      </c>
      <c r="ID133">
        <v>0.68898329999999997</v>
      </c>
      <c r="IE133">
        <v>14.90973</v>
      </c>
      <c r="IF133" s="1">
        <v>4.0180869999999999E-4</v>
      </c>
      <c r="IG133" s="1">
        <v>9.7275420000000001E-2</v>
      </c>
      <c r="IH133">
        <v>0.68851229999999997</v>
      </c>
      <c r="II133">
        <v>15.077959999999999</v>
      </c>
      <c r="IJ133" s="1">
        <v>3.4583550000000002E-4</v>
      </c>
      <c r="IK133" s="1">
        <v>8.3371290000000001E-2</v>
      </c>
      <c r="IL133">
        <v>0.68821739999999998</v>
      </c>
      <c r="IM133">
        <v>15.47827</v>
      </c>
      <c r="IN133" s="1">
        <v>3.036545E-4</v>
      </c>
      <c r="IO133" s="1">
        <v>7.2968210000000006E-2</v>
      </c>
      <c r="IP133">
        <v>0.6880349</v>
      </c>
      <c r="IQ133">
        <v>15.43141</v>
      </c>
      <c r="IR133" s="1">
        <v>2.6642069999999998E-4</v>
      </c>
      <c r="IS133" s="1">
        <v>6.3861039999999994E-2</v>
      </c>
      <c r="IT133">
        <v>0.68798380000000003</v>
      </c>
      <c r="IU133">
        <v>15.074009999999999</v>
      </c>
      <c r="IV133" s="1">
        <v>2.3268839999999999E-4</v>
      </c>
      <c r="IW133" s="1">
        <v>5.5629650000000003E-2</v>
      </c>
      <c r="IX133">
        <v>0.68803510000000001</v>
      </c>
      <c r="IY133">
        <v>14.62607</v>
      </c>
      <c r="IZ133">
        <v>2.044356E-4</v>
      </c>
      <c r="JA133" s="1">
        <v>4.8731249999999997E-2</v>
      </c>
      <c r="JB133">
        <v>0.68820429999999999</v>
      </c>
      <c r="JC133">
        <v>13.990069999999999</v>
      </c>
      <c r="JD133">
        <v>1.8267890000000001E-4</v>
      </c>
      <c r="JE133" s="1">
        <v>4.341043E-2</v>
      </c>
      <c r="JF133">
        <v>0.68845250000000002</v>
      </c>
      <c r="JG133">
        <v>13.89536</v>
      </c>
      <c r="JH133">
        <v>1.66556E-4</v>
      </c>
      <c r="JI133" s="1">
        <v>3.9468419999999997E-2</v>
      </c>
      <c r="JJ133">
        <v>0.68877500000000003</v>
      </c>
      <c r="JK133">
        <v>14.24532</v>
      </c>
      <c r="JL133">
        <v>1.54401E-4</v>
      </c>
      <c r="JM133" s="1">
        <v>3.6496389999999997E-2</v>
      </c>
      <c r="JN133">
        <v>0.68916520000000003</v>
      </c>
      <c r="JO133">
        <v>14.72592</v>
      </c>
      <c r="JP133">
        <v>1.4441620000000001E-4</v>
      </c>
      <c r="JQ133" s="1">
        <v>3.4069719999999998E-2</v>
      </c>
      <c r="JR133">
        <v>0.68960969999999999</v>
      </c>
      <c r="JS133">
        <v>15.53129</v>
      </c>
      <c r="JT133">
        <v>1.3509319999999999E-4</v>
      </c>
      <c r="JU133">
        <v>3.1819090000000001E-2</v>
      </c>
      <c r="JV133">
        <v>0.69007459999999998</v>
      </c>
      <c r="JW133">
        <v>15.997540000000001</v>
      </c>
      <c r="JX133">
        <v>1.2561030000000001E-4</v>
      </c>
      <c r="JY133">
        <v>2.9545189999999999E-2</v>
      </c>
      <c r="JZ133">
        <v>0.69049919999999998</v>
      </c>
      <c r="KA133">
        <v>15.562469999999999</v>
      </c>
      <c r="KB133">
        <v>1.162863E-4</v>
      </c>
      <c r="KC133">
        <v>2.731339E-2</v>
      </c>
      <c r="KD133">
        <v>0.69090379999999996</v>
      </c>
      <c r="KE133">
        <v>14.949149999999999</v>
      </c>
      <c r="KF133">
        <v>1.0786009999999999E-4</v>
      </c>
      <c r="KG133">
        <v>2.5302000000000002E-2</v>
      </c>
      <c r="KH133">
        <v>0.69121889999999997</v>
      </c>
      <c r="KI133">
        <v>14.45607</v>
      </c>
      <c r="KJ133">
        <v>1.007692E-4</v>
      </c>
      <c r="KK133">
        <v>2.361069E-2</v>
      </c>
      <c r="KL133">
        <v>0.6914728</v>
      </c>
      <c r="KM133">
        <v>14.76577</v>
      </c>
      <c r="KN133">
        <v>9.4923230000000002E-5</v>
      </c>
      <c r="KO133">
        <v>2.221865E-2</v>
      </c>
      <c r="KP133">
        <v>0.69165030000000005</v>
      </c>
      <c r="KQ133">
        <v>15.485099999999999</v>
      </c>
      <c r="KR133">
        <v>9.0045959999999995E-5</v>
      </c>
      <c r="KS133">
        <v>2.106357E-2</v>
      </c>
      <c r="KT133">
        <v>0.69177650000000002</v>
      </c>
      <c r="KU133">
        <v>16.541709999999998</v>
      </c>
      <c r="KV133">
        <v>8.6078569999999997E-5</v>
      </c>
      <c r="KW133">
        <v>2.012183E-2</v>
      </c>
      <c r="KX133">
        <v>0.69184769999999995</v>
      </c>
      <c r="KY133">
        <v>17.697849999999999</v>
      </c>
      <c r="KZ133">
        <v>8.3179630000000001E-5</v>
      </c>
      <c r="LA133">
        <v>1.943222E-2</v>
      </c>
      <c r="LB133">
        <v>0.69185839999999998</v>
      </c>
      <c r="LC133">
        <v>18.164200000000001</v>
      </c>
      <c r="LD133">
        <v>8.1354379999999993E-5</v>
      </c>
      <c r="LE133">
        <v>1.89987E-2</v>
      </c>
      <c r="LF133">
        <v>0.69175929999999997</v>
      </c>
      <c r="LG133">
        <v>17.666239999999998</v>
      </c>
      <c r="LH133">
        <v>8.0108620000000002E-5</v>
      </c>
      <c r="LI133">
        <v>1.8708369999999998E-2</v>
      </c>
      <c r="LJ133">
        <v>0.69153900000000001</v>
      </c>
      <c r="LK133">
        <v>16.851220000000001</v>
      </c>
      <c r="LL133">
        <v>7.8741830000000001E-5</v>
      </c>
      <c r="LM133">
        <v>1.8398580000000001E-2</v>
      </c>
      <c r="LN133">
        <v>0.69115669999999996</v>
      </c>
      <c r="LO133">
        <v>16.04222</v>
      </c>
      <c r="LP133">
        <v>7.6871449999999994E-5</v>
      </c>
      <c r="LQ133">
        <v>1.7977569999999998E-2</v>
      </c>
      <c r="LR133">
        <v>0.69060849999999996</v>
      </c>
      <c r="LS133">
        <v>16.22082</v>
      </c>
      <c r="LT133">
        <v>7.4494189999999995E-5</v>
      </c>
      <c r="LU133">
        <v>1.744064E-2</v>
      </c>
      <c r="LV133">
        <v>0.68991630000000004</v>
      </c>
      <c r="LW133">
        <v>16.93817</v>
      </c>
      <c r="LX133">
        <v>7.1852400000000003E-5</v>
      </c>
      <c r="LY133">
        <v>1.6841490000000001E-2</v>
      </c>
      <c r="LZ133">
        <v>0.68910459999999996</v>
      </c>
      <c r="MA133">
        <v>18.0304</v>
      </c>
      <c r="MB133">
        <v>6.9422410000000002E-5</v>
      </c>
      <c r="MC133">
        <v>1.6288980000000002E-2</v>
      </c>
      <c r="MD133">
        <v>0.68823279999999998</v>
      </c>
      <c r="ME133">
        <v>19.04391</v>
      </c>
      <c r="MF133">
        <v>6.7868179999999994E-5</v>
      </c>
      <c r="MG133">
        <v>1.5936430000000001E-2</v>
      </c>
      <c r="MH133">
        <v>0.68733639999999996</v>
      </c>
      <c r="MI133">
        <v>19.41656</v>
      </c>
      <c r="MJ133">
        <v>6.7459400000000007E-5</v>
      </c>
      <c r="MK133">
        <v>1.5854099999999999E-2</v>
      </c>
      <c r="ML133">
        <v>0.6864654</v>
      </c>
      <c r="MM133">
        <v>18.819690000000001</v>
      </c>
      <c r="MN133">
        <v>6.7665809999999999E-5</v>
      </c>
      <c r="MO133">
        <v>1.5921359999999999E-2</v>
      </c>
      <c r="MP133">
        <v>0.6856816</v>
      </c>
      <c r="MQ133">
        <v>17.920860000000001</v>
      </c>
      <c r="MR133">
        <v>6.7622609999999999E-5</v>
      </c>
      <c r="MS133">
        <v>1.5934839999999999E-2</v>
      </c>
      <c r="MT133">
        <v>0.68501250000000002</v>
      </c>
      <c r="MU133">
        <v>16.999510000000001</v>
      </c>
      <c r="MV133">
        <v>6.6841999999999995E-5</v>
      </c>
      <c r="MW133">
        <v>1.577243E-2</v>
      </c>
      <c r="MX133">
        <v>0.68451600000000001</v>
      </c>
      <c r="MY133">
        <v>16.867280000000001</v>
      </c>
      <c r="MZ133">
        <v>6.5312669999999993E-5</v>
      </c>
      <c r="NA133">
        <v>1.542962E-2</v>
      </c>
      <c r="NB133">
        <v>0.68413579999999996</v>
      </c>
      <c r="NC133">
        <v>16.542629999999999</v>
      </c>
      <c r="ND133">
        <v>6.3264359999999994E-5</v>
      </c>
      <c r="NE133">
        <v>1.495602E-2</v>
      </c>
      <c r="NF133">
        <v>0.68386040000000003</v>
      </c>
      <c r="NG133">
        <v>17.03124</v>
      </c>
      <c r="NH133">
        <v>6.0753059999999997E-5</v>
      </c>
      <c r="NI133">
        <v>1.4371750000000001E-2</v>
      </c>
      <c r="NJ133">
        <v>0.68370949999999997</v>
      </c>
      <c r="NK133">
        <v>17.766559999999998</v>
      </c>
      <c r="NL133">
        <v>5.7590560000000001E-5</v>
      </c>
      <c r="NM133">
        <v>1.3632770000000001E-2</v>
      </c>
      <c r="NN133">
        <v>0.68367520000000004</v>
      </c>
      <c r="NO133">
        <v>18.020589999999999</v>
      </c>
      <c r="NP133">
        <v>5.3681070000000001E-5</v>
      </c>
      <c r="NQ133">
        <v>1.2713159999999999E-2</v>
      </c>
      <c r="NR133">
        <v>0.68379420000000002</v>
      </c>
      <c r="NS133">
        <v>17.584119999999999</v>
      </c>
      <c r="NT133">
        <v>4.9436410000000001E-5</v>
      </c>
      <c r="NU133">
        <v>1.170612E-2</v>
      </c>
      <c r="NV133">
        <v>0.68412660000000003</v>
      </c>
      <c r="NW133">
        <v>16.944600000000001</v>
      </c>
      <c r="NX133">
        <v>4.551761E-5</v>
      </c>
      <c r="NY133">
        <v>1.076888E-2</v>
      </c>
      <c r="NZ133">
        <v>0.68469270000000004</v>
      </c>
      <c r="OA133">
        <v>16.29448</v>
      </c>
      <c r="OB133">
        <v>4.2328969999999999E-5</v>
      </c>
      <c r="OC133">
        <v>9.9997160000000005E-3</v>
      </c>
      <c r="OD133">
        <v>0.68549899999999997</v>
      </c>
      <c r="OE133">
        <v>16.4283</v>
      </c>
      <c r="OF133">
        <v>3.9876609999999998E-5</v>
      </c>
      <c r="OG133">
        <v>9.4034710000000001E-3</v>
      </c>
      <c r="OH133">
        <v>0.68653730000000002</v>
      </c>
      <c r="OI133">
        <v>17.022469999999998</v>
      </c>
      <c r="OJ133">
        <v>3.7943240000000002E-5</v>
      </c>
      <c r="OK133">
        <v>8.9293870000000004E-3</v>
      </c>
    </row>
    <row r="134" spans="1:401" x14ac:dyDescent="0.35">
      <c r="A134">
        <v>137</v>
      </c>
      <c r="B134" t="s">
        <v>4</v>
      </c>
      <c r="C134" t="s">
        <v>24</v>
      </c>
      <c r="D134" t="s">
        <v>139</v>
      </c>
      <c r="E134">
        <v>65.175380000000004</v>
      </c>
      <c r="F134">
        <v>1.2792870000000001</v>
      </c>
      <c r="G134">
        <v>14.148720000000001</v>
      </c>
      <c r="H134">
        <v>0</v>
      </c>
      <c r="I134">
        <v>0</v>
      </c>
      <c r="J134">
        <v>1.278454</v>
      </c>
      <c r="K134">
        <v>14.77717</v>
      </c>
      <c r="L134">
        <v>0</v>
      </c>
      <c r="M134">
        <v>0</v>
      </c>
      <c r="N134">
        <v>1.277536</v>
      </c>
      <c r="O134">
        <v>15.687430000000001</v>
      </c>
      <c r="P134">
        <v>0</v>
      </c>
      <c r="Q134">
        <v>0</v>
      </c>
      <c r="R134">
        <v>1.276583</v>
      </c>
      <c r="S134">
        <v>16.473410000000001</v>
      </c>
      <c r="T134" s="1">
        <v>4.4464809999999997E-29</v>
      </c>
      <c r="U134" s="1">
        <v>6.7467300000000004E-28</v>
      </c>
      <c r="V134">
        <v>1.275676</v>
      </c>
      <c r="W134">
        <v>17.049130000000002</v>
      </c>
      <c r="X134" s="1">
        <v>2.0697089999999999E-17</v>
      </c>
      <c r="Y134" s="1">
        <v>3.160121E-16</v>
      </c>
      <c r="Z134">
        <v>1.274842</v>
      </c>
      <c r="AA134">
        <v>16.879539999999999</v>
      </c>
      <c r="AB134" s="1">
        <v>5.5965609999999999E-6</v>
      </c>
      <c r="AC134" s="1">
        <v>8.6211029999999994E-5</v>
      </c>
      <c r="AD134">
        <v>1.274211</v>
      </c>
      <c r="AE134">
        <v>15.997540000000001</v>
      </c>
      <c r="AF134" s="1">
        <v>5.8891810000000003E-2</v>
      </c>
      <c r="AG134">
        <v>0.91967920000000003</v>
      </c>
      <c r="AH134">
        <v>1.273612</v>
      </c>
      <c r="AI134">
        <v>15.2484</v>
      </c>
      <c r="AJ134">
        <v>5.8628660000000004</v>
      </c>
      <c r="AK134">
        <v>91.990600000000001</v>
      </c>
      <c r="AL134">
        <v>1.2730090000000001</v>
      </c>
      <c r="AM134">
        <v>14.824020000000001</v>
      </c>
      <c r="AN134">
        <v>56.980600000000003</v>
      </c>
      <c r="AO134">
        <v>897.78890000000001</v>
      </c>
      <c r="AP134">
        <v>1.272418</v>
      </c>
      <c r="AQ134">
        <v>15.3323</v>
      </c>
      <c r="AR134">
        <v>118.9714</v>
      </c>
      <c r="AS134">
        <v>1879.741</v>
      </c>
      <c r="AT134">
        <v>1.2716270000000001</v>
      </c>
      <c r="AU134">
        <v>16.449000000000002</v>
      </c>
      <c r="AV134">
        <v>83.41113</v>
      </c>
      <c r="AW134">
        <v>1320.97</v>
      </c>
      <c r="AX134">
        <v>1.270581</v>
      </c>
      <c r="AY134">
        <v>17.481349999999999</v>
      </c>
      <c r="AZ134">
        <v>26.493410000000001</v>
      </c>
      <c r="BA134">
        <v>420.33850000000001</v>
      </c>
      <c r="BB134">
        <v>1.2692939999999999</v>
      </c>
      <c r="BC134">
        <v>18.152850000000001</v>
      </c>
      <c r="BD134">
        <v>4.8001459999999998</v>
      </c>
      <c r="BE134">
        <v>76.268709999999999</v>
      </c>
      <c r="BF134">
        <v>1.266651</v>
      </c>
      <c r="BG134">
        <v>17.92033</v>
      </c>
      <c r="BH134">
        <v>0.63565970000000005</v>
      </c>
      <c r="BI134">
        <v>10.12261</v>
      </c>
      <c r="BJ134">
        <v>1.2621579999999999</v>
      </c>
      <c r="BK134">
        <v>16.97363</v>
      </c>
      <c r="BL134">
        <v>0.112535</v>
      </c>
      <c r="BM134">
        <v>1.793385</v>
      </c>
      <c r="BN134">
        <v>1.257717</v>
      </c>
      <c r="BO134">
        <v>16.086770000000001</v>
      </c>
      <c r="BP134">
        <v>5.6752579999999997E-2</v>
      </c>
      <c r="BQ134">
        <v>0.90487490000000004</v>
      </c>
      <c r="BR134">
        <v>1.253255</v>
      </c>
      <c r="BS134">
        <v>15.48779</v>
      </c>
      <c r="BT134" s="1">
        <v>4.7274610000000002E-2</v>
      </c>
      <c r="BU134">
        <v>0.75556610000000002</v>
      </c>
      <c r="BV134">
        <v>1.2487029999999999</v>
      </c>
      <c r="BW134">
        <v>15.65343</v>
      </c>
      <c r="BX134" s="1">
        <v>4.2755130000000002E-2</v>
      </c>
      <c r="BY134">
        <v>0.68533129999999998</v>
      </c>
      <c r="BZ134">
        <v>1.2441169999999999</v>
      </c>
      <c r="CA134">
        <v>16.171430000000001</v>
      </c>
      <c r="CB134" s="1">
        <v>3.9690959999999997E-2</v>
      </c>
      <c r="CC134" s="1">
        <v>0.63812290000000005</v>
      </c>
      <c r="CD134">
        <v>1.23926</v>
      </c>
      <c r="CE134">
        <v>16.775379999999998</v>
      </c>
      <c r="CF134" s="1">
        <v>3.7257150000000003E-2</v>
      </c>
      <c r="CG134" s="1">
        <v>0.60089669999999995</v>
      </c>
      <c r="CH134">
        <v>1.233948</v>
      </c>
      <c r="CI134">
        <v>16.97457</v>
      </c>
      <c r="CJ134" s="1">
        <v>3.4882209999999997E-2</v>
      </c>
      <c r="CK134" s="1">
        <v>0.56461439999999996</v>
      </c>
      <c r="CL134">
        <v>1.2278450000000001</v>
      </c>
      <c r="CM134">
        <v>16.508050000000001</v>
      </c>
      <c r="CN134" s="1">
        <v>3.2434530000000003E-2</v>
      </c>
      <c r="CO134" s="1">
        <v>0.52713920000000003</v>
      </c>
      <c r="CP134">
        <v>1.220491</v>
      </c>
      <c r="CQ134">
        <v>15.712619999999999</v>
      </c>
      <c r="CR134" s="1">
        <v>2.9997280000000001E-2</v>
      </c>
      <c r="CS134" s="1">
        <v>0.48998710000000001</v>
      </c>
      <c r="CT134">
        <v>1.211865</v>
      </c>
      <c r="CU134">
        <v>14.903919999999999</v>
      </c>
      <c r="CV134" s="1">
        <v>2.7661890000000001E-2</v>
      </c>
      <c r="CW134" s="1">
        <v>0.4546076</v>
      </c>
      <c r="CX134">
        <v>1.2023090000000001</v>
      </c>
      <c r="CY134">
        <v>14.2249</v>
      </c>
      <c r="CZ134" s="1">
        <v>2.557618E-2</v>
      </c>
      <c r="DA134" s="1">
        <v>0.42322880000000002</v>
      </c>
      <c r="DB134">
        <v>1.191581</v>
      </c>
      <c r="DC134">
        <v>14.37933</v>
      </c>
      <c r="DD134" s="1">
        <v>2.4571780000000001E-2</v>
      </c>
      <c r="DE134" s="1">
        <v>0.40978930000000002</v>
      </c>
      <c r="DF134">
        <v>1.179859</v>
      </c>
      <c r="DG134">
        <v>14.710789999999999</v>
      </c>
      <c r="DH134" s="1">
        <v>2.551438E-2</v>
      </c>
      <c r="DI134" s="1">
        <v>0.4292533</v>
      </c>
      <c r="DJ134">
        <v>1.167146</v>
      </c>
      <c r="DK134">
        <v>15.058439999999999</v>
      </c>
      <c r="DL134" s="1">
        <v>2.7366080000000001E-2</v>
      </c>
      <c r="DM134" s="1">
        <v>0.46502870000000002</v>
      </c>
      <c r="DN134">
        <v>1.1547400000000001</v>
      </c>
      <c r="DO134">
        <v>15.38639</v>
      </c>
      <c r="DP134" s="1">
        <v>2.8268729999999999E-2</v>
      </c>
      <c r="DQ134" s="1">
        <v>0.48516160000000003</v>
      </c>
      <c r="DR134">
        <v>1.141759</v>
      </c>
      <c r="DS134">
        <v>15.20936</v>
      </c>
      <c r="DT134" s="1">
        <v>2.7590219999999999E-2</v>
      </c>
      <c r="DU134" s="1">
        <v>0.47852440000000002</v>
      </c>
      <c r="DV134">
        <v>1.1285909999999999</v>
      </c>
      <c r="DW134">
        <v>14.442679999999999</v>
      </c>
      <c r="DX134" s="1">
        <v>2.585807E-2</v>
      </c>
      <c r="DY134" s="1">
        <v>0.45329989999999998</v>
      </c>
      <c r="DZ134">
        <v>1.1150690000000001</v>
      </c>
      <c r="EA134">
        <v>13.696009999999999</v>
      </c>
      <c r="EB134" s="1">
        <v>2.368748E-2</v>
      </c>
      <c r="EC134" s="1">
        <v>0.41983110000000001</v>
      </c>
      <c r="ED134">
        <v>1.1013170000000001</v>
      </c>
      <c r="EE134">
        <v>13.173069999999999</v>
      </c>
      <c r="EF134" s="1">
        <v>2.1456550000000001E-2</v>
      </c>
      <c r="EG134" s="1">
        <v>0.38453389999999998</v>
      </c>
      <c r="EH134">
        <v>1.087486</v>
      </c>
      <c r="EI134">
        <v>13.62801</v>
      </c>
      <c r="EJ134" s="1">
        <v>1.931014E-2</v>
      </c>
      <c r="EK134" s="1">
        <v>0.34995470000000001</v>
      </c>
      <c r="EL134">
        <v>1.074079</v>
      </c>
      <c r="EM134">
        <v>14.405010000000001</v>
      </c>
      <c r="EN134" s="1">
        <v>1.7296249999999999E-2</v>
      </c>
      <c r="EO134" s="1">
        <v>0.3168724</v>
      </c>
      <c r="EP134">
        <v>1.0604</v>
      </c>
      <c r="EQ134">
        <v>15.31035</v>
      </c>
      <c r="ER134" s="1">
        <v>1.544529E-2</v>
      </c>
      <c r="ES134" s="1">
        <v>0.28610350000000001</v>
      </c>
      <c r="ET134">
        <v>1.046063</v>
      </c>
      <c r="EU134">
        <v>16.405670000000001</v>
      </c>
      <c r="EV134" s="1">
        <v>1.3788699999999999E-2</v>
      </c>
      <c r="EW134" s="1">
        <v>0.25842470000000001</v>
      </c>
      <c r="EX134">
        <v>1.032138</v>
      </c>
      <c r="EY134">
        <v>16.802070000000001</v>
      </c>
      <c r="EZ134" s="1">
        <v>1.2333459999999999E-2</v>
      </c>
      <c r="FA134" s="1">
        <v>0.23380000000000001</v>
      </c>
      <c r="FB134">
        <v>1.019102</v>
      </c>
      <c r="FC134">
        <v>16.12538</v>
      </c>
      <c r="FD134" s="1">
        <v>1.103343E-2</v>
      </c>
      <c r="FE134" s="1">
        <v>0.21137529999999999</v>
      </c>
      <c r="FF134">
        <v>1.005773</v>
      </c>
      <c r="FG134">
        <v>15.41635</v>
      </c>
      <c r="FH134" s="1">
        <v>9.8273849999999992E-3</v>
      </c>
      <c r="FI134" s="1">
        <v>0.19035050000000001</v>
      </c>
      <c r="FJ134">
        <v>0.99220529999999996</v>
      </c>
      <c r="FK134">
        <v>14.892810000000001</v>
      </c>
      <c r="FL134" s="1">
        <v>8.7323520000000005E-3</v>
      </c>
      <c r="FM134" s="1">
        <v>0.17104820000000001</v>
      </c>
      <c r="FN134">
        <v>0.97861810000000005</v>
      </c>
      <c r="FO134">
        <v>15.24779</v>
      </c>
      <c r="FP134" s="1">
        <v>7.7538499999999996E-3</v>
      </c>
      <c r="FQ134" s="1">
        <v>0.1536295</v>
      </c>
      <c r="FR134">
        <v>0.96469179999999999</v>
      </c>
      <c r="FS134">
        <v>16.102419999999999</v>
      </c>
      <c r="FT134" s="1">
        <v>6.8780550000000001E-3</v>
      </c>
      <c r="FU134" s="1">
        <v>0.13790830000000001</v>
      </c>
      <c r="FV134">
        <v>0.95099579999999995</v>
      </c>
      <c r="FW134">
        <v>17.212070000000001</v>
      </c>
      <c r="FX134" s="1">
        <v>6.09306E-3</v>
      </c>
      <c r="FY134" s="1">
        <v>0.1236042</v>
      </c>
      <c r="FZ134">
        <v>0.93658300000000005</v>
      </c>
      <c r="GA134">
        <v>18.43852</v>
      </c>
      <c r="GB134" s="1">
        <v>5.3862160000000001E-3</v>
      </c>
      <c r="GC134" s="1">
        <v>0.11065220000000001</v>
      </c>
      <c r="GD134">
        <v>0.92221569999999997</v>
      </c>
      <c r="GE134">
        <v>18.932860000000002</v>
      </c>
      <c r="GF134" s="1">
        <v>4.7629689999999997E-3</v>
      </c>
      <c r="GG134" s="1">
        <v>9.9118230000000002E-2</v>
      </c>
      <c r="GH134">
        <v>0.90922340000000001</v>
      </c>
      <c r="GI134">
        <v>18.493490000000001</v>
      </c>
      <c r="GJ134" s="1">
        <v>4.2217160000000004E-3</v>
      </c>
      <c r="GK134" s="1">
        <v>8.8868950000000002E-2</v>
      </c>
      <c r="GL134">
        <v>0.89719499999999996</v>
      </c>
      <c r="GM134">
        <v>17.764700000000001</v>
      </c>
      <c r="GN134" s="1">
        <v>3.744093E-3</v>
      </c>
      <c r="GO134" s="1">
        <v>7.9651650000000004E-2</v>
      </c>
      <c r="GP134">
        <v>0.88702340000000002</v>
      </c>
      <c r="GQ134">
        <v>17.057729999999999</v>
      </c>
      <c r="GR134" s="1">
        <v>3.319832E-3</v>
      </c>
      <c r="GS134" s="1">
        <v>7.1218299999999998E-2</v>
      </c>
      <c r="GT134">
        <v>0.87832949999999999</v>
      </c>
      <c r="GU134">
        <v>16.53379</v>
      </c>
      <c r="GV134" s="1">
        <v>2.934725E-3</v>
      </c>
      <c r="GW134" s="1">
        <v>6.3382229999999998E-2</v>
      </c>
      <c r="GX134">
        <v>0.87112250000000002</v>
      </c>
      <c r="GY134">
        <v>16.738569999999999</v>
      </c>
      <c r="GZ134" s="1">
        <v>2.5799569999999999E-3</v>
      </c>
      <c r="HA134" s="1">
        <v>5.6011419999999999E-2</v>
      </c>
      <c r="HB134">
        <v>0.86534770000000005</v>
      </c>
      <c r="HC134">
        <v>17.073229999999999</v>
      </c>
      <c r="HD134" s="1">
        <v>2.2403840000000002E-3</v>
      </c>
      <c r="HE134" s="1">
        <v>4.8809169999999999E-2</v>
      </c>
      <c r="HF134">
        <v>0.86100730000000003</v>
      </c>
      <c r="HG134">
        <v>17.47889</v>
      </c>
      <c r="HH134" s="1">
        <v>1.8885830000000001E-3</v>
      </c>
      <c r="HI134" s="1">
        <v>4.1224789999999997E-2</v>
      </c>
      <c r="HJ134">
        <v>0.85775409999999996</v>
      </c>
      <c r="HK134">
        <v>17.453810000000001</v>
      </c>
      <c r="HL134" s="1">
        <v>1.5161700000000001E-3</v>
      </c>
      <c r="HM134" s="1">
        <v>3.3113120000000003E-2</v>
      </c>
      <c r="HN134">
        <v>0.8552303</v>
      </c>
      <c r="HO134">
        <v>17.251349999999999</v>
      </c>
      <c r="HP134" s="1">
        <v>1.1559059999999999E-3</v>
      </c>
      <c r="HQ134" s="1">
        <v>2.5236109999999999E-2</v>
      </c>
      <c r="HR134">
        <v>0.85327410000000004</v>
      </c>
      <c r="HS134">
        <v>16.678180000000001</v>
      </c>
      <c r="HT134" s="1">
        <v>8.5549409999999997E-4</v>
      </c>
      <c r="HU134" s="1">
        <v>1.865725E-2</v>
      </c>
      <c r="HV134">
        <v>0.85183969999999998</v>
      </c>
      <c r="HW134">
        <v>15.793060000000001</v>
      </c>
      <c r="HX134" s="1">
        <v>6.3816019999999999E-4</v>
      </c>
      <c r="HY134" s="1">
        <v>1.389088E-2</v>
      </c>
      <c r="HZ134">
        <v>0.85077480000000005</v>
      </c>
      <c r="IA134">
        <v>15.032159999999999</v>
      </c>
      <c r="IB134" s="1">
        <v>4.9603069999999997E-4</v>
      </c>
      <c r="IC134" s="1">
        <v>1.0770210000000001E-2</v>
      </c>
      <c r="ID134">
        <v>0.85005589999999998</v>
      </c>
      <c r="IE134">
        <v>14.92212</v>
      </c>
      <c r="IF134" s="1">
        <v>4.070651E-4</v>
      </c>
      <c r="IG134" s="1">
        <v>8.8113289999999997E-3</v>
      </c>
      <c r="IH134">
        <v>0.84956500000000001</v>
      </c>
      <c r="II134">
        <v>15.08728</v>
      </c>
      <c r="IJ134" s="1">
        <v>3.4946160000000001E-4</v>
      </c>
      <c r="IK134" s="1">
        <v>7.5397459999999999E-3</v>
      </c>
      <c r="IL134">
        <v>0.84926089999999999</v>
      </c>
      <c r="IM134">
        <v>15.481199999999999</v>
      </c>
      <c r="IN134" s="1">
        <v>3.0662019999999998E-4</v>
      </c>
      <c r="IO134" s="1">
        <v>6.595737E-3</v>
      </c>
      <c r="IP134">
        <v>0.84907140000000003</v>
      </c>
      <c r="IQ134">
        <v>15.4382</v>
      </c>
      <c r="IR134" s="1">
        <v>2.6912769999999999E-4</v>
      </c>
      <c r="IS134" s="1">
        <v>5.7736560000000003E-3</v>
      </c>
      <c r="IT134">
        <v>0.84902610000000001</v>
      </c>
      <c r="IU134">
        <v>15.08371</v>
      </c>
      <c r="IV134" s="1">
        <v>2.3508019999999999E-4</v>
      </c>
      <c r="IW134" s="1">
        <v>5.0297750000000002E-3</v>
      </c>
      <c r="IX134">
        <v>0.84908159999999999</v>
      </c>
      <c r="IY134">
        <v>14.64405</v>
      </c>
      <c r="IZ134">
        <v>2.0635710000000001E-4</v>
      </c>
      <c r="JA134" s="1">
        <v>4.4038979999999998E-3</v>
      </c>
      <c r="JB134">
        <v>0.84926769999999996</v>
      </c>
      <c r="JC134">
        <v>14.017150000000001</v>
      </c>
      <c r="JD134">
        <v>1.8412389999999999E-4</v>
      </c>
      <c r="JE134" s="1">
        <v>3.9197269999999996E-3</v>
      </c>
      <c r="JF134">
        <v>0.84954879999999999</v>
      </c>
      <c r="JG134">
        <v>13.909990000000001</v>
      </c>
      <c r="JH134">
        <v>1.6762830000000001E-4</v>
      </c>
      <c r="JI134" s="1">
        <v>3.5607960000000002E-3</v>
      </c>
      <c r="JJ134">
        <v>0.84988209999999997</v>
      </c>
      <c r="JK134">
        <v>14.25005</v>
      </c>
      <c r="JL134">
        <v>1.5523229999999999E-4</v>
      </c>
      <c r="JM134">
        <v>3.29065E-3</v>
      </c>
      <c r="JN134">
        <v>0.85031619999999997</v>
      </c>
      <c r="JO134">
        <v>14.721539999999999</v>
      </c>
      <c r="JP134">
        <v>1.4513380000000001E-4</v>
      </c>
      <c r="JQ134">
        <v>3.071159E-3</v>
      </c>
      <c r="JR134">
        <v>0.85079890000000002</v>
      </c>
      <c r="JS134">
        <v>15.519209999999999</v>
      </c>
      <c r="JT134">
        <v>1.357985E-4</v>
      </c>
      <c r="JU134">
        <v>2.8687830000000002E-3</v>
      </c>
      <c r="JV134">
        <v>0.85129770000000005</v>
      </c>
      <c r="JW134">
        <v>15.99682</v>
      </c>
      <c r="JX134">
        <v>1.2632529999999999E-4</v>
      </c>
      <c r="JY134">
        <v>2.6646180000000001E-3</v>
      </c>
      <c r="JZ134">
        <v>0.85175480000000003</v>
      </c>
      <c r="KA134">
        <v>15.578530000000001</v>
      </c>
      <c r="KB134">
        <v>1.169634E-4</v>
      </c>
      <c r="KC134">
        <v>2.463617E-3</v>
      </c>
      <c r="KD134">
        <v>0.85218099999999997</v>
      </c>
      <c r="KE134">
        <v>14.96588</v>
      </c>
      <c r="KF134">
        <v>1.0844749999999999E-4</v>
      </c>
      <c r="KG134">
        <v>2.2818600000000001E-3</v>
      </c>
      <c r="KH134">
        <v>0.85251960000000004</v>
      </c>
      <c r="KI134">
        <v>14.47199</v>
      </c>
      <c r="KJ134">
        <v>1.012538E-4</v>
      </c>
      <c r="KK134">
        <v>2.1285990000000001E-3</v>
      </c>
      <c r="KL134">
        <v>0.85278140000000002</v>
      </c>
      <c r="KM134">
        <v>14.771459999999999</v>
      </c>
      <c r="KN134">
        <v>9.5322999999999995E-5</v>
      </c>
      <c r="KO134">
        <v>2.0024299999999999E-3</v>
      </c>
      <c r="KP134">
        <v>0.85298549999999995</v>
      </c>
      <c r="KQ134">
        <v>15.48296</v>
      </c>
      <c r="KR134">
        <v>9.037866E-5</v>
      </c>
      <c r="KS134">
        <v>1.8977880000000001E-3</v>
      </c>
      <c r="KT134">
        <v>0.85311079999999995</v>
      </c>
      <c r="KU134">
        <v>16.526009999999999</v>
      </c>
      <c r="KV134">
        <v>8.6340689999999998E-5</v>
      </c>
      <c r="KW134">
        <v>1.812286E-3</v>
      </c>
      <c r="KX134">
        <v>0.85315589999999997</v>
      </c>
      <c r="KY134">
        <v>17.67868</v>
      </c>
      <c r="KZ134">
        <v>8.3355980000000005E-5</v>
      </c>
      <c r="LA134">
        <v>1.749238E-3</v>
      </c>
      <c r="LB134">
        <v>0.85316950000000003</v>
      </c>
      <c r="LC134">
        <v>18.163460000000001</v>
      </c>
      <c r="LD134">
        <v>8.1461270000000003E-5</v>
      </c>
      <c r="LE134">
        <v>1.7094110000000001E-3</v>
      </c>
      <c r="LF134">
        <v>0.85308580000000001</v>
      </c>
      <c r="LG134">
        <v>17.685929999999999</v>
      </c>
      <c r="LH134">
        <v>8.0195949999999999E-5</v>
      </c>
      <c r="LI134">
        <v>1.683021E-3</v>
      </c>
      <c r="LJ134">
        <v>0.85283779999999998</v>
      </c>
      <c r="LK134">
        <v>16.879809999999999</v>
      </c>
      <c r="LL134">
        <v>7.8853100000000006E-5</v>
      </c>
      <c r="LM134">
        <v>1.655431E-3</v>
      </c>
      <c r="LN134">
        <v>0.85242099999999998</v>
      </c>
      <c r="LO134">
        <v>16.071660000000001</v>
      </c>
      <c r="LP134">
        <v>7.7022680000000002E-5</v>
      </c>
      <c r="LQ134">
        <v>1.618003E-3</v>
      </c>
      <c r="LR134">
        <v>0.85180909999999999</v>
      </c>
      <c r="LS134">
        <v>16.230910000000002</v>
      </c>
      <c r="LT134">
        <v>7.4675610000000001E-5</v>
      </c>
      <c r="LU134">
        <v>1.5700759999999999E-3</v>
      </c>
      <c r="LV134">
        <v>0.85106590000000004</v>
      </c>
      <c r="LW134">
        <v>16.934460000000001</v>
      </c>
      <c r="LX134">
        <v>7.2041569999999996E-5</v>
      </c>
      <c r="LY134">
        <v>1.51621E-3</v>
      </c>
      <c r="LZ134">
        <v>0.85019990000000001</v>
      </c>
      <c r="MA134">
        <v>18.014720000000001</v>
      </c>
      <c r="MB134">
        <v>6.9575090000000003E-5</v>
      </c>
      <c r="MC134">
        <v>1.4660039999999999E-3</v>
      </c>
      <c r="MD134">
        <v>0.84924949999999999</v>
      </c>
      <c r="ME134">
        <v>19.027560000000001</v>
      </c>
      <c r="MF134">
        <v>6.7939119999999996E-5</v>
      </c>
      <c r="MG134">
        <v>1.433211E-3</v>
      </c>
      <c r="MH134">
        <v>0.84827240000000004</v>
      </c>
      <c r="MI134">
        <v>19.416319999999999</v>
      </c>
      <c r="MJ134">
        <v>6.7453130000000002E-5</v>
      </c>
      <c r="MK134">
        <v>1.4247400000000001E-3</v>
      </c>
      <c r="ML134">
        <v>0.84734229999999999</v>
      </c>
      <c r="MM134">
        <v>18.841729999999998</v>
      </c>
      <c r="MN134">
        <v>6.7643440000000006E-5</v>
      </c>
      <c r="MO134">
        <v>1.4304439999999999E-3</v>
      </c>
      <c r="MP134">
        <v>0.84647139999999998</v>
      </c>
      <c r="MQ134">
        <v>17.951720000000002</v>
      </c>
      <c r="MR134">
        <v>6.7640749999999994E-5</v>
      </c>
      <c r="MS134">
        <v>1.432036E-3</v>
      </c>
      <c r="MT134">
        <v>0.84577400000000003</v>
      </c>
      <c r="MU134">
        <v>17.03294</v>
      </c>
      <c r="MV134">
        <v>6.6921540000000002E-5</v>
      </c>
      <c r="MW134">
        <v>1.4181230000000001E-3</v>
      </c>
      <c r="MX134">
        <v>0.84521809999999997</v>
      </c>
      <c r="MY134">
        <v>16.886620000000001</v>
      </c>
      <c r="MZ134">
        <v>6.5442040000000004E-5</v>
      </c>
      <c r="NA134">
        <v>1.3878860000000001E-3</v>
      </c>
      <c r="NB134">
        <v>0.84482310000000005</v>
      </c>
      <c r="NC134">
        <v>16.559830000000002</v>
      </c>
      <c r="ND134">
        <v>6.3429130000000001E-5</v>
      </c>
      <c r="NE134">
        <v>1.345749E-3</v>
      </c>
      <c r="NF134">
        <v>0.8445317</v>
      </c>
      <c r="NG134">
        <v>17.022790000000001</v>
      </c>
      <c r="NH134">
        <v>6.0956360000000002E-5</v>
      </c>
      <c r="NI134">
        <v>1.2936619999999999E-3</v>
      </c>
      <c r="NJ134">
        <v>0.84435890000000002</v>
      </c>
      <c r="NK134">
        <v>17.757359999999998</v>
      </c>
      <c r="NL134">
        <v>5.7851060000000003E-5</v>
      </c>
      <c r="NM134">
        <v>1.2279700000000001E-3</v>
      </c>
      <c r="NN134">
        <v>0.84432689999999999</v>
      </c>
      <c r="NO134">
        <v>18.02487</v>
      </c>
      <c r="NP134">
        <v>5.3991320000000001E-5</v>
      </c>
      <c r="NQ134">
        <v>1.145975E-3</v>
      </c>
      <c r="NR134">
        <v>0.84447499999999998</v>
      </c>
      <c r="NS134">
        <v>17.600439999999999</v>
      </c>
      <c r="NT134">
        <v>4.9751420000000001E-5</v>
      </c>
      <c r="NU134">
        <v>1.0555969999999999E-3</v>
      </c>
      <c r="NV134">
        <v>0.84484979999999998</v>
      </c>
      <c r="NW134">
        <v>16.965330000000002</v>
      </c>
      <c r="NX134">
        <v>4.5791650000000001E-5</v>
      </c>
      <c r="NY134">
        <v>9.709222E-4</v>
      </c>
      <c r="NZ134">
        <v>0.84546120000000002</v>
      </c>
      <c r="OA134">
        <v>16.3245</v>
      </c>
      <c r="OB134">
        <v>4.2544279999999997E-5</v>
      </c>
      <c r="OC134">
        <v>9.0112890000000005E-4</v>
      </c>
      <c r="OD134">
        <v>0.84635510000000003</v>
      </c>
      <c r="OE134">
        <v>16.448889999999999</v>
      </c>
      <c r="OF134">
        <v>4.0043190000000002E-5</v>
      </c>
      <c r="OG134">
        <v>8.4699989999999995E-4</v>
      </c>
      <c r="OH134">
        <v>0.84749240000000003</v>
      </c>
      <c r="OI134">
        <v>17.032599999999999</v>
      </c>
      <c r="OJ134">
        <v>3.8082620000000002E-5</v>
      </c>
      <c r="OK134">
        <v>8.0412370000000003E-4</v>
      </c>
    </row>
    <row r="135" spans="1:401" x14ac:dyDescent="0.35">
      <c r="A135">
        <v>138</v>
      </c>
      <c r="B135" t="s">
        <v>4</v>
      </c>
      <c r="C135" t="s">
        <v>24</v>
      </c>
      <c r="D135" t="s">
        <v>140</v>
      </c>
      <c r="E135">
        <v>73.868279999999999</v>
      </c>
      <c r="F135">
        <v>1.2974810000000001</v>
      </c>
      <c r="G135">
        <v>14.149609999999999</v>
      </c>
      <c r="H135">
        <v>0</v>
      </c>
      <c r="I135">
        <v>0</v>
      </c>
      <c r="J135">
        <v>1.2966260000000001</v>
      </c>
      <c r="K135">
        <v>14.77478</v>
      </c>
      <c r="L135">
        <v>0</v>
      </c>
      <c r="M135">
        <v>0</v>
      </c>
      <c r="N135">
        <v>1.2956840000000001</v>
      </c>
      <c r="O135">
        <v>15.68519</v>
      </c>
      <c r="P135">
        <v>0</v>
      </c>
      <c r="Q135">
        <v>0</v>
      </c>
      <c r="R135">
        <v>1.294686</v>
      </c>
      <c r="S135">
        <v>16.47186</v>
      </c>
      <c r="T135" s="1">
        <v>4.0264300000000002E-29</v>
      </c>
      <c r="U135" s="1">
        <v>6.8415180000000004E-28</v>
      </c>
      <c r="V135">
        <v>1.293757</v>
      </c>
      <c r="W135">
        <v>17.04928</v>
      </c>
      <c r="X135" s="1">
        <v>1.886799E-17</v>
      </c>
      <c r="Y135" s="1">
        <v>3.226315E-16</v>
      </c>
      <c r="Z135">
        <v>1.292902</v>
      </c>
      <c r="AA135">
        <v>16.88325</v>
      </c>
      <c r="AB135" s="1">
        <v>5.2867910000000003E-6</v>
      </c>
      <c r="AC135" s="1">
        <v>9.1302089999999994E-5</v>
      </c>
      <c r="AD135">
        <v>1.292273</v>
      </c>
      <c r="AE135">
        <v>16.00196</v>
      </c>
      <c r="AF135" s="1">
        <v>5.732773E-2</v>
      </c>
      <c r="AG135" s="1">
        <v>1.0078510000000001</v>
      </c>
      <c r="AH135">
        <v>1.291612</v>
      </c>
      <c r="AI135">
        <v>15.25126</v>
      </c>
      <c r="AJ135">
        <v>5.7753670000000001</v>
      </c>
      <c r="AK135">
        <v>102.2062</v>
      </c>
      <c r="AL135">
        <v>1.290988</v>
      </c>
      <c r="AM135">
        <v>14.82512</v>
      </c>
      <c r="AN135">
        <v>56.587879999999998</v>
      </c>
      <c r="AO135">
        <v>1006.989</v>
      </c>
      <c r="AP135">
        <v>1.2903210000000001</v>
      </c>
      <c r="AQ135">
        <v>15.33</v>
      </c>
      <c r="AR135">
        <v>118.8758</v>
      </c>
      <c r="AS135">
        <v>2123.6689999999999</v>
      </c>
      <c r="AT135">
        <v>1.289436</v>
      </c>
      <c r="AU135">
        <v>16.445699999999999</v>
      </c>
      <c r="AV135">
        <v>83.736360000000005</v>
      </c>
      <c r="AW135">
        <v>1500.645</v>
      </c>
      <c r="AX135">
        <v>1.2884659999999999</v>
      </c>
      <c r="AY135">
        <v>17.47927</v>
      </c>
      <c r="AZ135">
        <v>26.69293</v>
      </c>
      <c r="BA135">
        <v>479.5172</v>
      </c>
      <c r="BB135">
        <v>1.287237</v>
      </c>
      <c r="BC135">
        <v>18.152819999999998</v>
      </c>
      <c r="BD135">
        <v>4.8487920000000004</v>
      </c>
      <c r="BE135">
        <v>87.267179999999996</v>
      </c>
      <c r="BF135">
        <v>1.2846550000000001</v>
      </c>
      <c r="BG135">
        <v>17.924479999999999</v>
      </c>
      <c r="BH135">
        <v>0.64264149999999998</v>
      </c>
      <c r="BI135">
        <v>11.593019999999999</v>
      </c>
      <c r="BJ135">
        <v>1.2801990000000001</v>
      </c>
      <c r="BK135">
        <v>16.97878</v>
      </c>
      <c r="BL135">
        <v>0.1132888</v>
      </c>
      <c r="BM135">
        <v>2.0434450000000002</v>
      </c>
      <c r="BN135">
        <v>1.2757510000000001</v>
      </c>
      <c r="BO135">
        <v>16.090969999999999</v>
      </c>
      <c r="BP135">
        <v>5.6844319999999997E-2</v>
      </c>
      <c r="BQ135">
        <v>1.0248219999999999</v>
      </c>
      <c r="BR135">
        <v>1.2712730000000001</v>
      </c>
      <c r="BS135">
        <v>15.490209999999999</v>
      </c>
      <c r="BT135" s="1">
        <v>4.7303560000000001E-2</v>
      </c>
      <c r="BU135">
        <v>0.85465869999999999</v>
      </c>
      <c r="BV135">
        <v>1.2667010000000001</v>
      </c>
      <c r="BW135">
        <v>15.652329999999999</v>
      </c>
      <c r="BX135" s="1">
        <v>4.2773279999999997E-2</v>
      </c>
      <c r="BY135">
        <v>0.77499870000000004</v>
      </c>
      <c r="BZ135">
        <v>1.2620690000000001</v>
      </c>
      <c r="CA135">
        <v>16.169910000000002</v>
      </c>
      <c r="CB135" s="1">
        <v>3.9703889999999999E-2</v>
      </c>
      <c r="CC135" s="1">
        <v>0.72150219999999998</v>
      </c>
      <c r="CD135">
        <v>1.257188</v>
      </c>
      <c r="CE135">
        <v>16.77364</v>
      </c>
      <c r="CF135" s="1">
        <v>3.7268620000000002E-2</v>
      </c>
      <c r="CG135" s="1">
        <v>0.67936680000000005</v>
      </c>
      <c r="CH135">
        <v>1.251851</v>
      </c>
      <c r="CI135">
        <v>16.975519999999999</v>
      </c>
      <c r="CJ135" s="1">
        <v>3.4894059999999998E-2</v>
      </c>
      <c r="CK135" s="1">
        <v>0.63833859999999998</v>
      </c>
      <c r="CL135">
        <v>1.245698</v>
      </c>
      <c r="CM135">
        <v>16.511869999999998</v>
      </c>
      <c r="CN135" s="1">
        <v>3.2446629999999997E-2</v>
      </c>
      <c r="CO135" s="1">
        <v>0.59595719999999996</v>
      </c>
      <c r="CP135">
        <v>1.238316</v>
      </c>
      <c r="CQ135">
        <v>15.717309999999999</v>
      </c>
      <c r="CR135" s="1">
        <v>3.0009029999999999E-2</v>
      </c>
      <c r="CS135" s="1">
        <v>0.55393269999999994</v>
      </c>
      <c r="CT135">
        <v>1.2296180000000001</v>
      </c>
      <c r="CU135">
        <v>14.90856</v>
      </c>
      <c r="CV135" s="1">
        <v>2.767298E-2</v>
      </c>
      <c r="CW135" s="1">
        <v>0.51389649999999998</v>
      </c>
      <c r="CX135">
        <v>1.2199990000000001</v>
      </c>
      <c r="CY135">
        <v>14.228070000000001</v>
      </c>
      <c r="CZ135" s="1">
        <v>2.558471E-2</v>
      </c>
      <c r="DA135" s="1">
        <v>0.47834019999999999</v>
      </c>
      <c r="DB135">
        <v>1.2092320000000001</v>
      </c>
      <c r="DC135">
        <v>14.378869999999999</v>
      </c>
      <c r="DD135" s="1">
        <v>2.4571300000000001E-2</v>
      </c>
      <c r="DE135" s="1">
        <v>0.46290049999999999</v>
      </c>
      <c r="DF135">
        <v>1.1973419999999999</v>
      </c>
      <c r="DG135">
        <v>14.710699999999999</v>
      </c>
      <c r="DH135" s="1">
        <v>2.550349E-2</v>
      </c>
      <c r="DI135" s="1">
        <v>0.48462959999999999</v>
      </c>
      <c r="DJ135">
        <v>1.1844060000000001</v>
      </c>
      <c r="DK135">
        <v>15.05775</v>
      </c>
      <c r="DL135" s="1">
        <v>2.7355109999999998E-2</v>
      </c>
      <c r="DM135" s="1">
        <v>0.5249625</v>
      </c>
      <c r="DN135">
        <v>1.171807</v>
      </c>
      <c r="DO135">
        <v>15.387</v>
      </c>
      <c r="DP135" s="1">
        <v>2.826623E-2</v>
      </c>
      <c r="DQ135" s="1">
        <v>0.54779920000000004</v>
      </c>
      <c r="DR135">
        <v>1.158606</v>
      </c>
      <c r="DS135">
        <v>15.21271</v>
      </c>
      <c r="DT135" s="1">
        <v>2.7595700000000001E-2</v>
      </c>
      <c r="DU135" s="1">
        <v>0.54038949999999997</v>
      </c>
      <c r="DV135">
        <v>1.1452359999999999</v>
      </c>
      <c r="DW135">
        <v>14.44746</v>
      </c>
      <c r="DX135" s="1">
        <v>2.5868180000000001E-2</v>
      </c>
      <c r="DY135" s="1">
        <v>0.51193619999999995</v>
      </c>
      <c r="DZ135">
        <v>1.13151</v>
      </c>
      <c r="EA135">
        <v>13.70016</v>
      </c>
      <c r="EB135" s="1">
        <v>2.3699100000000001E-2</v>
      </c>
      <c r="EC135" s="1">
        <v>0.47410600000000003</v>
      </c>
      <c r="ED135">
        <v>1.1175489999999999</v>
      </c>
      <c r="EE135">
        <v>13.17618</v>
      </c>
      <c r="EF135" s="1">
        <v>2.1468319999999999E-2</v>
      </c>
      <c r="EG135" s="1">
        <v>0.4341872</v>
      </c>
      <c r="EH135">
        <v>1.103488</v>
      </c>
      <c r="EI135">
        <v>13.627509999999999</v>
      </c>
      <c r="EJ135" s="1">
        <v>1.9321540000000002E-2</v>
      </c>
      <c r="EK135" s="1">
        <v>0.39508159999999998</v>
      </c>
      <c r="EL135">
        <v>1.0898840000000001</v>
      </c>
      <c r="EM135">
        <v>14.403779999999999</v>
      </c>
      <c r="EN135" s="1">
        <v>1.7307110000000001E-2</v>
      </c>
      <c r="EO135" s="1">
        <v>0.35767169999999998</v>
      </c>
      <c r="EP135">
        <v>1.0758970000000001</v>
      </c>
      <c r="EQ135">
        <v>15.307919999999999</v>
      </c>
      <c r="ER135" s="1">
        <v>1.545527E-2</v>
      </c>
      <c r="ES135" s="1">
        <v>0.32290619999999998</v>
      </c>
      <c r="ET135">
        <v>1.0612170000000001</v>
      </c>
      <c r="EU135">
        <v>16.403120000000001</v>
      </c>
      <c r="EV135" s="1">
        <v>1.37976E-2</v>
      </c>
      <c r="EW135" s="1">
        <v>0.29161330000000002</v>
      </c>
      <c r="EX135">
        <v>1.0469349999999999</v>
      </c>
      <c r="EY135">
        <v>16.80378</v>
      </c>
      <c r="EZ135" s="1">
        <v>1.234145E-2</v>
      </c>
      <c r="FA135" s="1">
        <v>0.26378309999999999</v>
      </c>
      <c r="FB135">
        <v>1.0335780000000001</v>
      </c>
      <c r="FC135">
        <v>16.130320000000001</v>
      </c>
      <c r="FD135" s="1">
        <v>1.1040899999999999E-2</v>
      </c>
      <c r="FE135" s="1">
        <v>0.23845079999999999</v>
      </c>
      <c r="FF135">
        <v>1.0199069999999999</v>
      </c>
      <c r="FG135">
        <v>15.42042</v>
      </c>
      <c r="FH135" s="1">
        <v>9.8343519999999993E-3</v>
      </c>
      <c r="FI135" s="1">
        <v>0.21470349999999999</v>
      </c>
      <c r="FJ135">
        <v>1.0060150000000001</v>
      </c>
      <c r="FK135">
        <v>14.89658</v>
      </c>
      <c r="FL135" s="1">
        <v>8.7387109999999997E-3</v>
      </c>
      <c r="FM135" s="1">
        <v>0.19289990000000001</v>
      </c>
      <c r="FN135">
        <v>0.9920852</v>
      </c>
      <c r="FO135">
        <v>15.24858</v>
      </c>
      <c r="FP135" s="1">
        <v>7.7595800000000003E-3</v>
      </c>
      <c r="FQ135" s="1">
        <v>0.1732273</v>
      </c>
      <c r="FR135">
        <v>0.9778329</v>
      </c>
      <c r="FS135">
        <v>16.10004</v>
      </c>
      <c r="FT135" s="1">
        <v>6.8832900000000002E-3</v>
      </c>
      <c r="FU135" s="1">
        <v>0.15547559999999999</v>
      </c>
      <c r="FV135">
        <v>0.96378399999999997</v>
      </c>
      <c r="FW135">
        <v>17.207509999999999</v>
      </c>
      <c r="FX135" s="1">
        <v>6.0978300000000003E-3</v>
      </c>
      <c r="FY135" s="1">
        <v>0.1393327</v>
      </c>
      <c r="FZ135">
        <v>0.94893939999999999</v>
      </c>
      <c r="GA135">
        <v>18.433430000000001</v>
      </c>
      <c r="GB135" s="1">
        <v>5.3905150000000002E-3</v>
      </c>
      <c r="GC135" s="1">
        <v>0.12472320000000001</v>
      </c>
      <c r="GD135">
        <v>0.93420879999999995</v>
      </c>
      <c r="GE135">
        <v>18.932770000000001</v>
      </c>
      <c r="GF135" s="1">
        <v>4.7667969999999997E-3</v>
      </c>
      <c r="GG135" s="1">
        <v>0.1117075</v>
      </c>
      <c r="GH135">
        <v>0.92088899999999996</v>
      </c>
      <c r="GI135">
        <v>18.49784</v>
      </c>
      <c r="GJ135" s="1">
        <v>4.2251090000000003E-3</v>
      </c>
      <c r="GK135" s="1">
        <v>0.10014430000000001</v>
      </c>
      <c r="GL135">
        <v>0.90851349999999997</v>
      </c>
      <c r="GM135">
        <v>17.770620000000001</v>
      </c>
      <c r="GN135" s="1">
        <v>3.7472170000000002E-3</v>
      </c>
      <c r="GO135" s="1">
        <v>8.9749220000000005E-2</v>
      </c>
      <c r="GP135">
        <v>0.89804700000000004</v>
      </c>
      <c r="GQ135">
        <v>17.063960000000002</v>
      </c>
      <c r="GR135" s="1">
        <v>3.3227259999999998E-3</v>
      </c>
      <c r="GS135" s="1">
        <v>8.0242690000000005E-2</v>
      </c>
      <c r="GT135">
        <v>0.88913520000000001</v>
      </c>
      <c r="GU135">
        <v>16.539619999999999</v>
      </c>
      <c r="GV135" s="1">
        <v>2.937444E-3</v>
      </c>
      <c r="GW135" s="1">
        <v>7.1411740000000001E-2</v>
      </c>
      <c r="GX135">
        <v>0.881741</v>
      </c>
      <c r="GY135">
        <v>16.73997</v>
      </c>
      <c r="GZ135" s="1">
        <v>2.582548E-3</v>
      </c>
      <c r="HA135" s="1">
        <v>6.3108170000000005E-2</v>
      </c>
      <c r="HB135">
        <v>0.87581100000000001</v>
      </c>
      <c r="HC135">
        <v>17.073409999999999</v>
      </c>
      <c r="HD135" s="1">
        <v>2.2430200000000001E-3</v>
      </c>
      <c r="HE135" s="1">
        <v>5.5000670000000002E-2</v>
      </c>
      <c r="HF135">
        <v>0.87134509999999998</v>
      </c>
      <c r="HG135">
        <v>17.47786</v>
      </c>
      <c r="HH135" s="1">
        <v>1.891443E-3</v>
      </c>
      <c r="HI135" s="1">
        <v>4.647105E-2</v>
      </c>
      <c r="HJ135">
        <v>0.86800940000000004</v>
      </c>
      <c r="HK135">
        <v>17.454070000000002</v>
      </c>
      <c r="HL135" s="1">
        <v>1.5191619999999999E-3</v>
      </c>
      <c r="HM135" s="1">
        <v>3.7345610000000001E-2</v>
      </c>
      <c r="HN135">
        <v>0.86539860000000002</v>
      </c>
      <c r="HO135">
        <v>17.253319999999999</v>
      </c>
      <c r="HP135" s="1">
        <v>1.158641E-3</v>
      </c>
      <c r="HQ135" s="1">
        <v>2.8474570000000001E-2</v>
      </c>
      <c r="HR135">
        <v>0.86339080000000001</v>
      </c>
      <c r="HS135">
        <v>16.683579999999999</v>
      </c>
      <c r="HT135" s="1">
        <v>8.576333E-4</v>
      </c>
      <c r="HU135" s="1">
        <v>2.1055020000000001E-2</v>
      </c>
      <c r="HV135">
        <v>0.86186030000000002</v>
      </c>
      <c r="HW135">
        <v>15.800240000000001</v>
      </c>
      <c r="HX135" s="1">
        <v>6.3963159999999998E-4</v>
      </c>
      <c r="HY135" s="1">
        <v>1.567261E-2</v>
      </c>
      <c r="HZ135">
        <v>0.86076969999999997</v>
      </c>
      <c r="IA135">
        <v>15.03842</v>
      </c>
      <c r="IB135" s="1">
        <v>4.9696929999999999E-4</v>
      </c>
      <c r="IC135" s="1">
        <v>1.2145700000000001E-2</v>
      </c>
      <c r="ID135">
        <v>0.86001749999999999</v>
      </c>
      <c r="IE135">
        <v>14.925240000000001</v>
      </c>
      <c r="IF135" s="1">
        <v>4.0765700000000002E-4</v>
      </c>
      <c r="IG135" s="1">
        <v>9.9313939999999996E-3</v>
      </c>
      <c r="IH135">
        <v>0.85951069999999996</v>
      </c>
      <c r="II135">
        <v>15.08967</v>
      </c>
      <c r="IJ135" s="1">
        <v>3.4986620000000001E-4</v>
      </c>
      <c r="IK135" s="1">
        <v>8.4950860000000007E-3</v>
      </c>
      <c r="IL135">
        <v>0.85917880000000002</v>
      </c>
      <c r="IM135">
        <v>15.481960000000001</v>
      </c>
      <c r="IN135" s="1">
        <v>3.0694750000000002E-4</v>
      </c>
      <c r="IO135" s="1">
        <v>7.4306090000000003E-3</v>
      </c>
      <c r="IP135">
        <v>0.85898390000000002</v>
      </c>
      <c r="IQ135">
        <v>15.43962</v>
      </c>
      <c r="IR135" s="1">
        <v>2.6942550000000001E-4</v>
      </c>
      <c r="IS135" s="1">
        <v>6.504793E-3</v>
      </c>
      <c r="IT135">
        <v>0.85895679999999996</v>
      </c>
      <c r="IU135">
        <v>15.08582</v>
      </c>
      <c r="IV135" s="1">
        <v>2.353446E-4</v>
      </c>
      <c r="IW135" s="1">
        <v>5.6668860000000003E-3</v>
      </c>
      <c r="IX135">
        <v>0.85901139999999998</v>
      </c>
      <c r="IY135">
        <v>14.64795</v>
      </c>
      <c r="IZ135">
        <v>2.0657060000000001E-4</v>
      </c>
      <c r="JA135" s="1">
        <v>4.9612069999999996E-3</v>
      </c>
      <c r="JB135">
        <v>0.85920019999999997</v>
      </c>
      <c r="JC135">
        <v>14.02323</v>
      </c>
      <c r="JD135">
        <v>1.842852E-4</v>
      </c>
      <c r="JE135" s="1">
        <v>4.4148659999999999E-3</v>
      </c>
      <c r="JF135">
        <v>0.85946429999999996</v>
      </c>
      <c r="JG135">
        <v>13.91367</v>
      </c>
      <c r="JH135">
        <v>1.6774779999999999E-4</v>
      </c>
      <c r="JI135" s="1">
        <v>4.0098520000000004E-3</v>
      </c>
      <c r="JJ135">
        <v>0.85984349999999998</v>
      </c>
      <c r="JK135">
        <v>14.251379999999999</v>
      </c>
      <c r="JL135">
        <v>1.5532459999999999E-4</v>
      </c>
      <c r="JM135">
        <v>3.7050329999999999E-3</v>
      </c>
      <c r="JN135">
        <v>0.86028499999999997</v>
      </c>
      <c r="JO135">
        <v>14.72078</v>
      </c>
      <c r="JP135">
        <v>1.4521289999999999E-4</v>
      </c>
      <c r="JQ135">
        <v>3.457725E-3</v>
      </c>
      <c r="JR135">
        <v>0.86077729999999997</v>
      </c>
      <c r="JS135">
        <v>15.5167</v>
      </c>
      <c r="JT135">
        <v>1.358757E-4</v>
      </c>
      <c r="JU135">
        <v>3.2299659999999999E-3</v>
      </c>
      <c r="JV135">
        <v>0.86129180000000005</v>
      </c>
      <c r="JW135">
        <v>15.996259999999999</v>
      </c>
      <c r="JX135">
        <v>1.264037E-4</v>
      </c>
      <c r="JY135">
        <v>3.000309E-3</v>
      </c>
      <c r="JZ135">
        <v>0.86178580000000005</v>
      </c>
      <c r="KA135">
        <v>15.582000000000001</v>
      </c>
      <c r="KB135">
        <v>1.17038E-4</v>
      </c>
      <c r="KC135">
        <v>2.7740489999999998E-3</v>
      </c>
      <c r="KD135">
        <v>0.8621858</v>
      </c>
      <c r="KE135">
        <v>14.969580000000001</v>
      </c>
      <c r="KF135">
        <v>1.085125E-4</v>
      </c>
      <c r="KG135">
        <v>2.569244E-3</v>
      </c>
      <c r="KH135">
        <v>0.86253769999999996</v>
      </c>
      <c r="KI135">
        <v>14.475669999999999</v>
      </c>
      <c r="KJ135">
        <v>1.0130770000000001E-4</v>
      </c>
      <c r="KK135">
        <v>2.3964989999999999E-3</v>
      </c>
      <c r="KL135">
        <v>0.86283030000000005</v>
      </c>
      <c r="KM135">
        <v>14.77304</v>
      </c>
      <c r="KN135">
        <v>9.5367359999999995E-5</v>
      </c>
      <c r="KO135">
        <v>2.2542690000000002E-3</v>
      </c>
      <c r="KP135">
        <v>0.86302259999999997</v>
      </c>
      <c r="KQ135">
        <v>15.482839999999999</v>
      </c>
      <c r="KR135">
        <v>9.0415599999999995E-5</v>
      </c>
      <c r="KS135">
        <v>2.1363340000000001E-3</v>
      </c>
      <c r="KT135">
        <v>0.86315399999999998</v>
      </c>
      <c r="KU135">
        <v>16.522829999999999</v>
      </c>
      <c r="KV135">
        <v>8.636998E-5</v>
      </c>
      <c r="KW135">
        <v>2.0398870000000002E-3</v>
      </c>
      <c r="KX135">
        <v>0.86324290000000004</v>
      </c>
      <c r="KY135">
        <v>17.674589999999998</v>
      </c>
      <c r="KZ135">
        <v>8.3375940000000005E-5</v>
      </c>
      <c r="LA135">
        <v>1.9686740000000001E-3</v>
      </c>
      <c r="LB135">
        <v>0.86323819999999996</v>
      </c>
      <c r="LC135">
        <v>18.162849999999999</v>
      </c>
      <c r="LD135">
        <v>8.1473399999999998E-5</v>
      </c>
      <c r="LE135">
        <v>1.9236259999999999E-3</v>
      </c>
      <c r="LF135">
        <v>0.86313269999999997</v>
      </c>
      <c r="LG135">
        <v>17.690159999999999</v>
      </c>
      <c r="LH135">
        <v>8.0205490000000002E-5</v>
      </c>
      <c r="LI135">
        <v>1.893888E-3</v>
      </c>
      <c r="LJ135">
        <v>0.8628789</v>
      </c>
      <c r="LK135">
        <v>16.886089999999999</v>
      </c>
      <c r="LL135">
        <v>7.8865019999999999E-5</v>
      </c>
      <c r="LM135">
        <v>1.8629129999999999E-3</v>
      </c>
      <c r="LN135">
        <v>0.86247189999999996</v>
      </c>
      <c r="LO135">
        <v>16.078469999999999</v>
      </c>
      <c r="LP135">
        <v>7.7038980000000004E-5</v>
      </c>
      <c r="LQ135">
        <v>1.8209400000000001E-3</v>
      </c>
      <c r="LR135">
        <v>0.8618228</v>
      </c>
      <c r="LS135">
        <v>16.23357</v>
      </c>
      <c r="LT135">
        <v>7.4695279999999995E-5</v>
      </c>
      <c r="LU135">
        <v>1.7670870000000001E-3</v>
      </c>
      <c r="LV135">
        <v>0.86107809999999996</v>
      </c>
      <c r="LW135">
        <v>16.934010000000001</v>
      </c>
      <c r="LX135">
        <v>7.2062309999999997E-5</v>
      </c>
      <c r="LY135">
        <v>1.706518E-3</v>
      </c>
      <c r="LZ135">
        <v>0.86018570000000005</v>
      </c>
      <c r="MA135">
        <v>18.01145</v>
      </c>
      <c r="MB135">
        <v>6.9592180000000006E-5</v>
      </c>
      <c r="MC135">
        <v>1.6499329999999999E-3</v>
      </c>
      <c r="MD135">
        <v>0.85921380000000003</v>
      </c>
      <c r="ME135">
        <v>19.024049999999999</v>
      </c>
      <c r="MF135">
        <v>6.7947449999999996E-5</v>
      </c>
      <c r="MG135">
        <v>1.6127839999999999E-3</v>
      </c>
      <c r="MH135">
        <v>0.85819860000000003</v>
      </c>
      <c r="MI135">
        <v>19.415949999999999</v>
      </c>
      <c r="MJ135">
        <v>6.745272E-5</v>
      </c>
      <c r="MK135">
        <v>1.602982E-3</v>
      </c>
      <c r="ML135">
        <v>0.85723159999999998</v>
      </c>
      <c r="MM135">
        <v>18.84647</v>
      </c>
      <c r="MN135">
        <v>6.7640850000000001E-5</v>
      </c>
      <c r="MO135">
        <v>1.6093539999999999E-3</v>
      </c>
      <c r="MP135">
        <v>0.85636369999999995</v>
      </c>
      <c r="MQ135">
        <v>17.958480000000002</v>
      </c>
      <c r="MR135">
        <v>6.7642299999999994E-5</v>
      </c>
      <c r="MS135">
        <v>1.6112399999999999E-3</v>
      </c>
      <c r="MT135">
        <v>0.85561240000000005</v>
      </c>
      <c r="MU135">
        <v>17.040610000000001</v>
      </c>
      <c r="MV135">
        <v>6.6929779999999996E-5</v>
      </c>
      <c r="MW135">
        <v>1.595775E-3</v>
      </c>
      <c r="MX135">
        <v>0.85506470000000001</v>
      </c>
      <c r="MY135">
        <v>16.89104</v>
      </c>
      <c r="MZ135">
        <v>6.5455849999999994E-5</v>
      </c>
      <c r="NA135">
        <v>1.5619239999999999E-3</v>
      </c>
      <c r="NB135">
        <v>0.85462009999999999</v>
      </c>
      <c r="NC135">
        <v>16.563890000000001</v>
      </c>
      <c r="ND135">
        <v>6.3446840000000007E-5</v>
      </c>
      <c r="NE135">
        <v>1.5146039999999999E-3</v>
      </c>
      <c r="NF135">
        <v>0.85436299999999998</v>
      </c>
      <c r="NG135">
        <v>17.02111</v>
      </c>
      <c r="NH135">
        <v>6.0978250000000002E-5</v>
      </c>
      <c r="NI135">
        <v>1.4561260000000001E-3</v>
      </c>
      <c r="NJ135">
        <v>0.85418550000000004</v>
      </c>
      <c r="NK135">
        <v>17.755459999999999</v>
      </c>
      <c r="NL135">
        <v>5.7879059999999997E-5</v>
      </c>
      <c r="NM135">
        <v>1.3823819999999999E-3</v>
      </c>
      <c r="NN135">
        <v>0.85415200000000002</v>
      </c>
      <c r="NO135">
        <v>18.025649999999999</v>
      </c>
      <c r="NP135">
        <v>5.4024960000000003E-5</v>
      </c>
      <c r="NQ135">
        <v>1.2903000000000001E-3</v>
      </c>
      <c r="NR135">
        <v>0.85427989999999998</v>
      </c>
      <c r="NS135">
        <v>17.60397</v>
      </c>
      <c r="NT135">
        <v>4.9785910000000001E-5</v>
      </c>
      <c r="NU135">
        <v>1.188651E-3</v>
      </c>
      <c r="NV135">
        <v>0.8546591</v>
      </c>
      <c r="NW135">
        <v>16.969840000000001</v>
      </c>
      <c r="NX135">
        <v>4.5821939999999999E-5</v>
      </c>
      <c r="NY135">
        <v>1.0932680000000001E-3</v>
      </c>
      <c r="NZ135">
        <v>0.85529949999999999</v>
      </c>
      <c r="OA135">
        <v>16.331389999999999</v>
      </c>
      <c r="OB135">
        <v>4.256824E-5</v>
      </c>
      <c r="OC135">
        <v>1.014551E-3</v>
      </c>
      <c r="OD135">
        <v>0.85620700000000005</v>
      </c>
      <c r="OE135">
        <v>16.45391</v>
      </c>
      <c r="OF135">
        <v>4.0061739999999999E-5</v>
      </c>
      <c r="OG135">
        <v>9.5349200000000001E-4</v>
      </c>
      <c r="OH135">
        <v>0.85736190000000001</v>
      </c>
      <c r="OI135">
        <v>17.035329999999998</v>
      </c>
      <c r="OJ135">
        <v>3.8097989999999999E-5</v>
      </c>
      <c r="OK135">
        <v>9.0516710000000005E-4</v>
      </c>
    </row>
    <row r="136" spans="1:401" x14ac:dyDescent="0.35">
      <c r="A136">
        <v>139</v>
      </c>
      <c r="B136" t="s">
        <v>4</v>
      </c>
      <c r="C136" t="s">
        <v>24</v>
      </c>
      <c r="D136" t="s">
        <v>141</v>
      </c>
      <c r="E136">
        <v>178.42080000000001</v>
      </c>
      <c r="F136">
        <v>1.299542</v>
      </c>
      <c r="G136">
        <v>14.15133</v>
      </c>
      <c r="H136">
        <v>0</v>
      </c>
      <c r="I136">
        <v>0</v>
      </c>
      <c r="J136">
        <v>1.2988569999999999</v>
      </c>
      <c r="K136">
        <v>14.77055</v>
      </c>
      <c r="L136">
        <v>0</v>
      </c>
      <c r="M136">
        <v>0</v>
      </c>
      <c r="N136">
        <v>1.2981370000000001</v>
      </c>
      <c r="O136">
        <v>15.68117</v>
      </c>
      <c r="P136">
        <v>0</v>
      </c>
      <c r="Q136">
        <v>0</v>
      </c>
      <c r="R136">
        <v>1.2973699999999999</v>
      </c>
      <c r="S136">
        <v>16.469049999999999</v>
      </c>
      <c r="T136" s="1">
        <v>3.6030969999999998E-29</v>
      </c>
      <c r="U136" s="1">
        <v>1.461158E-27</v>
      </c>
      <c r="V136">
        <v>1.296681</v>
      </c>
      <c r="W136">
        <v>17.04954</v>
      </c>
      <c r="X136" s="1">
        <v>1.6979819999999999E-17</v>
      </c>
      <c r="Y136" s="1">
        <v>6.9527649999999997E-16</v>
      </c>
      <c r="Z136">
        <v>1.2960750000000001</v>
      </c>
      <c r="AA136">
        <v>16.889890000000001</v>
      </c>
      <c r="AB136" s="1">
        <v>4.9209020000000002E-6</v>
      </c>
      <c r="AC136" s="1">
        <v>2.0720299999999999E-4</v>
      </c>
      <c r="AD136">
        <v>1.2956829999999999</v>
      </c>
      <c r="AE136">
        <v>16.01004</v>
      </c>
      <c r="AF136" s="1">
        <v>5.5402760000000002E-2</v>
      </c>
      <c r="AG136">
        <v>2.4198309999999998</v>
      </c>
      <c r="AH136">
        <v>1.2953049999999999</v>
      </c>
      <c r="AI136">
        <v>15.256500000000001</v>
      </c>
      <c r="AJ136">
        <v>5.6659689999999996</v>
      </c>
      <c r="AK136">
        <v>251.2808</v>
      </c>
      <c r="AL136">
        <v>1.2948440000000001</v>
      </c>
      <c r="AM136">
        <v>14.82723</v>
      </c>
      <c r="AN136">
        <v>56.090949999999999</v>
      </c>
      <c r="AO136">
        <v>2517.8820000000001</v>
      </c>
      <c r="AP136">
        <v>1.294176</v>
      </c>
      <c r="AQ136">
        <v>15.325900000000001</v>
      </c>
      <c r="AR136">
        <v>118.7486</v>
      </c>
      <c r="AS136">
        <v>5379.8230000000003</v>
      </c>
      <c r="AT136">
        <v>1.293493</v>
      </c>
      <c r="AU136">
        <v>16.439689999999999</v>
      </c>
      <c r="AV136">
        <v>84.14725</v>
      </c>
      <c r="AW136">
        <v>3840.6289999999999</v>
      </c>
      <c r="AX136">
        <v>1.292662</v>
      </c>
      <c r="AY136">
        <v>17.475429999999999</v>
      </c>
      <c r="AZ136">
        <v>26.947289999999999</v>
      </c>
      <c r="BA136">
        <v>1237.085</v>
      </c>
      <c r="BB136">
        <v>1.2915829999999999</v>
      </c>
      <c r="BC136">
        <v>18.152719999999999</v>
      </c>
      <c r="BD136">
        <v>4.9110940000000003</v>
      </c>
      <c r="BE136">
        <v>226.44049999999999</v>
      </c>
      <c r="BF136">
        <v>1.2891840000000001</v>
      </c>
      <c r="BG136">
        <v>17.93205</v>
      </c>
      <c r="BH136">
        <v>0.65160709999999999</v>
      </c>
      <c r="BI136">
        <v>30.142320000000002</v>
      </c>
      <c r="BJ136">
        <v>1.2849090000000001</v>
      </c>
      <c r="BK136">
        <v>16.988299999999999</v>
      </c>
      <c r="BL136">
        <v>0.1142576</v>
      </c>
      <c r="BM136">
        <v>5.264329</v>
      </c>
      <c r="BN136">
        <v>1.2805569999999999</v>
      </c>
      <c r="BO136">
        <v>16.098759999999999</v>
      </c>
      <c r="BP136">
        <v>5.696172E-2</v>
      </c>
      <c r="BQ136">
        <v>2.6102780000000001</v>
      </c>
      <c r="BR136">
        <v>1.2761800000000001</v>
      </c>
      <c r="BS136">
        <v>15.494770000000001</v>
      </c>
      <c r="BT136" s="1">
        <v>4.734025E-2</v>
      </c>
      <c r="BU136">
        <v>2.1718489999999999</v>
      </c>
      <c r="BV136">
        <v>1.2716799999999999</v>
      </c>
      <c r="BW136">
        <v>15.650359999999999</v>
      </c>
      <c r="BX136" s="1">
        <v>4.27962E-2</v>
      </c>
      <c r="BY136">
        <v>1.9685569999999999</v>
      </c>
      <c r="BZ136">
        <v>1.267118</v>
      </c>
      <c r="CA136">
        <v>16.167100000000001</v>
      </c>
      <c r="CB136" s="1">
        <v>3.9720180000000001E-2</v>
      </c>
      <c r="CC136" s="1">
        <v>1.8322430000000001</v>
      </c>
      <c r="CD136">
        <v>1.2623070000000001</v>
      </c>
      <c r="CE136">
        <v>16.770420000000001</v>
      </c>
      <c r="CF136" s="1">
        <v>3.7283030000000002E-2</v>
      </c>
      <c r="CG136" s="1">
        <v>1.7251160000000001</v>
      </c>
      <c r="CH136">
        <v>1.2570479999999999</v>
      </c>
      <c r="CI136">
        <v>16.97719</v>
      </c>
      <c r="CJ136" s="1">
        <v>3.4908960000000003E-2</v>
      </c>
      <c r="CK136" s="1">
        <v>1.6210009999999999</v>
      </c>
      <c r="CL136">
        <v>1.2509859999999999</v>
      </c>
      <c r="CM136">
        <v>16.518920000000001</v>
      </c>
      <c r="CN136" s="1">
        <v>3.2461839999999999E-2</v>
      </c>
      <c r="CO136" s="1">
        <v>1.513466</v>
      </c>
      <c r="CP136">
        <v>1.2436929999999999</v>
      </c>
      <c r="CQ136">
        <v>15.72608</v>
      </c>
      <c r="CR136" s="1">
        <v>3.0023790000000002E-2</v>
      </c>
      <c r="CS136" s="1">
        <v>1.4067460000000001</v>
      </c>
      <c r="CT136">
        <v>1.2351319999999999</v>
      </c>
      <c r="CU136">
        <v>14.91723</v>
      </c>
      <c r="CV136" s="1">
        <v>2.7686889999999999E-2</v>
      </c>
      <c r="CW136" s="1">
        <v>1.30504</v>
      </c>
      <c r="CX136">
        <v>1.2256640000000001</v>
      </c>
      <c r="CY136">
        <v>14.2341</v>
      </c>
      <c r="CZ136" s="1">
        <v>2.5595429999999999E-2</v>
      </c>
      <c r="DA136" s="1">
        <v>1.2145079999999999</v>
      </c>
      <c r="DB136">
        <v>1.215096</v>
      </c>
      <c r="DC136">
        <v>14.37815</v>
      </c>
      <c r="DD136" s="1">
        <v>2.4570680000000001E-2</v>
      </c>
      <c r="DE136" s="1">
        <v>1.1743509999999999</v>
      </c>
      <c r="DF136">
        <v>1.203246</v>
      </c>
      <c r="DG136">
        <v>14.71053</v>
      </c>
      <c r="DH136" s="1">
        <v>2.5489669999999999E-2</v>
      </c>
      <c r="DI136" s="1">
        <v>1.228364</v>
      </c>
      <c r="DJ136">
        <v>1.1905760000000001</v>
      </c>
      <c r="DK136">
        <v>15.05649</v>
      </c>
      <c r="DL136" s="1">
        <v>2.7341049999999999E-2</v>
      </c>
      <c r="DM136" s="1">
        <v>1.330522</v>
      </c>
      <c r="DN136">
        <v>1.1782699999999999</v>
      </c>
      <c r="DO136">
        <v>15.38814</v>
      </c>
      <c r="DP136" s="1">
        <v>2.8262789999999999E-2</v>
      </c>
      <c r="DQ136" s="1">
        <v>1.3891869999999999</v>
      </c>
      <c r="DR136">
        <v>1.165395</v>
      </c>
      <c r="DS136">
        <v>15.21885</v>
      </c>
      <c r="DT136" s="1">
        <v>2.7602419999999999E-2</v>
      </c>
      <c r="DU136" s="1">
        <v>1.371121</v>
      </c>
      <c r="DV136">
        <v>1.1522889999999999</v>
      </c>
      <c r="DW136">
        <v>14.45637</v>
      </c>
      <c r="DX136" s="1">
        <v>2.5880839999999999E-2</v>
      </c>
      <c r="DY136" s="1">
        <v>1.2993349999999999</v>
      </c>
      <c r="DZ136">
        <v>1.1388769999999999</v>
      </c>
      <c r="EA136">
        <v>13.707839999999999</v>
      </c>
      <c r="EB136" s="1">
        <v>2.3713749999999999E-2</v>
      </c>
      <c r="EC136" s="1">
        <v>1.203446</v>
      </c>
      <c r="ED136">
        <v>1.125235</v>
      </c>
      <c r="EE136">
        <v>13.18211</v>
      </c>
      <c r="EF136" s="1">
        <v>2.1483229999999999E-2</v>
      </c>
      <c r="EG136" s="1">
        <v>1.102131</v>
      </c>
      <c r="EH136">
        <v>1.1115170000000001</v>
      </c>
      <c r="EI136">
        <v>13.62663</v>
      </c>
      <c r="EJ136" s="1">
        <v>1.9336030000000001E-2</v>
      </c>
      <c r="EK136" s="1">
        <v>1.002829</v>
      </c>
      <c r="EL136">
        <v>1.098257</v>
      </c>
      <c r="EM136">
        <v>14.4016</v>
      </c>
      <c r="EN136" s="1">
        <v>1.732094E-2</v>
      </c>
      <c r="EO136" s="1">
        <v>0.90781769999999995</v>
      </c>
      <c r="EP136">
        <v>1.0844929999999999</v>
      </c>
      <c r="EQ136">
        <v>15.30364</v>
      </c>
      <c r="ER136" s="1">
        <v>1.5468000000000001E-2</v>
      </c>
      <c r="ES136" s="1">
        <v>0.81948030000000005</v>
      </c>
      <c r="ET136">
        <v>1.0701929999999999</v>
      </c>
      <c r="EU136">
        <v>16.398489999999999</v>
      </c>
      <c r="EV136" s="1">
        <v>1.380895E-2</v>
      </c>
      <c r="EW136" s="1">
        <v>0.73987270000000005</v>
      </c>
      <c r="EX136">
        <v>1.056268</v>
      </c>
      <c r="EY136">
        <v>16.806719999999999</v>
      </c>
      <c r="EZ136" s="1">
        <v>1.235165E-2</v>
      </c>
      <c r="FA136" s="1">
        <v>0.66908400000000001</v>
      </c>
      <c r="FB136">
        <v>1.043247</v>
      </c>
      <c r="FC136">
        <v>16.13954</v>
      </c>
      <c r="FD136" s="1">
        <v>1.105045E-2</v>
      </c>
      <c r="FE136" s="1">
        <v>0.60471129999999995</v>
      </c>
      <c r="FF136">
        <v>1.029949</v>
      </c>
      <c r="FG136">
        <v>15.42802</v>
      </c>
      <c r="FH136" s="1">
        <v>9.8432699999999995E-3</v>
      </c>
      <c r="FI136" s="1">
        <v>0.54438379999999997</v>
      </c>
      <c r="FJ136">
        <v>1.016381</v>
      </c>
      <c r="FK136">
        <v>14.903879999999999</v>
      </c>
      <c r="FL136" s="1">
        <v>8.7468540000000001E-3</v>
      </c>
      <c r="FM136" s="1">
        <v>0.48899500000000001</v>
      </c>
      <c r="FN136">
        <v>1.002791</v>
      </c>
      <c r="FO136">
        <v>15.250349999999999</v>
      </c>
      <c r="FP136" s="1">
        <v>7.7669260000000004E-3</v>
      </c>
      <c r="FQ136" s="1">
        <v>0.43901509999999999</v>
      </c>
      <c r="FR136">
        <v>0.98887069999999999</v>
      </c>
      <c r="FS136">
        <v>16.095829999999999</v>
      </c>
      <c r="FT136" s="1">
        <v>6.8899989999999999E-3</v>
      </c>
      <c r="FU136" s="1">
        <v>0.39392719999999998</v>
      </c>
      <c r="FV136">
        <v>0.97503530000000005</v>
      </c>
      <c r="FW136">
        <v>17.199149999999999</v>
      </c>
      <c r="FX136" s="1">
        <v>6.1039379999999997E-3</v>
      </c>
      <c r="FY136" s="1">
        <v>0.35295130000000002</v>
      </c>
      <c r="FZ136">
        <v>0.96039269999999999</v>
      </c>
      <c r="GA136">
        <v>18.42381</v>
      </c>
      <c r="GB136" s="1">
        <v>5.3960229999999998E-3</v>
      </c>
      <c r="GC136" s="1">
        <v>0.31582789999999999</v>
      </c>
      <c r="GD136">
        <v>0.94586740000000002</v>
      </c>
      <c r="GE136">
        <v>18.932269999999999</v>
      </c>
      <c r="GF136" s="1">
        <v>4.7717020000000001E-3</v>
      </c>
      <c r="GG136" s="1">
        <v>0.28276010000000001</v>
      </c>
      <c r="GH136">
        <v>0.93272189999999999</v>
      </c>
      <c r="GI136">
        <v>18.50611</v>
      </c>
      <c r="GJ136" s="1">
        <v>4.2294589999999996E-3</v>
      </c>
      <c r="GK136" s="1">
        <v>0.2533861</v>
      </c>
      <c r="GL136">
        <v>0.92055819999999999</v>
      </c>
      <c r="GM136">
        <v>17.782080000000001</v>
      </c>
      <c r="GN136" s="1">
        <v>3.7512280000000001E-3</v>
      </c>
      <c r="GO136" s="1">
        <v>0.22701650000000001</v>
      </c>
      <c r="GP136">
        <v>0.91024879999999997</v>
      </c>
      <c r="GQ136">
        <v>17.0761</v>
      </c>
      <c r="GR136" s="1">
        <v>3.3264470000000002E-3</v>
      </c>
      <c r="GS136" s="1">
        <v>0.20291960000000001</v>
      </c>
      <c r="GT136">
        <v>0.9014643</v>
      </c>
      <c r="GU136">
        <v>16.55123</v>
      </c>
      <c r="GV136" s="1">
        <v>2.9409470000000002E-3</v>
      </c>
      <c r="GW136" s="1">
        <v>0.18056359999999999</v>
      </c>
      <c r="GX136">
        <v>0.89416899999999999</v>
      </c>
      <c r="GY136">
        <v>16.743089999999999</v>
      </c>
      <c r="GZ136" s="1">
        <v>2.5858930000000001E-3</v>
      </c>
      <c r="HA136" s="1">
        <v>0.1595607</v>
      </c>
      <c r="HB136">
        <v>0.88835350000000002</v>
      </c>
      <c r="HC136">
        <v>17.07413</v>
      </c>
      <c r="HD136" s="1">
        <v>2.2464260000000002E-3</v>
      </c>
      <c r="HE136" s="1">
        <v>0.13909009999999999</v>
      </c>
      <c r="HF136">
        <v>0.88394360000000005</v>
      </c>
      <c r="HG136">
        <v>17.475809999999999</v>
      </c>
      <c r="HH136" s="1">
        <v>1.8951420000000001E-3</v>
      </c>
      <c r="HI136" s="1">
        <v>0.1175916</v>
      </c>
      <c r="HJ136">
        <v>0.88069450000000005</v>
      </c>
      <c r="HK136">
        <v>17.454540000000001</v>
      </c>
      <c r="HL136" s="1">
        <v>1.523045E-3</v>
      </c>
      <c r="HM136" s="1">
        <v>9.4593789999999997E-2</v>
      </c>
      <c r="HN136">
        <v>0.87811600000000001</v>
      </c>
      <c r="HO136">
        <v>17.257000000000001</v>
      </c>
      <c r="HP136" s="1">
        <v>1.162197E-3</v>
      </c>
      <c r="HQ136" s="1">
        <v>7.2187849999999998E-2</v>
      </c>
      <c r="HR136">
        <v>0.87607429999999997</v>
      </c>
      <c r="HS136">
        <v>16.69406</v>
      </c>
      <c r="HT136" s="1">
        <v>8.6042149999999995E-4</v>
      </c>
      <c r="HU136" s="1">
        <v>5.3394160000000003E-2</v>
      </c>
      <c r="HV136">
        <v>0.87456920000000005</v>
      </c>
      <c r="HW136">
        <v>15.81433</v>
      </c>
      <c r="HX136" s="1">
        <v>6.4155259999999997E-4</v>
      </c>
      <c r="HY136" s="1">
        <v>3.9724469999999998E-2</v>
      </c>
      <c r="HZ136">
        <v>0.87346760000000001</v>
      </c>
      <c r="IA136">
        <v>15.05105</v>
      </c>
      <c r="IB136" s="1">
        <v>4.9819559999999998E-4</v>
      </c>
      <c r="IC136" s="1">
        <v>3.075348E-2</v>
      </c>
      <c r="ID136">
        <v>0.87272190000000005</v>
      </c>
      <c r="IE136">
        <v>14.93188</v>
      </c>
      <c r="IF136" s="1">
        <v>4.0842999999999999E-4</v>
      </c>
      <c r="IG136" s="1">
        <v>2.5119320000000001E-2</v>
      </c>
      <c r="IH136">
        <v>0.87222029999999995</v>
      </c>
      <c r="II136">
        <v>15.09478</v>
      </c>
      <c r="IJ136" s="1">
        <v>3.5039389999999999E-4</v>
      </c>
      <c r="IK136" s="1">
        <v>2.1470369999999999E-2</v>
      </c>
      <c r="IL136">
        <v>0.87191249999999998</v>
      </c>
      <c r="IM136">
        <v>15.48362</v>
      </c>
      <c r="IN136" s="1">
        <v>3.0737350000000001E-4</v>
      </c>
      <c r="IO136" s="1">
        <v>1.8775159999999999E-2</v>
      </c>
      <c r="IP136">
        <v>0.87169890000000005</v>
      </c>
      <c r="IQ136">
        <v>15.44232</v>
      </c>
      <c r="IR136" s="1">
        <v>2.6981299999999999E-4</v>
      </c>
      <c r="IS136" s="1">
        <v>1.6437319999999998E-2</v>
      </c>
      <c r="IT136">
        <v>0.87167300000000003</v>
      </c>
      <c r="IU136">
        <v>15.0899</v>
      </c>
      <c r="IV136" s="1">
        <v>2.3568880000000001E-4</v>
      </c>
      <c r="IW136" s="1">
        <v>1.4320660000000001E-2</v>
      </c>
      <c r="IX136">
        <v>0.8717279</v>
      </c>
      <c r="IY136">
        <v>14.655530000000001</v>
      </c>
      <c r="IZ136">
        <v>2.06849E-4</v>
      </c>
      <c r="JA136" s="1">
        <v>1.2534780000000001E-2</v>
      </c>
      <c r="JB136">
        <v>0.87191700000000005</v>
      </c>
      <c r="JC136">
        <v>14.03528</v>
      </c>
      <c r="JD136">
        <v>1.844956E-4</v>
      </c>
      <c r="JE136" s="1">
        <v>1.115026E-2</v>
      </c>
      <c r="JF136">
        <v>0.87219930000000001</v>
      </c>
      <c r="JG136">
        <v>13.921519999999999</v>
      </c>
      <c r="JH136">
        <v>1.679037E-4</v>
      </c>
      <c r="JI136" s="1">
        <v>1.0123399999999999E-2</v>
      </c>
      <c r="JJ136">
        <v>0.87257850000000003</v>
      </c>
      <c r="JK136">
        <v>14.25432</v>
      </c>
      <c r="JL136">
        <v>1.5544509999999999E-4</v>
      </c>
      <c r="JM136" s="1">
        <v>9.3512999999999999E-3</v>
      </c>
      <c r="JN136">
        <v>0.87299660000000001</v>
      </c>
      <c r="JO136">
        <v>14.719440000000001</v>
      </c>
      <c r="JP136">
        <v>1.4531590000000001E-4</v>
      </c>
      <c r="JQ136">
        <v>8.7261149999999996E-3</v>
      </c>
      <c r="JR136">
        <v>0.87350729999999999</v>
      </c>
      <c r="JS136">
        <v>15.51205</v>
      </c>
      <c r="JT136">
        <v>1.3597619999999999E-4</v>
      </c>
      <c r="JU136">
        <v>8.151953E-3</v>
      </c>
      <c r="JV136">
        <v>0.8740192</v>
      </c>
      <c r="JW136">
        <v>15.9948</v>
      </c>
      <c r="JX136">
        <v>1.265057E-4</v>
      </c>
      <c r="JY136">
        <v>7.5732860000000003E-3</v>
      </c>
      <c r="JZ136">
        <v>0.8744904</v>
      </c>
      <c r="KA136">
        <v>15.588699999999999</v>
      </c>
      <c r="KB136">
        <v>1.171354E-4</v>
      </c>
      <c r="KC136">
        <v>7.0027259999999999E-3</v>
      </c>
      <c r="KD136">
        <v>0.87492840000000005</v>
      </c>
      <c r="KE136">
        <v>14.976839999999999</v>
      </c>
      <c r="KF136">
        <v>1.085974E-4</v>
      </c>
      <c r="KG136">
        <v>6.4852740000000001E-3</v>
      </c>
      <c r="KH136">
        <v>0.87527759999999999</v>
      </c>
      <c r="KI136">
        <v>14.48307</v>
      </c>
      <c r="KJ136">
        <v>1.013779E-4</v>
      </c>
      <c r="KK136">
        <v>6.048215E-3</v>
      </c>
      <c r="KL136">
        <v>0.87554779999999999</v>
      </c>
      <c r="KM136">
        <v>14.77657</v>
      </c>
      <c r="KN136">
        <v>9.5425210000000003E-5</v>
      </c>
      <c r="KO136">
        <v>5.6884199999999996E-3</v>
      </c>
      <c r="KP136">
        <v>0.87575950000000002</v>
      </c>
      <c r="KQ136">
        <v>15.483090000000001</v>
      </c>
      <c r="KR136">
        <v>9.0463750000000003E-5</v>
      </c>
      <c r="KS136">
        <v>5.3901560000000001E-3</v>
      </c>
      <c r="KT136">
        <v>0.87588920000000003</v>
      </c>
      <c r="KU136">
        <v>16.51698</v>
      </c>
      <c r="KV136">
        <v>8.6408170000000002E-5</v>
      </c>
      <c r="KW136">
        <v>5.1459390000000004E-3</v>
      </c>
      <c r="KX136">
        <v>0.87595710000000004</v>
      </c>
      <c r="KY136">
        <v>17.666789999999999</v>
      </c>
      <c r="KZ136">
        <v>8.3402100000000006E-5</v>
      </c>
      <c r="LA136">
        <v>4.9651740000000001E-3</v>
      </c>
      <c r="LB136">
        <v>0.87597259999999999</v>
      </c>
      <c r="LC136">
        <v>18.16123</v>
      </c>
      <c r="LD136">
        <v>8.1489279999999998E-5</v>
      </c>
      <c r="LE136">
        <v>4.8505149999999997E-3</v>
      </c>
      <c r="LF136">
        <v>0.87584620000000002</v>
      </c>
      <c r="LG136">
        <v>17.698270000000001</v>
      </c>
      <c r="LH136">
        <v>8.0217880000000002E-5</v>
      </c>
      <c r="LI136">
        <v>4.7751740000000001E-3</v>
      </c>
      <c r="LJ136">
        <v>0.87561370000000005</v>
      </c>
      <c r="LK136">
        <v>16.898350000000001</v>
      </c>
      <c r="LL136">
        <v>7.8880439999999994E-5</v>
      </c>
      <c r="LM136">
        <v>4.6973259999999999E-3</v>
      </c>
      <c r="LN136">
        <v>0.87516769999999999</v>
      </c>
      <c r="LO136">
        <v>16.092199999999998</v>
      </c>
      <c r="LP136">
        <v>7.7060019999999999E-5</v>
      </c>
      <c r="LQ136">
        <v>4.5921260000000002E-3</v>
      </c>
      <c r="LR136">
        <v>0.87454129999999997</v>
      </c>
      <c r="LS136">
        <v>16.239380000000001</v>
      </c>
      <c r="LT136">
        <v>7.4720760000000002E-5</v>
      </c>
      <c r="LU136">
        <v>4.4568259999999997E-3</v>
      </c>
      <c r="LV136">
        <v>0.87378</v>
      </c>
      <c r="LW136">
        <v>16.933520000000001</v>
      </c>
      <c r="LX136">
        <v>7.2089189999999993E-5</v>
      </c>
      <c r="LY136">
        <v>4.3042209999999996E-3</v>
      </c>
      <c r="LZ136">
        <v>0.87289240000000001</v>
      </c>
      <c r="MA136">
        <v>18.005310000000001</v>
      </c>
      <c r="MB136">
        <v>6.9614410000000003E-5</v>
      </c>
      <c r="MC136">
        <v>4.1609739999999996E-3</v>
      </c>
      <c r="MD136">
        <v>0.87192539999999996</v>
      </c>
      <c r="ME136">
        <v>19.017340000000001</v>
      </c>
      <c r="MF136">
        <v>6.7958309999999997E-5</v>
      </c>
      <c r="MG136">
        <v>4.0659729999999996E-3</v>
      </c>
      <c r="MH136">
        <v>0.87091510000000005</v>
      </c>
      <c r="MI136">
        <v>19.414850000000001</v>
      </c>
      <c r="MJ136">
        <v>6.7452200000000004E-5</v>
      </c>
      <c r="MK136">
        <v>4.039857E-3</v>
      </c>
      <c r="ML136">
        <v>0.86993339999999997</v>
      </c>
      <c r="MM136">
        <v>18.855609999999999</v>
      </c>
      <c r="MN136">
        <v>6.7637400000000004E-5</v>
      </c>
      <c r="MO136">
        <v>4.0554450000000004E-3</v>
      </c>
      <c r="MP136">
        <v>0.86907060000000003</v>
      </c>
      <c r="MQ136">
        <v>17.971689999999999</v>
      </c>
      <c r="MR136">
        <v>6.7644160000000003E-5</v>
      </c>
      <c r="MS136">
        <v>4.0606419999999997E-3</v>
      </c>
      <c r="MT136">
        <v>0.86834350000000005</v>
      </c>
      <c r="MU136">
        <v>17.05603</v>
      </c>
      <c r="MV136">
        <v>6.6940279999999999E-5</v>
      </c>
      <c r="MW136">
        <v>4.0224869999999999E-3</v>
      </c>
      <c r="MX136">
        <v>0.8677589</v>
      </c>
      <c r="MY136">
        <v>16.900020000000001</v>
      </c>
      <c r="MZ136">
        <v>6.5473669999999994E-5</v>
      </c>
      <c r="NA136">
        <v>3.9379039999999999E-3</v>
      </c>
      <c r="NB136">
        <v>0.86735770000000001</v>
      </c>
      <c r="NC136">
        <v>16.572209999999998</v>
      </c>
      <c r="ND136">
        <v>6.3469759999999997E-5</v>
      </c>
      <c r="NE136">
        <v>3.8191660000000001E-3</v>
      </c>
      <c r="NF136">
        <v>0.86708370000000001</v>
      </c>
      <c r="NG136">
        <v>17.017969999999998</v>
      </c>
      <c r="NH136">
        <v>6.1006579999999998E-5</v>
      </c>
      <c r="NI136">
        <v>3.672374E-3</v>
      </c>
      <c r="NJ136">
        <v>0.86690679999999998</v>
      </c>
      <c r="NK136">
        <v>17.751940000000001</v>
      </c>
      <c r="NL136">
        <v>5.7915319999999999E-5</v>
      </c>
      <c r="NM136">
        <v>3.4874189999999998E-3</v>
      </c>
      <c r="NN136">
        <v>0.86687429999999999</v>
      </c>
      <c r="NO136">
        <v>18.027059999999999</v>
      </c>
      <c r="NP136">
        <v>5.4068560000000003E-5</v>
      </c>
      <c r="NQ136">
        <v>3.256143E-3</v>
      </c>
      <c r="NR136">
        <v>0.86700200000000005</v>
      </c>
      <c r="NS136">
        <v>17.61082</v>
      </c>
      <c r="NT136">
        <v>4.9830770000000002E-5</v>
      </c>
      <c r="NU136">
        <v>3.000164E-3</v>
      </c>
      <c r="NV136">
        <v>0.86738009999999999</v>
      </c>
      <c r="NW136">
        <v>16.978629999999999</v>
      </c>
      <c r="NX136">
        <v>4.586139E-5</v>
      </c>
      <c r="NY136">
        <v>2.759292E-3</v>
      </c>
      <c r="NZ136">
        <v>0.86803960000000002</v>
      </c>
      <c r="OA136">
        <v>16.345269999999999</v>
      </c>
      <c r="OB136">
        <v>4.2599499999999998E-5</v>
      </c>
      <c r="OC136">
        <v>2.5600660000000002E-3</v>
      </c>
      <c r="OD136">
        <v>0.86894300000000002</v>
      </c>
      <c r="OE136">
        <v>16.464410000000001</v>
      </c>
      <c r="OF136">
        <v>4.0085949999999999E-5</v>
      </c>
      <c r="OG136">
        <v>2.4054699999999998E-3</v>
      </c>
      <c r="OH136">
        <v>0.87011309999999997</v>
      </c>
      <c r="OI136">
        <v>17.041370000000001</v>
      </c>
      <c r="OJ136">
        <v>3.811805E-5</v>
      </c>
      <c r="OK136">
        <v>2.2833089999999999E-3</v>
      </c>
    </row>
    <row r="137" spans="1:401" x14ac:dyDescent="0.35">
      <c r="A137">
        <v>140</v>
      </c>
      <c r="B137" t="s">
        <v>4</v>
      </c>
      <c r="C137" t="s">
        <v>24</v>
      </c>
      <c r="D137" t="s">
        <v>142</v>
      </c>
      <c r="E137">
        <v>865.78440000000001</v>
      </c>
      <c r="F137">
        <v>1.167751</v>
      </c>
      <c r="G137">
        <v>14.15962</v>
      </c>
      <c r="H137">
        <v>0</v>
      </c>
      <c r="I137">
        <v>0</v>
      </c>
      <c r="J137">
        <v>1.1668080000000001</v>
      </c>
      <c r="K137">
        <v>14.7514</v>
      </c>
      <c r="L137">
        <v>0</v>
      </c>
      <c r="M137">
        <v>0</v>
      </c>
      <c r="N137">
        <v>1.1658440000000001</v>
      </c>
      <c r="O137">
        <v>15.66273</v>
      </c>
      <c r="P137">
        <v>0</v>
      </c>
      <c r="Q137">
        <v>0</v>
      </c>
      <c r="R137">
        <v>1.1648050000000001</v>
      </c>
      <c r="S137">
        <v>16.456109999999999</v>
      </c>
      <c r="T137" s="1">
        <v>2.488763E-29</v>
      </c>
      <c r="U137" s="1">
        <v>3.2351170000000003E-27</v>
      </c>
      <c r="V137">
        <v>1.1638280000000001</v>
      </c>
      <c r="W137">
        <v>17.049600000000002</v>
      </c>
      <c r="X137" s="1">
        <v>1.2043849999999999E-17</v>
      </c>
      <c r="Y137" s="1">
        <v>1.622592E-15</v>
      </c>
      <c r="Z137">
        <v>1.1629309999999999</v>
      </c>
      <c r="AA137">
        <v>16.919530000000002</v>
      </c>
      <c r="AB137" s="1">
        <v>4.0078269999999997E-6</v>
      </c>
      <c r="AC137" s="1">
        <v>6.3176010000000002E-4</v>
      </c>
      <c r="AD137">
        <v>1.1622140000000001</v>
      </c>
      <c r="AE137">
        <v>16.046659999999999</v>
      </c>
      <c r="AF137" s="1">
        <v>5.0612119999999997E-2</v>
      </c>
      <c r="AG137">
        <v>10.04364</v>
      </c>
      <c r="AH137">
        <v>1.1614640000000001</v>
      </c>
      <c r="AI137">
        <v>15.28035</v>
      </c>
      <c r="AJ137">
        <v>5.3933119999999999</v>
      </c>
      <c r="AK137">
        <v>1175.201</v>
      </c>
      <c r="AL137">
        <v>1.1607000000000001</v>
      </c>
      <c r="AM137">
        <v>14.83703</v>
      </c>
      <c r="AN137">
        <v>54.848520000000001</v>
      </c>
      <c r="AO137">
        <v>12768.41</v>
      </c>
      <c r="AP137">
        <v>1.1599740000000001</v>
      </c>
      <c r="AQ137">
        <v>15.307869999999999</v>
      </c>
      <c r="AR137">
        <v>118.4324</v>
      </c>
      <c r="AS137">
        <v>28970.93</v>
      </c>
      <c r="AT137">
        <v>1.1591720000000001</v>
      </c>
      <c r="AU137">
        <v>16.412859999999998</v>
      </c>
      <c r="AV137">
        <v>85.186250000000001</v>
      </c>
      <c r="AW137">
        <v>21649.11</v>
      </c>
      <c r="AX137">
        <v>1.158261</v>
      </c>
      <c r="AY137">
        <v>17.45814</v>
      </c>
      <c r="AZ137">
        <v>27.592009999999998</v>
      </c>
      <c r="BA137">
        <v>7219.0959999999995</v>
      </c>
      <c r="BB137">
        <v>1.1571659999999999</v>
      </c>
      <c r="BC137">
        <v>18.151900000000001</v>
      </c>
      <c r="BD137">
        <v>5.0696260000000004</v>
      </c>
      <c r="BE137">
        <v>1354.2619999999999</v>
      </c>
      <c r="BF137">
        <v>1.1548119999999999</v>
      </c>
      <c r="BG137">
        <v>17.964970000000001</v>
      </c>
      <c r="BH137">
        <v>0.67454159999999996</v>
      </c>
      <c r="BI137">
        <v>181.8262</v>
      </c>
      <c r="BJ137">
        <v>1.150876</v>
      </c>
      <c r="BK137">
        <v>17.030349999999999</v>
      </c>
      <c r="BL137">
        <v>0.1167473</v>
      </c>
      <c r="BM137">
        <v>30.572389999999999</v>
      </c>
      <c r="BN137">
        <v>1.146919</v>
      </c>
      <c r="BO137">
        <v>16.133150000000001</v>
      </c>
      <c r="BP137">
        <v>5.7264639999999999E-2</v>
      </c>
      <c r="BQ137">
        <v>14.425269999999999</v>
      </c>
      <c r="BR137">
        <v>1.142922</v>
      </c>
      <c r="BS137">
        <v>15.51519</v>
      </c>
      <c r="BT137" s="1">
        <v>4.7435350000000001E-2</v>
      </c>
      <c r="BU137">
        <v>11.878539999999999</v>
      </c>
      <c r="BV137">
        <v>1.1388240000000001</v>
      </c>
      <c r="BW137">
        <v>15.642010000000001</v>
      </c>
      <c r="BX137" s="1">
        <v>4.2855810000000001E-2</v>
      </c>
      <c r="BY137">
        <v>10.746270000000001</v>
      </c>
      <c r="BZ137">
        <v>1.1346719999999999</v>
      </c>
      <c r="CA137">
        <v>16.154779999999999</v>
      </c>
      <c r="CB137" s="1">
        <v>3.976263E-2</v>
      </c>
      <c r="CC137">
        <v>9.9923599999999997</v>
      </c>
      <c r="CD137">
        <v>1.13032</v>
      </c>
      <c r="CE137">
        <v>16.7563</v>
      </c>
      <c r="CF137" s="1">
        <v>3.7320689999999997E-2</v>
      </c>
      <c r="CG137">
        <v>9.4059989999999996</v>
      </c>
      <c r="CH137">
        <v>1.125545</v>
      </c>
      <c r="CI137">
        <v>16.98396</v>
      </c>
      <c r="CJ137" s="1">
        <v>3.4948E-2</v>
      </c>
      <c r="CK137" s="1">
        <v>8.8406640000000003</v>
      </c>
      <c r="CL137">
        <v>1.120026</v>
      </c>
      <c r="CM137">
        <v>16.549299999999999</v>
      </c>
      <c r="CN137" s="1">
        <v>3.2501790000000003E-2</v>
      </c>
      <c r="CO137" s="1">
        <v>8.2566260000000007</v>
      </c>
      <c r="CP137">
        <v>1.113416</v>
      </c>
      <c r="CQ137">
        <v>15.76416</v>
      </c>
      <c r="CR137" s="1">
        <v>3.006269E-2</v>
      </c>
      <c r="CS137" s="1">
        <v>7.6755810000000002</v>
      </c>
      <c r="CT137">
        <v>1.105658</v>
      </c>
      <c r="CU137">
        <v>14.95487</v>
      </c>
      <c r="CV137" s="1">
        <v>2.7723680000000001E-2</v>
      </c>
      <c r="CW137" s="1">
        <v>7.1210360000000001</v>
      </c>
      <c r="CX137">
        <v>1.0970629999999999</v>
      </c>
      <c r="CY137">
        <v>14.26057</v>
      </c>
      <c r="CZ137" s="1">
        <v>2.5623880000000002E-2</v>
      </c>
      <c r="DA137" s="1">
        <v>6.6228420000000003</v>
      </c>
      <c r="DB137">
        <v>1.0874220000000001</v>
      </c>
      <c r="DC137">
        <v>14.37581</v>
      </c>
      <c r="DD137" s="1">
        <v>2.4568909999999999E-2</v>
      </c>
      <c r="DE137" s="1">
        <v>6.3827069999999999</v>
      </c>
      <c r="DF137">
        <v>1.0768120000000001</v>
      </c>
      <c r="DG137">
        <v>14.709860000000001</v>
      </c>
      <c r="DH137" s="1">
        <v>2.5452450000000001E-2</v>
      </c>
      <c r="DI137" s="1">
        <v>6.6490169999999997</v>
      </c>
      <c r="DJ137">
        <v>1.0654650000000001</v>
      </c>
      <c r="DK137">
        <v>15.0511</v>
      </c>
      <c r="DL137" s="1">
        <v>2.7303170000000002E-2</v>
      </c>
      <c r="DM137" s="1">
        <v>7.2011000000000003</v>
      </c>
      <c r="DN137">
        <v>1.0544819999999999</v>
      </c>
      <c r="DO137">
        <v>15.392989999999999</v>
      </c>
      <c r="DP137" s="1">
        <v>2.825341E-2</v>
      </c>
      <c r="DQ137" s="1">
        <v>7.5386829999999998</v>
      </c>
      <c r="DR137">
        <v>1.0429520000000001</v>
      </c>
      <c r="DS137">
        <v>15.24446</v>
      </c>
      <c r="DT137" s="1">
        <v>2.7620220000000001E-2</v>
      </c>
      <c r="DU137" s="1">
        <v>7.4592429999999998</v>
      </c>
      <c r="DV137">
        <v>1.0312509999999999</v>
      </c>
      <c r="DW137">
        <v>14.49433</v>
      </c>
      <c r="DX137" s="1">
        <v>2.591456E-2</v>
      </c>
      <c r="DY137" s="1">
        <v>7.079942</v>
      </c>
      <c r="DZ137">
        <v>1.0192559999999999</v>
      </c>
      <c r="EA137">
        <v>13.74042</v>
      </c>
      <c r="EB137" s="1">
        <v>2.3752780000000001E-2</v>
      </c>
      <c r="EC137" s="1">
        <v>6.5618480000000003</v>
      </c>
      <c r="ED137">
        <v>1.0070570000000001</v>
      </c>
      <c r="EE137">
        <v>13.208119999999999</v>
      </c>
      <c r="EF137" s="1">
        <v>2.1522960000000001E-2</v>
      </c>
      <c r="EG137" s="1">
        <v>6.0110669999999997</v>
      </c>
      <c r="EH137">
        <v>0.99477139999999997</v>
      </c>
      <c r="EI137">
        <v>13.62664</v>
      </c>
      <c r="EJ137" s="1">
        <v>1.9374619999999999E-2</v>
      </c>
      <c r="EK137" s="1">
        <v>5.4700889999999998</v>
      </c>
      <c r="EL137">
        <v>0.98290770000000005</v>
      </c>
      <c r="EM137">
        <v>14.392749999999999</v>
      </c>
      <c r="EN137" s="1">
        <v>1.7357770000000002E-2</v>
      </c>
      <c r="EO137" s="1">
        <v>4.9519929999999999</v>
      </c>
      <c r="EP137">
        <v>0.97071909999999995</v>
      </c>
      <c r="EQ137">
        <v>15.2865</v>
      </c>
      <c r="ER137" s="1">
        <v>1.550199E-2</v>
      </c>
      <c r="ES137" s="1">
        <v>4.4693310000000004</v>
      </c>
      <c r="ET137">
        <v>0.95808499999999996</v>
      </c>
      <c r="EU137">
        <v>16.379429999999999</v>
      </c>
      <c r="EV137" s="1">
        <v>1.3839479999999999E-2</v>
      </c>
      <c r="EW137" s="1">
        <v>4.0336480000000003</v>
      </c>
      <c r="EX137">
        <v>0.94578019999999996</v>
      </c>
      <c r="EY137">
        <v>16.81776</v>
      </c>
      <c r="EZ137" s="1">
        <v>1.237925E-2</v>
      </c>
      <c r="FA137" s="1">
        <v>3.646344</v>
      </c>
      <c r="FB137">
        <v>0.93428920000000004</v>
      </c>
      <c r="FC137">
        <v>16.177759999999999</v>
      </c>
      <c r="FD137" s="1">
        <v>1.107642E-2</v>
      </c>
      <c r="FE137" s="1">
        <v>3.2950170000000001</v>
      </c>
      <c r="FF137">
        <v>0.92251870000000002</v>
      </c>
      <c r="FG137">
        <v>15.45951</v>
      </c>
      <c r="FH137" s="1">
        <v>9.867687E-3</v>
      </c>
      <c r="FI137" s="1">
        <v>2.9660289999999998</v>
      </c>
      <c r="FJ137">
        <v>0.91054170000000001</v>
      </c>
      <c r="FK137">
        <v>14.93496</v>
      </c>
      <c r="FL137" s="1">
        <v>8.7692819999999998E-3</v>
      </c>
      <c r="FM137" s="1">
        <v>2.6636649999999999</v>
      </c>
      <c r="FN137">
        <v>0.89852889999999996</v>
      </c>
      <c r="FO137">
        <v>15.25836</v>
      </c>
      <c r="FP137" s="1">
        <v>7.7872719999999996E-3</v>
      </c>
      <c r="FQ137" s="1">
        <v>2.3906589999999999</v>
      </c>
      <c r="FR137">
        <v>0.88623479999999999</v>
      </c>
      <c r="FS137">
        <v>16.079709999999999</v>
      </c>
      <c r="FT137" s="1">
        <v>6.9086800000000004E-3</v>
      </c>
      <c r="FU137" s="1">
        <v>2.1446749999999999</v>
      </c>
      <c r="FV137">
        <v>0.87406729999999999</v>
      </c>
      <c r="FW137">
        <v>17.166180000000001</v>
      </c>
      <c r="FX137" s="1">
        <v>6.1210650000000002E-3</v>
      </c>
      <c r="FY137" s="1">
        <v>1.9209909999999999</v>
      </c>
      <c r="FZ137">
        <v>0.86132960000000003</v>
      </c>
      <c r="GA137">
        <v>18.38513</v>
      </c>
      <c r="GB137" s="1">
        <v>5.4116149999999998E-3</v>
      </c>
      <c r="GC137" s="1">
        <v>1.718256</v>
      </c>
      <c r="GD137">
        <v>0.84869720000000004</v>
      </c>
      <c r="GE137">
        <v>18.928799999999999</v>
      </c>
      <c r="GF137" s="1">
        <v>4.7857009999999998E-3</v>
      </c>
      <c r="GG137" s="1">
        <v>1.537507</v>
      </c>
      <c r="GH137">
        <v>0.83730479999999996</v>
      </c>
      <c r="GI137">
        <v>18.53876</v>
      </c>
      <c r="GJ137" s="1">
        <v>4.2419950000000001E-3</v>
      </c>
      <c r="GK137" s="1">
        <v>1.3769690000000001</v>
      </c>
      <c r="GL137">
        <v>0.82673569999999996</v>
      </c>
      <c r="GM137">
        <v>17.82799</v>
      </c>
      <c r="GN137" s="1">
        <v>3.7628879999999998E-3</v>
      </c>
      <c r="GO137" s="1">
        <v>1.2333209999999999</v>
      </c>
      <c r="GP137">
        <v>0.81778779999999995</v>
      </c>
      <c r="GQ137">
        <v>17.124690000000001</v>
      </c>
      <c r="GR137" s="1">
        <v>3.337366E-3</v>
      </c>
      <c r="GS137" s="1">
        <v>1.102304</v>
      </c>
      <c r="GT137">
        <v>0.81014569999999997</v>
      </c>
      <c r="GU137">
        <v>16.59836</v>
      </c>
      <c r="GV137" s="1">
        <v>2.9513030000000002E-3</v>
      </c>
      <c r="GW137" s="1">
        <v>0.98093399999999997</v>
      </c>
      <c r="GX137">
        <v>0.80381250000000004</v>
      </c>
      <c r="GY137">
        <v>16.757259999999999</v>
      </c>
      <c r="GZ137" s="1">
        <v>2.5958470000000001E-3</v>
      </c>
      <c r="HA137" s="1">
        <v>0.86715169999999997</v>
      </c>
      <c r="HB137">
        <v>0.79874469999999997</v>
      </c>
      <c r="HC137">
        <v>17.07837</v>
      </c>
      <c r="HD137" s="1">
        <v>2.25662E-3</v>
      </c>
      <c r="HE137" s="1">
        <v>0.75688750000000005</v>
      </c>
      <c r="HF137">
        <v>0.79495420000000006</v>
      </c>
      <c r="HG137">
        <v>17.467590000000001</v>
      </c>
      <c r="HH137" s="1">
        <v>1.906273E-3</v>
      </c>
      <c r="HI137" s="1">
        <v>0.64174810000000004</v>
      </c>
      <c r="HJ137">
        <v>0.79211989999999999</v>
      </c>
      <c r="HK137">
        <v>17.456199999999999</v>
      </c>
      <c r="HL137" s="1">
        <v>1.53477E-3</v>
      </c>
      <c r="HM137" s="1">
        <v>0.51836479999999996</v>
      </c>
      <c r="HN137">
        <v>0.78990300000000002</v>
      </c>
      <c r="HO137">
        <v>17.270669999999999</v>
      </c>
      <c r="HP137" s="1">
        <v>1.1729749999999999E-3</v>
      </c>
      <c r="HQ137" s="1">
        <v>0.39701649999999999</v>
      </c>
      <c r="HR137">
        <v>0.78817729999999997</v>
      </c>
      <c r="HS137">
        <v>16.734529999999999</v>
      </c>
      <c r="HT137" s="1">
        <v>8.688894E-4</v>
      </c>
      <c r="HU137" s="1">
        <v>0.2940313</v>
      </c>
      <c r="HV137">
        <v>0.78691040000000001</v>
      </c>
      <c r="HW137">
        <v>15.86931</v>
      </c>
      <c r="HX137" s="1">
        <v>6.4739850000000005E-4</v>
      </c>
      <c r="HY137" s="1">
        <v>0.21837210000000001</v>
      </c>
      <c r="HZ137">
        <v>0.78598089999999998</v>
      </c>
      <c r="IA137">
        <v>15.10182</v>
      </c>
      <c r="IB137" s="1">
        <v>5.019318E-4</v>
      </c>
      <c r="IC137" s="1">
        <v>0.16840040000000001</v>
      </c>
      <c r="ID137">
        <v>0.78535460000000001</v>
      </c>
      <c r="IE137">
        <v>14.96006</v>
      </c>
      <c r="IF137" s="1">
        <v>4.1078769999999999E-4</v>
      </c>
      <c r="IG137" s="1">
        <v>0.13697029999999999</v>
      </c>
      <c r="IH137">
        <v>0.78493400000000002</v>
      </c>
      <c r="II137">
        <v>15.116490000000001</v>
      </c>
      <c r="IJ137" s="1">
        <v>3.52004E-4</v>
      </c>
      <c r="IK137" s="1">
        <v>0.1167314</v>
      </c>
      <c r="IL137">
        <v>0.78467819999999999</v>
      </c>
      <c r="IM137">
        <v>15.49075</v>
      </c>
      <c r="IN137" s="1">
        <v>3.0867349999999998E-4</v>
      </c>
      <c r="IO137" s="1">
        <v>0.1019765</v>
      </c>
      <c r="IP137">
        <v>0.7845143</v>
      </c>
      <c r="IQ137">
        <v>15.45237</v>
      </c>
      <c r="IR137" s="1">
        <v>2.709958E-4</v>
      </c>
      <c r="IS137" s="1">
        <v>8.9306049999999998E-2</v>
      </c>
      <c r="IT137">
        <v>0.78447809999999996</v>
      </c>
      <c r="IU137">
        <v>15.10557</v>
      </c>
      <c r="IV137" s="1">
        <v>2.3674009999999999E-4</v>
      </c>
      <c r="IW137" s="1">
        <v>7.7821299999999996E-2</v>
      </c>
      <c r="IX137">
        <v>0.78452650000000002</v>
      </c>
      <c r="IY137">
        <v>14.684620000000001</v>
      </c>
      <c r="IZ137">
        <v>2.0769979999999999E-4</v>
      </c>
      <c r="JA137" s="1">
        <v>6.8062620000000004E-2</v>
      </c>
      <c r="JB137">
        <v>0.78468789999999999</v>
      </c>
      <c r="JC137">
        <v>14.082560000000001</v>
      </c>
      <c r="JD137">
        <v>1.8513819999999999E-4</v>
      </c>
      <c r="JE137" s="1">
        <v>6.0457070000000002E-2</v>
      </c>
      <c r="JF137">
        <v>0.78492879999999998</v>
      </c>
      <c r="JG137">
        <v>13.95473</v>
      </c>
      <c r="JH137">
        <v>1.683799E-4</v>
      </c>
      <c r="JI137" s="1">
        <v>5.4804409999999998E-2</v>
      </c>
      <c r="JJ137">
        <v>0.78525639999999997</v>
      </c>
      <c r="JK137">
        <v>14.26717</v>
      </c>
      <c r="JL137">
        <v>1.5581300000000001E-4</v>
      </c>
      <c r="JM137" s="1">
        <v>5.0568559999999999E-2</v>
      </c>
      <c r="JN137">
        <v>0.78562949999999998</v>
      </c>
      <c r="JO137">
        <v>14.7196</v>
      </c>
      <c r="JP137">
        <v>1.4563050000000001E-4</v>
      </c>
      <c r="JQ137" s="1">
        <v>4.7163990000000003E-2</v>
      </c>
      <c r="JR137">
        <v>0.78604479999999999</v>
      </c>
      <c r="JS137">
        <v>15.494949999999999</v>
      </c>
      <c r="JT137">
        <v>1.3628260000000001E-4</v>
      </c>
      <c r="JU137">
        <v>4.4070140000000001E-2</v>
      </c>
      <c r="JV137">
        <v>0.78650249999999999</v>
      </c>
      <c r="JW137">
        <v>15.987489999999999</v>
      </c>
      <c r="JX137">
        <v>1.2681699999999999E-4</v>
      </c>
      <c r="JY137">
        <v>4.096375E-2</v>
      </c>
      <c r="JZ137">
        <v>0.78690020000000005</v>
      </c>
      <c r="KA137">
        <v>15.61431</v>
      </c>
      <c r="KB137">
        <v>1.174321E-4</v>
      </c>
      <c r="KC137">
        <v>3.7885670000000003E-2</v>
      </c>
      <c r="KD137">
        <v>0.78725429999999996</v>
      </c>
      <c r="KE137">
        <v>15.00517</v>
      </c>
      <c r="KF137">
        <v>1.088563E-4</v>
      </c>
      <c r="KG137">
        <v>3.5075700000000001E-2</v>
      </c>
      <c r="KH137">
        <v>0.78756999999999999</v>
      </c>
      <c r="KI137">
        <v>14.51266</v>
      </c>
      <c r="KJ137">
        <v>1.01592E-4</v>
      </c>
      <c r="KK137">
        <v>3.26918E-2</v>
      </c>
      <c r="KL137">
        <v>0.7877982</v>
      </c>
      <c r="KM137">
        <v>14.79217</v>
      </c>
      <c r="KN137">
        <v>9.5601540000000006E-5</v>
      </c>
      <c r="KO137">
        <v>3.072861E-2</v>
      </c>
      <c r="KP137">
        <v>0.78795769999999998</v>
      </c>
      <c r="KQ137">
        <v>15.486980000000001</v>
      </c>
      <c r="KR137">
        <v>9.0610289999999995E-5</v>
      </c>
      <c r="KS137">
        <v>2.910157E-2</v>
      </c>
      <c r="KT137">
        <v>0.78808750000000005</v>
      </c>
      <c r="KU137">
        <v>16.495799999999999</v>
      </c>
      <c r="KV137">
        <v>8.652457E-5</v>
      </c>
      <c r="KW137">
        <v>2.7765850000000002E-2</v>
      </c>
      <c r="KX137">
        <v>0.78814360000000006</v>
      </c>
      <c r="KY137">
        <v>17.637280000000001</v>
      </c>
      <c r="KZ137">
        <v>8.348184E-5</v>
      </c>
      <c r="LA137">
        <v>2.676564E-2</v>
      </c>
      <c r="LB137">
        <v>0.78815740000000001</v>
      </c>
      <c r="LC137">
        <v>18.152920000000002</v>
      </c>
      <c r="LD137">
        <v>8.1537630000000006E-5</v>
      </c>
      <c r="LE137">
        <v>2.6124600000000001E-2</v>
      </c>
      <c r="LF137">
        <v>0.78804620000000003</v>
      </c>
      <c r="LG137">
        <v>17.729130000000001</v>
      </c>
      <c r="LH137">
        <v>8.0255559999999995E-5</v>
      </c>
      <c r="LI137">
        <v>2.57101E-2</v>
      </c>
      <c r="LJ137">
        <v>0.78782909999999995</v>
      </c>
      <c r="LK137">
        <v>16.945920000000001</v>
      </c>
      <c r="LL137">
        <v>7.8927329999999994E-5</v>
      </c>
      <c r="LM137">
        <v>2.5298060000000001E-2</v>
      </c>
      <c r="LN137">
        <v>0.78746590000000005</v>
      </c>
      <c r="LO137">
        <v>16.147300000000001</v>
      </c>
      <c r="LP137">
        <v>7.7123939999999998E-5</v>
      </c>
      <c r="LQ137">
        <v>2.4744430000000001E-2</v>
      </c>
      <c r="LR137">
        <v>0.78690959999999999</v>
      </c>
      <c r="LS137">
        <v>16.264589999999998</v>
      </c>
      <c r="LT137">
        <v>7.4798110000000005E-5</v>
      </c>
      <c r="LU137">
        <v>2.4026430000000001E-2</v>
      </c>
      <c r="LV137">
        <v>0.78626099999999999</v>
      </c>
      <c r="LW137">
        <v>16.936730000000001</v>
      </c>
      <c r="LX137">
        <v>7.2170870000000002E-5</v>
      </c>
      <c r="LY137">
        <v>2.3208739999999999E-2</v>
      </c>
      <c r="LZ137">
        <v>0.78550629999999999</v>
      </c>
      <c r="MA137">
        <v>17.982679999999998</v>
      </c>
      <c r="MB137">
        <v>6.9681939999999997E-5</v>
      </c>
      <c r="MC137">
        <v>2.2427180000000001E-2</v>
      </c>
      <c r="MD137">
        <v>0.78466279999999999</v>
      </c>
      <c r="ME137">
        <v>18.99192</v>
      </c>
      <c r="MF137">
        <v>6.7991229999999996E-5</v>
      </c>
      <c r="MG137">
        <v>2.1889169999999999E-2</v>
      </c>
      <c r="MH137">
        <v>0.78380280000000002</v>
      </c>
      <c r="MI137">
        <v>19.40888</v>
      </c>
      <c r="MJ137">
        <v>6.7450220000000001E-5</v>
      </c>
      <c r="MK137">
        <v>2.1721310000000001E-2</v>
      </c>
      <c r="ML137">
        <v>0.78296659999999996</v>
      </c>
      <c r="MM137">
        <v>18.89038</v>
      </c>
      <c r="MN137">
        <v>6.7626469999999998E-5</v>
      </c>
      <c r="MO137">
        <v>2.1794890000000001E-2</v>
      </c>
      <c r="MP137">
        <v>0.78223359999999997</v>
      </c>
      <c r="MQ137">
        <v>18.022739999999999</v>
      </c>
      <c r="MR137">
        <v>6.7649469999999995E-5</v>
      </c>
      <c r="MS137">
        <v>2.1833459999999999E-2</v>
      </c>
      <c r="MT137">
        <v>0.78161670000000005</v>
      </c>
      <c r="MU137">
        <v>17.1174</v>
      </c>
      <c r="MV137">
        <v>6.6972160000000006E-5</v>
      </c>
      <c r="MW137">
        <v>2.164721E-2</v>
      </c>
      <c r="MX137">
        <v>0.78113900000000003</v>
      </c>
      <c r="MY137">
        <v>16.936160000000001</v>
      </c>
      <c r="MZ137">
        <v>6.5527979999999999E-5</v>
      </c>
      <c r="NA137">
        <v>2.1209479999999999E-2</v>
      </c>
      <c r="NB137">
        <v>0.78078210000000003</v>
      </c>
      <c r="NC137">
        <v>16.60613</v>
      </c>
      <c r="ND137">
        <v>6.3539879999999997E-5</v>
      </c>
      <c r="NE137">
        <v>2.0582980000000001E-2</v>
      </c>
      <c r="NF137">
        <v>0.78055220000000003</v>
      </c>
      <c r="NG137">
        <v>17.017510000000001</v>
      </c>
      <c r="NH137">
        <v>6.1093229999999995E-5</v>
      </c>
      <c r="NI137">
        <v>1.9805730000000001E-2</v>
      </c>
      <c r="NJ137">
        <v>0.78040089999999995</v>
      </c>
      <c r="NK137">
        <v>17.739090000000001</v>
      </c>
      <c r="NL137">
        <v>5.8026329999999999E-5</v>
      </c>
      <c r="NM137">
        <v>1.8829809999999999E-2</v>
      </c>
      <c r="NN137">
        <v>0.78037690000000004</v>
      </c>
      <c r="NO137">
        <v>18.027439999999999</v>
      </c>
      <c r="NP137">
        <v>5.4202200000000001E-5</v>
      </c>
      <c r="NQ137">
        <v>1.760428E-2</v>
      </c>
      <c r="NR137">
        <v>0.78050520000000001</v>
      </c>
      <c r="NS137">
        <v>17.636949999999999</v>
      </c>
      <c r="NT137">
        <v>4.9968320000000002E-5</v>
      </c>
      <c r="NU137">
        <v>1.6232139999999999E-2</v>
      </c>
      <c r="NV137">
        <v>0.78083080000000005</v>
      </c>
      <c r="NW137">
        <v>17.012460000000001</v>
      </c>
      <c r="NX137">
        <v>4.5982410000000003E-5</v>
      </c>
      <c r="NY137">
        <v>1.492538E-2</v>
      </c>
      <c r="NZ137">
        <v>0.78137760000000001</v>
      </c>
      <c r="OA137">
        <v>16.400480000000002</v>
      </c>
      <c r="OB137">
        <v>4.2695419999999999E-5</v>
      </c>
      <c r="OC137">
        <v>1.383597E-2</v>
      </c>
      <c r="OD137">
        <v>0.78216699999999995</v>
      </c>
      <c r="OE137">
        <v>16.507930000000002</v>
      </c>
      <c r="OF137">
        <v>4.0160249999999999E-5</v>
      </c>
      <c r="OG137">
        <v>1.2988690000000001E-2</v>
      </c>
      <c r="OH137">
        <v>0.78316569999999996</v>
      </c>
      <c r="OI137">
        <v>17.06775</v>
      </c>
      <c r="OJ137">
        <v>3.817956E-5</v>
      </c>
      <c r="OK137">
        <v>1.2322380000000001E-2</v>
      </c>
    </row>
    <row r="138" spans="1:401" x14ac:dyDescent="0.35">
      <c r="A138">
        <v>141</v>
      </c>
      <c r="B138" t="s">
        <v>4</v>
      </c>
      <c r="C138" t="s">
        <v>24</v>
      </c>
      <c r="D138" t="s">
        <v>143</v>
      </c>
      <c r="E138">
        <v>908.41980000000001</v>
      </c>
      <c r="F138">
        <v>1.0347230000000001</v>
      </c>
      <c r="G138">
        <v>14.18083</v>
      </c>
      <c r="H138">
        <v>0</v>
      </c>
      <c r="I138">
        <v>0</v>
      </c>
      <c r="J138">
        <v>1.0340039999999999</v>
      </c>
      <c r="K138">
        <v>14.72181</v>
      </c>
      <c r="L138">
        <v>0</v>
      </c>
      <c r="M138">
        <v>0</v>
      </c>
      <c r="N138">
        <v>1.0332440000000001</v>
      </c>
      <c r="O138">
        <v>15.63104</v>
      </c>
      <c r="P138">
        <v>0</v>
      </c>
      <c r="Q138">
        <v>0</v>
      </c>
      <c r="R138">
        <v>1.032424</v>
      </c>
      <c r="S138">
        <v>16.433689999999999</v>
      </c>
      <c r="T138" s="1">
        <v>2.7705750000000001E-30</v>
      </c>
      <c r="U138" s="1">
        <v>6.1675000000000001E-28</v>
      </c>
      <c r="V138">
        <v>1.031684</v>
      </c>
      <c r="W138">
        <v>17.05003</v>
      </c>
      <c r="X138" s="1">
        <v>1.7644820000000001E-18</v>
      </c>
      <c r="Y138" s="1">
        <v>3.6884970000000002E-16</v>
      </c>
      <c r="Z138">
        <v>1.0309999999999999</v>
      </c>
      <c r="AA138">
        <v>16.970700000000001</v>
      </c>
      <c r="AB138" s="1">
        <v>1.341187E-6</v>
      </c>
      <c r="AC138" s="1">
        <v>2.5219670000000002E-4</v>
      </c>
      <c r="AD138">
        <v>1.0304660000000001</v>
      </c>
      <c r="AE138">
        <v>16.115860000000001</v>
      </c>
      <c r="AF138" s="1">
        <v>3.1802829999999997E-2</v>
      </c>
      <c r="AG138" s="1">
        <v>7.411397</v>
      </c>
      <c r="AH138">
        <v>1.029935</v>
      </c>
      <c r="AI138">
        <v>15.325889999999999</v>
      </c>
      <c r="AJ138">
        <v>4.1725289999999999</v>
      </c>
      <c r="AK138">
        <v>1076.8779999999999</v>
      </c>
      <c r="AL138">
        <v>1.0294239999999999</v>
      </c>
      <c r="AM138">
        <v>14.85941</v>
      </c>
      <c r="AN138">
        <v>48.666980000000002</v>
      </c>
      <c r="AO138">
        <v>13572.04</v>
      </c>
      <c r="AP138">
        <v>1.0288820000000001</v>
      </c>
      <c r="AQ138">
        <v>15.28163</v>
      </c>
      <c r="AR138">
        <v>116.2624</v>
      </c>
      <c r="AS138">
        <v>34459.97</v>
      </c>
      <c r="AT138">
        <v>1.0282899999999999</v>
      </c>
      <c r="AU138">
        <v>16.367719999999998</v>
      </c>
      <c r="AV138">
        <v>90.312709999999996</v>
      </c>
      <c r="AW138">
        <v>28104.73</v>
      </c>
      <c r="AX138">
        <v>1.0276430000000001</v>
      </c>
      <c r="AY138">
        <v>17.428159999999998</v>
      </c>
      <c r="AZ138">
        <v>31.017949999999999</v>
      </c>
      <c r="BA138">
        <v>10028.700000000001</v>
      </c>
      <c r="BB138">
        <v>1.0267710000000001</v>
      </c>
      <c r="BC138">
        <v>18.150569999999998</v>
      </c>
      <c r="BD138">
        <v>5.9428570000000001</v>
      </c>
      <c r="BE138">
        <v>1976.422</v>
      </c>
      <c r="BF138">
        <v>1.024942</v>
      </c>
      <c r="BG138">
        <v>18.021439999999998</v>
      </c>
      <c r="BH138">
        <v>0.80331430000000004</v>
      </c>
      <c r="BI138">
        <v>270.89769999999999</v>
      </c>
      <c r="BJ138">
        <v>1.021714</v>
      </c>
      <c r="BK138">
        <v>17.108889999999999</v>
      </c>
      <c r="BL138">
        <v>0.1307981</v>
      </c>
      <c r="BM138">
        <v>42.685479999999998</v>
      </c>
      <c r="BN138">
        <v>1.0183439999999999</v>
      </c>
      <c r="BO138">
        <v>16.198039999999999</v>
      </c>
      <c r="BP138">
        <v>5.8919050000000001E-2</v>
      </c>
      <c r="BQ138">
        <v>18.183869999999999</v>
      </c>
      <c r="BR138">
        <v>1.01491</v>
      </c>
      <c r="BS138">
        <v>15.55738</v>
      </c>
      <c r="BT138" s="1">
        <v>4.7917620000000001E-2</v>
      </c>
      <c r="BU138">
        <v>14.621259999999999</v>
      </c>
      <c r="BV138">
        <v>1.0114080000000001</v>
      </c>
      <c r="BW138">
        <v>15.639200000000001</v>
      </c>
      <c r="BX138" s="1">
        <v>4.3152000000000003E-2</v>
      </c>
      <c r="BY138">
        <v>13.171340000000001</v>
      </c>
      <c r="BZ138">
        <v>1.0077989999999999</v>
      </c>
      <c r="CA138">
        <v>16.133009999999999</v>
      </c>
      <c r="CB138" s="1">
        <v>3.997146E-2</v>
      </c>
      <c r="CC138">
        <v>12.21963</v>
      </c>
      <c r="CD138">
        <v>1.004033</v>
      </c>
      <c r="CE138">
        <v>16.73179</v>
      </c>
      <c r="CF138" s="1">
        <v>3.7502899999999999E-2</v>
      </c>
      <c r="CG138" s="1">
        <v>11.493230000000001</v>
      </c>
      <c r="CH138">
        <v>0.99991909999999995</v>
      </c>
      <c r="CI138">
        <v>16.992100000000001</v>
      </c>
      <c r="CJ138" s="1">
        <v>3.5135329999999999E-2</v>
      </c>
      <c r="CK138" s="1">
        <v>10.80387</v>
      </c>
      <c r="CL138">
        <v>0.99515240000000005</v>
      </c>
      <c r="CM138">
        <v>16.602399999999999</v>
      </c>
      <c r="CN138" s="1">
        <v>3.2693359999999998E-2</v>
      </c>
      <c r="CO138" s="1">
        <v>10.09192</v>
      </c>
      <c r="CP138">
        <v>0.98941769999999996</v>
      </c>
      <c r="CQ138">
        <v>15.834379999999999</v>
      </c>
      <c r="CR138" s="1">
        <v>3.0248879999999999E-2</v>
      </c>
      <c r="CS138" s="1">
        <v>9.3802800000000008</v>
      </c>
      <c r="CT138">
        <v>0.98268540000000004</v>
      </c>
      <c r="CU138">
        <v>15.0244</v>
      </c>
      <c r="CV138" s="1">
        <v>2.7899380000000001E-2</v>
      </c>
      <c r="CW138" s="1">
        <v>8.6986129999999999</v>
      </c>
      <c r="CX138">
        <v>0.97529929999999998</v>
      </c>
      <c r="CY138">
        <v>14.3131</v>
      </c>
      <c r="CZ138" s="1">
        <v>2.576341E-2</v>
      </c>
      <c r="DA138" s="1">
        <v>8.0767969999999991</v>
      </c>
      <c r="DB138">
        <v>0.9669797</v>
      </c>
      <c r="DC138">
        <v>14.379810000000001</v>
      </c>
      <c r="DD138" s="1">
        <v>2.4577740000000001E-2</v>
      </c>
      <c r="DE138" s="1">
        <v>7.734731</v>
      </c>
      <c r="DF138">
        <v>0.95782929999999999</v>
      </c>
      <c r="DG138">
        <v>14.70998</v>
      </c>
      <c r="DH138" s="1">
        <v>2.5291250000000001E-2</v>
      </c>
      <c r="DI138" s="1">
        <v>7.9888120000000002</v>
      </c>
      <c r="DJ138">
        <v>0.94806800000000002</v>
      </c>
      <c r="DK138">
        <v>15.049620000000001</v>
      </c>
      <c r="DL138" s="1">
        <v>2.712904E-2</v>
      </c>
      <c r="DM138" s="1">
        <v>8.6387859999999996</v>
      </c>
      <c r="DN138">
        <v>0.93861280000000002</v>
      </c>
      <c r="DO138">
        <v>15.402670000000001</v>
      </c>
      <c r="DP138" s="1">
        <v>2.820539E-2</v>
      </c>
      <c r="DQ138" s="1">
        <v>9.0795759999999994</v>
      </c>
      <c r="DR138">
        <v>0.92872080000000001</v>
      </c>
      <c r="DS138">
        <v>15.286099999999999</v>
      </c>
      <c r="DT138" s="1">
        <v>2.7698980000000002E-2</v>
      </c>
      <c r="DU138" s="1">
        <v>9.0197149999999997</v>
      </c>
      <c r="DV138">
        <v>0.91867270000000001</v>
      </c>
      <c r="DW138">
        <v>14.562670000000001</v>
      </c>
      <c r="DX138" s="1">
        <v>2.606837E-2</v>
      </c>
      <c r="DY138" s="1">
        <v>8.5806020000000007</v>
      </c>
      <c r="DZ138">
        <v>0.90838099999999999</v>
      </c>
      <c r="EA138">
        <v>13.798410000000001</v>
      </c>
      <c r="EB138" s="1">
        <v>2.3931609999999999E-2</v>
      </c>
      <c r="EC138" s="1">
        <v>7.9565950000000001</v>
      </c>
      <c r="ED138">
        <v>0.89790669999999995</v>
      </c>
      <c r="EE138">
        <v>13.262090000000001</v>
      </c>
      <c r="EF138" s="1">
        <v>2.170476E-2</v>
      </c>
      <c r="EG138" s="1">
        <v>7.2861700000000003</v>
      </c>
      <c r="EH138">
        <v>0.88735050000000004</v>
      </c>
      <c r="EI138">
        <v>13.63594</v>
      </c>
      <c r="EJ138" s="1">
        <v>1.955061E-2</v>
      </c>
      <c r="EK138" s="1">
        <v>6.6255050000000004</v>
      </c>
      <c r="EL138">
        <v>0.87720779999999998</v>
      </c>
      <c r="EM138">
        <v>14.382149999999999</v>
      </c>
      <c r="EN138" s="1">
        <v>1.752511E-2</v>
      </c>
      <c r="EO138" s="1">
        <v>5.9921329999999999</v>
      </c>
      <c r="EP138">
        <v>0.86675809999999998</v>
      </c>
      <c r="EQ138">
        <v>15.266400000000001</v>
      </c>
      <c r="ER138" s="1">
        <v>1.5655929999999998E-2</v>
      </c>
      <c r="ES138" s="1">
        <v>5.4013070000000001</v>
      </c>
      <c r="ET138">
        <v>0.85589689999999996</v>
      </c>
      <c r="EU138">
        <v>16.352360000000001</v>
      </c>
      <c r="EV138" s="1">
        <v>1.397697E-2</v>
      </c>
      <c r="EW138" s="1">
        <v>4.8667069999999999</v>
      </c>
      <c r="EX138">
        <v>0.84538100000000005</v>
      </c>
      <c r="EY138">
        <v>16.828720000000001</v>
      </c>
      <c r="EZ138" s="1">
        <v>1.250249E-2</v>
      </c>
      <c r="FA138" s="1">
        <v>4.3917089999999996</v>
      </c>
      <c r="FB138">
        <v>0.83557919999999997</v>
      </c>
      <c r="FC138">
        <v>16.2425</v>
      </c>
      <c r="FD138" s="1">
        <v>1.1191080000000001E-2</v>
      </c>
      <c r="FE138" s="1">
        <v>3.9632990000000001</v>
      </c>
      <c r="FF138">
        <v>0.82550849999999998</v>
      </c>
      <c r="FG138">
        <v>15.5139</v>
      </c>
      <c r="FH138" s="1">
        <v>9.9748349999999996E-3</v>
      </c>
      <c r="FI138" s="1">
        <v>3.5632739999999998</v>
      </c>
      <c r="FJ138">
        <v>0.81521730000000003</v>
      </c>
      <c r="FK138">
        <v>14.99601</v>
      </c>
      <c r="FL138" s="1">
        <v>8.8670209999999992E-3</v>
      </c>
      <c r="FM138" s="1">
        <v>3.1951999999999998</v>
      </c>
      <c r="FN138">
        <v>0.80493440000000005</v>
      </c>
      <c r="FO138">
        <v>15.28524</v>
      </c>
      <c r="FP138" s="1">
        <v>7.8754329999999994E-3</v>
      </c>
      <c r="FQ138" s="1">
        <v>2.862914</v>
      </c>
      <c r="FR138">
        <v>0.79432800000000003</v>
      </c>
      <c r="FS138">
        <v>16.06551</v>
      </c>
      <c r="FT138" s="1">
        <v>6.9887899999999999E-3</v>
      </c>
      <c r="FU138" s="1">
        <v>2.5640049999999999</v>
      </c>
      <c r="FV138">
        <v>0.78400579999999997</v>
      </c>
      <c r="FW138">
        <v>17.1219</v>
      </c>
      <c r="FX138" s="1">
        <v>6.1942480000000003E-3</v>
      </c>
      <c r="FY138" s="1">
        <v>2.2925249999999999</v>
      </c>
      <c r="FZ138">
        <v>0.7731074</v>
      </c>
      <c r="GA138">
        <v>18.326260000000001</v>
      </c>
      <c r="GB138" s="1">
        <v>5.4777100000000002E-3</v>
      </c>
      <c r="GC138" s="1">
        <v>2.0465580000000001</v>
      </c>
      <c r="GD138">
        <v>0.76233039999999996</v>
      </c>
      <c r="GE138">
        <v>18.911660000000001</v>
      </c>
      <c r="GF138" s="1">
        <v>4.8445780000000004E-3</v>
      </c>
      <c r="GG138" s="1">
        <v>1.8270310000000001</v>
      </c>
      <c r="GH138">
        <v>0.75263950000000002</v>
      </c>
      <c r="GI138">
        <v>18.588539999999998</v>
      </c>
      <c r="GJ138" s="1">
        <v>4.2940779999999998E-3</v>
      </c>
      <c r="GK138" s="1">
        <v>1.632314</v>
      </c>
      <c r="GL138">
        <v>0.74363760000000001</v>
      </c>
      <c r="GM138">
        <v>17.903130000000001</v>
      </c>
      <c r="GN138" s="1">
        <v>3.810609E-3</v>
      </c>
      <c r="GO138" s="1">
        <v>1.4592579999999999</v>
      </c>
      <c r="GP138">
        <v>0.73595169999999999</v>
      </c>
      <c r="GQ138">
        <v>17.20581</v>
      </c>
      <c r="GR138" s="1">
        <v>3.3813430000000002E-3</v>
      </c>
      <c r="GS138" s="1">
        <v>1.3022899999999999</v>
      </c>
      <c r="GT138">
        <v>0.72946440000000001</v>
      </c>
      <c r="GU138">
        <v>16.682359999999999</v>
      </c>
      <c r="GV138" s="1">
        <v>2.9925210000000002E-3</v>
      </c>
      <c r="GW138" s="1">
        <v>1.157789</v>
      </c>
      <c r="GX138">
        <v>0.72405330000000001</v>
      </c>
      <c r="GY138">
        <v>16.795870000000001</v>
      </c>
      <c r="GZ138" s="1">
        <v>2.6349429999999998E-3</v>
      </c>
      <c r="HA138" s="1">
        <v>1.023077</v>
      </c>
      <c r="HB138">
        <v>0.71967119999999996</v>
      </c>
      <c r="HC138">
        <v>17.097819999999999</v>
      </c>
      <c r="HD138" s="1">
        <v>2.2959230000000001E-3</v>
      </c>
      <c r="HE138" s="1">
        <v>0.89398129999999998</v>
      </c>
      <c r="HF138">
        <v>0.71642360000000005</v>
      </c>
      <c r="HG138">
        <v>17.455410000000001</v>
      </c>
      <c r="HH138" s="1">
        <v>1.948714E-3</v>
      </c>
      <c r="HI138" s="1">
        <v>0.76087389999999999</v>
      </c>
      <c r="HJ138">
        <v>0.71403150000000004</v>
      </c>
      <c r="HK138">
        <v>17.456199999999999</v>
      </c>
      <c r="HL138" s="1">
        <v>1.579485E-3</v>
      </c>
      <c r="HM138" s="1">
        <v>0.61837589999999998</v>
      </c>
      <c r="HN138">
        <v>0.71214739999999999</v>
      </c>
      <c r="HO138">
        <v>17.28744</v>
      </c>
      <c r="HP138" s="1">
        <v>1.2144359999999999E-3</v>
      </c>
      <c r="HQ138" s="1">
        <v>0.4764236</v>
      </c>
      <c r="HR138">
        <v>0.71071819999999997</v>
      </c>
      <c r="HS138">
        <v>16.794509999999999</v>
      </c>
      <c r="HT138" s="1">
        <v>9.0179560000000004E-4</v>
      </c>
      <c r="HU138" s="1">
        <v>0.35368369999999999</v>
      </c>
      <c r="HV138">
        <v>0.7096384</v>
      </c>
      <c r="HW138">
        <v>15.955220000000001</v>
      </c>
      <c r="HX138" s="1">
        <v>6.7029139999999997E-4</v>
      </c>
      <c r="HY138" s="1">
        <v>0.2619862</v>
      </c>
      <c r="HZ138">
        <v>0.70885050000000005</v>
      </c>
      <c r="IA138">
        <v>15.19237</v>
      </c>
      <c r="IB138" s="1">
        <v>5.1660819999999996E-4</v>
      </c>
      <c r="IC138" s="1">
        <v>0.20073759999999999</v>
      </c>
      <c r="ID138">
        <v>0.70832470000000003</v>
      </c>
      <c r="IE138">
        <v>15.02243</v>
      </c>
      <c r="IF138" s="1">
        <v>4.2002830000000002E-4</v>
      </c>
      <c r="IG138" s="1">
        <v>0.16209219999999999</v>
      </c>
      <c r="IH138">
        <v>0.70794550000000001</v>
      </c>
      <c r="II138">
        <v>15.1639</v>
      </c>
      <c r="IJ138" s="1">
        <v>3.5823689999999999E-4</v>
      </c>
      <c r="IK138" s="1">
        <v>0.137404</v>
      </c>
      <c r="IL138">
        <v>0.70772760000000001</v>
      </c>
      <c r="IM138">
        <v>15.50944</v>
      </c>
      <c r="IN138" s="1">
        <v>3.136209E-4</v>
      </c>
      <c r="IO138" s="1">
        <v>0.11978560000000001</v>
      </c>
      <c r="IP138">
        <v>0.70758310000000002</v>
      </c>
      <c r="IQ138">
        <v>15.46452</v>
      </c>
      <c r="IR138" s="1">
        <v>2.7546649999999999E-4</v>
      </c>
      <c r="IS138" s="1">
        <v>0.1049366</v>
      </c>
      <c r="IT138">
        <v>0.70757110000000001</v>
      </c>
      <c r="IU138">
        <v>15.12824</v>
      </c>
      <c r="IV138" s="1">
        <v>2.4073780000000001E-4</v>
      </c>
      <c r="IW138" s="1">
        <v>9.1482800000000003E-2</v>
      </c>
      <c r="IX138">
        <v>0.70762879999999995</v>
      </c>
      <c r="IY138">
        <v>14.727460000000001</v>
      </c>
      <c r="IZ138">
        <v>2.1096170000000001E-4</v>
      </c>
      <c r="JA138" s="1">
        <v>7.9922859999999998E-2</v>
      </c>
      <c r="JB138">
        <v>0.70774780000000004</v>
      </c>
      <c r="JC138">
        <v>14.15873</v>
      </c>
      <c r="JD138">
        <v>1.8761050000000001E-4</v>
      </c>
      <c r="JE138" s="1">
        <v>7.0821930000000005E-2</v>
      </c>
      <c r="JF138">
        <v>0.70796420000000004</v>
      </c>
      <c r="JG138">
        <v>14.02815</v>
      </c>
      <c r="JH138">
        <v>1.702121E-4</v>
      </c>
      <c r="JI138" s="1">
        <v>6.4035229999999999E-2</v>
      </c>
      <c r="JJ138">
        <v>0.70821219999999996</v>
      </c>
      <c r="JK138">
        <v>14.299569999999999</v>
      </c>
      <c r="JL138">
        <v>1.5721919999999999E-4</v>
      </c>
      <c r="JM138" s="1">
        <v>5.8971660000000002E-2</v>
      </c>
      <c r="JN138">
        <v>0.7085574</v>
      </c>
      <c r="JO138">
        <v>14.72772</v>
      </c>
      <c r="JP138">
        <v>1.468199E-4</v>
      </c>
      <c r="JQ138" s="1">
        <v>5.4951409999999999E-2</v>
      </c>
      <c r="JR138">
        <v>0.70890949999999997</v>
      </c>
      <c r="JS138">
        <v>15.47831</v>
      </c>
      <c r="JT138">
        <v>1.3742959999999999E-4</v>
      </c>
      <c r="JU138" s="1">
        <v>5.1361700000000003E-2</v>
      </c>
      <c r="JV138">
        <v>0.70927070000000003</v>
      </c>
      <c r="JW138">
        <v>15.96884</v>
      </c>
      <c r="JX138">
        <v>1.2798390000000001E-4</v>
      </c>
      <c r="JY138">
        <v>4.7785580000000001E-2</v>
      </c>
      <c r="JZ138">
        <v>0.7096346</v>
      </c>
      <c r="KA138">
        <v>15.649660000000001</v>
      </c>
      <c r="KB138">
        <v>1.185537E-4</v>
      </c>
      <c r="KC138">
        <v>4.421779E-2</v>
      </c>
      <c r="KD138">
        <v>0.70994250000000003</v>
      </c>
      <c r="KE138">
        <v>15.048999999999999</v>
      </c>
      <c r="KF138">
        <v>1.098422E-4</v>
      </c>
      <c r="KG138">
        <v>4.0923090000000002E-2</v>
      </c>
      <c r="KH138">
        <v>0.71018990000000004</v>
      </c>
      <c r="KI138">
        <v>14.56366</v>
      </c>
      <c r="KJ138">
        <v>1.024099E-4</v>
      </c>
      <c r="KK138">
        <v>3.8105439999999997E-2</v>
      </c>
      <c r="KL138">
        <v>0.71037700000000004</v>
      </c>
      <c r="KM138">
        <v>14.833360000000001</v>
      </c>
      <c r="KN138">
        <v>9.6274779999999994E-5</v>
      </c>
      <c r="KO138">
        <v>3.5781430000000003E-2</v>
      </c>
      <c r="KP138">
        <v>0.71053339999999998</v>
      </c>
      <c r="KQ138">
        <v>15.51065</v>
      </c>
      <c r="KR138">
        <v>9.1170379999999996E-5</v>
      </c>
      <c r="KS138">
        <v>3.3857329999999998E-2</v>
      </c>
      <c r="KT138">
        <v>0.71062590000000003</v>
      </c>
      <c r="KU138">
        <v>16.483180000000001</v>
      </c>
      <c r="KV138">
        <v>8.6972589999999994E-5</v>
      </c>
      <c r="KW138">
        <v>3.2271109999999999E-2</v>
      </c>
      <c r="KX138">
        <v>0.71069210000000005</v>
      </c>
      <c r="KY138">
        <v>17.60079</v>
      </c>
      <c r="KZ138">
        <v>8.3794039999999994E-5</v>
      </c>
      <c r="LA138">
        <v>3.1062840000000001E-2</v>
      </c>
      <c r="LB138">
        <v>0.71069020000000005</v>
      </c>
      <c r="LC138">
        <v>18.128039999999999</v>
      </c>
      <c r="LD138">
        <v>8.1728289999999994E-5</v>
      </c>
      <c r="LE138">
        <v>3.027353E-2</v>
      </c>
      <c r="LF138">
        <v>0.71062230000000004</v>
      </c>
      <c r="LG138">
        <v>17.77093</v>
      </c>
      <c r="LH138">
        <v>8.0398359999999996E-5</v>
      </c>
      <c r="LI138">
        <v>2.9772400000000001E-2</v>
      </c>
      <c r="LJ138">
        <v>0.7104298</v>
      </c>
      <c r="LK138">
        <v>17.018450000000001</v>
      </c>
      <c r="LL138">
        <v>7.9100440000000002E-5</v>
      </c>
      <c r="LM138">
        <v>2.930493E-2</v>
      </c>
      <c r="LN138">
        <v>0.71011659999999999</v>
      </c>
      <c r="LO138">
        <v>16.2437</v>
      </c>
      <c r="LP138">
        <v>7.7360140000000001E-5</v>
      </c>
      <c r="LQ138">
        <v>2.8687750000000001E-2</v>
      </c>
      <c r="LR138">
        <v>0.70967239999999998</v>
      </c>
      <c r="LS138">
        <v>16.32601</v>
      </c>
      <c r="LT138">
        <v>7.5087769999999994E-5</v>
      </c>
      <c r="LU138">
        <v>2.7876160000000001E-2</v>
      </c>
      <c r="LV138">
        <v>0.7091092</v>
      </c>
      <c r="LW138">
        <v>16.96088</v>
      </c>
      <c r="LX138">
        <v>7.2481050000000003E-5</v>
      </c>
      <c r="LY138">
        <v>2.6936990000000001E-2</v>
      </c>
      <c r="LZ138">
        <v>0.70846050000000005</v>
      </c>
      <c r="MA138">
        <v>17.96048</v>
      </c>
      <c r="MB138">
        <v>6.9946700000000006E-5</v>
      </c>
      <c r="MC138">
        <v>2.6013830000000002E-2</v>
      </c>
      <c r="MD138">
        <v>0.70774879999999996</v>
      </c>
      <c r="ME138">
        <v>18.961189999999998</v>
      </c>
      <c r="MF138">
        <v>6.8130559999999998E-5</v>
      </c>
      <c r="MG138">
        <v>2.5339629999999998E-2</v>
      </c>
      <c r="MH138">
        <v>0.70699820000000002</v>
      </c>
      <c r="MI138">
        <v>19.38907</v>
      </c>
      <c r="MJ138">
        <v>6.7457850000000007E-5</v>
      </c>
      <c r="MK138">
        <v>2.508701E-2</v>
      </c>
      <c r="ML138">
        <v>0.70630709999999997</v>
      </c>
      <c r="MM138">
        <v>18.9377</v>
      </c>
      <c r="MN138">
        <v>6.7587450000000006E-5</v>
      </c>
      <c r="MO138">
        <v>2.5146060000000001E-2</v>
      </c>
      <c r="MP138">
        <v>0.70566759999999995</v>
      </c>
      <c r="MQ138">
        <v>18.099699999999999</v>
      </c>
      <c r="MR138">
        <v>6.766195E-5</v>
      </c>
      <c r="MS138">
        <v>2.5204399999999998E-2</v>
      </c>
      <c r="MT138">
        <v>0.70515410000000001</v>
      </c>
      <c r="MU138">
        <v>17.222490000000001</v>
      </c>
      <c r="MV138">
        <v>6.7084840000000001E-5</v>
      </c>
      <c r="MW138">
        <v>2.5023449999999999E-2</v>
      </c>
      <c r="MX138">
        <v>0.70473030000000003</v>
      </c>
      <c r="MY138">
        <v>17.005479999999999</v>
      </c>
      <c r="MZ138">
        <v>6.5726270000000006E-5</v>
      </c>
      <c r="NA138">
        <v>2.454976E-2</v>
      </c>
      <c r="NB138">
        <v>0.70443739999999999</v>
      </c>
      <c r="NC138">
        <v>16.670919999999999</v>
      </c>
      <c r="ND138">
        <v>6.3798630000000005E-5</v>
      </c>
      <c r="NE138">
        <v>2.3848500000000002E-2</v>
      </c>
      <c r="NF138">
        <v>0.7042427</v>
      </c>
      <c r="NG138">
        <v>17.031330000000001</v>
      </c>
      <c r="NH138">
        <v>6.1411650000000003E-5</v>
      </c>
      <c r="NI138">
        <v>2.2973670000000002E-2</v>
      </c>
      <c r="NJ138">
        <v>0.70410589999999995</v>
      </c>
      <c r="NK138">
        <v>17.727689999999999</v>
      </c>
      <c r="NL138">
        <v>5.8432389999999999E-5</v>
      </c>
      <c r="NM138">
        <v>2.1880219999999999E-2</v>
      </c>
      <c r="NN138">
        <v>0.70409770000000005</v>
      </c>
      <c r="NO138">
        <v>18.022169999999999</v>
      </c>
      <c r="NP138">
        <v>5.4695460000000002E-5</v>
      </c>
      <c r="NQ138">
        <v>2.0501689999999999E-2</v>
      </c>
      <c r="NR138">
        <v>0.70419480000000001</v>
      </c>
      <c r="NS138">
        <v>17.67398</v>
      </c>
      <c r="NT138">
        <v>5.0483070000000002E-5</v>
      </c>
      <c r="NU138">
        <v>1.8929729999999999E-2</v>
      </c>
      <c r="NV138">
        <v>0.70447170000000003</v>
      </c>
      <c r="NW138">
        <v>17.062729999999998</v>
      </c>
      <c r="NX138">
        <v>4.6440770000000002E-5</v>
      </c>
      <c r="NY138">
        <v>1.740278E-2</v>
      </c>
      <c r="NZ138">
        <v>0.70492849999999996</v>
      </c>
      <c r="OA138">
        <v>16.49541</v>
      </c>
      <c r="OB138">
        <v>4.3060769999999997E-5</v>
      </c>
      <c r="OC138">
        <v>1.6111360000000002E-2</v>
      </c>
      <c r="OD138">
        <v>0.70560469999999997</v>
      </c>
      <c r="OE138">
        <v>16.599350000000001</v>
      </c>
      <c r="OF138">
        <v>4.0442689999999998E-5</v>
      </c>
      <c r="OG138">
        <v>1.510266E-2</v>
      </c>
      <c r="OH138">
        <v>0.70645500000000006</v>
      </c>
      <c r="OI138">
        <v>17.13457</v>
      </c>
      <c r="OJ138">
        <v>3.8410430000000003E-5</v>
      </c>
      <c r="OK138">
        <v>1.4315380000000001E-2</v>
      </c>
    </row>
    <row r="139" spans="1:401" x14ac:dyDescent="0.35">
      <c r="A139">
        <v>142</v>
      </c>
      <c r="B139" t="s">
        <v>4</v>
      </c>
      <c r="C139" t="s">
        <v>24</v>
      </c>
      <c r="D139" t="s">
        <v>144</v>
      </c>
      <c r="E139">
        <v>915.82339999999999</v>
      </c>
      <c r="F139">
        <v>0.85981510000000005</v>
      </c>
      <c r="G139">
        <v>14.214259999999999</v>
      </c>
      <c r="H139">
        <v>0</v>
      </c>
      <c r="I139">
        <v>0</v>
      </c>
      <c r="J139">
        <v>0.85977400000000004</v>
      </c>
      <c r="K139">
        <v>14.69928</v>
      </c>
      <c r="L139">
        <v>0</v>
      </c>
      <c r="M139">
        <v>0</v>
      </c>
      <c r="N139">
        <v>0.85968670000000003</v>
      </c>
      <c r="O139">
        <v>15.601380000000001</v>
      </c>
      <c r="P139">
        <v>0</v>
      </c>
      <c r="Q139">
        <v>0</v>
      </c>
      <c r="R139">
        <v>0.8595933</v>
      </c>
      <c r="S139">
        <v>16.41347</v>
      </c>
      <c r="T139" s="1">
        <v>2.9104660000000001E-31</v>
      </c>
      <c r="U139" s="1">
        <v>1.0275809999999999E-28</v>
      </c>
      <c r="V139">
        <v>0.85960510000000001</v>
      </c>
      <c r="W139">
        <v>17.053100000000001</v>
      </c>
      <c r="X139" s="1">
        <v>1.8390289999999999E-19</v>
      </c>
      <c r="Y139" s="1">
        <v>6.5161460000000004E-17</v>
      </c>
      <c r="Z139">
        <v>0.8596975</v>
      </c>
      <c r="AA139">
        <v>17.024529999999999</v>
      </c>
      <c r="AB139" s="1">
        <v>2.6835650000000001E-7</v>
      </c>
      <c r="AC139" s="1">
        <v>6.1097790000000002E-5</v>
      </c>
      <c r="AD139">
        <v>0.85993149999999996</v>
      </c>
      <c r="AE139">
        <v>16.196549999999998</v>
      </c>
      <c r="AF139" s="1">
        <v>1.7905460000000002E-2</v>
      </c>
      <c r="AG139" s="1">
        <v>4.7244229999999998</v>
      </c>
      <c r="AH139">
        <v>0.86012829999999996</v>
      </c>
      <c r="AI139">
        <v>15.38007</v>
      </c>
      <c r="AJ139">
        <v>3.0187919999999999</v>
      </c>
      <c r="AK139">
        <v>884.96979999999996</v>
      </c>
      <c r="AL139">
        <v>0.86036489999999999</v>
      </c>
      <c r="AM139">
        <v>14.890790000000001</v>
      </c>
      <c r="AN139">
        <v>41.553190000000001</v>
      </c>
      <c r="AO139">
        <v>13255.57</v>
      </c>
      <c r="AP139">
        <v>0.8605661</v>
      </c>
      <c r="AQ139">
        <v>15.26557</v>
      </c>
      <c r="AR139">
        <v>112.43340000000001</v>
      </c>
      <c r="AS139">
        <v>38402.769999999997</v>
      </c>
      <c r="AT139">
        <v>0.8607264</v>
      </c>
      <c r="AU139">
        <v>16.326440000000002</v>
      </c>
      <c r="AV139">
        <v>96.251679999999993</v>
      </c>
      <c r="AW139">
        <v>34756.04</v>
      </c>
      <c r="AX139">
        <v>0.86085460000000003</v>
      </c>
      <c r="AY139">
        <v>17.400410000000001</v>
      </c>
      <c r="AZ139">
        <v>35.665010000000002</v>
      </c>
      <c r="BA139">
        <v>13455.06</v>
      </c>
      <c r="BB139">
        <v>0.86085920000000005</v>
      </c>
      <c r="BC139">
        <v>18.153590000000001</v>
      </c>
      <c r="BD139">
        <v>7.2273529999999999</v>
      </c>
      <c r="BE139">
        <v>2815.6019999999999</v>
      </c>
      <c r="BF139">
        <v>0.86022509999999996</v>
      </c>
      <c r="BG139">
        <v>18.08118</v>
      </c>
      <c r="BH139">
        <v>1.002877</v>
      </c>
      <c r="BI139">
        <v>397.28410000000002</v>
      </c>
      <c r="BJ139">
        <v>0.85835760000000005</v>
      </c>
      <c r="BK139">
        <v>17.20018</v>
      </c>
      <c r="BL139">
        <v>0.15309819999999999</v>
      </c>
      <c r="BM139">
        <v>58.76717</v>
      </c>
      <c r="BN139">
        <v>0.85612299999999997</v>
      </c>
      <c r="BO139">
        <v>16.27468</v>
      </c>
      <c r="BP139">
        <v>6.1439599999999997E-2</v>
      </c>
      <c r="BQ139">
        <v>21.997879999999999</v>
      </c>
      <c r="BR139">
        <v>0.85373509999999997</v>
      </c>
      <c r="BS139">
        <v>15.61187</v>
      </c>
      <c r="BT139" s="1">
        <v>4.8563469999999997E-2</v>
      </c>
      <c r="BU139">
        <v>17.068100000000001</v>
      </c>
      <c r="BV139">
        <v>0.85122949999999997</v>
      </c>
      <c r="BW139">
        <v>15.64532</v>
      </c>
      <c r="BX139" s="1">
        <v>4.3533769999999999E-2</v>
      </c>
      <c r="BY139">
        <v>15.27708</v>
      </c>
      <c r="BZ139">
        <v>0.84865590000000002</v>
      </c>
      <c r="CA139">
        <v>16.11035</v>
      </c>
      <c r="CB139" s="1">
        <v>4.0237599999999998E-2</v>
      </c>
      <c r="CC139">
        <v>14.123860000000001</v>
      </c>
      <c r="CD139">
        <v>0.84590390000000004</v>
      </c>
      <c r="CE139">
        <v>16.707519999999999</v>
      </c>
      <c r="CF139" s="1">
        <v>3.7729159999999998E-2</v>
      </c>
      <c r="CG139" s="1">
        <v>13.25933</v>
      </c>
      <c r="CH139">
        <v>0.84292520000000004</v>
      </c>
      <c r="CI139">
        <v>16.99625</v>
      </c>
      <c r="CJ139" s="1">
        <v>3.5365720000000003E-2</v>
      </c>
      <c r="CK139" s="1">
        <v>12.455439999999999</v>
      </c>
      <c r="CL139">
        <v>0.83947830000000001</v>
      </c>
      <c r="CM139">
        <v>16.65897</v>
      </c>
      <c r="CN139" s="1">
        <v>3.2929859999999998E-2</v>
      </c>
      <c r="CO139" s="1">
        <v>11.62712</v>
      </c>
      <c r="CP139">
        <v>0.83531739999999999</v>
      </c>
      <c r="CQ139">
        <v>15.91475</v>
      </c>
      <c r="CR139" s="1">
        <v>3.0479900000000001E-2</v>
      </c>
      <c r="CS139" s="1">
        <v>10.79438</v>
      </c>
      <c r="CT139">
        <v>0.83047539999999997</v>
      </c>
      <c r="CU139">
        <v>15.10449</v>
      </c>
      <c r="CV139" s="1">
        <v>2.8117980000000001E-2</v>
      </c>
      <c r="CW139" s="1">
        <v>9.9920749999999998</v>
      </c>
      <c r="CX139">
        <v>0.82525389999999998</v>
      </c>
      <c r="CY139">
        <v>14.37829</v>
      </c>
      <c r="CZ139" s="1">
        <v>2.594465E-2</v>
      </c>
      <c r="DA139" s="1">
        <v>9.2477929999999997</v>
      </c>
      <c r="DB139">
        <v>0.81931690000000001</v>
      </c>
      <c r="DC139">
        <v>14.398389999999999</v>
      </c>
      <c r="DD139" s="1">
        <v>2.4606570000000001E-2</v>
      </c>
      <c r="DE139" s="1">
        <v>8.7806309999999996</v>
      </c>
      <c r="DF139">
        <v>0.81281119999999996</v>
      </c>
      <c r="DG139">
        <v>14.711740000000001</v>
      </c>
      <c r="DH139" s="1">
        <v>2.511536E-2</v>
      </c>
      <c r="DI139" s="1">
        <v>8.9614639999999994</v>
      </c>
      <c r="DJ139">
        <v>0.80585269999999998</v>
      </c>
      <c r="DK139">
        <v>15.053369999999999</v>
      </c>
      <c r="DL139" s="1">
        <v>2.6914980000000002E-2</v>
      </c>
      <c r="DM139" s="1">
        <v>9.6417680000000008</v>
      </c>
      <c r="DN139">
        <v>0.79925880000000005</v>
      </c>
      <c r="DO139">
        <v>15.411379999999999</v>
      </c>
      <c r="DP139" s="1">
        <v>2.8130700000000002E-2</v>
      </c>
      <c r="DQ139" s="1">
        <v>10.170170000000001</v>
      </c>
      <c r="DR139">
        <v>0.7923211</v>
      </c>
      <c r="DS139">
        <v>15.32502</v>
      </c>
      <c r="DT139" s="1">
        <v>2.7782769999999998E-2</v>
      </c>
      <c r="DU139" s="1">
        <v>10.155609999999999</v>
      </c>
      <c r="DV139">
        <v>0.78528310000000001</v>
      </c>
      <c r="DW139">
        <v>14.636480000000001</v>
      </c>
      <c r="DX139" s="1">
        <v>2.6248980000000002E-2</v>
      </c>
      <c r="DY139" s="1">
        <v>9.6931949999999993</v>
      </c>
      <c r="DZ139">
        <v>0.77811509999999995</v>
      </c>
      <c r="EA139">
        <v>13.8613</v>
      </c>
      <c r="EB139" s="1">
        <v>2.4146379999999999E-2</v>
      </c>
      <c r="EC139" s="1">
        <v>9.0000520000000002</v>
      </c>
      <c r="ED139">
        <v>0.77081880000000003</v>
      </c>
      <c r="EE139">
        <v>13.326079999999999</v>
      </c>
      <c r="EF139" s="1">
        <v>2.192409E-2</v>
      </c>
      <c r="EG139" s="1">
        <v>8.2438730000000007</v>
      </c>
      <c r="EH139">
        <v>0.76349710000000004</v>
      </c>
      <c r="EI139">
        <v>13.65733</v>
      </c>
      <c r="EJ139" s="1">
        <v>1.976288E-2</v>
      </c>
      <c r="EK139" s="1">
        <v>7.4947460000000001</v>
      </c>
      <c r="EL139">
        <v>0.7566735</v>
      </c>
      <c r="EM139">
        <v>14.374470000000001</v>
      </c>
      <c r="EN139" s="1">
        <v>1.772729E-2</v>
      </c>
      <c r="EO139" s="1">
        <v>6.7750750000000002</v>
      </c>
      <c r="EP139">
        <v>0.74953060000000005</v>
      </c>
      <c r="EQ139">
        <v>15.25221</v>
      </c>
      <c r="ER139" s="1">
        <v>1.584201E-2</v>
      </c>
      <c r="ES139" s="1">
        <v>6.1023329999999998</v>
      </c>
      <c r="ET139">
        <v>0.74210449999999994</v>
      </c>
      <c r="EU139">
        <v>16.327249999999999</v>
      </c>
      <c r="EV139" s="1">
        <v>1.414312E-2</v>
      </c>
      <c r="EW139" s="1">
        <v>5.491727</v>
      </c>
      <c r="EX139">
        <v>0.73502599999999996</v>
      </c>
      <c r="EY139">
        <v>16.829039999999999</v>
      </c>
      <c r="EZ139" s="1">
        <v>1.2650959999999999E-2</v>
      </c>
      <c r="FA139" s="1">
        <v>4.9502740000000003</v>
      </c>
      <c r="FB139">
        <v>0.72845409999999999</v>
      </c>
      <c r="FC139">
        <v>16.308689999999999</v>
      </c>
      <c r="FD139" s="1">
        <v>1.132785E-2</v>
      </c>
      <c r="FE139" s="1">
        <v>4.4641710000000003</v>
      </c>
      <c r="FF139">
        <v>0.72168949999999998</v>
      </c>
      <c r="FG139">
        <v>15.573119999999999</v>
      </c>
      <c r="FH139" s="1">
        <v>1.010261E-2</v>
      </c>
      <c r="FI139" s="1">
        <v>4.011679</v>
      </c>
      <c r="FJ139">
        <v>0.71478520000000001</v>
      </c>
      <c r="FK139">
        <v>15.06518</v>
      </c>
      <c r="FL139" s="1">
        <v>8.9835169999999999E-3</v>
      </c>
      <c r="FM139" s="1">
        <v>3.5944720000000001</v>
      </c>
      <c r="FN139">
        <v>0.70784919999999996</v>
      </c>
      <c r="FO139">
        <v>15.32555</v>
      </c>
      <c r="FP139" s="1">
        <v>7.980249E-3</v>
      </c>
      <c r="FQ139" s="1">
        <v>3.2173910000000001</v>
      </c>
      <c r="FR139">
        <v>0.70076039999999995</v>
      </c>
      <c r="FS139">
        <v>16.06588</v>
      </c>
      <c r="FT139" s="1">
        <v>7.0835230000000004E-3</v>
      </c>
      <c r="FU139" s="1">
        <v>2.8783460000000001</v>
      </c>
      <c r="FV139">
        <v>0.69399739999999999</v>
      </c>
      <c r="FW139">
        <v>17.083110000000001</v>
      </c>
      <c r="FX139" s="1">
        <v>6.2806700000000003E-3</v>
      </c>
      <c r="FY139" s="1">
        <v>2.5707309999999999</v>
      </c>
      <c r="FZ139">
        <v>0.68681080000000005</v>
      </c>
      <c r="GA139">
        <v>18.268840000000001</v>
      </c>
      <c r="GB139" s="1">
        <v>5.5556499999999997E-3</v>
      </c>
      <c r="GC139" s="1">
        <v>2.2920729999999998</v>
      </c>
      <c r="GD139">
        <v>0.67988380000000004</v>
      </c>
      <c r="GE139">
        <v>18.880009999999999</v>
      </c>
      <c r="GF139" s="1">
        <v>4.9140340000000003E-3</v>
      </c>
      <c r="GG139" s="1">
        <v>2.043526</v>
      </c>
      <c r="GH139">
        <v>0.67379889999999998</v>
      </c>
      <c r="GI139">
        <v>18.634409999999999</v>
      </c>
      <c r="GJ139" s="1">
        <v>4.3552520000000004E-3</v>
      </c>
      <c r="GK139" s="1">
        <v>1.8239209999999999</v>
      </c>
      <c r="GL139">
        <v>0.66817990000000005</v>
      </c>
      <c r="GM139">
        <v>17.980499999999999</v>
      </c>
      <c r="GN139" s="1">
        <v>3.8660779999999998E-3</v>
      </c>
      <c r="GO139" s="1">
        <v>1.629488</v>
      </c>
      <c r="GP139">
        <v>0.66343319999999995</v>
      </c>
      <c r="GQ139">
        <v>17.29158</v>
      </c>
      <c r="GR139" s="1">
        <v>3.432011E-3</v>
      </c>
      <c r="GS139" s="1">
        <v>1.453765</v>
      </c>
      <c r="GT139">
        <v>0.65943759999999996</v>
      </c>
      <c r="GU139">
        <v>16.772970000000001</v>
      </c>
      <c r="GV139" s="1">
        <v>3.0396860000000002E-3</v>
      </c>
      <c r="GW139" s="1">
        <v>1.292573</v>
      </c>
      <c r="GX139">
        <v>0.65616770000000002</v>
      </c>
      <c r="GY139">
        <v>16.852139999999999</v>
      </c>
      <c r="GZ139" s="1">
        <v>2.6793609999999999E-3</v>
      </c>
      <c r="HA139" s="1">
        <v>1.1427750000000001</v>
      </c>
      <c r="HB139">
        <v>0.65350779999999997</v>
      </c>
      <c r="HC139">
        <v>17.127369999999999</v>
      </c>
      <c r="HD139" s="1">
        <v>2.3398389999999998E-3</v>
      </c>
      <c r="HE139" s="1">
        <v>1.0003230000000001</v>
      </c>
      <c r="HF139">
        <v>0.65171860000000004</v>
      </c>
      <c r="HG139">
        <v>17.446470000000001</v>
      </c>
      <c r="HH139" s="1">
        <v>1.9956560000000002E-3</v>
      </c>
      <c r="HI139" s="1">
        <v>0.85508870000000003</v>
      </c>
      <c r="HJ139">
        <v>0.65050269999999999</v>
      </c>
      <c r="HK139">
        <v>17.45468</v>
      </c>
      <c r="HL139" s="1">
        <v>1.6292710000000001E-3</v>
      </c>
      <c r="HM139" s="1">
        <v>0.69987860000000002</v>
      </c>
      <c r="HN139">
        <v>0.64948209999999995</v>
      </c>
      <c r="HO139">
        <v>17.299800000000001</v>
      </c>
      <c r="HP139" s="1">
        <v>1.2614589999999999E-3</v>
      </c>
      <c r="HQ139" s="1">
        <v>0.54307589999999994</v>
      </c>
      <c r="HR139">
        <v>0.64875110000000002</v>
      </c>
      <c r="HS139">
        <v>16.85164</v>
      </c>
      <c r="HT139" s="1">
        <v>9.3990030000000002E-4</v>
      </c>
      <c r="HU139" s="1">
        <v>0.40466459999999999</v>
      </c>
      <c r="HV139">
        <v>0.64819939999999998</v>
      </c>
      <c r="HW139">
        <v>16.043849999999999</v>
      </c>
      <c r="HX139" s="1">
        <v>6.9723509999999997E-4</v>
      </c>
      <c r="HY139" s="1">
        <v>0.29921409999999998</v>
      </c>
      <c r="HZ139">
        <v>0.6477851</v>
      </c>
      <c r="IA139">
        <v>15.294420000000001</v>
      </c>
      <c r="IB139" s="1">
        <v>5.3402180000000003E-4</v>
      </c>
      <c r="IC139" s="1">
        <v>0.22779920000000001</v>
      </c>
      <c r="ID139">
        <v>0.64751789999999998</v>
      </c>
      <c r="IE139">
        <v>15.1012</v>
      </c>
      <c r="IF139" s="1">
        <v>4.3098319999999998E-4</v>
      </c>
      <c r="IG139" s="1">
        <v>0.18250820000000001</v>
      </c>
      <c r="IH139">
        <v>0.64733890000000005</v>
      </c>
      <c r="II139">
        <v>15.2195</v>
      </c>
      <c r="IJ139" s="1">
        <v>3.6550560000000001E-4</v>
      </c>
      <c r="IK139" s="1">
        <v>0.15375440000000001</v>
      </c>
      <c r="IL139">
        <v>0.64724619999999999</v>
      </c>
      <c r="IM139">
        <v>15.535130000000001</v>
      </c>
      <c r="IN139" s="1">
        <v>3.1924239999999999E-4</v>
      </c>
      <c r="IO139" s="1">
        <v>0.13367860000000001</v>
      </c>
      <c r="IP139">
        <v>0.64719070000000001</v>
      </c>
      <c r="IQ139">
        <v>15.4748</v>
      </c>
      <c r="IR139" s="1">
        <v>2.804889E-4</v>
      </c>
      <c r="IS139" s="1">
        <v>0.1171249</v>
      </c>
      <c r="IT139">
        <v>0.64719300000000002</v>
      </c>
      <c r="IU139">
        <v>15.15039</v>
      </c>
      <c r="IV139" s="1">
        <v>2.4526039999999999E-4</v>
      </c>
      <c r="IW139" s="1">
        <v>0.1021735</v>
      </c>
      <c r="IX139">
        <v>0.64721700000000004</v>
      </c>
      <c r="IY139">
        <v>14.76854</v>
      </c>
      <c r="IZ139">
        <v>2.1470009999999999E-4</v>
      </c>
      <c r="JA139" s="1">
        <v>8.9177549999999994E-2</v>
      </c>
      <c r="JB139">
        <v>0.6473371</v>
      </c>
      <c r="JC139">
        <v>14.235889999999999</v>
      </c>
      <c r="JD139">
        <v>1.9046819999999999E-4</v>
      </c>
      <c r="JE139" s="1">
        <v>7.8829280000000002E-2</v>
      </c>
      <c r="JF139">
        <v>0.64747969999999999</v>
      </c>
      <c r="JG139">
        <v>14.12093</v>
      </c>
      <c r="JH139">
        <v>1.7232940000000001E-4</v>
      </c>
      <c r="JI139" s="1">
        <v>7.1070410000000001E-2</v>
      </c>
      <c r="JJ139">
        <v>0.64764169999999999</v>
      </c>
      <c r="JK139">
        <v>14.34132</v>
      </c>
      <c r="JL139">
        <v>1.5882949999999999E-4</v>
      </c>
      <c r="JM139" s="1">
        <v>6.5300070000000002E-2</v>
      </c>
      <c r="JN139">
        <v>0.64785219999999999</v>
      </c>
      <c r="JO139">
        <v>14.74081</v>
      </c>
      <c r="JP139">
        <v>1.4815919999999999E-4</v>
      </c>
      <c r="JQ139" s="1">
        <v>6.0776200000000002E-2</v>
      </c>
      <c r="JR139">
        <v>0.64807239999999999</v>
      </c>
      <c r="JS139">
        <v>15.468629999999999</v>
      </c>
      <c r="JT139">
        <v>1.3870199999999999E-4</v>
      </c>
      <c r="JU139" s="1">
        <v>5.6811260000000002E-2</v>
      </c>
      <c r="JV139">
        <v>0.64830920000000003</v>
      </c>
      <c r="JW139">
        <v>15.94553</v>
      </c>
      <c r="JX139">
        <v>1.2927650000000001E-4</v>
      </c>
      <c r="JY139">
        <v>5.2903520000000002E-2</v>
      </c>
      <c r="JZ139">
        <v>0.64852010000000004</v>
      </c>
      <c r="KA139">
        <v>15.680429999999999</v>
      </c>
      <c r="KB139">
        <v>1.198105E-4</v>
      </c>
      <c r="KC139">
        <v>4.8984359999999998E-2</v>
      </c>
      <c r="KD139">
        <v>0.64869739999999998</v>
      </c>
      <c r="KE139">
        <v>15.094900000000001</v>
      </c>
      <c r="KF139">
        <v>1.109593E-4</v>
      </c>
      <c r="KG139">
        <v>4.5319129999999999E-2</v>
      </c>
      <c r="KH139">
        <v>0.64884319999999995</v>
      </c>
      <c r="KI139">
        <v>14.61706</v>
      </c>
      <c r="KJ139">
        <v>1.0334150000000001E-4</v>
      </c>
      <c r="KK139">
        <v>4.215468E-2</v>
      </c>
      <c r="KL139">
        <v>0.64894339999999995</v>
      </c>
      <c r="KM139">
        <v>14.88856</v>
      </c>
      <c r="KN139">
        <v>9.7041989999999996E-5</v>
      </c>
      <c r="KO139">
        <v>3.9537679999999999E-2</v>
      </c>
      <c r="KP139">
        <v>0.6490262</v>
      </c>
      <c r="KQ139">
        <v>15.547980000000001</v>
      </c>
      <c r="KR139">
        <v>9.1809020000000003E-5</v>
      </c>
      <c r="KS139">
        <v>3.7375060000000002E-2</v>
      </c>
      <c r="KT139">
        <v>0.6490745</v>
      </c>
      <c r="KU139">
        <v>16.486190000000001</v>
      </c>
      <c r="KV139">
        <v>8.7488169999999998E-5</v>
      </c>
      <c r="KW139">
        <v>3.5585329999999998E-2</v>
      </c>
      <c r="KX139">
        <v>0.6490996</v>
      </c>
      <c r="KY139">
        <v>17.57039</v>
      </c>
      <c r="KZ139">
        <v>8.4162470000000004E-5</v>
      </c>
      <c r="LA139">
        <v>3.4199380000000001E-2</v>
      </c>
      <c r="LB139">
        <v>0.64907999999999999</v>
      </c>
      <c r="LC139">
        <v>18.092199999999998</v>
      </c>
      <c r="LD139">
        <v>8.1954199999999995E-5</v>
      </c>
      <c r="LE139">
        <v>3.3273490000000003E-2</v>
      </c>
      <c r="LF139">
        <v>0.64902570000000004</v>
      </c>
      <c r="LG139">
        <v>17.805859999999999</v>
      </c>
      <c r="LH139">
        <v>8.0558599999999998E-5</v>
      </c>
      <c r="LI139">
        <v>3.2693310000000003E-2</v>
      </c>
      <c r="LJ139">
        <v>0.6489163</v>
      </c>
      <c r="LK139">
        <v>17.091449999999998</v>
      </c>
      <c r="LL139">
        <v>7.9285189999999997E-5</v>
      </c>
      <c r="LM139">
        <v>3.218795E-2</v>
      </c>
      <c r="LN139">
        <v>0.64869860000000001</v>
      </c>
      <c r="LO139">
        <v>16.347249999999999</v>
      </c>
      <c r="LP139">
        <v>7.7613119999999999E-5</v>
      </c>
      <c r="LQ139">
        <v>3.1538429999999999E-2</v>
      </c>
      <c r="LR139">
        <v>0.64841210000000005</v>
      </c>
      <c r="LS139">
        <v>16.407769999999999</v>
      </c>
      <c r="LT139">
        <v>7.5404650000000003E-5</v>
      </c>
      <c r="LU139">
        <v>3.0675060000000001E-2</v>
      </c>
      <c r="LV139">
        <v>0.64805219999999997</v>
      </c>
      <c r="LW139">
        <v>17.000689999999999</v>
      </c>
      <c r="LX139">
        <v>7.2827080000000005E-5</v>
      </c>
      <c r="LY139">
        <v>2.9657099999999999E-2</v>
      </c>
      <c r="LZ139">
        <v>0.64764790000000005</v>
      </c>
      <c r="MA139">
        <v>17.954139999999999</v>
      </c>
      <c r="MB139">
        <v>7.0253930000000004E-5</v>
      </c>
      <c r="MC139">
        <v>2.8628899999999999E-2</v>
      </c>
      <c r="MD139">
        <v>0.64721470000000003</v>
      </c>
      <c r="ME139">
        <v>18.937069999999999</v>
      </c>
      <c r="MF139">
        <v>6.8309699999999994E-5</v>
      </c>
      <c r="MG139">
        <v>2.7836079999999999E-2</v>
      </c>
      <c r="MH139">
        <v>0.64675709999999997</v>
      </c>
      <c r="MI139">
        <v>19.361219999999999</v>
      </c>
      <c r="MJ139">
        <v>6.7483309999999999E-5</v>
      </c>
      <c r="MK139">
        <v>2.749039E-2</v>
      </c>
      <c r="ML139">
        <v>0.64632279999999998</v>
      </c>
      <c r="MM139">
        <v>18.978159999999999</v>
      </c>
      <c r="MN139">
        <v>6.7546960000000006E-5</v>
      </c>
      <c r="MO139">
        <v>2.7520429999999999E-2</v>
      </c>
      <c r="MP139">
        <v>0.64595060000000004</v>
      </c>
      <c r="MQ139">
        <v>18.176749999999998</v>
      </c>
      <c r="MR139">
        <v>6.7669370000000004E-5</v>
      </c>
      <c r="MS139">
        <v>2.7598999999999999E-2</v>
      </c>
      <c r="MT139">
        <v>0.64566990000000002</v>
      </c>
      <c r="MU139">
        <v>17.33419</v>
      </c>
      <c r="MV139">
        <v>6.7195700000000004E-5</v>
      </c>
      <c r="MW139">
        <v>2.7442930000000001E-2</v>
      </c>
      <c r="MX139">
        <v>0.64543189999999995</v>
      </c>
      <c r="MY139">
        <v>17.093029999999999</v>
      </c>
      <c r="MZ139">
        <v>6.5935569999999997E-5</v>
      </c>
      <c r="NA139">
        <v>2.696519E-2</v>
      </c>
      <c r="NB139">
        <v>0.64529069999999999</v>
      </c>
      <c r="NC139">
        <v>16.74812</v>
      </c>
      <c r="ND139">
        <v>6.4078160000000003E-5</v>
      </c>
      <c r="NE139">
        <v>2.622737E-2</v>
      </c>
      <c r="NF139">
        <v>0.64515920000000004</v>
      </c>
      <c r="NG139">
        <v>17.067740000000001</v>
      </c>
      <c r="NH139">
        <v>6.1753879999999997E-5</v>
      </c>
      <c r="NI139">
        <v>2.529553E-2</v>
      </c>
      <c r="NJ139">
        <v>0.6451192</v>
      </c>
      <c r="NK139">
        <v>17.722169999999998</v>
      </c>
      <c r="NL139">
        <v>5.8867650000000002E-5</v>
      </c>
      <c r="NM139">
        <v>2.413655E-2</v>
      </c>
      <c r="NN139">
        <v>0.64509470000000002</v>
      </c>
      <c r="NO139">
        <v>18.009630000000001</v>
      </c>
      <c r="NP139">
        <v>5.523041E-5</v>
      </c>
      <c r="NQ139">
        <v>2.2670679999999999E-2</v>
      </c>
      <c r="NR139">
        <v>0.64518949999999997</v>
      </c>
      <c r="NS139">
        <v>17.70862</v>
      </c>
      <c r="NT139">
        <v>5.1054760000000002E-5</v>
      </c>
      <c r="NU139">
        <v>2.0968549999999999E-2</v>
      </c>
      <c r="NV139">
        <v>0.64536510000000002</v>
      </c>
      <c r="NW139">
        <v>17.112870000000001</v>
      </c>
      <c r="NX139">
        <v>4.695926E-5</v>
      </c>
      <c r="NY139">
        <v>1.9277220000000001E-2</v>
      </c>
      <c r="NZ139">
        <v>0.64567149999999995</v>
      </c>
      <c r="OA139">
        <v>16.593859999999999</v>
      </c>
      <c r="OB139">
        <v>4.3479339999999998E-5</v>
      </c>
      <c r="OC139">
        <v>1.782268E-2</v>
      </c>
      <c r="OD139">
        <v>0.64612289999999994</v>
      </c>
      <c r="OE139">
        <v>16.71078</v>
      </c>
      <c r="OF139">
        <v>4.0766149999999999E-5</v>
      </c>
      <c r="OG139">
        <v>1.6678390000000001E-2</v>
      </c>
      <c r="OH139">
        <v>0.64665700000000004</v>
      </c>
      <c r="OI139">
        <v>17.222860000000001</v>
      </c>
      <c r="OJ139">
        <v>3.8670590000000001E-5</v>
      </c>
      <c r="OK139">
        <v>1.579007E-2</v>
      </c>
    </row>
    <row r="140" spans="1:401" x14ac:dyDescent="0.35">
      <c r="A140">
        <v>143</v>
      </c>
      <c r="B140" t="s">
        <v>4</v>
      </c>
      <c r="C140" t="s">
        <v>24</v>
      </c>
      <c r="D140" t="s">
        <v>145</v>
      </c>
      <c r="E140">
        <v>899.03809999999999</v>
      </c>
      <c r="F140">
        <v>0.76256020000000002</v>
      </c>
      <c r="G140">
        <v>14.25672</v>
      </c>
      <c r="H140">
        <v>0</v>
      </c>
      <c r="I140">
        <v>0</v>
      </c>
      <c r="J140">
        <v>0.76311309999999999</v>
      </c>
      <c r="K140">
        <v>14.699630000000001</v>
      </c>
      <c r="L140">
        <v>0</v>
      </c>
      <c r="M140">
        <v>0</v>
      </c>
      <c r="N140">
        <v>0.76368100000000005</v>
      </c>
      <c r="O140">
        <v>15.58151</v>
      </c>
      <c r="P140">
        <v>0</v>
      </c>
      <c r="Q140">
        <v>0</v>
      </c>
      <c r="R140">
        <v>0.76424130000000001</v>
      </c>
      <c r="S140">
        <v>16.402080000000002</v>
      </c>
      <c r="T140" s="1">
        <v>4.0586100000000001E-32</v>
      </c>
      <c r="U140" s="1">
        <v>1.505494E-29</v>
      </c>
      <c r="V140">
        <v>0.76497979999999999</v>
      </c>
      <c r="W140">
        <v>17.06185</v>
      </c>
      <c r="X140" s="1">
        <v>2.8199489999999999E-20</v>
      </c>
      <c r="Y140" s="1">
        <v>1.04842E-17</v>
      </c>
      <c r="Z140">
        <v>0.76579640000000004</v>
      </c>
      <c r="AA140">
        <v>17.075980000000001</v>
      </c>
      <c r="AB140" s="1">
        <v>2.716711E-8</v>
      </c>
      <c r="AC140" s="1">
        <v>1.0058600000000001E-5</v>
      </c>
      <c r="AD140">
        <v>0.7667813</v>
      </c>
      <c r="AE140">
        <v>16.279389999999999</v>
      </c>
      <c r="AF140" s="1">
        <v>9.2481960000000002E-3</v>
      </c>
      <c r="AG140" s="1">
        <v>2.5563259999999999</v>
      </c>
      <c r="AH140">
        <v>0.76778500000000005</v>
      </c>
      <c r="AI140">
        <v>15.43769</v>
      </c>
      <c r="AJ140" s="1">
        <v>2.0682860000000001</v>
      </c>
      <c r="AK140">
        <v>630.97170000000006</v>
      </c>
      <c r="AL140">
        <v>0.76880510000000002</v>
      </c>
      <c r="AM140">
        <v>14.928190000000001</v>
      </c>
      <c r="AN140">
        <v>34.297710000000002</v>
      </c>
      <c r="AO140">
        <v>11338.25</v>
      </c>
      <c r="AP140">
        <v>0.76977910000000005</v>
      </c>
      <c r="AQ140">
        <v>15.268050000000001</v>
      </c>
      <c r="AR140">
        <v>106.87820000000001</v>
      </c>
      <c r="AS140">
        <v>37670.92</v>
      </c>
      <c r="AT140">
        <v>0.77072870000000004</v>
      </c>
      <c r="AU140">
        <v>16.29729</v>
      </c>
      <c r="AV140">
        <v>102.259</v>
      </c>
      <c r="AW140">
        <v>37932.86</v>
      </c>
      <c r="AX140">
        <v>0.7723042</v>
      </c>
      <c r="AY140">
        <v>17.37885</v>
      </c>
      <c r="AZ140">
        <v>41.359250000000003</v>
      </c>
      <c r="BA140">
        <v>15955.73</v>
      </c>
      <c r="BB140">
        <v>0.77436499999999997</v>
      </c>
      <c r="BC140">
        <v>18.161110000000001</v>
      </c>
      <c r="BD140">
        <v>8.9479889999999997</v>
      </c>
      <c r="BE140">
        <v>3549.5709999999999</v>
      </c>
      <c r="BF140">
        <v>0.77624179999999998</v>
      </c>
      <c r="BG140">
        <v>18.136810000000001</v>
      </c>
      <c r="BH140">
        <v>1.2855570000000001</v>
      </c>
      <c r="BI140">
        <v>517.27049999999997</v>
      </c>
      <c r="BJ140">
        <v>0.77692119999999998</v>
      </c>
      <c r="BK140">
        <v>17.29316</v>
      </c>
      <c r="BL140">
        <v>0.1855291</v>
      </c>
      <c r="BM140">
        <v>72.819710000000001</v>
      </c>
      <c r="BN140">
        <v>0.7765803</v>
      </c>
      <c r="BO140">
        <v>16.354230000000001</v>
      </c>
      <c r="BP140">
        <v>6.4990010000000001E-2</v>
      </c>
      <c r="BQ140">
        <v>23.826450000000001</v>
      </c>
      <c r="BR140">
        <v>0.77582960000000001</v>
      </c>
      <c r="BS140">
        <v>15.671110000000001</v>
      </c>
      <c r="BT140" s="1">
        <v>4.935871E-2</v>
      </c>
      <c r="BU140">
        <v>17.678560000000001</v>
      </c>
      <c r="BV140">
        <v>0.7748235</v>
      </c>
      <c r="BW140">
        <v>15.66254</v>
      </c>
      <c r="BX140" s="1">
        <v>4.3980289999999998E-2</v>
      </c>
      <c r="BY140">
        <v>15.69651</v>
      </c>
      <c r="BZ140">
        <v>0.77373899999999995</v>
      </c>
      <c r="CA140">
        <v>16.088470000000001</v>
      </c>
      <c r="CB140" s="1">
        <v>4.0546069999999997E-2</v>
      </c>
      <c r="CC140">
        <v>14.451359999999999</v>
      </c>
      <c r="CD140">
        <v>0.77254639999999997</v>
      </c>
      <c r="CE140">
        <v>16.685680000000001</v>
      </c>
      <c r="CF140" s="1">
        <v>3.7984959999999998E-2</v>
      </c>
      <c r="CG140" s="1">
        <v>13.531230000000001</v>
      </c>
      <c r="CH140">
        <v>0.77119550000000003</v>
      </c>
      <c r="CI140">
        <v>16.99653</v>
      </c>
      <c r="CJ140" s="1">
        <v>3.5622429999999997E-2</v>
      </c>
      <c r="CK140" s="1">
        <v>12.69356</v>
      </c>
      <c r="CL140">
        <v>0.7695978</v>
      </c>
      <c r="CM140">
        <v>16.71208</v>
      </c>
      <c r="CN140" s="1">
        <v>3.319428E-2</v>
      </c>
      <c r="CO140" s="1">
        <v>11.8338</v>
      </c>
      <c r="CP140">
        <v>0.76764909999999997</v>
      </c>
      <c r="CQ140">
        <v>15.99549</v>
      </c>
      <c r="CR140" s="1">
        <v>3.073992E-2</v>
      </c>
      <c r="CS140" s="1">
        <v>10.964980000000001</v>
      </c>
      <c r="CT140">
        <v>0.76547240000000005</v>
      </c>
      <c r="CU140">
        <v>15.18268</v>
      </c>
      <c r="CV140" s="1">
        <v>2.8363329999999999E-2</v>
      </c>
      <c r="CW140" s="1">
        <v>10.128450000000001</v>
      </c>
      <c r="CX140">
        <v>0.76357140000000001</v>
      </c>
      <c r="CY140">
        <v>14.444290000000001</v>
      </c>
      <c r="CZ140" s="1">
        <v>2.6155870000000001E-2</v>
      </c>
      <c r="DA140" s="1">
        <v>9.3707039999999999</v>
      </c>
      <c r="DB140">
        <v>0.76143119999999997</v>
      </c>
      <c r="DC140">
        <v>14.422219999999999</v>
      </c>
      <c r="DD140" s="1">
        <v>2.4670480000000002E-2</v>
      </c>
      <c r="DE140" s="1">
        <v>8.8549220000000002</v>
      </c>
      <c r="DF140">
        <v>0.75912670000000004</v>
      </c>
      <c r="DG140">
        <v>14.710419999999999</v>
      </c>
      <c r="DH140" s="1">
        <v>2.495474E-2</v>
      </c>
      <c r="DI140" s="1">
        <v>8.9603999999999999</v>
      </c>
      <c r="DJ140">
        <v>0.75673999999999997</v>
      </c>
      <c r="DK140">
        <v>15.05725</v>
      </c>
      <c r="DL140" s="1">
        <v>2.668893E-2</v>
      </c>
      <c r="DM140" s="1">
        <v>9.6195050000000002</v>
      </c>
      <c r="DN140">
        <v>0.75149509999999997</v>
      </c>
      <c r="DO140">
        <v>15.412140000000001</v>
      </c>
      <c r="DP140" s="1">
        <v>2.803253E-2</v>
      </c>
      <c r="DQ140" s="1">
        <v>10.19586</v>
      </c>
      <c r="DR140">
        <v>0.74487930000000002</v>
      </c>
      <c r="DS140">
        <v>15.35568</v>
      </c>
      <c r="DT140" s="1">
        <v>2.7859020000000002E-2</v>
      </c>
      <c r="DU140" s="1">
        <v>10.24497</v>
      </c>
      <c r="DV140">
        <v>0.7381607</v>
      </c>
      <c r="DW140">
        <v>14.70628</v>
      </c>
      <c r="DX140" s="1">
        <v>2.643624E-2</v>
      </c>
      <c r="DY140" s="1">
        <v>9.8225700000000007</v>
      </c>
      <c r="DZ140">
        <v>0.7313132</v>
      </c>
      <c r="EA140">
        <v>13.92201</v>
      </c>
      <c r="EB140" s="1">
        <v>2.4375750000000002E-2</v>
      </c>
      <c r="EC140" s="1">
        <v>9.1430100000000003</v>
      </c>
      <c r="ED140">
        <v>0.72435150000000004</v>
      </c>
      <c r="EE140">
        <v>13.38719</v>
      </c>
      <c r="EF140" s="1">
        <v>2.216011E-2</v>
      </c>
      <c r="EG140" s="1">
        <v>8.3864330000000002</v>
      </c>
      <c r="EH140">
        <v>0.71740669999999995</v>
      </c>
      <c r="EI140">
        <v>13.68055</v>
      </c>
      <c r="EJ140" s="1">
        <v>1.999213E-2</v>
      </c>
      <c r="EK140" s="1">
        <v>7.6314279999999997</v>
      </c>
      <c r="EL140">
        <v>0.71104149999999999</v>
      </c>
      <c r="EM140">
        <v>14.36786</v>
      </c>
      <c r="EN140" s="1">
        <v>1.7947830000000001E-2</v>
      </c>
      <c r="EO140" s="1">
        <v>6.9069289999999999</v>
      </c>
      <c r="EP140">
        <v>0.70432399999999995</v>
      </c>
      <c r="EQ140">
        <v>15.23906</v>
      </c>
      <c r="ER140" s="1">
        <v>1.604562E-2</v>
      </c>
      <c r="ES140" s="1">
        <v>6.2258870000000002</v>
      </c>
      <c r="ET140">
        <v>0.69734350000000001</v>
      </c>
      <c r="EU140">
        <v>16.30179</v>
      </c>
      <c r="EV140" s="1">
        <v>1.432549E-2</v>
      </c>
      <c r="EW140" s="1">
        <v>5.6053790000000001</v>
      </c>
      <c r="EX140">
        <v>0.69039479999999998</v>
      </c>
      <c r="EY140">
        <v>16.825089999999999</v>
      </c>
      <c r="EZ140" s="1">
        <v>1.2813150000000001E-2</v>
      </c>
      <c r="FA140" s="1">
        <v>5.0549980000000003</v>
      </c>
      <c r="FB140">
        <v>0.68392569999999997</v>
      </c>
      <c r="FC140">
        <v>16.370470000000001</v>
      </c>
      <c r="FD140" s="1">
        <v>1.1476119999999999E-2</v>
      </c>
      <c r="FE140" s="1">
        <v>4.5619329999999998</v>
      </c>
      <c r="FF140">
        <v>0.6773169</v>
      </c>
      <c r="FG140">
        <v>15.633710000000001</v>
      </c>
      <c r="FH140" s="1">
        <v>1.024157E-2</v>
      </c>
      <c r="FI140" s="1">
        <v>4.1040219999999996</v>
      </c>
      <c r="FJ140">
        <v>0.67054000000000002</v>
      </c>
      <c r="FK140">
        <v>15.12993</v>
      </c>
      <c r="FL140" s="1">
        <v>9.1104329999999994E-3</v>
      </c>
      <c r="FM140" s="1">
        <v>3.6803509999999999</v>
      </c>
      <c r="FN140">
        <v>0.66381769999999996</v>
      </c>
      <c r="FO140">
        <v>15.3674</v>
      </c>
      <c r="FP140" s="1">
        <v>8.0946390000000007E-3</v>
      </c>
      <c r="FQ140" s="1">
        <v>3.296373</v>
      </c>
      <c r="FR140">
        <v>0.65698040000000002</v>
      </c>
      <c r="FS140">
        <v>16.068010000000001</v>
      </c>
      <c r="FT140" s="1">
        <v>7.1870359999999999E-3</v>
      </c>
      <c r="FU140" s="1">
        <v>2.9510730000000001</v>
      </c>
      <c r="FV140">
        <v>0.65053839999999996</v>
      </c>
      <c r="FW140">
        <v>17.04618</v>
      </c>
      <c r="FX140" s="1">
        <v>6.3749820000000004E-3</v>
      </c>
      <c r="FY140" s="1">
        <v>2.6379450000000002</v>
      </c>
      <c r="FZ140">
        <v>0.64362169999999996</v>
      </c>
      <c r="GA140">
        <v>18.214580000000002</v>
      </c>
      <c r="GB140" s="1">
        <v>5.6408539999999998E-3</v>
      </c>
      <c r="GC140" s="1">
        <v>2.3541669999999999</v>
      </c>
      <c r="GD140">
        <v>0.63659500000000002</v>
      </c>
      <c r="GE140">
        <v>18.84159</v>
      </c>
      <c r="GF140" s="1">
        <v>4.9896109999999997E-3</v>
      </c>
      <c r="GG140" s="1">
        <v>2.1006900000000002</v>
      </c>
      <c r="GH140">
        <v>0.62986279999999994</v>
      </c>
      <c r="GI140">
        <v>18.673580000000001</v>
      </c>
      <c r="GJ140" s="1">
        <v>4.4220839999999997E-3</v>
      </c>
      <c r="GK140" s="1">
        <v>1.876979</v>
      </c>
      <c r="GL140">
        <v>0.62363329999999995</v>
      </c>
      <c r="GM140">
        <v>18.053740000000001</v>
      </c>
      <c r="GN140" s="1">
        <v>3.9261849999999996E-3</v>
      </c>
      <c r="GO140" s="1">
        <v>1.678949</v>
      </c>
      <c r="GP140">
        <v>0.61823360000000005</v>
      </c>
      <c r="GQ140">
        <v>17.373699999999999</v>
      </c>
      <c r="GR140" s="1">
        <v>3.4867100000000001E-3</v>
      </c>
      <c r="GS140" s="1">
        <v>1.500022</v>
      </c>
      <c r="GT140">
        <v>0.61376120000000001</v>
      </c>
      <c r="GU140">
        <v>16.857530000000001</v>
      </c>
      <c r="GV140" s="1">
        <v>3.0905389999999998E-3</v>
      </c>
      <c r="GW140" s="1">
        <v>1.3358589999999999</v>
      </c>
      <c r="GX140">
        <v>0.61000560000000004</v>
      </c>
      <c r="GY140">
        <v>16.914010000000001</v>
      </c>
      <c r="GZ140" s="1">
        <v>2.7270409999999999E-3</v>
      </c>
      <c r="HA140" s="1">
        <v>1.183165</v>
      </c>
      <c r="HB140">
        <v>0.6069428</v>
      </c>
      <c r="HC140">
        <v>17.155930000000001</v>
      </c>
      <c r="HD140" s="1">
        <v>2.3864649999999999E-3</v>
      </c>
      <c r="HE140" s="1">
        <v>1.038389</v>
      </c>
      <c r="HF140">
        <v>0.60489990000000005</v>
      </c>
      <c r="HG140">
        <v>17.44314</v>
      </c>
      <c r="HH140" s="1">
        <v>2.0450669999999998E-3</v>
      </c>
      <c r="HI140" s="1">
        <v>0.89191819999999999</v>
      </c>
      <c r="HJ140">
        <v>0.60335919999999998</v>
      </c>
      <c r="HK140">
        <v>17.452380000000002</v>
      </c>
      <c r="HL140" s="1">
        <v>1.6819649999999999E-3</v>
      </c>
      <c r="HM140" s="1">
        <v>0.73548139999999995</v>
      </c>
      <c r="HN140">
        <v>0.60214020000000001</v>
      </c>
      <c r="HO140">
        <v>17.309229999999999</v>
      </c>
      <c r="HP140" s="1">
        <v>1.3121910000000001E-3</v>
      </c>
      <c r="HQ140" s="1">
        <v>0.57514160000000003</v>
      </c>
      <c r="HR140">
        <v>0.60119319999999998</v>
      </c>
      <c r="HS140">
        <v>16.902419999999999</v>
      </c>
      <c r="HT140" s="1">
        <v>9.818597000000001E-4</v>
      </c>
      <c r="HU140" s="1">
        <v>0.43057020000000001</v>
      </c>
      <c r="HV140">
        <v>0.6004912</v>
      </c>
      <c r="HW140">
        <v>16.128579999999999</v>
      </c>
      <c r="HX140" s="1">
        <v>7.2742770000000002E-4</v>
      </c>
      <c r="HY140" s="1">
        <v>0.3181795</v>
      </c>
      <c r="HZ140">
        <v>0.59996539999999998</v>
      </c>
      <c r="IA140">
        <v>15.393689999999999</v>
      </c>
      <c r="IB140" s="1">
        <v>5.5372829999999996E-4</v>
      </c>
      <c r="IC140" s="1">
        <v>0.2409152</v>
      </c>
      <c r="ID140">
        <v>0.59962859999999996</v>
      </c>
      <c r="IE140">
        <v>15.178940000000001</v>
      </c>
      <c r="IF140" s="1">
        <v>4.4338690000000002E-4</v>
      </c>
      <c r="IG140" s="1">
        <v>0.1915955</v>
      </c>
      <c r="IH140">
        <v>0.59940110000000002</v>
      </c>
      <c r="II140">
        <v>15.26891</v>
      </c>
      <c r="IJ140" s="1">
        <v>3.7363030000000001E-4</v>
      </c>
      <c r="IK140" s="1">
        <v>0.1604159</v>
      </c>
      <c r="IL140">
        <v>0.59922419999999998</v>
      </c>
      <c r="IM140">
        <v>15.5618</v>
      </c>
      <c r="IN140" s="1">
        <v>3.2536760000000001E-4</v>
      </c>
      <c r="IO140" s="1">
        <v>0.13905200000000001</v>
      </c>
      <c r="IP140">
        <v>0.59916199999999997</v>
      </c>
      <c r="IQ140">
        <v>15.48512</v>
      </c>
      <c r="IR140" s="1">
        <v>2.858936E-4</v>
      </c>
      <c r="IS140" s="1">
        <v>0.1218318</v>
      </c>
      <c r="IT140">
        <v>0.59912169999999998</v>
      </c>
      <c r="IU140">
        <v>15.17151</v>
      </c>
      <c r="IV140" s="1">
        <v>2.5014900000000002E-4</v>
      </c>
      <c r="IW140" s="1">
        <v>0.1063545</v>
      </c>
      <c r="IX140">
        <v>0.59916610000000003</v>
      </c>
      <c r="IY140">
        <v>14.805630000000001</v>
      </c>
      <c r="IZ140">
        <v>2.187949E-4</v>
      </c>
      <c r="JA140" s="1">
        <v>9.2761990000000002E-2</v>
      </c>
      <c r="JB140">
        <v>0.59922370000000003</v>
      </c>
      <c r="JC140">
        <v>14.305070000000001</v>
      </c>
      <c r="JD140">
        <v>1.9362390000000001E-4</v>
      </c>
      <c r="JE140" s="1">
        <v>8.1811949999999994E-2</v>
      </c>
      <c r="JF140">
        <v>0.5993773</v>
      </c>
      <c r="JG140">
        <v>14.2121</v>
      </c>
      <c r="JH140">
        <v>1.7466850000000001E-4</v>
      </c>
      <c r="JI140" s="1">
        <v>7.3550749999999998E-2</v>
      </c>
      <c r="JJ140">
        <v>0.59955530000000001</v>
      </c>
      <c r="JK140">
        <v>14.381740000000001</v>
      </c>
      <c r="JL140">
        <v>1.6059789999999999E-4</v>
      </c>
      <c r="JM140" s="1">
        <v>6.7418019999999995E-2</v>
      </c>
      <c r="JN140">
        <v>0.59976510000000005</v>
      </c>
      <c r="JO140">
        <v>14.7507</v>
      </c>
      <c r="JP140">
        <v>1.4960670000000001E-4</v>
      </c>
      <c r="JQ140" s="1">
        <v>6.2660540000000001E-2</v>
      </c>
      <c r="JR140">
        <v>0.60001309999999997</v>
      </c>
      <c r="JS140">
        <v>15.45898</v>
      </c>
      <c r="JT140">
        <v>1.400533E-4</v>
      </c>
      <c r="JU140" s="1">
        <v>5.8564089999999999E-2</v>
      </c>
      <c r="JV140">
        <v>0.60023950000000004</v>
      </c>
      <c r="JW140">
        <v>15.923400000000001</v>
      </c>
      <c r="JX140">
        <v>1.3064430000000001E-4</v>
      </c>
      <c r="JY140">
        <v>5.4576489999999998E-2</v>
      </c>
      <c r="JZ140">
        <v>0.60046730000000004</v>
      </c>
      <c r="KA140">
        <v>15.70528</v>
      </c>
      <c r="KB140">
        <v>1.211527E-4</v>
      </c>
      <c r="KC140">
        <v>5.0562669999999997E-2</v>
      </c>
      <c r="KD140">
        <v>0.60067130000000002</v>
      </c>
      <c r="KE140">
        <v>15.140510000000001</v>
      </c>
      <c r="KF140">
        <v>1.121665E-4</v>
      </c>
      <c r="KG140">
        <v>4.6765349999999997E-2</v>
      </c>
      <c r="KH140">
        <v>0.60084859999999995</v>
      </c>
      <c r="KI140">
        <v>14.66507</v>
      </c>
      <c r="KJ140">
        <v>1.043569E-4</v>
      </c>
      <c r="KK140">
        <v>4.3455750000000001E-2</v>
      </c>
      <c r="KL140">
        <v>0.60099199999999997</v>
      </c>
      <c r="KM140">
        <v>14.94233</v>
      </c>
      <c r="KN140">
        <v>9.7878820000000004E-5</v>
      </c>
      <c r="KO140">
        <v>4.0708979999999999E-2</v>
      </c>
      <c r="KP140">
        <v>0.60106870000000001</v>
      </c>
      <c r="KQ140">
        <v>15.58395</v>
      </c>
      <c r="KR140">
        <v>9.2502790000000004E-5</v>
      </c>
      <c r="KS140">
        <v>3.8441610000000001E-2</v>
      </c>
      <c r="KT140">
        <v>0.60113740000000004</v>
      </c>
      <c r="KU140">
        <v>16.490089999999999</v>
      </c>
      <c r="KV140">
        <v>8.8053940000000004E-5</v>
      </c>
      <c r="KW140">
        <v>3.6562980000000002E-2</v>
      </c>
      <c r="KX140">
        <v>0.60120249999999997</v>
      </c>
      <c r="KY140">
        <v>17.541270000000001</v>
      </c>
      <c r="KZ140">
        <v>8.4576169999999996E-5</v>
      </c>
      <c r="LA140">
        <v>3.5086899999999997E-2</v>
      </c>
      <c r="LB140">
        <v>0.60117940000000003</v>
      </c>
      <c r="LC140">
        <v>18.05433</v>
      </c>
      <c r="LD140">
        <v>8.2211950000000002E-5</v>
      </c>
      <c r="LE140">
        <v>3.4078030000000002E-2</v>
      </c>
      <c r="LF140">
        <v>0.60113329999999998</v>
      </c>
      <c r="LG140">
        <v>17.83277</v>
      </c>
      <c r="LH140">
        <v>8.0732290000000006E-5</v>
      </c>
      <c r="LI140">
        <v>3.3449449999999999E-2</v>
      </c>
      <c r="LJ140">
        <v>0.60101990000000005</v>
      </c>
      <c r="LK140">
        <v>17.160340000000001</v>
      </c>
      <c r="LL140">
        <v>7.9474200000000006E-5</v>
      </c>
      <c r="LM140">
        <v>3.2937830000000001E-2</v>
      </c>
      <c r="LN140">
        <v>0.60082340000000001</v>
      </c>
      <c r="LO140">
        <v>16.44229</v>
      </c>
      <c r="LP140">
        <v>7.7872089999999995E-5</v>
      </c>
      <c r="LQ140">
        <v>3.2301219999999999E-2</v>
      </c>
      <c r="LR140">
        <v>0.60052910000000004</v>
      </c>
      <c r="LS140">
        <v>16.490459999999999</v>
      </c>
      <c r="LT140">
        <v>7.5734350000000001E-5</v>
      </c>
      <c r="LU140">
        <v>3.1449169999999999E-2</v>
      </c>
      <c r="LV140">
        <v>0.60017189999999998</v>
      </c>
      <c r="LW140">
        <v>17.040040000000001</v>
      </c>
      <c r="LX140">
        <v>7.3193820000000005E-5</v>
      </c>
      <c r="LY140">
        <v>3.0426829999999998E-2</v>
      </c>
      <c r="LZ140">
        <v>0.5997555</v>
      </c>
      <c r="MA140">
        <v>17.952670000000001</v>
      </c>
      <c r="MB140">
        <v>7.0591129999999998E-5</v>
      </c>
      <c r="MC140">
        <v>2.9368970000000001E-2</v>
      </c>
      <c r="MD140">
        <v>0.59927160000000002</v>
      </c>
      <c r="ME140">
        <v>18.914929999999998</v>
      </c>
      <c r="MF140">
        <v>6.8523399999999995E-5</v>
      </c>
      <c r="MG140">
        <v>2.8514680000000001E-2</v>
      </c>
      <c r="MH140">
        <v>0.59879119999999997</v>
      </c>
      <c r="MI140">
        <v>19.333320000000001</v>
      </c>
      <c r="MJ140">
        <v>6.7532479999999996E-5</v>
      </c>
      <c r="MK140">
        <v>2.809774E-2</v>
      </c>
      <c r="ML140">
        <v>0.59833499999999995</v>
      </c>
      <c r="MM140">
        <v>19.010490000000001</v>
      </c>
      <c r="MN140">
        <v>6.7508099999999998E-5</v>
      </c>
      <c r="MO140">
        <v>2.8092809999999999E-2</v>
      </c>
      <c r="MP140">
        <v>0.59790239999999995</v>
      </c>
      <c r="MQ140">
        <v>18.249890000000001</v>
      </c>
      <c r="MR140">
        <v>6.7666640000000003E-5</v>
      </c>
      <c r="MS140">
        <v>2.8187630000000002E-2</v>
      </c>
      <c r="MT140">
        <v>0.5975492</v>
      </c>
      <c r="MU140">
        <v>17.43676</v>
      </c>
      <c r="MV140">
        <v>6.7298689999999999E-5</v>
      </c>
      <c r="MW140">
        <v>2.8072409999999999E-2</v>
      </c>
      <c r="MX140">
        <v>0.59728519999999996</v>
      </c>
      <c r="MY140">
        <v>17.186509999999998</v>
      </c>
      <c r="MZ140">
        <v>6.6146719999999996E-5</v>
      </c>
      <c r="NA140">
        <v>2.7630600000000002E-2</v>
      </c>
      <c r="NB140">
        <v>0.59707209999999999</v>
      </c>
      <c r="NC140">
        <v>16.824549999999999</v>
      </c>
      <c r="ND140">
        <v>6.4365969999999998E-5</v>
      </c>
      <c r="NE140">
        <v>2.6910340000000001E-2</v>
      </c>
      <c r="NF140">
        <v>0.59693620000000003</v>
      </c>
      <c r="NG140">
        <v>17.111519999999999</v>
      </c>
      <c r="NH140">
        <v>6.2107340000000004E-5</v>
      </c>
      <c r="NI140">
        <v>2.5985890000000001E-2</v>
      </c>
      <c r="NJ140">
        <v>0.59685790000000005</v>
      </c>
      <c r="NK140">
        <v>17.716449999999998</v>
      </c>
      <c r="NL140">
        <v>5.9314680000000002E-5</v>
      </c>
      <c r="NM140">
        <v>2.4839670000000001E-2</v>
      </c>
      <c r="NN140">
        <v>0.59684709999999996</v>
      </c>
      <c r="NO140">
        <v>17.995719999999999</v>
      </c>
      <c r="NP140">
        <v>5.5786199999999998E-5</v>
      </c>
      <c r="NQ140">
        <v>2.338606E-2</v>
      </c>
      <c r="NR140">
        <v>0.59689380000000003</v>
      </c>
      <c r="NS140">
        <v>17.739540000000002</v>
      </c>
      <c r="NT140">
        <v>5.1661220000000001E-5</v>
      </c>
      <c r="NU140">
        <v>2.1669899999999999E-2</v>
      </c>
      <c r="NV140">
        <v>0.59706729999999997</v>
      </c>
      <c r="NW140">
        <v>17.16103</v>
      </c>
      <c r="NX140">
        <v>4.752069E-5</v>
      </c>
      <c r="NY140">
        <v>1.9925640000000001E-2</v>
      </c>
      <c r="NZ140">
        <v>0.59736420000000001</v>
      </c>
      <c r="OA140">
        <v>16.679580000000001</v>
      </c>
      <c r="OB140">
        <v>4.3938830000000002E-5</v>
      </c>
      <c r="OC140">
        <v>1.839905E-2</v>
      </c>
      <c r="OD140">
        <v>0.59781890000000004</v>
      </c>
      <c r="OE140">
        <v>16.817910000000001</v>
      </c>
      <c r="OF140">
        <v>4.1121680000000002E-5</v>
      </c>
      <c r="OG140">
        <v>1.7187109999999998E-2</v>
      </c>
      <c r="OH140">
        <v>0.59835349999999998</v>
      </c>
      <c r="OI140">
        <v>17.30865</v>
      </c>
      <c r="OJ140">
        <v>3.8952090000000002E-5</v>
      </c>
      <c r="OK140">
        <v>1.624772E-2</v>
      </c>
    </row>
    <row r="141" spans="1:401" x14ac:dyDescent="0.35">
      <c r="A141">
        <v>144</v>
      </c>
      <c r="B141" t="s">
        <v>4</v>
      </c>
      <c r="C141" t="s">
        <v>24</v>
      </c>
      <c r="D141" t="s">
        <v>146</v>
      </c>
      <c r="E141">
        <v>899.59280000000001</v>
      </c>
      <c r="F141">
        <v>0.74018430000000002</v>
      </c>
      <c r="G141">
        <v>14.28623</v>
      </c>
      <c r="H141">
        <v>0</v>
      </c>
      <c r="I141">
        <v>0</v>
      </c>
      <c r="J141">
        <v>0.74182230000000005</v>
      </c>
      <c r="K141">
        <v>14.70219</v>
      </c>
      <c r="L141">
        <v>0</v>
      </c>
      <c r="M141">
        <v>0</v>
      </c>
      <c r="N141">
        <v>0.74351199999999995</v>
      </c>
      <c r="O141">
        <v>15.56861</v>
      </c>
      <c r="P141">
        <v>0</v>
      </c>
      <c r="Q141">
        <v>0</v>
      </c>
      <c r="R141">
        <v>0.74528269999999996</v>
      </c>
      <c r="S141">
        <v>16.394729999999999</v>
      </c>
      <c r="T141" s="1">
        <v>6.021866E-33</v>
      </c>
      <c r="U141" s="1">
        <v>1.746884E-30</v>
      </c>
      <c r="V141">
        <v>0.74731250000000005</v>
      </c>
      <c r="W141">
        <v>17.066089999999999</v>
      </c>
      <c r="X141" s="1">
        <v>4.8709159999999998E-21</v>
      </c>
      <c r="Y141" s="1">
        <v>1.4160679999999999E-18</v>
      </c>
      <c r="Z141">
        <v>0.75042679999999995</v>
      </c>
      <c r="AA141">
        <v>17.108129999999999</v>
      </c>
      <c r="AB141" s="1">
        <v>4.6011879999999997E-9</v>
      </c>
      <c r="AC141" s="1">
        <v>1.332142E-6</v>
      </c>
      <c r="AD141">
        <v>0.75434679999999998</v>
      </c>
      <c r="AE141">
        <v>16.33578</v>
      </c>
      <c r="AF141" s="1">
        <v>4.8897530000000002E-3</v>
      </c>
      <c r="AG141" s="1">
        <v>1.1646190000000001</v>
      </c>
      <c r="AH141">
        <v>0.75834069999999998</v>
      </c>
      <c r="AI141">
        <v>15.477880000000001</v>
      </c>
      <c r="AJ141" s="1">
        <v>1.434698</v>
      </c>
      <c r="AK141">
        <v>365.87619999999998</v>
      </c>
      <c r="AL141">
        <v>0.76238430000000001</v>
      </c>
      <c r="AM141">
        <v>14.954370000000001</v>
      </c>
      <c r="AN141">
        <v>28.409569999999999</v>
      </c>
      <c r="AO141">
        <v>7617.415</v>
      </c>
      <c r="AP141">
        <v>0.76642909999999997</v>
      </c>
      <c r="AQ141">
        <v>15.27303</v>
      </c>
      <c r="AR141">
        <v>101.04179999999999</v>
      </c>
      <c r="AS141">
        <v>28100.38</v>
      </c>
      <c r="AT141">
        <v>0.77050050000000003</v>
      </c>
      <c r="AU141">
        <v>16.279229999999998</v>
      </c>
      <c r="AV141">
        <v>107.0309</v>
      </c>
      <c r="AW141">
        <v>30582.86</v>
      </c>
      <c r="AX141">
        <v>0.77461869999999999</v>
      </c>
      <c r="AY141">
        <v>17.36262</v>
      </c>
      <c r="AZ141">
        <v>46.816200000000002</v>
      </c>
      <c r="BA141">
        <v>13639.95</v>
      </c>
      <c r="BB141">
        <v>0.77890179999999998</v>
      </c>
      <c r="BC141">
        <v>18.163239999999998</v>
      </c>
      <c r="BD141">
        <v>10.730589999999999</v>
      </c>
      <c r="BE141">
        <v>3167.12</v>
      </c>
      <c r="BF141">
        <v>0.78344360000000002</v>
      </c>
      <c r="BG141">
        <v>18.170639999999999</v>
      </c>
      <c r="BH141">
        <v>1.5927579999999999</v>
      </c>
      <c r="BI141">
        <v>473.04300000000001</v>
      </c>
      <c r="BJ141">
        <v>0.78687399999999996</v>
      </c>
      <c r="BK141">
        <v>17.3566</v>
      </c>
      <c r="BL141">
        <v>0.22160079999999999</v>
      </c>
      <c r="BM141">
        <v>65.050730000000001</v>
      </c>
      <c r="BN141">
        <v>0.78837900000000005</v>
      </c>
      <c r="BO141">
        <v>16.40981</v>
      </c>
      <c r="BP141">
        <v>6.8868830000000006E-2</v>
      </c>
      <c r="BQ141">
        <v>19.487469999999998</v>
      </c>
      <c r="BR141">
        <v>0.78919379999999995</v>
      </c>
      <c r="BS141">
        <v>15.71336</v>
      </c>
      <c r="BT141">
        <v>5.0141949999999998E-2</v>
      </c>
      <c r="BU141">
        <v>13.9834</v>
      </c>
      <c r="BV141">
        <v>0.78966840000000005</v>
      </c>
      <c r="BW141">
        <v>15.678000000000001</v>
      </c>
      <c r="BX141" s="1">
        <v>4.4399349999999997E-2</v>
      </c>
      <c r="BY141">
        <v>12.356210000000001</v>
      </c>
      <c r="BZ141">
        <v>0.78995870000000001</v>
      </c>
      <c r="CA141">
        <v>16.071940000000001</v>
      </c>
      <c r="CB141" s="1">
        <v>4.083411E-2</v>
      </c>
      <c r="CC141">
        <v>11.357469999999999</v>
      </c>
      <c r="CD141">
        <v>0.79021229999999998</v>
      </c>
      <c r="CE141">
        <v>16.670020000000001</v>
      </c>
      <c r="CF141" s="1">
        <v>3.8219280000000001E-2</v>
      </c>
      <c r="CG141" s="1">
        <v>10.628909999999999</v>
      </c>
      <c r="CH141">
        <v>0.79039380000000004</v>
      </c>
      <c r="CI141">
        <v>16.994140000000002</v>
      </c>
      <c r="CJ141" s="1">
        <v>3.5854659999999997E-2</v>
      </c>
      <c r="CK141" s="1">
        <v>9.9759379999999993</v>
      </c>
      <c r="CL141">
        <v>0.79062279999999996</v>
      </c>
      <c r="CM141">
        <v>16.746390000000002</v>
      </c>
      <c r="CN141" s="1">
        <v>3.3434539999999999E-2</v>
      </c>
      <c r="CO141" s="1">
        <v>9.3075700000000001</v>
      </c>
      <c r="CP141">
        <v>0.79078859999999995</v>
      </c>
      <c r="CQ141">
        <v>16.050999999999998</v>
      </c>
      <c r="CR141" s="1">
        <v>3.0977669999999999E-2</v>
      </c>
      <c r="CS141" s="1">
        <v>8.6299209999999995</v>
      </c>
      <c r="CT141">
        <v>0.78986449999999997</v>
      </c>
      <c r="CU141">
        <v>15.23583</v>
      </c>
      <c r="CV141" s="1">
        <v>2.8581499999999999E-2</v>
      </c>
      <c r="CW141" s="1">
        <v>7.9753990000000003</v>
      </c>
      <c r="CX141">
        <v>0.78501149999999997</v>
      </c>
      <c r="CY141">
        <v>14.490819999999999</v>
      </c>
      <c r="CZ141" s="1">
        <v>2.6349669999999999E-2</v>
      </c>
      <c r="DA141" s="1">
        <v>7.3867839999999996</v>
      </c>
      <c r="DB141">
        <v>0.77939769999999997</v>
      </c>
      <c r="DC141">
        <v>14.44154</v>
      </c>
      <c r="DD141" s="1">
        <v>2.4747499999999999E-2</v>
      </c>
      <c r="DE141" s="1">
        <v>6.9685370000000004</v>
      </c>
      <c r="DF141">
        <v>0.77321839999999997</v>
      </c>
      <c r="DG141">
        <v>14.70678</v>
      </c>
      <c r="DH141" s="1">
        <v>2.4832400000000001E-2</v>
      </c>
      <c r="DI141" s="1">
        <v>7.019571</v>
      </c>
      <c r="DJ141">
        <v>0.76656349999999995</v>
      </c>
      <c r="DK141">
        <v>15.05945</v>
      </c>
      <c r="DL141" s="1">
        <v>2.6488709999999999E-2</v>
      </c>
      <c r="DM141" s="1">
        <v>7.5336679999999996</v>
      </c>
      <c r="DN141">
        <v>0.75997999999999999</v>
      </c>
      <c r="DO141">
        <v>15.412559999999999</v>
      </c>
      <c r="DP141" s="1">
        <v>2.7935390000000001E-2</v>
      </c>
      <c r="DQ141" s="1">
        <v>8.0108110000000003</v>
      </c>
      <c r="DR141">
        <v>0.75314789999999998</v>
      </c>
      <c r="DS141">
        <v>15.37383</v>
      </c>
      <c r="DT141" s="1">
        <v>2.791826E-2</v>
      </c>
      <c r="DU141" s="1">
        <v>8.0785400000000003</v>
      </c>
      <c r="DV141">
        <v>0.74620889999999995</v>
      </c>
      <c r="DW141">
        <v>14.75356</v>
      </c>
      <c r="DX141" s="1">
        <v>2.6600660000000002E-2</v>
      </c>
      <c r="DY141" s="1">
        <v>7.7643420000000001</v>
      </c>
      <c r="DZ141">
        <v>0.73918539999999999</v>
      </c>
      <c r="EA141">
        <v>13.96381</v>
      </c>
      <c r="EB141" s="1">
        <v>2.4582090000000001E-2</v>
      </c>
      <c r="EC141" s="1">
        <v>7.2331500000000002</v>
      </c>
      <c r="ED141">
        <v>0.73204069999999999</v>
      </c>
      <c r="EE141">
        <v>13.43108</v>
      </c>
      <c r="EF141" s="1">
        <v>2.2373690000000002E-2</v>
      </c>
      <c r="EG141" s="1">
        <v>6.6339139999999999</v>
      </c>
      <c r="EH141">
        <v>0.72491740000000005</v>
      </c>
      <c r="EI141">
        <v>13.702109999999999</v>
      </c>
      <c r="EJ141" s="1">
        <v>2.020009E-2</v>
      </c>
      <c r="EK141" s="1">
        <v>6.0332860000000004</v>
      </c>
      <c r="EL141">
        <v>0.71787420000000002</v>
      </c>
      <c r="EM141">
        <v>14.36786</v>
      </c>
      <c r="EN141" s="1">
        <v>1.814675E-2</v>
      </c>
      <c r="EO141" s="1">
        <v>5.4594709999999997</v>
      </c>
      <c r="EP141">
        <v>0.71058120000000002</v>
      </c>
      <c r="EQ141">
        <v>15.235329999999999</v>
      </c>
      <c r="ER141" s="1">
        <v>1.6229739999999999E-2</v>
      </c>
      <c r="ES141" s="1">
        <v>4.9192689999999999</v>
      </c>
      <c r="ET141">
        <v>0.70300720000000005</v>
      </c>
      <c r="EU141">
        <v>16.287859999999998</v>
      </c>
      <c r="EV141" s="1">
        <v>1.4490869999999999E-2</v>
      </c>
      <c r="EW141" s="1">
        <v>4.42605</v>
      </c>
      <c r="EX141">
        <v>0.69553359999999997</v>
      </c>
      <c r="EY141">
        <v>16.819279999999999</v>
      </c>
      <c r="EZ141" s="1">
        <v>1.295966E-2</v>
      </c>
      <c r="FA141" s="1">
        <v>3.9876740000000002</v>
      </c>
      <c r="FB141">
        <v>0.68860829999999995</v>
      </c>
      <c r="FC141">
        <v>16.410769999999999</v>
      </c>
      <c r="FD141" s="1">
        <v>1.1609309999999999E-2</v>
      </c>
      <c r="FE141" s="1">
        <v>3.5955370000000002</v>
      </c>
      <c r="FF141">
        <v>0.68158790000000002</v>
      </c>
      <c r="FG141">
        <v>15.67567</v>
      </c>
      <c r="FH141" s="1">
        <v>1.036655E-2</v>
      </c>
      <c r="FI141" s="1">
        <v>3.2325439999999999</v>
      </c>
      <c r="FJ141">
        <v>0.67439009999999999</v>
      </c>
      <c r="FK141">
        <v>15.1751</v>
      </c>
      <c r="FL141" s="1">
        <v>9.2246169999999992E-3</v>
      </c>
      <c r="FM141" s="1">
        <v>2.8962720000000002</v>
      </c>
      <c r="FN141">
        <v>0.66726569999999996</v>
      </c>
      <c r="FO141">
        <v>15.40099</v>
      </c>
      <c r="FP141" s="1">
        <v>8.197757E-3</v>
      </c>
      <c r="FQ141" s="1">
        <v>2.5911840000000002</v>
      </c>
      <c r="FR141">
        <v>0.65998330000000005</v>
      </c>
      <c r="FS141">
        <v>16.075559999999999</v>
      </c>
      <c r="FT141" s="1">
        <v>7.2803030000000001E-3</v>
      </c>
      <c r="FU141" s="1">
        <v>2.3169590000000002</v>
      </c>
      <c r="FV141">
        <v>0.65298029999999996</v>
      </c>
      <c r="FW141">
        <v>17.026060000000001</v>
      </c>
      <c r="FX141" s="1">
        <v>6.4599089999999998E-3</v>
      </c>
      <c r="FY141" s="1">
        <v>2.06969</v>
      </c>
      <c r="FZ141">
        <v>0.6454278</v>
      </c>
      <c r="GA141">
        <v>18.181570000000001</v>
      </c>
      <c r="GB141" s="1">
        <v>5.7176600000000003E-3</v>
      </c>
      <c r="GC141" s="1">
        <v>1.845634</v>
      </c>
      <c r="GD141">
        <v>0.63780170000000003</v>
      </c>
      <c r="GE141">
        <v>18.813210000000002</v>
      </c>
      <c r="GF141" s="1">
        <v>5.0573479999999997E-3</v>
      </c>
      <c r="GG141" s="1">
        <v>1.645006</v>
      </c>
      <c r="GH141">
        <v>0.63068780000000002</v>
      </c>
      <c r="GI141">
        <v>18.69735</v>
      </c>
      <c r="GJ141" s="1">
        <v>4.4821679999999999E-3</v>
      </c>
      <c r="GK141" s="1">
        <v>1.467759</v>
      </c>
      <c r="GL141">
        <v>0.62404230000000005</v>
      </c>
      <c r="GM141">
        <v>18.102080000000001</v>
      </c>
      <c r="GN141" s="1">
        <v>3.979837E-3</v>
      </c>
      <c r="GO141" s="1">
        <v>1.311142</v>
      </c>
      <c r="GP141">
        <v>0.61824210000000002</v>
      </c>
      <c r="GQ141">
        <v>17.428840000000001</v>
      </c>
      <c r="GR141" s="1">
        <v>3.5352719999999999E-3</v>
      </c>
      <c r="GS141" s="1">
        <v>1.170078</v>
      </c>
      <c r="GT141">
        <v>0.61341889999999999</v>
      </c>
      <c r="GU141">
        <v>16.916319999999999</v>
      </c>
      <c r="GV141" s="1">
        <v>3.135568E-3</v>
      </c>
      <c r="GW141" s="1">
        <v>1.0411170000000001</v>
      </c>
      <c r="GX141">
        <v>0.60934860000000002</v>
      </c>
      <c r="GY141">
        <v>16.96161</v>
      </c>
      <c r="GZ141" s="1">
        <v>2.7690319999999998E-3</v>
      </c>
      <c r="HA141" s="1">
        <v>0.92151349999999999</v>
      </c>
      <c r="HB141">
        <v>0.60600609999999999</v>
      </c>
      <c r="HC141">
        <v>17.178750000000001</v>
      </c>
      <c r="HD141" s="1">
        <v>2.42713E-3</v>
      </c>
      <c r="HE141" s="1">
        <v>0.80884820000000002</v>
      </c>
      <c r="HF141">
        <v>0.60376470000000004</v>
      </c>
      <c r="HG141">
        <v>17.443110000000001</v>
      </c>
      <c r="HH141" s="1">
        <v>2.0877370000000001E-3</v>
      </c>
      <c r="HI141" s="1">
        <v>0.69612750000000001</v>
      </c>
      <c r="HJ141">
        <v>0.60200909999999996</v>
      </c>
      <c r="HK141">
        <v>17.45008</v>
      </c>
      <c r="HL141" s="1">
        <v>1.7275579999999999E-3</v>
      </c>
      <c r="HM141" s="1">
        <v>0.57629019999999997</v>
      </c>
      <c r="HN141">
        <v>0.60059470000000004</v>
      </c>
      <c r="HO141">
        <v>17.313780000000001</v>
      </c>
      <c r="HP141" s="1">
        <v>1.3567360000000001E-3</v>
      </c>
      <c r="HQ141" s="1">
        <v>0.45266689999999998</v>
      </c>
      <c r="HR141">
        <v>0.59949629999999998</v>
      </c>
      <c r="HS141">
        <v>16.932559999999999</v>
      </c>
      <c r="HT141" s="1">
        <v>1.019308E-3</v>
      </c>
      <c r="HU141" s="1">
        <v>0.33979510000000002</v>
      </c>
      <c r="HV141">
        <v>0.59863599999999995</v>
      </c>
      <c r="HW141">
        <v>16.182040000000001</v>
      </c>
      <c r="HX141" s="1">
        <v>7.5473930000000003E-4</v>
      </c>
      <c r="HY141" s="1">
        <v>0.25096089999999999</v>
      </c>
      <c r="HZ141">
        <v>0.59802999999999995</v>
      </c>
      <c r="IA141">
        <v>15.46072</v>
      </c>
      <c r="IB141" s="1">
        <v>5.7171200000000004E-4</v>
      </c>
      <c r="IC141" s="1">
        <v>0.18932060000000001</v>
      </c>
      <c r="ID141">
        <v>0.59761810000000004</v>
      </c>
      <c r="IE141">
        <v>15.23512</v>
      </c>
      <c r="IF141" s="1">
        <v>4.5471660000000002E-4</v>
      </c>
      <c r="IG141" s="1">
        <v>0.1498062</v>
      </c>
      <c r="IH141">
        <v>0.5973174</v>
      </c>
      <c r="II141">
        <v>15.304500000000001</v>
      </c>
      <c r="IJ141" s="1">
        <v>3.8097899999999999E-4</v>
      </c>
      <c r="IK141" s="1">
        <v>0.1248855</v>
      </c>
      <c r="IL141">
        <v>0.59713939999999999</v>
      </c>
      <c r="IM141">
        <v>15.58384</v>
      </c>
      <c r="IN141" s="1">
        <v>3.3080069999999999E-4</v>
      </c>
      <c r="IO141" s="1">
        <v>0.10800700000000001</v>
      </c>
      <c r="IP141">
        <v>0.59703209999999995</v>
      </c>
      <c r="IQ141">
        <v>15.491</v>
      </c>
      <c r="IR141" s="1">
        <v>2.9062389999999998E-4</v>
      </c>
      <c r="IS141" s="1">
        <v>9.4613790000000003E-2</v>
      </c>
      <c r="IT141">
        <v>0.59697449999999996</v>
      </c>
      <c r="IU141">
        <v>15.18411</v>
      </c>
      <c r="IV141" s="1">
        <v>2.5444500000000001E-4</v>
      </c>
      <c r="IW141" s="1">
        <v>8.2629939999999999E-2</v>
      </c>
      <c r="IX141">
        <v>0.59700149999999996</v>
      </c>
      <c r="IY141">
        <v>14.82798</v>
      </c>
      <c r="IZ141">
        <v>2.2243069999999999E-4</v>
      </c>
      <c r="JA141" s="1">
        <v>7.2042590000000004E-2</v>
      </c>
      <c r="JB141">
        <v>0.59708110000000003</v>
      </c>
      <c r="JC141">
        <v>14.3492</v>
      </c>
      <c r="JD141">
        <v>1.9644669999999999E-4</v>
      </c>
      <c r="JE141" s="1">
        <v>6.3445429999999997E-2</v>
      </c>
      <c r="JF141">
        <v>0.59720269999999998</v>
      </c>
      <c r="JG141">
        <v>14.27746</v>
      </c>
      <c r="JH141">
        <v>1.7676190000000001E-4</v>
      </c>
      <c r="JI141" s="1">
        <v>5.693459E-2</v>
      </c>
      <c r="JJ141">
        <v>0.59738369999999996</v>
      </c>
      <c r="JK141">
        <v>14.41438</v>
      </c>
      <c r="JL141">
        <v>1.6217369999999999E-4</v>
      </c>
      <c r="JM141" s="1">
        <v>5.2105970000000001E-2</v>
      </c>
      <c r="JN141">
        <v>0.59760369999999996</v>
      </c>
      <c r="JO141">
        <v>14.7616</v>
      </c>
      <c r="JP141">
        <v>1.5088140000000001E-4</v>
      </c>
      <c r="JQ141" s="1">
        <v>4.8384490000000002E-2</v>
      </c>
      <c r="JR141">
        <v>0.59784930000000003</v>
      </c>
      <c r="JS141">
        <v>15.45823</v>
      </c>
      <c r="JT141">
        <v>1.41223E-4</v>
      </c>
      <c r="JU141" s="1">
        <v>4.5217680000000003E-2</v>
      </c>
      <c r="JV141">
        <v>0.59809939999999995</v>
      </c>
      <c r="JW141">
        <v>15.90826</v>
      </c>
      <c r="JX141">
        <v>1.318247E-4</v>
      </c>
      <c r="JY141">
        <v>4.2161259999999999E-2</v>
      </c>
      <c r="JZ141">
        <v>0.59835559999999999</v>
      </c>
      <c r="KA141">
        <v>15.71763</v>
      </c>
      <c r="KB141">
        <v>1.2232019999999999E-4</v>
      </c>
      <c r="KC141">
        <v>3.9079959999999997E-2</v>
      </c>
      <c r="KD141">
        <v>0.5985819</v>
      </c>
      <c r="KE141">
        <v>15.169029999999999</v>
      </c>
      <c r="KF141">
        <v>1.132273E-4</v>
      </c>
      <c r="KG141">
        <v>3.6142550000000002E-2</v>
      </c>
      <c r="KH141">
        <v>0.59877590000000003</v>
      </c>
      <c r="KI141">
        <v>14.69693</v>
      </c>
      <c r="KJ141">
        <v>1.052549E-4</v>
      </c>
      <c r="KK141">
        <v>3.3565770000000002E-2</v>
      </c>
      <c r="KL141">
        <v>0.59893459999999998</v>
      </c>
      <c r="KM141">
        <v>14.98357</v>
      </c>
      <c r="KN141">
        <v>9.8618929999999994E-5</v>
      </c>
      <c r="KO141">
        <v>3.1421659999999997E-2</v>
      </c>
      <c r="KP141">
        <v>0.59904579999999996</v>
      </c>
      <c r="KQ141">
        <v>15.61448</v>
      </c>
      <c r="KR141">
        <v>9.3116100000000001E-5</v>
      </c>
      <c r="KS141">
        <v>2.9651730000000001E-2</v>
      </c>
      <c r="KT141">
        <v>0.5991012</v>
      </c>
      <c r="KU141">
        <v>16.5002</v>
      </c>
      <c r="KV141">
        <v>8.8556650000000002E-5</v>
      </c>
      <c r="KW141">
        <v>2.818474E-2</v>
      </c>
      <c r="KX141">
        <v>0.59916040000000004</v>
      </c>
      <c r="KY141">
        <v>17.52722</v>
      </c>
      <c r="KZ141">
        <v>8.494973E-5</v>
      </c>
      <c r="LA141">
        <v>2.7022290000000001E-2</v>
      </c>
      <c r="LB141">
        <v>0.59917290000000001</v>
      </c>
      <c r="LC141">
        <v>18.027139999999999</v>
      </c>
      <c r="LD141">
        <v>8.2448880000000001E-5</v>
      </c>
      <c r="LE141">
        <v>2.6215559999999999E-2</v>
      </c>
      <c r="LF141">
        <v>0.59913470000000002</v>
      </c>
      <c r="LG141">
        <v>17.845580000000002</v>
      </c>
      <c r="LH141">
        <v>8.0887E-5</v>
      </c>
      <c r="LI141">
        <v>2.5713179999999999E-2</v>
      </c>
      <c r="LJ141">
        <v>0.59901570000000004</v>
      </c>
      <c r="LK141">
        <v>17.202940000000002</v>
      </c>
      <c r="LL141">
        <v>7.9633669999999994E-5</v>
      </c>
      <c r="LM141">
        <v>2.5320390000000002E-2</v>
      </c>
      <c r="LN141">
        <v>0.59884009999999999</v>
      </c>
      <c r="LO141">
        <v>16.505189999999999</v>
      </c>
      <c r="LP141">
        <v>7.8089879999999998E-5</v>
      </c>
      <c r="LQ141">
        <v>2.484432E-2</v>
      </c>
      <c r="LR141">
        <v>0.59854949999999996</v>
      </c>
      <c r="LS141">
        <v>16.552630000000001</v>
      </c>
      <c r="LT141">
        <v>7.601505E-5</v>
      </c>
      <c r="LU141">
        <v>2.420392E-2</v>
      </c>
      <c r="LV141">
        <v>0.59816720000000001</v>
      </c>
      <c r="LW141">
        <v>17.073619999999998</v>
      </c>
      <c r="LX141">
        <v>7.3510780000000006E-5</v>
      </c>
      <c r="LY141">
        <v>2.3426369999999998E-2</v>
      </c>
      <c r="LZ141">
        <v>0.59773149999999997</v>
      </c>
      <c r="MA141">
        <v>17.95683</v>
      </c>
      <c r="MB141">
        <v>7.089106E-5</v>
      </c>
      <c r="MC141">
        <v>2.260906E-2</v>
      </c>
      <c r="MD141">
        <v>0.59723499999999996</v>
      </c>
      <c r="ME141">
        <v>18.90504</v>
      </c>
      <c r="MF141">
        <v>6.8724929999999999E-5</v>
      </c>
      <c r="MG141">
        <v>2.192856E-2</v>
      </c>
      <c r="MH141">
        <v>0.5967306</v>
      </c>
      <c r="MI141">
        <v>19.31288</v>
      </c>
      <c r="MJ141">
        <v>6.7591539999999994E-5</v>
      </c>
      <c r="MK141">
        <v>2.1572819999999999E-2</v>
      </c>
      <c r="ML141">
        <v>0.5962113</v>
      </c>
      <c r="MM141">
        <v>19.026499999999999</v>
      </c>
      <c r="MN141">
        <v>6.7478720000000003E-5</v>
      </c>
      <c r="MO141">
        <v>2.1545669999999999E-2</v>
      </c>
      <c r="MP141">
        <v>0.59575210000000001</v>
      </c>
      <c r="MQ141">
        <v>18.295269999999999</v>
      </c>
      <c r="MR141">
        <v>6.7658730000000005E-5</v>
      </c>
      <c r="MS141">
        <v>2.1620360000000002E-2</v>
      </c>
      <c r="MT141">
        <v>0.5953678</v>
      </c>
      <c r="MU141">
        <v>17.503889999999998</v>
      </c>
      <c r="MV141">
        <v>6.7377830000000006E-5</v>
      </c>
      <c r="MW141">
        <v>2.1550119999999999E-2</v>
      </c>
      <c r="MX141">
        <v>0.59505180000000002</v>
      </c>
      <c r="MY141">
        <v>17.25299</v>
      </c>
      <c r="MZ141">
        <v>6.6321370000000003E-5</v>
      </c>
      <c r="NA141">
        <v>2.1232310000000001E-2</v>
      </c>
      <c r="NB141">
        <v>0.59482250000000003</v>
      </c>
      <c r="NC141">
        <v>16.876480000000001</v>
      </c>
      <c r="ND141">
        <v>6.4608879999999996E-5</v>
      </c>
      <c r="NE141">
        <v>2.069493E-2</v>
      </c>
      <c r="NF141">
        <v>0.59464479999999997</v>
      </c>
      <c r="NG141">
        <v>17.149439999999998</v>
      </c>
      <c r="NH141">
        <v>6.2406759999999997E-5</v>
      </c>
      <c r="NI141">
        <v>1.9998479999999999E-2</v>
      </c>
      <c r="NJ141">
        <v>0.59454200000000001</v>
      </c>
      <c r="NK141">
        <v>17.716740000000001</v>
      </c>
      <c r="NL141">
        <v>5.9691059999999999E-5</v>
      </c>
      <c r="NM141">
        <v>1.913664E-2</v>
      </c>
      <c r="NN141">
        <v>0.59450570000000003</v>
      </c>
      <c r="NO141">
        <v>17.985430000000001</v>
      </c>
      <c r="NP141">
        <v>5.6258300000000003E-5</v>
      </c>
      <c r="NQ141">
        <v>1.8044569999999999E-2</v>
      </c>
      <c r="NR141">
        <v>0.59454269999999998</v>
      </c>
      <c r="NS141">
        <v>17.756869999999999</v>
      </c>
      <c r="NT141">
        <v>5.2184330000000003E-5</v>
      </c>
      <c r="NU141">
        <v>1.6740709999999999E-2</v>
      </c>
      <c r="NV141">
        <v>0.59471600000000002</v>
      </c>
      <c r="NW141">
        <v>17.19098</v>
      </c>
      <c r="NX141">
        <v>4.8014150000000002E-5</v>
      </c>
      <c r="NY141">
        <v>1.539721E-2</v>
      </c>
      <c r="NZ141">
        <v>0.59500940000000002</v>
      </c>
      <c r="OA141">
        <v>16.735309999999998</v>
      </c>
      <c r="OB141">
        <v>4.4347310000000002E-5</v>
      </c>
      <c r="OC141">
        <v>1.4207249999999999E-2</v>
      </c>
      <c r="OD141">
        <v>0.59544160000000002</v>
      </c>
      <c r="OE141">
        <v>16.89536</v>
      </c>
      <c r="OF141">
        <v>4.1437519999999999E-5</v>
      </c>
      <c r="OG141">
        <v>1.3257150000000001E-2</v>
      </c>
      <c r="OH141">
        <v>0.5960027</v>
      </c>
      <c r="OI141">
        <v>17.373719999999999</v>
      </c>
      <c r="OJ141">
        <v>3.9200080000000003E-5</v>
      </c>
      <c r="OK141">
        <v>1.252166E-2</v>
      </c>
    </row>
    <row r="142" spans="1:401" x14ac:dyDescent="0.35">
      <c r="A142">
        <v>145</v>
      </c>
      <c r="B142" t="s">
        <v>4</v>
      </c>
      <c r="C142" t="s">
        <v>24</v>
      </c>
      <c r="D142" t="s">
        <v>147</v>
      </c>
      <c r="E142">
        <v>907.05740000000003</v>
      </c>
      <c r="F142">
        <v>1.3469359999999999</v>
      </c>
      <c r="G142">
        <v>14.31434</v>
      </c>
      <c r="H142">
        <v>0</v>
      </c>
      <c r="I142">
        <v>0</v>
      </c>
      <c r="J142">
        <v>1.3483620000000001</v>
      </c>
      <c r="K142">
        <v>14.70304</v>
      </c>
      <c r="L142">
        <v>0</v>
      </c>
      <c r="M142">
        <v>0</v>
      </c>
      <c r="N142">
        <v>1.349834</v>
      </c>
      <c r="O142">
        <v>15.55096</v>
      </c>
      <c r="P142">
        <v>0</v>
      </c>
      <c r="Q142">
        <v>0</v>
      </c>
      <c r="R142">
        <v>1.351359</v>
      </c>
      <c r="S142">
        <v>16.380500000000001</v>
      </c>
      <c r="T142" s="1">
        <v>7.1614989999999999E-34</v>
      </c>
      <c r="U142" s="1">
        <v>1.6980769999999999E-31</v>
      </c>
      <c r="V142">
        <v>1.353399</v>
      </c>
      <c r="W142">
        <v>17.063369999999999</v>
      </c>
      <c r="X142" s="1">
        <v>6.9183730000000004E-22</v>
      </c>
      <c r="Y142" s="1">
        <v>1.644913E-19</v>
      </c>
      <c r="Z142">
        <v>1.3554980000000001</v>
      </c>
      <c r="AA142">
        <v>17.132739999999998</v>
      </c>
      <c r="AB142" s="1">
        <v>5.7913410000000001E-10</v>
      </c>
      <c r="AC142" s="1">
        <v>1.3737979999999999E-7</v>
      </c>
      <c r="AD142">
        <v>1.3577330000000001</v>
      </c>
      <c r="AE142">
        <v>16.38814</v>
      </c>
      <c r="AF142" s="1">
        <v>3.0558460000000001E-3</v>
      </c>
      <c r="AG142" s="1">
        <v>0.56736509999999996</v>
      </c>
      <c r="AH142">
        <v>1.3599749999999999</v>
      </c>
      <c r="AI142">
        <v>15.516769999999999</v>
      </c>
      <c r="AJ142" s="1">
        <v>1.097008</v>
      </c>
      <c r="AK142">
        <v>223.9348</v>
      </c>
      <c r="AL142">
        <v>1.3622399999999999</v>
      </c>
      <c r="AM142">
        <v>14.97555</v>
      </c>
      <c r="AN142">
        <v>24.71041</v>
      </c>
      <c r="AO142">
        <v>5379.4340000000002</v>
      </c>
      <c r="AP142">
        <v>1.3644970000000001</v>
      </c>
      <c r="AQ142">
        <v>15.274279999999999</v>
      </c>
      <c r="AR142">
        <v>96.590800000000002</v>
      </c>
      <c r="AS142">
        <v>22040.89</v>
      </c>
      <c r="AT142">
        <v>1.366725</v>
      </c>
      <c r="AU142">
        <v>16.25515</v>
      </c>
      <c r="AV142">
        <v>109.9312</v>
      </c>
      <c r="AW142">
        <v>25998.99</v>
      </c>
      <c r="AX142">
        <v>1.369</v>
      </c>
      <c r="AY142">
        <v>17.3384</v>
      </c>
      <c r="AZ142">
        <v>50.793689999999998</v>
      </c>
      <c r="BA142">
        <v>12339.97</v>
      </c>
      <c r="BB142">
        <v>1.371229</v>
      </c>
      <c r="BC142">
        <v>18.160340000000001</v>
      </c>
      <c r="BD142">
        <v>12.123659999999999</v>
      </c>
      <c r="BE142">
        <v>3003.0450000000001</v>
      </c>
      <c r="BF142">
        <v>1.3730819999999999</v>
      </c>
      <c r="BG142">
        <v>18.194710000000001</v>
      </c>
      <c r="BH142">
        <v>1.8436999999999999</v>
      </c>
      <c r="BI142">
        <v>462.20549999999997</v>
      </c>
      <c r="BJ142">
        <v>1.3725590000000001</v>
      </c>
      <c r="BK142">
        <v>17.413789999999999</v>
      </c>
      <c r="BL142">
        <v>0.251836</v>
      </c>
      <c r="BM142">
        <v>62.638489999999997</v>
      </c>
      <c r="BN142">
        <v>1.3706769999999999</v>
      </c>
      <c r="BO142">
        <v>16.46247</v>
      </c>
      <c r="BP142">
        <v>7.2097369999999994E-2</v>
      </c>
      <c r="BQ142">
        <v>17.195309999999999</v>
      </c>
      <c r="BR142">
        <v>1.368231</v>
      </c>
      <c r="BS142">
        <v>15.75366</v>
      </c>
      <c r="BT142">
        <v>5.0742280000000001E-2</v>
      </c>
      <c r="BU142">
        <v>11.881159999999999</v>
      </c>
      <c r="BV142">
        <v>1.365362</v>
      </c>
      <c r="BW142">
        <v>15.69553</v>
      </c>
      <c r="BX142" s="1">
        <v>4.4705910000000001E-2</v>
      </c>
      <c r="BY142">
        <v>10.45303</v>
      </c>
      <c r="BZ142">
        <v>1.3623369999999999</v>
      </c>
      <c r="CA142">
        <v>16.053840000000001</v>
      </c>
      <c r="CB142" s="1">
        <v>4.1043509999999998E-2</v>
      </c>
      <c r="CC142">
        <v>9.6029789999999995</v>
      </c>
      <c r="CD142">
        <v>1.3591310000000001</v>
      </c>
      <c r="CE142">
        <v>16.653919999999999</v>
      </c>
      <c r="CF142" s="1">
        <v>3.8386950000000003E-2</v>
      </c>
      <c r="CG142" s="1">
        <v>8.9927270000000004</v>
      </c>
      <c r="CH142">
        <v>1.355593</v>
      </c>
      <c r="CI142">
        <v>16.986219999999999</v>
      </c>
      <c r="CJ142" s="1">
        <v>3.6019599999999999E-2</v>
      </c>
      <c r="CK142" s="1">
        <v>8.4551700000000007</v>
      </c>
      <c r="CL142">
        <v>1.3516330000000001</v>
      </c>
      <c r="CM142">
        <v>16.77421</v>
      </c>
      <c r="CN142" s="1">
        <v>3.3605950000000002E-2</v>
      </c>
      <c r="CO142" s="1">
        <v>7.9089029999999996</v>
      </c>
      <c r="CP142">
        <v>1.346873</v>
      </c>
      <c r="CQ142">
        <v>16.10145</v>
      </c>
      <c r="CR142" s="1">
        <v>3.1148430000000001E-2</v>
      </c>
      <c r="CS142" s="1">
        <v>7.3539719999999997</v>
      </c>
      <c r="CT142">
        <v>1.3411580000000001</v>
      </c>
      <c r="CU142">
        <v>15.288270000000001</v>
      </c>
      <c r="CV142" s="1">
        <v>2.8740700000000001E-2</v>
      </c>
      <c r="CW142" s="1">
        <v>6.8123310000000004</v>
      </c>
      <c r="CX142">
        <v>1.3346370000000001</v>
      </c>
      <c r="CY142">
        <v>14.53903</v>
      </c>
      <c r="CZ142" s="1">
        <v>2.6491850000000001E-2</v>
      </c>
      <c r="DA142" s="1">
        <v>6.3072689999999998</v>
      </c>
      <c r="DB142">
        <v>1.327086</v>
      </c>
      <c r="DC142">
        <v>14.468389999999999</v>
      </c>
      <c r="DD142" s="1">
        <v>2.4813269999999998E-2</v>
      </c>
      <c r="DE142" s="1">
        <v>5.9316089999999999</v>
      </c>
      <c r="DF142">
        <v>1.318865</v>
      </c>
      <c r="DG142">
        <v>14.703659999999999</v>
      </c>
      <c r="DH142" s="1">
        <v>2.4756299999999998E-2</v>
      </c>
      <c r="DI142" s="1">
        <v>5.9357509999999998</v>
      </c>
      <c r="DJ142">
        <v>1.310019</v>
      </c>
      <c r="DK142">
        <v>15.065860000000001</v>
      </c>
      <c r="DL142" s="1">
        <v>2.6345690000000001E-2</v>
      </c>
      <c r="DM142" s="1">
        <v>6.3498289999999997</v>
      </c>
      <c r="DN142">
        <v>1.301515</v>
      </c>
      <c r="DO142">
        <v>15.41339</v>
      </c>
      <c r="DP142" s="1">
        <v>2.7862830000000002E-2</v>
      </c>
      <c r="DQ142" s="1">
        <v>6.7679919999999996</v>
      </c>
      <c r="DR142">
        <v>1.292724</v>
      </c>
      <c r="DS142">
        <v>15.389480000000001</v>
      </c>
      <c r="DT142" s="1">
        <v>2.7958090000000001E-2</v>
      </c>
      <c r="DU142" s="1">
        <v>6.8517190000000001</v>
      </c>
      <c r="DV142">
        <v>1.2840279999999999</v>
      </c>
      <c r="DW142">
        <v>14.79978</v>
      </c>
      <c r="DX142" s="1">
        <v>2.671975E-2</v>
      </c>
      <c r="DY142" s="1">
        <v>6.6016760000000003</v>
      </c>
      <c r="DZ142">
        <v>1.2754970000000001</v>
      </c>
      <c r="EA142">
        <v>14.00667</v>
      </c>
      <c r="EB142" s="1">
        <v>2.4734180000000001E-2</v>
      </c>
      <c r="EC142" s="1">
        <v>6.1554650000000004</v>
      </c>
      <c r="ED142">
        <v>1.2670110000000001</v>
      </c>
      <c r="EE142">
        <v>13.477029999999999</v>
      </c>
      <c r="EF142" s="1">
        <v>2.2531849999999999E-2</v>
      </c>
      <c r="EG142" s="1">
        <v>5.6440869999999999</v>
      </c>
      <c r="EH142">
        <v>1.2589710000000001</v>
      </c>
      <c r="EI142">
        <v>13.731249999999999</v>
      </c>
      <c r="EJ142" s="1">
        <v>2.0354460000000001E-2</v>
      </c>
      <c r="EK142" s="1">
        <v>5.1325240000000001</v>
      </c>
      <c r="EL142">
        <v>1.2505360000000001</v>
      </c>
      <c r="EM142">
        <v>14.36997</v>
      </c>
      <c r="EN142" s="1">
        <v>1.8291470000000001E-2</v>
      </c>
      <c r="EO142" s="1">
        <v>4.644215</v>
      </c>
      <c r="EP142">
        <v>1.2413540000000001</v>
      </c>
      <c r="EQ142">
        <v>15.23452</v>
      </c>
      <c r="ER142" s="1">
        <v>1.6363820000000001E-2</v>
      </c>
      <c r="ES142" s="1">
        <v>4.1841720000000002</v>
      </c>
      <c r="ET142">
        <v>1.2318199999999999</v>
      </c>
      <c r="EU142">
        <v>16.2746</v>
      </c>
      <c r="EV142" s="1">
        <v>1.461178E-2</v>
      </c>
      <c r="EW142" s="1">
        <v>3.7632560000000002</v>
      </c>
      <c r="EX142">
        <v>1.222739</v>
      </c>
      <c r="EY142">
        <v>16.808730000000001</v>
      </c>
      <c r="EZ142" s="1">
        <v>1.3066970000000001E-2</v>
      </c>
      <c r="FA142" s="1">
        <v>3.3877999999999999</v>
      </c>
      <c r="FB142">
        <v>1.2148840000000001</v>
      </c>
      <c r="FC142">
        <v>16.446719999999999</v>
      </c>
      <c r="FD142" s="1">
        <v>1.170644E-2</v>
      </c>
      <c r="FE142" s="1">
        <v>3.0518079999999999</v>
      </c>
      <c r="FF142">
        <v>1.2070110000000001</v>
      </c>
      <c r="FG142">
        <v>15.71843</v>
      </c>
      <c r="FH142" s="1">
        <v>1.045771E-2</v>
      </c>
      <c r="FI142" s="1">
        <v>2.741749</v>
      </c>
      <c r="FJ142">
        <v>1.1989259999999999</v>
      </c>
      <c r="FK142">
        <v>15.218629999999999</v>
      </c>
      <c r="FL142" s="1">
        <v>9.3078699999999993E-3</v>
      </c>
      <c r="FM142" s="1">
        <v>2.4539689999999998</v>
      </c>
      <c r="FN142">
        <v>1.1913689999999999</v>
      </c>
      <c r="FO142">
        <v>15.438029999999999</v>
      </c>
      <c r="FP142" s="1">
        <v>8.2731579999999992E-3</v>
      </c>
      <c r="FQ142" s="1">
        <v>2.1934800000000001</v>
      </c>
      <c r="FR142">
        <v>1.1838390000000001</v>
      </c>
      <c r="FS142">
        <v>16.086480000000002</v>
      </c>
      <c r="FT142" s="1">
        <v>7.3479360000000002E-3</v>
      </c>
      <c r="FU142" s="1">
        <v>1.9598949999999999</v>
      </c>
      <c r="FV142">
        <v>1.175656</v>
      </c>
      <c r="FW142">
        <v>17.005459999999999</v>
      </c>
      <c r="FX142" s="1">
        <v>6.5213479999999997E-3</v>
      </c>
      <c r="FY142" s="1">
        <v>1.750407</v>
      </c>
      <c r="FZ142">
        <v>1.1667620000000001</v>
      </c>
      <c r="GA142">
        <v>18.146059999999999</v>
      </c>
      <c r="GB142" s="1">
        <v>5.7733439999999997E-3</v>
      </c>
      <c r="GC142" s="1">
        <v>1.5605629999999999</v>
      </c>
      <c r="GD142">
        <v>1.158083</v>
      </c>
      <c r="GE142">
        <v>18.77816</v>
      </c>
      <c r="GF142" s="1">
        <v>5.1066810000000001E-3</v>
      </c>
      <c r="GG142" s="1">
        <v>1.39001</v>
      </c>
      <c r="GH142">
        <v>1.1506259999999999</v>
      </c>
      <c r="GI142">
        <v>18.714870000000001</v>
      </c>
      <c r="GJ142" s="1">
        <v>4.5258499999999997E-3</v>
      </c>
      <c r="GK142" s="1">
        <v>1.238891</v>
      </c>
      <c r="GL142">
        <v>1.143964</v>
      </c>
      <c r="GM142">
        <v>18.14969</v>
      </c>
      <c r="GN142" s="1">
        <v>4.01871E-3</v>
      </c>
      <c r="GO142" s="1">
        <v>1.1053470000000001</v>
      </c>
      <c r="GP142">
        <v>1.1385160000000001</v>
      </c>
      <c r="GQ142">
        <v>17.485900000000001</v>
      </c>
      <c r="GR142" s="1">
        <v>3.5702500000000001E-3</v>
      </c>
      <c r="GS142" s="1">
        <v>0.98521449999999999</v>
      </c>
      <c r="GT142">
        <v>1.1347670000000001</v>
      </c>
      <c r="GU142">
        <v>16.97833</v>
      </c>
      <c r="GV142" s="1">
        <v>3.1678940000000001E-3</v>
      </c>
      <c r="GW142" s="1">
        <v>0.87611220000000001</v>
      </c>
      <c r="GX142">
        <v>1.131975</v>
      </c>
      <c r="GY142">
        <v>17.016780000000001</v>
      </c>
      <c r="GZ142" s="1">
        <v>2.7990089999999999E-3</v>
      </c>
      <c r="HA142" s="1">
        <v>0.77527760000000001</v>
      </c>
      <c r="HB142">
        <v>1.1297839999999999</v>
      </c>
      <c r="HC142">
        <v>17.202290000000001</v>
      </c>
      <c r="HD142" s="1">
        <v>2.4558399999999999E-3</v>
      </c>
      <c r="HE142" s="1">
        <v>0.68072929999999998</v>
      </c>
      <c r="HF142">
        <v>1.128387</v>
      </c>
      <c r="HG142">
        <v>17.445820000000001</v>
      </c>
      <c r="HH142" s="1">
        <v>2.1174309999999999E-3</v>
      </c>
      <c r="HI142" s="1">
        <v>0.58719750000000004</v>
      </c>
      <c r="HJ142">
        <v>1.127211</v>
      </c>
      <c r="HK142">
        <v>17.44603</v>
      </c>
      <c r="HL142" s="1">
        <v>1.7592549999999999E-3</v>
      </c>
      <c r="HM142" s="1">
        <v>0.48827619999999999</v>
      </c>
      <c r="HN142">
        <v>1.126344</v>
      </c>
      <c r="HO142">
        <v>17.317340000000002</v>
      </c>
      <c r="HP142" s="1">
        <v>1.388032E-3</v>
      </c>
      <c r="HQ142" s="1">
        <v>0.38554369999999999</v>
      </c>
      <c r="HR142">
        <v>1.125696</v>
      </c>
      <c r="HS142">
        <v>16.961369999999999</v>
      </c>
      <c r="HT142" s="1">
        <v>1.046012E-3</v>
      </c>
      <c r="HU142" s="1">
        <v>0.29044540000000002</v>
      </c>
      <c r="HV142">
        <v>1.12517</v>
      </c>
      <c r="HW142">
        <v>16.238320000000002</v>
      </c>
      <c r="HX142" s="1">
        <v>7.7445339999999995E-4</v>
      </c>
      <c r="HY142" s="1">
        <v>0.21450530000000001</v>
      </c>
      <c r="HZ142">
        <v>1.12483</v>
      </c>
      <c r="IA142">
        <v>15.53247</v>
      </c>
      <c r="IB142" s="1">
        <v>5.8479579999999999E-4</v>
      </c>
      <c r="IC142" s="1">
        <v>0.16123319999999999</v>
      </c>
      <c r="ID142">
        <v>1.124684</v>
      </c>
      <c r="IE142">
        <v>15.296430000000001</v>
      </c>
      <c r="IF142" s="1">
        <v>4.6297470000000002E-4</v>
      </c>
      <c r="IG142" s="1">
        <v>0.12688650000000001</v>
      </c>
      <c r="IH142">
        <v>1.124571</v>
      </c>
      <c r="II142">
        <v>15.34127</v>
      </c>
      <c r="IJ142" s="1">
        <v>3.8629689999999998E-4</v>
      </c>
      <c r="IK142" s="1">
        <v>0.1052517</v>
      </c>
      <c r="IL142">
        <v>1.1245019999999999</v>
      </c>
      <c r="IM142">
        <v>15.61087</v>
      </c>
      <c r="IN142" s="1">
        <v>3.3466609999999999E-4</v>
      </c>
      <c r="IO142" s="1">
        <v>9.0772640000000002E-2</v>
      </c>
      <c r="IP142">
        <v>1.124512</v>
      </c>
      <c r="IQ142">
        <v>15.498699999999999</v>
      </c>
      <c r="IR142" s="1">
        <v>2.939377E-4</v>
      </c>
      <c r="IS142" s="1">
        <v>7.9479560000000005E-2</v>
      </c>
      <c r="IT142">
        <v>1.124544</v>
      </c>
      <c r="IU142">
        <v>15.19744</v>
      </c>
      <c r="IV142" s="1">
        <v>2.5746260000000001E-4</v>
      </c>
      <c r="IW142" s="1">
        <v>6.9447339999999996E-2</v>
      </c>
      <c r="IX142">
        <v>1.1246400000000001</v>
      </c>
      <c r="IY142">
        <v>14.8508</v>
      </c>
      <c r="IZ142">
        <v>2.2500649999999999E-4</v>
      </c>
      <c r="JA142" s="1">
        <v>6.053265E-2</v>
      </c>
      <c r="JB142">
        <v>1.124787</v>
      </c>
      <c r="JC142">
        <v>14.393969999999999</v>
      </c>
      <c r="JD142">
        <v>1.9846229999999999E-4</v>
      </c>
      <c r="JE142" s="1">
        <v>5.3230390000000002E-2</v>
      </c>
      <c r="JF142">
        <v>1.1249499999999999</v>
      </c>
      <c r="JG142">
        <v>14.34723</v>
      </c>
      <c r="JH142">
        <v>1.7825959999999999E-4</v>
      </c>
      <c r="JI142" s="1">
        <v>4.7668450000000001E-2</v>
      </c>
      <c r="JJ142">
        <v>1.125178</v>
      </c>
      <c r="JK142">
        <v>14.45298</v>
      </c>
      <c r="JL142">
        <v>1.6329610000000001E-4</v>
      </c>
      <c r="JM142" s="1">
        <v>4.3546010000000003E-2</v>
      </c>
      <c r="JN142">
        <v>1.1254310000000001</v>
      </c>
      <c r="JO142">
        <v>14.774050000000001</v>
      </c>
      <c r="JP142">
        <v>1.5178009999999999E-4</v>
      </c>
      <c r="JQ142" s="1">
        <v>4.0389189999999998E-2</v>
      </c>
      <c r="JR142">
        <v>1.125669</v>
      </c>
      <c r="JS142">
        <v>15.457100000000001</v>
      </c>
      <c r="JT142">
        <v>1.420351E-4</v>
      </c>
      <c r="JU142" s="1">
        <v>3.7735119999999997E-2</v>
      </c>
      <c r="JV142">
        <v>1.1259539999999999</v>
      </c>
      <c r="JW142">
        <v>15.893509999999999</v>
      </c>
      <c r="JX142">
        <v>1.3264179999999999E-4</v>
      </c>
      <c r="JY142">
        <v>3.5201450000000002E-2</v>
      </c>
      <c r="JZ142">
        <v>1.126198</v>
      </c>
      <c r="KA142">
        <v>15.72639</v>
      </c>
      <c r="KB142">
        <v>1.231328E-4</v>
      </c>
      <c r="KC142">
        <v>3.2647179999999998E-2</v>
      </c>
      <c r="KD142">
        <v>1.1264179999999999</v>
      </c>
      <c r="KE142">
        <v>15.20022</v>
      </c>
      <c r="KF142">
        <v>1.1397230000000001E-4</v>
      </c>
      <c r="KG142">
        <v>3.0192449999999999E-2</v>
      </c>
      <c r="KH142">
        <v>1.1265849999999999</v>
      </c>
      <c r="KI142">
        <v>14.729839999999999</v>
      </c>
      <c r="KJ142">
        <v>1.058886E-4</v>
      </c>
      <c r="KK142">
        <v>2.8022789999999999E-2</v>
      </c>
      <c r="KL142">
        <v>1.1266860000000001</v>
      </c>
      <c r="KM142">
        <v>15.02825</v>
      </c>
      <c r="KN142">
        <v>9.9141489999999999E-5</v>
      </c>
      <c r="KO142">
        <v>2.6211209999999999E-2</v>
      </c>
      <c r="KP142">
        <v>1.1267739999999999</v>
      </c>
      <c r="KQ142">
        <v>15.64805</v>
      </c>
      <c r="KR142">
        <v>9.3549829999999999E-5</v>
      </c>
      <c r="KS142">
        <v>2.4716889999999998E-2</v>
      </c>
      <c r="KT142">
        <v>1.126798</v>
      </c>
      <c r="KU142">
        <v>16.51595</v>
      </c>
      <c r="KV142">
        <v>8.8913510000000002E-5</v>
      </c>
      <c r="KW142">
        <v>2.3476770000000001E-2</v>
      </c>
      <c r="KX142">
        <v>1.1268309999999999</v>
      </c>
      <c r="KY142">
        <v>17.512830000000001</v>
      </c>
      <c r="KZ142">
        <v>8.521863E-5</v>
      </c>
      <c r="LA142">
        <v>2.248673E-2</v>
      </c>
      <c r="LB142">
        <v>1.12679</v>
      </c>
      <c r="LC142">
        <v>17.99765</v>
      </c>
      <c r="LD142">
        <v>8.262128E-5</v>
      </c>
      <c r="LE142">
        <v>2.1788370000000001E-2</v>
      </c>
      <c r="LF142">
        <v>1.126709</v>
      </c>
      <c r="LG142">
        <v>17.853819999999999</v>
      </c>
      <c r="LH142">
        <v>8.0997979999999998E-5</v>
      </c>
      <c r="LI142">
        <v>2.1352309999999999E-2</v>
      </c>
      <c r="LJ142">
        <v>1.126603</v>
      </c>
      <c r="LK142">
        <v>17.247530000000001</v>
      </c>
      <c r="LL142">
        <v>7.9742680000000003E-5</v>
      </c>
      <c r="LM142">
        <v>2.1024959999999999E-2</v>
      </c>
      <c r="LN142">
        <v>1.1263339999999999</v>
      </c>
      <c r="LO142">
        <v>16.570129999999999</v>
      </c>
      <c r="LP142">
        <v>7.8237059999999994E-5</v>
      </c>
      <c r="LQ142">
        <v>2.0642319999999999E-2</v>
      </c>
      <c r="LR142">
        <v>1.1259509999999999</v>
      </c>
      <c r="LS142">
        <v>16.622219999999999</v>
      </c>
      <c r="LT142">
        <v>7.6206949999999994E-5</v>
      </c>
      <c r="LU142">
        <v>2.012506E-2</v>
      </c>
      <c r="LV142">
        <v>1.125532</v>
      </c>
      <c r="LW142">
        <v>17.111599999999999</v>
      </c>
      <c r="LX142">
        <v>7.3729870000000005E-5</v>
      </c>
      <c r="LY142">
        <v>1.9489030000000001E-2</v>
      </c>
      <c r="LZ142">
        <v>1.1250500000000001</v>
      </c>
      <c r="MA142">
        <v>17.967690000000001</v>
      </c>
      <c r="MB142">
        <v>7.1103529999999996E-5</v>
      </c>
      <c r="MC142">
        <v>1.881004E-2</v>
      </c>
      <c r="MD142">
        <v>1.1245050000000001</v>
      </c>
      <c r="ME142">
        <v>18.893940000000001</v>
      </c>
      <c r="MF142">
        <v>6.8875049999999997E-5</v>
      </c>
      <c r="MG142">
        <v>1.8227119999999999E-2</v>
      </c>
      <c r="MH142">
        <v>1.1239859999999999</v>
      </c>
      <c r="MI142">
        <v>19.29082</v>
      </c>
      <c r="MJ142">
        <v>6.7643610000000005E-5</v>
      </c>
      <c r="MK142">
        <v>1.7902009999999999E-2</v>
      </c>
      <c r="ML142">
        <v>1.1234690000000001</v>
      </c>
      <c r="MM142">
        <v>19.03819</v>
      </c>
      <c r="MN142">
        <v>6.7463109999999995E-5</v>
      </c>
      <c r="MO142">
        <v>1.78572E-2</v>
      </c>
      <c r="MP142">
        <v>1.12307</v>
      </c>
      <c r="MQ142">
        <v>18.34299</v>
      </c>
      <c r="MR142">
        <v>6.765052E-5</v>
      </c>
      <c r="MS142">
        <v>1.7919460000000002E-2</v>
      </c>
      <c r="MT142">
        <v>1.122738</v>
      </c>
      <c r="MU142">
        <v>17.572790000000001</v>
      </c>
      <c r="MV142">
        <v>6.7426729999999998E-5</v>
      </c>
      <c r="MW142">
        <v>1.7878169999999999E-2</v>
      </c>
      <c r="MX142">
        <v>1.1225069999999999</v>
      </c>
      <c r="MY142">
        <v>17.329820000000002</v>
      </c>
      <c r="MZ142">
        <v>6.6436919999999995E-5</v>
      </c>
      <c r="NA142">
        <v>1.7634690000000001E-2</v>
      </c>
      <c r="NB142">
        <v>1.122312</v>
      </c>
      <c r="NC142">
        <v>16.93197</v>
      </c>
      <c r="ND142">
        <v>6.4773840000000003E-5</v>
      </c>
      <c r="NE142">
        <v>1.7204489999999999E-2</v>
      </c>
      <c r="NF142">
        <v>1.12222</v>
      </c>
      <c r="NG142">
        <v>17.194610000000001</v>
      </c>
      <c r="NH142">
        <v>6.2610670000000005E-5</v>
      </c>
      <c r="NI142">
        <v>1.663856E-2</v>
      </c>
      <c r="NJ142">
        <v>1.1222160000000001</v>
      </c>
      <c r="NK142">
        <v>17.7163</v>
      </c>
      <c r="NL142">
        <v>5.9946659999999997E-5</v>
      </c>
      <c r="NM142">
        <v>1.593963E-2</v>
      </c>
      <c r="NN142">
        <v>1.122182</v>
      </c>
      <c r="NO142">
        <v>17.975629999999999</v>
      </c>
      <c r="NP142">
        <v>5.6579639999999999E-5</v>
      </c>
      <c r="NQ142">
        <v>1.505461E-2</v>
      </c>
      <c r="NR142">
        <v>1.1223179999999999</v>
      </c>
      <c r="NS142">
        <v>17.77347</v>
      </c>
      <c r="NT142">
        <v>5.254627E-5</v>
      </c>
      <c r="NU142">
        <v>1.398698E-2</v>
      </c>
      <c r="NV142">
        <v>1.122514</v>
      </c>
      <c r="NW142">
        <v>17.22353</v>
      </c>
      <c r="NX142">
        <v>4.8360150000000001E-5</v>
      </c>
      <c r="NY142">
        <v>1.28693E-2</v>
      </c>
      <c r="NZ142">
        <v>1.122913</v>
      </c>
      <c r="OA142">
        <v>16.7895</v>
      </c>
      <c r="OB142">
        <v>4.4636589999999998E-5</v>
      </c>
      <c r="OC142">
        <v>1.186568E-2</v>
      </c>
      <c r="OD142">
        <v>1.1234459999999999</v>
      </c>
      <c r="OE142">
        <v>16.97841</v>
      </c>
      <c r="OF142">
        <v>4.1661210000000001E-5</v>
      </c>
      <c r="OG142">
        <v>1.1057890000000001E-2</v>
      </c>
      <c r="OH142">
        <v>1.1241190000000001</v>
      </c>
      <c r="OI142">
        <v>17.444800000000001</v>
      </c>
      <c r="OJ142">
        <v>3.937508E-5</v>
      </c>
      <c r="OK142">
        <v>1.0432759999999999E-2</v>
      </c>
    </row>
    <row r="143" spans="1:401" x14ac:dyDescent="0.35">
      <c r="A143">
        <v>146</v>
      </c>
      <c r="B143" t="s">
        <v>4</v>
      </c>
      <c r="C143" t="s">
        <v>24</v>
      </c>
      <c r="D143" t="s">
        <v>148</v>
      </c>
      <c r="E143">
        <v>885.16060000000004</v>
      </c>
      <c r="F143">
        <v>1.048827</v>
      </c>
      <c r="G143">
        <v>14.348319999999999</v>
      </c>
      <c r="H143">
        <v>0</v>
      </c>
      <c r="I143">
        <v>0</v>
      </c>
      <c r="J143">
        <v>1.055161</v>
      </c>
      <c r="K143">
        <v>14.702030000000001</v>
      </c>
      <c r="L143">
        <v>0</v>
      </c>
      <c r="M143">
        <v>0</v>
      </c>
      <c r="N143">
        <v>1.061877</v>
      </c>
      <c r="O143">
        <v>15.523339999999999</v>
      </c>
      <c r="P143">
        <v>0</v>
      </c>
      <c r="Q143">
        <v>0</v>
      </c>
      <c r="R143">
        <v>1.0683180000000001</v>
      </c>
      <c r="S143">
        <v>16.359749999999998</v>
      </c>
      <c r="T143" s="1">
        <v>1.0637370000000001E-34</v>
      </c>
      <c r="U143" s="1">
        <v>3.1976070000000002E-32</v>
      </c>
      <c r="V143">
        <v>1.069644</v>
      </c>
      <c r="W143">
        <v>17.0548</v>
      </c>
      <c r="X143" s="1">
        <v>1.0886010000000001E-22</v>
      </c>
      <c r="Y143" s="1">
        <v>3.2844549999999998E-20</v>
      </c>
      <c r="Z143">
        <v>1.070924</v>
      </c>
      <c r="AA143">
        <v>17.163039999999999</v>
      </c>
      <c r="AB143" s="1">
        <v>8.5023609999999997E-11</v>
      </c>
      <c r="AC143" s="1">
        <v>2.5630269999999999E-8</v>
      </c>
      <c r="AD143">
        <v>1.072314</v>
      </c>
      <c r="AE143">
        <v>16.455660000000002</v>
      </c>
      <c r="AF143" s="1">
        <v>1.8123919999999999E-3</v>
      </c>
      <c r="AG143" s="1">
        <v>0.39000849999999998</v>
      </c>
      <c r="AH143">
        <v>1.0737989999999999</v>
      </c>
      <c r="AI143">
        <v>15.571870000000001</v>
      </c>
      <c r="AJ143" s="1">
        <v>0.8174574</v>
      </c>
      <c r="AK143">
        <v>199.28399999999999</v>
      </c>
      <c r="AL143">
        <v>1.0752980000000001</v>
      </c>
      <c r="AM143">
        <v>15.00315</v>
      </c>
      <c r="AN143">
        <v>21.15748</v>
      </c>
      <c r="AO143">
        <v>5644.1819999999998</v>
      </c>
      <c r="AP143">
        <v>1.076808</v>
      </c>
      <c r="AQ143">
        <v>15.27323</v>
      </c>
      <c r="AR143">
        <v>91.490989999999996</v>
      </c>
      <c r="AS143">
        <v>26185.95</v>
      </c>
      <c r="AT143">
        <v>1.0782689999999999</v>
      </c>
      <c r="AU143">
        <v>16.217739999999999</v>
      </c>
      <c r="AV143">
        <v>112.492</v>
      </c>
      <c r="AW143">
        <v>34078.32</v>
      </c>
      <c r="AX143">
        <v>1.0798430000000001</v>
      </c>
      <c r="AY143">
        <v>17.299630000000001</v>
      </c>
      <c r="AZ143">
        <v>55.180970000000002</v>
      </c>
      <c r="BA143">
        <v>17491.919999999998</v>
      </c>
      <c r="BB143">
        <v>1.081413</v>
      </c>
      <c r="BC143">
        <v>18.149229999999999</v>
      </c>
      <c r="BD143">
        <v>13.7796</v>
      </c>
      <c r="BE143">
        <v>4524.7539999999999</v>
      </c>
      <c r="BF143">
        <v>1.0825530000000001</v>
      </c>
      <c r="BG143">
        <v>18.224509999999999</v>
      </c>
      <c r="BH143">
        <v>2.1565530000000002</v>
      </c>
      <c r="BI143">
        <v>725.66660000000002</v>
      </c>
      <c r="BJ143">
        <v>1.082228</v>
      </c>
      <c r="BK143">
        <v>17.487970000000001</v>
      </c>
      <c r="BL143">
        <v>0.29067080000000001</v>
      </c>
      <c r="BM143">
        <v>97.398679999999999</v>
      </c>
      <c r="BN143">
        <v>1.080875</v>
      </c>
      <c r="BO143">
        <v>16.5334</v>
      </c>
      <c r="BP143">
        <v>7.6227459999999997E-2</v>
      </c>
      <c r="BQ143">
        <v>23.957519999999999</v>
      </c>
      <c r="BR143">
        <v>1.0789930000000001</v>
      </c>
      <c r="BS143">
        <v>15.805289999999999</v>
      </c>
      <c r="BT143">
        <v>5.1443129999999997E-2</v>
      </c>
      <c r="BU143">
        <v>15.62153</v>
      </c>
      <c r="BV143">
        <v>1.076719</v>
      </c>
      <c r="BW143">
        <v>15.714700000000001</v>
      </c>
      <c r="BX143" s="1">
        <v>4.5040129999999998E-2</v>
      </c>
      <c r="BY143">
        <v>13.633649999999999</v>
      </c>
      <c r="BZ143">
        <v>1.0742970000000001</v>
      </c>
      <c r="CA143">
        <v>16.029240000000001</v>
      </c>
      <c r="CB143" s="1">
        <v>4.1268409999999998E-2</v>
      </c>
      <c r="CC143">
        <v>12.50304</v>
      </c>
      <c r="CD143">
        <v>1.0717049999999999</v>
      </c>
      <c r="CE143">
        <v>16.631039999999999</v>
      </c>
      <c r="CF143" s="1">
        <v>3.8563220000000002E-2</v>
      </c>
      <c r="CG143">
        <v>11.70434</v>
      </c>
      <c r="CH143">
        <v>1.0688740000000001</v>
      </c>
      <c r="CI143">
        <v>16.975860000000001</v>
      </c>
      <c r="CJ143" s="1">
        <v>3.6191059999999997E-2</v>
      </c>
      <c r="CK143" s="1">
        <v>11.015879999999999</v>
      </c>
      <c r="CL143">
        <v>1.065226</v>
      </c>
      <c r="CM143">
        <v>16.80819</v>
      </c>
      <c r="CN143" s="1">
        <v>3.3783239999999999E-2</v>
      </c>
      <c r="CO143" s="1">
        <v>10.320550000000001</v>
      </c>
      <c r="CP143">
        <v>1.0606720000000001</v>
      </c>
      <c r="CQ143">
        <v>16.167079999999999</v>
      </c>
      <c r="CR143" s="1">
        <v>3.1325119999999998E-2</v>
      </c>
      <c r="CS143" s="1">
        <v>9.6119120000000002</v>
      </c>
      <c r="CT143">
        <v>1.055229</v>
      </c>
      <c r="CU143">
        <v>15.3596</v>
      </c>
      <c r="CV143" s="1">
        <v>2.8912719999999999E-2</v>
      </c>
      <c r="CW143" s="1">
        <v>8.9198269999999997</v>
      </c>
      <c r="CX143">
        <v>1.0488869999999999</v>
      </c>
      <c r="CY143">
        <v>14.60215</v>
      </c>
      <c r="CZ143" s="1">
        <v>2.6644589999999999E-2</v>
      </c>
      <c r="DA143" s="1">
        <v>8.2704629999999995</v>
      </c>
      <c r="DB143">
        <v>1.0417179999999999</v>
      </c>
      <c r="DC143">
        <v>14.49891</v>
      </c>
      <c r="DD143" s="1">
        <v>2.4889870000000001E-2</v>
      </c>
      <c r="DE143" s="1">
        <v>7.7683070000000001</v>
      </c>
      <c r="DF143">
        <v>1.0338750000000001</v>
      </c>
      <c r="DG143">
        <v>14.696949999999999</v>
      </c>
      <c r="DH143" s="1">
        <v>2.4679690000000001E-2</v>
      </c>
      <c r="DI143" s="1">
        <v>7.7301679999999999</v>
      </c>
      <c r="DJ143">
        <v>1.025495</v>
      </c>
      <c r="DK143">
        <v>15.066649999999999</v>
      </c>
      <c r="DL143" s="1">
        <v>2.618324E-2</v>
      </c>
      <c r="DM143" s="1">
        <v>8.2521599999999999</v>
      </c>
      <c r="DN143">
        <v>1.0173909999999999</v>
      </c>
      <c r="DO143">
        <v>15.409380000000001</v>
      </c>
      <c r="DP143" s="1">
        <v>2.776673E-2</v>
      </c>
      <c r="DQ143" s="1">
        <v>8.8445070000000001</v>
      </c>
      <c r="DR143">
        <v>1.0090669999999999</v>
      </c>
      <c r="DS143">
        <v>15.41005</v>
      </c>
      <c r="DT143" s="1">
        <v>2.7987950000000001E-2</v>
      </c>
      <c r="DU143" s="1">
        <v>9.028537</v>
      </c>
      <c r="DV143">
        <v>1.000912</v>
      </c>
      <c r="DW143">
        <v>14.861890000000001</v>
      </c>
      <c r="DX143" s="1">
        <v>2.6838299999999999E-2</v>
      </c>
      <c r="DY143" s="1">
        <v>8.7603200000000001</v>
      </c>
      <c r="DZ143">
        <v>0.99296280000000003</v>
      </c>
      <c r="EA143">
        <v>14.0687</v>
      </c>
      <c r="EB143" s="1">
        <v>2.4893390000000001E-2</v>
      </c>
      <c r="EC143" s="1">
        <v>8.2124679999999994</v>
      </c>
      <c r="ED143">
        <v>0.98513839999999997</v>
      </c>
      <c r="EE143">
        <v>13.530530000000001</v>
      </c>
      <c r="EF143" s="1">
        <v>2.270016E-2</v>
      </c>
      <c r="EG143" s="1">
        <v>7.5619610000000002</v>
      </c>
      <c r="EH143">
        <v>0.9763579</v>
      </c>
      <c r="EI143">
        <v>13.76069</v>
      </c>
      <c r="EJ143" s="1">
        <v>2.0518970000000001E-2</v>
      </c>
      <c r="EK143" s="1">
        <v>6.9026230000000002</v>
      </c>
      <c r="EL143">
        <v>0.96717580000000003</v>
      </c>
      <c r="EM143">
        <v>14.36628</v>
      </c>
      <c r="EN143" s="1">
        <v>1.8447399999999999E-2</v>
      </c>
      <c r="EO143" s="1">
        <v>6.268656</v>
      </c>
      <c r="EP143">
        <v>0.95779170000000002</v>
      </c>
      <c r="EQ143">
        <v>15.21871</v>
      </c>
      <c r="ER143" s="1">
        <v>1.6509070000000001E-2</v>
      </c>
      <c r="ES143" s="1">
        <v>5.6669029999999996</v>
      </c>
      <c r="ET143">
        <v>0.94805539999999999</v>
      </c>
      <c r="EU143">
        <v>16.244409999999998</v>
      </c>
      <c r="EV143" s="1">
        <v>1.4743310000000001E-2</v>
      </c>
      <c r="EW143" s="1">
        <v>5.1133499999999996</v>
      </c>
      <c r="EX143">
        <v>0.93886630000000004</v>
      </c>
      <c r="EY143">
        <v>16.795999999999999</v>
      </c>
      <c r="EZ143" s="1">
        <v>1.3184339999999999E-2</v>
      </c>
      <c r="FA143" s="1">
        <v>4.6171490000000004</v>
      </c>
      <c r="FB143">
        <v>0.93079040000000002</v>
      </c>
      <c r="FC143">
        <v>16.492830000000001</v>
      </c>
      <c r="FD143" s="1">
        <v>1.1812659999999999E-2</v>
      </c>
      <c r="FE143" s="1">
        <v>4.1724040000000002</v>
      </c>
      <c r="FF143">
        <v>0.92283979999999999</v>
      </c>
      <c r="FG143">
        <v>15.782400000000001</v>
      </c>
      <c r="FH143" s="1">
        <v>1.0557850000000001E-2</v>
      </c>
      <c r="FI143" s="1">
        <v>3.7620239999999998</v>
      </c>
      <c r="FJ143">
        <v>0.91478309999999996</v>
      </c>
      <c r="FK143">
        <v>15.267609999999999</v>
      </c>
      <c r="FL143" s="1">
        <v>9.3998380000000006E-3</v>
      </c>
      <c r="FM143" s="1">
        <v>3.3788619999999998</v>
      </c>
      <c r="FN143">
        <v>0.90637160000000005</v>
      </c>
      <c r="FO143">
        <v>15.47729</v>
      </c>
      <c r="FP143" s="1">
        <v>8.3562080000000004E-3</v>
      </c>
      <c r="FQ143" s="1">
        <v>3.0304799999999998</v>
      </c>
      <c r="FR143">
        <v>0.89729859999999995</v>
      </c>
      <c r="FS143">
        <v>16.08925</v>
      </c>
      <c r="FT143" s="1">
        <v>7.4223750000000002E-3</v>
      </c>
      <c r="FU143" s="1">
        <v>2.7179319999999998</v>
      </c>
      <c r="FV143">
        <v>0.88804349999999999</v>
      </c>
      <c r="FW143">
        <v>16.965039999999998</v>
      </c>
      <c r="FX143" s="1">
        <v>6.5889140000000004E-3</v>
      </c>
      <c r="FY143" s="1">
        <v>2.4368310000000002</v>
      </c>
      <c r="FZ143">
        <v>0.87811649999999997</v>
      </c>
      <c r="GA143">
        <v>18.088450000000002</v>
      </c>
      <c r="GB143" s="1">
        <v>5.8347499999999997E-3</v>
      </c>
      <c r="GC143" s="1">
        <v>2.1816260000000001</v>
      </c>
      <c r="GD143">
        <v>0.8683883</v>
      </c>
      <c r="GE143">
        <v>18.731339999999999</v>
      </c>
      <c r="GF143" s="1">
        <v>5.1616040000000002E-3</v>
      </c>
      <c r="GG143" s="1">
        <v>1.9511719999999999</v>
      </c>
      <c r="GH143">
        <v>0.85984070000000001</v>
      </c>
      <c r="GI143">
        <v>18.73348</v>
      </c>
      <c r="GJ143" s="1">
        <v>4.5746770000000001E-3</v>
      </c>
      <c r="GK143" s="1">
        <v>1.74593</v>
      </c>
      <c r="GL143">
        <v>0.85214590000000001</v>
      </c>
      <c r="GM143">
        <v>18.21416</v>
      </c>
      <c r="GN143" s="1">
        <v>4.062342E-3</v>
      </c>
      <c r="GO143" s="1">
        <v>1.5637049999999999</v>
      </c>
      <c r="GP143">
        <v>0.84580299999999997</v>
      </c>
      <c r="GQ143">
        <v>17.564029999999999</v>
      </c>
      <c r="GR143" s="1">
        <v>3.609896E-3</v>
      </c>
      <c r="GS143" s="1">
        <v>1.399095</v>
      </c>
      <c r="GT143">
        <v>0.84023729999999996</v>
      </c>
      <c r="GU143">
        <v>17.054379999999998</v>
      </c>
      <c r="GV143" s="1">
        <v>3.2045099999999998E-3</v>
      </c>
      <c r="GW143" s="1">
        <v>1.248977</v>
      </c>
      <c r="GX143">
        <v>0.83545959999999997</v>
      </c>
      <c r="GY143">
        <v>17.08418</v>
      </c>
      <c r="GZ143" s="1">
        <v>2.8332850000000001E-3</v>
      </c>
      <c r="HA143" s="1">
        <v>1.1098190000000001</v>
      </c>
      <c r="HB143">
        <v>0.83161819999999997</v>
      </c>
      <c r="HC143">
        <v>17.220130000000001</v>
      </c>
      <c r="HD143" s="1">
        <v>2.4887609999999999E-3</v>
      </c>
      <c r="HE143" s="1">
        <v>0.97869810000000002</v>
      </c>
      <c r="HF143">
        <v>0.82882489999999998</v>
      </c>
      <c r="HG143">
        <v>17.453510000000001</v>
      </c>
      <c r="HH143" s="1">
        <v>2.1514080000000001E-3</v>
      </c>
      <c r="HI143" s="1">
        <v>0.84902869999999997</v>
      </c>
      <c r="HJ143">
        <v>0.82653379999999999</v>
      </c>
      <c r="HK143">
        <v>17.440639999999998</v>
      </c>
      <c r="HL143" s="1">
        <v>1.795811E-3</v>
      </c>
      <c r="HM143" s="1">
        <v>0.71172040000000003</v>
      </c>
      <c r="HN143">
        <v>0.8247215</v>
      </c>
      <c r="HO143">
        <v>17.324570000000001</v>
      </c>
      <c r="HP143" s="1">
        <v>1.4247159999999999E-3</v>
      </c>
      <c r="HQ143" s="1">
        <v>0.56713709999999995</v>
      </c>
      <c r="HR143">
        <v>0.82331900000000002</v>
      </c>
      <c r="HS143">
        <v>17.000679999999999</v>
      </c>
      <c r="HT143" s="1">
        <v>1.0779209999999999E-3</v>
      </c>
      <c r="HU143" s="1">
        <v>0.43026350000000002</v>
      </c>
      <c r="HV143">
        <v>0.82228760000000001</v>
      </c>
      <c r="HW143">
        <v>16.319430000000001</v>
      </c>
      <c r="HX143" s="1">
        <v>7.9841069999999996E-4</v>
      </c>
      <c r="HY143" s="1">
        <v>0.31840780000000002</v>
      </c>
      <c r="HZ143">
        <v>0.82151790000000002</v>
      </c>
      <c r="IA143">
        <v>15.624930000000001</v>
      </c>
      <c r="IB143" s="1">
        <v>6.0086630000000002E-4</v>
      </c>
      <c r="IC143" s="1">
        <v>0.23848949999999999</v>
      </c>
      <c r="ID143">
        <v>0.82100490000000004</v>
      </c>
      <c r="IE143">
        <v>15.365959999999999</v>
      </c>
      <c r="IF143" s="1">
        <v>4.731518E-4</v>
      </c>
      <c r="IG143" s="1">
        <v>0.18641930000000001</v>
      </c>
      <c r="IH143">
        <v>0.82067749999999995</v>
      </c>
      <c r="II143">
        <v>15.375909999999999</v>
      </c>
      <c r="IJ143" s="1">
        <v>3.9281979999999998E-4</v>
      </c>
      <c r="IK143" s="1">
        <v>0.15359990000000001</v>
      </c>
      <c r="IL143">
        <v>0.82046350000000001</v>
      </c>
      <c r="IM143">
        <v>15.641389999999999</v>
      </c>
      <c r="IN143" s="1">
        <v>3.3932720000000001E-4</v>
      </c>
      <c r="IO143" s="1">
        <v>0.13192880000000001</v>
      </c>
      <c r="IP143">
        <v>0.82035590000000003</v>
      </c>
      <c r="IQ143">
        <v>15.516450000000001</v>
      </c>
      <c r="IR143" s="1">
        <v>2.9787420000000002E-4</v>
      </c>
      <c r="IS143" s="1">
        <v>0.11542239999999999</v>
      </c>
      <c r="IT143">
        <v>0.82029859999999999</v>
      </c>
      <c r="IU143">
        <v>15.21889</v>
      </c>
      <c r="IV143" s="1">
        <v>2.610445E-4</v>
      </c>
      <c r="IW143" s="1">
        <v>0.1009309</v>
      </c>
      <c r="IX143">
        <v>0.82035570000000002</v>
      </c>
      <c r="IY143">
        <v>14.88396</v>
      </c>
      <c r="IZ143">
        <v>2.2809699999999999E-4</v>
      </c>
      <c r="JA143" s="1">
        <v>8.7970580000000007E-2</v>
      </c>
      <c r="JB143">
        <v>0.8204553</v>
      </c>
      <c r="JC143">
        <v>14.45004</v>
      </c>
      <c r="JD143">
        <v>2.008992E-4</v>
      </c>
      <c r="JE143" s="1">
        <v>7.7215279999999997E-2</v>
      </c>
      <c r="JF143">
        <v>0.82067369999999995</v>
      </c>
      <c r="JG143">
        <v>14.42062</v>
      </c>
      <c r="JH143">
        <v>1.8008109999999999E-4</v>
      </c>
      <c r="JI143" s="1">
        <v>6.8951750000000006E-2</v>
      </c>
      <c r="JJ143">
        <v>0.82092980000000004</v>
      </c>
      <c r="JK143">
        <v>14.49511</v>
      </c>
      <c r="JL143">
        <v>1.646559E-4</v>
      </c>
      <c r="JM143" s="1">
        <v>6.2815250000000003E-2</v>
      </c>
      <c r="JN143">
        <v>0.82124109999999995</v>
      </c>
      <c r="JO143">
        <v>14.77802</v>
      </c>
      <c r="JP143">
        <v>1.528597E-4</v>
      </c>
      <c r="JQ143" s="1">
        <v>5.8151300000000003E-2</v>
      </c>
      <c r="JR143">
        <v>0.82159020000000005</v>
      </c>
      <c r="JS143">
        <v>15.439489999999999</v>
      </c>
      <c r="JT143">
        <v>1.429972E-4</v>
      </c>
      <c r="JU143" s="1">
        <v>5.4289400000000002E-2</v>
      </c>
      <c r="JV143">
        <v>0.82197120000000001</v>
      </c>
      <c r="JW143">
        <v>15.87759</v>
      </c>
      <c r="JX143">
        <v>1.336032E-4</v>
      </c>
      <c r="JY143">
        <v>5.0664239999999999E-2</v>
      </c>
      <c r="JZ143">
        <v>0.82229410000000003</v>
      </c>
      <c r="KA143">
        <v>15.737640000000001</v>
      </c>
      <c r="KB143">
        <v>1.2409279999999999E-4</v>
      </c>
      <c r="KC143">
        <v>4.7015790000000002E-2</v>
      </c>
      <c r="KD143">
        <v>0.82260160000000004</v>
      </c>
      <c r="KE143">
        <v>15.249140000000001</v>
      </c>
      <c r="KF143">
        <v>1.1485959999999999E-4</v>
      </c>
      <c r="KG143">
        <v>4.3475180000000002E-2</v>
      </c>
      <c r="KH143">
        <v>0.82286380000000003</v>
      </c>
      <c r="KI143">
        <v>14.770110000000001</v>
      </c>
      <c r="KJ143">
        <v>1.0664829999999999E-4</v>
      </c>
      <c r="KK143">
        <v>4.0312559999999997E-2</v>
      </c>
      <c r="KL143">
        <v>0.82308389999999998</v>
      </c>
      <c r="KM143">
        <v>15.06803</v>
      </c>
      <c r="KN143">
        <v>9.9769420000000002E-5</v>
      </c>
      <c r="KO143">
        <v>3.7657549999999998E-2</v>
      </c>
      <c r="KP143">
        <v>0.8232022</v>
      </c>
      <c r="KQ143">
        <v>15.67024</v>
      </c>
      <c r="KR143">
        <v>9.4068959999999994E-5</v>
      </c>
      <c r="KS143">
        <v>3.5468140000000002E-2</v>
      </c>
      <c r="KT143">
        <v>0.82330959999999997</v>
      </c>
      <c r="KU143">
        <v>16.510339999999999</v>
      </c>
      <c r="KV143">
        <v>8.9343000000000002E-5</v>
      </c>
      <c r="KW143">
        <v>3.3652290000000001E-2</v>
      </c>
      <c r="KX143">
        <v>0.82336500000000001</v>
      </c>
      <c r="KY143">
        <v>17.475549999999998</v>
      </c>
      <c r="KZ143">
        <v>8.5545920000000005E-5</v>
      </c>
      <c r="LA143">
        <v>3.2189269999999999E-2</v>
      </c>
      <c r="LB143">
        <v>0.82337450000000001</v>
      </c>
      <c r="LC143">
        <v>17.962759999999999</v>
      </c>
      <c r="LD143">
        <v>8.2834689999999994E-5</v>
      </c>
      <c r="LE143">
        <v>3.113465E-2</v>
      </c>
      <c r="LF143">
        <v>0.82332890000000003</v>
      </c>
      <c r="LG143">
        <v>17.863150000000001</v>
      </c>
      <c r="LH143">
        <v>8.1133369999999996E-5</v>
      </c>
      <c r="LI143">
        <v>3.047091E-2</v>
      </c>
      <c r="LJ143">
        <v>0.82316959999999995</v>
      </c>
      <c r="LK143">
        <v>17.312670000000001</v>
      </c>
      <c r="LL143">
        <v>7.9868269999999993E-5</v>
      </c>
      <c r="LM143">
        <v>2.9998230000000001E-2</v>
      </c>
      <c r="LN143">
        <v>0.82286420000000005</v>
      </c>
      <c r="LO143">
        <v>16.648430000000001</v>
      </c>
      <c r="LP143">
        <v>7.8402389999999999E-5</v>
      </c>
      <c r="LQ143">
        <v>2.9474569999999999E-2</v>
      </c>
      <c r="LR143">
        <v>0.82246169999999996</v>
      </c>
      <c r="LS143">
        <v>16.697800000000001</v>
      </c>
      <c r="LT143">
        <v>7.6425119999999996E-5</v>
      </c>
      <c r="LU143">
        <v>2.8769639999999999E-2</v>
      </c>
      <c r="LV143">
        <v>0.82192030000000005</v>
      </c>
      <c r="LW143">
        <v>17.14143</v>
      </c>
      <c r="LX143">
        <v>7.3982389999999998E-5</v>
      </c>
      <c r="LY143">
        <v>2.7889319999999999E-2</v>
      </c>
      <c r="LZ143">
        <v>0.82128999999999996</v>
      </c>
      <c r="MA143">
        <v>17.962820000000001</v>
      </c>
      <c r="MB143">
        <v>7.1352780000000004E-5</v>
      </c>
      <c r="MC143">
        <v>2.693071E-2</v>
      </c>
      <c r="MD143">
        <v>0.82061079999999997</v>
      </c>
      <c r="ME143">
        <v>18.861080000000001</v>
      </c>
      <c r="MF143">
        <v>6.905836E-5</v>
      </c>
      <c r="MG143">
        <v>2.607781E-2</v>
      </c>
      <c r="MH143">
        <v>0.81988609999999995</v>
      </c>
      <c r="MI143">
        <v>19.26641</v>
      </c>
      <c r="MJ143">
        <v>6.7712839999999996E-5</v>
      </c>
      <c r="MK143">
        <v>2.5565899999999999E-2</v>
      </c>
      <c r="ML143">
        <v>0.81917980000000001</v>
      </c>
      <c r="MM143">
        <v>19.054099999999998</v>
      </c>
      <c r="MN143">
        <v>6.7446540000000002E-5</v>
      </c>
      <c r="MO143">
        <v>2.5464509999999999E-2</v>
      </c>
      <c r="MP143">
        <v>0.81855889999999998</v>
      </c>
      <c r="MQ143">
        <v>18.413820000000001</v>
      </c>
      <c r="MR143">
        <v>6.7633480000000001E-5</v>
      </c>
      <c r="MS143">
        <v>2.5558959999999999E-2</v>
      </c>
      <c r="MT143">
        <v>0.81801420000000002</v>
      </c>
      <c r="MU143">
        <v>17.65802</v>
      </c>
      <c r="MV143">
        <v>6.7472989999999995E-5</v>
      </c>
      <c r="MW143">
        <v>2.5540119999999999E-2</v>
      </c>
      <c r="MX143">
        <v>0.81760949999999999</v>
      </c>
      <c r="MY143">
        <v>17.431539999999998</v>
      </c>
      <c r="MZ143">
        <v>6.656271E-5</v>
      </c>
      <c r="NA143">
        <v>2.524177E-2</v>
      </c>
      <c r="NB143">
        <v>0.81730460000000005</v>
      </c>
      <c r="NC143">
        <v>17.001390000000001</v>
      </c>
      <c r="ND143">
        <v>6.4960990000000003E-5</v>
      </c>
      <c r="NE143">
        <v>2.4666110000000002E-2</v>
      </c>
      <c r="NF143">
        <v>0.81710709999999998</v>
      </c>
      <c r="NG143">
        <v>17.239270000000001</v>
      </c>
      <c r="NH143">
        <v>6.2844840000000001E-5</v>
      </c>
      <c r="NI143">
        <v>2.38873E-2</v>
      </c>
      <c r="NJ143">
        <v>0.81697730000000002</v>
      </c>
      <c r="NK143">
        <v>17.702839999999998</v>
      </c>
      <c r="NL143">
        <v>6.0239570000000003E-5</v>
      </c>
      <c r="NM143">
        <v>2.2921919999999998E-2</v>
      </c>
      <c r="NN143">
        <v>0.81694630000000001</v>
      </c>
      <c r="NO143">
        <v>17.967390000000002</v>
      </c>
      <c r="NP143">
        <v>5.6949769999999999E-5</v>
      </c>
      <c r="NQ143">
        <v>2.1699090000000001E-2</v>
      </c>
      <c r="NR143">
        <v>0.81701250000000003</v>
      </c>
      <c r="NS143">
        <v>17.797160000000002</v>
      </c>
      <c r="NT143">
        <v>5.2969900000000003E-5</v>
      </c>
      <c r="NU143">
        <v>2.0204420000000001E-2</v>
      </c>
      <c r="NV143">
        <v>0.81725930000000002</v>
      </c>
      <c r="NW143">
        <v>17.273779999999999</v>
      </c>
      <c r="NX143">
        <v>4.8772439999999997E-5</v>
      </c>
      <c r="NY143">
        <v>1.8603649999999999E-2</v>
      </c>
      <c r="NZ143">
        <v>0.81769349999999996</v>
      </c>
      <c r="OA143">
        <v>16.846599999999999</v>
      </c>
      <c r="OB143">
        <v>4.498601E-5</v>
      </c>
      <c r="OC143">
        <v>1.713632E-2</v>
      </c>
      <c r="OD143">
        <v>0.81831129999999996</v>
      </c>
      <c r="OE143">
        <v>17.063849999999999</v>
      </c>
      <c r="OF143">
        <v>4.1934110000000003E-5</v>
      </c>
      <c r="OG143">
        <v>1.5938580000000001E-2</v>
      </c>
      <c r="OH143">
        <v>0.81912200000000002</v>
      </c>
      <c r="OI143">
        <v>17.51238</v>
      </c>
      <c r="OJ143">
        <v>3.9587730000000003E-5</v>
      </c>
      <c r="OK143">
        <v>1.500802E-2</v>
      </c>
    </row>
    <row r="144" spans="1:401" x14ac:dyDescent="0.35">
      <c r="A144">
        <v>147</v>
      </c>
      <c r="B144" t="s">
        <v>4</v>
      </c>
      <c r="C144" t="s">
        <v>24</v>
      </c>
      <c r="D144" t="s">
        <v>149</v>
      </c>
      <c r="E144">
        <v>897.13919999999996</v>
      </c>
      <c r="F144">
        <v>0.80386999999999997</v>
      </c>
      <c r="G144">
        <v>14.384880000000001</v>
      </c>
      <c r="H144">
        <v>0</v>
      </c>
      <c r="I144">
        <v>0</v>
      </c>
      <c r="J144">
        <v>0.80412550000000005</v>
      </c>
      <c r="K144">
        <v>14.706110000000001</v>
      </c>
      <c r="L144">
        <v>0</v>
      </c>
      <c r="M144">
        <v>0</v>
      </c>
      <c r="N144">
        <v>0.80437860000000005</v>
      </c>
      <c r="O144">
        <v>15.496560000000001</v>
      </c>
      <c r="P144">
        <v>0</v>
      </c>
      <c r="Q144">
        <v>0</v>
      </c>
      <c r="R144">
        <v>0.80460359999999997</v>
      </c>
      <c r="S144">
        <v>16.340900000000001</v>
      </c>
      <c r="T144" s="1">
        <v>1.7062719999999999E-35</v>
      </c>
      <c r="U144" s="1">
        <v>5.5868730000000003E-33</v>
      </c>
      <c r="V144">
        <v>0.80441119999999999</v>
      </c>
      <c r="W144">
        <v>17.047709999999999</v>
      </c>
      <c r="X144" s="1">
        <v>1.9494590000000001E-23</v>
      </c>
      <c r="Y144" s="1">
        <v>6.4024429999999999E-21</v>
      </c>
      <c r="Z144">
        <v>0.80367460000000002</v>
      </c>
      <c r="AA144">
        <v>17.190460000000002</v>
      </c>
      <c r="AB144" s="1">
        <v>1.3601229999999999E-11</v>
      </c>
      <c r="AC144" s="1">
        <v>4.4598439999999998E-9</v>
      </c>
      <c r="AD144">
        <v>0.80294140000000003</v>
      </c>
      <c r="AE144">
        <v>16.521879999999999</v>
      </c>
      <c r="AF144" s="1">
        <v>8.7466819999999995E-4</v>
      </c>
      <c r="AG144" s="1">
        <v>0.21564179999999999</v>
      </c>
      <c r="AH144">
        <v>0.80227139999999997</v>
      </c>
      <c r="AI144">
        <v>15.62912</v>
      </c>
      <c r="AJ144" s="1">
        <v>0.54064199999999996</v>
      </c>
      <c r="AK144">
        <v>146.9162</v>
      </c>
      <c r="AL144">
        <v>0.80160109999999996</v>
      </c>
      <c r="AM144">
        <v>15.03478</v>
      </c>
      <c r="AN144">
        <v>16.904689999999999</v>
      </c>
      <c r="AO144">
        <v>4953.8209999999999</v>
      </c>
      <c r="AP144">
        <v>0.80092589999999997</v>
      </c>
      <c r="AQ144">
        <v>15.27882</v>
      </c>
      <c r="AR144">
        <v>83.998750000000001</v>
      </c>
      <c r="AS144">
        <v>26120.49</v>
      </c>
      <c r="AT144">
        <v>0.80023630000000001</v>
      </c>
      <c r="AU144">
        <v>16.18638</v>
      </c>
      <c r="AV144">
        <v>115.062</v>
      </c>
      <c r="AW144">
        <v>37525.879999999997</v>
      </c>
      <c r="AX144">
        <v>0.79962960000000005</v>
      </c>
      <c r="AY144">
        <v>17.264420000000001</v>
      </c>
      <c r="AZ144">
        <v>61.443899999999999</v>
      </c>
      <c r="BA144">
        <v>20810</v>
      </c>
      <c r="BB144">
        <v>0.79891310000000004</v>
      </c>
      <c r="BC144">
        <v>18.138919999999999</v>
      </c>
      <c r="BD144">
        <v>16.381589999999999</v>
      </c>
      <c r="BE144">
        <v>5713.0209999999997</v>
      </c>
      <c r="BF144">
        <v>0.79771749999999997</v>
      </c>
      <c r="BG144">
        <v>18.250589999999999</v>
      </c>
      <c r="BH144">
        <v>2.678518</v>
      </c>
      <c r="BI144">
        <v>953.54</v>
      </c>
      <c r="BJ144">
        <v>0.79511750000000003</v>
      </c>
      <c r="BK144">
        <v>17.56061</v>
      </c>
      <c r="BL144">
        <v>0.35795959999999999</v>
      </c>
      <c r="BM144">
        <v>127.434</v>
      </c>
      <c r="BN144">
        <v>0.79235860000000002</v>
      </c>
      <c r="BO144">
        <v>16.605329999999999</v>
      </c>
      <c r="BP144">
        <v>8.3396310000000001E-2</v>
      </c>
      <c r="BQ144">
        <v>28.26568</v>
      </c>
      <c r="BR144">
        <v>0.7896088</v>
      </c>
      <c r="BS144">
        <v>15.85971</v>
      </c>
      <c r="BT144">
        <v>5.2546460000000003E-2</v>
      </c>
      <c r="BU144">
        <v>17.23807</v>
      </c>
      <c r="BV144">
        <v>0.78679840000000001</v>
      </c>
      <c r="BW144">
        <v>15.739649999999999</v>
      </c>
      <c r="BX144" s="1">
        <v>4.5521159999999998E-2</v>
      </c>
      <c r="BY144">
        <v>14.8832</v>
      </c>
      <c r="BZ144">
        <v>0.78392790000000001</v>
      </c>
      <c r="CA144">
        <v>16.00835</v>
      </c>
      <c r="CB144" s="1">
        <v>4.1586949999999998E-2</v>
      </c>
      <c r="CC144">
        <v>13.60932</v>
      </c>
      <c r="CD144">
        <v>0.78095530000000002</v>
      </c>
      <c r="CE144">
        <v>16.611699999999999</v>
      </c>
      <c r="CF144" s="1">
        <v>3.8807010000000003E-2</v>
      </c>
      <c r="CG144">
        <v>12.721</v>
      </c>
      <c r="CH144">
        <v>0.77777980000000002</v>
      </c>
      <c r="CI144">
        <v>16.963570000000001</v>
      </c>
      <c r="CJ144" s="1">
        <v>3.6424440000000002E-2</v>
      </c>
      <c r="CK144" s="1">
        <v>11.971270000000001</v>
      </c>
      <c r="CL144">
        <v>0.77415840000000002</v>
      </c>
      <c r="CM144">
        <v>16.83811</v>
      </c>
      <c r="CN144" s="1">
        <v>3.4024520000000003E-2</v>
      </c>
      <c r="CO144" s="1">
        <v>11.218780000000001</v>
      </c>
      <c r="CP144">
        <v>0.76981409999999995</v>
      </c>
      <c r="CQ144">
        <v>16.230560000000001</v>
      </c>
      <c r="CR144" s="1">
        <v>3.1565830000000003E-2</v>
      </c>
      <c r="CS144" s="1">
        <v>10.44885</v>
      </c>
      <c r="CT144">
        <v>0.76458309999999996</v>
      </c>
      <c r="CU144">
        <v>15.43019</v>
      </c>
      <c r="CV144" s="1">
        <v>2.9148090000000001E-2</v>
      </c>
      <c r="CW144" s="1">
        <v>9.6950109999999992</v>
      </c>
      <c r="CX144">
        <v>0.75845039999999997</v>
      </c>
      <c r="CY144">
        <v>14.666460000000001</v>
      </c>
      <c r="CZ144" s="1">
        <v>2.6855759999999999E-2</v>
      </c>
      <c r="DA144" s="1">
        <v>8.9822260000000007</v>
      </c>
      <c r="DB144">
        <v>0.75154600000000005</v>
      </c>
      <c r="DC144">
        <v>14.53485</v>
      </c>
      <c r="DD144" s="1">
        <v>2.500643E-2</v>
      </c>
      <c r="DE144" s="1">
        <v>8.4082039999999996</v>
      </c>
      <c r="DF144">
        <v>0.74393790000000004</v>
      </c>
      <c r="DG144">
        <v>14.692399999999999</v>
      </c>
      <c r="DH144" s="1">
        <v>2.4586009999999998E-2</v>
      </c>
      <c r="DI144" s="1">
        <v>8.2983659999999997</v>
      </c>
      <c r="DJ144">
        <v>0.73576019999999998</v>
      </c>
      <c r="DK144">
        <v>15.068860000000001</v>
      </c>
      <c r="DL144" s="1">
        <v>2.594811E-2</v>
      </c>
      <c r="DM144" s="1">
        <v>8.8066669999999991</v>
      </c>
      <c r="DN144">
        <v>0.72768449999999996</v>
      </c>
      <c r="DO144">
        <v>15.408519999999999</v>
      </c>
      <c r="DP144" s="1">
        <v>2.760516E-2</v>
      </c>
      <c r="DQ144" s="1">
        <v>9.4560650000000006</v>
      </c>
      <c r="DR144">
        <v>0.7193811</v>
      </c>
      <c r="DS144">
        <v>15.428419999999999</v>
      </c>
      <c r="DT144" s="1">
        <v>2.8002229999999999E-2</v>
      </c>
      <c r="DU144" s="1">
        <v>9.7024069999999991</v>
      </c>
      <c r="DV144">
        <v>0.71116509999999999</v>
      </c>
      <c r="DW144">
        <v>14.91966</v>
      </c>
      <c r="DX144" s="1">
        <v>2.6985740000000001E-2</v>
      </c>
      <c r="DY144" s="1">
        <v>9.4506329999999998</v>
      </c>
      <c r="DZ144">
        <v>0.70295629999999998</v>
      </c>
      <c r="EA144">
        <v>14.12978</v>
      </c>
      <c r="EB144" s="1">
        <v>2.5106380000000001E-2</v>
      </c>
      <c r="EC144" s="1">
        <v>8.8776879999999991</v>
      </c>
      <c r="ED144">
        <v>0.69474939999999996</v>
      </c>
      <c r="EE144">
        <v>13.584899999999999</v>
      </c>
      <c r="EF144" s="1">
        <v>2.293075E-2</v>
      </c>
      <c r="EG144" s="1">
        <v>8.1797839999999997</v>
      </c>
      <c r="EH144">
        <v>0.68641929999999995</v>
      </c>
      <c r="EI144">
        <v>13.79744</v>
      </c>
      <c r="EJ144" s="1">
        <v>2.0746299999999999E-2</v>
      </c>
      <c r="EK144" s="1">
        <v>7.4638980000000004</v>
      </c>
      <c r="EL144">
        <v>0.67784860000000002</v>
      </c>
      <c r="EM144">
        <v>14.3682</v>
      </c>
      <c r="EN144" s="1">
        <v>1.866485E-2</v>
      </c>
      <c r="EO144" s="1">
        <v>6.7735399999999997</v>
      </c>
      <c r="EP144">
        <v>0.6691589</v>
      </c>
      <c r="EQ144">
        <v>15.21115</v>
      </c>
      <c r="ER144" s="1">
        <v>1.6713120000000001E-2</v>
      </c>
      <c r="ES144" s="1">
        <v>6.1179880000000004</v>
      </c>
      <c r="ET144">
        <v>0.66018370000000004</v>
      </c>
      <c r="EU144">
        <v>16.221720000000001</v>
      </c>
      <c r="EV144" s="1">
        <v>1.4929059999999999E-2</v>
      </c>
      <c r="EW144" s="1">
        <v>5.5133510000000001</v>
      </c>
      <c r="EX144">
        <v>0.65158269999999996</v>
      </c>
      <c r="EY144">
        <v>16.781929999999999</v>
      </c>
      <c r="EZ144" s="1">
        <v>1.335073E-2</v>
      </c>
      <c r="FA144" s="1">
        <v>4.9711860000000003</v>
      </c>
      <c r="FB144">
        <v>0.64369750000000003</v>
      </c>
      <c r="FC144">
        <v>16.530449999999998</v>
      </c>
      <c r="FD144" s="1">
        <v>1.1963089999999999E-2</v>
      </c>
      <c r="FE144" s="1">
        <v>4.4879470000000001</v>
      </c>
      <c r="FF144">
        <v>0.63601580000000002</v>
      </c>
      <c r="FG144">
        <v>15.84215</v>
      </c>
      <c r="FH144" s="1">
        <v>1.0700100000000001E-2</v>
      </c>
      <c r="FI144" s="1">
        <v>4.0440639999999997</v>
      </c>
      <c r="FJ144">
        <v>0.62820500000000001</v>
      </c>
      <c r="FK144">
        <v>15.31696</v>
      </c>
      <c r="FL144" s="1">
        <v>9.5314130000000007E-3</v>
      </c>
      <c r="FM144" s="1">
        <v>3.629089</v>
      </c>
      <c r="FN144">
        <v>0.62044630000000001</v>
      </c>
      <c r="FO144">
        <v>15.52304</v>
      </c>
      <c r="FP144" s="1">
        <v>8.4754770000000004E-3</v>
      </c>
      <c r="FQ144" s="1">
        <v>3.2508620000000001</v>
      </c>
      <c r="FR144">
        <v>0.61216280000000001</v>
      </c>
      <c r="FS144">
        <v>16.102229999999999</v>
      </c>
      <c r="FT144" s="1">
        <v>7.5295029999999999E-3</v>
      </c>
      <c r="FU144" s="1">
        <v>2.9109729999999998</v>
      </c>
      <c r="FV144">
        <v>0.60374079999999997</v>
      </c>
      <c r="FW144">
        <v>16.937660000000001</v>
      </c>
      <c r="FX144" s="1">
        <v>6.6863210000000003E-3</v>
      </c>
      <c r="FY144" s="1">
        <v>2.6058720000000002</v>
      </c>
      <c r="FZ144">
        <v>0.59476359999999995</v>
      </c>
      <c r="GA144">
        <v>18.041239999999998</v>
      </c>
      <c r="GB144" s="1">
        <v>5.9234179999999997E-3</v>
      </c>
      <c r="GC144" s="1">
        <v>2.3291740000000001</v>
      </c>
      <c r="GD144">
        <v>0.58592319999999998</v>
      </c>
      <c r="GE144">
        <v>18.688089999999999</v>
      </c>
      <c r="GF144" s="1">
        <v>5.2414879999999999E-3</v>
      </c>
      <c r="GG144" s="1">
        <v>2.0793910000000002</v>
      </c>
      <c r="GH144">
        <v>0.57781729999999998</v>
      </c>
      <c r="GI144">
        <v>18.74333</v>
      </c>
      <c r="GJ144" s="1">
        <v>4.6458319999999999E-3</v>
      </c>
      <c r="GK144" s="1">
        <v>1.8576280000000001</v>
      </c>
      <c r="GL144">
        <v>0.57041900000000001</v>
      </c>
      <c r="GM144">
        <v>18.269449999999999</v>
      </c>
      <c r="GN144" s="1">
        <v>4.1261359999999999E-3</v>
      </c>
      <c r="GO144" s="1">
        <v>1.6610720000000001</v>
      </c>
      <c r="GP144">
        <v>0.56403809999999999</v>
      </c>
      <c r="GQ144">
        <v>17.63429</v>
      </c>
      <c r="GR144" s="1">
        <v>3.6682759999999998E-3</v>
      </c>
      <c r="GS144" s="1">
        <v>1.484318</v>
      </c>
      <c r="GT144">
        <v>0.55863649999999998</v>
      </c>
      <c r="GU144">
        <v>17.12734</v>
      </c>
      <c r="GV144" s="1">
        <v>3.2586149999999999E-3</v>
      </c>
      <c r="GW144" s="1">
        <v>1.323664</v>
      </c>
      <c r="GX144">
        <v>0.55378139999999998</v>
      </c>
      <c r="GY144">
        <v>17.149319999999999</v>
      </c>
      <c r="GZ144" s="1">
        <v>2.8841090000000002E-3</v>
      </c>
      <c r="HA144" s="1">
        <v>1.1753830000000001</v>
      </c>
      <c r="HB144">
        <v>0.54975339999999995</v>
      </c>
      <c r="HC144">
        <v>17.242560000000001</v>
      </c>
      <c r="HD144" s="1">
        <v>2.537765E-3</v>
      </c>
      <c r="HE144" s="1">
        <v>1.036511</v>
      </c>
      <c r="HF144">
        <v>0.54669509999999999</v>
      </c>
      <c r="HG144">
        <v>17.462</v>
      </c>
      <c r="HH144" s="1">
        <v>2.2019040000000002E-3</v>
      </c>
      <c r="HI144" s="1">
        <v>0.90071579999999996</v>
      </c>
      <c r="HJ144">
        <v>0.5442051</v>
      </c>
      <c r="HK144">
        <v>17.434729999999998</v>
      </c>
      <c r="HL144" s="1">
        <v>1.8505170000000001E-3</v>
      </c>
      <c r="HM144" s="1">
        <v>0.75828180000000001</v>
      </c>
      <c r="HN144">
        <v>0.54224459999999997</v>
      </c>
      <c r="HO144">
        <v>17.32884</v>
      </c>
      <c r="HP144" s="1">
        <v>1.480632E-3</v>
      </c>
      <c r="HQ144" s="1">
        <v>0.60775349999999995</v>
      </c>
      <c r="HR144">
        <v>0.54070070000000003</v>
      </c>
      <c r="HS144">
        <v>17.028510000000001</v>
      </c>
      <c r="HT144" s="1">
        <v>1.127687E-3</v>
      </c>
      <c r="HU144" s="1">
        <v>0.46323750000000002</v>
      </c>
      <c r="HV144">
        <v>0.53953980000000001</v>
      </c>
      <c r="HW144">
        <v>16.384</v>
      </c>
      <c r="HX144" s="1">
        <v>8.3656219999999996E-4</v>
      </c>
      <c r="HY144" s="1">
        <v>0.34314640000000002</v>
      </c>
      <c r="HZ144">
        <v>0.53867259999999995</v>
      </c>
      <c r="IA144">
        <v>15.70524</v>
      </c>
      <c r="IB144" s="1">
        <v>6.2682429999999999E-4</v>
      </c>
      <c r="IC144" s="1">
        <v>0.25612620000000003</v>
      </c>
      <c r="ID144">
        <v>0.53806200000000004</v>
      </c>
      <c r="IE144">
        <v>15.433120000000001</v>
      </c>
      <c r="IF144" s="1">
        <v>4.8968549999999997E-4</v>
      </c>
      <c r="IG144" s="1">
        <v>0.19895189999999999</v>
      </c>
      <c r="IH144">
        <v>0.53764650000000003</v>
      </c>
      <c r="II144">
        <v>15.414429999999999</v>
      </c>
      <c r="IJ144" s="1">
        <v>4.0335659999999999E-4</v>
      </c>
      <c r="IK144" s="1">
        <v>0.1628955</v>
      </c>
      <c r="IL144">
        <v>0.53737550000000001</v>
      </c>
      <c r="IM144">
        <v>15.67428</v>
      </c>
      <c r="IN144" s="1">
        <v>3.467093E-4</v>
      </c>
      <c r="IO144" s="1">
        <v>0.13933880000000001</v>
      </c>
      <c r="IP144">
        <v>0.53720440000000003</v>
      </c>
      <c r="IQ144">
        <v>15.53168</v>
      </c>
      <c r="IR144" s="1">
        <v>3.039823E-4</v>
      </c>
      <c r="IS144" s="1">
        <v>0.12176480000000001</v>
      </c>
      <c r="IT144">
        <v>0.53712400000000005</v>
      </c>
      <c r="IU144">
        <v>15.23485</v>
      </c>
      <c r="IV144" s="1">
        <v>2.665926E-4</v>
      </c>
      <c r="IW144" s="1">
        <v>0.1065271</v>
      </c>
      <c r="IX144">
        <v>0.53713449999999996</v>
      </c>
      <c r="IY144">
        <v>14.909739999999999</v>
      </c>
      <c r="IZ144" s="1">
        <v>2.3294139999999999E-4</v>
      </c>
      <c r="JA144" s="1">
        <v>9.2851470000000005E-2</v>
      </c>
      <c r="JB144">
        <v>0.5372036</v>
      </c>
      <c r="JC144">
        <v>14.49722</v>
      </c>
      <c r="JD144">
        <v>2.047618E-4</v>
      </c>
      <c r="JE144" s="1">
        <v>8.1383330000000004E-2</v>
      </c>
      <c r="JF144">
        <v>0.53734959999999998</v>
      </c>
      <c r="JG144">
        <v>14.487500000000001</v>
      </c>
      <c r="JH144">
        <v>1.829841E-4</v>
      </c>
      <c r="JI144" s="1">
        <v>7.2507189999999999E-2</v>
      </c>
      <c r="JJ144">
        <v>0.53758309999999998</v>
      </c>
      <c r="JK144">
        <v>14.543670000000001</v>
      </c>
      <c r="JL144">
        <v>1.66818E-4</v>
      </c>
      <c r="JM144" s="1">
        <v>6.5905420000000006E-2</v>
      </c>
      <c r="JN144">
        <v>0.53785119999999997</v>
      </c>
      <c r="JO144">
        <v>14.79275</v>
      </c>
      <c r="JP144">
        <v>1.5455699999999999E-4</v>
      </c>
      <c r="JQ144" s="1">
        <v>6.0918819999999999E-2</v>
      </c>
      <c r="JR144">
        <v>0.53815650000000004</v>
      </c>
      <c r="JS144">
        <v>15.436999999999999</v>
      </c>
      <c r="JT144">
        <v>1.444846E-4</v>
      </c>
      <c r="JU144" s="1">
        <v>5.6843879999999999E-2</v>
      </c>
      <c r="JV144">
        <v>0.53848949999999995</v>
      </c>
      <c r="JW144">
        <v>15.862500000000001</v>
      </c>
      <c r="JX144">
        <v>1.3507379999999999E-4</v>
      </c>
      <c r="JY144">
        <v>5.3075079999999997E-2</v>
      </c>
      <c r="JZ144">
        <v>0.53879860000000002</v>
      </c>
      <c r="KA144">
        <v>15.73817</v>
      </c>
      <c r="KB144">
        <v>1.2556859999999999E-4</v>
      </c>
      <c r="KC144">
        <v>4.9290590000000002E-2</v>
      </c>
      <c r="KD144">
        <v>0.53911160000000002</v>
      </c>
      <c r="KE144">
        <v>15.28734</v>
      </c>
      <c r="KF144">
        <v>1.162408E-4</v>
      </c>
      <c r="KG144">
        <v>4.5589629999999999E-2</v>
      </c>
      <c r="KH144">
        <v>0.53936629999999997</v>
      </c>
      <c r="KI144">
        <v>14.80796</v>
      </c>
      <c r="KJ144">
        <v>1.078398E-4</v>
      </c>
      <c r="KK144">
        <v>4.2250709999999997E-2</v>
      </c>
      <c r="KL144">
        <v>0.53957909999999998</v>
      </c>
      <c r="KM144">
        <v>15.1089</v>
      </c>
      <c r="KN144">
        <v>1.007561E-4</v>
      </c>
      <c r="KO144">
        <v>3.9432160000000001E-2</v>
      </c>
      <c r="KP144">
        <v>0.53972580000000003</v>
      </c>
      <c r="KQ144">
        <v>15.698510000000001</v>
      </c>
      <c r="KR144">
        <v>9.4883170000000005E-5</v>
      </c>
      <c r="KS144">
        <v>3.7105699999999998E-2</v>
      </c>
      <c r="KT144">
        <v>0.53984149999999997</v>
      </c>
      <c r="KU144">
        <v>16.515730000000001</v>
      </c>
      <c r="KV144">
        <v>9.001833E-5</v>
      </c>
      <c r="KW144">
        <v>3.5178010000000003E-2</v>
      </c>
      <c r="KX144">
        <v>0.53990479999999996</v>
      </c>
      <c r="KY144">
        <v>17.450040000000001</v>
      </c>
      <c r="KZ144">
        <v>8.6068709999999999E-5</v>
      </c>
      <c r="LA144">
        <v>3.3613240000000003E-2</v>
      </c>
      <c r="LB144">
        <v>0.53993659999999999</v>
      </c>
      <c r="LC144">
        <v>17.93113</v>
      </c>
      <c r="LD144">
        <v>8.3183350000000004E-5</v>
      </c>
      <c r="LE144">
        <v>3.2465479999999998E-2</v>
      </c>
      <c r="LF144">
        <v>0.53990020000000005</v>
      </c>
      <c r="LG144">
        <v>17.862500000000001</v>
      </c>
      <c r="LH144">
        <v>8.1350670000000005E-5</v>
      </c>
      <c r="LI144">
        <v>3.1734659999999998E-2</v>
      </c>
      <c r="LJ144">
        <v>0.53977889999999995</v>
      </c>
      <c r="LK144">
        <v>17.362850000000002</v>
      </c>
      <c r="LL144">
        <v>8.0055639999999996E-5</v>
      </c>
      <c r="LM144">
        <v>3.1232030000000001E-2</v>
      </c>
      <c r="LN144">
        <v>0.53956389999999999</v>
      </c>
      <c r="LO144">
        <v>16.71782</v>
      </c>
      <c r="LP144">
        <v>7.8643420000000001E-5</v>
      </c>
      <c r="LQ144">
        <v>3.0701289999999999E-2</v>
      </c>
      <c r="LR144">
        <v>0.53921629999999998</v>
      </c>
      <c r="LS144">
        <v>16.77215</v>
      </c>
      <c r="LT144">
        <v>7.6745860000000004E-5</v>
      </c>
      <c r="LU144">
        <v>2.9990470000000002E-2</v>
      </c>
      <c r="LV144">
        <v>0.53876429999999997</v>
      </c>
      <c r="LW144">
        <v>17.179179999999999</v>
      </c>
      <c r="LX144">
        <v>7.436117E-5</v>
      </c>
      <c r="LY144">
        <v>2.9090769999999998E-2</v>
      </c>
      <c r="LZ144">
        <v>0.53820619999999997</v>
      </c>
      <c r="MA144">
        <v>17.96686</v>
      </c>
      <c r="MB144">
        <v>7.1734869999999994E-5</v>
      </c>
      <c r="MC144">
        <v>2.8093469999999999E-2</v>
      </c>
      <c r="MD144">
        <v>0.53759639999999997</v>
      </c>
      <c r="ME144">
        <v>18.83736</v>
      </c>
      <c r="MF144">
        <v>6.9353589999999999E-5</v>
      </c>
      <c r="MG144">
        <v>2.717903E-2</v>
      </c>
      <c r="MH144">
        <v>0.53694589999999998</v>
      </c>
      <c r="MI144">
        <v>19.24193</v>
      </c>
      <c r="MJ144">
        <v>6.7838080000000002E-5</v>
      </c>
      <c r="MK144">
        <v>2.65916E-2</v>
      </c>
      <c r="ML144">
        <v>0.53629139999999997</v>
      </c>
      <c r="MM144">
        <v>19.055759999999999</v>
      </c>
      <c r="MN144">
        <v>6.7428449999999996E-5</v>
      </c>
      <c r="MO144">
        <v>2.6436950000000001E-2</v>
      </c>
      <c r="MP144">
        <v>0.535686</v>
      </c>
      <c r="MQ144">
        <v>18.468640000000001</v>
      </c>
      <c r="MR144">
        <v>6.7596229999999997E-5</v>
      </c>
      <c r="MS144">
        <v>2.6522480000000001E-2</v>
      </c>
      <c r="MT144">
        <v>0.53515999999999997</v>
      </c>
      <c r="MU144">
        <v>17.73227</v>
      </c>
      <c r="MV144">
        <v>6.752478E-5</v>
      </c>
      <c r="MW144">
        <v>2.6524309999999999E-2</v>
      </c>
      <c r="MX144">
        <v>0.5347383</v>
      </c>
      <c r="MY144">
        <v>17.519629999999999</v>
      </c>
      <c r="MZ144">
        <v>6.6736789999999994E-5</v>
      </c>
      <c r="NA144">
        <v>2.6247969999999999E-2</v>
      </c>
      <c r="NB144">
        <v>0.53442909999999999</v>
      </c>
      <c r="NC144">
        <v>17.06212</v>
      </c>
      <c r="ND144">
        <v>6.5235379999999994E-5</v>
      </c>
      <c r="NE144">
        <v>2.5678590000000001E-2</v>
      </c>
      <c r="NF144">
        <v>0.53419059999999996</v>
      </c>
      <c r="NG144">
        <v>17.285620000000002</v>
      </c>
      <c r="NH144">
        <v>6.3192519999999996E-5</v>
      </c>
      <c r="NI144">
        <v>2.489123E-2</v>
      </c>
      <c r="NJ144">
        <v>0.53403590000000001</v>
      </c>
      <c r="NK144">
        <v>17.702559999999998</v>
      </c>
      <c r="NL144">
        <v>6.0672579999999998E-5</v>
      </c>
      <c r="NM144">
        <v>2.3913210000000001E-2</v>
      </c>
      <c r="NN144">
        <v>0.5339564</v>
      </c>
      <c r="NO144">
        <v>17.959409999999998</v>
      </c>
      <c r="NP144">
        <v>5.7500080000000001E-5</v>
      </c>
      <c r="NQ144">
        <v>2.2678650000000002E-2</v>
      </c>
      <c r="NR144">
        <v>0.53398869999999998</v>
      </c>
      <c r="NS144">
        <v>17.811299999999999</v>
      </c>
      <c r="NT144">
        <v>5.3611800000000001E-5</v>
      </c>
      <c r="NU144">
        <v>2.1156479999999998E-2</v>
      </c>
      <c r="NV144">
        <v>0.53415939999999995</v>
      </c>
      <c r="NW144">
        <v>17.313279999999999</v>
      </c>
      <c r="NX144">
        <v>4.9412130000000003E-5</v>
      </c>
      <c r="NY144">
        <v>1.9497400000000002E-2</v>
      </c>
      <c r="NZ144">
        <v>0.53449369999999996</v>
      </c>
      <c r="OA144">
        <v>16.897379999999998</v>
      </c>
      <c r="OB144">
        <v>4.5537000000000001E-5</v>
      </c>
      <c r="OC144">
        <v>1.7950049999999999E-2</v>
      </c>
      <c r="OD144">
        <v>0.53500809999999999</v>
      </c>
      <c r="OE144">
        <v>17.144349999999999</v>
      </c>
      <c r="OF144">
        <v>4.2368479999999998E-5</v>
      </c>
      <c r="OG144">
        <v>1.667395E-2</v>
      </c>
      <c r="OH144">
        <v>0.53570600000000002</v>
      </c>
      <c r="OI144">
        <v>17.581689999999998</v>
      </c>
      <c r="OJ144">
        <v>3.9925800000000003E-5</v>
      </c>
      <c r="OK144">
        <v>1.5680960000000001E-2</v>
      </c>
    </row>
    <row r="145" spans="1:401" x14ac:dyDescent="0.35">
      <c r="A145">
        <v>148</v>
      </c>
      <c r="B145" t="s">
        <v>4</v>
      </c>
      <c r="C145" t="s">
        <v>24</v>
      </c>
      <c r="D145" t="s">
        <v>150</v>
      </c>
      <c r="E145">
        <v>933.30679999999995</v>
      </c>
      <c r="F145">
        <v>0.90490459999999995</v>
      </c>
      <c r="G145">
        <v>14.427960000000001</v>
      </c>
      <c r="H145">
        <v>0</v>
      </c>
      <c r="I145">
        <v>0</v>
      </c>
      <c r="J145">
        <v>0.90698800000000002</v>
      </c>
      <c r="K145">
        <v>14.724019999999999</v>
      </c>
      <c r="L145">
        <v>0</v>
      </c>
      <c r="M145">
        <v>0</v>
      </c>
      <c r="N145">
        <v>0.90913529999999998</v>
      </c>
      <c r="O145">
        <v>15.477029999999999</v>
      </c>
      <c r="P145">
        <v>0</v>
      </c>
      <c r="Q145">
        <v>0</v>
      </c>
      <c r="R145">
        <v>0.91133589999999998</v>
      </c>
      <c r="S145">
        <v>16.3264</v>
      </c>
      <c r="T145">
        <v>2.2112080000000002E-36</v>
      </c>
      <c r="U145" s="1">
        <v>7.2396489999999998E-34</v>
      </c>
      <c r="V145">
        <v>0.91363609999999995</v>
      </c>
      <c r="W145">
        <v>17.04569</v>
      </c>
      <c r="X145" s="1">
        <v>2.8448009999999999E-24</v>
      </c>
      <c r="Y145" s="1">
        <v>9.335889E-22</v>
      </c>
      <c r="Z145">
        <v>0.91605029999999998</v>
      </c>
      <c r="AA145">
        <v>17.214839999999999</v>
      </c>
      <c r="AB145" s="1">
        <v>1.741556E-12</v>
      </c>
      <c r="AC145" s="1">
        <v>5.7000880000000001E-10</v>
      </c>
      <c r="AD145">
        <v>0.91855469999999995</v>
      </c>
      <c r="AE145">
        <v>16.586279999999999</v>
      </c>
      <c r="AF145" s="1">
        <v>4.3531059999999999E-4</v>
      </c>
      <c r="AG145" s="1">
        <v>0.1035721</v>
      </c>
      <c r="AH145">
        <v>0.9212072</v>
      </c>
      <c r="AI145">
        <v>15.6891</v>
      </c>
      <c r="AJ145" s="1">
        <v>0.36303669999999999</v>
      </c>
      <c r="AK145">
        <v>96.379379999999998</v>
      </c>
      <c r="AL145">
        <v>0.92391529999999999</v>
      </c>
      <c r="AM145">
        <v>15.0726</v>
      </c>
      <c r="AN145">
        <v>13.560879999999999</v>
      </c>
      <c r="AO145">
        <v>3904.317</v>
      </c>
      <c r="AP145">
        <v>0.92664230000000003</v>
      </c>
      <c r="AQ145">
        <v>15.299530000000001</v>
      </c>
      <c r="AR145">
        <v>76.80274</v>
      </c>
      <c r="AS145">
        <v>23546.34</v>
      </c>
      <c r="AT145">
        <v>0.92930900000000005</v>
      </c>
      <c r="AU145">
        <v>16.167850000000001</v>
      </c>
      <c r="AV145">
        <v>116.4158</v>
      </c>
      <c r="AW145">
        <v>37490.269999999997</v>
      </c>
      <c r="AX145">
        <v>0.93141180000000001</v>
      </c>
      <c r="AY145">
        <v>17.237670000000001</v>
      </c>
      <c r="AZ145">
        <v>67.363810000000001</v>
      </c>
      <c r="BA145">
        <v>22593.5</v>
      </c>
      <c r="BB145">
        <v>0.93302149999999995</v>
      </c>
      <c r="BC145">
        <v>18.13334</v>
      </c>
      <c r="BD145">
        <v>19.105080000000001</v>
      </c>
      <c r="BE145">
        <v>6608.8969999999999</v>
      </c>
      <c r="BF145">
        <v>0.93436070000000004</v>
      </c>
      <c r="BG145">
        <v>18.272459999999999</v>
      </c>
      <c r="BH145">
        <v>3.259366</v>
      </c>
      <c r="BI145">
        <v>1152.492</v>
      </c>
      <c r="BJ145">
        <v>0.9346257</v>
      </c>
      <c r="BK145">
        <v>17.632269999999998</v>
      </c>
      <c r="BL145">
        <v>0.43569160000000001</v>
      </c>
      <c r="BM145">
        <v>154.47479999999999</v>
      </c>
      <c r="BN145">
        <v>0.93380640000000004</v>
      </c>
      <c r="BO145">
        <v>16.679960000000001</v>
      </c>
      <c r="BP145">
        <v>9.1723250000000006E-2</v>
      </c>
      <c r="BQ145">
        <v>30.98282</v>
      </c>
      <c r="BR145">
        <v>0.93239859999999997</v>
      </c>
      <c r="BS145">
        <v>15.920360000000001</v>
      </c>
      <c r="BT145">
        <v>5.372565E-2</v>
      </c>
      <c r="BU145">
        <v>17.428039999999999</v>
      </c>
      <c r="BV145">
        <v>0.93063399999999996</v>
      </c>
      <c r="BW145">
        <v>15.777100000000001</v>
      </c>
      <c r="BX145">
        <v>4.5987689999999998E-2</v>
      </c>
      <c r="BY145">
        <v>14.834009999999999</v>
      </c>
      <c r="BZ145">
        <v>0.92871999999999999</v>
      </c>
      <c r="CA145">
        <v>15.99446</v>
      </c>
      <c r="CB145" s="1">
        <v>4.1891350000000001E-2</v>
      </c>
      <c r="CC145">
        <v>13.51491</v>
      </c>
      <c r="CD145">
        <v>0.92667060000000001</v>
      </c>
      <c r="CE145">
        <v>16.598510000000001</v>
      </c>
      <c r="CF145" s="1">
        <v>3.9035859999999999E-2</v>
      </c>
      <c r="CG145">
        <v>12.60643</v>
      </c>
      <c r="CH145">
        <v>0.92444119999999996</v>
      </c>
      <c r="CI145">
        <v>16.948509999999999</v>
      </c>
      <c r="CJ145" s="1">
        <v>3.6639379999999999E-2</v>
      </c>
      <c r="CK145" s="1">
        <v>11.85615</v>
      </c>
      <c r="CL145">
        <v>0.92184069999999996</v>
      </c>
      <c r="CM145">
        <v>16.86374</v>
      </c>
      <c r="CN145" s="1">
        <v>3.424671E-2</v>
      </c>
      <c r="CO145" s="1">
        <v>11.11083</v>
      </c>
      <c r="CP145">
        <v>0.91869710000000004</v>
      </c>
      <c r="CQ145">
        <v>16.293379999999999</v>
      </c>
      <c r="CR145" s="1">
        <v>3.1788360000000002E-2</v>
      </c>
      <c r="CS145" s="1">
        <v>10.346</v>
      </c>
      <c r="CT145">
        <v>0.91493000000000002</v>
      </c>
      <c r="CU145">
        <v>15.50187</v>
      </c>
      <c r="CV145" s="1">
        <v>2.936511E-2</v>
      </c>
      <c r="CW145" s="1">
        <v>9.5938029999999994</v>
      </c>
      <c r="CX145">
        <v>0.91054239999999997</v>
      </c>
      <c r="CY145">
        <v>14.735429999999999</v>
      </c>
      <c r="CZ145" s="1">
        <v>2.7053790000000001E-2</v>
      </c>
      <c r="DA145" s="1">
        <v>8.8780049999999999</v>
      </c>
      <c r="DB145">
        <v>0.90563369999999999</v>
      </c>
      <c r="DC145">
        <v>14.5847</v>
      </c>
      <c r="DD145" s="1">
        <v>2.5130429999999999E-2</v>
      </c>
      <c r="DE145" s="1">
        <v>8.2807320000000004</v>
      </c>
      <c r="DF145">
        <v>0.90026989999999996</v>
      </c>
      <c r="DG145">
        <v>14.693350000000001</v>
      </c>
      <c r="DH145" s="1">
        <v>2.4529349999999998E-2</v>
      </c>
      <c r="DI145" s="1">
        <v>8.1002240000000008</v>
      </c>
      <c r="DJ145">
        <v>0.89464750000000004</v>
      </c>
      <c r="DK145">
        <v>15.07676</v>
      </c>
      <c r="DL145" s="1">
        <v>2.5751650000000001E-2</v>
      </c>
      <c r="DM145" s="1">
        <v>8.5317120000000006</v>
      </c>
      <c r="DN145">
        <v>0.88870700000000002</v>
      </c>
      <c r="DO145">
        <v>15.41208</v>
      </c>
      <c r="DP145" s="1">
        <v>2.745568E-2</v>
      </c>
      <c r="DQ145" s="1">
        <v>9.1632130000000007</v>
      </c>
      <c r="DR145">
        <v>0.88204760000000004</v>
      </c>
      <c r="DS145">
        <v>15.44495</v>
      </c>
      <c r="DT145" s="1">
        <v>2.8005760000000001E-2</v>
      </c>
      <c r="DU145" s="1">
        <v>9.4434199999999997</v>
      </c>
      <c r="DV145">
        <v>0.87578029999999996</v>
      </c>
      <c r="DW145">
        <v>14.97418</v>
      </c>
      <c r="DX145" s="1">
        <v>2.7112839999999999E-2</v>
      </c>
      <c r="DY145" s="1">
        <v>9.2282989999999998</v>
      </c>
      <c r="DZ145">
        <v>0.86989059999999996</v>
      </c>
      <c r="EA145">
        <v>14.192740000000001</v>
      </c>
      <c r="EB145" s="1">
        <v>2.5296809999999999E-2</v>
      </c>
      <c r="EC145" s="1">
        <v>8.6796019999999992</v>
      </c>
      <c r="ED145">
        <v>0.86419760000000001</v>
      </c>
      <c r="EE145">
        <v>13.64729</v>
      </c>
      <c r="EF145" s="1">
        <v>2.313842E-2</v>
      </c>
      <c r="EG145" s="1">
        <v>7.99397</v>
      </c>
      <c r="EH145">
        <v>0.85849989999999998</v>
      </c>
      <c r="EI145">
        <v>13.852449999999999</v>
      </c>
      <c r="EJ145" s="1">
        <v>2.0951569999999999E-2</v>
      </c>
      <c r="EK145" s="1">
        <v>7.2855730000000003</v>
      </c>
      <c r="EL145">
        <v>0.85268600000000006</v>
      </c>
      <c r="EM145">
        <v>14.38231</v>
      </c>
      <c r="EN145" s="1">
        <v>1.8860089999999999E-2</v>
      </c>
      <c r="EO145" s="1">
        <v>6.6005859999999998</v>
      </c>
      <c r="EP145">
        <v>0.84676720000000005</v>
      </c>
      <c r="EQ145">
        <v>15.21654</v>
      </c>
      <c r="ER145" s="1">
        <v>1.6896109999999999E-2</v>
      </c>
      <c r="ES145" s="1">
        <v>5.9507989999999999</v>
      </c>
      <c r="ET145">
        <v>0.84072360000000002</v>
      </c>
      <c r="EU145">
        <v>16.211510000000001</v>
      </c>
      <c r="EV145" s="1">
        <v>1.5095819999999999E-2</v>
      </c>
      <c r="EW145" s="1">
        <v>5.3501899999999996</v>
      </c>
      <c r="EX145">
        <v>0.83499820000000002</v>
      </c>
      <c r="EY145">
        <v>16.763780000000001</v>
      </c>
      <c r="EZ145" s="1">
        <v>1.3498700000000001E-2</v>
      </c>
      <c r="FA145" s="1">
        <v>4.8108719999999998</v>
      </c>
      <c r="FB145">
        <v>0.82954220000000001</v>
      </c>
      <c r="FC145">
        <v>16.559370000000001</v>
      </c>
      <c r="FD145" s="1">
        <v>1.2095959999999999E-2</v>
      </c>
      <c r="FE145" s="1">
        <v>4.3352019999999998</v>
      </c>
      <c r="FF145">
        <v>0.82445250000000003</v>
      </c>
      <c r="FG145">
        <v>15.901680000000001</v>
      </c>
      <c r="FH145" s="1">
        <v>1.082469E-2</v>
      </c>
      <c r="FI145" s="1">
        <v>3.9004370000000002</v>
      </c>
      <c r="FJ145">
        <v>0.81941209999999998</v>
      </c>
      <c r="FK145">
        <v>15.37473</v>
      </c>
      <c r="FL145" s="1">
        <v>9.6465130000000007E-3</v>
      </c>
      <c r="FM145" s="1">
        <v>3.4939499999999999</v>
      </c>
      <c r="FN145">
        <v>0.81441779999999997</v>
      </c>
      <c r="FO145">
        <v>15.58691</v>
      </c>
      <c r="FP145" s="1">
        <v>8.5797660000000008E-3</v>
      </c>
      <c r="FQ145" s="1">
        <v>3.1234899999999999</v>
      </c>
      <c r="FR145">
        <v>0.80918869999999998</v>
      </c>
      <c r="FS145">
        <v>16.1341</v>
      </c>
      <c r="FT145" s="1">
        <v>7.6225770000000002E-3</v>
      </c>
      <c r="FU145" s="1">
        <v>2.7897319999999999</v>
      </c>
      <c r="FV145">
        <v>0.80398420000000004</v>
      </c>
      <c r="FW145">
        <v>16.928360000000001</v>
      </c>
      <c r="FX145" s="1">
        <v>6.770486E-3</v>
      </c>
      <c r="FY145" s="1">
        <v>2.4907599999999999</v>
      </c>
      <c r="FZ145">
        <v>0.7983576</v>
      </c>
      <c r="GA145">
        <v>18.00299</v>
      </c>
      <c r="GB145" s="1">
        <v>5.9997180000000002E-3</v>
      </c>
      <c r="GC145" s="1">
        <v>2.220078</v>
      </c>
      <c r="GD145">
        <v>0.79296650000000002</v>
      </c>
      <c r="GE145">
        <v>18.63908</v>
      </c>
      <c r="GF145" s="1">
        <v>5.3098429999999999E-3</v>
      </c>
      <c r="GG145" s="1">
        <v>1.975806</v>
      </c>
      <c r="GH145">
        <v>0.78799889999999995</v>
      </c>
      <c r="GI145">
        <v>18.742450000000002</v>
      </c>
      <c r="GJ145" s="1">
        <v>4.706282E-3</v>
      </c>
      <c r="GK145" s="1">
        <v>1.760345</v>
      </c>
      <c r="GL145">
        <v>0.78384089999999995</v>
      </c>
      <c r="GM145">
        <v>18.321619999999999</v>
      </c>
      <c r="GN145" s="1">
        <v>4.1798599999999997E-3</v>
      </c>
      <c r="GO145" s="1">
        <v>1.5697490000000001</v>
      </c>
      <c r="GP145">
        <v>0.78074100000000002</v>
      </c>
      <c r="GQ145">
        <v>17.707660000000001</v>
      </c>
      <c r="GR145" s="1">
        <v>3.716792E-3</v>
      </c>
      <c r="GS145" s="1">
        <v>1.399265</v>
      </c>
      <c r="GT145">
        <v>0.77830520000000003</v>
      </c>
      <c r="GU145">
        <v>17.211970000000001</v>
      </c>
      <c r="GV145" s="1">
        <v>3.3029800000000001E-3</v>
      </c>
      <c r="GW145" s="1">
        <v>1.2453620000000001</v>
      </c>
      <c r="GX145">
        <v>0.77636249999999996</v>
      </c>
      <c r="GY145">
        <v>17.230630000000001</v>
      </c>
      <c r="GZ145" s="1">
        <v>2.925094E-3</v>
      </c>
      <c r="HA145" s="1">
        <v>1.1038859999999999</v>
      </c>
      <c r="HB145">
        <v>0.77498129999999998</v>
      </c>
      <c r="HC145">
        <v>17.281929999999999</v>
      </c>
      <c r="HD145" s="1">
        <v>2.576577E-3</v>
      </c>
      <c r="HE145" s="1">
        <v>0.9723676</v>
      </c>
      <c r="HF145">
        <v>0.7741403</v>
      </c>
      <c r="HG145">
        <v>17.474979999999999</v>
      </c>
      <c r="HH145" s="1">
        <v>2.2409940000000001E-3</v>
      </c>
      <c r="HI145" s="1">
        <v>0.84553239999999996</v>
      </c>
      <c r="HJ145">
        <v>0.77346619999999999</v>
      </c>
      <c r="HK145">
        <v>17.426600000000001</v>
      </c>
      <c r="HL145" s="1">
        <v>1.8923690000000001E-3</v>
      </c>
      <c r="HM145" s="1">
        <v>0.71430850000000001</v>
      </c>
      <c r="HN145">
        <v>0.77300429999999998</v>
      </c>
      <c r="HO145">
        <v>17.328530000000001</v>
      </c>
      <c r="HP145" s="1">
        <v>1.523677E-3</v>
      </c>
      <c r="HQ145" s="1">
        <v>0.57567690000000005</v>
      </c>
      <c r="HR145">
        <v>0.77263490000000001</v>
      </c>
      <c r="HS145">
        <v>17.048190000000002</v>
      </c>
      <c r="HT145" s="1">
        <v>1.1665860000000001E-3</v>
      </c>
      <c r="HU145" s="1">
        <v>0.44090600000000002</v>
      </c>
      <c r="HV145">
        <v>0.77241890000000002</v>
      </c>
      <c r="HW145">
        <v>16.441929999999999</v>
      </c>
      <c r="HX145" s="1">
        <v>8.6688469999999997E-4</v>
      </c>
      <c r="HY145" s="1">
        <v>0.32703749999999998</v>
      </c>
      <c r="HZ145">
        <v>0.77225739999999998</v>
      </c>
      <c r="IA145">
        <v>15.791600000000001</v>
      </c>
      <c r="IB145" s="1">
        <v>6.4771580000000004E-4</v>
      </c>
      <c r="IC145" s="1">
        <v>0.243284</v>
      </c>
      <c r="ID145">
        <v>0.77219309999999997</v>
      </c>
      <c r="IE145">
        <v>15.52051</v>
      </c>
      <c r="IF145" s="1">
        <v>5.0305900000000004E-4</v>
      </c>
      <c r="IG145" s="1">
        <v>0.1877277</v>
      </c>
      <c r="IH145">
        <v>0.77216110000000004</v>
      </c>
      <c r="II145">
        <v>15.47392</v>
      </c>
      <c r="IJ145" s="1">
        <v>4.1183099999999998E-4</v>
      </c>
      <c r="IK145" s="1">
        <v>0.1526322</v>
      </c>
      <c r="IL145">
        <v>0.77218799999999999</v>
      </c>
      <c r="IM145">
        <v>15.72087</v>
      </c>
      <c r="IN145" s="1">
        <v>3.525305E-4</v>
      </c>
      <c r="IO145" s="1">
        <v>0.1299254</v>
      </c>
      <c r="IP145">
        <v>0.77218900000000001</v>
      </c>
      <c r="IQ145">
        <v>15.5467</v>
      </c>
      <c r="IR145" s="1">
        <v>3.0868809999999998E-4</v>
      </c>
      <c r="IS145" s="1">
        <v>0.11334660000000001</v>
      </c>
      <c r="IT145">
        <v>0.77223810000000004</v>
      </c>
      <c r="IU145">
        <v>15.246829999999999</v>
      </c>
      <c r="IV145" s="1">
        <v>2.7084210000000001E-4</v>
      </c>
      <c r="IW145" s="1">
        <v>9.9194749999999998E-2</v>
      </c>
      <c r="IX145">
        <v>0.77233180000000001</v>
      </c>
      <c r="IY145">
        <v>14.931990000000001</v>
      </c>
      <c r="IZ145" s="1">
        <v>2.3668819999999999E-4</v>
      </c>
      <c r="JA145" s="1">
        <v>8.6476629999999999E-2</v>
      </c>
      <c r="JB145">
        <v>0.77239630000000004</v>
      </c>
      <c r="JC145">
        <v>14.544779999999999</v>
      </c>
      <c r="JD145">
        <v>2.0778229999999999E-4</v>
      </c>
      <c r="JE145" s="1">
        <v>7.5696059999999996E-2</v>
      </c>
      <c r="JF145">
        <v>0.77253090000000002</v>
      </c>
      <c r="JG145">
        <v>14.57071</v>
      </c>
      <c r="JH145">
        <v>1.852651E-4</v>
      </c>
      <c r="JI145" s="1">
        <v>6.7280119999999999E-2</v>
      </c>
      <c r="JJ145">
        <v>0.77271190000000001</v>
      </c>
      <c r="JK145">
        <v>14.61558</v>
      </c>
      <c r="JL145">
        <v>1.6851379999999999E-4</v>
      </c>
      <c r="JM145" s="1">
        <v>6.1009430000000003E-2</v>
      </c>
      <c r="JN145">
        <v>0.77286980000000005</v>
      </c>
      <c r="JO145">
        <v>14.82821</v>
      </c>
      <c r="JP145">
        <v>1.5587120000000001E-4</v>
      </c>
      <c r="JQ145" s="1">
        <v>5.6296520000000003E-2</v>
      </c>
      <c r="JR145">
        <v>0.7730532</v>
      </c>
      <c r="JS145">
        <v>15.44543</v>
      </c>
      <c r="JT145">
        <v>1.456168E-4</v>
      </c>
      <c r="JU145" s="1">
        <v>5.2497219999999997E-2</v>
      </c>
      <c r="JV145">
        <v>0.77324800000000005</v>
      </c>
      <c r="JW145">
        <v>15.84517</v>
      </c>
      <c r="JX145">
        <v>1.3617960000000001E-4</v>
      </c>
      <c r="JY145">
        <v>4.9040519999999997E-2</v>
      </c>
      <c r="JZ145">
        <v>0.77343030000000002</v>
      </c>
      <c r="KA145">
        <v>15.73114</v>
      </c>
      <c r="KB145">
        <v>1.2668520000000001E-4</v>
      </c>
      <c r="KC145">
        <v>4.5584949999999999E-2</v>
      </c>
      <c r="KD145">
        <v>0.77355949999999996</v>
      </c>
      <c r="KE145">
        <v>15.3194</v>
      </c>
      <c r="KF145">
        <v>1.173001E-4</v>
      </c>
      <c r="KG145">
        <v>4.2181049999999998E-2</v>
      </c>
      <c r="KH145">
        <v>0.773648</v>
      </c>
      <c r="KI145">
        <v>14.852270000000001</v>
      </c>
      <c r="KJ145">
        <v>1.087609E-4</v>
      </c>
      <c r="KK145">
        <v>3.907563E-2</v>
      </c>
      <c r="KL145">
        <v>0.77373499999999995</v>
      </c>
      <c r="KM145">
        <v>15.168089999999999</v>
      </c>
      <c r="KN145">
        <v>1.015197E-4</v>
      </c>
      <c r="KO145">
        <v>3.643586E-2</v>
      </c>
      <c r="KP145">
        <v>0.77378729999999996</v>
      </c>
      <c r="KQ145">
        <v>15.750080000000001</v>
      </c>
      <c r="KR145">
        <v>9.5514740000000005E-5</v>
      </c>
      <c r="KS145">
        <v>3.4255059999999997E-2</v>
      </c>
      <c r="KT145">
        <v>0.77380340000000003</v>
      </c>
      <c r="KU145">
        <v>16.54644</v>
      </c>
      <c r="KV145">
        <v>9.0542620000000004E-5</v>
      </c>
      <c r="KW145">
        <v>3.244855E-2</v>
      </c>
      <c r="KX145">
        <v>0.7737948</v>
      </c>
      <c r="KY145">
        <v>17.446400000000001</v>
      </c>
      <c r="KZ145">
        <v>8.64808E-5</v>
      </c>
      <c r="LA145">
        <v>3.0973239999999999E-2</v>
      </c>
      <c r="LB145">
        <v>0.77376840000000002</v>
      </c>
      <c r="LC145">
        <v>17.894749999999998</v>
      </c>
      <c r="LD145">
        <v>8.346479E-5</v>
      </c>
      <c r="LE145">
        <v>2.9871930000000001E-2</v>
      </c>
      <c r="LF145">
        <v>0.77371630000000002</v>
      </c>
      <c r="LG145">
        <v>17.84929</v>
      </c>
      <c r="LH145">
        <v>8.1524650000000006E-5</v>
      </c>
      <c r="LI145">
        <v>2.9159109999999999E-2</v>
      </c>
      <c r="LJ145">
        <v>0.77360989999999996</v>
      </c>
      <c r="LK145">
        <v>17.404129999999999</v>
      </c>
      <c r="LL145">
        <v>8.0197180000000004E-5</v>
      </c>
      <c r="LM145">
        <v>2.868329E-2</v>
      </c>
      <c r="LN145">
        <v>0.77342390000000005</v>
      </c>
      <c r="LO145">
        <v>16.794419999999999</v>
      </c>
      <c r="LP145">
        <v>7.8819790000000007E-5</v>
      </c>
      <c r="LQ145">
        <v>2.8206970000000001E-2</v>
      </c>
      <c r="LR145">
        <v>0.77320429999999996</v>
      </c>
      <c r="LS145">
        <v>16.87059</v>
      </c>
      <c r="LT145">
        <v>7.6983340000000001E-5</v>
      </c>
      <c r="LU145">
        <v>2.7574979999999999E-2</v>
      </c>
      <c r="LV145">
        <v>0.77290000000000003</v>
      </c>
      <c r="LW145">
        <v>17.245729999999998</v>
      </c>
      <c r="LX145">
        <v>7.4646970000000003E-5</v>
      </c>
      <c r="LY145">
        <v>2.6764590000000001E-2</v>
      </c>
      <c r="LZ145">
        <v>0.77254590000000001</v>
      </c>
      <c r="MA145">
        <v>17.99297</v>
      </c>
      <c r="MB145">
        <v>7.203097E-5</v>
      </c>
      <c r="MC145">
        <v>2.584912E-2</v>
      </c>
      <c r="MD145">
        <v>0.77216569999999995</v>
      </c>
      <c r="ME145">
        <v>18.827549999999999</v>
      </c>
      <c r="MF145">
        <v>6.9593470000000002E-5</v>
      </c>
      <c r="MG145">
        <v>2.4984280000000001E-2</v>
      </c>
      <c r="MH145">
        <v>0.77184600000000003</v>
      </c>
      <c r="MI145">
        <v>19.21105</v>
      </c>
      <c r="MJ145">
        <v>6.7955549999999993E-5</v>
      </c>
      <c r="MK145">
        <v>2.4392270000000001E-2</v>
      </c>
      <c r="ML145">
        <v>0.77149290000000004</v>
      </c>
      <c r="MM145">
        <v>19.048380000000002</v>
      </c>
      <c r="MN145">
        <v>6.7431060000000003E-5</v>
      </c>
      <c r="MO145">
        <v>2.4197369999999999E-2</v>
      </c>
      <c r="MP145">
        <v>0.77120979999999995</v>
      </c>
      <c r="MQ145">
        <v>18.514240000000001</v>
      </c>
      <c r="MR145">
        <v>6.7568919999999997E-5</v>
      </c>
      <c r="MS145">
        <v>2.4253779999999999E-2</v>
      </c>
      <c r="MT145">
        <v>0.77099589999999996</v>
      </c>
      <c r="MU145">
        <v>17.812660000000001</v>
      </c>
      <c r="MV145">
        <v>6.7556869999999995E-5</v>
      </c>
      <c r="MW145">
        <v>2.4269619999999999E-2</v>
      </c>
      <c r="MX145">
        <v>0.77085599999999999</v>
      </c>
      <c r="MY145">
        <v>17.618040000000001</v>
      </c>
      <c r="MZ145">
        <v>6.6859020000000006E-5</v>
      </c>
      <c r="NA145">
        <v>2.4046149999999999E-2</v>
      </c>
      <c r="NB145">
        <v>0.77078049999999998</v>
      </c>
      <c r="NC145">
        <v>17.132349999999999</v>
      </c>
      <c r="ND145">
        <v>6.5435909999999995E-5</v>
      </c>
      <c r="NE145">
        <v>2.3551599999999999E-2</v>
      </c>
      <c r="NF145">
        <v>0.7706925</v>
      </c>
      <c r="NG145">
        <v>17.3538</v>
      </c>
      <c r="NH145">
        <v>6.3448459999999998E-5</v>
      </c>
      <c r="NI145">
        <v>2.285032E-2</v>
      </c>
      <c r="NJ145">
        <v>0.77068130000000001</v>
      </c>
      <c r="NK145">
        <v>17.713349999999998</v>
      </c>
      <c r="NL145">
        <v>6.0988759999999998E-5</v>
      </c>
      <c r="NM145">
        <v>2.197675E-2</v>
      </c>
      <c r="NN145">
        <v>0.770729</v>
      </c>
      <c r="NO145">
        <v>17.9483</v>
      </c>
      <c r="NP145">
        <v>5.7902390000000002E-5</v>
      </c>
      <c r="NQ145">
        <v>2.0880059999999999E-2</v>
      </c>
      <c r="NR145">
        <v>0.77079560000000003</v>
      </c>
      <c r="NS145">
        <v>17.81287</v>
      </c>
      <c r="NT145">
        <v>5.4088449999999999E-5</v>
      </c>
      <c r="NU145">
        <v>1.951839E-2</v>
      </c>
      <c r="NV145">
        <v>0.77095340000000001</v>
      </c>
      <c r="NW145">
        <v>17.347190000000001</v>
      </c>
      <c r="NX145">
        <v>4.9897249999999997E-5</v>
      </c>
      <c r="NY145">
        <v>1.800794E-2</v>
      </c>
      <c r="NZ145">
        <v>0.77124110000000001</v>
      </c>
      <c r="OA145">
        <v>16.95628</v>
      </c>
      <c r="OB145">
        <v>4.5960829999999997E-5</v>
      </c>
      <c r="OC145">
        <v>1.6573190000000002E-2</v>
      </c>
      <c r="OD145">
        <v>0.77159480000000003</v>
      </c>
      <c r="OE145">
        <v>17.248180000000001</v>
      </c>
      <c r="OF145">
        <v>4.2704950000000002E-5</v>
      </c>
      <c r="OG145">
        <v>1.53759E-2</v>
      </c>
      <c r="OH145">
        <v>0.77206410000000003</v>
      </c>
      <c r="OI145">
        <v>17.682040000000001</v>
      </c>
      <c r="OJ145">
        <v>4.0186099999999998E-5</v>
      </c>
      <c r="OK145">
        <v>1.44426E-2</v>
      </c>
    </row>
    <row r="146" spans="1:401" x14ac:dyDescent="0.35">
      <c r="A146">
        <v>149</v>
      </c>
      <c r="B146" t="s">
        <v>4</v>
      </c>
      <c r="C146" t="s">
        <v>24</v>
      </c>
      <c r="D146" t="s">
        <v>151</v>
      </c>
      <c r="E146">
        <v>891.16819999999996</v>
      </c>
      <c r="F146">
        <v>0.86532120000000001</v>
      </c>
      <c r="G146">
        <v>14.47109</v>
      </c>
      <c r="H146">
        <v>0</v>
      </c>
      <c r="I146">
        <v>0</v>
      </c>
      <c r="J146">
        <v>0.86619060000000003</v>
      </c>
      <c r="K146">
        <v>14.740780000000001</v>
      </c>
      <c r="L146">
        <v>0</v>
      </c>
      <c r="M146">
        <v>0</v>
      </c>
      <c r="N146">
        <v>0.86706050000000001</v>
      </c>
      <c r="O146">
        <v>15.45302</v>
      </c>
      <c r="P146">
        <v>0</v>
      </c>
      <c r="Q146">
        <v>0</v>
      </c>
      <c r="R146">
        <v>0.86792029999999998</v>
      </c>
      <c r="S146">
        <v>16.305219999999998</v>
      </c>
      <c r="T146">
        <v>2.7892289999999998E-37</v>
      </c>
      <c r="U146" s="1">
        <v>9.0969539999999997E-35</v>
      </c>
      <c r="V146">
        <v>0.86884070000000002</v>
      </c>
      <c r="W146">
        <v>17.037800000000001</v>
      </c>
      <c r="X146" s="1">
        <v>4.0561669999999999E-25</v>
      </c>
      <c r="Y146" s="1">
        <v>1.3273099999999999E-22</v>
      </c>
      <c r="Z146">
        <v>0.8698207</v>
      </c>
      <c r="AA146">
        <v>17.236170000000001</v>
      </c>
      <c r="AB146" s="1">
        <v>2.193891E-13</v>
      </c>
      <c r="AC146" s="1">
        <v>7.1670570000000002E-11</v>
      </c>
      <c r="AD146">
        <v>0.8708169</v>
      </c>
      <c r="AE146">
        <v>16.650729999999999</v>
      </c>
      <c r="AF146" s="1">
        <v>2.046762E-4</v>
      </c>
      <c r="AG146" s="1">
        <v>4.8114259999999999E-2</v>
      </c>
      <c r="AH146">
        <v>0.87196759999999995</v>
      </c>
      <c r="AI146">
        <v>15.75501</v>
      </c>
      <c r="AJ146" s="1">
        <v>0.236794</v>
      </c>
      <c r="AK146">
        <v>62.232170000000004</v>
      </c>
      <c r="AL146">
        <v>0.87312999999999996</v>
      </c>
      <c r="AM146">
        <v>15.11234</v>
      </c>
      <c r="AN146">
        <v>10.66512</v>
      </c>
      <c r="AO146">
        <v>3046.69</v>
      </c>
      <c r="AP146">
        <v>0.8743185</v>
      </c>
      <c r="AQ146">
        <v>15.31879</v>
      </c>
      <c r="AR146">
        <v>69.267200000000003</v>
      </c>
      <c r="AS146">
        <v>21130.25</v>
      </c>
      <c r="AT146">
        <v>0.87541460000000004</v>
      </c>
      <c r="AU146">
        <v>16.145109999999999</v>
      </c>
      <c r="AV146">
        <v>116.6589</v>
      </c>
      <c r="AW146">
        <v>37572.449999999997</v>
      </c>
      <c r="AX146">
        <v>0.87635459999999998</v>
      </c>
      <c r="AY146">
        <v>17.203980000000001</v>
      </c>
      <c r="AZ146">
        <v>73.536510000000007</v>
      </c>
      <c r="BA146">
        <v>24708.73</v>
      </c>
      <c r="BB146">
        <v>0.87699400000000005</v>
      </c>
      <c r="BC146">
        <v>18.120809999999999</v>
      </c>
      <c r="BD146">
        <v>22.278359999999999</v>
      </c>
      <c r="BE146">
        <v>7746.9629999999997</v>
      </c>
      <c r="BF146">
        <v>0.87732929999999998</v>
      </c>
      <c r="BG146">
        <v>18.291399999999999</v>
      </c>
      <c r="BH146">
        <v>3.9832130000000001</v>
      </c>
      <c r="BI146">
        <v>1420.981</v>
      </c>
      <c r="BJ146">
        <v>0.87646820000000003</v>
      </c>
      <c r="BK146">
        <v>17.703430000000001</v>
      </c>
      <c r="BL146">
        <v>0.53689500000000001</v>
      </c>
      <c r="BM146">
        <v>193.08690000000001</v>
      </c>
      <c r="BN146">
        <v>0.87485409999999997</v>
      </c>
      <c r="BO146">
        <v>16.758900000000001</v>
      </c>
      <c r="BP146">
        <v>0.1027078</v>
      </c>
      <c r="BQ146">
        <v>35.329590000000003</v>
      </c>
      <c r="BR146">
        <v>0.87286379999999997</v>
      </c>
      <c r="BS146">
        <v>15.98358</v>
      </c>
      <c r="BT146">
        <v>5.5174189999999998E-2</v>
      </c>
      <c r="BU146">
        <v>18.086020000000001</v>
      </c>
      <c r="BV146">
        <v>0.87063000000000001</v>
      </c>
      <c r="BW146">
        <v>15.81588</v>
      </c>
      <c r="BX146" s="1">
        <v>4.6501260000000003E-2</v>
      </c>
      <c r="BY146">
        <v>15.127660000000001</v>
      </c>
      <c r="BZ146">
        <v>0.86828439999999996</v>
      </c>
      <c r="CA146">
        <v>15.9823</v>
      </c>
      <c r="CB146" s="1">
        <v>4.2219880000000001E-2</v>
      </c>
      <c r="CC146">
        <v>13.73934</v>
      </c>
      <c r="CD146">
        <v>0.8658711</v>
      </c>
      <c r="CE146">
        <v>16.583100000000002</v>
      </c>
      <c r="CF146" s="1">
        <v>3.9278960000000002E-2</v>
      </c>
      <c r="CG146">
        <v>12.7988</v>
      </c>
      <c r="CH146">
        <v>0.86322699999999997</v>
      </c>
      <c r="CI146">
        <v>16.9315</v>
      </c>
      <c r="CJ146" s="1">
        <v>3.6863159999999999E-2</v>
      </c>
      <c r="CK146" s="1">
        <v>12.03989</v>
      </c>
      <c r="CL146">
        <v>0.86020759999999996</v>
      </c>
      <c r="CM146">
        <v>16.88541</v>
      </c>
      <c r="CN146" s="1">
        <v>3.4477639999999997E-2</v>
      </c>
      <c r="CO146" s="1">
        <v>11.295120000000001</v>
      </c>
      <c r="CP146">
        <v>0.85658120000000004</v>
      </c>
      <c r="CQ146">
        <v>16.355630000000001</v>
      </c>
      <c r="CR146" s="1">
        <v>3.2021359999999999E-2</v>
      </c>
      <c r="CS146" s="1">
        <v>10.529640000000001</v>
      </c>
      <c r="CT146">
        <v>0.85228579999999998</v>
      </c>
      <c r="CU146">
        <v>15.57546</v>
      </c>
      <c r="CV146" s="1">
        <v>2.9591800000000001E-2</v>
      </c>
      <c r="CW146" s="1">
        <v>9.7736710000000002</v>
      </c>
      <c r="CX146">
        <v>0.84723190000000004</v>
      </c>
      <c r="CY146">
        <v>14.80696</v>
      </c>
      <c r="CZ146" s="1">
        <v>2.7263909999999999E-2</v>
      </c>
      <c r="DA146" s="1">
        <v>9.0520379999999996</v>
      </c>
      <c r="DB146">
        <v>0.84155020000000003</v>
      </c>
      <c r="DC146">
        <v>14.63758</v>
      </c>
      <c r="DD146" s="1">
        <v>2.527416E-2</v>
      </c>
      <c r="DE146" s="1">
        <v>8.4346180000000004</v>
      </c>
      <c r="DF146">
        <v>0.83535360000000003</v>
      </c>
      <c r="DG146">
        <v>14.69628</v>
      </c>
      <c r="DH146" s="1">
        <v>2.4494060000000002E-2</v>
      </c>
      <c r="DI146" s="1">
        <v>8.2002269999999999</v>
      </c>
      <c r="DJ146">
        <v>0.8287833</v>
      </c>
      <c r="DK146">
        <v>15.08352</v>
      </c>
      <c r="DL146" s="1">
        <v>2.5557969999999999E-2</v>
      </c>
      <c r="DM146" s="1">
        <v>8.5890419999999992</v>
      </c>
      <c r="DN146">
        <v>0.82206939999999995</v>
      </c>
      <c r="DO146">
        <v>15.415620000000001</v>
      </c>
      <c r="DP146" s="1">
        <v>2.729001E-2</v>
      </c>
      <c r="DQ146" s="1">
        <v>9.2445760000000003</v>
      </c>
      <c r="DR146">
        <v>0.81454559999999998</v>
      </c>
      <c r="DS146">
        <v>15.46067</v>
      </c>
      <c r="DT146" s="1">
        <v>2.7994049999999999E-2</v>
      </c>
      <c r="DU146" s="1">
        <v>9.5885490000000004</v>
      </c>
      <c r="DV146">
        <v>0.80752729999999995</v>
      </c>
      <c r="DW146">
        <v>15.026260000000001</v>
      </c>
      <c r="DX146" s="1">
        <v>2.7236380000000001E-2</v>
      </c>
      <c r="DY146" s="1">
        <v>9.4243620000000004</v>
      </c>
      <c r="DZ146">
        <v>0.80080340000000005</v>
      </c>
      <c r="EA146">
        <v>14.259309999999999</v>
      </c>
      <c r="EB146" s="1">
        <v>2.5493410000000001E-2</v>
      </c>
      <c r="EC146" s="1">
        <v>8.9003890000000006</v>
      </c>
      <c r="ED146">
        <v>0.79423840000000001</v>
      </c>
      <c r="EE146">
        <v>13.70959</v>
      </c>
      <c r="EF146" s="1">
        <v>2.335653E-2</v>
      </c>
      <c r="EG146" s="1">
        <v>8.2175999999999991</v>
      </c>
      <c r="EH146">
        <v>0.78762980000000005</v>
      </c>
      <c r="EI146">
        <v>13.911390000000001</v>
      </c>
      <c r="EJ146" s="1">
        <v>2.1168949999999999E-2</v>
      </c>
      <c r="EK146" s="1">
        <v>7.5021829999999996</v>
      </c>
      <c r="EL146">
        <v>0.78091129999999997</v>
      </c>
      <c r="EM146">
        <v>14.399850000000001</v>
      </c>
      <c r="EN146" s="1">
        <v>1.9066969999999999E-2</v>
      </c>
      <c r="EO146" s="1">
        <v>6.8058690000000004</v>
      </c>
      <c r="EP146">
        <v>0.77412349999999996</v>
      </c>
      <c r="EQ146">
        <v>15.220829999999999</v>
      </c>
      <c r="ER146" s="1">
        <v>1.7091209999999999E-2</v>
      </c>
      <c r="ES146" s="1">
        <v>6.1438259999999998</v>
      </c>
      <c r="ET146">
        <v>0.76722469999999998</v>
      </c>
      <c r="EU146">
        <v>16.202639999999999</v>
      </c>
      <c r="EV146" s="1">
        <v>1.527441E-2</v>
      </c>
      <c r="EW146" s="1">
        <v>5.5288700000000004</v>
      </c>
      <c r="EX146">
        <v>0.76068800000000003</v>
      </c>
      <c r="EY146">
        <v>16.745190000000001</v>
      </c>
      <c r="EZ146" s="1">
        <v>1.365617E-2</v>
      </c>
      <c r="FA146" s="1">
        <v>4.9733609999999997</v>
      </c>
      <c r="FB146">
        <v>0.75387630000000005</v>
      </c>
      <c r="FC146">
        <v>16.581109999999999</v>
      </c>
      <c r="FD146" s="1">
        <v>1.223717E-2</v>
      </c>
      <c r="FE146" s="1">
        <v>4.4833970000000001</v>
      </c>
      <c r="FF146">
        <v>0.74753460000000005</v>
      </c>
      <c r="FG146">
        <v>15.963039999999999</v>
      </c>
      <c r="FH146" s="1">
        <v>1.0956799999999999E-2</v>
      </c>
      <c r="FI146" s="1">
        <v>4.0387019999999998</v>
      </c>
      <c r="FJ146">
        <v>0.74122010000000005</v>
      </c>
      <c r="FK146">
        <v>15.43205</v>
      </c>
      <c r="FL146" s="1">
        <v>9.7691549999999999E-3</v>
      </c>
      <c r="FM146" s="1">
        <v>3.622906</v>
      </c>
      <c r="FN146">
        <v>0.73489990000000005</v>
      </c>
      <c r="FO146">
        <v>15.65333</v>
      </c>
      <c r="FP146" s="1">
        <v>8.6911409999999995E-3</v>
      </c>
      <c r="FQ146" s="1">
        <v>3.2425709999999999</v>
      </c>
      <c r="FR146">
        <v>0.72838930000000002</v>
      </c>
      <c r="FS146">
        <v>16.16987</v>
      </c>
      <c r="FT146" s="1">
        <v>7.7225180000000003E-3</v>
      </c>
      <c r="FU146" s="1">
        <v>2.89906</v>
      </c>
      <c r="FV146">
        <v>0.72189440000000005</v>
      </c>
      <c r="FW146">
        <v>16.925840000000001</v>
      </c>
      <c r="FX146" s="1">
        <v>6.860873E-3</v>
      </c>
      <c r="FY146" s="1">
        <v>2.5911550000000001</v>
      </c>
      <c r="FZ146">
        <v>0.71493479999999998</v>
      </c>
      <c r="GA146">
        <v>17.967099999999999</v>
      </c>
      <c r="GB146" s="1">
        <v>6.0818629999999999E-3</v>
      </c>
      <c r="GC146" s="1">
        <v>2.3123170000000002</v>
      </c>
      <c r="GD146">
        <v>0.70822580000000002</v>
      </c>
      <c r="GE146">
        <v>18.58831</v>
      </c>
      <c r="GF146" s="1">
        <v>5.3832999999999997E-3</v>
      </c>
      <c r="GG146" s="1">
        <v>2.0598610000000002</v>
      </c>
      <c r="GH146">
        <v>0.70150999999999997</v>
      </c>
      <c r="GI146">
        <v>18.733329999999999</v>
      </c>
      <c r="GJ146" s="1">
        <v>4.7712320000000003E-3</v>
      </c>
      <c r="GK146" s="1">
        <v>1.8364609999999999</v>
      </c>
      <c r="GL146">
        <v>0.69571260000000001</v>
      </c>
      <c r="GM146">
        <v>18.36975</v>
      </c>
      <c r="GN146" s="1">
        <v>4.2376489999999996E-3</v>
      </c>
      <c r="GO146" s="1">
        <v>1.6397330000000001</v>
      </c>
      <c r="GP146">
        <v>0.69095490000000004</v>
      </c>
      <c r="GQ146">
        <v>17.78079</v>
      </c>
      <c r="GR146" s="1">
        <v>3.768998E-3</v>
      </c>
      <c r="GS146" s="1">
        <v>1.4639219999999999</v>
      </c>
      <c r="GT146">
        <v>0.68697390000000003</v>
      </c>
      <c r="GU146">
        <v>17.294229999999999</v>
      </c>
      <c r="GV146" s="1">
        <v>3.3506230000000001E-3</v>
      </c>
      <c r="GW146" s="1">
        <v>1.3049980000000001</v>
      </c>
      <c r="GX146">
        <v>0.68371990000000005</v>
      </c>
      <c r="GY146">
        <v>17.315270000000002</v>
      </c>
      <c r="GZ146" s="1">
        <v>2.9692910000000002E-3</v>
      </c>
      <c r="HA146" s="1">
        <v>1.158744</v>
      </c>
      <c r="HB146">
        <v>0.68122130000000003</v>
      </c>
      <c r="HC146">
        <v>17.325790000000001</v>
      </c>
      <c r="HD146" s="1">
        <v>2.6182129999999999E-3</v>
      </c>
      <c r="HE146" s="1">
        <v>1.0225979999999999</v>
      </c>
      <c r="HF146">
        <v>0.67946890000000004</v>
      </c>
      <c r="HG146">
        <v>17.49335</v>
      </c>
      <c r="HH146" s="1">
        <v>2.2825469999999998E-3</v>
      </c>
      <c r="HI146" s="1">
        <v>0.89190749999999996</v>
      </c>
      <c r="HJ146">
        <v>0.6780505</v>
      </c>
      <c r="HK146">
        <v>17.419060000000002</v>
      </c>
      <c r="HL146" s="1">
        <v>1.9366749999999999E-3</v>
      </c>
      <c r="HM146" s="1">
        <v>0.75750989999999996</v>
      </c>
      <c r="HN146">
        <v>0.67696089999999998</v>
      </c>
      <c r="HO146">
        <v>17.327829999999999</v>
      </c>
      <c r="HP146" s="1">
        <v>1.569656E-3</v>
      </c>
      <c r="HQ146" s="1">
        <v>0.61490789999999995</v>
      </c>
      <c r="HR146">
        <v>0.67613020000000001</v>
      </c>
      <c r="HS146">
        <v>17.065100000000001</v>
      </c>
      <c r="HT146" s="1">
        <v>1.2088769999999999E-3</v>
      </c>
      <c r="HU146" s="1">
        <v>0.474074</v>
      </c>
      <c r="HV146">
        <v>0.67551919999999999</v>
      </c>
      <c r="HW146">
        <v>16.497209999999999</v>
      </c>
      <c r="HX146" s="1">
        <v>9.0042650000000002E-4</v>
      </c>
      <c r="HY146" s="1">
        <v>0.3527168</v>
      </c>
      <c r="HZ146">
        <v>0.67506960000000005</v>
      </c>
      <c r="IA146">
        <v>15.87621</v>
      </c>
      <c r="IB146" s="1">
        <v>6.7114639999999999E-4</v>
      </c>
      <c r="IC146" s="1">
        <v>0.26186720000000002</v>
      </c>
      <c r="ID146">
        <v>0.67478059999999995</v>
      </c>
      <c r="IE146">
        <v>15.610440000000001</v>
      </c>
      <c r="IF146" s="1">
        <v>5.1815909999999995E-4</v>
      </c>
      <c r="IG146" s="1">
        <v>0.2008865</v>
      </c>
      <c r="IH146">
        <v>0.67458130000000005</v>
      </c>
      <c r="II146">
        <v>15.536910000000001</v>
      </c>
      <c r="IJ146" s="1">
        <v>4.2137449999999998E-4</v>
      </c>
      <c r="IK146" s="1">
        <v>0.16221050000000001</v>
      </c>
      <c r="IL146">
        <v>0.67449029999999999</v>
      </c>
      <c r="IM146">
        <v>15.768269999999999</v>
      </c>
      <c r="IN146" s="1">
        <v>3.5898890000000001E-4</v>
      </c>
      <c r="IO146" s="1">
        <v>0.13738049999999999</v>
      </c>
      <c r="IP146">
        <v>0.67442210000000002</v>
      </c>
      <c r="IQ146">
        <v>15.5656</v>
      </c>
      <c r="IR146" s="1">
        <v>3.1380070000000001E-4</v>
      </c>
      <c r="IS146" s="1">
        <v>0.11961479999999999</v>
      </c>
      <c r="IT146">
        <v>0.67443920000000002</v>
      </c>
      <c r="IU146">
        <v>15.258520000000001</v>
      </c>
      <c r="IV146" s="1">
        <v>2.7542570000000001E-4</v>
      </c>
      <c r="IW146" s="1">
        <v>0.1047121</v>
      </c>
      <c r="IX146">
        <v>0.67446759999999994</v>
      </c>
      <c r="IY146">
        <v>14.9533</v>
      </c>
      <c r="IZ146" s="1">
        <v>2.4075600000000001E-4</v>
      </c>
      <c r="JA146" s="1">
        <v>9.1320310000000002E-2</v>
      </c>
      <c r="JB146">
        <v>0.6745447</v>
      </c>
      <c r="JC146">
        <v>14.588100000000001</v>
      </c>
      <c r="JD146">
        <v>2.1110209999999999E-4</v>
      </c>
      <c r="JE146" s="1">
        <v>7.9844960000000006E-2</v>
      </c>
      <c r="JF146">
        <v>0.67469009999999996</v>
      </c>
      <c r="JG146">
        <v>14.650539999999999</v>
      </c>
      <c r="JH146">
        <v>1.877863E-4</v>
      </c>
      <c r="JI146" s="1">
        <v>7.0799260000000003E-2</v>
      </c>
      <c r="JJ146">
        <v>0.67484960000000005</v>
      </c>
      <c r="JK146">
        <v>14.68957</v>
      </c>
      <c r="JL146">
        <v>1.7038449999999999E-4</v>
      </c>
      <c r="JM146" s="1">
        <v>6.4034190000000005E-2</v>
      </c>
      <c r="JN146">
        <v>0.67506889999999997</v>
      </c>
      <c r="JO146">
        <v>14.86483</v>
      </c>
      <c r="JP146">
        <v>1.5731130000000001E-4</v>
      </c>
      <c r="JQ146" s="1">
        <v>5.8967180000000001E-2</v>
      </c>
      <c r="JR146">
        <v>0.67529450000000002</v>
      </c>
      <c r="JS146">
        <v>15.456899999999999</v>
      </c>
      <c r="JT146">
        <v>1.4683780000000001E-4</v>
      </c>
      <c r="JU146" s="1">
        <v>5.4933820000000001E-2</v>
      </c>
      <c r="JV146">
        <v>0.67551939999999999</v>
      </c>
      <c r="JW146">
        <v>15.83071</v>
      </c>
      <c r="JX146">
        <v>1.373546E-4</v>
      </c>
      <c r="JY146" s="1">
        <v>5.132316E-2</v>
      </c>
      <c r="JZ146">
        <v>0.6757571</v>
      </c>
      <c r="KA146">
        <v>15.718209999999999</v>
      </c>
      <c r="KB146">
        <v>1.2787580000000001E-4</v>
      </c>
      <c r="KC146">
        <v>4.774254E-2</v>
      </c>
      <c r="KD146">
        <v>0.67596040000000002</v>
      </c>
      <c r="KE146">
        <v>15.349489999999999</v>
      </c>
      <c r="KF146">
        <v>1.184392E-4</v>
      </c>
      <c r="KG146">
        <v>4.41917E-2</v>
      </c>
      <c r="KH146">
        <v>0.67610590000000004</v>
      </c>
      <c r="KI146">
        <v>14.894970000000001</v>
      </c>
      <c r="KJ146">
        <v>1.097612E-4</v>
      </c>
      <c r="KK146">
        <v>4.0916870000000001E-2</v>
      </c>
      <c r="KL146">
        <v>0.67623869999999997</v>
      </c>
      <c r="KM146">
        <v>15.224589999999999</v>
      </c>
      <c r="KN146">
        <v>1.023515E-4</v>
      </c>
      <c r="KO146">
        <v>3.811295E-2</v>
      </c>
      <c r="KP146">
        <v>0.6763306</v>
      </c>
      <c r="KQ146">
        <v>15.80139</v>
      </c>
      <c r="KR146">
        <v>9.6202240000000001E-5</v>
      </c>
      <c r="KS146">
        <v>3.5793449999999997E-2</v>
      </c>
      <c r="KT146">
        <v>0.67640080000000002</v>
      </c>
      <c r="KU146">
        <v>16.5794</v>
      </c>
      <c r="KV146">
        <v>9.1113520000000002E-5</v>
      </c>
      <c r="KW146">
        <v>3.387358E-2</v>
      </c>
      <c r="KX146">
        <v>0.67641119999999999</v>
      </c>
      <c r="KY146">
        <v>17.445430000000002</v>
      </c>
      <c r="KZ146">
        <v>8.6934600000000006E-5</v>
      </c>
      <c r="LA146">
        <v>3.2297720000000002E-2</v>
      </c>
      <c r="LB146">
        <v>0.67641490000000004</v>
      </c>
      <c r="LC146">
        <v>17.860600000000002</v>
      </c>
      <c r="LD146">
        <v>8.3780689999999995E-5</v>
      </c>
      <c r="LE146">
        <v>3.1102709999999999E-2</v>
      </c>
      <c r="LF146">
        <v>0.67639249999999995</v>
      </c>
      <c r="LG146">
        <v>17.829280000000001</v>
      </c>
      <c r="LH146">
        <v>8.1721169999999997E-5</v>
      </c>
      <c r="LI146">
        <v>3.031615E-2</v>
      </c>
      <c r="LJ146">
        <v>0.67627289999999995</v>
      </c>
      <c r="LK146">
        <v>17.441240000000001</v>
      </c>
      <c r="LL146">
        <v>8.034862E-5</v>
      </c>
      <c r="LM146">
        <v>2.980323E-2</v>
      </c>
      <c r="LN146">
        <v>0.67609359999999996</v>
      </c>
      <c r="LO146">
        <v>16.86655</v>
      </c>
      <c r="LP146">
        <v>7.9001260000000003E-5</v>
      </c>
      <c r="LQ146">
        <v>2.931943E-2</v>
      </c>
      <c r="LR146">
        <v>0.67582629999999999</v>
      </c>
      <c r="LS146">
        <v>16.968229999999998</v>
      </c>
      <c r="LT146">
        <v>7.7229590000000003E-5</v>
      </c>
      <c r="LU146">
        <v>2.8689760000000002E-2</v>
      </c>
      <c r="LV146">
        <v>0.67547230000000003</v>
      </c>
      <c r="LW146">
        <v>17.316099999999999</v>
      </c>
      <c r="LX146">
        <v>7.4947189999999999E-5</v>
      </c>
      <c r="LY146">
        <v>2.7871960000000001E-2</v>
      </c>
      <c r="LZ146">
        <v>0.67507870000000003</v>
      </c>
      <c r="MA146">
        <v>18.024450000000002</v>
      </c>
      <c r="MB146">
        <v>7.2349369999999993E-5</v>
      </c>
      <c r="MC146">
        <v>2.6932129999999999E-2</v>
      </c>
      <c r="MD146">
        <v>0.67462560000000005</v>
      </c>
      <c r="ME146">
        <v>18.821339999999999</v>
      </c>
      <c r="MF146">
        <v>6.9861339999999997E-5</v>
      </c>
      <c r="MG146">
        <v>2.6019319999999999E-2</v>
      </c>
      <c r="MH146">
        <v>0.67414989999999997</v>
      </c>
      <c r="MI146">
        <v>19.182929999999999</v>
      </c>
      <c r="MJ146">
        <v>6.8098799999999999E-5</v>
      </c>
      <c r="MK146">
        <v>2.5361519999999999E-2</v>
      </c>
      <c r="ML146">
        <v>0.67370180000000002</v>
      </c>
      <c r="MM146">
        <v>19.033049999999999</v>
      </c>
      <c r="MN146">
        <v>6.7444689999999994E-5</v>
      </c>
      <c r="MO146">
        <v>2.5110299999999999E-2</v>
      </c>
      <c r="MP146">
        <v>0.67329059999999996</v>
      </c>
      <c r="MQ146">
        <v>18.555710000000001</v>
      </c>
      <c r="MR146">
        <v>6.7540029999999996E-5</v>
      </c>
      <c r="MS146">
        <v>2.5151989999999999E-2</v>
      </c>
      <c r="MT146">
        <v>0.67296219999999995</v>
      </c>
      <c r="MU146">
        <v>17.889050000000001</v>
      </c>
      <c r="MV146">
        <v>6.7581519999999998E-5</v>
      </c>
      <c r="MW146">
        <v>2.5189329999999999E-2</v>
      </c>
      <c r="MX146">
        <v>0.67267370000000004</v>
      </c>
      <c r="MY146">
        <v>17.719570000000001</v>
      </c>
      <c r="MZ146">
        <v>6.6978170000000007E-5</v>
      </c>
      <c r="NA146">
        <v>2.4996060000000001E-2</v>
      </c>
      <c r="NB146">
        <v>0.67250980000000005</v>
      </c>
      <c r="NC146">
        <v>17.207190000000001</v>
      </c>
      <c r="ND146">
        <v>6.5641170000000002E-5</v>
      </c>
      <c r="NE146">
        <v>2.451853E-2</v>
      </c>
      <c r="NF146">
        <v>0.67236600000000002</v>
      </c>
      <c r="NG146">
        <v>17.42371</v>
      </c>
      <c r="NH146">
        <v>6.3714209999999995E-5</v>
      </c>
      <c r="NI146">
        <v>2.3815900000000001E-2</v>
      </c>
      <c r="NJ146">
        <v>0.6723055</v>
      </c>
      <c r="NK146">
        <v>17.7347</v>
      </c>
      <c r="NL146">
        <v>6.131687E-5</v>
      </c>
      <c r="NM146">
        <v>2.2934039999999999E-2</v>
      </c>
      <c r="NN146">
        <v>0.67228069999999995</v>
      </c>
      <c r="NO146">
        <v>17.938269999999999</v>
      </c>
      <c r="NP146">
        <v>5.8319829999999999E-5</v>
      </c>
      <c r="NQ146">
        <v>2.183034E-2</v>
      </c>
      <c r="NR146">
        <v>0.67233279999999995</v>
      </c>
      <c r="NS146">
        <v>17.812000000000001</v>
      </c>
      <c r="NT146">
        <v>5.458965E-5</v>
      </c>
      <c r="NU146">
        <v>2.045079E-2</v>
      </c>
      <c r="NV146">
        <v>0.67248779999999997</v>
      </c>
      <c r="NW146">
        <v>17.379899999999999</v>
      </c>
      <c r="NX146">
        <v>5.0416990000000001E-5</v>
      </c>
      <c r="NY146">
        <v>1.8892269999999999E-2</v>
      </c>
      <c r="NZ146">
        <v>0.6727554</v>
      </c>
      <c r="OA146">
        <v>17.009969999999999</v>
      </c>
      <c r="OB146">
        <v>4.6422499999999998E-5</v>
      </c>
      <c r="OC146">
        <v>1.7382470000000001E-2</v>
      </c>
      <c r="OD146">
        <v>0.67318829999999996</v>
      </c>
      <c r="OE146">
        <v>17.346820000000001</v>
      </c>
      <c r="OF146">
        <v>4.3074610000000003E-5</v>
      </c>
      <c r="OG146">
        <v>1.610348E-2</v>
      </c>
      <c r="OH146">
        <v>0.67369639999999997</v>
      </c>
      <c r="OI146">
        <v>17.782730000000001</v>
      </c>
      <c r="OJ146">
        <v>4.0471620000000002E-5</v>
      </c>
      <c r="OK146">
        <v>1.510066E-2</v>
      </c>
    </row>
    <row r="147" spans="1:401" x14ac:dyDescent="0.35">
      <c r="A147">
        <v>150</v>
      </c>
      <c r="B147" t="s">
        <v>4</v>
      </c>
      <c r="C147" t="s">
        <v>24</v>
      </c>
      <c r="D147" t="s">
        <v>152</v>
      </c>
      <c r="E147">
        <v>904.03380000000004</v>
      </c>
      <c r="F147">
        <v>0.83593729999999999</v>
      </c>
      <c r="G147">
        <v>14.52524</v>
      </c>
      <c r="H147">
        <v>0</v>
      </c>
      <c r="I147">
        <v>0</v>
      </c>
      <c r="J147">
        <v>0.83638409999999996</v>
      </c>
      <c r="K147">
        <v>14.77022</v>
      </c>
      <c r="L147">
        <v>0</v>
      </c>
      <c r="M147">
        <v>0</v>
      </c>
      <c r="N147">
        <v>0.83680189999999999</v>
      </c>
      <c r="O147">
        <v>15.432969999999999</v>
      </c>
      <c r="P147">
        <v>0</v>
      </c>
      <c r="Q147">
        <v>0</v>
      </c>
      <c r="R147">
        <v>0.8371729</v>
      </c>
      <c r="S147">
        <v>16.283639999999998</v>
      </c>
      <c r="T147">
        <v>3.8293050000000002E-38</v>
      </c>
      <c r="U147" s="1">
        <v>1.4323679999999999E-35</v>
      </c>
      <c r="V147">
        <v>0.83760880000000004</v>
      </c>
      <c r="W147">
        <v>17.029679999999999</v>
      </c>
      <c r="X147" s="1">
        <v>6.0748409999999994E-26</v>
      </c>
      <c r="Y147" s="1">
        <v>2.2787910000000001E-23</v>
      </c>
      <c r="Z147">
        <v>0.83807209999999999</v>
      </c>
      <c r="AA147">
        <v>17.255199999999999</v>
      </c>
      <c r="AB147" s="1">
        <v>3.027971E-14</v>
      </c>
      <c r="AC147" s="1">
        <v>1.133327E-11</v>
      </c>
      <c r="AD147">
        <v>0.8385553</v>
      </c>
      <c r="AE147">
        <v>16.718990000000002</v>
      </c>
      <c r="AF147" s="1">
        <v>9.0384989999999995E-5</v>
      </c>
      <c r="AG147" s="1">
        <v>2.2847340000000001E-2</v>
      </c>
      <c r="AH147">
        <v>0.83918179999999998</v>
      </c>
      <c r="AI147">
        <v>15.83259</v>
      </c>
      <c r="AJ147" s="1">
        <v>0.14987310000000001</v>
      </c>
      <c r="AK147">
        <v>42.904649999999997</v>
      </c>
      <c r="AL147">
        <v>0.83981640000000002</v>
      </c>
      <c r="AM147">
        <v>15.162129999999999</v>
      </c>
      <c r="AN147">
        <v>8.2055860000000003</v>
      </c>
      <c r="AO147">
        <v>2589.5419999999999</v>
      </c>
      <c r="AP147">
        <v>0.84044920000000001</v>
      </c>
      <c r="AQ147">
        <v>15.3491</v>
      </c>
      <c r="AR147">
        <v>61.465980000000002</v>
      </c>
      <c r="AS147">
        <v>20992.5</v>
      </c>
      <c r="AT147">
        <v>0.84102580000000005</v>
      </c>
      <c r="AU147">
        <v>16.128599999999999</v>
      </c>
      <c r="AV147">
        <v>115.9452</v>
      </c>
      <c r="AW147">
        <v>42299.93</v>
      </c>
      <c r="AX147">
        <v>0.84154419999999996</v>
      </c>
      <c r="AY147">
        <v>17.170030000000001</v>
      </c>
      <c r="AZ147">
        <v>79.908230000000003</v>
      </c>
      <c r="BA147">
        <v>30771.75</v>
      </c>
      <c r="BB147">
        <v>0.84198110000000004</v>
      </c>
      <c r="BC147">
        <v>18.106639999999999</v>
      </c>
      <c r="BD147">
        <v>26.018719999999998</v>
      </c>
      <c r="BE147">
        <v>10467.77</v>
      </c>
      <c r="BF147">
        <v>0.84210839999999998</v>
      </c>
      <c r="BG147">
        <v>18.307379999999998</v>
      </c>
      <c r="BH147">
        <v>4.9067990000000004</v>
      </c>
      <c r="BI147">
        <v>2040.944</v>
      </c>
      <c r="BJ147">
        <v>0.84096090000000001</v>
      </c>
      <c r="BK147">
        <v>17.778420000000001</v>
      </c>
      <c r="BL147">
        <v>0.67307819999999996</v>
      </c>
      <c r="BM147">
        <v>283.8528</v>
      </c>
      <c r="BN147">
        <v>0.83912310000000001</v>
      </c>
      <c r="BO147">
        <v>16.848960000000002</v>
      </c>
      <c r="BP147">
        <v>0.117807</v>
      </c>
      <c r="BQ147">
        <v>47.383279999999999</v>
      </c>
      <c r="BR147">
        <v>0.83694539999999995</v>
      </c>
      <c r="BS147">
        <v>16.05855</v>
      </c>
      <c r="BT147">
        <v>5.703809E-2</v>
      </c>
      <c r="BU147">
        <v>21.426380000000002</v>
      </c>
      <c r="BV147">
        <v>0.83458069999999995</v>
      </c>
      <c r="BW147">
        <v>15.86894</v>
      </c>
      <c r="BX147" s="1">
        <v>4.7078679999999998E-2</v>
      </c>
      <c r="BY147">
        <v>17.44069</v>
      </c>
      <c r="BZ147">
        <v>0.83213110000000001</v>
      </c>
      <c r="CA147">
        <v>15.97982</v>
      </c>
      <c r="CB147" s="1">
        <v>4.2577379999999998E-2</v>
      </c>
      <c r="CC147">
        <v>15.7601</v>
      </c>
      <c r="CD147">
        <v>0.82963290000000001</v>
      </c>
      <c r="CE147">
        <v>16.568529999999999</v>
      </c>
      <c r="CF147" s="1">
        <v>3.9538619999999997E-2</v>
      </c>
      <c r="CG147">
        <v>14.64461</v>
      </c>
      <c r="CH147">
        <v>0.82690940000000002</v>
      </c>
      <c r="CI147">
        <v>16.91058</v>
      </c>
      <c r="CJ147" s="1">
        <v>3.7096530000000003E-2</v>
      </c>
      <c r="CK147" s="1">
        <v>13.765280000000001</v>
      </c>
      <c r="CL147">
        <v>0.82383720000000005</v>
      </c>
      <c r="CM147">
        <v>16.9026</v>
      </c>
      <c r="CN147" s="1">
        <v>3.4717440000000002E-2</v>
      </c>
      <c r="CO147" s="1">
        <v>12.916499999999999</v>
      </c>
      <c r="CP147">
        <v>0.82012890000000005</v>
      </c>
      <c r="CQ147">
        <v>16.421299999999999</v>
      </c>
      <c r="CR147" s="1">
        <v>3.2264500000000002E-2</v>
      </c>
      <c r="CS147" s="1">
        <v>12.043620000000001</v>
      </c>
      <c r="CT147">
        <v>0.81576959999999998</v>
      </c>
      <c r="CU147">
        <v>15.65761</v>
      </c>
      <c r="CV147" s="1">
        <v>2.982808E-2</v>
      </c>
      <c r="CW147" s="1">
        <v>11.17703</v>
      </c>
      <c r="CX147">
        <v>0.81060180000000004</v>
      </c>
      <c r="CY147">
        <v>14.888870000000001</v>
      </c>
      <c r="CZ147" s="1">
        <v>2.748451E-2</v>
      </c>
      <c r="DA147" s="1">
        <v>10.34595</v>
      </c>
      <c r="DB147">
        <v>0.80480399999999996</v>
      </c>
      <c r="DC147">
        <v>14.707700000000001</v>
      </c>
      <c r="DD147" s="1">
        <v>2.543511E-2</v>
      </c>
      <c r="DE147" s="1">
        <v>9.6162609999999997</v>
      </c>
      <c r="DF147">
        <v>0.79847009999999996</v>
      </c>
      <c r="DG147">
        <v>14.708080000000001</v>
      </c>
      <c r="DH147" s="1">
        <v>2.4477249999999999E-2</v>
      </c>
      <c r="DI147" s="1">
        <v>9.2716139999999996</v>
      </c>
      <c r="DJ147">
        <v>0.79182730000000001</v>
      </c>
      <c r="DK147">
        <v>15.09562</v>
      </c>
      <c r="DL147" s="1">
        <v>2.536002E-2</v>
      </c>
      <c r="DM147" s="1">
        <v>9.6213809999999995</v>
      </c>
      <c r="DN147">
        <v>0.78496889999999997</v>
      </c>
      <c r="DO147">
        <v>15.42531</v>
      </c>
      <c r="DP147" s="1">
        <v>2.7099850000000002E-2</v>
      </c>
      <c r="DQ147" s="1">
        <v>10.346690000000001</v>
      </c>
      <c r="DR147">
        <v>0.77788219999999997</v>
      </c>
      <c r="DS147">
        <v>15.47556</v>
      </c>
      <c r="DT147" s="1">
        <v>2.7957860000000001E-2</v>
      </c>
      <c r="DU147" s="1">
        <v>10.779500000000001</v>
      </c>
      <c r="DV147">
        <v>0.77142180000000005</v>
      </c>
      <c r="DW147">
        <v>15.07644</v>
      </c>
      <c r="DX147" s="1">
        <v>2.7349769999999999E-2</v>
      </c>
      <c r="DY147" s="1">
        <v>10.63739</v>
      </c>
      <c r="DZ147">
        <v>0.76512800000000003</v>
      </c>
      <c r="EA147">
        <v>14.332459999999999</v>
      </c>
      <c r="EB147" s="1">
        <v>2.5692599999999999E-2</v>
      </c>
      <c r="EC147" s="1">
        <v>10.064360000000001</v>
      </c>
      <c r="ED147">
        <v>0.75898270000000001</v>
      </c>
      <c r="EE147">
        <v>13.78295</v>
      </c>
      <c r="EF147" s="1">
        <v>2.3583219999999998E-2</v>
      </c>
      <c r="EG147" s="1">
        <v>9.2961150000000004</v>
      </c>
      <c r="EH147">
        <v>0.75285299999999999</v>
      </c>
      <c r="EI147">
        <v>13.991770000000001</v>
      </c>
      <c r="EJ147" s="1">
        <v>2.1397050000000001E-2</v>
      </c>
      <c r="EK147" s="1">
        <v>8.4807450000000006</v>
      </c>
      <c r="EL147">
        <v>0.74661619999999995</v>
      </c>
      <c r="EM147">
        <v>14.432119999999999</v>
      </c>
      <c r="EN147" s="1">
        <v>1.9284590000000001E-2</v>
      </c>
      <c r="EO147" s="1">
        <v>7.6836650000000004</v>
      </c>
      <c r="EP147">
        <v>0.74037410000000003</v>
      </c>
      <c r="EQ147">
        <v>15.237730000000001</v>
      </c>
      <c r="ER147" s="1">
        <v>1.7297719999999999E-2</v>
      </c>
      <c r="ES147" s="1">
        <v>6.926412</v>
      </c>
      <c r="ET147">
        <v>0.73411660000000001</v>
      </c>
      <c r="EU147">
        <v>16.206720000000001</v>
      </c>
      <c r="EV147" s="1">
        <v>1.546428E-2</v>
      </c>
      <c r="EW147" s="1">
        <v>6.2203759999999999</v>
      </c>
      <c r="EX147">
        <v>0.72833199999999998</v>
      </c>
      <c r="EY147">
        <v>16.7242</v>
      </c>
      <c r="EZ147" s="1">
        <v>1.3824690000000001E-2</v>
      </c>
      <c r="FA147" s="1">
        <v>5.5796429999999999</v>
      </c>
      <c r="FB147">
        <v>0.72285069999999996</v>
      </c>
      <c r="FC147">
        <v>16.592680000000001</v>
      </c>
      <c r="FD147" s="1">
        <v>1.238738E-2</v>
      </c>
      <c r="FE147" s="1">
        <v>5.0135500000000004</v>
      </c>
      <c r="FF147">
        <v>0.71725919999999999</v>
      </c>
      <c r="FG147">
        <v>16.025600000000001</v>
      </c>
      <c r="FH147" s="1">
        <v>1.1096119999999999E-2</v>
      </c>
      <c r="FI147" s="1">
        <v>4.5046590000000002</v>
      </c>
      <c r="FJ147">
        <v>0.71154729999999999</v>
      </c>
      <c r="FK147">
        <v>15.499029999999999</v>
      </c>
      <c r="FL147" s="1">
        <v>9.8990160000000001E-3</v>
      </c>
      <c r="FM147" s="1">
        <v>4.0333990000000002</v>
      </c>
      <c r="FN147">
        <v>0.70585799999999999</v>
      </c>
      <c r="FO147">
        <v>15.73823</v>
      </c>
      <c r="FP147" s="1">
        <v>8.8093200000000007E-3</v>
      </c>
      <c r="FQ147" s="1">
        <v>3.6021380000000001</v>
      </c>
      <c r="FR147">
        <v>0.69999540000000005</v>
      </c>
      <c r="FS147">
        <v>16.226800000000001</v>
      </c>
      <c r="FT147" s="1">
        <v>7.828804E-3</v>
      </c>
      <c r="FU147" s="1">
        <v>3.2124869999999999</v>
      </c>
      <c r="FV147">
        <v>0.69422170000000005</v>
      </c>
      <c r="FW147">
        <v>16.936399999999999</v>
      </c>
      <c r="FX147" s="1">
        <v>6.9568709999999999E-3</v>
      </c>
      <c r="FY147" s="1">
        <v>2.8636629999999998</v>
      </c>
      <c r="FZ147">
        <v>0.68808599999999998</v>
      </c>
      <c r="GA147">
        <v>17.941949999999999</v>
      </c>
      <c r="GB147" s="1">
        <v>6.1691020000000001E-3</v>
      </c>
      <c r="GC147" s="1">
        <v>2.548216</v>
      </c>
      <c r="GD147">
        <v>0.68227990000000005</v>
      </c>
      <c r="GE147">
        <v>18.533249999999999</v>
      </c>
      <c r="GF147" s="1">
        <v>5.4617659999999998E-3</v>
      </c>
      <c r="GG147" s="1">
        <v>2.2624219999999999</v>
      </c>
      <c r="GH147">
        <v>0.67687830000000004</v>
      </c>
      <c r="GI147">
        <v>18.711169999999999</v>
      </c>
      <c r="GJ147" s="1">
        <v>4.8404600000000004E-3</v>
      </c>
      <c r="GK147" s="1">
        <v>2.008788</v>
      </c>
      <c r="GL147">
        <v>0.67143909999999996</v>
      </c>
      <c r="GM147">
        <v>18.412420000000001</v>
      </c>
      <c r="GN147" s="1">
        <v>4.2989350000000003E-3</v>
      </c>
      <c r="GO147" s="1">
        <v>1.7868269999999999</v>
      </c>
      <c r="GP147">
        <v>0.66688570000000003</v>
      </c>
      <c r="GQ147">
        <v>17.855309999999999</v>
      </c>
      <c r="GR147" s="1">
        <v>3.8242599999999999E-3</v>
      </c>
      <c r="GS147" s="1">
        <v>1.592217</v>
      </c>
      <c r="GT147">
        <v>0.66309549999999995</v>
      </c>
      <c r="GU147">
        <v>17.383559999999999</v>
      </c>
      <c r="GV147" s="1">
        <v>3.4010999999999998E-3</v>
      </c>
      <c r="GW147" s="1">
        <v>1.417251</v>
      </c>
      <c r="GX147">
        <v>0.66001149999999997</v>
      </c>
      <c r="GY147">
        <v>17.41384</v>
      </c>
      <c r="GZ147" s="1">
        <v>3.0162280000000001E-3</v>
      </c>
      <c r="HA147" s="1">
        <v>1.2571349999999999</v>
      </c>
      <c r="HB147">
        <v>0.65769489999999997</v>
      </c>
      <c r="HC147">
        <v>17.38729</v>
      </c>
      <c r="HD147" s="1">
        <v>2.6624370000000001E-3</v>
      </c>
      <c r="HE147" s="1">
        <v>1.1088709999999999</v>
      </c>
      <c r="HF147">
        <v>0.65600740000000002</v>
      </c>
      <c r="HG147">
        <v>17.51793</v>
      </c>
      <c r="HH147" s="1">
        <v>2.326388E-3</v>
      </c>
      <c r="HI147" s="1">
        <v>0.9680318</v>
      </c>
      <c r="HJ147">
        <v>0.65469690000000003</v>
      </c>
      <c r="HK147">
        <v>17.412050000000001</v>
      </c>
      <c r="HL147" s="1">
        <v>1.9832750000000001E-3</v>
      </c>
      <c r="HM147" s="1">
        <v>0.82512940000000001</v>
      </c>
      <c r="HN147">
        <v>0.65373179999999997</v>
      </c>
      <c r="HO147">
        <v>17.323699999999999</v>
      </c>
      <c r="HP147" s="1">
        <v>1.6185380000000001E-3</v>
      </c>
      <c r="HQ147" s="1">
        <v>0.67381630000000003</v>
      </c>
      <c r="HR147">
        <v>0.652976</v>
      </c>
      <c r="HS147">
        <v>17.075939999999999</v>
      </c>
      <c r="HT147" s="1">
        <v>1.2547439999999999E-3</v>
      </c>
      <c r="HU147" s="1">
        <v>0.52266970000000001</v>
      </c>
      <c r="HV147">
        <v>0.65241119999999997</v>
      </c>
      <c r="HW147">
        <v>16.545760000000001</v>
      </c>
      <c r="HX147" s="1">
        <v>9.3753789999999999E-4</v>
      </c>
      <c r="HY147" s="1">
        <v>0.39001780000000003</v>
      </c>
      <c r="HZ147">
        <v>0.65202289999999996</v>
      </c>
      <c r="IA147">
        <v>15.96307</v>
      </c>
      <c r="IB147" s="1">
        <v>6.9749120000000002E-4</v>
      </c>
      <c r="IC147" s="1">
        <v>0.28898190000000001</v>
      </c>
      <c r="ID147">
        <v>0.65173619999999999</v>
      </c>
      <c r="IE147">
        <v>15.714399999999999</v>
      </c>
      <c r="IF147" s="1">
        <v>5.3528090000000005E-4</v>
      </c>
      <c r="IG147" s="1">
        <v>0.2203099</v>
      </c>
      <c r="IH147">
        <v>0.65158720000000003</v>
      </c>
      <c r="II147">
        <v>15.61591</v>
      </c>
      <c r="IJ147" s="1">
        <v>4.3219610000000001E-4</v>
      </c>
      <c r="IK147" s="1">
        <v>0.17655489999999999</v>
      </c>
      <c r="IL147">
        <v>0.65149029999999997</v>
      </c>
      <c r="IM147">
        <v>15.82469</v>
      </c>
      <c r="IN147" s="1">
        <v>3.6619670000000002E-4</v>
      </c>
      <c r="IO147" s="1">
        <v>0.1486461</v>
      </c>
      <c r="IP147">
        <v>0.65142920000000004</v>
      </c>
      <c r="IQ147">
        <v>15.586259999999999</v>
      </c>
      <c r="IR147" s="1">
        <v>3.1937779999999998E-4</v>
      </c>
      <c r="IS147" s="1">
        <v>0.1290789</v>
      </c>
      <c r="IT147">
        <v>0.65143790000000001</v>
      </c>
      <c r="IU147">
        <v>15.267530000000001</v>
      </c>
      <c r="IV147" s="1">
        <v>2.8037489999999999E-4</v>
      </c>
      <c r="IW147" s="1">
        <v>0.1129978</v>
      </c>
      <c r="IX147">
        <v>0.65146009999999999</v>
      </c>
      <c r="IY147">
        <v>14.971679999999999</v>
      </c>
      <c r="IZ147" s="1">
        <v>2.4517620000000001E-4</v>
      </c>
      <c r="JA147" s="1">
        <v>9.8586579999999993E-2</v>
      </c>
      <c r="JB147">
        <v>0.6515493</v>
      </c>
      <c r="JC147">
        <v>14.629149999999999</v>
      </c>
      <c r="JD147">
        <v>2.1475690000000001E-4</v>
      </c>
      <c r="JE147" s="1">
        <v>8.6118150000000004E-2</v>
      </c>
      <c r="JF147">
        <v>0.65166619999999997</v>
      </c>
      <c r="JG147">
        <v>14.739509999999999</v>
      </c>
      <c r="JH147">
        <v>1.905826E-4</v>
      </c>
      <c r="JI147" s="1">
        <v>7.6185810000000007E-2</v>
      </c>
      <c r="JJ147">
        <v>0.65182050000000002</v>
      </c>
      <c r="JK147">
        <v>14.77899</v>
      </c>
      <c r="JL147">
        <v>1.7246070000000001E-4</v>
      </c>
      <c r="JM147" s="1">
        <v>6.8721199999999996E-2</v>
      </c>
      <c r="JN147">
        <v>0.65204859999999998</v>
      </c>
      <c r="JO147">
        <v>14.915279999999999</v>
      </c>
      <c r="JP147">
        <v>1.588994E-4</v>
      </c>
      <c r="JQ147" s="1">
        <v>6.3151079999999998E-2</v>
      </c>
      <c r="JR147">
        <v>0.65222400000000003</v>
      </c>
      <c r="JS147">
        <v>15.481299999999999</v>
      </c>
      <c r="JT147">
        <v>1.481613E-4</v>
      </c>
      <c r="JU147" s="1">
        <v>5.8768290000000001E-2</v>
      </c>
      <c r="JV147">
        <v>0.65246519999999997</v>
      </c>
      <c r="JW147">
        <v>15.817909999999999</v>
      </c>
      <c r="JX147">
        <v>1.3860939999999999E-4</v>
      </c>
      <c r="JY147" s="1">
        <v>5.4915070000000003E-2</v>
      </c>
      <c r="JZ147">
        <v>0.6526651</v>
      </c>
      <c r="KA147">
        <v>15.69772</v>
      </c>
      <c r="KB147">
        <v>1.291451E-4</v>
      </c>
      <c r="KC147">
        <v>5.1128710000000001E-2</v>
      </c>
      <c r="KD147">
        <v>0.65284750000000003</v>
      </c>
      <c r="KE147">
        <v>15.372059999999999</v>
      </c>
      <c r="KF147">
        <v>1.196652E-4</v>
      </c>
      <c r="KG147">
        <v>4.7354489999999999E-2</v>
      </c>
      <c r="KH147">
        <v>0.65299689999999999</v>
      </c>
      <c r="KI147">
        <v>14.93995</v>
      </c>
      <c r="KJ147">
        <v>1.1085149999999999E-4</v>
      </c>
      <c r="KK147">
        <v>4.3833270000000001E-2</v>
      </c>
      <c r="KL147">
        <v>0.65310690000000005</v>
      </c>
      <c r="KM147">
        <v>15.292999999999999</v>
      </c>
      <c r="KN147">
        <v>1.03263E-4</v>
      </c>
      <c r="KO147">
        <v>4.0792219999999997E-2</v>
      </c>
      <c r="KP147">
        <v>0.65319430000000001</v>
      </c>
      <c r="KQ147">
        <v>15.86992</v>
      </c>
      <c r="KR147">
        <v>9.6954269999999999E-5</v>
      </c>
      <c r="KS147">
        <v>3.827009E-2</v>
      </c>
      <c r="KT147">
        <v>0.65323949999999997</v>
      </c>
      <c r="KU147">
        <v>16.631340000000002</v>
      </c>
      <c r="KV147">
        <v>9.1737429999999996E-5</v>
      </c>
      <c r="KW147">
        <v>3.6183920000000001E-2</v>
      </c>
      <c r="KX147">
        <v>0.65328030000000004</v>
      </c>
      <c r="KY147">
        <v>17.455660000000002</v>
      </c>
      <c r="KZ147">
        <v>8.7435839999999997E-5</v>
      </c>
      <c r="LA147">
        <v>3.44642E-2</v>
      </c>
      <c r="LB147">
        <v>0.65327270000000004</v>
      </c>
      <c r="LC147">
        <v>17.825839999999999</v>
      </c>
      <c r="LD147">
        <v>8.4137909999999993E-5</v>
      </c>
      <c r="LE147">
        <v>3.3140389999999999E-2</v>
      </c>
      <c r="LF147">
        <v>0.65323540000000002</v>
      </c>
      <c r="LG147">
        <v>17.798449999999999</v>
      </c>
      <c r="LH147">
        <v>8.1944349999999998E-5</v>
      </c>
      <c r="LI147">
        <v>3.2251660000000001E-2</v>
      </c>
      <c r="LJ147">
        <v>0.65313509999999997</v>
      </c>
      <c r="LK147">
        <v>17.468630000000001</v>
      </c>
      <c r="LL147">
        <v>8.0511590000000003E-5</v>
      </c>
      <c r="LM147">
        <v>3.1679770000000003E-2</v>
      </c>
      <c r="LN147">
        <v>0.65297170000000004</v>
      </c>
      <c r="LO147">
        <v>16.940300000000001</v>
      </c>
      <c r="LP147">
        <v>7.9188260000000006E-5</v>
      </c>
      <c r="LQ147">
        <v>3.1173050000000001E-2</v>
      </c>
      <c r="LR147">
        <v>0.65271429999999997</v>
      </c>
      <c r="LS147">
        <v>17.0807</v>
      </c>
      <c r="LT147">
        <v>7.7481610000000001E-5</v>
      </c>
      <c r="LU147">
        <v>3.05279E-2</v>
      </c>
      <c r="LV147">
        <v>0.65240480000000001</v>
      </c>
      <c r="LW147">
        <v>17.408860000000001</v>
      </c>
      <c r="LX147">
        <v>7.5260459999999999E-5</v>
      </c>
      <c r="LY147">
        <v>2.9681699999999998E-2</v>
      </c>
      <c r="LZ147">
        <v>0.652034</v>
      </c>
      <c r="MA147">
        <v>18.075040000000001</v>
      </c>
      <c r="MB147">
        <v>7.2687839999999995E-5</v>
      </c>
      <c r="MC147">
        <v>2.8691850000000001E-2</v>
      </c>
      <c r="MD147">
        <v>0.65163510000000002</v>
      </c>
      <c r="ME147">
        <v>18.82687</v>
      </c>
      <c r="MF147">
        <v>7.0157820000000002E-5</v>
      </c>
      <c r="MG147">
        <v>2.7703620000000002E-2</v>
      </c>
      <c r="MH147">
        <v>0.65120100000000003</v>
      </c>
      <c r="MI147">
        <v>19.1538</v>
      </c>
      <c r="MJ147">
        <v>6.8270320000000004E-5</v>
      </c>
      <c r="MK147">
        <v>2.6952480000000001E-2</v>
      </c>
      <c r="ML147">
        <v>0.65076089999999998</v>
      </c>
      <c r="MM147">
        <v>19.007190000000001</v>
      </c>
      <c r="MN147">
        <v>6.7472839999999998E-5</v>
      </c>
      <c r="MO147">
        <v>2.6621740000000001E-2</v>
      </c>
      <c r="MP147">
        <v>0.65040830000000005</v>
      </c>
      <c r="MQ147">
        <v>18.587230000000002</v>
      </c>
      <c r="MR147">
        <v>6.7508469999999997E-5</v>
      </c>
      <c r="MS147">
        <v>2.6632550000000001E-2</v>
      </c>
      <c r="MT147">
        <v>0.6500842</v>
      </c>
      <c r="MU147">
        <v>17.965779999999999</v>
      </c>
      <c r="MV147">
        <v>6.759414E-5</v>
      </c>
      <c r="MW147">
        <v>2.66827E-2</v>
      </c>
      <c r="MX147">
        <v>0.64985519999999997</v>
      </c>
      <c r="MY147">
        <v>17.828959999999999</v>
      </c>
      <c r="MZ147">
        <v>6.7091169999999997E-5</v>
      </c>
      <c r="NA147">
        <v>2.651162E-2</v>
      </c>
      <c r="NB147">
        <v>0.6496847</v>
      </c>
      <c r="NC147">
        <v>17.29271</v>
      </c>
      <c r="ND147">
        <v>6.584785E-5</v>
      </c>
      <c r="NE147">
        <v>2.604066E-2</v>
      </c>
      <c r="NF147">
        <v>0.64956380000000002</v>
      </c>
      <c r="NG147">
        <v>17.509889999999999</v>
      </c>
      <c r="NH147">
        <v>6.3989909999999996E-5</v>
      </c>
      <c r="NI147">
        <v>2.5321929999999999E-2</v>
      </c>
      <c r="NJ147">
        <v>0.64949429999999997</v>
      </c>
      <c r="NK147">
        <v>17.774069999999998</v>
      </c>
      <c r="NL147">
        <v>6.1656599999999995E-5</v>
      </c>
      <c r="NM147">
        <v>2.4412099999999999E-2</v>
      </c>
      <c r="NN147">
        <v>0.64950370000000002</v>
      </c>
      <c r="NO147">
        <v>17.928159999999998</v>
      </c>
      <c r="NP147">
        <v>5.8751749999999999E-5</v>
      </c>
      <c r="NQ147">
        <v>2.3278239999999999E-2</v>
      </c>
      <c r="NR147">
        <v>0.64953530000000004</v>
      </c>
      <c r="NS147">
        <v>17.803460000000001</v>
      </c>
      <c r="NT147">
        <v>5.5114800000000003E-5</v>
      </c>
      <c r="NU147">
        <v>2.1855650000000001E-2</v>
      </c>
      <c r="NV147">
        <v>0.64967949999999997</v>
      </c>
      <c r="NW147">
        <v>17.407160000000001</v>
      </c>
      <c r="NX147">
        <v>5.0973449999999999E-5</v>
      </c>
      <c r="NY147">
        <v>2.0221200000000002E-2</v>
      </c>
      <c r="NZ147">
        <v>0.64992039999999995</v>
      </c>
      <c r="OA147">
        <v>17.066549999999999</v>
      </c>
      <c r="OB147">
        <v>4.6926879999999998E-5</v>
      </c>
      <c r="OC147">
        <v>1.8605469999999999E-2</v>
      </c>
      <c r="OD147">
        <v>0.65029499999999996</v>
      </c>
      <c r="OE147">
        <v>17.457509999999999</v>
      </c>
      <c r="OF147">
        <v>4.3482449999999999E-5</v>
      </c>
      <c r="OG147">
        <v>1.7216120000000001E-2</v>
      </c>
      <c r="OH147">
        <v>0.65078930000000001</v>
      </c>
      <c r="OI147">
        <v>17.905660000000001</v>
      </c>
      <c r="OJ147">
        <v>4.078776E-5</v>
      </c>
      <c r="OK147">
        <v>1.6119769999999999E-2</v>
      </c>
    </row>
    <row r="148" spans="1:401" x14ac:dyDescent="0.35">
      <c r="A148">
        <v>151</v>
      </c>
      <c r="B148" t="s">
        <v>4</v>
      </c>
      <c r="C148" t="s">
        <v>24</v>
      </c>
      <c r="D148" t="s">
        <v>153</v>
      </c>
      <c r="E148">
        <v>822.18880000000001</v>
      </c>
      <c r="F148">
        <v>0.68213080000000004</v>
      </c>
      <c r="G148">
        <v>14.57578</v>
      </c>
      <c r="H148">
        <v>0</v>
      </c>
      <c r="I148">
        <v>0</v>
      </c>
      <c r="J148">
        <v>0.68335559999999995</v>
      </c>
      <c r="K148">
        <v>14.801159999999999</v>
      </c>
      <c r="L148">
        <v>0</v>
      </c>
      <c r="M148">
        <v>0</v>
      </c>
      <c r="N148">
        <v>0.68453679999999995</v>
      </c>
      <c r="O148">
        <v>15.419040000000001</v>
      </c>
      <c r="P148">
        <v>0</v>
      </c>
      <c r="Q148">
        <v>0</v>
      </c>
      <c r="R148">
        <v>0.68572719999999998</v>
      </c>
      <c r="S148">
        <v>16.264340000000001</v>
      </c>
      <c r="T148">
        <v>0</v>
      </c>
      <c r="U148">
        <v>1.8383969999999999E-36</v>
      </c>
      <c r="V148">
        <v>0.68703789999999998</v>
      </c>
      <c r="W148">
        <v>17.021180000000001</v>
      </c>
      <c r="X148" s="1">
        <v>9.4636410000000003E-27</v>
      </c>
      <c r="Y148" s="1">
        <v>3.3042929999999999E-24</v>
      </c>
      <c r="Z148">
        <v>0.68841030000000003</v>
      </c>
      <c r="AA148">
        <v>17.268429999999999</v>
      </c>
      <c r="AB148" s="1">
        <v>4.2324879999999998E-15</v>
      </c>
      <c r="AC148" s="1">
        <v>1.474295E-12</v>
      </c>
      <c r="AD148">
        <v>0.68982659999999996</v>
      </c>
      <c r="AE148">
        <v>16.776129999999998</v>
      </c>
      <c r="AF148" s="1">
        <v>3.3955190000000002E-5</v>
      </c>
      <c r="AG148" s="1">
        <v>8.7602140000000005E-3</v>
      </c>
      <c r="AH148">
        <v>0.69143080000000001</v>
      </c>
      <c r="AI148">
        <v>15.90405</v>
      </c>
      <c r="AJ148" s="1">
        <v>8.6893819999999997E-2</v>
      </c>
      <c r="AK148">
        <v>24.40794</v>
      </c>
      <c r="AL148">
        <v>0.6930499</v>
      </c>
      <c r="AM148">
        <v>15.209239999999999</v>
      </c>
      <c r="AN148">
        <v>5.967149</v>
      </c>
      <c r="AO148">
        <v>1806.827</v>
      </c>
      <c r="AP148">
        <v>0.69466450000000002</v>
      </c>
      <c r="AQ148">
        <v>15.379350000000001</v>
      </c>
      <c r="AR148">
        <v>52.769350000000003</v>
      </c>
      <c r="AS148">
        <v>16984.62</v>
      </c>
      <c r="AT148">
        <v>0.69624629999999998</v>
      </c>
      <c r="AU148">
        <v>16.118189999999998</v>
      </c>
      <c r="AV148">
        <v>113.54219999999999</v>
      </c>
      <c r="AW148">
        <v>38441.11</v>
      </c>
      <c r="AX148">
        <v>0.69779369999999996</v>
      </c>
      <c r="AY148">
        <v>17.140090000000001</v>
      </c>
      <c r="AZ148">
        <v>86.983750000000001</v>
      </c>
      <c r="BA148">
        <v>30696.400000000001</v>
      </c>
      <c r="BB148">
        <v>0.69930939999999997</v>
      </c>
      <c r="BC148">
        <v>18.091629999999999</v>
      </c>
      <c r="BD148">
        <v>30.839770000000001</v>
      </c>
      <c r="BE148">
        <v>11250.72</v>
      </c>
      <c r="BF148">
        <v>0.70065829999999996</v>
      </c>
      <c r="BG148">
        <v>18.318090000000002</v>
      </c>
      <c r="BH148">
        <v>6.2010160000000001</v>
      </c>
      <c r="BI148">
        <v>2320.873</v>
      </c>
      <c r="BJ148">
        <v>0.70137170000000004</v>
      </c>
      <c r="BK148">
        <v>17.84141</v>
      </c>
      <c r="BL148">
        <v>0.87472240000000001</v>
      </c>
      <c r="BM148">
        <v>331.6103</v>
      </c>
      <c r="BN148">
        <v>0.70111780000000001</v>
      </c>
      <c r="BO148">
        <v>16.931149999999999</v>
      </c>
      <c r="BP148">
        <v>0.1407176</v>
      </c>
      <c r="BQ148">
        <v>51.875970000000002</v>
      </c>
      <c r="BR148">
        <v>0.70004909999999998</v>
      </c>
      <c r="BS148">
        <v>16.128029999999999</v>
      </c>
      <c r="BT148">
        <v>5.9725710000000001E-2</v>
      </c>
      <c r="BU148">
        <v>20.837289999999999</v>
      </c>
      <c r="BV148">
        <v>0.69874979999999998</v>
      </c>
      <c r="BW148">
        <v>15.92056</v>
      </c>
      <c r="BX148" s="1">
        <v>4.7801959999999998E-2</v>
      </c>
      <c r="BY148">
        <v>16.457239999999999</v>
      </c>
      <c r="BZ148">
        <v>0.69730349999999997</v>
      </c>
      <c r="CA148">
        <v>15.9815</v>
      </c>
      <c r="CB148" s="1">
        <v>4.3007440000000001E-2</v>
      </c>
      <c r="CC148">
        <v>14.799060000000001</v>
      </c>
      <c r="CD148">
        <v>0.69578240000000002</v>
      </c>
      <c r="CE148">
        <v>16.55471</v>
      </c>
      <c r="CF148" s="1">
        <v>3.9845180000000001E-2</v>
      </c>
      <c r="CG148">
        <v>13.72254</v>
      </c>
      <c r="CH148">
        <v>0.694137</v>
      </c>
      <c r="CI148">
        <v>16.890989999999999</v>
      </c>
      <c r="CJ148" s="1">
        <v>3.7365339999999997E-2</v>
      </c>
      <c r="CK148" s="1">
        <v>12.892060000000001</v>
      </c>
      <c r="CL148">
        <v>0.69225720000000002</v>
      </c>
      <c r="CM148">
        <v>16.913080000000001</v>
      </c>
      <c r="CN148" s="1">
        <v>3.4991790000000002E-2</v>
      </c>
      <c r="CO148" s="1">
        <v>12.103730000000001</v>
      </c>
      <c r="CP148">
        <v>0.68996539999999995</v>
      </c>
      <c r="CQ148">
        <v>16.47748</v>
      </c>
      <c r="CR148" s="1">
        <v>3.2544040000000003E-2</v>
      </c>
      <c r="CS148" s="1">
        <v>11.293089999999999</v>
      </c>
      <c r="CT148">
        <v>0.68725510000000001</v>
      </c>
      <c r="CU148">
        <v>15.7318</v>
      </c>
      <c r="CV148" s="1">
        <v>3.0100189999999999E-2</v>
      </c>
      <c r="CW148" s="1">
        <v>10.48457</v>
      </c>
      <c r="CX148">
        <v>0.68403349999999996</v>
      </c>
      <c r="CY148">
        <v>14.96346</v>
      </c>
      <c r="CZ148" s="1">
        <v>2.773981E-2</v>
      </c>
      <c r="DA148" s="1">
        <v>9.70627</v>
      </c>
      <c r="DB148">
        <v>0.68049559999999998</v>
      </c>
      <c r="DC148">
        <v>14.7745</v>
      </c>
      <c r="DD148" s="1">
        <v>2.5633429999999999E-2</v>
      </c>
      <c r="DE148" s="1">
        <v>9.010859</v>
      </c>
      <c r="DF148">
        <v>0.67667379999999999</v>
      </c>
      <c r="DG148">
        <v>14.724119999999999</v>
      </c>
      <c r="DH148" s="1">
        <v>2.4494780000000001E-2</v>
      </c>
      <c r="DI148" s="1">
        <v>8.6355819999999994</v>
      </c>
      <c r="DJ148">
        <v>0.67279290000000003</v>
      </c>
      <c r="DK148">
        <v>15.1066</v>
      </c>
      <c r="DL148" s="1">
        <v>2.5156100000000001E-2</v>
      </c>
      <c r="DM148" s="1">
        <v>8.8903719999999993</v>
      </c>
      <c r="DN148">
        <v>0.66879710000000003</v>
      </c>
      <c r="DO148">
        <v>15.434620000000001</v>
      </c>
      <c r="DP148" s="1">
        <v>2.6878949999999999E-2</v>
      </c>
      <c r="DQ148" s="1">
        <v>9.5564149999999994</v>
      </c>
      <c r="DR148">
        <v>0.66466740000000002</v>
      </c>
      <c r="DS148">
        <v>15.48757</v>
      </c>
      <c r="DT148" s="1">
        <v>2.7899150000000001E-2</v>
      </c>
      <c r="DU148" s="1">
        <v>10.00999</v>
      </c>
      <c r="DV148">
        <v>0.66150960000000003</v>
      </c>
      <c r="DW148">
        <v>15.11726</v>
      </c>
      <c r="DX148" s="1">
        <v>2.7466830000000001E-2</v>
      </c>
      <c r="DY148" s="1">
        <v>9.9326249999999998</v>
      </c>
      <c r="DZ148">
        <v>0.65873610000000005</v>
      </c>
      <c r="EA148">
        <v>14.39958</v>
      </c>
      <c r="EB148" s="1">
        <v>2.591297E-2</v>
      </c>
      <c r="EC148" s="1">
        <v>9.4318240000000007</v>
      </c>
      <c r="ED148">
        <v>0.65542210000000001</v>
      </c>
      <c r="EE148">
        <v>13.848599999999999</v>
      </c>
      <c r="EF148" s="1">
        <v>2.383911E-2</v>
      </c>
      <c r="EG148" s="1">
        <v>8.7282329999999995</v>
      </c>
      <c r="EH148">
        <v>0.65227480000000004</v>
      </c>
      <c r="EI148">
        <v>14.06742</v>
      </c>
      <c r="EJ148" s="1">
        <v>2.1656180000000001E-2</v>
      </c>
      <c r="EK148" s="1">
        <v>7.9695539999999996</v>
      </c>
      <c r="EL148">
        <v>0.64910570000000001</v>
      </c>
      <c r="EM148">
        <v>14.466480000000001</v>
      </c>
      <c r="EN148" s="1">
        <v>1.9531920000000001E-2</v>
      </c>
      <c r="EO148" s="1">
        <v>7.2233409999999996</v>
      </c>
      <c r="EP148">
        <v>0.6460553</v>
      </c>
      <c r="EQ148">
        <v>15.253909999999999</v>
      </c>
      <c r="ER148" s="1">
        <v>1.753269E-2</v>
      </c>
      <c r="ES148" s="1">
        <v>6.5134679999999996</v>
      </c>
      <c r="ET148">
        <v>0.64324820000000005</v>
      </c>
      <c r="EU148">
        <v>16.21284</v>
      </c>
      <c r="EV148" s="1">
        <v>1.5681179999999999E-2</v>
      </c>
      <c r="EW148" s="1">
        <v>5.8491960000000001</v>
      </c>
      <c r="EX148">
        <v>0.64110900000000004</v>
      </c>
      <c r="EY148">
        <v>16.706720000000001</v>
      </c>
      <c r="EZ148" s="1">
        <v>1.4018340000000001E-2</v>
      </c>
      <c r="FA148" s="1">
        <v>5.2464269999999997</v>
      </c>
      <c r="FB148">
        <v>0.63920440000000001</v>
      </c>
      <c r="FC148">
        <v>16.59562</v>
      </c>
      <c r="FD148" s="1">
        <v>1.2558929999999999E-2</v>
      </c>
      <c r="FE148" s="1">
        <v>4.7135059999999998</v>
      </c>
      <c r="FF148">
        <v>0.63738499999999998</v>
      </c>
      <c r="FG148">
        <v>16.081489999999999</v>
      </c>
      <c r="FH148" s="1">
        <v>1.1253350000000001E-2</v>
      </c>
      <c r="FI148" s="1">
        <v>4.2354799999999999</v>
      </c>
      <c r="FJ148">
        <v>0.63489980000000001</v>
      </c>
      <c r="FK148">
        <v>15.559229999999999</v>
      </c>
      <c r="FL148" s="1">
        <v>1.0044600000000001E-2</v>
      </c>
      <c r="FM148" s="1">
        <v>3.7938070000000002</v>
      </c>
      <c r="FN148">
        <v>0.63247439999999999</v>
      </c>
      <c r="FO148">
        <v>15.816090000000001</v>
      </c>
      <c r="FP148" s="1">
        <v>8.9418280000000006E-3</v>
      </c>
      <c r="FQ148" s="1">
        <v>3.3887079999999998</v>
      </c>
      <c r="FR148">
        <v>0.63006359999999995</v>
      </c>
      <c r="FS148">
        <v>16.283249999999999</v>
      </c>
      <c r="FT148" s="1">
        <v>7.9478670000000008E-3</v>
      </c>
      <c r="FU148" s="1">
        <v>3.021846</v>
      </c>
      <c r="FV148">
        <v>0.62786050000000004</v>
      </c>
      <c r="FW148">
        <v>16.95279</v>
      </c>
      <c r="FX148" s="1">
        <v>7.0639199999999996E-3</v>
      </c>
      <c r="FY148" s="1">
        <v>2.6933150000000001</v>
      </c>
      <c r="FZ148">
        <v>0.62565660000000001</v>
      </c>
      <c r="GA148">
        <v>17.923279999999998</v>
      </c>
      <c r="GB148" s="1">
        <v>6.2665309999999997E-3</v>
      </c>
      <c r="GC148" s="1">
        <v>2.3965529999999999</v>
      </c>
      <c r="GD148">
        <v>0.6240829</v>
      </c>
      <c r="GE148">
        <v>18.48376</v>
      </c>
      <c r="GF148" s="1">
        <v>5.5495099999999997E-3</v>
      </c>
      <c r="GG148" s="1">
        <v>2.1288119999999999</v>
      </c>
      <c r="GH148">
        <v>0.62297349999999996</v>
      </c>
      <c r="GI148">
        <v>18.683070000000001</v>
      </c>
      <c r="GJ148" s="1">
        <v>4.9176899999999997E-3</v>
      </c>
      <c r="GK148" s="1">
        <v>1.890522</v>
      </c>
      <c r="GL148">
        <v>0.62208600000000003</v>
      </c>
      <c r="GM148">
        <v>18.447140000000001</v>
      </c>
      <c r="GN148" s="1">
        <v>4.366183E-3</v>
      </c>
      <c r="GO148" s="1">
        <v>1.6812069999999999</v>
      </c>
      <c r="GP148">
        <v>0.62022849999999996</v>
      </c>
      <c r="GQ148">
        <v>17.922709999999999</v>
      </c>
      <c r="GR148" s="1">
        <v>3.8842450000000001E-3</v>
      </c>
      <c r="GS148" s="1">
        <v>1.498165</v>
      </c>
      <c r="GT148">
        <v>0.61883840000000001</v>
      </c>
      <c r="GU148">
        <v>17.46378</v>
      </c>
      <c r="GV148" s="1">
        <v>3.455521E-3</v>
      </c>
      <c r="GW148" s="1">
        <v>1.333941</v>
      </c>
      <c r="GX148">
        <v>0.61794910000000003</v>
      </c>
      <c r="GY148">
        <v>17.507280000000002</v>
      </c>
      <c r="GZ148" s="1">
        <v>3.0665520000000002E-3</v>
      </c>
      <c r="HA148" s="1">
        <v>1.1839390000000001</v>
      </c>
      <c r="HB148">
        <v>0.61750329999999998</v>
      </c>
      <c r="HC148">
        <v>17.450299999999999</v>
      </c>
      <c r="HD148" s="1">
        <v>2.7094850000000002E-3</v>
      </c>
      <c r="HE148" s="1">
        <v>1.0452049999999999</v>
      </c>
      <c r="HF148">
        <v>0.61740209999999995</v>
      </c>
      <c r="HG148">
        <v>17.54618</v>
      </c>
      <c r="HH148" s="1">
        <v>2.372351E-3</v>
      </c>
      <c r="HI148" s="1">
        <v>0.91409569999999996</v>
      </c>
      <c r="HJ148">
        <v>0.61733340000000003</v>
      </c>
      <c r="HK148">
        <v>17.408370000000001</v>
      </c>
      <c r="HL148" s="1">
        <v>2.0315419999999999E-3</v>
      </c>
      <c r="HM148" s="1">
        <v>0.78227190000000002</v>
      </c>
      <c r="HN148">
        <v>0.6174539</v>
      </c>
      <c r="HO148">
        <v>17.319140000000001</v>
      </c>
      <c r="HP148" s="1">
        <v>1.6694069999999999E-3</v>
      </c>
      <c r="HQ148" s="1">
        <v>0.64287179999999999</v>
      </c>
      <c r="HR148">
        <v>0.61752770000000001</v>
      </c>
      <c r="HS148">
        <v>17.083500000000001</v>
      </c>
      <c r="HT148" s="1">
        <v>1.3032370000000001E-3</v>
      </c>
      <c r="HU148" s="1">
        <v>0.50197650000000005</v>
      </c>
      <c r="HV148">
        <v>0.61764540000000001</v>
      </c>
      <c r="HW148">
        <v>16.58783</v>
      </c>
      <c r="HX148" s="1">
        <v>9.7753990000000002E-4</v>
      </c>
      <c r="HY148" s="1">
        <v>0.37613449999999998</v>
      </c>
      <c r="HZ148">
        <v>0.61774320000000005</v>
      </c>
      <c r="IA148">
        <v>16.04149</v>
      </c>
      <c r="IB148" s="1">
        <v>7.2634309999999999E-4</v>
      </c>
      <c r="IC148" s="1">
        <v>0.2785185</v>
      </c>
      <c r="ID148">
        <v>0.61785920000000005</v>
      </c>
      <c r="IE148">
        <v>15.81236</v>
      </c>
      <c r="IF148" s="1">
        <v>5.5420709999999995E-4</v>
      </c>
      <c r="IG148" s="1">
        <v>0.21125669999999999</v>
      </c>
      <c r="IH148">
        <v>0.61797860000000004</v>
      </c>
      <c r="II148">
        <v>15.69286</v>
      </c>
      <c r="IJ148" s="1">
        <v>4.4416760000000002E-4</v>
      </c>
      <c r="IK148" s="1">
        <v>0.1681453</v>
      </c>
      <c r="IL148">
        <v>0.61804519999999996</v>
      </c>
      <c r="IM148">
        <v>15.8788</v>
      </c>
      <c r="IN148" s="1">
        <v>3.7406069999999997E-4</v>
      </c>
      <c r="IO148" s="1">
        <v>0.14074739999999999</v>
      </c>
      <c r="IP148">
        <v>0.61812619999999996</v>
      </c>
      <c r="IQ148">
        <v>15.610060000000001</v>
      </c>
      <c r="IR148" s="1">
        <v>3.253164E-4</v>
      </c>
      <c r="IS148" s="1">
        <v>0.1218752</v>
      </c>
      <c r="IT148">
        <v>0.6182107</v>
      </c>
      <c r="IU148">
        <v>15.27624</v>
      </c>
      <c r="IV148" s="1">
        <v>2.8556810000000002E-4</v>
      </c>
      <c r="IW148" s="1">
        <v>0.10667600000000001</v>
      </c>
      <c r="IX148">
        <v>0.6182725</v>
      </c>
      <c r="IY148">
        <v>14.98837</v>
      </c>
      <c r="IZ148" s="1">
        <v>2.4984019999999999E-4</v>
      </c>
      <c r="JA148" s="1">
        <v>9.3119460000000001E-2</v>
      </c>
      <c r="JB148">
        <v>0.61834109999999998</v>
      </c>
      <c r="JC148">
        <v>14.66371</v>
      </c>
      <c r="JD148">
        <v>2.1865830000000001E-4</v>
      </c>
      <c r="JE148" s="1">
        <v>8.1287310000000002E-2</v>
      </c>
      <c r="JF148">
        <v>0.61840720000000005</v>
      </c>
      <c r="JG148">
        <v>14.81818</v>
      </c>
      <c r="JH148">
        <v>1.9359379999999999E-4</v>
      </c>
      <c r="JI148" s="1">
        <v>7.1760350000000001E-2</v>
      </c>
      <c r="JJ148">
        <v>0.61850519999999998</v>
      </c>
      <c r="JK148">
        <v>14.864660000000001</v>
      </c>
      <c r="JL148">
        <v>1.746994E-4</v>
      </c>
      <c r="JM148" s="1">
        <v>6.4559530000000004E-2</v>
      </c>
      <c r="JN148">
        <v>0.61861089999999996</v>
      </c>
      <c r="JO148">
        <v>14.96419</v>
      </c>
      <c r="JP148">
        <v>1.6059719999999999E-4</v>
      </c>
      <c r="JQ148" s="1">
        <v>5.9198239999999999E-2</v>
      </c>
      <c r="JR148">
        <v>0.61869859999999999</v>
      </c>
      <c r="JS148">
        <v>15.505739999999999</v>
      </c>
      <c r="JT148">
        <v>1.495554E-4</v>
      </c>
      <c r="JU148" s="1">
        <v>5.5018629999999999E-2</v>
      </c>
      <c r="JV148">
        <v>0.61875389999999997</v>
      </c>
      <c r="JW148">
        <v>15.810449999999999</v>
      </c>
      <c r="JX148">
        <v>1.3990920000000001E-4</v>
      </c>
      <c r="JY148" s="1">
        <v>5.1405399999999997E-2</v>
      </c>
      <c r="JZ148">
        <v>0.61884499999999998</v>
      </c>
      <c r="KA148">
        <v>15.676679999999999</v>
      </c>
      <c r="KB148">
        <v>1.3045520000000001E-4</v>
      </c>
      <c r="KC148">
        <v>4.7892669999999998E-2</v>
      </c>
      <c r="KD148">
        <v>0.61888100000000001</v>
      </c>
      <c r="KE148">
        <v>15.38907</v>
      </c>
      <c r="KF148">
        <v>1.2094370000000001E-4</v>
      </c>
      <c r="KG148">
        <v>4.4379410000000001E-2</v>
      </c>
      <c r="KH148">
        <v>0.61891719999999995</v>
      </c>
      <c r="KI148">
        <v>14.980119999999999</v>
      </c>
      <c r="KJ148">
        <v>1.120024E-4</v>
      </c>
      <c r="KK148">
        <v>4.1068929999999997E-2</v>
      </c>
      <c r="KL148">
        <v>0.61893260000000005</v>
      </c>
      <c r="KM148">
        <v>15.35459</v>
      </c>
      <c r="KN148">
        <v>1.0423189999999999E-4</v>
      </c>
      <c r="KO148">
        <v>3.8184250000000003E-2</v>
      </c>
      <c r="KP148">
        <v>0.61892290000000005</v>
      </c>
      <c r="KQ148">
        <v>15.935</v>
      </c>
      <c r="KR148">
        <v>9.7753209999999998E-5</v>
      </c>
      <c r="KS148">
        <v>3.5784459999999997E-2</v>
      </c>
      <c r="KT148">
        <v>0.61891839999999998</v>
      </c>
      <c r="KU148">
        <v>16.681920000000002</v>
      </c>
      <c r="KV148">
        <v>9.2401169999999997E-5</v>
      </c>
      <c r="KW148">
        <v>3.3800429999999999E-2</v>
      </c>
      <c r="KX148">
        <v>0.61890049999999996</v>
      </c>
      <c r="KY148">
        <v>17.471959999999999</v>
      </c>
      <c r="KZ148">
        <v>8.7973249999999997E-5</v>
      </c>
      <c r="LA148">
        <v>3.2161259999999997E-2</v>
      </c>
      <c r="LB148">
        <v>0.61887599999999998</v>
      </c>
      <c r="LC148">
        <v>17.797730000000001</v>
      </c>
      <c r="LD148">
        <v>8.4529859999999996E-5</v>
      </c>
      <c r="LE148">
        <v>3.0883029999999999E-2</v>
      </c>
      <c r="LF148">
        <v>0.61883929999999998</v>
      </c>
      <c r="LG148">
        <v>17.765319999999999</v>
      </c>
      <c r="LH148">
        <v>8.2192200000000002E-5</v>
      </c>
      <c r="LI148">
        <v>3.0008320000000002E-2</v>
      </c>
      <c r="LJ148">
        <v>0.61878010000000006</v>
      </c>
      <c r="LK148">
        <v>17.48836</v>
      </c>
      <c r="LL148">
        <v>8.0685119999999999E-5</v>
      </c>
      <c r="LM148">
        <v>2.9449920000000001E-2</v>
      </c>
      <c r="LN148">
        <v>0.61866109999999996</v>
      </c>
      <c r="LO148">
        <v>17.004249999999999</v>
      </c>
      <c r="LP148">
        <v>7.9376320000000002E-5</v>
      </c>
      <c r="LQ148">
        <v>2.8982959999999999E-2</v>
      </c>
      <c r="LR148">
        <v>0.61852580000000001</v>
      </c>
      <c r="LS148">
        <v>17.183509999999998</v>
      </c>
      <c r="LT148">
        <v>7.7733789999999997E-5</v>
      </c>
      <c r="LU148">
        <v>2.8405819999999998E-2</v>
      </c>
      <c r="LV148">
        <v>0.61836749999999996</v>
      </c>
      <c r="LW148">
        <v>17.499680000000001</v>
      </c>
      <c r="LX148">
        <v>7.5578869999999994E-5</v>
      </c>
      <c r="LY148">
        <v>2.7643890000000001E-2</v>
      </c>
      <c r="LZ148">
        <v>0.61820370000000002</v>
      </c>
      <c r="MA148">
        <v>18.12782</v>
      </c>
      <c r="MB148">
        <v>7.3038790000000002E-5</v>
      </c>
      <c r="MC148">
        <v>2.673855E-2</v>
      </c>
      <c r="MD148">
        <v>0.61805180000000004</v>
      </c>
      <c r="ME148">
        <v>18.836780000000001</v>
      </c>
      <c r="MF148">
        <v>7.0477110000000004E-5</v>
      </c>
      <c r="MG148">
        <v>2.581396E-2</v>
      </c>
      <c r="MH148">
        <v>0.61787559999999997</v>
      </c>
      <c r="MI148">
        <v>19.130780000000001</v>
      </c>
      <c r="MJ148">
        <v>6.8470729999999997E-5</v>
      </c>
      <c r="MK148">
        <v>2.507858E-2</v>
      </c>
      <c r="ML148">
        <v>0.61775409999999997</v>
      </c>
      <c r="MM148">
        <v>18.97974</v>
      </c>
      <c r="MN148">
        <v>6.7522999999999997E-5</v>
      </c>
      <c r="MO148">
        <v>2.4720510000000001E-2</v>
      </c>
      <c r="MP148">
        <v>0.61765499999999995</v>
      </c>
      <c r="MQ148">
        <v>18.61101</v>
      </c>
      <c r="MR148">
        <v>6.748023E-5</v>
      </c>
      <c r="MS148">
        <v>2.4703280000000001E-2</v>
      </c>
      <c r="MT148">
        <v>0.61758429999999997</v>
      </c>
      <c r="MU148">
        <v>18.032679999999999</v>
      </c>
      <c r="MV148">
        <v>6.7600639999999994E-5</v>
      </c>
      <c r="MW148">
        <v>2.4760259999999999E-2</v>
      </c>
      <c r="MX148">
        <v>0.61756630000000001</v>
      </c>
      <c r="MY148">
        <v>17.932539999999999</v>
      </c>
      <c r="MZ148">
        <v>6.7194849999999999E-5</v>
      </c>
      <c r="NA148">
        <v>2.4636149999999999E-2</v>
      </c>
      <c r="NB148">
        <v>0.61756650000000002</v>
      </c>
      <c r="NC148">
        <v>17.378730000000001</v>
      </c>
      <c r="ND148">
        <v>6.6050200000000007E-5</v>
      </c>
      <c r="NE148">
        <v>2.4235139999999999E-2</v>
      </c>
      <c r="NF148">
        <v>0.6175908</v>
      </c>
      <c r="NG148">
        <v>17.59262</v>
      </c>
      <c r="NH148">
        <v>6.4267299999999994E-5</v>
      </c>
      <c r="NI148">
        <v>2.3595080000000001E-2</v>
      </c>
      <c r="NJ148">
        <v>0.61761460000000001</v>
      </c>
      <c r="NK148">
        <v>17.819400000000002</v>
      </c>
      <c r="NL148">
        <v>6.1998559999999997E-5</v>
      </c>
      <c r="NM148">
        <v>2.277409E-2</v>
      </c>
      <c r="NN148">
        <v>0.61767439999999996</v>
      </c>
      <c r="NO148">
        <v>17.9222</v>
      </c>
      <c r="NP148">
        <v>5.918417E-5</v>
      </c>
      <c r="NQ148">
        <v>2.1753049999999999E-2</v>
      </c>
      <c r="NR148">
        <v>0.61773120000000004</v>
      </c>
      <c r="NS148">
        <v>17.79297</v>
      </c>
      <c r="NT148">
        <v>5.564607E-5</v>
      </c>
      <c r="NU148">
        <v>2.0467309999999999E-2</v>
      </c>
      <c r="NV148">
        <v>0.61784450000000002</v>
      </c>
      <c r="NW148">
        <v>17.430119999999999</v>
      </c>
      <c r="NX148">
        <v>5.1548329999999998E-5</v>
      </c>
      <c r="NY148">
        <v>1.8967640000000001E-2</v>
      </c>
      <c r="NZ148">
        <v>0.61800679999999997</v>
      </c>
      <c r="OA148">
        <v>17.114809999999999</v>
      </c>
      <c r="OB148">
        <v>4.7458969999999999E-5</v>
      </c>
      <c r="OC148">
        <v>1.7454910000000001E-2</v>
      </c>
      <c r="OD148">
        <v>0.61819170000000001</v>
      </c>
      <c r="OE148">
        <v>17.555350000000001</v>
      </c>
      <c r="OF148">
        <v>4.3917510000000002E-5</v>
      </c>
      <c r="OG148">
        <v>1.6132480000000001E-2</v>
      </c>
      <c r="OH148">
        <v>0.6184558</v>
      </c>
      <c r="OI148">
        <v>18.022120000000001</v>
      </c>
      <c r="OJ148">
        <v>4.1125640000000001E-5</v>
      </c>
      <c r="OK148">
        <v>1.508077E-2</v>
      </c>
    </row>
    <row r="149" spans="1:401" x14ac:dyDescent="0.35">
      <c r="A149">
        <v>152</v>
      </c>
      <c r="B149" t="s">
        <v>4</v>
      </c>
      <c r="C149" t="s">
        <v>24</v>
      </c>
      <c r="D149" t="s">
        <v>154</v>
      </c>
      <c r="E149">
        <v>915.04010000000005</v>
      </c>
      <c r="F149">
        <v>0.79385399999999995</v>
      </c>
      <c r="G149">
        <v>14.61938</v>
      </c>
      <c r="H149">
        <v>0</v>
      </c>
      <c r="I149">
        <v>0</v>
      </c>
      <c r="J149">
        <v>0.79445770000000004</v>
      </c>
      <c r="K149">
        <v>14.825950000000001</v>
      </c>
      <c r="L149">
        <v>0</v>
      </c>
      <c r="M149">
        <v>0</v>
      </c>
      <c r="N149">
        <v>0.79496929999999999</v>
      </c>
      <c r="O149">
        <v>15.403650000000001</v>
      </c>
      <c r="P149">
        <v>0</v>
      </c>
      <c r="Q149">
        <v>0</v>
      </c>
      <c r="R149">
        <v>0.79542970000000002</v>
      </c>
      <c r="S149">
        <v>16.240690000000001</v>
      </c>
      <c r="T149">
        <v>0</v>
      </c>
      <c r="U149">
        <v>2.6417329999999998E-37</v>
      </c>
      <c r="V149">
        <v>0.79601900000000003</v>
      </c>
      <c r="W149">
        <v>17.007269999999998</v>
      </c>
      <c r="X149" s="1">
        <v>1.552876E-27</v>
      </c>
      <c r="Y149" s="1">
        <v>5.3487580000000001E-25</v>
      </c>
      <c r="Z149">
        <v>0.79666060000000005</v>
      </c>
      <c r="AA149">
        <v>17.277470000000001</v>
      </c>
      <c r="AB149" s="1">
        <v>6.3400510000000002E-16</v>
      </c>
      <c r="AC149" s="1">
        <v>2.1805760000000001E-13</v>
      </c>
      <c r="AD149">
        <v>0.79730190000000001</v>
      </c>
      <c r="AE149">
        <v>16.826070000000001</v>
      </c>
      <c r="AF149" s="1">
        <v>1.459563E-5</v>
      </c>
      <c r="AG149" s="1">
        <v>3.5752240000000001E-3</v>
      </c>
      <c r="AH149">
        <v>0.79812939999999999</v>
      </c>
      <c r="AI149">
        <v>15.972200000000001</v>
      </c>
      <c r="AJ149" s="1">
        <v>5.4560039999999997E-2</v>
      </c>
      <c r="AK149">
        <v>14.9519</v>
      </c>
      <c r="AL149">
        <v>0.79898400000000003</v>
      </c>
      <c r="AM149">
        <v>15.25309</v>
      </c>
      <c r="AN149">
        <v>4.5343900000000001</v>
      </c>
      <c r="AO149">
        <v>1349.855</v>
      </c>
      <c r="AP149">
        <v>0.79959709999999995</v>
      </c>
      <c r="AQ149">
        <v>15.40235</v>
      </c>
      <c r="AR149">
        <v>46.065800000000003</v>
      </c>
      <c r="AS149">
        <v>14629.71</v>
      </c>
      <c r="AT149">
        <v>0.80017570000000005</v>
      </c>
      <c r="AU149">
        <v>16.104209999999998</v>
      </c>
      <c r="AV149">
        <v>110.5308</v>
      </c>
      <c r="AW149">
        <v>36993.410000000003</v>
      </c>
      <c r="AX149">
        <v>0.80068059999999996</v>
      </c>
      <c r="AY149">
        <v>17.105699999999999</v>
      </c>
      <c r="AZ149">
        <v>92.423730000000006</v>
      </c>
      <c r="BA149">
        <v>32275.759999999998</v>
      </c>
      <c r="BB149">
        <v>0.80113979999999996</v>
      </c>
      <c r="BC149">
        <v>18.069800000000001</v>
      </c>
      <c r="BD149">
        <v>35.143650000000001</v>
      </c>
      <c r="BE149">
        <v>12695.53</v>
      </c>
      <c r="BF149">
        <v>0.80130330000000005</v>
      </c>
      <c r="BG149">
        <v>18.325579999999999</v>
      </c>
      <c r="BH149">
        <v>7.4521949999999997</v>
      </c>
      <c r="BI149">
        <v>2764.3</v>
      </c>
      <c r="BJ149">
        <v>0.80048739999999996</v>
      </c>
      <c r="BK149">
        <v>17.895610000000001</v>
      </c>
      <c r="BL149">
        <v>1.0803769999999999</v>
      </c>
      <c r="BM149">
        <v>406.98770000000002</v>
      </c>
      <c r="BN149">
        <v>0.79861530000000003</v>
      </c>
      <c r="BO149">
        <v>17.008669999999999</v>
      </c>
      <c r="BP149">
        <v>0.1647391</v>
      </c>
      <c r="BQ149">
        <v>60.843559999999997</v>
      </c>
      <c r="BR149">
        <v>0.79643739999999996</v>
      </c>
      <c r="BS149">
        <v>16.192229999999999</v>
      </c>
      <c r="BT149">
        <v>6.2458649999999998E-2</v>
      </c>
      <c r="BU149">
        <v>21.84064</v>
      </c>
      <c r="BV149">
        <v>0.79414090000000004</v>
      </c>
      <c r="BW149">
        <v>15.96494</v>
      </c>
      <c r="BX149">
        <v>4.8452679999999998E-2</v>
      </c>
      <c r="BY149">
        <v>16.684909999999999</v>
      </c>
      <c r="BZ149">
        <v>0.79175660000000003</v>
      </c>
      <c r="CA149">
        <v>15.984859999999999</v>
      </c>
      <c r="CB149" s="1">
        <v>4.3377800000000001E-2</v>
      </c>
      <c r="CC149">
        <v>14.93412</v>
      </c>
      <c r="CD149">
        <v>0.78938070000000005</v>
      </c>
      <c r="CE149">
        <v>16.536940000000001</v>
      </c>
      <c r="CF149" s="1">
        <v>4.0105969999999998E-2</v>
      </c>
      <c r="CG149">
        <v>13.827540000000001</v>
      </c>
      <c r="CH149">
        <v>0.78678269999999995</v>
      </c>
      <c r="CI149">
        <v>16.872620000000001</v>
      </c>
      <c r="CJ149" s="1">
        <v>3.7588839999999998E-2</v>
      </c>
      <c r="CK149">
        <v>12.99189</v>
      </c>
      <c r="CL149">
        <v>0.78389200000000003</v>
      </c>
      <c r="CM149">
        <v>16.91947</v>
      </c>
      <c r="CN149" s="1">
        <v>3.5218600000000003E-2</v>
      </c>
      <c r="CO149" s="1">
        <v>12.21242</v>
      </c>
      <c r="CP149">
        <v>0.78044429999999998</v>
      </c>
      <c r="CQ149">
        <v>16.527360000000002</v>
      </c>
      <c r="CR149" s="1">
        <v>3.2776489999999998E-2</v>
      </c>
      <c r="CS149" s="1">
        <v>11.411809999999999</v>
      </c>
      <c r="CT149">
        <v>0.77636989999999995</v>
      </c>
      <c r="CU149">
        <v>15.801460000000001</v>
      </c>
      <c r="CV149" s="1">
        <v>3.0327799999999999E-2</v>
      </c>
      <c r="CW149" s="1">
        <v>10.609909999999999</v>
      </c>
      <c r="CX149">
        <v>0.77154160000000005</v>
      </c>
      <c r="CY149">
        <v>15.032679999999999</v>
      </c>
      <c r="CZ149" s="1">
        <v>2.7954719999999999E-2</v>
      </c>
      <c r="DA149" s="1">
        <v>9.8360540000000007</v>
      </c>
      <c r="DB149">
        <v>0.76616200000000001</v>
      </c>
      <c r="DC149">
        <v>14.83169</v>
      </c>
      <c r="DD149" s="1">
        <v>2.5808660000000001E-2</v>
      </c>
      <c r="DE149" s="1">
        <v>9.1367399999999996</v>
      </c>
      <c r="DF149">
        <v>0.76027020000000001</v>
      </c>
      <c r="DG149">
        <v>14.740919999999999</v>
      </c>
      <c r="DH149" s="1">
        <v>2.452412E-2</v>
      </c>
      <c r="DI149" s="1">
        <v>8.7240830000000003</v>
      </c>
      <c r="DJ149">
        <v>0.75406459999999997</v>
      </c>
      <c r="DK149">
        <v>15.108689999999999</v>
      </c>
      <c r="DL149" s="1">
        <v>2.5005530000000002E-2</v>
      </c>
      <c r="DM149" s="1">
        <v>8.9310460000000003</v>
      </c>
      <c r="DN149">
        <v>0.74740079999999998</v>
      </c>
      <c r="DO149">
        <v>15.43862</v>
      </c>
      <c r="DP149" s="1">
        <v>2.6692779999999999E-2</v>
      </c>
      <c r="DQ149" s="1">
        <v>9.6072050000000004</v>
      </c>
      <c r="DR149">
        <v>0.74045159999999999</v>
      </c>
      <c r="DS149">
        <v>15.498049999999999</v>
      </c>
      <c r="DT149" s="1">
        <v>2.7836840000000002E-2</v>
      </c>
      <c r="DU149" s="1">
        <v>10.13147</v>
      </c>
      <c r="DV149">
        <v>0.73475650000000003</v>
      </c>
      <c r="DW149">
        <v>15.15352</v>
      </c>
      <c r="DX149" s="1">
        <v>2.7556460000000001E-2</v>
      </c>
      <c r="DY149" s="1">
        <v>10.128920000000001</v>
      </c>
      <c r="DZ149">
        <v>0.72926000000000002</v>
      </c>
      <c r="EA149">
        <v>14.46458</v>
      </c>
      <c r="EB149" s="1">
        <v>2.609537E-2</v>
      </c>
      <c r="EC149" s="1">
        <v>9.6765349999999994</v>
      </c>
      <c r="ED149">
        <v>0.72377990000000003</v>
      </c>
      <c r="EE149">
        <v>13.90408</v>
      </c>
      <c r="EF149" s="1">
        <v>2.405591E-2</v>
      </c>
      <c r="EG149" s="1">
        <v>8.9895119999999995</v>
      </c>
      <c r="EH149">
        <v>0.71844560000000002</v>
      </c>
      <c r="EI149">
        <v>14.12754</v>
      </c>
      <c r="EJ149" s="1">
        <v>2.1877859999999999E-2</v>
      </c>
      <c r="EK149" s="1">
        <v>8.2343329999999995</v>
      </c>
      <c r="EL149">
        <v>0.71296470000000001</v>
      </c>
      <c r="EM149">
        <v>14.494960000000001</v>
      </c>
      <c r="EN149" s="1">
        <v>1.974451E-2</v>
      </c>
      <c r="EO149" s="1">
        <v>7.4869279999999998</v>
      </c>
      <c r="EP149">
        <v>0.70763989999999999</v>
      </c>
      <c r="EQ149">
        <v>15.25365</v>
      </c>
      <c r="ER149" s="1">
        <v>1.7735440000000002E-2</v>
      </c>
      <c r="ES149" s="1">
        <v>6.7726639999999998</v>
      </c>
      <c r="ET149">
        <v>0.70243069999999996</v>
      </c>
      <c r="EU149">
        <v>16.208929999999999</v>
      </c>
      <c r="EV149" s="1">
        <v>1.586916E-2</v>
      </c>
      <c r="EW149" s="1">
        <v>6.1004500000000004</v>
      </c>
      <c r="EX149">
        <v>0.69708689999999995</v>
      </c>
      <c r="EY149">
        <v>16.69322</v>
      </c>
      <c r="EZ149" s="1">
        <v>1.418702E-2</v>
      </c>
      <c r="FA149" s="1">
        <v>5.488969</v>
      </c>
      <c r="FB149">
        <v>0.69194180000000005</v>
      </c>
      <c r="FC149">
        <v>16.596319999999999</v>
      </c>
      <c r="FD149" s="1">
        <v>1.270862E-2</v>
      </c>
      <c r="FE149" s="1">
        <v>4.9465649999999997</v>
      </c>
      <c r="FF149">
        <v>0.68695119999999998</v>
      </c>
      <c r="FG149">
        <v>16.13533</v>
      </c>
      <c r="FH149" s="1">
        <v>1.13904E-2</v>
      </c>
      <c r="FI149" s="1">
        <v>4.4599869999999999</v>
      </c>
      <c r="FJ149">
        <v>0.68173030000000001</v>
      </c>
      <c r="FK149">
        <v>15.60975</v>
      </c>
      <c r="FL149" s="1">
        <v>1.017185E-2</v>
      </c>
      <c r="FM149" s="1">
        <v>4.0082420000000001</v>
      </c>
      <c r="FN149">
        <v>0.67659809999999998</v>
      </c>
      <c r="FO149">
        <v>15.87655</v>
      </c>
      <c r="FP149" s="1">
        <v>9.0582070000000004E-3</v>
      </c>
      <c r="FQ149" s="1">
        <v>3.5917690000000002</v>
      </c>
      <c r="FR149">
        <v>0.67145200000000005</v>
      </c>
      <c r="FS149">
        <v>16.32648</v>
      </c>
      <c r="FT149" s="1">
        <v>8.0529369999999996E-3</v>
      </c>
      <c r="FU149" s="1">
        <v>3.213759</v>
      </c>
      <c r="FV149">
        <v>0.66644780000000003</v>
      </c>
      <c r="FW149">
        <v>16.959769999999999</v>
      </c>
      <c r="FX149" s="1">
        <v>7.1585809999999998E-3</v>
      </c>
      <c r="FY149" s="1">
        <v>2.8741729999999999</v>
      </c>
      <c r="FZ149">
        <v>0.66120619999999997</v>
      </c>
      <c r="GA149">
        <v>17.900069999999999</v>
      </c>
      <c r="GB149" s="1">
        <v>6.3528459999999997E-3</v>
      </c>
      <c r="GC149" s="1">
        <v>2.5673189999999999</v>
      </c>
      <c r="GD149">
        <v>0.6554413</v>
      </c>
      <c r="GE149">
        <v>18.440110000000001</v>
      </c>
      <c r="GF149" s="1">
        <v>5.6274949999999997E-3</v>
      </c>
      <c r="GG149" s="1">
        <v>2.2905470000000001</v>
      </c>
      <c r="GH149">
        <v>0.65004300000000004</v>
      </c>
      <c r="GI149">
        <v>18.652719999999999</v>
      </c>
      <c r="GJ149" s="1">
        <v>4.9867310000000003E-3</v>
      </c>
      <c r="GK149" s="1">
        <v>2.042951</v>
      </c>
      <c r="GL149">
        <v>0.64499430000000002</v>
      </c>
      <c r="GM149">
        <v>18.476980000000001</v>
      </c>
      <c r="GN149" s="1">
        <v>4.426793E-3</v>
      </c>
      <c r="GO149" s="1">
        <v>1.8243210000000001</v>
      </c>
      <c r="GP149">
        <v>0.64065309999999998</v>
      </c>
      <c r="GQ149">
        <v>17.985759999999999</v>
      </c>
      <c r="GR149" s="1">
        <v>3.9381779999999996E-3</v>
      </c>
      <c r="GS149" s="1">
        <v>1.630414</v>
      </c>
      <c r="GT149">
        <v>0.63705909999999999</v>
      </c>
      <c r="GU149">
        <v>17.533909999999999</v>
      </c>
      <c r="GV149" s="1">
        <v>3.504465E-3</v>
      </c>
      <c r="GW149" s="1">
        <v>1.4559789999999999</v>
      </c>
      <c r="GX149">
        <v>0.63420149999999997</v>
      </c>
      <c r="GY149">
        <v>17.5899</v>
      </c>
      <c r="GZ149" s="1">
        <v>3.1118169999999998E-3</v>
      </c>
      <c r="HA149" s="1">
        <v>1.296476</v>
      </c>
      <c r="HB149">
        <v>0.63206899999999999</v>
      </c>
      <c r="HC149">
        <v>17.507650000000002</v>
      </c>
      <c r="HD149" s="1">
        <v>2.7517610000000001E-3</v>
      </c>
      <c r="HE149" s="1">
        <v>1.148153</v>
      </c>
      <c r="HF149">
        <v>0.63052430000000004</v>
      </c>
      <c r="HG149">
        <v>17.577110000000001</v>
      </c>
      <c r="HH149" s="1">
        <v>2.4133190000000001E-3</v>
      </c>
      <c r="HI149" s="1">
        <v>1.00773</v>
      </c>
      <c r="HJ149">
        <v>0.62937220000000005</v>
      </c>
      <c r="HK149">
        <v>17.409009999999999</v>
      </c>
      <c r="HL149" s="1">
        <v>2.0742960000000002E-3</v>
      </c>
      <c r="HM149" s="1">
        <v>0.86693290000000001</v>
      </c>
      <c r="HN149">
        <v>0.62852520000000001</v>
      </c>
      <c r="HO149">
        <v>17.316230000000001</v>
      </c>
      <c r="HP149" s="1">
        <v>1.714667E-3</v>
      </c>
      <c r="HQ149" s="1">
        <v>0.71768100000000001</v>
      </c>
      <c r="HR149">
        <v>0.62782839999999995</v>
      </c>
      <c r="HS149">
        <v>17.092040000000001</v>
      </c>
      <c r="HT149" s="1">
        <v>1.3470929999999999E-3</v>
      </c>
      <c r="HU149" s="1">
        <v>0.56470500000000001</v>
      </c>
      <c r="HV149">
        <v>0.62701750000000001</v>
      </c>
      <c r="HW149">
        <v>16.628959999999999</v>
      </c>
      <c r="HX149" s="1">
        <v>1.0144419999999999E-3</v>
      </c>
      <c r="HY149" s="1">
        <v>0.4253342</v>
      </c>
      <c r="HZ149">
        <v>0.62642940000000003</v>
      </c>
      <c r="IA149">
        <v>16.112179999999999</v>
      </c>
      <c r="IB149" s="1">
        <v>7.5341199999999996E-4</v>
      </c>
      <c r="IC149" s="1">
        <v>0.31509789999999999</v>
      </c>
      <c r="ID149">
        <v>0.62602210000000003</v>
      </c>
      <c r="IE149">
        <v>15.89819</v>
      </c>
      <c r="IF149" s="1">
        <v>5.7215810000000005E-4</v>
      </c>
      <c r="IG149" s="1">
        <v>0.23800589999999999</v>
      </c>
      <c r="IH149">
        <v>0.62573920000000005</v>
      </c>
      <c r="II149">
        <v>15.76112</v>
      </c>
      <c r="IJ149" s="1">
        <v>4.5554699999999999E-4</v>
      </c>
      <c r="IK149" s="1">
        <v>0.1882238</v>
      </c>
      <c r="IL149">
        <v>0.6255733</v>
      </c>
      <c r="IM149">
        <v>15.92699</v>
      </c>
      <c r="IN149" s="1">
        <v>3.8146890000000002E-4</v>
      </c>
      <c r="IO149" s="1">
        <v>0.1566487</v>
      </c>
      <c r="IP149">
        <v>0.62546080000000004</v>
      </c>
      <c r="IQ149">
        <v>15.639860000000001</v>
      </c>
      <c r="IR149" s="1">
        <v>3.3079190000000002E-4</v>
      </c>
      <c r="IS149" s="1">
        <v>0.13522870000000001</v>
      </c>
      <c r="IT149">
        <v>0.62541009999999997</v>
      </c>
      <c r="IU149">
        <v>15.287699999999999</v>
      </c>
      <c r="IV149" s="1">
        <v>2.902844E-4</v>
      </c>
      <c r="IW149" s="1">
        <v>0.1183241</v>
      </c>
      <c r="IX149">
        <v>0.62539730000000004</v>
      </c>
      <c r="IY149">
        <v>15.00609</v>
      </c>
      <c r="IZ149" s="1">
        <v>2.5408940000000001E-4</v>
      </c>
      <c r="JA149" s="1">
        <v>0.1033466</v>
      </c>
      <c r="JB149">
        <v>0.62546579999999996</v>
      </c>
      <c r="JC149">
        <v>14.6936</v>
      </c>
      <c r="JD149">
        <v>2.222522E-4</v>
      </c>
      <c r="JE149" s="1">
        <v>9.0171959999999995E-2</v>
      </c>
      <c r="JF149">
        <v>0.62557030000000002</v>
      </c>
      <c r="JG149">
        <v>14.879519999999999</v>
      </c>
      <c r="JH149">
        <v>1.9639390000000001E-4</v>
      </c>
      <c r="JI149" s="1">
        <v>7.9448290000000005E-2</v>
      </c>
      <c r="JJ149">
        <v>0.62572070000000002</v>
      </c>
      <c r="JK149">
        <v>14.940519999999999</v>
      </c>
      <c r="JL149">
        <v>1.7678459999999999E-4</v>
      </c>
      <c r="JM149" s="1">
        <v>7.1289530000000004E-2</v>
      </c>
      <c r="JN149">
        <v>0.62590840000000003</v>
      </c>
      <c r="JO149">
        <v>15.00534</v>
      </c>
      <c r="JP149">
        <v>1.621681E-4</v>
      </c>
      <c r="JQ149" s="1">
        <v>6.5217899999999995E-2</v>
      </c>
      <c r="JR149">
        <v>0.62612500000000004</v>
      </c>
      <c r="JS149">
        <v>15.52196</v>
      </c>
      <c r="JT149">
        <v>1.5082999999999999E-4</v>
      </c>
      <c r="JU149" s="1">
        <v>6.0524750000000002E-2</v>
      </c>
      <c r="JV149">
        <v>0.62636340000000001</v>
      </c>
      <c r="JW149">
        <v>15.81</v>
      </c>
      <c r="JX149">
        <v>1.4107759999999999E-4</v>
      </c>
      <c r="JY149" s="1">
        <v>5.6527559999999998E-2</v>
      </c>
      <c r="JZ149">
        <v>0.62658749999999996</v>
      </c>
      <c r="KA149">
        <v>15.658989999999999</v>
      </c>
      <c r="KB149">
        <v>1.3162739999999999E-4</v>
      </c>
      <c r="KC149">
        <v>5.2691759999999997E-2</v>
      </c>
      <c r="KD149">
        <v>0.62680480000000005</v>
      </c>
      <c r="KE149">
        <v>15.40489</v>
      </c>
      <c r="KF149">
        <v>1.2209570000000001E-4</v>
      </c>
      <c r="KG149">
        <v>4.8848320000000001E-2</v>
      </c>
      <c r="KH149">
        <v>0.62698860000000001</v>
      </c>
      <c r="KI149">
        <v>15.015330000000001</v>
      </c>
      <c r="KJ149">
        <v>1.130512E-4</v>
      </c>
      <c r="KK149">
        <v>4.5192959999999997E-2</v>
      </c>
      <c r="KL149">
        <v>0.62711700000000004</v>
      </c>
      <c r="KM149">
        <v>15.40077</v>
      </c>
      <c r="KN149">
        <v>1.051199E-4</v>
      </c>
      <c r="KO149">
        <v>4.1978359999999999E-2</v>
      </c>
      <c r="KP149">
        <v>0.62722100000000003</v>
      </c>
      <c r="KQ149">
        <v>15.985939999999999</v>
      </c>
      <c r="KR149">
        <v>9.8485950000000002E-5</v>
      </c>
      <c r="KS149">
        <v>3.929494E-2</v>
      </c>
      <c r="KT149">
        <v>0.6273164</v>
      </c>
      <c r="KU149">
        <v>16.71932</v>
      </c>
      <c r="KV149">
        <v>9.3010239999999995E-5</v>
      </c>
      <c r="KW149">
        <v>3.7078319999999998E-2</v>
      </c>
      <c r="KX149">
        <v>0.62736729999999996</v>
      </c>
      <c r="KY149">
        <v>17.481950000000001</v>
      </c>
      <c r="KZ149">
        <v>8.8469470000000002E-5</v>
      </c>
      <c r="LA149">
        <v>3.5244230000000001E-2</v>
      </c>
      <c r="LB149">
        <v>0.62738720000000003</v>
      </c>
      <c r="LC149">
        <v>17.777439999999999</v>
      </c>
      <c r="LD149">
        <v>8.4897999999999999E-5</v>
      </c>
      <c r="LE149">
        <v>3.3798349999999998E-2</v>
      </c>
      <c r="LF149">
        <v>0.62735229999999997</v>
      </c>
      <c r="LG149">
        <v>17.734030000000001</v>
      </c>
      <c r="LH149">
        <v>8.2427970000000002E-5</v>
      </c>
      <c r="LI149">
        <v>3.2789659999999998E-2</v>
      </c>
      <c r="LJ149">
        <v>0.62727730000000004</v>
      </c>
      <c r="LK149">
        <v>17.505710000000001</v>
      </c>
      <c r="LL149">
        <v>8.0845289999999996E-5</v>
      </c>
      <c r="LM149">
        <v>3.2148309999999999E-2</v>
      </c>
      <c r="LN149">
        <v>0.62712800000000002</v>
      </c>
      <c r="LO149">
        <v>17.058</v>
      </c>
      <c r="LP149">
        <v>7.9539870000000005E-5</v>
      </c>
      <c r="LQ149">
        <v>3.1640019999999998E-2</v>
      </c>
      <c r="LR149">
        <v>0.62688960000000005</v>
      </c>
      <c r="LS149">
        <v>17.268229999999999</v>
      </c>
      <c r="LT149">
        <v>7.7952410000000003E-5</v>
      </c>
      <c r="LU149">
        <v>3.103535E-2</v>
      </c>
      <c r="LV149">
        <v>0.62658449999999999</v>
      </c>
      <c r="LW149">
        <v>17.577390000000001</v>
      </c>
      <c r="LX149">
        <v>7.5856820000000003E-5</v>
      </c>
      <c r="LY149">
        <v>3.0233860000000001E-2</v>
      </c>
      <c r="LZ149">
        <v>0.62620359999999997</v>
      </c>
      <c r="MA149">
        <v>18.172609999999999</v>
      </c>
      <c r="MB149">
        <v>7.3351399999999997E-5</v>
      </c>
      <c r="MC149">
        <v>2.9267410000000001E-2</v>
      </c>
      <c r="MD149">
        <v>0.6257585</v>
      </c>
      <c r="ME149">
        <v>18.842390000000002</v>
      </c>
      <c r="MF149">
        <v>7.0769909999999995E-5</v>
      </c>
      <c r="MG149">
        <v>2.8259630000000001E-2</v>
      </c>
      <c r="MH149">
        <v>0.62532129999999997</v>
      </c>
      <c r="MI149">
        <v>19.115349999999999</v>
      </c>
      <c r="MJ149">
        <v>6.8666929999999993E-5</v>
      </c>
      <c r="MK149">
        <v>2.7426800000000001E-2</v>
      </c>
      <c r="ML149">
        <v>0.62486739999999996</v>
      </c>
      <c r="MM149">
        <v>18.95532</v>
      </c>
      <c r="MN149">
        <v>6.758388E-5</v>
      </c>
      <c r="MO149">
        <v>2.6987779999999999E-2</v>
      </c>
      <c r="MP149">
        <v>0.62441930000000001</v>
      </c>
      <c r="MQ149">
        <v>18.63251</v>
      </c>
      <c r="MR149">
        <v>6.7458160000000001E-5</v>
      </c>
      <c r="MS149">
        <v>2.6940229999999999E-2</v>
      </c>
      <c r="MT149">
        <v>0.62407369999999995</v>
      </c>
      <c r="MU149">
        <v>18.090599999999998</v>
      </c>
      <c r="MV149">
        <v>6.7598499999999993E-5</v>
      </c>
      <c r="MW149">
        <v>2.7014969999999999E-2</v>
      </c>
      <c r="MX149">
        <v>0.62376350000000003</v>
      </c>
      <c r="MY149">
        <v>18.028040000000001</v>
      </c>
      <c r="MZ149">
        <v>6.7274760000000006E-5</v>
      </c>
      <c r="NA149">
        <v>2.6919510000000001E-2</v>
      </c>
      <c r="NB149">
        <v>0.62353440000000004</v>
      </c>
      <c r="NC149">
        <v>17.46414</v>
      </c>
      <c r="ND149">
        <v>6.6221760000000001E-5</v>
      </c>
      <c r="NE149">
        <v>2.6525409999999999E-2</v>
      </c>
      <c r="NF149">
        <v>0.62338959999999999</v>
      </c>
      <c r="NG149">
        <v>17.662929999999999</v>
      </c>
      <c r="NH149">
        <v>6.4508070000000005E-5</v>
      </c>
      <c r="NI149">
        <v>2.5860049999999999E-2</v>
      </c>
      <c r="NJ149">
        <v>0.62327639999999995</v>
      </c>
      <c r="NK149">
        <v>17.8629</v>
      </c>
      <c r="NL149">
        <v>6.2298150000000003E-5</v>
      </c>
      <c r="NM149">
        <v>2.4990930000000001E-2</v>
      </c>
      <c r="NN149">
        <v>0.62323019999999996</v>
      </c>
      <c r="NO149">
        <v>17.922630000000002</v>
      </c>
      <c r="NP149">
        <v>5.9560420000000001E-5</v>
      </c>
      <c r="NQ149">
        <v>2.3909529999999998E-2</v>
      </c>
      <c r="NR149">
        <v>0.62325350000000002</v>
      </c>
      <c r="NS149">
        <v>17.784669999999998</v>
      </c>
      <c r="NT149">
        <v>5.611286E-5</v>
      </c>
      <c r="NU149">
        <v>2.2543919999999999E-2</v>
      </c>
      <c r="NV149">
        <v>0.62335099999999999</v>
      </c>
      <c r="NW149">
        <v>17.45271</v>
      </c>
      <c r="NX149">
        <v>5.206311E-5</v>
      </c>
      <c r="NY149">
        <v>2.0928059999999998E-2</v>
      </c>
      <c r="NZ149">
        <v>0.62357399999999996</v>
      </c>
      <c r="OA149">
        <v>17.15278</v>
      </c>
      <c r="OB149">
        <v>4.7944610000000002E-5</v>
      </c>
      <c r="OC149">
        <v>1.926487E-2</v>
      </c>
      <c r="OD149">
        <v>0.62392939999999997</v>
      </c>
      <c r="OE149">
        <v>17.630710000000001</v>
      </c>
      <c r="OF149">
        <v>4.4319890000000002E-5</v>
      </c>
      <c r="OG149">
        <v>1.7785019999999999E-2</v>
      </c>
      <c r="OH149">
        <v>0.62440739999999995</v>
      </c>
      <c r="OI149">
        <v>18.11974</v>
      </c>
      <c r="OJ149">
        <v>4.1439290000000001E-5</v>
      </c>
      <c r="OK149">
        <v>1.6596679999999999E-2</v>
      </c>
    </row>
    <row r="150" spans="1:401" x14ac:dyDescent="0.35">
      <c r="A150">
        <v>153</v>
      </c>
      <c r="B150" t="s">
        <v>4</v>
      </c>
      <c r="C150" t="s">
        <v>24</v>
      </c>
      <c r="D150" t="s">
        <v>155</v>
      </c>
      <c r="E150">
        <v>896.6576</v>
      </c>
      <c r="F150">
        <v>0.87114939999999996</v>
      </c>
      <c r="G150">
        <v>14.66888</v>
      </c>
      <c r="H150">
        <v>0</v>
      </c>
      <c r="I150">
        <v>0</v>
      </c>
      <c r="J150">
        <v>0.87150669999999997</v>
      </c>
      <c r="K150">
        <v>14.856479999999999</v>
      </c>
      <c r="L150">
        <v>0</v>
      </c>
      <c r="M150">
        <v>0</v>
      </c>
      <c r="N150">
        <v>0.87150939999999999</v>
      </c>
      <c r="O150">
        <v>15.39087</v>
      </c>
      <c r="P150">
        <v>0</v>
      </c>
      <c r="Q150">
        <v>0</v>
      </c>
      <c r="R150">
        <v>0.87146500000000005</v>
      </c>
      <c r="S150">
        <v>16.213159999999998</v>
      </c>
      <c r="T150">
        <v>0</v>
      </c>
      <c r="U150">
        <v>3.1920130000000002E-38</v>
      </c>
      <c r="V150">
        <v>0.87153460000000005</v>
      </c>
      <c r="W150">
        <v>16.990480000000002</v>
      </c>
      <c r="X150" s="1">
        <v>2.0995650000000001E-28</v>
      </c>
      <c r="Y150" s="1">
        <v>7.255183E-26</v>
      </c>
      <c r="Z150">
        <v>0.8716431</v>
      </c>
      <c r="AA150">
        <v>17.28276</v>
      </c>
      <c r="AB150" s="1">
        <v>7.9454329999999999E-17</v>
      </c>
      <c r="AC150" s="1">
        <v>2.7418349999999999E-14</v>
      </c>
      <c r="AD150">
        <v>0.87172879999999997</v>
      </c>
      <c r="AE150">
        <v>16.874880000000001</v>
      </c>
      <c r="AF150" s="1">
        <v>5.7840500000000001E-6</v>
      </c>
      <c r="AG150" s="1">
        <v>1.3221800000000001E-3</v>
      </c>
      <c r="AH150">
        <v>0.87203929999999996</v>
      </c>
      <c r="AI150">
        <v>16.047039999999999</v>
      </c>
      <c r="AJ150" s="1">
        <v>3.3291439999999999E-2</v>
      </c>
      <c r="AK150" s="1">
        <v>8.7855530000000002</v>
      </c>
      <c r="AL150">
        <v>0.87234710000000004</v>
      </c>
      <c r="AM150">
        <v>15.30466</v>
      </c>
      <c r="AN150">
        <v>3.3805710000000002</v>
      </c>
      <c r="AO150">
        <v>982.197</v>
      </c>
      <c r="AP150">
        <v>0.87264120000000001</v>
      </c>
      <c r="AQ150">
        <v>15.430210000000001</v>
      </c>
      <c r="AR150">
        <v>39.657339999999998</v>
      </c>
      <c r="AS150">
        <v>12419.57</v>
      </c>
      <c r="AT150">
        <v>0.8729382</v>
      </c>
      <c r="AU150">
        <v>16.095300000000002</v>
      </c>
      <c r="AV150">
        <v>106.5077</v>
      </c>
      <c r="AW150">
        <v>35468.67</v>
      </c>
      <c r="AX150">
        <v>0.87317009999999995</v>
      </c>
      <c r="AY150">
        <v>17.068940000000001</v>
      </c>
      <c r="AZ150">
        <v>97.518230000000003</v>
      </c>
      <c r="BA150">
        <v>34156.019999999997</v>
      </c>
      <c r="BB150">
        <v>0.873363</v>
      </c>
      <c r="BC150">
        <v>18.04224</v>
      </c>
      <c r="BD150">
        <v>39.889180000000003</v>
      </c>
      <c r="BE150">
        <v>14555.6</v>
      </c>
      <c r="BF150">
        <v>0.87317440000000002</v>
      </c>
      <c r="BG150">
        <v>18.328279999999999</v>
      </c>
      <c r="BH150">
        <v>8.9492180000000001</v>
      </c>
      <c r="BI150">
        <v>3373.9459999999999</v>
      </c>
      <c r="BJ150">
        <v>0.87185259999999998</v>
      </c>
      <c r="BK150">
        <v>17.947379999999999</v>
      </c>
      <c r="BL150">
        <v>1.3403860000000001</v>
      </c>
      <c r="BM150">
        <v>515.96220000000005</v>
      </c>
      <c r="BN150">
        <v>0.86937109999999995</v>
      </c>
      <c r="BO150">
        <v>17.092960000000001</v>
      </c>
      <c r="BP150">
        <v>0.1960866</v>
      </c>
      <c r="BQ150">
        <v>74.288600000000002</v>
      </c>
      <c r="BR150">
        <v>0.86663259999999998</v>
      </c>
      <c r="BS150">
        <v>16.264959999999999</v>
      </c>
      <c r="BT150">
        <v>6.5952230000000001E-2</v>
      </c>
      <c r="BU150">
        <v>23.387789999999999</v>
      </c>
      <c r="BV150">
        <v>0.86385429999999996</v>
      </c>
      <c r="BW150">
        <v>16.016919999999999</v>
      </c>
      <c r="BX150">
        <v>4.9186889999999997E-2</v>
      </c>
      <c r="BY150">
        <v>17.03631</v>
      </c>
      <c r="BZ150">
        <v>0.86100889999999997</v>
      </c>
      <c r="CA150">
        <v>15.99539</v>
      </c>
      <c r="CB150">
        <v>4.3771299999999999E-2</v>
      </c>
      <c r="CC150">
        <v>15.13993</v>
      </c>
      <c r="CD150">
        <v>0.85805109999999996</v>
      </c>
      <c r="CE150">
        <v>16.516739999999999</v>
      </c>
      <c r="CF150" s="1">
        <v>4.0378320000000002E-2</v>
      </c>
      <c r="CG150">
        <v>13.98367</v>
      </c>
      <c r="CH150">
        <v>0.85482340000000001</v>
      </c>
      <c r="CI150">
        <v>16.851610000000001</v>
      </c>
      <c r="CJ150" s="1">
        <v>3.7816210000000003E-2</v>
      </c>
      <c r="CK150">
        <v>13.127459999999999</v>
      </c>
      <c r="CL150">
        <v>0.85125859999999998</v>
      </c>
      <c r="CM150">
        <v>16.919910000000002</v>
      </c>
      <c r="CN150" s="1">
        <v>3.5447340000000001E-2</v>
      </c>
      <c r="CO150" s="1">
        <v>12.34567</v>
      </c>
      <c r="CP150">
        <v>0.8470162</v>
      </c>
      <c r="CQ150">
        <v>16.57704</v>
      </c>
      <c r="CR150" s="1">
        <v>3.3011440000000003E-2</v>
      </c>
      <c r="CS150" s="1">
        <v>11.54504</v>
      </c>
      <c r="CT150">
        <v>0.84204749999999995</v>
      </c>
      <c r="CU150">
        <v>15.877269999999999</v>
      </c>
      <c r="CV150" s="1">
        <v>3.0558910000000002E-2</v>
      </c>
      <c r="CW150" s="1">
        <v>10.740460000000001</v>
      </c>
      <c r="CX150">
        <v>0.83613130000000002</v>
      </c>
      <c r="CY150">
        <v>15.10956</v>
      </c>
      <c r="CZ150" s="1">
        <v>2.8173549999999999E-2</v>
      </c>
      <c r="DA150" s="1">
        <v>9.9623969999999993</v>
      </c>
      <c r="DB150">
        <v>0.82954559999999999</v>
      </c>
      <c r="DC150">
        <v>14.896940000000001</v>
      </c>
      <c r="DD150" s="1">
        <v>2.5992069999999999E-2</v>
      </c>
      <c r="DE150" s="1">
        <v>9.2507180000000009</v>
      </c>
      <c r="DF150">
        <v>0.8223028</v>
      </c>
      <c r="DG150">
        <v>14.766120000000001</v>
      </c>
      <c r="DH150" s="1">
        <v>2.4574450000000001E-2</v>
      </c>
      <c r="DI150" s="1">
        <v>8.7907220000000006</v>
      </c>
      <c r="DJ150">
        <v>0.81472520000000004</v>
      </c>
      <c r="DK150">
        <v>15.109249999999999</v>
      </c>
      <c r="DL150" s="1">
        <v>2.485909E-2</v>
      </c>
      <c r="DM150" s="1">
        <v>8.9253800000000005</v>
      </c>
      <c r="DN150">
        <v>0.80662440000000002</v>
      </c>
      <c r="DO150">
        <v>15.44401</v>
      </c>
      <c r="DP150" s="1">
        <v>2.64864E-2</v>
      </c>
      <c r="DQ150" s="1">
        <v>9.5801610000000004</v>
      </c>
      <c r="DR150">
        <v>0.79823849999999996</v>
      </c>
      <c r="DS150">
        <v>15.506970000000001</v>
      </c>
      <c r="DT150" s="1">
        <v>2.774621E-2</v>
      </c>
      <c r="DU150" s="1">
        <v>10.153130000000001</v>
      </c>
      <c r="DV150">
        <v>0.79149789999999998</v>
      </c>
      <c r="DW150">
        <v>15.187950000000001</v>
      </c>
      <c r="DX150" s="1">
        <v>2.7627479999999999E-2</v>
      </c>
      <c r="DY150" s="1">
        <v>10.213089999999999</v>
      </c>
      <c r="DZ150">
        <v>0.78488309999999994</v>
      </c>
      <c r="EA150">
        <v>14.53458</v>
      </c>
      <c r="EB150" s="1">
        <v>2.6271389999999999E-2</v>
      </c>
      <c r="EC150" s="1">
        <v>9.8002050000000001</v>
      </c>
      <c r="ED150">
        <v>0.77826779999999995</v>
      </c>
      <c r="EE150">
        <v>13.96583</v>
      </c>
      <c r="EF150" s="1">
        <v>2.4273920000000001E-2</v>
      </c>
      <c r="EG150" s="1">
        <v>9.1263430000000003</v>
      </c>
      <c r="EH150">
        <v>0.77142699999999997</v>
      </c>
      <c r="EI150">
        <v>14.19284</v>
      </c>
      <c r="EJ150" s="1">
        <v>2.2102400000000001E-2</v>
      </c>
      <c r="EK150" s="1">
        <v>8.3696169999999999</v>
      </c>
      <c r="EL150">
        <v>0.76392519999999997</v>
      </c>
      <c r="EM150">
        <v>14.530720000000001</v>
      </c>
      <c r="EN150" s="1">
        <v>1.996181E-2</v>
      </c>
      <c r="EO150" s="1">
        <v>7.6151289999999996</v>
      </c>
      <c r="EP150">
        <v>0.75659339999999997</v>
      </c>
      <c r="EQ150">
        <v>15.25535</v>
      </c>
      <c r="ER150" s="1">
        <v>1.794347E-2</v>
      </c>
      <c r="ES150" s="1">
        <v>6.895823</v>
      </c>
      <c r="ET150">
        <v>0.74946000000000002</v>
      </c>
      <c r="EU150">
        <v>16.204160000000002</v>
      </c>
      <c r="EV150" s="1">
        <v>1.606287E-2</v>
      </c>
      <c r="EW150" s="1">
        <v>6.2152859999999999</v>
      </c>
      <c r="EX150">
        <v>0.74247649999999998</v>
      </c>
      <c r="EY150">
        <v>16.678540000000002</v>
      </c>
      <c r="EZ150" s="1">
        <v>1.4361240000000001E-2</v>
      </c>
      <c r="FA150" s="1">
        <v>5.5919109999999996</v>
      </c>
      <c r="FB150">
        <v>0.73566810000000005</v>
      </c>
      <c r="FC150">
        <v>16.59226</v>
      </c>
      <c r="FD150" s="1">
        <v>1.286324E-2</v>
      </c>
      <c r="FE150" s="1">
        <v>5.0381549999999997</v>
      </c>
      <c r="FF150">
        <v>0.72906170000000003</v>
      </c>
      <c r="FG150">
        <v>16.18909</v>
      </c>
      <c r="FH150" s="1">
        <v>1.1531710000000001E-2</v>
      </c>
      <c r="FI150" s="1">
        <v>4.5428879999999996</v>
      </c>
      <c r="FJ150">
        <v>0.72222459999999999</v>
      </c>
      <c r="FK150">
        <v>15.666270000000001</v>
      </c>
      <c r="FL150" s="1">
        <v>1.030414E-2</v>
      </c>
      <c r="FM150" s="1">
        <v>4.0844930000000002</v>
      </c>
      <c r="FN150">
        <v>0.71541330000000003</v>
      </c>
      <c r="FO150">
        <v>15.94018</v>
      </c>
      <c r="FP150" s="1">
        <v>9.1794219999999996E-3</v>
      </c>
      <c r="FQ150" s="1">
        <v>3.660895</v>
      </c>
      <c r="FR150">
        <v>0.70825309999999997</v>
      </c>
      <c r="FS150">
        <v>16.376709999999999</v>
      </c>
      <c r="FT150" s="1">
        <v>8.1627980000000006E-3</v>
      </c>
      <c r="FU150" s="1">
        <v>3.2759469999999999</v>
      </c>
      <c r="FV150">
        <v>0.7012834</v>
      </c>
      <c r="FW150">
        <v>16.971830000000001</v>
      </c>
      <c r="FX150" s="1">
        <v>7.2578219999999997E-3</v>
      </c>
      <c r="FY150" s="1">
        <v>2.9311039999999999</v>
      </c>
      <c r="FZ150">
        <v>0.69401939999999995</v>
      </c>
      <c r="GA150">
        <v>17.876100000000001</v>
      </c>
      <c r="GB150" s="1">
        <v>6.4430420000000004E-3</v>
      </c>
      <c r="GC150" s="1">
        <v>2.6196100000000002</v>
      </c>
      <c r="GD150">
        <v>0.68667889999999998</v>
      </c>
      <c r="GE150">
        <v>18.395530000000001</v>
      </c>
      <c r="GF150" s="1">
        <v>5.709174E-3</v>
      </c>
      <c r="GG150" s="1">
        <v>2.3374450000000002</v>
      </c>
      <c r="GH150">
        <v>0.67964559999999996</v>
      </c>
      <c r="GI150">
        <v>18.61356</v>
      </c>
      <c r="GJ150" s="1">
        <v>5.0592830000000004E-3</v>
      </c>
      <c r="GK150" s="1">
        <v>2.0844779999999998</v>
      </c>
      <c r="GL150">
        <v>0.6730372</v>
      </c>
      <c r="GM150">
        <v>18.501249999999999</v>
      </c>
      <c r="GN150" s="1">
        <v>4.4913460000000002E-3</v>
      </c>
      <c r="GO150" s="1">
        <v>1.8610329999999999</v>
      </c>
      <c r="GP150">
        <v>0.66719010000000001</v>
      </c>
      <c r="GQ150">
        <v>18.051929999999999</v>
      </c>
      <c r="GR150" s="1">
        <v>3.9957559999999996E-3</v>
      </c>
      <c r="GS150" s="1">
        <v>1.6630579999999999</v>
      </c>
      <c r="GT150">
        <v>0.66217610000000005</v>
      </c>
      <c r="GU150">
        <v>17.612749999999998</v>
      </c>
      <c r="GV150" s="1">
        <v>3.556802E-3</v>
      </c>
      <c r="GW150" s="1">
        <v>1.4854970000000001</v>
      </c>
      <c r="GX150">
        <v>0.65774790000000005</v>
      </c>
      <c r="GY150">
        <v>17.678879999999999</v>
      </c>
      <c r="GZ150" s="1">
        <v>3.1604010000000002E-3</v>
      </c>
      <c r="HA150" s="1">
        <v>1.323599</v>
      </c>
      <c r="HB150">
        <v>0.65430679999999997</v>
      </c>
      <c r="HC150">
        <v>17.57741</v>
      </c>
      <c r="HD150" s="1">
        <v>2.7973550000000001E-3</v>
      </c>
      <c r="HE150" s="1">
        <v>1.173324</v>
      </c>
      <c r="HF150">
        <v>0.65167240000000004</v>
      </c>
      <c r="HG150">
        <v>17.613350000000001</v>
      </c>
      <c r="HH150" s="1">
        <v>2.4574280000000002E-3</v>
      </c>
      <c r="HI150" s="1">
        <v>1.031785</v>
      </c>
      <c r="HJ150">
        <v>0.64962439999999999</v>
      </c>
      <c r="HK150">
        <v>17.413419999999999</v>
      </c>
      <c r="HL150" s="1">
        <v>2.1202310000000002E-3</v>
      </c>
      <c r="HM150" s="1">
        <v>0.89111580000000001</v>
      </c>
      <c r="HN150">
        <v>0.64807680000000001</v>
      </c>
      <c r="HO150">
        <v>17.311900000000001</v>
      </c>
      <c r="HP150" s="1">
        <v>1.7636220000000001E-3</v>
      </c>
      <c r="HQ150" s="1">
        <v>0.74246570000000001</v>
      </c>
      <c r="HR150">
        <v>0.64683409999999997</v>
      </c>
      <c r="HS150">
        <v>17.098220000000001</v>
      </c>
      <c r="HT150" s="1">
        <v>1.395421E-3</v>
      </c>
      <c r="HU150" s="1">
        <v>0.58858540000000004</v>
      </c>
      <c r="HV150">
        <v>0.64587839999999996</v>
      </c>
      <c r="HW150">
        <v>16.667349999999999</v>
      </c>
      <c r="HX150" s="1">
        <v>1.055947E-3</v>
      </c>
      <c r="HY150" s="1">
        <v>0.44559090000000001</v>
      </c>
      <c r="HZ150">
        <v>0.64518050000000005</v>
      </c>
      <c r="IA150">
        <v>16.18554</v>
      </c>
      <c r="IB150" s="1">
        <v>7.8440409999999997E-4</v>
      </c>
      <c r="IC150" s="1">
        <v>0.33025850000000001</v>
      </c>
      <c r="ID150">
        <v>0.64471509999999999</v>
      </c>
      <c r="IE150">
        <v>15.99198</v>
      </c>
      <c r="IF150" s="1">
        <v>5.9295910000000003E-4</v>
      </c>
      <c r="IG150" s="1">
        <v>0.24831700000000001</v>
      </c>
      <c r="IH150">
        <v>0.64439150000000001</v>
      </c>
      <c r="II150">
        <v>15.841340000000001</v>
      </c>
      <c r="IJ150" s="1">
        <v>4.6877790000000001E-4</v>
      </c>
      <c r="IK150" s="1">
        <v>0.19494</v>
      </c>
      <c r="IL150">
        <v>0.64415359999999999</v>
      </c>
      <c r="IM150">
        <v>15.98344</v>
      </c>
      <c r="IN150" s="1">
        <v>3.9001779999999999E-4</v>
      </c>
      <c r="IO150" s="1">
        <v>0.16112679999999999</v>
      </c>
      <c r="IP150">
        <v>0.64403339999999998</v>
      </c>
      <c r="IQ150">
        <v>15.676259999999999</v>
      </c>
      <c r="IR150" s="1">
        <v>3.3697540000000002E-4</v>
      </c>
      <c r="IS150" s="1">
        <v>0.13852990000000001</v>
      </c>
      <c r="IT150">
        <v>0.64397479999999996</v>
      </c>
      <c r="IU150">
        <v>15.300750000000001</v>
      </c>
      <c r="IV150" s="1">
        <v>2.9552460000000001E-4</v>
      </c>
      <c r="IW150" s="1">
        <v>0.1211096</v>
      </c>
      <c r="IX150">
        <v>0.64395959999999997</v>
      </c>
      <c r="IY150">
        <v>15.023720000000001</v>
      </c>
      <c r="IZ150" s="1">
        <v>2.5881610000000002E-4</v>
      </c>
      <c r="JA150" s="1">
        <v>0.10583620000000001</v>
      </c>
      <c r="JB150">
        <v>0.64401319999999995</v>
      </c>
      <c r="JC150">
        <v>14.72429</v>
      </c>
      <c r="JD150">
        <v>2.262931E-4</v>
      </c>
      <c r="JE150" s="1">
        <v>9.2315220000000003E-2</v>
      </c>
      <c r="JF150">
        <v>0.64410889999999998</v>
      </c>
      <c r="JG150">
        <v>14.942080000000001</v>
      </c>
      <c r="JH150">
        <v>1.9957509999999999E-4</v>
      </c>
      <c r="JI150" s="1">
        <v>8.1182589999999999E-2</v>
      </c>
      <c r="JJ150">
        <v>0.64425739999999998</v>
      </c>
      <c r="JK150">
        <v>15.02876</v>
      </c>
      <c r="JL150">
        <v>1.7916359999999999E-4</v>
      </c>
      <c r="JM150" s="1">
        <v>7.2645349999999997E-2</v>
      </c>
      <c r="JN150">
        <v>0.64445050000000004</v>
      </c>
      <c r="JO150">
        <v>15.05921</v>
      </c>
      <c r="JP150">
        <v>1.639504E-4</v>
      </c>
      <c r="JQ150" s="1">
        <v>6.6291349999999999E-2</v>
      </c>
      <c r="JR150">
        <v>0.64468219999999998</v>
      </c>
      <c r="JS150">
        <v>15.54449</v>
      </c>
      <c r="JT150">
        <v>1.522603E-4</v>
      </c>
      <c r="JU150" s="1">
        <v>6.1422730000000002E-2</v>
      </c>
      <c r="JV150">
        <v>0.64493509999999998</v>
      </c>
      <c r="JW150">
        <v>15.811529999999999</v>
      </c>
      <c r="JX150">
        <v>1.423683E-4</v>
      </c>
      <c r="JY150" s="1">
        <v>5.7345159999999999E-2</v>
      </c>
      <c r="JZ150">
        <v>0.64516019999999996</v>
      </c>
      <c r="KA150">
        <v>15.63931</v>
      </c>
      <c r="KB150">
        <v>1.329112E-4</v>
      </c>
      <c r="KC150">
        <v>5.3487020000000003E-2</v>
      </c>
      <c r="KD150">
        <v>0.64537480000000003</v>
      </c>
      <c r="KE150">
        <v>15.41493</v>
      </c>
      <c r="KF150">
        <v>1.2336650000000001E-4</v>
      </c>
      <c r="KG150">
        <v>4.962308E-2</v>
      </c>
      <c r="KH150">
        <v>0.64559420000000001</v>
      </c>
      <c r="KI150">
        <v>15.05364</v>
      </c>
      <c r="KJ150">
        <v>1.142202E-4</v>
      </c>
      <c r="KK150">
        <v>4.5910569999999998E-2</v>
      </c>
      <c r="KL150">
        <v>0.64576460000000002</v>
      </c>
      <c r="KM150">
        <v>15.451140000000001</v>
      </c>
      <c r="KN150">
        <v>1.0611749999999999E-4</v>
      </c>
      <c r="KO150">
        <v>4.2610960000000003E-2</v>
      </c>
      <c r="KP150">
        <v>0.64589019999999997</v>
      </c>
      <c r="KQ150">
        <v>16.04561</v>
      </c>
      <c r="KR150">
        <v>9.9311739999999996E-5</v>
      </c>
      <c r="KS150">
        <v>3.984306E-2</v>
      </c>
      <c r="KT150">
        <v>0.6459762</v>
      </c>
      <c r="KU150">
        <v>16.76549</v>
      </c>
      <c r="KV150">
        <v>9.3693389999999999E-5</v>
      </c>
      <c r="KW150">
        <v>3.7556010000000001E-2</v>
      </c>
      <c r="KX150">
        <v>0.64602680000000001</v>
      </c>
      <c r="KY150">
        <v>17.500139999999998</v>
      </c>
      <c r="KZ150">
        <v>8.9030160000000004E-5</v>
      </c>
      <c r="LA150">
        <v>3.5661709999999999E-2</v>
      </c>
      <c r="LB150">
        <v>0.64603730000000004</v>
      </c>
      <c r="LC150">
        <v>17.759609999999999</v>
      </c>
      <c r="LD150">
        <v>8.5320400000000004E-5</v>
      </c>
      <c r="LE150">
        <v>3.4152019999999998E-2</v>
      </c>
      <c r="LF150">
        <v>0.64603200000000005</v>
      </c>
      <c r="LG150">
        <v>17.69754</v>
      </c>
      <c r="LH150">
        <v>8.2703389999999998E-5</v>
      </c>
      <c r="LI150">
        <v>3.3076840000000003E-2</v>
      </c>
      <c r="LJ150">
        <v>0.64596710000000002</v>
      </c>
      <c r="LK150">
        <v>17.51529</v>
      </c>
      <c r="LL150">
        <v>8.1026360000000005E-5</v>
      </c>
      <c r="LM150">
        <v>3.2390009999999997E-2</v>
      </c>
      <c r="LN150">
        <v>0.6458083</v>
      </c>
      <c r="LO150">
        <v>17.11383</v>
      </c>
      <c r="LP150">
        <v>7.9714689999999997E-5</v>
      </c>
      <c r="LQ150">
        <v>3.1873779999999997E-2</v>
      </c>
      <c r="LR150">
        <v>0.64557629999999999</v>
      </c>
      <c r="LS150">
        <v>17.35905</v>
      </c>
      <c r="LT150">
        <v>7.8181770000000002E-5</v>
      </c>
      <c r="LU150">
        <v>3.128541E-2</v>
      </c>
      <c r="LV150">
        <v>0.64523949999999997</v>
      </c>
      <c r="LW150">
        <v>17.66949</v>
      </c>
      <c r="LX150">
        <v>7.6152159999999996E-5</v>
      </c>
      <c r="LY150">
        <v>3.0505609999999999E-2</v>
      </c>
      <c r="LZ150">
        <v>0.64485780000000004</v>
      </c>
      <c r="MA150">
        <v>18.228359999999999</v>
      </c>
      <c r="MB150">
        <v>7.3688879999999997E-5</v>
      </c>
      <c r="MC150">
        <v>2.9550380000000001E-2</v>
      </c>
      <c r="MD150">
        <v>0.64441809999999999</v>
      </c>
      <c r="ME150">
        <v>18.855879999999999</v>
      </c>
      <c r="MF150">
        <v>7.109506E-5</v>
      </c>
      <c r="MG150">
        <v>2.853151E-2</v>
      </c>
      <c r="MH150">
        <v>0.64392079999999996</v>
      </c>
      <c r="MI150">
        <v>19.10042</v>
      </c>
      <c r="MJ150">
        <v>6.8896729999999996E-5</v>
      </c>
      <c r="MK150">
        <v>2.7655289999999999E-2</v>
      </c>
      <c r="ML150">
        <v>0.6434436</v>
      </c>
      <c r="MM150">
        <v>18.926400000000001</v>
      </c>
      <c r="MN150">
        <v>6.7665890000000005E-5</v>
      </c>
      <c r="MO150">
        <v>2.7150690000000002E-2</v>
      </c>
      <c r="MP150">
        <v>0.64297570000000004</v>
      </c>
      <c r="MQ150">
        <v>18.646640000000001</v>
      </c>
      <c r="MR150">
        <v>6.7438010000000001E-5</v>
      </c>
      <c r="MS150">
        <v>2.7055160000000002E-2</v>
      </c>
      <c r="MT150">
        <v>0.64257649999999999</v>
      </c>
      <c r="MU150">
        <v>18.150230000000001</v>
      </c>
      <c r="MV150">
        <v>6.7585589999999998E-5</v>
      </c>
      <c r="MW150">
        <v>2.7128289999999999E-2</v>
      </c>
      <c r="MX150">
        <v>0.64223240000000004</v>
      </c>
      <c r="MY150">
        <v>18.12677</v>
      </c>
      <c r="MZ150">
        <v>6.7347269999999996E-5</v>
      </c>
      <c r="NA150">
        <v>2.7064600000000001E-2</v>
      </c>
      <c r="NB150">
        <v>0.64198200000000005</v>
      </c>
      <c r="NC150">
        <v>17.56137</v>
      </c>
      <c r="ND150">
        <v>6.6396049999999996E-5</v>
      </c>
      <c r="NE150">
        <v>2.670962E-2</v>
      </c>
      <c r="NF150">
        <v>0.64180579999999998</v>
      </c>
      <c r="NG150">
        <v>17.74184</v>
      </c>
      <c r="NH150">
        <v>6.4761870000000005E-5</v>
      </c>
      <c r="NI150">
        <v>2.6074369999999999E-2</v>
      </c>
      <c r="NJ150">
        <v>0.64169100000000001</v>
      </c>
      <c r="NK150">
        <v>17.918579999999999</v>
      </c>
      <c r="NL150">
        <v>6.2617149999999997E-5</v>
      </c>
      <c r="NM150">
        <v>2.5227980000000001E-2</v>
      </c>
      <c r="NN150">
        <v>0.64162200000000003</v>
      </c>
      <c r="NO150">
        <v>17.92745</v>
      </c>
      <c r="NP150">
        <v>5.9959749999999998E-5</v>
      </c>
      <c r="NQ150">
        <v>2.417424E-2</v>
      </c>
      <c r="NR150">
        <v>0.64163950000000003</v>
      </c>
      <c r="NS150">
        <v>17.773949999999999</v>
      </c>
      <c r="NT150">
        <v>5.6612189999999999E-5</v>
      </c>
      <c r="NU150">
        <v>2.284448E-2</v>
      </c>
      <c r="NV150">
        <v>0.64173000000000002</v>
      </c>
      <c r="NW150">
        <v>17.471399999999999</v>
      </c>
      <c r="NX150">
        <v>5.2623710000000003E-5</v>
      </c>
      <c r="NY150">
        <v>2.1249480000000001E-2</v>
      </c>
      <c r="NZ150">
        <v>0.64195659999999999</v>
      </c>
      <c r="OA150">
        <v>17.193549999999998</v>
      </c>
      <c r="OB150">
        <v>4.848422E-5</v>
      </c>
      <c r="OC150">
        <v>1.9573819999999999E-2</v>
      </c>
      <c r="OD150">
        <v>0.64230140000000002</v>
      </c>
      <c r="OE150">
        <v>17.708870000000001</v>
      </c>
      <c r="OF150">
        <v>4.4774709999999997E-5</v>
      </c>
      <c r="OG150">
        <v>1.805495E-2</v>
      </c>
      <c r="OH150">
        <v>0.64279160000000002</v>
      </c>
      <c r="OI150">
        <v>18.22944</v>
      </c>
      <c r="OJ150">
        <v>4.1795509999999997E-5</v>
      </c>
      <c r="OK150">
        <v>1.6821530000000001E-2</v>
      </c>
    </row>
    <row r="151" spans="1:401" x14ac:dyDescent="0.35">
      <c r="A151">
        <v>154</v>
      </c>
      <c r="B151" t="s">
        <v>4</v>
      </c>
      <c r="C151" t="s">
        <v>24</v>
      </c>
      <c r="D151" t="s">
        <v>156</v>
      </c>
      <c r="E151">
        <v>883.68230000000005</v>
      </c>
      <c r="F151">
        <v>0.75937690000000002</v>
      </c>
      <c r="G151">
        <v>14.722049999999999</v>
      </c>
      <c r="H151">
        <v>0</v>
      </c>
      <c r="I151">
        <v>0</v>
      </c>
      <c r="J151">
        <v>0.75986730000000002</v>
      </c>
      <c r="K151">
        <v>14.8955</v>
      </c>
      <c r="L151">
        <v>0</v>
      </c>
      <c r="M151">
        <v>0</v>
      </c>
      <c r="N151">
        <v>0.76044219999999996</v>
      </c>
      <c r="O151">
        <v>15.391209999999999</v>
      </c>
      <c r="P151">
        <v>0</v>
      </c>
      <c r="Q151">
        <v>0</v>
      </c>
      <c r="R151">
        <v>0.76098529999999998</v>
      </c>
      <c r="S151">
        <v>16.191569999999999</v>
      </c>
      <c r="T151">
        <v>0</v>
      </c>
      <c r="U151">
        <v>0</v>
      </c>
      <c r="V151">
        <v>0.76123410000000002</v>
      </c>
      <c r="W151">
        <v>16.97691</v>
      </c>
      <c r="X151" s="1">
        <v>3.2698119999999999E-29</v>
      </c>
      <c r="Y151" s="1">
        <v>1.158933E-26</v>
      </c>
      <c r="Z151">
        <v>0.76162390000000002</v>
      </c>
      <c r="AA151">
        <v>17.2837</v>
      </c>
      <c r="AB151" s="1">
        <v>1.1687839999999999E-17</v>
      </c>
      <c r="AC151" s="1">
        <v>4.1334659999999996E-15</v>
      </c>
      <c r="AD151">
        <v>0.76200029999999996</v>
      </c>
      <c r="AE151">
        <v>16.915179999999999</v>
      </c>
      <c r="AF151" s="1">
        <v>1.8914180000000001E-6</v>
      </c>
      <c r="AG151" s="1">
        <v>4.601343E-4</v>
      </c>
      <c r="AH151">
        <v>0.76261789999999996</v>
      </c>
      <c r="AI151">
        <v>16.117159999999998</v>
      </c>
      <c r="AJ151" s="1">
        <v>1.9012640000000001E-2</v>
      </c>
      <c r="AK151">
        <v>5.1931919999999998</v>
      </c>
      <c r="AL151">
        <v>0.76322970000000001</v>
      </c>
      <c r="AM151">
        <v>15.359059999999999</v>
      </c>
      <c r="AN151" s="1">
        <v>2.4191989999999999</v>
      </c>
      <c r="AO151">
        <v>721.79970000000003</v>
      </c>
      <c r="AP151">
        <v>0.7637912</v>
      </c>
      <c r="AQ151">
        <v>15.467079999999999</v>
      </c>
      <c r="AR151">
        <v>33.276040000000002</v>
      </c>
      <c r="AS151">
        <v>10644.6</v>
      </c>
      <c r="AT151">
        <v>0.76440319999999995</v>
      </c>
      <c r="AU151">
        <v>16.10003</v>
      </c>
      <c r="AV151">
        <v>101.1872</v>
      </c>
      <c r="AW151">
        <v>34271.550000000003</v>
      </c>
      <c r="AX151">
        <v>0.76494859999999998</v>
      </c>
      <c r="AY151">
        <v>17.04327</v>
      </c>
      <c r="AZ151">
        <v>102.3853</v>
      </c>
      <c r="BA151">
        <v>36337.120000000003</v>
      </c>
      <c r="BB151">
        <v>0.76543459999999997</v>
      </c>
      <c r="BC151">
        <v>18.0199</v>
      </c>
      <c r="BD151">
        <v>45.397129999999997</v>
      </c>
      <c r="BE151">
        <v>16730.740000000002</v>
      </c>
      <c r="BF151">
        <v>0.76560439999999996</v>
      </c>
      <c r="BG151">
        <v>18.327279999999998</v>
      </c>
      <c r="BH151">
        <v>10.84578</v>
      </c>
      <c r="BI151">
        <v>4118.6080000000002</v>
      </c>
      <c r="BJ151">
        <v>0.76486489999999996</v>
      </c>
      <c r="BK151">
        <v>17.989419999999999</v>
      </c>
      <c r="BL151">
        <v>1.6893800000000001</v>
      </c>
      <c r="BM151">
        <v>654.25490000000002</v>
      </c>
      <c r="BN151">
        <v>0.76307049999999998</v>
      </c>
      <c r="BO151">
        <v>17.171099999999999</v>
      </c>
      <c r="BP151">
        <v>0.23960999999999999</v>
      </c>
      <c r="BQ151">
        <v>91.923439999999999</v>
      </c>
      <c r="BR151">
        <v>0.76085029999999998</v>
      </c>
      <c r="BS151">
        <v>16.337969999999999</v>
      </c>
      <c r="BT151">
        <v>7.0745240000000001E-2</v>
      </c>
      <c r="BU151">
        <v>25.558309999999999</v>
      </c>
      <c r="BV151">
        <v>0.75859370000000004</v>
      </c>
      <c r="BW151">
        <v>16.07591</v>
      </c>
      <c r="BX151">
        <v>5.0079520000000002E-2</v>
      </c>
      <c r="BY151">
        <v>17.611699999999999</v>
      </c>
      <c r="BZ151">
        <v>0.7562683</v>
      </c>
      <c r="CA151">
        <v>16.0151</v>
      </c>
      <c r="CB151" s="1">
        <v>4.4215940000000002E-2</v>
      </c>
      <c r="CC151">
        <v>15.51388</v>
      </c>
      <c r="CD151">
        <v>0.75387879999999996</v>
      </c>
      <c r="CE151">
        <v>16.502189999999999</v>
      </c>
      <c r="CF151" s="1">
        <v>4.0681019999999998E-2</v>
      </c>
      <c r="CG151">
        <v>14.28495</v>
      </c>
      <c r="CH151">
        <v>0.75133099999999997</v>
      </c>
      <c r="CI151">
        <v>16.83136</v>
      </c>
      <c r="CJ151" s="1">
        <v>3.8062640000000002E-2</v>
      </c>
      <c r="CK151">
        <v>13.38968</v>
      </c>
      <c r="CL151">
        <v>0.74849750000000004</v>
      </c>
      <c r="CM151">
        <v>16.916170000000001</v>
      </c>
      <c r="CN151" s="1">
        <v>3.5691750000000001E-2</v>
      </c>
      <c r="CO151" s="1">
        <v>12.58944</v>
      </c>
      <c r="CP151">
        <v>0.74515949999999997</v>
      </c>
      <c r="CQ151">
        <v>16.618749999999999</v>
      </c>
      <c r="CR151" s="1">
        <v>3.3263580000000001E-2</v>
      </c>
      <c r="CS151" s="1">
        <v>11.773389999999999</v>
      </c>
      <c r="CT151">
        <v>0.74105940000000003</v>
      </c>
      <c r="CU151">
        <v>15.946569999999999</v>
      </c>
      <c r="CV151" s="1">
        <v>3.0806190000000001E-2</v>
      </c>
      <c r="CW151" s="1">
        <v>10.94983</v>
      </c>
      <c r="CX151">
        <v>0.73603189999999996</v>
      </c>
      <c r="CY151">
        <v>15.183310000000001</v>
      </c>
      <c r="CZ151" s="1">
        <v>2.8408800000000001E-2</v>
      </c>
      <c r="DA151" s="1">
        <v>10.15047</v>
      </c>
      <c r="DB151">
        <v>0.73049399999999998</v>
      </c>
      <c r="DC151">
        <v>14.968909999999999</v>
      </c>
      <c r="DD151" s="1">
        <v>2.6194680000000001E-2</v>
      </c>
      <c r="DE151" s="1">
        <v>9.4135570000000008</v>
      </c>
      <c r="DF151">
        <v>0.72439710000000002</v>
      </c>
      <c r="DG151">
        <v>14.799440000000001</v>
      </c>
      <c r="DH151" s="1">
        <v>2.4646560000000001E-2</v>
      </c>
      <c r="DI151" s="1">
        <v>8.9005379999999992</v>
      </c>
      <c r="DJ151">
        <v>0.71807739999999998</v>
      </c>
      <c r="DK151">
        <v>15.114240000000001</v>
      </c>
      <c r="DL151" s="1">
        <v>2.4718839999999999E-2</v>
      </c>
      <c r="DM151" s="1">
        <v>8.9555939999999996</v>
      </c>
      <c r="DN151">
        <v>0.71122160000000001</v>
      </c>
      <c r="DO151">
        <v>15.45505</v>
      </c>
      <c r="DP151" s="1">
        <v>2.625804E-2</v>
      </c>
      <c r="DQ151" s="1">
        <v>9.5730780000000006</v>
      </c>
      <c r="DR151">
        <v>0.70410320000000004</v>
      </c>
      <c r="DS151">
        <v>15.512890000000001</v>
      </c>
      <c r="DT151" s="1">
        <v>2.7626919999999999E-2</v>
      </c>
      <c r="DU151" s="1">
        <v>10.17708</v>
      </c>
      <c r="DV151">
        <v>0.69894469999999997</v>
      </c>
      <c r="DW151">
        <v>15.21396</v>
      </c>
      <c r="DX151" s="1">
        <v>2.7681770000000001E-2</v>
      </c>
      <c r="DY151" s="1">
        <v>10.2806</v>
      </c>
      <c r="DZ151">
        <v>0.69387969999999999</v>
      </c>
      <c r="EA151">
        <v>14.59634</v>
      </c>
      <c r="EB151" s="1">
        <v>2.6448260000000001E-2</v>
      </c>
      <c r="EC151" s="1">
        <v>9.8919770000000007</v>
      </c>
      <c r="ED151">
        <v>0.68887759999999998</v>
      </c>
      <c r="EE151">
        <v>14.028600000000001</v>
      </c>
      <c r="EF151" s="1">
        <v>2.4502280000000001E-2</v>
      </c>
      <c r="EG151" s="1">
        <v>9.2172269999999994</v>
      </c>
      <c r="EH151">
        <v>0.68392399999999998</v>
      </c>
      <c r="EI151">
        <v>14.261659999999999</v>
      </c>
      <c r="EJ151" s="1">
        <v>2.2339769999999998E-2</v>
      </c>
      <c r="EK151" s="1">
        <v>8.4446759999999994</v>
      </c>
      <c r="EL151">
        <v>0.67884049999999996</v>
      </c>
      <c r="EM151">
        <v>14.57385</v>
      </c>
      <c r="EN151" s="1">
        <v>2.019307E-2</v>
      </c>
      <c r="EO151" s="1">
        <v>7.668812</v>
      </c>
      <c r="EP151">
        <v>0.67332479999999995</v>
      </c>
      <c r="EQ151">
        <v>15.26731</v>
      </c>
      <c r="ER151" s="1">
        <v>1.8163350000000002E-2</v>
      </c>
      <c r="ES151" s="1">
        <v>6.9304730000000001</v>
      </c>
      <c r="ET151">
        <v>0.66821989999999998</v>
      </c>
      <c r="EU151">
        <v>16.205580000000001</v>
      </c>
      <c r="EV151" s="1">
        <v>1.6268810000000002E-2</v>
      </c>
      <c r="EW151" s="1">
        <v>6.2439369999999998</v>
      </c>
      <c r="EX151">
        <v>0.66330630000000002</v>
      </c>
      <c r="EY151">
        <v>16.664650000000002</v>
      </c>
      <c r="EZ151" s="1">
        <v>1.454694E-2</v>
      </c>
      <c r="FA151" s="1">
        <v>5.6131609999999998</v>
      </c>
      <c r="FB151">
        <v>0.6584989</v>
      </c>
      <c r="FC151">
        <v>16.582419999999999</v>
      </c>
      <c r="FD151" s="1">
        <v>1.302762E-2</v>
      </c>
      <c r="FE151" s="1">
        <v>5.052365</v>
      </c>
      <c r="FF151">
        <v>0.65389819999999999</v>
      </c>
      <c r="FG151">
        <v>16.232289999999999</v>
      </c>
      <c r="FH151" s="1">
        <v>1.1681260000000001E-2</v>
      </c>
      <c r="FI151" s="1">
        <v>4.5522210000000003</v>
      </c>
      <c r="FJ151">
        <v>0.64913100000000001</v>
      </c>
      <c r="FK151">
        <v>15.72186</v>
      </c>
      <c r="FL151" s="1">
        <v>1.0444E-2</v>
      </c>
      <c r="FM151" s="1">
        <v>4.0911650000000002</v>
      </c>
      <c r="FN151">
        <v>0.64441660000000001</v>
      </c>
      <c r="FO151">
        <v>16.000319999999999</v>
      </c>
      <c r="FP151" s="1">
        <v>9.3074839999999995E-3</v>
      </c>
      <c r="FQ151" s="1">
        <v>3.6644100000000002</v>
      </c>
      <c r="FR151">
        <v>0.63967300000000005</v>
      </c>
      <c r="FS151">
        <v>16.428570000000001</v>
      </c>
      <c r="FT151" s="1">
        <v>8.2788640000000004E-3</v>
      </c>
      <c r="FU151" s="1">
        <v>3.2756400000000001</v>
      </c>
      <c r="FV151">
        <v>0.63453440000000005</v>
      </c>
      <c r="FW151">
        <v>16.988669999999999</v>
      </c>
      <c r="FX151" s="1">
        <v>7.3618290000000003E-3</v>
      </c>
      <c r="FY151" s="1">
        <v>2.9277679999999999</v>
      </c>
      <c r="FZ151">
        <v>0.62925750000000003</v>
      </c>
      <c r="GA151">
        <v>17.85604</v>
      </c>
      <c r="GB151" s="1">
        <v>6.5376159999999996E-3</v>
      </c>
      <c r="GC151" s="1">
        <v>2.6162339999999999</v>
      </c>
      <c r="GD151">
        <v>0.62401010000000001</v>
      </c>
      <c r="GE151">
        <v>18.356310000000001</v>
      </c>
      <c r="GF151" s="1">
        <v>5.7949630000000002E-3</v>
      </c>
      <c r="GG151" s="1">
        <v>2.3343389999999999</v>
      </c>
      <c r="GH151">
        <v>0.61903600000000003</v>
      </c>
      <c r="GI151">
        <v>18.573060000000002</v>
      </c>
      <c r="GJ151" s="1">
        <v>5.1354269999999997E-3</v>
      </c>
      <c r="GK151" s="1">
        <v>2.0810070000000001</v>
      </c>
      <c r="GL151">
        <v>0.61442390000000002</v>
      </c>
      <c r="GM151">
        <v>18.516249999999999</v>
      </c>
      <c r="GN151" s="1">
        <v>4.558861E-3</v>
      </c>
      <c r="GO151" s="1">
        <v>1.8572390000000001</v>
      </c>
      <c r="GP151">
        <v>0.61040260000000002</v>
      </c>
      <c r="GQ151">
        <v>18.109929999999999</v>
      </c>
      <c r="GR151" s="1">
        <v>4.0558829999999997E-3</v>
      </c>
      <c r="GS151" s="1">
        <v>1.659176</v>
      </c>
      <c r="GT151">
        <v>0.60699749999999997</v>
      </c>
      <c r="GU151">
        <v>17.686170000000001</v>
      </c>
      <c r="GV151" s="1">
        <v>3.6112819999999999E-3</v>
      </c>
      <c r="GW151" s="1">
        <v>1.482029</v>
      </c>
      <c r="GX151">
        <v>0.60426239999999998</v>
      </c>
      <c r="GY151">
        <v>17.759239999999998</v>
      </c>
      <c r="GZ151" s="1">
        <v>3.2108200000000001E-3</v>
      </c>
      <c r="HA151" s="1">
        <v>1.320659</v>
      </c>
      <c r="HB151">
        <v>0.60212770000000004</v>
      </c>
      <c r="HC151">
        <v>17.646100000000001</v>
      </c>
      <c r="HD151" s="1">
        <v>2.8444210000000002E-3</v>
      </c>
      <c r="HE151" s="1">
        <v>1.1711739999999999</v>
      </c>
      <c r="HF151">
        <v>0.60034220000000005</v>
      </c>
      <c r="HG151">
        <v>17.648790000000002</v>
      </c>
      <c r="HH151" s="1">
        <v>2.502696E-3</v>
      </c>
      <c r="HI151" s="1">
        <v>1.0311030000000001</v>
      </c>
      <c r="HJ151">
        <v>0.59902409999999995</v>
      </c>
      <c r="HK151">
        <v>17.420549999999999</v>
      </c>
      <c r="HL151" s="1">
        <v>2.1669390000000001E-3</v>
      </c>
      <c r="HM151" s="1">
        <v>0.8932331</v>
      </c>
      <c r="HN151">
        <v>0.59808059999999996</v>
      </c>
      <c r="HO151">
        <v>17.307200000000002</v>
      </c>
      <c r="HP151" s="1">
        <v>1.813549E-3</v>
      </c>
      <c r="HQ151" s="1">
        <v>0.74851500000000004</v>
      </c>
      <c r="HR151">
        <v>0.59731719999999999</v>
      </c>
      <c r="HS151">
        <v>17.101680000000002</v>
      </c>
      <c r="HT151" s="1">
        <v>1.445441E-3</v>
      </c>
      <c r="HU151" s="1">
        <v>0.59751390000000004</v>
      </c>
      <c r="HV151">
        <v>0.59674760000000004</v>
      </c>
      <c r="HW151">
        <v>16.698</v>
      </c>
      <c r="HX151" s="1">
        <v>1.0997610000000001E-3</v>
      </c>
      <c r="HY151" s="1">
        <v>0.4547948</v>
      </c>
      <c r="HZ151">
        <v>0.59631630000000002</v>
      </c>
      <c r="IA151">
        <v>16.249829999999999</v>
      </c>
      <c r="IB151" s="1">
        <v>8.1768400000000005E-4</v>
      </c>
      <c r="IC151" s="1">
        <v>0.33750190000000002</v>
      </c>
      <c r="ID151">
        <v>0.59605969999999997</v>
      </c>
      <c r="IE151">
        <v>16.077480000000001</v>
      </c>
      <c r="IF151" s="1">
        <v>6.1557829999999997E-4</v>
      </c>
      <c r="IG151" s="1">
        <v>0.25287300000000001</v>
      </c>
      <c r="IH151">
        <v>0.5958871</v>
      </c>
      <c r="II151">
        <v>15.918939999999999</v>
      </c>
      <c r="IJ151" s="1">
        <v>4.8322719999999999E-4</v>
      </c>
      <c r="IK151" s="1">
        <v>0.19723080000000001</v>
      </c>
      <c r="IL151">
        <v>0.59575679999999998</v>
      </c>
      <c r="IM151">
        <v>16.038</v>
      </c>
      <c r="IN151" s="1">
        <v>3.9928830000000002E-4</v>
      </c>
      <c r="IO151" s="1">
        <v>0.1619651</v>
      </c>
      <c r="IP151">
        <v>0.59569660000000002</v>
      </c>
      <c r="IQ151">
        <v>15.71355</v>
      </c>
      <c r="IR151" s="1">
        <v>3.4354230000000001E-4</v>
      </c>
      <c r="IS151" s="1">
        <v>0.138681</v>
      </c>
      <c r="IT151">
        <v>0.59566600000000003</v>
      </c>
      <c r="IU151">
        <v>15.314349999999999</v>
      </c>
      <c r="IV151" s="1">
        <v>3.0098789999999999E-4</v>
      </c>
      <c r="IW151" s="1">
        <v>0.1211129</v>
      </c>
      <c r="IX151">
        <v>0.5956593</v>
      </c>
      <c r="IY151">
        <v>15.03905</v>
      </c>
      <c r="IZ151" s="1">
        <v>2.637362E-4</v>
      </c>
      <c r="JA151" s="1">
        <v>0.105889</v>
      </c>
      <c r="JB151">
        <v>0.59571549999999995</v>
      </c>
      <c r="JC151">
        <v>14.75113</v>
      </c>
      <c r="JD151">
        <v>2.3054259999999999E-4</v>
      </c>
      <c r="JE151" s="1">
        <v>9.2350890000000005E-2</v>
      </c>
      <c r="JF151">
        <v>0.59578070000000005</v>
      </c>
      <c r="JG151">
        <v>14.994960000000001</v>
      </c>
      <c r="JH151">
        <v>2.0295440000000001E-4</v>
      </c>
      <c r="JI151" s="1">
        <v>8.1083119999999995E-2</v>
      </c>
      <c r="JJ151">
        <v>0.59589400000000003</v>
      </c>
      <c r="JK151">
        <v>15.11153</v>
      </c>
      <c r="JL151">
        <v>1.817008E-4</v>
      </c>
      <c r="JM151" s="1">
        <v>7.237383E-2</v>
      </c>
      <c r="JN151">
        <v>0.59600880000000001</v>
      </c>
      <c r="JO151">
        <v>15.115130000000001</v>
      </c>
      <c r="JP151">
        <v>1.6584609999999999E-4</v>
      </c>
      <c r="JQ151" s="1">
        <v>6.5883289999999997E-2</v>
      </c>
      <c r="JR151">
        <v>0.59618470000000001</v>
      </c>
      <c r="JS151">
        <v>15.568339999999999</v>
      </c>
      <c r="JT151">
        <v>1.5376260000000001E-4</v>
      </c>
      <c r="JU151" s="1">
        <v>6.0944900000000003E-2</v>
      </c>
      <c r="JV151">
        <v>0.59633539999999996</v>
      </c>
      <c r="JW151">
        <v>15.81593</v>
      </c>
      <c r="JX151">
        <v>1.4369919999999999E-4</v>
      </c>
      <c r="JY151" s="1">
        <v>5.6868349999999998E-2</v>
      </c>
      <c r="JZ151">
        <v>0.59649989999999997</v>
      </c>
      <c r="KA151">
        <v>15.62199</v>
      </c>
      <c r="KB151">
        <v>1.34225E-4</v>
      </c>
      <c r="KC151">
        <v>5.3065960000000002E-2</v>
      </c>
      <c r="KD151">
        <v>0.59664569999999995</v>
      </c>
      <c r="KE151">
        <v>15.41874</v>
      </c>
      <c r="KF151">
        <v>1.2467580000000001E-4</v>
      </c>
      <c r="KG151">
        <v>4.9266289999999997E-2</v>
      </c>
      <c r="KH151">
        <v>0.59678209999999998</v>
      </c>
      <c r="KI151">
        <v>15.08811</v>
      </c>
      <c r="KJ151">
        <v>1.154366E-4</v>
      </c>
      <c r="KK151">
        <v>4.5584470000000002E-2</v>
      </c>
      <c r="KL151">
        <v>0.59688189999999997</v>
      </c>
      <c r="KM151">
        <v>15.49587</v>
      </c>
      <c r="KN151">
        <v>1.071658E-4</v>
      </c>
      <c r="KO151">
        <v>4.2279740000000003E-2</v>
      </c>
      <c r="KP151">
        <v>0.59695069999999995</v>
      </c>
      <c r="KQ151">
        <v>16.10135</v>
      </c>
      <c r="KR151">
        <v>1.001814E-4</v>
      </c>
      <c r="KS151">
        <v>3.9491579999999998E-2</v>
      </c>
      <c r="KT151">
        <v>0.59700240000000004</v>
      </c>
      <c r="KU151">
        <v>16.810140000000001</v>
      </c>
      <c r="KV151">
        <v>9.441157E-5</v>
      </c>
      <c r="KW151">
        <v>3.7186190000000001E-2</v>
      </c>
      <c r="KX151">
        <v>0.5970529</v>
      </c>
      <c r="KY151">
        <v>17.52094</v>
      </c>
      <c r="KZ151">
        <v>8.9622439999999994E-5</v>
      </c>
      <c r="LA151">
        <v>3.5276960000000003E-2</v>
      </c>
      <c r="LB151">
        <v>0.5970548</v>
      </c>
      <c r="LC151">
        <v>17.747319999999998</v>
      </c>
      <c r="LD151">
        <v>8.5773350000000004E-5</v>
      </c>
      <c r="LE151">
        <v>3.3741729999999998E-2</v>
      </c>
      <c r="LF151">
        <v>0.59703419999999996</v>
      </c>
      <c r="LG151">
        <v>17.663350000000001</v>
      </c>
      <c r="LH151">
        <v>8.3004900000000002E-5</v>
      </c>
      <c r="LI151">
        <v>3.2628629999999999E-2</v>
      </c>
      <c r="LJ151">
        <v>0.59699369999999996</v>
      </c>
      <c r="LK151">
        <v>17.516590000000001</v>
      </c>
      <c r="LL151">
        <v>8.1220880000000006E-5</v>
      </c>
      <c r="LM151">
        <v>3.1911639999999998E-2</v>
      </c>
      <c r="LN151">
        <v>0.59686030000000001</v>
      </c>
      <c r="LO151">
        <v>17.162050000000001</v>
      </c>
      <c r="LP151">
        <v>7.9890890000000004E-5</v>
      </c>
      <c r="LQ151">
        <v>3.1395140000000002E-2</v>
      </c>
      <c r="LR151">
        <v>0.59671070000000004</v>
      </c>
      <c r="LS151">
        <v>17.439350000000001</v>
      </c>
      <c r="LT151">
        <v>7.8408699999999994E-5</v>
      </c>
      <c r="LU151">
        <v>3.0833639999999999E-2</v>
      </c>
      <c r="LV151">
        <v>0.596499</v>
      </c>
      <c r="LW151">
        <v>17.7578</v>
      </c>
      <c r="LX151">
        <v>7.6448280000000003E-5</v>
      </c>
      <c r="LY151">
        <v>3.0091860000000002E-2</v>
      </c>
      <c r="LZ151">
        <v>0.59622719999999996</v>
      </c>
      <c r="MA151">
        <v>18.284040000000001</v>
      </c>
      <c r="MB151">
        <v>7.4032179999999998E-5</v>
      </c>
      <c r="MC151">
        <v>2.9170560000000002E-2</v>
      </c>
      <c r="MD151">
        <v>0.59593249999999998</v>
      </c>
      <c r="ME151">
        <v>18.872820000000001</v>
      </c>
      <c r="MF151">
        <v>7.1435229999999999E-5</v>
      </c>
      <c r="MG151">
        <v>2.816915E-2</v>
      </c>
      <c r="MH151">
        <v>0.59560789999999997</v>
      </c>
      <c r="MI151">
        <v>19.088650000000001</v>
      </c>
      <c r="MJ151">
        <v>6.9149870000000005E-5</v>
      </c>
      <c r="MK151">
        <v>2.7277539999999999E-2</v>
      </c>
      <c r="ML151">
        <v>0.59528570000000003</v>
      </c>
      <c r="MM151">
        <v>18.899339999999999</v>
      </c>
      <c r="MN151">
        <v>6.7770209999999998E-5</v>
      </c>
      <c r="MO151">
        <v>2.6727239999999999E-2</v>
      </c>
      <c r="MP151">
        <v>0.59498879999999998</v>
      </c>
      <c r="MQ151">
        <v>18.652460000000001</v>
      </c>
      <c r="MR151">
        <v>6.7427089999999996E-5</v>
      </c>
      <c r="MS151">
        <v>2.658899E-2</v>
      </c>
      <c r="MT151">
        <v>0.59471960000000001</v>
      </c>
      <c r="MU151">
        <v>18.201830000000001</v>
      </c>
      <c r="MV151">
        <v>6.7566229999999999E-5</v>
      </c>
      <c r="MW151">
        <v>2.6655149999999999E-2</v>
      </c>
      <c r="MX151">
        <v>0.59450769999999997</v>
      </c>
      <c r="MY151">
        <v>18.213180000000001</v>
      </c>
      <c r="MZ151">
        <v>6.7408780000000003E-5</v>
      </c>
      <c r="NA151">
        <v>2.662136E-2</v>
      </c>
      <c r="NB151">
        <v>0.59435720000000003</v>
      </c>
      <c r="NC151">
        <v>17.654060000000001</v>
      </c>
      <c r="ND151">
        <v>6.6561820000000005E-5</v>
      </c>
      <c r="NE151">
        <v>2.6311879999999999E-2</v>
      </c>
      <c r="NF151">
        <v>0.59426279999999998</v>
      </c>
      <c r="NG151">
        <v>17.814509999999999</v>
      </c>
      <c r="NH151">
        <v>6.5012940000000005E-5</v>
      </c>
      <c r="NI151">
        <v>2.5720179999999999E-2</v>
      </c>
      <c r="NJ151">
        <v>0.59417989999999998</v>
      </c>
      <c r="NK151">
        <v>17.974779999999999</v>
      </c>
      <c r="NL151">
        <v>6.2934010000000005E-5</v>
      </c>
      <c r="NM151">
        <v>2.4913660000000001E-2</v>
      </c>
      <c r="NN151">
        <v>0.59415850000000003</v>
      </c>
      <c r="NO151">
        <v>17.93674</v>
      </c>
      <c r="NP151">
        <v>6.0356000000000003E-5</v>
      </c>
      <c r="NQ151">
        <v>2.3907089999999999E-2</v>
      </c>
      <c r="NR151">
        <v>0.59417469999999994</v>
      </c>
      <c r="NS151">
        <v>17.76399</v>
      </c>
      <c r="NT151">
        <v>5.7110529999999997E-5</v>
      </c>
      <c r="NU151">
        <v>2.26383E-2</v>
      </c>
      <c r="NV151">
        <v>0.59423090000000001</v>
      </c>
      <c r="NW151">
        <v>17.48442</v>
      </c>
      <c r="NX151">
        <v>5.3192529999999998E-5</v>
      </c>
      <c r="NY151">
        <v>2.1098410000000001E-2</v>
      </c>
      <c r="NZ151">
        <v>0.5943851</v>
      </c>
      <c r="OA151">
        <v>17.229620000000001</v>
      </c>
      <c r="OB151">
        <v>4.9043060000000002E-5</v>
      </c>
      <c r="OC151">
        <v>1.944997E-2</v>
      </c>
      <c r="OD151">
        <v>0.59463889999999997</v>
      </c>
      <c r="OE151">
        <v>17.77544</v>
      </c>
      <c r="OF151">
        <v>4.5253719999999998E-5</v>
      </c>
      <c r="OG151">
        <v>1.792885E-2</v>
      </c>
      <c r="OH151">
        <v>0.59499179999999996</v>
      </c>
      <c r="OI151">
        <v>18.32986</v>
      </c>
      <c r="OJ151">
        <v>4.2172580000000002E-5</v>
      </c>
      <c r="OK151">
        <v>1.6678700000000001E-2</v>
      </c>
    </row>
    <row r="152" spans="1:401" x14ac:dyDescent="0.35">
      <c r="A152">
        <v>155</v>
      </c>
      <c r="B152" t="s">
        <v>4</v>
      </c>
      <c r="C152" t="s">
        <v>24</v>
      </c>
      <c r="D152" t="s">
        <v>157</v>
      </c>
      <c r="E152">
        <v>872.06020000000001</v>
      </c>
      <c r="F152">
        <v>0.79707649999999997</v>
      </c>
      <c r="G152">
        <v>14.7819</v>
      </c>
      <c r="H152">
        <v>0</v>
      </c>
      <c r="I152">
        <v>0</v>
      </c>
      <c r="J152">
        <v>0.79820639999999998</v>
      </c>
      <c r="K152">
        <v>14.95247</v>
      </c>
      <c r="L152">
        <v>0</v>
      </c>
      <c r="M152">
        <v>0</v>
      </c>
      <c r="N152">
        <v>0.79941300000000004</v>
      </c>
      <c r="O152">
        <v>15.40962</v>
      </c>
      <c r="P152">
        <v>0</v>
      </c>
      <c r="Q152">
        <v>0</v>
      </c>
      <c r="R152">
        <v>0.8006413</v>
      </c>
      <c r="S152">
        <v>16.184280000000001</v>
      </c>
      <c r="T152">
        <v>0</v>
      </c>
      <c r="U152">
        <v>0</v>
      </c>
      <c r="V152">
        <v>0.80185969999999995</v>
      </c>
      <c r="W152">
        <v>16.975639999999999</v>
      </c>
      <c r="X152" s="1">
        <v>4.8388850000000002E-30</v>
      </c>
      <c r="Y152" s="1">
        <v>1.6678289999999999E-27</v>
      </c>
      <c r="Z152">
        <v>0.80313440000000003</v>
      </c>
      <c r="AA152">
        <v>17.283449999999998</v>
      </c>
      <c r="AB152" s="1">
        <v>1.6533689999999999E-18</v>
      </c>
      <c r="AC152" s="1">
        <v>5.6769869999999997E-16</v>
      </c>
      <c r="AD152">
        <v>0.80444629999999995</v>
      </c>
      <c r="AE152">
        <v>16.94745</v>
      </c>
      <c r="AF152" s="1">
        <v>5.7707639999999999E-7</v>
      </c>
      <c r="AG152" s="1">
        <v>1.343637E-4</v>
      </c>
      <c r="AH152">
        <v>0.80614750000000002</v>
      </c>
      <c r="AI152">
        <v>16.186060000000001</v>
      </c>
      <c r="AJ152" s="1">
        <v>1.0843179999999999E-2</v>
      </c>
      <c r="AK152" s="1">
        <v>2.8483200000000002</v>
      </c>
      <c r="AL152">
        <v>0.80780640000000004</v>
      </c>
      <c r="AM152">
        <v>15.42109</v>
      </c>
      <c r="AN152" s="1">
        <v>1.7249270000000001</v>
      </c>
      <c r="AO152">
        <v>493.99939999999998</v>
      </c>
      <c r="AP152">
        <v>0.80947690000000005</v>
      </c>
      <c r="AQ152">
        <v>15.521129999999999</v>
      </c>
      <c r="AR152">
        <v>27.74803</v>
      </c>
      <c r="AS152">
        <v>8484.6560000000009</v>
      </c>
      <c r="AT152">
        <v>0.81115950000000003</v>
      </c>
      <c r="AU152">
        <v>16.126729999999998</v>
      </c>
      <c r="AV152">
        <v>95.306060000000002</v>
      </c>
      <c r="AW152">
        <v>30693.87</v>
      </c>
      <c r="AX152">
        <v>0.81278450000000002</v>
      </c>
      <c r="AY152">
        <v>17.035430000000002</v>
      </c>
      <c r="AZ152">
        <v>106.32689999999999</v>
      </c>
      <c r="BA152">
        <v>35667.31</v>
      </c>
      <c r="BB152">
        <v>0.81438679999999997</v>
      </c>
      <c r="BC152">
        <v>18.009530000000002</v>
      </c>
      <c r="BD152">
        <v>50.993130000000001</v>
      </c>
      <c r="BE152">
        <v>17648.22</v>
      </c>
      <c r="BF152">
        <v>0.81563260000000004</v>
      </c>
      <c r="BG152">
        <v>18.328790000000001</v>
      </c>
      <c r="BH152">
        <v>12.95031</v>
      </c>
      <c r="BI152">
        <v>4588.0619999999999</v>
      </c>
      <c r="BJ152">
        <v>0.81609469999999995</v>
      </c>
      <c r="BK152">
        <v>18.029240000000001</v>
      </c>
      <c r="BL152">
        <v>2.0990419999999999</v>
      </c>
      <c r="BM152">
        <v>753.73770000000002</v>
      </c>
      <c r="BN152">
        <v>0.81543480000000002</v>
      </c>
      <c r="BO152">
        <v>17.24812</v>
      </c>
      <c r="BP152">
        <v>0.29234830000000001</v>
      </c>
      <c r="BQ152">
        <v>103.90179999999999</v>
      </c>
      <c r="BR152">
        <v>0.81383870000000003</v>
      </c>
      <c r="BS152">
        <v>16.411919999999999</v>
      </c>
      <c r="BT152">
        <v>7.6523289999999994E-2</v>
      </c>
      <c r="BU152">
        <v>25.732140000000001</v>
      </c>
      <c r="BV152">
        <v>0.81200410000000001</v>
      </c>
      <c r="BW152">
        <v>16.139309999999998</v>
      </c>
      <c r="BX152">
        <v>5.1051430000000002E-2</v>
      </c>
      <c r="BY152">
        <v>16.64066</v>
      </c>
      <c r="BZ152">
        <v>0.81007379999999996</v>
      </c>
      <c r="CA152">
        <v>16.042120000000001</v>
      </c>
      <c r="CB152">
        <v>4.4664059999999998E-2</v>
      </c>
      <c r="CC152">
        <v>14.48418</v>
      </c>
      <c r="CD152">
        <v>0.80806469999999997</v>
      </c>
      <c r="CE152">
        <v>16.493289999999998</v>
      </c>
      <c r="CF152" s="1">
        <v>4.0983350000000002E-2</v>
      </c>
      <c r="CG152">
        <v>13.27042</v>
      </c>
      <c r="CH152">
        <v>0.80590490000000004</v>
      </c>
      <c r="CI152">
        <v>16.81596</v>
      </c>
      <c r="CJ152" s="1">
        <v>3.8304020000000001E-2</v>
      </c>
      <c r="CK152">
        <v>12.39569</v>
      </c>
      <c r="CL152">
        <v>0.80343620000000004</v>
      </c>
      <c r="CM152">
        <v>16.911390000000001</v>
      </c>
      <c r="CN152" s="1">
        <v>3.5927309999999997E-2</v>
      </c>
      <c r="CO152" s="1">
        <v>11.627219999999999</v>
      </c>
      <c r="CP152">
        <v>0.80057420000000001</v>
      </c>
      <c r="CQ152">
        <v>16.656549999999999</v>
      </c>
      <c r="CR152" s="1">
        <v>3.3507259999999997E-2</v>
      </c>
      <c r="CS152" s="1">
        <v>10.849170000000001</v>
      </c>
      <c r="CT152">
        <v>0.79705919999999997</v>
      </c>
      <c r="CU152">
        <v>16.012219999999999</v>
      </c>
      <c r="CV152" s="1">
        <v>3.104575E-2</v>
      </c>
      <c r="CW152" s="1">
        <v>10.059469999999999</v>
      </c>
      <c r="CX152">
        <v>0.79289980000000004</v>
      </c>
      <c r="CY152">
        <v>15.25442</v>
      </c>
      <c r="CZ152" s="1">
        <v>2.8638429999999999E-2</v>
      </c>
      <c r="DA152" s="1">
        <v>9.288297</v>
      </c>
      <c r="DB152">
        <v>0.78795219999999999</v>
      </c>
      <c r="DC152">
        <v>15.039110000000001</v>
      </c>
      <c r="DD152" s="1">
        <v>2.639592E-2</v>
      </c>
      <c r="DE152" s="1">
        <v>8.5692590000000006</v>
      </c>
      <c r="DF152">
        <v>0.78223869999999995</v>
      </c>
      <c r="DG152">
        <v>14.838150000000001</v>
      </c>
      <c r="DH152" s="1">
        <v>2.4738670000000001E-2</v>
      </c>
      <c r="DI152" s="1">
        <v>8.028162</v>
      </c>
      <c r="DJ152">
        <v>0.77645489999999995</v>
      </c>
      <c r="DK152">
        <v>15.115399999999999</v>
      </c>
      <c r="DL152" s="1">
        <v>2.4611460000000002E-2</v>
      </c>
      <c r="DM152" s="1">
        <v>8.018891</v>
      </c>
      <c r="DN152">
        <v>0.77007899999999996</v>
      </c>
      <c r="DO152">
        <v>15.46185</v>
      </c>
      <c r="DP152" s="1">
        <v>2.60501E-2</v>
      </c>
      <c r="DQ152" s="1">
        <v>8.5510289999999998</v>
      </c>
      <c r="DR152">
        <v>0.76331660000000001</v>
      </c>
      <c r="DS152">
        <v>15.51632</v>
      </c>
      <c r="DT152" s="1">
        <v>2.7505040000000001E-2</v>
      </c>
      <c r="DU152" s="1">
        <v>9.1306060000000002</v>
      </c>
      <c r="DV152">
        <v>0.75969140000000002</v>
      </c>
      <c r="DW152">
        <v>15.23279</v>
      </c>
      <c r="DX152" s="1">
        <v>2.773022E-2</v>
      </c>
      <c r="DY152" s="1">
        <v>9.2823309999999992</v>
      </c>
      <c r="DZ152">
        <v>0.75628790000000001</v>
      </c>
      <c r="EA152">
        <v>14.648669999999999</v>
      </c>
      <c r="EB152" s="1">
        <v>2.6609750000000001E-2</v>
      </c>
      <c r="EC152" s="1">
        <v>8.9779199999999992</v>
      </c>
      <c r="ED152">
        <v>0.75307239999999998</v>
      </c>
      <c r="EE152">
        <v>14.080859999999999</v>
      </c>
      <c r="EF152" s="1">
        <v>2.4716599999999998E-2</v>
      </c>
      <c r="EG152" s="1">
        <v>8.3962789999999998</v>
      </c>
      <c r="EH152">
        <v>0.75004610000000005</v>
      </c>
      <c r="EI152">
        <v>14.315569999999999</v>
      </c>
      <c r="EJ152" s="1">
        <v>2.256559E-2</v>
      </c>
      <c r="EK152" s="1">
        <v>7.7120879999999996</v>
      </c>
      <c r="EL152">
        <v>0.74698980000000004</v>
      </c>
      <c r="EM152">
        <v>14.61002</v>
      </c>
      <c r="EN152" s="1">
        <v>2.041347E-2</v>
      </c>
      <c r="EO152" s="1">
        <v>7.0179989999999997</v>
      </c>
      <c r="EP152">
        <v>0.74388049999999994</v>
      </c>
      <c r="EQ152">
        <v>15.26629</v>
      </c>
      <c r="ER152" s="1">
        <v>1.8371709999999999E-2</v>
      </c>
      <c r="ES152" s="1">
        <v>6.3527100000000001</v>
      </c>
      <c r="ET152">
        <v>0.73817370000000004</v>
      </c>
      <c r="EU152">
        <v>16.199339999999999</v>
      </c>
      <c r="EV152" s="1">
        <v>1.646036E-2</v>
      </c>
      <c r="EW152" s="1">
        <v>5.7338579999999997</v>
      </c>
      <c r="EX152">
        <v>0.73274249999999996</v>
      </c>
      <c r="EY152">
        <v>16.65025</v>
      </c>
      <c r="EZ152" s="1">
        <v>1.4720850000000001E-2</v>
      </c>
      <c r="FA152" s="1">
        <v>5.1649289999999999</v>
      </c>
      <c r="FB152">
        <v>0.72730589999999995</v>
      </c>
      <c r="FC152">
        <v>16.56926</v>
      </c>
      <c r="FD152" s="1">
        <v>1.318156E-2</v>
      </c>
      <c r="FE152" s="1">
        <v>4.6576940000000002</v>
      </c>
      <c r="FF152">
        <v>0.72217229999999999</v>
      </c>
      <c r="FG152">
        <v>16.26632</v>
      </c>
      <c r="FH152" s="1">
        <v>1.1820880000000001E-2</v>
      </c>
      <c r="FI152" s="1">
        <v>4.2052019999999999</v>
      </c>
      <c r="FJ152">
        <v>0.71686039999999995</v>
      </c>
      <c r="FK152">
        <v>15.767300000000001</v>
      </c>
      <c r="FL152" s="1">
        <v>1.0574429999999999E-2</v>
      </c>
      <c r="FM152" s="1">
        <v>3.7885209999999998</v>
      </c>
      <c r="FN152">
        <v>0.71166280000000004</v>
      </c>
      <c r="FO152">
        <v>16.043379999999999</v>
      </c>
      <c r="FP152" s="1">
        <v>9.4273989999999995E-3</v>
      </c>
      <c r="FQ152" s="1">
        <v>3.401329</v>
      </c>
      <c r="FR152">
        <v>0.70648219999999995</v>
      </c>
      <c r="FS152">
        <v>16.466699999999999</v>
      </c>
      <c r="FT152" s="1">
        <v>8.3876690000000004E-3</v>
      </c>
      <c r="FU152" s="1">
        <v>3.0472700000000001</v>
      </c>
      <c r="FV152">
        <v>0.70118460000000005</v>
      </c>
      <c r="FW152">
        <v>16.99511</v>
      </c>
      <c r="FX152" s="1">
        <v>7.4589030000000002E-3</v>
      </c>
      <c r="FY152" s="1">
        <v>2.7288160000000001</v>
      </c>
      <c r="FZ152">
        <v>0.6945076</v>
      </c>
      <c r="GA152">
        <v>17.828189999999999</v>
      </c>
      <c r="GB152" s="1">
        <v>6.624993E-3</v>
      </c>
      <c r="GC152" s="1">
        <v>2.4438909999999998</v>
      </c>
      <c r="GD152">
        <v>0.68772699999999998</v>
      </c>
      <c r="GE152">
        <v>18.318370000000002</v>
      </c>
      <c r="GF152" s="1">
        <v>5.8747499999999998E-3</v>
      </c>
      <c r="GG152" s="1">
        <v>2.186248</v>
      </c>
      <c r="GH152">
        <v>0.68122419999999995</v>
      </c>
      <c r="GI152">
        <v>18.530830000000002</v>
      </c>
      <c r="GJ152" s="1">
        <v>5.206469E-3</v>
      </c>
      <c r="GK152" s="1">
        <v>1.953673</v>
      </c>
      <c r="GL152">
        <v>0.67510899999999996</v>
      </c>
      <c r="GM152">
        <v>18.520040000000002</v>
      </c>
      <c r="GN152" s="1">
        <v>4.6218470000000001E-3</v>
      </c>
      <c r="GO152" s="1">
        <v>1.747665</v>
      </c>
      <c r="GP152">
        <v>0.66967620000000005</v>
      </c>
      <c r="GQ152">
        <v>18.15793</v>
      </c>
      <c r="GR152" s="1">
        <v>4.1119069999999997E-3</v>
      </c>
      <c r="GS152" s="1">
        <v>1.564921</v>
      </c>
      <c r="GT152">
        <v>0.66498630000000003</v>
      </c>
      <c r="GU152">
        <v>17.747599999999998</v>
      </c>
      <c r="GV152" s="1">
        <v>3.6620289999999998E-3</v>
      </c>
      <c r="GW152" s="1">
        <v>1.4011880000000001</v>
      </c>
      <c r="GX152">
        <v>0.66117040000000005</v>
      </c>
      <c r="GY152">
        <v>17.82423</v>
      </c>
      <c r="GZ152" s="1">
        <v>3.2576549999999999E-3</v>
      </c>
      <c r="HA152" s="1">
        <v>1.2516179999999999</v>
      </c>
      <c r="HB152">
        <v>0.6582384</v>
      </c>
      <c r="HC152">
        <v>17.704719999999998</v>
      </c>
      <c r="HD152" s="1">
        <v>2.8879880000000002E-3</v>
      </c>
      <c r="HE152" s="1">
        <v>1.112501</v>
      </c>
      <c r="HF152">
        <v>0.65590130000000002</v>
      </c>
      <c r="HG152">
        <v>17.68167</v>
      </c>
      <c r="HH152" s="1">
        <v>2.544284E-3</v>
      </c>
      <c r="HI152" s="1">
        <v>0.98185960000000005</v>
      </c>
      <c r="HJ152">
        <v>0.65398979999999995</v>
      </c>
      <c r="HK152">
        <v>17.429569999999998</v>
      </c>
      <c r="HL152" s="1">
        <v>2.2093460000000001E-3</v>
      </c>
      <c r="HM152" s="1">
        <v>0.85380149999999999</v>
      </c>
      <c r="HN152">
        <v>0.65227420000000003</v>
      </c>
      <c r="HO152">
        <v>17.30292</v>
      </c>
      <c r="HP152" s="1">
        <v>1.858939E-3</v>
      </c>
      <c r="HQ152" s="1">
        <v>0.71982769999999996</v>
      </c>
      <c r="HR152">
        <v>0.65089169999999996</v>
      </c>
      <c r="HS152">
        <v>17.105419999999999</v>
      </c>
      <c r="HT152" s="1">
        <v>1.491521E-3</v>
      </c>
      <c r="HU152" s="1">
        <v>0.5787892</v>
      </c>
      <c r="HV152">
        <v>0.64980490000000002</v>
      </c>
      <c r="HW152">
        <v>16.725660000000001</v>
      </c>
      <c r="HX152" s="1">
        <v>1.1408849999999999E-3</v>
      </c>
      <c r="HY152" s="1">
        <v>0.4431871</v>
      </c>
      <c r="HZ152">
        <v>0.64899030000000002</v>
      </c>
      <c r="IA152">
        <v>16.304919999999999</v>
      </c>
      <c r="IB152" s="1">
        <v>8.4948079999999995E-4</v>
      </c>
      <c r="IC152" s="1">
        <v>0.32959699999999997</v>
      </c>
      <c r="ID152">
        <v>0.64844409999999997</v>
      </c>
      <c r="IE152">
        <v>16.149100000000001</v>
      </c>
      <c r="IF152" s="1">
        <v>6.3747100000000002E-4</v>
      </c>
      <c r="IG152" s="1">
        <v>0.2463495</v>
      </c>
      <c r="IH152">
        <v>0.64805630000000003</v>
      </c>
      <c r="II152">
        <v>15.98691</v>
      </c>
      <c r="IJ152" s="1">
        <v>4.9728320000000002E-4</v>
      </c>
      <c r="IK152" s="1">
        <v>0.19105659999999999</v>
      </c>
      <c r="IL152">
        <v>0.64776210000000001</v>
      </c>
      <c r="IM152">
        <v>16.085750000000001</v>
      </c>
      <c r="IN152" s="1">
        <v>4.082628E-4</v>
      </c>
      <c r="IO152" s="1">
        <v>0.15594250000000001</v>
      </c>
      <c r="IP152">
        <v>0.64760010000000001</v>
      </c>
      <c r="IQ152">
        <v>15.75393</v>
      </c>
      <c r="IR152" s="1">
        <v>3.4979139999999999E-4</v>
      </c>
      <c r="IS152" s="1">
        <v>0.13298260000000001</v>
      </c>
      <c r="IT152">
        <v>0.64751009999999998</v>
      </c>
      <c r="IU152">
        <v>15.33103</v>
      </c>
      <c r="IV152" s="1">
        <v>3.0608609999999999E-4</v>
      </c>
      <c r="IW152" s="1">
        <v>0.1159922</v>
      </c>
      <c r="IX152">
        <v>0.64746389999999998</v>
      </c>
      <c r="IY152">
        <v>15.05453</v>
      </c>
      <c r="IZ152" s="1">
        <v>2.6831080000000001E-4</v>
      </c>
      <c r="JA152" s="1">
        <v>0.10145220000000001</v>
      </c>
      <c r="JB152">
        <v>0.64749909999999999</v>
      </c>
      <c r="JC152">
        <v>14.77467</v>
      </c>
      <c r="JD152">
        <v>2.3453229999999999E-4</v>
      </c>
      <c r="JE152" s="1">
        <v>8.8488769999999994E-2</v>
      </c>
      <c r="JF152">
        <v>0.64758579999999999</v>
      </c>
      <c r="JG152">
        <v>15.032069999999999</v>
      </c>
      <c r="JH152">
        <v>2.0615849999999999E-4</v>
      </c>
      <c r="JI152" s="1">
        <v>7.7583700000000005E-2</v>
      </c>
      <c r="JJ152">
        <v>0.6477096</v>
      </c>
      <c r="JK152">
        <v>15.180630000000001</v>
      </c>
      <c r="JL152">
        <v>1.841178E-4</v>
      </c>
      <c r="JM152" s="1">
        <v>6.9087399999999993E-2</v>
      </c>
      <c r="JN152">
        <v>0.64789280000000005</v>
      </c>
      <c r="JO152">
        <v>15.16499</v>
      </c>
      <c r="JP152">
        <v>1.676507E-4</v>
      </c>
      <c r="JQ152" s="1">
        <v>6.2739890000000006E-2</v>
      </c>
      <c r="JR152">
        <v>0.64810769999999995</v>
      </c>
      <c r="JS152">
        <v>15.585699999999999</v>
      </c>
      <c r="JT152">
        <v>1.5517490000000001E-4</v>
      </c>
      <c r="JU152" s="1">
        <v>5.7936269999999998E-2</v>
      </c>
      <c r="JV152">
        <v>0.64834130000000001</v>
      </c>
      <c r="JW152">
        <v>15.82333</v>
      </c>
      <c r="JX152">
        <v>1.4493000000000001E-4</v>
      </c>
      <c r="JY152" s="1">
        <v>5.4021100000000002E-2</v>
      </c>
      <c r="JZ152">
        <v>0.64858499999999997</v>
      </c>
      <c r="KA152">
        <v>15.610099999999999</v>
      </c>
      <c r="KB152">
        <v>1.354301E-4</v>
      </c>
      <c r="KC152">
        <v>5.0421710000000002E-2</v>
      </c>
      <c r="KD152">
        <v>0.64880479999999996</v>
      </c>
      <c r="KE152">
        <v>15.42177</v>
      </c>
      <c r="KF152">
        <v>1.2588129999999999E-4</v>
      </c>
      <c r="KG152">
        <v>4.6838079999999997E-2</v>
      </c>
      <c r="KH152">
        <v>0.64901609999999998</v>
      </c>
      <c r="KI152">
        <v>15.117459999999999</v>
      </c>
      <c r="KJ152">
        <v>1.165672E-4</v>
      </c>
      <c r="KK152">
        <v>4.3340620000000003E-2</v>
      </c>
      <c r="KL152">
        <v>0.64918290000000001</v>
      </c>
      <c r="KM152">
        <v>15.52642</v>
      </c>
      <c r="KN152">
        <v>1.081477E-4</v>
      </c>
      <c r="KO152">
        <v>4.0171239999999997E-2</v>
      </c>
      <c r="KP152">
        <v>0.64933149999999995</v>
      </c>
      <c r="KQ152">
        <v>16.1419</v>
      </c>
      <c r="KR152">
        <v>1.009973E-4</v>
      </c>
      <c r="KS152">
        <v>3.7482120000000001E-2</v>
      </c>
      <c r="KT152">
        <v>0.64943919999999999</v>
      </c>
      <c r="KU152">
        <v>16.841609999999999</v>
      </c>
      <c r="KV152">
        <v>9.5086540000000001E-5</v>
      </c>
      <c r="KW152">
        <v>3.5257570000000002E-2</v>
      </c>
      <c r="KX152">
        <v>0.64950110000000005</v>
      </c>
      <c r="KY152">
        <v>17.53436</v>
      </c>
      <c r="KZ152">
        <v>9.0180039999999997E-5</v>
      </c>
      <c r="LA152">
        <v>3.3416349999999997E-2</v>
      </c>
      <c r="LB152">
        <v>0.64952620000000005</v>
      </c>
      <c r="LC152">
        <v>17.741230000000002</v>
      </c>
      <c r="LD152">
        <v>8.6205540000000003E-5</v>
      </c>
      <c r="LE152">
        <v>3.1924599999999997E-2</v>
      </c>
      <c r="LF152">
        <v>0.64952500000000002</v>
      </c>
      <c r="LG152">
        <v>17.63467</v>
      </c>
      <c r="LH152">
        <v>8.3297610000000001E-5</v>
      </c>
      <c r="LI152">
        <v>3.082594E-2</v>
      </c>
      <c r="LJ152">
        <v>0.64949389999999996</v>
      </c>
      <c r="LK152">
        <v>17.516670000000001</v>
      </c>
      <c r="LL152">
        <v>8.1408210000000005E-5</v>
      </c>
      <c r="LM152">
        <v>3.0111590000000001E-2</v>
      </c>
      <c r="LN152">
        <v>0.64934349999999996</v>
      </c>
      <c r="LO152">
        <v>17.200839999999999</v>
      </c>
      <c r="LP152">
        <v>8.0050540000000005E-5</v>
      </c>
      <c r="LQ152">
        <v>2.9613779999999999E-2</v>
      </c>
      <c r="LR152">
        <v>0.64915339999999999</v>
      </c>
      <c r="LS152">
        <v>17.50085</v>
      </c>
      <c r="LT152">
        <v>7.8610710000000003E-5</v>
      </c>
      <c r="LU152">
        <v>2.9100859999999999E-2</v>
      </c>
      <c r="LV152">
        <v>0.64885950000000003</v>
      </c>
      <c r="LW152">
        <v>17.83032</v>
      </c>
      <c r="LX152">
        <v>7.6713399999999996E-5</v>
      </c>
      <c r="LY152">
        <v>2.842739E-2</v>
      </c>
      <c r="LZ152">
        <v>0.64850649999999999</v>
      </c>
      <c r="MA152">
        <v>18.33014</v>
      </c>
      <c r="MB152">
        <v>7.4344730000000002E-5</v>
      </c>
      <c r="MC152">
        <v>2.7580670000000002E-2</v>
      </c>
      <c r="MD152">
        <v>0.64807930000000002</v>
      </c>
      <c r="ME152">
        <v>18.884219999999999</v>
      </c>
      <c r="MF152">
        <v>7.1751440000000002E-5</v>
      </c>
      <c r="MG152">
        <v>2.6644359999999999E-2</v>
      </c>
      <c r="MH152">
        <v>0.64758890000000002</v>
      </c>
      <c r="MI152">
        <v>19.082070000000002</v>
      </c>
      <c r="MJ152">
        <v>6.9396549999999995E-5</v>
      </c>
      <c r="MK152">
        <v>2.5785809999999999E-2</v>
      </c>
      <c r="ML152">
        <v>0.64711560000000001</v>
      </c>
      <c r="MM152">
        <v>18.877829999999999</v>
      </c>
      <c r="MN152">
        <v>6.7884390000000003E-5</v>
      </c>
      <c r="MO152">
        <v>2.5225569999999999E-2</v>
      </c>
      <c r="MP152">
        <v>0.64663230000000005</v>
      </c>
      <c r="MQ152">
        <v>18.65643</v>
      </c>
      <c r="MR152">
        <v>6.7426980000000002E-5</v>
      </c>
      <c r="MS152">
        <v>2.5058159999999999E-2</v>
      </c>
      <c r="MT152">
        <v>0.64623120000000001</v>
      </c>
      <c r="MU152">
        <v>18.24494</v>
      </c>
      <c r="MV152">
        <v>6.7545380000000004E-5</v>
      </c>
      <c r="MW152">
        <v>2.5115800000000001E-2</v>
      </c>
      <c r="MX152">
        <v>0.64587289999999997</v>
      </c>
      <c r="MY152">
        <v>18.286860000000001</v>
      </c>
      <c r="MZ152">
        <v>6.745426E-5</v>
      </c>
      <c r="NA152">
        <v>2.5111769999999999E-2</v>
      </c>
      <c r="NB152">
        <v>0.64558470000000001</v>
      </c>
      <c r="NC152">
        <v>17.741140000000001</v>
      </c>
      <c r="ND152">
        <v>6.6703020000000003E-5</v>
      </c>
      <c r="NE152">
        <v>2.4859200000000001E-2</v>
      </c>
      <c r="NF152">
        <v>0.64539310000000005</v>
      </c>
      <c r="NG152">
        <v>17.872820000000001</v>
      </c>
      <c r="NH152">
        <v>6.5235340000000005E-5</v>
      </c>
      <c r="NI152">
        <v>2.433453E-2</v>
      </c>
      <c r="NJ152">
        <v>0.64522729999999995</v>
      </c>
      <c r="NK152">
        <v>18.024570000000001</v>
      </c>
      <c r="NL152">
        <v>6.3217079999999993E-5</v>
      </c>
      <c r="NM152">
        <v>2.3598569999999999E-2</v>
      </c>
      <c r="NN152">
        <v>0.64514709999999997</v>
      </c>
      <c r="NO152">
        <v>17.951409999999999</v>
      </c>
      <c r="NP152">
        <v>6.070923E-5</v>
      </c>
      <c r="NQ152">
        <v>2.2676290000000002E-2</v>
      </c>
      <c r="NR152">
        <v>0.6451287</v>
      </c>
      <c r="NS152">
        <v>17.75797</v>
      </c>
      <c r="NT152">
        <v>5.7556129999999998E-5</v>
      </c>
      <c r="NU152">
        <v>2.1514129999999999E-2</v>
      </c>
      <c r="NV152">
        <v>0.6451964</v>
      </c>
      <c r="NW152">
        <v>17.49643</v>
      </c>
      <c r="NX152">
        <v>5.3710250000000003E-5</v>
      </c>
      <c r="NY152">
        <v>2.008865E-2</v>
      </c>
      <c r="NZ152">
        <v>0.6453816</v>
      </c>
      <c r="OA152">
        <v>17.257809999999999</v>
      </c>
      <c r="OB152">
        <v>4.9561110000000003E-5</v>
      </c>
      <c r="OC152">
        <v>1.853482E-2</v>
      </c>
      <c r="OD152">
        <v>0.64569719999999997</v>
      </c>
      <c r="OE152">
        <v>17.820920000000001</v>
      </c>
      <c r="OF152">
        <v>4.5704539999999999E-5</v>
      </c>
      <c r="OG152">
        <v>1.7075730000000001E-2</v>
      </c>
      <c r="OH152">
        <v>0.64615699999999998</v>
      </c>
      <c r="OI152">
        <v>18.408660000000001</v>
      </c>
      <c r="OJ152">
        <v>4.2529830000000003E-5</v>
      </c>
      <c r="OK152">
        <v>1.586106E-2</v>
      </c>
    </row>
    <row r="153" spans="1:401" x14ac:dyDescent="0.35">
      <c r="A153">
        <v>156</v>
      </c>
      <c r="B153" t="s">
        <v>4</v>
      </c>
      <c r="C153" t="s">
        <v>24</v>
      </c>
      <c r="D153" t="s">
        <v>158</v>
      </c>
      <c r="E153">
        <v>862.44989999999996</v>
      </c>
      <c r="F153">
        <v>0.77401520000000001</v>
      </c>
      <c r="G153">
        <v>14.832660000000001</v>
      </c>
      <c r="H153">
        <v>0</v>
      </c>
      <c r="I153">
        <v>0</v>
      </c>
      <c r="J153">
        <v>0.77641729999999998</v>
      </c>
      <c r="K153">
        <v>15.00479</v>
      </c>
      <c r="L153">
        <v>0</v>
      </c>
      <c r="M153">
        <v>0</v>
      </c>
      <c r="N153">
        <v>0.77893009999999996</v>
      </c>
      <c r="O153">
        <v>15.431570000000001</v>
      </c>
      <c r="P153">
        <v>0</v>
      </c>
      <c r="Q153">
        <v>0</v>
      </c>
      <c r="R153">
        <v>0.78154020000000002</v>
      </c>
      <c r="S153">
        <v>16.18233</v>
      </c>
      <c r="T153">
        <v>0</v>
      </c>
      <c r="U153">
        <v>0</v>
      </c>
      <c r="V153">
        <v>0.78420599999999996</v>
      </c>
      <c r="W153">
        <v>16.976780000000002</v>
      </c>
      <c r="X153" s="1">
        <v>7.9877780000000005E-31</v>
      </c>
      <c r="Y153" s="1">
        <v>2.4391870000000002E-28</v>
      </c>
      <c r="Z153">
        <v>0.78696250000000001</v>
      </c>
      <c r="AA153">
        <v>17.283190000000001</v>
      </c>
      <c r="AB153" s="1">
        <v>2.6439760000000001E-19</v>
      </c>
      <c r="AC153" s="1">
        <v>8.0430189999999998E-17</v>
      </c>
      <c r="AD153">
        <v>0.79000090000000001</v>
      </c>
      <c r="AE153">
        <v>16.971109999999999</v>
      </c>
      <c r="AF153" s="1">
        <v>1.566874E-7</v>
      </c>
      <c r="AG153" s="1">
        <v>3.3857730000000002E-5</v>
      </c>
      <c r="AH153">
        <v>0.79669619999999997</v>
      </c>
      <c r="AI153">
        <v>16.243790000000001</v>
      </c>
      <c r="AJ153" s="1">
        <v>6.2230560000000002E-3</v>
      </c>
      <c r="AK153" s="1">
        <v>1.5039670000000001</v>
      </c>
      <c r="AL153">
        <v>0.80363859999999998</v>
      </c>
      <c r="AM153">
        <v>15.47476</v>
      </c>
      <c r="AN153" s="1">
        <v>1.236364</v>
      </c>
      <c r="AO153">
        <v>321.69369999999998</v>
      </c>
      <c r="AP153">
        <v>0.81074089999999999</v>
      </c>
      <c r="AQ153">
        <v>15.569879999999999</v>
      </c>
      <c r="AR153">
        <v>23.16499</v>
      </c>
      <c r="AS153">
        <v>6357.1369999999997</v>
      </c>
      <c r="AT153">
        <v>0.81795430000000002</v>
      </c>
      <c r="AU153">
        <v>16.154610000000002</v>
      </c>
      <c r="AV153">
        <v>89.383780000000002</v>
      </c>
      <c r="AW153">
        <v>25556.46</v>
      </c>
      <c r="AX153">
        <v>0.82527360000000005</v>
      </c>
      <c r="AY153">
        <v>17.03181</v>
      </c>
      <c r="AZ153">
        <v>109.27809999999999</v>
      </c>
      <c r="BA153">
        <v>32243.05</v>
      </c>
      <c r="BB153">
        <v>0.83277699999999999</v>
      </c>
      <c r="BC153">
        <v>18.001619999999999</v>
      </c>
      <c r="BD153">
        <v>56.3367</v>
      </c>
      <c r="BE153">
        <v>17021.52</v>
      </c>
      <c r="BF153">
        <v>0.83998200000000001</v>
      </c>
      <c r="BG153">
        <v>18.33811</v>
      </c>
      <c r="BH153">
        <v>15.12336</v>
      </c>
      <c r="BI153">
        <v>4637.87</v>
      </c>
      <c r="BJ153">
        <v>0.8472809</v>
      </c>
      <c r="BK153">
        <v>18.07029</v>
      </c>
      <c r="BL153">
        <v>2.5415580000000002</v>
      </c>
      <c r="BM153">
        <v>781.51480000000004</v>
      </c>
      <c r="BN153">
        <v>0.8545606</v>
      </c>
      <c r="BO153">
        <v>17.322579999999999</v>
      </c>
      <c r="BP153">
        <v>0.35057199999999999</v>
      </c>
      <c r="BQ153">
        <v>106.10760000000001</v>
      </c>
      <c r="BR153">
        <v>0.8581879</v>
      </c>
      <c r="BS153">
        <v>16.480160000000001</v>
      </c>
      <c r="BT153">
        <v>8.287506E-2</v>
      </c>
      <c r="BU153">
        <v>23.91751</v>
      </c>
      <c r="BV153">
        <v>0.86036409999999997</v>
      </c>
      <c r="BW153">
        <v>16.195509999999999</v>
      </c>
      <c r="BX153">
        <v>5.2042230000000002E-2</v>
      </c>
      <c r="BY153">
        <v>14.54726</v>
      </c>
      <c r="BZ153">
        <v>0.86197729999999995</v>
      </c>
      <c r="CA153">
        <v>16.070039999999999</v>
      </c>
      <c r="CB153" s="1">
        <v>4.5091319999999997E-2</v>
      </c>
      <c r="CC153">
        <v>12.494429999999999</v>
      </c>
      <c r="CD153">
        <v>0.86337830000000004</v>
      </c>
      <c r="CE153">
        <v>16.488060000000001</v>
      </c>
      <c r="CF153" s="1">
        <v>4.126937E-2</v>
      </c>
      <c r="CG153">
        <v>11.375859999999999</v>
      </c>
      <c r="CH153">
        <v>0.86463639999999997</v>
      </c>
      <c r="CI153">
        <v>16.80902</v>
      </c>
      <c r="CJ153" s="1">
        <v>3.8529819999999999E-2</v>
      </c>
      <c r="CK153">
        <v>10.573029999999999</v>
      </c>
      <c r="CL153">
        <v>0.86593940000000003</v>
      </c>
      <c r="CM153">
        <v>16.91188</v>
      </c>
      <c r="CN153" s="1">
        <v>3.6144900000000001E-2</v>
      </c>
      <c r="CO153" s="1">
        <v>9.8762620000000005</v>
      </c>
      <c r="CP153">
        <v>0.86725430000000003</v>
      </c>
      <c r="CQ153">
        <v>16.691590000000001</v>
      </c>
      <c r="CR153" s="1">
        <v>3.3731539999999997E-2</v>
      </c>
      <c r="CS153" s="1">
        <v>9.1747639999999997</v>
      </c>
      <c r="CT153">
        <v>0.86871830000000005</v>
      </c>
      <c r="CU153">
        <v>16.072410000000001</v>
      </c>
      <c r="CV153" s="1">
        <v>3.1268339999999999E-2</v>
      </c>
      <c r="CW153" s="1">
        <v>8.4603190000000001</v>
      </c>
      <c r="CX153">
        <v>0.87042459999999999</v>
      </c>
      <c r="CY153">
        <v>15.319039999999999</v>
      </c>
      <c r="CZ153" s="1">
        <v>2.8853190000000001E-2</v>
      </c>
      <c r="DA153" s="1">
        <v>7.7583299999999999</v>
      </c>
      <c r="DB153">
        <v>0.87267070000000002</v>
      </c>
      <c r="DC153">
        <v>15.097490000000001</v>
      </c>
      <c r="DD153" s="1">
        <v>2.658773E-2</v>
      </c>
      <c r="DE153" s="1">
        <v>7.0928990000000001</v>
      </c>
      <c r="DF153">
        <v>0.87591330000000001</v>
      </c>
      <c r="DG153">
        <v>14.87843</v>
      </c>
      <c r="DH153" s="1">
        <v>2.484714E-2</v>
      </c>
      <c r="DI153" s="1">
        <v>6.5530210000000002</v>
      </c>
      <c r="DJ153">
        <v>0.86729809999999996</v>
      </c>
      <c r="DK153">
        <v>15.11909</v>
      </c>
      <c r="DL153" s="1">
        <v>2.4541150000000001E-2</v>
      </c>
      <c r="DM153" s="1">
        <v>6.4308129999999997</v>
      </c>
      <c r="DN153">
        <v>0.85668129999999998</v>
      </c>
      <c r="DO153">
        <v>15.47048</v>
      </c>
      <c r="DP153" s="1">
        <v>2.5883989999999999E-2</v>
      </c>
      <c r="DQ153" s="1">
        <v>6.7518219999999998</v>
      </c>
      <c r="DR153">
        <v>0.84558080000000002</v>
      </c>
      <c r="DS153">
        <v>15.529199999999999</v>
      </c>
      <c r="DT153" s="1">
        <v>2.7400600000000001E-2</v>
      </c>
      <c r="DU153" s="1">
        <v>7.129461</v>
      </c>
      <c r="DV153">
        <v>0.83800699999999995</v>
      </c>
      <c r="DW153">
        <v>15.243969999999999</v>
      </c>
      <c r="DX153" s="1">
        <v>2.775569E-2</v>
      </c>
      <c r="DY153" s="1">
        <v>7.2793060000000001</v>
      </c>
      <c r="DZ153">
        <v>0.8298721</v>
      </c>
      <c r="EA153">
        <v>14.684699999999999</v>
      </c>
      <c r="EB153" s="1">
        <v>2.6737790000000001E-2</v>
      </c>
      <c r="EC153" s="1">
        <v>7.0857349999999997</v>
      </c>
      <c r="ED153">
        <v>0.82168799999999997</v>
      </c>
      <c r="EE153">
        <v>14.11027</v>
      </c>
      <c r="EF153" s="1">
        <v>2.489355E-2</v>
      </c>
      <c r="EG153" s="1">
        <v>6.6622389999999996</v>
      </c>
      <c r="EH153">
        <v>0.81347080000000005</v>
      </c>
      <c r="EI153">
        <v>14.33962</v>
      </c>
      <c r="EJ153" s="1">
        <v>2.2755190000000002E-2</v>
      </c>
      <c r="EK153" s="1">
        <v>6.1477310000000003</v>
      </c>
      <c r="EL153">
        <v>0.80502280000000004</v>
      </c>
      <c r="EM153">
        <v>14.62674</v>
      </c>
      <c r="EN153" s="1">
        <v>2.059969E-2</v>
      </c>
      <c r="EO153" s="1">
        <v>5.6190249999999997</v>
      </c>
      <c r="EP153">
        <v>0.79641229999999996</v>
      </c>
      <c r="EQ153">
        <v>15.25102</v>
      </c>
      <c r="ER153" s="1">
        <v>1.854927E-2</v>
      </c>
      <c r="ES153" s="1">
        <v>5.1085039999999999</v>
      </c>
      <c r="ET153">
        <v>0.78786020000000001</v>
      </c>
      <c r="EU153">
        <v>16.17906</v>
      </c>
      <c r="EV153" s="1">
        <v>1.662336E-2</v>
      </c>
      <c r="EW153" s="1">
        <v>4.6214250000000003</v>
      </c>
      <c r="EX153">
        <v>0.77912409999999999</v>
      </c>
      <c r="EY153">
        <v>16.635110000000001</v>
      </c>
      <c r="EZ153" s="1">
        <v>1.4868330000000001E-2</v>
      </c>
      <c r="FA153" s="1">
        <v>4.1720420000000003</v>
      </c>
      <c r="FB153">
        <v>0.77030270000000001</v>
      </c>
      <c r="FC153">
        <v>16.55463</v>
      </c>
      <c r="FD153" s="1">
        <v>1.331223E-2</v>
      </c>
      <c r="FE153" s="1">
        <v>3.7700650000000002</v>
      </c>
      <c r="FF153">
        <v>0.76192610000000005</v>
      </c>
      <c r="FG153">
        <v>16.285699999999999</v>
      </c>
      <c r="FH153" s="1">
        <v>1.193966E-2</v>
      </c>
      <c r="FI153" s="1">
        <v>3.4115859999999998</v>
      </c>
      <c r="FJ153">
        <v>0.75337430000000005</v>
      </c>
      <c r="FK153">
        <v>15.79304</v>
      </c>
      <c r="FL153" s="1">
        <v>1.0685500000000001E-2</v>
      </c>
      <c r="FM153" s="1">
        <v>3.0815939999999999</v>
      </c>
      <c r="FN153">
        <v>0.74491759999999996</v>
      </c>
      <c r="FO153">
        <v>16.062639999999998</v>
      </c>
      <c r="FP153" s="1">
        <v>9.5300550000000008E-3</v>
      </c>
      <c r="FQ153" s="1">
        <v>2.7737970000000001</v>
      </c>
      <c r="FR153">
        <v>0.73645970000000005</v>
      </c>
      <c r="FS153">
        <v>16.48385</v>
      </c>
      <c r="FT153" s="1">
        <v>8.481143E-3</v>
      </c>
      <c r="FU153" s="1">
        <v>2.4912730000000001</v>
      </c>
      <c r="FV153">
        <v>0.72780239999999996</v>
      </c>
      <c r="FW153">
        <v>16.990880000000001</v>
      </c>
      <c r="FX153" s="1">
        <v>7.5428470000000001E-3</v>
      </c>
      <c r="FY153" s="1">
        <v>2.2364449999999998</v>
      </c>
      <c r="FZ153">
        <v>0.71876470000000003</v>
      </c>
      <c r="GA153">
        <v>17.79852</v>
      </c>
      <c r="GB153" s="1">
        <v>6.7003210000000004E-3</v>
      </c>
      <c r="GC153" s="1">
        <v>2.0065789999999999</v>
      </c>
      <c r="GD153">
        <v>0.70964150000000004</v>
      </c>
      <c r="GE153">
        <v>18.284700000000001</v>
      </c>
      <c r="GF153" s="1">
        <v>5.9434279999999997E-3</v>
      </c>
      <c r="GG153" s="1">
        <v>1.7985439999999999</v>
      </c>
      <c r="GH153">
        <v>0.70076300000000002</v>
      </c>
      <c r="GI153">
        <v>18.493010000000002</v>
      </c>
      <c r="GJ153" s="1">
        <v>5.2679040000000003E-3</v>
      </c>
      <c r="GK153" s="1">
        <v>1.6100840000000001</v>
      </c>
      <c r="GL153">
        <v>0.69233250000000002</v>
      </c>
      <c r="GM153">
        <v>18.516449999999999</v>
      </c>
      <c r="GN153" s="1">
        <v>4.6765230000000001E-3</v>
      </c>
      <c r="GO153" s="1">
        <v>1.4428639999999999</v>
      </c>
      <c r="GP153">
        <v>0.68463309999999999</v>
      </c>
      <c r="GQ153">
        <v>18.185700000000001</v>
      </c>
      <c r="GR153" s="1">
        <v>4.1605369999999997E-3</v>
      </c>
      <c r="GS153" s="1">
        <v>1.2943849999999999</v>
      </c>
      <c r="GT153">
        <v>0.6779094</v>
      </c>
      <c r="GU153">
        <v>17.785699999999999</v>
      </c>
      <c r="GV153" s="1">
        <v>3.7061479999999998E-3</v>
      </c>
      <c r="GW153" s="1">
        <v>1.1612100000000001</v>
      </c>
      <c r="GX153">
        <v>0.67235400000000001</v>
      </c>
      <c r="GY153">
        <v>17.862860000000001</v>
      </c>
      <c r="GZ153" s="1">
        <v>3.2985010000000001E-3</v>
      </c>
      <c r="HA153" s="1">
        <v>1.0391589999999999</v>
      </c>
      <c r="HB153">
        <v>0.66787929999999995</v>
      </c>
      <c r="HC153">
        <v>17.741890000000001</v>
      </c>
      <c r="HD153" s="1">
        <v>2.926143E-3</v>
      </c>
      <c r="HE153" s="1">
        <v>0.92534859999999997</v>
      </c>
      <c r="HF153">
        <v>0.66424839999999996</v>
      </c>
      <c r="HG153">
        <v>17.702819999999999</v>
      </c>
      <c r="HH153" s="1">
        <v>2.580672E-3</v>
      </c>
      <c r="HI153" s="1">
        <v>0.81829059999999998</v>
      </c>
      <c r="HJ153">
        <v>0.66137449999999998</v>
      </c>
      <c r="HK153">
        <v>17.435549999999999</v>
      </c>
      <c r="HL153" s="1">
        <v>2.2462290000000002E-3</v>
      </c>
      <c r="HM153" s="1">
        <v>0.71349220000000002</v>
      </c>
      <c r="HN153">
        <v>0.65904220000000002</v>
      </c>
      <c r="HO153">
        <v>17.298380000000002</v>
      </c>
      <c r="HP153" s="1">
        <v>1.898495E-3</v>
      </c>
      <c r="HQ153" s="1">
        <v>0.60402009999999995</v>
      </c>
      <c r="HR153">
        <v>0.65718480000000001</v>
      </c>
      <c r="HS153">
        <v>17.107220000000002</v>
      </c>
      <c r="HT153" s="1">
        <v>1.532144E-3</v>
      </c>
      <c r="HU153" s="1">
        <v>0.48815760000000002</v>
      </c>
      <c r="HV153">
        <v>0.65568539999999997</v>
      </c>
      <c r="HW153">
        <v>16.744240000000001</v>
      </c>
      <c r="HX153" s="1">
        <v>1.177708E-3</v>
      </c>
      <c r="HY153" s="1">
        <v>0.37541849999999999</v>
      </c>
      <c r="HZ153">
        <v>0.65457940000000003</v>
      </c>
      <c r="IA153">
        <v>16.341989999999999</v>
      </c>
      <c r="IB153" s="1">
        <v>8.7838550000000004E-4</v>
      </c>
      <c r="IC153" s="1">
        <v>0.27968219999999999</v>
      </c>
      <c r="ID153">
        <v>0.65375550000000004</v>
      </c>
      <c r="IE153">
        <v>16.196850000000001</v>
      </c>
      <c r="IF153" s="1">
        <v>6.57583E-4</v>
      </c>
      <c r="IG153" s="1">
        <v>0.2087136</v>
      </c>
      <c r="IH153">
        <v>0.65317060000000005</v>
      </c>
      <c r="II153">
        <v>16.034389999999998</v>
      </c>
      <c r="IJ153" s="1">
        <v>5.1025840000000001E-4</v>
      </c>
      <c r="IK153" s="1">
        <v>0.161217</v>
      </c>
      <c r="IL153">
        <v>0.65276190000000001</v>
      </c>
      <c r="IM153">
        <v>16.118919999999999</v>
      </c>
      <c r="IN153" s="1">
        <v>4.1652779999999998E-4</v>
      </c>
      <c r="IO153" s="1">
        <v>0.13099630000000001</v>
      </c>
      <c r="IP153">
        <v>0.65249440000000003</v>
      </c>
      <c r="IQ153">
        <v>15.78553</v>
      </c>
      <c r="IR153" s="1">
        <v>3.5547429999999999E-4</v>
      </c>
      <c r="IS153" s="1">
        <v>0.11136119999999999</v>
      </c>
      <c r="IT153">
        <v>0.65233490000000005</v>
      </c>
      <c r="IU153">
        <v>15.34496</v>
      </c>
      <c r="IV153" s="1">
        <v>3.1064720000000001E-4</v>
      </c>
      <c r="IW153" s="1">
        <v>9.7030089999999999E-2</v>
      </c>
      <c r="IX153">
        <v>0.6522753</v>
      </c>
      <c r="IY153">
        <v>15.066229999999999</v>
      </c>
      <c r="IZ153" s="1">
        <v>2.7239030000000001E-4</v>
      </c>
      <c r="JA153" s="1">
        <v>8.4887180000000007E-2</v>
      </c>
      <c r="JB153">
        <v>0.65225889999999997</v>
      </c>
      <c r="JC153">
        <v>14.791320000000001</v>
      </c>
      <c r="JD153" s="1">
        <v>2.3811319999999999E-4</v>
      </c>
      <c r="JE153" s="1">
        <v>7.4049019999999993E-2</v>
      </c>
      <c r="JF153">
        <v>0.65235980000000005</v>
      </c>
      <c r="JG153">
        <v>15.053570000000001</v>
      </c>
      <c r="JH153">
        <v>2.0905930000000001E-4</v>
      </c>
      <c r="JI153" s="1">
        <v>6.4864110000000003E-2</v>
      </c>
      <c r="JJ153">
        <v>0.65249599999999996</v>
      </c>
      <c r="JK153">
        <v>15.227320000000001</v>
      </c>
      <c r="JL153">
        <v>1.8631790000000001E-4</v>
      </c>
      <c r="JM153" s="1">
        <v>5.7663440000000003E-2</v>
      </c>
      <c r="JN153">
        <v>0.6527174</v>
      </c>
      <c r="JO153">
        <v>15.200989999999999</v>
      </c>
      <c r="JP153">
        <v>1.692919E-4</v>
      </c>
      <c r="JQ153" s="1">
        <v>5.2273640000000003E-2</v>
      </c>
      <c r="JR153">
        <v>0.65298069999999997</v>
      </c>
      <c r="JS153">
        <v>15.59653</v>
      </c>
      <c r="JT153">
        <v>1.564499E-4</v>
      </c>
      <c r="JU153" s="1">
        <v>4.8208550000000003E-2</v>
      </c>
      <c r="JV153">
        <v>0.65324610000000005</v>
      </c>
      <c r="JW153">
        <v>15.82995</v>
      </c>
      <c r="JX153">
        <v>1.4602739999999999E-4</v>
      </c>
      <c r="JY153" s="1">
        <v>4.4924140000000001E-2</v>
      </c>
      <c r="JZ153">
        <v>0.65356429999999999</v>
      </c>
      <c r="KA153">
        <v>15.603859999999999</v>
      </c>
      <c r="KB153">
        <v>1.3649539999999999E-4</v>
      </c>
      <c r="KC153">
        <v>4.1937849999999999E-2</v>
      </c>
      <c r="KD153">
        <v>0.65385409999999999</v>
      </c>
      <c r="KE153">
        <v>15.423629999999999</v>
      </c>
      <c r="KF153">
        <v>1.2694870000000001E-4</v>
      </c>
      <c r="KG153">
        <v>3.897403E-2</v>
      </c>
      <c r="KH153">
        <v>0.65411600000000003</v>
      </c>
      <c r="KI153">
        <v>15.137879999999999</v>
      </c>
      <c r="KJ153">
        <v>1.175748E-4</v>
      </c>
      <c r="KK153">
        <v>3.6067519999999999E-2</v>
      </c>
      <c r="KL153">
        <v>0.65436159999999999</v>
      </c>
      <c r="KM153">
        <v>15.54379</v>
      </c>
      <c r="KN153">
        <v>1.090294E-4</v>
      </c>
      <c r="KO153">
        <v>3.3415109999999998E-2</v>
      </c>
      <c r="KP153">
        <v>0.65455269999999999</v>
      </c>
      <c r="KQ153">
        <v>16.166149999999998</v>
      </c>
      <c r="KR153">
        <v>1.0173080000000001E-4</v>
      </c>
      <c r="KS153">
        <v>3.115505E-2</v>
      </c>
      <c r="KT153">
        <v>0.65470309999999998</v>
      </c>
      <c r="KU153">
        <v>16.85999</v>
      </c>
      <c r="KV153">
        <v>9.5693589999999994E-5</v>
      </c>
      <c r="KW153">
        <v>2.928445E-2</v>
      </c>
      <c r="KX153">
        <v>0.65479350000000003</v>
      </c>
      <c r="KY153">
        <v>17.54147</v>
      </c>
      <c r="KZ153">
        <v>9.068166E-5</v>
      </c>
      <c r="LA153">
        <v>2.7735900000000001E-2</v>
      </c>
      <c r="LB153">
        <v>0.65486489999999997</v>
      </c>
      <c r="LC153">
        <v>17.739080000000001</v>
      </c>
      <c r="LD153">
        <v>8.6598800000000002E-5</v>
      </c>
      <c r="LE153">
        <v>2.6475829999999999E-2</v>
      </c>
      <c r="LF153">
        <v>0.65486200000000006</v>
      </c>
      <c r="LG153">
        <v>17.615639999999999</v>
      </c>
      <c r="LH153">
        <v>8.3567369999999993E-5</v>
      </c>
      <c r="LI153">
        <v>2.5537250000000001E-2</v>
      </c>
      <c r="LJ153">
        <v>0.65483530000000001</v>
      </c>
      <c r="LK153">
        <v>17.5154</v>
      </c>
      <c r="LL153">
        <v>8.1579680000000006E-5</v>
      </c>
      <c r="LM153">
        <v>2.4922400000000001E-2</v>
      </c>
      <c r="LN153">
        <v>0.6546921</v>
      </c>
      <c r="LO153">
        <v>17.22654</v>
      </c>
      <c r="LP153">
        <v>8.0190909999999999E-5</v>
      </c>
      <c r="LQ153">
        <v>2.4502300000000001E-2</v>
      </c>
      <c r="LR153">
        <v>0.6544605</v>
      </c>
      <c r="LS153">
        <v>17.53913</v>
      </c>
      <c r="LT153">
        <v>7.8782649999999997E-5</v>
      </c>
      <c r="LU153">
        <v>2.408687E-2</v>
      </c>
      <c r="LV153">
        <v>0.65412219999999999</v>
      </c>
      <c r="LW153">
        <v>17.87846</v>
      </c>
      <c r="LX153">
        <v>7.6940980000000006E-5</v>
      </c>
      <c r="LY153">
        <v>2.3545050000000001E-2</v>
      </c>
      <c r="LZ153">
        <v>0.65368809999999999</v>
      </c>
      <c r="MA153">
        <v>18.360589999999998</v>
      </c>
      <c r="MB153">
        <v>7.4616580000000005E-5</v>
      </c>
      <c r="MC153">
        <v>2.2857840000000001E-2</v>
      </c>
      <c r="MD153">
        <v>0.65315179999999995</v>
      </c>
      <c r="ME153">
        <v>18.8902</v>
      </c>
      <c r="MF153">
        <v>7.2030810000000002E-5</v>
      </c>
      <c r="MG153">
        <v>2.208829E-2</v>
      </c>
      <c r="MH153">
        <v>0.65257069999999995</v>
      </c>
      <c r="MI153">
        <v>19.078510000000001</v>
      </c>
      <c r="MJ153">
        <v>6.9621689999999997E-5</v>
      </c>
      <c r="MK153">
        <v>2.136733E-2</v>
      </c>
      <c r="ML153">
        <v>0.65195479999999995</v>
      </c>
      <c r="MM153">
        <v>18.863710000000001</v>
      </c>
      <c r="MN153">
        <v>6.7996269999999996E-5</v>
      </c>
      <c r="MO153">
        <v>2.087922E-2</v>
      </c>
      <c r="MP153">
        <v>0.65136669999999997</v>
      </c>
      <c r="MQ153">
        <v>18.658080000000002</v>
      </c>
      <c r="MR153">
        <v>6.7433360000000001E-5</v>
      </c>
      <c r="MS153">
        <v>2.0716269999999998E-2</v>
      </c>
      <c r="MT153">
        <v>0.65082459999999998</v>
      </c>
      <c r="MU153">
        <v>18.273990000000001</v>
      </c>
      <c r="MV153">
        <v>6.752382E-5</v>
      </c>
      <c r="MW153">
        <v>2.0758749999999999E-2</v>
      </c>
      <c r="MX153">
        <v>0.65033220000000003</v>
      </c>
      <c r="MY153">
        <v>18.33586</v>
      </c>
      <c r="MZ153">
        <v>6.748507E-5</v>
      </c>
      <c r="NA153">
        <v>2.0770150000000001E-2</v>
      </c>
      <c r="NB153">
        <v>0.64993230000000002</v>
      </c>
      <c r="NC153">
        <v>17.804169999999999</v>
      </c>
      <c r="ND153">
        <v>6.6818090000000003E-5</v>
      </c>
      <c r="NE153">
        <v>2.0584089999999999E-2</v>
      </c>
      <c r="NF153">
        <v>0.64964569999999999</v>
      </c>
      <c r="NG153">
        <v>17.910900000000002</v>
      </c>
      <c r="NH153">
        <v>6.5424000000000002E-5</v>
      </c>
      <c r="NI153">
        <v>2.0170480000000001E-2</v>
      </c>
      <c r="NJ153">
        <v>0.64943490000000004</v>
      </c>
      <c r="NK153">
        <v>18.059380000000001</v>
      </c>
      <c r="NL153">
        <v>6.346108E-5</v>
      </c>
      <c r="NM153">
        <v>1.9576759999999999E-2</v>
      </c>
      <c r="NN153">
        <v>0.64930339999999998</v>
      </c>
      <c r="NO153">
        <v>17.96471</v>
      </c>
      <c r="NP153">
        <v>6.1013820000000003E-5</v>
      </c>
      <c r="NQ153">
        <v>1.8829820000000001E-2</v>
      </c>
      <c r="NR153">
        <v>0.64922950000000001</v>
      </c>
      <c r="NS153">
        <v>17.755040000000001</v>
      </c>
      <c r="NT153">
        <v>5.7940399999999998E-5</v>
      </c>
      <c r="NU153">
        <v>1.7889059999999998E-2</v>
      </c>
      <c r="NV153">
        <v>0.64930259999999995</v>
      </c>
      <c r="NW153">
        <v>17.504840000000002</v>
      </c>
      <c r="NX153">
        <v>5.4163429999999999E-5</v>
      </c>
      <c r="NY153">
        <v>1.6727780000000001E-2</v>
      </c>
      <c r="NZ153">
        <v>0.64950450000000004</v>
      </c>
      <c r="OA153">
        <v>17.276730000000001</v>
      </c>
      <c r="OB153">
        <v>5.0022109999999997E-5</v>
      </c>
      <c r="OC153">
        <v>1.5444889999999999E-2</v>
      </c>
      <c r="OD153">
        <v>0.6498389</v>
      </c>
      <c r="OE153">
        <v>17.846900000000002</v>
      </c>
      <c r="OF153">
        <v>4.611072E-5</v>
      </c>
      <c r="OG153">
        <v>1.422459E-2</v>
      </c>
      <c r="OH153">
        <v>0.65035829999999994</v>
      </c>
      <c r="OI153">
        <v>18.459309999999999</v>
      </c>
      <c r="OJ153">
        <v>4.285371E-5</v>
      </c>
      <c r="OK153">
        <v>1.319908E-2</v>
      </c>
    </row>
    <row r="154" spans="1:401" x14ac:dyDescent="0.35">
      <c r="A154">
        <v>157</v>
      </c>
      <c r="B154" t="s">
        <v>4</v>
      </c>
      <c r="C154" t="s">
        <v>24</v>
      </c>
      <c r="D154" t="s">
        <v>159</v>
      </c>
      <c r="E154">
        <v>834.12180000000001</v>
      </c>
      <c r="F154">
        <v>1.005512</v>
      </c>
      <c r="G154">
        <v>14.87205</v>
      </c>
      <c r="H154">
        <v>0</v>
      </c>
      <c r="I154">
        <v>0</v>
      </c>
      <c r="J154">
        <v>1.0068440000000001</v>
      </c>
      <c r="K154">
        <v>15.047219999999999</v>
      </c>
      <c r="L154">
        <v>0</v>
      </c>
      <c r="M154">
        <v>0</v>
      </c>
      <c r="N154">
        <v>1.0082519999999999</v>
      </c>
      <c r="O154">
        <v>15.45129</v>
      </c>
      <c r="P154">
        <v>0</v>
      </c>
      <c r="Q154">
        <v>0</v>
      </c>
      <c r="R154">
        <v>1.0096499999999999</v>
      </c>
      <c r="S154">
        <v>16.18122</v>
      </c>
      <c r="T154">
        <v>0</v>
      </c>
      <c r="U154">
        <v>0</v>
      </c>
      <c r="V154">
        <v>1.0110539999999999</v>
      </c>
      <c r="W154">
        <v>16.976970000000001</v>
      </c>
      <c r="X154" s="1">
        <v>1.435688E-31</v>
      </c>
      <c r="Y154" s="1">
        <v>3.3143459999999999E-29</v>
      </c>
      <c r="Z154">
        <v>1.0125059999999999</v>
      </c>
      <c r="AA154">
        <v>17.282489999999999</v>
      </c>
      <c r="AB154" s="1">
        <v>4.7273849999999999E-20</v>
      </c>
      <c r="AC154" s="1">
        <v>1.0869800000000001E-17</v>
      </c>
      <c r="AD154">
        <v>1.0141899999999999</v>
      </c>
      <c r="AE154">
        <v>16.987290000000002</v>
      </c>
      <c r="AF154" s="1">
        <v>4.5421710000000002E-8</v>
      </c>
      <c r="AG154" s="1">
        <v>7.3553569999999998E-6</v>
      </c>
      <c r="AH154">
        <v>1.016346</v>
      </c>
      <c r="AI154">
        <v>16.285599999999999</v>
      </c>
      <c r="AJ154" s="1">
        <v>3.8608000000000002E-3</v>
      </c>
      <c r="AK154" s="1">
        <v>0.73439140000000003</v>
      </c>
      <c r="AL154">
        <v>1.0185690000000001</v>
      </c>
      <c r="AM154">
        <v>15.514239999999999</v>
      </c>
      <c r="AN154" s="1">
        <v>0.92902010000000002</v>
      </c>
      <c r="AO154">
        <v>188.87139999999999</v>
      </c>
      <c r="AP154">
        <v>1.0207870000000001</v>
      </c>
      <c r="AQ154">
        <v>15.60736</v>
      </c>
      <c r="AR154">
        <v>19.812049999999999</v>
      </c>
      <c r="AS154">
        <v>4212.0420000000004</v>
      </c>
      <c r="AT154">
        <v>1.022991</v>
      </c>
      <c r="AU154">
        <v>16.1782</v>
      </c>
      <c r="AV154">
        <v>84.281229999999994</v>
      </c>
      <c r="AW154">
        <v>18525.64</v>
      </c>
      <c r="AX154">
        <v>1.0252019999999999</v>
      </c>
      <c r="AY154">
        <v>17.029499999999999</v>
      </c>
      <c r="AZ154">
        <v>111.17</v>
      </c>
      <c r="BA154">
        <v>25057.1</v>
      </c>
      <c r="BB154">
        <v>1.027339</v>
      </c>
      <c r="BC154">
        <v>17.99408</v>
      </c>
      <c r="BD154">
        <v>60.828330000000001</v>
      </c>
      <c r="BE154">
        <v>13969.56</v>
      </c>
      <c r="BF154">
        <v>1.035366</v>
      </c>
      <c r="BG154">
        <v>18.341380000000001</v>
      </c>
      <c r="BH154">
        <v>17.092369999999999</v>
      </c>
      <c r="BI154">
        <v>3968.848</v>
      </c>
      <c r="BJ154">
        <v>1.0512280000000001</v>
      </c>
      <c r="BK154">
        <v>18.098649999999999</v>
      </c>
      <c r="BL154">
        <v>2.9584600000000001</v>
      </c>
      <c r="BM154">
        <v>687.62829999999997</v>
      </c>
      <c r="BN154">
        <v>1.0699240000000001</v>
      </c>
      <c r="BO154">
        <v>17.379670000000001</v>
      </c>
      <c r="BP154">
        <v>0.40653319999999998</v>
      </c>
      <c r="BQ154">
        <v>93.393190000000004</v>
      </c>
      <c r="BR154">
        <v>1.0816859999999999</v>
      </c>
      <c r="BS154">
        <v>16.535679999999999</v>
      </c>
      <c r="BT154">
        <v>8.8972759999999998E-2</v>
      </c>
      <c r="BU154">
        <v>19.746300000000002</v>
      </c>
      <c r="BV154">
        <v>1.089861</v>
      </c>
      <c r="BW154">
        <v>16.245080000000002</v>
      </c>
      <c r="BX154">
        <v>5.2943270000000001E-2</v>
      </c>
      <c r="BY154">
        <v>11.44806</v>
      </c>
      <c r="BZ154">
        <v>1.0965769999999999</v>
      </c>
      <c r="CA154">
        <v>16.096579999999999</v>
      </c>
      <c r="CB154" s="1">
        <v>4.5458569999999997E-2</v>
      </c>
      <c r="CC154">
        <v>9.7579170000000008</v>
      </c>
      <c r="CD154">
        <v>1.1029500000000001</v>
      </c>
      <c r="CE154">
        <v>16.488</v>
      </c>
      <c r="CF154" s="1">
        <v>4.1513330000000001E-2</v>
      </c>
      <c r="CG154">
        <v>8.8735540000000004</v>
      </c>
      <c r="CH154">
        <v>1.109399</v>
      </c>
      <c r="CI154">
        <v>16.803229999999999</v>
      </c>
      <c r="CJ154" s="1">
        <v>3.872126E-2</v>
      </c>
      <c r="CK154">
        <v>8.2466399999999993</v>
      </c>
      <c r="CL154">
        <v>1.1160969999999999</v>
      </c>
      <c r="CM154">
        <v>16.909939999999999</v>
      </c>
      <c r="CN154" s="1">
        <v>3.6327159999999997E-2</v>
      </c>
      <c r="CO154" s="1">
        <v>7.7105110000000003</v>
      </c>
      <c r="CP154">
        <v>1.123996</v>
      </c>
      <c r="CQ154">
        <v>16.716729999999998</v>
      </c>
      <c r="CR154" s="1">
        <v>3.3919659999999997E-2</v>
      </c>
      <c r="CS154" s="1">
        <v>7.1732019999999999</v>
      </c>
      <c r="CT154">
        <v>1.1333120000000001</v>
      </c>
      <c r="CU154">
        <v>16.119160000000001</v>
      </c>
      <c r="CV154" s="1">
        <v>3.145614E-2</v>
      </c>
      <c r="CW154" s="1">
        <v>6.6248079999999998</v>
      </c>
      <c r="CX154">
        <v>1.1447890000000001</v>
      </c>
      <c r="CY154">
        <v>15.371869999999999</v>
      </c>
      <c r="CZ154" s="1">
        <v>2.9035499999999999E-2</v>
      </c>
      <c r="DA154" s="1">
        <v>6.0850650000000002</v>
      </c>
      <c r="DB154">
        <v>1.159643</v>
      </c>
      <c r="DC154">
        <v>15.15244</v>
      </c>
      <c r="DD154" s="1">
        <v>2.67551E-2</v>
      </c>
      <c r="DE154" s="1">
        <v>5.5704229999999999</v>
      </c>
      <c r="DF154">
        <v>1.1802319999999999</v>
      </c>
      <c r="DG154">
        <v>14.91638</v>
      </c>
      <c r="DH154" s="1">
        <v>2.495532E-2</v>
      </c>
      <c r="DI154" s="1">
        <v>5.1572069999999997</v>
      </c>
      <c r="DJ154">
        <v>1.204431</v>
      </c>
      <c r="DK154">
        <v>15.132440000000001</v>
      </c>
      <c r="DL154" s="1">
        <v>2.4514810000000001E-2</v>
      </c>
      <c r="DM154" s="1">
        <v>5.0189890000000004</v>
      </c>
      <c r="DN154">
        <v>1.232364</v>
      </c>
      <c r="DO154">
        <v>15.48854</v>
      </c>
      <c r="DP154" s="1">
        <v>2.578097E-2</v>
      </c>
      <c r="DQ154" s="1">
        <v>5.2278669999999998</v>
      </c>
      <c r="DR154">
        <v>1.2639359999999999</v>
      </c>
      <c r="DS154">
        <v>15.545339999999999</v>
      </c>
      <c r="DT154" s="1">
        <v>2.7341460000000001E-2</v>
      </c>
      <c r="DU154" s="1">
        <v>5.4985619999999997</v>
      </c>
      <c r="DV154">
        <v>1.2564839999999999</v>
      </c>
      <c r="DW154">
        <v>15.2525</v>
      </c>
      <c r="DX154" s="1">
        <v>2.7767790000000001E-2</v>
      </c>
      <c r="DY154" s="1">
        <v>5.6190709999999999</v>
      </c>
      <c r="DZ154">
        <v>1.242991</v>
      </c>
      <c r="EA154">
        <v>14.715170000000001</v>
      </c>
      <c r="EB154" s="1">
        <v>2.6828640000000001E-2</v>
      </c>
      <c r="EC154" s="1">
        <v>5.4794179999999999</v>
      </c>
      <c r="ED154">
        <v>1.2293810000000001</v>
      </c>
      <c r="EE154">
        <v>14.14256</v>
      </c>
      <c r="EF154" s="1">
        <v>2.502385E-2</v>
      </c>
      <c r="EG154" s="1">
        <v>5.1541030000000001</v>
      </c>
      <c r="EH154">
        <v>1.215727</v>
      </c>
      <c r="EI154">
        <v>14.36861</v>
      </c>
      <c r="EJ154" s="1">
        <v>2.2896529999999998E-2</v>
      </c>
      <c r="EK154" s="1">
        <v>4.7531600000000003</v>
      </c>
      <c r="EL154">
        <v>1.201641</v>
      </c>
      <c r="EM154">
        <v>14.648339999999999</v>
      </c>
      <c r="EN154" s="1">
        <v>2.073902E-2</v>
      </c>
      <c r="EO154" s="1">
        <v>4.3397870000000003</v>
      </c>
      <c r="EP154">
        <v>1.187335</v>
      </c>
      <c r="EQ154">
        <v>15.25103</v>
      </c>
      <c r="ER154" s="1">
        <v>1.8682339999999999E-2</v>
      </c>
      <c r="ES154" s="1">
        <v>3.9405579999999998</v>
      </c>
      <c r="ET154">
        <v>1.173368</v>
      </c>
      <c r="EU154">
        <v>16.16649</v>
      </c>
      <c r="EV154" s="1">
        <v>1.6749340000000001E-2</v>
      </c>
      <c r="EW154" s="1">
        <v>3.5608909999999998</v>
      </c>
      <c r="EX154">
        <v>1.159851</v>
      </c>
      <c r="EY154">
        <v>16.621960000000001</v>
      </c>
      <c r="EZ154" s="1">
        <v>1.4981950000000001E-2</v>
      </c>
      <c r="FA154" s="1">
        <v>3.214785</v>
      </c>
      <c r="FB154">
        <v>1.146371</v>
      </c>
      <c r="FC154">
        <v>16.541229999999999</v>
      </c>
      <c r="FD154" s="1">
        <v>1.341296E-2</v>
      </c>
      <c r="FE154" s="1">
        <v>2.9045380000000001</v>
      </c>
      <c r="FF154">
        <v>1.1333359999999999</v>
      </c>
      <c r="FG154">
        <v>16.30087</v>
      </c>
      <c r="FH154" s="1">
        <v>1.2030890000000001E-2</v>
      </c>
      <c r="FI154" s="1">
        <v>2.628717</v>
      </c>
      <c r="FJ154">
        <v>1.1199140000000001</v>
      </c>
      <c r="FK154">
        <v>15.82028</v>
      </c>
      <c r="FL154" s="1">
        <v>1.0770709999999999E-2</v>
      </c>
      <c r="FM154" s="1">
        <v>2.3756210000000002</v>
      </c>
      <c r="FN154">
        <v>1.1067629999999999</v>
      </c>
      <c r="FO154">
        <v>16.082879999999999</v>
      </c>
      <c r="FP154" s="1">
        <v>9.6091119999999995E-3</v>
      </c>
      <c r="FQ154" s="1">
        <v>2.139049</v>
      </c>
      <c r="FR154">
        <v>1.0936779999999999</v>
      </c>
      <c r="FS154">
        <v>16.503360000000001</v>
      </c>
      <c r="FT154" s="1">
        <v>8.5532400000000001E-3</v>
      </c>
      <c r="FU154" s="1">
        <v>1.921405</v>
      </c>
      <c r="FV154">
        <v>1.0803069999999999</v>
      </c>
      <c r="FW154">
        <v>16.991070000000001</v>
      </c>
      <c r="FX154" s="1">
        <v>7.6077590000000004E-3</v>
      </c>
      <c r="FY154" s="1">
        <v>1.724931</v>
      </c>
      <c r="FZ154">
        <v>1.066327</v>
      </c>
      <c r="GA154">
        <v>17.77036</v>
      </c>
      <c r="GB154" s="1">
        <v>6.7590310000000004E-3</v>
      </c>
      <c r="GC154" s="1">
        <v>1.5477129999999999</v>
      </c>
      <c r="GD154">
        <v>1.052297</v>
      </c>
      <c r="GE154">
        <v>18.254989999999999</v>
      </c>
      <c r="GF154" s="1">
        <v>5.9963960000000002E-3</v>
      </c>
      <c r="GG154" s="1">
        <v>1.387267</v>
      </c>
      <c r="GH154">
        <v>1.0388040000000001</v>
      </c>
      <c r="GI154">
        <v>18.458739999999999</v>
      </c>
      <c r="GJ154" s="1">
        <v>5.3153769999999996E-3</v>
      </c>
      <c r="GK154" s="1">
        <v>1.242775</v>
      </c>
      <c r="GL154">
        <v>1.0258080000000001</v>
      </c>
      <c r="GM154">
        <v>18.51013</v>
      </c>
      <c r="GN154" s="1">
        <v>4.7186299999999997E-3</v>
      </c>
      <c r="GO154" s="1">
        <v>1.114471</v>
      </c>
      <c r="GP154">
        <v>1.0136529999999999</v>
      </c>
      <c r="GQ154">
        <v>18.20966</v>
      </c>
      <c r="GR154" s="1">
        <v>4.1979130000000002E-3</v>
      </c>
      <c r="GS154" s="1">
        <v>1.0006379999999999</v>
      </c>
      <c r="GT154">
        <v>1.0028600000000001</v>
      </c>
      <c r="GU154">
        <v>17.82084</v>
      </c>
      <c r="GV154" s="1">
        <v>3.7398650000000002E-3</v>
      </c>
      <c r="GW154" s="1">
        <v>0.89860620000000002</v>
      </c>
      <c r="GX154">
        <v>0.99416269999999995</v>
      </c>
      <c r="GY154">
        <v>17.896239999999999</v>
      </c>
      <c r="GZ154" s="1">
        <v>3.3297130000000002E-3</v>
      </c>
      <c r="HA154" s="1">
        <v>0.8048303</v>
      </c>
      <c r="HB154">
        <v>0.98711649999999995</v>
      </c>
      <c r="HC154">
        <v>17.777000000000001</v>
      </c>
      <c r="HD154" s="1">
        <v>2.955156E-3</v>
      </c>
      <c r="HE154" s="1">
        <v>0.71728630000000004</v>
      </c>
      <c r="HF154">
        <v>0.98135680000000003</v>
      </c>
      <c r="HG154">
        <v>17.722200000000001</v>
      </c>
      <c r="HH154" s="1">
        <v>2.6081670000000002E-3</v>
      </c>
      <c r="HI154" s="1">
        <v>0.63499090000000002</v>
      </c>
      <c r="HJ154">
        <v>0.97679559999999999</v>
      </c>
      <c r="HK154">
        <v>17.44256</v>
      </c>
      <c r="HL154" s="1">
        <v>2.273859E-3</v>
      </c>
      <c r="HM154" s="1">
        <v>0.55470319999999995</v>
      </c>
      <c r="HN154">
        <v>0.97309349999999994</v>
      </c>
      <c r="HO154">
        <v>17.294519999999999</v>
      </c>
      <c r="HP154" s="1">
        <v>1.927977E-3</v>
      </c>
      <c r="HQ154" s="1">
        <v>0.47115869999999999</v>
      </c>
      <c r="HR154">
        <v>0.97011610000000004</v>
      </c>
      <c r="HS154">
        <v>17.10765</v>
      </c>
      <c r="HT154" s="1">
        <v>1.5625529999999999E-3</v>
      </c>
      <c r="HU154" s="1">
        <v>0.38245190000000001</v>
      </c>
      <c r="HV154">
        <v>0.96774979999999999</v>
      </c>
      <c r="HW154">
        <v>16.759450000000001</v>
      </c>
      <c r="HX154" s="1">
        <v>1.2055779999999999E-3</v>
      </c>
      <c r="HY154" s="1">
        <v>0.29526750000000002</v>
      </c>
      <c r="HZ154">
        <v>0.96598550000000005</v>
      </c>
      <c r="IA154">
        <v>16.374580000000002</v>
      </c>
      <c r="IB154" s="1">
        <v>9.0051270000000004E-4</v>
      </c>
      <c r="IC154" s="1">
        <v>0.22034339999999999</v>
      </c>
      <c r="ID154">
        <v>0.96467360000000002</v>
      </c>
      <c r="IE154">
        <v>16.23939</v>
      </c>
      <c r="IF154" s="1">
        <v>6.7310489999999998E-4</v>
      </c>
      <c r="IG154" s="1">
        <v>0.164215</v>
      </c>
      <c r="IH154">
        <v>0.96373909999999996</v>
      </c>
      <c r="II154">
        <v>16.079160000000002</v>
      </c>
      <c r="IJ154" s="1">
        <v>5.2031270000000001E-4</v>
      </c>
      <c r="IK154" s="1">
        <v>0.12638340000000001</v>
      </c>
      <c r="IL154">
        <v>0.96308609999999994</v>
      </c>
      <c r="IM154">
        <v>16.149909999999998</v>
      </c>
      <c r="IN154" s="1">
        <v>4.2292669999999998E-4</v>
      </c>
      <c r="IO154" s="1">
        <v>0.1022643</v>
      </c>
      <c r="IP154">
        <v>0.96263520000000002</v>
      </c>
      <c r="IQ154">
        <v>15.81507</v>
      </c>
      <c r="IR154" s="1">
        <v>3.5982530000000003E-4</v>
      </c>
      <c r="IS154" s="1">
        <v>8.6670440000000001E-2</v>
      </c>
      <c r="IT154">
        <v>0.96234909999999996</v>
      </c>
      <c r="IU154">
        <v>15.358790000000001</v>
      </c>
      <c r="IV154" s="1">
        <v>3.1409E-4</v>
      </c>
      <c r="IW154" s="1">
        <v>7.5430179999999999E-2</v>
      </c>
      <c r="IX154">
        <v>0.96224149999999997</v>
      </c>
      <c r="IY154">
        <v>15.076549999999999</v>
      </c>
      <c r="IZ154" s="1">
        <v>2.754538E-4</v>
      </c>
      <c r="JA154" s="1">
        <v>6.6000580000000003E-2</v>
      </c>
      <c r="JB154">
        <v>0.96221579999999995</v>
      </c>
      <c r="JC154">
        <v>14.806520000000001</v>
      </c>
      <c r="JD154" s="1">
        <v>2.4081649999999999E-4</v>
      </c>
      <c r="JE154" s="1">
        <v>5.7580850000000003E-2</v>
      </c>
      <c r="JF154">
        <v>0.96233820000000003</v>
      </c>
      <c r="JG154">
        <v>15.07117</v>
      </c>
      <c r="JH154">
        <v>2.1126240000000001E-4</v>
      </c>
      <c r="JI154" s="1">
        <v>5.0401179999999997E-2</v>
      </c>
      <c r="JJ154">
        <v>0.96255650000000004</v>
      </c>
      <c r="JK154">
        <v>15.269349999999999</v>
      </c>
      <c r="JL154">
        <v>1.879975E-4</v>
      </c>
      <c r="JM154" s="1">
        <v>4.4739479999999998E-2</v>
      </c>
      <c r="JN154">
        <v>0.96287469999999997</v>
      </c>
      <c r="JO154">
        <v>15.236660000000001</v>
      </c>
      <c r="JP154">
        <v>1.7054219999999999E-4</v>
      </c>
      <c r="JQ154" s="1">
        <v>4.0493340000000003E-2</v>
      </c>
      <c r="JR154">
        <v>0.96324120000000002</v>
      </c>
      <c r="JS154">
        <v>15.60749</v>
      </c>
      <c r="JT154">
        <v>1.5741560000000001E-4</v>
      </c>
      <c r="JU154" s="1">
        <v>3.7299499999999999E-2</v>
      </c>
      <c r="JV154">
        <v>0.96369629999999995</v>
      </c>
      <c r="JW154">
        <v>15.835889999999999</v>
      </c>
      <c r="JX154">
        <v>1.468501E-4</v>
      </c>
      <c r="JY154" s="1">
        <v>3.4737669999999998E-2</v>
      </c>
      <c r="JZ154">
        <v>0.9641535</v>
      </c>
      <c r="KA154">
        <v>15.59942</v>
      </c>
      <c r="KB154">
        <v>1.37288E-4</v>
      </c>
      <c r="KC154">
        <v>3.2432919999999997E-2</v>
      </c>
      <c r="KD154">
        <v>0.96459329999999999</v>
      </c>
      <c r="KE154">
        <v>15.423590000000001</v>
      </c>
      <c r="KF154">
        <v>1.2774309999999999E-4</v>
      </c>
      <c r="KG154">
        <v>3.0153470000000002E-2</v>
      </c>
      <c r="KH154">
        <v>0.96499349999999995</v>
      </c>
      <c r="KI154">
        <v>15.15653</v>
      </c>
      <c r="KJ154">
        <v>1.183296E-4</v>
      </c>
      <c r="KK154">
        <v>2.790919E-2</v>
      </c>
      <c r="KL154">
        <v>0.96538930000000001</v>
      </c>
      <c r="KM154">
        <v>15.55879</v>
      </c>
      <c r="KN154">
        <v>1.0969470000000001E-4</v>
      </c>
      <c r="KO154">
        <v>2.584852E-2</v>
      </c>
      <c r="KP154">
        <v>0.96567199999999997</v>
      </c>
      <c r="KQ154">
        <v>16.187460000000002</v>
      </c>
      <c r="KR154">
        <v>1.02285E-4</v>
      </c>
      <c r="KS154">
        <v>2.408484E-2</v>
      </c>
      <c r="KT154">
        <v>0.96589119999999995</v>
      </c>
      <c r="KU154">
        <v>16.876799999999999</v>
      </c>
      <c r="KV154">
        <v>9.6151799999999996E-5</v>
      </c>
      <c r="KW154">
        <v>2.262376E-2</v>
      </c>
      <c r="KX154">
        <v>0.96605929999999995</v>
      </c>
      <c r="KY154">
        <v>17.5486</v>
      </c>
      <c r="KZ154">
        <v>9.1061000000000001E-5</v>
      </c>
      <c r="LA154">
        <v>2.1414140000000002E-2</v>
      </c>
      <c r="LB154">
        <v>0.96615390000000001</v>
      </c>
      <c r="LC154">
        <v>17.737960000000001</v>
      </c>
      <c r="LD154">
        <v>8.6898710000000003E-5</v>
      </c>
      <c r="LE154">
        <v>2.0427000000000001E-2</v>
      </c>
      <c r="LF154">
        <v>0.96618409999999999</v>
      </c>
      <c r="LG154">
        <v>17.599270000000001</v>
      </c>
      <c r="LH154">
        <v>8.3775740000000001E-5</v>
      </c>
      <c r="LI154">
        <v>1.968375E-2</v>
      </c>
      <c r="LJ154">
        <v>0.96613640000000001</v>
      </c>
      <c r="LK154">
        <v>17.511389999999999</v>
      </c>
      <c r="LL154">
        <v>8.1712239999999996E-5</v>
      </c>
      <c r="LM154">
        <v>1.9193390000000001E-2</v>
      </c>
      <c r="LN154">
        <v>0.96596479999999996</v>
      </c>
      <c r="LO154">
        <v>17.249389999999998</v>
      </c>
      <c r="LP154">
        <v>8.0296499999999999E-5</v>
      </c>
      <c r="LQ154">
        <v>1.8863319999999999E-2</v>
      </c>
      <c r="LR154">
        <v>0.96558759999999999</v>
      </c>
      <c r="LS154">
        <v>17.571860000000001</v>
      </c>
      <c r="LT154">
        <v>7.8907429999999998E-5</v>
      </c>
      <c r="LU154">
        <v>1.8548189999999999E-2</v>
      </c>
      <c r="LV154">
        <v>0.96507940000000003</v>
      </c>
      <c r="LW154">
        <v>17.922460000000001</v>
      </c>
      <c r="LX154">
        <v>7.7107459999999997E-5</v>
      </c>
      <c r="LY154">
        <v>1.814141E-2</v>
      </c>
      <c r="LZ154">
        <v>0.96445309999999995</v>
      </c>
      <c r="MA154">
        <v>18.388870000000001</v>
      </c>
      <c r="MB154">
        <v>7.4817870000000005E-5</v>
      </c>
      <c r="MC154">
        <v>1.7621540000000002E-2</v>
      </c>
      <c r="MD154">
        <v>0.96365109999999998</v>
      </c>
      <c r="ME154">
        <v>18.896740000000001</v>
      </c>
      <c r="MF154">
        <v>7.2240640000000004E-5</v>
      </c>
      <c r="MG154">
        <v>1.7032249999999999E-2</v>
      </c>
      <c r="MH154">
        <v>0.96281360000000005</v>
      </c>
      <c r="MI154">
        <v>19.07518</v>
      </c>
      <c r="MJ154">
        <v>6.979628E-5</v>
      </c>
      <c r="MK154">
        <v>1.6470539999999999E-2</v>
      </c>
      <c r="ML154">
        <v>0.96185109999999996</v>
      </c>
      <c r="MM154">
        <v>18.851520000000001</v>
      </c>
      <c r="MN154">
        <v>6.8088550000000001E-5</v>
      </c>
      <c r="MO154">
        <v>1.6076719999999999E-2</v>
      </c>
      <c r="MP154">
        <v>0.960951</v>
      </c>
      <c r="MQ154">
        <v>18.657489999999999</v>
      </c>
      <c r="MR154">
        <v>6.7443890000000006E-5</v>
      </c>
      <c r="MS154">
        <v>1.5932680000000001E-2</v>
      </c>
      <c r="MT154">
        <v>0.96010830000000003</v>
      </c>
      <c r="MU154">
        <v>18.29973</v>
      </c>
      <c r="MV154">
        <v>6.7507990000000004E-5</v>
      </c>
      <c r="MW154">
        <v>1.5959540000000001E-2</v>
      </c>
      <c r="MX154">
        <v>0.95936350000000004</v>
      </c>
      <c r="MY154">
        <v>18.3766</v>
      </c>
      <c r="MZ154">
        <v>6.7504209999999997E-5</v>
      </c>
      <c r="NA154">
        <v>1.5976400000000002E-2</v>
      </c>
      <c r="NB154">
        <v>0.958762</v>
      </c>
      <c r="NC154">
        <v>17.86176</v>
      </c>
      <c r="ND154">
        <v>6.6899080000000003E-5</v>
      </c>
      <c r="NE154">
        <v>1.584814E-2</v>
      </c>
      <c r="NF154">
        <v>0.95830009999999999</v>
      </c>
      <c r="NG154">
        <v>17.945430000000002</v>
      </c>
      <c r="NH154">
        <v>6.5560640000000007E-5</v>
      </c>
      <c r="NI154">
        <v>1.5543970000000001E-2</v>
      </c>
      <c r="NJ154">
        <v>0.95795669999999999</v>
      </c>
      <c r="NK154">
        <v>18.09179</v>
      </c>
      <c r="NL154">
        <v>6.3639799999999993E-5</v>
      </c>
      <c r="NM154">
        <v>1.509755E-2</v>
      </c>
      <c r="NN154">
        <v>0.95775100000000002</v>
      </c>
      <c r="NO154">
        <v>17.978449999999999</v>
      </c>
      <c r="NP154">
        <v>6.1236690000000002E-5</v>
      </c>
      <c r="NQ154">
        <v>1.453372E-2</v>
      </c>
      <c r="NR154">
        <v>0.95764380000000005</v>
      </c>
      <c r="NS154">
        <v>17.752890000000001</v>
      </c>
      <c r="NT154">
        <v>5.822152E-5</v>
      </c>
      <c r="NU154">
        <v>1.3823739999999999E-2</v>
      </c>
      <c r="NV154">
        <v>0.95769629999999994</v>
      </c>
      <c r="NW154">
        <v>17.510680000000001</v>
      </c>
      <c r="NX154">
        <v>5.4497560000000002E-5</v>
      </c>
      <c r="NY154">
        <v>1.294357E-2</v>
      </c>
      <c r="NZ154">
        <v>0.95800249999999998</v>
      </c>
      <c r="OA154">
        <v>17.294640000000001</v>
      </c>
      <c r="OB154">
        <v>5.0366530000000002E-5</v>
      </c>
      <c r="OC154">
        <v>1.195981E-2</v>
      </c>
      <c r="OD154">
        <v>0.95849139999999999</v>
      </c>
      <c r="OE154">
        <v>17.86834</v>
      </c>
      <c r="OF154">
        <v>4.641701E-5</v>
      </c>
      <c r="OG154">
        <v>1.101253E-2</v>
      </c>
      <c r="OH154">
        <v>0.95921869999999998</v>
      </c>
      <c r="OI154">
        <v>18.503609999999998</v>
      </c>
      <c r="OJ154">
        <v>4.3098820000000003E-5</v>
      </c>
      <c r="OK154">
        <v>1.020949E-2</v>
      </c>
    </row>
    <row r="155" spans="1:401" x14ac:dyDescent="0.35">
      <c r="A155">
        <v>158</v>
      </c>
      <c r="B155" t="s">
        <v>4</v>
      </c>
      <c r="C155" t="s">
        <v>24</v>
      </c>
      <c r="D155" t="s">
        <v>160</v>
      </c>
      <c r="E155">
        <v>841.86069999999995</v>
      </c>
      <c r="F155">
        <v>1.2367669999999999</v>
      </c>
      <c r="G155">
        <v>14.91864</v>
      </c>
      <c r="H155">
        <v>0</v>
      </c>
      <c r="I155">
        <v>0</v>
      </c>
      <c r="J155">
        <v>1.2412859999999999</v>
      </c>
      <c r="K155">
        <v>15.100429999999999</v>
      </c>
      <c r="L155">
        <v>0</v>
      </c>
      <c r="M155">
        <v>0</v>
      </c>
      <c r="N155">
        <v>1.2461120000000001</v>
      </c>
      <c r="O155">
        <v>15.478120000000001</v>
      </c>
      <c r="P155">
        <v>0</v>
      </c>
      <c r="Q155">
        <v>0</v>
      </c>
      <c r="R155">
        <v>1.2509950000000001</v>
      </c>
      <c r="S155">
        <v>16.177759999999999</v>
      </c>
      <c r="T155">
        <v>0</v>
      </c>
      <c r="U155">
        <v>0</v>
      </c>
      <c r="V155">
        <v>1.2561089999999999</v>
      </c>
      <c r="W155">
        <v>16.974699999999999</v>
      </c>
      <c r="X155" s="1">
        <v>1.8029080000000001E-32</v>
      </c>
      <c r="Y155" s="1">
        <v>4.9499270000000001E-30</v>
      </c>
      <c r="Z155">
        <v>1.2614479999999999</v>
      </c>
      <c r="AA155">
        <v>17.278510000000001</v>
      </c>
      <c r="AB155" s="1">
        <v>6.043249E-21</v>
      </c>
      <c r="AC155" s="1">
        <v>1.652394E-18</v>
      </c>
      <c r="AD155">
        <v>1.267487</v>
      </c>
      <c r="AE155">
        <v>17.00188</v>
      </c>
      <c r="AF155" s="1">
        <v>1.1645710000000001E-8</v>
      </c>
      <c r="AG155" s="1">
        <v>1.6099470000000001E-6</v>
      </c>
      <c r="AH155">
        <v>1.27281</v>
      </c>
      <c r="AI155">
        <v>16.334340000000001</v>
      </c>
      <c r="AJ155" s="1">
        <v>2.5680049999999999E-3</v>
      </c>
      <c r="AK155" s="1">
        <v>0.51796430000000004</v>
      </c>
      <c r="AL155">
        <v>1.2778229999999999</v>
      </c>
      <c r="AM155">
        <v>15.56194</v>
      </c>
      <c r="AN155" s="1">
        <v>0.72835000000000005</v>
      </c>
      <c r="AO155">
        <v>162.86410000000001</v>
      </c>
      <c r="AP155">
        <v>1.2829170000000001</v>
      </c>
      <c r="AQ155">
        <v>15.65232</v>
      </c>
      <c r="AR155">
        <v>17.305569999999999</v>
      </c>
      <c r="AS155">
        <v>4165.2550000000001</v>
      </c>
      <c r="AT155">
        <v>1.2880640000000001</v>
      </c>
      <c r="AU155">
        <v>16.20787</v>
      </c>
      <c r="AV155">
        <v>79.848079999999996</v>
      </c>
      <c r="AW155">
        <v>20378.59</v>
      </c>
      <c r="AX155">
        <v>1.2931760000000001</v>
      </c>
      <c r="AY155">
        <v>17.02383</v>
      </c>
      <c r="AZ155">
        <v>112.2559</v>
      </c>
      <c r="BA155">
        <v>30047.38</v>
      </c>
      <c r="BB155">
        <v>1.298238</v>
      </c>
      <c r="BC155">
        <v>17.979199999999999</v>
      </c>
      <c r="BD155">
        <v>64.619100000000003</v>
      </c>
      <c r="BE155">
        <v>17981.77</v>
      </c>
      <c r="BF155">
        <v>1.303285</v>
      </c>
      <c r="BG155">
        <v>18.333300000000001</v>
      </c>
      <c r="BH155">
        <v>18.898409999999998</v>
      </c>
      <c r="BI155">
        <v>5426.4849999999997</v>
      </c>
      <c r="BJ155">
        <v>1.3085610000000001</v>
      </c>
      <c r="BK155">
        <v>18.11402</v>
      </c>
      <c r="BL155">
        <v>3.3626939999999998</v>
      </c>
      <c r="BM155">
        <v>987.2319</v>
      </c>
      <c r="BN155">
        <v>1.3142100000000001</v>
      </c>
      <c r="BO155">
        <v>17.438859999999998</v>
      </c>
      <c r="BP155">
        <v>0.4630282</v>
      </c>
      <c r="BQ155">
        <v>136.44909999999999</v>
      </c>
      <c r="BR155">
        <v>1.3164020000000001</v>
      </c>
      <c r="BS155">
        <v>16.600840000000002</v>
      </c>
      <c r="BT155">
        <v>9.5200880000000002E-2</v>
      </c>
      <c r="BU155">
        <v>26.686509999999998</v>
      </c>
      <c r="BV155">
        <v>1.3167450000000001</v>
      </c>
      <c r="BW155">
        <v>16.307079999999999</v>
      </c>
      <c r="BX155">
        <v>5.380807E-2</v>
      </c>
      <c r="BY155">
        <v>14.3871</v>
      </c>
      <c r="BZ155">
        <v>1.3163290000000001</v>
      </c>
      <c r="CA155">
        <v>16.130870000000002</v>
      </c>
      <c r="CB155" s="1">
        <v>4.578115E-2</v>
      </c>
      <c r="CC155">
        <v>12.141579999999999</v>
      </c>
      <c r="CD155">
        <v>1.3156019999999999</v>
      </c>
      <c r="CE155">
        <v>16.485810000000001</v>
      </c>
      <c r="CF155" s="1">
        <v>4.1722990000000001E-2</v>
      </c>
      <c r="CG155">
        <v>11.05538</v>
      </c>
      <c r="CH155">
        <v>1.3146899999999999</v>
      </c>
      <c r="CI155">
        <v>16.790120000000002</v>
      </c>
      <c r="CJ155" s="1">
        <v>3.8882890000000003E-2</v>
      </c>
      <c r="CK155">
        <v>10.305949999999999</v>
      </c>
      <c r="CL155">
        <v>1.31349</v>
      </c>
      <c r="CM155">
        <v>16.897069999999999</v>
      </c>
      <c r="CN155" s="1">
        <v>3.6479259999999999E-2</v>
      </c>
      <c r="CO155" s="1">
        <v>9.6799750000000007</v>
      </c>
      <c r="CP155">
        <v>1.311992</v>
      </c>
      <c r="CQ155">
        <v>16.737770000000001</v>
      </c>
      <c r="CR155" s="1">
        <v>3.40769E-2</v>
      </c>
      <c r="CS155" s="1">
        <v>9.0591030000000003</v>
      </c>
      <c r="CT155">
        <v>1.310119</v>
      </c>
      <c r="CU155">
        <v>16.17069</v>
      </c>
      <c r="CV155" s="1">
        <v>3.161423E-2</v>
      </c>
      <c r="CW155" s="1">
        <v>8.4240659999999998</v>
      </c>
      <c r="CX155">
        <v>1.307876</v>
      </c>
      <c r="CY155">
        <v>15.43337</v>
      </c>
      <c r="CZ155" s="1">
        <v>2.9189440000000001E-2</v>
      </c>
      <c r="DA155" s="1">
        <v>7.7994760000000003</v>
      </c>
      <c r="DB155">
        <v>1.306317</v>
      </c>
      <c r="DC155">
        <v>15.22298</v>
      </c>
      <c r="DD155" s="1">
        <v>2.689743E-2</v>
      </c>
      <c r="DE155" s="1">
        <v>7.2047090000000003</v>
      </c>
      <c r="DF155">
        <v>1.29874</v>
      </c>
      <c r="DG155">
        <v>14.9613</v>
      </c>
      <c r="DH155" s="1">
        <v>2.504543E-2</v>
      </c>
      <c r="DI155" s="1">
        <v>6.7302419999999996</v>
      </c>
      <c r="DJ155">
        <v>1.2902849999999999</v>
      </c>
      <c r="DK155">
        <v>15.1447</v>
      </c>
      <c r="DL155" s="1">
        <v>2.4495200000000002E-2</v>
      </c>
      <c r="DM155" s="1">
        <v>6.5919780000000001</v>
      </c>
      <c r="DN155">
        <v>1.281371</v>
      </c>
      <c r="DO155">
        <v>15.50357</v>
      </c>
      <c r="DP155" s="1">
        <v>2.568308E-2</v>
      </c>
      <c r="DQ155" s="1">
        <v>6.9293659999999999</v>
      </c>
      <c r="DR155">
        <v>1.2721849999999999</v>
      </c>
      <c r="DS155">
        <v>15.54791</v>
      </c>
      <c r="DT155" s="1">
        <v>2.7276060000000001E-2</v>
      </c>
      <c r="DU155" s="1">
        <v>7.4085479999999997</v>
      </c>
      <c r="DV155">
        <v>1.2640690000000001</v>
      </c>
      <c r="DW155">
        <v>15.26207</v>
      </c>
      <c r="DX155" s="1">
        <v>2.7768419999999999E-2</v>
      </c>
      <c r="DY155" s="1">
        <v>7.6019410000000001</v>
      </c>
      <c r="DZ155">
        <v>1.2548760000000001</v>
      </c>
      <c r="EA155">
        <v>14.755330000000001</v>
      </c>
      <c r="EB155" s="1">
        <v>2.6906320000000001E-2</v>
      </c>
      <c r="EC155" s="1">
        <v>7.4286529999999997</v>
      </c>
      <c r="ED155">
        <v>1.2462869999999999</v>
      </c>
      <c r="EE155">
        <v>14.201980000000001</v>
      </c>
      <c r="EF155" s="1">
        <v>2.5142000000000001E-2</v>
      </c>
      <c r="EG155" s="1">
        <v>6.9896880000000001</v>
      </c>
      <c r="EH155">
        <v>1.238038</v>
      </c>
      <c r="EI155">
        <v>14.43374</v>
      </c>
      <c r="EJ155" s="1">
        <v>2.3026640000000001E-2</v>
      </c>
      <c r="EK155" s="1">
        <v>6.437824</v>
      </c>
      <c r="EL155">
        <v>1.229454</v>
      </c>
      <c r="EM155">
        <v>14.70101</v>
      </c>
      <c r="EN155" s="1">
        <v>2.0867900000000002E-2</v>
      </c>
      <c r="EO155" s="1">
        <v>5.8659210000000002</v>
      </c>
      <c r="EP155">
        <v>1.2206870000000001</v>
      </c>
      <c r="EQ155">
        <v>15.27632</v>
      </c>
      <c r="ER155" s="1">
        <v>1.880561E-2</v>
      </c>
      <c r="ES155" s="1">
        <v>5.3138529999999999</v>
      </c>
      <c r="ET155">
        <v>1.211384</v>
      </c>
      <c r="EU155">
        <v>16.177689999999998</v>
      </c>
      <c r="EV155" s="1">
        <v>1.6864009999999999E-2</v>
      </c>
      <c r="EW155" s="1">
        <v>4.7873950000000001</v>
      </c>
      <c r="EX155">
        <v>1.1981949999999999</v>
      </c>
      <c r="EY155">
        <v>16.609649999999998</v>
      </c>
      <c r="EZ155" s="1">
        <v>1.508689E-2</v>
      </c>
      <c r="FA155" s="1">
        <v>4.3063729999999998</v>
      </c>
      <c r="FB155">
        <v>1.1849909999999999</v>
      </c>
      <c r="FC155">
        <v>16.52413</v>
      </c>
      <c r="FD155" s="1">
        <v>1.350634E-2</v>
      </c>
      <c r="FE155" s="1">
        <v>3.8753299999999999</v>
      </c>
      <c r="FF155">
        <v>1.172069</v>
      </c>
      <c r="FG155">
        <v>16.316379999999999</v>
      </c>
      <c r="FH155" s="1">
        <v>1.211514E-2</v>
      </c>
      <c r="FI155" s="1">
        <v>3.4942510000000002</v>
      </c>
      <c r="FJ155">
        <v>1.1586700000000001</v>
      </c>
      <c r="FK155">
        <v>15.874409999999999</v>
      </c>
      <c r="FL155" s="1">
        <v>1.084923E-2</v>
      </c>
      <c r="FM155" s="1">
        <v>3.1473810000000002</v>
      </c>
      <c r="FN155">
        <v>1.145829</v>
      </c>
      <c r="FO155">
        <v>16.139089999999999</v>
      </c>
      <c r="FP155" s="1">
        <v>9.6827010000000002E-3</v>
      </c>
      <c r="FQ155" s="1">
        <v>2.8261530000000001</v>
      </c>
      <c r="FR155">
        <v>1.1331340000000001</v>
      </c>
      <c r="FS155">
        <v>16.563030000000001</v>
      </c>
      <c r="FT155" s="1">
        <v>8.6203500000000006E-3</v>
      </c>
      <c r="FU155" s="1">
        <v>2.5301979999999999</v>
      </c>
      <c r="FV155">
        <v>1.120117</v>
      </c>
      <c r="FW155">
        <v>17.026209999999999</v>
      </c>
      <c r="FX155" s="1">
        <v>7.6682460000000001E-3</v>
      </c>
      <c r="FY155" s="1">
        <v>2.2634129999999999</v>
      </c>
      <c r="FZ155">
        <v>1.1065370000000001</v>
      </c>
      <c r="GA155">
        <v>17.770869999999999</v>
      </c>
      <c r="GB155" s="1">
        <v>6.8137720000000001E-3</v>
      </c>
      <c r="GC155" s="1">
        <v>2.0235669999999999</v>
      </c>
      <c r="GD155">
        <v>1.0926370000000001</v>
      </c>
      <c r="GE155">
        <v>18.221990000000002</v>
      </c>
      <c r="GF155" s="1">
        <v>6.0454999999999997E-3</v>
      </c>
      <c r="GG155" s="1">
        <v>1.806627</v>
      </c>
      <c r="GH155">
        <v>1.0777490000000001</v>
      </c>
      <c r="GI155">
        <v>18.416049999999998</v>
      </c>
      <c r="GJ155" s="1">
        <v>5.3595759999999996E-3</v>
      </c>
      <c r="GK155" s="1">
        <v>1.611364</v>
      </c>
      <c r="GL155">
        <v>1.0633859999999999</v>
      </c>
      <c r="GM155">
        <v>18.499420000000001</v>
      </c>
      <c r="GN155" s="1">
        <v>4.7577979999999997E-3</v>
      </c>
      <c r="GO155" s="1">
        <v>1.4384140000000001</v>
      </c>
      <c r="GP155">
        <v>1.049893</v>
      </c>
      <c r="GQ155">
        <v>18.24615</v>
      </c>
      <c r="GR155" s="1">
        <v>4.2328490000000003E-3</v>
      </c>
      <c r="GS155" s="1">
        <v>1.2859240000000001</v>
      </c>
      <c r="GT155">
        <v>1.037836</v>
      </c>
      <c r="GU155">
        <v>17.885729999999999</v>
      </c>
      <c r="GV155" s="1">
        <v>3.7715309999999998E-3</v>
      </c>
      <c r="GW155" s="1">
        <v>1.1504490000000001</v>
      </c>
      <c r="GX155">
        <v>1.028481</v>
      </c>
      <c r="GY155">
        <v>17.964230000000001</v>
      </c>
      <c r="GZ155" s="1">
        <v>3.3593450000000001E-3</v>
      </c>
      <c r="HA155" s="1">
        <v>1.0282020000000001</v>
      </c>
      <c r="HB155">
        <v>1.0209090000000001</v>
      </c>
      <c r="HC155">
        <v>17.85134</v>
      </c>
      <c r="HD155" s="1">
        <v>2.9828659999999998E-3</v>
      </c>
      <c r="HE155" s="1">
        <v>0.91475680000000004</v>
      </c>
      <c r="HF155">
        <v>1.014661</v>
      </c>
      <c r="HG155">
        <v>17.757639999999999</v>
      </c>
      <c r="HH155" s="1">
        <v>2.634511E-3</v>
      </c>
      <c r="HI155" s="1">
        <v>0.80895379999999995</v>
      </c>
      <c r="HJ155">
        <v>1.0097229999999999</v>
      </c>
      <c r="HK155">
        <v>17.457809999999998</v>
      </c>
      <c r="HL155" s="1">
        <v>2.3003469999999999E-3</v>
      </c>
      <c r="HM155" s="1">
        <v>0.70695070000000004</v>
      </c>
      <c r="HN155">
        <v>1.0057430000000001</v>
      </c>
      <c r="HO155">
        <v>17.288920000000001</v>
      </c>
      <c r="HP155" s="1">
        <v>1.9562999999999998E-3</v>
      </c>
      <c r="HQ155" s="1">
        <v>0.60210180000000002</v>
      </c>
      <c r="HR155">
        <v>1.0025379999999999</v>
      </c>
      <c r="HS155">
        <v>17.104759999999999</v>
      </c>
      <c r="HT155" s="1">
        <v>1.5920820000000001E-3</v>
      </c>
      <c r="HU155" s="1">
        <v>0.49100719999999998</v>
      </c>
      <c r="HV155">
        <v>0.99999839999999995</v>
      </c>
      <c r="HW155">
        <v>16.770879999999998</v>
      </c>
      <c r="HX155" s="1">
        <v>1.2330500000000001E-3</v>
      </c>
      <c r="HY155" s="1">
        <v>0.38081199999999998</v>
      </c>
      <c r="HZ155">
        <v>0.99809499999999995</v>
      </c>
      <c r="IA155">
        <v>16.421790000000001</v>
      </c>
      <c r="IB155" s="1">
        <v>9.2266120000000004E-4</v>
      </c>
      <c r="IC155" s="1">
        <v>0.2847768</v>
      </c>
      <c r="ID155">
        <v>0.9966545</v>
      </c>
      <c r="IE155">
        <v>16.314250000000001</v>
      </c>
      <c r="IF155" s="1">
        <v>6.8882739999999996E-4</v>
      </c>
      <c r="IG155" s="1">
        <v>0.2118333</v>
      </c>
      <c r="IH155">
        <v>0.99564430000000004</v>
      </c>
      <c r="II155">
        <v>16.160820000000001</v>
      </c>
      <c r="IJ155" s="1">
        <v>5.3055750000000003E-4</v>
      </c>
      <c r="IK155" s="1">
        <v>0.16218450000000001</v>
      </c>
      <c r="IL155">
        <v>0.99495610000000001</v>
      </c>
      <c r="IM155">
        <v>16.20693</v>
      </c>
      <c r="IN155" s="1">
        <v>4.2944659999999998E-4</v>
      </c>
      <c r="IO155" s="1">
        <v>0.13042570000000001</v>
      </c>
      <c r="IP155">
        <v>0.9944693</v>
      </c>
      <c r="IQ155">
        <v>15.852460000000001</v>
      </c>
      <c r="IR155" s="1">
        <v>3.6421240000000002E-4</v>
      </c>
      <c r="IS155" s="1">
        <v>0.1100098</v>
      </c>
      <c r="IT155">
        <v>0.99415100000000001</v>
      </c>
      <c r="IU155">
        <v>15.37581</v>
      </c>
      <c r="IV155" s="1">
        <v>3.1750840000000001E-4</v>
      </c>
      <c r="IW155" s="1">
        <v>9.5539840000000001E-2</v>
      </c>
      <c r="IX155">
        <v>0.99401890000000004</v>
      </c>
      <c r="IY155">
        <v>15.085940000000001</v>
      </c>
      <c r="IZ155" s="1">
        <v>2.784741E-4</v>
      </c>
      <c r="JA155" s="1">
        <v>8.359192E-2</v>
      </c>
      <c r="JB155">
        <v>0.99400940000000004</v>
      </c>
      <c r="JC155">
        <v>14.82751</v>
      </c>
      <c r="JD155" s="1">
        <v>2.4349850000000001E-4</v>
      </c>
      <c r="JE155" s="1">
        <v>7.2946800000000006E-2</v>
      </c>
      <c r="JF155">
        <v>0.99412049999999996</v>
      </c>
      <c r="JG155">
        <v>15.11271</v>
      </c>
      <c r="JH155">
        <v>2.1346559999999999E-4</v>
      </c>
      <c r="JI155" s="1">
        <v>6.3796909999999998E-2</v>
      </c>
      <c r="JJ155">
        <v>0.99435450000000003</v>
      </c>
      <c r="JK155">
        <v>15.341480000000001</v>
      </c>
      <c r="JL155">
        <v>1.8968549999999999E-4</v>
      </c>
      <c r="JM155" s="1">
        <v>5.6523829999999997E-2</v>
      </c>
      <c r="JN155">
        <v>0.99466010000000005</v>
      </c>
      <c r="JO155">
        <v>15.307180000000001</v>
      </c>
      <c r="JP155">
        <v>1.7179890000000001E-4</v>
      </c>
      <c r="JQ155" s="1">
        <v>5.1049400000000002E-2</v>
      </c>
      <c r="JR155">
        <v>0.99505189999999999</v>
      </c>
      <c r="JS155">
        <v>15.6441</v>
      </c>
      <c r="JT155">
        <v>1.5838129999999999E-4</v>
      </c>
      <c r="JU155" s="1">
        <v>4.6944979999999997E-2</v>
      </c>
      <c r="JV155">
        <v>0.99553170000000002</v>
      </c>
      <c r="JW155">
        <v>15.841749999999999</v>
      </c>
      <c r="JX155">
        <v>1.4766369999999999E-4</v>
      </c>
      <c r="JY155" s="1">
        <v>4.368822E-2</v>
      </c>
      <c r="JZ155">
        <v>0.99604789999999999</v>
      </c>
      <c r="KA155">
        <v>15.5886</v>
      </c>
      <c r="KB155">
        <v>1.380644E-4</v>
      </c>
      <c r="KC155">
        <v>4.0798899999999999E-2</v>
      </c>
      <c r="KD155">
        <v>0.99652649999999998</v>
      </c>
      <c r="KE155">
        <v>15.41216</v>
      </c>
      <c r="KF155">
        <v>1.2852130000000001E-4</v>
      </c>
      <c r="KG155">
        <v>3.7960260000000003E-2</v>
      </c>
      <c r="KH155">
        <v>0.99696079999999998</v>
      </c>
      <c r="KI155">
        <v>15.18389</v>
      </c>
      <c r="KJ155">
        <v>1.190749E-4</v>
      </c>
      <c r="KK155">
        <v>3.5150470000000003E-2</v>
      </c>
      <c r="KL155">
        <v>0.99736760000000002</v>
      </c>
      <c r="KM155">
        <v>15.60073</v>
      </c>
      <c r="KN155">
        <v>1.103551E-4</v>
      </c>
      <c r="KO155">
        <v>3.2549019999999998E-2</v>
      </c>
      <c r="KP155">
        <v>0.99766180000000004</v>
      </c>
      <c r="KQ155">
        <v>16.241900000000001</v>
      </c>
      <c r="KR155">
        <v>1.0283720000000001E-4</v>
      </c>
      <c r="KS155">
        <v>3.0305539999999999E-2</v>
      </c>
      <c r="KT155">
        <v>0.99791730000000001</v>
      </c>
      <c r="KU155">
        <v>16.928260000000002</v>
      </c>
      <c r="KV155">
        <v>9.6608130000000003E-5</v>
      </c>
      <c r="KW155">
        <v>2.8443659999999999E-2</v>
      </c>
      <c r="KX155">
        <v>0.99810089999999996</v>
      </c>
      <c r="KY155">
        <v>17.581890000000001</v>
      </c>
      <c r="KZ155">
        <v>9.1439430000000006E-5</v>
      </c>
      <c r="LA155">
        <v>2.690234E-2</v>
      </c>
      <c r="LB155">
        <v>0.99820359999999997</v>
      </c>
      <c r="LC155">
        <v>17.733799999999999</v>
      </c>
      <c r="LD155">
        <v>8.7199519999999999E-5</v>
      </c>
      <c r="LE155">
        <v>2.5639160000000001E-2</v>
      </c>
      <c r="LF155">
        <v>0.99824570000000001</v>
      </c>
      <c r="LG155">
        <v>17.57189</v>
      </c>
      <c r="LH155">
        <v>8.3988510000000005E-5</v>
      </c>
      <c r="LI155">
        <v>2.4676139999999999E-2</v>
      </c>
      <c r="LJ155">
        <v>0.99817440000000002</v>
      </c>
      <c r="LK155">
        <v>17.492290000000001</v>
      </c>
      <c r="LL155">
        <v>8.1847030000000006E-5</v>
      </c>
      <c r="LM155">
        <v>2.403071E-2</v>
      </c>
      <c r="LN155">
        <v>0.99799669999999996</v>
      </c>
      <c r="LO155">
        <v>17.284040000000001</v>
      </c>
      <c r="LP155">
        <v>8.0399889999999995E-5</v>
      </c>
      <c r="LQ155">
        <v>2.3603289999999999E-2</v>
      </c>
      <c r="LR155">
        <v>0.99763329999999995</v>
      </c>
      <c r="LS155">
        <v>17.637899999999998</v>
      </c>
      <c r="LT155">
        <v>7.9026030000000001E-5</v>
      </c>
      <c r="LU155">
        <v>2.321262E-2</v>
      </c>
      <c r="LV155">
        <v>0.9970987</v>
      </c>
      <c r="LW155">
        <v>18.010770000000001</v>
      </c>
      <c r="LX155">
        <v>7.7264670000000004E-5</v>
      </c>
      <c r="LY155">
        <v>2.27166E-2</v>
      </c>
      <c r="LZ155">
        <v>0.9964037</v>
      </c>
      <c r="MA155">
        <v>18.45364</v>
      </c>
      <c r="MB155">
        <v>7.5010339999999998E-5</v>
      </c>
      <c r="MC155">
        <v>2.2078179999999999E-2</v>
      </c>
      <c r="MD155">
        <v>0.99558420000000003</v>
      </c>
      <c r="ME155">
        <v>18.928429999999999</v>
      </c>
      <c r="MF155">
        <v>7.2444640000000004E-5</v>
      </c>
      <c r="MG155">
        <v>2.1343029999999999E-2</v>
      </c>
      <c r="MH155">
        <v>0.99463990000000002</v>
      </c>
      <c r="MI155">
        <v>19.066800000000001</v>
      </c>
      <c r="MJ155">
        <v>6.9970009999999997E-5</v>
      </c>
      <c r="MK155">
        <v>2.062576E-2</v>
      </c>
      <c r="ML155">
        <v>0.99366829999999995</v>
      </c>
      <c r="MM155">
        <v>18.82827</v>
      </c>
      <c r="MN155">
        <v>6.8185100000000006E-5</v>
      </c>
      <c r="MO155">
        <v>2.0098009999999999E-2</v>
      </c>
      <c r="MP155">
        <v>0.9926701</v>
      </c>
      <c r="MQ155">
        <v>18.64264</v>
      </c>
      <c r="MR155">
        <v>6.7456660000000005E-5</v>
      </c>
      <c r="MS155">
        <v>1.9878259999999998E-2</v>
      </c>
      <c r="MT155">
        <v>0.99177990000000005</v>
      </c>
      <c r="MU155">
        <v>18.3368</v>
      </c>
      <c r="MV155">
        <v>6.7490710000000001E-5</v>
      </c>
      <c r="MW155">
        <v>1.9891619999999999E-2</v>
      </c>
      <c r="MX155">
        <v>0.99099499999999996</v>
      </c>
      <c r="MY155">
        <v>18.435510000000001</v>
      </c>
      <c r="MZ155">
        <v>6.7516720000000005E-5</v>
      </c>
      <c r="NA155">
        <v>1.9917939999999999E-2</v>
      </c>
      <c r="NB155">
        <v>0.99033780000000005</v>
      </c>
      <c r="NC155">
        <v>17.9468</v>
      </c>
      <c r="ND155">
        <v>6.697149E-5</v>
      </c>
      <c r="NE155">
        <v>1.977777E-2</v>
      </c>
      <c r="NF155">
        <v>0.98981450000000004</v>
      </c>
      <c r="NG155">
        <v>18.017199999999999</v>
      </c>
      <c r="NH155">
        <v>6.56888E-5</v>
      </c>
      <c r="NI155">
        <v>1.9418709999999999E-2</v>
      </c>
      <c r="NJ155">
        <v>0.9894636</v>
      </c>
      <c r="NK155">
        <v>18.153839999999999</v>
      </c>
      <c r="NL155">
        <v>6.3810559999999999E-5</v>
      </c>
      <c r="NM155">
        <v>1.8877769999999999E-2</v>
      </c>
      <c r="NN155">
        <v>0.98921009999999998</v>
      </c>
      <c r="NO155">
        <v>17.99783</v>
      </c>
      <c r="NP155">
        <v>6.1449470000000006E-5</v>
      </c>
      <c r="NQ155">
        <v>1.8190959999999999E-2</v>
      </c>
      <c r="NR155">
        <v>0.98911059999999995</v>
      </c>
      <c r="NS155">
        <v>17.744869999999999</v>
      </c>
      <c r="NT155">
        <v>5.8490830000000001E-5</v>
      </c>
      <c r="NU155">
        <v>1.732817E-2</v>
      </c>
      <c r="NV155">
        <v>0.98916899999999996</v>
      </c>
      <c r="NW155">
        <v>17.508289999999999</v>
      </c>
      <c r="NX155">
        <v>5.4820890000000002E-5</v>
      </c>
      <c r="NY155">
        <v>1.625414E-2</v>
      </c>
      <c r="NZ155">
        <v>0.98945269999999996</v>
      </c>
      <c r="OA155">
        <v>17.328029999999998</v>
      </c>
      <c r="OB155">
        <v>5.0704929999999998E-5</v>
      </c>
      <c r="OC155">
        <v>1.5037089999999999E-2</v>
      </c>
      <c r="OD155">
        <v>0.9899713</v>
      </c>
      <c r="OE155">
        <v>17.920780000000001</v>
      </c>
      <c r="OF155">
        <v>4.6721989999999997E-5</v>
      </c>
      <c r="OG155">
        <v>1.384646E-2</v>
      </c>
      <c r="OH155">
        <v>0.99076529999999996</v>
      </c>
      <c r="OI155">
        <v>18.59215</v>
      </c>
      <c r="OJ155">
        <v>4.3345520000000002E-5</v>
      </c>
      <c r="OK155">
        <v>1.282499E-2</v>
      </c>
    </row>
    <row r="156" spans="1:401" x14ac:dyDescent="0.35">
      <c r="A156">
        <v>159</v>
      </c>
      <c r="B156" t="s">
        <v>4</v>
      </c>
      <c r="C156" t="s">
        <v>24</v>
      </c>
      <c r="D156" t="s">
        <v>161</v>
      </c>
      <c r="E156">
        <v>867.38459999999998</v>
      </c>
      <c r="F156">
        <v>0.77478840000000004</v>
      </c>
      <c r="G156">
        <v>14.974270000000001</v>
      </c>
      <c r="H156">
        <v>0</v>
      </c>
      <c r="I156">
        <v>0</v>
      </c>
      <c r="J156">
        <v>0.77589240000000004</v>
      </c>
      <c r="K156">
        <v>15.164569999999999</v>
      </c>
      <c r="L156">
        <v>0</v>
      </c>
      <c r="M156">
        <v>0</v>
      </c>
      <c r="N156">
        <v>0.77702780000000005</v>
      </c>
      <c r="O156">
        <v>15.51295</v>
      </c>
      <c r="P156">
        <v>0</v>
      </c>
      <c r="Q156">
        <v>0</v>
      </c>
      <c r="R156">
        <v>0.77818690000000001</v>
      </c>
      <c r="S156">
        <v>16.170719999999999</v>
      </c>
      <c r="T156">
        <v>0</v>
      </c>
      <c r="U156">
        <v>0</v>
      </c>
      <c r="V156">
        <v>0.77932509999999999</v>
      </c>
      <c r="W156">
        <v>16.967289999999998</v>
      </c>
      <c r="X156" s="1">
        <v>3.7587850000000001E-33</v>
      </c>
      <c r="Y156" s="1">
        <v>1.445909E-30</v>
      </c>
      <c r="Z156">
        <v>0.78055010000000002</v>
      </c>
      <c r="AA156">
        <v>17.273350000000001</v>
      </c>
      <c r="AB156" s="1">
        <v>1.2798230000000001E-21</v>
      </c>
      <c r="AC156" s="1">
        <v>4.9069739999999996E-19</v>
      </c>
      <c r="AD156">
        <v>0.78215069999999998</v>
      </c>
      <c r="AE156">
        <v>17.016749999999998</v>
      </c>
      <c r="AF156" s="1">
        <v>9.961466999999999E-10</v>
      </c>
      <c r="AG156" s="1">
        <v>3.8142300000000001E-7</v>
      </c>
      <c r="AH156">
        <v>0.78378460000000005</v>
      </c>
      <c r="AI156">
        <v>16.393719999999998</v>
      </c>
      <c r="AJ156" s="1">
        <v>1.3651900000000001E-3</v>
      </c>
      <c r="AK156" s="1">
        <v>0.36751600000000001</v>
      </c>
      <c r="AL156">
        <v>0.78543680000000005</v>
      </c>
      <c r="AM156">
        <v>15.62288</v>
      </c>
      <c r="AN156" s="1">
        <v>0.49908180000000002</v>
      </c>
      <c r="AO156">
        <v>149.6429</v>
      </c>
      <c r="AP156">
        <v>0.78705349999999996</v>
      </c>
      <c r="AQ156">
        <v>15.708310000000001</v>
      </c>
      <c r="AR156">
        <v>13.956289999999999</v>
      </c>
      <c r="AS156">
        <v>4562.96</v>
      </c>
      <c r="AT156">
        <v>0.78872569999999997</v>
      </c>
      <c r="AU156">
        <v>16.24746</v>
      </c>
      <c r="AV156">
        <v>72.843320000000006</v>
      </c>
      <c r="AW156">
        <v>25625.38</v>
      </c>
      <c r="AX156">
        <v>0.79032230000000003</v>
      </c>
      <c r="AY156">
        <v>17.01829</v>
      </c>
      <c r="AZ156">
        <v>112.7597</v>
      </c>
      <c r="BA156">
        <v>42261.25</v>
      </c>
      <c r="BB156">
        <v>0.79190210000000005</v>
      </c>
      <c r="BC156">
        <v>17.958950000000002</v>
      </c>
      <c r="BD156">
        <v>70.464519999999993</v>
      </c>
      <c r="BE156">
        <v>27778.92</v>
      </c>
      <c r="BF156">
        <v>0.79330820000000002</v>
      </c>
      <c r="BG156">
        <v>18.317699999999999</v>
      </c>
      <c r="BH156">
        <v>21.979939999999999</v>
      </c>
      <c r="BI156">
        <v>9042.7379999999994</v>
      </c>
      <c r="BJ156">
        <v>0.79456079999999996</v>
      </c>
      <c r="BK156">
        <v>18.126639999999998</v>
      </c>
      <c r="BL156">
        <v>4.1020130000000004</v>
      </c>
      <c r="BM156">
        <v>1741.653</v>
      </c>
      <c r="BN156">
        <v>0.79440100000000002</v>
      </c>
      <c r="BO156">
        <v>17.50797</v>
      </c>
      <c r="BP156">
        <v>0.57175180000000003</v>
      </c>
      <c r="BQ156">
        <v>245.21629999999999</v>
      </c>
      <c r="BR156">
        <v>0.79331050000000003</v>
      </c>
      <c r="BS156">
        <v>16.684059999999999</v>
      </c>
      <c r="BT156">
        <v>0.1074223</v>
      </c>
      <c r="BU156">
        <v>43.616370000000003</v>
      </c>
      <c r="BV156">
        <v>0.79170969999999996</v>
      </c>
      <c r="BW156">
        <v>16.389579999999999</v>
      </c>
      <c r="BX156">
        <v>5.5392240000000002E-2</v>
      </c>
      <c r="BY156">
        <v>21.02721</v>
      </c>
      <c r="BZ156">
        <v>0.78998230000000003</v>
      </c>
      <c r="CA156">
        <v>16.180019999999999</v>
      </c>
      <c r="CB156" s="1">
        <v>4.6302570000000001E-2</v>
      </c>
      <c r="CC156">
        <v>17.341329999999999</v>
      </c>
      <c r="CD156">
        <v>0.78815250000000003</v>
      </c>
      <c r="CE156">
        <v>16.487459999999999</v>
      </c>
      <c r="CF156" s="1">
        <v>4.2049669999999997E-2</v>
      </c>
      <c r="CG156">
        <v>15.723839999999999</v>
      </c>
      <c r="CH156">
        <v>0.78616909999999995</v>
      </c>
      <c r="CI156">
        <v>16.774139999999999</v>
      </c>
      <c r="CJ156" s="1">
        <v>3.9126750000000002E-2</v>
      </c>
      <c r="CK156">
        <v>14.632160000000001</v>
      </c>
      <c r="CL156">
        <v>0.78397159999999999</v>
      </c>
      <c r="CM156">
        <v>16.877960000000002</v>
      </c>
      <c r="CN156" s="1">
        <v>3.670474E-2</v>
      </c>
      <c r="CO156" s="1">
        <v>13.742000000000001</v>
      </c>
      <c r="CP156">
        <v>0.78140160000000003</v>
      </c>
      <c r="CQ156">
        <v>16.758430000000001</v>
      </c>
      <c r="CR156" s="1">
        <v>3.4308959999999999E-2</v>
      </c>
      <c r="CS156" s="1">
        <v>12.870329999999999</v>
      </c>
      <c r="CT156">
        <v>0.77829990000000004</v>
      </c>
      <c r="CU156">
        <v>16.23312</v>
      </c>
      <c r="CV156" s="1">
        <v>3.1848099999999997E-2</v>
      </c>
      <c r="CW156" s="1">
        <v>11.97742</v>
      </c>
      <c r="CX156">
        <v>0.77466369999999996</v>
      </c>
      <c r="CY156">
        <v>15.51099</v>
      </c>
      <c r="CZ156" s="1">
        <v>2.9416609999999999E-2</v>
      </c>
      <c r="DA156" s="1">
        <v>11.095319999999999</v>
      </c>
      <c r="DB156">
        <v>0.77096690000000001</v>
      </c>
      <c r="DC156">
        <v>15.318680000000001</v>
      </c>
      <c r="DD156" s="1">
        <v>2.710655E-2</v>
      </c>
      <c r="DE156" s="1">
        <v>10.24905</v>
      </c>
      <c r="DF156">
        <v>0.76684529999999995</v>
      </c>
      <c r="DG156">
        <v>15.02463</v>
      </c>
      <c r="DH156" s="1">
        <v>2.517722E-2</v>
      </c>
      <c r="DI156" s="1">
        <v>9.5344960000000007</v>
      </c>
      <c r="DJ156">
        <v>0.76235889999999995</v>
      </c>
      <c r="DK156">
        <v>15.168620000000001</v>
      </c>
      <c r="DL156" s="1">
        <v>2.4449419999999999E-2</v>
      </c>
      <c r="DM156" s="1">
        <v>9.2495119999999993</v>
      </c>
      <c r="DN156">
        <v>0.75760720000000004</v>
      </c>
      <c r="DO156">
        <v>15.52497</v>
      </c>
      <c r="DP156" s="1">
        <v>2.5487800000000001E-2</v>
      </c>
      <c r="DQ156" s="1">
        <v>9.6366490000000002</v>
      </c>
      <c r="DR156">
        <v>0.75272320000000004</v>
      </c>
      <c r="DS156">
        <v>15.550890000000001</v>
      </c>
      <c r="DT156" s="1">
        <v>2.7112130000000002E-2</v>
      </c>
      <c r="DU156" s="1">
        <v>10.29269</v>
      </c>
      <c r="DV156">
        <v>0.74840229999999996</v>
      </c>
      <c r="DW156">
        <v>15.27075</v>
      </c>
      <c r="DX156" s="1">
        <v>2.7750739999999999E-2</v>
      </c>
      <c r="DY156" s="1">
        <v>10.598890000000001</v>
      </c>
      <c r="DZ156">
        <v>0.74329290000000003</v>
      </c>
      <c r="EA156">
        <v>14.80011</v>
      </c>
      <c r="EB156" s="1">
        <v>2.7021710000000001E-2</v>
      </c>
      <c r="EC156" s="1">
        <v>10.388059999999999</v>
      </c>
      <c r="ED156">
        <v>0.73857870000000003</v>
      </c>
      <c r="EE156">
        <v>14.28389</v>
      </c>
      <c r="EF156" s="1">
        <v>2.5331880000000001E-2</v>
      </c>
      <c r="EG156" s="1">
        <v>9.7841090000000008</v>
      </c>
      <c r="EH156">
        <v>0.73411539999999997</v>
      </c>
      <c r="EI156">
        <v>14.53458</v>
      </c>
      <c r="EJ156" s="1">
        <v>2.323944E-2</v>
      </c>
      <c r="EK156" s="1">
        <v>9.0125060000000001</v>
      </c>
      <c r="EL156">
        <v>0.72952019999999995</v>
      </c>
      <c r="EM156">
        <v>14.78525</v>
      </c>
      <c r="EN156" s="1">
        <v>2.1080140000000001E-2</v>
      </c>
      <c r="EO156" s="1">
        <v>8.2047089999999994</v>
      </c>
      <c r="EP156">
        <v>0.72477389999999997</v>
      </c>
      <c r="EQ156">
        <v>15.33403</v>
      </c>
      <c r="ER156" s="1">
        <v>1.900806E-2</v>
      </c>
      <c r="ES156" s="1">
        <v>7.4228300000000003</v>
      </c>
      <c r="ET156">
        <v>0.72070389999999995</v>
      </c>
      <c r="EU156">
        <v>16.214929999999999</v>
      </c>
      <c r="EV156" s="1">
        <v>1.7053599999999999E-2</v>
      </c>
      <c r="EW156" s="1">
        <v>6.6716920000000002</v>
      </c>
      <c r="EX156">
        <v>0.71687610000000002</v>
      </c>
      <c r="EY156">
        <v>16.597919999999998</v>
      </c>
      <c r="EZ156" s="1">
        <v>1.525991E-2</v>
      </c>
      <c r="FA156" s="1">
        <v>5.9756450000000001</v>
      </c>
      <c r="FB156">
        <v>0.71303479999999997</v>
      </c>
      <c r="FC156">
        <v>16.499300000000002</v>
      </c>
      <c r="FD156" s="1">
        <v>1.365943E-2</v>
      </c>
      <c r="FE156" s="1">
        <v>5.352112</v>
      </c>
      <c r="FF156">
        <v>0.70920830000000001</v>
      </c>
      <c r="FG156">
        <v>16.32508</v>
      </c>
      <c r="FH156" s="1">
        <v>1.225206E-2</v>
      </c>
      <c r="FI156" s="1">
        <v>4.8032950000000003</v>
      </c>
      <c r="FJ156">
        <v>0.70496020000000004</v>
      </c>
      <c r="FK156">
        <v>15.94727</v>
      </c>
      <c r="FL156" s="1">
        <v>1.0975550000000001E-2</v>
      </c>
      <c r="FM156" s="1">
        <v>4.3075850000000004</v>
      </c>
      <c r="FN156">
        <v>0.70043529999999998</v>
      </c>
      <c r="FO156">
        <v>16.225100000000001</v>
      </c>
      <c r="FP156" s="1">
        <v>9.8007900000000002E-3</v>
      </c>
      <c r="FQ156" s="1">
        <v>3.854365</v>
      </c>
      <c r="FR156">
        <v>0.69620930000000003</v>
      </c>
      <c r="FS156">
        <v>16.65727</v>
      </c>
      <c r="FT156" s="1">
        <v>8.7276349999999992E-3</v>
      </c>
      <c r="FU156" s="1">
        <v>3.4413230000000001</v>
      </c>
      <c r="FV156">
        <v>0.69186599999999998</v>
      </c>
      <c r="FW156">
        <v>17.093150000000001</v>
      </c>
      <c r="FX156" s="1">
        <v>7.7644539999999996E-3</v>
      </c>
      <c r="FY156" s="1">
        <v>3.0689280000000001</v>
      </c>
      <c r="FZ156">
        <v>0.68729039999999997</v>
      </c>
      <c r="GA156">
        <v>17.78951</v>
      </c>
      <c r="GB156" s="1">
        <v>6.9010590000000002E-3</v>
      </c>
      <c r="GC156" s="1">
        <v>2.7350099999999999</v>
      </c>
      <c r="GD156">
        <v>0.68305369999999999</v>
      </c>
      <c r="GE156">
        <v>18.185369999999999</v>
      </c>
      <c r="GF156" s="1">
        <v>6.1251860000000003E-3</v>
      </c>
      <c r="GG156" s="1">
        <v>2.4326469999999998</v>
      </c>
      <c r="GH156">
        <v>0.67921620000000005</v>
      </c>
      <c r="GI156">
        <v>18.36496</v>
      </c>
      <c r="GJ156" s="1">
        <v>5.4311170000000001E-3</v>
      </c>
      <c r="GK156" s="1">
        <v>2.1596289999999998</v>
      </c>
      <c r="GL156">
        <v>0.67558810000000002</v>
      </c>
      <c r="GM156">
        <v>18.479230000000001</v>
      </c>
      <c r="GN156" s="1">
        <v>4.8209680000000001E-3</v>
      </c>
      <c r="GO156" s="1">
        <v>1.9182859999999999</v>
      </c>
      <c r="GP156">
        <v>0.67220769999999996</v>
      </c>
      <c r="GQ156">
        <v>18.283470000000001</v>
      </c>
      <c r="GR156" s="1">
        <v>4.2888620000000001E-3</v>
      </c>
      <c r="GS156" s="1">
        <v>1.7067559999999999</v>
      </c>
      <c r="GT156">
        <v>0.66924980000000001</v>
      </c>
      <c r="GU156">
        <v>17.962109999999999</v>
      </c>
      <c r="GV156" s="1">
        <v>3.8220110000000002E-3</v>
      </c>
      <c r="GW156" s="1">
        <v>1.520408</v>
      </c>
      <c r="GX156">
        <v>0.66630080000000003</v>
      </c>
      <c r="GY156">
        <v>18.052849999999999</v>
      </c>
      <c r="GZ156" s="1">
        <v>3.4060499999999999E-3</v>
      </c>
      <c r="HA156" s="1">
        <v>1.355</v>
      </c>
      <c r="HB156">
        <v>0.66413679999999997</v>
      </c>
      <c r="HC156">
        <v>17.94858</v>
      </c>
      <c r="HD156" s="1">
        <v>3.026482E-3</v>
      </c>
      <c r="HE156" s="1">
        <v>1.2050749999999999</v>
      </c>
      <c r="HF156">
        <v>0.6624044</v>
      </c>
      <c r="HG156">
        <v>17.8049</v>
      </c>
      <c r="HH156" s="1">
        <v>2.6758490000000001E-3</v>
      </c>
      <c r="HI156" s="1">
        <v>1.0658000000000001</v>
      </c>
      <c r="HJ156">
        <v>0.66106379999999998</v>
      </c>
      <c r="HK156">
        <v>17.477920000000001</v>
      </c>
      <c r="HL156" s="1">
        <v>2.3416230000000001E-3</v>
      </c>
      <c r="HM156" s="1">
        <v>0.9326854</v>
      </c>
      <c r="HN156">
        <v>0.65997519999999998</v>
      </c>
      <c r="HO156">
        <v>17.281359999999999</v>
      </c>
      <c r="HP156" s="1">
        <v>2.0002409999999998E-3</v>
      </c>
      <c r="HQ156" s="1">
        <v>0.79726960000000002</v>
      </c>
      <c r="HR156">
        <v>0.65910880000000005</v>
      </c>
      <c r="HS156">
        <v>17.096340000000001</v>
      </c>
      <c r="HT156" s="1">
        <v>1.638224E-3</v>
      </c>
      <c r="HU156" s="1">
        <v>0.65394739999999996</v>
      </c>
      <c r="HV156">
        <v>0.65843819999999997</v>
      </c>
      <c r="HW156">
        <v>16.775200000000002</v>
      </c>
      <c r="HX156" s="1">
        <v>1.2766559999999999E-3</v>
      </c>
      <c r="HY156" s="1">
        <v>0.51017729999999994</v>
      </c>
      <c r="HZ156">
        <v>0.65793889999999999</v>
      </c>
      <c r="IA156">
        <v>16.473330000000001</v>
      </c>
      <c r="IB156" s="1">
        <v>9.5839109999999999E-4</v>
      </c>
      <c r="IC156" s="1">
        <v>0.38274999999999998</v>
      </c>
      <c r="ID156">
        <v>0.6575782</v>
      </c>
      <c r="IE156">
        <v>16.407609999999998</v>
      </c>
      <c r="IF156" s="1">
        <v>7.1452189999999995E-4</v>
      </c>
      <c r="IG156" s="1">
        <v>0.28434670000000001</v>
      </c>
      <c r="IH156">
        <v>0.65733490000000006</v>
      </c>
      <c r="II156">
        <v>16.264230000000001</v>
      </c>
      <c r="IJ156" s="1">
        <v>5.4743939999999996E-4</v>
      </c>
      <c r="IK156" s="1">
        <v>0.2165656</v>
      </c>
      <c r="IL156">
        <v>0.65717490000000001</v>
      </c>
      <c r="IM156">
        <v>16.280860000000001</v>
      </c>
      <c r="IN156" s="1">
        <v>4.4017349999999998E-4</v>
      </c>
      <c r="IO156" s="1">
        <v>0.1729849</v>
      </c>
      <c r="IP156">
        <v>0.65706319999999996</v>
      </c>
      <c r="IQ156">
        <v>15.89307</v>
      </c>
      <c r="IR156" s="1">
        <v>3.7134610000000003E-4</v>
      </c>
      <c r="IS156" s="1">
        <v>0.1451006</v>
      </c>
      <c r="IT156">
        <v>0.65700210000000003</v>
      </c>
      <c r="IU156">
        <v>15.394450000000001</v>
      </c>
      <c r="IV156" s="1">
        <v>3.2296350000000001E-4</v>
      </c>
      <c r="IW156" s="1">
        <v>0.1256852</v>
      </c>
      <c r="IX156">
        <v>0.65700460000000005</v>
      </c>
      <c r="IY156">
        <v>15.09343</v>
      </c>
      <c r="IZ156" s="1">
        <v>2.832488E-4</v>
      </c>
      <c r="JA156" s="1">
        <v>0.1099487</v>
      </c>
      <c r="JB156">
        <v>0.65701100000000001</v>
      </c>
      <c r="JC156">
        <v>14.84869</v>
      </c>
      <c r="JD156" s="1">
        <v>2.4775520000000002E-4</v>
      </c>
      <c r="JE156" s="1">
        <v>9.5981940000000002E-2</v>
      </c>
      <c r="JF156">
        <v>0.65706399999999998</v>
      </c>
      <c r="JG156">
        <v>15.17099</v>
      </c>
      <c r="JH156">
        <v>2.1699910000000001E-4</v>
      </c>
      <c r="JI156" s="1">
        <v>8.3876240000000005E-2</v>
      </c>
      <c r="JJ156">
        <v>0.65714870000000003</v>
      </c>
      <c r="JK156">
        <v>15.428100000000001</v>
      </c>
      <c r="JL156">
        <v>1.92411E-4</v>
      </c>
      <c r="JM156" s="1">
        <v>7.4162030000000004E-2</v>
      </c>
      <c r="JN156">
        <v>0.65727519999999995</v>
      </c>
      <c r="JO156">
        <v>15.39845</v>
      </c>
      <c r="JP156">
        <v>1.7383049999999999E-4</v>
      </c>
      <c r="JQ156" s="1">
        <v>6.6813719999999993E-2</v>
      </c>
      <c r="JR156">
        <v>0.65742590000000001</v>
      </c>
      <c r="JS156">
        <v>15.70133</v>
      </c>
      <c r="JT156">
        <v>1.5993379999999999E-4</v>
      </c>
      <c r="JU156" s="1">
        <v>6.131934E-2</v>
      </c>
      <c r="JV156">
        <v>0.65756269999999994</v>
      </c>
      <c r="JW156">
        <v>15.84995</v>
      </c>
      <c r="JX156">
        <v>1.4895269999999999E-4</v>
      </c>
      <c r="JY156" s="1">
        <v>5.7003779999999997E-2</v>
      </c>
      <c r="JZ156">
        <v>0.65773119999999996</v>
      </c>
      <c r="KA156">
        <v>15.574009999999999</v>
      </c>
      <c r="KB156">
        <v>1.3927730000000001E-4</v>
      </c>
      <c r="KC156" s="1">
        <v>5.3237550000000002E-2</v>
      </c>
      <c r="KD156">
        <v>0.65785839999999995</v>
      </c>
      <c r="KE156">
        <v>15.39179</v>
      </c>
      <c r="KF156">
        <v>1.297374E-4</v>
      </c>
      <c r="KG156">
        <v>4.956907E-2</v>
      </c>
      <c r="KH156">
        <v>0.65802159999999998</v>
      </c>
      <c r="KI156">
        <v>15.21184</v>
      </c>
      <c r="KJ156">
        <v>1.202512E-4</v>
      </c>
      <c r="KK156">
        <v>4.5924949999999999E-2</v>
      </c>
      <c r="KL156">
        <v>0.65812459999999995</v>
      </c>
      <c r="KM156">
        <v>15.662129999999999</v>
      </c>
      <c r="KN156">
        <v>1.114061E-4</v>
      </c>
      <c r="KO156">
        <v>4.2515419999999998E-2</v>
      </c>
      <c r="KP156">
        <v>0.65822550000000002</v>
      </c>
      <c r="KQ156">
        <v>16.31934</v>
      </c>
      <c r="KR156">
        <v>1.037208E-4</v>
      </c>
      <c r="KS156">
        <v>3.9551610000000001E-2</v>
      </c>
      <c r="KT156">
        <v>0.65828010000000003</v>
      </c>
      <c r="KU156">
        <v>17.0059</v>
      </c>
      <c r="KV156">
        <v>9.7337859999999999E-5</v>
      </c>
      <c r="KW156">
        <v>3.7084510000000001E-2</v>
      </c>
      <c r="KX156">
        <v>0.65833819999999998</v>
      </c>
      <c r="KY156">
        <v>17.636620000000001</v>
      </c>
      <c r="KZ156">
        <v>9.2044970000000002E-5</v>
      </c>
      <c r="LA156">
        <v>3.5042980000000001E-2</v>
      </c>
      <c r="LB156">
        <v>0.65835509999999997</v>
      </c>
      <c r="LC156">
        <v>17.729970000000002</v>
      </c>
      <c r="LD156">
        <v>8.7684650000000001E-5</v>
      </c>
      <c r="LE156">
        <v>3.3363759999999999E-2</v>
      </c>
      <c r="LF156">
        <v>0.65834309999999996</v>
      </c>
      <c r="LG156">
        <v>17.538679999999999</v>
      </c>
      <c r="LH156">
        <v>8.4337950000000001E-5</v>
      </c>
      <c r="LI156">
        <v>3.2066789999999998E-2</v>
      </c>
      <c r="LJ156">
        <v>0.65832999999999997</v>
      </c>
      <c r="LK156">
        <v>17.461179999999999</v>
      </c>
      <c r="LL156">
        <v>8.2069859999999996E-5</v>
      </c>
      <c r="LM156">
        <v>3.1182319999999999E-2</v>
      </c>
      <c r="LN156">
        <v>0.65824470000000002</v>
      </c>
      <c r="LO156">
        <v>17.319980000000001</v>
      </c>
      <c r="LP156">
        <v>8.0562839999999997E-5</v>
      </c>
      <c r="LQ156">
        <v>3.0603330000000002E-2</v>
      </c>
      <c r="LR156">
        <v>0.6580935</v>
      </c>
      <c r="LS156">
        <v>17.724799999999998</v>
      </c>
      <c r="LT156">
        <v>7.9205959999999997E-5</v>
      </c>
      <c r="LU156">
        <v>3.0100809999999999E-2</v>
      </c>
      <c r="LV156">
        <v>0.6579083</v>
      </c>
      <c r="LW156">
        <v>18.12771</v>
      </c>
      <c r="LX156">
        <v>7.75031E-5</v>
      </c>
      <c r="LY156">
        <v>2.9478549999999999E-2</v>
      </c>
      <c r="LZ156">
        <v>0.65767039999999999</v>
      </c>
      <c r="MA156">
        <v>18.546579999999999</v>
      </c>
      <c r="MB156">
        <v>7.530503E-5</v>
      </c>
      <c r="MC156">
        <v>2.8671289999999999E-2</v>
      </c>
      <c r="MD156">
        <v>0.65738549999999996</v>
      </c>
      <c r="ME156">
        <v>18.981999999999999</v>
      </c>
      <c r="MF156">
        <v>7.2762859999999998E-5</v>
      </c>
      <c r="MG156">
        <v>2.7727180000000001E-2</v>
      </c>
      <c r="MH156">
        <v>0.65709260000000003</v>
      </c>
      <c r="MI156">
        <v>19.057880000000001</v>
      </c>
      <c r="MJ156">
        <v>7.0249789999999999E-5</v>
      </c>
      <c r="MK156">
        <v>2.6783250000000002E-2</v>
      </c>
      <c r="ML156">
        <v>0.65676699999999999</v>
      </c>
      <c r="MM156">
        <v>18.798269999999999</v>
      </c>
      <c r="MN156">
        <v>6.8351460000000002E-5</v>
      </c>
      <c r="MO156">
        <v>2.605509E-2</v>
      </c>
      <c r="MP156">
        <v>0.65645229999999999</v>
      </c>
      <c r="MQ156">
        <v>18.615860000000001</v>
      </c>
      <c r="MR156">
        <v>6.7489639999999994E-5</v>
      </c>
      <c r="MS156">
        <v>2.5715740000000001E-2</v>
      </c>
      <c r="MT156">
        <v>0.65618620000000005</v>
      </c>
      <c r="MU156">
        <v>18.37472</v>
      </c>
      <c r="MV156">
        <v>6.7464289999999996E-5</v>
      </c>
      <c r="MW156">
        <v>2.5704109999999999E-2</v>
      </c>
      <c r="MX156">
        <v>0.65595680000000001</v>
      </c>
      <c r="MY156">
        <v>18.506160000000001</v>
      </c>
      <c r="MZ156">
        <v>6.7526610000000006E-5</v>
      </c>
      <c r="NA156">
        <v>2.5747099999999998E-2</v>
      </c>
      <c r="NB156">
        <v>0.65578539999999996</v>
      </c>
      <c r="NC156">
        <v>18.046230000000001</v>
      </c>
      <c r="ND156">
        <v>6.7072690000000005E-5</v>
      </c>
      <c r="NE156">
        <v>2.559693E-2</v>
      </c>
      <c r="NF156">
        <v>0.65563830000000001</v>
      </c>
      <c r="NG156">
        <v>18.116409999999998</v>
      </c>
      <c r="NH156">
        <v>6.5879310000000005E-5</v>
      </c>
      <c r="NI156">
        <v>2.5165590000000002E-2</v>
      </c>
      <c r="NJ156">
        <v>0.65554829999999997</v>
      </c>
      <c r="NK156">
        <v>18.23658</v>
      </c>
      <c r="NL156">
        <v>6.4069699999999994E-5</v>
      </c>
      <c r="NM156">
        <v>2.4491840000000001E-2</v>
      </c>
      <c r="NN156">
        <v>0.6554664</v>
      </c>
      <c r="NO156">
        <v>18.02205</v>
      </c>
      <c r="NP156">
        <v>6.1771679999999995E-5</v>
      </c>
      <c r="NQ156">
        <v>2.362699E-2</v>
      </c>
      <c r="NR156">
        <v>0.6554586</v>
      </c>
      <c r="NS156">
        <v>17.733730000000001</v>
      </c>
      <c r="NT156">
        <v>5.8899279999999999E-5</v>
      </c>
      <c r="NU156">
        <v>2.254399E-2</v>
      </c>
      <c r="NV156">
        <v>0.6555107</v>
      </c>
      <c r="NW156">
        <v>17.49858</v>
      </c>
      <c r="NX156">
        <v>5.531701E-5</v>
      </c>
      <c r="NY156">
        <v>2.119072E-2</v>
      </c>
      <c r="NZ156">
        <v>0.65565530000000005</v>
      </c>
      <c r="OA156">
        <v>17.36759</v>
      </c>
      <c r="OB156">
        <v>5.123384E-5</v>
      </c>
      <c r="OC156">
        <v>1.9633290000000001E-2</v>
      </c>
      <c r="OD156">
        <v>0.655829</v>
      </c>
      <c r="OE156">
        <v>17.994530000000001</v>
      </c>
      <c r="OF156">
        <v>4.7205730000000003E-5</v>
      </c>
      <c r="OG156">
        <v>1.8080450000000001E-2</v>
      </c>
      <c r="OH156">
        <v>0.65612939999999997</v>
      </c>
      <c r="OI156">
        <v>18.709009999999999</v>
      </c>
      <c r="OJ156">
        <v>4.3741739999999998E-5</v>
      </c>
      <c r="OK156">
        <v>1.6729899999999999E-2</v>
      </c>
    </row>
    <row r="157" spans="1:401" x14ac:dyDescent="0.35">
      <c r="A157">
        <v>160</v>
      </c>
      <c r="B157" t="s">
        <v>4</v>
      </c>
      <c r="C157" t="s">
        <v>24</v>
      </c>
      <c r="D157" t="s">
        <v>162</v>
      </c>
      <c r="E157">
        <v>932.39840000000004</v>
      </c>
      <c r="F157">
        <v>0.63969039999999999</v>
      </c>
      <c r="G157">
        <v>15.01735</v>
      </c>
      <c r="H157">
        <v>0</v>
      </c>
      <c r="I157">
        <v>0</v>
      </c>
      <c r="J157">
        <v>0.6408644</v>
      </c>
      <c r="K157">
        <v>15.21801</v>
      </c>
      <c r="L157">
        <v>0</v>
      </c>
      <c r="M157">
        <v>0</v>
      </c>
      <c r="N157">
        <v>0.64205610000000002</v>
      </c>
      <c r="O157">
        <v>15.545780000000001</v>
      </c>
      <c r="P157">
        <v>0</v>
      </c>
      <c r="Q157">
        <v>0</v>
      </c>
      <c r="R157">
        <v>0.64330379999999998</v>
      </c>
      <c r="S157">
        <v>16.170770000000001</v>
      </c>
      <c r="T157">
        <v>0</v>
      </c>
      <c r="U157">
        <v>0</v>
      </c>
      <c r="V157">
        <v>0.64455370000000001</v>
      </c>
      <c r="W157">
        <v>16.96463</v>
      </c>
      <c r="X157" s="1">
        <v>6.7219390000000002E-34</v>
      </c>
      <c r="Y157" s="1">
        <v>2.3209090000000002E-31</v>
      </c>
      <c r="Z157">
        <v>0.64584940000000002</v>
      </c>
      <c r="AA157">
        <v>17.268820000000002</v>
      </c>
      <c r="AB157" s="1">
        <v>2.3812510000000001E-22</v>
      </c>
      <c r="AC157" s="1">
        <v>8.1878630000000001E-20</v>
      </c>
      <c r="AD157">
        <v>0.64761299999999999</v>
      </c>
      <c r="AE157">
        <v>17.025220000000001</v>
      </c>
      <c r="AF157" s="1">
        <v>1.7965719999999999E-10</v>
      </c>
      <c r="AG157" s="1">
        <v>6.1636429999999995E-8</v>
      </c>
      <c r="AH157">
        <v>0.64935229999999999</v>
      </c>
      <c r="AI157">
        <v>16.43608</v>
      </c>
      <c r="AJ157" s="1">
        <v>6.311229E-4</v>
      </c>
      <c r="AK157" s="1">
        <v>0.17562929999999999</v>
      </c>
      <c r="AL157">
        <v>0.65112590000000004</v>
      </c>
      <c r="AM157">
        <v>15.67187</v>
      </c>
      <c r="AN157" s="1">
        <v>0.31275789999999998</v>
      </c>
      <c r="AO157">
        <v>92.56568</v>
      </c>
      <c r="AP157">
        <v>0.65287260000000003</v>
      </c>
      <c r="AQ157">
        <v>15.758089999999999</v>
      </c>
      <c r="AR157">
        <v>10.638719999999999</v>
      </c>
      <c r="AS157">
        <v>3309.395</v>
      </c>
      <c r="AT157">
        <v>0.65464809999999996</v>
      </c>
      <c r="AU157">
        <v>16.287839999999999</v>
      </c>
      <c r="AV157">
        <v>64.464010000000002</v>
      </c>
      <c r="AW157">
        <v>20873.62</v>
      </c>
      <c r="AX157">
        <v>0.6563869</v>
      </c>
      <c r="AY157">
        <v>17.022469999999998</v>
      </c>
      <c r="AZ157">
        <v>112.57559999999999</v>
      </c>
      <c r="BA157">
        <v>37645</v>
      </c>
      <c r="BB157">
        <v>0.65812579999999998</v>
      </c>
      <c r="BC157">
        <v>17.950019999999999</v>
      </c>
      <c r="BD157">
        <v>77.366460000000004</v>
      </c>
      <c r="BE157">
        <v>26506.22</v>
      </c>
      <c r="BF157">
        <v>0.65981219999999996</v>
      </c>
      <c r="BG157">
        <v>18.3048</v>
      </c>
      <c r="BH157">
        <v>26.065100000000001</v>
      </c>
      <c r="BI157">
        <v>9100.768</v>
      </c>
      <c r="BJ157">
        <v>0.66150540000000002</v>
      </c>
      <c r="BK157">
        <v>18.133279999999999</v>
      </c>
      <c r="BL157">
        <v>5.1511839999999998</v>
      </c>
      <c r="BM157">
        <v>1821.4570000000001</v>
      </c>
      <c r="BN157">
        <v>0.66329320000000003</v>
      </c>
      <c r="BO157">
        <v>17.55566</v>
      </c>
      <c r="BP157">
        <v>0.73264689999999999</v>
      </c>
      <c r="BQ157">
        <v>259.73289999999997</v>
      </c>
      <c r="BR157">
        <v>0.6634719</v>
      </c>
      <c r="BS157">
        <v>16.747710000000001</v>
      </c>
      <c r="BT157">
        <v>0.12576699999999999</v>
      </c>
      <c r="BU157">
        <v>43.534379999999999</v>
      </c>
      <c r="BV157">
        <v>0.66298559999999995</v>
      </c>
      <c r="BW157">
        <v>16.45851</v>
      </c>
      <c r="BX157">
        <v>5.7650600000000003E-2</v>
      </c>
      <c r="BY157">
        <v>19.27223</v>
      </c>
      <c r="BZ157">
        <v>0.66229159999999998</v>
      </c>
      <c r="CA157">
        <v>16.222629999999999</v>
      </c>
      <c r="CB157" s="1">
        <v>4.6964680000000002E-2</v>
      </c>
      <c r="CC157">
        <v>15.57314</v>
      </c>
      <c r="CD157">
        <v>0.66145279999999995</v>
      </c>
      <c r="CE157">
        <v>16.495239999999999</v>
      </c>
      <c r="CF157" s="1">
        <v>4.2451589999999997E-2</v>
      </c>
      <c r="CG157">
        <v>14.06148</v>
      </c>
      <c r="CH157">
        <v>0.66053329999999999</v>
      </c>
      <c r="CI157">
        <v>16.76258</v>
      </c>
      <c r="CJ157" s="1">
        <v>3.9421570000000003E-2</v>
      </c>
      <c r="CK157">
        <v>13.05674</v>
      </c>
      <c r="CL157">
        <v>0.65947350000000005</v>
      </c>
      <c r="CM157">
        <v>16.861750000000001</v>
      </c>
      <c r="CN157" s="1">
        <v>3.6971669999999998E-2</v>
      </c>
      <c r="CO157" s="1">
        <v>12.250590000000001</v>
      </c>
      <c r="CP157">
        <v>0.6582306</v>
      </c>
      <c r="CQ157">
        <v>16.770109999999999</v>
      </c>
      <c r="CR157" s="1">
        <v>3.4582290000000002E-2</v>
      </c>
      <c r="CS157" s="1">
        <v>11.469530000000001</v>
      </c>
      <c r="CT157">
        <v>0.65669619999999995</v>
      </c>
      <c r="CU157">
        <v>16.27721</v>
      </c>
      <c r="CV157" s="1">
        <v>3.2124550000000002E-2</v>
      </c>
      <c r="CW157" s="1">
        <v>10.66882</v>
      </c>
      <c r="CX157">
        <v>0.65490669999999995</v>
      </c>
      <c r="CY157">
        <v>15.568709999999999</v>
      </c>
      <c r="CZ157" s="1">
        <v>2.9685690000000001E-2</v>
      </c>
      <c r="DA157" s="1">
        <v>9.874663</v>
      </c>
      <c r="DB157">
        <v>0.65355649999999998</v>
      </c>
      <c r="DC157">
        <v>15.39827</v>
      </c>
      <c r="DD157" s="1">
        <v>2.7357960000000001E-2</v>
      </c>
      <c r="DE157" s="1">
        <v>9.1167940000000005</v>
      </c>
      <c r="DF157">
        <v>0.65203370000000005</v>
      </c>
      <c r="DG157">
        <v>15.077389999999999</v>
      </c>
      <c r="DH157" s="1">
        <v>2.5354979999999999E-2</v>
      </c>
      <c r="DI157" s="1">
        <v>8.4626300000000008</v>
      </c>
      <c r="DJ157">
        <v>0.65040830000000005</v>
      </c>
      <c r="DK157">
        <v>15.19458</v>
      </c>
      <c r="DL157" s="1">
        <v>2.4436079999999999E-2</v>
      </c>
      <c r="DM157" s="1">
        <v>8.1591339999999999</v>
      </c>
      <c r="DN157">
        <v>0.64878979999999997</v>
      </c>
      <c r="DO157">
        <v>15.54468</v>
      </c>
      <c r="DP157" s="1">
        <v>2.529373E-2</v>
      </c>
      <c r="DQ157" s="1">
        <v>8.4487220000000001</v>
      </c>
      <c r="DR157">
        <v>0.64714660000000002</v>
      </c>
      <c r="DS157">
        <v>15.55353</v>
      </c>
      <c r="DT157" s="1">
        <v>2.6934679999999999E-2</v>
      </c>
      <c r="DU157" s="1">
        <v>9.0215960000000006</v>
      </c>
      <c r="DV157">
        <v>0.64580179999999998</v>
      </c>
      <c r="DW157">
        <v>15.275219999999999</v>
      </c>
      <c r="DX157" s="1">
        <v>2.7729719999999999E-2</v>
      </c>
      <c r="DY157" s="1">
        <v>9.32193</v>
      </c>
      <c r="DZ157">
        <v>0.64422500000000005</v>
      </c>
      <c r="EA157">
        <v>14.829470000000001</v>
      </c>
      <c r="EB157" s="1">
        <v>2.7153859999999998E-2</v>
      </c>
      <c r="EC157" s="1">
        <v>9.1641919999999999</v>
      </c>
      <c r="ED157">
        <v>0.64303520000000003</v>
      </c>
      <c r="EE157">
        <v>14.346270000000001</v>
      </c>
      <c r="EF157" s="1">
        <v>2.5549829999999999E-2</v>
      </c>
      <c r="EG157" s="1">
        <v>8.6422699999999999</v>
      </c>
      <c r="EH157">
        <v>0.64110180000000005</v>
      </c>
      <c r="EI157">
        <v>14.616529999999999</v>
      </c>
      <c r="EJ157" s="1">
        <v>2.348598E-2</v>
      </c>
      <c r="EK157" s="1">
        <v>7.9607140000000003</v>
      </c>
      <c r="EL157">
        <v>0.63912210000000003</v>
      </c>
      <c r="EM157">
        <v>14.854100000000001</v>
      </c>
      <c r="EN157" s="1">
        <v>2.1326330000000001E-2</v>
      </c>
      <c r="EO157" s="1">
        <v>7.2413869999999996</v>
      </c>
      <c r="EP157">
        <v>0.63704530000000004</v>
      </c>
      <c r="EQ157">
        <v>15.383229999999999</v>
      </c>
      <c r="ER157" s="1">
        <v>1.924182E-2</v>
      </c>
      <c r="ES157" s="1">
        <v>6.543571</v>
      </c>
      <c r="ET157">
        <v>0.63625940000000003</v>
      </c>
      <c r="EU157">
        <v>16.248539999999998</v>
      </c>
      <c r="EV157" s="1">
        <v>1.7277730000000002E-2</v>
      </c>
      <c r="EW157" s="1">
        <v>5.8843120000000004</v>
      </c>
      <c r="EX157">
        <v>0.63581339999999997</v>
      </c>
      <c r="EY157">
        <v>16.59271</v>
      </c>
      <c r="EZ157" s="1">
        <v>1.5464E-2</v>
      </c>
      <c r="FA157" s="1">
        <v>5.2736650000000003</v>
      </c>
      <c r="FB157">
        <v>0.63537299999999997</v>
      </c>
      <c r="FC157">
        <v>16.48001</v>
      </c>
      <c r="FD157" s="1">
        <v>1.383965E-2</v>
      </c>
      <c r="FE157" s="1">
        <v>4.7251669999999999</v>
      </c>
      <c r="FF157">
        <v>0.63497950000000003</v>
      </c>
      <c r="FG157">
        <v>16.327750000000002</v>
      </c>
      <c r="FH157" s="1">
        <v>1.241167E-2</v>
      </c>
      <c r="FI157" s="1">
        <v>4.2421220000000002</v>
      </c>
      <c r="FJ157">
        <v>0.63440439999999998</v>
      </c>
      <c r="FK157">
        <v>15.99864</v>
      </c>
      <c r="FL157" s="1">
        <v>1.112228E-2</v>
      </c>
      <c r="FM157" s="1">
        <v>3.806765</v>
      </c>
      <c r="FN157">
        <v>0.6329034</v>
      </c>
      <c r="FO157">
        <v>16.287610000000001</v>
      </c>
      <c r="FP157" s="1">
        <v>9.9342200000000005E-3</v>
      </c>
      <c r="FQ157" s="1">
        <v>3.4089239999999998</v>
      </c>
      <c r="FR157">
        <v>0.63042480000000001</v>
      </c>
      <c r="FS157">
        <v>16.726680000000002</v>
      </c>
      <c r="FT157" s="1">
        <v>8.8493010000000004E-3</v>
      </c>
      <c r="FU157" s="1">
        <v>3.0474510000000001</v>
      </c>
      <c r="FV157">
        <v>0.62794859999999997</v>
      </c>
      <c r="FW157">
        <v>17.143049999999999</v>
      </c>
      <c r="FX157" s="1">
        <v>7.8735469999999998E-3</v>
      </c>
      <c r="FY157" s="1">
        <v>2.7206229999999998</v>
      </c>
      <c r="FZ157">
        <v>0.62532920000000003</v>
      </c>
      <c r="GA157">
        <v>17.805689999999998</v>
      </c>
      <c r="GB157" s="1">
        <v>6.999374E-3</v>
      </c>
      <c r="GC157" s="1">
        <v>2.427502</v>
      </c>
      <c r="GD157">
        <v>0.62340030000000002</v>
      </c>
      <c r="GE157">
        <v>18.160150000000002</v>
      </c>
      <c r="GF157" s="1">
        <v>6.2147230000000001E-3</v>
      </c>
      <c r="GG157" s="1">
        <v>2.1641210000000002</v>
      </c>
      <c r="GH157">
        <v>0.62196419999999997</v>
      </c>
      <c r="GI157">
        <v>18.328109999999999</v>
      </c>
      <c r="GJ157" s="1">
        <v>5.5114739999999997E-3</v>
      </c>
      <c r="GK157" s="1">
        <v>1.9268430000000001</v>
      </c>
      <c r="GL157">
        <v>0.62073020000000001</v>
      </c>
      <c r="GM157">
        <v>18.461590000000001</v>
      </c>
      <c r="GN157" s="1">
        <v>4.8915160000000003E-3</v>
      </c>
      <c r="GO157" s="1">
        <v>1.716269</v>
      </c>
      <c r="GP157">
        <v>0.6196218</v>
      </c>
      <c r="GQ157">
        <v>18.309059999999999</v>
      </c>
      <c r="GR157" s="1">
        <v>4.350881E-3</v>
      </c>
      <c r="GS157" s="1">
        <v>1.5311650000000001</v>
      </c>
      <c r="GT157">
        <v>0.61879010000000001</v>
      </c>
      <c r="GU157">
        <v>18.013269999999999</v>
      </c>
      <c r="GV157" s="1">
        <v>3.877148E-3</v>
      </c>
      <c r="GW157" s="1">
        <v>1.3676379999999999</v>
      </c>
      <c r="GX157">
        <v>0.61753179999999996</v>
      </c>
      <c r="GY157">
        <v>18.118130000000001</v>
      </c>
      <c r="GZ157" s="1">
        <v>3.4549170000000001E-3</v>
      </c>
      <c r="HA157" s="1">
        <v>1.2214480000000001</v>
      </c>
      <c r="HB157">
        <v>0.6148574</v>
      </c>
      <c r="HC157">
        <v>18.019159999999999</v>
      </c>
      <c r="HD157" s="1">
        <v>3.0718830000000001E-3</v>
      </c>
      <c r="HE157" s="1">
        <v>1.089418</v>
      </c>
      <c r="HF157">
        <v>0.61267939999999999</v>
      </c>
      <c r="HG157">
        <v>17.8459</v>
      </c>
      <c r="HH157" s="1">
        <v>2.718411E-3</v>
      </c>
      <c r="HI157" s="1">
        <v>0.96610070000000003</v>
      </c>
      <c r="HJ157">
        <v>0.61097159999999995</v>
      </c>
      <c r="HK157">
        <v>17.495889999999999</v>
      </c>
      <c r="HL157" s="1">
        <v>2.3834569999999999E-3</v>
      </c>
      <c r="HM157" s="1">
        <v>0.84805050000000004</v>
      </c>
      <c r="HN157">
        <v>0.60958429999999997</v>
      </c>
      <c r="HO157">
        <v>17.277729999999998</v>
      </c>
      <c r="HP157" s="1">
        <v>2.0441919999999998E-3</v>
      </c>
      <c r="HQ157" s="1">
        <v>0.72807319999999998</v>
      </c>
      <c r="HR157">
        <v>0.60845170000000004</v>
      </c>
      <c r="HS157">
        <v>17.0914</v>
      </c>
      <c r="HT157" s="1">
        <v>1.6844290000000001E-3</v>
      </c>
      <c r="HU157" s="1">
        <v>0.60061509999999996</v>
      </c>
      <c r="HV157">
        <v>0.60759790000000002</v>
      </c>
      <c r="HW157">
        <v>16.779430000000001</v>
      </c>
      <c r="HX157" s="1">
        <v>1.3208650000000001E-3</v>
      </c>
      <c r="HY157" s="1">
        <v>0.47123029999999999</v>
      </c>
      <c r="HZ157">
        <v>0.60693339999999996</v>
      </c>
      <c r="IA157">
        <v>16.508510000000001</v>
      </c>
      <c r="IB157" s="1">
        <v>9.9514239999999999E-4</v>
      </c>
      <c r="IC157" s="1">
        <v>0.35476530000000001</v>
      </c>
      <c r="ID157">
        <v>0.60646239999999996</v>
      </c>
      <c r="IE157">
        <v>16.472729999999999</v>
      </c>
      <c r="IF157" s="1">
        <v>7.4129280000000001E-4</v>
      </c>
      <c r="IG157" s="1">
        <v>0.26355279999999998</v>
      </c>
      <c r="IH157">
        <v>0.60610370000000002</v>
      </c>
      <c r="II157">
        <v>16.337199999999999</v>
      </c>
      <c r="IJ157" s="1">
        <v>5.6516629999999997E-4</v>
      </c>
      <c r="IK157" s="1">
        <v>0.2000719</v>
      </c>
      <c r="IL157">
        <v>0.60584709999999997</v>
      </c>
      <c r="IM157">
        <v>16.335039999999999</v>
      </c>
      <c r="IN157" s="1">
        <v>4.5143320000000001E-4</v>
      </c>
      <c r="IO157" s="1">
        <v>0.15905040000000001</v>
      </c>
      <c r="IP157">
        <v>0.60570979999999996</v>
      </c>
      <c r="IQ157">
        <v>15.92652</v>
      </c>
      <c r="IR157" s="1">
        <v>3.7875639999999998E-4</v>
      </c>
      <c r="IS157" s="1">
        <v>0.13287099999999999</v>
      </c>
      <c r="IT157">
        <v>0.60558999999999996</v>
      </c>
      <c r="IU157">
        <v>15.41154</v>
      </c>
      <c r="IV157" s="1">
        <v>3.285176E-4</v>
      </c>
      <c r="IW157" s="1">
        <v>0.1148597</v>
      </c>
      <c r="IX157">
        <v>0.60556069999999995</v>
      </c>
      <c r="IY157">
        <v>15.10022</v>
      </c>
      <c r="IZ157" s="1">
        <v>2.8805580000000001E-4</v>
      </c>
      <c r="JA157" s="1">
        <v>0.10046720000000001</v>
      </c>
      <c r="JB157">
        <v>0.60554739999999996</v>
      </c>
      <c r="JC157">
        <v>14.861879999999999</v>
      </c>
      <c r="JD157" s="1">
        <v>2.5205129999999998E-4</v>
      </c>
      <c r="JE157" s="1">
        <v>8.7731989999999996E-2</v>
      </c>
      <c r="JF157">
        <v>0.60559850000000004</v>
      </c>
      <c r="JG157">
        <v>15.209300000000001</v>
      </c>
      <c r="JH157">
        <v>2.2060100000000001E-4</v>
      </c>
      <c r="JI157" s="1">
        <v>7.6627550000000003E-2</v>
      </c>
      <c r="JJ157">
        <v>0.60567130000000002</v>
      </c>
      <c r="JK157">
        <v>15.484299999999999</v>
      </c>
      <c r="JL157">
        <v>1.9520759999999999E-4</v>
      </c>
      <c r="JM157" s="1">
        <v>6.7647139999999994E-2</v>
      </c>
      <c r="JN157">
        <v>0.60578259999999995</v>
      </c>
      <c r="JO157">
        <v>15.4613</v>
      </c>
      <c r="JP157">
        <v>1.759145E-4</v>
      </c>
      <c r="JQ157" s="1">
        <v>6.0823429999999998E-2</v>
      </c>
      <c r="JR157">
        <v>0.6059272</v>
      </c>
      <c r="JS157">
        <v>15.7424</v>
      </c>
      <c r="JT157">
        <v>1.6151659999999999E-4</v>
      </c>
      <c r="JU157" s="1">
        <v>5.572701E-2</v>
      </c>
      <c r="JV157">
        <v>0.60611579999999998</v>
      </c>
      <c r="JW157">
        <v>15.860139999999999</v>
      </c>
      <c r="JX157">
        <v>1.5025100000000001E-4</v>
      </c>
      <c r="JY157" s="1">
        <v>5.1750860000000003E-2</v>
      </c>
      <c r="JZ157">
        <v>0.60627770000000003</v>
      </c>
      <c r="KA157">
        <v>15.565950000000001</v>
      </c>
      <c r="KB157">
        <v>1.4047929999999999E-4</v>
      </c>
      <c r="KC157" s="1">
        <v>4.8322219999999999E-2</v>
      </c>
      <c r="KD157">
        <v>0.60646679999999997</v>
      </c>
      <c r="KE157">
        <v>15.377459999999999</v>
      </c>
      <c r="KF157">
        <v>1.309432E-4</v>
      </c>
      <c r="KG157">
        <v>4.5007949999999998E-2</v>
      </c>
      <c r="KH157">
        <v>0.60659940000000001</v>
      </c>
      <c r="KI157">
        <v>15.22728</v>
      </c>
      <c r="KJ157">
        <v>1.2142709999999999E-4</v>
      </c>
      <c r="KK157">
        <v>4.1710589999999999E-2</v>
      </c>
      <c r="KL157">
        <v>0.60676010000000002</v>
      </c>
      <c r="KM157">
        <v>15.70266</v>
      </c>
      <c r="KN157">
        <v>1.1246700000000001E-4</v>
      </c>
      <c r="KO157">
        <v>3.8602259999999999E-2</v>
      </c>
      <c r="KP157">
        <v>0.60685279999999997</v>
      </c>
      <c r="KQ157">
        <v>16.370460000000001</v>
      </c>
      <c r="KR157">
        <v>1.046171E-4</v>
      </c>
      <c r="KS157">
        <v>3.5883699999999998E-2</v>
      </c>
      <c r="KT157">
        <v>0.60694680000000001</v>
      </c>
      <c r="KU157">
        <v>17.058890000000002</v>
      </c>
      <c r="KV157">
        <v>9.80789E-5</v>
      </c>
      <c r="KW157">
        <v>3.3616010000000002E-2</v>
      </c>
      <c r="KX157">
        <v>0.60701879999999997</v>
      </c>
      <c r="KY157">
        <v>17.674949999999999</v>
      </c>
      <c r="KZ157">
        <v>9.2659500000000003E-5</v>
      </c>
      <c r="LA157">
        <v>3.1740690000000002E-2</v>
      </c>
      <c r="LB157">
        <v>0.60704610000000003</v>
      </c>
      <c r="LC157">
        <v>17.731030000000001</v>
      </c>
      <c r="LD157">
        <v>8.8181139999999998E-5</v>
      </c>
      <c r="LE157">
        <v>3.0195030000000001E-2</v>
      </c>
      <c r="LF157">
        <v>0.60705489999999995</v>
      </c>
      <c r="LG157">
        <v>17.516690000000001</v>
      </c>
      <c r="LH157">
        <v>8.4702020000000005E-5</v>
      </c>
      <c r="LI157">
        <v>2.8990100000000001E-2</v>
      </c>
      <c r="LJ157">
        <v>0.60702920000000005</v>
      </c>
      <c r="LK157">
        <v>17.437930000000001</v>
      </c>
      <c r="LL157">
        <v>8.2304190000000003E-5</v>
      </c>
      <c r="LM157">
        <v>2.8158840000000001E-2</v>
      </c>
      <c r="LN157">
        <v>0.60696090000000003</v>
      </c>
      <c r="LO157">
        <v>17.339479999999998</v>
      </c>
      <c r="LP157">
        <v>8.0727709999999997E-5</v>
      </c>
      <c r="LQ157">
        <v>2.7618449999999999E-2</v>
      </c>
      <c r="LR157">
        <v>0.6068346</v>
      </c>
      <c r="LS157">
        <v>17.782620000000001</v>
      </c>
      <c r="LT157">
        <v>7.9381289999999998E-5</v>
      </c>
      <c r="LU157">
        <v>2.716909E-2</v>
      </c>
      <c r="LV157">
        <v>0.60664929999999995</v>
      </c>
      <c r="LW157">
        <v>18.20871</v>
      </c>
      <c r="LX157">
        <v>7.7736319999999998E-5</v>
      </c>
      <c r="LY157">
        <v>2.6626339999999998E-2</v>
      </c>
      <c r="LZ157">
        <v>0.60640289999999997</v>
      </c>
      <c r="MA157">
        <v>18.615480000000002</v>
      </c>
      <c r="MB157">
        <v>7.5596129999999995E-5</v>
      </c>
      <c r="MC157">
        <v>2.5917920000000001E-2</v>
      </c>
      <c r="MD157">
        <v>0.60610299999999995</v>
      </c>
      <c r="ME157">
        <v>19.022120000000001</v>
      </c>
      <c r="MF157">
        <v>7.3082640000000007E-5</v>
      </c>
      <c r="MG157">
        <v>2.5079589999999999E-2</v>
      </c>
      <c r="MH157">
        <v>0.60575889999999999</v>
      </c>
      <c r="MI157">
        <v>19.057849999999998</v>
      </c>
      <c r="MJ157">
        <v>7.0540169999999997E-5</v>
      </c>
      <c r="MK157">
        <v>2.4227350000000002E-2</v>
      </c>
      <c r="ML157">
        <v>0.60543139999999995</v>
      </c>
      <c r="MM157">
        <v>18.778870000000001</v>
      </c>
      <c r="MN157">
        <v>6.853723E-5</v>
      </c>
      <c r="MO157">
        <v>2.354937E-2</v>
      </c>
      <c r="MP157">
        <v>0.60507330000000004</v>
      </c>
      <c r="MQ157">
        <v>18.596170000000001</v>
      </c>
      <c r="MR157">
        <v>6.7540310000000002E-5</v>
      </c>
      <c r="MS157">
        <v>2.3213580000000001E-2</v>
      </c>
      <c r="MT157">
        <v>0.60475650000000003</v>
      </c>
      <c r="MU157">
        <v>18.396709999999999</v>
      </c>
      <c r="MV157">
        <v>6.7443460000000003E-5</v>
      </c>
      <c r="MW157">
        <v>2.3189649999999999E-2</v>
      </c>
      <c r="MX157">
        <v>0.60447249999999997</v>
      </c>
      <c r="MY157">
        <v>18.55979</v>
      </c>
      <c r="MZ157">
        <v>6.7532610000000005E-5</v>
      </c>
      <c r="NA157">
        <v>2.3240279999999999E-2</v>
      </c>
      <c r="NB157">
        <v>0.60424909999999998</v>
      </c>
      <c r="NC157">
        <v>18.120819999999998</v>
      </c>
      <c r="ND157">
        <v>6.7164260000000001E-5</v>
      </c>
      <c r="NE157">
        <v>2.313256E-2</v>
      </c>
      <c r="NF157">
        <v>0.60406550000000003</v>
      </c>
      <c r="NG157">
        <v>18.18899</v>
      </c>
      <c r="NH157">
        <v>6.6061459999999995E-5</v>
      </c>
      <c r="NI157">
        <v>2.2771219999999998E-2</v>
      </c>
      <c r="NJ157">
        <v>0.60394570000000003</v>
      </c>
      <c r="NK157">
        <v>18.29767</v>
      </c>
      <c r="NL157">
        <v>6.4321549999999994E-5</v>
      </c>
      <c r="NM157">
        <v>2.218463E-2</v>
      </c>
      <c r="NN157">
        <v>0.60386280000000003</v>
      </c>
      <c r="NO157">
        <v>18.04466</v>
      </c>
      <c r="NP157">
        <v>6.2084250000000001E-5</v>
      </c>
      <c r="NQ157">
        <v>2.1421329999999999E-2</v>
      </c>
      <c r="NR157">
        <v>0.60383399999999998</v>
      </c>
      <c r="NS157">
        <v>17.72907</v>
      </c>
      <c r="NT157">
        <v>5.9294360000000003E-5</v>
      </c>
      <c r="NU157">
        <v>2.046663E-2</v>
      </c>
      <c r="NV157">
        <v>0.60382990000000003</v>
      </c>
      <c r="NW157">
        <v>17.49173</v>
      </c>
      <c r="NX157">
        <v>5.5800059999999998E-5</v>
      </c>
      <c r="NY157">
        <v>1.9268279999999999E-2</v>
      </c>
      <c r="NZ157">
        <v>0.60394020000000004</v>
      </c>
      <c r="OA157">
        <v>17.390529999999998</v>
      </c>
      <c r="OB157">
        <v>5.1757459999999998E-5</v>
      </c>
      <c r="OC157">
        <v>1.7872869999999999E-2</v>
      </c>
      <c r="OD157">
        <v>0.60413519999999998</v>
      </c>
      <c r="OE157">
        <v>18.04167</v>
      </c>
      <c r="OF157">
        <v>4.7692080000000002E-5</v>
      </c>
      <c r="OG157">
        <v>1.64593E-2</v>
      </c>
      <c r="OH157">
        <v>0.60439600000000004</v>
      </c>
      <c r="OI157">
        <v>18.787089999999999</v>
      </c>
      <c r="OJ157">
        <v>4.414319E-5</v>
      </c>
      <c r="OK157">
        <v>1.521511E-2</v>
      </c>
    </row>
    <row r="158" spans="1:401" x14ac:dyDescent="0.35">
      <c r="A158">
        <v>161</v>
      </c>
      <c r="B158" t="s">
        <v>4</v>
      </c>
      <c r="C158" t="s">
        <v>24</v>
      </c>
      <c r="D158" t="s">
        <v>163</v>
      </c>
      <c r="E158">
        <v>893.39620000000002</v>
      </c>
      <c r="F158">
        <v>1.187781</v>
      </c>
      <c r="G158">
        <v>15.05978</v>
      </c>
      <c r="H158">
        <v>0</v>
      </c>
      <c r="I158">
        <v>0</v>
      </c>
      <c r="J158">
        <v>1.1918800000000001</v>
      </c>
      <c r="K158">
        <v>15.269550000000001</v>
      </c>
      <c r="L158">
        <v>0</v>
      </c>
      <c r="M158">
        <v>0</v>
      </c>
      <c r="N158">
        <v>1.1961109999999999</v>
      </c>
      <c r="O158">
        <v>15.57921</v>
      </c>
      <c r="P158">
        <v>0</v>
      </c>
      <c r="Q158">
        <v>0</v>
      </c>
      <c r="R158">
        <v>1.200482</v>
      </c>
      <c r="S158">
        <v>16.16874</v>
      </c>
      <c r="T158">
        <v>0</v>
      </c>
      <c r="U158">
        <v>0</v>
      </c>
      <c r="V158">
        <v>1.2049939999999999</v>
      </c>
      <c r="W158">
        <v>16.95806</v>
      </c>
      <c r="X158" s="1">
        <v>8.011855E-35</v>
      </c>
      <c r="Y158" s="1">
        <v>2.1649900000000001E-32</v>
      </c>
      <c r="Z158">
        <v>1.2098329999999999</v>
      </c>
      <c r="AA158">
        <v>17.26624</v>
      </c>
      <c r="AB158" s="1">
        <v>3.0251730000000001E-23</v>
      </c>
      <c r="AC158" s="1">
        <v>8.1459610000000007E-21</v>
      </c>
      <c r="AD158">
        <v>1.2142649999999999</v>
      </c>
      <c r="AE158">
        <v>17.035060000000001</v>
      </c>
      <c r="AF158" s="1">
        <v>2.4440229999999999E-11</v>
      </c>
      <c r="AG158" s="1">
        <v>6.5704700000000004E-9</v>
      </c>
      <c r="AH158">
        <v>1.2188099999999999</v>
      </c>
      <c r="AI158">
        <v>16.480969999999999</v>
      </c>
      <c r="AJ158" s="1">
        <v>3.6053579999999999E-4</v>
      </c>
      <c r="AK158" s="1">
        <v>7.2554030000000005E-2</v>
      </c>
      <c r="AL158">
        <v>1.2233799999999999</v>
      </c>
      <c r="AM158">
        <v>15.72456</v>
      </c>
      <c r="AN158" s="1">
        <v>0.22198670000000001</v>
      </c>
      <c r="AO158">
        <v>49.446869999999997</v>
      </c>
      <c r="AP158">
        <v>1.228016</v>
      </c>
      <c r="AQ158">
        <v>15.805619999999999</v>
      </c>
      <c r="AR158">
        <v>8.6983099999999993</v>
      </c>
      <c r="AS158">
        <v>2075.2370000000001</v>
      </c>
      <c r="AT158">
        <v>1.2326269999999999</v>
      </c>
      <c r="AU158">
        <v>16.325479999999999</v>
      </c>
      <c r="AV158">
        <v>58.683219999999999</v>
      </c>
      <c r="AW158">
        <v>14765.3</v>
      </c>
      <c r="AX158">
        <v>1.237298</v>
      </c>
      <c r="AY158">
        <v>17.024660000000001</v>
      </c>
      <c r="AZ158">
        <v>111.65730000000001</v>
      </c>
      <c r="BA158">
        <v>29309.01</v>
      </c>
      <c r="BB158">
        <v>1.2419519999999999</v>
      </c>
      <c r="BC158">
        <v>17.937110000000001</v>
      </c>
      <c r="BD158">
        <v>82.106449999999995</v>
      </c>
      <c r="BE158">
        <v>22287.22</v>
      </c>
      <c r="BF158">
        <v>1.246556</v>
      </c>
      <c r="BG158">
        <v>18.293389999999999</v>
      </c>
      <c r="BH158">
        <v>29.200949999999999</v>
      </c>
      <c r="BI158">
        <v>8141.7879999999996</v>
      </c>
      <c r="BJ158">
        <v>1.2515499999999999</v>
      </c>
      <c r="BK158">
        <v>18.140630000000002</v>
      </c>
      <c r="BL158">
        <v>6.0105880000000003</v>
      </c>
      <c r="BM158">
        <v>1709.298</v>
      </c>
      <c r="BN158">
        <v>1.257533</v>
      </c>
      <c r="BO158">
        <v>17.606760000000001</v>
      </c>
      <c r="BP158">
        <v>0.87029769999999995</v>
      </c>
      <c r="BQ158">
        <v>249.6891</v>
      </c>
      <c r="BR158">
        <v>1.2595449999999999</v>
      </c>
      <c r="BS158">
        <v>16.812819999999999</v>
      </c>
      <c r="BT158">
        <v>0.1417368</v>
      </c>
      <c r="BU158">
        <v>39.71407</v>
      </c>
      <c r="BV158">
        <v>1.259933</v>
      </c>
      <c r="BW158">
        <v>16.524539999999998</v>
      </c>
      <c r="BX158">
        <v>5.955444E-2</v>
      </c>
      <c r="BY158">
        <v>15.92826</v>
      </c>
      <c r="BZ158">
        <v>1.2595510000000001</v>
      </c>
      <c r="CA158">
        <v>16.266919999999999</v>
      </c>
      <c r="CB158" s="1">
        <v>4.7470770000000002E-2</v>
      </c>
      <c r="CC158">
        <v>12.546279999999999</v>
      </c>
      <c r="CD158">
        <v>1.258866</v>
      </c>
      <c r="CE158">
        <v>16.502210000000002</v>
      </c>
      <c r="CF158" s="1">
        <v>4.2750549999999998E-2</v>
      </c>
      <c r="CG158">
        <v>11.28825</v>
      </c>
      <c r="CH158">
        <v>1.2579389999999999</v>
      </c>
      <c r="CI158">
        <v>16.751709999999999</v>
      </c>
      <c r="CJ158" s="1">
        <v>3.9639319999999999E-2</v>
      </c>
      <c r="CK158">
        <v>10.47226</v>
      </c>
      <c r="CL158">
        <v>1.2568820000000001</v>
      </c>
      <c r="CM158">
        <v>16.844470000000001</v>
      </c>
      <c r="CN158" s="1">
        <v>3.7166089999999999E-2</v>
      </c>
      <c r="CO158">
        <v>9.8306579999999997</v>
      </c>
      <c r="CP158">
        <v>1.255512</v>
      </c>
      <c r="CQ158">
        <v>16.77938</v>
      </c>
      <c r="CR158" s="1">
        <v>3.4780789999999999E-2</v>
      </c>
      <c r="CS158" s="1">
        <v>9.2175580000000004</v>
      </c>
      <c r="CT158">
        <v>1.25376</v>
      </c>
      <c r="CU158">
        <v>16.32292</v>
      </c>
      <c r="CV158" s="1">
        <v>3.2326510000000003E-2</v>
      </c>
      <c r="CW158" s="1">
        <v>8.5888939999999998</v>
      </c>
      <c r="CX158">
        <v>1.251811</v>
      </c>
      <c r="CY158">
        <v>15.62885</v>
      </c>
      <c r="CZ158" s="1">
        <v>2.988381E-2</v>
      </c>
      <c r="DA158" s="1">
        <v>7.9635930000000004</v>
      </c>
      <c r="DB158">
        <v>1.2474149999999999</v>
      </c>
      <c r="DC158">
        <v>15.474740000000001</v>
      </c>
      <c r="DD158" s="1">
        <v>2.7543600000000001E-2</v>
      </c>
      <c r="DE158" s="1">
        <v>7.3676389999999996</v>
      </c>
      <c r="DF158">
        <v>1.242543</v>
      </c>
      <c r="DG158">
        <v>15.13327</v>
      </c>
      <c r="DH158" s="1">
        <v>2.549595E-2</v>
      </c>
      <c r="DI158" s="1">
        <v>6.847245</v>
      </c>
      <c r="DJ158">
        <v>1.237269</v>
      </c>
      <c r="DK158">
        <v>15.21912</v>
      </c>
      <c r="DL158" s="1">
        <v>2.4451839999999999E-2</v>
      </c>
      <c r="DM158" s="1">
        <v>6.5853799999999998</v>
      </c>
      <c r="DN158">
        <v>1.2316339999999999</v>
      </c>
      <c r="DO158">
        <v>15.55639</v>
      </c>
      <c r="DP158" s="1">
        <v>2.5175590000000001E-2</v>
      </c>
      <c r="DQ158" s="1">
        <v>6.7990269999999997</v>
      </c>
      <c r="DR158">
        <v>1.225929</v>
      </c>
      <c r="DS158">
        <v>15.55917</v>
      </c>
      <c r="DT158" s="1">
        <v>2.681476E-2</v>
      </c>
      <c r="DU158" s="1">
        <v>7.2848430000000004</v>
      </c>
      <c r="DV158">
        <v>1.2207669999999999</v>
      </c>
      <c r="DW158">
        <v>15.28295</v>
      </c>
      <c r="DX158" s="1">
        <v>2.771446E-2</v>
      </c>
      <c r="DY158" s="1">
        <v>7.5862350000000003</v>
      </c>
      <c r="DZ158">
        <v>1.215449</v>
      </c>
      <c r="EA158">
        <v>14.862080000000001</v>
      </c>
      <c r="EB158" s="1">
        <v>2.7252019999999998E-2</v>
      </c>
      <c r="EC158" s="1">
        <v>7.5186510000000002</v>
      </c>
      <c r="ED158">
        <v>1.21183</v>
      </c>
      <c r="EE158">
        <v>14.401619999999999</v>
      </c>
      <c r="EF158" s="1">
        <v>2.5712639999999998E-2</v>
      </c>
      <c r="EG158" s="1">
        <v>7.1350689999999997</v>
      </c>
      <c r="EH158">
        <v>1.2088289999999999</v>
      </c>
      <c r="EI158">
        <v>14.686249999999999</v>
      </c>
      <c r="EJ158" s="1">
        <v>2.3671970000000001E-2</v>
      </c>
      <c r="EK158" s="1">
        <v>6.5987359999999997</v>
      </c>
      <c r="EL158">
        <v>1.205862</v>
      </c>
      <c r="EM158">
        <v>14.92024</v>
      </c>
      <c r="EN158" s="1">
        <v>2.1512429999999999E-2</v>
      </c>
      <c r="EO158" s="1">
        <v>6.0217270000000003</v>
      </c>
      <c r="EP158">
        <v>1.2027479999999999</v>
      </c>
      <c r="EQ158">
        <v>15.418430000000001</v>
      </c>
      <c r="ER158" s="1">
        <v>1.9418649999999999E-2</v>
      </c>
      <c r="ES158" s="1">
        <v>5.4572349999999998</v>
      </c>
      <c r="ET158">
        <v>1.1949689999999999</v>
      </c>
      <c r="EU158">
        <v>16.269069999999999</v>
      </c>
      <c r="EV158" s="1">
        <v>1.7444899999999999E-2</v>
      </c>
      <c r="EW158" s="1">
        <v>4.926183</v>
      </c>
      <c r="EX158">
        <v>1.1858709999999999</v>
      </c>
      <c r="EY158">
        <v>16.59384</v>
      </c>
      <c r="EZ158" s="1">
        <v>1.5616959999999999E-2</v>
      </c>
      <c r="FA158" s="1">
        <v>4.4340339999999996</v>
      </c>
      <c r="FB158">
        <v>1.1766350000000001</v>
      </c>
      <c r="FC158">
        <v>16.46292</v>
      </c>
      <c r="FD158" s="1">
        <v>1.3975619999999999E-2</v>
      </c>
      <c r="FE158" s="1">
        <v>3.9893230000000002</v>
      </c>
      <c r="FF158">
        <v>1.167529</v>
      </c>
      <c r="FG158">
        <v>16.33145</v>
      </c>
      <c r="FH158" s="1">
        <v>1.2532089999999999E-2</v>
      </c>
      <c r="FI158" s="1">
        <v>3.5960230000000002</v>
      </c>
      <c r="FJ158">
        <v>1.15802</v>
      </c>
      <c r="FK158">
        <v>16.041899999999998</v>
      </c>
      <c r="FL158" s="1">
        <v>1.12332E-2</v>
      </c>
      <c r="FM158" s="1">
        <v>3.2417379999999998</v>
      </c>
      <c r="FN158">
        <v>1.147424</v>
      </c>
      <c r="FO158">
        <v>16.341439999999999</v>
      </c>
      <c r="FP158" s="1">
        <v>1.003416E-2</v>
      </c>
      <c r="FQ158" s="1">
        <v>2.915886</v>
      </c>
      <c r="FR158">
        <v>1.1367210000000001</v>
      </c>
      <c r="FS158">
        <v>16.789059999999999</v>
      </c>
      <c r="FT158" s="1">
        <v>8.9412640000000008E-3</v>
      </c>
      <c r="FU158" s="1">
        <v>2.616692</v>
      </c>
      <c r="FV158">
        <v>1.125823</v>
      </c>
      <c r="FW158">
        <v>17.187239999999999</v>
      </c>
      <c r="FX158" s="1">
        <v>7.9563919999999996E-3</v>
      </c>
      <c r="FY158" s="1">
        <v>2.3447140000000002</v>
      </c>
      <c r="FZ158">
        <v>1.114446</v>
      </c>
      <c r="GA158">
        <v>17.82</v>
      </c>
      <c r="GB158" s="1">
        <v>7.0743610000000004E-3</v>
      </c>
      <c r="GC158" s="1">
        <v>2.1003620000000001</v>
      </c>
      <c r="GD158">
        <v>1.100403</v>
      </c>
      <c r="GE158">
        <v>18.13701</v>
      </c>
      <c r="GF158" s="1">
        <v>6.2822399999999997E-3</v>
      </c>
      <c r="GG158" s="1">
        <v>1.8807210000000001</v>
      </c>
      <c r="GH158">
        <v>1.0851040000000001</v>
      </c>
      <c r="GI158">
        <v>18.28933</v>
      </c>
      <c r="GJ158" s="1">
        <v>5.5726040000000001E-3</v>
      </c>
      <c r="GK158" s="1">
        <v>1.683276</v>
      </c>
      <c r="GL158">
        <v>1.0700259999999999</v>
      </c>
      <c r="GM158">
        <v>18.437419999999999</v>
      </c>
      <c r="GN158" s="1">
        <v>4.9455009999999997E-3</v>
      </c>
      <c r="GO158" s="1">
        <v>1.506961</v>
      </c>
      <c r="GP158">
        <v>1.0557780000000001</v>
      </c>
      <c r="GQ158">
        <v>18.333100000000002</v>
      </c>
      <c r="GR158" s="1">
        <v>4.398562E-3</v>
      </c>
      <c r="GS158" s="1">
        <v>1.351037</v>
      </c>
      <c r="GT158">
        <v>1.042878</v>
      </c>
      <c r="GU158">
        <v>18.063649999999999</v>
      </c>
      <c r="GV158" s="1">
        <v>3.9196930000000001E-3</v>
      </c>
      <c r="GW158" s="1">
        <v>1.212461</v>
      </c>
      <c r="GX158">
        <v>1.0316110000000001</v>
      </c>
      <c r="GY158">
        <v>18.18873</v>
      </c>
      <c r="GZ158" s="1">
        <v>3.4924270000000002E-3</v>
      </c>
      <c r="HA158" s="1">
        <v>1.0868599999999999</v>
      </c>
      <c r="HB158">
        <v>1.022251</v>
      </c>
      <c r="HC158">
        <v>18.09348</v>
      </c>
      <c r="HD158" s="1">
        <v>3.1068770000000001E-3</v>
      </c>
      <c r="HE158" s="1">
        <v>0.9712151</v>
      </c>
      <c r="HF158">
        <v>1.0144470000000001</v>
      </c>
      <c r="HG158">
        <v>17.900400000000001</v>
      </c>
      <c r="HH158" s="1">
        <v>2.751238E-3</v>
      </c>
      <c r="HI158" s="1">
        <v>0.86299599999999999</v>
      </c>
      <c r="HJ158">
        <v>1.008213</v>
      </c>
      <c r="HK158">
        <v>17.521059999999999</v>
      </c>
      <c r="HL158" s="1">
        <v>2.415581E-3</v>
      </c>
      <c r="HM158" s="1">
        <v>0.75951219999999997</v>
      </c>
      <c r="HN158">
        <v>1.00326</v>
      </c>
      <c r="HO158">
        <v>17.27797</v>
      </c>
      <c r="HP158" s="1">
        <v>2.0778480000000002E-3</v>
      </c>
      <c r="HQ158" s="1">
        <v>0.65479920000000003</v>
      </c>
      <c r="HR158">
        <v>0.9991873</v>
      </c>
      <c r="HS158">
        <v>17.08755</v>
      </c>
      <c r="HT158" s="1">
        <v>1.7200500000000001E-3</v>
      </c>
      <c r="HU158" s="1">
        <v>0.54349199999999998</v>
      </c>
      <c r="HV158">
        <v>0.9959635</v>
      </c>
      <c r="HW158">
        <v>16.785419999999998</v>
      </c>
      <c r="HX158" s="1">
        <v>1.3554540000000001E-3</v>
      </c>
      <c r="HY158" s="1">
        <v>0.4292243</v>
      </c>
      <c r="HZ158">
        <v>0.99353899999999995</v>
      </c>
      <c r="IA158">
        <v>16.544219999999999</v>
      </c>
      <c r="IB158" s="1">
        <v>1.024421E-3</v>
      </c>
      <c r="IC158" s="1">
        <v>0.32458179999999998</v>
      </c>
      <c r="ID158">
        <v>0.99169160000000001</v>
      </c>
      <c r="IE158">
        <v>16.540900000000001</v>
      </c>
      <c r="IF158" s="1">
        <v>7.6294290000000005E-4</v>
      </c>
      <c r="IG158" s="1">
        <v>0.24121970000000001</v>
      </c>
      <c r="IH158">
        <v>0.99032790000000004</v>
      </c>
      <c r="II158">
        <v>16.416699999999999</v>
      </c>
      <c r="IJ158" s="1">
        <v>5.7963039999999995E-4</v>
      </c>
      <c r="IK158" s="1">
        <v>0.18241979999999999</v>
      </c>
      <c r="IL158">
        <v>0.98941849999999998</v>
      </c>
      <c r="IM158">
        <v>16.400860000000002</v>
      </c>
      <c r="IN158" s="1">
        <v>4.6065400000000001E-4</v>
      </c>
      <c r="IO158" s="1">
        <v>0.14416019999999999</v>
      </c>
      <c r="IP158">
        <v>0.98875219999999997</v>
      </c>
      <c r="IQ158">
        <v>15.971080000000001</v>
      </c>
      <c r="IR158" s="1">
        <v>3.8477260000000001E-4</v>
      </c>
      <c r="IS158" s="1">
        <v>0.1197835</v>
      </c>
      <c r="IT158">
        <v>0.98834610000000001</v>
      </c>
      <c r="IU158">
        <v>15.43716</v>
      </c>
      <c r="IV158" s="1">
        <v>3.3294340000000001E-4</v>
      </c>
      <c r="IW158" s="1">
        <v>0.1032361</v>
      </c>
      <c r="IX158">
        <v>0.98810339999999997</v>
      </c>
      <c r="IY158">
        <v>15.11063</v>
      </c>
      <c r="IZ158" s="1">
        <v>2.918393E-4</v>
      </c>
      <c r="JA158" s="1">
        <v>9.0259469999999994E-2</v>
      </c>
      <c r="JB158">
        <v>0.98806479999999997</v>
      </c>
      <c r="JC158">
        <v>14.875260000000001</v>
      </c>
      <c r="JD158" s="1">
        <v>2.554419E-4</v>
      </c>
      <c r="JE158" s="1">
        <v>7.8849520000000006E-2</v>
      </c>
      <c r="JF158">
        <v>0.98811539999999998</v>
      </c>
      <c r="JG158">
        <v>15.24522</v>
      </c>
      <c r="JH158">
        <v>2.2346820000000001E-4</v>
      </c>
      <c r="JI158" s="1">
        <v>6.8838140000000006E-2</v>
      </c>
      <c r="JJ158">
        <v>0.98831119999999995</v>
      </c>
      <c r="JK158">
        <v>15.54083</v>
      </c>
      <c r="JL158">
        <v>1.9744930000000001E-4</v>
      </c>
      <c r="JM158" s="1">
        <v>6.0662269999999997E-2</v>
      </c>
      <c r="JN158">
        <v>0.98864209999999997</v>
      </c>
      <c r="JO158">
        <v>15.5306</v>
      </c>
      <c r="JP158">
        <v>1.7758760000000001E-4</v>
      </c>
      <c r="JQ158" s="1">
        <v>5.441265E-2</v>
      </c>
      <c r="JR158">
        <v>0.98910620000000005</v>
      </c>
      <c r="JS158">
        <v>15.78988</v>
      </c>
      <c r="JT158">
        <v>1.6278239999999999E-4</v>
      </c>
      <c r="JU158" s="1">
        <v>4.9747989999999999E-2</v>
      </c>
      <c r="JV158">
        <v>0.98961080000000001</v>
      </c>
      <c r="JW158">
        <v>15.87894</v>
      </c>
      <c r="JX158">
        <v>1.5127789999999999E-4</v>
      </c>
      <c r="JY158" s="1">
        <v>4.6137690000000002E-2</v>
      </c>
      <c r="JZ158">
        <v>0.99013039999999997</v>
      </c>
      <c r="KA158">
        <v>15.561629999999999</v>
      </c>
      <c r="KB158">
        <v>1.4141699999999999E-4</v>
      </c>
      <c r="KC158" s="1">
        <v>4.3067019999999998E-2</v>
      </c>
      <c r="KD158">
        <v>0.99070069999999999</v>
      </c>
      <c r="KE158">
        <v>15.36178</v>
      </c>
      <c r="KF158">
        <v>1.3188039999999999E-4</v>
      </c>
      <c r="KG158" s="1">
        <v>4.0132040000000001E-2</v>
      </c>
      <c r="KH158">
        <v>0.99122239999999995</v>
      </c>
      <c r="KI158">
        <v>15.237730000000001</v>
      </c>
      <c r="KJ158">
        <v>1.2234640000000001E-4</v>
      </c>
      <c r="KK158" s="1">
        <v>3.7207369999999997E-2</v>
      </c>
      <c r="KL158">
        <v>0.99168259999999997</v>
      </c>
      <c r="KM158">
        <v>15.742290000000001</v>
      </c>
      <c r="KN158">
        <v>1.133029E-4</v>
      </c>
      <c r="KO158" s="1">
        <v>3.4428809999999997E-2</v>
      </c>
      <c r="KP158">
        <v>0.99210180000000003</v>
      </c>
      <c r="KQ158">
        <v>16.421130000000002</v>
      </c>
      <c r="KR158">
        <v>1.053275E-4</v>
      </c>
      <c r="KS158" s="1">
        <v>3.197792E-2</v>
      </c>
      <c r="KT158">
        <v>0.99240640000000002</v>
      </c>
      <c r="KU158">
        <v>17.114190000000001</v>
      </c>
      <c r="KV158">
        <v>9.8666609999999996E-5</v>
      </c>
      <c r="KW158" s="1">
        <v>2.992709E-2</v>
      </c>
      <c r="KX158">
        <v>0.99262430000000001</v>
      </c>
      <c r="KY158">
        <v>17.716899999999999</v>
      </c>
      <c r="KZ158">
        <v>9.3145590000000004E-5</v>
      </c>
      <c r="LA158" s="1">
        <v>2.8230959999999999E-2</v>
      </c>
      <c r="LB158">
        <v>0.99277570000000004</v>
      </c>
      <c r="LC158">
        <v>17.740639999999999</v>
      </c>
      <c r="LD158">
        <v>8.8577119999999997E-5</v>
      </c>
      <c r="LE158" s="1">
        <v>2.6831199999999999E-2</v>
      </c>
      <c r="LF158">
        <v>0.99288220000000005</v>
      </c>
      <c r="LG158">
        <v>17.49605</v>
      </c>
      <c r="LH158">
        <v>8.4996799999999999E-5</v>
      </c>
      <c r="LI158" s="1">
        <v>2.5728770000000001E-2</v>
      </c>
      <c r="LJ158">
        <v>0.99284669999999997</v>
      </c>
      <c r="LK158">
        <v>17.410150000000002</v>
      </c>
      <c r="LL158">
        <v>8.2495339999999999E-5</v>
      </c>
      <c r="LM158" s="1">
        <v>2.4955749999999999E-2</v>
      </c>
      <c r="LN158">
        <v>0.99268529999999999</v>
      </c>
      <c r="LO158">
        <v>17.351240000000001</v>
      </c>
      <c r="LP158">
        <v>8.0858889999999999E-5</v>
      </c>
      <c r="LQ158" s="1">
        <v>2.4455640000000001E-2</v>
      </c>
      <c r="LR158">
        <v>0.99233629999999995</v>
      </c>
      <c r="LS158">
        <v>17.839749999999999</v>
      </c>
      <c r="LT158">
        <v>7.9514470000000004E-5</v>
      </c>
      <c r="LU158" s="1">
        <v>2.4058619999999999E-2</v>
      </c>
      <c r="LV158">
        <v>0.99179550000000005</v>
      </c>
      <c r="LW158">
        <v>18.293569999999999</v>
      </c>
      <c r="LX158">
        <v>7.7911690000000001E-5</v>
      </c>
      <c r="LY158" s="1">
        <v>2.3595169999999999E-2</v>
      </c>
      <c r="LZ158">
        <v>0.99108640000000003</v>
      </c>
      <c r="MA158">
        <v>18.696619999999999</v>
      </c>
      <c r="MB158">
        <v>7.5818209999999999E-5</v>
      </c>
      <c r="MC158">
        <v>2.2988189999999999E-2</v>
      </c>
      <c r="MD158">
        <v>0.9901856</v>
      </c>
      <c r="ME158">
        <v>19.070630000000001</v>
      </c>
      <c r="MF158">
        <v>7.3329659999999994E-5</v>
      </c>
      <c r="MG158">
        <v>2.2259370000000001E-2</v>
      </c>
      <c r="MH158">
        <v>0.9891508</v>
      </c>
      <c r="MI158">
        <v>19.06446</v>
      </c>
      <c r="MJ158">
        <v>7.0769919999999996E-5</v>
      </c>
      <c r="MK158">
        <v>2.1503419999999999E-2</v>
      </c>
      <c r="ML158">
        <v>0.98804809999999998</v>
      </c>
      <c r="MM158">
        <v>18.760590000000001</v>
      </c>
      <c r="MN158">
        <v>6.8691890000000005E-5</v>
      </c>
      <c r="MO158">
        <v>2.088137E-2</v>
      </c>
      <c r="MP158">
        <v>0.98691640000000003</v>
      </c>
      <c r="MQ158">
        <v>18.573309999999999</v>
      </c>
      <c r="MR158">
        <v>6.759046E-5</v>
      </c>
      <c r="MS158">
        <v>2.0548779999999999E-2</v>
      </c>
      <c r="MT158">
        <v>0.98583949999999998</v>
      </c>
      <c r="MU158">
        <v>18.41217</v>
      </c>
      <c r="MV158">
        <v>6.7429100000000001E-5</v>
      </c>
      <c r="MW158">
        <v>2.0505610000000001E-2</v>
      </c>
      <c r="MX158">
        <v>0.98491070000000003</v>
      </c>
      <c r="MY158">
        <v>18.621770000000001</v>
      </c>
      <c r="MZ158">
        <v>6.7531230000000004E-5</v>
      </c>
      <c r="NA158">
        <v>2.05563E-2</v>
      </c>
      <c r="NB158">
        <v>0.98409250000000004</v>
      </c>
      <c r="NC158">
        <v>18.207560000000001</v>
      </c>
      <c r="ND158">
        <v>6.7226359999999994E-5</v>
      </c>
      <c r="NE158">
        <v>2.0486750000000001E-2</v>
      </c>
      <c r="NF158">
        <v>0.98346259999999996</v>
      </c>
      <c r="NG158">
        <v>18.274730000000002</v>
      </c>
      <c r="NH158">
        <v>6.619579E-5</v>
      </c>
      <c r="NI158">
        <v>2.0195600000000001E-2</v>
      </c>
      <c r="NJ158">
        <v>0.98298949999999996</v>
      </c>
      <c r="NK158">
        <v>18.368400000000001</v>
      </c>
      <c r="NL158">
        <v>6.4511770000000006E-5</v>
      </c>
      <c r="NM158">
        <v>1.9699350000000001E-2</v>
      </c>
      <c r="NN158">
        <v>0.9826686</v>
      </c>
      <c r="NO158">
        <v>18.08201</v>
      </c>
      <c r="NP158">
        <v>6.2321780000000002E-5</v>
      </c>
      <c r="NQ158">
        <v>1.9042989999999999E-2</v>
      </c>
      <c r="NR158">
        <v>0.98245389999999999</v>
      </c>
      <c r="NS158">
        <v>17.729500000000002</v>
      </c>
      <c r="NT158">
        <v>5.9593830000000001E-5</v>
      </c>
      <c r="NU158">
        <v>1.822151E-2</v>
      </c>
      <c r="NV158">
        <v>0.98247700000000004</v>
      </c>
      <c r="NW158">
        <v>17.483830000000001</v>
      </c>
      <c r="NX158">
        <v>5.6169409999999999E-5</v>
      </c>
      <c r="NY158">
        <v>1.718718E-2</v>
      </c>
      <c r="NZ158">
        <v>0.98268800000000001</v>
      </c>
      <c r="OA158">
        <v>17.40802</v>
      </c>
      <c r="OB158">
        <v>5.2163219999999997E-5</v>
      </c>
      <c r="OC158">
        <v>1.596697E-2</v>
      </c>
      <c r="OD158">
        <v>0.98319630000000002</v>
      </c>
      <c r="OE158">
        <v>18.086970000000001</v>
      </c>
      <c r="OF158">
        <v>4.80765E-5</v>
      </c>
      <c r="OG158">
        <v>1.470869E-2</v>
      </c>
      <c r="OH158">
        <v>0.98399320000000001</v>
      </c>
      <c r="OI158">
        <v>18.866029999999999</v>
      </c>
      <c r="OJ158">
        <v>4.446391E-5</v>
      </c>
      <c r="OK158">
        <v>1.3583380000000001E-2</v>
      </c>
    </row>
    <row r="159" spans="1:401" x14ac:dyDescent="0.35">
      <c r="A159">
        <v>162</v>
      </c>
      <c r="B159" t="s">
        <v>4</v>
      </c>
      <c r="C159" t="s">
        <v>24</v>
      </c>
      <c r="D159" t="s">
        <v>164</v>
      </c>
      <c r="E159">
        <v>810.59730000000002</v>
      </c>
      <c r="F159">
        <v>0.89015719999999998</v>
      </c>
      <c r="G159">
        <v>15.09379</v>
      </c>
      <c r="H159">
        <v>0</v>
      </c>
      <c r="I159">
        <v>0</v>
      </c>
      <c r="J159">
        <v>0.89096109999999995</v>
      </c>
      <c r="K159">
        <v>15.30593</v>
      </c>
      <c r="L159">
        <v>0</v>
      </c>
      <c r="M159">
        <v>0</v>
      </c>
      <c r="N159">
        <v>0.89174569999999997</v>
      </c>
      <c r="O159">
        <v>15.603389999999999</v>
      </c>
      <c r="P159">
        <v>0</v>
      </c>
      <c r="Q159">
        <v>0</v>
      </c>
      <c r="R159">
        <v>0.89253680000000002</v>
      </c>
      <c r="S159">
        <v>16.162500000000001</v>
      </c>
      <c r="T159">
        <v>0</v>
      </c>
      <c r="U159">
        <v>0</v>
      </c>
      <c r="V159">
        <v>0.8933352</v>
      </c>
      <c r="W159">
        <v>16.947890000000001</v>
      </c>
      <c r="X159" s="1">
        <v>1.3850320000000001E-35</v>
      </c>
      <c r="Y159" s="1">
        <v>3.6555749999999997E-33</v>
      </c>
      <c r="Z159">
        <v>0.89427789999999996</v>
      </c>
      <c r="AA159">
        <v>17.267320000000002</v>
      </c>
      <c r="AB159" s="1">
        <v>5.6001E-24</v>
      </c>
      <c r="AC159" s="1">
        <v>1.474378E-21</v>
      </c>
      <c r="AD159">
        <v>0.89526220000000001</v>
      </c>
      <c r="AE159">
        <v>17.045059999999999</v>
      </c>
      <c r="AF159" s="1">
        <v>4.9298170000000004E-12</v>
      </c>
      <c r="AG159" s="1">
        <v>1.2972800000000001E-9</v>
      </c>
      <c r="AH159">
        <v>0.89604740000000005</v>
      </c>
      <c r="AI159">
        <v>16.520420000000001</v>
      </c>
      <c r="AJ159" s="1">
        <v>1.9725769999999999E-4</v>
      </c>
      <c r="AK159" s="1">
        <v>4.0009280000000001E-2</v>
      </c>
      <c r="AL159">
        <v>0.89674100000000001</v>
      </c>
      <c r="AM159">
        <v>15.76961</v>
      </c>
      <c r="AN159" s="1">
        <v>0.15492710000000001</v>
      </c>
      <c r="AO159">
        <v>34.396000000000001</v>
      </c>
      <c r="AP159">
        <v>0.89741769999999998</v>
      </c>
      <c r="AQ159">
        <v>15.838520000000001</v>
      </c>
      <c r="AR159">
        <v>7.0411010000000003</v>
      </c>
      <c r="AS159">
        <v>1662.845</v>
      </c>
      <c r="AT159">
        <v>0.89806459999999999</v>
      </c>
      <c r="AU159">
        <v>16.348980000000001</v>
      </c>
      <c r="AV159">
        <v>53.024679999999996</v>
      </c>
      <c r="AW159">
        <v>13144.34</v>
      </c>
      <c r="AX159">
        <v>0.89868650000000005</v>
      </c>
      <c r="AY159">
        <v>17.0214</v>
      </c>
      <c r="AZ159">
        <v>110.0093</v>
      </c>
      <c r="BA159">
        <v>28354.3</v>
      </c>
      <c r="BB159">
        <v>0.8992677</v>
      </c>
      <c r="BC159">
        <v>17.920249999999999</v>
      </c>
      <c r="BD159">
        <v>86.663780000000003</v>
      </c>
      <c r="BE159">
        <v>23051.07</v>
      </c>
      <c r="BF159">
        <v>0.89971829999999997</v>
      </c>
      <c r="BG159">
        <v>18.28539</v>
      </c>
      <c r="BH159">
        <v>32.563220000000001</v>
      </c>
      <c r="BI159">
        <v>8884.9040000000005</v>
      </c>
      <c r="BJ159">
        <v>0.90001430000000004</v>
      </c>
      <c r="BK159">
        <v>18.148119999999999</v>
      </c>
      <c r="BL159">
        <v>6.9904859999999998</v>
      </c>
      <c r="BM159">
        <v>1944.873</v>
      </c>
      <c r="BN159">
        <v>0.89993670000000003</v>
      </c>
      <c r="BO159">
        <v>17.651879999999998</v>
      </c>
      <c r="BP159">
        <v>1.0341229999999999</v>
      </c>
      <c r="BQ159">
        <v>290.81389999999999</v>
      </c>
      <c r="BR159">
        <v>0.89788710000000005</v>
      </c>
      <c r="BS159">
        <v>16.868079999999999</v>
      </c>
      <c r="BT159">
        <v>0.1611892</v>
      </c>
      <c r="BU159">
        <v>44.6066</v>
      </c>
      <c r="BV159">
        <v>0.89580340000000003</v>
      </c>
      <c r="BW159">
        <v>16.574169999999999</v>
      </c>
      <c r="BX159">
        <v>6.181383E-2</v>
      </c>
      <c r="BY159">
        <v>16.395980000000002</v>
      </c>
      <c r="BZ159">
        <v>0.89365090000000003</v>
      </c>
      <c r="CA159">
        <v>16.30368</v>
      </c>
      <c r="CB159">
        <v>4.8012300000000001E-2</v>
      </c>
      <c r="CC159">
        <v>12.58362</v>
      </c>
      <c r="CD159">
        <v>0.89140189999999997</v>
      </c>
      <c r="CE159">
        <v>16.506509999999999</v>
      </c>
      <c r="CF159" s="1">
        <v>4.3056740000000003E-2</v>
      </c>
      <c r="CG159">
        <v>11.28096</v>
      </c>
      <c r="CH159">
        <v>0.88902709999999996</v>
      </c>
      <c r="CI159">
        <v>16.743950000000002</v>
      </c>
      <c r="CJ159" s="1">
        <v>3.9857709999999998E-2</v>
      </c>
      <c r="CK159">
        <v>10.45518</v>
      </c>
      <c r="CL159">
        <v>0.8864706</v>
      </c>
      <c r="CM159">
        <v>16.831130000000002</v>
      </c>
      <c r="CN159" s="1">
        <v>3.7357349999999998E-2</v>
      </c>
      <c r="CO159" s="1">
        <v>9.8173320000000004</v>
      </c>
      <c r="CP159">
        <v>0.88352629999999999</v>
      </c>
      <c r="CQ159">
        <v>16.786580000000001</v>
      </c>
      <c r="CR159" s="1">
        <v>3.4975119999999998E-2</v>
      </c>
      <c r="CS159" s="1">
        <v>9.2153010000000002</v>
      </c>
      <c r="CT159">
        <v>0.88000149999999999</v>
      </c>
      <c r="CU159">
        <v>16.362369999999999</v>
      </c>
      <c r="CV159" s="1">
        <v>3.2524570000000003E-2</v>
      </c>
      <c r="CW159" s="1">
        <v>8.5981570000000005</v>
      </c>
      <c r="CX159">
        <v>0.87587979999999999</v>
      </c>
      <c r="CY159">
        <v>15.680529999999999</v>
      </c>
      <c r="CZ159" s="1">
        <v>3.0078150000000001E-2</v>
      </c>
      <c r="DA159" s="1">
        <v>7.984064</v>
      </c>
      <c r="DB159">
        <v>0.87129829999999997</v>
      </c>
      <c r="DC159">
        <v>15.53138</v>
      </c>
      <c r="DD159" s="1">
        <v>2.7724240000000001E-2</v>
      </c>
      <c r="DE159" s="1">
        <v>7.3947609999999999</v>
      </c>
      <c r="DF159">
        <v>0.8657319</v>
      </c>
      <c r="DG159">
        <v>15.180249999999999</v>
      </c>
      <c r="DH159" s="1">
        <v>2.563439E-2</v>
      </c>
      <c r="DI159" s="1">
        <v>6.8741500000000002</v>
      </c>
      <c r="DJ159">
        <v>0.85946359999999999</v>
      </c>
      <c r="DK159">
        <v>15.23626</v>
      </c>
      <c r="DL159" s="1">
        <v>2.4469439999999999E-2</v>
      </c>
      <c r="DM159" s="1">
        <v>6.5918450000000002</v>
      </c>
      <c r="DN159">
        <v>0.85271019999999997</v>
      </c>
      <c r="DO159">
        <v>15.561389999999999</v>
      </c>
      <c r="DP159" s="1">
        <v>2.504294E-2</v>
      </c>
      <c r="DQ159" s="1">
        <v>6.7769680000000001</v>
      </c>
      <c r="DR159">
        <v>0.8457228</v>
      </c>
      <c r="DS159">
        <v>15.5665</v>
      </c>
      <c r="DT159" s="1">
        <v>2.666435E-2</v>
      </c>
      <c r="DU159" s="1">
        <v>7.2687290000000004</v>
      </c>
      <c r="DV159">
        <v>0.83928970000000003</v>
      </c>
      <c r="DW159">
        <v>15.29219</v>
      </c>
      <c r="DX159" s="1">
        <v>2.7669409999999998E-2</v>
      </c>
      <c r="DY159" s="1">
        <v>7.609502</v>
      </c>
      <c r="DZ159">
        <v>0.83271010000000001</v>
      </c>
      <c r="EA159">
        <v>14.891</v>
      </c>
      <c r="EB159" s="1">
        <v>2.73283E-2</v>
      </c>
      <c r="EC159" s="1">
        <v>7.5842660000000004</v>
      </c>
      <c r="ED159">
        <v>0.82714100000000002</v>
      </c>
      <c r="EE159">
        <v>14.444229999999999</v>
      </c>
      <c r="EF159" s="1">
        <v>2.586579E-2</v>
      </c>
      <c r="EG159" s="1">
        <v>7.228783</v>
      </c>
      <c r="EH159">
        <v>0.82182789999999994</v>
      </c>
      <c r="EI159">
        <v>14.73685</v>
      </c>
      <c r="EJ159" s="1">
        <v>2.3853869999999999E-2</v>
      </c>
      <c r="EK159" s="1">
        <v>6.705489</v>
      </c>
      <c r="EL159">
        <v>0.81640679999999999</v>
      </c>
      <c r="EM159">
        <v>14.97433</v>
      </c>
      <c r="EN159" s="1">
        <v>2.169753E-2</v>
      </c>
      <c r="EO159" s="1">
        <v>6.1332649999999997</v>
      </c>
      <c r="EP159">
        <v>0.81077750000000004</v>
      </c>
      <c r="EQ159">
        <v>15.44318</v>
      </c>
      <c r="ER159" s="1">
        <v>1.9596269999999999E-2</v>
      </c>
      <c r="ES159" s="1">
        <v>5.5691879999999996</v>
      </c>
      <c r="ET159">
        <v>0.80559840000000005</v>
      </c>
      <c r="EU159">
        <v>16.280609999999999</v>
      </c>
      <c r="EV159" s="1">
        <v>1.761151E-2</v>
      </c>
      <c r="EW159" s="1">
        <v>5.0332569999999999</v>
      </c>
      <c r="EX159">
        <v>0.79993289999999995</v>
      </c>
      <c r="EY159">
        <v>16.5989</v>
      </c>
      <c r="EZ159" s="1">
        <v>1.577021E-2</v>
      </c>
      <c r="FA159" s="1">
        <v>4.5339939999999999</v>
      </c>
      <c r="FB159">
        <v>0.79411750000000003</v>
      </c>
      <c r="FC159">
        <v>16.45054</v>
      </c>
      <c r="FD159" s="1">
        <v>1.411257E-2</v>
      </c>
      <c r="FE159" s="1">
        <v>4.0815710000000003</v>
      </c>
      <c r="FF159">
        <v>0.78837950000000001</v>
      </c>
      <c r="FG159">
        <v>16.33314</v>
      </c>
      <c r="FH159" s="1">
        <v>1.2653620000000001E-2</v>
      </c>
      <c r="FI159" s="1">
        <v>3.6809319999999999</v>
      </c>
      <c r="FJ159">
        <v>0.7822924</v>
      </c>
      <c r="FK159">
        <v>16.075790000000001</v>
      </c>
      <c r="FL159" s="1">
        <v>1.134479E-2</v>
      </c>
      <c r="FM159" s="1">
        <v>3.3212389999999998</v>
      </c>
      <c r="FN159">
        <v>0.77522579999999996</v>
      </c>
      <c r="FO159">
        <v>16.3872</v>
      </c>
      <c r="FP159" s="1">
        <v>1.013702E-2</v>
      </c>
      <c r="FQ159" s="1">
        <v>2.9910239999999999</v>
      </c>
      <c r="FR159">
        <v>0.76812860000000005</v>
      </c>
      <c r="FS159">
        <v>16.843109999999999</v>
      </c>
      <c r="FT159" s="1">
        <v>9.0364130000000001E-3</v>
      </c>
      <c r="FU159" s="1">
        <v>2.6873269999999998</v>
      </c>
      <c r="FV159">
        <v>0.760961</v>
      </c>
      <c r="FW159">
        <v>17.228290000000001</v>
      </c>
      <c r="FX159" s="1">
        <v>8.0424650000000004E-3</v>
      </c>
      <c r="FY159" s="1">
        <v>2.4104719999999999</v>
      </c>
      <c r="FZ159">
        <v>0.75342849999999995</v>
      </c>
      <c r="GA159">
        <v>17.836110000000001</v>
      </c>
      <c r="GB159" s="1">
        <v>7.1521609999999998E-3</v>
      </c>
      <c r="GC159" s="1">
        <v>2.1615099999999998</v>
      </c>
      <c r="GD159">
        <v>0.74622299999999997</v>
      </c>
      <c r="GE159">
        <v>18.120249999999999</v>
      </c>
      <c r="GF159" s="1">
        <v>6.3521339999999997E-3</v>
      </c>
      <c r="GG159" s="1">
        <v>1.9358109999999999</v>
      </c>
      <c r="GH159">
        <v>0.73878160000000004</v>
      </c>
      <c r="GI159">
        <v>18.255649999999999</v>
      </c>
      <c r="GJ159" s="1">
        <v>5.6358290000000002E-3</v>
      </c>
      <c r="GK159" s="1">
        <v>1.73244</v>
      </c>
      <c r="GL159">
        <v>0.73144100000000001</v>
      </c>
      <c r="GM159">
        <v>18.412279999999999</v>
      </c>
      <c r="GN159" s="1">
        <v>5.0016679999999999E-3</v>
      </c>
      <c r="GO159" s="1">
        <v>1.5505530000000001</v>
      </c>
      <c r="GP159">
        <v>0.72445320000000002</v>
      </c>
      <c r="GQ159">
        <v>18.350999999999999</v>
      </c>
      <c r="GR159" s="1">
        <v>4.4484950000000002E-3</v>
      </c>
      <c r="GS159" s="1">
        <v>1.3898060000000001</v>
      </c>
      <c r="GT159">
        <v>0.71814889999999998</v>
      </c>
      <c r="GU159">
        <v>18.109570000000001</v>
      </c>
      <c r="GV159" s="1">
        <v>3.9646739999999996E-3</v>
      </c>
      <c r="GW159" s="1">
        <v>1.247158</v>
      </c>
      <c r="GX159">
        <v>0.71261529999999995</v>
      </c>
      <c r="GY159">
        <v>18.25367</v>
      </c>
      <c r="GZ159" s="1">
        <v>3.5337020000000001E-3</v>
      </c>
      <c r="HA159" s="1">
        <v>1.1181300000000001</v>
      </c>
      <c r="HB159">
        <v>0.70813899999999996</v>
      </c>
      <c r="HC159">
        <v>18.161149999999999</v>
      </c>
      <c r="HD159" s="1">
        <v>3.1455089999999999E-3</v>
      </c>
      <c r="HE159" s="1">
        <v>0.99950799999999995</v>
      </c>
      <c r="HF159">
        <v>0.70441089999999995</v>
      </c>
      <c r="HG159">
        <v>17.95308</v>
      </c>
      <c r="HH159" s="1">
        <v>2.7878790000000001E-3</v>
      </c>
      <c r="HI159" s="1">
        <v>0.88867859999999999</v>
      </c>
      <c r="HJ159">
        <v>0.701457</v>
      </c>
      <c r="HK159">
        <v>17.545649999999998</v>
      </c>
      <c r="HL159" s="1">
        <v>2.451684E-3</v>
      </c>
      <c r="HM159" s="1">
        <v>0.78310360000000001</v>
      </c>
      <c r="HN159">
        <v>0.69912890000000005</v>
      </c>
      <c r="HO159">
        <v>17.27927</v>
      </c>
      <c r="HP159" s="1">
        <v>2.1158549999999998E-3</v>
      </c>
      <c r="HQ159" s="1">
        <v>0.67706160000000004</v>
      </c>
      <c r="HR159">
        <v>0.69718519999999995</v>
      </c>
      <c r="HS159">
        <v>17.082830000000001</v>
      </c>
      <c r="HT159" s="1">
        <v>1.7607619999999999E-3</v>
      </c>
      <c r="HU159" s="1">
        <v>0.56461640000000002</v>
      </c>
      <c r="HV159">
        <v>0.69566989999999995</v>
      </c>
      <c r="HW159">
        <v>16.787790000000001</v>
      </c>
      <c r="HX159" s="1">
        <v>1.3957220000000001E-3</v>
      </c>
      <c r="HY159" s="1">
        <v>0.44832090000000002</v>
      </c>
      <c r="HZ159">
        <v>0.69452020000000003</v>
      </c>
      <c r="IA159">
        <v>16.5731</v>
      </c>
      <c r="IB159" s="1">
        <v>1.059169E-3</v>
      </c>
      <c r="IC159" s="1">
        <v>0.34033989999999997</v>
      </c>
      <c r="ID159">
        <v>0.69365160000000003</v>
      </c>
      <c r="IE159">
        <v>16.600650000000002</v>
      </c>
      <c r="IF159" s="1">
        <v>7.8905849999999999E-4</v>
      </c>
      <c r="IG159" s="1">
        <v>0.2530444</v>
      </c>
      <c r="IH159">
        <v>0.69301310000000005</v>
      </c>
      <c r="II159">
        <v>16.488900000000001</v>
      </c>
      <c r="IJ159" s="1">
        <v>5.972754E-4</v>
      </c>
      <c r="IK159" s="1">
        <v>0.1907372</v>
      </c>
      <c r="IL159">
        <v>0.69257679999999999</v>
      </c>
      <c r="IM159">
        <v>16.46481</v>
      </c>
      <c r="IN159" s="1">
        <v>4.7195000000000001E-4</v>
      </c>
      <c r="IO159" s="1">
        <v>0.1499335</v>
      </c>
      <c r="IP159">
        <v>0.69228080000000003</v>
      </c>
      <c r="IQ159">
        <v>16.011579999999999</v>
      </c>
      <c r="IR159" s="1">
        <v>3.9209500000000002E-4</v>
      </c>
      <c r="IS159" s="1">
        <v>0.1239464</v>
      </c>
      <c r="IT159">
        <v>0.69210170000000004</v>
      </c>
      <c r="IU159">
        <v>15.46125</v>
      </c>
      <c r="IV159" s="1">
        <v>3.3824929999999999E-4</v>
      </c>
      <c r="IW159" s="1">
        <v>0.10650519999999999</v>
      </c>
      <c r="IX159">
        <v>0.69199909999999998</v>
      </c>
      <c r="IY159">
        <v>15.11983</v>
      </c>
      <c r="IZ159" s="1">
        <v>2.9631599999999997E-4</v>
      </c>
      <c r="JA159" s="1">
        <v>9.3056050000000001E-2</v>
      </c>
      <c r="JB159">
        <v>0.69197030000000004</v>
      </c>
      <c r="JC159">
        <v>14.886699999999999</v>
      </c>
      <c r="JD159" s="1">
        <v>2.5945500000000002E-4</v>
      </c>
      <c r="JE159" s="1">
        <v>8.1319450000000001E-2</v>
      </c>
      <c r="JF159">
        <v>0.69201429999999997</v>
      </c>
      <c r="JG159">
        <v>15.277189999999999</v>
      </c>
      <c r="JH159" s="1">
        <v>2.2689459999999999E-4</v>
      </c>
      <c r="JI159" s="1">
        <v>7.0974720000000005E-2</v>
      </c>
      <c r="JJ159">
        <v>0.69212910000000005</v>
      </c>
      <c r="JK159">
        <v>15.59252</v>
      </c>
      <c r="JL159" s="1">
        <v>2.0015150000000001E-4</v>
      </c>
      <c r="JM159" s="1">
        <v>6.2455410000000003E-2</v>
      </c>
      <c r="JN159">
        <v>0.6922895</v>
      </c>
      <c r="JO159">
        <v>15.596450000000001</v>
      </c>
      <c r="JP159" s="1">
        <v>1.7961339999999999E-4</v>
      </c>
      <c r="JQ159" s="1">
        <v>5.5905969999999999E-2</v>
      </c>
      <c r="JR159">
        <v>0.69251910000000005</v>
      </c>
      <c r="JS159">
        <v>15.83779</v>
      </c>
      <c r="JT159">
        <v>1.643091E-4</v>
      </c>
      <c r="JU159" s="1">
        <v>5.1017939999999998E-2</v>
      </c>
      <c r="JV159">
        <v>0.69278099999999998</v>
      </c>
      <c r="JW159">
        <v>15.898569999999999</v>
      </c>
      <c r="JX159">
        <v>1.525032E-4</v>
      </c>
      <c r="JY159" s="1">
        <v>4.7257859999999999E-2</v>
      </c>
      <c r="JZ159">
        <v>0.69304169999999998</v>
      </c>
      <c r="KA159">
        <v>15.55875</v>
      </c>
      <c r="KB159">
        <v>1.4252110000000001E-4</v>
      </c>
      <c r="KC159" s="1">
        <v>4.4098819999999997E-2</v>
      </c>
      <c r="KD159">
        <v>0.69334309999999999</v>
      </c>
      <c r="KE159">
        <v>15.34614</v>
      </c>
      <c r="KF159">
        <v>1.329766E-4</v>
      </c>
      <c r="KG159" s="1">
        <v>4.1112460000000003E-2</v>
      </c>
      <c r="KH159">
        <v>0.69360670000000002</v>
      </c>
      <c r="KI159">
        <v>15.24408</v>
      </c>
      <c r="KJ159">
        <v>1.2342669999999999E-4</v>
      </c>
      <c r="KK159" s="1">
        <v>3.8135509999999997E-2</v>
      </c>
      <c r="KL159">
        <v>0.69382259999999996</v>
      </c>
      <c r="KM159">
        <v>15.779949999999999</v>
      </c>
      <c r="KN159">
        <v>1.142925E-4</v>
      </c>
      <c r="KO159" s="1">
        <v>3.5286720000000001E-2</v>
      </c>
      <c r="KP159">
        <v>0.69400879999999998</v>
      </c>
      <c r="KQ159">
        <v>16.46951</v>
      </c>
      <c r="KR159">
        <v>1.061736E-4</v>
      </c>
      <c r="KS159" s="1">
        <v>3.2754720000000001E-2</v>
      </c>
      <c r="KT159">
        <v>0.6941486</v>
      </c>
      <c r="KU159">
        <v>17.168469999999999</v>
      </c>
      <c r="KV159">
        <v>9.9366599999999998E-5</v>
      </c>
      <c r="KW159" s="1">
        <v>3.062805E-2</v>
      </c>
      <c r="KX159">
        <v>0.69427680000000003</v>
      </c>
      <c r="KY159">
        <v>17.75967</v>
      </c>
      <c r="KZ159">
        <v>9.3725010000000002E-5</v>
      </c>
      <c r="LA159" s="1">
        <v>2.8868830000000002E-2</v>
      </c>
      <c r="LB159">
        <v>0.69434340000000005</v>
      </c>
      <c r="LC159">
        <v>17.752980000000001</v>
      </c>
      <c r="LD159">
        <v>8.9051480000000005E-5</v>
      </c>
      <c r="LE159" s="1">
        <v>2.7415249999999999E-2</v>
      </c>
      <c r="LF159">
        <v>0.69437859999999996</v>
      </c>
      <c r="LG159">
        <v>17.47906</v>
      </c>
      <c r="LH159">
        <v>8.5353639999999998E-5</v>
      </c>
      <c r="LI159" s="1">
        <v>2.626152E-2</v>
      </c>
      <c r="LJ159">
        <v>0.69435690000000005</v>
      </c>
      <c r="LK159">
        <v>17.38269</v>
      </c>
      <c r="LL159">
        <v>8.2729139999999996E-5</v>
      </c>
      <c r="LM159" s="1">
        <v>2.544045E-2</v>
      </c>
      <c r="LN159">
        <v>0.69426160000000003</v>
      </c>
      <c r="LO159">
        <v>17.35773</v>
      </c>
      <c r="LP159">
        <v>8.1016329999999994E-5</v>
      </c>
      <c r="LQ159" s="1">
        <v>2.4908599999999999E-2</v>
      </c>
      <c r="LR159">
        <v>0.69408639999999999</v>
      </c>
      <c r="LS159">
        <v>17.891359999999999</v>
      </c>
      <c r="LT159">
        <v>7.9665299999999998E-5</v>
      </c>
      <c r="LU159" s="1">
        <v>2.45019E-2</v>
      </c>
      <c r="LV159">
        <v>0.69380660000000005</v>
      </c>
      <c r="LW159">
        <v>18.371110000000002</v>
      </c>
      <c r="LX159">
        <v>7.8107119999999998E-5</v>
      </c>
      <c r="LY159" s="1">
        <v>2.4041969999999999E-2</v>
      </c>
      <c r="LZ159">
        <v>0.69344499999999998</v>
      </c>
      <c r="MA159">
        <v>18.774930000000001</v>
      </c>
      <c r="MB159">
        <v>7.6068160000000002E-5</v>
      </c>
      <c r="MC159" s="1">
        <v>2.344011E-2</v>
      </c>
      <c r="MD159">
        <v>0.69299160000000004</v>
      </c>
      <c r="ME159">
        <v>19.120290000000001</v>
      </c>
      <c r="MF159">
        <v>7.3612549999999997E-5</v>
      </c>
      <c r="MG159" s="1">
        <v>2.2708610000000001E-2</v>
      </c>
      <c r="MH159">
        <v>0.6924806</v>
      </c>
      <c r="MI159">
        <v>19.07432</v>
      </c>
      <c r="MJ159">
        <v>7.1039979999999996E-5</v>
      </c>
      <c r="MK159" s="1">
        <v>2.193643E-2</v>
      </c>
      <c r="ML159">
        <v>0.69190260000000003</v>
      </c>
      <c r="MM159">
        <v>18.74466</v>
      </c>
      <c r="MN159">
        <v>6.8880119999999999E-5</v>
      </c>
      <c r="MO159" s="1">
        <v>2.128118E-2</v>
      </c>
      <c r="MP159">
        <v>0.69137029999999999</v>
      </c>
      <c r="MQ159">
        <v>18.550470000000001</v>
      </c>
      <c r="MR159">
        <v>6.7658399999999996E-5</v>
      </c>
      <c r="MS159" s="1">
        <v>2.0908159999999999E-2</v>
      </c>
      <c r="MT159">
        <v>0.6908318</v>
      </c>
      <c r="MU159">
        <v>18.42136</v>
      </c>
      <c r="MV159">
        <v>6.7413080000000005E-5</v>
      </c>
      <c r="MW159" s="1">
        <v>2.0838570000000001E-2</v>
      </c>
      <c r="MX159">
        <v>0.6903726</v>
      </c>
      <c r="MY159">
        <v>18.675249999999998</v>
      </c>
      <c r="MZ159">
        <v>6.7521370000000005E-5</v>
      </c>
      <c r="NA159" s="1">
        <v>2.088978E-2</v>
      </c>
      <c r="NB159">
        <v>0.68997379999999997</v>
      </c>
      <c r="NC159">
        <v>18.28219</v>
      </c>
      <c r="ND159">
        <v>6.7287439999999998E-5</v>
      </c>
      <c r="NE159" s="1">
        <v>2.083844E-2</v>
      </c>
      <c r="NF159">
        <v>0.68968620000000003</v>
      </c>
      <c r="NG159">
        <v>18.35633</v>
      </c>
      <c r="NH159">
        <v>6.6342680000000003E-5</v>
      </c>
      <c r="NI159" s="1">
        <v>2.0566870000000001E-2</v>
      </c>
      <c r="NJ159">
        <v>0.68945869999999998</v>
      </c>
      <c r="NK159">
        <v>18.433489999999999</v>
      </c>
      <c r="NL159">
        <v>6.4726449999999994E-5</v>
      </c>
      <c r="NM159" s="1">
        <v>2.0082139999999998E-2</v>
      </c>
      <c r="NN159">
        <v>0.68928769999999995</v>
      </c>
      <c r="NO159">
        <v>18.120550000000001</v>
      </c>
      <c r="NP159">
        <v>6.2592820000000003E-5</v>
      </c>
      <c r="NQ159" s="1">
        <v>1.9431190000000001E-2</v>
      </c>
      <c r="NR159">
        <v>0.6892218</v>
      </c>
      <c r="NS159">
        <v>17.731179999999998</v>
      </c>
      <c r="NT159">
        <v>5.9936229999999999E-5</v>
      </c>
      <c r="NU159" s="1">
        <v>1.8616250000000001E-2</v>
      </c>
      <c r="NV159">
        <v>0.68921940000000004</v>
      </c>
      <c r="NW159">
        <v>17.47465</v>
      </c>
      <c r="NX159">
        <v>5.6594929999999998E-5</v>
      </c>
      <c r="NY159" s="1">
        <v>1.7588969999999999E-2</v>
      </c>
      <c r="NZ159">
        <v>0.68933759999999999</v>
      </c>
      <c r="OA159">
        <v>17.421589999999998</v>
      </c>
      <c r="OB159">
        <v>5.2638459999999998E-5</v>
      </c>
      <c r="OC159" s="1">
        <v>1.6364210000000001E-2</v>
      </c>
      <c r="OD159">
        <v>0.68960339999999998</v>
      </c>
      <c r="OE159">
        <v>18.129799999999999</v>
      </c>
      <c r="OF159">
        <v>4.8534149999999997E-5</v>
      </c>
      <c r="OG159" s="1">
        <v>1.5081850000000001E-2</v>
      </c>
      <c r="OH159">
        <v>0.68999120000000003</v>
      </c>
      <c r="OI159">
        <v>18.937809999999999</v>
      </c>
      <c r="OJ159">
        <v>4.485118E-5</v>
      </c>
      <c r="OK159" s="1">
        <v>1.3918669999999999E-2</v>
      </c>
    </row>
    <row r="160" spans="1:401" x14ac:dyDescent="0.35">
      <c r="A160">
        <v>163</v>
      </c>
      <c r="B160" t="s">
        <v>4</v>
      </c>
      <c r="C160" t="s">
        <v>24</v>
      </c>
      <c r="D160" t="s">
        <v>165</v>
      </c>
      <c r="E160">
        <v>894.34109999999998</v>
      </c>
      <c r="F160">
        <v>1.036924</v>
      </c>
      <c r="G160">
        <v>15.139139999999999</v>
      </c>
      <c r="H160">
        <v>0</v>
      </c>
      <c r="I160">
        <v>0</v>
      </c>
      <c r="J160">
        <v>1.037615</v>
      </c>
      <c r="K160">
        <v>15.352830000000001</v>
      </c>
      <c r="L160">
        <v>0</v>
      </c>
      <c r="M160">
        <v>0</v>
      </c>
      <c r="N160">
        <v>1.0382720000000001</v>
      </c>
      <c r="O160">
        <v>15.63832</v>
      </c>
      <c r="P160">
        <v>0</v>
      </c>
      <c r="Q160">
        <v>0</v>
      </c>
      <c r="R160">
        <v>1.0389299999999999</v>
      </c>
      <c r="S160">
        <v>16.158819999999999</v>
      </c>
      <c r="T160">
        <v>0</v>
      </c>
      <c r="U160">
        <v>0</v>
      </c>
      <c r="V160">
        <v>1.039561</v>
      </c>
      <c r="W160">
        <v>16.934539999999998</v>
      </c>
      <c r="X160">
        <v>2.0235989999999999E-36</v>
      </c>
      <c r="Y160" s="1">
        <v>6.64412E-34</v>
      </c>
      <c r="Z160">
        <v>1.040225</v>
      </c>
      <c r="AA160">
        <v>17.268699999999999</v>
      </c>
      <c r="AB160" s="1">
        <v>8.5745869999999993E-25</v>
      </c>
      <c r="AC160" s="1">
        <v>2.8084659999999999E-22</v>
      </c>
      <c r="AD160">
        <v>1.0408980000000001</v>
      </c>
      <c r="AE160">
        <v>17.05546</v>
      </c>
      <c r="AF160" s="1">
        <v>7.8348370000000003E-13</v>
      </c>
      <c r="AG160" s="1">
        <v>2.5654940000000002E-10</v>
      </c>
      <c r="AH160">
        <v>1.041609</v>
      </c>
      <c r="AI160">
        <v>16.567209999999999</v>
      </c>
      <c r="AJ160" s="1">
        <v>1.0815630000000001E-4</v>
      </c>
      <c r="AK160" s="1">
        <v>2.4321249999999999E-2</v>
      </c>
      <c r="AL160">
        <v>1.042308</v>
      </c>
      <c r="AM160">
        <v>15.83093</v>
      </c>
      <c r="AN160" s="1">
        <v>0.1083689</v>
      </c>
      <c r="AO160">
        <v>27.61917</v>
      </c>
      <c r="AP160">
        <v>1.0429630000000001</v>
      </c>
      <c r="AQ160">
        <v>15.88259</v>
      </c>
      <c r="AR160">
        <v>5.6900219999999999</v>
      </c>
      <c r="AS160">
        <v>1583.7529999999999</v>
      </c>
      <c r="AT160">
        <v>1.043593</v>
      </c>
      <c r="AU160">
        <v>16.381930000000001</v>
      </c>
      <c r="AV160">
        <v>47.69182</v>
      </c>
      <c r="AW160">
        <v>14257.37</v>
      </c>
      <c r="AX160">
        <v>1.0441769999999999</v>
      </c>
      <c r="AY160">
        <v>17.022359999999999</v>
      </c>
      <c r="AZ160">
        <v>107.69970000000001</v>
      </c>
      <c r="BA160">
        <v>34167.78</v>
      </c>
      <c r="BB160">
        <v>1.0446820000000001</v>
      </c>
      <c r="BC160">
        <v>17.899539999999998</v>
      </c>
      <c r="BD160">
        <v>90.868570000000005</v>
      </c>
      <c r="BE160">
        <v>30293.79</v>
      </c>
      <c r="BF160">
        <v>1.045069</v>
      </c>
      <c r="BG160">
        <v>18.2744</v>
      </c>
      <c r="BH160">
        <v>36.090879999999999</v>
      </c>
      <c r="BI160">
        <v>12538.33</v>
      </c>
      <c r="BJ160">
        <v>1.0452650000000001</v>
      </c>
      <c r="BK160">
        <v>18.154900000000001</v>
      </c>
      <c r="BL160">
        <v>8.0917940000000002</v>
      </c>
      <c r="BM160">
        <v>2904.4960000000001</v>
      </c>
      <c r="BN160">
        <v>1.0450649999999999</v>
      </c>
      <c r="BO160">
        <v>17.705780000000001</v>
      </c>
      <c r="BP160">
        <v>1.227085</v>
      </c>
      <c r="BQ160">
        <v>449.28680000000003</v>
      </c>
      <c r="BR160">
        <v>1.0427169999999999</v>
      </c>
      <c r="BS160">
        <v>16.940860000000001</v>
      </c>
      <c r="BT160">
        <v>0.1847212</v>
      </c>
      <c r="BU160">
        <v>66.344120000000004</v>
      </c>
      <c r="BV160">
        <v>1.0403230000000001</v>
      </c>
      <c r="BW160">
        <v>16.639289999999999</v>
      </c>
      <c r="BX160">
        <v>6.4494250000000003E-2</v>
      </c>
      <c r="BY160">
        <v>21.60923</v>
      </c>
      <c r="BZ160">
        <v>1.037776</v>
      </c>
      <c r="CA160">
        <v>16.35633</v>
      </c>
      <c r="CB160">
        <v>4.8589340000000002E-2</v>
      </c>
      <c r="CC160">
        <v>15.88565</v>
      </c>
      <c r="CD160">
        <v>1.0351349999999999</v>
      </c>
      <c r="CE160">
        <v>16.51858</v>
      </c>
      <c r="CF160" s="1">
        <v>4.3366219999999997E-2</v>
      </c>
      <c r="CG160">
        <v>14.14457</v>
      </c>
      <c r="CH160">
        <v>1.03234</v>
      </c>
      <c r="CI160">
        <v>16.73488</v>
      </c>
      <c r="CJ160" s="1">
        <v>4.0074810000000002E-2</v>
      </c>
      <c r="CK160">
        <v>13.077389999999999</v>
      </c>
      <c r="CL160">
        <v>1.0292969999999999</v>
      </c>
      <c r="CM160">
        <v>16.813459999999999</v>
      </c>
      <c r="CN160" s="1">
        <v>3.754321E-2</v>
      </c>
      <c r="CO160">
        <v>12.26938</v>
      </c>
      <c r="CP160">
        <v>1.02582</v>
      </c>
      <c r="CQ160">
        <v>16.791509999999999</v>
      </c>
      <c r="CR160" s="1">
        <v>3.516292E-2</v>
      </c>
      <c r="CS160" s="1">
        <v>11.519959999999999</v>
      </c>
      <c r="CT160">
        <v>1.0216750000000001</v>
      </c>
      <c r="CU160">
        <v>16.409739999999999</v>
      </c>
      <c r="CV160" s="1">
        <v>3.27164E-2</v>
      </c>
      <c r="CW160" s="1">
        <v>10.753159999999999</v>
      </c>
      <c r="CX160">
        <v>1.0164660000000001</v>
      </c>
      <c r="CY160">
        <v>15.747</v>
      </c>
      <c r="CZ160" s="1">
        <v>3.026568E-2</v>
      </c>
      <c r="DA160" s="1">
        <v>9.9869590000000006</v>
      </c>
      <c r="DB160">
        <v>1.0102120000000001</v>
      </c>
      <c r="DC160">
        <v>15.60338</v>
      </c>
      <c r="DD160" s="1">
        <v>2.7900709999999999E-2</v>
      </c>
      <c r="DE160" s="1">
        <v>9.2502809999999993</v>
      </c>
      <c r="DF160">
        <v>1.0030330000000001</v>
      </c>
      <c r="DG160">
        <v>15.244949999999999</v>
      </c>
      <c r="DH160" s="1">
        <v>2.5774169999999999E-2</v>
      </c>
      <c r="DI160" s="1">
        <v>8.5878099999999993</v>
      </c>
      <c r="DJ160">
        <v>0.99509910000000001</v>
      </c>
      <c r="DK160">
        <v>15.261889999999999</v>
      </c>
      <c r="DL160" s="1">
        <v>2.4490609999999999E-2</v>
      </c>
      <c r="DM160" s="1">
        <v>8.1887469999999993</v>
      </c>
      <c r="DN160">
        <v>0.98656779999999999</v>
      </c>
      <c r="DO160">
        <v>15.57133</v>
      </c>
      <c r="DP160" s="1">
        <v>2.491999E-2</v>
      </c>
      <c r="DQ160" s="1">
        <v>8.3523049999999994</v>
      </c>
      <c r="DR160">
        <v>0.97771989999999998</v>
      </c>
      <c r="DS160">
        <v>15.5771</v>
      </c>
      <c r="DT160" s="1">
        <v>2.6509020000000001E-2</v>
      </c>
      <c r="DU160" s="1">
        <v>8.9398979999999995</v>
      </c>
      <c r="DV160">
        <v>0.96949770000000002</v>
      </c>
      <c r="DW160">
        <v>15.3033</v>
      </c>
      <c r="DX160" s="1">
        <v>2.761135E-2</v>
      </c>
      <c r="DY160" s="1">
        <v>9.3972759999999997</v>
      </c>
      <c r="DZ160">
        <v>0.96144770000000002</v>
      </c>
      <c r="EA160">
        <v>14.92388</v>
      </c>
      <c r="EB160" s="1">
        <v>2.7391499999999999E-2</v>
      </c>
      <c r="EC160" s="1">
        <v>9.4083780000000008</v>
      </c>
      <c r="ED160">
        <v>0.95486059999999995</v>
      </c>
      <c r="EE160">
        <v>14.50081</v>
      </c>
      <c r="EF160" s="1">
        <v>2.6009009999999999E-2</v>
      </c>
      <c r="EG160" s="1">
        <v>8.9883860000000002</v>
      </c>
      <c r="EH160">
        <v>0.94870359999999998</v>
      </c>
      <c r="EI160">
        <v>14.806419999999999</v>
      </c>
      <c r="EJ160" s="1">
        <v>2.4028560000000001E-2</v>
      </c>
      <c r="EK160" s="1">
        <v>8.3391859999999998</v>
      </c>
      <c r="EL160">
        <v>0.94237470000000001</v>
      </c>
      <c r="EM160">
        <v>15.050800000000001</v>
      </c>
      <c r="EN160" s="1">
        <v>2.1877029999999999E-2</v>
      </c>
      <c r="EO160" s="1">
        <v>7.6195399999999998</v>
      </c>
      <c r="EP160">
        <v>0.93587920000000002</v>
      </c>
      <c r="EQ160">
        <v>15.488939999999999</v>
      </c>
      <c r="ER160" s="1">
        <v>1.9769309999999998E-2</v>
      </c>
      <c r="ES160" s="1">
        <v>6.9069440000000002</v>
      </c>
      <c r="ET160">
        <v>0.92810740000000003</v>
      </c>
      <c r="EU160">
        <v>16.303550000000001</v>
      </c>
      <c r="EV160" s="1">
        <v>1.7775309999999999E-2</v>
      </c>
      <c r="EW160" s="1">
        <v>6.2324400000000004</v>
      </c>
      <c r="EX160">
        <v>0.91993270000000005</v>
      </c>
      <c r="EY160">
        <v>16.607600000000001</v>
      </c>
      <c r="EZ160" s="1">
        <v>1.5921339999999999E-2</v>
      </c>
      <c r="FA160" s="1">
        <v>5.6027449999999996</v>
      </c>
      <c r="FB160">
        <v>0.91158989999999995</v>
      </c>
      <c r="FC160">
        <v>16.434069999999998</v>
      </c>
      <c r="FD160" s="1">
        <v>1.4247900000000001E-2</v>
      </c>
      <c r="FE160" s="1">
        <v>5.0312939999999999</v>
      </c>
      <c r="FF160">
        <v>0.90336320000000003</v>
      </c>
      <c r="FG160">
        <v>16.329419999999999</v>
      </c>
      <c r="FH160" s="1">
        <v>1.277357E-2</v>
      </c>
      <c r="FI160" s="1">
        <v>4.5253670000000001</v>
      </c>
      <c r="FJ160">
        <v>0.89458190000000004</v>
      </c>
      <c r="FK160">
        <v>16.118500000000001</v>
      </c>
      <c r="FL160" s="1">
        <v>1.1453949999999999E-2</v>
      </c>
      <c r="FM160" s="1">
        <v>4.0743999999999998</v>
      </c>
      <c r="FN160">
        <v>0.88459239999999995</v>
      </c>
      <c r="FO160">
        <v>16.45487</v>
      </c>
      <c r="FP160" s="1">
        <v>1.023806E-2</v>
      </c>
      <c r="FQ160" s="1">
        <v>3.664364</v>
      </c>
      <c r="FR160">
        <v>0.87466650000000001</v>
      </c>
      <c r="FS160">
        <v>16.92089</v>
      </c>
      <c r="FT160" s="1">
        <v>9.1297150000000001E-3</v>
      </c>
      <c r="FU160" s="1">
        <v>3.2872629999999998</v>
      </c>
      <c r="FV160">
        <v>0.86461849999999996</v>
      </c>
      <c r="FW160">
        <v>17.292750000000002</v>
      </c>
      <c r="FX160" s="1">
        <v>8.1270279999999997E-3</v>
      </c>
      <c r="FY160" s="1">
        <v>2.9429210000000001</v>
      </c>
      <c r="FZ160">
        <v>0.85415850000000004</v>
      </c>
      <c r="GA160">
        <v>17.86758</v>
      </c>
      <c r="GB160" s="1">
        <v>7.2284439999999997E-3</v>
      </c>
      <c r="GC160" s="1">
        <v>2.6333220000000002</v>
      </c>
      <c r="GD160">
        <v>0.84376110000000004</v>
      </c>
      <c r="GE160">
        <v>18.104389999999999</v>
      </c>
      <c r="GF160" s="1">
        <v>6.4215019999999999E-3</v>
      </c>
      <c r="GG160" s="1">
        <v>2.3558629999999998</v>
      </c>
      <c r="GH160">
        <v>0.83302050000000005</v>
      </c>
      <c r="GI160">
        <v>18.214259999999999</v>
      </c>
      <c r="GJ160" s="1">
        <v>5.6985109999999999E-3</v>
      </c>
      <c r="GK160" s="1">
        <v>2.1061299999999998</v>
      </c>
      <c r="GL160">
        <v>0.82243169999999999</v>
      </c>
      <c r="GM160">
        <v>18.376159999999999</v>
      </c>
      <c r="GN160" s="1">
        <v>5.0573900000000001E-3</v>
      </c>
      <c r="GO160" s="1">
        <v>1.8826419999999999</v>
      </c>
      <c r="GP160">
        <v>0.81231010000000003</v>
      </c>
      <c r="GQ160">
        <v>18.36684</v>
      </c>
      <c r="GR160" s="1">
        <v>4.497956E-3</v>
      </c>
      <c r="GS160" s="1">
        <v>1.685362</v>
      </c>
      <c r="GT160">
        <v>0.8031026</v>
      </c>
      <c r="GU160">
        <v>18.168279999999999</v>
      </c>
      <c r="GV160" s="1">
        <v>4.0090209999999998E-3</v>
      </c>
      <c r="GW160" s="1">
        <v>1.5107649999999999</v>
      </c>
      <c r="GX160">
        <v>0.79510219999999998</v>
      </c>
      <c r="GY160">
        <v>18.337430000000001</v>
      </c>
      <c r="GZ160" s="1">
        <v>3.5744169999999999E-3</v>
      </c>
      <c r="HA160" s="1">
        <v>1.3534330000000001</v>
      </c>
      <c r="HB160">
        <v>0.78852800000000001</v>
      </c>
      <c r="HC160">
        <v>18.247579999999999</v>
      </c>
      <c r="HD160" s="1">
        <v>3.1833590000000002E-3</v>
      </c>
      <c r="HE160" s="1">
        <v>1.20923</v>
      </c>
      <c r="HF160">
        <v>0.78305749999999996</v>
      </c>
      <c r="HG160">
        <v>18.021339999999999</v>
      </c>
      <c r="HH160" s="1">
        <v>2.8235500000000002E-3</v>
      </c>
      <c r="HI160" s="1">
        <v>1.0750649999999999</v>
      </c>
      <c r="HJ160">
        <v>0.77872269999999999</v>
      </c>
      <c r="HK160">
        <v>17.577069999999999</v>
      </c>
      <c r="HL160" s="1">
        <v>2.4864729999999999E-3</v>
      </c>
      <c r="HM160" s="1">
        <v>0.94802399999999998</v>
      </c>
      <c r="HN160">
        <v>0.77520789999999995</v>
      </c>
      <c r="HO160">
        <v>17.281980000000001</v>
      </c>
      <c r="HP160" s="1">
        <v>2.1520100000000002E-3</v>
      </c>
      <c r="HQ160" s="1">
        <v>0.82173680000000004</v>
      </c>
      <c r="HR160">
        <v>0.77237409999999995</v>
      </c>
      <c r="HS160">
        <v>17.07395</v>
      </c>
      <c r="HT160" s="1">
        <v>1.79948E-3</v>
      </c>
      <c r="HU160" s="1">
        <v>0.68866280000000002</v>
      </c>
      <c r="HV160">
        <v>0.77012250000000004</v>
      </c>
      <c r="HW160">
        <v>16.785740000000001</v>
      </c>
      <c r="HX160" s="1">
        <v>1.434432E-3</v>
      </c>
      <c r="HY160" s="1">
        <v>0.55014890000000005</v>
      </c>
      <c r="HZ160">
        <v>0.76841749999999998</v>
      </c>
      <c r="IA160">
        <v>16.603809999999999</v>
      </c>
      <c r="IB160" s="1">
        <v>1.0930740000000001E-3</v>
      </c>
      <c r="IC160" s="1">
        <v>0.41959990000000003</v>
      </c>
      <c r="ID160">
        <v>0.76712210000000003</v>
      </c>
      <c r="IE160">
        <v>16.673349999999999</v>
      </c>
      <c r="IF160" s="1">
        <v>8.1489819999999995E-4</v>
      </c>
      <c r="IG160" s="1">
        <v>0.31223820000000002</v>
      </c>
      <c r="IH160">
        <v>0.76618299999999995</v>
      </c>
      <c r="II160">
        <v>16.580390000000001</v>
      </c>
      <c r="IJ160" s="1">
        <v>6.1492250000000001E-4</v>
      </c>
      <c r="IK160" s="1">
        <v>0.2345189</v>
      </c>
      <c r="IL160">
        <v>0.76551360000000002</v>
      </c>
      <c r="IM160">
        <v>16.55001</v>
      </c>
      <c r="IN160" s="1">
        <v>4.8327830000000001E-4</v>
      </c>
      <c r="IO160" s="1">
        <v>0.18318139999999999</v>
      </c>
      <c r="IP160">
        <v>0.76505889999999999</v>
      </c>
      <c r="IQ160">
        <v>16.060379999999999</v>
      </c>
      <c r="IR160" s="1">
        <v>3.9939190000000001E-4</v>
      </c>
      <c r="IS160" s="1">
        <v>0.15047260000000001</v>
      </c>
      <c r="IT160">
        <v>0.76477189999999995</v>
      </c>
      <c r="IU160">
        <v>15.49038</v>
      </c>
      <c r="IV160" s="1">
        <v>3.4344200000000001E-4</v>
      </c>
      <c r="IW160" s="1">
        <v>0.1287835</v>
      </c>
      <c r="IX160">
        <v>0.76459900000000003</v>
      </c>
      <c r="IY160">
        <v>15.12998</v>
      </c>
      <c r="IZ160" s="1">
        <v>3.0062650000000003E-4</v>
      </c>
      <c r="JA160" s="1">
        <v>0.1123942</v>
      </c>
      <c r="JB160">
        <v>0.7645594</v>
      </c>
      <c r="JC160">
        <v>14.89964</v>
      </c>
      <c r="JD160" s="1">
        <v>2.6331130000000001E-4</v>
      </c>
      <c r="JE160" s="1">
        <v>9.8250100000000007E-2</v>
      </c>
      <c r="JF160">
        <v>0.76460110000000003</v>
      </c>
      <c r="JG160">
        <v>15.31931</v>
      </c>
      <c r="JH160" s="1">
        <v>2.3021639999999999E-4</v>
      </c>
      <c r="JI160" s="1">
        <v>8.5737389999999997E-2</v>
      </c>
      <c r="JJ160">
        <v>0.76473349999999995</v>
      </c>
      <c r="JK160">
        <v>15.6593</v>
      </c>
      <c r="JL160" s="1">
        <v>2.027942E-4</v>
      </c>
      <c r="JM160" s="1">
        <v>7.5329670000000001E-2</v>
      </c>
      <c r="JN160">
        <v>0.76496909999999996</v>
      </c>
      <c r="JO160">
        <v>15.683400000000001</v>
      </c>
      <c r="JP160" s="1">
        <v>1.816063E-4</v>
      </c>
      <c r="JQ160" s="1">
        <v>6.7270499999999997E-2</v>
      </c>
      <c r="JR160">
        <v>0.7652506</v>
      </c>
      <c r="JS160">
        <v>15.906459999999999</v>
      </c>
      <c r="JT160" s="1">
        <v>1.6580189999999999E-4</v>
      </c>
      <c r="JU160" s="1">
        <v>6.1248690000000001E-2</v>
      </c>
      <c r="JV160">
        <v>0.76562549999999996</v>
      </c>
      <c r="JW160">
        <v>15.925879999999999</v>
      </c>
      <c r="JX160" s="1">
        <v>1.5369059999999999E-4</v>
      </c>
      <c r="JY160" s="1">
        <v>5.6649850000000002E-2</v>
      </c>
      <c r="JZ160">
        <v>0.76600100000000004</v>
      </c>
      <c r="KA160">
        <v>15.55491</v>
      </c>
      <c r="KB160" s="1">
        <v>1.43576E-4</v>
      </c>
      <c r="KC160" s="1">
        <v>5.2838740000000002E-2</v>
      </c>
      <c r="KD160">
        <v>0.76637650000000002</v>
      </c>
      <c r="KE160">
        <v>15.32451</v>
      </c>
      <c r="KF160" s="1">
        <v>1.34015E-4</v>
      </c>
      <c r="KG160" s="1">
        <v>4.9285919999999997E-2</v>
      </c>
      <c r="KH160">
        <v>0.76676239999999996</v>
      </c>
      <c r="KI160">
        <v>15.24799</v>
      </c>
      <c r="KJ160" s="1">
        <v>1.2445650000000001E-4</v>
      </c>
      <c r="KK160" s="1">
        <v>4.5749079999999998E-2</v>
      </c>
      <c r="KL160">
        <v>0.76706890000000005</v>
      </c>
      <c r="KM160">
        <v>15.83173</v>
      </c>
      <c r="KN160" s="1">
        <v>1.1524490000000001E-4</v>
      </c>
      <c r="KO160" s="1">
        <v>4.2335669999999999E-2</v>
      </c>
      <c r="KP160">
        <v>0.76736780000000004</v>
      </c>
      <c r="KQ160">
        <v>16.536860000000001</v>
      </c>
      <c r="KR160" s="1">
        <v>1.0699449999999999E-4</v>
      </c>
      <c r="KS160" s="1">
        <v>3.9274129999999997E-2</v>
      </c>
      <c r="KT160">
        <v>0.76757249999999999</v>
      </c>
      <c r="KU160">
        <v>17.245180000000001</v>
      </c>
      <c r="KV160" s="1">
        <v>1.000472E-4</v>
      </c>
      <c r="KW160" s="1">
        <v>3.6689050000000001E-2</v>
      </c>
      <c r="KX160">
        <v>0.76773460000000004</v>
      </c>
      <c r="KY160">
        <v>17.82236</v>
      </c>
      <c r="KZ160" s="1">
        <v>9.4288919999999999E-5</v>
      </c>
      <c r="LA160" s="1">
        <v>3.4549679999999999E-2</v>
      </c>
      <c r="LB160">
        <v>0.76786840000000001</v>
      </c>
      <c r="LC160">
        <v>17.772010000000002</v>
      </c>
      <c r="LD160" s="1">
        <v>8.9515080000000005E-5</v>
      </c>
      <c r="LE160" s="1">
        <v>3.2779629999999997E-2</v>
      </c>
      <c r="LF160">
        <v>0.76791690000000001</v>
      </c>
      <c r="LG160">
        <v>17.459150000000001</v>
      </c>
      <c r="LH160" s="1">
        <v>8.5706179999999995E-5</v>
      </c>
      <c r="LI160" s="1">
        <v>3.1362399999999999E-2</v>
      </c>
      <c r="LJ160">
        <v>0.76787749999999999</v>
      </c>
      <c r="LK160">
        <v>17.345510000000001</v>
      </c>
      <c r="LL160" s="1">
        <v>8.2963549999999996E-5</v>
      </c>
      <c r="LM160" s="1">
        <v>3.0336439999999999E-2</v>
      </c>
      <c r="LN160">
        <v>0.76779739999999996</v>
      </c>
      <c r="LO160">
        <v>17.360659999999999</v>
      </c>
      <c r="LP160" s="1">
        <v>8.1171539999999996E-5</v>
      </c>
      <c r="LQ160" s="1">
        <v>2.9668280000000002E-2</v>
      </c>
      <c r="LR160">
        <v>0.76753119999999997</v>
      </c>
      <c r="LS160">
        <v>17.95806</v>
      </c>
      <c r="LT160" s="1">
        <v>7.9806359999999999E-5</v>
      </c>
      <c r="LU160" s="1">
        <v>2.917606E-2</v>
      </c>
      <c r="LV160">
        <v>0.76719269999999995</v>
      </c>
      <c r="LW160">
        <v>18.471720000000001</v>
      </c>
      <c r="LX160" s="1">
        <v>7.8287560000000003E-5</v>
      </c>
      <c r="LY160" s="1">
        <v>2.864297E-2</v>
      </c>
      <c r="LZ160">
        <v>0.7666925</v>
      </c>
      <c r="MA160">
        <v>18.880500000000001</v>
      </c>
      <c r="MB160">
        <v>7.6300169999999996E-5</v>
      </c>
      <c r="MC160" s="1">
        <v>2.794748E-2</v>
      </c>
      <c r="MD160">
        <v>0.76607349999999996</v>
      </c>
      <c r="ME160">
        <v>19.191389999999998</v>
      </c>
      <c r="MF160">
        <v>7.387975E-5</v>
      </c>
      <c r="MG160" s="1">
        <v>2.7091480000000001E-2</v>
      </c>
      <c r="MH160">
        <v>0.76538580000000001</v>
      </c>
      <c r="MI160">
        <v>19.089749999999999</v>
      </c>
      <c r="MJ160">
        <v>7.1301830000000004E-5</v>
      </c>
      <c r="MK160" s="1">
        <v>2.6169789999999998E-2</v>
      </c>
      <c r="ML160">
        <v>0.76461480000000004</v>
      </c>
      <c r="MM160">
        <v>18.72447</v>
      </c>
      <c r="MN160">
        <v>6.9071770000000003E-5</v>
      </c>
      <c r="MO160" s="1">
        <v>2.5359469999999999E-2</v>
      </c>
      <c r="MP160">
        <v>0.76383449999999997</v>
      </c>
      <c r="MQ160">
        <v>18.518529999999998</v>
      </c>
      <c r="MR160">
        <v>6.773711E-5</v>
      </c>
      <c r="MS160" s="1">
        <v>2.486536E-2</v>
      </c>
      <c r="MT160">
        <v>0.76306960000000001</v>
      </c>
      <c r="MU160">
        <v>18.426960000000001</v>
      </c>
      <c r="MV160">
        <v>6.7404910000000003E-5</v>
      </c>
      <c r="MW160" s="1">
        <v>2.4740640000000001E-2</v>
      </c>
      <c r="MX160">
        <v>0.76241930000000002</v>
      </c>
      <c r="MY160">
        <v>18.737819999999999</v>
      </c>
      <c r="MZ160">
        <v>6.7508439999999995E-5</v>
      </c>
      <c r="NA160" s="1">
        <v>2.4794E-2</v>
      </c>
      <c r="NB160">
        <v>0.76182910000000004</v>
      </c>
      <c r="NC160">
        <v>18.36769</v>
      </c>
      <c r="ND160">
        <v>6.7336180000000006E-5</v>
      </c>
      <c r="NE160" s="1">
        <v>2.4755019999999999E-2</v>
      </c>
      <c r="NF160">
        <v>0.76138479999999997</v>
      </c>
      <c r="NG160">
        <v>18.463550000000001</v>
      </c>
      <c r="NH160">
        <v>6.6472589999999997E-5</v>
      </c>
      <c r="NI160" s="1">
        <v>2.4465420000000002E-2</v>
      </c>
      <c r="NJ160">
        <v>0.76104470000000002</v>
      </c>
      <c r="NK160">
        <v>18.517230000000001</v>
      </c>
      <c r="NL160">
        <v>6.4922230000000002E-5</v>
      </c>
      <c r="NM160" s="1">
        <v>2.3917230000000001E-2</v>
      </c>
      <c r="NN160">
        <v>0.76082019999999995</v>
      </c>
      <c r="NO160">
        <v>18.17221</v>
      </c>
      <c r="NP160">
        <v>6.284269E-5</v>
      </c>
      <c r="NQ160" s="1">
        <v>2.3166699999999998E-2</v>
      </c>
      <c r="NR160">
        <v>0.76067039999999997</v>
      </c>
      <c r="NS160">
        <v>17.734539999999999</v>
      </c>
      <c r="NT160">
        <v>6.025038E-5</v>
      </c>
      <c r="NU160" s="1">
        <v>2.2226159999999998E-2</v>
      </c>
      <c r="NV160">
        <v>0.76067340000000006</v>
      </c>
      <c r="NW160">
        <v>17.46002</v>
      </c>
      <c r="NX160">
        <v>5.6987509999999997E-5</v>
      </c>
      <c r="NY160" s="1">
        <v>2.1039990000000001E-2</v>
      </c>
      <c r="NZ160">
        <v>0.76080020000000004</v>
      </c>
      <c r="OA160">
        <v>17.436730000000001</v>
      </c>
      <c r="OB160">
        <v>5.3083929999999997E-5</v>
      </c>
      <c r="OC160" s="1">
        <v>1.9610849999999999E-2</v>
      </c>
      <c r="OD160">
        <v>0.76114139999999997</v>
      </c>
      <c r="OE160">
        <v>18.189209999999999</v>
      </c>
      <c r="OF160">
        <v>4.8970980000000001E-5</v>
      </c>
      <c r="OG160" s="1">
        <v>1.8088030000000001E-2</v>
      </c>
      <c r="OH160">
        <v>0.76171820000000001</v>
      </c>
      <c r="OI160">
        <v>19.031590000000001</v>
      </c>
      <c r="OJ160">
        <v>4.522633E-5</v>
      </c>
      <c r="OK160" s="1">
        <v>1.6683460000000001E-2</v>
      </c>
    </row>
    <row r="161" spans="1:401" x14ac:dyDescent="0.35">
      <c r="A161">
        <v>164</v>
      </c>
      <c r="B161" t="s">
        <v>4</v>
      </c>
      <c r="C161" t="s">
        <v>24</v>
      </c>
      <c r="D161" t="s">
        <v>166</v>
      </c>
      <c r="E161">
        <v>839.02909999999997</v>
      </c>
      <c r="F161">
        <v>0.72081689999999998</v>
      </c>
      <c r="G161">
        <v>15.183</v>
      </c>
      <c r="H161">
        <v>0</v>
      </c>
      <c r="I161">
        <v>0</v>
      </c>
      <c r="J161">
        <v>0.72149660000000004</v>
      </c>
      <c r="K161">
        <v>15.399470000000001</v>
      </c>
      <c r="L161">
        <v>0</v>
      </c>
      <c r="M161">
        <v>0</v>
      </c>
      <c r="N161">
        <v>0.72214270000000003</v>
      </c>
      <c r="O161">
        <v>15.676310000000001</v>
      </c>
      <c r="P161">
        <v>0</v>
      </c>
      <c r="Q161">
        <v>0</v>
      </c>
      <c r="R161">
        <v>0.72279349999999998</v>
      </c>
      <c r="S161">
        <v>16.16076</v>
      </c>
      <c r="T161">
        <v>0</v>
      </c>
      <c r="U161">
        <v>0</v>
      </c>
      <c r="V161">
        <v>0.7234389</v>
      </c>
      <c r="W161">
        <v>16.924420000000001</v>
      </c>
      <c r="X161">
        <v>3.3740610000000002E-37</v>
      </c>
      <c r="Y161" s="1">
        <v>1.0929950000000001E-34</v>
      </c>
      <c r="Z161">
        <v>0.72404210000000002</v>
      </c>
      <c r="AA161">
        <v>17.268699999999999</v>
      </c>
      <c r="AB161" s="1">
        <v>1.531934E-25</v>
      </c>
      <c r="AC161" s="1">
        <v>4.947637E-23</v>
      </c>
      <c r="AD161">
        <v>0.72462550000000003</v>
      </c>
      <c r="AE161">
        <v>17.062149999999999</v>
      </c>
      <c r="AF161" s="1">
        <v>1.4517719999999999E-13</v>
      </c>
      <c r="AG161" s="1">
        <v>4.68542E-11</v>
      </c>
      <c r="AH161">
        <v>0.72520589999999996</v>
      </c>
      <c r="AI161">
        <v>16.605609999999999</v>
      </c>
      <c r="AJ161" s="1">
        <v>4.7071830000000001E-5</v>
      </c>
      <c r="AK161" s="1">
        <v>1.1468529999999999E-2</v>
      </c>
      <c r="AL161">
        <v>0.72579700000000003</v>
      </c>
      <c r="AM161">
        <v>15.88958</v>
      </c>
      <c r="AN161" s="1">
        <v>6.6181420000000005E-2</v>
      </c>
      <c r="AO161">
        <v>17.5806</v>
      </c>
      <c r="AP161">
        <v>0.72635190000000005</v>
      </c>
      <c r="AQ161">
        <v>15.927490000000001</v>
      </c>
      <c r="AR161">
        <v>4.2225799999999998</v>
      </c>
      <c r="AS161">
        <v>1197.0889999999999</v>
      </c>
      <c r="AT161">
        <v>0.7268831</v>
      </c>
      <c r="AU161">
        <v>16.417899999999999</v>
      </c>
      <c r="AV161">
        <v>40.903770000000002</v>
      </c>
      <c r="AW161">
        <v>12228.06</v>
      </c>
      <c r="AX161">
        <v>0.72736849999999997</v>
      </c>
      <c r="AY161">
        <v>17.03115</v>
      </c>
      <c r="AZ161">
        <v>103.6472</v>
      </c>
      <c r="BA161">
        <v>32367.63</v>
      </c>
      <c r="BB161">
        <v>0.72781499999999999</v>
      </c>
      <c r="BC161">
        <v>17.884170000000001</v>
      </c>
      <c r="BD161">
        <v>96.045370000000005</v>
      </c>
      <c r="BE161">
        <v>31086.09</v>
      </c>
      <c r="BF161">
        <v>0.7281628</v>
      </c>
      <c r="BG161">
        <v>18.263200000000001</v>
      </c>
      <c r="BH161">
        <v>41.167839999999998</v>
      </c>
      <c r="BI161">
        <v>13719.79</v>
      </c>
      <c r="BJ161">
        <v>0.72842850000000003</v>
      </c>
      <c r="BK161">
        <v>18.158080000000002</v>
      </c>
      <c r="BL161">
        <v>9.8029689999999992</v>
      </c>
      <c r="BM161">
        <v>3341.6689999999999</v>
      </c>
      <c r="BN161">
        <v>0.72862939999999998</v>
      </c>
      <c r="BO161">
        <v>17.75028</v>
      </c>
      <c r="BP161">
        <v>1.5425759999999999</v>
      </c>
      <c r="BQ161">
        <v>533.21</v>
      </c>
      <c r="BR161">
        <v>0.72741040000000001</v>
      </c>
      <c r="BS161">
        <v>17.008459999999999</v>
      </c>
      <c r="BT161">
        <v>0.22433790000000001</v>
      </c>
      <c r="BU161">
        <v>76.7804</v>
      </c>
      <c r="BV161">
        <v>0.72603720000000005</v>
      </c>
      <c r="BW161">
        <v>16.70243</v>
      </c>
      <c r="BX161">
        <v>6.8945300000000001E-2</v>
      </c>
      <c r="BY161">
        <v>22.466010000000001</v>
      </c>
      <c r="BZ161">
        <v>0.72446200000000005</v>
      </c>
      <c r="CA161">
        <v>16.40934</v>
      </c>
      <c r="CB161">
        <v>4.9447810000000002E-2</v>
      </c>
      <c r="CC161">
        <v>15.77835</v>
      </c>
      <c r="CD161">
        <v>0.72283799999999998</v>
      </c>
      <c r="CE161">
        <v>16.536149999999999</v>
      </c>
      <c r="CF161" s="1">
        <v>4.3797740000000002E-2</v>
      </c>
      <c r="CG161">
        <v>13.94415</v>
      </c>
      <c r="CH161">
        <v>0.72110660000000004</v>
      </c>
      <c r="CI161">
        <v>16.727209999999999</v>
      </c>
      <c r="CJ161" s="1">
        <v>4.0372789999999999E-2</v>
      </c>
      <c r="CK161">
        <v>12.858090000000001</v>
      </c>
      <c r="CL161">
        <v>0.7192016</v>
      </c>
      <c r="CM161">
        <v>16.796859999999999</v>
      </c>
      <c r="CN161" s="1">
        <v>3.7792279999999998E-2</v>
      </c>
      <c r="CO161">
        <v>12.048909999999999</v>
      </c>
      <c r="CP161">
        <v>0.71703260000000002</v>
      </c>
      <c r="CQ161">
        <v>16.791709999999998</v>
      </c>
      <c r="CR161" s="1">
        <v>3.541192E-2</v>
      </c>
      <c r="CS161" s="1">
        <v>11.31095</v>
      </c>
      <c r="CT161">
        <v>0.71443389999999996</v>
      </c>
      <c r="CU161">
        <v>16.44933</v>
      </c>
      <c r="CV161" s="1">
        <v>3.297141E-2</v>
      </c>
      <c r="CW161" s="1">
        <v>10.557869999999999</v>
      </c>
      <c r="CX161">
        <v>0.71132499999999999</v>
      </c>
      <c r="CY161">
        <v>15.80701</v>
      </c>
      <c r="CZ161" s="1">
        <v>3.051506E-2</v>
      </c>
      <c r="DA161" s="1">
        <v>9.8013499999999993</v>
      </c>
      <c r="DB161">
        <v>0.70767950000000002</v>
      </c>
      <c r="DC161">
        <v>15.67085</v>
      </c>
      <c r="DD161" s="1">
        <v>2.813626E-2</v>
      </c>
      <c r="DE161" s="1">
        <v>9.0705799999999996</v>
      </c>
      <c r="DF161">
        <v>0.70348900000000003</v>
      </c>
      <c r="DG161">
        <v>15.30747</v>
      </c>
      <c r="DH161" s="1">
        <v>2.5967270000000001E-2</v>
      </c>
      <c r="DI161" s="1">
        <v>8.4046889999999994</v>
      </c>
      <c r="DJ161">
        <v>0.69884930000000001</v>
      </c>
      <c r="DK161">
        <v>15.29064</v>
      </c>
      <c r="DL161" s="1">
        <v>2.4546180000000001E-2</v>
      </c>
      <c r="DM161" s="1">
        <v>7.9699260000000001</v>
      </c>
      <c r="DN161">
        <v>0.69383289999999997</v>
      </c>
      <c r="DO161">
        <v>15.58506</v>
      </c>
      <c r="DP161" s="1">
        <v>2.4772249999999999E-2</v>
      </c>
      <c r="DQ161" s="1">
        <v>8.0609900000000003</v>
      </c>
      <c r="DR161">
        <v>0.68863059999999998</v>
      </c>
      <c r="DS161">
        <v>15.58705</v>
      </c>
      <c r="DT161" s="1">
        <v>2.6298200000000001E-2</v>
      </c>
      <c r="DU161" s="1">
        <v>8.5971829999999994</v>
      </c>
      <c r="DV161">
        <v>0.68376959999999998</v>
      </c>
      <c r="DW161">
        <v>15.31185</v>
      </c>
      <c r="DX161" s="1">
        <v>2.7519140000000001E-2</v>
      </c>
      <c r="DY161" s="1">
        <v>9.0576469999999993</v>
      </c>
      <c r="DZ161">
        <v>0.67958249999999998</v>
      </c>
      <c r="EA161">
        <v>14.948560000000001</v>
      </c>
      <c r="EB161" s="1">
        <v>2.7462540000000001E-2</v>
      </c>
      <c r="EC161" s="1">
        <v>9.0995150000000002</v>
      </c>
      <c r="ED161">
        <v>0.67701</v>
      </c>
      <c r="EE161">
        <v>14.554169999999999</v>
      </c>
      <c r="EF161" s="1">
        <v>2.6191659999999999E-2</v>
      </c>
      <c r="EG161" s="1">
        <v>8.7185880000000004</v>
      </c>
      <c r="EH161">
        <v>0.675064</v>
      </c>
      <c r="EI161">
        <v>14.87556</v>
      </c>
      <c r="EJ161" s="1">
        <v>2.4257709999999998E-2</v>
      </c>
      <c r="EK161" s="1">
        <v>8.0968669999999996</v>
      </c>
      <c r="EL161">
        <v>0.67315729999999996</v>
      </c>
      <c r="EM161">
        <v>15.12552</v>
      </c>
      <c r="EN161" s="1">
        <v>2.2114189999999999E-2</v>
      </c>
      <c r="EO161" s="1">
        <v>7.3970859999999998</v>
      </c>
      <c r="EP161">
        <v>0.67122649999999995</v>
      </c>
      <c r="EQ161">
        <v>15.54147</v>
      </c>
      <c r="ER161" s="1">
        <v>1.9997899999999999E-2</v>
      </c>
      <c r="ES161" s="1">
        <v>6.7004910000000004</v>
      </c>
      <c r="ET161">
        <v>0.66921960000000003</v>
      </c>
      <c r="EU161">
        <v>16.331420000000001</v>
      </c>
      <c r="EV161" s="1">
        <v>1.7990900000000001E-2</v>
      </c>
      <c r="EW161" s="1">
        <v>6.0376649999999996</v>
      </c>
      <c r="EX161">
        <v>0.66711770000000004</v>
      </c>
      <c r="EY161">
        <v>16.616800000000001</v>
      </c>
      <c r="EZ161" s="1">
        <v>1.6119979999999999E-2</v>
      </c>
      <c r="FA161" s="1">
        <v>5.4182889999999997</v>
      </c>
      <c r="FB161">
        <v>0.66495760000000004</v>
      </c>
      <c r="FC161">
        <v>16.41892</v>
      </c>
      <c r="FD161" s="1">
        <v>1.442566E-2</v>
      </c>
      <c r="FE161" s="1">
        <v>4.8554040000000001</v>
      </c>
      <c r="FF161">
        <v>0.66288999999999998</v>
      </c>
      <c r="FG161">
        <v>16.32103</v>
      </c>
      <c r="FH161" s="1">
        <v>1.2930499999999999E-2</v>
      </c>
      <c r="FI161" s="1">
        <v>4.3571059999999999</v>
      </c>
      <c r="FJ161">
        <v>0.66016719999999995</v>
      </c>
      <c r="FK161">
        <v>16.153919999999999</v>
      </c>
      <c r="FL161" s="1">
        <v>1.159465E-2</v>
      </c>
      <c r="FM161" s="1">
        <v>3.9164479999999999</v>
      </c>
      <c r="FN161">
        <v>0.65606929999999997</v>
      </c>
      <c r="FO161">
        <v>16.519100000000002</v>
      </c>
      <c r="FP161" s="1">
        <v>1.036841E-2</v>
      </c>
      <c r="FQ161" s="1">
        <v>3.5213779999999999</v>
      </c>
      <c r="FR161">
        <v>0.65210190000000001</v>
      </c>
      <c r="FS161">
        <v>16.993770000000001</v>
      </c>
      <c r="FT161" s="1">
        <v>9.2494680000000003E-3</v>
      </c>
      <c r="FU161" s="1">
        <v>3.1573180000000001</v>
      </c>
      <c r="FV161">
        <v>0.64831179999999999</v>
      </c>
      <c r="FW161">
        <v>17.35613</v>
      </c>
      <c r="FX161" s="1">
        <v>8.2355310000000008E-3</v>
      </c>
      <c r="FY161" s="1">
        <v>2.824195</v>
      </c>
      <c r="FZ161">
        <v>0.64434190000000002</v>
      </c>
      <c r="GA161">
        <v>17.902080000000002</v>
      </c>
      <c r="GB161" s="1">
        <v>7.3260390000000003E-3</v>
      </c>
      <c r="GC161" s="1">
        <v>2.524537</v>
      </c>
      <c r="GD161">
        <v>0.6394299</v>
      </c>
      <c r="GE161">
        <v>18.09395</v>
      </c>
      <c r="GF161" s="1">
        <v>6.5090139999999996E-3</v>
      </c>
      <c r="GG161" s="1">
        <v>2.256535</v>
      </c>
      <c r="GH161">
        <v>0.63435509999999995</v>
      </c>
      <c r="GI161">
        <v>18.178290000000001</v>
      </c>
      <c r="GJ161" s="1">
        <v>5.7775939999999996E-3</v>
      </c>
      <c r="GK161" s="1">
        <v>2.0155379999999998</v>
      </c>
      <c r="GL161">
        <v>0.62931499999999996</v>
      </c>
      <c r="GM161">
        <v>18.341049999999999</v>
      </c>
      <c r="GN161" s="1">
        <v>5.127553E-3</v>
      </c>
      <c r="GO161" s="1">
        <v>1.799728</v>
      </c>
      <c r="GP161">
        <v>0.62448420000000004</v>
      </c>
      <c r="GQ161">
        <v>18.376010000000001</v>
      </c>
      <c r="GR161" s="1">
        <v>4.5600409999999999E-3</v>
      </c>
      <c r="GS161" s="1">
        <v>1.609391</v>
      </c>
      <c r="GT161">
        <v>0.62012929999999999</v>
      </c>
      <c r="GU161">
        <v>18.219729999999998</v>
      </c>
      <c r="GV161" s="1">
        <v>4.064425E-3</v>
      </c>
      <c r="GW161" s="1">
        <v>1.4412830000000001</v>
      </c>
      <c r="GX161">
        <v>0.6164809</v>
      </c>
      <c r="GY161">
        <v>18.413989999999998</v>
      </c>
      <c r="GZ161" s="1">
        <v>3.6251930000000001E-3</v>
      </c>
      <c r="HA161" s="1">
        <v>1.290402</v>
      </c>
      <c r="HB161">
        <v>0.6136298</v>
      </c>
      <c r="HC161">
        <v>18.32612</v>
      </c>
      <c r="HD161" s="1">
        <v>3.2301819999999998E-3</v>
      </c>
      <c r="HE161" s="1">
        <v>1.1527719999999999</v>
      </c>
      <c r="HF161">
        <v>0.61132280000000006</v>
      </c>
      <c r="HG161">
        <v>18.085719999999998</v>
      </c>
      <c r="HH161" s="1">
        <v>2.8675739999999999E-3</v>
      </c>
      <c r="HI161" s="1">
        <v>1.025109</v>
      </c>
      <c r="HJ161">
        <v>0.60955340000000002</v>
      </c>
      <c r="HK161">
        <v>17.606249999999999</v>
      </c>
      <c r="HL161" s="1">
        <v>2.5290030000000002E-3</v>
      </c>
      <c r="HM161" s="1">
        <v>0.9046883</v>
      </c>
      <c r="HN161">
        <v>0.60813799999999996</v>
      </c>
      <c r="HO161">
        <v>17.285789999999999</v>
      </c>
      <c r="HP161" s="1">
        <v>2.1957309999999998E-3</v>
      </c>
      <c r="HQ161" s="1">
        <v>0.78590859999999996</v>
      </c>
      <c r="HR161">
        <v>0.60696070000000002</v>
      </c>
      <c r="HS161">
        <v>17.064450000000001</v>
      </c>
      <c r="HT161" s="1">
        <v>1.846257E-3</v>
      </c>
      <c r="HU161" s="1">
        <v>0.66149449999999999</v>
      </c>
      <c r="HV161">
        <v>0.60610839999999999</v>
      </c>
      <c r="HW161">
        <v>16.780940000000001</v>
      </c>
      <c r="HX161" s="1">
        <v>1.481731E-3</v>
      </c>
      <c r="HY161" s="1">
        <v>0.53132230000000003</v>
      </c>
      <c r="HZ161">
        <v>0.60544339999999996</v>
      </c>
      <c r="IA161">
        <v>16.627659999999999</v>
      </c>
      <c r="IB161" s="1">
        <v>1.1351449999999999E-3</v>
      </c>
      <c r="IC161" s="1">
        <v>0.40702749999999999</v>
      </c>
      <c r="ID161">
        <v>0.60496629999999996</v>
      </c>
      <c r="IE161">
        <v>16.737780000000001</v>
      </c>
      <c r="IF161" s="1">
        <v>8.4744829999999999E-4</v>
      </c>
      <c r="IG161" s="1">
        <v>0.30325800000000003</v>
      </c>
      <c r="IH161">
        <v>0.60461929999999997</v>
      </c>
      <c r="II161">
        <v>16.663930000000001</v>
      </c>
      <c r="IJ161" s="1">
        <v>6.3740080000000005E-4</v>
      </c>
      <c r="IK161" s="1">
        <v>0.22716980000000001</v>
      </c>
      <c r="IL161">
        <v>0.60436869999999998</v>
      </c>
      <c r="IM161">
        <v>16.630690000000001</v>
      </c>
      <c r="IN161" s="1">
        <v>4.9776110000000003E-4</v>
      </c>
      <c r="IO161" s="1">
        <v>0.1764857</v>
      </c>
      <c r="IP161">
        <v>0.60422609999999999</v>
      </c>
      <c r="IQ161">
        <v>16.104959999999998</v>
      </c>
      <c r="IR161" s="1">
        <v>4.0868479999999998E-4</v>
      </c>
      <c r="IS161" s="1">
        <v>0.1441605</v>
      </c>
      <c r="IT161">
        <v>0.60411930000000003</v>
      </c>
      <c r="IU161">
        <v>15.51665</v>
      </c>
      <c r="IV161" s="1">
        <v>3.4994110000000002E-4</v>
      </c>
      <c r="IW161" s="1">
        <v>0.1229176</v>
      </c>
      <c r="IX161">
        <v>0.60406910000000003</v>
      </c>
      <c r="IY161">
        <v>15.138870000000001</v>
      </c>
      <c r="IZ161" s="1">
        <v>3.0593020000000001E-4</v>
      </c>
      <c r="JA161" s="1">
        <v>0.1071463</v>
      </c>
      <c r="JB161">
        <v>0.60404990000000003</v>
      </c>
      <c r="JC161">
        <v>14.910019999999999</v>
      </c>
      <c r="JD161" s="1">
        <v>2.6803889999999999E-4</v>
      </c>
      <c r="JE161" s="1">
        <v>9.3684459999999997E-2</v>
      </c>
      <c r="JF161">
        <v>0.60407480000000002</v>
      </c>
      <c r="JG161">
        <v>15.35848</v>
      </c>
      <c r="JH161" s="1">
        <v>2.343213E-4</v>
      </c>
      <c r="JI161" s="1">
        <v>8.1748790000000002E-2</v>
      </c>
      <c r="JJ161">
        <v>0.60415680000000005</v>
      </c>
      <c r="JK161">
        <v>15.72015</v>
      </c>
      <c r="JL161" s="1">
        <v>2.060904E-4</v>
      </c>
      <c r="JM161" s="1">
        <v>7.1736229999999998E-2</v>
      </c>
      <c r="JN161">
        <v>0.60427819999999999</v>
      </c>
      <c r="JO161">
        <v>15.764139999999999</v>
      </c>
      <c r="JP161" s="1">
        <v>1.8410519999999999E-4</v>
      </c>
      <c r="JQ161" s="1">
        <v>6.3931219999999997E-2</v>
      </c>
      <c r="JR161">
        <v>0.60440050000000001</v>
      </c>
      <c r="JS161">
        <v>15.97476</v>
      </c>
      <c r="JT161" s="1">
        <v>1.6766799999999999E-4</v>
      </c>
      <c r="JU161" s="1">
        <v>5.8087840000000002E-2</v>
      </c>
      <c r="JV161">
        <v>0.60456160000000003</v>
      </c>
      <c r="JW161">
        <v>15.953799999999999</v>
      </c>
      <c r="JX161" s="1">
        <v>1.5516130000000001E-4</v>
      </c>
      <c r="JY161" s="1">
        <v>5.3650389999999999E-2</v>
      </c>
      <c r="JZ161">
        <v>0.60473480000000002</v>
      </c>
      <c r="KA161">
        <v>15.551500000000001</v>
      </c>
      <c r="KB161" s="1">
        <v>1.4486389999999999E-4</v>
      </c>
      <c r="KC161" s="1">
        <v>5.0015869999999997E-2</v>
      </c>
      <c r="KD161">
        <v>0.60489090000000001</v>
      </c>
      <c r="KE161">
        <v>15.304180000000001</v>
      </c>
      <c r="KF161" s="1">
        <v>1.352696E-4</v>
      </c>
      <c r="KG161" s="1">
        <v>4.6668359999999999E-2</v>
      </c>
      <c r="KH161">
        <v>0.60505909999999996</v>
      </c>
      <c r="KI161">
        <v>15.24812</v>
      </c>
      <c r="KJ161" s="1">
        <v>1.2570650000000001E-4</v>
      </c>
      <c r="KK161" s="1">
        <v>4.3346839999999998E-2</v>
      </c>
      <c r="KL161">
        <v>0.60519500000000004</v>
      </c>
      <c r="KM161">
        <v>15.88059</v>
      </c>
      <c r="KN161" s="1">
        <v>1.1641330000000001E-4</v>
      </c>
      <c r="KO161" s="1">
        <v>4.0118750000000002E-2</v>
      </c>
      <c r="KP161">
        <v>0.60531310000000005</v>
      </c>
      <c r="KQ161">
        <v>16.601489999999998</v>
      </c>
      <c r="KR161" s="1">
        <v>1.080096E-4</v>
      </c>
      <c r="KS161" s="1">
        <v>3.7199639999999999E-2</v>
      </c>
      <c r="KT161">
        <v>0.60537529999999995</v>
      </c>
      <c r="KU161">
        <v>17.319759999999999</v>
      </c>
      <c r="KV161" s="1">
        <v>1.008907E-4</v>
      </c>
      <c r="KW161" s="1">
        <v>3.4721040000000002E-2</v>
      </c>
      <c r="KX161">
        <v>0.60543780000000003</v>
      </c>
      <c r="KY161">
        <v>17.884969999999999</v>
      </c>
      <c r="KZ161" s="1">
        <v>9.4986729999999998E-5</v>
      </c>
      <c r="LA161" s="1">
        <v>3.2668580000000003E-2</v>
      </c>
      <c r="LB161">
        <v>0.60549120000000001</v>
      </c>
      <c r="LC161">
        <v>17.792570000000001</v>
      </c>
      <c r="LD161" s="1">
        <v>9.0090119999999995E-5</v>
      </c>
      <c r="LE161" s="1">
        <v>3.0970279999999999E-2</v>
      </c>
      <c r="LF161">
        <v>0.6055024</v>
      </c>
      <c r="LG161">
        <v>17.442260000000001</v>
      </c>
      <c r="LH161" s="1">
        <v>8.6149210000000006E-5</v>
      </c>
      <c r="LI161" s="1">
        <v>2.9600459999999999E-2</v>
      </c>
      <c r="LJ161">
        <v>0.60548480000000005</v>
      </c>
      <c r="LK161">
        <v>17.310639999999999</v>
      </c>
      <c r="LL161" s="1">
        <v>8.326389E-5</v>
      </c>
      <c r="LM161" s="1">
        <v>2.8594189999999998E-2</v>
      </c>
      <c r="LN161">
        <v>0.60542680000000004</v>
      </c>
      <c r="LO161">
        <v>17.3596</v>
      </c>
      <c r="LP161" s="1">
        <v>8.1366799999999995E-5</v>
      </c>
      <c r="LQ161" s="1">
        <v>2.7934839999999999E-2</v>
      </c>
      <c r="LR161">
        <v>0.60531900000000005</v>
      </c>
      <c r="LS161">
        <v>18.01895</v>
      </c>
      <c r="LT161" s="1">
        <v>7.997646E-5</v>
      </c>
      <c r="LU161" s="1">
        <v>2.7462690000000001E-2</v>
      </c>
      <c r="LV161">
        <v>0.60516720000000002</v>
      </c>
      <c r="LW161">
        <v>18.564550000000001</v>
      </c>
      <c r="LX161" s="1">
        <v>7.8500159999999995E-5</v>
      </c>
      <c r="LY161" s="1">
        <v>2.6972530000000002E-2</v>
      </c>
      <c r="LZ161">
        <v>0.60493680000000005</v>
      </c>
      <c r="MA161">
        <v>18.981490000000001</v>
      </c>
      <c r="MB161" s="1">
        <v>7.6575629999999994E-5</v>
      </c>
      <c r="MC161" s="1">
        <v>2.633576E-2</v>
      </c>
      <c r="MD161">
        <v>0.60464189999999995</v>
      </c>
      <c r="ME161">
        <v>19.261890000000001</v>
      </c>
      <c r="MF161" s="1">
        <v>7.4201180000000002E-5</v>
      </c>
      <c r="MG161" s="1">
        <v>2.55435E-2</v>
      </c>
      <c r="MH161">
        <v>0.60433510000000001</v>
      </c>
      <c r="MI161">
        <v>19.107230000000001</v>
      </c>
      <c r="MJ161" s="1">
        <v>7.1623289999999995E-5</v>
      </c>
      <c r="MK161" s="1">
        <v>2.4676429999999999E-2</v>
      </c>
      <c r="ML161">
        <v>0.60400129999999996</v>
      </c>
      <c r="MM161">
        <v>18.706109999999999</v>
      </c>
      <c r="MN161" s="1">
        <v>6.9318329999999999E-5</v>
      </c>
      <c r="MO161" s="1">
        <v>2.3892300000000002E-2</v>
      </c>
      <c r="MP161">
        <v>0.60366620000000004</v>
      </c>
      <c r="MQ161">
        <v>18.487870000000001</v>
      </c>
      <c r="MR161" s="1">
        <v>6.7848800000000007E-5</v>
      </c>
      <c r="MS161" s="1">
        <v>2.3386690000000002E-2</v>
      </c>
      <c r="MT161">
        <v>0.603348</v>
      </c>
      <c r="MU161">
        <v>18.42718</v>
      </c>
      <c r="MV161" s="1">
        <v>6.7404609999999996E-5</v>
      </c>
      <c r="MW161" s="1">
        <v>2.323428E-2</v>
      </c>
      <c r="MX161">
        <v>0.60306349999999997</v>
      </c>
      <c r="MY161">
        <v>18.792470000000002</v>
      </c>
      <c r="MZ161" s="1">
        <v>6.7489940000000002E-5</v>
      </c>
      <c r="NA161" s="1">
        <v>2.3275589999999999E-2</v>
      </c>
      <c r="NB161">
        <v>0.60283140000000002</v>
      </c>
      <c r="NC161">
        <v>18.441020000000002</v>
      </c>
      <c r="ND161" s="1">
        <v>6.7384819999999994E-5</v>
      </c>
      <c r="NE161" s="1">
        <v>2.3255609999999999E-2</v>
      </c>
      <c r="NF161">
        <v>0.60265230000000003</v>
      </c>
      <c r="NG161">
        <v>18.563980000000001</v>
      </c>
      <c r="NH161" s="1">
        <v>6.6618459999999996E-5</v>
      </c>
      <c r="NI161" s="1">
        <v>2.3010829999999999E-2</v>
      </c>
      <c r="NJ161">
        <v>0.60251969999999999</v>
      </c>
      <c r="NK161">
        <v>18.595659999999999</v>
      </c>
      <c r="NL161" s="1">
        <v>6.5150389999999998E-5</v>
      </c>
      <c r="NM161" s="1">
        <v>2.2520209999999999E-2</v>
      </c>
      <c r="NN161">
        <v>0.60242560000000001</v>
      </c>
      <c r="NO161">
        <v>18.22186</v>
      </c>
      <c r="NP161" s="1">
        <v>6.3137329999999998E-5</v>
      </c>
      <c r="NQ161" s="1">
        <v>2.183467E-2</v>
      </c>
      <c r="NR161">
        <v>0.6023712</v>
      </c>
      <c r="NS161">
        <v>17.739139999999999</v>
      </c>
      <c r="NT161" s="1">
        <v>6.0619560000000002E-5</v>
      </c>
      <c r="NU161" s="1">
        <v>2.0972600000000001E-2</v>
      </c>
      <c r="NV161">
        <v>0.60238440000000004</v>
      </c>
      <c r="NW161">
        <v>17.445399999999999</v>
      </c>
      <c r="NX161" s="1">
        <v>5.7450880000000001E-5</v>
      </c>
      <c r="NY161" s="1">
        <v>1.9886830000000001E-2</v>
      </c>
      <c r="NZ161">
        <v>0.60245720000000003</v>
      </c>
      <c r="OA161">
        <v>17.448309999999999</v>
      </c>
      <c r="OB161" s="1">
        <v>5.3617659999999997E-5</v>
      </c>
      <c r="OC161" s="1">
        <v>1.8566679999999999E-2</v>
      </c>
      <c r="OD161">
        <v>0.60262729999999998</v>
      </c>
      <c r="OE161">
        <v>18.246220000000001</v>
      </c>
      <c r="OF161" s="1">
        <v>4.9503860000000003E-5</v>
      </c>
      <c r="OG161" s="1">
        <v>1.7138799999999999E-2</v>
      </c>
      <c r="OH161">
        <v>0.60288419999999998</v>
      </c>
      <c r="OI161">
        <v>19.118649999999999</v>
      </c>
      <c r="OJ161" s="1">
        <v>4.5690019999999999E-5</v>
      </c>
      <c r="OK161" s="1">
        <v>1.5801760000000001E-2</v>
      </c>
    </row>
    <row r="162" spans="1:401" x14ac:dyDescent="0.35">
      <c r="A162">
        <v>165</v>
      </c>
      <c r="B162" t="s">
        <v>4</v>
      </c>
      <c r="C162" t="s">
        <v>24</v>
      </c>
      <c r="D162" t="s">
        <v>167</v>
      </c>
      <c r="E162">
        <v>845.18899999999996</v>
      </c>
      <c r="F162">
        <v>0.91578409999999999</v>
      </c>
      <c r="G162">
        <v>15.22542</v>
      </c>
      <c r="H162">
        <v>0</v>
      </c>
      <c r="I162">
        <v>0</v>
      </c>
      <c r="J162">
        <v>0.91742089999999998</v>
      </c>
      <c r="K162">
        <v>15.44721</v>
      </c>
      <c r="L162">
        <v>0</v>
      </c>
      <c r="M162">
        <v>0</v>
      </c>
      <c r="N162">
        <v>0.91902430000000002</v>
      </c>
      <c r="O162">
        <v>15.71818</v>
      </c>
      <c r="P162">
        <v>0</v>
      </c>
      <c r="Q162">
        <v>0</v>
      </c>
      <c r="R162">
        <v>0.92073459999999996</v>
      </c>
      <c r="S162">
        <v>16.170390000000001</v>
      </c>
      <c r="T162">
        <v>0</v>
      </c>
      <c r="U162">
        <v>0</v>
      </c>
      <c r="V162">
        <v>0.92243299999999995</v>
      </c>
      <c r="W162">
        <v>16.918869999999998</v>
      </c>
      <c r="X162">
        <v>5.1168240000000005E-38</v>
      </c>
      <c r="Y162" s="1">
        <v>1.4542620000000001E-35</v>
      </c>
      <c r="Z162">
        <v>0.92418160000000005</v>
      </c>
      <c r="AA162">
        <v>17.267769999999999</v>
      </c>
      <c r="AB162" s="1">
        <v>2.5477969999999999E-26</v>
      </c>
      <c r="AC162" s="1">
        <v>7.2128400000000006E-24</v>
      </c>
      <c r="AD162">
        <v>0.92595019999999995</v>
      </c>
      <c r="AE162">
        <v>17.0657</v>
      </c>
      <c r="AF162" s="1">
        <v>2.4648510000000001E-14</v>
      </c>
      <c r="AG162" s="1">
        <v>6.9672239999999998E-12</v>
      </c>
      <c r="AH162">
        <v>0.92779999999999996</v>
      </c>
      <c r="AI162">
        <v>16.63618</v>
      </c>
      <c r="AJ162" s="1">
        <v>2.330866E-5</v>
      </c>
      <c r="AK162" s="1">
        <v>4.9183719999999998E-3</v>
      </c>
      <c r="AL162">
        <v>0.92966689999999996</v>
      </c>
      <c r="AM162">
        <v>15.94481</v>
      </c>
      <c r="AN162" s="1">
        <v>4.3556669999999999E-2</v>
      </c>
      <c r="AO162" s="1">
        <v>10.13795</v>
      </c>
      <c r="AP162">
        <v>0.93151209999999995</v>
      </c>
      <c r="AQ162">
        <v>15.97451</v>
      </c>
      <c r="AR162">
        <v>3.2704059999999999</v>
      </c>
      <c r="AS162">
        <v>811.9</v>
      </c>
      <c r="AT162">
        <v>0.93334119999999998</v>
      </c>
      <c r="AU162">
        <v>16.45843</v>
      </c>
      <c r="AV162">
        <v>35.749870000000001</v>
      </c>
      <c r="AW162">
        <v>9331.1450000000004</v>
      </c>
      <c r="AX162">
        <v>0.9351332</v>
      </c>
      <c r="AY162">
        <v>17.048500000000001</v>
      </c>
      <c r="AZ162">
        <v>99.691180000000003</v>
      </c>
      <c r="BA162">
        <v>27082.29</v>
      </c>
      <c r="BB162">
        <v>0.93686789999999998</v>
      </c>
      <c r="BC162">
        <v>17.875520000000002</v>
      </c>
      <c r="BD162">
        <v>99.817329999999998</v>
      </c>
      <c r="BE162">
        <v>27998.75</v>
      </c>
      <c r="BF162">
        <v>0.93849729999999998</v>
      </c>
      <c r="BG162">
        <v>18.252140000000001</v>
      </c>
      <c r="BH162">
        <v>45.547229999999999</v>
      </c>
      <c r="BI162">
        <v>13107.79</v>
      </c>
      <c r="BJ162">
        <v>0.94014889999999995</v>
      </c>
      <c r="BK162">
        <v>18.15814</v>
      </c>
      <c r="BL162">
        <v>11.393370000000001</v>
      </c>
      <c r="BM162">
        <v>3342.8339999999998</v>
      </c>
      <c r="BN162">
        <v>0.94172909999999999</v>
      </c>
      <c r="BO162">
        <v>17.785740000000001</v>
      </c>
      <c r="BP162">
        <v>1.8506720000000001</v>
      </c>
      <c r="BQ162">
        <v>549.50109999999995</v>
      </c>
      <c r="BR162">
        <v>0.94179860000000004</v>
      </c>
      <c r="BS162">
        <v>17.07057</v>
      </c>
      <c r="BT162">
        <v>0.26414100000000001</v>
      </c>
      <c r="BU162">
        <v>77.848039999999997</v>
      </c>
      <c r="BV162">
        <v>0.94119909999999996</v>
      </c>
      <c r="BW162">
        <v>16.764849999999999</v>
      </c>
      <c r="BX162">
        <v>7.3390810000000001E-2</v>
      </c>
      <c r="BY162">
        <v>20.701250000000002</v>
      </c>
      <c r="BZ162">
        <v>0.93999259999999996</v>
      </c>
      <c r="CA162">
        <v>16.462309999999999</v>
      </c>
      <c r="CB162">
        <v>5.0230900000000002E-2</v>
      </c>
      <c r="CC162">
        <v>13.85487</v>
      </c>
      <c r="CD162">
        <v>0.93863549999999996</v>
      </c>
      <c r="CE162">
        <v>16.558209999999999</v>
      </c>
      <c r="CF162">
        <v>4.4166900000000002E-2</v>
      </c>
      <c r="CG162">
        <v>12.14594</v>
      </c>
      <c r="CH162">
        <v>0.93707810000000002</v>
      </c>
      <c r="CI162">
        <v>16.720970000000001</v>
      </c>
      <c r="CJ162" s="1">
        <v>4.062495E-2</v>
      </c>
      <c r="CK162">
        <v>11.170349999999999</v>
      </c>
      <c r="CL162">
        <v>0.9353707</v>
      </c>
      <c r="CM162">
        <v>16.781780000000001</v>
      </c>
      <c r="CN162" s="1">
        <v>3.7999779999999997E-2</v>
      </c>
      <c r="CO162">
        <v>10.453900000000001</v>
      </c>
      <c r="CP162">
        <v>0.93334170000000005</v>
      </c>
      <c r="CQ162">
        <v>16.789870000000001</v>
      </c>
      <c r="CR162" s="1">
        <v>3.5617049999999997E-2</v>
      </c>
      <c r="CS162">
        <v>9.8106500000000008</v>
      </c>
      <c r="CT162">
        <v>0.93092050000000004</v>
      </c>
      <c r="CU162">
        <v>16.482140000000001</v>
      </c>
      <c r="CV162" s="1">
        <v>3.3182169999999997E-2</v>
      </c>
      <c r="CW162" s="1">
        <v>9.1565279999999998</v>
      </c>
      <c r="CX162">
        <v>0.92796460000000003</v>
      </c>
      <c r="CY162">
        <v>15.861039999999999</v>
      </c>
      <c r="CZ162" s="1">
        <v>3.0722610000000001E-2</v>
      </c>
      <c r="DA162" s="1">
        <v>8.497363</v>
      </c>
      <c r="DB162">
        <v>0.92452889999999999</v>
      </c>
      <c r="DC162">
        <v>15.73333</v>
      </c>
      <c r="DD162" s="1">
        <v>2.8333790000000001E-2</v>
      </c>
      <c r="DE162" s="1">
        <v>7.858187</v>
      </c>
      <c r="DF162">
        <v>0.92062010000000005</v>
      </c>
      <c r="DG162">
        <v>15.36722</v>
      </c>
      <c r="DH162" s="1">
        <v>2.6134919999999999E-2</v>
      </c>
      <c r="DI162" s="1">
        <v>7.2698640000000001</v>
      </c>
      <c r="DJ162">
        <v>0.9162245</v>
      </c>
      <c r="DK162">
        <v>15.3209</v>
      </c>
      <c r="DL162" s="1">
        <v>2.4613550000000001E-2</v>
      </c>
      <c r="DM162" s="1">
        <v>6.86226</v>
      </c>
      <c r="DN162">
        <v>0.91158879999999998</v>
      </c>
      <c r="DO162">
        <v>15.598649999999999</v>
      </c>
      <c r="DP162" s="1">
        <v>2.4677169999999998E-2</v>
      </c>
      <c r="DQ162" s="1">
        <v>6.8873110000000004</v>
      </c>
      <c r="DR162">
        <v>0.90679129999999997</v>
      </c>
      <c r="DS162">
        <v>15.59784</v>
      </c>
      <c r="DT162" s="1">
        <v>2.6139389999999998E-2</v>
      </c>
      <c r="DU162" s="1">
        <v>7.3170890000000002</v>
      </c>
      <c r="DV162">
        <v>0.90237000000000001</v>
      </c>
      <c r="DW162">
        <v>15.32047</v>
      </c>
      <c r="DX162" s="1">
        <v>2.7446140000000001E-2</v>
      </c>
      <c r="DY162" s="1">
        <v>7.721794</v>
      </c>
      <c r="DZ162">
        <v>0.89805389999999996</v>
      </c>
      <c r="EA162">
        <v>14.96852</v>
      </c>
      <c r="EB162" s="1">
        <v>2.7516059999999998E-2</v>
      </c>
      <c r="EC162" s="1">
        <v>7.7829350000000002</v>
      </c>
      <c r="ED162">
        <v>0.89386310000000002</v>
      </c>
      <c r="EE162">
        <v>14.599399999999999</v>
      </c>
      <c r="EF162" s="1">
        <v>2.6340390000000002E-2</v>
      </c>
      <c r="EG162" s="1">
        <v>7.4869630000000003</v>
      </c>
      <c r="EH162">
        <v>0.89067609999999997</v>
      </c>
      <c r="EI162">
        <v>14.932740000000001</v>
      </c>
      <c r="EJ162" s="1">
        <v>2.444754E-2</v>
      </c>
      <c r="EK162" s="1">
        <v>6.9794590000000003</v>
      </c>
      <c r="EL162">
        <v>0.88749449999999996</v>
      </c>
      <c r="EM162">
        <v>15.190379999999999</v>
      </c>
      <c r="EN162" s="1">
        <v>2.231205E-2</v>
      </c>
      <c r="EO162" s="1">
        <v>6.4015449999999996</v>
      </c>
      <c r="EP162">
        <v>0.88427029999999995</v>
      </c>
      <c r="EQ162">
        <v>15.58553</v>
      </c>
      <c r="ER162" s="1">
        <v>2.018911E-2</v>
      </c>
      <c r="ES162" s="1">
        <v>5.8196019999999997</v>
      </c>
      <c r="ET162">
        <v>0.88098810000000005</v>
      </c>
      <c r="EU162">
        <v>16.352250000000002</v>
      </c>
      <c r="EV162" s="1">
        <v>1.8172170000000001E-2</v>
      </c>
      <c r="EW162" s="1">
        <v>5.2628009999999996</v>
      </c>
      <c r="EX162">
        <v>0.87752459999999999</v>
      </c>
      <c r="EY162">
        <v>16.627759999999999</v>
      </c>
      <c r="EZ162" s="1">
        <v>1.628744E-2</v>
      </c>
      <c r="FA162" s="1">
        <v>4.739738</v>
      </c>
      <c r="FB162">
        <v>0.87403679999999995</v>
      </c>
      <c r="FC162">
        <v>16.407139999999998</v>
      </c>
      <c r="FD162" s="1">
        <v>1.4576199999999999E-2</v>
      </c>
      <c r="FE162" s="1">
        <v>4.2617950000000002</v>
      </c>
      <c r="FF162">
        <v>0.8706334</v>
      </c>
      <c r="FG162">
        <v>16.312480000000001</v>
      </c>
      <c r="FH162" s="1">
        <v>1.3063409999999999E-2</v>
      </c>
      <c r="FI162" s="1">
        <v>3.8368950000000002</v>
      </c>
      <c r="FJ162">
        <v>0.86541310000000005</v>
      </c>
      <c r="FK162">
        <v>16.178000000000001</v>
      </c>
      <c r="FL162" s="1">
        <v>1.17111E-2</v>
      </c>
      <c r="FM162" s="1">
        <v>3.459425</v>
      </c>
      <c r="FN162">
        <v>0.85720220000000003</v>
      </c>
      <c r="FO162">
        <v>16.57019</v>
      </c>
      <c r="FP162" s="1">
        <v>1.0476610000000001E-2</v>
      </c>
      <c r="FQ162" s="1">
        <v>3.118093</v>
      </c>
      <c r="FR162">
        <v>0.84939240000000005</v>
      </c>
      <c r="FS162">
        <v>17.05179</v>
      </c>
      <c r="FT162" s="1">
        <v>9.349095E-3</v>
      </c>
      <c r="FU162" s="1">
        <v>2.8016269999999999</v>
      </c>
      <c r="FV162">
        <v>0.84182889999999999</v>
      </c>
      <c r="FW162">
        <v>17.40879</v>
      </c>
      <c r="FX162" s="1">
        <v>8.3263720000000003E-3</v>
      </c>
      <c r="FY162" s="1">
        <v>2.511415</v>
      </c>
      <c r="FZ162">
        <v>0.8339742</v>
      </c>
      <c r="GA162">
        <v>17.93205</v>
      </c>
      <c r="GB162" s="1">
        <v>7.4079339999999997E-3</v>
      </c>
      <c r="GC162" s="1">
        <v>2.2498070000000001</v>
      </c>
      <c r="GD162">
        <v>0.82575140000000002</v>
      </c>
      <c r="GE162">
        <v>18.088660000000001</v>
      </c>
      <c r="GF162" s="1">
        <v>6.5823269999999998E-3</v>
      </c>
      <c r="GG162" s="1">
        <v>2.0141619999999998</v>
      </c>
      <c r="GH162">
        <v>0.81736869999999995</v>
      </c>
      <c r="GI162">
        <v>18.147459999999999</v>
      </c>
      <c r="GJ162" s="1">
        <v>5.8439160000000002E-3</v>
      </c>
      <c r="GK162" s="1">
        <v>1.802117</v>
      </c>
      <c r="GL162">
        <v>0.80902839999999998</v>
      </c>
      <c r="GM162">
        <v>18.307130000000001</v>
      </c>
      <c r="GN162" s="1">
        <v>5.1864670000000002E-3</v>
      </c>
      <c r="GO162" s="1">
        <v>1.6116630000000001</v>
      </c>
      <c r="GP162">
        <v>0.80099430000000005</v>
      </c>
      <c r="GQ162">
        <v>18.37894</v>
      </c>
      <c r="GR162" s="1">
        <v>4.612105E-3</v>
      </c>
      <c r="GS162" s="1">
        <v>1.4432990000000001</v>
      </c>
      <c r="GT162">
        <v>0.79370980000000002</v>
      </c>
      <c r="GU162">
        <v>18.26089</v>
      </c>
      <c r="GV162" s="1">
        <v>4.1107410000000002E-3</v>
      </c>
      <c r="GW162" s="1">
        <v>1.2943039999999999</v>
      </c>
      <c r="GX162">
        <v>0.78744230000000004</v>
      </c>
      <c r="GY162">
        <v>18.481339999999999</v>
      </c>
      <c r="GZ162" s="1">
        <v>3.667282E-3</v>
      </c>
      <c r="HA162" s="1">
        <v>1.16045</v>
      </c>
      <c r="HB162">
        <v>0.78190459999999995</v>
      </c>
      <c r="HC162">
        <v>18.39433</v>
      </c>
      <c r="HD162" s="1">
        <v>3.2687689999999999E-3</v>
      </c>
      <c r="HE162" s="1">
        <v>1.038429</v>
      </c>
      <c r="HF162">
        <v>0.77738459999999998</v>
      </c>
      <c r="HG162">
        <v>18.150220000000001</v>
      </c>
      <c r="HH162" s="1">
        <v>2.903737E-3</v>
      </c>
      <c r="HI162" s="1">
        <v>0.92500400000000005</v>
      </c>
      <c r="HJ162">
        <v>0.77382439999999997</v>
      </c>
      <c r="HK162">
        <v>17.636230000000001</v>
      </c>
      <c r="HL162" s="1">
        <v>2.563596E-3</v>
      </c>
      <c r="HM162" s="1">
        <v>0.81786409999999998</v>
      </c>
      <c r="HN162">
        <v>0.77098520000000004</v>
      </c>
      <c r="HO162">
        <v>17.293050000000001</v>
      </c>
      <c r="HP162" s="1">
        <v>2.2309119999999998E-3</v>
      </c>
      <c r="HQ162" s="1">
        <v>0.71255999999999997</v>
      </c>
      <c r="HR162">
        <v>0.76863649999999994</v>
      </c>
      <c r="HS162">
        <v>17.057410000000001</v>
      </c>
      <c r="HT162" s="1">
        <v>1.8837599999999999E-3</v>
      </c>
      <c r="HU162" s="1">
        <v>0.60257170000000004</v>
      </c>
      <c r="HV162">
        <v>0.76691299999999996</v>
      </c>
      <c r="HW162">
        <v>16.777429999999999</v>
      </c>
      <c r="HX162" s="1">
        <v>1.519996E-3</v>
      </c>
      <c r="HY162" s="1">
        <v>0.48679699999999998</v>
      </c>
      <c r="HZ162">
        <v>0.765598</v>
      </c>
      <c r="IA162">
        <v>16.644950000000001</v>
      </c>
      <c r="IB162" s="1">
        <v>1.1697019999999999E-3</v>
      </c>
      <c r="IC162" s="1">
        <v>0.37476890000000002</v>
      </c>
      <c r="ID162">
        <v>0.76458720000000002</v>
      </c>
      <c r="IE162">
        <v>16.790939999999999</v>
      </c>
      <c r="IF162" s="1">
        <v>8.7459579999999999E-4</v>
      </c>
      <c r="IG162" s="1">
        <v>0.27978940000000002</v>
      </c>
      <c r="IH162">
        <v>0.76381250000000001</v>
      </c>
      <c r="II162">
        <v>16.73685</v>
      </c>
      <c r="IJ162" s="1">
        <v>6.5635170000000003E-4</v>
      </c>
      <c r="IK162" s="1">
        <v>0.2092137</v>
      </c>
      <c r="IL162">
        <v>0.76330359999999997</v>
      </c>
      <c r="IM162">
        <v>16.706150000000001</v>
      </c>
      <c r="IN162" s="1">
        <v>5.1003629999999995E-4</v>
      </c>
      <c r="IO162" s="1">
        <v>0.16178049999999999</v>
      </c>
      <c r="IP162">
        <v>0.76294050000000002</v>
      </c>
      <c r="IQ162">
        <v>16.15137</v>
      </c>
      <c r="IR162" s="1">
        <v>4.1653959999999999E-4</v>
      </c>
      <c r="IS162" s="1">
        <v>0.1314649</v>
      </c>
      <c r="IT162">
        <v>0.76270740000000004</v>
      </c>
      <c r="IU162">
        <v>15.54433</v>
      </c>
      <c r="IV162" s="1">
        <v>3.55354E-4</v>
      </c>
      <c r="IW162" s="1">
        <v>0.111679</v>
      </c>
      <c r="IX162">
        <v>0.76255850000000003</v>
      </c>
      <c r="IY162">
        <v>15.149419999999999</v>
      </c>
      <c r="IZ162" s="1">
        <v>3.1026870000000001E-4</v>
      </c>
      <c r="JA162" s="1">
        <v>9.7223509999999999E-2</v>
      </c>
      <c r="JB162">
        <v>0.76251340000000001</v>
      </c>
      <c r="JC162">
        <v>14.91799</v>
      </c>
      <c r="JD162" s="1">
        <v>2.7188869999999999E-4</v>
      </c>
      <c r="JE162" s="1">
        <v>8.5022890000000004E-2</v>
      </c>
      <c r="JF162">
        <v>0.76255539999999999</v>
      </c>
      <c r="JG162">
        <v>15.388260000000001</v>
      </c>
      <c r="JH162" s="1">
        <v>2.37686E-4</v>
      </c>
      <c r="JI162" s="1">
        <v>7.4191989999999999E-2</v>
      </c>
      <c r="JJ162">
        <v>0.76267050000000003</v>
      </c>
      <c r="JK162">
        <v>15.77022</v>
      </c>
      <c r="JL162" s="1">
        <v>2.0881759999999999E-4</v>
      </c>
      <c r="JM162" s="1">
        <v>6.5036659999999996E-2</v>
      </c>
      <c r="JN162">
        <v>0.76284649999999998</v>
      </c>
      <c r="JO162">
        <v>15.834490000000001</v>
      </c>
      <c r="JP162" s="1">
        <v>1.8617889999999999E-4</v>
      </c>
      <c r="JQ162" s="1">
        <v>5.7848330000000003E-2</v>
      </c>
      <c r="JR162">
        <v>0.76306030000000002</v>
      </c>
      <c r="JS162">
        <v>16.038499999999999</v>
      </c>
      <c r="JT162" s="1">
        <v>1.69216E-4</v>
      </c>
      <c r="JU162" s="1">
        <v>5.2452470000000001E-2</v>
      </c>
      <c r="JV162">
        <v>0.76335869999999995</v>
      </c>
      <c r="JW162">
        <v>15.985609999999999</v>
      </c>
      <c r="JX162" s="1">
        <v>1.5636879999999999E-4</v>
      </c>
      <c r="JY162" s="1">
        <v>4.8371400000000002E-2</v>
      </c>
      <c r="JZ162">
        <v>0.76363899999999996</v>
      </c>
      <c r="KA162">
        <v>15.55176</v>
      </c>
      <c r="KB162" s="1">
        <v>1.4590640000000001E-4</v>
      </c>
      <c r="KC162" s="1">
        <v>4.5063690000000003E-2</v>
      </c>
      <c r="KD162">
        <v>0.76395599999999997</v>
      </c>
      <c r="KE162">
        <v>15.287850000000001</v>
      </c>
      <c r="KF162" s="1">
        <v>1.362763E-4</v>
      </c>
      <c r="KG162" s="1">
        <v>4.205387E-2</v>
      </c>
      <c r="KH162">
        <v>0.76423909999999995</v>
      </c>
      <c r="KI162">
        <v>15.24288</v>
      </c>
      <c r="KJ162" s="1">
        <v>1.2671159999999999E-4</v>
      </c>
      <c r="KK162" s="1">
        <v>3.9079299999999997E-2</v>
      </c>
      <c r="KL162">
        <v>0.76447699999999996</v>
      </c>
      <c r="KM162">
        <v>15.91883</v>
      </c>
      <c r="KN162" s="1">
        <v>1.1736180000000001E-4</v>
      </c>
      <c r="KO162" s="1">
        <v>3.6173320000000002E-2</v>
      </c>
      <c r="KP162">
        <v>0.76470640000000001</v>
      </c>
      <c r="KQ162">
        <v>16.655080000000002</v>
      </c>
      <c r="KR162" s="1">
        <v>1.0883900000000001E-4</v>
      </c>
      <c r="KS162" s="1">
        <v>3.3524400000000003E-2</v>
      </c>
      <c r="KT162">
        <v>0.76489589999999996</v>
      </c>
      <c r="KU162">
        <v>17.383980000000001</v>
      </c>
      <c r="KV162" s="1">
        <v>1.0158359999999999E-4</v>
      </c>
      <c r="KW162" s="1">
        <v>3.1263359999999997E-2</v>
      </c>
      <c r="KX162">
        <v>0.76501580000000002</v>
      </c>
      <c r="KY162">
        <v>17.941189999999999</v>
      </c>
      <c r="KZ162" s="1">
        <v>9.5558100000000002E-5</v>
      </c>
      <c r="LA162" s="1">
        <v>2.9389289999999998E-2</v>
      </c>
      <c r="LB162">
        <v>0.76510089999999997</v>
      </c>
      <c r="LC162">
        <v>17.81804</v>
      </c>
      <c r="LD162" s="1">
        <v>9.0561790000000004E-5</v>
      </c>
      <c r="LE162" s="1">
        <v>2.7839429999999998E-2</v>
      </c>
      <c r="LF162">
        <v>0.76515069999999996</v>
      </c>
      <c r="LG162">
        <v>17.430679999999999</v>
      </c>
      <c r="LH162" s="1">
        <v>8.6517680000000005E-5</v>
      </c>
      <c r="LI162" s="1">
        <v>2.658249E-2</v>
      </c>
      <c r="LJ162">
        <v>0.76515849999999996</v>
      </c>
      <c r="LK162">
        <v>17.280539999999998</v>
      </c>
      <c r="LL162" s="1">
        <v>8.3518690000000003E-5</v>
      </c>
      <c r="LM162" s="1">
        <v>2.5647779999999998E-2</v>
      </c>
      <c r="LN162">
        <v>0.76507740000000002</v>
      </c>
      <c r="LO162">
        <v>17.350359999999998</v>
      </c>
      <c r="LP162" s="1">
        <v>8.1531459999999994E-5</v>
      </c>
      <c r="LQ162" s="1">
        <v>2.5029949999999999E-2</v>
      </c>
      <c r="LR162">
        <v>0.76489010000000002</v>
      </c>
      <c r="LS162">
        <v>18.06643</v>
      </c>
      <c r="LT162" s="1">
        <v>8.0113959999999996E-5</v>
      </c>
      <c r="LU162" s="1">
        <v>2.4599559999999999E-2</v>
      </c>
      <c r="LV162">
        <v>0.76460600000000001</v>
      </c>
      <c r="LW162">
        <v>18.642679999999999</v>
      </c>
      <c r="LX162" s="1">
        <v>7.8666700000000004E-5</v>
      </c>
      <c r="LY162" s="1">
        <v>2.4170750000000001E-2</v>
      </c>
      <c r="LZ162">
        <v>0.76422769999999995</v>
      </c>
      <c r="MA162">
        <v>19.07366</v>
      </c>
      <c r="MB162" s="1">
        <v>7.6793209999999996E-5</v>
      </c>
      <c r="MC162" s="1">
        <v>2.3618469999999999E-2</v>
      </c>
      <c r="MD162">
        <v>0.76374390000000003</v>
      </c>
      <c r="ME162">
        <v>19.327929999999999</v>
      </c>
      <c r="MF162" s="1">
        <v>7.4458969999999998E-5</v>
      </c>
      <c r="MG162" s="1">
        <v>2.292454E-2</v>
      </c>
      <c r="MH162">
        <v>0.76320540000000003</v>
      </c>
      <c r="MI162">
        <v>19.131209999999999</v>
      </c>
      <c r="MJ162" s="1">
        <v>7.1885969999999994E-5</v>
      </c>
      <c r="MK162" s="1">
        <v>2.2153860000000001E-2</v>
      </c>
      <c r="ML162">
        <v>0.76260629999999996</v>
      </c>
      <c r="MM162">
        <v>18.69248</v>
      </c>
      <c r="MN162" s="1">
        <v>6.9527729999999997E-5</v>
      </c>
      <c r="MO162" s="1">
        <v>2.1439860000000002E-2</v>
      </c>
      <c r="MP162">
        <v>0.76202630000000005</v>
      </c>
      <c r="MQ162">
        <v>18.461500000000001</v>
      </c>
      <c r="MR162" s="1">
        <v>6.7953449999999996E-5</v>
      </c>
      <c r="MS162" s="1">
        <v>2.0959120000000001E-2</v>
      </c>
      <c r="MT162">
        <v>0.76139319999999999</v>
      </c>
      <c r="MU162">
        <v>18.420780000000001</v>
      </c>
      <c r="MV162" s="1">
        <v>6.7414319999999997E-5</v>
      </c>
      <c r="MW162" s="1">
        <v>2.0795879999999999E-2</v>
      </c>
      <c r="MX162">
        <v>0.76087629999999995</v>
      </c>
      <c r="MY162">
        <v>18.84029</v>
      </c>
      <c r="MZ162" s="1">
        <v>6.7474719999999994E-5</v>
      </c>
      <c r="NA162" s="1">
        <v>2.08273E-2</v>
      </c>
      <c r="NB162">
        <v>0.76045050000000003</v>
      </c>
      <c r="NC162">
        <v>18.50611</v>
      </c>
      <c r="ND162" s="1">
        <v>6.7418290000000004E-5</v>
      </c>
      <c r="NE162" s="1">
        <v>2.082612E-2</v>
      </c>
      <c r="NF162">
        <v>0.76010140000000004</v>
      </c>
      <c r="NG162">
        <v>18.65352</v>
      </c>
      <c r="NH162" s="1">
        <v>6.6728529999999999E-5</v>
      </c>
      <c r="NI162" s="1">
        <v>2.063274E-2</v>
      </c>
      <c r="NJ162">
        <v>0.75978489999999999</v>
      </c>
      <c r="NK162">
        <v>18.668140000000001</v>
      </c>
      <c r="NL162" s="1">
        <v>6.5328120000000004E-5</v>
      </c>
      <c r="NM162" s="1">
        <v>2.0216370000000001E-2</v>
      </c>
      <c r="NN162">
        <v>0.75960700000000003</v>
      </c>
      <c r="NO162">
        <v>18.27411</v>
      </c>
      <c r="NP162" s="1">
        <v>6.3369110000000004E-5</v>
      </c>
      <c r="NQ162" s="1">
        <v>1.9620309999999998E-2</v>
      </c>
      <c r="NR162">
        <v>0.75951120000000005</v>
      </c>
      <c r="NS162">
        <v>17.7486</v>
      </c>
      <c r="NT162" s="1">
        <v>6.0909480000000002E-5</v>
      </c>
      <c r="NU162" s="1">
        <v>1.8867040000000002E-2</v>
      </c>
      <c r="NV162">
        <v>0.75948199999999999</v>
      </c>
      <c r="NW162">
        <v>17.433759999999999</v>
      </c>
      <c r="NX162" s="1">
        <v>5.7814820000000002E-5</v>
      </c>
      <c r="NY162" s="1">
        <v>1.7918010000000002E-2</v>
      </c>
      <c r="NZ162">
        <v>0.75960000000000005</v>
      </c>
      <c r="OA162">
        <v>17.451219999999999</v>
      </c>
      <c r="OB162" s="1">
        <v>5.4043050000000001E-5</v>
      </c>
      <c r="OC162" s="1">
        <v>1.6755119999999998E-2</v>
      </c>
      <c r="OD162">
        <v>0.75983449999999997</v>
      </c>
      <c r="OE162">
        <v>18.291180000000001</v>
      </c>
      <c r="OF162" s="1">
        <v>4.9934449999999998E-5</v>
      </c>
      <c r="OG162" s="1">
        <v>1.547858E-2</v>
      </c>
      <c r="OH162">
        <v>0.76026150000000003</v>
      </c>
      <c r="OI162">
        <v>19.18995</v>
      </c>
      <c r="OJ162" s="1">
        <v>4.6069170000000001E-5</v>
      </c>
      <c r="OK162" s="1">
        <v>1.4265119999999999E-2</v>
      </c>
    </row>
    <row r="163" spans="1:401" x14ac:dyDescent="0.35">
      <c r="A163">
        <v>166</v>
      </c>
      <c r="B163" t="s">
        <v>4</v>
      </c>
      <c r="C163" t="s">
        <v>24</v>
      </c>
      <c r="D163" t="s">
        <v>168</v>
      </c>
      <c r="E163">
        <v>877.87879999999996</v>
      </c>
      <c r="F163">
        <v>0.93246370000000001</v>
      </c>
      <c r="G163">
        <v>15.27252</v>
      </c>
      <c r="H163">
        <v>0</v>
      </c>
      <c r="I163">
        <v>0</v>
      </c>
      <c r="J163">
        <v>0.93455869999999996</v>
      </c>
      <c r="K163">
        <v>15.50366</v>
      </c>
      <c r="L163">
        <v>0</v>
      </c>
      <c r="M163">
        <v>0</v>
      </c>
      <c r="N163">
        <v>0.93667299999999998</v>
      </c>
      <c r="O163">
        <v>15.770210000000001</v>
      </c>
      <c r="P163">
        <v>0</v>
      </c>
      <c r="Q163">
        <v>0</v>
      </c>
      <c r="R163">
        <v>0.93891579999999997</v>
      </c>
      <c r="S163">
        <v>16.18937</v>
      </c>
      <c r="T163">
        <v>0</v>
      </c>
      <c r="U163">
        <v>0</v>
      </c>
      <c r="V163">
        <v>0.94121410000000005</v>
      </c>
      <c r="W163">
        <v>16.916429999999998</v>
      </c>
      <c r="X163">
        <v>0</v>
      </c>
      <c r="Y163">
        <v>2.377295E-36</v>
      </c>
      <c r="Z163">
        <v>0.94352060000000004</v>
      </c>
      <c r="AA163">
        <v>17.266079999999999</v>
      </c>
      <c r="AB163" s="1">
        <v>4.1238979999999997E-27</v>
      </c>
      <c r="AC163" s="1">
        <v>1.2693329999999999E-24</v>
      </c>
      <c r="AD163">
        <v>0.94595720000000005</v>
      </c>
      <c r="AE163">
        <v>17.06784</v>
      </c>
      <c r="AF163" s="1">
        <v>3.977476E-15</v>
      </c>
      <c r="AG163" s="1">
        <v>1.222024E-12</v>
      </c>
      <c r="AH163">
        <v>0.94848279999999996</v>
      </c>
      <c r="AI163">
        <v>16.664840000000002</v>
      </c>
      <c r="AJ163" s="1">
        <v>1.163959E-5</v>
      </c>
      <c r="AK163" s="1">
        <v>2.492429E-3</v>
      </c>
      <c r="AL163">
        <v>0.95102750000000003</v>
      </c>
      <c r="AM163">
        <v>16.003820000000001</v>
      </c>
      <c r="AN163" s="1">
        <v>2.912238E-2</v>
      </c>
      <c r="AO163">
        <v>7.0413410000000001</v>
      </c>
      <c r="AP163">
        <v>0.95359380000000005</v>
      </c>
      <c r="AQ163">
        <v>16.027979999999999</v>
      </c>
      <c r="AR163" s="1">
        <v>2.5572180000000002</v>
      </c>
      <c r="AS163">
        <v>668.45609999999999</v>
      </c>
      <c r="AT163">
        <v>0.95619560000000003</v>
      </c>
      <c r="AU163">
        <v>16.505610000000001</v>
      </c>
      <c r="AV163">
        <v>31.33192</v>
      </c>
      <c r="AW163">
        <v>8706.4619999999995</v>
      </c>
      <c r="AX163">
        <v>0.95874950000000003</v>
      </c>
      <c r="AY163">
        <v>17.072179999999999</v>
      </c>
      <c r="AZ163">
        <v>95.565380000000005</v>
      </c>
      <c r="BA163">
        <v>27905.23</v>
      </c>
      <c r="BB163">
        <v>0.96124120000000002</v>
      </c>
      <c r="BC163">
        <v>17.869219999999999</v>
      </c>
      <c r="BD163">
        <v>102.857</v>
      </c>
      <c r="BE163">
        <v>31273.06</v>
      </c>
      <c r="BF163">
        <v>0.96369059999999995</v>
      </c>
      <c r="BG163">
        <v>18.240649999999999</v>
      </c>
      <c r="BH163">
        <v>49.75956</v>
      </c>
      <c r="BI163">
        <v>15635.25</v>
      </c>
      <c r="BJ163">
        <v>0.96616460000000004</v>
      </c>
      <c r="BK163">
        <v>18.15709</v>
      </c>
      <c r="BL163">
        <v>13.03543</v>
      </c>
      <c r="BM163">
        <v>4201.625</v>
      </c>
      <c r="BN163">
        <v>0.96848009999999995</v>
      </c>
      <c r="BO163">
        <v>17.818989999999999</v>
      </c>
      <c r="BP163">
        <v>2.1841550000000001</v>
      </c>
      <c r="BQ163">
        <v>715.92790000000002</v>
      </c>
      <c r="BR163">
        <v>0.96986839999999996</v>
      </c>
      <c r="BS163">
        <v>17.13852</v>
      </c>
      <c r="BT163">
        <v>0.30850850000000002</v>
      </c>
      <c r="BU163">
        <v>100.48399999999999</v>
      </c>
      <c r="BV163">
        <v>0.96962749999999998</v>
      </c>
      <c r="BW163">
        <v>16.832999999999998</v>
      </c>
      <c r="BX163">
        <v>7.8338690000000002E-2</v>
      </c>
      <c r="BY163">
        <v>24.151759999999999</v>
      </c>
      <c r="BZ163">
        <v>0.96861770000000003</v>
      </c>
      <c r="CA163">
        <v>16.52148</v>
      </c>
      <c r="CB163">
        <v>5.103647E-2</v>
      </c>
      <c r="CC163">
        <v>15.21045</v>
      </c>
      <c r="CD163">
        <v>0.96735950000000004</v>
      </c>
      <c r="CE163">
        <v>16.58494</v>
      </c>
      <c r="CF163" s="1">
        <v>4.4521129999999999E-2</v>
      </c>
      <c r="CG163">
        <v>13.19131</v>
      </c>
      <c r="CH163">
        <v>0.96590659999999995</v>
      </c>
      <c r="CI163">
        <v>16.716909999999999</v>
      </c>
      <c r="CJ163" s="1">
        <v>4.0863379999999998E-2</v>
      </c>
      <c r="CK163">
        <v>12.08958</v>
      </c>
      <c r="CL163">
        <v>0.96426120000000004</v>
      </c>
      <c r="CM163">
        <v>16.767900000000001</v>
      </c>
      <c r="CN163" s="1">
        <v>3.8192730000000001E-2</v>
      </c>
      <c r="CO163">
        <v>11.29191</v>
      </c>
      <c r="CP163">
        <v>0.96232189999999995</v>
      </c>
      <c r="CQ163">
        <v>16.78678</v>
      </c>
      <c r="CR163" s="1">
        <v>3.5805730000000001E-2</v>
      </c>
      <c r="CS163" s="1">
        <v>10.587249999999999</v>
      </c>
      <c r="CT163">
        <v>0.95999129999999999</v>
      </c>
      <c r="CU163">
        <v>16.51548</v>
      </c>
      <c r="CV163" s="1">
        <v>3.3376320000000001E-2</v>
      </c>
      <c r="CW163" s="1">
        <v>9.8746620000000007</v>
      </c>
      <c r="CX163">
        <v>0.9571016</v>
      </c>
      <c r="CY163">
        <v>15.91849</v>
      </c>
      <c r="CZ163" s="1">
        <v>3.091433E-2</v>
      </c>
      <c r="DA163" s="1">
        <v>9.1538050000000002</v>
      </c>
      <c r="DB163">
        <v>0.95380589999999998</v>
      </c>
      <c r="DC163">
        <v>15.79707</v>
      </c>
      <c r="DD163" s="1">
        <v>2.8517049999999999E-2</v>
      </c>
      <c r="DE163" s="1">
        <v>8.4519990000000007</v>
      </c>
      <c r="DF163">
        <v>0.95001429999999998</v>
      </c>
      <c r="DG163">
        <v>15.43296</v>
      </c>
      <c r="DH163" s="1">
        <v>2.6293839999999999E-2</v>
      </c>
      <c r="DI163" s="1">
        <v>7.7999749999999999</v>
      </c>
      <c r="DJ163">
        <v>0.94577909999999998</v>
      </c>
      <c r="DK163">
        <v>15.356159999999999</v>
      </c>
      <c r="DL163" s="1">
        <v>2.468834E-2</v>
      </c>
      <c r="DM163" s="1">
        <v>7.3220219999999996</v>
      </c>
      <c r="DN163">
        <v>0.94134399999999996</v>
      </c>
      <c r="DO163">
        <v>15.61265</v>
      </c>
      <c r="DP163" s="1">
        <v>2.4603980000000001E-2</v>
      </c>
      <c r="DQ163" s="1">
        <v>7.2803170000000001</v>
      </c>
      <c r="DR163">
        <v>0.93684330000000005</v>
      </c>
      <c r="DS163">
        <v>15.614179999999999</v>
      </c>
      <c r="DT163" s="1">
        <v>2.5997490000000002E-2</v>
      </c>
      <c r="DU163" s="1">
        <v>7.687735</v>
      </c>
      <c r="DV163">
        <v>0.93269040000000003</v>
      </c>
      <c r="DW163">
        <v>15.33427</v>
      </c>
      <c r="DX163" s="1">
        <v>2.7374860000000001E-2</v>
      </c>
      <c r="DY163" s="1">
        <v>8.111008</v>
      </c>
      <c r="DZ163">
        <v>0.92864639999999998</v>
      </c>
      <c r="EA163">
        <v>14.990640000000001</v>
      </c>
      <c r="EB163" s="1">
        <v>2.7551579999999999E-2</v>
      </c>
      <c r="EC163" s="1">
        <v>8.1833860000000005</v>
      </c>
      <c r="ED163">
        <v>0.92459539999999996</v>
      </c>
      <c r="EE163">
        <v>14.639089999999999</v>
      </c>
      <c r="EF163" s="1">
        <v>2.6465860000000001E-2</v>
      </c>
      <c r="EG163" s="1">
        <v>7.8942019999999999</v>
      </c>
      <c r="EH163">
        <v>0.9186453</v>
      </c>
      <c r="EI163">
        <v>14.981719999999999</v>
      </c>
      <c r="EJ163" s="1">
        <v>2.4609530000000001E-2</v>
      </c>
      <c r="EK163" s="1">
        <v>7.3892879999999996</v>
      </c>
      <c r="EL163">
        <v>0.91082640000000004</v>
      </c>
      <c r="EM163">
        <v>15.25081</v>
      </c>
      <c r="EN163" s="1">
        <v>2.248433E-2</v>
      </c>
      <c r="EO163" s="1">
        <v>6.800128</v>
      </c>
      <c r="EP163">
        <v>0.90280539999999998</v>
      </c>
      <c r="EQ163">
        <v>15.62538</v>
      </c>
      <c r="ER163" s="1">
        <v>2.0357469999999999E-2</v>
      </c>
      <c r="ES163" s="1">
        <v>6.1998559999999996</v>
      </c>
      <c r="ET163">
        <v>0.89457909999999996</v>
      </c>
      <c r="EU163">
        <v>16.36909</v>
      </c>
      <c r="EV163" s="1">
        <v>1.8332439999999998E-2</v>
      </c>
      <c r="EW163" s="1">
        <v>5.6223450000000001</v>
      </c>
      <c r="EX163">
        <v>0.88608089999999995</v>
      </c>
      <c r="EY163">
        <v>16.638760000000001</v>
      </c>
      <c r="EZ163" s="1">
        <v>1.6436650000000001E-2</v>
      </c>
      <c r="FA163" s="1">
        <v>5.0773999999999999</v>
      </c>
      <c r="FB163">
        <v>0.87742600000000004</v>
      </c>
      <c r="FC163">
        <v>16.394629999999999</v>
      </c>
      <c r="FD163" s="1">
        <v>1.471131E-2</v>
      </c>
      <c r="FE163" s="1">
        <v>4.577121</v>
      </c>
      <c r="FF163">
        <v>0.86886609999999997</v>
      </c>
      <c r="FG163">
        <v>16.29974</v>
      </c>
      <c r="FH163" s="1">
        <v>1.31833E-2</v>
      </c>
      <c r="FI163" s="1">
        <v>4.130566</v>
      </c>
      <c r="FJ163">
        <v>0.85990829999999996</v>
      </c>
      <c r="FK163">
        <v>16.197579999999999</v>
      </c>
      <c r="FL163" s="1">
        <v>1.1817670000000001E-2</v>
      </c>
      <c r="FM163" s="1">
        <v>3.730356</v>
      </c>
      <c r="FN163">
        <v>0.85139450000000005</v>
      </c>
      <c r="FO163">
        <v>16.61983</v>
      </c>
      <c r="FP163" s="1">
        <v>1.0575950000000001E-2</v>
      </c>
      <c r="FQ163" s="1">
        <v>3.3619659999999998</v>
      </c>
      <c r="FR163">
        <v>0.84359550000000005</v>
      </c>
      <c r="FS163">
        <v>17.109110000000001</v>
      </c>
      <c r="FT163" s="1">
        <v>9.4413110000000008E-3</v>
      </c>
      <c r="FU163" s="1">
        <v>3.0201980000000002</v>
      </c>
      <c r="FV163">
        <v>0.83583459999999998</v>
      </c>
      <c r="FW163">
        <v>17.463650000000001</v>
      </c>
      <c r="FX163" s="1">
        <v>8.4104309999999995E-3</v>
      </c>
      <c r="FY163" s="1">
        <v>2.706925</v>
      </c>
      <c r="FZ163">
        <v>0.82767159999999995</v>
      </c>
      <c r="GA163">
        <v>17.964110000000002</v>
      </c>
      <c r="GB163" s="1">
        <v>7.4837050000000002E-3</v>
      </c>
      <c r="GC163" s="1">
        <v>2.4244479999999999</v>
      </c>
      <c r="GD163">
        <v>0.81918869999999999</v>
      </c>
      <c r="GE163">
        <v>18.08512</v>
      </c>
      <c r="GF163" s="1">
        <v>6.6506990000000004E-3</v>
      </c>
      <c r="GG163" s="1">
        <v>2.1700520000000001</v>
      </c>
      <c r="GH163">
        <v>0.81050350000000004</v>
      </c>
      <c r="GI163">
        <v>18.114629999999998</v>
      </c>
      <c r="GJ163" s="1">
        <v>5.9058399999999999E-3</v>
      </c>
      <c r="GK163" s="1">
        <v>1.9412720000000001</v>
      </c>
      <c r="GL163">
        <v>0.80183680000000002</v>
      </c>
      <c r="GM163">
        <v>18.268439999999998</v>
      </c>
      <c r="GN163" s="1">
        <v>5.2416959999999997E-3</v>
      </c>
      <c r="GO163" s="1">
        <v>1.735514</v>
      </c>
      <c r="GP163">
        <v>0.79352239999999996</v>
      </c>
      <c r="GQ163">
        <v>18.376519999999999</v>
      </c>
      <c r="GR163" s="1">
        <v>4.6611070000000003E-3</v>
      </c>
      <c r="GS163" s="1">
        <v>1.5535639999999999</v>
      </c>
      <c r="GT163">
        <v>0.78602340000000004</v>
      </c>
      <c r="GU163">
        <v>18.298770000000001</v>
      </c>
      <c r="GV163" s="1">
        <v>4.1544390000000002E-3</v>
      </c>
      <c r="GW163" s="1">
        <v>1.392449</v>
      </c>
      <c r="GX163">
        <v>0.77967180000000003</v>
      </c>
      <c r="GY163">
        <v>18.54833</v>
      </c>
      <c r="GZ163" s="1">
        <v>3.706914E-3</v>
      </c>
      <c r="HA163" s="1">
        <v>1.2478119999999999</v>
      </c>
      <c r="HB163">
        <v>0.77420089999999997</v>
      </c>
      <c r="HC163">
        <v>18.464230000000001</v>
      </c>
      <c r="HD163" s="1">
        <v>3.305316E-3</v>
      </c>
      <c r="HE163" s="1">
        <v>1.1162810000000001</v>
      </c>
      <c r="HF163">
        <v>0.76986339999999998</v>
      </c>
      <c r="HG163">
        <v>18.2196</v>
      </c>
      <c r="HH163" s="1">
        <v>2.9381950000000002E-3</v>
      </c>
      <c r="HI163" s="1">
        <v>0.99431879999999995</v>
      </c>
      <c r="HJ163">
        <v>0.76650269999999998</v>
      </c>
      <c r="HK163">
        <v>17.66968</v>
      </c>
      <c r="HL163" s="1">
        <v>2.596611E-3</v>
      </c>
      <c r="HM163" s="1">
        <v>0.87958720000000001</v>
      </c>
      <c r="HN163">
        <v>0.76378950000000001</v>
      </c>
      <c r="HO163">
        <v>17.303000000000001</v>
      </c>
      <c r="HP163" s="1">
        <v>2.2643950000000002E-3</v>
      </c>
      <c r="HQ163" s="1">
        <v>0.76767050000000003</v>
      </c>
      <c r="HR163">
        <v>0.76153559999999998</v>
      </c>
      <c r="HS163">
        <v>17.049849999999999</v>
      </c>
      <c r="HT163" s="1">
        <v>1.9195029999999999E-3</v>
      </c>
      <c r="HU163" s="1">
        <v>0.65159590000000001</v>
      </c>
      <c r="HV163">
        <v>0.75987400000000005</v>
      </c>
      <c r="HW163">
        <v>16.771599999999999</v>
      </c>
      <c r="HX163" s="1">
        <v>1.5568330000000001E-3</v>
      </c>
      <c r="HY163" s="1">
        <v>0.52918500000000002</v>
      </c>
      <c r="HZ163">
        <v>0.75849849999999996</v>
      </c>
      <c r="IA163">
        <v>16.65944</v>
      </c>
      <c r="IB163" s="1">
        <v>1.203487E-3</v>
      </c>
      <c r="IC163" s="1">
        <v>0.40937699999999999</v>
      </c>
      <c r="ID163">
        <v>0.75748800000000005</v>
      </c>
      <c r="IE163">
        <v>16.844069999999999</v>
      </c>
      <c r="IF163" s="1">
        <v>9.015456E-4</v>
      </c>
      <c r="IG163" s="1">
        <v>0.30627840000000001</v>
      </c>
      <c r="IH163">
        <v>0.75670749999999998</v>
      </c>
      <c r="II163">
        <v>16.813179999999999</v>
      </c>
      <c r="IJ163" s="1">
        <v>6.7537599999999999E-4</v>
      </c>
      <c r="IK163" s="1">
        <v>0.22861770000000001</v>
      </c>
      <c r="IL163">
        <v>0.75617780000000001</v>
      </c>
      <c r="IM163">
        <v>16.787559999999999</v>
      </c>
      <c r="IN163" s="1">
        <v>5.2243489999999999E-4</v>
      </c>
      <c r="IO163" s="1">
        <v>0.17594190000000001</v>
      </c>
      <c r="IP163">
        <v>0.75581849999999995</v>
      </c>
      <c r="IQ163">
        <v>16.202159999999999</v>
      </c>
      <c r="IR163" s="1">
        <v>4.2446230000000001E-4</v>
      </c>
      <c r="IS163" s="1">
        <v>0.14217279999999999</v>
      </c>
      <c r="IT163">
        <v>0.75557920000000001</v>
      </c>
      <c r="IU163">
        <v>15.574210000000001</v>
      </c>
      <c r="IV163" s="1">
        <v>3.6075190000000001E-4</v>
      </c>
      <c r="IW163" s="1">
        <v>0.120271</v>
      </c>
      <c r="IX163">
        <v>0.75540989999999997</v>
      </c>
      <c r="IY163">
        <v>15.16131</v>
      </c>
      <c r="IZ163" s="1">
        <v>3.14524E-4</v>
      </c>
      <c r="JA163" s="1">
        <v>0.1045254</v>
      </c>
      <c r="JB163">
        <v>0.75535319999999995</v>
      </c>
      <c r="JC163">
        <v>14.925829999999999</v>
      </c>
      <c r="JD163" s="1">
        <v>2.7564830000000002E-4</v>
      </c>
      <c r="JE163" s="1">
        <v>9.141415E-2</v>
      </c>
      <c r="JF163">
        <v>0.75541100000000005</v>
      </c>
      <c r="JG163">
        <v>15.418810000000001</v>
      </c>
      <c r="JH163" s="1">
        <v>2.40991E-4</v>
      </c>
      <c r="JI163" s="1">
        <v>7.9778160000000001E-2</v>
      </c>
      <c r="JJ163">
        <v>0.75550819999999996</v>
      </c>
      <c r="JK163">
        <v>15.822469999999999</v>
      </c>
      <c r="JL163" s="1">
        <v>2.115176E-4</v>
      </c>
      <c r="JM163" s="1">
        <v>6.9866659999999997E-2</v>
      </c>
      <c r="JN163">
        <v>0.7556853</v>
      </c>
      <c r="JO163">
        <v>15.908340000000001</v>
      </c>
      <c r="JP163" s="1">
        <v>1.882396E-4</v>
      </c>
      <c r="JQ163" s="1">
        <v>6.2025360000000002E-2</v>
      </c>
      <c r="JR163">
        <v>0.75591949999999997</v>
      </c>
      <c r="JS163">
        <v>16.109760000000001</v>
      </c>
      <c r="JT163" s="1">
        <v>1.7075559999999999E-4</v>
      </c>
      <c r="JU163" s="1">
        <v>5.6122400000000003E-2</v>
      </c>
      <c r="JV163">
        <v>0.75620069999999995</v>
      </c>
      <c r="JW163">
        <v>16.02242</v>
      </c>
      <c r="JX163" s="1">
        <v>1.575607E-4</v>
      </c>
      <c r="JY163" s="1">
        <v>5.1674060000000001E-2</v>
      </c>
      <c r="JZ163">
        <v>0.75650450000000002</v>
      </c>
      <c r="KA163">
        <v>15.55294</v>
      </c>
      <c r="KB163" s="1">
        <v>1.469229E-4</v>
      </c>
      <c r="KC163" s="1">
        <v>4.8104599999999997E-2</v>
      </c>
      <c r="KD163">
        <v>0.75678710000000005</v>
      </c>
      <c r="KE163">
        <v>15.27145</v>
      </c>
      <c r="KF163" s="1">
        <v>1.3725090000000001E-4</v>
      </c>
      <c r="KG163" s="1">
        <v>4.4899920000000003E-2</v>
      </c>
      <c r="KH163">
        <v>0.75709139999999997</v>
      </c>
      <c r="KI163">
        <v>15.23391</v>
      </c>
      <c r="KJ163" s="1">
        <v>1.276835E-4</v>
      </c>
      <c r="KK163" s="1">
        <v>4.1746829999999999E-2</v>
      </c>
      <c r="KL163">
        <v>0.75734610000000002</v>
      </c>
      <c r="KM163">
        <v>15.95753</v>
      </c>
      <c r="KN163" s="1">
        <v>1.182852E-4</v>
      </c>
      <c r="KO163" s="1">
        <v>3.865213E-2</v>
      </c>
      <c r="KP163">
        <v>0.75758389999999998</v>
      </c>
      <c r="KQ163">
        <v>16.712759999999999</v>
      </c>
      <c r="KR163" s="1">
        <v>1.0965289999999999E-4</v>
      </c>
      <c r="KS163" s="1">
        <v>3.5808230000000003E-2</v>
      </c>
      <c r="KT163">
        <v>0.75777749999999999</v>
      </c>
      <c r="KU163">
        <v>17.453520000000001</v>
      </c>
      <c r="KV163" s="1">
        <v>1.022656E-4</v>
      </c>
      <c r="KW163" s="1">
        <v>3.3367090000000002E-2</v>
      </c>
      <c r="KX163">
        <v>0.75790329999999995</v>
      </c>
      <c r="KY163">
        <v>18.003889999999998</v>
      </c>
      <c r="KZ163" s="1">
        <v>9.6121110000000004E-5</v>
      </c>
      <c r="LA163" s="1">
        <v>3.1340170000000001E-2</v>
      </c>
      <c r="LB163">
        <v>0.75799439999999996</v>
      </c>
      <c r="LC163">
        <v>17.848610000000001</v>
      </c>
      <c r="LD163" s="1">
        <v>9.1026710000000001E-5</v>
      </c>
      <c r="LE163" s="1">
        <v>2.9663399999999999E-2</v>
      </c>
      <c r="LF163">
        <v>0.75804720000000003</v>
      </c>
      <c r="LG163">
        <v>17.420770000000001</v>
      </c>
      <c r="LH163" s="1">
        <v>8.6884119999999998E-5</v>
      </c>
      <c r="LI163" s="1">
        <v>2.8297429999999998E-2</v>
      </c>
      <c r="LJ163">
        <v>0.75803500000000001</v>
      </c>
      <c r="LK163">
        <v>17.249289999999998</v>
      </c>
      <c r="LL163" s="1">
        <v>8.3774840000000006E-5</v>
      </c>
      <c r="LM163" s="1">
        <v>2.7268830000000001E-2</v>
      </c>
      <c r="LN163">
        <v>0.75797230000000004</v>
      </c>
      <c r="LO163">
        <v>17.336459999999999</v>
      </c>
      <c r="LP163" s="1">
        <v>8.1697000000000001E-5</v>
      </c>
      <c r="LQ163" s="1">
        <v>2.6581830000000001E-2</v>
      </c>
      <c r="LR163">
        <v>0.75777119999999998</v>
      </c>
      <c r="LS163">
        <v>18.11354</v>
      </c>
      <c r="LT163" s="1">
        <v>8.0245830000000006E-5</v>
      </c>
      <c r="LU163" s="1">
        <v>2.6112099999999999E-2</v>
      </c>
      <c r="LV163">
        <v>0.75750669999999998</v>
      </c>
      <c r="LW163">
        <v>18.724080000000001</v>
      </c>
      <c r="LX163" s="1">
        <v>7.8821470000000002E-5</v>
      </c>
      <c r="LY163" s="1">
        <v>2.5664329999999999E-2</v>
      </c>
      <c r="LZ163">
        <v>0.75712290000000004</v>
      </c>
      <c r="MA163">
        <v>19.172499999999999</v>
      </c>
      <c r="MB163" s="1">
        <v>7.6995810000000006E-5</v>
      </c>
      <c r="MC163" s="1">
        <v>2.509577E-2</v>
      </c>
      <c r="MD163">
        <v>0.75664929999999997</v>
      </c>
      <c r="ME163">
        <v>19.401820000000001</v>
      </c>
      <c r="MF163" s="1">
        <v>7.4703419999999995E-5</v>
      </c>
      <c r="MG163" s="1">
        <v>2.4374380000000001E-2</v>
      </c>
      <c r="MH163">
        <v>0.75609870000000001</v>
      </c>
      <c r="MI163">
        <v>19.160789999999999</v>
      </c>
      <c r="MJ163" s="1">
        <v>7.2138970000000006E-5</v>
      </c>
      <c r="MK163" s="1">
        <v>2.356107E-2</v>
      </c>
      <c r="ML163">
        <v>0.75550099999999998</v>
      </c>
      <c r="MM163">
        <v>18.679510000000001</v>
      </c>
      <c r="MN163" s="1">
        <v>6.9735599999999997E-5</v>
      </c>
      <c r="MO163" s="1">
        <v>2.2789509999999999E-2</v>
      </c>
      <c r="MP163">
        <v>0.75487899999999997</v>
      </c>
      <c r="MQ163">
        <v>18.43365</v>
      </c>
      <c r="MR163" s="1">
        <v>6.8064109999999998E-5</v>
      </c>
      <c r="MS163" s="1">
        <v>2.2246789999999999E-2</v>
      </c>
      <c r="MT163">
        <v>0.75425549999999997</v>
      </c>
      <c r="MU163">
        <v>18.409050000000001</v>
      </c>
      <c r="MV163" s="1">
        <v>6.7426479999999994E-5</v>
      </c>
      <c r="MW163" s="1">
        <v>2.2037560000000001E-2</v>
      </c>
      <c r="MX163">
        <v>0.75371100000000002</v>
      </c>
      <c r="MY163">
        <v>18.886310000000002</v>
      </c>
      <c r="MZ163" s="1">
        <v>6.7457040000000004E-5</v>
      </c>
      <c r="NA163" s="1">
        <v>2.205843E-2</v>
      </c>
      <c r="NB163">
        <v>0.75325580000000003</v>
      </c>
      <c r="NC163">
        <v>18.571200000000001</v>
      </c>
      <c r="ND163" s="1">
        <v>6.7442310000000004E-5</v>
      </c>
      <c r="NE163" s="1">
        <v>2.2070240000000001E-2</v>
      </c>
      <c r="NF163">
        <v>0.75287329999999997</v>
      </c>
      <c r="NG163">
        <v>18.74776</v>
      </c>
      <c r="NH163" s="1">
        <v>6.6825559999999997E-5</v>
      </c>
      <c r="NI163" s="1">
        <v>2.189029E-2</v>
      </c>
      <c r="NJ163">
        <v>0.7526138</v>
      </c>
      <c r="NK163">
        <v>18.747430000000001</v>
      </c>
      <c r="NL163" s="1">
        <v>6.5494059999999998E-5</v>
      </c>
      <c r="NM163" s="1">
        <v>2.1472870000000002E-2</v>
      </c>
      <c r="NN163">
        <v>0.75242419999999999</v>
      </c>
      <c r="NO163">
        <v>18.33174</v>
      </c>
      <c r="NP163" s="1">
        <v>6.3587349999999997E-5</v>
      </c>
      <c r="NQ163" s="1">
        <v>2.0859740000000002E-2</v>
      </c>
      <c r="NR163">
        <v>0.75228170000000005</v>
      </c>
      <c r="NS163">
        <v>17.761099999999999</v>
      </c>
      <c r="NT163" s="1">
        <v>6.1181880000000003E-5</v>
      </c>
      <c r="NU163" s="1">
        <v>2.0080750000000001E-2</v>
      </c>
      <c r="NV163">
        <v>0.75226289999999996</v>
      </c>
      <c r="NW163">
        <v>17.421610000000001</v>
      </c>
      <c r="NX163" s="1">
        <v>5.8158339999999998E-5</v>
      </c>
      <c r="NY163" s="1">
        <v>1.909976E-2</v>
      </c>
      <c r="NZ163">
        <v>0.75237200000000004</v>
      </c>
      <c r="OA163">
        <v>17.452200000000001</v>
      </c>
      <c r="OB163" s="1">
        <v>5.445006E-5</v>
      </c>
      <c r="OC163" s="1">
        <v>1.7890949999999999E-2</v>
      </c>
      <c r="OD163">
        <v>0.75262879999999999</v>
      </c>
      <c r="OE163">
        <v>18.338100000000001</v>
      </c>
      <c r="OF163" s="1">
        <v>5.035294E-5</v>
      </c>
      <c r="OG163" s="1">
        <v>1.6544E-2</v>
      </c>
      <c r="OH163">
        <v>0.75304800000000005</v>
      </c>
      <c r="OI163">
        <v>19.264620000000001</v>
      </c>
      <c r="OJ163" s="1">
        <v>4.6442859999999999E-5</v>
      </c>
      <c r="OK163" s="1">
        <v>1.524408E-2</v>
      </c>
    </row>
    <row r="164" spans="1:401" x14ac:dyDescent="0.35">
      <c r="A164">
        <v>167</v>
      </c>
      <c r="B164" t="s">
        <v>4</v>
      </c>
      <c r="C164" t="s">
        <v>24</v>
      </c>
      <c r="D164" t="s">
        <v>169</v>
      </c>
      <c r="E164">
        <v>877.19309999999996</v>
      </c>
      <c r="F164">
        <v>0.83333800000000002</v>
      </c>
      <c r="G164">
        <v>15.322620000000001</v>
      </c>
      <c r="H164">
        <v>0</v>
      </c>
      <c r="I164">
        <v>0</v>
      </c>
      <c r="J164">
        <v>0.83529770000000003</v>
      </c>
      <c r="K164">
        <v>15.56226</v>
      </c>
      <c r="L164">
        <v>0</v>
      </c>
      <c r="M164">
        <v>0</v>
      </c>
      <c r="N164">
        <v>0.83733579999999996</v>
      </c>
      <c r="O164">
        <v>15.826449999999999</v>
      </c>
      <c r="P164">
        <v>0</v>
      </c>
      <c r="Q164">
        <v>0</v>
      </c>
      <c r="R164">
        <v>0.83942260000000002</v>
      </c>
      <c r="S164">
        <v>16.210809999999999</v>
      </c>
      <c r="T164">
        <v>0</v>
      </c>
      <c r="U164">
        <v>0</v>
      </c>
      <c r="V164">
        <v>0.8415916</v>
      </c>
      <c r="W164">
        <v>16.90916</v>
      </c>
      <c r="X164">
        <v>0</v>
      </c>
      <c r="Y164">
        <v>4.0873870000000002E-37</v>
      </c>
      <c r="Z164">
        <v>0.84384950000000003</v>
      </c>
      <c r="AA164">
        <v>17.26266</v>
      </c>
      <c r="AB164" s="1">
        <v>6.6239489999999999E-28</v>
      </c>
      <c r="AC164" s="1">
        <v>2.3319009999999999E-25</v>
      </c>
      <c r="AD164">
        <v>0.84615560000000001</v>
      </c>
      <c r="AE164">
        <v>17.070080000000001</v>
      </c>
      <c r="AF164" s="1">
        <v>6.3237269999999997E-16</v>
      </c>
      <c r="AG164" s="1">
        <v>2.2231620000000001E-13</v>
      </c>
      <c r="AH164">
        <v>0.8485819</v>
      </c>
      <c r="AI164">
        <v>16.69491</v>
      </c>
      <c r="AJ164" s="1">
        <v>4.8961079999999998E-6</v>
      </c>
      <c r="AK164" s="1">
        <v>1.149979E-3</v>
      </c>
      <c r="AL164">
        <v>0.85108249999999996</v>
      </c>
      <c r="AM164">
        <v>16.068860000000001</v>
      </c>
      <c r="AN164" s="1">
        <v>1.7824659999999999E-2</v>
      </c>
      <c r="AO164" s="1">
        <v>4.7510000000000003</v>
      </c>
      <c r="AP164">
        <v>0.85356770000000004</v>
      </c>
      <c r="AQ164">
        <v>16.085139999999999</v>
      </c>
      <c r="AR164" s="1">
        <v>1.889197</v>
      </c>
      <c r="AS164">
        <v>549.37929999999994</v>
      </c>
      <c r="AT164">
        <v>0.85609049999999998</v>
      </c>
      <c r="AU164">
        <v>16.554569999999998</v>
      </c>
      <c r="AV164">
        <v>26.524899999999999</v>
      </c>
      <c r="AW164">
        <v>8279.6020000000008</v>
      </c>
      <c r="AX164">
        <v>0.8585699</v>
      </c>
      <c r="AY164">
        <v>17.09686</v>
      </c>
      <c r="AZ164">
        <v>90.08466</v>
      </c>
      <c r="BA164">
        <v>29830.92</v>
      </c>
      <c r="BB164">
        <v>0.86103149999999995</v>
      </c>
      <c r="BC164">
        <v>17.85905</v>
      </c>
      <c r="BD164">
        <v>105.815</v>
      </c>
      <c r="BE164">
        <v>36812.78</v>
      </c>
      <c r="BF164">
        <v>0.8634541</v>
      </c>
      <c r="BG164">
        <v>18.22664</v>
      </c>
      <c r="BH164">
        <v>54.986510000000003</v>
      </c>
      <c r="BI164">
        <v>19932.689999999999</v>
      </c>
      <c r="BJ164">
        <v>0.86592389999999997</v>
      </c>
      <c r="BK164">
        <v>18.154039999999998</v>
      </c>
      <c r="BL164">
        <v>15.25464</v>
      </c>
      <c r="BM164">
        <v>5714.2870000000003</v>
      </c>
      <c r="BN164">
        <v>0.86833669999999996</v>
      </c>
      <c r="BO164">
        <v>17.85247</v>
      </c>
      <c r="BP164">
        <v>2.6610649999999998</v>
      </c>
      <c r="BQ164">
        <v>1020.259</v>
      </c>
      <c r="BR164">
        <v>0.87139549999999999</v>
      </c>
      <c r="BS164">
        <v>17.214289999999998</v>
      </c>
      <c r="BT164">
        <v>0.37433640000000001</v>
      </c>
      <c r="BU164">
        <v>143.423</v>
      </c>
      <c r="BV164">
        <v>0.87381120000000001</v>
      </c>
      <c r="BW164">
        <v>16.909330000000001</v>
      </c>
      <c r="BX164">
        <v>8.5700499999999999E-2</v>
      </c>
      <c r="BY164">
        <v>30.908819999999999</v>
      </c>
      <c r="BZ164">
        <v>0.87487190000000004</v>
      </c>
      <c r="CA164">
        <v>16.590910000000001</v>
      </c>
      <c r="CB164">
        <v>5.2140980000000003E-2</v>
      </c>
      <c r="CC164">
        <v>17.942150000000002</v>
      </c>
      <c r="CD164">
        <v>0.87537209999999999</v>
      </c>
      <c r="CE164">
        <v>16.6172</v>
      </c>
      <c r="CF164" s="1">
        <v>4.4964850000000001E-2</v>
      </c>
      <c r="CG164">
        <v>15.344049999999999</v>
      </c>
      <c r="CH164">
        <v>0.87561180000000005</v>
      </c>
      <c r="CI164">
        <v>16.713439999999999</v>
      </c>
      <c r="CJ164" s="1">
        <v>4.1155820000000003E-2</v>
      </c>
      <c r="CK164">
        <v>14.02037</v>
      </c>
      <c r="CL164">
        <v>0.87575630000000004</v>
      </c>
      <c r="CM164">
        <v>16.752400000000002</v>
      </c>
      <c r="CN164" s="1">
        <v>3.842454E-2</v>
      </c>
      <c r="CO164">
        <v>13.081709999999999</v>
      </c>
      <c r="CP164">
        <v>0.87578500000000004</v>
      </c>
      <c r="CQ164">
        <v>16.779969999999999</v>
      </c>
      <c r="CR164" s="1">
        <v>3.6029110000000003E-2</v>
      </c>
      <c r="CS164" s="1">
        <v>12.2699</v>
      </c>
      <c r="CT164">
        <v>0.87569430000000004</v>
      </c>
      <c r="CU164">
        <v>16.55029</v>
      </c>
      <c r="CV164" s="1">
        <v>3.3605879999999998E-2</v>
      </c>
      <c r="CW164" s="1">
        <v>11.455489999999999</v>
      </c>
      <c r="CX164">
        <v>0.87553150000000002</v>
      </c>
      <c r="CY164">
        <v>15.98429</v>
      </c>
      <c r="CZ164" s="1">
        <v>3.1142110000000001E-2</v>
      </c>
      <c r="DA164" s="1">
        <v>10.62843</v>
      </c>
      <c r="DB164">
        <v>0.87540200000000001</v>
      </c>
      <c r="DC164">
        <v>15.86985</v>
      </c>
      <c r="DD164" s="1">
        <v>2.8735119999999999E-2</v>
      </c>
      <c r="DE164" s="1">
        <v>9.8205480000000005</v>
      </c>
      <c r="DF164">
        <v>0.87529029999999997</v>
      </c>
      <c r="DG164">
        <v>15.51252</v>
      </c>
      <c r="DH164" s="1">
        <v>2.6485950000000001E-2</v>
      </c>
      <c r="DI164" s="1">
        <v>9.0642820000000004</v>
      </c>
      <c r="DJ164">
        <v>0.87521579999999999</v>
      </c>
      <c r="DK164">
        <v>15.40232</v>
      </c>
      <c r="DL164" s="1">
        <v>2.4790240000000002E-2</v>
      </c>
      <c r="DM164" s="1">
        <v>8.4855789999999995</v>
      </c>
      <c r="DN164">
        <v>0.87558630000000004</v>
      </c>
      <c r="DO164">
        <v>15.62975</v>
      </c>
      <c r="DP164" s="1">
        <v>2.453412E-2</v>
      </c>
      <c r="DQ164" s="1">
        <v>8.3763500000000004</v>
      </c>
      <c r="DR164">
        <v>0.87632980000000005</v>
      </c>
      <c r="DS164">
        <v>15.63344</v>
      </c>
      <c r="DT164" s="1">
        <v>2.5834070000000001E-2</v>
      </c>
      <c r="DU164" s="1">
        <v>8.811159</v>
      </c>
      <c r="DV164">
        <v>0.8775326</v>
      </c>
      <c r="DW164">
        <v>15.34858</v>
      </c>
      <c r="DX164" s="1">
        <v>2.7282529999999999E-2</v>
      </c>
      <c r="DY164" s="1">
        <v>9.3280290000000008</v>
      </c>
      <c r="DZ164">
        <v>0.87898710000000002</v>
      </c>
      <c r="EA164">
        <v>15.011939999999999</v>
      </c>
      <c r="EB164" s="1">
        <v>2.7588970000000001E-2</v>
      </c>
      <c r="EC164" s="1">
        <v>9.4621060000000003</v>
      </c>
      <c r="ED164">
        <v>0.87623790000000001</v>
      </c>
      <c r="EE164">
        <v>14.68857</v>
      </c>
      <c r="EF164" s="1">
        <v>2.659564E-2</v>
      </c>
      <c r="EG164" s="1">
        <v>9.1682509999999997</v>
      </c>
      <c r="EH164">
        <v>0.8697144</v>
      </c>
      <c r="EI164">
        <v>15.04763</v>
      </c>
      <c r="EJ164" s="1">
        <v>2.4787389999999999E-2</v>
      </c>
      <c r="EK164" s="1">
        <v>8.5973030000000001</v>
      </c>
      <c r="EL164">
        <v>0.86295520000000003</v>
      </c>
      <c r="EM164">
        <v>15.32798</v>
      </c>
      <c r="EN164" s="1">
        <v>2.2676829999999999E-2</v>
      </c>
      <c r="EO164" s="1">
        <v>7.9094150000000001</v>
      </c>
      <c r="EP164">
        <v>0.85605070000000005</v>
      </c>
      <c r="EQ164">
        <v>15.684710000000001</v>
      </c>
      <c r="ER164" s="1">
        <v>2.054696E-2</v>
      </c>
      <c r="ES164" s="1">
        <v>7.2032420000000004</v>
      </c>
      <c r="ET164">
        <v>0.84900390000000003</v>
      </c>
      <c r="EU164">
        <v>16.39967</v>
      </c>
      <c r="EV164" s="1">
        <v>1.8513149999999999E-2</v>
      </c>
      <c r="EW164" s="1">
        <v>6.5225460000000002</v>
      </c>
      <c r="EX164">
        <v>0.84169300000000002</v>
      </c>
      <c r="EY164">
        <v>16.653130000000001</v>
      </c>
      <c r="EZ164" s="1">
        <v>1.6605600000000002E-2</v>
      </c>
      <c r="FA164" s="1">
        <v>5.880153</v>
      </c>
      <c r="FB164">
        <v>0.83426920000000004</v>
      </c>
      <c r="FC164">
        <v>16.380389999999998</v>
      </c>
      <c r="FD164" s="1">
        <v>1.4864759999999999E-2</v>
      </c>
      <c r="FE164" s="1">
        <v>5.2895219999999998</v>
      </c>
      <c r="FF164">
        <v>0.82690319999999995</v>
      </c>
      <c r="FG164">
        <v>16.280850000000001</v>
      </c>
      <c r="FH164" s="1">
        <v>1.331952E-2</v>
      </c>
      <c r="FI164" s="1">
        <v>4.7616709999999998</v>
      </c>
      <c r="FJ164">
        <v>0.81933250000000002</v>
      </c>
      <c r="FK164">
        <v>16.221489999999999</v>
      </c>
      <c r="FL164" s="1">
        <v>1.194257E-2</v>
      </c>
      <c r="FM164" s="1">
        <v>4.2899979999999998</v>
      </c>
      <c r="FN164">
        <v>0.81227859999999996</v>
      </c>
      <c r="FO164">
        <v>16.685390000000002</v>
      </c>
      <c r="FP164" s="1">
        <v>1.069144E-2</v>
      </c>
      <c r="FQ164" s="1">
        <v>3.85615</v>
      </c>
      <c r="FR164">
        <v>0.8058168</v>
      </c>
      <c r="FS164">
        <v>17.184699999999999</v>
      </c>
      <c r="FT164" s="1">
        <v>9.5485159999999999E-3</v>
      </c>
      <c r="FU164" s="1">
        <v>3.4567040000000002</v>
      </c>
      <c r="FV164">
        <v>0.79923180000000005</v>
      </c>
      <c r="FW164">
        <v>17.538930000000001</v>
      </c>
      <c r="FX164" s="1">
        <v>8.5077999999999994E-3</v>
      </c>
      <c r="FY164" s="1">
        <v>3.0918290000000002</v>
      </c>
      <c r="FZ164">
        <v>0.79228410000000005</v>
      </c>
      <c r="GA164">
        <v>18.011569999999999</v>
      </c>
      <c r="GB164" s="1">
        <v>7.571314E-3</v>
      </c>
      <c r="GC164" s="1">
        <v>2.7628849999999998</v>
      </c>
      <c r="GD164">
        <v>0.78505579999999997</v>
      </c>
      <c r="GE164">
        <v>18.085339999999999</v>
      </c>
      <c r="GF164" s="1">
        <v>6.7297809999999998E-3</v>
      </c>
      <c r="GG164" s="1">
        <v>2.4669560000000001</v>
      </c>
      <c r="GH164">
        <v>0.77763369999999998</v>
      </c>
      <c r="GI164">
        <v>18.076899999999998</v>
      </c>
      <c r="GJ164" s="1">
        <v>5.9772059999999997E-3</v>
      </c>
      <c r="GK164" s="1">
        <v>2.201241</v>
      </c>
      <c r="GL164">
        <v>0.7703101</v>
      </c>
      <c r="GM164">
        <v>18.22148</v>
      </c>
      <c r="GN164" s="1">
        <v>5.3054699999999996E-3</v>
      </c>
      <c r="GO164" s="1">
        <v>1.9623740000000001</v>
      </c>
      <c r="GP164">
        <v>0.76324040000000004</v>
      </c>
      <c r="GQ164">
        <v>18.366710000000001</v>
      </c>
      <c r="GR164" s="1">
        <v>4.7176800000000001E-3</v>
      </c>
      <c r="GS164" s="1">
        <v>1.7513890000000001</v>
      </c>
      <c r="GT164">
        <v>0.75708620000000004</v>
      </c>
      <c r="GU164">
        <v>18.342110000000002</v>
      </c>
      <c r="GV164" s="1">
        <v>4.204925E-3</v>
      </c>
      <c r="GW164" s="1">
        <v>1.56477</v>
      </c>
      <c r="GX164">
        <v>0.75211039999999996</v>
      </c>
      <c r="GY164">
        <v>18.628229999999999</v>
      </c>
      <c r="GZ164" s="1">
        <v>3.752577E-3</v>
      </c>
      <c r="HA164" s="1">
        <v>1.3976729999999999</v>
      </c>
      <c r="HB164">
        <v>0.74780239999999998</v>
      </c>
      <c r="HC164">
        <v>18.55199</v>
      </c>
      <c r="HD164" s="1">
        <v>3.3473359999999998E-3</v>
      </c>
      <c r="HE164" s="1">
        <v>1.2469669999999999</v>
      </c>
      <c r="HF164">
        <v>0.74456009999999995</v>
      </c>
      <c r="HG164">
        <v>18.30443</v>
      </c>
      <c r="HH164" s="1">
        <v>2.9776820000000002E-3</v>
      </c>
      <c r="HI164" s="1">
        <v>1.107148</v>
      </c>
      <c r="HJ164">
        <v>0.74194369999999998</v>
      </c>
      <c r="HK164">
        <v>17.712720000000001</v>
      </c>
      <c r="HL164" s="1">
        <v>2.6342510000000002E-3</v>
      </c>
      <c r="HM164" s="1">
        <v>0.97727200000000003</v>
      </c>
      <c r="HN164">
        <v>0.73983350000000003</v>
      </c>
      <c r="HO164">
        <v>17.317509999999999</v>
      </c>
      <c r="HP164" s="1">
        <v>2.3022160000000002E-3</v>
      </c>
      <c r="HQ164" s="1">
        <v>0.85253979999999996</v>
      </c>
      <c r="HR164">
        <v>0.73806799999999995</v>
      </c>
      <c r="HS164">
        <v>17.041039999999999</v>
      </c>
      <c r="HT164" s="1">
        <v>1.9596840000000002E-3</v>
      </c>
      <c r="HU164" s="1">
        <v>0.72515209999999997</v>
      </c>
      <c r="HV164">
        <v>0.73669289999999998</v>
      </c>
      <c r="HW164">
        <v>16.761749999999999</v>
      </c>
      <c r="HX164" s="1">
        <v>1.5985120000000001E-3</v>
      </c>
      <c r="HY164" s="1">
        <v>0.59148129999999999</v>
      </c>
      <c r="HZ164">
        <v>0.73557620000000001</v>
      </c>
      <c r="IA164">
        <v>16.673580000000001</v>
      </c>
      <c r="IB164" s="1">
        <v>1.242239E-3</v>
      </c>
      <c r="IC164" s="1">
        <v>0.45955669999999998</v>
      </c>
      <c r="ID164">
        <v>0.7347148</v>
      </c>
      <c r="IE164">
        <v>16.905889999999999</v>
      </c>
      <c r="IF164" s="1">
        <v>9.3291890000000001E-4</v>
      </c>
      <c r="IG164" s="1">
        <v>0.3444699</v>
      </c>
      <c r="IH164">
        <v>0.73409170000000001</v>
      </c>
      <c r="II164">
        <v>16.904250000000001</v>
      </c>
      <c r="IJ164" s="1">
        <v>6.9780229999999996E-4</v>
      </c>
      <c r="IK164" s="1">
        <v>0.25657180000000002</v>
      </c>
      <c r="IL164">
        <v>0.73363179999999995</v>
      </c>
      <c r="IM164">
        <v>16.88541</v>
      </c>
      <c r="IN164" s="1">
        <v>5.3714919999999996E-4</v>
      </c>
      <c r="IO164" s="1">
        <v>0.1963539</v>
      </c>
      <c r="IP164">
        <v>0.73335159999999999</v>
      </c>
      <c r="IQ164">
        <v>16.261230000000001</v>
      </c>
      <c r="IR164" s="1">
        <v>4.3385720000000002E-4</v>
      </c>
      <c r="IS164" s="1">
        <v>0.1576092</v>
      </c>
      <c r="IT164">
        <v>0.73315920000000001</v>
      </c>
      <c r="IU164">
        <v>15.607889999999999</v>
      </c>
      <c r="IV164" s="1">
        <v>3.670759E-4</v>
      </c>
      <c r="IW164" s="1">
        <v>0.13263520000000001</v>
      </c>
      <c r="IX164">
        <v>0.73301450000000001</v>
      </c>
      <c r="IY164">
        <v>15.174939999999999</v>
      </c>
      <c r="IZ164" s="1">
        <v>3.1941560000000002E-4</v>
      </c>
      <c r="JA164" s="1">
        <v>0.11498949999999999</v>
      </c>
      <c r="JB164">
        <v>0.73298059999999998</v>
      </c>
      <c r="JC164">
        <v>14.934189999999999</v>
      </c>
      <c r="JD164" s="1">
        <v>2.7993750000000002E-4</v>
      </c>
      <c r="JE164" s="1">
        <v>0.1005477</v>
      </c>
      <c r="JF164">
        <v>0.73303130000000005</v>
      </c>
      <c r="JG164">
        <v>15.45735</v>
      </c>
      <c r="JH164" s="1">
        <v>2.4478230000000002E-4</v>
      </c>
      <c r="JI164" s="1">
        <v>8.7768330000000006E-2</v>
      </c>
      <c r="JJ164">
        <v>0.73312949999999999</v>
      </c>
      <c r="JK164">
        <v>15.88589</v>
      </c>
      <c r="JL164" s="1">
        <v>2.1464109999999999E-4</v>
      </c>
      <c r="JM164" s="1">
        <v>7.6793479999999997E-2</v>
      </c>
      <c r="JN164">
        <v>0.73328099999999996</v>
      </c>
      <c r="JO164">
        <v>15.99568</v>
      </c>
      <c r="JP164" s="1">
        <v>1.9063930000000001E-4</v>
      </c>
      <c r="JQ164" s="1">
        <v>6.8041400000000002E-2</v>
      </c>
      <c r="JR164">
        <v>0.73347980000000002</v>
      </c>
      <c r="JS164">
        <v>16.199120000000001</v>
      </c>
      <c r="JT164" s="1">
        <v>1.725493E-4</v>
      </c>
      <c r="JU164" s="1">
        <v>6.1428169999999997E-2</v>
      </c>
      <c r="JV164">
        <v>0.73371200000000003</v>
      </c>
      <c r="JW164">
        <v>16.067609999999998</v>
      </c>
      <c r="JX164" s="1">
        <v>1.5893710000000001E-4</v>
      </c>
      <c r="JY164" s="1">
        <v>5.6462390000000001E-2</v>
      </c>
      <c r="JZ164">
        <v>0.73398379999999996</v>
      </c>
      <c r="KA164">
        <v>15.55447</v>
      </c>
      <c r="KB164" s="1">
        <v>1.4808289999999999E-4</v>
      </c>
      <c r="KC164" s="1">
        <v>5.2522260000000001E-2</v>
      </c>
      <c r="KD164">
        <v>0.73424690000000004</v>
      </c>
      <c r="KE164">
        <v>15.251760000000001</v>
      </c>
      <c r="KF164" s="1">
        <v>1.383503E-4</v>
      </c>
      <c r="KG164" s="1">
        <v>4.903602E-2</v>
      </c>
      <c r="KH164">
        <v>0.73452090000000003</v>
      </c>
      <c r="KI164">
        <v>15.221880000000001</v>
      </c>
      <c r="KJ164" s="1">
        <v>1.287808E-4</v>
      </c>
      <c r="KK164" s="1">
        <v>4.5630619999999997E-2</v>
      </c>
      <c r="KL164">
        <v>0.73474550000000005</v>
      </c>
      <c r="KM164">
        <v>16.004439999999999</v>
      </c>
      <c r="KN164" s="1">
        <v>1.1933670000000001E-4</v>
      </c>
      <c r="KO164" s="1">
        <v>4.2271290000000003E-2</v>
      </c>
      <c r="KP164">
        <v>0.73495659999999996</v>
      </c>
      <c r="KQ164">
        <v>16.786570000000001</v>
      </c>
      <c r="KR164" s="1">
        <v>1.105866E-4</v>
      </c>
      <c r="KS164" s="1">
        <v>3.9155379999999997E-2</v>
      </c>
      <c r="KT164">
        <v>0.73509930000000001</v>
      </c>
      <c r="KU164">
        <v>17.541370000000001</v>
      </c>
      <c r="KV164" s="1">
        <v>1.030491E-4</v>
      </c>
      <c r="KW164" s="1">
        <v>3.6459430000000001E-2</v>
      </c>
      <c r="KX164">
        <v>0.73518989999999995</v>
      </c>
      <c r="KY164">
        <v>18.08464</v>
      </c>
      <c r="KZ164" s="1">
        <v>9.6769209999999996E-5</v>
      </c>
      <c r="LA164" s="1">
        <v>3.4216129999999997E-2</v>
      </c>
      <c r="LB164">
        <v>0.73527209999999998</v>
      </c>
      <c r="LC164">
        <v>17.886649999999999</v>
      </c>
      <c r="LD164" s="1">
        <v>9.1562319999999997E-5</v>
      </c>
      <c r="LE164" s="1">
        <v>3.2358280000000003E-2</v>
      </c>
      <c r="LF164">
        <v>0.73532500000000001</v>
      </c>
      <c r="LG164">
        <v>17.410350000000001</v>
      </c>
      <c r="LH164" s="1">
        <v>8.7310250000000007E-5</v>
      </c>
      <c r="LI164" s="1">
        <v>3.0838359999999999E-2</v>
      </c>
      <c r="LJ164">
        <v>0.73532310000000001</v>
      </c>
      <c r="LK164">
        <v>17.212700000000002</v>
      </c>
      <c r="LL164" s="1">
        <v>8.4077499999999996E-5</v>
      </c>
      <c r="LM164" s="1">
        <v>2.96785E-2</v>
      </c>
      <c r="LN164">
        <v>0.73524990000000001</v>
      </c>
      <c r="LO164">
        <v>17.31803</v>
      </c>
      <c r="LP164" s="1">
        <v>8.1892229999999997E-5</v>
      </c>
      <c r="LQ164" s="1">
        <v>2.8892709999999999E-2</v>
      </c>
      <c r="LR164">
        <v>0.73511099999999996</v>
      </c>
      <c r="LS164">
        <v>18.169219999999999</v>
      </c>
      <c r="LT164" s="1">
        <v>8.0395449999999996E-5</v>
      </c>
      <c r="LU164" s="1">
        <v>2.8361629999999999E-2</v>
      </c>
      <c r="LV164">
        <v>0.73486790000000002</v>
      </c>
      <c r="LW164">
        <v>18.822990000000001</v>
      </c>
      <c r="LX164" s="1">
        <v>7.8991509999999998E-5</v>
      </c>
      <c r="LY164" s="1">
        <v>2.7878199999999999E-2</v>
      </c>
      <c r="LZ164">
        <v>0.73448599999999997</v>
      </c>
      <c r="MA164">
        <v>19.292529999999999</v>
      </c>
      <c r="MB164" s="1">
        <v>7.7217770000000003E-5</v>
      </c>
      <c r="MC164" s="1">
        <v>2.727518E-2</v>
      </c>
      <c r="MD164">
        <v>0.73409060000000004</v>
      </c>
      <c r="ME164">
        <v>19.496099999999998</v>
      </c>
      <c r="MF164" s="1">
        <v>7.4975130000000002E-5</v>
      </c>
      <c r="MG164" s="1">
        <v>2.650477E-2</v>
      </c>
      <c r="MH164">
        <v>0.73360820000000004</v>
      </c>
      <c r="MI164">
        <v>19.198260000000001</v>
      </c>
      <c r="MJ164" s="1">
        <v>7.2424969999999997E-5</v>
      </c>
      <c r="MK164" s="1">
        <v>2.5621720000000001E-2</v>
      </c>
      <c r="ML164">
        <v>0.73307480000000003</v>
      </c>
      <c r="MM164">
        <v>18.665140000000001</v>
      </c>
      <c r="MN164" s="1">
        <v>6.997917E-5</v>
      </c>
      <c r="MO164" s="1">
        <v>2.4761809999999999E-2</v>
      </c>
      <c r="MP164">
        <v>0.73252499999999998</v>
      </c>
      <c r="MQ164">
        <v>18.400289999999998</v>
      </c>
      <c r="MR164" s="1">
        <v>6.8202399999999996E-5</v>
      </c>
      <c r="MS164" s="1">
        <v>2.4125000000000001E-2</v>
      </c>
      <c r="MT164">
        <v>0.73201070000000001</v>
      </c>
      <c r="MU164">
        <v>18.39311</v>
      </c>
      <c r="MV164" s="1">
        <v>6.7450810000000002E-5</v>
      </c>
      <c r="MW164" s="1">
        <v>2.384503E-2</v>
      </c>
      <c r="MX164">
        <v>0.73153040000000003</v>
      </c>
      <c r="MY164">
        <v>18.935210000000001</v>
      </c>
      <c r="MZ164" s="1">
        <v>6.7437500000000006E-5</v>
      </c>
      <c r="NA164" s="1">
        <v>2.3839280000000001E-2</v>
      </c>
      <c r="NB164">
        <v>0.7311356</v>
      </c>
      <c r="NC164">
        <v>18.642890000000001</v>
      </c>
      <c r="ND164" s="1">
        <v>6.746085E-5</v>
      </c>
      <c r="NE164" s="1">
        <v>2.3855769999999998E-2</v>
      </c>
      <c r="NF164">
        <v>0.73082639999999999</v>
      </c>
      <c r="NG164">
        <v>18.859590000000001</v>
      </c>
      <c r="NH164" s="1">
        <v>6.6925060000000005E-5</v>
      </c>
      <c r="NI164" s="1">
        <v>2.3683240000000001E-2</v>
      </c>
      <c r="NJ164">
        <v>0.73059209999999997</v>
      </c>
      <c r="NK164">
        <v>18.844529999999999</v>
      </c>
      <c r="NL164" s="1">
        <v>6.5673710000000002E-5</v>
      </c>
      <c r="NM164" s="1">
        <v>2.325702E-2</v>
      </c>
      <c r="NN164">
        <v>0.73042320000000005</v>
      </c>
      <c r="NO164">
        <v>18.39903</v>
      </c>
      <c r="NP164" s="1">
        <v>6.382684E-5</v>
      </c>
      <c r="NQ164" s="1">
        <v>2.2613339999999999E-2</v>
      </c>
      <c r="NR164">
        <v>0.73031069999999998</v>
      </c>
      <c r="NS164">
        <v>17.7773</v>
      </c>
      <c r="NT164" s="1">
        <v>6.1480929999999998E-5</v>
      </c>
      <c r="NU164" s="1">
        <v>2.1791069999999999E-2</v>
      </c>
      <c r="NV164">
        <v>0.73031230000000003</v>
      </c>
      <c r="NW164">
        <v>17.406949999999998</v>
      </c>
      <c r="NX164" s="1">
        <v>5.853644E-5</v>
      </c>
      <c r="NY164" s="1">
        <v>2.0759489999999998E-2</v>
      </c>
      <c r="NZ164">
        <v>0.73038630000000004</v>
      </c>
      <c r="OA164">
        <v>17.453019999999999</v>
      </c>
      <c r="OB164" s="1">
        <v>5.490156E-5</v>
      </c>
      <c r="OC164" s="1">
        <v>1.9483400000000001E-2</v>
      </c>
      <c r="OD164">
        <v>0.73060530000000001</v>
      </c>
      <c r="OE164">
        <v>18.396989999999999</v>
      </c>
      <c r="OF164" s="1">
        <v>5.0826289999999997E-5</v>
      </c>
      <c r="OG164" s="1">
        <v>1.8040580000000001E-2</v>
      </c>
      <c r="OH164">
        <v>0.73097679999999998</v>
      </c>
      <c r="OI164">
        <v>19.356729999999999</v>
      </c>
      <c r="OJ164" s="1">
        <v>4.6871430000000002E-5</v>
      </c>
      <c r="OK164" s="1">
        <v>1.6625150000000002E-2</v>
      </c>
    </row>
    <row r="165" spans="1:401" x14ac:dyDescent="0.35">
      <c r="A165">
        <v>168</v>
      </c>
      <c r="B165" t="s">
        <v>4</v>
      </c>
      <c r="C165" t="s">
        <v>24</v>
      </c>
      <c r="D165" t="s">
        <v>170</v>
      </c>
      <c r="E165">
        <v>856.43320000000006</v>
      </c>
      <c r="F165">
        <v>0.7128215</v>
      </c>
      <c r="G165">
        <v>15.354369999999999</v>
      </c>
      <c r="H165">
        <v>0</v>
      </c>
      <c r="I165">
        <v>0</v>
      </c>
      <c r="J165">
        <v>0.71483430000000003</v>
      </c>
      <c r="K165">
        <v>15.59573</v>
      </c>
      <c r="L165">
        <v>0</v>
      </c>
      <c r="M165">
        <v>0</v>
      </c>
      <c r="N165">
        <v>0.71633780000000002</v>
      </c>
      <c r="O165">
        <v>15.86022</v>
      </c>
      <c r="P165">
        <v>0</v>
      </c>
      <c r="Q165">
        <v>0</v>
      </c>
      <c r="R165">
        <v>0.71753339999999999</v>
      </c>
      <c r="S165">
        <v>16.22082</v>
      </c>
      <c r="T165">
        <v>0</v>
      </c>
      <c r="U165">
        <v>0</v>
      </c>
      <c r="V165">
        <v>0.71877239999999998</v>
      </c>
      <c r="W165">
        <v>16.896550000000001</v>
      </c>
      <c r="X165">
        <v>0</v>
      </c>
      <c r="Y165">
        <v>5.6474410000000004E-38</v>
      </c>
      <c r="Z165">
        <v>0.72004409999999996</v>
      </c>
      <c r="AA165">
        <v>17.258289999999999</v>
      </c>
      <c r="AB165" s="1">
        <v>1.2052600000000001E-28</v>
      </c>
      <c r="AC165" s="1">
        <v>3.5871199999999998E-26</v>
      </c>
      <c r="AD165">
        <v>0.72139019999999998</v>
      </c>
      <c r="AE165">
        <v>17.071760000000001</v>
      </c>
      <c r="AF165" s="1">
        <v>1.1195160000000001E-16</v>
      </c>
      <c r="AG165" s="1">
        <v>3.3307659999999997E-14</v>
      </c>
      <c r="AH165">
        <v>0.7227498</v>
      </c>
      <c r="AI165">
        <v>16.71611</v>
      </c>
      <c r="AJ165" s="1">
        <v>1.8252990000000001E-6</v>
      </c>
      <c r="AK165" s="1">
        <v>4.1891939999999999E-4</v>
      </c>
      <c r="AL165">
        <v>0.72417240000000005</v>
      </c>
      <c r="AM165">
        <v>16.11401</v>
      </c>
      <c r="AN165" s="1">
        <v>1.0274790000000001E-2</v>
      </c>
      <c r="AO165" s="1">
        <v>2.5575100000000002</v>
      </c>
      <c r="AP165">
        <v>0.72561419999999999</v>
      </c>
      <c r="AQ165">
        <v>16.120349999999998</v>
      </c>
      <c r="AR165" s="1">
        <v>1.3411</v>
      </c>
      <c r="AS165">
        <v>353.3449</v>
      </c>
      <c r="AT165">
        <v>0.72703499999999999</v>
      </c>
      <c r="AU165">
        <v>16.582100000000001</v>
      </c>
      <c r="AV165">
        <v>21.88542</v>
      </c>
      <c r="AW165">
        <v>6031.0050000000001</v>
      </c>
      <c r="AX165">
        <v>0.72842750000000001</v>
      </c>
      <c r="AY165">
        <v>17.108509999999999</v>
      </c>
      <c r="AZ165">
        <v>83.678060000000002</v>
      </c>
      <c r="BA165">
        <v>23906.97</v>
      </c>
      <c r="BB165">
        <v>0.72978880000000002</v>
      </c>
      <c r="BC165">
        <v>17.84534</v>
      </c>
      <c r="BD165">
        <v>108.1931</v>
      </c>
      <c r="BE165">
        <v>31821.57</v>
      </c>
      <c r="BF165">
        <v>0.73113349999999999</v>
      </c>
      <c r="BG165">
        <v>18.21461</v>
      </c>
      <c r="BH165">
        <v>60.805300000000003</v>
      </c>
      <c r="BI165">
        <v>18309.400000000001</v>
      </c>
      <c r="BJ165">
        <v>0.73247609999999996</v>
      </c>
      <c r="BK165">
        <v>18.150069999999999</v>
      </c>
      <c r="BL165">
        <v>17.959859999999999</v>
      </c>
      <c r="BM165">
        <v>5507.3869999999997</v>
      </c>
      <c r="BN165">
        <v>0.73370239999999998</v>
      </c>
      <c r="BO165">
        <v>17.874490000000002</v>
      </c>
      <c r="BP165">
        <v>3.2778119999999999</v>
      </c>
      <c r="BQ165">
        <v>1018.338</v>
      </c>
      <c r="BR165">
        <v>0.73436650000000003</v>
      </c>
      <c r="BS165">
        <v>17.265930000000001</v>
      </c>
      <c r="BT165">
        <v>0.46296359999999998</v>
      </c>
      <c r="BU165">
        <v>144.20849999999999</v>
      </c>
      <c r="BV165">
        <v>0.73401079999999996</v>
      </c>
      <c r="BW165">
        <v>16.961259999999999</v>
      </c>
      <c r="BX165">
        <v>9.5727090000000001E-2</v>
      </c>
      <c r="BY165">
        <v>28.973890000000001</v>
      </c>
      <c r="BZ165">
        <v>0.73310200000000003</v>
      </c>
      <c r="CA165">
        <v>16.641010000000001</v>
      </c>
      <c r="CB165">
        <v>5.35454E-2</v>
      </c>
      <c r="CC165">
        <v>15.77032</v>
      </c>
      <c r="CD165">
        <v>0.73201079999999996</v>
      </c>
      <c r="CE165">
        <v>16.639230000000001</v>
      </c>
      <c r="CF165">
        <v>4.5477280000000002E-2</v>
      </c>
      <c r="CG165">
        <v>13.338469999999999</v>
      </c>
      <c r="CH165">
        <v>0.73082559999999996</v>
      </c>
      <c r="CI165">
        <v>16.710180000000001</v>
      </c>
      <c r="CJ165" s="1">
        <v>4.1486170000000003E-2</v>
      </c>
      <c r="CK165">
        <v>12.172029999999999</v>
      </c>
      <c r="CL165">
        <v>0.72950870000000001</v>
      </c>
      <c r="CM165">
        <v>16.73996</v>
      </c>
      <c r="CN165" s="1">
        <v>3.8681640000000003E-2</v>
      </c>
      <c r="CO165">
        <v>11.36098</v>
      </c>
      <c r="CP165">
        <v>0.72798620000000003</v>
      </c>
      <c r="CQ165">
        <v>16.772010000000002</v>
      </c>
      <c r="CR165" s="1">
        <v>3.6273319999999998E-2</v>
      </c>
      <c r="CS165" s="1">
        <v>10.67234</v>
      </c>
      <c r="CT165">
        <v>0.72613360000000005</v>
      </c>
      <c r="CU165">
        <v>16.573319999999999</v>
      </c>
      <c r="CV165" s="1">
        <v>3.3857079999999998E-2</v>
      </c>
      <c r="CW165" s="1">
        <v>9.9862769999999994</v>
      </c>
      <c r="CX165">
        <v>0.7239236</v>
      </c>
      <c r="CY165">
        <v>16.031490000000002</v>
      </c>
      <c r="CZ165" s="1">
        <v>3.1392980000000001E-2</v>
      </c>
      <c r="DA165" s="1">
        <v>9.2881450000000001</v>
      </c>
      <c r="DB165">
        <v>0.72136069999999997</v>
      </c>
      <c r="DC165">
        <v>15.919460000000001</v>
      </c>
      <c r="DD165" s="1">
        <v>2.8976519999999999E-2</v>
      </c>
      <c r="DE165" s="1">
        <v>8.6049220000000002</v>
      </c>
      <c r="DF165">
        <v>0.71842649999999997</v>
      </c>
      <c r="DG165">
        <v>15.5707</v>
      </c>
      <c r="DH165" s="1">
        <v>2.670206E-2</v>
      </c>
      <c r="DI165" s="1">
        <v>7.9631239999999996</v>
      </c>
      <c r="DJ165">
        <v>0.71512240000000005</v>
      </c>
      <c r="DK165">
        <v>15.43502</v>
      </c>
      <c r="DL165" s="1">
        <v>2.491575E-2</v>
      </c>
      <c r="DM165" s="1">
        <v>7.4612920000000003</v>
      </c>
      <c r="DN165">
        <v>0.71186879999999997</v>
      </c>
      <c r="DO165">
        <v>15.63771</v>
      </c>
      <c r="DP165" s="1">
        <v>2.4471489999999999E-2</v>
      </c>
      <c r="DQ165" s="1">
        <v>7.3476920000000003</v>
      </c>
      <c r="DR165">
        <v>0.70858790000000005</v>
      </c>
      <c r="DS165">
        <v>15.64485</v>
      </c>
      <c r="DT165" s="1">
        <v>2.5649700000000001E-2</v>
      </c>
      <c r="DU165" s="1">
        <v>7.7292149999999999</v>
      </c>
      <c r="DV165">
        <v>0.70559380000000005</v>
      </c>
      <c r="DW165">
        <v>15.355779999999999</v>
      </c>
      <c r="DX165" s="1">
        <v>2.7161339999999999E-2</v>
      </c>
      <c r="DY165" s="1">
        <v>8.2303239999999995</v>
      </c>
      <c r="DZ165">
        <v>0.70292310000000002</v>
      </c>
      <c r="EA165">
        <v>15.02412</v>
      </c>
      <c r="EB165" s="1">
        <v>2.7602189999999999E-2</v>
      </c>
      <c r="EC165" s="1">
        <v>8.4143889999999999</v>
      </c>
      <c r="ED165">
        <v>0.70000770000000001</v>
      </c>
      <c r="EE165">
        <v>14.72481</v>
      </c>
      <c r="EF165" s="1">
        <v>2.6734520000000001E-2</v>
      </c>
      <c r="EG165" s="1">
        <v>8.2008690000000009</v>
      </c>
      <c r="EH165">
        <v>0.69664599999999999</v>
      </c>
      <c r="EI165">
        <v>15.09625</v>
      </c>
      <c r="EJ165" s="1">
        <v>2.4990189999999999E-2</v>
      </c>
      <c r="EK165" s="1">
        <v>7.7118719999999996</v>
      </c>
      <c r="EL165">
        <v>0.69308259999999999</v>
      </c>
      <c r="EM165">
        <v>15.385960000000001</v>
      </c>
      <c r="EN165" s="1">
        <v>2.289855E-2</v>
      </c>
      <c r="EO165" s="1">
        <v>7.1072749999999996</v>
      </c>
      <c r="EP165">
        <v>0.68947519999999995</v>
      </c>
      <c r="EQ165">
        <v>15.729609999999999</v>
      </c>
      <c r="ER165" s="1">
        <v>2.0765849999999999E-2</v>
      </c>
      <c r="ES165" s="1">
        <v>6.4805339999999996</v>
      </c>
      <c r="ET165">
        <v>0.68586510000000001</v>
      </c>
      <c r="EU165">
        <v>16.422519999999999</v>
      </c>
      <c r="EV165" s="1">
        <v>1.8722039999999999E-2</v>
      </c>
      <c r="EW165" s="1">
        <v>5.8738429999999999</v>
      </c>
      <c r="EX165">
        <v>0.6821277</v>
      </c>
      <c r="EY165">
        <v>16.66507</v>
      </c>
      <c r="EZ165" s="1">
        <v>1.6800849999999999E-2</v>
      </c>
      <c r="FA165" s="1">
        <v>5.2998830000000003</v>
      </c>
      <c r="FB165">
        <v>0.67834720000000004</v>
      </c>
      <c r="FC165">
        <v>16.370190000000001</v>
      </c>
      <c r="FD165" s="1">
        <v>1.5042140000000001E-2</v>
      </c>
      <c r="FE165" s="1">
        <v>4.770467</v>
      </c>
      <c r="FF165">
        <v>0.6746645</v>
      </c>
      <c r="FG165">
        <v>16.265000000000001</v>
      </c>
      <c r="FH165" s="1">
        <v>1.347663E-2</v>
      </c>
      <c r="FI165" s="1">
        <v>4.2958410000000002</v>
      </c>
      <c r="FJ165">
        <v>0.67105709999999996</v>
      </c>
      <c r="FK165">
        <v>16.236540000000002</v>
      </c>
      <c r="FL165" s="1">
        <v>1.208738E-2</v>
      </c>
      <c r="FM165" s="1">
        <v>3.872363</v>
      </c>
      <c r="FN165">
        <v>0.66809560000000001</v>
      </c>
      <c r="FO165">
        <v>16.733889999999999</v>
      </c>
      <c r="FP165" s="1">
        <v>1.0824139999999999E-2</v>
      </c>
      <c r="FQ165" s="1">
        <v>3.4827370000000002</v>
      </c>
      <c r="FR165">
        <v>0.66516719999999996</v>
      </c>
      <c r="FS165">
        <v>17.241340000000001</v>
      </c>
      <c r="FT165" s="1">
        <v>9.6706559999999997E-3</v>
      </c>
      <c r="FU165" s="1">
        <v>3.1242299999999998</v>
      </c>
      <c r="FV165">
        <v>0.66185079999999996</v>
      </c>
      <c r="FW165">
        <v>17.59721</v>
      </c>
      <c r="FX165" s="1">
        <v>8.6185289999999998E-3</v>
      </c>
      <c r="FY165" s="1">
        <v>2.796389</v>
      </c>
      <c r="FZ165">
        <v>0.65835160000000004</v>
      </c>
      <c r="GA165">
        <v>18.05012</v>
      </c>
      <c r="GB165" s="1">
        <v>7.6708360000000003E-3</v>
      </c>
      <c r="GC165" s="1">
        <v>2.5003989999999998</v>
      </c>
      <c r="GD165">
        <v>0.65482940000000001</v>
      </c>
      <c r="GE165">
        <v>18.08858</v>
      </c>
      <c r="GF165" s="1">
        <v>6.8196130000000004E-3</v>
      </c>
      <c r="GG165" s="1">
        <v>2.2338640000000001</v>
      </c>
      <c r="GH165">
        <v>0.65121320000000005</v>
      </c>
      <c r="GI165">
        <v>18.04852</v>
      </c>
      <c r="GJ165" s="1">
        <v>6.0579620000000001E-3</v>
      </c>
      <c r="GK165" s="1">
        <v>1.994378</v>
      </c>
      <c r="GL165">
        <v>0.64780210000000005</v>
      </c>
      <c r="GM165">
        <v>18.183779999999999</v>
      </c>
      <c r="GN165" s="1">
        <v>5.3777360000000001E-3</v>
      </c>
      <c r="GO165" s="1">
        <v>1.778672</v>
      </c>
      <c r="GP165">
        <v>0.64461270000000004</v>
      </c>
      <c r="GQ165">
        <v>18.354310000000002</v>
      </c>
      <c r="GR165" s="1">
        <v>4.7814550000000004E-3</v>
      </c>
      <c r="GS165" s="1">
        <v>1.587677</v>
      </c>
      <c r="GT165">
        <v>0.64238720000000005</v>
      </c>
      <c r="GU165">
        <v>18.372019999999999</v>
      </c>
      <c r="GV165" s="1">
        <v>4.2619720000000002E-3</v>
      </c>
      <c r="GW165" s="1">
        <v>1.4184190000000001</v>
      </c>
      <c r="GX165">
        <v>0.64126340000000004</v>
      </c>
      <c r="GY165">
        <v>18.689319999999999</v>
      </c>
      <c r="GZ165" s="1">
        <v>3.8037320000000002E-3</v>
      </c>
      <c r="HA165" s="1">
        <v>1.2667390000000001</v>
      </c>
      <c r="HB165">
        <v>0.64049970000000001</v>
      </c>
      <c r="HC165">
        <v>18.61975</v>
      </c>
      <c r="HD165" s="1">
        <v>3.3940820000000001E-3</v>
      </c>
      <c r="HE165" s="1">
        <v>1.130155</v>
      </c>
      <c r="HF165">
        <v>0.64165059999999996</v>
      </c>
      <c r="HG165">
        <v>18.374929999999999</v>
      </c>
      <c r="HH165" s="1">
        <v>3.0211880000000002E-3</v>
      </c>
      <c r="HI165" s="1">
        <v>1.0038929999999999</v>
      </c>
      <c r="HJ165">
        <v>0.642675</v>
      </c>
      <c r="HK165">
        <v>17.750399999999999</v>
      </c>
      <c r="HL165" s="1">
        <v>2.675172E-3</v>
      </c>
      <c r="HM165" s="1">
        <v>0.88675550000000003</v>
      </c>
      <c r="HN165">
        <v>0.64355989999999996</v>
      </c>
      <c r="HO165">
        <v>17.331890000000001</v>
      </c>
      <c r="HP165" s="1">
        <v>2.342682E-3</v>
      </c>
      <c r="HQ165" s="1">
        <v>0.77476299999999998</v>
      </c>
      <c r="HR165">
        <v>0.64425169999999998</v>
      </c>
      <c r="HS165">
        <v>17.035740000000001</v>
      </c>
      <c r="HT165" s="1">
        <v>2.0021639999999999E-3</v>
      </c>
      <c r="HU165" s="1">
        <v>0.66107309999999997</v>
      </c>
      <c r="HV165">
        <v>0.64481250000000001</v>
      </c>
      <c r="HW165">
        <v>16.754650000000002</v>
      </c>
      <c r="HX165" s="1">
        <v>1.642609E-3</v>
      </c>
      <c r="HY165" s="1">
        <v>0.54174040000000001</v>
      </c>
      <c r="HZ165">
        <v>0.64526930000000005</v>
      </c>
      <c r="IA165">
        <v>16.681560000000001</v>
      </c>
      <c r="IB165" s="1">
        <v>1.2836849999999999E-3</v>
      </c>
      <c r="IC165" s="1">
        <v>0.42285600000000001</v>
      </c>
      <c r="ID165">
        <v>0.64560150000000005</v>
      </c>
      <c r="IE165">
        <v>16.95018</v>
      </c>
      <c r="IF165" s="1">
        <v>9.6689829999999999E-4</v>
      </c>
      <c r="IG165" s="1">
        <v>0.31777080000000002</v>
      </c>
      <c r="IH165">
        <v>0.64586980000000005</v>
      </c>
      <c r="II165">
        <v>16.974070000000001</v>
      </c>
      <c r="IJ165" s="1">
        <v>7.223733E-4</v>
      </c>
      <c r="IK165" s="1">
        <v>0.23649780000000001</v>
      </c>
      <c r="IL165">
        <v>0.64606600000000003</v>
      </c>
      <c r="IM165">
        <v>16.964009999999998</v>
      </c>
      <c r="IN165" s="1">
        <v>5.5337289999999998E-4</v>
      </c>
      <c r="IO165" s="1">
        <v>0.18028530000000001</v>
      </c>
      <c r="IP165">
        <v>0.64624939999999997</v>
      </c>
      <c r="IQ165">
        <v>16.312999999999999</v>
      </c>
      <c r="IR165" s="1">
        <v>4.4420540000000001E-4</v>
      </c>
      <c r="IS165" s="1">
        <v>0.1439772</v>
      </c>
      <c r="IT165">
        <v>0.64636530000000003</v>
      </c>
      <c r="IU165">
        <v>15.6373</v>
      </c>
      <c r="IV165" s="1">
        <v>3.7396E-4</v>
      </c>
      <c r="IW165" s="1">
        <v>0.1206556</v>
      </c>
      <c r="IX165">
        <v>0.64646510000000001</v>
      </c>
      <c r="IY165">
        <v>15.18812</v>
      </c>
      <c r="IZ165" s="1">
        <v>3.246495E-4</v>
      </c>
      <c r="JA165" s="1">
        <v>0.10438939999999999</v>
      </c>
      <c r="JB165">
        <v>0.6465282</v>
      </c>
      <c r="JC165">
        <v>14.939830000000001</v>
      </c>
      <c r="JD165" s="1">
        <v>2.8447960000000001E-4</v>
      </c>
      <c r="JE165" s="1">
        <v>9.126244E-2</v>
      </c>
      <c r="JF165">
        <v>0.64657390000000003</v>
      </c>
      <c r="JG165">
        <v>15.48325</v>
      </c>
      <c r="JH165" s="1">
        <v>2.4881209999999998E-4</v>
      </c>
      <c r="JI165" s="1">
        <v>7.9681249999999995E-2</v>
      </c>
      <c r="JJ165">
        <v>0.64664880000000002</v>
      </c>
      <c r="JK165">
        <v>15.932539999999999</v>
      </c>
      <c r="JL165" s="1">
        <v>2.179897E-4</v>
      </c>
      <c r="JM165" s="1">
        <v>6.9670979999999993E-2</v>
      </c>
      <c r="JN165">
        <v>0.64666100000000004</v>
      </c>
      <c r="JO165">
        <v>16.06148</v>
      </c>
      <c r="JP165" s="1">
        <v>1.932267E-4</v>
      </c>
      <c r="JQ165" s="1">
        <v>6.1631650000000003E-2</v>
      </c>
      <c r="JR165">
        <v>0.64670450000000002</v>
      </c>
      <c r="JS165">
        <v>16.270520000000001</v>
      </c>
      <c r="JT165" s="1">
        <v>1.744835E-4</v>
      </c>
      <c r="JU165" s="1">
        <v>5.553371E-2</v>
      </c>
      <c r="JV165">
        <v>0.64670629999999996</v>
      </c>
      <c r="JW165">
        <v>16.109010000000001</v>
      </c>
      <c r="JX165" s="1">
        <v>1.6041149999999999E-4</v>
      </c>
      <c r="JY165" s="1">
        <v>5.0963519999999998E-2</v>
      </c>
      <c r="JZ165">
        <v>0.64673099999999994</v>
      </c>
      <c r="KA165">
        <v>15.559089999999999</v>
      </c>
      <c r="KB165" s="1">
        <v>1.49309E-4</v>
      </c>
      <c r="KC165" s="1">
        <v>4.736634E-2</v>
      </c>
      <c r="KD165">
        <v>0.64674160000000003</v>
      </c>
      <c r="KE165">
        <v>15.238250000000001</v>
      </c>
      <c r="KF165" s="1">
        <v>1.395E-4</v>
      </c>
      <c r="KG165" s="1">
        <v>4.4221660000000003E-2</v>
      </c>
      <c r="KH165">
        <v>0.64672640000000003</v>
      </c>
      <c r="KI165">
        <v>15.20862</v>
      </c>
      <c r="KJ165" s="1">
        <v>1.2992820000000001E-4</v>
      </c>
      <c r="KK165" s="1">
        <v>4.1171899999999997E-2</v>
      </c>
      <c r="KL165">
        <v>0.64669319999999997</v>
      </c>
      <c r="KM165">
        <v>16.03565</v>
      </c>
      <c r="KN165" s="1">
        <v>1.204445E-4</v>
      </c>
      <c r="KO165" s="1">
        <v>3.8152489999999997E-2</v>
      </c>
      <c r="KP165">
        <v>0.64665360000000005</v>
      </c>
      <c r="KQ165">
        <v>16.841670000000001</v>
      </c>
      <c r="KR165" s="1">
        <v>1.115787E-4</v>
      </c>
      <c r="KS165" s="1">
        <v>3.5333150000000001E-2</v>
      </c>
      <c r="KT165">
        <v>0.64663179999999998</v>
      </c>
      <c r="KU165">
        <v>17.608219999999999</v>
      </c>
      <c r="KV165" s="1">
        <v>1.038858E-4</v>
      </c>
      <c r="KW165" s="1">
        <v>3.2877400000000001E-2</v>
      </c>
      <c r="KX165">
        <v>0.64656789999999997</v>
      </c>
      <c r="KY165">
        <v>18.148599999999998</v>
      </c>
      <c r="KZ165" s="1">
        <v>9.7460489999999999E-5</v>
      </c>
      <c r="LA165" s="1">
        <v>3.0829929999999998E-2</v>
      </c>
      <c r="LB165">
        <v>0.64657439999999999</v>
      </c>
      <c r="LC165">
        <v>17.92248</v>
      </c>
      <c r="LD165" s="1">
        <v>9.2135450000000002E-5</v>
      </c>
      <c r="LE165" s="1">
        <v>2.9134589999999998E-2</v>
      </c>
      <c r="LF165">
        <v>0.64655370000000001</v>
      </c>
      <c r="LG165">
        <v>17.40596</v>
      </c>
      <c r="LH165" s="1">
        <v>8.7769399999999994E-5</v>
      </c>
      <c r="LI165" s="1">
        <v>2.7743549999999999E-2</v>
      </c>
      <c r="LJ165">
        <v>0.64650430000000003</v>
      </c>
      <c r="LK165">
        <v>17.185700000000001</v>
      </c>
      <c r="LL165" s="1">
        <v>8.4409690000000005E-5</v>
      </c>
      <c r="LM165" s="1">
        <v>2.667185E-2</v>
      </c>
      <c r="LN165">
        <v>0.64643660000000003</v>
      </c>
      <c r="LO165">
        <v>17.297779999999999</v>
      </c>
      <c r="LP165" s="1">
        <v>8.2106580000000003E-5</v>
      </c>
      <c r="LQ165" s="1">
        <v>2.5936509999999999E-2</v>
      </c>
      <c r="LR165">
        <v>0.64640889999999995</v>
      </c>
      <c r="LS165">
        <v>18.20609</v>
      </c>
      <c r="LT165" s="1">
        <v>8.0554659999999994E-5</v>
      </c>
      <c r="LU165" s="1">
        <v>2.544569E-2</v>
      </c>
      <c r="LV165">
        <v>0.6463892</v>
      </c>
      <c r="LW165">
        <v>18.896879999999999</v>
      </c>
      <c r="LX165" s="1">
        <v>7.9167169999999994E-5</v>
      </c>
      <c r="LY165" s="1">
        <v>2.501598E-2</v>
      </c>
      <c r="LZ165">
        <v>0.64633439999999998</v>
      </c>
      <c r="MA165">
        <v>19.38749</v>
      </c>
      <c r="MB165" s="1">
        <v>7.7447130000000001E-5</v>
      </c>
      <c r="MC165" s="1">
        <v>2.448904E-2</v>
      </c>
      <c r="MD165">
        <v>0.64628989999999997</v>
      </c>
      <c r="ME165">
        <v>19.573260000000001</v>
      </c>
      <c r="MF165" s="1">
        <v>7.5257620000000004E-5</v>
      </c>
      <c r="MG165" s="1">
        <v>2.3812659999999999E-2</v>
      </c>
      <c r="MH165">
        <v>0.64622520000000006</v>
      </c>
      <c r="MI165">
        <v>19.234829999999999</v>
      </c>
      <c r="MJ165" s="1">
        <v>7.2727599999999998E-5</v>
      </c>
      <c r="MK165" s="1">
        <v>2.3027760000000001E-2</v>
      </c>
      <c r="ML165">
        <v>0.64622650000000004</v>
      </c>
      <c r="MM165">
        <v>18.657070000000001</v>
      </c>
      <c r="MN165" s="1">
        <v>7.0245950000000001E-5</v>
      </c>
      <c r="MO165" s="1">
        <v>2.2248529999999999E-2</v>
      </c>
      <c r="MP165">
        <v>0.64625350000000004</v>
      </c>
      <c r="MQ165">
        <v>18.375409999999999</v>
      </c>
      <c r="MR165" s="1">
        <v>6.8364450000000002E-5</v>
      </c>
      <c r="MS165" s="1">
        <v>2.165079E-2</v>
      </c>
      <c r="MT165">
        <v>0.64625619999999995</v>
      </c>
      <c r="MU165">
        <v>18.375579999999999</v>
      </c>
      <c r="MV165" s="1">
        <v>6.7491560000000007E-5</v>
      </c>
      <c r="MW165" s="1">
        <v>2.136791E-2</v>
      </c>
      <c r="MX165">
        <v>0.64628059999999998</v>
      </c>
      <c r="MY165">
        <v>18.97118</v>
      </c>
      <c r="MZ165" s="1">
        <v>6.7421289999999997E-5</v>
      </c>
      <c r="NA165" s="1">
        <v>2.1346460000000001E-2</v>
      </c>
      <c r="NB165">
        <v>0.64634080000000005</v>
      </c>
      <c r="NC165">
        <v>18.69895</v>
      </c>
      <c r="ND165" s="1">
        <v>6.7474450000000002E-5</v>
      </c>
      <c r="NE165" s="1">
        <v>2.1368180000000001E-2</v>
      </c>
      <c r="NF165">
        <v>0.64642580000000005</v>
      </c>
      <c r="NG165">
        <v>18.946169999999999</v>
      </c>
      <c r="NH165" s="1">
        <v>6.7022080000000002E-5</v>
      </c>
      <c r="NI165" s="1">
        <v>2.1235170000000001E-2</v>
      </c>
      <c r="NJ165">
        <v>0.64648190000000005</v>
      </c>
      <c r="NK165">
        <v>18.92351</v>
      </c>
      <c r="NL165" s="1">
        <v>6.5854130000000006E-5</v>
      </c>
      <c r="NM165" s="1">
        <v>2.0875339999999999E-2</v>
      </c>
      <c r="NN165">
        <v>0.64654869999999998</v>
      </c>
      <c r="NO165">
        <v>18.45778</v>
      </c>
      <c r="NP165" s="1">
        <v>6.4071479999999997E-5</v>
      </c>
      <c r="NQ165" s="1">
        <v>2.031579E-2</v>
      </c>
      <c r="NR165">
        <v>0.64660439999999997</v>
      </c>
      <c r="NS165">
        <v>17.79522</v>
      </c>
      <c r="NT165" s="1">
        <v>6.1786330000000004E-5</v>
      </c>
      <c r="NU165" s="1">
        <v>1.959514E-2</v>
      </c>
      <c r="NV165">
        <v>0.64668570000000003</v>
      </c>
      <c r="NW165">
        <v>17.39753</v>
      </c>
      <c r="NX165" s="1">
        <v>5.8922370000000001E-5</v>
      </c>
      <c r="NY165" s="1">
        <v>1.8692070000000002E-2</v>
      </c>
      <c r="NZ165">
        <v>0.64669169999999998</v>
      </c>
      <c r="OA165">
        <v>17.44913</v>
      </c>
      <c r="OB165" s="1">
        <v>5.536477E-5</v>
      </c>
      <c r="OC165" s="1">
        <v>1.7569899999999999E-2</v>
      </c>
      <c r="OD165">
        <v>0.64679989999999998</v>
      </c>
      <c r="OE165">
        <v>18.437529999999999</v>
      </c>
      <c r="OF165" s="1">
        <v>5.132024E-5</v>
      </c>
      <c r="OG165" s="1">
        <v>1.6286740000000001E-2</v>
      </c>
      <c r="OH165">
        <v>0.64687159999999999</v>
      </c>
      <c r="OI165">
        <v>19.424530000000001</v>
      </c>
      <c r="OJ165" s="1">
        <v>4.7324490000000003E-5</v>
      </c>
      <c r="OK165" s="1">
        <v>1.500929E-2</v>
      </c>
    </row>
    <row r="166" spans="1:401" x14ac:dyDescent="0.35">
      <c r="A166">
        <v>169</v>
      </c>
      <c r="B166" t="s">
        <v>4</v>
      </c>
      <c r="C166" t="s">
        <v>24</v>
      </c>
      <c r="D166" t="s">
        <v>171</v>
      </c>
      <c r="E166">
        <v>849.76409999999998</v>
      </c>
      <c r="F166">
        <v>1.169832</v>
      </c>
      <c r="G166">
        <v>15.382339999999999</v>
      </c>
      <c r="H166">
        <v>0</v>
      </c>
      <c r="I166">
        <v>0</v>
      </c>
      <c r="J166">
        <v>1.1703460000000001</v>
      </c>
      <c r="K166">
        <v>15.621079999999999</v>
      </c>
      <c r="L166">
        <v>0</v>
      </c>
      <c r="M166">
        <v>0</v>
      </c>
      <c r="N166">
        <v>1.170733</v>
      </c>
      <c r="O166">
        <v>15.888170000000001</v>
      </c>
      <c r="P166">
        <v>0</v>
      </c>
      <c r="Q166">
        <v>0</v>
      </c>
      <c r="R166">
        <v>1.1711860000000001</v>
      </c>
      <c r="S166">
        <v>16.226849999999999</v>
      </c>
      <c r="T166">
        <v>0</v>
      </c>
      <c r="U166">
        <v>0</v>
      </c>
      <c r="V166">
        <v>1.1716310000000001</v>
      </c>
      <c r="W166">
        <v>16.877859999999998</v>
      </c>
      <c r="X166">
        <v>0</v>
      </c>
      <c r="Y166">
        <v>0</v>
      </c>
      <c r="Z166">
        <v>1.1720600000000001</v>
      </c>
      <c r="AA166">
        <v>17.251940000000001</v>
      </c>
      <c r="AB166" s="1">
        <v>1.8097239999999999E-29</v>
      </c>
      <c r="AC166" s="1">
        <v>4.6791609999999998E-27</v>
      </c>
      <c r="AD166">
        <v>1.1725429999999999</v>
      </c>
      <c r="AE166">
        <v>17.073869999999999</v>
      </c>
      <c r="AF166" s="1">
        <v>1.6068580000000001E-17</v>
      </c>
      <c r="AG166" s="1">
        <v>4.1566869999999999E-15</v>
      </c>
      <c r="AH166">
        <v>1.1730290000000001</v>
      </c>
      <c r="AI166">
        <v>16.736470000000001</v>
      </c>
      <c r="AJ166" s="1">
        <v>8.6361820000000004E-7</v>
      </c>
      <c r="AK166" s="1">
        <v>1.5398739999999999E-4</v>
      </c>
      <c r="AL166">
        <v>1.1735340000000001</v>
      </c>
      <c r="AM166">
        <v>16.157830000000001</v>
      </c>
      <c r="AN166" s="1">
        <v>6.7971029999999997E-3</v>
      </c>
      <c r="AO166" s="1">
        <v>1.4022410000000001</v>
      </c>
      <c r="AP166">
        <v>1.174053</v>
      </c>
      <c r="AQ166">
        <v>16.149529999999999</v>
      </c>
      <c r="AR166" s="1">
        <v>1.0359</v>
      </c>
      <c r="AS166">
        <v>230.72909999999999</v>
      </c>
      <c r="AT166">
        <v>1.174518</v>
      </c>
      <c r="AU166">
        <v>16.601030000000002</v>
      </c>
      <c r="AV166">
        <v>18.895489999999999</v>
      </c>
      <c r="AW166">
        <v>4458.7560000000003</v>
      </c>
      <c r="AX166">
        <v>1.174914</v>
      </c>
      <c r="AY166">
        <v>17.11412</v>
      </c>
      <c r="AZ166">
        <v>78.830569999999994</v>
      </c>
      <c r="BA166">
        <v>19478.689999999999</v>
      </c>
      <c r="BB166">
        <v>1.1752689999999999</v>
      </c>
      <c r="BC166">
        <v>17.825150000000001</v>
      </c>
      <c r="BD166">
        <v>109.3449</v>
      </c>
      <c r="BE166">
        <v>28046.53</v>
      </c>
      <c r="BF166">
        <v>1.1755679999999999</v>
      </c>
      <c r="BG166">
        <v>18.201059999999998</v>
      </c>
      <c r="BH166">
        <v>65.076599999999999</v>
      </c>
      <c r="BI166">
        <v>17211.59</v>
      </c>
      <c r="BJ166">
        <v>1.1757120000000001</v>
      </c>
      <c r="BK166">
        <v>18.145189999999999</v>
      </c>
      <c r="BL166">
        <v>20.12228</v>
      </c>
      <c r="BM166">
        <v>5453.3670000000002</v>
      </c>
      <c r="BN166">
        <v>1.1752560000000001</v>
      </c>
      <c r="BO166">
        <v>17.894410000000001</v>
      </c>
      <c r="BP166">
        <v>3.7985129999999998</v>
      </c>
      <c r="BQ166">
        <v>1048.6410000000001</v>
      </c>
      <c r="BR166">
        <v>1.1723790000000001</v>
      </c>
      <c r="BS166">
        <v>17.31634</v>
      </c>
      <c r="BT166">
        <v>0.54068729999999998</v>
      </c>
      <c r="BU166">
        <v>150.34479999999999</v>
      </c>
      <c r="BV166">
        <v>1.1688609999999999</v>
      </c>
      <c r="BW166">
        <v>17.008369999999999</v>
      </c>
      <c r="BX166">
        <v>0.10464569999999999</v>
      </c>
      <c r="BY166">
        <v>28.204540000000001</v>
      </c>
      <c r="BZ166">
        <v>1.1653439999999999</v>
      </c>
      <c r="CA166">
        <v>16.690079999999998</v>
      </c>
      <c r="CB166">
        <v>5.473157E-2</v>
      </c>
      <c r="CC166">
        <v>14.22085</v>
      </c>
      <c r="CD166">
        <v>1.1619600000000001</v>
      </c>
      <c r="CE166">
        <v>16.659949999999998</v>
      </c>
      <c r="CF166" s="1">
        <v>4.5872549999999998E-2</v>
      </c>
      <c r="CG166">
        <v>11.84585</v>
      </c>
      <c r="CH166">
        <v>1.158488</v>
      </c>
      <c r="CI166">
        <v>16.707650000000001</v>
      </c>
      <c r="CJ166" s="1">
        <v>4.1735250000000002E-2</v>
      </c>
      <c r="CK166">
        <v>10.783110000000001</v>
      </c>
      <c r="CL166">
        <v>1.154795</v>
      </c>
      <c r="CM166">
        <v>16.728249999999999</v>
      </c>
      <c r="CN166" s="1">
        <v>3.8872320000000002E-2</v>
      </c>
      <c r="CO166">
        <v>10.058339999999999</v>
      </c>
      <c r="CP166">
        <v>1.1506860000000001</v>
      </c>
      <c r="CQ166">
        <v>16.762619999999998</v>
      </c>
      <c r="CR166" s="1">
        <v>3.6451959999999999E-2</v>
      </c>
      <c r="CS166" s="1">
        <v>9.4541400000000007</v>
      </c>
      <c r="CT166">
        <v>1.145867</v>
      </c>
      <c r="CU166">
        <v>16.594470000000001</v>
      </c>
      <c r="CV166" s="1">
        <v>3.4040859999999999E-2</v>
      </c>
      <c r="CW166" s="1">
        <v>8.8572849999999992</v>
      </c>
      <c r="CX166">
        <v>1.1401140000000001</v>
      </c>
      <c r="CY166">
        <v>16.07817</v>
      </c>
      <c r="CZ166" s="1">
        <v>3.1577429999999997E-2</v>
      </c>
      <c r="DA166" s="1">
        <v>8.249117</v>
      </c>
      <c r="DB166">
        <v>1.13344</v>
      </c>
      <c r="DC166">
        <v>15.962289999999999</v>
      </c>
      <c r="DD166" s="1">
        <v>2.9154630000000001E-2</v>
      </c>
      <c r="DE166" s="1">
        <v>7.6522629999999996</v>
      </c>
      <c r="DF166">
        <v>1.125726</v>
      </c>
      <c r="DG166">
        <v>15.62815</v>
      </c>
      <c r="DH166" s="1">
        <v>2.6863700000000001E-2</v>
      </c>
      <c r="DI166" s="1">
        <v>7.0894529999999998</v>
      </c>
      <c r="DJ166">
        <v>1.1170979999999999</v>
      </c>
      <c r="DK166">
        <v>15.465310000000001</v>
      </c>
      <c r="DL166" s="1">
        <v>2.5016839999999999E-2</v>
      </c>
      <c r="DM166" s="1">
        <v>6.6376049999999998</v>
      </c>
      <c r="DN166">
        <v>1.108282</v>
      </c>
      <c r="DO166">
        <v>15.6412</v>
      </c>
      <c r="DP166" s="1">
        <v>2.4438020000000001E-2</v>
      </c>
      <c r="DQ166" s="1">
        <v>6.5069889999999999</v>
      </c>
      <c r="DR166">
        <v>1.0991120000000001</v>
      </c>
      <c r="DS166">
        <v>15.65584</v>
      </c>
      <c r="DT166" s="1">
        <v>2.5515889999999999E-2</v>
      </c>
      <c r="DU166" s="1">
        <v>6.8242320000000003</v>
      </c>
      <c r="DV166">
        <v>1.0903689999999999</v>
      </c>
      <c r="DW166">
        <v>15.363390000000001</v>
      </c>
      <c r="DX166" s="1">
        <v>2.7061430000000001E-2</v>
      </c>
      <c r="DY166" s="1">
        <v>7.2875030000000001</v>
      </c>
      <c r="DZ166">
        <v>1.0820449999999999</v>
      </c>
      <c r="EA166">
        <v>15.03687</v>
      </c>
      <c r="EB166" s="1">
        <v>2.7605439999999998E-2</v>
      </c>
      <c r="EC166" s="1">
        <v>7.4935090000000004</v>
      </c>
      <c r="ED166">
        <v>1.0731999999999999</v>
      </c>
      <c r="EE166">
        <v>14.756360000000001</v>
      </c>
      <c r="EF166" s="1">
        <v>2.6837929999999999E-2</v>
      </c>
      <c r="EG166" s="1">
        <v>7.3452229999999998</v>
      </c>
      <c r="EH166">
        <v>1.0639080000000001</v>
      </c>
      <c r="EI166">
        <v>15.135070000000001</v>
      </c>
      <c r="EJ166" s="1">
        <v>2.5144739999999999E-2</v>
      </c>
      <c r="EK166" s="1">
        <v>6.9348660000000004</v>
      </c>
      <c r="EL166">
        <v>1.0543530000000001</v>
      </c>
      <c r="EM166">
        <v>15.437950000000001</v>
      </c>
      <c r="EN166" s="1">
        <v>2.3069880000000001E-2</v>
      </c>
      <c r="EO166" s="1">
        <v>6.4093239999999998</v>
      </c>
      <c r="EP166">
        <v>1.0445899999999999</v>
      </c>
      <c r="EQ166">
        <v>15.76708</v>
      </c>
      <c r="ER166" s="1">
        <v>2.093633E-2</v>
      </c>
      <c r="ES166" s="1">
        <v>5.8569820000000004</v>
      </c>
      <c r="ET166">
        <v>1.034775</v>
      </c>
      <c r="EU166">
        <v>16.437989999999999</v>
      </c>
      <c r="EV166" s="1">
        <v>1.8885300000000001E-2</v>
      </c>
      <c r="EW166" s="1">
        <v>5.318727</v>
      </c>
      <c r="EX166">
        <v>1.0246500000000001</v>
      </c>
      <c r="EY166">
        <v>16.678730000000002</v>
      </c>
      <c r="EZ166" s="1">
        <v>1.6953900000000001E-2</v>
      </c>
      <c r="FA166" s="1">
        <v>4.8077990000000002</v>
      </c>
      <c r="FB166">
        <v>1.0144629999999999</v>
      </c>
      <c r="FC166">
        <v>16.363209999999999</v>
      </c>
      <c r="FD166" s="1">
        <v>1.518187E-2</v>
      </c>
      <c r="FE166" s="1">
        <v>4.334104</v>
      </c>
      <c r="FF166">
        <v>1.004461</v>
      </c>
      <c r="FG166">
        <v>16.249469999999999</v>
      </c>
      <c r="FH166" s="1">
        <v>1.360075E-2</v>
      </c>
      <c r="FI166" s="1">
        <v>3.9075600000000001</v>
      </c>
      <c r="FJ166">
        <v>0.9946277</v>
      </c>
      <c r="FK166">
        <v>16.242909999999998</v>
      </c>
      <c r="FL166" s="1">
        <v>1.220167E-2</v>
      </c>
      <c r="FM166" s="1">
        <v>3.5277210000000001</v>
      </c>
      <c r="FN166">
        <v>0.98524480000000003</v>
      </c>
      <c r="FO166">
        <v>16.77281</v>
      </c>
      <c r="FP166" s="1">
        <v>1.0929019999999999E-2</v>
      </c>
      <c r="FQ166" s="1">
        <v>3.1786620000000001</v>
      </c>
      <c r="FR166">
        <v>0.97635179999999999</v>
      </c>
      <c r="FS166">
        <v>17.28913</v>
      </c>
      <c r="FT166" s="1">
        <v>9.767207E-3</v>
      </c>
      <c r="FU166" s="1">
        <v>2.8562150000000002</v>
      </c>
      <c r="FV166">
        <v>0.96710370000000001</v>
      </c>
      <c r="FW166">
        <v>17.649360000000001</v>
      </c>
      <c r="FX166" s="1">
        <v>8.7064859999999994E-3</v>
      </c>
      <c r="FY166" s="1">
        <v>2.5602550000000002</v>
      </c>
      <c r="FZ166">
        <v>0.9574648</v>
      </c>
      <c r="GA166">
        <v>18.086130000000001</v>
      </c>
      <c r="GB166" s="1">
        <v>7.7502389999999999E-3</v>
      </c>
      <c r="GC166" s="1">
        <v>2.292405</v>
      </c>
      <c r="GD166">
        <v>0.94771150000000004</v>
      </c>
      <c r="GE166">
        <v>18.097349999999999</v>
      </c>
      <c r="GF166" s="1">
        <v>6.891561E-3</v>
      </c>
      <c r="GG166" s="1">
        <v>2.0506509999999998</v>
      </c>
      <c r="GH166">
        <v>0.93770500000000001</v>
      </c>
      <c r="GI166">
        <v>18.022580000000001</v>
      </c>
      <c r="GJ166" s="1">
        <v>6.1228080000000004E-3</v>
      </c>
      <c r="GK166" s="1">
        <v>1.8329789999999999</v>
      </c>
      <c r="GL166">
        <v>0.92814669999999999</v>
      </c>
      <c r="GM166">
        <v>18.145499999999998</v>
      </c>
      <c r="GN166" s="1">
        <v>5.4360939999999998E-3</v>
      </c>
      <c r="GO166" s="1">
        <v>1.636236</v>
      </c>
      <c r="GP166">
        <v>0.91905700000000001</v>
      </c>
      <c r="GQ166">
        <v>18.336639999999999</v>
      </c>
      <c r="GR166" s="1">
        <v>4.8331090000000004E-3</v>
      </c>
      <c r="GS166" s="1">
        <v>1.4612350000000001</v>
      </c>
      <c r="GT166">
        <v>0.91180749999999999</v>
      </c>
      <c r="GU166">
        <v>18.39425</v>
      </c>
      <c r="GV166" s="1">
        <v>4.3081769999999998E-3</v>
      </c>
      <c r="GW166" s="1">
        <v>1.306146</v>
      </c>
      <c r="GX166">
        <v>0.90618730000000003</v>
      </c>
      <c r="GY166">
        <v>18.74344</v>
      </c>
      <c r="GZ166" s="1">
        <v>3.8451510000000002E-3</v>
      </c>
      <c r="HA166" s="1">
        <v>1.166887</v>
      </c>
      <c r="HB166">
        <v>0.90138969999999996</v>
      </c>
      <c r="HC166">
        <v>18.680980000000002</v>
      </c>
      <c r="HD166" s="1">
        <v>3.4316059999999998E-3</v>
      </c>
      <c r="HE166" s="1">
        <v>1.041499</v>
      </c>
      <c r="HF166">
        <v>0.89747770000000004</v>
      </c>
      <c r="HG166">
        <v>18.447279999999999</v>
      </c>
      <c r="HH166" s="1">
        <v>3.0560909999999999E-3</v>
      </c>
      <c r="HI166" s="1">
        <v>0.92708489999999999</v>
      </c>
      <c r="HJ166">
        <v>0.89425900000000003</v>
      </c>
      <c r="HK166">
        <v>17.79243</v>
      </c>
      <c r="HL166" s="1">
        <v>2.7078979999999998E-3</v>
      </c>
      <c r="HM166" s="1">
        <v>0.82055909999999999</v>
      </c>
      <c r="HN166">
        <v>0.89177090000000003</v>
      </c>
      <c r="HO166">
        <v>17.349820000000001</v>
      </c>
      <c r="HP166" s="1">
        <v>2.3748459999999999E-3</v>
      </c>
      <c r="HQ166" s="1">
        <v>0.71869559999999999</v>
      </c>
      <c r="HR166">
        <v>0.88976100000000002</v>
      </c>
      <c r="HS166">
        <v>17.03341</v>
      </c>
      <c r="HT166" s="1">
        <v>2.0357999999999999E-3</v>
      </c>
      <c r="HU166" s="1">
        <v>0.61563089999999998</v>
      </c>
      <c r="HV166">
        <v>0.88811019999999996</v>
      </c>
      <c r="HW166">
        <v>16.74952</v>
      </c>
      <c r="HX166" s="1">
        <v>1.6777000000000001E-3</v>
      </c>
      <c r="HY166" s="1">
        <v>0.50722140000000004</v>
      </c>
      <c r="HZ166">
        <v>0.88682810000000001</v>
      </c>
      <c r="IA166">
        <v>16.684239999999999</v>
      </c>
      <c r="IB166" s="1">
        <v>1.317108E-3</v>
      </c>
      <c r="IC166" s="1">
        <v>0.39807969999999998</v>
      </c>
      <c r="ID166">
        <v>0.88580389999999998</v>
      </c>
      <c r="IE166">
        <v>16.984829999999999</v>
      </c>
      <c r="IF166" s="1">
        <v>9.9472959999999996E-4</v>
      </c>
      <c r="IG166" s="1">
        <v>0.30016530000000002</v>
      </c>
      <c r="IH166">
        <v>0.88503339999999997</v>
      </c>
      <c r="II166">
        <v>17.037469999999999</v>
      </c>
      <c r="IJ166" s="1">
        <v>7.427566E-4</v>
      </c>
      <c r="IK166" s="1">
        <v>0.22335659999999999</v>
      </c>
      <c r="IL166">
        <v>0.88452459999999999</v>
      </c>
      <c r="IM166">
        <v>17.04121</v>
      </c>
      <c r="IN166" s="1">
        <v>5.6694350000000004E-4</v>
      </c>
      <c r="IO166" s="1">
        <v>0.16965440000000001</v>
      </c>
      <c r="IP166">
        <v>0.88416119999999998</v>
      </c>
      <c r="IQ166">
        <v>16.372340000000001</v>
      </c>
      <c r="IR166" s="1">
        <v>4.5286870000000001E-4</v>
      </c>
      <c r="IS166" s="1">
        <v>0.13478809999999999</v>
      </c>
      <c r="IT166">
        <v>0.88392510000000002</v>
      </c>
      <c r="IU166">
        <v>15.671390000000001</v>
      </c>
      <c r="IV166" s="1">
        <v>3.7967159999999998E-4</v>
      </c>
      <c r="IW166" s="1">
        <v>0.1124477</v>
      </c>
      <c r="IX166">
        <v>0.88381390000000004</v>
      </c>
      <c r="IY166">
        <v>15.20547</v>
      </c>
      <c r="IZ166" s="1">
        <v>3.289225E-4</v>
      </c>
      <c r="JA166" s="1">
        <v>9.7061449999999994E-2</v>
      </c>
      <c r="JB166">
        <v>0.88375700000000001</v>
      </c>
      <c r="JC166">
        <v>14.94506</v>
      </c>
      <c r="JD166" s="1">
        <v>2.8814859999999999E-4</v>
      </c>
      <c r="JE166" s="1">
        <v>8.4827929999999996E-2</v>
      </c>
      <c r="JF166">
        <v>0.88378380000000001</v>
      </c>
      <c r="JG166">
        <v>15.49987</v>
      </c>
      <c r="JH166" s="1">
        <v>2.5207419999999999E-4</v>
      </c>
      <c r="JI166" s="1">
        <v>7.4079000000000006E-2</v>
      </c>
      <c r="JJ166">
        <v>0.88394019999999995</v>
      </c>
      <c r="JK166">
        <v>15.97223</v>
      </c>
      <c r="JL166" s="1">
        <v>2.207248E-4</v>
      </c>
      <c r="JM166" s="1">
        <v>6.4736169999999996E-2</v>
      </c>
      <c r="JN166">
        <v>0.8840884</v>
      </c>
      <c r="JO166">
        <v>16.120480000000001</v>
      </c>
      <c r="JP166" s="1">
        <v>1.953526E-4</v>
      </c>
      <c r="JQ166" s="1">
        <v>5.7170520000000002E-2</v>
      </c>
      <c r="JR166">
        <v>0.88434299999999999</v>
      </c>
      <c r="JS166">
        <v>16.338719999999999</v>
      </c>
      <c r="JT166" s="1">
        <v>1.76074E-4</v>
      </c>
      <c r="JU166" s="1">
        <v>5.1406920000000002E-2</v>
      </c>
      <c r="JV166">
        <v>0.88459509999999997</v>
      </c>
      <c r="JW166">
        <v>16.15793</v>
      </c>
      <c r="JX166" s="1">
        <v>1.616194E-4</v>
      </c>
      <c r="JY166" s="1">
        <v>4.7091319999999999E-2</v>
      </c>
      <c r="JZ166">
        <v>0.88493730000000004</v>
      </c>
      <c r="KA166">
        <v>15.569929999999999</v>
      </c>
      <c r="KB166" s="1">
        <v>1.502997E-4</v>
      </c>
      <c r="KC166" s="1">
        <v>4.3719649999999999E-2</v>
      </c>
      <c r="KD166">
        <v>0.88527710000000004</v>
      </c>
      <c r="KE166">
        <v>15.22911</v>
      </c>
      <c r="KF166" s="1">
        <v>1.404186E-4</v>
      </c>
      <c r="KG166" s="1">
        <v>4.0809930000000001E-2</v>
      </c>
      <c r="KH166">
        <v>0.88554219999999995</v>
      </c>
      <c r="KI166">
        <v>15.19078</v>
      </c>
      <c r="KJ166" s="1">
        <v>1.3084070000000001E-4</v>
      </c>
      <c r="KK166" s="1">
        <v>3.8009510000000003E-2</v>
      </c>
      <c r="KL166">
        <v>0.88586379999999998</v>
      </c>
      <c r="KM166">
        <v>16.05564</v>
      </c>
      <c r="KN166" s="1">
        <v>1.213328E-4</v>
      </c>
      <c r="KO166" s="1">
        <v>3.5233239999999999E-2</v>
      </c>
      <c r="KP166">
        <v>0.88605860000000003</v>
      </c>
      <c r="KQ166">
        <v>16.887509999999999</v>
      </c>
      <c r="KR166" s="1">
        <v>1.123805E-4</v>
      </c>
      <c r="KS166" s="1">
        <v>3.2621419999999998E-2</v>
      </c>
      <c r="KT166">
        <v>0.88626609999999995</v>
      </c>
      <c r="KU166">
        <v>17.666229999999999</v>
      </c>
      <c r="KV166" s="1">
        <v>1.045658E-4</v>
      </c>
      <c r="KW166" s="1">
        <v>3.0331739999999999E-2</v>
      </c>
      <c r="KX166">
        <v>0.8863723</v>
      </c>
      <c r="KY166">
        <v>18.20862</v>
      </c>
      <c r="KZ166" s="1">
        <v>9.8023589999999994E-5</v>
      </c>
      <c r="LA166" s="1">
        <v>2.8417410000000001E-2</v>
      </c>
      <c r="LB166">
        <v>0.886486</v>
      </c>
      <c r="LC166">
        <v>17.966349999999998</v>
      </c>
      <c r="LD166" s="1">
        <v>9.2601879999999997E-5</v>
      </c>
      <c r="LE166" s="1">
        <v>2.683369E-2</v>
      </c>
      <c r="LF166">
        <v>0.88653309999999996</v>
      </c>
      <c r="LG166">
        <v>17.407219999999999</v>
      </c>
      <c r="LH166" s="1">
        <v>8.8144539999999999E-5</v>
      </c>
      <c r="LI166" s="1">
        <v>2.553066E-2</v>
      </c>
      <c r="LJ166">
        <v>0.88652940000000002</v>
      </c>
      <c r="LK166">
        <v>17.162800000000001</v>
      </c>
      <c r="LL166" s="1">
        <v>8.4685000000000007E-5</v>
      </c>
      <c r="LM166" s="1">
        <v>2.451747E-2</v>
      </c>
      <c r="LN166">
        <v>0.88647319999999996</v>
      </c>
      <c r="LO166">
        <v>17.27037</v>
      </c>
      <c r="LP166" s="1">
        <v>8.2286140000000001E-5</v>
      </c>
      <c r="LQ166" s="1">
        <v>2.3813279999999999E-2</v>
      </c>
      <c r="LR166">
        <v>0.88629089999999999</v>
      </c>
      <c r="LS166">
        <v>18.229790000000001</v>
      </c>
      <c r="LT166" s="1">
        <v>8.0684220000000004E-5</v>
      </c>
      <c r="LU166" s="1">
        <v>2.334862E-2</v>
      </c>
      <c r="LV166">
        <v>0.88601490000000005</v>
      </c>
      <c r="LW166">
        <v>18.959589999999999</v>
      </c>
      <c r="LX166" s="1">
        <v>7.9304680000000005E-5</v>
      </c>
      <c r="LY166" s="1">
        <v>2.29584E-2</v>
      </c>
      <c r="LZ166">
        <v>0.88560629999999996</v>
      </c>
      <c r="MA166">
        <v>19.477029999999999</v>
      </c>
      <c r="MB166" s="1">
        <v>7.7626649999999996E-5</v>
      </c>
      <c r="MC166" s="1">
        <v>2.2490599999999999E-2</v>
      </c>
      <c r="MD166">
        <v>0.88514959999999998</v>
      </c>
      <c r="ME166">
        <v>19.649799999999999</v>
      </c>
      <c r="MF166" s="1">
        <v>7.5480329999999998E-5</v>
      </c>
      <c r="MG166" s="1">
        <v>2.1887730000000001E-2</v>
      </c>
      <c r="MH166">
        <v>0.88453519999999997</v>
      </c>
      <c r="MI166">
        <v>19.28105</v>
      </c>
      <c r="MJ166" s="1">
        <v>7.2970190000000001E-5</v>
      </c>
      <c r="MK166" s="1">
        <v>2.117807E-2</v>
      </c>
      <c r="ML166">
        <v>0.88390999999999997</v>
      </c>
      <c r="MM166">
        <v>18.656890000000001</v>
      </c>
      <c r="MN166" s="1">
        <v>7.0465310000000005E-5</v>
      </c>
      <c r="MO166" s="1">
        <v>2.0460989999999998E-2</v>
      </c>
      <c r="MP166">
        <v>0.88328470000000003</v>
      </c>
      <c r="MQ166">
        <v>18.35416</v>
      </c>
      <c r="MR166" s="1">
        <v>6.850545E-5</v>
      </c>
      <c r="MS166" s="1">
        <v>1.989337E-2</v>
      </c>
      <c r="MT166">
        <v>0.88265780000000005</v>
      </c>
      <c r="MU166">
        <v>18.351690000000001</v>
      </c>
      <c r="MV166" s="1">
        <v>6.7533960000000005E-5</v>
      </c>
      <c r="MW166" s="1">
        <v>1.960595E-2</v>
      </c>
      <c r="MX166">
        <v>0.88209570000000004</v>
      </c>
      <c r="MY166">
        <v>19.000139999999998</v>
      </c>
      <c r="MZ166" s="1">
        <v>6.7411160000000007E-5</v>
      </c>
      <c r="NA166" s="1">
        <v>1.957157E-2</v>
      </c>
      <c r="NB166">
        <v>0.88160890000000003</v>
      </c>
      <c r="NC166">
        <v>18.75339</v>
      </c>
      <c r="ND166" s="1">
        <v>6.7484989999999994E-5</v>
      </c>
      <c r="NE166" s="1">
        <v>1.9599709999999999E-2</v>
      </c>
      <c r="NF166">
        <v>0.88122180000000006</v>
      </c>
      <c r="NG166">
        <v>19.025230000000001</v>
      </c>
      <c r="NH166" s="1">
        <v>6.7093069999999994E-5</v>
      </c>
      <c r="NI166" s="1">
        <v>1.9499320000000001E-2</v>
      </c>
      <c r="NJ166">
        <v>0.88093920000000003</v>
      </c>
      <c r="NK166">
        <v>19.00234</v>
      </c>
      <c r="NL166" s="1">
        <v>6.5992640000000005E-5</v>
      </c>
      <c r="NM166" s="1">
        <v>1.919237E-2</v>
      </c>
      <c r="NN166">
        <v>0.88075020000000004</v>
      </c>
      <c r="NO166">
        <v>18.523820000000001</v>
      </c>
      <c r="NP166" s="1">
        <v>6.4262620000000005E-5</v>
      </c>
      <c r="NQ166" s="1">
        <v>1.869705E-2</v>
      </c>
      <c r="NR166">
        <v>0.88062229999999997</v>
      </c>
      <c r="NS166">
        <v>17.821110000000001</v>
      </c>
      <c r="NT166" s="1">
        <v>6.2025499999999998E-5</v>
      </c>
      <c r="NU166" s="1">
        <v>1.8051939999999999E-2</v>
      </c>
      <c r="NV166">
        <v>0.88062700000000005</v>
      </c>
      <c r="NW166">
        <v>17.392430000000001</v>
      </c>
      <c r="NX166" s="1">
        <v>5.9223649999999997E-5</v>
      </c>
      <c r="NY166" s="1">
        <v>1.7242810000000001E-2</v>
      </c>
      <c r="NZ166">
        <v>0.88070740000000003</v>
      </c>
      <c r="OA166">
        <v>17.437740000000002</v>
      </c>
      <c r="OB166" s="1">
        <v>5.573014E-5</v>
      </c>
      <c r="OC166" s="1">
        <v>1.6232980000000001E-2</v>
      </c>
      <c r="OD166">
        <v>0.88093860000000002</v>
      </c>
      <c r="OE166">
        <v>18.464670000000002</v>
      </c>
      <c r="OF166" s="1">
        <v>5.1714759999999999E-5</v>
      </c>
      <c r="OG166" s="1">
        <v>1.5065510000000001E-2</v>
      </c>
      <c r="OH166">
        <v>0.88135149999999995</v>
      </c>
      <c r="OI166">
        <v>19.480440000000002</v>
      </c>
      <c r="OJ166" s="1">
        <v>4.7691719999999997E-5</v>
      </c>
      <c r="OK166" s="1">
        <v>1.388431E-2</v>
      </c>
    </row>
    <row r="167" spans="1:401" x14ac:dyDescent="0.35">
      <c r="A167">
        <v>170</v>
      </c>
      <c r="B167" t="s">
        <v>4</v>
      </c>
      <c r="C167" t="s">
        <v>24</v>
      </c>
      <c r="D167" t="s">
        <v>172</v>
      </c>
      <c r="E167">
        <v>789.41669999999999</v>
      </c>
      <c r="F167">
        <v>0.91326209999999997</v>
      </c>
      <c r="G167">
        <v>15.41029</v>
      </c>
      <c r="H167">
        <v>0</v>
      </c>
      <c r="I167">
        <v>0</v>
      </c>
      <c r="J167">
        <v>0.91372529999999996</v>
      </c>
      <c r="K167">
        <v>15.64695</v>
      </c>
      <c r="L167">
        <v>0</v>
      </c>
      <c r="M167">
        <v>0</v>
      </c>
      <c r="N167">
        <v>0.91410029999999998</v>
      </c>
      <c r="O167">
        <v>15.91727</v>
      </c>
      <c r="P167">
        <v>0</v>
      </c>
      <c r="Q167">
        <v>0</v>
      </c>
      <c r="R167">
        <v>0.91453870000000004</v>
      </c>
      <c r="S167">
        <v>16.236360000000001</v>
      </c>
      <c r="T167">
        <v>0</v>
      </c>
      <c r="U167">
        <v>0</v>
      </c>
      <c r="V167">
        <v>0.91500170000000003</v>
      </c>
      <c r="W167">
        <v>16.862179999999999</v>
      </c>
      <c r="X167">
        <v>0</v>
      </c>
      <c r="Y167">
        <v>0</v>
      </c>
      <c r="Z167">
        <v>0.91544619999999999</v>
      </c>
      <c r="AA167">
        <v>17.24559</v>
      </c>
      <c r="AB167" s="1">
        <v>3.4367190000000002E-30</v>
      </c>
      <c r="AC167" s="1">
        <v>9.2258669999999998E-28</v>
      </c>
      <c r="AD167">
        <v>0.91592980000000002</v>
      </c>
      <c r="AE167">
        <v>17.076589999999999</v>
      </c>
      <c r="AF167" s="1">
        <v>2.9238610000000001E-18</v>
      </c>
      <c r="AG167" s="1">
        <v>7.8522209999999998E-16</v>
      </c>
      <c r="AH167">
        <v>0.91645120000000002</v>
      </c>
      <c r="AI167">
        <v>16.75479</v>
      </c>
      <c r="AJ167" s="1">
        <v>3.5623870000000001E-7</v>
      </c>
      <c r="AK167" s="1">
        <v>6.5639939999999998E-5</v>
      </c>
      <c r="AL167">
        <v>0.91698029999999997</v>
      </c>
      <c r="AM167">
        <v>16.20149</v>
      </c>
      <c r="AN167" s="1">
        <v>4.2993119999999996E-3</v>
      </c>
      <c r="AO167" s="1">
        <v>0.91686509999999999</v>
      </c>
      <c r="AP167">
        <v>0.91749610000000004</v>
      </c>
      <c r="AQ167">
        <v>16.180720000000001</v>
      </c>
      <c r="AR167" s="1">
        <v>0.77903540000000004</v>
      </c>
      <c r="AS167">
        <v>179.23429999999999</v>
      </c>
      <c r="AT167">
        <v>0.91799310000000001</v>
      </c>
      <c r="AU167">
        <v>16.621949999999998</v>
      </c>
      <c r="AV167">
        <v>16.041149999999998</v>
      </c>
      <c r="AW167">
        <v>3910.0990000000002</v>
      </c>
      <c r="AX167">
        <v>0.91843439999999998</v>
      </c>
      <c r="AY167">
        <v>17.123950000000001</v>
      </c>
      <c r="AZ167">
        <v>73.521720000000002</v>
      </c>
      <c r="BA167">
        <v>18774.91</v>
      </c>
      <c r="BB167">
        <v>0.91882489999999994</v>
      </c>
      <c r="BC167">
        <v>17.808309999999999</v>
      </c>
      <c r="BD167">
        <v>109.92230000000001</v>
      </c>
      <c r="BE167">
        <v>29150.35</v>
      </c>
      <c r="BF167">
        <v>0.91919379999999995</v>
      </c>
      <c r="BG167">
        <v>18.188040000000001</v>
      </c>
      <c r="BH167">
        <v>69.618920000000003</v>
      </c>
      <c r="BI167">
        <v>19055.2</v>
      </c>
      <c r="BJ167">
        <v>0.91950639999999995</v>
      </c>
      <c r="BK167">
        <v>18.14068</v>
      </c>
      <c r="BL167">
        <v>22.61853</v>
      </c>
      <c r="BM167">
        <v>6348.0649999999996</v>
      </c>
      <c r="BN167">
        <v>0.91930970000000001</v>
      </c>
      <c r="BO167">
        <v>17.91141</v>
      </c>
      <c r="BP167">
        <v>4.4309099999999999</v>
      </c>
      <c r="BQ167">
        <v>1267.771</v>
      </c>
      <c r="BR167">
        <v>0.91767430000000005</v>
      </c>
      <c r="BS167">
        <v>17.365880000000001</v>
      </c>
      <c r="BT167">
        <v>0.63849929999999999</v>
      </c>
      <c r="BU167">
        <v>184.2877</v>
      </c>
      <c r="BV167">
        <v>0.91550189999999998</v>
      </c>
      <c r="BW167">
        <v>17.055859999999999</v>
      </c>
      <c r="BX167">
        <v>0.11602709999999999</v>
      </c>
      <c r="BY167">
        <v>32.564030000000002</v>
      </c>
      <c r="BZ167">
        <v>0.91313929999999999</v>
      </c>
      <c r="CA167">
        <v>16.739570000000001</v>
      </c>
      <c r="CB167">
        <v>5.6180149999999998E-2</v>
      </c>
      <c r="CC167">
        <v>15.14429</v>
      </c>
      <c r="CD167">
        <v>0.91081509999999999</v>
      </c>
      <c r="CE167">
        <v>16.683859999999999</v>
      </c>
      <c r="CF167">
        <v>4.6311320000000003E-2</v>
      </c>
      <c r="CG167">
        <v>12.384029999999999</v>
      </c>
      <c r="CH167">
        <v>0.90841939999999999</v>
      </c>
      <c r="CI167">
        <v>16.707180000000001</v>
      </c>
      <c r="CJ167">
        <v>4.2003230000000003E-2</v>
      </c>
      <c r="CK167">
        <v>11.23362</v>
      </c>
      <c r="CL167">
        <v>0.90584659999999995</v>
      </c>
      <c r="CM167">
        <v>16.718050000000002</v>
      </c>
      <c r="CN167" s="1">
        <v>3.9073249999999997E-2</v>
      </c>
      <c r="CO167">
        <v>10.462770000000001</v>
      </c>
      <c r="CP167">
        <v>0.90299890000000005</v>
      </c>
      <c r="CQ167">
        <v>16.752829999999999</v>
      </c>
      <c r="CR167" s="1">
        <v>3.6636990000000001E-2</v>
      </c>
      <c r="CS167" s="1">
        <v>9.8306550000000001</v>
      </c>
      <c r="CT167">
        <v>0.89964849999999996</v>
      </c>
      <c r="CU167">
        <v>16.612719999999999</v>
      </c>
      <c r="CV167" s="1">
        <v>3.4230980000000001E-2</v>
      </c>
      <c r="CW167" s="1">
        <v>9.2120890000000006</v>
      </c>
      <c r="CX167">
        <v>0.89561670000000004</v>
      </c>
      <c r="CY167">
        <v>16.123259999999998</v>
      </c>
      <c r="CZ167" s="1">
        <v>3.1768329999999997E-2</v>
      </c>
      <c r="DA167" s="1">
        <v>8.5807719999999996</v>
      </c>
      <c r="DB167">
        <v>0.89091690000000001</v>
      </c>
      <c r="DC167">
        <v>16.004729999999999</v>
      </c>
      <c r="DD167" s="1">
        <v>2.933875E-2</v>
      </c>
      <c r="DE167" s="1">
        <v>7.9592770000000002</v>
      </c>
      <c r="DF167">
        <v>0.8854805</v>
      </c>
      <c r="DG167">
        <v>15.68558</v>
      </c>
      <c r="DH167" s="1">
        <v>2.7031590000000001E-2</v>
      </c>
      <c r="DI167" s="1">
        <v>7.3704390000000002</v>
      </c>
      <c r="DJ167">
        <v>0.87944750000000005</v>
      </c>
      <c r="DK167">
        <v>15.49823</v>
      </c>
      <c r="DL167" s="1">
        <v>2.5125459999999999E-2</v>
      </c>
      <c r="DM167" s="1">
        <v>6.8852289999999998</v>
      </c>
      <c r="DN167">
        <v>0.87346699999999999</v>
      </c>
      <c r="DO167">
        <v>15.64898</v>
      </c>
      <c r="DP167" s="1">
        <v>2.4407890000000002E-2</v>
      </c>
      <c r="DQ167" s="1">
        <v>6.7082740000000003</v>
      </c>
      <c r="DR167">
        <v>0.86728280000000002</v>
      </c>
      <c r="DS167">
        <v>15.66685</v>
      </c>
      <c r="DT167" s="1">
        <v>2.5369340000000001E-2</v>
      </c>
      <c r="DU167" s="1">
        <v>6.9968029999999999</v>
      </c>
      <c r="DV167">
        <v>0.86153919999999995</v>
      </c>
      <c r="DW167">
        <v>15.37144</v>
      </c>
      <c r="DX167" s="1">
        <v>2.6938569999999998E-2</v>
      </c>
      <c r="DY167" s="1">
        <v>7.4725739999999998</v>
      </c>
      <c r="DZ167">
        <v>0.85592000000000001</v>
      </c>
      <c r="EA167">
        <v>15.04907</v>
      </c>
      <c r="EB167" s="1">
        <v>2.7591049999999999E-2</v>
      </c>
      <c r="EC167" s="1">
        <v>7.7089309999999998</v>
      </c>
      <c r="ED167">
        <v>0.84999290000000005</v>
      </c>
      <c r="EE167">
        <v>14.78852</v>
      </c>
      <c r="EF167" s="1">
        <v>2.6931989999999999E-2</v>
      </c>
      <c r="EG167" s="1">
        <v>7.5811200000000003</v>
      </c>
      <c r="EH167">
        <v>0.84389449999999999</v>
      </c>
      <c r="EI167">
        <v>15.17435</v>
      </c>
      <c r="EJ167" s="1">
        <v>2.5297989999999999E-2</v>
      </c>
      <c r="EK167" s="1">
        <v>7.1699520000000003</v>
      </c>
      <c r="EL167">
        <v>0.83759669999999997</v>
      </c>
      <c r="EM167">
        <v>15.489380000000001</v>
      </c>
      <c r="EN167" s="1">
        <v>2.3243880000000001E-2</v>
      </c>
      <c r="EO167" s="1">
        <v>6.6301059999999996</v>
      </c>
      <c r="EP167">
        <v>0.8312697</v>
      </c>
      <c r="EQ167">
        <v>15.8089</v>
      </c>
      <c r="ER167" s="1">
        <v>2.1111459999999999E-2</v>
      </c>
      <c r="ES167" s="1">
        <v>6.057315</v>
      </c>
      <c r="ET167">
        <v>0.82501519999999995</v>
      </c>
      <c r="EU167">
        <v>16.457719999999998</v>
      </c>
      <c r="EV167" s="1">
        <v>1.90536E-2</v>
      </c>
      <c r="EW167" s="1">
        <v>5.4971930000000002</v>
      </c>
      <c r="EX167">
        <v>0.818523</v>
      </c>
      <c r="EY167">
        <v>16.693169999999999</v>
      </c>
      <c r="EZ167" s="1">
        <v>1.7112100000000002E-2</v>
      </c>
      <c r="FA167" s="1">
        <v>4.9651199999999998</v>
      </c>
      <c r="FB167">
        <v>0.81212980000000001</v>
      </c>
      <c r="FC167">
        <v>16.360530000000001</v>
      </c>
      <c r="FD167" s="1">
        <v>1.532678E-2</v>
      </c>
      <c r="FE167" s="1">
        <v>4.4705550000000001</v>
      </c>
      <c r="FF167">
        <v>0.80592109999999995</v>
      </c>
      <c r="FG167">
        <v>16.23536</v>
      </c>
      <c r="FH167" s="1">
        <v>1.372988E-2</v>
      </c>
      <c r="FI167" s="1">
        <v>4.0244629999999999</v>
      </c>
      <c r="FJ167">
        <v>0.79972469999999996</v>
      </c>
      <c r="FK167">
        <v>16.24615</v>
      </c>
      <c r="FL167" s="1">
        <v>1.2318600000000001E-2</v>
      </c>
      <c r="FM167" s="1">
        <v>3.6280570000000001</v>
      </c>
      <c r="FN167">
        <v>0.79396920000000004</v>
      </c>
      <c r="FO167">
        <v>16.810120000000001</v>
      </c>
      <c r="FP167" s="1">
        <v>1.103732E-2</v>
      </c>
      <c r="FQ167" s="1">
        <v>3.2680859999999998</v>
      </c>
      <c r="FR167">
        <v>0.78864319999999999</v>
      </c>
      <c r="FS167">
        <v>17.335319999999999</v>
      </c>
      <c r="FT167" s="1">
        <v>9.8671950000000005E-3</v>
      </c>
      <c r="FU167" s="1">
        <v>2.936658</v>
      </c>
      <c r="FV167">
        <v>0.78310570000000002</v>
      </c>
      <c r="FW167">
        <v>17.700530000000001</v>
      </c>
      <c r="FX167" s="1">
        <v>8.7979579999999998E-3</v>
      </c>
      <c r="FY167" s="1">
        <v>2.6321629999999998</v>
      </c>
      <c r="FZ167">
        <v>0.77736170000000004</v>
      </c>
      <c r="GA167">
        <v>18.122150000000001</v>
      </c>
      <c r="GB167" s="1">
        <v>7.8328960000000006E-3</v>
      </c>
      <c r="GC167" s="1">
        <v>2.3560690000000002</v>
      </c>
      <c r="GD167">
        <v>0.77181639999999996</v>
      </c>
      <c r="GE167">
        <v>18.11083</v>
      </c>
      <c r="GF167" s="1">
        <v>6.9664050000000002E-3</v>
      </c>
      <c r="GG167" s="1">
        <v>2.1065580000000002</v>
      </c>
      <c r="GH167">
        <v>0.76624300000000001</v>
      </c>
      <c r="GI167">
        <v>18.002210000000002</v>
      </c>
      <c r="GJ167" s="1">
        <v>6.1904899999999999E-3</v>
      </c>
      <c r="GK167" s="1">
        <v>1.881778</v>
      </c>
      <c r="GL167">
        <v>0.76125169999999998</v>
      </c>
      <c r="GM167">
        <v>18.111470000000001</v>
      </c>
      <c r="GN167" s="1">
        <v>5.4971050000000004E-3</v>
      </c>
      <c r="GO167" s="1">
        <v>1.6782440000000001</v>
      </c>
      <c r="GP167">
        <v>0.75684739999999995</v>
      </c>
      <c r="GQ167">
        <v>18.31861</v>
      </c>
      <c r="GR167" s="1">
        <v>4.8873370000000003E-3</v>
      </c>
      <c r="GS167" s="1">
        <v>1.4968870000000001</v>
      </c>
      <c r="GT167">
        <v>0.75355729999999999</v>
      </c>
      <c r="GU167">
        <v>18.411919999999999</v>
      </c>
      <c r="GV167" s="1">
        <v>4.356515E-3</v>
      </c>
      <c r="GW167" s="1">
        <v>1.3373550000000001</v>
      </c>
      <c r="GX167">
        <v>0.75184099999999998</v>
      </c>
      <c r="GY167">
        <v>18.788799999999998</v>
      </c>
      <c r="GZ167" s="1">
        <v>3.8886260000000001E-3</v>
      </c>
      <c r="HA167" s="1">
        <v>1.1948080000000001</v>
      </c>
      <c r="HB167">
        <v>0.75056840000000002</v>
      </c>
      <c r="HC167">
        <v>18.737020000000001</v>
      </c>
      <c r="HD167" s="1">
        <v>3.4709649999999999E-3</v>
      </c>
      <c r="HE167" s="1">
        <v>1.066538</v>
      </c>
      <c r="HF167">
        <v>0.74976810000000005</v>
      </c>
      <c r="HG167">
        <v>18.5169</v>
      </c>
      <c r="HH167" s="1">
        <v>3.0926780000000002E-3</v>
      </c>
      <c r="HI167" s="1">
        <v>0.94964490000000001</v>
      </c>
      <c r="HJ167">
        <v>0.74924469999999999</v>
      </c>
      <c r="HK167">
        <v>17.837430000000001</v>
      </c>
      <c r="HL167" s="1">
        <v>2.742357E-3</v>
      </c>
      <c r="HM167" s="1">
        <v>0.8409449</v>
      </c>
      <c r="HN167">
        <v>0.74905120000000003</v>
      </c>
      <c r="HO167">
        <v>17.371030000000001</v>
      </c>
      <c r="HP167" s="1">
        <v>2.4086860000000002E-3</v>
      </c>
      <c r="HQ167" s="1">
        <v>0.73739500000000002</v>
      </c>
      <c r="HR167">
        <v>0.74891220000000003</v>
      </c>
      <c r="HS167">
        <v>17.034469999999999</v>
      </c>
      <c r="HT167" s="1">
        <v>2.0711890000000002E-3</v>
      </c>
      <c r="HU167" s="1">
        <v>0.63338349999999999</v>
      </c>
      <c r="HV167">
        <v>0.74879819999999997</v>
      </c>
      <c r="HW167">
        <v>16.74719</v>
      </c>
      <c r="HX167" s="1">
        <v>1.7148700000000001E-3</v>
      </c>
      <c r="HY167" s="1">
        <v>0.52413270000000001</v>
      </c>
      <c r="HZ167">
        <v>0.74869759999999996</v>
      </c>
      <c r="IA167">
        <v>16.683949999999999</v>
      </c>
      <c r="IB167" s="1">
        <v>1.3529760000000001E-3</v>
      </c>
      <c r="IC167" s="1">
        <v>0.4133291</v>
      </c>
      <c r="ID167">
        <v>0.74863630000000003</v>
      </c>
      <c r="IE167">
        <v>17.0108</v>
      </c>
      <c r="IF167" s="1">
        <v>1.025043E-3</v>
      </c>
      <c r="IG167" s="1">
        <v>0.31264170000000002</v>
      </c>
      <c r="IH167">
        <v>0.74861789999999995</v>
      </c>
      <c r="II167">
        <v>17.092400000000001</v>
      </c>
      <c r="IJ167" s="1">
        <v>7.6522959999999996E-4</v>
      </c>
      <c r="IK167" s="1">
        <v>0.23261219999999999</v>
      </c>
      <c r="IL167">
        <v>0.74861259999999996</v>
      </c>
      <c r="IM167">
        <v>17.11252</v>
      </c>
      <c r="IN167" s="1">
        <v>5.8202570000000003E-4</v>
      </c>
      <c r="IO167" s="1">
        <v>0.17607900000000001</v>
      </c>
      <c r="IP167">
        <v>0.74863089999999999</v>
      </c>
      <c r="IQ167">
        <v>16.4344</v>
      </c>
      <c r="IR167" s="1">
        <v>4.6251179999999998E-4</v>
      </c>
      <c r="IS167" s="1">
        <v>0.13916999999999999</v>
      </c>
      <c r="IT167">
        <v>0.74863789999999997</v>
      </c>
      <c r="IU167">
        <v>15.707879999999999</v>
      </c>
      <c r="IV167" s="1">
        <v>3.8598830000000003E-4</v>
      </c>
      <c r="IW167" s="1">
        <v>0.1155624</v>
      </c>
      <c r="IX167">
        <v>0.74867700000000004</v>
      </c>
      <c r="IY167">
        <v>15.225390000000001</v>
      </c>
      <c r="IZ167" s="1">
        <v>3.3357040000000002E-4</v>
      </c>
      <c r="JA167" s="1">
        <v>9.9491629999999998E-2</v>
      </c>
      <c r="JB167">
        <v>0.74871509999999997</v>
      </c>
      <c r="JC167">
        <v>14.95086</v>
      </c>
      <c r="JD167" s="1">
        <v>2.920984E-4</v>
      </c>
      <c r="JE167" s="1">
        <v>8.6906570000000002E-2</v>
      </c>
      <c r="JF167">
        <v>0.74879949999999995</v>
      </c>
      <c r="JG167">
        <v>15.50309</v>
      </c>
      <c r="JH167" s="1">
        <v>2.5559219999999998E-4</v>
      </c>
      <c r="JI167" s="1">
        <v>7.5911450000000005E-2</v>
      </c>
      <c r="JJ167">
        <v>0.74891470000000004</v>
      </c>
      <c r="JK167">
        <v>16.004840000000002</v>
      </c>
      <c r="JL167" s="1">
        <v>2.236994E-4</v>
      </c>
      <c r="JM167" s="1">
        <v>6.6311999999999996E-2</v>
      </c>
      <c r="JN167">
        <v>0.74902089999999999</v>
      </c>
      <c r="JO167">
        <v>16.171340000000001</v>
      </c>
      <c r="JP167" s="1">
        <v>1.9768330000000001E-4</v>
      </c>
      <c r="JQ167" s="1">
        <v>5.8474869999999998E-2</v>
      </c>
      <c r="JR167">
        <v>0.74914020000000003</v>
      </c>
      <c r="JS167">
        <v>16.399429999999999</v>
      </c>
      <c r="JT167" s="1">
        <v>1.778204E-4</v>
      </c>
      <c r="JU167" s="1">
        <v>5.2477839999999998E-2</v>
      </c>
      <c r="JV167">
        <v>0.74924740000000001</v>
      </c>
      <c r="JW167">
        <v>16.208919999999999</v>
      </c>
      <c r="JX167" s="1">
        <v>1.6294230000000001E-4</v>
      </c>
      <c r="JY167" s="1">
        <v>4.798885E-2</v>
      </c>
      <c r="JZ167">
        <v>0.74939219999999995</v>
      </c>
      <c r="KA167">
        <v>15.585750000000001</v>
      </c>
      <c r="KB167" s="1">
        <v>1.5137509999999999E-4</v>
      </c>
      <c r="KC167" s="1">
        <v>4.4507909999999998E-2</v>
      </c>
      <c r="KD167">
        <v>0.74949920000000003</v>
      </c>
      <c r="KE167">
        <v>15.22448</v>
      </c>
      <c r="KF167" s="1">
        <v>1.4140100000000001E-4</v>
      </c>
      <c r="KG167" s="1">
        <v>4.1538539999999999E-2</v>
      </c>
      <c r="KH167">
        <v>0.74960760000000004</v>
      </c>
      <c r="KI167">
        <v>15.172140000000001</v>
      </c>
      <c r="KJ167" s="1">
        <v>1.3181560000000001E-4</v>
      </c>
      <c r="KK167" s="1">
        <v>3.8704700000000002E-2</v>
      </c>
      <c r="KL167">
        <v>0.74967430000000002</v>
      </c>
      <c r="KM167">
        <v>16.057480000000002</v>
      </c>
      <c r="KN167" s="1">
        <v>1.22285E-4</v>
      </c>
      <c r="KO167" s="1">
        <v>3.5893849999999998E-2</v>
      </c>
      <c r="KP167">
        <v>0.74973789999999996</v>
      </c>
      <c r="KQ167">
        <v>16.92353</v>
      </c>
      <c r="KR167" s="1">
        <v>1.1324659999999999E-4</v>
      </c>
      <c r="KS167" s="1">
        <v>3.3229719999999997E-2</v>
      </c>
      <c r="KT167">
        <v>0.74980400000000003</v>
      </c>
      <c r="KU167">
        <v>17.71302</v>
      </c>
      <c r="KV167" s="1">
        <v>1.0530399999999999E-4</v>
      </c>
      <c r="KW167" s="1">
        <v>3.0879110000000001E-2</v>
      </c>
      <c r="KX167">
        <v>0.74982740000000003</v>
      </c>
      <c r="KY167">
        <v>18.261130000000001</v>
      </c>
      <c r="KZ167" s="1">
        <v>9.8636359999999994E-5</v>
      </c>
      <c r="LA167" s="1">
        <v>2.8906970000000001E-2</v>
      </c>
      <c r="LB167">
        <v>0.74983460000000002</v>
      </c>
      <c r="LC167">
        <v>18.013390000000001</v>
      </c>
      <c r="LD167" s="1">
        <v>9.3108519999999999E-5</v>
      </c>
      <c r="LE167" s="1">
        <v>2.7275799999999999E-2</v>
      </c>
      <c r="LF167">
        <v>0.74982859999999996</v>
      </c>
      <c r="LG167">
        <v>17.414249999999999</v>
      </c>
      <c r="LH167" s="1">
        <v>8.855449E-5</v>
      </c>
      <c r="LI167" s="1">
        <v>2.5930399999999999E-2</v>
      </c>
      <c r="LJ167">
        <v>0.74978639999999996</v>
      </c>
      <c r="LK167">
        <v>17.144880000000001</v>
      </c>
      <c r="LL167" s="1">
        <v>8.4988819999999996E-5</v>
      </c>
      <c r="LM167" s="1">
        <v>2.4875870000000001E-2</v>
      </c>
      <c r="LN167">
        <v>0.74973730000000005</v>
      </c>
      <c r="LO167">
        <v>17.24072</v>
      </c>
      <c r="LP167" s="1">
        <v>8.2486700000000004E-5</v>
      </c>
      <c r="LQ167" s="1">
        <v>2.4133559999999998E-2</v>
      </c>
      <c r="LR167">
        <v>0.74961880000000003</v>
      </c>
      <c r="LS167">
        <v>18.23367</v>
      </c>
      <c r="LT167" s="1">
        <v>8.0824900000000006E-5</v>
      </c>
      <c r="LU167" s="1">
        <v>2.3645429999999999E-2</v>
      </c>
      <c r="LV167">
        <v>0.74947949999999997</v>
      </c>
      <c r="LW167">
        <v>19.009049999999998</v>
      </c>
      <c r="LX167" s="1">
        <v>7.9446110000000006E-5</v>
      </c>
      <c r="LY167" s="1">
        <v>2.3249599999999999E-2</v>
      </c>
      <c r="LZ167">
        <v>0.74930229999999998</v>
      </c>
      <c r="MA167">
        <v>19.555070000000001</v>
      </c>
      <c r="MB167" s="1">
        <v>7.7811089999999997E-5</v>
      </c>
      <c r="MC167" s="1">
        <v>2.2788579999999999E-2</v>
      </c>
      <c r="MD167">
        <v>0.74905200000000005</v>
      </c>
      <c r="ME167">
        <v>19.720700000000001</v>
      </c>
      <c r="MF167" s="1">
        <v>7.5711249999999998E-5</v>
      </c>
      <c r="MG167" s="1">
        <v>2.21925E-2</v>
      </c>
      <c r="MH167">
        <v>0.74880670000000005</v>
      </c>
      <c r="MI167">
        <v>19.331620000000001</v>
      </c>
      <c r="MJ167" s="1">
        <v>7.3225819999999994E-5</v>
      </c>
      <c r="MK167" s="1">
        <v>2.148154E-2</v>
      </c>
      <c r="ML167">
        <v>0.74857269999999998</v>
      </c>
      <c r="MM167">
        <v>18.661480000000001</v>
      </c>
      <c r="MN167" s="1">
        <v>7.0701299999999993E-5</v>
      </c>
      <c r="MO167" s="1">
        <v>2.075082E-2</v>
      </c>
      <c r="MP167">
        <v>0.74831610000000004</v>
      </c>
      <c r="MQ167">
        <v>18.33774</v>
      </c>
      <c r="MR167" s="1">
        <v>6.8662580000000001E-5</v>
      </c>
      <c r="MS167" s="1">
        <v>2.0153919999999999E-2</v>
      </c>
      <c r="MT167">
        <v>0.74810889999999997</v>
      </c>
      <c r="MU167">
        <v>18.32593</v>
      </c>
      <c r="MV167" s="1">
        <v>6.7585599999999999E-5</v>
      </c>
      <c r="MW167" s="1">
        <v>1.9831999999999999E-2</v>
      </c>
      <c r="MX167">
        <v>0.74794740000000004</v>
      </c>
      <c r="MY167">
        <v>19.01952</v>
      </c>
      <c r="MZ167" s="1">
        <v>6.7400779999999999E-5</v>
      </c>
      <c r="NA167" s="1">
        <v>1.977717E-2</v>
      </c>
      <c r="NB167">
        <v>0.74779399999999996</v>
      </c>
      <c r="NC167">
        <v>18.802910000000001</v>
      </c>
      <c r="ND167" s="1">
        <v>6.7486329999999993E-5</v>
      </c>
      <c r="NE167" s="1">
        <v>1.9807089999999999E-2</v>
      </c>
      <c r="NF167">
        <v>0.74772740000000004</v>
      </c>
      <c r="NG167">
        <v>19.09198</v>
      </c>
      <c r="NH167" s="1">
        <v>6.7160149999999998E-5</v>
      </c>
      <c r="NI167" s="1">
        <v>1.972312E-2</v>
      </c>
      <c r="NJ167">
        <v>0.74766529999999998</v>
      </c>
      <c r="NK167">
        <v>19.07574</v>
      </c>
      <c r="NL167" s="1">
        <v>6.6132090000000003E-5</v>
      </c>
      <c r="NM167" s="1">
        <v>1.9433590000000001E-2</v>
      </c>
      <c r="NN167">
        <v>0.74766089999999996</v>
      </c>
      <c r="NO167">
        <v>18.59149</v>
      </c>
      <c r="NP167" s="1">
        <v>6.4460380000000002E-5</v>
      </c>
      <c r="NQ167" s="1">
        <v>1.8949799999999999E-2</v>
      </c>
      <c r="NR167">
        <v>0.74765369999999998</v>
      </c>
      <c r="NS167">
        <v>17.85257</v>
      </c>
      <c r="NT167" s="1">
        <v>6.2274389999999994E-5</v>
      </c>
      <c r="NU167" s="1">
        <v>1.8312430000000001E-2</v>
      </c>
      <c r="NV167">
        <v>0.7477319</v>
      </c>
      <c r="NW167">
        <v>17.39255</v>
      </c>
      <c r="NX167" s="1">
        <v>5.9536690000000001E-5</v>
      </c>
      <c r="NY167" s="1">
        <v>1.7513440000000002E-2</v>
      </c>
      <c r="NZ167">
        <v>0.74781489999999995</v>
      </c>
      <c r="OA167">
        <v>17.42295</v>
      </c>
      <c r="OB167" s="1">
        <v>5.6114179999999997E-5</v>
      </c>
      <c r="OC167" s="1">
        <v>1.651356E-2</v>
      </c>
      <c r="OD167">
        <v>0.7479363</v>
      </c>
      <c r="OE167">
        <v>18.474989999999998</v>
      </c>
      <c r="OF167" s="1">
        <v>5.213411E-5</v>
      </c>
      <c r="OG167" s="1">
        <v>1.534485E-2</v>
      </c>
      <c r="OH167">
        <v>0.74817999999999996</v>
      </c>
      <c r="OI167">
        <v>19.525230000000001</v>
      </c>
      <c r="OJ167" s="1">
        <v>4.808891E-5</v>
      </c>
      <c r="OK167" s="1">
        <v>1.414607E-2</v>
      </c>
    </row>
    <row r="168" spans="1:401" x14ac:dyDescent="0.35">
      <c r="A168">
        <v>171</v>
      </c>
      <c r="B168" t="s">
        <v>4</v>
      </c>
      <c r="C168" t="s">
        <v>24</v>
      </c>
      <c r="D168" t="s">
        <v>173</v>
      </c>
      <c r="E168">
        <v>755.44380000000001</v>
      </c>
      <c r="F168">
        <v>0.92110309999999995</v>
      </c>
      <c r="G168">
        <v>15.43085</v>
      </c>
      <c r="H168">
        <v>0</v>
      </c>
      <c r="I168">
        <v>0</v>
      </c>
      <c r="J168">
        <v>0.9216548</v>
      </c>
      <c r="K168">
        <v>15.66324</v>
      </c>
      <c r="L168">
        <v>0</v>
      </c>
      <c r="M168">
        <v>0</v>
      </c>
      <c r="N168">
        <v>0.92217090000000002</v>
      </c>
      <c r="O168">
        <v>15.937010000000001</v>
      </c>
      <c r="P168">
        <v>0</v>
      </c>
      <c r="Q168">
        <v>0</v>
      </c>
      <c r="R168">
        <v>0.92275739999999995</v>
      </c>
      <c r="S168">
        <v>16.240359999999999</v>
      </c>
      <c r="T168">
        <v>0</v>
      </c>
      <c r="U168">
        <v>0</v>
      </c>
      <c r="V168">
        <v>0.9233555</v>
      </c>
      <c r="W168">
        <v>16.842880000000001</v>
      </c>
      <c r="X168">
        <v>0</v>
      </c>
      <c r="Y168">
        <v>0</v>
      </c>
      <c r="Z168">
        <v>0.92397960000000001</v>
      </c>
      <c r="AA168">
        <v>17.236229999999999</v>
      </c>
      <c r="AB168" s="1">
        <v>7.1136780000000002E-31</v>
      </c>
      <c r="AC168" s="1">
        <v>1.7189109999999999E-28</v>
      </c>
      <c r="AD168">
        <v>0.92463600000000001</v>
      </c>
      <c r="AE168">
        <v>17.07658</v>
      </c>
      <c r="AF168" s="1">
        <v>5.6562209999999998E-19</v>
      </c>
      <c r="AG168" s="1">
        <v>1.368526E-16</v>
      </c>
      <c r="AH168">
        <v>0.92536370000000001</v>
      </c>
      <c r="AI168">
        <v>16.767969999999998</v>
      </c>
      <c r="AJ168" s="1">
        <v>1.3900890000000001E-7</v>
      </c>
      <c r="AK168" s="1">
        <v>2.4419050000000001E-5</v>
      </c>
      <c r="AL168">
        <v>0.92605950000000004</v>
      </c>
      <c r="AM168">
        <v>16.236560000000001</v>
      </c>
      <c r="AN168" s="1">
        <v>2.6857909999999999E-3</v>
      </c>
      <c r="AO168" s="1">
        <v>0.5363639</v>
      </c>
      <c r="AP168">
        <v>0.92680479999999998</v>
      </c>
      <c r="AQ168">
        <v>16.20213</v>
      </c>
      <c r="AR168" s="1">
        <v>0.58021659999999997</v>
      </c>
      <c r="AS168">
        <v>123.4436</v>
      </c>
      <c r="AT168">
        <v>0.92749409999999999</v>
      </c>
      <c r="AU168">
        <v>16.632439999999999</v>
      </c>
      <c r="AV168">
        <v>13.508010000000001</v>
      </c>
      <c r="AW168">
        <v>3015.8530000000001</v>
      </c>
      <c r="AX168">
        <v>0.92809430000000004</v>
      </c>
      <c r="AY168">
        <v>17.12621</v>
      </c>
      <c r="AZ168">
        <v>68.104910000000004</v>
      </c>
      <c r="BA168">
        <v>15810.69</v>
      </c>
      <c r="BB168">
        <v>0.92865799999999998</v>
      </c>
      <c r="BC168">
        <v>17.786770000000001</v>
      </c>
      <c r="BD168">
        <v>109.9919</v>
      </c>
      <c r="BE168">
        <v>26373.01</v>
      </c>
      <c r="BF168">
        <v>0.92923279999999997</v>
      </c>
      <c r="BG168">
        <v>18.172899999999998</v>
      </c>
      <c r="BH168">
        <v>74.141679999999994</v>
      </c>
      <c r="BI168">
        <v>18255.87</v>
      </c>
      <c r="BJ168">
        <v>0.92977750000000003</v>
      </c>
      <c r="BK168">
        <v>18.134409999999999</v>
      </c>
      <c r="BL168">
        <v>25.33681</v>
      </c>
      <c r="BM168">
        <v>6376.6859999999997</v>
      </c>
      <c r="BN168">
        <v>0.92985499999999999</v>
      </c>
      <c r="BO168">
        <v>17.9224</v>
      </c>
      <c r="BP168">
        <v>5.1579819999999996</v>
      </c>
      <c r="BQ168">
        <v>1321.2270000000001</v>
      </c>
      <c r="BR168">
        <v>0.92867900000000003</v>
      </c>
      <c r="BS168">
        <v>17.404530000000001</v>
      </c>
      <c r="BT168">
        <v>0.75522330000000004</v>
      </c>
      <c r="BU168">
        <v>195.51499999999999</v>
      </c>
      <c r="BV168">
        <v>0.92655089999999996</v>
      </c>
      <c r="BW168">
        <v>17.09216</v>
      </c>
      <c r="BX168">
        <v>0.12983610000000001</v>
      </c>
      <c r="BY168">
        <v>33.025170000000003</v>
      </c>
      <c r="BZ168">
        <v>0.92421920000000002</v>
      </c>
      <c r="CA168">
        <v>16.78059</v>
      </c>
      <c r="CB168">
        <v>5.7876909999999997E-2</v>
      </c>
      <c r="CC168">
        <v>14.230130000000001</v>
      </c>
      <c r="CD168">
        <v>0.92198440000000004</v>
      </c>
      <c r="CE168">
        <v>16.702829999999999</v>
      </c>
      <c r="CF168" s="1">
        <v>4.677829E-2</v>
      </c>
      <c r="CG168">
        <v>11.42126</v>
      </c>
      <c r="CH168">
        <v>0.91961380000000004</v>
      </c>
      <c r="CI168">
        <v>16.706410000000002</v>
      </c>
      <c r="CJ168" s="1">
        <v>4.2279270000000001E-2</v>
      </c>
      <c r="CK168">
        <v>10.33333</v>
      </c>
      <c r="CL168">
        <v>0.91708889999999998</v>
      </c>
      <c r="CM168">
        <v>16.708349999999999</v>
      </c>
      <c r="CN168" s="1">
        <v>3.9276749999999999E-2</v>
      </c>
      <c r="CO168">
        <v>9.6188819999999993</v>
      </c>
      <c r="CP168">
        <v>0.91429550000000004</v>
      </c>
      <c r="CQ168">
        <v>16.742000000000001</v>
      </c>
      <c r="CR168" s="1">
        <v>3.6821239999999998E-2</v>
      </c>
      <c r="CS168" s="1">
        <v>9.0429110000000001</v>
      </c>
      <c r="CT168">
        <v>0.91101209999999999</v>
      </c>
      <c r="CU168">
        <v>16.625769999999999</v>
      </c>
      <c r="CV168" s="1">
        <v>3.4419610000000003E-2</v>
      </c>
      <c r="CW168" s="1">
        <v>8.4848940000000006</v>
      </c>
      <c r="CX168">
        <v>0.90708200000000005</v>
      </c>
      <c r="CY168">
        <v>16.160710000000002</v>
      </c>
      <c r="CZ168" s="1">
        <v>3.1958210000000001E-2</v>
      </c>
      <c r="DA168" s="1">
        <v>7.9147059999999998</v>
      </c>
      <c r="DB168">
        <v>0.90246899999999997</v>
      </c>
      <c r="DC168">
        <v>16.035160000000001</v>
      </c>
      <c r="DD168" s="1">
        <v>2.952202E-2</v>
      </c>
      <c r="DE168" s="1">
        <v>7.3518860000000004</v>
      </c>
      <c r="DF168">
        <v>0.89718310000000001</v>
      </c>
      <c r="DG168">
        <v>15.73254</v>
      </c>
      <c r="DH168" s="1">
        <v>2.720009E-2</v>
      </c>
      <c r="DI168" s="1">
        <v>6.8173659999999998</v>
      </c>
      <c r="DJ168">
        <v>0.89121740000000005</v>
      </c>
      <c r="DK168">
        <v>15.52233</v>
      </c>
      <c r="DL168" s="1">
        <v>2.5239830000000001E-2</v>
      </c>
      <c r="DM168" s="1">
        <v>6.369599</v>
      </c>
      <c r="DN168">
        <v>0.88561469999999998</v>
      </c>
      <c r="DO168">
        <v>15.648899999999999</v>
      </c>
      <c r="DP168" s="1">
        <v>2.4390149999999999E-2</v>
      </c>
      <c r="DQ168" s="1">
        <v>6.1869709999999998</v>
      </c>
      <c r="DR168">
        <v>0.8797817</v>
      </c>
      <c r="DS168">
        <v>15.67216</v>
      </c>
      <c r="DT168" s="1">
        <v>2.5228279999999999E-2</v>
      </c>
      <c r="DU168" s="1">
        <v>6.4357600000000001</v>
      </c>
      <c r="DV168">
        <v>0.87441270000000004</v>
      </c>
      <c r="DW168">
        <v>15.37677</v>
      </c>
      <c r="DX168" s="1">
        <v>2.6808720000000001E-2</v>
      </c>
      <c r="DY168" s="1">
        <v>6.8911490000000004</v>
      </c>
      <c r="DZ168">
        <v>0.86914400000000003</v>
      </c>
      <c r="EA168">
        <v>15.057880000000001</v>
      </c>
      <c r="EB168" s="1">
        <v>2.756722E-2</v>
      </c>
      <c r="EC168" s="1">
        <v>7.1501859999999997</v>
      </c>
      <c r="ED168">
        <v>0.86350249999999995</v>
      </c>
      <c r="EE168">
        <v>14.80932</v>
      </c>
      <c r="EF168" s="1">
        <v>2.7017550000000001E-2</v>
      </c>
      <c r="EG168" s="1">
        <v>7.0735799999999998</v>
      </c>
      <c r="EH168">
        <v>0.85769530000000005</v>
      </c>
      <c r="EI168">
        <v>15.19585</v>
      </c>
      <c r="EJ168" s="1">
        <v>2.5445269999999999E-2</v>
      </c>
      <c r="EK168" s="1">
        <v>6.7228289999999999</v>
      </c>
      <c r="EL168">
        <v>0.85173949999999998</v>
      </c>
      <c r="EM168">
        <v>15.52406</v>
      </c>
      <c r="EN168" s="1">
        <v>2.341385E-2</v>
      </c>
      <c r="EO168" s="1">
        <v>6.2415260000000004</v>
      </c>
      <c r="EP168">
        <v>0.84581609999999996</v>
      </c>
      <c r="EQ168">
        <v>15.833209999999999</v>
      </c>
      <c r="ER168" s="1">
        <v>2.1283509999999999E-2</v>
      </c>
      <c r="ES168" s="1">
        <v>5.7223179999999996</v>
      </c>
      <c r="ET168">
        <v>0.84000240000000004</v>
      </c>
      <c r="EU168">
        <v>16.461369999999999</v>
      </c>
      <c r="EV168" s="1">
        <v>1.9218969999999998E-2</v>
      </c>
      <c r="EW168" s="1">
        <v>5.2105079999999999</v>
      </c>
      <c r="EX168">
        <v>0.83399760000000001</v>
      </c>
      <c r="EY168">
        <v>16.701969999999999</v>
      </c>
      <c r="EZ168" s="1">
        <v>1.72677E-2</v>
      </c>
      <c r="FA168" s="1">
        <v>4.7218590000000003</v>
      </c>
      <c r="FB168">
        <v>0.82824929999999997</v>
      </c>
      <c r="FC168">
        <v>16.357230000000001</v>
      </c>
      <c r="FD168" s="1">
        <v>1.5469439999999999E-2</v>
      </c>
      <c r="FE168" s="1">
        <v>4.2651539999999999</v>
      </c>
      <c r="FF168">
        <v>0.82271240000000001</v>
      </c>
      <c r="FG168">
        <v>16.220199999999998</v>
      </c>
      <c r="FH168" s="1">
        <v>1.3857100000000001E-2</v>
      </c>
      <c r="FI168" s="1">
        <v>3.8513670000000002</v>
      </c>
      <c r="FJ168">
        <v>0.81724390000000002</v>
      </c>
      <c r="FK168">
        <v>16.23921</v>
      </c>
      <c r="FL168" s="1">
        <v>1.243325E-2</v>
      </c>
      <c r="FM168" s="1">
        <v>3.483606</v>
      </c>
      <c r="FN168">
        <v>0.8106679</v>
      </c>
      <c r="FO168">
        <v>16.825140000000001</v>
      </c>
      <c r="FP168" s="1">
        <v>1.114236E-2</v>
      </c>
      <c r="FQ168" s="1">
        <v>3.1504449999999999</v>
      </c>
      <c r="FR168">
        <v>0.80399640000000006</v>
      </c>
      <c r="FS168">
        <v>17.3584</v>
      </c>
      <c r="FT168" s="1">
        <v>9.9641399999999998E-3</v>
      </c>
      <c r="FU168" s="1">
        <v>2.8423340000000001</v>
      </c>
      <c r="FV168">
        <v>0.79713369999999995</v>
      </c>
      <c r="FW168">
        <v>17.729040000000001</v>
      </c>
      <c r="FX168" s="1">
        <v>8.8867649999999996E-3</v>
      </c>
      <c r="FY168" s="1">
        <v>2.5579239999999999</v>
      </c>
      <c r="FZ168">
        <v>0.7901456</v>
      </c>
      <c r="GA168">
        <v>18.140789999999999</v>
      </c>
      <c r="GB168" s="1">
        <v>7.9132530000000003E-3</v>
      </c>
      <c r="GC168" s="1">
        <v>2.298813</v>
      </c>
      <c r="GD168">
        <v>0.78340880000000002</v>
      </c>
      <c r="GE168">
        <v>18.120170000000002</v>
      </c>
      <c r="GF168" s="1">
        <v>7.0391350000000002E-3</v>
      </c>
      <c r="GG168" s="1">
        <v>2.0639729999999998</v>
      </c>
      <c r="GH168">
        <v>0.77668910000000002</v>
      </c>
      <c r="GI168">
        <v>17.981750000000002</v>
      </c>
      <c r="GJ168" s="1">
        <v>6.25649E-3</v>
      </c>
      <c r="GK168" s="1">
        <v>1.851834</v>
      </c>
      <c r="GL168">
        <v>0.77072680000000005</v>
      </c>
      <c r="GM168">
        <v>18.076029999999999</v>
      </c>
      <c r="GN168" s="1">
        <v>5.5565240000000002E-3</v>
      </c>
      <c r="GO168" s="1">
        <v>1.658928</v>
      </c>
      <c r="GP168">
        <v>0.76540819999999998</v>
      </c>
      <c r="GQ168">
        <v>18.297820000000002</v>
      </c>
      <c r="GR168" s="1">
        <v>4.9407169999999999E-3</v>
      </c>
      <c r="GS168" s="1">
        <v>1.4867950000000001</v>
      </c>
      <c r="GT168">
        <v>0.76030160000000002</v>
      </c>
      <c r="GU168">
        <v>18.417829999999999</v>
      </c>
      <c r="GV168" s="1">
        <v>4.4038289999999997E-3</v>
      </c>
      <c r="GW168" s="1">
        <v>1.3345119999999999</v>
      </c>
      <c r="GX168">
        <v>0.75599059999999996</v>
      </c>
      <c r="GY168">
        <v>18.815380000000001</v>
      </c>
      <c r="GZ168" s="1">
        <v>3.9311959999999996E-3</v>
      </c>
      <c r="HA168" s="1">
        <v>1.197881</v>
      </c>
      <c r="HB168">
        <v>0.75237799999999999</v>
      </c>
      <c r="HC168">
        <v>18.775469999999999</v>
      </c>
      <c r="HD168" s="1">
        <v>3.509636E-3</v>
      </c>
      <c r="HE168" s="1">
        <v>1.074004</v>
      </c>
      <c r="HF168">
        <v>0.74962969999999995</v>
      </c>
      <c r="HG168">
        <v>18.5793</v>
      </c>
      <c r="HH168" s="1">
        <v>3.1286059999999999E-3</v>
      </c>
      <c r="HI168" s="1">
        <v>0.96028939999999996</v>
      </c>
      <c r="HJ168">
        <v>0.74748729999999997</v>
      </c>
      <c r="HK168">
        <v>17.883199999999999</v>
      </c>
      <c r="HL168" s="1">
        <v>2.7761359999999998E-3</v>
      </c>
      <c r="HM168" s="1">
        <v>0.85355729999999996</v>
      </c>
      <c r="HN168">
        <v>0.74601930000000005</v>
      </c>
      <c r="HO168">
        <v>17.395810000000001</v>
      </c>
      <c r="HP168" s="1">
        <v>2.4416419999999999E-3</v>
      </c>
      <c r="HQ168" s="1">
        <v>0.75131110000000001</v>
      </c>
      <c r="HR168">
        <v>0.74481249999999999</v>
      </c>
      <c r="HS168">
        <v>17.041709999999998</v>
      </c>
      <c r="HT168" s="1">
        <v>2.1054210000000001E-3</v>
      </c>
      <c r="HU168" s="1">
        <v>0.64836009999999999</v>
      </c>
      <c r="HV168">
        <v>0.74386629999999998</v>
      </c>
      <c r="HW168">
        <v>16.750509999999998</v>
      </c>
      <c r="HX168" s="1">
        <v>1.7509279999999999E-3</v>
      </c>
      <c r="HY168" s="1">
        <v>0.53964409999999996</v>
      </c>
      <c r="HZ168">
        <v>0.74312659999999997</v>
      </c>
      <c r="IA168">
        <v>16.679880000000001</v>
      </c>
      <c r="IB168" s="1">
        <v>1.3881640000000001E-3</v>
      </c>
      <c r="IC168" s="1">
        <v>0.42809809999999998</v>
      </c>
      <c r="ID168">
        <v>0.74256580000000005</v>
      </c>
      <c r="IE168">
        <v>17.01699</v>
      </c>
      <c r="IF168" s="1">
        <v>1.0552020000000001E-3</v>
      </c>
      <c r="IG168" s="1">
        <v>0.32520900000000003</v>
      </c>
      <c r="IH168">
        <v>0.74213929999999995</v>
      </c>
      <c r="II168">
        <v>17.127759999999999</v>
      </c>
      <c r="IJ168" s="1">
        <v>7.8785770000000001E-4</v>
      </c>
      <c r="IK168" s="1">
        <v>0.24223159999999999</v>
      </c>
      <c r="IL168">
        <v>0.7418302</v>
      </c>
      <c r="IM168">
        <v>17.168109999999999</v>
      </c>
      <c r="IN168" s="1">
        <v>5.9733330000000002E-4</v>
      </c>
      <c r="IO168" s="1">
        <v>0.18294479999999999</v>
      </c>
      <c r="IP168">
        <v>0.74164160000000001</v>
      </c>
      <c r="IQ168">
        <v>16.49794</v>
      </c>
      <c r="IR168" s="1">
        <v>4.7232159999999998E-4</v>
      </c>
      <c r="IS168" s="1">
        <v>0.14398929999999999</v>
      </c>
      <c r="IT168">
        <v>0.74154620000000004</v>
      </c>
      <c r="IU168">
        <v>15.747199999999999</v>
      </c>
      <c r="IV168" s="1">
        <v>3.9237700000000001E-4</v>
      </c>
      <c r="IW168" s="1">
        <v>0.1190769</v>
      </c>
      <c r="IX168">
        <v>0.741479</v>
      </c>
      <c r="IY168">
        <v>15.24878</v>
      </c>
      <c r="IZ168" s="1">
        <v>3.3820019999999999E-4</v>
      </c>
      <c r="JA168" s="1">
        <v>0.1022733</v>
      </c>
      <c r="JB168">
        <v>0.74146900000000004</v>
      </c>
      <c r="JC168">
        <v>14.95646</v>
      </c>
      <c r="JD168" s="1">
        <v>2.9598569999999999E-4</v>
      </c>
      <c r="JE168" s="1">
        <v>8.9292670000000005E-2</v>
      </c>
      <c r="JF168">
        <v>0.74153080000000005</v>
      </c>
      <c r="JG168">
        <v>15.49245</v>
      </c>
      <c r="JH168" s="1">
        <v>2.590564E-4</v>
      </c>
      <c r="JI168" s="1">
        <v>7.8017429999999999E-2</v>
      </c>
      <c r="JJ168">
        <v>0.74160630000000005</v>
      </c>
      <c r="JK168">
        <v>16.019110000000001</v>
      </c>
      <c r="JL168" s="1">
        <v>2.2664669999999999E-4</v>
      </c>
      <c r="JM168" s="1">
        <v>6.8131449999999996E-2</v>
      </c>
      <c r="JN168">
        <v>0.74177269999999995</v>
      </c>
      <c r="JO168">
        <v>16.20223</v>
      </c>
      <c r="JP168" s="1">
        <v>2.000103E-4</v>
      </c>
      <c r="JQ168" s="1">
        <v>5.9999629999999998E-2</v>
      </c>
      <c r="JR168">
        <v>0.74192789999999997</v>
      </c>
      <c r="JS168">
        <v>16.44012</v>
      </c>
      <c r="JT168" s="1">
        <v>1.7956800000000001E-4</v>
      </c>
      <c r="JU168" s="1">
        <v>5.3743949999999999E-2</v>
      </c>
      <c r="JV168">
        <v>0.74214329999999995</v>
      </c>
      <c r="JW168">
        <v>16.259979999999999</v>
      </c>
      <c r="JX168" s="1">
        <v>1.642634E-4</v>
      </c>
      <c r="JY168" s="1">
        <v>4.9058820000000003E-2</v>
      </c>
      <c r="JZ168">
        <v>0.74233769999999999</v>
      </c>
      <c r="KA168">
        <v>15.60882</v>
      </c>
      <c r="KB168" s="1">
        <v>1.5243599999999999E-4</v>
      </c>
      <c r="KC168" s="1">
        <v>4.5444640000000001E-2</v>
      </c>
      <c r="KD168">
        <v>0.74255749999999998</v>
      </c>
      <c r="KE168">
        <v>15.22747</v>
      </c>
      <c r="KF168" s="1">
        <v>1.4235809999999999E-4</v>
      </c>
      <c r="KG168" s="1">
        <v>4.2393260000000002E-2</v>
      </c>
      <c r="KH168">
        <v>0.7427916</v>
      </c>
      <c r="KI168">
        <v>15.15211</v>
      </c>
      <c r="KJ168" s="1">
        <v>1.3276459999999999E-4</v>
      </c>
      <c r="KK168" s="1">
        <v>3.9508469999999997E-2</v>
      </c>
      <c r="KL168">
        <v>0.74296689999999999</v>
      </c>
      <c r="KM168">
        <v>16.043990000000001</v>
      </c>
      <c r="KN168" s="1">
        <v>1.2321439999999999E-4</v>
      </c>
      <c r="KO168" s="1">
        <v>3.6645589999999999E-2</v>
      </c>
      <c r="KP168">
        <v>0.74311269999999996</v>
      </c>
      <c r="KQ168">
        <v>16.932289999999998</v>
      </c>
      <c r="KR168" s="1">
        <v>1.1409840000000001E-4</v>
      </c>
      <c r="KS168" s="1">
        <v>3.3918200000000003E-2</v>
      </c>
      <c r="KT168">
        <v>0.74323910000000004</v>
      </c>
      <c r="KU168">
        <v>17.732420000000001</v>
      </c>
      <c r="KV168" s="1">
        <v>1.060341E-4</v>
      </c>
      <c r="KW168" s="1">
        <v>3.1497120000000003E-2</v>
      </c>
      <c r="KX168">
        <v>0.74333419999999994</v>
      </c>
      <c r="KY168">
        <v>18.292349999999999</v>
      </c>
      <c r="KZ168" s="1">
        <v>9.9243070000000003E-5</v>
      </c>
      <c r="LA168" s="1">
        <v>2.9460389999999999E-2</v>
      </c>
      <c r="LB168">
        <v>0.74336369999999996</v>
      </c>
      <c r="LC168">
        <v>18.06278</v>
      </c>
      <c r="LD168" s="1">
        <v>9.3609679999999998E-5</v>
      </c>
      <c r="LE168" s="1">
        <v>2.7775279999999999E-2</v>
      </c>
      <c r="LF168">
        <v>0.74341259999999998</v>
      </c>
      <c r="LG168">
        <v>17.430299999999999</v>
      </c>
      <c r="LH168" s="1">
        <v>8.8962700000000001E-5</v>
      </c>
      <c r="LI168" s="1">
        <v>2.6384439999999999E-2</v>
      </c>
      <c r="LJ168">
        <v>0.74338199999999999</v>
      </c>
      <c r="LK168">
        <v>17.136980000000001</v>
      </c>
      <c r="LL168" s="1">
        <v>8.5294889999999995E-5</v>
      </c>
      <c r="LM168" s="1">
        <v>2.5286389999999999E-2</v>
      </c>
      <c r="LN168">
        <v>0.74334230000000001</v>
      </c>
      <c r="LO168">
        <v>17.207699999999999</v>
      </c>
      <c r="LP168" s="1">
        <v>8.2690540000000007E-5</v>
      </c>
      <c r="LQ168" s="1">
        <v>2.4505849999999999E-2</v>
      </c>
      <c r="LR168">
        <v>0.74320169999999997</v>
      </c>
      <c r="LS168">
        <v>18.219650000000001</v>
      </c>
      <c r="LT168" s="1">
        <v>8.0965100000000002E-5</v>
      </c>
      <c r="LU168" s="1">
        <v>2.399397E-2</v>
      </c>
      <c r="LV168">
        <v>0.74302060000000003</v>
      </c>
      <c r="LW168">
        <v>19.029219999999999</v>
      </c>
      <c r="LX168" s="1">
        <v>7.9581619999999999E-5</v>
      </c>
      <c r="LY168" s="1">
        <v>2.3593220000000002E-2</v>
      </c>
      <c r="LZ168">
        <v>0.74271019999999999</v>
      </c>
      <c r="MA168">
        <v>19.606369999999998</v>
      </c>
      <c r="MB168" s="1">
        <v>7.7986310000000003E-5</v>
      </c>
      <c r="MC168" s="1">
        <v>2.3141220000000001E-2</v>
      </c>
      <c r="MD168">
        <v>0.74235309999999999</v>
      </c>
      <c r="ME168">
        <v>19.772670000000002</v>
      </c>
      <c r="MF168" s="1">
        <v>7.5931800000000004E-5</v>
      </c>
      <c r="MG168" s="1">
        <v>2.25553E-2</v>
      </c>
      <c r="MH168">
        <v>0.74195520000000004</v>
      </c>
      <c r="MI168">
        <v>19.385899999999999</v>
      </c>
      <c r="MJ168" s="1">
        <v>7.3473789999999994E-5</v>
      </c>
      <c r="MK168" s="1">
        <v>2.1849199999999999E-2</v>
      </c>
      <c r="ML168">
        <v>0.74153000000000002</v>
      </c>
      <c r="MM168">
        <v>18.677199999999999</v>
      </c>
      <c r="MN168" s="1">
        <v>7.0935399999999998E-5</v>
      </c>
      <c r="MO168" s="1">
        <v>2.111294E-2</v>
      </c>
      <c r="MP168">
        <v>0.74111110000000002</v>
      </c>
      <c r="MQ168">
        <v>18.331900000000001</v>
      </c>
      <c r="MR168" s="1">
        <v>6.8825780000000006E-5</v>
      </c>
      <c r="MS168" s="1">
        <v>2.0496210000000001E-2</v>
      </c>
      <c r="MT168">
        <v>0.74066560000000004</v>
      </c>
      <c r="MU168">
        <v>18.29795</v>
      </c>
      <c r="MV168" s="1">
        <v>6.7646300000000003E-5</v>
      </c>
      <c r="MW168" s="1">
        <v>2.0149340000000002E-2</v>
      </c>
      <c r="MX168">
        <v>0.74028400000000005</v>
      </c>
      <c r="MY168">
        <v>19.022200000000002</v>
      </c>
      <c r="MZ168" s="1">
        <v>6.7393720000000006E-5</v>
      </c>
      <c r="NA168" s="1">
        <v>2.0081870000000002E-2</v>
      </c>
      <c r="NB168">
        <v>0.73997279999999999</v>
      </c>
      <c r="NC168">
        <v>18.842919999999999</v>
      </c>
      <c r="ND168" s="1">
        <v>6.7484370000000005E-5</v>
      </c>
      <c r="NE168" s="1">
        <v>2.0119959999999999E-2</v>
      </c>
      <c r="NF168">
        <v>0.73975460000000004</v>
      </c>
      <c r="NG168">
        <v>19.132400000000001</v>
      </c>
      <c r="NH168" s="1">
        <v>6.7219369999999993E-5</v>
      </c>
      <c r="NI168" s="1">
        <v>2.00579E-2</v>
      </c>
      <c r="NJ168">
        <v>0.73956909999999998</v>
      </c>
      <c r="NK168">
        <v>19.131869999999999</v>
      </c>
      <c r="NL168" s="1">
        <v>6.626127E-5</v>
      </c>
      <c r="NM168" s="1">
        <v>1.9788389999999999E-2</v>
      </c>
      <c r="NN168">
        <v>0.73946369999999995</v>
      </c>
      <c r="NO168">
        <v>18.658439999999999</v>
      </c>
      <c r="NP168" s="1">
        <v>6.4647740000000004E-5</v>
      </c>
      <c r="NQ168" s="1">
        <v>1.9317190000000001E-2</v>
      </c>
      <c r="NR168">
        <v>0.73939719999999998</v>
      </c>
      <c r="NS168">
        <v>17.890730000000001</v>
      </c>
      <c r="NT168" s="1">
        <v>6.2511189999999998E-5</v>
      </c>
      <c r="NU168" s="1">
        <v>1.8685549999999999E-2</v>
      </c>
      <c r="NV168">
        <v>0.7393904</v>
      </c>
      <c r="NW168">
        <v>17.400169999999999</v>
      </c>
      <c r="NX168" s="1">
        <v>5.983385E-5</v>
      </c>
      <c r="NY168" s="1">
        <v>1.7892160000000001E-2</v>
      </c>
      <c r="NZ168">
        <v>0.73948060000000004</v>
      </c>
      <c r="OA168">
        <v>17.400729999999999</v>
      </c>
      <c r="OB168" s="1">
        <v>5.6481180000000003E-5</v>
      </c>
      <c r="OC168" s="1">
        <v>1.689529E-2</v>
      </c>
      <c r="OD168">
        <v>0.73967709999999998</v>
      </c>
      <c r="OE168">
        <v>18.461569999999998</v>
      </c>
      <c r="OF168" s="1">
        <v>5.2540290000000002E-5</v>
      </c>
      <c r="OG168" s="1">
        <v>1.5717140000000001E-2</v>
      </c>
      <c r="OH168">
        <v>0.73997880000000005</v>
      </c>
      <c r="OI168">
        <v>19.531759999999998</v>
      </c>
      <c r="OJ168" s="1">
        <v>4.847918E-5</v>
      </c>
      <c r="OK168" s="1">
        <v>1.449246E-2</v>
      </c>
    </row>
    <row r="169" spans="1:401" x14ac:dyDescent="0.35">
      <c r="A169">
        <v>172</v>
      </c>
      <c r="B169" t="s">
        <v>4</v>
      </c>
      <c r="C169" t="s">
        <v>24</v>
      </c>
      <c r="D169" t="s">
        <v>174</v>
      </c>
      <c r="E169">
        <v>878.95479999999998</v>
      </c>
      <c r="F169">
        <v>1.0447569999999999</v>
      </c>
      <c r="G169">
        <v>15.45876</v>
      </c>
      <c r="H169">
        <v>0</v>
      </c>
      <c r="I169">
        <v>0</v>
      </c>
      <c r="J169">
        <v>1.0435369999999999</v>
      </c>
      <c r="K169">
        <v>15.68669</v>
      </c>
      <c r="L169">
        <v>0</v>
      </c>
      <c r="M169">
        <v>0</v>
      </c>
      <c r="N169">
        <v>1.042254</v>
      </c>
      <c r="O169">
        <v>15.96519</v>
      </c>
      <c r="P169">
        <v>0</v>
      </c>
      <c r="Q169">
        <v>0</v>
      </c>
      <c r="R169">
        <v>1.0410280000000001</v>
      </c>
      <c r="S169">
        <v>16.25113</v>
      </c>
      <c r="T169">
        <v>0</v>
      </c>
      <c r="U169">
        <v>0</v>
      </c>
      <c r="V169">
        <v>1.039749</v>
      </c>
      <c r="W169">
        <v>16.821770000000001</v>
      </c>
      <c r="X169">
        <v>0</v>
      </c>
      <c r="Y169">
        <v>0</v>
      </c>
      <c r="Z169">
        <v>1.0383880000000001</v>
      </c>
      <c r="AA169">
        <v>17.223690000000001</v>
      </c>
      <c r="AB169" s="1">
        <v>1.1692030000000001E-31</v>
      </c>
      <c r="AC169" s="1">
        <v>3.6484669999999999E-29</v>
      </c>
      <c r="AD169">
        <v>1.0370490000000001</v>
      </c>
      <c r="AE169">
        <v>17.0777</v>
      </c>
      <c r="AF169" s="1">
        <v>8.9085620000000005E-20</v>
      </c>
      <c r="AG169" s="1">
        <v>2.7834550000000001E-17</v>
      </c>
      <c r="AH169">
        <v>1.035631</v>
      </c>
      <c r="AI169">
        <v>16.783770000000001</v>
      </c>
      <c r="AJ169" s="1">
        <v>5.5111379999999998E-8</v>
      </c>
      <c r="AK169" s="1">
        <v>1.0378019999999999E-5</v>
      </c>
      <c r="AL169">
        <v>1.034216</v>
      </c>
      <c r="AM169">
        <v>16.282859999999999</v>
      </c>
      <c r="AN169" s="1">
        <v>1.753636E-3</v>
      </c>
      <c r="AO169" s="1">
        <v>0.40634189999999998</v>
      </c>
      <c r="AP169">
        <v>1.0327599999999999</v>
      </c>
      <c r="AQ169">
        <v>16.235399999999998</v>
      </c>
      <c r="AR169">
        <v>0.44402079999999999</v>
      </c>
      <c r="AS169">
        <v>113.2487</v>
      </c>
      <c r="AT169">
        <v>1.0312319999999999</v>
      </c>
      <c r="AU169">
        <v>16.651330000000002</v>
      </c>
      <c r="AV169">
        <v>11.529590000000001</v>
      </c>
      <c r="AW169">
        <v>3167.5790000000002</v>
      </c>
      <c r="AX169">
        <v>1.0296190000000001</v>
      </c>
      <c r="AY169">
        <v>17.136060000000001</v>
      </c>
      <c r="AZ169">
        <v>63.27496</v>
      </c>
      <c r="BA169">
        <v>18488.919999999998</v>
      </c>
      <c r="BB169">
        <v>1.0279780000000001</v>
      </c>
      <c r="BC169">
        <v>17.762989999999999</v>
      </c>
      <c r="BD169">
        <v>109.5145</v>
      </c>
      <c r="BE169">
        <v>33710.089999999997</v>
      </c>
      <c r="BF169">
        <v>1.0263139999999999</v>
      </c>
      <c r="BG169">
        <v>18.15429</v>
      </c>
      <c r="BH169">
        <v>78.108249999999998</v>
      </c>
      <c r="BI169">
        <v>25133.7</v>
      </c>
      <c r="BJ169">
        <v>1.024248</v>
      </c>
      <c r="BK169">
        <v>18.127420000000001</v>
      </c>
      <c r="BL169">
        <v>27.964770000000001</v>
      </c>
      <c r="BM169">
        <v>9340.4030000000002</v>
      </c>
      <c r="BN169">
        <v>1.021387</v>
      </c>
      <c r="BO169">
        <v>17.935549999999999</v>
      </c>
      <c r="BP169">
        <v>5.9045310000000004</v>
      </c>
      <c r="BQ169">
        <v>2032.79</v>
      </c>
      <c r="BR169">
        <v>1.016092</v>
      </c>
      <c r="BS169">
        <v>17.45673</v>
      </c>
      <c r="BT169">
        <v>0.88044650000000002</v>
      </c>
      <c r="BU169">
        <v>308.82299999999998</v>
      </c>
      <c r="BV169">
        <v>1.01003</v>
      </c>
      <c r="BW169">
        <v>17.14301</v>
      </c>
      <c r="BX169">
        <v>0.14499629999999999</v>
      </c>
      <c r="BY169">
        <v>49.590580000000003</v>
      </c>
      <c r="BZ169">
        <v>1.00519</v>
      </c>
      <c r="CA169">
        <v>16.835930000000001</v>
      </c>
      <c r="CB169">
        <v>5.9693789999999997E-2</v>
      </c>
      <c r="CC169">
        <v>19.195430000000002</v>
      </c>
      <c r="CD169">
        <v>1.0009239999999999</v>
      </c>
      <c r="CE169">
        <v>16.73302</v>
      </c>
      <c r="CF169">
        <v>4.7231929999999998E-2</v>
      </c>
      <c r="CG169">
        <v>14.93708</v>
      </c>
      <c r="CH169">
        <v>0.99672519999999998</v>
      </c>
      <c r="CI169">
        <v>16.707899999999999</v>
      </c>
      <c r="CJ169" s="1">
        <v>4.2537609999999997E-2</v>
      </c>
      <c r="CK169">
        <v>13.444610000000001</v>
      </c>
      <c r="CL169">
        <v>0.99239920000000004</v>
      </c>
      <c r="CM169">
        <v>16.697590000000002</v>
      </c>
      <c r="CN169" s="1">
        <v>3.9464449999999998E-2</v>
      </c>
      <c r="CO169">
        <v>12.49098</v>
      </c>
      <c r="CP169">
        <v>0.98769269999999998</v>
      </c>
      <c r="CQ169">
        <v>16.728090000000002</v>
      </c>
      <c r="CR169" s="1">
        <v>3.6988790000000001E-2</v>
      </c>
      <c r="CS169">
        <v>11.736660000000001</v>
      </c>
      <c r="CT169">
        <v>0.98223919999999998</v>
      </c>
      <c r="CU169">
        <v>16.639430000000001</v>
      </c>
      <c r="CV169" s="1">
        <v>3.4590299999999997E-2</v>
      </c>
      <c r="CW169" s="1">
        <v>11.015790000000001</v>
      </c>
      <c r="CX169">
        <v>0.97579930000000004</v>
      </c>
      <c r="CY169">
        <v>16.208580000000001</v>
      </c>
      <c r="CZ169" s="1">
        <v>3.2130980000000003E-2</v>
      </c>
      <c r="DA169" s="1">
        <v>10.27927</v>
      </c>
      <c r="DB169">
        <v>0.96831480000000003</v>
      </c>
      <c r="DC169">
        <v>16.078779999999998</v>
      </c>
      <c r="DD169" s="1">
        <v>2.9689549999999999E-2</v>
      </c>
      <c r="DE169" s="1">
        <v>9.5496549999999996</v>
      </c>
      <c r="DF169">
        <v>0.95967020000000003</v>
      </c>
      <c r="DG169">
        <v>15.795260000000001</v>
      </c>
      <c r="DH169" s="1">
        <v>2.7355730000000002E-2</v>
      </c>
      <c r="DI169" s="1">
        <v>8.8542620000000003</v>
      </c>
      <c r="DJ169">
        <v>0.94996060000000004</v>
      </c>
      <c r="DK169">
        <v>15.560650000000001</v>
      </c>
      <c r="DL169" s="1">
        <v>2.5350649999999999E-2</v>
      </c>
      <c r="DM169" s="1">
        <v>8.2577689999999997</v>
      </c>
      <c r="DN169">
        <v>0.9402644</v>
      </c>
      <c r="DO169">
        <v>15.65677</v>
      </c>
      <c r="DP169" s="1">
        <v>2.4386379999999999E-2</v>
      </c>
      <c r="DQ169" s="1">
        <v>7.9711340000000002</v>
      </c>
      <c r="DR169">
        <v>0.92994900000000003</v>
      </c>
      <c r="DS169">
        <v>15.679320000000001</v>
      </c>
      <c r="DT169" s="1">
        <v>2.5105949999999998E-2</v>
      </c>
      <c r="DU169" s="1">
        <v>8.2353729999999992</v>
      </c>
      <c r="DV169">
        <v>0.91976100000000005</v>
      </c>
      <c r="DW169">
        <v>15.385210000000001</v>
      </c>
      <c r="DX169" s="1">
        <v>2.668297E-2</v>
      </c>
      <c r="DY169" s="1">
        <v>8.8129829999999991</v>
      </c>
      <c r="DZ169">
        <v>0.90974379999999999</v>
      </c>
      <c r="EA169">
        <v>15.06969</v>
      </c>
      <c r="EB169" s="1">
        <v>2.7535779999999999E-2</v>
      </c>
      <c r="EC169" s="1">
        <v>9.182264</v>
      </c>
      <c r="ED169">
        <v>0.89935710000000002</v>
      </c>
      <c r="EE169">
        <v>14.839790000000001</v>
      </c>
      <c r="EF169" s="1">
        <v>2.7088640000000001E-2</v>
      </c>
      <c r="EG169" s="1">
        <v>9.1247089999999993</v>
      </c>
      <c r="EH169">
        <v>0.88845419999999997</v>
      </c>
      <c r="EI169">
        <v>15.229150000000001</v>
      </c>
      <c r="EJ169" s="1">
        <v>2.557684E-2</v>
      </c>
      <c r="EK169" s="1">
        <v>8.6968549999999993</v>
      </c>
      <c r="EL169">
        <v>0.87716769999999999</v>
      </c>
      <c r="EM169">
        <v>15.57258</v>
      </c>
      <c r="EN169" s="1">
        <v>2.3569320000000001E-2</v>
      </c>
      <c r="EO169" s="1">
        <v>8.0851670000000002</v>
      </c>
      <c r="EP169">
        <v>0.86574580000000001</v>
      </c>
      <c r="EQ169">
        <v>15.8758</v>
      </c>
      <c r="ER169" s="1">
        <v>2.1442449999999998E-2</v>
      </c>
      <c r="ES169" s="1">
        <v>7.4157710000000003</v>
      </c>
      <c r="ET169">
        <v>0.8543096</v>
      </c>
      <c r="EU169">
        <v>16.475539999999999</v>
      </c>
      <c r="EV169" s="1">
        <v>1.937262E-2</v>
      </c>
      <c r="EW169" s="1">
        <v>6.7532420000000002</v>
      </c>
      <c r="EX169">
        <v>0.84258880000000003</v>
      </c>
      <c r="EY169">
        <v>16.714030000000001</v>
      </c>
      <c r="EZ169" s="1">
        <v>1.741322E-2</v>
      </c>
      <c r="FA169" s="1">
        <v>6.1200460000000003</v>
      </c>
      <c r="FB169">
        <v>0.83101230000000004</v>
      </c>
      <c r="FC169">
        <v>16.357980000000001</v>
      </c>
      <c r="FD169" s="1">
        <v>1.5603870000000001E-2</v>
      </c>
      <c r="FE169" s="1">
        <v>5.5260309999999997</v>
      </c>
      <c r="FF169">
        <v>0.81956890000000004</v>
      </c>
      <c r="FG169">
        <v>16.201149999999998</v>
      </c>
      <c r="FH169" s="1">
        <v>1.397754E-2</v>
      </c>
      <c r="FI169" s="1">
        <v>4.9865630000000003</v>
      </c>
      <c r="FJ169">
        <v>0.80792889999999995</v>
      </c>
      <c r="FK169">
        <v>16.231459999999998</v>
      </c>
      <c r="FL169" s="1">
        <v>1.254123E-2</v>
      </c>
      <c r="FM169" s="1">
        <v>4.5074240000000003</v>
      </c>
      <c r="FN169">
        <v>0.7961066</v>
      </c>
      <c r="FO169">
        <v>16.848189999999999</v>
      </c>
      <c r="FP169" s="1">
        <v>1.12411E-2</v>
      </c>
      <c r="FQ169" s="1">
        <v>4.0717189999999999</v>
      </c>
      <c r="FR169">
        <v>0.78496549999999998</v>
      </c>
      <c r="FS169">
        <v>17.39817</v>
      </c>
      <c r="FT169" s="1">
        <v>1.0055730000000001E-2</v>
      </c>
      <c r="FU169" s="1">
        <v>3.6680869999999999</v>
      </c>
      <c r="FV169">
        <v>0.77365859999999997</v>
      </c>
      <c r="FW169">
        <v>17.77834</v>
      </c>
      <c r="FX169" s="1">
        <v>8.971059E-3</v>
      </c>
      <c r="FY169" s="1">
        <v>3.2958289999999999</v>
      </c>
      <c r="FZ169">
        <v>0.7621907</v>
      </c>
      <c r="GA169">
        <v>18.174689999999998</v>
      </c>
      <c r="GB169" s="1">
        <v>7.9898520000000004E-3</v>
      </c>
      <c r="GC169" s="1">
        <v>2.9564319999999999</v>
      </c>
      <c r="GD169">
        <v>0.75081710000000002</v>
      </c>
      <c r="GE169">
        <v>18.137540000000001</v>
      </c>
      <c r="GF169" s="1">
        <v>7.1086980000000001E-3</v>
      </c>
      <c r="GG169" s="1">
        <v>2.6528100000000001</v>
      </c>
      <c r="GH169">
        <v>0.73935919999999999</v>
      </c>
      <c r="GI169">
        <v>17.958739999999999</v>
      </c>
      <c r="GJ169" s="1">
        <v>6.3200579999999999E-3</v>
      </c>
      <c r="GK169" s="1">
        <v>2.3786849999999999</v>
      </c>
      <c r="GL169">
        <v>0.7283657</v>
      </c>
      <c r="GM169">
        <v>18.029029999999999</v>
      </c>
      <c r="GN169" s="1">
        <v>5.6138840000000004E-3</v>
      </c>
      <c r="GO169" s="1">
        <v>2.128968</v>
      </c>
      <c r="GP169">
        <v>0.71752389999999999</v>
      </c>
      <c r="GQ169">
        <v>18.263780000000001</v>
      </c>
      <c r="GR169" s="1">
        <v>4.9913860000000004E-3</v>
      </c>
      <c r="GS169" s="1">
        <v>1.9066380000000001</v>
      </c>
      <c r="GT169">
        <v>0.70795529999999995</v>
      </c>
      <c r="GU169">
        <v>18.43093</v>
      </c>
      <c r="GV169" s="1">
        <v>4.4491749999999997E-3</v>
      </c>
      <c r="GW169" s="1">
        <v>1.708752</v>
      </c>
      <c r="GX169">
        <v>0.70001219999999997</v>
      </c>
      <c r="GY169">
        <v>18.850580000000001</v>
      </c>
      <c r="GZ169" s="1">
        <v>3.9720859999999997E-3</v>
      </c>
      <c r="HA169" s="1">
        <v>1.53016</v>
      </c>
      <c r="HB169">
        <v>0.69311239999999996</v>
      </c>
      <c r="HC169">
        <v>18.836939999999998</v>
      </c>
      <c r="HD169" s="1">
        <v>3.5470459999999999E-3</v>
      </c>
      <c r="HE169" s="1">
        <v>1.3693109999999999</v>
      </c>
      <c r="HF169">
        <v>0.68737539999999997</v>
      </c>
      <c r="HG169">
        <v>18.6602</v>
      </c>
      <c r="HH169" s="1">
        <v>3.163435E-3</v>
      </c>
      <c r="HI169" s="1">
        <v>1.222731</v>
      </c>
      <c r="HJ169">
        <v>0.68278989999999995</v>
      </c>
      <c r="HK169">
        <v>17.952549999999999</v>
      </c>
      <c r="HL169" s="1">
        <v>2.8091129999999998E-3</v>
      </c>
      <c r="HM169" s="1">
        <v>1.086006</v>
      </c>
      <c r="HN169">
        <v>0.67921480000000001</v>
      </c>
      <c r="HO169">
        <v>17.432379999999998</v>
      </c>
      <c r="HP169" s="1">
        <v>2.4738640000000001E-3</v>
      </c>
      <c r="HQ169" s="1">
        <v>0.95673750000000002</v>
      </c>
      <c r="HR169">
        <v>0.67632499999999995</v>
      </c>
      <c r="HS169">
        <v>17.05179</v>
      </c>
      <c r="HT169" s="1">
        <v>2.1389170000000002E-3</v>
      </c>
      <c r="HU169" s="1">
        <v>0.82790649999999999</v>
      </c>
      <c r="HV169">
        <v>0.67402059999999997</v>
      </c>
      <c r="HW169">
        <v>16.751670000000001</v>
      </c>
      <c r="HX169" s="1">
        <v>1.786518E-3</v>
      </c>
      <c r="HY169" s="1">
        <v>0.69262310000000005</v>
      </c>
      <c r="HZ169">
        <v>0.67220619999999998</v>
      </c>
      <c r="IA169">
        <v>16.67624</v>
      </c>
      <c r="IB169" s="1">
        <v>1.423461E-3</v>
      </c>
      <c r="IC169" s="1">
        <v>0.55288479999999995</v>
      </c>
      <c r="ID169">
        <v>0.67078519999999997</v>
      </c>
      <c r="IE169">
        <v>17.02777</v>
      </c>
      <c r="IF169" s="1">
        <v>1.0859909999999999E-3</v>
      </c>
      <c r="IG169" s="1">
        <v>0.42202440000000002</v>
      </c>
      <c r="IH169">
        <v>0.66971639999999999</v>
      </c>
      <c r="II169">
        <v>17.183009999999999</v>
      </c>
      <c r="IJ169" s="1">
        <v>8.1131330000000002E-4</v>
      </c>
      <c r="IK169" s="1">
        <v>0.31462980000000002</v>
      </c>
      <c r="IL169">
        <v>0.66895000000000004</v>
      </c>
      <c r="IM169">
        <v>17.247489999999999</v>
      </c>
      <c r="IN169" s="1">
        <v>6.1337510000000002E-4</v>
      </c>
      <c r="IO169" s="1">
        <v>0.23675389999999999</v>
      </c>
      <c r="IP169">
        <v>0.66840279999999996</v>
      </c>
      <c r="IQ169">
        <v>16.588139999999999</v>
      </c>
      <c r="IR169" s="1">
        <v>4.8264489999999999E-4</v>
      </c>
      <c r="IS169" s="1">
        <v>0.18512670000000001</v>
      </c>
      <c r="IT169">
        <v>0.66805300000000001</v>
      </c>
      <c r="IU169">
        <v>15.80467</v>
      </c>
      <c r="IV169" s="1">
        <v>3.9906860000000002E-4</v>
      </c>
      <c r="IW169" s="1">
        <v>0.1521064</v>
      </c>
      <c r="IX169">
        <v>0.66783400000000004</v>
      </c>
      <c r="IY169">
        <v>15.28341</v>
      </c>
      <c r="IZ169" s="1">
        <v>3.4297599999999999E-4</v>
      </c>
      <c r="JA169" s="1">
        <v>0.1301011</v>
      </c>
      <c r="JB169">
        <v>0.66772640000000005</v>
      </c>
      <c r="JC169">
        <v>14.97015</v>
      </c>
      <c r="JD169" s="1">
        <v>2.999427E-4</v>
      </c>
      <c r="JE169" s="1">
        <v>0.1134534</v>
      </c>
      <c r="JF169">
        <v>0.66772670000000001</v>
      </c>
      <c r="JG169">
        <v>15.47866</v>
      </c>
      <c r="JH169" s="1">
        <v>2.6257739999999998E-4</v>
      </c>
      <c r="JI169" s="1">
        <v>9.9151249999999996E-2</v>
      </c>
      <c r="JJ169">
        <v>0.66780700000000004</v>
      </c>
      <c r="JK169">
        <v>16.045960000000001</v>
      </c>
      <c r="JL169" s="1">
        <v>2.2966419999999999E-4</v>
      </c>
      <c r="JM169" s="1">
        <v>8.6564879999999997E-2</v>
      </c>
      <c r="JN169">
        <v>0.6679775</v>
      </c>
      <c r="JO169">
        <v>16.253900000000002</v>
      </c>
      <c r="JP169" s="1">
        <v>2.0241150000000001E-4</v>
      </c>
      <c r="JQ169" s="1">
        <v>7.6111310000000001E-2</v>
      </c>
      <c r="JR169">
        <v>0.66821330000000001</v>
      </c>
      <c r="JS169">
        <v>16.502050000000001</v>
      </c>
      <c r="JT169" s="1">
        <v>1.8137949999999999E-4</v>
      </c>
      <c r="JU169" s="1">
        <v>6.8008579999999999E-2</v>
      </c>
      <c r="JV169">
        <v>0.66852339999999999</v>
      </c>
      <c r="JW169">
        <v>16.3292</v>
      </c>
      <c r="JX169" s="1">
        <v>1.6562949999999999E-4</v>
      </c>
      <c r="JY169" s="1">
        <v>6.1936169999999999E-2</v>
      </c>
      <c r="JZ169">
        <v>0.66885410000000001</v>
      </c>
      <c r="KA169">
        <v>15.645239999999999</v>
      </c>
      <c r="KB169" s="1">
        <v>1.53523E-4</v>
      </c>
      <c r="KC169" s="1">
        <v>5.7282609999999998E-2</v>
      </c>
      <c r="KD169">
        <v>0.66921390000000003</v>
      </c>
      <c r="KE169">
        <v>15.23213</v>
      </c>
      <c r="KF169" s="1">
        <v>1.433269E-4</v>
      </c>
      <c r="KG169" s="1">
        <v>5.3412750000000002E-2</v>
      </c>
      <c r="KH169">
        <v>0.66957140000000004</v>
      </c>
      <c r="KI169">
        <v>15.13185</v>
      </c>
      <c r="KJ169" s="1">
        <v>1.337182E-4</v>
      </c>
      <c r="KK169" s="1">
        <v>4.9804359999999999E-2</v>
      </c>
      <c r="KL169">
        <v>0.66991100000000003</v>
      </c>
      <c r="KM169">
        <v>16.021519999999999</v>
      </c>
      <c r="KN169" s="1">
        <v>1.241534E-4</v>
      </c>
      <c r="KO169" s="1">
        <v>4.6226320000000001E-2</v>
      </c>
      <c r="KP169">
        <v>0.67018440000000001</v>
      </c>
      <c r="KQ169">
        <v>16.949819999999999</v>
      </c>
      <c r="KR169" s="1">
        <v>1.1496519999999999E-4</v>
      </c>
      <c r="KS169" s="1">
        <v>4.2789590000000002E-2</v>
      </c>
      <c r="KT169">
        <v>0.6704426</v>
      </c>
      <c r="KU169">
        <v>17.76595</v>
      </c>
      <c r="KV169" s="1">
        <v>1.067807E-4</v>
      </c>
      <c r="KW169" s="1">
        <v>3.9709479999999998E-2</v>
      </c>
      <c r="KX169">
        <v>0.67062049999999995</v>
      </c>
      <c r="KY169">
        <v>18.34132</v>
      </c>
      <c r="KZ169" s="1">
        <v>9.986412E-5</v>
      </c>
      <c r="LA169" s="1">
        <v>3.7105079999999999E-2</v>
      </c>
      <c r="LB169">
        <v>0.6707516</v>
      </c>
      <c r="LC169">
        <v>18.12998</v>
      </c>
      <c r="LD169" s="1">
        <v>9.4123130000000002E-5</v>
      </c>
      <c r="LE169" s="1">
        <v>3.4947180000000001E-2</v>
      </c>
      <c r="LF169">
        <v>0.67083369999999998</v>
      </c>
      <c r="LG169">
        <v>17.458030000000001</v>
      </c>
      <c r="LH169" s="1">
        <v>8.9382249999999996E-5</v>
      </c>
      <c r="LI169" s="1">
        <v>3.3164659999999999E-2</v>
      </c>
      <c r="LJ169">
        <v>0.67086880000000004</v>
      </c>
      <c r="LK169">
        <v>17.126670000000001</v>
      </c>
      <c r="LL169" s="1">
        <v>8.5613540000000006E-5</v>
      </c>
      <c r="LM169" s="1">
        <v>3.1743069999999998E-2</v>
      </c>
      <c r="LN169">
        <v>0.67081400000000002</v>
      </c>
      <c r="LO169">
        <v>17.16977</v>
      </c>
      <c r="LP169" s="1">
        <v>8.290413E-5</v>
      </c>
      <c r="LQ169" s="1">
        <v>3.0716690000000001E-2</v>
      </c>
      <c r="LR169">
        <v>0.67064699999999999</v>
      </c>
      <c r="LS169">
        <v>18.195640000000001</v>
      </c>
      <c r="LT169" s="1">
        <v>8.1109300000000006E-5</v>
      </c>
      <c r="LU169" s="1">
        <v>3.0040250000000001E-2</v>
      </c>
      <c r="LV169">
        <v>0.6704019</v>
      </c>
      <c r="LW169">
        <v>19.062370000000001</v>
      </c>
      <c r="LX169" s="1">
        <v>7.9715410000000007E-5</v>
      </c>
      <c r="LY169" s="1">
        <v>2.9531660000000001E-2</v>
      </c>
      <c r="LZ169">
        <v>0.66999160000000002</v>
      </c>
      <c r="MA169">
        <v>19.677600000000002</v>
      </c>
      <c r="MB169" s="1">
        <v>7.8155109999999994E-5</v>
      </c>
      <c r="MC169" s="1">
        <v>2.8980619999999999E-2</v>
      </c>
      <c r="MD169">
        <v>0.6694599</v>
      </c>
      <c r="ME169">
        <v>19.85164</v>
      </c>
      <c r="MF169" s="1">
        <v>7.6146290000000006E-5</v>
      </c>
      <c r="MG169" s="1">
        <v>2.8269220000000001E-2</v>
      </c>
      <c r="MH169">
        <v>0.66885919999999999</v>
      </c>
      <c r="MI169">
        <v>19.46001</v>
      </c>
      <c r="MJ169" s="1">
        <v>7.3718739999999999E-5</v>
      </c>
      <c r="MK169" s="1">
        <v>2.740012E-2</v>
      </c>
      <c r="ML169">
        <v>0.6681684</v>
      </c>
      <c r="MM169">
        <v>18.70438</v>
      </c>
      <c r="MN169" s="1">
        <v>7.117139E-5</v>
      </c>
      <c r="MO169" s="1">
        <v>2.6474330000000001E-2</v>
      </c>
      <c r="MP169">
        <v>0.66744950000000003</v>
      </c>
      <c r="MQ169">
        <v>18.32368</v>
      </c>
      <c r="MR169" s="1">
        <v>6.8996600000000003E-5</v>
      </c>
      <c r="MS169" s="1">
        <v>2.5670979999999999E-2</v>
      </c>
      <c r="MT169">
        <v>0.66671999999999998</v>
      </c>
      <c r="MU169">
        <v>18.26634</v>
      </c>
      <c r="MV169" s="1">
        <v>6.7715490000000005E-5</v>
      </c>
      <c r="MW169" s="1">
        <v>2.5184910000000001E-2</v>
      </c>
      <c r="MX169">
        <v>0.66605559999999997</v>
      </c>
      <c r="MY169">
        <v>19.01538</v>
      </c>
      <c r="MZ169" s="1">
        <v>6.7388480000000006E-5</v>
      </c>
      <c r="NA169" s="1">
        <v>2.5058440000000001E-2</v>
      </c>
      <c r="NB169">
        <v>0.6654658</v>
      </c>
      <c r="NC169">
        <v>18.89724</v>
      </c>
      <c r="ND169" s="1">
        <v>6.7477059999999995E-5</v>
      </c>
      <c r="NE169" s="1">
        <v>2.509925E-2</v>
      </c>
      <c r="NF169">
        <v>0.66498449999999998</v>
      </c>
      <c r="NG169">
        <v>19.189959999999999</v>
      </c>
      <c r="NH169" s="1">
        <v>6.7268930000000004E-5</v>
      </c>
      <c r="NI169" s="1">
        <v>2.5045970000000001E-2</v>
      </c>
      <c r="NJ169">
        <v>0.66461040000000005</v>
      </c>
      <c r="NK169">
        <v>19.21566</v>
      </c>
      <c r="NL169" s="1">
        <v>6.6382099999999996E-5</v>
      </c>
      <c r="NM169" s="1">
        <v>2.474266E-2</v>
      </c>
      <c r="NN169">
        <v>0.66434219999999999</v>
      </c>
      <c r="NO169">
        <v>18.750540000000001</v>
      </c>
      <c r="NP169" s="1">
        <v>6.4828959999999996E-5</v>
      </c>
      <c r="NQ169" s="1">
        <v>2.4184270000000001E-2</v>
      </c>
      <c r="NR169">
        <v>0.6641743</v>
      </c>
      <c r="NS169">
        <v>17.94868</v>
      </c>
      <c r="NT169" s="1">
        <v>6.2742790000000004E-5</v>
      </c>
      <c r="NU169" s="1">
        <v>2.3420219999999999E-2</v>
      </c>
      <c r="NV169">
        <v>0.66408310000000004</v>
      </c>
      <c r="NW169">
        <v>17.413209999999999</v>
      </c>
      <c r="NX169" s="1">
        <v>6.012464E-5</v>
      </c>
      <c r="NY169" s="1">
        <v>2.2459159999999999E-2</v>
      </c>
      <c r="NZ169">
        <v>0.66413770000000005</v>
      </c>
      <c r="OA169">
        <v>17.380389999999998</v>
      </c>
      <c r="OB169" s="1">
        <v>5.6842290000000002E-5</v>
      </c>
      <c r="OC169" s="1">
        <v>2.1250450000000001E-2</v>
      </c>
      <c r="OD169">
        <v>0.66436130000000004</v>
      </c>
      <c r="OE169">
        <v>18.443670000000001</v>
      </c>
      <c r="OF169" s="1">
        <v>5.2946879999999998E-5</v>
      </c>
      <c r="OG169" s="1">
        <v>1.9805679999999999E-2</v>
      </c>
      <c r="OH169">
        <v>0.66474339999999998</v>
      </c>
      <c r="OI169">
        <v>19.54993</v>
      </c>
      <c r="OJ169" s="1">
        <v>4.8875850000000001E-5</v>
      </c>
      <c r="OK169" s="1">
        <v>1.827645E-2</v>
      </c>
    </row>
    <row r="170" spans="1:401" x14ac:dyDescent="0.35">
      <c r="A170">
        <v>173</v>
      </c>
      <c r="B170" t="s">
        <v>4</v>
      </c>
      <c r="C170" t="s">
        <v>24</v>
      </c>
      <c r="D170" t="s">
        <v>175</v>
      </c>
      <c r="E170">
        <v>810.41139999999996</v>
      </c>
      <c r="F170">
        <v>0.76289459999999998</v>
      </c>
      <c r="G170">
        <v>15.49774</v>
      </c>
      <c r="H170">
        <v>0</v>
      </c>
      <c r="I170">
        <v>0</v>
      </c>
      <c r="J170">
        <v>0.76328269999999998</v>
      </c>
      <c r="K170">
        <v>15.72917</v>
      </c>
      <c r="L170">
        <v>0</v>
      </c>
      <c r="M170">
        <v>0</v>
      </c>
      <c r="N170">
        <v>0.76363999999999999</v>
      </c>
      <c r="O170">
        <v>16.01257</v>
      </c>
      <c r="P170">
        <v>0</v>
      </c>
      <c r="Q170">
        <v>0</v>
      </c>
      <c r="R170">
        <v>0.76414150000000003</v>
      </c>
      <c r="S170">
        <v>16.28107</v>
      </c>
      <c r="T170">
        <v>0</v>
      </c>
      <c r="U170">
        <v>0</v>
      </c>
      <c r="V170">
        <v>0.76462280000000005</v>
      </c>
      <c r="W170">
        <v>16.81203</v>
      </c>
      <c r="X170">
        <v>0</v>
      </c>
      <c r="Y170">
        <v>0</v>
      </c>
      <c r="Z170">
        <v>0.76510730000000005</v>
      </c>
      <c r="AA170">
        <v>17.210149999999999</v>
      </c>
      <c r="AB170" s="1">
        <v>1.933326E-32</v>
      </c>
      <c r="AC170" s="1">
        <v>6.7581269999999996E-30</v>
      </c>
      <c r="AD170">
        <v>0.76558839999999995</v>
      </c>
      <c r="AE170">
        <v>17.080190000000002</v>
      </c>
      <c r="AF170" s="1">
        <v>1.390883E-20</v>
      </c>
      <c r="AG170" s="1">
        <v>4.863316E-18</v>
      </c>
      <c r="AH170">
        <v>0.76604729999999999</v>
      </c>
      <c r="AI170">
        <v>16.800059999999998</v>
      </c>
      <c r="AJ170" s="1">
        <v>1.0896629999999999E-8</v>
      </c>
      <c r="AK170" s="1">
        <v>2.5275660000000001E-6</v>
      </c>
      <c r="AL170">
        <v>0.7665554</v>
      </c>
      <c r="AM170">
        <v>16.340679999999999</v>
      </c>
      <c r="AN170" s="1">
        <v>9.2855010000000003E-4</v>
      </c>
      <c r="AO170" s="1">
        <v>0.24078920000000001</v>
      </c>
      <c r="AP170">
        <v>0.7670382</v>
      </c>
      <c r="AQ170">
        <v>16.292929999999998</v>
      </c>
      <c r="AR170" s="1">
        <v>0.29689490000000002</v>
      </c>
      <c r="AS170">
        <v>83.880740000000003</v>
      </c>
      <c r="AT170">
        <v>0.76745280000000005</v>
      </c>
      <c r="AU170">
        <v>16.69699</v>
      </c>
      <c r="AV170">
        <v>9.0397230000000004</v>
      </c>
      <c r="AW170">
        <v>2740.1559999999999</v>
      </c>
      <c r="AX170">
        <v>0.76777759999999995</v>
      </c>
      <c r="AY170">
        <v>17.170310000000001</v>
      </c>
      <c r="AZ170">
        <v>56.199460000000002</v>
      </c>
      <c r="BA170">
        <v>18065.669999999998</v>
      </c>
      <c r="BB170">
        <v>0.76810769999999995</v>
      </c>
      <c r="BC170">
        <v>17.76352</v>
      </c>
      <c r="BD170">
        <v>107.7774</v>
      </c>
      <c r="BE170">
        <v>36416.339999999997</v>
      </c>
      <c r="BF170">
        <v>0.76841190000000004</v>
      </c>
      <c r="BG170">
        <v>18.13832</v>
      </c>
      <c r="BH170">
        <v>83.760120000000001</v>
      </c>
      <c r="BI170">
        <v>29514.92</v>
      </c>
      <c r="BJ170">
        <v>0.76862079999999999</v>
      </c>
      <c r="BK170">
        <v>18.124110000000002</v>
      </c>
      <c r="BL170">
        <v>32.211190000000002</v>
      </c>
      <c r="BM170">
        <v>11747.56</v>
      </c>
      <c r="BN170">
        <v>0.76855929999999995</v>
      </c>
      <c r="BO170">
        <v>17.954180000000001</v>
      </c>
      <c r="BP170">
        <v>7.2005590000000002</v>
      </c>
      <c r="BQ170">
        <v>2696.4960000000001</v>
      </c>
      <c r="BR170">
        <v>0.76762059999999999</v>
      </c>
      <c r="BS170">
        <v>17.528590000000001</v>
      </c>
      <c r="BT170">
        <v>1.1088640000000001</v>
      </c>
      <c r="BU170">
        <v>420.76909999999998</v>
      </c>
      <c r="BV170">
        <v>0.76556279999999999</v>
      </c>
      <c r="BW170">
        <v>17.218640000000001</v>
      </c>
      <c r="BX170">
        <v>0.1733729</v>
      </c>
      <c r="BY170">
        <v>64.104590000000002</v>
      </c>
      <c r="BZ170">
        <v>0.76359030000000006</v>
      </c>
      <c r="CA170">
        <v>16.908449999999998</v>
      </c>
      <c r="CB170">
        <v>6.3014940000000005E-2</v>
      </c>
      <c r="CC170">
        <v>21.77337</v>
      </c>
      <c r="CD170">
        <v>0.76172099999999998</v>
      </c>
      <c r="CE170">
        <v>16.780809999999999</v>
      </c>
      <c r="CF170">
        <v>4.7968299999999998E-2</v>
      </c>
      <c r="CG170">
        <v>16.169969999999999</v>
      </c>
      <c r="CH170">
        <v>0.75986180000000003</v>
      </c>
      <c r="CI170">
        <v>16.717639999999999</v>
      </c>
      <c r="CJ170" s="1">
        <v>4.293487E-2</v>
      </c>
      <c r="CK170">
        <v>14.40706</v>
      </c>
      <c r="CL170">
        <v>0.7578397</v>
      </c>
      <c r="CM170">
        <v>16.690570000000001</v>
      </c>
      <c r="CN170" s="1">
        <v>3.9747709999999999E-2</v>
      </c>
      <c r="CO170">
        <v>13.310219999999999</v>
      </c>
      <c r="CP170">
        <v>0.75568009999999997</v>
      </c>
      <c r="CQ170">
        <v>16.71631</v>
      </c>
      <c r="CR170" s="1">
        <v>3.7236980000000003E-2</v>
      </c>
      <c r="CS170">
        <v>12.45318</v>
      </c>
      <c r="CT170">
        <v>0.75310849999999996</v>
      </c>
      <c r="CU170">
        <v>16.654679999999999</v>
      </c>
      <c r="CV170" s="1">
        <v>3.484131E-2</v>
      </c>
      <c r="CW170" s="1">
        <v>11.64467</v>
      </c>
      <c r="CX170">
        <v>0.75001359999999995</v>
      </c>
      <c r="CY170">
        <v>16.26483</v>
      </c>
      <c r="CZ170" s="1">
        <v>3.2385530000000003E-2</v>
      </c>
      <c r="DA170" s="1">
        <v>10.819990000000001</v>
      </c>
      <c r="DB170">
        <v>0.74633749999999999</v>
      </c>
      <c r="DC170">
        <v>16.142769999999999</v>
      </c>
      <c r="DD170" s="1">
        <v>2.9937510000000001E-2</v>
      </c>
      <c r="DE170" s="1">
        <v>9.9985529999999994</v>
      </c>
      <c r="DF170">
        <v>0.74205860000000001</v>
      </c>
      <c r="DG170">
        <v>15.87255</v>
      </c>
      <c r="DH170" s="1">
        <v>2.7587489999999999E-2</v>
      </c>
      <c r="DI170" s="1">
        <v>9.209479</v>
      </c>
      <c r="DJ170">
        <v>0.73724820000000002</v>
      </c>
      <c r="DK170">
        <v>15.616239999999999</v>
      </c>
      <c r="DL170" s="1">
        <v>2.5521820000000001E-2</v>
      </c>
      <c r="DM170" s="1">
        <v>8.5131510000000006</v>
      </c>
      <c r="DN170">
        <v>0.7331067</v>
      </c>
      <c r="DO170">
        <v>15.67657</v>
      </c>
      <c r="DP170" s="1">
        <v>2.440428E-2</v>
      </c>
      <c r="DQ170" s="1">
        <v>8.1605050000000006</v>
      </c>
      <c r="DR170">
        <v>0.72869090000000003</v>
      </c>
      <c r="DS170">
        <v>15.68787</v>
      </c>
      <c r="DT170" s="1">
        <v>2.493681E-2</v>
      </c>
      <c r="DU170" s="1">
        <v>8.3580299999999994</v>
      </c>
      <c r="DV170">
        <v>0.72441710000000004</v>
      </c>
      <c r="DW170">
        <v>15.394590000000001</v>
      </c>
      <c r="DX170" s="1">
        <v>2.6487119999999999E-2</v>
      </c>
      <c r="DY170" s="1">
        <v>8.9216180000000005</v>
      </c>
      <c r="DZ170">
        <v>0.72022129999999995</v>
      </c>
      <c r="EA170">
        <v>15.08113</v>
      </c>
      <c r="EB170" s="1">
        <v>2.7469960000000002E-2</v>
      </c>
      <c r="EC170" s="1">
        <v>9.3222950000000004</v>
      </c>
      <c r="ED170">
        <v>0.71585109999999996</v>
      </c>
      <c r="EE170">
        <v>14.8774</v>
      </c>
      <c r="EF170" s="1">
        <v>2.7175729999999999E-2</v>
      </c>
      <c r="EG170" s="1">
        <v>9.2955989999999993</v>
      </c>
      <c r="EH170">
        <v>0.71145190000000003</v>
      </c>
      <c r="EI170">
        <v>15.277760000000001</v>
      </c>
      <c r="EJ170" s="1">
        <v>2.576001E-2</v>
      </c>
      <c r="EK170" s="1">
        <v>8.8749520000000004</v>
      </c>
      <c r="EL170">
        <v>0.70697620000000005</v>
      </c>
      <c r="EM170">
        <v>15.631779999999999</v>
      </c>
      <c r="EN170" s="1">
        <v>2.3792500000000001E-2</v>
      </c>
      <c r="EO170" s="1">
        <v>8.2506710000000005</v>
      </c>
      <c r="EP170">
        <v>0.7025846</v>
      </c>
      <c r="EQ170">
        <v>15.93834</v>
      </c>
      <c r="ER170" s="1">
        <v>2.167345E-2</v>
      </c>
      <c r="ES170" s="1">
        <v>7.5587739999999997</v>
      </c>
      <c r="ET170">
        <v>0.6981347</v>
      </c>
      <c r="EU170">
        <v>16.508279999999999</v>
      </c>
      <c r="EV170" s="1">
        <v>1.9596969999999998E-2</v>
      </c>
      <c r="EW170" s="1">
        <v>6.8721439999999996</v>
      </c>
      <c r="EX170">
        <v>0.69347669999999995</v>
      </c>
      <c r="EY170">
        <v>16.727599999999999</v>
      </c>
      <c r="EZ170" s="1">
        <v>1.7626550000000001E-2</v>
      </c>
      <c r="FA170" s="1">
        <v>6.2164840000000003</v>
      </c>
      <c r="FB170">
        <v>0.68926270000000001</v>
      </c>
      <c r="FC170">
        <v>16.36234</v>
      </c>
      <c r="FD170" s="1">
        <v>1.5802440000000001E-2</v>
      </c>
      <c r="FE170" s="1">
        <v>5.6033580000000001</v>
      </c>
      <c r="FF170">
        <v>0.68511949999999999</v>
      </c>
      <c r="FG170">
        <v>16.18289</v>
      </c>
      <c r="FH170" s="1">
        <v>1.415595E-2</v>
      </c>
      <c r="FI170" s="1">
        <v>5.0455120000000004</v>
      </c>
      <c r="FJ170">
        <v>0.68091959999999996</v>
      </c>
      <c r="FK170">
        <v>16.23141</v>
      </c>
      <c r="FL170" s="1">
        <v>1.2700589999999999E-2</v>
      </c>
      <c r="FM170" s="1">
        <v>4.5498209999999997</v>
      </c>
      <c r="FN170">
        <v>0.67685779999999995</v>
      </c>
      <c r="FO170">
        <v>16.882709999999999</v>
      </c>
      <c r="FP170" s="1">
        <v>1.138836E-2</v>
      </c>
      <c r="FQ170" s="1">
        <v>4.1005779999999996</v>
      </c>
      <c r="FR170">
        <v>0.6733614</v>
      </c>
      <c r="FS170">
        <v>17.454879999999999</v>
      </c>
      <c r="FT170" s="1">
        <v>1.019259E-2</v>
      </c>
      <c r="FU170" s="1">
        <v>3.6859670000000002</v>
      </c>
      <c r="FV170">
        <v>0.66976380000000002</v>
      </c>
      <c r="FW170">
        <v>17.84488</v>
      </c>
      <c r="FX170" s="1">
        <v>9.0973730000000006E-3</v>
      </c>
      <c r="FY170" s="1">
        <v>3.3040729999999998</v>
      </c>
      <c r="FZ170">
        <v>0.66621030000000003</v>
      </c>
      <c r="GA170">
        <v>18.224319999999999</v>
      </c>
      <c r="GB170" s="1">
        <v>8.1047529999999993E-3</v>
      </c>
      <c r="GC170" s="1">
        <v>2.9556439999999999</v>
      </c>
      <c r="GD170">
        <v>0.66115729999999995</v>
      </c>
      <c r="GE170">
        <v>18.159790000000001</v>
      </c>
      <c r="GF170" s="1">
        <v>7.2118319999999996E-3</v>
      </c>
      <c r="GG170" s="1">
        <v>2.6445409999999998</v>
      </c>
      <c r="GH170">
        <v>0.65637049999999997</v>
      </c>
      <c r="GI170">
        <v>17.942450000000001</v>
      </c>
      <c r="GJ170" s="1">
        <v>6.4145979999999997E-3</v>
      </c>
      <c r="GK170" s="1">
        <v>2.3647360000000002</v>
      </c>
      <c r="GL170">
        <v>0.652335</v>
      </c>
      <c r="GM170">
        <v>17.987580000000001</v>
      </c>
      <c r="GN170" s="1">
        <v>5.699282E-3</v>
      </c>
      <c r="GO170" s="1">
        <v>2.1111749999999998</v>
      </c>
      <c r="GP170">
        <v>0.64822550000000001</v>
      </c>
      <c r="GQ170">
        <v>18.225930000000002</v>
      </c>
      <c r="GR170" s="1">
        <v>5.066447E-3</v>
      </c>
      <c r="GS170" s="1">
        <v>1.8853470000000001</v>
      </c>
      <c r="GT170">
        <v>0.64568610000000004</v>
      </c>
      <c r="GU170">
        <v>18.4452</v>
      </c>
      <c r="GV170" s="1">
        <v>4.5175500000000004E-3</v>
      </c>
      <c r="GW170" s="1">
        <v>1.684658</v>
      </c>
      <c r="GX170">
        <v>0.64478429999999998</v>
      </c>
      <c r="GY170">
        <v>18.88833</v>
      </c>
      <c r="GZ170" s="1">
        <v>4.0333449999999998E-3</v>
      </c>
      <c r="HA170" s="1">
        <v>1.5033939999999999</v>
      </c>
      <c r="HB170">
        <v>0.64420630000000001</v>
      </c>
      <c r="HC170">
        <v>18.906040000000001</v>
      </c>
      <c r="HD170" s="1">
        <v>3.60291E-3</v>
      </c>
      <c r="HE170" s="1">
        <v>1.341499</v>
      </c>
      <c r="HF170">
        <v>0.64399640000000002</v>
      </c>
      <c r="HG170">
        <v>18.731619999999999</v>
      </c>
      <c r="HH170" s="1">
        <v>3.2151620000000001E-3</v>
      </c>
      <c r="HI170" s="1">
        <v>1.195109</v>
      </c>
      <c r="HJ170">
        <v>0.64407360000000002</v>
      </c>
      <c r="HK170">
        <v>18.020579999999999</v>
      </c>
      <c r="HL170" s="1">
        <v>2.857774E-3</v>
      </c>
      <c r="HM170" s="1">
        <v>1.0597719999999999</v>
      </c>
      <c r="HN170">
        <v>0.64365079999999997</v>
      </c>
      <c r="HO170">
        <v>17.466049999999999</v>
      </c>
      <c r="HP170" s="1">
        <v>2.521091E-3</v>
      </c>
      <c r="HQ170" s="1">
        <v>0.93305320000000003</v>
      </c>
      <c r="HR170">
        <v>0.64333499999999999</v>
      </c>
      <c r="HS170">
        <v>17.05904</v>
      </c>
      <c r="HT170" s="1">
        <v>2.1876729999999998E-3</v>
      </c>
      <c r="HU170" s="1">
        <v>0.80849000000000004</v>
      </c>
      <c r="HV170">
        <v>0.64310849999999997</v>
      </c>
      <c r="HW170">
        <v>16.748339999999999</v>
      </c>
      <c r="HX170" s="1">
        <v>1.838454E-3</v>
      </c>
      <c r="HY170" s="1">
        <v>0.67895640000000002</v>
      </c>
      <c r="HZ170">
        <v>0.64297939999999998</v>
      </c>
      <c r="IA170">
        <v>16.674659999999999</v>
      </c>
      <c r="IB170" s="1">
        <v>1.4756400000000001E-3</v>
      </c>
      <c r="IC170" s="1">
        <v>0.5448035</v>
      </c>
      <c r="ID170">
        <v>0.64281980000000005</v>
      </c>
      <c r="IE170">
        <v>17.04515</v>
      </c>
      <c r="IF170" s="1">
        <v>1.1323030000000001E-3</v>
      </c>
      <c r="IG170" s="1">
        <v>0.41774729999999999</v>
      </c>
      <c r="IH170">
        <v>0.64268959999999997</v>
      </c>
      <c r="II170">
        <v>17.24342</v>
      </c>
      <c r="IJ170" s="1">
        <v>8.4719509999999995E-4</v>
      </c>
      <c r="IK170" s="1">
        <v>0.31180239999999998</v>
      </c>
      <c r="IL170">
        <v>0.64263159999999997</v>
      </c>
      <c r="IM170">
        <v>17.325780000000002</v>
      </c>
      <c r="IN170" s="1">
        <v>6.3822480000000001E-4</v>
      </c>
      <c r="IO170" s="1">
        <v>0.23389109999999999</v>
      </c>
      <c r="IP170">
        <v>0.64260669999999998</v>
      </c>
      <c r="IQ170">
        <v>16.672339999999998</v>
      </c>
      <c r="IR170" s="1">
        <v>4.9872779999999997E-4</v>
      </c>
      <c r="IS170" s="1">
        <v>0.1817752</v>
      </c>
      <c r="IT170">
        <v>0.64261000000000001</v>
      </c>
      <c r="IU170">
        <v>15.859819999999999</v>
      </c>
      <c r="IV170" s="1">
        <v>4.0943369999999998E-4</v>
      </c>
      <c r="IW170" s="1">
        <v>0.14840200000000001</v>
      </c>
      <c r="IX170">
        <v>0.64263309999999996</v>
      </c>
      <c r="IY170">
        <v>15.316269999999999</v>
      </c>
      <c r="IZ170" s="1">
        <v>3.5024829999999999E-4</v>
      </c>
      <c r="JA170" s="1">
        <v>0.12638630000000001</v>
      </c>
      <c r="JB170">
        <v>0.64264759999999999</v>
      </c>
      <c r="JC170">
        <v>14.98692</v>
      </c>
      <c r="JD170" s="1">
        <v>3.0586429999999998E-4</v>
      </c>
      <c r="JE170" s="1">
        <v>0.11005189999999999</v>
      </c>
      <c r="JF170">
        <v>0.64271120000000004</v>
      </c>
      <c r="JG170">
        <v>15.479900000000001</v>
      </c>
      <c r="JH170" s="1">
        <v>2.678248E-4</v>
      </c>
      <c r="JI170" s="1">
        <v>9.6192280000000005E-2</v>
      </c>
      <c r="JJ170">
        <v>0.64275800000000005</v>
      </c>
      <c r="JK170">
        <v>16.07901</v>
      </c>
      <c r="JL170" s="1">
        <v>2.3419869999999999E-4</v>
      </c>
      <c r="JM170" s="1">
        <v>8.3971489999999996E-2</v>
      </c>
      <c r="JN170">
        <v>0.64285959999999998</v>
      </c>
      <c r="JO170">
        <v>16.312819999999999</v>
      </c>
      <c r="JP170" s="1">
        <v>2.0605220000000001E-4</v>
      </c>
      <c r="JQ170" s="1">
        <v>7.3730390000000007E-2</v>
      </c>
      <c r="JR170">
        <v>0.64295919999999995</v>
      </c>
      <c r="JS170">
        <v>16.570689999999999</v>
      </c>
      <c r="JT170" s="1">
        <v>1.8414249999999999E-4</v>
      </c>
      <c r="JU170" s="1">
        <v>6.5733879999999995E-2</v>
      </c>
      <c r="JV170">
        <v>0.64306960000000002</v>
      </c>
      <c r="JW170">
        <v>16.39236</v>
      </c>
      <c r="JX170" s="1">
        <v>1.6770509999999999E-4</v>
      </c>
      <c r="JY170" s="1">
        <v>5.9731630000000001E-2</v>
      </c>
      <c r="JZ170">
        <v>0.64318699999999995</v>
      </c>
      <c r="KA170">
        <v>15.68127</v>
      </c>
      <c r="KB170" s="1">
        <v>1.5516020000000001E-4</v>
      </c>
      <c r="KC170" s="1">
        <v>5.5159329999999999E-2</v>
      </c>
      <c r="KD170">
        <v>0.64330500000000002</v>
      </c>
      <c r="KE170">
        <v>15.234970000000001</v>
      </c>
      <c r="KF170" s="1">
        <v>1.447652E-4</v>
      </c>
      <c r="KG170" s="1">
        <v>5.1407429999999997E-2</v>
      </c>
      <c r="KH170">
        <v>0.64339800000000003</v>
      </c>
      <c r="KI170">
        <v>15.118840000000001</v>
      </c>
      <c r="KJ170" s="1">
        <v>1.3511679999999999E-4</v>
      </c>
      <c r="KK170" s="1">
        <v>4.7955409999999997E-2</v>
      </c>
      <c r="KL170">
        <v>0.64349160000000005</v>
      </c>
      <c r="KM170">
        <v>16.008400000000002</v>
      </c>
      <c r="KN170" s="1">
        <v>1.2553980000000001E-4</v>
      </c>
      <c r="KO170" s="1">
        <v>4.4543449999999998E-2</v>
      </c>
      <c r="KP170">
        <v>0.6435419</v>
      </c>
      <c r="KQ170">
        <v>16.9787</v>
      </c>
      <c r="KR170" s="1">
        <v>1.162565E-4</v>
      </c>
      <c r="KS170" s="1">
        <v>4.1240260000000001E-2</v>
      </c>
      <c r="KT170">
        <v>0.64360399999999995</v>
      </c>
      <c r="KU170">
        <v>17.811810000000001</v>
      </c>
      <c r="KV170" s="1">
        <v>1.079013E-4</v>
      </c>
      <c r="KW170" s="1">
        <v>3.8252990000000001E-2</v>
      </c>
      <c r="KX170">
        <v>0.64363159999999997</v>
      </c>
      <c r="KY170">
        <v>18.398769999999999</v>
      </c>
      <c r="KZ170" s="1">
        <v>1.007975E-4</v>
      </c>
      <c r="LA170" s="1">
        <v>3.571154E-2</v>
      </c>
      <c r="LB170">
        <v>0.64365660000000002</v>
      </c>
      <c r="LC170">
        <v>18.18965</v>
      </c>
      <c r="LD170" s="1">
        <v>9.4895609999999994E-5</v>
      </c>
      <c r="LE170" s="1">
        <v>3.3603569999999999E-2</v>
      </c>
      <c r="LF170">
        <v>0.64366619999999997</v>
      </c>
      <c r="LG170">
        <v>17.486219999999999</v>
      </c>
      <c r="LH170" s="1">
        <v>9.001677E-5</v>
      </c>
      <c r="LI170" s="1">
        <v>3.1860369999999999E-2</v>
      </c>
      <c r="LJ170">
        <v>0.64367010000000002</v>
      </c>
      <c r="LK170">
        <v>17.115179999999999</v>
      </c>
      <c r="LL170" s="1">
        <v>8.6100940000000004E-5</v>
      </c>
      <c r="LM170" s="1">
        <v>3.045964E-2</v>
      </c>
      <c r="LN170">
        <v>0.64361049999999997</v>
      </c>
      <c r="LO170">
        <v>17.1417</v>
      </c>
      <c r="LP170" s="1">
        <v>8.323599E-5</v>
      </c>
      <c r="LQ170" s="1">
        <v>2.9431490000000001E-2</v>
      </c>
      <c r="LR170">
        <v>0.64353380000000004</v>
      </c>
      <c r="LS170">
        <v>18.179939999999998</v>
      </c>
      <c r="LT170" s="1">
        <v>8.132948E-5</v>
      </c>
      <c r="LU170" s="1">
        <v>2.8749009999999998E-2</v>
      </c>
      <c r="LV170">
        <v>0.64339939999999995</v>
      </c>
      <c r="LW170">
        <v>19.105540000000001</v>
      </c>
      <c r="LX170" s="1">
        <v>7.9908330000000004E-5</v>
      </c>
      <c r="LY170" s="1">
        <v>2.8251419999999999E-2</v>
      </c>
      <c r="LZ170">
        <v>0.64322360000000001</v>
      </c>
      <c r="MA170">
        <v>19.752230000000001</v>
      </c>
      <c r="MB170" s="1">
        <v>7.8392289999999998E-5</v>
      </c>
      <c r="MC170" s="1">
        <v>2.7734310000000002E-2</v>
      </c>
      <c r="MD170">
        <v>0.64301129999999995</v>
      </c>
      <c r="ME170">
        <v>19.93741</v>
      </c>
      <c r="MF170" s="1">
        <v>7.6451689999999998E-5</v>
      </c>
      <c r="MG170" s="1">
        <v>2.707122E-2</v>
      </c>
      <c r="MH170">
        <v>0.64280119999999996</v>
      </c>
      <c r="MI170">
        <v>19.527180000000001</v>
      </c>
      <c r="MJ170" s="1">
        <v>7.4073609999999996E-5</v>
      </c>
      <c r="MK170" s="1">
        <v>2.6252770000000002E-2</v>
      </c>
      <c r="ML170">
        <v>0.64260530000000005</v>
      </c>
      <c r="MM170">
        <v>18.731529999999999</v>
      </c>
      <c r="MN170" s="1">
        <v>7.152242E-5</v>
      </c>
      <c r="MO170" s="1">
        <v>2.5363170000000001E-2</v>
      </c>
      <c r="MP170">
        <v>0.64237049999999996</v>
      </c>
      <c r="MQ170">
        <v>18.312539999999998</v>
      </c>
      <c r="MR170" s="1">
        <v>6.9260840000000002E-5</v>
      </c>
      <c r="MS170" s="1">
        <v>2.4566370000000001E-2</v>
      </c>
      <c r="MT170">
        <v>0.64214590000000005</v>
      </c>
      <c r="MU170">
        <v>18.24306</v>
      </c>
      <c r="MV170" s="1">
        <v>6.7834869999999994E-5</v>
      </c>
      <c r="MW170" s="1">
        <v>2.4052480000000001E-2</v>
      </c>
      <c r="MX170">
        <v>0.64197179999999998</v>
      </c>
      <c r="MY170">
        <v>19.001460000000002</v>
      </c>
      <c r="MZ170" s="1">
        <v>6.738917E-5</v>
      </c>
      <c r="NA170" s="1">
        <v>2.388902E-2</v>
      </c>
      <c r="NB170">
        <v>0.6418372</v>
      </c>
      <c r="NC170">
        <v>18.94905</v>
      </c>
      <c r="ND170" s="1">
        <v>6.7460989999999996E-5</v>
      </c>
      <c r="NE170" s="1">
        <v>2.391513E-2</v>
      </c>
      <c r="NF170">
        <v>0.64173610000000003</v>
      </c>
      <c r="NG170">
        <v>19.253160000000001</v>
      </c>
      <c r="NH170" s="1">
        <v>6.7326230000000001E-5</v>
      </c>
      <c r="NI170" s="1">
        <v>2.3880640000000002E-2</v>
      </c>
      <c r="NJ170">
        <v>0.64169670000000001</v>
      </c>
      <c r="NK170">
        <v>19.304040000000001</v>
      </c>
      <c r="NL170" s="1">
        <v>6.6545229999999996E-5</v>
      </c>
      <c r="NM170" s="1">
        <v>2.362034E-2</v>
      </c>
      <c r="NN170">
        <v>0.64165159999999999</v>
      </c>
      <c r="NO170">
        <v>18.833590000000001</v>
      </c>
      <c r="NP170" s="1">
        <v>6.5083699999999995E-5</v>
      </c>
      <c r="NQ170" s="1">
        <v>2.3114160000000002E-2</v>
      </c>
      <c r="NR170">
        <v>0.64164259999999995</v>
      </c>
      <c r="NS170">
        <v>18.004819999999999</v>
      </c>
      <c r="NT170" s="1">
        <v>6.3071120000000001E-5</v>
      </c>
      <c r="NU170" s="1">
        <v>2.240764E-2</v>
      </c>
      <c r="NV170">
        <v>0.64165640000000002</v>
      </c>
      <c r="NW170">
        <v>17.425730000000001</v>
      </c>
      <c r="NX170" s="1">
        <v>6.0538470000000001E-5</v>
      </c>
      <c r="NY170" s="1">
        <v>2.1516810000000001E-2</v>
      </c>
      <c r="NZ170">
        <v>0.64173360000000002</v>
      </c>
      <c r="OA170">
        <v>17.37208</v>
      </c>
      <c r="OB170" s="1">
        <v>5.7358819999999998E-5</v>
      </c>
      <c r="OC170" s="1">
        <v>2.0396750000000002E-2</v>
      </c>
      <c r="OD170">
        <v>0.64186100000000001</v>
      </c>
      <c r="OE170">
        <v>18.437850000000001</v>
      </c>
      <c r="OF170" s="1">
        <v>5.353798E-5</v>
      </c>
      <c r="OG170" s="1">
        <v>1.9045659999999999E-2</v>
      </c>
      <c r="OH170">
        <v>0.64203849999999996</v>
      </c>
      <c r="OI170">
        <v>19.58323</v>
      </c>
      <c r="OJ170" s="1">
        <v>4.9463689999999998E-5</v>
      </c>
      <c r="OK170" s="1">
        <v>1.7591329999999999E-2</v>
      </c>
    </row>
    <row r="171" spans="1:401" x14ac:dyDescent="0.35">
      <c r="A171">
        <v>174</v>
      </c>
      <c r="B171" t="s">
        <v>4</v>
      </c>
      <c r="C171" t="s">
        <v>24</v>
      </c>
      <c r="D171" t="s">
        <v>176</v>
      </c>
      <c r="E171">
        <v>925.54349999999999</v>
      </c>
      <c r="F171">
        <v>0.68585180000000001</v>
      </c>
      <c r="G171">
        <v>15.53576</v>
      </c>
      <c r="H171">
        <v>0</v>
      </c>
      <c r="I171">
        <v>0</v>
      </c>
      <c r="J171">
        <v>0.68639050000000001</v>
      </c>
      <c r="K171">
        <v>15.778280000000001</v>
      </c>
      <c r="L171">
        <v>0</v>
      </c>
      <c r="M171">
        <v>0</v>
      </c>
      <c r="N171">
        <v>0.68694670000000002</v>
      </c>
      <c r="O171">
        <v>16.065650000000002</v>
      </c>
      <c r="P171">
        <v>0</v>
      </c>
      <c r="Q171">
        <v>0</v>
      </c>
      <c r="R171">
        <v>0.68763110000000005</v>
      </c>
      <c r="S171">
        <v>16.32019</v>
      </c>
      <c r="T171">
        <v>0</v>
      </c>
      <c r="U171">
        <v>0</v>
      </c>
      <c r="V171">
        <v>0.68831220000000004</v>
      </c>
      <c r="W171">
        <v>16.813210000000002</v>
      </c>
      <c r="X171">
        <v>0</v>
      </c>
      <c r="Y171">
        <v>0</v>
      </c>
      <c r="Z171">
        <v>0.68899999999999995</v>
      </c>
      <c r="AA171">
        <v>17.195499999999999</v>
      </c>
      <c r="AB171" s="1">
        <v>3.5000699999999997E-33</v>
      </c>
      <c r="AC171" s="1">
        <v>1.3613129999999999E-30</v>
      </c>
      <c r="AD171">
        <v>0.68971629999999995</v>
      </c>
      <c r="AE171">
        <v>17.079809999999998</v>
      </c>
      <c r="AF171" s="1">
        <v>2.3804049999999999E-21</v>
      </c>
      <c r="AG171" s="1">
        <v>9.2571160000000001E-19</v>
      </c>
      <c r="AH171">
        <v>0.69044510000000003</v>
      </c>
      <c r="AI171">
        <v>16.811119999999999</v>
      </c>
      <c r="AJ171" s="1">
        <v>1.3563160000000001E-9</v>
      </c>
      <c r="AK171" s="1">
        <v>5.2378009999999999E-7</v>
      </c>
      <c r="AL171">
        <v>0.69120720000000002</v>
      </c>
      <c r="AM171">
        <v>16.393509999999999</v>
      </c>
      <c r="AN171" s="1">
        <v>4.722932E-4</v>
      </c>
      <c r="AO171" s="1">
        <v>0.1379851</v>
      </c>
      <c r="AP171">
        <v>0.69198499999999996</v>
      </c>
      <c r="AQ171">
        <v>16.357659999999999</v>
      </c>
      <c r="AR171" s="1">
        <v>0.19320109999999999</v>
      </c>
      <c r="AS171">
        <v>61.02872</v>
      </c>
      <c r="AT171">
        <v>0.69439510000000004</v>
      </c>
      <c r="AU171">
        <v>16.750730000000001</v>
      </c>
      <c r="AV171">
        <v>6.9477390000000003</v>
      </c>
      <c r="AW171">
        <v>2344.605</v>
      </c>
      <c r="AX171">
        <v>0.69880249999999999</v>
      </c>
      <c r="AY171">
        <v>17.21199</v>
      </c>
      <c r="AZ171">
        <v>49.203609999999998</v>
      </c>
      <c r="BA171">
        <v>17550.57</v>
      </c>
      <c r="BB171">
        <v>0.70326929999999999</v>
      </c>
      <c r="BC171">
        <v>17.770160000000001</v>
      </c>
      <c r="BD171">
        <v>104.97410000000001</v>
      </c>
      <c r="BE171">
        <v>39249.99</v>
      </c>
      <c r="BF171">
        <v>0.70792679999999997</v>
      </c>
      <c r="BG171">
        <v>18.120159999999998</v>
      </c>
      <c r="BH171">
        <v>89.133740000000003</v>
      </c>
      <c r="BI171">
        <v>34672.93</v>
      </c>
      <c r="BJ171">
        <v>0.71280220000000005</v>
      </c>
      <c r="BK171">
        <v>18.117100000000001</v>
      </c>
      <c r="BL171">
        <v>36.876930000000002</v>
      </c>
      <c r="BM171">
        <v>14819.46</v>
      </c>
      <c r="BN171">
        <v>0.71809659999999997</v>
      </c>
      <c r="BO171">
        <v>17.966799999999999</v>
      </c>
      <c r="BP171">
        <v>8.7360469999999992</v>
      </c>
      <c r="BQ171">
        <v>3601.02</v>
      </c>
      <c r="BR171">
        <v>0.72483160000000002</v>
      </c>
      <c r="BS171">
        <v>17.59451</v>
      </c>
      <c r="BT171">
        <v>1.3928149999999999</v>
      </c>
      <c r="BU171">
        <v>582.51459999999997</v>
      </c>
      <c r="BV171">
        <v>0.73074209999999995</v>
      </c>
      <c r="BW171">
        <v>17.299659999999999</v>
      </c>
      <c r="BX171">
        <v>0.2094049</v>
      </c>
      <c r="BY171">
        <v>86.117180000000005</v>
      </c>
      <c r="BZ171">
        <v>0.73392659999999998</v>
      </c>
      <c r="CA171">
        <v>16.98189</v>
      </c>
      <c r="CB171">
        <v>6.7152450000000002E-2</v>
      </c>
      <c r="CC171">
        <v>25.90701</v>
      </c>
      <c r="CD171">
        <v>0.73635410000000001</v>
      </c>
      <c r="CE171">
        <v>16.83464</v>
      </c>
      <c r="CF171">
        <v>4.8787329999999997E-2</v>
      </c>
      <c r="CG171">
        <v>18.295570000000001</v>
      </c>
      <c r="CH171">
        <v>0.73840090000000003</v>
      </c>
      <c r="CI171">
        <v>16.729700000000001</v>
      </c>
      <c r="CJ171" s="1">
        <v>4.3349680000000002E-2</v>
      </c>
      <c r="CK171">
        <v>16.172879999999999</v>
      </c>
      <c r="CL171">
        <v>0.74031469999999999</v>
      </c>
      <c r="CM171">
        <v>16.683</v>
      </c>
      <c r="CN171" s="1">
        <v>4.0039110000000003E-2</v>
      </c>
      <c r="CO171">
        <v>14.90621</v>
      </c>
      <c r="CP171">
        <v>0.74246179999999995</v>
      </c>
      <c r="CQ171">
        <v>16.702290000000001</v>
      </c>
      <c r="CR171" s="1">
        <v>3.7487230000000003E-2</v>
      </c>
      <c r="CS171">
        <v>13.93665</v>
      </c>
      <c r="CT171">
        <v>0.74481649999999999</v>
      </c>
      <c r="CU171">
        <v>16.663779999999999</v>
      </c>
      <c r="CV171" s="1">
        <v>3.5091659999999997E-2</v>
      </c>
      <c r="CW171" s="1">
        <v>13.03715</v>
      </c>
      <c r="CX171">
        <v>0.74743250000000006</v>
      </c>
      <c r="CY171">
        <v>16.316649999999999</v>
      </c>
      <c r="CZ171" s="1">
        <v>3.2639189999999998E-2</v>
      </c>
      <c r="DA171" s="1">
        <v>12.121359999999999</v>
      </c>
      <c r="DB171">
        <v>0.75055269999999996</v>
      </c>
      <c r="DC171">
        <v>16.2149</v>
      </c>
      <c r="DD171" s="1">
        <v>3.0184920000000001E-2</v>
      </c>
      <c r="DE171" s="1">
        <v>11.20562</v>
      </c>
      <c r="DF171">
        <v>0.7542913</v>
      </c>
      <c r="DG171">
        <v>15.94971</v>
      </c>
      <c r="DH171" s="1">
        <v>2.781983E-2</v>
      </c>
      <c r="DI171" s="1">
        <v>10.32255</v>
      </c>
      <c r="DJ171">
        <v>0.75795409999999996</v>
      </c>
      <c r="DK171">
        <v>15.68623</v>
      </c>
      <c r="DL171" s="1">
        <v>2.5699030000000001E-2</v>
      </c>
      <c r="DM171" s="1">
        <v>9.5290429999999997</v>
      </c>
      <c r="DN171">
        <v>0.752861</v>
      </c>
      <c r="DO171">
        <v>15.70457</v>
      </c>
      <c r="DP171" s="1">
        <v>2.4436570000000001E-2</v>
      </c>
      <c r="DQ171" s="1">
        <v>9.0657560000000004</v>
      </c>
      <c r="DR171">
        <v>0.74744409999999994</v>
      </c>
      <c r="DS171">
        <v>15.69523</v>
      </c>
      <c r="DT171" s="1">
        <v>2.4803490000000001E-2</v>
      </c>
      <c r="DU171" s="1">
        <v>9.1981610000000007</v>
      </c>
      <c r="DV171">
        <v>0.74201779999999995</v>
      </c>
      <c r="DW171">
        <v>15.402240000000001</v>
      </c>
      <c r="DX171" s="1">
        <v>2.631174E-2</v>
      </c>
      <c r="DY171" s="1">
        <v>9.7783750000000005</v>
      </c>
      <c r="DZ171">
        <v>0.73672409999999999</v>
      </c>
      <c r="EA171">
        <v>15.08933</v>
      </c>
      <c r="EB171" s="1">
        <v>2.7403940000000002E-2</v>
      </c>
      <c r="EC171" s="1">
        <v>10.234970000000001</v>
      </c>
      <c r="ED171">
        <v>0.7313769</v>
      </c>
      <c r="EE171">
        <v>14.91719</v>
      </c>
      <c r="EF171" s="1">
        <v>2.7248629999999999E-2</v>
      </c>
      <c r="EG171" s="1">
        <v>10.23258</v>
      </c>
      <c r="EH171">
        <v>0.72592129999999999</v>
      </c>
      <c r="EI171">
        <v>15.33854</v>
      </c>
      <c r="EJ171" s="1">
        <v>2.5925449999999999E-2</v>
      </c>
      <c r="EK171" s="1">
        <v>9.7858820000000009</v>
      </c>
      <c r="EL171">
        <v>0.72032890000000005</v>
      </c>
      <c r="EM171">
        <v>15.69712</v>
      </c>
      <c r="EN171" s="1">
        <v>2.399693E-2</v>
      </c>
      <c r="EO171" s="1">
        <v>9.0959590000000006</v>
      </c>
      <c r="EP171">
        <v>0.71483799999999997</v>
      </c>
      <c r="EQ171">
        <v>16.014579999999999</v>
      </c>
      <c r="ER171" s="1">
        <v>2.188559E-2</v>
      </c>
      <c r="ES171" s="1">
        <v>8.3199679999999994</v>
      </c>
      <c r="ET171">
        <v>0.7092427</v>
      </c>
      <c r="EU171">
        <v>16.55594</v>
      </c>
      <c r="EV171" s="1">
        <v>1.9802340000000002E-2</v>
      </c>
      <c r="EW171" s="1">
        <v>7.5474600000000001</v>
      </c>
      <c r="EX171">
        <v>0.70336460000000001</v>
      </c>
      <c r="EY171">
        <v>16.740500000000001</v>
      </c>
      <c r="EZ171" s="1">
        <v>1.7820909999999999E-2</v>
      </c>
      <c r="FA171" s="1">
        <v>6.8101120000000002</v>
      </c>
      <c r="FB171">
        <v>0.69719100000000001</v>
      </c>
      <c r="FC171">
        <v>16.36674</v>
      </c>
      <c r="FD171" s="1">
        <v>1.5982469999999999E-2</v>
      </c>
      <c r="FE171" s="1">
        <v>6.1219859999999997</v>
      </c>
      <c r="FF171">
        <v>0.69106780000000001</v>
      </c>
      <c r="FG171">
        <v>16.16412</v>
      </c>
      <c r="FH171" s="1">
        <v>1.4317359999999999E-2</v>
      </c>
      <c r="FI171" s="1">
        <v>5.4947549999999996</v>
      </c>
      <c r="FJ171">
        <v>0.68489979999999995</v>
      </c>
      <c r="FK171">
        <v>16.23368</v>
      </c>
      <c r="FL171" s="1">
        <v>1.2844400000000001E-2</v>
      </c>
      <c r="FM171" s="1">
        <v>4.9376350000000002</v>
      </c>
      <c r="FN171">
        <v>0.67890079999999997</v>
      </c>
      <c r="FO171">
        <v>16.922650000000001</v>
      </c>
      <c r="FP171" s="1">
        <v>1.1520239999999999E-2</v>
      </c>
      <c r="FQ171" s="1">
        <v>4.4372829999999999</v>
      </c>
      <c r="FR171">
        <v>0.67341430000000002</v>
      </c>
      <c r="FS171">
        <v>17.519349999999999</v>
      </c>
      <c r="FT171" s="1">
        <v>1.031458E-2</v>
      </c>
      <c r="FU171" s="1">
        <v>3.9800810000000002</v>
      </c>
      <c r="FV171">
        <v>0.66786610000000002</v>
      </c>
      <c r="FW171">
        <v>17.91788</v>
      </c>
      <c r="FX171" s="1">
        <v>9.2096839999999992E-3</v>
      </c>
      <c r="FY171" s="1">
        <v>3.559142</v>
      </c>
      <c r="FZ171">
        <v>0.66241799999999995</v>
      </c>
      <c r="GA171">
        <v>18.281780000000001</v>
      </c>
      <c r="GB171" s="1">
        <v>8.2067600000000004E-3</v>
      </c>
      <c r="GC171" s="1">
        <v>3.1742750000000002</v>
      </c>
      <c r="GD171">
        <v>0.65667949999999997</v>
      </c>
      <c r="GE171">
        <v>18.18113</v>
      </c>
      <c r="GF171" s="1">
        <v>7.3026389999999997E-3</v>
      </c>
      <c r="GG171" s="1">
        <v>2.8278340000000002</v>
      </c>
      <c r="GH171">
        <v>0.65099240000000003</v>
      </c>
      <c r="GI171">
        <v>17.92953</v>
      </c>
      <c r="GJ171" s="1">
        <v>6.4968409999999997E-3</v>
      </c>
      <c r="GK171" s="1">
        <v>2.5171869999999998</v>
      </c>
      <c r="GL171">
        <v>0.64516309999999999</v>
      </c>
      <c r="GM171">
        <v>17.950890000000001</v>
      </c>
      <c r="GN171" s="1">
        <v>5.7734270000000002E-3</v>
      </c>
      <c r="GO171" s="1">
        <v>2.2373769999999999</v>
      </c>
      <c r="GP171">
        <v>0.63919320000000002</v>
      </c>
      <c r="GQ171">
        <v>18.189579999999999</v>
      </c>
      <c r="GR171" s="1">
        <v>5.1315689999999999E-3</v>
      </c>
      <c r="GS171" s="1">
        <v>1.9884660000000001</v>
      </c>
      <c r="GT171">
        <v>0.63515489999999997</v>
      </c>
      <c r="GU171">
        <v>18.45702</v>
      </c>
      <c r="GV171" s="1">
        <v>4.5770769999999997E-3</v>
      </c>
      <c r="GW171" s="1">
        <v>1.7713829999999999</v>
      </c>
      <c r="GX171">
        <v>0.632629</v>
      </c>
      <c r="GY171">
        <v>18.927520000000001</v>
      </c>
      <c r="GZ171" s="1">
        <v>4.0861810000000004E-3</v>
      </c>
      <c r="HA171" s="1">
        <v>1.5803849999999999</v>
      </c>
      <c r="HB171">
        <v>0.63049920000000004</v>
      </c>
      <c r="HC171">
        <v>18.973690000000001</v>
      </c>
      <c r="HD171" s="1">
        <v>3.6504739999999999E-3</v>
      </c>
      <c r="HE171" s="1">
        <v>1.410156</v>
      </c>
      <c r="HF171">
        <v>0.62891319999999995</v>
      </c>
      <c r="HG171">
        <v>18.79139</v>
      </c>
      <c r="HH171" s="1">
        <v>3.2586529999999998E-3</v>
      </c>
      <c r="HI171" s="1">
        <v>1.256405</v>
      </c>
      <c r="HJ171">
        <v>0.62782190000000004</v>
      </c>
      <c r="HK171">
        <v>18.081040000000002</v>
      </c>
      <c r="HL171" s="1">
        <v>2.8981889999999998E-3</v>
      </c>
      <c r="HM171" s="1">
        <v>1.114538</v>
      </c>
      <c r="HN171">
        <v>0.62709970000000004</v>
      </c>
      <c r="HO171">
        <v>17.4954</v>
      </c>
      <c r="HP171" s="1">
        <v>2.5596299999999998E-3</v>
      </c>
      <c r="HQ171" s="1">
        <v>0.98158939999999995</v>
      </c>
      <c r="HR171">
        <v>0.62651460000000003</v>
      </c>
      <c r="HS171">
        <v>17.065560000000001</v>
      </c>
      <c r="HT171" s="1">
        <v>2.2267189999999998E-3</v>
      </c>
      <c r="HU171" s="1">
        <v>0.85202319999999998</v>
      </c>
      <c r="HV171">
        <v>0.62606010000000001</v>
      </c>
      <c r="HW171">
        <v>16.743069999999999</v>
      </c>
      <c r="HX171" s="1">
        <v>1.8796799999999999E-3</v>
      </c>
      <c r="HY171" s="1">
        <v>0.71814009999999995</v>
      </c>
      <c r="HZ171">
        <v>0.62575199999999997</v>
      </c>
      <c r="IA171">
        <v>16.673970000000001</v>
      </c>
      <c r="IB171" s="1">
        <v>1.5172639999999999E-3</v>
      </c>
      <c r="IC171" s="1">
        <v>0.57905519999999999</v>
      </c>
      <c r="ID171">
        <v>0.62513609999999997</v>
      </c>
      <c r="IE171">
        <v>17.06128</v>
      </c>
      <c r="IF171" s="1">
        <v>1.16967E-3</v>
      </c>
      <c r="IG171" s="1">
        <v>0.44582050000000001</v>
      </c>
      <c r="IH171">
        <v>0.62467209999999995</v>
      </c>
      <c r="II171">
        <v>17.295069999999999</v>
      </c>
      <c r="IJ171" s="1">
        <v>8.7655700000000003E-4</v>
      </c>
      <c r="IK171" s="1">
        <v>0.33320889999999997</v>
      </c>
      <c r="IL171">
        <v>0.62437799999999999</v>
      </c>
      <c r="IM171">
        <v>17.391159999999999</v>
      </c>
      <c r="IN171" s="1">
        <v>6.5878669999999999E-4</v>
      </c>
      <c r="IO171" s="1">
        <v>0.24938080000000001</v>
      </c>
      <c r="IP171">
        <v>0.62417509999999998</v>
      </c>
      <c r="IQ171">
        <v>16.744489999999999</v>
      </c>
      <c r="IR171" s="1">
        <v>5.1210749999999999E-4</v>
      </c>
      <c r="IS171" s="1">
        <v>0.19285279999999999</v>
      </c>
      <c r="IT171">
        <v>0.62403640000000005</v>
      </c>
      <c r="IU171">
        <v>15.90896</v>
      </c>
      <c r="IV171" s="1">
        <v>4.180198E-4</v>
      </c>
      <c r="IW171" s="1">
        <v>0.15658259999999999</v>
      </c>
      <c r="IX171">
        <v>0.6239673</v>
      </c>
      <c r="IY171">
        <v>15.345549999999999</v>
      </c>
      <c r="IZ171" s="1">
        <v>3.5617929999999997E-4</v>
      </c>
      <c r="JA171" s="1">
        <v>0.1328357</v>
      </c>
      <c r="JB171">
        <v>0.62395290000000003</v>
      </c>
      <c r="JC171">
        <v>15.002280000000001</v>
      </c>
      <c r="JD171" s="1">
        <v>3.1060719999999998E-4</v>
      </c>
      <c r="JE171" s="1">
        <v>0.11549909999999999</v>
      </c>
      <c r="JF171">
        <v>0.62396439999999997</v>
      </c>
      <c r="JG171">
        <v>15.48316</v>
      </c>
      <c r="JH171" s="1">
        <v>2.720024E-4</v>
      </c>
      <c r="JI171" s="1">
        <v>0.1009577</v>
      </c>
      <c r="JJ171">
        <v>0.62401289999999998</v>
      </c>
      <c r="JK171">
        <v>16.10444</v>
      </c>
      <c r="JL171" s="1">
        <v>2.3783260000000001E-4</v>
      </c>
      <c r="JM171" s="1">
        <v>8.8129040000000006E-2</v>
      </c>
      <c r="JN171">
        <v>0.6241198</v>
      </c>
      <c r="JO171">
        <v>16.362410000000001</v>
      </c>
      <c r="JP171" s="1">
        <v>2.0899699999999999E-4</v>
      </c>
      <c r="JQ171" s="1">
        <v>7.7300750000000001E-2</v>
      </c>
      <c r="JR171">
        <v>0.62424630000000003</v>
      </c>
      <c r="JS171">
        <v>16.630990000000001</v>
      </c>
      <c r="JT171" s="1">
        <v>1.8638699999999999E-4</v>
      </c>
      <c r="JU171" s="1">
        <v>6.878679E-2</v>
      </c>
      <c r="JV171">
        <v>0.62439219999999995</v>
      </c>
      <c r="JW171">
        <v>16.446100000000001</v>
      </c>
      <c r="JX171" s="1">
        <v>1.6938599999999999E-4</v>
      </c>
      <c r="JY171" s="1">
        <v>6.2383500000000001E-2</v>
      </c>
      <c r="JZ171">
        <v>0.62454810000000005</v>
      </c>
      <c r="KA171">
        <v>15.71495</v>
      </c>
      <c r="KB171" s="1">
        <v>1.5647449999999999E-4</v>
      </c>
      <c r="KC171" s="1">
        <v>5.7528040000000003E-2</v>
      </c>
      <c r="KD171">
        <v>0.62474260000000004</v>
      </c>
      <c r="KE171">
        <v>15.238670000000001</v>
      </c>
      <c r="KF171" s="1">
        <v>1.4590419999999999E-4</v>
      </c>
      <c r="KG171" s="1">
        <v>5.3587129999999997E-2</v>
      </c>
      <c r="KH171">
        <v>0.62490959999999995</v>
      </c>
      <c r="KI171">
        <v>15.10937</v>
      </c>
      <c r="KJ171" s="1">
        <v>1.362127E-4</v>
      </c>
      <c r="KK171" s="1">
        <v>5.0002940000000003E-2</v>
      </c>
      <c r="KL171">
        <v>0.62506419999999996</v>
      </c>
      <c r="KM171">
        <v>15.997870000000001</v>
      </c>
      <c r="KN171" s="1">
        <v>1.266304E-4</v>
      </c>
      <c r="KO171" s="1">
        <v>4.6473540000000001E-2</v>
      </c>
      <c r="KP171">
        <v>0.62519089999999999</v>
      </c>
      <c r="KQ171">
        <v>17.0046</v>
      </c>
      <c r="KR171" s="1">
        <v>1.172819E-4</v>
      </c>
      <c r="KS171" s="1">
        <v>4.30368E-2</v>
      </c>
      <c r="KT171">
        <v>0.62529900000000005</v>
      </c>
      <c r="KU171">
        <v>17.853770000000001</v>
      </c>
      <c r="KV171" s="1">
        <v>1.087981E-4</v>
      </c>
      <c r="KW171" s="1">
        <v>3.990436E-2</v>
      </c>
      <c r="KX171">
        <v>0.62538769999999999</v>
      </c>
      <c r="KY171">
        <v>18.450430000000001</v>
      </c>
      <c r="KZ171" s="1">
        <v>1.015471E-4</v>
      </c>
      <c r="LA171" s="1">
        <v>3.7224470000000003E-2</v>
      </c>
      <c r="LB171">
        <v>0.62543720000000003</v>
      </c>
      <c r="LC171">
        <v>18.239149999999999</v>
      </c>
      <c r="LD171" s="1">
        <v>9.5515850000000001E-5</v>
      </c>
      <c r="LE171" s="1">
        <v>3.4998519999999998E-2</v>
      </c>
      <c r="LF171">
        <v>0.62548440000000005</v>
      </c>
      <c r="LG171">
        <v>17.51324</v>
      </c>
      <c r="LH171" s="1">
        <v>9.0528440000000002E-5</v>
      </c>
      <c r="LI171" s="1">
        <v>3.3158149999999997E-2</v>
      </c>
      <c r="LJ171">
        <v>0.62546559999999995</v>
      </c>
      <c r="LK171">
        <v>17.106539999999999</v>
      </c>
      <c r="LL171" s="1">
        <v>8.6498050000000001E-5</v>
      </c>
      <c r="LM171" s="1">
        <v>3.166948E-2</v>
      </c>
      <c r="LN171">
        <v>0.62544840000000002</v>
      </c>
      <c r="LO171">
        <v>17.119990000000001</v>
      </c>
      <c r="LP171" s="1">
        <v>8.3511219999999996E-5</v>
      </c>
      <c r="LQ171" s="1">
        <v>3.056267E-2</v>
      </c>
      <c r="LR171">
        <v>0.62534979999999996</v>
      </c>
      <c r="LS171">
        <v>18.16628</v>
      </c>
      <c r="LT171" s="1">
        <v>8.1510850000000002E-5</v>
      </c>
      <c r="LU171" s="1">
        <v>2.98223E-2</v>
      </c>
      <c r="LV171">
        <v>0.62521709999999997</v>
      </c>
      <c r="LW171">
        <v>19.14293</v>
      </c>
      <c r="LX171" s="1">
        <v>8.0060859999999995E-5</v>
      </c>
      <c r="LY171" s="1">
        <v>2.9294230000000001E-2</v>
      </c>
      <c r="LZ171">
        <v>0.62500579999999994</v>
      </c>
      <c r="MA171">
        <v>19.81634</v>
      </c>
      <c r="MB171" s="1">
        <v>7.8575420000000001E-5</v>
      </c>
      <c r="MC171" s="1">
        <v>2.8766400000000001E-2</v>
      </c>
      <c r="MD171">
        <v>0.62474609999999997</v>
      </c>
      <c r="ME171">
        <v>20.01427</v>
      </c>
      <c r="MF171" s="1">
        <v>7.6688399999999996E-5</v>
      </c>
      <c r="MG171" s="1">
        <v>2.809532E-2</v>
      </c>
      <c r="MH171">
        <v>0.62443890000000002</v>
      </c>
      <c r="MI171">
        <v>19.585090000000001</v>
      </c>
      <c r="MJ171" s="1">
        <v>7.4353320000000007E-5</v>
      </c>
      <c r="MK171" s="1">
        <v>2.725957E-2</v>
      </c>
      <c r="ML171">
        <v>0.62412009999999996</v>
      </c>
      <c r="MM171">
        <v>18.758089999999999</v>
      </c>
      <c r="MN171" s="1">
        <v>7.1805140000000004E-5</v>
      </c>
      <c r="MO171" s="1">
        <v>2.6337280000000001E-2</v>
      </c>
      <c r="MP171">
        <v>0.62374090000000004</v>
      </c>
      <c r="MQ171">
        <v>18.303640000000001</v>
      </c>
      <c r="MR171" s="1">
        <v>6.9483250000000003E-5</v>
      </c>
      <c r="MS171" s="1">
        <v>2.5488589999999998E-2</v>
      </c>
      <c r="MT171">
        <v>0.62342900000000001</v>
      </c>
      <c r="MU171">
        <v>18.225020000000001</v>
      </c>
      <c r="MV171" s="1">
        <v>6.7947590000000006E-5</v>
      </c>
      <c r="MW171" s="1">
        <v>2.4915420000000001E-2</v>
      </c>
      <c r="MX171">
        <v>0.62309199999999998</v>
      </c>
      <c r="MY171">
        <v>18.985800000000001</v>
      </c>
      <c r="MZ171" s="1">
        <v>6.7402210000000004E-5</v>
      </c>
      <c r="NA171" s="1">
        <v>2.4706539999999999E-2</v>
      </c>
      <c r="NB171">
        <v>0.6228205</v>
      </c>
      <c r="NC171">
        <v>18.992010000000001</v>
      </c>
      <c r="ND171" s="1">
        <v>6.7449359999999996E-5</v>
      </c>
      <c r="NE171" s="1">
        <v>2.472092E-2</v>
      </c>
      <c r="NF171">
        <v>0.62261920000000004</v>
      </c>
      <c r="NG171">
        <v>19.307110000000002</v>
      </c>
      <c r="NH171" s="1">
        <v>6.7364879999999995E-5</v>
      </c>
      <c r="NI171" s="1">
        <v>2.469847E-2</v>
      </c>
      <c r="NJ171">
        <v>0.62245740000000005</v>
      </c>
      <c r="NK171">
        <v>19.381029999999999</v>
      </c>
      <c r="NL171" s="1">
        <v>6.6665280000000006E-5</v>
      </c>
      <c r="NM171" s="1">
        <v>2.4455370000000001E-2</v>
      </c>
      <c r="NN171">
        <v>0.62235280000000004</v>
      </c>
      <c r="NO171">
        <v>18.902429999999999</v>
      </c>
      <c r="NP171" s="1">
        <v>6.527711E-5</v>
      </c>
      <c r="NQ171" s="1">
        <v>2.3955460000000001E-2</v>
      </c>
      <c r="NR171">
        <v>0.62226479999999995</v>
      </c>
      <c r="NS171">
        <v>18.05584</v>
      </c>
      <c r="NT171" s="1">
        <v>6.3321959999999998E-5</v>
      </c>
      <c r="NU171" s="1">
        <v>2.3243949999999999E-2</v>
      </c>
      <c r="NV171">
        <v>0.62224639999999998</v>
      </c>
      <c r="NW171">
        <v>17.439039999999999</v>
      </c>
      <c r="NX171" s="1">
        <v>6.0854099999999997E-5</v>
      </c>
      <c r="NY171" s="1">
        <v>2.2344650000000001E-2</v>
      </c>
      <c r="NZ171">
        <v>0.62229129999999999</v>
      </c>
      <c r="OA171">
        <v>17.367270000000001</v>
      </c>
      <c r="OB171" s="1">
        <v>5.7753729999999998E-5</v>
      </c>
      <c r="OC171" s="1">
        <v>2.1214170000000001E-2</v>
      </c>
      <c r="OD171">
        <v>0.62240640000000003</v>
      </c>
      <c r="OE171">
        <v>18.431550000000001</v>
      </c>
      <c r="OF171" s="1">
        <v>5.3995449999999998E-5</v>
      </c>
      <c r="OG171" s="1">
        <v>1.9841089999999999E-2</v>
      </c>
      <c r="OH171">
        <v>0.62263170000000001</v>
      </c>
      <c r="OI171">
        <v>19.611609999999999</v>
      </c>
      <c r="OJ171" s="1">
        <v>4.9926499999999997E-5</v>
      </c>
      <c r="OK171" s="1">
        <v>1.8342029999999999E-2</v>
      </c>
    </row>
    <row r="172" spans="1:401" x14ac:dyDescent="0.35">
      <c r="A172">
        <v>175</v>
      </c>
      <c r="B172" t="s">
        <v>4</v>
      </c>
      <c r="C172" t="s">
        <v>24</v>
      </c>
      <c r="D172" t="s">
        <v>177</v>
      </c>
      <c r="E172">
        <v>894.03629999999998</v>
      </c>
      <c r="F172">
        <v>0.75645039999999997</v>
      </c>
      <c r="G172">
        <v>15.56249</v>
      </c>
      <c r="H172">
        <v>0</v>
      </c>
      <c r="I172">
        <v>0</v>
      </c>
      <c r="J172">
        <v>0.75775000000000003</v>
      </c>
      <c r="K172">
        <v>15.816039999999999</v>
      </c>
      <c r="L172">
        <v>0</v>
      </c>
      <c r="M172">
        <v>0</v>
      </c>
      <c r="N172">
        <v>0.75905029999999996</v>
      </c>
      <c r="O172">
        <v>16.106349999999999</v>
      </c>
      <c r="P172">
        <v>0</v>
      </c>
      <c r="Q172">
        <v>0</v>
      </c>
      <c r="R172">
        <v>0.76051630000000003</v>
      </c>
      <c r="S172">
        <v>16.352080000000001</v>
      </c>
      <c r="T172">
        <v>0</v>
      </c>
      <c r="U172">
        <v>0</v>
      </c>
      <c r="V172">
        <v>0.76202539999999996</v>
      </c>
      <c r="W172">
        <v>16.814139999999998</v>
      </c>
      <c r="X172">
        <v>0</v>
      </c>
      <c r="Y172">
        <v>0</v>
      </c>
      <c r="Z172">
        <v>0.76361699999999999</v>
      </c>
      <c r="AA172">
        <v>17.182580000000002</v>
      </c>
      <c r="AB172" s="1">
        <v>5.7426389999999998E-34</v>
      </c>
      <c r="AC172" s="1">
        <v>1.7497679999999999E-31</v>
      </c>
      <c r="AD172">
        <v>0.76523779999999997</v>
      </c>
      <c r="AE172">
        <v>17.078690000000002</v>
      </c>
      <c r="AF172" s="1">
        <v>3.5657100000000001E-22</v>
      </c>
      <c r="AG172" s="1">
        <v>1.0862899999999999E-19</v>
      </c>
      <c r="AH172">
        <v>0.7669184</v>
      </c>
      <c r="AI172">
        <v>16.817900000000002</v>
      </c>
      <c r="AJ172" s="1">
        <v>2.2403310000000001E-10</v>
      </c>
      <c r="AK172" s="1">
        <v>6.7771000000000005E-8</v>
      </c>
      <c r="AL172">
        <v>0.76867459999999999</v>
      </c>
      <c r="AM172">
        <v>16.431170000000002</v>
      </c>
      <c r="AN172" s="1">
        <v>2.4478199999999997E-4</v>
      </c>
      <c r="AO172" s="1">
        <v>5.9399779999999999E-2</v>
      </c>
      <c r="AP172">
        <v>0.77044990000000002</v>
      </c>
      <c r="AQ172">
        <v>16.40898</v>
      </c>
      <c r="AR172" s="1">
        <v>0.12685089999999999</v>
      </c>
      <c r="AS172">
        <v>32.984949999999998</v>
      </c>
      <c r="AT172">
        <v>0.77227920000000005</v>
      </c>
      <c r="AU172">
        <v>16.79053</v>
      </c>
      <c r="AV172">
        <v>5.3544539999999996</v>
      </c>
      <c r="AW172">
        <v>1466.482</v>
      </c>
      <c r="AX172">
        <v>0.77412749999999997</v>
      </c>
      <c r="AY172">
        <v>17.242260000000002</v>
      </c>
      <c r="AZ172">
        <v>42.971760000000003</v>
      </c>
      <c r="BA172">
        <v>12265.39</v>
      </c>
      <c r="BB172">
        <v>0.77600429999999998</v>
      </c>
      <c r="BC172">
        <v>17.77439</v>
      </c>
      <c r="BD172">
        <v>101.5247</v>
      </c>
      <c r="BE172">
        <v>29962.54</v>
      </c>
      <c r="BF172">
        <v>0.77802280000000001</v>
      </c>
      <c r="BG172">
        <v>18.102329999999998</v>
      </c>
      <c r="BH172">
        <v>93.790559999999999</v>
      </c>
      <c r="BI172">
        <v>28439.759999999998</v>
      </c>
      <c r="BJ172">
        <v>0.78005500000000005</v>
      </c>
      <c r="BK172">
        <v>18.107330000000001</v>
      </c>
      <c r="BL172">
        <v>41.59178</v>
      </c>
      <c r="BM172">
        <v>12888.93</v>
      </c>
      <c r="BN172">
        <v>0.78215860000000004</v>
      </c>
      <c r="BO172">
        <v>17.97109</v>
      </c>
      <c r="BP172">
        <v>10.41521</v>
      </c>
      <c r="BQ172">
        <v>3282.625</v>
      </c>
      <c r="BR172">
        <v>0.78447960000000005</v>
      </c>
      <c r="BS172">
        <v>17.63899</v>
      </c>
      <c r="BT172">
        <v>1.7217450000000001</v>
      </c>
      <c r="BU172">
        <v>548.48180000000002</v>
      </c>
      <c r="BV172">
        <v>0.78527619999999998</v>
      </c>
      <c r="BW172">
        <v>17.363199999999999</v>
      </c>
      <c r="BX172">
        <v>0.25273420000000002</v>
      </c>
      <c r="BY172">
        <v>80.080920000000006</v>
      </c>
      <c r="BZ172">
        <v>0.78505380000000002</v>
      </c>
      <c r="CA172">
        <v>17.038699999999999</v>
      </c>
      <c r="CB172">
        <v>7.212093E-2</v>
      </c>
      <c r="CC172">
        <v>21.992979999999999</v>
      </c>
      <c r="CD172">
        <v>0.7847326</v>
      </c>
      <c r="CE172">
        <v>16.878720000000001</v>
      </c>
      <c r="CF172">
        <v>4.968591E-2</v>
      </c>
      <c r="CG172">
        <v>14.85336</v>
      </c>
      <c r="CH172">
        <v>0.7843251</v>
      </c>
      <c r="CI172">
        <v>16.739750000000001</v>
      </c>
      <c r="CJ172" s="1">
        <v>4.3776839999999997E-2</v>
      </c>
      <c r="CK172">
        <v>13.050330000000001</v>
      </c>
      <c r="CL172">
        <v>0.78381900000000004</v>
      </c>
      <c r="CM172">
        <v>16.675149999999999</v>
      </c>
      <c r="CN172" s="1">
        <v>4.0335469999999998E-2</v>
      </c>
      <c r="CO172">
        <v>12.01896</v>
      </c>
      <c r="CP172">
        <v>0.78338810000000003</v>
      </c>
      <c r="CQ172">
        <v>16.688089999999999</v>
      </c>
      <c r="CR172" s="1">
        <v>3.773816E-2</v>
      </c>
      <c r="CS172">
        <v>11.24526</v>
      </c>
      <c r="CT172">
        <v>0.78277050000000004</v>
      </c>
      <c r="CU172">
        <v>16.66461</v>
      </c>
      <c r="CV172" s="1">
        <v>3.5341610000000002E-2</v>
      </c>
      <c r="CW172" s="1">
        <v>10.53889</v>
      </c>
      <c r="CX172">
        <v>0.78197000000000005</v>
      </c>
      <c r="CY172">
        <v>16.353660000000001</v>
      </c>
      <c r="CZ172" s="1">
        <v>3.2894710000000001E-2</v>
      </c>
      <c r="DA172" s="1">
        <v>9.821237</v>
      </c>
      <c r="DB172">
        <v>0.78101889999999996</v>
      </c>
      <c r="DC172">
        <v>16.274239999999999</v>
      </c>
      <c r="DD172" s="1">
        <v>3.0436769999999998E-2</v>
      </c>
      <c r="DE172" s="1">
        <v>9.1014590000000002</v>
      </c>
      <c r="DF172">
        <v>0.77995049999999999</v>
      </c>
      <c r="DG172">
        <v>16.008929999999999</v>
      </c>
      <c r="DH172" s="1">
        <v>2.8059379999999998E-2</v>
      </c>
      <c r="DI172" s="1">
        <v>8.4057300000000001</v>
      </c>
      <c r="DJ172">
        <v>0.77880309999999997</v>
      </c>
      <c r="DK172">
        <v>15.74911</v>
      </c>
      <c r="DL172" s="1">
        <v>2.5899740000000001E-2</v>
      </c>
      <c r="DM172" s="1">
        <v>7.7739979999999997</v>
      </c>
      <c r="DN172">
        <v>0.77764310000000003</v>
      </c>
      <c r="DO172">
        <v>15.73049</v>
      </c>
      <c r="DP172" s="1">
        <v>2.4499759999999999E-2</v>
      </c>
      <c r="DQ172" s="1">
        <v>7.3575660000000003</v>
      </c>
      <c r="DR172">
        <v>0.77677209999999997</v>
      </c>
      <c r="DS172">
        <v>15.70102</v>
      </c>
      <c r="DT172" s="1">
        <v>2.4691080000000001E-2</v>
      </c>
      <c r="DU172" s="1">
        <v>7.412242</v>
      </c>
      <c r="DV172">
        <v>0.77613790000000005</v>
      </c>
      <c r="DW172">
        <v>15.40832</v>
      </c>
      <c r="DX172" s="1">
        <v>2.6141439999999998E-2</v>
      </c>
      <c r="DY172" s="1">
        <v>7.8559989999999997</v>
      </c>
      <c r="DZ172">
        <v>0.77563769999999999</v>
      </c>
      <c r="EA172">
        <v>15.09493</v>
      </c>
      <c r="EB172" s="1">
        <v>2.7336220000000001E-2</v>
      </c>
      <c r="EC172" s="1">
        <v>8.2399229999999992</v>
      </c>
      <c r="ED172">
        <v>0.77494220000000003</v>
      </c>
      <c r="EE172">
        <v>14.949310000000001</v>
      </c>
      <c r="EF172" s="1">
        <v>2.731857E-2</v>
      </c>
      <c r="EG172" s="1">
        <v>8.2632239999999992</v>
      </c>
      <c r="EH172">
        <v>0.77377130000000005</v>
      </c>
      <c r="EI172">
        <v>15.39476</v>
      </c>
      <c r="EJ172" s="1">
        <v>2.6095449999999999E-2</v>
      </c>
      <c r="EK172" s="1">
        <v>7.9220240000000004</v>
      </c>
      <c r="EL172">
        <v>0.77280850000000001</v>
      </c>
      <c r="EM172">
        <v>15.7553</v>
      </c>
      <c r="EN172" s="1">
        <v>2.420955E-2</v>
      </c>
      <c r="EO172" s="1">
        <v>7.3701930000000004</v>
      </c>
      <c r="EP172">
        <v>0.77257569999999998</v>
      </c>
      <c r="EQ172">
        <v>16.085460000000001</v>
      </c>
      <c r="ER172" s="1">
        <v>2.210734E-2</v>
      </c>
      <c r="ES172" s="1">
        <v>6.739287</v>
      </c>
      <c r="ET172">
        <v>0.77242109999999997</v>
      </c>
      <c r="EU172">
        <v>16.604890000000001</v>
      </c>
      <c r="EV172" s="1">
        <v>2.0016760000000001E-2</v>
      </c>
      <c r="EW172" s="1">
        <v>6.1083730000000003</v>
      </c>
      <c r="EX172">
        <v>0.77230160000000003</v>
      </c>
      <c r="EY172">
        <v>16.752659999999999</v>
      </c>
      <c r="EZ172" s="1">
        <v>1.8023609999999999E-2</v>
      </c>
      <c r="FA172" s="1">
        <v>5.5055670000000001</v>
      </c>
      <c r="FB172">
        <v>0.77259560000000005</v>
      </c>
      <c r="FC172">
        <v>16.37116</v>
      </c>
      <c r="FD172" s="1">
        <v>1.616971E-2</v>
      </c>
      <c r="FE172" s="1">
        <v>4.942126</v>
      </c>
      <c r="FF172">
        <v>0.77331220000000001</v>
      </c>
      <c r="FG172">
        <v>16.148350000000001</v>
      </c>
      <c r="FH172" s="1">
        <v>1.448521E-2</v>
      </c>
      <c r="FI172" s="1">
        <v>4.4281459999999999</v>
      </c>
      <c r="FJ172">
        <v>0.77425319999999997</v>
      </c>
      <c r="FK172">
        <v>16.235019999999999</v>
      </c>
      <c r="FL172" s="1">
        <v>1.2993599999999999E-2</v>
      </c>
      <c r="FM172" s="1">
        <v>3.9712420000000002</v>
      </c>
      <c r="FN172">
        <v>0.77476299999999998</v>
      </c>
      <c r="FO172">
        <v>16.960439999999998</v>
      </c>
      <c r="FP172" s="1">
        <v>1.165482E-2</v>
      </c>
      <c r="FQ172" s="1">
        <v>3.5631949999999999</v>
      </c>
      <c r="FR172">
        <v>0.77504709999999999</v>
      </c>
      <c r="FS172">
        <v>17.581099999999999</v>
      </c>
      <c r="FT172" s="1">
        <v>1.0438650000000001E-2</v>
      </c>
      <c r="FU172" s="1">
        <v>3.192771</v>
      </c>
      <c r="FV172">
        <v>0.77564540000000004</v>
      </c>
      <c r="FW172">
        <v>17.986930000000001</v>
      </c>
      <c r="FX172" s="1">
        <v>9.3236889999999996E-3</v>
      </c>
      <c r="FY172" s="1">
        <v>2.8514879999999998</v>
      </c>
      <c r="FZ172">
        <v>0.77710760000000001</v>
      </c>
      <c r="GA172">
        <v>18.339839999999999</v>
      </c>
      <c r="GB172" s="1">
        <v>8.3105090000000006E-3</v>
      </c>
      <c r="GC172" s="1">
        <v>2.5385849999999999</v>
      </c>
      <c r="GD172">
        <v>0.77865580000000001</v>
      </c>
      <c r="GE172">
        <v>18.201699999999999</v>
      </c>
      <c r="GF172" s="1">
        <v>7.3956949999999999E-3</v>
      </c>
      <c r="GG172" s="1">
        <v>2.2568579999999998</v>
      </c>
      <c r="GH172">
        <v>0.78108610000000001</v>
      </c>
      <c r="GI172">
        <v>17.92071</v>
      </c>
      <c r="GJ172" s="1">
        <v>6.5805050000000004E-3</v>
      </c>
      <c r="GK172" s="1">
        <v>2.0057390000000002</v>
      </c>
      <c r="GL172">
        <v>0.78432979999999997</v>
      </c>
      <c r="GM172">
        <v>17.92071</v>
      </c>
      <c r="GN172" s="1">
        <v>5.8487770000000003E-3</v>
      </c>
      <c r="GO172" s="1">
        <v>1.782594</v>
      </c>
      <c r="GP172">
        <v>0.78769270000000002</v>
      </c>
      <c r="GQ172">
        <v>18.156890000000001</v>
      </c>
      <c r="GR172" s="1">
        <v>5.1976710000000001E-3</v>
      </c>
      <c r="GS172" s="1">
        <v>1.5835999999999999</v>
      </c>
      <c r="GT172">
        <v>0.79015120000000005</v>
      </c>
      <c r="GU172">
        <v>18.460529999999999</v>
      </c>
      <c r="GV172" s="1">
        <v>4.6343829999999997E-3</v>
      </c>
      <c r="GW172" s="1">
        <v>1.4114059999999999</v>
      </c>
      <c r="GX172">
        <v>0.78963779999999995</v>
      </c>
      <c r="GY172">
        <v>18.966729999999998</v>
      </c>
      <c r="GZ172" s="1">
        <v>4.1374009999999998E-3</v>
      </c>
      <c r="HA172" s="1">
        <v>1.2621560000000001</v>
      </c>
      <c r="HB172">
        <v>0.78933580000000003</v>
      </c>
      <c r="HC172">
        <v>19.036580000000001</v>
      </c>
      <c r="HD172" s="1">
        <v>3.6963930000000001E-3</v>
      </c>
      <c r="HE172" s="1">
        <v>1.128714</v>
      </c>
      <c r="HF172">
        <v>0.7895837</v>
      </c>
      <c r="HG172">
        <v>18.846640000000001</v>
      </c>
      <c r="HH172" s="1">
        <v>3.3003989999999999E-3</v>
      </c>
      <c r="HI172" s="1">
        <v>1.00776</v>
      </c>
      <c r="HJ172">
        <v>0.79022199999999998</v>
      </c>
      <c r="HK172">
        <v>18.138960000000001</v>
      </c>
      <c r="HL172" s="1">
        <v>2.9370020000000002E-3</v>
      </c>
      <c r="HM172" s="1">
        <v>0.89587039999999996</v>
      </c>
      <c r="HN172">
        <v>0.79098250000000003</v>
      </c>
      <c r="HO172">
        <v>17.52514</v>
      </c>
      <c r="HP172" s="1">
        <v>2.596325E-3</v>
      </c>
      <c r="HQ172" s="1">
        <v>0.79077989999999998</v>
      </c>
      <c r="HR172">
        <v>0.79161289999999995</v>
      </c>
      <c r="HS172">
        <v>17.074829999999999</v>
      </c>
      <c r="HT172" s="1">
        <v>2.2633100000000001E-3</v>
      </c>
      <c r="HU172" s="1">
        <v>0.68838999999999995</v>
      </c>
      <c r="HV172">
        <v>0.79217709999999997</v>
      </c>
      <c r="HW172">
        <v>16.74023</v>
      </c>
      <c r="HX172" s="1">
        <v>1.917899E-3</v>
      </c>
      <c r="HY172" s="1">
        <v>0.58268089999999995</v>
      </c>
      <c r="HZ172">
        <v>0.79276380000000002</v>
      </c>
      <c r="IA172">
        <v>16.673380000000002</v>
      </c>
      <c r="IB172" s="1">
        <v>1.5559129999999999E-3</v>
      </c>
      <c r="IC172" s="1">
        <v>0.4722384</v>
      </c>
      <c r="ID172">
        <v>0.79324309999999998</v>
      </c>
      <c r="IE172">
        <v>17.072710000000001</v>
      </c>
      <c r="IF172" s="1">
        <v>1.2045859999999999E-3</v>
      </c>
      <c r="IG172" s="1">
        <v>0.36503770000000002</v>
      </c>
      <c r="IH172">
        <v>0.79362750000000004</v>
      </c>
      <c r="II172">
        <v>17.334869999999999</v>
      </c>
      <c r="IJ172" s="1">
        <v>9.042341E-4</v>
      </c>
      <c r="IK172" s="1">
        <v>0.27328940000000002</v>
      </c>
      <c r="IL172">
        <v>0.79397450000000003</v>
      </c>
      <c r="IM172">
        <v>17.44361</v>
      </c>
      <c r="IN172" s="1">
        <v>6.7831149999999997E-4</v>
      </c>
      <c r="IO172" s="1">
        <v>0.2042332</v>
      </c>
      <c r="IP172">
        <v>0.79422309999999996</v>
      </c>
      <c r="IQ172">
        <v>16.80791</v>
      </c>
      <c r="IR172" s="1">
        <v>5.2486099999999995E-4</v>
      </c>
      <c r="IS172" s="1">
        <v>0.15733269999999999</v>
      </c>
      <c r="IT172">
        <v>0.79443839999999999</v>
      </c>
      <c r="IU172">
        <v>15.95434</v>
      </c>
      <c r="IV172" s="1">
        <v>4.2618670000000002E-4</v>
      </c>
      <c r="IW172" s="1">
        <v>0.127166</v>
      </c>
      <c r="IX172">
        <v>0.79461570000000004</v>
      </c>
      <c r="IY172">
        <v>15.37284</v>
      </c>
      <c r="IZ172" s="1">
        <v>3.6175680000000003E-4</v>
      </c>
      <c r="JA172" s="1">
        <v>0.1075219</v>
      </c>
      <c r="JB172">
        <v>0.79470540000000001</v>
      </c>
      <c r="JC172">
        <v>15.01552</v>
      </c>
      <c r="JD172" s="1">
        <v>3.1499920000000001E-4</v>
      </c>
      <c r="JE172" s="1">
        <v>9.3365519999999994E-2</v>
      </c>
      <c r="JF172">
        <v>0.79480479999999998</v>
      </c>
      <c r="JG172">
        <v>15.483320000000001</v>
      </c>
      <c r="JH172" s="1">
        <v>2.7585089999999999E-4</v>
      </c>
      <c r="JI172" s="1">
        <v>8.1612779999999996E-2</v>
      </c>
      <c r="JJ172">
        <v>0.79484030000000006</v>
      </c>
      <c r="JK172">
        <v>16.1188</v>
      </c>
      <c r="JL172" s="1">
        <v>2.4119659999999999E-4</v>
      </c>
      <c r="JM172" s="1">
        <v>7.124366E-2</v>
      </c>
      <c r="JN172">
        <v>0.79488210000000004</v>
      </c>
      <c r="JO172">
        <v>16.399100000000001</v>
      </c>
      <c r="JP172" s="1">
        <v>2.117419E-4</v>
      </c>
      <c r="JQ172" s="1">
        <v>6.2437619999999999E-2</v>
      </c>
      <c r="JR172">
        <v>0.794929</v>
      </c>
      <c r="JS172">
        <v>16.679510000000001</v>
      </c>
      <c r="JT172" s="1">
        <v>1.8848500000000001E-4</v>
      </c>
      <c r="JU172" s="1">
        <v>5.5468829999999997E-2</v>
      </c>
      <c r="JV172">
        <v>0.79494589999999998</v>
      </c>
      <c r="JW172">
        <v>16.493390000000002</v>
      </c>
      <c r="JX172" s="1">
        <v>1.7095550000000001E-4</v>
      </c>
      <c r="JY172" s="1">
        <v>5.0214380000000003E-2</v>
      </c>
      <c r="JZ172">
        <v>0.79494580000000004</v>
      </c>
      <c r="KA172">
        <v>15.7479</v>
      </c>
      <c r="KB172" s="1">
        <v>1.576952E-4</v>
      </c>
      <c r="KC172" s="1">
        <v>4.6242180000000001E-2</v>
      </c>
      <c r="KD172">
        <v>0.79492119999999999</v>
      </c>
      <c r="KE172">
        <v>15.24475</v>
      </c>
      <c r="KF172" s="1">
        <v>1.46947E-4</v>
      </c>
      <c r="KG172" s="1">
        <v>4.3045800000000002E-2</v>
      </c>
      <c r="KH172">
        <v>0.79487260000000004</v>
      </c>
      <c r="KI172">
        <v>15.100669999999999</v>
      </c>
      <c r="KJ172" s="1">
        <v>1.3720900000000001E-4</v>
      </c>
      <c r="KK172" s="1">
        <v>4.0169120000000003E-2</v>
      </c>
      <c r="KL172">
        <v>0.79484659999999996</v>
      </c>
      <c r="KM172">
        <v>15.9839</v>
      </c>
      <c r="KN172" s="1">
        <v>1.2762259999999999E-4</v>
      </c>
      <c r="KO172" s="1">
        <v>3.7347680000000001E-2</v>
      </c>
      <c r="KP172">
        <v>0.79477790000000004</v>
      </c>
      <c r="KQ172">
        <v>17.02178</v>
      </c>
      <c r="KR172" s="1">
        <v>1.182231E-4</v>
      </c>
      <c r="KS172" s="1">
        <v>3.4590360000000001E-2</v>
      </c>
      <c r="KT172">
        <v>0.79471190000000003</v>
      </c>
      <c r="KU172">
        <v>17.885000000000002</v>
      </c>
      <c r="KV172" s="1">
        <v>1.096262E-4</v>
      </c>
      <c r="KW172" s="1">
        <v>3.2060659999999998E-2</v>
      </c>
      <c r="KX172">
        <v>0.79468229999999995</v>
      </c>
      <c r="KY172">
        <v>18.491790000000002</v>
      </c>
      <c r="KZ172" s="1">
        <v>1.022429E-4</v>
      </c>
      <c r="LA172" s="1">
        <v>2.988698E-2</v>
      </c>
      <c r="LB172">
        <v>0.79466700000000001</v>
      </c>
      <c r="LC172">
        <v>18.282389999999999</v>
      </c>
      <c r="LD172" s="1">
        <v>9.6092200000000001E-5</v>
      </c>
      <c r="LE172" s="1">
        <v>2.8078579999999999E-2</v>
      </c>
      <c r="LF172">
        <v>0.79457429999999996</v>
      </c>
      <c r="LG172">
        <v>17.54074</v>
      </c>
      <c r="LH172" s="1">
        <v>9.1003549999999994E-5</v>
      </c>
      <c r="LI172" s="1">
        <v>2.6583570000000001E-2</v>
      </c>
      <c r="LJ172">
        <v>0.79456910000000003</v>
      </c>
      <c r="LK172">
        <v>17.102779999999999</v>
      </c>
      <c r="LL172" s="1">
        <v>8.6871069999999994E-5</v>
      </c>
      <c r="LM172" s="1">
        <v>2.5368430000000001E-2</v>
      </c>
      <c r="LN172">
        <v>0.79452339999999999</v>
      </c>
      <c r="LO172">
        <v>17.10023</v>
      </c>
      <c r="LP172" s="1">
        <v>8.3772510000000005E-5</v>
      </c>
      <c r="LQ172" s="1">
        <v>2.4456240000000001E-2</v>
      </c>
      <c r="LR172">
        <v>0.79448620000000003</v>
      </c>
      <c r="LS172">
        <v>18.148479999999999</v>
      </c>
      <c r="LT172" s="1">
        <v>8.1683179999999996E-5</v>
      </c>
      <c r="LU172" s="1">
        <v>2.384149E-2</v>
      </c>
      <c r="LV172">
        <v>0.79445790000000005</v>
      </c>
      <c r="LW172">
        <v>19.168310000000002</v>
      </c>
      <c r="LX172" s="1">
        <v>8.0202279999999995E-5</v>
      </c>
      <c r="LY172" s="1">
        <v>2.3411680000000001E-2</v>
      </c>
      <c r="LZ172">
        <v>0.7944021</v>
      </c>
      <c r="MA172">
        <v>19.866879999999998</v>
      </c>
      <c r="MB172" s="1">
        <v>7.8740829999999999E-5</v>
      </c>
      <c r="MC172" s="1">
        <v>2.2996470000000001E-2</v>
      </c>
      <c r="MD172">
        <v>0.79435009999999995</v>
      </c>
      <c r="ME172">
        <v>20.079090000000001</v>
      </c>
      <c r="MF172" s="1">
        <v>7.6902420000000006E-5</v>
      </c>
      <c r="MG172" s="1">
        <v>2.2473980000000001E-2</v>
      </c>
      <c r="MH172">
        <v>0.7943829</v>
      </c>
      <c r="MI172">
        <v>19.637619999999998</v>
      </c>
      <c r="MJ172" s="1">
        <v>7.4609580000000003E-5</v>
      </c>
      <c r="MK172" s="1">
        <v>2.1819689999999999E-2</v>
      </c>
      <c r="ML172">
        <v>0.79439579999999999</v>
      </c>
      <c r="MM172">
        <v>18.78595</v>
      </c>
      <c r="MN172" s="1">
        <v>7.2067620000000002E-5</v>
      </c>
      <c r="MO172" s="1">
        <v>2.1088320000000001E-2</v>
      </c>
      <c r="MP172">
        <v>0.79447380000000001</v>
      </c>
      <c r="MQ172">
        <v>18.299520000000001</v>
      </c>
      <c r="MR172" s="1">
        <v>6.9697789999999995E-5</v>
      </c>
      <c r="MS172" s="1">
        <v>2.0401269999999999E-2</v>
      </c>
      <c r="MT172">
        <v>0.7945179</v>
      </c>
      <c r="MU172">
        <v>18.20899</v>
      </c>
      <c r="MV172" s="1">
        <v>6.8064180000000003E-5</v>
      </c>
      <c r="MW172" s="1">
        <v>1.9922140000000001E-2</v>
      </c>
      <c r="MX172">
        <v>0.79464749999999995</v>
      </c>
      <c r="MY172">
        <v>18.969449999999998</v>
      </c>
      <c r="MZ172" s="1">
        <v>6.7422609999999994E-5</v>
      </c>
      <c r="NA172" s="1">
        <v>1.9732929999999999E-2</v>
      </c>
      <c r="NB172">
        <v>0.7947381</v>
      </c>
      <c r="NC172">
        <v>19.02693</v>
      </c>
      <c r="ND172" s="1">
        <v>6.7441310000000002E-5</v>
      </c>
      <c r="NE172" s="1">
        <v>1.9738789999999999E-2</v>
      </c>
      <c r="NF172">
        <v>0.79486299999999999</v>
      </c>
      <c r="NG172">
        <v>19.349440000000001</v>
      </c>
      <c r="NH172" s="1">
        <v>6.7397249999999996E-5</v>
      </c>
      <c r="NI172" s="1">
        <v>1.9733899999999999E-2</v>
      </c>
      <c r="NJ172">
        <v>0.79496429999999996</v>
      </c>
      <c r="NK172">
        <v>19.445250000000001</v>
      </c>
      <c r="NL172" s="1">
        <v>6.6769480000000004E-5</v>
      </c>
      <c r="NM172" s="1">
        <v>1.95608E-2</v>
      </c>
      <c r="NN172">
        <v>0.79508719999999999</v>
      </c>
      <c r="NO172">
        <v>18.961780000000001</v>
      </c>
      <c r="NP172" s="1">
        <v>6.5449440000000007E-5</v>
      </c>
      <c r="NQ172" s="1">
        <v>1.9181190000000001E-2</v>
      </c>
      <c r="NR172">
        <v>0.79518029999999995</v>
      </c>
      <c r="NS172">
        <v>18.10427</v>
      </c>
      <c r="NT172" s="1">
        <v>6.354729E-5</v>
      </c>
      <c r="NU172" s="1">
        <v>1.862778E-2</v>
      </c>
      <c r="NV172">
        <v>0.79524709999999998</v>
      </c>
      <c r="NW172">
        <v>17.454370000000001</v>
      </c>
      <c r="NX172" s="1">
        <v>6.1135750000000002E-5</v>
      </c>
      <c r="NY172" s="1">
        <v>1.792502E-2</v>
      </c>
      <c r="NZ172">
        <v>0.79534360000000004</v>
      </c>
      <c r="OA172">
        <v>17.361789999999999</v>
      </c>
      <c r="OB172" s="1">
        <v>5.8106300000000003E-5</v>
      </c>
      <c r="OC172" s="1">
        <v>1.704075E-2</v>
      </c>
      <c r="OD172">
        <v>0.79538929999999997</v>
      </c>
      <c r="OE172">
        <v>18.419239999999999</v>
      </c>
      <c r="OF172" s="1">
        <v>5.4407880000000003E-5</v>
      </c>
      <c r="OG172" s="1">
        <v>1.5959589999999999E-2</v>
      </c>
      <c r="OH172">
        <v>0.79546450000000002</v>
      </c>
      <c r="OI172">
        <v>19.628450000000001</v>
      </c>
      <c r="OJ172" s="1">
        <v>5.0348340000000003E-5</v>
      </c>
      <c r="OK172" s="1">
        <v>1.476481E-2</v>
      </c>
    </row>
    <row r="173" spans="1:401" x14ac:dyDescent="0.35">
      <c r="A173">
        <v>176</v>
      </c>
      <c r="B173" t="s">
        <v>4</v>
      </c>
      <c r="C173" t="s">
        <v>24</v>
      </c>
      <c r="D173" t="s">
        <v>178</v>
      </c>
      <c r="E173">
        <v>920.32839999999999</v>
      </c>
      <c r="F173">
        <v>1.149043</v>
      </c>
      <c r="G173">
        <v>15.58339</v>
      </c>
      <c r="H173">
        <v>0</v>
      </c>
      <c r="I173">
        <v>0</v>
      </c>
      <c r="J173">
        <v>1.1488879999999999</v>
      </c>
      <c r="K173">
        <v>15.849539999999999</v>
      </c>
      <c r="L173">
        <v>0</v>
      </c>
      <c r="M173">
        <v>0</v>
      </c>
      <c r="N173">
        <v>1.1488860000000001</v>
      </c>
      <c r="O173">
        <v>16.141279999999998</v>
      </c>
      <c r="P173">
        <v>0</v>
      </c>
      <c r="Q173">
        <v>0</v>
      </c>
      <c r="R173">
        <v>1.149127</v>
      </c>
      <c r="S173">
        <v>16.38101</v>
      </c>
      <c r="T173">
        <v>0</v>
      </c>
      <c r="U173">
        <v>0</v>
      </c>
      <c r="V173">
        <v>1.1493549999999999</v>
      </c>
      <c r="W173">
        <v>16.81776</v>
      </c>
      <c r="X173">
        <v>0</v>
      </c>
      <c r="Y173">
        <v>0</v>
      </c>
      <c r="Z173">
        <v>1.149578</v>
      </c>
      <c r="AA173">
        <v>17.171880000000002</v>
      </c>
      <c r="AB173" s="1">
        <v>9.930196999999999E-35</v>
      </c>
      <c r="AC173" s="1">
        <v>2.2970559999999999E-32</v>
      </c>
      <c r="AD173">
        <v>1.1497649999999999</v>
      </c>
      <c r="AE173">
        <v>17.077100000000002</v>
      </c>
      <c r="AF173" s="1">
        <v>5.4672750000000005E-23</v>
      </c>
      <c r="AG173" s="1">
        <v>1.2651900000000001E-20</v>
      </c>
      <c r="AH173">
        <v>1.149999</v>
      </c>
      <c r="AI173">
        <v>16.822199999999999</v>
      </c>
      <c r="AJ173" s="1">
        <v>3.5857769999999998E-11</v>
      </c>
      <c r="AK173" s="1">
        <v>8.2440729999999994E-9</v>
      </c>
      <c r="AL173">
        <v>1.150212</v>
      </c>
      <c r="AM173">
        <v>16.458929999999999</v>
      </c>
      <c r="AN173" s="1">
        <v>1.458424E-4</v>
      </c>
      <c r="AO173" s="1">
        <v>2.7077449999999999E-2</v>
      </c>
      <c r="AP173">
        <v>1.1504620000000001</v>
      </c>
      <c r="AQ173">
        <v>16.451070000000001</v>
      </c>
      <c r="AR173" s="1">
        <v>9.1648820000000006E-2</v>
      </c>
      <c r="AS173">
        <v>18.334330000000001</v>
      </c>
      <c r="AT173">
        <v>1.1506639999999999</v>
      </c>
      <c r="AU173">
        <v>16.822089999999999</v>
      </c>
      <c r="AV173">
        <v>4.3853099999999996</v>
      </c>
      <c r="AW173">
        <v>922.5693</v>
      </c>
      <c r="AX173">
        <v>1.150944</v>
      </c>
      <c r="AY173">
        <v>17.265940000000001</v>
      </c>
      <c r="AZ173">
        <v>38.705649999999999</v>
      </c>
      <c r="BA173">
        <v>8458.3009999999995</v>
      </c>
      <c r="BB173">
        <v>1.1512039999999999</v>
      </c>
      <c r="BC173">
        <v>17.778649999999999</v>
      </c>
      <c r="BD173">
        <v>98.628950000000003</v>
      </c>
      <c r="BE173">
        <v>22200.35</v>
      </c>
      <c r="BF173">
        <v>1.1514089999999999</v>
      </c>
      <c r="BG173">
        <v>18.088180000000001</v>
      </c>
      <c r="BH173">
        <v>96.859179999999995</v>
      </c>
      <c r="BI173">
        <v>22315.8</v>
      </c>
      <c r="BJ173">
        <v>1.1515500000000001</v>
      </c>
      <c r="BK173">
        <v>18.099129999999999</v>
      </c>
      <c r="BL173">
        <v>45.127130000000001</v>
      </c>
      <c r="BM173">
        <v>10588.23</v>
      </c>
      <c r="BN173">
        <v>1.1514629999999999</v>
      </c>
      <c r="BO173">
        <v>17.973240000000001</v>
      </c>
      <c r="BP173">
        <v>11.750540000000001</v>
      </c>
      <c r="BQ173">
        <v>2795.5889999999999</v>
      </c>
      <c r="BR173">
        <v>1.150752</v>
      </c>
      <c r="BS173">
        <v>17.670919999999999</v>
      </c>
      <c r="BT173">
        <v>1.9940230000000001</v>
      </c>
      <c r="BU173">
        <v>478.67309999999998</v>
      </c>
      <c r="BV173">
        <v>1.1468020000000001</v>
      </c>
      <c r="BW173">
        <v>17.411380000000001</v>
      </c>
      <c r="BX173">
        <v>0.28953489999999998</v>
      </c>
      <c r="BY173">
        <v>69.370289999999997</v>
      </c>
      <c r="BZ173">
        <v>1.1435630000000001</v>
      </c>
      <c r="CA173">
        <v>17.081579999999999</v>
      </c>
      <c r="CB173">
        <v>7.6339649999999995E-2</v>
      </c>
      <c r="CC173">
        <v>17.76201</v>
      </c>
      <c r="CD173">
        <v>1.140871</v>
      </c>
      <c r="CE173">
        <v>16.91253</v>
      </c>
      <c r="CF173">
        <v>5.0400630000000002E-2</v>
      </c>
      <c r="CG173">
        <v>11.52567</v>
      </c>
      <c r="CH173">
        <v>1.1383160000000001</v>
      </c>
      <c r="CI173">
        <v>16.749410000000001</v>
      </c>
      <c r="CJ173" s="1">
        <v>4.4094399999999999E-2</v>
      </c>
      <c r="CK173">
        <v>10.057359999999999</v>
      </c>
      <c r="CL173">
        <v>1.13568</v>
      </c>
      <c r="CM173">
        <v>16.669969999999999</v>
      </c>
      <c r="CN173" s="1">
        <v>4.0552310000000001E-2</v>
      </c>
      <c r="CO173">
        <v>9.2464809999999993</v>
      </c>
      <c r="CP173">
        <v>1.133097</v>
      </c>
      <c r="CQ173">
        <v>16.677230000000002</v>
      </c>
      <c r="CR173" s="1">
        <v>3.7919559999999998E-2</v>
      </c>
      <c r="CS173">
        <v>8.6541519999999998</v>
      </c>
      <c r="CT173">
        <v>1.1300250000000001</v>
      </c>
      <c r="CU173">
        <v>16.664770000000001</v>
      </c>
      <c r="CV173" s="1">
        <v>3.5521079999999997E-2</v>
      </c>
      <c r="CW173" s="1">
        <v>8.1209550000000004</v>
      </c>
      <c r="CX173">
        <v>1.126287</v>
      </c>
      <c r="CY173">
        <v>16.380459999999999</v>
      </c>
      <c r="CZ173" s="1">
        <v>3.3078740000000002E-2</v>
      </c>
      <c r="DA173" s="1">
        <v>7.5807950000000002</v>
      </c>
      <c r="DB173">
        <v>1.1219190000000001</v>
      </c>
      <c r="DC173">
        <v>16.316800000000001</v>
      </c>
      <c r="DD173" s="1">
        <v>3.0619159999999999E-2</v>
      </c>
      <c r="DE173" s="1">
        <v>7.0380380000000002</v>
      </c>
      <c r="DF173">
        <v>1.1168610000000001</v>
      </c>
      <c r="DG173">
        <v>16.052119999999999</v>
      </c>
      <c r="DH173" s="1">
        <v>2.8233680000000001E-2</v>
      </c>
      <c r="DI173" s="1">
        <v>6.5124380000000004</v>
      </c>
      <c r="DJ173">
        <v>1.1111800000000001</v>
      </c>
      <c r="DK173">
        <v>15.79557</v>
      </c>
      <c r="DL173" s="1">
        <v>2.6051970000000001E-2</v>
      </c>
      <c r="DM173" s="1">
        <v>6.0327539999999997</v>
      </c>
      <c r="DN173">
        <v>1.105165</v>
      </c>
      <c r="DO173">
        <v>15.747439999999999</v>
      </c>
      <c r="DP173" s="1">
        <v>2.4561019999999999E-2</v>
      </c>
      <c r="DQ173" s="1">
        <v>5.705298</v>
      </c>
      <c r="DR173">
        <v>1.0985549999999999</v>
      </c>
      <c r="DS173">
        <v>15.70656</v>
      </c>
      <c r="DT173" s="1">
        <v>2.4623519999999999E-2</v>
      </c>
      <c r="DU173" s="1">
        <v>5.7356049999999996</v>
      </c>
      <c r="DV173">
        <v>1.091998</v>
      </c>
      <c r="DW173">
        <v>15.415760000000001</v>
      </c>
      <c r="DX173" s="1">
        <v>2.6022960000000001E-2</v>
      </c>
      <c r="DY173" s="1">
        <v>6.085051</v>
      </c>
      <c r="DZ173">
        <v>1.0856760000000001</v>
      </c>
      <c r="EA173">
        <v>15.101760000000001</v>
      </c>
      <c r="EB173" s="1">
        <v>2.7286700000000001E-2</v>
      </c>
      <c r="EC173" s="1">
        <v>6.4146289999999997</v>
      </c>
      <c r="ED173">
        <v>1.0791729999999999</v>
      </c>
      <c r="EE173">
        <v>14.966839999999999</v>
      </c>
      <c r="EF173" s="1">
        <v>2.73668E-2</v>
      </c>
      <c r="EG173" s="1">
        <v>6.4700290000000003</v>
      </c>
      <c r="EH173">
        <v>1.0720940000000001</v>
      </c>
      <c r="EI173">
        <v>15.42783</v>
      </c>
      <c r="EJ173" s="1">
        <v>2.6222289999999999E-2</v>
      </c>
      <c r="EK173" s="1">
        <v>6.2363520000000001</v>
      </c>
      <c r="EL173">
        <v>1.064964</v>
      </c>
      <c r="EM173">
        <v>15.793010000000001</v>
      </c>
      <c r="EN173" s="1">
        <v>2.437023E-2</v>
      </c>
      <c r="EO173" s="1">
        <v>5.8267290000000003</v>
      </c>
      <c r="EP173">
        <v>1.0586249999999999</v>
      </c>
      <c r="EQ173">
        <v>16.128779999999999</v>
      </c>
      <c r="ER173" s="1">
        <v>2.22772E-2</v>
      </c>
      <c r="ES173" s="1">
        <v>5.3535690000000002</v>
      </c>
      <c r="ET173">
        <v>1.0520609999999999</v>
      </c>
      <c r="EU173">
        <v>16.634039999999999</v>
      </c>
      <c r="EV173" s="1">
        <v>2.0181480000000002E-2</v>
      </c>
      <c r="EW173" s="1">
        <v>4.8746450000000001</v>
      </c>
      <c r="EX173">
        <v>1.0452429999999999</v>
      </c>
      <c r="EY173">
        <v>16.765809999999998</v>
      </c>
      <c r="EZ173" s="1">
        <v>1.8180060000000001E-2</v>
      </c>
      <c r="FA173" s="1">
        <v>4.4142020000000004</v>
      </c>
      <c r="FB173">
        <v>1.038176</v>
      </c>
      <c r="FC173">
        <v>16.37923</v>
      </c>
      <c r="FD173" s="1">
        <v>1.6314800000000001E-2</v>
      </c>
      <c r="FE173" s="1">
        <v>3.9822190000000002</v>
      </c>
      <c r="FF173">
        <v>1.031013</v>
      </c>
      <c r="FG173">
        <v>16.14114</v>
      </c>
      <c r="FH173" s="1">
        <v>1.461613E-2</v>
      </c>
      <c r="FI173" s="1">
        <v>3.5859269999999999</v>
      </c>
      <c r="FJ173">
        <v>1.024024</v>
      </c>
      <c r="FK173">
        <v>16.22908</v>
      </c>
      <c r="FL173" s="1">
        <v>1.3110429999999999E-2</v>
      </c>
      <c r="FM173" s="1">
        <v>3.2318980000000002</v>
      </c>
      <c r="FN173">
        <v>1.0166790000000001</v>
      </c>
      <c r="FO173">
        <v>16.97505</v>
      </c>
      <c r="FP173" s="1">
        <v>1.175961E-2</v>
      </c>
      <c r="FQ173" s="1">
        <v>2.9142570000000001</v>
      </c>
      <c r="FR173">
        <v>1.009633</v>
      </c>
      <c r="FS173">
        <v>17.61524</v>
      </c>
      <c r="FT173" s="1">
        <v>1.053549E-2</v>
      </c>
      <c r="FU173" s="1">
        <v>2.6240130000000002</v>
      </c>
      <c r="FV173">
        <v>1.002928</v>
      </c>
      <c r="FW173">
        <v>18.026800000000001</v>
      </c>
      <c r="FX173" s="1">
        <v>9.4130499999999992E-3</v>
      </c>
      <c r="FY173" s="1">
        <v>2.3548079999999998</v>
      </c>
      <c r="FZ173">
        <v>0.99715100000000001</v>
      </c>
      <c r="GA173">
        <v>18.379429999999999</v>
      </c>
      <c r="GB173" s="1">
        <v>8.3924900000000007E-3</v>
      </c>
      <c r="GC173" s="1">
        <v>2.1082329999999998</v>
      </c>
      <c r="GD173">
        <v>0.99102800000000002</v>
      </c>
      <c r="GE173">
        <v>18.222449999999998</v>
      </c>
      <c r="GF173" s="1">
        <v>7.4696390000000001E-3</v>
      </c>
      <c r="GG173" s="1">
        <v>1.88527</v>
      </c>
      <c r="GH173">
        <v>0.98343469999999999</v>
      </c>
      <c r="GI173">
        <v>17.919989999999999</v>
      </c>
      <c r="GJ173" s="1">
        <v>6.6454720000000004E-3</v>
      </c>
      <c r="GK173" s="1">
        <v>1.6864650000000001</v>
      </c>
      <c r="GL173">
        <v>0.97247229999999996</v>
      </c>
      <c r="GM173">
        <v>17.899799999999999</v>
      </c>
      <c r="GN173" s="1">
        <v>5.9079850000000001E-3</v>
      </c>
      <c r="GO173" s="1">
        <v>1.510435</v>
      </c>
      <c r="GP173">
        <v>0.96131270000000002</v>
      </c>
      <c r="GQ173">
        <v>18.129709999999999</v>
      </c>
      <c r="GR173" s="1">
        <v>5.2500940000000003E-3</v>
      </c>
      <c r="GS173" s="1">
        <v>1.3521069999999999</v>
      </c>
      <c r="GT173">
        <v>0.9512581</v>
      </c>
      <c r="GU173">
        <v>18.452580000000001</v>
      </c>
      <c r="GV173" s="1">
        <v>4.6783420000000003E-3</v>
      </c>
      <c r="GW173" s="1">
        <v>1.2123219999999999</v>
      </c>
      <c r="GX173">
        <v>0.9422123</v>
      </c>
      <c r="GY173">
        <v>18.990349999999999</v>
      </c>
      <c r="GZ173" s="1">
        <v>4.1773000000000001E-3</v>
      </c>
      <c r="HA173" s="1">
        <v>1.0884419999999999</v>
      </c>
      <c r="HB173">
        <v>0.93402980000000002</v>
      </c>
      <c r="HC173">
        <v>19.077670000000001</v>
      </c>
      <c r="HD173" s="1">
        <v>3.7323669999999999E-3</v>
      </c>
      <c r="HE173" s="1">
        <v>0.97688850000000005</v>
      </c>
      <c r="HF173">
        <v>0.92734340000000004</v>
      </c>
      <c r="HG173">
        <v>18.893260000000001</v>
      </c>
      <c r="HH173" s="1">
        <v>3.3332460000000002E-3</v>
      </c>
      <c r="HI173" s="1">
        <v>0.87500180000000005</v>
      </c>
      <c r="HJ173">
        <v>0.92209969999999997</v>
      </c>
      <c r="HK173">
        <v>18.189730000000001</v>
      </c>
      <c r="HL173" s="1">
        <v>2.967772E-3</v>
      </c>
      <c r="HM173" s="1">
        <v>0.78038189999999996</v>
      </c>
      <c r="HN173">
        <v>0.91789419999999999</v>
      </c>
      <c r="HO173">
        <v>17.55369</v>
      </c>
      <c r="HP173" s="1">
        <v>2.6255620000000001E-3</v>
      </c>
      <c r="HQ173" s="1">
        <v>0.69106319999999999</v>
      </c>
      <c r="HR173">
        <v>0.91446799999999995</v>
      </c>
      <c r="HS173">
        <v>17.08755</v>
      </c>
      <c r="HT173" s="1">
        <v>2.2925110000000001E-3</v>
      </c>
      <c r="HU173" s="1">
        <v>0.60383609999999999</v>
      </c>
      <c r="HV173">
        <v>0.91171880000000005</v>
      </c>
      <c r="HW173">
        <v>16.741209999999999</v>
      </c>
      <c r="HX173" s="1">
        <v>1.9485119999999999E-3</v>
      </c>
      <c r="HY173" s="1">
        <v>0.51354860000000002</v>
      </c>
      <c r="HZ173">
        <v>0.90966000000000002</v>
      </c>
      <c r="IA173">
        <v>16.671130000000002</v>
      </c>
      <c r="IB173" s="1">
        <v>1.58719E-3</v>
      </c>
      <c r="IC173" s="1">
        <v>0.41849500000000001</v>
      </c>
      <c r="ID173">
        <v>0.90799280000000004</v>
      </c>
      <c r="IE173">
        <v>17.075199999999999</v>
      </c>
      <c r="IF173" s="1">
        <v>1.233376E-3</v>
      </c>
      <c r="IG173" s="1">
        <v>0.3251849</v>
      </c>
      <c r="IH173">
        <v>0.9067733</v>
      </c>
      <c r="II173">
        <v>17.362639999999999</v>
      </c>
      <c r="IJ173" s="1">
        <v>9.2725299999999995E-4</v>
      </c>
      <c r="IK173" s="1">
        <v>0.24405540000000001</v>
      </c>
      <c r="IL173">
        <v>0.905918</v>
      </c>
      <c r="IM173">
        <v>17.48648</v>
      </c>
      <c r="IN173" s="1">
        <v>6.9468899999999996E-4</v>
      </c>
      <c r="IO173" s="1">
        <v>0.1823072</v>
      </c>
      <c r="IP173">
        <v>0.90514709999999998</v>
      </c>
      <c r="IQ173">
        <v>16.868469999999999</v>
      </c>
      <c r="IR173" s="1">
        <v>5.3560619999999995E-4</v>
      </c>
      <c r="IS173" s="1">
        <v>0.14001179999999999</v>
      </c>
      <c r="IT173">
        <v>0.90460660000000004</v>
      </c>
      <c r="IU173">
        <v>16.000360000000001</v>
      </c>
      <c r="IV173" s="1">
        <v>4.3306889999999998E-4</v>
      </c>
      <c r="IW173" s="1">
        <v>0.1127214</v>
      </c>
      <c r="IX173">
        <v>0.90422789999999997</v>
      </c>
      <c r="IY173">
        <v>15.400840000000001</v>
      </c>
      <c r="IZ173" s="1">
        <v>3.6642020000000002E-4</v>
      </c>
      <c r="JA173" s="1">
        <v>9.5020080000000007E-2</v>
      </c>
      <c r="JB173">
        <v>0.90402369999999999</v>
      </c>
      <c r="JC173">
        <v>15.0281</v>
      </c>
      <c r="JD173" s="1">
        <v>3.1862410000000002E-4</v>
      </c>
      <c r="JE173" s="1">
        <v>8.2400260000000003E-2</v>
      </c>
      <c r="JF173">
        <v>0.90394790000000003</v>
      </c>
      <c r="JG173">
        <v>15.48176</v>
      </c>
      <c r="JH173" s="1">
        <v>2.7901549999999998E-4</v>
      </c>
      <c r="JI173" s="1">
        <v>7.2028819999999993E-2</v>
      </c>
      <c r="JJ173">
        <v>0.90401670000000001</v>
      </c>
      <c r="JK173">
        <v>16.12302</v>
      </c>
      <c r="JL173" s="1">
        <v>2.439753E-4</v>
      </c>
      <c r="JM173" s="1">
        <v>6.2880930000000002E-2</v>
      </c>
      <c r="JN173">
        <v>0.90416850000000004</v>
      </c>
      <c r="JO173">
        <v>16.424700000000001</v>
      </c>
      <c r="JP173" s="1">
        <v>2.140236E-4</v>
      </c>
      <c r="JQ173" s="1">
        <v>5.506722E-2</v>
      </c>
      <c r="JR173">
        <v>0.90441349999999998</v>
      </c>
      <c r="JS173">
        <v>16.717929999999999</v>
      </c>
      <c r="JT173" s="1">
        <v>1.9023719999999999E-4</v>
      </c>
      <c r="JU173" s="1">
        <v>4.8845779999999998E-2</v>
      </c>
      <c r="JV173">
        <v>0.90475740000000004</v>
      </c>
      <c r="JW173">
        <v>16.53857</v>
      </c>
      <c r="JX173" s="1">
        <v>1.7226669999999999E-4</v>
      </c>
      <c r="JY173" s="1">
        <v>4.4140079999999998E-2</v>
      </c>
      <c r="JZ173">
        <v>0.90516240000000003</v>
      </c>
      <c r="KA173">
        <v>15.78341</v>
      </c>
      <c r="KB173" s="1">
        <v>1.587104E-4</v>
      </c>
      <c r="KC173" s="1">
        <v>4.0590059999999997E-2</v>
      </c>
      <c r="KD173">
        <v>0.90560640000000003</v>
      </c>
      <c r="KE173">
        <v>15.25455</v>
      </c>
      <c r="KF173" s="1">
        <v>1.478048E-4</v>
      </c>
      <c r="KG173" s="1">
        <v>3.775324E-2</v>
      </c>
      <c r="KH173">
        <v>0.90603940000000005</v>
      </c>
      <c r="KI173">
        <v>15.091710000000001</v>
      </c>
      <c r="KJ173" s="1">
        <v>1.380226E-4</v>
      </c>
      <c r="KK173" s="1">
        <v>3.522542E-2</v>
      </c>
      <c r="KL173">
        <v>0.90647630000000001</v>
      </c>
      <c r="KM173">
        <v>15.962</v>
      </c>
      <c r="KN173" s="1">
        <v>1.2843260000000001E-4</v>
      </c>
      <c r="KO173" s="1">
        <v>3.2758009999999997E-2</v>
      </c>
      <c r="KP173">
        <v>0.9068136</v>
      </c>
      <c r="KQ173">
        <v>17.024519999999999</v>
      </c>
      <c r="KR173" s="1">
        <v>1.189955E-4</v>
      </c>
      <c r="KS173" s="1">
        <v>3.0339479999999999E-2</v>
      </c>
      <c r="KT173">
        <v>0.90707459999999995</v>
      </c>
      <c r="KU173">
        <v>17.90335</v>
      </c>
      <c r="KV173" s="1">
        <v>1.1031000000000001E-4</v>
      </c>
      <c r="KW173" s="1">
        <v>2.810795E-2</v>
      </c>
      <c r="KX173">
        <v>0.90729519999999997</v>
      </c>
      <c r="KY173">
        <v>18.521930000000001</v>
      </c>
      <c r="KZ173" s="1">
        <v>1.0281900000000001E-4</v>
      </c>
      <c r="LA173" s="1">
        <v>2.618332E-2</v>
      </c>
      <c r="LB173">
        <v>0.90745169999999997</v>
      </c>
      <c r="LC173">
        <v>18.323599999999999</v>
      </c>
      <c r="LD173" s="1">
        <v>9.6569610000000005E-5</v>
      </c>
      <c r="LE173" s="1">
        <v>2.458051E-2</v>
      </c>
      <c r="LF173">
        <v>0.90755030000000003</v>
      </c>
      <c r="LG173">
        <v>17.5717</v>
      </c>
      <c r="LH173" s="1">
        <v>9.1397659999999998E-5</v>
      </c>
      <c r="LI173" s="1">
        <v>2.3254739999999999E-2</v>
      </c>
      <c r="LJ173">
        <v>0.90759369999999995</v>
      </c>
      <c r="LK173">
        <v>17.1036</v>
      </c>
      <c r="LL173" s="1">
        <v>8.7183090000000001E-5</v>
      </c>
      <c r="LM173" s="1">
        <v>2.2174619999999999E-2</v>
      </c>
      <c r="LN173">
        <v>0.9075704</v>
      </c>
      <c r="LO173">
        <v>17.080020000000001</v>
      </c>
      <c r="LP173" s="1">
        <v>8.3993419999999996E-5</v>
      </c>
      <c r="LQ173" s="1">
        <v>2.1356469999999999E-2</v>
      </c>
      <c r="LR173">
        <v>0.90745220000000004</v>
      </c>
      <c r="LS173">
        <v>18.12116</v>
      </c>
      <c r="LT173" s="1">
        <v>8.1828210000000004E-5</v>
      </c>
      <c r="LU173" s="1">
        <v>2.0802009999999999E-2</v>
      </c>
      <c r="LV173">
        <v>0.9072173</v>
      </c>
      <c r="LW173">
        <v>19.178470000000001</v>
      </c>
      <c r="LX173" s="1">
        <v>8.0317510000000005E-5</v>
      </c>
      <c r="LY173" s="1">
        <v>2.0421539999999998E-2</v>
      </c>
      <c r="LZ173">
        <v>0.9068486</v>
      </c>
      <c r="MA173">
        <v>19.903970000000001</v>
      </c>
      <c r="MB173" s="1">
        <v>7.8872250000000004E-5</v>
      </c>
      <c r="MC173" s="1">
        <v>2.0066850000000001E-2</v>
      </c>
      <c r="MD173">
        <v>0.90638129999999995</v>
      </c>
      <c r="ME173">
        <v>20.133959999999998</v>
      </c>
      <c r="MF173" s="1">
        <v>7.7073860000000005E-5</v>
      </c>
      <c r="MG173" s="1">
        <v>1.962616E-2</v>
      </c>
      <c r="MH173">
        <v>0.90570150000000005</v>
      </c>
      <c r="MI173">
        <v>19.689859999999999</v>
      </c>
      <c r="MJ173" s="1">
        <v>7.4815589999999995E-5</v>
      </c>
      <c r="MK173" s="1">
        <v>1.9071399999999999E-2</v>
      </c>
      <c r="ML173">
        <v>0.90490780000000004</v>
      </c>
      <c r="MM173">
        <v>18.81831</v>
      </c>
      <c r="MN173" s="1">
        <v>7.2281429999999998E-5</v>
      </c>
      <c r="MO173" s="1">
        <v>1.84431E-2</v>
      </c>
      <c r="MP173">
        <v>0.90403719999999999</v>
      </c>
      <c r="MQ173">
        <v>18.299939999999999</v>
      </c>
      <c r="MR173" s="1">
        <v>6.9877209999999996E-5</v>
      </c>
      <c r="MS173" s="1">
        <v>1.7843330000000001E-2</v>
      </c>
      <c r="MT173">
        <v>0.90312950000000003</v>
      </c>
      <c r="MU173">
        <v>18.193149999999999</v>
      </c>
      <c r="MV173" s="1">
        <v>6.8165140000000005E-5</v>
      </c>
      <c r="MW173" s="1">
        <v>1.7412649999999998E-2</v>
      </c>
      <c r="MX173">
        <v>0.90225259999999996</v>
      </c>
      <c r="MY173">
        <v>18.95035</v>
      </c>
      <c r="MZ173" s="1">
        <v>6.7443549999999996E-5</v>
      </c>
      <c r="NA173" s="1">
        <v>1.7234309999999999E-2</v>
      </c>
      <c r="NB173">
        <v>0.90150280000000005</v>
      </c>
      <c r="NC173">
        <v>19.05603</v>
      </c>
      <c r="ND173" s="1">
        <v>6.74316E-5</v>
      </c>
      <c r="NE173" s="1">
        <v>1.7236609999999999E-2</v>
      </c>
      <c r="NF173">
        <v>0.90082689999999999</v>
      </c>
      <c r="NG173">
        <v>19.3826</v>
      </c>
      <c r="NH173" s="1">
        <v>6.7418060000000001E-5</v>
      </c>
      <c r="NI173" s="1">
        <v>1.7246620000000001E-2</v>
      </c>
      <c r="NJ173">
        <v>0.90029479999999995</v>
      </c>
      <c r="NK173">
        <v>19.50037</v>
      </c>
      <c r="NL173" s="1">
        <v>6.6849179999999995E-5</v>
      </c>
      <c r="NM173" s="1">
        <v>1.7115390000000001E-2</v>
      </c>
      <c r="NN173">
        <v>0.89990340000000002</v>
      </c>
      <c r="NO173">
        <v>19.017610000000001</v>
      </c>
      <c r="NP173" s="1">
        <v>6.5585950000000002E-5</v>
      </c>
      <c r="NQ173" s="1">
        <v>1.680245E-2</v>
      </c>
      <c r="NR173">
        <v>0.89963380000000004</v>
      </c>
      <c r="NS173">
        <v>18.154060000000001</v>
      </c>
      <c r="NT173" s="1">
        <v>6.3729050000000003E-5</v>
      </c>
      <c r="NU173" s="1">
        <v>1.6333460000000001E-2</v>
      </c>
      <c r="NV173">
        <v>0.89945450000000005</v>
      </c>
      <c r="NW173">
        <v>17.473040000000001</v>
      </c>
      <c r="NX173" s="1">
        <v>6.1362119999999995E-5</v>
      </c>
      <c r="NY173" s="1">
        <v>1.5731999999999999E-2</v>
      </c>
      <c r="NZ173">
        <v>0.89945730000000002</v>
      </c>
      <c r="OA173">
        <v>17.35539</v>
      </c>
      <c r="OB173" s="1">
        <v>5.8390129999999997E-5</v>
      </c>
      <c r="OC173" s="1">
        <v>1.497443E-2</v>
      </c>
      <c r="OD173">
        <v>0.89964160000000004</v>
      </c>
      <c r="OE173">
        <v>18.39518</v>
      </c>
      <c r="OF173" s="1">
        <v>5.4742649999999997E-5</v>
      </c>
      <c r="OG173" s="1">
        <v>1.4041430000000001E-2</v>
      </c>
      <c r="OH173">
        <v>0.90000749999999996</v>
      </c>
      <c r="OI173">
        <v>19.632639999999999</v>
      </c>
      <c r="OJ173" s="1">
        <v>5.0694700000000001E-5</v>
      </c>
      <c r="OK173" s="1">
        <v>1.2998310000000001E-2</v>
      </c>
    </row>
    <row r="174" spans="1:401" x14ac:dyDescent="0.35">
      <c r="A174">
        <v>177</v>
      </c>
      <c r="B174" t="s">
        <v>4</v>
      </c>
      <c r="C174" t="s">
        <v>24</v>
      </c>
      <c r="D174" t="s">
        <v>179</v>
      </c>
      <c r="E174">
        <v>929.3931</v>
      </c>
      <c r="F174">
        <v>1.3427469999999999</v>
      </c>
      <c r="G174">
        <v>15.603440000000001</v>
      </c>
      <c r="H174">
        <v>0</v>
      </c>
      <c r="I174">
        <v>0</v>
      </c>
      <c r="J174">
        <v>1.3462959999999999</v>
      </c>
      <c r="K174">
        <v>15.886520000000001</v>
      </c>
      <c r="L174">
        <v>0</v>
      </c>
      <c r="M174">
        <v>0</v>
      </c>
      <c r="N174">
        <v>1.349359</v>
      </c>
      <c r="O174">
        <v>16.179379999999998</v>
      </c>
      <c r="P174">
        <v>0</v>
      </c>
      <c r="Q174">
        <v>0</v>
      </c>
      <c r="R174">
        <v>1.3513269999999999</v>
      </c>
      <c r="S174">
        <v>16.4148</v>
      </c>
      <c r="T174">
        <v>0</v>
      </c>
      <c r="U174">
        <v>0</v>
      </c>
      <c r="V174">
        <v>1.3532820000000001</v>
      </c>
      <c r="W174">
        <v>16.823810000000002</v>
      </c>
      <c r="X174">
        <v>0</v>
      </c>
      <c r="Y174">
        <v>0</v>
      </c>
      <c r="Z174">
        <v>1.3553599999999999</v>
      </c>
      <c r="AA174">
        <v>17.1602</v>
      </c>
      <c r="AB174">
        <v>1.143178E-35</v>
      </c>
      <c r="AC174" s="1">
        <v>2.9461819999999998E-33</v>
      </c>
      <c r="AD174">
        <v>1.3574729999999999</v>
      </c>
      <c r="AE174">
        <v>17.075420000000001</v>
      </c>
      <c r="AF174" s="1">
        <v>5.8661009999999999E-24</v>
      </c>
      <c r="AG174" s="1">
        <v>1.513701E-21</v>
      </c>
      <c r="AH174">
        <v>1.3597220000000001</v>
      </c>
      <c r="AI174">
        <v>16.827179999999998</v>
      </c>
      <c r="AJ174" s="1">
        <v>3.7894529999999999E-12</v>
      </c>
      <c r="AK174" s="1">
        <v>9.724108E-10</v>
      </c>
      <c r="AL174">
        <v>1.362033</v>
      </c>
      <c r="AM174">
        <v>16.487629999999999</v>
      </c>
      <c r="AN174" s="1">
        <v>9.0632320000000004E-5</v>
      </c>
      <c r="AO174" s="1">
        <v>1.7431269999999999E-2</v>
      </c>
      <c r="AP174">
        <v>1.3643879999999999</v>
      </c>
      <c r="AQ174">
        <v>16.499030000000001</v>
      </c>
      <c r="AR174" s="1">
        <v>6.8329210000000001E-2</v>
      </c>
      <c r="AS174">
        <v>14.46552</v>
      </c>
      <c r="AT174">
        <v>1.3667830000000001</v>
      </c>
      <c r="AU174">
        <v>16.857199999999999</v>
      </c>
      <c r="AV174">
        <v>3.6614409999999999</v>
      </c>
      <c r="AW174">
        <v>829.21780000000001</v>
      </c>
      <c r="AX174">
        <v>1.3692820000000001</v>
      </c>
      <c r="AY174">
        <v>17.29243</v>
      </c>
      <c r="AZ174">
        <v>35.164529999999999</v>
      </c>
      <c r="BA174">
        <v>8404.2759999999998</v>
      </c>
      <c r="BB174">
        <v>1.3718919999999999</v>
      </c>
      <c r="BC174">
        <v>17.785419999999998</v>
      </c>
      <c r="BD174">
        <v>95.780670000000001</v>
      </c>
      <c r="BE174">
        <v>23931.71</v>
      </c>
      <c r="BF174">
        <v>1.374506</v>
      </c>
      <c r="BG174">
        <v>18.07264</v>
      </c>
      <c r="BH174">
        <v>99.259379999999993</v>
      </c>
      <c r="BI174">
        <v>25741.39</v>
      </c>
      <c r="BJ174">
        <v>1.377108</v>
      </c>
      <c r="BK174">
        <v>18.08953</v>
      </c>
      <c r="BL174">
        <v>48.304020000000001</v>
      </c>
      <c r="BM174">
        <v>12922.52</v>
      </c>
      <c r="BN174">
        <v>1.37974</v>
      </c>
      <c r="BO174">
        <v>17.97494</v>
      </c>
      <c r="BP174">
        <v>13.021229999999999</v>
      </c>
      <c r="BQ174">
        <v>3573.7049999999999</v>
      </c>
      <c r="BR174">
        <v>1.382455</v>
      </c>
      <c r="BS174">
        <v>17.70412</v>
      </c>
      <c r="BT174">
        <v>2.2631030000000001</v>
      </c>
      <c r="BU174">
        <v>633.04840000000002</v>
      </c>
      <c r="BV174">
        <v>1.382314</v>
      </c>
      <c r="BW174">
        <v>17.466059999999999</v>
      </c>
      <c r="BX174">
        <v>0.32685039999999999</v>
      </c>
      <c r="BY174">
        <v>91.618949999999998</v>
      </c>
      <c r="BZ174">
        <v>1.3825689999999999</v>
      </c>
      <c r="CA174">
        <v>17.130700000000001</v>
      </c>
      <c r="CB174">
        <v>8.0616090000000001E-2</v>
      </c>
      <c r="CC174">
        <v>21.579319999999999</v>
      </c>
      <c r="CD174">
        <v>1.3826830000000001</v>
      </c>
      <c r="CE174">
        <v>16.953710000000001</v>
      </c>
      <c r="CF174">
        <v>5.1072689999999997E-2</v>
      </c>
      <c r="CG174">
        <v>13.233560000000001</v>
      </c>
      <c r="CH174">
        <v>1.382692</v>
      </c>
      <c r="CI174">
        <v>16.763670000000001</v>
      </c>
      <c r="CJ174" s="1">
        <v>4.4400189999999999E-2</v>
      </c>
      <c r="CK174">
        <v>11.46584</v>
      </c>
      <c r="CL174">
        <v>1.382514</v>
      </c>
      <c r="CM174">
        <v>16.664090000000002</v>
      </c>
      <c r="CN174" s="1">
        <v>4.0757090000000003E-2</v>
      </c>
      <c r="CO174">
        <v>10.51327</v>
      </c>
      <c r="CP174">
        <v>1.3797980000000001</v>
      </c>
      <c r="CQ174">
        <v>16.66525</v>
      </c>
      <c r="CR174" s="1">
        <v>3.8084760000000002E-2</v>
      </c>
      <c r="CS174">
        <v>9.8312010000000001</v>
      </c>
      <c r="CT174">
        <v>1.3763270000000001</v>
      </c>
      <c r="CU174">
        <v>16.66377</v>
      </c>
      <c r="CV174" s="1">
        <v>3.5682350000000002E-2</v>
      </c>
      <c r="CW174" s="1">
        <v>9.2296119999999995</v>
      </c>
      <c r="CX174">
        <v>1.3721380000000001</v>
      </c>
      <c r="CY174">
        <v>16.409579999999998</v>
      </c>
      <c r="CZ174" s="1">
        <v>3.3243839999999997E-2</v>
      </c>
      <c r="DA174" s="1">
        <v>8.6235890000000008</v>
      </c>
      <c r="DB174">
        <v>1.3671519999999999</v>
      </c>
      <c r="DC174">
        <v>16.365359999999999</v>
      </c>
      <c r="DD174" s="1">
        <v>3.0782319999999998E-2</v>
      </c>
      <c r="DE174" s="1">
        <v>8.0130619999999997</v>
      </c>
      <c r="DF174">
        <v>1.3614630000000001</v>
      </c>
      <c r="DG174">
        <v>16.101109999999998</v>
      </c>
      <c r="DH174" s="1">
        <v>2.838916E-2</v>
      </c>
      <c r="DI174" s="1">
        <v>7.4195140000000004</v>
      </c>
      <c r="DJ174">
        <v>1.355081</v>
      </c>
      <c r="DK174">
        <v>15.8499</v>
      </c>
      <c r="DL174" s="1">
        <v>2.618533E-2</v>
      </c>
      <c r="DM174" s="1">
        <v>6.8722500000000002</v>
      </c>
      <c r="DN174">
        <v>1.348379</v>
      </c>
      <c r="DO174">
        <v>15.769880000000001</v>
      </c>
      <c r="DP174" s="1">
        <v>2.4617650000000001E-2</v>
      </c>
      <c r="DQ174" s="1">
        <v>6.4772759999999998</v>
      </c>
      <c r="DR174">
        <v>1.3411</v>
      </c>
      <c r="DS174">
        <v>15.71393</v>
      </c>
      <c r="DT174" s="1">
        <v>2.4557369999999999E-2</v>
      </c>
      <c r="DU174" s="1">
        <v>6.4673049999999996</v>
      </c>
      <c r="DV174">
        <v>1.334025</v>
      </c>
      <c r="DW174">
        <v>15.42633</v>
      </c>
      <c r="DX174" s="1">
        <v>2.5898330000000001E-2</v>
      </c>
      <c r="DY174" s="1">
        <v>6.8402609999999999</v>
      </c>
      <c r="DZ174">
        <v>1.3273820000000001</v>
      </c>
      <c r="EA174">
        <v>15.110989999999999</v>
      </c>
      <c r="EB174" s="1">
        <v>2.7219989999999999E-2</v>
      </c>
      <c r="EC174" s="1">
        <v>7.2366659999999996</v>
      </c>
      <c r="ED174">
        <v>1.320546</v>
      </c>
      <c r="EE174">
        <v>14.983790000000001</v>
      </c>
      <c r="EF174" s="1">
        <v>2.739546E-2</v>
      </c>
      <c r="EG174" s="1">
        <v>7.3399330000000003</v>
      </c>
      <c r="EH174">
        <v>1.312991</v>
      </c>
      <c r="EI174">
        <v>15.464040000000001</v>
      </c>
      <c r="EJ174" s="1">
        <v>2.632526E-2</v>
      </c>
      <c r="EK174" s="1">
        <v>7.1075590000000002</v>
      </c>
      <c r="EL174">
        <v>1.3056350000000001</v>
      </c>
      <c r="EM174">
        <v>15.837059999999999</v>
      </c>
      <c r="EN174" s="1">
        <v>2.4508559999999999E-2</v>
      </c>
      <c r="EO174" s="1">
        <v>6.6605689999999997</v>
      </c>
      <c r="EP174">
        <v>1.296214</v>
      </c>
      <c r="EQ174">
        <v>16.179559999999999</v>
      </c>
      <c r="ER174" s="1">
        <v>2.2425540000000001E-2</v>
      </c>
      <c r="ES174" s="1">
        <v>6.132854</v>
      </c>
      <c r="ET174">
        <v>1.2864439999999999</v>
      </c>
      <c r="EU174">
        <v>16.669519999999999</v>
      </c>
      <c r="EV174" s="1">
        <v>2.0326790000000001E-2</v>
      </c>
      <c r="EW174" s="1">
        <v>5.5926070000000001</v>
      </c>
      <c r="EX174">
        <v>1.2763599999999999</v>
      </c>
      <c r="EY174">
        <v>16.784759999999999</v>
      </c>
      <c r="EZ174" s="1">
        <v>1.831882E-2</v>
      </c>
      <c r="FA174" s="1">
        <v>5.0710389999999999</v>
      </c>
      <c r="FB174">
        <v>1.2660629999999999</v>
      </c>
      <c r="FC174">
        <v>16.3917</v>
      </c>
      <c r="FD174" s="1">
        <v>1.644379E-2</v>
      </c>
      <c r="FE174" s="1">
        <v>4.5795110000000001</v>
      </c>
      <c r="FF174">
        <v>1.2561549999999999</v>
      </c>
      <c r="FG174">
        <v>16.134129999999999</v>
      </c>
      <c r="FH174" s="1">
        <v>1.473321E-2</v>
      </c>
      <c r="FI174" s="1">
        <v>4.1257440000000001</v>
      </c>
      <c r="FJ174">
        <v>1.246489</v>
      </c>
      <c r="FK174">
        <v>16.217829999999999</v>
      </c>
      <c r="FL174" s="1">
        <v>1.321492E-2</v>
      </c>
      <c r="FM174" s="1">
        <v>3.719061</v>
      </c>
      <c r="FN174">
        <v>1.236243</v>
      </c>
      <c r="FO174">
        <v>16.989139999999999</v>
      </c>
      <c r="FP174" s="1">
        <v>1.1854129999999999E-2</v>
      </c>
      <c r="FQ174" s="1">
        <v>3.3548640000000001</v>
      </c>
      <c r="FR174">
        <v>1.2264900000000001</v>
      </c>
      <c r="FS174">
        <v>17.655419999999999</v>
      </c>
      <c r="FT174" s="1">
        <v>1.0623250000000001E-2</v>
      </c>
      <c r="FU174" s="1">
        <v>3.0224959999999998</v>
      </c>
      <c r="FV174">
        <v>1.217463</v>
      </c>
      <c r="FW174">
        <v>18.074639999999999</v>
      </c>
      <c r="FX174" s="1">
        <v>9.4943709999999997E-3</v>
      </c>
      <c r="FY174" s="1">
        <v>2.7138779999999998</v>
      </c>
      <c r="FZ174">
        <v>1.2076210000000001</v>
      </c>
      <c r="GA174">
        <v>18.42915</v>
      </c>
      <c r="GB174" s="1">
        <v>8.4668869999999993E-3</v>
      </c>
      <c r="GC174" s="1">
        <v>2.4313009999999999</v>
      </c>
      <c r="GD174">
        <v>1.1971719999999999</v>
      </c>
      <c r="GE174">
        <v>18.252649999999999</v>
      </c>
      <c r="GF174" s="1">
        <v>7.5368329999999997E-3</v>
      </c>
      <c r="GG174" s="1">
        <v>2.1753290000000001</v>
      </c>
      <c r="GH174">
        <v>1.1862509999999999</v>
      </c>
      <c r="GI174">
        <v>17.92088</v>
      </c>
      <c r="GJ174" s="1">
        <v>6.7037329999999999E-3</v>
      </c>
      <c r="GK174" s="1">
        <v>1.9452389999999999</v>
      </c>
      <c r="GL174">
        <v>1.175807</v>
      </c>
      <c r="GM174">
        <v>17.876470000000001</v>
      </c>
      <c r="GN174" s="1">
        <v>5.9613920000000003E-3</v>
      </c>
      <c r="GO174" s="1">
        <v>1.7383439999999999</v>
      </c>
      <c r="GP174">
        <v>1.1650529999999999</v>
      </c>
      <c r="GQ174">
        <v>18.095970000000001</v>
      </c>
      <c r="GR174" s="1">
        <v>5.2976280000000004E-3</v>
      </c>
      <c r="GS174" s="1">
        <v>1.55209</v>
      </c>
      <c r="GT174">
        <v>1.1555569999999999</v>
      </c>
      <c r="GU174">
        <v>18.44068</v>
      </c>
      <c r="GV174" s="1">
        <v>4.7198400000000003E-3</v>
      </c>
      <c r="GW174" s="1">
        <v>1.3875930000000001</v>
      </c>
      <c r="GX174">
        <v>1.147208</v>
      </c>
      <c r="GY174">
        <v>19.01962</v>
      </c>
      <c r="GZ174" s="1">
        <v>4.2150490000000002E-3</v>
      </c>
      <c r="HA174" s="1">
        <v>1.242572</v>
      </c>
      <c r="HB174">
        <v>1.1397839999999999</v>
      </c>
      <c r="HC174">
        <v>19.13158</v>
      </c>
      <c r="HD174" s="1">
        <v>3.7666610000000001E-3</v>
      </c>
      <c r="HE174" s="1">
        <v>1.112487</v>
      </c>
      <c r="HF174">
        <v>1.1342950000000001</v>
      </c>
      <c r="HG174">
        <v>18.94913</v>
      </c>
      <c r="HH174" s="1">
        <v>3.3647439999999998E-3</v>
      </c>
      <c r="HI174" s="1">
        <v>0.9946083</v>
      </c>
      <c r="HJ174">
        <v>1.1297029999999999</v>
      </c>
      <c r="HK174">
        <v>18.253</v>
      </c>
      <c r="HL174" s="1">
        <v>2.9974950000000002E-3</v>
      </c>
      <c r="HM174" s="1">
        <v>0.88620920000000003</v>
      </c>
      <c r="HN174">
        <v>1.125734</v>
      </c>
      <c r="HO174">
        <v>17.588930000000001</v>
      </c>
      <c r="HP174" s="1">
        <v>2.6540230000000001E-3</v>
      </c>
      <c r="HQ174" s="1">
        <v>0.7845877</v>
      </c>
      <c r="HR174">
        <v>1.1225259999999999</v>
      </c>
      <c r="HS174">
        <v>17.10078</v>
      </c>
      <c r="HT174" s="1">
        <v>2.3215620000000001E-3</v>
      </c>
      <c r="HU174" s="1">
        <v>0.68633109999999997</v>
      </c>
      <c r="HV174">
        <v>1.1199589999999999</v>
      </c>
      <c r="HW174">
        <v>16.73799</v>
      </c>
      <c r="HX174" s="1">
        <v>1.9797109999999999E-3</v>
      </c>
      <c r="HY174" s="1">
        <v>0.58562400000000003</v>
      </c>
      <c r="HZ174">
        <v>1.1182080000000001</v>
      </c>
      <c r="IA174">
        <v>16.67191</v>
      </c>
      <c r="IB174" s="1">
        <v>1.6197850000000001E-3</v>
      </c>
      <c r="IC174" s="1">
        <v>0.47946509999999998</v>
      </c>
      <c r="ID174">
        <v>1.116781</v>
      </c>
      <c r="IE174">
        <v>17.087700000000002</v>
      </c>
      <c r="IF174" s="1">
        <v>1.2620229999999999E-3</v>
      </c>
      <c r="IG174" s="1">
        <v>0.37209720000000002</v>
      </c>
      <c r="IH174">
        <v>1.1157760000000001</v>
      </c>
      <c r="II174">
        <v>17.403780000000001</v>
      </c>
      <c r="IJ174" s="1">
        <v>9.524469E-4</v>
      </c>
      <c r="IK174" s="1">
        <v>0.281586</v>
      </c>
      <c r="IL174">
        <v>1.1150230000000001</v>
      </c>
      <c r="IM174">
        <v>17.54392</v>
      </c>
      <c r="IN174" s="1">
        <v>7.1305040000000004E-4</v>
      </c>
      <c r="IO174" s="1">
        <v>0.21017379999999999</v>
      </c>
      <c r="IP174">
        <v>1.1145099999999999</v>
      </c>
      <c r="IQ174">
        <v>16.93477</v>
      </c>
      <c r="IR174" s="1">
        <v>5.4772329999999995E-4</v>
      </c>
      <c r="IS174" s="1">
        <v>0.16056599999999999</v>
      </c>
      <c r="IT174">
        <v>1.1142030000000001</v>
      </c>
      <c r="IU174">
        <v>16.053570000000001</v>
      </c>
      <c r="IV174" s="1">
        <v>4.4080820000000001E-4</v>
      </c>
      <c r="IW174" s="1">
        <v>0.12841820000000001</v>
      </c>
      <c r="IX174">
        <v>1.113961</v>
      </c>
      <c r="IY174">
        <v>15.43221</v>
      </c>
      <c r="IZ174" s="1">
        <v>3.7159090000000002E-4</v>
      </c>
      <c r="JA174" s="1">
        <v>0.1076704</v>
      </c>
      <c r="JB174">
        <v>1.113891</v>
      </c>
      <c r="JC174">
        <v>15.04556</v>
      </c>
      <c r="JD174" s="1">
        <v>3.2257100000000001E-4</v>
      </c>
      <c r="JE174" s="1">
        <v>9.3122319999999995E-2</v>
      </c>
      <c r="JF174">
        <v>1.113899</v>
      </c>
      <c r="JG174">
        <v>15.49132</v>
      </c>
      <c r="JH174" s="1">
        <v>2.8243529999999998E-4</v>
      </c>
      <c r="JI174" s="1">
        <v>8.1369059999999993E-2</v>
      </c>
      <c r="JJ174">
        <v>1.113991</v>
      </c>
      <c r="JK174">
        <v>16.139520000000001</v>
      </c>
      <c r="JL174" s="1">
        <v>2.4698750000000001E-4</v>
      </c>
      <c r="JM174" s="1">
        <v>7.1040339999999993E-2</v>
      </c>
      <c r="JN174">
        <v>1.114144</v>
      </c>
      <c r="JO174">
        <v>16.466449999999998</v>
      </c>
      <c r="JP174" s="1">
        <v>2.165088E-4</v>
      </c>
      <c r="JQ174" s="1">
        <v>6.2154750000000002E-2</v>
      </c>
      <c r="JR174">
        <v>1.114393</v>
      </c>
      <c r="JS174">
        <v>16.775670000000002</v>
      </c>
      <c r="JT174" s="1">
        <v>1.921472E-4</v>
      </c>
      <c r="JU174" s="1">
        <v>5.5020680000000002E-2</v>
      </c>
      <c r="JV174">
        <v>1.1147339999999999</v>
      </c>
      <c r="JW174">
        <v>16.589510000000001</v>
      </c>
      <c r="JX174" s="1">
        <v>1.7368559999999999E-4</v>
      </c>
      <c r="JY174" s="1">
        <v>4.9603599999999998E-2</v>
      </c>
      <c r="JZ174">
        <v>1.1150990000000001</v>
      </c>
      <c r="KA174">
        <v>15.82291</v>
      </c>
      <c r="KB174" s="1">
        <v>1.5979119999999999E-4</v>
      </c>
      <c r="KC174" s="1">
        <v>4.5529020000000003E-2</v>
      </c>
      <c r="KD174">
        <v>1.1154569999999999</v>
      </c>
      <c r="KE174">
        <v>15.262420000000001</v>
      </c>
      <c r="KF174" s="1">
        <v>1.4870359999999999E-4</v>
      </c>
      <c r="KG174" s="1">
        <v>4.2308430000000001E-2</v>
      </c>
      <c r="KH174">
        <v>1.115793</v>
      </c>
      <c r="KI174">
        <v>15.086270000000001</v>
      </c>
      <c r="KJ174" s="1">
        <v>1.388657E-4</v>
      </c>
      <c r="KK174" s="1">
        <v>3.9478600000000003E-2</v>
      </c>
      <c r="KL174">
        <v>1.116174</v>
      </c>
      <c r="KM174">
        <v>15.952730000000001</v>
      </c>
      <c r="KN174" s="1">
        <v>1.2927220000000001E-4</v>
      </c>
      <c r="KO174" s="1">
        <v>3.67385E-2</v>
      </c>
      <c r="KP174">
        <v>1.116466</v>
      </c>
      <c r="KQ174">
        <v>17.044899999999998</v>
      </c>
      <c r="KR174" s="1">
        <v>1.19799E-4</v>
      </c>
      <c r="KS174" s="1">
        <v>3.4039369999999999E-2</v>
      </c>
      <c r="KT174">
        <v>1.1167309999999999</v>
      </c>
      <c r="KU174">
        <v>17.944849999999999</v>
      </c>
      <c r="KV174" s="1">
        <v>1.1102390000000001E-4</v>
      </c>
      <c r="KW174" s="1">
        <v>3.1527850000000003E-2</v>
      </c>
      <c r="KX174">
        <v>1.116914</v>
      </c>
      <c r="KY174">
        <v>18.572220000000002</v>
      </c>
      <c r="KZ174" s="1">
        <v>1.034146E-4</v>
      </c>
      <c r="LA174" s="1">
        <v>2.9344180000000001E-2</v>
      </c>
      <c r="LB174">
        <v>1.1170450000000001</v>
      </c>
      <c r="LC174">
        <v>18.367149999999999</v>
      </c>
      <c r="LD174" s="1">
        <v>9.7055640000000002E-5</v>
      </c>
      <c r="LE174" s="1">
        <v>2.752108E-2</v>
      </c>
      <c r="LF174">
        <v>1.1171180000000001</v>
      </c>
      <c r="LG174">
        <v>17.606200000000001</v>
      </c>
      <c r="LH174" s="1">
        <v>9.1794350000000007E-5</v>
      </c>
      <c r="LI174" s="1">
        <v>2.601403E-2</v>
      </c>
      <c r="LJ174">
        <v>1.1171549999999999</v>
      </c>
      <c r="LK174">
        <v>17.100930000000002</v>
      </c>
      <c r="LL174" s="1">
        <v>8.7498409999999996E-5</v>
      </c>
      <c r="LM174" s="1">
        <v>2.478752E-2</v>
      </c>
      <c r="LN174">
        <v>1.11713</v>
      </c>
      <c r="LO174">
        <v>17.06448</v>
      </c>
      <c r="LP174" s="1">
        <v>8.4220049999999993E-5</v>
      </c>
      <c r="LQ174" s="1">
        <v>2.3849479999999999E-2</v>
      </c>
      <c r="LR174">
        <v>1.116994</v>
      </c>
      <c r="LS174">
        <v>18.104700000000001</v>
      </c>
      <c r="LT174" s="1">
        <v>8.1977540000000002E-5</v>
      </c>
      <c r="LU174" s="1">
        <v>2.320798E-2</v>
      </c>
      <c r="LV174">
        <v>1.116746</v>
      </c>
      <c r="LW174">
        <v>19.205719999999999</v>
      </c>
      <c r="LX174" s="1">
        <v>8.0432910000000001E-5</v>
      </c>
      <c r="LY174" s="1">
        <v>2.27726E-2</v>
      </c>
      <c r="LZ174">
        <v>1.1163460000000001</v>
      </c>
      <c r="MA174">
        <v>19.96142</v>
      </c>
      <c r="MB174" s="1">
        <v>7.9000619999999999E-5</v>
      </c>
      <c r="MC174" s="1">
        <v>2.2379650000000001E-2</v>
      </c>
      <c r="MD174">
        <v>1.1158349999999999</v>
      </c>
      <c r="ME174">
        <v>20.212050000000001</v>
      </c>
      <c r="MF174" s="1">
        <v>7.7239850000000002E-5</v>
      </c>
      <c r="MG174" s="1">
        <v>2.189868E-2</v>
      </c>
      <c r="MH174">
        <v>1.1152150000000001</v>
      </c>
      <c r="MI174">
        <v>19.747150000000001</v>
      </c>
      <c r="MJ174" s="1">
        <v>7.5015689999999993E-5</v>
      </c>
      <c r="MK174" s="1">
        <v>2.128816E-2</v>
      </c>
      <c r="ML174">
        <v>1.1145050000000001</v>
      </c>
      <c r="MM174">
        <v>18.854209999999998</v>
      </c>
      <c r="MN174" s="1">
        <v>7.2491769999999994E-5</v>
      </c>
      <c r="MO174" s="1">
        <v>2.0588140000000001E-2</v>
      </c>
      <c r="MP174">
        <v>1.1137520000000001</v>
      </c>
      <c r="MQ174">
        <v>18.29627</v>
      </c>
      <c r="MR174" s="1">
        <v>7.0057379999999996E-5</v>
      </c>
      <c r="MS174" s="1">
        <v>1.9906980000000001E-2</v>
      </c>
      <c r="MT174">
        <v>1.112992</v>
      </c>
      <c r="MU174">
        <v>18.180620000000001</v>
      </c>
      <c r="MV174" s="1">
        <v>6.8270569999999994E-5</v>
      </c>
      <c r="MW174" s="1">
        <v>1.939973E-2</v>
      </c>
      <c r="MX174">
        <v>1.1122890000000001</v>
      </c>
      <c r="MY174">
        <v>18.930119999999999</v>
      </c>
      <c r="MZ174" s="1">
        <v>6.7468399999999999E-5</v>
      </c>
      <c r="NA174" s="1">
        <v>1.9170300000000001E-2</v>
      </c>
      <c r="NB174">
        <v>1.111686</v>
      </c>
      <c r="NC174">
        <v>19.088380000000001</v>
      </c>
      <c r="ND174" s="1">
        <v>6.7425990000000001E-5</v>
      </c>
      <c r="NE174" s="1">
        <v>1.9158959999999999E-2</v>
      </c>
      <c r="NF174">
        <v>1.111172</v>
      </c>
      <c r="NG174">
        <v>19.438410000000001</v>
      </c>
      <c r="NH174" s="1">
        <v>6.7433770000000003E-5</v>
      </c>
      <c r="NI174" s="1">
        <v>1.9169309999999998E-2</v>
      </c>
      <c r="NJ174">
        <v>1.1107899999999999</v>
      </c>
      <c r="NK174">
        <v>19.574169999999999</v>
      </c>
      <c r="NL174" s="1">
        <v>6.6923270000000001E-5</v>
      </c>
      <c r="NM174" s="1">
        <v>1.903672E-2</v>
      </c>
      <c r="NN174">
        <v>1.1105050000000001</v>
      </c>
      <c r="NO174">
        <v>19.080210000000001</v>
      </c>
      <c r="NP174" s="1">
        <v>6.5716780000000006E-5</v>
      </c>
      <c r="NQ174" s="1">
        <v>1.8703109999999998E-2</v>
      </c>
      <c r="NR174">
        <v>1.1103000000000001</v>
      </c>
      <c r="NS174">
        <v>18.210159999999998</v>
      </c>
      <c r="NT174" s="1">
        <v>6.3905409999999994E-5</v>
      </c>
      <c r="NU174" s="1">
        <v>1.8193569999999999E-2</v>
      </c>
      <c r="NV174">
        <v>1.110222</v>
      </c>
      <c r="NW174">
        <v>17.49306</v>
      </c>
      <c r="NX174" s="1">
        <v>6.1582209999999995E-5</v>
      </c>
      <c r="NY174" s="1">
        <v>1.7536980000000001E-2</v>
      </c>
      <c r="NZ174">
        <v>1.110247</v>
      </c>
      <c r="OA174">
        <v>17.358840000000001</v>
      </c>
      <c r="OB174" s="1">
        <v>5.8672999999999999E-5</v>
      </c>
      <c r="OC174" s="1">
        <v>1.671827E-2</v>
      </c>
      <c r="OD174">
        <v>1.110439</v>
      </c>
      <c r="OE174">
        <v>18.395409999999998</v>
      </c>
      <c r="OF174" s="1">
        <v>5.5084850000000002E-5</v>
      </c>
      <c r="OG174" s="1">
        <v>1.5706339999999999E-2</v>
      </c>
      <c r="OH174">
        <v>1.1108279999999999</v>
      </c>
      <c r="OI174">
        <v>19.65992</v>
      </c>
      <c r="OJ174" s="1">
        <v>5.1056839999999998E-5</v>
      </c>
      <c r="OK174" s="1">
        <v>1.455829E-2</v>
      </c>
    </row>
    <row r="175" spans="1:401" x14ac:dyDescent="0.35">
      <c r="A175">
        <v>178</v>
      </c>
      <c r="B175" t="s">
        <v>4</v>
      </c>
      <c r="C175" t="s">
        <v>24</v>
      </c>
      <c r="D175" t="s">
        <v>180</v>
      </c>
      <c r="E175">
        <v>1339.7059999999999</v>
      </c>
      <c r="F175">
        <v>0.97702869999999997</v>
      </c>
      <c r="G175">
        <v>15.62158</v>
      </c>
      <c r="H175">
        <v>0</v>
      </c>
      <c r="I175">
        <v>0</v>
      </c>
      <c r="J175">
        <v>0.97596320000000003</v>
      </c>
      <c r="K175">
        <v>15.92539</v>
      </c>
      <c r="L175">
        <v>0</v>
      </c>
      <c r="M175">
        <v>0</v>
      </c>
      <c r="N175">
        <v>0.9748985</v>
      </c>
      <c r="O175">
        <v>16.219950000000001</v>
      </c>
      <c r="P175">
        <v>0</v>
      </c>
      <c r="Q175">
        <v>0</v>
      </c>
      <c r="R175">
        <v>0.97378050000000005</v>
      </c>
      <c r="S175">
        <v>16.453040000000001</v>
      </c>
      <c r="T175">
        <v>0</v>
      </c>
      <c r="U175">
        <v>0</v>
      </c>
      <c r="V175">
        <v>0.97261799999999998</v>
      </c>
      <c r="W175">
        <v>16.826280000000001</v>
      </c>
      <c r="X175">
        <v>0</v>
      </c>
      <c r="Y175">
        <v>0</v>
      </c>
      <c r="Z175">
        <v>0.97139330000000002</v>
      </c>
      <c r="AA175">
        <v>17.141839999999998</v>
      </c>
      <c r="AB175">
        <v>2.2457900000000001E-36</v>
      </c>
      <c r="AC175" s="1">
        <v>1.0194639999999999E-33</v>
      </c>
      <c r="AD175">
        <v>0.97011369999999997</v>
      </c>
      <c r="AE175">
        <v>17.074390000000001</v>
      </c>
      <c r="AF175" s="1">
        <v>1.126899E-24</v>
      </c>
      <c r="AG175" s="1">
        <v>5.1291599999999997E-22</v>
      </c>
      <c r="AH175">
        <v>0.96878640000000005</v>
      </c>
      <c r="AI175">
        <v>16.834009999999999</v>
      </c>
      <c r="AJ175" s="1">
        <v>7.3093020000000001E-13</v>
      </c>
      <c r="AK175" s="1">
        <v>3.3133159999999997E-10</v>
      </c>
      <c r="AL175">
        <v>0.96745669999999995</v>
      </c>
      <c r="AM175">
        <v>16.5212</v>
      </c>
      <c r="AN175" s="1">
        <v>4.605918E-5</v>
      </c>
      <c r="AO175" s="1">
        <v>1.3312650000000001E-2</v>
      </c>
      <c r="AP175">
        <v>0.96610510000000005</v>
      </c>
      <c r="AQ175">
        <v>16.55781</v>
      </c>
      <c r="AR175" s="1">
        <v>4.5482799999999997E-2</v>
      </c>
      <c r="AS175">
        <v>15.09564</v>
      </c>
      <c r="AT175">
        <v>0.96472469999999999</v>
      </c>
      <c r="AU175">
        <v>16.896139999999999</v>
      </c>
      <c r="AV175" s="1">
        <v>2.8500190000000001</v>
      </c>
      <c r="AW175">
        <v>1052.2639999999999</v>
      </c>
      <c r="AX175">
        <v>0.96336370000000004</v>
      </c>
      <c r="AY175">
        <v>17.32105</v>
      </c>
      <c r="AZ175">
        <v>30.695779999999999</v>
      </c>
      <c r="BA175">
        <v>12388.67</v>
      </c>
      <c r="BB175">
        <v>0.96205529999999995</v>
      </c>
      <c r="BC175">
        <v>17.790600000000001</v>
      </c>
      <c r="BD175">
        <v>91.510990000000007</v>
      </c>
      <c r="BE175">
        <v>39833.49</v>
      </c>
      <c r="BF175">
        <v>0.96071759999999995</v>
      </c>
      <c r="BG175">
        <v>18.048950000000001</v>
      </c>
      <c r="BH175">
        <v>102.0518</v>
      </c>
      <c r="BI175">
        <v>47369.89</v>
      </c>
      <c r="BJ175">
        <v>0.95924359999999997</v>
      </c>
      <c r="BK175">
        <v>18.073080000000001</v>
      </c>
      <c r="BL175">
        <v>52.720829999999999</v>
      </c>
      <c r="BM175">
        <v>25807.02</v>
      </c>
      <c r="BN175">
        <v>0.95747059999999995</v>
      </c>
      <c r="BO175">
        <v>17.975960000000001</v>
      </c>
      <c r="BP175">
        <v>14.91484</v>
      </c>
      <c r="BQ175">
        <v>7632.2709999999997</v>
      </c>
      <c r="BR175">
        <v>0.95463089999999995</v>
      </c>
      <c r="BS175">
        <v>17.743950000000002</v>
      </c>
      <c r="BT175">
        <v>2.6836310000000001</v>
      </c>
      <c r="BU175">
        <v>1421.3</v>
      </c>
      <c r="BV175">
        <v>0.94922419999999996</v>
      </c>
      <c r="BW175">
        <v>17.538070000000001</v>
      </c>
      <c r="BX175">
        <v>0.38725090000000001</v>
      </c>
      <c r="BY175">
        <v>207.0574</v>
      </c>
      <c r="BZ175">
        <v>0.94633109999999998</v>
      </c>
      <c r="CA175">
        <v>17.19753</v>
      </c>
      <c r="CB175">
        <v>8.7520810000000004E-2</v>
      </c>
      <c r="CC175">
        <v>43.568629999999999</v>
      </c>
      <c r="CD175">
        <v>0.94405879999999998</v>
      </c>
      <c r="CE175">
        <v>17.01275</v>
      </c>
      <c r="CF175">
        <v>5.2016560000000003E-2</v>
      </c>
      <c r="CG175">
        <v>24.294650000000001</v>
      </c>
      <c r="CH175">
        <v>0.9419864</v>
      </c>
      <c r="CI175">
        <v>16.785599999999999</v>
      </c>
      <c r="CJ175">
        <v>4.4687749999999998E-2</v>
      </c>
      <c r="CK175">
        <v>20.676539999999999</v>
      </c>
      <c r="CL175">
        <v>0.93973510000000005</v>
      </c>
      <c r="CM175">
        <v>16.66386</v>
      </c>
      <c r="CN175" s="1">
        <v>4.0951899999999999E-2</v>
      </c>
      <c r="CO175">
        <v>18.96978</v>
      </c>
      <c r="CP175">
        <v>0.93719050000000004</v>
      </c>
      <c r="CQ175">
        <v>16.647880000000001</v>
      </c>
      <c r="CR175" s="1">
        <v>3.823965E-2</v>
      </c>
      <c r="CS175">
        <v>17.737780000000001</v>
      </c>
      <c r="CT175">
        <v>0.93422380000000005</v>
      </c>
      <c r="CU175">
        <v>16.660630000000001</v>
      </c>
      <c r="CV175" s="1">
        <v>3.5832049999999997E-2</v>
      </c>
      <c r="CW175" s="1">
        <v>16.651759999999999</v>
      </c>
      <c r="CX175">
        <v>0.9306738</v>
      </c>
      <c r="CY175">
        <v>16.445360000000001</v>
      </c>
      <c r="CZ175" s="1">
        <v>3.3397530000000002E-2</v>
      </c>
      <c r="DA175" s="1">
        <v>15.55861</v>
      </c>
      <c r="DB175">
        <v>0.92641430000000002</v>
      </c>
      <c r="DC175">
        <v>16.429169999999999</v>
      </c>
      <c r="DD175" s="1">
        <v>3.0934719999999999E-2</v>
      </c>
      <c r="DE175" s="1">
        <v>14.456910000000001</v>
      </c>
      <c r="DF175">
        <v>0.9215487</v>
      </c>
      <c r="DG175">
        <v>16.165970000000002</v>
      </c>
      <c r="DH175" s="1">
        <v>2.853549E-2</v>
      </c>
      <c r="DI175" s="1">
        <v>13.385999999999999</v>
      </c>
      <c r="DJ175">
        <v>0.9160933</v>
      </c>
      <c r="DK175">
        <v>15.923730000000001</v>
      </c>
      <c r="DL175" s="1">
        <v>2.6312499999999999E-2</v>
      </c>
      <c r="DM175" s="1">
        <v>12.397629999999999</v>
      </c>
      <c r="DN175">
        <v>0.91033889999999995</v>
      </c>
      <c r="DO175">
        <v>15.802820000000001</v>
      </c>
      <c r="DP175" s="1">
        <v>2.4681959999999999E-2</v>
      </c>
      <c r="DQ175" s="1">
        <v>11.683350000000001</v>
      </c>
      <c r="DR175">
        <v>0.90409890000000004</v>
      </c>
      <c r="DS175">
        <v>15.72129</v>
      </c>
      <c r="DT175" s="1">
        <v>2.4510629999999999E-2</v>
      </c>
      <c r="DU175" s="1">
        <v>11.662739999999999</v>
      </c>
      <c r="DV175">
        <v>0.89795720000000001</v>
      </c>
      <c r="DW175">
        <v>15.43848</v>
      </c>
      <c r="DX175" s="1">
        <v>2.5791950000000001E-2</v>
      </c>
      <c r="DY175" s="1">
        <v>12.33342</v>
      </c>
      <c r="DZ175">
        <v>0.89219539999999997</v>
      </c>
      <c r="EA175">
        <v>15.120570000000001</v>
      </c>
      <c r="EB175" s="1">
        <v>2.7159989999999998E-2</v>
      </c>
      <c r="EC175" s="1">
        <v>13.044919999999999</v>
      </c>
      <c r="ED175">
        <v>0.88622299999999998</v>
      </c>
      <c r="EE175">
        <v>15.00112</v>
      </c>
      <c r="EF175" s="1">
        <v>2.741913E-2</v>
      </c>
      <c r="EG175" s="1">
        <v>13.227959999999999</v>
      </c>
      <c r="EH175">
        <v>0.87981920000000002</v>
      </c>
      <c r="EI175">
        <v>15.511749999999999</v>
      </c>
      <c r="EJ175" s="1">
        <v>2.642131E-2</v>
      </c>
      <c r="EK175" s="1">
        <v>12.806469999999999</v>
      </c>
      <c r="EL175">
        <v>0.87346299999999999</v>
      </c>
      <c r="EM175">
        <v>15.897880000000001</v>
      </c>
      <c r="EN175" s="1">
        <v>2.4639399999999999E-2</v>
      </c>
      <c r="EO175" s="1">
        <v>11.997070000000001</v>
      </c>
      <c r="EP175">
        <v>0.8670445</v>
      </c>
      <c r="EQ175">
        <v>16.251259999999998</v>
      </c>
      <c r="ER175" s="1">
        <v>2.256499E-2</v>
      </c>
      <c r="ES175" s="1">
        <v>11.034549999999999</v>
      </c>
      <c r="ET175">
        <v>0.86044790000000004</v>
      </c>
      <c r="EU175">
        <v>16.720549999999999</v>
      </c>
      <c r="EV175" s="1">
        <v>2.0463470000000001E-2</v>
      </c>
      <c r="EW175" s="1">
        <v>10.05012</v>
      </c>
      <c r="EX175">
        <v>0.85365930000000001</v>
      </c>
      <c r="EY175">
        <v>16.80847</v>
      </c>
      <c r="EZ175" s="1">
        <v>1.8449210000000001E-2</v>
      </c>
      <c r="FA175" s="1">
        <v>9.1007379999999998</v>
      </c>
      <c r="FB175">
        <v>0.84679369999999998</v>
      </c>
      <c r="FC175">
        <v>16.403379999999999</v>
      </c>
      <c r="FD175" s="1">
        <v>1.6565320000000001E-2</v>
      </c>
      <c r="FE175" s="1">
        <v>8.2065800000000007</v>
      </c>
      <c r="FF175">
        <v>0.84032240000000002</v>
      </c>
      <c r="FG175">
        <v>16.134170000000001</v>
      </c>
      <c r="FH175" s="1">
        <v>1.4844090000000001E-2</v>
      </c>
      <c r="FI175" s="1">
        <v>7.3876359999999996</v>
      </c>
      <c r="FJ175">
        <v>0.83408170000000004</v>
      </c>
      <c r="FK175">
        <v>16.212800000000001</v>
      </c>
      <c r="FL175" s="1">
        <v>1.331383E-2</v>
      </c>
      <c r="FM175" s="1">
        <v>6.6529160000000003</v>
      </c>
      <c r="FN175">
        <v>0.82745429999999998</v>
      </c>
      <c r="FO175">
        <v>17.004650000000002</v>
      </c>
      <c r="FP175" s="1">
        <v>1.1943469999999999E-2</v>
      </c>
      <c r="FQ175" s="1">
        <v>5.9953479999999999</v>
      </c>
      <c r="FR175">
        <v>0.82126960000000004</v>
      </c>
      <c r="FS175">
        <v>17.709540000000001</v>
      </c>
      <c r="FT175" s="1">
        <v>1.070602E-2</v>
      </c>
      <c r="FU175" s="1">
        <v>5.3944460000000003</v>
      </c>
      <c r="FV175">
        <v>0.81548030000000005</v>
      </c>
      <c r="FW175">
        <v>18.13965</v>
      </c>
      <c r="FX175" s="1">
        <v>9.5710829999999993E-3</v>
      </c>
      <c r="FY175" s="1">
        <v>4.8373080000000002</v>
      </c>
      <c r="FZ175">
        <v>0.80999730000000003</v>
      </c>
      <c r="GA175">
        <v>18.494769999999999</v>
      </c>
      <c r="GB175" s="1">
        <v>8.5367619999999998E-3</v>
      </c>
      <c r="GC175" s="1">
        <v>4.3249839999999997</v>
      </c>
      <c r="GD175">
        <v>0.80421600000000004</v>
      </c>
      <c r="GE175">
        <v>18.290700000000001</v>
      </c>
      <c r="GF175" s="1">
        <v>7.5998400000000001E-3</v>
      </c>
      <c r="GG175" s="1">
        <v>3.8607779999999998</v>
      </c>
      <c r="GH175">
        <v>0.79813559999999995</v>
      </c>
      <c r="GI175">
        <v>17.920970000000001</v>
      </c>
      <c r="GJ175" s="1">
        <v>6.7598839999999999E-3</v>
      </c>
      <c r="GK175" s="1">
        <v>3.4437989999999998</v>
      </c>
      <c r="GL175">
        <v>0.79263479999999997</v>
      </c>
      <c r="GM175">
        <v>17.855879999999999</v>
      </c>
      <c r="GN175" s="1">
        <v>6.0125509999999997E-3</v>
      </c>
      <c r="GO175" s="1">
        <v>3.073372</v>
      </c>
      <c r="GP175">
        <v>0.78700110000000001</v>
      </c>
      <c r="GQ175">
        <v>18.051780000000001</v>
      </c>
      <c r="GR175" s="1">
        <v>5.3432130000000003E-3</v>
      </c>
      <c r="GS175" s="1">
        <v>2.7398980000000002</v>
      </c>
      <c r="GT175">
        <v>0.78231839999999997</v>
      </c>
      <c r="GU175">
        <v>18.433299999999999</v>
      </c>
      <c r="GV175" s="1">
        <v>4.7596660000000001E-3</v>
      </c>
      <c r="GW175" s="1">
        <v>2.444448</v>
      </c>
      <c r="GX175">
        <v>0.77847029999999995</v>
      </c>
      <c r="GY175">
        <v>19.05219</v>
      </c>
      <c r="GZ175" s="1">
        <v>4.2507300000000003E-3</v>
      </c>
      <c r="HA175" s="1">
        <v>2.183767</v>
      </c>
      <c r="HB175">
        <v>0.77515219999999996</v>
      </c>
      <c r="HC175">
        <v>19.19989</v>
      </c>
      <c r="HD175" s="1">
        <v>3.7987229999999999E-3</v>
      </c>
      <c r="HE175" s="1">
        <v>1.950334</v>
      </c>
      <c r="HF175">
        <v>0.77247060000000001</v>
      </c>
      <c r="HG175">
        <v>19.022210000000001</v>
      </c>
      <c r="HH175" s="1">
        <v>3.393746E-3</v>
      </c>
      <c r="HI175" s="1">
        <v>1.7400770000000001</v>
      </c>
      <c r="HJ175">
        <v>0.77034119999999995</v>
      </c>
      <c r="HK175">
        <v>18.33717</v>
      </c>
      <c r="HL175" s="1">
        <v>3.024325E-3</v>
      </c>
      <c r="HM175" s="1">
        <v>1.547245</v>
      </c>
      <c r="HN175">
        <v>0.76859010000000005</v>
      </c>
      <c r="HO175">
        <v>17.636379999999999</v>
      </c>
      <c r="HP175" s="1">
        <v>2.6792750000000001E-3</v>
      </c>
      <c r="HQ175" s="1">
        <v>1.3672709999999999</v>
      </c>
      <c r="HR175">
        <v>0.76716620000000002</v>
      </c>
      <c r="HS175">
        <v>17.116599999999998</v>
      </c>
      <c r="HT175" s="1">
        <v>2.3464689999999999E-3</v>
      </c>
      <c r="HU175" s="1">
        <v>1.194072</v>
      </c>
      <c r="HV175">
        <v>0.76607709999999996</v>
      </c>
      <c r="HW175">
        <v>16.738029999999998</v>
      </c>
      <c r="HX175" s="1">
        <v>2.0057719999999999E-3</v>
      </c>
      <c r="HY175" s="1">
        <v>1.017522</v>
      </c>
      <c r="HZ175">
        <v>0.76555019999999996</v>
      </c>
      <c r="IA175">
        <v>16.671959999999999</v>
      </c>
      <c r="IB175" s="1">
        <v>1.647698E-3</v>
      </c>
      <c r="IC175" s="1">
        <v>0.83330009999999999</v>
      </c>
      <c r="ID175">
        <v>0.76506799999999997</v>
      </c>
      <c r="IE175">
        <v>17.102070000000001</v>
      </c>
      <c r="IF175" s="1">
        <v>1.291029E-3</v>
      </c>
      <c r="IG175" s="1">
        <v>0.65076330000000004</v>
      </c>
      <c r="IH175">
        <v>0.76479079999999999</v>
      </c>
      <c r="II175">
        <v>17.45298</v>
      </c>
      <c r="IJ175" s="1">
        <v>9.7282100000000002E-4</v>
      </c>
      <c r="IK175" s="1">
        <v>0.48864030000000003</v>
      </c>
      <c r="IL175">
        <v>0.76462529999999995</v>
      </c>
      <c r="IM175">
        <v>17.620149999999999</v>
      </c>
      <c r="IN175" s="1">
        <v>7.2828279999999997E-4</v>
      </c>
      <c r="IO175" s="1">
        <v>0.36463899999999999</v>
      </c>
      <c r="IP175">
        <v>0.76447480000000001</v>
      </c>
      <c r="IQ175">
        <v>17.019570000000002</v>
      </c>
      <c r="IR175" s="1">
        <v>5.5787960000000004E-4</v>
      </c>
      <c r="IS175" s="1">
        <v>0.27851989999999999</v>
      </c>
      <c r="IT175">
        <v>0.7644128</v>
      </c>
      <c r="IU175">
        <v>16.124890000000001</v>
      </c>
      <c r="IV175" s="1">
        <v>4.4735329999999999E-4</v>
      </c>
      <c r="IW175" s="1">
        <v>0.22273519999999999</v>
      </c>
      <c r="IX175">
        <v>0.7643993</v>
      </c>
      <c r="IY175">
        <v>15.47293</v>
      </c>
      <c r="IZ175" s="1">
        <v>3.7598029999999998E-4</v>
      </c>
      <c r="JA175" s="1">
        <v>0.1867345</v>
      </c>
      <c r="JB175">
        <v>0.76443939999999999</v>
      </c>
      <c r="JC175">
        <v>15.066850000000001</v>
      </c>
      <c r="JD175" s="1">
        <v>3.2590940000000001E-4</v>
      </c>
      <c r="JE175" s="1">
        <v>0.16149759999999999</v>
      </c>
      <c r="JF175">
        <v>0.76449719999999999</v>
      </c>
      <c r="JG175">
        <v>15.510120000000001</v>
      </c>
      <c r="JH175" s="1">
        <v>2.8531740000000002E-4</v>
      </c>
      <c r="JI175" s="1">
        <v>0.14111380000000001</v>
      </c>
      <c r="JJ175">
        <v>0.76458539999999997</v>
      </c>
      <c r="JK175">
        <v>16.15765</v>
      </c>
      <c r="JL175" s="1">
        <v>2.4954300000000002E-4</v>
      </c>
      <c r="JM175" s="1">
        <v>0.1232058</v>
      </c>
      <c r="JN175">
        <v>0.76469540000000003</v>
      </c>
      <c r="JO175">
        <v>16.51859</v>
      </c>
      <c r="JP175" s="1">
        <v>2.1864869999999999E-4</v>
      </c>
      <c r="JQ175" s="1">
        <v>0.1077999</v>
      </c>
      <c r="JR175">
        <v>0.7648549</v>
      </c>
      <c r="JS175">
        <v>16.85397</v>
      </c>
      <c r="JT175" s="1">
        <v>1.938268E-4</v>
      </c>
      <c r="JU175" s="1">
        <v>9.543306E-2</v>
      </c>
      <c r="JV175">
        <v>0.76501660000000005</v>
      </c>
      <c r="JW175">
        <v>16.657699999999998</v>
      </c>
      <c r="JX175" s="1">
        <v>1.749628E-4</v>
      </c>
      <c r="JY175" s="1">
        <v>8.6042439999999998E-2</v>
      </c>
      <c r="JZ175">
        <v>0.76522299999999999</v>
      </c>
      <c r="KA175">
        <v>15.875260000000001</v>
      </c>
      <c r="KB175" s="1">
        <v>1.6078619999999999E-4</v>
      </c>
      <c r="KC175" s="1">
        <v>7.8979779999999999E-2</v>
      </c>
      <c r="KD175">
        <v>0.76540410000000003</v>
      </c>
      <c r="KE175">
        <v>15.2715</v>
      </c>
      <c r="KF175" s="1">
        <v>1.4953899999999999E-4</v>
      </c>
      <c r="KG175" s="1">
        <v>7.3395909999999995E-2</v>
      </c>
      <c r="KH175">
        <v>0.76561319999999999</v>
      </c>
      <c r="KI175">
        <v>15.0863</v>
      </c>
      <c r="KJ175" s="1">
        <v>1.396461E-4</v>
      </c>
      <c r="KK175" s="1">
        <v>6.8490980000000007E-2</v>
      </c>
      <c r="KL175">
        <v>0.76576999999999995</v>
      </c>
      <c r="KM175">
        <v>15.94666</v>
      </c>
      <c r="KN175" s="1">
        <v>1.3004539999999999E-4</v>
      </c>
      <c r="KO175" s="1">
        <v>6.3743759999999997E-2</v>
      </c>
      <c r="KP175">
        <v>0.76592519999999997</v>
      </c>
      <c r="KQ175">
        <v>17.07188</v>
      </c>
      <c r="KR175" s="1">
        <v>1.205447E-4</v>
      </c>
      <c r="KS175" s="1">
        <v>5.9067759999999997E-2</v>
      </c>
      <c r="KT175">
        <v>0.76600449999999998</v>
      </c>
      <c r="KU175">
        <v>18.004180000000002</v>
      </c>
      <c r="KV175" s="1">
        <v>1.117005E-4</v>
      </c>
      <c r="KW175" s="1">
        <v>5.471533E-2</v>
      </c>
      <c r="KX175">
        <v>0.76609740000000004</v>
      </c>
      <c r="KY175">
        <v>18.642479999999999</v>
      </c>
      <c r="KZ175" s="1">
        <v>1.039957E-4</v>
      </c>
      <c r="LA175" s="1">
        <v>5.0930799999999998E-2</v>
      </c>
      <c r="LB175">
        <v>0.76613929999999997</v>
      </c>
      <c r="LC175">
        <v>18.423680000000001</v>
      </c>
      <c r="LD175" s="1">
        <v>9.7546940000000002E-5</v>
      </c>
      <c r="LE175" s="1">
        <v>4.7771630000000002E-2</v>
      </c>
      <c r="LF175">
        <v>0.76615069999999996</v>
      </c>
      <c r="LG175">
        <v>17.652699999999999</v>
      </c>
      <c r="LH175" s="1">
        <v>9.2208300000000003E-5</v>
      </c>
      <c r="LI175" s="1">
        <v>4.5159009999999999E-2</v>
      </c>
      <c r="LJ175">
        <v>0.76614400000000005</v>
      </c>
      <c r="LK175">
        <v>17.10097</v>
      </c>
      <c r="LL175" s="1">
        <v>8.7835129999999997E-5</v>
      </c>
      <c r="LM175" s="1">
        <v>4.3032239999999999E-2</v>
      </c>
      <c r="LN175">
        <v>0.76613209999999998</v>
      </c>
      <c r="LO175">
        <v>17.046700000000001</v>
      </c>
      <c r="LP175" s="1">
        <v>8.4473020000000004E-5</v>
      </c>
      <c r="LQ175" s="1">
        <v>4.1405740000000003E-2</v>
      </c>
      <c r="LR175">
        <v>0.76603350000000003</v>
      </c>
      <c r="LS175">
        <v>18.08344</v>
      </c>
      <c r="LT175" s="1">
        <v>8.2154810000000002E-5</v>
      </c>
      <c r="LU175" s="1">
        <v>4.0292809999999998E-2</v>
      </c>
      <c r="LV175">
        <v>0.76586779999999999</v>
      </c>
      <c r="LW175">
        <v>19.23948</v>
      </c>
      <c r="LX175" s="1">
        <v>8.057413E-5</v>
      </c>
      <c r="LY175" s="1">
        <v>3.9537530000000001E-2</v>
      </c>
      <c r="LZ175">
        <v>0.76565289999999997</v>
      </c>
      <c r="MA175">
        <v>20.040620000000001</v>
      </c>
      <c r="MB175" s="1">
        <v>7.9151770000000001E-5</v>
      </c>
      <c r="MC175" s="1">
        <v>3.8855580000000001E-2</v>
      </c>
      <c r="MD175">
        <v>0.76535180000000003</v>
      </c>
      <c r="ME175">
        <v>20.321079999999998</v>
      </c>
      <c r="MF175" s="1">
        <v>7.7424540000000007E-5</v>
      </c>
      <c r="MG175" s="1">
        <v>3.8020869999999998E-2</v>
      </c>
      <c r="MH175">
        <v>0.76501819999999998</v>
      </c>
      <c r="MI175">
        <v>19.825130000000001</v>
      </c>
      <c r="MJ175" s="1">
        <v>7.5233639999999993E-5</v>
      </c>
      <c r="MK175" s="1">
        <v>3.6961319999999999E-2</v>
      </c>
      <c r="ML175">
        <v>0.7646309</v>
      </c>
      <c r="MM175">
        <v>18.903949999999998</v>
      </c>
      <c r="MN175" s="1">
        <v>7.2720569999999994E-5</v>
      </c>
      <c r="MO175" s="1">
        <v>3.574575E-2</v>
      </c>
      <c r="MP175">
        <v>0.76425679999999996</v>
      </c>
      <c r="MQ175">
        <v>18.296289999999999</v>
      </c>
      <c r="MR175" s="1">
        <v>7.0260439999999998E-5</v>
      </c>
      <c r="MS175" s="1">
        <v>3.456132E-2</v>
      </c>
      <c r="MT175">
        <v>0.76387899999999997</v>
      </c>
      <c r="MU175">
        <v>18.16583</v>
      </c>
      <c r="MV175" s="1">
        <v>6.8404619999999994E-5</v>
      </c>
      <c r="MW175" s="1">
        <v>3.3677440000000003E-2</v>
      </c>
      <c r="MX175">
        <v>0.76355229999999996</v>
      </c>
      <c r="MY175">
        <v>18.903880000000001</v>
      </c>
      <c r="MZ175" s="1">
        <v>6.7524270000000005E-5</v>
      </c>
      <c r="NA175" s="1">
        <v>3.3274190000000002E-2</v>
      </c>
      <c r="NB175">
        <v>0.76326669999999996</v>
      </c>
      <c r="NC175">
        <v>19.123850000000001</v>
      </c>
      <c r="ND175" s="1">
        <v>6.7442809999999998E-5</v>
      </c>
      <c r="NE175" s="1">
        <v>3.3249380000000002E-2</v>
      </c>
      <c r="NF175">
        <v>0.76301719999999995</v>
      </c>
      <c r="NG175">
        <v>19.51803</v>
      </c>
      <c r="NH175" s="1">
        <v>6.7470800000000005E-5</v>
      </c>
      <c r="NI175" s="1">
        <v>3.3260379999999999E-2</v>
      </c>
      <c r="NJ175">
        <v>0.76287170000000004</v>
      </c>
      <c r="NK175">
        <v>19.672460000000001</v>
      </c>
      <c r="NL175" s="1">
        <v>6.7012519999999997E-5</v>
      </c>
      <c r="NM175" s="1">
        <v>3.3025369999999998E-2</v>
      </c>
      <c r="NN175">
        <v>0.76277519999999999</v>
      </c>
      <c r="NO175">
        <v>19.163460000000001</v>
      </c>
      <c r="NP175" s="1">
        <v>6.585792E-5</v>
      </c>
      <c r="NQ175" s="1">
        <v>3.2442319999999997E-2</v>
      </c>
      <c r="NR175">
        <v>0.76273100000000005</v>
      </c>
      <c r="NS175">
        <v>18.286010000000001</v>
      </c>
      <c r="NT175" s="1">
        <v>6.4088319999999996E-5</v>
      </c>
      <c r="NU175" s="1">
        <v>3.1554739999999998E-2</v>
      </c>
      <c r="NV175">
        <v>0.76271889999999998</v>
      </c>
      <c r="NW175">
        <v>17.521070000000002</v>
      </c>
      <c r="NX175" s="1">
        <v>6.1804009999999994E-5</v>
      </c>
      <c r="NY175" s="1">
        <v>3.0413309999999999E-2</v>
      </c>
      <c r="NZ175">
        <v>0.76278769999999996</v>
      </c>
      <c r="OA175">
        <v>17.363029999999998</v>
      </c>
      <c r="OB175" s="1">
        <v>5.8939230000000002E-5</v>
      </c>
      <c r="OC175" s="1">
        <v>2.899154E-2</v>
      </c>
      <c r="OD175">
        <v>0.76291509999999996</v>
      </c>
      <c r="OE175">
        <v>18.396180000000001</v>
      </c>
      <c r="OF175" s="1">
        <v>5.5395719999999997E-5</v>
      </c>
      <c r="OG175" s="1">
        <v>2.7235840000000001E-2</v>
      </c>
      <c r="OH175">
        <v>0.76316070000000003</v>
      </c>
      <c r="OI175">
        <v>19.698119999999999</v>
      </c>
      <c r="OJ175" s="1">
        <v>5.1383730000000003E-5</v>
      </c>
      <c r="OK175" s="1">
        <v>2.524494E-2</v>
      </c>
    </row>
    <row r="176" spans="1:401" x14ac:dyDescent="0.35">
      <c r="A176">
        <v>182</v>
      </c>
      <c r="B176" t="s">
        <v>4</v>
      </c>
      <c r="C176" t="s">
        <v>181</v>
      </c>
      <c r="D176" t="s">
        <v>182</v>
      </c>
      <c r="E176">
        <v>911.89760000000001</v>
      </c>
      <c r="F176">
        <v>0.91067489999999995</v>
      </c>
      <c r="G176">
        <v>15.660640000000001</v>
      </c>
      <c r="H176">
        <v>0</v>
      </c>
      <c r="I176">
        <v>0</v>
      </c>
      <c r="J176">
        <v>0.91040330000000003</v>
      </c>
      <c r="K176">
        <v>15.9975</v>
      </c>
      <c r="L176">
        <v>0</v>
      </c>
      <c r="M176">
        <v>0</v>
      </c>
      <c r="N176">
        <v>0.91015429999999997</v>
      </c>
      <c r="O176">
        <v>16.292899999999999</v>
      </c>
      <c r="P176">
        <v>0</v>
      </c>
      <c r="Q176">
        <v>0</v>
      </c>
      <c r="R176">
        <v>0.9098984</v>
      </c>
      <c r="S176">
        <v>16.525980000000001</v>
      </c>
      <c r="T176">
        <v>0</v>
      </c>
      <c r="U176">
        <v>0</v>
      </c>
      <c r="V176">
        <v>0.90955779999999997</v>
      </c>
      <c r="W176">
        <v>16.863880000000002</v>
      </c>
      <c r="X176">
        <v>0</v>
      </c>
      <c r="Y176">
        <v>0</v>
      </c>
      <c r="Z176">
        <v>0.9092479</v>
      </c>
      <c r="AA176">
        <v>17.145340000000001</v>
      </c>
      <c r="AB176">
        <v>1.8965879999999999E-37</v>
      </c>
      <c r="AC176" s="1">
        <v>6.1493370000000004E-35</v>
      </c>
      <c r="AD176">
        <v>0.90891440000000001</v>
      </c>
      <c r="AE176">
        <v>17.082889999999999</v>
      </c>
      <c r="AF176" s="1">
        <v>8.781226E-26</v>
      </c>
      <c r="AG176" s="1">
        <v>2.8537070000000002E-23</v>
      </c>
      <c r="AH176">
        <v>0.90856729999999997</v>
      </c>
      <c r="AI176">
        <v>16.857469999999999</v>
      </c>
      <c r="AJ176" s="1">
        <v>5.6889120000000005E-14</v>
      </c>
      <c r="AK176" s="1">
        <v>1.8406860000000001E-11</v>
      </c>
      <c r="AL176">
        <v>0.90818480000000001</v>
      </c>
      <c r="AM176">
        <v>16.577259999999999</v>
      </c>
      <c r="AN176" s="1">
        <v>1.507364E-5</v>
      </c>
      <c r="AO176" s="1">
        <v>3.6093710000000001E-3</v>
      </c>
      <c r="AP176">
        <v>0.90786250000000002</v>
      </c>
      <c r="AQ176">
        <v>16.653600000000001</v>
      </c>
      <c r="AR176" s="1">
        <v>2.304322E-2</v>
      </c>
      <c r="AS176" s="1">
        <v>5.9904080000000004</v>
      </c>
      <c r="AT176">
        <v>0.90753320000000004</v>
      </c>
      <c r="AU176">
        <v>16.975950000000001</v>
      </c>
      <c r="AV176" s="1">
        <v>1.8530070000000001</v>
      </c>
      <c r="AW176">
        <v>517.11770000000001</v>
      </c>
      <c r="AX176">
        <v>0.90718569999999998</v>
      </c>
      <c r="AY176">
        <v>17.388750000000002</v>
      </c>
      <c r="AZ176">
        <v>24.058389999999999</v>
      </c>
      <c r="BA176">
        <v>7130.4859999999999</v>
      </c>
      <c r="BB176">
        <v>0.90689690000000001</v>
      </c>
      <c r="BC176">
        <v>17.833169999999999</v>
      </c>
      <c r="BD176">
        <v>83.392629999999997</v>
      </c>
      <c r="BE176">
        <v>26017.200000000001</v>
      </c>
      <c r="BF176">
        <v>0.90656550000000002</v>
      </c>
      <c r="BG176">
        <v>18.051680000000001</v>
      </c>
      <c r="BH176">
        <v>105.39230000000001</v>
      </c>
      <c r="BI176">
        <v>34362</v>
      </c>
      <c r="BJ176">
        <v>0.90621410000000002</v>
      </c>
      <c r="BK176">
        <v>18.07667</v>
      </c>
      <c r="BL176">
        <v>60.364910000000002</v>
      </c>
      <c r="BM176">
        <v>20444.09</v>
      </c>
      <c r="BN176">
        <v>0.90528489999999995</v>
      </c>
      <c r="BO176">
        <v>17.99428</v>
      </c>
      <c r="BP176">
        <v>18.597770000000001</v>
      </c>
      <c r="BQ176">
        <v>6502.9129999999996</v>
      </c>
      <c r="BR176">
        <v>0.90326459999999997</v>
      </c>
      <c r="BS176">
        <v>17.80686</v>
      </c>
      <c r="BT176">
        <v>3.5719379999999998</v>
      </c>
      <c r="BU176">
        <v>1281.4780000000001</v>
      </c>
      <c r="BV176">
        <v>0.89995460000000005</v>
      </c>
      <c r="BW176">
        <v>17.65192</v>
      </c>
      <c r="BX176">
        <v>0.52781319999999998</v>
      </c>
      <c r="BY176">
        <v>191.31049999999999</v>
      </c>
      <c r="BZ176">
        <v>0.89867220000000003</v>
      </c>
      <c r="CA176">
        <v>17.30585</v>
      </c>
      <c r="CB176">
        <v>0.10983569999999999</v>
      </c>
      <c r="CC176">
        <v>38.134929999999997</v>
      </c>
      <c r="CD176">
        <v>0.8978197</v>
      </c>
      <c r="CE176">
        <v>17.118569999999998</v>
      </c>
      <c r="CF176">
        <v>5.9858799999999997E-2</v>
      </c>
      <c r="CG176">
        <v>19.785240000000002</v>
      </c>
      <c r="CH176">
        <v>0.89728220000000003</v>
      </c>
      <c r="CI176">
        <v>16.848649999999999</v>
      </c>
      <c r="CJ176" s="1">
        <v>5.0601489999999999E-2</v>
      </c>
      <c r="CK176">
        <v>16.5503</v>
      </c>
      <c r="CL176">
        <v>0.89655810000000002</v>
      </c>
      <c r="CM176">
        <v>16.681180000000001</v>
      </c>
      <c r="CN176" s="1">
        <v>4.6329040000000002E-2</v>
      </c>
      <c r="CO176">
        <v>15.13888</v>
      </c>
      <c r="CP176">
        <v>0.89573469999999999</v>
      </c>
      <c r="CQ176">
        <v>16.658110000000001</v>
      </c>
      <c r="CR176" s="1">
        <v>4.3366509999999997E-2</v>
      </c>
      <c r="CS176">
        <v>14.168100000000001</v>
      </c>
      <c r="CT176">
        <v>0.89463630000000005</v>
      </c>
      <c r="CU176">
        <v>16.675280000000001</v>
      </c>
      <c r="CV176" s="1">
        <v>4.0916000000000001E-2</v>
      </c>
      <c r="CW176" s="1">
        <v>13.370290000000001</v>
      </c>
      <c r="CX176">
        <v>0.89326410000000001</v>
      </c>
      <c r="CY176">
        <v>16.513819999999999</v>
      </c>
      <c r="CZ176" s="1">
        <v>3.8542779999999999E-2</v>
      </c>
      <c r="DA176" s="1">
        <v>12.603490000000001</v>
      </c>
      <c r="DB176">
        <v>0.89166089999999998</v>
      </c>
      <c r="DC176">
        <v>16.539639999999999</v>
      </c>
      <c r="DD176" s="1">
        <v>3.6163099999999997E-2</v>
      </c>
      <c r="DE176" s="1">
        <v>11.836779999999999</v>
      </c>
      <c r="DF176">
        <v>0.88986670000000001</v>
      </c>
      <c r="DG176">
        <v>16.279039999999998</v>
      </c>
      <c r="DH176" s="1">
        <v>3.3855650000000001E-2</v>
      </c>
      <c r="DI176" s="1">
        <v>11.09323</v>
      </c>
      <c r="DJ176">
        <v>0.88794309999999999</v>
      </c>
      <c r="DK176">
        <v>16.054659999999998</v>
      </c>
      <c r="DL176" s="1">
        <v>3.1626519999999998E-2</v>
      </c>
      <c r="DM176" s="1">
        <v>10.380520000000001</v>
      </c>
      <c r="DN176">
        <v>0.88596249999999999</v>
      </c>
      <c r="DO176">
        <v>15.90202</v>
      </c>
      <c r="DP176" s="1">
        <v>2.9776799999999999E-2</v>
      </c>
      <c r="DQ176" s="1">
        <v>9.8002029999999998</v>
      </c>
      <c r="DR176">
        <v>0.88390789999999997</v>
      </c>
      <c r="DS176">
        <v>15.786910000000001</v>
      </c>
      <c r="DT176" s="1">
        <v>2.9204009999999999E-2</v>
      </c>
      <c r="DU176" s="1">
        <v>9.6462319999999995</v>
      </c>
      <c r="DV176">
        <v>0.88190659999999998</v>
      </c>
      <c r="DW176">
        <v>15.50883</v>
      </c>
      <c r="DX176" s="1">
        <v>3.007427E-2</v>
      </c>
      <c r="DY176" s="1">
        <v>9.9485019999999995</v>
      </c>
      <c r="DZ176">
        <v>0.878301</v>
      </c>
      <c r="EA176">
        <v>15.18939</v>
      </c>
      <c r="EB176" s="1">
        <v>3.13178E-2</v>
      </c>
      <c r="EC176" s="1">
        <v>10.40724</v>
      </c>
      <c r="ED176">
        <v>0.87431119999999996</v>
      </c>
      <c r="EE176">
        <v>15.07948</v>
      </c>
      <c r="EF176" s="1">
        <v>3.1632439999999998E-2</v>
      </c>
      <c r="EG176" s="1">
        <v>10.57371</v>
      </c>
      <c r="EH176">
        <v>0.87029599999999996</v>
      </c>
      <c r="EI176">
        <v>15.62852</v>
      </c>
      <c r="EJ176" s="1">
        <v>3.0800460000000002E-2</v>
      </c>
      <c r="EK176" s="1">
        <v>10.33046</v>
      </c>
      <c r="EL176">
        <v>0.86655119999999997</v>
      </c>
      <c r="EM176">
        <v>16.032039999999999</v>
      </c>
      <c r="EN176" s="1">
        <v>2.9016750000000001E-2</v>
      </c>
      <c r="EO176" s="1">
        <v>9.7560389999999995</v>
      </c>
      <c r="EP176">
        <v>0.86282380000000003</v>
      </c>
      <c r="EQ176">
        <v>16.40137</v>
      </c>
      <c r="ER176" s="1">
        <v>2.6838109999999998E-2</v>
      </c>
      <c r="ES176" s="1">
        <v>9.0507039999999996</v>
      </c>
      <c r="ET176">
        <v>0.85905030000000004</v>
      </c>
      <c r="EU176">
        <v>16.853829999999999</v>
      </c>
      <c r="EV176" s="1">
        <v>2.4566649999999999E-2</v>
      </c>
      <c r="EW176" s="1">
        <v>8.3074879999999993</v>
      </c>
      <c r="EX176">
        <v>0.85518839999999996</v>
      </c>
      <c r="EY176">
        <v>16.914739999999998</v>
      </c>
      <c r="EZ176" s="1">
        <v>2.235709E-2</v>
      </c>
      <c r="FA176" s="1">
        <v>7.5809069999999998</v>
      </c>
      <c r="FB176">
        <v>0.85135729999999998</v>
      </c>
      <c r="FC176">
        <v>16.513809999999999</v>
      </c>
      <c r="FD176" s="1">
        <v>2.0251140000000001E-2</v>
      </c>
      <c r="FE176" s="1">
        <v>6.8858290000000002</v>
      </c>
      <c r="FF176">
        <v>0.8478926</v>
      </c>
      <c r="FG176">
        <v>16.20776</v>
      </c>
      <c r="FH176" s="1">
        <v>1.832663E-2</v>
      </c>
      <c r="FI176" s="1">
        <v>6.2455689999999997</v>
      </c>
      <c r="FJ176">
        <v>0.8407251</v>
      </c>
      <c r="FK176">
        <v>16.260539999999999</v>
      </c>
      <c r="FL176" s="1">
        <v>1.6568369999999999E-2</v>
      </c>
      <c r="FM176" s="1">
        <v>5.6685639999999999</v>
      </c>
      <c r="FN176">
        <v>0.83284429999999998</v>
      </c>
      <c r="FO176">
        <v>17.097829999999998</v>
      </c>
      <c r="FP176" s="1">
        <v>1.4997369999999999E-2</v>
      </c>
      <c r="FQ176" s="1">
        <v>5.1541269999999999</v>
      </c>
      <c r="FR176">
        <v>0.82580980000000004</v>
      </c>
      <c r="FS176">
        <v>17.8428</v>
      </c>
      <c r="FT176" s="1">
        <v>1.359835E-2</v>
      </c>
      <c r="FU176" s="1">
        <v>4.689813</v>
      </c>
      <c r="FV176">
        <v>0.81911060000000002</v>
      </c>
      <c r="FW176">
        <v>18.287739999999999</v>
      </c>
      <c r="FX176" s="1">
        <v>1.2292269999999999E-2</v>
      </c>
      <c r="FY176" s="1">
        <v>4.2534999999999998</v>
      </c>
      <c r="FZ176">
        <v>0.81312879999999998</v>
      </c>
      <c r="GA176">
        <v>18.655439999999999</v>
      </c>
      <c r="GB176" s="1">
        <v>1.113284E-2</v>
      </c>
      <c r="GC176" s="1">
        <v>3.8614489999999999</v>
      </c>
      <c r="GD176">
        <v>0.80686020000000003</v>
      </c>
      <c r="GE176">
        <v>18.452580000000001</v>
      </c>
      <c r="GF176" s="1">
        <v>1.0051839999999999E-2</v>
      </c>
      <c r="GG176" s="1">
        <v>3.4957660000000002</v>
      </c>
      <c r="GH176">
        <v>0.80032559999999997</v>
      </c>
      <c r="GI176">
        <v>18.039449999999999</v>
      </c>
      <c r="GJ176" s="1">
        <v>9.0681990000000007E-3</v>
      </c>
      <c r="GK176" s="1">
        <v>3.162261</v>
      </c>
      <c r="GL176">
        <v>0.79372560000000003</v>
      </c>
      <c r="GM176">
        <v>17.914999999999999</v>
      </c>
      <c r="GN176" s="1">
        <v>8.1653750000000008E-3</v>
      </c>
      <c r="GO176" s="1">
        <v>2.8542369999999999</v>
      </c>
      <c r="GP176">
        <v>0.78574820000000001</v>
      </c>
      <c r="GQ176">
        <v>18.095269999999999</v>
      </c>
      <c r="GR176" s="1">
        <v>7.3621900000000002E-3</v>
      </c>
      <c r="GS176" s="1">
        <v>2.5810149999999998</v>
      </c>
      <c r="GT176">
        <v>0.77898040000000002</v>
      </c>
      <c r="GU176">
        <v>18.479669999999999</v>
      </c>
      <c r="GV176" s="1">
        <v>6.6321729999999999E-3</v>
      </c>
      <c r="GW176" s="1">
        <v>2.3301120000000002</v>
      </c>
      <c r="GX176">
        <v>0.77321320000000004</v>
      </c>
      <c r="GY176">
        <v>19.15673</v>
      </c>
      <c r="GZ176" s="1">
        <v>5.9577329999999998E-3</v>
      </c>
      <c r="HA176" s="1">
        <v>2.0971880000000001</v>
      </c>
      <c r="HB176">
        <v>0.76805570000000001</v>
      </c>
      <c r="HC176">
        <v>19.331479999999999</v>
      </c>
      <c r="HD176" s="1">
        <v>5.3375310000000004E-3</v>
      </c>
      <c r="HE176" s="1">
        <v>1.8814</v>
      </c>
      <c r="HF176">
        <v>0.76365039999999995</v>
      </c>
      <c r="HG176">
        <v>19.185390000000002</v>
      </c>
      <c r="HH176" s="1">
        <v>4.7720150000000001E-3</v>
      </c>
      <c r="HI176" s="1">
        <v>1.6828179999999999</v>
      </c>
      <c r="HJ176">
        <v>0.75994499999999998</v>
      </c>
      <c r="HK176">
        <v>18.512049999999999</v>
      </c>
      <c r="HL176" s="1">
        <v>4.2293670000000004E-3</v>
      </c>
      <c r="HM176" s="1">
        <v>1.494211</v>
      </c>
      <c r="HN176">
        <v>0.75686469999999995</v>
      </c>
      <c r="HO176">
        <v>17.783919999999998</v>
      </c>
      <c r="HP176" s="1">
        <v>3.738936E-3</v>
      </c>
      <c r="HQ176" s="1">
        <v>1.3216619999999999</v>
      </c>
      <c r="HR176">
        <v>0.75441879999999994</v>
      </c>
      <c r="HS176">
        <v>17.229949999999999</v>
      </c>
      <c r="HT176" s="1">
        <v>3.2880169999999998E-3</v>
      </c>
      <c r="HU176" s="1">
        <v>1.1618379999999999</v>
      </c>
      <c r="HV176">
        <v>0.75245209999999996</v>
      </c>
      <c r="HW176">
        <v>16.811979999999998</v>
      </c>
      <c r="HX176" s="1">
        <v>2.8537089999999998E-3</v>
      </c>
      <c r="HY176" s="1">
        <v>1.007233</v>
      </c>
      <c r="HZ176">
        <v>0.7508648</v>
      </c>
      <c r="IA176">
        <v>16.731010000000001</v>
      </c>
      <c r="IB176" s="1">
        <v>2.4175300000000002E-3</v>
      </c>
      <c r="IC176" s="1">
        <v>0.85173019999999999</v>
      </c>
      <c r="ID176">
        <v>0.74959109999999995</v>
      </c>
      <c r="IE176">
        <v>17.151330000000002</v>
      </c>
      <c r="IF176" s="1">
        <v>1.9936559999999999E-3</v>
      </c>
      <c r="IG176" s="1">
        <v>0.70019830000000005</v>
      </c>
      <c r="IH176">
        <v>0.74862740000000005</v>
      </c>
      <c r="II176">
        <v>17.530370000000001</v>
      </c>
      <c r="IJ176" s="1">
        <v>1.604685E-3</v>
      </c>
      <c r="IK176" s="1">
        <v>0.56122070000000002</v>
      </c>
      <c r="IL176">
        <v>0.74790230000000002</v>
      </c>
      <c r="IM176">
        <v>17.740449999999999</v>
      </c>
      <c r="IN176" s="1">
        <v>1.29597E-3</v>
      </c>
      <c r="IO176" s="1">
        <v>0.45039410000000002</v>
      </c>
      <c r="IP176">
        <v>0.74742120000000001</v>
      </c>
      <c r="IQ176">
        <v>17.179079999999999</v>
      </c>
      <c r="IR176" s="1">
        <v>1.068215E-3</v>
      </c>
      <c r="IS176" s="1">
        <v>0.36901889999999998</v>
      </c>
      <c r="IT176">
        <v>0.74706850000000002</v>
      </c>
      <c r="IU176">
        <v>16.27881</v>
      </c>
      <c r="IV176" s="1">
        <v>9.1397929999999998E-4</v>
      </c>
      <c r="IW176" s="1">
        <v>0.31372820000000001</v>
      </c>
      <c r="IX176">
        <v>0.74681620000000004</v>
      </c>
      <c r="IY176">
        <v>15.59446</v>
      </c>
      <c r="IZ176" s="1">
        <v>8.0845570000000005E-4</v>
      </c>
      <c r="JA176" s="1">
        <v>0.27682800000000002</v>
      </c>
      <c r="JB176">
        <v>0.74669269999999999</v>
      </c>
      <c r="JC176">
        <v>15.15879</v>
      </c>
      <c r="JD176" s="1">
        <v>7.3034779999999995E-4</v>
      </c>
      <c r="JE176" s="1">
        <v>0.2495281</v>
      </c>
      <c r="JF176">
        <v>0.74665559999999997</v>
      </c>
      <c r="JG176">
        <v>15.566240000000001</v>
      </c>
      <c r="JH176" s="1">
        <v>6.6803939999999997E-4</v>
      </c>
      <c r="JI176" s="1">
        <v>0.22767180000000001</v>
      </c>
      <c r="JJ176">
        <v>0.74667220000000001</v>
      </c>
      <c r="JK176">
        <v>16.208690000000001</v>
      </c>
      <c r="JL176" s="1">
        <v>6.1161919999999995E-4</v>
      </c>
      <c r="JM176" s="1">
        <v>0.207931</v>
      </c>
      <c r="JN176">
        <v>0.74678020000000001</v>
      </c>
      <c r="JO176">
        <v>16.601929999999999</v>
      </c>
      <c r="JP176" s="1">
        <v>5.6200270000000005E-4</v>
      </c>
      <c r="JQ176" s="1">
        <v>0.1906718</v>
      </c>
      <c r="JR176">
        <v>0.74690160000000005</v>
      </c>
      <c r="JS176">
        <v>16.96725</v>
      </c>
      <c r="JT176" s="1">
        <v>5.189805E-4</v>
      </c>
      <c r="JU176" s="1">
        <v>0.17578170000000001</v>
      </c>
      <c r="JV176">
        <v>0.74711349999999999</v>
      </c>
      <c r="JW176">
        <v>16.80104</v>
      </c>
      <c r="JX176" s="1">
        <v>4.8412379999999999E-4</v>
      </c>
      <c r="JY176" s="1">
        <v>0.16370779999999999</v>
      </c>
      <c r="JZ176">
        <v>0.74733919999999998</v>
      </c>
      <c r="KA176">
        <v>16.011089999999999</v>
      </c>
      <c r="KB176" s="1">
        <v>4.5505099999999999E-4</v>
      </c>
      <c r="KC176" s="1">
        <v>0.15367649999999999</v>
      </c>
      <c r="KD176">
        <v>0.74761750000000005</v>
      </c>
      <c r="KE176">
        <v>15.36365</v>
      </c>
      <c r="KF176" s="1">
        <v>4.3121579999999999E-4</v>
      </c>
      <c r="KG176" s="1">
        <v>0.14548040000000001</v>
      </c>
      <c r="KH176">
        <v>0.74788679999999996</v>
      </c>
      <c r="KI176">
        <v>15.131270000000001</v>
      </c>
      <c r="KJ176" s="1">
        <v>4.0942479999999998E-4</v>
      </c>
      <c r="KK176" s="1">
        <v>0.13801540000000001</v>
      </c>
      <c r="KL176">
        <v>0.74816190000000005</v>
      </c>
      <c r="KM176">
        <v>15.95753</v>
      </c>
      <c r="KN176" s="1">
        <v>3.8990370000000001E-4</v>
      </c>
      <c r="KO176" s="1">
        <v>0.1312749</v>
      </c>
      <c r="KP176">
        <v>0.74837810000000005</v>
      </c>
      <c r="KQ176">
        <v>17.10633</v>
      </c>
      <c r="KR176" s="1">
        <v>3.7121320000000003E-4</v>
      </c>
      <c r="KS176" s="1">
        <v>0.1248838</v>
      </c>
      <c r="KT176">
        <v>0.74860959999999999</v>
      </c>
      <c r="KU176">
        <v>18.07864</v>
      </c>
      <c r="KV176" s="1">
        <v>3.5481830000000001E-4</v>
      </c>
      <c r="KW176" s="1">
        <v>0.11923549999999999</v>
      </c>
      <c r="KX176">
        <v>0.74878400000000001</v>
      </c>
      <c r="KY176">
        <v>18.736609999999999</v>
      </c>
      <c r="KZ176" s="1">
        <v>3.3915449999999999E-4</v>
      </c>
      <c r="LA176" s="1">
        <v>0.11386250000000001</v>
      </c>
      <c r="LB176">
        <v>0.74890069999999997</v>
      </c>
      <c r="LC176">
        <v>18.533259999999999</v>
      </c>
      <c r="LD176" s="1">
        <v>3.2528480000000001E-4</v>
      </c>
      <c r="LE176" s="1">
        <v>0.1091131</v>
      </c>
      <c r="LF176">
        <v>0.74898589999999998</v>
      </c>
      <c r="LG176">
        <v>17.77291</v>
      </c>
      <c r="LH176" s="1">
        <v>3.1275699999999999E-4</v>
      </c>
      <c r="LI176" s="1">
        <v>0.1048294</v>
      </c>
      <c r="LJ176">
        <v>0.74902840000000004</v>
      </c>
      <c r="LK176">
        <v>17.16639</v>
      </c>
      <c r="LL176" s="1">
        <v>3.0072580000000001E-4</v>
      </c>
      <c r="LM176" s="1">
        <v>0.1008449</v>
      </c>
      <c r="LN176">
        <v>0.74904999999999999</v>
      </c>
      <c r="LO176">
        <v>17.06156</v>
      </c>
      <c r="LP176" s="1">
        <v>2.912185E-4</v>
      </c>
      <c r="LQ176" s="1">
        <v>9.7589519999999999E-2</v>
      </c>
      <c r="LR176">
        <v>0.74896689999999999</v>
      </c>
      <c r="LS176">
        <v>18.076270000000001</v>
      </c>
      <c r="LT176" s="1">
        <v>2.8237139999999998E-4</v>
      </c>
      <c r="LU176" s="1">
        <v>9.4671089999999999E-2</v>
      </c>
      <c r="LV176">
        <v>0.74881189999999997</v>
      </c>
      <c r="LW176">
        <v>19.272960000000001</v>
      </c>
      <c r="LX176" s="1">
        <v>2.75536E-4</v>
      </c>
      <c r="LY176" s="1">
        <v>9.2356430000000003E-2</v>
      </c>
      <c r="LZ176">
        <v>0.74857899999999999</v>
      </c>
      <c r="MA176">
        <v>20.137609999999999</v>
      </c>
      <c r="MB176" s="1">
        <v>2.6946970000000001E-4</v>
      </c>
      <c r="MC176" s="1">
        <v>9.0350589999999995E-2</v>
      </c>
      <c r="MD176">
        <v>0.74824270000000004</v>
      </c>
      <c r="ME176">
        <v>20.458880000000001</v>
      </c>
      <c r="MF176" s="1">
        <v>2.6272239999999998E-4</v>
      </c>
      <c r="MG176" s="1">
        <v>8.8123629999999994E-2</v>
      </c>
      <c r="MH176">
        <v>0.74784390000000001</v>
      </c>
      <c r="MI176">
        <v>19.963259999999998</v>
      </c>
      <c r="MJ176" s="1">
        <v>2.5612159999999998E-4</v>
      </c>
      <c r="MK176" s="1">
        <v>8.591066E-2</v>
      </c>
      <c r="ML176">
        <v>0.74734040000000002</v>
      </c>
      <c r="MM176">
        <v>19.018709999999999</v>
      </c>
      <c r="MN176" s="1">
        <v>2.487875E-4</v>
      </c>
      <c r="MO176" s="1">
        <v>8.3431439999999996E-2</v>
      </c>
      <c r="MP176">
        <v>0.74681710000000001</v>
      </c>
      <c r="MQ176">
        <v>18.344470000000001</v>
      </c>
      <c r="MR176" s="1">
        <v>2.4045410000000001E-4</v>
      </c>
      <c r="MS176" s="1">
        <v>8.0697569999999996E-2</v>
      </c>
      <c r="MT176">
        <v>0.74627719999999997</v>
      </c>
      <c r="MU176">
        <v>18.181920000000002</v>
      </c>
      <c r="MV176" s="1">
        <v>2.3236129999999999E-4</v>
      </c>
      <c r="MW176" s="1">
        <v>7.8047279999999997E-2</v>
      </c>
      <c r="MX176">
        <v>0.74573579999999995</v>
      </c>
      <c r="MY176">
        <v>18.913889999999999</v>
      </c>
      <c r="MZ176" s="1">
        <v>2.2449810000000001E-4</v>
      </c>
      <c r="NA176" s="1">
        <v>7.547595E-2</v>
      </c>
      <c r="NB176">
        <v>0.74523269999999997</v>
      </c>
      <c r="NC176">
        <v>19.184850000000001</v>
      </c>
      <c r="ND176" s="1">
        <v>2.1715959999999999E-4</v>
      </c>
      <c r="NE176" s="1">
        <v>7.3116059999999997E-2</v>
      </c>
      <c r="NF176">
        <v>0.74483969999999999</v>
      </c>
      <c r="NG176">
        <v>19.62547</v>
      </c>
      <c r="NH176" s="1">
        <v>2.099627E-4</v>
      </c>
      <c r="NI176" s="1">
        <v>7.0770139999999995E-2</v>
      </c>
      <c r="NJ176">
        <v>0.74447949999999996</v>
      </c>
      <c r="NK176">
        <v>19.802099999999999</v>
      </c>
      <c r="NL176" s="1">
        <v>2.0254640000000001E-4</v>
      </c>
      <c r="NM176" s="1">
        <v>6.8327990000000005E-2</v>
      </c>
      <c r="NN176">
        <v>0.74421700000000002</v>
      </c>
      <c r="NO176">
        <v>19.307880000000001</v>
      </c>
      <c r="NP176" s="1">
        <v>1.9467400000000001E-4</v>
      </c>
      <c r="NQ176" s="1">
        <v>6.569991E-2</v>
      </c>
      <c r="NR176">
        <v>0.74403459999999999</v>
      </c>
      <c r="NS176">
        <v>18.428619999999999</v>
      </c>
      <c r="NT176" s="1">
        <v>1.8632079999999999E-4</v>
      </c>
      <c r="NU176" s="1">
        <v>6.2939469999999997E-2</v>
      </c>
      <c r="NV176">
        <v>0.7439346</v>
      </c>
      <c r="NW176">
        <v>17.61767</v>
      </c>
      <c r="NX176" s="1">
        <v>1.7802439999999999E-4</v>
      </c>
      <c r="NY176" s="1">
        <v>6.0142069999999999E-2</v>
      </c>
      <c r="NZ176">
        <v>0.74390250000000002</v>
      </c>
      <c r="OA176">
        <v>17.405919999999998</v>
      </c>
      <c r="OB176" s="1">
        <v>1.6937650000000001E-4</v>
      </c>
      <c r="OC176" s="1">
        <v>5.7227559999999997E-2</v>
      </c>
      <c r="OD176">
        <v>0.74398489999999995</v>
      </c>
      <c r="OE176">
        <v>18.414909999999999</v>
      </c>
      <c r="OF176" s="1">
        <v>1.601099E-4</v>
      </c>
      <c r="OG176" s="1">
        <v>5.4090539999999999E-2</v>
      </c>
      <c r="OH176">
        <v>0.7441778</v>
      </c>
      <c r="OI176">
        <v>19.73902</v>
      </c>
      <c r="OJ176" s="1">
        <v>1.5005619999999999E-4</v>
      </c>
      <c r="OK176" s="1">
        <v>5.0679960000000003E-2</v>
      </c>
    </row>
    <row r="177" spans="1:401" x14ac:dyDescent="0.35">
      <c r="A177">
        <v>183</v>
      </c>
      <c r="B177" t="s">
        <v>4</v>
      </c>
      <c r="C177" t="s">
        <v>181</v>
      </c>
      <c r="D177" t="s">
        <v>183</v>
      </c>
      <c r="E177">
        <v>904.04600000000005</v>
      </c>
      <c r="F177">
        <v>0.86357930000000005</v>
      </c>
      <c r="G177">
        <v>15.673539999999999</v>
      </c>
      <c r="H177">
        <v>0</v>
      </c>
      <c r="I177">
        <v>0</v>
      </c>
      <c r="J177">
        <v>0.8620892</v>
      </c>
      <c r="K177">
        <v>16.036940000000001</v>
      </c>
      <c r="L177">
        <v>0</v>
      </c>
      <c r="M177">
        <v>0</v>
      </c>
      <c r="N177">
        <v>0.86063679999999998</v>
      </c>
      <c r="O177">
        <v>16.332329999999999</v>
      </c>
      <c r="P177">
        <v>0</v>
      </c>
      <c r="Q177">
        <v>0</v>
      </c>
      <c r="R177">
        <v>0.85914170000000001</v>
      </c>
      <c r="S177">
        <v>16.565750000000001</v>
      </c>
      <c r="T177">
        <v>0</v>
      </c>
      <c r="U177">
        <v>0</v>
      </c>
      <c r="V177">
        <v>0.85761969999999998</v>
      </c>
      <c r="W177">
        <v>16.88158</v>
      </c>
      <c r="X177">
        <v>0</v>
      </c>
      <c r="Y177">
        <v>0</v>
      </c>
      <c r="Z177">
        <v>0.85603580000000001</v>
      </c>
      <c r="AA177">
        <v>17.134979999999999</v>
      </c>
      <c r="AB177">
        <v>2.8868539999999998E-38</v>
      </c>
      <c r="AC177">
        <v>8.4512360000000003E-36</v>
      </c>
      <c r="AD177">
        <v>0.85441060000000002</v>
      </c>
      <c r="AE177">
        <v>17.076059999999998</v>
      </c>
      <c r="AF177" s="1">
        <v>1.2459910000000001E-26</v>
      </c>
      <c r="AG177" s="1">
        <v>3.6556479999999997E-24</v>
      </c>
      <c r="AH177">
        <v>0.85268379999999999</v>
      </c>
      <c r="AI177">
        <v>16.85894</v>
      </c>
      <c r="AJ177" s="1">
        <v>8.1956579999999999E-15</v>
      </c>
      <c r="AK177" s="1">
        <v>2.393962E-12</v>
      </c>
      <c r="AL177">
        <v>0.85095600000000005</v>
      </c>
      <c r="AM177">
        <v>16.599049999999998</v>
      </c>
      <c r="AN177" s="1">
        <v>6.8212269999999997E-6</v>
      </c>
      <c r="AO177" s="1">
        <v>1.537205E-3</v>
      </c>
      <c r="AP177">
        <v>0.84920150000000005</v>
      </c>
      <c r="AQ177">
        <v>16.705770000000001</v>
      </c>
      <c r="AR177" s="1">
        <v>1.433019E-2</v>
      </c>
      <c r="AS177" s="1">
        <v>3.4888880000000002</v>
      </c>
      <c r="AT177">
        <v>0.84741929999999999</v>
      </c>
      <c r="AU177">
        <v>17.019189999999998</v>
      </c>
      <c r="AV177" s="1">
        <v>1.369937</v>
      </c>
      <c r="AW177">
        <v>354.77539999999999</v>
      </c>
      <c r="AX177">
        <v>0.84563359999999999</v>
      </c>
      <c r="AY177">
        <v>17.422720000000002</v>
      </c>
      <c r="AZ177">
        <v>20.211659999999998</v>
      </c>
      <c r="BA177">
        <v>5504.1459999999997</v>
      </c>
      <c r="BB177">
        <v>0.84384650000000005</v>
      </c>
      <c r="BC177">
        <v>17.85145</v>
      </c>
      <c r="BD177">
        <v>77.587190000000007</v>
      </c>
      <c r="BE177">
        <v>22025.439999999999</v>
      </c>
      <c r="BF177">
        <v>0.84205370000000002</v>
      </c>
      <c r="BG177">
        <v>18.03922</v>
      </c>
      <c r="BH177">
        <v>106.6469</v>
      </c>
      <c r="BI177">
        <v>31325.13</v>
      </c>
      <c r="BJ177">
        <v>0.84018340000000002</v>
      </c>
      <c r="BK177">
        <v>18.063359999999999</v>
      </c>
      <c r="BL177">
        <v>65.549599999999998</v>
      </c>
      <c r="BM177">
        <v>19824.37</v>
      </c>
      <c r="BN177">
        <v>0.83805960000000002</v>
      </c>
      <c r="BO177">
        <v>17.989789999999999</v>
      </c>
      <c r="BP177">
        <v>21.386690000000002</v>
      </c>
      <c r="BQ177">
        <v>6623.5569999999998</v>
      </c>
      <c r="BR177">
        <v>0.83516040000000002</v>
      </c>
      <c r="BS177">
        <v>17.828489999999999</v>
      </c>
      <c r="BT177">
        <v>4.2904520000000002</v>
      </c>
      <c r="BU177">
        <v>1354.019</v>
      </c>
      <c r="BV177">
        <v>0.83053929999999998</v>
      </c>
      <c r="BW177">
        <v>17.708320000000001</v>
      </c>
      <c r="BX177">
        <v>0.64207029999999998</v>
      </c>
      <c r="BY177">
        <v>204.50399999999999</v>
      </c>
      <c r="BZ177">
        <v>0.82752630000000005</v>
      </c>
      <c r="CA177">
        <v>17.35934</v>
      </c>
      <c r="CB177">
        <v>0.123679</v>
      </c>
      <c r="CC177">
        <v>38.340040000000002</v>
      </c>
      <c r="CD177">
        <v>0.82540829999999998</v>
      </c>
      <c r="CE177">
        <v>17.17202</v>
      </c>
      <c r="CF177">
        <v>6.1594709999999997E-2</v>
      </c>
      <c r="CG177">
        <v>18.40485</v>
      </c>
      <c r="CH177">
        <v>0.8237409</v>
      </c>
      <c r="CI177">
        <v>16.87311</v>
      </c>
      <c r="CJ177" s="1">
        <v>5.1012040000000002E-2</v>
      </c>
      <c r="CK177">
        <v>15.126849999999999</v>
      </c>
      <c r="CL177">
        <v>0.82195969999999996</v>
      </c>
      <c r="CM177">
        <v>16.679780000000001</v>
      </c>
      <c r="CN177" s="1">
        <v>4.6537530000000001E-2</v>
      </c>
      <c r="CO177">
        <v>13.79</v>
      </c>
      <c r="CP177">
        <v>0.82008270000000005</v>
      </c>
      <c r="CQ177">
        <v>16.646329999999999</v>
      </c>
      <c r="CR177" s="1">
        <v>4.3495119999999998E-2</v>
      </c>
      <c r="CS177">
        <v>12.8941</v>
      </c>
      <c r="CT177">
        <v>0.81792189999999998</v>
      </c>
      <c r="CU177">
        <v>16.666270000000001</v>
      </c>
      <c r="CV177" s="1">
        <v>4.1007630000000003E-2</v>
      </c>
      <c r="CW177" s="1">
        <v>12.170260000000001</v>
      </c>
      <c r="CX177">
        <v>0.81535440000000003</v>
      </c>
      <c r="CY177">
        <v>16.534189999999999</v>
      </c>
      <c r="CZ177" s="1">
        <v>3.8622009999999998E-2</v>
      </c>
      <c r="DA177" s="1">
        <v>11.48325</v>
      </c>
      <c r="DB177">
        <v>0.81233719999999998</v>
      </c>
      <c r="DC177">
        <v>16.588100000000001</v>
      </c>
      <c r="DD177" s="1">
        <v>3.6225470000000003E-2</v>
      </c>
      <c r="DE177" s="1">
        <v>10.79602</v>
      </c>
      <c r="DF177">
        <v>0.80892370000000002</v>
      </c>
      <c r="DG177">
        <v>16.326640000000001</v>
      </c>
      <c r="DH177" s="1">
        <v>3.3890629999999998E-2</v>
      </c>
      <c r="DI177" s="1">
        <v>10.12707</v>
      </c>
      <c r="DJ177">
        <v>0.80505380000000004</v>
      </c>
      <c r="DK177">
        <v>16.111830000000001</v>
      </c>
      <c r="DL177" s="1">
        <v>3.1636879999999999E-2</v>
      </c>
      <c r="DM177" s="1">
        <v>9.4843519999999994</v>
      </c>
      <c r="DN177">
        <v>0.80091950000000001</v>
      </c>
      <c r="DO177">
        <v>15.93806</v>
      </c>
      <c r="DP177" s="1">
        <v>2.969397E-2</v>
      </c>
      <c r="DQ177" s="1">
        <v>8.9336269999999995</v>
      </c>
      <c r="DR177">
        <v>0.79643739999999996</v>
      </c>
      <c r="DS177">
        <v>15.79706</v>
      </c>
      <c r="DT177" s="1">
        <v>2.898009E-2</v>
      </c>
      <c r="DU177" s="1">
        <v>8.7445280000000007</v>
      </c>
      <c r="DV177">
        <v>0.79178590000000004</v>
      </c>
      <c r="DW177">
        <v>15.519209999999999</v>
      </c>
      <c r="DX177" s="1">
        <v>2.9796329999999999E-2</v>
      </c>
      <c r="DY177" s="1">
        <v>9.0072709999999994</v>
      </c>
      <c r="DZ177">
        <v>0.7872555</v>
      </c>
      <c r="EA177">
        <v>15.197800000000001</v>
      </c>
      <c r="EB177" s="1">
        <v>3.104958E-2</v>
      </c>
      <c r="EC177" s="1">
        <v>9.4264449999999993</v>
      </c>
      <c r="ED177">
        <v>0.78273939999999997</v>
      </c>
      <c r="EE177">
        <v>15.090680000000001</v>
      </c>
      <c r="EF177" s="1">
        <v>3.1426089999999997E-2</v>
      </c>
      <c r="EG177" s="1">
        <v>9.5949139999999993</v>
      </c>
      <c r="EH177">
        <v>0.77806830000000005</v>
      </c>
      <c r="EI177">
        <v>15.661110000000001</v>
      </c>
      <c r="EJ177" s="1">
        <v>3.0686930000000001E-2</v>
      </c>
      <c r="EK177" s="1">
        <v>9.4094879999999996</v>
      </c>
      <c r="EL177">
        <v>0.77366109999999999</v>
      </c>
      <c r="EM177">
        <v>16.0761</v>
      </c>
      <c r="EN177" s="1">
        <v>2.9012799999999998E-2</v>
      </c>
      <c r="EO177" s="1">
        <v>8.9399239999999995</v>
      </c>
      <c r="EP177">
        <v>0.7691694</v>
      </c>
      <c r="EQ177">
        <v>16.452860000000001</v>
      </c>
      <c r="ER177" s="1">
        <v>2.685593E-2</v>
      </c>
      <c r="ES177" s="1">
        <v>8.3178149999999995</v>
      </c>
      <c r="ET177">
        <v>0.76460189999999995</v>
      </c>
      <c r="EU177">
        <v>16.895700000000001</v>
      </c>
      <c r="EV177" s="1">
        <v>2.458805E-2</v>
      </c>
      <c r="EW177" s="1">
        <v>7.6528119999999999</v>
      </c>
      <c r="EX177">
        <v>0.75988409999999995</v>
      </c>
      <c r="EY177">
        <v>16.94003</v>
      </c>
      <c r="EZ177" s="1">
        <v>2.2375949999999999E-2</v>
      </c>
      <c r="FA177" s="1">
        <v>6.9986930000000003</v>
      </c>
      <c r="FB177">
        <v>0.75516950000000005</v>
      </c>
      <c r="FC177">
        <v>16.530950000000001</v>
      </c>
      <c r="FD177" s="1">
        <v>2.026911E-2</v>
      </c>
      <c r="FE177" s="1">
        <v>6.370177</v>
      </c>
      <c r="FF177">
        <v>0.75086059999999999</v>
      </c>
      <c r="FG177">
        <v>16.20777</v>
      </c>
      <c r="FH177" s="1">
        <v>1.8341389999999999E-2</v>
      </c>
      <c r="FI177" s="1">
        <v>5.7882990000000003</v>
      </c>
      <c r="FJ177">
        <v>0.74655939999999998</v>
      </c>
      <c r="FK177">
        <v>16.246269999999999</v>
      </c>
      <c r="FL177" s="1">
        <v>1.65731E-2</v>
      </c>
      <c r="FM177" s="1">
        <v>5.2512489999999996</v>
      </c>
      <c r="FN177">
        <v>0.74218700000000004</v>
      </c>
      <c r="FO177">
        <v>17.09929</v>
      </c>
      <c r="FP177" s="1">
        <v>1.499605E-2</v>
      </c>
      <c r="FQ177" s="1">
        <v>4.7712500000000002</v>
      </c>
      <c r="FR177">
        <v>0.7378595</v>
      </c>
      <c r="FS177">
        <v>17.87283</v>
      </c>
      <c r="FT177" s="1">
        <v>1.358385E-2</v>
      </c>
      <c r="FU177" s="1">
        <v>4.3399229999999998</v>
      </c>
      <c r="FV177">
        <v>0.73389190000000004</v>
      </c>
      <c r="FW177">
        <v>18.327300000000001</v>
      </c>
      <c r="FX177" s="1">
        <v>1.2276820000000001E-2</v>
      </c>
      <c r="FY177" s="1">
        <v>3.9419029999999999</v>
      </c>
      <c r="FZ177">
        <v>0.73094490000000001</v>
      </c>
      <c r="GA177">
        <v>18.69913</v>
      </c>
      <c r="GB177" s="1">
        <v>1.111872E-2</v>
      </c>
      <c r="GC177" s="1">
        <v>3.5829559999999998</v>
      </c>
      <c r="GD177">
        <v>0.72791110000000003</v>
      </c>
      <c r="GE177">
        <v>18.494420000000002</v>
      </c>
      <c r="GF177" s="1">
        <v>1.003769E-2</v>
      </c>
      <c r="GG177" s="1">
        <v>3.2476889999999998</v>
      </c>
      <c r="GH177">
        <v>0.72477729999999996</v>
      </c>
      <c r="GI177">
        <v>18.06044</v>
      </c>
      <c r="GJ177" s="1">
        <v>9.0529919999999993E-3</v>
      </c>
      <c r="GK177" s="1">
        <v>2.9413930000000001</v>
      </c>
      <c r="GL177">
        <v>0.72178019999999998</v>
      </c>
      <c r="GM177">
        <v>17.900469999999999</v>
      </c>
      <c r="GN177" s="1">
        <v>8.1479740000000005E-3</v>
      </c>
      <c r="GO177" s="1">
        <v>2.6581109999999999</v>
      </c>
      <c r="GP177">
        <v>0.71876070000000003</v>
      </c>
      <c r="GQ177">
        <v>18.06643</v>
      </c>
      <c r="GR177" s="1">
        <v>7.341228E-3</v>
      </c>
      <c r="GS177" s="1">
        <v>2.404004</v>
      </c>
      <c r="GT177">
        <v>0.71613340000000003</v>
      </c>
      <c r="GU177">
        <v>18.459520000000001</v>
      </c>
      <c r="GV177" s="1">
        <v>6.6113220000000002E-3</v>
      </c>
      <c r="GW177" s="1">
        <v>2.171427</v>
      </c>
      <c r="GX177">
        <v>0.71261050000000004</v>
      </c>
      <c r="GY177">
        <v>19.165109999999999</v>
      </c>
      <c r="GZ177" s="1">
        <v>5.9352049999999998E-3</v>
      </c>
      <c r="HA177" s="1">
        <v>1.955959</v>
      </c>
      <c r="HB177">
        <v>0.70957309999999996</v>
      </c>
      <c r="HC177">
        <v>19.365760000000002</v>
      </c>
      <c r="HD177" s="1">
        <v>5.3176719999999999E-3</v>
      </c>
      <c r="HE177" s="1">
        <v>1.7575940000000001</v>
      </c>
      <c r="HF177">
        <v>0.70706639999999998</v>
      </c>
      <c r="HG177">
        <v>19.240279999999998</v>
      </c>
      <c r="HH177" s="1">
        <v>4.7526349999999998E-3</v>
      </c>
      <c r="HI177" s="1">
        <v>1.573612</v>
      </c>
      <c r="HJ177">
        <v>0.70505359999999995</v>
      </c>
      <c r="HK177">
        <v>18.578299999999999</v>
      </c>
      <c r="HL177" s="1">
        <v>4.220845E-3</v>
      </c>
      <c r="HM177" s="1">
        <v>1.3991180000000001</v>
      </c>
      <c r="HN177">
        <v>0.70342700000000002</v>
      </c>
      <c r="HO177">
        <v>17.83503</v>
      </c>
      <c r="HP177" s="1">
        <v>3.7362630000000001E-3</v>
      </c>
      <c r="HQ177" s="1">
        <v>1.2385949999999999</v>
      </c>
      <c r="HR177">
        <v>0.70214790000000005</v>
      </c>
      <c r="HS177">
        <v>17.25685</v>
      </c>
      <c r="HT177" s="1">
        <v>3.2904919999999999E-3</v>
      </c>
      <c r="HU177" s="1">
        <v>1.090322</v>
      </c>
      <c r="HV177">
        <v>0.70115910000000004</v>
      </c>
      <c r="HW177">
        <v>16.81963</v>
      </c>
      <c r="HX177" s="1">
        <v>2.8624840000000002E-3</v>
      </c>
      <c r="HY177" s="1">
        <v>0.94778859999999998</v>
      </c>
      <c r="HZ177">
        <v>0.70038999999999996</v>
      </c>
      <c r="IA177">
        <v>16.72935</v>
      </c>
      <c r="IB177" s="1">
        <v>2.4321970000000001E-3</v>
      </c>
      <c r="IC177" s="1">
        <v>0.80461530000000003</v>
      </c>
      <c r="ID177">
        <v>0.69973149999999995</v>
      </c>
      <c r="IE177">
        <v>17.146039999999999</v>
      </c>
      <c r="IF177" s="1">
        <v>2.0107829999999999E-3</v>
      </c>
      <c r="IG177" s="1">
        <v>0.66421479999999999</v>
      </c>
      <c r="IH177">
        <v>0.69926809999999995</v>
      </c>
      <c r="II177">
        <v>17.54458</v>
      </c>
      <c r="IJ177" s="1">
        <v>1.620755E-3</v>
      </c>
      <c r="IK177" s="1">
        <v>0.53418049999999995</v>
      </c>
      <c r="IL177">
        <v>0.69893649999999996</v>
      </c>
      <c r="IM177">
        <v>17.785799999999998</v>
      </c>
      <c r="IN177" s="1">
        <v>1.305339E-3</v>
      </c>
      <c r="IO177" s="1">
        <v>0.42857269999999997</v>
      </c>
      <c r="IP177">
        <v>0.69870500000000002</v>
      </c>
      <c r="IQ177">
        <v>17.247479999999999</v>
      </c>
      <c r="IR177" s="1">
        <v>1.0720129999999999E-3</v>
      </c>
      <c r="IS177" s="1">
        <v>0.35051300000000002</v>
      </c>
      <c r="IT177">
        <v>0.69856059999999998</v>
      </c>
      <c r="IU177">
        <v>16.34535</v>
      </c>
      <c r="IV177" s="1">
        <v>9.1159680000000003E-4</v>
      </c>
      <c r="IW177" s="1">
        <v>0.29681229999999997</v>
      </c>
      <c r="IX177">
        <v>0.69844600000000001</v>
      </c>
      <c r="IY177">
        <v>15.637689999999999</v>
      </c>
      <c r="IZ177" s="1">
        <v>8.0165840000000004E-4</v>
      </c>
      <c r="JA177" s="1">
        <v>0.26044420000000001</v>
      </c>
      <c r="JB177">
        <v>0.6984243</v>
      </c>
      <c r="JC177">
        <v>15.18332</v>
      </c>
      <c r="JD177" s="1">
        <v>7.2213750000000004E-4</v>
      </c>
      <c r="JE177" s="1">
        <v>0.23412530000000001</v>
      </c>
      <c r="JF177">
        <v>0.69843259999999996</v>
      </c>
      <c r="JG177">
        <v>15.56737</v>
      </c>
      <c r="JH177" s="1">
        <v>6.5909819999999996E-4</v>
      </c>
      <c r="JI177" s="1">
        <v>0.2133138</v>
      </c>
      <c r="JJ177">
        <v>0.69846770000000002</v>
      </c>
      <c r="JK177">
        <v>16.207039999999999</v>
      </c>
      <c r="JL177" s="1">
        <v>6.0268259999999999E-4</v>
      </c>
      <c r="JM177" s="1">
        <v>0.19473509999999999</v>
      </c>
      <c r="JN177">
        <v>0.69852440000000005</v>
      </c>
      <c r="JO177">
        <v>16.624400000000001</v>
      </c>
      <c r="JP177" s="1">
        <v>5.5295829999999998E-4</v>
      </c>
      <c r="JQ177" s="1">
        <v>0.17843129999999999</v>
      </c>
      <c r="JR177">
        <v>0.69862230000000003</v>
      </c>
      <c r="JS177">
        <v>17.007570000000001</v>
      </c>
      <c r="JT177" s="1">
        <v>5.1005370000000003E-4</v>
      </c>
      <c r="JU177" s="1">
        <v>0.16437260000000001</v>
      </c>
      <c r="JV177">
        <v>0.69877370000000005</v>
      </c>
      <c r="JW177">
        <v>16.85858</v>
      </c>
      <c r="JX177" s="1">
        <v>4.7465989999999998E-4</v>
      </c>
      <c r="JY177" s="1">
        <v>0.15278320000000001</v>
      </c>
      <c r="JZ177">
        <v>0.69891199999999998</v>
      </c>
      <c r="KA177">
        <v>16.064810000000001</v>
      </c>
      <c r="KB177" s="1">
        <v>4.454606E-4</v>
      </c>
      <c r="KC177" s="1">
        <v>0.14322009999999999</v>
      </c>
      <c r="KD177">
        <v>0.69908879999999995</v>
      </c>
      <c r="KE177">
        <v>15.389720000000001</v>
      </c>
      <c r="KF177" s="1">
        <v>4.213965E-4</v>
      </c>
      <c r="KG177" s="1">
        <v>0.1353665</v>
      </c>
      <c r="KH177">
        <v>0.69926259999999996</v>
      </c>
      <c r="KI177">
        <v>15.12825</v>
      </c>
      <c r="KJ177" s="1">
        <v>4.0020339999999999E-4</v>
      </c>
      <c r="KK177" s="1">
        <v>0.12845889999999999</v>
      </c>
      <c r="KL177">
        <v>0.69941629999999999</v>
      </c>
      <c r="KM177">
        <v>15.93451</v>
      </c>
      <c r="KN177" s="1">
        <v>3.8078910000000001E-4</v>
      </c>
      <c r="KO177" s="1">
        <v>0.1221423</v>
      </c>
      <c r="KP177">
        <v>0.69956240000000003</v>
      </c>
      <c r="KQ177">
        <v>17.095980000000001</v>
      </c>
      <c r="KR177" s="1">
        <v>3.6235739999999997E-4</v>
      </c>
      <c r="KS177" s="1">
        <v>0.1161816</v>
      </c>
      <c r="KT177">
        <v>0.69968410000000003</v>
      </c>
      <c r="KU177">
        <v>18.09674</v>
      </c>
      <c r="KV177" s="1">
        <v>3.4594239999999999E-4</v>
      </c>
      <c r="KW177" s="1">
        <v>0.11086749999999999</v>
      </c>
      <c r="KX177">
        <v>0.69976700000000003</v>
      </c>
      <c r="KY177">
        <v>18.769110000000001</v>
      </c>
      <c r="KZ177" s="1">
        <v>3.3023999999999998E-4</v>
      </c>
      <c r="LA177" s="1">
        <v>0.1058057</v>
      </c>
      <c r="LB177">
        <v>0.69983580000000001</v>
      </c>
      <c r="LC177">
        <v>18.58257</v>
      </c>
      <c r="LD177" s="1">
        <v>3.1621319999999999E-4</v>
      </c>
      <c r="LE177" s="1">
        <v>0.10129829999999999</v>
      </c>
      <c r="LF177">
        <v>0.69988859999999997</v>
      </c>
      <c r="LG177">
        <v>17.821940000000001</v>
      </c>
      <c r="LH177" s="1">
        <v>3.0356799999999999E-4</v>
      </c>
      <c r="LI177" s="1">
        <v>9.7237790000000004E-2</v>
      </c>
      <c r="LJ177">
        <v>0.69989590000000002</v>
      </c>
      <c r="LK177">
        <v>17.18619</v>
      </c>
      <c r="LL177" s="1">
        <v>2.9220759999999999E-4</v>
      </c>
      <c r="LM177" s="1">
        <v>9.3600230000000006E-2</v>
      </c>
      <c r="LN177">
        <v>0.69989310000000005</v>
      </c>
      <c r="LO177">
        <v>17.04646</v>
      </c>
      <c r="LP177" s="1">
        <v>2.8237610000000002E-4</v>
      </c>
      <c r="LQ177" s="1">
        <v>9.0460460000000006E-2</v>
      </c>
      <c r="LR177">
        <v>0.69986150000000003</v>
      </c>
      <c r="LS177">
        <v>18.042249999999999</v>
      </c>
      <c r="LT177" s="1">
        <v>2.737819E-4</v>
      </c>
      <c r="LU177" s="1">
        <v>8.7723229999999999E-2</v>
      </c>
      <c r="LV177">
        <v>0.69972630000000002</v>
      </c>
      <c r="LW177">
        <v>19.262160000000002</v>
      </c>
      <c r="LX177" s="1">
        <v>2.6678429999999999E-4</v>
      </c>
      <c r="LY177" s="1">
        <v>8.5508520000000005E-2</v>
      </c>
      <c r="LZ177">
        <v>0.69956790000000002</v>
      </c>
      <c r="MA177">
        <v>20.171109999999999</v>
      </c>
      <c r="MB177" s="1">
        <v>2.6081869999999998E-4</v>
      </c>
      <c r="MC177" s="1">
        <v>8.363313E-2</v>
      </c>
      <c r="MD177">
        <v>0.69936410000000004</v>
      </c>
      <c r="ME177">
        <v>20.520969999999998</v>
      </c>
      <c r="MF177" s="1">
        <v>2.545181E-4</v>
      </c>
      <c r="MG177" s="1">
        <v>8.1651699999999994E-2</v>
      </c>
      <c r="MH177">
        <v>0.69911880000000004</v>
      </c>
      <c r="MI177">
        <v>20.032769999999999</v>
      </c>
      <c r="MJ177" s="1">
        <v>2.4803279999999997E-4</v>
      </c>
      <c r="MK177" s="1">
        <v>7.9619040000000002E-2</v>
      </c>
      <c r="ML177">
        <v>0.69879979999999997</v>
      </c>
      <c r="MM177">
        <v>19.07199</v>
      </c>
      <c r="MN177" s="1">
        <v>2.4061739999999999E-4</v>
      </c>
      <c r="MO177" s="1">
        <v>7.7289750000000004E-2</v>
      </c>
      <c r="MP177">
        <v>0.69847709999999996</v>
      </c>
      <c r="MQ177">
        <v>18.36214</v>
      </c>
      <c r="MR177" s="1">
        <v>2.328226E-4</v>
      </c>
      <c r="MS177" s="1">
        <v>7.4839290000000003E-2</v>
      </c>
      <c r="MT177">
        <v>0.69813939999999997</v>
      </c>
      <c r="MU177">
        <v>18.166229999999999</v>
      </c>
      <c r="MV177" s="1">
        <v>2.2510400000000001E-4</v>
      </c>
      <c r="MW177" s="1">
        <v>7.2405849999999994E-2</v>
      </c>
      <c r="MX177">
        <v>0.69781119999999996</v>
      </c>
      <c r="MY177">
        <v>18.891100000000002</v>
      </c>
      <c r="MZ177" s="1">
        <v>2.174147E-4</v>
      </c>
      <c r="NA177" s="1">
        <v>6.9983770000000001E-2</v>
      </c>
      <c r="NB177">
        <v>0.69753560000000003</v>
      </c>
      <c r="NC177">
        <v>19.18965</v>
      </c>
      <c r="ND177" s="1">
        <v>2.10571E-4</v>
      </c>
      <c r="NE177" s="1">
        <v>6.7810519999999999E-2</v>
      </c>
      <c r="NF177">
        <v>0.69728509999999999</v>
      </c>
      <c r="NG177">
        <v>19.664470000000001</v>
      </c>
      <c r="NH177" s="1">
        <v>2.037827E-4</v>
      </c>
      <c r="NI177" s="1">
        <v>6.5651920000000002E-2</v>
      </c>
      <c r="NJ177">
        <v>0.69708859999999995</v>
      </c>
      <c r="NK177">
        <v>19.8552</v>
      </c>
      <c r="NL177" s="1">
        <v>1.9670310000000001E-4</v>
      </c>
      <c r="NM177" s="1">
        <v>6.3389760000000003E-2</v>
      </c>
      <c r="NN177">
        <v>0.69694100000000003</v>
      </c>
      <c r="NO177">
        <v>19.379180000000002</v>
      </c>
      <c r="NP177" s="1">
        <v>1.8919809999999999E-4</v>
      </c>
      <c r="NQ177" s="1">
        <v>6.0979360000000003E-2</v>
      </c>
      <c r="NR177">
        <v>0.69683930000000005</v>
      </c>
      <c r="NS177">
        <v>18.49691</v>
      </c>
      <c r="NT177" s="1">
        <v>1.814823E-4</v>
      </c>
      <c r="NU177" s="1">
        <v>5.8491170000000002E-2</v>
      </c>
      <c r="NV177">
        <v>0.69681190000000004</v>
      </c>
      <c r="NW177">
        <v>17.656970000000001</v>
      </c>
      <c r="NX177" s="1">
        <v>1.73516E-4</v>
      </c>
      <c r="NY177" s="1">
        <v>5.5916460000000001E-2</v>
      </c>
      <c r="NZ177">
        <v>0.69680529999999996</v>
      </c>
      <c r="OA177">
        <v>17.405470000000001</v>
      </c>
      <c r="OB177" s="1">
        <v>1.6526670000000001E-4</v>
      </c>
      <c r="OC177" s="1">
        <v>5.3245939999999999E-2</v>
      </c>
      <c r="OD177">
        <v>0.69688839999999996</v>
      </c>
      <c r="OE177">
        <v>18.39368</v>
      </c>
      <c r="OF177" s="1">
        <v>1.564921E-4</v>
      </c>
      <c r="OG177" s="1">
        <v>5.0400199999999999E-2</v>
      </c>
      <c r="OH177">
        <v>0.69702710000000001</v>
      </c>
      <c r="OI177">
        <v>19.732769999999999</v>
      </c>
      <c r="OJ177" s="1">
        <v>1.4694609999999999E-4</v>
      </c>
      <c r="OK177" s="1">
        <v>4.7296739999999997E-2</v>
      </c>
    </row>
    <row r="178" spans="1:401" x14ac:dyDescent="0.35">
      <c r="A178">
        <v>184</v>
      </c>
      <c r="B178" t="s">
        <v>4</v>
      </c>
      <c r="C178" t="s">
        <v>181</v>
      </c>
      <c r="D178" t="s">
        <v>184</v>
      </c>
      <c r="E178">
        <v>846.08219999999994</v>
      </c>
      <c r="F178">
        <v>1.1080840000000001</v>
      </c>
      <c r="G178">
        <v>15.68492</v>
      </c>
      <c r="H178">
        <v>0</v>
      </c>
      <c r="I178">
        <v>0</v>
      </c>
      <c r="J178">
        <v>1.108026</v>
      </c>
      <c r="K178">
        <v>16.07535</v>
      </c>
      <c r="L178">
        <v>0</v>
      </c>
      <c r="M178">
        <v>0</v>
      </c>
      <c r="N178">
        <v>1.1079639999999999</v>
      </c>
      <c r="O178">
        <v>16.370550000000001</v>
      </c>
      <c r="P178">
        <v>0</v>
      </c>
      <c r="Q178">
        <v>0</v>
      </c>
      <c r="R178">
        <v>1.1079220000000001</v>
      </c>
      <c r="S178">
        <v>16.604489999999998</v>
      </c>
      <c r="T178">
        <v>0</v>
      </c>
      <c r="U178">
        <v>0</v>
      </c>
      <c r="V178">
        <v>1.10781</v>
      </c>
      <c r="W178">
        <v>16.90315</v>
      </c>
      <c r="X178">
        <v>0</v>
      </c>
      <c r="Y178">
        <v>0</v>
      </c>
      <c r="Z178">
        <v>1.1076969999999999</v>
      </c>
      <c r="AA178">
        <v>17.127849999999999</v>
      </c>
      <c r="AB178">
        <v>0</v>
      </c>
      <c r="AC178">
        <v>1.027496E-36</v>
      </c>
      <c r="AD178">
        <v>1.107561</v>
      </c>
      <c r="AE178">
        <v>17.069279999999999</v>
      </c>
      <c r="AF178" s="1">
        <v>1.8431510000000002E-27</v>
      </c>
      <c r="AG178" s="1">
        <v>4.1364750000000004E-25</v>
      </c>
      <c r="AH178">
        <v>1.1074269999999999</v>
      </c>
      <c r="AI178">
        <v>16.85904</v>
      </c>
      <c r="AJ178" s="1">
        <v>1.26937E-15</v>
      </c>
      <c r="AK178" s="1">
        <v>2.8363280000000003E-13</v>
      </c>
      <c r="AL178">
        <v>1.1072900000000001</v>
      </c>
      <c r="AM178">
        <v>16.61684</v>
      </c>
      <c r="AN178" s="1">
        <v>3.4787720000000001E-6</v>
      </c>
      <c r="AO178" s="1">
        <v>6.0627670000000002E-4</v>
      </c>
      <c r="AP178">
        <v>1.107256</v>
      </c>
      <c r="AQ178">
        <v>16.75384</v>
      </c>
      <c r="AR178" s="1">
        <v>9.5395770000000005E-3</v>
      </c>
      <c r="AS178" s="1">
        <v>1.818551</v>
      </c>
      <c r="AT178">
        <v>1.1072</v>
      </c>
      <c r="AU178">
        <v>17.06268</v>
      </c>
      <c r="AV178">
        <v>1.0565340000000001</v>
      </c>
      <c r="AW178">
        <v>213.08359999999999</v>
      </c>
      <c r="AX178">
        <v>1.1071409999999999</v>
      </c>
      <c r="AY178">
        <v>17.457180000000001</v>
      </c>
      <c r="AZ178">
        <v>17.377400000000002</v>
      </c>
      <c r="BA178">
        <v>3659.3989999999999</v>
      </c>
      <c r="BB178">
        <v>1.107113</v>
      </c>
      <c r="BC178">
        <v>17.872900000000001</v>
      </c>
      <c r="BD178">
        <v>72.708399999999997</v>
      </c>
      <c r="BE178">
        <v>15852.28</v>
      </c>
      <c r="BF178">
        <v>1.1070899999999999</v>
      </c>
      <c r="BG178">
        <v>18.030380000000001</v>
      </c>
      <c r="BH178">
        <v>107.1172</v>
      </c>
      <c r="BI178">
        <v>24018.77</v>
      </c>
      <c r="BJ178">
        <v>1.106986</v>
      </c>
      <c r="BK178">
        <v>18.051760000000002</v>
      </c>
      <c r="BL178">
        <v>69.78886</v>
      </c>
      <c r="BM178">
        <v>16026.89</v>
      </c>
      <c r="BN178">
        <v>1.1068020000000001</v>
      </c>
      <c r="BO178">
        <v>17.985060000000001</v>
      </c>
      <c r="BP178">
        <v>23.85811</v>
      </c>
      <c r="BQ178">
        <v>5586.2870000000003</v>
      </c>
      <c r="BR178">
        <v>1.1062380000000001</v>
      </c>
      <c r="BS178">
        <v>17.846139999999998</v>
      </c>
      <c r="BT178">
        <v>4.959244</v>
      </c>
      <c r="BU178">
        <v>1179.5329999999999</v>
      </c>
      <c r="BV178">
        <v>1.1048610000000001</v>
      </c>
      <c r="BW178">
        <v>17.76003</v>
      </c>
      <c r="BX178">
        <v>0.75215849999999995</v>
      </c>
      <c r="BY178">
        <v>180.56809999999999</v>
      </c>
      <c r="BZ178">
        <v>1.1053500000000001</v>
      </c>
      <c r="CA178">
        <v>17.407859999999999</v>
      </c>
      <c r="CB178">
        <v>0.13711880000000001</v>
      </c>
      <c r="CC178">
        <v>32.332360000000001</v>
      </c>
      <c r="CD178">
        <v>1.106217</v>
      </c>
      <c r="CE178">
        <v>17.221139999999998</v>
      </c>
      <c r="CF178">
        <v>6.3284900000000005E-2</v>
      </c>
      <c r="CG178">
        <v>14.47701</v>
      </c>
      <c r="CH178">
        <v>1.1049279999999999</v>
      </c>
      <c r="CI178">
        <v>16.896799999999999</v>
      </c>
      <c r="CJ178">
        <v>5.1473169999999999E-2</v>
      </c>
      <c r="CK178">
        <v>11.69746</v>
      </c>
      <c r="CL178">
        <v>1.103237</v>
      </c>
      <c r="CM178">
        <v>16.68008</v>
      </c>
      <c r="CN178">
        <v>4.6779920000000003E-2</v>
      </c>
      <c r="CO178">
        <v>10.625500000000001</v>
      </c>
      <c r="CP178">
        <v>1.1014889999999999</v>
      </c>
      <c r="CQ178">
        <v>16.637329999999999</v>
      </c>
      <c r="CR178" s="1">
        <v>4.366743E-2</v>
      </c>
      <c r="CS178">
        <v>9.9257639999999991</v>
      </c>
      <c r="CT178">
        <v>1.099413</v>
      </c>
      <c r="CU178">
        <v>16.658609999999999</v>
      </c>
      <c r="CV178" s="1">
        <v>4.115456E-2</v>
      </c>
      <c r="CW178" s="1">
        <v>9.3678939999999997</v>
      </c>
      <c r="CX178">
        <v>1.0968850000000001</v>
      </c>
      <c r="CY178">
        <v>16.55031</v>
      </c>
      <c r="CZ178" s="1">
        <v>3.8768749999999998E-2</v>
      </c>
      <c r="DA178" s="1">
        <v>8.844042</v>
      </c>
      <c r="DB178">
        <v>1.0939369999999999</v>
      </c>
      <c r="DC178">
        <v>16.63139</v>
      </c>
      <c r="DD178" s="1">
        <v>3.6371500000000001E-2</v>
      </c>
      <c r="DE178" s="1">
        <v>8.3200199999999995</v>
      </c>
      <c r="DF178">
        <v>1.090689</v>
      </c>
      <c r="DG178">
        <v>16.36928</v>
      </c>
      <c r="DH178" s="1">
        <v>3.4028820000000001E-2</v>
      </c>
      <c r="DI178" s="1">
        <v>7.8083</v>
      </c>
      <c r="DJ178">
        <v>1.087051</v>
      </c>
      <c r="DK178">
        <v>16.16367</v>
      </c>
      <c r="DL178" s="1">
        <v>3.1766049999999997E-2</v>
      </c>
      <c r="DM178" s="1">
        <v>7.3163289999999996</v>
      </c>
      <c r="DN178">
        <v>1.083189</v>
      </c>
      <c r="DO178">
        <v>15.97359</v>
      </c>
      <c r="DP178" s="1">
        <v>2.9786770000000001E-2</v>
      </c>
      <c r="DQ178" s="1">
        <v>6.8850110000000004</v>
      </c>
      <c r="DR178">
        <v>1.0790379999999999</v>
      </c>
      <c r="DS178">
        <v>15.80912</v>
      </c>
      <c r="DT178" s="1">
        <v>2.8970699999999999E-2</v>
      </c>
      <c r="DU178" s="1">
        <v>6.7155180000000003</v>
      </c>
      <c r="DV178">
        <v>1.074824</v>
      </c>
      <c r="DW178">
        <v>15.530060000000001</v>
      </c>
      <c r="DX178" s="1">
        <v>2.9678050000000001E-2</v>
      </c>
      <c r="DY178" s="1">
        <v>6.9012700000000002</v>
      </c>
      <c r="DZ178">
        <v>1.0707979999999999</v>
      </c>
      <c r="EA178">
        <v>15.20712</v>
      </c>
      <c r="EB178" s="1">
        <v>3.094972E-2</v>
      </c>
      <c r="EC178" s="1">
        <v>7.2296849999999999</v>
      </c>
      <c r="ED178">
        <v>1.066757</v>
      </c>
      <c r="EE178">
        <v>15.10127</v>
      </c>
      <c r="EF178" s="1">
        <v>3.1432540000000002E-2</v>
      </c>
      <c r="EG178" s="1">
        <v>7.3823220000000003</v>
      </c>
      <c r="EH178">
        <v>1.0625869999999999</v>
      </c>
      <c r="EI178">
        <v>15.687810000000001</v>
      </c>
      <c r="EJ178" s="1">
        <v>3.0762399999999999E-2</v>
      </c>
      <c r="EK178" s="1">
        <v>7.2665600000000001</v>
      </c>
      <c r="EL178">
        <v>1.05498</v>
      </c>
      <c r="EM178">
        <v>16.11308</v>
      </c>
      <c r="EN178" s="1">
        <v>2.9138230000000001E-2</v>
      </c>
      <c r="EO178" s="1">
        <v>6.9360970000000002</v>
      </c>
      <c r="EP178">
        <v>1.0472919999999999</v>
      </c>
      <c r="EQ178">
        <v>16.494589999999999</v>
      </c>
      <c r="ER178" s="1">
        <v>2.7004920000000002E-2</v>
      </c>
      <c r="ES178" s="1">
        <v>6.4740070000000003</v>
      </c>
      <c r="ET178">
        <v>1.039439</v>
      </c>
      <c r="EU178">
        <v>16.931190000000001</v>
      </c>
      <c r="EV178" s="1">
        <v>2.4740970000000001E-2</v>
      </c>
      <c r="EW178" s="1">
        <v>5.9731560000000004</v>
      </c>
      <c r="EX178">
        <v>1.03132</v>
      </c>
      <c r="EY178">
        <v>16.964770000000001</v>
      </c>
      <c r="EZ178" s="1">
        <v>2.2523939999999999E-2</v>
      </c>
      <c r="FA178" s="1">
        <v>5.4771000000000001</v>
      </c>
      <c r="FB178">
        <v>1.023185</v>
      </c>
      <c r="FC178">
        <v>16.547319999999999</v>
      </c>
      <c r="FD178" s="1">
        <v>2.040927E-2</v>
      </c>
      <c r="FE178" s="1">
        <v>4.9981920000000004</v>
      </c>
      <c r="FF178">
        <v>1.015719</v>
      </c>
      <c r="FG178">
        <v>16.211860000000001</v>
      </c>
      <c r="FH178" s="1">
        <v>1.8470960000000002E-2</v>
      </c>
      <c r="FI178" s="1">
        <v>4.5525019999999996</v>
      </c>
      <c r="FJ178">
        <v>1.008224</v>
      </c>
      <c r="FK178">
        <v>16.233250000000002</v>
      </c>
      <c r="FL178" s="1">
        <v>1.669197E-2</v>
      </c>
      <c r="FM178" s="1">
        <v>4.1403970000000001</v>
      </c>
      <c r="FN178">
        <v>1.0005520000000001</v>
      </c>
      <c r="FO178">
        <v>17.095749999999999</v>
      </c>
      <c r="FP178" s="1">
        <v>1.5103180000000001E-2</v>
      </c>
      <c r="FQ178" s="1">
        <v>3.7709510000000002</v>
      </c>
      <c r="FR178">
        <v>0.99199440000000005</v>
      </c>
      <c r="FS178">
        <v>17.88908</v>
      </c>
      <c r="FT178" s="1">
        <v>1.3672780000000001E-2</v>
      </c>
      <c r="FU178" s="1">
        <v>3.4376289999999998</v>
      </c>
      <c r="FV178">
        <v>0.98147269999999998</v>
      </c>
      <c r="FW178">
        <v>18.354980000000001</v>
      </c>
      <c r="FX178" s="1">
        <v>1.2360400000000001E-2</v>
      </c>
      <c r="FY178" s="1">
        <v>3.1335730000000002</v>
      </c>
      <c r="FZ178">
        <v>0.97228760000000003</v>
      </c>
      <c r="GA178">
        <v>18.732379999999999</v>
      </c>
      <c r="GB178" s="1">
        <v>1.119711E-2</v>
      </c>
      <c r="GC178" s="1">
        <v>2.8579249999999998</v>
      </c>
      <c r="GD178">
        <v>0.96263189999999998</v>
      </c>
      <c r="GE178">
        <v>18.531669999999998</v>
      </c>
      <c r="GF178" s="1">
        <v>1.011069E-2</v>
      </c>
      <c r="GG178" s="1">
        <v>2.600069</v>
      </c>
      <c r="GH178">
        <v>0.95256909999999995</v>
      </c>
      <c r="GI178">
        <v>18.08062</v>
      </c>
      <c r="GJ178" s="1">
        <v>9.1198389999999994E-3</v>
      </c>
      <c r="GK178" s="1">
        <v>2.3637929999999998</v>
      </c>
      <c r="GL178">
        <v>0.94248929999999997</v>
      </c>
      <c r="GM178">
        <v>17.891159999999999</v>
      </c>
      <c r="GN178" s="1">
        <v>8.2090110000000004E-3</v>
      </c>
      <c r="GO178" s="1">
        <v>2.14466</v>
      </c>
      <c r="GP178">
        <v>0.93241249999999998</v>
      </c>
      <c r="GQ178">
        <v>18.042310000000001</v>
      </c>
      <c r="GR178" s="1">
        <v>7.3957490000000001E-3</v>
      </c>
      <c r="GS178" s="1">
        <v>1.9471320000000001</v>
      </c>
      <c r="GT178">
        <v>0.92369429999999997</v>
      </c>
      <c r="GU178">
        <v>18.43956</v>
      </c>
      <c r="GV178" s="1">
        <v>6.661096E-3</v>
      </c>
      <c r="GW178" s="1">
        <v>1.7648250000000001</v>
      </c>
      <c r="GX178">
        <v>0.91573230000000005</v>
      </c>
      <c r="GY178">
        <v>19.164929999999998</v>
      </c>
      <c r="GZ178" s="1">
        <v>5.980183E-3</v>
      </c>
      <c r="HA178" s="1">
        <v>1.59321</v>
      </c>
      <c r="HB178">
        <v>0.90832539999999995</v>
      </c>
      <c r="HC178">
        <v>19.390429999999999</v>
      </c>
      <c r="HD178" s="1">
        <v>5.361663E-3</v>
      </c>
      <c r="HE178" s="1">
        <v>1.436102</v>
      </c>
      <c r="HF178">
        <v>0.90199980000000002</v>
      </c>
      <c r="HG178">
        <v>19.28791</v>
      </c>
      <c r="HH178" s="1">
        <v>4.7927220000000001E-3</v>
      </c>
      <c r="HI178" s="1">
        <v>1.288875</v>
      </c>
      <c r="HJ178">
        <v>0.89660709999999999</v>
      </c>
      <c r="HK178">
        <v>18.636849999999999</v>
      </c>
      <c r="HL178" s="1">
        <v>4.259901E-3</v>
      </c>
      <c r="HM178" s="1">
        <v>1.1491180000000001</v>
      </c>
      <c r="HN178">
        <v>0.89220290000000002</v>
      </c>
      <c r="HO178">
        <v>17.884250000000002</v>
      </c>
      <c r="HP178" s="1">
        <v>3.7720000000000002E-3</v>
      </c>
      <c r="HQ178" s="1">
        <v>1.019315</v>
      </c>
      <c r="HR178">
        <v>0.8886233</v>
      </c>
      <c r="HS178">
        <v>17.284040000000001</v>
      </c>
      <c r="HT178" s="1">
        <v>3.3240460000000002E-3</v>
      </c>
      <c r="HU178" s="1">
        <v>0.89914320000000003</v>
      </c>
      <c r="HV178">
        <v>0.885745</v>
      </c>
      <c r="HW178">
        <v>16.830020000000001</v>
      </c>
      <c r="HX178" s="1">
        <v>2.8961780000000001E-3</v>
      </c>
      <c r="HY178" s="1">
        <v>0.7837906</v>
      </c>
      <c r="HZ178">
        <v>0.88347390000000003</v>
      </c>
      <c r="IA178">
        <v>16.726430000000001</v>
      </c>
      <c r="IB178" s="1">
        <v>2.4669819999999999E-3</v>
      </c>
      <c r="IC178" s="1">
        <v>0.66778780000000004</v>
      </c>
      <c r="ID178">
        <v>0.8816214</v>
      </c>
      <c r="IE178">
        <v>17.13579</v>
      </c>
      <c r="IF178" s="1">
        <v>2.0444809999999999E-3</v>
      </c>
      <c r="IG178" s="1">
        <v>0.55321399999999998</v>
      </c>
      <c r="IH178">
        <v>0.88021039999999995</v>
      </c>
      <c r="II178">
        <v>17.550160000000002</v>
      </c>
      <c r="IJ178" s="1">
        <v>1.650564E-3</v>
      </c>
      <c r="IK178" s="1">
        <v>0.44606109999999999</v>
      </c>
      <c r="IL178">
        <v>0.87914049999999999</v>
      </c>
      <c r="IM178">
        <v>17.8218</v>
      </c>
      <c r="IN178" s="1">
        <v>1.32708E-3</v>
      </c>
      <c r="IO178" s="1">
        <v>0.35775180000000001</v>
      </c>
      <c r="IP178">
        <v>0.87837699999999996</v>
      </c>
      <c r="IQ178">
        <v>17.308</v>
      </c>
      <c r="IR178" s="1">
        <v>1.086643E-3</v>
      </c>
      <c r="IS178" s="1">
        <v>0.29200799999999999</v>
      </c>
      <c r="IT178">
        <v>0.87787349999999997</v>
      </c>
      <c r="IU178">
        <v>16.407019999999999</v>
      </c>
      <c r="IV178" s="1">
        <v>9.205633E-4</v>
      </c>
      <c r="IW178" s="1">
        <v>0.24646689999999999</v>
      </c>
      <c r="IX178">
        <v>0.87750729999999999</v>
      </c>
      <c r="IY178">
        <v>15.67876</v>
      </c>
      <c r="IZ178" s="1">
        <v>8.0789130000000003E-4</v>
      </c>
      <c r="JA178" s="1">
        <v>0.21558550000000001</v>
      </c>
      <c r="JB178">
        <v>0.87729919999999995</v>
      </c>
      <c r="JC178">
        <v>15.206020000000001</v>
      </c>
      <c r="JD178" s="1">
        <v>7.2697379999999995E-4</v>
      </c>
      <c r="JE178" s="1">
        <v>0.1934816</v>
      </c>
      <c r="JF178">
        <v>0.87718450000000003</v>
      </c>
      <c r="JG178">
        <v>15.563929999999999</v>
      </c>
      <c r="JH178" s="1">
        <v>6.6312789999999999E-4</v>
      </c>
      <c r="JI178" s="1">
        <v>0.1761327</v>
      </c>
      <c r="JJ178">
        <v>0.87720220000000004</v>
      </c>
      <c r="JK178">
        <v>16.19903</v>
      </c>
      <c r="JL178" s="1">
        <v>6.0628060000000004E-4</v>
      </c>
      <c r="JM178" s="1">
        <v>0.16076260000000001</v>
      </c>
      <c r="JN178">
        <v>0.87728200000000001</v>
      </c>
      <c r="JO178">
        <v>16.637329999999999</v>
      </c>
      <c r="JP178" s="1">
        <v>5.5608229999999995E-4</v>
      </c>
      <c r="JQ178" s="1">
        <v>0.1472289</v>
      </c>
      <c r="JR178">
        <v>0.87746539999999995</v>
      </c>
      <c r="JS178">
        <v>17.035789999999999</v>
      </c>
      <c r="JT178" s="1">
        <v>5.1279199999999998E-4</v>
      </c>
      <c r="JU178" s="1">
        <v>0.1355623</v>
      </c>
      <c r="JV178">
        <v>0.87771339999999998</v>
      </c>
      <c r="JW178">
        <v>16.908570000000001</v>
      </c>
      <c r="JX178" s="1">
        <v>4.768784E-4</v>
      </c>
      <c r="JY178" s="1">
        <v>0.12586269999999999</v>
      </c>
      <c r="JZ178">
        <v>0.87801010000000002</v>
      </c>
      <c r="KA178">
        <v>16.114629999999998</v>
      </c>
      <c r="KB178" s="1">
        <v>4.4732389999999999E-4</v>
      </c>
      <c r="KC178" s="1">
        <v>0.117885</v>
      </c>
      <c r="KD178">
        <v>0.87835189999999996</v>
      </c>
      <c r="KE178">
        <v>15.417020000000001</v>
      </c>
      <c r="KF178" s="1">
        <v>4.229104E-4</v>
      </c>
      <c r="KG178" s="1">
        <v>0.11130470000000001</v>
      </c>
      <c r="KH178">
        <v>0.87870539999999997</v>
      </c>
      <c r="KI178">
        <v>15.12561</v>
      </c>
      <c r="KJ178" s="1">
        <v>4.0167259999999999E-4</v>
      </c>
      <c r="KK178" s="1">
        <v>0.1056252</v>
      </c>
      <c r="KL178">
        <v>0.87906320000000004</v>
      </c>
      <c r="KM178">
        <v>15.90741</v>
      </c>
      <c r="KN178" s="1">
        <v>3.821443E-4</v>
      </c>
      <c r="KO178" s="1">
        <v>0.1004031</v>
      </c>
      <c r="KP178">
        <v>0.87937520000000002</v>
      </c>
      <c r="KQ178">
        <v>17.075040000000001</v>
      </c>
      <c r="KR178" s="1">
        <v>3.6362709999999997E-4</v>
      </c>
      <c r="KS178" s="1">
        <v>9.5481579999999996E-2</v>
      </c>
      <c r="KT178">
        <v>0.87968109999999999</v>
      </c>
      <c r="KU178">
        <v>18.099779999999999</v>
      </c>
      <c r="KV178" s="1">
        <v>3.4708539999999999E-4</v>
      </c>
      <c r="KW178" s="1">
        <v>9.1074909999999995E-2</v>
      </c>
      <c r="KX178">
        <v>0.87990449999999998</v>
      </c>
      <c r="KY178">
        <v>18.789619999999999</v>
      </c>
      <c r="KZ178" s="1">
        <v>3.312721E-4</v>
      </c>
      <c r="LA178" s="1">
        <v>8.6886610000000003E-2</v>
      </c>
      <c r="LB178">
        <v>0.88008310000000001</v>
      </c>
      <c r="LC178">
        <v>18.628019999999999</v>
      </c>
      <c r="LD178" s="1">
        <v>3.1711469999999998E-4</v>
      </c>
      <c r="LE178" s="1">
        <v>8.3146750000000005E-2</v>
      </c>
      <c r="LF178">
        <v>0.88020370000000003</v>
      </c>
      <c r="LG178">
        <v>17.86769</v>
      </c>
      <c r="LH178" s="1">
        <v>3.0436439999999998E-4</v>
      </c>
      <c r="LI178" s="1">
        <v>7.9784649999999999E-2</v>
      </c>
      <c r="LJ178">
        <v>0.88027500000000003</v>
      </c>
      <c r="LK178">
        <v>17.20823</v>
      </c>
      <c r="LL178" s="1">
        <v>2.9300490000000001E-4</v>
      </c>
      <c r="LM178" s="1">
        <v>7.6799259999999994E-2</v>
      </c>
      <c r="LN178">
        <v>0.88029170000000001</v>
      </c>
      <c r="LO178">
        <v>17.033069999999999</v>
      </c>
      <c r="LP178" s="1">
        <v>2.8303840000000002E-4</v>
      </c>
      <c r="LQ178" s="1">
        <v>7.4182979999999996E-2</v>
      </c>
      <c r="LR178">
        <v>0.88024440000000004</v>
      </c>
      <c r="LS178">
        <v>18.004200000000001</v>
      </c>
      <c r="LT178" s="1">
        <v>2.7437940000000002E-4</v>
      </c>
      <c r="LU178" s="1">
        <v>7.1914140000000001E-2</v>
      </c>
      <c r="LV178">
        <v>0.88008220000000004</v>
      </c>
      <c r="LW178">
        <v>19.23921</v>
      </c>
      <c r="LX178" s="1">
        <v>2.6731139999999998E-4</v>
      </c>
      <c r="LY178" s="1">
        <v>7.007824E-2</v>
      </c>
      <c r="LZ178">
        <v>0.87979359999999995</v>
      </c>
      <c r="MA178">
        <v>20.189979999999998</v>
      </c>
      <c r="MB178" s="1">
        <v>2.613057E-4</v>
      </c>
      <c r="MC178" s="1">
        <v>6.8529549999999995E-2</v>
      </c>
      <c r="MD178">
        <v>0.87940079999999998</v>
      </c>
      <c r="ME178">
        <v>20.567460000000001</v>
      </c>
      <c r="MF178" s="1">
        <v>2.5507520000000002E-4</v>
      </c>
      <c r="MG178" s="1">
        <v>6.6942130000000002E-2</v>
      </c>
      <c r="MH178">
        <v>0.87888949999999999</v>
      </c>
      <c r="MI178">
        <v>20.097390000000001</v>
      </c>
      <c r="MJ178" s="1">
        <v>2.4859559999999999E-4</v>
      </c>
      <c r="MK178" s="1">
        <v>6.5292500000000003E-2</v>
      </c>
      <c r="ML178">
        <v>0.87826749999999998</v>
      </c>
      <c r="MM178">
        <v>19.124690000000001</v>
      </c>
      <c r="MN178" s="1">
        <v>2.4115620000000001E-4</v>
      </c>
      <c r="MO178" s="1">
        <v>6.3392809999999994E-2</v>
      </c>
      <c r="MP178">
        <v>0.87758060000000004</v>
      </c>
      <c r="MQ178">
        <v>18.385179999999998</v>
      </c>
      <c r="MR178" s="1">
        <v>2.334235E-4</v>
      </c>
      <c r="MS178" s="1">
        <v>6.1425309999999997E-2</v>
      </c>
      <c r="MT178">
        <v>0.87687649999999995</v>
      </c>
      <c r="MU178">
        <v>18.153040000000001</v>
      </c>
      <c r="MV178" s="1">
        <v>2.2570479999999999E-4</v>
      </c>
      <c r="MW178" s="1">
        <v>5.9446869999999999E-2</v>
      </c>
      <c r="MX178">
        <v>0.87617979999999995</v>
      </c>
      <c r="MY178">
        <v>18.867540000000002</v>
      </c>
      <c r="MZ178" s="1">
        <v>2.1796850000000001E-4</v>
      </c>
      <c r="NA178" s="1">
        <v>5.746279E-2</v>
      </c>
      <c r="NB178">
        <v>0.87550939999999999</v>
      </c>
      <c r="NC178">
        <v>19.187999999999999</v>
      </c>
      <c r="ND178" s="1">
        <v>2.111057E-4</v>
      </c>
      <c r="NE178" s="1">
        <v>5.5687590000000002E-2</v>
      </c>
      <c r="NF178">
        <v>0.87492409999999998</v>
      </c>
      <c r="NG178">
        <v>19.68946</v>
      </c>
      <c r="NH178" s="1">
        <v>2.04315E-4</v>
      </c>
      <c r="NI178" s="1">
        <v>5.3932149999999998E-2</v>
      </c>
      <c r="NJ178">
        <v>0.87446729999999995</v>
      </c>
      <c r="NK178">
        <v>19.894639999999999</v>
      </c>
      <c r="NL178" s="1">
        <v>1.972241E-4</v>
      </c>
      <c r="NM178" s="1">
        <v>5.2087359999999999E-2</v>
      </c>
      <c r="NN178">
        <v>0.87407670000000004</v>
      </c>
      <c r="NO178">
        <v>19.445450000000001</v>
      </c>
      <c r="NP178" s="1">
        <v>1.8973469999999999E-4</v>
      </c>
      <c r="NQ178" s="1">
        <v>5.0132509999999998E-2</v>
      </c>
      <c r="NR178">
        <v>0.8738184</v>
      </c>
      <c r="NS178">
        <v>18.560829999999999</v>
      </c>
      <c r="NT178" s="1">
        <v>1.820592E-4</v>
      </c>
      <c r="NU178" s="1">
        <v>4.8114980000000002E-2</v>
      </c>
      <c r="NV178">
        <v>0.87366029999999995</v>
      </c>
      <c r="NW178">
        <v>17.6982</v>
      </c>
      <c r="NX178" s="1">
        <v>1.7409519999999999E-4</v>
      </c>
      <c r="NY178" s="1">
        <v>4.6014470000000002E-2</v>
      </c>
      <c r="NZ178">
        <v>0.87357810000000002</v>
      </c>
      <c r="OA178">
        <v>17.405139999999999</v>
      </c>
      <c r="OB178" s="1">
        <v>1.658544E-4</v>
      </c>
      <c r="OC178" s="1">
        <v>4.3834060000000001E-2</v>
      </c>
      <c r="OD178">
        <v>0.8736467</v>
      </c>
      <c r="OE178">
        <v>18.36591</v>
      </c>
      <c r="OF178" s="1">
        <v>1.5712159999999999E-4</v>
      </c>
      <c r="OG178" s="1">
        <v>4.1523320000000002E-2</v>
      </c>
      <c r="OH178">
        <v>0.87387099999999995</v>
      </c>
      <c r="OI178">
        <v>19.711200000000002</v>
      </c>
      <c r="OJ178" s="1">
        <v>1.47615E-4</v>
      </c>
      <c r="OK178" s="1">
        <v>3.8998890000000001E-2</v>
      </c>
    </row>
    <row r="179" spans="1:401" x14ac:dyDescent="0.35">
      <c r="A179">
        <v>185</v>
      </c>
      <c r="B179" t="s">
        <v>4</v>
      </c>
      <c r="C179" t="s">
        <v>181</v>
      </c>
      <c r="D179" t="s">
        <v>185</v>
      </c>
      <c r="E179">
        <v>917.64919999999995</v>
      </c>
      <c r="F179">
        <v>1.2259439999999999</v>
      </c>
      <c r="G179">
        <v>15.68812</v>
      </c>
      <c r="H179">
        <v>0</v>
      </c>
      <c r="I179">
        <v>0</v>
      </c>
      <c r="J179">
        <v>1.224154</v>
      </c>
      <c r="K179">
        <v>16.099360000000001</v>
      </c>
      <c r="L179">
        <v>0</v>
      </c>
      <c r="M179">
        <v>0</v>
      </c>
      <c r="N179">
        <v>1.2223649999999999</v>
      </c>
      <c r="O179">
        <v>16.396239999999999</v>
      </c>
      <c r="P179">
        <v>0</v>
      </c>
      <c r="Q179">
        <v>0</v>
      </c>
      <c r="R179">
        <v>1.2205859999999999</v>
      </c>
      <c r="S179">
        <v>16.63231</v>
      </c>
      <c r="T179">
        <v>0</v>
      </c>
      <c r="U179">
        <v>0</v>
      </c>
      <c r="V179">
        <v>1.218702</v>
      </c>
      <c r="W179">
        <v>16.916720000000002</v>
      </c>
      <c r="X179">
        <v>0</v>
      </c>
      <c r="Y179">
        <v>0</v>
      </c>
      <c r="Z179">
        <v>1.216782</v>
      </c>
      <c r="AA179">
        <v>17.121980000000001</v>
      </c>
      <c r="AB179">
        <v>0</v>
      </c>
      <c r="AC179">
        <v>1.9480499999999998E-37</v>
      </c>
      <c r="AD179">
        <v>1.2147380000000001</v>
      </c>
      <c r="AE179">
        <v>17.06427</v>
      </c>
      <c r="AF179" s="1">
        <v>3.168316E-28</v>
      </c>
      <c r="AG179" s="1">
        <v>7.6980169999999998E-26</v>
      </c>
      <c r="AH179">
        <v>1.212663</v>
      </c>
      <c r="AI179">
        <v>16.86168</v>
      </c>
      <c r="AJ179" s="1">
        <v>2.2690400000000002E-16</v>
      </c>
      <c r="AK179" s="1">
        <v>5.494598E-14</v>
      </c>
      <c r="AL179">
        <v>1.21052</v>
      </c>
      <c r="AM179">
        <v>16.629159999999999</v>
      </c>
      <c r="AN179" s="1">
        <v>1.9171689999999998E-6</v>
      </c>
      <c r="AO179" s="1">
        <v>3.389369E-4</v>
      </c>
      <c r="AP179">
        <v>1.208415</v>
      </c>
      <c r="AQ179">
        <v>16.78886</v>
      </c>
      <c r="AR179" s="1">
        <v>6.7478440000000002E-3</v>
      </c>
      <c r="AS179" s="1">
        <v>1.343734</v>
      </c>
      <c r="AT179">
        <v>1.206248</v>
      </c>
      <c r="AU179">
        <v>17.092860000000002</v>
      </c>
      <c r="AV179" s="1">
        <v>0.84827830000000004</v>
      </c>
      <c r="AW179">
        <v>181.1977</v>
      </c>
      <c r="AX179">
        <v>1.2040839999999999</v>
      </c>
      <c r="AY179">
        <v>17.479330000000001</v>
      </c>
      <c r="AZ179">
        <v>15.283810000000001</v>
      </c>
      <c r="BA179">
        <v>3445.069</v>
      </c>
      <c r="BB179">
        <v>1.2018930000000001</v>
      </c>
      <c r="BC179">
        <v>17.886430000000001</v>
      </c>
      <c r="BD179">
        <v>68.67792</v>
      </c>
      <c r="BE179">
        <v>16171.33</v>
      </c>
      <c r="BF179">
        <v>1.1997230000000001</v>
      </c>
      <c r="BG179">
        <v>18.023510000000002</v>
      </c>
      <c r="BH179">
        <v>107.1711</v>
      </c>
      <c r="BI179">
        <v>26179.96</v>
      </c>
      <c r="BJ179">
        <v>1.1974720000000001</v>
      </c>
      <c r="BK179">
        <v>18.041180000000001</v>
      </c>
      <c r="BL179">
        <v>73.206010000000006</v>
      </c>
      <c r="BM179">
        <v>18423.580000000002</v>
      </c>
      <c r="BN179">
        <v>1.1949350000000001</v>
      </c>
      <c r="BO179">
        <v>17.981369999999998</v>
      </c>
      <c r="BP179">
        <v>26.00365</v>
      </c>
      <c r="BQ179">
        <v>6713.2060000000001</v>
      </c>
      <c r="BR179">
        <v>1.1914309999999999</v>
      </c>
      <c r="BS179">
        <v>17.858550000000001</v>
      </c>
      <c r="BT179">
        <v>5.5670590000000004</v>
      </c>
      <c r="BU179">
        <v>1468.0219999999999</v>
      </c>
      <c r="BV179">
        <v>1.185694</v>
      </c>
      <c r="BW179">
        <v>17.801169999999999</v>
      </c>
      <c r="BX179">
        <v>0.85565460000000004</v>
      </c>
      <c r="BY179">
        <v>228.93520000000001</v>
      </c>
      <c r="BZ179">
        <v>1.1814830000000001</v>
      </c>
      <c r="CA179">
        <v>17.451609999999999</v>
      </c>
      <c r="CB179">
        <v>0.15001709999999999</v>
      </c>
      <c r="CC179">
        <v>39.450780000000002</v>
      </c>
      <c r="CD179">
        <v>1.1783220000000001</v>
      </c>
      <c r="CE179">
        <v>17.264209999999999</v>
      </c>
      <c r="CF179">
        <v>6.4912689999999995E-2</v>
      </c>
      <c r="CG179">
        <v>16.435790000000001</v>
      </c>
      <c r="CH179">
        <v>1.175508</v>
      </c>
      <c r="CI179">
        <v>16.922409999999999</v>
      </c>
      <c r="CJ179">
        <v>5.1920689999999999E-2</v>
      </c>
      <c r="CK179">
        <v>13.024789999999999</v>
      </c>
      <c r="CL179">
        <v>1.172723</v>
      </c>
      <c r="CM179">
        <v>16.68207</v>
      </c>
      <c r="CN179" s="1">
        <v>4.701607E-2</v>
      </c>
      <c r="CO179">
        <v>11.788349999999999</v>
      </c>
      <c r="CP179">
        <v>1.169821</v>
      </c>
      <c r="CQ179">
        <v>16.629300000000001</v>
      </c>
      <c r="CR179" s="1">
        <v>4.3839530000000002E-2</v>
      </c>
      <c r="CS179">
        <v>11.00459</v>
      </c>
      <c r="CT179">
        <v>1.16652</v>
      </c>
      <c r="CU179">
        <v>16.6508</v>
      </c>
      <c r="CV179" s="1">
        <v>4.1303399999999997E-2</v>
      </c>
      <c r="CW179" s="1">
        <v>10.388809999999999</v>
      </c>
      <c r="CX179">
        <v>1.162579</v>
      </c>
      <c r="CY179">
        <v>16.56305</v>
      </c>
      <c r="CZ179" s="1">
        <v>3.8916840000000001E-2</v>
      </c>
      <c r="DA179" s="1">
        <v>9.8174290000000006</v>
      </c>
      <c r="DB179">
        <v>1.1579839999999999</v>
      </c>
      <c r="DC179">
        <v>16.665379999999999</v>
      </c>
      <c r="DD179" s="1">
        <v>3.6519349999999999E-2</v>
      </c>
      <c r="DE179" s="1">
        <v>9.2463569999999997</v>
      </c>
      <c r="DF179">
        <v>1.1528620000000001</v>
      </c>
      <c r="DG179">
        <v>16.408660000000001</v>
      </c>
      <c r="DH179" s="1">
        <v>3.4170239999999998E-2</v>
      </c>
      <c r="DI179" s="1">
        <v>8.6888989999999993</v>
      </c>
      <c r="DJ179">
        <v>1.14706</v>
      </c>
      <c r="DK179">
        <v>16.21</v>
      </c>
      <c r="DL179" s="1">
        <v>3.1900690000000002E-2</v>
      </c>
      <c r="DM179" s="1">
        <v>8.1543510000000001</v>
      </c>
      <c r="DN179">
        <v>1.1407830000000001</v>
      </c>
      <c r="DO179">
        <v>16.005700000000001</v>
      </c>
      <c r="DP179" s="1">
        <v>2.98829E-2</v>
      </c>
      <c r="DQ179" s="1">
        <v>7.6779349999999997</v>
      </c>
      <c r="DR179">
        <v>1.1340030000000001</v>
      </c>
      <c r="DS179">
        <v>15.82213</v>
      </c>
      <c r="DT179" s="1">
        <v>2.8966470000000001E-2</v>
      </c>
      <c r="DU179" s="1">
        <v>7.4738740000000004</v>
      </c>
      <c r="DV179">
        <v>1.126957</v>
      </c>
      <c r="DW179">
        <v>15.54069</v>
      </c>
      <c r="DX179" s="1">
        <v>2.9589669999999998E-2</v>
      </c>
      <c r="DY179" s="1">
        <v>7.6708730000000003</v>
      </c>
      <c r="DZ179">
        <v>1.1200239999999999</v>
      </c>
      <c r="EA179">
        <v>15.216570000000001</v>
      </c>
      <c r="EB179" s="1">
        <v>3.0866660000000001E-2</v>
      </c>
      <c r="EC179" s="1">
        <v>8.0537600000000005</v>
      </c>
      <c r="ED179">
        <v>1.1131120000000001</v>
      </c>
      <c r="EE179">
        <v>15.107390000000001</v>
      </c>
      <c r="EF179" s="1">
        <v>3.1425170000000002E-2</v>
      </c>
      <c r="EG179" s="1">
        <v>8.2629479999999997</v>
      </c>
      <c r="EH179">
        <v>1.1049469999999999</v>
      </c>
      <c r="EI179">
        <v>15.707330000000001</v>
      </c>
      <c r="EJ179" s="1">
        <v>3.0825189999999999E-2</v>
      </c>
      <c r="EK179" s="1">
        <v>8.1729959999999995</v>
      </c>
      <c r="EL179">
        <v>1.0952789999999999</v>
      </c>
      <c r="EM179">
        <v>16.14517</v>
      </c>
      <c r="EN179" s="1">
        <v>2.9260230000000002E-2</v>
      </c>
      <c r="EO179" s="1">
        <v>7.8289239999999998</v>
      </c>
      <c r="EP179">
        <v>1.0856669999999999</v>
      </c>
      <c r="EQ179">
        <v>16.530190000000001</v>
      </c>
      <c r="ER179" s="1">
        <v>2.714716E-2</v>
      </c>
      <c r="ES179" s="1">
        <v>7.3226199999999997</v>
      </c>
      <c r="ET179">
        <v>1.0758099999999999</v>
      </c>
      <c r="EU179">
        <v>16.963660000000001</v>
      </c>
      <c r="EV179" s="1">
        <v>2.48875E-2</v>
      </c>
      <c r="EW179" s="1">
        <v>6.7675270000000003</v>
      </c>
      <c r="EX179">
        <v>1.0656060000000001</v>
      </c>
      <c r="EY179">
        <v>16.98922</v>
      </c>
      <c r="EZ179" s="1">
        <v>2.2666309999999999E-2</v>
      </c>
      <c r="FA179" s="1">
        <v>6.2143439999999996</v>
      </c>
      <c r="FB179">
        <v>1.055426</v>
      </c>
      <c r="FC179">
        <v>16.562629999999999</v>
      </c>
      <c r="FD179" s="1">
        <v>2.0544739999999999E-2</v>
      </c>
      <c r="FE179" s="1">
        <v>5.6785290000000002</v>
      </c>
      <c r="FF179">
        <v>1.046035</v>
      </c>
      <c r="FG179">
        <v>16.216819999999998</v>
      </c>
      <c r="FH179" s="1">
        <v>1.8596999999999999E-2</v>
      </c>
      <c r="FI179" s="1">
        <v>5.1800899999999999</v>
      </c>
      <c r="FJ179">
        <v>1.03651</v>
      </c>
      <c r="FK179">
        <v>16.21969</v>
      </c>
      <c r="FL179" s="1">
        <v>1.680883E-2</v>
      </c>
      <c r="FM179" s="1">
        <v>4.7196090000000002</v>
      </c>
      <c r="FN179">
        <v>1.0268330000000001</v>
      </c>
      <c r="FO179">
        <v>17.08764</v>
      </c>
      <c r="FP179" s="1">
        <v>1.5208569999999999E-2</v>
      </c>
      <c r="FQ179" s="1">
        <v>4.3049860000000004</v>
      </c>
      <c r="FR179">
        <v>1.0166310000000001</v>
      </c>
      <c r="FS179">
        <v>17.90315</v>
      </c>
      <c r="FT179" s="1">
        <v>1.376284E-2</v>
      </c>
      <c r="FU179" s="1">
        <v>3.9278339999999998</v>
      </c>
      <c r="FV179">
        <v>1.005932</v>
      </c>
      <c r="FW179">
        <v>18.383649999999999</v>
      </c>
      <c r="FX179" s="1">
        <v>1.244603E-2</v>
      </c>
      <c r="FY179" s="1">
        <v>3.580606</v>
      </c>
      <c r="FZ179">
        <v>0.99690380000000001</v>
      </c>
      <c r="GA179">
        <v>18.765740000000001</v>
      </c>
      <c r="GB179" s="1">
        <v>1.127648E-2</v>
      </c>
      <c r="GC179" s="1">
        <v>3.2632880000000002</v>
      </c>
      <c r="GD179">
        <v>0.98740519999999998</v>
      </c>
      <c r="GE179">
        <v>18.568570000000001</v>
      </c>
      <c r="GF179" s="1">
        <v>1.0184749999999999E-2</v>
      </c>
      <c r="GG179" s="1">
        <v>2.967101</v>
      </c>
      <c r="GH179">
        <v>0.9774756</v>
      </c>
      <c r="GI179">
        <v>18.10107</v>
      </c>
      <c r="GJ179" s="1">
        <v>9.1877680000000007E-3</v>
      </c>
      <c r="GK179" s="1">
        <v>2.6954020000000001</v>
      </c>
      <c r="GL179">
        <v>0.9675648</v>
      </c>
      <c r="GM179">
        <v>17.8827</v>
      </c>
      <c r="GN179" s="1">
        <v>8.27168E-3</v>
      </c>
      <c r="GO179" s="1">
        <v>2.4437199999999999</v>
      </c>
      <c r="GP179">
        <v>0.95767230000000003</v>
      </c>
      <c r="GQ179">
        <v>18.017219999999998</v>
      </c>
      <c r="GR179" s="1">
        <v>7.4525579999999998E-3</v>
      </c>
      <c r="GS179" s="1">
        <v>2.2164670000000002</v>
      </c>
      <c r="GT179">
        <v>0.9494283</v>
      </c>
      <c r="GU179">
        <v>18.418800000000001</v>
      </c>
      <c r="GV179" s="1">
        <v>6.7142490000000003E-3</v>
      </c>
      <c r="GW179" s="1">
        <v>2.0083989999999998</v>
      </c>
      <c r="GX179">
        <v>0.94174939999999996</v>
      </c>
      <c r="GY179">
        <v>19.16309</v>
      </c>
      <c r="GZ179" s="1">
        <v>6.0286510000000003E-3</v>
      </c>
      <c r="HA179" s="1">
        <v>1.812719</v>
      </c>
      <c r="HB179">
        <v>0.93403979999999998</v>
      </c>
      <c r="HC179">
        <v>19.41647</v>
      </c>
      <c r="HD179" s="1">
        <v>5.4086050000000004E-3</v>
      </c>
      <c r="HE179" s="1">
        <v>1.634123</v>
      </c>
      <c r="HF179">
        <v>0.92745650000000002</v>
      </c>
      <c r="HG179">
        <v>19.335139999999999</v>
      </c>
      <c r="HH179" s="1">
        <v>4.8359350000000004E-3</v>
      </c>
      <c r="HI179" s="1">
        <v>1.4662139999999999</v>
      </c>
      <c r="HJ179">
        <v>0.92182730000000002</v>
      </c>
      <c r="HK179">
        <v>18.695810000000002</v>
      </c>
      <c r="HL179" s="1">
        <v>4.3017649999999999E-3</v>
      </c>
      <c r="HM179" s="1">
        <v>1.3077970000000001</v>
      </c>
      <c r="HN179">
        <v>0.91720349999999995</v>
      </c>
      <c r="HO179">
        <v>17.936920000000001</v>
      </c>
      <c r="HP179" s="1">
        <v>3.8104219999999999E-3</v>
      </c>
      <c r="HQ179" s="1">
        <v>1.16004</v>
      </c>
      <c r="HR179">
        <v>0.91349789999999997</v>
      </c>
      <c r="HS179">
        <v>17.31297</v>
      </c>
      <c r="HT179" s="1">
        <v>3.360076E-3</v>
      </c>
      <c r="HU179" s="1">
        <v>1.023628</v>
      </c>
      <c r="HV179">
        <v>0.91048969999999996</v>
      </c>
      <c r="HW179">
        <v>16.840990000000001</v>
      </c>
      <c r="HX179" s="1">
        <v>2.931838E-3</v>
      </c>
      <c r="HY179" s="1">
        <v>0.89345960000000002</v>
      </c>
      <c r="HZ179">
        <v>0.90810880000000005</v>
      </c>
      <c r="IA179">
        <v>16.724499999999999</v>
      </c>
      <c r="IB179" s="1">
        <v>2.5032660000000001E-3</v>
      </c>
      <c r="IC179" s="1">
        <v>0.76302999999999999</v>
      </c>
      <c r="ID179">
        <v>0.90618259999999995</v>
      </c>
      <c r="IE179">
        <v>17.126860000000001</v>
      </c>
      <c r="IF179" s="1">
        <v>2.0798090000000002E-3</v>
      </c>
      <c r="IG179" s="1">
        <v>0.63384410000000002</v>
      </c>
      <c r="IH179">
        <v>0.90469630000000001</v>
      </c>
      <c r="II179">
        <v>17.557449999999999</v>
      </c>
      <c r="IJ179" s="1">
        <v>1.6820100000000001E-3</v>
      </c>
      <c r="IK179" s="1">
        <v>0.51205129999999999</v>
      </c>
      <c r="IL179">
        <v>0.90360090000000004</v>
      </c>
      <c r="IM179">
        <v>17.859500000000001</v>
      </c>
      <c r="IN179" s="1">
        <v>1.3514390000000001E-3</v>
      </c>
      <c r="IO179" s="1">
        <v>0.4104235</v>
      </c>
      <c r="IP179">
        <v>0.90278480000000005</v>
      </c>
      <c r="IQ179">
        <v>17.368259999999999</v>
      </c>
      <c r="IR179" s="1">
        <v>1.1040889999999999E-3</v>
      </c>
      <c r="IS179" s="1">
        <v>0.33415289999999997</v>
      </c>
      <c r="IT179">
        <v>0.90224090000000001</v>
      </c>
      <c r="IU179">
        <v>16.471959999999999</v>
      </c>
      <c r="IV179" s="1">
        <v>9.3234739999999996E-4</v>
      </c>
      <c r="IW179" s="1">
        <v>0.28101599999999999</v>
      </c>
      <c r="IX179">
        <v>0.90188999999999997</v>
      </c>
      <c r="IY179">
        <v>15.723100000000001</v>
      </c>
      <c r="IZ179" s="1">
        <v>8.1595569999999996E-4</v>
      </c>
      <c r="JA179" s="1">
        <v>0.24498790000000001</v>
      </c>
      <c r="JB179">
        <v>0.90166590000000002</v>
      </c>
      <c r="JC179">
        <v>15.23232</v>
      </c>
      <c r="JD179" s="1">
        <v>7.3306710000000004E-4</v>
      </c>
      <c r="JE179" s="1">
        <v>0.21943319999999999</v>
      </c>
      <c r="JF179">
        <v>0.90156219999999998</v>
      </c>
      <c r="JG179">
        <v>15.563980000000001</v>
      </c>
      <c r="JH179" s="1">
        <v>6.681425E-4</v>
      </c>
      <c r="JI179" s="1">
        <v>0.1995585</v>
      </c>
      <c r="JJ179">
        <v>0.90157189999999998</v>
      </c>
      <c r="JK179">
        <v>16.193300000000001</v>
      </c>
      <c r="JL179" s="1">
        <v>6.1077729999999995E-4</v>
      </c>
      <c r="JM179" s="1">
        <v>0.1821179</v>
      </c>
      <c r="JN179">
        <v>0.90165870000000004</v>
      </c>
      <c r="JO179">
        <v>16.65277</v>
      </c>
      <c r="JP179" s="1">
        <v>5.5997450000000004E-4</v>
      </c>
      <c r="JQ179" s="1">
        <v>0.16670579999999999</v>
      </c>
      <c r="JR179">
        <v>0.90183720000000001</v>
      </c>
      <c r="JS179">
        <v>17.066230000000001</v>
      </c>
      <c r="JT179" s="1">
        <v>5.161791E-4</v>
      </c>
      <c r="JU179" s="1">
        <v>0.15342500000000001</v>
      </c>
      <c r="JV179">
        <v>0.90209640000000002</v>
      </c>
      <c r="JW179">
        <v>16.957789999999999</v>
      </c>
      <c r="JX179" s="1">
        <v>4.7960929999999998E-4</v>
      </c>
      <c r="JY179" s="1">
        <v>0.14230809999999999</v>
      </c>
      <c r="JZ179">
        <v>0.90238289999999999</v>
      </c>
      <c r="KA179">
        <v>16.166149999999998</v>
      </c>
      <c r="KB179" s="1">
        <v>4.4960209999999999E-4</v>
      </c>
      <c r="KC179" s="1">
        <v>0.13319210000000001</v>
      </c>
      <c r="KD179">
        <v>0.90273680000000001</v>
      </c>
      <c r="KE179">
        <v>15.447190000000001</v>
      </c>
      <c r="KF179" s="1">
        <v>4.2471829999999998E-4</v>
      </c>
      <c r="KG179" s="1">
        <v>0.1256399</v>
      </c>
      <c r="KH179">
        <v>0.90310919999999995</v>
      </c>
      <c r="KI179">
        <v>15.12693</v>
      </c>
      <c r="KJ179" s="1">
        <v>4.0340500000000002E-4</v>
      </c>
      <c r="KK179" s="1">
        <v>0.1192312</v>
      </c>
      <c r="KL179">
        <v>0.90349740000000001</v>
      </c>
      <c r="KM179">
        <v>15.88382</v>
      </c>
      <c r="KN179" s="1">
        <v>3.8375019999999999E-4</v>
      </c>
      <c r="KO179" s="1">
        <v>0.1133246</v>
      </c>
      <c r="KP179">
        <v>0.90382839999999998</v>
      </c>
      <c r="KQ179">
        <v>17.05386</v>
      </c>
      <c r="KR179" s="1">
        <v>3.6510079999999999E-4</v>
      </c>
      <c r="KS179" s="1">
        <v>0.10775179999999999</v>
      </c>
      <c r="KT179">
        <v>0.90413920000000003</v>
      </c>
      <c r="KU179">
        <v>18.104700000000001</v>
      </c>
      <c r="KV179" s="1">
        <v>3.4839199999999999E-4</v>
      </c>
      <c r="KW179" s="1">
        <v>0.10274610000000001</v>
      </c>
      <c r="KX179">
        <v>0.90437650000000003</v>
      </c>
      <c r="KY179">
        <v>18.811789999999998</v>
      </c>
      <c r="KZ179" s="1">
        <v>3.3246399999999998E-4</v>
      </c>
      <c r="LA179" s="1">
        <v>9.8008429999999994E-2</v>
      </c>
      <c r="LB179">
        <v>0.90456349999999996</v>
      </c>
      <c r="LC179">
        <v>18.673200000000001</v>
      </c>
      <c r="LD179" s="1">
        <v>3.181724E-4</v>
      </c>
      <c r="LE179" s="1">
        <v>9.3767229999999993E-2</v>
      </c>
      <c r="LF179">
        <v>0.90469290000000002</v>
      </c>
      <c r="LG179">
        <v>17.914349999999999</v>
      </c>
      <c r="LH179" s="1">
        <v>3.0532269999999998E-4</v>
      </c>
      <c r="LI179" s="1">
        <v>8.9961399999999997E-2</v>
      </c>
      <c r="LJ179">
        <v>0.90479279999999995</v>
      </c>
      <c r="LK179">
        <v>17.232530000000001</v>
      </c>
      <c r="LL179" s="1">
        <v>2.9388990000000001E-4</v>
      </c>
      <c r="LM179" s="1">
        <v>8.6572529999999995E-2</v>
      </c>
      <c r="LN179">
        <v>0.90480729999999998</v>
      </c>
      <c r="LO179">
        <v>17.023340000000001</v>
      </c>
      <c r="LP179" s="1">
        <v>2.8379840000000001E-4</v>
      </c>
      <c r="LQ179" s="1">
        <v>8.3595630000000004E-2</v>
      </c>
      <c r="LR179">
        <v>0.90474580000000004</v>
      </c>
      <c r="LS179">
        <v>17.968450000000001</v>
      </c>
      <c r="LT179" s="1">
        <v>2.7501389999999999E-4</v>
      </c>
      <c r="LU179" s="1">
        <v>8.100135E-2</v>
      </c>
      <c r="LV179">
        <v>0.90458190000000005</v>
      </c>
      <c r="LW179">
        <v>19.215299999999999</v>
      </c>
      <c r="LX179" s="1">
        <v>2.6788570000000001E-4</v>
      </c>
      <c r="LY179" s="1">
        <v>7.8919619999999996E-2</v>
      </c>
      <c r="LZ179">
        <v>0.90428169999999997</v>
      </c>
      <c r="MA179">
        <v>20.207940000000001</v>
      </c>
      <c r="MB179" s="1">
        <v>2.618001E-4</v>
      </c>
      <c r="MC179" s="1">
        <v>7.7146820000000005E-2</v>
      </c>
      <c r="MD179">
        <v>0.9038756</v>
      </c>
      <c r="ME179">
        <v>20.614190000000001</v>
      </c>
      <c r="MF179" s="1">
        <v>2.5563240000000002E-4</v>
      </c>
      <c r="MG179" s="1">
        <v>7.5379039999999994E-2</v>
      </c>
      <c r="MH179">
        <v>0.90336240000000001</v>
      </c>
      <c r="MI179">
        <v>20.16283</v>
      </c>
      <c r="MJ179" s="1">
        <v>2.4916530000000002E-4</v>
      </c>
      <c r="MK179" s="1">
        <v>7.3528499999999997E-2</v>
      </c>
      <c r="ML179">
        <v>0.90270760000000005</v>
      </c>
      <c r="MM179">
        <v>19.180389999999999</v>
      </c>
      <c r="MN179" s="1">
        <v>2.4174059999999999E-4</v>
      </c>
      <c r="MO179" s="1">
        <v>7.1404499999999996E-2</v>
      </c>
      <c r="MP179">
        <v>0.90201509999999996</v>
      </c>
      <c r="MQ179">
        <v>18.410779999999999</v>
      </c>
      <c r="MR179" s="1">
        <v>2.3407389999999999E-4</v>
      </c>
      <c r="MS179" s="1">
        <v>6.921186E-2</v>
      </c>
      <c r="MT179">
        <v>0.9012675</v>
      </c>
      <c r="MU179">
        <v>18.143689999999999</v>
      </c>
      <c r="MV179" s="1">
        <v>2.2634360000000001E-4</v>
      </c>
      <c r="MW179" s="1">
        <v>6.697997E-2</v>
      </c>
      <c r="MX179">
        <v>0.90050419999999998</v>
      </c>
      <c r="MY179">
        <v>18.841529999999999</v>
      </c>
      <c r="MZ179" s="1">
        <v>2.1857699999999999E-4</v>
      </c>
      <c r="NA179" s="1">
        <v>6.4743099999999998E-2</v>
      </c>
      <c r="NB179">
        <v>0.89981160000000004</v>
      </c>
      <c r="NC179">
        <v>19.180430000000001</v>
      </c>
      <c r="ND179" s="1">
        <v>2.1166730000000001E-4</v>
      </c>
      <c r="NE179" s="1">
        <v>6.2726009999999999E-2</v>
      </c>
      <c r="NF179">
        <v>0.89923260000000005</v>
      </c>
      <c r="NG179">
        <v>19.715209999999999</v>
      </c>
      <c r="NH179" s="1">
        <v>2.0488710000000001E-4</v>
      </c>
      <c r="NI179" s="1">
        <v>6.0755900000000002E-2</v>
      </c>
      <c r="NJ179">
        <v>0.89872510000000005</v>
      </c>
      <c r="NK179">
        <v>19.934930000000001</v>
      </c>
      <c r="NL179" s="1">
        <v>1.978003E-4</v>
      </c>
      <c r="NM179" s="1">
        <v>5.8686639999999998E-2</v>
      </c>
      <c r="NN179">
        <v>0.89831819999999996</v>
      </c>
      <c r="NO179">
        <v>19.51388</v>
      </c>
      <c r="NP179" s="1">
        <v>1.9036119999999999E-4</v>
      </c>
      <c r="NQ179" s="1">
        <v>5.6510400000000002E-2</v>
      </c>
      <c r="NR179">
        <v>0.89803840000000001</v>
      </c>
      <c r="NS179">
        <v>18.6266</v>
      </c>
      <c r="NT179" s="1">
        <v>1.8271370000000001E-4</v>
      </c>
      <c r="NU179" s="1">
        <v>5.4248770000000002E-2</v>
      </c>
      <c r="NV179">
        <v>0.89785859999999995</v>
      </c>
      <c r="NW179">
        <v>17.74363</v>
      </c>
      <c r="NX179" s="1">
        <v>1.7476469999999999E-4</v>
      </c>
      <c r="NY179" s="1">
        <v>5.189651E-2</v>
      </c>
      <c r="NZ179">
        <v>0.89777700000000005</v>
      </c>
      <c r="OA179">
        <v>17.411100000000001</v>
      </c>
      <c r="OB179" s="1">
        <v>1.6653729999999999E-4</v>
      </c>
      <c r="OC179" s="1">
        <v>4.9451540000000002E-2</v>
      </c>
      <c r="OD179">
        <v>0.89785040000000005</v>
      </c>
      <c r="OE179">
        <v>18.341830000000002</v>
      </c>
      <c r="OF179" s="1">
        <v>1.5786209999999999E-4</v>
      </c>
      <c r="OG179" s="1">
        <v>4.6876849999999998E-2</v>
      </c>
      <c r="OH179">
        <v>0.8980823</v>
      </c>
      <c r="OI179">
        <v>19.690169999999998</v>
      </c>
      <c r="OJ179" s="1">
        <v>1.4841689999999999E-4</v>
      </c>
      <c r="OK179" s="1">
        <v>4.4064100000000002E-2</v>
      </c>
    </row>
    <row r="180" spans="1:401" x14ac:dyDescent="0.35">
      <c r="A180">
        <v>186</v>
      </c>
      <c r="B180" t="s">
        <v>4</v>
      </c>
      <c r="C180" t="s">
        <v>181</v>
      </c>
      <c r="D180" t="s">
        <v>186</v>
      </c>
      <c r="E180">
        <v>940.80179999999996</v>
      </c>
      <c r="F180">
        <v>1.136388</v>
      </c>
      <c r="G180">
        <v>15.69111</v>
      </c>
      <c r="H180">
        <v>0</v>
      </c>
      <c r="I180">
        <v>0</v>
      </c>
      <c r="J180">
        <v>1.134161</v>
      </c>
      <c r="K180">
        <v>16.126899999999999</v>
      </c>
      <c r="L180">
        <v>0</v>
      </c>
      <c r="M180">
        <v>0</v>
      </c>
      <c r="N180">
        <v>1.1319349999999999</v>
      </c>
      <c r="O180">
        <v>16.426600000000001</v>
      </c>
      <c r="P180">
        <v>0</v>
      </c>
      <c r="Q180">
        <v>0</v>
      </c>
      <c r="R180">
        <v>1.129705</v>
      </c>
      <c r="S180">
        <v>16.665369999999999</v>
      </c>
      <c r="T180">
        <v>0</v>
      </c>
      <c r="U180">
        <v>0</v>
      </c>
      <c r="V180">
        <v>1.1273599999999999</v>
      </c>
      <c r="W180">
        <v>16.935110000000002</v>
      </c>
      <c r="X180">
        <v>0</v>
      </c>
      <c r="Y180">
        <v>0</v>
      </c>
      <c r="Z180">
        <v>1.1249830000000001</v>
      </c>
      <c r="AA180">
        <v>17.116299999999999</v>
      </c>
      <c r="AB180">
        <v>0</v>
      </c>
      <c r="AC180">
        <v>3.4693400000000002E-38</v>
      </c>
      <c r="AD180">
        <v>1.122495</v>
      </c>
      <c r="AE180">
        <v>17.057230000000001</v>
      </c>
      <c r="AF180" s="1">
        <v>5.0117909999999999E-29</v>
      </c>
      <c r="AG180" s="1">
        <v>1.3574809999999999E-26</v>
      </c>
      <c r="AH180">
        <v>1.1199330000000001</v>
      </c>
      <c r="AI180">
        <v>16.863630000000001</v>
      </c>
      <c r="AJ180" s="1">
        <v>3.7261549999999999E-17</v>
      </c>
      <c r="AK180" s="1">
        <v>1.005464E-14</v>
      </c>
      <c r="AL180">
        <v>1.117267</v>
      </c>
      <c r="AM180">
        <v>16.641950000000001</v>
      </c>
      <c r="AN180" s="1">
        <v>9.1626909999999995E-7</v>
      </c>
      <c r="AO180" s="1">
        <v>1.7378740000000001E-4</v>
      </c>
      <c r="AP180">
        <v>1.114652</v>
      </c>
      <c r="AQ180">
        <v>16.828610000000001</v>
      </c>
      <c r="AR180" s="1">
        <v>4.4386269999999997E-3</v>
      </c>
      <c r="AS180" s="1">
        <v>0.96044640000000003</v>
      </c>
      <c r="AT180">
        <v>1.111988</v>
      </c>
      <c r="AU180">
        <v>17.129940000000001</v>
      </c>
      <c r="AV180" s="1">
        <v>0.6498543</v>
      </c>
      <c r="AW180">
        <v>151.7747</v>
      </c>
      <c r="AX180">
        <v>1.109272</v>
      </c>
      <c r="AY180">
        <v>17.506820000000001</v>
      </c>
      <c r="AZ180">
        <v>13.05345</v>
      </c>
      <c r="BA180">
        <v>3233.45</v>
      </c>
      <c r="BB180">
        <v>1.1065750000000001</v>
      </c>
      <c r="BC180">
        <v>17.904340000000001</v>
      </c>
      <c r="BD180">
        <v>63.86468</v>
      </c>
      <c r="BE180">
        <v>16597.18</v>
      </c>
      <c r="BF180">
        <v>1.103871</v>
      </c>
      <c r="BG180">
        <v>18.017060000000001</v>
      </c>
      <c r="BH180">
        <v>106.874</v>
      </c>
      <c r="BI180">
        <v>28906.68</v>
      </c>
      <c r="BJ180">
        <v>1.101089</v>
      </c>
      <c r="BK180">
        <v>18.028310000000001</v>
      </c>
      <c r="BL180">
        <v>77.18477</v>
      </c>
      <c r="BM180">
        <v>21581.07</v>
      </c>
      <c r="BN180">
        <v>1.0979989999999999</v>
      </c>
      <c r="BO180">
        <v>17.976299999999998</v>
      </c>
      <c r="BP180">
        <v>28.714649999999999</v>
      </c>
      <c r="BQ180">
        <v>8255.0560000000005</v>
      </c>
      <c r="BR180">
        <v>1.093917</v>
      </c>
      <c r="BS180">
        <v>17.87058</v>
      </c>
      <c r="BT180">
        <v>6.3734900000000003</v>
      </c>
      <c r="BU180">
        <v>1874.702</v>
      </c>
      <c r="BV180">
        <v>1.087277</v>
      </c>
      <c r="BW180">
        <v>17.84722</v>
      </c>
      <c r="BX180">
        <v>0.99796019999999996</v>
      </c>
      <c r="BY180">
        <v>298.20119999999997</v>
      </c>
      <c r="BZ180">
        <v>1.0821799999999999</v>
      </c>
      <c r="CA180">
        <v>17.502230000000001</v>
      </c>
      <c r="CB180">
        <v>0.16808419999999999</v>
      </c>
      <c r="CC180">
        <v>49.388309999999997</v>
      </c>
      <c r="CD180">
        <v>1.0786739999999999</v>
      </c>
      <c r="CE180">
        <v>17.313590000000001</v>
      </c>
      <c r="CF180">
        <v>6.7149459999999994E-2</v>
      </c>
      <c r="CG180">
        <v>18.875810000000001</v>
      </c>
      <c r="CH180">
        <v>1.0756019999999999</v>
      </c>
      <c r="CI180">
        <v>16.952570000000001</v>
      </c>
      <c r="CJ180">
        <v>5.2483259999999997E-2</v>
      </c>
      <c r="CK180">
        <v>14.554970000000001</v>
      </c>
      <c r="CL180">
        <v>1.07267</v>
      </c>
      <c r="CM180">
        <v>16.685510000000001</v>
      </c>
      <c r="CN180" s="1">
        <v>4.7307630000000003E-2</v>
      </c>
      <c r="CO180">
        <v>13.098610000000001</v>
      </c>
      <c r="CP180">
        <v>1.069607</v>
      </c>
      <c r="CQ180">
        <v>16.620349999999998</v>
      </c>
      <c r="CR180" s="1">
        <v>4.404872E-2</v>
      </c>
      <c r="CS180">
        <v>12.202590000000001</v>
      </c>
      <c r="CT180">
        <v>1.0661339999999999</v>
      </c>
      <c r="CU180">
        <v>16.64068</v>
      </c>
      <c r="CV180" s="1">
        <v>4.1481850000000001E-2</v>
      </c>
      <c r="CW180">
        <v>11.50827</v>
      </c>
      <c r="CX180">
        <v>1.061998</v>
      </c>
      <c r="CY180">
        <v>16.57471</v>
      </c>
      <c r="CZ180" s="1">
        <v>3.9093259999999998E-2</v>
      </c>
      <c r="DA180" s="1">
        <v>10.87128</v>
      </c>
      <c r="DB180">
        <v>1.05721</v>
      </c>
      <c r="DC180">
        <v>16.703209999999999</v>
      </c>
      <c r="DD180" s="1">
        <v>3.6695699999999998E-2</v>
      </c>
      <c r="DE180" s="1">
        <v>10.23507</v>
      </c>
      <c r="DF180">
        <v>1.051455</v>
      </c>
      <c r="DG180">
        <v>16.45346</v>
      </c>
      <c r="DH180" s="1">
        <v>3.4338269999999997E-2</v>
      </c>
      <c r="DI180" s="1">
        <v>9.6121660000000002</v>
      </c>
      <c r="DJ180">
        <v>1.0447519999999999</v>
      </c>
      <c r="DK180">
        <v>16.262180000000001</v>
      </c>
      <c r="DL180" s="1">
        <v>3.206142E-2</v>
      </c>
      <c r="DM180" s="1">
        <v>9.0148620000000008</v>
      </c>
      <c r="DN180">
        <v>1.037501</v>
      </c>
      <c r="DO180">
        <v>16.045629999999999</v>
      </c>
      <c r="DP180" s="1">
        <v>3.0002500000000001E-2</v>
      </c>
      <c r="DQ180" s="1">
        <v>8.4720490000000002</v>
      </c>
      <c r="DR180">
        <v>1.0296160000000001</v>
      </c>
      <c r="DS180">
        <v>15.83732</v>
      </c>
      <c r="DT180" s="1">
        <v>2.896547E-2</v>
      </c>
      <c r="DU180" s="1">
        <v>8.2042040000000007</v>
      </c>
      <c r="DV180">
        <v>1.021361</v>
      </c>
      <c r="DW180">
        <v>15.55062</v>
      </c>
      <c r="DX180" s="1">
        <v>2.9481739999999999E-2</v>
      </c>
      <c r="DY180" s="1">
        <v>8.3778079999999999</v>
      </c>
      <c r="DZ180">
        <v>1.013201</v>
      </c>
      <c r="EA180">
        <v>15.225759999999999</v>
      </c>
      <c r="EB180" s="1">
        <v>3.075518E-2</v>
      </c>
      <c r="EC180" s="1">
        <v>8.7833640000000006</v>
      </c>
      <c r="ED180">
        <v>1.0050680000000001</v>
      </c>
      <c r="EE180">
        <v>15.11631</v>
      </c>
      <c r="EF180" s="1">
        <v>3.1401770000000002E-2</v>
      </c>
      <c r="EG180" s="1">
        <v>9.0254639999999995</v>
      </c>
      <c r="EH180">
        <v>0.99650260000000002</v>
      </c>
      <c r="EI180">
        <v>15.73129</v>
      </c>
      <c r="EJ180" s="1">
        <v>3.089248E-2</v>
      </c>
      <c r="EK180" s="1">
        <v>8.9394629999999999</v>
      </c>
      <c r="EL180">
        <v>0.98738789999999999</v>
      </c>
      <c r="EM180">
        <v>16.181460000000001</v>
      </c>
      <c r="EN180" s="1">
        <v>2.9404119999999999E-2</v>
      </c>
      <c r="EO180" s="1">
        <v>8.5689240000000009</v>
      </c>
      <c r="EP180">
        <v>0.97847620000000002</v>
      </c>
      <c r="EQ180">
        <v>16.57338</v>
      </c>
      <c r="ER180" s="1">
        <v>2.7316880000000002E-2</v>
      </c>
      <c r="ES180" s="1">
        <v>8.0110279999999996</v>
      </c>
      <c r="ET180">
        <v>0.96932169999999995</v>
      </c>
      <c r="EU180">
        <v>17.005189999999999</v>
      </c>
      <c r="EV180" s="1">
        <v>2.5064220000000002E-2</v>
      </c>
      <c r="EW180" s="1">
        <v>7.395295</v>
      </c>
      <c r="EX180">
        <v>0.95985410000000004</v>
      </c>
      <c r="EY180">
        <v>17.014600000000002</v>
      </c>
      <c r="EZ180" s="1">
        <v>2.2838420000000002E-2</v>
      </c>
      <c r="FA180" s="1">
        <v>6.7795740000000002</v>
      </c>
      <c r="FB180">
        <v>0.95041830000000005</v>
      </c>
      <c r="FC180">
        <v>16.57694</v>
      </c>
      <c r="FD180" s="1">
        <v>2.070932E-2</v>
      </c>
      <c r="FE180" s="1">
        <v>6.1828690000000002</v>
      </c>
      <c r="FF180">
        <v>0.94095379999999995</v>
      </c>
      <c r="FG180">
        <v>16.22157</v>
      </c>
      <c r="FH180" s="1">
        <v>1.8749180000000001E-2</v>
      </c>
      <c r="FI180" s="1">
        <v>5.6280109999999999</v>
      </c>
      <c r="FJ180">
        <v>0.9311064</v>
      </c>
      <c r="FK180">
        <v>16.210799999999999</v>
      </c>
      <c r="FL180" s="1">
        <v>1.6950799999999999E-2</v>
      </c>
      <c r="FM180" s="1">
        <v>5.1171300000000004</v>
      </c>
      <c r="FN180">
        <v>0.92112000000000005</v>
      </c>
      <c r="FO180">
        <v>17.085059999999999</v>
      </c>
      <c r="FP180" s="1">
        <v>1.5335379999999999E-2</v>
      </c>
      <c r="FQ180" s="1">
        <v>4.6552160000000002</v>
      </c>
      <c r="FR180">
        <v>0.9111726</v>
      </c>
      <c r="FS180">
        <v>17.925840000000001</v>
      </c>
      <c r="FT180" s="1">
        <v>1.387539E-2</v>
      </c>
      <c r="FU180" s="1">
        <v>4.2354839999999996</v>
      </c>
      <c r="FV180">
        <v>0.9021363</v>
      </c>
      <c r="FW180">
        <v>18.42389</v>
      </c>
      <c r="FX180" s="1">
        <v>1.255383E-2</v>
      </c>
      <c r="FY180" s="1">
        <v>3.8505880000000001</v>
      </c>
      <c r="FZ180">
        <v>0.89510290000000003</v>
      </c>
      <c r="GA180">
        <v>18.806999999999999</v>
      </c>
      <c r="GB180" s="1">
        <v>1.137474E-2</v>
      </c>
      <c r="GC180" s="1">
        <v>3.4989490000000001</v>
      </c>
      <c r="GD180">
        <v>0.88767220000000002</v>
      </c>
      <c r="GE180">
        <v>18.605560000000001</v>
      </c>
      <c r="GF180" s="1">
        <v>1.0276510000000001E-2</v>
      </c>
      <c r="GG180" s="1">
        <v>3.172482</v>
      </c>
      <c r="GH180">
        <v>0.8798665</v>
      </c>
      <c r="GI180">
        <v>18.12199</v>
      </c>
      <c r="GJ180" s="1">
        <v>9.2714210000000002E-3</v>
      </c>
      <c r="GK180" s="1">
        <v>2.8727659999999999</v>
      </c>
      <c r="GL180">
        <v>0.87218700000000005</v>
      </c>
      <c r="GM180">
        <v>17.874739999999999</v>
      </c>
      <c r="GN180" s="1">
        <v>8.3493700000000001E-3</v>
      </c>
      <c r="GO180" s="1">
        <v>2.5961159999999999</v>
      </c>
      <c r="GP180">
        <v>0.86457899999999999</v>
      </c>
      <c r="GQ180">
        <v>17.991430000000001</v>
      </c>
      <c r="GR180" s="1">
        <v>7.5230669999999996E-3</v>
      </c>
      <c r="GS180" s="1">
        <v>2.3458269999999999</v>
      </c>
      <c r="GT180">
        <v>0.85737090000000005</v>
      </c>
      <c r="GU180">
        <v>18.399229999999999</v>
      </c>
      <c r="GV180" s="1">
        <v>6.779167E-3</v>
      </c>
      <c r="GW180" s="1">
        <v>2.1178560000000002</v>
      </c>
      <c r="GX180">
        <v>0.8507093</v>
      </c>
      <c r="GY180">
        <v>19.163340000000002</v>
      </c>
      <c r="GZ180" s="1">
        <v>6.0884149999999998E-3</v>
      </c>
      <c r="HA180" s="1">
        <v>1.9048830000000001</v>
      </c>
      <c r="HB180">
        <v>0.84471370000000001</v>
      </c>
      <c r="HC180">
        <v>19.447410000000001</v>
      </c>
      <c r="HD180" s="1">
        <v>5.4657969999999997E-3</v>
      </c>
      <c r="HE180" s="1">
        <v>1.7122839999999999</v>
      </c>
      <c r="HF180">
        <v>0.8396498</v>
      </c>
      <c r="HG180">
        <v>19.381409999999999</v>
      </c>
      <c r="HH180" s="1">
        <v>4.8885049999999996E-3</v>
      </c>
      <c r="HI180" s="1">
        <v>1.5342260000000001</v>
      </c>
      <c r="HJ180">
        <v>0.83535669999999995</v>
      </c>
      <c r="HK180">
        <v>18.753720000000001</v>
      </c>
      <c r="HL180" s="1">
        <v>4.3528179999999996E-3</v>
      </c>
      <c r="HM180" s="1">
        <v>1.367629</v>
      </c>
      <c r="HN180">
        <v>0.83188329999999999</v>
      </c>
      <c r="HO180">
        <v>17.990459999999999</v>
      </c>
      <c r="HP180" s="1">
        <v>3.8572250000000002E-3</v>
      </c>
      <c r="HQ180" s="1">
        <v>1.211889</v>
      </c>
      <c r="HR180">
        <v>0.82910249999999996</v>
      </c>
      <c r="HS180">
        <v>17.341280000000001</v>
      </c>
      <c r="HT180" s="1">
        <v>3.403821E-3</v>
      </c>
      <c r="HU180" s="1">
        <v>1.0688200000000001</v>
      </c>
      <c r="HV180">
        <v>0.82686170000000003</v>
      </c>
      <c r="HW180">
        <v>16.850349999999999</v>
      </c>
      <c r="HX180" s="1">
        <v>2.9748069999999999E-3</v>
      </c>
      <c r="HY180" s="1">
        <v>0.93335710000000005</v>
      </c>
      <c r="HZ180">
        <v>0.82512470000000004</v>
      </c>
      <c r="IA180">
        <v>16.725079999999998</v>
      </c>
      <c r="IB180" s="1">
        <v>2.5468130000000002E-3</v>
      </c>
      <c r="IC180" s="1">
        <v>0.79847170000000001</v>
      </c>
      <c r="ID180">
        <v>0.82367380000000001</v>
      </c>
      <c r="IE180">
        <v>17.127520000000001</v>
      </c>
      <c r="IF180" s="1">
        <v>2.122479E-3</v>
      </c>
      <c r="IG180" s="1">
        <v>0.66480799999999995</v>
      </c>
      <c r="IH180">
        <v>0.82257190000000002</v>
      </c>
      <c r="II180">
        <v>17.571259999999999</v>
      </c>
      <c r="IJ180" s="1">
        <v>1.720318E-3</v>
      </c>
      <c r="IK180" s="1">
        <v>0.53799410000000003</v>
      </c>
      <c r="IL180">
        <v>0.82173260000000004</v>
      </c>
      <c r="IM180">
        <v>17.90025</v>
      </c>
      <c r="IN180" s="1">
        <v>1.3816569999999999E-3</v>
      </c>
      <c r="IO180" s="1">
        <v>0.43093740000000003</v>
      </c>
      <c r="IP180">
        <v>0.82114240000000005</v>
      </c>
      <c r="IQ180">
        <v>17.424800000000001</v>
      </c>
      <c r="IR180" s="1">
        <v>1.1259060000000001E-3</v>
      </c>
      <c r="IS180" s="1">
        <v>0.3499177</v>
      </c>
      <c r="IT180">
        <v>0.82077009999999995</v>
      </c>
      <c r="IU180">
        <v>16.536429999999999</v>
      </c>
      <c r="IV180" s="1">
        <v>9.4722939999999998E-4</v>
      </c>
      <c r="IW180" s="1">
        <v>0.29316039999999999</v>
      </c>
      <c r="IX180">
        <v>0.82048679999999996</v>
      </c>
      <c r="IY180">
        <v>15.768190000000001</v>
      </c>
      <c r="IZ180" s="1">
        <v>8.2611700000000002E-4</v>
      </c>
      <c r="JA180" s="1">
        <v>0.25467040000000002</v>
      </c>
      <c r="JB180">
        <v>0.82035119999999995</v>
      </c>
      <c r="JC180">
        <v>15.261430000000001</v>
      </c>
      <c r="JD180" s="1">
        <v>7.4062759999999998E-4</v>
      </c>
      <c r="JE180" s="1">
        <v>0.2275961</v>
      </c>
      <c r="JF180">
        <v>0.82024750000000002</v>
      </c>
      <c r="JG180">
        <v>15.57422</v>
      </c>
      <c r="JH180" s="1">
        <v>6.7429969999999997E-4</v>
      </c>
      <c r="JI180" s="1">
        <v>0.20673459999999999</v>
      </c>
      <c r="JJ180">
        <v>0.82028250000000003</v>
      </c>
      <c r="JK180">
        <v>16.19595</v>
      </c>
      <c r="JL180" s="1">
        <v>6.1633960000000002E-4</v>
      </c>
      <c r="JM180" s="1">
        <v>0.18864420000000001</v>
      </c>
      <c r="JN180">
        <v>0.82036379999999998</v>
      </c>
      <c r="JO180">
        <v>16.67455</v>
      </c>
      <c r="JP180" s="1">
        <v>5.6479429999999997E-4</v>
      </c>
      <c r="JQ180" s="1">
        <v>0.1725971</v>
      </c>
      <c r="JR180">
        <v>0.82052389999999997</v>
      </c>
      <c r="JS180">
        <v>17.103429999999999</v>
      </c>
      <c r="JT180" s="1">
        <v>5.2035959999999996E-4</v>
      </c>
      <c r="JU180" s="1">
        <v>0.1587681</v>
      </c>
      <c r="JV180">
        <v>0.82072160000000005</v>
      </c>
      <c r="JW180">
        <v>17.004059999999999</v>
      </c>
      <c r="JX180" s="1">
        <v>4.8300060000000002E-4</v>
      </c>
      <c r="JY180" s="1">
        <v>0.14712430000000001</v>
      </c>
      <c r="JZ180">
        <v>0.82098899999999997</v>
      </c>
      <c r="KA180">
        <v>16.215879999999999</v>
      </c>
      <c r="KB180" s="1">
        <v>4.5244339999999999E-4</v>
      </c>
      <c r="KC180" s="1">
        <v>0.13760410000000001</v>
      </c>
      <c r="KD180">
        <v>0.82127700000000003</v>
      </c>
      <c r="KE180">
        <v>15.477180000000001</v>
      </c>
      <c r="KF180" s="1">
        <v>4.2697669999999999E-4</v>
      </c>
      <c r="KG180" s="1">
        <v>0.12968579999999999</v>
      </c>
      <c r="KH180">
        <v>0.82158319999999996</v>
      </c>
      <c r="KI180">
        <v>15.13415</v>
      </c>
      <c r="KJ180" s="1">
        <v>4.0553019999999999E-4</v>
      </c>
      <c r="KK180" s="1">
        <v>0.1230656</v>
      </c>
      <c r="KL180">
        <v>0.82188589999999995</v>
      </c>
      <c r="KM180">
        <v>15.870749999999999</v>
      </c>
      <c r="KN180" s="1">
        <v>3.8571889999999999E-4</v>
      </c>
      <c r="KO180" s="1">
        <v>0.11696189999999999</v>
      </c>
      <c r="KP180">
        <v>0.82214989999999999</v>
      </c>
      <c r="KQ180">
        <v>17.041219999999999</v>
      </c>
      <c r="KR180" s="1">
        <v>3.6690060000000002E-4</v>
      </c>
      <c r="KS180" s="1">
        <v>0.1111982</v>
      </c>
      <c r="KT180">
        <v>0.8223897</v>
      </c>
      <c r="KU180">
        <v>18.119479999999999</v>
      </c>
      <c r="KV180" s="1">
        <v>3.4997719999999997E-4</v>
      </c>
      <c r="KW180" s="1">
        <v>0.1059986</v>
      </c>
      <c r="KX180">
        <v>0.82259190000000004</v>
      </c>
      <c r="KY180">
        <v>18.841370000000001</v>
      </c>
      <c r="KZ180" s="1">
        <v>3.3394929999999999E-4</v>
      </c>
      <c r="LA180" s="1">
        <v>0.101115</v>
      </c>
      <c r="LB180">
        <v>0.82273540000000001</v>
      </c>
      <c r="LC180">
        <v>18.714659999999999</v>
      </c>
      <c r="LD180" s="1">
        <v>3.1952089999999999E-4</v>
      </c>
      <c r="LE180" s="1">
        <v>9.672335E-2</v>
      </c>
      <c r="LF180">
        <v>0.82285989999999998</v>
      </c>
      <c r="LG180">
        <v>17.958010000000002</v>
      </c>
      <c r="LH180" s="1">
        <v>3.0658569999999997E-4</v>
      </c>
      <c r="LI180" s="1">
        <v>9.2795580000000003E-2</v>
      </c>
      <c r="LJ180">
        <v>0.82291239999999999</v>
      </c>
      <c r="LK180">
        <v>17.256440000000001</v>
      </c>
      <c r="LL180" s="1">
        <v>2.949912E-4</v>
      </c>
      <c r="LM180" s="1">
        <v>8.9264969999999999E-2</v>
      </c>
      <c r="LN180">
        <v>0.8229282</v>
      </c>
      <c r="LO180">
        <v>17.021609999999999</v>
      </c>
      <c r="LP180" s="1">
        <v>2.8477679999999999E-4</v>
      </c>
      <c r="LQ180" s="1">
        <v>8.6171810000000001E-2</v>
      </c>
      <c r="LR180">
        <v>0.82285059999999999</v>
      </c>
      <c r="LS180">
        <v>17.9436</v>
      </c>
      <c r="LT180" s="1">
        <v>2.7581380000000003E-4</v>
      </c>
      <c r="LU180" s="1">
        <v>8.3455639999999998E-2</v>
      </c>
      <c r="LV180">
        <v>0.82270790000000005</v>
      </c>
      <c r="LW180">
        <v>19.199860000000001</v>
      </c>
      <c r="LX180" s="1">
        <v>2.6861879999999998E-4</v>
      </c>
      <c r="LY180" s="1">
        <v>8.1293299999999999E-2</v>
      </c>
      <c r="LZ180">
        <v>0.82248200000000005</v>
      </c>
      <c r="MA180">
        <v>20.231200000000001</v>
      </c>
      <c r="MB180" s="1">
        <v>2.6241399999999998E-4</v>
      </c>
      <c r="MC180" s="1">
        <v>7.9431589999999996E-2</v>
      </c>
      <c r="MD180">
        <v>0.82215170000000004</v>
      </c>
      <c r="ME180">
        <v>20.66545</v>
      </c>
      <c r="MF180" s="1">
        <v>2.5629340000000002E-4</v>
      </c>
      <c r="MG180" s="1">
        <v>7.7622620000000003E-2</v>
      </c>
      <c r="MH180">
        <v>0.82170350000000003</v>
      </c>
      <c r="MI180">
        <v>20.225269999999998</v>
      </c>
      <c r="MJ180" s="1">
        <v>2.498372E-4</v>
      </c>
      <c r="MK180" s="1">
        <v>7.5717569999999998E-2</v>
      </c>
      <c r="ML180">
        <v>0.82120680000000001</v>
      </c>
      <c r="MM180">
        <v>19.23434</v>
      </c>
      <c r="MN180" s="1">
        <v>2.4248729999999999E-4</v>
      </c>
      <c r="MO180" s="1">
        <v>7.3556659999999996E-2</v>
      </c>
      <c r="MP180">
        <v>0.82061989999999996</v>
      </c>
      <c r="MQ180">
        <v>18.435739999999999</v>
      </c>
      <c r="MR180" s="1">
        <v>2.3488130000000001E-4</v>
      </c>
      <c r="MS180" s="1">
        <v>7.1312609999999999E-2</v>
      </c>
      <c r="MT180">
        <v>0.82002940000000002</v>
      </c>
      <c r="MU180">
        <v>18.139800000000001</v>
      </c>
      <c r="MV180" s="1">
        <v>2.271168E-4</v>
      </c>
      <c r="MW180" s="1">
        <v>6.8999190000000002E-2</v>
      </c>
      <c r="MX180">
        <v>0.81942110000000001</v>
      </c>
      <c r="MY180">
        <v>18.81711</v>
      </c>
      <c r="MZ180" s="1">
        <v>2.1933860000000001E-4</v>
      </c>
      <c r="NA180" s="1">
        <v>6.6691490000000006E-2</v>
      </c>
      <c r="NB180">
        <v>0.81887569999999998</v>
      </c>
      <c r="NC180">
        <v>19.169969999999999</v>
      </c>
      <c r="ND180" s="1">
        <v>2.123459E-4</v>
      </c>
      <c r="NE180" s="1">
        <v>6.4585210000000004E-2</v>
      </c>
      <c r="NF180">
        <v>0.81839360000000005</v>
      </c>
      <c r="NG180">
        <v>19.748000000000001</v>
      </c>
      <c r="NH180" s="1">
        <v>2.055785E-4</v>
      </c>
      <c r="NI180" s="1">
        <v>6.2557940000000006E-2</v>
      </c>
      <c r="NJ180">
        <v>0.81800720000000005</v>
      </c>
      <c r="NK180">
        <v>19.98028</v>
      </c>
      <c r="NL180" s="1">
        <v>1.9851259999999999E-4</v>
      </c>
      <c r="NM180" s="1">
        <v>6.0434300000000003E-2</v>
      </c>
      <c r="NN180">
        <v>0.81769539999999996</v>
      </c>
      <c r="NO180">
        <v>19.580089999999998</v>
      </c>
      <c r="NP180" s="1">
        <v>1.911557E-4</v>
      </c>
      <c r="NQ180" s="1">
        <v>5.8220349999999997E-2</v>
      </c>
      <c r="NR180">
        <v>0.81748810000000005</v>
      </c>
      <c r="NS180">
        <v>18.68976</v>
      </c>
      <c r="NT180" s="1">
        <v>1.8351199999999999E-4</v>
      </c>
      <c r="NU180" s="1">
        <v>5.5894149999999997E-2</v>
      </c>
      <c r="NV180">
        <v>0.81731690000000001</v>
      </c>
      <c r="NW180">
        <v>17.789400000000001</v>
      </c>
      <c r="NX180" s="1">
        <v>1.7558229999999999E-4</v>
      </c>
      <c r="NY180" s="1">
        <v>5.3483200000000002E-2</v>
      </c>
      <c r="NZ180">
        <v>0.8172777</v>
      </c>
      <c r="OA180">
        <v>17.426770000000001</v>
      </c>
      <c r="OB180" s="1">
        <v>1.673697E-4</v>
      </c>
      <c r="OC180" s="1">
        <v>5.0976920000000002E-2</v>
      </c>
      <c r="OD180">
        <v>0.8173298</v>
      </c>
      <c r="OE180">
        <v>18.330400000000001</v>
      </c>
      <c r="OF180" s="1">
        <v>1.587603E-4</v>
      </c>
      <c r="OG180" s="1">
        <v>4.8354040000000001E-2</v>
      </c>
      <c r="OH180">
        <v>0.81753439999999999</v>
      </c>
      <c r="OI180">
        <v>19.680890000000002</v>
      </c>
      <c r="OJ180" s="1">
        <v>1.493922E-4</v>
      </c>
      <c r="OK180" s="1">
        <v>4.549127E-2</v>
      </c>
    </row>
    <row r="181" spans="1:401" x14ac:dyDescent="0.35">
      <c r="A181">
        <v>187</v>
      </c>
      <c r="B181" t="s">
        <v>4</v>
      </c>
      <c r="C181" t="s">
        <v>181</v>
      </c>
      <c r="D181" t="s">
        <v>187</v>
      </c>
      <c r="E181">
        <v>839.68140000000005</v>
      </c>
      <c r="F181">
        <v>1.060851</v>
      </c>
      <c r="G181">
        <v>15.69251</v>
      </c>
      <c r="H181">
        <v>0</v>
      </c>
      <c r="I181">
        <v>0</v>
      </c>
      <c r="J181">
        <v>1.059788</v>
      </c>
      <c r="K181">
        <v>16.154299999999999</v>
      </c>
      <c r="L181">
        <v>0</v>
      </c>
      <c r="M181">
        <v>0</v>
      </c>
      <c r="N181">
        <v>1.058743</v>
      </c>
      <c r="O181">
        <v>16.459099999999999</v>
      </c>
      <c r="P181">
        <v>0</v>
      </c>
      <c r="Q181">
        <v>0</v>
      </c>
      <c r="R181">
        <v>1.0576719999999999</v>
      </c>
      <c r="S181">
        <v>16.701239999999999</v>
      </c>
      <c r="T181">
        <v>0</v>
      </c>
      <c r="U181">
        <v>0</v>
      </c>
      <c r="V181">
        <v>1.056567</v>
      </c>
      <c r="W181">
        <v>16.957249999999998</v>
      </c>
      <c r="X181">
        <v>0</v>
      </c>
      <c r="Y181">
        <v>0</v>
      </c>
      <c r="Z181">
        <v>1.0554079999999999</v>
      </c>
      <c r="AA181">
        <v>17.112030000000001</v>
      </c>
      <c r="AB181">
        <v>0</v>
      </c>
      <c r="AC181">
        <v>0</v>
      </c>
      <c r="AD181">
        <v>1.054168</v>
      </c>
      <c r="AE181">
        <v>17.049060000000001</v>
      </c>
      <c r="AF181" s="1">
        <v>6.9759209999999997E-30</v>
      </c>
      <c r="AG181" s="1">
        <v>1.888888E-27</v>
      </c>
      <c r="AH181">
        <v>1.0529250000000001</v>
      </c>
      <c r="AI181">
        <v>16.86589</v>
      </c>
      <c r="AJ181" s="1">
        <v>5.3898270000000003E-18</v>
      </c>
      <c r="AK181" s="1">
        <v>1.4539840000000001E-15</v>
      </c>
      <c r="AL181">
        <v>1.051628</v>
      </c>
      <c r="AM181">
        <v>16.654579999999999</v>
      </c>
      <c r="AN181" s="1">
        <v>3.8460700000000002E-7</v>
      </c>
      <c r="AO181" s="1">
        <v>7.2668200000000003E-5</v>
      </c>
      <c r="AP181">
        <v>1.050376</v>
      </c>
      <c r="AQ181">
        <v>16.869430000000001</v>
      </c>
      <c r="AR181" s="1">
        <v>2.7452819999999999E-3</v>
      </c>
      <c r="AS181" s="1">
        <v>0.58921480000000004</v>
      </c>
      <c r="AT181">
        <v>1.0491299999999999</v>
      </c>
      <c r="AU181">
        <v>17.17126</v>
      </c>
      <c r="AV181" s="1">
        <v>0.4775412</v>
      </c>
      <c r="AW181">
        <v>110.49460000000001</v>
      </c>
      <c r="AX181">
        <v>1.047895</v>
      </c>
      <c r="AY181">
        <v>17.537369999999999</v>
      </c>
      <c r="AZ181">
        <v>10.84347</v>
      </c>
      <c r="BA181">
        <v>2662.672</v>
      </c>
      <c r="BB181">
        <v>1.0466679999999999</v>
      </c>
      <c r="BC181">
        <v>17.925249999999998</v>
      </c>
      <c r="BD181">
        <v>58.424390000000002</v>
      </c>
      <c r="BE181">
        <v>15076.75</v>
      </c>
      <c r="BF181">
        <v>1.0454239999999999</v>
      </c>
      <c r="BG181">
        <v>18.012699999999999</v>
      </c>
      <c r="BH181">
        <v>105.8116</v>
      </c>
      <c r="BI181">
        <v>28476.720000000001</v>
      </c>
      <c r="BJ181">
        <v>1.044116</v>
      </c>
      <c r="BK181">
        <v>18.01389</v>
      </c>
      <c r="BL181">
        <v>81.546629999999993</v>
      </c>
      <c r="BM181">
        <v>22759.07</v>
      </c>
      <c r="BN181">
        <v>1.0426420000000001</v>
      </c>
      <c r="BO181">
        <v>17.970479999999998</v>
      </c>
      <c r="BP181">
        <v>32.013910000000003</v>
      </c>
      <c r="BQ181">
        <v>9214.8019999999997</v>
      </c>
      <c r="BR181">
        <v>1.040473</v>
      </c>
      <c r="BS181">
        <v>17.881730000000001</v>
      </c>
      <c r="BT181">
        <v>7.4158299999999997</v>
      </c>
      <c r="BU181">
        <v>2190.86</v>
      </c>
      <c r="BV181">
        <v>1.036508</v>
      </c>
      <c r="BW181">
        <v>17.89594</v>
      </c>
      <c r="BX181">
        <v>1.1898899999999999</v>
      </c>
      <c r="BY181">
        <v>358.33359999999999</v>
      </c>
      <c r="BZ181">
        <v>1.0341689999999999</v>
      </c>
      <c r="CA181">
        <v>17.55997</v>
      </c>
      <c r="CB181">
        <v>0.1930104</v>
      </c>
      <c r="CC181">
        <v>57.34413</v>
      </c>
      <c r="CD181">
        <v>1.033058</v>
      </c>
      <c r="CE181">
        <v>17.36863</v>
      </c>
      <c r="CF181">
        <v>7.0182309999999998E-2</v>
      </c>
      <c r="CG181">
        <v>19.821490000000001</v>
      </c>
      <c r="CH181">
        <v>1.0320800000000001</v>
      </c>
      <c r="CI181">
        <v>16.989380000000001</v>
      </c>
      <c r="CJ181">
        <v>5.3158450000000003E-2</v>
      </c>
      <c r="CK181">
        <v>14.73549</v>
      </c>
      <c r="CL181">
        <v>1.030872</v>
      </c>
      <c r="CM181">
        <v>16.69237</v>
      </c>
      <c r="CN181" s="1">
        <v>4.7650499999999998E-2</v>
      </c>
      <c r="CO181">
        <v>13.177680000000001</v>
      </c>
      <c r="CP181">
        <v>1.02904</v>
      </c>
      <c r="CQ181">
        <v>16.611709999999999</v>
      </c>
      <c r="CR181" s="1">
        <v>4.4290799999999998E-2</v>
      </c>
      <c r="CS181">
        <v>12.25156</v>
      </c>
      <c r="CT181">
        <v>1.026802</v>
      </c>
      <c r="CU181">
        <v>16.62914</v>
      </c>
      <c r="CV181" s="1">
        <v>4.1685359999999998E-2</v>
      </c>
      <c r="CW181">
        <v>11.545540000000001</v>
      </c>
      <c r="CX181">
        <v>1.0241210000000001</v>
      </c>
      <c r="CY181">
        <v>16.58484</v>
      </c>
      <c r="CZ181" s="1">
        <v>3.9292849999999997E-2</v>
      </c>
      <c r="DA181" s="1">
        <v>10.906969999999999</v>
      </c>
      <c r="DB181">
        <v>1.0210170000000001</v>
      </c>
      <c r="DC181">
        <v>16.74277</v>
      </c>
      <c r="DD181" s="1">
        <v>3.6895730000000002E-2</v>
      </c>
      <c r="DE181" s="1">
        <v>10.271890000000001</v>
      </c>
      <c r="DF181">
        <v>1.017355</v>
      </c>
      <c r="DG181">
        <v>16.50451</v>
      </c>
      <c r="DH181" s="1">
        <v>3.4528799999999998E-2</v>
      </c>
      <c r="DI181" s="1">
        <v>9.6464359999999996</v>
      </c>
      <c r="DJ181">
        <v>1.0132000000000001</v>
      </c>
      <c r="DK181">
        <v>16.31973</v>
      </c>
      <c r="DL181" s="1">
        <v>3.2245080000000002E-2</v>
      </c>
      <c r="DM181" s="1">
        <v>9.046799</v>
      </c>
      <c r="DN181">
        <v>1.008826</v>
      </c>
      <c r="DO181">
        <v>16.094429999999999</v>
      </c>
      <c r="DP181" s="1">
        <v>3.014812E-2</v>
      </c>
      <c r="DQ181" s="1">
        <v>8.4932359999999996</v>
      </c>
      <c r="DR181">
        <v>1.004159</v>
      </c>
      <c r="DS181">
        <v>15.85704</v>
      </c>
      <c r="DT181" s="1">
        <v>2.8984639999999999E-2</v>
      </c>
      <c r="DU181" s="1">
        <v>8.1871849999999995</v>
      </c>
      <c r="DV181">
        <v>0.99948110000000001</v>
      </c>
      <c r="DW181">
        <v>15.56175</v>
      </c>
      <c r="DX181" s="1">
        <v>2.9372590000000001E-2</v>
      </c>
      <c r="DY181" s="1">
        <v>8.3168369999999996</v>
      </c>
      <c r="DZ181">
        <v>0.99501430000000002</v>
      </c>
      <c r="EA181">
        <v>15.236829999999999</v>
      </c>
      <c r="EB181" s="1">
        <v>3.0630649999999999E-2</v>
      </c>
      <c r="EC181" s="1">
        <v>8.7095129999999994</v>
      </c>
      <c r="ED181">
        <v>0.9906296</v>
      </c>
      <c r="EE181">
        <v>15.12724</v>
      </c>
      <c r="EF181" s="1">
        <v>3.1370229999999999E-2</v>
      </c>
      <c r="EG181" s="1">
        <v>8.9722039999999996</v>
      </c>
      <c r="EH181">
        <v>0.98595549999999998</v>
      </c>
      <c r="EI181">
        <v>15.756629999999999</v>
      </c>
      <c r="EJ181" s="1">
        <v>3.0965659999999999E-2</v>
      </c>
      <c r="EK181" s="1">
        <v>8.9126399999999997</v>
      </c>
      <c r="EL181">
        <v>0.98086430000000002</v>
      </c>
      <c r="EM181">
        <v>16.221699999999998</v>
      </c>
      <c r="EN181" s="1">
        <v>2.9562350000000001E-2</v>
      </c>
      <c r="EO181" s="1">
        <v>8.5640409999999996</v>
      </c>
      <c r="EP181">
        <v>0.97518130000000003</v>
      </c>
      <c r="EQ181">
        <v>16.621200000000002</v>
      </c>
      <c r="ER181" s="1">
        <v>2.750497E-2</v>
      </c>
      <c r="ES181" s="1">
        <v>8.0152850000000004</v>
      </c>
      <c r="ET181">
        <v>0.96956169999999997</v>
      </c>
      <c r="EU181">
        <v>17.054510000000001</v>
      </c>
      <c r="EV181" s="1">
        <v>2.5261570000000001E-2</v>
      </c>
      <c r="EW181" s="1">
        <v>7.4035880000000001</v>
      </c>
      <c r="EX181">
        <v>0.96379579999999998</v>
      </c>
      <c r="EY181">
        <v>17.045359999999999</v>
      </c>
      <c r="EZ181" s="1">
        <v>2.303088E-2</v>
      </c>
      <c r="FA181" s="1">
        <v>6.7877010000000002</v>
      </c>
      <c r="FB181">
        <v>0.95843630000000002</v>
      </c>
      <c r="FC181">
        <v>16.594090000000001</v>
      </c>
      <c r="FD181" s="1">
        <v>2.0893930000000002E-2</v>
      </c>
      <c r="FE181" s="1">
        <v>6.1886450000000002</v>
      </c>
      <c r="FF181">
        <v>0.95345519999999995</v>
      </c>
      <c r="FG181">
        <v>16.229980000000001</v>
      </c>
      <c r="FH181" s="1">
        <v>1.8918379999999999E-2</v>
      </c>
      <c r="FI181" s="1">
        <v>5.6280109999999999</v>
      </c>
      <c r="FJ181">
        <v>0.94833429999999996</v>
      </c>
      <c r="FK181">
        <v>16.20307</v>
      </c>
      <c r="FL181" s="1">
        <v>1.7108769999999999E-2</v>
      </c>
      <c r="FM181" s="1">
        <v>5.1124309999999999</v>
      </c>
      <c r="FN181">
        <v>0.94330749999999997</v>
      </c>
      <c r="FO181">
        <v>17.080660000000002</v>
      </c>
      <c r="FP181" s="1">
        <v>1.547522E-2</v>
      </c>
      <c r="FQ181" s="1">
        <v>4.6432320000000002</v>
      </c>
      <c r="FR181">
        <v>0.93841759999999996</v>
      </c>
      <c r="FS181">
        <v>17.95055</v>
      </c>
      <c r="FT181" s="1">
        <v>1.4002560000000001E-2</v>
      </c>
      <c r="FU181" s="1">
        <v>4.2184920000000004</v>
      </c>
      <c r="FV181">
        <v>0.93410400000000005</v>
      </c>
      <c r="FW181">
        <v>18.471240000000002</v>
      </c>
      <c r="FX181" s="1">
        <v>1.2674329999999999E-2</v>
      </c>
      <c r="FY181" s="1">
        <v>3.8313269999999999</v>
      </c>
      <c r="FZ181">
        <v>0.93085309999999999</v>
      </c>
      <c r="GA181">
        <v>18.856909999999999</v>
      </c>
      <c r="GB181" s="1">
        <v>1.1483E-2</v>
      </c>
      <c r="GC181" s="1">
        <v>3.4808119999999998</v>
      </c>
      <c r="GD181">
        <v>0.92734749999999999</v>
      </c>
      <c r="GE181">
        <v>18.64799</v>
      </c>
      <c r="GF181" s="1">
        <v>1.037765E-2</v>
      </c>
      <c r="GG181" s="1">
        <v>3.157432</v>
      </c>
      <c r="GH181">
        <v>0.923674</v>
      </c>
      <c r="GI181">
        <v>18.14845</v>
      </c>
      <c r="GJ181" s="1">
        <v>9.3632330000000003E-3</v>
      </c>
      <c r="GK181" s="1">
        <v>2.85968</v>
      </c>
      <c r="GL181">
        <v>0.92041890000000004</v>
      </c>
      <c r="GM181">
        <v>17.8688</v>
      </c>
      <c r="GN181" s="1">
        <v>8.4348359999999994E-3</v>
      </c>
      <c r="GO181" s="1">
        <v>2.5851899999999999</v>
      </c>
      <c r="GP181">
        <v>0.91767949999999998</v>
      </c>
      <c r="GQ181">
        <v>17.963190000000001</v>
      </c>
      <c r="GR181" s="1">
        <v>7.6008489999999998E-3</v>
      </c>
      <c r="GS181" s="1">
        <v>2.335645</v>
      </c>
      <c r="GT181">
        <v>0.91627820000000004</v>
      </c>
      <c r="GU181">
        <v>18.372240000000001</v>
      </c>
      <c r="GV181" s="1">
        <v>6.8497530000000001E-3</v>
      </c>
      <c r="GW181" s="1">
        <v>2.1072190000000002</v>
      </c>
      <c r="GX181">
        <v>0.91544150000000002</v>
      </c>
      <c r="GY181">
        <v>19.161960000000001</v>
      </c>
      <c r="GZ181" s="1">
        <v>6.153848E-3</v>
      </c>
      <c r="HA181" s="1">
        <v>1.8944190000000001</v>
      </c>
      <c r="HB181">
        <v>0.91395420000000005</v>
      </c>
      <c r="HC181">
        <v>19.482690000000002</v>
      </c>
      <c r="HD181" s="1">
        <v>5.5258529999999998E-3</v>
      </c>
      <c r="HE181" s="1">
        <v>1.7018439999999999</v>
      </c>
      <c r="HF181">
        <v>0.91044349999999996</v>
      </c>
      <c r="HG181">
        <v>19.433589999999999</v>
      </c>
      <c r="HH181" s="1">
        <v>4.9437650000000001E-3</v>
      </c>
      <c r="HI181" s="1">
        <v>1.5241420000000001</v>
      </c>
      <c r="HJ181">
        <v>0.90764549999999999</v>
      </c>
      <c r="HK181">
        <v>18.81814</v>
      </c>
      <c r="HL181" s="1">
        <v>4.4062260000000001E-3</v>
      </c>
      <c r="HM181" s="1">
        <v>1.3589929999999999</v>
      </c>
      <c r="HN181">
        <v>0.90554179999999995</v>
      </c>
      <c r="HO181">
        <v>18.053570000000001</v>
      </c>
      <c r="HP181" s="1">
        <v>3.9061299999999998E-3</v>
      </c>
      <c r="HQ181" s="1">
        <v>1.203897</v>
      </c>
      <c r="HR181">
        <v>0.90399030000000002</v>
      </c>
      <c r="HS181">
        <v>17.37574</v>
      </c>
      <c r="HT181" s="1">
        <v>3.4493190000000002E-3</v>
      </c>
      <c r="HU181" s="1">
        <v>1.061814</v>
      </c>
      <c r="HV181">
        <v>0.90277269999999998</v>
      </c>
      <c r="HW181">
        <v>16.861820000000002</v>
      </c>
      <c r="HX181" s="1">
        <v>3.0189980000000002E-3</v>
      </c>
      <c r="HY181" s="1">
        <v>0.92808469999999998</v>
      </c>
      <c r="HZ181">
        <v>0.90185179999999998</v>
      </c>
      <c r="IA181">
        <v>16.727309999999999</v>
      </c>
      <c r="IB181" s="1">
        <v>2.5913759999999998E-3</v>
      </c>
      <c r="IC181" s="1">
        <v>0.79578260000000001</v>
      </c>
      <c r="ID181">
        <v>0.90108239999999995</v>
      </c>
      <c r="IE181">
        <v>17.133050000000001</v>
      </c>
      <c r="IF181" s="1">
        <v>2.1662890000000001E-3</v>
      </c>
      <c r="IG181" s="1">
        <v>0.66450100000000001</v>
      </c>
      <c r="IH181">
        <v>0.90049460000000003</v>
      </c>
      <c r="II181">
        <v>17.589400000000001</v>
      </c>
      <c r="IJ181" s="1">
        <v>1.7602029999999999E-3</v>
      </c>
      <c r="IK181" s="1">
        <v>0.53913169999999999</v>
      </c>
      <c r="IL181">
        <v>0.90009399999999995</v>
      </c>
      <c r="IM181">
        <v>17.945170000000001</v>
      </c>
      <c r="IN181" s="1">
        <v>1.413536E-3</v>
      </c>
      <c r="IO181" s="1">
        <v>0.43177480000000001</v>
      </c>
      <c r="IP181">
        <v>0.89980360000000004</v>
      </c>
      <c r="IQ181">
        <v>17.4846</v>
      </c>
      <c r="IR181" s="1">
        <v>1.1491260000000001E-3</v>
      </c>
      <c r="IS181" s="1">
        <v>0.3496668</v>
      </c>
      <c r="IT181">
        <v>0.89964409999999995</v>
      </c>
      <c r="IU181">
        <v>16.609660000000002</v>
      </c>
      <c r="IV181" s="1">
        <v>9.6314529999999999E-4</v>
      </c>
      <c r="IW181" s="1">
        <v>0.29171799999999998</v>
      </c>
      <c r="IX181">
        <v>0.89959480000000003</v>
      </c>
      <c r="IY181">
        <v>15.82174</v>
      </c>
      <c r="IZ181" s="1">
        <v>8.369696E-4</v>
      </c>
      <c r="JA181" s="1">
        <v>0.25237409999999999</v>
      </c>
      <c r="JB181">
        <v>0.89953919999999998</v>
      </c>
      <c r="JC181">
        <v>15.296290000000001</v>
      </c>
      <c r="JD181" s="1">
        <v>7.485778E-4</v>
      </c>
      <c r="JE181" s="1">
        <v>0.2249206</v>
      </c>
      <c r="JF181">
        <v>0.89957889999999996</v>
      </c>
      <c r="JG181">
        <v>15.59666</v>
      </c>
      <c r="JH181" s="1">
        <v>6.8068109999999996E-4</v>
      </c>
      <c r="JI181" s="1">
        <v>0.20398540000000001</v>
      </c>
      <c r="JJ181">
        <v>0.89966950000000001</v>
      </c>
      <c r="JK181">
        <v>16.202559999999998</v>
      </c>
      <c r="JL181" s="1">
        <v>6.2213290000000005E-4</v>
      </c>
      <c r="JM181" s="1">
        <v>0.1861177</v>
      </c>
      <c r="JN181">
        <v>0.89977640000000003</v>
      </c>
      <c r="JO181">
        <v>16.699310000000001</v>
      </c>
      <c r="JP181" s="1">
        <v>5.6983659999999998E-4</v>
      </c>
      <c r="JQ181" s="1">
        <v>0.17020199999999999</v>
      </c>
      <c r="JR181">
        <v>0.89994689999999999</v>
      </c>
      <c r="JS181">
        <v>17.150010000000002</v>
      </c>
      <c r="JT181" s="1">
        <v>5.2471980000000004E-4</v>
      </c>
      <c r="JU181" s="1">
        <v>0.15646460000000001</v>
      </c>
      <c r="JV181">
        <v>0.90014749999999999</v>
      </c>
      <c r="JW181">
        <v>17.054559999999999</v>
      </c>
      <c r="JX181" s="1">
        <v>4.86544E-4</v>
      </c>
      <c r="JY181" s="1">
        <v>0.1448285</v>
      </c>
      <c r="JZ181">
        <v>0.90040039999999999</v>
      </c>
      <c r="KA181">
        <v>16.271229999999999</v>
      </c>
      <c r="KB181" s="1">
        <v>4.5541510000000001E-4</v>
      </c>
      <c r="KC181" s="1">
        <v>0.1353425</v>
      </c>
      <c r="KD181">
        <v>0.90064949999999999</v>
      </c>
      <c r="KE181">
        <v>15.513669999999999</v>
      </c>
      <c r="KF181" s="1">
        <v>4.2936370000000001E-4</v>
      </c>
      <c r="KG181" s="1">
        <v>0.12742890000000001</v>
      </c>
      <c r="KH181">
        <v>0.90091160000000003</v>
      </c>
      <c r="KI181">
        <v>15.14678</v>
      </c>
      <c r="KJ181" s="1">
        <v>4.0771600000000002E-4</v>
      </c>
      <c r="KK181" s="1">
        <v>0.1208877</v>
      </c>
      <c r="KL181">
        <v>0.9011306</v>
      </c>
      <c r="KM181">
        <v>15.868499999999999</v>
      </c>
      <c r="KN181" s="1">
        <v>3.877207E-4</v>
      </c>
      <c r="KO181" s="1">
        <v>0.1148651</v>
      </c>
      <c r="KP181">
        <v>0.90134809999999999</v>
      </c>
      <c r="KQ181">
        <v>17.032139999999998</v>
      </c>
      <c r="KR181" s="1">
        <v>3.6875159999999999E-4</v>
      </c>
      <c r="KS181" s="1">
        <v>0.1091956</v>
      </c>
      <c r="KT181">
        <v>0.90155289999999999</v>
      </c>
      <c r="KU181">
        <v>18.141729999999999</v>
      </c>
      <c r="KV181" s="1">
        <v>3.5159919999999998E-4</v>
      </c>
      <c r="KW181" s="1">
        <v>0.10404620000000001</v>
      </c>
      <c r="KX181">
        <v>0.90166930000000001</v>
      </c>
      <c r="KY181">
        <v>18.880240000000001</v>
      </c>
      <c r="KZ181" s="1">
        <v>3.3550529999999999E-4</v>
      </c>
      <c r="LA181" s="1">
        <v>9.9263009999999999E-2</v>
      </c>
      <c r="LB181">
        <v>0.90180740000000004</v>
      </c>
      <c r="LC181">
        <v>18.758230000000001</v>
      </c>
      <c r="LD181" s="1">
        <v>3.209474E-4</v>
      </c>
      <c r="LE181" s="1">
        <v>9.4932150000000007E-2</v>
      </c>
      <c r="LF181">
        <v>0.90185800000000005</v>
      </c>
      <c r="LG181">
        <v>18.00497</v>
      </c>
      <c r="LH181" s="1">
        <v>3.079345E-4</v>
      </c>
      <c r="LI181" s="1">
        <v>9.1072860000000005E-2</v>
      </c>
      <c r="LJ181">
        <v>0.90188630000000003</v>
      </c>
      <c r="LK181">
        <v>17.28585</v>
      </c>
      <c r="LL181" s="1">
        <v>2.9614700000000002E-4</v>
      </c>
      <c r="LM181" s="1">
        <v>8.7565019999999993E-2</v>
      </c>
      <c r="LN181">
        <v>0.90186509999999998</v>
      </c>
      <c r="LO181">
        <v>17.023070000000001</v>
      </c>
      <c r="LP181" s="1">
        <v>2.857949E-4</v>
      </c>
      <c r="LQ181" s="1">
        <v>8.4493330000000005E-2</v>
      </c>
      <c r="LR181">
        <v>0.90178590000000003</v>
      </c>
      <c r="LS181">
        <v>17.92501</v>
      </c>
      <c r="LT181" s="1">
        <v>2.7666300000000002E-4</v>
      </c>
      <c r="LU181" s="1">
        <v>8.1793820000000003E-2</v>
      </c>
      <c r="LV181">
        <v>0.90163590000000005</v>
      </c>
      <c r="LW181">
        <v>19.186720000000001</v>
      </c>
      <c r="LX181" s="1">
        <v>2.6936350000000001E-4</v>
      </c>
      <c r="LY181" s="1">
        <v>7.9635960000000006E-2</v>
      </c>
      <c r="LZ181">
        <v>0.90143870000000004</v>
      </c>
      <c r="MA181">
        <v>20.259519999999998</v>
      </c>
      <c r="MB181" s="1">
        <v>2.6303360000000002E-4</v>
      </c>
      <c r="MC181" s="1">
        <v>7.7779780000000007E-2</v>
      </c>
      <c r="MD181">
        <v>0.90112639999999999</v>
      </c>
      <c r="ME181">
        <v>20.726199999999999</v>
      </c>
      <c r="MF181" s="1">
        <v>2.569437E-4</v>
      </c>
      <c r="MG181" s="1">
        <v>7.6019920000000005E-2</v>
      </c>
      <c r="MH181">
        <v>0.90074430000000005</v>
      </c>
      <c r="MI181">
        <v>20.295020000000001</v>
      </c>
      <c r="MJ181" s="1">
        <v>2.504866E-4</v>
      </c>
      <c r="MK181" s="1">
        <v>7.4155650000000004E-2</v>
      </c>
      <c r="ML181">
        <v>0.90029590000000004</v>
      </c>
      <c r="MM181">
        <v>19.295259999999999</v>
      </c>
      <c r="MN181" s="1">
        <v>2.4326210000000001E-4</v>
      </c>
      <c r="MO181" s="1">
        <v>7.2087100000000001E-2</v>
      </c>
      <c r="MP181">
        <v>0.89981800000000001</v>
      </c>
      <c r="MQ181">
        <v>18.466619999999999</v>
      </c>
      <c r="MR181" s="1">
        <v>2.3570890000000001E-4</v>
      </c>
      <c r="MS181" s="1">
        <v>6.9909890000000002E-2</v>
      </c>
      <c r="MT181">
        <v>0.89929840000000005</v>
      </c>
      <c r="MU181">
        <v>18.140239999999999</v>
      </c>
      <c r="MV181" s="1">
        <v>2.278968E-4</v>
      </c>
      <c r="MW181" s="1">
        <v>6.7631620000000003E-2</v>
      </c>
      <c r="MX181">
        <v>0.89881239999999996</v>
      </c>
      <c r="MY181">
        <v>18.794350000000001</v>
      </c>
      <c r="MZ181" s="1">
        <v>2.2012449999999999E-4</v>
      </c>
      <c r="NA181" s="1">
        <v>6.5377350000000001E-2</v>
      </c>
      <c r="NB181">
        <v>0.89835799999999999</v>
      </c>
      <c r="NC181">
        <v>19.15588</v>
      </c>
      <c r="ND181" s="1">
        <v>2.130341E-4</v>
      </c>
      <c r="NE181" s="1">
        <v>6.3286209999999996E-2</v>
      </c>
      <c r="NF181">
        <v>0.89799799999999996</v>
      </c>
      <c r="NG181">
        <v>19.789249999999999</v>
      </c>
      <c r="NH181" s="1">
        <v>2.0626959999999999E-4</v>
      </c>
      <c r="NI181" s="1">
        <v>6.1301790000000002E-2</v>
      </c>
      <c r="NJ181">
        <v>0.89773700000000001</v>
      </c>
      <c r="NK181">
        <v>20.03633</v>
      </c>
      <c r="NL181" s="1">
        <v>1.9924140000000001E-4</v>
      </c>
      <c r="NM181" s="1">
        <v>5.923842E-2</v>
      </c>
      <c r="NN181">
        <v>0.89753159999999998</v>
      </c>
      <c r="NO181">
        <v>19.65175</v>
      </c>
      <c r="NP181" s="1">
        <v>1.9197610000000001E-4</v>
      </c>
      <c r="NQ181" s="1">
        <v>5.7101640000000002E-2</v>
      </c>
      <c r="NR181">
        <v>0.89738989999999996</v>
      </c>
      <c r="NS181">
        <v>18.759499999999999</v>
      </c>
      <c r="NT181" s="1">
        <v>1.843255E-4</v>
      </c>
      <c r="NU181" s="1">
        <v>5.4829200000000002E-2</v>
      </c>
      <c r="NV181">
        <v>0.89729959999999997</v>
      </c>
      <c r="NW181">
        <v>17.843769999999999</v>
      </c>
      <c r="NX181" s="1">
        <v>1.7641250000000001E-4</v>
      </c>
      <c r="NY181" s="1">
        <v>5.2476370000000001E-2</v>
      </c>
      <c r="NZ181">
        <v>0.89732069999999997</v>
      </c>
      <c r="OA181">
        <v>17.452110000000001</v>
      </c>
      <c r="OB181" s="1">
        <v>1.6822159999999999E-4</v>
      </c>
      <c r="OC181" s="1">
        <v>5.003726E-2</v>
      </c>
      <c r="OD181">
        <v>0.89739449999999998</v>
      </c>
      <c r="OE181">
        <v>18.33155</v>
      </c>
      <c r="OF181" s="1">
        <v>1.596736E-4</v>
      </c>
      <c r="OG181" s="1">
        <v>4.7494809999999998E-2</v>
      </c>
      <c r="OH181">
        <v>0.89763850000000001</v>
      </c>
      <c r="OI181">
        <v>19.67859</v>
      </c>
      <c r="OJ181" s="1">
        <v>1.5038780000000001E-4</v>
      </c>
      <c r="OK181" s="1">
        <v>4.472748E-2</v>
      </c>
    </row>
    <row r="182" spans="1:401" x14ac:dyDescent="0.35">
      <c r="A182">
        <v>188</v>
      </c>
      <c r="B182" t="s">
        <v>4</v>
      </c>
      <c r="C182" t="s">
        <v>181</v>
      </c>
      <c r="D182" t="s">
        <v>188</v>
      </c>
      <c r="E182">
        <v>908.47469999999998</v>
      </c>
      <c r="F182">
        <v>0.90950850000000005</v>
      </c>
      <c r="G182">
        <v>15.69078</v>
      </c>
      <c r="H182">
        <v>0</v>
      </c>
      <c r="I182">
        <v>0</v>
      </c>
      <c r="J182">
        <v>0.90799209999999997</v>
      </c>
      <c r="K182">
        <v>16.1755</v>
      </c>
      <c r="L182">
        <v>0</v>
      </c>
      <c r="M182">
        <v>0</v>
      </c>
      <c r="N182">
        <v>0.90632990000000002</v>
      </c>
      <c r="O182">
        <v>16.488779999999998</v>
      </c>
      <c r="P182">
        <v>0</v>
      </c>
      <c r="Q182">
        <v>0</v>
      </c>
      <c r="R182">
        <v>0.9046826</v>
      </c>
      <c r="S182">
        <v>16.734780000000001</v>
      </c>
      <c r="T182">
        <v>0</v>
      </c>
      <c r="U182">
        <v>0</v>
      </c>
      <c r="V182">
        <v>0.90293950000000001</v>
      </c>
      <c r="W182">
        <v>16.978840000000002</v>
      </c>
      <c r="X182">
        <v>0</v>
      </c>
      <c r="Y182">
        <v>0</v>
      </c>
      <c r="Z182">
        <v>0.90118750000000003</v>
      </c>
      <c r="AA182">
        <v>17.108609999999999</v>
      </c>
      <c r="AB182">
        <v>0</v>
      </c>
      <c r="AC182">
        <v>0</v>
      </c>
      <c r="AD182">
        <v>0.89936970000000005</v>
      </c>
      <c r="AE182">
        <v>17.039819999999999</v>
      </c>
      <c r="AF182" s="1">
        <v>1.250938E-30</v>
      </c>
      <c r="AG182" s="1">
        <v>4.1076849999999999E-28</v>
      </c>
      <c r="AH182">
        <v>0.89744049999999997</v>
      </c>
      <c r="AI182">
        <v>16.868400000000001</v>
      </c>
      <c r="AJ182" s="1">
        <v>9.8883670000000004E-19</v>
      </c>
      <c r="AK182" s="1">
        <v>3.2357909999999999E-16</v>
      </c>
      <c r="AL182">
        <v>0.89547370000000004</v>
      </c>
      <c r="AM182">
        <v>16.665019999999998</v>
      </c>
      <c r="AN182" s="1">
        <v>1.4689429999999999E-7</v>
      </c>
      <c r="AO182" s="1">
        <v>3.2450370000000001E-5</v>
      </c>
      <c r="AP182">
        <v>0.893594</v>
      </c>
      <c r="AQ182">
        <v>16.905750000000001</v>
      </c>
      <c r="AR182" s="1">
        <v>1.656329E-3</v>
      </c>
      <c r="AS182" s="1">
        <v>0.41662929999999998</v>
      </c>
      <c r="AT182">
        <v>0.8916501</v>
      </c>
      <c r="AU182">
        <v>17.211169999999999</v>
      </c>
      <c r="AV182" s="1">
        <v>0.34480680000000002</v>
      </c>
      <c r="AW182">
        <v>94.23245</v>
      </c>
      <c r="AX182">
        <v>0.88970229999999995</v>
      </c>
      <c r="AY182">
        <v>17.566089999999999</v>
      </c>
      <c r="AZ182">
        <v>8.8843540000000001</v>
      </c>
      <c r="BA182">
        <v>2597.4029999999998</v>
      </c>
      <c r="BB182">
        <v>0.88777629999999996</v>
      </c>
      <c r="BC182">
        <v>17.945129999999999</v>
      </c>
      <c r="BD182">
        <v>52.888530000000003</v>
      </c>
      <c r="BE182">
        <v>16373.71</v>
      </c>
      <c r="BF182">
        <v>0.88582839999999996</v>
      </c>
      <c r="BG182">
        <v>18.01126</v>
      </c>
      <c r="BH182">
        <v>103.9585</v>
      </c>
      <c r="BI182">
        <v>33800.25</v>
      </c>
      <c r="BJ182">
        <v>0.88381860000000001</v>
      </c>
      <c r="BK182">
        <v>17.99841</v>
      </c>
      <c r="BL182">
        <v>85.832409999999996</v>
      </c>
      <c r="BM182">
        <v>29127.09</v>
      </c>
      <c r="BN182">
        <v>0.88162110000000005</v>
      </c>
      <c r="BO182">
        <v>17.963940000000001</v>
      </c>
      <c r="BP182">
        <v>35.685189999999999</v>
      </c>
      <c r="BQ182">
        <v>12560.45</v>
      </c>
      <c r="BR182">
        <v>0.87870130000000002</v>
      </c>
      <c r="BS182">
        <v>17.890260000000001</v>
      </c>
      <c r="BT182">
        <v>8.6592769999999994</v>
      </c>
      <c r="BU182">
        <v>3144.027</v>
      </c>
      <c r="BV182">
        <v>0.87381430000000004</v>
      </c>
      <c r="BW182">
        <v>17.94162</v>
      </c>
      <c r="BX182">
        <v>1.4306049999999999</v>
      </c>
      <c r="BY182">
        <v>531.87070000000006</v>
      </c>
      <c r="BZ182">
        <v>0.87004990000000004</v>
      </c>
      <c r="CA182">
        <v>17.62114</v>
      </c>
      <c r="CB182">
        <v>0.22525980000000001</v>
      </c>
      <c r="CC182">
        <v>82.933549999999997</v>
      </c>
      <c r="CD182">
        <v>0.86770499999999995</v>
      </c>
      <c r="CE182">
        <v>17.425180000000001</v>
      </c>
      <c r="CF182">
        <v>7.4065309999999995E-2</v>
      </c>
      <c r="CG182">
        <v>25.71641</v>
      </c>
      <c r="CH182">
        <v>0.86570190000000002</v>
      </c>
      <c r="CI182">
        <v>17.031659999999999</v>
      </c>
      <c r="CJ182">
        <v>5.3927700000000002E-2</v>
      </c>
      <c r="CK182">
        <v>18.246169999999999</v>
      </c>
      <c r="CL182">
        <v>0.86370250000000004</v>
      </c>
      <c r="CM182">
        <v>16.702739999999999</v>
      </c>
      <c r="CN182" s="1">
        <v>4.80236E-2</v>
      </c>
      <c r="CO182">
        <v>16.195519999999998</v>
      </c>
      <c r="CP182">
        <v>0.86149940000000003</v>
      </c>
      <c r="CQ182">
        <v>16.603649999999998</v>
      </c>
      <c r="CR182" s="1">
        <v>4.4548820000000003E-2</v>
      </c>
      <c r="CS182">
        <v>15.02459</v>
      </c>
      <c r="CT182">
        <v>0.85897330000000005</v>
      </c>
      <c r="CU182">
        <v>16.616430000000001</v>
      </c>
      <c r="CV182" s="1">
        <v>4.1898829999999998E-2</v>
      </c>
      <c r="CW182">
        <v>14.148239999999999</v>
      </c>
      <c r="CX182">
        <v>0.8559582</v>
      </c>
      <c r="CY182">
        <v>16.592189999999999</v>
      </c>
      <c r="CZ182" s="1">
        <v>3.9500069999999998E-2</v>
      </c>
      <c r="DA182" s="1">
        <v>13.36848</v>
      </c>
      <c r="DB182">
        <v>0.85229489999999997</v>
      </c>
      <c r="DC182">
        <v>16.778790000000001</v>
      </c>
      <c r="DD182" s="1">
        <v>3.7103200000000003E-2</v>
      </c>
      <c r="DE182" s="1">
        <v>12.59632</v>
      </c>
      <c r="DF182">
        <v>0.8480531</v>
      </c>
      <c r="DG182">
        <v>16.558420000000002</v>
      </c>
      <c r="DH182" s="1">
        <v>3.4727760000000003E-2</v>
      </c>
      <c r="DI182" s="1">
        <v>11.83282</v>
      </c>
      <c r="DJ182">
        <v>0.8431921</v>
      </c>
      <c r="DK182">
        <v>16.377500000000001</v>
      </c>
      <c r="DL182" s="1">
        <v>3.2437540000000001E-2</v>
      </c>
      <c r="DM182" s="1">
        <v>11.101509999999999</v>
      </c>
      <c r="DN182">
        <v>0.83800459999999999</v>
      </c>
      <c r="DO182">
        <v>16.148</v>
      </c>
      <c r="DP182" s="1">
        <v>3.0308990000000001E-2</v>
      </c>
      <c r="DQ182" s="1">
        <v>10.41915</v>
      </c>
      <c r="DR182">
        <v>0.83244660000000004</v>
      </c>
      <c r="DS182">
        <v>15.880459999999999</v>
      </c>
      <c r="DT182" s="1">
        <v>2.901625E-2</v>
      </c>
      <c r="DU182" s="1">
        <v>10.00426</v>
      </c>
      <c r="DV182">
        <v>0.82676179999999999</v>
      </c>
      <c r="DW182">
        <v>15.57385</v>
      </c>
      <c r="DX182" s="1">
        <v>2.9265739999999998E-2</v>
      </c>
      <c r="DY182" s="1">
        <v>10.114269999999999</v>
      </c>
      <c r="DZ182">
        <v>0.82121500000000003</v>
      </c>
      <c r="EA182">
        <v>15.249829999999999</v>
      </c>
      <c r="EB182" s="1">
        <v>3.0493969999999999E-2</v>
      </c>
      <c r="EC182" s="1">
        <v>10.583819999999999</v>
      </c>
      <c r="ED182">
        <v>0.81578419999999996</v>
      </c>
      <c r="EE182">
        <v>15.13678</v>
      </c>
      <c r="EF182" s="1">
        <v>3.132538E-2</v>
      </c>
      <c r="EG182" s="1">
        <v>10.941739999999999</v>
      </c>
      <c r="EH182">
        <v>0.81011710000000003</v>
      </c>
      <c r="EI182">
        <v>15.7758</v>
      </c>
      <c r="EJ182" s="1">
        <v>3.1033089999999999E-2</v>
      </c>
      <c r="EK182" s="1">
        <v>10.915179999999999</v>
      </c>
      <c r="EL182">
        <v>0.80409090000000005</v>
      </c>
      <c r="EM182">
        <v>16.259640000000001</v>
      </c>
      <c r="EN182" s="1">
        <v>2.972093E-2</v>
      </c>
      <c r="EO182" s="1">
        <v>10.527369999999999</v>
      </c>
      <c r="EP182">
        <v>0.79784200000000005</v>
      </c>
      <c r="EQ182">
        <v>16.664529999999999</v>
      </c>
      <c r="ER182" s="1">
        <v>2.7698960000000002E-2</v>
      </c>
      <c r="ES182" s="1">
        <v>9.8728680000000004</v>
      </c>
      <c r="ET182">
        <v>0.7913502</v>
      </c>
      <c r="EU182">
        <v>17.10201</v>
      </c>
      <c r="EV182" s="1">
        <v>2.5467730000000001E-2</v>
      </c>
      <c r="EW182" s="1">
        <v>9.1321809999999992</v>
      </c>
      <c r="EX182">
        <v>0.78466239999999998</v>
      </c>
      <c r="EY182">
        <v>17.080089999999998</v>
      </c>
      <c r="EZ182" s="1">
        <v>2.3233360000000002E-2</v>
      </c>
      <c r="FA182" s="1">
        <v>8.3797440000000005</v>
      </c>
      <c r="FB182">
        <v>0.77841139999999998</v>
      </c>
      <c r="FC182">
        <v>16.6143</v>
      </c>
      <c r="FD182" s="1">
        <v>2.1089779999999999E-2</v>
      </c>
      <c r="FE182" s="1">
        <v>7.6538769999999996</v>
      </c>
      <c r="FF182">
        <v>0.77248450000000002</v>
      </c>
      <c r="FG182">
        <v>16.243539999999999</v>
      </c>
      <c r="FH182" s="1">
        <v>1.909872E-2</v>
      </c>
      <c r="FI182" s="1">
        <v>6.9703480000000004</v>
      </c>
      <c r="FJ182">
        <v>0.76646999999999998</v>
      </c>
      <c r="FK182">
        <v>16.192450000000001</v>
      </c>
      <c r="FL182" s="1">
        <v>1.7277210000000001E-2</v>
      </c>
      <c r="FM182" s="1">
        <v>6.3415379999999999</v>
      </c>
      <c r="FN182">
        <v>0.76061520000000005</v>
      </c>
      <c r="FO182">
        <v>17.065259999999999</v>
      </c>
      <c r="FP182" s="1">
        <v>1.5624499999999999E-2</v>
      </c>
      <c r="FQ182" s="1">
        <v>5.7650899999999998</v>
      </c>
      <c r="FR182">
        <v>0.75492649999999994</v>
      </c>
      <c r="FS182">
        <v>17.965129999999998</v>
      </c>
      <c r="FT182" s="1">
        <v>1.414029E-2</v>
      </c>
      <c r="FU182" s="1">
        <v>5.2448269999999999</v>
      </c>
      <c r="FV182">
        <v>0.74965250000000005</v>
      </c>
      <c r="FW182">
        <v>18.51192</v>
      </c>
      <c r="FX182" s="1">
        <v>1.280305E-2</v>
      </c>
      <c r="FY182" s="1">
        <v>4.7705010000000003</v>
      </c>
      <c r="FZ182">
        <v>0.74414009999999997</v>
      </c>
      <c r="GA182">
        <v>18.905609999999999</v>
      </c>
      <c r="GB182" s="1">
        <v>1.159747E-2</v>
      </c>
      <c r="GC182" s="1">
        <v>4.3402640000000003</v>
      </c>
      <c r="GD182">
        <v>0.73815109999999995</v>
      </c>
      <c r="GE182">
        <v>18.694739999999999</v>
      </c>
      <c r="GF182" s="1">
        <v>1.048495E-2</v>
      </c>
      <c r="GG182" s="1">
        <v>3.9456560000000001</v>
      </c>
      <c r="GH182">
        <v>0.73182910000000001</v>
      </c>
      <c r="GI182">
        <v>18.181039999999999</v>
      </c>
      <c r="GJ182" s="1">
        <v>9.4610319999999994E-3</v>
      </c>
      <c r="GK182" s="1">
        <v>3.5817139999999998</v>
      </c>
      <c r="GL182">
        <v>0.72581560000000001</v>
      </c>
      <c r="GM182">
        <v>17.868259999999999</v>
      </c>
      <c r="GN182" s="1">
        <v>8.5263079999999998E-3</v>
      </c>
      <c r="GO182" s="1">
        <v>3.2461899999999999</v>
      </c>
      <c r="GP182">
        <v>0.72020629999999997</v>
      </c>
      <c r="GQ182">
        <v>17.934930000000001</v>
      </c>
      <c r="GR182" s="1">
        <v>7.6846040000000003E-3</v>
      </c>
      <c r="GS182" s="1">
        <v>2.9392830000000001</v>
      </c>
      <c r="GT182">
        <v>0.7156228</v>
      </c>
      <c r="GU182">
        <v>18.336379999999998</v>
      </c>
      <c r="GV182" s="1">
        <v>6.9261720000000004E-3</v>
      </c>
      <c r="GW182" s="1">
        <v>2.657483</v>
      </c>
      <c r="GX182">
        <v>0.71162460000000005</v>
      </c>
      <c r="GY182">
        <v>19.154019999999999</v>
      </c>
      <c r="GZ182" s="1">
        <v>6.2255710000000001E-3</v>
      </c>
      <c r="HA182" s="1">
        <v>2.3949509999999998</v>
      </c>
      <c r="HB182">
        <v>0.70792100000000002</v>
      </c>
      <c r="HC182">
        <v>19.51512</v>
      </c>
      <c r="HD182" s="1">
        <v>5.5912080000000003E-3</v>
      </c>
      <c r="HE182" s="1">
        <v>2.1549360000000002</v>
      </c>
      <c r="HF182">
        <v>0.70485960000000003</v>
      </c>
      <c r="HG182">
        <v>19.488499999999998</v>
      </c>
      <c r="HH182" s="1">
        <v>5.0041820000000002E-3</v>
      </c>
      <c r="HI182" s="1">
        <v>1.930436</v>
      </c>
      <c r="HJ182">
        <v>0.70228740000000001</v>
      </c>
      <c r="HK182">
        <v>18.8858</v>
      </c>
      <c r="HL182" s="1">
        <v>4.4643870000000002E-3</v>
      </c>
      <c r="HM182" s="1">
        <v>1.722583</v>
      </c>
      <c r="HN182">
        <v>0.70040279999999999</v>
      </c>
      <c r="HO182">
        <v>18.123550000000002</v>
      </c>
      <c r="HP182" s="1">
        <v>3.9596859999999996E-3</v>
      </c>
      <c r="HQ182" s="1">
        <v>1.5266059999999999</v>
      </c>
      <c r="HR182">
        <v>0.69899710000000004</v>
      </c>
      <c r="HS182">
        <v>17.416550000000001</v>
      </c>
      <c r="HT182" s="1">
        <v>3.4991050000000002E-3</v>
      </c>
      <c r="HU182" s="1">
        <v>1.34727</v>
      </c>
      <c r="HV182">
        <v>0.69794979999999995</v>
      </c>
      <c r="HW182">
        <v>16.877870000000001</v>
      </c>
      <c r="HX182" s="1">
        <v>3.0671520000000001E-3</v>
      </c>
      <c r="HY182" s="1">
        <v>1.1791940000000001</v>
      </c>
      <c r="HZ182">
        <v>0.69713740000000002</v>
      </c>
      <c r="IA182">
        <v>16.729710000000001</v>
      </c>
      <c r="IB182" s="1">
        <v>2.639869E-3</v>
      </c>
      <c r="IC182" s="1">
        <v>1.013838</v>
      </c>
      <c r="ID182">
        <v>0.69648639999999995</v>
      </c>
      <c r="IE182">
        <v>17.137889999999999</v>
      </c>
      <c r="IF182" s="1">
        <v>2.2141180000000002E-3</v>
      </c>
      <c r="IG182" s="1">
        <v>0.84940819999999995</v>
      </c>
      <c r="IH182">
        <v>0.69597580000000003</v>
      </c>
      <c r="II182">
        <v>17.6035</v>
      </c>
      <c r="IJ182" s="1">
        <v>1.8044459999999999E-3</v>
      </c>
      <c r="IK182" s="1">
        <v>0.69138929999999998</v>
      </c>
      <c r="IL182">
        <v>0.69557869999999999</v>
      </c>
      <c r="IM182">
        <v>17.986599999999999</v>
      </c>
      <c r="IN182" s="1">
        <v>1.449358E-3</v>
      </c>
      <c r="IO182" s="1">
        <v>0.55391409999999996</v>
      </c>
      <c r="IP182">
        <v>0.6953376</v>
      </c>
      <c r="IQ182">
        <v>17.545490000000001</v>
      </c>
      <c r="IR182" s="1">
        <v>1.1755100000000001E-3</v>
      </c>
      <c r="IS182" s="1">
        <v>0.4475152</v>
      </c>
      <c r="IT182">
        <v>0.69521250000000001</v>
      </c>
      <c r="IU182">
        <v>16.687930000000001</v>
      </c>
      <c r="IV182" s="1">
        <v>9.8130349999999995E-4</v>
      </c>
      <c r="IW182" s="1">
        <v>0.37175360000000002</v>
      </c>
      <c r="IX182">
        <v>0.69516420000000001</v>
      </c>
      <c r="IY182">
        <v>15.88198</v>
      </c>
      <c r="IZ182" s="1">
        <v>8.4936300000000001E-4</v>
      </c>
      <c r="JA182" s="1">
        <v>0.3202315</v>
      </c>
      <c r="JB182">
        <v>0.69512439999999998</v>
      </c>
      <c r="JC182">
        <v>15.333920000000001</v>
      </c>
      <c r="JD182" s="1">
        <v>7.5755470000000004E-4</v>
      </c>
      <c r="JE182" s="1">
        <v>0.28451409999999999</v>
      </c>
      <c r="JF182">
        <v>0.69515959999999999</v>
      </c>
      <c r="JG182">
        <v>15.622439999999999</v>
      </c>
      <c r="JH182" s="1">
        <v>6.8778830000000004E-4</v>
      </c>
      <c r="JI182" s="1">
        <v>0.25757659999999999</v>
      </c>
      <c r="JJ182">
        <v>0.69522039999999996</v>
      </c>
      <c r="JK182">
        <v>16.20628</v>
      </c>
      <c r="JL182" s="1">
        <v>6.2857729999999995E-4</v>
      </c>
      <c r="JM182" s="1">
        <v>0.2349878</v>
      </c>
      <c r="JN182">
        <v>0.69531399999999999</v>
      </c>
      <c r="JO182">
        <v>16.71744</v>
      </c>
      <c r="JP182" s="1">
        <v>5.7548769999999998E-4</v>
      </c>
      <c r="JQ182" s="1">
        <v>0.21479480000000001</v>
      </c>
      <c r="JR182">
        <v>0.69548849999999995</v>
      </c>
      <c r="JS182">
        <v>17.195810000000002</v>
      </c>
      <c r="JT182" s="1">
        <v>5.2959709999999996E-4</v>
      </c>
      <c r="JU182" s="1">
        <v>0.19732369999999999</v>
      </c>
      <c r="JV182">
        <v>0.69563680000000006</v>
      </c>
      <c r="JW182">
        <v>17.107980000000001</v>
      </c>
      <c r="JX182" s="1">
        <v>4.9052269999999999E-4</v>
      </c>
      <c r="JY182" s="1">
        <v>0.18243819999999999</v>
      </c>
      <c r="JZ182">
        <v>0.69584820000000003</v>
      </c>
      <c r="KA182">
        <v>16.331040000000002</v>
      </c>
      <c r="KB182" s="1">
        <v>4.5873989999999998E-4</v>
      </c>
      <c r="KC182" s="1">
        <v>0.170321</v>
      </c>
      <c r="KD182">
        <v>0.6960539</v>
      </c>
      <c r="KE182">
        <v>15.557130000000001</v>
      </c>
      <c r="KF182" s="1">
        <v>4.3207720000000002E-4</v>
      </c>
      <c r="KG182" s="1">
        <v>0.1602044</v>
      </c>
      <c r="KH182">
        <v>0.69627819999999996</v>
      </c>
      <c r="KI182">
        <v>15.161339999999999</v>
      </c>
      <c r="KJ182" s="1">
        <v>4.1012749999999999E-4</v>
      </c>
      <c r="KK182" s="1">
        <v>0.15190000000000001</v>
      </c>
      <c r="KL182">
        <v>0.69650049999999997</v>
      </c>
      <c r="KM182">
        <v>15.86631</v>
      </c>
      <c r="KN182" s="1">
        <v>3.8990619999999999E-4</v>
      </c>
      <c r="KO182" s="1">
        <v>0.14428479999999999</v>
      </c>
      <c r="KP182">
        <v>0.69670109999999996</v>
      </c>
      <c r="KQ182">
        <v>17.018750000000001</v>
      </c>
      <c r="KR182" s="1">
        <v>3.7080879999999998E-4</v>
      </c>
      <c r="KS182" s="1">
        <v>0.1371618</v>
      </c>
      <c r="KT182">
        <v>0.6968626</v>
      </c>
      <c r="KU182">
        <v>18.15981</v>
      </c>
      <c r="KV182" s="1">
        <v>3.5340289999999998E-4</v>
      </c>
      <c r="KW182" s="1">
        <v>0.1306369</v>
      </c>
      <c r="KX182">
        <v>0.69698709999999997</v>
      </c>
      <c r="KY182">
        <v>18.91874</v>
      </c>
      <c r="KZ182" s="1">
        <v>3.3725939999999999E-4</v>
      </c>
      <c r="LA182" s="1">
        <v>0.1246443</v>
      </c>
      <c r="LB182">
        <v>0.69706760000000001</v>
      </c>
      <c r="LC182">
        <v>18.803380000000001</v>
      </c>
      <c r="LD182" s="1">
        <v>3.2254039999999999E-4</v>
      </c>
      <c r="LE182" s="1">
        <v>0.119169</v>
      </c>
      <c r="LF182">
        <v>0.69710399999999995</v>
      </c>
      <c r="LG182">
        <v>18.055140000000002</v>
      </c>
      <c r="LH182" s="1">
        <v>3.0942509999999998E-4</v>
      </c>
      <c r="LI182" s="1">
        <v>0.1143034</v>
      </c>
      <c r="LJ182">
        <v>0.69715000000000005</v>
      </c>
      <c r="LK182">
        <v>17.322240000000001</v>
      </c>
      <c r="LL182" s="1">
        <v>2.974459E-4</v>
      </c>
      <c r="LM182" s="1">
        <v>0.1098557</v>
      </c>
      <c r="LN182">
        <v>0.69714779999999998</v>
      </c>
      <c r="LO182">
        <v>17.025549999999999</v>
      </c>
      <c r="LP182" s="1">
        <v>2.8690310000000001E-4</v>
      </c>
      <c r="LQ182" s="1">
        <v>0.105937</v>
      </c>
      <c r="LR182">
        <v>0.69706869999999999</v>
      </c>
      <c r="LS182">
        <v>17.90579</v>
      </c>
      <c r="LT182" s="1">
        <v>2.776252E-4</v>
      </c>
      <c r="LU182" s="1">
        <v>0.1025184</v>
      </c>
      <c r="LV182">
        <v>0.69696979999999997</v>
      </c>
      <c r="LW182">
        <v>19.167390000000001</v>
      </c>
      <c r="LX182" s="1">
        <v>2.7015159999999998E-4</v>
      </c>
      <c r="LY182" s="1">
        <v>9.9741590000000005E-2</v>
      </c>
      <c r="LZ182">
        <v>0.69676709999999997</v>
      </c>
      <c r="MA182">
        <v>20.283550000000002</v>
      </c>
      <c r="MB182" s="1">
        <v>2.6369300000000001E-4</v>
      </c>
      <c r="MC182" s="1">
        <v>9.7377839999999993E-2</v>
      </c>
      <c r="MD182">
        <v>0.69651790000000002</v>
      </c>
      <c r="ME182">
        <v>20.786960000000001</v>
      </c>
      <c r="MF182" s="1">
        <v>2.5762829999999997E-4</v>
      </c>
      <c r="MG182" s="1">
        <v>9.5190339999999998E-2</v>
      </c>
      <c r="MH182">
        <v>0.69617549999999995</v>
      </c>
      <c r="MI182">
        <v>20.370470000000001</v>
      </c>
      <c r="MJ182" s="1">
        <v>2.5116169999999998E-4</v>
      </c>
      <c r="MK182" s="1">
        <v>9.2858389999999999E-2</v>
      </c>
      <c r="ML182">
        <v>0.69580050000000004</v>
      </c>
      <c r="MM182">
        <v>19.362400000000001</v>
      </c>
      <c r="MN182" s="1">
        <v>2.4409219999999999E-4</v>
      </c>
      <c r="MO182" s="1">
        <v>9.033737E-2</v>
      </c>
      <c r="MP182">
        <v>0.69536469999999995</v>
      </c>
      <c r="MQ182">
        <v>18.504960000000001</v>
      </c>
      <c r="MR182" s="1">
        <v>2.365953E-4</v>
      </c>
      <c r="MS182" s="1">
        <v>8.7641529999999995E-2</v>
      </c>
      <c r="MT182">
        <v>0.69494290000000003</v>
      </c>
      <c r="MU182">
        <v>18.141819999999999</v>
      </c>
      <c r="MV182" s="1">
        <v>2.2873509999999999E-4</v>
      </c>
      <c r="MW182" s="1">
        <v>8.4781179999999998E-2</v>
      </c>
      <c r="MX182">
        <v>0.69450800000000001</v>
      </c>
      <c r="MY182">
        <v>18.773969999999998</v>
      </c>
      <c r="MZ182" s="1">
        <v>2.2097330000000001E-4</v>
      </c>
      <c r="NA182" s="1">
        <v>8.1967940000000003E-2</v>
      </c>
      <c r="NB182">
        <v>0.69411460000000003</v>
      </c>
      <c r="NC182">
        <v>19.1386</v>
      </c>
      <c r="ND182" s="1">
        <v>2.1377890000000001E-4</v>
      </c>
      <c r="NE182" s="1">
        <v>7.9318769999999997E-2</v>
      </c>
      <c r="NF182">
        <v>0.69380030000000004</v>
      </c>
      <c r="NG182">
        <v>19.828109999999999</v>
      </c>
      <c r="NH182" s="1">
        <v>2.0700880000000001E-4</v>
      </c>
      <c r="NI182" s="1">
        <v>7.6835189999999998E-2</v>
      </c>
      <c r="NJ182">
        <v>0.69356110000000004</v>
      </c>
      <c r="NK182">
        <v>20.09459</v>
      </c>
      <c r="NL182" s="1">
        <v>2.0003100000000001E-4</v>
      </c>
      <c r="NM182" s="1">
        <v>7.4280120000000005E-2</v>
      </c>
      <c r="NN182">
        <v>0.69337210000000005</v>
      </c>
      <c r="NO182">
        <v>19.725239999999999</v>
      </c>
      <c r="NP182" s="1">
        <v>1.9285290000000001E-4</v>
      </c>
      <c r="NQ182" s="1">
        <v>7.1641049999999998E-2</v>
      </c>
      <c r="NR182">
        <v>0.69323330000000005</v>
      </c>
      <c r="NS182">
        <v>18.833919999999999</v>
      </c>
      <c r="NT182" s="1">
        <v>1.8520839999999999E-4</v>
      </c>
      <c r="NU182" s="1">
        <v>6.8809640000000005E-2</v>
      </c>
      <c r="NV182">
        <v>0.69318259999999998</v>
      </c>
      <c r="NW182">
        <v>17.905670000000001</v>
      </c>
      <c r="NX182" s="1">
        <v>1.7731029999999999E-4</v>
      </c>
      <c r="NY182" s="1">
        <v>6.5876009999999999E-2</v>
      </c>
      <c r="NZ182">
        <v>0.69319249999999999</v>
      </c>
      <c r="OA182">
        <v>17.480989999999998</v>
      </c>
      <c r="OB182" s="1">
        <v>1.6915570000000001E-4</v>
      </c>
      <c r="OC182" s="1">
        <v>6.2847600000000003E-2</v>
      </c>
      <c r="OD182">
        <v>0.69327950000000005</v>
      </c>
      <c r="OE182">
        <v>18.33287</v>
      </c>
      <c r="OF182" s="1">
        <v>1.6067229999999999E-4</v>
      </c>
      <c r="OG182" s="1">
        <v>5.9695850000000002E-2</v>
      </c>
      <c r="OH182">
        <v>0.69344830000000002</v>
      </c>
      <c r="OI182">
        <v>19.672249999999998</v>
      </c>
      <c r="OJ182" s="1">
        <v>1.514779E-4</v>
      </c>
      <c r="OK182" s="1">
        <v>5.627683E-2</v>
      </c>
    </row>
    <row r="183" spans="1:401" x14ac:dyDescent="0.35">
      <c r="A183">
        <v>189</v>
      </c>
      <c r="B183" t="s">
        <v>4</v>
      </c>
      <c r="C183" t="s">
        <v>181</v>
      </c>
      <c r="D183" t="s">
        <v>189</v>
      </c>
      <c r="E183">
        <v>925.94889999999998</v>
      </c>
      <c r="F183">
        <v>0.84292750000000005</v>
      </c>
      <c r="G183">
        <v>15.688409999999999</v>
      </c>
      <c r="H183">
        <v>0</v>
      </c>
      <c r="I183">
        <v>0</v>
      </c>
      <c r="J183">
        <v>0.84165319999999999</v>
      </c>
      <c r="K183">
        <v>16.192219999999999</v>
      </c>
      <c r="L183">
        <v>0</v>
      </c>
      <c r="M183">
        <v>0</v>
      </c>
      <c r="N183">
        <v>0.84040300000000001</v>
      </c>
      <c r="O183">
        <v>16.51605</v>
      </c>
      <c r="P183">
        <v>0</v>
      </c>
      <c r="Q183">
        <v>0</v>
      </c>
      <c r="R183">
        <v>0.8391478</v>
      </c>
      <c r="S183">
        <v>16.765270000000001</v>
      </c>
      <c r="T183">
        <v>0</v>
      </c>
      <c r="U183">
        <v>0</v>
      </c>
      <c r="V183">
        <v>0.83784130000000001</v>
      </c>
      <c r="W183">
        <v>17.000160000000001</v>
      </c>
      <c r="X183">
        <v>0</v>
      </c>
      <c r="Y183">
        <v>0</v>
      </c>
      <c r="Z183">
        <v>0.83653100000000002</v>
      </c>
      <c r="AA183">
        <v>17.10736</v>
      </c>
      <c r="AB183">
        <v>0</v>
      </c>
      <c r="AC183">
        <v>0</v>
      </c>
      <c r="AD183">
        <v>0.83513309999999996</v>
      </c>
      <c r="AE183">
        <v>17.030830000000002</v>
      </c>
      <c r="AF183" s="1">
        <v>1.959063E-31</v>
      </c>
      <c r="AG183" s="1">
        <v>6.2372930000000004E-29</v>
      </c>
      <c r="AH183">
        <v>0.83367579999999997</v>
      </c>
      <c r="AI183">
        <v>16.870740000000001</v>
      </c>
      <c r="AJ183" s="1">
        <v>1.597614E-19</v>
      </c>
      <c r="AK183" s="1">
        <v>5.0690490000000002E-17</v>
      </c>
      <c r="AL183">
        <v>0.83221109999999998</v>
      </c>
      <c r="AM183">
        <v>16.674230000000001</v>
      </c>
      <c r="AN183" s="1">
        <v>4.528318E-8</v>
      </c>
      <c r="AO183" s="1">
        <v>1.0245049999999999E-5</v>
      </c>
      <c r="AP183">
        <v>0.83070690000000003</v>
      </c>
      <c r="AQ183">
        <v>16.93656</v>
      </c>
      <c r="AR183" s="1">
        <v>9.2116180000000004E-4</v>
      </c>
      <c r="AS183" s="1">
        <v>0.23229330000000001</v>
      </c>
      <c r="AT183">
        <v>0.82917039999999997</v>
      </c>
      <c r="AU183">
        <v>17.24859</v>
      </c>
      <c r="AV183" s="1">
        <v>0.23548459999999999</v>
      </c>
      <c r="AW183">
        <v>63.877960000000002</v>
      </c>
      <c r="AX183">
        <v>0.82763419999999999</v>
      </c>
      <c r="AY183">
        <v>17.5929</v>
      </c>
      <c r="AZ183">
        <v>7.0112560000000004</v>
      </c>
      <c r="BA183">
        <v>2017.1469999999999</v>
      </c>
      <c r="BB183">
        <v>0.82611540000000006</v>
      </c>
      <c r="BC183">
        <v>17.963730000000002</v>
      </c>
      <c r="BD183">
        <v>46.79909</v>
      </c>
      <c r="BE183">
        <v>14145.89</v>
      </c>
      <c r="BF183">
        <v>0.82460239999999996</v>
      </c>
      <c r="BG183">
        <v>18.01173</v>
      </c>
      <c r="BH183">
        <v>101.072</v>
      </c>
      <c r="BI183">
        <v>31852.21</v>
      </c>
      <c r="BJ183">
        <v>0.82304699999999997</v>
      </c>
      <c r="BK183">
        <v>17.983730000000001</v>
      </c>
      <c r="BL183">
        <v>90.345410000000001</v>
      </c>
      <c r="BM183">
        <v>29513.66</v>
      </c>
      <c r="BN183">
        <v>0.82132329999999998</v>
      </c>
      <c r="BO183">
        <v>17.957180000000001</v>
      </c>
      <c r="BP183">
        <v>40.127549999999999</v>
      </c>
      <c r="BQ183">
        <v>13514</v>
      </c>
      <c r="BR183">
        <v>0.81900079999999997</v>
      </c>
      <c r="BS183">
        <v>17.896540000000002</v>
      </c>
      <c r="BT183">
        <v>10.27553</v>
      </c>
      <c r="BU183">
        <v>3551.1979999999999</v>
      </c>
      <c r="BV183">
        <v>0.81505130000000003</v>
      </c>
      <c r="BW183">
        <v>17.981179999999998</v>
      </c>
      <c r="BX183">
        <v>1.7594689999999999</v>
      </c>
      <c r="BY183">
        <v>620.83540000000005</v>
      </c>
      <c r="BZ183">
        <v>0.81204279999999995</v>
      </c>
      <c r="CA183">
        <v>17.679849999999998</v>
      </c>
      <c r="CB183">
        <v>0.27076460000000002</v>
      </c>
      <c r="CC183">
        <v>95.267200000000003</v>
      </c>
      <c r="CD183">
        <v>0.8102916</v>
      </c>
      <c r="CE183">
        <v>17.47833</v>
      </c>
      <c r="CF183">
        <v>7.9517060000000001E-2</v>
      </c>
      <c r="CG183">
        <v>26.735140000000001</v>
      </c>
      <c r="CH183">
        <v>0.80884869999999998</v>
      </c>
      <c r="CI183">
        <v>17.074179999999998</v>
      </c>
      <c r="CJ183">
        <v>5.4906990000000003E-2</v>
      </c>
      <c r="CK183">
        <v>18.018219999999999</v>
      </c>
      <c r="CL183">
        <v>0.80738030000000005</v>
      </c>
      <c r="CM183">
        <v>16.715150000000001</v>
      </c>
      <c r="CN183" s="1">
        <v>4.8469419999999999E-2</v>
      </c>
      <c r="CO183">
        <v>15.856920000000001</v>
      </c>
      <c r="CP183">
        <v>0.80574029999999996</v>
      </c>
      <c r="CQ183">
        <v>16.597000000000001</v>
      </c>
      <c r="CR183" s="1">
        <v>4.4851490000000001E-2</v>
      </c>
      <c r="CS183">
        <v>14.67717</v>
      </c>
      <c r="CT183">
        <v>0.80380929999999995</v>
      </c>
      <c r="CU183">
        <v>16.60425</v>
      </c>
      <c r="CV183" s="1">
        <v>4.21459E-2</v>
      </c>
      <c r="CW183">
        <v>13.80992</v>
      </c>
      <c r="CX183">
        <v>0.8014966</v>
      </c>
      <c r="CY183">
        <v>16.596779999999999</v>
      </c>
      <c r="CZ183" s="1">
        <v>3.9737300000000003E-2</v>
      </c>
      <c r="DA183">
        <v>13.05039</v>
      </c>
      <c r="DB183">
        <v>0.79874350000000005</v>
      </c>
      <c r="DC183">
        <v>16.809640000000002</v>
      </c>
      <c r="DD183" s="1">
        <v>3.7340409999999997E-2</v>
      </c>
      <c r="DE183" s="1">
        <v>12.300800000000001</v>
      </c>
      <c r="DF183">
        <v>0.79555290000000001</v>
      </c>
      <c r="DG183">
        <v>16.61007</v>
      </c>
      <c r="DH183" s="1">
        <v>3.4957160000000001E-2</v>
      </c>
      <c r="DI183" s="1">
        <v>11.55747</v>
      </c>
      <c r="DJ183">
        <v>0.79188369999999997</v>
      </c>
      <c r="DK183">
        <v>16.430759999999999</v>
      </c>
      <c r="DL183" s="1">
        <v>3.2659269999999997E-2</v>
      </c>
      <c r="DM183" s="1">
        <v>10.84516</v>
      </c>
      <c r="DN183">
        <v>0.78788659999999999</v>
      </c>
      <c r="DO183">
        <v>16.201309999999999</v>
      </c>
      <c r="DP183" s="1">
        <v>3.050137E-2</v>
      </c>
      <c r="DQ183" s="1">
        <v>10.17521</v>
      </c>
      <c r="DR183">
        <v>0.7834255</v>
      </c>
      <c r="DS183">
        <v>15.90502</v>
      </c>
      <c r="DT183" s="1">
        <v>2.9074590000000001E-2</v>
      </c>
      <c r="DU183" s="1">
        <v>9.7344840000000001</v>
      </c>
      <c r="DV183">
        <v>0.7788872</v>
      </c>
      <c r="DW183">
        <v>15.585660000000001</v>
      </c>
      <c r="DX183" s="1">
        <v>2.9159060000000001E-2</v>
      </c>
      <c r="DY183" s="1">
        <v>9.7923480000000005</v>
      </c>
      <c r="DZ183">
        <v>0.77455960000000001</v>
      </c>
      <c r="EA183">
        <v>15.26338</v>
      </c>
      <c r="EB183" s="1">
        <v>3.033756E-2</v>
      </c>
      <c r="EC183" s="1">
        <v>10.23319</v>
      </c>
      <c r="ED183">
        <v>0.770347</v>
      </c>
      <c r="EE183">
        <v>15.14589</v>
      </c>
      <c r="EF183" s="1">
        <v>3.1265010000000003E-2</v>
      </c>
      <c r="EG183" s="1">
        <v>10.611470000000001</v>
      </c>
      <c r="EH183">
        <v>0.76596869999999995</v>
      </c>
      <c r="EI183">
        <v>15.79002</v>
      </c>
      <c r="EJ183" s="1">
        <v>3.1099740000000001E-2</v>
      </c>
      <c r="EK183" s="1">
        <v>10.626810000000001</v>
      </c>
      <c r="EL183">
        <v>0.7613202</v>
      </c>
      <c r="EM183">
        <v>16.293089999999999</v>
      </c>
      <c r="EN183" s="1">
        <v>2.9892169999999999E-2</v>
      </c>
      <c r="EO183" s="1">
        <v>10.285439999999999</v>
      </c>
      <c r="EP183">
        <v>0.75654010000000005</v>
      </c>
      <c r="EQ183">
        <v>16.703620000000001</v>
      </c>
      <c r="ER183" s="1">
        <v>2.791836E-2</v>
      </c>
      <c r="ES183" s="1">
        <v>9.6679870000000001</v>
      </c>
      <c r="ET183">
        <v>0.75165839999999995</v>
      </c>
      <c r="EU183">
        <v>17.146339999999999</v>
      </c>
      <c r="EV183" s="1">
        <v>2.5702610000000001E-2</v>
      </c>
      <c r="EW183" s="1">
        <v>8.9544429999999995</v>
      </c>
      <c r="EX183">
        <v>0.74668259999999997</v>
      </c>
      <c r="EY183">
        <v>17.114899999999999</v>
      </c>
      <c r="EZ183" s="1">
        <v>2.3464909999999999E-2</v>
      </c>
      <c r="FA183" s="1">
        <v>8.2230159999999994</v>
      </c>
      <c r="FB183">
        <v>0.74054540000000002</v>
      </c>
      <c r="FC183">
        <v>16.635259999999999</v>
      </c>
      <c r="FD183" s="1">
        <v>2.131224E-2</v>
      </c>
      <c r="FE183" s="1">
        <v>7.5182169999999999</v>
      </c>
      <c r="FF183">
        <v>0.73470970000000002</v>
      </c>
      <c r="FG183">
        <v>16.25919</v>
      </c>
      <c r="FH183" s="1">
        <v>1.9304310000000002E-2</v>
      </c>
      <c r="FI183" s="1">
        <v>6.8527630000000004</v>
      </c>
      <c r="FJ183">
        <v>0.72878310000000002</v>
      </c>
      <c r="FK183">
        <v>16.18261</v>
      </c>
      <c r="FL183" s="1">
        <v>1.7468540000000001E-2</v>
      </c>
      <c r="FM183" s="1">
        <v>6.2403849999999998</v>
      </c>
      <c r="FN183">
        <v>0.723078</v>
      </c>
      <c r="FO183">
        <v>17.044930000000001</v>
      </c>
      <c r="FP183" s="1">
        <v>1.579504E-2</v>
      </c>
      <c r="FQ183" s="1">
        <v>5.6761819999999998</v>
      </c>
      <c r="FR183">
        <v>0.71752910000000003</v>
      </c>
      <c r="FS183">
        <v>17.97223</v>
      </c>
      <c r="FT183" s="1">
        <v>1.4298190000000001E-2</v>
      </c>
      <c r="FU183" s="1">
        <v>5.1683479999999999</v>
      </c>
      <c r="FV183">
        <v>0.71238509999999999</v>
      </c>
      <c r="FW183">
        <v>18.545870000000001</v>
      </c>
      <c r="FX183" s="1">
        <v>1.294996E-2</v>
      </c>
      <c r="FY183" s="1">
        <v>4.7052149999999999</v>
      </c>
      <c r="FZ183">
        <v>0.7072562</v>
      </c>
      <c r="GA183">
        <v>18.949870000000001</v>
      </c>
      <c r="GB183" s="1">
        <v>1.172783E-2</v>
      </c>
      <c r="GC183" s="1">
        <v>4.2818319999999996</v>
      </c>
      <c r="GD183">
        <v>0.701708</v>
      </c>
      <c r="GE183">
        <v>18.741720000000001</v>
      </c>
      <c r="GF183" s="1">
        <v>1.0607149999999999E-2</v>
      </c>
      <c r="GG183" s="1">
        <v>3.8955479999999998</v>
      </c>
      <c r="GH183">
        <v>0.69553390000000004</v>
      </c>
      <c r="GI183">
        <v>18.216159999999999</v>
      </c>
      <c r="GJ183" s="1">
        <v>9.5723820000000008E-3</v>
      </c>
      <c r="GK183" s="1">
        <v>3.538386</v>
      </c>
      <c r="GL183">
        <v>0.68974849999999999</v>
      </c>
      <c r="GM183">
        <v>17.870950000000001</v>
      </c>
      <c r="GN183" s="1">
        <v>8.6305960000000008E-3</v>
      </c>
      <c r="GO183" s="1">
        <v>3.2113040000000002</v>
      </c>
      <c r="GP183">
        <v>0.68455920000000003</v>
      </c>
      <c r="GQ183">
        <v>17.909469999999999</v>
      </c>
      <c r="GR183" s="1">
        <v>7.7804559999999998E-3</v>
      </c>
      <c r="GS183" s="1">
        <v>2.9104739999999998</v>
      </c>
      <c r="GT183">
        <v>0.68038980000000004</v>
      </c>
      <c r="GU183">
        <v>18.29814</v>
      </c>
      <c r="GV183" s="1">
        <v>7.0137130000000004E-3</v>
      </c>
      <c r="GW183" s="1">
        <v>2.6336930000000001</v>
      </c>
      <c r="GX183">
        <v>0.6768573</v>
      </c>
      <c r="GY183">
        <v>19.139949999999999</v>
      </c>
      <c r="GZ183" s="1">
        <v>6.3084769999999998E-3</v>
      </c>
      <c r="HA183" s="1">
        <v>2.3765000000000001</v>
      </c>
      <c r="HB183">
        <v>0.67361219999999999</v>
      </c>
      <c r="HC183">
        <v>19.54102</v>
      </c>
      <c r="HD183" s="1">
        <v>5.6673119999999999E-3</v>
      </c>
      <c r="HE183" s="1">
        <v>2.140002</v>
      </c>
      <c r="HF183">
        <v>0.67118750000000005</v>
      </c>
      <c r="HG183">
        <v>19.54055</v>
      </c>
      <c r="HH183" s="1">
        <v>5.0746280000000003E-3</v>
      </c>
      <c r="HI183" s="1">
        <v>1.918498</v>
      </c>
      <c r="HJ183">
        <v>0.66931050000000003</v>
      </c>
      <c r="HK183">
        <v>18.951499999999999</v>
      </c>
      <c r="HL183" s="1">
        <v>4.5314509999999997E-3</v>
      </c>
      <c r="HM183" s="1">
        <v>1.7135659999999999</v>
      </c>
      <c r="HN183">
        <v>0.66793199999999997</v>
      </c>
      <c r="HO183">
        <v>18.194700000000001</v>
      </c>
      <c r="HP183" s="1">
        <v>4.0216119999999999E-3</v>
      </c>
      <c r="HQ183" s="1">
        <v>1.5197609999999999</v>
      </c>
      <c r="HR183">
        <v>0.66690439999999995</v>
      </c>
      <c r="HS183">
        <v>17.460940000000001</v>
      </c>
      <c r="HT183" s="1">
        <v>3.5564300000000002E-3</v>
      </c>
      <c r="HU183" s="1">
        <v>1.342325</v>
      </c>
      <c r="HV183">
        <v>0.66620480000000004</v>
      </c>
      <c r="HW183">
        <v>16.89781</v>
      </c>
      <c r="HX183" s="1">
        <v>3.1222099999999998E-3</v>
      </c>
      <c r="HY183" s="1">
        <v>1.1766529999999999</v>
      </c>
      <c r="HZ183">
        <v>0.66567350000000003</v>
      </c>
      <c r="IA183">
        <v>16.732199999999999</v>
      </c>
      <c r="IB183" s="1">
        <v>2.6951840000000002E-3</v>
      </c>
      <c r="IC183" s="1">
        <v>1.0144580000000001</v>
      </c>
      <c r="ID183">
        <v>0.66525409999999996</v>
      </c>
      <c r="IE183">
        <v>17.137779999999999</v>
      </c>
      <c r="IF183" s="1">
        <v>2.2686450000000001E-3</v>
      </c>
      <c r="IG183" s="1">
        <v>0.85278299999999996</v>
      </c>
      <c r="IH183">
        <v>0.66491480000000003</v>
      </c>
      <c r="II183">
        <v>17.609829999999999</v>
      </c>
      <c r="IJ183" s="1">
        <v>1.855584E-3</v>
      </c>
      <c r="IK183" s="1">
        <v>0.6965713</v>
      </c>
      <c r="IL183">
        <v>0.66464800000000002</v>
      </c>
      <c r="IM183">
        <v>18.02054</v>
      </c>
      <c r="IN183" s="1">
        <v>1.4913000000000001E-3</v>
      </c>
      <c r="IO183" s="1">
        <v>0.55848529999999996</v>
      </c>
      <c r="IP183">
        <v>0.66454769999999996</v>
      </c>
      <c r="IQ183">
        <v>17.603680000000001</v>
      </c>
      <c r="IR183" s="1">
        <v>1.2067880000000001E-3</v>
      </c>
      <c r="IS183" s="1">
        <v>0.45035160000000002</v>
      </c>
      <c r="IT183">
        <v>0.66448430000000003</v>
      </c>
      <c r="IU183">
        <v>16.765309999999999</v>
      </c>
      <c r="IV183" s="1">
        <v>1.0029310000000001E-3</v>
      </c>
      <c r="IW183" s="1">
        <v>0.37260359999999998</v>
      </c>
      <c r="IX183">
        <v>0.66448680000000004</v>
      </c>
      <c r="IY183">
        <v>15.945029999999999</v>
      </c>
      <c r="IZ183" s="1">
        <v>8.6411150000000004E-4</v>
      </c>
      <c r="JA183" s="1">
        <v>0.31960549999999999</v>
      </c>
      <c r="JB183">
        <v>0.6644989</v>
      </c>
      <c r="JC183">
        <v>15.372019999999999</v>
      </c>
      <c r="JD183" s="1">
        <v>7.6814240000000001E-4</v>
      </c>
      <c r="JE183" s="1">
        <v>0.28305960000000002</v>
      </c>
      <c r="JF183">
        <v>0.664574</v>
      </c>
      <c r="JG183">
        <v>15.645860000000001</v>
      </c>
      <c r="JH183" s="1">
        <v>6.9606210000000004E-4</v>
      </c>
      <c r="JI183" s="1">
        <v>0.25578899999999999</v>
      </c>
      <c r="JJ183">
        <v>0.66462639999999995</v>
      </c>
      <c r="JK183">
        <v>16.206009999999999</v>
      </c>
      <c r="JL183" s="1">
        <v>6.3602199999999998E-4</v>
      </c>
      <c r="JM183" s="1">
        <v>0.23330090000000001</v>
      </c>
      <c r="JN183">
        <v>0.66474909999999998</v>
      </c>
      <c r="JO183">
        <v>16.726279999999999</v>
      </c>
      <c r="JP183" s="1">
        <v>5.8206030000000001E-4</v>
      </c>
      <c r="JQ183" s="1">
        <v>0.213173</v>
      </c>
      <c r="JR183">
        <v>0.66489180000000003</v>
      </c>
      <c r="JS183">
        <v>17.234089999999998</v>
      </c>
      <c r="JT183" s="1">
        <v>5.3525260000000005E-4</v>
      </c>
      <c r="JU183" s="1">
        <v>0.19570480000000001</v>
      </c>
      <c r="JV183">
        <v>0.6650509</v>
      </c>
      <c r="JW183">
        <v>17.160820000000001</v>
      </c>
      <c r="JX183" s="1">
        <v>4.9517850000000004E-4</v>
      </c>
      <c r="JY183" s="1">
        <v>0.18074689999999999</v>
      </c>
      <c r="JZ183">
        <v>0.66526450000000004</v>
      </c>
      <c r="KA183">
        <v>16.391549999999999</v>
      </c>
      <c r="KB183" s="1">
        <v>4.6260160000000003E-4</v>
      </c>
      <c r="KC183" s="1">
        <v>0.16856930000000001</v>
      </c>
      <c r="KD183">
        <v>0.66545069999999995</v>
      </c>
      <c r="KE183">
        <v>15.604699999999999</v>
      </c>
      <c r="KF183" s="1">
        <v>4.3527529999999999E-4</v>
      </c>
      <c r="KG183" s="1">
        <v>0.1584083</v>
      </c>
      <c r="KH183">
        <v>0.66563830000000002</v>
      </c>
      <c r="KI183">
        <v>15.176729999999999</v>
      </c>
      <c r="KJ183" s="1">
        <v>4.1289069999999998E-4</v>
      </c>
      <c r="KK183" s="1">
        <v>0.15009120000000001</v>
      </c>
      <c r="KL183">
        <v>0.66582140000000001</v>
      </c>
      <c r="KM183">
        <v>15.860989999999999</v>
      </c>
      <c r="KN183" s="1">
        <v>3.923943E-4</v>
      </c>
      <c r="KO183" s="1">
        <v>0.1425207</v>
      </c>
      <c r="KP183">
        <v>0.66600289999999995</v>
      </c>
      <c r="KQ183">
        <v>16.999590000000001</v>
      </c>
      <c r="KR183" s="1">
        <v>3.7319259999999999E-4</v>
      </c>
      <c r="KS183" s="1">
        <v>0.1354909</v>
      </c>
      <c r="KT183">
        <v>0.66610919999999996</v>
      </c>
      <c r="KU183">
        <v>18.16818</v>
      </c>
      <c r="KV183" s="1">
        <v>3.555009E-4</v>
      </c>
      <c r="KW183" s="1">
        <v>0.12898950000000001</v>
      </c>
      <c r="KX183">
        <v>0.66621850000000005</v>
      </c>
      <c r="KY183">
        <v>18.95091</v>
      </c>
      <c r="KZ183" s="1">
        <v>3.393057E-4</v>
      </c>
      <c r="LA183" s="1">
        <v>0.1230825</v>
      </c>
      <c r="LB183">
        <v>0.66629760000000005</v>
      </c>
      <c r="LC183">
        <v>18.8476</v>
      </c>
      <c r="LD183" s="1">
        <v>3.2437509999999999E-4</v>
      </c>
      <c r="LE183" s="1">
        <v>0.11763029999999999</v>
      </c>
      <c r="LF183">
        <v>0.66632670000000005</v>
      </c>
      <c r="LG183">
        <v>18.106290000000001</v>
      </c>
      <c r="LH183" s="1">
        <v>3.111082E-4</v>
      </c>
      <c r="LI183" s="1">
        <v>0.1127924</v>
      </c>
      <c r="LJ183">
        <v>0.66635960000000005</v>
      </c>
      <c r="LK183">
        <v>17.363579999999999</v>
      </c>
      <c r="LL183" s="1">
        <v>2.9895209999999999E-4</v>
      </c>
      <c r="LM183" s="1">
        <v>0.10837289999999999</v>
      </c>
      <c r="LN183">
        <v>0.66634099999999996</v>
      </c>
      <c r="LO183">
        <v>17.029</v>
      </c>
      <c r="LP183" s="1">
        <v>2.8815500000000001E-4</v>
      </c>
      <c r="LQ183" s="1">
        <v>0.1044388</v>
      </c>
      <c r="LR183">
        <v>0.66628129999999997</v>
      </c>
      <c r="LS183">
        <v>17.884530000000002</v>
      </c>
      <c r="LT183" s="1">
        <v>2.7875609999999999E-4</v>
      </c>
      <c r="LU183" s="1">
        <v>0.1010431</v>
      </c>
      <c r="LV183">
        <v>0.66617910000000002</v>
      </c>
      <c r="LW183">
        <v>19.140260000000001</v>
      </c>
      <c r="LX183" s="1">
        <v>2.710201E-4</v>
      </c>
      <c r="LY183" s="1">
        <v>9.8223660000000004E-2</v>
      </c>
      <c r="LZ183">
        <v>0.66600559999999998</v>
      </c>
      <c r="MA183">
        <v>20.298359999999999</v>
      </c>
      <c r="MB183" s="1">
        <v>2.6443110000000001E-4</v>
      </c>
      <c r="MC183" s="1">
        <v>9.586153E-2</v>
      </c>
      <c r="MD183">
        <v>0.66575770000000001</v>
      </c>
      <c r="ME183">
        <v>20.84084</v>
      </c>
      <c r="MF183" s="1">
        <v>2.583873E-4</v>
      </c>
      <c r="MG183" s="1">
        <v>9.3721570000000004E-2</v>
      </c>
      <c r="MH183">
        <v>0.66547809999999996</v>
      </c>
      <c r="MI183">
        <v>20.446380000000001</v>
      </c>
      <c r="MJ183" s="1">
        <v>2.5191450000000001E-4</v>
      </c>
      <c r="MK183" s="1">
        <v>9.1432470000000002E-2</v>
      </c>
      <c r="ML183">
        <v>0.66511989999999999</v>
      </c>
      <c r="MM183">
        <v>19.431640000000002</v>
      </c>
      <c r="MN183" s="1">
        <v>2.4501230000000001E-4</v>
      </c>
      <c r="MO183" s="1">
        <v>8.901328E-2</v>
      </c>
      <c r="MP183">
        <v>0.66474560000000005</v>
      </c>
      <c r="MQ183">
        <v>18.54899</v>
      </c>
      <c r="MR183" s="1">
        <v>2.3757769999999999E-4</v>
      </c>
      <c r="MS183" s="1">
        <v>8.6386519999999994E-2</v>
      </c>
      <c r="MT183">
        <v>0.66436980000000001</v>
      </c>
      <c r="MU183">
        <v>18.14462</v>
      </c>
      <c r="MV183" s="1">
        <v>2.296845E-4</v>
      </c>
      <c r="MW183" s="1">
        <v>8.3575919999999998E-2</v>
      </c>
      <c r="MX183">
        <v>0.66402819999999996</v>
      </c>
      <c r="MY183">
        <v>18.756019999999999</v>
      </c>
      <c r="MZ183" s="1">
        <v>2.2193049999999999E-4</v>
      </c>
      <c r="NA183" s="1">
        <v>8.0816849999999996E-2</v>
      </c>
      <c r="NB183">
        <v>0.66369049999999996</v>
      </c>
      <c r="NC183">
        <v>19.119109999999999</v>
      </c>
      <c r="ND183" s="1">
        <v>2.1463379999999999E-4</v>
      </c>
      <c r="NE183" s="1">
        <v>7.8186439999999996E-2</v>
      </c>
      <c r="NF183">
        <v>0.66343129999999995</v>
      </c>
      <c r="NG183">
        <v>19.85812</v>
      </c>
      <c r="NH183" s="1">
        <v>2.0784340000000001E-4</v>
      </c>
      <c r="NI183" s="1">
        <v>7.5740489999999994E-2</v>
      </c>
      <c r="NJ183">
        <v>0.66322309999999995</v>
      </c>
      <c r="NK183">
        <v>20.148099999999999</v>
      </c>
      <c r="NL183" s="1">
        <v>2.009243E-4</v>
      </c>
      <c r="NM183" s="1">
        <v>7.3253910000000005E-2</v>
      </c>
      <c r="NN183">
        <v>0.66307059999999995</v>
      </c>
      <c r="NO183">
        <v>19.79599</v>
      </c>
      <c r="NP183" s="1">
        <v>1.9381779999999999E-4</v>
      </c>
      <c r="NQ183" s="1">
        <v>7.0681530000000006E-2</v>
      </c>
      <c r="NR183">
        <v>0.66298690000000005</v>
      </c>
      <c r="NS183">
        <v>18.908829999999998</v>
      </c>
      <c r="NT183" s="1">
        <v>1.862043E-4</v>
      </c>
      <c r="NU183" s="1">
        <v>6.791498E-2</v>
      </c>
      <c r="NV183">
        <v>0.66295000000000004</v>
      </c>
      <c r="NW183">
        <v>17.971260000000001</v>
      </c>
      <c r="NX183" s="1">
        <v>1.7832359999999999E-4</v>
      </c>
      <c r="NY183" s="1">
        <v>6.5041429999999997E-2</v>
      </c>
      <c r="NZ183">
        <v>0.66295839999999995</v>
      </c>
      <c r="OA183">
        <v>17.510200000000001</v>
      </c>
      <c r="OB183" s="1">
        <v>1.7022120000000001E-4</v>
      </c>
      <c r="OC183" s="1">
        <v>6.2085969999999997E-2</v>
      </c>
      <c r="OD183">
        <v>0.6630452</v>
      </c>
      <c r="OE183">
        <v>18.331389999999999</v>
      </c>
      <c r="OF183" s="1">
        <v>1.61803E-4</v>
      </c>
      <c r="OG183" s="1">
        <v>5.9011750000000002E-2</v>
      </c>
      <c r="OH183">
        <v>0.66322329999999996</v>
      </c>
      <c r="OI183">
        <v>19.658460000000002</v>
      </c>
      <c r="OJ183" s="1">
        <v>1.527147E-4</v>
      </c>
      <c r="OK183" s="1">
        <v>5.5689139999999998E-2</v>
      </c>
    </row>
    <row r="184" spans="1:401" x14ac:dyDescent="0.35">
      <c r="A184">
        <v>190</v>
      </c>
      <c r="B184" t="s">
        <v>4</v>
      </c>
      <c r="C184" t="s">
        <v>181</v>
      </c>
      <c r="D184" t="s">
        <v>190</v>
      </c>
      <c r="E184">
        <v>850.89490000000001</v>
      </c>
      <c r="F184">
        <v>1.0106010000000001</v>
      </c>
      <c r="G184">
        <v>15.686199999999999</v>
      </c>
      <c r="H184">
        <v>0</v>
      </c>
      <c r="I184">
        <v>0</v>
      </c>
      <c r="J184">
        <v>1.0087440000000001</v>
      </c>
      <c r="K184">
        <v>16.210170000000002</v>
      </c>
      <c r="L184">
        <v>0</v>
      </c>
      <c r="M184">
        <v>0</v>
      </c>
      <c r="N184">
        <v>1.006877</v>
      </c>
      <c r="O184">
        <v>16.551089999999999</v>
      </c>
      <c r="P184">
        <v>0</v>
      </c>
      <c r="Q184">
        <v>0</v>
      </c>
      <c r="R184">
        <v>1.0050429999999999</v>
      </c>
      <c r="S184">
        <v>16.80358</v>
      </c>
      <c r="T184">
        <v>0</v>
      </c>
      <c r="U184">
        <v>0</v>
      </c>
      <c r="V184">
        <v>1.0031330000000001</v>
      </c>
      <c r="W184">
        <v>17.030519999999999</v>
      </c>
      <c r="X184">
        <v>0</v>
      </c>
      <c r="Y184">
        <v>0</v>
      </c>
      <c r="Z184">
        <v>1.0012129999999999</v>
      </c>
      <c r="AA184">
        <v>17.108429999999998</v>
      </c>
      <c r="AB184">
        <v>0</v>
      </c>
      <c r="AC184">
        <v>0</v>
      </c>
      <c r="AD184">
        <v>0.99919089999999999</v>
      </c>
      <c r="AE184">
        <v>17.019829999999999</v>
      </c>
      <c r="AF184" s="1">
        <v>2.3929039999999999E-32</v>
      </c>
      <c r="AG184" s="1">
        <v>7.8926460000000004E-30</v>
      </c>
      <c r="AH184">
        <v>0.99708839999999999</v>
      </c>
      <c r="AI184">
        <v>16.872869999999999</v>
      </c>
      <c r="AJ184" s="1">
        <v>1.996253E-20</v>
      </c>
      <c r="AK184" s="1">
        <v>6.5608849999999999E-18</v>
      </c>
      <c r="AL184">
        <v>0.99491940000000001</v>
      </c>
      <c r="AM184">
        <v>16.68562</v>
      </c>
      <c r="AN184" s="1">
        <v>1.3059880000000001E-8</v>
      </c>
      <c r="AO184" s="1">
        <v>2.5864489999999998E-6</v>
      </c>
      <c r="AP184">
        <v>0.99270800000000003</v>
      </c>
      <c r="AQ184">
        <v>16.970500000000001</v>
      </c>
      <c r="AR184" s="1">
        <v>5.2785259999999997E-4</v>
      </c>
      <c r="AS184" s="1">
        <v>0.12695329999999999</v>
      </c>
      <c r="AT184">
        <v>0.99052620000000002</v>
      </c>
      <c r="AU184">
        <v>17.297139999999999</v>
      </c>
      <c r="AV184" s="1">
        <v>0.1635984</v>
      </c>
      <c r="AW184">
        <v>43.251339999999999</v>
      </c>
      <c r="AX184">
        <v>0.98826630000000004</v>
      </c>
      <c r="AY184">
        <v>17.62809</v>
      </c>
      <c r="AZ184">
        <v>5.5714139999999999</v>
      </c>
      <c r="BA184">
        <v>1589.5350000000001</v>
      </c>
      <c r="BB184">
        <v>0.98593090000000005</v>
      </c>
      <c r="BC184">
        <v>17.988230000000001</v>
      </c>
      <c r="BD184">
        <v>41.375230000000002</v>
      </c>
      <c r="BE184">
        <v>12599.35</v>
      </c>
      <c r="BF184">
        <v>0.98363489999999998</v>
      </c>
      <c r="BG184">
        <v>18.015899999999998</v>
      </c>
      <c r="BH184">
        <v>97.638249999999999</v>
      </c>
      <c r="BI184">
        <v>31462.97</v>
      </c>
      <c r="BJ184">
        <v>0.98125180000000001</v>
      </c>
      <c r="BK184">
        <v>17.96593</v>
      </c>
      <c r="BL184">
        <v>94.108320000000006</v>
      </c>
      <c r="BM184">
        <v>31877.87</v>
      </c>
      <c r="BN184">
        <v>0.97865029999999997</v>
      </c>
      <c r="BO184">
        <v>17.947140000000001</v>
      </c>
      <c r="BP184">
        <v>44.551349999999999</v>
      </c>
      <c r="BQ184">
        <v>15762.61</v>
      </c>
      <c r="BR184">
        <v>0.97531880000000004</v>
      </c>
      <c r="BS184">
        <v>17.901910000000001</v>
      </c>
      <c r="BT184">
        <v>12.03009</v>
      </c>
      <c r="BU184">
        <v>4420.0439999999999</v>
      </c>
      <c r="BV184">
        <v>0.96977990000000003</v>
      </c>
      <c r="BW184">
        <v>18.02413</v>
      </c>
      <c r="BX184">
        <v>2.1390959999999999</v>
      </c>
      <c r="BY184">
        <v>810.38390000000004</v>
      </c>
      <c r="BZ184">
        <v>0.96514089999999997</v>
      </c>
      <c r="CA184">
        <v>17.75217</v>
      </c>
      <c r="CB184">
        <v>0.32562269999999999</v>
      </c>
      <c r="CC184">
        <v>123.5544</v>
      </c>
      <c r="CD184">
        <v>0.96219779999999999</v>
      </c>
      <c r="CE184">
        <v>17.543009999999999</v>
      </c>
      <c r="CF184">
        <v>8.6114090000000004E-2</v>
      </c>
      <c r="CG184">
        <v>30.659199999999998</v>
      </c>
      <c r="CH184">
        <v>0.95978330000000001</v>
      </c>
      <c r="CI184">
        <v>17.129149999999999</v>
      </c>
      <c r="CJ184">
        <v>5.5983400000000003E-2</v>
      </c>
      <c r="CK184">
        <v>19.080469999999998</v>
      </c>
      <c r="CL184">
        <v>0.95741390000000004</v>
      </c>
      <c r="CM184">
        <v>16.734259999999999</v>
      </c>
      <c r="CN184" s="1">
        <v>4.8914560000000003E-2</v>
      </c>
      <c r="CO184">
        <v>16.555140000000002</v>
      </c>
      <c r="CP184">
        <v>0.95483980000000002</v>
      </c>
      <c r="CQ184">
        <v>16.590589999999999</v>
      </c>
      <c r="CR184" s="1">
        <v>4.514667E-2</v>
      </c>
      <c r="CS184">
        <v>15.26956</v>
      </c>
      <c r="CT184">
        <v>0.95196749999999997</v>
      </c>
      <c r="CU184">
        <v>16.589230000000001</v>
      </c>
      <c r="CV184" s="1">
        <v>4.2383209999999998E-2</v>
      </c>
      <c r="CW184">
        <v>14.34591</v>
      </c>
      <c r="CX184">
        <v>0.94852890000000001</v>
      </c>
      <c r="CY184">
        <v>16.59751</v>
      </c>
      <c r="CZ184" s="1">
        <v>3.9961650000000001E-2</v>
      </c>
      <c r="DA184" s="1">
        <v>13.551690000000001</v>
      </c>
      <c r="DB184">
        <v>0.94449050000000001</v>
      </c>
      <c r="DC184">
        <v>16.844249999999999</v>
      </c>
      <c r="DD184" s="1">
        <v>3.7565069999999999E-2</v>
      </c>
      <c r="DE184" s="1">
        <v>12.773899999999999</v>
      </c>
      <c r="DF184">
        <v>0.93982980000000005</v>
      </c>
      <c r="DG184">
        <v>16.672740000000001</v>
      </c>
      <c r="DH184" s="1">
        <v>3.5175970000000001E-2</v>
      </c>
      <c r="DI184" s="1">
        <v>12.00009</v>
      </c>
      <c r="DJ184">
        <v>0.93449179999999998</v>
      </c>
      <c r="DK184">
        <v>16.49447</v>
      </c>
      <c r="DL184" s="1">
        <v>3.2870320000000001E-2</v>
      </c>
      <c r="DM184" s="1">
        <v>11.256790000000001</v>
      </c>
      <c r="DN184">
        <v>0.92866870000000001</v>
      </c>
      <c r="DO184">
        <v>16.26952</v>
      </c>
      <c r="DP184" s="1">
        <v>3.0689729999999998E-2</v>
      </c>
      <c r="DQ184" s="1">
        <v>10.55208</v>
      </c>
      <c r="DR184">
        <v>0.92226160000000001</v>
      </c>
      <c r="DS184">
        <v>15.93765</v>
      </c>
      <c r="DT184" s="1">
        <v>2.9148629999999998E-2</v>
      </c>
      <c r="DU184" s="1">
        <v>10.046989999999999</v>
      </c>
      <c r="DV184">
        <v>0.91546300000000003</v>
      </c>
      <c r="DW184">
        <v>15.59886</v>
      </c>
      <c r="DX184" s="1">
        <v>2.9073229999999999E-2</v>
      </c>
      <c r="DY184" s="1">
        <v>10.03295</v>
      </c>
      <c r="DZ184">
        <v>0.90878349999999997</v>
      </c>
      <c r="EA184">
        <v>15.27876</v>
      </c>
      <c r="EB184" s="1">
        <v>3.0187720000000001E-2</v>
      </c>
      <c r="EC184" s="1">
        <v>10.44674</v>
      </c>
      <c r="ED184">
        <v>0.90233099999999999</v>
      </c>
      <c r="EE184">
        <v>15.159829999999999</v>
      </c>
      <c r="EF184" s="1">
        <v>3.119572E-2</v>
      </c>
      <c r="EG184" s="1">
        <v>10.855090000000001</v>
      </c>
      <c r="EH184">
        <v>0.89564359999999998</v>
      </c>
      <c r="EI184">
        <v>15.808730000000001</v>
      </c>
      <c r="EJ184" s="1">
        <v>3.1147950000000001E-2</v>
      </c>
      <c r="EK184" s="1">
        <v>10.908910000000001</v>
      </c>
      <c r="EL184">
        <v>0.88855479999999998</v>
      </c>
      <c r="EM184">
        <v>16.334040000000002</v>
      </c>
      <c r="EN184" s="1">
        <v>3.004093E-2</v>
      </c>
      <c r="EO184" s="1">
        <v>10.588649999999999</v>
      </c>
      <c r="EP184">
        <v>0.88128240000000002</v>
      </c>
      <c r="EQ184">
        <v>16.756720000000001</v>
      </c>
      <c r="ER184" s="1">
        <v>2.812307E-2</v>
      </c>
      <c r="ES184" s="1">
        <v>9.9706159999999997</v>
      </c>
      <c r="ET184">
        <v>0.87387630000000005</v>
      </c>
      <c r="EU184">
        <v>17.20656</v>
      </c>
      <c r="EV184" s="1">
        <v>2.592473E-2</v>
      </c>
      <c r="EW184" s="1">
        <v>9.2370579999999993</v>
      </c>
      <c r="EX184">
        <v>0.86630050000000003</v>
      </c>
      <c r="EY184">
        <v>17.15644</v>
      </c>
      <c r="EZ184" s="1">
        <v>2.3685149999999999E-2</v>
      </c>
      <c r="FA184" s="1">
        <v>8.4779020000000003</v>
      </c>
      <c r="FB184">
        <v>0.85850950000000004</v>
      </c>
      <c r="FC184">
        <v>16.659749999999999</v>
      </c>
      <c r="FD184" s="1">
        <v>2.1523219999999999E-2</v>
      </c>
      <c r="FE184" s="1">
        <v>7.7387389999999998</v>
      </c>
      <c r="FF184">
        <v>0.85078069999999995</v>
      </c>
      <c r="FG184">
        <v>16.276050000000001</v>
      </c>
      <c r="FH184" s="1">
        <v>1.950002E-2</v>
      </c>
      <c r="FI184" s="1">
        <v>7.0388190000000002</v>
      </c>
      <c r="FJ184">
        <v>0.84294579999999997</v>
      </c>
      <c r="FK184">
        <v>16.18008</v>
      </c>
      <c r="FL184" s="1">
        <v>1.7650229999999999E-2</v>
      </c>
      <c r="FM184" s="1">
        <v>6.3953480000000003</v>
      </c>
      <c r="FN184">
        <v>0.83535749999999998</v>
      </c>
      <c r="FO184">
        <v>17.028849999999998</v>
      </c>
      <c r="FP184" s="1">
        <v>1.595831E-2</v>
      </c>
      <c r="FQ184" s="1">
        <v>5.8029450000000002</v>
      </c>
      <c r="FR184">
        <v>0.82796250000000005</v>
      </c>
      <c r="FS184">
        <v>17.986660000000001</v>
      </c>
      <c r="FT184" s="1">
        <v>1.444849E-2</v>
      </c>
      <c r="FU184" s="1">
        <v>5.2706160000000004</v>
      </c>
      <c r="FV184">
        <v>0.82106699999999999</v>
      </c>
      <c r="FW184">
        <v>18.593039999999998</v>
      </c>
      <c r="FX184" s="1">
        <v>1.308954E-2</v>
      </c>
      <c r="FY184" s="1">
        <v>4.7869130000000002</v>
      </c>
      <c r="FZ184">
        <v>0.81430999999999998</v>
      </c>
      <c r="GA184">
        <v>19.00722</v>
      </c>
      <c r="GB184" s="1">
        <v>1.1852420000000001E-2</v>
      </c>
      <c r="GC184" s="1">
        <v>4.3429659999999997</v>
      </c>
      <c r="GD184">
        <v>0.8070524</v>
      </c>
      <c r="GE184">
        <v>18.79637</v>
      </c>
      <c r="GF184" s="1">
        <v>1.0723659999999999E-2</v>
      </c>
      <c r="GG184" s="1">
        <v>3.9403549999999998</v>
      </c>
      <c r="GH184">
        <v>0.79930469999999998</v>
      </c>
      <c r="GI184">
        <v>18.258220000000001</v>
      </c>
      <c r="GJ184" s="1">
        <v>9.6788459999999996E-3</v>
      </c>
      <c r="GK184" s="1">
        <v>3.5670950000000001</v>
      </c>
      <c r="GL184">
        <v>0.79107459999999996</v>
      </c>
      <c r="GM184">
        <v>17.879169999999998</v>
      </c>
      <c r="GN184" s="1">
        <v>8.7294969999999993E-3</v>
      </c>
      <c r="GO184" s="1">
        <v>3.2262749999999998</v>
      </c>
      <c r="GP184">
        <v>0.78375669999999997</v>
      </c>
      <c r="GQ184">
        <v>17.882300000000001</v>
      </c>
      <c r="GR184" s="1">
        <v>7.8715369999999996E-3</v>
      </c>
      <c r="GS184" s="1">
        <v>2.9149600000000002</v>
      </c>
      <c r="GT184">
        <v>0.77759049999999996</v>
      </c>
      <c r="GU184">
        <v>18.25986</v>
      </c>
      <c r="GV184" s="1">
        <v>7.0970410000000001E-3</v>
      </c>
      <c r="GW184" s="1">
        <v>2.6344370000000001</v>
      </c>
      <c r="GX184">
        <v>0.77221470000000003</v>
      </c>
      <c r="GY184">
        <v>19.124359999999999</v>
      </c>
      <c r="GZ184" s="1">
        <v>6.3877400000000003E-3</v>
      </c>
      <c r="HA184" s="1">
        <v>2.375445</v>
      </c>
      <c r="HB184">
        <v>0.76730069999999995</v>
      </c>
      <c r="HC184">
        <v>19.569189999999999</v>
      </c>
      <c r="HD184" s="1">
        <v>5.7396740000000002E-3</v>
      </c>
      <c r="HE184" s="1">
        <v>2.1362169999999998</v>
      </c>
      <c r="HF184">
        <v>0.76349370000000005</v>
      </c>
      <c r="HG184">
        <v>19.595099999999999</v>
      </c>
      <c r="HH184" s="1">
        <v>5.1421369999999997E-3</v>
      </c>
      <c r="HI184" s="1">
        <v>1.9132979999999999</v>
      </c>
      <c r="HJ184">
        <v>0.76042909999999997</v>
      </c>
      <c r="HK184">
        <v>19.023340000000001</v>
      </c>
      <c r="HL184" s="1">
        <v>4.5951400000000002E-3</v>
      </c>
      <c r="HM184" s="1">
        <v>1.707624</v>
      </c>
      <c r="HN184">
        <v>0.75810840000000002</v>
      </c>
      <c r="HO184">
        <v>18.275259999999999</v>
      </c>
      <c r="HP184" s="1">
        <v>4.0807939999999996E-3</v>
      </c>
      <c r="HQ184" s="1">
        <v>1.51355</v>
      </c>
      <c r="HR184">
        <v>0.75631280000000001</v>
      </c>
      <c r="HS184">
        <v>17.51418</v>
      </c>
      <c r="HT184" s="1">
        <v>3.611085E-3</v>
      </c>
      <c r="HU184" s="1">
        <v>1.3359859999999999</v>
      </c>
      <c r="HV184">
        <v>0.75491330000000001</v>
      </c>
      <c r="HW184">
        <v>16.922249999999998</v>
      </c>
      <c r="HX184" s="1">
        <v>3.174325E-3</v>
      </c>
      <c r="HY184" s="1">
        <v>1.171362</v>
      </c>
      <c r="HZ184">
        <v>0.75387360000000003</v>
      </c>
      <c r="IA184">
        <v>16.737279999999998</v>
      </c>
      <c r="IB184" s="1">
        <v>2.7474629999999999E-3</v>
      </c>
      <c r="IC184" s="1">
        <v>1.011798</v>
      </c>
      <c r="ID184">
        <v>0.75301289999999999</v>
      </c>
      <c r="IE184">
        <v>17.138950000000001</v>
      </c>
      <c r="IF184" s="1">
        <v>2.3202800000000001E-3</v>
      </c>
      <c r="IG184" s="1">
        <v>0.85293200000000002</v>
      </c>
      <c r="IH184">
        <v>0.75230719999999995</v>
      </c>
      <c r="II184">
        <v>17.613939999999999</v>
      </c>
      <c r="IJ184" s="1">
        <v>1.9045679999999999E-3</v>
      </c>
      <c r="IK184" s="1">
        <v>0.69918259999999999</v>
      </c>
      <c r="IL184">
        <v>0.75180440000000004</v>
      </c>
      <c r="IM184">
        <v>18.054369999999999</v>
      </c>
      <c r="IN184" s="1">
        <v>1.532165E-3</v>
      </c>
      <c r="IO184" s="1">
        <v>0.56118259999999998</v>
      </c>
      <c r="IP184">
        <v>0.75148040000000005</v>
      </c>
      <c r="IQ184">
        <v>17.66488</v>
      </c>
      <c r="IR184" s="1">
        <v>1.2376519999999999E-3</v>
      </c>
      <c r="IS184" s="1">
        <v>0.45162940000000001</v>
      </c>
      <c r="IT184">
        <v>0.75130929999999996</v>
      </c>
      <c r="IU184">
        <v>16.849679999999999</v>
      </c>
      <c r="IV184" s="1">
        <v>1.024425E-3</v>
      </c>
      <c r="IW184" s="1">
        <v>0.37198019999999998</v>
      </c>
      <c r="IX184">
        <v>0.75121579999999999</v>
      </c>
      <c r="IY184">
        <v>16.019130000000001</v>
      </c>
      <c r="IZ184" s="1">
        <v>8.7874389999999995E-4</v>
      </c>
      <c r="JA184" s="1">
        <v>0.31746570000000002</v>
      </c>
      <c r="JB184">
        <v>0.75119539999999996</v>
      </c>
      <c r="JC184">
        <v>15.41825</v>
      </c>
      <c r="JD184" s="1">
        <v>7.7855510000000004E-4</v>
      </c>
      <c r="JE184" s="1">
        <v>0.28007189999999998</v>
      </c>
      <c r="JF184">
        <v>0.75122829999999996</v>
      </c>
      <c r="JG184">
        <v>15.675929999999999</v>
      </c>
      <c r="JH184" s="1">
        <v>7.0411159999999998E-4</v>
      </c>
      <c r="JI184" s="1">
        <v>0.25251620000000002</v>
      </c>
      <c r="JJ184">
        <v>0.75130640000000004</v>
      </c>
      <c r="JK184">
        <v>16.20993</v>
      </c>
      <c r="JL184" s="1">
        <v>6.431586E-4</v>
      </c>
      <c r="JM184" s="1">
        <v>0.23018040000000001</v>
      </c>
      <c r="JN184">
        <v>0.75143400000000005</v>
      </c>
      <c r="JO184">
        <v>16.73376</v>
      </c>
      <c r="JP184" s="1">
        <v>5.8839600000000004E-4</v>
      </c>
      <c r="JQ184" s="1">
        <v>0.21024799999999999</v>
      </c>
      <c r="JR184">
        <v>0.75157549999999995</v>
      </c>
      <c r="JS184">
        <v>17.273949999999999</v>
      </c>
      <c r="JT184" s="1">
        <v>5.4069800000000005E-4</v>
      </c>
      <c r="JU184" s="1">
        <v>0.1928713</v>
      </c>
      <c r="JV184">
        <v>0.75179209999999996</v>
      </c>
      <c r="JW184">
        <v>17.21838</v>
      </c>
      <c r="JX184" s="1">
        <v>4.9971610000000002E-4</v>
      </c>
      <c r="JY184" s="1">
        <v>0.17794670000000001</v>
      </c>
      <c r="JZ184">
        <v>0.75202009999999997</v>
      </c>
      <c r="KA184">
        <v>16.458130000000001</v>
      </c>
      <c r="KB184" s="1">
        <v>4.6632910000000001E-4</v>
      </c>
      <c r="KC184" s="1">
        <v>0.16575400000000001</v>
      </c>
      <c r="KD184">
        <v>0.75229919999999995</v>
      </c>
      <c r="KE184">
        <v>15.660869999999999</v>
      </c>
      <c r="KF184" s="1">
        <v>4.3839280000000002E-4</v>
      </c>
      <c r="KG184" s="1">
        <v>0.1556157</v>
      </c>
      <c r="KH184">
        <v>0.75258729999999996</v>
      </c>
      <c r="KI184">
        <v>15.19891</v>
      </c>
      <c r="KJ184" s="1">
        <v>4.1552590000000001E-4</v>
      </c>
      <c r="KK184" s="1">
        <v>0.14731320000000001</v>
      </c>
      <c r="KL184">
        <v>0.75282269999999996</v>
      </c>
      <c r="KM184">
        <v>15.860189999999999</v>
      </c>
      <c r="KN184" s="1">
        <v>3.947717E-4</v>
      </c>
      <c r="KO184" s="1">
        <v>0.13984379999999999</v>
      </c>
      <c r="KP184">
        <v>0.75307400000000002</v>
      </c>
      <c r="KQ184">
        <v>16.981200000000001</v>
      </c>
      <c r="KR184" s="1">
        <v>3.754823E-4</v>
      </c>
      <c r="KS184" s="1">
        <v>0.1329584</v>
      </c>
      <c r="KT184">
        <v>0.75326090000000001</v>
      </c>
      <c r="KU184">
        <v>18.174800000000001</v>
      </c>
      <c r="KV184" s="1">
        <v>3.5754189999999999E-4</v>
      </c>
      <c r="KW184" s="1">
        <v>0.12653400000000001</v>
      </c>
      <c r="KX184">
        <v>0.75341400000000003</v>
      </c>
      <c r="KY184">
        <v>18.98629</v>
      </c>
      <c r="KZ184" s="1">
        <v>3.4126890000000002E-4</v>
      </c>
      <c r="LA184" s="1">
        <v>0.1207439</v>
      </c>
      <c r="LB184">
        <v>0.75353460000000005</v>
      </c>
      <c r="LC184">
        <v>18.894939999999998</v>
      </c>
      <c r="LD184" s="1">
        <v>3.2612830000000001E-4</v>
      </c>
      <c r="LE184" s="1">
        <v>0.1153517</v>
      </c>
      <c r="LF184">
        <v>0.75361230000000001</v>
      </c>
      <c r="LG184">
        <v>18.163080000000001</v>
      </c>
      <c r="LH184" s="1">
        <v>3.1267719999999999E-4</v>
      </c>
      <c r="LI184" s="1">
        <v>0.11056009999999999</v>
      </c>
      <c r="LJ184">
        <v>0.75363579999999997</v>
      </c>
      <c r="LK184">
        <v>17.413209999999999</v>
      </c>
      <c r="LL184" s="1">
        <v>3.0037850000000002E-4</v>
      </c>
      <c r="LM184" s="1">
        <v>0.1062014</v>
      </c>
      <c r="LN184">
        <v>0.75364399999999998</v>
      </c>
      <c r="LO184">
        <v>17.03913</v>
      </c>
      <c r="LP184" s="1">
        <v>2.8934670000000003E-4</v>
      </c>
      <c r="LQ184" s="1">
        <v>0.10228279999999999</v>
      </c>
      <c r="LR184">
        <v>0.75358559999999997</v>
      </c>
      <c r="LS184">
        <v>17.867360000000001</v>
      </c>
      <c r="LT184" s="1">
        <v>2.7984679999999999E-4</v>
      </c>
      <c r="LU184" s="1">
        <v>9.8930790000000005E-2</v>
      </c>
      <c r="LV184">
        <v>0.75346869999999999</v>
      </c>
      <c r="LW184">
        <v>19.11026</v>
      </c>
      <c r="LX184" s="1">
        <v>2.7183600000000002E-4</v>
      </c>
      <c r="LY184" s="1">
        <v>9.6077930000000006E-2</v>
      </c>
      <c r="LZ184">
        <v>0.75324139999999995</v>
      </c>
      <c r="MA184">
        <v>20.309719999999999</v>
      </c>
      <c r="MB184" s="1">
        <v>2.6513179999999999E-4</v>
      </c>
      <c r="MC184" s="1">
        <v>9.3728909999999999E-2</v>
      </c>
      <c r="MD184">
        <v>0.75293730000000003</v>
      </c>
      <c r="ME184">
        <v>20.89799</v>
      </c>
      <c r="MF184" s="1">
        <v>2.59096E-4</v>
      </c>
      <c r="MG184" s="1">
        <v>9.1637369999999996E-2</v>
      </c>
      <c r="MH184">
        <v>0.75255439999999996</v>
      </c>
      <c r="MI184">
        <v>20.52909</v>
      </c>
      <c r="MJ184" s="1">
        <v>2.5263290000000001E-4</v>
      </c>
      <c r="MK184" s="1">
        <v>8.9413610000000004E-2</v>
      </c>
      <c r="ML184">
        <v>0.75208180000000002</v>
      </c>
      <c r="MM184">
        <v>19.51042</v>
      </c>
      <c r="MN184" s="1">
        <v>2.4586520000000002E-4</v>
      </c>
      <c r="MO184" s="1">
        <v>8.7095080000000005E-2</v>
      </c>
      <c r="MP184">
        <v>0.75159940000000003</v>
      </c>
      <c r="MQ184">
        <v>18.603390000000001</v>
      </c>
      <c r="MR184" s="1">
        <v>2.3847979999999999E-4</v>
      </c>
      <c r="MS184" s="1">
        <v>8.4546479999999993E-2</v>
      </c>
      <c r="MT184">
        <v>0.75106329999999999</v>
      </c>
      <c r="MU184">
        <v>18.15381</v>
      </c>
      <c r="MV184" s="1">
        <v>2.3058639999999999E-4</v>
      </c>
      <c r="MW184" s="1">
        <v>8.1806719999999999E-2</v>
      </c>
      <c r="MX184">
        <v>0.75055300000000003</v>
      </c>
      <c r="MY184">
        <v>18.739789999999999</v>
      </c>
      <c r="MZ184" s="1">
        <v>2.22833E-4</v>
      </c>
      <c r="NA184" s="1">
        <v>7.9114180000000006E-2</v>
      </c>
      <c r="NB184">
        <v>0.75006629999999996</v>
      </c>
      <c r="NC184">
        <v>19.095120000000001</v>
      </c>
      <c r="ND184" s="1">
        <v>2.1545310000000001E-4</v>
      </c>
      <c r="NE184" s="1">
        <v>7.6512869999999997E-2</v>
      </c>
      <c r="NF184">
        <v>0.74969350000000001</v>
      </c>
      <c r="NG184">
        <v>19.886140000000001</v>
      </c>
      <c r="NH184" s="1">
        <v>2.0863460000000001E-4</v>
      </c>
      <c r="NI184" s="1">
        <v>7.4110599999999999E-2</v>
      </c>
      <c r="NJ184">
        <v>0.74935390000000002</v>
      </c>
      <c r="NK184">
        <v>20.206469999999999</v>
      </c>
      <c r="NL184" s="1">
        <v>2.0176450000000001E-4</v>
      </c>
      <c r="NM184" s="1">
        <v>7.169963E-2</v>
      </c>
      <c r="NN184">
        <v>0.74915279999999995</v>
      </c>
      <c r="NO184">
        <v>19.871739999999999</v>
      </c>
      <c r="NP184" s="1">
        <v>1.9470119999999999E-4</v>
      </c>
      <c r="NQ184" s="1">
        <v>6.9200159999999997E-2</v>
      </c>
      <c r="NR184">
        <v>0.7489846</v>
      </c>
      <c r="NS184">
        <v>18.992529999999999</v>
      </c>
      <c r="NT184" s="1">
        <v>1.871338E-4</v>
      </c>
      <c r="NU184" s="1">
        <v>6.6521129999999998E-2</v>
      </c>
      <c r="NV184">
        <v>0.74891969999999997</v>
      </c>
      <c r="NW184">
        <v>18.04768</v>
      </c>
      <c r="NX184" s="1">
        <v>1.7927970000000001E-4</v>
      </c>
      <c r="NY184" s="1">
        <v>6.3731720000000006E-2</v>
      </c>
      <c r="NZ184">
        <v>0.74890909999999999</v>
      </c>
      <c r="OA184">
        <v>17.549420000000001</v>
      </c>
      <c r="OB184" s="1">
        <v>1.712269E-4</v>
      </c>
      <c r="OC184" s="1">
        <v>6.0868459999999999E-2</v>
      </c>
      <c r="OD184">
        <v>0.74897100000000005</v>
      </c>
      <c r="OE184">
        <v>18.334869999999999</v>
      </c>
      <c r="OF184" s="1">
        <v>1.6286219999999999E-4</v>
      </c>
      <c r="OG184" s="1">
        <v>5.7892609999999997E-2</v>
      </c>
      <c r="OH184">
        <v>0.74916570000000005</v>
      </c>
      <c r="OI184">
        <v>19.645720000000001</v>
      </c>
      <c r="OJ184" s="1">
        <v>1.5387450000000001E-4</v>
      </c>
      <c r="OK184" s="1">
        <v>5.469475E-2</v>
      </c>
    </row>
    <row r="185" spans="1:401" x14ac:dyDescent="0.35">
      <c r="A185">
        <v>191</v>
      </c>
      <c r="B185" t="s">
        <v>4</v>
      </c>
      <c r="C185" t="s">
        <v>181</v>
      </c>
      <c r="D185" t="s">
        <v>191</v>
      </c>
      <c r="E185">
        <v>857.69500000000005</v>
      </c>
      <c r="F185">
        <v>0.68306259999999996</v>
      </c>
      <c r="G185">
        <v>15.68352</v>
      </c>
      <c r="H185">
        <v>0</v>
      </c>
      <c r="I185">
        <v>0</v>
      </c>
      <c r="J185">
        <v>0.68214160000000001</v>
      </c>
      <c r="K185">
        <v>16.22156</v>
      </c>
      <c r="L185">
        <v>0</v>
      </c>
      <c r="M185">
        <v>0</v>
      </c>
      <c r="N185">
        <v>0.68123820000000002</v>
      </c>
      <c r="O185">
        <v>16.57931</v>
      </c>
      <c r="P185">
        <v>0</v>
      </c>
      <c r="Q185">
        <v>0</v>
      </c>
      <c r="R185">
        <v>0.68033160000000004</v>
      </c>
      <c r="S185">
        <v>16.834379999999999</v>
      </c>
      <c r="T185">
        <v>0</v>
      </c>
      <c r="U185">
        <v>0</v>
      </c>
      <c r="V185">
        <v>0.67939380000000005</v>
      </c>
      <c r="W185">
        <v>17.056419999999999</v>
      </c>
      <c r="X185">
        <v>0</v>
      </c>
      <c r="Y185">
        <v>0</v>
      </c>
      <c r="Z185">
        <v>0.67848090000000005</v>
      </c>
      <c r="AA185">
        <v>17.111180000000001</v>
      </c>
      <c r="AB185">
        <v>0</v>
      </c>
      <c r="AC185">
        <v>0</v>
      </c>
      <c r="AD185">
        <v>0.67748969999999997</v>
      </c>
      <c r="AE185">
        <v>17.0106</v>
      </c>
      <c r="AF185" s="1">
        <v>4.6404129999999999E-33</v>
      </c>
      <c r="AG185" s="1">
        <v>1.597549E-30</v>
      </c>
      <c r="AH185">
        <v>0.67644700000000002</v>
      </c>
      <c r="AI185">
        <v>16.873740000000002</v>
      </c>
      <c r="AJ185" s="1">
        <v>3.9362800000000003E-21</v>
      </c>
      <c r="AK185" s="1">
        <v>1.3504660000000001E-18</v>
      </c>
      <c r="AL185">
        <v>0.67539329999999997</v>
      </c>
      <c r="AM185">
        <v>16.69415</v>
      </c>
      <c r="AN185" s="1">
        <v>1.6707080000000001E-9</v>
      </c>
      <c r="AO185" s="1">
        <v>5.7639479999999998E-7</v>
      </c>
      <c r="AP185">
        <v>0.67429989999999995</v>
      </c>
      <c r="AQ185">
        <v>16.994969999999999</v>
      </c>
      <c r="AR185" s="1">
        <v>2.6892380000000002E-4</v>
      </c>
      <c r="AS185" s="1">
        <v>7.3064770000000001E-2</v>
      </c>
      <c r="AT185">
        <v>0.6732437</v>
      </c>
      <c r="AU185">
        <v>17.337129999999998</v>
      </c>
      <c r="AV185" s="1">
        <v>0.1053724</v>
      </c>
      <c r="AW185">
        <v>30.62744</v>
      </c>
      <c r="AX185">
        <v>0.67216379999999998</v>
      </c>
      <c r="AY185">
        <v>17.656960000000002</v>
      </c>
      <c r="AZ185">
        <v>4.2093959999999999</v>
      </c>
      <c r="BA185">
        <v>1295.866</v>
      </c>
      <c r="BB185">
        <v>0.67108880000000004</v>
      </c>
      <c r="BC185">
        <v>18.008220000000001</v>
      </c>
      <c r="BD185">
        <v>35.45532</v>
      </c>
      <c r="BE185">
        <v>11470.37</v>
      </c>
      <c r="BF185">
        <v>0.6700178</v>
      </c>
      <c r="BG185">
        <v>18.021470000000001</v>
      </c>
      <c r="BH185">
        <v>92.88982</v>
      </c>
      <c r="BI185">
        <v>31367.58</v>
      </c>
      <c r="BJ185">
        <v>0.66893349999999996</v>
      </c>
      <c r="BK185">
        <v>17.95129</v>
      </c>
      <c r="BL185">
        <v>97.843389999999999</v>
      </c>
      <c r="BM185">
        <v>34304.11</v>
      </c>
      <c r="BN185">
        <v>0.66774149999999999</v>
      </c>
      <c r="BO185">
        <v>17.937819999999999</v>
      </c>
      <c r="BP185">
        <v>49.943860000000001</v>
      </c>
      <c r="BQ185">
        <v>18088.23</v>
      </c>
      <c r="BR185">
        <v>0.66612839999999995</v>
      </c>
      <c r="BS185">
        <v>17.904499999999999</v>
      </c>
      <c r="BT185">
        <v>14.36276</v>
      </c>
      <c r="BU185">
        <v>5349.9859999999999</v>
      </c>
      <c r="BV185">
        <v>0.66331450000000003</v>
      </c>
      <c r="BW185">
        <v>18.055230000000002</v>
      </c>
      <c r="BX185">
        <v>2.6750409999999998</v>
      </c>
      <c r="BY185">
        <v>1020.331</v>
      </c>
      <c r="BZ185">
        <v>0.66109479999999998</v>
      </c>
      <c r="CA185">
        <v>17.81166</v>
      </c>
      <c r="CB185">
        <v>0.40643170000000001</v>
      </c>
      <c r="CC185">
        <v>155.92060000000001</v>
      </c>
      <c r="CD185">
        <v>0.65986599999999995</v>
      </c>
      <c r="CE185">
        <v>17.595770000000002</v>
      </c>
      <c r="CF185">
        <v>9.5915219999999995E-2</v>
      </c>
      <c r="CG185">
        <v>35.314749999999997</v>
      </c>
      <c r="CH185">
        <v>0.658914</v>
      </c>
      <c r="CI185">
        <v>17.176970000000001</v>
      </c>
      <c r="CJ185">
        <v>5.7459099999999999E-2</v>
      </c>
      <c r="CK185">
        <v>20.41602</v>
      </c>
      <c r="CL185">
        <v>0.65796220000000005</v>
      </c>
      <c r="CM185">
        <v>16.753019999999999</v>
      </c>
      <c r="CN185" s="1">
        <v>4.9464050000000002E-2</v>
      </c>
      <c r="CO185">
        <v>17.470549999999999</v>
      </c>
      <c r="CP185">
        <v>0.65684830000000005</v>
      </c>
      <c r="CQ185">
        <v>16.586369999999999</v>
      </c>
      <c r="CR185" s="1">
        <v>4.5499970000000001E-2</v>
      </c>
      <c r="CS185">
        <v>16.0672</v>
      </c>
      <c r="CT185">
        <v>0.65553269999999997</v>
      </c>
      <c r="CU185">
        <v>16.576599999999999</v>
      </c>
      <c r="CV185" s="1">
        <v>4.2661190000000002E-2</v>
      </c>
      <c r="CW185">
        <v>15.0802</v>
      </c>
      <c r="CX185">
        <v>0.65395829999999999</v>
      </c>
      <c r="CY185">
        <v>16.596080000000001</v>
      </c>
      <c r="CZ185" s="1">
        <v>4.022009E-2</v>
      </c>
      <c r="DA185" s="1">
        <v>14.24544</v>
      </c>
      <c r="DB185">
        <v>0.65206059999999999</v>
      </c>
      <c r="DC185">
        <v>16.869409999999998</v>
      </c>
      <c r="DD185" s="1">
        <v>3.7823030000000001E-2</v>
      </c>
      <c r="DE185" s="1">
        <v>13.43417</v>
      </c>
      <c r="DF185">
        <v>0.64989200000000003</v>
      </c>
      <c r="DG185">
        <v>16.724049999999998</v>
      </c>
      <c r="DH185" s="1">
        <v>3.5428800000000003E-2</v>
      </c>
      <c r="DI185" s="1">
        <v>12.62589</v>
      </c>
      <c r="DJ185">
        <v>0.64739849999999999</v>
      </c>
      <c r="DK185">
        <v>16.545970000000001</v>
      </c>
      <c r="DL185" s="1">
        <v>3.3112669999999997E-2</v>
      </c>
      <c r="DM185" s="1">
        <v>11.847580000000001</v>
      </c>
      <c r="DN185">
        <v>0.64474900000000002</v>
      </c>
      <c r="DO185">
        <v>16.32666</v>
      </c>
      <c r="DP185" s="1">
        <v>3.0911089999999999E-2</v>
      </c>
      <c r="DQ185" s="1">
        <v>11.1073</v>
      </c>
      <c r="DR185">
        <v>0.64188559999999995</v>
      </c>
      <c r="DS185">
        <v>15.967230000000001</v>
      </c>
      <c r="DT185" s="1">
        <v>2.924976E-2</v>
      </c>
      <c r="DU185" s="1">
        <v>10.54593</v>
      </c>
      <c r="DV185">
        <v>0.63902650000000005</v>
      </c>
      <c r="DW185">
        <v>15.61037</v>
      </c>
      <c r="DX185" s="1">
        <v>2.8989600000000001E-2</v>
      </c>
      <c r="DY185" s="1">
        <v>10.475070000000001</v>
      </c>
      <c r="DZ185">
        <v>0.63633620000000002</v>
      </c>
      <c r="EA185">
        <v>15.291790000000001</v>
      </c>
      <c r="EB185" s="1">
        <v>3.0012589999999999E-2</v>
      </c>
      <c r="EC185" s="1">
        <v>10.878679999999999</v>
      </c>
      <c r="ED185">
        <v>0.63374160000000002</v>
      </c>
      <c r="EE185">
        <v>15.170170000000001</v>
      </c>
      <c r="EF185" s="1">
        <v>3.1098850000000001E-2</v>
      </c>
      <c r="EG185" s="1">
        <v>11.330640000000001</v>
      </c>
      <c r="EH185">
        <v>0.63109230000000005</v>
      </c>
      <c r="EI185">
        <v>15.820349999999999</v>
      </c>
      <c r="EJ185" s="1">
        <v>3.1189450000000001E-2</v>
      </c>
      <c r="EK185" s="1">
        <v>11.43268</v>
      </c>
      <c r="EL185">
        <v>0.62825059999999999</v>
      </c>
      <c r="EM185">
        <v>16.365189999999998</v>
      </c>
      <c r="EN185" s="1">
        <v>3.0194749999999999E-2</v>
      </c>
      <c r="EO185" s="1">
        <v>11.138260000000001</v>
      </c>
      <c r="EP185">
        <v>0.62540960000000001</v>
      </c>
      <c r="EQ185">
        <v>16.798279999999998</v>
      </c>
      <c r="ER185" s="1">
        <v>2.8351390000000001E-2</v>
      </c>
      <c r="ES185" s="1">
        <v>10.520519999999999</v>
      </c>
      <c r="ET185">
        <v>0.62265079999999995</v>
      </c>
      <c r="EU185">
        <v>17.25517</v>
      </c>
      <c r="EV185" s="1">
        <v>2.6176129999999999E-2</v>
      </c>
      <c r="EW185" s="1">
        <v>9.7634760000000007</v>
      </c>
      <c r="EX185">
        <v>0.61990480000000003</v>
      </c>
      <c r="EY185">
        <v>17.19333</v>
      </c>
      <c r="EZ185" s="1">
        <v>2.393557E-2</v>
      </c>
      <c r="FA185" s="1">
        <v>8.9713309999999993</v>
      </c>
      <c r="FB185">
        <v>0.61715810000000004</v>
      </c>
      <c r="FC185">
        <v>16.682600000000001</v>
      </c>
      <c r="FD185" s="1">
        <v>2.1765550000000002E-2</v>
      </c>
      <c r="FE185" s="1">
        <v>8.1970010000000002</v>
      </c>
      <c r="FF185">
        <v>0.61477630000000005</v>
      </c>
      <c r="FG185">
        <v>16.291630000000001</v>
      </c>
      <c r="FH185" s="1">
        <v>1.9725409999999999E-2</v>
      </c>
      <c r="FI185" s="1">
        <v>7.4589439999999998</v>
      </c>
      <c r="FJ185">
        <v>0.61239399999999999</v>
      </c>
      <c r="FK185">
        <v>16.17774</v>
      </c>
      <c r="FL185" s="1">
        <v>1.7857560000000001E-2</v>
      </c>
      <c r="FM185" s="1">
        <v>6.7793409999999996</v>
      </c>
      <c r="FN185">
        <v>0.61007849999999997</v>
      </c>
      <c r="FO185">
        <v>17.011119999999998</v>
      </c>
      <c r="FP185" s="1">
        <v>1.6145719999999999E-2</v>
      </c>
      <c r="FQ185" s="1">
        <v>6.1538040000000001</v>
      </c>
      <c r="FR185">
        <v>0.60808960000000001</v>
      </c>
      <c r="FS185">
        <v>17.988810000000001</v>
      </c>
      <c r="FT185" s="1">
        <v>1.461951E-2</v>
      </c>
      <c r="FU185" s="1">
        <v>5.5925649999999996</v>
      </c>
      <c r="FV185">
        <v>0.6064427</v>
      </c>
      <c r="FW185">
        <v>18.628879999999999</v>
      </c>
      <c r="FX185" s="1">
        <v>1.3247480000000001E-2</v>
      </c>
      <c r="FY185" s="1">
        <v>5.0827070000000001</v>
      </c>
      <c r="FZ185">
        <v>0.60506990000000005</v>
      </c>
      <c r="GA185">
        <v>19.05453</v>
      </c>
      <c r="GB185" s="1">
        <v>1.199415E-2</v>
      </c>
      <c r="GC185" s="1">
        <v>4.6126430000000003</v>
      </c>
      <c r="GD185">
        <v>0.60352649999999997</v>
      </c>
      <c r="GE185">
        <v>18.84468</v>
      </c>
      <c r="GF185" s="1">
        <v>1.085537E-2</v>
      </c>
      <c r="GG185" s="1">
        <v>4.187373</v>
      </c>
      <c r="GH185">
        <v>0.60188980000000003</v>
      </c>
      <c r="GI185">
        <v>18.297270000000001</v>
      </c>
      <c r="GJ185" s="1">
        <v>9.7996980000000008E-3</v>
      </c>
      <c r="GK185" s="1">
        <v>3.7925360000000001</v>
      </c>
      <c r="GL185">
        <v>0.60074609999999995</v>
      </c>
      <c r="GM185">
        <v>17.890550000000001</v>
      </c>
      <c r="GN185" s="1">
        <v>8.8411080000000003E-3</v>
      </c>
      <c r="GO185" s="1">
        <v>3.4302700000000002</v>
      </c>
      <c r="GP185">
        <v>0.59944889999999995</v>
      </c>
      <c r="GQ185">
        <v>17.859359999999999</v>
      </c>
      <c r="GR185" s="1">
        <v>7.9708039999999997E-3</v>
      </c>
      <c r="GS185" s="1">
        <v>3.0990190000000002</v>
      </c>
      <c r="GT185">
        <v>0.59729940000000004</v>
      </c>
      <c r="GU185">
        <v>18.225110000000001</v>
      </c>
      <c r="GV185" s="1">
        <v>7.1884330000000001E-3</v>
      </c>
      <c r="GW185" s="1">
        <v>2.8033709999999998</v>
      </c>
      <c r="GX185">
        <v>0.59565319999999999</v>
      </c>
      <c r="GY185">
        <v>19.106819999999999</v>
      </c>
      <c r="GZ185" s="1">
        <v>6.4744039999999996E-3</v>
      </c>
      <c r="HA185" s="1">
        <v>2.5313159999999999</v>
      </c>
      <c r="HB185">
        <v>0.59432969999999996</v>
      </c>
      <c r="HC185">
        <v>19.5886</v>
      </c>
      <c r="HD185" s="1">
        <v>5.8185939999999998E-3</v>
      </c>
      <c r="HE185" s="1">
        <v>2.278492</v>
      </c>
      <c r="HF185">
        <v>0.59379360000000003</v>
      </c>
      <c r="HG185">
        <v>19.64114</v>
      </c>
      <c r="HH185" s="1">
        <v>5.2162509999999999E-3</v>
      </c>
      <c r="HI185" s="1">
        <v>2.0434230000000002</v>
      </c>
      <c r="HJ185">
        <v>0.59365950000000001</v>
      </c>
      <c r="HK185">
        <v>19.086819999999999</v>
      </c>
      <c r="HL185" s="1">
        <v>4.6644900000000003E-3</v>
      </c>
      <c r="HM185" s="1">
        <v>1.825912</v>
      </c>
      <c r="HN185">
        <v>0.59385619999999995</v>
      </c>
      <c r="HO185">
        <v>18.348369999999999</v>
      </c>
      <c r="HP185" s="1">
        <v>4.1455900000000002E-3</v>
      </c>
      <c r="HQ185" s="1">
        <v>1.6205670000000001</v>
      </c>
      <c r="HR185">
        <v>0.5942866</v>
      </c>
      <c r="HS185">
        <v>17.566269999999999</v>
      </c>
      <c r="HT185" s="1">
        <v>3.670722E-3</v>
      </c>
      <c r="HU185" s="1">
        <v>1.431829</v>
      </c>
      <c r="HV185">
        <v>0.59481189999999995</v>
      </c>
      <c r="HW185">
        <v>16.947839999999999</v>
      </c>
      <c r="HX185" s="1">
        <v>3.2307780000000001E-3</v>
      </c>
      <c r="HY185" s="1">
        <v>1.25719</v>
      </c>
      <c r="HZ185">
        <v>0.59531429999999996</v>
      </c>
      <c r="IA185">
        <v>16.742909999999998</v>
      </c>
      <c r="IB185" s="1">
        <v>2.8037930000000002E-3</v>
      </c>
      <c r="IC185" s="1">
        <v>1.0888389999999999</v>
      </c>
      <c r="ID185">
        <v>0.59576050000000003</v>
      </c>
      <c r="IE185">
        <v>17.138159999999999</v>
      </c>
      <c r="IF185" s="1">
        <v>2.3760700000000001E-3</v>
      </c>
      <c r="IG185" s="1">
        <v>0.92101750000000004</v>
      </c>
      <c r="IH185">
        <v>0.59580979999999995</v>
      </c>
      <c r="II185">
        <v>17.613289999999999</v>
      </c>
      <c r="IJ185" s="1">
        <v>1.9578099999999999E-3</v>
      </c>
      <c r="IK185" s="1">
        <v>0.75778330000000005</v>
      </c>
      <c r="IL185">
        <v>0.59584479999999995</v>
      </c>
      <c r="IM185">
        <v>18.080410000000001</v>
      </c>
      <c r="IN185" s="1">
        <v>1.5773849999999999E-3</v>
      </c>
      <c r="IO185" s="1">
        <v>0.60920600000000003</v>
      </c>
      <c r="IP185">
        <v>0.59596689999999997</v>
      </c>
      <c r="IQ185">
        <v>17.718830000000001</v>
      </c>
      <c r="IR185" s="1">
        <v>1.2721729999999999E-3</v>
      </c>
      <c r="IS185" s="1">
        <v>0.48962850000000002</v>
      </c>
      <c r="IT185">
        <v>0.59607109999999996</v>
      </c>
      <c r="IU185">
        <v>16.925160000000002</v>
      </c>
      <c r="IV185" s="1">
        <v>1.0486600000000001E-3</v>
      </c>
      <c r="IW185" s="1">
        <v>0.40177750000000001</v>
      </c>
      <c r="IX185">
        <v>0.59621639999999998</v>
      </c>
      <c r="IY185">
        <v>16.089690000000001</v>
      </c>
      <c r="IZ185" s="1">
        <v>8.9523450000000002E-4</v>
      </c>
      <c r="JA185" s="1">
        <v>0.3413583</v>
      </c>
      <c r="JB185">
        <v>0.59634489999999996</v>
      </c>
      <c r="JC185">
        <v>15.46303</v>
      </c>
      <c r="JD185" s="1">
        <v>7.9018299999999997E-4</v>
      </c>
      <c r="JE185" s="1">
        <v>0.30006149999999998</v>
      </c>
      <c r="JF185">
        <v>0.59643599999999997</v>
      </c>
      <c r="JG185">
        <v>15.702360000000001</v>
      </c>
      <c r="JH185" s="1">
        <v>7.130274E-4</v>
      </c>
      <c r="JI185" s="1">
        <v>0.26995809999999998</v>
      </c>
      <c r="JJ185">
        <v>0.59656580000000003</v>
      </c>
      <c r="JK185">
        <v>16.21529</v>
      </c>
      <c r="JL185" s="1">
        <v>6.5090969999999999E-4</v>
      </c>
      <c r="JM185" s="1">
        <v>0.24591070000000001</v>
      </c>
      <c r="JN185">
        <v>0.59668480000000002</v>
      </c>
      <c r="JO185">
        <v>16.7361</v>
      </c>
      <c r="JP185" s="1">
        <v>5.9529920000000005E-4</v>
      </c>
      <c r="JQ185" s="1">
        <v>0.2245528</v>
      </c>
      <c r="JR185">
        <v>0.59682559999999996</v>
      </c>
      <c r="JS185">
        <v>17.305109999999999</v>
      </c>
      <c r="JT185" s="1">
        <v>5.4665149999999995E-4</v>
      </c>
      <c r="JU185" s="1">
        <v>0.2058556</v>
      </c>
      <c r="JV185">
        <v>0.59695860000000001</v>
      </c>
      <c r="JW185">
        <v>17.269970000000001</v>
      </c>
      <c r="JX185" s="1">
        <v>5.0472899999999998E-4</v>
      </c>
      <c r="JY185" s="1">
        <v>0.1897655</v>
      </c>
      <c r="JZ185">
        <v>0.59712739999999997</v>
      </c>
      <c r="KA185">
        <v>16.518940000000001</v>
      </c>
      <c r="KB185" s="1">
        <v>4.7042280000000002E-4</v>
      </c>
      <c r="KC185" s="1">
        <v>0.17655570000000001</v>
      </c>
      <c r="KD185">
        <v>0.59726919999999994</v>
      </c>
      <c r="KE185">
        <v>15.71518</v>
      </c>
      <c r="KF185" s="1">
        <v>4.4182459999999999E-4</v>
      </c>
      <c r="KG185" s="1">
        <v>0.16561339999999999</v>
      </c>
      <c r="KH185">
        <v>0.59740839999999995</v>
      </c>
      <c r="KI185">
        <v>15.221959999999999</v>
      </c>
      <c r="KJ185" s="1">
        <v>4.183767E-4</v>
      </c>
      <c r="KK185" s="1">
        <v>0.15662970000000001</v>
      </c>
      <c r="KL185">
        <v>0.59753730000000005</v>
      </c>
      <c r="KM185">
        <v>15.85843</v>
      </c>
      <c r="KN185" s="1">
        <v>3.973739E-4</v>
      </c>
      <c r="KO185" s="1">
        <v>0.1486548</v>
      </c>
      <c r="KP185">
        <v>0.59766160000000002</v>
      </c>
      <c r="KQ185">
        <v>16.96236</v>
      </c>
      <c r="KR185" s="1">
        <v>3.7796629999999997E-4</v>
      </c>
      <c r="KS185" s="1">
        <v>0.14133519999999999</v>
      </c>
      <c r="KT185">
        <v>0.59773430000000005</v>
      </c>
      <c r="KU185">
        <v>18.173770000000001</v>
      </c>
      <c r="KV185" s="1">
        <v>3.597901E-4</v>
      </c>
      <c r="KW185" s="1">
        <v>0.1344687</v>
      </c>
      <c r="KX185">
        <v>0.59778129999999996</v>
      </c>
      <c r="KY185">
        <v>19.013950000000001</v>
      </c>
      <c r="KZ185" s="1">
        <v>3.433954E-4</v>
      </c>
      <c r="LA185" s="1">
        <v>0.12830279999999999</v>
      </c>
      <c r="LB185">
        <v>0.59780979999999995</v>
      </c>
      <c r="LC185">
        <v>18.937449999999998</v>
      </c>
      <c r="LD185" s="1">
        <v>3.2802629999999997E-4</v>
      </c>
      <c r="LE185" s="1">
        <v>0.122528</v>
      </c>
      <c r="LF185">
        <v>0.59782109999999999</v>
      </c>
      <c r="LG185">
        <v>18.215450000000001</v>
      </c>
      <c r="LH185" s="1">
        <v>3.1435190000000002E-4</v>
      </c>
      <c r="LI185" s="1">
        <v>0.1173863</v>
      </c>
      <c r="LJ185">
        <v>0.59781059999999997</v>
      </c>
      <c r="LK185">
        <v>17.461749999999999</v>
      </c>
      <c r="LL185" s="1">
        <v>3.0190479999999998E-4</v>
      </c>
      <c r="LM185" s="1">
        <v>0.11272799999999999</v>
      </c>
      <c r="LN185">
        <v>0.59779369999999998</v>
      </c>
      <c r="LO185">
        <v>17.052040000000002</v>
      </c>
      <c r="LP185" s="1">
        <v>2.9065809999999999E-4</v>
      </c>
      <c r="LQ185" s="1">
        <v>0.10852100000000001</v>
      </c>
      <c r="LR185">
        <v>0.59771879999999999</v>
      </c>
      <c r="LS185">
        <v>17.852039999999999</v>
      </c>
      <c r="LT185" s="1">
        <v>2.8102390000000002E-4</v>
      </c>
      <c r="LU185" s="1">
        <v>0.10492940000000001</v>
      </c>
      <c r="LV185">
        <v>0.59762959999999998</v>
      </c>
      <c r="LW185">
        <v>19.078980000000001</v>
      </c>
      <c r="LX185" s="1">
        <v>2.7273359999999998E-4</v>
      </c>
      <c r="LY185" s="1">
        <v>0.1018231</v>
      </c>
      <c r="LZ185">
        <v>0.5974815</v>
      </c>
      <c r="MA185">
        <v>20.309740000000001</v>
      </c>
      <c r="MB185" s="1">
        <v>2.6590020000000003E-4</v>
      </c>
      <c r="MC185" s="1">
        <v>9.9294049999999995E-2</v>
      </c>
      <c r="MD185">
        <v>0.59731829999999997</v>
      </c>
      <c r="ME185">
        <v>20.943809999999999</v>
      </c>
      <c r="MF185" s="1">
        <v>2.598554E-4</v>
      </c>
      <c r="MG185" s="1">
        <v>9.7075990000000001E-2</v>
      </c>
      <c r="MH185">
        <v>0.59707449999999995</v>
      </c>
      <c r="MI185">
        <v>20.60331</v>
      </c>
      <c r="MJ185" s="1">
        <v>2.5342399999999998E-4</v>
      </c>
      <c r="MK185" s="1">
        <v>9.4741820000000004E-2</v>
      </c>
      <c r="ML185">
        <v>0.59683249999999999</v>
      </c>
      <c r="MM185">
        <v>19.584540000000001</v>
      </c>
      <c r="MN185" s="1">
        <v>2.4677050000000001E-4</v>
      </c>
      <c r="MO185" s="1">
        <v>9.2325290000000004E-2</v>
      </c>
      <c r="MP185">
        <v>0.5965549</v>
      </c>
      <c r="MQ185">
        <v>18.657900000000001</v>
      </c>
      <c r="MR185" s="1">
        <v>2.3942430000000001E-4</v>
      </c>
      <c r="MS185" s="1">
        <v>8.9644479999999999E-2</v>
      </c>
      <c r="MT185">
        <v>0.59631100000000004</v>
      </c>
      <c r="MU185">
        <v>18.16629</v>
      </c>
      <c r="MV185" s="1">
        <v>2.315653E-4</v>
      </c>
      <c r="MW185" s="1">
        <v>8.6766659999999995E-2</v>
      </c>
      <c r="MX185">
        <v>0.59603300000000004</v>
      </c>
      <c r="MY185">
        <v>18.726469999999999</v>
      </c>
      <c r="MZ185" s="1">
        <v>2.2380389999999999E-4</v>
      </c>
      <c r="NA185" s="1">
        <v>8.3918950000000006E-2</v>
      </c>
      <c r="NB185">
        <v>0.59583039999999998</v>
      </c>
      <c r="NC185">
        <v>19.071159999999999</v>
      </c>
      <c r="ND185" s="1">
        <v>2.163457E-4</v>
      </c>
      <c r="NE185" s="1">
        <v>8.1144339999999995E-2</v>
      </c>
      <c r="NF185">
        <v>0.59569749999999999</v>
      </c>
      <c r="NG185">
        <v>19.902180000000001</v>
      </c>
      <c r="NH185" s="1">
        <v>2.0949160000000001E-4</v>
      </c>
      <c r="NI185" s="1">
        <v>7.8593839999999998E-2</v>
      </c>
      <c r="NJ185">
        <v>0.59558540000000004</v>
      </c>
      <c r="NK185">
        <v>20.255500000000001</v>
      </c>
      <c r="NL185" s="1">
        <v>2.0266629999999999E-4</v>
      </c>
      <c r="NM185" s="1">
        <v>7.6059550000000004E-2</v>
      </c>
      <c r="NN185">
        <v>0.59553279999999997</v>
      </c>
      <c r="NO185">
        <v>19.939039999999999</v>
      </c>
      <c r="NP185" s="1">
        <v>1.9562759999999999E-4</v>
      </c>
      <c r="NQ185" s="1">
        <v>7.3427829999999999E-2</v>
      </c>
      <c r="NR185">
        <v>0.59551209999999999</v>
      </c>
      <c r="NS185">
        <v>19.07</v>
      </c>
      <c r="NT185" s="1">
        <v>1.881187E-4</v>
      </c>
      <c r="NU185" s="1">
        <v>7.0618790000000001E-2</v>
      </c>
      <c r="NV185">
        <v>0.59552629999999995</v>
      </c>
      <c r="NW185">
        <v>18.120010000000001</v>
      </c>
      <c r="NX185" s="1">
        <v>1.80304E-4</v>
      </c>
      <c r="NY185" s="1">
        <v>6.768855E-2</v>
      </c>
      <c r="NZ185">
        <v>0.59557389999999999</v>
      </c>
      <c r="OA185">
        <v>17.587949999999999</v>
      </c>
      <c r="OB185" s="1">
        <v>1.722998E-4</v>
      </c>
      <c r="OC185" s="1">
        <v>6.4679039999999993E-2</v>
      </c>
      <c r="OD185">
        <v>0.59566269999999999</v>
      </c>
      <c r="OE185">
        <v>18.339410000000001</v>
      </c>
      <c r="OF185" s="1">
        <v>1.6398589999999999E-4</v>
      </c>
      <c r="OG185" s="1">
        <v>6.1552219999999998E-2</v>
      </c>
      <c r="OH185">
        <v>0.59581260000000003</v>
      </c>
      <c r="OI185">
        <v>19.63063</v>
      </c>
      <c r="OJ185" s="1">
        <v>1.55103E-4</v>
      </c>
      <c r="OK185" s="1">
        <v>5.8208610000000001E-2</v>
      </c>
    </row>
    <row r="186" spans="1:401" x14ac:dyDescent="0.35">
      <c r="A186">
        <v>192</v>
      </c>
      <c r="B186" t="s">
        <v>4</v>
      </c>
      <c r="C186" t="s">
        <v>181</v>
      </c>
      <c r="D186" t="s">
        <v>192</v>
      </c>
      <c r="E186">
        <v>886.58399999999995</v>
      </c>
      <c r="F186">
        <v>0.9296662</v>
      </c>
      <c r="G186">
        <v>15.679779999999999</v>
      </c>
      <c r="H186">
        <v>0</v>
      </c>
      <c r="I186">
        <v>0</v>
      </c>
      <c r="J186">
        <v>0.92779999999999996</v>
      </c>
      <c r="K186">
        <v>16.228850000000001</v>
      </c>
      <c r="L186">
        <v>0</v>
      </c>
      <c r="M186">
        <v>0</v>
      </c>
      <c r="N186">
        <v>0.92591760000000001</v>
      </c>
      <c r="O186">
        <v>16.607389999999999</v>
      </c>
      <c r="P186">
        <v>0</v>
      </c>
      <c r="Q186">
        <v>0</v>
      </c>
      <c r="R186">
        <v>0.92406739999999998</v>
      </c>
      <c r="S186">
        <v>16.864850000000001</v>
      </c>
      <c r="T186">
        <v>0</v>
      </c>
      <c r="U186">
        <v>0</v>
      </c>
      <c r="V186">
        <v>0.92218389999999995</v>
      </c>
      <c r="W186">
        <v>17.083539999999999</v>
      </c>
      <c r="X186">
        <v>0</v>
      </c>
      <c r="Y186">
        <v>0</v>
      </c>
      <c r="Z186">
        <v>0.92028089999999996</v>
      </c>
      <c r="AA186">
        <v>17.11741</v>
      </c>
      <c r="AB186">
        <v>0</v>
      </c>
      <c r="AC186">
        <v>0</v>
      </c>
      <c r="AD186">
        <v>0.91830820000000002</v>
      </c>
      <c r="AE186">
        <v>17.00206</v>
      </c>
      <c r="AF186" s="1">
        <v>6.5866990000000002E-34</v>
      </c>
      <c r="AG186" s="1">
        <v>2.1569799999999999E-31</v>
      </c>
      <c r="AH186">
        <v>0.91620420000000002</v>
      </c>
      <c r="AI186">
        <v>16.873940000000001</v>
      </c>
      <c r="AJ186" s="1">
        <v>5.6691740000000003E-22</v>
      </c>
      <c r="AK186" s="1">
        <v>1.8508720000000001E-19</v>
      </c>
      <c r="AL186">
        <v>0.91407839999999996</v>
      </c>
      <c r="AM186">
        <v>16.702269999999999</v>
      </c>
      <c r="AN186" s="1">
        <v>2.5198789999999998E-10</v>
      </c>
      <c r="AO186" s="1">
        <v>8.2798819999999995E-8</v>
      </c>
      <c r="AP186">
        <v>0.91188840000000004</v>
      </c>
      <c r="AQ186">
        <v>17.014510000000001</v>
      </c>
      <c r="AR186" s="1">
        <v>1.49159E-4</v>
      </c>
      <c r="AS186" s="1">
        <v>3.6592989999999999E-2</v>
      </c>
      <c r="AT186">
        <v>0.90972660000000005</v>
      </c>
      <c r="AU186">
        <v>17.376180000000002</v>
      </c>
      <c r="AV186" s="1">
        <v>7.1378490000000003E-2</v>
      </c>
      <c r="AW186">
        <v>19.112290000000002</v>
      </c>
      <c r="AX186">
        <v>0.90754100000000004</v>
      </c>
      <c r="AY186">
        <v>17.685140000000001</v>
      </c>
      <c r="AZ186">
        <v>3.2719659999999999</v>
      </c>
      <c r="BA186">
        <v>938.54430000000002</v>
      </c>
      <c r="BB186">
        <v>0.90530390000000005</v>
      </c>
      <c r="BC186">
        <v>18.027509999999999</v>
      </c>
      <c r="BD186">
        <v>30.74287</v>
      </c>
      <c r="BE186">
        <v>9346.6329999999998</v>
      </c>
      <c r="BF186">
        <v>0.90313290000000002</v>
      </c>
      <c r="BG186">
        <v>18.03106</v>
      </c>
      <c r="BH186">
        <v>88.233840000000001</v>
      </c>
      <c r="BI186">
        <v>28200.13</v>
      </c>
      <c r="BJ186">
        <v>0.90092439999999996</v>
      </c>
      <c r="BK186">
        <v>17.9376</v>
      </c>
      <c r="BL186">
        <v>100.43770000000001</v>
      </c>
      <c r="BM186">
        <v>33538.949999999997</v>
      </c>
      <c r="BN186">
        <v>0.89854869999999998</v>
      </c>
      <c r="BO186">
        <v>17.928000000000001</v>
      </c>
      <c r="BP186">
        <v>54.774970000000003</v>
      </c>
      <c r="BQ186">
        <v>19003.310000000001</v>
      </c>
      <c r="BR186">
        <v>0.89554860000000003</v>
      </c>
      <c r="BS186">
        <v>17.90503</v>
      </c>
      <c r="BT186">
        <v>16.653949999999998</v>
      </c>
      <c r="BU186">
        <v>5973.875</v>
      </c>
      <c r="BV186">
        <v>0.89069430000000005</v>
      </c>
      <c r="BW186">
        <v>18.081289999999999</v>
      </c>
      <c r="BX186">
        <v>3.2360699999999998</v>
      </c>
      <c r="BY186">
        <v>1194.623</v>
      </c>
      <c r="BZ186">
        <v>0.88620359999999998</v>
      </c>
      <c r="CA186">
        <v>17.873239999999999</v>
      </c>
      <c r="CB186">
        <v>0.49503829999999999</v>
      </c>
      <c r="CC186">
        <v>184.81710000000001</v>
      </c>
      <c r="CD186">
        <v>0.88324619999999998</v>
      </c>
      <c r="CE186">
        <v>17.65016</v>
      </c>
      <c r="CF186">
        <v>0.1068442</v>
      </c>
      <c r="CG186">
        <v>38.265140000000002</v>
      </c>
      <c r="CH186">
        <v>0.88077059999999996</v>
      </c>
      <c r="CI186">
        <v>17.231369999999998</v>
      </c>
      <c r="CJ186">
        <v>5.90083E-2</v>
      </c>
      <c r="CK186">
        <v>20.175509999999999</v>
      </c>
      <c r="CL186">
        <v>0.87828870000000003</v>
      </c>
      <c r="CM186">
        <v>16.778300000000002</v>
      </c>
      <c r="CN186" s="1">
        <v>4.9984130000000002E-2</v>
      </c>
      <c r="CO186">
        <v>16.943390000000001</v>
      </c>
      <c r="CP186">
        <v>0.87564529999999996</v>
      </c>
      <c r="CQ186">
        <v>16.585129999999999</v>
      </c>
      <c r="CR186" s="1">
        <v>4.5823860000000001E-2</v>
      </c>
      <c r="CS186">
        <v>15.530570000000001</v>
      </c>
      <c r="CT186">
        <v>0.87277099999999996</v>
      </c>
      <c r="CU186">
        <v>16.56447</v>
      </c>
      <c r="CV186" s="1">
        <v>4.2912079999999998E-2</v>
      </c>
      <c r="CW186">
        <v>14.56376</v>
      </c>
      <c r="CX186">
        <v>0.86942209999999998</v>
      </c>
      <c r="CY186">
        <v>16.5916</v>
      </c>
      <c r="CZ186" s="1">
        <v>4.0450449999999999E-2</v>
      </c>
      <c r="DA186" s="1">
        <v>13.76261</v>
      </c>
      <c r="DB186">
        <v>0.86550899999999997</v>
      </c>
      <c r="DC186">
        <v>16.888480000000001</v>
      </c>
      <c r="DD186" s="1">
        <v>3.8053209999999997E-2</v>
      </c>
      <c r="DE186" s="1">
        <v>12.99208</v>
      </c>
      <c r="DF186">
        <v>0.86101320000000003</v>
      </c>
      <c r="DG186">
        <v>16.776350000000001</v>
      </c>
      <c r="DH186" s="1">
        <v>3.5656390000000003E-2</v>
      </c>
      <c r="DI186" s="1">
        <v>12.22475</v>
      </c>
      <c r="DJ186">
        <v>0.8558772</v>
      </c>
      <c r="DK186">
        <v>16.597239999999999</v>
      </c>
      <c r="DL186" s="1">
        <v>3.333117E-2</v>
      </c>
      <c r="DM186" s="1">
        <v>11.48555</v>
      </c>
      <c r="DN186">
        <v>0.85021100000000005</v>
      </c>
      <c r="DO186">
        <v>16.3858</v>
      </c>
      <c r="DP186" s="1">
        <v>3.111452E-2</v>
      </c>
      <c r="DQ186" s="1">
        <v>10.781739999999999</v>
      </c>
      <c r="DR186">
        <v>0.84406919999999996</v>
      </c>
      <c r="DS186">
        <v>16.004069999999999</v>
      </c>
      <c r="DT186" s="1">
        <v>2.9360399999999998E-2</v>
      </c>
      <c r="DU186" s="1">
        <v>10.222759999999999</v>
      </c>
      <c r="DV186">
        <v>0.83778600000000003</v>
      </c>
      <c r="DW186">
        <v>15.62678</v>
      </c>
      <c r="DX186" s="1">
        <v>2.8941370000000001E-2</v>
      </c>
      <c r="DY186" s="1">
        <v>10.1104</v>
      </c>
      <c r="DZ186">
        <v>0.83148319999999998</v>
      </c>
      <c r="EA186">
        <v>15.308920000000001</v>
      </c>
      <c r="EB186" s="1">
        <v>2.9870190000000001E-2</v>
      </c>
      <c r="EC186" s="1">
        <v>10.479939999999999</v>
      </c>
      <c r="ED186">
        <v>0.82528000000000001</v>
      </c>
      <c r="EE186">
        <v>15.177770000000001</v>
      </c>
      <c r="EF186" s="1">
        <v>3.1010090000000001E-2</v>
      </c>
      <c r="EG186" s="1">
        <v>10.95351</v>
      </c>
      <c r="EH186">
        <v>0.81886539999999997</v>
      </c>
      <c r="EI186">
        <v>15.818849999999999</v>
      </c>
      <c r="EJ186" s="1">
        <v>3.121877E-2</v>
      </c>
      <c r="EK186" s="1">
        <v>11.11665</v>
      </c>
      <c r="EL186">
        <v>0.81178950000000005</v>
      </c>
      <c r="EM186">
        <v>16.389610000000001</v>
      </c>
      <c r="EN186" s="1">
        <v>3.032586E-2</v>
      </c>
      <c r="EO186" s="1">
        <v>10.891389999999999</v>
      </c>
      <c r="EP186">
        <v>0.80460319999999996</v>
      </c>
      <c r="EQ186">
        <v>16.830909999999999</v>
      </c>
      <c r="ER186" s="1">
        <v>2.8556999999999999E-2</v>
      </c>
      <c r="ES186" s="1">
        <v>10.34075</v>
      </c>
      <c r="ET186">
        <v>0.7974099</v>
      </c>
      <c r="EU186">
        <v>17.296379999999999</v>
      </c>
      <c r="EV186" s="1">
        <v>2.6405540000000002E-2</v>
      </c>
      <c r="EW186" s="1">
        <v>9.6340260000000004</v>
      </c>
      <c r="EX186">
        <v>0.79004470000000004</v>
      </c>
      <c r="EY186">
        <v>17.23761</v>
      </c>
      <c r="EZ186" s="1">
        <v>2.4166010000000002E-2</v>
      </c>
      <c r="FA186" s="1">
        <v>8.8834619999999997</v>
      </c>
      <c r="FB186">
        <v>0.7825474</v>
      </c>
      <c r="FC186">
        <v>16.71424</v>
      </c>
      <c r="FD186" s="1">
        <v>2.1989640000000001E-2</v>
      </c>
      <c r="FE186" s="1">
        <v>8.1443390000000004</v>
      </c>
      <c r="FF186">
        <v>0.77547429999999995</v>
      </c>
      <c r="FG186">
        <v>16.314299999999999</v>
      </c>
      <c r="FH186" s="1">
        <v>1.9935700000000001E-2</v>
      </c>
      <c r="FI186" s="1">
        <v>7.4338389999999999</v>
      </c>
      <c r="FJ186">
        <v>0.76825549999999998</v>
      </c>
      <c r="FK186">
        <v>16.17099</v>
      </c>
      <c r="FL186" s="1">
        <v>1.805058E-2</v>
      </c>
      <c r="FM186" s="1">
        <v>6.7765700000000004</v>
      </c>
      <c r="FN186">
        <v>0.76098239999999995</v>
      </c>
      <c r="FO186">
        <v>16.97747</v>
      </c>
      <c r="FP186" s="1">
        <v>1.6322239999999998E-2</v>
      </c>
      <c r="FQ186" s="1">
        <v>6.1703340000000004</v>
      </c>
      <c r="FR186">
        <v>0.75361129999999998</v>
      </c>
      <c r="FS186">
        <v>17.977620000000002</v>
      </c>
      <c r="FT186" s="1">
        <v>1.4779810000000001E-2</v>
      </c>
      <c r="FU186" s="1">
        <v>5.625877</v>
      </c>
      <c r="FV186">
        <v>0.7467781</v>
      </c>
      <c r="FW186">
        <v>18.649339999999999</v>
      </c>
      <c r="FX186" s="1">
        <v>1.33948E-2</v>
      </c>
      <c r="FY186" s="1">
        <v>5.1299089999999996</v>
      </c>
      <c r="FZ186">
        <v>0.74039049999999995</v>
      </c>
      <c r="GA186">
        <v>19.09413</v>
      </c>
      <c r="GB186" s="1">
        <v>1.2128480000000001E-2</v>
      </c>
      <c r="GC186" s="1">
        <v>4.6715369999999998</v>
      </c>
      <c r="GD186">
        <v>0.73362039999999995</v>
      </c>
      <c r="GE186">
        <v>18.900010000000002</v>
      </c>
      <c r="GF186" s="1">
        <v>1.0980200000000001E-2</v>
      </c>
      <c r="GG186" s="1">
        <v>4.2571919999999999</v>
      </c>
      <c r="GH186">
        <v>0.72645780000000004</v>
      </c>
      <c r="GI186">
        <v>18.34592</v>
      </c>
      <c r="GJ186" s="1">
        <v>9.9151819999999998E-3</v>
      </c>
      <c r="GK186" s="1">
        <v>3.8716919999999999</v>
      </c>
      <c r="GL186">
        <v>0.71978129999999996</v>
      </c>
      <c r="GM186">
        <v>17.91123</v>
      </c>
      <c r="GN186" s="1">
        <v>8.9486530000000009E-3</v>
      </c>
      <c r="GO186" s="1">
        <v>3.5166300000000001</v>
      </c>
      <c r="GP186">
        <v>0.7132387</v>
      </c>
      <c r="GQ186">
        <v>17.838419999999999</v>
      </c>
      <c r="GR186" s="1">
        <v>8.0659349999999998E-3</v>
      </c>
      <c r="GS186" s="1">
        <v>3.188393</v>
      </c>
      <c r="GT186">
        <v>0.70679389999999997</v>
      </c>
      <c r="GU186">
        <v>18.181090000000001</v>
      </c>
      <c r="GV186" s="1">
        <v>7.276139E-3</v>
      </c>
      <c r="GW186" s="1">
        <v>2.892836</v>
      </c>
      <c r="GX186">
        <v>0.70086839999999995</v>
      </c>
      <c r="GY186">
        <v>19.074629999999999</v>
      </c>
      <c r="GZ186" s="1">
        <v>6.5572180000000001E-3</v>
      </c>
      <c r="HA186" s="1">
        <v>2.6209120000000001</v>
      </c>
      <c r="HB186">
        <v>0.6954842</v>
      </c>
      <c r="HC186">
        <v>19.589469999999999</v>
      </c>
      <c r="HD186" s="1">
        <v>5.8943950000000002E-3</v>
      </c>
      <c r="HE186" s="1">
        <v>2.3662299999999998</v>
      </c>
      <c r="HF186">
        <v>0.69120499999999996</v>
      </c>
      <c r="HG186">
        <v>19.68845</v>
      </c>
      <c r="HH186" s="1">
        <v>5.2878860000000003E-3</v>
      </c>
      <c r="HI186" s="1">
        <v>2.1299320000000002</v>
      </c>
      <c r="HJ186">
        <v>0.6877316</v>
      </c>
      <c r="HK186">
        <v>19.15729</v>
      </c>
      <c r="HL186" s="1">
        <v>4.7312509999999997E-3</v>
      </c>
      <c r="HM186" s="1">
        <v>1.9093899999999999</v>
      </c>
      <c r="HN186">
        <v>0.68494770000000005</v>
      </c>
      <c r="HO186">
        <v>18.432320000000001</v>
      </c>
      <c r="HP186" s="1">
        <v>4.2084610000000001E-3</v>
      </c>
      <c r="HQ186" s="1">
        <v>1.700396</v>
      </c>
      <c r="HR186">
        <v>0.68290770000000001</v>
      </c>
      <c r="HS186">
        <v>17.632960000000001</v>
      </c>
      <c r="HT186" s="1">
        <v>3.7286300000000001E-3</v>
      </c>
      <c r="HU186" s="1">
        <v>1.506351</v>
      </c>
      <c r="HV186">
        <v>0.6813186</v>
      </c>
      <c r="HW186">
        <v>16.984680000000001</v>
      </c>
      <c r="HX186" s="1">
        <v>3.2853489999999999E-3</v>
      </c>
      <c r="HY186" s="1">
        <v>1.3264480000000001</v>
      </c>
      <c r="HZ186">
        <v>0.68009310000000001</v>
      </c>
      <c r="IA186">
        <v>16.749860000000002</v>
      </c>
      <c r="IB186" s="1">
        <v>2.857942E-3</v>
      </c>
      <c r="IC186" s="1">
        <v>1.153365</v>
      </c>
      <c r="ID186">
        <v>0.67912450000000002</v>
      </c>
      <c r="IE186">
        <v>17.128699999999998</v>
      </c>
      <c r="IF186" s="1">
        <v>2.4299870000000002E-3</v>
      </c>
      <c r="IG186" s="1">
        <v>0.98024440000000002</v>
      </c>
      <c r="IH186">
        <v>0.67836459999999998</v>
      </c>
      <c r="II186">
        <v>17.603449999999999</v>
      </c>
      <c r="IJ186" s="1">
        <v>2.0096480000000002E-3</v>
      </c>
      <c r="IK186" s="1">
        <v>0.81031549999999997</v>
      </c>
      <c r="IL186">
        <v>0.67795660000000002</v>
      </c>
      <c r="IM186">
        <v>18.099779999999999</v>
      </c>
      <c r="IN186" s="1">
        <v>1.6222610000000001E-3</v>
      </c>
      <c r="IO186" s="1">
        <v>0.65319249999999995</v>
      </c>
      <c r="IP186">
        <v>0.67771859999999995</v>
      </c>
      <c r="IQ186">
        <v>17.77908</v>
      </c>
      <c r="IR186" s="1">
        <v>1.306832E-3</v>
      </c>
      <c r="IS186" s="1">
        <v>0.52456130000000001</v>
      </c>
      <c r="IT186">
        <v>0.67760030000000004</v>
      </c>
      <c r="IU186">
        <v>17.010210000000001</v>
      </c>
      <c r="IV186" s="1">
        <v>1.073266E-3</v>
      </c>
      <c r="IW186" s="1">
        <v>0.42887920000000002</v>
      </c>
      <c r="IX186">
        <v>0.67754910000000002</v>
      </c>
      <c r="IY186">
        <v>16.174410000000002</v>
      </c>
      <c r="IZ186" s="1">
        <v>9.1198319999999996E-4</v>
      </c>
      <c r="JA186" s="1">
        <v>0.36258970000000001</v>
      </c>
      <c r="JB186">
        <v>0.67756159999999999</v>
      </c>
      <c r="JC186">
        <v>15.517239999999999</v>
      </c>
      <c r="JD186" s="1">
        <v>8.0188000000000004E-4</v>
      </c>
      <c r="JE186" s="1">
        <v>0.31738870000000002</v>
      </c>
      <c r="JF186">
        <v>0.67759480000000005</v>
      </c>
      <c r="JG186">
        <v>15.72447</v>
      </c>
      <c r="JH186" s="1">
        <v>7.2192220000000002E-4</v>
      </c>
      <c r="JI186" s="1">
        <v>0.28482380000000002</v>
      </c>
      <c r="JJ186">
        <v>0.67766550000000003</v>
      </c>
      <c r="JK186">
        <v>16.216259999999998</v>
      </c>
      <c r="JL186" s="1">
        <v>6.5846299999999997E-4</v>
      </c>
      <c r="JM186" s="1">
        <v>0.25918010000000002</v>
      </c>
      <c r="JN186">
        <v>0.6777881</v>
      </c>
      <c r="JO186">
        <v>16.730779999999999</v>
      </c>
      <c r="JP186" s="1">
        <v>6.020407E-4</v>
      </c>
      <c r="JQ186" s="1">
        <v>0.23660709999999999</v>
      </c>
      <c r="JR186">
        <v>0.67795030000000001</v>
      </c>
      <c r="JS186">
        <v>17.327359999999999</v>
      </c>
      <c r="JT186" s="1">
        <v>5.5248020000000001E-4</v>
      </c>
      <c r="JU186" s="1">
        <v>0.21675649999999999</v>
      </c>
      <c r="JV186">
        <v>0.67813860000000004</v>
      </c>
      <c r="JW186">
        <v>17.326989999999999</v>
      </c>
      <c r="JX186" s="1">
        <v>5.0969260000000005E-4</v>
      </c>
      <c r="JY186" s="1">
        <v>0.19964219999999999</v>
      </c>
      <c r="JZ186">
        <v>0.67833569999999999</v>
      </c>
      <c r="KA186">
        <v>16.589860000000002</v>
      </c>
      <c r="KB186" s="1">
        <v>4.7446000000000001E-4</v>
      </c>
      <c r="KC186" s="1">
        <v>0.18548980000000001</v>
      </c>
      <c r="KD186">
        <v>0.67855100000000002</v>
      </c>
      <c r="KE186">
        <v>15.782640000000001</v>
      </c>
      <c r="KF186" s="1">
        <v>4.4520349999999998E-4</v>
      </c>
      <c r="KG186" s="1">
        <v>0.17380699999999999</v>
      </c>
      <c r="KH186">
        <v>0.67880370000000001</v>
      </c>
      <c r="KI186">
        <v>15.25113</v>
      </c>
      <c r="KJ186" s="1">
        <v>4.2114680000000001E-4</v>
      </c>
      <c r="KK186" s="1">
        <v>0.1641842</v>
      </c>
      <c r="KL186">
        <v>0.67901880000000003</v>
      </c>
      <c r="KM186">
        <v>15.848269999999999</v>
      </c>
      <c r="KN186" s="1">
        <v>3.9992279999999999E-4</v>
      </c>
      <c r="KO186" s="1">
        <v>0.15578120000000001</v>
      </c>
      <c r="KP186">
        <v>0.67922280000000002</v>
      </c>
      <c r="KQ186">
        <v>16.92952</v>
      </c>
      <c r="KR186" s="1">
        <v>3.8036919999999999E-4</v>
      </c>
      <c r="KS186" s="1">
        <v>0.1480889</v>
      </c>
      <c r="KT186">
        <v>0.67940520000000004</v>
      </c>
      <c r="KU186">
        <v>18.15457</v>
      </c>
      <c r="KV186" s="1">
        <v>3.6199270000000002E-4</v>
      </c>
      <c r="KW186" s="1">
        <v>0.1408508</v>
      </c>
      <c r="KX186">
        <v>0.67952809999999997</v>
      </c>
      <c r="KY186">
        <v>19.030799999999999</v>
      </c>
      <c r="KZ186" s="1">
        <v>3.454404E-4</v>
      </c>
      <c r="LA186" s="1">
        <v>0.13435279999999999</v>
      </c>
      <c r="LB186">
        <v>0.6796373</v>
      </c>
      <c r="LC186">
        <v>18.985890000000001</v>
      </c>
      <c r="LD186" s="1">
        <v>3.2986590000000002E-4</v>
      </c>
      <c r="LE186" s="1">
        <v>0.12825619999999999</v>
      </c>
      <c r="LF186">
        <v>0.67969469999999998</v>
      </c>
      <c r="LG186">
        <v>18.27759</v>
      </c>
      <c r="LH186" s="1">
        <v>3.1596450000000002E-4</v>
      </c>
      <c r="LI186" s="1">
        <v>0.1228079</v>
      </c>
      <c r="LJ186">
        <v>0.67973950000000005</v>
      </c>
      <c r="LK186">
        <v>17.52299</v>
      </c>
      <c r="LL186" s="1">
        <v>3.0337609999999998E-4</v>
      </c>
      <c r="LM186" s="1">
        <v>0.1178944</v>
      </c>
      <c r="LN186">
        <v>0.67973859999999997</v>
      </c>
      <c r="LO186">
        <v>17.069870000000002</v>
      </c>
      <c r="LP186" s="1">
        <v>2.9195780000000003E-4</v>
      </c>
      <c r="LQ186" s="1">
        <v>0.11345230000000001</v>
      </c>
      <c r="LR186">
        <v>0.6796527</v>
      </c>
      <c r="LS186">
        <v>17.826609999999999</v>
      </c>
      <c r="LT186" s="1">
        <v>2.8216260000000001E-4</v>
      </c>
      <c r="LU186" s="1">
        <v>0.1096374</v>
      </c>
      <c r="LV186">
        <v>0.6795639</v>
      </c>
      <c r="LW186">
        <v>19.03004</v>
      </c>
      <c r="LX186" s="1">
        <v>2.7363730000000002E-4</v>
      </c>
      <c r="LY186" s="1">
        <v>0.1063157</v>
      </c>
      <c r="LZ186">
        <v>0.67937460000000005</v>
      </c>
      <c r="MA186">
        <v>20.294080000000001</v>
      </c>
      <c r="MB186" s="1">
        <v>2.6666949999999999E-4</v>
      </c>
      <c r="MC186" s="1">
        <v>0.1036255</v>
      </c>
      <c r="MD186">
        <v>0.67911460000000001</v>
      </c>
      <c r="ME186">
        <v>20.980119999999999</v>
      </c>
      <c r="MF186" s="1">
        <v>2.6058979999999998E-4</v>
      </c>
      <c r="MG186" s="1">
        <v>0.101303</v>
      </c>
      <c r="MH186">
        <v>0.67878459999999996</v>
      </c>
      <c r="MI186">
        <v>20.68628</v>
      </c>
      <c r="MJ186" s="1">
        <v>2.5421189999999999E-4</v>
      </c>
      <c r="MK186" s="1">
        <v>9.8902939999999995E-2</v>
      </c>
      <c r="ML186">
        <v>0.67838549999999997</v>
      </c>
      <c r="MM186">
        <v>19.673860000000001</v>
      </c>
      <c r="MN186" s="1">
        <v>2.476364E-4</v>
      </c>
      <c r="MO186" s="1">
        <v>9.6424079999999995E-2</v>
      </c>
      <c r="MP186">
        <v>0.67796109999999998</v>
      </c>
      <c r="MQ186">
        <v>18.728449999999999</v>
      </c>
      <c r="MR186" s="1">
        <v>2.4032099999999999E-4</v>
      </c>
      <c r="MS186" s="1">
        <v>9.3656359999999994E-2</v>
      </c>
      <c r="MT186">
        <v>0.67750200000000005</v>
      </c>
      <c r="MU186">
        <v>18.185189999999999</v>
      </c>
      <c r="MV186" s="1">
        <v>2.3252240000000001E-4</v>
      </c>
      <c r="MW186" s="1">
        <v>9.0702989999999997E-2</v>
      </c>
      <c r="MX186">
        <v>0.67705380000000004</v>
      </c>
      <c r="MY186">
        <v>18.71011</v>
      </c>
      <c r="MZ186" s="1">
        <v>2.247513E-4</v>
      </c>
      <c r="NA186" s="1">
        <v>8.7742710000000002E-2</v>
      </c>
      <c r="NB186">
        <v>0.67664060000000004</v>
      </c>
      <c r="NC186">
        <v>19.04072</v>
      </c>
      <c r="ND186" s="1">
        <v>2.1722770000000001E-4</v>
      </c>
      <c r="NE186" s="1">
        <v>8.4841680000000003E-2</v>
      </c>
      <c r="NF186">
        <v>0.67629479999999997</v>
      </c>
      <c r="NG186">
        <v>19.899049999999999</v>
      </c>
      <c r="NH186" s="1">
        <v>2.103292E-4</v>
      </c>
      <c r="NI186" s="1">
        <v>8.2177570000000005E-2</v>
      </c>
      <c r="NJ186">
        <v>0.67602280000000003</v>
      </c>
      <c r="NK186">
        <v>20.299309999999998</v>
      </c>
      <c r="NL186" s="1">
        <v>2.0353569999999999E-4</v>
      </c>
      <c r="NM186" s="1">
        <v>7.955798E-2</v>
      </c>
      <c r="NN186">
        <v>0.67580490000000004</v>
      </c>
      <c r="NO186">
        <v>20.01369</v>
      </c>
      <c r="NP186" s="1">
        <v>1.9651090000000001E-4</v>
      </c>
      <c r="NQ186" s="1">
        <v>7.6832230000000001E-2</v>
      </c>
      <c r="NR186">
        <v>0.67565969999999997</v>
      </c>
      <c r="NS186">
        <v>19.161200000000001</v>
      </c>
      <c r="NT186" s="1">
        <v>1.8906270000000001E-4</v>
      </c>
      <c r="NU186" s="1">
        <v>7.3941279999999998E-2</v>
      </c>
      <c r="NV186">
        <v>0.67556910000000003</v>
      </c>
      <c r="NW186">
        <v>18.206980000000001</v>
      </c>
      <c r="NX186" s="1">
        <v>1.812909E-4</v>
      </c>
      <c r="NY186" s="1">
        <v>7.0913439999999994E-2</v>
      </c>
      <c r="NZ186">
        <v>0.67556240000000001</v>
      </c>
      <c r="OA186">
        <v>17.632670000000001</v>
      </c>
      <c r="OB186" s="1">
        <v>1.7332590000000001E-4</v>
      </c>
      <c r="OC186" s="1">
        <v>6.7796800000000004E-2</v>
      </c>
      <c r="OD186">
        <v>0.6756103</v>
      </c>
      <c r="OE186">
        <v>18.335080000000001</v>
      </c>
      <c r="OF186" s="1">
        <v>1.650535E-4</v>
      </c>
      <c r="OG186" s="1">
        <v>6.4559770000000002E-2</v>
      </c>
      <c r="OH186">
        <v>0.67580399999999996</v>
      </c>
      <c r="OI186">
        <v>19.598469999999999</v>
      </c>
      <c r="OJ186" s="1">
        <v>1.5626729999999999E-4</v>
      </c>
      <c r="OK186" s="1">
        <v>6.1116520000000001E-2</v>
      </c>
    </row>
    <row r="187" spans="1:401" x14ac:dyDescent="0.35">
      <c r="A187">
        <v>193</v>
      </c>
      <c r="B187" t="s">
        <v>4</v>
      </c>
      <c r="C187" t="s">
        <v>181</v>
      </c>
      <c r="D187" t="s">
        <v>193</v>
      </c>
      <c r="E187">
        <v>826.69380000000001</v>
      </c>
      <c r="F187">
        <v>0.79345429999999995</v>
      </c>
      <c r="G187">
        <v>15.67937</v>
      </c>
      <c r="H187">
        <v>0</v>
      </c>
      <c r="I187">
        <v>0</v>
      </c>
      <c r="J187">
        <v>0.79242489999999999</v>
      </c>
      <c r="K187">
        <v>16.243600000000001</v>
      </c>
      <c r="L187">
        <v>0</v>
      </c>
      <c r="M187">
        <v>0</v>
      </c>
      <c r="N187">
        <v>0.79144080000000006</v>
      </c>
      <c r="O187">
        <v>16.645769999999999</v>
      </c>
      <c r="P187">
        <v>0</v>
      </c>
      <c r="Q187">
        <v>0</v>
      </c>
      <c r="R187">
        <v>0.79041399999999995</v>
      </c>
      <c r="S187">
        <v>16.90502</v>
      </c>
      <c r="T187">
        <v>0</v>
      </c>
      <c r="U187">
        <v>0</v>
      </c>
      <c r="V187">
        <v>0.78937480000000004</v>
      </c>
      <c r="W187">
        <v>17.120889999999999</v>
      </c>
      <c r="X187">
        <v>0</v>
      </c>
      <c r="Y187">
        <v>0</v>
      </c>
      <c r="Z187">
        <v>0.78802459999999996</v>
      </c>
      <c r="AA187">
        <v>17.126840000000001</v>
      </c>
      <c r="AB187">
        <v>0</v>
      </c>
      <c r="AC187">
        <v>0</v>
      </c>
      <c r="AD187">
        <v>0.78636220000000001</v>
      </c>
      <c r="AE187">
        <v>16.99109</v>
      </c>
      <c r="AF187" s="1">
        <v>1.0309340000000001E-34</v>
      </c>
      <c r="AG187" s="1">
        <v>3.5610950000000002E-32</v>
      </c>
      <c r="AH187">
        <v>0.78464659999999997</v>
      </c>
      <c r="AI187">
        <v>16.870830000000002</v>
      </c>
      <c r="AJ187" s="1">
        <v>8.9297719999999997E-23</v>
      </c>
      <c r="AK187" s="1">
        <v>3.0727349999999998E-20</v>
      </c>
      <c r="AL187">
        <v>0.78288519999999995</v>
      </c>
      <c r="AM187">
        <v>16.711870000000001</v>
      </c>
      <c r="AN187" s="1">
        <v>3.9752210000000001E-11</v>
      </c>
      <c r="AO187" s="1">
        <v>1.3758200000000001E-8</v>
      </c>
      <c r="AP187">
        <v>0.78108250000000001</v>
      </c>
      <c r="AQ187">
        <v>17.041689999999999</v>
      </c>
      <c r="AR187" s="1">
        <v>7.709723E-5</v>
      </c>
      <c r="AS187" s="1">
        <v>1.950108E-2</v>
      </c>
      <c r="AT187">
        <v>0.77928790000000003</v>
      </c>
      <c r="AU187">
        <v>17.428899999999999</v>
      </c>
      <c r="AV187" s="1">
        <v>4.633835E-2</v>
      </c>
      <c r="AW187" s="1">
        <v>12.81138</v>
      </c>
      <c r="AX187">
        <v>0.77748039999999996</v>
      </c>
      <c r="AY187">
        <v>17.726569999999999</v>
      </c>
      <c r="AZ187">
        <v>2.4699629999999999</v>
      </c>
      <c r="BA187">
        <v>733.34580000000005</v>
      </c>
      <c r="BB187">
        <v>0.7756634</v>
      </c>
      <c r="BC187">
        <v>18.057040000000001</v>
      </c>
      <c r="BD187">
        <v>26.127120000000001</v>
      </c>
      <c r="BE187">
        <v>8244.3529999999992</v>
      </c>
      <c r="BF187">
        <v>0.77386759999999999</v>
      </c>
      <c r="BG187">
        <v>18.04271</v>
      </c>
      <c r="BH187">
        <v>82.759190000000004</v>
      </c>
      <c r="BI187">
        <v>27527.55</v>
      </c>
      <c r="BJ187">
        <v>0.77204839999999997</v>
      </c>
      <c r="BK187">
        <v>17.92306</v>
      </c>
      <c r="BL187">
        <v>102.46420000000001</v>
      </c>
      <c r="BM187">
        <v>35700.11</v>
      </c>
      <c r="BN187">
        <v>0.77011540000000001</v>
      </c>
      <c r="BO187">
        <v>17.914639999999999</v>
      </c>
      <c r="BP187">
        <v>60.060049999999997</v>
      </c>
      <c r="BQ187">
        <v>21798.25</v>
      </c>
      <c r="BR187">
        <v>0.76766659999999998</v>
      </c>
      <c r="BS187">
        <v>17.905830000000002</v>
      </c>
      <c r="BT187">
        <v>19.412929999999999</v>
      </c>
      <c r="BU187">
        <v>7300.6750000000002</v>
      </c>
      <c r="BV187">
        <v>0.76372589999999996</v>
      </c>
      <c r="BW187">
        <v>18.111799999999999</v>
      </c>
      <c r="BX187">
        <v>3.9573390000000002</v>
      </c>
      <c r="BY187">
        <v>1534.116</v>
      </c>
      <c r="BZ187">
        <v>0.75999050000000001</v>
      </c>
      <c r="CA187">
        <v>17.939119999999999</v>
      </c>
      <c r="CB187">
        <v>0.61458400000000002</v>
      </c>
      <c r="CC187">
        <v>241.63399999999999</v>
      </c>
      <c r="CD187">
        <v>0.7575577</v>
      </c>
      <c r="CE187">
        <v>17.71189</v>
      </c>
      <c r="CF187">
        <v>0.12189899999999999</v>
      </c>
      <c r="CG187">
        <v>46.117730000000002</v>
      </c>
      <c r="CH187">
        <v>0.75555620000000001</v>
      </c>
      <c r="CI187">
        <v>17.28895</v>
      </c>
      <c r="CJ187">
        <v>6.1034600000000001E-2</v>
      </c>
      <c r="CK187">
        <v>21.836349999999999</v>
      </c>
      <c r="CL187">
        <v>0.75366089999999997</v>
      </c>
      <c r="CM187">
        <v>16.80742</v>
      </c>
      <c r="CN187">
        <v>5.0587350000000003E-2</v>
      </c>
      <c r="CO187">
        <v>17.862929999999999</v>
      </c>
      <c r="CP187">
        <v>0.75164850000000005</v>
      </c>
      <c r="CQ187">
        <v>16.584759999999999</v>
      </c>
      <c r="CR187" s="1">
        <v>4.6180789999999999E-2</v>
      </c>
      <c r="CS187">
        <v>16.28096</v>
      </c>
      <c r="CT187">
        <v>0.74947909999999995</v>
      </c>
      <c r="CU187">
        <v>16.551480000000002</v>
      </c>
      <c r="CV187" s="1">
        <v>4.3182129999999999E-2</v>
      </c>
      <c r="CW187">
        <v>15.22832</v>
      </c>
      <c r="CX187">
        <v>0.74693480000000001</v>
      </c>
      <c r="CY187">
        <v>16.585129999999999</v>
      </c>
      <c r="CZ187" s="1">
        <v>4.0693310000000003E-2</v>
      </c>
      <c r="DA187">
        <v>14.37018</v>
      </c>
      <c r="DB187">
        <v>0.7439479</v>
      </c>
      <c r="DC187">
        <v>16.911460000000002</v>
      </c>
      <c r="DD187" s="1">
        <v>3.8295049999999997E-2</v>
      </c>
      <c r="DE187" s="1">
        <v>13.553649999999999</v>
      </c>
      <c r="DF187">
        <v>0.74042889999999995</v>
      </c>
      <c r="DG187">
        <v>16.82995</v>
      </c>
      <c r="DH187" s="1">
        <v>3.5894629999999997E-2</v>
      </c>
      <c r="DI187" s="1">
        <v>12.739190000000001</v>
      </c>
      <c r="DJ187">
        <v>0.73621519999999996</v>
      </c>
      <c r="DK187">
        <v>16.65352</v>
      </c>
      <c r="DL187" s="1">
        <v>3.3559140000000001E-2</v>
      </c>
      <c r="DM187" s="1">
        <v>11.95086</v>
      </c>
      <c r="DN187">
        <v>0.73156410000000005</v>
      </c>
      <c r="DO187">
        <v>16.450690000000002</v>
      </c>
      <c r="DP187" s="1">
        <v>3.1327309999999997E-2</v>
      </c>
      <c r="DQ187" s="1">
        <v>11.197369999999999</v>
      </c>
      <c r="DR187">
        <v>0.72653650000000003</v>
      </c>
      <c r="DS187">
        <v>16.044750000000001</v>
      </c>
      <c r="DT187" s="1">
        <v>2.94851E-2</v>
      </c>
      <c r="DU187" s="1">
        <v>10.568949999999999</v>
      </c>
      <c r="DV187">
        <v>0.72142680000000003</v>
      </c>
      <c r="DW187">
        <v>15.643649999999999</v>
      </c>
      <c r="DX187" s="1">
        <v>2.889686E-2</v>
      </c>
      <c r="DY187" s="1">
        <v>10.37285</v>
      </c>
      <c r="DZ187">
        <v>0.71630439999999995</v>
      </c>
      <c r="EA187">
        <v>15.32572</v>
      </c>
      <c r="EB187" s="1">
        <v>2.9710810000000001E-2</v>
      </c>
      <c r="EC187" s="1">
        <v>10.700699999999999</v>
      </c>
      <c r="ED187">
        <v>0.71124869999999996</v>
      </c>
      <c r="EE187">
        <v>15.190160000000001</v>
      </c>
      <c r="EF187" s="1">
        <v>3.0891350000000001E-2</v>
      </c>
      <c r="EG187" s="1">
        <v>11.189769999999999</v>
      </c>
      <c r="EH187">
        <v>0.70604990000000001</v>
      </c>
      <c r="EI187">
        <v>15.82117</v>
      </c>
      <c r="EJ187" s="1">
        <v>3.1222799999999998E-2</v>
      </c>
      <c r="EK187" s="1">
        <v>11.392469999999999</v>
      </c>
      <c r="EL187">
        <v>0.70050559999999995</v>
      </c>
      <c r="EM187">
        <v>16.413989999999998</v>
      </c>
      <c r="EN187" s="1">
        <v>3.0443149999999999E-2</v>
      </c>
      <c r="EO187" s="1">
        <v>11.19314</v>
      </c>
      <c r="EP187">
        <v>0.69495119999999999</v>
      </c>
      <c r="EQ187">
        <v>16.866630000000001</v>
      </c>
      <c r="ER187" s="1">
        <v>2.8762909999999999E-2</v>
      </c>
      <c r="ES187" s="1">
        <v>10.65218</v>
      </c>
      <c r="ET187">
        <v>0.68913219999999997</v>
      </c>
      <c r="EU187">
        <v>17.338139999999999</v>
      </c>
      <c r="EV187" s="1">
        <v>2.6639860000000001E-2</v>
      </c>
      <c r="EW187" s="1">
        <v>9.9296769999999999</v>
      </c>
      <c r="EX187">
        <v>0.68299529999999997</v>
      </c>
      <c r="EY187">
        <v>17.282710000000002</v>
      </c>
      <c r="EZ187" s="1">
        <v>2.4404639999999998E-2</v>
      </c>
      <c r="FA187" s="1">
        <v>9.1542089999999998</v>
      </c>
      <c r="FB187">
        <v>0.67671329999999996</v>
      </c>
      <c r="FC187">
        <v>16.749140000000001</v>
      </c>
      <c r="FD187" s="1">
        <v>2.2222370000000002E-2</v>
      </c>
      <c r="FE187" s="1">
        <v>8.3875069999999994</v>
      </c>
      <c r="FF187">
        <v>0.67092669999999999</v>
      </c>
      <c r="FG187">
        <v>16.33867</v>
      </c>
      <c r="FH187" s="1">
        <v>2.0156070000000002E-2</v>
      </c>
      <c r="FI187" s="1">
        <v>7.6560199999999998</v>
      </c>
      <c r="FJ187">
        <v>0.66498060000000003</v>
      </c>
      <c r="FK187">
        <v>16.169540000000001</v>
      </c>
      <c r="FL187" s="1">
        <v>1.8253309999999998E-2</v>
      </c>
      <c r="FM187" s="1">
        <v>6.9813460000000003</v>
      </c>
      <c r="FN187">
        <v>0.65900389999999998</v>
      </c>
      <c r="FO187">
        <v>16.944140000000001</v>
      </c>
      <c r="FP187" s="1">
        <v>1.6509050000000001E-2</v>
      </c>
      <c r="FQ187" s="1">
        <v>6.3591819999999997</v>
      </c>
      <c r="FR187">
        <v>0.65300820000000004</v>
      </c>
      <c r="FS187">
        <v>17.95851</v>
      </c>
      <c r="FT187" s="1">
        <v>1.494842E-2</v>
      </c>
      <c r="FU187" s="1">
        <v>5.7982839999999998</v>
      </c>
      <c r="FV187">
        <v>0.64751700000000001</v>
      </c>
      <c r="FW187">
        <v>18.66405</v>
      </c>
      <c r="FX187" s="1">
        <v>1.3549149999999999E-2</v>
      </c>
      <c r="FY187" s="1">
        <v>5.2878780000000001</v>
      </c>
      <c r="FZ187">
        <v>0.64217500000000005</v>
      </c>
      <c r="GA187">
        <v>19.12903</v>
      </c>
      <c r="GB187" s="1">
        <v>1.227024E-2</v>
      </c>
      <c r="GC187" s="1">
        <v>4.8164179999999996</v>
      </c>
      <c r="GD187">
        <v>0.63638749999999999</v>
      </c>
      <c r="GE187">
        <v>18.954979999999999</v>
      </c>
      <c r="GF187" s="1">
        <v>1.111111E-2</v>
      </c>
      <c r="GG187" s="1">
        <v>4.389869</v>
      </c>
      <c r="GH187">
        <v>0.63027120000000003</v>
      </c>
      <c r="GI187">
        <v>18.397580000000001</v>
      </c>
      <c r="GJ187" s="1">
        <v>1.003681E-2</v>
      </c>
      <c r="GK187" s="1">
        <v>3.9936210000000001</v>
      </c>
      <c r="GL187">
        <v>0.62469850000000005</v>
      </c>
      <c r="GM187">
        <v>17.93806</v>
      </c>
      <c r="GN187" s="1">
        <v>9.0618859999999999E-3</v>
      </c>
      <c r="GO187" s="1">
        <v>3.6288550000000002</v>
      </c>
      <c r="GP187">
        <v>0.61917420000000001</v>
      </c>
      <c r="GQ187">
        <v>17.823689999999999</v>
      </c>
      <c r="GR187" s="1">
        <v>8.1685999999999998E-3</v>
      </c>
      <c r="GS187" s="1">
        <v>3.291134</v>
      </c>
      <c r="GT187">
        <v>0.6138285</v>
      </c>
      <c r="GU187">
        <v>18.140239999999999</v>
      </c>
      <c r="GV187" s="1">
        <v>7.3701019999999999E-3</v>
      </c>
      <c r="GW187" s="1">
        <v>2.9867249999999999</v>
      </c>
      <c r="GX187">
        <v>0.60900169999999998</v>
      </c>
      <c r="GY187">
        <v>19.036049999999999</v>
      </c>
      <c r="GZ187" s="1">
        <v>6.6457240000000004E-3</v>
      </c>
      <c r="HA187" s="1">
        <v>2.7074940000000001</v>
      </c>
      <c r="HB187">
        <v>0.6045855</v>
      </c>
      <c r="HC187">
        <v>19.58597</v>
      </c>
      <c r="HD187" s="1">
        <v>5.9758679999999996E-3</v>
      </c>
      <c r="HE187" s="1">
        <v>2.4454220000000002</v>
      </c>
      <c r="HF187">
        <v>0.60079930000000004</v>
      </c>
      <c r="HG187">
        <v>19.730180000000001</v>
      </c>
      <c r="HH187" s="1">
        <v>5.3654469999999998E-3</v>
      </c>
      <c r="HI187" s="1">
        <v>2.2029809999999999</v>
      </c>
      <c r="HJ187">
        <v>0.59772460000000005</v>
      </c>
      <c r="HK187">
        <v>19.22607</v>
      </c>
      <c r="HL187" s="1">
        <v>4.8036759999999998E-3</v>
      </c>
      <c r="HM187" s="1">
        <v>1.9760709999999999</v>
      </c>
      <c r="HN187">
        <v>0.59525189999999994</v>
      </c>
      <c r="HO187">
        <v>18.516490000000001</v>
      </c>
      <c r="HP187" s="1">
        <v>4.2775670000000003E-3</v>
      </c>
      <c r="HQ187" s="1">
        <v>1.761728</v>
      </c>
      <c r="HR187">
        <v>0.59348259999999997</v>
      </c>
      <c r="HS187">
        <v>17.70505</v>
      </c>
      <c r="HT187" s="1">
        <v>3.7926050000000001E-3</v>
      </c>
      <c r="HU187" s="1">
        <v>1.5619259999999999</v>
      </c>
      <c r="HV187">
        <v>0.59209020000000001</v>
      </c>
      <c r="HW187">
        <v>17.026520000000001</v>
      </c>
      <c r="HX187" s="1">
        <v>3.3456829999999999E-3</v>
      </c>
      <c r="HY187" s="1">
        <v>1.377095</v>
      </c>
      <c r="HZ187">
        <v>0.59098790000000001</v>
      </c>
      <c r="IA187">
        <v>16.759979999999999</v>
      </c>
      <c r="IB187" s="1">
        <v>2.9176990000000002E-3</v>
      </c>
      <c r="IC187" s="1">
        <v>1.2003509999999999</v>
      </c>
      <c r="ID187">
        <v>0.59015919999999999</v>
      </c>
      <c r="IE187">
        <v>17.118449999999999</v>
      </c>
      <c r="IF187" s="1">
        <v>2.4900080000000002E-3</v>
      </c>
      <c r="IG187" s="1">
        <v>1.023965</v>
      </c>
      <c r="IH187">
        <v>0.58949890000000005</v>
      </c>
      <c r="II187">
        <v>17.59253</v>
      </c>
      <c r="IJ187" s="1">
        <v>2.0679539999999999E-3</v>
      </c>
      <c r="IK187" s="1">
        <v>0.85000359999999997</v>
      </c>
      <c r="IL187">
        <v>0.58915209999999996</v>
      </c>
      <c r="IM187">
        <v>18.113710000000001</v>
      </c>
      <c r="IN187" s="1">
        <v>1.673744E-3</v>
      </c>
      <c r="IO187" s="1">
        <v>0.68714699999999995</v>
      </c>
      <c r="IP187">
        <v>0.58896380000000004</v>
      </c>
      <c r="IQ187">
        <v>17.836680000000001</v>
      </c>
      <c r="IR187" s="1">
        <v>1.347102E-3</v>
      </c>
      <c r="IS187" s="1">
        <v>0.55147279999999999</v>
      </c>
      <c r="IT187">
        <v>0.58885569999999998</v>
      </c>
      <c r="IU187">
        <v>17.09395</v>
      </c>
      <c r="IV187" s="1">
        <v>1.1022149999999999E-3</v>
      </c>
      <c r="IW187" s="1">
        <v>0.44932030000000001</v>
      </c>
      <c r="IX187">
        <v>0.58883989999999997</v>
      </c>
      <c r="IY187">
        <v>16.26295</v>
      </c>
      <c r="IZ187" s="1">
        <v>9.3173360000000001E-4</v>
      </c>
      <c r="JA187" s="1">
        <v>0.3779457</v>
      </c>
      <c r="JB187">
        <v>0.58884400000000003</v>
      </c>
      <c r="JC187">
        <v>15.577260000000001</v>
      </c>
      <c r="JD187" s="1">
        <v>8.1555159999999996E-4</v>
      </c>
      <c r="JE187" s="1">
        <v>0.32932929999999999</v>
      </c>
      <c r="JF187">
        <v>0.58887199999999995</v>
      </c>
      <c r="JG187">
        <v>15.74747</v>
      </c>
      <c r="JH187" s="1">
        <v>7.322133E-4</v>
      </c>
      <c r="JI187" s="1">
        <v>0.29470499999999999</v>
      </c>
      <c r="JJ187">
        <v>0.58896230000000005</v>
      </c>
      <c r="JK187">
        <v>16.220140000000001</v>
      </c>
      <c r="JL187" s="1">
        <v>6.6702440000000003E-4</v>
      </c>
      <c r="JM187" s="1">
        <v>0.26780929999999997</v>
      </c>
      <c r="JN187">
        <v>0.58904630000000002</v>
      </c>
      <c r="JO187">
        <v>16.723870000000002</v>
      </c>
      <c r="JP187" s="1">
        <v>6.0968719999999999E-4</v>
      </c>
      <c r="JQ187" s="1">
        <v>0.24441299999999999</v>
      </c>
      <c r="JR187">
        <v>0.5891807</v>
      </c>
      <c r="JS187">
        <v>17.343679999999999</v>
      </c>
      <c r="JT187" s="1">
        <v>5.5911030000000003E-4</v>
      </c>
      <c r="JU187" s="1">
        <v>0.22376650000000001</v>
      </c>
      <c r="JV187">
        <v>0.58933709999999995</v>
      </c>
      <c r="JW187">
        <v>17.380410000000001</v>
      </c>
      <c r="JX187" s="1">
        <v>5.1538980000000005E-4</v>
      </c>
      <c r="JY187" s="1">
        <v>0.2059406</v>
      </c>
      <c r="JZ187">
        <v>0.5895224</v>
      </c>
      <c r="KA187">
        <v>16.66114</v>
      </c>
      <c r="KB187" s="1">
        <v>4.7909899999999997E-4</v>
      </c>
      <c r="KC187" s="1">
        <v>0.19108059999999999</v>
      </c>
      <c r="KD187">
        <v>0.58971269999999998</v>
      </c>
      <c r="KE187">
        <v>15.85352</v>
      </c>
      <c r="KF187" s="1">
        <v>4.4907399999999999E-4</v>
      </c>
      <c r="KG187" s="1">
        <v>0.17885599999999999</v>
      </c>
      <c r="KH187">
        <v>0.58989959999999997</v>
      </c>
      <c r="KI187">
        <v>15.287369999999999</v>
      </c>
      <c r="KJ187" s="1">
        <v>4.2430380000000001E-4</v>
      </c>
      <c r="KK187" s="1">
        <v>0.16875519999999999</v>
      </c>
      <c r="KL187">
        <v>0.59009809999999996</v>
      </c>
      <c r="KM187">
        <v>15.839219999999999</v>
      </c>
      <c r="KN187" s="1">
        <v>4.028271E-4</v>
      </c>
      <c r="KO187" s="1">
        <v>0.16007560000000001</v>
      </c>
      <c r="KP187">
        <v>0.59026149999999999</v>
      </c>
      <c r="KQ187">
        <v>16.895430000000001</v>
      </c>
      <c r="KR187" s="1">
        <v>3.8307489999999999E-4</v>
      </c>
      <c r="KS187" s="1">
        <v>0.15214250000000001</v>
      </c>
      <c r="KT187">
        <v>0.59043409999999996</v>
      </c>
      <c r="KU187">
        <v>18.127109999999998</v>
      </c>
      <c r="KV187" s="1">
        <v>3.6449779999999998E-4</v>
      </c>
      <c r="KW187" s="1">
        <v>0.1446837</v>
      </c>
      <c r="KX187">
        <v>0.59053</v>
      </c>
      <c r="KY187">
        <v>19.04073</v>
      </c>
      <c r="KZ187" s="1">
        <v>3.477218E-4</v>
      </c>
      <c r="LA187" s="1">
        <v>0.13795969999999999</v>
      </c>
      <c r="LB187">
        <v>0.5906226</v>
      </c>
      <c r="LC187">
        <v>19.031700000000001</v>
      </c>
      <c r="LD187" s="1">
        <v>3.3194650000000002E-4</v>
      </c>
      <c r="LE187" s="1">
        <v>0.13166720000000001</v>
      </c>
      <c r="LF187">
        <v>0.59066070000000004</v>
      </c>
      <c r="LG187">
        <v>18.340109999999999</v>
      </c>
      <c r="LH187" s="1">
        <v>3.177907E-4</v>
      </c>
      <c r="LI187" s="1">
        <v>0.12601129999999999</v>
      </c>
      <c r="LJ187">
        <v>0.59071220000000002</v>
      </c>
      <c r="LK187">
        <v>17.586970000000001</v>
      </c>
      <c r="LL187" s="1">
        <v>3.0503890000000002E-4</v>
      </c>
      <c r="LM187" s="1">
        <v>0.1209326</v>
      </c>
      <c r="LN187">
        <v>0.59067780000000003</v>
      </c>
      <c r="LO187">
        <v>17.095369999999999</v>
      </c>
      <c r="LP187" s="1">
        <v>2.9344970000000001E-4</v>
      </c>
      <c r="LQ187" s="1">
        <v>0.11633689999999999</v>
      </c>
      <c r="LR187">
        <v>0.59066160000000001</v>
      </c>
      <c r="LS187">
        <v>17.802610000000001</v>
      </c>
      <c r="LT187" s="1">
        <v>2.8345399999999999E-4</v>
      </c>
      <c r="LU187" s="1">
        <v>0.1123598</v>
      </c>
      <c r="LV187">
        <v>0.59056019999999998</v>
      </c>
      <c r="LW187">
        <v>18.978899999999999</v>
      </c>
      <c r="LX187" s="1">
        <v>2.7470009999999999E-4</v>
      </c>
      <c r="LY187" s="1">
        <v>0.10888879999999999</v>
      </c>
      <c r="LZ187">
        <v>0.59041290000000002</v>
      </c>
      <c r="MA187">
        <v>20.26585</v>
      </c>
      <c r="MB187" s="1">
        <v>2.6756870000000001E-4</v>
      </c>
      <c r="MC187" s="1">
        <v>0.1060759</v>
      </c>
      <c r="MD187">
        <v>0.59017269999999999</v>
      </c>
      <c r="ME187">
        <v>21.006930000000001</v>
      </c>
      <c r="MF187" s="1">
        <v>2.6140959999999998E-4</v>
      </c>
      <c r="MG187" s="1">
        <v>0.1036686</v>
      </c>
      <c r="MH187">
        <v>0.58990319999999996</v>
      </c>
      <c r="MI187">
        <v>20.76455</v>
      </c>
      <c r="MJ187" s="1">
        <v>2.551036E-4</v>
      </c>
      <c r="MK187" s="1">
        <v>0.1012467</v>
      </c>
      <c r="ML187">
        <v>0.58956730000000002</v>
      </c>
      <c r="MM187">
        <v>19.76596</v>
      </c>
      <c r="MN187" s="1">
        <v>2.4858390000000001E-4</v>
      </c>
      <c r="MO187" s="1">
        <v>9.8733979999999999E-2</v>
      </c>
      <c r="MP187">
        <v>0.58920229999999996</v>
      </c>
      <c r="MQ187">
        <v>18.804749999999999</v>
      </c>
      <c r="MR187" s="1">
        <v>2.4130899999999999E-4</v>
      </c>
      <c r="MS187" s="1">
        <v>9.5929299999999995E-2</v>
      </c>
      <c r="MT187">
        <v>0.58882040000000002</v>
      </c>
      <c r="MU187">
        <v>18.21274</v>
      </c>
      <c r="MV187" s="1">
        <v>2.3359330000000001E-4</v>
      </c>
      <c r="MW187" s="1">
        <v>9.2950459999999999E-2</v>
      </c>
      <c r="MX187">
        <v>0.58845760000000003</v>
      </c>
      <c r="MY187">
        <v>18.693680000000001</v>
      </c>
      <c r="MZ187" s="1">
        <v>2.258126E-4</v>
      </c>
      <c r="NA187" s="1">
        <v>8.9924729999999994E-2</v>
      </c>
      <c r="NB187">
        <v>0.58809789999999995</v>
      </c>
      <c r="NC187">
        <v>19.00909</v>
      </c>
      <c r="ND187" s="1">
        <v>2.182261E-4</v>
      </c>
      <c r="NE187" s="1">
        <v>8.6943099999999995E-2</v>
      </c>
      <c r="NF187">
        <v>0.58780940000000004</v>
      </c>
      <c r="NG187">
        <v>19.88552</v>
      </c>
      <c r="NH187" s="1">
        <v>2.11268E-4</v>
      </c>
      <c r="NI187" s="1">
        <v>8.4200590000000006E-2</v>
      </c>
      <c r="NJ187">
        <v>0.58758520000000003</v>
      </c>
      <c r="NK187">
        <v>20.336939999999998</v>
      </c>
      <c r="NL187" s="1">
        <v>2.044948E-4</v>
      </c>
      <c r="NM187" s="1">
        <v>8.1533949999999994E-2</v>
      </c>
      <c r="NN187">
        <v>0.58742519999999998</v>
      </c>
      <c r="NO187">
        <v>20.085529999999999</v>
      </c>
      <c r="NP187" s="1">
        <v>1.974918E-4</v>
      </c>
      <c r="NQ187" s="1">
        <v>7.8762399999999996E-2</v>
      </c>
      <c r="NR187">
        <v>0.58728150000000001</v>
      </c>
      <c r="NS187">
        <v>19.253710000000002</v>
      </c>
      <c r="NT187" s="1">
        <v>1.901115E-4</v>
      </c>
      <c r="NU187" s="1">
        <v>7.5840850000000001E-2</v>
      </c>
      <c r="NV187">
        <v>0.58722269999999999</v>
      </c>
      <c r="NW187">
        <v>18.29721</v>
      </c>
      <c r="NX187" s="1">
        <v>1.82392E-4</v>
      </c>
      <c r="NY187" s="1">
        <v>7.2771500000000003E-2</v>
      </c>
      <c r="NZ187">
        <v>0.58722339999999995</v>
      </c>
      <c r="OA187">
        <v>17.68535</v>
      </c>
      <c r="OB187" s="1">
        <v>1.7446280000000001E-4</v>
      </c>
      <c r="OC187" s="1">
        <v>6.9605940000000005E-2</v>
      </c>
      <c r="OD187">
        <v>0.58726409999999996</v>
      </c>
      <c r="OE187">
        <v>18.332660000000001</v>
      </c>
      <c r="OF187" s="1">
        <v>1.6623469999999999E-4</v>
      </c>
      <c r="OG187" s="1">
        <v>6.6320370000000003E-2</v>
      </c>
      <c r="OH187">
        <v>0.58741129999999997</v>
      </c>
      <c r="OI187">
        <v>19.56409</v>
      </c>
      <c r="OJ187" s="1">
        <v>1.5754850000000001E-4</v>
      </c>
      <c r="OK187" s="1">
        <v>6.2847200000000006E-2</v>
      </c>
    </row>
    <row r="188" spans="1:401" x14ac:dyDescent="0.35">
      <c r="A188">
        <v>194</v>
      </c>
      <c r="B188" t="s">
        <v>4</v>
      </c>
      <c r="C188" t="s">
        <v>181</v>
      </c>
      <c r="D188" t="s">
        <v>194</v>
      </c>
      <c r="E188">
        <v>897.42880000000002</v>
      </c>
      <c r="F188">
        <v>0.71719909999999998</v>
      </c>
      <c r="G188">
        <v>15.67923</v>
      </c>
      <c r="H188">
        <v>0</v>
      </c>
      <c r="I188">
        <v>0</v>
      </c>
      <c r="J188">
        <v>0.71674349999999998</v>
      </c>
      <c r="K188">
        <v>16.259270000000001</v>
      </c>
      <c r="L188">
        <v>0</v>
      </c>
      <c r="M188">
        <v>0</v>
      </c>
      <c r="N188">
        <v>0.71632119999999999</v>
      </c>
      <c r="O188">
        <v>16.681550000000001</v>
      </c>
      <c r="P188">
        <v>0</v>
      </c>
      <c r="Q188">
        <v>0</v>
      </c>
      <c r="R188">
        <v>0.71589519999999995</v>
      </c>
      <c r="S188">
        <v>16.942589999999999</v>
      </c>
      <c r="T188">
        <v>0</v>
      </c>
      <c r="U188">
        <v>0</v>
      </c>
      <c r="V188">
        <v>0.7154201</v>
      </c>
      <c r="W188">
        <v>17.15671</v>
      </c>
      <c r="X188">
        <v>0</v>
      </c>
      <c r="Y188">
        <v>0</v>
      </c>
      <c r="Z188">
        <v>0.71500140000000001</v>
      </c>
      <c r="AA188">
        <v>17.136849999999999</v>
      </c>
      <c r="AB188">
        <v>0</v>
      </c>
      <c r="AC188">
        <v>0</v>
      </c>
      <c r="AD188">
        <v>0.71451089999999995</v>
      </c>
      <c r="AE188">
        <v>16.980889999999999</v>
      </c>
      <c r="AF188">
        <v>1.900907E-35</v>
      </c>
      <c r="AG188" s="1">
        <v>6.5168089999999999E-33</v>
      </c>
      <c r="AH188">
        <v>0.71399299999999999</v>
      </c>
      <c r="AI188">
        <v>16.864930000000001</v>
      </c>
      <c r="AJ188" s="1">
        <v>1.6476550000000001E-23</v>
      </c>
      <c r="AK188" s="1">
        <v>5.626064E-21</v>
      </c>
      <c r="AL188">
        <v>0.7134819</v>
      </c>
      <c r="AM188">
        <v>16.71932</v>
      </c>
      <c r="AN188" s="1">
        <v>7.2251959999999997E-12</v>
      </c>
      <c r="AO188" s="1">
        <v>2.4813080000000002E-9</v>
      </c>
      <c r="AP188">
        <v>0.71294369999999996</v>
      </c>
      <c r="AQ188">
        <v>17.06664</v>
      </c>
      <c r="AR188" s="1">
        <v>3.8103630000000001E-5</v>
      </c>
      <c r="AS188" s="1">
        <v>1.009238E-2</v>
      </c>
      <c r="AT188">
        <v>0.71245329999999996</v>
      </c>
      <c r="AU188">
        <v>17.478059999999999</v>
      </c>
      <c r="AV188" s="1">
        <v>2.9275659999999998E-2</v>
      </c>
      <c r="AW188" s="1">
        <v>8.3461499999999997</v>
      </c>
      <c r="AX188">
        <v>0.71196060000000005</v>
      </c>
      <c r="AY188">
        <v>17.766549999999999</v>
      </c>
      <c r="AZ188" s="1">
        <v>1.829555</v>
      </c>
      <c r="BA188">
        <v>553.28340000000003</v>
      </c>
      <c r="BB188">
        <v>0.71147380000000005</v>
      </c>
      <c r="BC188">
        <v>18.08615</v>
      </c>
      <c r="BD188">
        <v>21.905729999999998</v>
      </c>
      <c r="BE188">
        <v>6961.9740000000002</v>
      </c>
      <c r="BF188">
        <v>0.71100699999999994</v>
      </c>
      <c r="BG188">
        <v>18.05369</v>
      </c>
      <c r="BH188">
        <v>76.860219999999998</v>
      </c>
      <c r="BI188">
        <v>25478.26</v>
      </c>
      <c r="BJ188">
        <v>0.71046030000000004</v>
      </c>
      <c r="BK188">
        <v>17.91093</v>
      </c>
      <c r="BL188">
        <v>103.7077</v>
      </c>
      <c r="BM188">
        <v>35637.730000000003</v>
      </c>
      <c r="BN188">
        <v>0.70951410000000004</v>
      </c>
      <c r="BO188">
        <v>17.901540000000001</v>
      </c>
      <c r="BP188">
        <v>65.442329999999998</v>
      </c>
      <c r="BQ188">
        <v>23219.55</v>
      </c>
      <c r="BR188">
        <v>0.70821129999999999</v>
      </c>
      <c r="BS188">
        <v>17.9055</v>
      </c>
      <c r="BT188">
        <v>22.499929999999999</v>
      </c>
      <c r="BU188">
        <v>8201.7440000000006</v>
      </c>
      <c r="BV188">
        <v>0.70591899999999996</v>
      </c>
      <c r="BW188">
        <v>18.137270000000001</v>
      </c>
      <c r="BX188">
        <v>4.8147520000000004</v>
      </c>
      <c r="BY188">
        <v>1796.3440000000001</v>
      </c>
      <c r="BZ188">
        <v>0.70393950000000005</v>
      </c>
      <c r="CA188">
        <v>17.994350000000001</v>
      </c>
      <c r="CB188">
        <v>0.76287439999999995</v>
      </c>
      <c r="CC188">
        <v>288.18520000000001</v>
      </c>
      <c r="CD188">
        <v>0.70297540000000003</v>
      </c>
      <c r="CE188">
        <v>17.76615</v>
      </c>
      <c r="CF188">
        <v>0.14095769999999999</v>
      </c>
      <c r="CG188">
        <v>52.002380000000002</v>
      </c>
      <c r="CH188">
        <v>0.70223860000000005</v>
      </c>
      <c r="CI188">
        <v>17.339040000000001</v>
      </c>
      <c r="CJ188">
        <v>6.3514490000000007E-2</v>
      </c>
      <c r="CK188">
        <v>22.41507</v>
      </c>
      <c r="CL188">
        <v>0.70152159999999997</v>
      </c>
      <c r="CM188">
        <v>16.834520000000001</v>
      </c>
      <c r="CN188">
        <v>5.1253899999999998E-2</v>
      </c>
      <c r="CO188">
        <v>17.869910000000001</v>
      </c>
      <c r="CP188">
        <v>0.70064389999999999</v>
      </c>
      <c r="CQ188">
        <v>16.5853</v>
      </c>
      <c r="CR188" s="1">
        <v>4.6557679999999997E-2</v>
      </c>
      <c r="CS188">
        <v>16.206230000000001</v>
      </c>
      <c r="CT188">
        <v>0.69965849999999996</v>
      </c>
      <c r="CU188">
        <v>16.540420000000001</v>
      </c>
      <c r="CV188">
        <v>4.3462750000000001E-2</v>
      </c>
      <c r="CW188">
        <v>15.135120000000001</v>
      </c>
      <c r="CX188">
        <v>0.69846490000000006</v>
      </c>
      <c r="CY188">
        <v>16.57807</v>
      </c>
      <c r="CZ188" s="1">
        <v>4.0942199999999998E-2</v>
      </c>
      <c r="DA188">
        <v>14.27894</v>
      </c>
      <c r="DB188">
        <v>0.69702909999999996</v>
      </c>
      <c r="DC188">
        <v>16.930440000000001</v>
      </c>
      <c r="DD188" s="1">
        <v>3.8541880000000001E-2</v>
      </c>
      <c r="DE188" s="1">
        <v>13.473380000000001</v>
      </c>
      <c r="DF188">
        <v>0.69539510000000004</v>
      </c>
      <c r="DG188">
        <v>16.874389999999998</v>
      </c>
      <c r="DH188" s="1">
        <v>3.6139039999999997E-2</v>
      </c>
      <c r="DI188" s="1">
        <v>12.66962</v>
      </c>
      <c r="DJ188">
        <v>0.69350239999999996</v>
      </c>
      <c r="DK188">
        <v>16.7027</v>
      </c>
      <c r="DL188" s="1">
        <v>3.379298E-2</v>
      </c>
      <c r="DM188" s="1">
        <v>11.88795</v>
      </c>
      <c r="DN188">
        <v>0.69149340000000004</v>
      </c>
      <c r="DO188">
        <v>16.50665</v>
      </c>
      <c r="DP188" s="1">
        <v>3.1547039999999998E-2</v>
      </c>
      <c r="DQ188" s="1">
        <v>11.13988</v>
      </c>
      <c r="DR188">
        <v>0.68939899999999998</v>
      </c>
      <c r="DS188">
        <v>16.082180000000001</v>
      </c>
      <c r="DT188" s="1">
        <v>2.9629510000000001E-2</v>
      </c>
      <c r="DU188" s="1">
        <v>10.4975</v>
      </c>
      <c r="DV188">
        <v>0.68671020000000005</v>
      </c>
      <c r="DW188">
        <v>15.65875</v>
      </c>
      <c r="DX188" s="1">
        <v>2.8872760000000001E-2</v>
      </c>
      <c r="DY188" s="1">
        <v>10.2537</v>
      </c>
      <c r="DZ188">
        <v>0.68253680000000005</v>
      </c>
      <c r="EA188">
        <v>15.3399</v>
      </c>
      <c r="EB188" s="1">
        <v>2.9564489999999999E-2</v>
      </c>
      <c r="EC188" s="1">
        <v>10.54016</v>
      </c>
      <c r="ED188">
        <v>0.67845140000000004</v>
      </c>
      <c r="EE188">
        <v>15.201309999999999</v>
      </c>
      <c r="EF188" s="1">
        <v>3.0768420000000001E-2</v>
      </c>
      <c r="EG188" s="1">
        <v>11.03149</v>
      </c>
      <c r="EH188">
        <v>0.67427959999999998</v>
      </c>
      <c r="EI188">
        <v>15.82221</v>
      </c>
      <c r="EJ188" s="1">
        <v>3.121784E-2</v>
      </c>
      <c r="EK188" s="1">
        <v>11.271850000000001</v>
      </c>
      <c r="EL188">
        <v>0.66980280000000003</v>
      </c>
      <c r="EM188">
        <v>16.43207</v>
      </c>
      <c r="EN188" s="1">
        <v>3.0551430000000001E-2</v>
      </c>
      <c r="EO188" s="1">
        <v>11.11426</v>
      </c>
      <c r="EP188">
        <v>0.66537139999999995</v>
      </c>
      <c r="EQ188">
        <v>16.895679999999999</v>
      </c>
      <c r="ER188" s="1">
        <v>2.8963470000000002E-2</v>
      </c>
      <c r="ES188" s="1">
        <v>10.6168</v>
      </c>
      <c r="ET188">
        <v>0.66095780000000004</v>
      </c>
      <c r="EU188">
        <v>17.371670000000002</v>
      </c>
      <c r="EV188" s="1">
        <v>2.6871059999999999E-2</v>
      </c>
      <c r="EW188" s="1">
        <v>9.9183719999999997</v>
      </c>
      <c r="EX188">
        <v>0.65645260000000005</v>
      </c>
      <c r="EY188">
        <v>17.321860000000001</v>
      </c>
      <c r="EZ188" s="1">
        <v>2.464158E-2</v>
      </c>
      <c r="FA188" s="1">
        <v>9.1573969999999996</v>
      </c>
      <c r="FB188">
        <v>0.65188780000000002</v>
      </c>
      <c r="FC188">
        <v>16.78135</v>
      </c>
      <c r="FD188" s="1">
        <v>2.2452920000000001E-2</v>
      </c>
      <c r="FE188" s="1">
        <v>8.4001129999999993</v>
      </c>
      <c r="FF188">
        <v>0.6465069</v>
      </c>
      <c r="FG188">
        <v>16.360520000000001</v>
      </c>
      <c r="FH188" s="1">
        <v>2.0371790000000001E-2</v>
      </c>
      <c r="FI188" s="1">
        <v>7.6760460000000004</v>
      </c>
      <c r="FJ188">
        <v>0.64034040000000003</v>
      </c>
      <c r="FK188">
        <v>16.170010000000001</v>
      </c>
      <c r="FL188" s="1">
        <v>1.8451800000000001E-2</v>
      </c>
      <c r="FM188" s="1">
        <v>7.0059110000000002</v>
      </c>
      <c r="FN188">
        <v>0.63413770000000003</v>
      </c>
      <c r="FO188">
        <v>16.913720000000001</v>
      </c>
      <c r="FP188" s="1">
        <v>1.6692619999999998E-2</v>
      </c>
      <c r="FQ188" s="1">
        <v>6.3877040000000003</v>
      </c>
      <c r="FR188">
        <v>0.62792150000000002</v>
      </c>
      <c r="FS188">
        <v>17.93554</v>
      </c>
      <c r="FT188" s="1">
        <v>1.51138E-2</v>
      </c>
      <c r="FU188" s="1">
        <v>5.8284500000000001</v>
      </c>
      <c r="FV188">
        <v>0.62219360000000001</v>
      </c>
      <c r="FW188">
        <v>18.671109999999999</v>
      </c>
      <c r="FX188" s="1">
        <v>1.3699889999999999E-2</v>
      </c>
      <c r="FY188" s="1">
        <v>5.3213340000000002</v>
      </c>
      <c r="FZ188">
        <v>0.6168884</v>
      </c>
      <c r="GA188">
        <v>19.155100000000001</v>
      </c>
      <c r="GB188" s="1">
        <v>1.2409740000000001E-2</v>
      </c>
      <c r="GC188" s="1">
        <v>4.8524469999999997</v>
      </c>
      <c r="GD188">
        <v>0.61128649999999995</v>
      </c>
      <c r="GE188">
        <v>19.00177</v>
      </c>
      <c r="GF188" s="1">
        <v>1.1238980000000001E-2</v>
      </c>
      <c r="GG188" s="1">
        <v>4.4266480000000001</v>
      </c>
      <c r="GH188">
        <v>0.60537180000000002</v>
      </c>
      <c r="GI188">
        <v>18.44426</v>
      </c>
      <c r="GJ188" s="1">
        <v>1.015602E-2</v>
      </c>
      <c r="GK188" s="1">
        <v>4.0318649999999998</v>
      </c>
      <c r="GL188">
        <v>0.59973030000000005</v>
      </c>
      <c r="GM188">
        <v>17.965260000000001</v>
      </c>
      <c r="GN188" s="1">
        <v>9.1721100000000007E-3</v>
      </c>
      <c r="GO188" s="1">
        <v>3.6678410000000001</v>
      </c>
      <c r="GP188">
        <v>0.59410980000000002</v>
      </c>
      <c r="GQ188">
        <v>17.815190000000001</v>
      </c>
      <c r="GR188" s="1">
        <v>8.2695609999999999E-3</v>
      </c>
      <c r="GS188" s="1">
        <v>3.3305449999999999</v>
      </c>
      <c r="GT188">
        <v>0.58865710000000004</v>
      </c>
      <c r="GU188">
        <v>18.106470000000002</v>
      </c>
      <c r="GV188" s="1">
        <v>7.4620270000000004E-3</v>
      </c>
      <c r="GW188" s="1">
        <v>3.025744</v>
      </c>
      <c r="GX188">
        <v>0.58368770000000003</v>
      </c>
      <c r="GY188">
        <v>18.997299999999999</v>
      </c>
      <c r="GZ188" s="1">
        <v>6.7315320000000001E-3</v>
      </c>
      <c r="HA188" s="1">
        <v>2.7467139999999999</v>
      </c>
      <c r="HB188">
        <v>0.57916480000000004</v>
      </c>
      <c r="HC188">
        <v>19.576799999999999</v>
      </c>
      <c r="HD188" s="1">
        <v>6.0553159999999998E-3</v>
      </c>
      <c r="HE188" s="1">
        <v>2.4845609999999998</v>
      </c>
      <c r="HF188">
        <v>0.57558860000000001</v>
      </c>
      <c r="HG188">
        <v>19.762329999999999</v>
      </c>
      <c r="HH188" s="1">
        <v>5.4408049999999999E-3</v>
      </c>
      <c r="HI188" s="1">
        <v>2.2413539999999998</v>
      </c>
      <c r="HJ188">
        <v>0.57267210000000002</v>
      </c>
      <c r="HK188">
        <v>19.28482</v>
      </c>
      <c r="HL188" s="1">
        <v>4.8737559999999999E-3</v>
      </c>
      <c r="HM188" s="1">
        <v>2.012877</v>
      </c>
      <c r="HN188">
        <v>0.57034750000000001</v>
      </c>
      <c r="HO188">
        <v>18.590260000000001</v>
      </c>
      <c r="HP188" s="1">
        <v>4.3446079999999998E-3</v>
      </c>
      <c r="HQ188" s="1">
        <v>1.797469</v>
      </c>
      <c r="HR188">
        <v>0.56854210000000005</v>
      </c>
      <c r="HS188">
        <v>17.77225</v>
      </c>
      <c r="HT188" s="1">
        <v>3.8545480000000002E-3</v>
      </c>
      <c r="HU188" s="1">
        <v>1.5955379999999999</v>
      </c>
      <c r="HV188">
        <v>0.56707200000000002</v>
      </c>
      <c r="HW188">
        <v>17.06748</v>
      </c>
      <c r="HX188" s="1">
        <v>3.4037579999999998E-3</v>
      </c>
      <c r="HY188" s="1">
        <v>1.408757</v>
      </c>
      <c r="HZ188">
        <v>0.56592209999999998</v>
      </c>
      <c r="IA188">
        <v>16.771450000000002</v>
      </c>
      <c r="IB188" s="1">
        <v>2.9747430000000002E-3</v>
      </c>
      <c r="IC188" s="1">
        <v>1.230829</v>
      </c>
      <c r="ID188">
        <v>0.56501590000000002</v>
      </c>
      <c r="IE188">
        <v>17.108499999999999</v>
      </c>
      <c r="IF188" s="1">
        <v>2.5473819999999999E-3</v>
      </c>
      <c r="IG188" s="1">
        <v>1.053625</v>
      </c>
      <c r="IH188">
        <v>0.56431279999999995</v>
      </c>
      <c r="II188">
        <v>17.581600000000002</v>
      </c>
      <c r="IJ188" s="1">
        <v>2.1239359999999999E-3</v>
      </c>
      <c r="IK188" s="1">
        <v>0.87801340000000005</v>
      </c>
      <c r="IL188">
        <v>0.56393990000000005</v>
      </c>
      <c r="IM188">
        <v>18.120850000000001</v>
      </c>
      <c r="IN188" s="1">
        <v>1.724012E-3</v>
      </c>
      <c r="IO188" s="1">
        <v>0.71191479999999996</v>
      </c>
      <c r="IP188">
        <v>0.56372809999999995</v>
      </c>
      <c r="IQ188">
        <v>17.884910000000001</v>
      </c>
      <c r="IR188" s="1">
        <v>1.3869220000000001E-3</v>
      </c>
      <c r="IS188" s="1">
        <v>0.57130499999999995</v>
      </c>
      <c r="IT188">
        <v>0.56360109999999997</v>
      </c>
      <c r="IU188">
        <v>17.166229999999999</v>
      </c>
      <c r="IV188" s="1">
        <v>1.131153E-3</v>
      </c>
      <c r="IW188" s="1">
        <v>0.46423579999999998</v>
      </c>
      <c r="IX188">
        <v>0.56355509999999998</v>
      </c>
      <c r="IY188">
        <v>16.342949999999998</v>
      </c>
      <c r="IZ188" s="1">
        <v>9.5155529999999997E-4</v>
      </c>
      <c r="JA188" s="1">
        <v>0.3888218</v>
      </c>
      <c r="JB188">
        <v>0.56354530000000003</v>
      </c>
      <c r="JC188">
        <v>15.634</v>
      </c>
      <c r="JD188" s="1">
        <v>8.291854E-4</v>
      </c>
      <c r="JE188" s="1">
        <v>0.33742840000000002</v>
      </c>
      <c r="JF188">
        <v>0.56356689999999998</v>
      </c>
      <c r="JG188">
        <v>15.76765</v>
      </c>
      <c r="JH188" s="1">
        <v>7.4235410000000001E-4</v>
      </c>
      <c r="JI188" s="1">
        <v>0.30116080000000001</v>
      </c>
      <c r="JJ188">
        <v>0.56362279999999998</v>
      </c>
      <c r="JK188">
        <v>16.22401</v>
      </c>
      <c r="JL188" s="1">
        <v>6.7530330000000003E-4</v>
      </c>
      <c r="JM188" s="1">
        <v>0.27330910000000003</v>
      </c>
      <c r="JN188">
        <v>0.56371579999999999</v>
      </c>
      <c r="JO188">
        <v>16.71613</v>
      </c>
      <c r="JP188" s="1">
        <v>6.1707150000000002E-4</v>
      </c>
      <c r="JQ188" s="1">
        <v>0.24936320000000001</v>
      </c>
      <c r="JR188">
        <v>0.56382460000000001</v>
      </c>
      <c r="JS188">
        <v>17.352399999999999</v>
      </c>
      <c r="JT188" s="1">
        <v>5.6553929999999999E-4</v>
      </c>
      <c r="JU188" s="1">
        <v>0.22818430000000001</v>
      </c>
      <c r="JV188">
        <v>0.56397609999999998</v>
      </c>
      <c r="JW188">
        <v>17.424099999999999</v>
      </c>
      <c r="JX188" s="1">
        <v>5.2093910000000003E-4</v>
      </c>
      <c r="JY188" s="1">
        <v>0.20986650000000001</v>
      </c>
      <c r="JZ188">
        <v>0.56414869999999995</v>
      </c>
      <c r="KA188">
        <v>16.723890000000001</v>
      </c>
      <c r="KB188" s="1">
        <v>4.8362619999999998E-4</v>
      </c>
      <c r="KC188" s="1">
        <v>0.1944922</v>
      </c>
      <c r="KD188">
        <v>0.56430420000000003</v>
      </c>
      <c r="KE188">
        <v>15.91818</v>
      </c>
      <c r="KF188" s="1">
        <v>4.5283809999999998E-4</v>
      </c>
      <c r="KG188" s="1">
        <v>0.18187059999999999</v>
      </c>
      <c r="KH188">
        <v>0.56450400000000001</v>
      </c>
      <c r="KI188">
        <v>15.32418</v>
      </c>
      <c r="KJ188" s="1">
        <v>4.2737139999999999E-4</v>
      </c>
      <c r="KK188" s="1">
        <v>0.1714146</v>
      </c>
      <c r="KL188">
        <v>0.5646989</v>
      </c>
      <c r="KM188">
        <v>15.83107</v>
      </c>
      <c r="KN188" s="1">
        <v>4.0563099999999999E-4</v>
      </c>
      <c r="KO188" s="1">
        <v>0.16254650000000001</v>
      </c>
      <c r="KP188">
        <v>0.56487710000000002</v>
      </c>
      <c r="KQ188">
        <v>16.86337</v>
      </c>
      <c r="KR188" s="1">
        <v>3.8566339999999998E-4</v>
      </c>
      <c r="KS188" s="1">
        <v>0.15445420000000001</v>
      </c>
      <c r="KT188">
        <v>0.56501389999999996</v>
      </c>
      <c r="KU188">
        <v>18.095590000000001</v>
      </c>
      <c r="KV188" s="1">
        <v>3.6690559999999999E-4</v>
      </c>
      <c r="KW188" s="1">
        <v>0.14686179999999999</v>
      </c>
      <c r="KX188">
        <v>0.56512340000000005</v>
      </c>
      <c r="KY188">
        <v>19.041239999999998</v>
      </c>
      <c r="KZ188" s="1">
        <v>3.4989290000000001E-4</v>
      </c>
      <c r="LA188" s="1">
        <v>0.1399832</v>
      </c>
      <c r="LB188">
        <v>0.56520550000000003</v>
      </c>
      <c r="LC188">
        <v>19.06963</v>
      </c>
      <c r="LD188" s="1">
        <v>3.3394730000000001E-4</v>
      </c>
      <c r="LE188" s="1">
        <v>0.133573</v>
      </c>
      <c r="LF188">
        <v>0.56525780000000003</v>
      </c>
      <c r="LG188">
        <v>18.39536</v>
      </c>
      <c r="LH188" s="1">
        <v>3.1956209999999999E-4</v>
      </c>
      <c r="LI188" s="1">
        <v>0.12777949999999999</v>
      </c>
      <c r="LJ188">
        <v>0.56529969999999996</v>
      </c>
      <c r="LK188">
        <v>17.645029999999998</v>
      </c>
      <c r="LL188" s="1">
        <v>3.0664690000000003E-4</v>
      </c>
      <c r="LM188" s="1">
        <v>0.12259490000000001</v>
      </c>
      <c r="LN188">
        <v>0.56528999999999996</v>
      </c>
      <c r="LO188">
        <v>17.122949999999999</v>
      </c>
      <c r="LP188" s="1">
        <v>2.9490419999999998E-4</v>
      </c>
      <c r="LQ188" s="1">
        <v>0.117898</v>
      </c>
      <c r="LR188">
        <v>0.56525899999999996</v>
      </c>
      <c r="LS188">
        <v>17.781490000000002</v>
      </c>
      <c r="LT188" s="1">
        <v>2.8470330000000002E-4</v>
      </c>
      <c r="LU188" s="1">
        <v>0.11381040000000001</v>
      </c>
      <c r="LV188">
        <v>0.56517099999999998</v>
      </c>
      <c r="LW188">
        <v>18.93149</v>
      </c>
      <c r="LX188" s="1">
        <v>2.7575670000000002E-4</v>
      </c>
      <c r="LY188" s="1">
        <v>0.11023959999999999</v>
      </c>
      <c r="LZ188">
        <v>0.56503130000000001</v>
      </c>
      <c r="MA188">
        <v>20.232520000000001</v>
      </c>
      <c r="MB188" s="1">
        <v>2.6845740000000002E-4</v>
      </c>
      <c r="MC188" s="1">
        <v>0.107338</v>
      </c>
      <c r="MD188">
        <v>0.56482109999999996</v>
      </c>
      <c r="ME188">
        <v>21.021930000000001</v>
      </c>
      <c r="MF188" s="1">
        <v>2.6219500000000001E-4</v>
      </c>
      <c r="MG188" s="1">
        <v>0.1048673</v>
      </c>
      <c r="MH188">
        <v>0.56456150000000005</v>
      </c>
      <c r="MI188">
        <v>20.829499999999999</v>
      </c>
      <c r="MJ188" s="1">
        <v>2.5595579999999999E-4</v>
      </c>
      <c r="MK188" s="1">
        <v>0.102451</v>
      </c>
      <c r="ML188">
        <v>0.56424560000000001</v>
      </c>
      <c r="MM188">
        <v>19.84873</v>
      </c>
      <c r="MN188" s="1">
        <v>2.4946899999999999E-4</v>
      </c>
      <c r="MO188" s="1">
        <v>9.9927859999999993E-2</v>
      </c>
      <c r="MP188">
        <v>0.56391670000000005</v>
      </c>
      <c r="MQ188">
        <v>18.876049999999999</v>
      </c>
      <c r="MR188" s="1">
        <v>2.422542E-4</v>
      </c>
      <c r="MS188" s="1">
        <v>9.7127599999999994E-2</v>
      </c>
      <c r="MT188">
        <v>0.56352970000000002</v>
      </c>
      <c r="MU188">
        <v>18.24305</v>
      </c>
      <c r="MV188" s="1">
        <v>2.3462E-4</v>
      </c>
      <c r="MW188" s="1">
        <v>9.4157320000000003E-2</v>
      </c>
      <c r="MX188">
        <v>0.56317799999999996</v>
      </c>
      <c r="MY188">
        <v>18.67952</v>
      </c>
      <c r="MZ188" s="1">
        <v>2.2682719999999999E-4</v>
      </c>
      <c r="NA188" s="1">
        <v>9.1105909999999998E-2</v>
      </c>
      <c r="NB188">
        <v>0.56285010000000002</v>
      </c>
      <c r="NC188">
        <v>18.981159999999999</v>
      </c>
      <c r="ND188" s="1">
        <v>2.1919619999999999E-4</v>
      </c>
      <c r="NE188" s="1">
        <v>8.8087600000000002E-2</v>
      </c>
      <c r="NF188">
        <v>0.56255149999999998</v>
      </c>
      <c r="NG188">
        <v>19.864229999999999</v>
      </c>
      <c r="NH188" s="1">
        <v>2.1216949999999999E-4</v>
      </c>
      <c r="NI188" s="1">
        <v>8.5300260000000003E-2</v>
      </c>
      <c r="NJ188">
        <v>0.56231580000000003</v>
      </c>
      <c r="NK188">
        <v>20.364360000000001</v>
      </c>
      <c r="NL188" s="1">
        <v>2.054023E-4</v>
      </c>
      <c r="NM188" s="1">
        <v>8.261462E-2</v>
      </c>
      <c r="NN188">
        <v>0.56215289999999996</v>
      </c>
      <c r="NO188">
        <v>20.14593</v>
      </c>
      <c r="NP188" s="1">
        <v>1.9842540000000001E-4</v>
      </c>
      <c r="NQ188" s="1">
        <v>7.9833570000000006E-2</v>
      </c>
      <c r="NR188">
        <v>0.56202240000000003</v>
      </c>
      <c r="NS188">
        <v>19.335460000000001</v>
      </c>
      <c r="NT188" s="1">
        <v>1.9111089999999999E-4</v>
      </c>
      <c r="NU188" s="1">
        <v>7.6912990000000001E-2</v>
      </c>
      <c r="NV188">
        <v>0.56196559999999995</v>
      </c>
      <c r="NW188">
        <v>18.378799999999998</v>
      </c>
      <c r="NX188" s="1">
        <v>1.8344149999999999E-4</v>
      </c>
      <c r="NY188" s="1">
        <v>7.3835189999999995E-2</v>
      </c>
      <c r="NZ188">
        <v>0.56193899999999997</v>
      </c>
      <c r="OA188">
        <v>17.73657</v>
      </c>
      <c r="OB188" s="1">
        <v>1.755382E-4</v>
      </c>
      <c r="OC188" s="1">
        <v>7.065217E-2</v>
      </c>
      <c r="OD188">
        <v>0.5619767</v>
      </c>
      <c r="OE188">
        <v>18.331710000000001</v>
      </c>
      <c r="OF188" s="1">
        <v>1.6734930000000001E-4</v>
      </c>
      <c r="OG188" s="1">
        <v>6.7351129999999995E-2</v>
      </c>
      <c r="OH188">
        <v>0.56209370000000003</v>
      </c>
      <c r="OI188">
        <v>19.531030000000001</v>
      </c>
      <c r="OJ188" s="1">
        <v>1.587495E-4</v>
      </c>
      <c r="OK188" s="1">
        <v>6.3877710000000004E-2</v>
      </c>
    </row>
    <row r="189" spans="1:401" x14ac:dyDescent="0.35">
      <c r="A189">
        <v>195</v>
      </c>
      <c r="B189" t="s">
        <v>4</v>
      </c>
      <c r="C189" t="s">
        <v>181</v>
      </c>
      <c r="D189" t="s">
        <v>195</v>
      </c>
      <c r="E189">
        <v>778.66030000000001</v>
      </c>
      <c r="F189">
        <v>0.96131040000000001</v>
      </c>
      <c r="G189">
        <v>15.673400000000001</v>
      </c>
      <c r="H189">
        <v>0</v>
      </c>
      <c r="I189">
        <v>0</v>
      </c>
      <c r="J189">
        <v>0.95986570000000004</v>
      </c>
      <c r="K189">
        <v>16.26031</v>
      </c>
      <c r="L189">
        <v>0</v>
      </c>
      <c r="M189">
        <v>0</v>
      </c>
      <c r="N189">
        <v>0.95846520000000002</v>
      </c>
      <c r="O189">
        <v>16.710339999999999</v>
      </c>
      <c r="P189">
        <v>0</v>
      </c>
      <c r="Q189">
        <v>0</v>
      </c>
      <c r="R189">
        <v>0.95707390000000003</v>
      </c>
      <c r="S189">
        <v>16.97569</v>
      </c>
      <c r="T189">
        <v>0</v>
      </c>
      <c r="U189">
        <v>0</v>
      </c>
      <c r="V189">
        <v>0.95562290000000005</v>
      </c>
      <c r="W189">
        <v>17.190169999999998</v>
      </c>
      <c r="X189">
        <v>0</v>
      </c>
      <c r="Y189">
        <v>0</v>
      </c>
      <c r="Z189">
        <v>0.95418550000000002</v>
      </c>
      <c r="AA189">
        <v>17.152239999999999</v>
      </c>
      <c r="AB189">
        <v>0</v>
      </c>
      <c r="AC189">
        <v>0</v>
      </c>
      <c r="AD189">
        <v>0.95267539999999995</v>
      </c>
      <c r="AE189">
        <v>16.97373</v>
      </c>
      <c r="AF189">
        <v>2.5212949999999999E-36</v>
      </c>
      <c r="AG189" s="1">
        <v>7.4222620000000002E-34</v>
      </c>
      <c r="AH189">
        <v>0.95107779999999997</v>
      </c>
      <c r="AI189">
        <v>16.860050000000001</v>
      </c>
      <c r="AJ189" s="1">
        <v>2.1690390000000002E-24</v>
      </c>
      <c r="AK189" s="1">
        <v>6.3635270000000003E-22</v>
      </c>
      <c r="AL189">
        <v>0.94946680000000006</v>
      </c>
      <c r="AM189">
        <v>16.724419999999999</v>
      </c>
      <c r="AN189" s="1">
        <v>9.2225010000000009E-13</v>
      </c>
      <c r="AO189" s="1">
        <v>2.7231650000000002E-10</v>
      </c>
      <c r="AP189">
        <v>0.94778870000000004</v>
      </c>
      <c r="AQ189">
        <v>17.083639999999999</v>
      </c>
      <c r="AR189" s="1">
        <v>2.002434E-5</v>
      </c>
      <c r="AS189" s="1">
        <v>4.3469779999999996E-3</v>
      </c>
      <c r="AT189">
        <v>0.94615159999999998</v>
      </c>
      <c r="AU189">
        <v>17.520820000000001</v>
      </c>
      <c r="AV189" s="1">
        <v>1.917466E-2</v>
      </c>
      <c r="AW189" s="1">
        <v>4.5623209999999998</v>
      </c>
      <c r="AX189">
        <v>0.94451890000000005</v>
      </c>
      <c r="AY189">
        <v>17.802969999999998</v>
      </c>
      <c r="AZ189" s="1">
        <v>1.3823700000000001</v>
      </c>
      <c r="BA189">
        <v>352.12459999999999</v>
      </c>
      <c r="BB189">
        <v>0.94285240000000003</v>
      </c>
      <c r="BC189">
        <v>18.113019999999999</v>
      </c>
      <c r="BD189">
        <v>18.51211</v>
      </c>
      <c r="BE189">
        <v>4991.5429999999997</v>
      </c>
      <c r="BF189">
        <v>0.94120420000000005</v>
      </c>
      <c r="BG189">
        <v>18.069800000000001</v>
      </c>
      <c r="BH189">
        <v>71.282390000000007</v>
      </c>
      <c r="BI189">
        <v>20180.849999999999</v>
      </c>
      <c r="BJ189">
        <v>0.93950549999999999</v>
      </c>
      <c r="BK189">
        <v>17.90231</v>
      </c>
      <c r="BL189">
        <v>103.95910000000001</v>
      </c>
      <c r="BM189">
        <v>30753.62</v>
      </c>
      <c r="BN189">
        <v>0.93770699999999996</v>
      </c>
      <c r="BO189">
        <v>17.888649999999998</v>
      </c>
      <c r="BP189">
        <v>70.298540000000003</v>
      </c>
      <c r="BQ189">
        <v>21577.63</v>
      </c>
      <c r="BR189">
        <v>0.93542670000000006</v>
      </c>
      <c r="BS189">
        <v>17.901990000000001</v>
      </c>
      <c r="BT189">
        <v>25.605779999999999</v>
      </c>
      <c r="BU189">
        <v>8125.4920000000002</v>
      </c>
      <c r="BV189">
        <v>0.93175750000000002</v>
      </c>
      <c r="BW189">
        <v>18.155570000000001</v>
      </c>
      <c r="BX189">
        <v>5.7410370000000004</v>
      </c>
      <c r="BY189">
        <v>1876.1859999999999</v>
      </c>
      <c r="BZ189">
        <v>0.92815709999999996</v>
      </c>
      <c r="CA189">
        <v>18.049810000000001</v>
      </c>
      <c r="CB189">
        <v>0.93175450000000004</v>
      </c>
      <c r="CC189">
        <v>310.26170000000002</v>
      </c>
      <c r="CD189">
        <v>0.92590950000000005</v>
      </c>
      <c r="CE189">
        <v>17.824059999999999</v>
      </c>
      <c r="CF189">
        <v>0.1633433</v>
      </c>
      <c r="CG189">
        <v>53.272410000000001</v>
      </c>
      <c r="CH189">
        <v>0.9241161</v>
      </c>
      <c r="CI189">
        <v>17.39714</v>
      </c>
      <c r="CJ189">
        <v>6.6360370000000002E-2</v>
      </c>
      <c r="CK189">
        <v>20.461379999999998</v>
      </c>
      <c r="CL189">
        <v>0.92244130000000002</v>
      </c>
      <c r="CM189">
        <v>16.870329999999999</v>
      </c>
      <c r="CN189">
        <v>5.1938119999999997E-2</v>
      </c>
      <c r="CO189">
        <v>15.727980000000001</v>
      </c>
      <c r="CP189">
        <v>0.92066409999999999</v>
      </c>
      <c r="CQ189">
        <v>16.59027</v>
      </c>
      <c r="CR189" s="1">
        <v>4.6923579999999999E-2</v>
      </c>
      <c r="CS189">
        <v>14.179489999999999</v>
      </c>
      <c r="CT189">
        <v>0.91799160000000002</v>
      </c>
      <c r="CU189">
        <v>16.530629999999999</v>
      </c>
      <c r="CV189" s="1">
        <v>4.372852E-2</v>
      </c>
      <c r="CW189">
        <v>13.22414</v>
      </c>
      <c r="CX189">
        <v>0.91455799999999998</v>
      </c>
      <c r="CY189">
        <v>16.56878</v>
      </c>
      <c r="CZ189" s="1">
        <v>4.1174349999999998E-2</v>
      </c>
      <c r="DA189">
        <v>12.47621</v>
      </c>
      <c r="DB189">
        <v>0.91055949999999997</v>
      </c>
      <c r="DC189">
        <v>16.943940000000001</v>
      </c>
      <c r="DD189" s="1">
        <v>3.8771140000000003E-2</v>
      </c>
      <c r="DE189" s="1">
        <v>11.78274</v>
      </c>
      <c r="DF189">
        <v>0.90595879999999995</v>
      </c>
      <c r="DG189">
        <v>16.919540000000001</v>
      </c>
      <c r="DH189" s="1">
        <v>3.6367829999999997E-2</v>
      </c>
      <c r="DI189" s="1">
        <v>11.09347</v>
      </c>
      <c r="DJ189">
        <v>0.90066310000000005</v>
      </c>
      <c r="DK189">
        <v>16.755610000000001</v>
      </c>
      <c r="DL189" s="1">
        <v>3.4012569999999999E-2</v>
      </c>
      <c r="DM189" s="1">
        <v>10.42201</v>
      </c>
      <c r="DN189">
        <v>0.89479419999999998</v>
      </c>
      <c r="DO189">
        <v>16.566520000000001</v>
      </c>
      <c r="DP189" s="1">
        <v>3.1755289999999999E-2</v>
      </c>
      <c r="DQ189" s="1">
        <v>9.7796070000000004</v>
      </c>
      <c r="DR189">
        <v>0.88844449999999997</v>
      </c>
      <c r="DS189">
        <v>16.129529999999999</v>
      </c>
      <c r="DT189" s="1">
        <v>2.9778949999999998E-2</v>
      </c>
      <c r="DU189" s="1">
        <v>9.2148020000000006</v>
      </c>
      <c r="DV189">
        <v>0.88161129999999999</v>
      </c>
      <c r="DW189">
        <v>15.68038</v>
      </c>
      <c r="DX189" s="1">
        <v>2.887031E-2</v>
      </c>
      <c r="DY189" s="1">
        <v>8.9639319999999998</v>
      </c>
      <c r="DZ189">
        <v>0.87483940000000004</v>
      </c>
      <c r="EA189">
        <v>15.357010000000001</v>
      </c>
      <c r="EB189" s="1">
        <v>2.9438579999999999E-2</v>
      </c>
      <c r="EC189" s="1">
        <v>9.1711369999999999</v>
      </c>
      <c r="ED189">
        <v>0.86817840000000002</v>
      </c>
      <c r="EE189">
        <v>15.214309999999999</v>
      </c>
      <c r="EF189" s="1">
        <v>3.0647629999999999E-2</v>
      </c>
      <c r="EG189" s="1">
        <v>9.5992359999999994</v>
      </c>
      <c r="EH189">
        <v>0.86138239999999999</v>
      </c>
      <c r="EI189">
        <v>15.82206</v>
      </c>
      <c r="EJ189" s="1">
        <v>3.1202790000000001E-2</v>
      </c>
      <c r="EK189" s="1">
        <v>9.8441849999999995</v>
      </c>
      <c r="EL189">
        <v>0.8541571</v>
      </c>
      <c r="EM189">
        <v>16.449059999999999</v>
      </c>
      <c r="EN189" s="1">
        <v>3.0644910000000001E-2</v>
      </c>
      <c r="EO189" s="1">
        <v>9.7439590000000003</v>
      </c>
      <c r="EP189">
        <v>0.8460491</v>
      </c>
      <c r="EQ189">
        <v>16.927900000000001</v>
      </c>
      <c r="ER189" s="1">
        <v>2.9145850000000001E-2</v>
      </c>
      <c r="ES189" s="1">
        <v>9.3412830000000007</v>
      </c>
      <c r="ET189">
        <v>0.83776419999999996</v>
      </c>
      <c r="EU189">
        <v>17.409120000000001</v>
      </c>
      <c r="EV189" s="1">
        <v>2.70875E-2</v>
      </c>
      <c r="EW189" s="1">
        <v>8.7460699999999996</v>
      </c>
      <c r="EX189">
        <v>0.82923899999999995</v>
      </c>
      <c r="EY189">
        <v>17.365790000000001</v>
      </c>
      <c r="EZ189" s="1">
        <v>2.4865870000000002E-2</v>
      </c>
      <c r="FA189" s="1">
        <v>8.0910189999999993</v>
      </c>
      <c r="FB189">
        <v>0.82054579999999999</v>
      </c>
      <c r="FC189">
        <v>16.819520000000001</v>
      </c>
      <c r="FD189" s="1">
        <v>2.267222E-2</v>
      </c>
      <c r="FE189" s="1">
        <v>7.4334990000000003</v>
      </c>
      <c r="FF189">
        <v>0.8120695</v>
      </c>
      <c r="FG189">
        <v>16.38533</v>
      </c>
      <c r="FH189" s="1">
        <v>2.0577600000000001E-2</v>
      </c>
      <c r="FI189" s="1">
        <v>6.795757</v>
      </c>
      <c r="FJ189">
        <v>0.80358399999999996</v>
      </c>
      <c r="FK189">
        <v>16.178650000000001</v>
      </c>
      <c r="FL189" s="1">
        <v>1.864176E-2</v>
      </c>
      <c r="FM189" s="1">
        <v>6.1996690000000001</v>
      </c>
      <c r="FN189">
        <v>0.79509160000000001</v>
      </c>
      <c r="FO189">
        <v>16.88607</v>
      </c>
      <c r="FP189" s="1">
        <v>1.686874E-2</v>
      </c>
      <c r="FQ189" s="1">
        <v>5.6499110000000003</v>
      </c>
      <c r="FR189">
        <v>0.78655019999999998</v>
      </c>
      <c r="FS189">
        <v>17.909500000000001</v>
      </c>
      <c r="FT189" s="1">
        <v>1.527238E-2</v>
      </c>
      <c r="FU189" s="1">
        <v>5.1510889999999998</v>
      </c>
      <c r="FV189">
        <v>0.77807590000000004</v>
      </c>
      <c r="FW189">
        <v>18.677589999999999</v>
      </c>
      <c r="FX189" s="1">
        <v>1.384348E-2</v>
      </c>
      <c r="FY189" s="1">
        <v>4.7001580000000001</v>
      </c>
      <c r="FZ189">
        <v>0.77014990000000005</v>
      </c>
      <c r="GA189">
        <v>19.183199999999999</v>
      </c>
      <c r="GB189" s="1">
        <v>1.254391E-2</v>
      </c>
      <c r="GC189" s="1">
        <v>4.2852050000000004</v>
      </c>
      <c r="GD189">
        <v>0.76187119999999997</v>
      </c>
      <c r="GE189">
        <v>19.051279999999998</v>
      </c>
      <c r="GF189" s="1">
        <v>1.1361410000000001E-2</v>
      </c>
      <c r="GG189" s="1">
        <v>3.907791</v>
      </c>
      <c r="GH189">
        <v>0.75313260000000004</v>
      </c>
      <c r="GI189">
        <v>18.497309999999999</v>
      </c>
      <c r="GJ189" s="1">
        <v>1.0270430000000001E-2</v>
      </c>
      <c r="GK189" s="1">
        <v>3.5591590000000002</v>
      </c>
      <c r="GL189">
        <v>0.7449827</v>
      </c>
      <c r="GM189">
        <v>18.00001</v>
      </c>
      <c r="GN189" s="1">
        <v>9.2775989999999992E-3</v>
      </c>
      <c r="GO189" s="1">
        <v>3.2360419999999999</v>
      </c>
      <c r="GP189">
        <v>0.73679479999999997</v>
      </c>
      <c r="GQ189">
        <v>17.812850000000001</v>
      </c>
      <c r="GR189" s="1">
        <v>8.3670770000000005E-3</v>
      </c>
      <c r="GS189" s="1">
        <v>2.9371420000000001</v>
      </c>
      <c r="GT189">
        <v>0.72885009999999995</v>
      </c>
      <c r="GU189">
        <v>18.074680000000001</v>
      </c>
      <c r="GV189" s="1">
        <v>7.5504250000000004E-3</v>
      </c>
      <c r="GW189" s="1">
        <v>2.6662089999999998</v>
      </c>
      <c r="GX189">
        <v>0.72146520000000003</v>
      </c>
      <c r="GY189">
        <v>18.953119999999998</v>
      </c>
      <c r="GZ189" s="1">
        <v>6.8134500000000004E-3</v>
      </c>
      <c r="HA189" s="1">
        <v>2.4190749999999999</v>
      </c>
      <c r="HB189">
        <v>0.71452360000000004</v>
      </c>
      <c r="HC189">
        <v>19.564229999999998</v>
      </c>
      <c r="HD189" s="1">
        <v>6.1319950000000003E-3</v>
      </c>
      <c r="HE189" s="1">
        <v>2.1875209999999998</v>
      </c>
      <c r="HF189">
        <v>0.70888390000000001</v>
      </c>
      <c r="HG189">
        <v>19.791440000000001</v>
      </c>
      <c r="HH189" s="1">
        <v>5.5132549999999999E-3</v>
      </c>
      <c r="HI189" s="1">
        <v>1.973455</v>
      </c>
      <c r="HJ189">
        <v>0.70416400000000001</v>
      </c>
      <c r="HK189">
        <v>19.346900000000002</v>
      </c>
      <c r="HL189" s="1">
        <v>4.9412149999999997E-3</v>
      </c>
      <c r="HM189" s="1">
        <v>1.7724260000000001</v>
      </c>
      <c r="HN189">
        <v>0.70024070000000005</v>
      </c>
      <c r="HO189">
        <v>18.66957</v>
      </c>
      <c r="HP189" s="1">
        <v>4.409212E-3</v>
      </c>
      <c r="HQ189" s="1">
        <v>1.5837589999999999</v>
      </c>
      <c r="HR189">
        <v>0.69722779999999995</v>
      </c>
      <c r="HS189">
        <v>17.849219999999999</v>
      </c>
      <c r="HT189" s="1">
        <v>3.9143670000000002E-3</v>
      </c>
      <c r="HU189" s="1">
        <v>1.4061600000000001</v>
      </c>
      <c r="HV189">
        <v>0.69476159999999998</v>
      </c>
      <c r="HW189">
        <v>17.116140000000001</v>
      </c>
      <c r="HX189" s="1">
        <v>3.459653E-3</v>
      </c>
      <c r="HY189" s="1">
        <v>1.242154</v>
      </c>
      <c r="HZ189">
        <v>0.69278300000000004</v>
      </c>
      <c r="IA189">
        <v>16.789770000000001</v>
      </c>
      <c r="IB189" s="1">
        <v>3.0292439999999999E-3</v>
      </c>
      <c r="IC189" s="1">
        <v>1.0869420000000001</v>
      </c>
      <c r="ID189">
        <v>0.69120910000000002</v>
      </c>
      <c r="IE189">
        <v>17.10266</v>
      </c>
      <c r="IF189" s="1">
        <v>2.6022430000000002E-3</v>
      </c>
      <c r="IG189" s="1">
        <v>0.93325069999999999</v>
      </c>
      <c r="IH189">
        <v>0.68999960000000005</v>
      </c>
      <c r="II189">
        <v>17.573309999999999</v>
      </c>
      <c r="IJ189" s="1">
        <v>2.1777739999999999E-3</v>
      </c>
      <c r="IK189" s="1">
        <v>0.7805417</v>
      </c>
      <c r="IL189">
        <v>0.68925610000000004</v>
      </c>
      <c r="IM189">
        <v>18.124949999999998</v>
      </c>
      <c r="IN189" s="1">
        <v>1.7731730000000001E-3</v>
      </c>
      <c r="IO189" s="1">
        <v>0.63488290000000003</v>
      </c>
      <c r="IP189">
        <v>0.68878439999999996</v>
      </c>
      <c r="IQ189">
        <v>17.931519999999999</v>
      </c>
      <c r="IR189" s="1">
        <v>1.4264900000000001E-3</v>
      </c>
      <c r="IS189" s="1">
        <v>0.50952240000000004</v>
      </c>
      <c r="IT189">
        <v>0.68847199999999997</v>
      </c>
      <c r="IU189">
        <v>17.241589999999999</v>
      </c>
      <c r="IV189" s="1">
        <v>1.1602610000000001E-3</v>
      </c>
      <c r="IW189" s="1">
        <v>0.41285319999999998</v>
      </c>
      <c r="IX189">
        <v>0.68827539999999998</v>
      </c>
      <c r="IY189">
        <v>16.431249999999999</v>
      </c>
      <c r="IZ189" s="1">
        <v>9.7160979999999996E-4</v>
      </c>
      <c r="JA189" s="1">
        <v>0.3441147</v>
      </c>
      <c r="JB189">
        <v>0.68817510000000004</v>
      </c>
      <c r="JC189">
        <v>15.70187</v>
      </c>
      <c r="JD189" s="1">
        <v>8.4292519999999997E-4</v>
      </c>
      <c r="JE189" s="1">
        <v>0.29719259999999997</v>
      </c>
      <c r="JF189">
        <v>0.68812770000000001</v>
      </c>
      <c r="JG189">
        <v>15.797319999999999</v>
      </c>
      <c r="JH189" s="1">
        <v>7.5243520000000004E-4</v>
      </c>
      <c r="JI189" s="1">
        <v>0.26437509999999997</v>
      </c>
      <c r="JJ189">
        <v>0.68815800000000005</v>
      </c>
      <c r="JK189">
        <v>16.233689999999999</v>
      </c>
      <c r="JL189" s="1">
        <v>6.8337840000000003E-4</v>
      </c>
      <c r="JM189" s="1">
        <v>0.2394839</v>
      </c>
      <c r="JN189">
        <v>0.68825749999999997</v>
      </c>
      <c r="JO189">
        <v>16.71124</v>
      </c>
      <c r="JP189" s="1">
        <v>6.2426120000000005E-4</v>
      </c>
      <c r="JQ189" s="1">
        <v>0.2184227</v>
      </c>
      <c r="JR189">
        <v>0.68835999999999997</v>
      </c>
      <c r="JS189">
        <v>17.359649999999998</v>
      </c>
      <c r="JT189" s="1">
        <v>5.7182380000000001E-4</v>
      </c>
      <c r="JU189" s="1">
        <v>0.19976160000000001</v>
      </c>
      <c r="JV189">
        <v>0.68857190000000001</v>
      </c>
      <c r="JW189">
        <v>17.46529</v>
      </c>
      <c r="JX189" s="1">
        <v>5.2637560000000003E-4</v>
      </c>
      <c r="JY189" s="1">
        <v>0.18360090000000001</v>
      </c>
      <c r="JZ189">
        <v>0.68878700000000004</v>
      </c>
      <c r="KA189">
        <v>16.789899999999999</v>
      </c>
      <c r="KB189" s="1">
        <v>4.8807620000000001E-4</v>
      </c>
      <c r="KC189" s="1">
        <v>0.16993659999999999</v>
      </c>
      <c r="KD189">
        <v>0.68901639999999997</v>
      </c>
      <c r="KE189">
        <v>15.989269999999999</v>
      </c>
      <c r="KF189" s="1">
        <v>4.5653069999999999E-4</v>
      </c>
      <c r="KG189" s="1">
        <v>0.1587354</v>
      </c>
      <c r="KH189">
        <v>0.68929209999999996</v>
      </c>
      <c r="KI189">
        <v>15.372680000000001</v>
      </c>
      <c r="KJ189" s="1">
        <v>4.30393E-4</v>
      </c>
      <c r="KK189" s="1">
        <v>0.14944750000000001</v>
      </c>
      <c r="KL189">
        <v>0.68956709999999999</v>
      </c>
      <c r="KM189">
        <v>15.830920000000001</v>
      </c>
      <c r="KN189" s="1">
        <v>4.0834539999999998E-4</v>
      </c>
      <c r="KO189" s="1">
        <v>0.14165639999999999</v>
      </c>
      <c r="KP189">
        <v>0.68981099999999995</v>
      </c>
      <c r="KQ189">
        <v>16.834499999999998</v>
      </c>
      <c r="KR189" s="1">
        <v>3.8815539999999997E-4</v>
      </c>
      <c r="KS189" s="1">
        <v>0.13457640000000001</v>
      </c>
      <c r="KT189">
        <v>0.69003159999999997</v>
      </c>
      <c r="KU189">
        <v>18.060669999999998</v>
      </c>
      <c r="KV189" s="1">
        <v>3.6923099999999998E-4</v>
      </c>
      <c r="KW189" s="1">
        <v>0.12795190000000001</v>
      </c>
      <c r="KX189">
        <v>0.69020079999999995</v>
      </c>
      <c r="KY189">
        <v>19.039950000000001</v>
      </c>
      <c r="KZ189" s="1">
        <v>3.5198020000000002E-4</v>
      </c>
      <c r="LA189" s="1">
        <v>0.1219129</v>
      </c>
      <c r="LB189">
        <v>0.69033829999999996</v>
      </c>
      <c r="LC189">
        <v>19.105060000000002</v>
      </c>
      <c r="LD189" s="1">
        <v>3.3589029999999998E-4</v>
      </c>
      <c r="LE189" s="1">
        <v>0.116318</v>
      </c>
      <c r="LF189">
        <v>0.6904496</v>
      </c>
      <c r="LG189">
        <v>18.45346</v>
      </c>
      <c r="LH189" s="1">
        <v>3.2129849999999998E-4</v>
      </c>
      <c r="LI189" s="1">
        <v>0.1112335</v>
      </c>
      <c r="LJ189">
        <v>0.69050990000000001</v>
      </c>
      <c r="LK189">
        <v>17.707999999999998</v>
      </c>
      <c r="LL189" s="1">
        <v>3.082184E-4</v>
      </c>
      <c r="LM189" s="1">
        <v>0.10668900000000001</v>
      </c>
      <c r="LN189">
        <v>0.69053109999999995</v>
      </c>
      <c r="LO189">
        <v>17.16272</v>
      </c>
      <c r="LP189" s="1">
        <v>2.9633170000000001E-4</v>
      </c>
      <c r="LQ189" s="1">
        <v>0.1025692</v>
      </c>
      <c r="LR189">
        <v>0.69048469999999995</v>
      </c>
      <c r="LS189">
        <v>17.76699</v>
      </c>
      <c r="LT189" s="1">
        <v>2.8591830000000002E-4</v>
      </c>
      <c r="LU189" s="1">
        <v>9.8953310000000003E-2</v>
      </c>
      <c r="LV189">
        <v>0.69039309999999998</v>
      </c>
      <c r="LW189">
        <v>18.886030000000002</v>
      </c>
      <c r="LX189" s="1">
        <v>2.7680549999999998E-4</v>
      </c>
      <c r="LY189" s="1">
        <v>9.5802990000000005E-2</v>
      </c>
      <c r="LZ189">
        <v>0.69022720000000004</v>
      </c>
      <c r="MA189">
        <v>20.19162</v>
      </c>
      <c r="MB189" s="1">
        <v>2.6932859999999998E-4</v>
      </c>
      <c r="MC189" s="1">
        <v>9.3221490000000004E-2</v>
      </c>
      <c r="MD189">
        <v>0.68997299999999995</v>
      </c>
      <c r="ME189">
        <v>21.031949999999998</v>
      </c>
      <c r="MF189" s="1">
        <v>2.6295520000000001E-4</v>
      </c>
      <c r="MG189" s="1">
        <v>9.1037010000000002E-2</v>
      </c>
      <c r="MH189">
        <v>0.68959190000000004</v>
      </c>
      <c r="MI189">
        <v>20.89199</v>
      </c>
      <c r="MJ189" s="1">
        <v>2.5676259999999999E-4</v>
      </c>
      <c r="MK189" s="1">
        <v>8.8956110000000005E-2</v>
      </c>
      <c r="ML189">
        <v>0.68917479999999998</v>
      </c>
      <c r="MM189">
        <v>19.938420000000001</v>
      </c>
      <c r="MN189" s="1">
        <v>2.5029799999999998E-4</v>
      </c>
      <c r="MO189" s="1">
        <v>8.6773520000000007E-2</v>
      </c>
      <c r="MP189">
        <v>0.68870500000000001</v>
      </c>
      <c r="MQ189">
        <v>18.956530000000001</v>
      </c>
      <c r="MR189" s="1">
        <v>2.4316450000000001E-4</v>
      </c>
      <c r="MS189" s="1">
        <v>8.4379109999999993E-2</v>
      </c>
      <c r="MT189">
        <v>0.68816200000000005</v>
      </c>
      <c r="MU189">
        <v>18.286580000000001</v>
      </c>
      <c r="MV189" s="1">
        <v>2.35601E-4</v>
      </c>
      <c r="MW189" s="1">
        <v>8.1824820000000006E-2</v>
      </c>
      <c r="MX189">
        <v>0.68764389999999997</v>
      </c>
      <c r="MY189">
        <v>18.668009999999999</v>
      </c>
      <c r="MZ189" s="1">
        <v>2.2779540000000001E-4</v>
      </c>
      <c r="NA189" s="1">
        <v>7.9175490000000001E-2</v>
      </c>
      <c r="NB189">
        <v>0.68716029999999995</v>
      </c>
      <c r="NC189">
        <v>18.953340000000001</v>
      </c>
      <c r="ND189" s="1">
        <v>2.2013889999999999E-4</v>
      </c>
      <c r="NE189" s="1">
        <v>7.6550919999999995E-2</v>
      </c>
      <c r="NF189">
        <v>0.68669659999999999</v>
      </c>
      <c r="NG189">
        <v>19.836819999999999</v>
      </c>
      <c r="NH189" s="1">
        <v>2.1303380000000001E-4</v>
      </c>
      <c r="NI189" s="1">
        <v>7.4102799999999996E-2</v>
      </c>
      <c r="NJ189">
        <v>0.68635139999999994</v>
      </c>
      <c r="NK189">
        <v>20.390239999999999</v>
      </c>
      <c r="NL189" s="1">
        <v>2.06262E-4</v>
      </c>
      <c r="NM189" s="1">
        <v>7.1771189999999999E-2</v>
      </c>
      <c r="NN189">
        <v>0.68606690000000004</v>
      </c>
      <c r="NO189">
        <v>20.205850000000002</v>
      </c>
      <c r="NP189" s="1">
        <v>1.9931650000000001E-4</v>
      </c>
      <c r="NQ189" s="1">
        <v>6.9374169999999999E-2</v>
      </c>
      <c r="NR189">
        <v>0.68583360000000004</v>
      </c>
      <c r="NS189">
        <v>19.42211</v>
      </c>
      <c r="NT189" s="1">
        <v>1.920669E-4</v>
      </c>
      <c r="NU189" s="1">
        <v>6.6867670000000004E-2</v>
      </c>
      <c r="NV189">
        <v>0.68572069999999996</v>
      </c>
      <c r="NW189">
        <v>18.468419999999998</v>
      </c>
      <c r="NX189" s="1">
        <v>1.844428E-4</v>
      </c>
      <c r="NY189" s="1">
        <v>6.4221050000000002E-2</v>
      </c>
      <c r="NZ189">
        <v>0.68565109999999996</v>
      </c>
      <c r="OA189">
        <v>17.80247</v>
      </c>
      <c r="OB189" s="1">
        <v>1.7656059999999999E-4</v>
      </c>
      <c r="OC189" s="1">
        <v>6.1473880000000002E-2</v>
      </c>
      <c r="OD189">
        <v>0.68567199999999995</v>
      </c>
      <c r="OE189">
        <v>18.33896</v>
      </c>
      <c r="OF189" s="1">
        <v>1.6840830000000001E-4</v>
      </c>
      <c r="OG189" s="1">
        <v>5.8631929999999999E-2</v>
      </c>
      <c r="OH189">
        <v>0.68579920000000005</v>
      </c>
      <c r="OI189">
        <v>19.502079999999999</v>
      </c>
      <c r="OJ189" s="1">
        <v>1.5988290000000001E-4</v>
      </c>
      <c r="OK189" s="1">
        <v>5.5654059999999998E-2</v>
      </c>
    </row>
    <row r="190" spans="1:401" x14ac:dyDescent="0.35">
      <c r="A190">
        <v>196</v>
      </c>
      <c r="B190" t="s">
        <v>4</v>
      </c>
      <c r="C190" t="s">
        <v>181</v>
      </c>
      <c r="D190" t="s">
        <v>196</v>
      </c>
      <c r="E190">
        <v>887.79399999999998</v>
      </c>
      <c r="F190">
        <v>0.7371588</v>
      </c>
      <c r="G190">
        <v>15.664</v>
      </c>
      <c r="H190">
        <v>0</v>
      </c>
      <c r="I190">
        <v>0</v>
      </c>
      <c r="J190">
        <v>0.73600659999999996</v>
      </c>
      <c r="K190">
        <v>16.25441</v>
      </c>
      <c r="L190">
        <v>0</v>
      </c>
      <c r="M190">
        <v>0</v>
      </c>
      <c r="N190">
        <v>0.73487000000000002</v>
      </c>
      <c r="O190">
        <v>16.727889999999999</v>
      </c>
      <c r="P190">
        <v>0</v>
      </c>
      <c r="Q190">
        <v>0</v>
      </c>
      <c r="R190">
        <v>0.73375880000000004</v>
      </c>
      <c r="S190">
        <v>16.99925</v>
      </c>
      <c r="T190">
        <v>0</v>
      </c>
      <c r="U190">
        <v>0</v>
      </c>
      <c r="V190">
        <v>0.73260329999999996</v>
      </c>
      <c r="W190">
        <v>17.215990000000001</v>
      </c>
      <c r="X190">
        <v>0</v>
      </c>
      <c r="Y190">
        <v>0</v>
      </c>
      <c r="Z190">
        <v>0.73136310000000004</v>
      </c>
      <c r="AA190">
        <v>17.169270000000001</v>
      </c>
      <c r="AB190">
        <v>0</v>
      </c>
      <c r="AC190">
        <v>0</v>
      </c>
      <c r="AD190">
        <v>0.73002359999999999</v>
      </c>
      <c r="AE190">
        <v>16.97026</v>
      </c>
      <c r="AF190">
        <v>5.3479949999999997E-37</v>
      </c>
      <c r="AG190" s="1">
        <v>1.907105E-34</v>
      </c>
      <c r="AH190">
        <v>0.72866739999999997</v>
      </c>
      <c r="AI190">
        <v>16.856860000000001</v>
      </c>
      <c r="AJ190" s="1">
        <v>4.5570349999999998E-25</v>
      </c>
      <c r="AK190" s="1">
        <v>1.6203140000000001E-22</v>
      </c>
      <c r="AL190">
        <v>0.72727350000000002</v>
      </c>
      <c r="AM190">
        <v>16.727360000000001</v>
      </c>
      <c r="AN190" s="1">
        <v>1.9012150000000001E-13</v>
      </c>
      <c r="AO190" s="1">
        <v>6.80738E-11</v>
      </c>
      <c r="AP190">
        <v>0.72582800000000003</v>
      </c>
      <c r="AQ190">
        <v>17.091609999999999</v>
      </c>
      <c r="AR190" s="1">
        <v>1.0047050000000001E-5</v>
      </c>
      <c r="AS190" s="1">
        <v>2.6316920000000001E-3</v>
      </c>
      <c r="AT190">
        <v>0.7244218</v>
      </c>
      <c r="AU190">
        <v>17.551220000000001</v>
      </c>
      <c r="AV190" s="1">
        <v>1.2319979999999999E-2</v>
      </c>
      <c r="AW190" s="1">
        <v>3.5239940000000001</v>
      </c>
      <c r="AX190">
        <v>0.72296479999999996</v>
      </c>
      <c r="AY190">
        <v>17.83118</v>
      </c>
      <c r="AZ190" s="1">
        <v>1.031887</v>
      </c>
      <c r="BA190">
        <v>316.3603</v>
      </c>
      <c r="BB190">
        <v>0.72152989999999995</v>
      </c>
      <c r="BC190">
        <v>18.133600000000001</v>
      </c>
      <c r="BD190">
        <v>15.4993</v>
      </c>
      <c r="BE190">
        <v>5041.0230000000001</v>
      </c>
      <c r="BF190">
        <v>0.72009409999999996</v>
      </c>
      <c r="BG190">
        <v>18.087250000000001</v>
      </c>
      <c r="BH190">
        <v>65.587320000000005</v>
      </c>
      <c r="BI190">
        <v>22450.83</v>
      </c>
      <c r="BJ190">
        <v>0.71865420000000002</v>
      </c>
      <c r="BK190">
        <v>17.89762</v>
      </c>
      <c r="BL190">
        <v>103.7243</v>
      </c>
      <c r="BM190">
        <v>37162.660000000003</v>
      </c>
      <c r="BN190">
        <v>0.71711639999999999</v>
      </c>
      <c r="BO190">
        <v>17.877410000000001</v>
      </c>
      <c r="BP190">
        <v>75.042169999999999</v>
      </c>
      <c r="BQ190">
        <v>27972.959999999999</v>
      </c>
      <c r="BR190">
        <v>0.71519169999999999</v>
      </c>
      <c r="BS190">
        <v>17.896799999999999</v>
      </c>
      <c r="BT190">
        <v>28.98151</v>
      </c>
      <c r="BU190">
        <v>11190.49</v>
      </c>
      <c r="BV190">
        <v>0.7122387</v>
      </c>
      <c r="BW190">
        <v>18.165600000000001</v>
      </c>
      <c r="BX190">
        <v>6.8174400000000004</v>
      </c>
      <c r="BY190">
        <v>2716.4189999999999</v>
      </c>
      <c r="BZ190">
        <v>0.70914350000000004</v>
      </c>
      <c r="CA190">
        <v>18.097660000000001</v>
      </c>
      <c r="CB190">
        <v>1.138061</v>
      </c>
      <c r="CC190">
        <v>463.56279999999998</v>
      </c>
      <c r="CD190">
        <v>0.70708289999999996</v>
      </c>
      <c r="CE190">
        <v>17.877359999999999</v>
      </c>
      <c r="CF190">
        <v>0.19155710000000001</v>
      </c>
      <c r="CG190">
        <v>76.943820000000002</v>
      </c>
      <c r="CH190">
        <v>0.70543350000000005</v>
      </c>
      <c r="CI190">
        <v>17.453029999999998</v>
      </c>
      <c r="CJ190">
        <v>6.9892040000000002E-2</v>
      </c>
      <c r="CK190">
        <v>26.500579999999999</v>
      </c>
      <c r="CL190">
        <v>0.70390509999999995</v>
      </c>
      <c r="CM190">
        <v>16.90804</v>
      </c>
      <c r="CN190">
        <v>5.2698490000000001E-2</v>
      </c>
      <c r="CO190">
        <v>19.548400000000001</v>
      </c>
      <c r="CP190">
        <v>0.70233840000000003</v>
      </c>
      <c r="CQ190">
        <v>16.597940000000001</v>
      </c>
      <c r="CR190" s="1">
        <v>4.730289E-2</v>
      </c>
      <c r="CS190">
        <v>17.509509999999999</v>
      </c>
      <c r="CT190">
        <v>0.70055140000000005</v>
      </c>
      <c r="CU190">
        <v>16.522860000000001</v>
      </c>
      <c r="CV190" s="1">
        <v>4.3997309999999998E-2</v>
      </c>
      <c r="CW190">
        <v>16.304220000000001</v>
      </c>
      <c r="CX190">
        <v>0.69857990000000003</v>
      </c>
      <c r="CY190">
        <v>16.558910000000001</v>
      </c>
      <c r="CZ190" s="1">
        <v>4.1403929999999999E-2</v>
      </c>
      <c r="DA190">
        <v>15.376849999999999</v>
      </c>
      <c r="DB190">
        <v>0.69628840000000003</v>
      </c>
      <c r="DC190">
        <v>16.950140000000001</v>
      </c>
      <c r="DD190" s="1">
        <v>3.8995769999999999E-2</v>
      </c>
      <c r="DE190" s="1">
        <v>14.529529999999999</v>
      </c>
      <c r="DF190">
        <v>0.69351719999999994</v>
      </c>
      <c r="DG190">
        <v>16.958590000000001</v>
      </c>
      <c r="DH190" s="1">
        <v>3.6591270000000002E-2</v>
      </c>
      <c r="DI190" s="1">
        <v>13.68932</v>
      </c>
      <c r="DJ190">
        <v>0.69018259999999998</v>
      </c>
      <c r="DK190">
        <v>16.803899999999999</v>
      </c>
      <c r="DL190" s="1">
        <v>3.4226590000000001E-2</v>
      </c>
      <c r="DM190" s="1">
        <v>12.867290000000001</v>
      </c>
      <c r="DN190">
        <v>0.68649660000000001</v>
      </c>
      <c r="DO190">
        <v>16.621259999999999</v>
      </c>
      <c r="DP190" s="1">
        <v>3.1958420000000001E-2</v>
      </c>
      <c r="DQ190" s="1">
        <v>12.08109</v>
      </c>
      <c r="DR190">
        <v>0.68252880000000005</v>
      </c>
      <c r="DS190">
        <v>16.178049999999999</v>
      </c>
      <c r="DT190" s="1">
        <v>2.9930729999999999E-2</v>
      </c>
      <c r="DU190" s="1">
        <v>11.37584</v>
      </c>
      <c r="DV190">
        <v>0.6782762</v>
      </c>
      <c r="DW190">
        <v>15.70453</v>
      </c>
      <c r="DX190" s="1">
        <v>2.887986E-2</v>
      </c>
      <c r="DY190" s="1">
        <v>11.02103</v>
      </c>
      <c r="DZ190">
        <v>0.67410420000000004</v>
      </c>
      <c r="EA190">
        <v>15.37406</v>
      </c>
      <c r="EB190" s="1">
        <v>2.9313019999999999E-2</v>
      </c>
      <c r="EC190" s="1">
        <v>11.22742</v>
      </c>
      <c r="ED190">
        <v>0.670041</v>
      </c>
      <c r="EE190">
        <v>15.226649999999999</v>
      </c>
      <c r="EF190" s="1">
        <v>3.0511489999999999E-2</v>
      </c>
      <c r="EG190" s="1">
        <v>11.7536</v>
      </c>
      <c r="EH190">
        <v>0.66590059999999995</v>
      </c>
      <c r="EI190">
        <v>15.82015</v>
      </c>
      <c r="EJ190" s="1">
        <v>3.1168350000000001E-2</v>
      </c>
      <c r="EK190" s="1">
        <v>12.101789999999999</v>
      </c>
      <c r="EL190">
        <v>0.66147509999999998</v>
      </c>
      <c r="EM190">
        <v>16.46134</v>
      </c>
      <c r="EN190" s="1">
        <v>3.0722900000000001E-2</v>
      </c>
      <c r="EO190" s="1">
        <v>12.03229</v>
      </c>
      <c r="EP190">
        <v>0.65693690000000005</v>
      </c>
      <c r="EQ190">
        <v>16.955690000000001</v>
      </c>
      <c r="ER190" s="1">
        <v>2.9317139999999998E-2</v>
      </c>
      <c r="ES190" s="1">
        <v>11.579739999999999</v>
      </c>
      <c r="ET190">
        <v>0.6521382</v>
      </c>
      <c r="EU190">
        <v>17.44239</v>
      </c>
      <c r="EV190" s="1">
        <v>2.7295750000000001E-2</v>
      </c>
      <c r="EW190" s="1">
        <v>10.86693</v>
      </c>
      <c r="EX190">
        <v>0.64665790000000001</v>
      </c>
      <c r="EY190">
        <v>17.408049999999999</v>
      </c>
      <c r="EZ190" s="1">
        <v>2.5085079999999999E-2</v>
      </c>
      <c r="FA190" s="1">
        <v>10.06884</v>
      </c>
      <c r="FB190">
        <v>0.64109780000000005</v>
      </c>
      <c r="FC190">
        <v>16.858260000000001</v>
      </c>
      <c r="FD190" s="1">
        <v>2.2887660000000001E-2</v>
      </c>
      <c r="FE190" s="1">
        <v>9.2612020000000008</v>
      </c>
      <c r="FF190">
        <v>0.6357893</v>
      </c>
      <c r="FG190">
        <v>16.410399999999999</v>
      </c>
      <c r="FH190" s="1">
        <v>2.0784319999999998E-2</v>
      </c>
      <c r="FI190" s="1">
        <v>8.4747810000000001</v>
      </c>
      <c r="FJ190">
        <v>0.63047189999999997</v>
      </c>
      <c r="FK190">
        <v>16.190760000000001</v>
      </c>
      <c r="FL190" s="1">
        <v>1.8832939999999999E-2</v>
      </c>
      <c r="FM190" s="1">
        <v>7.7365599999999999</v>
      </c>
      <c r="FN190">
        <v>0.62520350000000002</v>
      </c>
      <c r="FO190">
        <v>16.861470000000001</v>
      </c>
      <c r="FP190" s="1">
        <v>1.7046180000000001E-2</v>
      </c>
      <c r="FQ190" s="1">
        <v>7.0554180000000004</v>
      </c>
      <c r="FR190">
        <v>0.61988849999999995</v>
      </c>
      <c r="FS190">
        <v>17.881029999999999</v>
      </c>
      <c r="FT190" s="1">
        <v>1.54319E-2</v>
      </c>
      <c r="FU190" s="1">
        <v>6.4348960000000002</v>
      </c>
      <c r="FV190">
        <v>0.61484550000000004</v>
      </c>
      <c r="FW190">
        <v>18.678170000000001</v>
      </c>
      <c r="FX190" s="1">
        <v>1.398783E-2</v>
      </c>
      <c r="FY190" s="1">
        <v>5.8734260000000003</v>
      </c>
      <c r="FZ190">
        <v>0.61016890000000001</v>
      </c>
      <c r="GA190">
        <v>19.20834</v>
      </c>
      <c r="GB190" s="1">
        <v>1.267861E-2</v>
      </c>
      <c r="GC190" s="1">
        <v>5.3575840000000001</v>
      </c>
      <c r="GD190">
        <v>0.60506249999999995</v>
      </c>
      <c r="GE190">
        <v>19.096830000000001</v>
      </c>
      <c r="GF190" s="1">
        <v>1.148364E-2</v>
      </c>
      <c r="GG190" s="1">
        <v>4.8863219999999998</v>
      </c>
      <c r="GH190">
        <v>0.59964930000000005</v>
      </c>
      <c r="GI190">
        <v>18.549410000000002</v>
      </c>
      <c r="GJ190" s="1">
        <v>1.038451E-2</v>
      </c>
      <c r="GK190" s="1">
        <v>4.4527349999999997</v>
      </c>
      <c r="GL190">
        <v>0.59491000000000005</v>
      </c>
      <c r="GM190">
        <v>18.036899999999999</v>
      </c>
      <c r="GN190" s="1">
        <v>9.3829220000000001E-3</v>
      </c>
      <c r="GO190" s="1">
        <v>4.0496280000000002</v>
      </c>
      <c r="GP190">
        <v>0.59014429999999996</v>
      </c>
      <c r="GQ190">
        <v>17.814019999999999</v>
      </c>
      <c r="GR190" s="1">
        <v>8.4646570000000004E-3</v>
      </c>
      <c r="GS190" s="1">
        <v>3.6772490000000002</v>
      </c>
      <c r="GT190">
        <v>0.58560540000000005</v>
      </c>
      <c r="GU190">
        <v>18.045390000000001</v>
      </c>
      <c r="GV190" s="1">
        <v>7.6387110000000003E-3</v>
      </c>
      <c r="GW190" s="1">
        <v>3.338454</v>
      </c>
      <c r="GX190">
        <v>0.58151889999999995</v>
      </c>
      <c r="GY190">
        <v>18.907879999999999</v>
      </c>
      <c r="GZ190" s="1">
        <v>6.894959E-3</v>
      </c>
      <c r="HA190" s="1">
        <v>3.0300750000000001</v>
      </c>
      <c r="HB190">
        <v>0.57788689999999998</v>
      </c>
      <c r="HC190">
        <v>19.547740000000001</v>
      </c>
      <c r="HD190" s="1">
        <v>6.2086210000000001E-3</v>
      </c>
      <c r="HE190" s="1">
        <v>2.741492</v>
      </c>
      <c r="HF190">
        <v>0.57491479999999995</v>
      </c>
      <c r="HG190">
        <v>19.814340000000001</v>
      </c>
      <c r="HH190" s="1">
        <v>5.5850939999999996E-3</v>
      </c>
      <c r="HI190" s="1">
        <v>2.4743249999999999</v>
      </c>
      <c r="HJ190">
        <v>0.57249079999999997</v>
      </c>
      <c r="HK190">
        <v>19.404990000000002</v>
      </c>
      <c r="HL190" s="1">
        <v>5.0083009999999997E-3</v>
      </c>
      <c r="HM190" s="1">
        <v>2.2235870000000002</v>
      </c>
      <c r="HN190">
        <v>0.57059479999999996</v>
      </c>
      <c r="HO190">
        <v>18.745619999999999</v>
      </c>
      <c r="HP190" s="1">
        <v>4.4735230000000001E-3</v>
      </c>
      <c r="HQ190" s="1">
        <v>1.9889589999999999</v>
      </c>
      <c r="HR190">
        <v>0.56926779999999999</v>
      </c>
      <c r="HS190">
        <v>17.927070000000001</v>
      </c>
      <c r="HT190" s="1">
        <v>3.9741949999999998E-3</v>
      </c>
      <c r="HU190" s="1">
        <v>1.767271</v>
      </c>
      <c r="HV190">
        <v>0.56821889999999997</v>
      </c>
      <c r="HW190">
        <v>17.167480000000001</v>
      </c>
      <c r="HX190" s="1">
        <v>3.5154510000000002E-3</v>
      </c>
      <c r="HY190" s="1">
        <v>1.5625279999999999</v>
      </c>
      <c r="HZ190">
        <v>0.56741609999999998</v>
      </c>
      <c r="IA190">
        <v>16.812000000000001</v>
      </c>
      <c r="IB190" s="1">
        <v>3.0833649999999998E-3</v>
      </c>
      <c r="IC190" s="1">
        <v>1.369683</v>
      </c>
      <c r="ID190">
        <v>0.56678090000000003</v>
      </c>
      <c r="IE190">
        <v>17.10005</v>
      </c>
      <c r="IF190" s="1">
        <v>2.6567380000000001E-3</v>
      </c>
      <c r="IG190" s="1">
        <v>1.1797040000000001</v>
      </c>
      <c r="IH190">
        <v>0.56636229999999999</v>
      </c>
      <c r="II190">
        <v>17.56634</v>
      </c>
      <c r="IJ190" s="1">
        <v>2.2315519999999999E-3</v>
      </c>
      <c r="IK190" s="1">
        <v>0.99045589999999994</v>
      </c>
      <c r="IL190">
        <v>0.56624470000000005</v>
      </c>
      <c r="IM190">
        <v>18.124960000000002</v>
      </c>
      <c r="IN190" s="1">
        <v>1.8229609999999999E-3</v>
      </c>
      <c r="IO190" s="1">
        <v>0.80851700000000004</v>
      </c>
      <c r="IP190">
        <v>0.56621929999999998</v>
      </c>
      <c r="IQ190">
        <v>17.97195</v>
      </c>
      <c r="IR190" s="1">
        <v>1.4671650000000001E-3</v>
      </c>
      <c r="IS190" s="1">
        <v>0.64932860000000003</v>
      </c>
      <c r="IT190">
        <v>0.56623950000000001</v>
      </c>
      <c r="IU190">
        <v>17.312930000000001</v>
      </c>
      <c r="IV190" s="1">
        <v>1.1905080000000001E-3</v>
      </c>
      <c r="IW190" s="1">
        <v>0.52492459999999996</v>
      </c>
      <c r="IX190">
        <v>0.56629370000000001</v>
      </c>
      <c r="IY190">
        <v>16.518660000000001</v>
      </c>
      <c r="IZ190" s="1">
        <v>9.9258729999999996E-4</v>
      </c>
      <c r="JA190" s="1">
        <v>0.43554939999999998</v>
      </c>
      <c r="JB190">
        <v>0.56635709999999995</v>
      </c>
      <c r="JC190">
        <v>15.77303</v>
      </c>
      <c r="JD190" s="1">
        <v>8.5725910000000001E-4</v>
      </c>
      <c r="JE190" s="1">
        <v>0.37435590000000002</v>
      </c>
      <c r="JF190">
        <v>0.56642630000000005</v>
      </c>
      <c r="JG190">
        <v>15.83216</v>
      </c>
      <c r="JH190" s="1">
        <v>7.6282179999999995E-4</v>
      </c>
      <c r="JI190" s="1">
        <v>0.33185900000000002</v>
      </c>
      <c r="JJ190">
        <v>0.56651750000000001</v>
      </c>
      <c r="JK190">
        <v>16.245799999999999</v>
      </c>
      <c r="JL190" s="1">
        <v>6.9158529999999998E-4</v>
      </c>
      <c r="JM190" s="1">
        <v>0.30002450000000003</v>
      </c>
      <c r="JN190">
        <v>0.5666139</v>
      </c>
      <c r="JO190">
        <v>16.707519999999999</v>
      </c>
      <c r="JP190" s="1">
        <v>6.3152140000000004E-4</v>
      </c>
      <c r="JQ190" s="1">
        <v>0.27351839999999999</v>
      </c>
      <c r="JR190">
        <v>0.56674369999999996</v>
      </c>
      <c r="JS190">
        <v>17.363710000000001</v>
      </c>
      <c r="JT190" s="1">
        <v>5.7820280000000005E-4</v>
      </c>
      <c r="JU190" s="1">
        <v>0.25003209999999998</v>
      </c>
      <c r="JV190">
        <v>0.56685790000000003</v>
      </c>
      <c r="JW190">
        <v>17.500830000000001</v>
      </c>
      <c r="JX190" s="1">
        <v>5.3189190000000003E-4</v>
      </c>
      <c r="JY190" s="1">
        <v>0.2296472</v>
      </c>
      <c r="JZ190">
        <v>0.56702949999999996</v>
      </c>
      <c r="KA190">
        <v>16.853190000000001</v>
      </c>
      <c r="KB190" s="1">
        <v>4.9262209999999999E-4</v>
      </c>
      <c r="KC190" s="1">
        <v>0.21230879999999999</v>
      </c>
      <c r="KD190">
        <v>0.56716659999999997</v>
      </c>
      <c r="KE190">
        <v>16.06005</v>
      </c>
      <c r="KF190" s="1">
        <v>4.6030019999999998E-4</v>
      </c>
      <c r="KG190" s="1">
        <v>0.1980905</v>
      </c>
      <c r="KH190">
        <v>0.56731659999999995</v>
      </c>
      <c r="KI190">
        <v>15.42597</v>
      </c>
      <c r="KJ190" s="1">
        <v>4.3348529999999999E-4</v>
      </c>
      <c r="KK190" s="1">
        <v>0.18629709999999999</v>
      </c>
      <c r="KL190">
        <v>0.56746129999999995</v>
      </c>
      <c r="KM190">
        <v>15.83572</v>
      </c>
      <c r="KN190" s="1">
        <v>4.1107900000000001E-4</v>
      </c>
      <c r="KO190" s="1">
        <v>0.17648330000000001</v>
      </c>
      <c r="KP190">
        <v>0.56758600000000003</v>
      </c>
      <c r="KQ190">
        <v>16.80986</v>
      </c>
      <c r="KR190" s="1">
        <v>3.9065379999999998E-4</v>
      </c>
      <c r="KS190" s="1">
        <v>0.16761509999999999</v>
      </c>
      <c r="KT190">
        <v>0.56768039999999997</v>
      </c>
      <c r="KU190">
        <v>18.02514</v>
      </c>
      <c r="KV190" s="1">
        <v>3.7157310000000002E-4</v>
      </c>
      <c r="KW190" s="1">
        <v>0.15935340000000001</v>
      </c>
      <c r="KX190">
        <v>0.56776859999999996</v>
      </c>
      <c r="KY190">
        <v>19.034310000000001</v>
      </c>
      <c r="KZ190" s="1">
        <v>3.5407659999999998E-4</v>
      </c>
      <c r="LA190" s="1">
        <v>0.1517714</v>
      </c>
      <c r="LB190">
        <v>0.56782949999999999</v>
      </c>
      <c r="LC190">
        <v>19.134910000000001</v>
      </c>
      <c r="LD190" s="1">
        <v>3.3785709999999998E-4</v>
      </c>
      <c r="LE190" s="1">
        <v>0.14479320000000001</v>
      </c>
      <c r="LF190">
        <v>0.56784590000000001</v>
      </c>
      <c r="LG190">
        <v>18.508839999999999</v>
      </c>
      <c r="LH190" s="1">
        <v>3.2306449999999998E-4</v>
      </c>
      <c r="LI190" s="1">
        <v>0.13841510000000001</v>
      </c>
      <c r="LJ190">
        <v>0.56783890000000004</v>
      </c>
      <c r="LK190">
        <v>17.7699</v>
      </c>
      <c r="LL190" s="1">
        <v>3.0980999999999999E-4</v>
      </c>
      <c r="LM190" s="1">
        <v>0.13271169999999999</v>
      </c>
      <c r="LN190">
        <v>0.56784559999999995</v>
      </c>
      <c r="LO190">
        <v>17.208269999999999</v>
      </c>
      <c r="LP190" s="1">
        <v>2.9777839999999998E-4</v>
      </c>
      <c r="LQ190" s="1">
        <v>0.12754879999999999</v>
      </c>
      <c r="LR190">
        <v>0.56781369999999998</v>
      </c>
      <c r="LS190">
        <v>17.759160000000001</v>
      </c>
      <c r="LT190" s="1">
        <v>2.8715300000000001E-4</v>
      </c>
      <c r="LU190" s="1">
        <v>0.1229779</v>
      </c>
      <c r="LV190">
        <v>0.56772849999999997</v>
      </c>
      <c r="LW190">
        <v>18.845179999999999</v>
      </c>
      <c r="LX190" s="1">
        <v>2.7787979999999998E-4</v>
      </c>
      <c r="LY190" s="1">
        <v>0.1190088</v>
      </c>
      <c r="LZ190">
        <v>0.56761079999999997</v>
      </c>
      <c r="MA190">
        <v>20.147359999999999</v>
      </c>
      <c r="MB190" s="1">
        <v>2.7020940000000002E-4</v>
      </c>
      <c r="MC190" s="1">
        <v>0.11572250000000001</v>
      </c>
      <c r="MD190">
        <v>0.56744220000000001</v>
      </c>
      <c r="ME190">
        <v>21.034120000000001</v>
      </c>
      <c r="MF190" s="1">
        <v>2.6371480000000002E-4</v>
      </c>
      <c r="MG190" s="1">
        <v>0.1129619</v>
      </c>
      <c r="MH190">
        <v>0.56722249999999996</v>
      </c>
      <c r="MI190">
        <v>20.947019999999998</v>
      </c>
      <c r="MJ190" s="1">
        <v>2.5755230000000002E-4</v>
      </c>
      <c r="MK190" s="1">
        <v>0.110392</v>
      </c>
      <c r="ML190">
        <v>0.56698769999999998</v>
      </c>
      <c r="MM190">
        <v>20.026129999999998</v>
      </c>
      <c r="MN190" s="1">
        <v>2.5110710000000001E-4</v>
      </c>
      <c r="MO190" s="1">
        <v>0.10769910000000001</v>
      </c>
      <c r="MP190">
        <v>0.56670679999999996</v>
      </c>
      <c r="MQ190">
        <v>19.038350000000001</v>
      </c>
      <c r="MR190" s="1">
        <v>2.4406720000000001E-4</v>
      </c>
      <c r="MS190" s="1">
        <v>0.1047799</v>
      </c>
      <c r="MT190">
        <v>0.5664361</v>
      </c>
      <c r="MU190">
        <v>18.336950000000002</v>
      </c>
      <c r="MV190" s="1">
        <v>2.3656950000000001E-4</v>
      </c>
      <c r="MW190" s="1">
        <v>0.1016459</v>
      </c>
      <c r="MX190">
        <v>0.56615009999999999</v>
      </c>
      <c r="MY190">
        <v>18.66114</v>
      </c>
      <c r="MZ190" s="1">
        <v>2.2875360000000001E-4</v>
      </c>
      <c r="NA190" s="1">
        <v>9.8364460000000001E-2</v>
      </c>
      <c r="NB190">
        <v>0.56590320000000005</v>
      </c>
      <c r="NC190">
        <v>18.928319999999999</v>
      </c>
      <c r="ND190" s="1">
        <v>2.2108079999999999E-4</v>
      </c>
      <c r="NE190" s="1">
        <v>9.5110639999999996E-2</v>
      </c>
      <c r="NF190">
        <v>0.5657006</v>
      </c>
      <c r="NG190">
        <v>19.80716</v>
      </c>
      <c r="NH190" s="1">
        <v>2.1389409999999999E-4</v>
      </c>
      <c r="NI190" s="1">
        <v>9.2041949999999997E-2</v>
      </c>
      <c r="NJ190">
        <v>0.56554110000000002</v>
      </c>
      <c r="NK190">
        <v>20.411010000000001</v>
      </c>
      <c r="NL190" s="1">
        <v>2.0710960000000001E-4</v>
      </c>
      <c r="NM190" s="1">
        <v>8.9150469999999996E-2</v>
      </c>
      <c r="NN190">
        <v>0.56543460000000001</v>
      </c>
      <c r="NO190">
        <v>20.26004</v>
      </c>
      <c r="NP190" s="1">
        <v>2.0019840000000001E-4</v>
      </c>
      <c r="NQ190" s="1">
        <v>8.6201810000000004E-2</v>
      </c>
      <c r="NR190">
        <v>0.56536589999999998</v>
      </c>
      <c r="NS190">
        <v>19.505240000000001</v>
      </c>
      <c r="NT190" s="1">
        <v>1.9301149999999999E-4</v>
      </c>
      <c r="NU190" s="1">
        <v>8.3127489999999998E-2</v>
      </c>
      <c r="NV190">
        <v>0.56531920000000002</v>
      </c>
      <c r="NW190">
        <v>18.557289999999998</v>
      </c>
      <c r="NX190" s="1">
        <v>1.8542879999999999E-4</v>
      </c>
      <c r="NY190" s="1">
        <v>7.9873260000000001E-2</v>
      </c>
      <c r="NZ190">
        <v>0.56532689999999997</v>
      </c>
      <c r="OA190">
        <v>17.874169999999999</v>
      </c>
      <c r="OB190" s="1">
        <v>1.775693E-4</v>
      </c>
      <c r="OC190" s="1">
        <v>7.6487689999999997E-2</v>
      </c>
      <c r="OD190">
        <v>0.56538639999999996</v>
      </c>
      <c r="OE190">
        <v>18.355630000000001</v>
      </c>
      <c r="OF190" s="1">
        <v>1.6945670000000001E-4</v>
      </c>
      <c r="OG190" s="1">
        <v>7.2990650000000004E-2</v>
      </c>
      <c r="OH190">
        <v>0.56550109999999998</v>
      </c>
      <c r="OI190">
        <v>19.478120000000001</v>
      </c>
      <c r="OJ190" s="1">
        <v>1.609995E-4</v>
      </c>
      <c r="OK190" s="1">
        <v>6.9337990000000002E-2</v>
      </c>
    </row>
    <row r="191" spans="1:401" x14ac:dyDescent="0.35">
      <c r="A191">
        <v>197</v>
      </c>
      <c r="B191" t="s">
        <v>4</v>
      </c>
      <c r="C191" t="s">
        <v>181</v>
      </c>
      <c r="D191" t="s">
        <v>197</v>
      </c>
      <c r="E191">
        <v>897.67859999999996</v>
      </c>
      <c r="F191">
        <v>0.8381982</v>
      </c>
      <c r="G191">
        <v>15.653650000000001</v>
      </c>
      <c r="H191">
        <v>0</v>
      </c>
      <c r="I191">
        <v>0</v>
      </c>
      <c r="J191">
        <v>0.83615850000000003</v>
      </c>
      <c r="K191">
        <v>16.241900000000001</v>
      </c>
      <c r="L191">
        <v>0</v>
      </c>
      <c r="M191">
        <v>0</v>
      </c>
      <c r="N191">
        <v>0.83416469999999998</v>
      </c>
      <c r="O191">
        <v>16.741040000000002</v>
      </c>
      <c r="P191">
        <v>0</v>
      </c>
      <c r="Q191">
        <v>0</v>
      </c>
      <c r="R191">
        <v>0.83217249999999998</v>
      </c>
      <c r="S191">
        <v>17.02083</v>
      </c>
      <c r="T191">
        <v>0</v>
      </c>
      <c r="U191">
        <v>0</v>
      </c>
      <c r="V191">
        <v>0.83013389999999998</v>
      </c>
      <c r="W191">
        <v>17.241520000000001</v>
      </c>
      <c r="X191">
        <v>0</v>
      </c>
      <c r="Y191">
        <v>0</v>
      </c>
      <c r="Z191">
        <v>0.8279763</v>
      </c>
      <c r="AA191">
        <v>17.189910000000001</v>
      </c>
      <c r="AB191">
        <v>0</v>
      </c>
      <c r="AC191">
        <v>0</v>
      </c>
      <c r="AD191">
        <v>0.8258276</v>
      </c>
      <c r="AE191">
        <v>16.970140000000001</v>
      </c>
      <c r="AF191">
        <v>7.9070629999999999E-38</v>
      </c>
      <c r="AG191">
        <v>2.7255720000000002E-35</v>
      </c>
      <c r="AH191">
        <v>0.82357769999999997</v>
      </c>
      <c r="AI191">
        <v>16.853960000000001</v>
      </c>
      <c r="AJ191" s="1">
        <v>6.6076169999999995E-26</v>
      </c>
      <c r="AK191" s="1">
        <v>2.2716550000000001E-23</v>
      </c>
      <c r="AL191">
        <v>0.82127740000000005</v>
      </c>
      <c r="AM191">
        <v>16.73028</v>
      </c>
      <c r="AN191" s="1">
        <v>2.6777440000000001E-14</v>
      </c>
      <c r="AO191" s="1">
        <v>9.2732339999999999E-12</v>
      </c>
      <c r="AP191">
        <v>0.81891519999999995</v>
      </c>
      <c r="AQ191">
        <v>17.09346</v>
      </c>
      <c r="AR191" s="1">
        <v>4.6693439999999999E-6</v>
      </c>
      <c r="AS191" s="1">
        <v>1.166617E-3</v>
      </c>
      <c r="AT191">
        <v>0.81657120000000005</v>
      </c>
      <c r="AU191">
        <v>17.57612</v>
      </c>
      <c r="AV191" s="1">
        <v>7.5114279999999997E-3</v>
      </c>
      <c r="AW191" s="1">
        <v>2.0635569999999999</v>
      </c>
      <c r="AX191">
        <v>0.8141853</v>
      </c>
      <c r="AY191">
        <v>17.858329999999999</v>
      </c>
      <c r="AZ191" s="1">
        <v>0.74110969999999998</v>
      </c>
      <c r="BA191">
        <v>218.7296</v>
      </c>
      <c r="BB191">
        <v>0.81178890000000004</v>
      </c>
      <c r="BC191">
        <v>18.152460000000001</v>
      </c>
      <c r="BD191">
        <v>12.6282</v>
      </c>
      <c r="BE191">
        <v>3958.58</v>
      </c>
      <c r="BF191">
        <v>0.80941169999999996</v>
      </c>
      <c r="BG191">
        <v>18.107769999999999</v>
      </c>
      <c r="BH191">
        <v>59.309699999999999</v>
      </c>
      <c r="BI191">
        <v>19580.490000000002</v>
      </c>
      <c r="BJ191">
        <v>0.80700720000000004</v>
      </c>
      <c r="BK191">
        <v>17.897130000000001</v>
      </c>
      <c r="BL191">
        <v>102.5369</v>
      </c>
      <c r="BM191">
        <v>35435.800000000003</v>
      </c>
      <c r="BN191">
        <v>0.80445160000000004</v>
      </c>
      <c r="BO191">
        <v>17.86599</v>
      </c>
      <c r="BP191">
        <v>80.03537</v>
      </c>
      <c r="BQ191">
        <v>28797.759999999998</v>
      </c>
      <c r="BR191">
        <v>0.80146609999999996</v>
      </c>
      <c r="BS191">
        <v>17.890229999999999</v>
      </c>
      <c r="BT191">
        <v>32.99897</v>
      </c>
      <c r="BU191">
        <v>12302.67</v>
      </c>
      <c r="BV191">
        <v>0.7970969</v>
      </c>
      <c r="BW191">
        <v>18.169219999999999</v>
      </c>
      <c r="BX191">
        <v>8.1950800000000008</v>
      </c>
      <c r="BY191">
        <v>3154.3760000000002</v>
      </c>
      <c r="BZ191">
        <v>0.79220500000000005</v>
      </c>
      <c r="CA191">
        <v>18.144290000000002</v>
      </c>
      <c r="CB191">
        <v>1.4166129999999999</v>
      </c>
      <c r="CC191">
        <v>558.47709999999995</v>
      </c>
      <c r="CD191">
        <v>0.78850200000000004</v>
      </c>
      <c r="CE191">
        <v>17.933789999999998</v>
      </c>
      <c r="CF191">
        <v>0.23103280000000001</v>
      </c>
      <c r="CG191">
        <v>90.467780000000005</v>
      </c>
      <c r="CH191">
        <v>0.78545560000000003</v>
      </c>
      <c r="CI191">
        <v>17.513390000000001</v>
      </c>
      <c r="CJ191">
        <v>7.4803259999999996E-2</v>
      </c>
      <c r="CK191">
        <v>27.711690000000001</v>
      </c>
      <c r="CL191">
        <v>0.78271619999999997</v>
      </c>
      <c r="CM191">
        <v>16.95252</v>
      </c>
      <c r="CN191">
        <v>5.3650650000000001E-2</v>
      </c>
      <c r="CO191">
        <v>19.364879999999999</v>
      </c>
      <c r="CP191">
        <v>0.77998009999999995</v>
      </c>
      <c r="CQ191">
        <v>16.609919999999999</v>
      </c>
      <c r="CR191" s="1">
        <v>4.7743889999999997E-2</v>
      </c>
      <c r="CS191">
        <v>17.189419999999998</v>
      </c>
      <c r="CT191">
        <v>0.77703730000000004</v>
      </c>
      <c r="CU191">
        <v>16.516400000000001</v>
      </c>
      <c r="CV191" s="1">
        <v>4.430423E-2</v>
      </c>
      <c r="CW191">
        <v>15.9735</v>
      </c>
      <c r="CX191">
        <v>0.77383829999999998</v>
      </c>
      <c r="CY191">
        <v>16.547740000000001</v>
      </c>
      <c r="CZ191" s="1">
        <v>4.1661480000000001E-2</v>
      </c>
      <c r="DA191">
        <v>15.059089999999999</v>
      </c>
      <c r="DB191">
        <v>0.77017279999999999</v>
      </c>
      <c r="DC191">
        <v>16.949100000000001</v>
      </c>
      <c r="DD191" s="1">
        <v>3.924598E-2</v>
      </c>
      <c r="DE191" s="1">
        <v>14.23814</v>
      </c>
      <c r="DF191">
        <v>0.76590199999999997</v>
      </c>
      <c r="DG191">
        <v>16.995550000000001</v>
      </c>
      <c r="DH191" s="1">
        <v>3.6840949999999997E-2</v>
      </c>
      <c r="DI191" s="1">
        <v>13.427</v>
      </c>
      <c r="DJ191">
        <v>0.76096299999999995</v>
      </c>
      <c r="DK191">
        <v>16.852869999999999</v>
      </c>
      <c r="DL191" s="1">
        <v>3.44666E-2</v>
      </c>
      <c r="DM191" s="1">
        <v>12.6302</v>
      </c>
      <c r="DN191">
        <v>0.75540770000000002</v>
      </c>
      <c r="DO191">
        <v>16.676860000000001</v>
      </c>
      <c r="DP191" s="1">
        <v>3.2187239999999999E-2</v>
      </c>
      <c r="DQ191" s="1">
        <v>11.868180000000001</v>
      </c>
      <c r="DR191">
        <v>0.74939880000000003</v>
      </c>
      <c r="DS191">
        <v>16.2334</v>
      </c>
      <c r="DT191" s="1">
        <v>3.0112460000000001E-2</v>
      </c>
      <c r="DU191" s="1">
        <v>11.173389999999999</v>
      </c>
      <c r="DV191">
        <v>0.74292930000000001</v>
      </c>
      <c r="DW191">
        <v>15.734400000000001</v>
      </c>
      <c r="DX191" s="1">
        <v>2.891527E-2</v>
      </c>
      <c r="DY191" s="1">
        <v>10.7826</v>
      </c>
      <c r="DZ191">
        <v>0.73637660000000005</v>
      </c>
      <c r="EA191">
        <v>15.3934</v>
      </c>
      <c r="EB191" s="1">
        <v>2.9187149999999999E-2</v>
      </c>
      <c r="EC191" s="1">
        <v>10.93439</v>
      </c>
      <c r="ED191">
        <v>0.72993240000000004</v>
      </c>
      <c r="EE191">
        <v>15.23915</v>
      </c>
      <c r="EF191" s="1">
        <v>3.035529E-2</v>
      </c>
      <c r="EG191" s="1">
        <v>11.445349999999999</v>
      </c>
      <c r="EH191">
        <v>0.72338409999999997</v>
      </c>
      <c r="EI191">
        <v>15.81352</v>
      </c>
      <c r="EJ191" s="1">
        <v>3.1117059999999998E-2</v>
      </c>
      <c r="EK191" s="1">
        <v>11.836370000000001</v>
      </c>
      <c r="EL191">
        <v>0.71646449999999995</v>
      </c>
      <c r="EM191">
        <v>16.46743</v>
      </c>
      <c r="EN191" s="1">
        <v>3.0799360000000001E-2</v>
      </c>
      <c r="EO191" s="1">
        <v>11.83029</v>
      </c>
      <c r="EP191">
        <v>0.70936390000000005</v>
      </c>
      <c r="EQ191">
        <v>16.978739999999998</v>
      </c>
      <c r="ER191" s="1">
        <v>2.9501940000000001E-2</v>
      </c>
      <c r="ES191" s="1">
        <v>11.44158</v>
      </c>
      <c r="ET191">
        <v>0.70218559999999997</v>
      </c>
      <c r="EU191">
        <v>17.472460000000002</v>
      </c>
      <c r="EV191" s="1">
        <v>2.752804E-2</v>
      </c>
      <c r="EW191" s="1">
        <v>10.77267</v>
      </c>
      <c r="EX191">
        <v>0.69477429999999996</v>
      </c>
      <c r="EY191">
        <v>17.453029999999998</v>
      </c>
      <c r="EZ191" s="1">
        <v>2.5332540000000001E-2</v>
      </c>
      <c r="FA191" s="1">
        <v>10.00131</v>
      </c>
      <c r="FB191">
        <v>0.6871777</v>
      </c>
      <c r="FC191">
        <v>16.902329999999999</v>
      </c>
      <c r="FD191" s="1">
        <v>2.3132139999999999E-2</v>
      </c>
      <c r="FE191" s="1">
        <v>9.2129139999999996</v>
      </c>
      <c r="FF191">
        <v>0.67984909999999998</v>
      </c>
      <c r="FG191">
        <v>16.43966</v>
      </c>
      <c r="FH191" s="1">
        <v>2.1019969999999999E-2</v>
      </c>
      <c r="FI191" s="1">
        <v>8.4415449999999996</v>
      </c>
      <c r="FJ191">
        <v>0.67246600000000001</v>
      </c>
      <c r="FK191">
        <v>16.206050000000001</v>
      </c>
      <c r="FL191" s="1">
        <v>1.9051660000000002E-2</v>
      </c>
      <c r="FM191" s="1">
        <v>7.713546</v>
      </c>
      <c r="FN191">
        <v>0.66512329999999997</v>
      </c>
      <c r="FO191">
        <v>16.835550000000001</v>
      </c>
      <c r="FP191" s="1">
        <v>1.7249509999999999E-2</v>
      </c>
      <c r="FQ191" s="1">
        <v>7.0420470000000002</v>
      </c>
      <c r="FR191">
        <v>0.65772399999999998</v>
      </c>
      <c r="FS191">
        <v>17.844719999999999</v>
      </c>
      <c r="FT191" s="1">
        <v>1.561501E-2</v>
      </c>
      <c r="FU191" s="1">
        <v>6.428115</v>
      </c>
      <c r="FV191">
        <v>0.65061469999999999</v>
      </c>
      <c r="FW191">
        <v>18.673570000000002</v>
      </c>
      <c r="FX191" s="1">
        <v>1.415457E-2</v>
      </c>
      <c r="FY191" s="1">
        <v>5.8728809999999996</v>
      </c>
      <c r="FZ191">
        <v>0.64410809999999996</v>
      </c>
      <c r="GA191">
        <v>19.231190000000002</v>
      </c>
      <c r="GB191" s="1">
        <v>1.283451E-2</v>
      </c>
      <c r="GC191" s="1">
        <v>5.3629040000000003</v>
      </c>
      <c r="GD191">
        <v>0.63732299999999997</v>
      </c>
      <c r="GE191">
        <v>19.142869999999998</v>
      </c>
      <c r="GF191" s="1">
        <v>1.1624900000000001E-2</v>
      </c>
      <c r="GG191" s="1">
        <v>4.8939839999999997</v>
      </c>
      <c r="GH191">
        <v>0.63011010000000001</v>
      </c>
      <c r="GI191">
        <v>18.606200000000001</v>
      </c>
      <c r="GJ191" s="1">
        <v>1.051649E-2</v>
      </c>
      <c r="GK191" s="1">
        <v>4.4642049999999998</v>
      </c>
      <c r="GL191">
        <v>0.62362300000000004</v>
      </c>
      <c r="GM191">
        <v>18.080020000000001</v>
      </c>
      <c r="GN191" s="1">
        <v>9.5051430000000006E-3</v>
      </c>
      <c r="GO191" s="1">
        <v>4.0633749999999997</v>
      </c>
      <c r="GP191">
        <v>0.61697610000000003</v>
      </c>
      <c r="GQ191">
        <v>17.820550000000001</v>
      </c>
      <c r="GR191" s="1">
        <v>8.5781450000000006E-3</v>
      </c>
      <c r="GS191" s="1">
        <v>3.6932900000000002</v>
      </c>
      <c r="GT191">
        <v>0.61059660000000004</v>
      </c>
      <c r="GU191">
        <v>18.015029999999999</v>
      </c>
      <c r="GV191" s="1">
        <v>7.7415699999999997E-3</v>
      </c>
      <c r="GW191" s="1">
        <v>3.3563390000000002</v>
      </c>
      <c r="GX191">
        <v>0.60468750000000004</v>
      </c>
      <c r="GY191">
        <v>18.856670000000001</v>
      </c>
      <c r="GZ191" s="1">
        <v>6.989744E-3</v>
      </c>
      <c r="HA191" s="1">
        <v>3.0499529999999999</v>
      </c>
      <c r="HB191">
        <v>0.59932779999999997</v>
      </c>
      <c r="HC191">
        <v>19.523129999999998</v>
      </c>
      <c r="HD191" s="1">
        <v>6.2981460000000001E-3</v>
      </c>
      <c r="HE191" s="1">
        <v>2.7638349999999998</v>
      </c>
      <c r="HF191">
        <v>0.59493430000000003</v>
      </c>
      <c r="HG191">
        <v>19.832650000000001</v>
      </c>
      <c r="HH191" s="1">
        <v>5.6684359999999998E-3</v>
      </c>
      <c r="HI191" s="1">
        <v>2.4973049999999999</v>
      </c>
      <c r="HJ191">
        <v>0.59119529999999998</v>
      </c>
      <c r="HK191">
        <v>19.463840000000001</v>
      </c>
      <c r="HL191" s="1">
        <v>5.0863000000000002E-3</v>
      </c>
      <c r="HM191" s="1">
        <v>2.2472530000000002</v>
      </c>
      <c r="HN191">
        <v>0.58809599999999995</v>
      </c>
      <c r="HO191">
        <v>18.825279999999999</v>
      </c>
      <c r="HP191" s="1">
        <v>4.548079E-3</v>
      </c>
      <c r="HQ191" s="1">
        <v>2.0134210000000001</v>
      </c>
      <c r="HR191">
        <v>0.58573540000000002</v>
      </c>
      <c r="HS191">
        <v>18.012810000000002</v>
      </c>
      <c r="HT191" s="1">
        <v>4.0437779999999996E-3</v>
      </c>
      <c r="HU191" s="1">
        <v>1.791458</v>
      </c>
      <c r="HV191">
        <v>0.5837812</v>
      </c>
      <c r="HW191">
        <v>17.22766</v>
      </c>
      <c r="HX191" s="1">
        <v>3.580158E-3</v>
      </c>
      <c r="HY191" s="1">
        <v>1.5860300000000001</v>
      </c>
      <c r="HZ191">
        <v>0.58221750000000005</v>
      </c>
      <c r="IA191">
        <v>16.83963</v>
      </c>
      <c r="IB191" s="1">
        <v>3.1456980000000002E-3</v>
      </c>
      <c r="IC191" s="1">
        <v>1.393149</v>
      </c>
      <c r="ID191">
        <v>0.58096859999999995</v>
      </c>
      <c r="IE191">
        <v>17.097999999999999</v>
      </c>
      <c r="IF191" s="1">
        <v>2.719328E-3</v>
      </c>
      <c r="IG191" s="1">
        <v>1.204072</v>
      </c>
      <c r="IH191">
        <v>0.58006939999999996</v>
      </c>
      <c r="II191">
        <v>17.556460000000001</v>
      </c>
      <c r="IJ191" s="1">
        <v>2.2935939999999999E-3</v>
      </c>
      <c r="IK191" s="1">
        <v>1.015271</v>
      </c>
      <c r="IL191">
        <v>0.57954380000000005</v>
      </c>
      <c r="IM191">
        <v>18.119669999999999</v>
      </c>
      <c r="IN191" s="1">
        <v>1.8811349999999999E-3</v>
      </c>
      <c r="IO191" s="1">
        <v>0.83227220000000002</v>
      </c>
      <c r="IP191">
        <v>0.57921299999999998</v>
      </c>
      <c r="IQ191">
        <v>18.009170000000001</v>
      </c>
      <c r="IR191" s="1">
        <v>1.515525E-3</v>
      </c>
      <c r="IS191" s="1">
        <v>0.66936359999999995</v>
      </c>
      <c r="IT191">
        <v>0.57898570000000005</v>
      </c>
      <c r="IU191">
        <v>17.386150000000001</v>
      </c>
      <c r="IV191" s="1">
        <v>1.2269200000000001E-3</v>
      </c>
      <c r="IW191" s="1">
        <v>0.54009649999999998</v>
      </c>
      <c r="IX191">
        <v>0.57886170000000003</v>
      </c>
      <c r="IY191">
        <v>16.611599999999999</v>
      </c>
      <c r="IZ191" s="1">
        <v>1.0180409999999999E-3</v>
      </c>
      <c r="JA191" s="1">
        <v>0.44613439999999999</v>
      </c>
      <c r="JB191">
        <v>0.57880940000000003</v>
      </c>
      <c r="JC191">
        <v>15.852499999999999</v>
      </c>
      <c r="JD191" s="1">
        <v>8.7464940000000005E-4</v>
      </c>
      <c r="JE191" s="1">
        <v>0.38150529999999999</v>
      </c>
      <c r="JF191">
        <v>0.5788025</v>
      </c>
      <c r="JG191">
        <v>15.871919999999999</v>
      </c>
      <c r="JH191" s="1">
        <v>7.7526549999999998E-4</v>
      </c>
      <c r="JI191" s="1">
        <v>0.33688050000000003</v>
      </c>
      <c r="JJ191">
        <v>0.57881530000000003</v>
      </c>
      <c r="JK191">
        <v>16.25798</v>
      </c>
      <c r="JL191" s="1">
        <v>7.0127939999999999E-4</v>
      </c>
      <c r="JM191" s="1">
        <v>0.30386679999999999</v>
      </c>
      <c r="JN191">
        <v>0.57888499999999998</v>
      </c>
      <c r="JO191">
        <v>16.7013</v>
      </c>
      <c r="JP191" s="1">
        <v>6.4000850000000002E-4</v>
      </c>
      <c r="JQ191" s="1">
        <v>0.2768523</v>
      </c>
      <c r="JR191">
        <v>0.57898669999999997</v>
      </c>
      <c r="JS191">
        <v>17.362159999999999</v>
      </c>
      <c r="JT191" s="1">
        <v>5.8569350000000004E-4</v>
      </c>
      <c r="JU191" s="1">
        <v>0.25297249999999999</v>
      </c>
      <c r="JV191">
        <v>0.57912770000000002</v>
      </c>
      <c r="JW191">
        <v>17.533670000000001</v>
      </c>
      <c r="JX191" s="1">
        <v>5.3836729999999998E-4</v>
      </c>
      <c r="JY191" s="1">
        <v>0.23217370000000001</v>
      </c>
      <c r="JZ191">
        <v>0.57927600000000001</v>
      </c>
      <c r="KA191">
        <v>16.919119999999999</v>
      </c>
      <c r="KB191" s="1">
        <v>4.9799260000000004E-4</v>
      </c>
      <c r="KC191" s="1">
        <v>0.21439520000000001</v>
      </c>
      <c r="KD191">
        <v>0.57947029999999999</v>
      </c>
      <c r="KE191">
        <v>16.136679999999998</v>
      </c>
      <c r="KF191" s="1">
        <v>4.6474489999999999E-4</v>
      </c>
      <c r="KG191" s="1">
        <v>0.19978470000000001</v>
      </c>
      <c r="KH191">
        <v>0.579654</v>
      </c>
      <c r="KI191">
        <v>15.486549999999999</v>
      </c>
      <c r="KJ191" s="1">
        <v>4.371423E-4</v>
      </c>
      <c r="KK191" s="1">
        <v>0.18766910000000001</v>
      </c>
      <c r="KL191">
        <v>0.57985969999999998</v>
      </c>
      <c r="KM191">
        <v>15.844530000000001</v>
      </c>
      <c r="KN191" s="1">
        <v>4.1425350000000001E-4</v>
      </c>
      <c r="KO191" s="1">
        <v>0.17764070000000001</v>
      </c>
      <c r="KP191">
        <v>0.5800594</v>
      </c>
      <c r="KQ191">
        <v>16.783270000000002</v>
      </c>
      <c r="KR191" s="1">
        <v>3.9354759999999999E-4</v>
      </c>
      <c r="KS191" s="1">
        <v>0.16865559999999999</v>
      </c>
      <c r="KT191">
        <v>0.580206</v>
      </c>
      <c r="KU191">
        <v>17.98255</v>
      </c>
      <c r="KV191" s="1">
        <v>3.7429299999999999E-4</v>
      </c>
      <c r="KW191" s="1">
        <v>0.16032460000000001</v>
      </c>
      <c r="KX191">
        <v>0.58033939999999995</v>
      </c>
      <c r="KY191">
        <v>19.02</v>
      </c>
      <c r="KZ191" s="1">
        <v>3.5651660000000001E-4</v>
      </c>
      <c r="LA191" s="1">
        <v>0.1526324</v>
      </c>
      <c r="LB191">
        <v>0.58044090000000004</v>
      </c>
      <c r="LC191">
        <v>19.162009999999999</v>
      </c>
      <c r="LD191" s="1">
        <v>3.4015249999999999E-4</v>
      </c>
      <c r="LE191" s="1">
        <v>0.1455979</v>
      </c>
      <c r="LF191">
        <v>0.58050299999999999</v>
      </c>
      <c r="LG191">
        <v>18.566310000000001</v>
      </c>
      <c r="LH191" s="1">
        <v>3.2512980000000001E-4</v>
      </c>
      <c r="LI191" s="1">
        <v>0.13912649999999999</v>
      </c>
      <c r="LJ191">
        <v>0.5805593</v>
      </c>
      <c r="LK191">
        <v>17.83681</v>
      </c>
      <c r="LL191" s="1">
        <v>3.1167119999999998E-4</v>
      </c>
      <c r="LM191" s="1">
        <v>0.13333719999999999</v>
      </c>
      <c r="LN191">
        <v>0.58056640000000004</v>
      </c>
      <c r="LO191">
        <v>17.260929999999998</v>
      </c>
      <c r="LP191" s="1">
        <v>2.9946569999999997E-4</v>
      </c>
      <c r="LQ191" s="1">
        <v>0.12810679999999999</v>
      </c>
      <c r="LR191">
        <v>0.58055840000000003</v>
      </c>
      <c r="LS191">
        <v>17.754449999999999</v>
      </c>
      <c r="LT191" s="1">
        <v>2.8860339999999999E-4</v>
      </c>
      <c r="LU191" s="1">
        <v>0.1234417</v>
      </c>
      <c r="LV191">
        <v>0.5804821</v>
      </c>
      <c r="LW191">
        <v>18.80142</v>
      </c>
      <c r="LX191" s="1">
        <v>2.7914839999999998E-4</v>
      </c>
      <c r="LY191" s="1">
        <v>0.1194009</v>
      </c>
      <c r="LZ191">
        <v>0.58035639999999999</v>
      </c>
      <c r="MA191">
        <v>20.09394</v>
      </c>
      <c r="MB191" s="1">
        <v>2.7123879999999998E-4</v>
      </c>
      <c r="MC191" s="1">
        <v>0.1160142</v>
      </c>
      <c r="MD191">
        <v>0.58016449999999997</v>
      </c>
      <c r="ME191">
        <v>21.028880000000001</v>
      </c>
      <c r="MF191" s="1">
        <v>2.6459409999999997E-4</v>
      </c>
      <c r="MG191" s="1">
        <v>0.1131919</v>
      </c>
      <c r="MH191">
        <v>0.57991530000000002</v>
      </c>
      <c r="MI191">
        <v>20.99943</v>
      </c>
      <c r="MJ191" s="1">
        <v>2.5844749999999998E-4</v>
      </c>
      <c r="MK191" s="1">
        <v>0.1106259</v>
      </c>
      <c r="ML191">
        <v>0.57960389999999995</v>
      </c>
      <c r="MM191">
        <v>20.119050000000001</v>
      </c>
      <c r="MN191" s="1">
        <v>2.5202610000000001E-4</v>
      </c>
      <c r="MO191" s="1">
        <v>0.1079509</v>
      </c>
      <c r="MP191">
        <v>0.57925369999999998</v>
      </c>
      <c r="MQ191">
        <v>19.128799999999998</v>
      </c>
      <c r="MR191" s="1">
        <v>2.4510200000000003E-4</v>
      </c>
      <c r="MS191" s="1">
        <v>0.105086</v>
      </c>
      <c r="MT191">
        <v>0.57885439999999999</v>
      </c>
      <c r="MU191">
        <v>18.396409999999999</v>
      </c>
      <c r="MV191" s="1">
        <v>2.3767300000000001E-4</v>
      </c>
      <c r="MW191" s="1">
        <v>0.1019877</v>
      </c>
      <c r="MX191">
        <v>0.57846989999999998</v>
      </c>
      <c r="MY191">
        <v>18.66018</v>
      </c>
      <c r="MZ191" s="1">
        <v>2.2985860000000001E-4</v>
      </c>
      <c r="NA191" s="1">
        <v>9.8718940000000005E-2</v>
      </c>
      <c r="NB191">
        <v>0.57810859999999997</v>
      </c>
      <c r="NC191">
        <v>18.90381</v>
      </c>
      <c r="ND191" s="1">
        <v>2.2217219999999999E-4</v>
      </c>
      <c r="NE191" s="1">
        <v>9.5468330000000004E-2</v>
      </c>
      <c r="NF191">
        <v>0.5777987</v>
      </c>
      <c r="NG191">
        <v>19.771059999999999</v>
      </c>
      <c r="NH191" s="1">
        <v>2.148947E-4</v>
      </c>
      <c r="NI191" s="1">
        <v>9.2371729999999999E-2</v>
      </c>
      <c r="NJ191">
        <v>0.57752389999999998</v>
      </c>
      <c r="NK191">
        <v>20.424230000000001</v>
      </c>
      <c r="NL191" s="1">
        <v>2.080835E-4</v>
      </c>
      <c r="NM191" s="1">
        <v>8.9474600000000001E-2</v>
      </c>
      <c r="NN191">
        <v>0.57729839999999999</v>
      </c>
      <c r="NO191">
        <v>20.31324</v>
      </c>
      <c r="NP191" s="1">
        <v>2.0121049999999999E-4</v>
      </c>
      <c r="NQ191" s="1">
        <v>8.6549920000000002E-2</v>
      </c>
      <c r="NR191">
        <v>0.57714489999999996</v>
      </c>
      <c r="NS191">
        <v>19.5915</v>
      </c>
      <c r="NT191" s="1">
        <v>1.9408899999999999E-4</v>
      </c>
      <c r="NU191" s="1">
        <v>8.3507659999999997E-2</v>
      </c>
      <c r="NV191">
        <v>0.57705759999999995</v>
      </c>
      <c r="NW191">
        <v>18.652799999999999</v>
      </c>
      <c r="NX191" s="1">
        <v>1.8655430000000001E-4</v>
      </c>
      <c r="NY191" s="1">
        <v>8.027977E-2</v>
      </c>
      <c r="NZ191">
        <v>0.57699789999999995</v>
      </c>
      <c r="OA191">
        <v>17.954190000000001</v>
      </c>
      <c r="OB191" s="1">
        <v>1.7872609999999999E-4</v>
      </c>
      <c r="OC191" s="1">
        <v>7.6914399999999994E-2</v>
      </c>
      <c r="OD191">
        <v>0.57702850000000006</v>
      </c>
      <c r="OE191">
        <v>18.376740000000002</v>
      </c>
      <c r="OF191" s="1">
        <v>1.706605E-4</v>
      </c>
      <c r="OG191" s="1">
        <v>7.3441989999999999E-2</v>
      </c>
      <c r="OH191">
        <v>0.57711509999999999</v>
      </c>
      <c r="OI191">
        <v>19.452750000000002</v>
      </c>
      <c r="OJ191" s="1">
        <v>1.622735E-4</v>
      </c>
      <c r="OK191" s="1">
        <v>6.9821919999999996E-2</v>
      </c>
    </row>
    <row r="192" spans="1:401" x14ac:dyDescent="0.35">
      <c r="A192">
        <v>198</v>
      </c>
      <c r="B192" t="s">
        <v>4</v>
      </c>
      <c r="C192" t="s">
        <v>181</v>
      </c>
      <c r="D192" t="s">
        <v>198</v>
      </c>
      <c r="E192">
        <v>870.54539999999997</v>
      </c>
      <c r="F192">
        <v>0.8153108</v>
      </c>
      <c r="G192">
        <v>15.646319999999999</v>
      </c>
      <c r="H192">
        <v>0</v>
      </c>
      <c r="I192">
        <v>0</v>
      </c>
      <c r="J192">
        <v>0.81350889999999998</v>
      </c>
      <c r="K192">
        <v>16.23283</v>
      </c>
      <c r="L192">
        <v>0</v>
      </c>
      <c r="M192">
        <v>0</v>
      </c>
      <c r="N192">
        <v>0.81173839999999997</v>
      </c>
      <c r="O192">
        <v>16.75563</v>
      </c>
      <c r="P192">
        <v>0</v>
      </c>
      <c r="Q192">
        <v>0</v>
      </c>
      <c r="R192">
        <v>0.80997779999999997</v>
      </c>
      <c r="S192">
        <v>17.04524</v>
      </c>
      <c r="T192">
        <v>0</v>
      </c>
      <c r="U192">
        <v>0</v>
      </c>
      <c r="V192">
        <v>0.80819419999999997</v>
      </c>
      <c r="W192">
        <v>17.26999</v>
      </c>
      <c r="X192">
        <v>0</v>
      </c>
      <c r="Y192">
        <v>0</v>
      </c>
      <c r="Z192">
        <v>0.80628820000000001</v>
      </c>
      <c r="AA192">
        <v>17.211819999999999</v>
      </c>
      <c r="AB192">
        <v>0</v>
      </c>
      <c r="AC192">
        <v>0</v>
      </c>
      <c r="AD192">
        <v>0.80438319999999996</v>
      </c>
      <c r="AE192">
        <v>16.970400000000001</v>
      </c>
      <c r="AF192">
        <v>1.1953109999999999E-38</v>
      </c>
      <c r="AG192">
        <v>4.0730220000000001E-36</v>
      </c>
      <c r="AH192">
        <v>0.80240060000000002</v>
      </c>
      <c r="AI192">
        <v>16.849240000000002</v>
      </c>
      <c r="AJ192" s="1">
        <v>9.7337090000000003E-27</v>
      </c>
      <c r="AK192" s="1">
        <v>3.3071520000000001E-24</v>
      </c>
      <c r="AL192">
        <v>0.80037670000000005</v>
      </c>
      <c r="AM192">
        <v>16.734649999999998</v>
      </c>
      <c r="AN192" s="1">
        <v>3.8558369999999997E-15</v>
      </c>
      <c r="AO192" s="1">
        <v>1.3193109999999999E-12</v>
      </c>
      <c r="AP192">
        <v>0.79829340000000004</v>
      </c>
      <c r="AQ192">
        <v>17.09789</v>
      </c>
      <c r="AR192" s="1">
        <v>2.1040920000000001E-6</v>
      </c>
      <c r="AS192" s="1">
        <v>5.1466239999999996E-4</v>
      </c>
      <c r="AT192">
        <v>0.79622320000000002</v>
      </c>
      <c r="AU192">
        <v>17.602409999999999</v>
      </c>
      <c r="AV192" s="1">
        <v>4.530269E-3</v>
      </c>
      <c r="AW192" s="1">
        <v>1.2205589999999999</v>
      </c>
      <c r="AX192">
        <v>0.79410630000000004</v>
      </c>
      <c r="AY192">
        <v>17.89058</v>
      </c>
      <c r="AZ192" s="1">
        <v>0.52806280000000005</v>
      </c>
      <c r="BA192">
        <v>152.9444</v>
      </c>
      <c r="BB192">
        <v>0.79200079999999995</v>
      </c>
      <c r="BC192">
        <v>18.17428</v>
      </c>
      <c r="BD192">
        <v>10.212149999999999</v>
      </c>
      <c r="BE192">
        <v>3142.7280000000001</v>
      </c>
      <c r="BF192">
        <v>0.78990110000000002</v>
      </c>
      <c r="BG192">
        <v>18.128260000000001</v>
      </c>
      <c r="BH192">
        <v>53.219650000000001</v>
      </c>
      <c r="BI192">
        <v>17252.96</v>
      </c>
      <c r="BJ192">
        <v>0.78778170000000003</v>
      </c>
      <c r="BK192">
        <v>17.897849999999998</v>
      </c>
      <c r="BL192">
        <v>100.48739999999999</v>
      </c>
      <c r="BM192">
        <v>34106.26</v>
      </c>
      <c r="BN192">
        <v>0.78554060000000003</v>
      </c>
      <c r="BO192">
        <v>17.8536</v>
      </c>
      <c r="BP192">
        <v>84.622690000000006</v>
      </c>
      <c r="BQ192">
        <v>29906.97</v>
      </c>
      <c r="BR192">
        <v>0.78291820000000001</v>
      </c>
      <c r="BS192">
        <v>17.884150000000002</v>
      </c>
      <c r="BT192">
        <v>37.235140000000001</v>
      </c>
      <c r="BU192">
        <v>13635.19</v>
      </c>
      <c r="BV192">
        <v>0.7790608</v>
      </c>
      <c r="BW192">
        <v>18.172599999999999</v>
      </c>
      <c r="BX192">
        <v>9.7629429999999999</v>
      </c>
      <c r="BY192">
        <v>3690.65</v>
      </c>
      <c r="BZ192">
        <v>0.77462039999999999</v>
      </c>
      <c r="CA192">
        <v>18.188110000000002</v>
      </c>
      <c r="CB192">
        <v>1.7516910000000001</v>
      </c>
      <c r="CC192">
        <v>678.65369999999996</v>
      </c>
      <c r="CD192">
        <v>0.77123399999999998</v>
      </c>
      <c r="CE192">
        <v>17.99203</v>
      </c>
      <c r="CF192">
        <v>0.2803717</v>
      </c>
      <c r="CG192">
        <v>108.43810000000001</v>
      </c>
      <c r="CH192">
        <v>0.76848340000000004</v>
      </c>
      <c r="CI192">
        <v>17.57207</v>
      </c>
      <c r="CJ192">
        <v>8.0944139999999998E-2</v>
      </c>
      <c r="CK192">
        <v>29.686229999999998</v>
      </c>
      <c r="CL192">
        <v>0.76597859999999995</v>
      </c>
      <c r="CM192">
        <v>16.998919999999998</v>
      </c>
      <c r="CN192">
        <v>5.4727919999999999E-2</v>
      </c>
      <c r="CO192">
        <v>19.448219999999999</v>
      </c>
      <c r="CP192">
        <v>0.76350379999999995</v>
      </c>
      <c r="CQ192">
        <v>16.624459999999999</v>
      </c>
      <c r="CR192" s="1">
        <v>4.8200720000000002E-2</v>
      </c>
      <c r="CS192">
        <v>17.060410000000001</v>
      </c>
      <c r="CT192">
        <v>0.76084600000000002</v>
      </c>
      <c r="CU192">
        <v>16.51088</v>
      </c>
      <c r="CV192" s="1">
        <v>4.4613029999999998E-2</v>
      </c>
      <c r="CW192">
        <v>15.80401</v>
      </c>
      <c r="CX192">
        <v>0.75796330000000001</v>
      </c>
      <c r="CY192">
        <v>16.536719999999999</v>
      </c>
      <c r="CZ192" s="1">
        <v>4.1915069999999999E-2</v>
      </c>
      <c r="DA192">
        <v>14.88034</v>
      </c>
      <c r="DB192">
        <v>0.75466699999999998</v>
      </c>
      <c r="DC192">
        <v>16.947929999999999</v>
      </c>
      <c r="DD192" s="1">
        <v>3.948931E-2</v>
      </c>
      <c r="DE192" s="1">
        <v>14.0649</v>
      </c>
      <c r="DF192">
        <v>0.75082930000000003</v>
      </c>
      <c r="DG192">
        <v>17.02899</v>
      </c>
      <c r="DH192" s="1">
        <v>3.7084199999999998E-2</v>
      </c>
      <c r="DI192" s="1">
        <v>13.263489999999999</v>
      </c>
      <c r="DJ192">
        <v>0.74637730000000002</v>
      </c>
      <c r="DK192">
        <v>16.902249999999999</v>
      </c>
      <c r="DL192" s="1">
        <v>3.4700830000000002E-2</v>
      </c>
      <c r="DM192" s="1">
        <v>12.47296</v>
      </c>
      <c r="DN192">
        <v>0.74138749999999998</v>
      </c>
      <c r="DO192">
        <v>16.732379999999999</v>
      </c>
      <c r="DP192" s="1">
        <v>3.2410960000000003E-2</v>
      </c>
      <c r="DQ192" s="1">
        <v>11.715949999999999</v>
      </c>
      <c r="DR192">
        <v>0.73596720000000004</v>
      </c>
      <c r="DS192">
        <v>16.28941</v>
      </c>
      <c r="DT192" s="1">
        <v>3.0297810000000001E-2</v>
      </c>
      <c r="DU192" s="1">
        <v>11.0161</v>
      </c>
      <c r="DV192">
        <v>0.73016490000000001</v>
      </c>
      <c r="DW192">
        <v>15.76544</v>
      </c>
      <c r="DX192" s="1">
        <v>2.8961890000000001E-2</v>
      </c>
      <c r="DY192" s="1">
        <v>10.57835</v>
      </c>
      <c r="DZ192">
        <v>0.72429589999999999</v>
      </c>
      <c r="EA192">
        <v>15.411379999999999</v>
      </c>
      <c r="EB192" s="1">
        <v>2.9073470000000001E-2</v>
      </c>
      <c r="EC192" s="1">
        <v>10.659750000000001</v>
      </c>
      <c r="ED192">
        <v>0.7184526</v>
      </c>
      <c r="EE192">
        <v>15.254759999999999</v>
      </c>
      <c r="EF192" s="1">
        <v>3.0193620000000001E-2</v>
      </c>
      <c r="EG192" s="1">
        <v>11.131220000000001</v>
      </c>
      <c r="EH192">
        <v>0.71243939999999994</v>
      </c>
      <c r="EI192">
        <v>15.813129999999999</v>
      </c>
      <c r="EJ192" s="1">
        <v>3.104846E-2</v>
      </c>
      <c r="EK192" s="1">
        <v>11.53758</v>
      </c>
      <c r="EL192">
        <v>0.70607600000000004</v>
      </c>
      <c r="EM192">
        <v>16.47221</v>
      </c>
      <c r="EN192" s="1">
        <v>3.085705E-2</v>
      </c>
      <c r="EO192" s="1">
        <v>11.569509999999999</v>
      </c>
      <c r="EP192">
        <v>0.69956649999999998</v>
      </c>
      <c r="EQ192">
        <v>17.003360000000001</v>
      </c>
      <c r="ER192" s="1">
        <v>2.9668090000000001E-2</v>
      </c>
      <c r="ES192" s="1">
        <v>11.223100000000001</v>
      </c>
      <c r="ET192">
        <v>0.69302739999999996</v>
      </c>
      <c r="EU192">
        <v>17.50386</v>
      </c>
      <c r="EV192" s="1">
        <v>2.7750440000000001E-2</v>
      </c>
      <c r="EW192" s="1">
        <v>10.586650000000001</v>
      </c>
      <c r="EX192">
        <v>0.68624419999999997</v>
      </c>
      <c r="EY192">
        <v>17.495010000000001</v>
      </c>
      <c r="EZ192" s="1">
        <v>2.5572310000000001E-2</v>
      </c>
      <c r="FA192" s="1">
        <v>9.8359190000000005</v>
      </c>
      <c r="FB192">
        <v>0.67930630000000003</v>
      </c>
      <c r="FC192">
        <v>16.945430000000002</v>
      </c>
      <c r="FD192" s="1">
        <v>2.3370450000000001E-2</v>
      </c>
      <c r="FE192" s="1">
        <v>9.0617210000000004</v>
      </c>
      <c r="FF192">
        <v>0.67269179999999995</v>
      </c>
      <c r="FG192">
        <v>16.46855</v>
      </c>
      <c r="FH192" s="1">
        <v>2.1250580000000002E-2</v>
      </c>
      <c r="FI192" s="1">
        <v>8.3017640000000004</v>
      </c>
      <c r="FJ192">
        <v>0.66603849999999998</v>
      </c>
      <c r="FK192">
        <v>16.225680000000001</v>
      </c>
      <c r="FL192" s="1">
        <v>1.9266160000000001E-2</v>
      </c>
      <c r="FM192" s="1">
        <v>7.5815859999999997</v>
      </c>
      <c r="FN192">
        <v>0.65928799999999999</v>
      </c>
      <c r="FO192">
        <v>16.817060000000001</v>
      </c>
      <c r="FP192" s="1">
        <v>1.7448490000000001E-2</v>
      </c>
      <c r="FQ192" s="1">
        <v>6.9177</v>
      </c>
      <c r="FR192">
        <v>0.65235699999999996</v>
      </c>
      <c r="FS192">
        <v>17.810510000000001</v>
      </c>
      <c r="FT192" s="1">
        <v>1.5794309999999999E-2</v>
      </c>
      <c r="FU192" s="1">
        <v>6.3093199999999996</v>
      </c>
      <c r="FV192">
        <v>0.64573950000000002</v>
      </c>
      <c r="FW192">
        <v>18.666550000000001</v>
      </c>
      <c r="FX192" s="1">
        <v>1.431821E-2</v>
      </c>
      <c r="FY192" s="1">
        <v>5.7598719999999997</v>
      </c>
      <c r="FZ192">
        <v>0.63978170000000001</v>
      </c>
      <c r="GA192">
        <v>19.25245</v>
      </c>
      <c r="GB192" s="1">
        <v>1.2987790000000001E-2</v>
      </c>
      <c r="GC192" s="1">
        <v>5.2588429999999997</v>
      </c>
      <c r="GD192">
        <v>0.63358009999999998</v>
      </c>
      <c r="GE192">
        <v>19.184049999999999</v>
      </c>
      <c r="GF192" s="1">
        <v>1.1763549999999999E-2</v>
      </c>
      <c r="GG192" s="1">
        <v>4.796354</v>
      </c>
      <c r="GH192">
        <v>0.62702550000000001</v>
      </c>
      <c r="GI192">
        <v>18.660959999999999</v>
      </c>
      <c r="GJ192" s="1">
        <v>1.0646030000000001E-2</v>
      </c>
      <c r="GK192" s="1">
        <v>4.3738409999999996</v>
      </c>
      <c r="GL192">
        <v>0.62130110000000005</v>
      </c>
      <c r="GM192">
        <v>18.124130000000001</v>
      </c>
      <c r="GN192" s="1">
        <v>9.6251150000000001E-3</v>
      </c>
      <c r="GO192" s="1">
        <v>3.978669</v>
      </c>
      <c r="GP192">
        <v>0.61543970000000003</v>
      </c>
      <c r="GQ192">
        <v>17.831959999999999</v>
      </c>
      <c r="GR192" s="1">
        <v>8.6894929999999995E-3</v>
      </c>
      <c r="GS192" s="1">
        <v>3.6142820000000002</v>
      </c>
      <c r="GT192">
        <v>0.60938289999999995</v>
      </c>
      <c r="GU192">
        <v>17.989809999999999</v>
      </c>
      <c r="GV192" s="1">
        <v>7.8421429999999993E-3</v>
      </c>
      <c r="GW192" s="1">
        <v>3.2821199999999999</v>
      </c>
      <c r="GX192">
        <v>0.60382939999999996</v>
      </c>
      <c r="GY192">
        <v>18.808389999999999</v>
      </c>
      <c r="GZ192" s="1">
        <v>7.082199E-3</v>
      </c>
      <c r="HA192" s="1">
        <v>2.9805429999999999</v>
      </c>
      <c r="HB192">
        <v>0.59880160000000004</v>
      </c>
      <c r="HC192">
        <v>19.49607</v>
      </c>
      <c r="HD192" s="1">
        <v>6.3856850000000003E-3</v>
      </c>
      <c r="HE192" s="1">
        <v>2.7008109999999999</v>
      </c>
      <c r="HF192">
        <v>0.59485200000000005</v>
      </c>
      <c r="HG192">
        <v>19.843889999999998</v>
      </c>
      <c r="HH192" s="1">
        <v>5.7499580000000003E-3</v>
      </c>
      <c r="HI192" s="1">
        <v>2.440067</v>
      </c>
      <c r="HJ192">
        <v>0.59144140000000001</v>
      </c>
      <c r="HK192">
        <v>19.516559999999998</v>
      </c>
      <c r="HL192" s="1">
        <v>5.162748E-3</v>
      </c>
      <c r="HM192" s="1">
        <v>2.1960839999999999</v>
      </c>
      <c r="HN192">
        <v>0.58867990000000003</v>
      </c>
      <c r="HO192">
        <v>18.899329999999999</v>
      </c>
      <c r="HP192" s="1">
        <v>4.6208450000000002E-3</v>
      </c>
      <c r="HQ192" s="1">
        <v>1.9683679999999999</v>
      </c>
      <c r="HR192">
        <v>0.58662820000000004</v>
      </c>
      <c r="HS192">
        <v>18.095780000000001</v>
      </c>
      <c r="HT192" s="1">
        <v>4.1120150000000001E-3</v>
      </c>
      <c r="HU192" s="1">
        <v>1.752121</v>
      </c>
      <c r="HV192">
        <v>0.58491610000000005</v>
      </c>
      <c r="HW192">
        <v>17.28895</v>
      </c>
      <c r="HX192" s="1">
        <v>3.6435310000000002E-3</v>
      </c>
      <c r="HY192" s="1">
        <v>1.551849</v>
      </c>
      <c r="HZ192">
        <v>0.58357879999999995</v>
      </c>
      <c r="IA192">
        <v>16.87115</v>
      </c>
      <c r="IB192" s="1">
        <v>3.2063959999999998E-3</v>
      </c>
      <c r="IC192" s="1">
        <v>1.36469</v>
      </c>
      <c r="ID192">
        <v>0.58248789999999995</v>
      </c>
      <c r="IE192">
        <v>17.099730000000001</v>
      </c>
      <c r="IF192" s="1">
        <v>2.7800820000000001E-3</v>
      </c>
      <c r="IG192" s="1">
        <v>1.1825019999999999</v>
      </c>
      <c r="IH192">
        <v>0.58169789999999999</v>
      </c>
      <c r="II192">
        <v>17.548179999999999</v>
      </c>
      <c r="IJ192" s="1">
        <v>2.3540610000000002E-3</v>
      </c>
      <c r="IK192" s="1">
        <v>1.000648</v>
      </c>
      <c r="IL192">
        <v>0.58128040000000003</v>
      </c>
      <c r="IM192">
        <v>18.111969999999999</v>
      </c>
      <c r="IN192" s="1">
        <v>1.938447E-3</v>
      </c>
      <c r="IO192" s="1">
        <v>0.82335590000000003</v>
      </c>
      <c r="IP192">
        <v>0.58103479999999996</v>
      </c>
      <c r="IQ192">
        <v>18.037990000000001</v>
      </c>
      <c r="IR192" s="1">
        <v>1.5640529999999999E-3</v>
      </c>
      <c r="IS192" s="1">
        <v>0.66321249999999998</v>
      </c>
      <c r="IT192">
        <v>0.58087069999999996</v>
      </c>
      <c r="IU192">
        <v>17.452649999999998</v>
      </c>
      <c r="IV192" s="1">
        <v>1.2639369999999999E-3</v>
      </c>
      <c r="IW192" s="1">
        <v>0.53423639999999994</v>
      </c>
      <c r="IX192">
        <v>0.58077909999999999</v>
      </c>
      <c r="IY192">
        <v>16.69951</v>
      </c>
      <c r="IZ192" s="1">
        <v>1.0441389999999999E-3</v>
      </c>
      <c r="JA192" s="1">
        <v>0.43941750000000002</v>
      </c>
      <c r="JB192">
        <v>0.58075949999999998</v>
      </c>
      <c r="JC192">
        <v>15.93262</v>
      </c>
      <c r="JD192" s="1">
        <v>8.9249450000000003E-4</v>
      </c>
      <c r="JE192" s="1">
        <v>0.37386580000000003</v>
      </c>
      <c r="JF192">
        <v>0.58075319999999997</v>
      </c>
      <c r="JG192">
        <v>15.91676</v>
      </c>
      <c r="JH192" s="1">
        <v>7.8789490000000001E-4</v>
      </c>
      <c r="JI192" s="1">
        <v>0.32879079999999999</v>
      </c>
      <c r="JJ192">
        <v>0.58080419999999999</v>
      </c>
      <c r="JK192">
        <v>16.273569999999999</v>
      </c>
      <c r="JL192" s="1">
        <v>7.1099460000000005E-4</v>
      </c>
      <c r="JM192" s="1">
        <v>0.29583310000000002</v>
      </c>
      <c r="JN192">
        <v>0.58085730000000002</v>
      </c>
      <c r="JO192">
        <v>16.697980000000001</v>
      </c>
      <c r="JP192" s="1">
        <v>6.4840310000000001E-4</v>
      </c>
      <c r="JQ192" s="1">
        <v>0.26931480000000002</v>
      </c>
      <c r="JR192">
        <v>0.58096559999999997</v>
      </c>
      <c r="JS192">
        <v>17.358930000000001</v>
      </c>
      <c r="JT192" s="1">
        <v>5.9312839999999998E-4</v>
      </c>
      <c r="JU192" s="1">
        <v>0.2459916</v>
      </c>
      <c r="JV192">
        <v>0.58107589999999998</v>
      </c>
      <c r="JW192">
        <v>17.559470000000001</v>
      </c>
      <c r="JX192" s="1">
        <v>5.4479089999999995E-4</v>
      </c>
      <c r="JY192" s="1">
        <v>0.22560859999999999</v>
      </c>
      <c r="JZ192">
        <v>0.58122180000000001</v>
      </c>
      <c r="KA192">
        <v>16.979520000000001</v>
      </c>
      <c r="KB192" s="1">
        <v>5.0336960000000003E-4</v>
      </c>
      <c r="KC192" s="1">
        <v>0.20811760000000001</v>
      </c>
      <c r="KD192">
        <v>0.58139370000000001</v>
      </c>
      <c r="KE192">
        <v>16.209579999999999</v>
      </c>
      <c r="KF192" s="1">
        <v>4.691726E-4</v>
      </c>
      <c r="KG192" s="1">
        <v>0.19369990000000001</v>
      </c>
      <c r="KH192">
        <v>0.58156549999999996</v>
      </c>
      <c r="KI192">
        <v>15.549440000000001</v>
      </c>
      <c r="KJ192" s="1">
        <v>4.4080980000000002E-4</v>
      </c>
      <c r="KK192" s="1">
        <v>0.18175959999999999</v>
      </c>
      <c r="KL192">
        <v>0.58174789999999998</v>
      </c>
      <c r="KM192">
        <v>15.86131</v>
      </c>
      <c r="KN192" s="1">
        <v>4.1737559999999998E-4</v>
      </c>
      <c r="KO192" s="1">
        <v>0.17190169999999999</v>
      </c>
      <c r="KP192">
        <v>0.58192379999999999</v>
      </c>
      <c r="KQ192">
        <v>16.76285</v>
      </c>
      <c r="KR192" s="1">
        <v>3.963905E-4</v>
      </c>
      <c r="KS192" s="1">
        <v>0.163163</v>
      </c>
      <c r="KT192">
        <v>0.58206089999999999</v>
      </c>
      <c r="KU192">
        <v>17.943370000000002</v>
      </c>
      <c r="KV192" s="1">
        <v>3.769666E-4</v>
      </c>
      <c r="KW192" s="1">
        <v>0.15509680000000001</v>
      </c>
      <c r="KX192">
        <v>0.58217450000000004</v>
      </c>
      <c r="KY192">
        <v>19.002659999999999</v>
      </c>
      <c r="KZ192" s="1">
        <v>3.5892930000000001E-4</v>
      </c>
      <c r="LA192" s="1">
        <v>0.14760980000000001</v>
      </c>
      <c r="LB192">
        <v>0.58225740000000004</v>
      </c>
      <c r="LC192">
        <v>19.18225</v>
      </c>
      <c r="LD192" s="1">
        <v>3.424166E-4</v>
      </c>
      <c r="LE192" s="1">
        <v>0.14079140000000001</v>
      </c>
      <c r="LF192">
        <v>0.58231330000000003</v>
      </c>
      <c r="LG192">
        <v>18.618390000000002</v>
      </c>
      <c r="LH192" s="1">
        <v>3.2717240000000001E-4</v>
      </c>
      <c r="LI192" s="1">
        <v>0.13448760000000001</v>
      </c>
      <c r="LJ192">
        <v>0.58236140000000003</v>
      </c>
      <c r="LK192">
        <v>17.90053</v>
      </c>
      <c r="LL192" s="1">
        <v>3.1351090000000001E-4</v>
      </c>
      <c r="LM192" s="1">
        <v>0.12884760000000001</v>
      </c>
      <c r="LN192">
        <v>0.58236860000000001</v>
      </c>
      <c r="LO192">
        <v>17.316880000000001</v>
      </c>
      <c r="LP192" s="1">
        <v>3.01131E-4</v>
      </c>
      <c r="LQ192" s="1">
        <v>0.12375220000000001</v>
      </c>
      <c r="LR192">
        <v>0.58234850000000005</v>
      </c>
      <c r="LS192">
        <v>17.757200000000001</v>
      </c>
      <c r="LT192" s="1">
        <v>2.9004209999999999E-4</v>
      </c>
      <c r="LU192" s="1">
        <v>0.1191835</v>
      </c>
      <c r="LV192">
        <v>0.58226699999999998</v>
      </c>
      <c r="LW192">
        <v>18.765090000000001</v>
      </c>
      <c r="LX192" s="1">
        <v>2.8041019999999999E-4</v>
      </c>
      <c r="LY192" s="1">
        <v>0.1152285</v>
      </c>
      <c r="LZ192">
        <v>0.58216639999999997</v>
      </c>
      <c r="MA192">
        <v>20.04213</v>
      </c>
      <c r="MB192" s="1">
        <v>2.7226010000000001E-4</v>
      </c>
      <c r="MC192" s="1">
        <v>0.11187419999999999</v>
      </c>
      <c r="MD192">
        <v>0.58199849999999997</v>
      </c>
      <c r="ME192">
        <v>21.016770000000001</v>
      </c>
      <c r="MF192" s="1">
        <v>2.6546170000000001E-4</v>
      </c>
      <c r="MG192" s="1">
        <v>0.1090961</v>
      </c>
      <c r="MH192">
        <v>0.58177880000000004</v>
      </c>
      <c r="MI192">
        <v>21.041789999999999</v>
      </c>
      <c r="MJ192" s="1">
        <v>2.5930419999999998E-4</v>
      </c>
      <c r="MK192" s="1">
        <v>0.1066173</v>
      </c>
      <c r="ML192">
        <v>0.58149609999999996</v>
      </c>
      <c r="MM192">
        <v>20.205269999999999</v>
      </c>
      <c r="MN192" s="1">
        <v>2.5291030000000001E-4</v>
      </c>
      <c r="MO192" s="1">
        <v>0.1040531</v>
      </c>
      <c r="MP192">
        <v>0.58117580000000002</v>
      </c>
      <c r="MQ192">
        <v>19.216750000000001</v>
      </c>
      <c r="MR192" s="1">
        <v>2.4609460000000002E-4</v>
      </c>
      <c r="MS192" s="1">
        <v>0.1013363</v>
      </c>
      <c r="MT192">
        <v>0.58084639999999998</v>
      </c>
      <c r="MU192">
        <v>18.460080000000001</v>
      </c>
      <c r="MV192" s="1">
        <v>2.3872769999999999E-4</v>
      </c>
      <c r="MW192" s="1">
        <v>9.8375599999999994E-2</v>
      </c>
      <c r="MX192">
        <v>0.58049890000000004</v>
      </c>
      <c r="MY192">
        <v>18.664580000000001</v>
      </c>
      <c r="MZ192" s="1">
        <v>2.309329E-4</v>
      </c>
      <c r="NA192" s="1">
        <v>9.5239480000000001E-2</v>
      </c>
      <c r="NB192">
        <v>0.58018049999999999</v>
      </c>
      <c r="NC192">
        <v>18.883199999999999</v>
      </c>
      <c r="ND192" s="1">
        <v>2.232364E-4</v>
      </c>
      <c r="NE192" s="1">
        <v>9.2106510000000003E-2</v>
      </c>
      <c r="NF192">
        <v>0.57989009999999996</v>
      </c>
      <c r="NG192">
        <v>19.73733</v>
      </c>
      <c r="NH192" s="1">
        <v>2.1587439999999999E-4</v>
      </c>
      <c r="NI192" s="1">
        <v>8.9095209999999994E-2</v>
      </c>
      <c r="NJ192">
        <v>0.57966099999999998</v>
      </c>
      <c r="NK192">
        <v>20.42981</v>
      </c>
      <c r="NL192" s="1">
        <v>2.090281E-4</v>
      </c>
      <c r="NM192" s="1">
        <v>8.6290850000000002E-2</v>
      </c>
      <c r="NN192">
        <v>0.57947159999999998</v>
      </c>
      <c r="NO192">
        <v>20.359470000000002</v>
      </c>
      <c r="NP192" s="1">
        <v>2.0219009999999999E-4</v>
      </c>
      <c r="NQ192" s="1">
        <v>8.3491670000000004E-2</v>
      </c>
      <c r="NR192">
        <v>0.57934370000000002</v>
      </c>
      <c r="NS192">
        <v>19.670729999999999</v>
      </c>
      <c r="NT192" s="1">
        <v>1.9512349999999999E-4</v>
      </c>
      <c r="NU192" s="1">
        <v>8.0586809999999995E-2</v>
      </c>
      <c r="NV192">
        <v>0.5792524</v>
      </c>
      <c r="NW192">
        <v>18.7441</v>
      </c>
      <c r="NX192" s="1">
        <v>1.876387E-4</v>
      </c>
      <c r="NY192" s="1">
        <v>7.7506190000000003E-2</v>
      </c>
      <c r="NZ192">
        <v>0.57922110000000004</v>
      </c>
      <c r="OA192">
        <v>18.036480000000001</v>
      </c>
      <c r="OB192" s="1">
        <v>1.7984920000000001E-4</v>
      </c>
      <c r="OC192" s="1">
        <v>7.4289049999999995E-2</v>
      </c>
      <c r="OD192">
        <v>0.57923500000000006</v>
      </c>
      <c r="OE192">
        <v>18.406330000000001</v>
      </c>
      <c r="OF192" s="1">
        <v>1.718255E-4</v>
      </c>
      <c r="OG192" s="1">
        <v>7.0972480000000004E-2</v>
      </c>
      <c r="OH192">
        <v>0.57931759999999999</v>
      </c>
      <c r="OI192">
        <v>19.435269999999999</v>
      </c>
      <c r="OJ192" s="1">
        <v>1.634998E-4</v>
      </c>
      <c r="OK192" s="1">
        <v>6.7521020000000001E-2</v>
      </c>
    </row>
    <row r="193" spans="1:401" x14ac:dyDescent="0.35">
      <c r="A193">
        <v>199</v>
      </c>
      <c r="B193" t="s">
        <v>4</v>
      </c>
      <c r="C193" t="s">
        <v>181</v>
      </c>
      <c r="D193" t="s">
        <v>199</v>
      </c>
      <c r="E193">
        <v>888.0684</v>
      </c>
      <c r="F193">
        <v>0.80448600000000003</v>
      </c>
      <c r="G193">
        <v>15.64012</v>
      </c>
      <c r="H193">
        <v>0</v>
      </c>
      <c r="I193">
        <v>0</v>
      </c>
      <c r="J193">
        <v>0.80290099999999998</v>
      </c>
      <c r="K193">
        <v>16.22437</v>
      </c>
      <c r="L193">
        <v>0</v>
      </c>
      <c r="M193">
        <v>0</v>
      </c>
      <c r="N193">
        <v>0.80135199999999995</v>
      </c>
      <c r="O193">
        <v>16.76737</v>
      </c>
      <c r="P193">
        <v>0</v>
      </c>
      <c r="Q193">
        <v>0</v>
      </c>
      <c r="R193">
        <v>0.79982330000000001</v>
      </c>
      <c r="S193">
        <v>17.067710000000002</v>
      </c>
      <c r="T193">
        <v>0</v>
      </c>
      <c r="U193">
        <v>0</v>
      </c>
      <c r="V193">
        <v>0.79824569999999995</v>
      </c>
      <c r="W193">
        <v>17.296109999999999</v>
      </c>
      <c r="X193">
        <v>0</v>
      </c>
      <c r="Y193">
        <v>0</v>
      </c>
      <c r="Z193">
        <v>0.79659460000000004</v>
      </c>
      <c r="AA193">
        <v>17.23302</v>
      </c>
      <c r="AB193">
        <v>0</v>
      </c>
      <c r="AC193">
        <v>0</v>
      </c>
      <c r="AD193">
        <v>0.79492070000000004</v>
      </c>
      <c r="AE193">
        <v>16.972010000000001</v>
      </c>
      <c r="AF193">
        <v>0</v>
      </c>
      <c r="AG193">
        <v>6.4101750000000002E-37</v>
      </c>
      <c r="AH193">
        <v>0.79318180000000005</v>
      </c>
      <c r="AI193">
        <v>16.844180000000001</v>
      </c>
      <c r="AJ193" s="1">
        <v>1.534858E-27</v>
      </c>
      <c r="AK193" s="1">
        <v>5.0304780000000002E-25</v>
      </c>
      <c r="AL193">
        <v>0.79137219999999997</v>
      </c>
      <c r="AM193">
        <v>16.738610000000001</v>
      </c>
      <c r="AN193" s="1">
        <v>6.004277E-16</v>
      </c>
      <c r="AO193" s="1">
        <v>1.981843E-13</v>
      </c>
      <c r="AP193">
        <v>0.78955229999999998</v>
      </c>
      <c r="AQ193">
        <v>17.10172</v>
      </c>
      <c r="AR193" s="1">
        <v>9.239184E-7</v>
      </c>
      <c r="AS193" s="1">
        <v>2.2267129999999999E-4</v>
      </c>
      <c r="AT193">
        <v>0.78773930000000003</v>
      </c>
      <c r="AU193">
        <v>17.624649999999999</v>
      </c>
      <c r="AV193" s="1">
        <v>2.7087470000000001E-3</v>
      </c>
      <c r="AW193" s="1">
        <v>0.71608470000000002</v>
      </c>
      <c r="AX193">
        <v>0.78589520000000002</v>
      </c>
      <c r="AY193">
        <v>17.92146</v>
      </c>
      <c r="AZ193" s="1">
        <v>0.37383620000000001</v>
      </c>
      <c r="BA193">
        <v>105.73099999999999</v>
      </c>
      <c r="BB193">
        <v>0.78403809999999996</v>
      </c>
      <c r="BC193">
        <v>18.195150000000002</v>
      </c>
      <c r="BD193">
        <v>8.2077340000000003</v>
      </c>
      <c r="BE193">
        <v>2454.9160000000002</v>
      </c>
      <c r="BF193">
        <v>0.7822133</v>
      </c>
      <c r="BG193">
        <v>18.147110000000001</v>
      </c>
      <c r="BH193">
        <v>47.443359999999998</v>
      </c>
      <c r="BI193">
        <v>14879.93</v>
      </c>
      <c r="BJ193">
        <v>0.78038260000000004</v>
      </c>
      <c r="BK193">
        <v>17.900549999999999</v>
      </c>
      <c r="BL193">
        <v>97.75291</v>
      </c>
      <c r="BM193">
        <v>31960.76</v>
      </c>
      <c r="BN193">
        <v>0.77840670000000001</v>
      </c>
      <c r="BO193">
        <v>17.84179</v>
      </c>
      <c r="BP193">
        <v>88.718000000000004</v>
      </c>
      <c r="BQ193">
        <v>30080.41</v>
      </c>
      <c r="BR193">
        <v>0.77611839999999999</v>
      </c>
      <c r="BS193">
        <v>17.878039999999999</v>
      </c>
      <c r="BT193">
        <v>41.610340000000001</v>
      </c>
      <c r="BU193">
        <v>14564.27</v>
      </c>
      <c r="BV193">
        <v>0.77274860000000001</v>
      </c>
      <c r="BW193">
        <v>18.174440000000001</v>
      </c>
      <c r="BX193">
        <v>11.50704</v>
      </c>
      <c r="BY193">
        <v>4144.5510000000004</v>
      </c>
      <c r="BZ193">
        <v>0.76886730000000003</v>
      </c>
      <c r="CA193">
        <v>18.224979999999999</v>
      </c>
      <c r="CB193">
        <v>2.1445340000000002</v>
      </c>
      <c r="CC193">
        <v>790.30730000000005</v>
      </c>
      <c r="CD193">
        <v>0.76598529999999998</v>
      </c>
      <c r="CE193">
        <v>18.045750000000002</v>
      </c>
      <c r="CF193">
        <v>0.34039530000000001</v>
      </c>
      <c r="CG193">
        <v>125.809</v>
      </c>
      <c r="CH193">
        <v>0.76364650000000001</v>
      </c>
      <c r="CI193">
        <v>17.625019999999999</v>
      </c>
      <c r="CJ193">
        <v>8.8462239999999998E-2</v>
      </c>
      <c r="CK193">
        <v>31.324380000000001</v>
      </c>
      <c r="CL193">
        <v>0.76154860000000002</v>
      </c>
      <c r="CM193">
        <v>17.04344</v>
      </c>
      <c r="CN193">
        <v>5.5945660000000001E-2</v>
      </c>
      <c r="CO193">
        <v>19.192319999999999</v>
      </c>
      <c r="CP193">
        <v>0.75944480000000003</v>
      </c>
      <c r="CQ193">
        <v>16.640270000000001</v>
      </c>
      <c r="CR193" s="1">
        <v>4.8674500000000002E-2</v>
      </c>
      <c r="CS193">
        <v>16.625389999999999</v>
      </c>
      <c r="CT193">
        <v>0.75717429999999997</v>
      </c>
      <c r="CU193">
        <v>16.506710000000002</v>
      </c>
      <c r="CV193" s="1">
        <v>4.4924480000000003E-2</v>
      </c>
      <c r="CW193">
        <v>15.357760000000001</v>
      </c>
      <c r="CX193">
        <v>0.7545444</v>
      </c>
      <c r="CY193">
        <v>16.526350000000001</v>
      </c>
      <c r="CZ193" s="1">
        <v>4.2165939999999999E-2</v>
      </c>
      <c r="DA193">
        <v>14.44614</v>
      </c>
      <c r="DB193">
        <v>0.75153300000000001</v>
      </c>
      <c r="DC193">
        <v>16.94511</v>
      </c>
      <c r="DD193" s="1">
        <v>3.9727609999999997E-2</v>
      </c>
      <c r="DE193" s="1">
        <v>13.654859999999999</v>
      </c>
      <c r="DF193">
        <v>0.7479654</v>
      </c>
      <c r="DG193">
        <v>17.056509999999999</v>
      </c>
      <c r="DH193" s="1">
        <v>3.7322050000000002E-2</v>
      </c>
      <c r="DI193" s="1">
        <v>12.882540000000001</v>
      </c>
      <c r="DJ193">
        <v>0.7438574</v>
      </c>
      <c r="DK193">
        <v>16.947569999999999</v>
      </c>
      <c r="DL193" s="1">
        <v>3.4931190000000001E-2</v>
      </c>
      <c r="DM193" s="1">
        <v>12.11856</v>
      </c>
      <c r="DN193">
        <v>0.73922120000000002</v>
      </c>
      <c r="DO193">
        <v>16.782330000000002</v>
      </c>
      <c r="DP193" s="1">
        <v>3.263141E-2</v>
      </c>
      <c r="DQ193" s="1">
        <v>11.386369999999999</v>
      </c>
      <c r="DR193">
        <v>0.73421389999999997</v>
      </c>
      <c r="DS193">
        <v>16.341909999999999</v>
      </c>
      <c r="DT193" s="1">
        <v>3.0487130000000001E-2</v>
      </c>
      <c r="DU193" s="1">
        <v>10.702970000000001</v>
      </c>
      <c r="DV193">
        <v>0.72888229999999998</v>
      </c>
      <c r="DW193">
        <v>15.795730000000001</v>
      </c>
      <c r="DX193" s="1">
        <v>2.90283E-2</v>
      </c>
      <c r="DY193" s="1">
        <v>10.24263</v>
      </c>
      <c r="DZ193">
        <v>0.72347030000000001</v>
      </c>
      <c r="EA193">
        <v>15.427720000000001</v>
      </c>
      <c r="EB193" s="1">
        <v>2.897982E-2</v>
      </c>
      <c r="EC193" s="1">
        <v>10.26914</v>
      </c>
      <c r="ED193">
        <v>0.71809940000000005</v>
      </c>
      <c r="EE193">
        <v>15.269819999999999</v>
      </c>
      <c r="EF193" s="1">
        <v>3.003803E-2</v>
      </c>
      <c r="EG193" s="1">
        <v>10.703290000000001</v>
      </c>
      <c r="EH193">
        <v>0.71264479999999997</v>
      </c>
      <c r="EI193">
        <v>15.813219999999999</v>
      </c>
      <c r="EJ193" s="1">
        <v>3.097275E-2</v>
      </c>
      <c r="EK193" s="1">
        <v>11.122439999999999</v>
      </c>
      <c r="EL193">
        <v>0.70689150000000001</v>
      </c>
      <c r="EM193">
        <v>16.473890000000001</v>
      </c>
      <c r="EN193" s="1">
        <v>3.0902209999999999E-2</v>
      </c>
      <c r="EO193" s="1">
        <v>11.196669999999999</v>
      </c>
      <c r="EP193">
        <v>0.70088150000000005</v>
      </c>
      <c r="EQ193">
        <v>17.024090000000001</v>
      </c>
      <c r="ER193" s="1">
        <v>2.9819490000000001E-2</v>
      </c>
      <c r="ES193" s="1">
        <v>10.90006</v>
      </c>
      <c r="ET193">
        <v>0.69470229999999999</v>
      </c>
      <c r="EU193">
        <v>17.53171</v>
      </c>
      <c r="EV193" s="1">
        <v>2.796334E-2</v>
      </c>
      <c r="EW193" s="1">
        <v>10.3102</v>
      </c>
      <c r="EX193">
        <v>0.68826089999999995</v>
      </c>
      <c r="EY193">
        <v>17.53257</v>
      </c>
      <c r="EZ193" s="1">
        <v>2.580431E-2</v>
      </c>
      <c r="FA193" s="1">
        <v>9.5954029999999992</v>
      </c>
      <c r="FB193">
        <v>0.68170229999999998</v>
      </c>
      <c r="FC193">
        <v>16.985749999999999</v>
      </c>
      <c r="FD193" s="1">
        <v>2.360228E-2</v>
      </c>
      <c r="FE193" s="1">
        <v>8.8503679999999996</v>
      </c>
      <c r="FF193">
        <v>0.67553850000000004</v>
      </c>
      <c r="FG193">
        <v>16.496580000000002</v>
      </c>
      <c r="FH193" s="1">
        <v>2.1475770000000002E-2</v>
      </c>
      <c r="FI193" s="1">
        <v>8.1155410000000003</v>
      </c>
      <c r="FJ193">
        <v>0.66933180000000003</v>
      </c>
      <c r="FK193">
        <v>16.245429999999999</v>
      </c>
      <c r="FL193" s="1">
        <v>1.947602E-2</v>
      </c>
      <c r="FM193" s="1">
        <v>7.4160640000000004</v>
      </c>
      <c r="FN193">
        <v>0.6630973</v>
      </c>
      <c r="FO193">
        <v>16.802790000000002</v>
      </c>
      <c r="FP193" s="1">
        <v>1.764247E-2</v>
      </c>
      <c r="FQ193" s="1">
        <v>6.7698140000000002</v>
      </c>
      <c r="FR193">
        <v>0.65676889999999999</v>
      </c>
      <c r="FS193">
        <v>17.777519999999999</v>
      </c>
      <c r="FT193" s="1">
        <v>1.5969569999999999E-2</v>
      </c>
      <c r="FU193" s="1">
        <v>6.175726</v>
      </c>
      <c r="FV193">
        <v>0.65077490000000004</v>
      </c>
      <c r="FW193">
        <v>18.656120000000001</v>
      </c>
      <c r="FX193" s="1">
        <v>1.4478100000000001E-2</v>
      </c>
      <c r="FY193" s="1">
        <v>5.6392800000000003</v>
      </c>
      <c r="FZ193">
        <v>0.64490760000000003</v>
      </c>
      <c r="GA193">
        <v>19.26989</v>
      </c>
      <c r="GB193" s="1">
        <v>1.313665E-2</v>
      </c>
      <c r="GC193" s="1">
        <v>5.1515060000000004</v>
      </c>
      <c r="GD193">
        <v>0.63880680000000001</v>
      </c>
      <c r="GE193">
        <v>19.219760000000001</v>
      </c>
      <c r="GF193" s="1">
        <v>1.189831E-2</v>
      </c>
      <c r="GG193" s="1">
        <v>4.7001520000000001</v>
      </c>
      <c r="GH193">
        <v>0.63243260000000001</v>
      </c>
      <c r="GI193">
        <v>18.711539999999999</v>
      </c>
      <c r="GJ193" s="1">
        <v>1.0771920000000001E-2</v>
      </c>
      <c r="GK193" s="1">
        <v>4.2886040000000003</v>
      </c>
      <c r="GL193">
        <v>0.62707199999999996</v>
      </c>
      <c r="GM193">
        <v>18.167069999999999</v>
      </c>
      <c r="GN193" s="1">
        <v>9.7419410000000005E-3</v>
      </c>
      <c r="GO193" s="1">
        <v>3.9024779999999999</v>
      </c>
      <c r="GP193">
        <v>0.62150380000000005</v>
      </c>
      <c r="GQ193">
        <v>17.846699999999998</v>
      </c>
      <c r="GR193" s="1">
        <v>8.7978029999999999E-3</v>
      </c>
      <c r="GS193" s="1">
        <v>3.5467170000000001</v>
      </c>
      <c r="GT193">
        <v>0.61598719999999996</v>
      </c>
      <c r="GU193">
        <v>17.969249999999999</v>
      </c>
      <c r="GV193" s="1">
        <v>7.9398679999999992E-3</v>
      </c>
      <c r="GW193" s="1">
        <v>3.220755</v>
      </c>
      <c r="GX193">
        <v>0.61109380000000002</v>
      </c>
      <c r="GY193">
        <v>18.764900000000001</v>
      </c>
      <c r="GZ193" s="1">
        <v>7.1718789999999999E-3</v>
      </c>
      <c r="HA193" s="1">
        <v>2.9248400000000001</v>
      </c>
      <c r="HB193">
        <v>0.60645479999999996</v>
      </c>
      <c r="HC193">
        <v>19.467040000000001</v>
      </c>
      <c r="HD193" s="1">
        <v>6.4698790000000004E-3</v>
      </c>
      <c r="HE193" s="1">
        <v>2.651491</v>
      </c>
      <c r="HF193">
        <v>0.60272179999999997</v>
      </c>
      <c r="HG193">
        <v>19.849139999999998</v>
      </c>
      <c r="HH193" s="1">
        <v>5.8284519999999996E-3</v>
      </c>
      <c r="HI193" s="1">
        <v>2.3968630000000002</v>
      </c>
      <c r="HJ193">
        <v>0.59950000000000003</v>
      </c>
      <c r="HK193">
        <v>19.561789999999998</v>
      </c>
      <c r="HL193" s="1">
        <v>5.2363699999999997E-3</v>
      </c>
      <c r="HM193" s="1">
        <v>2.1592310000000001</v>
      </c>
      <c r="HN193">
        <v>0.59693059999999998</v>
      </c>
      <c r="HO193">
        <v>18.96622</v>
      </c>
      <c r="HP193" s="1">
        <v>4.6905339999999997E-3</v>
      </c>
      <c r="HQ193" s="1">
        <v>1.93729</v>
      </c>
      <c r="HR193">
        <v>0.59505580000000002</v>
      </c>
      <c r="HS193">
        <v>18.173179999999999</v>
      </c>
      <c r="HT193" s="1">
        <v>4.1775650000000003E-3</v>
      </c>
      <c r="HU193" s="1">
        <v>1.7263580000000001</v>
      </c>
      <c r="HV193">
        <v>0.5934931</v>
      </c>
      <c r="HW193">
        <v>17.34965</v>
      </c>
      <c r="HX193" s="1">
        <v>3.7043039999999998E-3</v>
      </c>
      <c r="HY193" s="1">
        <v>1.530438</v>
      </c>
      <c r="HZ193">
        <v>0.59226270000000003</v>
      </c>
      <c r="IA193">
        <v>16.904019999999999</v>
      </c>
      <c r="IB193" s="1">
        <v>3.2642000000000001E-3</v>
      </c>
      <c r="IC193" s="1">
        <v>1.3478190000000001</v>
      </c>
      <c r="ID193">
        <v>0.59129739999999997</v>
      </c>
      <c r="IE193">
        <v>17.103580000000001</v>
      </c>
      <c r="IF193" s="1">
        <v>2.837652E-3</v>
      </c>
      <c r="IG193" s="1">
        <v>1.1709400000000001</v>
      </c>
      <c r="IH193">
        <v>0.59063710000000003</v>
      </c>
      <c r="II193">
        <v>17.539059999999999</v>
      </c>
      <c r="IJ193" s="1">
        <v>2.4114840000000002E-3</v>
      </c>
      <c r="IK193" s="1">
        <v>0.9943417</v>
      </c>
      <c r="IL193">
        <v>0.59033440000000004</v>
      </c>
      <c r="IM193">
        <v>18.102270000000001</v>
      </c>
      <c r="IN193" s="1">
        <v>1.9933659999999999E-3</v>
      </c>
      <c r="IO193" s="1">
        <v>0.82125539999999997</v>
      </c>
      <c r="IP193">
        <v>0.59017149999999996</v>
      </c>
      <c r="IQ193">
        <v>18.059830000000002</v>
      </c>
      <c r="IR193" s="1">
        <v>1.611293E-3</v>
      </c>
      <c r="IS193" s="1">
        <v>0.66284299999999996</v>
      </c>
      <c r="IT193">
        <v>0.59009560000000005</v>
      </c>
      <c r="IU193">
        <v>17.511649999999999</v>
      </c>
      <c r="IV193" s="1">
        <v>1.300428E-3</v>
      </c>
      <c r="IW193" s="1">
        <v>0.5333812</v>
      </c>
      <c r="IX193">
        <v>0.59006599999999998</v>
      </c>
      <c r="IY193">
        <v>16.780280000000001</v>
      </c>
      <c r="IZ193" s="1">
        <v>1.0700939999999999E-3</v>
      </c>
      <c r="JA193" s="1">
        <v>0.43713679999999999</v>
      </c>
      <c r="JB193">
        <v>0.59006650000000005</v>
      </c>
      <c r="JC193">
        <v>16.009550000000001</v>
      </c>
      <c r="JD193" s="1">
        <v>9.102534E-4</v>
      </c>
      <c r="JE193" s="1">
        <v>0.37020059999999999</v>
      </c>
      <c r="JF193">
        <v>0.59009199999999995</v>
      </c>
      <c r="JG193">
        <v>15.96133</v>
      </c>
      <c r="JH193" s="1">
        <v>8.0035950000000001E-4</v>
      </c>
      <c r="JI193" s="1">
        <v>0.3242912</v>
      </c>
      <c r="JJ193">
        <v>0.59016619999999997</v>
      </c>
      <c r="JK193">
        <v>16.288799999999998</v>
      </c>
      <c r="JL193" s="1">
        <v>7.2047789999999995E-4</v>
      </c>
      <c r="JM193" s="1">
        <v>0.29107729999999998</v>
      </c>
      <c r="JN193">
        <v>0.59023809999999999</v>
      </c>
      <c r="JO193">
        <v>16.694859999999998</v>
      </c>
      <c r="JP193" s="1">
        <v>6.5647380000000003E-4</v>
      </c>
      <c r="JQ193" s="1">
        <v>0.26474009999999998</v>
      </c>
      <c r="JR193">
        <v>0.59031860000000003</v>
      </c>
      <c r="JS193">
        <v>17.352340000000002</v>
      </c>
      <c r="JT193" s="1">
        <v>6.0028269999999996E-4</v>
      </c>
      <c r="JU193" s="1">
        <v>0.24172869999999999</v>
      </c>
      <c r="JV193">
        <v>0.59042220000000001</v>
      </c>
      <c r="JW193">
        <v>17.57948</v>
      </c>
      <c r="JX193" s="1">
        <v>5.5097559999999998E-4</v>
      </c>
      <c r="JY193" s="1">
        <v>0.22155320000000001</v>
      </c>
      <c r="JZ193">
        <v>0.59056810000000004</v>
      </c>
      <c r="KA193">
        <v>17.033840000000001</v>
      </c>
      <c r="KB193" s="1">
        <v>5.0859810000000001E-4</v>
      </c>
      <c r="KC193" s="1">
        <v>0.20419760000000001</v>
      </c>
      <c r="KD193">
        <v>0.59071989999999996</v>
      </c>
      <c r="KE193">
        <v>16.27758</v>
      </c>
      <c r="KF193" s="1">
        <v>4.7346459999999998E-4</v>
      </c>
      <c r="KG193" s="1">
        <v>0.1898272</v>
      </c>
      <c r="KH193">
        <v>0.5908755</v>
      </c>
      <c r="KI193">
        <v>15.610469999999999</v>
      </c>
      <c r="KJ193" s="1">
        <v>4.4437529999999999E-4</v>
      </c>
      <c r="KK193" s="1">
        <v>0.1779463</v>
      </c>
      <c r="KL193">
        <v>0.59103539999999999</v>
      </c>
      <c r="KM193">
        <v>15.88087</v>
      </c>
      <c r="KN193" s="1">
        <v>4.203702E-4</v>
      </c>
      <c r="KO193" s="1">
        <v>0.1681433</v>
      </c>
      <c r="KP193">
        <v>0.59118119999999996</v>
      </c>
      <c r="KQ193">
        <v>16.74466</v>
      </c>
      <c r="KR193" s="1">
        <v>3.9910649999999999E-4</v>
      </c>
      <c r="KS193" s="1">
        <v>0.15954570000000001</v>
      </c>
      <c r="KT193">
        <v>0.59128250000000004</v>
      </c>
      <c r="KU193">
        <v>17.905159999999999</v>
      </c>
      <c r="KV193" s="1">
        <v>3.795154E-4</v>
      </c>
      <c r="KW193" s="1">
        <v>0.15164349999999999</v>
      </c>
      <c r="KX193">
        <v>0.59138310000000005</v>
      </c>
      <c r="KY193">
        <v>18.980540000000001</v>
      </c>
      <c r="KZ193" s="1">
        <v>3.6124449999999999E-4</v>
      </c>
      <c r="LA193" s="1">
        <v>0.1442841</v>
      </c>
      <c r="LB193">
        <v>0.5914682</v>
      </c>
      <c r="LC193">
        <v>19.196960000000001</v>
      </c>
      <c r="LD193" s="1">
        <v>3.445791E-4</v>
      </c>
      <c r="LE193" s="1">
        <v>0.1375963</v>
      </c>
      <c r="LF193">
        <v>0.59152450000000001</v>
      </c>
      <c r="LG193">
        <v>18.665040000000001</v>
      </c>
      <c r="LH193" s="1">
        <v>3.2913499999999999E-4</v>
      </c>
      <c r="LI193" s="1">
        <v>0.13139500000000001</v>
      </c>
      <c r="LJ193">
        <v>0.59152839999999995</v>
      </c>
      <c r="LK193">
        <v>17.960249999999998</v>
      </c>
      <c r="LL193" s="1">
        <v>3.1526809999999998E-4</v>
      </c>
      <c r="LM193" s="1">
        <v>0.12583900000000001</v>
      </c>
      <c r="LN193">
        <v>0.59153719999999999</v>
      </c>
      <c r="LO193">
        <v>17.371220000000001</v>
      </c>
      <c r="LP193" s="1">
        <v>3.0272200000000001E-4</v>
      </c>
      <c r="LQ193" s="1">
        <v>0.1208229</v>
      </c>
      <c r="LR193">
        <v>0.59150610000000003</v>
      </c>
      <c r="LS193">
        <v>17.764600000000002</v>
      </c>
      <c r="LT193" s="1">
        <v>2.914285E-4</v>
      </c>
      <c r="LU193" s="1">
        <v>0.11630939999999999</v>
      </c>
      <c r="LV193">
        <v>0.59143869999999998</v>
      </c>
      <c r="LW193">
        <v>18.73244</v>
      </c>
      <c r="LX193" s="1">
        <v>2.8162629999999998E-4</v>
      </c>
      <c r="LY193" s="1">
        <v>0.1123966</v>
      </c>
      <c r="LZ193">
        <v>0.59135459999999995</v>
      </c>
      <c r="MA193">
        <v>19.991430000000001</v>
      </c>
      <c r="MB193" s="1">
        <v>2.7324789999999999E-4</v>
      </c>
      <c r="MC193" s="1">
        <v>0.1090521</v>
      </c>
      <c r="MD193">
        <v>0.59120059999999997</v>
      </c>
      <c r="ME193">
        <v>20.998190000000001</v>
      </c>
      <c r="MF193" s="1">
        <v>2.6629969999999997E-4</v>
      </c>
      <c r="MG193" s="1">
        <v>0.1062925</v>
      </c>
      <c r="MH193">
        <v>0.59099040000000003</v>
      </c>
      <c r="MI193">
        <v>21.075469999999999</v>
      </c>
      <c r="MJ193" s="1">
        <v>2.6010669999999999E-4</v>
      </c>
      <c r="MK193" s="1">
        <v>0.1038664</v>
      </c>
      <c r="ML193">
        <v>0.59075480000000002</v>
      </c>
      <c r="MM193">
        <v>20.28322</v>
      </c>
      <c r="MN193" s="1">
        <v>2.537447E-4</v>
      </c>
      <c r="MO193" s="1">
        <v>0.1013869</v>
      </c>
      <c r="MP193">
        <v>0.59047260000000001</v>
      </c>
      <c r="MQ193">
        <v>19.300630000000002</v>
      </c>
      <c r="MR193" s="1">
        <v>2.470226E-4</v>
      </c>
      <c r="MS193" s="1">
        <v>9.8779919999999993E-2</v>
      </c>
      <c r="MT193">
        <v>0.59018729999999997</v>
      </c>
      <c r="MU193">
        <v>18.523479999999999</v>
      </c>
      <c r="MV193" s="1">
        <v>2.3971619999999999E-4</v>
      </c>
      <c r="MW193" s="1">
        <v>9.5927509999999994E-2</v>
      </c>
      <c r="MX193">
        <v>0.58989179999999997</v>
      </c>
      <c r="MY193">
        <v>18.67558</v>
      </c>
      <c r="MZ193" s="1">
        <v>2.3195219999999999E-4</v>
      </c>
      <c r="NA193" s="1">
        <v>9.2894290000000004E-2</v>
      </c>
      <c r="NB193">
        <v>0.58962289999999995</v>
      </c>
      <c r="NC193">
        <v>18.8658</v>
      </c>
      <c r="ND193" s="1">
        <v>2.2424780000000001E-4</v>
      </c>
      <c r="NE193" s="1">
        <v>8.9847999999999997E-2</v>
      </c>
      <c r="NF193">
        <v>0.5893716</v>
      </c>
      <c r="NG193">
        <v>19.70449</v>
      </c>
      <c r="NH193" s="1">
        <v>2.168118E-4</v>
      </c>
      <c r="NI193" s="1">
        <v>8.6896539999999994E-2</v>
      </c>
      <c r="NJ193">
        <v>0.58918700000000002</v>
      </c>
      <c r="NK193">
        <v>20.428070000000002</v>
      </c>
      <c r="NL193" s="1">
        <v>2.099255E-4</v>
      </c>
      <c r="NM193" s="1">
        <v>8.4155569999999999E-2</v>
      </c>
      <c r="NN193">
        <v>0.58901550000000003</v>
      </c>
      <c r="NO193">
        <v>20.39873</v>
      </c>
      <c r="NP193" s="1">
        <v>2.0311320000000001E-4</v>
      </c>
      <c r="NQ193" s="1">
        <v>8.1446779999999996E-2</v>
      </c>
      <c r="NR193">
        <v>0.58891950000000004</v>
      </c>
      <c r="NS193">
        <v>19.74231</v>
      </c>
      <c r="NT193" s="1">
        <v>1.9609130000000001E-4</v>
      </c>
      <c r="NU193" s="1">
        <v>7.8643099999999994E-2</v>
      </c>
      <c r="NV193">
        <v>0.58886830000000001</v>
      </c>
      <c r="NW193">
        <v>18.82987</v>
      </c>
      <c r="NX193" s="1">
        <v>1.8865780000000001E-4</v>
      </c>
      <c r="NY193" s="1">
        <v>7.5670870000000001E-2</v>
      </c>
      <c r="NZ193">
        <v>0.58884789999999998</v>
      </c>
      <c r="OA193">
        <v>18.114940000000001</v>
      </c>
      <c r="OB193" s="1">
        <v>1.809069E-4</v>
      </c>
      <c r="OC193" s="1">
        <v>7.2562760000000004E-2</v>
      </c>
      <c r="OD193">
        <v>0.58886400000000005</v>
      </c>
      <c r="OE193">
        <v>18.43769</v>
      </c>
      <c r="OF193" s="1">
        <v>1.729193E-4</v>
      </c>
      <c r="OG193" s="1">
        <v>6.9355890000000003E-2</v>
      </c>
      <c r="OH193">
        <v>0.58895149999999996</v>
      </c>
      <c r="OI193">
        <v>19.420280000000002</v>
      </c>
      <c r="OJ193" s="1">
        <v>1.6464910000000001E-4</v>
      </c>
      <c r="OK193" s="1">
        <v>6.6024579999999999E-2</v>
      </c>
    </row>
    <row r="194" spans="1:401" x14ac:dyDescent="0.35">
      <c r="A194">
        <v>200</v>
      </c>
      <c r="B194" t="s">
        <v>4</v>
      </c>
      <c r="C194" t="s">
        <v>181</v>
      </c>
      <c r="D194" t="s">
        <v>200</v>
      </c>
      <c r="E194">
        <v>884.26440000000002</v>
      </c>
      <c r="F194">
        <v>0.91573720000000003</v>
      </c>
      <c r="G194">
        <v>15.634410000000001</v>
      </c>
      <c r="H194">
        <v>0</v>
      </c>
      <c r="I194">
        <v>0</v>
      </c>
      <c r="J194">
        <v>0.91373950000000004</v>
      </c>
      <c r="K194">
        <v>16.216460000000001</v>
      </c>
      <c r="L194">
        <v>0</v>
      </c>
      <c r="M194">
        <v>0</v>
      </c>
      <c r="N194">
        <v>0.91168559999999998</v>
      </c>
      <c r="O194">
        <v>16.778320000000001</v>
      </c>
      <c r="P194">
        <v>0</v>
      </c>
      <c r="Q194">
        <v>0</v>
      </c>
      <c r="R194">
        <v>0.90962169999999998</v>
      </c>
      <c r="S194">
        <v>17.09235</v>
      </c>
      <c r="T194">
        <v>0</v>
      </c>
      <c r="U194">
        <v>0</v>
      </c>
      <c r="V194">
        <v>0.90750470000000005</v>
      </c>
      <c r="W194">
        <v>17.324090000000002</v>
      </c>
      <c r="X194">
        <v>0</v>
      </c>
      <c r="Y194">
        <v>0</v>
      </c>
      <c r="Z194">
        <v>0.90526359999999995</v>
      </c>
      <c r="AA194">
        <v>17.2562</v>
      </c>
      <c r="AB194">
        <v>0</v>
      </c>
      <c r="AC194">
        <v>0</v>
      </c>
      <c r="AD194">
        <v>0.90302499999999997</v>
      </c>
      <c r="AE194">
        <v>16.975359999999998</v>
      </c>
      <c r="AF194">
        <v>0</v>
      </c>
      <c r="AG194">
        <v>9.0130370000000003E-38</v>
      </c>
      <c r="AH194">
        <v>0.90071230000000002</v>
      </c>
      <c r="AI194">
        <v>16.83793</v>
      </c>
      <c r="AJ194" s="1">
        <v>2.1231750000000002E-28</v>
      </c>
      <c r="AK194" s="1">
        <v>6.786339E-26</v>
      </c>
      <c r="AL194">
        <v>0.89831260000000002</v>
      </c>
      <c r="AM194">
        <v>16.74249</v>
      </c>
      <c r="AN194" s="1">
        <v>8.3449270000000001E-17</v>
      </c>
      <c r="AO194" s="1">
        <v>2.6858460000000001E-14</v>
      </c>
      <c r="AP194">
        <v>0.89585800000000004</v>
      </c>
      <c r="AQ194">
        <v>17.10697</v>
      </c>
      <c r="AR194" s="1">
        <v>4.1250039999999999E-7</v>
      </c>
      <c r="AS194" s="1">
        <v>9.3077629999999993E-5</v>
      </c>
      <c r="AT194">
        <v>0.89343130000000004</v>
      </c>
      <c r="AU194">
        <v>17.64716</v>
      </c>
      <c r="AV194" s="1">
        <v>1.648977E-3</v>
      </c>
      <c r="AW194" s="1">
        <v>0.414796</v>
      </c>
      <c r="AX194">
        <v>0.8909492</v>
      </c>
      <c r="AY194">
        <v>17.956099999999999</v>
      </c>
      <c r="AZ194" s="1">
        <v>0.26753640000000001</v>
      </c>
      <c r="BA194">
        <v>72.455089999999998</v>
      </c>
      <c r="BB194">
        <v>0.88846809999999998</v>
      </c>
      <c r="BC194">
        <v>18.21941</v>
      </c>
      <c r="BD194">
        <v>6.6262800000000004</v>
      </c>
      <c r="BE194">
        <v>1906.5039999999999</v>
      </c>
      <c r="BF194">
        <v>0.88600840000000003</v>
      </c>
      <c r="BG194">
        <v>18.166620000000002</v>
      </c>
      <c r="BH194">
        <v>42.251579999999997</v>
      </c>
      <c r="BI194">
        <v>12797.83</v>
      </c>
      <c r="BJ194">
        <v>0.8835385</v>
      </c>
      <c r="BK194">
        <v>17.905519999999999</v>
      </c>
      <c r="BL194">
        <v>94.559610000000006</v>
      </c>
      <c r="BM194">
        <v>29968.18</v>
      </c>
      <c r="BN194">
        <v>0.88093189999999999</v>
      </c>
      <c r="BO194">
        <v>17.829170000000001</v>
      </c>
      <c r="BP194">
        <v>92.126390000000001</v>
      </c>
      <c r="BQ194">
        <v>30383.41</v>
      </c>
      <c r="BR194">
        <v>0.87792760000000003</v>
      </c>
      <c r="BS194">
        <v>17.87106</v>
      </c>
      <c r="BT194">
        <v>45.914810000000003</v>
      </c>
      <c r="BU194">
        <v>15684.49</v>
      </c>
      <c r="BV194">
        <v>0.87363820000000003</v>
      </c>
      <c r="BW194">
        <v>18.177019999999999</v>
      </c>
      <c r="BX194">
        <v>13.36356</v>
      </c>
      <c r="BY194">
        <v>4712.1710000000003</v>
      </c>
      <c r="BZ194">
        <v>0.86856909999999998</v>
      </c>
      <c r="CA194">
        <v>18.260110000000001</v>
      </c>
      <c r="CB194">
        <v>2.5869339999999998</v>
      </c>
      <c r="CC194">
        <v>936.2396</v>
      </c>
      <c r="CD194">
        <v>0.86457150000000005</v>
      </c>
      <c r="CE194">
        <v>18.102589999999999</v>
      </c>
      <c r="CF194">
        <v>0.41083530000000001</v>
      </c>
      <c r="CG194">
        <v>149.73320000000001</v>
      </c>
      <c r="CH194">
        <v>0.86131469999999999</v>
      </c>
      <c r="CI194">
        <v>17.679169999999999</v>
      </c>
      <c r="CJ194">
        <v>9.7402509999999998E-2</v>
      </c>
      <c r="CK194">
        <v>33.99633</v>
      </c>
      <c r="CL194">
        <v>0.85840649999999996</v>
      </c>
      <c r="CM194">
        <v>17.09151</v>
      </c>
      <c r="CN194">
        <v>5.7298460000000002E-2</v>
      </c>
      <c r="CO194">
        <v>19.20157</v>
      </c>
      <c r="CP194">
        <v>0.85554350000000001</v>
      </c>
      <c r="CQ194">
        <v>16.65954</v>
      </c>
      <c r="CR194" s="1">
        <v>4.9152639999999997E-2</v>
      </c>
      <c r="CS194">
        <v>16.359059999999999</v>
      </c>
      <c r="CT194">
        <v>0.85252819999999996</v>
      </c>
      <c r="CU194">
        <v>16.50339</v>
      </c>
      <c r="CV194" s="1">
        <v>4.5228610000000002E-2</v>
      </c>
      <c r="CW194">
        <v>15.058249999999999</v>
      </c>
      <c r="CX194">
        <v>0.84925410000000001</v>
      </c>
      <c r="CY194">
        <v>16.515499999999999</v>
      </c>
      <c r="CZ194" s="1">
        <v>4.2406550000000001E-2</v>
      </c>
      <c r="DA194">
        <v>14.144119999999999</v>
      </c>
      <c r="DB194">
        <v>0.84552329999999998</v>
      </c>
      <c r="DC194">
        <v>16.943680000000001</v>
      </c>
      <c r="DD194" s="1">
        <v>3.9953170000000003E-2</v>
      </c>
      <c r="DE194" s="1">
        <v>13.36533</v>
      </c>
      <c r="DF194">
        <v>0.84104279999999998</v>
      </c>
      <c r="DG194">
        <v>17.082350000000002</v>
      </c>
      <c r="DH194" s="1">
        <v>3.7546719999999999E-2</v>
      </c>
      <c r="DI194" s="1">
        <v>12.61016</v>
      </c>
      <c r="DJ194">
        <v>0.83588399999999996</v>
      </c>
      <c r="DK194">
        <v>16.996729999999999</v>
      </c>
      <c r="DL194" s="1">
        <v>3.5150279999999999E-2</v>
      </c>
      <c r="DM194" s="1">
        <v>11.862080000000001</v>
      </c>
      <c r="DN194">
        <v>0.8300381</v>
      </c>
      <c r="DO194">
        <v>16.834569999999999</v>
      </c>
      <c r="DP194" s="1">
        <v>3.2840950000000001E-2</v>
      </c>
      <c r="DQ194" s="1">
        <v>11.14335</v>
      </c>
      <c r="DR194">
        <v>0.82371660000000002</v>
      </c>
      <c r="DS194">
        <v>16.397120000000001</v>
      </c>
      <c r="DT194" s="1">
        <v>3.0672359999999999E-2</v>
      </c>
      <c r="DU194" s="1">
        <v>10.46749</v>
      </c>
      <c r="DV194">
        <v>0.81697330000000001</v>
      </c>
      <c r="DW194">
        <v>15.828799999999999</v>
      </c>
      <c r="DX194" s="1">
        <v>2.910743E-2</v>
      </c>
      <c r="DY194" s="1">
        <v>9.9800450000000005</v>
      </c>
      <c r="DZ194">
        <v>0.8100579</v>
      </c>
      <c r="EA194">
        <v>15.444229999999999</v>
      </c>
      <c r="EB194" s="1">
        <v>2.8905520000000001E-2</v>
      </c>
      <c r="EC194" s="1">
        <v>9.9462810000000008</v>
      </c>
      <c r="ED194">
        <v>0.80316379999999998</v>
      </c>
      <c r="EE194">
        <v>15.287649999999999</v>
      </c>
      <c r="EF194" s="1">
        <v>2.989147E-2</v>
      </c>
      <c r="EG194" s="1">
        <v>10.334379999999999</v>
      </c>
      <c r="EH194">
        <v>0.79619759999999995</v>
      </c>
      <c r="EI194">
        <v>15.8186</v>
      </c>
      <c r="EJ194" s="1">
        <v>3.0890520000000001E-2</v>
      </c>
      <c r="EK194" s="1">
        <v>10.75657</v>
      </c>
      <c r="EL194">
        <v>0.78884430000000005</v>
      </c>
      <c r="EM194">
        <v>16.475999999999999</v>
      </c>
      <c r="EN194" s="1">
        <v>3.0936849999999998E-2</v>
      </c>
      <c r="EO194" s="1">
        <v>10.864739999999999</v>
      </c>
      <c r="EP194">
        <v>0.7812595</v>
      </c>
      <c r="EQ194">
        <v>17.047370000000001</v>
      </c>
      <c r="ER194" s="1">
        <v>2.9952599999999999E-2</v>
      </c>
      <c r="ES194" s="1">
        <v>10.607860000000001</v>
      </c>
      <c r="ET194">
        <v>0.7735552</v>
      </c>
      <c r="EU194">
        <v>17.562889999999999</v>
      </c>
      <c r="EV194" s="1">
        <v>2.8161080000000002E-2</v>
      </c>
      <c r="EW194" s="1">
        <v>10.05931</v>
      </c>
      <c r="EX194">
        <v>0.76540980000000003</v>
      </c>
      <c r="EY194">
        <v>17.569990000000001</v>
      </c>
      <c r="EZ194" s="1">
        <v>2.602314E-2</v>
      </c>
      <c r="FA194" s="1">
        <v>9.3758420000000005</v>
      </c>
      <c r="FB194">
        <v>0.75712939999999995</v>
      </c>
      <c r="FC194">
        <v>17.027180000000001</v>
      </c>
      <c r="FD194" s="1">
        <v>2.3822900000000001E-2</v>
      </c>
      <c r="FE194" s="1">
        <v>8.6551690000000008</v>
      </c>
      <c r="FF194">
        <v>0.74933519999999998</v>
      </c>
      <c r="FG194">
        <v>16.52655</v>
      </c>
      <c r="FH194" s="1">
        <v>2.1691149999999999E-2</v>
      </c>
      <c r="FI194" s="1">
        <v>7.9405989999999997</v>
      </c>
      <c r="FJ194">
        <v>0.74140890000000004</v>
      </c>
      <c r="FK194">
        <v>16.268370000000001</v>
      </c>
      <c r="FL194" s="1">
        <v>1.9677409999999999E-2</v>
      </c>
      <c r="FM194" s="1">
        <v>7.2573530000000002</v>
      </c>
      <c r="FN194">
        <v>0.73348029999999997</v>
      </c>
      <c r="FO194">
        <v>16.797619999999998</v>
      </c>
      <c r="FP194" s="1">
        <v>1.7828759999999999E-2</v>
      </c>
      <c r="FQ194" s="1">
        <v>6.6251059999999997</v>
      </c>
      <c r="FR194">
        <v>0.72543299999999999</v>
      </c>
      <c r="FS194">
        <v>17.746459999999999</v>
      </c>
      <c r="FT194" s="1">
        <v>1.613881E-2</v>
      </c>
      <c r="FU194" s="1">
        <v>6.0429009999999996</v>
      </c>
      <c r="FV194">
        <v>0.717777</v>
      </c>
      <c r="FW194">
        <v>18.643889999999999</v>
      </c>
      <c r="FX194" s="1">
        <v>1.4632350000000001E-2</v>
      </c>
      <c r="FY194" s="1">
        <v>5.5169199999999998</v>
      </c>
      <c r="FZ194">
        <v>0.71072670000000004</v>
      </c>
      <c r="GA194">
        <v>19.286470000000001</v>
      </c>
      <c r="GB194" s="1">
        <v>1.327936E-2</v>
      </c>
      <c r="GC194" s="1">
        <v>5.0394800000000002</v>
      </c>
      <c r="GD194">
        <v>0.70332410000000001</v>
      </c>
      <c r="GE194">
        <v>19.253710000000002</v>
      </c>
      <c r="GF194" s="1">
        <v>1.202814E-2</v>
      </c>
      <c r="GG194" s="1">
        <v>4.6000940000000003</v>
      </c>
      <c r="GH194">
        <v>0.69569930000000002</v>
      </c>
      <c r="GI194">
        <v>18.76238</v>
      </c>
      <c r="GJ194" s="1">
        <v>1.0893170000000001E-2</v>
      </c>
      <c r="GK194" s="1">
        <v>4.1997980000000004</v>
      </c>
      <c r="GL194">
        <v>0.68929180000000001</v>
      </c>
      <c r="GM194">
        <v>18.213000000000001</v>
      </c>
      <c r="GN194" s="1">
        <v>9.8549889999999998E-3</v>
      </c>
      <c r="GO194" s="1">
        <v>3.8230819999999999</v>
      </c>
      <c r="GP194">
        <v>0.68254320000000002</v>
      </c>
      <c r="GQ194">
        <v>17.866399999999999</v>
      </c>
      <c r="GR194" s="1">
        <v>8.9025249999999997E-3</v>
      </c>
      <c r="GS194" s="1">
        <v>3.4761730000000002</v>
      </c>
      <c r="GT194">
        <v>0.67584169999999999</v>
      </c>
      <c r="GU194">
        <v>17.951930000000001</v>
      </c>
      <c r="GV194" s="1">
        <v>8.0348859999999998E-3</v>
      </c>
      <c r="GW194" s="1">
        <v>3.1574800000000001</v>
      </c>
      <c r="GX194">
        <v>0.66989960000000004</v>
      </c>
      <c r="GY194">
        <v>18.72289</v>
      </c>
      <c r="GZ194" s="1">
        <v>7.2590420000000003E-3</v>
      </c>
      <c r="HA194" s="1">
        <v>2.8679800000000002</v>
      </c>
      <c r="HB194">
        <v>0.66433569999999997</v>
      </c>
      <c r="HC194">
        <v>19.43337</v>
      </c>
      <c r="HD194" s="1">
        <v>6.551327E-3</v>
      </c>
      <c r="HE194" s="1">
        <v>2.6011289999999998</v>
      </c>
      <c r="HF194">
        <v>0.65975519999999999</v>
      </c>
      <c r="HG194">
        <v>19.849319999999999</v>
      </c>
      <c r="HH194" s="1">
        <v>5.9042599999999997E-3</v>
      </c>
      <c r="HI194" s="1">
        <v>2.3543400000000001</v>
      </c>
      <c r="HJ194">
        <v>0.65547540000000004</v>
      </c>
      <c r="HK194">
        <v>19.603870000000001</v>
      </c>
      <c r="HL194" s="1">
        <v>5.3076190000000004E-3</v>
      </c>
      <c r="HM194" s="1">
        <v>2.125</v>
      </c>
      <c r="HN194">
        <v>0.65206960000000003</v>
      </c>
      <c r="HO194">
        <v>19.033290000000001</v>
      </c>
      <c r="HP194" s="1">
        <v>4.7579220000000004E-3</v>
      </c>
      <c r="HQ194" s="1">
        <v>1.9101300000000001</v>
      </c>
      <c r="HR194">
        <v>0.64942710000000003</v>
      </c>
      <c r="HS194">
        <v>18.253219999999999</v>
      </c>
      <c r="HT194" s="1">
        <v>4.2412309999999998E-3</v>
      </c>
      <c r="HU194" s="1">
        <v>1.7054879999999999</v>
      </c>
      <c r="HV194">
        <v>0.64722970000000002</v>
      </c>
      <c r="HW194">
        <v>17.416650000000001</v>
      </c>
      <c r="HX194" s="1">
        <v>3.7634000000000001E-3</v>
      </c>
      <c r="HY194" s="1">
        <v>1.514446</v>
      </c>
      <c r="HZ194">
        <v>0.64543850000000003</v>
      </c>
      <c r="IA194">
        <v>16.941510000000001</v>
      </c>
      <c r="IB194" s="1">
        <v>3.3201609999999999E-3</v>
      </c>
      <c r="IC194" s="1">
        <v>1.336357</v>
      </c>
      <c r="ID194">
        <v>0.64401839999999999</v>
      </c>
      <c r="IE194">
        <v>17.108809999999998</v>
      </c>
      <c r="IF194" s="1">
        <v>2.893166E-3</v>
      </c>
      <c r="IG194" s="1">
        <v>1.16452</v>
      </c>
      <c r="IH194">
        <v>0.64305409999999996</v>
      </c>
      <c r="II194">
        <v>17.527329999999999</v>
      </c>
      <c r="IJ194" s="1">
        <v>2.467061E-3</v>
      </c>
      <c r="IK194" s="1">
        <v>0.99282150000000002</v>
      </c>
      <c r="IL194">
        <v>0.64253090000000002</v>
      </c>
      <c r="IM194">
        <v>18.08981</v>
      </c>
      <c r="IN194" s="1">
        <v>2.0469889999999999E-3</v>
      </c>
      <c r="IO194" s="1">
        <v>0.82353600000000005</v>
      </c>
      <c r="IP194">
        <v>0.64216890000000004</v>
      </c>
      <c r="IQ194">
        <v>18.07762</v>
      </c>
      <c r="IR194" s="1">
        <v>1.658168E-3</v>
      </c>
      <c r="IS194" s="1">
        <v>0.66650019999999999</v>
      </c>
      <c r="IT194">
        <v>0.64196070000000005</v>
      </c>
      <c r="IU194">
        <v>17.569479999999999</v>
      </c>
      <c r="IV194" s="1">
        <v>1.33712E-3</v>
      </c>
      <c r="IW194" s="1">
        <v>0.53610100000000005</v>
      </c>
      <c r="IX194">
        <v>0.64181690000000002</v>
      </c>
      <c r="IY194">
        <v>16.86251</v>
      </c>
      <c r="IZ194" s="1">
        <v>1.0964620000000001E-3</v>
      </c>
      <c r="JA194" s="1">
        <v>0.43795060000000002</v>
      </c>
      <c r="JB194">
        <v>0.64176089999999997</v>
      </c>
      <c r="JC194">
        <v>16.091370000000001</v>
      </c>
      <c r="JD194" s="1">
        <v>9.2834329999999998E-4</v>
      </c>
      <c r="JE194" s="1">
        <v>0.36916320000000002</v>
      </c>
      <c r="JF194">
        <v>0.64172229999999997</v>
      </c>
      <c r="JG194">
        <v>16.009270000000001</v>
      </c>
      <c r="JH194" s="1">
        <v>8.1296359999999998E-4</v>
      </c>
      <c r="JI194" s="1">
        <v>0.3220363</v>
      </c>
      <c r="JJ194">
        <v>0.64175590000000005</v>
      </c>
      <c r="JK194">
        <v>16.304410000000001</v>
      </c>
      <c r="JL194" s="1">
        <v>7.2995950000000003E-4</v>
      </c>
      <c r="JM194" s="1">
        <v>0.28828589999999998</v>
      </c>
      <c r="JN194">
        <v>0.64179120000000001</v>
      </c>
      <c r="JO194">
        <v>16.691379999999999</v>
      </c>
      <c r="JP194" s="1">
        <v>6.6441570000000004E-4</v>
      </c>
      <c r="JQ194" s="1">
        <v>0.26190190000000002</v>
      </c>
      <c r="JR194">
        <v>0.64188160000000005</v>
      </c>
      <c r="JS194">
        <v>17.341139999999999</v>
      </c>
      <c r="JT194" s="1">
        <v>6.0731179999999997E-4</v>
      </c>
      <c r="JU194" s="1">
        <v>0.23904629999999999</v>
      </c>
      <c r="JV194">
        <v>0.64200400000000002</v>
      </c>
      <c r="JW194">
        <v>17.596250000000001</v>
      </c>
      <c r="JX194" s="1">
        <v>5.5707759999999999E-4</v>
      </c>
      <c r="JY194" s="1">
        <v>0.2189556</v>
      </c>
      <c r="JZ194">
        <v>0.64215390000000006</v>
      </c>
      <c r="KA194">
        <v>17.087769999999999</v>
      </c>
      <c r="KB194" s="1">
        <v>5.1379330000000001E-4</v>
      </c>
      <c r="KC194" s="1">
        <v>0.20163210000000001</v>
      </c>
      <c r="KD194">
        <v>0.64232900000000004</v>
      </c>
      <c r="KE194">
        <v>16.348389999999998</v>
      </c>
      <c r="KF194" s="1">
        <v>4.7772869999999999E-4</v>
      </c>
      <c r="KG194" s="1">
        <v>0.18720680000000001</v>
      </c>
      <c r="KH194">
        <v>0.64250660000000004</v>
      </c>
      <c r="KI194">
        <v>15.67554</v>
      </c>
      <c r="KJ194" s="1">
        <v>4.4791740000000002E-4</v>
      </c>
      <c r="KK194" s="1">
        <v>0.17529739999999999</v>
      </c>
      <c r="KL194">
        <v>0.64269370000000003</v>
      </c>
      <c r="KM194">
        <v>15.903840000000001</v>
      </c>
      <c r="KN194" s="1">
        <v>4.2331550000000002E-4</v>
      </c>
      <c r="KO194" s="1">
        <v>0.16546469999999999</v>
      </c>
      <c r="KP194">
        <v>0.64287439999999996</v>
      </c>
      <c r="KQ194">
        <v>16.723980000000001</v>
      </c>
      <c r="KR194" s="1">
        <v>4.0176440000000001E-4</v>
      </c>
      <c r="KS194" s="1">
        <v>0.15693979999999999</v>
      </c>
      <c r="KT194">
        <v>0.64303460000000001</v>
      </c>
      <c r="KU194">
        <v>17.862590000000001</v>
      </c>
      <c r="KV194" s="1">
        <v>3.8200540000000001E-4</v>
      </c>
      <c r="KW194" s="1">
        <v>0.14913979999999999</v>
      </c>
      <c r="KX194">
        <v>0.64315080000000002</v>
      </c>
      <c r="KY194">
        <v>18.95</v>
      </c>
      <c r="KZ194" s="1">
        <v>3.635213E-4</v>
      </c>
      <c r="LA194" s="1">
        <v>0.14185980000000001</v>
      </c>
      <c r="LB194">
        <v>0.6432599</v>
      </c>
      <c r="LC194">
        <v>19.208300000000001</v>
      </c>
      <c r="LD194" s="1">
        <v>3.4668809999999998E-4</v>
      </c>
      <c r="LE194" s="1">
        <v>0.13525000000000001</v>
      </c>
      <c r="LF194">
        <v>0.64334860000000005</v>
      </c>
      <c r="LG194">
        <v>18.711359999999999</v>
      </c>
      <c r="LH194" s="1">
        <v>3.3105770000000002E-4</v>
      </c>
      <c r="LI194" s="1">
        <v>0.12911520000000001</v>
      </c>
      <c r="LJ194">
        <v>0.64337250000000001</v>
      </c>
      <c r="LK194">
        <v>18.022539999999999</v>
      </c>
      <c r="LL194" s="1">
        <v>3.1698499999999999E-4</v>
      </c>
      <c r="LM194" s="1">
        <v>0.1235985</v>
      </c>
      <c r="LN194">
        <v>0.64340030000000004</v>
      </c>
      <c r="LO194">
        <v>17.42849</v>
      </c>
      <c r="LP194" s="1">
        <v>3.0427299999999998E-4</v>
      </c>
      <c r="LQ194" s="1">
        <v>0.11862830000000001</v>
      </c>
      <c r="LR194">
        <v>0.64337200000000005</v>
      </c>
      <c r="LS194">
        <v>17.775919999999999</v>
      </c>
      <c r="LT194" s="1">
        <v>2.9279529999999998E-4</v>
      </c>
      <c r="LU194" s="1">
        <v>0.1141462</v>
      </c>
      <c r="LV194">
        <v>0.64334179999999996</v>
      </c>
      <c r="LW194">
        <v>18.69839</v>
      </c>
      <c r="LX194" s="1">
        <v>2.8282410000000002E-4</v>
      </c>
      <c r="LY194" s="1">
        <v>0.11025210000000001</v>
      </c>
      <c r="LZ194">
        <v>0.64321569999999995</v>
      </c>
      <c r="MA194">
        <v>19.935739999999999</v>
      </c>
      <c r="MB194" s="1">
        <v>2.7422740000000002E-4</v>
      </c>
      <c r="MC194" s="1">
        <v>0.1069001</v>
      </c>
      <c r="MD194">
        <v>0.64305920000000005</v>
      </c>
      <c r="ME194">
        <v>20.96997</v>
      </c>
      <c r="MF194" s="1">
        <v>2.6712719999999999E-4</v>
      </c>
      <c r="MG194" s="1">
        <v>0.1041421</v>
      </c>
      <c r="MH194">
        <v>0.64282570000000006</v>
      </c>
      <c r="MI194">
        <v>21.104209999999998</v>
      </c>
      <c r="MJ194" s="1">
        <v>2.6087780000000002E-4</v>
      </c>
      <c r="MK194" s="1">
        <v>0.1017494</v>
      </c>
      <c r="ML194">
        <v>0.642544</v>
      </c>
      <c r="MM194">
        <v>20.360969999999998</v>
      </c>
      <c r="MN194" s="1">
        <v>2.5455250000000002E-4</v>
      </c>
      <c r="MO194" s="1">
        <v>9.9346870000000004E-2</v>
      </c>
      <c r="MP194">
        <v>0.6422139</v>
      </c>
      <c r="MQ194">
        <v>19.38983</v>
      </c>
      <c r="MR194" s="1">
        <v>2.4790700000000001E-4</v>
      </c>
      <c r="MS194" s="1">
        <v>9.683369E-2</v>
      </c>
      <c r="MT194">
        <v>0.64185380000000003</v>
      </c>
      <c r="MU194">
        <v>18.59282</v>
      </c>
      <c r="MV194" s="1">
        <v>2.406606E-4</v>
      </c>
      <c r="MW194" s="1">
        <v>9.4079700000000002E-2</v>
      </c>
      <c r="MX194">
        <v>0.6414957</v>
      </c>
      <c r="MY194">
        <v>18.693339999999999</v>
      </c>
      <c r="MZ194" s="1">
        <v>2.3293979999999999E-4</v>
      </c>
      <c r="NA194" s="1">
        <v>9.1145480000000001E-2</v>
      </c>
      <c r="NB194">
        <v>0.64114729999999998</v>
      </c>
      <c r="NC194">
        <v>18.84937</v>
      </c>
      <c r="ND194" s="1">
        <v>2.2522739999999999E-4</v>
      </c>
      <c r="NE194" s="1">
        <v>8.8175870000000003E-2</v>
      </c>
      <c r="NF194">
        <v>0.64083049999999997</v>
      </c>
      <c r="NG194">
        <v>19.667860000000001</v>
      </c>
      <c r="NH194" s="1">
        <v>2.177305E-4</v>
      </c>
      <c r="NI194" s="1">
        <v>8.527854E-2</v>
      </c>
      <c r="NJ194">
        <v>0.64057310000000001</v>
      </c>
      <c r="NK194">
        <v>20.416519999999998</v>
      </c>
      <c r="NL194" s="1">
        <v>2.107954E-4</v>
      </c>
      <c r="NM194" s="1">
        <v>8.2587880000000002E-2</v>
      </c>
      <c r="NN194">
        <v>0.64034630000000003</v>
      </c>
      <c r="NO194">
        <v>20.43533</v>
      </c>
      <c r="NP194" s="1">
        <v>2.040028E-4</v>
      </c>
      <c r="NQ194" s="1">
        <v>7.9953380000000004E-2</v>
      </c>
      <c r="NR194">
        <v>0.64017780000000002</v>
      </c>
      <c r="NS194">
        <v>19.814</v>
      </c>
      <c r="NT194" s="1">
        <v>1.9701709999999999E-4</v>
      </c>
      <c r="NU194" s="1">
        <v>7.7235470000000001E-2</v>
      </c>
      <c r="NV194">
        <v>0.64009079999999996</v>
      </c>
      <c r="NW194">
        <v>18.919550000000001</v>
      </c>
      <c r="NX194" s="1">
        <v>1.8963770000000001E-4</v>
      </c>
      <c r="NY194" s="1">
        <v>7.4359110000000006E-2</v>
      </c>
      <c r="NZ194">
        <v>0.64002680000000001</v>
      </c>
      <c r="OA194">
        <v>18.196840000000002</v>
      </c>
      <c r="OB194" s="1">
        <v>1.8192610000000001E-4</v>
      </c>
      <c r="OC194" s="1">
        <v>7.1342160000000002E-2</v>
      </c>
      <c r="OD194">
        <v>0.64003120000000002</v>
      </c>
      <c r="OE194">
        <v>18.472639999999998</v>
      </c>
      <c r="OF194" s="1">
        <v>1.73974E-4</v>
      </c>
      <c r="OG194" s="1">
        <v>6.8223900000000004E-2</v>
      </c>
      <c r="OH194">
        <v>0.64010710000000004</v>
      </c>
      <c r="OI194">
        <v>19.403649999999999</v>
      </c>
      <c r="OJ194" s="1">
        <v>1.6575140000000001E-4</v>
      </c>
      <c r="OK194" s="1">
        <v>6.4988489999999996E-2</v>
      </c>
    </row>
    <row r="195" spans="1:401" x14ac:dyDescent="0.35">
      <c r="A195">
        <v>201</v>
      </c>
      <c r="B195" t="s">
        <v>4</v>
      </c>
      <c r="C195" t="s">
        <v>181</v>
      </c>
      <c r="D195" t="s">
        <v>201</v>
      </c>
      <c r="E195">
        <v>858.55759999999998</v>
      </c>
      <c r="F195">
        <v>0.83622050000000003</v>
      </c>
      <c r="G195">
        <v>15.63031</v>
      </c>
      <c r="H195">
        <v>0</v>
      </c>
      <c r="I195">
        <v>0</v>
      </c>
      <c r="J195">
        <v>0.83468200000000004</v>
      </c>
      <c r="K195">
        <v>16.2135</v>
      </c>
      <c r="L195">
        <v>0</v>
      </c>
      <c r="M195">
        <v>0</v>
      </c>
      <c r="N195">
        <v>0.83317609999999998</v>
      </c>
      <c r="O195">
        <v>16.793859999999999</v>
      </c>
      <c r="P195">
        <v>0</v>
      </c>
      <c r="Q195">
        <v>0</v>
      </c>
      <c r="R195">
        <v>0.8316926</v>
      </c>
      <c r="S195">
        <v>17.126930000000002</v>
      </c>
      <c r="T195">
        <v>0</v>
      </c>
      <c r="U195">
        <v>0</v>
      </c>
      <c r="V195">
        <v>0.83014480000000002</v>
      </c>
      <c r="W195">
        <v>17.361550000000001</v>
      </c>
      <c r="X195">
        <v>0</v>
      </c>
      <c r="Y195">
        <v>0</v>
      </c>
      <c r="Z195">
        <v>0.82852939999999997</v>
      </c>
      <c r="AA195">
        <v>17.284700000000001</v>
      </c>
      <c r="AB195">
        <v>0</v>
      </c>
      <c r="AC195">
        <v>0</v>
      </c>
      <c r="AD195">
        <v>0.82689310000000005</v>
      </c>
      <c r="AE195">
        <v>16.98058</v>
      </c>
      <c r="AF195">
        <v>0</v>
      </c>
      <c r="AG195">
        <v>1.578592E-38</v>
      </c>
      <c r="AH195">
        <v>0.82519909999999996</v>
      </c>
      <c r="AI195">
        <v>16.828659999999999</v>
      </c>
      <c r="AJ195" s="1">
        <v>3.1279700000000002E-29</v>
      </c>
      <c r="AK195" s="1">
        <v>1.151659E-26</v>
      </c>
      <c r="AL195">
        <v>0.82345489999999999</v>
      </c>
      <c r="AM195">
        <v>16.746759999999998</v>
      </c>
      <c r="AN195" s="1">
        <v>1.2466090000000001E-17</v>
      </c>
      <c r="AO195" s="1">
        <v>4.6193529999999999E-15</v>
      </c>
      <c r="AP195">
        <v>0.82166870000000003</v>
      </c>
      <c r="AQ195">
        <v>17.119620000000001</v>
      </c>
      <c r="AR195" s="1">
        <v>1.6452660000000001E-7</v>
      </c>
      <c r="AS195" s="1">
        <v>3.9901509999999998E-5</v>
      </c>
      <c r="AT195">
        <v>0.81991979999999998</v>
      </c>
      <c r="AU195">
        <v>17.67849</v>
      </c>
      <c r="AV195" s="1">
        <v>9.5615079999999996E-4</v>
      </c>
      <c r="AW195" s="1">
        <v>0.26099329999999998</v>
      </c>
      <c r="AX195">
        <v>0.81812359999999995</v>
      </c>
      <c r="AY195">
        <v>18.00421</v>
      </c>
      <c r="AZ195" s="1">
        <v>0.1851544</v>
      </c>
      <c r="BA195">
        <v>55.03022</v>
      </c>
      <c r="BB195">
        <v>0.81632570000000004</v>
      </c>
      <c r="BC195">
        <v>18.255099999999999</v>
      </c>
      <c r="BD195">
        <v>5.2203359999999996</v>
      </c>
      <c r="BE195">
        <v>1667.2850000000001</v>
      </c>
      <c r="BF195">
        <v>0.81455860000000002</v>
      </c>
      <c r="BG195">
        <v>18.189150000000001</v>
      </c>
      <c r="BH195">
        <v>36.982619999999997</v>
      </c>
      <c r="BI195">
        <v>12575.03</v>
      </c>
      <c r="BJ195">
        <v>0.8127972</v>
      </c>
      <c r="BK195">
        <v>17.913150000000002</v>
      </c>
      <c r="BL195">
        <v>90.479969999999994</v>
      </c>
      <c r="BM195">
        <v>32540.400000000001</v>
      </c>
      <c r="BN195">
        <v>0.81091610000000003</v>
      </c>
      <c r="BO195">
        <v>17.813949999999998</v>
      </c>
      <c r="BP195">
        <v>95.207880000000003</v>
      </c>
      <c r="BQ195">
        <v>35997.07</v>
      </c>
      <c r="BR195">
        <v>0.80873919999999999</v>
      </c>
      <c r="BS195">
        <v>17.862870000000001</v>
      </c>
      <c r="BT195">
        <v>50.723289999999999</v>
      </c>
      <c r="BU195">
        <v>20051.32</v>
      </c>
      <c r="BV195">
        <v>0.80556749999999999</v>
      </c>
      <c r="BW195">
        <v>18.18479</v>
      </c>
      <c r="BX195">
        <v>15.628170000000001</v>
      </c>
      <c r="BY195">
        <v>6429.4120000000003</v>
      </c>
      <c r="BZ195">
        <v>0.80181400000000003</v>
      </c>
      <c r="CA195">
        <v>18.298570000000002</v>
      </c>
      <c r="CB195">
        <v>3.1612979999999999</v>
      </c>
      <c r="CC195">
        <v>1343.9870000000001</v>
      </c>
      <c r="CD195">
        <v>0.79895550000000004</v>
      </c>
      <c r="CE195">
        <v>18.171859999999999</v>
      </c>
      <c r="CF195">
        <v>0.50662580000000002</v>
      </c>
      <c r="CG195">
        <v>218.06309999999999</v>
      </c>
      <c r="CH195">
        <v>0.79670169999999996</v>
      </c>
      <c r="CI195">
        <v>17.741499999999998</v>
      </c>
      <c r="CJ195">
        <v>0.1097974</v>
      </c>
      <c r="CK195">
        <v>45.000030000000002</v>
      </c>
      <c r="CL195">
        <v>0.79465710000000001</v>
      </c>
      <c r="CM195">
        <v>17.148890000000002</v>
      </c>
      <c r="CN195">
        <v>5.9064199999999997E-2</v>
      </c>
      <c r="CO195">
        <v>22.78163</v>
      </c>
      <c r="CP195">
        <v>0.79265430000000003</v>
      </c>
      <c r="CQ195">
        <v>16.685300000000002</v>
      </c>
      <c r="CR195">
        <v>4.9708750000000003E-2</v>
      </c>
      <c r="CS195">
        <v>18.921389999999999</v>
      </c>
      <c r="CT195">
        <v>0.79049749999999996</v>
      </c>
      <c r="CU195">
        <v>16.50076</v>
      </c>
      <c r="CV195">
        <v>4.5566759999999998E-2</v>
      </c>
      <c r="CW195">
        <v>17.32253</v>
      </c>
      <c r="CX195">
        <v>0.78815219999999997</v>
      </c>
      <c r="CY195">
        <v>16.503430000000002</v>
      </c>
      <c r="CZ195" s="1">
        <v>4.2668909999999997E-2</v>
      </c>
      <c r="DA195">
        <v>16.232990000000001</v>
      </c>
      <c r="DB195">
        <v>0.78535350000000004</v>
      </c>
      <c r="DC195">
        <v>16.94726</v>
      </c>
      <c r="DD195" s="1">
        <v>4.0194500000000001E-2</v>
      </c>
      <c r="DE195">
        <v>15.32231</v>
      </c>
      <c r="DF195">
        <v>0.78206209999999998</v>
      </c>
      <c r="DG195">
        <v>17.110340000000001</v>
      </c>
      <c r="DH195" s="1">
        <v>3.778637E-2</v>
      </c>
      <c r="DI195" s="1">
        <v>14.446099999999999</v>
      </c>
      <c r="DJ195">
        <v>0.77821850000000004</v>
      </c>
      <c r="DK195">
        <v>17.059249999999999</v>
      </c>
      <c r="DL195" s="1">
        <v>3.5384640000000002E-2</v>
      </c>
      <c r="DM195" s="1">
        <v>13.57694</v>
      </c>
      <c r="DN195">
        <v>0.77388310000000005</v>
      </c>
      <c r="DO195">
        <v>16.898669999999999</v>
      </c>
      <c r="DP195" s="1">
        <v>3.3065049999999999E-2</v>
      </c>
      <c r="DQ195" s="1">
        <v>12.73841</v>
      </c>
      <c r="DR195">
        <v>0.76922659999999998</v>
      </c>
      <c r="DS195">
        <v>16.461020000000001</v>
      </c>
      <c r="DT195" s="1">
        <v>3.087438E-2</v>
      </c>
      <c r="DU195" s="1">
        <v>11.94496</v>
      </c>
      <c r="DV195">
        <v>0.76432560000000005</v>
      </c>
      <c r="DW195">
        <v>15.867940000000001</v>
      </c>
      <c r="DX195" s="1">
        <v>2.9207130000000001E-2</v>
      </c>
      <c r="DY195" s="1">
        <v>11.3317</v>
      </c>
      <c r="DZ195">
        <v>0.75934639999999998</v>
      </c>
      <c r="EA195">
        <v>15.461830000000001</v>
      </c>
      <c r="EB195" s="1">
        <v>2.8841140000000001E-2</v>
      </c>
      <c r="EC195" s="1">
        <v>11.201029999999999</v>
      </c>
      <c r="ED195">
        <v>0.75440410000000002</v>
      </c>
      <c r="EE195">
        <v>15.31415</v>
      </c>
      <c r="EF195" s="1">
        <v>2.973582E-2</v>
      </c>
      <c r="EG195" s="1">
        <v>11.57307</v>
      </c>
      <c r="EH195">
        <v>0.74940070000000003</v>
      </c>
      <c r="EI195">
        <v>15.84151</v>
      </c>
      <c r="EJ195" s="1">
        <v>3.0789230000000001E-2</v>
      </c>
      <c r="EK195" s="1">
        <v>12.04388</v>
      </c>
      <c r="EL195">
        <v>0.74411170000000004</v>
      </c>
      <c r="EM195">
        <v>16.487179999999999</v>
      </c>
      <c r="EN195" s="1">
        <v>3.0956729999999998E-2</v>
      </c>
      <c r="EO195" s="1">
        <v>12.19177</v>
      </c>
      <c r="EP195">
        <v>0.73865720000000001</v>
      </c>
      <c r="EQ195">
        <v>17.08745</v>
      </c>
      <c r="ER195" s="1">
        <v>3.008073E-2</v>
      </c>
      <c r="ES195" s="1">
        <v>11.924720000000001</v>
      </c>
      <c r="ET195">
        <v>0.73244719999999996</v>
      </c>
      <c r="EU195">
        <v>17.612549999999999</v>
      </c>
      <c r="EV195" s="1">
        <v>2.8362209999999999E-2</v>
      </c>
      <c r="EW195" s="1">
        <v>11.317640000000001</v>
      </c>
      <c r="EX195">
        <v>0.72567400000000004</v>
      </c>
      <c r="EY195">
        <v>17.610589999999998</v>
      </c>
      <c r="EZ195" s="1">
        <v>2.6249720000000001E-2</v>
      </c>
      <c r="FA195" s="1">
        <v>10.539350000000001</v>
      </c>
      <c r="FB195">
        <v>0.71889110000000001</v>
      </c>
      <c r="FC195">
        <v>17.070340000000002</v>
      </c>
      <c r="FD195" s="1">
        <v>2.4053580000000001E-2</v>
      </c>
      <c r="FE195" s="1">
        <v>9.7128250000000005</v>
      </c>
      <c r="FF195">
        <v>0.71268500000000001</v>
      </c>
      <c r="FG195">
        <v>16.558409999999999</v>
      </c>
      <c r="FH195" s="1">
        <v>2.1917039999999999E-2</v>
      </c>
      <c r="FI195" s="1">
        <v>8.8922369999999997</v>
      </c>
      <c r="FJ195">
        <v>0.70639700000000005</v>
      </c>
      <c r="FK195">
        <v>16.30153</v>
      </c>
      <c r="FL195" s="1">
        <v>1.9889239999999999E-2</v>
      </c>
      <c r="FM195" s="1">
        <v>8.1056190000000008</v>
      </c>
      <c r="FN195">
        <v>0.70009359999999998</v>
      </c>
      <c r="FO195">
        <v>16.80829</v>
      </c>
      <c r="FP195" s="1">
        <v>1.802436E-2</v>
      </c>
      <c r="FQ195" s="1">
        <v>7.3778160000000002</v>
      </c>
      <c r="FR195">
        <v>0.69370140000000002</v>
      </c>
      <c r="FS195">
        <v>17.728999999999999</v>
      </c>
      <c r="FT195" s="1">
        <v>1.6317160000000001E-2</v>
      </c>
      <c r="FU195" s="1">
        <v>6.7082829999999998</v>
      </c>
      <c r="FV195">
        <v>0.6877084</v>
      </c>
      <c r="FW195">
        <v>18.641120000000001</v>
      </c>
      <c r="FX195" s="1">
        <v>1.479435E-2</v>
      </c>
      <c r="FY195" s="1">
        <v>6.1034309999999996</v>
      </c>
      <c r="FZ195">
        <v>0.68176029999999999</v>
      </c>
      <c r="GA195">
        <v>19.312180000000001</v>
      </c>
      <c r="GB195" s="1">
        <v>1.3427E-2</v>
      </c>
      <c r="GC195" s="1">
        <v>5.5568879999999998</v>
      </c>
      <c r="GD195">
        <v>0.67483289999999996</v>
      </c>
      <c r="GE195">
        <v>19.286760000000001</v>
      </c>
      <c r="GF195" s="1">
        <v>1.216341E-2</v>
      </c>
      <c r="GG195" s="1">
        <v>5.0559390000000004</v>
      </c>
      <c r="GH195">
        <v>0.66777439999999999</v>
      </c>
      <c r="GI195">
        <v>18.81298</v>
      </c>
      <c r="GJ195" s="1">
        <v>1.101894E-2</v>
      </c>
      <c r="GK195" s="1">
        <v>4.6022850000000002</v>
      </c>
      <c r="GL195">
        <v>0.66212819999999994</v>
      </c>
      <c r="GM195">
        <v>18.262450000000001</v>
      </c>
      <c r="GN195" s="1">
        <v>9.9725779999999993E-3</v>
      </c>
      <c r="GO195" s="1">
        <v>4.1818249999999999</v>
      </c>
      <c r="GP195">
        <v>0.65603230000000001</v>
      </c>
      <c r="GQ195">
        <v>17.892309999999998</v>
      </c>
      <c r="GR195" s="1">
        <v>9.0110999999999993E-3</v>
      </c>
      <c r="GS195" s="1">
        <v>3.7949679999999999</v>
      </c>
      <c r="GT195">
        <v>0.65001730000000002</v>
      </c>
      <c r="GU195">
        <v>17.94313</v>
      </c>
      <c r="GV195" s="1">
        <v>8.1337040000000003E-3</v>
      </c>
      <c r="GW195" s="1">
        <v>3.439727</v>
      </c>
      <c r="GX195">
        <v>0.64483389999999996</v>
      </c>
      <c r="GY195">
        <v>18.689450000000001</v>
      </c>
      <c r="GZ195" s="1">
        <v>7.3495940000000001E-3</v>
      </c>
      <c r="HA195" s="1">
        <v>3.1170689999999999</v>
      </c>
      <c r="HB195">
        <v>0.63992159999999998</v>
      </c>
      <c r="HC195">
        <v>19.4026</v>
      </c>
      <c r="HD195" s="1">
        <v>6.6359080000000003E-3</v>
      </c>
      <c r="HE195" s="1">
        <v>2.8215490000000001</v>
      </c>
      <c r="HF195">
        <v>0.63482689999999997</v>
      </c>
      <c r="HG195">
        <v>19.844899999999999</v>
      </c>
      <c r="HH195" s="1">
        <v>5.9819840000000001E-3</v>
      </c>
      <c r="HI195" s="1">
        <v>2.5494789999999998</v>
      </c>
      <c r="HJ195">
        <v>0.62984839999999997</v>
      </c>
      <c r="HK195">
        <v>19.642040000000001</v>
      </c>
      <c r="HL195" s="1">
        <v>5.3809390000000004E-3</v>
      </c>
      <c r="HM195" s="1">
        <v>2.2982909999999999</v>
      </c>
      <c r="HN195">
        <v>0.62581960000000003</v>
      </c>
      <c r="HO195">
        <v>19.098320000000001</v>
      </c>
      <c r="HP195" s="1">
        <v>4.8272599999999999E-3</v>
      </c>
      <c r="HQ195" s="1">
        <v>2.0645760000000002</v>
      </c>
      <c r="HR195">
        <v>0.62260850000000001</v>
      </c>
      <c r="HS195">
        <v>18.33334</v>
      </c>
      <c r="HT195" s="1">
        <v>4.3072500000000003E-3</v>
      </c>
      <c r="HU195" s="1">
        <v>1.844732</v>
      </c>
      <c r="HV195">
        <v>0.6198669</v>
      </c>
      <c r="HW195">
        <v>17.48657</v>
      </c>
      <c r="HX195" s="1">
        <v>3.8249019999999998E-3</v>
      </c>
      <c r="HY195" s="1">
        <v>1.6390009999999999</v>
      </c>
      <c r="HZ195">
        <v>0.61763860000000004</v>
      </c>
      <c r="IA195">
        <v>16.986820000000002</v>
      </c>
      <c r="IB195" s="1">
        <v>3.3783250000000002E-3</v>
      </c>
      <c r="IC195" s="1">
        <v>1.447624</v>
      </c>
      <c r="ID195">
        <v>0.61584349999999999</v>
      </c>
      <c r="IE195">
        <v>17.125499999999999</v>
      </c>
      <c r="IF195" s="1">
        <v>2.9507270000000002E-3</v>
      </c>
      <c r="IG195" s="1">
        <v>1.2642359999999999</v>
      </c>
      <c r="IH195">
        <v>0.61459750000000002</v>
      </c>
      <c r="II195">
        <v>17.523869999999999</v>
      </c>
      <c r="IJ195" s="1">
        <v>2.5249529999999999E-3</v>
      </c>
      <c r="IK195" s="1">
        <v>1.081474</v>
      </c>
      <c r="IL195">
        <v>0.61381319999999995</v>
      </c>
      <c r="IM195">
        <v>18.080680000000001</v>
      </c>
      <c r="IN195" s="1">
        <v>2.1032999999999998E-3</v>
      </c>
      <c r="IO195" s="1">
        <v>0.90058020000000005</v>
      </c>
      <c r="IP195">
        <v>0.61325839999999998</v>
      </c>
      <c r="IQ195">
        <v>18.088539999999998</v>
      </c>
      <c r="IR195" s="1">
        <v>1.708249E-3</v>
      </c>
      <c r="IS195" s="1">
        <v>0.73086569999999995</v>
      </c>
      <c r="IT195">
        <v>0.61288140000000002</v>
      </c>
      <c r="IU195">
        <v>17.62321</v>
      </c>
      <c r="IV195" s="1">
        <v>1.3768599999999999E-3</v>
      </c>
      <c r="IW195" s="1">
        <v>0.58764970000000005</v>
      </c>
      <c r="IX195">
        <v>0.61259969999999997</v>
      </c>
      <c r="IY195">
        <v>16.94417</v>
      </c>
      <c r="IZ195" s="1">
        <v>1.125327E-3</v>
      </c>
      <c r="JA195" s="1">
        <v>0.47845219999999999</v>
      </c>
      <c r="JB195">
        <v>0.61244759999999998</v>
      </c>
      <c r="JC195">
        <v>16.179600000000001</v>
      </c>
      <c r="JD195" s="1">
        <v>9.4823049999999995E-4</v>
      </c>
      <c r="JE195" s="1">
        <v>0.4012947</v>
      </c>
      <c r="JF195">
        <v>0.61234659999999996</v>
      </c>
      <c r="JG195">
        <v>16.072780000000002</v>
      </c>
      <c r="JH195" s="1">
        <v>8.2674400000000002E-4</v>
      </c>
      <c r="JI195" s="1">
        <v>0.34842210000000001</v>
      </c>
      <c r="JJ195">
        <v>0.61231650000000004</v>
      </c>
      <c r="JK195">
        <v>16.331679999999999</v>
      </c>
      <c r="JL195" s="1">
        <v>7.4020460000000004E-4</v>
      </c>
      <c r="JM195" s="1">
        <v>0.31093090000000001</v>
      </c>
      <c r="JN195">
        <v>0.61232880000000001</v>
      </c>
      <c r="JO195">
        <v>16.696020000000001</v>
      </c>
      <c r="JP195" s="1">
        <v>6.7285789999999999E-4</v>
      </c>
      <c r="JQ195" s="1">
        <v>0.28204560000000001</v>
      </c>
      <c r="JR195">
        <v>0.61238459999999995</v>
      </c>
      <c r="JS195">
        <v>17.336490000000001</v>
      </c>
      <c r="JT195" s="1">
        <v>6.1477739999999997E-4</v>
      </c>
      <c r="JU195" s="1">
        <v>0.25732120000000003</v>
      </c>
      <c r="JV195">
        <v>0.61250760000000004</v>
      </c>
      <c r="JW195">
        <v>17.607859999999999</v>
      </c>
      <c r="JX195" s="1">
        <v>5.6358459999999999E-4</v>
      </c>
      <c r="JY195" s="1">
        <v>0.23555680000000001</v>
      </c>
      <c r="JZ195">
        <v>0.61266080000000001</v>
      </c>
      <c r="KA195">
        <v>17.1371</v>
      </c>
      <c r="KB195" s="1">
        <v>5.1936720000000003E-4</v>
      </c>
      <c r="KC195" s="1">
        <v>0.2167434</v>
      </c>
      <c r="KD195">
        <v>0.61282879999999995</v>
      </c>
      <c r="KE195">
        <v>16.418199999999999</v>
      </c>
      <c r="KF195" s="1">
        <v>4.823025E-4</v>
      </c>
      <c r="KG195" s="1">
        <v>0.20097989999999999</v>
      </c>
      <c r="KH195">
        <v>0.61302820000000002</v>
      </c>
      <c r="KI195">
        <v>15.748010000000001</v>
      </c>
      <c r="KJ195" s="1">
        <v>4.5171799999999999E-4</v>
      </c>
      <c r="KK195" s="1">
        <v>0.1879846</v>
      </c>
      <c r="KL195">
        <v>0.61323890000000003</v>
      </c>
      <c r="KM195">
        <v>15.94398</v>
      </c>
      <c r="KN195" s="1">
        <v>4.2645669999999999E-4</v>
      </c>
      <c r="KO195" s="1">
        <v>0.17724780000000001</v>
      </c>
      <c r="KP195">
        <v>0.61343340000000002</v>
      </c>
      <c r="KQ195">
        <v>16.722709999999999</v>
      </c>
      <c r="KR195" s="1">
        <v>4.0458509999999998E-4</v>
      </c>
      <c r="KS195" s="1">
        <v>0.16804959999999999</v>
      </c>
      <c r="KT195">
        <v>0.61361330000000003</v>
      </c>
      <c r="KU195">
        <v>17.830770000000001</v>
      </c>
      <c r="KV195" s="1">
        <v>3.8463460000000001E-4</v>
      </c>
      <c r="KW195" s="1">
        <v>0.15967480000000001</v>
      </c>
      <c r="KX195">
        <v>0.61378460000000001</v>
      </c>
      <c r="KY195">
        <v>18.922360000000001</v>
      </c>
      <c r="KZ195" s="1">
        <v>3.6594349999999998E-4</v>
      </c>
      <c r="LA195" s="1">
        <v>0.15185399999999999</v>
      </c>
      <c r="LB195">
        <v>0.61391450000000003</v>
      </c>
      <c r="LC195">
        <v>19.211120000000001</v>
      </c>
      <c r="LD195" s="1">
        <v>3.4891060000000001E-4</v>
      </c>
      <c r="LE195" s="1">
        <v>0.14474200000000001</v>
      </c>
      <c r="LF195">
        <v>0.6140063</v>
      </c>
      <c r="LG195">
        <v>18.752649999999999</v>
      </c>
      <c r="LH195" s="1">
        <v>3.3309080000000003E-4</v>
      </c>
      <c r="LI195" s="1">
        <v>0.1381445</v>
      </c>
      <c r="LJ195">
        <v>0.61407579999999995</v>
      </c>
      <c r="LK195">
        <v>18.082999999999998</v>
      </c>
      <c r="LL195" s="1">
        <v>3.1880230000000002E-4</v>
      </c>
      <c r="LM195" s="1">
        <v>0.13218630000000001</v>
      </c>
      <c r="LN195">
        <v>0.6141219</v>
      </c>
      <c r="LO195">
        <v>17.493500000000001</v>
      </c>
      <c r="LP195" s="1">
        <v>3.0591389999999998E-4</v>
      </c>
      <c r="LQ195" s="1">
        <v>0.12682740000000001</v>
      </c>
      <c r="LR195">
        <v>0.61411879999999996</v>
      </c>
      <c r="LS195">
        <v>17.805900000000001</v>
      </c>
      <c r="LT195" s="1">
        <v>2.9425810000000002E-4</v>
      </c>
      <c r="LU195" s="1">
        <v>0.1219867</v>
      </c>
      <c r="LV195">
        <v>0.61407020000000001</v>
      </c>
      <c r="LW195">
        <v>18.67878</v>
      </c>
      <c r="LX195" s="1">
        <v>2.8409559999999998E-4</v>
      </c>
      <c r="LY195" s="1">
        <v>0.1177636</v>
      </c>
      <c r="LZ195">
        <v>0.61398969999999997</v>
      </c>
      <c r="MA195">
        <v>19.88758</v>
      </c>
      <c r="MB195" s="1">
        <v>2.752834E-4</v>
      </c>
      <c r="MC195" s="1">
        <v>0.11410720000000001</v>
      </c>
      <c r="MD195">
        <v>0.61382400000000004</v>
      </c>
      <c r="ME195">
        <v>20.940840000000001</v>
      </c>
      <c r="MF195" s="1">
        <v>2.6800990000000002E-4</v>
      </c>
      <c r="MG195" s="1">
        <v>0.111095</v>
      </c>
      <c r="MH195">
        <v>0.61356739999999999</v>
      </c>
      <c r="MI195">
        <v>21.123380000000001</v>
      </c>
      <c r="MJ195" s="1">
        <v>2.6168200000000001E-4</v>
      </c>
      <c r="MK195" s="1">
        <v>0.1085083</v>
      </c>
      <c r="ML195">
        <v>0.61327679999999996</v>
      </c>
      <c r="MM195">
        <v>20.433330000000002</v>
      </c>
      <c r="MN195" s="1">
        <v>2.55395E-4</v>
      </c>
      <c r="MO195" s="1">
        <v>0.1059639</v>
      </c>
      <c r="MP195">
        <v>0.61292290000000005</v>
      </c>
      <c r="MQ195">
        <v>19.479890000000001</v>
      </c>
      <c r="MR195" s="1">
        <v>2.4881380000000002E-4</v>
      </c>
      <c r="MS195" s="1">
        <v>0.1033104</v>
      </c>
      <c r="MT195">
        <v>0.61254390000000003</v>
      </c>
      <c r="MU195">
        <v>18.67182</v>
      </c>
      <c r="MV195" s="1">
        <v>2.4163369999999999E-4</v>
      </c>
      <c r="MW195" s="1">
        <v>0.10040590000000001</v>
      </c>
      <c r="MX195">
        <v>0.61211559999999998</v>
      </c>
      <c r="MY195">
        <v>18.722719999999999</v>
      </c>
      <c r="MZ195" s="1">
        <v>2.339663E-4</v>
      </c>
      <c r="NA195" s="1">
        <v>9.730548E-2</v>
      </c>
      <c r="NB195">
        <v>0.61171399999999998</v>
      </c>
      <c r="NC195">
        <v>18.836819999999999</v>
      </c>
      <c r="ND195" s="1">
        <v>2.2624719999999999E-4</v>
      </c>
      <c r="NE195" s="1">
        <v>9.4141619999999995E-2</v>
      </c>
      <c r="NF195">
        <v>0.61134060000000001</v>
      </c>
      <c r="NG195">
        <v>19.639289999999999</v>
      </c>
      <c r="NH195" s="1">
        <v>2.186992E-4</v>
      </c>
      <c r="NI195" s="1">
        <v>9.1035720000000001E-2</v>
      </c>
      <c r="NJ195">
        <v>0.61101220000000001</v>
      </c>
      <c r="NK195">
        <v>20.402570000000001</v>
      </c>
      <c r="NL195" s="1">
        <v>2.1170060000000001E-4</v>
      </c>
      <c r="NM195" s="1">
        <v>8.8143200000000005E-2</v>
      </c>
      <c r="NN195">
        <v>0.61075429999999997</v>
      </c>
      <c r="NO195">
        <v>20.466429999999999</v>
      </c>
      <c r="NP195" s="1">
        <v>2.0492519999999999E-4</v>
      </c>
      <c r="NQ195" s="1">
        <v>8.5344630000000005E-2</v>
      </c>
      <c r="NR195">
        <v>0.61052919999999999</v>
      </c>
      <c r="NS195">
        <v>19.881609999999998</v>
      </c>
      <c r="NT195" s="1">
        <v>1.9797289999999999E-4</v>
      </c>
      <c r="NU195" s="1">
        <v>8.2467700000000005E-2</v>
      </c>
      <c r="NV195">
        <v>0.61037920000000001</v>
      </c>
      <c r="NW195">
        <v>19.009129999999999</v>
      </c>
      <c r="NX195" s="1">
        <v>1.906524E-4</v>
      </c>
      <c r="NY195" s="1">
        <v>7.9435759999999994E-2</v>
      </c>
      <c r="NZ195">
        <v>0.61028020000000005</v>
      </c>
      <c r="OA195">
        <v>18.289010000000001</v>
      </c>
      <c r="OB195" s="1">
        <v>1.8298509999999999E-4</v>
      </c>
      <c r="OC195" s="1">
        <v>7.6248090000000004E-2</v>
      </c>
      <c r="OD195">
        <v>0.61025790000000002</v>
      </c>
      <c r="OE195">
        <v>18.528099999999998</v>
      </c>
      <c r="OF195" s="1">
        <v>1.75071E-4</v>
      </c>
      <c r="OG195" s="1">
        <v>7.2950390000000004E-2</v>
      </c>
      <c r="OH195">
        <v>0.61029339999999999</v>
      </c>
      <c r="OI195">
        <v>19.405999999999999</v>
      </c>
      <c r="OJ195" s="1">
        <v>1.668931E-4</v>
      </c>
      <c r="OK195" s="1">
        <v>6.9533239999999996E-2</v>
      </c>
    </row>
    <row r="196" spans="1:401" x14ac:dyDescent="0.35">
      <c r="A196">
        <v>202</v>
      </c>
      <c r="B196" t="s">
        <v>4</v>
      </c>
      <c r="C196" t="s">
        <v>181</v>
      </c>
      <c r="D196" t="s">
        <v>202</v>
      </c>
      <c r="E196">
        <v>872.57839999999999</v>
      </c>
      <c r="F196">
        <v>0.65513900000000003</v>
      </c>
      <c r="G196">
        <v>15.627689999999999</v>
      </c>
      <c r="H196">
        <v>0</v>
      </c>
      <c r="I196">
        <v>0</v>
      </c>
      <c r="J196">
        <v>0.65413960000000004</v>
      </c>
      <c r="K196">
        <v>16.213760000000001</v>
      </c>
      <c r="L196">
        <v>0</v>
      </c>
      <c r="M196">
        <v>0</v>
      </c>
      <c r="N196">
        <v>0.65315369999999995</v>
      </c>
      <c r="O196">
        <v>16.806270000000001</v>
      </c>
      <c r="P196">
        <v>0</v>
      </c>
      <c r="Q196">
        <v>0</v>
      </c>
      <c r="R196">
        <v>0.65218370000000003</v>
      </c>
      <c r="S196">
        <v>17.15549</v>
      </c>
      <c r="T196">
        <v>0</v>
      </c>
      <c r="U196">
        <v>0</v>
      </c>
      <c r="V196">
        <v>0.65117809999999998</v>
      </c>
      <c r="W196">
        <v>17.392019999999999</v>
      </c>
      <c r="X196">
        <v>0</v>
      </c>
      <c r="Y196">
        <v>0</v>
      </c>
      <c r="Z196">
        <v>0.65012400000000004</v>
      </c>
      <c r="AA196">
        <v>17.307390000000002</v>
      </c>
      <c r="AB196">
        <v>0</v>
      </c>
      <c r="AC196">
        <v>0</v>
      </c>
      <c r="AD196">
        <v>0.64904430000000002</v>
      </c>
      <c r="AE196">
        <v>16.985479999999999</v>
      </c>
      <c r="AF196">
        <v>0</v>
      </c>
      <c r="AG196">
        <v>0</v>
      </c>
      <c r="AH196">
        <v>0.64794439999999998</v>
      </c>
      <c r="AI196">
        <v>16.820989999999998</v>
      </c>
      <c r="AJ196" s="1">
        <v>5.4361889999999998E-30</v>
      </c>
      <c r="AK196" s="1">
        <v>1.8383590000000001E-27</v>
      </c>
      <c r="AL196">
        <v>0.64681230000000001</v>
      </c>
      <c r="AM196">
        <v>16.749089999999999</v>
      </c>
      <c r="AN196" s="1">
        <v>2.235038E-18</v>
      </c>
      <c r="AO196" s="1">
        <v>7.6044729999999995E-16</v>
      </c>
      <c r="AP196">
        <v>0.64562790000000003</v>
      </c>
      <c r="AQ196">
        <v>17.131640000000001</v>
      </c>
      <c r="AR196" s="1">
        <v>5.3937219999999999E-8</v>
      </c>
      <c r="AS196" s="1">
        <v>1.423112E-5</v>
      </c>
      <c r="AT196">
        <v>0.64447909999999997</v>
      </c>
      <c r="AU196">
        <v>17.704000000000001</v>
      </c>
      <c r="AV196" s="1">
        <v>5.0425559999999999E-4</v>
      </c>
      <c r="AW196" s="1">
        <v>0.140958</v>
      </c>
      <c r="AX196">
        <v>0.64328850000000004</v>
      </c>
      <c r="AY196">
        <v>18.043589999999998</v>
      </c>
      <c r="AZ196" s="1">
        <v>0.120033</v>
      </c>
      <c r="BA196">
        <v>35.445689999999999</v>
      </c>
      <c r="BB196">
        <v>0.64209899999999998</v>
      </c>
      <c r="BC196">
        <v>18.285450000000001</v>
      </c>
      <c r="BD196" s="1">
        <v>3.9324789999999998</v>
      </c>
      <c r="BE196">
        <v>1216.712</v>
      </c>
      <c r="BF196">
        <v>0.64093420000000001</v>
      </c>
      <c r="BG196">
        <v>18.206379999999999</v>
      </c>
      <c r="BH196">
        <v>31.460349999999998</v>
      </c>
      <c r="BI196">
        <v>10126.969999999999</v>
      </c>
      <c r="BJ196">
        <v>0.63979810000000004</v>
      </c>
      <c r="BK196">
        <v>17.920000000000002</v>
      </c>
      <c r="BL196">
        <v>85.266869999999997</v>
      </c>
      <c r="BM196">
        <v>28417.1</v>
      </c>
      <c r="BN196">
        <v>0.63858499999999996</v>
      </c>
      <c r="BO196">
        <v>17.802430000000001</v>
      </c>
      <c r="BP196">
        <v>97.957239999999999</v>
      </c>
      <c r="BQ196">
        <v>33643.1</v>
      </c>
      <c r="BR196">
        <v>0.63716309999999998</v>
      </c>
      <c r="BS196">
        <v>17.856200000000001</v>
      </c>
      <c r="BT196">
        <v>56.278289999999998</v>
      </c>
      <c r="BU196">
        <v>19839.87</v>
      </c>
      <c r="BV196">
        <v>0.63510679999999997</v>
      </c>
      <c r="BW196">
        <v>18.192599999999999</v>
      </c>
      <c r="BX196">
        <v>18.483160000000002</v>
      </c>
      <c r="BY196">
        <v>6668.7929999999997</v>
      </c>
      <c r="BZ196">
        <v>0.63262300000000005</v>
      </c>
      <c r="CA196">
        <v>18.325990000000001</v>
      </c>
      <c r="CB196">
        <v>3.9290259999999999</v>
      </c>
      <c r="CC196">
        <v>1445.1949999999999</v>
      </c>
      <c r="CD196">
        <v>0.63075950000000003</v>
      </c>
      <c r="CE196">
        <v>18.22532</v>
      </c>
      <c r="CF196">
        <v>0.64020569999999999</v>
      </c>
      <c r="CG196">
        <v>237.56620000000001</v>
      </c>
      <c r="CH196">
        <v>0.62930039999999998</v>
      </c>
      <c r="CI196">
        <v>17.788689999999999</v>
      </c>
      <c r="CJ196">
        <v>0.12743019999999999</v>
      </c>
      <c r="CK196">
        <v>46.222149999999999</v>
      </c>
      <c r="CL196">
        <v>0.62801039999999997</v>
      </c>
      <c r="CM196">
        <v>17.193200000000001</v>
      </c>
      <c r="CN196">
        <v>6.1472619999999999E-2</v>
      </c>
      <c r="CO196">
        <v>21.51033</v>
      </c>
      <c r="CP196">
        <v>0.62674319999999994</v>
      </c>
      <c r="CQ196">
        <v>16.706630000000001</v>
      </c>
      <c r="CR196">
        <v>5.0391169999999999E-2</v>
      </c>
      <c r="CS196">
        <v>17.477270000000001</v>
      </c>
      <c r="CT196">
        <v>0.62538139999999998</v>
      </c>
      <c r="CU196">
        <v>16.499839999999999</v>
      </c>
      <c r="CV196" s="1">
        <v>4.5963909999999997E-2</v>
      </c>
      <c r="CW196">
        <v>15.92966</v>
      </c>
      <c r="CX196">
        <v>0.62393279999999995</v>
      </c>
      <c r="CY196">
        <v>16.494489999999999</v>
      </c>
      <c r="CZ196" s="1">
        <v>4.2972099999999999E-2</v>
      </c>
      <c r="DA196">
        <v>14.901400000000001</v>
      </c>
      <c r="DB196">
        <v>0.62223680000000003</v>
      </c>
      <c r="DC196">
        <v>16.95241</v>
      </c>
      <c r="DD196" s="1">
        <v>4.0469449999999997E-2</v>
      </c>
      <c r="DE196">
        <v>14.053269999999999</v>
      </c>
      <c r="DF196">
        <v>0.6202531</v>
      </c>
      <c r="DG196">
        <v>17.130230000000001</v>
      </c>
      <c r="DH196" s="1">
        <v>3.8058540000000002E-2</v>
      </c>
      <c r="DI196" s="1">
        <v>13.24381</v>
      </c>
      <c r="DJ196">
        <v>0.61791969999999996</v>
      </c>
      <c r="DK196">
        <v>17.10857</v>
      </c>
      <c r="DL196" s="1">
        <v>3.5651910000000002E-2</v>
      </c>
      <c r="DM196" s="1">
        <v>12.439819999999999</v>
      </c>
      <c r="DN196">
        <v>0.61530090000000004</v>
      </c>
      <c r="DO196">
        <v>16.948270000000001</v>
      </c>
      <c r="DP196" s="1">
        <v>3.3321290000000003E-2</v>
      </c>
      <c r="DQ196" s="1">
        <v>11.66194</v>
      </c>
      <c r="DR196">
        <v>0.61245720000000003</v>
      </c>
      <c r="DS196">
        <v>16.5092</v>
      </c>
      <c r="DT196" s="1">
        <v>3.1109310000000001E-2</v>
      </c>
      <c r="DU196" s="1">
        <v>10.922980000000001</v>
      </c>
      <c r="DV196">
        <v>0.6095353</v>
      </c>
      <c r="DW196">
        <v>15.89808</v>
      </c>
      <c r="DX196" s="1">
        <v>2.9341249999999999E-2</v>
      </c>
      <c r="DY196" s="1">
        <v>10.32748</v>
      </c>
      <c r="DZ196">
        <v>0.6066298</v>
      </c>
      <c r="EA196">
        <v>15.474640000000001</v>
      </c>
      <c r="EB196" s="1">
        <v>2.879628E-2</v>
      </c>
      <c r="EC196" s="1">
        <v>10.14856</v>
      </c>
      <c r="ED196">
        <v>0.60372910000000002</v>
      </c>
      <c r="EE196">
        <v>15.335839999999999</v>
      </c>
      <c r="EF196" s="1">
        <v>2.9576979999999999E-2</v>
      </c>
      <c r="EG196" s="1">
        <v>10.44068</v>
      </c>
      <c r="EH196">
        <v>0.60084539999999997</v>
      </c>
      <c r="EI196">
        <v>15.86619</v>
      </c>
      <c r="EJ196" s="1">
        <v>3.0674949999999999E-2</v>
      </c>
      <c r="EK196" s="1">
        <v>10.86262</v>
      </c>
      <c r="EL196">
        <v>0.59776510000000005</v>
      </c>
      <c r="EM196">
        <v>16.499939999999999</v>
      </c>
      <c r="EN196" s="1">
        <v>3.0972280000000001E-2</v>
      </c>
      <c r="EO196" s="1">
        <v>11.015309999999999</v>
      </c>
      <c r="EP196">
        <v>0.59467420000000004</v>
      </c>
      <c r="EQ196">
        <v>17.12322</v>
      </c>
      <c r="ER196" s="1">
        <v>3.0217500000000001E-2</v>
      </c>
      <c r="ES196" s="1">
        <v>10.789569999999999</v>
      </c>
      <c r="ET196">
        <v>0.59152610000000005</v>
      </c>
      <c r="EU196">
        <v>17.65652</v>
      </c>
      <c r="EV196" s="1">
        <v>2.8585019999999999E-2</v>
      </c>
      <c r="EW196" s="1">
        <v>10.244210000000001</v>
      </c>
      <c r="EX196">
        <v>0.58821210000000002</v>
      </c>
      <c r="EY196">
        <v>17.64057</v>
      </c>
      <c r="EZ196" s="1">
        <v>2.6502520000000002E-2</v>
      </c>
      <c r="FA196" s="1">
        <v>9.5290510000000008</v>
      </c>
      <c r="FB196">
        <v>0.58487509999999998</v>
      </c>
      <c r="FC196">
        <v>17.100169999999999</v>
      </c>
      <c r="FD196" s="1">
        <v>2.431065E-2</v>
      </c>
      <c r="FE196" s="1">
        <v>8.766133</v>
      </c>
      <c r="FF196">
        <v>0.58203070000000001</v>
      </c>
      <c r="FG196">
        <v>16.580939999999998</v>
      </c>
      <c r="FH196" s="1">
        <v>2.216885E-2</v>
      </c>
      <c r="FI196" s="1">
        <v>8.014348</v>
      </c>
      <c r="FJ196">
        <v>0.57918599999999998</v>
      </c>
      <c r="FK196">
        <v>16.32873</v>
      </c>
      <c r="FL196" s="1">
        <v>2.0125759999999999E-2</v>
      </c>
      <c r="FM196" s="1">
        <v>7.2940860000000001</v>
      </c>
      <c r="FN196">
        <v>0.57637680000000002</v>
      </c>
      <c r="FO196">
        <v>16.826969999999999</v>
      </c>
      <c r="FP196" s="1">
        <v>1.824162E-2</v>
      </c>
      <c r="FQ196" s="1">
        <v>6.626824</v>
      </c>
      <c r="FR196">
        <v>0.57355889999999998</v>
      </c>
      <c r="FS196">
        <v>17.727509999999999</v>
      </c>
      <c r="FT196" s="1">
        <v>1.651553E-2</v>
      </c>
      <c r="FU196" s="1">
        <v>6.013325</v>
      </c>
      <c r="FV196">
        <v>0.57117169999999995</v>
      </c>
      <c r="FW196">
        <v>18.64264</v>
      </c>
      <c r="FX196" s="1">
        <v>1.497363E-2</v>
      </c>
      <c r="FY196" s="1">
        <v>5.4578030000000002</v>
      </c>
      <c r="FZ196">
        <v>0.56902169999999996</v>
      </c>
      <c r="GA196">
        <v>19.3353</v>
      </c>
      <c r="GB196" s="1">
        <v>1.3588599999999999E-2</v>
      </c>
      <c r="GC196" s="1">
        <v>4.9558030000000004</v>
      </c>
      <c r="GD196">
        <v>0.56664179999999997</v>
      </c>
      <c r="GE196">
        <v>19.309339999999999</v>
      </c>
      <c r="GF196" s="1">
        <v>1.231193E-2</v>
      </c>
      <c r="GG196" s="1">
        <v>4.4951850000000002</v>
      </c>
      <c r="GH196">
        <v>0.56369899999999995</v>
      </c>
      <c r="GI196">
        <v>18.846710000000002</v>
      </c>
      <c r="GJ196" s="1">
        <v>1.115271E-2</v>
      </c>
      <c r="GK196" s="1">
        <v>4.0786930000000003</v>
      </c>
      <c r="GL196">
        <v>0.56089100000000003</v>
      </c>
      <c r="GM196">
        <v>18.29759</v>
      </c>
      <c r="GN196" s="1">
        <v>1.00984E-2</v>
      </c>
      <c r="GO196" s="1">
        <v>3.7006600000000001</v>
      </c>
      <c r="GP196">
        <v>0.55767840000000002</v>
      </c>
      <c r="GQ196">
        <v>17.912839999999999</v>
      </c>
      <c r="GR196" s="1">
        <v>9.1267269999999994E-3</v>
      </c>
      <c r="GS196" s="1">
        <v>3.3529119999999999</v>
      </c>
      <c r="GT196">
        <v>0.55452699999999999</v>
      </c>
      <c r="GU196">
        <v>17.94181</v>
      </c>
      <c r="GV196" s="1">
        <v>8.2390120000000004E-3</v>
      </c>
      <c r="GW196" s="1">
        <v>3.0337269999999998</v>
      </c>
      <c r="GX196">
        <v>0.5522302</v>
      </c>
      <c r="GY196">
        <v>18.672519999999999</v>
      </c>
      <c r="GZ196" s="1">
        <v>7.4457339999999999E-3</v>
      </c>
      <c r="HA196" s="1">
        <v>2.7431960000000002</v>
      </c>
      <c r="HB196">
        <v>0.55005879999999996</v>
      </c>
      <c r="HC196">
        <v>19.38458</v>
      </c>
      <c r="HD196" s="1">
        <v>6.7248730000000001E-3</v>
      </c>
      <c r="HE196" s="1">
        <v>2.478297</v>
      </c>
      <c r="HF196">
        <v>0.5481606</v>
      </c>
      <c r="HG196">
        <v>19.839300000000001</v>
      </c>
      <c r="HH196" s="1">
        <v>6.0630049999999998E-3</v>
      </c>
      <c r="HI196" s="1">
        <v>2.2338490000000002</v>
      </c>
      <c r="HJ196">
        <v>0.54642559999999996</v>
      </c>
      <c r="HK196">
        <v>19.665880000000001</v>
      </c>
      <c r="HL196" s="1">
        <v>5.4568079999999996E-3</v>
      </c>
      <c r="HM196" s="1">
        <v>2.0091950000000001</v>
      </c>
      <c r="HN196">
        <v>0.5447843</v>
      </c>
      <c r="HO196">
        <v>19.14077</v>
      </c>
      <c r="HP196" s="1">
        <v>4.8972989999999999E-3</v>
      </c>
      <c r="HQ196" s="1">
        <v>1.801563</v>
      </c>
      <c r="HR196">
        <v>0.54283150000000002</v>
      </c>
      <c r="HS196">
        <v>18.386849999999999</v>
      </c>
      <c r="HT196" s="1">
        <v>4.3739319999999996E-3</v>
      </c>
      <c r="HU196" s="1">
        <v>1.608646</v>
      </c>
      <c r="HV196">
        <v>0.54117459999999995</v>
      </c>
      <c r="HW196">
        <v>17.534089999999999</v>
      </c>
      <c r="HX196" s="1">
        <v>3.8868560000000002E-3</v>
      </c>
      <c r="HY196" s="1">
        <v>1.4282570000000001</v>
      </c>
      <c r="HZ196">
        <v>0.5398425</v>
      </c>
      <c r="IA196">
        <v>17.022079999999999</v>
      </c>
      <c r="IB196" s="1">
        <v>3.4365350000000001E-3</v>
      </c>
      <c r="IC196" s="1">
        <v>1.261083</v>
      </c>
      <c r="ID196">
        <v>0.53876380000000001</v>
      </c>
      <c r="IE196">
        <v>17.145990000000001</v>
      </c>
      <c r="IF196" s="1">
        <v>3.0078589999999999E-3</v>
      </c>
      <c r="IG196" s="1">
        <v>1.1020509999999999</v>
      </c>
      <c r="IH196">
        <v>0.53814969999999995</v>
      </c>
      <c r="II196">
        <v>17.52786</v>
      </c>
      <c r="IJ196" s="1">
        <v>2.5823690000000002E-3</v>
      </c>
      <c r="IK196" s="1">
        <v>0.94415340000000003</v>
      </c>
      <c r="IL196">
        <v>0.53788720000000001</v>
      </c>
      <c r="IM196">
        <v>18.079129999999999</v>
      </c>
      <c r="IN196" s="1">
        <v>2.159341E-3</v>
      </c>
      <c r="IO196" s="1">
        <v>0.78776809999999997</v>
      </c>
      <c r="IP196">
        <v>0.53771139999999995</v>
      </c>
      <c r="IQ196">
        <v>18.090820000000001</v>
      </c>
      <c r="IR196" s="1">
        <v>1.7586979999999999E-3</v>
      </c>
      <c r="IS196" s="1">
        <v>0.64023730000000001</v>
      </c>
      <c r="IT196">
        <v>0.53762779999999999</v>
      </c>
      <c r="IU196">
        <v>17.656359999999999</v>
      </c>
      <c r="IV196" s="1">
        <v>1.4173339999999999E-3</v>
      </c>
      <c r="IW196" s="1">
        <v>0.51447880000000001</v>
      </c>
      <c r="IX196">
        <v>0.53758320000000004</v>
      </c>
      <c r="IY196">
        <v>16.998329999999999</v>
      </c>
      <c r="IZ196" s="1">
        <v>1.154995E-3</v>
      </c>
      <c r="JA196" s="1">
        <v>0.4177998</v>
      </c>
      <c r="JB196">
        <v>0.53754849999999998</v>
      </c>
      <c r="JC196">
        <v>16.24258</v>
      </c>
      <c r="JD196" s="1">
        <v>9.6871659999999999E-4</v>
      </c>
      <c r="JE196" s="1">
        <v>0.34910720000000001</v>
      </c>
      <c r="JF196">
        <v>0.53755580000000003</v>
      </c>
      <c r="JG196">
        <v>16.12846</v>
      </c>
      <c r="JH196" s="1">
        <v>8.4088130000000002E-4</v>
      </c>
      <c r="JI196" s="1">
        <v>0.30202790000000002</v>
      </c>
      <c r="JJ196">
        <v>0.53759460000000003</v>
      </c>
      <c r="JK196">
        <v>16.360240000000001</v>
      </c>
      <c r="JL196" s="1">
        <v>7.5060359999999996E-4</v>
      </c>
      <c r="JM196" s="1">
        <v>0.26886870000000002</v>
      </c>
      <c r="JN196">
        <v>0.53764469999999998</v>
      </c>
      <c r="JO196">
        <v>16.708629999999999</v>
      </c>
      <c r="JP196" s="1">
        <v>6.8129669999999999E-4</v>
      </c>
      <c r="JQ196" s="1">
        <v>0.24358109999999999</v>
      </c>
      <c r="JR196">
        <v>0.53771329999999995</v>
      </c>
      <c r="JS196">
        <v>17.340150000000001</v>
      </c>
      <c r="JT196" s="1">
        <v>6.2222700000000004E-4</v>
      </c>
      <c r="JU196" s="1">
        <v>0.2221467</v>
      </c>
      <c r="JV196">
        <v>0.5377904</v>
      </c>
      <c r="JW196">
        <v>17.612760000000002</v>
      </c>
      <c r="JX196" s="1">
        <v>5.7009430000000004E-4</v>
      </c>
      <c r="JY196" s="1">
        <v>0.2032756</v>
      </c>
      <c r="JZ196">
        <v>0.53789419999999999</v>
      </c>
      <c r="KA196">
        <v>17.166329999999999</v>
      </c>
      <c r="KB196" s="1">
        <v>5.2495850000000002E-4</v>
      </c>
      <c r="KC196" s="1">
        <v>0.1869392</v>
      </c>
      <c r="KD196">
        <v>0.53801140000000003</v>
      </c>
      <c r="KE196">
        <v>16.463069999999998</v>
      </c>
      <c r="KF196" s="1">
        <v>4.8689859999999997E-4</v>
      </c>
      <c r="KG196" s="1">
        <v>0.1731955</v>
      </c>
      <c r="KH196">
        <v>0.53813250000000001</v>
      </c>
      <c r="KI196">
        <v>15.80152</v>
      </c>
      <c r="KJ196" s="1">
        <v>4.5552780000000001E-4</v>
      </c>
      <c r="KK196" s="1">
        <v>0.1618793</v>
      </c>
      <c r="KL196">
        <v>0.53826180000000001</v>
      </c>
      <c r="KM196">
        <v>15.98521</v>
      </c>
      <c r="KN196" s="1">
        <v>4.2960189999999998E-4</v>
      </c>
      <c r="KO196" s="1">
        <v>0.15252850000000001</v>
      </c>
      <c r="KP196">
        <v>0.53836200000000001</v>
      </c>
      <c r="KQ196">
        <v>16.731020000000001</v>
      </c>
      <c r="KR196" s="1">
        <v>4.0738949999999998E-4</v>
      </c>
      <c r="KS196" s="1">
        <v>0.14458219999999999</v>
      </c>
      <c r="KT196">
        <v>0.53847120000000004</v>
      </c>
      <c r="KU196">
        <v>17.821280000000002</v>
      </c>
      <c r="KV196" s="1">
        <v>3.8723339999999998E-4</v>
      </c>
      <c r="KW196" s="1">
        <v>0.13737260000000001</v>
      </c>
      <c r="KX196">
        <v>0.53854930000000001</v>
      </c>
      <c r="KY196">
        <v>18.910209999999999</v>
      </c>
      <c r="KZ196" s="1">
        <v>3.6835429999999998E-4</v>
      </c>
      <c r="LA196" s="1">
        <v>0.13064519999999999</v>
      </c>
      <c r="LB196">
        <v>0.53860920000000001</v>
      </c>
      <c r="LC196">
        <v>19.209050000000001</v>
      </c>
      <c r="LD196" s="1">
        <v>3.5110909999999998E-4</v>
      </c>
      <c r="LE196" s="1">
        <v>0.1245122</v>
      </c>
      <c r="LF196">
        <v>0.53865209999999997</v>
      </c>
      <c r="LG196">
        <v>18.776289999999999</v>
      </c>
      <c r="LH196" s="1">
        <v>3.3511199999999999E-4</v>
      </c>
      <c r="LI196" s="1">
        <v>0.1188278</v>
      </c>
      <c r="LJ196">
        <v>0.53867549999999997</v>
      </c>
      <c r="LK196">
        <v>18.121099999999998</v>
      </c>
      <c r="LL196" s="1">
        <v>3.2061010000000002E-4</v>
      </c>
      <c r="LM196" s="1">
        <v>0.113678</v>
      </c>
      <c r="LN196">
        <v>0.53869009999999995</v>
      </c>
      <c r="LO196">
        <v>17.542819999999999</v>
      </c>
      <c r="LP196" s="1">
        <v>3.075482E-4</v>
      </c>
      <c r="LQ196" s="1">
        <v>0.1090497</v>
      </c>
      <c r="LR196">
        <v>0.53868530000000003</v>
      </c>
      <c r="LS196">
        <v>17.841170000000002</v>
      </c>
      <c r="LT196" s="1">
        <v>2.9572799999999998E-4</v>
      </c>
      <c r="LU196" s="1">
        <v>0.10486379999999999</v>
      </c>
      <c r="LV196">
        <v>0.53864000000000001</v>
      </c>
      <c r="LW196">
        <v>18.680520000000001</v>
      </c>
      <c r="LX196" s="1">
        <v>2.8536600000000001E-4</v>
      </c>
      <c r="LY196" s="1">
        <v>0.1011963</v>
      </c>
      <c r="LZ196">
        <v>0.53856320000000002</v>
      </c>
      <c r="MA196">
        <v>19.864049999999999</v>
      </c>
      <c r="MB196" s="1">
        <v>2.763539E-4</v>
      </c>
      <c r="MC196" s="1">
        <v>9.8011879999999996E-2</v>
      </c>
      <c r="MD196">
        <v>0.53845330000000002</v>
      </c>
      <c r="ME196">
        <v>20.924849999999999</v>
      </c>
      <c r="MF196" s="1">
        <v>2.6889919999999997E-4</v>
      </c>
      <c r="MG196" s="1">
        <v>9.5377409999999996E-2</v>
      </c>
      <c r="MH196">
        <v>0.53831010000000001</v>
      </c>
      <c r="MI196">
        <v>21.13025</v>
      </c>
      <c r="MJ196" s="1">
        <v>2.6248200000000003E-4</v>
      </c>
      <c r="MK196" s="1">
        <v>9.3128610000000001E-2</v>
      </c>
      <c r="ML196">
        <v>0.53813370000000005</v>
      </c>
      <c r="MM196">
        <v>20.477460000000001</v>
      </c>
      <c r="MN196" s="1">
        <v>2.5622939999999999E-4</v>
      </c>
      <c r="MO196" s="1">
        <v>9.094737E-2</v>
      </c>
      <c r="MP196">
        <v>0.53792810000000002</v>
      </c>
      <c r="MQ196">
        <v>19.539090000000002</v>
      </c>
      <c r="MR196" s="1">
        <v>2.4970180000000002E-4</v>
      </c>
      <c r="MS196" s="1">
        <v>8.8672349999999997E-2</v>
      </c>
      <c r="MT196">
        <v>0.53769750000000005</v>
      </c>
      <c r="MU196">
        <v>18.731059999999999</v>
      </c>
      <c r="MV196" s="1">
        <v>2.4259079999999999E-4</v>
      </c>
      <c r="MW196" s="1">
        <v>8.6188459999999995E-2</v>
      </c>
      <c r="MX196">
        <v>0.53746400000000005</v>
      </c>
      <c r="MY196">
        <v>18.750599999999999</v>
      </c>
      <c r="MZ196" s="1">
        <v>2.3498200000000001E-4</v>
      </c>
      <c r="NA196" s="1">
        <v>8.3530019999999996E-2</v>
      </c>
      <c r="NB196">
        <v>0.53723069999999995</v>
      </c>
      <c r="NC196">
        <v>18.831659999999999</v>
      </c>
      <c r="ND196" s="1">
        <v>2.272579E-4</v>
      </c>
      <c r="NE196" s="1">
        <v>8.0802029999999997E-2</v>
      </c>
      <c r="NF196">
        <v>0.53704300000000005</v>
      </c>
      <c r="NG196">
        <v>19.629349999999999</v>
      </c>
      <c r="NH196" s="1">
        <v>2.1966910000000001E-4</v>
      </c>
      <c r="NI196" s="1">
        <v>7.8115550000000006E-2</v>
      </c>
      <c r="NJ196">
        <v>0.53686889999999998</v>
      </c>
      <c r="NK196">
        <v>20.396090000000001</v>
      </c>
      <c r="NL196" s="1">
        <v>2.1260060000000001E-4</v>
      </c>
      <c r="NM196" s="1">
        <v>7.560356E-2</v>
      </c>
      <c r="NN196">
        <v>0.53672549999999997</v>
      </c>
      <c r="NO196">
        <v>20.483560000000001</v>
      </c>
      <c r="NP196" s="1">
        <v>2.0582949999999999E-4</v>
      </c>
      <c r="NQ196" s="1">
        <v>7.319589E-2</v>
      </c>
      <c r="NR196">
        <v>0.53661859999999995</v>
      </c>
      <c r="NS196">
        <v>19.923500000000001</v>
      </c>
      <c r="NT196" s="1">
        <v>1.989076E-4</v>
      </c>
      <c r="NU196" s="1">
        <v>7.0730230000000005E-2</v>
      </c>
      <c r="NV196">
        <v>0.53656490000000001</v>
      </c>
      <c r="NW196">
        <v>19.06795</v>
      </c>
      <c r="NX196" s="1">
        <v>1.916466E-4</v>
      </c>
      <c r="NY196" s="1">
        <v>6.8144360000000001E-2</v>
      </c>
      <c r="NZ196">
        <v>0.5365318</v>
      </c>
      <c r="OA196">
        <v>18.358830000000001</v>
      </c>
      <c r="OB196" s="1">
        <v>1.8402100000000001E-4</v>
      </c>
      <c r="OC196" s="1">
        <v>6.5422599999999997E-2</v>
      </c>
      <c r="OD196">
        <v>0.53654740000000001</v>
      </c>
      <c r="OE196">
        <v>18.58278</v>
      </c>
      <c r="OF196" s="1">
        <v>1.7614139999999999E-4</v>
      </c>
      <c r="OG196" s="1">
        <v>6.2609369999999998E-2</v>
      </c>
      <c r="OH196">
        <v>0.53658689999999998</v>
      </c>
      <c r="OI196">
        <v>19.42351</v>
      </c>
      <c r="OJ196" s="1">
        <v>1.680055E-4</v>
      </c>
      <c r="OK196" s="1">
        <v>5.9697739999999999E-2</v>
      </c>
    </row>
    <row r="197" spans="1:401" x14ac:dyDescent="0.35">
      <c r="A197">
        <v>203</v>
      </c>
      <c r="B197" t="s">
        <v>4</v>
      </c>
      <c r="C197" t="s">
        <v>181</v>
      </c>
      <c r="D197" t="s">
        <v>203</v>
      </c>
      <c r="E197">
        <v>917.53639999999996</v>
      </c>
      <c r="F197">
        <v>1.066281</v>
      </c>
      <c r="G197">
        <v>15.623200000000001</v>
      </c>
      <c r="H197">
        <v>0</v>
      </c>
      <c r="I197">
        <v>0</v>
      </c>
      <c r="J197">
        <v>1.064916</v>
      </c>
      <c r="K197">
        <v>16.212119999999999</v>
      </c>
      <c r="L197">
        <v>0</v>
      </c>
      <c r="M197">
        <v>0</v>
      </c>
      <c r="N197">
        <v>1.063564</v>
      </c>
      <c r="O197">
        <v>16.81371</v>
      </c>
      <c r="P197">
        <v>0</v>
      </c>
      <c r="Q197">
        <v>0</v>
      </c>
      <c r="R197">
        <v>1.062262</v>
      </c>
      <c r="S197">
        <v>17.18075</v>
      </c>
      <c r="T197">
        <v>0</v>
      </c>
      <c r="U197">
        <v>0</v>
      </c>
      <c r="V197">
        <v>1.0609059999999999</v>
      </c>
      <c r="W197">
        <v>17.419519999999999</v>
      </c>
      <c r="X197">
        <v>0</v>
      </c>
      <c r="Y197">
        <v>0</v>
      </c>
      <c r="Z197">
        <v>1.0594440000000001</v>
      </c>
      <c r="AA197">
        <v>17.330850000000002</v>
      </c>
      <c r="AB197">
        <v>0</v>
      </c>
      <c r="AC197">
        <v>0</v>
      </c>
      <c r="AD197">
        <v>1.0579810000000001</v>
      </c>
      <c r="AE197">
        <v>16.992979999999999</v>
      </c>
      <c r="AF197">
        <v>0</v>
      </c>
      <c r="AG197">
        <v>0</v>
      </c>
      <c r="AH197">
        <v>1.0564929999999999</v>
      </c>
      <c r="AI197">
        <v>16.81457</v>
      </c>
      <c r="AJ197" s="1">
        <v>7.2611080000000004E-31</v>
      </c>
      <c r="AK197" s="1">
        <v>2.0734250000000001E-28</v>
      </c>
      <c r="AL197">
        <v>1.0549470000000001</v>
      </c>
      <c r="AM197">
        <v>16.74888</v>
      </c>
      <c r="AN197" s="1">
        <v>3.1523999999999999E-19</v>
      </c>
      <c r="AO197" s="1">
        <v>9.0595980000000004E-17</v>
      </c>
      <c r="AP197">
        <v>1.053339</v>
      </c>
      <c r="AQ197">
        <v>17.13955</v>
      </c>
      <c r="AR197" s="1">
        <v>2.3012989999999999E-8</v>
      </c>
      <c r="AS197" s="1">
        <v>4.5246300000000002E-6</v>
      </c>
      <c r="AT197">
        <v>1.051804</v>
      </c>
      <c r="AU197">
        <v>17.722619999999999</v>
      </c>
      <c r="AV197" s="1">
        <v>3.1020290000000002E-4</v>
      </c>
      <c r="AW197" s="1">
        <v>7.0109959999999999E-2</v>
      </c>
      <c r="AX197">
        <v>1.0501990000000001</v>
      </c>
      <c r="AY197">
        <v>18.077739999999999</v>
      </c>
      <c r="AZ197" s="1">
        <v>8.6251309999999998E-2</v>
      </c>
      <c r="BA197">
        <v>20.97644</v>
      </c>
      <c r="BB197">
        <v>1.0485690000000001</v>
      </c>
      <c r="BC197">
        <v>18.313030000000001</v>
      </c>
      <c r="BD197" s="1">
        <v>3.1646580000000002</v>
      </c>
      <c r="BE197">
        <v>814.55070000000001</v>
      </c>
      <c r="BF197">
        <v>1.0470200000000001</v>
      </c>
      <c r="BG197">
        <v>18.22447</v>
      </c>
      <c r="BH197">
        <v>27.73884</v>
      </c>
      <c r="BI197">
        <v>7478.8860000000004</v>
      </c>
      <c r="BJ197">
        <v>1.045455</v>
      </c>
      <c r="BK197">
        <v>17.929469999999998</v>
      </c>
      <c r="BL197">
        <v>81.141720000000007</v>
      </c>
      <c r="BM197">
        <v>22769.96</v>
      </c>
      <c r="BN197">
        <v>1.0437430000000001</v>
      </c>
      <c r="BO197">
        <v>17.79288</v>
      </c>
      <c r="BP197">
        <v>99.455839999999995</v>
      </c>
      <c r="BQ197">
        <v>28885.7</v>
      </c>
      <c r="BR197">
        <v>1.041809</v>
      </c>
      <c r="BS197">
        <v>17.847429999999999</v>
      </c>
      <c r="BT197">
        <v>60.382010000000001</v>
      </c>
      <c r="BU197">
        <v>18067.689999999999</v>
      </c>
      <c r="BV197">
        <v>1.038899</v>
      </c>
      <c r="BW197">
        <v>18.193940000000001</v>
      </c>
      <c r="BX197">
        <v>20.77223</v>
      </c>
      <c r="BY197">
        <v>6382.8140000000003</v>
      </c>
      <c r="BZ197">
        <v>1.0353619999999999</v>
      </c>
      <c r="CA197">
        <v>18.34712</v>
      </c>
      <c r="CB197">
        <v>4.5786619999999996</v>
      </c>
      <c r="CC197">
        <v>1439.1469999999999</v>
      </c>
      <c r="CD197">
        <v>1.0328280000000001</v>
      </c>
      <c r="CE197">
        <v>18.274360000000001</v>
      </c>
      <c r="CF197">
        <v>0.75776770000000004</v>
      </c>
      <c r="CG197">
        <v>241.1232</v>
      </c>
      <c r="CH197">
        <v>1.030945</v>
      </c>
      <c r="CI197">
        <v>17.836649999999999</v>
      </c>
      <c r="CJ197">
        <v>0.1432852</v>
      </c>
      <c r="CK197">
        <v>44.66001</v>
      </c>
      <c r="CL197">
        <v>1.0292539999999999</v>
      </c>
      <c r="CM197">
        <v>17.239809999999999</v>
      </c>
      <c r="CN197">
        <v>6.3584760000000004E-2</v>
      </c>
      <c r="CO197">
        <v>19.000389999999999</v>
      </c>
      <c r="CP197">
        <v>1.0276190000000001</v>
      </c>
      <c r="CQ197">
        <v>16.731580000000001</v>
      </c>
      <c r="CR197">
        <v>5.0939249999999998E-2</v>
      </c>
      <c r="CS197">
        <v>15.048590000000001</v>
      </c>
      <c r="CT197">
        <v>1.0258590000000001</v>
      </c>
      <c r="CU197">
        <v>16.500779999999999</v>
      </c>
      <c r="CV197" s="1">
        <v>4.6271300000000001E-2</v>
      </c>
      <c r="CW197">
        <v>13.661659999999999</v>
      </c>
      <c r="CX197">
        <v>1.024043</v>
      </c>
      <c r="CY197">
        <v>16.48516</v>
      </c>
      <c r="CZ197" s="1">
        <v>4.3204689999999997E-2</v>
      </c>
      <c r="DA197">
        <v>12.771269999999999</v>
      </c>
      <c r="DB197">
        <v>1.0219739999999999</v>
      </c>
      <c r="DC197">
        <v>16.95054</v>
      </c>
      <c r="DD197" s="1">
        <v>4.0678579999999999E-2</v>
      </c>
      <c r="DE197">
        <v>12.05029</v>
      </c>
      <c r="DF197">
        <v>1.0194220000000001</v>
      </c>
      <c r="DG197">
        <v>17.145029999999998</v>
      </c>
      <c r="DH197" s="1">
        <v>3.8265559999999997E-2</v>
      </c>
      <c r="DI197" s="1">
        <v>11.37007</v>
      </c>
      <c r="DJ197">
        <v>1.016505</v>
      </c>
      <c r="DK197">
        <v>17.152709999999999</v>
      </c>
      <c r="DL197" s="1">
        <v>3.5856779999999998E-2</v>
      </c>
      <c r="DM197" s="1">
        <v>10.694660000000001</v>
      </c>
      <c r="DN197">
        <v>1.013218</v>
      </c>
      <c r="DO197">
        <v>16.992750000000001</v>
      </c>
      <c r="DP197" s="1">
        <v>3.3518600000000003E-2</v>
      </c>
      <c r="DQ197" s="1">
        <v>10.04006</v>
      </c>
      <c r="DR197">
        <v>1.009725</v>
      </c>
      <c r="DS197">
        <v>16.55951</v>
      </c>
      <c r="DT197" s="1">
        <v>3.1293420000000002E-2</v>
      </c>
      <c r="DU197" s="1">
        <v>9.4167179999999995</v>
      </c>
      <c r="DV197">
        <v>1.0061629999999999</v>
      </c>
      <c r="DW197">
        <v>15.933490000000001</v>
      </c>
      <c r="DX197" s="1">
        <v>2.9460500000000001E-2</v>
      </c>
      <c r="DY197" s="1">
        <v>8.9005519999999994</v>
      </c>
      <c r="DZ197">
        <v>1.0025409999999999</v>
      </c>
      <c r="EA197">
        <v>15.49123</v>
      </c>
      <c r="EB197" s="1">
        <v>2.878787E-2</v>
      </c>
      <c r="EC197" s="1">
        <v>8.7217000000000002</v>
      </c>
      <c r="ED197">
        <v>0.99905339999999998</v>
      </c>
      <c r="EE197">
        <v>15.350490000000001</v>
      </c>
      <c r="EF197" s="1">
        <v>2.9477590000000001E-2</v>
      </c>
      <c r="EG197" s="1">
        <v>8.9581769999999992</v>
      </c>
      <c r="EH197">
        <v>0.99570999999999998</v>
      </c>
      <c r="EI197">
        <v>15.88048</v>
      </c>
      <c r="EJ197" s="1">
        <v>3.0597920000000001E-2</v>
      </c>
      <c r="EK197" s="1">
        <v>9.3443710000000006</v>
      </c>
      <c r="EL197">
        <v>0.99211879999999997</v>
      </c>
      <c r="EM197">
        <v>16.504729999999999</v>
      </c>
      <c r="EN197" s="1">
        <v>3.098743E-2</v>
      </c>
      <c r="EO197" s="1">
        <v>9.5260859999999994</v>
      </c>
      <c r="EP197">
        <v>0.9887688</v>
      </c>
      <c r="EQ197">
        <v>17.144110000000001</v>
      </c>
      <c r="ER197" s="1">
        <v>3.0323240000000001E-2</v>
      </c>
      <c r="ES197" s="1">
        <v>9.3823840000000001</v>
      </c>
      <c r="ET197">
        <v>0.98558690000000004</v>
      </c>
      <c r="EU197">
        <v>17.689879999999999</v>
      </c>
      <c r="EV197" s="1">
        <v>2.8758619999999999E-2</v>
      </c>
      <c r="EW197" s="1">
        <v>8.9539229999999996</v>
      </c>
      <c r="EX197">
        <v>0.98227390000000003</v>
      </c>
      <c r="EY197">
        <v>17.675609999999999</v>
      </c>
      <c r="EZ197" s="1">
        <v>2.6700359999999999E-2</v>
      </c>
      <c r="FA197" s="1">
        <v>8.3616200000000003</v>
      </c>
      <c r="FB197">
        <v>0.97909190000000001</v>
      </c>
      <c r="FC197">
        <v>17.134869999999999</v>
      </c>
      <c r="FD197" s="1">
        <v>2.4511580000000002E-2</v>
      </c>
      <c r="FE197" s="1">
        <v>7.7176580000000001</v>
      </c>
      <c r="FF197">
        <v>0.97503320000000004</v>
      </c>
      <c r="FG197">
        <v>16.610959999999999</v>
      </c>
      <c r="FH197" s="1">
        <v>2.236459E-2</v>
      </c>
      <c r="FI197" s="1">
        <v>7.0808489999999997</v>
      </c>
      <c r="FJ197">
        <v>0.97049209999999997</v>
      </c>
      <c r="FK197">
        <v>16.34825</v>
      </c>
      <c r="FL197" s="1">
        <v>2.0310600000000002E-2</v>
      </c>
      <c r="FM197" s="1">
        <v>6.4673879999999997</v>
      </c>
      <c r="FN197">
        <v>0.96611619999999998</v>
      </c>
      <c r="FO197">
        <v>16.83587</v>
      </c>
      <c r="FP197" s="1">
        <v>1.8411239999999999E-2</v>
      </c>
      <c r="FQ197" s="1">
        <v>5.8952200000000001</v>
      </c>
      <c r="FR197">
        <v>0.9618527</v>
      </c>
      <c r="FS197">
        <v>17.710650000000001</v>
      </c>
      <c r="FT197" s="1">
        <v>1.6671189999999999E-2</v>
      </c>
      <c r="FU197" s="1">
        <v>5.3685409999999996</v>
      </c>
      <c r="FV197">
        <v>0.95880869999999996</v>
      </c>
      <c r="FW197">
        <v>18.632899999999999</v>
      </c>
      <c r="FX197" s="1">
        <v>1.51147E-2</v>
      </c>
      <c r="FY197" s="1">
        <v>4.8887739999999997</v>
      </c>
      <c r="FZ197">
        <v>0.95620669999999997</v>
      </c>
      <c r="GA197">
        <v>19.349969999999999</v>
      </c>
      <c r="GB197" s="1">
        <v>1.371614E-2</v>
      </c>
      <c r="GC197" s="1">
        <v>4.453773</v>
      </c>
      <c r="GD197">
        <v>0.95344969999999996</v>
      </c>
      <c r="GE197">
        <v>19.335319999999999</v>
      </c>
      <c r="GF197" s="1">
        <v>1.242968E-2</v>
      </c>
      <c r="GG197" s="1">
        <v>4.0534350000000003</v>
      </c>
      <c r="GH197">
        <v>0.95021029999999995</v>
      </c>
      <c r="GI197">
        <v>18.88617</v>
      </c>
      <c r="GJ197" s="1">
        <v>1.125747E-2</v>
      </c>
      <c r="GK197" s="1">
        <v>3.6884990000000002</v>
      </c>
      <c r="GL197">
        <v>0.94600150000000005</v>
      </c>
      <c r="GM197">
        <v>18.338629999999998</v>
      </c>
      <c r="GN197" s="1">
        <v>1.0196169999999999E-2</v>
      </c>
      <c r="GO197" s="1">
        <v>3.3573119999999999</v>
      </c>
      <c r="GP197">
        <v>0.94099120000000003</v>
      </c>
      <c r="GQ197">
        <v>17.93778</v>
      </c>
      <c r="GR197" s="1">
        <v>9.2164659999999995E-3</v>
      </c>
      <c r="GS197" s="1">
        <v>3.0519590000000001</v>
      </c>
      <c r="GT197">
        <v>0.93624629999999998</v>
      </c>
      <c r="GU197">
        <v>17.93441</v>
      </c>
      <c r="GV197" s="1">
        <v>8.3211459999999998E-3</v>
      </c>
      <c r="GW197" s="1">
        <v>2.7709030000000001</v>
      </c>
      <c r="GX197">
        <v>0.93362250000000002</v>
      </c>
      <c r="GY197">
        <v>18.64894</v>
      </c>
      <c r="GZ197" s="1">
        <v>7.5208469999999998E-3</v>
      </c>
      <c r="HA197" s="1">
        <v>2.5135040000000002</v>
      </c>
      <c r="HB197">
        <v>0.93109200000000003</v>
      </c>
      <c r="HC197">
        <v>19.35314</v>
      </c>
      <c r="HD197" s="1">
        <v>6.7938879999999997E-3</v>
      </c>
      <c r="HE197" s="1">
        <v>2.2783720000000001</v>
      </c>
      <c r="HF197">
        <v>0.92905210000000005</v>
      </c>
      <c r="HG197">
        <v>19.831910000000001</v>
      </c>
      <c r="HH197" s="1">
        <v>6.1260489999999997E-3</v>
      </c>
      <c r="HI197" s="1">
        <v>2.0599910000000001</v>
      </c>
      <c r="HJ197">
        <v>0.92731549999999996</v>
      </c>
      <c r="HK197">
        <v>19.68985</v>
      </c>
      <c r="HL197" s="1">
        <v>5.5153169999999996E-3</v>
      </c>
      <c r="HM197" s="1">
        <v>1.8584179999999999</v>
      </c>
      <c r="HN197">
        <v>0.9257166</v>
      </c>
      <c r="HO197">
        <v>19.18919</v>
      </c>
      <c r="HP197" s="1">
        <v>4.9502540000000003E-3</v>
      </c>
      <c r="HQ197" s="1">
        <v>1.670398</v>
      </c>
      <c r="HR197">
        <v>0.92403409999999997</v>
      </c>
      <c r="HS197">
        <v>18.4497</v>
      </c>
      <c r="HT197" s="1">
        <v>4.4240479999999999E-3</v>
      </c>
      <c r="HU197" s="1">
        <v>1.4945489999999999</v>
      </c>
      <c r="HV197">
        <v>0.92262909999999998</v>
      </c>
      <c r="HW197">
        <v>17.59355</v>
      </c>
      <c r="HX197" s="1">
        <v>3.9331560000000002E-3</v>
      </c>
      <c r="HY197" s="1">
        <v>1.3290850000000001</v>
      </c>
      <c r="HZ197">
        <v>0.92163620000000002</v>
      </c>
      <c r="IA197">
        <v>17.061219999999999</v>
      </c>
      <c r="IB197" s="1">
        <v>3.4796430000000001E-3</v>
      </c>
      <c r="IC197" s="1">
        <v>1.1754119999999999</v>
      </c>
      <c r="ID197">
        <v>0.92085399999999995</v>
      </c>
      <c r="IE197">
        <v>17.163270000000001</v>
      </c>
      <c r="IF197" s="1">
        <v>3.0496579999999998E-3</v>
      </c>
      <c r="IG197" s="1">
        <v>1.0294639999999999</v>
      </c>
      <c r="IH197">
        <v>0.92113429999999996</v>
      </c>
      <c r="II197">
        <v>17.525659999999998</v>
      </c>
      <c r="IJ197" s="1">
        <v>2.6243260000000002E-3</v>
      </c>
      <c r="IK197" s="1">
        <v>0.88462130000000005</v>
      </c>
      <c r="IL197">
        <v>0.92192629999999998</v>
      </c>
      <c r="IM197">
        <v>18.072649999999999</v>
      </c>
      <c r="IN197" s="1">
        <v>2.200292E-3</v>
      </c>
      <c r="IO197" s="1">
        <v>0.74057099999999998</v>
      </c>
      <c r="IP197">
        <v>0.92269469999999998</v>
      </c>
      <c r="IQ197">
        <v>18.093640000000001</v>
      </c>
      <c r="IR197" s="1">
        <v>1.7958799999999999E-3</v>
      </c>
      <c r="IS197" s="1">
        <v>0.60354379999999996</v>
      </c>
      <c r="IT197">
        <v>0.92339870000000002</v>
      </c>
      <c r="IU197">
        <v>17.69228</v>
      </c>
      <c r="IV197" s="1">
        <v>1.4474539999999999E-3</v>
      </c>
      <c r="IW197" s="1">
        <v>0.48517329999999997</v>
      </c>
      <c r="IX197">
        <v>0.92398639999999999</v>
      </c>
      <c r="IY197">
        <v>17.059170000000002</v>
      </c>
      <c r="IZ197" s="1">
        <v>1.1772690000000001E-3</v>
      </c>
      <c r="JA197" s="1">
        <v>0.39317920000000001</v>
      </c>
      <c r="JB197">
        <v>0.92445849999999996</v>
      </c>
      <c r="JC197">
        <v>16.312339999999999</v>
      </c>
      <c r="JD197" s="1">
        <v>9.8414029999999999E-4</v>
      </c>
      <c r="JE197" s="1">
        <v>0.32728220000000002</v>
      </c>
      <c r="JF197">
        <v>0.92487039999999998</v>
      </c>
      <c r="JG197">
        <v>16.18647</v>
      </c>
      <c r="JH197" s="1">
        <v>8.5148859999999995E-4</v>
      </c>
      <c r="JI197" s="1">
        <v>0.28205390000000002</v>
      </c>
      <c r="JJ197">
        <v>0.92518339999999999</v>
      </c>
      <c r="JK197">
        <v>16.386189999999999</v>
      </c>
      <c r="JL197" s="1">
        <v>7.58331E-4</v>
      </c>
      <c r="JM197" s="1">
        <v>0.25040040000000002</v>
      </c>
      <c r="JN197">
        <v>0.92544559999999998</v>
      </c>
      <c r="JO197">
        <v>16.71632</v>
      </c>
      <c r="JP197" s="1">
        <v>6.8747739999999995E-4</v>
      </c>
      <c r="JQ197" s="1">
        <v>0.2265076</v>
      </c>
      <c r="JR197">
        <v>0.92562759999999999</v>
      </c>
      <c r="JS197">
        <v>17.338539999999998</v>
      </c>
      <c r="JT197" s="1">
        <v>6.2765439999999998E-4</v>
      </c>
      <c r="JU197" s="1">
        <v>0.20648730000000001</v>
      </c>
      <c r="JV197">
        <v>0.92579929999999999</v>
      </c>
      <c r="JW197">
        <v>17.6189</v>
      </c>
      <c r="JX197" s="1">
        <v>5.7484590000000003E-4</v>
      </c>
      <c r="JY197" s="1">
        <v>0.1888579</v>
      </c>
      <c r="JZ197">
        <v>0.9259503</v>
      </c>
      <c r="KA197">
        <v>17.19847</v>
      </c>
      <c r="KB197" s="1">
        <v>5.2904109999999999E-4</v>
      </c>
      <c r="KC197" s="1">
        <v>0.1735659</v>
      </c>
      <c r="KD197">
        <v>0.92607790000000001</v>
      </c>
      <c r="KE197">
        <v>16.515429999999999</v>
      </c>
      <c r="KF197" s="1">
        <v>4.9026569999999995E-4</v>
      </c>
      <c r="KG197" s="1">
        <v>0.1606428</v>
      </c>
      <c r="KH197">
        <v>0.92615820000000004</v>
      </c>
      <c r="KI197">
        <v>15.85859</v>
      </c>
      <c r="KJ197" s="1">
        <v>4.58312E-4</v>
      </c>
      <c r="KK197" s="1">
        <v>0.1500012</v>
      </c>
      <c r="KL197">
        <v>0.92624569999999995</v>
      </c>
      <c r="KM197">
        <v>16.02685</v>
      </c>
      <c r="KN197" s="1">
        <v>4.3189489999999998E-4</v>
      </c>
      <c r="KO197" s="1">
        <v>0.14120460000000001</v>
      </c>
      <c r="KP197">
        <v>0.92623860000000002</v>
      </c>
      <c r="KQ197">
        <v>16.735769999999999</v>
      </c>
      <c r="KR197" s="1">
        <v>4.0941589999999998E-4</v>
      </c>
      <c r="KS197" s="1">
        <v>0.13378109999999999</v>
      </c>
      <c r="KT197">
        <v>0.92626430000000004</v>
      </c>
      <c r="KU197">
        <v>17.80236</v>
      </c>
      <c r="KV197" s="1">
        <v>3.8910509999999998E-4</v>
      </c>
      <c r="KW197" s="1">
        <v>0.127086</v>
      </c>
      <c r="KX197">
        <v>0.92623960000000005</v>
      </c>
      <c r="KY197">
        <v>18.886970000000002</v>
      </c>
      <c r="KZ197" s="1">
        <v>3.7009690000000002E-4</v>
      </c>
      <c r="LA197" s="1">
        <v>0.1208438</v>
      </c>
      <c r="LB197">
        <v>0.92619359999999995</v>
      </c>
      <c r="LC197">
        <v>19.206510000000002</v>
      </c>
      <c r="LD197" s="1">
        <v>3.5269300000000001E-4</v>
      </c>
      <c r="LE197" s="1">
        <v>0.1151387</v>
      </c>
      <c r="LF197">
        <v>0.92613069999999997</v>
      </c>
      <c r="LG197">
        <v>18.803090000000001</v>
      </c>
      <c r="LH197" s="1">
        <v>3.3657689999999998E-4</v>
      </c>
      <c r="LI197" s="1">
        <v>0.10986269999999999</v>
      </c>
      <c r="LJ197">
        <v>0.92605570000000004</v>
      </c>
      <c r="LK197">
        <v>18.16658</v>
      </c>
      <c r="LL197" s="1">
        <v>3.2192190000000001E-4</v>
      </c>
      <c r="LM197" s="1">
        <v>0.10506450000000001</v>
      </c>
      <c r="LN197">
        <v>0.92598040000000004</v>
      </c>
      <c r="LO197">
        <v>17.593360000000001</v>
      </c>
      <c r="LP197" s="1">
        <v>3.0873419999999998E-4</v>
      </c>
      <c r="LQ197" s="1">
        <v>0.1007593</v>
      </c>
      <c r="LR197">
        <v>0.92591749999999995</v>
      </c>
      <c r="LS197">
        <v>17.8752</v>
      </c>
      <c r="LT197" s="1">
        <v>2.9679959999999998E-4</v>
      </c>
      <c r="LU197" s="1">
        <v>9.6865069999999998E-2</v>
      </c>
      <c r="LV197">
        <v>0.92577869999999995</v>
      </c>
      <c r="LW197">
        <v>18.674959999999999</v>
      </c>
      <c r="LX197" s="1">
        <v>2.8629429999999997E-4</v>
      </c>
      <c r="LY197" s="1">
        <v>9.3435279999999996E-2</v>
      </c>
      <c r="LZ197">
        <v>0.92567619999999995</v>
      </c>
      <c r="MA197">
        <v>19.831510000000002</v>
      </c>
      <c r="MB197" s="1">
        <v>2.7714290000000001E-4</v>
      </c>
      <c r="MC197" s="1">
        <v>9.0454909999999999E-2</v>
      </c>
      <c r="MD197">
        <v>0.92556680000000002</v>
      </c>
      <c r="ME197">
        <v>20.897369999999999</v>
      </c>
      <c r="MF197" s="1">
        <v>2.6955669999999997E-4</v>
      </c>
      <c r="MG197" s="1">
        <v>8.7981000000000004E-2</v>
      </c>
      <c r="MH197">
        <v>0.92538880000000001</v>
      </c>
      <c r="MI197">
        <v>21.137519999999999</v>
      </c>
      <c r="MJ197" s="1">
        <v>2.6306670000000003E-4</v>
      </c>
      <c r="MK197" s="1">
        <v>8.5886740000000003E-2</v>
      </c>
      <c r="ML197">
        <v>0.92522649999999995</v>
      </c>
      <c r="MM197">
        <v>20.526299999999999</v>
      </c>
      <c r="MN197" s="1">
        <v>2.5683619999999999E-4</v>
      </c>
      <c r="MO197" s="1">
        <v>8.3890909999999999E-2</v>
      </c>
      <c r="MP197">
        <v>0.92512150000000004</v>
      </c>
      <c r="MQ197">
        <v>19.609179999999999</v>
      </c>
      <c r="MR197" s="1">
        <v>2.503424E-4</v>
      </c>
      <c r="MS197" s="1">
        <v>8.1813750000000005E-2</v>
      </c>
      <c r="MT197">
        <v>0.92499569999999998</v>
      </c>
      <c r="MU197">
        <v>18.7957</v>
      </c>
      <c r="MV197" s="1">
        <v>2.432894E-4</v>
      </c>
      <c r="MW197" s="1">
        <v>7.9556230000000006E-2</v>
      </c>
      <c r="MX197">
        <v>0.92492719999999995</v>
      </c>
      <c r="MY197">
        <v>18.787310000000002</v>
      </c>
      <c r="MZ197" s="1">
        <v>2.3572409999999999E-4</v>
      </c>
      <c r="NA197" s="1">
        <v>7.7131420000000006E-2</v>
      </c>
      <c r="NB197">
        <v>0.92488420000000005</v>
      </c>
      <c r="NC197">
        <v>18.827179999999998</v>
      </c>
      <c r="ND197" s="1">
        <v>2.2800030000000001E-4</v>
      </c>
      <c r="NE197" s="1">
        <v>7.462597E-2</v>
      </c>
      <c r="NF197">
        <v>0.92486860000000004</v>
      </c>
      <c r="NG197">
        <v>19.611799999999999</v>
      </c>
      <c r="NH197" s="1">
        <v>2.2038339999999999E-4</v>
      </c>
      <c r="NI197" s="1">
        <v>7.2150800000000001E-2</v>
      </c>
      <c r="NJ197">
        <v>0.92497079999999998</v>
      </c>
      <c r="NK197">
        <v>20.38081</v>
      </c>
      <c r="NL197" s="1">
        <v>2.1326520000000001E-4</v>
      </c>
      <c r="NM197" s="1">
        <v>6.9822780000000001E-2</v>
      </c>
      <c r="NN197">
        <v>0.92504299999999995</v>
      </c>
      <c r="NO197">
        <v>20.501429999999999</v>
      </c>
      <c r="NP197" s="1">
        <v>2.064852E-4</v>
      </c>
      <c r="NQ197" s="1">
        <v>6.7606189999999997E-2</v>
      </c>
      <c r="NR197">
        <v>0.9251722</v>
      </c>
      <c r="NS197">
        <v>19.97062</v>
      </c>
      <c r="NT197" s="1">
        <v>1.995837E-4</v>
      </c>
      <c r="NU197" s="1">
        <v>6.5346020000000005E-2</v>
      </c>
      <c r="NV197">
        <v>0.92529130000000004</v>
      </c>
      <c r="NW197">
        <v>19.13589</v>
      </c>
      <c r="NX197" s="1">
        <v>1.9236359999999999E-4</v>
      </c>
      <c r="NY197" s="1">
        <v>6.2985059999999995E-2</v>
      </c>
      <c r="NZ197">
        <v>0.92544979999999999</v>
      </c>
      <c r="OA197">
        <v>18.431809999999999</v>
      </c>
      <c r="OB197" s="1">
        <v>1.8476739999999999E-4</v>
      </c>
      <c r="OC197" s="1">
        <v>6.0492440000000001E-2</v>
      </c>
      <c r="OD197">
        <v>0.92557860000000003</v>
      </c>
      <c r="OE197">
        <v>18.638470000000002</v>
      </c>
      <c r="OF197" s="1">
        <v>1.7690809999999999E-4</v>
      </c>
      <c r="OG197" s="1">
        <v>5.7912270000000002E-2</v>
      </c>
      <c r="OH197">
        <v>0.92575640000000003</v>
      </c>
      <c r="OI197">
        <v>19.436109999999999</v>
      </c>
      <c r="OJ197" s="1">
        <v>1.6880110000000001E-4</v>
      </c>
      <c r="OK197" s="1">
        <v>5.5242720000000002E-2</v>
      </c>
    </row>
    <row r="198" spans="1:401" x14ac:dyDescent="0.35">
      <c r="A198">
        <v>204</v>
      </c>
      <c r="B198" t="s">
        <v>4</v>
      </c>
      <c r="C198" t="s">
        <v>181</v>
      </c>
      <c r="D198" t="s">
        <v>204</v>
      </c>
      <c r="E198">
        <v>874.73030000000006</v>
      </c>
      <c r="F198">
        <v>0.96105689999999999</v>
      </c>
      <c r="G198">
        <v>15.617319999999999</v>
      </c>
      <c r="H198">
        <v>0</v>
      </c>
      <c r="I198">
        <v>0</v>
      </c>
      <c r="J198">
        <v>0.95900879999999999</v>
      </c>
      <c r="K198">
        <v>16.208829999999999</v>
      </c>
      <c r="L198">
        <v>0</v>
      </c>
      <c r="M198">
        <v>0</v>
      </c>
      <c r="N198">
        <v>0.95696440000000005</v>
      </c>
      <c r="O198">
        <v>16.818429999999999</v>
      </c>
      <c r="P198">
        <v>0</v>
      </c>
      <c r="Q198">
        <v>0</v>
      </c>
      <c r="R198">
        <v>0.95496979999999998</v>
      </c>
      <c r="S198">
        <v>17.205549999999999</v>
      </c>
      <c r="T198">
        <v>0</v>
      </c>
      <c r="U198">
        <v>0</v>
      </c>
      <c r="V198">
        <v>0.95292739999999998</v>
      </c>
      <c r="W198">
        <v>17.447710000000001</v>
      </c>
      <c r="X198">
        <v>0</v>
      </c>
      <c r="Y198">
        <v>0</v>
      </c>
      <c r="Z198">
        <v>0.95079769999999997</v>
      </c>
      <c r="AA198">
        <v>17.35688</v>
      </c>
      <c r="AB198">
        <v>0</v>
      </c>
      <c r="AC198">
        <v>0</v>
      </c>
      <c r="AD198">
        <v>0.94861689999999999</v>
      </c>
      <c r="AE198">
        <v>17.003530000000001</v>
      </c>
      <c r="AF198">
        <v>0</v>
      </c>
      <c r="AG198">
        <v>0</v>
      </c>
      <c r="AH198">
        <v>0.94639689999999999</v>
      </c>
      <c r="AI198">
        <v>16.80884</v>
      </c>
      <c r="AJ198" s="1">
        <v>1.0346709999999999E-31</v>
      </c>
      <c r="AK198" s="1">
        <v>3.1419249999999999E-29</v>
      </c>
      <c r="AL198">
        <v>0.94411100000000003</v>
      </c>
      <c r="AM198">
        <v>16.747299999999999</v>
      </c>
      <c r="AN198" s="1">
        <v>4.7210230000000002E-20</v>
      </c>
      <c r="AO198" s="1">
        <v>1.4428340000000001E-17</v>
      </c>
      <c r="AP198">
        <v>0.94177429999999995</v>
      </c>
      <c r="AQ198">
        <v>17.146419999999999</v>
      </c>
      <c r="AR198" s="1">
        <v>8.3752829999999998E-9</v>
      </c>
      <c r="AS198" s="1">
        <v>1.657117E-6</v>
      </c>
      <c r="AT198">
        <v>0.93943790000000005</v>
      </c>
      <c r="AU198">
        <v>17.738900000000001</v>
      </c>
      <c r="AV198" s="1">
        <v>1.844309E-4</v>
      </c>
      <c r="AW198" s="1">
        <v>4.2772589999999999E-2</v>
      </c>
      <c r="AX198">
        <v>0.93704940000000003</v>
      </c>
      <c r="AY198">
        <v>18.112100000000002</v>
      </c>
      <c r="AZ198" s="1">
        <v>6.0799289999999999E-2</v>
      </c>
      <c r="BA198" s="1">
        <v>15.28654</v>
      </c>
      <c r="BB198">
        <v>0.9346487</v>
      </c>
      <c r="BC198">
        <v>18.34233</v>
      </c>
      <c r="BD198" s="1">
        <v>2.513944</v>
      </c>
      <c r="BE198">
        <v>673.45510000000002</v>
      </c>
      <c r="BF198">
        <v>0.93227800000000005</v>
      </c>
      <c r="BG198">
        <v>18.244689999999999</v>
      </c>
      <c r="BH198">
        <v>24.22672</v>
      </c>
      <c r="BI198">
        <v>6842.6959999999999</v>
      </c>
      <c r="BJ198">
        <v>0.92987569999999997</v>
      </c>
      <c r="BK198">
        <v>17.941600000000001</v>
      </c>
      <c r="BL198">
        <v>76.671369999999996</v>
      </c>
      <c r="BM198">
        <v>22682.3</v>
      </c>
      <c r="BN198">
        <v>0.92734349999999999</v>
      </c>
      <c r="BO198">
        <v>17.78473</v>
      </c>
      <c r="BP198">
        <v>100.45099999999999</v>
      </c>
      <c r="BQ198">
        <v>30937.03</v>
      </c>
      <c r="BR198">
        <v>0.92452179999999995</v>
      </c>
      <c r="BS198">
        <v>17.837350000000001</v>
      </c>
      <c r="BT198">
        <v>64.578450000000004</v>
      </c>
      <c r="BU198">
        <v>20617.38</v>
      </c>
      <c r="BV198">
        <v>0.92065889999999995</v>
      </c>
      <c r="BW198">
        <v>18.193490000000001</v>
      </c>
      <c r="BX198">
        <v>23.316790000000001</v>
      </c>
      <c r="BY198">
        <v>7686.48</v>
      </c>
      <c r="BZ198">
        <v>0.91577600000000003</v>
      </c>
      <c r="CA198">
        <v>18.365469999999998</v>
      </c>
      <c r="CB198">
        <v>5.3424569999999996</v>
      </c>
      <c r="CC198">
        <v>1810.5909999999999</v>
      </c>
      <c r="CD198">
        <v>0.9117381</v>
      </c>
      <c r="CE198">
        <v>18.324259999999999</v>
      </c>
      <c r="CF198">
        <v>0.90195230000000004</v>
      </c>
      <c r="CG198">
        <v>310.84109999999998</v>
      </c>
      <c r="CH198">
        <v>0.90848770000000001</v>
      </c>
      <c r="CI198">
        <v>17.88795</v>
      </c>
      <c r="CJ198">
        <v>0.16323299999999999</v>
      </c>
      <c r="CK198">
        <v>55.165080000000003</v>
      </c>
      <c r="CL198">
        <v>0.90556190000000003</v>
      </c>
      <c r="CM198">
        <v>17.290459999999999</v>
      </c>
      <c r="CN198">
        <v>6.6188750000000005E-2</v>
      </c>
      <c r="CO198">
        <v>21.206250000000001</v>
      </c>
      <c r="CP198">
        <v>0.90238759999999996</v>
      </c>
      <c r="CQ198">
        <v>16.761230000000001</v>
      </c>
      <c r="CR198">
        <v>5.1549930000000001E-2</v>
      </c>
      <c r="CS198">
        <v>16.230309999999999</v>
      </c>
      <c r="CT198">
        <v>0.89918949999999997</v>
      </c>
      <c r="CU198">
        <v>16.504629999999999</v>
      </c>
      <c r="CV198" s="1">
        <v>4.6593710000000003E-2</v>
      </c>
      <c r="CW198">
        <v>14.64667</v>
      </c>
      <c r="CX198">
        <v>0.89585269999999995</v>
      </c>
      <c r="CY198">
        <v>16.476099999999999</v>
      </c>
      <c r="CZ198" s="1">
        <v>4.3442439999999999E-2</v>
      </c>
      <c r="DA198">
        <v>13.669359999999999</v>
      </c>
      <c r="DB198">
        <v>0.89208620000000005</v>
      </c>
      <c r="DC198">
        <v>16.945820000000001</v>
      </c>
      <c r="DD198" s="1">
        <v>4.0888380000000002E-2</v>
      </c>
      <c r="DE198">
        <v>12.892480000000001</v>
      </c>
      <c r="DF198">
        <v>0.88767459999999998</v>
      </c>
      <c r="DG198">
        <v>17.157440000000001</v>
      </c>
      <c r="DH198" s="1">
        <v>3.8471940000000003E-2</v>
      </c>
      <c r="DI198" s="1">
        <v>12.16752</v>
      </c>
      <c r="DJ198">
        <v>0.88257989999999997</v>
      </c>
      <c r="DK198">
        <v>17.195350000000001</v>
      </c>
      <c r="DL198" s="1">
        <v>3.6061389999999999E-2</v>
      </c>
      <c r="DM198" s="1">
        <v>11.44914</v>
      </c>
      <c r="DN198">
        <v>0.87681350000000002</v>
      </c>
      <c r="DO198">
        <v>17.038709999999998</v>
      </c>
      <c r="DP198" s="1">
        <v>3.3714710000000002E-2</v>
      </c>
      <c r="DQ198" s="1">
        <v>10.75019</v>
      </c>
      <c r="DR198">
        <v>0.87056619999999996</v>
      </c>
      <c r="DS198">
        <v>16.612870000000001</v>
      </c>
      <c r="DT198" s="1">
        <v>3.147726E-2</v>
      </c>
      <c r="DU198" s="1">
        <v>10.083320000000001</v>
      </c>
      <c r="DV198">
        <v>0.86387210000000003</v>
      </c>
      <c r="DW198">
        <v>15.974170000000001</v>
      </c>
      <c r="DX198" s="1">
        <v>2.958295E-2</v>
      </c>
      <c r="DY198" s="1">
        <v>9.514875</v>
      </c>
      <c r="DZ198">
        <v>0.85678140000000003</v>
      </c>
      <c r="EA198">
        <v>15.51108</v>
      </c>
      <c r="EB198" s="1">
        <v>2.8778060000000001E-2</v>
      </c>
      <c r="EC198" s="1">
        <v>9.2808720000000005</v>
      </c>
      <c r="ED198">
        <v>0.84969190000000006</v>
      </c>
      <c r="EE198">
        <v>15.36425</v>
      </c>
      <c r="EF198" s="1">
        <v>2.9363150000000001E-2</v>
      </c>
      <c r="EG198" s="1">
        <v>9.4956870000000002</v>
      </c>
      <c r="EH198">
        <v>0.84267080000000005</v>
      </c>
      <c r="EI198">
        <v>15.89386</v>
      </c>
      <c r="EJ198" s="1">
        <v>3.0494279999999999E-2</v>
      </c>
      <c r="EK198" s="1">
        <v>9.9084789999999998</v>
      </c>
      <c r="EL198">
        <v>0.8350514</v>
      </c>
      <c r="EM198">
        <v>16.508620000000001</v>
      </c>
      <c r="EN198" s="1">
        <v>3.0976739999999999E-2</v>
      </c>
      <c r="EO198" s="1">
        <v>10.134</v>
      </c>
      <c r="EP198">
        <v>0.82729980000000003</v>
      </c>
      <c r="EQ198">
        <v>17.16047</v>
      </c>
      <c r="ER198" s="1">
        <v>3.04111E-2</v>
      </c>
      <c r="ES198" s="1">
        <v>10.022320000000001</v>
      </c>
      <c r="ET198">
        <v>0.81941350000000002</v>
      </c>
      <c r="EU198">
        <v>17.719529999999999</v>
      </c>
      <c r="EV198" s="1">
        <v>2.8923819999999999E-2</v>
      </c>
      <c r="EW198" s="1">
        <v>9.6042539999999992</v>
      </c>
      <c r="EX198">
        <v>0.81124560000000001</v>
      </c>
      <c r="EY198">
        <v>17.713429999999999</v>
      </c>
      <c r="EZ198" s="1">
        <v>2.6896949999999999E-2</v>
      </c>
      <c r="FA198" s="1">
        <v>8.9946710000000003</v>
      </c>
      <c r="FB198">
        <v>0.80303740000000001</v>
      </c>
      <c r="FC198">
        <v>17.17306</v>
      </c>
      <c r="FD198" s="1">
        <v>2.4715020000000001E-2</v>
      </c>
      <c r="FE198" s="1">
        <v>8.3196010000000005</v>
      </c>
      <c r="FF198">
        <v>0.79488309999999995</v>
      </c>
      <c r="FG198">
        <v>16.64574</v>
      </c>
      <c r="FH198" s="1">
        <v>2.2563150000000001E-2</v>
      </c>
      <c r="FI198" s="1">
        <v>7.6433419999999996</v>
      </c>
      <c r="FJ198">
        <v>0.7865434</v>
      </c>
      <c r="FK198">
        <v>16.36497</v>
      </c>
      <c r="FL198" s="1">
        <v>2.0500020000000001E-2</v>
      </c>
      <c r="FM198" s="1">
        <v>6.9885539999999997</v>
      </c>
      <c r="FN198">
        <v>0.77824559999999998</v>
      </c>
      <c r="FO198">
        <v>16.840810000000001</v>
      </c>
      <c r="FP198" s="1">
        <v>1.8585930000000001E-2</v>
      </c>
      <c r="FQ198" s="1">
        <v>6.3749589999999996</v>
      </c>
      <c r="FR198">
        <v>0.76968820000000004</v>
      </c>
      <c r="FS198">
        <v>17.686440000000001</v>
      </c>
      <c r="FT198" s="1">
        <v>1.683223E-2</v>
      </c>
      <c r="FU198" s="1">
        <v>5.8101739999999999</v>
      </c>
      <c r="FV198">
        <v>0.76190380000000002</v>
      </c>
      <c r="FW198">
        <v>18.607990000000001</v>
      </c>
      <c r="FX198" s="1">
        <v>1.5261240000000001E-2</v>
      </c>
      <c r="FY198" s="1">
        <v>5.3028130000000004</v>
      </c>
      <c r="FZ198">
        <v>0.75449089999999996</v>
      </c>
      <c r="GA198">
        <v>19.35425</v>
      </c>
      <c r="GB198" s="1">
        <v>1.384962E-2</v>
      </c>
      <c r="GC198" s="1">
        <v>4.8439180000000004</v>
      </c>
      <c r="GD198">
        <v>0.74705619999999995</v>
      </c>
      <c r="GE198">
        <v>19.364090000000001</v>
      </c>
      <c r="GF198" s="1">
        <v>1.2553659999999999E-2</v>
      </c>
      <c r="GG198" s="1">
        <v>4.420979</v>
      </c>
      <c r="GH198">
        <v>0.73919829999999997</v>
      </c>
      <c r="GI198">
        <v>18.930869999999999</v>
      </c>
      <c r="GJ198" s="1">
        <v>1.137094E-2</v>
      </c>
      <c r="GK198" s="1">
        <v>4.0339</v>
      </c>
      <c r="GL198">
        <v>0.73161359999999998</v>
      </c>
      <c r="GM198">
        <v>18.385960000000001</v>
      </c>
      <c r="GN198" s="1">
        <v>1.030023E-2</v>
      </c>
      <c r="GO198" s="1">
        <v>3.6796880000000001</v>
      </c>
      <c r="GP198">
        <v>0.72334430000000005</v>
      </c>
      <c r="GQ198">
        <v>17.968969999999999</v>
      </c>
      <c r="GR198" s="1">
        <v>9.3121639999999995E-3</v>
      </c>
      <c r="GS198" s="1">
        <v>3.3526220000000002</v>
      </c>
      <c r="GT198">
        <v>0.71510720000000005</v>
      </c>
      <c r="GU198">
        <v>17.927859999999999</v>
      </c>
      <c r="GV198" s="1">
        <v>8.4093339999999992E-3</v>
      </c>
      <c r="GW198" s="1">
        <v>3.0510459999999999</v>
      </c>
      <c r="GX198">
        <v>0.70829819999999999</v>
      </c>
      <c r="GY198">
        <v>18.617740000000001</v>
      </c>
      <c r="GZ198" s="1">
        <v>7.6019310000000001E-3</v>
      </c>
      <c r="HA198" s="1">
        <v>2.7743570000000002</v>
      </c>
      <c r="HB198">
        <v>0.70158169999999997</v>
      </c>
      <c r="HC198">
        <v>19.308389999999999</v>
      </c>
      <c r="HD198" s="1">
        <v>6.8689390000000001E-3</v>
      </c>
      <c r="HE198" s="1">
        <v>2.5224850000000001</v>
      </c>
      <c r="HF198">
        <v>0.69558279999999995</v>
      </c>
      <c r="HG198">
        <v>19.8201</v>
      </c>
      <c r="HH198" s="1">
        <v>6.1958430000000004E-3</v>
      </c>
      <c r="HI198" s="1">
        <v>2.2875990000000002</v>
      </c>
      <c r="HJ198">
        <v>0.69014039999999999</v>
      </c>
      <c r="HK198">
        <v>19.713069999999998</v>
      </c>
      <c r="HL198" s="1">
        <v>5.5807929999999997E-3</v>
      </c>
      <c r="HM198" s="1">
        <v>2.0698110000000001</v>
      </c>
      <c r="HN198">
        <v>0.68535690000000005</v>
      </c>
      <c r="HO198">
        <v>19.24502</v>
      </c>
      <c r="HP198" s="1">
        <v>5.0110830000000004E-3</v>
      </c>
      <c r="HQ198" s="1">
        <v>1.865332</v>
      </c>
      <c r="HR198">
        <v>0.68129459999999997</v>
      </c>
      <c r="HS198">
        <v>18.523849999999999</v>
      </c>
      <c r="HT198" s="1">
        <v>4.482237E-3</v>
      </c>
      <c r="HU198" s="1">
        <v>1.673311</v>
      </c>
      <c r="HV198">
        <v>0.67789840000000001</v>
      </c>
      <c r="HW198">
        <v>17.66846</v>
      </c>
      <c r="HX198" s="1">
        <v>3.9876119999999998E-3</v>
      </c>
      <c r="HY198" s="1">
        <v>1.491352</v>
      </c>
      <c r="HZ198">
        <v>0.67511909999999997</v>
      </c>
      <c r="IA198">
        <v>17.107430000000001</v>
      </c>
      <c r="IB198" s="1">
        <v>3.53068E-3</v>
      </c>
      <c r="IC198" s="1">
        <v>1.3217049999999999</v>
      </c>
      <c r="ID198">
        <v>0.67291610000000002</v>
      </c>
      <c r="IE198">
        <v>17.176850000000002</v>
      </c>
      <c r="IF198" s="1">
        <v>3.099339E-3</v>
      </c>
      <c r="IG198" s="1">
        <v>1.160712</v>
      </c>
      <c r="IH198">
        <v>0.67172430000000005</v>
      </c>
      <c r="II198">
        <v>17.514520000000001</v>
      </c>
      <c r="IJ198" s="1">
        <v>2.6745050000000002E-3</v>
      </c>
      <c r="IK198" s="1">
        <v>1.0010509999999999</v>
      </c>
      <c r="IL198">
        <v>0.67107660000000002</v>
      </c>
      <c r="IM198">
        <v>18.059930000000001</v>
      </c>
      <c r="IN198" s="1">
        <v>2.2496759999999999E-3</v>
      </c>
      <c r="IO198" s="1">
        <v>0.84153160000000005</v>
      </c>
      <c r="IP198">
        <v>0.67061590000000004</v>
      </c>
      <c r="IQ198">
        <v>18.09721</v>
      </c>
      <c r="IR198" s="1">
        <v>1.841381E-3</v>
      </c>
      <c r="IS198" s="1">
        <v>0.68838790000000005</v>
      </c>
      <c r="IT198">
        <v>0.67034439999999995</v>
      </c>
      <c r="IU198">
        <v>17.731660000000002</v>
      </c>
      <c r="IV198" s="1">
        <v>1.4848299999999999E-3</v>
      </c>
      <c r="IW198" s="1">
        <v>0.55403000000000002</v>
      </c>
      <c r="IX198">
        <v>0.67018900000000003</v>
      </c>
      <c r="IY198">
        <v>17.128430000000002</v>
      </c>
      <c r="IZ198" s="1">
        <v>1.2051970000000001E-3</v>
      </c>
      <c r="JA198" s="1">
        <v>0.44820759999999998</v>
      </c>
      <c r="JB198">
        <v>0.67010270000000005</v>
      </c>
      <c r="JC198">
        <v>16.391690000000001</v>
      </c>
      <c r="JD198" s="1">
        <v>1.00362E-3</v>
      </c>
      <c r="JE198" s="1">
        <v>0.37163309999999999</v>
      </c>
      <c r="JF198">
        <v>0.67006900000000003</v>
      </c>
      <c r="JG198">
        <v>16.243980000000001</v>
      </c>
      <c r="JH198" s="1">
        <v>8.6485480000000003E-4</v>
      </c>
      <c r="JI198" s="1">
        <v>0.31889459999999997</v>
      </c>
      <c r="JJ198">
        <v>0.67007090000000002</v>
      </c>
      <c r="JK198">
        <v>16.40935</v>
      </c>
      <c r="JL198" s="1">
        <v>7.6798700000000003E-4</v>
      </c>
      <c r="JM198" s="1">
        <v>0.28219569999999999</v>
      </c>
      <c r="JN198">
        <v>0.67013800000000001</v>
      </c>
      <c r="JO198">
        <v>16.716560000000001</v>
      </c>
      <c r="JP198" s="1">
        <v>6.9510999999999998E-4</v>
      </c>
      <c r="JQ198" s="1">
        <v>0.25480710000000001</v>
      </c>
      <c r="JR198">
        <v>0.67020939999999996</v>
      </c>
      <c r="JS198">
        <v>17.326699999999999</v>
      </c>
      <c r="JT198" s="1">
        <v>6.3432020000000003E-4</v>
      </c>
      <c r="JU198" s="1">
        <v>0.2321587</v>
      </c>
      <c r="JV198">
        <v>0.67033860000000001</v>
      </c>
      <c r="JW198">
        <v>17.62585</v>
      </c>
      <c r="JX198" s="1">
        <v>5.80702E-4</v>
      </c>
      <c r="JY198" s="1">
        <v>0.2122416</v>
      </c>
      <c r="JZ198">
        <v>0.67048850000000004</v>
      </c>
      <c r="KA198">
        <v>17.23509</v>
      </c>
      <c r="KB198" s="1">
        <v>5.3409140000000002E-4</v>
      </c>
      <c r="KC198" s="1">
        <v>0.19492000000000001</v>
      </c>
      <c r="KD198">
        <v>0.67065719999999995</v>
      </c>
      <c r="KE198">
        <v>16.577780000000001</v>
      </c>
      <c r="KF198" s="1">
        <v>4.9444750000000003E-4</v>
      </c>
      <c r="KG198" s="1">
        <v>0.1802047</v>
      </c>
      <c r="KH198">
        <v>0.67084770000000005</v>
      </c>
      <c r="KI198">
        <v>15.92118</v>
      </c>
      <c r="KJ198" s="1">
        <v>4.617725E-4</v>
      </c>
      <c r="KK198" s="1">
        <v>0.16807169999999999</v>
      </c>
      <c r="KL198">
        <v>0.67103789999999996</v>
      </c>
      <c r="KM198">
        <v>16.06549</v>
      </c>
      <c r="KN198" s="1">
        <v>4.3474550000000001E-4</v>
      </c>
      <c r="KO198" s="1">
        <v>0.15803990000000001</v>
      </c>
      <c r="KP198">
        <v>0.67123690000000003</v>
      </c>
      <c r="KQ198">
        <v>16.73124</v>
      </c>
      <c r="KR198" s="1">
        <v>4.1191680000000002E-4</v>
      </c>
      <c r="KS198" s="1">
        <v>0.14962619999999999</v>
      </c>
      <c r="KT198">
        <v>0.67139519999999997</v>
      </c>
      <c r="KU198">
        <v>17.767600000000002</v>
      </c>
      <c r="KV198" s="1">
        <v>3.9140110000000002E-4</v>
      </c>
      <c r="KW198" s="1">
        <v>0.1420912</v>
      </c>
      <c r="KX198">
        <v>0.67154480000000005</v>
      </c>
      <c r="KY198">
        <v>18.84667</v>
      </c>
      <c r="KZ198" s="1">
        <v>3.7223779999999998E-4</v>
      </c>
      <c r="LA198" s="1">
        <v>0.1350819</v>
      </c>
      <c r="LB198">
        <v>0.67164159999999995</v>
      </c>
      <c r="LC198">
        <v>19.203040000000001</v>
      </c>
      <c r="LD198" s="1">
        <v>3.5463109999999998E-4</v>
      </c>
      <c r="LE198" s="1">
        <v>0.12865270000000001</v>
      </c>
      <c r="LF198">
        <v>0.67174210000000001</v>
      </c>
      <c r="LG198">
        <v>18.834009999999999</v>
      </c>
      <c r="LH198" s="1">
        <v>3.3837960000000002E-4</v>
      </c>
      <c r="LI198" s="1">
        <v>0.1227292</v>
      </c>
      <c r="LJ198">
        <v>0.67180709999999999</v>
      </c>
      <c r="LK198">
        <v>18.221800000000002</v>
      </c>
      <c r="LL198" s="1">
        <v>3.2353740000000002E-4</v>
      </c>
      <c r="LM198" s="1">
        <v>0.11731900000000001</v>
      </c>
      <c r="LN198">
        <v>0.67181959999999996</v>
      </c>
      <c r="LO198">
        <v>17.646629999999998</v>
      </c>
      <c r="LP198" s="1">
        <v>3.1019000000000001E-4</v>
      </c>
      <c r="LQ198" s="1">
        <v>0.1124685</v>
      </c>
      <c r="LR198">
        <v>0.67182120000000001</v>
      </c>
      <c r="LS198">
        <v>17.904599999999999</v>
      </c>
      <c r="LT198" s="1">
        <v>2.9811650000000002E-4</v>
      </c>
      <c r="LU198" s="1">
        <v>0.1080851</v>
      </c>
      <c r="LV198">
        <v>0.67179230000000001</v>
      </c>
      <c r="LW198">
        <v>18.654039999999998</v>
      </c>
      <c r="LX198" s="1">
        <v>2.874369E-4</v>
      </c>
      <c r="LY198" s="1">
        <v>0.104203</v>
      </c>
      <c r="LZ198">
        <v>0.67167900000000003</v>
      </c>
      <c r="MA198">
        <v>19.78435</v>
      </c>
      <c r="MB198" s="1">
        <v>2.7812090000000001E-4</v>
      </c>
      <c r="MC198" s="1">
        <v>0.1008299</v>
      </c>
      <c r="MD198">
        <v>0.67153370000000001</v>
      </c>
      <c r="ME198">
        <v>20.852360000000001</v>
      </c>
      <c r="MF198" s="1">
        <v>2.7036639999999999E-4</v>
      </c>
      <c r="MG198" s="1">
        <v>9.8017460000000001E-2</v>
      </c>
      <c r="MH198">
        <v>0.6712958</v>
      </c>
      <c r="MI198">
        <v>21.14395</v>
      </c>
      <c r="MJ198" s="1">
        <v>2.6377349999999998E-4</v>
      </c>
      <c r="MK198" s="1">
        <v>9.5652619999999994E-2</v>
      </c>
      <c r="ML198">
        <v>0.67102099999999998</v>
      </c>
      <c r="MM198">
        <v>20.581479999999999</v>
      </c>
      <c r="MN198" s="1">
        <v>2.57557E-4</v>
      </c>
      <c r="MO198" s="1">
        <v>9.3446520000000005E-2</v>
      </c>
      <c r="MP198">
        <v>0.67069800000000002</v>
      </c>
      <c r="MQ198">
        <v>19.693919999999999</v>
      </c>
      <c r="MR198" s="1">
        <v>2.510961E-4</v>
      </c>
      <c r="MS198" s="1">
        <v>9.1164120000000001E-2</v>
      </c>
      <c r="MT198">
        <v>0.67033359999999997</v>
      </c>
      <c r="MU198">
        <v>18.868220000000001</v>
      </c>
      <c r="MV198" s="1">
        <v>2.441159E-4</v>
      </c>
      <c r="MW198" s="1">
        <v>8.8699089999999994E-2</v>
      </c>
      <c r="MX198">
        <v>0.66996020000000001</v>
      </c>
      <c r="MY198">
        <v>18.831330000000001</v>
      </c>
      <c r="MZ198" s="1">
        <v>2.3660329999999999E-4</v>
      </c>
      <c r="NA198" s="1">
        <v>8.6043430000000004E-2</v>
      </c>
      <c r="NB198">
        <v>0.66960039999999998</v>
      </c>
      <c r="NC198">
        <v>18.822949999999999</v>
      </c>
      <c r="ND198" s="1">
        <v>2.2888619999999999E-4</v>
      </c>
      <c r="NE198" s="1">
        <v>8.3279500000000006E-2</v>
      </c>
      <c r="NF198">
        <v>0.66923529999999998</v>
      </c>
      <c r="NG198">
        <v>19.580850000000002</v>
      </c>
      <c r="NH198" s="1">
        <v>2.2123919999999999E-4</v>
      </c>
      <c r="NI198" s="1">
        <v>8.0534700000000001E-2</v>
      </c>
      <c r="NJ198">
        <v>0.66895669999999996</v>
      </c>
      <c r="NK198">
        <v>20.351230000000001</v>
      </c>
      <c r="NL198" s="1">
        <v>2.1406069999999999E-4</v>
      </c>
      <c r="NM198" s="1">
        <v>7.7939250000000002E-2</v>
      </c>
      <c r="NN198">
        <v>0.66870399999999997</v>
      </c>
      <c r="NO198">
        <v>20.520250000000001</v>
      </c>
      <c r="NP198" s="1">
        <v>2.072671E-4</v>
      </c>
      <c r="NQ198" s="1">
        <v>7.5481030000000005E-2</v>
      </c>
      <c r="NR198">
        <v>0.66854020000000003</v>
      </c>
      <c r="NS198">
        <v>20.024920000000002</v>
      </c>
      <c r="NT198" s="1">
        <v>2.003931E-4</v>
      </c>
      <c r="NU198" s="1">
        <v>7.2990630000000001E-2</v>
      </c>
      <c r="NV198">
        <v>0.6683981</v>
      </c>
      <c r="NW198">
        <v>19.21564</v>
      </c>
      <c r="NX198" s="1">
        <v>1.932201E-4</v>
      </c>
      <c r="NY198" s="1">
        <v>7.0392780000000002E-2</v>
      </c>
      <c r="NZ198">
        <v>0.66833920000000002</v>
      </c>
      <c r="OA198">
        <v>18.508400000000002</v>
      </c>
      <c r="OB198" s="1">
        <v>1.8566540000000001E-4</v>
      </c>
      <c r="OC198" s="1">
        <v>6.7645709999999998E-2</v>
      </c>
      <c r="OD198">
        <v>0.66832579999999997</v>
      </c>
      <c r="OE198">
        <v>18.69022</v>
      </c>
      <c r="OF198" s="1">
        <v>1.7783259999999999E-4</v>
      </c>
      <c r="OG198" s="1">
        <v>6.4791150000000006E-2</v>
      </c>
      <c r="OH198">
        <v>0.66839530000000003</v>
      </c>
      <c r="OI198">
        <v>19.436</v>
      </c>
      <c r="OJ198" s="1">
        <v>1.6976210000000001E-4</v>
      </c>
      <c r="OK198" s="1">
        <v>6.1839100000000001E-2</v>
      </c>
    </row>
    <row r="199" spans="1:401" x14ac:dyDescent="0.35">
      <c r="A199">
        <v>205</v>
      </c>
      <c r="B199" t="s">
        <v>4</v>
      </c>
      <c r="C199" t="s">
        <v>181</v>
      </c>
      <c r="D199" t="s">
        <v>205</v>
      </c>
      <c r="E199">
        <v>896.81299999999999</v>
      </c>
      <c r="F199">
        <v>0.86054220000000003</v>
      </c>
      <c r="G199">
        <v>15.61009</v>
      </c>
      <c r="H199">
        <v>0</v>
      </c>
      <c r="I199">
        <v>0</v>
      </c>
      <c r="J199">
        <v>0.8592957</v>
      </c>
      <c r="K199">
        <v>16.204809999999998</v>
      </c>
      <c r="L199">
        <v>0</v>
      </c>
      <c r="M199">
        <v>0</v>
      </c>
      <c r="N199">
        <v>0.85805609999999999</v>
      </c>
      <c r="O199">
        <v>16.821259999999999</v>
      </c>
      <c r="P199">
        <v>0</v>
      </c>
      <c r="Q199">
        <v>0</v>
      </c>
      <c r="R199">
        <v>0.85684099999999996</v>
      </c>
      <c r="S199">
        <v>17.232430000000001</v>
      </c>
      <c r="T199">
        <v>0</v>
      </c>
      <c r="U199">
        <v>0</v>
      </c>
      <c r="V199">
        <v>0.855603</v>
      </c>
      <c r="W199">
        <v>17.480239999999998</v>
      </c>
      <c r="X199">
        <v>0</v>
      </c>
      <c r="Y199">
        <v>0</v>
      </c>
      <c r="Z199">
        <v>0.85428599999999999</v>
      </c>
      <c r="AA199">
        <v>17.388000000000002</v>
      </c>
      <c r="AB199">
        <v>0</v>
      </c>
      <c r="AC199">
        <v>0</v>
      </c>
      <c r="AD199">
        <v>0.8529487</v>
      </c>
      <c r="AE199">
        <v>17.018059999999998</v>
      </c>
      <c r="AF199">
        <v>0</v>
      </c>
      <c r="AG199">
        <v>0</v>
      </c>
      <c r="AH199">
        <v>0.85158279999999997</v>
      </c>
      <c r="AI199">
        <v>16.803070000000002</v>
      </c>
      <c r="AJ199" s="1">
        <v>1.5701760000000001E-32</v>
      </c>
      <c r="AK199" s="1">
        <v>5.553698E-30</v>
      </c>
      <c r="AL199">
        <v>0.85016099999999994</v>
      </c>
      <c r="AM199">
        <v>16.743919999999999</v>
      </c>
      <c r="AN199" s="1">
        <v>7.4747299999999998E-21</v>
      </c>
      <c r="AO199" s="1">
        <v>2.6605230000000002E-18</v>
      </c>
      <c r="AP199">
        <v>0.84872219999999998</v>
      </c>
      <c r="AQ199">
        <v>17.154250000000001</v>
      </c>
      <c r="AR199" s="1">
        <v>2.200134E-9</v>
      </c>
      <c r="AS199" s="1">
        <v>5.0065520000000004E-7</v>
      </c>
      <c r="AT199">
        <v>0.84733530000000001</v>
      </c>
      <c r="AU199">
        <v>17.756430000000002</v>
      </c>
      <c r="AV199" s="1">
        <v>1.0043900000000001E-4</v>
      </c>
      <c r="AW199" s="1">
        <v>2.6196500000000001E-2</v>
      </c>
      <c r="AX199">
        <v>0.84586430000000001</v>
      </c>
      <c r="AY199">
        <v>18.151769999999999</v>
      </c>
      <c r="AZ199" s="1">
        <v>4.0383450000000001E-2</v>
      </c>
      <c r="BA199" s="1">
        <v>11.457610000000001</v>
      </c>
      <c r="BB199">
        <v>0.84441849999999996</v>
      </c>
      <c r="BC199">
        <v>18.378270000000001</v>
      </c>
      <c r="BD199">
        <v>1.9147179999999999</v>
      </c>
      <c r="BE199">
        <v>582.18380000000002</v>
      </c>
      <c r="BF199">
        <v>0.84297040000000001</v>
      </c>
      <c r="BG199">
        <v>18.268999999999998</v>
      </c>
      <c r="BH199">
        <v>20.56671</v>
      </c>
      <c r="BI199">
        <v>6637.3450000000003</v>
      </c>
      <c r="BJ199">
        <v>0.84154879999999999</v>
      </c>
      <c r="BK199">
        <v>17.95703</v>
      </c>
      <c r="BL199">
        <v>71.259720000000002</v>
      </c>
      <c r="BM199">
        <v>24257.68</v>
      </c>
      <c r="BN199">
        <v>0.84001820000000005</v>
      </c>
      <c r="BO199">
        <v>17.777059999999999</v>
      </c>
      <c r="BP199">
        <v>100.7338</v>
      </c>
      <c r="BQ199">
        <v>35999.85</v>
      </c>
      <c r="BR199">
        <v>0.83825190000000005</v>
      </c>
      <c r="BS199">
        <v>17.824950000000001</v>
      </c>
      <c r="BT199">
        <v>69.357150000000004</v>
      </c>
      <c r="BU199">
        <v>25838.61</v>
      </c>
      <c r="BV199">
        <v>0.83575949999999999</v>
      </c>
      <c r="BW199">
        <v>18.19247</v>
      </c>
      <c r="BX199">
        <v>26.527049999999999</v>
      </c>
      <c r="BY199">
        <v>10271.09</v>
      </c>
      <c r="BZ199">
        <v>0.83264709999999997</v>
      </c>
      <c r="CA199">
        <v>18.383489999999998</v>
      </c>
      <c r="CB199">
        <v>6.3718380000000003</v>
      </c>
      <c r="CC199">
        <v>2551.8649999999998</v>
      </c>
      <c r="CD199">
        <v>0.83025749999999998</v>
      </c>
      <c r="CE199">
        <v>18.381160000000001</v>
      </c>
      <c r="CF199">
        <v>1.1061369999999999</v>
      </c>
      <c r="CG199">
        <v>453.08269999999999</v>
      </c>
      <c r="CH199">
        <v>0.82844850000000003</v>
      </c>
      <c r="CI199">
        <v>17.947679999999998</v>
      </c>
      <c r="CJ199">
        <v>0.19239980000000001</v>
      </c>
      <c r="CK199">
        <v>77.552440000000004</v>
      </c>
      <c r="CL199">
        <v>0.82687409999999995</v>
      </c>
      <c r="CM199">
        <v>17.349589999999999</v>
      </c>
      <c r="CN199">
        <v>6.9947330000000002E-2</v>
      </c>
      <c r="CO199">
        <v>26.390239999999999</v>
      </c>
      <c r="CP199">
        <v>0.82529850000000005</v>
      </c>
      <c r="CQ199">
        <v>16.798690000000001</v>
      </c>
      <c r="CR199">
        <v>5.2340249999999998E-2</v>
      </c>
      <c r="CS199">
        <v>19.21679</v>
      </c>
      <c r="CT199">
        <v>0.82369029999999999</v>
      </c>
      <c r="CU199">
        <v>16.511310000000002</v>
      </c>
      <c r="CV199" s="1">
        <v>4.6981259999999997E-2</v>
      </c>
      <c r="CW199">
        <v>17.188140000000001</v>
      </c>
      <c r="CX199">
        <v>0.8219516</v>
      </c>
      <c r="CY199">
        <v>16.466619999999999</v>
      </c>
      <c r="CZ199" s="1">
        <v>4.3720450000000001E-2</v>
      </c>
      <c r="DA199">
        <v>15.9992</v>
      </c>
      <c r="DB199">
        <v>0.81997410000000004</v>
      </c>
      <c r="DC199">
        <v>16.940819999999999</v>
      </c>
      <c r="DD199" s="1">
        <v>4.1128350000000001E-2</v>
      </c>
      <c r="DE199">
        <v>15.07311</v>
      </c>
      <c r="DF199">
        <v>0.81764000000000003</v>
      </c>
      <c r="DG199">
        <v>17.169519999999999</v>
      </c>
      <c r="DH199" s="1">
        <v>3.870676E-2</v>
      </c>
      <c r="DI199" s="1">
        <v>14.22114</v>
      </c>
      <c r="DJ199">
        <v>0.81486369999999997</v>
      </c>
      <c r="DK199">
        <v>17.24222</v>
      </c>
      <c r="DL199" s="1">
        <v>3.6293840000000001E-2</v>
      </c>
      <c r="DM199" s="1">
        <v>13.37857</v>
      </c>
      <c r="DN199">
        <v>0.81179020000000002</v>
      </c>
      <c r="DO199">
        <v>17.094840000000001</v>
      </c>
      <c r="DP199" s="1">
        <v>3.39374E-2</v>
      </c>
      <c r="DQ199" s="1">
        <v>12.556179999999999</v>
      </c>
      <c r="DR199">
        <v>0.80851810000000002</v>
      </c>
      <c r="DS199">
        <v>16.673940000000002</v>
      </c>
      <c r="DT199" s="1">
        <v>3.1686899999999997E-2</v>
      </c>
      <c r="DU199" s="1">
        <v>11.770300000000001</v>
      </c>
      <c r="DV199">
        <v>0.80514839999999999</v>
      </c>
      <c r="DW199">
        <v>16.023209999999999</v>
      </c>
      <c r="DX199" s="1">
        <v>2.9731359999999998E-2</v>
      </c>
      <c r="DY199" s="1">
        <v>11.08066</v>
      </c>
      <c r="DZ199">
        <v>0.80157140000000004</v>
      </c>
      <c r="EA199">
        <v>15.535</v>
      </c>
      <c r="EB199" s="1">
        <v>2.8781129999999999E-2</v>
      </c>
      <c r="EC199" s="1">
        <v>10.74361</v>
      </c>
      <c r="ED199">
        <v>0.7981277</v>
      </c>
      <c r="EE199">
        <v>15.382210000000001</v>
      </c>
      <c r="EF199" s="1">
        <v>2.923837E-2</v>
      </c>
      <c r="EG199" s="1">
        <v>10.92848</v>
      </c>
      <c r="EH199">
        <v>0.79483020000000004</v>
      </c>
      <c r="EI199">
        <v>15.91564</v>
      </c>
      <c r="EJ199" s="1">
        <v>3.0365820000000002E-2</v>
      </c>
      <c r="EK199" s="1">
        <v>11.39</v>
      </c>
      <c r="EL199">
        <v>0.79127650000000005</v>
      </c>
      <c r="EM199">
        <v>16.518000000000001</v>
      </c>
      <c r="EN199" s="1">
        <v>3.094796E-2</v>
      </c>
      <c r="EO199" s="1">
        <v>11.678179999999999</v>
      </c>
      <c r="EP199">
        <v>0.78688349999999996</v>
      </c>
      <c r="EQ199">
        <v>17.183759999999999</v>
      </c>
      <c r="ER199" s="1">
        <v>3.0492700000000001E-2</v>
      </c>
      <c r="ES199" s="1">
        <v>11.58095</v>
      </c>
      <c r="ET199">
        <v>0.78199370000000001</v>
      </c>
      <c r="EU199">
        <v>17.75835</v>
      </c>
      <c r="EV199" s="1">
        <v>2.909643E-2</v>
      </c>
      <c r="EW199" s="1">
        <v>11.12107</v>
      </c>
      <c r="EX199">
        <v>0.77694799999999997</v>
      </c>
      <c r="EY199">
        <v>17.755790000000001</v>
      </c>
      <c r="EZ199" s="1">
        <v>2.7110100000000002E-2</v>
      </c>
      <c r="FA199" s="1">
        <v>10.42205</v>
      </c>
      <c r="FB199">
        <v>0.7719589</v>
      </c>
      <c r="FC199">
        <v>17.215409999999999</v>
      </c>
      <c r="FD199" s="1">
        <v>2.4938419999999999E-2</v>
      </c>
      <c r="FE199" s="1">
        <v>9.6367030000000007</v>
      </c>
      <c r="FF199">
        <v>0.76707639999999999</v>
      </c>
      <c r="FG199">
        <v>16.684760000000001</v>
      </c>
      <c r="FH199" s="1">
        <v>2.2782859999999999E-2</v>
      </c>
      <c r="FI199" s="1">
        <v>8.8456650000000003</v>
      </c>
      <c r="FJ199">
        <v>0.7621173</v>
      </c>
      <c r="FK199">
        <v>16.389669999999999</v>
      </c>
      <c r="FL199" s="1">
        <v>2.0711179999999999E-2</v>
      </c>
      <c r="FM199" s="1">
        <v>8.0782830000000008</v>
      </c>
      <c r="FN199">
        <v>0.75732719999999998</v>
      </c>
      <c r="FO199">
        <v>16.858059999999998</v>
      </c>
      <c r="FP199" s="1">
        <v>1.8781880000000001E-2</v>
      </c>
      <c r="FQ199" s="1">
        <v>7.3570890000000002</v>
      </c>
      <c r="FR199">
        <v>0.75243570000000004</v>
      </c>
      <c r="FS199">
        <v>17.671220000000002</v>
      </c>
      <c r="FT199" s="1">
        <v>1.7013460000000001E-2</v>
      </c>
      <c r="FU199" s="1">
        <v>6.6933790000000002</v>
      </c>
      <c r="FV199">
        <v>0.74597990000000003</v>
      </c>
      <c r="FW199">
        <v>18.58445</v>
      </c>
      <c r="FX199" s="1">
        <v>1.542338E-2</v>
      </c>
      <c r="FY199" s="1">
        <v>6.093928</v>
      </c>
      <c r="FZ199">
        <v>0.73944620000000005</v>
      </c>
      <c r="GA199">
        <v>19.359400000000001</v>
      </c>
      <c r="GB199" s="1">
        <v>1.3998E-2</v>
      </c>
      <c r="GC199" s="1">
        <v>5.5531649999999999</v>
      </c>
      <c r="GD199">
        <v>0.73292279999999999</v>
      </c>
      <c r="GE199">
        <v>19.393660000000001</v>
      </c>
      <c r="GF199" s="1">
        <v>1.2692149999999999E-2</v>
      </c>
      <c r="GG199" s="1">
        <v>5.0580489999999996</v>
      </c>
      <c r="GH199">
        <v>0.72603110000000004</v>
      </c>
      <c r="GI199">
        <v>18.975519999999999</v>
      </c>
      <c r="GJ199" s="1">
        <v>1.1498380000000001E-2</v>
      </c>
      <c r="GK199" s="1">
        <v>4.6044640000000001</v>
      </c>
      <c r="GL199">
        <v>0.7193678</v>
      </c>
      <c r="GM199">
        <v>18.437909999999999</v>
      </c>
      <c r="GN199" s="1">
        <v>1.041779E-2</v>
      </c>
      <c r="GO199" s="1">
        <v>4.1907189999999996</v>
      </c>
      <c r="GP199">
        <v>0.71205600000000002</v>
      </c>
      <c r="GQ199">
        <v>18.00742</v>
      </c>
      <c r="GR199" s="1">
        <v>9.4206470000000007E-3</v>
      </c>
      <c r="GS199" s="1">
        <v>3.809288</v>
      </c>
      <c r="GT199">
        <v>0.70492960000000005</v>
      </c>
      <c r="GU199">
        <v>17.932289999999998</v>
      </c>
      <c r="GV199" s="1">
        <v>8.509951E-3</v>
      </c>
      <c r="GW199" s="1">
        <v>3.4580129999999998</v>
      </c>
      <c r="GX199">
        <v>0.69910919999999999</v>
      </c>
      <c r="GY199">
        <v>18.591619999999999</v>
      </c>
      <c r="GZ199" s="1">
        <v>7.693905E-3</v>
      </c>
      <c r="HA199" s="1">
        <v>3.1336409999999999</v>
      </c>
      <c r="HB199">
        <v>0.69273899999999999</v>
      </c>
      <c r="HC199">
        <v>19.26633</v>
      </c>
      <c r="HD199" s="1">
        <v>6.9540799999999996E-3</v>
      </c>
      <c r="HE199" s="1">
        <v>2.8401179999999999</v>
      </c>
      <c r="HF199">
        <v>0.68705190000000005</v>
      </c>
      <c r="HG199">
        <v>19.801030000000001</v>
      </c>
      <c r="HH199" s="1">
        <v>6.2757230000000004E-3</v>
      </c>
      <c r="HI199" s="1">
        <v>2.5699230000000002</v>
      </c>
      <c r="HJ199">
        <v>0.68190390000000001</v>
      </c>
      <c r="HK199">
        <v>19.730689999999999</v>
      </c>
      <c r="HL199" s="1">
        <v>5.6559269999999998E-3</v>
      </c>
      <c r="HM199" s="1">
        <v>2.3212549999999998</v>
      </c>
      <c r="HN199">
        <v>0.67737970000000003</v>
      </c>
      <c r="HO199">
        <v>19.299589999999998</v>
      </c>
      <c r="HP199" s="1">
        <v>5.0818080000000002E-3</v>
      </c>
      <c r="HQ199" s="1">
        <v>2.0891069999999998</v>
      </c>
      <c r="HR199">
        <v>0.67351530000000004</v>
      </c>
      <c r="HS199">
        <v>18.597729999999999</v>
      </c>
      <c r="HT199" s="1">
        <v>4.549974E-3</v>
      </c>
      <c r="HU199" s="1">
        <v>1.8724670000000001</v>
      </c>
      <c r="HV199">
        <v>0.67028109999999996</v>
      </c>
      <c r="HW199">
        <v>17.74615</v>
      </c>
      <c r="HX199" s="1">
        <v>4.0515209999999998E-3</v>
      </c>
      <c r="HY199" s="1">
        <v>1.6678040000000001</v>
      </c>
      <c r="HZ199">
        <v>0.66766479999999995</v>
      </c>
      <c r="IA199">
        <v>17.162780000000001</v>
      </c>
      <c r="IB199" s="1">
        <v>3.5907500000000002E-3</v>
      </c>
      <c r="IC199" s="1">
        <v>1.477476</v>
      </c>
      <c r="ID199">
        <v>0.66555750000000002</v>
      </c>
      <c r="IE199">
        <v>17.202020000000001</v>
      </c>
      <c r="IF199" s="1">
        <v>3.1576489999999998E-3</v>
      </c>
      <c r="IG199" s="1">
        <v>1.298281</v>
      </c>
      <c r="IH199">
        <v>0.66472290000000001</v>
      </c>
      <c r="II199">
        <v>17.514959999999999</v>
      </c>
      <c r="IJ199" s="1">
        <v>2.733484E-3</v>
      </c>
      <c r="IK199" s="1">
        <v>1.1216250000000001</v>
      </c>
      <c r="IL199">
        <v>0.66436810000000002</v>
      </c>
      <c r="IM199">
        <v>18.05132</v>
      </c>
      <c r="IN199" s="1">
        <v>2.308044E-3</v>
      </c>
      <c r="IO199" s="1">
        <v>0.94529560000000001</v>
      </c>
      <c r="IP199">
        <v>0.66415009999999997</v>
      </c>
      <c r="IQ199">
        <v>18.095749999999999</v>
      </c>
      <c r="IR199" s="1">
        <v>1.895912E-3</v>
      </c>
      <c r="IS199" s="1">
        <v>0.77532710000000005</v>
      </c>
      <c r="IT199">
        <v>0.66397700000000004</v>
      </c>
      <c r="IU199">
        <v>17.765830000000001</v>
      </c>
      <c r="IV199" s="1">
        <v>1.5303510000000001E-3</v>
      </c>
      <c r="IW199" s="1">
        <v>0.62430390000000002</v>
      </c>
      <c r="IX199">
        <v>0.66382859999999999</v>
      </c>
      <c r="IY199">
        <v>17.197109999999999</v>
      </c>
      <c r="IZ199" s="1">
        <v>1.239635E-3</v>
      </c>
      <c r="JA199" s="1">
        <v>0.50385270000000004</v>
      </c>
      <c r="JB199">
        <v>0.66374569999999999</v>
      </c>
      <c r="JC199">
        <v>16.478069999999999</v>
      </c>
      <c r="JD199" s="1">
        <v>1.0278380000000001E-3</v>
      </c>
      <c r="JE199" s="1">
        <v>0.41581570000000001</v>
      </c>
      <c r="JF199">
        <v>0.66372730000000002</v>
      </c>
      <c r="JG199">
        <v>16.315899999999999</v>
      </c>
      <c r="JH199" s="1">
        <v>8.8144920000000004E-4</v>
      </c>
      <c r="JI199" s="1">
        <v>0.35493770000000002</v>
      </c>
      <c r="JJ199">
        <v>0.66373749999999998</v>
      </c>
      <c r="JK199">
        <v>16.447949999999999</v>
      </c>
      <c r="JL199" s="1">
        <v>7.7985209999999997E-4</v>
      </c>
      <c r="JM199" s="1">
        <v>0.31281409999999998</v>
      </c>
      <c r="JN199">
        <v>0.66379060000000001</v>
      </c>
      <c r="JO199">
        <v>16.728449999999999</v>
      </c>
      <c r="JP199" s="1">
        <v>7.0435059999999995E-4</v>
      </c>
      <c r="JQ199" s="1">
        <v>0.28177239999999998</v>
      </c>
      <c r="JR199">
        <v>0.66386520000000004</v>
      </c>
      <c r="JS199">
        <v>17.320930000000001</v>
      </c>
      <c r="JT199" s="1">
        <v>6.4232350000000004E-4</v>
      </c>
      <c r="JU199" s="1">
        <v>0.25651400000000002</v>
      </c>
      <c r="JV199">
        <v>0.66399129999999995</v>
      </c>
      <c r="JW199">
        <v>17.627040000000001</v>
      </c>
      <c r="JX199" s="1">
        <v>5.8775380000000005E-4</v>
      </c>
      <c r="JY199" s="1">
        <v>0.23439760000000001</v>
      </c>
      <c r="JZ199">
        <v>0.66411750000000003</v>
      </c>
      <c r="KA199">
        <v>17.266680000000001</v>
      </c>
      <c r="KB199" s="1">
        <v>5.4018149999999999E-4</v>
      </c>
      <c r="KC199" s="1">
        <v>0.21512000000000001</v>
      </c>
      <c r="KD199">
        <v>0.66427009999999997</v>
      </c>
      <c r="KE199">
        <v>16.63917</v>
      </c>
      <c r="KF199" s="1">
        <v>4.9952060000000003E-4</v>
      </c>
      <c r="KG199" s="1">
        <v>0.1986764</v>
      </c>
      <c r="KH199">
        <v>0.66445960000000004</v>
      </c>
      <c r="KI199">
        <v>15.99206</v>
      </c>
      <c r="KJ199" s="1">
        <v>4.65969E-4</v>
      </c>
      <c r="KK199" s="1">
        <v>0.1851014</v>
      </c>
      <c r="KL199">
        <v>0.66463179999999999</v>
      </c>
      <c r="KM199">
        <v>16.119579999999999</v>
      </c>
      <c r="KN199" s="1">
        <v>4.3820689999999999E-4</v>
      </c>
      <c r="KO199" s="1">
        <v>0.1738809</v>
      </c>
      <c r="KP199">
        <v>0.66480980000000001</v>
      </c>
      <c r="KQ199">
        <v>16.738409999999998</v>
      </c>
      <c r="KR199" s="1">
        <v>4.1491919999999999E-4</v>
      </c>
      <c r="KS199" s="1">
        <v>0.16453200000000001</v>
      </c>
      <c r="KT199">
        <v>0.66495380000000004</v>
      </c>
      <c r="KU199">
        <v>17.743010000000002</v>
      </c>
      <c r="KV199" s="1">
        <v>3.9413909999999998E-4</v>
      </c>
      <c r="KW199" s="1">
        <v>0.15622140000000001</v>
      </c>
      <c r="KX199">
        <v>0.66510559999999996</v>
      </c>
      <c r="KY199">
        <v>18.809270000000001</v>
      </c>
      <c r="KZ199" s="1">
        <v>3.7479970000000001E-4</v>
      </c>
      <c r="LA199" s="1">
        <v>0.14852460000000001</v>
      </c>
      <c r="LB199">
        <v>0.66519930000000005</v>
      </c>
      <c r="LC199">
        <v>19.19181</v>
      </c>
      <c r="LD199" s="1">
        <v>3.5694749999999999E-4</v>
      </c>
      <c r="LE199" s="1">
        <v>0.1414271</v>
      </c>
      <c r="LF199">
        <v>0.66529300000000002</v>
      </c>
      <c r="LG199">
        <v>18.859390000000001</v>
      </c>
      <c r="LH199" s="1">
        <v>3.405417E-4</v>
      </c>
      <c r="LI199" s="1">
        <v>0.13491420000000001</v>
      </c>
      <c r="LJ199">
        <v>0.66534110000000002</v>
      </c>
      <c r="LK199">
        <v>18.275359999999999</v>
      </c>
      <c r="LL199" s="1">
        <v>3.2548039999999998E-4</v>
      </c>
      <c r="LM199" s="1">
        <v>0.12893489999999999</v>
      </c>
      <c r="LN199">
        <v>0.66535529999999998</v>
      </c>
      <c r="LO199">
        <v>17.708200000000001</v>
      </c>
      <c r="LP199" s="1">
        <v>3.1193669999999998E-4</v>
      </c>
      <c r="LQ199" s="1">
        <v>0.12356549999999999</v>
      </c>
      <c r="LR199">
        <v>0.66535440000000001</v>
      </c>
      <c r="LS199">
        <v>17.950119999999998</v>
      </c>
      <c r="LT199" s="1">
        <v>2.9969669999999998E-4</v>
      </c>
      <c r="LU199" s="1">
        <v>0.11871760000000001</v>
      </c>
      <c r="LV199">
        <v>0.66531589999999996</v>
      </c>
      <c r="LW199">
        <v>18.653120000000001</v>
      </c>
      <c r="LX199" s="1">
        <v>2.888101E-4</v>
      </c>
      <c r="LY199" s="1">
        <v>0.11439680000000001</v>
      </c>
      <c r="LZ199">
        <v>0.66522199999999998</v>
      </c>
      <c r="MA199">
        <v>19.744119999999999</v>
      </c>
      <c r="MB199" s="1">
        <v>2.7930540000000001E-4</v>
      </c>
      <c r="MC199" s="1">
        <v>0.1106346</v>
      </c>
      <c r="MD199">
        <v>0.66507629999999995</v>
      </c>
      <c r="ME199">
        <v>20.80574</v>
      </c>
      <c r="MF199" s="1">
        <v>2.7133970000000002E-4</v>
      </c>
      <c r="MG199" s="1">
        <v>0.10747130000000001</v>
      </c>
      <c r="MH199">
        <v>0.66486599999999996</v>
      </c>
      <c r="MI199">
        <v>21.14085</v>
      </c>
      <c r="MJ199" s="1">
        <v>2.6461239999999998E-4</v>
      </c>
      <c r="MK199" s="1">
        <v>0.10481740000000001</v>
      </c>
      <c r="ML199">
        <v>0.66462160000000003</v>
      </c>
      <c r="MM199">
        <v>20.630269999999999</v>
      </c>
      <c r="MN199" s="1">
        <v>2.583986E-4</v>
      </c>
      <c r="MO199" s="1">
        <v>0.10238650000000001</v>
      </c>
      <c r="MP199">
        <v>0.66432800000000003</v>
      </c>
      <c r="MQ199">
        <v>19.779389999999999</v>
      </c>
      <c r="MR199" s="1">
        <v>2.5197069999999998E-4</v>
      </c>
      <c r="MS199" s="1">
        <v>9.9884269999999997E-2</v>
      </c>
      <c r="MT199">
        <v>0.66399560000000002</v>
      </c>
      <c r="MU199">
        <v>18.951350000000001</v>
      </c>
      <c r="MV199" s="1">
        <v>2.4507350000000001E-4</v>
      </c>
      <c r="MW199" s="1">
        <v>9.7198199999999998E-2</v>
      </c>
      <c r="MX199">
        <v>0.66363629999999996</v>
      </c>
      <c r="MY199">
        <v>18.885439999999999</v>
      </c>
      <c r="MZ199" s="1">
        <v>2.376252E-4</v>
      </c>
      <c r="NA199" s="1">
        <v>9.4296270000000001E-2</v>
      </c>
      <c r="NB199">
        <v>0.66329510000000003</v>
      </c>
      <c r="NC199">
        <v>18.824120000000001</v>
      </c>
      <c r="ND199" s="1">
        <v>2.299204E-4</v>
      </c>
      <c r="NE199" s="1">
        <v>9.1255580000000003E-2</v>
      </c>
      <c r="NF199">
        <v>0.66297689999999998</v>
      </c>
      <c r="NG199">
        <v>19.556380000000001</v>
      </c>
      <c r="NH199" s="1">
        <v>2.222506E-4</v>
      </c>
      <c r="NI199" s="1">
        <v>8.8221510000000003E-2</v>
      </c>
      <c r="NJ199">
        <v>0.66270240000000002</v>
      </c>
      <c r="NK199">
        <v>20.32057</v>
      </c>
      <c r="NL199" s="1">
        <v>2.149977E-4</v>
      </c>
      <c r="NM199" s="1">
        <v>8.5332740000000004E-2</v>
      </c>
      <c r="NN199">
        <v>0.66248969999999996</v>
      </c>
      <c r="NO199">
        <v>20.532830000000001</v>
      </c>
      <c r="NP199" s="1">
        <v>2.08183E-4</v>
      </c>
      <c r="NQ199" s="1">
        <v>8.2616980000000007E-2</v>
      </c>
      <c r="NR199">
        <v>0.66232449999999998</v>
      </c>
      <c r="NS199">
        <v>20.075790000000001</v>
      </c>
      <c r="NT199" s="1">
        <v>2.0133910000000001E-4</v>
      </c>
      <c r="NU199" s="1">
        <v>7.9893690000000003E-2</v>
      </c>
      <c r="NV199">
        <v>0.66219899999999998</v>
      </c>
      <c r="NW199">
        <v>19.296320000000001</v>
      </c>
      <c r="NX199" s="1">
        <v>1.9421830000000001E-4</v>
      </c>
      <c r="NY199" s="1">
        <v>7.7065339999999996E-2</v>
      </c>
      <c r="NZ199">
        <v>0.66212760000000004</v>
      </c>
      <c r="OA199">
        <v>18.596920000000001</v>
      </c>
      <c r="OB199" s="1">
        <v>1.8671479999999999E-4</v>
      </c>
      <c r="OC199" s="1">
        <v>7.408178E-2</v>
      </c>
      <c r="OD199">
        <v>0.66211929999999997</v>
      </c>
      <c r="OE199">
        <v>18.761299999999999</v>
      </c>
      <c r="OF199" s="1">
        <v>1.789172E-4</v>
      </c>
      <c r="OG199" s="1">
        <v>7.0979379999999995E-2</v>
      </c>
      <c r="OH199">
        <v>0.66216640000000004</v>
      </c>
      <c r="OI199">
        <v>19.455020000000001</v>
      </c>
      <c r="OJ199" s="1">
        <v>1.7088760000000001E-4</v>
      </c>
      <c r="OK199" s="1">
        <v>6.7777089999999998E-2</v>
      </c>
    </row>
    <row r="200" spans="1:401" x14ac:dyDescent="0.35">
      <c r="A200">
        <v>206</v>
      </c>
      <c r="B200" t="s">
        <v>4</v>
      </c>
      <c r="C200" t="s">
        <v>181</v>
      </c>
      <c r="D200" t="s">
        <v>206</v>
      </c>
      <c r="E200">
        <v>870.10339999999997</v>
      </c>
      <c r="F200">
        <v>0.73830669999999998</v>
      </c>
      <c r="G200">
        <v>15.60275</v>
      </c>
      <c r="H200">
        <v>0</v>
      </c>
      <c r="I200">
        <v>0</v>
      </c>
      <c r="J200">
        <v>0.73701300000000003</v>
      </c>
      <c r="K200">
        <v>16.19999</v>
      </c>
      <c r="L200">
        <v>0</v>
      </c>
      <c r="M200">
        <v>0</v>
      </c>
      <c r="N200">
        <v>0.73575089999999999</v>
      </c>
      <c r="O200">
        <v>16.821269999999998</v>
      </c>
      <c r="P200">
        <v>0</v>
      </c>
      <c r="Q200">
        <v>0</v>
      </c>
      <c r="R200">
        <v>0.73451239999999995</v>
      </c>
      <c r="S200">
        <v>17.256889999999999</v>
      </c>
      <c r="T200">
        <v>0</v>
      </c>
      <c r="U200">
        <v>0</v>
      </c>
      <c r="V200">
        <v>0.73323400000000005</v>
      </c>
      <c r="W200">
        <v>17.511959999999998</v>
      </c>
      <c r="X200">
        <v>0</v>
      </c>
      <c r="Y200">
        <v>0</v>
      </c>
      <c r="Z200">
        <v>0.73191459999999997</v>
      </c>
      <c r="AA200">
        <v>17.420179999999998</v>
      </c>
      <c r="AB200">
        <v>0</v>
      </c>
      <c r="AC200">
        <v>0</v>
      </c>
      <c r="AD200">
        <v>0.7305644</v>
      </c>
      <c r="AE200">
        <v>17.035229999999999</v>
      </c>
      <c r="AF200">
        <v>0</v>
      </c>
      <c r="AG200">
        <v>0</v>
      </c>
      <c r="AH200">
        <v>0.7291744</v>
      </c>
      <c r="AI200">
        <v>16.799140000000001</v>
      </c>
      <c r="AJ200" s="1">
        <v>2.3967450000000001E-33</v>
      </c>
      <c r="AK200" s="1">
        <v>8.7154609999999998E-31</v>
      </c>
      <c r="AL200">
        <v>0.72769609999999996</v>
      </c>
      <c r="AM200">
        <v>16.739529999999998</v>
      </c>
      <c r="AN200" s="1">
        <v>1.1992800000000001E-21</v>
      </c>
      <c r="AO200" s="1">
        <v>4.3885299999999996E-19</v>
      </c>
      <c r="AP200">
        <v>0.72611800000000004</v>
      </c>
      <c r="AQ200">
        <v>17.161079999999998</v>
      </c>
      <c r="AR200" s="1">
        <v>2.8096859999999998E-10</v>
      </c>
      <c r="AS200" s="1">
        <v>9.6723669999999994E-8</v>
      </c>
      <c r="AT200">
        <v>0.72456799999999999</v>
      </c>
      <c r="AU200">
        <v>17.771609999999999</v>
      </c>
      <c r="AV200" s="1">
        <v>4.9541540000000003E-5</v>
      </c>
      <c r="AW200" s="1">
        <v>1.363784E-2</v>
      </c>
      <c r="AX200">
        <v>0.72295419999999999</v>
      </c>
      <c r="AY200">
        <v>18.189509999999999</v>
      </c>
      <c r="AZ200" s="1">
        <v>2.503178E-2</v>
      </c>
      <c r="BA200" s="1">
        <v>7.4219840000000001</v>
      </c>
      <c r="BB200">
        <v>0.72133210000000003</v>
      </c>
      <c r="BC200">
        <v>18.41497</v>
      </c>
      <c r="BD200" s="1">
        <v>1.3871359999999999</v>
      </c>
      <c r="BE200">
        <v>438.0745</v>
      </c>
      <c r="BF200">
        <v>0.71974249999999995</v>
      </c>
      <c r="BG200">
        <v>18.294550000000001</v>
      </c>
      <c r="BH200">
        <v>16.868289999999998</v>
      </c>
      <c r="BI200">
        <v>5625.683</v>
      </c>
      <c r="BJ200">
        <v>0.71813800000000005</v>
      </c>
      <c r="BK200">
        <v>17.97419</v>
      </c>
      <c r="BL200">
        <v>64.866259999999997</v>
      </c>
      <c r="BM200">
        <v>22715.25</v>
      </c>
      <c r="BN200">
        <v>0.71646500000000002</v>
      </c>
      <c r="BO200">
        <v>17.772089999999999</v>
      </c>
      <c r="BP200">
        <v>100.4251</v>
      </c>
      <c r="BQ200">
        <v>36732.589999999997</v>
      </c>
      <c r="BR200">
        <v>0.71457079999999995</v>
      </c>
      <c r="BS200">
        <v>17.812270000000002</v>
      </c>
      <c r="BT200">
        <v>74.672110000000004</v>
      </c>
      <c r="BU200">
        <v>28370.880000000001</v>
      </c>
      <c r="BV200">
        <v>0.71204789999999996</v>
      </c>
      <c r="BW200">
        <v>18.189789999999999</v>
      </c>
      <c r="BX200">
        <v>30.55349</v>
      </c>
      <c r="BY200">
        <v>12014.87</v>
      </c>
      <c r="BZ200">
        <v>0.7088141</v>
      </c>
      <c r="CA200">
        <v>18.39864</v>
      </c>
      <c r="CB200">
        <v>7.7619499999999997</v>
      </c>
      <c r="CC200">
        <v>3145.6990000000001</v>
      </c>
      <c r="CD200">
        <v>0.70607739999999997</v>
      </c>
      <c r="CE200">
        <v>18.435040000000001</v>
      </c>
      <c r="CF200">
        <v>1.397375</v>
      </c>
      <c r="CG200">
        <v>578.4271</v>
      </c>
      <c r="CH200">
        <v>0.70388949999999995</v>
      </c>
      <c r="CI200">
        <v>18.00778</v>
      </c>
      <c r="CJ200">
        <v>0.2355785</v>
      </c>
      <c r="CK200">
        <v>96.769970000000001</v>
      </c>
      <c r="CL200">
        <v>0.70196510000000001</v>
      </c>
      <c r="CM200">
        <v>17.408709999999999</v>
      </c>
      <c r="CN200">
        <v>7.5491859999999994E-2</v>
      </c>
      <c r="CO200">
        <v>29.328610000000001</v>
      </c>
      <c r="CP200">
        <v>0.70012030000000003</v>
      </c>
      <c r="CQ200">
        <v>16.83907</v>
      </c>
      <c r="CR200">
        <v>5.3392410000000001E-2</v>
      </c>
      <c r="CS200">
        <v>20.160730000000001</v>
      </c>
      <c r="CT200">
        <v>0.69832300000000003</v>
      </c>
      <c r="CU200">
        <v>16.520869999999999</v>
      </c>
      <c r="CV200" s="1">
        <v>4.7456280000000003E-2</v>
      </c>
      <c r="CW200">
        <v>17.848680000000002</v>
      </c>
      <c r="CX200">
        <v>0.69644660000000003</v>
      </c>
      <c r="CY200">
        <v>16.458549999999999</v>
      </c>
      <c r="CZ200" s="1">
        <v>4.4052359999999999E-2</v>
      </c>
      <c r="DA200">
        <v>16.5715</v>
      </c>
      <c r="DB200">
        <v>0.69436279999999995</v>
      </c>
      <c r="DC200">
        <v>16.934139999999999</v>
      </c>
      <c r="DD200" s="1">
        <v>4.1409649999999999E-2</v>
      </c>
      <c r="DE200">
        <v>15.59883</v>
      </c>
      <c r="DF200">
        <v>0.69191530000000001</v>
      </c>
      <c r="DG200">
        <v>17.179099999999998</v>
      </c>
      <c r="DH200" s="1">
        <v>3.8980180000000003E-2</v>
      </c>
      <c r="DI200" s="1">
        <v>14.718209999999999</v>
      </c>
      <c r="DJ200">
        <v>0.68903650000000005</v>
      </c>
      <c r="DK200">
        <v>17.284400000000002</v>
      </c>
      <c r="DL200" s="1">
        <v>3.6564899999999997E-2</v>
      </c>
      <c r="DM200" s="1">
        <v>13.84953</v>
      </c>
      <c r="DN200">
        <v>0.68572299999999997</v>
      </c>
      <c r="DO200">
        <v>17.15063</v>
      </c>
      <c r="DP200" s="1">
        <v>3.4197930000000001E-2</v>
      </c>
      <c r="DQ200" s="1">
        <v>12.999090000000001</v>
      </c>
      <c r="DR200">
        <v>0.68212799999999996</v>
      </c>
      <c r="DS200">
        <v>16.734069999999999</v>
      </c>
      <c r="DT200" s="1">
        <v>3.1933910000000003E-2</v>
      </c>
      <c r="DU200" s="1">
        <v>12.18478</v>
      </c>
      <c r="DV200">
        <v>0.67833310000000002</v>
      </c>
      <c r="DW200">
        <v>16.074010000000001</v>
      </c>
      <c r="DX200" s="1">
        <v>2.9918509999999999E-2</v>
      </c>
      <c r="DY200" s="1">
        <v>11.46246</v>
      </c>
      <c r="DZ200">
        <v>0.67427839999999994</v>
      </c>
      <c r="EA200">
        <v>15.56123</v>
      </c>
      <c r="EB200" s="1">
        <v>2.8814050000000001E-2</v>
      </c>
      <c r="EC200" s="1">
        <v>11.070119999999999</v>
      </c>
      <c r="ED200">
        <v>0.67024720000000004</v>
      </c>
      <c r="EE200">
        <v>15.39841</v>
      </c>
      <c r="EF200" s="1">
        <v>2.911043E-2</v>
      </c>
      <c r="EG200" s="1">
        <v>11.211040000000001</v>
      </c>
      <c r="EH200">
        <v>0.66633279999999995</v>
      </c>
      <c r="EI200">
        <v>15.93458</v>
      </c>
      <c r="EJ200" s="1">
        <v>3.0214299999999999E-2</v>
      </c>
      <c r="EK200" s="1">
        <v>11.684229999999999</v>
      </c>
      <c r="EL200">
        <v>0.66215729999999995</v>
      </c>
      <c r="EM200">
        <v>16.52628</v>
      </c>
      <c r="EN200" s="1">
        <v>3.0903570000000002E-2</v>
      </c>
      <c r="EO200" s="1">
        <v>12.028930000000001</v>
      </c>
      <c r="EP200">
        <v>0.65799059999999998</v>
      </c>
      <c r="EQ200">
        <v>17.199729999999999</v>
      </c>
      <c r="ER200" s="1">
        <v>3.0577750000000001E-2</v>
      </c>
      <c r="ES200" s="1">
        <v>11.98237</v>
      </c>
      <c r="ET200">
        <v>0.65389649999999999</v>
      </c>
      <c r="EU200">
        <v>17.79149</v>
      </c>
      <c r="EV200" s="1">
        <v>2.9290150000000001E-2</v>
      </c>
      <c r="EW200" s="1">
        <v>11.551130000000001</v>
      </c>
      <c r="EX200">
        <v>0.64957240000000005</v>
      </c>
      <c r="EY200">
        <v>17.797650000000001</v>
      </c>
      <c r="EZ200" s="1">
        <v>2.7356080000000001E-2</v>
      </c>
      <c r="FA200" s="1">
        <v>10.85303</v>
      </c>
      <c r="FB200">
        <v>0.64522190000000001</v>
      </c>
      <c r="FC200">
        <v>17.257259999999999</v>
      </c>
      <c r="FD200" s="1">
        <v>2.519892E-2</v>
      </c>
      <c r="FE200" s="1">
        <v>10.051679999999999</v>
      </c>
      <c r="FF200">
        <v>0.64093129999999998</v>
      </c>
      <c r="FG200">
        <v>16.72428</v>
      </c>
      <c r="FH200" s="1">
        <v>2.3039170000000001E-2</v>
      </c>
      <c r="FI200" s="1">
        <v>9.2444869999999995</v>
      </c>
      <c r="FJ200">
        <v>0.63666120000000004</v>
      </c>
      <c r="FK200">
        <v>16.413550000000001</v>
      </c>
      <c r="FL200" s="1">
        <v>2.0958000000000001E-2</v>
      </c>
      <c r="FM200" s="1">
        <v>8.45763</v>
      </c>
      <c r="FN200">
        <v>0.63246530000000001</v>
      </c>
      <c r="FO200">
        <v>16.87574</v>
      </c>
      <c r="FP200" s="1">
        <v>1.9010510000000001E-2</v>
      </c>
      <c r="FQ200" s="1">
        <v>7.714188</v>
      </c>
      <c r="FR200">
        <v>0.62818830000000003</v>
      </c>
      <c r="FS200">
        <v>17.65851</v>
      </c>
      <c r="FT200" s="1">
        <v>1.7224340000000001E-2</v>
      </c>
      <c r="FU200" s="1">
        <v>7.0290049999999997</v>
      </c>
      <c r="FV200">
        <v>0.62460380000000004</v>
      </c>
      <c r="FW200">
        <v>18.559979999999999</v>
      </c>
      <c r="FX200" s="1">
        <v>1.5612050000000001E-2</v>
      </c>
      <c r="FY200" s="1">
        <v>6.398263</v>
      </c>
      <c r="FZ200">
        <v>0.62143139999999997</v>
      </c>
      <c r="GA200">
        <v>19.360869999999998</v>
      </c>
      <c r="GB200" s="1">
        <v>1.416946E-2</v>
      </c>
      <c r="GC200" s="1">
        <v>5.8281619999999998</v>
      </c>
      <c r="GD200">
        <v>0.61802999999999997</v>
      </c>
      <c r="GE200">
        <v>19.420480000000001</v>
      </c>
      <c r="GF200" s="1">
        <v>1.2850779999999999E-2</v>
      </c>
      <c r="GG200" s="1">
        <v>5.3073329999999999</v>
      </c>
      <c r="GH200">
        <v>0.61438789999999999</v>
      </c>
      <c r="GI200">
        <v>19.01568</v>
      </c>
      <c r="GJ200" s="1">
        <v>1.164285E-2</v>
      </c>
      <c r="GK200" s="1">
        <v>4.829949</v>
      </c>
      <c r="GL200">
        <v>0.61095330000000003</v>
      </c>
      <c r="GM200">
        <v>18.488019999999999</v>
      </c>
      <c r="GN200" s="1">
        <v>1.055061E-2</v>
      </c>
      <c r="GO200" s="1">
        <v>4.3961290000000002</v>
      </c>
      <c r="GP200">
        <v>0.60703269999999998</v>
      </c>
      <c r="GQ200">
        <v>18.047370000000001</v>
      </c>
      <c r="GR200" s="1">
        <v>9.5427289999999998E-3</v>
      </c>
      <c r="GS200" s="1">
        <v>3.9962749999999998</v>
      </c>
      <c r="GT200">
        <v>0.6033946</v>
      </c>
      <c r="GU200">
        <v>17.94295</v>
      </c>
      <c r="GV200" s="1">
        <v>8.6232129999999994E-3</v>
      </c>
      <c r="GW200" s="1">
        <v>3.6278860000000002</v>
      </c>
      <c r="GX200">
        <v>0.60170009999999996</v>
      </c>
      <c r="GY200">
        <v>18.570869999999999</v>
      </c>
      <c r="GZ200" s="1">
        <v>7.797025E-3</v>
      </c>
      <c r="HA200" s="1">
        <v>3.2853219999999999</v>
      </c>
      <c r="HB200">
        <v>0.59979280000000001</v>
      </c>
      <c r="HC200">
        <v>19.228159999999999</v>
      </c>
      <c r="HD200" s="1">
        <v>7.048286E-3</v>
      </c>
      <c r="HE200" s="1">
        <v>2.9751129999999999</v>
      </c>
      <c r="HF200">
        <v>0.59760679999999999</v>
      </c>
      <c r="HG200">
        <v>19.778880000000001</v>
      </c>
      <c r="HH200" s="1">
        <v>6.3626109999999998E-3</v>
      </c>
      <c r="HI200" s="1">
        <v>2.690909</v>
      </c>
      <c r="HJ200">
        <v>0.5954275</v>
      </c>
      <c r="HK200">
        <v>19.742170000000002</v>
      </c>
      <c r="HL200" s="1">
        <v>5.7367850000000003E-3</v>
      </c>
      <c r="HM200" s="1">
        <v>2.429846</v>
      </c>
      <c r="HN200">
        <v>0.59349890000000005</v>
      </c>
      <c r="HO200">
        <v>19.348199999999999</v>
      </c>
      <c r="HP200" s="1">
        <v>5.1573970000000002E-3</v>
      </c>
      <c r="HQ200" s="1">
        <v>2.187592</v>
      </c>
      <c r="HR200">
        <v>0.59193450000000003</v>
      </c>
      <c r="HS200">
        <v>18.665780000000002</v>
      </c>
      <c r="HT200" s="1">
        <v>4.6214990000000003E-3</v>
      </c>
      <c r="HU200" s="1">
        <v>1.9619089999999999</v>
      </c>
      <c r="HV200">
        <v>0.59066090000000004</v>
      </c>
      <c r="HW200">
        <v>17.820430000000002</v>
      </c>
      <c r="HX200" s="1">
        <v>4.1187120000000001E-3</v>
      </c>
      <c r="HY200" s="1">
        <v>1.7486429999999999</v>
      </c>
      <c r="HZ200">
        <v>0.58972690000000005</v>
      </c>
      <c r="IA200">
        <v>17.22016</v>
      </c>
      <c r="IB200" s="1">
        <v>3.6535000000000001E-3</v>
      </c>
      <c r="IC200" s="1">
        <v>1.550127</v>
      </c>
      <c r="ID200">
        <v>0.58902520000000003</v>
      </c>
      <c r="IE200">
        <v>17.233139999999999</v>
      </c>
      <c r="IF200" s="1">
        <v>3.2179919999999998E-3</v>
      </c>
      <c r="IG200" s="1">
        <v>1.363937</v>
      </c>
      <c r="IH200">
        <v>0.58958940000000004</v>
      </c>
      <c r="II200">
        <v>17.520019999999999</v>
      </c>
      <c r="IJ200" s="1">
        <v>2.7943709999999999E-3</v>
      </c>
      <c r="IK200" s="1">
        <v>1.181165</v>
      </c>
      <c r="IL200">
        <v>0.59041980000000005</v>
      </c>
      <c r="IM200">
        <v>18.045529999999999</v>
      </c>
      <c r="IN200" s="1">
        <v>2.3683340000000002E-3</v>
      </c>
      <c r="IO200" s="1">
        <v>0.99870519999999996</v>
      </c>
      <c r="IP200">
        <v>0.5911689</v>
      </c>
      <c r="IQ200">
        <v>18.09084</v>
      </c>
      <c r="IR200" s="1">
        <v>1.952737E-3</v>
      </c>
      <c r="IS200" s="1">
        <v>0.8218917</v>
      </c>
      <c r="IT200">
        <v>0.59182860000000004</v>
      </c>
      <c r="IU200">
        <v>17.792729999999999</v>
      </c>
      <c r="IV200" s="1">
        <v>1.5785560000000001E-3</v>
      </c>
      <c r="IW200" s="1">
        <v>0.66268899999999997</v>
      </c>
      <c r="IX200">
        <v>0.59235119999999997</v>
      </c>
      <c r="IY200">
        <v>17.25909</v>
      </c>
      <c r="IZ200" s="1">
        <v>1.2765789999999999E-3</v>
      </c>
      <c r="JA200" s="1">
        <v>0.53396290000000002</v>
      </c>
      <c r="JB200">
        <v>0.59278390000000003</v>
      </c>
      <c r="JC200">
        <v>16.56082</v>
      </c>
      <c r="JD200" s="1">
        <v>1.054057E-3</v>
      </c>
      <c r="JE200" s="1">
        <v>0.43888529999999998</v>
      </c>
      <c r="JF200">
        <v>0.59312129999999996</v>
      </c>
      <c r="JG200">
        <v>16.391819999999999</v>
      </c>
      <c r="JH200" s="1">
        <v>8.9943089999999998E-4</v>
      </c>
      <c r="JI200" s="1">
        <v>0.3728088</v>
      </c>
      <c r="JJ200">
        <v>0.59337010000000001</v>
      </c>
      <c r="JK200">
        <v>16.493680000000001</v>
      </c>
      <c r="JL200" s="1">
        <v>7.9258720000000005E-4</v>
      </c>
      <c r="JM200" s="1">
        <v>0.32725520000000002</v>
      </c>
      <c r="JN200">
        <v>0.59357490000000002</v>
      </c>
      <c r="JO200">
        <v>16.74635</v>
      </c>
      <c r="JP200" s="1">
        <v>7.1412470000000003E-4</v>
      </c>
      <c r="JQ200" s="1">
        <v>0.29406789999999999</v>
      </c>
      <c r="JR200">
        <v>0.59371790000000002</v>
      </c>
      <c r="JS200">
        <v>17.321380000000001</v>
      </c>
      <c r="JT200" s="1">
        <v>6.5069029999999999E-4</v>
      </c>
      <c r="JU200" s="1">
        <v>0.26746789999999998</v>
      </c>
      <c r="JV200">
        <v>0.59382429999999997</v>
      </c>
      <c r="JW200">
        <v>17.625910000000001</v>
      </c>
      <c r="JX200" s="1">
        <v>5.9512189999999998E-4</v>
      </c>
      <c r="JY200" s="1">
        <v>0.24430009999999999</v>
      </c>
      <c r="JZ200">
        <v>0.59390259999999995</v>
      </c>
      <c r="KA200">
        <v>17.291160000000001</v>
      </c>
      <c r="KB200" s="1">
        <v>5.46555E-4</v>
      </c>
      <c r="KC200" s="1">
        <v>0.22406239999999999</v>
      </c>
      <c r="KD200">
        <v>0.59394599999999997</v>
      </c>
      <c r="KE200">
        <v>16.694269999999999</v>
      </c>
      <c r="KF200" s="1">
        <v>5.0486159999999999E-4</v>
      </c>
      <c r="KG200" s="1">
        <v>0.206737</v>
      </c>
      <c r="KH200">
        <v>0.59397750000000005</v>
      </c>
      <c r="KI200">
        <v>16.061589999999999</v>
      </c>
      <c r="KJ200" s="1">
        <v>4.7038059999999999E-4</v>
      </c>
      <c r="KK200" s="1">
        <v>0.19240080000000001</v>
      </c>
      <c r="KL200">
        <v>0.59397580000000005</v>
      </c>
      <c r="KM200">
        <v>16.1797</v>
      </c>
      <c r="KN200" s="1">
        <v>4.418445E-4</v>
      </c>
      <c r="KO200" s="1">
        <v>0.1805515</v>
      </c>
      <c r="KP200">
        <v>0.59395220000000004</v>
      </c>
      <c r="KQ200">
        <v>16.757760000000001</v>
      </c>
      <c r="KR200" s="1">
        <v>4.1803560000000002E-4</v>
      </c>
      <c r="KS200" s="1">
        <v>0.17072409999999999</v>
      </c>
      <c r="KT200">
        <v>0.5939122</v>
      </c>
      <c r="KU200">
        <v>17.72775</v>
      </c>
      <c r="KV200" s="1">
        <v>3.9696449999999998E-4</v>
      </c>
      <c r="KW200" s="1">
        <v>0.1620558</v>
      </c>
      <c r="KX200">
        <v>0.59384680000000001</v>
      </c>
      <c r="KY200">
        <v>18.776949999999999</v>
      </c>
      <c r="KZ200" s="1">
        <v>3.7744260000000001E-4</v>
      </c>
      <c r="LA200" s="1">
        <v>0.1540677</v>
      </c>
      <c r="LB200">
        <v>0.59377009999999997</v>
      </c>
      <c r="LC200">
        <v>19.175889999999999</v>
      </c>
      <c r="LD200" s="1">
        <v>3.5934489999999998E-4</v>
      </c>
      <c r="LE200" s="1">
        <v>0.14666899999999999</v>
      </c>
      <c r="LF200">
        <v>0.59370809999999996</v>
      </c>
      <c r="LG200">
        <v>18.877849999999999</v>
      </c>
      <c r="LH200" s="1">
        <v>3.4277679999999999E-4</v>
      </c>
      <c r="LI200" s="1">
        <v>0.13990079999999999</v>
      </c>
      <c r="LJ200">
        <v>0.59362150000000002</v>
      </c>
      <c r="LK200">
        <v>18.322839999999999</v>
      </c>
      <c r="LL200" s="1">
        <v>3.2749610000000002E-4</v>
      </c>
      <c r="LM200" s="1">
        <v>0.13366030000000001</v>
      </c>
      <c r="LN200">
        <v>0.59355740000000001</v>
      </c>
      <c r="LO200">
        <v>17.76914</v>
      </c>
      <c r="LP200" s="1">
        <v>3.1374920000000001E-4</v>
      </c>
      <c r="LQ200" s="1">
        <v>0.12805169999999999</v>
      </c>
      <c r="LR200">
        <v>0.59348610000000002</v>
      </c>
      <c r="LS200">
        <v>18.002780000000001</v>
      </c>
      <c r="LT200" s="1">
        <v>3.0133569999999998E-4</v>
      </c>
      <c r="LU200" s="1">
        <v>0.1229894</v>
      </c>
      <c r="LV200">
        <v>0.59343889999999999</v>
      </c>
      <c r="LW200">
        <v>18.65953</v>
      </c>
      <c r="LX200" s="1">
        <v>2.9024139999999998E-4</v>
      </c>
      <c r="LY200" s="1">
        <v>0.1184557</v>
      </c>
      <c r="LZ200">
        <v>0.59338040000000003</v>
      </c>
      <c r="MA200">
        <v>19.712810000000001</v>
      </c>
      <c r="MB200" s="1">
        <v>2.8055179999999998E-4</v>
      </c>
      <c r="MC200" s="1">
        <v>0.1145042</v>
      </c>
      <c r="MD200">
        <v>0.59329690000000002</v>
      </c>
      <c r="ME200">
        <v>20.76201</v>
      </c>
      <c r="MF200" s="1">
        <v>2.7236239999999998E-4</v>
      </c>
      <c r="MG200" s="1">
        <v>0.111151</v>
      </c>
      <c r="MH200">
        <v>0.59325550000000005</v>
      </c>
      <c r="MI200">
        <v>21.130099999999999</v>
      </c>
      <c r="MJ200" s="1">
        <v>2.6549000000000001E-4</v>
      </c>
      <c r="MK200" s="1">
        <v>0.10834870000000001</v>
      </c>
      <c r="ML200">
        <v>0.59322850000000005</v>
      </c>
      <c r="MM200">
        <v>20.669239999999999</v>
      </c>
      <c r="MN200" s="1">
        <v>2.5926349999999998E-4</v>
      </c>
      <c r="MO200" s="1">
        <v>0.105827</v>
      </c>
      <c r="MP200">
        <v>0.59319849999999996</v>
      </c>
      <c r="MQ200">
        <v>19.85755</v>
      </c>
      <c r="MR200" s="1">
        <v>2.5286649999999998E-4</v>
      </c>
      <c r="MS200" s="1">
        <v>0.1032472</v>
      </c>
      <c r="MT200">
        <v>0.59321389999999996</v>
      </c>
      <c r="MU200">
        <v>19.03417</v>
      </c>
      <c r="MV200" s="1">
        <v>2.460586E-4</v>
      </c>
      <c r="MW200" s="1">
        <v>0.1005007</v>
      </c>
      <c r="MX200">
        <v>0.59324679999999996</v>
      </c>
      <c r="MY200">
        <v>18.943719999999999</v>
      </c>
      <c r="MZ200" s="1">
        <v>2.386786E-4</v>
      </c>
      <c r="NA200" s="1">
        <v>9.7521330000000003E-2</v>
      </c>
      <c r="NB200">
        <v>0.59331880000000004</v>
      </c>
      <c r="NC200">
        <v>18.83107</v>
      </c>
      <c r="ND200" s="1">
        <v>2.3099359999999999E-4</v>
      </c>
      <c r="NE200" s="1">
        <v>9.4383759999999997E-2</v>
      </c>
      <c r="NF200">
        <v>0.59342289999999998</v>
      </c>
      <c r="NG200">
        <v>19.53886</v>
      </c>
      <c r="NH200" s="1">
        <v>2.2330869999999999E-4</v>
      </c>
      <c r="NI200" s="1">
        <v>9.123916E-2</v>
      </c>
      <c r="NJ200">
        <v>0.59356980000000004</v>
      </c>
      <c r="NK200">
        <v>20.292729999999999</v>
      </c>
      <c r="NL200" s="1">
        <v>2.1598360000000001E-4</v>
      </c>
      <c r="NM200" s="1">
        <v>8.8225109999999995E-2</v>
      </c>
      <c r="NN200">
        <v>0.59369640000000001</v>
      </c>
      <c r="NO200">
        <v>20.537859999999998</v>
      </c>
      <c r="NP200" s="1">
        <v>2.0913459999999999E-4</v>
      </c>
      <c r="NQ200" s="1">
        <v>8.5402240000000004E-2</v>
      </c>
      <c r="NR200">
        <v>0.59384250000000005</v>
      </c>
      <c r="NS200">
        <v>20.118580000000001</v>
      </c>
      <c r="NT200" s="1">
        <v>2.0231559999999999E-4</v>
      </c>
      <c r="NU200" s="1">
        <v>8.2599450000000005E-2</v>
      </c>
      <c r="NV200">
        <v>0.59398850000000003</v>
      </c>
      <c r="NW200">
        <v>19.369409999999998</v>
      </c>
      <c r="NX200" s="1">
        <v>1.952449E-4</v>
      </c>
      <c r="NY200" s="1">
        <v>7.9699430000000002E-2</v>
      </c>
      <c r="NZ200">
        <v>0.59412699999999996</v>
      </c>
      <c r="OA200">
        <v>18.684449999999998</v>
      </c>
      <c r="OB200" s="1">
        <v>1.877952E-4</v>
      </c>
      <c r="OC200" s="1">
        <v>7.6645500000000005E-2</v>
      </c>
      <c r="OD200">
        <v>0.59424180000000004</v>
      </c>
      <c r="OE200">
        <v>18.83906</v>
      </c>
      <c r="OF200" s="1">
        <v>1.800308E-4</v>
      </c>
      <c r="OG200" s="1">
        <v>7.3463260000000002E-2</v>
      </c>
      <c r="OH200">
        <v>0.5943621</v>
      </c>
      <c r="OI200">
        <v>19.486820000000002</v>
      </c>
      <c r="OJ200" s="1">
        <v>1.7204110000000001E-4</v>
      </c>
      <c r="OK200" s="1">
        <v>7.0182519999999998E-2</v>
      </c>
    </row>
    <row r="201" spans="1:401" x14ac:dyDescent="0.35">
      <c r="A201">
        <v>207</v>
      </c>
      <c r="B201" t="s">
        <v>4</v>
      </c>
      <c r="C201" t="s">
        <v>181</v>
      </c>
      <c r="D201" t="s">
        <v>207</v>
      </c>
      <c r="E201">
        <v>774.59130000000005</v>
      </c>
      <c r="F201">
        <v>0.7664263</v>
      </c>
      <c r="G201">
        <v>15.597659999999999</v>
      </c>
      <c r="H201">
        <v>0</v>
      </c>
      <c r="I201">
        <v>0</v>
      </c>
      <c r="J201">
        <v>0.76523350000000001</v>
      </c>
      <c r="K201">
        <v>16.196179999999998</v>
      </c>
      <c r="L201">
        <v>0</v>
      </c>
      <c r="M201">
        <v>0</v>
      </c>
      <c r="N201">
        <v>0.76405489999999998</v>
      </c>
      <c r="O201">
        <v>16.82066</v>
      </c>
      <c r="P201">
        <v>0</v>
      </c>
      <c r="Q201">
        <v>0</v>
      </c>
      <c r="R201">
        <v>0.76288279999999997</v>
      </c>
      <c r="S201">
        <v>17.271730000000002</v>
      </c>
      <c r="T201">
        <v>0</v>
      </c>
      <c r="U201">
        <v>0</v>
      </c>
      <c r="V201">
        <v>0.76170669999999996</v>
      </c>
      <c r="W201">
        <v>17.532260000000001</v>
      </c>
      <c r="X201">
        <v>0</v>
      </c>
      <c r="Y201">
        <v>0</v>
      </c>
      <c r="Z201">
        <v>0.76048130000000003</v>
      </c>
      <c r="AA201">
        <v>17.441379999999999</v>
      </c>
      <c r="AB201">
        <v>0</v>
      </c>
      <c r="AC201">
        <v>0</v>
      </c>
      <c r="AD201">
        <v>0.75923609999999997</v>
      </c>
      <c r="AE201">
        <v>17.0472</v>
      </c>
      <c r="AF201">
        <v>0</v>
      </c>
      <c r="AG201">
        <v>0</v>
      </c>
      <c r="AH201">
        <v>0.75794019999999995</v>
      </c>
      <c r="AI201">
        <v>16.79711</v>
      </c>
      <c r="AJ201">
        <v>4.052975E-34</v>
      </c>
      <c r="AK201" s="1">
        <v>1.0141089999999999E-31</v>
      </c>
      <c r="AL201">
        <v>0.75660989999999995</v>
      </c>
      <c r="AM201">
        <v>16.736190000000001</v>
      </c>
      <c r="AN201" s="1">
        <v>2.215063E-22</v>
      </c>
      <c r="AO201" s="1">
        <v>5.5774949999999996E-20</v>
      </c>
      <c r="AP201">
        <v>0.75523609999999997</v>
      </c>
      <c r="AQ201">
        <v>17.165220000000001</v>
      </c>
      <c r="AR201" s="1">
        <v>5.639832E-11</v>
      </c>
      <c r="AS201" s="1">
        <v>1.419549E-8</v>
      </c>
      <c r="AT201">
        <v>0.75390650000000003</v>
      </c>
      <c r="AU201">
        <v>17.780809999999999</v>
      </c>
      <c r="AV201" s="1">
        <v>2.6247639999999999E-5</v>
      </c>
      <c r="AW201" s="1">
        <v>5.5912929999999998E-3</v>
      </c>
      <c r="AX201">
        <v>0.7525155</v>
      </c>
      <c r="AY201">
        <v>18.213460000000001</v>
      </c>
      <c r="AZ201" s="1">
        <v>1.6257669999999998E-2</v>
      </c>
      <c r="BA201">
        <v>3.6408019999999999</v>
      </c>
      <c r="BB201">
        <v>0.75110569999999999</v>
      </c>
      <c r="BC201">
        <v>18.439440000000001</v>
      </c>
      <c r="BD201" s="1">
        <v>1.036133</v>
      </c>
      <c r="BE201">
        <v>241.08459999999999</v>
      </c>
      <c r="BF201">
        <v>0.74969529999999995</v>
      </c>
      <c r="BG201">
        <v>18.311520000000002</v>
      </c>
      <c r="BH201">
        <v>14.077590000000001</v>
      </c>
      <c r="BI201">
        <v>3377.71</v>
      </c>
      <c r="BJ201">
        <v>0.74826720000000002</v>
      </c>
      <c r="BK201">
        <v>17.98584</v>
      </c>
      <c r="BL201">
        <v>59.363610000000001</v>
      </c>
      <c r="BM201">
        <v>14625.66</v>
      </c>
      <c r="BN201">
        <v>0.74678840000000002</v>
      </c>
      <c r="BO201">
        <v>17.76972</v>
      </c>
      <c r="BP201">
        <v>99.435869999999994</v>
      </c>
      <c r="BQ201">
        <v>25056.720000000001</v>
      </c>
      <c r="BR201">
        <v>0.74510069999999995</v>
      </c>
      <c r="BS201">
        <v>17.803730000000002</v>
      </c>
      <c r="BT201">
        <v>79.017619999999994</v>
      </c>
      <c r="BU201">
        <v>20301.48</v>
      </c>
      <c r="BV201">
        <v>0.74287829999999999</v>
      </c>
      <c r="BW201">
        <v>18.187370000000001</v>
      </c>
      <c r="BX201">
        <v>34.22343</v>
      </c>
      <c r="BY201">
        <v>8946.9269999999997</v>
      </c>
      <c r="BZ201">
        <v>0.74000949999999999</v>
      </c>
      <c r="CA201">
        <v>18.40727</v>
      </c>
      <c r="CB201">
        <v>9.1092139999999997</v>
      </c>
      <c r="CC201">
        <v>2418.88</v>
      </c>
      <c r="CD201">
        <v>0.73757779999999995</v>
      </c>
      <c r="CE201">
        <v>18.468879999999999</v>
      </c>
      <c r="CF201">
        <v>1.692224</v>
      </c>
      <c r="CG201">
        <v>454.47719999999998</v>
      </c>
      <c r="CH201">
        <v>0.73564819999999997</v>
      </c>
      <c r="CI201">
        <v>18.047070000000001</v>
      </c>
      <c r="CJ201">
        <v>0.2806129</v>
      </c>
      <c r="CK201">
        <v>75.289109999999994</v>
      </c>
      <c r="CL201">
        <v>0.73395909999999998</v>
      </c>
      <c r="CM201">
        <v>17.44708</v>
      </c>
      <c r="CN201">
        <v>8.1281500000000007E-2</v>
      </c>
      <c r="CO201">
        <v>21.293790000000001</v>
      </c>
      <c r="CP201">
        <v>0.73234960000000004</v>
      </c>
      <c r="CQ201">
        <v>16.866489999999999</v>
      </c>
      <c r="CR201">
        <v>5.4413129999999997E-2</v>
      </c>
      <c r="CS201">
        <v>14.05744</v>
      </c>
      <c r="CT201">
        <v>0.73080610000000001</v>
      </c>
      <c r="CU201">
        <v>16.528020000000001</v>
      </c>
      <c r="CV201" s="1">
        <v>4.7885450000000003E-2</v>
      </c>
      <c r="CW201">
        <v>12.35159</v>
      </c>
      <c r="CX201">
        <v>0.72928269999999995</v>
      </c>
      <c r="CY201">
        <v>16.45356</v>
      </c>
      <c r="CZ201" s="1">
        <v>4.4346259999999998E-2</v>
      </c>
      <c r="DA201">
        <v>11.445959999999999</v>
      </c>
      <c r="DB201">
        <v>0.72758750000000005</v>
      </c>
      <c r="DC201">
        <v>16.92924</v>
      </c>
      <c r="DD201" s="1">
        <v>4.165584E-2</v>
      </c>
      <c r="DE201">
        <v>10.766550000000001</v>
      </c>
      <c r="DF201">
        <v>0.72556750000000003</v>
      </c>
      <c r="DG201">
        <v>17.184280000000001</v>
      </c>
      <c r="DH201" s="1">
        <v>3.921765E-2</v>
      </c>
      <c r="DI201" s="1">
        <v>10.157959999999999</v>
      </c>
      <c r="DJ201">
        <v>0.72319869999999997</v>
      </c>
      <c r="DK201">
        <v>17.310230000000001</v>
      </c>
      <c r="DL201" s="1">
        <v>3.6801260000000002E-2</v>
      </c>
      <c r="DM201" s="1">
        <v>9.5588929999999994</v>
      </c>
      <c r="DN201">
        <v>0.72049929999999995</v>
      </c>
      <c r="DO201">
        <v>17.18704</v>
      </c>
      <c r="DP201" s="1">
        <v>3.4425850000000001E-2</v>
      </c>
      <c r="DQ201" s="1">
        <v>8.9709719999999997</v>
      </c>
      <c r="DR201">
        <v>0.71765029999999996</v>
      </c>
      <c r="DS201">
        <v>16.7728</v>
      </c>
      <c r="DT201" s="1">
        <v>3.2151279999999997E-2</v>
      </c>
      <c r="DU201" s="1">
        <v>8.4070649999999993</v>
      </c>
      <c r="DV201">
        <v>0.71360670000000004</v>
      </c>
      <c r="DW201">
        <v>16.107769999999999</v>
      </c>
      <c r="DX201" s="1">
        <v>3.0089790000000002E-2</v>
      </c>
      <c r="DY201" s="1">
        <v>7.9021379999999999</v>
      </c>
      <c r="DZ201">
        <v>0.70908079999999996</v>
      </c>
      <c r="EA201">
        <v>15.57906</v>
      </c>
      <c r="EB201" s="1">
        <v>2.8854959999999999E-2</v>
      </c>
      <c r="EC201" s="1">
        <v>7.6080319999999997</v>
      </c>
      <c r="ED201">
        <v>0.70455120000000004</v>
      </c>
      <c r="EE201">
        <v>15.408709999999999</v>
      </c>
      <c r="EF201" s="1">
        <v>2.9017089999999999E-2</v>
      </c>
      <c r="EG201" s="1">
        <v>7.6775539999999998</v>
      </c>
      <c r="EH201">
        <v>0.70014980000000004</v>
      </c>
      <c r="EI201">
        <v>15.946820000000001</v>
      </c>
      <c r="EJ201" s="1">
        <v>3.0087900000000001E-2</v>
      </c>
      <c r="EK201" s="1">
        <v>7.9937839999999998</v>
      </c>
      <c r="EL201">
        <v>0.69546739999999996</v>
      </c>
      <c r="EM201">
        <v>16.531759999999998</v>
      </c>
      <c r="EN201" s="1">
        <v>3.0860820000000001E-2</v>
      </c>
      <c r="EO201" s="1">
        <v>8.2443670000000004</v>
      </c>
      <c r="EP201">
        <v>0.69081870000000001</v>
      </c>
      <c r="EQ201">
        <v>17.208179999999999</v>
      </c>
      <c r="ER201" s="1">
        <v>3.0647319999999999E-2</v>
      </c>
      <c r="ES201" s="1">
        <v>8.2321639999999991</v>
      </c>
      <c r="ET201">
        <v>0.68624540000000001</v>
      </c>
      <c r="EU201">
        <v>17.811630000000001</v>
      </c>
      <c r="EV201" s="1">
        <v>2.945451E-2</v>
      </c>
      <c r="EW201" s="1">
        <v>7.9531369999999999</v>
      </c>
      <c r="EX201">
        <v>0.68147089999999999</v>
      </c>
      <c r="EY201">
        <v>17.824359999999999</v>
      </c>
      <c r="EZ201" s="1">
        <v>2.7569130000000001E-2</v>
      </c>
      <c r="FA201" s="1">
        <v>7.4824460000000004</v>
      </c>
      <c r="FB201">
        <v>0.67654990000000004</v>
      </c>
      <c r="FC201">
        <v>17.284520000000001</v>
      </c>
      <c r="FD201" s="1">
        <v>2.542469E-2</v>
      </c>
      <c r="FE201" s="1">
        <v>6.9340840000000004</v>
      </c>
      <c r="FF201">
        <v>0.67059009999999997</v>
      </c>
      <c r="FG201">
        <v>16.750299999999999</v>
      </c>
      <c r="FH201" s="1">
        <v>2.326108E-2</v>
      </c>
      <c r="FI201" s="1">
        <v>6.380312</v>
      </c>
      <c r="FJ201">
        <v>0.66466930000000002</v>
      </c>
      <c r="FK201">
        <v>16.42914</v>
      </c>
      <c r="FL201" s="1">
        <v>2.1172940000000001E-2</v>
      </c>
      <c r="FM201" s="1">
        <v>5.8389009999999999</v>
      </c>
      <c r="FN201">
        <v>0.65877090000000005</v>
      </c>
      <c r="FO201">
        <v>16.887139999999999</v>
      </c>
      <c r="FP201" s="1">
        <v>1.9210250000000002E-2</v>
      </c>
      <c r="FQ201" s="1">
        <v>5.325418</v>
      </c>
      <c r="FR201">
        <v>0.65271670000000004</v>
      </c>
      <c r="FS201">
        <v>17.650400000000001</v>
      </c>
      <c r="FT201" s="1">
        <v>1.7408509999999999E-2</v>
      </c>
      <c r="FU201" s="1">
        <v>4.8517190000000001</v>
      </c>
      <c r="FV201">
        <v>0.64751760000000003</v>
      </c>
      <c r="FW201">
        <v>18.54325</v>
      </c>
      <c r="FX201" s="1">
        <v>1.5780619999999999E-2</v>
      </c>
      <c r="FY201" s="1">
        <v>4.4152579999999997</v>
      </c>
      <c r="FZ201">
        <v>0.64261109999999999</v>
      </c>
      <c r="GA201">
        <v>19.360389999999999</v>
      </c>
      <c r="GB201" s="1">
        <v>1.432251E-2</v>
      </c>
      <c r="GC201" s="1">
        <v>4.020429</v>
      </c>
      <c r="GD201">
        <v>0.63766639999999997</v>
      </c>
      <c r="GE201">
        <v>19.436679999999999</v>
      </c>
      <c r="GF201" s="1">
        <v>1.2992190000000001E-2</v>
      </c>
      <c r="GG201" s="1">
        <v>3.6597719999999998</v>
      </c>
      <c r="GH201">
        <v>0.63223499999999999</v>
      </c>
      <c r="GI201">
        <v>19.040150000000001</v>
      </c>
      <c r="GJ201" s="1">
        <v>1.177135E-2</v>
      </c>
      <c r="GK201" s="1">
        <v>3.3290169999999999</v>
      </c>
      <c r="GL201">
        <v>0.62672799999999995</v>
      </c>
      <c r="GM201">
        <v>18.51961</v>
      </c>
      <c r="GN201" s="1">
        <v>1.066867E-2</v>
      </c>
      <c r="GO201" s="1">
        <v>3.0290050000000002</v>
      </c>
      <c r="GP201">
        <v>0.62067099999999997</v>
      </c>
      <c r="GQ201">
        <v>18.07338</v>
      </c>
      <c r="GR201" s="1">
        <v>9.6515349999999993E-3</v>
      </c>
      <c r="GS201" s="1">
        <v>2.7525270000000002</v>
      </c>
      <c r="GT201">
        <v>0.61501870000000003</v>
      </c>
      <c r="GU201">
        <v>17.9514</v>
      </c>
      <c r="GV201" s="1">
        <v>8.7251289999999999E-3</v>
      </c>
      <c r="GW201" s="1">
        <v>2.4976080000000001</v>
      </c>
      <c r="GX201">
        <v>0.61116859999999995</v>
      </c>
      <c r="GY201">
        <v>18.55883</v>
      </c>
      <c r="GZ201" s="1">
        <v>7.8904070000000003E-3</v>
      </c>
      <c r="HA201" s="1">
        <v>2.2620130000000001</v>
      </c>
      <c r="HB201">
        <v>0.60702389999999995</v>
      </c>
      <c r="HC201">
        <v>19.204149999999998</v>
      </c>
      <c r="HD201" s="1">
        <v>7.1332310000000003E-3</v>
      </c>
      <c r="HE201" s="1">
        <v>2.0490020000000002</v>
      </c>
      <c r="HF201">
        <v>0.6030683</v>
      </c>
      <c r="HG201">
        <v>19.76399</v>
      </c>
      <c r="HH201" s="1">
        <v>6.4405560000000001E-3</v>
      </c>
      <c r="HI201" s="1">
        <v>1.853424</v>
      </c>
      <c r="HJ201">
        <v>0.59946860000000002</v>
      </c>
      <c r="HK201">
        <v>19.747450000000001</v>
      </c>
      <c r="HL201" s="1">
        <v>5.8085649999999999E-3</v>
      </c>
      <c r="HM201" s="1">
        <v>1.6733100000000001</v>
      </c>
      <c r="HN201">
        <v>0.59584060000000005</v>
      </c>
      <c r="HO201">
        <v>19.376950000000001</v>
      </c>
      <c r="HP201" s="1">
        <v>5.2242549999999997E-3</v>
      </c>
      <c r="HQ201" s="1">
        <v>1.5066809999999999</v>
      </c>
      <c r="HR201">
        <v>0.59273900000000002</v>
      </c>
      <c r="HS201">
        <v>18.707059999999998</v>
      </c>
      <c r="HT201" s="1">
        <v>4.6843190000000002E-3</v>
      </c>
      <c r="HU201" s="1">
        <v>1.351615</v>
      </c>
      <c r="HV201">
        <v>0.59016709999999994</v>
      </c>
      <c r="HW201">
        <v>17.866350000000001</v>
      </c>
      <c r="HX201" s="1">
        <v>4.1776900000000004E-3</v>
      </c>
      <c r="HY201" s="1">
        <v>1.205012</v>
      </c>
      <c r="HZ201">
        <v>0.58812240000000005</v>
      </c>
      <c r="IA201">
        <v>17.256609999999998</v>
      </c>
      <c r="IB201" s="1">
        <v>3.7083789999999999E-3</v>
      </c>
      <c r="IC201" s="1">
        <v>1.0684610000000001</v>
      </c>
      <c r="ID201">
        <v>0.58646580000000004</v>
      </c>
      <c r="IE201">
        <v>17.254149999999999</v>
      </c>
      <c r="IF201" s="1">
        <v>3.2702719999999998E-3</v>
      </c>
      <c r="IG201" s="1">
        <v>0.94068529999999995</v>
      </c>
      <c r="IH201">
        <v>0.58639229999999998</v>
      </c>
      <c r="II201">
        <v>17.524519999999999</v>
      </c>
      <c r="IJ201" s="1">
        <v>2.8469749999999999E-3</v>
      </c>
      <c r="IK201" s="1">
        <v>0.81638619999999995</v>
      </c>
      <c r="IL201">
        <v>0.58650089999999999</v>
      </c>
      <c r="IM201">
        <v>18.042400000000001</v>
      </c>
      <c r="IN201" s="1">
        <v>2.4204040000000001E-3</v>
      </c>
      <c r="IO201" s="1">
        <v>0.69229560000000001</v>
      </c>
      <c r="IP201">
        <v>0.58665409999999996</v>
      </c>
      <c r="IQ201">
        <v>18.086870000000001</v>
      </c>
      <c r="IR201" s="1">
        <v>2.0020849999999998E-3</v>
      </c>
      <c r="IS201" s="1">
        <v>0.57136540000000002</v>
      </c>
      <c r="IT201">
        <v>0.58681899999999998</v>
      </c>
      <c r="IU201">
        <v>17.80735</v>
      </c>
      <c r="IV201" s="1">
        <v>1.6208749999999999E-3</v>
      </c>
      <c r="IW201" s="1">
        <v>0.46143620000000002</v>
      </c>
      <c r="IX201">
        <v>0.58696420000000005</v>
      </c>
      <c r="IY201">
        <v>17.29599</v>
      </c>
      <c r="IZ201" s="1">
        <v>1.3092830000000001E-3</v>
      </c>
      <c r="JA201" s="1">
        <v>0.37167939999999999</v>
      </c>
      <c r="JB201">
        <v>0.58709310000000003</v>
      </c>
      <c r="JC201">
        <v>16.611170000000001</v>
      </c>
      <c r="JD201" s="1">
        <v>1.0773880000000001E-3</v>
      </c>
      <c r="JE201" s="1">
        <v>0.304894</v>
      </c>
      <c r="JF201">
        <v>0.58720490000000003</v>
      </c>
      <c r="JG201">
        <v>16.439979999999998</v>
      </c>
      <c r="JH201" s="1">
        <v>9.1543820000000004E-4</v>
      </c>
      <c r="JI201" s="1">
        <v>0.25829459999999999</v>
      </c>
      <c r="JJ201">
        <v>0.58732629999999997</v>
      </c>
      <c r="JK201">
        <v>16.523589999999999</v>
      </c>
      <c r="JL201" s="1">
        <v>8.0384130000000001E-4</v>
      </c>
      <c r="JM201" s="1">
        <v>0.226212</v>
      </c>
      <c r="JN201">
        <v>0.587395</v>
      </c>
      <c r="JO201">
        <v>16.75855</v>
      </c>
      <c r="JP201" s="1">
        <v>7.2266449999999999E-4</v>
      </c>
      <c r="JQ201" s="1">
        <v>0.20298350000000001</v>
      </c>
      <c r="JR201">
        <v>0.58748449999999997</v>
      </c>
      <c r="JS201">
        <v>17.322340000000001</v>
      </c>
      <c r="JT201" s="1">
        <v>6.5791600000000003E-4</v>
      </c>
      <c r="JU201" s="1">
        <v>0.1845204</v>
      </c>
      <c r="JV201">
        <v>0.58756399999999998</v>
      </c>
      <c r="JW201">
        <v>17.624400000000001</v>
      </c>
      <c r="JX201" s="1">
        <v>6.0147870000000004E-4</v>
      </c>
      <c r="JY201" s="1">
        <v>0.1684938</v>
      </c>
      <c r="JZ201">
        <v>0.58764039999999995</v>
      </c>
      <c r="KA201">
        <v>17.30452</v>
      </c>
      <c r="KB201" s="1">
        <v>5.5206530000000001E-4</v>
      </c>
      <c r="KC201" s="1">
        <v>0.15447140000000001</v>
      </c>
      <c r="KD201">
        <v>0.58770659999999997</v>
      </c>
      <c r="KE201">
        <v>16.727049999999998</v>
      </c>
      <c r="KF201" s="1">
        <v>5.0949879999999999E-4</v>
      </c>
      <c r="KG201" s="1">
        <v>0.14243649999999999</v>
      </c>
      <c r="KH201">
        <v>0.58777480000000004</v>
      </c>
      <c r="KI201">
        <v>16.104209999999998</v>
      </c>
      <c r="KJ201" s="1">
        <v>4.742018E-4</v>
      </c>
      <c r="KK201" s="1">
        <v>0.13245589999999999</v>
      </c>
      <c r="KL201">
        <v>0.58783169999999996</v>
      </c>
      <c r="KM201">
        <v>16.21838</v>
      </c>
      <c r="KN201" s="1">
        <v>4.4499680000000002E-4</v>
      </c>
      <c r="KO201" s="1">
        <v>0.12420440000000001</v>
      </c>
      <c r="KP201">
        <v>0.58788010000000002</v>
      </c>
      <c r="KQ201">
        <v>16.772829999999999</v>
      </c>
      <c r="KR201" s="1">
        <v>4.207112E-4</v>
      </c>
      <c r="KS201" s="1">
        <v>0.1173732</v>
      </c>
      <c r="KT201">
        <v>0.58792849999999997</v>
      </c>
      <c r="KU201">
        <v>17.719750000000001</v>
      </c>
      <c r="KV201" s="1">
        <v>3.9938279999999999E-4</v>
      </c>
      <c r="KW201" s="1">
        <v>0.1113794</v>
      </c>
      <c r="KX201">
        <v>0.58794389999999996</v>
      </c>
      <c r="KY201">
        <v>18.75751</v>
      </c>
      <c r="KZ201" s="1">
        <v>3.7970069999999998E-4</v>
      </c>
      <c r="LA201" s="1">
        <v>0.10587050000000001</v>
      </c>
      <c r="LB201">
        <v>0.58795549999999996</v>
      </c>
      <c r="LC201">
        <v>19.164639999999999</v>
      </c>
      <c r="LD201" s="1">
        <v>3.6140249999999999E-4</v>
      </c>
      <c r="LE201" s="1">
        <v>0.10075919999999999</v>
      </c>
      <c r="LF201">
        <v>0.58796170000000003</v>
      </c>
      <c r="LG201">
        <v>18.887260000000001</v>
      </c>
      <c r="LH201" s="1">
        <v>3.4468889999999999E-4</v>
      </c>
      <c r="LI201" s="1">
        <v>9.6091330000000003E-2</v>
      </c>
      <c r="LJ201">
        <v>0.58795839999999999</v>
      </c>
      <c r="LK201">
        <v>18.350850000000001</v>
      </c>
      <c r="LL201" s="1">
        <v>3.2923119999999999E-4</v>
      </c>
      <c r="LM201" s="1">
        <v>9.1780600000000004E-2</v>
      </c>
      <c r="LN201">
        <v>0.58793150000000005</v>
      </c>
      <c r="LO201">
        <v>17.80659</v>
      </c>
      <c r="LP201" s="1">
        <v>3.1531259999999998E-4</v>
      </c>
      <c r="LQ201" s="1">
        <v>8.7905220000000006E-2</v>
      </c>
      <c r="LR201">
        <v>0.58790759999999997</v>
      </c>
      <c r="LS201">
        <v>18.03698</v>
      </c>
      <c r="LT201" s="1">
        <v>3.0274780000000002E-4</v>
      </c>
      <c r="LU201" s="1">
        <v>8.4409289999999998E-2</v>
      </c>
      <c r="LV201">
        <v>0.58787979999999995</v>
      </c>
      <c r="LW201">
        <v>18.666789999999999</v>
      </c>
      <c r="LX201" s="1">
        <v>2.9148109999999999E-4</v>
      </c>
      <c r="LY201" s="1">
        <v>8.1273129999999999E-2</v>
      </c>
      <c r="LZ201">
        <v>0.58782270000000003</v>
      </c>
      <c r="MA201">
        <v>19.69547</v>
      </c>
      <c r="MB201" s="1">
        <v>2.8163580000000003E-4</v>
      </c>
      <c r="MC201" s="1">
        <v>7.8539300000000006E-2</v>
      </c>
      <c r="MD201">
        <v>0.5877715</v>
      </c>
      <c r="ME201">
        <v>20.735220000000002</v>
      </c>
      <c r="MF201" s="1">
        <v>2.7326130000000001E-4</v>
      </c>
      <c r="MG201" s="1">
        <v>7.6208929999999994E-2</v>
      </c>
      <c r="MH201">
        <v>0.58769119999999997</v>
      </c>
      <c r="MI201">
        <v>21.121210000000001</v>
      </c>
      <c r="MJ201" s="1">
        <v>2.6625809999999999E-4</v>
      </c>
      <c r="MK201" s="1">
        <v>7.4270749999999996E-2</v>
      </c>
      <c r="ML201">
        <v>0.58757230000000005</v>
      </c>
      <c r="MM201">
        <v>20.69061</v>
      </c>
      <c r="MN201" s="1">
        <v>2.6000459999999997E-4</v>
      </c>
      <c r="MO201" s="1">
        <v>7.2545479999999996E-2</v>
      </c>
      <c r="MP201">
        <v>0.58748699999999998</v>
      </c>
      <c r="MQ201">
        <v>19.90448</v>
      </c>
      <c r="MR201" s="1">
        <v>2.5363669999999998E-4</v>
      </c>
      <c r="MS201" s="1">
        <v>7.0793460000000002E-2</v>
      </c>
      <c r="MT201">
        <v>0.58736860000000002</v>
      </c>
      <c r="MU201">
        <v>19.085650000000001</v>
      </c>
      <c r="MV201" s="1">
        <v>2.4690349999999998E-4</v>
      </c>
      <c r="MW201" s="1">
        <v>6.8938330000000006E-2</v>
      </c>
      <c r="MX201">
        <v>0.587283</v>
      </c>
      <c r="MY201">
        <v>18.981750000000002</v>
      </c>
      <c r="MZ201" s="1">
        <v>2.395845E-4</v>
      </c>
      <c r="NA201" s="1">
        <v>6.6921880000000003E-2</v>
      </c>
      <c r="NB201">
        <v>0.58719379999999999</v>
      </c>
      <c r="NC201">
        <v>18.837820000000001</v>
      </c>
      <c r="ND201" s="1">
        <v>2.3192309999999999E-4</v>
      </c>
      <c r="NE201" s="1">
        <v>6.4791420000000002E-2</v>
      </c>
      <c r="NF201">
        <v>0.5871246</v>
      </c>
      <c r="NG201">
        <v>19.52938</v>
      </c>
      <c r="NH201" s="1">
        <v>2.2422699999999999E-4</v>
      </c>
      <c r="NI201" s="1">
        <v>6.2649800000000005E-2</v>
      </c>
      <c r="NJ201">
        <v>0.58707169999999997</v>
      </c>
      <c r="NK201">
        <v>20.275780000000001</v>
      </c>
      <c r="NL201" s="1">
        <v>2.1684189999999999E-4</v>
      </c>
      <c r="NM201" s="1">
        <v>6.0587950000000002E-2</v>
      </c>
      <c r="NN201">
        <v>0.58705660000000004</v>
      </c>
      <c r="NO201">
        <v>20.538139999999999</v>
      </c>
      <c r="NP201" s="1">
        <v>2.0995249999999999E-4</v>
      </c>
      <c r="NQ201" s="1">
        <v>5.8656460000000001E-2</v>
      </c>
      <c r="NR201">
        <v>0.58704529999999999</v>
      </c>
      <c r="NS201">
        <v>20.14311</v>
      </c>
      <c r="NT201" s="1">
        <v>2.0314939999999999E-4</v>
      </c>
      <c r="NU201" s="1">
        <v>5.6749569999999999E-2</v>
      </c>
      <c r="NV201">
        <v>0.58706159999999996</v>
      </c>
      <c r="NW201">
        <v>19.413129999999999</v>
      </c>
      <c r="NX201" s="1">
        <v>1.961163E-4</v>
      </c>
      <c r="NY201" s="1">
        <v>5.4777739999999998E-2</v>
      </c>
      <c r="NZ201">
        <v>0.5870824</v>
      </c>
      <c r="OA201">
        <v>18.73836</v>
      </c>
      <c r="OB201" s="1">
        <v>1.8871250000000001E-4</v>
      </c>
      <c r="OC201" s="1">
        <v>5.2700860000000002E-2</v>
      </c>
      <c r="OD201">
        <v>0.58712229999999999</v>
      </c>
      <c r="OE201">
        <v>18.888590000000001</v>
      </c>
      <c r="OF201" s="1">
        <v>1.8097480000000001E-4</v>
      </c>
      <c r="OG201" s="1">
        <v>5.0529749999999998E-2</v>
      </c>
      <c r="OH201">
        <v>0.58718300000000001</v>
      </c>
      <c r="OI201">
        <v>19.509409999999999</v>
      </c>
      <c r="OJ201" s="1">
        <v>1.7301719999999999E-4</v>
      </c>
      <c r="OK201" s="1">
        <v>4.829046E-2</v>
      </c>
    </row>
    <row r="202" spans="1:401" x14ac:dyDescent="0.35">
      <c r="A202">
        <v>208</v>
      </c>
      <c r="B202" t="s">
        <v>4</v>
      </c>
      <c r="C202" t="s">
        <v>181</v>
      </c>
      <c r="D202" t="s">
        <v>208</v>
      </c>
      <c r="E202">
        <v>838.42250000000001</v>
      </c>
      <c r="F202">
        <v>1.3383350000000001</v>
      </c>
      <c r="G202">
        <v>15.593220000000001</v>
      </c>
      <c r="H202">
        <v>0</v>
      </c>
      <c r="I202">
        <v>0</v>
      </c>
      <c r="J202">
        <v>1.335809</v>
      </c>
      <c r="K202">
        <v>16.196079999999998</v>
      </c>
      <c r="L202">
        <v>0</v>
      </c>
      <c r="M202">
        <v>0</v>
      </c>
      <c r="N202">
        <v>1.333302</v>
      </c>
      <c r="O202">
        <v>16.822050000000001</v>
      </c>
      <c r="P202">
        <v>0</v>
      </c>
      <c r="Q202">
        <v>0</v>
      </c>
      <c r="R202">
        <v>1.330808</v>
      </c>
      <c r="S202">
        <v>17.291830000000001</v>
      </c>
      <c r="T202">
        <v>0</v>
      </c>
      <c r="U202">
        <v>0</v>
      </c>
      <c r="V202">
        <v>1.328314</v>
      </c>
      <c r="W202">
        <v>17.560300000000002</v>
      </c>
      <c r="X202">
        <v>0</v>
      </c>
      <c r="Y202">
        <v>0</v>
      </c>
      <c r="Z202">
        <v>1.325701</v>
      </c>
      <c r="AA202">
        <v>17.46856</v>
      </c>
      <c r="AB202">
        <v>0</v>
      </c>
      <c r="AC202">
        <v>0</v>
      </c>
      <c r="AD202">
        <v>1.3230120000000001</v>
      </c>
      <c r="AE202">
        <v>17.063089999999999</v>
      </c>
      <c r="AF202">
        <v>0</v>
      </c>
      <c r="AG202">
        <v>0</v>
      </c>
      <c r="AH202">
        <v>1.3202879999999999</v>
      </c>
      <c r="AI202">
        <v>16.795390000000001</v>
      </c>
      <c r="AJ202">
        <v>6.0935959999999999E-35</v>
      </c>
      <c r="AK202" s="1">
        <v>1.639594E-32</v>
      </c>
      <c r="AL202">
        <v>1.317434</v>
      </c>
      <c r="AM202">
        <v>16.73237</v>
      </c>
      <c r="AN202" s="1">
        <v>3.4771180000000003E-23</v>
      </c>
      <c r="AO202" s="1">
        <v>9.4122569999999993E-21</v>
      </c>
      <c r="AP202">
        <v>1.3145560000000001</v>
      </c>
      <c r="AQ202">
        <v>17.17332</v>
      </c>
      <c r="AR202" s="1">
        <v>1.32918E-11</v>
      </c>
      <c r="AS202" s="1">
        <v>2.7254729999999998E-9</v>
      </c>
      <c r="AT202">
        <v>1.3117559999999999</v>
      </c>
      <c r="AU202">
        <v>17.79524</v>
      </c>
      <c r="AV202" s="1">
        <v>1.7034429999999999E-5</v>
      </c>
      <c r="AW202" s="1">
        <v>3.338574E-3</v>
      </c>
      <c r="AX202">
        <v>1.308762</v>
      </c>
      <c r="AY202">
        <v>18.24539</v>
      </c>
      <c r="AZ202" s="1">
        <v>1.2157889999999999E-2</v>
      </c>
      <c r="BA202" s="1">
        <v>2.6281910000000002</v>
      </c>
      <c r="BB202">
        <v>1.3057859999999999</v>
      </c>
      <c r="BC202">
        <v>18.47363</v>
      </c>
      <c r="BD202" s="1">
        <v>0.85151370000000004</v>
      </c>
      <c r="BE202">
        <v>197.45320000000001</v>
      </c>
      <c r="BF202">
        <v>1.3028109999999999</v>
      </c>
      <c r="BG202">
        <v>18.333549999999999</v>
      </c>
      <c r="BH202">
        <v>12.454319999999999</v>
      </c>
      <c r="BI202">
        <v>3055.1790000000001</v>
      </c>
      <c r="BJ202">
        <v>1.2998780000000001</v>
      </c>
      <c r="BK202">
        <v>18.00094</v>
      </c>
      <c r="BL202">
        <v>55.808990000000001</v>
      </c>
      <c r="BM202">
        <v>14367.16</v>
      </c>
      <c r="BN202">
        <v>1.2967709999999999</v>
      </c>
      <c r="BO202">
        <v>17.768339999999998</v>
      </c>
      <c r="BP202">
        <v>98.409369999999996</v>
      </c>
      <c r="BQ202">
        <v>26404.62</v>
      </c>
      <c r="BR202">
        <v>1.293309</v>
      </c>
      <c r="BS202">
        <v>17.79374</v>
      </c>
      <c r="BT202">
        <v>81.700789999999998</v>
      </c>
      <c r="BU202">
        <v>22724.19</v>
      </c>
      <c r="BV202">
        <v>1.2888679999999999</v>
      </c>
      <c r="BW202">
        <v>18.186299999999999</v>
      </c>
      <c r="BX202">
        <v>36.728839999999998</v>
      </c>
      <c r="BY202">
        <v>10544.13</v>
      </c>
      <c r="BZ202">
        <v>1.2830109999999999</v>
      </c>
      <c r="CA202">
        <v>18.41789</v>
      </c>
      <c r="CB202">
        <v>10.08122</v>
      </c>
      <c r="CC202">
        <v>2974.694</v>
      </c>
      <c r="CD202">
        <v>1.2779499999999999</v>
      </c>
      <c r="CE202">
        <v>18.510149999999999</v>
      </c>
      <c r="CF202">
        <v>1.9136089999999999</v>
      </c>
      <c r="CG202">
        <v>576.08150000000001</v>
      </c>
      <c r="CH202">
        <v>1.273865</v>
      </c>
      <c r="CI202">
        <v>18.09648</v>
      </c>
      <c r="CJ202">
        <v>0.31539660000000003</v>
      </c>
      <c r="CK202">
        <v>94.877039999999994</v>
      </c>
      <c r="CL202">
        <v>1.2702979999999999</v>
      </c>
      <c r="CM202">
        <v>17.494420000000002</v>
      </c>
      <c r="CN202">
        <v>8.5779220000000003E-2</v>
      </c>
      <c r="CO202">
        <v>24.623249999999999</v>
      </c>
      <c r="CP202">
        <v>1.266958</v>
      </c>
      <c r="CQ202">
        <v>16.902619999999999</v>
      </c>
      <c r="CR202">
        <v>5.5161990000000001E-2</v>
      </c>
      <c r="CS202">
        <v>15.317410000000001</v>
      </c>
      <c r="CT202">
        <v>1.26379</v>
      </c>
      <c r="CU202">
        <v>16.539090000000002</v>
      </c>
      <c r="CV202" s="1">
        <v>4.8179840000000002E-2</v>
      </c>
      <c r="CW202">
        <v>13.30086</v>
      </c>
      <c r="CX202">
        <v>1.260589</v>
      </c>
      <c r="CY202">
        <v>16.448889999999999</v>
      </c>
      <c r="CZ202" s="1">
        <v>4.4543890000000003E-2</v>
      </c>
      <c r="DA202">
        <v>12.289239999999999</v>
      </c>
      <c r="DB202">
        <v>1.2569999999999999</v>
      </c>
      <c r="DC202">
        <v>16.924900000000001</v>
      </c>
      <c r="DD202" s="1">
        <v>4.1819490000000001E-2</v>
      </c>
      <c r="DE202">
        <v>11.54448</v>
      </c>
      <c r="DF202">
        <v>1.2527159999999999</v>
      </c>
      <c r="DG202">
        <v>17.19031</v>
      </c>
      <c r="DH202" s="1">
        <v>3.9374439999999997E-2</v>
      </c>
      <c r="DI202" s="1">
        <v>10.885899999999999</v>
      </c>
      <c r="DJ202">
        <v>1.24773</v>
      </c>
      <c r="DK202">
        <v>17.341480000000001</v>
      </c>
      <c r="DL202" s="1">
        <v>3.6957810000000001E-2</v>
      </c>
      <c r="DM202" s="1">
        <v>10.240180000000001</v>
      </c>
      <c r="DN202">
        <v>1.242024</v>
      </c>
      <c r="DO202">
        <v>17.233640000000001</v>
      </c>
      <c r="DP202" s="1">
        <v>3.4577410000000003E-2</v>
      </c>
      <c r="DQ202" s="1">
        <v>9.6045619999999996</v>
      </c>
      <c r="DR202">
        <v>1.2360089999999999</v>
      </c>
      <c r="DS202">
        <v>16.820830000000001</v>
      </c>
      <c r="DT202" s="1">
        <v>3.2296329999999998E-2</v>
      </c>
      <c r="DU202" s="1">
        <v>8.9927679999999999</v>
      </c>
      <c r="DV202">
        <v>1.229311</v>
      </c>
      <c r="DW202">
        <v>16.150929999999999</v>
      </c>
      <c r="DX202" s="1">
        <v>3.0207520000000002E-2</v>
      </c>
      <c r="DY202" s="1">
        <v>8.4311019999999992</v>
      </c>
      <c r="DZ202">
        <v>1.222283</v>
      </c>
      <c r="EA202">
        <v>15.60277</v>
      </c>
      <c r="EB202" s="1">
        <v>2.8894710000000001E-2</v>
      </c>
      <c r="EC202" s="1">
        <v>8.0714159999999993</v>
      </c>
      <c r="ED202">
        <v>1.2153989999999999</v>
      </c>
      <c r="EE202">
        <v>15.42435</v>
      </c>
      <c r="EF202" s="1">
        <v>2.8964960000000001E-2</v>
      </c>
      <c r="EG202" s="1">
        <v>8.0890830000000005</v>
      </c>
      <c r="EH202">
        <v>1.2089160000000001</v>
      </c>
      <c r="EI202">
        <v>15.96796</v>
      </c>
      <c r="EJ202" s="1">
        <v>3.00074E-2</v>
      </c>
      <c r="EK202" s="1">
        <v>8.3941379999999999</v>
      </c>
      <c r="EL202">
        <v>1.2019629999999999</v>
      </c>
      <c r="EM202">
        <v>16.543780000000002</v>
      </c>
      <c r="EN202" s="1">
        <v>3.0830440000000001E-2</v>
      </c>
      <c r="EO202" s="1">
        <v>8.6582369999999997</v>
      </c>
      <c r="EP202">
        <v>1.1951149999999999</v>
      </c>
      <c r="EQ202">
        <v>17.223130000000001</v>
      </c>
      <c r="ER202" s="1">
        <v>3.0689640000000001E-2</v>
      </c>
      <c r="ES202" s="1">
        <v>8.6537290000000002</v>
      </c>
      <c r="ET202">
        <v>1.1883699999999999</v>
      </c>
      <c r="EU202">
        <v>17.841619999999999</v>
      </c>
      <c r="EV202" s="1">
        <v>2.9559749999999999E-2</v>
      </c>
      <c r="EW202" s="1">
        <v>8.3650389999999994</v>
      </c>
      <c r="EX202">
        <v>1.1812370000000001</v>
      </c>
      <c r="EY202">
        <v>17.85633</v>
      </c>
      <c r="EZ202" s="1">
        <v>2.7708429999999999E-2</v>
      </c>
      <c r="FA202" s="1">
        <v>7.8657009999999996</v>
      </c>
      <c r="FB202">
        <v>1.174231</v>
      </c>
      <c r="FC202">
        <v>17.31709</v>
      </c>
      <c r="FD202" s="1">
        <v>2.557305E-2</v>
      </c>
      <c r="FE202" s="1">
        <v>7.2755869999999998</v>
      </c>
      <c r="FF202">
        <v>1.1671929999999999</v>
      </c>
      <c r="FG202">
        <v>16.781829999999999</v>
      </c>
      <c r="FH202" s="1">
        <v>2.3406710000000001E-2</v>
      </c>
      <c r="FI202" s="1">
        <v>6.6710370000000001</v>
      </c>
      <c r="FJ202">
        <v>1.1607339999999999</v>
      </c>
      <c r="FK202">
        <v>16.452400000000001</v>
      </c>
      <c r="FL202" s="1">
        <v>2.1314030000000001E-2</v>
      </c>
      <c r="FM202" s="1">
        <v>6.0874810000000004</v>
      </c>
      <c r="FN202">
        <v>1.154614</v>
      </c>
      <c r="FO202">
        <v>16.906949999999998</v>
      </c>
      <c r="FP202" s="1">
        <v>1.9341569999999999E-2</v>
      </c>
      <c r="FQ202" s="1">
        <v>5.5404499999999999</v>
      </c>
      <c r="FR202">
        <v>1.148533</v>
      </c>
      <c r="FS202">
        <v>17.647960000000001</v>
      </c>
      <c r="FT202" s="1">
        <v>1.7529639999999999E-2</v>
      </c>
      <c r="FU202" s="1">
        <v>5.0352969999999999</v>
      </c>
      <c r="FV202">
        <v>1.143788</v>
      </c>
      <c r="FW202">
        <v>18.527159999999999</v>
      </c>
      <c r="FX202" s="1">
        <v>1.5891550000000001E-2</v>
      </c>
      <c r="FY202" s="1">
        <v>4.5703709999999997</v>
      </c>
      <c r="FZ202">
        <v>1.1399699999999999</v>
      </c>
      <c r="GA202">
        <v>19.35952</v>
      </c>
      <c r="GB202" s="1">
        <v>1.4423119999999999E-2</v>
      </c>
      <c r="GC202" s="1">
        <v>4.1489079999999996</v>
      </c>
      <c r="GD202">
        <v>1.136271</v>
      </c>
      <c r="GE202">
        <v>19.4543</v>
      </c>
      <c r="GF202" s="1">
        <v>1.3085039999999999E-2</v>
      </c>
      <c r="GG202" s="1">
        <v>3.7646630000000001</v>
      </c>
      <c r="GH202">
        <v>1.1322540000000001</v>
      </c>
      <c r="GI202">
        <v>19.067779999999999</v>
      </c>
      <c r="GJ202" s="1">
        <v>1.1855610000000001E-2</v>
      </c>
      <c r="GK202" s="1">
        <v>3.411953</v>
      </c>
      <c r="GL202">
        <v>1.1286339999999999</v>
      </c>
      <c r="GM202">
        <v>18.55686</v>
      </c>
      <c r="GN202" s="1">
        <v>1.074576E-2</v>
      </c>
      <c r="GO202" s="1">
        <v>3.0954229999999998</v>
      </c>
      <c r="GP202">
        <v>1.124393</v>
      </c>
      <c r="GQ202">
        <v>18.105889999999999</v>
      </c>
      <c r="GR202" s="1">
        <v>9.7225999999999996E-3</v>
      </c>
      <c r="GS202" s="1">
        <v>2.8039230000000002</v>
      </c>
      <c r="GT202">
        <v>1.121421</v>
      </c>
      <c r="GU202">
        <v>17.967300000000002</v>
      </c>
      <c r="GV202" s="1">
        <v>8.7918609999999998E-3</v>
      </c>
      <c r="GW202" s="1">
        <v>2.5352610000000002</v>
      </c>
      <c r="GX202">
        <v>1.1197330000000001</v>
      </c>
      <c r="GY202">
        <v>18.548549999999999</v>
      </c>
      <c r="GZ202" s="1">
        <v>7.9509400000000001E-3</v>
      </c>
      <c r="HA202" s="1">
        <v>2.2916059999999998</v>
      </c>
      <c r="HB202">
        <v>1.117008</v>
      </c>
      <c r="HC202">
        <v>19.17822</v>
      </c>
      <c r="HD202" s="1">
        <v>7.1880590000000001E-3</v>
      </c>
      <c r="HE202" s="1">
        <v>2.0726140000000002</v>
      </c>
      <c r="HF202">
        <v>1.1144210000000001</v>
      </c>
      <c r="HG202">
        <v>19.743860000000002</v>
      </c>
      <c r="HH202" s="1">
        <v>6.491106E-3</v>
      </c>
      <c r="HI202" s="1">
        <v>1.872314</v>
      </c>
      <c r="HJ202">
        <v>1.112503</v>
      </c>
      <c r="HK202">
        <v>19.7501</v>
      </c>
      <c r="HL202" s="1">
        <v>5.8548269999999999E-3</v>
      </c>
      <c r="HM202" s="1">
        <v>1.688402</v>
      </c>
      <c r="HN202">
        <v>1.1107320000000001</v>
      </c>
      <c r="HO202">
        <v>19.40822</v>
      </c>
      <c r="HP202" s="1">
        <v>5.2672420000000001E-3</v>
      </c>
      <c r="HQ202" s="1">
        <v>1.518394</v>
      </c>
      <c r="HR202">
        <v>1.1094310000000001</v>
      </c>
      <c r="HS202">
        <v>18.75459</v>
      </c>
      <c r="HT202" s="1">
        <v>4.7244560000000001E-3</v>
      </c>
      <c r="HU202" s="1">
        <v>1.3606959999999999</v>
      </c>
      <c r="HV202">
        <v>1.1087769999999999</v>
      </c>
      <c r="HW202">
        <v>17.920919999999999</v>
      </c>
      <c r="HX202" s="1">
        <v>4.2154150000000001E-3</v>
      </c>
      <c r="HY202" s="1">
        <v>1.2120599999999999</v>
      </c>
      <c r="HZ202">
        <v>1.1086320000000001</v>
      </c>
      <c r="IA202">
        <v>17.303660000000001</v>
      </c>
      <c r="IB202" s="1">
        <v>3.7433570000000001E-3</v>
      </c>
      <c r="IC202" s="1">
        <v>1.0737399999999999</v>
      </c>
      <c r="ID202">
        <v>1.108749</v>
      </c>
      <c r="IE202">
        <v>17.28594</v>
      </c>
      <c r="IF202" s="1">
        <v>3.303379E-3</v>
      </c>
      <c r="IG202" s="1">
        <v>0.94497359999999997</v>
      </c>
      <c r="IH202">
        <v>1.1088640000000001</v>
      </c>
      <c r="II202">
        <v>17.535869999999999</v>
      </c>
      <c r="IJ202" s="1">
        <v>2.8799199999999998E-3</v>
      </c>
      <c r="IK202" s="1">
        <v>0.82161899999999999</v>
      </c>
      <c r="IL202">
        <v>1.108444</v>
      </c>
      <c r="IM202">
        <v>18.041090000000001</v>
      </c>
      <c r="IN202" s="1">
        <v>2.4531010000000001E-3</v>
      </c>
      <c r="IO202" s="1">
        <v>0.69886599999999999</v>
      </c>
      <c r="IP202">
        <v>1.1082320000000001</v>
      </c>
      <c r="IQ202">
        <v>18.079820000000002</v>
      </c>
      <c r="IR202" s="1">
        <v>2.0333019999999999E-3</v>
      </c>
      <c r="IS202" s="1">
        <v>0.57864669999999996</v>
      </c>
      <c r="IT202">
        <v>1.1081240000000001</v>
      </c>
      <c r="IU202">
        <v>17.820499999999999</v>
      </c>
      <c r="IV202" s="1">
        <v>1.6479489999999999E-3</v>
      </c>
      <c r="IW202" s="1">
        <v>0.46820889999999998</v>
      </c>
      <c r="IX202">
        <v>1.1080840000000001</v>
      </c>
      <c r="IY202">
        <v>17.337409999999998</v>
      </c>
      <c r="IZ202" s="1">
        <v>1.3304020000000001E-3</v>
      </c>
      <c r="JA202" s="1">
        <v>0.37698140000000002</v>
      </c>
      <c r="JB202">
        <v>1.1080779999999999</v>
      </c>
      <c r="JC202">
        <v>16.671579999999999</v>
      </c>
      <c r="JD202" s="1">
        <v>1.0925590000000001E-3</v>
      </c>
      <c r="JE202" s="1">
        <v>0.30847360000000001</v>
      </c>
      <c r="JF202">
        <v>1.1081570000000001</v>
      </c>
      <c r="JG202">
        <v>16.505179999999999</v>
      </c>
      <c r="JH202" s="1">
        <v>9.258704E-4</v>
      </c>
      <c r="JI202" s="1">
        <v>0.26041799999999998</v>
      </c>
      <c r="JJ202">
        <v>1.1082209999999999</v>
      </c>
      <c r="JK202">
        <v>16.566800000000001</v>
      </c>
      <c r="JL202" s="1">
        <v>8.111409E-4</v>
      </c>
      <c r="JM202" s="1">
        <v>0.2273734</v>
      </c>
      <c r="JN202">
        <v>1.1082939999999999</v>
      </c>
      <c r="JO202">
        <v>16.779140000000002</v>
      </c>
      <c r="JP202" s="1">
        <v>7.281551E-4</v>
      </c>
      <c r="JQ202" s="1">
        <v>0.2036154</v>
      </c>
      <c r="JR202">
        <v>1.1084449999999999</v>
      </c>
      <c r="JS202">
        <v>17.329000000000001</v>
      </c>
      <c r="JT202" s="1">
        <v>6.6251839999999999E-4</v>
      </c>
      <c r="JU202" s="1">
        <v>0.1849392</v>
      </c>
      <c r="JV202">
        <v>1.1085689999999999</v>
      </c>
      <c r="JW202">
        <v>17.620830000000002</v>
      </c>
      <c r="JX202" s="1">
        <v>6.0552839999999995E-4</v>
      </c>
      <c r="JY202" s="1">
        <v>0.16881669999999999</v>
      </c>
      <c r="JZ202">
        <v>1.108749</v>
      </c>
      <c r="KA202">
        <v>17.316320000000001</v>
      </c>
      <c r="KB202" s="1">
        <v>5.5558120000000005E-4</v>
      </c>
      <c r="KC202" s="1">
        <v>0.15468970000000001</v>
      </c>
      <c r="KD202">
        <v>1.1089009999999999</v>
      </c>
      <c r="KE202">
        <v>16.763200000000001</v>
      </c>
      <c r="KF202" s="1">
        <v>5.1247049999999996E-4</v>
      </c>
      <c r="KG202" s="1">
        <v>0.14253399999999999</v>
      </c>
      <c r="KH202">
        <v>1.109083</v>
      </c>
      <c r="KI202">
        <v>16.15644</v>
      </c>
      <c r="KJ202" s="1">
        <v>4.7664570000000001E-4</v>
      </c>
      <c r="KK202" s="1">
        <v>0.13241610000000001</v>
      </c>
      <c r="KL202">
        <v>1.1092869999999999</v>
      </c>
      <c r="KM202">
        <v>16.272780000000001</v>
      </c>
      <c r="KN202" s="1">
        <v>4.4701620000000002E-4</v>
      </c>
      <c r="KO202" s="1">
        <v>0.1240574</v>
      </c>
      <c r="KP202">
        <v>1.1094649999999999</v>
      </c>
      <c r="KQ202">
        <v>16.801179999999999</v>
      </c>
      <c r="KR202" s="1">
        <v>4.2240890000000002E-4</v>
      </c>
      <c r="KS202" s="1">
        <v>0.1171423</v>
      </c>
      <c r="KT202">
        <v>1.1096060000000001</v>
      </c>
      <c r="KU202">
        <v>17.71942</v>
      </c>
      <c r="KV202" s="1">
        <v>4.0091360000000002E-4</v>
      </c>
      <c r="KW202" s="1">
        <v>0.1111222</v>
      </c>
      <c r="KX202">
        <v>1.1097379999999999</v>
      </c>
      <c r="KY202">
        <v>18.739070000000002</v>
      </c>
      <c r="KZ202" s="1">
        <v>3.8112889999999998E-4</v>
      </c>
      <c r="LA202" s="1">
        <v>0.1056074</v>
      </c>
      <c r="LB202">
        <v>1.109839</v>
      </c>
      <c r="LC202">
        <v>19.147269999999999</v>
      </c>
      <c r="LD202" s="1">
        <v>3.6270980000000001E-4</v>
      </c>
      <c r="LE202" s="1">
        <v>0.1004839</v>
      </c>
      <c r="LF202">
        <v>1.109934</v>
      </c>
      <c r="LG202">
        <v>18.89359</v>
      </c>
      <c r="LH202" s="1">
        <v>3.4589860000000002E-4</v>
      </c>
      <c r="LI202" s="1">
        <v>9.5810140000000002E-2</v>
      </c>
      <c r="LJ202">
        <v>1.109955</v>
      </c>
      <c r="LK202">
        <v>18.3812</v>
      </c>
      <c r="LL202" s="1">
        <v>3.3033420000000001E-4</v>
      </c>
      <c r="LM202" s="1">
        <v>9.1488630000000001E-2</v>
      </c>
      <c r="LN202">
        <v>1.109998</v>
      </c>
      <c r="LO202">
        <v>17.853169999999999</v>
      </c>
      <c r="LP202" s="1">
        <v>3.1630569999999998E-4</v>
      </c>
      <c r="LQ202" s="1">
        <v>8.7596460000000001E-2</v>
      </c>
      <c r="LR202">
        <v>1.109953</v>
      </c>
      <c r="LS202">
        <v>18.086349999999999</v>
      </c>
      <c r="LT202" s="1">
        <v>3.0364470000000002E-4</v>
      </c>
      <c r="LU202" s="1">
        <v>8.4091029999999997E-2</v>
      </c>
      <c r="LV202">
        <v>1.1099110000000001</v>
      </c>
      <c r="LW202">
        <v>18.68619</v>
      </c>
      <c r="LX202" s="1">
        <v>2.9226909999999998E-4</v>
      </c>
      <c r="LY202" s="1">
        <v>8.0938079999999996E-2</v>
      </c>
      <c r="LZ202">
        <v>1.1098220000000001</v>
      </c>
      <c r="MA202">
        <v>19.68252</v>
      </c>
      <c r="MB202" s="1">
        <v>2.8232499999999999E-4</v>
      </c>
      <c r="MC202" s="1">
        <v>7.8187000000000006E-2</v>
      </c>
      <c r="MD202">
        <v>1.1097030000000001</v>
      </c>
      <c r="ME202">
        <v>20.706119999999999</v>
      </c>
      <c r="MF202" s="1">
        <v>2.738366E-4</v>
      </c>
      <c r="MG202" s="1">
        <v>7.5834559999999995E-2</v>
      </c>
      <c r="MH202">
        <v>1.1094630000000001</v>
      </c>
      <c r="MI202">
        <v>21.104759999999999</v>
      </c>
      <c r="MJ202" s="1">
        <v>2.667452E-4</v>
      </c>
      <c r="MK202" s="1">
        <v>7.3881440000000007E-2</v>
      </c>
      <c r="ML202">
        <v>1.109235</v>
      </c>
      <c r="MM202">
        <v>20.710100000000001</v>
      </c>
      <c r="MN202" s="1">
        <v>2.6046830000000002E-4</v>
      </c>
      <c r="MO202" s="1">
        <v>7.2162470000000006E-2</v>
      </c>
      <c r="MP202">
        <v>1.1089119999999999</v>
      </c>
      <c r="MQ202">
        <v>19.957180000000001</v>
      </c>
      <c r="MR202" s="1">
        <v>2.5411969999999999E-4</v>
      </c>
      <c r="MS202" s="1">
        <v>7.0439070000000006E-2</v>
      </c>
      <c r="MT202">
        <v>1.108589</v>
      </c>
      <c r="MU202">
        <v>19.150200000000002</v>
      </c>
      <c r="MV202" s="1">
        <v>2.474291E-4</v>
      </c>
      <c r="MW202" s="1">
        <v>6.8618689999999996E-2</v>
      </c>
      <c r="MX202">
        <v>1.1082460000000001</v>
      </c>
      <c r="MY202">
        <v>19.033650000000002</v>
      </c>
      <c r="MZ202" s="1">
        <v>2.4014960000000001E-4</v>
      </c>
      <c r="NA202" s="1">
        <v>6.6642000000000007E-2</v>
      </c>
      <c r="NB202">
        <v>1.10792</v>
      </c>
      <c r="NC202">
        <v>18.852170000000001</v>
      </c>
      <c r="ND202" s="1">
        <v>2.325076E-4</v>
      </c>
      <c r="NE202" s="1">
        <v>6.4544779999999996E-2</v>
      </c>
      <c r="NF202">
        <v>1.107588</v>
      </c>
      <c r="NG202">
        <v>19.524570000000001</v>
      </c>
      <c r="NH202" s="1">
        <v>2.248063E-4</v>
      </c>
      <c r="NI202" s="1">
        <v>6.2425960000000003E-2</v>
      </c>
      <c r="NJ202">
        <v>1.1073040000000001</v>
      </c>
      <c r="NK202">
        <v>20.258610000000001</v>
      </c>
      <c r="NL202" s="1">
        <v>2.1738319999999999E-4</v>
      </c>
      <c r="NM202" s="1">
        <v>6.0373089999999997E-2</v>
      </c>
      <c r="NN202">
        <v>1.107124</v>
      </c>
      <c r="NO202">
        <v>20.534990000000001</v>
      </c>
      <c r="NP202" s="1">
        <v>2.104675E-4</v>
      </c>
      <c r="NQ202" s="1">
        <v>5.8452839999999999E-2</v>
      </c>
      <c r="NR202">
        <v>1.1069580000000001</v>
      </c>
      <c r="NS202">
        <v>20.16816</v>
      </c>
      <c r="NT202" s="1">
        <v>2.0367270000000001E-4</v>
      </c>
      <c r="NU202" s="1">
        <v>5.6567399999999997E-2</v>
      </c>
      <c r="NV202">
        <v>1.1068750000000001</v>
      </c>
      <c r="NW202">
        <v>19.462610000000002</v>
      </c>
      <c r="NX202" s="1">
        <v>1.9666160000000001E-4</v>
      </c>
      <c r="NY202" s="1">
        <v>5.4621839999999998E-2</v>
      </c>
      <c r="NZ202">
        <v>1.1068119999999999</v>
      </c>
      <c r="OA202">
        <v>18.805900000000001</v>
      </c>
      <c r="OB202" s="1">
        <v>1.892857E-4</v>
      </c>
      <c r="OC202" s="1">
        <v>5.2573580000000002E-2</v>
      </c>
      <c r="OD202">
        <v>1.1068039999999999</v>
      </c>
      <c r="OE202">
        <v>18.95776</v>
      </c>
      <c r="OF202" s="1">
        <v>1.8156840000000001E-4</v>
      </c>
      <c r="OG202" s="1">
        <v>5.0426529999999997E-2</v>
      </c>
      <c r="OH202">
        <v>1.1068830000000001</v>
      </c>
      <c r="OI202">
        <v>19.54908</v>
      </c>
      <c r="OJ202" s="1">
        <v>1.7362930000000001E-4</v>
      </c>
      <c r="OK202" s="1">
        <v>4.8210320000000001E-2</v>
      </c>
    </row>
    <row r="203" spans="1:401" x14ac:dyDescent="0.35">
      <c r="A203">
        <v>209</v>
      </c>
      <c r="B203" t="s">
        <v>4</v>
      </c>
      <c r="C203" t="s">
        <v>181</v>
      </c>
      <c r="D203" t="s">
        <v>209</v>
      </c>
      <c r="E203">
        <v>325.43189999999998</v>
      </c>
      <c r="F203">
        <v>0.77256550000000002</v>
      </c>
      <c r="G203">
        <v>15.5909</v>
      </c>
      <c r="H203">
        <v>0</v>
      </c>
      <c r="I203">
        <v>0</v>
      </c>
      <c r="J203">
        <v>0.77169840000000001</v>
      </c>
      <c r="K203">
        <v>16.196069999999999</v>
      </c>
      <c r="L203">
        <v>0</v>
      </c>
      <c r="M203">
        <v>0</v>
      </c>
      <c r="N203">
        <v>0.77082030000000001</v>
      </c>
      <c r="O203">
        <v>16.822700000000001</v>
      </c>
      <c r="P203">
        <v>0</v>
      </c>
      <c r="Q203">
        <v>0</v>
      </c>
      <c r="R203">
        <v>0.77000860000000004</v>
      </c>
      <c r="S203">
        <v>17.302859999999999</v>
      </c>
      <c r="T203">
        <v>0</v>
      </c>
      <c r="U203">
        <v>0</v>
      </c>
      <c r="V203">
        <v>0.76916430000000002</v>
      </c>
      <c r="W203">
        <v>17.57601</v>
      </c>
      <c r="X203">
        <v>0</v>
      </c>
      <c r="Y203">
        <v>0</v>
      </c>
      <c r="Z203">
        <v>0.76827270000000003</v>
      </c>
      <c r="AA203">
        <v>17.48367</v>
      </c>
      <c r="AB203">
        <v>0</v>
      </c>
      <c r="AC203">
        <v>0</v>
      </c>
      <c r="AD203">
        <v>0.76733770000000001</v>
      </c>
      <c r="AE203">
        <v>17.072150000000001</v>
      </c>
      <c r="AF203">
        <v>0</v>
      </c>
      <c r="AG203">
        <v>0</v>
      </c>
      <c r="AH203">
        <v>0.76641190000000003</v>
      </c>
      <c r="AI203">
        <v>16.794650000000001</v>
      </c>
      <c r="AJ203">
        <v>1.105473E-35</v>
      </c>
      <c r="AK203" s="1">
        <v>1.2497840000000001E-33</v>
      </c>
      <c r="AL203">
        <v>0.76542600000000005</v>
      </c>
      <c r="AM203">
        <v>16.72982</v>
      </c>
      <c r="AN203" s="1">
        <v>6.8778869999999995E-24</v>
      </c>
      <c r="AO203" s="1">
        <v>7.8210279999999998E-22</v>
      </c>
      <c r="AP203">
        <v>0.76442149999999998</v>
      </c>
      <c r="AQ203">
        <v>17.177420000000001</v>
      </c>
      <c r="AR203" s="1">
        <v>2.2139029999999998E-12</v>
      </c>
      <c r="AS203" s="1">
        <v>2.5168919999999999E-10</v>
      </c>
      <c r="AT203">
        <v>0.76353479999999996</v>
      </c>
      <c r="AU203">
        <v>17.802790000000002</v>
      </c>
      <c r="AV203" s="1">
        <v>9.3076709999999997E-6</v>
      </c>
      <c r="AW203" s="1">
        <v>9.625972E-4</v>
      </c>
      <c r="AX203">
        <v>0.76254010000000005</v>
      </c>
      <c r="AY203">
        <v>18.262360000000001</v>
      </c>
      <c r="AZ203" s="1">
        <v>8.1072049999999993E-3</v>
      </c>
      <c r="BA203" s="1">
        <v>0.86412330000000004</v>
      </c>
      <c r="BB203">
        <v>0.76152529999999996</v>
      </c>
      <c r="BC203">
        <v>18.492570000000001</v>
      </c>
      <c r="BD203" s="1">
        <v>0.64722009999999996</v>
      </c>
      <c r="BE203">
        <v>70.431849999999997</v>
      </c>
      <c r="BF203">
        <v>0.76055139999999999</v>
      </c>
      <c r="BG203">
        <v>18.345960000000002</v>
      </c>
      <c r="BH203">
        <v>10.480320000000001</v>
      </c>
      <c r="BI203">
        <v>1158.5160000000001</v>
      </c>
      <c r="BJ203">
        <v>0.75958170000000003</v>
      </c>
      <c r="BK203">
        <v>18.009409999999999</v>
      </c>
      <c r="BL203">
        <v>51.055669999999999</v>
      </c>
      <c r="BM203">
        <v>5721.3509999999997</v>
      </c>
      <c r="BN203">
        <v>0.75856599999999996</v>
      </c>
      <c r="BO203">
        <v>17.768090000000001</v>
      </c>
      <c r="BP203">
        <v>96.574950000000001</v>
      </c>
      <c r="BQ203">
        <v>10947.64</v>
      </c>
      <c r="BR203">
        <v>0.75739230000000002</v>
      </c>
      <c r="BS203">
        <v>17.787759999999999</v>
      </c>
      <c r="BT203">
        <v>85.110399999999998</v>
      </c>
      <c r="BU203">
        <v>9744.7009999999991</v>
      </c>
      <c r="BV203">
        <v>0.75579600000000002</v>
      </c>
      <c r="BW203">
        <v>18.184650000000001</v>
      </c>
      <c r="BX203">
        <v>40.242550000000001</v>
      </c>
      <c r="BY203">
        <v>4650.0320000000002</v>
      </c>
      <c r="BZ203">
        <v>0.7537258</v>
      </c>
      <c r="CA203">
        <v>18.42259</v>
      </c>
      <c r="CB203">
        <v>11.513629999999999</v>
      </c>
      <c r="CC203">
        <v>1341.845</v>
      </c>
      <c r="CD203">
        <v>0.75208509999999995</v>
      </c>
      <c r="CE203">
        <v>18.53143</v>
      </c>
      <c r="CF203">
        <v>2.2513169999999998</v>
      </c>
      <c r="CG203">
        <v>264.19319999999999</v>
      </c>
      <c r="CH203">
        <v>0.75060110000000002</v>
      </c>
      <c r="CI203">
        <v>18.123830000000002</v>
      </c>
      <c r="CJ203">
        <v>0.36977270000000001</v>
      </c>
      <c r="CK203">
        <v>43.46949</v>
      </c>
      <c r="CL203">
        <v>0.74934979999999995</v>
      </c>
      <c r="CM203">
        <v>17.520589999999999</v>
      </c>
      <c r="CN203">
        <v>9.2847470000000001E-2</v>
      </c>
      <c r="CO203">
        <v>10.80411</v>
      </c>
      <c r="CP203">
        <v>0.74815929999999997</v>
      </c>
      <c r="CQ203">
        <v>16.923210000000001</v>
      </c>
      <c r="CR203">
        <v>5.6279500000000003E-2</v>
      </c>
      <c r="CS203">
        <v>6.4963829999999998</v>
      </c>
      <c r="CT203">
        <v>0.74714480000000005</v>
      </c>
      <c r="CU203">
        <v>16.54588</v>
      </c>
      <c r="CV203" s="1">
        <v>4.8588779999999998E-2</v>
      </c>
      <c r="CW203">
        <v>5.6031360000000001</v>
      </c>
      <c r="CX203">
        <v>0.74616130000000003</v>
      </c>
      <c r="CY203">
        <v>16.446300000000001</v>
      </c>
      <c r="CZ203" s="1">
        <v>4.4809740000000001E-2</v>
      </c>
      <c r="DA203">
        <v>5.1698180000000002</v>
      </c>
      <c r="DB203">
        <v>0.7450523</v>
      </c>
      <c r="DC203">
        <v>16.920870000000001</v>
      </c>
      <c r="DD203" s="1">
        <v>4.203544E-2</v>
      </c>
      <c r="DE203">
        <v>4.8547190000000002</v>
      </c>
      <c r="DF203">
        <v>0.74368860000000003</v>
      </c>
      <c r="DG203">
        <v>17.192540000000001</v>
      </c>
      <c r="DH203" s="1">
        <v>3.9579040000000003E-2</v>
      </c>
      <c r="DI203" s="1">
        <v>4.5783009999999997</v>
      </c>
      <c r="DJ203">
        <v>0.74206360000000005</v>
      </c>
      <c r="DK203">
        <v>17.356919999999999</v>
      </c>
      <c r="DL203" s="1">
        <v>3.7161109999999997E-2</v>
      </c>
      <c r="DM203" s="1">
        <v>4.3079890000000001</v>
      </c>
      <c r="DN203">
        <v>0.74020889999999995</v>
      </c>
      <c r="DO203">
        <v>17.257760000000001</v>
      </c>
      <c r="DP203" s="1">
        <v>3.4773760000000001E-2</v>
      </c>
      <c r="DQ203" s="1">
        <v>4.0415479999999997</v>
      </c>
      <c r="DR203">
        <v>0.73848020000000003</v>
      </c>
      <c r="DS203">
        <v>16.846979999999999</v>
      </c>
      <c r="DT203" s="1">
        <v>3.2484020000000002E-2</v>
      </c>
      <c r="DU203" s="1">
        <v>3.7848799999999998</v>
      </c>
      <c r="DV203">
        <v>0.73650490000000002</v>
      </c>
      <c r="DW203">
        <v>16.175059999999998</v>
      </c>
      <c r="DX203" s="1">
        <v>3.0365159999999999E-2</v>
      </c>
      <c r="DY203" s="1">
        <v>3.5480079999999998</v>
      </c>
      <c r="DZ203">
        <v>0.73454030000000003</v>
      </c>
      <c r="EA203">
        <v>15.61636</v>
      </c>
      <c r="EB203" s="1">
        <v>2.895329E-2</v>
      </c>
      <c r="EC203" s="1">
        <v>3.3912779999999998</v>
      </c>
      <c r="ED203">
        <v>0.73283730000000002</v>
      </c>
      <c r="EE203">
        <v>15.431190000000001</v>
      </c>
      <c r="EF203" s="1">
        <v>2.8901070000000001E-2</v>
      </c>
      <c r="EG203" s="1">
        <v>3.3918370000000002</v>
      </c>
      <c r="EH203">
        <v>0.73052419999999996</v>
      </c>
      <c r="EI203">
        <v>15.976179999999999</v>
      </c>
      <c r="EJ203" s="1">
        <v>2.9896829999999999E-2</v>
      </c>
      <c r="EK203" s="1">
        <v>3.5195069999999999</v>
      </c>
      <c r="EL203">
        <v>0.72808099999999998</v>
      </c>
      <c r="EM203">
        <v>16.548179999999999</v>
      </c>
      <c r="EN203" s="1">
        <v>3.0780229999999999E-2</v>
      </c>
      <c r="EO203" s="1">
        <v>3.637197</v>
      </c>
      <c r="EP203">
        <v>0.72581890000000004</v>
      </c>
      <c r="EQ203">
        <v>17.226430000000001</v>
      </c>
      <c r="ER203" s="1">
        <v>3.0733949999999999E-2</v>
      </c>
      <c r="ES203" s="1">
        <v>3.6446130000000001</v>
      </c>
      <c r="ET203">
        <v>0.72382040000000003</v>
      </c>
      <c r="EU203">
        <v>17.854220000000002</v>
      </c>
      <c r="EV203" s="1">
        <v>2.9687709999999999E-2</v>
      </c>
      <c r="EW203" s="1">
        <v>3.5317400000000001</v>
      </c>
      <c r="EX203">
        <v>0.72176229999999997</v>
      </c>
      <c r="EY203">
        <v>17.873799999999999</v>
      </c>
      <c r="EZ203" s="1">
        <v>2.7883950000000001E-2</v>
      </c>
      <c r="FA203" s="1">
        <v>3.3276940000000002</v>
      </c>
      <c r="FB203">
        <v>0.72001559999999998</v>
      </c>
      <c r="FC203">
        <v>17.335249999999998</v>
      </c>
      <c r="FD203" s="1">
        <v>2.5764909999999999E-2</v>
      </c>
      <c r="FE203" s="1">
        <v>3.0828669999999998</v>
      </c>
      <c r="FF203">
        <v>0.71836230000000001</v>
      </c>
      <c r="FG203">
        <v>16.80002</v>
      </c>
      <c r="FH203" s="1">
        <v>2.3595789999999998E-2</v>
      </c>
      <c r="FI203" s="1">
        <v>2.8302670000000001</v>
      </c>
      <c r="FJ203">
        <v>0.71575809999999995</v>
      </c>
      <c r="FK203">
        <v>16.463149999999999</v>
      </c>
      <c r="FL203" s="1">
        <v>2.1493450000000001E-2</v>
      </c>
      <c r="FM203" s="1">
        <v>2.5864639999999999</v>
      </c>
      <c r="FN203">
        <v>0.71204730000000005</v>
      </c>
      <c r="FO203">
        <v>16.913969999999999</v>
      </c>
      <c r="FP203" s="1">
        <v>1.9509209999999999E-2</v>
      </c>
      <c r="FQ203" s="1">
        <v>2.3574830000000002</v>
      </c>
      <c r="FR203">
        <v>0.70842919999999998</v>
      </c>
      <c r="FS203">
        <v>17.642810000000001</v>
      </c>
      <c r="FT203" s="1">
        <v>1.768467E-2</v>
      </c>
      <c r="FU203" s="1">
        <v>2.1455630000000001</v>
      </c>
      <c r="FV203">
        <v>0.70578110000000005</v>
      </c>
      <c r="FW203">
        <v>18.514119999999998</v>
      </c>
      <c r="FX203" s="1">
        <v>1.6033080000000002E-2</v>
      </c>
      <c r="FY203" s="1">
        <v>1.9500329999999999</v>
      </c>
      <c r="FZ203">
        <v>0.70383039999999997</v>
      </c>
      <c r="GA203">
        <v>19.355640000000001</v>
      </c>
      <c r="GB203" s="1">
        <v>1.4551720000000001E-2</v>
      </c>
      <c r="GC203" s="1">
        <v>1.772489</v>
      </c>
      <c r="GD203">
        <v>0.70210790000000001</v>
      </c>
      <c r="GE203">
        <v>19.464020000000001</v>
      </c>
      <c r="GF203" s="1">
        <v>1.320349E-2</v>
      </c>
      <c r="GG203" s="1">
        <v>1.6104430000000001</v>
      </c>
      <c r="GH203">
        <v>0.70010669999999997</v>
      </c>
      <c r="GI203">
        <v>19.083410000000001</v>
      </c>
      <c r="GJ203" s="1">
        <v>1.1962479999999999E-2</v>
      </c>
      <c r="GK203" s="1">
        <v>1.4614609999999999</v>
      </c>
      <c r="GL203">
        <v>0.69723559999999996</v>
      </c>
      <c r="GM203">
        <v>18.577580000000001</v>
      </c>
      <c r="GN203" s="1">
        <v>1.084339E-2</v>
      </c>
      <c r="GO203" s="1">
        <v>1.3277019999999999</v>
      </c>
      <c r="GP203">
        <v>0.69414450000000005</v>
      </c>
      <c r="GQ203">
        <v>18.123840000000001</v>
      </c>
      <c r="GR203" s="1">
        <v>9.8130490000000008E-3</v>
      </c>
      <c r="GS203" s="1">
        <v>1.2043539999999999</v>
      </c>
      <c r="GT203">
        <v>0.69194259999999996</v>
      </c>
      <c r="GU203">
        <v>17.973890000000001</v>
      </c>
      <c r="GV203" s="1">
        <v>8.8756270000000005E-3</v>
      </c>
      <c r="GW203" s="1">
        <v>1.0904849999999999</v>
      </c>
      <c r="GX203">
        <v>0.68962409999999996</v>
      </c>
      <c r="GY203">
        <v>18.540659999999999</v>
      </c>
      <c r="GZ203" s="1">
        <v>8.0263149999999991E-3</v>
      </c>
      <c r="HA203" s="1">
        <v>0.98738029999999999</v>
      </c>
      <c r="HB203">
        <v>0.68653220000000004</v>
      </c>
      <c r="HC203">
        <v>19.160920000000001</v>
      </c>
      <c r="HD203" s="1">
        <v>7.2563460000000003E-3</v>
      </c>
      <c r="HE203" s="1">
        <v>0.89470209999999994</v>
      </c>
      <c r="HF203">
        <v>0.68363790000000002</v>
      </c>
      <c r="HG203">
        <v>19.732479999999999</v>
      </c>
      <c r="HH203" s="1">
        <v>6.5544419999999997E-3</v>
      </c>
      <c r="HI203" s="1">
        <v>0.8097917</v>
      </c>
      <c r="HJ203">
        <v>0.68089619999999995</v>
      </c>
      <c r="HK203">
        <v>19.75121</v>
      </c>
      <c r="HL203" s="1">
        <v>5.9132270000000001E-3</v>
      </c>
      <c r="HM203" s="1">
        <v>0.73169790000000001</v>
      </c>
      <c r="HN203">
        <v>0.67837360000000002</v>
      </c>
      <c r="HO203">
        <v>19.425850000000001</v>
      </c>
      <c r="HP203" s="1">
        <v>5.3217589999999997E-3</v>
      </c>
      <c r="HQ203" s="1">
        <v>0.65928629999999999</v>
      </c>
      <c r="HR203">
        <v>0.67635889999999999</v>
      </c>
      <c r="HS203">
        <v>18.782240000000002</v>
      </c>
      <c r="HT203" s="1">
        <v>4.775652E-3</v>
      </c>
      <c r="HU203" s="1">
        <v>0.59185840000000001</v>
      </c>
      <c r="HV203">
        <v>0.67494419999999999</v>
      </c>
      <c r="HW203">
        <v>17.95337</v>
      </c>
      <c r="HX203" s="1">
        <v>4.2639319999999998E-3</v>
      </c>
      <c r="HY203" s="1">
        <v>0.5280823</v>
      </c>
      <c r="HZ203">
        <v>0.67405360000000003</v>
      </c>
      <c r="IA203">
        <v>17.329560000000001</v>
      </c>
      <c r="IB203" s="1">
        <v>3.7884780000000001E-3</v>
      </c>
      <c r="IC203" s="1">
        <v>0.46845949999999997</v>
      </c>
      <c r="ID203">
        <v>0.67344440000000005</v>
      </c>
      <c r="IE203">
        <v>17.30078</v>
      </c>
      <c r="IF203" s="1">
        <v>3.3461099999999998E-3</v>
      </c>
      <c r="IG203" s="1">
        <v>0.41285319999999998</v>
      </c>
      <c r="IH203">
        <v>0.673319</v>
      </c>
      <c r="II203">
        <v>17.538920000000001</v>
      </c>
      <c r="IJ203" s="1">
        <v>2.9220079999999998E-3</v>
      </c>
      <c r="IK203" s="1">
        <v>0.35949750000000003</v>
      </c>
      <c r="IL203">
        <v>0.67296</v>
      </c>
      <c r="IM203">
        <v>18.038139999999999</v>
      </c>
      <c r="IN203" s="1">
        <v>2.4951800000000001E-3</v>
      </c>
      <c r="IO203" s="1">
        <v>0.30634909999999999</v>
      </c>
      <c r="IP203">
        <v>0.67272419999999999</v>
      </c>
      <c r="IQ203">
        <v>18.076969999999999</v>
      </c>
      <c r="IR203" s="1">
        <v>2.0738549999999999E-3</v>
      </c>
      <c r="IS203" s="1">
        <v>0.25414609999999999</v>
      </c>
      <c r="IT203">
        <v>0.67258479999999998</v>
      </c>
      <c r="IU203">
        <v>17.828099999999999</v>
      </c>
      <c r="IV203" s="1">
        <v>1.683539E-3</v>
      </c>
      <c r="IW203" s="1">
        <v>0.20589669999999999</v>
      </c>
      <c r="IX203">
        <v>0.67250010000000005</v>
      </c>
      <c r="IY203">
        <v>17.360990000000001</v>
      </c>
      <c r="IZ203" s="1">
        <v>1.358436E-3</v>
      </c>
      <c r="JA203" s="1">
        <v>0.16577</v>
      </c>
      <c r="JB203">
        <v>0.67247690000000004</v>
      </c>
      <c r="JC203">
        <v>16.704979999999999</v>
      </c>
      <c r="JD203" s="1">
        <v>1.112835E-3</v>
      </c>
      <c r="JE203" s="1">
        <v>0.1354717</v>
      </c>
      <c r="JF203">
        <v>0.67250189999999999</v>
      </c>
      <c r="JG203">
        <v>16.538709999999998</v>
      </c>
      <c r="JH203" s="1">
        <v>9.3984950000000004E-4</v>
      </c>
      <c r="JI203" s="1">
        <v>0.11415169999999999</v>
      </c>
      <c r="JJ203">
        <v>0.67254950000000002</v>
      </c>
      <c r="JK203">
        <v>16.588190000000001</v>
      </c>
      <c r="JL203" s="1">
        <v>8.2088910000000003E-4</v>
      </c>
      <c r="JM203" s="1">
        <v>9.9496219999999996E-2</v>
      </c>
      <c r="JN203">
        <v>0.67259679999999999</v>
      </c>
      <c r="JO203">
        <v>16.787410000000001</v>
      </c>
      <c r="JP203" s="1">
        <v>7.3544660000000005E-4</v>
      </c>
      <c r="JQ203" s="1">
        <v>8.8997450000000006E-2</v>
      </c>
      <c r="JR203">
        <v>0.67268170000000005</v>
      </c>
      <c r="JS203">
        <v>17.328990000000001</v>
      </c>
      <c r="JT203" s="1">
        <v>6.6858409999999999E-4</v>
      </c>
      <c r="JU203" s="1">
        <v>8.0795480000000003E-2</v>
      </c>
      <c r="JV203">
        <v>0.67276829999999999</v>
      </c>
      <c r="JW203">
        <v>17.61965</v>
      </c>
      <c r="JX203" s="1">
        <v>6.1086569999999995E-4</v>
      </c>
      <c r="JY203" s="1">
        <v>7.3737209999999997E-2</v>
      </c>
      <c r="JZ203">
        <v>0.67287830000000004</v>
      </c>
      <c r="KA203">
        <v>17.323779999999999</v>
      </c>
      <c r="KB203" s="1">
        <v>5.6022660000000003E-4</v>
      </c>
      <c r="KC203" s="1">
        <v>6.7548269999999994E-2</v>
      </c>
      <c r="KD203">
        <v>0.67297890000000005</v>
      </c>
      <c r="KE203">
        <v>16.78472</v>
      </c>
      <c r="KF203" s="1">
        <v>5.1641600000000001E-4</v>
      </c>
      <c r="KG203" s="1">
        <v>6.2215270000000003E-2</v>
      </c>
      <c r="KH203">
        <v>0.67313239999999996</v>
      </c>
      <c r="KI203">
        <v>16.18449</v>
      </c>
      <c r="KJ203" s="1">
        <v>4.7989780000000002E-4</v>
      </c>
      <c r="KK203" s="1">
        <v>5.7767239999999997E-2</v>
      </c>
      <c r="KL203">
        <v>0.6732515</v>
      </c>
      <c r="KM203">
        <v>16.299659999999999</v>
      </c>
      <c r="KN203" s="1">
        <v>4.4970820000000001E-4</v>
      </c>
      <c r="KO203" s="1">
        <v>5.4092910000000001E-2</v>
      </c>
      <c r="KP203">
        <v>0.67339280000000001</v>
      </c>
      <c r="KQ203">
        <v>16.813130000000001</v>
      </c>
      <c r="KR203" s="1">
        <v>4.2466230000000002E-4</v>
      </c>
      <c r="KS203" s="1">
        <v>5.1054519999999999E-2</v>
      </c>
      <c r="KT203">
        <v>0.67350929999999998</v>
      </c>
      <c r="KU203">
        <v>17.714770000000001</v>
      </c>
      <c r="KV203" s="1">
        <v>4.0293579999999999E-4</v>
      </c>
      <c r="KW203" s="1">
        <v>4.8419329999999997E-2</v>
      </c>
      <c r="KX203">
        <v>0.67361040000000005</v>
      </c>
      <c r="KY203">
        <v>18.72504</v>
      </c>
      <c r="KZ203" s="1">
        <v>3.8301649999999997E-4</v>
      </c>
      <c r="LA203" s="1">
        <v>4.6011759999999999E-2</v>
      </c>
      <c r="LB203">
        <v>0.67368269999999997</v>
      </c>
      <c r="LC203">
        <v>19.138159999999999</v>
      </c>
      <c r="LD203" s="1">
        <v>3.6443789999999999E-4</v>
      </c>
      <c r="LE203" s="1">
        <v>4.3772529999999997E-2</v>
      </c>
      <c r="LF203">
        <v>0.67372699999999996</v>
      </c>
      <c r="LG203">
        <v>18.89789</v>
      </c>
      <c r="LH203" s="1">
        <v>3.4749180000000001E-4</v>
      </c>
      <c r="LI203" s="1">
        <v>4.1730749999999997E-2</v>
      </c>
      <c r="LJ203">
        <v>0.67377169999999997</v>
      </c>
      <c r="LK203">
        <v>18.399539999999998</v>
      </c>
      <c r="LL203" s="1">
        <v>3.317881E-4</v>
      </c>
      <c r="LM203" s="1">
        <v>3.9842679999999998E-2</v>
      </c>
      <c r="LN203">
        <v>0.67379940000000005</v>
      </c>
      <c r="LO203">
        <v>17.877369999999999</v>
      </c>
      <c r="LP203" s="1">
        <v>3.1761270000000002E-4</v>
      </c>
      <c r="LQ203" s="1">
        <v>3.8140489999999999E-2</v>
      </c>
      <c r="LR203">
        <v>0.67377520000000002</v>
      </c>
      <c r="LS203">
        <v>18.10979</v>
      </c>
      <c r="LT203" s="1">
        <v>3.0482300000000002E-4</v>
      </c>
      <c r="LU203" s="1">
        <v>3.6607899999999999E-2</v>
      </c>
      <c r="LV203">
        <v>0.67375339999999995</v>
      </c>
      <c r="LW203">
        <v>18.692779999999999</v>
      </c>
      <c r="LX203" s="1">
        <v>2.9330879999999999E-4</v>
      </c>
      <c r="LY203" s="1">
        <v>3.5228219999999998E-2</v>
      </c>
      <c r="LZ203">
        <v>0.67370929999999996</v>
      </c>
      <c r="MA203">
        <v>19.672039999999999</v>
      </c>
      <c r="MB203" s="1">
        <v>2.8323399999999999E-4</v>
      </c>
      <c r="MC203" s="1">
        <v>3.4024110000000003E-2</v>
      </c>
      <c r="MD203">
        <v>0.67360310000000001</v>
      </c>
      <c r="ME203">
        <v>20.686589999999999</v>
      </c>
      <c r="MF203" s="1">
        <v>2.745914E-4</v>
      </c>
      <c r="MG203" s="1">
        <v>3.2992269999999997E-2</v>
      </c>
      <c r="MH203">
        <v>0.67345960000000005</v>
      </c>
      <c r="MI203">
        <v>21.09637</v>
      </c>
      <c r="MJ203" s="1">
        <v>2.6738020000000002E-4</v>
      </c>
      <c r="MK203" s="1">
        <v>3.2135919999999998E-2</v>
      </c>
      <c r="ML203">
        <v>0.67327959999999998</v>
      </c>
      <c r="MM203">
        <v>20.72184</v>
      </c>
      <c r="MN203" s="1">
        <v>2.6106380000000002E-4</v>
      </c>
      <c r="MO203" s="1">
        <v>3.138813E-2</v>
      </c>
      <c r="MP203">
        <v>0.67305369999999998</v>
      </c>
      <c r="MQ203">
        <v>19.988199999999999</v>
      </c>
      <c r="MR203" s="1">
        <v>2.5473489999999999E-4</v>
      </c>
      <c r="MS203" s="1">
        <v>3.0642880000000001E-2</v>
      </c>
      <c r="MT203">
        <v>0.67284189999999999</v>
      </c>
      <c r="MU203">
        <v>19.18535</v>
      </c>
      <c r="MV203" s="1">
        <v>2.4809650000000001E-4</v>
      </c>
      <c r="MW203" s="1">
        <v>2.9858309999999999E-2</v>
      </c>
      <c r="MX203">
        <v>0.67258609999999996</v>
      </c>
      <c r="MY203">
        <v>19.063009999999998</v>
      </c>
      <c r="MZ203" s="1">
        <v>2.4086640000000001E-4</v>
      </c>
      <c r="NA203" s="1">
        <v>2.900575E-2</v>
      </c>
      <c r="NB203">
        <v>0.67233100000000001</v>
      </c>
      <c r="NC203">
        <v>18.860890000000001</v>
      </c>
      <c r="ND203" s="1">
        <v>2.332553E-4</v>
      </c>
      <c r="NE203" s="1">
        <v>2.8099820000000001E-2</v>
      </c>
      <c r="NF203">
        <v>0.67210130000000001</v>
      </c>
      <c r="NG203">
        <v>19.518370000000001</v>
      </c>
      <c r="NH203" s="1">
        <v>2.2554850000000001E-4</v>
      </c>
      <c r="NI203" s="1">
        <v>2.718139E-2</v>
      </c>
      <c r="NJ203">
        <v>0.67189540000000003</v>
      </c>
      <c r="NK203">
        <v>20.246479999999998</v>
      </c>
      <c r="NL203" s="1">
        <v>2.180788E-4</v>
      </c>
      <c r="NM203" s="1">
        <v>2.628869E-2</v>
      </c>
      <c r="NN203">
        <v>0.67173150000000004</v>
      </c>
      <c r="NO203">
        <v>20.53267</v>
      </c>
      <c r="NP203" s="1">
        <v>2.1112759999999999E-4</v>
      </c>
      <c r="NQ203" s="1">
        <v>2.5454270000000001E-2</v>
      </c>
      <c r="NR203">
        <v>0.67161780000000004</v>
      </c>
      <c r="NS203">
        <v>20.18308</v>
      </c>
      <c r="NT203" s="1">
        <v>2.043441E-4</v>
      </c>
      <c r="NU203" s="1">
        <v>2.4637369999999999E-2</v>
      </c>
      <c r="NV203">
        <v>0.67154639999999999</v>
      </c>
      <c r="NW203">
        <v>19.49155</v>
      </c>
      <c r="NX203" s="1">
        <v>1.973636E-4</v>
      </c>
      <c r="NY203" s="1">
        <v>2.3795770000000001E-2</v>
      </c>
      <c r="NZ203">
        <v>0.67148200000000002</v>
      </c>
      <c r="OA203">
        <v>18.841619999999999</v>
      </c>
      <c r="OB203" s="1">
        <v>1.900262E-4</v>
      </c>
      <c r="OC203" s="1">
        <v>2.2909479999999999E-2</v>
      </c>
      <c r="OD203">
        <v>0.67148300000000005</v>
      </c>
      <c r="OE203">
        <v>18.992260000000002</v>
      </c>
      <c r="OF203" s="1">
        <v>1.823362E-4</v>
      </c>
      <c r="OG203" s="1">
        <v>2.1978669999999999E-2</v>
      </c>
      <c r="OH203">
        <v>0.67152009999999995</v>
      </c>
      <c r="OI203">
        <v>19.566739999999999</v>
      </c>
      <c r="OJ203" s="1">
        <v>1.7442480000000001E-4</v>
      </c>
      <c r="OK203" s="1">
        <v>2.101782E-2</v>
      </c>
    </row>
    <row r="204" spans="1:401" x14ac:dyDescent="0.35">
      <c r="A204">
        <v>210</v>
      </c>
      <c r="B204" t="s">
        <v>4</v>
      </c>
      <c r="C204" t="s">
        <v>181</v>
      </c>
      <c r="D204" t="s">
        <v>210</v>
      </c>
      <c r="E204">
        <v>179.7406</v>
      </c>
      <c r="F204">
        <v>1.073105</v>
      </c>
      <c r="G204">
        <v>15.58905</v>
      </c>
      <c r="H204">
        <v>0</v>
      </c>
      <c r="I204">
        <v>0</v>
      </c>
      <c r="J204">
        <v>1.0718510000000001</v>
      </c>
      <c r="K204">
        <v>16.194330000000001</v>
      </c>
      <c r="L204">
        <v>0</v>
      </c>
      <c r="M204">
        <v>0</v>
      </c>
      <c r="N204">
        <v>1.070632</v>
      </c>
      <c r="O204">
        <v>16.821570000000001</v>
      </c>
      <c r="P204">
        <v>0</v>
      </c>
      <c r="Q204">
        <v>0</v>
      </c>
      <c r="R204">
        <v>1.069485</v>
      </c>
      <c r="S204">
        <v>17.305299999999999</v>
      </c>
      <c r="T204">
        <v>0</v>
      </c>
      <c r="U204">
        <v>0</v>
      </c>
      <c r="V204">
        <v>1.068265</v>
      </c>
      <c r="W204">
        <v>17.580380000000002</v>
      </c>
      <c r="X204">
        <v>0</v>
      </c>
      <c r="Y204">
        <v>0</v>
      </c>
      <c r="Z204">
        <v>1.067007</v>
      </c>
      <c r="AA204">
        <v>17.489329999999999</v>
      </c>
      <c r="AB204">
        <v>0</v>
      </c>
      <c r="AC204">
        <v>0</v>
      </c>
      <c r="AD204">
        <v>1.065688</v>
      </c>
      <c r="AE204">
        <v>17.075990000000001</v>
      </c>
      <c r="AF204">
        <v>0</v>
      </c>
      <c r="AG204">
        <v>0</v>
      </c>
      <c r="AH204">
        <v>1.0643860000000001</v>
      </c>
      <c r="AI204">
        <v>16.794830000000001</v>
      </c>
      <c r="AJ204">
        <v>6.520739E-36</v>
      </c>
      <c r="AK204" s="1">
        <v>3.142854E-34</v>
      </c>
      <c r="AL204">
        <v>1.063002</v>
      </c>
      <c r="AM204">
        <v>16.728179999999998</v>
      </c>
      <c r="AN204" s="1">
        <v>4.2544910000000003E-24</v>
      </c>
      <c r="AO204" s="1">
        <v>2.0470290000000001E-22</v>
      </c>
      <c r="AP204">
        <v>1.0615859999999999</v>
      </c>
      <c r="AQ204">
        <v>17.177029999999998</v>
      </c>
      <c r="AR204" s="1">
        <v>1.4159410000000001E-12</v>
      </c>
      <c r="AS204" s="1">
        <v>6.6757320000000001E-11</v>
      </c>
      <c r="AT204">
        <v>1.060316</v>
      </c>
      <c r="AU204">
        <v>17.803080000000001</v>
      </c>
      <c r="AV204" s="1">
        <v>7.6782560000000003E-6</v>
      </c>
      <c r="AW204" s="1">
        <v>3.7088920000000002E-4</v>
      </c>
      <c r="AX204">
        <v>1.0589189999999999</v>
      </c>
      <c r="AY204">
        <v>18.266500000000001</v>
      </c>
      <c r="AZ204" s="1">
        <v>7.1351130000000002E-3</v>
      </c>
      <c r="BA204" s="1">
        <v>0.34986430000000002</v>
      </c>
      <c r="BB204">
        <v>1.0575140000000001</v>
      </c>
      <c r="BC204">
        <v>18.498169999999998</v>
      </c>
      <c r="BD204" s="1">
        <v>0.59385909999999997</v>
      </c>
      <c r="BE204">
        <v>29.420919999999999</v>
      </c>
      <c r="BF204">
        <v>1.0561130000000001</v>
      </c>
      <c r="BG204">
        <v>18.350840000000002</v>
      </c>
      <c r="BH204">
        <v>9.9284579999999991</v>
      </c>
      <c r="BI204">
        <v>495.6026</v>
      </c>
      <c r="BJ204">
        <v>1.0547789999999999</v>
      </c>
      <c r="BK204">
        <v>18.012910000000002</v>
      </c>
      <c r="BL204">
        <v>49.637500000000003</v>
      </c>
      <c r="BM204">
        <v>2495.2890000000002</v>
      </c>
      <c r="BN204">
        <v>1.053326</v>
      </c>
      <c r="BO204">
        <v>17.768339999999998</v>
      </c>
      <c r="BP204">
        <v>95.937730000000002</v>
      </c>
      <c r="BQ204">
        <v>4852.451</v>
      </c>
      <c r="BR204">
        <v>1.0516669999999999</v>
      </c>
      <c r="BS204">
        <v>17.784929999999999</v>
      </c>
      <c r="BT204">
        <v>86.097729999999999</v>
      </c>
      <c r="BU204">
        <v>4379.0389999999998</v>
      </c>
      <c r="BV204">
        <v>1.049463</v>
      </c>
      <c r="BW204">
        <v>18.182200000000002</v>
      </c>
      <c r="BX204">
        <v>41.331879999999998</v>
      </c>
      <c r="BY204">
        <v>2114.1610000000001</v>
      </c>
      <c r="BZ204">
        <v>1.0465420000000001</v>
      </c>
      <c r="CA204">
        <v>18.423120000000001</v>
      </c>
      <c r="CB204">
        <v>11.97199</v>
      </c>
      <c r="CC204">
        <v>616.15949999999998</v>
      </c>
      <c r="CD204">
        <v>1.042994</v>
      </c>
      <c r="CE204">
        <v>18.537880000000001</v>
      </c>
      <c r="CF204">
        <v>2.361634</v>
      </c>
      <c r="CG204">
        <v>122.2427</v>
      </c>
      <c r="CH204">
        <v>1.039625</v>
      </c>
      <c r="CI204">
        <v>18.134060000000002</v>
      </c>
      <c r="CJ204">
        <v>0.38779439999999998</v>
      </c>
      <c r="CK204">
        <v>20.134450000000001</v>
      </c>
      <c r="CL204">
        <v>1.036705</v>
      </c>
      <c r="CM204">
        <v>17.530449999999998</v>
      </c>
      <c r="CN204">
        <v>9.5199610000000004E-2</v>
      </c>
      <c r="CO204">
        <v>4.9305399999999997</v>
      </c>
      <c r="CP204">
        <v>1.0339739999999999</v>
      </c>
      <c r="CQ204">
        <v>16.931139999999999</v>
      </c>
      <c r="CR204">
        <v>5.6642129999999999E-2</v>
      </c>
      <c r="CS204">
        <v>2.9283079999999999</v>
      </c>
      <c r="CT204">
        <v>1.031522</v>
      </c>
      <c r="CU204">
        <v>16.5487</v>
      </c>
      <c r="CV204">
        <v>4.8717070000000001E-2</v>
      </c>
      <c r="CW204">
        <v>2.5211540000000001</v>
      </c>
      <c r="CX204">
        <v>1.02912</v>
      </c>
      <c r="CY204">
        <v>16.445129999999999</v>
      </c>
      <c r="CZ204" s="1">
        <v>4.4892410000000001E-2</v>
      </c>
      <c r="DA204">
        <v>2.327156</v>
      </c>
      <c r="DB204">
        <v>1.026405</v>
      </c>
      <c r="DC204">
        <v>16.917459999999998</v>
      </c>
      <c r="DD204" s="1">
        <v>4.2102670000000002E-2</v>
      </c>
      <c r="DE204">
        <v>2.1873260000000001</v>
      </c>
      <c r="DF204">
        <v>1.023169</v>
      </c>
      <c r="DG204">
        <v>17.192460000000001</v>
      </c>
      <c r="DH204" s="1">
        <v>3.964256E-2</v>
      </c>
      <c r="DI204" s="1">
        <v>2.0657909999999999</v>
      </c>
      <c r="DJ204">
        <v>1.0193840000000001</v>
      </c>
      <c r="DK204">
        <v>17.361059999999998</v>
      </c>
      <c r="DL204" s="1">
        <v>3.7224019999999997E-2</v>
      </c>
      <c r="DM204" s="1">
        <v>1.9477819999999999</v>
      </c>
      <c r="DN204">
        <v>1.0150699999999999</v>
      </c>
      <c r="DO204">
        <v>17.26482</v>
      </c>
      <c r="DP204" s="1">
        <v>3.4834499999999997E-2</v>
      </c>
      <c r="DQ204" s="1">
        <v>1.831526</v>
      </c>
      <c r="DR204">
        <v>1.0106459999999999</v>
      </c>
      <c r="DS204">
        <v>16.85623</v>
      </c>
      <c r="DT204" s="1">
        <v>3.2542189999999999E-2</v>
      </c>
      <c r="DU204" s="1">
        <v>1.7197560000000001</v>
      </c>
      <c r="DV204">
        <v>1.0056320000000001</v>
      </c>
      <c r="DW204">
        <v>16.18384</v>
      </c>
      <c r="DX204" s="1">
        <v>3.0415009999999999E-2</v>
      </c>
      <c r="DY204" s="1">
        <v>1.6166799999999999</v>
      </c>
      <c r="DZ204">
        <v>1.000462</v>
      </c>
      <c r="EA204">
        <v>15.62143</v>
      </c>
      <c r="EB204" s="1">
        <v>2.8975919999999999E-2</v>
      </c>
      <c r="EC204" s="1">
        <v>1.549323</v>
      </c>
      <c r="ED204">
        <v>0.99504090000000001</v>
      </c>
      <c r="EE204">
        <v>15.43207</v>
      </c>
      <c r="EF204" s="1">
        <v>2.888924E-2</v>
      </c>
      <c r="EG204" s="1">
        <v>1.553722</v>
      </c>
      <c r="EH204">
        <v>0.98837819999999998</v>
      </c>
      <c r="EI204">
        <v>15.975949999999999</v>
      </c>
      <c r="EJ204" s="1">
        <v>2.9870669999999998E-2</v>
      </c>
      <c r="EK204" s="1">
        <v>1.6170629999999999</v>
      </c>
      <c r="EL204">
        <v>0.98144450000000005</v>
      </c>
      <c r="EM204">
        <v>16.547809999999998</v>
      </c>
      <c r="EN204" s="1">
        <v>3.0769970000000001E-2</v>
      </c>
      <c r="EO204" s="1">
        <v>1.6774990000000001</v>
      </c>
      <c r="EP204">
        <v>0.97460480000000005</v>
      </c>
      <c r="EQ204">
        <v>17.224900000000002</v>
      </c>
      <c r="ER204" s="1">
        <v>3.075085E-2</v>
      </c>
      <c r="ES204" s="1">
        <v>1.687986</v>
      </c>
      <c r="ET204">
        <v>0.96785779999999999</v>
      </c>
      <c r="EU204">
        <v>17.855820000000001</v>
      </c>
      <c r="EV204" s="1">
        <v>2.9727699999999999E-2</v>
      </c>
      <c r="EW204" s="1">
        <v>1.643893</v>
      </c>
      <c r="EX204">
        <v>0.96080940000000004</v>
      </c>
      <c r="EY204">
        <v>17.879850000000001</v>
      </c>
      <c r="EZ204" s="1">
        <v>2.7938000000000001E-2</v>
      </c>
      <c r="FA204" s="1">
        <v>1.557212</v>
      </c>
      <c r="FB204">
        <v>0.95395319999999995</v>
      </c>
      <c r="FC204">
        <v>17.341740000000001</v>
      </c>
      <c r="FD204" s="1">
        <v>2.582396E-2</v>
      </c>
      <c r="FE204" s="1">
        <v>1.450593</v>
      </c>
      <c r="FF204">
        <v>0.94710740000000004</v>
      </c>
      <c r="FG204">
        <v>16.80678</v>
      </c>
      <c r="FH204" s="1">
        <v>2.3654390000000001E-2</v>
      </c>
      <c r="FI204" s="1">
        <v>1.339154</v>
      </c>
      <c r="FJ204">
        <v>0.93961589999999995</v>
      </c>
      <c r="FK204">
        <v>16.465389999999999</v>
      </c>
      <c r="FL204" s="1">
        <v>2.154876E-2</v>
      </c>
      <c r="FM204" s="1">
        <v>1.229832</v>
      </c>
      <c r="FN204">
        <v>0.93191670000000004</v>
      </c>
      <c r="FO204">
        <v>16.91375</v>
      </c>
      <c r="FP204" s="1">
        <v>1.9561160000000001E-2</v>
      </c>
      <c r="FQ204" s="1">
        <v>1.125618</v>
      </c>
      <c r="FR204">
        <v>0.92431300000000005</v>
      </c>
      <c r="FS204">
        <v>17.63843</v>
      </c>
      <c r="FT204" s="1">
        <v>1.773307E-2</v>
      </c>
      <c r="FU204" s="1">
        <v>1.028837</v>
      </c>
      <c r="FV204">
        <v>0.91790369999999999</v>
      </c>
      <c r="FW204">
        <v>18.50686</v>
      </c>
      <c r="FX204" s="1">
        <v>1.6077870000000001E-2</v>
      </c>
      <c r="FY204" s="1">
        <v>0.93935100000000005</v>
      </c>
      <c r="FZ204">
        <v>0.9123135</v>
      </c>
      <c r="GA204">
        <v>19.35239</v>
      </c>
      <c r="GB204" s="1">
        <v>1.4592920000000001E-2</v>
      </c>
      <c r="GC204" s="1">
        <v>0.85793710000000001</v>
      </c>
      <c r="GD204">
        <v>0.90696880000000002</v>
      </c>
      <c r="GE204">
        <v>19.4681</v>
      </c>
      <c r="GF204" s="1">
        <v>1.324172E-2</v>
      </c>
      <c r="GG204" s="1">
        <v>0.78336269999999997</v>
      </c>
      <c r="GH204">
        <v>0.90122769999999996</v>
      </c>
      <c r="GI204">
        <v>19.089790000000001</v>
      </c>
      <c r="GJ204" s="1">
        <v>1.1997290000000001E-2</v>
      </c>
      <c r="GK204" s="1">
        <v>0.71447609999999995</v>
      </c>
      <c r="GL204">
        <v>0.89551440000000004</v>
      </c>
      <c r="GM204">
        <v>18.585799999999999</v>
      </c>
      <c r="GN204" s="1">
        <v>1.087519E-2</v>
      </c>
      <c r="GO204" s="1">
        <v>0.65190239999999999</v>
      </c>
      <c r="GP204">
        <v>0.8895111</v>
      </c>
      <c r="GQ204">
        <v>18.130769999999998</v>
      </c>
      <c r="GR204" s="1">
        <v>9.8428119999999994E-3</v>
      </c>
      <c r="GS204" s="1">
        <v>0.59403989999999995</v>
      </c>
      <c r="GT204">
        <v>0.88452909999999996</v>
      </c>
      <c r="GU204">
        <v>17.97495</v>
      </c>
      <c r="GV204" s="1">
        <v>8.9030370000000008E-3</v>
      </c>
      <c r="GW204" s="1">
        <v>0.54053189999999995</v>
      </c>
      <c r="GX204">
        <v>0.87950379999999995</v>
      </c>
      <c r="GY204">
        <v>18.536000000000001</v>
      </c>
      <c r="GZ204" s="1">
        <v>8.0511190000000007E-3</v>
      </c>
      <c r="HA204" s="1">
        <v>0.49178729999999998</v>
      </c>
      <c r="HB204">
        <v>0.87342940000000002</v>
      </c>
      <c r="HC204">
        <v>19.152149999999999</v>
      </c>
      <c r="HD204" s="1">
        <v>7.2788330000000002E-3</v>
      </c>
      <c r="HE204" s="1">
        <v>0.44776589999999999</v>
      </c>
      <c r="HF204">
        <v>0.86770000000000003</v>
      </c>
      <c r="HG204">
        <v>19.727889999999999</v>
      </c>
      <c r="HH204" s="1">
        <v>6.5752680000000004E-3</v>
      </c>
      <c r="HI204" s="1">
        <v>0.40717320000000001</v>
      </c>
      <c r="HJ204">
        <v>0.86231190000000002</v>
      </c>
      <c r="HK204">
        <v>19.751650000000001</v>
      </c>
      <c r="HL204" s="1">
        <v>5.9323680000000004E-3</v>
      </c>
      <c r="HM204" s="1">
        <v>0.36947780000000002</v>
      </c>
      <c r="HN204">
        <v>0.85739609999999999</v>
      </c>
      <c r="HO204">
        <v>19.433199999999999</v>
      </c>
      <c r="HP204" s="1">
        <v>5.3395910000000003E-3</v>
      </c>
      <c r="HQ204" s="1">
        <v>0.3342271</v>
      </c>
      <c r="HR204">
        <v>0.85332470000000005</v>
      </c>
      <c r="HS204">
        <v>18.794080000000001</v>
      </c>
      <c r="HT204" s="1">
        <v>4.7923749999999998E-3</v>
      </c>
      <c r="HU204" s="1">
        <v>0.30111130000000003</v>
      </c>
      <c r="HV204">
        <v>0.85022609999999998</v>
      </c>
      <c r="HW204">
        <v>17.967469999999999</v>
      </c>
      <c r="HX204" s="1">
        <v>4.2797690000000001E-3</v>
      </c>
      <c r="HY204" s="1">
        <v>0.26952989999999999</v>
      </c>
      <c r="HZ204">
        <v>0.84797169999999999</v>
      </c>
      <c r="IA204">
        <v>17.33935</v>
      </c>
      <c r="IB204" s="1">
        <v>3.8031979999999998E-3</v>
      </c>
      <c r="IC204" s="1">
        <v>0.2397881</v>
      </c>
      <c r="ID204">
        <v>0.84626999999999997</v>
      </c>
      <c r="IE204">
        <v>17.304369999999999</v>
      </c>
      <c r="IF204" s="1">
        <v>3.3599939999999998E-3</v>
      </c>
      <c r="IG204" s="1">
        <v>0.2118652</v>
      </c>
      <c r="IH204">
        <v>0.84532850000000004</v>
      </c>
      <c r="II204">
        <v>17.537939999999999</v>
      </c>
      <c r="IJ204" s="1">
        <v>2.9356180000000001E-3</v>
      </c>
      <c r="IK204" s="1">
        <v>0.18489810000000001</v>
      </c>
      <c r="IL204">
        <v>0.84429259999999995</v>
      </c>
      <c r="IM204">
        <v>18.035340000000001</v>
      </c>
      <c r="IN204" s="1">
        <v>2.5087820000000002E-3</v>
      </c>
      <c r="IO204" s="1">
        <v>0.1578965</v>
      </c>
      <c r="IP204">
        <v>0.84347989999999995</v>
      </c>
      <c r="IQ204">
        <v>18.076709999999999</v>
      </c>
      <c r="IR204" s="1">
        <v>2.0869880000000001E-3</v>
      </c>
      <c r="IS204" s="1">
        <v>0.1312429</v>
      </c>
      <c r="IT204">
        <v>0.84289979999999998</v>
      </c>
      <c r="IU204">
        <v>17.831720000000001</v>
      </c>
      <c r="IV204" s="1">
        <v>1.6951329999999999E-3</v>
      </c>
      <c r="IW204" s="1">
        <v>0.1064802</v>
      </c>
      <c r="IX204">
        <v>0.84247439999999996</v>
      </c>
      <c r="IY204">
        <v>17.370909999999999</v>
      </c>
      <c r="IZ204" s="1">
        <v>1.3676199999999999E-3</v>
      </c>
      <c r="JA204" s="1">
        <v>8.5791190000000003E-2</v>
      </c>
      <c r="JB204">
        <v>0.84221460000000004</v>
      </c>
      <c r="JC204">
        <v>16.7179</v>
      </c>
      <c r="JD204" s="1">
        <v>1.119505E-3</v>
      </c>
      <c r="JE204" s="1">
        <v>7.0114839999999998E-2</v>
      </c>
      <c r="JF204">
        <v>0.84207240000000005</v>
      </c>
      <c r="JG204">
        <v>16.549289999999999</v>
      </c>
      <c r="JH204" s="1">
        <v>9.4445569999999999E-4</v>
      </c>
      <c r="JI204" s="1">
        <v>5.9060479999999999E-2</v>
      </c>
      <c r="JJ204">
        <v>0.84196800000000005</v>
      </c>
      <c r="JK204">
        <v>16.593990000000002</v>
      </c>
      <c r="JL204" s="1">
        <v>8.2409080000000003E-4</v>
      </c>
      <c r="JM204" s="1">
        <v>5.145748E-2</v>
      </c>
      <c r="JN204">
        <v>0.84197029999999995</v>
      </c>
      <c r="JO204">
        <v>16.78782</v>
      </c>
      <c r="JP204" s="1">
        <v>7.3783259999999999E-4</v>
      </c>
      <c r="JQ204" s="1">
        <v>4.6015399999999998E-2</v>
      </c>
      <c r="JR204">
        <v>0.84201029999999999</v>
      </c>
      <c r="JS204">
        <v>17.327059999999999</v>
      </c>
      <c r="JT204" s="1">
        <v>6.7055299999999995E-4</v>
      </c>
      <c r="JU204" s="1">
        <v>4.177107E-2</v>
      </c>
      <c r="JV204">
        <v>0.84210980000000002</v>
      </c>
      <c r="JW204">
        <v>17.619869999999999</v>
      </c>
      <c r="JX204" s="1">
        <v>6.1259559999999995E-4</v>
      </c>
      <c r="JY204" s="1">
        <v>3.8120630000000003E-2</v>
      </c>
      <c r="JZ204">
        <v>0.84227090000000004</v>
      </c>
      <c r="KA204">
        <v>17.32771</v>
      </c>
      <c r="KB204" s="1">
        <v>5.6173319999999998E-4</v>
      </c>
      <c r="KC204" s="1">
        <v>3.4917080000000003E-2</v>
      </c>
      <c r="KD204">
        <v>0.8424258</v>
      </c>
      <c r="KE204">
        <v>16.79439</v>
      </c>
      <c r="KF204" s="1">
        <v>5.176979E-4</v>
      </c>
      <c r="KG204" s="1">
        <v>3.2152569999999998E-2</v>
      </c>
      <c r="KH204">
        <v>0.84263739999999998</v>
      </c>
      <c r="KI204">
        <v>16.194669999999999</v>
      </c>
      <c r="KJ204" s="1">
        <v>4.80953E-4</v>
      </c>
      <c r="KK204" s="1">
        <v>2.984479E-2</v>
      </c>
      <c r="KL204">
        <v>0.84287829999999997</v>
      </c>
      <c r="KM204">
        <v>16.307120000000001</v>
      </c>
      <c r="KN204" s="1">
        <v>4.5058179999999998E-4</v>
      </c>
      <c r="KO204" s="1">
        <v>2.7936619999999999E-2</v>
      </c>
      <c r="KP204">
        <v>0.84310750000000001</v>
      </c>
      <c r="KQ204">
        <v>16.814250000000001</v>
      </c>
      <c r="KR204" s="1">
        <v>4.2539090000000003E-4</v>
      </c>
      <c r="KS204" s="1">
        <v>2.635875E-2</v>
      </c>
      <c r="KT204">
        <v>0.8433368</v>
      </c>
      <c r="KU204">
        <v>17.70917</v>
      </c>
      <c r="KV204" s="1">
        <v>4.0358750000000002E-4</v>
      </c>
      <c r="KW204" s="1">
        <v>2.4991679999999999E-2</v>
      </c>
      <c r="KX204">
        <v>0.84352680000000002</v>
      </c>
      <c r="KY204">
        <v>18.7166</v>
      </c>
      <c r="KZ204" s="1">
        <v>3.83624E-4</v>
      </c>
      <c r="LA204" s="1">
        <v>2.3743899999999998E-2</v>
      </c>
      <c r="LB204">
        <v>0.84369919999999998</v>
      </c>
      <c r="LC204">
        <v>19.13541</v>
      </c>
      <c r="LD204" s="1">
        <v>3.6499500000000001E-4</v>
      </c>
      <c r="LE204" s="1">
        <v>2.2583300000000001E-2</v>
      </c>
      <c r="LF204">
        <v>0.84385339999999998</v>
      </c>
      <c r="LG204">
        <v>18.900569999999998</v>
      </c>
      <c r="LH204" s="1">
        <v>3.4800400000000001E-4</v>
      </c>
      <c r="LI204" s="1">
        <v>2.15254E-2</v>
      </c>
      <c r="LJ204">
        <v>0.84392509999999998</v>
      </c>
      <c r="LK204">
        <v>18.40802</v>
      </c>
      <c r="LL204" s="1">
        <v>3.3225650000000002E-4</v>
      </c>
      <c r="LM204" s="1">
        <v>2.054798E-2</v>
      </c>
      <c r="LN204">
        <v>0.84401250000000005</v>
      </c>
      <c r="LO204">
        <v>17.885570000000001</v>
      </c>
      <c r="LP204" s="1">
        <v>3.1803320000000002E-4</v>
      </c>
      <c r="LQ204" s="1">
        <v>1.9666599999999999E-2</v>
      </c>
      <c r="LR204">
        <v>0.84402549999999998</v>
      </c>
      <c r="LS204">
        <v>18.115559999999999</v>
      </c>
      <c r="LT204" s="1">
        <v>3.052029E-4</v>
      </c>
      <c r="LU204" s="1">
        <v>1.8873569999999999E-2</v>
      </c>
      <c r="LV204">
        <v>0.84402379999999999</v>
      </c>
      <c r="LW204">
        <v>18.69173</v>
      </c>
      <c r="LX204" s="1">
        <v>2.9364549999999999E-4</v>
      </c>
      <c r="LY204" s="1">
        <v>1.816021E-2</v>
      </c>
      <c r="LZ204">
        <v>0.84395100000000001</v>
      </c>
      <c r="MA204">
        <v>19.665030000000002</v>
      </c>
      <c r="MB204" s="1">
        <v>2.8352839999999999E-4</v>
      </c>
      <c r="MC204" s="1">
        <v>1.7538169999999999E-2</v>
      </c>
      <c r="MD204">
        <v>0.84380889999999997</v>
      </c>
      <c r="ME204">
        <v>20.676500000000001</v>
      </c>
      <c r="MF204" s="1">
        <v>2.7483750000000001E-4</v>
      </c>
      <c r="MG204" s="1">
        <v>1.700509E-2</v>
      </c>
      <c r="MH204">
        <v>0.84359249999999997</v>
      </c>
      <c r="MI204">
        <v>21.094159999999999</v>
      </c>
      <c r="MJ204" s="1">
        <v>2.6758750000000002E-4</v>
      </c>
      <c r="MK204" s="1">
        <v>1.6563810000000002E-2</v>
      </c>
      <c r="ML204">
        <v>0.84329869999999996</v>
      </c>
      <c r="MM204">
        <v>20.727609999999999</v>
      </c>
      <c r="MN204" s="1">
        <v>2.6125630000000001E-4</v>
      </c>
      <c r="MO204" s="1">
        <v>1.61805E-2</v>
      </c>
      <c r="MP204">
        <v>0.84292319999999998</v>
      </c>
      <c r="MQ204">
        <v>20.001850000000001</v>
      </c>
      <c r="MR204" s="1">
        <v>2.549343E-4</v>
      </c>
      <c r="MS204" s="1">
        <v>1.5800370000000001E-2</v>
      </c>
      <c r="MT204">
        <v>0.84250530000000001</v>
      </c>
      <c r="MU204">
        <v>19.198350000000001</v>
      </c>
      <c r="MV204" s="1">
        <v>2.483114E-4</v>
      </c>
      <c r="MW204" s="1">
        <v>1.540146E-2</v>
      </c>
      <c r="MX204">
        <v>0.84206490000000001</v>
      </c>
      <c r="MY204">
        <v>19.07422</v>
      </c>
      <c r="MZ204" s="1">
        <v>2.410987E-4</v>
      </c>
      <c r="NA204" s="1">
        <v>1.496778E-2</v>
      </c>
      <c r="NB204">
        <v>0.84160509999999999</v>
      </c>
      <c r="NC204">
        <v>18.864100000000001</v>
      </c>
      <c r="ND204" s="1">
        <v>2.334983E-4</v>
      </c>
      <c r="NE204" s="1">
        <v>1.4506379999999999E-2</v>
      </c>
      <c r="NF204">
        <v>0.84116489999999999</v>
      </c>
      <c r="NG204">
        <v>19.512910000000002</v>
      </c>
      <c r="NH204" s="1">
        <v>2.2578999999999999E-4</v>
      </c>
      <c r="NI204" s="1">
        <v>1.4038119999999999E-2</v>
      </c>
      <c r="NJ204">
        <v>0.84075549999999999</v>
      </c>
      <c r="NK204">
        <v>20.239709999999999</v>
      </c>
      <c r="NL204" s="1">
        <v>2.1830659999999999E-4</v>
      </c>
      <c r="NM204" s="1">
        <v>1.358204E-2</v>
      </c>
      <c r="NN204">
        <v>0.84040619999999999</v>
      </c>
      <c r="NO204">
        <v>20.53229</v>
      </c>
      <c r="NP204" s="1">
        <v>2.113428E-4</v>
      </c>
      <c r="NQ204" s="1">
        <v>1.3155470000000001E-2</v>
      </c>
      <c r="NR204">
        <v>0.84013280000000001</v>
      </c>
      <c r="NS204">
        <v>20.190079999999998</v>
      </c>
      <c r="NT204" s="1">
        <v>2.0456200000000001E-4</v>
      </c>
      <c r="NU204" s="1">
        <v>1.273793E-2</v>
      </c>
      <c r="NV204">
        <v>0.83990719999999996</v>
      </c>
      <c r="NW204">
        <v>19.50414</v>
      </c>
      <c r="NX204" s="1">
        <v>1.975902E-4</v>
      </c>
      <c r="NY204" s="1">
        <v>1.2307190000000001E-2</v>
      </c>
      <c r="NZ204">
        <v>0.83974139999999997</v>
      </c>
      <c r="OA204">
        <v>18.85397</v>
      </c>
      <c r="OB204" s="1">
        <v>1.902652E-4</v>
      </c>
      <c r="OC204" s="1">
        <v>1.1852400000000001E-2</v>
      </c>
      <c r="OD204">
        <v>0.83967999999999998</v>
      </c>
      <c r="OE204">
        <v>19.00197</v>
      </c>
      <c r="OF204" s="1">
        <v>1.8258409999999999E-4</v>
      </c>
      <c r="OG204" s="1">
        <v>1.137378E-2</v>
      </c>
      <c r="OH204">
        <v>0.83966859999999999</v>
      </c>
      <c r="OI204">
        <v>19.569269999999999</v>
      </c>
      <c r="OJ204" s="1">
        <v>1.746811E-4</v>
      </c>
      <c r="OK204" s="1">
        <v>1.087863E-2</v>
      </c>
    </row>
    <row r="205" spans="1:401" x14ac:dyDescent="0.35">
      <c r="A205">
        <v>211</v>
      </c>
      <c r="B205" t="s">
        <v>4</v>
      </c>
      <c r="C205" t="s">
        <v>181</v>
      </c>
      <c r="D205" t="s">
        <v>211</v>
      </c>
      <c r="E205">
        <v>70.500240000000005</v>
      </c>
      <c r="F205">
        <v>1.197498</v>
      </c>
      <c r="G205">
        <v>15.587759999999999</v>
      </c>
      <c r="H205">
        <v>0</v>
      </c>
      <c r="I205">
        <v>0</v>
      </c>
      <c r="J205">
        <v>1.1946190000000001</v>
      </c>
      <c r="K205">
        <v>16.192620000000002</v>
      </c>
      <c r="L205">
        <v>0</v>
      </c>
      <c r="M205">
        <v>0</v>
      </c>
      <c r="N205">
        <v>1.191729</v>
      </c>
      <c r="O205">
        <v>16.820129999999999</v>
      </c>
      <c r="P205">
        <v>0</v>
      </c>
      <c r="Q205">
        <v>0</v>
      </c>
      <c r="R205">
        <v>1.188958</v>
      </c>
      <c r="S205">
        <v>17.305900000000001</v>
      </c>
      <c r="T205">
        <v>0</v>
      </c>
      <c r="U205">
        <v>0</v>
      </c>
      <c r="V205">
        <v>1.186132</v>
      </c>
      <c r="W205">
        <v>17.58193</v>
      </c>
      <c r="X205">
        <v>0</v>
      </c>
      <c r="Y205">
        <v>0</v>
      </c>
      <c r="Z205">
        <v>1.1830719999999999</v>
      </c>
      <c r="AA205">
        <v>17.492010000000001</v>
      </c>
      <c r="AB205">
        <v>0</v>
      </c>
      <c r="AC205">
        <v>0</v>
      </c>
      <c r="AD205">
        <v>1.179932</v>
      </c>
      <c r="AE205">
        <v>17.077929999999999</v>
      </c>
      <c r="AF205">
        <v>0</v>
      </c>
      <c r="AG205">
        <v>0</v>
      </c>
      <c r="AH205">
        <v>1.17675</v>
      </c>
      <c r="AI205">
        <v>16.795100000000001</v>
      </c>
      <c r="AJ205">
        <v>5.4825480000000003E-36</v>
      </c>
      <c r="AK205">
        <v>9.9611060000000001E-35</v>
      </c>
      <c r="AL205">
        <v>1.1734469999999999</v>
      </c>
      <c r="AM205">
        <v>16.727160000000001</v>
      </c>
      <c r="AN205" s="1">
        <v>3.5731010000000003E-24</v>
      </c>
      <c r="AO205" s="1">
        <v>6.5448410000000005E-23</v>
      </c>
      <c r="AP205">
        <v>1.170083</v>
      </c>
      <c r="AQ205">
        <v>17.176169999999999</v>
      </c>
      <c r="AR205" s="1">
        <v>1.161967E-12</v>
      </c>
      <c r="AS205" s="1">
        <v>2.1256589999999999E-11</v>
      </c>
      <c r="AT205">
        <v>1.166798</v>
      </c>
      <c r="AU205">
        <v>17.80264</v>
      </c>
      <c r="AV205" s="1">
        <v>7.0414559999999999E-6</v>
      </c>
      <c r="AW205" s="1">
        <v>1.3197790000000001E-4</v>
      </c>
      <c r="AX205">
        <v>1.163349</v>
      </c>
      <c r="AY205">
        <v>18.267800000000001</v>
      </c>
      <c r="AZ205" s="1">
        <v>6.7342829999999998E-3</v>
      </c>
      <c r="BA205" s="1">
        <v>0.1273022</v>
      </c>
      <c r="BB205">
        <v>1.1598710000000001</v>
      </c>
      <c r="BC205">
        <v>18.50037</v>
      </c>
      <c r="BD205" s="1">
        <v>0.57101959999999996</v>
      </c>
      <c r="BE205">
        <v>10.865410000000001</v>
      </c>
      <c r="BF205">
        <v>1.1563969999999999</v>
      </c>
      <c r="BG205">
        <v>18.353169999999999</v>
      </c>
      <c r="BH205">
        <v>9.6847949999999994</v>
      </c>
      <c r="BI205">
        <v>185.2013</v>
      </c>
      <c r="BJ205">
        <v>1.1529750000000001</v>
      </c>
      <c r="BK205">
        <v>18.01463</v>
      </c>
      <c r="BL205">
        <v>48.991959999999999</v>
      </c>
      <c r="BM205">
        <v>941.74900000000002</v>
      </c>
      <c r="BN205">
        <v>1.1494040000000001</v>
      </c>
      <c r="BO205">
        <v>17.768630000000002</v>
      </c>
      <c r="BP205">
        <v>95.626819999999995</v>
      </c>
      <c r="BQ205">
        <v>1847.0840000000001</v>
      </c>
      <c r="BR205">
        <v>1.145472</v>
      </c>
      <c r="BS205">
        <v>17.78341</v>
      </c>
      <c r="BT205">
        <v>86.539360000000002</v>
      </c>
      <c r="BU205">
        <v>1679.4590000000001</v>
      </c>
      <c r="BV205">
        <v>1.1406130000000001</v>
      </c>
      <c r="BW205">
        <v>18.180489999999999</v>
      </c>
      <c r="BX205">
        <v>41.840350000000001</v>
      </c>
      <c r="BY205">
        <v>816.45899999999995</v>
      </c>
      <c r="BZ205">
        <v>1.1342080000000001</v>
      </c>
      <c r="CA205">
        <v>18.42305</v>
      </c>
      <c r="CB205">
        <v>12.191369999999999</v>
      </c>
      <c r="CC205">
        <v>239.52969999999999</v>
      </c>
      <c r="CD205">
        <v>1.1281810000000001</v>
      </c>
      <c r="CE205">
        <v>18.540669999999999</v>
      </c>
      <c r="CF205">
        <v>2.415505</v>
      </c>
      <c r="CG205">
        <v>47.76455</v>
      </c>
      <c r="CH205">
        <v>1.1231340000000001</v>
      </c>
      <c r="CI205">
        <v>18.13926</v>
      </c>
      <c r="CJ205">
        <v>0.39673530000000001</v>
      </c>
      <c r="CK205">
        <v>7.8792369999999998</v>
      </c>
      <c r="CL205">
        <v>1.1187370000000001</v>
      </c>
      <c r="CM205">
        <v>17.535589999999999</v>
      </c>
      <c r="CN205">
        <v>9.6376870000000003E-2</v>
      </c>
      <c r="CO205">
        <v>1.915802</v>
      </c>
      <c r="CP205">
        <v>1.114671</v>
      </c>
      <c r="CQ205">
        <v>16.935379999999999</v>
      </c>
      <c r="CR205">
        <v>5.682135E-2</v>
      </c>
      <c r="CS205">
        <v>1.1306499999999999</v>
      </c>
      <c r="CT205">
        <v>1.1109530000000001</v>
      </c>
      <c r="CU205">
        <v>16.550249999999998</v>
      </c>
      <c r="CV205" s="1">
        <v>4.8778679999999998E-2</v>
      </c>
      <c r="CW205">
        <v>0.97282590000000002</v>
      </c>
      <c r="CX205">
        <v>1.1071569999999999</v>
      </c>
      <c r="CY205">
        <v>16.44435</v>
      </c>
      <c r="CZ205" s="1">
        <v>4.4931560000000002E-2</v>
      </c>
      <c r="DA205">
        <v>0.89855050000000003</v>
      </c>
      <c r="DB205">
        <v>1.102943</v>
      </c>
      <c r="DC205">
        <v>16.915009999999999</v>
      </c>
      <c r="DD205" s="1">
        <v>4.2134369999999997E-2</v>
      </c>
      <c r="DE205" s="1">
        <v>0.84536829999999996</v>
      </c>
      <c r="DF205">
        <v>1.097526</v>
      </c>
      <c r="DG205">
        <v>17.192119999999999</v>
      </c>
      <c r="DH205" s="1">
        <v>3.9672230000000003E-2</v>
      </c>
      <c r="DI205" s="1">
        <v>0.79928869999999996</v>
      </c>
      <c r="DJ205">
        <v>1.090557</v>
      </c>
      <c r="DK205">
        <v>17.363109999999999</v>
      </c>
      <c r="DL205" s="1">
        <v>3.7253580000000001E-2</v>
      </c>
      <c r="DM205" s="1">
        <v>0.75461250000000002</v>
      </c>
      <c r="DN205">
        <v>1.082622</v>
      </c>
      <c r="DO205">
        <v>17.26886</v>
      </c>
      <c r="DP205" s="1">
        <v>3.4863320000000003E-2</v>
      </c>
      <c r="DQ205" s="1">
        <v>0.71062539999999996</v>
      </c>
      <c r="DR205">
        <v>1.0741229999999999</v>
      </c>
      <c r="DS205">
        <v>16.862380000000002</v>
      </c>
      <c r="DT205" s="1">
        <v>3.2570109999999999E-2</v>
      </c>
      <c r="DU205" s="1">
        <v>0.66838909999999996</v>
      </c>
      <c r="DV205">
        <v>1.0646439999999999</v>
      </c>
      <c r="DW205">
        <v>16.19021</v>
      </c>
      <c r="DX205" s="1">
        <v>3.0439170000000002E-2</v>
      </c>
      <c r="DY205" s="1">
        <v>0.62945470000000003</v>
      </c>
      <c r="DZ205">
        <v>1.0546249999999999</v>
      </c>
      <c r="EA205">
        <v>15.625400000000001</v>
      </c>
      <c r="EB205" s="1">
        <v>2.8985859999999999E-2</v>
      </c>
      <c r="EC205" s="1">
        <v>0.60420030000000002</v>
      </c>
      <c r="ED205">
        <v>1.0446070000000001</v>
      </c>
      <c r="EE205">
        <v>15.432589999999999</v>
      </c>
      <c r="EF205" s="1">
        <v>2.8879350000000002E-2</v>
      </c>
      <c r="EG205" s="1">
        <v>0.60666850000000005</v>
      </c>
      <c r="EH205">
        <v>1.0346010000000001</v>
      </c>
      <c r="EI205">
        <v>15.97505</v>
      </c>
      <c r="EJ205" s="1">
        <v>2.9851570000000001E-2</v>
      </c>
      <c r="EK205" s="1">
        <v>0.63200190000000001</v>
      </c>
      <c r="EL205">
        <v>1.024235</v>
      </c>
      <c r="EM205">
        <v>16.54693</v>
      </c>
      <c r="EN205" s="1">
        <v>3.0759450000000001E-2</v>
      </c>
      <c r="EO205" s="1">
        <v>0.65667339999999996</v>
      </c>
      <c r="EP205">
        <v>1.013871</v>
      </c>
      <c r="EQ205">
        <v>17.2224</v>
      </c>
      <c r="ER205" s="1">
        <v>3.0755850000000001E-2</v>
      </c>
      <c r="ES205" s="1">
        <v>0.66200910000000002</v>
      </c>
      <c r="ET205">
        <v>1.0022489999999999</v>
      </c>
      <c r="EU205">
        <v>17.856739999999999</v>
      </c>
      <c r="EV205" s="1">
        <v>2.974603E-2</v>
      </c>
      <c r="EW205" s="1">
        <v>0.64598440000000001</v>
      </c>
      <c r="EX205">
        <v>0.9897186</v>
      </c>
      <c r="EY205">
        <v>17.88486</v>
      </c>
      <c r="EZ205" s="1">
        <v>2.796504E-2</v>
      </c>
      <c r="FA205" s="1">
        <v>0.61318859999999997</v>
      </c>
      <c r="FB205">
        <v>0.97715260000000004</v>
      </c>
      <c r="FC205">
        <v>17.347300000000001</v>
      </c>
      <c r="FD205" s="1">
        <v>2.5854329999999998E-2</v>
      </c>
      <c r="FE205" s="1">
        <v>0.57236399999999998</v>
      </c>
      <c r="FF205">
        <v>0.96454200000000001</v>
      </c>
      <c r="FG205">
        <v>16.8126</v>
      </c>
      <c r="FH205" s="1">
        <v>2.3685009999999999E-2</v>
      </c>
      <c r="FI205" s="1">
        <v>0.529447</v>
      </c>
      <c r="FJ205">
        <v>0.95202799999999999</v>
      </c>
      <c r="FK205">
        <v>16.467199999999998</v>
      </c>
      <c r="FL205" s="1">
        <v>2.157856E-2</v>
      </c>
      <c r="FM205" s="1">
        <v>0.48698029999999998</v>
      </c>
      <c r="FN205">
        <v>0.93966780000000005</v>
      </c>
      <c r="FO205">
        <v>16.913170000000001</v>
      </c>
      <c r="FP205" s="1">
        <v>1.9589220000000001E-2</v>
      </c>
      <c r="FQ205" s="1">
        <v>0.44628600000000002</v>
      </c>
      <c r="FR205">
        <v>0.92731830000000004</v>
      </c>
      <c r="FS205">
        <v>17.634239999999998</v>
      </c>
      <c r="FT205" s="1">
        <v>1.7759319999999999E-2</v>
      </c>
      <c r="FU205" s="1">
        <v>0.40845520000000002</v>
      </c>
      <c r="FV205">
        <v>0.91588650000000005</v>
      </c>
      <c r="FW205">
        <v>18.50018</v>
      </c>
      <c r="FX205" s="1">
        <v>1.6102229999999999E-2</v>
      </c>
      <c r="FY205" s="1">
        <v>0.37367470000000003</v>
      </c>
      <c r="FZ205">
        <v>0.90503619999999996</v>
      </c>
      <c r="GA205">
        <v>19.349039999999999</v>
      </c>
      <c r="GB205" s="1">
        <v>1.461548E-2</v>
      </c>
      <c r="GC205" s="1">
        <v>0.34217120000000001</v>
      </c>
      <c r="GD205">
        <v>0.89439930000000001</v>
      </c>
      <c r="GE205">
        <v>19.47174</v>
      </c>
      <c r="GF205" s="1">
        <v>1.326283E-2</v>
      </c>
      <c r="GG205" s="1">
        <v>0.31326330000000002</v>
      </c>
      <c r="GH205">
        <v>0.88334650000000003</v>
      </c>
      <c r="GI205">
        <v>19.094629999999999</v>
      </c>
      <c r="GJ205" s="1">
        <v>1.2016840000000001E-2</v>
      </c>
      <c r="GK205" s="1">
        <v>0.28648859999999998</v>
      </c>
      <c r="GL205">
        <v>0.87246639999999998</v>
      </c>
      <c r="GM205">
        <v>18.592179999999999</v>
      </c>
      <c r="GN205" s="1">
        <v>1.089302E-2</v>
      </c>
      <c r="GO205" s="1">
        <v>0.26208959999999998</v>
      </c>
      <c r="GP205">
        <v>0.86117200000000005</v>
      </c>
      <c r="GQ205">
        <v>18.136220000000002</v>
      </c>
      <c r="GR205" s="1">
        <v>9.8595060000000005E-3</v>
      </c>
      <c r="GS205" s="1">
        <v>0.23949200000000001</v>
      </c>
      <c r="GT205">
        <v>0.85043679999999999</v>
      </c>
      <c r="GU205">
        <v>17.97587</v>
      </c>
      <c r="GV205" s="1">
        <v>8.9184160000000002E-3</v>
      </c>
      <c r="GW205" s="1">
        <v>0.2185937</v>
      </c>
      <c r="GX205">
        <v>0.83983540000000001</v>
      </c>
      <c r="GY205">
        <v>18.531829999999999</v>
      </c>
      <c r="GZ205" s="1">
        <v>8.0650960000000008E-3</v>
      </c>
      <c r="HA205" s="1">
        <v>0.19950219999999999</v>
      </c>
      <c r="HB205">
        <v>0.82849240000000002</v>
      </c>
      <c r="HC205">
        <v>19.1447</v>
      </c>
      <c r="HD205" s="1">
        <v>7.2915920000000004E-3</v>
      </c>
      <c r="HE205" s="1">
        <v>0.1821999</v>
      </c>
      <c r="HF205">
        <v>0.81778079999999997</v>
      </c>
      <c r="HG205">
        <v>19.723700000000001</v>
      </c>
      <c r="HH205" s="1">
        <v>6.5872190000000001E-3</v>
      </c>
      <c r="HI205" s="1">
        <v>0.16617380000000001</v>
      </c>
      <c r="HJ205">
        <v>0.80801489999999998</v>
      </c>
      <c r="HK205">
        <v>19.75168</v>
      </c>
      <c r="HL205" s="1">
        <v>5.9435080000000001E-3</v>
      </c>
      <c r="HM205" s="1">
        <v>0.15119279999999999</v>
      </c>
      <c r="HN205">
        <v>0.79916450000000006</v>
      </c>
      <c r="HO205">
        <v>19.438890000000001</v>
      </c>
      <c r="HP205" s="1">
        <v>5.3501080000000001E-3</v>
      </c>
      <c r="HQ205" s="1">
        <v>0.1371076</v>
      </c>
      <c r="HR205">
        <v>0.79162699999999997</v>
      </c>
      <c r="HS205">
        <v>18.803519999999999</v>
      </c>
      <c r="HT205" s="1">
        <v>4.8023559999999998E-3</v>
      </c>
      <c r="HU205" s="1">
        <v>0.1237982</v>
      </c>
      <c r="HV205">
        <v>0.78541729999999998</v>
      </c>
      <c r="HW205">
        <v>17.978899999999999</v>
      </c>
      <c r="HX205" s="1">
        <v>4.2893430000000001E-3</v>
      </c>
      <c r="HY205" s="1">
        <v>0.11103929999999999</v>
      </c>
      <c r="HZ205">
        <v>0.78031010000000001</v>
      </c>
      <c r="IA205">
        <v>17.347280000000001</v>
      </c>
      <c r="IB205" s="1">
        <v>3.8121779999999998E-3</v>
      </c>
      <c r="IC205" s="1">
        <v>9.896974E-2</v>
      </c>
      <c r="ID205">
        <v>0.77613759999999998</v>
      </c>
      <c r="IE205">
        <v>17.30707</v>
      </c>
      <c r="IF205" s="1">
        <v>3.368551E-3</v>
      </c>
      <c r="IG205" s="1">
        <v>8.759567E-2</v>
      </c>
      <c r="IH205">
        <v>0.77325730000000004</v>
      </c>
      <c r="II205">
        <v>17.53679</v>
      </c>
      <c r="IJ205" s="1">
        <v>2.9440930000000001E-3</v>
      </c>
      <c r="IK205" s="1">
        <v>7.6562329999999998E-2</v>
      </c>
      <c r="IL205">
        <v>0.77060249999999997</v>
      </c>
      <c r="IM205">
        <v>18.03284</v>
      </c>
      <c r="IN205" s="1">
        <v>2.5173180000000002E-3</v>
      </c>
      <c r="IO205" s="1">
        <v>6.5479369999999995E-2</v>
      </c>
      <c r="IP205">
        <v>0.76846979999999998</v>
      </c>
      <c r="IQ205">
        <v>18.076499999999999</v>
      </c>
      <c r="IR205" s="1">
        <v>2.0952929999999998E-3</v>
      </c>
      <c r="IS205" s="1">
        <v>5.4500640000000003E-2</v>
      </c>
      <c r="IT205">
        <v>0.76681270000000001</v>
      </c>
      <c r="IU205">
        <v>17.83456</v>
      </c>
      <c r="IV205" s="1">
        <v>1.702526E-3</v>
      </c>
      <c r="IW205" s="1">
        <v>4.4263879999999999E-2</v>
      </c>
      <c r="IX205">
        <v>0.76553789999999999</v>
      </c>
      <c r="IY205">
        <v>17.378920000000001</v>
      </c>
      <c r="IZ205" s="1">
        <v>1.3735069999999999E-3</v>
      </c>
      <c r="JA205" s="1">
        <v>3.5680280000000002E-2</v>
      </c>
      <c r="JB205">
        <v>0.76463349999999997</v>
      </c>
      <c r="JC205">
        <v>16.72842</v>
      </c>
      <c r="JD205" s="1">
        <v>1.1238000000000001E-3</v>
      </c>
      <c r="JE205" s="1">
        <v>2.9159609999999999E-2</v>
      </c>
      <c r="JF205">
        <v>0.76400690000000004</v>
      </c>
      <c r="JG205">
        <v>16.55762</v>
      </c>
      <c r="JH205" s="1">
        <v>9.4742510000000004E-4</v>
      </c>
      <c r="JI205" s="1">
        <v>2.4554099999999999E-2</v>
      </c>
      <c r="JJ205">
        <v>0.76358349999999997</v>
      </c>
      <c r="JK205">
        <v>16.598680000000002</v>
      </c>
      <c r="JL205" s="1">
        <v>8.2615379999999999E-4</v>
      </c>
      <c r="JM205" s="1">
        <v>2.138462E-2</v>
      </c>
      <c r="JN205">
        <v>0.76333039999999996</v>
      </c>
      <c r="JO205">
        <v>16.788060000000002</v>
      </c>
      <c r="JP205" s="1">
        <v>7.3936629999999998E-4</v>
      </c>
      <c r="JQ205" s="1">
        <v>1.9118130000000001E-2</v>
      </c>
      <c r="JR205">
        <v>0.76323180000000002</v>
      </c>
      <c r="JS205">
        <v>17.32508</v>
      </c>
      <c r="JT205" s="1">
        <v>6.7181429999999996E-4</v>
      </c>
      <c r="JU205" s="1">
        <v>1.735283E-2</v>
      </c>
      <c r="JV205">
        <v>0.76326000000000005</v>
      </c>
      <c r="JW205">
        <v>17.620059999999999</v>
      </c>
      <c r="JX205" s="1">
        <v>6.1370459999999995E-4</v>
      </c>
      <c r="JY205" s="1">
        <v>1.5835999999999999E-2</v>
      </c>
      <c r="JZ205">
        <v>0.76339939999999995</v>
      </c>
      <c r="KA205">
        <v>17.330929999999999</v>
      </c>
      <c r="KB205" s="1">
        <v>5.6270189999999996E-4</v>
      </c>
      <c r="KC205" s="1">
        <v>1.4504039999999999E-2</v>
      </c>
      <c r="KD205">
        <v>0.76364609999999999</v>
      </c>
      <c r="KE205">
        <v>16.802309999999999</v>
      </c>
      <c r="KF205" s="1">
        <v>5.1852460000000001E-4</v>
      </c>
      <c r="KG205" s="1">
        <v>1.33534E-2</v>
      </c>
      <c r="KH205">
        <v>0.7639589</v>
      </c>
      <c r="KI205">
        <v>16.20298</v>
      </c>
      <c r="KJ205" s="1">
        <v>4.816345E-4</v>
      </c>
      <c r="KK205" s="1">
        <v>1.239196E-2</v>
      </c>
      <c r="KL205">
        <v>0.76433269999999998</v>
      </c>
      <c r="KM205">
        <v>16.312930000000001</v>
      </c>
      <c r="KN205" s="1">
        <v>4.5114729999999999E-4</v>
      </c>
      <c r="KO205" s="1">
        <v>1.159693E-2</v>
      </c>
      <c r="KP205">
        <v>0.76472720000000005</v>
      </c>
      <c r="KQ205">
        <v>16.814910000000001</v>
      </c>
      <c r="KR205" s="1">
        <v>4.2586179999999998E-4</v>
      </c>
      <c r="KS205" s="1">
        <v>1.093907E-2</v>
      </c>
      <c r="KT205">
        <v>0.76513240000000005</v>
      </c>
      <c r="KU205">
        <v>17.704260000000001</v>
      </c>
      <c r="KV205" s="1">
        <v>4.0400869999999999E-4</v>
      </c>
      <c r="KW205" s="1">
        <v>1.0369990000000001E-2</v>
      </c>
      <c r="KX205">
        <v>0.76552319999999996</v>
      </c>
      <c r="KY205">
        <v>18.709379999999999</v>
      </c>
      <c r="KZ205" s="1">
        <v>3.840154E-4</v>
      </c>
      <c r="LA205" s="1">
        <v>9.8507000000000004E-3</v>
      </c>
      <c r="LB205">
        <v>0.76586929999999998</v>
      </c>
      <c r="LC205">
        <v>19.133130000000001</v>
      </c>
      <c r="LD205" s="1">
        <v>3.653552E-4</v>
      </c>
      <c r="LE205" s="1">
        <v>9.3679330000000002E-3</v>
      </c>
      <c r="LF205">
        <v>0.76615979999999995</v>
      </c>
      <c r="LG205">
        <v>18.902729999999998</v>
      </c>
      <c r="LH205" s="1">
        <v>3.4833420000000002E-4</v>
      </c>
      <c r="LI205" s="1">
        <v>8.9279070000000006E-3</v>
      </c>
      <c r="LJ205">
        <v>0.76639440000000003</v>
      </c>
      <c r="LK205">
        <v>18.414999999999999</v>
      </c>
      <c r="LL205" s="1">
        <v>3.3255829999999999E-4</v>
      </c>
      <c r="LM205" s="1">
        <v>8.5213159999999993E-3</v>
      </c>
      <c r="LN205">
        <v>0.76659080000000002</v>
      </c>
      <c r="LO205">
        <v>17.892230000000001</v>
      </c>
      <c r="LP205" s="1">
        <v>3.1830429999999999E-4</v>
      </c>
      <c r="LQ205" s="1">
        <v>8.1549210000000007E-3</v>
      </c>
      <c r="LR205">
        <v>0.76669390000000004</v>
      </c>
      <c r="LS205">
        <v>18.119949999999999</v>
      </c>
      <c r="LT205" s="1">
        <v>3.0544749999999999E-4</v>
      </c>
      <c r="LU205" s="1">
        <v>7.8252809999999999E-3</v>
      </c>
      <c r="LV205">
        <v>0.76672830000000003</v>
      </c>
      <c r="LW205">
        <v>18.690390000000001</v>
      </c>
      <c r="LX205" s="1">
        <v>2.9386190000000001E-4</v>
      </c>
      <c r="LY205" s="1">
        <v>7.5288000000000004E-3</v>
      </c>
      <c r="LZ205">
        <v>0.7666733</v>
      </c>
      <c r="MA205">
        <v>19.659020000000002</v>
      </c>
      <c r="MB205" s="1">
        <v>2.8371720000000002E-4</v>
      </c>
      <c r="MC205" s="1">
        <v>7.2703719999999998E-3</v>
      </c>
      <c r="MD205">
        <v>0.76650580000000001</v>
      </c>
      <c r="ME205">
        <v>20.667919999999999</v>
      </c>
      <c r="MF205" s="1">
        <v>2.7499510000000003E-4</v>
      </c>
      <c r="MG205" s="1">
        <v>7.0488879999999997E-3</v>
      </c>
      <c r="MH205">
        <v>0.76620549999999998</v>
      </c>
      <c r="MI205">
        <v>21.092210000000001</v>
      </c>
      <c r="MJ205" s="1">
        <v>2.6771899999999998E-4</v>
      </c>
      <c r="MK205" s="1">
        <v>6.8658929999999996E-3</v>
      </c>
      <c r="ML205">
        <v>0.7657697</v>
      </c>
      <c r="MM205">
        <v>20.73226</v>
      </c>
      <c r="MN205" s="1">
        <v>2.6137699999999997E-4</v>
      </c>
      <c r="MO205" s="1">
        <v>6.7075010000000003E-3</v>
      </c>
      <c r="MP205">
        <v>0.76519479999999995</v>
      </c>
      <c r="MQ205">
        <v>20.013030000000001</v>
      </c>
      <c r="MR205" s="1">
        <v>2.5505889999999999E-4</v>
      </c>
      <c r="MS205" s="1">
        <v>6.5509169999999999E-3</v>
      </c>
      <c r="MT205">
        <v>0.76451590000000003</v>
      </c>
      <c r="MU205">
        <v>19.20899</v>
      </c>
      <c r="MV205" s="1">
        <v>2.4844519999999998E-4</v>
      </c>
      <c r="MW205" s="1">
        <v>6.3870039999999999E-3</v>
      </c>
      <c r="MX205">
        <v>0.7637448</v>
      </c>
      <c r="MY205">
        <v>19.083269999999999</v>
      </c>
      <c r="MZ205" s="1">
        <v>2.412433E-4</v>
      </c>
      <c r="NA205" s="1">
        <v>6.2088170000000002E-3</v>
      </c>
      <c r="NB205">
        <v>0.76293390000000005</v>
      </c>
      <c r="NC205">
        <v>18.866849999999999</v>
      </c>
      <c r="ND205" s="1">
        <v>2.3364950000000001E-4</v>
      </c>
      <c r="NE205" s="1">
        <v>6.019155E-3</v>
      </c>
      <c r="NF205">
        <v>0.76210449999999996</v>
      </c>
      <c r="NG205">
        <v>19.508120000000002</v>
      </c>
      <c r="NH205" s="1">
        <v>2.2594060000000001E-4</v>
      </c>
      <c r="NI205" s="1">
        <v>5.8263969999999997E-3</v>
      </c>
      <c r="NJ205">
        <v>0.76132250000000001</v>
      </c>
      <c r="NK205">
        <v>20.233910000000002</v>
      </c>
      <c r="NL205" s="1">
        <v>2.184493E-4</v>
      </c>
      <c r="NM205" s="1">
        <v>5.6384720000000003E-3</v>
      </c>
      <c r="NN205">
        <v>0.76061829999999997</v>
      </c>
      <c r="NO205">
        <v>20.531860000000002</v>
      </c>
      <c r="NP205" s="1">
        <v>2.114776E-4</v>
      </c>
      <c r="NQ205" s="1">
        <v>5.4625849999999998E-3</v>
      </c>
      <c r="NR205">
        <v>0.7600152</v>
      </c>
      <c r="NS205">
        <v>20.19576</v>
      </c>
      <c r="NT205" s="1">
        <v>2.046986E-4</v>
      </c>
      <c r="NU205" s="1">
        <v>5.290533E-3</v>
      </c>
      <c r="NV205">
        <v>0.75951179999999996</v>
      </c>
      <c r="NW205">
        <v>19.51446</v>
      </c>
      <c r="NX205" s="1">
        <v>1.9773290000000001E-4</v>
      </c>
      <c r="NY205" s="1">
        <v>5.1128090000000003E-3</v>
      </c>
      <c r="NZ205">
        <v>0.75911830000000002</v>
      </c>
      <c r="OA205">
        <v>18.863939999999999</v>
      </c>
      <c r="OB205" s="1">
        <v>1.9041579999999999E-4</v>
      </c>
      <c r="OC205" s="1">
        <v>4.9248709999999999E-3</v>
      </c>
      <c r="OD205">
        <v>0.75885740000000002</v>
      </c>
      <c r="OE205">
        <v>19.00949</v>
      </c>
      <c r="OF205" s="1">
        <v>1.8274130000000001E-4</v>
      </c>
      <c r="OG205" s="1">
        <v>4.726849E-3</v>
      </c>
      <c r="OH205">
        <v>0.75874169999999996</v>
      </c>
      <c r="OI205">
        <v>19.571020000000001</v>
      </c>
      <c r="OJ205" s="1">
        <v>1.748442E-4</v>
      </c>
      <c r="OK205" s="1">
        <v>4.5216880000000003E-3</v>
      </c>
    </row>
    <row r="206" spans="1:401" x14ac:dyDescent="0.35">
      <c r="A206">
        <v>212</v>
      </c>
      <c r="B206" t="s">
        <v>4</v>
      </c>
      <c r="C206" t="s">
        <v>181</v>
      </c>
      <c r="D206" t="s">
        <v>212</v>
      </c>
      <c r="E206">
        <v>277.81599999999997</v>
      </c>
      <c r="F206">
        <v>1.2074940000000001</v>
      </c>
      <c r="G206">
        <v>15.584630000000001</v>
      </c>
      <c r="H206">
        <v>0</v>
      </c>
      <c r="I206">
        <v>0</v>
      </c>
      <c r="J206">
        <v>1.204075</v>
      </c>
      <c r="K206">
        <v>16.188510000000001</v>
      </c>
      <c r="L206">
        <v>0</v>
      </c>
      <c r="M206">
        <v>0</v>
      </c>
      <c r="N206">
        <v>1.200669</v>
      </c>
      <c r="O206">
        <v>16.816579999999998</v>
      </c>
      <c r="P206">
        <v>0</v>
      </c>
      <c r="Q206">
        <v>0</v>
      </c>
      <c r="R206">
        <v>1.197341</v>
      </c>
      <c r="S206">
        <v>17.307379999999998</v>
      </c>
      <c r="T206">
        <v>0</v>
      </c>
      <c r="U206">
        <v>0</v>
      </c>
      <c r="V206">
        <v>1.1939770000000001</v>
      </c>
      <c r="W206">
        <v>17.58549</v>
      </c>
      <c r="X206">
        <v>0</v>
      </c>
      <c r="Y206">
        <v>0</v>
      </c>
      <c r="Z206">
        <v>1.1904749999999999</v>
      </c>
      <c r="AA206">
        <v>17.498149999999999</v>
      </c>
      <c r="AB206">
        <v>0</v>
      </c>
      <c r="AC206">
        <v>0</v>
      </c>
      <c r="AD206">
        <v>1.1868570000000001</v>
      </c>
      <c r="AE206">
        <v>17.082360000000001</v>
      </c>
      <c r="AF206">
        <v>0</v>
      </c>
      <c r="AG206">
        <v>0</v>
      </c>
      <c r="AH206">
        <v>1.183189</v>
      </c>
      <c r="AI206">
        <v>16.795639999999999</v>
      </c>
      <c r="AJ206">
        <v>5.0271550000000001E-36</v>
      </c>
      <c r="AK206">
        <v>3.0312639999999998E-34</v>
      </c>
      <c r="AL206">
        <v>1.1794089999999999</v>
      </c>
      <c r="AM206">
        <v>16.724609999999998</v>
      </c>
      <c r="AN206" s="1">
        <v>3.2911550000000001E-24</v>
      </c>
      <c r="AO206" s="1">
        <v>2.0119280000000001E-22</v>
      </c>
      <c r="AP206">
        <v>1.175521</v>
      </c>
      <c r="AQ206">
        <v>17.174050000000001</v>
      </c>
      <c r="AR206" s="1">
        <v>1.0657320000000001E-12</v>
      </c>
      <c r="AS206" s="1">
        <v>6.4368630000000004E-11</v>
      </c>
      <c r="AT206">
        <v>1.171726</v>
      </c>
      <c r="AU206">
        <v>17.801290000000002</v>
      </c>
      <c r="AV206" s="1">
        <v>6.8584549999999999E-6</v>
      </c>
      <c r="AW206" s="1">
        <v>5.0267360000000002E-4</v>
      </c>
      <c r="AX206">
        <v>1.167734</v>
      </c>
      <c r="AY206">
        <v>18.270859999999999</v>
      </c>
      <c r="AZ206" s="1">
        <v>6.6214189999999999E-3</v>
      </c>
      <c r="BA206" s="1">
        <v>0.51018620000000003</v>
      </c>
      <c r="BB206">
        <v>1.1637459999999999</v>
      </c>
      <c r="BC206">
        <v>18.505600000000001</v>
      </c>
      <c r="BD206" s="1">
        <v>0.56468010000000002</v>
      </c>
      <c r="BE206">
        <v>45.003430000000002</v>
      </c>
      <c r="BF206">
        <v>1.159745</v>
      </c>
      <c r="BG206">
        <v>18.358619999999998</v>
      </c>
      <c r="BH206">
        <v>9.6179749999999995</v>
      </c>
      <c r="BI206">
        <v>786.90769999999998</v>
      </c>
      <c r="BJ206">
        <v>1.1557930000000001</v>
      </c>
      <c r="BK206">
        <v>18.01859</v>
      </c>
      <c r="BL206">
        <v>48.816969999999998</v>
      </c>
      <c r="BM206">
        <v>4085.94</v>
      </c>
      <c r="BN206">
        <v>1.151664</v>
      </c>
      <c r="BO206">
        <v>17.769269999999999</v>
      </c>
      <c r="BP206">
        <v>95.544460000000001</v>
      </c>
      <c r="BQ206">
        <v>8155.3180000000002</v>
      </c>
      <c r="BR206">
        <v>1.1472070000000001</v>
      </c>
      <c r="BS206">
        <v>17.779589999999999</v>
      </c>
      <c r="BT206">
        <v>86.660939999999997</v>
      </c>
      <c r="BU206">
        <v>7525.652</v>
      </c>
      <c r="BV206">
        <v>1.141662</v>
      </c>
      <c r="BW206">
        <v>18.176279999999998</v>
      </c>
      <c r="BX206">
        <v>41.982469999999999</v>
      </c>
      <c r="BY206">
        <v>3704.1750000000002</v>
      </c>
      <c r="BZ206">
        <v>1.1344160000000001</v>
      </c>
      <c r="CA206">
        <v>18.42249</v>
      </c>
      <c r="CB206">
        <v>12.25446</v>
      </c>
      <c r="CC206">
        <v>1097.6780000000001</v>
      </c>
      <c r="CD206">
        <v>1.127456</v>
      </c>
      <c r="CE206">
        <v>18.546890000000001</v>
      </c>
      <c r="CF206">
        <v>2.431505</v>
      </c>
      <c r="CG206">
        <v>220.4897</v>
      </c>
      <c r="CH206">
        <v>1.1215649999999999</v>
      </c>
      <c r="CI206">
        <v>18.150970000000001</v>
      </c>
      <c r="CJ206">
        <v>0.39946789999999999</v>
      </c>
      <c r="CK206">
        <v>36.371749999999999</v>
      </c>
      <c r="CL206">
        <v>1.1164179999999999</v>
      </c>
      <c r="CM206">
        <v>17.547070000000001</v>
      </c>
      <c r="CN206">
        <v>9.6746180000000001E-2</v>
      </c>
      <c r="CO206">
        <v>8.6766240000000003</v>
      </c>
      <c r="CP206">
        <v>1.111672</v>
      </c>
      <c r="CQ206">
        <v>16.94481</v>
      </c>
      <c r="CR206">
        <v>5.6879039999999999E-2</v>
      </c>
      <c r="CS206">
        <v>5.0332980000000003</v>
      </c>
      <c r="CT206">
        <v>1.1072850000000001</v>
      </c>
      <c r="CU206">
        <v>16.553529999999999</v>
      </c>
      <c r="CV206">
        <v>4.8799000000000002E-2</v>
      </c>
      <c r="CW206">
        <v>4.3132289999999998</v>
      </c>
      <c r="CX206">
        <v>1.1027819999999999</v>
      </c>
      <c r="CY206">
        <v>16.442450000000001</v>
      </c>
      <c r="CZ206" s="1">
        <v>4.494476E-2</v>
      </c>
      <c r="DA206">
        <v>3.9788920000000001</v>
      </c>
      <c r="DB206">
        <v>1.0978159999999999</v>
      </c>
      <c r="DC206">
        <v>16.909559999999999</v>
      </c>
      <c r="DD206" s="1">
        <v>4.2145269999999999E-2</v>
      </c>
      <c r="DE206">
        <v>3.7408049999999999</v>
      </c>
      <c r="DF206">
        <v>1.0918870000000001</v>
      </c>
      <c r="DG206">
        <v>17.191199999999998</v>
      </c>
      <c r="DH206" s="1">
        <v>3.9682759999999997E-2</v>
      </c>
      <c r="DI206" s="1">
        <v>3.5351620000000001</v>
      </c>
      <c r="DJ206">
        <v>1.0845130000000001</v>
      </c>
      <c r="DK206">
        <v>17.367270000000001</v>
      </c>
      <c r="DL206" s="1">
        <v>3.7264449999999998E-2</v>
      </c>
      <c r="DM206" s="1">
        <v>3.3357770000000002</v>
      </c>
      <c r="DN206">
        <v>1.076141</v>
      </c>
      <c r="DO206">
        <v>17.27731</v>
      </c>
      <c r="DP206" s="1">
        <v>3.4874299999999997E-2</v>
      </c>
      <c r="DQ206" s="1">
        <v>3.139278</v>
      </c>
      <c r="DR206">
        <v>1.067126</v>
      </c>
      <c r="DS206">
        <v>16.87491</v>
      </c>
      <c r="DT206" s="1">
        <v>3.2581199999999998E-2</v>
      </c>
      <c r="DU206" s="1">
        <v>2.9504709999999998</v>
      </c>
      <c r="DV206">
        <v>1.057072</v>
      </c>
      <c r="DW206">
        <v>16.20298</v>
      </c>
      <c r="DX206" s="1">
        <v>3.0449110000000001E-2</v>
      </c>
      <c r="DY206" s="1">
        <v>2.7758310000000002</v>
      </c>
      <c r="DZ206">
        <v>1.046468</v>
      </c>
      <c r="EA206">
        <v>15.63311</v>
      </c>
      <c r="EB206" s="1">
        <v>2.89897E-2</v>
      </c>
      <c r="EC206" s="1">
        <v>2.659592</v>
      </c>
      <c r="ED206">
        <v>1.035801</v>
      </c>
      <c r="EE206">
        <v>15.433870000000001</v>
      </c>
      <c r="EF206" s="1">
        <v>2.887348E-2</v>
      </c>
      <c r="EG206" s="1">
        <v>2.6642920000000001</v>
      </c>
      <c r="EH206">
        <v>1.025145</v>
      </c>
      <c r="EI206">
        <v>15.973610000000001</v>
      </c>
      <c r="EJ206" s="1">
        <v>2.9840430000000001E-2</v>
      </c>
      <c r="EK206" s="1">
        <v>2.7709459999999999</v>
      </c>
      <c r="EL206">
        <v>1.0141230000000001</v>
      </c>
      <c r="EM206">
        <v>16.545390000000001</v>
      </c>
      <c r="EN206" s="1">
        <v>3.0752749999999999E-2</v>
      </c>
      <c r="EO206" s="1">
        <v>2.877313</v>
      </c>
      <c r="EP206">
        <v>1.0030809999999999</v>
      </c>
      <c r="EQ206">
        <v>17.218</v>
      </c>
      <c r="ER206" s="1">
        <v>3.0757300000000001E-2</v>
      </c>
      <c r="ES206" s="1">
        <v>2.8999429999999999</v>
      </c>
      <c r="ET206">
        <v>0.99162640000000002</v>
      </c>
      <c r="EU206">
        <v>17.858799999999999</v>
      </c>
      <c r="EV206" s="1">
        <v>2.9754610000000001E-2</v>
      </c>
      <c r="EW206" s="1">
        <v>2.8274979999999998</v>
      </c>
      <c r="EX206">
        <v>0.97955020000000004</v>
      </c>
      <c r="EY206">
        <v>17.893429999999999</v>
      </c>
      <c r="EZ206" s="1">
        <v>2.7978289999999999E-2</v>
      </c>
      <c r="FA206" s="1">
        <v>2.6803620000000001</v>
      </c>
      <c r="FB206">
        <v>0.96745199999999998</v>
      </c>
      <c r="FC206">
        <v>17.35697</v>
      </c>
      <c r="FD206" s="1">
        <v>2.5869400000000001E-2</v>
      </c>
      <c r="FE206" s="1">
        <v>2.4975109999999998</v>
      </c>
      <c r="FF206">
        <v>0.95529430000000004</v>
      </c>
      <c r="FG206">
        <v>16.822659999999999</v>
      </c>
      <c r="FH206" s="1">
        <v>2.3700300000000001E-2</v>
      </c>
      <c r="FI206" s="1">
        <v>2.3056920000000001</v>
      </c>
      <c r="FJ206">
        <v>0.9432606</v>
      </c>
      <c r="FK206">
        <v>16.470859999999998</v>
      </c>
      <c r="FL206" s="1">
        <v>2.1593600000000001E-2</v>
      </c>
      <c r="FM206" s="1">
        <v>2.1161210000000001</v>
      </c>
      <c r="FN206">
        <v>0.93140279999999998</v>
      </c>
      <c r="FO206">
        <v>16.912769999999998</v>
      </c>
      <c r="FP206" s="1">
        <v>1.96034E-2</v>
      </c>
      <c r="FQ206" s="1">
        <v>1.934625</v>
      </c>
      <c r="FR206">
        <v>0.91954610000000003</v>
      </c>
      <c r="FS206">
        <v>17.627510000000001</v>
      </c>
      <c r="FT206" s="1">
        <v>1.7772530000000002E-2</v>
      </c>
      <c r="FU206" s="1">
        <v>1.766151</v>
      </c>
      <c r="FV206">
        <v>0.90853790000000001</v>
      </c>
      <c r="FW206">
        <v>18.488869999999999</v>
      </c>
      <c r="FX206" s="1">
        <v>1.6114259999999998E-2</v>
      </c>
      <c r="FY206" s="1">
        <v>1.610452</v>
      </c>
      <c r="FZ206">
        <v>0.89804399999999995</v>
      </c>
      <c r="GA206">
        <v>19.343109999999999</v>
      </c>
      <c r="GB206" s="1">
        <v>1.462655E-2</v>
      </c>
      <c r="GC206" s="1">
        <v>1.468933</v>
      </c>
      <c r="GD206">
        <v>0.88773380000000002</v>
      </c>
      <c r="GE206">
        <v>19.478349999999999</v>
      </c>
      <c r="GF206" s="1">
        <v>1.3273129999999999E-2</v>
      </c>
      <c r="GG206" s="1">
        <v>1.3394569999999999</v>
      </c>
      <c r="GH206">
        <v>0.87703010000000003</v>
      </c>
      <c r="GI206">
        <v>19.10248</v>
      </c>
      <c r="GJ206" s="1">
        <v>1.202636E-2</v>
      </c>
      <c r="GK206" s="1">
        <v>1.2198389999999999</v>
      </c>
      <c r="GL206">
        <v>0.86649509999999996</v>
      </c>
      <c r="GM206">
        <v>18.60285</v>
      </c>
      <c r="GN206" s="1">
        <v>1.090174E-2</v>
      </c>
      <c r="GO206" s="1">
        <v>1.111075</v>
      </c>
      <c r="GP206">
        <v>0.85556089999999996</v>
      </c>
      <c r="GQ206">
        <v>18.145489999999999</v>
      </c>
      <c r="GR206" s="1">
        <v>9.8676679999999996E-3</v>
      </c>
      <c r="GS206" s="1">
        <v>1.010734</v>
      </c>
      <c r="GT206">
        <v>0.84513439999999995</v>
      </c>
      <c r="GU206">
        <v>17.978349999999999</v>
      </c>
      <c r="GV206" s="1">
        <v>8.9259730000000002E-3</v>
      </c>
      <c r="GW206" s="1">
        <v>0.91828500000000002</v>
      </c>
      <c r="GX206">
        <v>0.83471090000000003</v>
      </c>
      <c r="GY206">
        <v>18.524930000000001</v>
      </c>
      <c r="GZ206" s="1">
        <v>8.0719980000000004E-3</v>
      </c>
      <c r="HA206" s="1">
        <v>0.83422609999999997</v>
      </c>
      <c r="HB206">
        <v>0.82352619999999999</v>
      </c>
      <c r="HC206">
        <v>19.1325</v>
      </c>
      <c r="HD206" s="1">
        <v>7.2979389999999998E-3</v>
      </c>
      <c r="HE206" s="1">
        <v>0.75851659999999999</v>
      </c>
      <c r="HF206">
        <v>0.81297330000000001</v>
      </c>
      <c r="HG206">
        <v>19.715879999999999</v>
      </c>
      <c r="HH206" s="1">
        <v>6.5932300000000003E-3</v>
      </c>
      <c r="HI206" s="1">
        <v>0.68891709999999995</v>
      </c>
      <c r="HJ206">
        <v>0.80333279999999996</v>
      </c>
      <c r="HK206">
        <v>19.751049999999999</v>
      </c>
      <c r="HL206" s="1">
        <v>5.9491739999999998E-3</v>
      </c>
      <c r="HM206" s="1">
        <v>0.6244229</v>
      </c>
      <c r="HN206">
        <v>0.79460540000000002</v>
      </c>
      <c r="HO206">
        <v>19.447790000000001</v>
      </c>
      <c r="HP206" s="1">
        <v>5.3555219999999997E-3</v>
      </c>
      <c r="HQ206" s="1">
        <v>0.56429830000000003</v>
      </c>
      <c r="HR206">
        <v>0.78715769999999996</v>
      </c>
      <c r="HS206">
        <v>18.818619999999999</v>
      </c>
      <c r="HT206" s="1">
        <v>4.8075469999999997E-3</v>
      </c>
      <c r="HU206" s="1">
        <v>0.50802060000000004</v>
      </c>
      <c r="HV206">
        <v>0.78104870000000004</v>
      </c>
      <c r="HW206">
        <v>17.997319999999998</v>
      </c>
      <c r="HX206" s="1">
        <v>4.2943729999999998E-3</v>
      </c>
      <c r="HY206" s="1">
        <v>0.45465339999999999</v>
      </c>
      <c r="HZ206">
        <v>0.77603440000000001</v>
      </c>
      <c r="IA206">
        <v>17.360749999999999</v>
      </c>
      <c r="IB206" s="1">
        <v>3.8169340000000001E-3</v>
      </c>
      <c r="IC206" s="1">
        <v>0.40438980000000002</v>
      </c>
      <c r="ID206">
        <v>0.77189680000000005</v>
      </c>
      <c r="IE206">
        <v>17.312460000000002</v>
      </c>
      <c r="IF206" s="1">
        <v>3.3731189999999999E-3</v>
      </c>
      <c r="IG206" s="1">
        <v>0.35730479999999998</v>
      </c>
      <c r="IH206">
        <v>0.7690496</v>
      </c>
      <c r="II206">
        <v>17.53595</v>
      </c>
      <c r="IJ206" s="1">
        <v>2.9486619999999999E-3</v>
      </c>
      <c r="IK206" s="1">
        <v>0.31198090000000001</v>
      </c>
      <c r="IL206">
        <v>0.76642600000000005</v>
      </c>
      <c r="IM206">
        <v>18.029250000000001</v>
      </c>
      <c r="IN206" s="1">
        <v>2.5219449999999998E-3</v>
      </c>
      <c r="IO206" s="1">
        <v>0.26667990000000003</v>
      </c>
      <c r="IP206">
        <v>0.76431819999999995</v>
      </c>
      <c r="IQ206">
        <v>18.075620000000001</v>
      </c>
      <c r="IR206" s="1">
        <v>2.0998169999999999E-3</v>
      </c>
      <c r="IS206" s="1">
        <v>0.22192500000000001</v>
      </c>
      <c r="IT206">
        <v>0.76266690000000004</v>
      </c>
      <c r="IU206">
        <v>17.838730000000002</v>
      </c>
      <c r="IV206" s="1">
        <v>1.7065660000000001E-3</v>
      </c>
      <c r="IW206" s="1">
        <v>0.18019309999999999</v>
      </c>
      <c r="IX206">
        <v>0.76141939999999997</v>
      </c>
      <c r="IY206">
        <v>17.39171</v>
      </c>
      <c r="IZ206" s="1">
        <v>1.3767339999999999E-3</v>
      </c>
      <c r="JA206" s="1">
        <v>0.1451385</v>
      </c>
      <c r="JB206">
        <v>0.76052580000000003</v>
      </c>
      <c r="JC206">
        <v>16.745920000000002</v>
      </c>
      <c r="JD206" s="1">
        <v>1.1261579999999999E-3</v>
      </c>
      <c r="JE206" s="1">
        <v>0.11847149999999999</v>
      </c>
      <c r="JF206">
        <v>0.75987919999999998</v>
      </c>
      <c r="JG206">
        <v>16.572430000000001</v>
      </c>
      <c r="JH206" s="1">
        <v>9.49057E-4</v>
      </c>
      <c r="JI206" s="1">
        <v>9.9616440000000001E-2</v>
      </c>
      <c r="JJ206">
        <v>0.75946089999999999</v>
      </c>
      <c r="JK206">
        <v>16.60783</v>
      </c>
      <c r="JL206" s="1">
        <v>8.2728879999999997E-4</v>
      </c>
      <c r="JM206" s="1">
        <v>8.6648550000000005E-2</v>
      </c>
      <c r="JN206">
        <v>0.7592371</v>
      </c>
      <c r="JO206">
        <v>16.790019999999998</v>
      </c>
      <c r="JP206" s="1">
        <v>7.4021009999999997E-4</v>
      </c>
      <c r="JQ206" s="1">
        <v>7.7398949999999994E-2</v>
      </c>
      <c r="JR206">
        <v>0.75913969999999997</v>
      </c>
      <c r="JS206">
        <v>17.322700000000001</v>
      </c>
      <c r="JT206" s="1">
        <v>6.7250869999999996E-4</v>
      </c>
      <c r="JU206" s="1">
        <v>7.0222850000000003E-2</v>
      </c>
      <c r="JV206">
        <v>0.75916700000000004</v>
      </c>
      <c r="JW206">
        <v>17.619779999999999</v>
      </c>
      <c r="JX206" s="1">
        <v>6.1431590000000002E-4</v>
      </c>
      <c r="JY206" s="1">
        <v>6.4074900000000004E-2</v>
      </c>
      <c r="JZ206">
        <v>0.75930500000000001</v>
      </c>
      <c r="KA206">
        <v>17.335699999999999</v>
      </c>
      <c r="KB206" s="1">
        <v>5.6323620000000001E-4</v>
      </c>
      <c r="KC206" s="1">
        <v>5.8678370000000001E-2</v>
      </c>
      <c r="KD206">
        <v>0.75953499999999996</v>
      </c>
      <c r="KE206">
        <v>16.814789999999999</v>
      </c>
      <c r="KF206" s="1">
        <v>5.189808E-4</v>
      </c>
      <c r="KG206" s="1">
        <v>5.4016590000000003E-2</v>
      </c>
      <c r="KH206">
        <v>0.75985720000000001</v>
      </c>
      <c r="KI206">
        <v>16.217199999999998</v>
      </c>
      <c r="KJ206" s="1">
        <v>4.8201100000000002E-4</v>
      </c>
      <c r="KK206" s="1">
        <v>5.0118379999999997E-2</v>
      </c>
      <c r="KL206">
        <v>0.76021340000000004</v>
      </c>
      <c r="KM206">
        <v>16.323840000000001</v>
      </c>
      <c r="KN206" s="1">
        <v>4.5145990000000001E-4</v>
      </c>
      <c r="KO206" s="1">
        <v>4.6897050000000003E-2</v>
      </c>
      <c r="KP206">
        <v>0.76061630000000002</v>
      </c>
      <c r="KQ206">
        <v>16.817789999999999</v>
      </c>
      <c r="KR206" s="1">
        <v>4.261224E-4</v>
      </c>
      <c r="KS206" s="1">
        <v>4.4232680000000003E-2</v>
      </c>
      <c r="KT206">
        <v>0.76100330000000005</v>
      </c>
      <c r="KU206">
        <v>17.69774</v>
      </c>
      <c r="KV206" s="1">
        <v>4.042416E-4</v>
      </c>
      <c r="KW206" s="1">
        <v>4.1934399999999997E-2</v>
      </c>
      <c r="KX206">
        <v>0.76140359999999996</v>
      </c>
      <c r="KY206">
        <v>18.69857</v>
      </c>
      <c r="KZ206" s="1">
        <v>3.8423199999999998E-4</v>
      </c>
      <c r="LA206" s="1">
        <v>3.9839510000000002E-2</v>
      </c>
      <c r="LB206">
        <v>0.76173159999999995</v>
      </c>
      <c r="LC206">
        <v>19.128830000000001</v>
      </c>
      <c r="LD206" s="1">
        <v>3.6555419999999999E-4</v>
      </c>
      <c r="LE206" s="1">
        <v>3.789062E-2</v>
      </c>
      <c r="LF206">
        <v>0.76203259999999995</v>
      </c>
      <c r="LG206">
        <v>18.9057</v>
      </c>
      <c r="LH206" s="1">
        <v>3.4851670000000002E-4</v>
      </c>
      <c r="LI206" s="1">
        <v>3.6113340000000001E-2</v>
      </c>
      <c r="LJ206">
        <v>0.76225080000000001</v>
      </c>
      <c r="LK206">
        <v>18.425889999999999</v>
      </c>
      <c r="LL206" s="1">
        <v>3.3272519999999998E-4</v>
      </c>
      <c r="LM206" s="1">
        <v>3.4470859999999999E-2</v>
      </c>
      <c r="LN206">
        <v>0.76244529999999999</v>
      </c>
      <c r="LO206">
        <v>17.9039</v>
      </c>
      <c r="LP206" s="1">
        <v>3.1845369999999998E-4</v>
      </c>
      <c r="LQ206" s="1">
        <v>3.2988580000000003E-2</v>
      </c>
      <c r="LR206">
        <v>0.76254710000000003</v>
      </c>
      <c r="LS206">
        <v>18.128630000000001</v>
      </c>
      <c r="LT206" s="1">
        <v>3.055822E-4</v>
      </c>
      <c r="LU206" s="1">
        <v>3.1654750000000002E-2</v>
      </c>
      <c r="LV206">
        <v>0.76259480000000002</v>
      </c>
      <c r="LW206">
        <v>18.6907</v>
      </c>
      <c r="LX206" s="1">
        <v>2.9398130000000001E-4</v>
      </c>
      <c r="LY206" s="1">
        <v>3.0453899999999999E-2</v>
      </c>
      <c r="LZ206">
        <v>0.76254060000000001</v>
      </c>
      <c r="MA206">
        <v>19.650230000000001</v>
      </c>
      <c r="MB206" s="1">
        <v>2.8382100000000002E-4</v>
      </c>
      <c r="MC206" s="1">
        <v>2.940531E-2</v>
      </c>
      <c r="MD206">
        <v>0.76237520000000003</v>
      </c>
      <c r="ME206">
        <v>20.65455</v>
      </c>
      <c r="MF206" s="1">
        <v>2.750815E-4</v>
      </c>
      <c r="MG206" s="1">
        <v>2.8504580000000002E-2</v>
      </c>
      <c r="MH206">
        <v>0.76207879999999995</v>
      </c>
      <c r="MI206">
        <v>21.088170000000002</v>
      </c>
      <c r="MJ206" s="1">
        <v>2.6779100000000003E-4</v>
      </c>
      <c r="MK206" s="1">
        <v>2.775845E-2</v>
      </c>
      <c r="ML206">
        <v>0.76163510000000001</v>
      </c>
      <c r="MM206">
        <v>20.73921</v>
      </c>
      <c r="MN206" s="1">
        <v>2.6144280000000002E-4</v>
      </c>
      <c r="MO206" s="1">
        <v>2.7113169999999999E-2</v>
      </c>
      <c r="MP206">
        <v>0.76108070000000005</v>
      </c>
      <c r="MQ206">
        <v>20.030799999999999</v>
      </c>
      <c r="MR206" s="1">
        <v>2.5512670000000002E-4</v>
      </c>
      <c r="MS206" s="1">
        <v>2.647627E-2</v>
      </c>
      <c r="MT206">
        <v>0.76039639999999997</v>
      </c>
      <c r="MU206">
        <v>19.22711</v>
      </c>
      <c r="MV206" s="1">
        <v>2.4851769999999999E-4</v>
      </c>
      <c r="MW206" s="1">
        <v>2.5809519999999999E-2</v>
      </c>
      <c r="MX206">
        <v>0.75964799999999999</v>
      </c>
      <c r="MY206">
        <v>19.098320000000001</v>
      </c>
      <c r="MZ206" s="1">
        <v>2.4132170000000001E-4</v>
      </c>
      <c r="NA206" s="1">
        <v>2.5084470000000001E-2</v>
      </c>
      <c r="NB206">
        <v>0.75883290000000003</v>
      </c>
      <c r="NC206">
        <v>18.871749999999999</v>
      </c>
      <c r="ND206" s="1">
        <v>2.337316E-4</v>
      </c>
      <c r="NE206" s="1">
        <v>2.43126E-2</v>
      </c>
      <c r="NF206">
        <v>0.75802689999999995</v>
      </c>
      <c r="NG206">
        <v>19.501359999999998</v>
      </c>
      <c r="NH206" s="1">
        <v>2.260222E-4</v>
      </c>
      <c r="NI206" s="1">
        <v>2.352711E-2</v>
      </c>
      <c r="NJ206">
        <v>0.75724069999999999</v>
      </c>
      <c r="NK206">
        <v>20.225010000000001</v>
      </c>
      <c r="NL206" s="1">
        <v>2.185268E-4</v>
      </c>
      <c r="NM206" s="1">
        <v>2.2760269999999999E-2</v>
      </c>
      <c r="NN206">
        <v>0.75653099999999995</v>
      </c>
      <c r="NO206">
        <v>20.530660000000001</v>
      </c>
      <c r="NP206" s="1">
        <v>2.1155079999999999E-4</v>
      </c>
      <c r="NQ206" s="1">
        <v>2.2042889999999999E-2</v>
      </c>
      <c r="NR206">
        <v>0.75593509999999997</v>
      </c>
      <c r="NS206">
        <v>20.204460000000001</v>
      </c>
      <c r="NT206" s="1">
        <v>2.0477289999999999E-4</v>
      </c>
      <c r="NU206" s="1">
        <v>2.1343870000000001E-2</v>
      </c>
      <c r="NV206">
        <v>0.75543749999999998</v>
      </c>
      <c r="NW206">
        <v>19.53087</v>
      </c>
      <c r="NX206" s="1">
        <v>1.978107E-4</v>
      </c>
      <c r="NY206" s="1">
        <v>2.0623579999999999E-2</v>
      </c>
      <c r="NZ206">
        <v>0.75504769999999999</v>
      </c>
      <c r="OA206">
        <v>18.881150000000002</v>
      </c>
      <c r="OB206" s="1">
        <v>1.9049839999999999E-4</v>
      </c>
      <c r="OC206" s="1">
        <v>1.986392E-2</v>
      </c>
      <c r="OD206">
        <v>0.75480349999999996</v>
      </c>
      <c r="OE206">
        <v>19.02347</v>
      </c>
      <c r="OF206" s="1">
        <v>1.8282770000000001E-4</v>
      </c>
      <c r="OG206" s="1">
        <v>1.9064669999999999E-2</v>
      </c>
      <c r="OH206">
        <v>0.75468900000000005</v>
      </c>
      <c r="OI206">
        <v>19.575900000000001</v>
      </c>
      <c r="OJ206" s="1">
        <v>1.7493399999999999E-4</v>
      </c>
      <c r="OK206" s="1">
        <v>1.823719E-2</v>
      </c>
    </row>
    <row r="207" spans="1:401" x14ac:dyDescent="0.35">
      <c r="A207">
        <v>213</v>
      </c>
      <c r="B207" t="s">
        <v>4</v>
      </c>
      <c r="C207" t="s">
        <v>181</v>
      </c>
      <c r="D207" t="s">
        <v>213</v>
      </c>
      <c r="E207">
        <v>859.11839999999995</v>
      </c>
      <c r="F207">
        <v>0.9171627</v>
      </c>
      <c r="G207">
        <v>15.576980000000001</v>
      </c>
      <c r="H207">
        <v>0</v>
      </c>
      <c r="I207">
        <v>0</v>
      </c>
      <c r="J207">
        <v>0.91553150000000005</v>
      </c>
      <c r="K207">
        <v>16.17859</v>
      </c>
      <c r="L207">
        <v>0</v>
      </c>
      <c r="M207">
        <v>0</v>
      </c>
      <c r="N207">
        <v>0.91393230000000003</v>
      </c>
      <c r="O207">
        <v>16.807870000000001</v>
      </c>
      <c r="P207">
        <v>0</v>
      </c>
      <c r="Q207">
        <v>0</v>
      </c>
      <c r="R207">
        <v>0.91208860000000003</v>
      </c>
      <c r="S207">
        <v>17.306920000000002</v>
      </c>
      <c r="T207">
        <v>0</v>
      </c>
      <c r="U207">
        <v>0</v>
      </c>
      <c r="V207">
        <v>0.91020690000000004</v>
      </c>
      <c r="W207">
        <v>17.591709999999999</v>
      </c>
      <c r="X207">
        <v>0</v>
      </c>
      <c r="Y207">
        <v>0</v>
      </c>
      <c r="Z207">
        <v>0.90822270000000005</v>
      </c>
      <c r="AA207">
        <v>17.50977</v>
      </c>
      <c r="AB207">
        <v>0</v>
      </c>
      <c r="AC207">
        <v>0</v>
      </c>
      <c r="AD207">
        <v>0.90618790000000005</v>
      </c>
      <c r="AE207">
        <v>17.090450000000001</v>
      </c>
      <c r="AF207">
        <v>0</v>
      </c>
      <c r="AG207">
        <v>0</v>
      </c>
      <c r="AH207">
        <v>0.90414689999999998</v>
      </c>
      <c r="AI207">
        <v>16.794530000000002</v>
      </c>
      <c r="AJ207">
        <v>1.9123729999999999E-36</v>
      </c>
      <c r="AK207" s="1">
        <v>3.7792999999999999E-34</v>
      </c>
      <c r="AL207">
        <v>0.90199890000000005</v>
      </c>
      <c r="AM207">
        <v>16.718</v>
      </c>
      <c r="AN207" s="1">
        <v>1.298664E-24</v>
      </c>
      <c r="AO207" s="1">
        <v>2.5738370000000001E-22</v>
      </c>
      <c r="AP207">
        <v>0.89983570000000002</v>
      </c>
      <c r="AQ207">
        <v>17.168320000000001</v>
      </c>
      <c r="AR207" s="1">
        <v>3.9718779999999999E-13</v>
      </c>
      <c r="AS207" s="1">
        <v>8.1276029999999999E-11</v>
      </c>
      <c r="AT207">
        <v>0.89774989999999999</v>
      </c>
      <c r="AU207">
        <v>17.797499999999999</v>
      </c>
      <c r="AV207" s="1">
        <v>4.956978E-6</v>
      </c>
      <c r="AW207" s="1">
        <v>1.0932990000000001E-3</v>
      </c>
      <c r="AX207">
        <v>0.8955147</v>
      </c>
      <c r="AY207">
        <v>18.276070000000001</v>
      </c>
      <c r="AZ207" s="1">
        <v>5.3628119999999998E-3</v>
      </c>
      <c r="BA207" s="1">
        <v>1.2572859999999999</v>
      </c>
      <c r="BB207">
        <v>0.89326539999999999</v>
      </c>
      <c r="BC207">
        <v>18.515470000000001</v>
      </c>
      <c r="BD207" s="1">
        <v>0.49045090000000002</v>
      </c>
      <c r="BE207">
        <v>119.8921</v>
      </c>
      <c r="BF207">
        <v>0.89102970000000004</v>
      </c>
      <c r="BG207">
        <v>18.368860000000002</v>
      </c>
      <c r="BH207">
        <v>8.8032389999999996</v>
      </c>
      <c r="BI207">
        <v>2222.761</v>
      </c>
      <c r="BJ207">
        <v>0.88884240000000003</v>
      </c>
      <c r="BK207">
        <v>18.025759999999998</v>
      </c>
      <c r="BL207">
        <v>46.597009999999997</v>
      </c>
      <c r="BM207">
        <v>12092.56</v>
      </c>
      <c r="BN207">
        <v>0.88653340000000003</v>
      </c>
      <c r="BO207">
        <v>17.768799999999999</v>
      </c>
      <c r="BP207">
        <v>94.407150000000001</v>
      </c>
      <c r="BQ207">
        <v>25071.71</v>
      </c>
      <c r="BR207">
        <v>0.88400699999999999</v>
      </c>
      <c r="BS207">
        <v>17.770700000000001</v>
      </c>
      <c r="BT207">
        <v>88.141689999999997</v>
      </c>
      <c r="BU207">
        <v>23873.97</v>
      </c>
      <c r="BV207">
        <v>0.88082579999999999</v>
      </c>
      <c r="BW207">
        <v>18.166119999999999</v>
      </c>
      <c r="BX207">
        <v>43.742159999999998</v>
      </c>
      <c r="BY207">
        <v>12057.74</v>
      </c>
      <c r="BZ207">
        <v>0.87665610000000005</v>
      </c>
      <c r="CA207">
        <v>18.419519999999999</v>
      </c>
      <c r="CB207">
        <v>13.02262</v>
      </c>
      <c r="CC207">
        <v>3647.91</v>
      </c>
      <c r="CD207">
        <v>0.87275670000000005</v>
      </c>
      <c r="CE207">
        <v>18.55733</v>
      </c>
      <c r="CF207">
        <v>2.621629</v>
      </c>
      <c r="CG207">
        <v>743.822</v>
      </c>
      <c r="CH207">
        <v>0.86959260000000005</v>
      </c>
      <c r="CI207">
        <v>18.172830000000001</v>
      </c>
      <c r="CJ207">
        <v>0.43114809999999998</v>
      </c>
      <c r="CK207">
        <v>122.85380000000001</v>
      </c>
      <c r="CL207">
        <v>0.86683770000000004</v>
      </c>
      <c r="CM207">
        <v>17.5686</v>
      </c>
      <c r="CN207">
        <v>0.1009105</v>
      </c>
      <c r="CO207">
        <v>28.301600000000001</v>
      </c>
      <c r="CP207">
        <v>0.86427330000000002</v>
      </c>
      <c r="CQ207">
        <v>16.962479999999999</v>
      </c>
      <c r="CR207">
        <v>5.7499429999999997E-2</v>
      </c>
      <c r="CS207">
        <v>15.88374</v>
      </c>
      <c r="CT207">
        <v>0.86201289999999997</v>
      </c>
      <c r="CU207">
        <v>16.558890000000002</v>
      </c>
      <c r="CV207">
        <v>4.900318E-2</v>
      </c>
      <c r="CW207">
        <v>13.51496</v>
      </c>
      <c r="CX207">
        <v>0.85971960000000003</v>
      </c>
      <c r="CY207">
        <v>16.43741</v>
      </c>
      <c r="CZ207" s="1">
        <v>4.5070440000000003E-2</v>
      </c>
      <c r="DA207">
        <v>12.44993</v>
      </c>
      <c r="DB207">
        <v>0.85694349999999997</v>
      </c>
      <c r="DC207">
        <v>16.897069999999999</v>
      </c>
      <c r="DD207" s="1">
        <v>4.2244179999999999E-2</v>
      </c>
      <c r="DE207">
        <v>11.70082</v>
      </c>
      <c r="DF207">
        <v>0.85348950000000001</v>
      </c>
      <c r="DG207">
        <v>17.187480000000001</v>
      </c>
      <c r="DH207" s="1">
        <v>3.977443E-2</v>
      </c>
      <c r="DI207" s="1">
        <v>11.05794</v>
      </c>
      <c r="DJ207">
        <v>0.84947709999999998</v>
      </c>
      <c r="DK207">
        <v>17.372209999999999</v>
      </c>
      <c r="DL207" s="1">
        <v>3.7355770000000003E-2</v>
      </c>
      <c r="DM207" s="1">
        <v>10.434089999999999</v>
      </c>
      <c r="DN207">
        <v>0.84489329999999996</v>
      </c>
      <c r="DO207">
        <v>17.291080000000001</v>
      </c>
      <c r="DP207" s="1">
        <v>3.4962979999999998E-2</v>
      </c>
      <c r="DQ207" s="1">
        <v>9.8186630000000008</v>
      </c>
      <c r="DR207">
        <v>0.84011919999999995</v>
      </c>
      <c r="DS207">
        <v>16.89687</v>
      </c>
      <c r="DT207" s="1">
        <v>3.266782E-2</v>
      </c>
      <c r="DU207" s="1">
        <v>9.2283659999999994</v>
      </c>
      <c r="DV207">
        <v>0.83471300000000004</v>
      </c>
      <c r="DW207">
        <v>16.225020000000001</v>
      </c>
      <c r="DX207" s="1">
        <v>3.0523390000000001E-2</v>
      </c>
      <c r="DY207" s="1">
        <v>8.6792829999999999</v>
      </c>
      <c r="DZ207">
        <v>0.82907500000000001</v>
      </c>
      <c r="EA207">
        <v>15.645580000000001</v>
      </c>
      <c r="EB207" s="1">
        <v>2.9014870000000002E-2</v>
      </c>
      <c r="EC207" s="1">
        <v>8.3022329999999993</v>
      </c>
      <c r="ED207">
        <v>0.82353069999999995</v>
      </c>
      <c r="EE207">
        <v>15.43276</v>
      </c>
      <c r="EF207" s="1">
        <v>2.8830330000000001E-2</v>
      </c>
      <c r="EG207" s="1">
        <v>8.2966719999999992</v>
      </c>
      <c r="EH207">
        <v>0.81806420000000002</v>
      </c>
      <c r="EI207">
        <v>15.969620000000001</v>
      </c>
      <c r="EJ207" s="1">
        <v>2.9765199999999999E-2</v>
      </c>
      <c r="EK207" s="1">
        <v>8.6187339999999999</v>
      </c>
      <c r="EL207">
        <v>0.81238730000000003</v>
      </c>
      <c r="EM207">
        <v>16.54111</v>
      </c>
      <c r="EN207" s="1">
        <v>3.0705010000000001E-2</v>
      </c>
      <c r="EO207" s="1">
        <v>8.9565999999999999</v>
      </c>
      <c r="EP207">
        <v>0.80674489999999999</v>
      </c>
      <c r="EQ207">
        <v>17.208400000000001</v>
      </c>
      <c r="ER207" s="1">
        <v>3.0760900000000001E-2</v>
      </c>
      <c r="ES207" s="1">
        <v>9.0399530000000006</v>
      </c>
      <c r="ET207">
        <v>0.80102850000000003</v>
      </c>
      <c r="EU207">
        <v>17.857510000000001</v>
      </c>
      <c r="EV207" s="1">
        <v>2.9804299999999999E-2</v>
      </c>
      <c r="EW207" s="1">
        <v>8.8247389999999992</v>
      </c>
      <c r="EX207">
        <v>0.79501999999999995</v>
      </c>
      <c r="EY207">
        <v>17.905729999999998</v>
      </c>
      <c r="EZ207" s="1">
        <v>2.805757E-2</v>
      </c>
      <c r="FA207" s="1">
        <v>8.3716889999999999</v>
      </c>
      <c r="FB207">
        <v>0.78921960000000002</v>
      </c>
      <c r="FC207">
        <v>17.371929999999999</v>
      </c>
      <c r="FD207" s="1">
        <v>2.5960210000000001E-2</v>
      </c>
      <c r="FE207" s="1">
        <v>7.8034840000000001</v>
      </c>
      <c r="FF207">
        <v>0.78341130000000003</v>
      </c>
      <c r="FG207">
        <v>16.838339999999999</v>
      </c>
      <c r="FH207" s="1">
        <v>2.3792339999999999E-2</v>
      </c>
      <c r="FI207" s="1">
        <v>7.2043600000000003</v>
      </c>
      <c r="FJ207">
        <v>0.77790119999999996</v>
      </c>
      <c r="FK207">
        <v>16.475930000000002</v>
      </c>
      <c r="FL207" s="1">
        <v>2.1683620000000001E-2</v>
      </c>
      <c r="FM207" s="1">
        <v>6.611135</v>
      </c>
      <c r="FN207">
        <v>0.77271959999999995</v>
      </c>
      <c r="FO207">
        <v>16.91048</v>
      </c>
      <c r="FP207" s="1">
        <v>1.9687840000000002E-2</v>
      </c>
      <c r="FQ207" s="1">
        <v>6.0421750000000003</v>
      </c>
      <c r="FR207">
        <v>0.76765209999999995</v>
      </c>
      <c r="FS207">
        <v>17.614090000000001</v>
      </c>
      <c r="FT207" s="1">
        <v>1.7850660000000001E-2</v>
      </c>
      <c r="FU207" s="1">
        <v>5.5138069999999999</v>
      </c>
      <c r="FV207">
        <v>0.76360950000000005</v>
      </c>
      <c r="FW207">
        <v>18.46678</v>
      </c>
      <c r="FX207" s="1">
        <v>1.6185419999999999E-2</v>
      </c>
      <c r="FY207" s="1">
        <v>5.0244910000000003</v>
      </c>
      <c r="FZ207">
        <v>0.76029869999999999</v>
      </c>
      <c r="GA207">
        <v>19.329879999999999</v>
      </c>
      <c r="GB207" s="1">
        <v>1.4691350000000001E-2</v>
      </c>
      <c r="GC207" s="1">
        <v>4.5800539999999996</v>
      </c>
      <c r="GD207">
        <v>0.75727719999999998</v>
      </c>
      <c r="GE207">
        <v>19.478770000000001</v>
      </c>
      <c r="GF207" s="1">
        <v>1.3332800000000001E-2</v>
      </c>
      <c r="GG207" s="1">
        <v>4.1754509999999998</v>
      </c>
      <c r="GH207">
        <v>0.75408319999999995</v>
      </c>
      <c r="GI207">
        <v>19.113430000000001</v>
      </c>
      <c r="GJ207" s="1">
        <v>1.208087E-2</v>
      </c>
      <c r="GK207" s="1">
        <v>3.8015240000000001</v>
      </c>
      <c r="GL207">
        <v>0.75118470000000004</v>
      </c>
      <c r="GM207">
        <v>18.61899</v>
      </c>
      <c r="GN207" s="1">
        <v>1.095111E-2</v>
      </c>
      <c r="GO207" s="1">
        <v>3.4613450000000001</v>
      </c>
      <c r="GP207">
        <v>0.74808960000000002</v>
      </c>
      <c r="GQ207">
        <v>18.15945</v>
      </c>
      <c r="GR207" s="1">
        <v>9.9132939999999996E-3</v>
      </c>
      <c r="GS207" s="1">
        <v>3.147878</v>
      </c>
      <c r="GT207">
        <v>0.7455444</v>
      </c>
      <c r="GU207">
        <v>17.97785</v>
      </c>
      <c r="GV207" s="1">
        <v>8.967783E-3</v>
      </c>
      <c r="GW207" s="1">
        <v>2.8591310000000001</v>
      </c>
      <c r="GX207">
        <v>0.74293909999999996</v>
      </c>
      <c r="GY207">
        <v>18.510079999999999</v>
      </c>
      <c r="GZ207" s="1">
        <v>8.1097860000000008E-3</v>
      </c>
      <c r="HA207" s="1">
        <v>2.596552</v>
      </c>
      <c r="HB207">
        <v>0.73931740000000001</v>
      </c>
      <c r="HC207">
        <v>19.108309999999999</v>
      </c>
      <c r="HD207" s="1">
        <v>7.3323060000000002E-3</v>
      </c>
      <c r="HE207" s="1">
        <v>2.3613469999999999</v>
      </c>
      <c r="HF207">
        <v>0.73595299999999997</v>
      </c>
      <c r="HG207">
        <v>19.69875</v>
      </c>
      <c r="HH207" s="1">
        <v>6.6254210000000003E-3</v>
      </c>
      <c r="HI207" s="1">
        <v>2.1453730000000002</v>
      </c>
      <c r="HJ207">
        <v>0.73282659999999999</v>
      </c>
      <c r="HK207">
        <v>19.747499999999999</v>
      </c>
      <c r="HL207" s="1">
        <v>5.9792059999999999E-3</v>
      </c>
      <c r="HM207" s="1">
        <v>1.945166</v>
      </c>
      <c r="HN207">
        <v>0.72999550000000002</v>
      </c>
      <c r="HO207">
        <v>19.4617</v>
      </c>
      <c r="HP207" s="1">
        <v>5.3839450000000002E-3</v>
      </c>
      <c r="HQ207" s="1">
        <v>1.7585900000000001</v>
      </c>
      <c r="HR207">
        <v>0.72762910000000003</v>
      </c>
      <c r="HS207">
        <v>18.844339999999999</v>
      </c>
      <c r="HT207" s="1">
        <v>4.8344700000000004E-3</v>
      </c>
      <c r="HU207" s="1">
        <v>1.5839160000000001</v>
      </c>
      <c r="HV207">
        <v>0.72551569999999999</v>
      </c>
      <c r="HW207">
        <v>18.029509999999998</v>
      </c>
      <c r="HX207" s="1">
        <v>4.3202939999999997E-3</v>
      </c>
      <c r="HY207" s="1">
        <v>1.4183490000000001</v>
      </c>
      <c r="HZ207">
        <v>0.7241012</v>
      </c>
      <c r="IA207">
        <v>17.384550000000001</v>
      </c>
      <c r="IB207" s="1">
        <v>3.8413100000000001E-3</v>
      </c>
      <c r="IC207" s="1">
        <v>1.262079</v>
      </c>
      <c r="ID207">
        <v>0.72308859999999997</v>
      </c>
      <c r="IE207">
        <v>17.321529999999999</v>
      </c>
      <c r="IF207" s="1">
        <v>3.3963750000000001E-3</v>
      </c>
      <c r="IG207" s="1">
        <v>1.115726</v>
      </c>
      <c r="IH207">
        <v>0.72263529999999998</v>
      </c>
      <c r="II207">
        <v>17.533899999999999</v>
      </c>
      <c r="IJ207" s="1">
        <v>2.971783E-3</v>
      </c>
      <c r="IK207" s="1">
        <v>0.975163</v>
      </c>
      <c r="IL207">
        <v>0.72204480000000004</v>
      </c>
      <c r="IM207">
        <v>18.022020000000001</v>
      </c>
      <c r="IN207" s="1">
        <v>2.5452809999999999E-3</v>
      </c>
      <c r="IO207" s="1">
        <v>0.8347812</v>
      </c>
      <c r="IP207">
        <v>0.72159430000000002</v>
      </c>
      <c r="IQ207">
        <v>18.07328</v>
      </c>
      <c r="IR207" s="1">
        <v>2.1225720000000001E-3</v>
      </c>
      <c r="IS207" s="1">
        <v>0.69582809999999995</v>
      </c>
      <c r="IT207">
        <v>0.72128150000000002</v>
      </c>
      <c r="IU207">
        <v>17.845739999999999</v>
      </c>
      <c r="IV207" s="1">
        <v>1.7268870000000001E-3</v>
      </c>
      <c r="IW207" s="1">
        <v>0.56566099999999997</v>
      </c>
      <c r="IX207">
        <v>0.72110110000000005</v>
      </c>
      <c r="IY207">
        <v>17.414829999999998</v>
      </c>
      <c r="IZ207" s="1">
        <v>1.3929610000000001E-3</v>
      </c>
      <c r="JA207" s="1">
        <v>0.45560089999999998</v>
      </c>
      <c r="JB207">
        <v>0.72097180000000005</v>
      </c>
      <c r="JC207">
        <v>16.778269999999999</v>
      </c>
      <c r="JD207" s="1">
        <v>1.138018E-3</v>
      </c>
      <c r="JE207" s="1">
        <v>0.37143310000000002</v>
      </c>
      <c r="JF207">
        <v>0.72093490000000005</v>
      </c>
      <c r="JG207">
        <v>16.59976</v>
      </c>
      <c r="JH207" s="1">
        <v>9.572564E-4</v>
      </c>
      <c r="JI207" s="1">
        <v>0.311718</v>
      </c>
      <c r="JJ207">
        <v>0.72093119999999999</v>
      </c>
      <c r="JK207">
        <v>16.625419999999998</v>
      </c>
      <c r="JL207" s="1">
        <v>8.3298189999999998E-4</v>
      </c>
      <c r="JM207" s="1">
        <v>0.2706499</v>
      </c>
      <c r="JN207">
        <v>0.72096229999999994</v>
      </c>
      <c r="JO207">
        <v>16.793880000000001</v>
      </c>
      <c r="JP207" s="1">
        <v>7.4443480000000004E-4</v>
      </c>
      <c r="JQ207" s="1">
        <v>0.2414654</v>
      </c>
      <c r="JR207">
        <v>0.72103010000000001</v>
      </c>
      <c r="JS207">
        <v>17.318169999999999</v>
      </c>
      <c r="JT207" s="1">
        <v>6.7597369999999998E-4</v>
      </c>
      <c r="JU207" s="1">
        <v>0.21895020000000001</v>
      </c>
      <c r="JV207">
        <v>0.72111499999999995</v>
      </c>
      <c r="JW207">
        <v>17.619140000000002</v>
      </c>
      <c r="JX207" s="1">
        <v>6.1736579999999998E-4</v>
      </c>
      <c r="JY207" s="1">
        <v>0.19974239999999999</v>
      </c>
      <c r="JZ207">
        <v>0.72124350000000004</v>
      </c>
      <c r="KA207">
        <v>17.344349999999999</v>
      </c>
      <c r="KB207" s="1">
        <v>5.6590220000000003E-4</v>
      </c>
      <c r="KC207" s="1">
        <v>0.18287500000000001</v>
      </c>
      <c r="KD207">
        <v>0.72137700000000005</v>
      </c>
      <c r="KE207">
        <v>16.837730000000001</v>
      </c>
      <c r="KF207" s="1">
        <v>5.2125979999999999E-4</v>
      </c>
      <c r="KG207" s="1">
        <v>0.16828580000000001</v>
      </c>
      <c r="KH207">
        <v>0.72152910000000003</v>
      </c>
      <c r="KI207">
        <v>16.243880000000001</v>
      </c>
      <c r="KJ207" s="1">
        <v>4.8389279999999998E-4</v>
      </c>
      <c r="KK207" s="1">
        <v>0.15606249999999999</v>
      </c>
      <c r="KL207">
        <v>0.72170420000000002</v>
      </c>
      <c r="KM207">
        <v>16.344259999999998</v>
      </c>
      <c r="KN207" s="1">
        <v>4.5302189999999999E-4</v>
      </c>
      <c r="KO207" s="1">
        <v>0.1459627</v>
      </c>
      <c r="KP207">
        <v>0.72188529999999995</v>
      </c>
      <c r="KQ207">
        <v>16.823460000000001</v>
      </c>
      <c r="KR207" s="1">
        <v>4.2742449999999999E-4</v>
      </c>
      <c r="KS207" s="1">
        <v>0.13761109999999999</v>
      </c>
      <c r="KT207">
        <v>0.72202469999999996</v>
      </c>
      <c r="KU207">
        <v>17.685669999999998</v>
      </c>
      <c r="KV207" s="1">
        <v>4.0540459999999998E-4</v>
      </c>
      <c r="KW207" s="1">
        <v>0.1304343</v>
      </c>
      <c r="KX207">
        <v>0.72215339999999995</v>
      </c>
      <c r="KY207">
        <v>18.678529999999999</v>
      </c>
      <c r="KZ207" s="1">
        <v>3.8531299999999997E-4</v>
      </c>
      <c r="LA207" s="1">
        <v>0.12391000000000001</v>
      </c>
      <c r="LB207">
        <v>0.7222691</v>
      </c>
      <c r="LC207">
        <v>19.12059</v>
      </c>
      <c r="LD207" s="1">
        <v>3.6654930000000002E-4</v>
      </c>
      <c r="LE207" s="1">
        <v>0.11783589999999999</v>
      </c>
      <c r="LF207">
        <v>0.72235640000000001</v>
      </c>
      <c r="LG207">
        <v>18.910979999999999</v>
      </c>
      <c r="LH207" s="1">
        <v>3.4942870000000001E-4</v>
      </c>
      <c r="LI207" s="1">
        <v>0.1122957</v>
      </c>
      <c r="LJ207">
        <v>0.72241370000000005</v>
      </c>
      <c r="LK207">
        <v>18.445920000000001</v>
      </c>
      <c r="LL207" s="1">
        <v>3.3356009999999998E-4</v>
      </c>
      <c r="LM207" s="1">
        <v>0.1071738</v>
      </c>
      <c r="LN207">
        <v>0.72245119999999996</v>
      </c>
      <c r="LO207">
        <v>17.925850000000001</v>
      </c>
      <c r="LP207" s="1">
        <v>3.192011E-4</v>
      </c>
      <c r="LQ207" s="1">
        <v>0.1025481</v>
      </c>
      <c r="LR207">
        <v>0.72245150000000002</v>
      </c>
      <c r="LS207">
        <v>18.144839999999999</v>
      </c>
      <c r="LT207" s="1">
        <v>3.0625699999999999E-4</v>
      </c>
      <c r="LU207" s="1">
        <v>9.8386500000000002E-2</v>
      </c>
      <c r="LV207">
        <v>0.72242309999999998</v>
      </c>
      <c r="LW207">
        <v>18.691099999999999</v>
      </c>
      <c r="LX207" s="1">
        <v>2.9457970000000002E-4</v>
      </c>
      <c r="LY207" s="1">
        <v>9.4637680000000002E-2</v>
      </c>
      <c r="LZ207">
        <v>0.72236659999999997</v>
      </c>
      <c r="MA207">
        <v>19.634</v>
      </c>
      <c r="MB207" s="1">
        <v>2.8434130000000001E-4</v>
      </c>
      <c r="MC207" s="1">
        <v>9.1359109999999993E-2</v>
      </c>
      <c r="MD207">
        <v>0.72225819999999996</v>
      </c>
      <c r="ME207">
        <v>20.629549999999998</v>
      </c>
      <c r="MF207" s="1">
        <v>2.7551509999999997E-4</v>
      </c>
      <c r="MG207" s="1">
        <v>8.853751E-2</v>
      </c>
      <c r="MH207">
        <v>0.72210030000000003</v>
      </c>
      <c r="MI207">
        <v>21.080020000000001</v>
      </c>
      <c r="MJ207" s="1">
        <v>2.681518E-4</v>
      </c>
      <c r="MK207" s="1">
        <v>8.6199410000000004E-2</v>
      </c>
      <c r="ML207">
        <v>0.72188529999999995</v>
      </c>
      <c r="MM207">
        <v>20.7516</v>
      </c>
      <c r="MN207" s="1">
        <v>2.6177120000000001E-4</v>
      </c>
      <c r="MO207" s="1">
        <v>8.418697E-2</v>
      </c>
      <c r="MP207">
        <v>0.72161330000000001</v>
      </c>
      <c r="MQ207">
        <v>20.06335</v>
      </c>
      <c r="MR207" s="1">
        <v>2.5546409999999999E-4</v>
      </c>
      <c r="MS207" s="1">
        <v>8.2216250000000005E-2</v>
      </c>
      <c r="MT207">
        <v>0.72131889999999999</v>
      </c>
      <c r="MU207">
        <v>19.260929999999998</v>
      </c>
      <c r="MV207" s="1">
        <v>2.4887899999999997E-4</v>
      </c>
      <c r="MW207" s="1">
        <v>8.0156599999999995E-2</v>
      </c>
      <c r="MX207">
        <v>0.72101269999999995</v>
      </c>
      <c r="MY207">
        <v>19.125990000000002</v>
      </c>
      <c r="MZ207" s="1">
        <v>2.417121E-4</v>
      </c>
      <c r="NA207" s="1">
        <v>7.7919630000000004E-2</v>
      </c>
      <c r="NB207">
        <v>0.72068639999999995</v>
      </c>
      <c r="NC207">
        <v>18.881070000000001</v>
      </c>
      <c r="ND207" s="1">
        <v>2.3414050000000001E-4</v>
      </c>
      <c r="NE207" s="1">
        <v>7.5533390000000006E-2</v>
      </c>
      <c r="NF207">
        <v>0.72036579999999995</v>
      </c>
      <c r="NG207">
        <v>19.488610000000001</v>
      </c>
      <c r="NH207" s="1">
        <v>2.2642840000000001E-4</v>
      </c>
      <c r="NI207" s="1">
        <v>7.3098609999999994E-2</v>
      </c>
      <c r="NJ207">
        <v>0.72010830000000003</v>
      </c>
      <c r="NK207">
        <v>20.208159999999999</v>
      </c>
      <c r="NL207" s="1">
        <v>2.1891289999999999E-4</v>
      </c>
      <c r="NM207" s="1">
        <v>7.0715249999999993E-2</v>
      </c>
      <c r="NN207">
        <v>0.71989460000000005</v>
      </c>
      <c r="NO207">
        <v>20.527889999999999</v>
      </c>
      <c r="NP207" s="1">
        <v>2.119147E-4</v>
      </c>
      <c r="NQ207" s="1">
        <v>6.8483459999999996E-2</v>
      </c>
      <c r="NR207">
        <v>0.7196958</v>
      </c>
      <c r="NS207">
        <v>20.22017</v>
      </c>
      <c r="NT207" s="1">
        <v>2.0514120000000001E-4</v>
      </c>
      <c r="NU207" s="1">
        <v>6.6318619999999995E-2</v>
      </c>
      <c r="NV207">
        <v>0.7195686</v>
      </c>
      <c r="NW207">
        <v>19.561060000000001</v>
      </c>
      <c r="NX207" s="1">
        <v>1.981958E-4</v>
      </c>
      <c r="NY207" s="1">
        <v>6.4091480000000006E-2</v>
      </c>
      <c r="NZ207">
        <v>0.71948440000000002</v>
      </c>
      <c r="OA207">
        <v>18.913329999999998</v>
      </c>
      <c r="OB207" s="1">
        <v>1.9090679999999999E-4</v>
      </c>
      <c r="OC207" s="1">
        <v>6.1743800000000001E-2</v>
      </c>
      <c r="OD207">
        <v>0.71943599999999996</v>
      </c>
      <c r="OE207">
        <v>19.049569999999999</v>
      </c>
      <c r="OF207" s="1">
        <v>1.832549E-4</v>
      </c>
      <c r="OG207" s="1">
        <v>5.9272520000000002E-2</v>
      </c>
      <c r="OH207">
        <v>0.71948160000000005</v>
      </c>
      <c r="OI207">
        <v>19.585329999999999</v>
      </c>
      <c r="OJ207" s="1">
        <v>1.7537799999999999E-4</v>
      </c>
      <c r="OK207" s="1">
        <v>5.6712749999999999E-2</v>
      </c>
    </row>
    <row r="208" spans="1:401" x14ac:dyDescent="0.35">
      <c r="A208">
        <v>214</v>
      </c>
      <c r="B208" t="s">
        <v>4</v>
      </c>
      <c r="C208" t="s">
        <v>181</v>
      </c>
      <c r="D208" t="s">
        <v>214</v>
      </c>
      <c r="E208">
        <v>866.73839999999996</v>
      </c>
      <c r="F208">
        <v>1.18869</v>
      </c>
      <c r="G208">
        <v>15.563929999999999</v>
      </c>
      <c r="H208">
        <v>0</v>
      </c>
      <c r="I208">
        <v>0</v>
      </c>
      <c r="J208">
        <v>1.185249</v>
      </c>
      <c r="K208">
        <v>16.158570000000001</v>
      </c>
      <c r="L208">
        <v>0</v>
      </c>
      <c r="M208">
        <v>0</v>
      </c>
      <c r="N208">
        <v>1.181843</v>
      </c>
      <c r="O208">
        <v>16.78745</v>
      </c>
      <c r="P208">
        <v>0</v>
      </c>
      <c r="Q208">
        <v>0</v>
      </c>
      <c r="R208">
        <v>1.1784030000000001</v>
      </c>
      <c r="S208">
        <v>17.30508</v>
      </c>
      <c r="T208">
        <v>0</v>
      </c>
      <c r="U208">
        <v>0</v>
      </c>
      <c r="V208">
        <v>1.17502</v>
      </c>
      <c r="W208">
        <v>17.601240000000001</v>
      </c>
      <c r="X208">
        <v>0</v>
      </c>
      <c r="Y208">
        <v>0</v>
      </c>
      <c r="Z208">
        <v>1.1715120000000001</v>
      </c>
      <c r="AA208">
        <v>17.530570000000001</v>
      </c>
      <c r="AB208">
        <v>0</v>
      </c>
      <c r="AC208">
        <v>0</v>
      </c>
      <c r="AD208">
        <v>1.1679440000000001</v>
      </c>
      <c r="AE208">
        <v>17.106719999999999</v>
      </c>
      <c r="AF208">
        <v>0</v>
      </c>
      <c r="AG208">
        <v>0</v>
      </c>
      <c r="AH208">
        <v>1.16429</v>
      </c>
      <c r="AI208">
        <v>16.794650000000001</v>
      </c>
      <c r="AJ208">
        <v>4.668443E-37</v>
      </c>
      <c r="AK208">
        <v>6.6705690000000002E-35</v>
      </c>
      <c r="AL208">
        <v>1.160536</v>
      </c>
      <c r="AM208">
        <v>16.70618</v>
      </c>
      <c r="AN208" s="1">
        <v>3.365868E-25</v>
      </c>
      <c r="AO208" s="1">
        <v>4.8536839999999997E-23</v>
      </c>
      <c r="AP208">
        <v>1.156677</v>
      </c>
      <c r="AQ208">
        <v>17.15183</v>
      </c>
      <c r="AR208" s="1">
        <v>1.0435560000000001E-13</v>
      </c>
      <c r="AS208" s="1">
        <v>1.595245E-11</v>
      </c>
      <c r="AT208">
        <v>1.1526000000000001</v>
      </c>
      <c r="AU208">
        <v>17.786989999999999</v>
      </c>
      <c r="AV208" s="1">
        <v>3.0143679999999999E-6</v>
      </c>
      <c r="AW208" s="1">
        <v>5.4980909999999999E-4</v>
      </c>
      <c r="AX208">
        <v>1.148441</v>
      </c>
      <c r="AY208">
        <v>18.28303</v>
      </c>
      <c r="AZ208" s="1">
        <v>3.869183E-3</v>
      </c>
      <c r="BA208" s="1">
        <v>0.77855470000000004</v>
      </c>
      <c r="BB208">
        <v>1.144263</v>
      </c>
      <c r="BC208">
        <v>18.532910000000001</v>
      </c>
      <c r="BD208" s="1">
        <v>0.39335189999999998</v>
      </c>
      <c r="BE208">
        <v>84.603729999999999</v>
      </c>
      <c r="BF208">
        <v>1.1401190000000001</v>
      </c>
      <c r="BG208">
        <v>18.389109999999999</v>
      </c>
      <c r="BH208">
        <v>7.6506590000000001</v>
      </c>
      <c r="BI208">
        <v>1735.124</v>
      </c>
      <c r="BJ208">
        <v>1.135996</v>
      </c>
      <c r="BK208">
        <v>18.040330000000001</v>
      </c>
      <c r="BL208">
        <v>43.212769999999999</v>
      </c>
      <c r="BM208">
        <v>10259.370000000001</v>
      </c>
      <c r="BN208">
        <v>1.1317159999999999</v>
      </c>
      <c r="BO208">
        <v>17.770230000000002</v>
      </c>
      <c r="BP208">
        <v>92.404409999999999</v>
      </c>
      <c r="BQ208">
        <v>22827.57</v>
      </c>
      <c r="BR208">
        <v>1.1271100000000001</v>
      </c>
      <c r="BS208">
        <v>17.754809999999999</v>
      </c>
      <c r="BT208">
        <v>90.288480000000007</v>
      </c>
      <c r="BU208">
        <v>23100.57</v>
      </c>
      <c r="BV208">
        <v>1.121545</v>
      </c>
      <c r="BW208">
        <v>18.145130000000002</v>
      </c>
      <c r="BX208">
        <v>46.557389999999998</v>
      </c>
      <c r="BY208">
        <v>12295.13</v>
      </c>
      <c r="BZ208">
        <v>1.114242</v>
      </c>
      <c r="CA208">
        <v>18.411950000000001</v>
      </c>
      <c r="CB208">
        <v>14.305210000000001</v>
      </c>
      <c r="CC208">
        <v>3889.402</v>
      </c>
      <c r="CD208">
        <v>1.1069789999999999</v>
      </c>
      <c r="CE208">
        <v>18.574339999999999</v>
      </c>
      <c r="CF208">
        <v>2.9484729999999999</v>
      </c>
      <c r="CG208">
        <v>821.28700000000003</v>
      </c>
      <c r="CH208">
        <v>1.1007359999999999</v>
      </c>
      <c r="CI208">
        <v>18.215330000000002</v>
      </c>
      <c r="CJ208">
        <v>0.48681999999999997</v>
      </c>
      <c r="CK208">
        <v>136.9539</v>
      </c>
      <c r="CL208">
        <v>1.0952820000000001</v>
      </c>
      <c r="CM208">
        <v>17.611129999999999</v>
      </c>
      <c r="CN208">
        <v>0.1083078</v>
      </c>
      <c r="CO208">
        <v>29.5366</v>
      </c>
      <c r="CP208">
        <v>1.090263</v>
      </c>
      <c r="CQ208">
        <v>16.999590000000001</v>
      </c>
      <c r="CR208">
        <v>5.857921E-2</v>
      </c>
      <c r="CS208">
        <v>15.381779999999999</v>
      </c>
      <c r="CT208">
        <v>1.085798</v>
      </c>
      <c r="CU208">
        <v>16.572500000000002</v>
      </c>
      <c r="CV208">
        <v>4.93467E-2</v>
      </c>
      <c r="CW208">
        <v>12.86469</v>
      </c>
      <c r="CX208">
        <v>1.081218</v>
      </c>
      <c r="CY208">
        <v>16.428170000000001</v>
      </c>
      <c r="CZ208" s="1">
        <v>4.5282009999999998E-2</v>
      </c>
      <c r="DA208">
        <v>11.814859999999999</v>
      </c>
      <c r="DB208">
        <v>1.076066</v>
      </c>
      <c r="DC208">
        <v>16.86938</v>
      </c>
      <c r="DD208" s="1">
        <v>4.2410070000000001E-2</v>
      </c>
      <c r="DE208">
        <v>11.09531</v>
      </c>
      <c r="DF208">
        <v>1.070144</v>
      </c>
      <c r="DG208">
        <v>17.177679999999999</v>
      </c>
      <c r="DH208" s="1">
        <v>3.9928449999999997E-2</v>
      </c>
      <c r="DI208">
        <v>10.48653</v>
      </c>
      <c r="DJ208">
        <v>1.0633300000000001</v>
      </c>
      <c r="DK208">
        <v>17.37555</v>
      </c>
      <c r="DL208" s="1">
        <v>3.7508519999999997E-2</v>
      </c>
      <c r="DM208" s="1">
        <v>9.8997980000000005</v>
      </c>
      <c r="DN208">
        <v>1.0555600000000001</v>
      </c>
      <c r="DO208">
        <v>17.318010000000001</v>
      </c>
      <c r="DP208" s="1">
        <v>3.5111290000000003E-2</v>
      </c>
      <c r="DQ208" s="1">
        <v>9.3203870000000002</v>
      </c>
      <c r="DR208">
        <v>1.046878</v>
      </c>
      <c r="DS208">
        <v>16.93976</v>
      </c>
      <c r="DT208" s="1">
        <v>3.2809060000000001E-2</v>
      </c>
      <c r="DU208" s="1">
        <v>8.7665819999999997</v>
      </c>
      <c r="DV208">
        <v>1.037304</v>
      </c>
      <c r="DW208">
        <v>16.27055</v>
      </c>
      <c r="DX208" s="1">
        <v>3.064708E-2</v>
      </c>
      <c r="DY208" s="1">
        <v>8.2458100000000005</v>
      </c>
      <c r="DZ208">
        <v>1.0272559999999999</v>
      </c>
      <c r="EA208">
        <v>15.67291</v>
      </c>
      <c r="EB208" s="1">
        <v>2.907421E-2</v>
      </c>
      <c r="EC208" s="1">
        <v>7.8691700000000004</v>
      </c>
      <c r="ED208">
        <v>1.017182</v>
      </c>
      <c r="EE208">
        <v>15.433400000000001</v>
      </c>
      <c r="EF208" s="1">
        <v>2.87964E-2</v>
      </c>
      <c r="EG208" s="1">
        <v>7.8300910000000004</v>
      </c>
      <c r="EH208">
        <v>1.0071000000000001</v>
      </c>
      <c r="EI208">
        <v>15.95696</v>
      </c>
      <c r="EJ208" s="1">
        <v>2.9683459999999998E-2</v>
      </c>
      <c r="EK208" s="1">
        <v>8.1172050000000002</v>
      </c>
      <c r="EL208">
        <v>0.99666440000000001</v>
      </c>
      <c r="EM208">
        <v>16.52816</v>
      </c>
      <c r="EN208" s="1">
        <v>3.065758E-2</v>
      </c>
      <c r="EO208" s="1">
        <v>8.4524349999999995</v>
      </c>
      <c r="EP208">
        <v>0.98630870000000004</v>
      </c>
      <c r="EQ208">
        <v>17.186260000000001</v>
      </c>
      <c r="ER208" s="1">
        <v>3.078442E-2</v>
      </c>
      <c r="ES208" s="1">
        <v>8.5627569999999995</v>
      </c>
      <c r="ET208">
        <v>0.97578980000000004</v>
      </c>
      <c r="EU208">
        <v>17.85239</v>
      </c>
      <c r="EV208" s="1">
        <v>2.9892559999999999E-2</v>
      </c>
      <c r="EW208" s="1">
        <v>8.3893190000000004</v>
      </c>
      <c r="EX208">
        <v>0.96481410000000001</v>
      </c>
      <c r="EY208">
        <v>17.927230000000002</v>
      </c>
      <c r="EZ208" s="1">
        <v>2.8187960000000001E-2</v>
      </c>
      <c r="FA208" s="1">
        <v>7.9821609999999996</v>
      </c>
      <c r="FB208">
        <v>0.95352139999999996</v>
      </c>
      <c r="FC208">
        <v>17.403009999999998</v>
      </c>
      <c r="FD208" s="1">
        <v>2.6105489999999999E-2</v>
      </c>
      <c r="FE208" s="1">
        <v>7.4568370000000002</v>
      </c>
      <c r="FF208">
        <v>0.94230130000000001</v>
      </c>
      <c r="FG208">
        <v>16.870750000000001</v>
      </c>
      <c r="FH208" s="1">
        <v>2.3939080000000001E-2</v>
      </c>
      <c r="FI208" s="1">
        <v>6.8944419999999997</v>
      </c>
      <c r="FJ208">
        <v>0.93138960000000004</v>
      </c>
      <c r="FK208">
        <v>16.49014</v>
      </c>
      <c r="FL208" s="1">
        <v>2.1827800000000001E-2</v>
      </c>
      <c r="FM208" s="1">
        <v>6.333907</v>
      </c>
      <c r="FN208">
        <v>0.92068030000000001</v>
      </c>
      <c r="FO208">
        <v>16.90409</v>
      </c>
      <c r="FP208" s="1">
        <v>1.9823609999999998E-2</v>
      </c>
      <c r="FQ208" s="1">
        <v>5.7934190000000001</v>
      </c>
      <c r="FR208">
        <v>0.91000550000000002</v>
      </c>
      <c r="FS208">
        <v>17.58588</v>
      </c>
      <c r="FT208" s="1">
        <v>1.7976720000000002E-2</v>
      </c>
      <c r="FU208" s="1">
        <v>5.2901959999999999</v>
      </c>
      <c r="FV208">
        <v>0.90055909999999995</v>
      </c>
      <c r="FW208">
        <v>18.418479999999999</v>
      </c>
      <c r="FX208" s="1">
        <v>1.630216E-2</v>
      </c>
      <c r="FY208" s="1">
        <v>4.8232809999999997</v>
      </c>
      <c r="FZ208">
        <v>0.89144460000000003</v>
      </c>
      <c r="GA208">
        <v>19.294360000000001</v>
      </c>
      <c r="GB208" s="1">
        <v>1.479711E-2</v>
      </c>
      <c r="GC208" s="1">
        <v>4.3988019999999999</v>
      </c>
      <c r="GD208">
        <v>0.88183719999999999</v>
      </c>
      <c r="GE208">
        <v>19.48216</v>
      </c>
      <c r="GF208" s="1">
        <v>1.343069E-2</v>
      </c>
      <c r="GG208" s="1">
        <v>4.0135050000000003</v>
      </c>
      <c r="GH208">
        <v>0.87191980000000002</v>
      </c>
      <c r="GI208">
        <v>19.134270000000001</v>
      </c>
      <c r="GJ208" s="1">
        <v>1.217145E-2</v>
      </c>
      <c r="GK208" s="1">
        <v>3.6568520000000002</v>
      </c>
      <c r="GL208">
        <v>0.86216910000000002</v>
      </c>
      <c r="GM208">
        <v>18.65194</v>
      </c>
      <c r="GN208" s="1">
        <v>1.1033589999999999E-2</v>
      </c>
      <c r="GO208" s="1">
        <v>3.3317230000000002</v>
      </c>
      <c r="GP208">
        <v>0.85208150000000005</v>
      </c>
      <c r="GQ208">
        <v>18.189699999999998</v>
      </c>
      <c r="GR208" s="1">
        <v>9.9901420000000005E-3</v>
      </c>
      <c r="GS208" s="1">
        <v>3.0321709999999999</v>
      </c>
      <c r="GT208">
        <v>0.84237870000000004</v>
      </c>
      <c r="GU208">
        <v>17.982780000000002</v>
      </c>
      <c r="GV208" s="1">
        <v>9.0382199999999996E-3</v>
      </c>
      <c r="GW208" s="1">
        <v>2.7561710000000001</v>
      </c>
      <c r="GX208">
        <v>0.83256269999999999</v>
      </c>
      <c r="GY208">
        <v>18.477799999999998</v>
      </c>
      <c r="GZ208" s="1">
        <v>8.1732829999999999E-3</v>
      </c>
      <c r="HA208" s="1">
        <v>2.5053529999999999</v>
      </c>
      <c r="HB208">
        <v>0.82114370000000003</v>
      </c>
      <c r="HC208">
        <v>19.058209999999999</v>
      </c>
      <c r="HD208" s="1">
        <v>7.3899339999999999E-3</v>
      </c>
      <c r="HE208" s="1">
        <v>2.2808489999999999</v>
      </c>
      <c r="HF208">
        <v>0.81036589999999997</v>
      </c>
      <c r="HG208">
        <v>19.657330000000002</v>
      </c>
      <c r="HH208" s="1">
        <v>6.6789359999999999E-3</v>
      </c>
      <c r="HI208" s="1">
        <v>2.0749300000000002</v>
      </c>
      <c r="HJ208">
        <v>0.80045670000000002</v>
      </c>
      <c r="HK208">
        <v>19.735779999999998</v>
      </c>
      <c r="HL208" s="1">
        <v>6.0286139999999998E-3</v>
      </c>
      <c r="HM208" s="1">
        <v>1.883718</v>
      </c>
      <c r="HN208">
        <v>0.79149530000000001</v>
      </c>
      <c r="HO208">
        <v>19.486550000000001</v>
      </c>
      <c r="HP208" s="1">
        <v>5.430252E-3</v>
      </c>
      <c r="HQ208" s="1">
        <v>1.7054210000000001</v>
      </c>
      <c r="HR208">
        <v>0.78376299999999999</v>
      </c>
      <c r="HS208">
        <v>18.895630000000001</v>
      </c>
      <c r="HT208" s="1">
        <v>4.8776720000000004E-3</v>
      </c>
      <c r="HU208" s="1">
        <v>1.538019</v>
      </c>
      <c r="HV208">
        <v>0.77743770000000001</v>
      </c>
      <c r="HW208">
        <v>18.095780000000001</v>
      </c>
      <c r="HX208" s="1">
        <v>4.361523E-3</v>
      </c>
      <c r="HY208" s="1">
        <v>1.379251</v>
      </c>
      <c r="HZ208">
        <v>0.77232339999999999</v>
      </c>
      <c r="IA208">
        <v>17.4373</v>
      </c>
      <c r="IB208" s="1">
        <v>3.8798859999999999E-3</v>
      </c>
      <c r="IC208" s="1">
        <v>1.228882</v>
      </c>
      <c r="ID208">
        <v>0.76813799999999999</v>
      </c>
      <c r="IE208">
        <v>17.342829999999999</v>
      </c>
      <c r="IF208" s="1">
        <v>3.4327849999999998E-3</v>
      </c>
      <c r="IG208" s="1">
        <v>1.0879700000000001</v>
      </c>
      <c r="IH208">
        <v>0.76518759999999997</v>
      </c>
      <c r="II208">
        <v>17.53304</v>
      </c>
      <c r="IJ208" s="1">
        <v>3.0074009999999998E-3</v>
      </c>
      <c r="IK208" s="1">
        <v>0.95300870000000004</v>
      </c>
      <c r="IL208">
        <v>0.76254670000000002</v>
      </c>
      <c r="IM208">
        <v>18.007010000000001</v>
      </c>
      <c r="IN208" s="1">
        <v>2.5810799999999999E-3</v>
      </c>
      <c r="IO208" s="1">
        <v>0.81847099999999995</v>
      </c>
      <c r="IP208">
        <v>0.76040770000000002</v>
      </c>
      <c r="IQ208">
        <v>18.067409999999999</v>
      </c>
      <c r="IR208" s="1">
        <v>2.1574760000000002E-3</v>
      </c>
      <c r="IS208" s="1">
        <v>0.68472330000000003</v>
      </c>
      <c r="IT208">
        <v>0.75861909999999999</v>
      </c>
      <c r="IU208">
        <v>17.856819999999999</v>
      </c>
      <c r="IV208" s="1">
        <v>1.758281E-3</v>
      </c>
      <c r="IW208" s="1">
        <v>0.55820499999999995</v>
      </c>
      <c r="IX208">
        <v>0.75728110000000004</v>
      </c>
      <c r="IY208">
        <v>17.459430000000001</v>
      </c>
      <c r="IZ208" s="1">
        <v>1.418269E-3</v>
      </c>
      <c r="JA208" s="1">
        <v>0.44973570000000002</v>
      </c>
      <c r="JB208">
        <v>0.75631740000000003</v>
      </c>
      <c r="JC208">
        <v>16.84544</v>
      </c>
      <c r="JD208" s="1">
        <v>1.156654E-3</v>
      </c>
      <c r="JE208" s="1">
        <v>0.36581010000000003</v>
      </c>
      <c r="JF208">
        <v>0.75562010000000002</v>
      </c>
      <c r="JG208">
        <v>16.656379999999999</v>
      </c>
      <c r="JH208" s="1">
        <v>9.7018549999999999E-4</v>
      </c>
      <c r="JI208" s="1">
        <v>0.30579440000000002</v>
      </c>
      <c r="JJ208">
        <v>0.75514829999999999</v>
      </c>
      <c r="JK208">
        <v>16.667210000000001</v>
      </c>
      <c r="JL208" s="1">
        <v>8.4192760000000001E-4</v>
      </c>
      <c r="JM208" s="1">
        <v>0.26446190000000003</v>
      </c>
      <c r="JN208">
        <v>0.75487789999999999</v>
      </c>
      <c r="JO208">
        <v>16.806349999999998</v>
      </c>
      <c r="JP208" s="1">
        <v>7.5101509999999998E-4</v>
      </c>
      <c r="JQ208" s="1">
        <v>0.2352978</v>
      </c>
      <c r="JR208">
        <v>0.75475139999999996</v>
      </c>
      <c r="JS208">
        <v>17.308530000000001</v>
      </c>
      <c r="JT208" s="1">
        <v>6.8130559999999998E-4</v>
      </c>
      <c r="JU208" s="1">
        <v>0.21305769999999999</v>
      </c>
      <c r="JV208">
        <v>0.75477399999999994</v>
      </c>
      <c r="JW208">
        <v>17.615649999999999</v>
      </c>
      <c r="JX208" s="1">
        <v>6.2205210000000003E-4</v>
      </c>
      <c r="JY208" s="1">
        <v>0.19428319999999999</v>
      </c>
      <c r="JZ208">
        <v>0.75490449999999998</v>
      </c>
      <c r="KA208">
        <v>17.35979</v>
      </c>
      <c r="KB208" s="1">
        <v>5.6999209999999999E-4</v>
      </c>
      <c r="KC208" s="1">
        <v>0.17779030000000001</v>
      </c>
      <c r="KD208">
        <v>0.75513390000000002</v>
      </c>
      <c r="KE208">
        <v>16.882490000000001</v>
      </c>
      <c r="KF208" s="1">
        <v>5.2476390000000001E-4</v>
      </c>
      <c r="KG208" s="1">
        <v>0.163491</v>
      </c>
      <c r="KH208">
        <v>0.75543700000000003</v>
      </c>
      <c r="KI208">
        <v>16.300730000000001</v>
      </c>
      <c r="KJ208" s="1">
        <v>4.8678099999999999E-4</v>
      </c>
      <c r="KK208" s="1">
        <v>0.151453</v>
      </c>
      <c r="KL208">
        <v>0.75579669999999999</v>
      </c>
      <c r="KM208">
        <v>16.386620000000001</v>
      </c>
      <c r="KN208" s="1">
        <v>4.5541450000000002E-4</v>
      </c>
      <c r="KO208" s="1">
        <v>0.14150840000000001</v>
      </c>
      <c r="KP208">
        <v>0.75619670000000005</v>
      </c>
      <c r="KQ208">
        <v>16.838270000000001</v>
      </c>
      <c r="KR208" s="1">
        <v>4.2940730000000002E-4</v>
      </c>
      <c r="KS208" s="1">
        <v>0.13328580000000001</v>
      </c>
      <c r="KT208">
        <v>0.75660269999999996</v>
      </c>
      <c r="KU208">
        <v>17.661960000000001</v>
      </c>
      <c r="KV208" s="1">
        <v>4.0716670000000001E-4</v>
      </c>
      <c r="KW208" s="1">
        <v>0.12627469999999999</v>
      </c>
      <c r="KX208">
        <v>0.75699260000000002</v>
      </c>
      <c r="KY208">
        <v>18.636230000000001</v>
      </c>
      <c r="KZ208" s="1">
        <v>3.8694249999999999E-4</v>
      </c>
      <c r="LA208" s="1">
        <v>0.11993330000000001</v>
      </c>
      <c r="LB208">
        <v>0.75734679999999999</v>
      </c>
      <c r="LC208">
        <v>19.09957</v>
      </c>
      <c r="LD208" s="1">
        <v>3.6805630000000001E-4</v>
      </c>
      <c r="LE208" s="1">
        <v>0.11403290000000001</v>
      </c>
      <c r="LF208">
        <v>0.75765570000000004</v>
      </c>
      <c r="LG208">
        <v>18.919280000000001</v>
      </c>
      <c r="LH208" s="1">
        <v>3.5080799999999998E-4</v>
      </c>
      <c r="LI208" s="1">
        <v>0.1086418</v>
      </c>
      <c r="LJ208">
        <v>0.75792130000000002</v>
      </c>
      <c r="LK208">
        <v>18.484829999999999</v>
      </c>
      <c r="LL208" s="1">
        <v>3.348305E-4</v>
      </c>
      <c r="LM208" s="1">
        <v>0.1036642</v>
      </c>
      <c r="LN208">
        <v>0.75810699999999998</v>
      </c>
      <c r="LO208">
        <v>17.973490000000002</v>
      </c>
      <c r="LP208" s="1">
        <v>3.2033680000000001E-4</v>
      </c>
      <c r="LQ208" s="1">
        <v>9.9153560000000002E-2</v>
      </c>
      <c r="LR208">
        <v>0.75823130000000005</v>
      </c>
      <c r="LS208">
        <v>18.178450000000002</v>
      </c>
      <c r="LT208" s="1">
        <v>3.0728370000000001E-4</v>
      </c>
      <c r="LU208" s="1">
        <v>9.5097799999999996E-2</v>
      </c>
      <c r="LV208">
        <v>0.7582757</v>
      </c>
      <c r="LW208">
        <v>18.696179999999998</v>
      </c>
      <c r="LX208" s="1">
        <v>2.9549559999999999E-4</v>
      </c>
      <c r="LY208" s="1">
        <v>9.1440889999999997E-2</v>
      </c>
      <c r="LZ208">
        <v>0.75824420000000003</v>
      </c>
      <c r="MA208">
        <v>19.601089999999999</v>
      </c>
      <c r="MB208" s="1">
        <v>2.8514000000000002E-4</v>
      </c>
      <c r="MC208" s="1">
        <v>8.8233889999999995E-2</v>
      </c>
      <c r="MD208">
        <v>0.75807270000000004</v>
      </c>
      <c r="ME208">
        <v>20.57619</v>
      </c>
      <c r="MF208" s="1">
        <v>2.761846E-4</v>
      </c>
      <c r="MG208" s="1">
        <v>8.5463880000000006E-2</v>
      </c>
      <c r="MH208">
        <v>0.75779249999999998</v>
      </c>
      <c r="MI208">
        <v>21.05677</v>
      </c>
      <c r="MJ208" s="1">
        <v>2.6871319999999997E-4</v>
      </c>
      <c r="MK208" s="1">
        <v>8.3163940000000006E-2</v>
      </c>
      <c r="ML208">
        <v>0.75736519999999996</v>
      </c>
      <c r="MM208">
        <v>20.772449999999999</v>
      </c>
      <c r="MN208" s="1">
        <v>2.6227809999999999E-4</v>
      </c>
      <c r="MO208" s="1">
        <v>8.1202609999999995E-2</v>
      </c>
      <c r="MP208">
        <v>0.75679949999999996</v>
      </c>
      <c r="MQ208">
        <v>20.126999999999999</v>
      </c>
      <c r="MR208" s="1">
        <v>2.5598389999999997E-4</v>
      </c>
      <c r="MS208" s="1">
        <v>7.9313369999999994E-2</v>
      </c>
      <c r="MT208">
        <v>0.75613490000000005</v>
      </c>
      <c r="MU208">
        <v>19.33409</v>
      </c>
      <c r="MV208" s="1">
        <v>2.494369E-4</v>
      </c>
      <c r="MW208" s="1">
        <v>7.7350470000000005E-2</v>
      </c>
      <c r="MX208">
        <v>0.75537759999999998</v>
      </c>
      <c r="MY208">
        <v>19.18215</v>
      </c>
      <c r="MZ208" s="1">
        <v>2.423185E-4</v>
      </c>
      <c r="NA208" s="1">
        <v>7.5222349999999993E-2</v>
      </c>
      <c r="NB208">
        <v>0.75455130000000004</v>
      </c>
      <c r="NC208">
        <v>18.905280000000001</v>
      </c>
      <c r="ND208" s="1">
        <v>2.3477529999999999E-4</v>
      </c>
      <c r="NE208" s="1">
        <v>7.2944099999999998E-2</v>
      </c>
      <c r="NF208">
        <v>0.75371779999999999</v>
      </c>
      <c r="NG208">
        <v>19.463000000000001</v>
      </c>
      <c r="NH208" s="1">
        <v>2.2706310000000001E-4</v>
      </c>
      <c r="NI208" s="1">
        <v>7.0605059999999997E-2</v>
      </c>
      <c r="NJ208">
        <v>0.75291129999999995</v>
      </c>
      <c r="NK208">
        <v>20.172090000000001</v>
      </c>
      <c r="NL208" s="1">
        <v>2.195198E-4</v>
      </c>
      <c r="NM208" s="1">
        <v>6.8305930000000001E-2</v>
      </c>
      <c r="NN208">
        <v>0.75219159999999996</v>
      </c>
      <c r="NO208">
        <v>20.51727</v>
      </c>
      <c r="NP208" s="1">
        <v>2.124846E-4</v>
      </c>
      <c r="NQ208" s="1">
        <v>6.6146250000000004E-2</v>
      </c>
      <c r="NR208">
        <v>0.75155419999999995</v>
      </c>
      <c r="NS208">
        <v>20.248570000000001</v>
      </c>
      <c r="NT208" s="1">
        <v>2.057115E-4</v>
      </c>
      <c r="NU208" s="1">
        <v>6.406589E-2</v>
      </c>
      <c r="NV208">
        <v>0.75102369999999996</v>
      </c>
      <c r="NW208">
        <v>19.62087</v>
      </c>
      <c r="NX208" s="1">
        <v>1.987871E-4</v>
      </c>
      <c r="NY208" s="1">
        <v>6.1935799999999999E-2</v>
      </c>
      <c r="NZ208">
        <v>0.75062709999999999</v>
      </c>
      <c r="OA208">
        <v>18.98197</v>
      </c>
      <c r="OB208" s="1">
        <v>1.9153390000000001E-4</v>
      </c>
      <c r="OC208" s="1">
        <v>5.969555E-2</v>
      </c>
      <c r="OD208">
        <v>0.75034330000000005</v>
      </c>
      <c r="OE208">
        <v>19.1036</v>
      </c>
      <c r="OF208" s="1">
        <v>1.8390799999999999E-4</v>
      </c>
      <c r="OG208" s="1">
        <v>5.7332170000000002E-2</v>
      </c>
      <c r="OH208">
        <v>0.75019139999999995</v>
      </c>
      <c r="OI208">
        <v>19.60848</v>
      </c>
      <c r="OJ208" s="1">
        <v>1.760532E-4</v>
      </c>
      <c r="OK208" s="1">
        <v>5.4880709999999999E-2</v>
      </c>
    </row>
    <row r="209" spans="1:401" x14ac:dyDescent="0.35">
      <c r="A209">
        <v>215</v>
      </c>
      <c r="B209" t="s">
        <v>4</v>
      </c>
      <c r="C209" t="s">
        <v>181</v>
      </c>
      <c r="D209" t="s">
        <v>215</v>
      </c>
      <c r="E209">
        <v>971.678</v>
      </c>
      <c r="F209">
        <v>1.0543020000000001</v>
      </c>
      <c r="G209">
        <v>15.55954</v>
      </c>
      <c r="H209">
        <v>0</v>
      </c>
      <c r="I209">
        <v>0</v>
      </c>
      <c r="J209">
        <v>1.0516479999999999</v>
      </c>
      <c r="K209">
        <v>16.152290000000001</v>
      </c>
      <c r="L209">
        <v>0</v>
      </c>
      <c r="M209">
        <v>0</v>
      </c>
      <c r="N209">
        <v>1.049007</v>
      </c>
      <c r="O209">
        <v>16.786549999999998</v>
      </c>
      <c r="P209">
        <v>0</v>
      </c>
      <c r="Q209">
        <v>0</v>
      </c>
      <c r="R209">
        <v>1.046351</v>
      </c>
      <c r="S209">
        <v>17.314920000000001</v>
      </c>
      <c r="T209">
        <v>0</v>
      </c>
      <c r="U209">
        <v>0</v>
      </c>
      <c r="V209">
        <v>1.043714</v>
      </c>
      <c r="W209">
        <v>17.62837</v>
      </c>
      <c r="X209">
        <v>0</v>
      </c>
      <c r="Y209">
        <v>0</v>
      </c>
      <c r="Z209">
        <v>1.0410090000000001</v>
      </c>
      <c r="AA209">
        <v>17.56118</v>
      </c>
      <c r="AB209">
        <v>0</v>
      </c>
      <c r="AC209">
        <v>0</v>
      </c>
      <c r="AD209">
        <v>1.0382400000000001</v>
      </c>
      <c r="AE209">
        <v>17.131229999999999</v>
      </c>
      <c r="AF209">
        <v>0</v>
      </c>
      <c r="AG209">
        <v>0</v>
      </c>
      <c r="AH209">
        <v>1.035372</v>
      </c>
      <c r="AI209">
        <v>16.79853</v>
      </c>
      <c r="AJ209">
        <v>3.6960069999999999E-38</v>
      </c>
      <c r="AK209">
        <v>1.302906E-35</v>
      </c>
      <c r="AL209">
        <v>1.0324720000000001</v>
      </c>
      <c r="AM209">
        <v>16.700959999999998</v>
      </c>
      <c r="AN209" s="1">
        <v>2.6808290000000001E-26</v>
      </c>
      <c r="AO209" s="1">
        <v>9.513014E-24</v>
      </c>
      <c r="AP209">
        <v>1.02946</v>
      </c>
      <c r="AQ209">
        <v>17.155360000000002</v>
      </c>
      <c r="AR209" s="1">
        <v>9.1934469999999993E-15</v>
      </c>
      <c r="AS209" s="1">
        <v>3.2625220000000001E-12</v>
      </c>
      <c r="AT209">
        <v>1.0263279999999999</v>
      </c>
      <c r="AU209">
        <v>17.79514</v>
      </c>
      <c r="AV209" s="1">
        <v>1.511681E-6</v>
      </c>
      <c r="AW209" s="1">
        <v>3.6108260000000002E-4</v>
      </c>
      <c r="AX209">
        <v>1.0232220000000001</v>
      </c>
      <c r="AY209">
        <v>18.308489999999999</v>
      </c>
      <c r="AZ209" s="1">
        <v>2.482672E-3</v>
      </c>
      <c r="BA209" s="1">
        <v>0.66172900000000001</v>
      </c>
      <c r="BB209">
        <v>1.0200990000000001</v>
      </c>
      <c r="BC209">
        <v>18.570209999999999</v>
      </c>
      <c r="BD209" s="1">
        <v>0.29114669999999998</v>
      </c>
      <c r="BE209">
        <v>84.180049999999994</v>
      </c>
      <c r="BF209">
        <v>1.016996</v>
      </c>
      <c r="BG209">
        <v>18.41789</v>
      </c>
      <c r="BH209">
        <v>6.3010929999999998</v>
      </c>
      <c r="BI209">
        <v>1950.1469999999999</v>
      </c>
      <c r="BJ209">
        <v>1.0139339999999999</v>
      </c>
      <c r="BK209">
        <v>18.060839999999999</v>
      </c>
      <c r="BL209">
        <v>38.808819999999997</v>
      </c>
      <c r="BM209">
        <v>12761.07</v>
      </c>
      <c r="BN209">
        <v>1.0107459999999999</v>
      </c>
      <c r="BO209">
        <v>17.77675</v>
      </c>
      <c r="BP209">
        <v>89.252709999999993</v>
      </c>
      <c r="BQ209">
        <v>30973.19</v>
      </c>
      <c r="BR209">
        <v>1.0073220000000001</v>
      </c>
      <c r="BS209">
        <v>17.743379999999998</v>
      </c>
      <c r="BT209">
        <v>92.826549999999997</v>
      </c>
      <c r="BU209">
        <v>33804.49</v>
      </c>
      <c r="BV209">
        <v>1.0032030000000001</v>
      </c>
      <c r="BW209">
        <v>18.133769999999998</v>
      </c>
      <c r="BX209">
        <v>50.510309999999997</v>
      </c>
      <c r="BY209">
        <v>19211.62</v>
      </c>
      <c r="BZ209">
        <v>0.99778489999999997</v>
      </c>
      <c r="CA209">
        <v>18.416519999999998</v>
      </c>
      <c r="CB209">
        <v>16.24568</v>
      </c>
      <c r="CC209">
        <v>6425.9690000000001</v>
      </c>
      <c r="CD209">
        <v>0.99236290000000005</v>
      </c>
      <c r="CE209">
        <v>18.60547</v>
      </c>
      <c r="CF209">
        <v>3.4710070000000002</v>
      </c>
      <c r="CG209">
        <v>1418.114</v>
      </c>
      <c r="CH209">
        <v>0.98778060000000001</v>
      </c>
      <c r="CI209">
        <v>18.273029999999999</v>
      </c>
      <c r="CJ209">
        <v>0.57969649999999995</v>
      </c>
      <c r="CK209">
        <v>240.41890000000001</v>
      </c>
      <c r="CL209">
        <v>0.98373650000000001</v>
      </c>
      <c r="CM209">
        <v>17.668009999999999</v>
      </c>
      <c r="CN209">
        <v>0.1209364</v>
      </c>
      <c r="CO209">
        <v>48.211590000000001</v>
      </c>
      <c r="CP209">
        <v>0.98005580000000003</v>
      </c>
      <c r="CQ209">
        <v>17.051259999999999</v>
      </c>
      <c r="CR209">
        <v>6.0356800000000002E-2</v>
      </c>
      <c r="CS209">
        <v>22.632829999999998</v>
      </c>
      <c r="CT209">
        <v>0.9770162</v>
      </c>
      <c r="CU209">
        <v>16.59674</v>
      </c>
      <c r="CV209">
        <v>4.9856850000000001E-2</v>
      </c>
      <c r="CW209">
        <v>18.408729999999998</v>
      </c>
      <c r="CX209">
        <v>0.9738966</v>
      </c>
      <c r="CY209">
        <v>16.428930000000001</v>
      </c>
      <c r="CZ209" s="1">
        <v>4.5580599999999999E-2</v>
      </c>
      <c r="DA209">
        <v>16.806229999999999</v>
      </c>
      <c r="DB209">
        <v>0.97026659999999998</v>
      </c>
      <c r="DC209">
        <v>16.848490000000002</v>
      </c>
      <c r="DD209" s="1">
        <v>4.2640770000000001E-2</v>
      </c>
      <c r="DE209">
        <v>15.74208</v>
      </c>
      <c r="DF209">
        <v>0.966082</v>
      </c>
      <c r="DG209">
        <v>17.174720000000001</v>
      </c>
      <c r="DH209" s="1">
        <v>4.0139630000000003E-2</v>
      </c>
      <c r="DI209">
        <v>14.856019999999999</v>
      </c>
      <c r="DJ209">
        <v>0.96126610000000001</v>
      </c>
      <c r="DK209">
        <v>17.391079999999999</v>
      </c>
      <c r="DL209" s="1">
        <v>3.7718170000000002E-2</v>
      </c>
      <c r="DM209">
        <v>14.00943</v>
      </c>
      <c r="DN209">
        <v>0.95571899999999999</v>
      </c>
      <c r="DO209">
        <v>17.365950000000002</v>
      </c>
      <c r="DP209" s="1">
        <v>3.5316090000000001E-2</v>
      </c>
      <c r="DQ209" s="1">
        <v>13.171810000000001</v>
      </c>
      <c r="DR209">
        <v>0.94937130000000003</v>
      </c>
      <c r="DS209">
        <v>16.995190000000001</v>
      </c>
      <c r="DT209" s="1">
        <v>3.3003919999999999E-2</v>
      </c>
      <c r="DU209" s="1">
        <v>12.36773</v>
      </c>
      <c r="DV209">
        <v>0.94265900000000002</v>
      </c>
      <c r="DW209">
        <v>16.331040000000002</v>
      </c>
      <c r="DX209" s="1">
        <v>3.0820449999999999E-2</v>
      </c>
      <c r="DY209" s="1">
        <v>11.60554</v>
      </c>
      <c r="DZ209">
        <v>0.9357164</v>
      </c>
      <c r="EA209">
        <v>15.71386</v>
      </c>
      <c r="EB209" s="1">
        <v>2.9159620000000001E-2</v>
      </c>
      <c r="EC209" s="1">
        <v>11.028840000000001</v>
      </c>
      <c r="ED209">
        <v>0.92889719999999998</v>
      </c>
      <c r="EE209">
        <v>15.449920000000001</v>
      </c>
      <c r="EF209" s="1">
        <v>2.8740640000000001E-2</v>
      </c>
      <c r="EG209" s="1">
        <v>10.90077</v>
      </c>
      <c r="EH209">
        <v>0.92211790000000005</v>
      </c>
      <c r="EI209">
        <v>15.960710000000001</v>
      </c>
      <c r="EJ209" s="1">
        <v>2.954412E-2</v>
      </c>
      <c r="EK209" s="1">
        <v>11.24846</v>
      </c>
      <c r="EL209">
        <v>0.91508769999999995</v>
      </c>
      <c r="EM209">
        <v>16.530190000000001</v>
      </c>
      <c r="EN209" s="1">
        <v>3.055795E-2</v>
      </c>
      <c r="EO209" s="1">
        <v>11.71529</v>
      </c>
      <c r="EP209">
        <v>0.90827709999999995</v>
      </c>
      <c r="EQ209">
        <v>17.174589999999998</v>
      </c>
      <c r="ER209" s="1">
        <v>3.078995E-2</v>
      </c>
      <c r="ES209" s="1">
        <v>11.89864</v>
      </c>
      <c r="ET209">
        <v>0.90128889999999995</v>
      </c>
      <c r="EU209">
        <v>17.859459999999999</v>
      </c>
      <c r="EV209" s="1">
        <v>2.99975E-2</v>
      </c>
      <c r="EW209" s="1">
        <v>11.68619</v>
      </c>
      <c r="EX209">
        <v>0.89398270000000002</v>
      </c>
      <c r="EY209">
        <v>17.958909999999999</v>
      </c>
      <c r="EZ209" s="1">
        <v>2.8362640000000001E-2</v>
      </c>
      <c r="FA209" s="1">
        <v>11.137869999999999</v>
      </c>
      <c r="FB209">
        <v>0.88636570000000003</v>
      </c>
      <c r="FC209">
        <v>17.447340000000001</v>
      </c>
      <c r="FD209" s="1">
        <v>2.6306670000000001E-2</v>
      </c>
      <c r="FE209" s="1">
        <v>10.40761</v>
      </c>
      <c r="FF209">
        <v>0.87901779999999996</v>
      </c>
      <c r="FG209">
        <v>16.916070000000001</v>
      </c>
      <c r="FH209" s="1">
        <v>2.4145509999999999E-2</v>
      </c>
      <c r="FI209" s="1">
        <v>9.6236060000000005</v>
      </c>
      <c r="FJ209">
        <v>0.87229449999999997</v>
      </c>
      <c r="FK209">
        <v>16.523319999999998</v>
      </c>
      <c r="FL209" s="1">
        <v>2.2031990000000001E-2</v>
      </c>
      <c r="FM209" s="1">
        <v>8.8413319999999995</v>
      </c>
      <c r="FN209">
        <v>0.86598169999999997</v>
      </c>
      <c r="FO209">
        <v>16.90991</v>
      </c>
      <c r="FP209" s="1">
        <v>2.0016800000000001E-2</v>
      </c>
      <c r="FQ209" s="1">
        <v>8.0834919999999997</v>
      </c>
      <c r="FR209">
        <v>0.85982610000000004</v>
      </c>
      <c r="FS209">
        <v>17.568999999999999</v>
      </c>
      <c r="FT209" s="1">
        <v>1.815597E-2</v>
      </c>
      <c r="FU209" s="1">
        <v>7.3761039999999998</v>
      </c>
      <c r="FV209">
        <v>0.85495920000000003</v>
      </c>
      <c r="FW209">
        <v>18.377579999999998</v>
      </c>
      <c r="FX209" s="1">
        <v>1.6467659999999999E-2</v>
      </c>
      <c r="FY209" s="1">
        <v>6.7180970000000002</v>
      </c>
      <c r="FZ209">
        <v>0.85059450000000003</v>
      </c>
      <c r="GA209">
        <v>19.26031</v>
      </c>
      <c r="GB209" s="1">
        <v>1.49452E-2</v>
      </c>
      <c r="GC209" s="1">
        <v>6.11754</v>
      </c>
      <c r="GD209">
        <v>0.84644810000000004</v>
      </c>
      <c r="GE209">
        <v>19.492899999999999</v>
      </c>
      <c r="GF209" s="1">
        <v>1.3566969999999999E-2</v>
      </c>
      <c r="GG209" s="1">
        <v>5.5739739999999998</v>
      </c>
      <c r="GH209">
        <v>0.84223309999999996</v>
      </c>
      <c r="GI209">
        <v>19.166640000000001</v>
      </c>
      <c r="GJ209" s="1">
        <v>1.229717E-2</v>
      </c>
      <c r="GK209" s="1">
        <v>5.0764240000000003</v>
      </c>
      <c r="GL209">
        <v>0.83831199999999995</v>
      </c>
      <c r="GM209">
        <v>18.69839</v>
      </c>
      <c r="GN209" s="1">
        <v>1.114767E-2</v>
      </c>
      <c r="GO209" s="1">
        <v>4.6218880000000002</v>
      </c>
      <c r="GP209">
        <v>0.83445449999999999</v>
      </c>
      <c r="GQ209">
        <v>18.235530000000001</v>
      </c>
      <c r="GR209" s="1">
        <v>1.0096239999999999E-2</v>
      </c>
      <c r="GS209" s="1">
        <v>4.2038180000000001</v>
      </c>
      <c r="GT209">
        <v>0.83087029999999995</v>
      </c>
      <c r="GU209">
        <v>18.005980000000001</v>
      </c>
      <c r="GV209" s="1">
        <v>9.1351399999999999E-3</v>
      </c>
      <c r="GW209" s="1">
        <v>3.818546</v>
      </c>
      <c r="GX209">
        <v>0.82678359999999995</v>
      </c>
      <c r="GY209">
        <v>18.45515</v>
      </c>
      <c r="GZ209" s="1">
        <v>8.2605830000000002E-3</v>
      </c>
      <c r="HA209" s="1">
        <v>3.468766</v>
      </c>
      <c r="HB209">
        <v>0.82148270000000001</v>
      </c>
      <c r="HC209">
        <v>19.01688</v>
      </c>
      <c r="HD209" s="1">
        <v>7.4693060000000002E-3</v>
      </c>
      <c r="HE209" s="1">
        <v>3.155459</v>
      </c>
      <c r="HF209">
        <v>0.81651739999999995</v>
      </c>
      <c r="HG209">
        <v>19.617550000000001</v>
      </c>
      <c r="HH209" s="1">
        <v>6.7528830000000003E-3</v>
      </c>
      <c r="HI209" s="1">
        <v>2.8703919999999998</v>
      </c>
      <c r="HJ209">
        <v>0.81181060000000005</v>
      </c>
      <c r="HK209">
        <v>19.727620000000002</v>
      </c>
      <c r="HL209" s="1">
        <v>6.0973399999999997E-3</v>
      </c>
      <c r="HM209" s="1">
        <v>2.6059570000000001</v>
      </c>
      <c r="HN209">
        <v>0.80757190000000001</v>
      </c>
      <c r="HO209">
        <v>19.51624</v>
      </c>
      <c r="HP209" s="1">
        <v>5.4951469999999997E-3</v>
      </c>
      <c r="HQ209" s="1">
        <v>2.3598400000000002</v>
      </c>
      <c r="HR209">
        <v>0.8040562</v>
      </c>
      <c r="HS209">
        <v>18.954039999999999</v>
      </c>
      <c r="HT209" s="1">
        <v>4.9389359999999997E-3</v>
      </c>
      <c r="HU209" s="1">
        <v>2.128876</v>
      </c>
      <c r="HV209">
        <v>0.80103530000000001</v>
      </c>
      <c r="HW209">
        <v>18.17079</v>
      </c>
      <c r="HX209" s="1">
        <v>4.4202770000000002E-3</v>
      </c>
      <c r="HY209" s="1">
        <v>1.9106559999999999</v>
      </c>
      <c r="HZ209">
        <v>0.79881029999999997</v>
      </c>
      <c r="IA209">
        <v>17.502359999999999</v>
      </c>
      <c r="IB209" s="1">
        <v>3.9352609999999998E-3</v>
      </c>
      <c r="IC209" s="1">
        <v>1.703535</v>
      </c>
      <c r="ID209">
        <v>0.79709269999999999</v>
      </c>
      <c r="IE209">
        <v>17.375219999999999</v>
      </c>
      <c r="IF209" s="1">
        <v>3.4851999999999999E-3</v>
      </c>
      <c r="IG209" s="1">
        <v>1.5095240000000001</v>
      </c>
      <c r="IH209">
        <v>0.79609249999999998</v>
      </c>
      <c r="II209">
        <v>17.539290000000001</v>
      </c>
      <c r="IJ209" s="1">
        <v>3.0588030000000001E-3</v>
      </c>
      <c r="IK209" s="1">
        <v>1.3245849999999999</v>
      </c>
      <c r="IL209">
        <v>0.79507919999999999</v>
      </c>
      <c r="IM209">
        <v>17.995139999999999</v>
      </c>
      <c r="IN209" s="1">
        <v>2.6329729999999998E-3</v>
      </c>
      <c r="IO209" s="1">
        <v>1.1409800000000001</v>
      </c>
      <c r="IP209">
        <v>0.79432020000000003</v>
      </c>
      <c r="IQ209">
        <v>18.062110000000001</v>
      </c>
      <c r="IR209" s="1">
        <v>2.208495E-3</v>
      </c>
      <c r="IS209" s="1">
        <v>0.95793379999999995</v>
      </c>
      <c r="IT209">
        <v>0.79373249999999995</v>
      </c>
      <c r="IU209">
        <v>17.86656</v>
      </c>
      <c r="IV209" s="1">
        <v>1.8047720000000001E-3</v>
      </c>
      <c r="IW209" s="1">
        <v>0.78319479999999997</v>
      </c>
      <c r="IX209">
        <v>0.79335440000000002</v>
      </c>
      <c r="IY209">
        <v>17.503869999999999</v>
      </c>
      <c r="IZ209" s="1">
        <v>1.456178E-3</v>
      </c>
      <c r="JA209" s="1">
        <v>0.63125560000000003</v>
      </c>
      <c r="JB209">
        <v>0.79309969999999996</v>
      </c>
      <c r="JC209">
        <v>16.917149999999999</v>
      </c>
      <c r="JD209" s="1">
        <v>1.184823E-3</v>
      </c>
      <c r="JE209" s="1">
        <v>0.51225480000000001</v>
      </c>
      <c r="JF209">
        <v>0.79294140000000002</v>
      </c>
      <c r="JG209">
        <v>16.720500000000001</v>
      </c>
      <c r="JH209" s="1">
        <v>9.8981640000000005E-4</v>
      </c>
      <c r="JI209" s="1">
        <v>0.42639890000000003</v>
      </c>
      <c r="JJ209">
        <v>0.79289430000000005</v>
      </c>
      <c r="JK209">
        <v>16.718450000000001</v>
      </c>
      <c r="JL209" s="1">
        <v>8.554786E-4</v>
      </c>
      <c r="JM209" s="1">
        <v>0.3671548</v>
      </c>
      <c r="JN209">
        <v>0.79286710000000005</v>
      </c>
      <c r="JO209">
        <v>16.826550000000001</v>
      </c>
      <c r="JP209" s="1">
        <v>7.6089759999999995E-4</v>
      </c>
      <c r="JQ209" s="1">
        <v>0.32562750000000001</v>
      </c>
      <c r="JR209">
        <v>0.79292079999999998</v>
      </c>
      <c r="JS209">
        <v>17.301439999999999</v>
      </c>
      <c r="JT209" s="1">
        <v>6.8923400000000005E-4</v>
      </c>
      <c r="JU209" s="1">
        <v>0.29434300000000002</v>
      </c>
      <c r="JV209">
        <v>0.79299830000000004</v>
      </c>
      <c r="JW209">
        <v>17.609100000000002</v>
      </c>
      <c r="JX209" s="1">
        <v>6.2899199999999998E-4</v>
      </c>
      <c r="JY209" s="1">
        <v>0.26826179999999999</v>
      </c>
      <c r="JZ209">
        <v>0.79311969999999998</v>
      </c>
      <c r="KA209">
        <v>17.372990000000001</v>
      </c>
      <c r="KB209" s="1">
        <v>5.7606910000000005E-4</v>
      </c>
      <c r="KC209" s="1">
        <v>0.2453687</v>
      </c>
      <c r="KD209">
        <v>0.79328730000000003</v>
      </c>
      <c r="KE209">
        <v>16.925789999999999</v>
      </c>
      <c r="KF209" s="1">
        <v>5.2999150000000001E-4</v>
      </c>
      <c r="KG209" s="1">
        <v>0.22547690000000001</v>
      </c>
      <c r="KH209">
        <v>0.79346139999999998</v>
      </c>
      <c r="KI209">
        <v>16.3629</v>
      </c>
      <c r="KJ209" s="1">
        <v>4.9110509999999996E-4</v>
      </c>
      <c r="KK209" s="1">
        <v>0.208647</v>
      </c>
      <c r="KL209">
        <v>0.79369009999999995</v>
      </c>
      <c r="KM209">
        <v>16.434999999999999</v>
      </c>
      <c r="KN209" s="1">
        <v>4.5900010000000002E-4</v>
      </c>
      <c r="KO209" s="1">
        <v>0.1947449</v>
      </c>
      <c r="KP209">
        <v>0.79389600000000005</v>
      </c>
      <c r="KQ209">
        <v>16.86074</v>
      </c>
      <c r="KR209" s="1">
        <v>4.3237609999999998E-4</v>
      </c>
      <c r="KS209" s="1">
        <v>0.1832474</v>
      </c>
      <c r="KT209">
        <v>0.79408489999999998</v>
      </c>
      <c r="KU209">
        <v>17.642410000000002</v>
      </c>
      <c r="KV209" s="1">
        <v>4.0978770000000002E-4</v>
      </c>
      <c r="KW209" s="1">
        <v>0.1735187</v>
      </c>
      <c r="KX209">
        <v>0.79425710000000005</v>
      </c>
      <c r="KY209">
        <v>18.593360000000001</v>
      </c>
      <c r="KZ209" s="1">
        <v>3.8935560000000002E-4</v>
      </c>
      <c r="LA209" s="1">
        <v>0.1647718</v>
      </c>
      <c r="LB209">
        <v>0.79441759999999995</v>
      </c>
      <c r="LC209">
        <v>19.071960000000001</v>
      </c>
      <c r="LD209" s="1">
        <v>3.7029659999999998E-4</v>
      </c>
      <c r="LE209" s="1">
        <v>0.15664739999999999</v>
      </c>
      <c r="LF209">
        <v>0.79454219999999998</v>
      </c>
      <c r="LG209">
        <v>18.92333</v>
      </c>
      <c r="LH209" s="1">
        <v>3.5285090000000002E-4</v>
      </c>
      <c r="LI209" s="1">
        <v>0.14920220000000001</v>
      </c>
      <c r="LJ209">
        <v>0.79461780000000004</v>
      </c>
      <c r="LK209">
        <v>18.521989999999999</v>
      </c>
      <c r="LL209" s="1">
        <v>3.3671249999999998E-4</v>
      </c>
      <c r="LM209" s="1">
        <v>0.14234069999999999</v>
      </c>
      <c r="LN209">
        <v>0.79467270000000001</v>
      </c>
      <c r="LO209">
        <v>18.02665</v>
      </c>
      <c r="LP209" s="1">
        <v>3.22023E-4</v>
      </c>
      <c r="LQ209" s="1">
        <v>0.13609830000000001</v>
      </c>
      <c r="LR209">
        <v>0.79471590000000003</v>
      </c>
      <c r="LS209">
        <v>18.21773</v>
      </c>
      <c r="LT209" s="1">
        <v>3.0880589999999998E-4</v>
      </c>
      <c r="LU209" s="1">
        <v>0.1304893</v>
      </c>
      <c r="LV209">
        <v>0.7947246</v>
      </c>
      <c r="LW209">
        <v>18.70947</v>
      </c>
      <c r="LX209" s="1">
        <v>2.9686019999999999E-4</v>
      </c>
      <c r="LY209" s="1">
        <v>0.12542890000000001</v>
      </c>
      <c r="LZ209">
        <v>0.79465220000000003</v>
      </c>
      <c r="MA209">
        <v>19.57029</v>
      </c>
      <c r="MB209" s="1">
        <v>2.8632510000000001E-4</v>
      </c>
      <c r="MC209" s="1">
        <v>0.120971</v>
      </c>
      <c r="MD209">
        <v>0.794516</v>
      </c>
      <c r="ME209">
        <v>20.520700000000001</v>
      </c>
      <c r="MF209" s="1">
        <v>2.7718289999999999E-4</v>
      </c>
      <c r="MG209" s="1">
        <v>0.1171061</v>
      </c>
      <c r="MH209">
        <v>0.79436249999999997</v>
      </c>
      <c r="MI209">
        <v>21.02486</v>
      </c>
      <c r="MJ209" s="1">
        <v>2.6954369999999999E-4</v>
      </c>
      <c r="MK209" s="1">
        <v>0.1138889</v>
      </c>
      <c r="ML209">
        <v>0.79410389999999997</v>
      </c>
      <c r="MM209">
        <v>20.788900000000002</v>
      </c>
      <c r="MN209" s="1">
        <v>2.6301409999999998E-4</v>
      </c>
      <c r="MO209" s="1">
        <v>0.11116280000000001</v>
      </c>
      <c r="MP209">
        <v>0.79378119999999996</v>
      </c>
      <c r="MQ209">
        <v>20.190010000000001</v>
      </c>
      <c r="MR209" s="1">
        <v>2.5673329999999998E-4</v>
      </c>
      <c r="MS209" s="1">
        <v>0.1085834</v>
      </c>
      <c r="MT209">
        <v>0.79341799999999996</v>
      </c>
      <c r="MU209">
        <v>19.415610000000001</v>
      </c>
      <c r="MV209" s="1">
        <v>2.5023329999999998E-4</v>
      </c>
      <c r="MW209" s="1">
        <v>0.1059185</v>
      </c>
      <c r="MX209">
        <v>0.79304419999999998</v>
      </c>
      <c r="MY209">
        <v>19.242799999999999</v>
      </c>
      <c r="MZ209" s="1">
        <v>2.4318260000000001E-4</v>
      </c>
      <c r="NA209" s="1">
        <v>0.10303950000000001</v>
      </c>
      <c r="NB209">
        <v>0.79261890000000002</v>
      </c>
      <c r="NC209">
        <v>18.937919999999998</v>
      </c>
      <c r="ND209" s="1">
        <v>2.3568459999999999E-4</v>
      </c>
      <c r="NE209" s="1">
        <v>9.9945080000000006E-2</v>
      </c>
      <c r="NF209">
        <v>0.79224539999999999</v>
      </c>
      <c r="NG209">
        <v>19.44088</v>
      </c>
      <c r="NH209" s="1">
        <v>2.2797799999999999E-4</v>
      </c>
      <c r="NI209" s="1">
        <v>9.6752190000000002E-2</v>
      </c>
      <c r="NJ209">
        <v>0.79186639999999997</v>
      </c>
      <c r="NK209">
        <v>20.13599</v>
      </c>
      <c r="NL209" s="1">
        <v>2.2039919999999999E-4</v>
      </c>
      <c r="NM209" s="1">
        <v>9.3596150000000003E-2</v>
      </c>
      <c r="NN209">
        <v>0.79155640000000005</v>
      </c>
      <c r="NO209">
        <v>20.50047</v>
      </c>
      <c r="NP209" s="1">
        <v>2.1330810000000001E-4</v>
      </c>
      <c r="NQ209" s="1">
        <v>9.0620190000000003E-2</v>
      </c>
      <c r="NR209">
        <v>0.79127599999999998</v>
      </c>
      <c r="NS209">
        <v>20.273879999999998</v>
      </c>
      <c r="NT209" s="1">
        <v>2.06529E-4</v>
      </c>
      <c r="NU209" s="1">
        <v>8.7774469999999993E-2</v>
      </c>
      <c r="NV209">
        <v>0.7910836</v>
      </c>
      <c r="NW209">
        <v>19.6812</v>
      </c>
      <c r="NX209" s="1">
        <v>1.9963859999999999E-4</v>
      </c>
      <c r="NY209" s="1">
        <v>8.4880609999999995E-2</v>
      </c>
      <c r="NZ209">
        <v>0.79093440000000004</v>
      </c>
      <c r="OA209">
        <v>19.058309999999999</v>
      </c>
      <c r="OB209" s="1">
        <v>1.9243670000000001E-4</v>
      </c>
      <c r="OC209" s="1">
        <v>8.1844490000000006E-2</v>
      </c>
      <c r="OD209">
        <v>0.79083870000000001</v>
      </c>
      <c r="OE209">
        <v>19.165330000000001</v>
      </c>
      <c r="OF209" s="1">
        <v>1.848543E-4</v>
      </c>
      <c r="OG209" s="1">
        <v>7.8639329999999993E-2</v>
      </c>
      <c r="OH209">
        <v>0.79084379999999999</v>
      </c>
      <c r="OI209">
        <v>19.641500000000001</v>
      </c>
      <c r="OJ209" s="1">
        <v>1.770323E-4</v>
      </c>
      <c r="OK209" s="1">
        <v>7.5308669999999994E-2</v>
      </c>
    </row>
    <row r="210" spans="1:401" x14ac:dyDescent="0.35">
      <c r="A210">
        <v>216</v>
      </c>
      <c r="B210" t="s">
        <v>4</v>
      </c>
      <c r="C210" t="s">
        <v>181</v>
      </c>
      <c r="D210" t="s">
        <v>216</v>
      </c>
      <c r="E210">
        <v>1010.93</v>
      </c>
      <c r="F210">
        <v>0.74073809999999995</v>
      </c>
      <c r="G210">
        <v>15.562200000000001</v>
      </c>
      <c r="H210">
        <v>0</v>
      </c>
      <c r="I210">
        <v>0</v>
      </c>
      <c r="J210">
        <v>0.73958710000000005</v>
      </c>
      <c r="K210">
        <v>16.159759999999999</v>
      </c>
      <c r="L210">
        <v>0</v>
      </c>
      <c r="M210">
        <v>0</v>
      </c>
      <c r="N210">
        <v>0.7384425</v>
      </c>
      <c r="O210">
        <v>16.794309999999999</v>
      </c>
      <c r="P210">
        <v>0</v>
      </c>
      <c r="Q210">
        <v>0</v>
      </c>
      <c r="R210">
        <v>0.73729429999999996</v>
      </c>
      <c r="S210">
        <v>17.336169999999999</v>
      </c>
      <c r="T210">
        <v>0</v>
      </c>
      <c r="U210">
        <v>0</v>
      </c>
      <c r="V210">
        <v>0.73615629999999999</v>
      </c>
      <c r="W210">
        <v>17.664020000000001</v>
      </c>
      <c r="X210">
        <v>0</v>
      </c>
      <c r="Y210">
        <v>0</v>
      </c>
      <c r="Z210">
        <v>0.73495790000000005</v>
      </c>
      <c r="AA210">
        <v>17.589030000000001</v>
      </c>
      <c r="AB210">
        <v>0</v>
      </c>
      <c r="AC210">
        <v>0</v>
      </c>
      <c r="AD210">
        <v>0.73375190000000001</v>
      </c>
      <c r="AE210">
        <v>17.15165</v>
      </c>
      <c r="AF210">
        <v>0</v>
      </c>
      <c r="AG210">
        <v>0</v>
      </c>
      <c r="AH210">
        <v>0.73247490000000004</v>
      </c>
      <c r="AI210">
        <v>16.800609999999999</v>
      </c>
      <c r="AJ210">
        <v>0</v>
      </c>
      <c r="AK210">
        <v>2.033327E-36</v>
      </c>
      <c r="AL210">
        <v>0.73120479999999999</v>
      </c>
      <c r="AM210">
        <v>16.69971</v>
      </c>
      <c r="AN210" s="1">
        <v>4.2856349999999999E-27</v>
      </c>
      <c r="AO210" s="1">
        <v>1.5243E-24</v>
      </c>
      <c r="AP210">
        <v>0.72986459999999997</v>
      </c>
      <c r="AQ210">
        <v>17.172550000000001</v>
      </c>
      <c r="AR210" s="1">
        <v>1.5623050000000001E-15</v>
      </c>
      <c r="AS210" s="1">
        <v>5.5516750000000002E-13</v>
      </c>
      <c r="AT210">
        <v>0.72847649999999997</v>
      </c>
      <c r="AU210">
        <v>17.819559999999999</v>
      </c>
      <c r="AV210" s="1">
        <v>5.8547049999999997E-7</v>
      </c>
      <c r="AW210" s="1">
        <v>1.5863220000000001E-4</v>
      </c>
      <c r="AX210">
        <v>0.7271069</v>
      </c>
      <c r="AY210">
        <v>18.345410000000001</v>
      </c>
      <c r="AZ210" s="1">
        <v>1.3559990000000001E-3</v>
      </c>
      <c r="BA210" s="1">
        <v>0.39206239999999998</v>
      </c>
      <c r="BB210">
        <v>0.72572270000000005</v>
      </c>
      <c r="BC210">
        <v>18.616250000000001</v>
      </c>
      <c r="BD210">
        <v>0.19259470000000001</v>
      </c>
      <c r="BE210">
        <v>58.950159999999997</v>
      </c>
      <c r="BF210">
        <v>0.72433360000000002</v>
      </c>
      <c r="BG210">
        <v>18.443339999999999</v>
      </c>
      <c r="BH210">
        <v>4.8102080000000003</v>
      </c>
      <c r="BI210">
        <v>1545.0940000000001</v>
      </c>
      <c r="BJ210">
        <v>0.72266989999999998</v>
      </c>
      <c r="BK210">
        <v>18.077380000000002</v>
      </c>
      <c r="BL210">
        <v>33.28548</v>
      </c>
      <c r="BM210">
        <v>11158.6</v>
      </c>
      <c r="BN210">
        <v>0.72075330000000004</v>
      </c>
      <c r="BO210">
        <v>17.781770000000002</v>
      </c>
      <c r="BP210">
        <v>84.445160000000001</v>
      </c>
      <c r="BQ210">
        <v>29378.76</v>
      </c>
      <c r="BR210">
        <v>0.71868569999999998</v>
      </c>
      <c r="BS210">
        <v>17.736830000000001</v>
      </c>
      <c r="BT210">
        <v>95.534869999999998</v>
      </c>
      <c r="BU210">
        <v>34318.5</v>
      </c>
      <c r="BV210">
        <v>0.71624209999999999</v>
      </c>
      <c r="BW210">
        <v>18.136610000000001</v>
      </c>
      <c r="BX210">
        <v>55.876559999999998</v>
      </c>
      <c r="BY210">
        <v>20643.64</v>
      </c>
      <c r="BZ210">
        <v>0.71302120000000002</v>
      </c>
      <c r="CA210">
        <v>18.426690000000001</v>
      </c>
      <c r="CB210">
        <v>19.100210000000001</v>
      </c>
      <c r="CC210">
        <v>7233.4549999999999</v>
      </c>
      <c r="CD210">
        <v>0.7098158</v>
      </c>
      <c r="CE210">
        <v>18.63824</v>
      </c>
      <c r="CF210">
        <v>4.2811690000000002</v>
      </c>
      <c r="CG210">
        <v>1653.865</v>
      </c>
      <c r="CH210">
        <v>0.70709339999999998</v>
      </c>
      <c r="CI210">
        <v>18.32329</v>
      </c>
      <c r="CJ210">
        <v>0.72929750000000004</v>
      </c>
      <c r="CK210">
        <v>284.51979999999998</v>
      </c>
      <c r="CL210">
        <v>0.70473180000000002</v>
      </c>
      <c r="CM210">
        <v>17.717009999999998</v>
      </c>
      <c r="CN210">
        <v>0.14167650000000001</v>
      </c>
      <c r="CO210">
        <v>54.161110000000001</v>
      </c>
      <c r="CP210">
        <v>0.702565</v>
      </c>
      <c r="CQ210">
        <v>17.096900000000002</v>
      </c>
      <c r="CR210">
        <v>6.3182180000000004E-2</v>
      </c>
      <c r="CS210">
        <v>23.227049999999998</v>
      </c>
      <c r="CT210">
        <v>0.70098660000000002</v>
      </c>
      <c r="CU210">
        <v>16.619199999999999</v>
      </c>
      <c r="CV210">
        <v>5.0589830000000002E-2</v>
      </c>
      <c r="CW210">
        <v>18.374590000000001</v>
      </c>
      <c r="CX210">
        <v>0.69938140000000004</v>
      </c>
      <c r="CY210">
        <v>16.431260000000002</v>
      </c>
      <c r="CZ210" s="1">
        <v>4.5988660000000001E-2</v>
      </c>
      <c r="DA210">
        <v>16.671959999999999</v>
      </c>
      <c r="DB210">
        <v>0.69751280000000004</v>
      </c>
      <c r="DC210">
        <v>16.847770000000001</v>
      </c>
      <c r="DD210" s="1">
        <v>4.2950090000000003E-2</v>
      </c>
      <c r="DE210">
        <v>15.57117</v>
      </c>
      <c r="DF210">
        <v>0.69534929999999995</v>
      </c>
      <c r="DG210">
        <v>17.17596</v>
      </c>
      <c r="DH210" s="1">
        <v>4.0418580000000003E-2</v>
      </c>
      <c r="DI210">
        <v>14.666230000000001</v>
      </c>
      <c r="DJ210">
        <v>0.69283130000000004</v>
      </c>
      <c r="DK210">
        <v>17.4116</v>
      </c>
      <c r="DL210" s="1">
        <v>3.7993539999999999E-2</v>
      </c>
      <c r="DM210" s="1">
        <v>13.80768</v>
      </c>
      <c r="DN210">
        <v>0.68993939999999998</v>
      </c>
      <c r="DO210">
        <v>17.414370000000002</v>
      </c>
      <c r="DP210" s="1">
        <v>3.5585819999999997E-2</v>
      </c>
      <c r="DQ210" s="1">
        <v>12.95692</v>
      </c>
      <c r="DR210">
        <v>0.68662920000000005</v>
      </c>
      <c r="DS210">
        <v>17.042169999999999</v>
      </c>
      <c r="DT210" s="1">
        <v>3.326105E-2</v>
      </c>
      <c r="DU210" s="1">
        <v>12.136089999999999</v>
      </c>
      <c r="DV210">
        <v>0.68312700000000004</v>
      </c>
      <c r="DW210">
        <v>16.382269999999998</v>
      </c>
      <c r="DX210" s="1">
        <v>3.1054289999999998E-2</v>
      </c>
      <c r="DY210" s="1">
        <v>11.35421</v>
      </c>
      <c r="DZ210">
        <v>0.67825749999999996</v>
      </c>
      <c r="EA210">
        <v>15.74972</v>
      </c>
      <c r="EB210" s="1">
        <v>2.929004E-2</v>
      </c>
      <c r="EC210" s="1">
        <v>10.73264</v>
      </c>
      <c r="ED210">
        <v>0.67320780000000002</v>
      </c>
      <c r="EE210">
        <v>15.471769999999999</v>
      </c>
      <c r="EF210" s="1">
        <v>2.8697139999999999E-2</v>
      </c>
      <c r="EG210" s="1">
        <v>10.53688</v>
      </c>
      <c r="EH210">
        <v>0.66814980000000002</v>
      </c>
      <c r="EI210">
        <v>15.9732</v>
      </c>
      <c r="EJ210" s="1">
        <v>2.938371E-2</v>
      </c>
      <c r="EK210" s="1">
        <v>10.83029</v>
      </c>
      <c r="EL210">
        <v>0.66293360000000001</v>
      </c>
      <c r="EM210">
        <v>16.537269999999999</v>
      </c>
      <c r="EN210" s="1">
        <v>3.043179E-2</v>
      </c>
      <c r="EO210" s="1">
        <v>11.281510000000001</v>
      </c>
      <c r="EP210">
        <v>0.65794969999999997</v>
      </c>
      <c r="EQ210">
        <v>17.1753</v>
      </c>
      <c r="ER210" s="1">
        <v>3.079061E-2</v>
      </c>
      <c r="ES210" s="1">
        <v>11.484500000000001</v>
      </c>
      <c r="ET210">
        <v>0.65287910000000005</v>
      </c>
      <c r="EU210">
        <v>17.87087</v>
      </c>
      <c r="EV210" s="1">
        <v>3.0122489999999998E-2</v>
      </c>
      <c r="EW210" s="1">
        <v>11.304349999999999</v>
      </c>
      <c r="EX210">
        <v>0.64754999999999996</v>
      </c>
      <c r="EY210">
        <v>17.984290000000001</v>
      </c>
      <c r="EZ210" s="1">
        <v>2.857875E-2</v>
      </c>
      <c r="FA210" s="1">
        <v>10.791539999999999</v>
      </c>
      <c r="FB210">
        <v>0.64200429999999997</v>
      </c>
      <c r="FC210">
        <v>17.48488</v>
      </c>
      <c r="FD210" s="1">
        <v>2.6559289999999999E-2</v>
      </c>
      <c r="FE210" s="1">
        <v>10.08807</v>
      </c>
      <c r="FF210">
        <v>0.63582240000000001</v>
      </c>
      <c r="FG210">
        <v>16.95431</v>
      </c>
      <c r="FH210" s="1">
        <v>2.4402259999999999E-2</v>
      </c>
      <c r="FI210" s="1">
        <v>9.3257469999999998</v>
      </c>
      <c r="FJ210">
        <v>0.62984079999999998</v>
      </c>
      <c r="FK210">
        <v>16.554739999999999</v>
      </c>
      <c r="FL210" s="1">
        <v>2.2287629999999999E-2</v>
      </c>
      <c r="FM210" s="1">
        <v>8.5703870000000002</v>
      </c>
      <c r="FN210">
        <v>0.62399760000000004</v>
      </c>
      <c r="FO210">
        <v>16.916239999999998</v>
      </c>
      <c r="FP210" s="1">
        <v>2.0258470000000001E-2</v>
      </c>
      <c r="FQ210" s="1">
        <v>7.8405630000000004</v>
      </c>
      <c r="FR210">
        <v>0.61826130000000001</v>
      </c>
      <c r="FS210">
        <v>17.558229999999998</v>
      </c>
      <c r="FT210" s="1">
        <v>1.8379409999999999E-2</v>
      </c>
      <c r="FU210" s="1">
        <v>7.1572339999999999</v>
      </c>
      <c r="FV210">
        <v>0.61358749999999995</v>
      </c>
      <c r="FW210">
        <v>18.345859999999998</v>
      </c>
      <c r="FX210" s="1">
        <v>1.6674109999999999E-2</v>
      </c>
      <c r="FY210" s="1">
        <v>6.5206910000000002</v>
      </c>
      <c r="FZ210">
        <v>0.60916269999999995</v>
      </c>
      <c r="GA210">
        <v>19.229489999999998</v>
      </c>
      <c r="GB210" s="1">
        <v>1.512879E-2</v>
      </c>
      <c r="GC210" s="1">
        <v>5.9376129999999998</v>
      </c>
      <c r="GD210">
        <v>0.60453889999999999</v>
      </c>
      <c r="GE210">
        <v>19.5001</v>
      </c>
      <c r="GF210" s="1">
        <v>1.373185E-2</v>
      </c>
      <c r="GG210" s="1">
        <v>5.4107969999999996</v>
      </c>
      <c r="GH210">
        <v>0.59901309999999997</v>
      </c>
      <c r="GI210">
        <v>19.195699999999999</v>
      </c>
      <c r="GJ210" s="1">
        <v>1.2449399999999999E-2</v>
      </c>
      <c r="GK210" s="1">
        <v>4.9303879999999998</v>
      </c>
      <c r="GL210">
        <v>0.59361240000000004</v>
      </c>
      <c r="GM210">
        <v>18.740310000000001</v>
      </c>
      <c r="GN210" s="1">
        <v>1.128532E-2</v>
      </c>
      <c r="GO210" s="1">
        <v>4.4933360000000002</v>
      </c>
      <c r="GP210">
        <v>0.58823809999999999</v>
      </c>
      <c r="GQ210">
        <v>18.278009999999998</v>
      </c>
      <c r="GR210" s="1">
        <v>1.0224169999999999E-2</v>
      </c>
      <c r="GS210" s="1">
        <v>4.0916350000000001</v>
      </c>
      <c r="GT210">
        <v>0.58295229999999998</v>
      </c>
      <c r="GU210">
        <v>18.028919999999999</v>
      </c>
      <c r="GV210" s="1">
        <v>9.2515879999999998E-3</v>
      </c>
      <c r="GW210" s="1">
        <v>3.7204980000000001</v>
      </c>
      <c r="GX210">
        <v>0.57730939999999997</v>
      </c>
      <c r="GY210">
        <v>18.43534</v>
      </c>
      <c r="GZ210" s="1">
        <v>8.3652129999999998E-3</v>
      </c>
      <c r="HA210" s="1">
        <v>3.3836369999999998</v>
      </c>
      <c r="HB210">
        <v>0.57073560000000001</v>
      </c>
      <c r="HC210">
        <v>18.980139999999999</v>
      </c>
      <c r="HD210" s="1">
        <v>7.5630890000000003E-3</v>
      </c>
      <c r="HE210" s="1">
        <v>3.0818409999999998</v>
      </c>
      <c r="HF210">
        <v>0.56419680000000005</v>
      </c>
      <c r="HG210">
        <v>19.58071</v>
      </c>
      <c r="HH210" s="1">
        <v>6.8396840000000004E-3</v>
      </c>
      <c r="HI210" s="1">
        <v>2.8076880000000002</v>
      </c>
      <c r="HJ210">
        <v>0.55808279999999999</v>
      </c>
      <c r="HK210">
        <v>19.719850000000001</v>
      </c>
      <c r="HL210" s="1">
        <v>6.177699E-3</v>
      </c>
      <c r="HM210" s="1">
        <v>2.5535389999999998</v>
      </c>
      <c r="HN210">
        <v>0.55259369999999997</v>
      </c>
      <c r="HO210">
        <v>19.542339999999999</v>
      </c>
      <c r="HP210" s="1">
        <v>5.5706009999999997E-3</v>
      </c>
      <c r="HQ210" s="1">
        <v>2.3165309999999999</v>
      </c>
      <c r="HR210">
        <v>0.54786100000000004</v>
      </c>
      <c r="HS210">
        <v>19.00798</v>
      </c>
      <c r="HT210" s="1">
        <v>5.0097579999999996E-3</v>
      </c>
      <c r="HU210" s="1">
        <v>2.093439</v>
      </c>
      <c r="HV210">
        <v>0.54385609999999995</v>
      </c>
      <c r="HW210">
        <v>18.24119</v>
      </c>
      <c r="HX210" s="1">
        <v>4.4878849999999996E-3</v>
      </c>
      <c r="HY210" s="1">
        <v>1.882314</v>
      </c>
      <c r="HZ210">
        <v>0.54067900000000002</v>
      </c>
      <c r="IA210">
        <v>17.563749999999999</v>
      </c>
      <c r="IB210" s="1">
        <v>3.9989500000000002E-3</v>
      </c>
      <c r="IC210" s="1">
        <v>1.680876</v>
      </c>
      <c r="ID210">
        <v>0.53807119999999997</v>
      </c>
      <c r="IE210">
        <v>17.404450000000001</v>
      </c>
      <c r="IF210" s="1">
        <v>3.5451609999999998E-3</v>
      </c>
      <c r="IG210" s="1">
        <v>1.491763</v>
      </c>
      <c r="IH210">
        <v>0.5362036</v>
      </c>
      <c r="II210">
        <v>17.545549999999999</v>
      </c>
      <c r="IJ210" s="1">
        <v>3.1171020000000001E-3</v>
      </c>
      <c r="IK210" s="1">
        <v>1.3118080000000001</v>
      </c>
      <c r="IL210">
        <v>0.53457109999999997</v>
      </c>
      <c r="IM210">
        <v>17.982089999999999</v>
      </c>
      <c r="IN210" s="1">
        <v>2.691714E-3</v>
      </c>
      <c r="IO210" s="1">
        <v>1.1335550000000001</v>
      </c>
      <c r="IP210">
        <v>0.53327170000000002</v>
      </c>
      <c r="IQ210">
        <v>18.058530000000001</v>
      </c>
      <c r="IR210" s="1">
        <v>2.2664669999999999E-3</v>
      </c>
      <c r="IS210" s="1">
        <v>0.95519229999999999</v>
      </c>
      <c r="IT210">
        <v>0.53221249999999998</v>
      </c>
      <c r="IU210">
        <v>17.875409999999999</v>
      </c>
      <c r="IV210" s="1">
        <v>1.858193E-3</v>
      </c>
      <c r="IW210" s="1">
        <v>0.78344409999999998</v>
      </c>
      <c r="IX210">
        <v>0.53144329999999995</v>
      </c>
      <c r="IY210">
        <v>17.543800000000001</v>
      </c>
      <c r="IZ210" s="1">
        <v>1.5002640000000001E-3</v>
      </c>
      <c r="JA210" s="1">
        <v>0.63202800000000003</v>
      </c>
      <c r="JB210">
        <v>0.53088380000000002</v>
      </c>
      <c r="JC210">
        <v>16.982520000000001</v>
      </c>
      <c r="JD210" s="1">
        <v>1.2178829999999999E-3</v>
      </c>
      <c r="JE210" s="1">
        <v>0.51200880000000004</v>
      </c>
      <c r="JF210">
        <v>0.53049619999999997</v>
      </c>
      <c r="JG210">
        <v>16.776420000000002</v>
      </c>
      <c r="JH210" s="1">
        <v>1.0129819999999999E-3</v>
      </c>
      <c r="JI210" s="1">
        <v>0.42466549999999997</v>
      </c>
      <c r="JJ210">
        <v>0.53021969999999996</v>
      </c>
      <c r="JK210">
        <v>16.763529999999999</v>
      </c>
      <c r="JL210" s="1">
        <v>8.7142519999999996E-4</v>
      </c>
      <c r="JM210" s="1">
        <v>0.36423640000000002</v>
      </c>
      <c r="JN210">
        <v>0.53006430000000004</v>
      </c>
      <c r="JO210">
        <v>16.843900000000001</v>
      </c>
      <c r="JP210" s="1">
        <v>7.7242149999999998E-4</v>
      </c>
      <c r="JQ210" s="1">
        <v>0.32209270000000001</v>
      </c>
      <c r="JR210">
        <v>0.53000340000000001</v>
      </c>
      <c r="JS210">
        <v>17.292169999999999</v>
      </c>
      <c r="JT210" s="1">
        <v>6.9834970000000004E-4</v>
      </c>
      <c r="JU210" s="1">
        <v>0.29067530000000003</v>
      </c>
      <c r="JV210">
        <v>0.53000939999999996</v>
      </c>
      <c r="JW210">
        <v>17.601980000000001</v>
      </c>
      <c r="JX210" s="1">
        <v>6.3692109999999996E-4</v>
      </c>
      <c r="JY210" s="1">
        <v>0.26478200000000002</v>
      </c>
      <c r="JZ210">
        <v>0.53008469999999996</v>
      </c>
      <c r="KA210">
        <v>17.385370000000002</v>
      </c>
      <c r="KB210" s="1">
        <v>5.8302449999999997E-4</v>
      </c>
      <c r="KC210" s="1">
        <v>0.24208089999999999</v>
      </c>
      <c r="KD210">
        <v>0.53022139999999995</v>
      </c>
      <c r="KE210">
        <v>16.965399999999999</v>
      </c>
      <c r="KF210" s="1">
        <v>5.3599029999999996E-4</v>
      </c>
      <c r="KG210" s="1">
        <v>0.2223117</v>
      </c>
      <c r="KH210">
        <v>0.53040180000000003</v>
      </c>
      <c r="KI210">
        <v>16.419830000000001</v>
      </c>
      <c r="KJ210" s="1">
        <v>4.9608400000000004E-4</v>
      </c>
      <c r="KK210" s="1">
        <v>0.20550850000000001</v>
      </c>
      <c r="KL210">
        <v>0.5306109</v>
      </c>
      <c r="KM210">
        <v>16.474879999999999</v>
      </c>
      <c r="KN210" s="1">
        <v>4.6312239999999998E-4</v>
      </c>
      <c r="KO210" s="1">
        <v>0.19162129999999999</v>
      </c>
      <c r="KP210">
        <v>0.53084450000000005</v>
      </c>
      <c r="KQ210">
        <v>16.877749999999999</v>
      </c>
      <c r="KR210" s="1">
        <v>4.3578209999999999E-4</v>
      </c>
      <c r="KS210" s="1">
        <v>0.18012810000000001</v>
      </c>
      <c r="KT210">
        <v>0.53108730000000004</v>
      </c>
      <c r="KU210">
        <v>17.619109999999999</v>
      </c>
      <c r="KV210" s="1">
        <v>4.1276980000000001E-4</v>
      </c>
      <c r="KW210" s="1">
        <v>0.17046629999999999</v>
      </c>
      <c r="KX210">
        <v>0.53131130000000004</v>
      </c>
      <c r="KY210">
        <v>18.549250000000001</v>
      </c>
      <c r="KZ210" s="1">
        <v>3.9208880000000002E-4</v>
      </c>
      <c r="LA210" s="1">
        <v>0.16182930000000001</v>
      </c>
      <c r="LB210">
        <v>0.53151570000000004</v>
      </c>
      <c r="LC210">
        <v>19.04486</v>
      </c>
      <c r="LD210" s="1">
        <v>3.728429E-4</v>
      </c>
      <c r="LE210" s="1">
        <v>0.1538254</v>
      </c>
      <c r="LF210">
        <v>0.53169759999999999</v>
      </c>
      <c r="LG210">
        <v>18.925450000000001</v>
      </c>
      <c r="LH210" s="1">
        <v>3.5516870000000002E-4</v>
      </c>
      <c r="LI210" s="1">
        <v>0.14646729999999999</v>
      </c>
      <c r="LJ210">
        <v>0.53184439999999999</v>
      </c>
      <c r="LK210">
        <v>18.556180000000001</v>
      </c>
      <c r="LL210" s="1">
        <v>3.3885229999999999E-4</v>
      </c>
      <c r="LM210" s="1">
        <v>0.1397013</v>
      </c>
      <c r="LN210">
        <v>0.53195749999999997</v>
      </c>
      <c r="LO210">
        <v>18.075019999999999</v>
      </c>
      <c r="LP210" s="1">
        <v>3.2394660000000002E-4</v>
      </c>
      <c r="LQ210" s="1">
        <v>0.13352600000000001</v>
      </c>
      <c r="LR210">
        <v>0.53203230000000001</v>
      </c>
      <c r="LS210">
        <v>18.24868</v>
      </c>
      <c r="LT210" s="1">
        <v>3.1053960000000002E-4</v>
      </c>
      <c r="LU210" s="1">
        <v>0.12798019999999999</v>
      </c>
      <c r="LV210">
        <v>0.53206370000000003</v>
      </c>
      <c r="LW210">
        <v>18.71848</v>
      </c>
      <c r="LX210" s="1">
        <v>2.9842399999999999E-4</v>
      </c>
      <c r="LY210" s="1">
        <v>0.12297950000000001</v>
      </c>
      <c r="LZ210">
        <v>0.53203299999999998</v>
      </c>
      <c r="MA210">
        <v>19.53839</v>
      </c>
      <c r="MB210" s="1">
        <v>2.876795E-4</v>
      </c>
      <c r="MC210" s="1">
        <v>0.1185519</v>
      </c>
      <c r="MD210">
        <v>0.53194249999999998</v>
      </c>
      <c r="ME210">
        <v>20.46556</v>
      </c>
      <c r="MF210" s="1">
        <v>2.7833779999999998E-4</v>
      </c>
      <c r="MG210" s="1">
        <v>0.1147082</v>
      </c>
      <c r="MH210">
        <v>0.53177240000000003</v>
      </c>
      <c r="MI210">
        <v>20.99295</v>
      </c>
      <c r="MJ210" s="1">
        <v>2.7049939999999997E-4</v>
      </c>
      <c r="MK210" s="1">
        <v>0.1115</v>
      </c>
      <c r="ML210">
        <v>0.53153039999999996</v>
      </c>
      <c r="MM210">
        <v>20.8035</v>
      </c>
      <c r="MN210" s="1">
        <v>2.6385260000000001E-4</v>
      </c>
      <c r="MO210" s="1">
        <v>0.1087983</v>
      </c>
      <c r="MP210">
        <v>0.53121269999999998</v>
      </c>
      <c r="MQ210">
        <v>20.24794</v>
      </c>
      <c r="MR210" s="1">
        <v>2.575829E-4</v>
      </c>
      <c r="MS210" s="1">
        <v>0.1062881</v>
      </c>
      <c r="MT210">
        <v>0.53082419999999997</v>
      </c>
      <c r="MU210">
        <v>19.49145</v>
      </c>
      <c r="MV210" s="1">
        <v>2.5112769999999999E-4</v>
      </c>
      <c r="MW210" s="1">
        <v>0.1037078</v>
      </c>
      <c r="MX210">
        <v>0.53038030000000003</v>
      </c>
      <c r="MY210">
        <v>19.29701</v>
      </c>
      <c r="MZ210" s="1">
        <v>2.4415279999999998E-4</v>
      </c>
      <c r="NA210" s="1">
        <v>0.10093299999999999</v>
      </c>
      <c r="NB210">
        <v>0.5299102</v>
      </c>
      <c r="NC210">
        <v>18.971309999999999</v>
      </c>
      <c r="ND210" s="1">
        <v>2.3671249999999999E-4</v>
      </c>
      <c r="NE210" s="1">
        <v>9.7941169999999994E-2</v>
      </c>
      <c r="NF210">
        <v>0.52942</v>
      </c>
      <c r="NG210">
        <v>19.416250000000002</v>
      </c>
      <c r="NH210" s="1">
        <v>2.2901670000000001E-4</v>
      </c>
      <c r="NI210" s="1">
        <v>9.4837930000000001E-2</v>
      </c>
      <c r="NJ210">
        <v>0.52894540000000001</v>
      </c>
      <c r="NK210">
        <v>20.10003</v>
      </c>
      <c r="NL210" s="1">
        <v>2.214052E-4</v>
      </c>
      <c r="NM210" s="1">
        <v>9.1754450000000001E-2</v>
      </c>
      <c r="NN210">
        <v>0.52851130000000002</v>
      </c>
      <c r="NO210">
        <v>20.482099999999999</v>
      </c>
      <c r="NP210" s="1">
        <v>2.142457E-4</v>
      </c>
      <c r="NQ210" s="1">
        <v>8.883228E-2</v>
      </c>
      <c r="NR210">
        <v>0.52812610000000004</v>
      </c>
      <c r="NS210">
        <v>20.296230000000001</v>
      </c>
      <c r="NT210" s="1">
        <v>2.0745139999999999E-4</v>
      </c>
      <c r="NU210" s="1">
        <v>8.60538E-2</v>
      </c>
      <c r="NV210">
        <v>0.52780950000000004</v>
      </c>
      <c r="NW210">
        <v>19.736879999999999</v>
      </c>
      <c r="NX210" s="1">
        <v>2.0059519999999999E-4</v>
      </c>
      <c r="NY210" s="1">
        <v>8.3245929999999996E-2</v>
      </c>
      <c r="NZ210">
        <v>0.52757869999999996</v>
      </c>
      <c r="OA210">
        <v>19.12753</v>
      </c>
      <c r="OB210" s="1">
        <v>1.9345049999999999E-4</v>
      </c>
      <c r="OC210" s="1">
        <v>8.0305909999999994E-2</v>
      </c>
      <c r="OD210">
        <v>0.52740679999999995</v>
      </c>
      <c r="OE210">
        <v>19.216570000000001</v>
      </c>
      <c r="OF210" s="1">
        <v>1.8592049999999999E-4</v>
      </c>
      <c r="OG210" s="1">
        <v>7.7198349999999999E-2</v>
      </c>
      <c r="OH210">
        <v>0.52731510000000004</v>
      </c>
      <c r="OI210">
        <v>19.667339999999999</v>
      </c>
      <c r="OJ210" s="1">
        <v>1.7813200000000001E-4</v>
      </c>
      <c r="OK210" s="1">
        <v>7.3959759999999999E-2</v>
      </c>
    </row>
    <row r="211" spans="1:401" x14ac:dyDescent="0.35">
      <c r="A211">
        <v>217</v>
      </c>
      <c r="B211" t="s">
        <v>4</v>
      </c>
      <c r="C211" t="s">
        <v>181</v>
      </c>
      <c r="D211" t="s">
        <v>217</v>
      </c>
      <c r="E211">
        <v>930.60929999999996</v>
      </c>
      <c r="F211">
        <v>1.1369940000000001</v>
      </c>
      <c r="G211">
        <v>15.55949</v>
      </c>
      <c r="H211">
        <v>0</v>
      </c>
      <c r="I211">
        <v>0</v>
      </c>
      <c r="J211">
        <v>1.136495</v>
      </c>
      <c r="K211">
        <v>16.15569</v>
      </c>
      <c r="L211">
        <v>0</v>
      </c>
      <c r="M211">
        <v>0</v>
      </c>
      <c r="N211">
        <v>1.1360509999999999</v>
      </c>
      <c r="O211">
        <v>16.791519999999998</v>
      </c>
      <c r="P211">
        <v>0</v>
      </c>
      <c r="Q211">
        <v>0</v>
      </c>
      <c r="R211">
        <v>1.1355230000000001</v>
      </c>
      <c r="S211">
        <v>17.346810000000001</v>
      </c>
      <c r="T211">
        <v>0</v>
      </c>
      <c r="U211">
        <v>0</v>
      </c>
      <c r="V211">
        <v>1.135041</v>
      </c>
      <c r="W211">
        <v>17.693069999999999</v>
      </c>
      <c r="X211">
        <v>0</v>
      </c>
      <c r="Y211">
        <v>0</v>
      </c>
      <c r="Z211">
        <v>1.134531</v>
      </c>
      <c r="AA211">
        <v>17.619779999999999</v>
      </c>
      <c r="AB211">
        <v>0</v>
      </c>
      <c r="AC211">
        <v>0</v>
      </c>
      <c r="AD211">
        <v>1.1339729999999999</v>
      </c>
      <c r="AE211">
        <v>17.178170000000001</v>
      </c>
      <c r="AF211">
        <v>0</v>
      </c>
      <c r="AG211">
        <v>0</v>
      </c>
      <c r="AH211">
        <v>1.1333629999999999</v>
      </c>
      <c r="AI211">
        <v>16.808509999999998</v>
      </c>
      <c r="AJ211">
        <v>0</v>
      </c>
      <c r="AK211">
        <v>1.236856E-37</v>
      </c>
      <c r="AL211">
        <v>1.1327849999999999</v>
      </c>
      <c r="AM211">
        <v>16.692900000000002</v>
      </c>
      <c r="AN211" s="1">
        <v>3.049374E-28</v>
      </c>
      <c r="AO211" s="1">
        <v>9.5648770000000005E-26</v>
      </c>
      <c r="AP211">
        <v>1.132198</v>
      </c>
      <c r="AQ211">
        <v>17.174299999999999</v>
      </c>
      <c r="AR211" s="1">
        <v>1.1904979999999999E-16</v>
      </c>
      <c r="AS211" s="1">
        <v>3.7351770000000003E-14</v>
      </c>
      <c r="AT211">
        <v>1.131548</v>
      </c>
      <c r="AU211">
        <v>17.831189999999999</v>
      </c>
      <c r="AV211" s="1">
        <v>2.6925369999999998E-7</v>
      </c>
      <c r="AW211" s="1">
        <v>6.1204130000000001E-5</v>
      </c>
      <c r="AX211">
        <v>1.1309210000000001</v>
      </c>
      <c r="AY211">
        <v>18.369209999999999</v>
      </c>
      <c r="AZ211" s="1">
        <v>8.2197840000000004E-4</v>
      </c>
      <c r="BA211" s="1">
        <v>0.2027997</v>
      </c>
      <c r="BB211">
        <v>1.130315</v>
      </c>
      <c r="BC211">
        <v>18.65776</v>
      </c>
      <c r="BD211" s="1">
        <v>0.1361675</v>
      </c>
      <c r="BE211">
        <v>35.830019999999998</v>
      </c>
      <c r="BF211">
        <v>1.1297410000000001</v>
      </c>
      <c r="BG211">
        <v>18.474309999999999</v>
      </c>
      <c r="BH211" s="1">
        <v>3.820621</v>
      </c>
      <c r="BI211">
        <v>1062.0409999999999</v>
      </c>
      <c r="BJ211">
        <v>1.1292059999999999</v>
      </c>
      <c r="BK211">
        <v>18.098179999999999</v>
      </c>
      <c r="BL211">
        <v>29.08588</v>
      </c>
      <c r="BM211">
        <v>8499.5210000000006</v>
      </c>
      <c r="BN211">
        <v>1.128614</v>
      </c>
      <c r="BO211">
        <v>17.791419999999999</v>
      </c>
      <c r="BP211">
        <v>80.025469999999999</v>
      </c>
      <c r="BQ211">
        <v>24467.47</v>
      </c>
      <c r="BR211">
        <v>1.127888</v>
      </c>
      <c r="BS211">
        <v>17.726569999999999</v>
      </c>
      <c r="BT211">
        <v>97.171310000000005</v>
      </c>
      <c r="BU211">
        <v>30999.06</v>
      </c>
      <c r="BV211">
        <v>1.1264540000000001</v>
      </c>
      <c r="BW211">
        <v>18.131260000000001</v>
      </c>
      <c r="BX211">
        <v>60.356639999999999</v>
      </c>
      <c r="BY211">
        <v>19984.560000000001</v>
      </c>
      <c r="BZ211">
        <v>1.123758</v>
      </c>
      <c r="CA211">
        <v>18.426770000000001</v>
      </c>
      <c r="CB211">
        <v>21.73423</v>
      </c>
      <c r="CC211">
        <v>7459.29</v>
      </c>
      <c r="CD211">
        <v>1.1212880000000001</v>
      </c>
      <c r="CE211">
        <v>18.662400000000002</v>
      </c>
      <c r="CF211">
        <v>5.081061</v>
      </c>
      <c r="CG211">
        <v>1799.4349999999999</v>
      </c>
      <c r="CH211">
        <v>1.119456</v>
      </c>
      <c r="CI211">
        <v>18.378309999999999</v>
      </c>
      <c r="CJ211">
        <v>0.88481089999999996</v>
      </c>
      <c r="CK211">
        <v>319.70940000000002</v>
      </c>
      <c r="CL211">
        <v>1.117931</v>
      </c>
      <c r="CM211">
        <v>17.773980000000002</v>
      </c>
      <c r="CN211">
        <v>0.1639429</v>
      </c>
      <c r="CO211">
        <v>58.099550000000001</v>
      </c>
      <c r="CP211">
        <v>1.1165290000000001</v>
      </c>
      <c r="CQ211">
        <v>17.151710000000001</v>
      </c>
      <c r="CR211">
        <v>6.6152600000000006E-2</v>
      </c>
      <c r="CS211">
        <v>22.094899999999999</v>
      </c>
      <c r="CT211">
        <v>1.1166130000000001</v>
      </c>
      <c r="CU211">
        <v>16.650200000000002</v>
      </c>
      <c r="CV211">
        <v>5.1279190000000002E-2</v>
      </c>
      <c r="CW211">
        <v>16.75872</v>
      </c>
      <c r="CX211">
        <v>1.116849</v>
      </c>
      <c r="CY211">
        <v>16.4344</v>
      </c>
      <c r="CZ211" s="1">
        <v>4.6349590000000003E-2</v>
      </c>
      <c r="DA211">
        <v>15.10802</v>
      </c>
      <c r="DB211">
        <v>1.1168670000000001</v>
      </c>
      <c r="DC211">
        <v>16.837060000000001</v>
      </c>
      <c r="DD211" s="1">
        <v>4.3218989999999999E-2</v>
      </c>
      <c r="DE211">
        <v>14.097989999999999</v>
      </c>
      <c r="DF211">
        <v>1.1167579999999999</v>
      </c>
      <c r="DG211">
        <v>17.172920000000001</v>
      </c>
      <c r="DH211" s="1">
        <v>4.0658390000000003E-2</v>
      </c>
      <c r="DI211">
        <v>13.28905</v>
      </c>
      <c r="DJ211">
        <v>1.116601</v>
      </c>
      <c r="DK211">
        <v>17.428570000000001</v>
      </c>
      <c r="DL211" s="1">
        <v>3.8229289999999999E-2</v>
      </c>
      <c r="DM211" s="1">
        <v>12.532349999999999</v>
      </c>
      <c r="DN211">
        <v>1.1164229999999999</v>
      </c>
      <c r="DO211">
        <v>17.461189999999998</v>
      </c>
      <c r="DP211" s="1">
        <v>3.5818660000000002E-2</v>
      </c>
      <c r="DQ211" s="1">
        <v>11.783849999999999</v>
      </c>
      <c r="DR211">
        <v>1.1163540000000001</v>
      </c>
      <c r="DS211">
        <v>17.094180000000001</v>
      </c>
      <c r="DT211" s="1">
        <v>3.348371E-2</v>
      </c>
      <c r="DU211" s="1">
        <v>11.05977</v>
      </c>
      <c r="DV211">
        <v>1.116582</v>
      </c>
      <c r="DW211">
        <v>16.44201</v>
      </c>
      <c r="DX211" s="1">
        <v>3.1261459999999998E-2</v>
      </c>
      <c r="DY211" s="1">
        <v>10.369590000000001</v>
      </c>
      <c r="DZ211">
        <v>1.117062</v>
      </c>
      <c r="EA211">
        <v>15.794370000000001</v>
      </c>
      <c r="EB211" s="1">
        <v>2.9421949999999999E-2</v>
      </c>
      <c r="EC211" s="1">
        <v>9.7931899999999992</v>
      </c>
      <c r="ED211">
        <v>1.114563</v>
      </c>
      <c r="EE211">
        <v>15.49662</v>
      </c>
      <c r="EF211" s="1">
        <v>2.8685140000000001E-2</v>
      </c>
      <c r="EG211" s="1">
        <v>9.5709420000000005</v>
      </c>
      <c r="EH211">
        <v>1.108492</v>
      </c>
      <c r="EI211">
        <v>15.98354</v>
      </c>
      <c r="EJ211" s="1">
        <v>2.926776E-2</v>
      </c>
      <c r="EK211" s="1">
        <v>9.8032859999999999</v>
      </c>
      <c r="EL211">
        <v>1.1022080000000001</v>
      </c>
      <c r="EM211">
        <v>16.542439999999999</v>
      </c>
      <c r="EN211" s="1">
        <v>3.0329490000000001E-2</v>
      </c>
      <c r="EO211" s="1">
        <v>10.22476</v>
      </c>
      <c r="EP211">
        <v>1.0967579999999999</v>
      </c>
      <c r="EQ211">
        <v>17.172000000000001</v>
      </c>
      <c r="ER211" s="1">
        <v>3.0786629999999999E-2</v>
      </c>
      <c r="ES211" s="1">
        <v>10.45614</v>
      </c>
      <c r="ET211">
        <v>1.09137</v>
      </c>
      <c r="EU211">
        <v>17.878489999999999</v>
      </c>
      <c r="EV211" s="1">
        <v>3.0220230000000001E-2</v>
      </c>
      <c r="EW211" s="1">
        <v>10.34301</v>
      </c>
      <c r="EX211">
        <v>1.0856859999999999</v>
      </c>
      <c r="EY211">
        <v>18.009910000000001</v>
      </c>
      <c r="EZ211" s="1">
        <v>2.875409E-2</v>
      </c>
      <c r="FA211" s="1">
        <v>9.9180200000000003</v>
      </c>
      <c r="FB211">
        <v>1.079804</v>
      </c>
      <c r="FC211">
        <v>17.528390000000002</v>
      </c>
      <c r="FD211" s="1">
        <v>2.6767900000000001E-2</v>
      </c>
      <c r="FE211" s="1">
        <v>9.3004990000000003</v>
      </c>
      <c r="FF211">
        <v>1.0740320000000001</v>
      </c>
      <c r="FG211">
        <v>16.999130000000001</v>
      </c>
      <c r="FH211" s="1">
        <v>2.4614589999999999E-2</v>
      </c>
      <c r="FI211" s="1">
        <v>8.6109910000000003</v>
      </c>
      <c r="FJ211">
        <v>1.0670850000000001</v>
      </c>
      <c r="FK211">
        <v>16.59554</v>
      </c>
      <c r="FL211" s="1">
        <v>2.249661E-2</v>
      </c>
      <c r="FM211" s="1">
        <v>7.9219799999999996</v>
      </c>
      <c r="FN211">
        <v>1.0587690000000001</v>
      </c>
      <c r="FO211">
        <v>16.92557</v>
      </c>
      <c r="FP211" s="1">
        <v>2.0456530000000001E-2</v>
      </c>
      <c r="FQ211" s="1">
        <v>7.2556440000000002</v>
      </c>
      <c r="FR211">
        <v>1.050711</v>
      </c>
      <c r="FS211">
        <v>17.550979999999999</v>
      </c>
      <c r="FT211" s="1">
        <v>1.856292E-2</v>
      </c>
      <c r="FU211" s="1">
        <v>6.6299400000000004</v>
      </c>
      <c r="FV211">
        <v>1.045245</v>
      </c>
      <c r="FW211">
        <v>18.31119</v>
      </c>
      <c r="FX211" s="1">
        <v>1.6849429999999999E-2</v>
      </c>
      <c r="FY211" s="1">
        <v>6.0439410000000002</v>
      </c>
      <c r="FZ211">
        <v>1.04027</v>
      </c>
      <c r="GA211">
        <v>19.188189999999999</v>
      </c>
      <c r="GB211" s="1">
        <v>1.5288940000000001E-2</v>
      </c>
      <c r="GC211" s="1">
        <v>5.5044880000000003</v>
      </c>
      <c r="GD211">
        <v>1.03525</v>
      </c>
      <c r="GE211">
        <v>19.49906</v>
      </c>
      <c r="GF211" s="1">
        <v>1.3878110000000001E-2</v>
      </c>
      <c r="GG211" s="1">
        <v>5.0167339999999996</v>
      </c>
      <c r="GH211">
        <v>1.029636</v>
      </c>
      <c r="GI211">
        <v>19.22831</v>
      </c>
      <c r="GJ211" s="1">
        <v>1.258431E-2</v>
      </c>
      <c r="GK211" s="1">
        <v>4.5687860000000002</v>
      </c>
      <c r="GL211">
        <v>1.0227200000000001</v>
      </c>
      <c r="GM211">
        <v>18.790900000000001</v>
      </c>
      <c r="GN211" s="1">
        <v>1.14085E-2</v>
      </c>
      <c r="GO211" s="1">
        <v>4.161473</v>
      </c>
      <c r="GP211">
        <v>1.016162</v>
      </c>
      <c r="GQ211">
        <v>18.335529999999999</v>
      </c>
      <c r="GR211" s="1">
        <v>1.0339650000000001E-2</v>
      </c>
      <c r="GS211" s="1">
        <v>3.7886220000000002</v>
      </c>
      <c r="GT211">
        <v>1.0098279999999999</v>
      </c>
      <c r="GU211">
        <v>18.0684</v>
      </c>
      <c r="GV211" s="1">
        <v>9.3577279999999992E-3</v>
      </c>
      <c r="GW211" s="1">
        <v>3.443775</v>
      </c>
      <c r="GX211">
        <v>1.002194</v>
      </c>
      <c r="GY211">
        <v>18.421209999999999</v>
      </c>
      <c r="GZ211" s="1">
        <v>8.4608029999999994E-3</v>
      </c>
      <c r="HA211" s="1">
        <v>3.1320030000000001</v>
      </c>
      <c r="HB211">
        <v>0.9928517</v>
      </c>
      <c r="HC211">
        <v>18.941990000000001</v>
      </c>
      <c r="HD211" s="1">
        <v>7.6491249999999997E-3</v>
      </c>
      <c r="HE211" s="1">
        <v>2.8527290000000001</v>
      </c>
      <c r="HF211">
        <v>0.98413459999999997</v>
      </c>
      <c r="HG211">
        <v>19.52599</v>
      </c>
      <c r="HH211" s="1">
        <v>6.9193199999999996E-3</v>
      </c>
      <c r="HI211" s="1">
        <v>2.5986370000000001</v>
      </c>
      <c r="HJ211">
        <v>0.97520490000000004</v>
      </c>
      <c r="HK211">
        <v>19.7011</v>
      </c>
      <c r="HL211" s="1">
        <v>6.2517980000000003E-3</v>
      </c>
      <c r="HM211" s="1">
        <v>2.363299</v>
      </c>
      <c r="HN211">
        <v>0.96723820000000005</v>
      </c>
      <c r="HO211">
        <v>19.565529999999999</v>
      </c>
      <c r="HP211" s="1">
        <v>5.6404410000000004E-3</v>
      </c>
      <c r="HQ211" s="1">
        <v>2.1441159999999999</v>
      </c>
      <c r="HR211">
        <v>0.96040449999999999</v>
      </c>
      <c r="HS211">
        <v>19.072279999999999</v>
      </c>
      <c r="HT211" s="1">
        <v>5.0756350000000002E-3</v>
      </c>
      <c r="HU211" s="1">
        <v>1.938393</v>
      </c>
      <c r="HV211">
        <v>0.95463819999999999</v>
      </c>
      <c r="HW211">
        <v>18.32921</v>
      </c>
      <c r="HX211" s="1">
        <v>4.5510919999999996E-3</v>
      </c>
      <c r="HY211" s="1">
        <v>1.7444980000000001</v>
      </c>
      <c r="HZ211">
        <v>0.95035380000000003</v>
      </c>
      <c r="IA211">
        <v>17.653099999999998</v>
      </c>
      <c r="IB211" s="1">
        <v>4.0589850000000002E-3</v>
      </c>
      <c r="IC211" s="1">
        <v>1.5590850000000001</v>
      </c>
      <c r="ID211">
        <v>0.94688919999999999</v>
      </c>
      <c r="IE211">
        <v>17.46022</v>
      </c>
      <c r="IF211" s="1">
        <v>3.6018270000000002E-3</v>
      </c>
      <c r="IG211" s="1">
        <v>1.3848549999999999</v>
      </c>
      <c r="IH211">
        <v>0.94448209999999999</v>
      </c>
      <c r="II211">
        <v>17.568269999999998</v>
      </c>
      <c r="IJ211" s="1">
        <v>3.1720630000000001E-3</v>
      </c>
      <c r="IK211" s="1">
        <v>1.2198800000000001</v>
      </c>
      <c r="IL211">
        <v>0.94235729999999995</v>
      </c>
      <c r="IM211">
        <v>17.968779999999999</v>
      </c>
      <c r="IN211" s="1">
        <v>2.7471209999999999E-3</v>
      </c>
      <c r="IO211" s="1">
        <v>1.057552</v>
      </c>
      <c r="IP211">
        <v>0.94071249999999995</v>
      </c>
      <c r="IQ211">
        <v>18.04823</v>
      </c>
      <c r="IR211" s="1">
        <v>2.3215079999999999E-3</v>
      </c>
      <c r="IS211" s="1">
        <v>0.89494220000000002</v>
      </c>
      <c r="IT211">
        <v>0.93936459999999999</v>
      </c>
      <c r="IU211">
        <v>17.88036</v>
      </c>
      <c r="IV211" s="1">
        <v>1.909729E-3</v>
      </c>
      <c r="IW211" s="1">
        <v>0.73710319999999996</v>
      </c>
      <c r="IX211">
        <v>0.93843460000000001</v>
      </c>
      <c r="IY211">
        <v>17.585840000000001</v>
      </c>
      <c r="IZ211" s="1">
        <v>1.543586E-3</v>
      </c>
      <c r="JA211" s="1">
        <v>0.59561629999999999</v>
      </c>
      <c r="JB211">
        <v>0.93775620000000004</v>
      </c>
      <c r="JC211">
        <v>17.06437</v>
      </c>
      <c r="JD211" s="1">
        <v>1.2508339999999999E-3</v>
      </c>
      <c r="JE211" s="1">
        <v>0.4815873</v>
      </c>
      <c r="JF211">
        <v>0.93733480000000002</v>
      </c>
      <c r="JG211">
        <v>16.863779999999998</v>
      </c>
      <c r="JH211" s="1">
        <v>1.0363E-3</v>
      </c>
      <c r="JI211" s="1">
        <v>0.39753290000000002</v>
      </c>
      <c r="JJ211">
        <v>0.93703550000000002</v>
      </c>
      <c r="JK211">
        <v>16.83409</v>
      </c>
      <c r="JL211" s="1">
        <v>8.8746210000000003E-4</v>
      </c>
      <c r="JM211" s="1">
        <v>0.33901999999999999</v>
      </c>
      <c r="JN211">
        <v>0.93689009999999995</v>
      </c>
      <c r="JO211">
        <v>16.88176</v>
      </c>
      <c r="JP211" s="1">
        <v>7.8389789999999996E-4</v>
      </c>
      <c r="JQ211" s="1">
        <v>0.29842869999999999</v>
      </c>
      <c r="JR211">
        <v>0.93683510000000003</v>
      </c>
      <c r="JS211">
        <v>17.293109999999999</v>
      </c>
      <c r="JT211" s="1">
        <v>7.07279E-4</v>
      </c>
      <c r="JU211" s="1">
        <v>0.26857900000000001</v>
      </c>
      <c r="JV211">
        <v>0.93688369999999999</v>
      </c>
      <c r="JW211">
        <v>17.58764</v>
      </c>
      <c r="JX211" s="1">
        <v>6.4460929999999997E-4</v>
      </c>
      <c r="JY211" s="1">
        <v>0.2444035</v>
      </c>
      <c r="JZ211">
        <v>0.93702149999999995</v>
      </c>
      <c r="KA211">
        <v>17.395289999999999</v>
      </c>
      <c r="KB211" s="1">
        <v>5.8978209999999999E-4</v>
      </c>
      <c r="KC211" s="1">
        <v>0.22332160000000001</v>
      </c>
      <c r="KD211">
        <v>0.93723679999999998</v>
      </c>
      <c r="KE211">
        <v>17.006640000000001</v>
      </c>
      <c r="KF211" s="1">
        <v>5.4183550000000001E-4</v>
      </c>
      <c r="KG211" s="1">
        <v>0.20492099999999999</v>
      </c>
      <c r="KH211">
        <v>0.93749760000000004</v>
      </c>
      <c r="KI211">
        <v>16.495370000000001</v>
      </c>
      <c r="KJ211" s="1">
        <v>5.009646E-4</v>
      </c>
      <c r="KK211" s="1">
        <v>0.18919929999999999</v>
      </c>
      <c r="KL211">
        <v>0.93779670000000004</v>
      </c>
      <c r="KM211">
        <v>16.540980000000001</v>
      </c>
      <c r="KN211" s="1">
        <v>4.6715359999999998E-4</v>
      </c>
      <c r="KO211" s="1">
        <v>0.1761713</v>
      </c>
      <c r="KP211">
        <v>0.93815539999999997</v>
      </c>
      <c r="KQ211">
        <v>16.9193</v>
      </c>
      <c r="KR211" s="1">
        <v>4.391129E-4</v>
      </c>
      <c r="KS211" s="1">
        <v>0.16539319999999999</v>
      </c>
      <c r="KT211">
        <v>0.93848379999999998</v>
      </c>
      <c r="KU211">
        <v>17.610790000000001</v>
      </c>
      <c r="KV211" s="1">
        <v>4.1565599999999998E-4</v>
      </c>
      <c r="KW211" s="1">
        <v>0.15639069999999999</v>
      </c>
      <c r="KX211">
        <v>0.93877460000000001</v>
      </c>
      <c r="KY211">
        <v>18.50272</v>
      </c>
      <c r="KZ211" s="1">
        <v>3.9471930000000002E-4</v>
      </c>
      <c r="LA211" s="1">
        <v>0.1484142</v>
      </c>
      <c r="LB211">
        <v>0.93904799999999999</v>
      </c>
      <c r="LC211">
        <v>18.997520000000002</v>
      </c>
      <c r="LD211" s="1">
        <v>3.7529259999999999E-4</v>
      </c>
      <c r="LE211" s="1">
        <v>0.14105329999999999</v>
      </c>
      <c r="LF211">
        <v>0.93930880000000005</v>
      </c>
      <c r="LG211">
        <v>18.921119999999998</v>
      </c>
      <c r="LH211" s="1">
        <v>3.5739799999999998E-4</v>
      </c>
      <c r="LI211" s="1">
        <v>0.1342624</v>
      </c>
      <c r="LJ211">
        <v>0.93948180000000003</v>
      </c>
      <c r="LK211">
        <v>18.589770000000001</v>
      </c>
      <c r="LL211" s="1">
        <v>3.4091740000000002E-4</v>
      </c>
      <c r="LM211" s="1">
        <v>0.12803419999999999</v>
      </c>
      <c r="LN211">
        <v>0.93962699999999999</v>
      </c>
      <c r="LO211">
        <v>18.141449999999999</v>
      </c>
      <c r="LP211" s="1">
        <v>3.2580819999999998E-4</v>
      </c>
      <c r="LQ211" s="1">
        <v>0.122326</v>
      </c>
      <c r="LR211">
        <v>0.93971150000000003</v>
      </c>
      <c r="LS211">
        <v>18.302890000000001</v>
      </c>
      <c r="LT211" s="1">
        <v>3.122108E-4</v>
      </c>
      <c r="LU211" s="1">
        <v>0.11719449999999999</v>
      </c>
      <c r="LV211">
        <v>0.93975180000000003</v>
      </c>
      <c r="LW211">
        <v>18.750620000000001</v>
      </c>
      <c r="LX211" s="1">
        <v>2.9993519999999999E-4</v>
      </c>
      <c r="LY211" s="1">
        <v>0.1125698</v>
      </c>
      <c r="LZ211">
        <v>0.93969610000000003</v>
      </c>
      <c r="MA211">
        <v>19.50732</v>
      </c>
      <c r="MB211" s="1">
        <v>2.8899189999999998E-4</v>
      </c>
      <c r="MC211" s="1">
        <v>0.1084524</v>
      </c>
      <c r="MD211">
        <v>0.93956110000000004</v>
      </c>
      <c r="ME211">
        <v>20.403459999999999</v>
      </c>
      <c r="MF211" s="1">
        <v>2.7946839999999998E-4</v>
      </c>
      <c r="MG211" s="1">
        <v>0.1048707</v>
      </c>
      <c r="MH211">
        <v>0.93928769999999995</v>
      </c>
      <c r="MI211">
        <v>20.93627</v>
      </c>
      <c r="MJ211" s="1">
        <v>2.714304E-4</v>
      </c>
      <c r="MK211" s="1">
        <v>0.10185660000000001</v>
      </c>
      <c r="ML211">
        <v>0.93894840000000002</v>
      </c>
      <c r="MM211">
        <v>20.80508</v>
      </c>
      <c r="MN211" s="1">
        <v>2.6466009999999998E-4</v>
      </c>
      <c r="MO211" s="1">
        <v>9.9335679999999996E-2</v>
      </c>
      <c r="MP211">
        <v>0.93848529999999997</v>
      </c>
      <c r="MQ211">
        <v>20.309270000000001</v>
      </c>
      <c r="MR211" s="1">
        <v>2.5838739999999998E-4</v>
      </c>
      <c r="MS211" s="1">
        <v>9.7040470000000004E-2</v>
      </c>
      <c r="MT211">
        <v>0.93791970000000002</v>
      </c>
      <c r="MU211">
        <v>19.5946</v>
      </c>
      <c r="MV211" s="1">
        <v>2.5196430000000002E-4</v>
      </c>
      <c r="MW211" s="1">
        <v>9.4703049999999997E-2</v>
      </c>
      <c r="MX211">
        <v>0.93730939999999996</v>
      </c>
      <c r="MY211">
        <v>19.37696</v>
      </c>
      <c r="MZ211" s="1">
        <v>2.4506190000000001E-4</v>
      </c>
      <c r="NA211" s="1">
        <v>9.2207109999999995E-2</v>
      </c>
      <c r="NB211">
        <v>0.93665399999999999</v>
      </c>
      <c r="NC211">
        <v>19.030950000000001</v>
      </c>
      <c r="ND211" s="1">
        <v>2.3768420000000001E-4</v>
      </c>
      <c r="NE211" s="1">
        <v>8.9511170000000001E-2</v>
      </c>
      <c r="NF211">
        <v>0.93599710000000003</v>
      </c>
      <c r="NG211">
        <v>19.406770000000002</v>
      </c>
      <c r="NH211" s="1">
        <v>2.300034E-4</v>
      </c>
      <c r="NI211" s="1">
        <v>8.6691550000000006E-2</v>
      </c>
      <c r="NJ211">
        <v>0.93534620000000002</v>
      </c>
      <c r="NK211">
        <v>20.060690000000001</v>
      </c>
      <c r="NL211" s="1">
        <v>2.2236709999999999E-4</v>
      </c>
      <c r="NM211" s="1">
        <v>8.387348E-2</v>
      </c>
      <c r="NN211">
        <v>0.93477080000000001</v>
      </c>
      <c r="NO211">
        <v>20.444780000000002</v>
      </c>
      <c r="NP211" s="1">
        <v>2.1514179999999999E-4</v>
      </c>
      <c r="NQ211" s="1">
        <v>8.1181600000000007E-2</v>
      </c>
      <c r="NR211">
        <v>0.93429189999999995</v>
      </c>
      <c r="NS211">
        <v>20.31476</v>
      </c>
      <c r="NT211" s="1">
        <v>2.0832669999999999E-4</v>
      </c>
      <c r="NU211" s="1">
        <v>7.8636419999999999E-2</v>
      </c>
      <c r="NV211">
        <v>0.93391069999999998</v>
      </c>
      <c r="NW211">
        <v>19.799610000000001</v>
      </c>
      <c r="NX211" s="1">
        <v>2.0149769999999999E-4</v>
      </c>
      <c r="NY211" s="1">
        <v>7.6091619999999999E-2</v>
      </c>
      <c r="NZ211">
        <v>0.93361959999999999</v>
      </c>
      <c r="OA211">
        <v>19.22344</v>
      </c>
      <c r="OB211" s="1">
        <v>1.9440700000000001E-4</v>
      </c>
      <c r="OC211" s="1">
        <v>7.344001E-2</v>
      </c>
      <c r="OD211">
        <v>0.93341019999999997</v>
      </c>
      <c r="OE211">
        <v>19.299810000000001</v>
      </c>
      <c r="OF211" s="1">
        <v>1.8692890000000001E-4</v>
      </c>
      <c r="OG211" s="1">
        <v>7.0637019999999995E-2</v>
      </c>
      <c r="OH211">
        <v>0.93332749999999998</v>
      </c>
      <c r="OI211">
        <v>19.72466</v>
      </c>
      <c r="OJ211" s="1">
        <v>1.7917310000000001E-4</v>
      </c>
      <c r="OK211" s="1">
        <v>6.7708379999999999E-2</v>
      </c>
    </row>
    <row r="212" spans="1:401" x14ac:dyDescent="0.35">
      <c r="A212">
        <v>218</v>
      </c>
      <c r="B212" t="s">
        <v>4</v>
      </c>
      <c r="C212" t="s">
        <v>181</v>
      </c>
      <c r="D212" t="s">
        <v>218</v>
      </c>
      <c r="E212">
        <v>1806.586</v>
      </c>
      <c r="F212">
        <v>0.79631419999999997</v>
      </c>
      <c r="G212">
        <v>15.559559999999999</v>
      </c>
      <c r="H212">
        <v>0</v>
      </c>
      <c r="I212">
        <v>0</v>
      </c>
      <c r="J212">
        <v>0.79396889999999998</v>
      </c>
      <c r="K212">
        <v>16.157050000000002</v>
      </c>
      <c r="L212">
        <v>0</v>
      </c>
      <c r="M212">
        <v>0</v>
      </c>
      <c r="N212">
        <v>0.79164889999999999</v>
      </c>
      <c r="O212">
        <v>16.79382</v>
      </c>
      <c r="P212">
        <v>0</v>
      </c>
      <c r="Q212">
        <v>0</v>
      </c>
      <c r="R212">
        <v>0.78930500000000003</v>
      </c>
      <c r="S212">
        <v>17.362439999999999</v>
      </c>
      <c r="T212">
        <v>0</v>
      </c>
      <c r="U212">
        <v>0</v>
      </c>
      <c r="V212">
        <v>0.78698999999999997</v>
      </c>
      <c r="W212">
        <v>17.736260000000001</v>
      </c>
      <c r="X212">
        <v>0</v>
      </c>
      <c r="Y212">
        <v>0</v>
      </c>
      <c r="Z212">
        <v>0.78462419999999999</v>
      </c>
      <c r="AA212">
        <v>17.663920000000001</v>
      </c>
      <c r="AB212">
        <v>0</v>
      </c>
      <c r="AC212">
        <v>0</v>
      </c>
      <c r="AD212">
        <v>0.78220619999999996</v>
      </c>
      <c r="AE212">
        <v>17.217320000000001</v>
      </c>
      <c r="AF212">
        <v>0</v>
      </c>
      <c r="AG212">
        <v>0</v>
      </c>
      <c r="AH212">
        <v>0.7797174</v>
      </c>
      <c r="AI212">
        <v>16.822649999999999</v>
      </c>
      <c r="AJ212">
        <v>0</v>
      </c>
      <c r="AK212">
        <v>7.0469580000000005E-38</v>
      </c>
      <c r="AL212">
        <v>0.77718560000000003</v>
      </c>
      <c r="AM212">
        <v>16.683700000000002</v>
      </c>
      <c r="AN212" s="1">
        <v>7.8268989999999995E-29</v>
      </c>
      <c r="AO212" s="1">
        <v>5.4303429999999996E-26</v>
      </c>
      <c r="AP212">
        <v>0.77459259999999996</v>
      </c>
      <c r="AQ212">
        <v>17.180019999999999</v>
      </c>
      <c r="AR212" s="1">
        <v>3.0264560000000003E-17</v>
      </c>
      <c r="AS212" s="1">
        <v>2.0987560000000001E-14</v>
      </c>
      <c r="AT212">
        <v>0.77185820000000005</v>
      </c>
      <c r="AU212">
        <v>17.850850000000001</v>
      </c>
      <c r="AV212" s="1">
        <v>9.0171550000000004E-8</v>
      </c>
      <c r="AW212" s="1">
        <v>3.5309770000000003E-5</v>
      </c>
      <c r="AX212">
        <v>0.76916119999999999</v>
      </c>
      <c r="AY212">
        <v>18.401610000000002</v>
      </c>
      <c r="AZ212" s="1">
        <v>4.4852059999999998E-4</v>
      </c>
      <c r="BA212" s="1">
        <v>0.1930838</v>
      </c>
      <c r="BB212">
        <v>0.76642250000000001</v>
      </c>
      <c r="BC212">
        <v>18.718330000000002</v>
      </c>
      <c r="BD212" s="1">
        <v>9.0959739999999997E-2</v>
      </c>
      <c r="BE212">
        <v>43.928959999999996</v>
      </c>
      <c r="BF212">
        <v>0.76372430000000002</v>
      </c>
      <c r="BG212">
        <v>18.520189999999999</v>
      </c>
      <c r="BH212" s="1">
        <v>2.9319850000000001</v>
      </c>
      <c r="BI212">
        <v>1573.001</v>
      </c>
      <c r="BJ212">
        <v>0.76098639999999995</v>
      </c>
      <c r="BK212">
        <v>18.128779999999999</v>
      </c>
      <c r="BL212">
        <v>24.880199999999999</v>
      </c>
      <c r="BM212">
        <v>14703.15</v>
      </c>
      <c r="BN212">
        <v>0.75820259999999995</v>
      </c>
      <c r="BO212">
        <v>17.807670000000002</v>
      </c>
      <c r="BP212">
        <v>74.90222</v>
      </c>
      <c r="BQ212">
        <v>48302.74</v>
      </c>
      <c r="BR212">
        <v>0.75524860000000005</v>
      </c>
      <c r="BS212">
        <v>17.714189999999999</v>
      </c>
      <c r="BT212">
        <v>98.106189999999998</v>
      </c>
      <c r="BU212">
        <v>68342.16</v>
      </c>
      <c r="BV212">
        <v>0.75175259999999999</v>
      </c>
      <c r="BW212">
        <v>18.122150000000001</v>
      </c>
      <c r="BX212">
        <v>65.211129999999997</v>
      </c>
      <c r="BY212">
        <v>48778.02</v>
      </c>
      <c r="BZ212">
        <v>0.7471082</v>
      </c>
      <c r="CA212">
        <v>18.426179999999999</v>
      </c>
      <c r="CB212">
        <v>24.86768</v>
      </c>
      <c r="CC212">
        <v>19784.53</v>
      </c>
      <c r="CD212">
        <v>0.7421799</v>
      </c>
      <c r="CE212">
        <v>18.692019999999999</v>
      </c>
      <c r="CF212">
        <v>6.0949489999999997</v>
      </c>
      <c r="CG212">
        <v>5103.5730000000003</v>
      </c>
      <c r="CH212">
        <v>0.73779059999999996</v>
      </c>
      <c r="CI212">
        <v>18.452349999999999</v>
      </c>
      <c r="CJ212">
        <v>1.091799</v>
      </c>
      <c r="CK212">
        <v>944.49099999999999</v>
      </c>
      <c r="CL212">
        <v>0.73394539999999997</v>
      </c>
      <c r="CM212">
        <v>17.853760000000001</v>
      </c>
      <c r="CN212">
        <v>0.19456609999999999</v>
      </c>
      <c r="CO212">
        <v>163.846</v>
      </c>
      <c r="CP212">
        <v>0.73044810000000004</v>
      </c>
      <c r="CQ212">
        <v>17.229189999999999</v>
      </c>
      <c r="CR212">
        <v>7.0199259999999999E-2</v>
      </c>
      <c r="CS212">
        <v>52.988549999999996</v>
      </c>
      <c r="CT212">
        <v>0.72788609999999998</v>
      </c>
      <c r="CU212">
        <v>16.69744</v>
      </c>
      <c r="CV212">
        <v>5.2126039999999998E-2</v>
      </c>
      <c r="CW212">
        <v>37.419080000000001</v>
      </c>
      <c r="CX212">
        <v>0.72517140000000002</v>
      </c>
      <c r="CY212">
        <v>16.441870000000002</v>
      </c>
      <c r="CZ212" s="1">
        <v>4.6759580000000002E-2</v>
      </c>
      <c r="DA212">
        <v>33.299430000000001</v>
      </c>
      <c r="DB212">
        <v>0.72214319999999999</v>
      </c>
      <c r="DC212">
        <v>16.836359999999999</v>
      </c>
      <c r="DD212" s="1">
        <v>4.3514909999999997E-2</v>
      </c>
      <c r="DE212">
        <v>30.96293</v>
      </c>
      <c r="DF212">
        <v>0.71867590000000003</v>
      </c>
      <c r="DG212">
        <v>17.165150000000001</v>
      </c>
      <c r="DH212" s="1">
        <v>4.0916939999999999E-2</v>
      </c>
      <c r="DI212">
        <v>29.148119999999999</v>
      </c>
      <c r="DJ212">
        <v>0.71467670000000005</v>
      </c>
      <c r="DK212">
        <v>17.452259999999999</v>
      </c>
      <c r="DL212" s="1">
        <v>3.8481689999999999E-2</v>
      </c>
      <c r="DM212">
        <v>27.482410000000002</v>
      </c>
      <c r="DN212">
        <v>0.71013079999999995</v>
      </c>
      <c r="DO212">
        <v>17.52328</v>
      </c>
      <c r="DP212" s="1">
        <v>3.6068459999999997E-2</v>
      </c>
      <c r="DQ212">
        <v>25.838509999999999</v>
      </c>
      <c r="DR212">
        <v>0.70493510000000004</v>
      </c>
      <c r="DS212">
        <v>17.163160000000001</v>
      </c>
      <c r="DT212" s="1">
        <v>3.3721580000000001E-2</v>
      </c>
      <c r="DU212" s="1">
        <v>24.237269999999999</v>
      </c>
      <c r="DV212">
        <v>0.69933860000000003</v>
      </c>
      <c r="DW212">
        <v>16.52215</v>
      </c>
      <c r="DX212" s="1">
        <v>3.1485239999999998E-2</v>
      </c>
      <c r="DY212" s="1">
        <v>22.710039999999999</v>
      </c>
      <c r="DZ212">
        <v>0.69331240000000005</v>
      </c>
      <c r="EA212">
        <v>15.85698</v>
      </c>
      <c r="EB212" s="1">
        <v>2.9573680000000001E-2</v>
      </c>
      <c r="EC212" s="1">
        <v>21.374099999999999</v>
      </c>
      <c r="ED212">
        <v>0.68715099999999996</v>
      </c>
      <c r="EE212">
        <v>15.53703</v>
      </c>
      <c r="EF212" s="1">
        <v>2.8675920000000001E-2</v>
      </c>
      <c r="EG212" s="1">
        <v>20.70279</v>
      </c>
      <c r="EH212">
        <v>0.68100320000000003</v>
      </c>
      <c r="EI212">
        <v>16.007020000000001</v>
      </c>
      <c r="EJ212" s="1">
        <v>2.9128520000000001E-2</v>
      </c>
      <c r="EK212" s="1">
        <v>20.996410000000001</v>
      </c>
      <c r="EL212">
        <v>0.67469520000000005</v>
      </c>
      <c r="EM212">
        <v>16.555910000000001</v>
      </c>
      <c r="EN212" s="1">
        <v>3.0189500000000001E-2</v>
      </c>
      <c r="EO212" s="1">
        <v>21.818850000000001</v>
      </c>
      <c r="EP212">
        <v>0.66879359999999999</v>
      </c>
      <c r="EQ212">
        <v>17.17858</v>
      </c>
      <c r="ER212" s="1">
        <v>3.0754589999999998E-2</v>
      </c>
      <c r="ES212" s="1">
        <v>22.35988</v>
      </c>
      <c r="ET212">
        <v>0.66274140000000004</v>
      </c>
      <c r="EU212">
        <v>17.89518</v>
      </c>
      <c r="EV212" s="1">
        <v>3.0307870000000001E-2</v>
      </c>
      <c r="EW212" s="1">
        <v>22.20298</v>
      </c>
      <c r="EX212">
        <v>0.65640310000000002</v>
      </c>
      <c r="EY212">
        <v>18.03885</v>
      </c>
      <c r="EZ212" s="1">
        <v>2.8937790000000001E-2</v>
      </c>
      <c r="FA212" s="1">
        <v>21.358270000000001</v>
      </c>
      <c r="FB212">
        <v>0.64985199999999999</v>
      </c>
      <c r="FC212">
        <v>17.58203</v>
      </c>
      <c r="FD212" s="1">
        <v>2.6996760000000002E-2</v>
      </c>
      <c r="FE212" s="1">
        <v>20.05303</v>
      </c>
      <c r="FF212">
        <v>0.64326899999999998</v>
      </c>
      <c r="FG212">
        <v>17.054310000000001</v>
      </c>
      <c r="FH212" s="1">
        <v>2.4855479999999999E-2</v>
      </c>
      <c r="FI212" s="1">
        <v>18.562729999999998</v>
      </c>
      <c r="FJ212">
        <v>0.63697300000000001</v>
      </c>
      <c r="FK212">
        <v>16.658190000000001</v>
      </c>
      <c r="FL212" s="1">
        <v>2.2733659999999999E-2</v>
      </c>
      <c r="FM212" s="1">
        <v>17.04926</v>
      </c>
      <c r="FN212">
        <v>0.63054129999999997</v>
      </c>
      <c r="FO212">
        <v>16.952660000000002</v>
      </c>
      <c r="FP212" s="1">
        <v>2.0684790000000002E-2</v>
      </c>
      <c r="FQ212" s="1">
        <v>15.57483</v>
      </c>
      <c r="FR212">
        <v>0.62413660000000004</v>
      </c>
      <c r="FS212">
        <v>17.560649999999999</v>
      </c>
      <c r="FT212" s="1">
        <v>1.8776910000000001E-2</v>
      </c>
      <c r="FU212" s="1">
        <v>14.18873</v>
      </c>
      <c r="FV212">
        <v>0.61945090000000003</v>
      </c>
      <c r="FW212">
        <v>18.280390000000001</v>
      </c>
      <c r="FX212" s="1">
        <v>1.7053659999999998E-2</v>
      </c>
      <c r="FY212" s="1">
        <v>12.92604</v>
      </c>
      <c r="FZ212">
        <v>0.61484530000000004</v>
      </c>
      <c r="GA212">
        <v>19.14209</v>
      </c>
      <c r="GB212" s="1">
        <v>1.547461E-2</v>
      </c>
      <c r="GC212" s="1">
        <v>11.775729999999999</v>
      </c>
      <c r="GD212">
        <v>0.61019559999999995</v>
      </c>
      <c r="GE212">
        <v>19.48929</v>
      </c>
      <c r="GF212" s="1">
        <v>1.4049620000000001E-2</v>
      </c>
      <c r="GG212" s="1">
        <v>10.73767</v>
      </c>
      <c r="GH212">
        <v>0.605406</v>
      </c>
      <c r="GI212">
        <v>19.264330000000001</v>
      </c>
      <c r="GJ212" s="1">
        <v>1.274311E-2</v>
      </c>
      <c r="GK212" s="1">
        <v>9.7835140000000003</v>
      </c>
      <c r="GL212">
        <v>0.60061070000000005</v>
      </c>
      <c r="GM212">
        <v>18.848929999999999</v>
      </c>
      <c r="GN212" s="1">
        <v>1.1554E-2</v>
      </c>
      <c r="GO212" s="1">
        <v>8.9091509999999996</v>
      </c>
      <c r="GP212">
        <v>0.59579930000000003</v>
      </c>
      <c r="GQ212">
        <v>18.405360000000002</v>
      </c>
      <c r="GR212" s="1">
        <v>1.0475379999999999E-2</v>
      </c>
      <c r="GS212" s="1">
        <v>8.1108670000000007</v>
      </c>
      <c r="GT212">
        <v>0.59100370000000002</v>
      </c>
      <c r="GU212">
        <v>18.121980000000001</v>
      </c>
      <c r="GV212" s="1">
        <v>9.4829019999999997E-3</v>
      </c>
      <c r="GW212" s="1">
        <v>7.3716419999999996</v>
      </c>
      <c r="GX212">
        <v>0.58519060000000001</v>
      </c>
      <c r="GY212">
        <v>18.421579999999999</v>
      </c>
      <c r="GZ212" s="1">
        <v>8.5735529999999994E-3</v>
      </c>
      <c r="HA212" s="1">
        <v>6.7027369999999999</v>
      </c>
      <c r="HB212">
        <v>0.57851410000000003</v>
      </c>
      <c r="HC212">
        <v>18.904630000000001</v>
      </c>
      <c r="HD212" s="1">
        <v>7.7517480000000001E-3</v>
      </c>
      <c r="HE212" s="1">
        <v>6.1018460000000001</v>
      </c>
      <c r="HF212">
        <v>0.57226189999999999</v>
      </c>
      <c r="HG212">
        <v>19.458290000000002</v>
      </c>
      <c r="HH212" s="1">
        <v>7.0143230000000003E-3</v>
      </c>
      <c r="HI212" s="1">
        <v>5.5565790000000002</v>
      </c>
      <c r="HJ212">
        <v>0.56648569999999998</v>
      </c>
      <c r="HK212">
        <v>19.672239999999999</v>
      </c>
      <c r="HL212" s="1">
        <v>6.3406570000000004E-3</v>
      </c>
      <c r="HM212" s="1">
        <v>5.0521010000000004</v>
      </c>
      <c r="HN212">
        <v>0.56137619999999999</v>
      </c>
      <c r="HO212">
        <v>19.584150000000001</v>
      </c>
      <c r="HP212" s="1">
        <v>5.7240879999999996E-3</v>
      </c>
      <c r="HQ212" s="1">
        <v>4.5826419999999999</v>
      </c>
      <c r="HR212">
        <v>0.55683950000000004</v>
      </c>
      <c r="HS212">
        <v>19.143239999999999</v>
      </c>
      <c r="HT212" s="1">
        <v>5.1545990000000002E-3</v>
      </c>
      <c r="HU212" s="1">
        <v>4.1434490000000004</v>
      </c>
      <c r="HV212">
        <v>0.5529191</v>
      </c>
      <c r="HW212">
        <v>18.42962</v>
      </c>
      <c r="HX212" s="1">
        <v>4.6269630000000004E-3</v>
      </c>
      <c r="HY212" s="1">
        <v>3.7308669999999999</v>
      </c>
      <c r="HZ212">
        <v>0.54997850000000004</v>
      </c>
      <c r="IA212">
        <v>17.76521</v>
      </c>
      <c r="IB212" s="1">
        <v>4.1314480000000002E-3</v>
      </c>
      <c r="IC212" s="1">
        <v>3.335772</v>
      </c>
      <c r="ID212">
        <v>0.54757489999999998</v>
      </c>
      <c r="IE212">
        <v>17.540009999999999</v>
      </c>
      <c r="IF212" s="1">
        <v>3.6702929999999998E-3</v>
      </c>
      <c r="IG212" s="1">
        <v>2.9643190000000001</v>
      </c>
      <c r="IH212">
        <v>0.54582410000000003</v>
      </c>
      <c r="II212">
        <v>17.605419999999999</v>
      </c>
      <c r="IJ212" s="1">
        <v>3.238318E-3</v>
      </c>
      <c r="IK212" s="1">
        <v>2.614913</v>
      </c>
      <c r="IL212">
        <v>0.54432130000000001</v>
      </c>
      <c r="IM212">
        <v>17.961500000000001</v>
      </c>
      <c r="IN212" s="1">
        <v>2.8137969999999998E-3</v>
      </c>
      <c r="IO212" s="1">
        <v>2.2743449999999998</v>
      </c>
      <c r="IP212">
        <v>0.54314850000000003</v>
      </c>
      <c r="IQ212">
        <v>18.03145</v>
      </c>
      <c r="IR212" s="1">
        <v>2.3880609999999999E-3</v>
      </c>
      <c r="IS212" s="1">
        <v>1.933886</v>
      </c>
      <c r="IT212">
        <v>0.5421916</v>
      </c>
      <c r="IU212">
        <v>17.879429999999999</v>
      </c>
      <c r="IV212" s="1">
        <v>1.9728269999999999E-3</v>
      </c>
      <c r="IW212" s="1">
        <v>1.6007530000000001</v>
      </c>
      <c r="IX212">
        <v>0.54151959999999999</v>
      </c>
      <c r="IY212">
        <v>17.627220000000001</v>
      </c>
      <c r="IZ212" s="1">
        <v>1.5975329999999999E-3</v>
      </c>
      <c r="JA212" s="1">
        <v>1.296592</v>
      </c>
      <c r="JB212">
        <v>0.54101429999999995</v>
      </c>
      <c r="JC212">
        <v>17.157229999999998</v>
      </c>
      <c r="JD212" s="1">
        <v>1.2924379999999999E-3</v>
      </c>
      <c r="JE212" s="1">
        <v>1.046454</v>
      </c>
      <c r="JF212">
        <v>0.5406706</v>
      </c>
      <c r="JG212">
        <v>16.97833</v>
      </c>
      <c r="JH212" s="1">
        <v>1.0659910000000001E-3</v>
      </c>
      <c r="JI212" s="1">
        <v>0.85916840000000005</v>
      </c>
      <c r="JJ212">
        <v>0.54044270000000005</v>
      </c>
      <c r="JK212">
        <v>16.925820000000002</v>
      </c>
      <c r="JL212" s="1">
        <v>9.0791310000000003E-4</v>
      </c>
      <c r="JM212" s="1">
        <v>0.72772179999999997</v>
      </c>
      <c r="JN212">
        <v>0.5403095</v>
      </c>
      <c r="JO212">
        <v>16.937259999999998</v>
      </c>
      <c r="JP212" s="1">
        <v>7.9839639999999996E-4</v>
      </c>
      <c r="JQ212" s="1">
        <v>0.63692029999999999</v>
      </c>
      <c r="JR212">
        <v>0.54026099999999999</v>
      </c>
      <c r="JS212">
        <v>17.303290000000001</v>
      </c>
      <c r="JT212" s="1">
        <v>7.1840490000000005E-4</v>
      </c>
      <c r="JU212" s="1">
        <v>0.57115780000000005</v>
      </c>
      <c r="JV212">
        <v>0.54027369999999997</v>
      </c>
      <c r="JW212">
        <v>17.568390000000001</v>
      </c>
      <c r="JX212" s="1">
        <v>6.5407720000000005E-4</v>
      </c>
      <c r="JY212" s="1">
        <v>0.51899289999999998</v>
      </c>
      <c r="JZ212">
        <v>0.54034119999999997</v>
      </c>
      <c r="KA212">
        <v>17.395820000000001</v>
      </c>
      <c r="KB212" s="1">
        <v>5.9811230000000003E-4</v>
      </c>
      <c r="KC212" s="1">
        <v>0.47390670000000001</v>
      </c>
      <c r="KD212">
        <v>0.54046870000000002</v>
      </c>
      <c r="KE212">
        <v>17.04711</v>
      </c>
      <c r="KF212" s="1">
        <v>5.4905990000000005E-4</v>
      </c>
      <c r="KG212" s="1">
        <v>0.43446410000000002</v>
      </c>
      <c r="KH212">
        <v>0.5406339</v>
      </c>
      <c r="KI212">
        <v>16.58371</v>
      </c>
      <c r="KJ212" s="1">
        <v>5.0703819999999998E-4</v>
      </c>
      <c r="KK212" s="1">
        <v>0.40058090000000002</v>
      </c>
      <c r="KL212">
        <v>0.54082569999999996</v>
      </c>
      <c r="KM212">
        <v>16.631440000000001</v>
      </c>
      <c r="KN212" s="1">
        <v>4.7217299999999999E-4</v>
      </c>
      <c r="KO212" s="1">
        <v>0.37238399999999999</v>
      </c>
      <c r="KP212">
        <v>0.54103449999999997</v>
      </c>
      <c r="KQ212">
        <v>16.98423</v>
      </c>
      <c r="KR212" s="1">
        <v>4.4326089999999999E-4</v>
      </c>
      <c r="KS212" s="1">
        <v>0.34906890000000002</v>
      </c>
      <c r="KT212">
        <v>0.54124839999999996</v>
      </c>
      <c r="KU212">
        <v>17.619230000000002</v>
      </c>
      <c r="KV212" s="1">
        <v>4.1921120000000002E-4</v>
      </c>
      <c r="KW212" s="1">
        <v>0.32969870000000001</v>
      </c>
      <c r="KX212">
        <v>0.54145679999999996</v>
      </c>
      <c r="KY212">
        <v>18.457920000000001</v>
      </c>
      <c r="KZ212" s="1">
        <v>3.9794389999999998E-4</v>
      </c>
      <c r="LA212" s="1">
        <v>0.31274079999999999</v>
      </c>
      <c r="LB212">
        <v>0.54164270000000003</v>
      </c>
      <c r="LC212">
        <v>18.93355</v>
      </c>
      <c r="LD212" s="1">
        <v>3.782961E-4</v>
      </c>
      <c r="LE212" s="1">
        <v>0.29718030000000001</v>
      </c>
      <c r="LF212">
        <v>0.54180989999999996</v>
      </c>
      <c r="LG212">
        <v>18.904730000000001</v>
      </c>
      <c r="LH212" s="1">
        <v>3.6013730000000001E-4</v>
      </c>
      <c r="LI212" s="1">
        <v>0.2827807</v>
      </c>
      <c r="LJ212">
        <v>0.54194030000000004</v>
      </c>
      <c r="LK212">
        <v>18.62067</v>
      </c>
      <c r="LL212" s="1">
        <v>3.4345250000000001E-4</v>
      </c>
      <c r="LM212" s="1">
        <v>0.26959369999999999</v>
      </c>
      <c r="LN212">
        <v>0.54204490000000005</v>
      </c>
      <c r="LO212">
        <v>18.220490000000002</v>
      </c>
      <c r="LP212" s="1">
        <v>3.280995E-4</v>
      </c>
      <c r="LQ212" s="1">
        <v>0.25746390000000002</v>
      </c>
      <c r="LR212">
        <v>0.54210069999999999</v>
      </c>
      <c r="LS212">
        <v>18.379000000000001</v>
      </c>
      <c r="LT212" s="1">
        <v>3.1426529999999998E-4</v>
      </c>
      <c r="LU212" s="1">
        <v>0.246534</v>
      </c>
      <c r="LV212">
        <v>0.54214059999999997</v>
      </c>
      <c r="LW212">
        <v>18.804580000000001</v>
      </c>
      <c r="LX212" s="1">
        <v>3.017909E-4</v>
      </c>
      <c r="LY212" s="1">
        <v>0.23669299999999999</v>
      </c>
      <c r="LZ212">
        <v>0.54210910000000001</v>
      </c>
      <c r="MA212">
        <v>19.501719999999999</v>
      </c>
      <c r="MB212" s="1">
        <v>2.906125E-4</v>
      </c>
      <c r="MC212" s="1">
        <v>0.22788120000000001</v>
      </c>
      <c r="MD212">
        <v>0.54203900000000005</v>
      </c>
      <c r="ME212">
        <v>20.3401</v>
      </c>
      <c r="MF212" s="1">
        <v>2.8086959999999998E-4</v>
      </c>
      <c r="MG212" s="1">
        <v>0.220196</v>
      </c>
      <c r="MH212">
        <v>0.54189620000000005</v>
      </c>
      <c r="MI212">
        <v>20.85971</v>
      </c>
      <c r="MJ212" s="1">
        <v>2.7258920000000002E-4</v>
      </c>
      <c r="MK212" s="1">
        <v>0.2136633</v>
      </c>
      <c r="ML212">
        <v>0.54166309999999995</v>
      </c>
      <c r="MM212">
        <v>20.797160000000002</v>
      </c>
      <c r="MN212" s="1">
        <v>2.6564889999999998E-4</v>
      </c>
      <c r="MO212" s="1">
        <v>0.2082212</v>
      </c>
      <c r="MP212">
        <v>0.54138050000000004</v>
      </c>
      <c r="MQ212">
        <v>20.369910000000001</v>
      </c>
      <c r="MR212" s="1">
        <v>2.5934900000000003E-4</v>
      </c>
      <c r="MS212" s="1">
        <v>0.20337820000000001</v>
      </c>
      <c r="MT212">
        <v>0.54102550000000005</v>
      </c>
      <c r="MU212">
        <v>19.717110000000002</v>
      </c>
      <c r="MV212" s="1">
        <v>2.5295979999999998E-4</v>
      </c>
      <c r="MW212" s="1">
        <v>0.19851579999999999</v>
      </c>
      <c r="MX212">
        <v>0.54062149999999998</v>
      </c>
      <c r="MY212">
        <v>19.48085</v>
      </c>
      <c r="MZ212" s="1">
        <v>2.4614089999999998E-4</v>
      </c>
      <c r="NA212" s="1">
        <v>0.19337190000000001</v>
      </c>
      <c r="NB212">
        <v>0.54019810000000001</v>
      </c>
      <c r="NC212">
        <v>19.112629999999999</v>
      </c>
      <c r="ND212" s="1">
        <v>2.388433E-4</v>
      </c>
      <c r="NE212" s="1">
        <v>0.18780569999999999</v>
      </c>
      <c r="NF212">
        <v>0.53976400000000002</v>
      </c>
      <c r="NG212">
        <v>19.41506</v>
      </c>
      <c r="NH212" s="1">
        <v>2.311871E-4</v>
      </c>
      <c r="NI212" s="1">
        <v>0.18193380000000001</v>
      </c>
      <c r="NJ212">
        <v>0.53933129999999996</v>
      </c>
      <c r="NK212">
        <v>20.021149999999999</v>
      </c>
      <c r="NL212" s="1">
        <v>2.2352860000000001E-4</v>
      </c>
      <c r="NM212" s="1">
        <v>0.1760176</v>
      </c>
      <c r="NN212">
        <v>0.53894830000000005</v>
      </c>
      <c r="NO212">
        <v>20.39209</v>
      </c>
      <c r="NP212" s="1">
        <v>2.162276E-4</v>
      </c>
      <c r="NQ212" s="1">
        <v>0.17031750000000001</v>
      </c>
      <c r="NR212">
        <v>0.53863070000000002</v>
      </c>
      <c r="NS212">
        <v>20.317820000000001</v>
      </c>
      <c r="NT212" s="1">
        <v>2.093788E-4</v>
      </c>
      <c r="NU212" s="1">
        <v>0.1649555</v>
      </c>
      <c r="NV212">
        <v>0.53834300000000002</v>
      </c>
      <c r="NW212">
        <v>19.865169999999999</v>
      </c>
      <c r="NX212" s="1">
        <v>2.0257829999999999E-4</v>
      </c>
      <c r="NY212" s="1">
        <v>0.15966</v>
      </c>
      <c r="NZ212">
        <v>0.53813739999999999</v>
      </c>
      <c r="OA212">
        <v>19.338809999999999</v>
      </c>
      <c r="OB212" s="1">
        <v>1.9554800000000001E-4</v>
      </c>
      <c r="OC212" s="1">
        <v>0.15417439999999999</v>
      </c>
      <c r="OD212">
        <v>0.53799090000000005</v>
      </c>
      <c r="OE212">
        <v>19.411840000000002</v>
      </c>
      <c r="OF212" s="1">
        <v>1.881346E-4</v>
      </c>
      <c r="OG212" s="1">
        <v>0.1483863</v>
      </c>
      <c r="OH212">
        <v>0.53790899999999997</v>
      </c>
      <c r="OI212">
        <v>19.811199999999999</v>
      </c>
      <c r="OJ212" s="1">
        <v>1.80423E-4</v>
      </c>
      <c r="OK212" s="1">
        <v>0.14232110000000001</v>
      </c>
    </row>
    <row r="213" spans="1:401" x14ac:dyDescent="0.35">
      <c r="A213">
        <v>219</v>
      </c>
      <c r="B213" t="s">
        <v>4</v>
      </c>
      <c r="C213" t="s">
        <v>181</v>
      </c>
      <c r="D213" t="s">
        <v>219</v>
      </c>
      <c r="E213">
        <v>861.88599999999997</v>
      </c>
      <c r="F213">
        <v>0.85490160000000004</v>
      </c>
      <c r="G213">
        <v>15.56437</v>
      </c>
      <c r="H213">
        <v>0</v>
      </c>
      <c r="I213">
        <v>0</v>
      </c>
      <c r="J213">
        <v>0.85494789999999998</v>
      </c>
      <c r="K213">
        <v>16.165959999999998</v>
      </c>
      <c r="L213">
        <v>0</v>
      </c>
      <c r="M213">
        <v>0</v>
      </c>
      <c r="N213">
        <v>0.85497869999999998</v>
      </c>
      <c r="O213">
        <v>16.803830000000001</v>
      </c>
      <c r="P213">
        <v>0</v>
      </c>
      <c r="Q213">
        <v>0</v>
      </c>
      <c r="R213">
        <v>0.85502009999999995</v>
      </c>
      <c r="S213">
        <v>17.382180000000002</v>
      </c>
      <c r="T213">
        <v>0</v>
      </c>
      <c r="U213">
        <v>0</v>
      </c>
      <c r="V213">
        <v>0.85509290000000004</v>
      </c>
      <c r="W213">
        <v>17.782779999999999</v>
      </c>
      <c r="X213">
        <v>0</v>
      </c>
      <c r="Y213">
        <v>0</v>
      </c>
      <c r="Z213">
        <v>0.85513779999999995</v>
      </c>
      <c r="AA213">
        <v>17.70269</v>
      </c>
      <c r="AB213">
        <v>0</v>
      </c>
      <c r="AC213">
        <v>0</v>
      </c>
      <c r="AD213">
        <v>0.8551434</v>
      </c>
      <c r="AE213">
        <v>17.248899999999999</v>
      </c>
      <c r="AF213">
        <v>0</v>
      </c>
      <c r="AG213">
        <v>0</v>
      </c>
      <c r="AH213">
        <v>0.85515980000000003</v>
      </c>
      <c r="AI213">
        <v>16.834610000000001</v>
      </c>
      <c r="AJ213">
        <v>0</v>
      </c>
      <c r="AK213">
        <v>0</v>
      </c>
      <c r="AL213">
        <v>0.85521910000000001</v>
      </c>
      <c r="AM213">
        <v>16.678560000000001</v>
      </c>
      <c r="AN213" s="1">
        <v>1.179094E-29</v>
      </c>
      <c r="AO213" s="1">
        <v>2.3336880000000001E-27</v>
      </c>
      <c r="AP213">
        <v>0.85532339999999996</v>
      </c>
      <c r="AQ213">
        <v>17.190950000000001</v>
      </c>
      <c r="AR213" s="1">
        <v>4.4661929999999997E-18</v>
      </c>
      <c r="AS213" s="1">
        <v>9.1460629999999996E-16</v>
      </c>
      <c r="AT213">
        <v>0.85538990000000004</v>
      </c>
      <c r="AU213">
        <v>17.883220000000001</v>
      </c>
      <c r="AV213" s="1">
        <v>1.0025520000000001E-8</v>
      </c>
      <c r="AW213" s="1">
        <v>2.4611239999999999E-6</v>
      </c>
      <c r="AX213">
        <v>0.85552629999999996</v>
      </c>
      <c r="AY213">
        <v>18.44586</v>
      </c>
      <c r="AZ213" s="1">
        <v>1.434707E-4</v>
      </c>
      <c r="BA213" s="1">
        <v>3.397853E-2</v>
      </c>
      <c r="BB213">
        <v>0.85570159999999995</v>
      </c>
      <c r="BC213">
        <v>18.780660000000001</v>
      </c>
      <c r="BD213" s="1">
        <v>4.156543E-2</v>
      </c>
      <c r="BE213" s="1">
        <v>10.307930000000001</v>
      </c>
      <c r="BF213">
        <v>0.85596629999999996</v>
      </c>
      <c r="BG213">
        <v>18.561579999999999</v>
      </c>
      <c r="BH213" s="1">
        <v>1.726345</v>
      </c>
      <c r="BI213">
        <v>446.31029999999998</v>
      </c>
      <c r="BJ213">
        <v>0.85626069999999999</v>
      </c>
      <c r="BK213">
        <v>18.154240000000001</v>
      </c>
      <c r="BL213">
        <v>17.98244</v>
      </c>
      <c r="BM213">
        <v>4826.6689999999999</v>
      </c>
      <c r="BN213">
        <v>0.85654719999999995</v>
      </c>
      <c r="BO213">
        <v>17.821750000000002</v>
      </c>
      <c r="BP213">
        <v>64.404750000000007</v>
      </c>
      <c r="BQ213">
        <v>17859.43</v>
      </c>
      <c r="BR213">
        <v>0.85681010000000002</v>
      </c>
      <c r="BS213">
        <v>17.70843</v>
      </c>
      <c r="BT213">
        <v>98.215639999999993</v>
      </c>
      <c r="BU213">
        <v>27986.75</v>
      </c>
      <c r="BV213">
        <v>0.8569213</v>
      </c>
      <c r="BW213">
        <v>18.122140000000002</v>
      </c>
      <c r="BX213">
        <v>74.187790000000007</v>
      </c>
      <c r="BY213">
        <v>21697.43</v>
      </c>
      <c r="BZ213">
        <v>0.85684130000000003</v>
      </c>
      <c r="CA213">
        <v>18.427070000000001</v>
      </c>
      <c r="CB213">
        <v>31.622309999999999</v>
      </c>
      <c r="CC213">
        <v>9455.0300000000007</v>
      </c>
      <c r="CD213">
        <v>0.85709259999999998</v>
      </c>
      <c r="CE213">
        <v>18.721699999999998</v>
      </c>
      <c r="CF213">
        <v>8.4914389999999997</v>
      </c>
      <c r="CG213">
        <v>2586.4209999999998</v>
      </c>
      <c r="CH213">
        <v>0.85779629999999996</v>
      </c>
      <c r="CI213">
        <v>18.51285</v>
      </c>
      <c r="CJ213">
        <v>1.6148119999999999</v>
      </c>
      <c r="CK213">
        <v>498.0933</v>
      </c>
      <c r="CL213">
        <v>0.85872660000000001</v>
      </c>
      <c r="CM213">
        <v>17.92212</v>
      </c>
      <c r="CN213">
        <v>0.27546419999999999</v>
      </c>
      <c r="CO213">
        <v>84.608419999999995</v>
      </c>
      <c r="CP213">
        <v>0.8596087</v>
      </c>
      <c r="CQ213">
        <v>17.295680000000001</v>
      </c>
      <c r="CR213">
        <v>8.083543E-2</v>
      </c>
      <c r="CS213">
        <v>23.945180000000001</v>
      </c>
      <c r="CT213">
        <v>0.86005450000000006</v>
      </c>
      <c r="CU213">
        <v>16.74146</v>
      </c>
      <c r="CV213">
        <v>5.4076060000000002E-2</v>
      </c>
      <c r="CW213">
        <v>15.65347</v>
      </c>
      <c r="CX213">
        <v>0.86009480000000005</v>
      </c>
      <c r="CY213">
        <v>16.452919999999999</v>
      </c>
      <c r="CZ213" s="1">
        <v>4.7601160000000003E-2</v>
      </c>
      <c r="DA213">
        <v>13.7239</v>
      </c>
      <c r="DB213">
        <v>0.85998220000000003</v>
      </c>
      <c r="DC213">
        <v>16.839919999999999</v>
      </c>
      <c r="DD213" s="1">
        <v>4.4099350000000002E-2</v>
      </c>
      <c r="DE213">
        <v>12.71007</v>
      </c>
      <c r="DF213">
        <v>0.85980120000000004</v>
      </c>
      <c r="DG213">
        <v>17.159939999999999</v>
      </c>
      <c r="DH213" s="1">
        <v>4.1415739999999999E-2</v>
      </c>
      <c r="DI213">
        <v>11.94411</v>
      </c>
      <c r="DJ213">
        <v>0.85948519999999995</v>
      </c>
      <c r="DK213">
        <v>17.480239999999998</v>
      </c>
      <c r="DL213" s="1">
        <v>3.8963980000000002E-2</v>
      </c>
      <c r="DM213" s="1">
        <v>11.25296</v>
      </c>
      <c r="DN213">
        <v>0.859213</v>
      </c>
      <c r="DO213">
        <v>17.579999999999998</v>
      </c>
      <c r="DP213" s="1">
        <v>3.6547349999999999E-2</v>
      </c>
      <c r="DQ213" s="1">
        <v>10.57339</v>
      </c>
      <c r="DR213">
        <v>0.85895189999999999</v>
      </c>
      <c r="DS213">
        <v>17.22268</v>
      </c>
      <c r="DT213" s="1">
        <v>3.4178140000000003E-2</v>
      </c>
      <c r="DU213" s="1">
        <v>9.9071660000000001</v>
      </c>
      <c r="DV213">
        <v>0.85887760000000002</v>
      </c>
      <c r="DW213">
        <v>16.58896</v>
      </c>
      <c r="DX213" s="1">
        <v>3.1920589999999999E-2</v>
      </c>
      <c r="DY213" s="1">
        <v>9.27149</v>
      </c>
      <c r="DZ213">
        <v>0.85918589999999995</v>
      </c>
      <c r="EA213">
        <v>15.91301</v>
      </c>
      <c r="EB213" s="1">
        <v>2.9902829999999998E-2</v>
      </c>
      <c r="EC213" s="1">
        <v>8.6988400000000006</v>
      </c>
      <c r="ED213">
        <v>0.85978560000000004</v>
      </c>
      <c r="EE213">
        <v>15.582409999999999</v>
      </c>
      <c r="EF213" s="1">
        <v>2.8754740000000001E-2</v>
      </c>
      <c r="EG213" s="1">
        <v>8.3656699999999997</v>
      </c>
      <c r="EH213">
        <v>0.86077060000000005</v>
      </c>
      <c r="EI213">
        <v>16.052800000000001</v>
      </c>
      <c r="EJ213" s="1">
        <v>2.8941120000000001E-2</v>
      </c>
      <c r="EK213" s="1">
        <v>8.4171990000000001</v>
      </c>
      <c r="EL213">
        <v>0.86188180000000003</v>
      </c>
      <c r="EM213">
        <v>16.583069999999999</v>
      </c>
      <c r="EN213" s="1">
        <v>2.9960359999999998E-2</v>
      </c>
      <c r="EO213" s="1">
        <v>8.7210520000000002</v>
      </c>
      <c r="EP213">
        <v>0.86183900000000002</v>
      </c>
      <c r="EQ213">
        <v>17.206499999999998</v>
      </c>
      <c r="ER213" s="1">
        <v>3.068734E-2</v>
      </c>
      <c r="ES213" s="1">
        <v>8.9567549999999994</v>
      </c>
      <c r="ET213">
        <v>0.86013289999999998</v>
      </c>
      <c r="EU213">
        <v>17.925249999999998</v>
      </c>
      <c r="EV213" s="1">
        <v>3.04555E-2</v>
      </c>
      <c r="EW213" s="1">
        <v>8.9257720000000003</v>
      </c>
      <c r="EX213">
        <v>0.85828970000000004</v>
      </c>
      <c r="EY213">
        <v>18.063780000000001</v>
      </c>
      <c r="EZ213" s="1">
        <v>2.9266509999999999E-2</v>
      </c>
      <c r="FA213" s="1">
        <v>8.6141070000000006</v>
      </c>
      <c r="FB213">
        <v>0.85653310000000005</v>
      </c>
      <c r="FC213">
        <v>17.624829999999999</v>
      </c>
      <c r="FD213" s="1">
        <v>2.7417259999999999E-2</v>
      </c>
      <c r="FE213" s="1">
        <v>8.1006289999999996</v>
      </c>
      <c r="FF213">
        <v>0.85499000000000003</v>
      </c>
      <c r="FG213">
        <v>17.101179999999999</v>
      </c>
      <c r="FH213" s="1">
        <v>2.530199E-2</v>
      </c>
      <c r="FI213" s="1">
        <v>7.5006269999999997</v>
      </c>
      <c r="FJ213">
        <v>0.85444739999999997</v>
      </c>
      <c r="FK213">
        <v>16.720749999999999</v>
      </c>
      <c r="FL213" s="1">
        <v>2.3177380000000001E-2</v>
      </c>
      <c r="FM213" s="1">
        <v>6.8863630000000002</v>
      </c>
      <c r="FN213">
        <v>0.85414849999999998</v>
      </c>
      <c r="FO213">
        <v>16.998460000000001</v>
      </c>
      <c r="FP213" s="1">
        <v>2.1110400000000001E-2</v>
      </c>
      <c r="FQ213" s="1">
        <v>6.2866369999999998</v>
      </c>
      <c r="FR213">
        <v>0.85411230000000005</v>
      </c>
      <c r="FS213">
        <v>17.592659999999999</v>
      </c>
      <c r="FT213" s="1">
        <v>1.9171089999999998E-2</v>
      </c>
      <c r="FU213" s="1">
        <v>5.7206029999999997</v>
      </c>
      <c r="FV213">
        <v>0.85124310000000003</v>
      </c>
      <c r="FW213">
        <v>18.27703</v>
      </c>
      <c r="FX213" s="1">
        <v>1.7411780000000002E-2</v>
      </c>
      <c r="FY213" s="1">
        <v>5.2114060000000002</v>
      </c>
      <c r="FZ213">
        <v>0.84614210000000001</v>
      </c>
      <c r="GA213">
        <v>19.113479999999999</v>
      </c>
      <c r="GB213" s="1">
        <v>1.5798159999999999E-2</v>
      </c>
      <c r="GC213" s="1">
        <v>4.7496919999999996</v>
      </c>
      <c r="GD213">
        <v>0.84101400000000004</v>
      </c>
      <c r="GE213">
        <v>19.471720000000001</v>
      </c>
      <c r="GF213" s="1">
        <v>1.434466E-2</v>
      </c>
      <c r="GG213" s="1">
        <v>4.3330229999999998</v>
      </c>
      <c r="GH213">
        <v>0.83582909999999999</v>
      </c>
      <c r="GI213">
        <v>19.290749999999999</v>
      </c>
      <c r="GJ213" s="1">
        <v>1.301622E-2</v>
      </c>
      <c r="GK213" s="1">
        <v>3.9504589999999999</v>
      </c>
      <c r="GL213">
        <v>0.83066329999999999</v>
      </c>
      <c r="GM213">
        <v>18.89669</v>
      </c>
      <c r="GN213" s="1">
        <v>1.1802460000000001E-2</v>
      </c>
      <c r="GO213" s="1">
        <v>3.5988220000000002</v>
      </c>
      <c r="GP213">
        <v>0.82595680000000005</v>
      </c>
      <c r="GQ213">
        <v>18.46726</v>
      </c>
      <c r="GR213" s="1">
        <v>1.0705599999999999E-2</v>
      </c>
      <c r="GS213" s="1">
        <v>3.278575</v>
      </c>
      <c r="GT213">
        <v>0.82147009999999998</v>
      </c>
      <c r="GU213">
        <v>18.177399999999999</v>
      </c>
      <c r="GV213" s="1">
        <v>9.6955659999999992E-3</v>
      </c>
      <c r="GW213" s="1">
        <v>2.9824459999999999</v>
      </c>
      <c r="GX213">
        <v>0.81539490000000003</v>
      </c>
      <c r="GY213">
        <v>18.437550000000002</v>
      </c>
      <c r="GZ213" s="1">
        <v>8.7641990000000003E-3</v>
      </c>
      <c r="HA213" s="1">
        <v>2.7114370000000001</v>
      </c>
      <c r="HB213">
        <v>0.80880229999999997</v>
      </c>
      <c r="HC213">
        <v>18.882290000000001</v>
      </c>
      <c r="HD213" s="1">
        <v>7.9249009999999998E-3</v>
      </c>
      <c r="HE213" s="1">
        <v>2.4652029999999998</v>
      </c>
      <c r="HF213">
        <v>0.80270600000000003</v>
      </c>
      <c r="HG213">
        <v>19.400459999999999</v>
      </c>
      <c r="HH213" s="1">
        <v>7.1729139999999999E-3</v>
      </c>
      <c r="HI213" s="1">
        <v>2.242283</v>
      </c>
      <c r="HJ213">
        <v>0.79704160000000002</v>
      </c>
      <c r="HK213">
        <v>19.637910000000002</v>
      </c>
      <c r="HL213" s="1">
        <v>6.4889930000000002E-3</v>
      </c>
      <c r="HM213" s="1">
        <v>2.0372300000000001</v>
      </c>
      <c r="HN213">
        <v>0.79223259999999995</v>
      </c>
      <c r="HO213">
        <v>19.58802</v>
      </c>
      <c r="HP213" s="1">
        <v>5.86288E-3</v>
      </c>
      <c r="HQ213" s="1">
        <v>1.8465780000000001</v>
      </c>
      <c r="HR213">
        <v>0.787999</v>
      </c>
      <c r="HS213">
        <v>19.19576</v>
      </c>
      <c r="HT213" s="1">
        <v>5.2848870000000003E-3</v>
      </c>
      <c r="HU213" s="1">
        <v>1.6688099999999999</v>
      </c>
      <c r="HV213">
        <v>0.78465099999999999</v>
      </c>
      <c r="HW213">
        <v>18.510750000000002</v>
      </c>
      <c r="HX213" s="1">
        <v>4.7509850000000001E-3</v>
      </c>
      <c r="HY213" s="1">
        <v>1.502143</v>
      </c>
      <c r="HZ213">
        <v>0.78298400000000001</v>
      </c>
      <c r="IA213">
        <v>17.867619999999999</v>
      </c>
      <c r="IB213" s="1">
        <v>4.2499429999999999E-3</v>
      </c>
      <c r="IC213" s="1">
        <v>1.3430759999999999</v>
      </c>
      <c r="ID213">
        <v>0.78173610000000004</v>
      </c>
      <c r="IE213">
        <v>17.625699999999998</v>
      </c>
      <c r="IF213" s="1">
        <v>3.7814419999999999E-3</v>
      </c>
      <c r="IG213" s="1">
        <v>1.193452</v>
      </c>
      <c r="IH213">
        <v>0.78097150000000004</v>
      </c>
      <c r="II213">
        <v>17.650379999999998</v>
      </c>
      <c r="IJ213" s="1">
        <v>3.344325E-3</v>
      </c>
      <c r="IK213" s="1">
        <v>1.0534790000000001</v>
      </c>
      <c r="IL213">
        <v>0.78034380000000003</v>
      </c>
      <c r="IM213">
        <v>17.96368</v>
      </c>
      <c r="IN213" s="1">
        <v>2.9193769999999999E-3</v>
      </c>
      <c r="IO213" s="1">
        <v>0.91837760000000002</v>
      </c>
      <c r="IP213">
        <v>0.77963020000000005</v>
      </c>
      <c r="IQ213">
        <v>18.012599999999999</v>
      </c>
      <c r="IR213" s="1">
        <v>2.4934979999999998E-3</v>
      </c>
      <c r="IS213" s="1">
        <v>0.78390070000000001</v>
      </c>
      <c r="IT213">
        <v>0.77910659999999998</v>
      </c>
      <c r="IU213">
        <v>17.873059999999999</v>
      </c>
      <c r="IV213" s="1">
        <v>2.0740329999999999E-3</v>
      </c>
      <c r="IW213" s="1">
        <v>0.65167739999999996</v>
      </c>
      <c r="IX213">
        <v>0.77875380000000005</v>
      </c>
      <c r="IY213">
        <v>17.652460000000001</v>
      </c>
      <c r="IZ213" s="1">
        <v>1.6859799999999999E-3</v>
      </c>
      <c r="JA213" s="1">
        <v>0.52921030000000002</v>
      </c>
      <c r="JB213">
        <v>0.77858870000000002</v>
      </c>
      <c r="JC213">
        <v>17.231089999999998</v>
      </c>
      <c r="JD213" s="1">
        <v>1.362046E-3</v>
      </c>
      <c r="JE213" s="1">
        <v>0.42667280000000002</v>
      </c>
      <c r="JF213">
        <v>0.77848110000000004</v>
      </c>
      <c r="JG213">
        <v>17.09046</v>
      </c>
      <c r="JH213" s="1">
        <v>1.1163290000000001E-3</v>
      </c>
      <c r="JI213" s="1">
        <v>0.34875210000000001</v>
      </c>
      <c r="JJ213">
        <v>0.77845240000000004</v>
      </c>
      <c r="JK213">
        <v>17.018139999999999</v>
      </c>
      <c r="JL213" s="1">
        <v>9.4269830000000005E-4</v>
      </c>
      <c r="JM213" s="1">
        <v>0.29357670000000002</v>
      </c>
      <c r="JN213">
        <v>0.77846269999999995</v>
      </c>
      <c r="JO213">
        <v>16.99991</v>
      </c>
      <c r="JP213" s="1">
        <v>8.2275000000000002E-4</v>
      </c>
      <c r="JQ213" s="1">
        <v>0.25551600000000002</v>
      </c>
      <c r="JR213">
        <v>0.77849860000000004</v>
      </c>
      <c r="JS213">
        <v>17.328109999999999</v>
      </c>
      <c r="JT213" s="1">
        <v>7.3671489999999995E-4</v>
      </c>
      <c r="JU213" s="1">
        <v>0.2282884</v>
      </c>
      <c r="JV213">
        <v>0.77859809999999996</v>
      </c>
      <c r="JW213">
        <v>17.553730000000002</v>
      </c>
      <c r="JX213" s="1">
        <v>6.6934079999999999E-4</v>
      </c>
      <c r="JY213" s="1">
        <v>0.2070893</v>
      </c>
      <c r="JZ213">
        <v>0.77870930000000005</v>
      </c>
      <c r="KA213">
        <v>17.391909999999999</v>
      </c>
      <c r="KB213" s="1">
        <v>6.115281E-4</v>
      </c>
      <c r="KC213" s="1">
        <v>0.1889721</v>
      </c>
      <c r="KD213">
        <v>0.77883630000000004</v>
      </c>
      <c r="KE213">
        <v>17.071429999999999</v>
      </c>
      <c r="KF213" s="1">
        <v>5.6071530000000004E-4</v>
      </c>
      <c r="KG213" s="1">
        <v>0.1731084</v>
      </c>
      <c r="KH213">
        <v>0.77899470000000004</v>
      </c>
      <c r="KI213">
        <v>16.655840000000001</v>
      </c>
      <c r="KJ213" s="1">
        <v>5.1691420000000001E-4</v>
      </c>
      <c r="KK213" s="1">
        <v>0.15942870000000001</v>
      </c>
      <c r="KL213">
        <v>0.77918290000000001</v>
      </c>
      <c r="KM213">
        <v>16.726649999999999</v>
      </c>
      <c r="KN213" s="1">
        <v>4.8034020000000001E-4</v>
      </c>
      <c r="KO213" s="1">
        <v>0.1479916</v>
      </c>
      <c r="KP213">
        <v>0.77935920000000003</v>
      </c>
      <c r="KQ213">
        <v>17.061910000000001</v>
      </c>
      <c r="KR213" s="1">
        <v>4.500072E-4</v>
      </c>
      <c r="KS213" s="1">
        <v>0.13853599999999999</v>
      </c>
      <c r="KT213">
        <v>0.77952829999999995</v>
      </c>
      <c r="KU213">
        <v>17.650110000000002</v>
      </c>
      <c r="KV213" s="1">
        <v>4.2490449999999999E-4</v>
      </c>
      <c r="KW213" s="1">
        <v>0.13070419999999999</v>
      </c>
      <c r="KX213">
        <v>0.77969089999999996</v>
      </c>
      <c r="KY213">
        <v>18.436399999999999</v>
      </c>
      <c r="KZ213" s="1">
        <v>4.0306540000000001E-4</v>
      </c>
      <c r="LA213" s="1">
        <v>0.12392400000000001</v>
      </c>
      <c r="LB213">
        <v>0.77984200000000004</v>
      </c>
      <c r="LC213">
        <v>18.87311</v>
      </c>
      <c r="LD213" s="1">
        <v>3.8305659999999999E-4</v>
      </c>
      <c r="LE213" s="1">
        <v>0.1177416</v>
      </c>
      <c r="LF213">
        <v>0.77992499999999998</v>
      </c>
      <c r="LG213">
        <v>18.876819999999999</v>
      </c>
      <c r="LH213" s="1">
        <v>3.6449639999999999E-4</v>
      </c>
      <c r="LI213" s="1">
        <v>0.1120115</v>
      </c>
      <c r="LJ213">
        <v>0.78001799999999999</v>
      </c>
      <c r="LK213">
        <v>18.634910000000001</v>
      </c>
      <c r="LL213" s="1">
        <v>3.4747739999999998E-4</v>
      </c>
      <c r="LM213" s="1">
        <v>0.1067645</v>
      </c>
      <c r="LN213">
        <v>0.78006209999999998</v>
      </c>
      <c r="LO213">
        <v>18.285710000000002</v>
      </c>
      <c r="LP213" s="1">
        <v>3.3175970000000001E-4</v>
      </c>
      <c r="LQ213" s="1">
        <v>0.1019298</v>
      </c>
      <c r="LR213">
        <v>0.78008929999999999</v>
      </c>
      <c r="LS213">
        <v>18.462389999999999</v>
      </c>
      <c r="LT213" s="1">
        <v>3.1755629999999997E-4</v>
      </c>
      <c r="LU213" s="1">
        <v>9.7559709999999994E-2</v>
      </c>
      <c r="LV213">
        <v>0.78008319999999998</v>
      </c>
      <c r="LW213">
        <v>18.872199999999999</v>
      </c>
      <c r="LX213" s="1">
        <v>3.0475469999999998E-4</v>
      </c>
      <c r="LY213" s="1">
        <v>9.3626310000000004E-2</v>
      </c>
      <c r="LZ213">
        <v>0.78004410000000002</v>
      </c>
      <c r="MA213">
        <v>19.50938</v>
      </c>
      <c r="MB213" s="1">
        <v>2.932295E-4</v>
      </c>
      <c r="MC213" s="1">
        <v>9.0090859999999995E-2</v>
      </c>
      <c r="MD213">
        <v>0.77994470000000005</v>
      </c>
      <c r="ME213">
        <v>20.30161</v>
      </c>
      <c r="MF213" s="1">
        <v>2.8314749999999999E-4</v>
      </c>
      <c r="MG213" s="1">
        <v>8.6998060000000002E-2</v>
      </c>
      <c r="MH213">
        <v>0.77981999999999996</v>
      </c>
      <c r="MI213">
        <v>20.786200000000001</v>
      </c>
      <c r="MJ213" s="1">
        <v>2.744906E-4</v>
      </c>
      <c r="MK213" s="1">
        <v>8.4346249999999998E-2</v>
      </c>
      <c r="ML213">
        <v>0.77961420000000003</v>
      </c>
      <c r="MM213">
        <v>20.77206</v>
      </c>
      <c r="MN213" s="1">
        <v>2.672533E-4</v>
      </c>
      <c r="MO213" s="1">
        <v>8.2136109999999998E-2</v>
      </c>
      <c r="MP213">
        <v>0.77935410000000005</v>
      </c>
      <c r="MQ213">
        <v>20.406610000000001</v>
      </c>
      <c r="MR213" s="1">
        <v>2.6086259999999998E-4</v>
      </c>
      <c r="MS213" s="1">
        <v>8.0203590000000005E-2</v>
      </c>
      <c r="MT213">
        <v>0.77905360000000001</v>
      </c>
      <c r="MU213">
        <v>19.819179999999999</v>
      </c>
      <c r="MV213" s="1">
        <v>2.5452359999999998E-4</v>
      </c>
      <c r="MW213" s="1">
        <v>7.8293730000000006E-2</v>
      </c>
      <c r="MX213">
        <v>0.77870600000000001</v>
      </c>
      <c r="MY213">
        <v>19.586359999999999</v>
      </c>
      <c r="MZ213" s="1">
        <v>2.478278E-4</v>
      </c>
      <c r="NA213" s="1">
        <v>7.6288889999999998E-2</v>
      </c>
      <c r="NB213">
        <v>0.77837230000000002</v>
      </c>
      <c r="NC213">
        <v>19.194420000000001</v>
      </c>
      <c r="ND213" s="1">
        <v>2.4065950000000001E-4</v>
      </c>
      <c r="NE213" s="1">
        <v>7.4118320000000001E-2</v>
      </c>
      <c r="NF213">
        <v>0.778034</v>
      </c>
      <c r="NG213">
        <v>19.44773</v>
      </c>
      <c r="NH213" s="1">
        <v>2.3305910000000001E-4</v>
      </c>
      <c r="NI213" s="1">
        <v>7.1815379999999998E-2</v>
      </c>
      <c r="NJ213">
        <v>0.77774080000000001</v>
      </c>
      <c r="NK213">
        <v>19.998139999999999</v>
      </c>
      <c r="NL213" s="1">
        <v>2.253868E-4</v>
      </c>
      <c r="NM213" s="1">
        <v>6.9477929999999993E-2</v>
      </c>
      <c r="NN213">
        <v>0.77744749999999996</v>
      </c>
      <c r="NO213">
        <v>20.341259999999998</v>
      </c>
      <c r="NP213" s="1">
        <v>2.17975E-4</v>
      </c>
      <c r="NQ213" s="1">
        <v>6.7206929999999998E-2</v>
      </c>
      <c r="NR213">
        <v>0.77723350000000002</v>
      </c>
      <c r="NS213">
        <v>20.313089999999999</v>
      </c>
      <c r="NT213" s="1">
        <v>2.1104819999999999E-4</v>
      </c>
      <c r="NU213" s="1">
        <v>6.5075030000000006E-2</v>
      </c>
      <c r="NV213">
        <v>0.77704309999999999</v>
      </c>
      <c r="NW213">
        <v>19.909739999999999</v>
      </c>
      <c r="NX213" s="1">
        <v>2.042681E-4</v>
      </c>
      <c r="NY213" s="1">
        <v>6.2991149999999996E-2</v>
      </c>
      <c r="NZ213">
        <v>0.77696330000000002</v>
      </c>
      <c r="OA213">
        <v>19.437809999999999</v>
      </c>
      <c r="OB213" s="1">
        <v>1.973217E-4</v>
      </c>
      <c r="OC213" s="1">
        <v>6.0849309999999997E-2</v>
      </c>
      <c r="OD213">
        <v>0.77688279999999998</v>
      </c>
      <c r="OE213">
        <v>19.52871</v>
      </c>
      <c r="OF213" s="1">
        <v>1.900057E-4</v>
      </c>
      <c r="OG213" s="1">
        <v>5.8594830000000001E-2</v>
      </c>
      <c r="OH213">
        <v>0.77689359999999996</v>
      </c>
      <c r="OI213">
        <v>19.911149999999999</v>
      </c>
      <c r="OJ213" s="1">
        <v>1.8236859999999999E-4</v>
      </c>
      <c r="OK213" s="1">
        <v>5.6228710000000001E-2</v>
      </c>
    </row>
    <row r="214" spans="1:401" x14ac:dyDescent="0.35">
      <c r="A214">
        <v>220</v>
      </c>
      <c r="B214" t="s">
        <v>4</v>
      </c>
      <c r="C214" t="s">
        <v>181</v>
      </c>
      <c r="D214" t="s">
        <v>220</v>
      </c>
      <c r="E214">
        <v>867.44560000000001</v>
      </c>
      <c r="F214">
        <v>1.0550269999999999</v>
      </c>
      <c r="G214">
        <v>15.55871</v>
      </c>
      <c r="H214">
        <v>0</v>
      </c>
      <c r="I214">
        <v>0</v>
      </c>
      <c r="J214">
        <v>1.0530139999999999</v>
      </c>
      <c r="K214">
        <v>16.149170000000002</v>
      </c>
      <c r="L214">
        <v>0</v>
      </c>
      <c r="M214">
        <v>0</v>
      </c>
      <c r="N214">
        <v>1.0510010000000001</v>
      </c>
      <c r="O214">
        <v>16.789300000000001</v>
      </c>
      <c r="P214">
        <v>0</v>
      </c>
      <c r="Q214">
        <v>0</v>
      </c>
      <c r="R214">
        <v>1.0489999999999999</v>
      </c>
      <c r="S214">
        <v>17.372160000000001</v>
      </c>
      <c r="T214">
        <v>0</v>
      </c>
      <c r="U214">
        <v>0</v>
      </c>
      <c r="V214">
        <v>1.047021</v>
      </c>
      <c r="W214">
        <v>17.79551</v>
      </c>
      <c r="X214">
        <v>0</v>
      </c>
      <c r="Y214">
        <v>0</v>
      </c>
      <c r="Z214">
        <v>1.0449949999999999</v>
      </c>
      <c r="AA214">
        <v>17.735710000000001</v>
      </c>
      <c r="AB214">
        <v>0</v>
      </c>
      <c r="AC214">
        <v>0</v>
      </c>
      <c r="AD214">
        <v>1.042883</v>
      </c>
      <c r="AE214">
        <v>17.283069999999999</v>
      </c>
      <c r="AF214">
        <v>0</v>
      </c>
      <c r="AG214">
        <v>0</v>
      </c>
      <c r="AH214">
        <v>1.040772</v>
      </c>
      <c r="AI214">
        <v>16.855979999999999</v>
      </c>
      <c r="AJ214">
        <v>0</v>
      </c>
      <c r="AK214">
        <v>0</v>
      </c>
      <c r="AL214">
        <v>1.038643</v>
      </c>
      <c r="AM214">
        <v>16.670590000000001</v>
      </c>
      <c r="AN214" s="1">
        <v>1.0671499999999999E-30</v>
      </c>
      <c r="AO214" s="1">
        <v>3.5753600000000001E-28</v>
      </c>
      <c r="AP214">
        <v>1.036427</v>
      </c>
      <c r="AQ214">
        <v>17.175979999999999</v>
      </c>
      <c r="AR214" s="1">
        <v>4.3124860000000001E-19</v>
      </c>
      <c r="AS214" s="1">
        <v>1.445989E-16</v>
      </c>
      <c r="AT214">
        <v>1.034138</v>
      </c>
      <c r="AU214">
        <v>17.872910000000001</v>
      </c>
      <c r="AV214" s="1">
        <v>2.4673009999999999E-9</v>
      </c>
      <c r="AW214" s="1">
        <v>6.0149929999999998E-7</v>
      </c>
      <c r="AX214">
        <v>1.0318890000000001</v>
      </c>
      <c r="AY214">
        <v>18.442820000000001</v>
      </c>
      <c r="AZ214" s="1">
        <v>8.6488570000000002E-5</v>
      </c>
      <c r="BA214" s="1">
        <v>2.1340999999999999E-2</v>
      </c>
      <c r="BB214">
        <v>1.0296479999999999</v>
      </c>
      <c r="BC214">
        <v>18.805109999999999</v>
      </c>
      <c r="BD214" s="1">
        <v>2.9537649999999999E-2</v>
      </c>
      <c r="BE214" s="1">
        <v>7.8909500000000001</v>
      </c>
      <c r="BF214">
        <v>1.0273870000000001</v>
      </c>
      <c r="BG214">
        <v>18.601279999999999</v>
      </c>
      <c r="BH214" s="1">
        <v>1.3705579999999999</v>
      </c>
      <c r="BI214">
        <v>391.72489999999999</v>
      </c>
      <c r="BJ214">
        <v>1.0249999999999999</v>
      </c>
      <c r="BK214">
        <v>18.182649999999999</v>
      </c>
      <c r="BL214">
        <v>15.5778</v>
      </c>
      <c r="BM214">
        <v>4729.9939999999997</v>
      </c>
      <c r="BN214">
        <v>1.022591</v>
      </c>
      <c r="BO214">
        <v>17.842040000000001</v>
      </c>
      <c r="BP214">
        <v>60.002890000000001</v>
      </c>
      <c r="BQ214">
        <v>19226.919999999998</v>
      </c>
      <c r="BR214">
        <v>1.020035</v>
      </c>
      <c r="BS214">
        <v>17.702279999999998</v>
      </c>
      <c r="BT214">
        <v>97.287800000000004</v>
      </c>
      <c r="BU214">
        <v>32701.72</v>
      </c>
      <c r="BV214">
        <v>1.01702</v>
      </c>
      <c r="BW214">
        <v>18.101489999999998</v>
      </c>
      <c r="BX214">
        <v>77.646439999999998</v>
      </c>
      <c r="BY214">
        <v>27290.639999999999</v>
      </c>
      <c r="BZ214">
        <v>1.0129649999999999</v>
      </c>
      <c r="CA214">
        <v>18.4194</v>
      </c>
      <c r="CB214">
        <v>34.677500000000002</v>
      </c>
      <c r="CC214">
        <v>12694.02</v>
      </c>
      <c r="CD214">
        <v>1.008553</v>
      </c>
      <c r="CE214">
        <v>18.728179999999998</v>
      </c>
      <c r="CF214">
        <v>9.6830429999999996</v>
      </c>
      <c r="CG214">
        <v>3675.8139999999999</v>
      </c>
      <c r="CH214">
        <v>1.004756</v>
      </c>
      <c r="CI214">
        <v>18.56099</v>
      </c>
      <c r="CJ214">
        <v>1.894034</v>
      </c>
      <c r="CK214">
        <v>739.51070000000004</v>
      </c>
      <c r="CL214">
        <v>1.001587</v>
      </c>
      <c r="CM214">
        <v>17.982510000000001</v>
      </c>
      <c r="CN214">
        <v>0.32097189999999998</v>
      </c>
      <c r="CO214">
        <v>125.68989999999999</v>
      </c>
      <c r="CP214">
        <v>0.9987547</v>
      </c>
      <c r="CQ214">
        <v>17.354489999999998</v>
      </c>
      <c r="CR214">
        <v>8.6896950000000001E-2</v>
      </c>
      <c r="CS214">
        <v>32.18027</v>
      </c>
      <c r="CT214">
        <v>0.99625850000000005</v>
      </c>
      <c r="CU214">
        <v>16.785710000000002</v>
      </c>
      <c r="CV214">
        <v>5.5078710000000003E-2</v>
      </c>
      <c r="CW214">
        <v>19.517309999999998</v>
      </c>
      <c r="CX214">
        <v>0.99343199999999998</v>
      </c>
      <c r="CY214">
        <v>16.464729999999999</v>
      </c>
      <c r="CZ214">
        <v>4.798264E-2</v>
      </c>
      <c r="DA214">
        <v>16.890750000000001</v>
      </c>
      <c r="DB214">
        <v>0.99024489999999998</v>
      </c>
      <c r="DC214">
        <v>16.826260000000001</v>
      </c>
      <c r="DD214" s="1">
        <v>4.4353080000000003E-2</v>
      </c>
      <c r="DE214">
        <v>15.63471</v>
      </c>
      <c r="DF214">
        <v>0.98660270000000005</v>
      </c>
      <c r="DG214">
        <v>17.145029999999998</v>
      </c>
      <c r="DH214" s="1">
        <v>4.1627310000000001E-2</v>
      </c>
      <c r="DI214">
        <v>14.722910000000001</v>
      </c>
      <c r="DJ214">
        <v>0.98236920000000005</v>
      </c>
      <c r="DK214">
        <v>17.478429999999999</v>
      </c>
      <c r="DL214" s="1">
        <v>3.9166859999999998E-2</v>
      </c>
      <c r="DM214">
        <v>13.91925</v>
      </c>
      <c r="DN214">
        <v>0.97755210000000003</v>
      </c>
      <c r="DO214">
        <v>17.60529</v>
      </c>
      <c r="DP214" s="1">
        <v>3.6749259999999999E-2</v>
      </c>
      <c r="DQ214" s="1">
        <v>13.13533</v>
      </c>
      <c r="DR214">
        <v>0.97210160000000001</v>
      </c>
      <c r="DS214">
        <v>17.27514</v>
      </c>
      <c r="DT214" s="1">
        <v>3.4372239999999998E-2</v>
      </c>
      <c r="DU214" s="1">
        <v>12.366149999999999</v>
      </c>
      <c r="DV214">
        <v>0.96617529999999996</v>
      </c>
      <c r="DW214">
        <v>16.65082</v>
      </c>
      <c r="DX214" s="1">
        <v>3.210644E-2</v>
      </c>
      <c r="DY214" s="1">
        <v>11.634589999999999</v>
      </c>
      <c r="DZ214">
        <v>0.95964919999999998</v>
      </c>
      <c r="EA214">
        <v>15.97006</v>
      </c>
      <c r="EB214" s="1">
        <v>3.005294E-2</v>
      </c>
      <c r="EC214" s="1">
        <v>10.968909999999999</v>
      </c>
      <c r="ED214">
        <v>0.95280759999999998</v>
      </c>
      <c r="EE214">
        <v>15.60515</v>
      </c>
      <c r="EF214" s="1">
        <v>2.8794569999999998E-2</v>
      </c>
      <c r="EG214" s="1">
        <v>10.569699999999999</v>
      </c>
      <c r="EH214">
        <v>0.94606000000000001</v>
      </c>
      <c r="EI214">
        <v>16.050879999999999</v>
      </c>
      <c r="EJ214" s="1">
        <v>2.8877670000000001E-2</v>
      </c>
      <c r="EK214" s="1">
        <v>10.64845</v>
      </c>
      <c r="EL214">
        <v>0.93916730000000004</v>
      </c>
      <c r="EM214">
        <v>16.586729999999999</v>
      </c>
      <c r="EN214" s="1">
        <v>2.986347E-2</v>
      </c>
      <c r="EO214" s="1">
        <v>11.088469999999999</v>
      </c>
      <c r="EP214">
        <v>0.93215099999999995</v>
      </c>
      <c r="EQ214">
        <v>17.197109999999999</v>
      </c>
      <c r="ER214" s="1">
        <v>3.0646900000000001E-2</v>
      </c>
      <c r="ES214" s="1">
        <v>11.48898</v>
      </c>
      <c r="ET214">
        <v>0.92500450000000001</v>
      </c>
      <c r="EU214">
        <v>17.91835</v>
      </c>
      <c r="EV214" s="1">
        <v>3.0502919999999999E-2</v>
      </c>
      <c r="EW214" s="1">
        <v>11.55861</v>
      </c>
      <c r="EX214">
        <v>0.91741680000000003</v>
      </c>
      <c r="EY214">
        <v>18.089110000000002</v>
      </c>
      <c r="EZ214" s="1">
        <v>2.9395839999999999E-2</v>
      </c>
      <c r="FA214" s="1">
        <v>11.26296</v>
      </c>
      <c r="FB214">
        <v>0.90966400000000003</v>
      </c>
      <c r="FC214">
        <v>17.665970000000002</v>
      </c>
      <c r="FD214" s="1">
        <v>2.759114E-2</v>
      </c>
      <c r="FE214" s="1">
        <v>10.68573</v>
      </c>
      <c r="FF214">
        <v>0.90189730000000001</v>
      </c>
      <c r="FG214">
        <v>17.1494</v>
      </c>
      <c r="FH214" s="1">
        <v>2.5491010000000001E-2</v>
      </c>
      <c r="FI214" s="1">
        <v>9.9745860000000004</v>
      </c>
      <c r="FJ214">
        <v>0.89441919999999997</v>
      </c>
      <c r="FK214">
        <v>16.757840000000002</v>
      </c>
      <c r="FL214" s="1">
        <v>2.3365879999999999E-2</v>
      </c>
      <c r="FM214" s="1">
        <v>9.2295750000000005</v>
      </c>
      <c r="FN214">
        <v>0.88661509999999999</v>
      </c>
      <c r="FO214">
        <v>17.016459999999999</v>
      </c>
      <c r="FP214" s="1">
        <v>2.129313E-2</v>
      </c>
      <c r="FQ214" s="1">
        <v>8.4935700000000001</v>
      </c>
      <c r="FR214">
        <v>0.87875250000000005</v>
      </c>
      <c r="FS214">
        <v>17.591059999999999</v>
      </c>
      <c r="FT214" s="1">
        <v>1.9341589999999999E-2</v>
      </c>
      <c r="FU214" s="1">
        <v>7.7911869999999999</v>
      </c>
      <c r="FV214">
        <v>0.87145919999999999</v>
      </c>
      <c r="FW214">
        <v>18.251919999999998</v>
      </c>
      <c r="FX214" s="1">
        <v>1.7563720000000001E-2</v>
      </c>
      <c r="FY214" s="1">
        <v>7.1389269999999998</v>
      </c>
      <c r="FZ214">
        <v>0.86405129999999997</v>
      </c>
      <c r="GA214">
        <v>19.075900000000001</v>
      </c>
      <c r="GB214" s="1">
        <v>1.593667E-2</v>
      </c>
      <c r="GC214" s="1">
        <v>6.5371319999999997</v>
      </c>
      <c r="GD214">
        <v>0.85661980000000004</v>
      </c>
      <c r="GE214">
        <v>19.455159999999999</v>
      </c>
      <c r="GF214" s="1">
        <v>1.447087E-2</v>
      </c>
      <c r="GG214" s="1">
        <v>5.9917499999999997</v>
      </c>
      <c r="GH214">
        <v>0.84918990000000005</v>
      </c>
      <c r="GI214">
        <v>19.313289999999999</v>
      </c>
      <c r="GJ214" s="1">
        <v>1.3133540000000001E-2</v>
      </c>
      <c r="GK214" s="1">
        <v>5.4902119999999996</v>
      </c>
      <c r="GL214">
        <v>0.84172009999999997</v>
      </c>
      <c r="GM214">
        <v>18.937740000000002</v>
      </c>
      <c r="GN214" s="1">
        <v>1.190956E-2</v>
      </c>
      <c r="GO214" s="1">
        <v>5.0266070000000003</v>
      </c>
      <c r="GP214">
        <v>0.83402549999999998</v>
      </c>
      <c r="GQ214">
        <v>18.519690000000001</v>
      </c>
      <c r="GR214" s="1">
        <v>1.0804390000000001E-2</v>
      </c>
      <c r="GS214" s="1">
        <v>4.6039029999999999</v>
      </c>
      <c r="GT214">
        <v>0.82603879999999996</v>
      </c>
      <c r="GU214">
        <v>18.219349999999999</v>
      </c>
      <c r="GV214" s="1">
        <v>9.7871639999999992E-3</v>
      </c>
      <c r="GW214" s="1">
        <v>4.212707</v>
      </c>
      <c r="GX214">
        <v>0.81767469999999998</v>
      </c>
      <c r="GY214">
        <v>18.44998</v>
      </c>
      <c r="GZ214" s="1">
        <v>8.8480050000000008E-3</v>
      </c>
      <c r="HA214" s="1">
        <v>3.850139</v>
      </c>
      <c r="HB214">
        <v>0.81006440000000002</v>
      </c>
      <c r="HC214">
        <v>18.854120000000002</v>
      </c>
      <c r="HD214" s="1">
        <v>8.0010020000000001E-3</v>
      </c>
      <c r="HE214" s="1">
        <v>3.5163060000000002</v>
      </c>
      <c r="HF214">
        <v>0.80298069999999999</v>
      </c>
      <c r="HG214">
        <v>19.354759999999999</v>
      </c>
      <c r="HH214" s="1">
        <v>7.2422700000000003E-3</v>
      </c>
      <c r="HI214" s="1">
        <v>3.2129660000000002</v>
      </c>
      <c r="HJ214">
        <v>0.79638790000000004</v>
      </c>
      <c r="HK214">
        <v>19.604089999999999</v>
      </c>
      <c r="HL214" s="1">
        <v>6.5535200000000002E-3</v>
      </c>
      <c r="HM214" s="1">
        <v>2.9327890000000001</v>
      </c>
      <c r="HN214">
        <v>0.79081489999999999</v>
      </c>
      <c r="HO214">
        <v>19.589700000000001</v>
      </c>
      <c r="HP214" s="1">
        <v>5.9231980000000002E-3</v>
      </c>
      <c r="HQ214" s="1">
        <v>2.670239</v>
      </c>
      <c r="HR214">
        <v>0.78583239999999999</v>
      </c>
      <c r="HS214">
        <v>19.24098</v>
      </c>
      <c r="HT214" s="1">
        <v>5.3415099999999998E-3</v>
      </c>
      <c r="HU214" s="1">
        <v>2.4236279999999999</v>
      </c>
      <c r="HV214">
        <v>0.78202300000000002</v>
      </c>
      <c r="HW214">
        <v>18.585699999999999</v>
      </c>
      <c r="HX214" s="1">
        <v>4.8049310000000001E-3</v>
      </c>
      <c r="HY214" s="1">
        <v>2.1903450000000002</v>
      </c>
      <c r="HZ214">
        <v>0.7793698</v>
      </c>
      <c r="IA214">
        <v>17.95309</v>
      </c>
      <c r="IB214" s="1">
        <v>4.3013110000000004E-3</v>
      </c>
      <c r="IC214" s="1">
        <v>1.966005</v>
      </c>
      <c r="ID214">
        <v>0.77730889999999997</v>
      </c>
      <c r="IE214">
        <v>17.690829999999998</v>
      </c>
      <c r="IF214" s="1">
        <v>3.8296010000000002E-3</v>
      </c>
      <c r="IG214" s="1">
        <v>1.7530250000000001</v>
      </c>
      <c r="IH214">
        <v>0.77589640000000004</v>
      </c>
      <c r="II214">
        <v>17.678840000000001</v>
      </c>
      <c r="IJ214" s="1">
        <v>3.3899400000000001E-3</v>
      </c>
      <c r="IK214" s="1">
        <v>1.5526789999999999</v>
      </c>
      <c r="IL214">
        <v>0.77475989999999995</v>
      </c>
      <c r="IM214">
        <v>17.963740000000001</v>
      </c>
      <c r="IN214" s="1">
        <v>2.9644879999999999E-3</v>
      </c>
      <c r="IO214" s="1">
        <v>1.3592660000000001</v>
      </c>
      <c r="IP214">
        <v>0.77377450000000003</v>
      </c>
      <c r="IQ214">
        <v>18.001999999999999</v>
      </c>
      <c r="IR214" s="1">
        <v>2.5386179999999999E-3</v>
      </c>
      <c r="IS214" s="1">
        <v>1.166113</v>
      </c>
      <c r="IT214">
        <v>0.77299989999999996</v>
      </c>
      <c r="IU214">
        <v>17.870290000000001</v>
      </c>
      <c r="IV214" s="1">
        <v>2.1177499999999998E-3</v>
      </c>
      <c r="IW214" s="1">
        <v>0.97464890000000004</v>
      </c>
      <c r="IX214">
        <v>0.77252259999999995</v>
      </c>
      <c r="IY214">
        <v>17.67248</v>
      </c>
      <c r="IZ214" s="1">
        <v>1.724936E-3</v>
      </c>
      <c r="JA214" s="1">
        <v>0.79466340000000002</v>
      </c>
      <c r="JB214">
        <v>0.77223549999999996</v>
      </c>
      <c r="JC214">
        <v>17.287600000000001</v>
      </c>
      <c r="JD214" s="1">
        <v>1.3932630000000001E-3</v>
      </c>
      <c r="JE214" s="1">
        <v>0.6411886</v>
      </c>
      <c r="JF214">
        <v>0.77203489999999997</v>
      </c>
      <c r="JG214">
        <v>17.169589999999999</v>
      </c>
      <c r="JH214" s="1">
        <v>1.139223E-3</v>
      </c>
      <c r="JI214" s="1">
        <v>0.52270280000000002</v>
      </c>
      <c r="JJ214">
        <v>0.77195820000000004</v>
      </c>
      <c r="JK214">
        <v>17.085840000000001</v>
      </c>
      <c r="JL214" s="1">
        <v>9.5861000000000004E-4</v>
      </c>
      <c r="JM214" s="1">
        <v>0.43793349999999998</v>
      </c>
      <c r="JN214">
        <v>0.77190859999999994</v>
      </c>
      <c r="JO214">
        <v>17.043579999999999</v>
      </c>
      <c r="JP214" s="1">
        <v>8.3381000000000004E-4</v>
      </c>
      <c r="JQ214" s="1">
        <v>0.37934980000000001</v>
      </c>
      <c r="JR214">
        <v>0.77194450000000003</v>
      </c>
      <c r="JS214">
        <v>17.34121</v>
      </c>
      <c r="JT214" s="1">
        <v>7.4490560000000001E-4</v>
      </c>
      <c r="JU214" s="1">
        <v>0.33780070000000001</v>
      </c>
      <c r="JV214">
        <v>0.77200679999999999</v>
      </c>
      <c r="JW214">
        <v>17.549199999999999</v>
      </c>
      <c r="JX214" s="1">
        <v>6.760259E-4</v>
      </c>
      <c r="JY214" s="1">
        <v>0.30592360000000002</v>
      </c>
      <c r="JZ214">
        <v>0.77213390000000004</v>
      </c>
      <c r="KA214">
        <v>17.389749999999999</v>
      </c>
      <c r="KB214" s="1">
        <v>6.1738139999999999E-4</v>
      </c>
      <c r="KC214" s="1">
        <v>0.27899099999999999</v>
      </c>
      <c r="KD214">
        <v>0.77227630000000003</v>
      </c>
      <c r="KE214">
        <v>17.094550000000002</v>
      </c>
      <c r="KF214" s="1">
        <v>5.6581990000000005E-4</v>
      </c>
      <c r="KG214" s="1">
        <v>0.25540109999999999</v>
      </c>
      <c r="KH214">
        <v>0.77244069999999998</v>
      </c>
      <c r="KI214">
        <v>16.707640000000001</v>
      </c>
      <c r="KJ214" s="1">
        <v>5.2126530000000003E-4</v>
      </c>
      <c r="KK214" s="1">
        <v>0.23498079999999999</v>
      </c>
      <c r="KL214">
        <v>0.77263499999999996</v>
      </c>
      <c r="KM214">
        <v>16.79139</v>
      </c>
      <c r="KN214" s="1">
        <v>4.8393839999999997E-4</v>
      </c>
      <c r="KO214" s="1">
        <v>0.21781320000000001</v>
      </c>
      <c r="KP214">
        <v>0.77284030000000004</v>
      </c>
      <c r="KQ214">
        <v>17.11065</v>
      </c>
      <c r="KR214" s="1">
        <v>4.529868E-4</v>
      </c>
      <c r="KS214" s="1">
        <v>0.20361460000000001</v>
      </c>
      <c r="KT214">
        <v>0.77303759999999999</v>
      </c>
      <c r="KU214">
        <v>17.66187</v>
      </c>
      <c r="KV214" s="1">
        <v>4.2739440000000002E-4</v>
      </c>
      <c r="KW214" s="1">
        <v>0.19185530000000001</v>
      </c>
      <c r="KX214">
        <v>0.7732521</v>
      </c>
      <c r="KY214">
        <v>18.406960000000002</v>
      </c>
      <c r="KZ214" s="1">
        <v>4.0528770000000002E-4</v>
      </c>
      <c r="LA214" s="1">
        <v>0.18177460000000001</v>
      </c>
      <c r="LB214">
        <v>0.77342390000000005</v>
      </c>
      <c r="LC214">
        <v>18.82789</v>
      </c>
      <c r="LD214" s="1">
        <v>3.851131E-4</v>
      </c>
      <c r="LE214" s="1">
        <v>0.17264160000000001</v>
      </c>
      <c r="LF214">
        <v>0.77354339999999999</v>
      </c>
      <c r="LG214">
        <v>18.85266</v>
      </c>
      <c r="LH214" s="1">
        <v>3.6638490000000002E-4</v>
      </c>
      <c r="LI214" s="1">
        <v>0.16417180000000001</v>
      </c>
      <c r="LJ214">
        <v>0.77365340000000005</v>
      </c>
      <c r="LK214">
        <v>18.648689999999998</v>
      </c>
      <c r="LL214" s="1">
        <v>3.4921609999999999E-4</v>
      </c>
      <c r="LM214" s="1">
        <v>0.15641869999999999</v>
      </c>
      <c r="LN214">
        <v>0.77370859999999997</v>
      </c>
      <c r="LO214">
        <v>18.328810000000001</v>
      </c>
      <c r="LP214" s="1">
        <v>3.333462E-4</v>
      </c>
      <c r="LQ214" s="1">
        <v>0.14927190000000001</v>
      </c>
      <c r="LR214">
        <v>0.77376929999999999</v>
      </c>
      <c r="LS214">
        <v>18.515440000000002</v>
      </c>
      <c r="LT214" s="1">
        <v>3.1898810000000001E-4</v>
      </c>
      <c r="LU214" s="1">
        <v>0.14280280000000001</v>
      </c>
      <c r="LV214">
        <v>0.77376900000000004</v>
      </c>
      <c r="LW214">
        <v>18.909880000000001</v>
      </c>
      <c r="LX214" s="1">
        <v>3.0604269999999999E-4</v>
      </c>
      <c r="LY214" s="1">
        <v>0.1369792</v>
      </c>
      <c r="LZ214">
        <v>0.77372980000000002</v>
      </c>
      <c r="MA214">
        <v>19.51333</v>
      </c>
      <c r="MB214" s="1">
        <v>2.9437529999999998E-4</v>
      </c>
      <c r="MC214" s="1">
        <v>0.13174150000000001</v>
      </c>
      <c r="MD214">
        <v>0.77363939999999998</v>
      </c>
      <c r="ME214">
        <v>20.260110000000001</v>
      </c>
      <c r="MF214" s="1">
        <v>2.8414629999999998E-4</v>
      </c>
      <c r="MG214" s="1">
        <v>0.1271466</v>
      </c>
      <c r="MH214">
        <v>0.77349579999999996</v>
      </c>
      <c r="MI214">
        <v>20.72972</v>
      </c>
      <c r="MJ214" s="1">
        <v>2.753271E-4</v>
      </c>
      <c r="MK214" s="1">
        <v>0.1231925</v>
      </c>
      <c r="ML214">
        <v>0.77326539999999999</v>
      </c>
      <c r="MM214">
        <v>20.747920000000001</v>
      </c>
      <c r="MN214" s="1">
        <v>2.6795559999999999E-4</v>
      </c>
      <c r="MO214" s="1">
        <v>0.11989859999999999</v>
      </c>
      <c r="MP214">
        <v>0.77298149999999999</v>
      </c>
      <c r="MQ214">
        <v>20.437760000000001</v>
      </c>
      <c r="MR214" s="1">
        <v>2.6150979999999999E-4</v>
      </c>
      <c r="MS214" s="1">
        <v>0.11706270000000001</v>
      </c>
      <c r="MT214">
        <v>0.77264869999999997</v>
      </c>
      <c r="MU214">
        <v>19.895009999999999</v>
      </c>
      <c r="MV214" s="1">
        <v>2.5518710000000002E-4</v>
      </c>
      <c r="MW214" s="1">
        <v>0.1143144</v>
      </c>
      <c r="MX214">
        <v>0.77225069999999996</v>
      </c>
      <c r="MY214">
        <v>19.678809999999999</v>
      </c>
      <c r="MZ214" s="1">
        <v>2.4853890000000001E-4</v>
      </c>
      <c r="NA214" s="1">
        <v>0.1114527</v>
      </c>
      <c r="NB214">
        <v>0.77187669999999997</v>
      </c>
      <c r="NC214">
        <v>19.2652</v>
      </c>
      <c r="ND214" s="1">
        <v>2.414262E-4</v>
      </c>
      <c r="NE214" s="1">
        <v>0.10836170000000001</v>
      </c>
      <c r="NF214">
        <v>0.77145569999999997</v>
      </c>
      <c r="NG214">
        <v>19.470230000000001</v>
      </c>
      <c r="NH214" s="1">
        <v>2.3385530000000001E-4</v>
      </c>
      <c r="NI214" s="1">
        <v>0.105064</v>
      </c>
      <c r="NJ214">
        <v>0.77109749999999999</v>
      </c>
      <c r="NK214">
        <v>19.970120000000001</v>
      </c>
      <c r="NL214" s="1">
        <v>2.2618240000000001E-4</v>
      </c>
      <c r="NM214" s="1">
        <v>0.10169690000000001</v>
      </c>
      <c r="NN214">
        <v>0.77076540000000004</v>
      </c>
      <c r="NO214">
        <v>20.303229999999999</v>
      </c>
      <c r="NP214" s="1">
        <v>2.187314E-4</v>
      </c>
      <c r="NQ214" s="1">
        <v>9.839726E-2</v>
      </c>
      <c r="NR214">
        <v>0.77048229999999995</v>
      </c>
      <c r="NS214">
        <v>20.30461</v>
      </c>
      <c r="NT214" s="1">
        <v>2.1176309999999999E-4</v>
      </c>
      <c r="NU214" s="1">
        <v>9.5292989999999994E-2</v>
      </c>
      <c r="NV214">
        <v>0.7702523</v>
      </c>
      <c r="NW214">
        <v>19.948630000000001</v>
      </c>
      <c r="NX214" s="1">
        <v>2.0498430000000001E-4</v>
      </c>
      <c r="NY214" s="1">
        <v>9.2280479999999998E-2</v>
      </c>
      <c r="NZ214">
        <v>0.77011909999999995</v>
      </c>
      <c r="OA214">
        <v>19.50731</v>
      </c>
      <c r="OB214" s="1">
        <v>1.9807049999999999E-4</v>
      </c>
      <c r="OC214" s="1">
        <v>8.9200650000000006E-2</v>
      </c>
      <c r="OD214">
        <v>0.77001770000000003</v>
      </c>
      <c r="OE214">
        <v>19.608080000000001</v>
      </c>
      <c r="OF214" s="1">
        <v>1.9079390000000001E-4</v>
      </c>
      <c r="OG214" s="1">
        <v>8.5956740000000004E-2</v>
      </c>
      <c r="OH214">
        <v>0.76998</v>
      </c>
      <c r="OI214">
        <v>19.973839999999999</v>
      </c>
      <c r="OJ214" s="1">
        <v>1.83191E-4</v>
      </c>
      <c r="OK214" s="1">
        <v>8.2541809999999993E-2</v>
      </c>
    </row>
    <row r="215" spans="1:401" x14ac:dyDescent="0.35">
      <c r="A215">
        <v>221</v>
      </c>
      <c r="B215" t="s">
        <v>4</v>
      </c>
      <c r="C215" t="s">
        <v>181</v>
      </c>
      <c r="D215" t="s">
        <v>221</v>
      </c>
      <c r="E215">
        <v>875.23630000000003</v>
      </c>
      <c r="F215">
        <v>0.67914960000000002</v>
      </c>
      <c r="G215">
        <v>15.556430000000001</v>
      </c>
      <c r="H215">
        <v>0</v>
      </c>
      <c r="I215">
        <v>0</v>
      </c>
      <c r="J215">
        <v>0.67709819999999998</v>
      </c>
      <c r="K215">
        <v>16.12659</v>
      </c>
      <c r="L215">
        <v>0</v>
      </c>
      <c r="M215">
        <v>0</v>
      </c>
      <c r="N215">
        <v>0.67505570000000004</v>
      </c>
      <c r="O215">
        <v>16.76972</v>
      </c>
      <c r="P215">
        <v>0</v>
      </c>
      <c r="Q215">
        <v>0</v>
      </c>
      <c r="R215">
        <v>0.67300970000000004</v>
      </c>
      <c r="S215">
        <v>17.35765</v>
      </c>
      <c r="T215">
        <v>0</v>
      </c>
      <c r="U215">
        <v>0</v>
      </c>
      <c r="V215">
        <v>0.6709794</v>
      </c>
      <c r="W215">
        <v>17.804279999999999</v>
      </c>
      <c r="X215">
        <v>0</v>
      </c>
      <c r="Y215">
        <v>0</v>
      </c>
      <c r="Z215">
        <v>0.66894799999999999</v>
      </c>
      <c r="AA215">
        <v>17.765740000000001</v>
      </c>
      <c r="AB215">
        <v>0</v>
      </c>
      <c r="AC215">
        <v>0</v>
      </c>
      <c r="AD215">
        <v>0.66683079999999995</v>
      </c>
      <c r="AE215">
        <v>17.3155</v>
      </c>
      <c r="AF215">
        <v>0</v>
      </c>
      <c r="AG215">
        <v>0</v>
      </c>
      <c r="AH215">
        <v>0.66469370000000005</v>
      </c>
      <c r="AI215">
        <v>16.877939999999999</v>
      </c>
      <c r="AJ215">
        <v>0</v>
      </c>
      <c r="AK215">
        <v>0</v>
      </c>
      <c r="AL215">
        <v>0.66253899999999999</v>
      </c>
      <c r="AM215">
        <v>16.66694</v>
      </c>
      <c r="AN215" s="1">
        <v>1.9144599999999999E-31</v>
      </c>
      <c r="AO215" s="1">
        <v>6.757678E-29</v>
      </c>
      <c r="AP215">
        <v>0.66031960000000001</v>
      </c>
      <c r="AQ215">
        <v>17.157450000000001</v>
      </c>
      <c r="AR215" s="1">
        <v>7.8592529999999998E-20</v>
      </c>
      <c r="AS215" s="1">
        <v>2.7762690000000003E-17</v>
      </c>
      <c r="AT215">
        <v>0.65799620000000003</v>
      </c>
      <c r="AU215">
        <v>17.859909999999999</v>
      </c>
      <c r="AV215" s="1">
        <v>4.1121030000000001E-10</v>
      </c>
      <c r="AW215" s="1">
        <v>1.454878E-7</v>
      </c>
      <c r="AX215">
        <v>0.65570419999999996</v>
      </c>
      <c r="AY215">
        <v>18.44218</v>
      </c>
      <c r="AZ215" s="1">
        <v>4.3579160000000002E-5</v>
      </c>
      <c r="BA215" s="1">
        <v>1.205503E-2</v>
      </c>
      <c r="BB215">
        <v>0.65339800000000003</v>
      </c>
      <c r="BC215">
        <v>18.82422</v>
      </c>
      <c r="BD215" s="1">
        <v>1.8447519999999999E-2</v>
      </c>
      <c r="BE215">
        <v>5.4315790000000002</v>
      </c>
      <c r="BF215">
        <v>0.65110409999999996</v>
      </c>
      <c r="BG215">
        <v>18.638960000000001</v>
      </c>
      <c r="BH215" s="1">
        <v>0.99217440000000001</v>
      </c>
      <c r="BI215">
        <v>308.28070000000002</v>
      </c>
      <c r="BJ215">
        <v>0.6487908</v>
      </c>
      <c r="BK215">
        <v>18.210439999999998</v>
      </c>
      <c r="BL215">
        <v>12.688280000000001</v>
      </c>
      <c r="BM215">
        <v>4138.4769999999999</v>
      </c>
      <c r="BN215">
        <v>0.64645649999999999</v>
      </c>
      <c r="BO215">
        <v>17.862279999999998</v>
      </c>
      <c r="BP215">
        <v>53.979230000000001</v>
      </c>
      <c r="BQ215">
        <v>18380.3</v>
      </c>
      <c r="BR215">
        <v>0.64399050000000002</v>
      </c>
      <c r="BS215">
        <v>17.699929999999998</v>
      </c>
      <c r="BT215">
        <v>95.301569999999998</v>
      </c>
      <c r="BU215">
        <v>33722.22</v>
      </c>
      <c r="BV215">
        <v>0.64119269999999995</v>
      </c>
      <c r="BW215">
        <v>18.07685</v>
      </c>
      <c r="BX215">
        <v>82.042590000000004</v>
      </c>
      <c r="BY215">
        <v>30058.93</v>
      </c>
      <c r="BZ215">
        <v>0.63753899999999997</v>
      </c>
      <c r="CA215">
        <v>18.410049999999998</v>
      </c>
      <c r="CB215">
        <v>39.114100000000001</v>
      </c>
      <c r="CC215">
        <v>14798.46</v>
      </c>
      <c r="CD215">
        <v>0.63343760000000005</v>
      </c>
      <c r="CE215">
        <v>18.732469999999999</v>
      </c>
      <c r="CF215">
        <v>11.54687</v>
      </c>
      <c r="CG215">
        <v>4496.29</v>
      </c>
      <c r="CH215">
        <v>0.62969459999999999</v>
      </c>
      <c r="CI215">
        <v>18.603120000000001</v>
      </c>
      <c r="CJ215">
        <v>2.3557510000000002</v>
      </c>
      <c r="CK215">
        <v>938.32690000000002</v>
      </c>
      <c r="CL215">
        <v>0.6264535</v>
      </c>
      <c r="CM215">
        <v>18.039069999999999</v>
      </c>
      <c r="CN215">
        <v>0.39943820000000002</v>
      </c>
      <c r="CO215">
        <v>160.0744</v>
      </c>
      <c r="CP215">
        <v>0.62352260000000004</v>
      </c>
      <c r="CQ215">
        <v>17.409690000000001</v>
      </c>
      <c r="CR215">
        <v>9.7510490000000005E-2</v>
      </c>
      <c r="CS215">
        <v>37.669260000000001</v>
      </c>
      <c r="CT215">
        <v>0.6209152</v>
      </c>
      <c r="CU215">
        <v>16.829339999999998</v>
      </c>
      <c r="CV215">
        <v>5.6722019999999998E-2</v>
      </c>
      <c r="CW215">
        <v>21.11627</v>
      </c>
      <c r="CX215">
        <v>0.6181605</v>
      </c>
      <c r="CY215">
        <v>16.478860000000001</v>
      </c>
      <c r="CZ215">
        <v>4.8538650000000003E-2</v>
      </c>
      <c r="DA215">
        <v>17.96086</v>
      </c>
      <c r="DB215">
        <v>0.61514170000000001</v>
      </c>
      <c r="DC215">
        <v>16.809190000000001</v>
      </c>
      <c r="DD215" s="1">
        <v>4.4703989999999999E-2</v>
      </c>
      <c r="DE215">
        <v>16.56673</v>
      </c>
      <c r="DF215">
        <v>0.61172870000000001</v>
      </c>
      <c r="DG215">
        <v>17.130459999999999</v>
      </c>
      <c r="DH215" s="1">
        <v>4.1910370000000002E-2</v>
      </c>
      <c r="DI215">
        <v>15.582689999999999</v>
      </c>
      <c r="DJ215">
        <v>0.60781870000000005</v>
      </c>
      <c r="DK215">
        <v>17.472819999999999</v>
      </c>
      <c r="DL215" s="1">
        <v>3.9433660000000002E-2</v>
      </c>
      <c r="DM215">
        <v>14.72949</v>
      </c>
      <c r="DN215">
        <v>0.60339180000000003</v>
      </c>
      <c r="DO215">
        <v>17.627459999999999</v>
      </c>
      <c r="DP215" s="1">
        <v>3.7013860000000003E-2</v>
      </c>
      <c r="DQ215" s="1">
        <v>13.90199</v>
      </c>
      <c r="DR215">
        <v>0.59835859999999996</v>
      </c>
      <c r="DS215">
        <v>17.324159999999999</v>
      </c>
      <c r="DT215" s="1">
        <v>3.4626589999999999E-2</v>
      </c>
      <c r="DU215" s="1">
        <v>13.087730000000001</v>
      </c>
      <c r="DV215">
        <v>0.59282500000000005</v>
      </c>
      <c r="DW215">
        <v>16.70862</v>
      </c>
      <c r="DX215" s="1">
        <v>3.2348960000000003E-2</v>
      </c>
      <c r="DY215" s="1">
        <v>12.3123</v>
      </c>
      <c r="DZ215">
        <v>0.58690160000000002</v>
      </c>
      <c r="EA215">
        <v>16.025600000000001</v>
      </c>
      <c r="EB215" s="1">
        <v>3.0251819999999999E-2</v>
      </c>
      <c r="EC215" s="1">
        <v>11.59666</v>
      </c>
      <c r="ED215">
        <v>0.5806983</v>
      </c>
      <c r="EE215">
        <v>15.62959</v>
      </c>
      <c r="EF215" s="1">
        <v>2.8861600000000001E-2</v>
      </c>
      <c r="EG215" s="1">
        <v>11.131080000000001</v>
      </c>
      <c r="EH215">
        <v>0.57449399999999995</v>
      </c>
      <c r="EI215">
        <v>16.052099999999999</v>
      </c>
      <c r="EJ215" s="1">
        <v>2.877072E-2</v>
      </c>
      <c r="EK215" s="1">
        <v>11.152659999999999</v>
      </c>
      <c r="EL215">
        <v>0.56817169999999995</v>
      </c>
      <c r="EM215">
        <v>16.590820000000001</v>
      </c>
      <c r="EN215" s="1">
        <v>2.968757E-2</v>
      </c>
      <c r="EO215" s="1">
        <v>11.58494</v>
      </c>
      <c r="EP215">
        <v>0.56169460000000004</v>
      </c>
      <c r="EQ215">
        <v>17.19286</v>
      </c>
      <c r="ER215" s="1">
        <v>3.0546589999999998E-2</v>
      </c>
      <c r="ES215" s="1">
        <v>12.02454</v>
      </c>
      <c r="ET215">
        <v>0.5550851</v>
      </c>
      <c r="EU215">
        <v>17.911570000000001</v>
      </c>
      <c r="EV215" s="1">
        <v>3.0536359999999999E-2</v>
      </c>
      <c r="EW215" s="1">
        <v>12.138350000000001</v>
      </c>
      <c r="EX215">
        <v>0.54816299999999996</v>
      </c>
      <c r="EY215">
        <v>18.110690000000002</v>
      </c>
      <c r="EZ215" s="1">
        <v>2.9547739999999999E-2</v>
      </c>
      <c r="FA215" s="1">
        <v>11.86476</v>
      </c>
      <c r="FB215">
        <v>0.54108820000000002</v>
      </c>
      <c r="FC215">
        <v>17.70327</v>
      </c>
      <c r="FD215" s="1">
        <v>2.7817720000000001E-2</v>
      </c>
      <c r="FE215" s="1">
        <v>11.28158</v>
      </c>
      <c r="FF215">
        <v>0.53392550000000005</v>
      </c>
      <c r="FG215">
        <v>17.194310000000002</v>
      </c>
      <c r="FH215" s="1">
        <v>2.5747389999999998E-2</v>
      </c>
      <c r="FI215" s="1">
        <v>10.542529999999999</v>
      </c>
      <c r="FJ215">
        <v>0.52701010000000004</v>
      </c>
      <c r="FK215">
        <v>16.794779999999999</v>
      </c>
      <c r="FL215" s="1">
        <v>2.3625199999999999E-2</v>
      </c>
      <c r="FM215" s="1">
        <v>9.7592390000000009</v>
      </c>
      <c r="FN215">
        <v>0.51993299999999998</v>
      </c>
      <c r="FO215">
        <v>17.037890000000001</v>
      </c>
      <c r="FP215" s="1">
        <v>2.154706E-2</v>
      </c>
      <c r="FQ215" s="1">
        <v>8.9822869999999995</v>
      </c>
      <c r="FR215">
        <v>0.51273740000000001</v>
      </c>
      <c r="FS215">
        <v>17.594139999999999</v>
      </c>
      <c r="FT215" s="1">
        <v>1.9580739999999999E-2</v>
      </c>
      <c r="FU215" s="1">
        <v>8.2377459999999996</v>
      </c>
      <c r="FV215">
        <v>0.50588489999999997</v>
      </c>
      <c r="FW215">
        <v>18.230840000000001</v>
      </c>
      <c r="FX215" s="1">
        <v>1.7784899999999999E-2</v>
      </c>
      <c r="FY215" s="1">
        <v>7.5448399999999998</v>
      </c>
      <c r="FZ215">
        <v>0.4989787</v>
      </c>
      <c r="GA215">
        <v>19.040299999999998</v>
      </c>
      <c r="GB215" s="1">
        <v>1.6140379999999999E-2</v>
      </c>
      <c r="GC215" s="1">
        <v>6.9056340000000001</v>
      </c>
      <c r="GD215">
        <v>0.49207390000000001</v>
      </c>
      <c r="GE215">
        <v>19.436299999999999</v>
      </c>
      <c r="GF215" s="1">
        <v>1.4656570000000001E-2</v>
      </c>
      <c r="GG215" s="1">
        <v>6.3256110000000003</v>
      </c>
      <c r="GH215">
        <v>0.48517579999999999</v>
      </c>
      <c r="GI215">
        <v>19.330469999999998</v>
      </c>
      <c r="GJ215" s="1">
        <v>1.330654E-2</v>
      </c>
      <c r="GK215" s="1">
        <v>5.7934299999999999</v>
      </c>
      <c r="GL215">
        <v>0.47824109999999997</v>
      </c>
      <c r="GM215">
        <v>18.97448</v>
      </c>
      <c r="GN215" s="1">
        <v>1.2068580000000001E-2</v>
      </c>
      <c r="GO215" s="1">
        <v>5.3010010000000003</v>
      </c>
      <c r="GP215">
        <v>0.4713349</v>
      </c>
      <c r="GQ215">
        <v>18.568960000000001</v>
      </c>
      <c r="GR215" s="1">
        <v>1.0950390000000001E-2</v>
      </c>
      <c r="GS215" s="1">
        <v>4.8515839999999999</v>
      </c>
      <c r="GT215">
        <v>0.46432909999999999</v>
      </c>
      <c r="GU215">
        <v>18.26455</v>
      </c>
      <c r="GV215" s="1">
        <v>9.9234400000000004E-3</v>
      </c>
      <c r="GW215" s="1">
        <v>4.4365030000000001</v>
      </c>
      <c r="GX215">
        <v>0.45705089999999998</v>
      </c>
      <c r="GY215">
        <v>18.468830000000001</v>
      </c>
      <c r="GZ215" s="1">
        <v>8.9746380000000001E-3</v>
      </c>
      <c r="HA215" s="1">
        <v>4.051488</v>
      </c>
      <c r="HB215">
        <v>0.45015179999999999</v>
      </c>
      <c r="HC215">
        <v>18.83202</v>
      </c>
      <c r="HD215" s="1">
        <v>8.1169970000000008E-3</v>
      </c>
      <c r="HE215" s="1">
        <v>3.6966830000000002</v>
      </c>
      <c r="HF215">
        <v>0.4435595</v>
      </c>
      <c r="HG215">
        <v>19.312950000000001</v>
      </c>
      <c r="HH215" s="1">
        <v>7.348378E-3</v>
      </c>
      <c r="HI215" s="1">
        <v>3.3747410000000002</v>
      </c>
      <c r="HJ215">
        <v>0.43743270000000001</v>
      </c>
      <c r="HK215">
        <v>19.567419999999998</v>
      </c>
      <c r="HL215" s="1">
        <v>6.6530039999999997E-3</v>
      </c>
      <c r="HM215" s="1">
        <v>3.0787439999999999</v>
      </c>
      <c r="HN215">
        <v>0.43206299999999997</v>
      </c>
      <c r="HO215">
        <v>19.58661</v>
      </c>
      <c r="HP215" s="1">
        <v>6.017054E-3</v>
      </c>
      <c r="HQ215" s="1">
        <v>2.801736</v>
      </c>
      <c r="HR215">
        <v>0.4272436</v>
      </c>
      <c r="HS215">
        <v>19.276759999999999</v>
      </c>
      <c r="HT215" s="1">
        <v>5.4305869999999997E-3</v>
      </c>
      <c r="HU215" s="1">
        <v>2.54243</v>
      </c>
      <c r="HV215">
        <v>0.42338789999999998</v>
      </c>
      <c r="HW215">
        <v>18.651409999999998</v>
      </c>
      <c r="HX215" s="1">
        <v>4.8906870000000003E-3</v>
      </c>
      <c r="HY215" s="1">
        <v>2.2981950000000002</v>
      </c>
      <c r="HZ215">
        <v>0.42056539999999998</v>
      </c>
      <c r="IA215">
        <v>18.034669999999998</v>
      </c>
      <c r="IB215" s="1">
        <v>4.3838189999999997E-3</v>
      </c>
      <c r="IC215" s="1">
        <v>2.0646089999999999</v>
      </c>
      <c r="ID215">
        <v>0.41821000000000003</v>
      </c>
      <c r="IE215">
        <v>17.75995</v>
      </c>
      <c r="IF215" s="1">
        <v>3.9077199999999999E-3</v>
      </c>
      <c r="IG215" s="1">
        <v>1.8424320000000001</v>
      </c>
      <c r="IH215">
        <v>0.41638249999999999</v>
      </c>
      <c r="II215">
        <v>17.714320000000001</v>
      </c>
      <c r="IJ215" s="1">
        <v>3.4643130000000001E-3</v>
      </c>
      <c r="IK215" s="1">
        <v>1.633645</v>
      </c>
      <c r="IL215">
        <v>0.41491060000000002</v>
      </c>
      <c r="IM215">
        <v>17.97193</v>
      </c>
      <c r="IN215" s="1">
        <v>3.0381219999999999E-3</v>
      </c>
      <c r="IO215" s="1">
        <v>1.4332180000000001</v>
      </c>
      <c r="IP215">
        <v>0.41367779999999998</v>
      </c>
      <c r="IQ215">
        <v>17.990960000000001</v>
      </c>
      <c r="IR215" s="1">
        <v>2.612821E-3</v>
      </c>
      <c r="IS215" s="1">
        <v>1.2337279999999999</v>
      </c>
      <c r="IT215">
        <v>0.4126997</v>
      </c>
      <c r="IU215">
        <v>17.86469</v>
      </c>
      <c r="IV215" s="1">
        <v>2.1904849999999998E-3</v>
      </c>
      <c r="IW215" s="1">
        <v>1.0353049999999999</v>
      </c>
      <c r="IX215">
        <v>0.41196379999999999</v>
      </c>
      <c r="IY215">
        <v>17.686959999999999</v>
      </c>
      <c r="IZ215" s="1">
        <v>1.7909239999999999E-3</v>
      </c>
      <c r="JA215" s="1">
        <v>0.84681150000000005</v>
      </c>
      <c r="JB215">
        <v>0.41141899999999998</v>
      </c>
      <c r="JC215">
        <v>17.337789999999998</v>
      </c>
      <c r="JD215" s="1">
        <v>1.44703E-3</v>
      </c>
      <c r="JE215" s="1">
        <v>0.68356760000000005</v>
      </c>
      <c r="JF215">
        <v>0.41103420000000002</v>
      </c>
      <c r="JG215">
        <v>17.24615</v>
      </c>
      <c r="JH215" s="1">
        <v>1.1791939999999999E-3</v>
      </c>
      <c r="JI215" s="1">
        <v>0.55577189999999999</v>
      </c>
      <c r="JJ215">
        <v>0.4107674</v>
      </c>
      <c r="JK215">
        <v>17.157869999999999</v>
      </c>
      <c r="JL215" s="1">
        <v>9.8656409999999992E-4</v>
      </c>
      <c r="JM215" s="1">
        <v>0.4634566</v>
      </c>
      <c r="JN215">
        <v>0.41059580000000001</v>
      </c>
      <c r="JO215">
        <v>17.094200000000001</v>
      </c>
      <c r="JP215" s="1">
        <v>8.5318929999999996E-4</v>
      </c>
      <c r="JQ215" s="1">
        <v>0.39950419999999998</v>
      </c>
      <c r="JR215">
        <v>0.41050019999999998</v>
      </c>
      <c r="JS215">
        <v>17.36111</v>
      </c>
      <c r="JT215" s="1">
        <v>7.5909730000000002E-4</v>
      </c>
      <c r="JU215" s="1">
        <v>0.35449029999999998</v>
      </c>
      <c r="JV215">
        <v>0.41047309999999998</v>
      </c>
      <c r="JW215">
        <v>17.54616</v>
      </c>
      <c r="JX215" s="1">
        <v>6.8744260000000001E-4</v>
      </c>
      <c r="JY215" s="1">
        <v>0.32043070000000001</v>
      </c>
      <c r="JZ215">
        <v>0.41050730000000002</v>
      </c>
      <c r="KA215">
        <v>17.384460000000001</v>
      </c>
      <c r="KB215" s="1">
        <v>6.2732719999999997E-4</v>
      </c>
      <c r="KC215" s="1">
        <v>0.29202610000000001</v>
      </c>
      <c r="KD215">
        <v>0.41058480000000003</v>
      </c>
      <c r="KE215">
        <v>17.111999999999998</v>
      </c>
      <c r="KF215" s="1">
        <v>5.745193E-4</v>
      </c>
      <c r="KG215" s="1">
        <v>0.26717920000000001</v>
      </c>
      <c r="KH215">
        <v>0.41070990000000002</v>
      </c>
      <c r="KI215">
        <v>16.755040000000001</v>
      </c>
      <c r="KJ215" s="1">
        <v>5.2872610000000001E-4</v>
      </c>
      <c r="KK215" s="1">
        <v>0.24561369999999999</v>
      </c>
      <c r="KL215">
        <v>0.41087010000000002</v>
      </c>
      <c r="KM215">
        <v>16.857389999999999</v>
      </c>
      <c r="KN215" s="1">
        <v>4.9012899999999996E-4</v>
      </c>
      <c r="KO215" s="1">
        <v>0.22739300000000001</v>
      </c>
      <c r="KP215">
        <v>0.41103869999999998</v>
      </c>
      <c r="KQ215">
        <v>17.1645</v>
      </c>
      <c r="KR215" s="1">
        <v>4.581152E-4</v>
      </c>
      <c r="KS215" s="1">
        <v>0.21231700000000001</v>
      </c>
      <c r="KT215">
        <v>0.41122940000000002</v>
      </c>
      <c r="KU215">
        <v>17.683949999999999</v>
      </c>
      <c r="KV215" s="1">
        <v>4.3166139999999999E-4</v>
      </c>
      <c r="KW215" s="1">
        <v>0.1998336</v>
      </c>
      <c r="KX215">
        <v>0.41141739999999999</v>
      </c>
      <c r="KY215">
        <v>18.388349999999999</v>
      </c>
      <c r="KZ215" s="1">
        <v>4.0905960000000002E-4</v>
      </c>
      <c r="LA215" s="1">
        <v>0.1892276</v>
      </c>
      <c r="LB215">
        <v>0.41158600000000001</v>
      </c>
      <c r="LC215">
        <v>18.785070000000001</v>
      </c>
      <c r="LD215" s="1">
        <v>3.885847E-4</v>
      </c>
      <c r="LE215" s="1">
        <v>0.1796779</v>
      </c>
      <c r="LF215">
        <v>0.41173650000000001</v>
      </c>
      <c r="LG215">
        <v>18.823810000000002</v>
      </c>
      <c r="LH215" s="1">
        <v>3.69587E-4</v>
      </c>
      <c r="LI215" s="1">
        <v>0.1708287</v>
      </c>
      <c r="LJ215">
        <v>0.41187099999999999</v>
      </c>
      <c r="LK215">
        <v>18.653279999999999</v>
      </c>
      <c r="LL215" s="1">
        <v>3.5215680000000001E-4</v>
      </c>
      <c r="LM215" s="1">
        <v>0.1627188</v>
      </c>
      <c r="LN215">
        <v>0.41197640000000002</v>
      </c>
      <c r="LO215">
        <v>18.368320000000001</v>
      </c>
      <c r="LP215" s="1">
        <v>3.3604259999999998E-4</v>
      </c>
      <c r="LQ215" s="1">
        <v>0.15524450000000001</v>
      </c>
      <c r="LR215">
        <v>0.41204210000000002</v>
      </c>
      <c r="LS215">
        <v>18.571100000000001</v>
      </c>
      <c r="LT215" s="1">
        <v>3.2141519999999999E-4</v>
      </c>
      <c r="LU215" s="1">
        <v>0.14845900000000001</v>
      </c>
      <c r="LV215">
        <v>0.41208600000000001</v>
      </c>
      <c r="LW215">
        <v>18.953230000000001</v>
      </c>
      <c r="LX215" s="1">
        <v>3.0822690000000002E-4</v>
      </c>
      <c r="LY215" s="1">
        <v>0.1423497</v>
      </c>
      <c r="LZ215">
        <v>0.41209400000000002</v>
      </c>
      <c r="MA215">
        <v>19.526949999999999</v>
      </c>
      <c r="MB215" s="1">
        <v>2.9632669999999999E-4</v>
      </c>
      <c r="MC215" s="1">
        <v>0.1368491</v>
      </c>
      <c r="MD215">
        <v>0.41204600000000002</v>
      </c>
      <c r="ME215">
        <v>20.226140000000001</v>
      </c>
      <c r="MF215" s="1">
        <v>2.8584349999999999E-4</v>
      </c>
      <c r="MG215" s="1">
        <v>0.1320035</v>
      </c>
      <c r="MH215">
        <v>0.41194219999999998</v>
      </c>
      <c r="MI215">
        <v>20.67437</v>
      </c>
      <c r="MJ215" s="1">
        <v>2.767534E-4</v>
      </c>
      <c r="MK215" s="1">
        <v>0.1278155</v>
      </c>
      <c r="ML215">
        <v>0.41177940000000002</v>
      </c>
      <c r="MM215">
        <v>20.716449999999998</v>
      </c>
      <c r="MN215" s="1">
        <v>2.6914469999999999E-4</v>
      </c>
      <c r="MO215" s="1">
        <v>0.1243153</v>
      </c>
      <c r="MP215">
        <v>0.411553</v>
      </c>
      <c r="MQ215">
        <v>20.459140000000001</v>
      </c>
      <c r="MR215" s="1">
        <v>2.6258100000000001E-4</v>
      </c>
      <c r="MS215" s="1">
        <v>0.1213317</v>
      </c>
      <c r="MT215">
        <v>0.41127340000000001</v>
      </c>
      <c r="MU215">
        <v>19.963550000000001</v>
      </c>
      <c r="MV215" s="1">
        <v>2.562733E-4</v>
      </c>
      <c r="MW215" s="1">
        <v>0.1184909</v>
      </c>
      <c r="MX215">
        <v>0.41093259999999998</v>
      </c>
      <c r="MY215">
        <v>19.767910000000001</v>
      </c>
      <c r="MZ215" s="1">
        <v>2.496908E-4</v>
      </c>
      <c r="NA215" s="1">
        <v>0.1155538</v>
      </c>
      <c r="NB215">
        <v>0.41057909999999997</v>
      </c>
      <c r="NC215">
        <v>19.334299999999999</v>
      </c>
      <c r="ND215" s="1">
        <v>2.4267320000000001E-4</v>
      </c>
      <c r="NE215" s="1">
        <v>0.1123934</v>
      </c>
      <c r="NF215">
        <v>0.4101977</v>
      </c>
      <c r="NG215">
        <v>19.502759999999999</v>
      </c>
      <c r="NH215" s="1">
        <v>2.351624E-4</v>
      </c>
      <c r="NI215" s="1">
        <v>0.10900600000000001</v>
      </c>
      <c r="NJ215">
        <v>0.40981800000000002</v>
      </c>
      <c r="NK215">
        <v>19.948599999999999</v>
      </c>
      <c r="NL215" s="1">
        <v>2.274919E-4</v>
      </c>
      <c r="NM215" s="1">
        <v>0.1055267</v>
      </c>
      <c r="NN215">
        <v>0.40946729999999998</v>
      </c>
      <c r="NO215">
        <v>20.267610000000001</v>
      </c>
      <c r="NP215" s="1">
        <v>2.1998880000000001E-4</v>
      </c>
      <c r="NQ215" s="1">
        <v>0.1020968</v>
      </c>
      <c r="NR215">
        <v>0.40914970000000001</v>
      </c>
      <c r="NS215">
        <v>20.289210000000001</v>
      </c>
      <c r="NT215" s="1">
        <v>2.129461E-4</v>
      </c>
      <c r="NU215" s="1">
        <v>9.8858639999999998E-2</v>
      </c>
      <c r="NV215">
        <v>0.40888289999999999</v>
      </c>
      <c r="NW215">
        <v>19.978909999999999</v>
      </c>
      <c r="NX215" s="1">
        <v>2.0616680000000001E-4</v>
      </c>
      <c r="NY215" s="1">
        <v>9.5742170000000001E-2</v>
      </c>
      <c r="NZ215">
        <v>0.40867419999999999</v>
      </c>
      <c r="OA215">
        <v>19.57208</v>
      </c>
      <c r="OB215" s="1">
        <v>1.9930060000000001E-4</v>
      </c>
      <c r="OC215" s="1">
        <v>9.2577640000000003E-2</v>
      </c>
      <c r="OD215">
        <v>0.40850979999999998</v>
      </c>
      <c r="OE215">
        <v>19.688970000000001</v>
      </c>
      <c r="OF215" s="1">
        <v>1.9209389999999999E-4</v>
      </c>
      <c r="OG215" s="1">
        <v>8.9254249999999993E-2</v>
      </c>
      <c r="OH215">
        <v>0.4084179</v>
      </c>
      <c r="OI215">
        <v>20.041640000000001</v>
      </c>
      <c r="OJ215" s="1">
        <v>1.8455349999999999E-4</v>
      </c>
      <c r="OK215" s="1">
        <v>8.5751800000000003E-2</v>
      </c>
    </row>
    <row r="216" spans="1:401" x14ac:dyDescent="0.35">
      <c r="A216">
        <v>222</v>
      </c>
      <c r="B216" t="s">
        <v>4</v>
      </c>
      <c r="C216" t="s">
        <v>181</v>
      </c>
      <c r="D216" t="s">
        <v>222</v>
      </c>
      <c r="E216">
        <v>895.51149999999996</v>
      </c>
      <c r="F216">
        <v>0.94928789999999996</v>
      </c>
      <c r="G216">
        <v>15.56202</v>
      </c>
      <c r="H216">
        <v>0</v>
      </c>
      <c r="I216">
        <v>0</v>
      </c>
      <c r="J216">
        <v>0.94742839999999995</v>
      </c>
      <c r="K216">
        <v>16.126560000000001</v>
      </c>
      <c r="L216">
        <v>0</v>
      </c>
      <c r="M216">
        <v>0</v>
      </c>
      <c r="N216">
        <v>0.94560310000000003</v>
      </c>
      <c r="O216">
        <v>16.770130000000002</v>
      </c>
      <c r="P216">
        <v>0</v>
      </c>
      <c r="Q216">
        <v>0</v>
      </c>
      <c r="R216">
        <v>0.9437605</v>
      </c>
      <c r="S216">
        <v>17.35915</v>
      </c>
      <c r="T216">
        <v>0</v>
      </c>
      <c r="U216">
        <v>0</v>
      </c>
      <c r="V216">
        <v>0.94195549999999995</v>
      </c>
      <c r="W216">
        <v>17.822780000000002</v>
      </c>
      <c r="X216">
        <v>0</v>
      </c>
      <c r="Y216">
        <v>0</v>
      </c>
      <c r="Z216">
        <v>0.94009799999999999</v>
      </c>
      <c r="AA216">
        <v>17.793589999999998</v>
      </c>
      <c r="AB216">
        <v>0</v>
      </c>
      <c r="AC216">
        <v>0</v>
      </c>
      <c r="AD216">
        <v>0.93818069999999998</v>
      </c>
      <c r="AE216">
        <v>17.343150000000001</v>
      </c>
      <c r="AF216">
        <v>0</v>
      </c>
      <c r="AG216">
        <v>0</v>
      </c>
      <c r="AH216">
        <v>0.93622950000000005</v>
      </c>
      <c r="AI216">
        <v>16.896360000000001</v>
      </c>
      <c r="AJ216">
        <v>0</v>
      </c>
      <c r="AK216">
        <v>0</v>
      </c>
      <c r="AL216">
        <v>0.93431730000000002</v>
      </c>
      <c r="AM216">
        <v>16.66893</v>
      </c>
      <c r="AN216" s="1">
        <v>2.7738900000000001E-32</v>
      </c>
      <c r="AO216" s="1">
        <v>8.5172420000000006E-30</v>
      </c>
      <c r="AP216">
        <v>0.93233900000000003</v>
      </c>
      <c r="AQ216">
        <v>17.153739999999999</v>
      </c>
      <c r="AR216" s="1">
        <v>1.1524119999999999E-20</v>
      </c>
      <c r="AS216" s="1">
        <v>3.5379719999999998E-18</v>
      </c>
      <c r="AT216">
        <v>0.93026390000000003</v>
      </c>
      <c r="AU216">
        <v>17.864599999999999</v>
      </c>
      <c r="AV216" s="1">
        <v>8.0991459999999999E-11</v>
      </c>
      <c r="AW216" s="1">
        <v>2.4879929999999999E-8</v>
      </c>
      <c r="AX216">
        <v>0.92824859999999998</v>
      </c>
      <c r="AY216">
        <v>18.451720000000002</v>
      </c>
      <c r="AZ216" s="1">
        <v>2.3725930000000001E-5</v>
      </c>
      <c r="BA216" s="1">
        <v>5.6383199999999996E-3</v>
      </c>
      <c r="BB216">
        <v>0.92618860000000003</v>
      </c>
      <c r="BC216">
        <v>18.852129999999999</v>
      </c>
      <c r="BD216" s="1">
        <v>1.211012E-2</v>
      </c>
      <c r="BE216" s="1">
        <v>3.091491</v>
      </c>
      <c r="BF216">
        <v>0.92407360000000005</v>
      </c>
      <c r="BG216">
        <v>18.67361</v>
      </c>
      <c r="BH216" s="1">
        <v>0.74156699999999998</v>
      </c>
      <c r="BI216">
        <v>199.92259999999999</v>
      </c>
      <c r="BJ216">
        <v>0.92195240000000001</v>
      </c>
      <c r="BK216">
        <v>18.234970000000001</v>
      </c>
      <c r="BL216">
        <v>10.521929999999999</v>
      </c>
      <c r="BM216">
        <v>2972.806</v>
      </c>
      <c r="BN216">
        <v>0.9197999</v>
      </c>
      <c r="BO216">
        <v>17.879270000000002</v>
      </c>
      <c r="BP216">
        <v>48.856450000000002</v>
      </c>
      <c r="BQ216">
        <v>14371.86</v>
      </c>
      <c r="BR216">
        <v>0.91752420000000001</v>
      </c>
      <c r="BS216">
        <v>17.70168</v>
      </c>
      <c r="BT216">
        <v>93.006690000000006</v>
      </c>
      <c r="BU216">
        <v>28339.45</v>
      </c>
      <c r="BV216">
        <v>0.91487470000000004</v>
      </c>
      <c r="BW216">
        <v>18.0642</v>
      </c>
      <c r="BX216">
        <v>85.49091</v>
      </c>
      <c r="BY216">
        <v>26875.27</v>
      </c>
      <c r="BZ216">
        <v>0.91137769999999996</v>
      </c>
      <c r="CA216">
        <v>18.406369999999999</v>
      </c>
      <c r="CB216">
        <v>43.139980000000001</v>
      </c>
      <c r="CC216">
        <v>13948.33</v>
      </c>
      <c r="CD216">
        <v>0.90749599999999997</v>
      </c>
      <c r="CE216">
        <v>18.74212</v>
      </c>
      <c r="CF216">
        <v>13.36435</v>
      </c>
      <c r="CG216">
        <v>4428.7309999999998</v>
      </c>
      <c r="CH216">
        <v>0.9040743</v>
      </c>
      <c r="CI216">
        <v>18.638929999999998</v>
      </c>
      <c r="CJ216">
        <v>2.8297479999999999</v>
      </c>
      <c r="CK216">
        <v>955.80050000000006</v>
      </c>
      <c r="CL216">
        <v>0.90118860000000001</v>
      </c>
      <c r="CM216">
        <v>18.090219999999999</v>
      </c>
      <c r="CN216">
        <v>0.48313509999999998</v>
      </c>
      <c r="CO216">
        <v>164.18010000000001</v>
      </c>
      <c r="CP216">
        <v>0.89865360000000005</v>
      </c>
      <c r="CQ216">
        <v>17.459779999999999</v>
      </c>
      <c r="CR216">
        <v>0.1090269</v>
      </c>
      <c r="CS216">
        <v>35.958100000000002</v>
      </c>
      <c r="CT216">
        <v>0.89639869999999999</v>
      </c>
      <c r="CU216">
        <v>16.870370000000001</v>
      </c>
      <c r="CV216">
        <v>5.8423820000000001E-2</v>
      </c>
      <c r="CW216">
        <v>18.56231</v>
      </c>
      <c r="CX216">
        <v>0.8939125</v>
      </c>
      <c r="CY216">
        <v>16.495819999999998</v>
      </c>
      <c r="CZ216">
        <v>4.9060390000000002E-2</v>
      </c>
      <c r="DA216">
        <v>15.46058</v>
      </c>
      <c r="DB216">
        <v>0.89115120000000003</v>
      </c>
      <c r="DC216">
        <v>16.80678</v>
      </c>
      <c r="DD216" s="1">
        <v>4.5020949999999997E-2</v>
      </c>
      <c r="DE216">
        <v>14.18633</v>
      </c>
      <c r="DF216">
        <v>0.88794709999999999</v>
      </c>
      <c r="DG216">
        <v>17.121020000000001</v>
      </c>
      <c r="DH216" s="1">
        <v>4.216135E-2</v>
      </c>
      <c r="DI216">
        <v>13.30627</v>
      </c>
      <c r="DJ216">
        <v>0.88426919999999998</v>
      </c>
      <c r="DK216">
        <v>17.473559999999999</v>
      </c>
      <c r="DL216" s="1">
        <v>3.9667649999999999E-2</v>
      </c>
      <c r="DM216">
        <v>12.55213</v>
      </c>
      <c r="DN216">
        <v>0.88011289999999998</v>
      </c>
      <c r="DO216">
        <v>17.653729999999999</v>
      </c>
      <c r="DP216" s="1">
        <v>3.7245819999999999E-2</v>
      </c>
      <c r="DQ216" s="1">
        <v>11.82555</v>
      </c>
      <c r="DR216">
        <v>0.87538229999999995</v>
      </c>
      <c r="DS216">
        <v>17.367930000000001</v>
      </c>
      <c r="DT216" s="1">
        <v>3.4851340000000001E-2</v>
      </c>
      <c r="DU216" s="1">
        <v>11.111039999999999</v>
      </c>
      <c r="DV216">
        <v>0.87024349999999995</v>
      </c>
      <c r="DW216">
        <v>16.757960000000001</v>
      </c>
      <c r="DX216" s="1">
        <v>3.256324E-2</v>
      </c>
      <c r="DY216" s="1">
        <v>10.428179999999999</v>
      </c>
      <c r="DZ216">
        <v>0.86470610000000003</v>
      </c>
      <c r="EA216">
        <v>16.074680000000001</v>
      </c>
      <c r="EB216" s="1">
        <v>3.0435299999999998E-2</v>
      </c>
      <c r="EC216" s="1">
        <v>9.7912990000000004</v>
      </c>
      <c r="ED216">
        <v>0.85893050000000004</v>
      </c>
      <c r="EE216">
        <v>15.66282</v>
      </c>
      <c r="EF216" s="1">
        <v>2.8940259999999999E-2</v>
      </c>
      <c r="EG216" s="1">
        <v>9.3428349999999991</v>
      </c>
      <c r="EH216">
        <v>0.85325989999999996</v>
      </c>
      <c r="EI216">
        <v>16.07178</v>
      </c>
      <c r="EJ216" s="1">
        <v>2.8702020000000002E-2</v>
      </c>
      <c r="EK216" s="1">
        <v>9.2876740000000009</v>
      </c>
      <c r="EL216">
        <v>0.84750519999999996</v>
      </c>
      <c r="EM216">
        <v>16.605830000000001</v>
      </c>
      <c r="EN216" s="1">
        <v>2.9548169999999999E-2</v>
      </c>
      <c r="EO216" s="1">
        <v>9.5941890000000001</v>
      </c>
      <c r="EP216">
        <v>0.84165939999999995</v>
      </c>
      <c r="EQ216">
        <v>17.20318</v>
      </c>
      <c r="ER216" s="1">
        <v>3.0460319999999999E-2</v>
      </c>
      <c r="ES216" s="1">
        <v>9.9400840000000006</v>
      </c>
      <c r="ET216">
        <v>0.83571799999999996</v>
      </c>
      <c r="EU216">
        <v>17.917860000000001</v>
      </c>
      <c r="EV216" s="1">
        <v>3.0560790000000001E-2</v>
      </c>
      <c r="EW216" s="1">
        <v>10.031230000000001</v>
      </c>
      <c r="EX216">
        <v>0.82945959999999996</v>
      </c>
      <c r="EY216">
        <v>18.125699999999998</v>
      </c>
      <c r="EZ216" s="1">
        <v>2.9673540000000002E-2</v>
      </c>
      <c r="FA216" s="1">
        <v>9.7990720000000007</v>
      </c>
      <c r="FB216">
        <v>0.82314310000000002</v>
      </c>
      <c r="FC216">
        <v>17.730740000000001</v>
      </c>
      <c r="FD216" s="1">
        <v>2.801126E-2</v>
      </c>
      <c r="FE216" s="1">
        <v>9.3044670000000007</v>
      </c>
      <c r="FF216">
        <v>0.81685589999999997</v>
      </c>
      <c r="FG216">
        <v>17.22871</v>
      </c>
      <c r="FH216" s="1">
        <v>2.5968310000000001E-2</v>
      </c>
      <c r="FI216" s="1">
        <v>8.6734159999999996</v>
      </c>
      <c r="FJ216">
        <v>0.81080730000000001</v>
      </c>
      <c r="FK216">
        <v>16.83691</v>
      </c>
      <c r="FL216" s="1">
        <v>2.384899E-2</v>
      </c>
      <c r="FM216" s="1">
        <v>8.0037959999999995</v>
      </c>
      <c r="FN216">
        <v>0.80461919999999998</v>
      </c>
      <c r="FO216">
        <v>17.07685</v>
      </c>
      <c r="FP216" s="1">
        <v>2.1766089999999998E-2</v>
      </c>
      <c r="FQ216" s="1">
        <v>7.3403020000000003</v>
      </c>
      <c r="FR216">
        <v>0.79842270000000004</v>
      </c>
      <c r="FS216">
        <v>17.618259999999999</v>
      </c>
      <c r="FT216" s="1">
        <v>1.9787220000000001E-2</v>
      </c>
      <c r="FU216" s="1">
        <v>6.7039879999999998</v>
      </c>
      <c r="FV216">
        <v>0.79275859999999998</v>
      </c>
      <c r="FW216">
        <v>18.234310000000001</v>
      </c>
      <c r="FX216" s="1">
        <v>1.7974850000000001E-2</v>
      </c>
      <c r="FY216" s="1">
        <v>6.1121679999999996</v>
      </c>
      <c r="FZ216">
        <v>0.78707990000000005</v>
      </c>
      <c r="GA216">
        <v>19.022110000000001</v>
      </c>
      <c r="GB216" s="1">
        <v>1.63161E-2</v>
      </c>
      <c r="GC216" s="1">
        <v>5.5682299999999998</v>
      </c>
      <c r="GD216">
        <v>0.78134760000000003</v>
      </c>
      <c r="GE216">
        <v>19.415510000000001</v>
      </c>
      <c r="GF216" s="1">
        <v>1.4816070000000001E-2</v>
      </c>
      <c r="GG216" s="1">
        <v>5.0751549999999996</v>
      </c>
      <c r="GH216">
        <v>0.77577059999999998</v>
      </c>
      <c r="GI216">
        <v>19.337599999999998</v>
      </c>
      <c r="GJ216" s="1">
        <v>1.345444E-2</v>
      </c>
      <c r="GK216" s="1">
        <v>4.6262189999999999</v>
      </c>
      <c r="GL216">
        <v>0.77022109999999999</v>
      </c>
      <c r="GM216">
        <v>19.001280000000001</v>
      </c>
      <c r="GN216" s="1">
        <v>1.2204690000000001E-2</v>
      </c>
      <c r="GO216" s="1">
        <v>4.2127780000000001</v>
      </c>
      <c r="GP216">
        <v>0.76465760000000005</v>
      </c>
      <c r="GQ216">
        <v>18.609760000000001</v>
      </c>
      <c r="GR216" s="1">
        <v>1.1074870000000001E-2</v>
      </c>
      <c r="GS216" s="1">
        <v>3.8367040000000001</v>
      </c>
      <c r="GT216">
        <v>0.75903949999999998</v>
      </c>
      <c r="GU216">
        <v>18.31363</v>
      </c>
      <c r="GV216" s="1">
        <v>1.0039620000000001E-2</v>
      </c>
      <c r="GW216" s="1">
        <v>3.4910000000000001</v>
      </c>
      <c r="GX216">
        <v>0.75326959999999998</v>
      </c>
      <c r="GY216">
        <v>18.501090000000001</v>
      </c>
      <c r="GZ216" s="1">
        <v>9.082438E-3</v>
      </c>
      <c r="HA216" s="1">
        <v>3.1706889999999999</v>
      </c>
      <c r="HB216">
        <v>0.74821070000000001</v>
      </c>
      <c r="HC216">
        <v>18.832879999999999</v>
      </c>
      <c r="HD216" s="1">
        <v>8.2155479999999996E-3</v>
      </c>
      <c r="HE216" s="1">
        <v>2.8758059999999999</v>
      </c>
      <c r="HF216">
        <v>0.74345550000000005</v>
      </c>
      <c r="HG216">
        <v>19.280639999999998</v>
      </c>
      <c r="HH216" s="1">
        <v>7.4379449999999996E-3</v>
      </c>
      <c r="HI216" s="1">
        <v>2.609461</v>
      </c>
      <c r="HJ216">
        <v>0.73908229999999997</v>
      </c>
      <c r="HK216">
        <v>19.5322</v>
      </c>
      <c r="HL216" s="1">
        <v>6.736265E-3</v>
      </c>
      <c r="HM216" s="1">
        <v>2.3672270000000002</v>
      </c>
      <c r="HN216">
        <v>0.73578670000000002</v>
      </c>
      <c r="HO216">
        <v>19.574549999999999</v>
      </c>
      <c r="HP216" s="1">
        <v>6.0951570000000004E-3</v>
      </c>
      <c r="HQ216" s="1">
        <v>2.1447280000000002</v>
      </c>
      <c r="HR216">
        <v>0.73275699999999999</v>
      </c>
      <c r="HS216">
        <v>19.294250000000002</v>
      </c>
      <c r="HT216" s="1">
        <v>5.504035E-3</v>
      </c>
      <c r="HU216" s="1">
        <v>1.938874</v>
      </c>
      <c r="HV216">
        <v>0.73040190000000005</v>
      </c>
      <c r="HW216">
        <v>18.69332</v>
      </c>
      <c r="HX216" s="1">
        <v>4.9603490000000002E-3</v>
      </c>
      <c r="HY216" s="1">
        <v>1.747498</v>
      </c>
      <c r="HZ216">
        <v>0.72829980000000005</v>
      </c>
      <c r="IA216">
        <v>18.102509999999999</v>
      </c>
      <c r="IB216" s="1">
        <v>4.4507269999999998E-3</v>
      </c>
      <c r="IC216" s="1">
        <v>1.567701</v>
      </c>
      <c r="ID216">
        <v>0.72667539999999997</v>
      </c>
      <c r="IE216">
        <v>17.833490000000001</v>
      </c>
      <c r="IF216" s="1">
        <v>3.9708670000000003E-3</v>
      </c>
      <c r="IG216" s="1">
        <v>1.3972260000000001</v>
      </c>
      <c r="IH216">
        <v>0.7255511</v>
      </c>
      <c r="II216">
        <v>17.76248</v>
      </c>
      <c r="IJ216" s="1">
        <v>3.5239030000000001E-3</v>
      </c>
      <c r="IK216" s="1">
        <v>1.2378960000000001</v>
      </c>
      <c r="IL216">
        <v>0.72468359999999998</v>
      </c>
      <c r="IM216">
        <v>17.992799999999999</v>
      </c>
      <c r="IN216" s="1">
        <v>3.0965179999999999E-3</v>
      </c>
      <c r="IO216" s="1">
        <v>1.0862639999999999</v>
      </c>
      <c r="IP216">
        <v>0.72391030000000001</v>
      </c>
      <c r="IQ216">
        <v>17.97728</v>
      </c>
      <c r="IR216" s="1">
        <v>2.6714180000000001E-3</v>
      </c>
      <c r="IS216" s="1">
        <v>0.93646499999999999</v>
      </c>
      <c r="IT216">
        <v>0.72335539999999998</v>
      </c>
      <c r="IU216">
        <v>17.853269999999998</v>
      </c>
      <c r="IV216" s="1">
        <v>2.24814E-3</v>
      </c>
      <c r="IW216" s="1">
        <v>0.78763649999999996</v>
      </c>
      <c r="IX216">
        <v>0.72305229999999998</v>
      </c>
      <c r="IY216">
        <v>17.68975</v>
      </c>
      <c r="IZ216" s="1">
        <v>1.8438700000000001E-3</v>
      </c>
      <c r="JA216" s="1">
        <v>0.64547920000000003</v>
      </c>
      <c r="JB216">
        <v>0.72286329999999999</v>
      </c>
      <c r="JC216">
        <v>17.374939999999999</v>
      </c>
      <c r="JD216" s="1">
        <v>1.490782E-3</v>
      </c>
      <c r="JE216" s="1">
        <v>0.52104450000000002</v>
      </c>
      <c r="JF216">
        <v>0.7227652</v>
      </c>
      <c r="JG216">
        <v>17.3233</v>
      </c>
      <c r="JH216" s="1">
        <v>1.2121059999999999E-3</v>
      </c>
      <c r="JI216" s="1">
        <v>0.42263630000000002</v>
      </c>
      <c r="JJ216">
        <v>0.72270520000000005</v>
      </c>
      <c r="JK216">
        <v>17.23434</v>
      </c>
      <c r="JL216" s="1">
        <v>1.009713E-3</v>
      </c>
      <c r="JM216" s="1">
        <v>0.35100769999999998</v>
      </c>
      <c r="JN216">
        <v>0.72270579999999995</v>
      </c>
      <c r="JO216">
        <v>17.155139999999999</v>
      </c>
      <c r="JP216" s="1">
        <v>8.6919709999999997E-4</v>
      </c>
      <c r="JQ216" s="1">
        <v>0.301286</v>
      </c>
      <c r="JR216">
        <v>0.722742</v>
      </c>
      <c r="JS216">
        <v>17.396619999999999</v>
      </c>
      <c r="JT216" s="1">
        <v>7.7067529999999996E-4</v>
      </c>
      <c r="JU216" s="1">
        <v>0.26647929999999997</v>
      </c>
      <c r="JV216">
        <v>0.72281779999999995</v>
      </c>
      <c r="JW216">
        <v>17.542560000000002</v>
      </c>
      <c r="JX216" s="1">
        <v>6.9661229999999998E-4</v>
      </c>
      <c r="JY216" s="1">
        <v>0.24044409999999999</v>
      </c>
      <c r="JZ216">
        <v>0.72290330000000003</v>
      </c>
      <c r="KA216">
        <v>17.371580000000002</v>
      </c>
      <c r="KB216" s="1">
        <v>6.3524740000000005E-4</v>
      </c>
      <c r="KC216" s="1">
        <v>0.21898280000000001</v>
      </c>
      <c r="KD216">
        <v>0.72301740000000003</v>
      </c>
      <c r="KE216">
        <v>17.113209999999999</v>
      </c>
      <c r="KF216" s="1">
        <v>5.8145340000000003E-4</v>
      </c>
      <c r="KG216" s="1">
        <v>0.20025899999999999</v>
      </c>
      <c r="KH216">
        <v>0.72315240000000003</v>
      </c>
      <c r="KI216">
        <v>16.794160000000002</v>
      </c>
      <c r="KJ216" s="1">
        <v>5.3469810000000004E-4</v>
      </c>
      <c r="KK216" s="1">
        <v>0.1839885</v>
      </c>
      <c r="KL216">
        <v>0.72330830000000002</v>
      </c>
      <c r="KM216">
        <v>16.930700000000002</v>
      </c>
      <c r="KN216" s="1">
        <v>4.9510139999999999E-4</v>
      </c>
      <c r="KO216" s="1">
        <v>0.1701927</v>
      </c>
      <c r="KP216">
        <v>0.72344759999999997</v>
      </c>
      <c r="KQ216">
        <v>17.23396</v>
      </c>
      <c r="KR216" s="1">
        <v>4.622273E-4</v>
      </c>
      <c r="KS216" s="1">
        <v>0.15876870000000001</v>
      </c>
      <c r="KT216">
        <v>0.72361019999999998</v>
      </c>
      <c r="KU216">
        <v>17.731580000000001</v>
      </c>
      <c r="KV216" s="1">
        <v>4.3507460000000002E-4</v>
      </c>
      <c r="KW216" s="1">
        <v>0.1493215</v>
      </c>
      <c r="KX216">
        <v>0.72374110000000003</v>
      </c>
      <c r="KY216">
        <v>18.394570000000002</v>
      </c>
      <c r="KZ216" s="1">
        <v>4.1203989999999998E-4</v>
      </c>
      <c r="LA216" s="1">
        <v>0.14133970000000001</v>
      </c>
      <c r="LB216">
        <v>0.72385730000000004</v>
      </c>
      <c r="LC216">
        <v>18.746839999999999</v>
      </c>
      <c r="LD216" s="1">
        <v>3.9131369999999998E-4</v>
      </c>
      <c r="LE216" s="1">
        <v>0.13419610000000001</v>
      </c>
      <c r="LF216">
        <v>0.72395089999999995</v>
      </c>
      <c r="LG216">
        <v>18.789739999999998</v>
      </c>
      <c r="LH216" s="1">
        <v>3.7211770000000001E-4</v>
      </c>
      <c r="LI216" s="1">
        <v>0.12758710000000001</v>
      </c>
      <c r="LJ216">
        <v>0.72403329999999999</v>
      </c>
      <c r="LK216">
        <v>18.648119999999999</v>
      </c>
      <c r="LL216" s="1">
        <v>3.5447469999999999E-4</v>
      </c>
      <c r="LM216" s="1">
        <v>0.1215176</v>
      </c>
      <c r="LN216">
        <v>0.72407909999999998</v>
      </c>
      <c r="LO216">
        <v>18.403300000000002</v>
      </c>
      <c r="LP216" s="1">
        <v>3.3817869999999998E-4</v>
      </c>
      <c r="LQ216" s="1">
        <v>0.11592860000000001</v>
      </c>
      <c r="LR216">
        <v>0.72410810000000003</v>
      </c>
      <c r="LS216">
        <v>18.63822</v>
      </c>
      <c r="LT216" s="1">
        <v>3.2333710000000002E-4</v>
      </c>
      <c r="LU216" s="1">
        <v>0.1108335</v>
      </c>
      <c r="LV216">
        <v>0.72410450000000004</v>
      </c>
      <c r="LW216">
        <v>19.015650000000001</v>
      </c>
      <c r="LX216" s="1">
        <v>3.099582E-4</v>
      </c>
      <c r="LY216" s="1">
        <v>0.1062473</v>
      </c>
      <c r="LZ216">
        <v>0.72409049999999997</v>
      </c>
      <c r="MA216">
        <v>19.56223</v>
      </c>
      <c r="MB216" s="1">
        <v>2.9788159999999999E-4</v>
      </c>
      <c r="MC216" s="1">
        <v>0.10211339999999999</v>
      </c>
      <c r="MD216">
        <v>0.72400750000000003</v>
      </c>
      <c r="ME216">
        <v>20.221889999999998</v>
      </c>
      <c r="MF216" s="1">
        <v>2.871983E-4</v>
      </c>
      <c r="MG216" s="1">
        <v>9.845429E-2</v>
      </c>
      <c r="MH216">
        <v>0.72388419999999998</v>
      </c>
      <c r="MI216">
        <v>20.62396</v>
      </c>
      <c r="MJ216" s="1">
        <v>2.7790539999999998E-4</v>
      </c>
      <c r="MK216" s="1">
        <v>9.5278550000000004E-2</v>
      </c>
      <c r="ML216">
        <v>0.72373120000000002</v>
      </c>
      <c r="MM216">
        <v>20.677199999999999</v>
      </c>
      <c r="MN216" s="1">
        <v>2.7010510000000001E-4</v>
      </c>
      <c r="MO216" s="1">
        <v>9.26125E-2</v>
      </c>
      <c r="MP216">
        <v>0.72352749999999999</v>
      </c>
      <c r="MQ216">
        <v>20.459219999999998</v>
      </c>
      <c r="MR216" s="1">
        <v>2.6343159999999999E-4</v>
      </c>
      <c r="MS216" s="1">
        <v>9.0348100000000001E-2</v>
      </c>
      <c r="MT216">
        <v>0.72330059999999996</v>
      </c>
      <c r="MU216">
        <v>20.018450000000001</v>
      </c>
      <c r="MV216" s="1">
        <v>2.5712700000000001E-4</v>
      </c>
      <c r="MW216" s="1">
        <v>8.8220019999999996E-2</v>
      </c>
      <c r="MX216">
        <v>0.72300609999999998</v>
      </c>
      <c r="MY216">
        <v>19.845849999999999</v>
      </c>
      <c r="MZ216" s="1">
        <v>2.505912E-4</v>
      </c>
      <c r="NA216" s="1">
        <v>8.6030599999999999E-2</v>
      </c>
      <c r="NB216">
        <v>0.72272130000000001</v>
      </c>
      <c r="NC216">
        <v>19.39526</v>
      </c>
      <c r="ND216" s="1">
        <v>2.4364729999999999E-4</v>
      </c>
      <c r="NE216" s="1">
        <v>8.3682309999999996E-2</v>
      </c>
      <c r="NF216">
        <v>0.72245130000000002</v>
      </c>
      <c r="NG216">
        <v>19.55387</v>
      </c>
      <c r="NH216" s="1">
        <v>2.3619409999999999E-4</v>
      </c>
      <c r="NI216" s="1">
        <v>8.1161189999999994E-2</v>
      </c>
      <c r="NJ216">
        <v>0.72217719999999996</v>
      </c>
      <c r="NK216">
        <v>19.949560000000002</v>
      </c>
      <c r="NL216" s="1">
        <v>2.2852890000000001E-4</v>
      </c>
      <c r="NM216" s="1">
        <v>7.8555609999999998E-2</v>
      </c>
      <c r="NN216">
        <v>0.7219449</v>
      </c>
      <c r="NO216">
        <v>20.235620000000001</v>
      </c>
      <c r="NP216" s="1">
        <v>2.2099230000000001E-4</v>
      </c>
      <c r="NQ216" s="1">
        <v>7.5977740000000002E-2</v>
      </c>
      <c r="NR216">
        <v>0.7217306</v>
      </c>
      <c r="NS216">
        <v>20.264859999999999</v>
      </c>
      <c r="NT216" s="1">
        <v>2.138853E-4</v>
      </c>
      <c r="NU216" s="1">
        <v>7.3536459999999998E-2</v>
      </c>
      <c r="NV216">
        <v>0.72158929999999999</v>
      </c>
      <c r="NW216">
        <v>19.990570000000002</v>
      </c>
      <c r="NX216" s="1">
        <v>2.0709640000000001E-4</v>
      </c>
      <c r="NY216" s="1">
        <v>7.12034E-2</v>
      </c>
      <c r="NZ216">
        <v>0.7214796</v>
      </c>
      <c r="OA216">
        <v>19.62979</v>
      </c>
      <c r="OB216" s="1">
        <v>2.002579E-4</v>
      </c>
      <c r="OC216" s="1">
        <v>6.8850579999999995E-2</v>
      </c>
      <c r="OD216">
        <v>0.72141149999999998</v>
      </c>
      <c r="OE216">
        <v>19.77882</v>
      </c>
      <c r="OF216" s="1">
        <v>1.931062E-4</v>
      </c>
      <c r="OG216" s="1">
        <v>6.6392679999999996E-2</v>
      </c>
      <c r="OH216">
        <v>0.72141120000000003</v>
      </c>
      <c r="OI216">
        <v>20.127410000000001</v>
      </c>
      <c r="OJ216" s="1">
        <v>1.8561629999999999E-4</v>
      </c>
      <c r="OK216" s="1">
        <v>6.3805849999999997E-2</v>
      </c>
    </row>
    <row r="217" spans="1:401" x14ac:dyDescent="0.35">
      <c r="A217">
        <v>223</v>
      </c>
      <c r="B217" t="s">
        <v>4</v>
      </c>
      <c r="C217" t="s">
        <v>181</v>
      </c>
      <c r="D217" t="s">
        <v>223</v>
      </c>
      <c r="E217">
        <v>853.36689999999999</v>
      </c>
      <c r="F217">
        <v>0.89403160000000004</v>
      </c>
      <c r="G217">
        <v>15.57033</v>
      </c>
      <c r="H217">
        <v>0</v>
      </c>
      <c r="I217">
        <v>0</v>
      </c>
      <c r="J217">
        <v>0.89368590000000003</v>
      </c>
      <c r="K217">
        <v>16.125689999999999</v>
      </c>
      <c r="L217">
        <v>0</v>
      </c>
      <c r="M217">
        <v>0</v>
      </c>
      <c r="N217">
        <v>0.8933854</v>
      </c>
      <c r="O217">
        <v>16.769850000000002</v>
      </c>
      <c r="P217">
        <v>0</v>
      </c>
      <c r="Q217">
        <v>0</v>
      </c>
      <c r="R217">
        <v>0.89304349999999999</v>
      </c>
      <c r="S217">
        <v>17.35915</v>
      </c>
      <c r="T217">
        <v>0</v>
      </c>
      <c r="U217">
        <v>0</v>
      </c>
      <c r="V217">
        <v>0.89272479999999999</v>
      </c>
      <c r="W217">
        <v>17.837489999999999</v>
      </c>
      <c r="X217">
        <v>0</v>
      </c>
      <c r="Y217">
        <v>0</v>
      </c>
      <c r="Z217">
        <v>0.89241839999999995</v>
      </c>
      <c r="AA217">
        <v>17.816870000000002</v>
      </c>
      <c r="AB217">
        <v>0</v>
      </c>
      <c r="AC217">
        <v>0</v>
      </c>
      <c r="AD217">
        <v>0.89205190000000001</v>
      </c>
      <c r="AE217">
        <v>17.36666</v>
      </c>
      <c r="AF217">
        <v>0</v>
      </c>
      <c r="AG217">
        <v>0</v>
      </c>
      <c r="AH217">
        <v>0.89167989999999997</v>
      </c>
      <c r="AI217">
        <v>16.91283</v>
      </c>
      <c r="AJ217">
        <v>0</v>
      </c>
      <c r="AK217">
        <v>0</v>
      </c>
      <c r="AL217">
        <v>0.89062810000000003</v>
      </c>
      <c r="AM217">
        <v>16.67202</v>
      </c>
      <c r="AN217" s="1">
        <v>4.675888E-33</v>
      </c>
      <c r="AO217" s="1">
        <v>1.2795910000000001E-30</v>
      </c>
      <c r="AP217">
        <v>0.88913180000000003</v>
      </c>
      <c r="AQ217">
        <v>17.150659999999998</v>
      </c>
      <c r="AR217" s="1">
        <v>1.9486200000000002E-21</v>
      </c>
      <c r="AS217" s="1">
        <v>5.3330989999999999E-19</v>
      </c>
      <c r="AT217">
        <v>0.88759209999999999</v>
      </c>
      <c r="AU217">
        <v>17.86795</v>
      </c>
      <c r="AV217" s="1">
        <v>1.830887E-11</v>
      </c>
      <c r="AW217" s="1">
        <v>5.0148540000000004E-9</v>
      </c>
      <c r="AX217">
        <v>0.88612440000000003</v>
      </c>
      <c r="AY217">
        <v>18.46227</v>
      </c>
      <c r="AZ217" s="1">
        <v>1.3331930000000001E-5</v>
      </c>
      <c r="BA217" s="1">
        <v>2.8834960000000001E-3</v>
      </c>
      <c r="BB217">
        <v>0.8846292</v>
      </c>
      <c r="BC217">
        <v>18.875150000000001</v>
      </c>
      <c r="BD217" s="1">
        <v>8.1769860000000007E-3</v>
      </c>
      <c r="BE217" s="1">
        <v>1.895578</v>
      </c>
      <c r="BF217">
        <v>0.88314219999999999</v>
      </c>
      <c r="BG217">
        <v>18.703330000000001</v>
      </c>
      <c r="BH217" s="1">
        <v>0.56593839999999995</v>
      </c>
      <c r="BI217">
        <v>137.94489999999999</v>
      </c>
      <c r="BJ217">
        <v>0.88166489999999997</v>
      </c>
      <c r="BK217">
        <v>18.25629</v>
      </c>
      <c r="BL217">
        <v>8.840033</v>
      </c>
      <c r="BM217">
        <v>2247.9189999999999</v>
      </c>
      <c r="BN217">
        <v>0.88015670000000001</v>
      </c>
      <c r="BO217">
        <v>17.89406</v>
      </c>
      <c r="BP217">
        <v>44.45234</v>
      </c>
      <c r="BQ217">
        <v>11717.71</v>
      </c>
      <c r="BR217">
        <v>0.87856610000000002</v>
      </c>
      <c r="BS217">
        <v>17.70476</v>
      </c>
      <c r="BT217">
        <v>90.55471</v>
      </c>
      <c r="BU217">
        <v>24623.89</v>
      </c>
      <c r="BV217">
        <v>0.87669280000000005</v>
      </c>
      <c r="BW217">
        <v>18.05433</v>
      </c>
      <c r="BX217">
        <v>88.22533</v>
      </c>
      <c r="BY217">
        <v>24659.71</v>
      </c>
      <c r="BZ217">
        <v>0.87419970000000002</v>
      </c>
      <c r="CA217">
        <v>18.402809999999999</v>
      </c>
      <c r="CB217">
        <v>46.798160000000003</v>
      </c>
      <c r="CC217">
        <v>13409.44</v>
      </c>
      <c r="CD217">
        <v>0.87142750000000002</v>
      </c>
      <c r="CE217">
        <v>18.74887</v>
      </c>
      <c r="CF217">
        <v>15.11815</v>
      </c>
      <c r="CG217">
        <v>4428.2240000000002</v>
      </c>
      <c r="CH217">
        <v>0.86909000000000003</v>
      </c>
      <c r="CI217">
        <v>18.667380000000001</v>
      </c>
      <c r="CJ217">
        <v>3.3067410000000002</v>
      </c>
      <c r="CK217">
        <v>985.55020000000002</v>
      </c>
      <c r="CL217">
        <v>0.86724420000000002</v>
      </c>
      <c r="CM217">
        <v>18.13344</v>
      </c>
      <c r="CN217">
        <v>0.57003170000000003</v>
      </c>
      <c r="CO217">
        <v>171.14009999999999</v>
      </c>
      <c r="CP217">
        <v>0.86562969999999995</v>
      </c>
      <c r="CQ217">
        <v>17.502410000000001</v>
      </c>
      <c r="CR217">
        <v>0.12117260000000001</v>
      </c>
      <c r="CS217">
        <v>35.598909999999997</v>
      </c>
      <c r="CT217">
        <v>0.86425099999999999</v>
      </c>
      <c r="CU217">
        <v>16.906659999999999</v>
      </c>
      <c r="CV217">
        <v>6.0165400000000001E-2</v>
      </c>
      <c r="CW217">
        <v>17.091740000000001</v>
      </c>
      <c r="CX217">
        <v>0.86265840000000005</v>
      </c>
      <c r="CY217">
        <v>16.51219</v>
      </c>
      <c r="CZ217">
        <v>4.9553819999999998E-2</v>
      </c>
      <c r="DA217">
        <v>13.96541</v>
      </c>
      <c r="DB217">
        <v>0.86078659999999996</v>
      </c>
      <c r="DC217">
        <v>16.804639999999999</v>
      </c>
      <c r="DD217" s="1">
        <v>4.531044E-2</v>
      </c>
      <c r="DE217">
        <v>12.77214</v>
      </c>
      <c r="DF217">
        <v>0.85862700000000003</v>
      </c>
      <c r="DG217">
        <v>17.113050000000001</v>
      </c>
      <c r="DH217" s="1">
        <v>4.238782E-2</v>
      </c>
      <c r="DI217">
        <v>11.970879999999999</v>
      </c>
      <c r="DJ217">
        <v>0.85612770000000005</v>
      </c>
      <c r="DK217">
        <v>17.473040000000001</v>
      </c>
      <c r="DL217" s="1">
        <v>3.9877250000000003E-2</v>
      </c>
      <c r="DM217">
        <v>11.2949</v>
      </c>
      <c r="DN217">
        <v>0.8530529</v>
      </c>
      <c r="DO217">
        <v>17.673559999999998</v>
      </c>
      <c r="DP217" s="1">
        <v>3.7451720000000001E-2</v>
      </c>
      <c r="DQ217" s="1">
        <v>10.647779999999999</v>
      </c>
      <c r="DR217">
        <v>0.84919789999999995</v>
      </c>
      <c r="DS217">
        <v>17.405360000000002</v>
      </c>
      <c r="DT217" s="1">
        <v>3.5052199999999999E-2</v>
      </c>
      <c r="DU217" s="1">
        <v>10.011509999999999</v>
      </c>
      <c r="DV217">
        <v>0.84498039999999996</v>
      </c>
      <c r="DW217">
        <v>16.799720000000001</v>
      </c>
      <c r="DX217" s="1">
        <v>3.2754650000000003E-2</v>
      </c>
      <c r="DY217" s="1">
        <v>9.4027360000000009</v>
      </c>
      <c r="DZ217">
        <v>0.84045230000000004</v>
      </c>
      <c r="EA217">
        <v>16.117619999999999</v>
      </c>
      <c r="EB217" s="1">
        <v>3.060386E-2</v>
      </c>
      <c r="EC217" s="1">
        <v>8.8315800000000007</v>
      </c>
      <c r="ED217">
        <v>0.83574150000000003</v>
      </c>
      <c r="EE217">
        <v>15.69191</v>
      </c>
      <c r="EF217" s="1">
        <v>2.9024600000000001E-2</v>
      </c>
      <c r="EG217" s="1">
        <v>8.41282</v>
      </c>
      <c r="EH217">
        <v>0.83127070000000003</v>
      </c>
      <c r="EI217">
        <v>16.088470000000001</v>
      </c>
      <c r="EJ217" s="1">
        <v>2.8662239999999999E-2</v>
      </c>
      <c r="EK217" s="1">
        <v>8.3348960000000005</v>
      </c>
      <c r="EL217">
        <v>0.82677860000000003</v>
      </c>
      <c r="EM217">
        <v>16.617650000000001</v>
      </c>
      <c r="EN217" s="1">
        <v>2.9441080000000001E-2</v>
      </c>
      <c r="EO217" s="1">
        <v>8.5964010000000002</v>
      </c>
      <c r="EP217">
        <v>0.82229730000000001</v>
      </c>
      <c r="EQ217">
        <v>17.21237</v>
      </c>
      <c r="ER217" s="1">
        <v>3.0391100000000001E-2</v>
      </c>
      <c r="ES217" s="1">
        <v>8.9233309999999992</v>
      </c>
      <c r="ET217">
        <v>0.81775659999999994</v>
      </c>
      <c r="EU217">
        <v>17.923069999999999</v>
      </c>
      <c r="EV217" s="1">
        <v>3.058228E-2</v>
      </c>
      <c r="EW217" s="1">
        <v>9.0372900000000005</v>
      </c>
      <c r="EX217">
        <v>0.81298179999999998</v>
      </c>
      <c r="EY217">
        <v>18.138210000000001</v>
      </c>
      <c r="EZ217" s="1">
        <v>2.9781789999999999E-2</v>
      </c>
      <c r="FA217" s="1">
        <v>8.8601519999999994</v>
      </c>
      <c r="FB217">
        <v>0.8079056</v>
      </c>
      <c r="FC217">
        <v>17.75319</v>
      </c>
      <c r="FD217" s="1">
        <v>2.8178229999999999E-2</v>
      </c>
      <c r="FE217" s="1">
        <v>8.4394659999999995</v>
      </c>
      <c r="FF217">
        <v>0.80264780000000002</v>
      </c>
      <c r="FG217">
        <v>17.258690000000001</v>
      </c>
      <c r="FH217" s="1">
        <v>2.6159390000000001E-2</v>
      </c>
      <c r="FI217" s="1">
        <v>7.8856609999999998</v>
      </c>
      <c r="FJ217">
        <v>0.79759480000000005</v>
      </c>
      <c r="FK217">
        <v>16.871089999999999</v>
      </c>
      <c r="FL217" s="1">
        <v>2.4041969999999999E-2</v>
      </c>
      <c r="FM217" s="1">
        <v>7.2897819999999998</v>
      </c>
      <c r="FN217">
        <v>0.79254409999999997</v>
      </c>
      <c r="FO217">
        <v>17.110330000000001</v>
      </c>
      <c r="FP217" s="1">
        <v>2.1954919999999999E-2</v>
      </c>
      <c r="FQ217" s="1">
        <v>6.6958310000000001</v>
      </c>
      <c r="FR217">
        <v>0.7875761</v>
      </c>
      <c r="FS217">
        <v>17.637779999999999</v>
      </c>
      <c r="FT217" s="1">
        <v>1.9965210000000001E-2</v>
      </c>
      <c r="FU217" s="1">
        <v>6.1233870000000001</v>
      </c>
      <c r="FV217">
        <v>0.78324470000000002</v>
      </c>
      <c r="FW217">
        <v>18.23658</v>
      </c>
      <c r="FX217" s="1">
        <v>1.8138419999999999E-2</v>
      </c>
      <c r="FY217" s="1">
        <v>5.5893329999999999</v>
      </c>
      <c r="FZ217">
        <v>0.77895190000000003</v>
      </c>
      <c r="GA217">
        <v>19.007269999999998</v>
      </c>
      <c r="GB217" s="1">
        <v>1.6467119999999998E-2</v>
      </c>
      <c r="GC217" s="1">
        <v>5.0979330000000003</v>
      </c>
      <c r="GD217">
        <v>0.77466460000000004</v>
      </c>
      <c r="GE217">
        <v>19.396100000000001</v>
      </c>
      <c r="GF217" s="1">
        <v>1.495257E-2</v>
      </c>
      <c r="GG217" s="1">
        <v>4.6511069999999997</v>
      </c>
      <c r="GH217">
        <v>0.77009859999999997</v>
      </c>
      <c r="GI217">
        <v>19.341259999999998</v>
      </c>
      <c r="GJ217" s="1">
        <v>1.3579829999999999E-2</v>
      </c>
      <c r="GK217" s="1">
        <v>4.2447280000000003</v>
      </c>
      <c r="GL217">
        <v>0.76532319999999998</v>
      </c>
      <c r="GM217">
        <v>19.023499999999999</v>
      </c>
      <c r="GN217" s="1">
        <v>1.231986E-2</v>
      </c>
      <c r="GO217" s="1">
        <v>3.8703259999999999</v>
      </c>
      <c r="GP217">
        <v>0.7605056</v>
      </c>
      <c r="GQ217">
        <v>18.64406</v>
      </c>
      <c r="GR217" s="1">
        <v>1.1179669999999999E-2</v>
      </c>
      <c r="GS217" s="1">
        <v>3.5291260000000002</v>
      </c>
      <c r="GT217">
        <v>0.75579359999999995</v>
      </c>
      <c r="GU217">
        <v>18.35341</v>
      </c>
      <c r="GV217" s="1">
        <v>1.0137180000000001E-2</v>
      </c>
      <c r="GW217" s="1">
        <v>3.2155320000000001</v>
      </c>
      <c r="GX217">
        <v>0.75104859999999996</v>
      </c>
      <c r="GY217">
        <v>18.53219</v>
      </c>
      <c r="GZ217" s="1">
        <v>9.1730909999999995E-3</v>
      </c>
      <c r="HA217" s="1">
        <v>2.924496</v>
      </c>
      <c r="HB217">
        <v>0.74716360000000004</v>
      </c>
      <c r="HC217">
        <v>18.83192</v>
      </c>
      <c r="HD217" s="1">
        <v>8.2981059999999995E-3</v>
      </c>
      <c r="HE217" s="1">
        <v>2.6562540000000001</v>
      </c>
      <c r="HF217">
        <v>0.74362899999999998</v>
      </c>
      <c r="HG217">
        <v>19.256340000000002</v>
      </c>
      <c r="HH217" s="1">
        <v>7.5124199999999997E-3</v>
      </c>
      <c r="HI217" s="1">
        <v>2.4132549999999999</v>
      </c>
      <c r="HJ217">
        <v>0.74044310000000002</v>
      </c>
      <c r="HK217">
        <v>19.4999</v>
      </c>
      <c r="HL217" s="1">
        <v>6.8046299999999999E-3</v>
      </c>
      <c r="HM217" s="1">
        <v>2.1921940000000002</v>
      </c>
      <c r="HN217">
        <v>0.73678149999999998</v>
      </c>
      <c r="HO217">
        <v>19.562259999999998</v>
      </c>
      <c r="HP217" s="1">
        <v>6.1580869999999996E-3</v>
      </c>
      <c r="HQ217" s="1">
        <v>1.9891730000000001</v>
      </c>
      <c r="HR217">
        <v>0.73329549999999999</v>
      </c>
      <c r="HS217">
        <v>19.308060000000001</v>
      </c>
      <c r="HT217" s="1">
        <v>5.5624769999999997E-3</v>
      </c>
      <c r="HU217" s="1">
        <v>1.801018</v>
      </c>
      <c r="HV217">
        <v>0.73049660000000005</v>
      </c>
      <c r="HW217">
        <v>18.730219999999999</v>
      </c>
      <c r="HX217" s="1">
        <v>5.0144669999999999E-3</v>
      </c>
      <c r="HY217" s="1">
        <v>1.6256349999999999</v>
      </c>
      <c r="HZ217">
        <v>0.72810649999999999</v>
      </c>
      <c r="IA217">
        <v>18.15962</v>
      </c>
      <c r="IB217" s="1">
        <v>4.5024499999999999E-3</v>
      </c>
      <c r="IC217" s="1">
        <v>1.4606429999999999</v>
      </c>
      <c r="ID217">
        <v>0.72624880000000003</v>
      </c>
      <c r="IE217">
        <v>17.89725</v>
      </c>
      <c r="IF217" s="1">
        <v>4.0195079999999998E-3</v>
      </c>
      <c r="IG217" s="1">
        <v>1.303604</v>
      </c>
      <c r="IH217">
        <v>0.72484459999999995</v>
      </c>
      <c r="II217">
        <v>17.804780000000001</v>
      </c>
      <c r="IJ217" s="1">
        <v>3.5694469999999999E-3</v>
      </c>
      <c r="IK217" s="1">
        <v>1.15652</v>
      </c>
      <c r="IL217">
        <v>0.72384800000000005</v>
      </c>
      <c r="IM217">
        <v>18.01257</v>
      </c>
      <c r="IN217" s="1">
        <v>3.1407610000000002E-3</v>
      </c>
      <c r="IO217" s="1">
        <v>1.0167200000000001</v>
      </c>
      <c r="IP217">
        <v>0.7229527</v>
      </c>
      <c r="IQ217">
        <v>17.967479999999998</v>
      </c>
      <c r="IR217" s="1">
        <v>2.7156089999999999E-3</v>
      </c>
      <c r="IS217" s="1">
        <v>0.87883270000000002</v>
      </c>
      <c r="IT217">
        <v>0.72230559999999999</v>
      </c>
      <c r="IU217">
        <v>17.842860000000002</v>
      </c>
      <c r="IV217" s="1">
        <v>2.2916500000000001E-3</v>
      </c>
      <c r="IW217" s="1">
        <v>0.74156230000000001</v>
      </c>
      <c r="IX217">
        <v>0.72191799999999995</v>
      </c>
      <c r="IY217">
        <v>17.69089</v>
      </c>
      <c r="IZ217" s="1">
        <v>1.8841559999999999E-3</v>
      </c>
      <c r="JA217" s="1">
        <v>0.60954489999999995</v>
      </c>
      <c r="JB217">
        <v>0.72169870000000003</v>
      </c>
      <c r="JC217">
        <v>17.403210000000001</v>
      </c>
      <c r="JD217" s="1">
        <v>1.5244200000000001E-3</v>
      </c>
      <c r="JE217" s="1">
        <v>0.4926123</v>
      </c>
      <c r="JF217">
        <v>0.72157830000000001</v>
      </c>
      <c r="JG217">
        <v>17.388369999999998</v>
      </c>
      <c r="JH217" s="1">
        <v>1.237618E-3</v>
      </c>
      <c r="JI217" s="1">
        <v>0.39911249999999998</v>
      </c>
      <c r="JJ217">
        <v>0.72152550000000004</v>
      </c>
      <c r="JK217">
        <v>17.299810000000001</v>
      </c>
      <c r="JL217" s="1">
        <v>1.0277590000000001E-3</v>
      </c>
      <c r="JM217" s="1">
        <v>0.33049149999999999</v>
      </c>
      <c r="JN217">
        <v>0.72151869999999996</v>
      </c>
      <c r="JO217">
        <v>17.208189999999998</v>
      </c>
      <c r="JP217" s="1">
        <v>8.8166109999999998E-4</v>
      </c>
      <c r="JQ217" s="1">
        <v>0.28270479999999998</v>
      </c>
      <c r="JR217">
        <v>0.72154370000000001</v>
      </c>
      <c r="JS217">
        <v>17.430260000000001</v>
      </c>
      <c r="JT217" s="1">
        <v>7.7961790000000001E-4</v>
      </c>
      <c r="JU217" s="1">
        <v>0.2493592</v>
      </c>
      <c r="JV217">
        <v>0.72160420000000003</v>
      </c>
      <c r="JW217">
        <v>17.543040000000001</v>
      </c>
      <c r="JX217" s="1">
        <v>7.036093E-4</v>
      </c>
      <c r="JY217" s="1">
        <v>0.22464229999999999</v>
      </c>
      <c r="JZ217">
        <v>0.72169550000000005</v>
      </c>
      <c r="KA217">
        <v>17.359850000000002</v>
      </c>
      <c r="KB217" s="1">
        <v>6.4124950000000005E-4</v>
      </c>
      <c r="KC217" s="1">
        <v>0.2044677</v>
      </c>
      <c r="KD217">
        <v>0.72181110000000004</v>
      </c>
      <c r="KE217">
        <v>17.114129999999999</v>
      </c>
      <c r="KF217" s="1">
        <v>5.8670740000000003E-4</v>
      </c>
      <c r="KG217" s="1">
        <v>0.18690660000000001</v>
      </c>
      <c r="KH217">
        <v>0.721943</v>
      </c>
      <c r="KI217">
        <v>16.823309999999999</v>
      </c>
      <c r="KJ217" s="1">
        <v>5.3923019999999999E-4</v>
      </c>
      <c r="KK217" s="1">
        <v>0.17161860000000001</v>
      </c>
      <c r="KL217">
        <v>0.72209319999999999</v>
      </c>
      <c r="KM217">
        <v>16.993010000000002</v>
      </c>
      <c r="KN217" s="1">
        <v>4.9888120000000002E-4</v>
      </c>
      <c r="KO217" s="1">
        <v>0.15861230000000001</v>
      </c>
      <c r="KP217">
        <v>0.72225859999999997</v>
      </c>
      <c r="KQ217">
        <v>17.294840000000001</v>
      </c>
      <c r="KR217" s="1">
        <v>4.6535339999999998E-4</v>
      </c>
      <c r="KS217" s="1">
        <v>0.14782310000000001</v>
      </c>
      <c r="KT217">
        <v>0.72239770000000003</v>
      </c>
      <c r="KU217">
        <v>17.775569999999998</v>
      </c>
      <c r="KV217" s="1">
        <v>4.3766360000000002E-4</v>
      </c>
      <c r="KW217" s="1">
        <v>0.1389039</v>
      </c>
      <c r="KX217">
        <v>0.72255559999999996</v>
      </c>
      <c r="KY217">
        <v>18.402529999999999</v>
      </c>
      <c r="KZ217" s="1">
        <v>4.1428469999999997E-4</v>
      </c>
      <c r="LA217" s="1">
        <v>0.13139809999999999</v>
      </c>
      <c r="LB217">
        <v>0.72268129999999997</v>
      </c>
      <c r="LC217">
        <v>18.716629999999999</v>
      </c>
      <c r="LD217" s="1">
        <v>3.9336409999999998E-4</v>
      </c>
      <c r="LE217" s="1">
        <v>0.1247204</v>
      </c>
      <c r="LF217">
        <v>0.72278439999999999</v>
      </c>
      <c r="LG217">
        <v>18.75789</v>
      </c>
      <c r="LH217" s="1">
        <v>3.74022E-4</v>
      </c>
      <c r="LI217" s="1">
        <v>0.11855549999999999</v>
      </c>
      <c r="LJ217">
        <v>0.72288039999999998</v>
      </c>
      <c r="LK217">
        <v>18.640730000000001</v>
      </c>
      <c r="LL217" s="1">
        <v>3.5621729999999998E-4</v>
      </c>
      <c r="LM217" s="1">
        <v>0.1128847</v>
      </c>
      <c r="LN217">
        <v>0.72292060000000002</v>
      </c>
      <c r="LO217">
        <v>18.428239999999999</v>
      </c>
      <c r="LP217" s="1">
        <v>3.3978589999999998E-4</v>
      </c>
      <c r="LQ217" s="1">
        <v>0.1076681</v>
      </c>
      <c r="LR217">
        <v>0.72297060000000002</v>
      </c>
      <c r="LS217">
        <v>18.69482</v>
      </c>
      <c r="LT217" s="1">
        <v>3.247864E-4</v>
      </c>
      <c r="LU217" s="1">
        <v>0.10290439999999999</v>
      </c>
      <c r="LV217">
        <v>0.72296689999999997</v>
      </c>
      <c r="LW217">
        <v>19.069739999999999</v>
      </c>
      <c r="LX217" s="1">
        <v>3.1126500000000002E-4</v>
      </c>
      <c r="LY217" s="1">
        <v>9.8615010000000003E-2</v>
      </c>
      <c r="LZ217">
        <v>0.7229314</v>
      </c>
      <c r="MA217">
        <v>19.596689999999999</v>
      </c>
      <c r="MB217" s="1">
        <v>2.9905390000000001E-4</v>
      </c>
      <c r="MC217" s="1">
        <v>9.47514E-2</v>
      </c>
      <c r="MD217">
        <v>0.72286689999999998</v>
      </c>
      <c r="ME217">
        <v>20.219609999999999</v>
      </c>
      <c r="MF217" s="1">
        <v>2.8822329999999999E-4</v>
      </c>
      <c r="MG217" s="1">
        <v>9.1319800000000007E-2</v>
      </c>
      <c r="MH217">
        <v>0.72276770000000001</v>
      </c>
      <c r="MI217">
        <v>20.583639999999999</v>
      </c>
      <c r="MJ217" s="1">
        <v>2.7878540000000001E-4</v>
      </c>
      <c r="MK217" s="1">
        <v>8.8338550000000002E-2</v>
      </c>
      <c r="ML217">
        <v>0.72259269999999998</v>
      </c>
      <c r="MM217">
        <v>20.63963</v>
      </c>
      <c r="MN217" s="1">
        <v>2.708381E-4</v>
      </c>
      <c r="MO217" s="1">
        <v>8.5831270000000001E-2</v>
      </c>
      <c r="MP217">
        <v>0.72238840000000004</v>
      </c>
      <c r="MQ217">
        <v>20.457730000000002</v>
      </c>
      <c r="MR217" s="1">
        <v>2.640761E-4</v>
      </c>
      <c r="MS217" s="1">
        <v>8.371294E-2</v>
      </c>
      <c r="MT217">
        <v>0.72213890000000003</v>
      </c>
      <c r="MU217">
        <v>20.06034</v>
      </c>
      <c r="MV217" s="1">
        <v>2.5776930000000003E-4</v>
      </c>
      <c r="MW217" s="1">
        <v>8.1751850000000001E-2</v>
      </c>
      <c r="MX217">
        <v>0.72184590000000004</v>
      </c>
      <c r="MY217">
        <v>19.916969999999999</v>
      </c>
      <c r="MZ217" s="1">
        <v>2.5126690000000003E-4</v>
      </c>
      <c r="NA217" s="1">
        <v>7.9746479999999995E-2</v>
      </c>
      <c r="NB217">
        <v>0.72155559999999996</v>
      </c>
      <c r="NC217">
        <v>19.450669999999999</v>
      </c>
      <c r="ND217" s="1">
        <v>2.443767E-4</v>
      </c>
      <c r="NE217" s="1">
        <v>7.7603240000000004E-2</v>
      </c>
      <c r="NF217">
        <v>0.72123409999999999</v>
      </c>
      <c r="NG217">
        <v>19.601929999999999</v>
      </c>
      <c r="NH217" s="1">
        <v>2.36968E-4</v>
      </c>
      <c r="NI217" s="1">
        <v>7.5298480000000001E-2</v>
      </c>
      <c r="NJ217">
        <v>0.72096450000000001</v>
      </c>
      <c r="NK217">
        <v>19.952629999999999</v>
      </c>
      <c r="NL217" s="1">
        <v>2.2931380000000001E-4</v>
      </c>
      <c r="NM217" s="1">
        <v>7.2903860000000001E-2</v>
      </c>
      <c r="NN217">
        <v>0.72071499999999999</v>
      </c>
      <c r="NO217">
        <v>20.20955</v>
      </c>
      <c r="NP217" s="1">
        <v>2.217535E-4</v>
      </c>
      <c r="NQ217" s="1">
        <v>7.0524130000000004E-2</v>
      </c>
      <c r="NR217">
        <v>0.72048440000000002</v>
      </c>
      <c r="NS217">
        <v>20.241099999999999</v>
      </c>
      <c r="NT217" s="1">
        <v>2.1459840000000001E-4</v>
      </c>
      <c r="NU217" s="1">
        <v>6.8259130000000001E-2</v>
      </c>
      <c r="NV217">
        <v>0.7203157</v>
      </c>
      <c r="NW217">
        <v>19.997479999999999</v>
      </c>
      <c r="NX217" s="1">
        <v>2.0779490000000001E-4</v>
      </c>
      <c r="NY217" s="1">
        <v>6.6104869999999996E-2</v>
      </c>
      <c r="NZ217">
        <v>0.7202094</v>
      </c>
      <c r="OA217">
        <v>19.674620000000001</v>
      </c>
      <c r="OB217" s="1">
        <v>2.0097219999999999E-4</v>
      </c>
      <c r="OC217" s="1">
        <v>6.3940419999999998E-2</v>
      </c>
      <c r="OD217">
        <v>0.72012370000000003</v>
      </c>
      <c r="OE217">
        <v>19.856200000000001</v>
      </c>
      <c r="OF217" s="1">
        <v>1.938594E-4</v>
      </c>
      <c r="OG217" s="1">
        <v>6.1684179999999998E-2</v>
      </c>
      <c r="OH217">
        <v>0.72009239999999997</v>
      </c>
      <c r="OI217">
        <v>20.20271</v>
      </c>
      <c r="OJ217" s="1">
        <v>1.8640630000000001E-4</v>
      </c>
      <c r="OK217" s="1">
        <v>5.9307140000000001E-2</v>
      </c>
    </row>
    <row r="218" spans="1:401" x14ac:dyDescent="0.35">
      <c r="A218">
        <v>224</v>
      </c>
      <c r="B218" t="s">
        <v>4</v>
      </c>
      <c r="C218" t="s">
        <v>181</v>
      </c>
      <c r="D218" t="s">
        <v>224</v>
      </c>
      <c r="E218">
        <v>832.49720000000002</v>
      </c>
      <c r="F218">
        <v>1.0856319999999999</v>
      </c>
      <c r="G218">
        <v>15.57668</v>
      </c>
      <c r="H218">
        <v>0</v>
      </c>
      <c r="I218">
        <v>0</v>
      </c>
      <c r="J218">
        <v>1.083156</v>
      </c>
      <c r="K218">
        <v>16.117889999999999</v>
      </c>
      <c r="L218">
        <v>0</v>
      </c>
      <c r="M218">
        <v>0</v>
      </c>
      <c r="N218">
        <v>1.0806800000000001</v>
      </c>
      <c r="O218">
        <v>16.76296</v>
      </c>
      <c r="P218">
        <v>0</v>
      </c>
      <c r="Q218">
        <v>0</v>
      </c>
      <c r="R218">
        <v>1.078211</v>
      </c>
      <c r="S218">
        <v>17.354500000000002</v>
      </c>
      <c r="T218">
        <v>0</v>
      </c>
      <c r="U218">
        <v>0</v>
      </c>
      <c r="V218">
        <v>1.0757730000000001</v>
      </c>
      <c r="W218">
        <v>17.84544</v>
      </c>
      <c r="X218">
        <v>0</v>
      </c>
      <c r="Y218">
        <v>0</v>
      </c>
      <c r="Z218">
        <v>1.073307</v>
      </c>
      <c r="AA218">
        <v>17.838090000000001</v>
      </c>
      <c r="AB218">
        <v>0</v>
      </c>
      <c r="AC218">
        <v>0</v>
      </c>
      <c r="AD218">
        <v>1.07077</v>
      </c>
      <c r="AE218">
        <v>17.390229999999999</v>
      </c>
      <c r="AF218">
        <v>0</v>
      </c>
      <c r="AG218">
        <v>0</v>
      </c>
      <c r="AH218">
        <v>1.068173</v>
      </c>
      <c r="AI218">
        <v>16.930520000000001</v>
      </c>
      <c r="AJ218">
        <v>0</v>
      </c>
      <c r="AK218">
        <v>0</v>
      </c>
      <c r="AL218">
        <v>1.065509</v>
      </c>
      <c r="AM218">
        <v>16.67435</v>
      </c>
      <c r="AN218">
        <v>8.0034650000000001E-34</v>
      </c>
      <c r="AO218" s="1">
        <v>1.9703479999999999E-31</v>
      </c>
      <c r="AP218">
        <v>1.0627759999999999</v>
      </c>
      <c r="AQ218">
        <v>17.142109999999999</v>
      </c>
      <c r="AR218" s="1">
        <v>3.3279590000000002E-22</v>
      </c>
      <c r="AS218" s="1">
        <v>8.1959400000000005E-20</v>
      </c>
      <c r="AT218">
        <v>1.0599609999999999</v>
      </c>
      <c r="AU218">
        <v>17.86497</v>
      </c>
      <c r="AV218" s="1">
        <v>4.8165520000000001E-12</v>
      </c>
      <c r="AW218" s="1">
        <v>1.1868810000000001E-9</v>
      </c>
      <c r="AX218">
        <v>1.057194</v>
      </c>
      <c r="AY218">
        <v>18.46508</v>
      </c>
      <c r="AZ218" s="1">
        <v>7.8424130000000002E-6</v>
      </c>
      <c r="BA218" s="1">
        <v>1.526073E-3</v>
      </c>
      <c r="BB218">
        <v>1.0544249999999999</v>
      </c>
      <c r="BC218">
        <v>18.891079999999999</v>
      </c>
      <c r="BD218" s="1">
        <v>5.708355E-3</v>
      </c>
      <c r="BE218" s="1">
        <v>1.1933119999999999</v>
      </c>
      <c r="BF218">
        <v>1.051639</v>
      </c>
      <c r="BG218">
        <v>18.73151</v>
      </c>
      <c r="BH218" s="1">
        <v>0.44178889999999998</v>
      </c>
      <c r="BI218">
        <v>97.080150000000003</v>
      </c>
      <c r="BJ218">
        <v>1.04884</v>
      </c>
      <c r="BK218">
        <v>18.277709999999999</v>
      </c>
      <c r="BL218">
        <v>7.5279540000000003</v>
      </c>
      <c r="BM218">
        <v>1724.7260000000001</v>
      </c>
      <c r="BN218">
        <v>1.04603</v>
      </c>
      <c r="BO218">
        <v>17.909120000000001</v>
      </c>
      <c r="BP218">
        <v>40.671120000000002</v>
      </c>
      <c r="BQ218">
        <v>9653.18</v>
      </c>
      <c r="BR218">
        <v>1.0430839999999999</v>
      </c>
      <c r="BS218">
        <v>17.707940000000001</v>
      </c>
      <c r="BT218">
        <v>88.041349999999994</v>
      </c>
      <c r="BU218">
        <v>21544.59</v>
      </c>
      <c r="BV218">
        <v>1.0397179999999999</v>
      </c>
      <c r="BW218">
        <v>18.04203</v>
      </c>
      <c r="BX218">
        <v>90.367289999999997</v>
      </c>
      <c r="BY218">
        <v>22721.59</v>
      </c>
      <c r="BZ218">
        <v>1.0353699999999999</v>
      </c>
      <c r="CA218">
        <v>18.397069999999999</v>
      </c>
      <c r="CB218">
        <v>50.125979999999998</v>
      </c>
      <c r="CC218">
        <v>12920.16</v>
      </c>
      <c r="CD218">
        <v>1.030389</v>
      </c>
      <c r="CE218">
        <v>18.749310000000001</v>
      </c>
      <c r="CF218">
        <v>16.814979999999998</v>
      </c>
      <c r="CG218">
        <v>4431.82</v>
      </c>
      <c r="CH218">
        <v>1.025884</v>
      </c>
      <c r="CI218">
        <v>18.69201</v>
      </c>
      <c r="CJ218">
        <v>3.7887780000000002</v>
      </c>
      <c r="CK218">
        <v>1016.7329999999999</v>
      </c>
      <c r="CL218">
        <v>1.021906</v>
      </c>
      <c r="CM218">
        <v>18.17409</v>
      </c>
      <c r="CN218">
        <v>0.66081259999999997</v>
      </c>
      <c r="CO218">
        <v>178.9502</v>
      </c>
      <c r="CP218">
        <v>1.0183549999999999</v>
      </c>
      <c r="CQ218">
        <v>17.54297</v>
      </c>
      <c r="CR218">
        <v>0.13410630000000001</v>
      </c>
      <c r="CS218">
        <v>35.689929999999997</v>
      </c>
      <c r="CT218">
        <v>1.0152479999999999</v>
      </c>
      <c r="CU218">
        <v>16.942299999999999</v>
      </c>
      <c r="CV218">
        <v>6.1979699999999999E-2</v>
      </c>
      <c r="CW218">
        <v>15.947979999999999</v>
      </c>
      <c r="CX218">
        <v>1.011922</v>
      </c>
      <c r="CY218">
        <v>16.529019999999999</v>
      </c>
      <c r="CZ218">
        <v>5.0028330000000003E-2</v>
      </c>
      <c r="DA218">
        <v>12.76074</v>
      </c>
      <c r="DB218">
        <v>1.0082739999999999</v>
      </c>
      <c r="DC218">
        <v>16.80029</v>
      </c>
      <c r="DD218" s="1">
        <v>4.5577029999999998E-2</v>
      </c>
      <c r="DE218">
        <v>11.630850000000001</v>
      </c>
      <c r="DF218">
        <v>1.0040960000000001</v>
      </c>
      <c r="DG218">
        <v>17.104939999999999</v>
      </c>
      <c r="DH218" s="1">
        <v>4.2593100000000002E-2</v>
      </c>
      <c r="DI218">
        <v>10.89509</v>
      </c>
      <c r="DJ218">
        <v>0.99931939999999997</v>
      </c>
      <c r="DK218">
        <v>17.470020000000002</v>
      </c>
      <c r="DL218" s="1">
        <v>4.0065110000000001E-2</v>
      </c>
      <c r="DM218">
        <v>10.284380000000001</v>
      </c>
      <c r="DN218">
        <v>0.99385230000000002</v>
      </c>
      <c r="DO218">
        <v>17.688330000000001</v>
      </c>
      <c r="DP218" s="1">
        <v>3.7635889999999998E-2</v>
      </c>
      <c r="DQ218" s="1">
        <v>9.7025539999999992</v>
      </c>
      <c r="DR218">
        <v>0.98763699999999999</v>
      </c>
      <c r="DS218">
        <v>17.440470000000001</v>
      </c>
      <c r="DT218" s="1">
        <v>3.5232760000000002E-2</v>
      </c>
      <c r="DU218" s="1">
        <v>9.1285740000000004</v>
      </c>
      <c r="DV218">
        <v>0.98075319999999999</v>
      </c>
      <c r="DW218">
        <v>16.839200000000002</v>
      </c>
      <c r="DX218" s="1">
        <v>3.2926530000000002E-2</v>
      </c>
      <c r="DY218" s="1">
        <v>8.5781729999999996</v>
      </c>
      <c r="DZ218">
        <v>0.97340040000000005</v>
      </c>
      <c r="EA218">
        <v>16.159389999999998</v>
      </c>
      <c r="EB218" s="1">
        <v>3.0758150000000001E-2</v>
      </c>
      <c r="EC218" s="1">
        <v>8.0595940000000006</v>
      </c>
      <c r="ED218">
        <v>0.96567550000000002</v>
      </c>
      <c r="EE218">
        <v>15.71874</v>
      </c>
      <c r="EF218" s="1">
        <v>2.9107480000000002E-2</v>
      </c>
      <c r="EG218" s="1">
        <v>7.6656040000000001</v>
      </c>
      <c r="EH218">
        <v>0.95811749999999996</v>
      </c>
      <c r="EI218">
        <v>16.100919999999999</v>
      </c>
      <c r="EJ218" s="1">
        <v>2.86328E-2</v>
      </c>
      <c r="EK218" s="1">
        <v>7.5713910000000002</v>
      </c>
      <c r="EL218">
        <v>0.95046039999999998</v>
      </c>
      <c r="EM218">
        <v>16.625579999999999</v>
      </c>
      <c r="EN218" s="1">
        <v>2.9342300000000002E-2</v>
      </c>
      <c r="EO218" s="1">
        <v>7.7959670000000001</v>
      </c>
      <c r="EP218">
        <v>0.94265379999999999</v>
      </c>
      <c r="EQ218">
        <v>17.21621</v>
      </c>
      <c r="ER218" s="1">
        <v>3.031907E-2</v>
      </c>
      <c r="ES218" s="1">
        <v>8.1059750000000008</v>
      </c>
      <c r="ET218">
        <v>0.93474619999999997</v>
      </c>
      <c r="EU218">
        <v>17.922969999999999</v>
      </c>
      <c r="EV218" s="1">
        <v>3.0591139999999999E-2</v>
      </c>
      <c r="EW218" s="1">
        <v>8.2375720000000001</v>
      </c>
      <c r="EX218">
        <v>0.92646490000000004</v>
      </c>
      <c r="EY218">
        <v>18.149989999999999</v>
      </c>
      <c r="EZ218" s="1">
        <v>2.9872289999999999E-2</v>
      </c>
      <c r="FA218" s="1">
        <v>8.1047609999999999</v>
      </c>
      <c r="FB218">
        <v>0.91788689999999995</v>
      </c>
      <c r="FC218">
        <v>17.774260000000002</v>
      </c>
      <c r="FD218" s="1">
        <v>2.8326259999999999E-2</v>
      </c>
      <c r="FE218" s="1">
        <v>7.7435499999999999</v>
      </c>
      <c r="FF218">
        <v>0.90917409999999999</v>
      </c>
      <c r="FG218">
        <v>17.288319999999999</v>
      </c>
      <c r="FH218" s="1">
        <v>2.633257E-2</v>
      </c>
      <c r="FI218" s="1">
        <v>7.2509540000000001</v>
      </c>
      <c r="FJ218">
        <v>0.90066740000000001</v>
      </c>
      <c r="FK218">
        <v>16.900580000000001</v>
      </c>
      <c r="FL218" s="1">
        <v>2.4218900000000002E-2</v>
      </c>
      <c r="FM218" s="1">
        <v>6.71312</v>
      </c>
      <c r="FN218">
        <v>0.89220820000000001</v>
      </c>
      <c r="FO218">
        <v>17.13897</v>
      </c>
      <c r="FP218" s="1">
        <v>2.2129630000000001E-2</v>
      </c>
      <c r="FQ218" s="1">
        <v>6.1743990000000002</v>
      </c>
      <c r="FR218">
        <v>0.88375490000000001</v>
      </c>
      <c r="FS218">
        <v>17.651979999999998</v>
      </c>
      <c r="FT218" s="1">
        <v>2.013086E-2</v>
      </c>
      <c r="FU218" s="1">
        <v>5.653168</v>
      </c>
      <c r="FV218">
        <v>0.87583299999999997</v>
      </c>
      <c r="FW218">
        <v>18.235759999999999</v>
      </c>
      <c r="FX218" s="1">
        <v>1.8291620000000001E-2</v>
      </c>
      <c r="FY218" s="1">
        <v>5.1655749999999996</v>
      </c>
      <c r="FZ218">
        <v>0.86797150000000001</v>
      </c>
      <c r="GA218">
        <v>18.99202</v>
      </c>
      <c r="GB218" s="1">
        <v>1.6608979999999999E-2</v>
      </c>
      <c r="GC218" s="1">
        <v>4.7162629999999996</v>
      </c>
      <c r="GD218">
        <v>0.86008790000000002</v>
      </c>
      <c r="GE218">
        <v>19.376989999999999</v>
      </c>
      <c r="GF218" s="1">
        <v>1.50811E-2</v>
      </c>
      <c r="GG218" s="1">
        <v>4.306476</v>
      </c>
      <c r="GH218">
        <v>0.85221329999999995</v>
      </c>
      <c r="GI218">
        <v>19.342919999999999</v>
      </c>
      <c r="GJ218" s="1">
        <v>1.369806E-2</v>
      </c>
      <c r="GK218" s="1">
        <v>3.9333849999999999</v>
      </c>
      <c r="GL218">
        <v>0.84423539999999997</v>
      </c>
      <c r="GM218">
        <v>19.043990000000001</v>
      </c>
      <c r="GN218" s="1">
        <v>1.242887E-2</v>
      </c>
      <c r="GO218" s="1">
        <v>3.5891160000000002</v>
      </c>
      <c r="GP218">
        <v>0.83621780000000001</v>
      </c>
      <c r="GQ218">
        <v>18.675619999999999</v>
      </c>
      <c r="GR218" s="1">
        <v>1.127907E-2</v>
      </c>
      <c r="GS218" s="1">
        <v>3.274683</v>
      </c>
      <c r="GT218">
        <v>0.82832530000000004</v>
      </c>
      <c r="GU218">
        <v>18.38833</v>
      </c>
      <c r="GV218" s="1">
        <v>1.0230090000000001E-2</v>
      </c>
      <c r="GW218" s="1">
        <v>2.9860929999999999</v>
      </c>
      <c r="GX218">
        <v>0.82031969999999998</v>
      </c>
      <c r="GY218">
        <v>18.562439999999999</v>
      </c>
      <c r="GZ218" s="1">
        <v>9.2596910000000004E-3</v>
      </c>
      <c r="HA218" s="1">
        <v>2.7181060000000001</v>
      </c>
      <c r="HB218">
        <v>0.81276519999999997</v>
      </c>
      <c r="HC218">
        <v>18.830179999999999</v>
      </c>
      <c r="HD218" s="1">
        <v>8.3773649999999995E-3</v>
      </c>
      <c r="HE218" s="1">
        <v>2.4710749999999999</v>
      </c>
      <c r="HF218">
        <v>0.8056934</v>
      </c>
      <c r="HG218">
        <v>19.236429999999999</v>
      </c>
      <c r="HH218" s="1">
        <v>7.5843389999999998E-3</v>
      </c>
      <c r="HI218" s="1">
        <v>2.2468170000000001</v>
      </c>
      <c r="HJ218">
        <v>0.79917530000000003</v>
      </c>
      <c r="HK218">
        <v>19.468450000000001</v>
      </c>
      <c r="HL218" s="1">
        <v>6.8709349999999999E-3</v>
      </c>
      <c r="HM218" s="1">
        <v>2.042665</v>
      </c>
      <c r="HN218">
        <v>0.79350169999999998</v>
      </c>
      <c r="HO218">
        <v>19.549140000000001</v>
      </c>
      <c r="HP218" s="1">
        <v>6.2192560000000003E-3</v>
      </c>
      <c r="HQ218" s="1">
        <v>1.8537159999999999</v>
      </c>
      <c r="HR218">
        <v>0.7883019</v>
      </c>
      <c r="HS218">
        <v>19.31944</v>
      </c>
      <c r="HT218" s="1">
        <v>5.6195869999999997E-3</v>
      </c>
      <c r="HU218" s="1">
        <v>1.678606</v>
      </c>
      <c r="HV218">
        <v>0.78398210000000002</v>
      </c>
      <c r="HW218">
        <v>18.764199999999999</v>
      </c>
      <c r="HX218" s="1">
        <v>5.0676549999999999E-3</v>
      </c>
      <c r="HY218" s="1">
        <v>1.5154380000000001</v>
      </c>
      <c r="HZ218">
        <v>0.78044639999999998</v>
      </c>
      <c r="IA218">
        <v>18.211359999999999</v>
      </c>
      <c r="IB218" s="1">
        <v>4.5535300000000001E-3</v>
      </c>
      <c r="IC218" s="1">
        <v>1.362279</v>
      </c>
      <c r="ID218">
        <v>0.77759900000000004</v>
      </c>
      <c r="IE218">
        <v>17.956679999999999</v>
      </c>
      <c r="IF218" s="1">
        <v>4.0678629999999997E-3</v>
      </c>
      <c r="IG218" s="1">
        <v>1.216634</v>
      </c>
      <c r="IH218">
        <v>0.77536989999999995</v>
      </c>
      <c r="II218">
        <v>17.84524</v>
      </c>
      <c r="IJ218" s="1">
        <v>3.6148439999999999E-3</v>
      </c>
      <c r="IK218" s="1">
        <v>1.0800689999999999</v>
      </c>
      <c r="IL218">
        <v>0.77369460000000001</v>
      </c>
      <c r="IM218">
        <v>18.032730000000001</v>
      </c>
      <c r="IN218" s="1">
        <v>3.1848200000000001E-3</v>
      </c>
      <c r="IO218" s="1">
        <v>0.95062749999999996</v>
      </c>
      <c r="IP218">
        <v>0.7722675</v>
      </c>
      <c r="IQ218">
        <v>17.95984</v>
      </c>
      <c r="IR218" s="1">
        <v>2.759713E-3</v>
      </c>
      <c r="IS218" s="1">
        <v>0.82336370000000003</v>
      </c>
      <c r="IT218">
        <v>0.77103219999999995</v>
      </c>
      <c r="IU218">
        <v>17.832730000000002</v>
      </c>
      <c r="IV218" s="1">
        <v>2.3352910000000002E-3</v>
      </c>
      <c r="IW218" s="1">
        <v>0.69661899999999999</v>
      </c>
      <c r="IX218">
        <v>0.77005380000000001</v>
      </c>
      <c r="IY218">
        <v>17.690899999999999</v>
      </c>
      <c r="IZ218" s="1">
        <v>1.9250059999999999E-3</v>
      </c>
      <c r="JA218" s="1">
        <v>0.57408990000000004</v>
      </c>
      <c r="JB218">
        <v>0.76935010000000004</v>
      </c>
      <c r="JC218">
        <v>17.42625</v>
      </c>
      <c r="JD218" s="1">
        <v>1.558956E-3</v>
      </c>
      <c r="JE218" s="1">
        <v>0.46444809999999997</v>
      </c>
      <c r="JF218">
        <v>0.76887570000000005</v>
      </c>
      <c r="JG218">
        <v>17.446390000000001</v>
      </c>
      <c r="JH218" s="1">
        <v>1.264088E-3</v>
      </c>
      <c r="JI218" s="1">
        <v>0.37588529999999998</v>
      </c>
      <c r="JJ218">
        <v>0.76855660000000003</v>
      </c>
      <c r="JK218">
        <v>17.360669999999999</v>
      </c>
      <c r="JL218" s="1">
        <v>1.0466049999999999E-3</v>
      </c>
      <c r="JM218" s="1">
        <v>0.3103803</v>
      </c>
      <c r="JN218">
        <v>0.76834519999999995</v>
      </c>
      <c r="JO218">
        <v>17.25788</v>
      </c>
      <c r="JP218" s="1">
        <v>8.9468200000000005E-4</v>
      </c>
      <c r="JQ218" s="1">
        <v>0.26459549999999998</v>
      </c>
      <c r="JR218">
        <v>0.76827109999999998</v>
      </c>
      <c r="JS218">
        <v>17.463760000000001</v>
      </c>
      <c r="JT218" s="1">
        <v>7.8890980000000002E-4</v>
      </c>
      <c r="JU218" s="1">
        <v>0.23273730000000001</v>
      </c>
      <c r="JV218">
        <v>0.76825460000000001</v>
      </c>
      <c r="JW218">
        <v>17.547059999999998</v>
      </c>
      <c r="JX218" s="1">
        <v>7.1080269999999998E-4</v>
      </c>
      <c r="JY218" s="1">
        <v>0.209309</v>
      </c>
      <c r="JZ218">
        <v>0.76829890000000001</v>
      </c>
      <c r="KA218">
        <v>17.34881</v>
      </c>
      <c r="KB218" s="1">
        <v>6.4737979999999996E-4</v>
      </c>
      <c r="KC218" s="1">
        <v>0.19038289999999999</v>
      </c>
      <c r="KD218">
        <v>0.76842699999999997</v>
      </c>
      <c r="KE218">
        <v>17.114190000000001</v>
      </c>
      <c r="KF218" s="1">
        <v>5.9207420000000001E-4</v>
      </c>
      <c r="KG218" s="1">
        <v>0.17396039999999999</v>
      </c>
      <c r="KH218">
        <v>0.76863239999999999</v>
      </c>
      <c r="KI218">
        <v>16.846579999999999</v>
      </c>
      <c r="KJ218" s="1">
        <v>5.438741E-4</v>
      </c>
      <c r="KK218" s="1">
        <v>0.15964819999999999</v>
      </c>
      <c r="KL218">
        <v>0.76883659999999998</v>
      </c>
      <c r="KM218">
        <v>17.049130000000002</v>
      </c>
      <c r="KN218" s="1">
        <v>5.0276810000000004E-4</v>
      </c>
      <c r="KO218" s="1">
        <v>0.14743249999999999</v>
      </c>
      <c r="KP218">
        <v>0.76910789999999996</v>
      </c>
      <c r="KQ218">
        <v>17.351880000000001</v>
      </c>
      <c r="KR218" s="1">
        <v>4.6857229999999999E-4</v>
      </c>
      <c r="KS218" s="1">
        <v>0.1372874</v>
      </c>
      <c r="KT218">
        <v>0.76935779999999998</v>
      </c>
      <c r="KU218">
        <v>17.818339999999999</v>
      </c>
      <c r="KV218" s="1">
        <v>4.4032359999999999E-4</v>
      </c>
      <c r="KW218" s="1">
        <v>0.12889600000000001</v>
      </c>
      <c r="KX218">
        <v>0.76962540000000002</v>
      </c>
      <c r="KY218">
        <v>18.412579999999998</v>
      </c>
      <c r="KZ218" s="1">
        <v>4.1657830000000002E-4</v>
      </c>
      <c r="LA218" s="1">
        <v>0.1218658</v>
      </c>
      <c r="LB218">
        <v>0.76985729999999997</v>
      </c>
      <c r="LC218">
        <v>18.691549999999999</v>
      </c>
      <c r="LD218" s="1">
        <v>3.9544919999999999E-4</v>
      </c>
      <c r="LE218" s="1">
        <v>0.11564389999999999</v>
      </c>
      <c r="LF218">
        <v>0.77006379999999996</v>
      </c>
      <c r="LG218">
        <v>18.726659999999999</v>
      </c>
      <c r="LH218" s="1">
        <v>3.7596100000000001E-4</v>
      </c>
      <c r="LI218" s="1">
        <v>0.1099128</v>
      </c>
      <c r="LJ218">
        <v>0.77025379999999999</v>
      </c>
      <c r="LK218">
        <v>18.63137</v>
      </c>
      <c r="LL218" s="1">
        <v>3.5798980000000002E-4</v>
      </c>
      <c r="LM218" s="1">
        <v>0.1046357</v>
      </c>
      <c r="LN218">
        <v>0.77039979999999997</v>
      </c>
      <c r="LO218">
        <v>18.447089999999999</v>
      </c>
      <c r="LP218" s="1">
        <v>3.4142059999999998E-4</v>
      </c>
      <c r="LQ218" s="1">
        <v>9.978149E-2</v>
      </c>
      <c r="LR218">
        <v>0.77047980000000005</v>
      </c>
      <c r="LS218">
        <v>18.745629999999998</v>
      </c>
      <c r="LT218" s="1">
        <v>3.262634E-4</v>
      </c>
      <c r="LU218" s="1">
        <v>9.5344020000000002E-2</v>
      </c>
      <c r="LV218">
        <v>0.77054730000000005</v>
      </c>
      <c r="LW218">
        <v>19.119990000000001</v>
      </c>
      <c r="LX218" s="1">
        <v>3.12596E-4</v>
      </c>
      <c r="LY218" s="1">
        <v>9.134581E-2</v>
      </c>
      <c r="LZ218">
        <v>0.77052310000000002</v>
      </c>
      <c r="MA218">
        <v>19.63212</v>
      </c>
      <c r="MB218" s="1">
        <v>3.0025020000000002E-4</v>
      </c>
      <c r="MC218" s="1">
        <v>8.7743639999999998E-2</v>
      </c>
      <c r="MD218">
        <v>0.77046950000000003</v>
      </c>
      <c r="ME218">
        <v>20.219349999999999</v>
      </c>
      <c r="MF218" s="1">
        <v>2.8926910000000002E-4</v>
      </c>
      <c r="MG218" s="1">
        <v>8.4536399999999998E-2</v>
      </c>
      <c r="MH218">
        <v>0.77032880000000004</v>
      </c>
      <c r="MI218">
        <v>20.549199999999999</v>
      </c>
      <c r="MJ218" s="1">
        <v>2.7968479999999999E-4</v>
      </c>
      <c r="MK218" s="1">
        <v>8.1745209999999999E-2</v>
      </c>
      <c r="ML218">
        <v>0.77008220000000005</v>
      </c>
      <c r="MM218">
        <v>20.602</v>
      </c>
      <c r="MN218" s="1">
        <v>2.7158709999999998E-4</v>
      </c>
      <c r="MO218" s="1">
        <v>7.9391169999999997E-2</v>
      </c>
      <c r="MP218">
        <v>0.76977499999999999</v>
      </c>
      <c r="MQ218">
        <v>20.453199999999999</v>
      </c>
      <c r="MR218" s="1">
        <v>2.6472490000000002E-4</v>
      </c>
      <c r="MS218" s="1">
        <v>7.7407589999999998E-2</v>
      </c>
      <c r="MT218">
        <v>0.76938770000000001</v>
      </c>
      <c r="MU218">
        <v>20.094460000000002</v>
      </c>
      <c r="MV218" s="1">
        <v>2.584083E-4</v>
      </c>
      <c r="MW218" s="1">
        <v>7.5596170000000004E-2</v>
      </c>
      <c r="MX218">
        <v>0.76891830000000005</v>
      </c>
      <c r="MY218">
        <v>19.984539999999999</v>
      </c>
      <c r="MZ218" s="1">
        <v>2.5193580000000001E-4</v>
      </c>
      <c r="NA218" s="1">
        <v>7.3756169999999996E-2</v>
      </c>
      <c r="NB218">
        <v>0.76841550000000003</v>
      </c>
      <c r="NC218">
        <v>19.504429999999999</v>
      </c>
      <c r="ND218" s="1">
        <v>2.4510009999999997E-4</v>
      </c>
      <c r="NE218" s="1">
        <v>7.1796159999999998E-2</v>
      </c>
      <c r="NF218">
        <v>0.76789370000000001</v>
      </c>
      <c r="NG218">
        <v>19.649100000000001</v>
      </c>
      <c r="NH218" s="1">
        <v>2.377383E-4</v>
      </c>
      <c r="NI218" s="1">
        <v>6.9684449999999995E-2</v>
      </c>
      <c r="NJ218">
        <v>0.76737979999999995</v>
      </c>
      <c r="NK218">
        <v>19.958819999999999</v>
      </c>
      <c r="NL218" s="1">
        <v>2.3009810000000001E-4</v>
      </c>
      <c r="NM218" s="1">
        <v>6.7482139999999996E-2</v>
      </c>
      <c r="NN218">
        <v>0.76687989999999995</v>
      </c>
      <c r="NO218">
        <v>20.187190000000001</v>
      </c>
      <c r="NP218" s="1">
        <v>2.2251749999999999E-4</v>
      </c>
      <c r="NQ218" s="1">
        <v>6.5282560000000003E-2</v>
      </c>
      <c r="NR218">
        <v>0.76646329999999996</v>
      </c>
      <c r="NS218">
        <v>20.216999999999999</v>
      </c>
      <c r="NT218" s="1">
        <v>2.1531640000000001E-4</v>
      </c>
      <c r="NU218" s="1">
        <v>6.3180449999999999E-2</v>
      </c>
      <c r="NV218">
        <v>0.76609799999999995</v>
      </c>
      <c r="NW218">
        <v>20.001010000000001</v>
      </c>
      <c r="NX218" s="1">
        <v>2.0849449999999999E-4</v>
      </c>
      <c r="NY218" s="1">
        <v>6.1187930000000001E-2</v>
      </c>
      <c r="NZ218">
        <v>0.76579819999999998</v>
      </c>
      <c r="OA218">
        <v>19.712050000000001</v>
      </c>
      <c r="OB218" s="1">
        <v>2.016872E-4</v>
      </c>
      <c r="OC218" s="1">
        <v>5.919671E-2</v>
      </c>
      <c r="OD218">
        <v>0.76559049999999995</v>
      </c>
      <c r="OE218">
        <v>19.9267</v>
      </c>
      <c r="OF218" s="1">
        <v>1.9461249999999999E-4</v>
      </c>
      <c r="OG218" s="1">
        <v>5.7125479999999999E-2</v>
      </c>
      <c r="OH218">
        <v>0.76546919999999996</v>
      </c>
      <c r="OI218">
        <v>20.273330000000001</v>
      </c>
      <c r="OJ218" s="1">
        <v>1.8719860000000001E-4</v>
      </c>
      <c r="OK218" s="1">
        <v>5.4942629999999999E-2</v>
      </c>
    </row>
    <row r="219" spans="1:401" x14ac:dyDescent="0.35">
      <c r="A219">
        <v>225</v>
      </c>
      <c r="B219" t="s">
        <v>4</v>
      </c>
      <c r="C219" t="s">
        <v>181</v>
      </c>
      <c r="D219" t="s">
        <v>225</v>
      </c>
      <c r="E219">
        <v>824.48710000000005</v>
      </c>
      <c r="F219">
        <v>1.0660780000000001</v>
      </c>
      <c r="G219">
        <v>15.5863</v>
      </c>
      <c r="H219">
        <v>0</v>
      </c>
      <c r="I219">
        <v>0</v>
      </c>
      <c r="J219">
        <v>1.064044</v>
      </c>
      <c r="K219">
        <v>16.103470000000002</v>
      </c>
      <c r="L219">
        <v>0</v>
      </c>
      <c r="M219">
        <v>0</v>
      </c>
      <c r="N219">
        <v>1.0619810000000001</v>
      </c>
      <c r="O219">
        <v>16.74945</v>
      </c>
      <c r="P219">
        <v>0</v>
      </c>
      <c r="Q219">
        <v>0</v>
      </c>
      <c r="R219">
        <v>1.0599540000000001</v>
      </c>
      <c r="S219">
        <v>17.343409999999999</v>
      </c>
      <c r="T219">
        <v>0</v>
      </c>
      <c r="U219">
        <v>0</v>
      </c>
      <c r="V219">
        <v>1.0579270000000001</v>
      </c>
      <c r="W219">
        <v>17.847270000000002</v>
      </c>
      <c r="X219">
        <v>0</v>
      </c>
      <c r="Y219">
        <v>0</v>
      </c>
      <c r="Z219">
        <v>1.055884</v>
      </c>
      <c r="AA219">
        <v>17.864080000000001</v>
      </c>
      <c r="AB219">
        <v>0</v>
      </c>
      <c r="AC219">
        <v>0</v>
      </c>
      <c r="AD219">
        <v>1.053793</v>
      </c>
      <c r="AE219">
        <v>17.42231</v>
      </c>
      <c r="AF219">
        <v>0</v>
      </c>
      <c r="AG219">
        <v>0</v>
      </c>
      <c r="AH219">
        <v>1.0516350000000001</v>
      </c>
      <c r="AI219">
        <v>16.956440000000001</v>
      </c>
      <c r="AJ219">
        <v>0</v>
      </c>
      <c r="AK219">
        <v>0</v>
      </c>
      <c r="AL219">
        <v>1.0494319999999999</v>
      </c>
      <c r="AM219">
        <v>16.679449999999999</v>
      </c>
      <c r="AN219">
        <v>1.194756E-34</v>
      </c>
      <c r="AO219" s="1">
        <v>3.5327960000000002E-32</v>
      </c>
      <c r="AP219">
        <v>1.0471520000000001</v>
      </c>
      <c r="AQ219">
        <v>17.126909999999999</v>
      </c>
      <c r="AR219" s="1">
        <v>4.9601700000000002E-23</v>
      </c>
      <c r="AS219" s="1">
        <v>1.4667290000000001E-20</v>
      </c>
      <c r="AT219">
        <v>1.044848</v>
      </c>
      <c r="AU219">
        <v>17.85295</v>
      </c>
      <c r="AV219" s="1">
        <v>1.4941679999999999E-12</v>
      </c>
      <c r="AW219" s="1">
        <v>4.4170010000000002E-10</v>
      </c>
      <c r="AX219">
        <v>1.042611</v>
      </c>
      <c r="AY219">
        <v>18.462109999999999</v>
      </c>
      <c r="AZ219" s="1">
        <v>4.5878219999999997E-6</v>
      </c>
      <c r="BA219" s="1">
        <v>9.8002289999999997E-4</v>
      </c>
      <c r="BB219">
        <v>1.040343</v>
      </c>
      <c r="BC219">
        <v>18.904119999999999</v>
      </c>
      <c r="BD219" s="1">
        <v>3.9799459999999998E-3</v>
      </c>
      <c r="BE219" s="1">
        <v>0.93187819999999999</v>
      </c>
      <c r="BF219">
        <v>1.0381130000000001</v>
      </c>
      <c r="BG219">
        <v>18.7667</v>
      </c>
      <c r="BH219" s="1">
        <v>0.34412999999999999</v>
      </c>
      <c r="BI219">
        <v>86.065929999999994</v>
      </c>
      <c r="BJ219">
        <v>1.0358579999999999</v>
      </c>
      <c r="BK219">
        <v>18.306920000000002</v>
      </c>
      <c r="BL219">
        <v>6.3885949999999996</v>
      </c>
      <c r="BM219">
        <v>1691.0319999999999</v>
      </c>
      <c r="BN219">
        <v>1.033612</v>
      </c>
      <c r="BO219">
        <v>17.930160000000001</v>
      </c>
      <c r="BP219">
        <v>37.05039</v>
      </c>
      <c r="BQ219">
        <v>10307.530000000001</v>
      </c>
      <c r="BR219">
        <v>1.0312190000000001</v>
      </c>
      <c r="BS219">
        <v>17.71369</v>
      </c>
      <c r="BT219">
        <v>85.199610000000007</v>
      </c>
      <c r="BU219">
        <v>24784</v>
      </c>
      <c r="BV219">
        <v>1.028481</v>
      </c>
      <c r="BW219">
        <v>18.023980000000002</v>
      </c>
      <c r="BX219">
        <v>92.160390000000007</v>
      </c>
      <c r="BY219">
        <v>27925.94</v>
      </c>
      <c r="BZ219">
        <v>1.024597</v>
      </c>
      <c r="CA219">
        <v>18.386679999999998</v>
      </c>
      <c r="CB219">
        <v>53.509839999999997</v>
      </c>
      <c r="CC219">
        <v>16844.23</v>
      </c>
      <c r="CD219">
        <v>1.020119</v>
      </c>
      <c r="CE219">
        <v>18.74644</v>
      </c>
      <c r="CF219">
        <v>18.670020000000001</v>
      </c>
      <c r="CG219">
        <v>6086.9340000000002</v>
      </c>
      <c r="CH219">
        <v>1.0161469999999999</v>
      </c>
      <c r="CI219">
        <v>18.71912</v>
      </c>
      <c r="CJ219">
        <v>4.3439069999999997</v>
      </c>
      <c r="CK219">
        <v>1459.0830000000001</v>
      </c>
      <c r="CL219">
        <v>1.0128280000000001</v>
      </c>
      <c r="CM219">
        <v>18.225660000000001</v>
      </c>
      <c r="CN219">
        <v>0.76973349999999996</v>
      </c>
      <c r="CO219">
        <v>263.2022</v>
      </c>
      <c r="CP219">
        <v>1.009879</v>
      </c>
      <c r="CQ219">
        <v>17.595870000000001</v>
      </c>
      <c r="CR219">
        <v>0.15003929999999999</v>
      </c>
      <c r="CS219">
        <v>50.166440000000001</v>
      </c>
      <c r="CT219">
        <v>1.0073000000000001</v>
      </c>
      <c r="CU219">
        <v>16.99052</v>
      </c>
      <c r="CV219">
        <v>6.4174819999999994E-2</v>
      </c>
      <c r="CW219">
        <v>20.230049999999999</v>
      </c>
      <c r="CX219">
        <v>1.004515</v>
      </c>
      <c r="CY219">
        <v>16.553650000000001</v>
      </c>
      <c r="CZ219">
        <v>5.0548750000000003E-2</v>
      </c>
      <c r="DA219">
        <v>15.632020000000001</v>
      </c>
      <c r="DB219">
        <v>1.0014160000000001</v>
      </c>
      <c r="DC219">
        <v>16.791650000000001</v>
      </c>
      <c r="DD219" s="1">
        <v>4.5851549999999998E-2</v>
      </c>
      <c r="DE219">
        <v>14.16573</v>
      </c>
      <c r="DF219">
        <v>0.99787879999999995</v>
      </c>
      <c r="DG219">
        <v>17.09327</v>
      </c>
      <c r="DH219" s="1">
        <v>4.2799329999999997E-2</v>
      </c>
      <c r="DI219">
        <v>13.253920000000001</v>
      </c>
      <c r="DJ219">
        <v>0.99376169999999997</v>
      </c>
      <c r="DK219">
        <v>17.461320000000001</v>
      </c>
      <c r="DL219" s="1">
        <v>4.0250330000000001E-2</v>
      </c>
      <c r="DM219">
        <v>12.513019999999999</v>
      </c>
      <c r="DN219">
        <v>0.98906950000000005</v>
      </c>
      <c r="DO219">
        <v>17.700710000000001</v>
      </c>
      <c r="DP219" s="1">
        <v>3.7818030000000002E-2</v>
      </c>
      <c r="DQ219" s="1">
        <v>11.81476</v>
      </c>
      <c r="DR219">
        <v>0.98374280000000003</v>
      </c>
      <c r="DS219">
        <v>17.48433</v>
      </c>
      <c r="DT219" s="1">
        <v>3.5411529999999997E-2</v>
      </c>
      <c r="DU219" s="1">
        <v>11.126440000000001</v>
      </c>
      <c r="DV219">
        <v>0.97789700000000002</v>
      </c>
      <c r="DW219">
        <v>16.890750000000001</v>
      </c>
      <c r="DX219" s="1">
        <v>3.309629E-2</v>
      </c>
      <c r="DY219" s="1">
        <v>10.464930000000001</v>
      </c>
      <c r="DZ219">
        <v>0.97165539999999995</v>
      </c>
      <c r="EA219">
        <v>16.21556</v>
      </c>
      <c r="EB219" s="1">
        <v>3.091265E-2</v>
      </c>
      <c r="EC219" s="1">
        <v>9.8398810000000001</v>
      </c>
      <c r="ED219">
        <v>0.96515130000000005</v>
      </c>
      <c r="EE219">
        <v>15.75379</v>
      </c>
      <c r="EF219" s="1">
        <v>2.9196150000000001E-2</v>
      </c>
      <c r="EG219" s="1">
        <v>9.3462569999999996</v>
      </c>
      <c r="EH219">
        <v>0.95846140000000002</v>
      </c>
      <c r="EI219">
        <v>16.110890000000001</v>
      </c>
      <c r="EJ219" s="1">
        <v>2.8608649999999999E-2</v>
      </c>
      <c r="EK219" s="1">
        <v>9.1961449999999996</v>
      </c>
      <c r="EL219">
        <v>0.95172000000000001</v>
      </c>
      <c r="EM219">
        <v>16.62961</v>
      </c>
      <c r="EN219" s="1">
        <v>2.9239870000000001E-2</v>
      </c>
      <c r="EO219" s="1">
        <v>9.4446569999999994</v>
      </c>
      <c r="EP219">
        <v>0.94487140000000003</v>
      </c>
      <c r="EQ219">
        <v>17.212569999999999</v>
      </c>
      <c r="ER219" s="1">
        <v>3.0233880000000001E-2</v>
      </c>
      <c r="ES219" s="1">
        <v>9.8366229999999995</v>
      </c>
      <c r="ET219">
        <v>0.93795269999999997</v>
      </c>
      <c r="EU219">
        <v>17.914850000000001</v>
      </c>
      <c r="EV219" s="1">
        <v>3.0584770000000001E-2</v>
      </c>
      <c r="EW219" s="1">
        <v>10.04026</v>
      </c>
      <c r="EX219">
        <v>0.93076369999999997</v>
      </c>
      <c r="EY219">
        <v>18.1631</v>
      </c>
      <c r="EZ219" s="1">
        <v>2.9950009999999999E-2</v>
      </c>
      <c r="FA219" s="1">
        <v>9.9259430000000002</v>
      </c>
      <c r="FB219">
        <v>0.92327340000000002</v>
      </c>
      <c r="FC219">
        <v>17.80189</v>
      </c>
      <c r="FD219" s="1">
        <v>2.8466310000000002E-2</v>
      </c>
      <c r="FE219" s="1">
        <v>9.5246600000000008</v>
      </c>
      <c r="FF219">
        <v>0.91575119999999999</v>
      </c>
      <c r="FG219">
        <v>17.329219999999999</v>
      </c>
      <c r="FH219" s="1">
        <v>2.6501230000000001E-2</v>
      </c>
      <c r="FI219" s="1">
        <v>8.948658</v>
      </c>
      <c r="FJ219">
        <v>0.90851280000000001</v>
      </c>
      <c r="FK219">
        <v>16.935970000000001</v>
      </c>
      <c r="FL219" s="1">
        <v>2.439353E-2</v>
      </c>
      <c r="FM219" s="1">
        <v>8.3056990000000006</v>
      </c>
      <c r="FN219">
        <v>0.9012985</v>
      </c>
      <c r="FO219">
        <v>17.16987</v>
      </c>
      <c r="FP219" s="1">
        <v>2.230273E-2</v>
      </c>
      <c r="FQ219" s="1">
        <v>7.6561519999999996</v>
      </c>
      <c r="FR219">
        <v>0.8940266</v>
      </c>
      <c r="FS219">
        <v>17.662040000000001</v>
      </c>
      <c r="FT219" s="1">
        <v>2.0295609999999999E-2</v>
      </c>
      <c r="FU219" s="1">
        <v>7.0242930000000001</v>
      </c>
      <c r="FV219">
        <v>0.88737529999999998</v>
      </c>
      <c r="FW219">
        <v>18.229520000000001</v>
      </c>
      <c r="FX219" s="1">
        <v>1.8444619999999998E-2</v>
      </c>
      <c r="FY219" s="1">
        <v>6.4303910000000002</v>
      </c>
      <c r="FZ219">
        <v>0.88082459999999996</v>
      </c>
      <c r="GA219">
        <v>18.966249999999999</v>
      </c>
      <c r="GB219" s="1">
        <v>1.6750379999999999E-2</v>
      </c>
      <c r="GC219" s="1">
        <v>5.8815860000000004</v>
      </c>
      <c r="GD219">
        <v>0.87431720000000002</v>
      </c>
      <c r="GE219">
        <v>19.3507</v>
      </c>
      <c r="GF219" s="1">
        <v>1.520927E-2</v>
      </c>
      <c r="GG219" s="1">
        <v>5.3790279999999999</v>
      </c>
      <c r="GH219">
        <v>0.86787320000000001</v>
      </c>
      <c r="GI219">
        <v>19.342490000000002</v>
      </c>
      <c r="GJ219" s="1">
        <v>1.381608E-2</v>
      </c>
      <c r="GK219" s="1">
        <v>4.9216389999999999</v>
      </c>
      <c r="GL219">
        <v>0.86141769999999995</v>
      </c>
      <c r="GM219">
        <v>19.07038</v>
      </c>
      <c r="GN219" s="1">
        <v>1.253775E-2</v>
      </c>
      <c r="GO219" s="1">
        <v>4.5001600000000002</v>
      </c>
      <c r="GP219">
        <v>0.85498680000000005</v>
      </c>
      <c r="GQ219">
        <v>18.716229999999999</v>
      </c>
      <c r="GR219" s="1">
        <v>1.1378249999999999E-2</v>
      </c>
      <c r="GS219" s="1">
        <v>4.1138070000000004</v>
      </c>
      <c r="GT219">
        <v>0.84870230000000002</v>
      </c>
      <c r="GU219">
        <v>18.430479999999999</v>
      </c>
      <c r="GV219" s="1">
        <v>1.032247E-2</v>
      </c>
      <c r="GW219" s="1">
        <v>3.7595109999999998</v>
      </c>
      <c r="GX219">
        <v>0.84232969999999996</v>
      </c>
      <c r="GY219">
        <v>18.597719999999999</v>
      </c>
      <c r="GZ219" s="1">
        <v>9.345608E-3</v>
      </c>
      <c r="HA219" s="1">
        <v>3.430237</v>
      </c>
      <c r="HB219">
        <v>0.8365359</v>
      </c>
      <c r="HC219">
        <v>18.82386</v>
      </c>
      <c r="HD219" s="1">
        <v>8.4560090000000004E-3</v>
      </c>
      <c r="HE219" s="1">
        <v>3.1258249999999999</v>
      </c>
      <c r="HF219">
        <v>0.83120110000000003</v>
      </c>
      <c r="HG219">
        <v>19.212610000000002</v>
      </c>
      <c r="HH219" s="1">
        <v>7.6557400000000003E-3</v>
      </c>
      <c r="HI219" s="1">
        <v>2.8484639999999999</v>
      </c>
      <c r="HJ219">
        <v>0.82647190000000004</v>
      </c>
      <c r="HK219">
        <v>19.426169999999999</v>
      </c>
      <c r="HL219" s="1">
        <v>6.93678E-3</v>
      </c>
      <c r="HM219" s="1">
        <v>2.5955550000000001</v>
      </c>
      <c r="HN219">
        <v>0.82257000000000002</v>
      </c>
      <c r="HO219">
        <v>19.530380000000001</v>
      </c>
      <c r="HP219" s="1">
        <v>6.2805259999999998E-3</v>
      </c>
      <c r="HQ219" s="1">
        <v>2.36124</v>
      </c>
      <c r="HR219">
        <v>0.8190075</v>
      </c>
      <c r="HS219">
        <v>19.333909999999999</v>
      </c>
      <c r="HT219" s="1">
        <v>5.6767830000000003E-3</v>
      </c>
      <c r="HU219" s="1">
        <v>2.1433490000000002</v>
      </c>
      <c r="HV219">
        <v>0.81611840000000002</v>
      </c>
      <c r="HW219">
        <v>18.812110000000001</v>
      </c>
      <c r="HX219" s="1">
        <v>5.1209929999999999E-3</v>
      </c>
      <c r="HY219" s="1">
        <v>1.9394910000000001</v>
      </c>
      <c r="HZ219">
        <v>0.81381800000000004</v>
      </c>
      <c r="IA219">
        <v>18.276509999999998</v>
      </c>
      <c r="IB219" s="1">
        <v>4.6046120000000001E-3</v>
      </c>
      <c r="IC219" s="1">
        <v>1.747546</v>
      </c>
      <c r="ID219">
        <v>0.81173910000000005</v>
      </c>
      <c r="IE219">
        <v>18.027439999999999</v>
      </c>
      <c r="IF219" s="1">
        <v>4.1163390000000001E-3</v>
      </c>
      <c r="IG219" s="1">
        <v>1.564541</v>
      </c>
      <c r="IH219">
        <v>0.81018219999999996</v>
      </c>
      <c r="II219">
        <v>17.894189999999998</v>
      </c>
      <c r="IJ219" s="1">
        <v>3.6604350000000001E-3</v>
      </c>
      <c r="IK219" s="1">
        <v>1.392072</v>
      </c>
      <c r="IL219">
        <v>0.80913599999999997</v>
      </c>
      <c r="IM219">
        <v>18.058240000000001</v>
      </c>
      <c r="IN219" s="1">
        <v>3.2288989999999999E-3</v>
      </c>
      <c r="IO219" s="1">
        <v>1.2284120000000001</v>
      </c>
      <c r="IP219">
        <v>0.80823029999999996</v>
      </c>
      <c r="IQ219">
        <v>17.959710000000001</v>
      </c>
      <c r="IR219" s="1">
        <v>2.8037790000000002E-3</v>
      </c>
      <c r="IS219" s="1">
        <v>1.067801</v>
      </c>
      <c r="IT219">
        <v>0.8074673</v>
      </c>
      <c r="IU219">
        <v>17.822289999999999</v>
      </c>
      <c r="IV219" s="1">
        <v>2.3790399999999998E-3</v>
      </c>
      <c r="IW219" s="1">
        <v>0.90729870000000001</v>
      </c>
      <c r="IX219">
        <v>0.80696330000000005</v>
      </c>
      <c r="IY219">
        <v>17.69173</v>
      </c>
      <c r="IZ219" s="1">
        <v>1.9663419999999998E-3</v>
      </c>
      <c r="JA219" s="1">
        <v>0.75083</v>
      </c>
      <c r="JB219">
        <v>0.80670459999999999</v>
      </c>
      <c r="JC219">
        <v>17.452300000000001</v>
      </c>
      <c r="JD219" s="1">
        <v>1.5943890000000001E-3</v>
      </c>
      <c r="JE219" s="1">
        <v>0.60881470000000004</v>
      </c>
      <c r="JF219">
        <v>0.80658419999999997</v>
      </c>
      <c r="JG219">
        <v>17.507169999999999</v>
      </c>
      <c r="JH219" s="1">
        <v>1.2915699999999999E-3</v>
      </c>
      <c r="JI219" s="1">
        <v>0.49237880000000001</v>
      </c>
      <c r="JJ219">
        <v>0.80653010000000003</v>
      </c>
      <c r="JK219">
        <v>17.434290000000001</v>
      </c>
      <c r="JL219" s="1">
        <v>1.0663350000000001E-3</v>
      </c>
      <c r="JM219" s="1">
        <v>0.40520099999999998</v>
      </c>
      <c r="JN219">
        <v>0.80654930000000002</v>
      </c>
      <c r="JO219">
        <v>17.317049999999998</v>
      </c>
      <c r="JP219" s="1">
        <v>9.0833440000000004E-4</v>
      </c>
      <c r="JQ219" s="1">
        <v>0.34386220000000001</v>
      </c>
      <c r="JR219">
        <v>0.80659009999999998</v>
      </c>
      <c r="JS219">
        <v>17.502289999999999</v>
      </c>
      <c r="JT219" s="1">
        <v>7.9858610000000003E-4</v>
      </c>
      <c r="JU219" s="1">
        <v>0.30127510000000002</v>
      </c>
      <c r="JV219">
        <v>0.80670120000000001</v>
      </c>
      <c r="JW219">
        <v>17.560929999999999</v>
      </c>
      <c r="JX219" s="1">
        <v>7.1820309999999997E-4</v>
      </c>
      <c r="JY219" s="1">
        <v>0.27026689999999998</v>
      </c>
      <c r="JZ219">
        <v>0.80679970000000001</v>
      </c>
      <c r="KA219">
        <v>17.33935</v>
      </c>
      <c r="KB219" s="1">
        <v>6.5361819999999998E-4</v>
      </c>
      <c r="KC219" s="1">
        <v>0.24555750000000001</v>
      </c>
      <c r="KD219">
        <v>0.80695360000000005</v>
      </c>
      <c r="KE219">
        <v>17.116869999999999</v>
      </c>
      <c r="KF219" s="1">
        <v>5.9754070000000005E-4</v>
      </c>
      <c r="KG219" s="1">
        <v>0.22425639999999999</v>
      </c>
      <c r="KH219">
        <v>0.80712209999999995</v>
      </c>
      <c r="KI219">
        <v>16.870190000000001</v>
      </c>
      <c r="KJ219" s="1">
        <v>5.4861060000000004E-4</v>
      </c>
      <c r="KK219" s="1">
        <v>0.20566580000000001</v>
      </c>
      <c r="KL219">
        <v>0.80732300000000001</v>
      </c>
      <c r="KM219">
        <v>17.10699</v>
      </c>
      <c r="KN219" s="1">
        <v>5.0675310000000001E-4</v>
      </c>
      <c r="KO219" s="1">
        <v>0.1897316</v>
      </c>
      <c r="KP219">
        <v>0.80750909999999998</v>
      </c>
      <c r="KQ219">
        <v>17.414079999999998</v>
      </c>
      <c r="KR219" s="1">
        <v>4.718721E-4</v>
      </c>
      <c r="KS219" s="1">
        <v>0.1764587</v>
      </c>
      <c r="KT219">
        <v>0.80770980000000003</v>
      </c>
      <c r="KU219">
        <v>17.86327</v>
      </c>
      <c r="KV219" s="1">
        <v>4.4305499999999998E-4</v>
      </c>
      <c r="KW219" s="1">
        <v>0.16547719999999999</v>
      </c>
      <c r="KX219">
        <v>0.80786749999999996</v>
      </c>
      <c r="KY219">
        <v>18.419650000000001</v>
      </c>
      <c r="KZ219" s="1">
        <v>4.189121E-4</v>
      </c>
      <c r="LA219" s="1">
        <v>0.15630869999999999</v>
      </c>
      <c r="LB219">
        <v>0.80801840000000003</v>
      </c>
      <c r="LC219">
        <v>18.667269999999998</v>
      </c>
      <c r="LD219" s="1">
        <v>3.975607E-4</v>
      </c>
      <c r="LE219" s="1">
        <v>0.14826020000000001</v>
      </c>
      <c r="LF219">
        <v>0.80817280000000002</v>
      </c>
      <c r="LG219">
        <v>18.687290000000001</v>
      </c>
      <c r="LH219" s="1">
        <v>3.7792389999999999E-4</v>
      </c>
      <c r="LI219" s="1">
        <v>0.14087749999999999</v>
      </c>
      <c r="LJ219">
        <v>0.80825219999999998</v>
      </c>
      <c r="LK219">
        <v>18.61947</v>
      </c>
      <c r="LL219" s="1">
        <v>3.597839E-4</v>
      </c>
      <c r="LM219" s="1">
        <v>0.1340692</v>
      </c>
      <c r="LN219">
        <v>0.80834340000000005</v>
      </c>
      <c r="LO219">
        <v>18.462230000000002</v>
      </c>
      <c r="LP219" s="1">
        <v>3.4307480000000002E-4</v>
      </c>
      <c r="LQ219" s="1">
        <v>0.12781490000000001</v>
      </c>
      <c r="LR219">
        <v>0.80838049999999995</v>
      </c>
      <c r="LS219">
        <v>18.795670000000001</v>
      </c>
      <c r="LT219" s="1">
        <v>3.27762E-4</v>
      </c>
      <c r="LU219" s="1">
        <v>0.12208189999999999</v>
      </c>
      <c r="LV219">
        <v>0.8083709</v>
      </c>
      <c r="LW219">
        <v>19.171669999999999</v>
      </c>
      <c r="LX219" s="1">
        <v>3.1394540000000002E-4</v>
      </c>
      <c r="LY219" s="1">
        <v>0.1169167</v>
      </c>
      <c r="LZ219">
        <v>0.80834510000000004</v>
      </c>
      <c r="MA219">
        <v>19.671230000000001</v>
      </c>
      <c r="MB219" s="1">
        <v>3.014658E-4</v>
      </c>
      <c r="MC219" s="1">
        <v>0.1122629</v>
      </c>
      <c r="MD219">
        <v>0.80825899999999995</v>
      </c>
      <c r="ME219">
        <v>20.21481</v>
      </c>
      <c r="MF219" s="1">
        <v>2.9033629999999997E-4</v>
      </c>
      <c r="MG219" s="1">
        <v>0.1081087</v>
      </c>
      <c r="MH219">
        <v>0.80814980000000003</v>
      </c>
      <c r="MI219">
        <v>20.51305</v>
      </c>
      <c r="MJ219" s="1">
        <v>2.806067E-4</v>
      </c>
      <c r="MK219" s="1">
        <v>0.104486</v>
      </c>
      <c r="ML219">
        <v>0.80791800000000003</v>
      </c>
      <c r="MM219">
        <v>20.553920000000002</v>
      </c>
      <c r="MN219" s="1">
        <v>2.7235289999999999E-4</v>
      </c>
      <c r="MO219" s="1">
        <v>0.10141650000000001</v>
      </c>
      <c r="MP219">
        <v>0.80769800000000003</v>
      </c>
      <c r="MQ219">
        <v>20.446840000000002</v>
      </c>
      <c r="MR219" s="1">
        <v>2.6538279999999999E-4</v>
      </c>
      <c r="MS219" s="1">
        <v>9.8842399999999997E-2</v>
      </c>
      <c r="MT219">
        <v>0.80738840000000001</v>
      </c>
      <c r="MU219">
        <v>20.130210000000002</v>
      </c>
      <c r="MV219" s="1">
        <v>2.590445E-4</v>
      </c>
      <c r="MW219" s="1">
        <v>9.6529690000000001E-2</v>
      </c>
      <c r="MX219">
        <v>0.80702419999999997</v>
      </c>
      <c r="MY219">
        <v>20.069479999999999</v>
      </c>
      <c r="MZ219" s="1">
        <v>2.5259680000000001E-4</v>
      </c>
      <c r="NA219" s="1">
        <v>9.420887E-2</v>
      </c>
      <c r="NB219">
        <v>0.80666660000000001</v>
      </c>
      <c r="NC219">
        <v>19.577719999999999</v>
      </c>
      <c r="ND219" s="1">
        <v>2.4581389999999998E-4</v>
      </c>
      <c r="NE219" s="1">
        <v>9.1752349999999996E-2</v>
      </c>
      <c r="NF219">
        <v>0.80629329999999999</v>
      </c>
      <c r="NG219">
        <v>19.703669999999999</v>
      </c>
      <c r="NH219" s="1">
        <v>2.3850229999999999E-4</v>
      </c>
      <c r="NI219" s="1">
        <v>8.9102539999999994E-2</v>
      </c>
      <c r="NJ219">
        <v>0.80593930000000003</v>
      </c>
      <c r="NK219">
        <v>19.96632</v>
      </c>
      <c r="NL219" s="1">
        <v>2.3087800000000001E-4</v>
      </c>
      <c r="NM219" s="1">
        <v>8.6323399999999995E-2</v>
      </c>
      <c r="NN219">
        <v>0.80564550000000001</v>
      </c>
      <c r="NO219">
        <v>20.16441</v>
      </c>
      <c r="NP219" s="1">
        <v>2.232813E-4</v>
      </c>
      <c r="NQ219" s="1">
        <v>8.3527920000000005E-2</v>
      </c>
      <c r="NR219">
        <v>0.80538860000000001</v>
      </c>
      <c r="NS219">
        <v>20.186779999999999</v>
      </c>
      <c r="NT219" s="1">
        <v>2.1603719999999999E-4</v>
      </c>
      <c r="NU219" s="1">
        <v>8.0843369999999998E-2</v>
      </c>
      <c r="NV219">
        <v>0.80517850000000002</v>
      </c>
      <c r="NW219">
        <v>20.005659999999999</v>
      </c>
      <c r="NX219" s="1">
        <v>2.091908E-4</v>
      </c>
      <c r="NY219" s="1">
        <v>7.8303079999999997E-2</v>
      </c>
      <c r="NZ219">
        <v>0.80502059999999998</v>
      </c>
      <c r="OA219">
        <v>19.750440000000001</v>
      </c>
      <c r="OB219" s="1">
        <v>2.0239699999999999E-4</v>
      </c>
      <c r="OC219" s="1">
        <v>7.5781710000000002E-2</v>
      </c>
      <c r="OD219">
        <v>0.80493179999999998</v>
      </c>
      <c r="OE219">
        <v>20.001860000000001</v>
      </c>
      <c r="OF219" s="1">
        <v>1.9536E-4</v>
      </c>
      <c r="OG219" s="1">
        <v>7.3167579999999996E-2</v>
      </c>
      <c r="OH219">
        <v>0.80492750000000002</v>
      </c>
      <c r="OI219">
        <v>20.350339999999999</v>
      </c>
      <c r="OJ219" s="1">
        <v>1.8798590000000001E-4</v>
      </c>
      <c r="OK219" s="1">
        <v>7.0411749999999995E-2</v>
      </c>
    </row>
    <row r="220" spans="1:401" x14ac:dyDescent="0.35">
      <c r="A220">
        <v>226</v>
      </c>
      <c r="B220" t="s">
        <v>4</v>
      </c>
      <c r="C220" t="s">
        <v>181</v>
      </c>
      <c r="D220" t="s">
        <v>226</v>
      </c>
      <c r="E220">
        <v>858.04859999999996</v>
      </c>
      <c r="F220">
        <v>0.75656820000000002</v>
      </c>
      <c r="G220">
        <v>15.60032</v>
      </c>
      <c r="H220">
        <v>0</v>
      </c>
      <c r="I220">
        <v>0</v>
      </c>
      <c r="J220">
        <v>0.75524089999999999</v>
      </c>
      <c r="K220">
        <v>16.083189999999998</v>
      </c>
      <c r="L220">
        <v>0</v>
      </c>
      <c r="M220">
        <v>0</v>
      </c>
      <c r="N220">
        <v>0.75392230000000005</v>
      </c>
      <c r="O220">
        <v>16.729369999999999</v>
      </c>
      <c r="P220">
        <v>0</v>
      </c>
      <c r="Q220">
        <v>0</v>
      </c>
      <c r="R220">
        <v>0.75260079999999996</v>
      </c>
      <c r="S220">
        <v>17.326270000000001</v>
      </c>
      <c r="T220">
        <v>0</v>
      </c>
      <c r="U220">
        <v>0</v>
      </c>
      <c r="V220">
        <v>0.75130949999999996</v>
      </c>
      <c r="W220">
        <v>17.844550000000002</v>
      </c>
      <c r="X220">
        <v>0</v>
      </c>
      <c r="Y220">
        <v>0</v>
      </c>
      <c r="Z220">
        <v>0.74999629999999995</v>
      </c>
      <c r="AA220">
        <v>17.89226</v>
      </c>
      <c r="AB220">
        <v>0</v>
      </c>
      <c r="AC220">
        <v>0</v>
      </c>
      <c r="AD220">
        <v>0.74862919999999999</v>
      </c>
      <c r="AE220">
        <v>17.460719999999998</v>
      </c>
      <c r="AF220">
        <v>0</v>
      </c>
      <c r="AG220">
        <v>0</v>
      </c>
      <c r="AH220">
        <v>0.74724440000000003</v>
      </c>
      <c r="AI220">
        <v>16.989270000000001</v>
      </c>
      <c r="AJ220">
        <v>0</v>
      </c>
      <c r="AK220">
        <v>0</v>
      </c>
      <c r="AL220">
        <v>0.74582800000000005</v>
      </c>
      <c r="AM220">
        <v>16.688369999999999</v>
      </c>
      <c r="AN220">
        <v>2.298823E-35</v>
      </c>
      <c r="AO220" s="1">
        <v>8.7201790000000002E-33</v>
      </c>
      <c r="AP220">
        <v>0.74437019999999998</v>
      </c>
      <c r="AQ220">
        <v>17.106100000000001</v>
      </c>
      <c r="AR220" s="1">
        <v>9.5366069999999994E-24</v>
      </c>
      <c r="AS220" s="1">
        <v>3.6191580000000003E-21</v>
      </c>
      <c r="AT220">
        <v>0.74238649999999995</v>
      </c>
      <c r="AU220">
        <v>17.833629999999999</v>
      </c>
      <c r="AV220" s="1">
        <v>5.7070139999999998E-13</v>
      </c>
      <c r="AW220" s="1">
        <v>2.1649169999999999E-10</v>
      </c>
      <c r="AX220">
        <v>0.74006810000000001</v>
      </c>
      <c r="AY220">
        <v>18.45392</v>
      </c>
      <c r="AZ220" s="1">
        <v>2.1821729999999999E-6</v>
      </c>
      <c r="BA220" s="1">
        <v>5.9148939999999998E-4</v>
      </c>
      <c r="BB220">
        <v>0.73772420000000005</v>
      </c>
      <c r="BC220">
        <v>18.913679999999999</v>
      </c>
      <c r="BD220" s="1">
        <v>2.4210379999999999E-3</v>
      </c>
      <c r="BE220" s="1">
        <v>0.71317629999999999</v>
      </c>
      <c r="BF220">
        <v>0.73538099999999995</v>
      </c>
      <c r="BG220">
        <v>18.80686</v>
      </c>
      <c r="BH220" s="1">
        <v>0.24309420000000001</v>
      </c>
      <c r="BI220">
        <v>76.548289999999994</v>
      </c>
      <c r="BJ220">
        <v>0.73301950000000005</v>
      </c>
      <c r="BK220">
        <v>18.343299999999999</v>
      </c>
      <c r="BL220" s="1">
        <v>5.0646069999999996</v>
      </c>
      <c r="BM220">
        <v>1693.912</v>
      </c>
      <c r="BN220">
        <v>0.73066900000000001</v>
      </c>
      <c r="BO220">
        <v>17.956679999999999</v>
      </c>
      <c r="BP220">
        <v>32.33587</v>
      </c>
      <c r="BQ220">
        <v>11419.99</v>
      </c>
      <c r="BR220">
        <v>0.72821340000000001</v>
      </c>
      <c r="BS220">
        <v>17.72334</v>
      </c>
      <c r="BT220">
        <v>80.795069999999996</v>
      </c>
      <c r="BU220">
        <v>29986.080000000002</v>
      </c>
      <c r="BV220">
        <v>0.72544609999999998</v>
      </c>
      <c r="BW220">
        <v>18.002680000000002</v>
      </c>
      <c r="BX220">
        <v>94.027270000000001</v>
      </c>
      <c r="BY220">
        <v>36532.61</v>
      </c>
      <c r="BZ220">
        <v>0.72188560000000002</v>
      </c>
      <c r="CA220">
        <v>18.372399999999999</v>
      </c>
      <c r="CB220">
        <v>58.245159999999998</v>
      </c>
      <c r="CC220">
        <v>23621.17</v>
      </c>
      <c r="CD220">
        <v>0.71774570000000004</v>
      </c>
      <c r="CE220">
        <v>18.738589999999999</v>
      </c>
      <c r="CF220">
        <v>21.51024</v>
      </c>
      <c r="CG220">
        <v>9074.0339999999997</v>
      </c>
      <c r="CH220">
        <v>0.71389619999999998</v>
      </c>
      <c r="CI220">
        <v>18.74614</v>
      </c>
      <c r="CJ220">
        <v>5.2494379999999996</v>
      </c>
      <c r="CK220">
        <v>2290.6550000000002</v>
      </c>
      <c r="CL220">
        <v>0.71052249999999995</v>
      </c>
      <c r="CM220">
        <v>18.284780000000001</v>
      </c>
      <c r="CN220">
        <v>0.95649399999999996</v>
      </c>
      <c r="CO220">
        <v>426.7704</v>
      </c>
      <c r="CP220">
        <v>0.70753630000000001</v>
      </c>
      <c r="CQ220">
        <v>17.658429999999999</v>
      </c>
      <c r="CR220">
        <v>0.17830560000000001</v>
      </c>
      <c r="CS220">
        <v>78.244330000000005</v>
      </c>
      <c r="CT220">
        <v>0.70487679999999997</v>
      </c>
      <c r="CU220">
        <v>17.049009999999999</v>
      </c>
      <c r="CV220">
        <v>6.8026859999999995E-2</v>
      </c>
      <c r="CW220">
        <v>27.93967</v>
      </c>
      <c r="CX220">
        <v>0.70215179999999999</v>
      </c>
      <c r="CY220">
        <v>16.586169999999999</v>
      </c>
      <c r="CZ220">
        <v>5.1369579999999998E-2</v>
      </c>
      <c r="DA220">
        <v>20.540710000000001</v>
      </c>
      <c r="DB220">
        <v>0.69917450000000003</v>
      </c>
      <c r="DC220">
        <v>16.780909999999999</v>
      </c>
      <c r="DD220" s="1">
        <v>4.6250470000000002E-2</v>
      </c>
      <c r="DE220">
        <v>18.454820000000002</v>
      </c>
      <c r="DF220">
        <v>0.69583260000000002</v>
      </c>
      <c r="DG220">
        <v>17.0792</v>
      </c>
      <c r="DH220" s="1">
        <v>4.3089769999999999E-2</v>
      </c>
      <c r="DI220">
        <v>17.235109999999999</v>
      </c>
      <c r="DJ220">
        <v>0.69200059999999997</v>
      </c>
      <c r="DK220">
        <v>17.447839999999999</v>
      </c>
      <c r="DL220" s="1">
        <v>4.0506189999999997E-2</v>
      </c>
      <c r="DM220">
        <v>16.26906</v>
      </c>
      <c r="DN220">
        <v>0.6876447</v>
      </c>
      <c r="DO220">
        <v>17.710660000000001</v>
      </c>
      <c r="DP220" s="1">
        <v>3.8068520000000002E-2</v>
      </c>
      <c r="DQ220" s="1">
        <v>15.37125</v>
      </c>
      <c r="DR220">
        <v>0.68267549999999999</v>
      </c>
      <c r="DS220">
        <v>17.53256</v>
      </c>
      <c r="DT220" s="1">
        <v>3.5657370000000001E-2</v>
      </c>
      <c r="DU220" s="1">
        <v>14.48795</v>
      </c>
      <c r="DV220">
        <v>0.6771218</v>
      </c>
      <c r="DW220">
        <v>16.95065</v>
      </c>
      <c r="DX220" s="1">
        <v>3.3329629999999999E-2</v>
      </c>
      <c r="DY220" s="1">
        <v>13.636049999999999</v>
      </c>
      <c r="DZ220">
        <v>0.67116200000000004</v>
      </c>
      <c r="EA220">
        <v>16.281939999999999</v>
      </c>
      <c r="EB220" s="1">
        <v>3.112767E-2</v>
      </c>
      <c r="EC220" s="1">
        <v>12.829319999999999</v>
      </c>
      <c r="ED220">
        <v>0.66489480000000001</v>
      </c>
      <c r="EE220">
        <v>15.797459999999999</v>
      </c>
      <c r="EF220" s="1">
        <v>2.9328429999999999E-2</v>
      </c>
      <c r="EG220" s="1">
        <v>12.166399999999999</v>
      </c>
      <c r="EH220">
        <v>0.65860580000000002</v>
      </c>
      <c r="EI220">
        <v>16.12086</v>
      </c>
      <c r="EJ220" s="1">
        <v>2.8584890000000002E-2</v>
      </c>
      <c r="EK220" s="1">
        <v>11.91398</v>
      </c>
      <c r="EL220">
        <v>0.6522616</v>
      </c>
      <c r="EM220">
        <v>16.631250000000001</v>
      </c>
      <c r="EN220" s="1">
        <v>2.9093020000000001E-2</v>
      </c>
      <c r="EO220" s="1">
        <v>12.187670000000001</v>
      </c>
      <c r="EP220">
        <v>0.64580669999999996</v>
      </c>
      <c r="EQ220">
        <v>17.204799999999999</v>
      </c>
      <c r="ER220" s="1">
        <v>3.0094220000000001E-2</v>
      </c>
      <c r="ES220" s="1">
        <v>12.703099999999999</v>
      </c>
      <c r="ET220">
        <v>0.63927230000000002</v>
      </c>
      <c r="EU220">
        <v>17.901450000000001</v>
      </c>
      <c r="EV220" s="1">
        <v>3.0551140000000001E-2</v>
      </c>
      <c r="EW220" s="1">
        <v>13.02136</v>
      </c>
      <c r="EX220">
        <v>0.63247229999999999</v>
      </c>
      <c r="EY220">
        <v>18.17475</v>
      </c>
      <c r="EZ220" s="1">
        <v>3.003749E-2</v>
      </c>
      <c r="FA220" s="1">
        <v>12.93622</v>
      </c>
      <c r="FB220">
        <v>0.62544759999999999</v>
      </c>
      <c r="FC220">
        <v>17.83278</v>
      </c>
      <c r="FD220" s="1">
        <v>2.864883E-2</v>
      </c>
      <c r="FE220" s="1">
        <v>12.46855</v>
      </c>
      <c r="FF220">
        <v>0.61818770000000001</v>
      </c>
      <c r="FG220">
        <v>17.376429999999999</v>
      </c>
      <c r="FH220" s="1">
        <v>2.6729929999999999E-2</v>
      </c>
      <c r="FI220" s="1">
        <v>11.752750000000001</v>
      </c>
      <c r="FJ220">
        <v>0.61110070000000005</v>
      </c>
      <c r="FK220">
        <v>16.977239999999998</v>
      </c>
      <c r="FL220" s="1">
        <v>2.46351E-2</v>
      </c>
      <c r="FM220" s="1">
        <v>10.933299999999999</v>
      </c>
      <c r="FN220">
        <v>0.60406389999999999</v>
      </c>
      <c r="FO220">
        <v>17.20373</v>
      </c>
      <c r="FP220" s="1">
        <v>2.2543730000000001E-2</v>
      </c>
      <c r="FQ220" s="1">
        <v>10.09656</v>
      </c>
      <c r="FR220">
        <v>0.59691110000000003</v>
      </c>
      <c r="FS220">
        <v>17.67192</v>
      </c>
      <c r="FT220" s="1">
        <v>2.0526550000000001E-2</v>
      </c>
      <c r="FU220" s="1">
        <v>9.2775759999999998</v>
      </c>
      <c r="FV220">
        <v>0.59014180000000005</v>
      </c>
      <c r="FW220">
        <v>18.222629999999999</v>
      </c>
      <c r="FX220" s="1">
        <v>1.8660670000000001E-2</v>
      </c>
      <c r="FY220" s="1">
        <v>8.5042360000000006</v>
      </c>
      <c r="FZ220">
        <v>0.58343239999999996</v>
      </c>
      <c r="GA220">
        <v>18.934470000000001</v>
      </c>
      <c r="GB220" s="1">
        <v>1.6950030000000001E-2</v>
      </c>
      <c r="GC220" s="1">
        <v>7.7875670000000001</v>
      </c>
      <c r="GD220">
        <v>0.57678030000000002</v>
      </c>
      <c r="GE220">
        <v>19.319410000000001</v>
      </c>
      <c r="GF220" s="1">
        <v>1.53908E-2</v>
      </c>
      <c r="GG220" s="1">
        <v>7.12906</v>
      </c>
      <c r="GH220">
        <v>0.57012470000000004</v>
      </c>
      <c r="GI220">
        <v>19.337879999999998</v>
      </c>
      <c r="GJ220" s="1">
        <v>1.3982680000000001E-2</v>
      </c>
      <c r="GK220" s="1">
        <v>6.5304159999999998</v>
      </c>
      <c r="GL220">
        <v>0.56323160000000005</v>
      </c>
      <c r="GM220">
        <v>19.100290000000001</v>
      </c>
      <c r="GN220" s="1">
        <v>1.2692149999999999E-2</v>
      </c>
      <c r="GO220" s="1">
        <v>5.979743</v>
      </c>
      <c r="GP220">
        <v>0.55635489999999999</v>
      </c>
      <c r="GQ220">
        <v>18.76416</v>
      </c>
      <c r="GR220" s="1">
        <v>1.151929E-2</v>
      </c>
      <c r="GS220" s="1">
        <v>5.473249</v>
      </c>
      <c r="GT220">
        <v>0.54955330000000002</v>
      </c>
      <c r="GU220">
        <v>18.482410000000002</v>
      </c>
      <c r="GV220" s="1">
        <v>1.045342E-2</v>
      </c>
      <c r="GW220" s="1">
        <v>5.0088549999999996</v>
      </c>
      <c r="GX220">
        <v>0.54261329999999997</v>
      </c>
      <c r="GY220">
        <v>18.637810000000002</v>
      </c>
      <c r="GZ220" s="1">
        <v>9.4676889999999996E-3</v>
      </c>
      <c r="HA220" s="1">
        <v>4.5772089999999999</v>
      </c>
      <c r="HB220">
        <v>0.53589920000000002</v>
      </c>
      <c r="HC220">
        <v>18.819489999999998</v>
      </c>
      <c r="HD220" s="1">
        <v>8.5682439999999992E-3</v>
      </c>
      <c r="HE220" s="1">
        <v>4.1772640000000001</v>
      </c>
      <c r="HF220">
        <v>0.5295647</v>
      </c>
      <c r="HG220">
        <v>19.185420000000001</v>
      </c>
      <c r="HH220" s="1">
        <v>7.758076E-3</v>
      </c>
      <c r="HI220" s="1">
        <v>3.8119010000000002</v>
      </c>
      <c r="HJ220">
        <v>0.5237311</v>
      </c>
      <c r="HK220">
        <v>19.374649999999999</v>
      </c>
      <c r="HL220" s="1">
        <v>7.0313959999999997E-3</v>
      </c>
      <c r="HM220" s="1">
        <v>3.478834</v>
      </c>
      <c r="HN220">
        <v>0.51845649999999999</v>
      </c>
      <c r="HO220">
        <v>19.503979999999999</v>
      </c>
      <c r="HP220" s="1">
        <v>6.3690190000000001E-3</v>
      </c>
      <c r="HQ220" s="1">
        <v>3.1717979999999999</v>
      </c>
      <c r="HR220">
        <v>0.51362039999999998</v>
      </c>
      <c r="HS220">
        <v>19.347770000000001</v>
      </c>
      <c r="HT220" s="1">
        <v>5.7600419999999999E-3</v>
      </c>
      <c r="HU220" s="1">
        <v>2.8854570000000002</v>
      </c>
      <c r="HV220">
        <v>0.50948070000000001</v>
      </c>
      <c r="HW220">
        <v>18.870619999999999</v>
      </c>
      <c r="HX220" s="1">
        <v>5.1995469999999997E-3</v>
      </c>
      <c r="HY220" s="1">
        <v>2.6168469999999999</v>
      </c>
      <c r="HZ220">
        <v>0.50615010000000005</v>
      </c>
      <c r="IA220">
        <v>18.35464</v>
      </c>
      <c r="IB220" s="1">
        <v>4.6800920000000003E-3</v>
      </c>
      <c r="IC220" s="1">
        <v>2.3632430000000002</v>
      </c>
      <c r="ID220">
        <v>0.5031833</v>
      </c>
      <c r="IE220">
        <v>18.110749999999999</v>
      </c>
      <c r="IF220" s="1">
        <v>4.1886550000000003E-3</v>
      </c>
      <c r="IG220" s="1">
        <v>2.1207199999999999</v>
      </c>
      <c r="IH220">
        <v>0.50074419999999997</v>
      </c>
      <c r="II220">
        <v>17.95675</v>
      </c>
      <c r="IJ220" s="1">
        <v>3.7288880000000001E-3</v>
      </c>
      <c r="IK220" s="1">
        <v>1.8910480000000001</v>
      </c>
      <c r="IL220">
        <v>0.49891839999999998</v>
      </c>
      <c r="IM220">
        <v>18.09186</v>
      </c>
      <c r="IN220" s="1">
        <v>3.2951650000000001E-3</v>
      </c>
      <c r="IO220" s="1">
        <v>1.6731499999999999</v>
      </c>
      <c r="IP220">
        <v>0.49734830000000002</v>
      </c>
      <c r="IQ220">
        <v>17.96509</v>
      </c>
      <c r="IR220" s="1">
        <v>2.8701400000000002E-3</v>
      </c>
      <c r="IS220" s="1">
        <v>1.460097</v>
      </c>
      <c r="IT220">
        <v>0.49607760000000001</v>
      </c>
      <c r="IU220">
        <v>17.811319999999998</v>
      </c>
      <c r="IV220" s="1">
        <v>2.4454530000000002E-3</v>
      </c>
      <c r="IW220" s="1">
        <v>1.2468919999999999</v>
      </c>
      <c r="IX220">
        <v>0.49511260000000001</v>
      </c>
      <c r="IY220">
        <v>17.692139999999998</v>
      </c>
      <c r="IZ220" s="1">
        <v>2.0299129999999999E-3</v>
      </c>
      <c r="JA220" s="1">
        <v>1.0372699999999999</v>
      </c>
      <c r="JB220">
        <v>0.49442320000000001</v>
      </c>
      <c r="JC220">
        <v>17.48094</v>
      </c>
      <c r="JD220" s="1">
        <v>1.649878E-3</v>
      </c>
      <c r="JE220" s="1">
        <v>0.84386220000000001</v>
      </c>
      <c r="JF220">
        <v>0.4939133</v>
      </c>
      <c r="JG220">
        <v>17.56812</v>
      </c>
      <c r="JH220" s="1">
        <v>1.3352780000000001E-3</v>
      </c>
      <c r="JI220" s="1">
        <v>0.6822125</v>
      </c>
      <c r="JJ220">
        <v>0.49357459999999997</v>
      </c>
      <c r="JK220">
        <v>17.52413</v>
      </c>
      <c r="JL220" s="1">
        <v>1.098073E-3</v>
      </c>
      <c r="JM220" s="1">
        <v>0.55925159999999996</v>
      </c>
      <c r="JN220">
        <v>0.49335190000000001</v>
      </c>
      <c r="JO220">
        <v>17.390789999999999</v>
      </c>
      <c r="JP220" s="1">
        <v>9.3038259999999998E-4</v>
      </c>
      <c r="JQ220" s="1">
        <v>0.47189710000000001</v>
      </c>
      <c r="JR220">
        <v>0.49321409999999999</v>
      </c>
      <c r="JS220">
        <v>17.54768</v>
      </c>
      <c r="JT220" s="1">
        <v>8.1410680000000004E-4</v>
      </c>
      <c r="JU220" s="1">
        <v>0.411275</v>
      </c>
      <c r="JV220">
        <v>0.49316140000000003</v>
      </c>
      <c r="JW220">
        <v>17.584579999999999</v>
      </c>
      <c r="JX220" s="1">
        <v>7.2991530000000003E-4</v>
      </c>
      <c r="JY220" s="1">
        <v>0.36765409999999998</v>
      </c>
      <c r="JZ220">
        <v>0.49318040000000002</v>
      </c>
      <c r="KA220">
        <v>17.332850000000001</v>
      </c>
      <c r="KB220" s="1">
        <v>6.6337049999999999E-4</v>
      </c>
      <c r="KC220" s="1">
        <v>0.33349519999999999</v>
      </c>
      <c r="KD220">
        <v>0.49325930000000001</v>
      </c>
      <c r="KE220">
        <v>17.120940000000001</v>
      </c>
      <c r="KF220" s="1">
        <v>6.0607680000000004E-4</v>
      </c>
      <c r="KG220" s="1">
        <v>0.30435309999999999</v>
      </c>
      <c r="KH220">
        <v>0.49339300000000003</v>
      </c>
      <c r="KI220">
        <v>16.894960000000001</v>
      </c>
      <c r="KJ220" s="1">
        <v>5.5602690000000003E-4</v>
      </c>
      <c r="KK220" s="1">
        <v>0.27889340000000001</v>
      </c>
      <c r="KL220">
        <v>0.4935522</v>
      </c>
      <c r="KM220">
        <v>17.164459999999998</v>
      </c>
      <c r="KN220" s="1">
        <v>5.1302620000000005E-4</v>
      </c>
      <c r="KO220" s="1">
        <v>0.25697500000000001</v>
      </c>
      <c r="KP220">
        <v>0.4937628</v>
      </c>
      <c r="KQ220">
        <v>17.483039999999999</v>
      </c>
      <c r="KR220" s="1">
        <v>4.7707190000000001E-4</v>
      </c>
      <c r="KS220" s="1">
        <v>0.23863239999999999</v>
      </c>
      <c r="KT220">
        <v>0.49397200000000002</v>
      </c>
      <c r="KU220">
        <v>17.912890000000001</v>
      </c>
      <c r="KV220" s="1">
        <v>4.4736249999999998E-4</v>
      </c>
      <c r="KW220" s="1">
        <v>0.22345029999999999</v>
      </c>
      <c r="KX220">
        <v>0.49419400000000002</v>
      </c>
      <c r="KY220">
        <v>18.427779999999998</v>
      </c>
      <c r="KZ220" s="1">
        <v>4.2256690000000001E-4</v>
      </c>
      <c r="LA220" s="1">
        <v>0.2108158</v>
      </c>
      <c r="LB220">
        <v>0.49440240000000002</v>
      </c>
      <c r="LC220">
        <v>18.645569999999999</v>
      </c>
      <c r="LD220" s="1">
        <v>4.0084890000000002E-4</v>
      </c>
      <c r="LE220" s="1">
        <v>0.19983719999999999</v>
      </c>
      <c r="LF220">
        <v>0.49458999999999997</v>
      </c>
      <c r="LG220">
        <v>18.63974</v>
      </c>
      <c r="LH220" s="1">
        <v>3.8096849999999998E-4</v>
      </c>
      <c r="LI220" s="1">
        <v>0.18982889999999999</v>
      </c>
      <c r="LJ220">
        <v>0.49474590000000002</v>
      </c>
      <c r="LK220">
        <v>18.602080000000001</v>
      </c>
      <c r="LL220" s="1">
        <v>3.6257020000000001E-4</v>
      </c>
      <c r="LM220" s="1">
        <v>0.18058379999999999</v>
      </c>
      <c r="LN220">
        <v>0.49486920000000001</v>
      </c>
      <c r="LO220">
        <v>18.47447</v>
      </c>
      <c r="LP220" s="1">
        <v>3.4564090000000001E-4</v>
      </c>
      <c r="LQ220" s="1">
        <v>0.1721007</v>
      </c>
      <c r="LR220">
        <v>0.49498019999999998</v>
      </c>
      <c r="LS220">
        <v>18.843050000000002</v>
      </c>
      <c r="LT220" s="1">
        <v>3.3009350000000001E-4</v>
      </c>
      <c r="LU220" s="1">
        <v>0.1643095</v>
      </c>
      <c r="LV220">
        <v>0.49502869999999999</v>
      </c>
      <c r="LW220">
        <v>19.22682</v>
      </c>
      <c r="LX220" s="1">
        <v>3.160417E-4</v>
      </c>
      <c r="LY220" s="1">
        <v>0.15727530000000001</v>
      </c>
      <c r="LZ220">
        <v>0.49503730000000001</v>
      </c>
      <c r="MA220">
        <v>19.714310000000001</v>
      </c>
      <c r="MB220" s="1">
        <v>3.033539E-4</v>
      </c>
      <c r="MC220" s="1">
        <v>0.1509424</v>
      </c>
      <c r="MD220">
        <v>0.49500559999999999</v>
      </c>
      <c r="ME220">
        <v>20.208639999999999</v>
      </c>
      <c r="MF220" s="1">
        <v>2.9200059999999998E-4</v>
      </c>
      <c r="MG220" s="1">
        <v>0.14527100000000001</v>
      </c>
      <c r="MH220">
        <v>0.49491299999999999</v>
      </c>
      <c r="MI220">
        <v>20.475490000000001</v>
      </c>
      <c r="MJ220" s="1">
        <v>2.8204700000000001E-4</v>
      </c>
      <c r="MK220" s="1">
        <v>0.14031279999999999</v>
      </c>
      <c r="ML220">
        <v>0.49472929999999998</v>
      </c>
      <c r="MM220">
        <v>20.49522</v>
      </c>
      <c r="MN220" s="1">
        <v>2.7355240000000001E-4</v>
      </c>
      <c r="MO220" s="1">
        <v>0.13608190000000001</v>
      </c>
      <c r="MP220">
        <v>0.4944962</v>
      </c>
      <c r="MQ220">
        <v>20.43413</v>
      </c>
      <c r="MR220" s="1">
        <v>2.6640259999999999E-4</v>
      </c>
      <c r="MS220" s="1">
        <v>0.1325489</v>
      </c>
      <c r="MT220">
        <v>0.494195</v>
      </c>
      <c r="MU220">
        <v>20.16648</v>
      </c>
      <c r="MV220" s="1">
        <v>2.600077E-4</v>
      </c>
      <c r="MW220" s="1">
        <v>0.12943080000000001</v>
      </c>
      <c r="MX220">
        <v>0.49381999999999998</v>
      </c>
      <c r="MY220">
        <v>20.165019999999998</v>
      </c>
      <c r="MZ220" s="1">
        <v>2.5358930000000002E-4</v>
      </c>
      <c r="NA220" s="1">
        <v>0.12635189999999999</v>
      </c>
      <c r="NB220">
        <v>0.49339860000000002</v>
      </c>
      <c r="NC220">
        <v>19.671700000000001</v>
      </c>
      <c r="ND220" s="1">
        <v>2.4687940000000001E-4</v>
      </c>
      <c r="NE220" s="1">
        <v>0.1231241</v>
      </c>
      <c r="NF220">
        <v>0.49296709999999999</v>
      </c>
      <c r="NG220">
        <v>19.766590000000001</v>
      </c>
      <c r="NH220" s="1">
        <v>2.396469E-4</v>
      </c>
      <c r="NI220" s="1">
        <v>0.1196421</v>
      </c>
      <c r="NJ220">
        <v>0.49251240000000002</v>
      </c>
      <c r="NK220">
        <v>19.979479999999999</v>
      </c>
      <c r="NL220" s="1">
        <v>2.320539E-4</v>
      </c>
      <c r="NM220" s="1">
        <v>0.1159649</v>
      </c>
      <c r="NN220">
        <v>0.49210730000000003</v>
      </c>
      <c r="NO220">
        <v>20.143190000000001</v>
      </c>
      <c r="NP220" s="1">
        <v>2.2444429999999999E-4</v>
      </c>
      <c r="NQ220" s="1">
        <v>0.11224199999999999</v>
      </c>
      <c r="NR220">
        <v>0.49172709999999997</v>
      </c>
      <c r="NS220">
        <v>20.149650000000001</v>
      </c>
      <c r="NT220" s="1">
        <v>2.171377E-4</v>
      </c>
      <c r="NU220" s="1">
        <v>0.1086374</v>
      </c>
      <c r="NV220">
        <v>0.49139539999999998</v>
      </c>
      <c r="NW220">
        <v>20.007429999999999</v>
      </c>
      <c r="NX220" s="1">
        <v>2.1024769999999999E-4</v>
      </c>
      <c r="NY220" s="1">
        <v>0.1052276</v>
      </c>
      <c r="NZ220">
        <v>0.49111939999999998</v>
      </c>
      <c r="OA220">
        <v>19.790150000000001</v>
      </c>
      <c r="OB220" s="1">
        <v>2.0347090000000001E-4</v>
      </c>
      <c r="OC220" s="1">
        <v>0.1018766</v>
      </c>
      <c r="OD220">
        <v>0.49092789999999997</v>
      </c>
      <c r="OE220">
        <v>20.079689999999999</v>
      </c>
      <c r="OF220" s="1">
        <v>1.9649049999999999E-4</v>
      </c>
      <c r="OG220" s="1">
        <v>9.8422010000000004E-2</v>
      </c>
      <c r="OH220">
        <v>0.49079250000000002</v>
      </c>
      <c r="OI220">
        <v>20.435420000000001</v>
      </c>
      <c r="OJ220" s="1">
        <v>1.891785E-4</v>
      </c>
      <c r="OK220" s="1">
        <v>9.478085E-2</v>
      </c>
    </row>
    <row r="221" spans="1:401" x14ac:dyDescent="0.35">
      <c r="A221">
        <v>227</v>
      </c>
      <c r="B221" t="s">
        <v>4</v>
      </c>
      <c r="C221" t="s">
        <v>181</v>
      </c>
      <c r="D221" t="s">
        <v>227</v>
      </c>
      <c r="E221">
        <v>871.73410000000001</v>
      </c>
      <c r="F221">
        <v>0.68690110000000004</v>
      </c>
      <c r="G221">
        <v>15.61675</v>
      </c>
      <c r="H221">
        <v>0</v>
      </c>
      <c r="I221">
        <v>0</v>
      </c>
      <c r="J221">
        <v>0.68514900000000001</v>
      </c>
      <c r="K221">
        <v>16.071010000000001</v>
      </c>
      <c r="L221">
        <v>0</v>
      </c>
      <c r="M221">
        <v>0</v>
      </c>
      <c r="N221">
        <v>0.68339110000000003</v>
      </c>
      <c r="O221">
        <v>16.715990000000001</v>
      </c>
      <c r="P221">
        <v>0</v>
      </c>
      <c r="Q221">
        <v>0</v>
      </c>
      <c r="R221">
        <v>0.68163790000000002</v>
      </c>
      <c r="S221">
        <v>17.314889999999998</v>
      </c>
      <c r="T221">
        <v>0</v>
      </c>
      <c r="U221">
        <v>0</v>
      </c>
      <c r="V221">
        <v>0.67990419999999996</v>
      </c>
      <c r="W221">
        <v>17.84337</v>
      </c>
      <c r="X221">
        <v>0</v>
      </c>
      <c r="Y221">
        <v>0</v>
      </c>
      <c r="Z221">
        <v>0.67815179999999997</v>
      </c>
      <c r="AA221">
        <v>17.913540000000001</v>
      </c>
      <c r="AB221">
        <v>0</v>
      </c>
      <c r="AC221">
        <v>0</v>
      </c>
      <c r="AD221">
        <v>0.67636879999999999</v>
      </c>
      <c r="AE221">
        <v>17.491040000000002</v>
      </c>
      <c r="AF221">
        <v>0</v>
      </c>
      <c r="AG221">
        <v>0</v>
      </c>
      <c r="AH221">
        <v>0.67453430000000003</v>
      </c>
      <c r="AI221">
        <v>17.015820000000001</v>
      </c>
      <c r="AJ221">
        <v>0</v>
      </c>
      <c r="AK221">
        <v>0</v>
      </c>
      <c r="AL221">
        <v>0.67263499999999998</v>
      </c>
      <c r="AM221">
        <v>16.698969999999999</v>
      </c>
      <c r="AN221">
        <v>3.9690049999999998E-36</v>
      </c>
      <c r="AO221">
        <v>1.3677520000000001E-33</v>
      </c>
      <c r="AP221">
        <v>0.67069020000000001</v>
      </c>
      <c r="AQ221">
        <v>17.09337</v>
      </c>
      <c r="AR221" s="1">
        <v>1.6485169999999999E-24</v>
      </c>
      <c r="AS221" s="1">
        <v>5.6837300000000001E-22</v>
      </c>
      <c r="AT221">
        <v>0.66870859999999999</v>
      </c>
      <c r="AU221">
        <v>17.822710000000001</v>
      </c>
      <c r="AV221" s="1">
        <v>2.932195E-13</v>
      </c>
      <c r="AW221" s="1">
        <v>8.6938820000000003E-11</v>
      </c>
      <c r="AX221">
        <v>0.66674509999999998</v>
      </c>
      <c r="AY221">
        <v>18.45196</v>
      </c>
      <c r="AZ221" s="1">
        <v>9.5634500000000003E-7</v>
      </c>
      <c r="BA221" s="1">
        <v>2.5909899999999999E-4</v>
      </c>
      <c r="BB221">
        <v>0.66473689999999996</v>
      </c>
      <c r="BC221">
        <v>18.923410000000001</v>
      </c>
      <c r="BD221" s="1">
        <v>1.3905479999999999E-3</v>
      </c>
      <c r="BE221" s="1">
        <v>0.40040710000000002</v>
      </c>
      <c r="BF221">
        <v>0.66274599999999995</v>
      </c>
      <c r="BG221">
        <v>18.838360000000002</v>
      </c>
      <c r="BH221" s="1">
        <v>0.16434009999999999</v>
      </c>
      <c r="BI221">
        <v>49.689790000000002</v>
      </c>
      <c r="BJ221">
        <v>0.66076310000000005</v>
      </c>
      <c r="BK221">
        <v>18.373529999999999</v>
      </c>
      <c r="BL221">
        <v>3.8863500000000002</v>
      </c>
      <c r="BM221">
        <v>1227.3820000000001</v>
      </c>
      <c r="BN221">
        <v>0.65877019999999997</v>
      </c>
      <c r="BO221">
        <v>17.97832</v>
      </c>
      <c r="BP221">
        <v>27.59075</v>
      </c>
      <c r="BQ221">
        <v>9053.348</v>
      </c>
      <c r="BR221">
        <v>0.65669659999999996</v>
      </c>
      <c r="BS221">
        <v>17.73442</v>
      </c>
      <c r="BT221">
        <v>75.560969999999998</v>
      </c>
      <c r="BU221">
        <v>25647.69</v>
      </c>
      <c r="BV221">
        <v>0.65436519999999998</v>
      </c>
      <c r="BW221">
        <v>17.990490000000001</v>
      </c>
      <c r="BX221">
        <v>95.296760000000006</v>
      </c>
      <c r="BY221">
        <v>33341.99</v>
      </c>
      <c r="BZ221">
        <v>0.65137789999999995</v>
      </c>
      <c r="CA221">
        <v>18.36215</v>
      </c>
      <c r="CB221">
        <v>63.375869999999999</v>
      </c>
      <c r="CC221">
        <v>22806.44</v>
      </c>
      <c r="CD221">
        <v>0.6479068</v>
      </c>
      <c r="CE221">
        <v>18.733699999999999</v>
      </c>
      <c r="CF221">
        <v>24.893560000000001</v>
      </c>
      <c r="CG221">
        <v>9187.7649999999994</v>
      </c>
      <c r="CH221">
        <v>0.64462699999999995</v>
      </c>
      <c r="CI221">
        <v>18.765090000000001</v>
      </c>
      <c r="CJ221">
        <v>6.3971349999999996</v>
      </c>
      <c r="CK221">
        <v>2411.7739999999999</v>
      </c>
      <c r="CL221">
        <v>0.64177030000000002</v>
      </c>
      <c r="CM221">
        <v>18.33155</v>
      </c>
      <c r="CN221">
        <v>1.204615</v>
      </c>
      <c r="CO221">
        <v>460.6927</v>
      </c>
      <c r="CP221">
        <v>0.63923110000000005</v>
      </c>
      <c r="CQ221">
        <v>17.709430000000001</v>
      </c>
      <c r="CR221">
        <v>0.2170985</v>
      </c>
      <c r="CS221">
        <v>82.542249999999996</v>
      </c>
      <c r="CT221">
        <v>0.63697630000000005</v>
      </c>
      <c r="CU221">
        <v>17.09723</v>
      </c>
      <c r="CV221">
        <v>7.3291809999999999E-2</v>
      </c>
      <c r="CW221">
        <v>26.80659</v>
      </c>
      <c r="CX221">
        <v>0.63467600000000002</v>
      </c>
      <c r="CY221">
        <v>16.615639999999999</v>
      </c>
      <c r="CZ221">
        <v>5.2392790000000002E-2</v>
      </c>
      <c r="DA221">
        <v>18.806159999999998</v>
      </c>
      <c r="DB221">
        <v>0.63218059999999998</v>
      </c>
      <c r="DC221">
        <v>16.780860000000001</v>
      </c>
      <c r="DD221" s="1">
        <v>4.6708710000000001E-2</v>
      </c>
      <c r="DE221">
        <v>16.743580000000001</v>
      </c>
      <c r="DF221">
        <v>0.62936170000000002</v>
      </c>
      <c r="DG221">
        <v>17.069659999999999</v>
      </c>
      <c r="DH221" s="1">
        <v>4.3413800000000002E-2</v>
      </c>
      <c r="DI221">
        <v>15.595459999999999</v>
      </c>
      <c r="DJ221">
        <v>0.62613790000000003</v>
      </c>
      <c r="DK221">
        <v>17.439029999999999</v>
      </c>
      <c r="DL221" s="1">
        <v>4.0786839999999998E-2</v>
      </c>
      <c r="DM221">
        <v>14.70269</v>
      </c>
      <c r="DN221">
        <v>0.62248210000000004</v>
      </c>
      <c r="DO221">
        <v>17.720189999999999</v>
      </c>
      <c r="DP221" s="1">
        <v>3.834125E-2</v>
      </c>
      <c r="DQ221" s="1">
        <v>13.881690000000001</v>
      </c>
      <c r="DR221">
        <v>0.61827710000000002</v>
      </c>
      <c r="DS221">
        <v>17.56889</v>
      </c>
      <c r="DT221" s="1">
        <v>3.5925459999999999E-2</v>
      </c>
      <c r="DU221" s="1">
        <v>13.074730000000001</v>
      </c>
      <c r="DV221">
        <v>0.61361719999999997</v>
      </c>
      <c r="DW221">
        <v>16.997509999999998</v>
      </c>
      <c r="DX221" s="1">
        <v>3.3584299999999997E-2</v>
      </c>
      <c r="DY221" s="1">
        <v>12.292909999999999</v>
      </c>
      <c r="DZ221">
        <v>0.6086087</v>
      </c>
      <c r="EA221">
        <v>16.334569999999999</v>
      </c>
      <c r="EB221" s="1">
        <v>3.1365129999999998E-2</v>
      </c>
      <c r="EC221" s="1">
        <v>11.5511</v>
      </c>
      <c r="ED221">
        <v>0.60336330000000005</v>
      </c>
      <c r="EE221">
        <v>15.838979999999999</v>
      </c>
      <c r="EF221" s="1">
        <v>2.9488460000000001E-2</v>
      </c>
      <c r="EG221" s="1">
        <v>10.92108</v>
      </c>
      <c r="EH221">
        <v>0.59807500000000002</v>
      </c>
      <c r="EI221">
        <v>16.137</v>
      </c>
      <c r="EJ221" s="1">
        <v>2.8585679999999999E-2</v>
      </c>
      <c r="EK221" s="1">
        <v>10.633929999999999</v>
      </c>
      <c r="EL221">
        <v>0.59277559999999996</v>
      </c>
      <c r="EM221">
        <v>16.636849999999999</v>
      </c>
      <c r="EN221" s="1">
        <v>2.895321E-2</v>
      </c>
      <c r="EO221" s="1">
        <v>10.81861</v>
      </c>
      <c r="EP221">
        <v>0.58739359999999996</v>
      </c>
      <c r="EQ221">
        <v>17.20692</v>
      </c>
      <c r="ER221" s="1">
        <v>2.9945059999999999E-2</v>
      </c>
      <c r="ES221" s="1">
        <v>11.256930000000001</v>
      </c>
      <c r="ET221">
        <v>0.58193499999999998</v>
      </c>
      <c r="EU221">
        <v>17.898319999999998</v>
      </c>
      <c r="EV221" s="1">
        <v>3.050665E-2</v>
      </c>
      <c r="EW221" s="1">
        <v>11.554449999999999</v>
      </c>
      <c r="EX221">
        <v>0.57628690000000005</v>
      </c>
      <c r="EY221">
        <v>18.180779999999999</v>
      </c>
      <c r="EZ221" s="1">
        <v>3.012109E-2</v>
      </c>
      <c r="FA221" s="1">
        <v>11.50018</v>
      </c>
      <c r="FB221">
        <v>0.5703821</v>
      </c>
      <c r="FC221">
        <v>17.854970000000002</v>
      </c>
      <c r="FD221" s="1">
        <v>2.8836270000000001E-2</v>
      </c>
      <c r="FE221" s="1">
        <v>11.10051</v>
      </c>
      <c r="FF221">
        <v>0.56434030000000002</v>
      </c>
      <c r="FG221">
        <v>17.411259999999999</v>
      </c>
      <c r="FH221" s="1">
        <v>2.6971499999999999E-2</v>
      </c>
      <c r="FI221" s="1">
        <v>10.46654</v>
      </c>
      <c r="FJ221">
        <v>0.55846240000000003</v>
      </c>
      <c r="FK221">
        <v>17.01446</v>
      </c>
      <c r="FL221" s="1">
        <v>2.4893809999999999E-2</v>
      </c>
      <c r="FM221" s="1">
        <v>9.7312630000000002</v>
      </c>
      <c r="FN221">
        <v>0.55268830000000002</v>
      </c>
      <c r="FO221">
        <v>17.237469999999998</v>
      </c>
      <c r="FP221" s="1">
        <v>2.2803770000000001E-2</v>
      </c>
      <c r="FQ221" s="1">
        <v>8.976718</v>
      </c>
      <c r="FR221">
        <v>0.5468113</v>
      </c>
      <c r="FS221">
        <v>17.688279999999999</v>
      </c>
      <c r="FT221" s="1">
        <v>2.0777520000000001E-2</v>
      </c>
      <c r="FU221" s="1">
        <v>8.2363970000000002</v>
      </c>
      <c r="FV221">
        <v>0.5413019</v>
      </c>
      <c r="FW221">
        <v>18.22559</v>
      </c>
      <c r="FX221" s="1">
        <v>1.889648E-2</v>
      </c>
      <c r="FY221" s="1">
        <v>7.5384330000000004</v>
      </c>
      <c r="FZ221">
        <v>0.53583809999999998</v>
      </c>
      <c r="GA221">
        <v>18.91545</v>
      </c>
      <c r="GB221" s="1">
        <v>1.71685E-2</v>
      </c>
      <c r="GC221" s="1">
        <v>6.8967489999999998</v>
      </c>
      <c r="GD221">
        <v>0.53045339999999996</v>
      </c>
      <c r="GE221">
        <v>19.294840000000001</v>
      </c>
      <c r="GF221" s="1">
        <v>1.559054E-2</v>
      </c>
      <c r="GG221" s="1">
        <v>6.3065509999999998</v>
      </c>
      <c r="GH221">
        <v>0.52497879999999997</v>
      </c>
      <c r="GI221">
        <v>19.330649999999999</v>
      </c>
      <c r="GJ221" s="1">
        <v>1.416565E-2</v>
      </c>
      <c r="GK221" s="1">
        <v>5.7706270000000002</v>
      </c>
      <c r="GL221">
        <v>0.51937</v>
      </c>
      <c r="GM221">
        <v>19.120570000000001</v>
      </c>
      <c r="GN221" s="1">
        <v>1.28624E-2</v>
      </c>
      <c r="GO221" s="1">
        <v>5.2784149999999999</v>
      </c>
      <c r="GP221">
        <v>0.51380289999999995</v>
      </c>
      <c r="GQ221">
        <v>18.799430000000001</v>
      </c>
      <c r="GR221" s="1">
        <v>1.1675899999999999E-2</v>
      </c>
      <c r="GS221" s="1">
        <v>4.8252829999999998</v>
      </c>
      <c r="GT221">
        <v>0.50836490000000001</v>
      </c>
      <c r="GU221">
        <v>18.525079999999999</v>
      </c>
      <c r="GV221" s="1">
        <v>1.0598949999999999E-2</v>
      </c>
      <c r="GW221" s="1">
        <v>4.4100910000000004</v>
      </c>
      <c r="GX221">
        <v>0.5028511</v>
      </c>
      <c r="GY221">
        <v>18.670310000000001</v>
      </c>
      <c r="GZ221" s="1">
        <v>9.6041219999999997E-3</v>
      </c>
      <c r="HA221" s="1">
        <v>4.0246680000000001</v>
      </c>
      <c r="HB221">
        <v>0.4975407</v>
      </c>
      <c r="HC221">
        <v>18.82264</v>
      </c>
      <c r="HD221" s="1">
        <v>8.6942979999999996E-3</v>
      </c>
      <c r="HE221" s="1">
        <v>3.6682619999999999</v>
      </c>
      <c r="HF221">
        <v>0.49251650000000002</v>
      </c>
      <c r="HG221">
        <v>19.166630000000001</v>
      </c>
      <c r="HH221" s="1">
        <v>7.8733699999999993E-3</v>
      </c>
      <c r="HI221" s="1">
        <v>3.3434270000000001</v>
      </c>
      <c r="HJ221">
        <v>0.48786819999999997</v>
      </c>
      <c r="HK221">
        <v>19.33765</v>
      </c>
      <c r="HL221" s="1">
        <v>7.1375980000000002E-3</v>
      </c>
      <c r="HM221" s="1">
        <v>3.0479959999999999</v>
      </c>
      <c r="HN221">
        <v>0.4832999</v>
      </c>
      <c r="HO221">
        <v>19.481359999999999</v>
      </c>
      <c r="HP221" s="1">
        <v>6.4679769999999998E-3</v>
      </c>
      <c r="HQ221" s="1">
        <v>2.776859</v>
      </c>
      <c r="HR221">
        <v>0.47915239999999998</v>
      </c>
      <c r="HS221">
        <v>19.35183</v>
      </c>
      <c r="HT221" s="1">
        <v>5.853123E-3</v>
      </c>
      <c r="HU221" s="1">
        <v>2.5245820000000001</v>
      </c>
      <c r="HV221">
        <v>0.47556870000000001</v>
      </c>
      <c r="HW221">
        <v>18.907450000000001</v>
      </c>
      <c r="HX221" s="1">
        <v>5.2874020000000001E-3</v>
      </c>
      <c r="HY221" s="1">
        <v>2.2887849999999998</v>
      </c>
      <c r="HZ221">
        <v>0.47272789999999998</v>
      </c>
      <c r="IA221">
        <v>18.409759999999999</v>
      </c>
      <c r="IB221" s="1">
        <v>4.7643349999999998E-3</v>
      </c>
      <c r="IC221" s="1">
        <v>2.0668609999999998</v>
      </c>
      <c r="ID221">
        <v>0.4701825</v>
      </c>
      <c r="IE221">
        <v>18.173839999999998</v>
      </c>
      <c r="IF221" s="1">
        <v>4.2695770000000001E-3</v>
      </c>
      <c r="IG221" s="1">
        <v>1.855143</v>
      </c>
      <c r="IH221">
        <v>0.46808749999999999</v>
      </c>
      <c r="II221">
        <v>18.008600000000001</v>
      </c>
      <c r="IJ221" s="1">
        <v>3.805531E-3</v>
      </c>
      <c r="IK221" s="1">
        <v>1.6546460000000001</v>
      </c>
      <c r="IL221">
        <v>0.46652300000000002</v>
      </c>
      <c r="IM221">
        <v>18.120519999999999</v>
      </c>
      <c r="IN221" s="1">
        <v>3.3690080000000002E-3</v>
      </c>
      <c r="IO221" s="1">
        <v>1.465098</v>
      </c>
      <c r="IP221">
        <v>0.46518209999999999</v>
      </c>
      <c r="IQ221">
        <v>17.96996</v>
      </c>
      <c r="IR221" s="1">
        <v>2.9437550000000002E-3</v>
      </c>
      <c r="IS221" s="1">
        <v>1.2807649999999999</v>
      </c>
      <c r="IT221">
        <v>0.46408759999999999</v>
      </c>
      <c r="IU221">
        <v>17.802129999999998</v>
      </c>
      <c r="IV221" s="1">
        <v>2.5193469999999999E-3</v>
      </c>
      <c r="IW221" s="1">
        <v>1.0967359999999999</v>
      </c>
      <c r="IX221">
        <v>0.4632734</v>
      </c>
      <c r="IY221">
        <v>17.69014</v>
      </c>
      <c r="IZ221" s="1">
        <v>2.1013820000000002E-3</v>
      </c>
      <c r="JA221" s="1">
        <v>0.91518449999999996</v>
      </c>
      <c r="JB221">
        <v>0.46268589999999998</v>
      </c>
      <c r="JC221">
        <v>17.499269999999999</v>
      </c>
      <c r="JD221" s="1">
        <v>1.7132829999999999E-3</v>
      </c>
      <c r="JE221" s="1">
        <v>0.74606870000000003</v>
      </c>
      <c r="JF221">
        <v>0.46227780000000002</v>
      </c>
      <c r="JG221">
        <v>17.611830000000001</v>
      </c>
      <c r="JH221" s="1">
        <v>1.3860109999999999E-3</v>
      </c>
      <c r="JI221" s="1">
        <v>0.60295100000000001</v>
      </c>
      <c r="JJ221">
        <v>0.46197870000000002</v>
      </c>
      <c r="JK221">
        <v>17.592929999999999</v>
      </c>
      <c r="JL221" s="1">
        <v>1.1353279999999999E-3</v>
      </c>
      <c r="JM221" s="1">
        <v>0.49292730000000001</v>
      </c>
      <c r="JN221">
        <v>0.46178520000000001</v>
      </c>
      <c r="JO221">
        <v>17.450040000000001</v>
      </c>
      <c r="JP221" s="1">
        <v>9.5636889999999996E-4</v>
      </c>
      <c r="JQ221" s="1">
        <v>0.41423310000000002</v>
      </c>
      <c r="JR221">
        <v>0.4616789</v>
      </c>
      <c r="JS221">
        <v>17.585460000000001</v>
      </c>
      <c r="JT221" s="1">
        <v>8.3228749999999998E-4</v>
      </c>
      <c r="JU221" s="1">
        <v>0.3596143</v>
      </c>
      <c r="JV221">
        <v>0.46163140000000003</v>
      </c>
      <c r="JW221">
        <v>17.601710000000001</v>
      </c>
      <c r="JX221" s="1">
        <v>7.4344540000000005E-4</v>
      </c>
      <c r="JY221" s="1">
        <v>0.32061149999999999</v>
      </c>
      <c r="JZ221">
        <v>0.46164889999999997</v>
      </c>
      <c r="KA221">
        <v>17.3278</v>
      </c>
      <c r="KB221" s="1">
        <v>6.744718E-4</v>
      </c>
      <c r="KC221" s="1">
        <v>0.29044520000000001</v>
      </c>
      <c r="KD221">
        <v>0.4617154</v>
      </c>
      <c r="KE221">
        <v>17.12013</v>
      </c>
      <c r="KF221" s="1">
        <v>6.1576090000000001E-4</v>
      </c>
      <c r="KG221" s="1">
        <v>0.26492529999999997</v>
      </c>
      <c r="KH221">
        <v>0.46182329999999999</v>
      </c>
      <c r="KI221">
        <v>16.912389999999998</v>
      </c>
      <c r="KJ221" s="1">
        <v>5.6445490000000002E-4</v>
      </c>
      <c r="KK221" s="1">
        <v>0.2426362</v>
      </c>
      <c r="KL221">
        <v>0.46196429999999999</v>
      </c>
      <c r="KM221">
        <v>17.20711</v>
      </c>
      <c r="KN221" s="1">
        <v>5.2020050000000002E-4</v>
      </c>
      <c r="KO221" s="1">
        <v>0.22339529999999999</v>
      </c>
      <c r="KP221">
        <v>0.46213199999999999</v>
      </c>
      <c r="KQ221">
        <v>17.538150000000002</v>
      </c>
      <c r="KR221" s="1">
        <v>4.8301829999999998E-4</v>
      </c>
      <c r="KS221" s="1">
        <v>0.20724129999999999</v>
      </c>
      <c r="KT221">
        <v>0.46231680000000003</v>
      </c>
      <c r="KU221">
        <v>17.956109999999999</v>
      </c>
      <c r="KV221" s="1">
        <v>4.5229100000000001E-4</v>
      </c>
      <c r="KW221" s="1">
        <v>0.1938694</v>
      </c>
      <c r="KX221">
        <v>0.46248810000000001</v>
      </c>
      <c r="KY221">
        <v>18.44209</v>
      </c>
      <c r="KZ221" s="1">
        <v>4.267176E-4</v>
      </c>
      <c r="LA221" s="1">
        <v>0.1827645</v>
      </c>
      <c r="LB221">
        <v>0.46267029999999998</v>
      </c>
      <c r="LC221">
        <v>18.631519999999998</v>
      </c>
      <c r="LD221" s="1">
        <v>4.0455420000000002E-4</v>
      </c>
      <c r="LE221" s="1">
        <v>0.173181</v>
      </c>
      <c r="LF221">
        <v>0.46281480000000003</v>
      </c>
      <c r="LG221">
        <v>18.604420000000001</v>
      </c>
      <c r="LH221" s="1">
        <v>3.8438369999999999E-4</v>
      </c>
      <c r="LI221" s="1">
        <v>0.1644832</v>
      </c>
      <c r="LJ221">
        <v>0.46294920000000001</v>
      </c>
      <c r="LK221">
        <v>18.584620000000001</v>
      </c>
      <c r="LL221" s="1">
        <v>3.6570439999999998E-4</v>
      </c>
      <c r="LM221" s="1">
        <v>0.1564458</v>
      </c>
      <c r="LN221">
        <v>0.46306510000000001</v>
      </c>
      <c r="LO221">
        <v>18.483519999999999</v>
      </c>
      <c r="LP221" s="1">
        <v>3.4852949999999999E-4</v>
      </c>
      <c r="LQ221" s="1">
        <v>0.14906839999999999</v>
      </c>
      <c r="LR221">
        <v>0.4631499</v>
      </c>
      <c r="LS221">
        <v>18.879190000000001</v>
      </c>
      <c r="LT221" s="1">
        <v>3.3272590000000001E-4</v>
      </c>
      <c r="LU221" s="1">
        <v>0.142289</v>
      </c>
      <c r="LV221">
        <v>0.46319729999999998</v>
      </c>
      <c r="LW221">
        <v>19.27298</v>
      </c>
      <c r="LX221" s="1">
        <v>3.1840900000000002E-4</v>
      </c>
      <c r="LY221" s="1">
        <v>0.1361533</v>
      </c>
      <c r="LZ221">
        <v>0.46320869999999997</v>
      </c>
      <c r="MA221">
        <v>19.750610000000002</v>
      </c>
      <c r="MB221" s="1">
        <v>3.0548739999999998E-4</v>
      </c>
      <c r="MC221" s="1">
        <v>0.1306293</v>
      </c>
      <c r="MD221">
        <v>0.46318300000000001</v>
      </c>
      <c r="ME221">
        <v>20.211030000000001</v>
      </c>
      <c r="MF221" s="1">
        <v>2.9388940000000001E-4</v>
      </c>
      <c r="MG221" s="1">
        <v>0.1256718</v>
      </c>
      <c r="MH221">
        <v>0.46309660000000002</v>
      </c>
      <c r="MI221">
        <v>20.449100000000001</v>
      </c>
      <c r="MJ221" s="1">
        <v>2.8368339999999999E-4</v>
      </c>
      <c r="MK221" s="1">
        <v>0.121325</v>
      </c>
      <c r="ML221">
        <v>0.46296860000000001</v>
      </c>
      <c r="MM221">
        <v>20.451180000000001</v>
      </c>
      <c r="MN221" s="1">
        <v>2.7492899999999998E-4</v>
      </c>
      <c r="MO221" s="1">
        <v>0.1175983</v>
      </c>
      <c r="MP221">
        <v>0.46276659999999997</v>
      </c>
      <c r="MQ221">
        <v>20.41827</v>
      </c>
      <c r="MR221" s="1">
        <v>2.6756320000000003E-4</v>
      </c>
      <c r="MS221" s="1">
        <v>0.11448510000000001</v>
      </c>
      <c r="MT221">
        <v>0.46250039999999998</v>
      </c>
      <c r="MU221">
        <v>20.190190000000001</v>
      </c>
      <c r="MV221" s="1">
        <v>2.6108019999999997E-4</v>
      </c>
      <c r="MW221" s="1">
        <v>0.1117659</v>
      </c>
      <c r="MX221">
        <v>0.46221230000000002</v>
      </c>
      <c r="MY221">
        <v>20.228100000000001</v>
      </c>
      <c r="MZ221" s="1">
        <v>2.5468879999999999E-4</v>
      </c>
      <c r="NA221" s="1">
        <v>0.1091123</v>
      </c>
      <c r="NB221">
        <v>0.46184839999999999</v>
      </c>
      <c r="NC221">
        <v>19.740200000000002</v>
      </c>
      <c r="ND221" s="1">
        <v>2.4805230000000001E-4</v>
      </c>
      <c r="NE221" s="1">
        <v>0.1063457</v>
      </c>
      <c r="NF221">
        <v>0.46149299999999999</v>
      </c>
      <c r="NG221">
        <v>19.816759999999999</v>
      </c>
      <c r="NH221" s="1">
        <v>2.409097E-4</v>
      </c>
      <c r="NI221" s="1">
        <v>0.10336629999999999</v>
      </c>
      <c r="NJ221">
        <v>0.46112189999999997</v>
      </c>
      <c r="NK221">
        <v>19.996639999999999</v>
      </c>
      <c r="NL221" s="1">
        <v>2.3336210000000001E-4</v>
      </c>
      <c r="NM221" s="1">
        <v>0.1002048</v>
      </c>
      <c r="NN221">
        <v>0.46077390000000001</v>
      </c>
      <c r="NO221">
        <v>20.12932</v>
      </c>
      <c r="NP221" s="1">
        <v>2.2574699999999999E-4</v>
      </c>
      <c r="NQ221" s="1">
        <v>9.6991939999999999E-2</v>
      </c>
      <c r="NR221">
        <v>0.46044679999999999</v>
      </c>
      <c r="NS221">
        <v>20.12086</v>
      </c>
      <c r="NT221" s="1">
        <v>2.183741E-4</v>
      </c>
      <c r="NU221" s="1">
        <v>9.3862470000000003E-2</v>
      </c>
      <c r="NV221">
        <v>0.46018389999999998</v>
      </c>
      <c r="NW221">
        <v>20.004010000000001</v>
      </c>
      <c r="NX221" s="1">
        <v>2.114269E-4</v>
      </c>
      <c r="NY221" s="1">
        <v>9.0902129999999998E-2</v>
      </c>
      <c r="NZ221">
        <v>0.45995469999999999</v>
      </c>
      <c r="OA221">
        <v>19.818639999999998</v>
      </c>
      <c r="OB221" s="1">
        <v>2.0466239999999999E-4</v>
      </c>
      <c r="OC221" s="1">
        <v>8.8015250000000003E-2</v>
      </c>
      <c r="OD221">
        <v>0.45978219999999997</v>
      </c>
      <c r="OE221">
        <v>20.137499999999999</v>
      </c>
      <c r="OF221" s="1">
        <v>1.9773729999999999E-4</v>
      </c>
      <c r="OG221" s="1">
        <v>8.5055190000000003E-2</v>
      </c>
      <c r="OH221">
        <v>0.45967160000000001</v>
      </c>
      <c r="OI221">
        <v>20.503139999999998</v>
      </c>
      <c r="OJ221" s="1">
        <v>1.904946E-4</v>
      </c>
      <c r="OK221" s="1">
        <v>8.1939899999999996E-2</v>
      </c>
    </row>
    <row r="222" spans="1:401" x14ac:dyDescent="0.35">
      <c r="A222">
        <v>228</v>
      </c>
      <c r="B222" t="s">
        <v>4</v>
      </c>
      <c r="C222" t="s">
        <v>181</v>
      </c>
      <c r="D222" t="s">
        <v>228</v>
      </c>
      <c r="E222">
        <v>847.74940000000004</v>
      </c>
      <c r="F222">
        <v>0.97442569999999995</v>
      </c>
      <c r="G222">
        <v>15.63653</v>
      </c>
      <c r="H222">
        <v>0</v>
      </c>
      <c r="I222">
        <v>0</v>
      </c>
      <c r="J222">
        <v>0.97263920000000004</v>
      </c>
      <c r="K222">
        <v>16.066469999999999</v>
      </c>
      <c r="L222">
        <v>0</v>
      </c>
      <c r="M222">
        <v>0</v>
      </c>
      <c r="N222">
        <v>0.97086899999999998</v>
      </c>
      <c r="O222">
        <v>16.708639999999999</v>
      </c>
      <c r="P222">
        <v>0</v>
      </c>
      <c r="Q222">
        <v>0</v>
      </c>
      <c r="R222">
        <v>0.96912010000000004</v>
      </c>
      <c r="S222">
        <v>17.308949999999999</v>
      </c>
      <c r="T222">
        <v>0</v>
      </c>
      <c r="U222">
        <v>0</v>
      </c>
      <c r="V222">
        <v>0.96737169999999995</v>
      </c>
      <c r="W222">
        <v>17.844380000000001</v>
      </c>
      <c r="X222">
        <v>0</v>
      </c>
      <c r="Y222">
        <v>0</v>
      </c>
      <c r="Z222">
        <v>0.96563829999999995</v>
      </c>
      <c r="AA222">
        <v>17.931370000000001</v>
      </c>
      <c r="AB222">
        <v>0</v>
      </c>
      <c r="AC222">
        <v>0</v>
      </c>
      <c r="AD222">
        <v>0.96383379999999996</v>
      </c>
      <c r="AE222">
        <v>17.517399999999999</v>
      </c>
      <c r="AF222">
        <v>0</v>
      </c>
      <c r="AG222">
        <v>0</v>
      </c>
      <c r="AH222">
        <v>0.96198760000000005</v>
      </c>
      <c r="AI222">
        <v>17.039429999999999</v>
      </c>
      <c r="AJ222">
        <v>0</v>
      </c>
      <c r="AK222">
        <v>0</v>
      </c>
      <c r="AL222">
        <v>0.9600474</v>
      </c>
      <c r="AM222">
        <v>16.711600000000001</v>
      </c>
      <c r="AN222">
        <v>5.9428789999999996E-37</v>
      </c>
      <c r="AO222">
        <v>1.6546699999999999E-34</v>
      </c>
      <c r="AP222">
        <v>0.95812600000000003</v>
      </c>
      <c r="AQ222">
        <v>17.08755</v>
      </c>
      <c r="AR222" s="1">
        <v>2.4821810000000002E-25</v>
      </c>
      <c r="AS222" s="1">
        <v>6.9117839999999996E-23</v>
      </c>
      <c r="AT222">
        <v>0.95618329999999996</v>
      </c>
      <c r="AU222">
        <v>17.818660000000001</v>
      </c>
      <c r="AV222" s="1">
        <v>1.5281499999999999E-13</v>
      </c>
      <c r="AW222" s="1">
        <v>2.9257610000000001E-11</v>
      </c>
      <c r="AX222">
        <v>0.95425579999999999</v>
      </c>
      <c r="AY222">
        <v>18.454070000000002</v>
      </c>
      <c r="AZ222" s="1">
        <v>4.9788080000000005E-7</v>
      </c>
      <c r="BA222" s="1">
        <v>1.048475E-4</v>
      </c>
      <c r="BB222">
        <v>0.95232470000000002</v>
      </c>
      <c r="BC222">
        <v>18.934760000000001</v>
      </c>
      <c r="BD222" s="1">
        <v>8.9785889999999995E-4</v>
      </c>
      <c r="BE222" s="1">
        <v>0.2059019</v>
      </c>
      <c r="BF222">
        <v>0.95038520000000004</v>
      </c>
      <c r="BG222">
        <v>18.865189999999998</v>
      </c>
      <c r="BH222" s="1">
        <v>0.1206604</v>
      </c>
      <c r="BI222" s="1">
        <v>29.24614</v>
      </c>
      <c r="BJ222">
        <v>0.94850190000000001</v>
      </c>
      <c r="BK222">
        <v>18.400929999999999</v>
      </c>
      <c r="BL222">
        <v>3.1517520000000001</v>
      </c>
      <c r="BM222">
        <v>799.82349999999997</v>
      </c>
      <c r="BN222">
        <v>0.94659199999999999</v>
      </c>
      <c r="BO222">
        <v>17.99756</v>
      </c>
      <c r="BP222">
        <v>24.3018</v>
      </c>
      <c r="BQ222">
        <v>6411.4120000000003</v>
      </c>
      <c r="BR222">
        <v>0.94462630000000003</v>
      </c>
      <c r="BS222">
        <v>17.747039999999998</v>
      </c>
      <c r="BT222">
        <v>71.423169999999999</v>
      </c>
      <c r="BU222">
        <v>19486.55</v>
      </c>
      <c r="BV222">
        <v>0.94236869999999995</v>
      </c>
      <c r="BW222">
        <v>17.98527</v>
      </c>
      <c r="BX222">
        <v>95.714439999999996</v>
      </c>
      <c r="BY222">
        <v>26891.59</v>
      </c>
      <c r="BZ222">
        <v>0.93942049999999999</v>
      </c>
      <c r="CA222">
        <v>18.353919999999999</v>
      </c>
      <c r="CB222">
        <v>67.166679999999999</v>
      </c>
      <c r="CC222">
        <v>19391.91</v>
      </c>
      <c r="CD222">
        <v>0.93599949999999998</v>
      </c>
      <c r="CE222">
        <v>18.731159999999999</v>
      </c>
      <c r="CF222">
        <v>27.615449999999999</v>
      </c>
      <c r="CG222">
        <v>8167.28</v>
      </c>
      <c r="CH222">
        <v>0.93291069999999998</v>
      </c>
      <c r="CI222">
        <v>18.77918</v>
      </c>
      <c r="CJ222">
        <v>7.3708039999999997</v>
      </c>
      <c r="CK222">
        <v>2224.4670000000001</v>
      </c>
      <c r="CL222">
        <v>0.93023330000000004</v>
      </c>
      <c r="CM222">
        <v>18.372129999999999</v>
      </c>
      <c r="CN222">
        <v>1.4236530000000001</v>
      </c>
      <c r="CO222">
        <v>435.71429999999998</v>
      </c>
      <c r="CP222">
        <v>0.92767169999999999</v>
      </c>
      <c r="CQ222">
        <v>17.755590000000002</v>
      </c>
      <c r="CR222">
        <v>0.25232890000000002</v>
      </c>
      <c r="CS222">
        <v>76.983459999999994</v>
      </c>
      <c r="CT222">
        <v>0.9254059</v>
      </c>
      <c r="CU222">
        <v>17.14134</v>
      </c>
      <c r="CV222">
        <v>7.8084130000000002E-2</v>
      </c>
      <c r="CW222">
        <v>22.96585</v>
      </c>
      <c r="CX222">
        <v>0.92306670000000002</v>
      </c>
      <c r="CY222">
        <v>16.645109999999999</v>
      </c>
      <c r="CZ222">
        <v>5.3264739999999998E-2</v>
      </c>
      <c r="DA222">
        <v>15.33398</v>
      </c>
      <c r="DB222">
        <v>0.92048189999999996</v>
      </c>
      <c r="DC222">
        <v>16.785720000000001</v>
      </c>
      <c r="DD222" s="1">
        <v>4.7073749999999998E-2</v>
      </c>
      <c r="DE222">
        <v>13.5189</v>
      </c>
      <c r="DF222">
        <v>0.91753649999999998</v>
      </c>
      <c r="DG222">
        <v>17.062899999999999</v>
      </c>
      <c r="DH222" s="1">
        <v>4.3666959999999998E-2</v>
      </c>
      <c r="DI222">
        <v>12.55875</v>
      </c>
      <c r="DJ222">
        <v>0.91413089999999997</v>
      </c>
      <c r="DK222">
        <v>17.433920000000001</v>
      </c>
      <c r="DL222" s="1">
        <v>4.1003619999999998E-2</v>
      </c>
      <c r="DM222">
        <v>11.82568</v>
      </c>
      <c r="DN222">
        <v>0.91024130000000003</v>
      </c>
      <c r="DO222">
        <v>17.72983</v>
      </c>
      <c r="DP222" s="1">
        <v>3.85507E-2</v>
      </c>
      <c r="DQ222" s="1">
        <v>11.158469999999999</v>
      </c>
      <c r="DR222">
        <v>0.90580950000000005</v>
      </c>
      <c r="DS222">
        <v>17.598769999999998</v>
      </c>
      <c r="DT222" s="1">
        <v>3.6132360000000002E-2</v>
      </c>
      <c r="DU222" s="1">
        <v>10.503579999999999</v>
      </c>
      <c r="DV222">
        <v>0.900926</v>
      </c>
      <c r="DW222">
        <v>17.038360000000001</v>
      </c>
      <c r="DX222" s="1">
        <v>3.3781850000000002E-2</v>
      </c>
      <c r="DY222" s="1">
        <v>9.8668379999999996</v>
      </c>
      <c r="DZ222">
        <v>0.89569019999999999</v>
      </c>
      <c r="EA222">
        <v>16.381139999999998</v>
      </c>
      <c r="EB222" s="1">
        <v>3.1550990000000001E-2</v>
      </c>
      <c r="EC222" s="1">
        <v>9.2616259999999997</v>
      </c>
      <c r="ED222">
        <v>0.89033010000000001</v>
      </c>
      <c r="EE222">
        <v>15.882339999999999</v>
      </c>
      <c r="EF222" s="1">
        <v>2.9623819999999999E-2</v>
      </c>
      <c r="EG222" s="1">
        <v>8.7345740000000003</v>
      </c>
      <c r="EH222">
        <v>0.88502309999999995</v>
      </c>
      <c r="EI222">
        <v>16.160530000000001</v>
      </c>
      <c r="EJ222" s="1">
        <v>2.8609880000000001E-2</v>
      </c>
      <c r="EK222" s="1">
        <v>8.4625649999999997</v>
      </c>
      <c r="EL222">
        <v>0.87978579999999995</v>
      </c>
      <c r="EM222">
        <v>16.646640000000001</v>
      </c>
      <c r="EN222" s="1">
        <v>2.8869430000000001E-2</v>
      </c>
      <c r="EO222" s="1">
        <v>8.5656800000000004</v>
      </c>
      <c r="EP222">
        <v>0.87405200000000005</v>
      </c>
      <c r="EQ222">
        <v>17.216449999999998</v>
      </c>
      <c r="ER222" s="1">
        <v>2.9843809999999998E-2</v>
      </c>
      <c r="ES222" s="1">
        <v>8.8969939999999994</v>
      </c>
      <c r="ET222">
        <v>0.86803710000000001</v>
      </c>
      <c r="EU222">
        <v>17.901140000000002</v>
      </c>
      <c r="EV222" s="1">
        <v>3.0476719999999999E-2</v>
      </c>
      <c r="EW222" s="1">
        <v>9.1432690000000001</v>
      </c>
      <c r="EX222">
        <v>0.86185100000000003</v>
      </c>
      <c r="EY222">
        <v>18.18327</v>
      </c>
      <c r="EZ222" s="1">
        <v>3.01844E-2</v>
      </c>
      <c r="FA222" s="1">
        <v>9.1172540000000009</v>
      </c>
      <c r="FB222">
        <v>0.85535819999999996</v>
      </c>
      <c r="FC222">
        <v>17.872430000000001</v>
      </c>
      <c r="FD222" s="1">
        <v>2.89769E-2</v>
      </c>
      <c r="FE222" s="1">
        <v>8.8137419999999995</v>
      </c>
      <c r="FF222">
        <v>0.84874019999999994</v>
      </c>
      <c r="FG222">
        <v>17.4405</v>
      </c>
      <c r="FH222" s="1">
        <v>2.7153739999999999E-2</v>
      </c>
      <c r="FI222" s="1">
        <v>8.3150630000000003</v>
      </c>
      <c r="FJ222">
        <v>0.84239019999999998</v>
      </c>
      <c r="FK222">
        <v>17.052499999999998</v>
      </c>
      <c r="FL222" s="1">
        <v>2.5088829999999999E-2</v>
      </c>
      <c r="FM222" s="1">
        <v>7.7285259999999996</v>
      </c>
      <c r="FN222">
        <v>0.83638760000000001</v>
      </c>
      <c r="FO222">
        <v>17.27572</v>
      </c>
      <c r="FP222" s="1">
        <v>2.2999019999999998E-2</v>
      </c>
      <c r="FQ222" s="1">
        <v>7.1228429999999996</v>
      </c>
      <c r="FR222">
        <v>0.83039870000000005</v>
      </c>
      <c r="FS222">
        <v>17.71246</v>
      </c>
      <c r="FT222" s="1">
        <v>2.096551E-2</v>
      </c>
      <c r="FU222" s="1">
        <v>6.5271319999999999</v>
      </c>
      <c r="FV222">
        <v>0.82435159999999996</v>
      </c>
      <c r="FW222">
        <v>18.236999999999998</v>
      </c>
      <c r="FX222" s="1">
        <v>1.906973E-2</v>
      </c>
      <c r="FY222" s="1">
        <v>5.9664020000000004</v>
      </c>
      <c r="FZ222">
        <v>0.81701270000000004</v>
      </c>
      <c r="GA222">
        <v>18.904710000000001</v>
      </c>
      <c r="GB222" s="1">
        <v>1.732858E-2</v>
      </c>
      <c r="GC222" s="1">
        <v>5.4525629999999996</v>
      </c>
      <c r="GD222">
        <v>0.80981550000000002</v>
      </c>
      <c r="GE222">
        <v>19.270890000000001</v>
      </c>
      <c r="GF222" s="1">
        <v>1.5736569999999998E-2</v>
      </c>
      <c r="GG222" s="1">
        <v>4.9795809999999996</v>
      </c>
      <c r="GH222">
        <v>0.80256890000000003</v>
      </c>
      <c r="GI222">
        <v>19.319759999999999</v>
      </c>
      <c r="GJ222" s="1">
        <v>1.4298770000000001E-2</v>
      </c>
      <c r="GK222" s="1">
        <v>4.5499729999999996</v>
      </c>
      <c r="GL222">
        <v>0.79514339999999994</v>
      </c>
      <c r="GM222">
        <v>19.13579</v>
      </c>
      <c r="GN222" s="1">
        <v>1.29853E-2</v>
      </c>
      <c r="GO222" s="1">
        <v>4.1562770000000002</v>
      </c>
      <c r="GP222">
        <v>0.78787879999999999</v>
      </c>
      <c r="GQ222">
        <v>18.830200000000001</v>
      </c>
      <c r="GR222" s="1">
        <v>1.1788699999999999E-2</v>
      </c>
      <c r="GS222" s="1">
        <v>3.793609</v>
      </c>
      <c r="GT222">
        <v>0.78093710000000005</v>
      </c>
      <c r="GU222">
        <v>18.56729</v>
      </c>
      <c r="GV222" s="1">
        <v>1.0703219999999999E-2</v>
      </c>
      <c r="GW222" s="1">
        <v>3.461147</v>
      </c>
      <c r="GX222">
        <v>0.77401580000000003</v>
      </c>
      <c r="GY222">
        <v>18.705030000000001</v>
      </c>
      <c r="GZ222" s="1">
        <v>9.7014900000000001E-3</v>
      </c>
      <c r="HA222" s="1">
        <v>3.1532480000000001</v>
      </c>
      <c r="HB222">
        <v>0.76694070000000003</v>
      </c>
      <c r="HC222">
        <v>18.835830000000001</v>
      </c>
      <c r="HD222" s="1">
        <v>8.7833679999999997E-3</v>
      </c>
      <c r="HE222" s="1">
        <v>2.869211</v>
      </c>
      <c r="HF222">
        <v>0.7599844</v>
      </c>
      <c r="HG222">
        <v>19.150860000000002</v>
      </c>
      <c r="HH222" s="1">
        <v>7.9542190000000002E-3</v>
      </c>
      <c r="HI222" s="1">
        <v>2.610525</v>
      </c>
      <c r="HJ222">
        <v>0.75360570000000004</v>
      </c>
      <c r="HK222">
        <v>19.30444</v>
      </c>
      <c r="HL222" s="1">
        <v>7.2112560000000001E-3</v>
      </c>
      <c r="HM222" s="1">
        <v>2.3757280000000001</v>
      </c>
      <c r="HN222">
        <v>0.74777099999999996</v>
      </c>
      <c r="HO222">
        <v>19.456099999999999</v>
      </c>
      <c r="HP222" s="1">
        <v>6.535623E-3</v>
      </c>
      <c r="HQ222" s="1">
        <v>2.16018</v>
      </c>
      <c r="HR222">
        <v>0.74254810000000004</v>
      </c>
      <c r="HS222">
        <v>19.350200000000001</v>
      </c>
      <c r="HT222" s="1">
        <v>5.9159219999999997E-3</v>
      </c>
      <c r="HU222" s="1">
        <v>1.960596</v>
      </c>
      <c r="HV222">
        <v>0.73791459999999998</v>
      </c>
      <c r="HW222">
        <v>18.93356</v>
      </c>
      <c r="HX222" s="1">
        <v>5.3457979999999997E-3</v>
      </c>
      <c r="HY222" s="1">
        <v>1.7751220000000001</v>
      </c>
      <c r="HZ222">
        <v>0.73439469999999996</v>
      </c>
      <c r="IA222">
        <v>18.459060000000001</v>
      </c>
      <c r="IB222" s="1">
        <v>4.819589E-3</v>
      </c>
      <c r="IC222" s="1">
        <v>1.6013999999999999</v>
      </c>
      <c r="ID222">
        <v>0.73120719999999995</v>
      </c>
      <c r="IE222">
        <v>18.237939999999998</v>
      </c>
      <c r="IF222" s="1">
        <v>4.3221270000000003E-3</v>
      </c>
      <c r="IG222" s="1">
        <v>1.436434</v>
      </c>
      <c r="IH222">
        <v>0.72860970000000003</v>
      </c>
      <c r="II222">
        <v>18.066009999999999</v>
      </c>
      <c r="IJ222" s="1">
        <v>3.8549410000000002E-3</v>
      </c>
      <c r="IK222" s="1">
        <v>1.2806299999999999</v>
      </c>
      <c r="IL222">
        <v>0.72670729999999994</v>
      </c>
      <c r="IM222">
        <v>18.15326</v>
      </c>
      <c r="IN222" s="1">
        <v>3.4160530000000001E-3</v>
      </c>
      <c r="IO222" s="1">
        <v>1.134395</v>
      </c>
      <c r="IP222">
        <v>0.72507659999999996</v>
      </c>
      <c r="IQ222">
        <v>17.974209999999999</v>
      </c>
      <c r="IR222" s="1">
        <v>2.9901210000000001E-3</v>
      </c>
      <c r="IS222" s="1">
        <v>0.99295520000000004</v>
      </c>
      <c r="IT222">
        <v>0.72373129999999997</v>
      </c>
      <c r="IU222">
        <v>17.791450000000001</v>
      </c>
      <c r="IV222" s="1">
        <v>2.5656749999999999E-3</v>
      </c>
      <c r="IW222" s="1">
        <v>0.85219739999999999</v>
      </c>
      <c r="IX222">
        <v>0.72274320000000003</v>
      </c>
      <c r="IY222">
        <v>17.684190000000001</v>
      </c>
      <c r="IZ222" s="1">
        <v>2.146331E-3</v>
      </c>
      <c r="JA222" s="1">
        <v>0.71305529999999995</v>
      </c>
      <c r="JB222">
        <v>0.7220145</v>
      </c>
      <c r="JC222">
        <v>17.512920000000001</v>
      </c>
      <c r="JD222" s="1">
        <v>1.753559E-3</v>
      </c>
      <c r="JE222" s="1">
        <v>0.58243180000000006</v>
      </c>
      <c r="JF222">
        <v>0.72150270000000005</v>
      </c>
      <c r="JG222">
        <v>17.656500000000001</v>
      </c>
      <c r="JH222" s="1">
        <v>1.418596E-3</v>
      </c>
      <c r="JI222" s="1">
        <v>0.47066839999999999</v>
      </c>
      <c r="JJ222">
        <v>0.7211592</v>
      </c>
      <c r="JK222">
        <v>17.661999999999999</v>
      </c>
      <c r="JL222" s="1">
        <v>1.1594660000000001E-3</v>
      </c>
      <c r="JM222" s="1">
        <v>0.38389099999999998</v>
      </c>
      <c r="JN222">
        <v>0.72094860000000005</v>
      </c>
      <c r="JO222">
        <v>17.51333</v>
      </c>
      <c r="JP222" s="1">
        <v>9.7326279999999997E-4</v>
      </c>
      <c r="JQ222" s="1">
        <v>0.32142330000000002</v>
      </c>
      <c r="JR222">
        <v>0.72082659999999998</v>
      </c>
      <c r="JS222">
        <v>17.62979</v>
      </c>
      <c r="JT222" s="1">
        <v>8.4405400000000001E-4</v>
      </c>
      <c r="JU222" s="1">
        <v>0.27802589999999999</v>
      </c>
      <c r="JV222">
        <v>0.72079260000000001</v>
      </c>
      <c r="JW222">
        <v>17.617740000000001</v>
      </c>
      <c r="JX222" s="1">
        <v>7.5211009999999999E-4</v>
      </c>
      <c r="JY222" s="1">
        <v>0.24722710000000001</v>
      </c>
      <c r="JZ222">
        <v>0.72082930000000001</v>
      </c>
      <c r="KA222">
        <v>17.321619999999999</v>
      </c>
      <c r="KB222" s="1">
        <v>6.8148619999999999E-4</v>
      </c>
      <c r="KC222" s="1">
        <v>0.2236687</v>
      </c>
      <c r="KD222">
        <v>0.72093160000000001</v>
      </c>
      <c r="KE222">
        <v>17.113969999999998</v>
      </c>
      <c r="KF222" s="1">
        <v>6.2185180000000004E-4</v>
      </c>
      <c r="KG222" s="1">
        <v>0.20390359999999999</v>
      </c>
      <c r="KH222">
        <v>0.7210666</v>
      </c>
      <c r="KI222">
        <v>16.927810000000001</v>
      </c>
      <c r="KJ222" s="1">
        <v>5.6975750000000001E-4</v>
      </c>
      <c r="KK222" s="1">
        <v>0.18666379999999999</v>
      </c>
      <c r="KL222">
        <v>0.7212674</v>
      </c>
      <c r="KM222">
        <v>17.25217</v>
      </c>
      <c r="KN222" s="1">
        <v>5.247327E-4</v>
      </c>
      <c r="KO222" s="1">
        <v>0.1717467</v>
      </c>
      <c r="KP222">
        <v>0.72149830000000004</v>
      </c>
      <c r="KQ222">
        <v>17.599730000000001</v>
      </c>
      <c r="KR222" s="1">
        <v>4.8677600000000002E-4</v>
      </c>
      <c r="KS222" s="1">
        <v>0.15918460000000001</v>
      </c>
      <c r="KT222">
        <v>0.72173770000000004</v>
      </c>
      <c r="KU222">
        <v>18.00929</v>
      </c>
      <c r="KV222" s="1">
        <v>4.5540449999999997E-4</v>
      </c>
      <c r="KW222" s="1">
        <v>0.1487861</v>
      </c>
      <c r="KX222">
        <v>0.72196199999999999</v>
      </c>
      <c r="KY222">
        <v>18.468360000000001</v>
      </c>
      <c r="KZ222" s="1">
        <v>4.2932300000000001E-4</v>
      </c>
      <c r="LA222" s="1">
        <v>0.1401551</v>
      </c>
      <c r="LB222">
        <v>0.72219750000000005</v>
      </c>
      <c r="LC222">
        <v>18.619129999999998</v>
      </c>
      <c r="LD222" s="1">
        <v>4.068632E-4</v>
      </c>
      <c r="LE222" s="1">
        <v>0.13275970000000001</v>
      </c>
      <c r="LF222">
        <v>0.7223948</v>
      </c>
      <c r="LG222">
        <v>18.569649999999999</v>
      </c>
      <c r="LH222" s="1">
        <v>3.8650780000000002E-4</v>
      </c>
      <c r="LI222" s="1">
        <v>0.12607299999999999</v>
      </c>
      <c r="LJ222">
        <v>0.72254169999999995</v>
      </c>
      <c r="LK222">
        <v>18.561499999999999</v>
      </c>
      <c r="LL222" s="1">
        <v>3.6765680000000001E-4</v>
      </c>
      <c r="LM222" s="1">
        <v>0.1198954</v>
      </c>
      <c r="LN222">
        <v>0.72271209999999997</v>
      </c>
      <c r="LO222">
        <v>18.492170000000002</v>
      </c>
      <c r="LP222" s="1">
        <v>3.5033189999999999E-4</v>
      </c>
      <c r="LQ222" s="1">
        <v>0.1142275</v>
      </c>
      <c r="LR222">
        <v>0.7228021</v>
      </c>
      <c r="LS222">
        <v>18.91938</v>
      </c>
      <c r="LT222" s="1">
        <v>3.3437380000000001E-4</v>
      </c>
      <c r="LU222" s="1">
        <v>0.1090117</v>
      </c>
      <c r="LV222">
        <v>0.72285410000000005</v>
      </c>
      <c r="LW222">
        <v>19.32779</v>
      </c>
      <c r="LX222" s="1">
        <v>3.1989269999999997E-4</v>
      </c>
      <c r="LY222" s="1">
        <v>0.1042824</v>
      </c>
      <c r="LZ222">
        <v>0.72286819999999996</v>
      </c>
      <c r="MA222">
        <v>19.79457</v>
      </c>
      <c r="MB222" s="1">
        <v>3.0682430000000002E-4</v>
      </c>
      <c r="MC222" s="1">
        <v>0.10002220000000001</v>
      </c>
      <c r="MD222">
        <v>0.72283459999999999</v>
      </c>
      <c r="ME222">
        <v>20.225519999999999</v>
      </c>
      <c r="MF222" s="1">
        <v>2.950796E-4</v>
      </c>
      <c r="MG222" s="1">
        <v>9.619519E-2</v>
      </c>
      <c r="MH222">
        <v>0.72272499999999995</v>
      </c>
      <c r="MI222">
        <v>20.424890000000001</v>
      </c>
      <c r="MJ222" s="1">
        <v>2.8472049999999998E-4</v>
      </c>
      <c r="MK222" s="1">
        <v>9.2829289999999995E-2</v>
      </c>
      <c r="ML222">
        <v>0.72253860000000003</v>
      </c>
      <c r="MM222">
        <v>20.40727</v>
      </c>
      <c r="MN222" s="1">
        <v>2.758088E-4</v>
      </c>
      <c r="MO222" s="1">
        <v>8.9933349999999995E-2</v>
      </c>
      <c r="MP222">
        <v>0.72227560000000002</v>
      </c>
      <c r="MQ222">
        <v>20.394639999999999</v>
      </c>
      <c r="MR222" s="1">
        <v>2.6830259999999998E-4</v>
      </c>
      <c r="MS222" s="1">
        <v>8.7508409999999995E-2</v>
      </c>
      <c r="MT222">
        <v>0.72193680000000005</v>
      </c>
      <c r="MU222">
        <v>20.209679999999999</v>
      </c>
      <c r="MV222" s="1">
        <v>2.6175690000000001E-4</v>
      </c>
      <c r="MW222" s="1">
        <v>8.5407469999999999E-2</v>
      </c>
      <c r="MX222">
        <v>0.72154510000000005</v>
      </c>
      <c r="MY222">
        <v>20.28314</v>
      </c>
      <c r="MZ222" s="1">
        <v>2.5537800000000001E-4</v>
      </c>
      <c r="NA222" s="1">
        <v>8.3382670000000006E-2</v>
      </c>
      <c r="NB222">
        <v>0.72108969999999994</v>
      </c>
      <c r="NC222">
        <v>19.805879999999998</v>
      </c>
      <c r="ND222" s="1">
        <v>2.4878630000000002E-4</v>
      </c>
      <c r="NE222" s="1">
        <v>8.1279110000000002E-2</v>
      </c>
      <c r="NF222">
        <v>0.72059450000000003</v>
      </c>
      <c r="NG222">
        <v>19.873000000000001</v>
      </c>
      <c r="NH222" s="1">
        <v>2.416966E-4</v>
      </c>
      <c r="NI222" s="1">
        <v>7.9020279999999998E-2</v>
      </c>
      <c r="NJ222">
        <v>0.72011530000000001</v>
      </c>
      <c r="NK222">
        <v>20.024049999999999</v>
      </c>
      <c r="NL222" s="1">
        <v>2.341829E-4</v>
      </c>
      <c r="NM222" s="1">
        <v>7.6614009999999996E-2</v>
      </c>
      <c r="NN222">
        <v>0.71965299999999999</v>
      </c>
      <c r="NO222">
        <v>20.116700000000002</v>
      </c>
      <c r="NP222" s="1">
        <v>2.265655E-4</v>
      </c>
      <c r="NQ222" s="1">
        <v>7.4158769999999999E-2</v>
      </c>
      <c r="NR222">
        <v>0.71924350000000004</v>
      </c>
      <c r="NS222">
        <v>20.09112</v>
      </c>
      <c r="NT222" s="1">
        <v>2.1915549999999999E-4</v>
      </c>
      <c r="NU222" s="1">
        <v>7.1754589999999993E-2</v>
      </c>
      <c r="NV222">
        <v>0.71889820000000004</v>
      </c>
      <c r="NW222">
        <v>19.992529999999999</v>
      </c>
      <c r="NX222" s="1">
        <v>2.1216679999999999E-4</v>
      </c>
      <c r="NY222" s="1">
        <v>6.9480239999999999E-2</v>
      </c>
      <c r="NZ222">
        <v>0.71861220000000003</v>
      </c>
      <c r="OA222">
        <v>19.845490000000002</v>
      </c>
      <c r="OB222" s="1">
        <v>2.0540310000000001E-4</v>
      </c>
      <c r="OC222" s="1">
        <v>6.7275669999999996E-2</v>
      </c>
      <c r="OD222">
        <v>0.71839540000000002</v>
      </c>
      <c r="OE222">
        <v>20.19821</v>
      </c>
      <c r="OF222" s="1">
        <v>1.9850639999999999E-4</v>
      </c>
      <c r="OG222" s="1">
        <v>6.5026130000000001E-2</v>
      </c>
      <c r="OH222">
        <v>0.71826509999999999</v>
      </c>
      <c r="OI222">
        <v>20.578880000000002</v>
      </c>
      <c r="OJ222" s="1">
        <v>1.9130570000000001E-4</v>
      </c>
      <c r="OK222" s="1">
        <v>6.2665899999999997E-2</v>
      </c>
    </row>
    <row r="223" spans="1:401" x14ac:dyDescent="0.35">
      <c r="A223">
        <v>229</v>
      </c>
      <c r="B223" t="s">
        <v>4</v>
      </c>
      <c r="C223" t="s">
        <v>181</v>
      </c>
      <c r="D223" t="s">
        <v>229</v>
      </c>
      <c r="E223">
        <v>865.10170000000005</v>
      </c>
      <c r="F223">
        <v>0.96173969999999998</v>
      </c>
      <c r="G223">
        <v>15.65368</v>
      </c>
      <c r="H223">
        <v>0</v>
      </c>
      <c r="I223">
        <v>0</v>
      </c>
      <c r="J223">
        <v>0.9597097</v>
      </c>
      <c r="K223">
        <v>16.059670000000001</v>
      </c>
      <c r="L223">
        <v>0</v>
      </c>
      <c r="M223">
        <v>0</v>
      </c>
      <c r="N223">
        <v>0.95769579999999999</v>
      </c>
      <c r="O223">
        <v>16.698599999999999</v>
      </c>
      <c r="P223">
        <v>0</v>
      </c>
      <c r="Q223">
        <v>0</v>
      </c>
      <c r="R223">
        <v>0.95567760000000002</v>
      </c>
      <c r="S223">
        <v>17.30048</v>
      </c>
      <c r="T223">
        <v>0</v>
      </c>
      <c r="U223">
        <v>0</v>
      </c>
      <c r="V223">
        <v>0.9536791</v>
      </c>
      <c r="W223">
        <v>17.842690000000001</v>
      </c>
      <c r="X223">
        <v>0</v>
      </c>
      <c r="Y223">
        <v>0</v>
      </c>
      <c r="Z223">
        <v>0.95167800000000002</v>
      </c>
      <c r="AA223">
        <v>17.946169999999999</v>
      </c>
      <c r="AB223">
        <v>0</v>
      </c>
      <c r="AC223">
        <v>0</v>
      </c>
      <c r="AD223">
        <v>0.94962659999999999</v>
      </c>
      <c r="AE223">
        <v>17.541530000000002</v>
      </c>
      <c r="AF223">
        <v>0</v>
      </c>
      <c r="AG223">
        <v>0</v>
      </c>
      <c r="AH223">
        <v>0.94750679999999998</v>
      </c>
      <c r="AI223">
        <v>17.06174</v>
      </c>
      <c r="AJ223">
        <v>0</v>
      </c>
      <c r="AK223">
        <v>0</v>
      </c>
      <c r="AL223">
        <v>0.94529510000000005</v>
      </c>
      <c r="AM223">
        <v>16.72279</v>
      </c>
      <c r="AN223">
        <v>1.058399E-37</v>
      </c>
      <c r="AO223">
        <v>2.8413159999999998E-35</v>
      </c>
      <c r="AP223">
        <v>0.94309989999999999</v>
      </c>
      <c r="AQ223">
        <v>17.079550000000001</v>
      </c>
      <c r="AR223" s="1">
        <v>4.4751710000000002E-26</v>
      </c>
      <c r="AS223" s="1">
        <v>1.2020070000000001E-23</v>
      </c>
      <c r="AT223">
        <v>0.94089160000000005</v>
      </c>
      <c r="AU223">
        <v>17.810359999999999</v>
      </c>
      <c r="AV223" s="1">
        <v>6.1016630000000002E-14</v>
      </c>
      <c r="AW223" s="1">
        <v>9.9498509999999998E-12</v>
      </c>
      <c r="AX223">
        <v>0.93867719999999999</v>
      </c>
      <c r="AY223">
        <v>18.452400000000001</v>
      </c>
      <c r="AZ223" s="1">
        <v>2.6202769999999999E-7</v>
      </c>
      <c r="BA223" s="1">
        <v>5.3058749999999997E-5</v>
      </c>
      <c r="BB223">
        <v>0.93647579999999997</v>
      </c>
      <c r="BC223">
        <v>18.940650000000002</v>
      </c>
      <c r="BD223" s="1">
        <v>5.9242799999999999E-4</v>
      </c>
      <c r="BE223" s="1">
        <v>0.13142019999999999</v>
      </c>
      <c r="BF223">
        <v>0.9342568</v>
      </c>
      <c r="BG223">
        <v>18.888290000000001</v>
      </c>
      <c r="BH223" s="1">
        <v>9.0236590000000005E-2</v>
      </c>
      <c r="BI223" s="1">
        <v>21.17295</v>
      </c>
      <c r="BJ223">
        <v>0.93208380000000002</v>
      </c>
      <c r="BK223">
        <v>18.426400000000001</v>
      </c>
      <c r="BL223">
        <v>2.589845</v>
      </c>
      <c r="BM223">
        <v>636.19399999999996</v>
      </c>
      <c r="BN223">
        <v>0.92988919999999997</v>
      </c>
      <c r="BO223">
        <v>18.015720000000002</v>
      </c>
      <c r="BP223">
        <v>21.562190000000001</v>
      </c>
      <c r="BQ223">
        <v>5504.6120000000001</v>
      </c>
      <c r="BR223">
        <v>0.92763580000000001</v>
      </c>
      <c r="BS223">
        <v>17.758179999999999</v>
      </c>
      <c r="BT223">
        <v>67.60633</v>
      </c>
      <c r="BU223">
        <v>17840.32</v>
      </c>
      <c r="BV223">
        <v>0.92508900000000005</v>
      </c>
      <c r="BW223">
        <v>17.979050000000001</v>
      </c>
      <c r="BX223">
        <v>95.754400000000004</v>
      </c>
      <c r="BY223">
        <v>26023.33</v>
      </c>
      <c r="BZ223">
        <v>0.92182450000000005</v>
      </c>
      <c r="CA223">
        <v>18.344149999999999</v>
      </c>
      <c r="CB223">
        <v>70.48554</v>
      </c>
      <c r="CC223">
        <v>19664.54</v>
      </c>
      <c r="CD223">
        <v>0.91797989999999996</v>
      </c>
      <c r="CE223">
        <v>18.726199999999999</v>
      </c>
      <c r="CF223">
        <v>30.182379999999998</v>
      </c>
      <c r="CG223">
        <v>8623.8970000000008</v>
      </c>
      <c r="CH223">
        <v>0.91425449999999997</v>
      </c>
      <c r="CI223">
        <v>18.790019999999998</v>
      </c>
      <c r="CJ223">
        <v>8.3317270000000008</v>
      </c>
      <c r="CK223">
        <v>2429.3690000000001</v>
      </c>
      <c r="CL223">
        <v>0.91103259999999997</v>
      </c>
      <c r="CM223">
        <v>18.407309999999999</v>
      </c>
      <c r="CN223">
        <v>1.647268</v>
      </c>
      <c r="CO223">
        <v>487.38099999999997</v>
      </c>
      <c r="CP223">
        <v>0.9081572</v>
      </c>
      <c r="CQ223">
        <v>17.79684</v>
      </c>
      <c r="CR223">
        <v>0.28917999999999999</v>
      </c>
      <c r="CS223">
        <v>85.558729999999997</v>
      </c>
      <c r="CT223">
        <v>0.90561259999999999</v>
      </c>
      <c r="CU223">
        <v>17.181090000000001</v>
      </c>
      <c r="CV223">
        <v>8.3119789999999999E-2</v>
      </c>
      <c r="CW223">
        <v>23.816089999999999</v>
      </c>
      <c r="CX223">
        <v>0.90304110000000004</v>
      </c>
      <c r="CY223">
        <v>16.67212</v>
      </c>
      <c r="CZ223">
        <v>5.4134790000000002E-2</v>
      </c>
      <c r="DA223">
        <v>15.17787</v>
      </c>
      <c r="DB223">
        <v>0.90022369999999996</v>
      </c>
      <c r="DC223">
        <v>16.789950000000001</v>
      </c>
      <c r="DD223" s="1">
        <v>4.7414820000000003E-2</v>
      </c>
      <c r="DE223">
        <v>13.264620000000001</v>
      </c>
      <c r="DF223">
        <v>0.89703180000000005</v>
      </c>
      <c r="DG223">
        <v>17.055769999999999</v>
      </c>
      <c r="DH223">
        <v>4.3897749999999999E-2</v>
      </c>
      <c r="DI223">
        <v>12.30599</v>
      </c>
      <c r="DJ223">
        <v>0.89335439999999999</v>
      </c>
      <c r="DK223">
        <v>17.427240000000001</v>
      </c>
      <c r="DL223" s="1">
        <v>4.1198770000000003E-2</v>
      </c>
      <c r="DM223">
        <v>11.58977</v>
      </c>
      <c r="DN223">
        <v>0.88919840000000006</v>
      </c>
      <c r="DO223">
        <v>17.734220000000001</v>
      </c>
      <c r="DP223" s="1">
        <v>3.873853E-2</v>
      </c>
      <c r="DQ223" s="1">
        <v>10.94572</v>
      </c>
      <c r="DR223">
        <v>0.88444509999999998</v>
      </c>
      <c r="DS223">
        <v>17.623670000000001</v>
      </c>
      <c r="DT223" s="1">
        <v>3.6318179999999999E-2</v>
      </c>
      <c r="DU223" s="1">
        <v>10.31565</v>
      </c>
      <c r="DV223">
        <v>0.87917789999999996</v>
      </c>
      <c r="DW223">
        <v>17.074909999999999</v>
      </c>
      <c r="DX223" s="1">
        <v>3.3959400000000001E-2</v>
      </c>
      <c r="DY223" s="1">
        <v>9.7018959999999996</v>
      </c>
      <c r="DZ223">
        <v>0.87354390000000004</v>
      </c>
      <c r="EA223">
        <v>16.422989999999999</v>
      </c>
      <c r="EB223" s="1">
        <v>3.1718969999999999E-2</v>
      </c>
      <c r="EC223" s="1">
        <v>9.118188</v>
      </c>
      <c r="ED223">
        <v>0.86774569999999995</v>
      </c>
      <c r="EE223">
        <v>15.91878</v>
      </c>
      <c r="EF223" s="1">
        <v>2.9750660000000002E-2</v>
      </c>
      <c r="EG223" s="1">
        <v>8.6024600000000007</v>
      </c>
      <c r="EH223">
        <v>0.86197250000000003</v>
      </c>
      <c r="EI223">
        <v>16.17764</v>
      </c>
      <c r="EJ223" s="1">
        <v>2.864065E-2</v>
      </c>
      <c r="EK223" s="1">
        <v>8.3206959999999999</v>
      </c>
      <c r="EL223">
        <v>0.8559795</v>
      </c>
      <c r="EM223">
        <v>16.652329999999999</v>
      </c>
      <c r="EN223" s="1">
        <v>2.8798839999999999E-2</v>
      </c>
      <c r="EO223" s="1">
        <v>8.4063189999999999</v>
      </c>
      <c r="EP223">
        <v>0.84967360000000003</v>
      </c>
      <c r="EQ223">
        <v>17.219819999999999</v>
      </c>
      <c r="ER223" s="1">
        <v>2.974916E-2</v>
      </c>
      <c r="ES223" s="1">
        <v>8.7369540000000008</v>
      </c>
      <c r="ET223">
        <v>0.84326400000000001</v>
      </c>
      <c r="EU223">
        <v>17.900179999999999</v>
      </c>
      <c r="EV223" s="1">
        <v>3.0441909999999999E-2</v>
      </c>
      <c r="EW223" s="1">
        <v>9.0085789999999992</v>
      </c>
      <c r="EX223">
        <v>0.83669879999999996</v>
      </c>
      <c r="EY223">
        <v>18.18552</v>
      </c>
      <c r="EZ223" s="1">
        <v>3.0232970000000001E-2</v>
      </c>
      <c r="FA223" s="1">
        <v>9.0199320000000007</v>
      </c>
      <c r="FB223">
        <v>0.82981369999999999</v>
      </c>
      <c r="FC223">
        <v>17.888439999999999</v>
      </c>
      <c r="FD223" s="1">
        <v>2.909788E-2</v>
      </c>
      <c r="FE223" s="1">
        <v>8.7554289999999995</v>
      </c>
      <c r="FF223">
        <v>0.82277940000000005</v>
      </c>
      <c r="FG223">
        <v>17.467220000000001</v>
      </c>
      <c r="FH223" s="1">
        <v>2.7315019999999999E-2</v>
      </c>
      <c r="FI223" s="1">
        <v>8.2876809999999992</v>
      </c>
      <c r="FJ223">
        <v>0.81603720000000002</v>
      </c>
      <c r="FK223">
        <v>17.083210000000001</v>
      </c>
      <c r="FL223" s="1">
        <v>2.526372E-2</v>
      </c>
      <c r="FM223" s="1">
        <v>7.7234439999999998</v>
      </c>
      <c r="FN223">
        <v>0.80972960000000005</v>
      </c>
      <c r="FO223">
        <v>17.304749999999999</v>
      </c>
      <c r="FP223" s="1">
        <v>2.3175040000000001E-2</v>
      </c>
      <c r="FQ223" s="1">
        <v>7.1343050000000003</v>
      </c>
      <c r="FR223">
        <v>0.80336640000000004</v>
      </c>
      <c r="FS223">
        <v>17.730180000000001</v>
      </c>
      <c r="FT223" s="1">
        <v>2.113539E-2</v>
      </c>
      <c r="FU223" s="1">
        <v>6.552009</v>
      </c>
      <c r="FV223">
        <v>0.79700599999999999</v>
      </c>
      <c r="FW223">
        <v>18.244</v>
      </c>
      <c r="FX223" s="1">
        <v>1.9225920000000001E-2</v>
      </c>
      <c r="FY223" s="1">
        <v>6.0001980000000001</v>
      </c>
      <c r="FZ223">
        <v>0.79075589999999996</v>
      </c>
      <c r="GA223">
        <v>18.89471</v>
      </c>
      <c r="GB223" s="1">
        <v>1.7473320000000001E-2</v>
      </c>
      <c r="GC223" s="1">
        <v>5.4889049999999999</v>
      </c>
      <c r="GD223">
        <v>0.78468910000000003</v>
      </c>
      <c r="GE223">
        <v>19.250029999999999</v>
      </c>
      <c r="GF223" s="1">
        <v>1.5869009999999999E-2</v>
      </c>
      <c r="GG223" s="1">
        <v>5.0171749999999999</v>
      </c>
      <c r="GH223">
        <v>0.77861480000000005</v>
      </c>
      <c r="GI223">
        <v>19.309059999999999</v>
      </c>
      <c r="GJ223" s="1">
        <v>1.441958E-2</v>
      </c>
      <c r="GK223" s="1">
        <v>4.5882509999999996</v>
      </c>
      <c r="GL223">
        <v>0.77237330000000004</v>
      </c>
      <c r="GM223">
        <v>19.148099999999999</v>
      </c>
      <c r="GN223" s="1">
        <v>1.309682E-2</v>
      </c>
      <c r="GO223" s="1">
        <v>4.1953199999999997</v>
      </c>
      <c r="GP223">
        <v>0.7663761</v>
      </c>
      <c r="GQ223">
        <v>18.856470000000002</v>
      </c>
      <c r="GR223" s="1">
        <v>1.189131E-2</v>
      </c>
      <c r="GS223" s="1">
        <v>3.8326530000000001</v>
      </c>
      <c r="GT223">
        <v>0.76089560000000001</v>
      </c>
      <c r="GU223">
        <v>18.602599999999999</v>
      </c>
      <c r="GV223" s="1">
        <v>1.079808E-2</v>
      </c>
      <c r="GW223" s="1">
        <v>3.4997769999999999</v>
      </c>
      <c r="GX223">
        <v>0.75534219999999996</v>
      </c>
      <c r="GY223">
        <v>18.73657</v>
      </c>
      <c r="GZ223" s="1">
        <v>9.7898940000000004E-3</v>
      </c>
      <c r="HA223" s="1">
        <v>3.191824</v>
      </c>
      <c r="HB223">
        <v>0.74978610000000001</v>
      </c>
      <c r="HC223">
        <v>18.850290000000001</v>
      </c>
      <c r="HD223" s="1">
        <v>8.8641829999999994E-3</v>
      </c>
      <c r="HE223" s="1">
        <v>2.9067949999999998</v>
      </c>
      <c r="HF223">
        <v>0.74471350000000003</v>
      </c>
      <c r="HG223">
        <v>19.13861</v>
      </c>
      <c r="HH223" s="1">
        <v>8.0278450000000005E-3</v>
      </c>
      <c r="HI223" s="1">
        <v>2.6461899999999998</v>
      </c>
      <c r="HJ223">
        <v>0.74015719999999996</v>
      </c>
      <c r="HK223">
        <v>19.275790000000001</v>
      </c>
      <c r="HL223" s="1">
        <v>7.2784549999999996E-3</v>
      </c>
      <c r="HM223" s="1">
        <v>2.4094660000000001</v>
      </c>
      <c r="HN223">
        <v>0.73604709999999995</v>
      </c>
      <c r="HO223">
        <v>19.431789999999999</v>
      </c>
      <c r="HP223" s="1">
        <v>6.5977060000000001E-3</v>
      </c>
      <c r="HQ223" s="1">
        <v>2.1923050000000002</v>
      </c>
      <c r="HR223">
        <v>0.73233870000000001</v>
      </c>
      <c r="HS223">
        <v>19.346969999999999</v>
      </c>
      <c r="HT223" s="1">
        <v>5.973562E-3</v>
      </c>
      <c r="HU223" s="1">
        <v>1.991177</v>
      </c>
      <c r="HV223">
        <v>0.72903989999999996</v>
      </c>
      <c r="HW223">
        <v>18.955380000000002</v>
      </c>
      <c r="HX223" s="1">
        <v>5.3994589999999997E-3</v>
      </c>
      <c r="HY223" s="1">
        <v>1.8041940000000001</v>
      </c>
      <c r="HZ223">
        <v>0.72673180000000004</v>
      </c>
      <c r="IA223">
        <v>18.502040000000001</v>
      </c>
      <c r="IB223" s="1">
        <v>4.8703410000000003E-3</v>
      </c>
      <c r="IC223" s="1">
        <v>1.6288959999999999</v>
      </c>
      <c r="ID223">
        <v>0.72461039999999999</v>
      </c>
      <c r="IE223">
        <v>18.295290000000001</v>
      </c>
      <c r="IF223" s="1">
        <v>4.3704319999999996E-3</v>
      </c>
      <c r="IG223" s="1">
        <v>1.462521</v>
      </c>
      <c r="IH223">
        <v>0.72282100000000005</v>
      </c>
      <c r="II223">
        <v>18.119209999999999</v>
      </c>
      <c r="IJ223" s="1">
        <v>3.9003060000000001E-3</v>
      </c>
      <c r="IK223" s="1">
        <v>1.305104</v>
      </c>
      <c r="IL223">
        <v>0.72109060000000003</v>
      </c>
      <c r="IM223">
        <v>18.18385</v>
      </c>
      <c r="IN223" s="1">
        <v>3.4591750000000001E-3</v>
      </c>
      <c r="IO223" s="1">
        <v>1.15744</v>
      </c>
      <c r="IP223">
        <v>0.71959870000000004</v>
      </c>
      <c r="IQ223">
        <v>17.980879999999999</v>
      </c>
      <c r="IR223" s="1">
        <v>3.0325899999999999E-3</v>
      </c>
      <c r="IS223" s="1">
        <v>1.0150030000000001</v>
      </c>
      <c r="IT223">
        <v>0.71836809999999995</v>
      </c>
      <c r="IU223">
        <v>17.78257</v>
      </c>
      <c r="IV223" s="1">
        <v>2.6081780000000001E-3</v>
      </c>
      <c r="IW223" s="1">
        <v>0.87338579999999999</v>
      </c>
      <c r="IX223">
        <v>0.71747740000000004</v>
      </c>
      <c r="IY223">
        <v>17.67803</v>
      </c>
      <c r="IZ223" s="1">
        <v>2.1877899999999998E-3</v>
      </c>
      <c r="JA223" s="1">
        <v>0.7329386</v>
      </c>
      <c r="JB223">
        <v>0.71684159999999997</v>
      </c>
      <c r="JC223">
        <v>17.522379999999998</v>
      </c>
      <c r="JD223" s="1">
        <v>1.7910739999999999E-3</v>
      </c>
      <c r="JE223" s="1">
        <v>0.6000413</v>
      </c>
      <c r="JF223">
        <v>0.71643429999999997</v>
      </c>
      <c r="JG223">
        <v>17.694410000000001</v>
      </c>
      <c r="JH223" s="1">
        <v>1.4492489999999999E-3</v>
      </c>
      <c r="JI223" s="1">
        <v>0.48510059999999999</v>
      </c>
      <c r="JJ223">
        <v>0.71617010000000003</v>
      </c>
      <c r="JK223">
        <v>17.721920000000001</v>
      </c>
      <c r="JL223" s="1">
        <v>1.1823560000000001E-3</v>
      </c>
      <c r="JM223" s="1">
        <v>0.39498729999999999</v>
      </c>
      <c r="JN223">
        <v>0.71597449999999996</v>
      </c>
      <c r="JO223">
        <v>17.570550000000001</v>
      </c>
      <c r="JP223" s="1">
        <v>9.8934210000000008E-4</v>
      </c>
      <c r="JQ223" s="1">
        <v>0.32967590000000002</v>
      </c>
      <c r="JR223">
        <v>0.71590050000000005</v>
      </c>
      <c r="JS223">
        <v>17.671980000000001</v>
      </c>
      <c r="JT223" s="1">
        <v>8.5523420000000003E-4</v>
      </c>
      <c r="JU223" s="1">
        <v>0.2842267</v>
      </c>
      <c r="JV223">
        <v>0.7158852</v>
      </c>
      <c r="JW223">
        <v>17.63532</v>
      </c>
      <c r="JX223" s="1">
        <v>7.6028510000000001E-4</v>
      </c>
      <c r="JY223" s="1">
        <v>0.25212390000000001</v>
      </c>
      <c r="JZ223">
        <v>0.71591530000000003</v>
      </c>
      <c r="KA223">
        <v>17.31814</v>
      </c>
      <c r="KB223" s="1">
        <v>6.8803929999999998E-4</v>
      </c>
      <c r="KC223" s="1">
        <v>0.22779540000000001</v>
      </c>
      <c r="KD223">
        <v>0.71605180000000002</v>
      </c>
      <c r="KE223">
        <v>17.107569999999999</v>
      </c>
      <c r="KF223" s="1">
        <v>6.275273E-4</v>
      </c>
      <c r="KG223" s="1">
        <v>0.2075602</v>
      </c>
      <c r="KH223">
        <v>0.71616349999999995</v>
      </c>
      <c r="KI223">
        <v>16.938770000000002</v>
      </c>
      <c r="KJ223" s="1">
        <v>5.7470760000000003E-4</v>
      </c>
      <c r="KK223" s="1">
        <v>0.18992419999999999</v>
      </c>
      <c r="KL223">
        <v>0.71636129999999998</v>
      </c>
      <c r="KM223">
        <v>17.289850000000001</v>
      </c>
      <c r="KN223" s="1">
        <v>5.2897320000000003E-4</v>
      </c>
      <c r="KO223" s="1">
        <v>0.1746394</v>
      </c>
      <c r="KP223">
        <v>0.71656439999999999</v>
      </c>
      <c r="KQ223">
        <v>17.654920000000001</v>
      </c>
      <c r="KR223" s="1">
        <v>4.9030039999999997E-4</v>
      </c>
      <c r="KS223" s="1">
        <v>0.1617287</v>
      </c>
      <c r="KT223">
        <v>0.71676700000000004</v>
      </c>
      <c r="KU223">
        <v>18.058389999999999</v>
      </c>
      <c r="KV223" s="1">
        <v>4.5831749999999998E-4</v>
      </c>
      <c r="KW223" s="1">
        <v>0.15102979999999999</v>
      </c>
      <c r="KX223">
        <v>0.71701009999999998</v>
      </c>
      <c r="KY223">
        <v>18.494890000000002</v>
      </c>
      <c r="KZ223" s="1">
        <v>4.3175979999999999E-4</v>
      </c>
      <c r="LA223" s="1">
        <v>0.14215949999999999</v>
      </c>
      <c r="LB223">
        <v>0.71719279999999996</v>
      </c>
      <c r="LC223">
        <v>18.61074</v>
      </c>
      <c r="LD223" s="1">
        <v>4.0900689999999999E-4</v>
      </c>
      <c r="LE223" s="1">
        <v>0.1345973</v>
      </c>
      <c r="LF223">
        <v>0.71737399999999996</v>
      </c>
      <c r="LG223">
        <v>18.539159999999999</v>
      </c>
      <c r="LH223" s="1">
        <v>3.8847950000000001E-4</v>
      </c>
      <c r="LI223" s="1">
        <v>0.12779180000000001</v>
      </c>
      <c r="LJ223">
        <v>0.71753009999999995</v>
      </c>
      <c r="LK223">
        <v>18.538650000000001</v>
      </c>
      <c r="LL223" s="1">
        <v>3.6947379999999999E-4</v>
      </c>
      <c r="LM223" s="1">
        <v>0.12150560000000001</v>
      </c>
      <c r="LN223">
        <v>0.71763319999999997</v>
      </c>
      <c r="LO223">
        <v>18.49605</v>
      </c>
      <c r="LP223" s="1">
        <v>3.5200139999999998E-4</v>
      </c>
      <c r="LQ223" s="1">
        <v>0.11574230000000001</v>
      </c>
      <c r="LR223">
        <v>0.7177346</v>
      </c>
      <c r="LS223">
        <v>18.952439999999999</v>
      </c>
      <c r="LT223" s="1">
        <v>3.3590239999999998E-4</v>
      </c>
      <c r="LU223" s="1">
        <v>0.11043360000000001</v>
      </c>
      <c r="LV223">
        <v>0.71777979999999997</v>
      </c>
      <c r="LW223">
        <v>19.376819999999999</v>
      </c>
      <c r="LX223" s="1">
        <v>3.2126950000000001E-4</v>
      </c>
      <c r="LY223" s="1">
        <v>0.1056116</v>
      </c>
      <c r="LZ223">
        <v>0.71779820000000005</v>
      </c>
      <c r="MA223">
        <v>19.83567</v>
      </c>
      <c r="MB223" s="1">
        <v>3.080631E-4</v>
      </c>
      <c r="MC223" s="1">
        <v>0.10126830000000001</v>
      </c>
      <c r="MD223">
        <v>0.7177576</v>
      </c>
      <c r="ME223">
        <v>20.242540000000002</v>
      </c>
      <c r="MF223" s="1">
        <v>2.9618880000000002E-4</v>
      </c>
      <c r="MG223" s="1">
        <v>9.7365469999999996E-2</v>
      </c>
      <c r="MH223">
        <v>0.71764150000000004</v>
      </c>
      <c r="MI223">
        <v>20.406500000000001</v>
      </c>
      <c r="MJ223" s="1">
        <v>2.8568750000000003E-4</v>
      </c>
      <c r="MK223" s="1">
        <v>9.3924049999999995E-2</v>
      </c>
      <c r="ML223">
        <v>0.71748109999999998</v>
      </c>
      <c r="MM223">
        <v>20.368259999999999</v>
      </c>
      <c r="MN223" s="1">
        <v>2.7662960000000001E-4</v>
      </c>
      <c r="MO223" s="1">
        <v>9.0954460000000001E-2</v>
      </c>
      <c r="MP223">
        <v>0.71723009999999998</v>
      </c>
      <c r="MQ223">
        <v>20.369900000000001</v>
      </c>
      <c r="MR223" s="1">
        <v>2.689883E-4</v>
      </c>
      <c r="MS223" s="1">
        <v>8.8465450000000001E-2</v>
      </c>
      <c r="MT223">
        <v>0.71691729999999998</v>
      </c>
      <c r="MU223">
        <v>20.22297</v>
      </c>
      <c r="MV223" s="1">
        <v>2.6237979999999998E-4</v>
      </c>
      <c r="MW223" s="1">
        <v>8.6325600000000002E-2</v>
      </c>
      <c r="MX223">
        <v>0.71655840000000004</v>
      </c>
      <c r="MY223">
        <v>20.331240000000001</v>
      </c>
      <c r="MZ223" s="1">
        <v>2.5600660000000002E-4</v>
      </c>
      <c r="NA223" s="1">
        <v>8.4288429999999998E-2</v>
      </c>
      <c r="NB223">
        <v>0.71614560000000005</v>
      </c>
      <c r="NC223">
        <v>19.867730000000002</v>
      </c>
      <c r="ND223" s="1">
        <v>2.4945320000000003E-4</v>
      </c>
      <c r="NE223" s="1">
        <v>8.2181290000000004E-2</v>
      </c>
      <c r="NF223">
        <v>0.71569709999999997</v>
      </c>
      <c r="NG223">
        <v>19.9253</v>
      </c>
      <c r="NH223" s="1">
        <v>2.424123E-4</v>
      </c>
      <c r="NI223" s="1">
        <v>7.9923999999999995E-2</v>
      </c>
      <c r="NJ223">
        <v>0.71527700000000005</v>
      </c>
      <c r="NK223">
        <v>20.053370000000001</v>
      </c>
      <c r="NL223" s="1">
        <v>2.349323E-4</v>
      </c>
      <c r="NM223" s="1">
        <v>7.7512730000000002E-2</v>
      </c>
      <c r="NN223">
        <v>0.71486430000000001</v>
      </c>
      <c r="NO223">
        <v>20.107320000000001</v>
      </c>
      <c r="NP223" s="1">
        <v>2.273167E-4</v>
      </c>
      <c r="NQ223" s="1">
        <v>7.5040899999999994E-2</v>
      </c>
      <c r="NR223">
        <v>0.71450380000000002</v>
      </c>
      <c r="NS223">
        <v>20.064879999999999</v>
      </c>
      <c r="NT223" s="1">
        <v>2.1987619999999999E-4</v>
      </c>
      <c r="NU223" s="1">
        <v>7.2609560000000004E-2</v>
      </c>
      <c r="NV223">
        <v>0.71419679999999997</v>
      </c>
      <c r="NW223">
        <v>19.97955</v>
      </c>
      <c r="NX223" s="1">
        <v>2.1284900000000001E-4</v>
      </c>
      <c r="NY223" s="1">
        <v>7.0305820000000005E-2</v>
      </c>
      <c r="NZ223">
        <v>0.71394040000000003</v>
      </c>
      <c r="OA223">
        <v>19.865739999999999</v>
      </c>
      <c r="OB223" s="1">
        <v>2.060814E-4</v>
      </c>
      <c r="OC223" s="1">
        <v>6.8083290000000005E-2</v>
      </c>
      <c r="OD223">
        <v>0.71376839999999997</v>
      </c>
      <c r="OE223">
        <v>20.249960000000002</v>
      </c>
      <c r="OF223" s="1">
        <v>1.99211E-4</v>
      </c>
      <c r="OG223" s="1">
        <v>6.5824729999999998E-2</v>
      </c>
      <c r="OH223">
        <v>0.71362530000000002</v>
      </c>
      <c r="OI223">
        <v>20.647169999999999</v>
      </c>
      <c r="OJ223" s="1">
        <v>1.9204730000000001E-4</v>
      </c>
      <c r="OK223" s="1">
        <v>6.3458730000000005E-2</v>
      </c>
    </row>
    <row r="224" spans="1:401" x14ac:dyDescent="0.35">
      <c r="A224">
        <v>230</v>
      </c>
      <c r="B224" t="s">
        <v>4</v>
      </c>
      <c r="C224" t="s">
        <v>181</v>
      </c>
      <c r="D224" t="s">
        <v>230</v>
      </c>
      <c r="E224">
        <v>854.18370000000004</v>
      </c>
      <c r="F224">
        <v>1.1028100000000001</v>
      </c>
      <c r="G224">
        <v>15.67592</v>
      </c>
      <c r="H224">
        <v>0</v>
      </c>
      <c r="I224">
        <v>0</v>
      </c>
      <c r="J224">
        <v>1.0998939999999999</v>
      </c>
      <c r="K224">
        <v>16.055759999999999</v>
      </c>
      <c r="L224">
        <v>0</v>
      </c>
      <c r="M224">
        <v>0</v>
      </c>
      <c r="N224">
        <v>1.0969679999999999</v>
      </c>
      <c r="O224">
        <v>16.688569999999999</v>
      </c>
      <c r="P224">
        <v>0</v>
      </c>
      <c r="Q224">
        <v>0</v>
      </c>
      <c r="R224">
        <v>1.0940369999999999</v>
      </c>
      <c r="S224">
        <v>17.29195</v>
      </c>
      <c r="T224">
        <v>0</v>
      </c>
      <c r="U224">
        <v>0</v>
      </c>
      <c r="V224">
        <v>1.0911519999999999</v>
      </c>
      <c r="W224">
        <v>17.840060000000001</v>
      </c>
      <c r="X224">
        <v>0</v>
      </c>
      <c r="Y224">
        <v>0</v>
      </c>
      <c r="Z224">
        <v>1.088222</v>
      </c>
      <c r="AA224">
        <v>17.960999999999999</v>
      </c>
      <c r="AB224">
        <v>0</v>
      </c>
      <c r="AC224">
        <v>0</v>
      </c>
      <c r="AD224">
        <v>1.085248</v>
      </c>
      <c r="AE224">
        <v>17.56814</v>
      </c>
      <c r="AF224">
        <v>0</v>
      </c>
      <c r="AG224">
        <v>0</v>
      </c>
      <c r="AH224">
        <v>1.082217</v>
      </c>
      <c r="AI224">
        <v>17.087309999999999</v>
      </c>
      <c r="AJ224">
        <v>0</v>
      </c>
      <c r="AK224">
        <v>0</v>
      </c>
      <c r="AL224">
        <v>1.0790690000000001</v>
      </c>
      <c r="AM224">
        <v>16.737590000000001</v>
      </c>
      <c r="AN224">
        <v>1.48084E-38</v>
      </c>
      <c r="AO224">
        <v>4.0344560000000001E-36</v>
      </c>
      <c r="AP224">
        <v>1.075885</v>
      </c>
      <c r="AQ224">
        <v>17.073619999999998</v>
      </c>
      <c r="AR224" s="1">
        <v>6.372694E-27</v>
      </c>
      <c r="AS224" s="1">
        <v>1.7368839999999999E-24</v>
      </c>
      <c r="AT224">
        <v>1.0726869999999999</v>
      </c>
      <c r="AU224">
        <v>17.80189</v>
      </c>
      <c r="AV224" s="1">
        <v>1.6192020000000001E-14</v>
      </c>
      <c r="AW224" s="1">
        <v>2.1396410000000001E-12</v>
      </c>
      <c r="AX224">
        <v>1.069499</v>
      </c>
      <c r="AY224">
        <v>18.450939999999999</v>
      </c>
      <c r="AZ224" s="1">
        <v>1.3488800000000001E-7</v>
      </c>
      <c r="BA224" s="1">
        <v>2.660223E-5</v>
      </c>
      <c r="BB224">
        <v>1.0662860000000001</v>
      </c>
      <c r="BC224">
        <v>18.94821</v>
      </c>
      <c r="BD224" s="1">
        <v>3.877544E-4</v>
      </c>
      <c r="BE224" s="1">
        <v>8.4616189999999994E-2</v>
      </c>
      <c r="BF224">
        <v>1.0630299999999999</v>
      </c>
      <c r="BG224">
        <v>18.912659999999999</v>
      </c>
      <c r="BH224" s="1">
        <v>6.7044030000000004E-2</v>
      </c>
      <c r="BI224" s="1">
        <v>15.55226</v>
      </c>
      <c r="BJ224">
        <v>1.0598529999999999</v>
      </c>
      <c r="BK224">
        <v>18.45635</v>
      </c>
      <c r="BL224" s="1">
        <v>2.1151089999999999</v>
      </c>
      <c r="BM224">
        <v>516.15139999999997</v>
      </c>
      <c r="BN224">
        <v>1.056629</v>
      </c>
      <c r="BO224">
        <v>18.037320000000001</v>
      </c>
      <c r="BP224">
        <v>19.020150000000001</v>
      </c>
      <c r="BQ224">
        <v>4848.3509999999997</v>
      </c>
      <c r="BR224">
        <v>1.05324</v>
      </c>
      <c r="BS224">
        <v>17.772469999999998</v>
      </c>
      <c r="BT224">
        <v>63.651539999999997</v>
      </c>
      <c r="BU224">
        <v>16862.490000000002</v>
      </c>
      <c r="BV224">
        <v>1.049506</v>
      </c>
      <c r="BW224">
        <v>17.97512</v>
      </c>
      <c r="BX224">
        <v>95.405330000000006</v>
      </c>
      <c r="BY224">
        <v>26173.22</v>
      </c>
      <c r="BZ224">
        <v>1.0447900000000001</v>
      </c>
      <c r="CA224">
        <v>18.33175</v>
      </c>
      <c r="CB224">
        <v>73.721019999999996</v>
      </c>
      <c r="CC224">
        <v>20889.87</v>
      </c>
      <c r="CD224">
        <v>1.039201</v>
      </c>
      <c r="CE224">
        <v>18.720210000000002</v>
      </c>
      <c r="CF224">
        <v>32.932989999999997</v>
      </c>
      <c r="CG224">
        <v>9616.8340000000007</v>
      </c>
      <c r="CH224">
        <v>1.033757</v>
      </c>
      <c r="CI224">
        <v>18.799600000000002</v>
      </c>
      <c r="CJ224">
        <v>9.4229909999999997</v>
      </c>
      <c r="CK224">
        <v>2825.6329999999998</v>
      </c>
      <c r="CL224">
        <v>1.0289010000000001</v>
      </c>
      <c r="CM224">
        <v>18.446079999999998</v>
      </c>
      <c r="CN224">
        <v>1.9130259999999999</v>
      </c>
      <c r="CO224">
        <v>585.60599999999999</v>
      </c>
      <c r="CP224">
        <v>1.024567</v>
      </c>
      <c r="CQ224">
        <v>17.844799999999999</v>
      </c>
      <c r="CR224">
        <v>0.33453769999999999</v>
      </c>
      <c r="CS224">
        <v>102.79</v>
      </c>
      <c r="CT224">
        <v>1.0206999999999999</v>
      </c>
      <c r="CU224">
        <v>17.227820000000001</v>
      </c>
      <c r="CV224">
        <v>8.9401090000000003E-2</v>
      </c>
      <c r="CW224">
        <v>26.374030000000001</v>
      </c>
      <c r="CX224">
        <v>1.0169109999999999</v>
      </c>
      <c r="CY224">
        <v>16.70609</v>
      </c>
      <c r="CZ224">
        <v>5.5160430000000003E-2</v>
      </c>
      <c r="DA224">
        <v>15.71688</v>
      </c>
      <c r="DB224">
        <v>1.012786</v>
      </c>
      <c r="DC224">
        <v>16.799189999999999</v>
      </c>
      <c r="DD224">
        <v>4.7781299999999999E-2</v>
      </c>
      <c r="DE224">
        <v>13.54069</v>
      </c>
      <c r="DF224">
        <v>1.008178</v>
      </c>
      <c r="DG224">
        <v>17.04776</v>
      </c>
      <c r="DH224" s="1">
        <v>4.413628E-2</v>
      </c>
      <c r="DI224">
        <v>12.52585</v>
      </c>
      <c r="DJ224">
        <v>1.002928</v>
      </c>
      <c r="DK224">
        <v>17.41939</v>
      </c>
      <c r="DL224" s="1">
        <v>4.1396519999999999E-2</v>
      </c>
      <c r="DM224">
        <v>11.786809999999999</v>
      </c>
      <c r="DN224">
        <v>0.99698869999999995</v>
      </c>
      <c r="DO224">
        <v>17.736640000000001</v>
      </c>
      <c r="DP224" s="1">
        <v>3.8927089999999998E-2</v>
      </c>
      <c r="DQ224">
        <v>11.131259999999999</v>
      </c>
      <c r="DR224">
        <v>0.99021329999999996</v>
      </c>
      <c r="DS224">
        <v>17.64969</v>
      </c>
      <c r="DT224" s="1">
        <v>3.6504809999999999E-2</v>
      </c>
      <c r="DU224" s="1">
        <v>10.49239</v>
      </c>
      <c r="DV224">
        <v>0.98266589999999998</v>
      </c>
      <c r="DW224">
        <v>17.117380000000001</v>
      </c>
      <c r="DX224" s="1">
        <v>3.4138059999999998E-2</v>
      </c>
      <c r="DY224" s="1">
        <v>9.8685279999999995</v>
      </c>
      <c r="DZ224">
        <v>0.9745857</v>
      </c>
      <c r="EA224">
        <v>16.472270000000002</v>
      </c>
      <c r="EB224" s="1">
        <v>3.1888569999999998E-2</v>
      </c>
      <c r="EC224" s="1">
        <v>9.2743339999999996</v>
      </c>
      <c r="ED224">
        <v>0.96612359999999997</v>
      </c>
      <c r="EE224">
        <v>15.964650000000001</v>
      </c>
      <c r="EF224" s="1">
        <v>2.988273E-2</v>
      </c>
      <c r="EG224" s="1">
        <v>8.7400730000000006</v>
      </c>
      <c r="EH224">
        <v>0.95750139999999995</v>
      </c>
      <c r="EI224">
        <v>16.201409999999999</v>
      </c>
      <c r="EJ224" s="1">
        <v>2.867571E-2</v>
      </c>
      <c r="EK224" s="1">
        <v>8.4230389999999993</v>
      </c>
      <c r="EL224">
        <v>0.94876000000000005</v>
      </c>
      <c r="EM224">
        <v>16.66039</v>
      </c>
      <c r="EN224" s="1">
        <v>2.8727409999999998E-2</v>
      </c>
      <c r="EO224" s="1">
        <v>8.4706390000000003</v>
      </c>
      <c r="EP224">
        <v>0.93974349999999995</v>
      </c>
      <c r="EQ224">
        <v>17.225269999999998</v>
      </c>
      <c r="ER224" s="1">
        <v>2.9643530000000001E-2</v>
      </c>
      <c r="ES224" s="1">
        <v>8.7872070000000004</v>
      </c>
      <c r="ET224">
        <v>0.93059700000000001</v>
      </c>
      <c r="EU224">
        <v>17.8996</v>
      </c>
      <c r="EV224" s="1">
        <v>3.0391399999999999E-2</v>
      </c>
      <c r="EW224" s="1">
        <v>9.0747389999999992</v>
      </c>
      <c r="EX224">
        <v>0.92121430000000004</v>
      </c>
      <c r="EY224">
        <v>18.186029999999999</v>
      </c>
      <c r="EZ224" s="1">
        <v>3.0268670000000001E-2</v>
      </c>
      <c r="FA224" s="1">
        <v>9.1165040000000008</v>
      </c>
      <c r="FB224">
        <v>0.9113618</v>
      </c>
      <c r="FC224">
        <v>17.906459999999999</v>
      </c>
      <c r="FD224" s="1">
        <v>2.9211600000000001E-2</v>
      </c>
      <c r="FE224" s="1">
        <v>8.8773610000000005</v>
      </c>
      <c r="FF224">
        <v>0.90136260000000001</v>
      </c>
      <c r="FG224">
        <v>17.498370000000001</v>
      </c>
      <c r="FH224" s="1">
        <v>2.7475019999999999E-2</v>
      </c>
      <c r="FI224" s="1">
        <v>8.4227640000000008</v>
      </c>
      <c r="FJ224">
        <v>0.89166970000000001</v>
      </c>
      <c r="FK224">
        <v>17.12067</v>
      </c>
      <c r="FL224" s="1">
        <v>2.5441370000000001E-2</v>
      </c>
      <c r="FM224" s="1">
        <v>7.8604390000000004</v>
      </c>
      <c r="FN224">
        <v>0.88241820000000004</v>
      </c>
      <c r="FO224">
        <v>17.33982</v>
      </c>
      <c r="FP224" s="1">
        <v>2.3355319999999999E-2</v>
      </c>
      <c r="FQ224" s="1">
        <v>7.2661819999999997</v>
      </c>
      <c r="FR224">
        <v>0.87297369999999996</v>
      </c>
      <c r="FS224">
        <v>17.754049999999999</v>
      </c>
      <c r="FT224" s="1">
        <v>2.131077E-2</v>
      </c>
      <c r="FU224" s="1">
        <v>6.6765379999999999</v>
      </c>
      <c r="FV224">
        <v>0.86360210000000004</v>
      </c>
      <c r="FW224">
        <v>18.25395</v>
      </c>
      <c r="FX224" s="1">
        <v>1.9390069999999999E-2</v>
      </c>
      <c r="FY224" s="1">
        <v>6.1149420000000001</v>
      </c>
      <c r="FZ224">
        <v>0.85441920000000005</v>
      </c>
      <c r="GA224">
        <v>18.88447</v>
      </c>
      <c r="GB224" s="1">
        <v>1.7625729999999999E-2</v>
      </c>
      <c r="GC224" s="1">
        <v>5.5935139999999999</v>
      </c>
      <c r="GD224">
        <v>0.84547749999999999</v>
      </c>
      <c r="GE224">
        <v>19.22484</v>
      </c>
      <c r="GF224" s="1">
        <v>1.6009269999999999E-2</v>
      </c>
      <c r="GG224" s="1">
        <v>5.1134360000000001</v>
      </c>
      <c r="GH224">
        <v>0.83647130000000003</v>
      </c>
      <c r="GI224">
        <v>19.29297</v>
      </c>
      <c r="GJ224" s="1">
        <v>1.4547589999999999E-2</v>
      </c>
      <c r="GK224" s="1">
        <v>4.6770230000000002</v>
      </c>
      <c r="GL224">
        <v>0.82729790000000003</v>
      </c>
      <c r="GM224">
        <v>19.15971</v>
      </c>
      <c r="GN224" s="1">
        <v>1.321523E-2</v>
      </c>
      <c r="GO224" s="1">
        <v>4.277692</v>
      </c>
      <c r="GP224">
        <v>0.81843719999999998</v>
      </c>
      <c r="GQ224">
        <v>18.88693</v>
      </c>
      <c r="GR224" s="1">
        <v>1.2000739999999999E-2</v>
      </c>
      <c r="GS224" s="1">
        <v>3.9085540000000001</v>
      </c>
      <c r="GT224">
        <v>0.81003800000000004</v>
      </c>
      <c r="GU224">
        <v>18.644010000000002</v>
      </c>
      <c r="GV224" s="1">
        <v>1.0899259999999999E-2</v>
      </c>
      <c r="GW224" s="1">
        <v>3.5690240000000002</v>
      </c>
      <c r="GX224">
        <v>0.80150619999999995</v>
      </c>
      <c r="GY224">
        <v>18.77666</v>
      </c>
      <c r="GZ224" s="1">
        <v>9.8842380000000001E-3</v>
      </c>
      <c r="HA224" s="1">
        <v>3.2550859999999999</v>
      </c>
      <c r="HB224">
        <v>0.79298539999999995</v>
      </c>
      <c r="HC224">
        <v>18.87276</v>
      </c>
      <c r="HD224" s="1">
        <v>8.9512770000000005E-3</v>
      </c>
      <c r="HE224" s="1">
        <v>2.963965</v>
      </c>
      <c r="HF224">
        <v>0.7850068</v>
      </c>
      <c r="HG224">
        <v>19.127310000000001</v>
      </c>
      <c r="HH224" s="1">
        <v>8.1076199999999994E-3</v>
      </c>
      <c r="HI224" s="1">
        <v>2.6975220000000002</v>
      </c>
      <c r="HJ224">
        <v>0.7776573</v>
      </c>
      <c r="HK224">
        <v>19.243580000000001</v>
      </c>
      <c r="HL224" s="1">
        <v>7.3512789999999996E-3</v>
      </c>
      <c r="HM224" s="1">
        <v>2.456102</v>
      </c>
      <c r="HN224">
        <v>0.77090190000000003</v>
      </c>
      <c r="HO224">
        <v>19.3992</v>
      </c>
      <c r="HP224" s="1">
        <v>6.6652810000000003E-3</v>
      </c>
      <c r="HQ224" s="1">
        <v>2.235036</v>
      </c>
      <c r="HR224">
        <v>0.76479569999999997</v>
      </c>
      <c r="HS224">
        <v>19.339310000000001</v>
      </c>
      <c r="HT224" s="1">
        <v>6.0366009999999999E-3</v>
      </c>
      <c r="HU224" s="1">
        <v>2.030478</v>
      </c>
      <c r="HV224">
        <v>0.75930880000000001</v>
      </c>
      <c r="HW224">
        <v>18.97824</v>
      </c>
      <c r="HX224" s="1">
        <v>5.4583799999999997E-3</v>
      </c>
      <c r="HY224" s="1">
        <v>1.8405929999999999</v>
      </c>
      <c r="HZ224">
        <v>0.75525869999999995</v>
      </c>
      <c r="IA224">
        <v>18.552070000000001</v>
      </c>
      <c r="IB224" s="1">
        <v>4.9262769999999997E-3</v>
      </c>
      <c r="IC224" s="1">
        <v>1.662531</v>
      </c>
      <c r="ID224">
        <v>0.75150430000000001</v>
      </c>
      <c r="IE224">
        <v>18.363499999999998</v>
      </c>
      <c r="IF224" s="1">
        <v>4.4239029999999999E-3</v>
      </c>
      <c r="IG224" s="1">
        <v>1.493908</v>
      </c>
      <c r="IH224">
        <v>0.74835770000000001</v>
      </c>
      <c r="II224">
        <v>18.18553</v>
      </c>
      <c r="IJ224" s="1">
        <v>3.9507819999999999E-3</v>
      </c>
      <c r="IK224" s="1">
        <v>1.3341339999999999</v>
      </c>
      <c r="IL224">
        <v>0.74590310000000004</v>
      </c>
      <c r="IM224">
        <v>18.224119999999999</v>
      </c>
      <c r="IN224" s="1">
        <v>3.5071299999999998E-3</v>
      </c>
      <c r="IO224" s="1">
        <v>1.183997</v>
      </c>
      <c r="IP224">
        <v>0.74380789999999997</v>
      </c>
      <c r="IQ224">
        <v>17.994309999999999</v>
      </c>
      <c r="IR224" s="1">
        <v>3.0797559999999999E-3</v>
      </c>
      <c r="IS224" s="1">
        <v>1.039882</v>
      </c>
      <c r="IT224">
        <v>0.74208450000000004</v>
      </c>
      <c r="IU224">
        <v>17.773040000000002</v>
      </c>
      <c r="IV224" s="1">
        <v>2.655508E-3</v>
      </c>
      <c r="IW224" s="1">
        <v>0.89714070000000001</v>
      </c>
      <c r="IX224">
        <v>0.74082460000000006</v>
      </c>
      <c r="IY224">
        <v>17.66958</v>
      </c>
      <c r="IZ224" s="1">
        <v>2.2342880000000001E-3</v>
      </c>
      <c r="JA224" s="1">
        <v>0.75531000000000004</v>
      </c>
      <c r="JB224">
        <v>0.73990290000000003</v>
      </c>
      <c r="JC224">
        <v>17.52975</v>
      </c>
      <c r="JD224" s="1">
        <v>1.8336800000000001E-3</v>
      </c>
      <c r="JE224" s="1">
        <v>0.62007540000000005</v>
      </c>
      <c r="JF224">
        <v>0.73927549999999997</v>
      </c>
      <c r="JG224">
        <v>17.735199999999999</v>
      </c>
      <c r="JH224" s="1">
        <v>1.484583E-3</v>
      </c>
      <c r="JI224" s="1">
        <v>0.50165749999999998</v>
      </c>
      <c r="JJ224">
        <v>0.7388226</v>
      </c>
      <c r="JK224">
        <v>17.79026</v>
      </c>
      <c r="JL224" s="1">
        <v>1.2090359999999999E-3</v>
      </c>
      <c r="JM224" s="1">
        <v>0.4076787</v>
      </c>
      <c r="JN224">
        <v>0.7385294</v>
      </c>
      <c r="JO224">
        <v>17.640650000000001</v>
      </c>
      <c r="JP224" s="1">
        <v>1.0082209999999999E-3</v>
      </c>
      <c r="JQ224" s="1">
        <v>0.33894049999999998</v>
      </c>
      <c r="JR224">
        <v>0.73834010000000005</v>
      </c>
      <c r="JS224">
        <v>17.72662</v>
      </c>
      <c r="JT224" s="1">
        <v>8.6835280000000003E-4</v>
      </c>
      <c r="JU224" s="1">
        <v>0.29095149999999997</v>
      </c>
      <c r="JV224">
        <v>0.73826349999999996</v>
      </c>
      <c r="JW224">
        <v>17.661740000000002</v>
      </c>
      <c r="JX224" s="1">
        <v>7.6978759999999995E-4</v>
      </c>
      <c r="JY224" s="1">
        <v>0.2572238</v>
      </c>
      <c r="JZ224">
        <v>0.73831009999999997</v>
      </c>
      <c r="KA224">
        <v>17.318339999999999</v>
      </c>
      <c r="KB224" s="1">
        <v>6.9556580000000004E-4</v>
      </c>
      <c r="KC224" s="1">
        <v>0.2319505</v>
      </c>
      <c r="KD224">
        <v>0.73838099999999995</v>
      </c>
      <c r="KE224">
        <v>17.098939999999999</v>
      </c>
      <c r="KF224" s="1">
        <v>6.3398689999999999E-4</v>
      </c>
      <c r="KG224" s="1">
        <v>0.2111799</v>
      </c>
      <c r="KH224">
        <v>0.73855179999999998</v>
      </c>
      <c r="KI224">
        <v>16.947900000000001</v>
      </c>
      <c r="KJ224" s="1">
        <v>5.8035309999999996E-4</v>
      </c>
      <c r="KK224" s="1">
        <v>0.1931311</v>
      </c>
      <c r="KL224">
        <v>0.73876710000000001</v>
      </c>
      <c r="KM224">
        <v>17.329989999999999</v>
      </c>
      <c r="KN224" s="1">
        <v>5.338249E-4</v>
      </c>
      <c r="KO224" s="1">
        <v>0.17746960000000001</v>
      </c>
      <c r="KP224">
        <v>0.73900080000000001</v>
      </c>
      <c r="KQ224">
        <v>17.72</v>
      </c>
      <c r="KR224" s="1">
        <v>4.9434719999999998E-4</v>
      </c>
      <c r="KS224" s="1">
        <v>0.16418740000000001</v>
      </c>
      <c r="KT224">
        <v>0.73928260000000001</v>
      </c>
      <c r="KU224">
        <v>18.119669999999999</v>
      </c>
      <c r="KV224" s="1">
        <v>4.6166410000000001E-4</v>
      </c>
      <c r="KW224" s="1">
        <v>0.15316260000000001</v>
      </c>
      <c r="KX224">
        <v>0.73953999999999998</v>
      </c>
      <c r="KY224">
        <v>18.531939999999999</v>
      </c>
      <c r="KZ224" s="1">
        <v>4.3454950000000001E-4</v>
      </c>
      <c r="LA224" s="1">
        <v>0.144034</v>
      </c>
      <c r="LB224">
        <v>0.73981540000000001</v>
      </c>
      <c r="LC224">
        <v>18.60697</v>
      </c>
      <c r="LD224" s="1">
        <v>4.1144450000000002E-4</v>
      </c>
      <c r="LE224" s="1">
        <v>0.1362949</v>
      </c>
      <c r="LF224">
        <v>0.74005580000000004</v>
      </c>
      <c r="LG224">
        <v>18.505510000000001</v>
      </c>
      <c r="LH224" s="1">
        <v>3.907127E-4</v>
      </c>
      <c r="LI224" s="1">
        <v>0.12937470000000001</v>
      </c>
      <c r="LJ224">
        <v>0.74027129999999997</v>
      </c>
      <c r="LK224">
        <v>18.507860000000001</v>
      </c>
      <c r="LL224" s="1">
        <v>3.7153559999999997E-4</v>
      </c>
      <c r="LM224" s="1">
        <v>0.1229922</v>
      </c>
      <c r="LN224">
        <v>0.74041769999999996</v>
      </c>
      <c r="LO224">
        <v>18.49539</v>
      </c>
      <c r="LP224" s="1">
        <v>3.5389200000000002E-4</v>
      </c>
      <c r="LQ224" s="1">
        <v>0.1171335</v>
      </c>
      <c r="LR224">
        <v>0.74053910000000001</v>
      </c>
      <c r="LS224">
        <v>18.986409999999999</v>
      </c>
      <c r="LT224" s="1">
        <v>3.376357E-4</v>
      </c>
      <c r="LU224" s="1">
        <v>0.11173909999999999</v>
      </c>
      <c r="LV224">
        <v>0.74062419999999995</v>
      </c>
      <c r="LW224">
        <v>19.43441</v>
      </c>
      <c r="LX224" s="1">
        <v>3.2283339999999999E-4</v>
      </c>
      <c r="LY224" s="1">
        <v>0.1068272</v>
      </c>
      <c r="LZ224">
        <v>0.74065199999999998</v>
      </c>
      <c r="MA224">
        <v>19.887540000000001</v>
      </c>
      <c r="MB224" s="1">
        <v>3.0947020000000002E-4</v>
      </c>
      <c r="MC224" s="1">
        <v>0.1024008</v>
      </c>
      <c r="MD224">
        <v>0.74063069999999998</v>
      </c>
      <c r="ME224">
        <v>20.269629999999999</v>
      </c>
      <c r="MF224" s="1">
        <v>2.9745169999999998E-4</v>
      </c>
      <c r="MG224" s="1">
        <v>9.8421159999999994E-2</v>
      </c>
      <c r="MH224">
        <v>0.74051750000000005</v>
      </c>
      <c r="MI224">
        <v>20.390170000000001</v>
      </c>
      <c r="MJ224" s="1">
        <v>2.8679049999999999E-4</v>
      </c>
      <c r="MK224" s="1">
        <v>9.4898750000000004E-2</v>
      </c>
      <c r="ML224">
        <v>0.74033800000000005</v>
      </c>
      <c r="MM224">
        <v>20.323509999999999</v>
      </c>
      <c r="MN224" s="1">
        <v>2.775686E-4</v>
      </c>
      <c r="MO224" s="1">
        <v>9.1849280000000005E-2</v>
      </c>
      <c r="MP224">
        <v>0.74002509999999999</v>
      </c>
      <c r="MQ224">
        <v>20.33465</v>
      </c>
      <c r="MR224" s="1">
        <v>2.6977030000000001E-4</v>
      </c>
      <c r="MS224" s="1">
        <v>8.9283669999999996E-2</v>
      </c>
      <c r="MT224">
        <v>0.73966209999999999</v>
      </c>
      <c r="MU224">
        <v>20.231339999999999</v>
      </c>
      <c r="MV224" s="1">
        <v>2.6307910000000003E-4</v>
      </c>
      <c r="MW224" s="1">
        <v>8.7091920000000003E-2</v>
      </c>
      <c r="MX224">
        <v>0.73919590000000002</v>
      </c>
      <c r="MY224">
        <v>20.383929999999999</v>
      </c>
      <c r="MZ224" s="1">
        <v>2.5670240000000001E-4</v>
      </c>
      <c r="NA224" s="1">
        <v>8.5035180000000002E-2</v>
      </c>
      <c r="NB224">
        <v>0.7387011</v>
      </c>
      <c r="NC224">
        <v>19.94453</v>
      </c>
      <c r="ND224" s="1">
        <v>2.5018689999999999E-4</v>
      </c>
      <c r="NE224" s="1">
        <v>8.2923800000000006E-2</v>
      </c>
      <c r="NF224">
        <v>0.73813280000000003</v>
      </c>
      <c r="NG224">
        <v>19.991479999999999</v>
      </c>
      <c r="NH224" s="1">
        <v>2.4320280000000001E-4</v>
      </c>
      <c r="NI224" s="1">
        <v>8.0667520000000006E-2</v>
      </c>
      <c r="NJ224">
        <v>0.73758100000000004</v>
      </c>
      <c r="NK224">
        <v>20.095780000000001</v>
      </c>
      <c r="NL224" s="1">
        <v>2.3576479999999999E-4</v>
      </c>
      <c r="NM224" s="1">
        <v>7.8253470000000006E-2</v>
      </c>
      <c r="NN224">
        <v>0.73705039999999999</v>
      </c>
      <c r="NO224">
        <v>20.102119999999999</v>
      </c>
      <c r="NP224" s="1">
        <v>2.2815549999999999E-4</v>
      </c>
      <c r="NQ224" s="1">
        <v>7.5764509999999993E-2</v>
      </c>
      <c r="NR224">
        <v>0.73656639999999995</v>
      </c>
      <c r="NS224">
        <v>20.03528</v>
      </c>
      <c r="NT224" s="1">
        <v>2.2068319999999999E-4</v>
      </c>
      <c r="NU224" s="1">
        <v>7.3303460000000001E-2</v>
      </c>
      <c r="NV224">
        <v>0.73614979999999997</v>
      </c>
      <c r="NW224">
        <v>19.959340000000001</v>
      </c>
      <c r="NX224" s="1">
        <v>2.136133E-4</v>
      </c>
      <c r="NY224" s="1">
        <v>7.0967150000000007E-2</v>
      </c>
      <c r="NZ224">
        <v>0.73579740000000005</v>
      </c>
      <c r="OA224">
        <v>19.883880000000001</v>
      </c>
      <c r="OB224" s="1">
        <v>2.0683799999999999E-4</v>
      </c>
      <c r="OC224" s="1">
        <v>6.8722920000000007E-2</v>
      </c>
      <c r="OD224">
        <v>0.73553349999999995</v>
      </c>
      <c r="OE224">
        <v>20.306650000000001</v>
      </c>
      <c r="OF224" s="1">
        <v>1.999925E-4</v>
      </c>
      <c r="OG224" s="1">
        <v>6.6457520000000006E-2</v>
      </c>
      <c r="OH224">
        <v>0.73535189999999995</v>
      </c>
      <c r="OI224">
        <v>20.728770000000001</v>
      </c>
      <c r="OJ224" s="1">
        <v>1.928705E-4</v>
      </c>
      <c r="OK224" s="1">
        <v>6.4091229999999999E-2</v>
      </c>
    </row>
    <row r="225" spans="1:401" x14ac:dyDescent="0.35">
      <c r="A225">
        <v>231</v>
      </c>
      <c r="B225" t="s">
        <v>4</v>
      </c>
      <c r="C225" t="s">
        <v>181</v>
      </c>
      <c r="D225" t="s">
        <v>231</v>
      </c>
      <c r="E225">
        <v>808.30520000000001</v>
      </c>
      <c r="F225">
        <v>0.91292379999999995</v>
      </c>
      <c r="G225">
        <v>15.71325</v>
      </c>
      <c r="H225">
        <v>0</v>
      </c>
      <c r="I225">
        <v>0</v>
      </c>
      <c r="J225">
        <v>0.91115590000000002</v>
      </c>
      <c r="K225">
        <v>16.046500000000002</v>
      </c>
      <c r="L225">
        <v>0</v>
      </c>
      <c r="M225">
        <v>0</v>
      </c>
      <c r="N225">
        <v>0.90937610000000002</v>
      </c>
      <c r="O225">
        <v>16.664829999999998</v>
      </c>
      <c r="P225">
        <v>0</v>
      </c>
      <c r="Q225">
        <v>0</v>
      </c>
      <c r="R225">
        <v>0.90759230000000002</v>
      </c>
      <c r="S225">
        <v>17.27084</v>
      </c>
      <c r="T225">
        <v>0</v>
      </c>
      <c r="U225">
        <v>0</v>
      </c>
      <c r="V225">
        <v>0.90584310000000001</v>
      </c>
      <c r="W225">
        <v>17.82676</v>
      </c>
      <c r="X225">
        <v>0</v>
      </c>
      <c r="Y225">
        <v>0</v>
      </c>
      <c r="Z225">
        <v>0.9040762</v>
      </c>
      <c r="AA225">
        <v>17.980530000000002</v>
      </c>
      <c r="AB225">
        <v>0</v>
      </c>
      <c r="AC225">
        <v>0</v>
      </c>
      <c r="AD225">
        <v>0.90228969999999997</v>
      </c>
      <c r="AE225">
        <v>17.611789999999999</v>
      </c>
      <c r="AF225">
        <v>0</v>
      </c>
      <c r="AG225">
        <v>0</v>
      </c>
      <c r="AH225">
        <v>0.90041079999999996</v>
      </c>
      <c r="AI225">
        <v>17.131820000000001</v>
      </c>
      <c r="AJ225">
        <v>0</v>
      </c>
      <c r="AK225">
        <v>0</v>
      </c>
      <c r="AL225">
        <v>0.89848969999999995</v>
      </c>
      <c r="AM225">
        <v>16.7639</v>
      </c>
      <c r="AN225">
        <v>0</v>
      </c>
      <c r="AO225">
        <v>8.9899449999999994E-37</v>
      </c>
      <c r="AP225">
        <v>0.89654480000000003</v>
      </c>
      <c r="AQ225">
        <v>17.061</v>
      </c>
      <c r="AR225" s="1">
        <v>9.5210730000000002E-28</v>
      </c>
      <c r="AS225" s="1">
        <v>3.9027430000000002E-25</v>
      </c>
      <c r="AT225">
        <v>0.89466610000000002</v>
      </c>
      <c r="AU225">
        <v>17.77797</v>
      </c>
      <c r="AV225" s="1">
        <v>8.247431E-16</v>
      </c>
      <c r="AW225" s="1">
        <v>3.391309E-13</v>
      </c>
      <c r="AX225">
        <v>0.89281060000000001</v>
      </c>
      <c r="AY225">
        <v>18.438279999999999</v>
      </c>
      <c r="AZ225" s="1">
        <v>5.9344110000000001E-8</v>
      </c>
      <c r="BA225" s="1">
        <v>1.4399900000000001E-5</v>
      </c>
      <c r="BB225">
        <v>0.8909262</v>
      </c>
      <c r="BC225">
        <v>18.948460000000001</v>
      </c>
      <c r="BD225" s="1">
        <v>2.3379799999999999E-4</v>
      </c>
      <c r="BE225" s="1">
        <v>6.4882140000000005E-2</v>
      </c>
      <c r="BF225">
        <v>0.88901640000000004</v>
      </c>
      <c r="BG225">
        <v>18.948160000000001</v>
      </c>
      <c r="BH225" s="1">
        <v>4.6945109999999998E-2</v>
      </c>
      <c r="BI225" s="1">
        <v>14.27732</v>
      </c>
      <c r="BJ225">
        <v>0.88724130000000001</v>
      </c>
      <c r="BK225">
        <v>18.507680000000001</v>
      </c>
      <c r="BL225" s="1">
        <v>1.6526510000000001</v>
      </c>
      <c r="BM225">
        <v>545.45219999999995</v>
      </c>
      <c r="BN225">
        <v>0.88538749999999999</v>
      </c>
      <c r="BO225">
        <v>18.075800000000001</v>
      </c>
      <c r="BP225">
        <v>16.255130000000001</v>
      </c>
      <c r="BQ225">
        <v>5783.9579999999996</v>
      </c>
      <c r="BR225">
        <v>0.88348729999999998</v>
      </c>
      <c r="BS225">
        <v>17.796900000000001</v>
      </c>
      <c r="BT225">
        <v>58.751049999999999</v>
      </c>
      <c r="BU225">
        <v>22428.58</v>
      </c>
      <c r="BV225">
        <v>0.88135019999999997</v>
      </c>
      <c r="BW225">
        <v>17.967099999999999</v>
      </c>
      <c r="BX225">
        <v>94.264380000000003</v>
      </c>
      <c r="BY225">
        <v>38468.42</v>
      </c>
      <c r="BZ225">
        <v>0.87858239999999999</v>
      </c>
      <c r="CA225">
        <v>18.305969999999999</v>
      </c>
      <c r="CB225">
        <v>77.410669999999996</v>
      </c>
      <c r="CC225">
        <v>33672.31</v>
      </c>
      <c r="CD225">
        <v>0.87531559999999997</v>
      </c>
      <c r="CE225">
        <v>18.705310000000001</v>
      </c>
      <c r="CF225">
        <v>36.528750000000002</v>
      </c>
      <c r="CG225">
        <v>16883.96</v>
      </c>
      <c r="CH225">
        <v>0.87223170000000005</v>
      </c>
      <c r="CI225">
        <v>18.810020000000002</v>
      </c>
      <c r="CJ225">
        <v>10.971550000000001</v>
      </c>
      <c r="CK225">
        <v>5361.5129999999999</v>
      </c>
      <c r="CL225">
        <v>0.86960999999999999</v>
      </c>
      <c r="CM225">
        <v>18.504580000000001</v>
      </c>
      <c r="CN225">
        <v>2.3156430000000001</v>
      </c>
      <c r="CO225">
        <v>1185.423</v>
      </c>
      <c r="CP225">
        <v>0.86725149999999995</v>
      </c>
      <c r="CQ225">
        <v>17.924019999999999</v>
      </c>
      <c r="CR225">
        <v>0.40700599999999998</v>
      </c>
      <c r="CS225">
        <v>212.0043</v>
      </c>
      <c r="CT225">
        <v>0.86521329999999996</v>
      </c>
      <c r="CU225">
        <v>17.30622</v>
      </c>
      <c r="CV225">
        <v>9.971729E-2</v>
      </c>
      <c r="CW225">
        <v>48.215330000000002</v>
      </c>
      <c r="CX225">
        <v>0.86287469999999999</v>
      </c>
      <c r="CY225">
        <v>16.766369999999998</v>
      </c>
      <c r="CZ225">
        <v>5.6746480000000002E-2</v>
      </c>
      <c r="DA225">
        <v>25.074380000000001</v>
      </c>
      <c r="DB225">
        <v>0.86025859999999998</v>
      </c>
      <c r="DC225">
        <v>16.815539999999999</v>
      </c>
      <c r="DD225">
        <v>4.8276579999999999E-2</v>
      </c>
      <c r="DE225">
        <v>20.906310000000001</v>
      </c>
      <c r="DF225">
        <v>0.85729869999999997</v>
      </c>
      <c r="DG225">
        <v>17.032959999999999</v>
      </c>
      <c r="DH225" s="1">
        <v>4.4439869999999999E-2</v>
      </c>
      <c r="DI225">
        <v>19.233250000000002</v>
      </c>
      <c r="DJ225">
        <v>0.85387060000000004</v>
      </c>
      <c r="DK225">
        <v>17.400400000000001</v>
      </c>
      <c r="DL225" s="1">
        <v>4.1641249999999998E-2</v>
      </c>
      <c r="DM225">
        <v>18.080639999999999</v>
      </c>
      <c r="DN225">
        <v>0.85002290000000003</v>
      </c>
      <c r="DO225">
        <v>17.732479999999999</v>
      </c>
      <c r="DP225" s="1">
        <v>3.9157200000000003E-2</v>
      </c>
      <c r="DQ225">
        <v>17.086210000000001</v>
      </c>
      <c r="DR225">
        <v>0.84565400000000002</v>
      </c>
      <c r="DS225">
        <v>17.686029999999999</v>
      </c>
      <c r="DT225" s="1">
        <v>3.6732279999999999E-2</v>
      </c>
      <c r="DU225" s="1">
        <v>16.127009999999999</v>
      </c>
      <c r="DV225">
        <v>0.84076490000000004</v>
      </c>
      <c r="DW225">
        <v>17.187139999999999</v>
      </c>
      <c r="DX225" s="1">
        <v>3.435672E-2</v>
      </c>
      <c r="DY225" s="1">
        <v>15.188040000000001</v>
      </c>
      <c r="DZ225">
        <v>0.83559079999999997</v>
      </c>
      <c r="EA225">
        <v>16.553519999999999</v>
      </c>
      <c r="EB225" s="1">
        <v>3.2096319999999998E-2</v>
      </c>
      <c r="EC225" s="1">
        <v>14.29236</v>
      </c>
      <c r="ED225">
        <v>0.8303374</v>
      </c>
      <c r="EE225">
        <v>16.038799999999998</v>
      </c>
      <c r="EF225" s="1">
        <v>3.0050810000000001E-2</v>
      </c>
      <c r="EG225" s="1">
        <v>13.471819999999999</v>
      </c>
      <c r="EH225">
        <v>0.82505700000000004</v>
      </c>
      <c r="EI225">
        <v>16.23725</v>
      </c>
      <c r="EJ225" s="1">
        <v>2.8731840000000002E-2</v>
      </c>
      <c r="EK225" s="1">
        <v>12.93547</v>
      </c>
      <c r="EL225">
        <v>0.81974539999999996</v>
      </c>
      <c r="EM225">
        <v>16.670490000000001</v>
      </c>
      <c r="EN225" s="1">
        <v>2.8646000000000001E-2</v>
      </c>
      <c r="EO225" s="1">
        <v>12.933109999999999</v>
      </c>
      <c r="EP225">
        <v>0.81430080000000005</v>
      </c>
      <c r="EQ225">
        <v>17.226199999999999</v>
      </c>
      <c r="ER225" s="1">
        <v>2.950415E-2</v>
      </c>
      <c r="ES225" s="1">
        <v>13.39021</v>
      </c>
      <c r="ET225">
        <v>0.80869820000000003</v>
      </c>
      <c r="EU225">
        <v>17.89218</v>
      </c>
      <c r="EV225" s="1">
        <v>3.0308450000000001E-2</v>
      </c>
      <c r="EW225" s="1">
        <v>13.884449999999999</v>
      </c>
      <c r="EX225">
        <v>0.80223990000000001</v>
      </c>
      <c r="EY225">
        <v>18.185410000000001</v>
      </c>
      <c r="EZ225" s="1">
        <v>3.0292909999999999E-2</v>
      </c>
      <c r="FA225" s="1">
        <v>14.042590000000001</v>
      </c>
      <c r="FB225">
        <v>0.79544429999999999</v>
      </c>
      <c r="FC225">
        <v>17.934519999999999</v>
      </c>
      <c r="FD225" s="1">
        <v>2.933473E-2</v>
      </c>
      <c r="FE225" s="1">
        <v>13.76769</v>
      </c>
      <c r="FF225">
        <v>0.78860779999999997</v>
      </c>
      <c r="FG225">
        <v>17.54871</v>
      </c>
      <c r="FH225" s="1">
        <v>2.766304E-2</v>
      </c>
      <c r="FI225" s="1">
        <v>13.13827</v>
      </c>
      <c r="FJ225">
        <v>0.78209640000000002</v>
      </c>
      <c r="FK225">
        <v>17.178290000000001</v>
      </c>
      <c r="FL225" s="1">
        <v>2.5656849999999998E-2</v>
      </c>
      <c r="FM225" s="1">
        <v>12.31404</v>
      </c>
      <c r="FN225">
        <v>0.77620880000000003</v>
      </c>
      <c r="FO225">
        <v>17.38916</v>
      </c>
      <c r="FP225" s="1">
        <v>2.3576130000000001E-2</v>
      </c>
      <c r="FQ225" s="1">
        <v>11.42024</v>
      </c>
      <c r="FR225">
        <v>0.77023379999999997</v>
      </c>
      <c r="FS225">
        <v>17.788969999999999</v>
      </c>
      <c r="FT225" s="1">
        <v>2.1527729999999998E-2</v>
      </c>
      <c r="FU225" s="1">
        <v>10.52464</v>
      </c>
      <c r="FV225">
        <v>0.76435540000000002</v>
      </c>
      <c r="FW225">
        <v>18.264469999999999</v>
      </c>
      <c r="FX225" s="1">
        <v>1.9594469999999999E-2</v>
      </c>
      <c r="FY225" s="1">
        <v>9.6641770000000005</v>
      </c>
      <c r="FZ225">
        <v>0.75870510000000002</v>
      </c>
      <c r="GA225">
        <v>18.865110000000001</v>
      </c>
      <c r="GB225" s="1">
        <v>1.781553E-2</v>
      </c>
      <c r="GC225" s="1">
        <v>8.8605289999999997</v>
      </c>
      <c r="GD225">
        <v>0.75284510000000004</v>
      </c>
      <c r="GE225">
        <v>19.185980000000001</v>
      </c>
      <c r="GF225" s="1">
        <v>1.618385E-2</v>
      </c>
      <c r="GG225" s="1">
        <v>8.118385</v>
      </c>
      <c r="GH225">
        <v>0.74680840000000004</v>
      </c>
      <c r="GI225">
        <v>19.262869999999999</v>
      </c>
      <c r="GJ225" s="1">
        <v>1.470688E-2</v>
      </c>
      <c r="GK225" s="1">
        <v>7.4412659999999997</v>
      </c>
      <c r="GL225">
        <v>0.74064439999999998</v>
      </c>
      <c r="GM225">
        <v>19.173179999999999</v>
      </c>
      <c r="GN225" s="1">
        <v>1.336265E-2</v>
      </c>
      <c r="GO225" s="1">
        <v>6.8221619999999996</v>
      </c>
      <c r="GP225">
        <v>0.73489870000000002</v>
      </c>
      <c r="GQ225">
        <v>18.933979999999998</v>
      </c>
      <c r="GR225" s="1">
        <v>1.213736E-2</v>
      </c>
      <c r="GS225" s="1">
        <v>6.2487000000000004</v>
      </c>
      <c r="GT225">
        <v>0.72984870000000002</v>
      </c>
      <c r="GU225">
        <v>18.706900000000001</v>
      </c>
      <c r="GV225" s="1">
        <v>1.1025139999999999E-2</v>
      </c>
      <c r="GW225" s="1">
        <v>5.7191710000000002</v>
      </c>
      <c r="GX225">
        <v>0.7248367</v>
      </c>
      <c r="GY225">
        <v>18.838899999999999</v>
      </c>
      <c r="GZ225" s="1">
        <v>1.0001619999999999E-2</v>
      </c>
      <c r="HA225" s="1">
        <v>5.2302980000000003</v>
      </c>
      <c r="HB225">
        <v>0.71995039999999999</v>
      </c>
      <c r="HC225">
        <v>18.911090000000002</v>
      </c>
      <c r="HD225" s="1">
        <v>9.0597260000000006E-3</v>
      </c>
      <c r="HE225" s="1">
        <v>4.7760660000000001</v>
      </c>
      <c r="HF225">
        <v>0.71554410000000002</v>
      </c>
      <c r="HG225">
        <v>19.115970000000001</v>
      </c>
      <c r="HH225" s="1">
        <v>8.2068780000000008E-3</v>
      </c>
      <c r="HI225" s="1">
        <v>4.3588170000000002</v>
      </c>
      <c r="HJ225">
        <v>0.71125550000000004</v>
      </c>
      <c r="HK225">
        <v>19.197209999999998</v>
      </c>
      <c r="HL225" s="1">
        <v>7.4417490000000001E-3</v>
      </c>
      <c r="HM225" s="1">
        <v>3.979263</v>
      </c>
      <c r="HN225">
        <v>0.70742360000000004</v>
      </c>
      <c r="HO225">
        <v>19.343029999999999</v>
      </c>
      <c r="HP225" s="1">
        <v>6.7492560000000004E-3</v>
      </c>
      <c r="HQ225" s="1">
        <v>3.6316519999999999</v>
      </c>
      <c r="HR225">
        <v>0.70397339999999997</v>
      </c>
      <c r="HS225">
        <v>19.322479999999999</v>
      </c>
      <c r="HT225" s="1">
        <v>6.1151319999999997E-3</v>
      </c>
      <c r="HU225" s="1">
        <v>3.3091900000000001</v>
      </c>
      <c r="HV225">
        <v>0.70073569999999996</v>
      </c>
      <c r="HW225">
        <v>19.01484</v>
      </c>
      <c r="HX225" s="1">
        <v>5.5320320000000001E-3</v>
      </c>
      <c r="HY225" s="1">
        <v>3.008623</v>
      </c>
      <c r="HZ225">
        <v>0.69871819999999996</v>
      </c>
      <c r="IA225">
        <v>18.629960000000001</v>
      </c>
      <c r="IB225" s="1">
        <v>4.9962670000000004E-3</v>
      </c>
      <c r="IC225" s="1">
        <v>2.7256480000000001</v>
      </c>
      <c r="ID225">
        <v>0.69671470000000002</v>
      </c>
      <c r="IE225">
        <v>18.46518</v>
      </c>
      <c r="IF225" s="1">
        <v>4.491035E-3</v>
      </c>
      <c r="IG225" s="1">
        <v>2.4569329999999998</v>
      </c>
      <c r="IH225">
        <v>0.69505490000000003</v>
      </c>
      <c r="II225">
        <v>18.290379999999999</v>
      </c>
      <c r="IJ225" s="1">
        <v>4.0145989999999998E-3</v>
      </c>
      <c r="IK225" s="1">
        <v>2.2007889999999999</v>
      </c>
      <c r="IL225">
        <v>0.69380269999999999</v>
      </c>
      <c r="IM225">
        <v>18.2943</v>
      </c>
      <c r="IN225" s="1">
        <v>3.5677159999999999E-3</v>
      </c>
      <c r="IO225" s="1">
        <v>1.9589639999999999</v>
      </c>
      <c r="IP225">
        <v>0.69274740000000001</v>
      </c>
      <c r="IQ225">
        <v>18.032710000000002</v>
      </c>
      <c r="IR225" s="1">
        <v>3.1391169999999999E-3</v>
      </c>
      <c r="IS225" s="1">
        <v>1.7273829999999999</v>
      </c>
      <c r="IT225">
        <v>0.69184950000000001</v>
      </c>
      <c r="IU225">
        <v>17.770969999999998</v>
      </c>
      <c r="IV225" s="1">
        <v>2.7150550000000001E-3</v>
      </c>
      <c r="IW225" s="1">
        <v>1.498631</v>
      </c>
      <c r="IX225">
        <v>0.69130559999999996</v>
      </c>
      <c r="IY225">
        <v>17.657889999999998</v>
      </c>
      <c r="IZ225" s="1">
        <v>2.293177E-3</v>
      </c>
      <c r="JA225" s="1">
        <v>1.2702830000000001</v>
      </c>
      <c r="JB225">
        <v>0.69092940000000003</v>
      </c>
      <c r="JC225">
        <v>17.536449999999999</v>
      </c>
      <c r="JD225" s="1">
        <v>1.8883999999999999E-3</v>
      </c>
      <c r="JE225" s="1">
        <v>1.0494049999999999</v>
      </c>
      <c r="JF225">
        <v>0.69077310000000003</v>
      </c>
      <c r="JG225">
        <v>17.77929</v>
      </c>
      <c r="JH225" s="1">
        <v>1.5307490000000001E-3</v>
      </c>
      <c r="JI225" s="1">
        <v>0.8515587</v>
      </c>
      <c r="JJ225">
        <v>0.69068830000000003</v>
      </c>
      <c r="JK225">
        <v>17.88768</v>
      </c>
      <c r="JL225" s="1">
        <v>1.2444229999999999E-3</v>
      </c>
      <c r="JM225" s="1">
        <v>0.69077650000000002</v>
      </c>
      <c r="JN225">
        <v>0.69066559999999999</v>
      </c>
      <c r="JO225">
        <v>17.75131</v>
      </c>
      <c r="JP225" s="1">
        <v>1.033511E-3</v>
      </c>
      <c r="JQ225" s="1">
        <v>0.57093649999999996</v>
      </c>
      <c r="JR225">
        <v>0.69071020000000005</v>
      </c>
      <c r="JS225">
        <v>17.814299999999999</v>
      </c>
      <c r="JT225" s="1">
        <v>8.8594460000000004E-4</v>
      </c>
      <c r="JU225" s="1">
        <v>0.48649769999999998</v>
      </c>
      <c r="JV225">
        <v>0.69073300000000004</v>
      </c>
      <c r="JW225">
        <v>17.72081</v>
      </c>
      <c r="JX225" s="1">
        <v>7.824005E-4</v>
      </c>
      <c r="JY225" s="1">
        <v>0.42742540000000001</v>
      </c>
      <c r="JZ225">
        <v>0.69083519999999998</v>
      </c>
      <c r="KA225">
        <v>17.334250000000001</v>
      </c>
      <c r="KB225" s="1">
        <v>7.0538359999999995E-4</v>
      </c>
      <c r="KC225" s="1">
        <v>0.38395620000000003</v>
      </c>
      <c r="KD225">
        <v>0.69094219999999995</v>
      </c>
      <c r="KE225">
        <v>17.09111</v>
      </c>
      <c r="KF225" s="1">
        <v>6.4231889999999999E-4</v>
      </c>
      <c r="KG225" s="1">
        <v>0.34897739999999999</v>
      </c>
      <c r="KH225">
        <v>0.69107209999999997</v>
      </c>
      <c r="KI225">
        <v>16.95401</v>
      </c>
      <c r="KJ225" s="1">
        <v>5.8763019999999997E-4</v>
      </c>
      <c r="KK225" s="1">
        <v>0.31884760000000001</v>
      </c>
      <c r="KL225">
        <v>0.69120029999999999</v>
      </c>
      <c r="KM225">
        <v>17.370460000000001</v>
      </c>
      <c r="KN225" s="1">
        <v>5.4010099999999997E-4</v>
      </c>
      <c r="KO225" s="1">
        <v>0.29263869999999997</v>
      </c>
      <c r="KP225">
        <v>0.69136649999999999</v>
      </c>
      <c r="KQ225">
        <v>17.806439999999998</v>
      </c>
      <c r="KR225" s="1">
        <v>4.9961210000000001E-4</v>
      </c>
      <c r="KS225" s="1">
        <v>0.27026529999999999</v>
      </c>
      <c r="KT225">
        <v>0.69154970000000004</v>
      </c>
      <c r="KU225">
        <v>18.20729</v>
      </c>
      <c r="KV225" s="1">
        <v>4.6602550000000002E-4</v>
      </c>
      <c r="KW225" s="1">
        <v>0.25162230000000002</v>
      </c>
      <c r="KX225">
        <v>0.69172140000000004</v>
      </c>
      <c r="KY225">
        <v>18.58915</v>
      </c>
      <c r="KZ225" s="1">
        <v>4.3817569999999998E-4</v>
      </c>
      <c r="LA225" s="1">
        <v>0.2361798</v>
      </c>
      <c r="LB225">
        <v>0.69184630000000003</v>
      </c>
      <c r="LC225">
        <v>18.61514</v>
      </c>
      <c r="LD225" s="1">
        <v>4.1458480000000002E-4</v>
      </c>
      <c r="LE225" s="1">
        <v>0.2231947</v>
      </c>
      <c r="LF225">
        <v>0.69196899999999995</v>
      </c>
      <c r="LG225">
        <v>18.462219999999999</v>
      </c>
      <c r="LH225" s="1">
        <v>3.9356889999999999E-4</v>
      </c>
      <c r="LI225" s="1">
        <v>0.21172289999999999</v>
      </c>
      <c r="LJ225">
        <v>0.69206489999999998</v>
      </c>
      <c r="LK225">
        <v>18.45608</v>
      </c>
      <c r="LL225" s="1">
        <v>3.741703E-4</v>
      </c>
      <c r="LM225" s="1">
        <v>0.20119000000000001</v>
      </c>
      <c r="LN225">
        <v>0.69213539999999996</v>
      </c>
      <c r="LO225">
        <v>18.479140000000001</v>
      </c>
      <c r="LP225" s="1">
        <v>3.5631159999999999E-4</v>
      </c>
      <c r="LQ225" s="1">
        <v>0.19150829999999999</v>
      </c>
      <c r="LR225">
        <v>0.69218369999999996</v>
      </c>
      <c r="LS225">
        <v>19.01369</v>
      </c>
      <c r="LT225" s="1">
        <v>3.3985690000000002E-4</v>
      </c>
      <c r="LU225" s="1">
        <v>0.1826033</v>
      </c>
      <c r="LV225">
        <v>0.69220879999999996</v>
      </c>
      <c r="LW225">
        <v>19.506969999999999</v>
      </c>
      <c r="LX225" s="1">
        <v>3.2484449999999998E-4</v>
      </c>
      <c r="LY225" s="1">
        <v>0.17447090000000001</v>
      </c>
      <c r="LZ225">
        <v>0.69220820000000005</v>
      </c>
      <c r="MA225">
        <v>19.962800000000001</v>
      </c>
      <c r="MB225" s="1">
        <v>3.1128079999999999E-4</v>
      </c>
      <c r="MC225" s="1">
        <v>0.16713610000000001</v>
      </c>
      <c r="MD225">
        <v>0.69215280000000001</v>
      </c>
      <c r="ME225">
        <v>20.313829999999999</v>
      </c>
      <c r="MF225" s="1">
        <v>2.9907309999999999E-4</v>
      </c>
      <c r="MG225" s="1">
        <v>0.1605338</v>
      </c>
      <c r="MH225">
        <v>0.69205609999999995</v>
      </c>
      <c r="MI225">
        <v>20.380410000000001</v>
      </c>
      <c r="MJ225" s="1">
        <v>2.8821320000000001E-4</v>
      </c>
      <c r="MK225" s="1">
        <v>0.15466530000000001</v>
      </c>
      <c r="ML225">
        <v>0.69191369999999996</v>
      </c>
      <c r="MM225">
        <v>20.26097</v>
      </c>
      <c r="MN225" s="1">
        <v>2.7878380000000001E-4</v>
      </c>
      <c r="MO225" s="1">
        <v>0.1495639</v>
      </c>
      <c r="MP225">
        <v>0.69170529999999997</v>
      </c>
      <c r="MQ225">
        <v>20.273250000000001</v>
      </c>
      <c r="MR225" s="1">
        <v>2.7078379999999997E-4</v>
      </c>
      <c r="MS225" s="1">
        <v>0.14524380000000001</v>
      </c>
      <c r="MT225">
        <v>0.69148430000000005</v>
      </c>
      <c r="MU225">
        <v>20.227049999999998</v>
      </c>
      <c r="MV225" s="1">
        <v>2.6396889999999999E-4</v>
      </c>
      <c r="MW225" s="1">
        <v>0.1415949</v>
      </c>
      <c r="MX225">
        <v>0.69120490000000001</v>
      </c>
      <c r="MY225">
        <v>20.45523</v>
      </c>
      <c r="MZ225" s="1">
        <v>2.5757360000000002E-4</v>
      </c>
      <c r="NA225" s="1">
        <v>0.1382564</v>
      </c>
      <c r="NB225">
        <v>0.69088539999999998</v>
      </c>
      <c r="NC225">
        <v>20.073509999999999</v>
      </c>
      <c r="ND225" s="1">
        <v>2.510953E-4</v>
      </c>
      <c r="NE225" s="1">
        <v>0.13488790000000001</v>
      </c>
      <c r="NF225">
        <v>0.69057489999999999</v>
      </c>
      <c r="NG225">
        <v>20.095009999999998</v>
      </c>
      <c r="NH225" s="1">
        <v>2.4418230000000001E-4</v>
      </c>
      <c r="NI225" s="1">
        <v>0.13131580000000001</v>
      </c>
      <c r="NJ225">
        <v>0.69027179999999999</v>
      </c>
      <c r="NK225">
        <v>20.16929</v>
      </c>
      <c r="NL225" s="1">
        <v>2.3680230000000001E-4</v>
      </c>
      <c r="NM225" s="1">
        <v>0.12748789999999999</v>
      </c>
      <c r="NN225">
        <v>0.68999310000000003</v>
      </c>
      <c r="NO225">
        <v>20.10971</v>
      </c>
      <c r="NP225" s="1">
        <v>2.2920690000000001E-4</v>
      </c>
      <c r="NQ225" s="1">
        <v>0.1235024</v>
      </c>
      <c r="NR225">
        <v>0.68974950000000002</v>
      </c>
      <c r="NS225">
        <v>19.99756</v>
      </c>
      <c r="NT225" s="1">
        <v>2.2170339999999999E-4</v>
      </c>
      <c r="NU225" s="1">
        <v>0.1195233</v>
      </c>
      <c r="NV225">
        <v>0.68952610000000003</v>
      </c>
      <c r="NW225">
        <v>19.92379</v>
      </c>
      <c r="NX225" s="1">
        <v>2.1457799999999999E-4</v>
      </c>
      <c r="NY225" s="1">
        <v>0.115716</v>
      </c>
      <c r="NZ225">
        <v>0.68938809999999995</v>
      </c>
      <c r="OA225">
        <v>19.894939999999998</v>
      </c>
      <c r="OB225" s="1">
        <v>2.07784E-4</v>
      </c>
      <c r="OC225" s="1">
        <v>0.1120797</v>
      </c>
      <c r="OD225">
        <v>0.68928929999999999</v>
      </c>
      <c r="OE225">
        <v>20.370180000000001</v>
      </c>
      <c r="OF225" s="1">
        <v>2.009651E-4</v>
      </c>
      <c r="OG225" s="1">
        <v>0.1084469</v>
      </c>
      <c r="OH225">
        <v>0.68922649999999996</v>
      </c>
      <c r="OI225">
        <v>20.839189999999999</v>
      </c>
      <c r="OJ225" s="1">
        <v>1.9389440000000001E-4</v>
      </c>
      <c r="OK225" s="1">
        <v>0.1046729</v>
      </c>
    </row>
    <row r="226" spans="1:401" x14ac:dyDescent="0.35">
      <c r="A226">
        <v>232</v>
      </c>
      <c r="B226" t="s">
        <v>4</v>
      </c>
      <c r="C226" t="s">
        <v>181</v>
      </c>
      <c r="D226" t="s">
        <v>232</v>
      </c>
      <c r="E226">
        <v>854.70180000000005</v>
      </c>
      <c r="F226">
        <v>0.4820661</v>
      </c>
      <c r="G226">
        <v>15.74431</v>
      </c>
      <c r="H226">
        <v>0</v>
      </c>
      <c r="I226">
        <v>0</v>
      </c>
      <c r="J226">
        <v>0.48059249999999998</v>
      </c>
      <c r="K226">
        <v>16.046510000000001</v>
      </c>
      <c r="L226">
        <v>0</v>
      </c>
      <c r="M226">
        <v>0</v>
      </c>
      <c r="N226">
        <v>0.47912900000000003</v>
      </c>
      <c r="O226">
        <v>16.649239999999999</v>
      </c>
      <c r="P226">
        <v>0</v>
      </c>
      <c r="Q226">
        <v>0</v>
      </c>
      <c r="R226">
        <v>0.47764719999999999</v>
      </c>
      <c r="S226">
        <v>17.256740000000001</v>
      </c>
      <c r="T226">
        <v>0</v>
      </c>
      <c r="U226">
        <v>0</v>
      </c>
      <c r="V226">
        <v>0.47618779999999999</v>
      </c>
      <c r="W226">
        <v>17.817630000000001</v>
      </c>
      <c r="X226">
        <v>0</v>
      </c>
      <c r="Y226">
        <v>0</v>
      </c>
      <c r="Z226">
        <v>0.47472540000000002</v>
      </c>
      <c r="AA226">
        <v>17.992699999999999</v>
      </c>
      <c r="AB226">
        <v>0</v>
      </c>
      <c r="AC226">
        <v>0</v>
      </c>
      <c r="AD226">
        <v>0.47323660000000001</v>
      </c>
      <c r="AE226">
        <v>17.64237</v>
      </c>
      <c r="AF226">
        <v>0</v>
      </c>
      <c r="AG226">
        <v>0</v>
      </c>
      <c r="AH226">
        <v>0.4717114</v>
      </c>
      <c r="AI226">
        <v>17.163920000000001</v>
      </c>
      <c r="AJ226">
        <v>0</v>
      </c>
      <c r="AK226">
        <v>0</v>
      </c>
      <c r="AL226">
        <v>0.47013579999999999</v>
      </c>
      <c r="AM226">
        <v>16.785520000000002</v>
      </c>
      <c r="AN226">
        <v>0</v>
      </c>
      <c r="AO226">
        <v>2.0419470000000001E-37</v>
      </c>
      <c r="AP226">
        <v>0.46854649999999998</v>
      </c>
      <c r="AQ226">
        <v>17.06054</v>
      </c>
      <c r="AR226" s="1">
        <v>2.0589109999999998E-28</v>
      </c>
      <c r="AS226" s="1">
        <v>9.0236399999999996E-26</v>
      </c>
      <c r="AT226">
        <v>0.46696690000000002</v>
      </c>
      <c r="AU226">
        <v>17.76315</v>
      </c>
      <c r="AV226" s="1">
        <v>1.5765239999999999E-16</v>
      </c>
      <c r="AW226" s="1">
        <v>6.9310520000000004E-14</v>
      </c>
      <c r="AX226">
        <v>0.46536840000000002</v>
      </c>
      <c r="AY226">
        <v>18.431190000000001</v>
      </c>
      <c r="AZ226" s="1">
        <v>1.413658E-8</v>
      </c>
      <c r="BA226" s="1">
        <v>5.6774400000000003E-6</v>
      </c>
      <c r="BB226">
        <v>0.46374589999999999</v>
      </c>
      <c r="BC226">
        <v>18.95074</v>
      </c>
      <c r="BD226" s="1">
        <v>1.016346E-4</v>
      </c>
      <c r="BE226" s="1">
        <v>3.8192110000000001E-2</v>
      </c>
      <c r="BF226">
        <v>0.46211029999999997</v>
      </c>
      <c r="BG226">
        <v>18.97138</v>
      </c>
      <c r="BH226" s="1">
        <v>2.599754E-2</v>
      </c>
      <c r="BI226" s="1">
        <v>10.01216</v>
      </c>
      <c r="BJ226">
        <v>0.46052890000000002</v>
      </c>
      <c r="BK226">
        <v>18.54449</v>
      </c>
      <c r="BL226" s="1">
        <v>1.091008</v>
      </c>
      <c r="BM226">
        <v>434.51679999999999</v>
      </c>
      <c r="BN226">
        <v>0.45890249999999999</v>
      </c>
      <c r="BO226">
        <v>18.103629999999999</v>
      </c>
      <c r="BP226">
        <v>12.40039</v>
      </c>
      <c r="BQ226">
        <v>5108.942</v>
      </c>
      <c r="BR226">
        <v>0.45723750000000002</v>
      </c>
      <c r="BS226">
        <v>17.816179999999999</v>
      </c>
      <c r="BT226">
        <v>50.805489999999999</v>
      </c>
      <c r="BU226">
        <v>21618.86</v>
      </c>
      <c r="BV226">
        <v>0.4554261</v>
      </c>
      <c r="BW226">
        <v>17.96716</v>
      </c>
      <c r="BX226">
        <v>91.145820000000001</v>
      </c>
      <c r="BY226">
        <v>39983.74</v>
      </c>
      <c r="BZ226">
        <v>0.45318209999999998</v>
      </c>
      <c r="CA226">
        <v>18.288430000000002</v>
      </c>
      <c r="CB226">
        <v>82.760310000000004</v>
      </c>
      <c r="CC226">
        <v>37365.14</v>
      </c>
      <c r="CD226">
        <v>0.45049499999999998</v>
      </c>
      <c r="CE226">
        <v>18.69622</v>
      </c>
      <c r="CF226">
        <v>42.749339999999997</v>
      </c>
      <c r="CG226">
        <v>19826.509999999998</v>
      </c>
      <c r="CH226">
        <v>0.44779809999999998</v>
      </c>
      <c r="CI226">
        <v>18.81504</v>
      </c>
      <c r="CJ226">
        <v>13.910539999999999</v>
      </c>
      <c r="CK226">
        <v>6606.3109999999997</v>
      </c>
      <c r="CL226">
        <v>0.445351</v>
      </c>
      <c r="CM226">
        <v>18.542909999999999</v>
      </c>
      <c r="CN226">
        <v>3.1348259999999999</v>
      </c>
      <c r="CO226">
        <v>1517.423</v>
      </c>
      <c r="CP226">
        <v>0.44314290000000001</v>
      </c>
      <c r="CQ226">
        <v>17.979179999999999</v>
      </c>
      <c r="CR226">
        <v>0.5627008</v>
      </c>
      <c r="CS226">
        <v>274.97430000000003</v>
      </c>
      <c r="CT226">
        <v>0.44116230000000001</v>
      </c>
      <c r="CU226">
        <v>17.360969999999998</v>
      </c>
      <c r="CV226">
        <v>0.12256309999999999</v>
      </c>
      <c r="CW226">
        <v>58.579090000000001</v>
      </c>
      <c r="CX226">
        <v>0.43924400000000002</v>
      </c>
      <c r="CY226">
        <v>16.810680000000001</v>
      </c>
      <c r="CZ226">
        <v>6.0099239999999998E-2</v>
      </c>
      <c r="DA226">
        <v>27.694600000000001</v>
      </c>
      <c r="DB226">
        <v>0.43720110000000001</v>
      </c>
      <c r="DC226">
        <v>16.833010000000002</v>
      </c>
      <c r="DD226">
        <v>4.9185430000000002E-2</v>
      </c>
      <c r="DE226">
        <v>22.465969999999999</v>
      </c>
      <c r="DF226">
        <v>0.43494840000000001</v>
      </c>
      <c r="DG226">
        <v>17.024450000000002</v>
      </c>
      <c r="DH226" s="1">
        <v>4.4956160000000002E-2</v>
      </c>
      <c r="DI226">
        <v>20.55349</v>
      </c>
      <c r="DJ226">
        <v>0.43239699999999998</v>
      </c>
      <c r="DK226">
        <v>17.388940000000002</v>
      </c>
      <c r="DL226" s="1">
        <v>4.2043759999999999E-2</v>
      </c>
      <c r="DM226">
        <v>19.281939999999999</v>
      </c>
      <c r="DN226">
        <v>0.42953330000000001</v>
      </c>
      <c r="DO226">
        <v>17.730609999999999</v>
      </c>
      <c r="DP226" s="1">
        <v>3.9528870000000001E-2</v>
      </c>
      <c r="DQ226">
        <v>18.202999999999999</v>
      </c>
      <c r="DR226">
        <v>0.42626180000000002</v>
      </c>
      <c r="DS226">
        <v>17.70796</v>
      </c>
      <c r="DT226" s="1">
        <v>3.7097629999999999E-2</v>
      </c>
      <c r="DU226" s="1">
        <v>17.16845</v>
      </c>
      <c r="DV226">
        <v>0.422599</v>
      </c>
      <c r="DW226">
        <v>17.232869999999998</v>
      </c>
      <c r="DX226" s="1">
        <v>3.4708910000000003E-2</v>
      </c>
      <c r="DY226" s="1">
        <v>16.153479999999998</v>
      </c>
      <c r="DZ226">
        <v>0.41866520000000002</v>
      </c>
      <c r="EA226">
        <v>16.606960000000001</v>
      </c>
      <c r="EB226" s="1">
        <v>3.2430529999999999E-2</v>
      </c>
      <c r="EC226" s="1">
        <v>15.18267</v>
      </c>
      <c r="ED226">
        <v>0.41455439999999999</v>
      </c>
      <c r="EE226">
        <v>16.092790000000001</v>
      </c>
      <c r="EF226" s="1">
        <v>3.0332149999999999E-2</v>
      </c>
      <c r="EG226" s="1">
        <v>14.28487</v>
      </c>
      <c r="EH226">
        <v>0.41033629999999999</v>
      </c>
      <c r="EI226">
        <v>16.26896</v>
      </c>
      <c r="EJ226" s="1">
        <v>2.8847009999999999E-2</v>
      </c>
      <c r="EK226" s="1">
        <v>13.65513</v>
      </c>
      <c r="EL226">
        <v>0.40603840000000002</v>
      </c>
      <c r="EM226">
        <v>16.681989999999999</v>
      </c>
      <c r="EN226" s="1">
        <v>2.8533119999999999E-2</v>
      </c>
      <c r="EO226" s="1">
        <v>13.56817</v>
      </c>
      <c r="EP226">
        <v>0.40164050000000001</v>
      </c>
      <c r="EQ226">
        <v>17.233740000000001</v>
      </c>
      <c r="ER226" s="1">
        <v>2.9270020000000001E-2</v>
      </c>
      <c r="ES226" s="1">
        <v>13.99164</v>
      </c>
      <c r="ET226">
        <v>0.39716050000000003</v>
      </c>
      <c r="EU226">
        <v>17.89405</v>
      </c>
      <c r="EV226" s="1">
        <v>3.0143489999999998E-2</v>
      </c>
      <c r="EW226" s="1">
        <v>14.50736</v>
      </c>
      <c r="EX226">
        <v>0.39248499999999997</v>
      </c>
      <c r="EY226">
        <v>18.18299</v>
      </c>
      <c r="EZ226" s="1">
        <v>3.0295119999999998E-2</v>
      </c>
      <c r="FA226" s="1">
        <v>14.69547</v>
      </c>
      <c r="FB226">
        <v>0.38763969999999998</v>
      </c>
      <c r="FC226">
        <v>17.949719999999999</v>
      </c>
      <c r="FD226" s="1">
        <v>2.95039E-2</v>
      </c>
      <c r="FE226" s="1">
        <v>14.43003</v>
      </c>
      <c r="FF226">
        <v>0.38273459999999998</v>
      </c>
      <c r="FG226">
        <v>17.577780000000001</v>
      </c>
      <c r="FH226" s="1">
        <v>2.7948509999999999E-2</v>
      </c>
      <c r="FI226" s="1">
        <v>13.78002</v>
      </c>
      <c r="FJ226">
        <v>0.37795200000000001</v>
      </c>
      <c r="FK226">
        <v>17.21782</v>
      </c>
      <c r="FL226" s="1">
        <v>2.5995299999999999E-2</v>
      </c>
      <c r="FM226" s="1">
        <v>12.909280000000001</v>
      </c>
      <c r="FN226">
        <v>0.37342189999999997</v>
      </c>
      <c r="FO226">
        <v>17.42577</v>
      </c>
      <c r="FP226" s="1">
        <v>2.3927569999999999E-2</v>
      </c>
      <c r="FQ226" s="1">
        <v>11.96346</v>
      </c>
      <c r="FR226">
        <v>0.36876890000000001</v>
      </c>
      <c r="FS226">
        <v>17.81775</v>
      </c>
      <c r="FT226" s="1">
        <v>2.1874910000000001E-2</v>
      </c>
      <c r="FU226" s="1">
        <v>11.016579999999999</v>
      </c>
      <c r="FV226">
        <v>0.364118</v>
      </c>
      <c r="FW226">
        <v>18.277000000000001</v>
      </c>
      <c r="FX226" s="1">
        <v>1.9924250000000001E-2</v>
      </c>
      <c r="FY226" s="1">
        <v>10.10435</v>
      </c>
      <c r="FZ226">
        <v>0.35957899999999998</v>
      </c>
      <c r="GA226">
        <v>18.85933</v>
      </c>
      <c r="GB226" s="1">
        <v>1.8122289999999999E-2</v>
      </c>
      <c r="GC226" s="1">
        <v>9.2513930000000002</v>
      </c>
      <c r="GD226">
        <v>0.35506850000000001</v>
      </c>
      <c r="GE226">
        <v>19.162500000000001</v>
      </c>
      <c r="GF226" s="1">
        <v>1.64669E-2</v>
      </c>
      <c r="GG226" s="1">
        <v>8.4629790000000007</v>
      </c>
      <c r="GH226">
        <v>0.35052499999999998</v>
      </c>
      <c r="GI226">
        <v>19.242439999999998</v>
      </c>
      <c r="GJ226" s="1">
        <v>1.496522E-2</v>
      </c>
      <c r="GK226" s="1">
        <v>7.7431140000000003</v>
      </c>
      <c r="GL226">
        <v>0.34591250000000001</v>
      </c>
      <c r="GM226">
        <v>19.177109999999999</v>
      </c>
      <c r="GN226" s="1">
        <v>1.3601210000000001E-2</v>
      </c>
      <c r="GO226" s="1">
        <v>7.086538</v>
      </c>
      <c r="GP226">
        <v>0.34149059999999998</v>
      </c>
      <c r="GQ226">
        <v>18.960319999999999</v>
      </c>
      <c r="GR226" s="1">
        <v>1.235895E-2</v>
      </c>
      <c r="GS226" s="1">
        <v>6.4785510000000004</v>
      </c>
      <c r="GT226">
        <v>0.3373275</v>
      </c>
      <c r="GU226">
        <v>18.7453</v>
      </c>
      <c r="GV226" s="1">
        <v>1.122941E-2</v>
      </c>
      <c r="GW226" s="1">
        <v>5.9236719999999998</v>
      </c>
      <c r="GX226">
        <v>0.33308589999999999</v>
      </c>
      <c r="GY226">
        <v>18.876709999999999</v>
      </c>
      <c r="GZ226" s="1">
        <v>1.0192359999999999E-2</v>
      </c>
      <c r="HA226" s="1">
        <v>5.4141729999999999</v>
      </c>
      <c r="HB226">
        <v>0.32877840000000003</v>
      </c>
      <c r="HC226">
        <v>18.936779999999999</v>
      </c>
      <c r="HD226" s="1">
        <v>9.2364460000000006E-3</v>
      </c>
      <c r="HE226" s="1">
        <v>4.9406970000000001</v>
      </c>
      <c r="HF226">
        <v>0.3246868</v>
      </c>
      <c r="HG226">
        <v>19.111190000000001</v>
      </c>
      <c r="HH226" s="1">
        <v>8.3694800000000003E-3</v>
      </c>
      <c r="HI226" s="1">
        <v>4.5056070000000004</v>
      </c>
      <c r="HJ226">
        <v>0.32080910000000001</v>
      </c>
      <c r="HK226">
        <v>19.172650000000001</v>
      </c>
      <c r="HL226" s="1">
        <v>7.5902790000000001E-3</v>
      </c>
      <c r="HM226" s="1">
        <v>4.1093919999999997</v>
      </c>
      <c r="HN226">
        <v>0.31723210000000002</v>
      </c>
      <c r="HO226">
        <v>19.310659999999999</v>
      </c>
      <c r="HP226" s="1">
        <v>6.8875189999999999E-3</v>
      </c>
      <c r="HQ226" s="1">
        <v>3.7478039999999999</v>
      </c>
      <c r="HR226">
        <v>0.31395050000000002</v>
      </c>
      <c r="HS226">
        <v>19.310690000000001</v>
      </c>
      <c r="HT226" s="1">
        <v>6.2447830000000003E-3</v>
      </c>
      <c r="HU226" s="1">
        <v>3.413351</v>
      </c>
      <c r="HV226">
        <v>0.3109806</v>
      </c>
      <c r="HW226">
        <v>19.0318</v>
      </c>
      <c r="HX226" s="1">
        <v>5.6542550000000004E-3</v>
      </c>
      <c r="HY226" s="1">
        <v>3.1026129999999998</v>
      </c>
      <c r="HZ226">
        <v>0.30874600000000002</v>
      </c>
      <c r="IA226">
        <v>18.671209999999999</v>
      </c>
      <c r="IB226" s="1">
        <v>5.113088E-3</v>
      </c>
      <c r="IC226" s="1">
        <v>2.8140260000000001</v>
      </c>
      <c r="ID226">
        <v>0.30671150000000003</v>
      </c>
      <c r="IE226">
        <v>18.519259999999999</v>
      </c>
      <c r="IF226" s="1">
        <v>4.6038190000000003E-3</v>
      </c>
      <c r="IG226" s="1">
        <v>2.5397720000000001</v>
      </c>
      <c r="IH226">
        <v>0.30496990000000002</v>
      </c>
      <c r="II226">
        <v>18.34779</v>
      </c>
      <c r="IJ226" s="1">
        <v>4.122466E-3</v>
      </c>
      <c r="IK226" s="1">
        <v>2.2778160000000001</v>
      </c>
      <c r="IL226">
        <v>0.30358069999999998</v>
      </c>
      <c r="IM226">
        <v>18.334219999999998</v>
      </c>
      <c r="IN226" s="1">
        <v>3.670534E-3</v>
      </c>
      <c r="IO226" s="1">
        <v>2.0300850000000001</v>
      </c>
      <c r="IP226">
        <v>0.30241770000000001</v>
      </c>
      <c r="IQ226">
        <v>18.056100000000001</v>
      </c>
      <c r="IR226" s="1">
        <v>3.2396870000000002E-3</v>
      </c>
      <c r="IS226" s="1">
        <v>1.7933209999999999</v>
      </c>
      <c r="IT226">
        <v>0.30145270000000002</v>
      </c>
      <c r="IU226">
        <v>17.77121</v>
      </c>
      <c r="IV226" s="1">
        <v>2.8160669999999998E-3</v>
      </c>
      <c r="IW226" s="1">
        <v>1.559993</v>
      </c>
      <c r="IX226">
        <v>0.30073689999999997</v>
      </c>
      <c r="IY226">
        <v>17.65146</v>
      </c>
      <c r="IZ226" s="1">
        <v>2.393868E-3</v>
      </c>
      <c r="JA226" s="1">
        <v>1.3267439999999999</v>
      </c>
      <c r="JB226">
        <v>0.30019940000000001</v>
      </c>
      <c r="JC226">
        <v>17.53912</v>
      </c>
      <c r="JD226" s="1">
        <v>1.9835260000000002E-3</v>
      </c>
      <c r="JE226" s="1">
        <v>1.0995680000000001</v>
      </c>
      <c r="JF226">
        <v>0.29981229999999998</v>
      </c>
      <c r="JG226">
        <v>17.79927</v>
      </c>
      <c r="JH226" s="1">
        <v>1.6125709999999999E-3</v>
      </c>
      <c r="JI226" s="1">
        <v>0.89372810000000003</v>
      </c>
      <c r="JJ226">
        <v>0.29952430000000002</v>
      </c>
      <c r="JK226">
        <v>17.938020000000002</v>
      </c>
      <c r="JL226" s="1">
        <v>1.308268E-3</v>
      </c>
      <c r="JM226" s="1">
        <v>0.7243887</v>
      </c>
      <c r="JN226">
        <v>0.29932560000000002</v>
      </c>
      <c r="JO226">
        <v>17.811199999999999</v>
      </c>
      <c r="JP226" s="1">
        <v>1.079654E-3</v>
      </c>
      <c r="JQ226" s="1">
        <v>0.59690960000000004</v>
      </c>
      <c r="JR226">
        <v>0.29919810000000002</v>
      </c>
      <c r="JS226">
        <v>17.86195</v>
      </c>
      <c r="JT226" s="1">
        <v>9.1812169999999995E-4</v>
      </c>
      <c r="JU226" s="1">
        <v>0.50663749999999996</v>
      </c>
      <c r="JV226">
        <v>0.29912490000000003</v>
      </c>
      <c r="JW226">
        <v>17.754709999999999</v>
      </c>
      <c r="JX226" s="1">
        <v>8.0528130000000002E-4</v>
      </c>
      <c r="JY226" s="1">
        <v>0.44358550000000002</v>
      </c>
      <c r="JZ226">
        <v>0.29910310000000001</v>
      </c>
      <c r="KA226">
        <v>17.34563</v>
      </c>
      <c r="KB226" s="1">
        <v>7.2288680000000001E-4</v>
      </c>
      <c r="KC226" s="1">
        <v>0.39760469999999998</v>
      </c>
      <c r="KD226">
        <v>0.299128</v>
      </c>
      <c r="KE226">
        <v>17.087530000000001</v>
      </c>
      <c r="KF226" s="1">
        <v>6.5700209999999999E-4</v>
      </c>
      <c r="KG226" s="1">
        <v>0.36102859999999998</v>
      </c>
      <c r="KH226">
        <v>0.29918270000000002</v>
      </c>
      <c r="KI226">
        <v>16.956250000000001</v>
      </c>
      <c r="KJ226" s="1">
        <v>6.0043659999999997E-4</v>
      </c>
      <c r="KK226" s="1">
        <v>0.32968520000000001</v>
      </c>
      <c r="KL226">
        <v>0.29926970000000003</v>
      </c>
      <c r="KM226">
        <v>17.388459999999998</v>
      </c>
      <c r="KN226" s="1">
        <v>5.5118989999999998E-4</v>
      </c>
      <c r="KO226" s="1">
        <v>0.30239749999999999</v>
      </c>
      <c r="KP226">
        <v>0.29938140000000002</v>
      </c>
      <c r="KQ226">
        <v>17.85005</v>
      </c>
      <c r="KR226" s="1">
        <v>5.0896589999999998E-4</v>
      </c>
      <c r="KS226" s="1">
        <v>0.27903240000000001</v>
      </c>
      <c r="KT226">
        <v>0.2995063</v>
      </c>
      <c r="KU226">
        <v>18.253499999999999</v>
      </c>
      <c r="KV226" s="1">
        <v>4.7378029999999997E-4</v>
      </c>
      <c r="KW226" s="1">
        <v>0.2595171</v>
      </c>
      <c r="KX226">
        <v>0.29964269999999998</v>
      </c>
      <c r="KY226">
        <v>18.620809999999999</v>
      </c>
      <c r="KZ226" s="1">
        <v>4.4461190000000001E-4</v>
      </c>
      <c r="LA226" s="1">
        <v>0.24334890000000001</v>
      </c>
      <c r="LB226">
        <v>0.2997705</v>
      </c>
      <c r="LC226">
        <v>18.622640000000001</v>
      </c>
      <c r="LD226" s="1">
        <v>4.2010099999999998E-4</v>
      </c>
      <c r="LE226" s="1">
        <v>0.22980249999999999</v>
      </c>
      <c r="LF226">
        <v>0.29989189999999999</v>
      </c>
      <c r="LG226">
        <v>18.44154</v>
      </c>
      <c r="LH226" s="1">
        <v>3.985552E-4</v>
      </c>
      <c r="LI226" s="1">
        <v>0.21791569999999999</v>
      </c>
      <c r="LJ226">
        <v>0.30000320000000003</v>
      </c>
      <c r="LK226">
        <v>18.427510000000002</v>
      </c>
      <c r="LL226" s="1">
        <v>3.7877009999999999E-4</v>
      </c>
      <c r="LM226" s="1">
        <v>0.2070323</v>
      </c>
      <c r="LN226">
        <v>0.30009809999999998</v>
      </c>
      <c r="LO226">
        <v>18.468250000000001</v>
      </c>
      <c r="LP226" s="1">
        <v>3.6053270000000002E-4</v>
      </c>
      <c r="LQ226" s="1">
        <v>0.19702059999999999</v>
      </c>
      <c r="LR226">
        <v>0.30016549999999997</v>
      </c>
      <c r="LS226">
        <v>19.024180000000001</v>
      </c>
      <c r="LT226" s="1">
        <v>3.4373539999999999E-4</v>
      </c>
      <c r="LU226" s="1">
        <v>0.18781639999999999</v>
      </c>
      <c r="LV226">
        <v>0.30022339999999997</v>
      </c>
      <c r="LW226">
        <v>19.543209999999998</v>
      </c>
      <c r="LX226" s="1">
        <v>3.2836580000000001E-4</v>
      </c>
      <c r="LY226" s="1">
        <v>0.1793971</v>
      </c>
      <c r="LZ226">
        <v>0.30024040000000002</v>
      </c>
      <c r="MA226">
        <v>20.002369999999999</v>
      </c>
      <c r="MB226" s="1">
        <v>3.1444920000000003E-4</v>
      </c>
      <c r="MC226" s="1">
        <v>0.17179749999999999</v>
      </c>
      <c r="MD226">
        <v>0.3002416</v>
      </c>
      <c r="ME226">
        <v>20.338740000000001</v>
      </c>
      <c r="MF226" s="1">
        <v>3.0191400000000002E-4</v>
      </c>
      <c r="MG226" s="1">
        <v>0.16495360000000001</v>
      </c>
      <c r="MH226">
        <v>0.30020350000000001</v>
      </c>
      <c r="MI226">
        <v>20.37885</v>
      </c>
      <c r="MJ226" s="1">
        <v>2.9070719999999998E-4</v>
      </c>
      <c r="MK226" s="1">
        <v>0.1588553</v>
      </c>
      <c r="ML226">
        <v>0.30011880000000002</v>
      </c>
      <c r="MM226">
        <v>20.229679999999998</v>
      </c>
      <c r="MN226" s="1">
        <v>2.8092299999999998E-4</v>
      </c>
      <c r="MO226" s="1">
        <v>0.15353929999999999</v>
      </c>
      <c r="MP226">
        <v>0.30000520000000003</v>
      </c>
      <c r="MQ226">
        <v>20.238900000000001</v>
      </c>
      <c r="MR226" s="1">
        <v>2.7257699999999998E-4</v>
      </c>
      <c r="MS226" s="1">
        <v>0.14902550000000001</v>
      </c>
      <c r="MT226">
        <v>0.29982760000000003</v>
      </c>
      <c r="MU226">
        <v>20.222300000000001</v>
      </c>
      <c r="MV226" s="1">
        <v>2.655089E-4</v>
      </c>
      <c r="MW226" s="1">
        <v>0.1452252</v>
      </c>
      <c r="MX226">
        <v>0.29962450000000002</v>
      </c>
      <c r="MY226">
        <v>20.488880000000002</v>
      </c>
      <c r="MZ226" s="1">
        <v>2.5905760000000003E-4</v>
      </c>
      <c r="NA226" s="1">
        <v>0.14179649999999999</v>
      </c>
      <c r="NB226">
        <v>0.29938530000000002</v>
      </c>
      <c r="NC226">
        <v>20.141960000000001</v>
      </c>
      <c r="ND226" s="1">
        <v>2.5263180000000002E-4</v>
      </c>
      <c r="NE226" s="1">
        <v>0.13836789999999999</v>
      </c>
      <c r="NF226">
        <v>0.29912159999999999</v>
      </c>
      <c r="NG226">
        <v>20.15072</v>
      </c>
      <c r="NH226" s="1">
        <v>2.4583040000000002E-4</v>
      </c>
      <c r="NI226" s="1">
        <v>0.1347505</v>
      </c>
      <c r="NJ226">
        <v>0.29885030000000001</v>
      </c>
      <c r="NK226">
        <v>20.210059999999999</v>
      </c>
      <c r="NL226" s="1">
        <v>2.3856100000000001E-4</v>
      </c>
      <c r="NM226" s="1">
        <v>0.1308725</v>
      </c>
      <c r="NN226">
        <v>0.2985778</v>
      </c>
      <c r="NO226">
        <v>20.117329999999999</v>
      </c>
      <c r="NP226" s="1">
        <v>2.3100090000000001E-4</v>
      </c>
      <c r="NQ226" s="1">
        <v>0.1268127</v>
      </c>
      <c r="NR226">
        <v>0.29832730000000002</v>
      </c>
      <c r="NS226">
        <v>19.979430000000001</v>
      </c>
      <c r="NT226" s="1">
        <v>2.2346200000000001E-4</v>
      </c>
      <c r="NU226" s="1">
        <v>0.1227396</v>
      </c>
      <c r="NV226">
        <v>0.29810360000000002</v>
      </c>
      <c r="NW226">
        <v>19.903680000000001</v>
      </c>
      <c r="NX226" s="1">
        <v>2.162438E-4</v>
      </c>
      <c r="NY226" s="1">
        <v>0.118824</v>
      </c>
      <c r="NZ226">
        <v>0.2979118</v>
      </c>
      <c r="OA226">
        <v>19.897089999999999</v>
      </c>
      <c r="OB226" s="1">
        <v>2.0939980000000001E-4</v>
      </c>
      <c r="OC226" s="1">
        <v>0.11509469999999999</v>
      </c>
      <c r="OD226">
        <v>0.29776550000000002</v>
      </c>
      <c r="OE226">
        <v>20.399660000000001</v>
      </c>
      <c r="OF226" s="1">
        <v>2.0261899999999999E-4</v>
      </c>
      <c r="OG226" s="1">
        <v>0.11139309999999999</v>
      </c>
      <c r="OH226">
        <v>0.29764200000000002</v>
      </c>
      <c r="OI226">
        <v>20.895029999999998</v>
      </c>
      <c r="OJ226" s="1">
        <v>1.9563219999999999E-4</v>
      </c>
      <c r="OK226" s="1">
        <v>0.1075583</v>
      </c>
    </row>
    <row r="227" spans="1:401" x14ac:dyDescent="0.35">
      <c r="A227">
        <v>233</v>
      </c>
      <c r="B227" t="s">
        <v>4</v>
      </c>
      <c r="C227" t="s">
        <v>181</v>
      </c>
      <c r="D227" t="s">
        <v>233</v>
      </c>
      <c r="E227">
        <v>881.04880000000003</v>
      </c>
      <c r="F227">
        <v>0.8771371</v>
      </c>
      <c r="G227">
        <v>15.77505</v>
      </c>
      <c r="H227">
        <v>0</v>
      </c>
      <c r="I227">
        <v>0</v>
      </c>
      <c r="J227">
        <v>0.87614539999999996</v>
      </c>
      <c r="K227">
        <v>16.058540000000001</v>
      </c>
      <c r="L227">
        <v>0</v>
      </c>
      <c r="M227">
        <v>0</v>
      </c>
      <c r="N227">
        <v>0.87514329999999996</v>
      </c>
      <c r="O227">
        <v>16.649229999999999</v>
      </c>
      <c r="P227">
        <v>0</v>
      </c>
      <c r="Q227">
        <v>0</v>
      </c>
      <c r="R227">
        <v>0.87417009999999995</v>
      </c>
      <c r="S227">
        <v>17.256730000000001</v>
      </c>
      <c r="T227">
        <v>0</v>
      </c>
      <c r="U227">
        <v>0</v>
      </c>
      <c r="V227">
        <v>0.87319590000000002</v>
      </c>
      <c r="W227">
        <v>17.817879999999999</v>
      </c>
      <c r="X227">
        <v>0</v>
      </c>
      <c r="Y227">
        <v>0</v>
      </c>
      <c r="Z227">
        <v>0.87224100000000004</v>
      </c>
      <c r="AA227">
        <v>18.001539999999999</v>
      </c>
      <c r="AB227">
        <v>0</v>
      </c>
      <c r="AC227">
        <v>0</v>
      </c>
      <c r="AD227">
        <v>0.8712588</v>
      </c>
      <c r="AE227">
        <v>17.664339999999999</v>
      </c>
      <c r="AF227">
        <v>0</v>
      </c>
      <c r="AG227">
        <v>0</v>
      </c>
      <c r="AH227">
        <v>0.87022180000000005</v>
      </c>
      <c r="AI227">
        <v>17.187819999999999</v>
      </c>
      <c r="AJ227">
        <v>0</v>
      </c>
      <c r="AK227">
        <v>0</v>
      </c>
      <c r="AL227">
        <v>0.8691506</v>
      </c>
      <c r="AM227">
        <v>16.806139999999999</v>
      </c>
      <c r="AN227">
        <v>0</v>
      </c>
      <c r="AO227">
        <v>2.2626789999999999E-38</v>
      </c>
      <c r="AP227">
        <v>0.86807659999999998</v>
      </c>
      <c r="AQ227">
        <v>17.06672</v>
      </c>
      <c r="AR227" s="1">
        <v>4.2357340000000001E-29</v>
      </c>
      <c r="AS227" s="1">
        <v>1.0428790000000001E-26</v>
      </c>
      <c r="AT227">
        <v>0.86721870000000001</v>
      </c>
      <c r="AU227">
        <v>17.76314</v>
      </c>
      <c r="AV227" s="1">
        <v>2.0232799999999999E-17</v>
      </c>
      <c r="AW227" s="1">
        <v>5.7489969999999999E-15</v>
      </c>
      <c r="AX227">
        <v>0.86637280000000005</v>
      </c>
      <c r="AY227">
        <v>18.432510000000001</v>
      </c>
      <c r="AZ227" s="1">
        <v>6.7489730000000002E-9</v>
      </c>
      <c r="BA227" s="1">
        <v>1.44949E-6</v>
      </c>
      <c r="BB227">
        <v>0.86548080000000005</v>
      </c>
      <c r="BC227">
        <v>18.959710000000001</v>
      </c>
      <c r="BD227" s="1">
        <v>6.2368009999999997E-5</v>
      </c>
      <c r="BE227" s="1">
        <v>1.4743060000000001E-2</v>
      </c>
      <c r="BF227">
        <v>0.86462890000000003</v>
      </c>
      <c r="BG227">
        <v>18.986969999999999</v>
      </c>
      <c r="BH227" s="1">
        <v>1.8180959999999999E-2</v>
      </c>
      <c r="BI227" s="1">
        <v>4.5188649999999999</v>
      </c>
      <c r="BJ227">
        <v>0.86377669999999995</v>
      </c>
      <c r="BK227">
        <v>18.571650000000002</v>
      </c>
      <c r="BL227" s="1">
        <v>0.84571350000000001</v>
      </c>
      <c r="BM227">
        <v>218.88900000000001</v>
      </c>
      <c r="BN227">
        <v>0.86284950000000005</v>
      </c>
      <c r="BO227">
        <v>18.12424</v>
      </c>
      <c r="BP227">
        <v>10.486739999999999</v>
      </c>
      <c r="BQ227">
        <v>2807.252</v>
      </c>
      <c r="BR227">
        <v>0.86191059999999997</v>
      </c>
      <c r="BS227">
        <v>17.833379999999998</v>
      </c>
      <c r="BT227">
        <v>46.335290000000001</v>
      </c>
      <c r="BU227">
        <v>12765.21</v>
      </c>
      <c r="BV227">
        <v>0.86081030000000003</v>
      </c>
      <c r="BW227">
        <v>17.974820000000001</v>
      </c>
      <c r="BX227">
        <v>88.820120000000003</v>
      </c>
      <c r="BY227">
        <v>25092.61</v>
      </c>
      <c r="BZ227">
        <v>0.85937090000000005</v>
      </c>
      <c r="CA227">
        <v>18.277819999999998</v>
      </c>
      <c r="CB227">
        <v>85.482870000000005</v>
      </c>
      <c r="CC227">
        <v>24699.55</v>
      </c>
      <c r="CD227">
        <v>0.85763160000000005</v>
      </c>
      <c r="CE227">
        <v>18.693069999999999</v>
      </c>
      <c r="CF227">
        <v>46.453319999999998</v>
      </c>
      <c r="CG227">
        <v>13697.49</v>
      </c>
      <c r="CH227">
        <v>0.85615339999999995</v>
      </c>
      <c r="CI227">
        <v>18.816109999999998</v>
      </c>
      <c r="CJ227">
        <v>15.785690000000001</v>
      </c>
      <c r="CK227">
        <v>4736.22</v>
      </c>
      <c r="CL227">
        <v>0.85493929999999996</v>
      </c>
      <c r="CM227">
        <v>18.56945</v>
      </c>
      <c r="CN227">
        <v>3.6830780000000001</v>
      </c>
      <c r="CO227">
        <v>1120.242</v>
      </c>
      <c r="CP227">
        <v>0.85390759999999999</v>
      </c>
      <c r="CQ227">
        <v>18.020810000000001</v>
      </c>
      <c r="CR227">
        <v>0.67060390000000003</v>
      </c>
      <c r="CS227">
        <v>205.4401</v>
      </c>
      <c r="CT227">
        <v>0.85300019999999999</v>
      </c>
      <c r="CU227">
        <v>17.40269</v>
      </c>
      <c r="CV227">
        <v>0.13871220000000001</v>
      </c>
      <c r="CW227">
        <v>41.886859999999999</v>
      </c>
      <c r="CX227">
        <v>0.85207639999999996</v>
      </c>
      <c r="CY227">
        <v>16.847249999999999</v>
      </c>
      <c r="CZ227">
        <v>6.2419170000000003E-2</v>
      </c>
      <c r="DA227">
        <v>18.319600000000001</v>
      </c>
      <c r="DB227">
        <v>0.85096559999999999</v>
      </c>
      <c r="DC227">
        <v>16.856860000000001</v>
      </c>
      <c r="DD227">
        <v>4.9764929999999999E-2</v>
      </c>
      <c r="DE227">
        <v>14.485749999999999</v>
      </c>
      <c r="DF227">
        <v>0.84966940000000002</v>
      </c>
      <c r="DG227">
        <v>17.02102</v>
      </c>
      <c r="DH227" s="1">
        <v>4.527283E-2</v>
      </c>
      <c r="DI227">
        <v>13.179880000000001</v>
      </c>
      <c r="DJ227">
        <v>0.84812810000000005</v>
      </c>
      <c r="DK227">
        <v>17.385249999999999</v>
      </c>
      <c r="DL227" s="1">
        <v>4.2288970000000002E-2</v>
      </c>
      <c r="DM227">
        <v>12.33578</v>
      </c>
      <c r="DN227">
        <v>0.84645199999999998</v>
      </c>
      <c r="DO227">
        <v>17.731770000000001</v>
      </c>
      <c r="DP227" s="1">
        <v>3.9754360000000002E-2</v>
      </c>
      <c r="DQ227">
        <v>11.62787</v>
      </c>
      <c r="DR227">
        <v>0.84460659999999999</v>
      </c>
      <c r="DS227">
        <v>17.721830000000001</v>
      </c>
      <c r="DT227" s="1">
        <v>3.7319600000000001E-2</v>
      </c>
      <c r="DU227" s="1">
        <v>10.95195</v>
      </c>
      <c r="DV227">
        <v>0.8425726</v>
      </c>
      <c r="DW227">
        <v>17.265129999999999</v>
      </c>
      <c r="DX227" s="1">
        <v>3.4924759999999999E-2</v>
      </c>
      <c r="DY227" s="1">
        <v>10.28783</v>
      </c>
      <c r="DZ227">
        <v>0.84061470000000005</v>
      </c>
      <c r="EA227">
        <v>16.645679999999999</v>
      </c>
      <c r="EB227" s="1">
        <v>3.2636699999999998E-2</v>
      </c>
      <c r="EC227" s="1">
        <v>9.6515679999999993</v>
      </c>
      <c r="ED227">
        <v>0.83843239999999997</v>
      </c>
      <c r="EE227">
        <v>16.141680000000001</v>
      </c>
      <c r="EF227" s="1">
        <v>3.0513450000000001E-2</v>
      </c>
      <c r="EG227" s="1">
        <v>9.0596379999999996</v>
      </c>
      <c r="EH227">
        <v>0.83633199999999996</v>
      </c>
      <c r="EI227">
        <v>16.308150000000001</v>
      </c>
      <c r="EJ227" s="1">
        <v>2.8946059999999999E-2</v>
      </c>
      <c r="EK227" s="1">
        <v>8.6218529999999998</v>
      </c>
      <c r="EL227">
        <v>0.83428749999999996</v>
      </c>
      <c r="EM227">
        <v>16.699919999999999</v>
      </c>
      <c r="EN227" s="1">
        <v>2.8512409999999998E-2</v>
      </c>
      <c r="EO227" s="1">
        <v>8.514799</v>
      </c>
      <c r="EP227">
        <v>0.83233460000000004</v>
      </c>
      <c r="EQ227">
        <v>17.252849999999999</v>
      </c>
      <c r="ER227" s="1">
        <v>2.9178809999999999E-2</v>
      </c>
      <c r="ES227" s="1">
        <v>8.7394339999999993</v>
      </c>
      <c r="ET227">
        <v>0.83043599999999995</v>
      </c>
      <c r="EU227">
        <v>17.907599999999999</v>
      </c>
      <c r="EV227" s="1">
        <v>3.0080760000000002E-2</v>
      </c>
      <c r="EW227" s="1">
        <v>9.0473379999999999</v>
      </c>
      <c r="EX227">
        <v>0.82841279999999995</v>
      </c>
      <c r="EY227">
        <v>18.177969999999998</v>
      </c>
      <c r="EZ227" s="1">
        <v>3.031735E-2</v>
      </c>
      <c r="FA227" s="1">
        <v>9.1649969999999996</v>
      </c>
      <c r="FB227">
        <v>0.82630320000000002</v>
      </c>
      <c r="FC227">
        <v>17.95618</v>
      </c>
      <c r="FD227" s="1">
        <v>2.9612619999999999E-2</v>
      </c>
      <c r="FE227" s="1">
        <v>8.9998749999999994</v>
      </c>
      <c r="FF227">
        <v>0.82447689999999996</v>
      </c>
      <c r="FG227">
        <v>17.595230000000001</v>
      </c>
      <c r="FH227" s="1">
        <v>2.8119129999999999E-2</v>
      </c>
      <c r="FI227" s="1">
        <v>8.5885619999999996</v>
      </c>
      <c r="FJ227">
        <v>0.82336310000000001</v>
      </c>
      <c r="FK227">
        <v>17.254539999999999</v>
      </c>
      <c r="FL227" s="1">
        <v>2.619289E-2</v>
      </c>
      <c r="FM227" s="1">
        <v>8.0319599999999998</v>
      </c>
      <c r="FN227">
        <v>0.82163140000000001</v>
      </c>
      <c r="FO227">
        <v>17.467500000000001</v>
      </c>
      <c r="FP227" s="1">
        <v>2.412796E-2</v>
      </c>
      <c r="FQ227" s="1">
        <v>7.429106</v>
      </c>
      <c r="FR227">
        <v>0.81920610000000005</v>
      </c>
      <c r="FS227">
        <v>17.854679999999998</v>
      </c>
      <c r="FT227" s="1">
        <v>2.2070139999999999E-2</v>
      </c>
      <c r="FU227" s="1">
        <v>6.8265560000000001</v>
      </c>
      <c r="FV227">
        <v>0.81705300000000003</v>
      </c>
      <c r="FW227">
        <v>18.299510000000001</v>
      </c>
      <c r="FX227" s="1">
        <v>2.0108230000000001E-2</v>
      </c>
      <c r="FY227" s="1">
        <v>6.2457269999999996</v>
      </c>
      <c r="FZ227">
        <v>0.8152471</v>
      </c>
      <c r="GA227">
        <v>18.861920000000001</v>
      </c>
      <c r="GB227" s="1">
        <v>1.8292249999999999E-2</v>
      </c>
      <c r="GC227" s="1">
        <v>5.7026300000000001</v>
      </c>
      <c r="GD227">
        <v>0.81364420000000004</v>
      </c>
      <c r="GE227">
        <v>19.14188</v>
      </c>
      <c r="GF227" s="1">
        <v>1.6622789999999998E-2</v>
      </c>
      <c r="GG227" s="1">
        <v>5.2014959999999997</v>
      </c>
      <c r="GH227">
        <v>0.81208290000000005</v>
      </c>
      <c r="GI227">
        <v>19.221340000000001</v>
      </c>
      <c r="GJ227" s="1">
        <v>1.510647E-2</v>
      </c>
      <c r="GK227" s="1">
        <v>4.7441870000000002</v>
      </c>
      <c r="GL227">
        <v>0.81050849999999997</v>
      </c>
      <c r="GM227">
        <v>19.175889999999999</v>
      </c>
      <c r="GN227" s="1">
        <v>1.373017E-2</v>
      </c>
      <c r="GO227" s="1">
        <v>4.328195</v>
      </c>
      <c r="GP227">
        <v>0.81005760000000004</v>
      </c>
      <c r="GQ227">
        <v>18.979320000000001</v>
      </c>
      <c r="GR227" s="1">
        <v>1.2478940000000001E-2</v>
      </c>
      <c r="GS227" s="1">
        <v>3.943365</v>
      </c>
      <c r="GT227">
        <v>0.80754409999999999</v>
      </c>
      <c r="GU227">
        <v>18.78051</v>
      </c>
      <c r="GV227" s="1">
        <v>1.13375E-2</v>
      </c>
      <c r="GW227" s="1">
        <v>3.596336</v>
      </c>
      <c r="GX227">
        <v>0.80454110000000001</v>
      </c>
      <c r="GY227">
        <v>18.913689999999999</v>
      </c>
      <c r="GZ227" s="1">
        <v>1.029308E-2</v>
      </c>
      <c r="HA227" s="1">
        <v>3.2789109999999999</v>
      </c>
      <c r="HB227">
        <v>0.80173830000000001</v>
      </c>
      <c r="HC227">
        <v>18.96611</v>
      </c>
      <c r="HD227" s="1">
        <v>9.3291469999999994E-3</v>
      </c>
      <c r="HE227" s="1">
        <v>2.9840620000000002</v>
      </c>
      <c r="HF227">
        <v>0.7995816</v>
      </c>
      <c r="HG227">
        <v>19.108720000000002</v>
      </c>
      <c r="HH227" s="1">
        <v>8.4539739999999995E-3</v>
      </c>
      <c r="HI227" s="1">
        <v>2.71332</v>
      </c>
      <c r="HJ227">
        <v>0.79775200000000002</v>
      </c>
      <c r="HK227">
        <v>19.152699999999999</v>
      </c>
      <c r="HL227" s="1">
        <v>7.666338E-3</v>
      </c>
      <c r="HM227" s="1">
        <v>2.4673029999999998</v>
      </c>
      <c r="HN227">
        <v>0.7962591</v>
      </c>
      <c r="HO227">
        <v>19.281120000000001</v>
      </c>
      <c r="HP227" s="1">
        <v>6.9566840000000003E-3</v>
      </c>
      <c r="HQ227" s="1">
        <v>2.2440329999999999</v>
      </c>
      <c r="HR227">
        <v>0.79484690000000002</v>
      </c>
      <c r="HS227">
        <v>19.29552</v>
      </c>
      <c r="HT227" s="1">
        <v>6.3077380000000002E-3</v>
      </c>
      <c r="HU227" s="1">
        <v>2.038764</v>
      </c>
      <c r="HV227">
        <v>0.7930663</v>
      </c>
      <c r="HW227">
        <v>19.03903</v>
      </c>
      <c r="HX227" s="1">
        <v>5.7115070000000002E-3</v>
      </c>
      <c r="HY227" s="1">
        <v>1.849666</v>
      </c>
      <c r="HZ227">
        <v>0.78943569999999996</v>
      </c>
      <c r="IA227">
        <v>18.704470000000001</v>
      </c>
      <c r="IB227" s="1">
        <v>5.1657980000000001E-3</v>
      </c>
      <c r="IC227" s="1">
        <v>1.6768700000000001</v>
      </c>
      <c r="ID227">
        <v>0.78616960000000002</v>
      </c>
      <c r="IE227">
        <v>18.568110000000001</v>
      </c>
      <c r="IF227" s="1">
        <v>4.6536279999999999E-3</v>
      </c>
      <c r="IG227" s="1">
        <v>1.5131190000000001</v>
      </c>
      <c r="IH227">
        <v>0.78332939999999995</v>
      </c>
      <c r="II227">
        <v>18.401330000000002</v>
      </c>
      <c r="IJ227" s="1">
        <v>4.1692029999999998E-3</v>
      </c>
      <c r="IK227" s="1">
        <v>1.3570120000000001</v>
      </c>
      <c r="IL227">
        <v>0.78109439999999997</v>
      </c>
      <c r="IM227">
        <v>18.372479999999999</v>
      </c>
      <c r="IN227" s="1">
        <v>3.7142239999999999E-3</v>
      </c>
      <c r="IO227" s="1">
        <v>1.209549</v>
      </c>
      <c r="IP227">
        <v>0.77921569999999996</v>
      </c>
      <c r="IQ227">
        <v>18.074850000000001</v>
      </c>
      <c r="IR227" s="1">
        <v>3.2815919999999998E-3</v>
      </c>
      <c r="IS227" s="1">
        <v>1.069183</v>
      </c>
      <c r="IT227">
        <v>0.77765969999999995</v>
      </c>
      <c r="IU227">
        <v>17.770630000000001</v>
      </c>
      <c r="IV227" s="1">
        <v>2.8575200000000001E-3</v>
      </c>
      <c r="IW227" s="1">
        <v>0.93146629999999997</v>
      </c>
      <c r="IX227">
        <v>0.77660799999999997</v>
      </c>
      <c r="IY227">
        <v>17.64387</v>
      </c>
      <c r="IZ227" s="1">
        <v>2.4349380000000002E-3</v>
      </c>
      <c r="JA227" s="1">
        <v>0.79389520000000002</v>
      </c>
      <c r="JB227">
        <v>0.77592870000000003</v>
      </c>
      <c r="JC227">
        <v>17.54045</v>
      </c>
      <c r="JD227" s="1">
        <v>2.0225220000000001E-3</v>
      </c>
      <c r="JE227" s="1">
        <v>0.65943220000000002</v>
      </c>
      <c r="JF227">
        <v>0.77547659999999996</v>
      </c>
      <c r="JG227">
        <v>17.819649999999999</v>
      </c>
      <c r="JH227" s="1">
        <v>1.646425E-3</v>
      </c>
      <c r="JI227" s="1">
        <v>0.53657489999999997</v>
      </c>
      <c r="JJ227">
        <v>0.77514490000000003</v>
      </c>
      <c r="JK227">
        <v>17.983889999999999</v>
      </c>
      <c r="JL227" s="1">
        <v>1.33494E-3</v>
      </c>
      <c r="JM227" s="1">
        <v>0.43456630000000002</v>
      </c>
      <c r="JN227">
        <v>0.77494620000000003</v>
      </c>
      <c r="JO227">
        <v>17.867329999999999</v>
      </c>
      <c r="JP227" s="1">
        <v>1.0990559999999999E-3</v>
      </c>
      <c r="JQ227" s="1">
        <v>0.35716999999999999</v>
      </c>
      <c r="JR227">
        <v>0.77483559999999996</v>
      </c>
      <c r="JS227">
        <v>17.90795</v>
      </c>
      <c r="JT227" s="1">
        <v>9.3165570000000001E-4</v>
      </c>
      <c r="JU227" s="1">
        <v>0.30213020000000002</v>
      </c>
      <c r="JV227">
        <v>0.77482810000000002</v>
      </c>
      <c r="JW227">
        <v>17.782340000000001</v>
      </c>
      <c r="JX227" s="1">
        <v>8.1483770000000003E-4</v>
      </c>
      <c r="JY227" s="1">
        <v>0.26373410000000003</v>
      </c>
      <c r="JZ227">
        <v>0.77483170000000001</v>
      </c>
      <c r="KA227">
        <v>17.354330000000001</v>
      </c>
      <c r="KB227" s="1">
        <v>7.3008719999999999E-4</v>
      </c>
      <c r="KC227" s="1">
        <v>0.23592779999999999</v>
      </c>
      <c r="KD227">
        <v>0.77490340000000002</v>
      </c>
      <c r="KE227">
        <v>17.081720000000001</v>
      </c>
      <c r="KF227" s="1">
        <v>6.629607E-4</v>
      </c>
      <c r="KG227" s="1">
        <v>0.2140282</v>
      </c>
      <c r="KH227">
        <v>0.77503719999999998</v>
      </c>
      <c r="KI227">
        <v>16.959129999999998</v>
      </c>
      <c r="KJ227" s="1">
        <v>6.0561899999999995E-4</v>
      </c>
      <c r="KK227" s="1">
        <v>0.1953589</v>
      </c>
      <c r="KL227">
        <v>0.77520500000000003</v>
      </c>
      <c r="KM227">
        <v>17.40859</v>
      </c>
      <c r="KN227" s="1">
        <v>5.5568209999999998E-4</v>
      </c>
      <c r="KO227" s="1">
        <v>0.1791074</v>
      </c>
      <c r="KP227">
        <v>0.77538229999999997</v>
      </c>
      <c r="KQ227">
        <v>17.893049999999999</v>
      </c>
      <c r="KR227" s="1">
        <v>5.1276079999999996E-4</v>
      </c>
      <c r="KS227" s="1">
        <v>0.16515959999999999</v>
      </c>
      <c r="KT227">
        <v>0.77557849999999995</v>
      </c>
      <c r="KU227">
        <v>18.30095</v>
      </c>
      <c r="KV227" s="1">
        <v>4.7692200000000001E-4</v>
      </c>
      <c r="KW227" s="1">
        <v>0.15348690000000001</v>
      </c>
      <c r="KX227">
        <v>0.77581460000000002</v>
      </c>
      <c r="KY227">
        <v>18.65558</v>
      </c>
      <c r="KZ227" s="1">
        <v>4.4721540000000002E-4</v>
      </c>
      <c r="LA227" s="1">
        <v>0.14381920000000001</v>
      </c>
      <c r="LB227">
        <v>0.77601019999999998</v>
      </c>
      <c r="LC227">
        <v>18.62933</v>
      </c>
      <c r="LD227" s="1">
        <v>4.2231739999999999E-4</v>
      </c>
      <c r="LE227" s="1">
        <v>0.13573859999999999</v>
      </c>
      <c r="LF227">
        <v>0.77618790000000004</v>
      </c>
      <c r="LG227">
        <v>18.423940000000002</v>
      </c>
      <c r="LH227" s="1">
        <v>4.0054460000000001E-4</v>
      </c>
      <c r="LI227" s="1">
        <v>0.1286892</v>
      </c>
      <c r="LJ227">
        <v>0.77633419999999997</v>
      </c>
      <c r="LK227">
        <v>18.400169999999999</v>
      </c>
      <c r="LL227" s="1">
        <v>3.8060820000000001E-4</v>
      </c>
      <c r="LM227" s="1">
        <v>0.1222517</v>
      </c>
      <c r="LN227">
        <v>0.77646809999999999</v>
      </c>
      <c r="LO227">
        <v>18.460260000000002</v>
      </c>
      <c r="LP227" s="1">
        <v>3.6221739999999999E-4</v>
      </c>
      <c r="LQ227" s="1">
        <v>0.1163251</v>
      </c>
      <c r="LR227">
        <v>0.77655649999999998</v>
      </c>
      <c r="LS227">
        <v>19.038319999999999</v>
      </c>
      <c r="LT227" s="1">
        <v>3.4529009999999998E-4</v>
      </c>
      <c r="LU227" s="1">
        <v>0.1108772</v>
      </c>
      <c r="LV227">
        <v>0.77664010000000006</v>
      </c>
      <c r="LW227">
        <v>19.58098</v>
      </c>
      <c r="LX227" s="1">
        <v>3.2978249999999999E-4</v>
      </c>
      <c r="LY227" s="1">
        <v>0.10588640000000001</v>
      </c>
      <c r="LZ227">
        <v>0.77665280000000003</v>
      </c>
      <c r="MA227">
        <v>20.04214</v>
      </c>
      <c r="MB227" s="1">
        <v>3.1572609999999999E-4</v>
      </c>
      <c r="MC227" s="1">
        <v>0.1013742</v>
      </c>
      <c r="MD227">
        <v>0.77661539999999996</v>
      </c>
      <c r="ME227">
        <v>20.366540000000001</v>
      </c>
      <c r="MF227" s="1">
        <v>3.0306480000000003E-4</v>
      </c>
      <c r="MG227" s="1">
        <v>9.7311869999999995E-2</v>
      </c>
      <c r="MH227">
        <v>0.77653349999999999</v>
      </c>
      <c r="MI227">
        <v>20.3765</v>
      </c>
      <c r="MJ227" s="1">
        <v>2.9172220000000002E-4</v>
      </c>
      <c r="MK227" s="1">
        <v>9.368245E-2</v>
      </c>
      <c r="ML227">
        <v>0.77640929999999997</v>
      </c>
      <c r="MM227">
        <v>20.202629999999999</v>
      </c>
      <c r="MN227" s="1">
        <v>2.8180330000000001E-4</v>
      </c>
      <c r="MO227" s="1">
        <v>9.0508039999999998E-2</v>
      </c>
      <c r="MP227">
        <v>0.77619309999999997</v>
      </c>
      <c r="MQ227">
        <v>20.205660000000002</v>
      </c>
      <c r="MR227" s="1">
        <v>2.7332240000000002E-4</v>
      </c>
      <c r="MS227" s="1">
        <v>8.7806670000000003E-2</v>
      </c>
      <c r="MT227">
        <v>0.77591149999999998</v>
      </c>
      <c r="MU227">
        <v>20.217590000000001</v>
      </c>
      <c r="MV227" s="1">
        <v>2.661489E-4</v>
      </c>
      <c r="MW227" s="1">
        <v>8.5530309999999998E-2</v>
      </c>
      <c r="MX227">
        <v>0.775559</v>
      </c>
      <c r="MY227">
        <v>20.513929999999998</v>
      </c>
      <c r="MZ227" s="1">
        <v>2.5966820000000002E-4</v>
      </c>
      <c r="NA227" s="1">
        <v>8.349811E-2</v>
      </c>
      <c r="NB227">
        <v>0.77519610000000005</v>
      </c>
      <c r="NC227">
        <v>20.1981</v>
      </c>
      <c r="ND227" s="1">
        <v>2.5326640000000001E-4</v>
      </c>
      <c r="NE227" s="1">
        <v>8.1481360000000003E-2</v>
      </c>
      <c r="NF227">
        <v>0.7747657</v>
      </c>
      <c r="NG227">
        <v>20.204519999999999</v>
      </c>
      <c r="NH227" s="1">
        <v>2.4650680000000002E-4</v>
      </c>
      <c r="NI227" s="1">
        <v>7.9360570000000005E-2</v>
      </c>
      <c r="NJ227">
        <v>0.77433649999999998</v>
      </c>
      <c r="NK227">
        <v>20.24963</v>
      </c>
      <c r="NL227" s="1">
        <v>2.39282E-4</v>
      </c>
      <c r="NM227" s="1">
        <v>7.7088450000000003E-2</v>
      </c>
      <c r="NN227">
        <v>0.7739412</v>
      </c>
      <c r="NO227">
        <v>20.125039999999998</v>
      </c>
      <c r="NP227" s="1">
        <v>2.3174050000000001E-4</v>
      </c>
      <c r="NQ227" s="1">
        <v>7.4699360000000006E-2</v>
      </c>
      <c r="NR227">
        <v>0.77357430000000005</v>
      </c>
      <c r="NS227">
        <v>19.963139999999999</v>
      </c>
      <c r="NT227" s="1">
        <v>2.241888E-4</v>
      </c>
      <c r="NU227" s="1">
        <v>7.2293709999999997E-2</v>
      </c>
      <c r="NV227">
        <v>0.77325710000000003</v>
      </c>
      <c r="NW227">
        <v>19.882989999999999</v>
      </c>
      <c r="NX227" s="1">
        <v>2.169331E-4</v>
      </c>
      <c r="NY227" s="1">
        <v>6.9974049999999996E-2</v>
      </c>
      <c r="NZ227">
        <v>0.7730013</v>
      </c>
      <c r="OA227">
        <v>19.900670000000002</v>
      </c>
      <c r="OB227" s="1">
        <v>2.1005979999999999E-4</v>
      </c>
      <c r="OC227" s="1">
        <v>6.7767960000000002E-2</v>
      </c>
      <c r="OD227">
        <v>0.77278239999999998</v>
      </c>
      <c r="OE227">
        <v>20.430160000000001</v>
      </c>
      <c r="OF227" s="1">
        <v>2.0328450000000001E-4</v>
      </c>
      <c r="OG227" s="1">
        <v>6.5593070000000003E-2</v>
      </c>
      <c r="OH227">
        <v>0.77265419999999996</v>
      </c>
      <c r="OI227">
        <v>20.95</v>
      </c>
      <c r="OJ227" s="1">
        <v>1.963267E-4</v>
      </c>
      <c r="OK227" s="1">
        <v>6.3347299999999995E-2</v>
      </c>
    </row>
    <row r="228" spans="1:401" x14ac:dyDescent="0.35">
      <c r="A228">
        <v>234</v>
      </c>
      <c r="B228" t="s">
        <v>4</v>
      </c>
      <c r="C228" t="s">
        <v>181</v>
      </c>
      <c r="D228" t="s">
        <v>234</v>
      </c>
      <c r="E228">
        <v>864.553</v>
      </c>
      <c r="F228">
        <v>1.101907</v>
      </c>
      <c r="G228">
        <v>15.80124</v>
      </c>
      <c r="H228">
        <v>0</v>
      </c>
      <c r="I228">
        <v>0</v>
      </c>
      <c r="J228">
        <v>1.101459</v>
      </c>
      <c r="K228">
        <v>16.06371</v>
      </c>
      <c r="L228">
        <v>0</v>
      </c>
      <c r="M228">
        <v>0</v>
      </c>
      <c r="N228">
        <v>1.1010340000000001</v>
      </c>
      <c r="O228">
        <v>16.64068</v>
      </c>
      <c r="P228">
        <v>0</v>
      </c>
      <c r="Q228">
        <v>0</v>
      </c>
      <c r="R228">
        <v>1.100625</v>
      </c>
      <c r="S228">
        <v>17.248760000000001</v>
      </c>
      <c r="T228">
        <v>0</v>
      </c>
      <c r="U228">
        <v>0</v>
      </c>
      <c r="V228">
        <v>1.100247</v>
      </c>
      <c r="W228">
        <v>17.81344</v>
      </c>
      <c r="X228">
        <v>0</v>
      </c>
      <c r="Y228">
        <v>0</v>
      </c>
      <c r="Z228">
        <v>1.0999080000000001</v>
      </c>
      <c r="AA228">
        <v>18.009239999999998</v>
      </c>
      <c r="AB228">
        <v>0</v>
      </c>
      <c r="AC228">
        <v>0</v>
      </c>
      <c r="AD228">
        <v>1.0995220000000001</v>
      </c>
      <c r="AE228">
        <v>17.6873</v>
      </c>
      <c r="AF228">
        <v>0</v>
      </c>
      <c r="AG228">
        <v>0</v>
      </c>
      <c r="AH228">
        <v>1.09911</v>
      </c>
      <c r="AI228">
        <v>17.213899999999999</v>
      </c>
      <c r="AJ228">
        <v>0</v>
      </c>
      <c r="AK228">
        <v>0</v>
      </c>
      <c r="AL228">
        <v>1.098695</v>
      </c>
      <c r="AM228">
        <v>16.824719999999999</v>
      </c>
      <c r="AN228">
        <v>0</v>
      </c>
      <c r="AO228">
        <v>0</v>
      </c>
      <c r="AP228">
        <v>1.098284</v>
      </c>
      <c r="AQ228">
        <v>17.06841</v>
      </c>
      <c r="AR228" s="1">
        <v>6.733445E-30</v>
      </c>
      <c r="AS228" s="1">
        <v>1.5978400000000001E-27</v>
      </c>
      <c r="AT228">
        <v>1.095739</v>
      </c>
      <c r="AU228">
        <v>17.75244</v>
      </c>
      <c r="AV228" s="1">
        <v>2.658243E-18</v>
      </c>
      <c r="AW228" s="1">
        <v>7.0437600000000005E-16</v>
      </c>
      <c r="AX228">
        <v>1.0924339999999999</v>
      </c>
      <c r="AY228">
        <v>18.426600000000001</v>
      </c>
      <c r="AZ228" s="1">
        <v>3.1310290000000002E-9</v>
      </c>
      <c r="BA228" s="1">
        <v>5.5590280000000004E-7</v>
      </c>
      <c r="BB228">
        <v>1.089089</v>
      </c>
      <c r="BC228">
        <v>18.959389999999999</v>
      </c>
      <c r="BD228" s="1">
        <v>4.0633139999999998E-5</v>
      </c>
      <c r="BE228" s="1">
        <v>8.4416690000000006E-3</v>
      </c>
      <c r="BF228">
        <v>1.085734</v>
      </c>
      <c r="BG228">
        <v>19.00197</v>
      </c>
      <c r="BH228" s="1">
        <v>1.3447260000000001E-2</v>
      </c>
      <c r="BI228" s="1">
        <v>2.9932249999999998</v>
      </c>
      <c r="BJ228">
        <v>1.082422</v>
      </c>
      <c r="BK228">
        <v>18.599789999999999</v>
      </c>
      <c r="BL228" s="1">
        <v>0.68508769999999997</v>
      </c>
      <c r="BM228">
        <v>160.9152</v>
      </c>
      <c r="BN228">
        <v>1.0790519999999999</v>
      </c>
      <c r="BO228">
        <v>18.146909999999998</v>
      </c>
      <c r="BP228">
        <v>9.1395440000000008</v>
      </c>
      <c r="BQ228">
        <v>2244.7399999999998</v>
      </c>
      <c r="BR228">
        <v>1.0756220000000001</v>
      </c>
      <c r="BS228">
        <v>17.84843</v>
      </c>
      <c r="BT228">
        <v>42.939410000000002</v>
      </c>
      <c r="BU228">
        <v>10958.39</v>
      </c>
      <c r="BV228">
        <v>1.0718730000000001</v>
      </c>
      <c r="BW228">
        <v>17.975819999999999</v>
      </c>
      <c r="BX228">
        <v>86.758510000000001</v>
      </c>
      <c r="BY228">
        <v>22903.33</v>
      </c>
      <c r="BZ228">
        <v>1.067337</v>
      </c>
      <c r="CA228">
        <v>18.26295</v>
      </c>
      <c r="CB228">
        <v>87.39067</v>
      </c>
      <c r="CC228">
        <v>23787.53</v>
      </c>
      <c r="CD228">
        <v>1.061825</v>
      </c>
      <c r="CE228">
        <v>18.683879999999998</v>
      </c>
      <c r="CF228">
        <v>49.393909999999998</v>
      </c>
      <c r="CG228">
        <v>13827.14</v>
      </c>
      <c r="CH228">
        <v>1.056281</v>
      </c>
      <c r="CI228">
        <v>18.816600000000001</v>
      </c>
      <c r="CJ228">
        <v>17.356290000000001</v>
      </c>
      <c r="CK228">
        <v>4980.3050000000003</v>
      </c>
      <c r="CL228">
        <v>1.051137</v>
      </c>
      <c r="CM228">
        <v>18.594429999999999</v>
      </c>
      <c r="CN228">
        <v>4.1603680000000001</v>
      </c>
      <c r="CO228">
        <v>1218.327</v>
      </c>
      <c r="CP228">
        <v>1.046516</v>
      </c>
      <c r="CQ228">
        <v>18.062619999999999</v>
      </c>
      <c r="CR228">
        <v>0.76745379999999996</v>
      </c>
      <c r="CS228">
        <v>227.61340000000001</v>
      </c>
      <c r="CT228">
        <v>1.0423690000000001</v>
      </c>
      <c r="CU228">
        <v>17.44566</v>
      </c>
      <c r="CV228">
        <v>0.15350179999999999</v>
      </c>
      <c r="CW228">
        <v>44.862490000000001</v>
      </c>
      <c r="CX228">
        <v>1.038386</v>
      </c>
      <c r="CY228">
        <v>16.884119999999999</v>
      </c>
      <c r="CZ228">
        <v>6.4523579999999997E-2</v>
      </c>
      <c r="DA228">
        <v>18.13317</v>
      </c>
      <c r="DB228">
        <v>1.0341659999999999</v>
      </c>
      <c r="DC228">
        <v>16.873799999999999</v>
      </c>
      <c r="DD228">
        <v>5.0257339999999998E-2</v>
      </c>
      <c r="DE228">
        <v>13.94547</v>
      </c>
      <c r="DF228">
        <v>1.0295570000000001</v>
      </c>
      <c r="DG228">
        <v>17.014949999999999</v>
      </c>
      <c r="DH228" s="1">
        <v>4.553016E-2</v>
      </c>
      <c r="DI228">
        <v>12.640779999999999</v>
      </c>
      <c r="DJ228">
        <v>1.024329</v>
      </c>
      <c r="DK228">
        <v>17.375599999999999</v>
      </c>
      <c r="DL228" s="1">
        <v>4.2485250000000002E-2</v>
      </c>
      <c r="DM228">
        <v>11.835419999999999</v>
      </c>
      <c r="DN228">
        <v>1.0185059999999999</v>
      </c>
      <c r="DO228">
        <v>17.727270000000001</v>
      </c>
      <c r="DP228" s="1">
        <v>3.9933150000000001E-2</v>
      </c>
      <c r="DQ228">
        <v>11.17432</v>
      </c>
      <c r="DR228">
        <v>1.011873</v>
      </c>
      <c r="DS228">
        <v>17.73518</v>
      </c>
      <c r="DT228" s="1">
        <v>3.7495670000000002E-2</v>
      </c>
      <c r="DU228" s="1">
        <v>10.54987</v>
      </c>
      <c r="DV228">
        <v>1.004405</v>
      </c>
      <c r="DW228">
        <v>17.299779999999998</v>
      </c>
      <c r="DX228" s="1">
        <v>3.50964E-2</v>
      </c>
      <c r="DY228" s="1">
        <v>9.9369460000000007</v>
      </c>
      <c r="DZ228">
        <v>0.9962453</v>
      </c>
      <c r="EA228">
        <v>16.6877</v>
      </c>
      <c r="EB228" s="1">
        <v>3.2801129999999998E-2</v>
      </c>
      <c r="EC228" s="1">
        <v>9.3495179999999998</v>
      </c>
      <c r="ED228">
        <v>0.98752439999999997</v>
      </c>
      <c r="EE228">
        <v>16.18411</v>
      </c>
      <c r="EF228" s="1">
        <v>3.065965E-2</v>
      </c>
      <c r="EG228" s="1">
        <v>8.7997130000000006</v>
      </c>
      <c r="EH228">
        <v>0.97857110000000003</v>
      </c>
      <c r="EI228">
        <v>16.335999999999999</v>
      </c>
      <c r="EJ228" s="1">
        <v>2.9030460000000001E-2</v>
      </c>
      <c r="EK228" s="1">
        <v>8.3827850000000002</v>
      </c>
      <c r="EL228">
        <v>0.96942910000000004</v>
      </c>
      <c r="EM228">
        <v>16.710049999999999</v>
      </c>
      <c r="EN228" s="1">
        <v>2.8499989999999999E-2</v>
      </c>
      <c r="EO228" s="1">
        <v>8.2724899999999995</v>
      </c>
      <c r="EP228">
        <v>0.96018990000000004</v>
      </c>
      <c r="EQ228">
        <v>17.256250000000001</v>
      </c>
      <c r="ER228" s="1">
        <v>2.9103569999999999E-2</v>
      </c>
      <c r="ES228" s="1">
        <v>8.4963909999999991</v>
      </c>
      <c r="ET228">
        <v>0.95075109999999996</v>
      </c>
      <c r="EU228">
        <v>17.906929999999999</v>
      </c>
      <c r="EV228" s="1">
        <v>3.0022170000000001E-2</v>
      </c>
      <c r="EW228" s="1">
        <v>8.8324359999999995</v>
      </c>
      <c r="EX228">
        <v>0.94088910000000003</v>
      </c>
      <c r="EY228">
        <v>18.175409999999999</v>
      </c>
      <c r="EZ228" s="1">
        <v>3.03269E-2</v>
      </c>
      <c r="FA228" s="1">
        <v>9.0051649999999999</v>
      </c>
      <c r="FB228">
        <v>0.93064939999999996</v>
      </c>
      <c r="FC228">
        <v>17.964680000000001</v>
      </c>
      <c r="FD228" s="1">
        <v>2.969453E-2</v>
      </c>
      <c r="FE228" s="1">
        <v>8.9045050000000003</v>
      </c>
      <c r="FF228">
        <v>0.92046430000000001</v>
      </c>
      <c r="FG228">
        <v>17.617010000000001</v>
      </c>
      <c r="FH228" s="1">
        <v>2.825517E-2</v>
      </c>
      <c r="FI228" s="1">
        <v>8.5539810000000003</v>
      </c>
      <c r="FJ228">
        <v>0.91055229999999998</v>
      </c>
      <c r="FK228">
        <v>17.283750000000001</v>
      </c>
      <c r="FL228" s="1">
        <v>2.6353459999999999E-2</v>
      </c>
      <c r="FM228" s="1">
        <v>8.0478830000000006</v>
      </c>
      <c r="FN228">
        <v>0.90075810000000001</v>
      </c>
      <c r="FO228">
        <v>17.498370000000001</v>
      </c>
      <c r="FP228" s="1">
        <v>2.429187E-2</v>
      </c>
      <c r="FQ228" s="1">
        <v>7.4797549999999999</v>
      </c>
      <c r="FR228">
        <v>0.89080610000000005</v>
      </c>
      <c r="FS228">
        <v>17.881150000000002</v>
      </c>
      <c r="FT228" s="1">
        <v>2.2231689999999998E-2</v>
      </c>
      <c r="FU228" s="1">
        <v>6.9018410000000001</v>
      </c>
      <c r="FV228">
        <v>0.88086319999999996</v>
      </c>
      <c r="FW228">
        <v>18.311109999999999</v>
      </c>
      <c r="FX228" s="1">
        <v>2.026147E-2</v>
      </c>
      <c r="FY228" s="1">
        <v>6.3405019999999999</v>
      </c>
      <c r="FZ228">
        <v>0.87131369999999997</v>
      </c>
      <c r="GA228">
        <v>18.860600000000002</v>
      </c>
      <c r="GB228" s="1">
        <v>1.8435090000000001E-2</v>
      </c>
      <c r="GC228" s="1">
        <v>5.8125419999999997</v>
      </c>
      <c r="GD228">
        <v>0.86179119999999998</v>
      </c>
      <c r="GE228">
        <v>19.121860000000002</v>
      </c>
      <c r="GF228" s="1">
        <v>1.6754450000000001E-2</v>
      </c>
      <c r="GG228" s="1">
        <v>5.323429</v>
      </c>
      <c r="GH228">
        <v>0.85222589999999998</v>
      </c>
      <c r="GI228">
        <v>19.19877</v>
      </c>
      <c r="GJ228" s="1">
        <v>1.522626E-2</v>
      </c>
      <c r="GK228" s="1">
        <v>4.8749450000000003</v>
      </c>
      <c r="GL228">
        <v>0.84251989999999999</v>
      </c>
      <c r="GM228">
        <v>19.17248</v>
      </c>
      <c r="GN228" s="1">
        <v>1.384029E-2</v>
      </c>
      <c r="GO228" s="1">
        <v>4.4661470000000003</v>
      </c>
      <c r="GP228">
        <v>0.83360140000000005</v>
      </c>
      <c r="GQ228">
        <v>18.998840000000001</v>
      </c>
      <c r="GR228" s="1">
        <v>1.2581190000000001E-2</v>
      </c>
      <c r="GS228" s="1">
        <v>4.0868929999999999</v>
      </c>
      <c r="GT228">
        <v>0.82437439999999995</v>
      </c>
      <c r="GU228">
        <v>18.813189999999999</v>
      </c>
      <c r="GV228" s="1">
        <v>1.142905E-2</v>
      </c>
      <c r="GW228" s="1">
        <v>3.7375340000000001</v>
      </c>
      <c r="GX228">
        <v>0.81547930000000002</v>
      </c>
      <c r="GY228">
        <v>18.953250000000001</v>
      </c>
      <c r="GZ228" s="1">
        <v>1.037863E-2</v>
      </c>
      <c r="HA228" s="1">
        <v>3.4155880000000001</v>
      </c>
      <c r="HB228">
        <v>0.80640719999999999</v>
      </c>
      <c r="HC228">
        <v>18.997199999999999</v>
      </c>
      <c r="HD228" s="1">
        <v>9.4082179999999994E-3</v>
      </c>
      <c r="HE228" s="1">
        <v>3.1160190000000001</v>
      </c>
      <c r="HF228">
        <v>0.79791210000000001</v>
      </c>
      <c r="HG228">
        <v>19.109690000000001</v>
      </c>
      <c r="HH228" s="1">
        <v>8.5264769999999993E-3</v>
      </c>
      <c r="HI228" s="1">
        <v>2.8404590000000001</v>
      </c>
      <c r="HJ228">
        <v>0.7898387</v>
      </c>
      <c r="HK228">
        <v>19.132190000000001</v>
      </c>
      <c r="HL228" s="1">
        <v>7.7321279999999996E-3</v>
      </c>
      <c r="HM228" s="1">
        <v>2.5891899999999999</v>
      </c>
      <c r="HN228">
        <v>0.78232290000000004</v>
      </c>
      <c r="HO228">
        <v>19.246379999999998</v>
      </c>
      <c r="HP228" s="1">
        <v>7.0168670000000004E-3</v>
      </c>
      <c r="HQ228" s="1">
        <v>2.3607200000000002</v>
      </c>
      <c r="HR228">
        <v>0.77531989999999995</v>
      </c>
      <c r="HS228">
        <v>19.274930000000001</v>
      </c>
      <c r="HT228" s="1">
        <v>6.3630789999999998E-3</v>
      </c>
      <c r="HU228" s="1">
        <v>2.150077</v>
      </c>
      <c r="HV228">
        <v>0.76862600000000003</v>
      </c>
      <c r="HW228">
        <v>19.047429999999999</v>
      </c>
      <c r="HX228" s="1">
        <v>5.7625560000000003E-3</v>
      </c>
      <c r="HY228" s="1">
        <v>1.955355</v>
      </c>
      <c r="HZ228">
        <v>0.76317239999999997</v>
      </c>
      <c r="IA228">
        <v>18.741219999999998</v>
      </c>
      <c r="IB228" s="1">
        <v>5.2127759999999997E-3</v>
      </c>
      <c r="IC228" s="1">
        <v>1.773477</v>
      </c>
      <c r="ID228">
        <v>0.75848179999999998</v>
      </c>
      <c r="IE228">
        <v>18.624870000000001</v>
      </c>
      <c r="IF228" s="1">
        <v>4.6983880000000004E-3</v>
      </c>
      <c r="IG228" s="1">
        <v>1.6014200000000001</v>
      </c>
      <c r="IH228">
        <v>0.75438899999999998</v>
      </c>
      <c r="II228">
        <v>18.46611</v>
      </c>
      <c r="IJ228" s="1">
        <v>4.211724E-3</v>
      </c>
      <c r="IK228" s="1">
        <v>1.4374180000000001</v>
      </c>
      <c r="IL228">
        <v>0.75114389999999998</v>
      </c>
      <c r="IM228">
        <v>18.422129999999999</v>
      </c>
      <c r="IN228" s="1">
        <v>3.7543260000000001E-3</v>
      </c>
      <c r="IO228" s="1">
        <v>1.2823009999999999</v>
      </c>
      <c r="IP228">
        <v>0.74842629999999999</v>
      </c>
      <c r="IQ228">
        <v>18.100680000000001</v>
      </c>
      <c r="IR228" s="1">
        <v>3.3202520000000001E-3</v>
      </c>
      <c r="IS228" s="1">
        <v>1.134997</v>
      </c>
      <c r="IT228">
        <v>0.74616309999999997</v>
      </c>
      <c r="IU228">
        <v>17.77195</v>
      </c>
      <c r="IV228" s="1">
        <v>2.8959599999999999E-3</v>
      </c>
      <c r="IW228" s="1">
        <v>0.99100480000000002</v>
      </c>
      <c r="IX228">
        <v>0.74458559999999996</v>
      </c>
      <c r="IY228">
        <v>17.634419999999999</v>
      </c>
      <c r="IZ228" s="1">
        <v>2.4732840000000001E-3</v>
      </c>
      <c r="JA228" s="1">
        <v>0.84716049999999998</v>
      </c>
      <c r="JB228">
        <v>0.74341829999999998</v>
      </c>
      <c r="JC228">
        <v>17.539950000000001</v>
      </c>
      <c r="JD228" s="1">
        <v>2.059202E-3</v>
      </c>
      <c r="JE228" s="1">
        <v>0.70590929999999996</v>
      </c>
      <c r="JF228">
        <v>0.74261730000000004</v>
      </c>
      <c r="JG228">
        <v>17.842140000000001</v>
      </c>
      <c r="JH228" s="1">
        <v>1.678587E-3</v>
      </c>
      <c r="JI228" s="1">
        <v>0.57554289999999997</v>
      </c>
      <c r="JJ228">
        <v>0.74200239999999995</v>
      </c>
      <c r="JK228">
        <v>18.035119999999999</v>
      </c>
      <c r="JL228" s="1">
        <v>1.3605170000000001E-3</v>
      </c>
      <c r="JM228" s="1">
        <v>0.46596209999999999</v>
      </c>
      <c r="JN228">
        <v>0.74158279999999999</v>
      </c>
      <c r="JO228">
        <v>17.93572</v>
      </c>
      <c r="JP228" s="1">
        <v>1.1178049999999999E-3</v>
      </c>
      <c r="JQ228" s="1">
        <v>0.38194610000000001</v>
      </c>
      <c r="JR228">
        <v>0.74131789999999997</v>
      </c>
      <c r="JS228">
        <v>17.96733</v>
      </c>
      <c r="JT228" s="1">
        <v>9.447654E-4</v>
      </c>
      <c r="JU228" s="1">
        <v>0.3218047</v>
      </c>
      <c r="JV228">
        <v>0.74115819999999999</v>
      </c>
      <c r="JW228">
        <v>17.819199999999999</v>
      </c>
      <c r="JX228" s="1">
        <v>8.2407050000000005E-4</v>
      </c>
      <c r="JY228" s="1">
        <v>0.27986490000000003</v>
      </c>
      <c r="JZ228">
        <v>0.74111000000000005</v>
      </c>
      <c r="KA228">
        <v>17.367899999999999</v>
      </c>
      <c r="KB228" s="1">
        <v>7.3699989999999999E-4</v>
      </c>
      <c r="KC228" s="1">
        <v>0.2497046</v>
      </c>
      <c r="KD228">
        <v>0.74115810000000004</v>
      </c>
      <c r="KE228">
        <v>17.075469999999999</v>
      </c>
      <c r="KF228" s="1">
        <v>6.6864820000000005E-4</v>
      </c>
      <c r="KG228" s="1">
        <v>0.22624089999999999</v>
      </c>
      <c r="KH228">
        <v>0.74129299999999998</v>
      </c>
      <c r="KI228">
        <v>16.960149999999999</v>
      </c>
      <c r="KJ228" s="1">
        <v>6.1056019999999997E-4</v>
      </c>
      <c r="KK228" s="1">
        <v>0.2063883</v>
      </c>
      <c r="KL228">
        <v>0.74147090000000004</v>
      </c>
      <c r="KM228">
        <v>17.431139999999999</v>
      </c>
      <c r="KN228" s="1">
        <v>5.5997369999999998E-4</v>
      </c>
      <c r="KO228" s="1">
        <v>0.18911169999999999</v>
      </c>
      <c r="KP228">
        <v>0.74170179999999997</v>
      </c>
      <c r="KQ228">
        <v>17.943570000000001</v>
      </c>
      <c r="KR228" s="1">
        <v>5.1639790000000002E-4</v>
      </c>
      <c r="KS228" s="1">
        <v>0.17424149999999999</v>
      </c>
      <c r="KT228">
        <v>0.74197259999999998</v>
      </c>
      <c r="KU228">
        <v>18.361039999999999</v>
      </c>
      <c r="KV228" s="1">
        <v>4.7993960000000002E-4</v>
      </c>
      <c r="KW228" s="1">
        <v>0.1617603</v>
      </c>
      <c r="KX228">
        <v>0.74224829999999997</v>
      </c>
      <c r="KY228">
        <v>18.70243</v>
      </c>
      <c r="KZ228" s="1">
        <v>4.4971410000000002E-4</v>
      </c>
      <c r="LA228" s="1">
        <v>0.15142220000000001</v>
      </c>
      <c r="LB228">
        <v>0.74254160000000002</v>
      </c>
      <c r="LC228">
        <v>18.642309999999998</v>
      </c>
      <c r="LD228" s="1">
        <v>4.2443800000000002E-4</v>
      </c>
      <c r="LE228" s="1">
        <v>0.1428014</v>
      </c>
      <c r="LF228">
        <v>0.74278149999999998</v>
      </c>
      <c r="LG228">
        <v>18.406009999999998</v>
      </c>
      <c r="LH228" s="1">
        <v>4.0244009999999998E-4</v>
      </c>
      <c r="LI228" s="1">
        <v>0.13533010000000001</v>
      </c>
      <c r="LJ228">
        <v>0.74302690000000005</v>
      </c>
      <c r="LK228">
        <v>18.365870000000001</v>
      </c>
      <c r="LL228" s="1">
        <v>3.82357E-4</v>
      </c>
      <c r="LM228" s="1">
        <v>0.12853539999999999</v>
      </c>
      <c r="LN228">
        <v>0.74321510000000002</v>
      </c>
      <c r="LO228">
        <v>18.446249999999999</v>
      </c>
      <c r="LP228" s="1">
        <v>3.638216E-4</v>
      </c>
      <c r="LQ228" s="1">
        <v>0.1222785</v>
      </c>
      <c r="LR228">
        <v>0.74337140000000002</v>
      </c>
      <c r="LS228">
        <v>19.052579999999999</v>
      </c>
      <c r="LT228" s="1">
        <v>3.467694E-4</v>
      </c>
      <c r="LU228" s="1">
        <v>0.11652750000000001</v>
      </c>
      <c r="LV228">
        <v>0.74350079999999996</v>
      </c>
      <c r="LW228">
        <v>19.625080000000001</v>
      </c>
      <c r="LX228" s="1">
        <v>3.3112769999999998E-4</v>
      </c>
      <c r="LY228" s="1">
        <v>0.111253</v>
      </c>
      <c r="LZ228">
        <v>0.74355720000000003</v>
      </c>
      <c r="MA228">
        <v>20.0929</v>
      </c>
      <c r="MB228" s="1">
        <v>3.1693960000000001E-4</v>
      </c>
      <c r="MC228" s="1">
        <v>0.10647719999999999</v>
      </c>
      <c r="MD228">
        <v>0.74355479999999996</v>
      </c>
      <c r="ME228">
        <v>20.405049999999999</v>
      </c>
      <c r="MF228" s="1">
        <v>3.0415599999999998E-4</v>
      </c>
      <c r="MG228" s="1">
        <v>0.1021764</v>
      </c>
      <c r="MH228">
        <v>0.74346769999999995</v>
      </c>
      <c r="MI228">
        <v>20.377459999999999</v>
      </c>
      <c r="MJ228" s="1">
        <v>2.9268780000000003E-4</v>
      </c>
      <c r="MK228" s="1">
        <v>9.8326709999999998E-2</v>
      </c>
      <c r="ML228">
        <v>0.74331049999999999</v>
      </c>
      <c r="MM228">
        <v>20.173159999999999</v>
      </c>
      <c r="MN228" s="1">
        <v>2.8263890000000002E-4</v>
      </c>
      <c r="MO228" s="1">
        <v>9.4950499999999993E-2</v>
      </c>
      <c r="MP228">
        <v>0.743062</v>
      </c>
      <c r="MQ228">
        <v>20.163019999999999</v>
      </c>
      <c r="MR228" s="1">
        <v>2.7402630000000002E-4</v>
      </c>
      <c r="MS228" s="1">
        <v>9.2066129999999996E-2</v>
      </c>
      <c r="MT228">
        <v>0.7427108</v>
      </c>
      <c r="MU228">
        <v>20.205649999999999</v>
      </c>
      <c r="MV228" s="1">
        <v>2.6675340000000003E-4</v>
      </c>
      <c r="MW228" s="1">
        <v>8.9639910000000003E-2</v>
      </c>
      <c r="MX228">
        <v>0.74227520000000002</v>
      </c>
      <c r="MY228">
        <v>20.54026</v>
      </c>
      <c r="MZ228" s="1">
        <v>2.6023479999999998E-4</v>
      </c>
      <c r="NA228" s="1">
        <v>8.7493779999999993E-2</v>
      </c>
      <c r="NB228">
        <v>0.74177409999999999</v>
      </c>
      <c r="NC228">
        <v>20.26315</v>
      </c>
      <c r="ND228" s="1">
        <v>2.5384749999999998E-4</v>
      </c>
      <c r="NE228" s="1">
        <v>8.5392280000000001E-2</v>
      </c>
      <c r="NF228">
        <v>0.7412164</v>
      </c>
      <c r="NG228">
        <v>20.273949999999999</v>
      </c>
      <c r="NH228" s="1">
        <v>2.4712809999999998E-4</v>
      </c>
      <c r="NI228" s="1">
        <v>8.3192710000000003E-2</v>
      </c>
      <c r="NJ228">
        <v>0.74061860000000002</v>
      </c>
      <c r="NK228">
        <v>20.302209999999999</v>
      </c>
      <c r="NL228" s="1">
        <v>2.399438E-4</v>
      </c>
      <c r="NM228" s="1">
        <v>8.0835740000000003E-2</v>
      </c>
      <c r="NN228">
        <v>0.74005880000000002</v>
      </c>
      <c r="NO228">
        <v>20.139880000000002</v>
      </c>
      <c r="NP228" s="1">
        <v>2.324246E-4</v>
      </c>
      <c r="NQ228" s="1">
        <v>7.834969E-2</v>
      </c>
      <c r="NR228">
        <v>0.73953329999999995</v>
      </c>
      <c r="NS228">
        <v>19.946380000000001</v>
      </c>
      <c r="NT228" s="1">
        <v>2.2486690000000001E-4</v>
      </c>
      <c r="NU228" s="1">
        <v>7.583413E-2</v>
      </c>
      <c r="NV228">
        <v>0.73905370000000004</v>
      </c>
      <c r="NW228">
        <v>19.85586</v>
      </c>
      <c r="NX228" s="1">
        <v>2.1757640000000001E-4</v>
      </c>
      <c r="NY228" s="1">
        <v>7.3394299999999996E-2</v>
      </c>
      <c r="NZ228">
        <v>0.73864830000000004</v>
      </c>
      <c r="OA228">
        <v>19.90089</v>
      </c>
      <c r="OB228" s="1">
        <v>2.106768E-4</v>
      </c>
      <c r="OC228" s="1">
        <v>7.1077420000000002E-2</v>
      </c>
      <c r="OD228">
        <v>0.73831170000000002</v>
      </c>
      <c r="OE228">
        <v>20.4649</v>
      </c>
      <c r="OF228" s="1">
        <v>2.0390440000000001E-4</v>
      </c>
      <c r="OG228" s="1">
        <v>6.8805030000000003E-2</v>
      </c>
      <c r="OH228">
        <v>0.73805529999999997</v>
      </c>
      <c r="OI228">
        <v>21.016069999999999</v>
      </c>
      <c r="OJ228" s="1">
        <v>1.9697479999999999E-4</v>
      </c>
      <c r="OK228" s="1">
        <v>6.6471440000000007E-2</v>
      </c>
    </row>
    <row r="229" spans="1:401" x14ac:dyDescent="0.35">
      <c r="A229">
        <v>235</v>
      </c>
      <c r="B229" t="s">
        <v>4</v>
      </c>
      <c r="C229" t="s">
        <v>181</v>
      </c>
      <c r="D229" t="s">
        <v>235</v>
      </c>
      <c r="E229">
        <v>851.64170000000001</v>
      </c>
      <c r="F229">
        <v>0.97631749999999995</v>
      </c>
      <c r="G229">
        <v>15.826549999999999</v>
      </c>
      <c r="H229">
        <v>0</v>
      </c>
      <c r="I229">
        <v>0</v>
      </c>
      <c r="J229">
        <v>0.97384689999999996</v>
      </c>
      <c r="K229">
        <v>16.069990000000001</v>
      </c>
      <c r="L229">
        <v>0</v>
      </c>
      <c r="M229">
        <v>0</v>
      </c>
      <c r="N229">
        <v>0.97135720000000003</v>
      </c>
      <c r="O229">
        <v>16.63</v>
      </c>
      <c r="P229">
        <v>0</v>
      </c>
      <c r="Q229">
        <v>0</v>
      </c>
      <c r="R229">
        <v>0.96888909999999995</v>
      </c>
      <c r="S229">
        <v>17.239789999999999</v>
      </c>
      <c r="T229">
        <v>0</v>
      </c>
      <c r="U229">
        <v>0</v>
      </c>
      <c r="V229">
        <v>0.96644280000000005</v>
      </c>
      <c r="W229">
        <v>17.806059999999999</v>
      </c>
      <c r="X229">
        <v>0</v>
      </c>
      <c r="Y229">
        <v>0</v>
      </c>
      <c r="Z229">
        <v>0.96399460000000003</v>
      </c>
      <c r="AA229">
        <v>18.014299999999999</v>
      </c>
      <c r="AB229">
        <v>0</v>
      </c>
      <c r="AC229">
        <v>0</v>
      </c>
      <c r="AD229">
        <v>0.96150760000000002</v>
      </c>
      <c r="AE229">
        <v>17.70768</v>
      </c>
      <c r="AF229">
        <v>0</v>
      </c>
      <c r="AG229">
        <v>0</v>
      </c>
      <c r="AH229">
        <v>0.95897679999999996</v>
      </c>
      <c r="AI229">
        <v>17.23817</v>
      </c>
      <c r="AJ229">
        <v>0</v>
      </c>
      <c r="AK229">
        <v>0</v>
      </c>
      <c r="AL229">
        <v>0.95632649999999997</v>
      </c>
      <c r="AM229">
        <v>16.843</v>
      </c>
      <c r="AN229">
        <v>0</v>
      </c>
      <c r="AO229">
        <v>0</v>
      </c>
      <c r="AP229">
        <v>0.95366459999999997</v>
      </c>
      <c r="AQ229">
        <v>17.072120000000002</v>
      </c>
      <c r="AR229" s="1">
        <v>1.0813180000000001E-30</v>
      </c>
      <c r="AS229" s="1">
        <v>2.9395709999999999E-28</v>
      </c>
      <c r="AT229">
        <v>0.95107580000000003</v>
      </c>
      <c r="AU229">
        <v>17.742419999999999</v>
      </c>
      <c r="AV229" s="1">
        <v>4.4636859999999999E-19</v>
      </c>
      <c r="AW229" s="1">
        <v>1.2164739999999999E-16</v>
      </c>
      <c r="AX229">
        <v>0.94839580000000001</v>
      </c>
      <c r="AY229">
        <v>18.420159999999999</v>
      </c>
      <c r="AZ229" s="1">
        <v>1.1866820000000001E-9</v>
      </c>
      <c r="BA229" s="1">
        <v>2.2086710000000001E-7</v>
      </c>
      <c r="BB229">
        <v>0.94569999999999999</v>
      </c>
      <c r="BC229">
        <v>18.960370000000001</v>
      </c>
      <c r="BD229" s="1">
        <v>2.4446850000000001E-5</v>
      </c>
      <c r="BE229" s="1">
        <v>5.2653520000000001E-3</v>
      </c>
      <c r="BF229">
        <v>0.94297580000000003</v>
      </c>
      <c r="BG229">
        <v>19.015239999999999</v>
      </c>
      <c r="BH229" s="1">
        <v>9.4232529999999995E-3</v>
      </c>
      <c r="BI229" s="1">
        <v>2.1664140000000001</v>
      </c>
      <c r="BJ229">
        <v>0.94030639999999999</v>
      </c>
      <c r="BK229">
        <v>18.627109999999998</v>
      </c>
      <c r="BL229" s="1">
        <v>0.53426240000000003</v>
      </c>
      <c r="BM229">
        <v>129.28460000000001</v>
      </c>
      <c r="BN229">
        <v>0.93757919999999995</v>
      </c>
      <c r="BO229">
        <v>18.169720000000002</v>
      </c>
      <c r="BP229">
        <v>7.7611429999999997</v>
      </c>
      <c r="BQ229">
        <v>1960.144</v>
      </c>
      <c r="BR229">
        <v>0.93481020000000004</v>
      </c>
      <c r="BS229">
        <v>17.864329999999999</v>
      </c>
      <c r="BT229">
        <v>39.154040000000002</v>
      </c>
      <c r="BU229">
        <v>10259.69</v>
      </c>
      <c r="BV229">
        <v>0.93178850000000002</v>
      </c>
      <c r="BW229">
        <v>17.980129999999999</v>
      </c>
      <c r="BX229">
        <v>84.078770000000006</v>
      </c>
      <c r="BY229">
        <v>22760.57</v>
      </c>
      <c r="BZ229">
        <v>0.92813659999999998</v>
      </c>
      <c r="CA229">
        <v>18.25019</v>
      </c>
      <c r="CB229">
        <v>89.276769999999999</v>
      </c>
      <c r="CC229">
        <v>24890.1</v>
      </c>
      <c r="CD229">
        <v>0.92369449999999997</v>
      </c>
      <c r="CE229">
        <v>18.676200000000001</v>
      </c>
      <c r="CF229">
        <v>52.815600000000003</v>
      </c>
      <c r="CG229">
        <v>15127.19</v>
      </c>
      <c r="CH229">
        <v>0.91912559999999999</v>
      </c>
      <c r="CI229">
        <v>18.816569999999999</v>
      </c>
      <c r="CJ229">
        <v>19.297619999999998</v>
      </c>
      <c r="CK229">
        <v>5660.2380000000003</v>
      </c>
      <c r="CL229">
        <v>0.9148908</v>
      </c>
      <c r="CM229">
        <v>18.616890000000001</v>
      </c>
      <c r="CN229">
        <v>4.7760740000000004</v>
      </c>
      <c r="CO229">
        <v>1428.595</v>
      </c>
      <c r="CP229">
        <v>0.91110720000000001</v>
      </c>
      <c r="CQ229">
        <v>18.103149999999999</v>
      </c>
      <c r="CR229">
        <v>0.89684989999999998</v>
      </c>
      <c r="CS229">
        <v>271.72309999999999</v>
      </c>
      <c r="CT229">
        <v>0.907698</v>
      </c>
      <c r="CU229">
        <v>17.487909999999999</v>
      </c>
      <c r="CV229">
        <v>0.17373769999999999</v>
      </c>
      <c r="CW229">
        <v>52.062710000000003</v>
      </c>
      <c r="CX229">
        <v>0.90441000000000005</v>
      </c>
      <c r="CY229">
        <v>16.921579999999999</v>
      </c>
      <c r="CZ229">
        <v>6.7380309999999999E-2</v>
      </c>
      <c r="DA229">
        <v>19.441549999999999</v>
      </c>
      <c r="DB229">
        <v>0.90097179999999999</v>
      </c>
      <c r="DC229">
        <v>16.894380000000002</v>
      </c>
      <c r="DD229">
        <v>5.0875770000000001E-2</v>
      </c>
      <c r="DE229">
        <v>14.46876</v>
      </c>
      <c r="DF229">
        <v>0.89717139999999995</v>
      </c>
      <c r="DG229">
        <v>17.011420000000001</v>
      </c>
      <c r="DH229" s="1">
        <v>4.5832020000000001E-2</v>
      </c>
      <c r="DI229">
        <v>13.034050000000001</v>
      </c>
      <c r="DJ229">
        <v>0.89287589999999994</v>
      </c>
      <c r="DK229">
        <v>17.368089999999999</v>
      </c>
      <c r="DL229" s="1">
        <v>4.2708459999999997E-2</v>
      </c>
      <c r="DM229">
        <v>12.182359999999999</v>
      </c>
      <c r="DN229">
        <v>0.88814680000000001</v>
      </c>
      <c r="DO229">
        <v>17.722629999999999</v>
      </c>
      <c r="DP229" s="1">
        <v>4.0133059999999998E-2</v>
      </c>
      <c r="DQ229">
        <v>11.493690000000001</v>
      </c>
      <c r="DR229">
        <v>0.88274969999999997</v>
      </c>
      <c r="DS229">
        <v>17.746919999999999</v>
      </c>
      <c r="DT229" s="1">
        <v>3.7691429999999998E-2</v>
      </c>
      <c r="DU229" s="1">
        <v>10.848089999999999</v>
      </c>
      <c r="DV229">
        <v>0.87664160000000002</v>
      </c>
      <c r="DW229">
        <v>17.33221</v>
      </c>
      <c r="DX229" s="1">
        <v>3.528742E-2</v>
      </c>
      <c r="DY229" s="1">
        <v>10.21434</v>
      </c>
      <c r="DZ229">
        <v>0.87016420000000005</v>
      </c>
      <c r="EA229">
        <v>16.727730000000001</v>
      </c>
      <c r="EB229" s="1">
        <v>3.298367E-2</v>
      </c>
      <c r="EC229" s="1">
        <v>9.6045610000000003</v>
      </c>
      <c r="ED229">
        <v>0.86323700000000003</v>
      </c>
      <c r="EE229">
        <v>16.227609999999999</v>
      </c>
      <c r="EF229" s="1">
        <v>3.082391E-2</v>
      </c>
      <c r="EG229" s="1">
        <v>9.0311500000000002</v>
      </c>
      <c r="EH229">
        <v>0.85611420000000005</v>
      </c>
      <c r="EI229">
        <v>16.3688</v>
      </c>
      <c r="EJ229" s="1">
        <v>2.912524E-2</v>
      </c>
      <c r="EK229" s="1">
        <v>8.5803229999999999</v>
      </c>
      <c r="EL229">
        <v>0.84888830000000004</v>
      </c>
      <c r="EM229">
        <v>16.72419</v>
      </c>
      <c r="EN229" s="1">
        <v>2.8478070000000001E-2</v>
      </c>
      <c r="EO229" s="1">
        <v>8.4284750000000006</v>
      </c>
      <c r="EP229">
        <v>0.84151509999999996</v>
      </c>
      <c r="EQ229">
        <v>17.26445</v>
      </c>
      <c r="ER229" s="1">
        <v>2.899618E-2</v>
      </c>
      <c r="ES229" s="1">
        <v>8.6245539999999998</v>
      </c>
      <c r="ET229">
        <v>0.83397560000000004</v>
      </c>
      <c r="EU229">
        <v>17.910270000000001</v>
      </c>
      <c r="EV229" s="1">
        <v>2.9924630000000001E-2</v>
      </c>
      <c r="EW229" s="1">
        <v>8.9603040000000007</v>
      </c>
      <c r="EX229">
        <v>0.82609220000000005</v>
      </c>
      <c r="EY229">
        <v>18.173490000000001</v>
      </c>
      <c r="EZ229" s="1">
        <v>3.0309760000000002E-2</v>
      </c>
      <c r="FA229" s="1">
        <v>9.1498729999999995</v>
      </c>
      <c r="FB229">
        <v>0.81785940000000001</v>
      </c>
      <c r="FC229">
        <v>17.97167</v>
      </c>
      <c r="FD229" s="1">
        <v>2.9767709999999999E-2</v>
      </c>
      <c r="FE229" s="1">
        <v>9.0648590000000002</v>
      </c>
      <c r="FF229">
        <v>0.80981930000000002</v>
      </c>
      <c r="FG229">
        <v>17.636379999999999</v>
      </c>
      <c r="FH229" s="1">
        <v>2.839999E-2</v>
      </c>
      <c r="FI229" s="1">
        <v>8.7199899999999992</v>
      </c>
      <c r="FJ229">
        <v>0.80199779999999998</v>
      </c>
      <c r="FK229">
        <v>17.313479999999998</v>
      </c>
      <c r="FL229" s="1">
        <v>2.653289E-2</v>
      </c>
      <c r="FM229" s="1">
        <v>8.2069700000000001</v>
      </c>
      <c r="FN229">
        <v>0.79442659999999998</v>
      </c>
      <c r="FO229">
        <v>17.532609999999998</v>
      </c>
      <c r="FP229" s="1">
        <v>2.4483359999999999E-2</v>
      </c>
      <c r="FQ229" s="1">
        <v>7.6244490000000003</v>
      </c>
      <c r="FR229">
        <v>0.78679279999999996</v>
      </c>
      <c r="FS229">
        <v>17.912590000000002</v>
      </c>
      <c r="FT229" s="1">
        <v>2.242307E-2</v>
      </c>
      <c r="FU229" s="1">
        <v>7.0298100000000003</v>
      </c>
      <c r="FV229">
        <v>0.77917349999999996</v>
      </c>
      <c r="FW229">
        <v>18.328610000000001</v>
      </c>
      <c r="FX229" s="1">
        <v>2.0445080000000001E-2</v>
      </c>
      <c r="FY229" s="1">
        <v>6.4511010000000004</v>
      </c>
      <c r="FZ229">
        <v>0.77181140000000004</v>
      </c>
      <c r="GA229">
        <v>18.863969999999998</v>
      </c>
      <c r="GB229" s="1">
        <v>1.8607559999999999E-2</v>
      </c>
      <c r="GC229" s="1">
        <v>5.906892</v>
      </c>
      <c r="GD229">
        <v>0.76445070000000004</v>
      </c>
      <c r="GE229">
        <v>19.104949999999999</v>
      </c>
      <c r="GF229" s="1">
        <v>1.691436E-2</v>
      </c>
      <c r="GG229" s="1">
        <v>5.4023380000000003</v>
      </c>
      <c r="GH229">
        <v>0.75708430000000004</v>
      </c>
      <c r="GI229">
        <v>19.177140000000001</v>
      </c>
      <c r="GJ229" s="1">
        <v>1.5372780000000001E-2</v>
      </c>
      <c r="GK229" s="1">
        <v>4.9396509999999996</v>
      </c>
      <c r="GL229">
        <v>0.7496121</v>
      </c>
      <c r="GM229">
        <v>19.16658</v>
      </c>
      <c r="GN229" s="1">
        <v>1.397544E-2</v>
      </c>
      <c r="GO229" s="1">
        <v>4.518332</v>
      </c>
      <c r="GP229">
        <v>0.74306640000000002</v>
      </c>
      <c r="GQ229">
        <v>19.015219999999999</v>
      </c>
      <c r="GR229" s="1">
        <v>1.2707080000000001E-2</v>
      </c>
      <c r="GS229" s="1">
        <v>4.1266819999999997</v>
      </c>
      <c r="GT229">
        <v>0.73670610000000003</v>
      </c>
      <c r="GU229">
        <v>18.844919999999998</v>
      </c>
      <c r="GV229" s="1">
        <v>1.154522E-2</v>
      </c>
      <c r="GW229" s="1">
        <v>3.764656</v>
      </c>
      <c r="GX229">
        <v>0.73091450000000002</v>
      </c>
      <c r="GY229">
        <v>18.993600000000001</v>
      </c>
      <c r="GZ229" s="1">
        <v>1.048728E-2</v>
      </c>
      <c r="HA229" s="1">
        <v>3.4322400000000002</v>
      </c>
      <c r="HB229">
        <v>0.7250759</v>
      </c>
      <c r="HC229">
        <v>19.03107</v>
      </c>
      <c r="HD229" s="1">
        <v>9.5090859999999999E-3</v>
      </c>
      <c r="HE229" s="1">
        <v>3.1239979999999998</v>
      </c>
      <c r="HF229">
        <v>0.71959039999999996</v>
      </c>
      <c r="HG229">
        <v>19.113859999999999</v>
      </c>
      <c r="HH229" s="1">
        <v>8.6192030000000006E-3</v>
      </c>
      <c r="HI229" s="1">
        <v>2.8407909999999998</v>
      </c>
      <c r="HJ229">
        <v>0.71443540000000005</v>
      </c>
      <c r="HK229">
        <v>19.11514</v>
      </c>
      <c r="HL229" s="1">
        <v>7.8169169999999996E-3</v>
      </c>
      <c r="HM229" s="1">
        <v>2.5831339999999998</v>
      </c>
      <c r="HN229">
        <v>0.70965060000000002</v>
      </c>
      <c r="HO229">
        <v>19.21424</v>
      </c>
      <c r="HP229" s="1">
        <v>7.094927E-3</v>
      </c>
      <c r="HQ229" s="1">
        <v>2.3495919999999999</v>
      </c>
      <c r="HR229">
        <v>0.70510930000000005</v>
      </c>
      <c r="HS229">
        <v>19.252700000000001</v>
      </c>
      <c r="HT229" s="1">
        <v>6.4355769999999996E-3</v>
      </c>
      <c r="HU229" s="1">
        <v>2.1356380000000001</v>
      </c>
      <c r="HV229">
        <v>0.70061209999999996</v>
      </c>
      <c r="HW229">
        <v>19.04767</v>
      </c>
      <c r="HX229" s="1">
        <v>5.8308910000000004E-3</v>
      </c>
      <c r="HY229" s="1">
        <v>1.9392400000000001</v>
      </c>
      <c r="HZ229">
        <v>0.69716880000000003</v>
      </c>
      <c r="IA229">
        <v>18.77196</v>
      </c>
      <c r="IB229" s="1">
        <v>5.2769760000000001E-3</v>
      </c>
      <c r="IC229" s="1">
        <v>1.7563530000000001</v>
      </c>
      <c r="ID229">
        <v>0.694249</v>
      </c>
      <c r="IE229">
        <v>18.67737</v>
      </c>
      <c r="IF229" s="1">
        <v>4.7598279999999998E-3</v>
      </c>
      <c r="IG229" s="1">
        <v>1.584562</v>
      </c>
      <c r="IH229">
        <v>0.69165989999999999</v>
      </c>
      <c r="II229">
        <v>18.527149999999999</v>
      </c>
      <c r="IJ229" s="1">
        <v>4.2705249999999998E-3</v>
      </c>
      <c r="IK229" s="1">
        <v>1.422102</v>
      </c>
      <c r="IL229">
        <v>0.68963079999999999</v>
      </c>
      <c r="IM229">
        <v>18.470469999999999</v>
      </c>
      <c r="IN229" s="1">
        <v>3.8100690000000001E-3</v>
      </c>
      <c r="IO229" s="1">
        <v>1.2686660000000001</v>
      </c>
      <c r="IP229">
        <v>0.68791650000000004</v>
      </c>
      <c r="IQ229">
        <v>18.123429999999999</v>
      </c>
      <c r="IR229" s="1">
        <v>3.3740419999999998E-3</v>
      </c>
      <c r="IS229" s="1">
        <v>1.123483</v>
      </c>
      <c r="IT229">
        <v>0.6865002</v>
      </c>
      <c r="IU229">
        <v>17.773879999999998</v>
      </c>
      <c r="IV229" s="1">
        <v>2.9495070000000001E-3</v>
      </c>
      <c r="IW229" s="1">
        <v>0.98227240000000005</v>
      </c>
      <c r="IX229">
        <v>0.68566680000000002</v>
      </c>
      <c r="IY229">
        <v>17.624870000000001</v>
      </c>
      <c r="IZ229" s="1">
        <v>2.52695E-3</v>
      </c>
      <c r="JA229" s="1">
        <v>0.84143869999999998</v>
      </c>
      <c r="JB229">
        <v>0.68514330000000001</v>
      </c>
      <c r="JC229">
        <v>17.537759999999999</v>
      </c>
      <c r="JD229" s="1">
        <v>2.110944E-3</v>
      </c>
      <c r="JE229" s="1">
        <v>0.70278719999999995</v>
      </c>
      <c r="JF229">
        <v>0.684755</v>
      </c>
      <c r="JG229">
        <v>17.86514</v>
      </c>
      <c r="JH229" s="1">
        <v>1.72448E-3</v>
      </c>
      <c r="JI229" s="1">
        <v>0.57388850000000002</v>
      </c>
      <c r="JJ229">
        <v>0.68450069999999996</v>
      </c>
      <c r="JK229">
        <v>18.081320000000002</v>
      </c>
      <c r="JL229" s="1">
        <v>1.3974250000000001E-3</v>
      </c>
      <c r="JM229" s="1">
        <v>0.46446110000000002</v>
      </c>
      <c r="JN229">
        <v>0.68433630000000001</v>
      </c>
      <c r="JO229">
        <v>17.999649999999999</v>
      </c>
      <c r="JP229" s="1">
        <v>1.1450830000000001E-3</v>
      </c>
      <c r="JQ229" s="1">
        <v>0.37982670000000002</v>
      </c>
      <c r="JR229">
        <v>0.68424379999999996</v>
      </c>
      <c r="JS229">
        <v>18.02563</v>
      </c>
      <c r="JT229" s="1">
        <v>9.6390229999999998E-4</v>
      </c>
      <c r="JU229" s="1">
        <v>0.31888139999999998</v>
      </c>
      <c r="JV229">
        <v>0.68420210000000004</v>
      </c>
      <c r="JW229">
        <v>17.852360000000001</v>
      </c>
      <c r="JX229" s="1">
        <v>8.374926E-4</v>
      </c>
      <c r="JY229" s="1">
        <v>0.27637030000000001</v>
      </c>
      <c r="JZ229">
        <v>0.68424560000000001</v>
      </c>
      <c r="KA229">
        <v>17.3794</v>
      </c>
      <c r="KB229" s="1">
        <v>7.469776E-4</v>
      </c>
      <c r="KC229" s="1">
        <v>0.24599599999999999</v>
      </c>
      <c r="KD229">
        <v>0.68429229999999996</v>
      </c>
      <c r="KE229">
        <v>17.06841</v>
      </c>
      <c r="KF229" s="1">
        <v>6.76774E-4</v>
      </c>
      <c r="KG229" s="1">
        <v>0.2226021</v>
      </c>
      <c r="KH229">
        <v>0.68440319999999999</v>
      </c>
      <c r="KI229">
        <v>16.960619999999999</v>
      </c>
      <c r="KJ229" s="1">
        <v>6.1760649999999999E-4</v>
      </c>
      <c r="KK229" s="1">
        <v>0.20296310000000001</v>
      </c>
      <c r="KL229">
        <v>0.68454250000000005</v>
      </c>
      <c r="KM229">
        <v>17.45532</v>
      </c>
      <c r="KN229" s="1">
        <v>5.6610109999999999E-4</v>
      </c>
      <c r="KO229" s="1">
        <v>0.1858832</v>
      </c>
      <c r="KP229">
        <v>0.68469570000000002</v>
      </c>
      <c r="KQ229">
        <v>17.992999999999999</v>
      </c>
      <c r="KR229" s="1">
        <v>5.2160990000000001E-4</v>
      </c>
      <c r="KS229" s="1">
        <v>0.171157</v>
      </c>
      <c r="KT229">
        <v>0.68488190000000004</v>
      </c>
      <c r="KU229">
        <v>18.421710000000001</v>
      </c>
      <c r="KV229" s="1">
        <v>4.8427769999999999E-4</v>
      </c>
      <c r="KW229" s="1">
        <v>0.15876680000000001</v>
      </c>
      <c r="KX229">
        <v>0.68506429999999996</v>
      </c>
      <c r="KY229">
        <v>18.75122</v>
      </c>
      <c r="KZ229" s="1">
        <v>4.5330460000000001E-4</v>
      </c>
      <c r="LA229" s="1">
        <v>0.14849989999999999</v>
      </c>
      <c r="LB229">
        <v>0.68524940000000001</v>
      </c>
      <c r="LC229">
        <v>18.654789999999998</v>
      </c>
      <c r="LD229" s="1">
        <v>4.2747100000000001E-4</v>
      </c>
      <c r="LE229" s="1">
        <v>0.13995640000000001</v>
      </c>
      <c r="LF229">
        <v>0.68539570000000005</v>
      </c>
      <c r="LG229">
        <v>18.390350000000002</v>
      </c>
      <c r="LH229" s="1">
        <v>4.0513620000000002E-4</v>
      </c>
      <c r="LI229" s="1">
        <v>0.13259029999999999</v>
      </c>
      <c r="LJ229">
        <v>0.68553489999999995</v>
      </c>
      <c r="LK229">
        <v>18.333379999999998</v>
      </c>
      <c r="LL229" s="1">
        <v>3.8484339999999998E-4</v>
      </c>
      <c r="LM229" s="1">
        <v>0.1259226</v>
      </c>
      <c r="LN229">
        <v>0.68563660000000004</v>
      </c>
      <c r="LO229">
        <v>18.43328</v>
      </c>
      <c r="LP229" s="1">
        <v>3.6610169999999999E-4</v>
      </c>
      <c r="LQ229" s="1">
        <v>0.1197767</v>
      </c>
      <c r="LR229">
        <v>0.68573050000000002</v>
      </c>
      <c r="LS229">
        <v>19.069839999999999</v>
      </c>
      <c r="LT229" s="1">
        <v>3.4887159999999999E-4</v>
      </c>
      <c r="LU229" s="1">
        <v>0.1141298</v>
      </c>
      <c r="LV229">
        <v>0.68578680000000003</v>
      </c>
      <c r="LW229">
        <v>19.669499999999999</v>
      </c>
      <c r="LX229" s="1">
        <v>3.3303880000000002E-4</v>
      </c>
      <c r="LY229" s="1">
        <v>0.10894379999999999</v>
      </c>
      <c r="LZ229">
        <v>0.68581190000000003</v>
      </c>
      <c r="MA229">
        <v>20.144189999999998</v>
      </c>
      <c r="MB229" s="1">
        <v>3.1866369999999998E-4</v>
      </c>
      <c r="MC229" s="1">
        <v>0.10424020000000001</v>
      </c>
      <c r="MD229">
        <v>0.685782</v>
      </c>
      <c r="ME229">
        <v>20.445679999999999</v>
      </c>
      <c r="MF229" s="1">
        <v>3.0570610000000002E-4</v>
      </c>
      <c r="MG229" s="1">
        <v>0.1000041</v>
      </c>
      <c r="MH229">
        <v>0.68571110000000002</v>
      </c>
      <c r="MI229">
        <v>20.379950000000001</v>
      </c>
      <c r="MJ229" s="1">
        <v>2.9406110000000001E-4</v>
      </c>
      <c r="MK229" s="1">
        <v>9.6203410000000003E-2</v>
      </c>
      <c r="ML229">
        <v>0.68560679999999996</v>
      </c>
      <c r="MM229">
        <v>20.147079999999999</v>
      </c>
      <c r="MN229" s="1">
        <v>2.8383150000000002E-4</v>
      </c>
      <c r="MO229" s="1">
        <v>9.2861260000000001E-2</v>
      </c>
      <c r="MP229">
        <v>0.68542610000000004</v>
      </c>
      <c r="MQ229">
        <v>20.122319999999998</v>
      </c>
      <c r="MR229" s="1">
        <v>2.7502949999999999E-4</v>
      </c>
      <c r="MS229" s="1">
        <v>8.9993550000000005E-2</v>
      </c>
      <c r="MT229">
        <v>0.68517700000000004</v>
      </c>
      <c r="MU229">
        <v>20.192630000000001</v>
      </c>
      <c r="MV229" s="1">
        <v>2.6760549999999998E-4</v>
      </c>
      <c r="MW229" s="1">
        <v>8.7580240000000004E-2</v>
      </c>
      <c r="MX229">
        <v>0.68491840000000004</v>
      </c>
      <c r="MY229">
        <v>20.562429999999999</v>
      </c>
      <c r="MZ229" s="1">
        <v>2.6102530000000001E-4</v>
      </c>
      <c r="NA229" s="1">
        <v>8.5461770000000006E-2</v>
      </c>
      <c r="NB229">
        <v>0.68458110000000005</v>
      </c>
      <c r="NC229">
        <v>20.318629999999999</v>
      </c>
      <c r="ND229" s="1">
        <v>2.5465129999999999E-4</v>
      </c>
      <c r="NE229" s="1">
        <v>8.3406640000000004E-2</v>
      </c>
      <c r="NF229">
        <v>0.6842222</v>
      </c>
      <c r="NG229">
        <v>20.342030000000001</v>
      </c>
      <c r="NH229" s="1">
        <v>2.4798510000000003E-4</v>
      </c>
      <c r="NI229" s="1">
        <v>8.1266539999999998E-2</v>
      </c>
      <c r="NJ229">
        <v>0.68386460000000004</v>
      </c>
      <c r="NK229">
        <v>20.354220000000002</v>
      </c>
      <c r="NL229" s="1">
        <v>2.4085949999999999E-4</v>
      </c>
      <c r="NM229" s="1">
        <v>7.8973730000000006E-2</v>
      </c>
      <c r="NN229">
        <v>0.68352469999999999</v>
      </c>
      <c r="NO229">
        <v>20.154699999999998</v>
      </c>
      <c r="NP229" s="1">
        <v>2.3337459999999999E-4</v>
      </c>
      <c r="NQ229" s="1">
        <v>7.6550919999999995E-2</v>
      </c>
      <c r="NR229">
        <v>0.68320510000000001</v>
      </c>
      <c r="NS229">
        <v>19.931480000000001</v>
      </c>
      <c r="NT229" s="1">
        <v>2.25813E-4</v>
      </c>
      <c r="NU229" s="1">
        <v>7.4089310000000005E-2</v>
      </c>
      <c r="NV229">
        <v>0.68293610000000005</v>
      </c>
      <c r="NW229">
        <v>19.8291</v>
      </c>
      <c r="NX229" s="1">
        <v>2.18476E-4</v>
      </c>
      <c r="NY229" s="1">
        <v>7.1690429999999999E-2</v>
      </c>
      <c r="NZ229">
        <v>0.68269420000000003</v>
      </c>
      <c r="OA229">
        <v>19.90082</v>
      </c>
      <c r="OB229" s="1">
        <v>2.115365E-4</v>
      </c>
      <c r="OC229" s="1">
        <v>6.941485E-2</v>
      </c>
      <c r="OD229">
        <v>0.68253419999999998</v>
      </c>
      <c r="OE229">
        <v>20.50047</v>
      </c>
      <c r="OF229" s="1">
        <v>2.0476930000000001E-4</v>
      </c>
      <c r="OG229" s="1">
        <v>6.7195240000000003E-2</v>
      </c>
      <c r="OH229">
        <v>0.68240880000000004</v>
      </c>
      <c r="OI229">
        <v>21.080950000000001</v>
      </c>
      <c r="OJ229" s="1">
        <v>1.978762E-4</v>
      </c>
      <c r="OK229" s="1">
        <v>6.4927529999999997E-2</v>
      </c>
    </row>
    <row r="230" spans="1:401" x14ac:dyDescent="0.35">
      <c r="A230">
        <v>236</v>
      </c>
      <c r="B230" t="s">
        <v>4</v>
      </c>
      <c r="C230" t="s">
        <v>181</v>
      </c>
      <c r="D230" t="s">
        <v>236</v>
      </c>
      <c r="E230">
        <v>858.72529999999995</v>
      </c>
      <c r="F230">
        <v>1.0249200000000001</v>
      </c>
      <c r="G230">
        <v>15.85694</v>
      </c>
      <c r="H230">
        <v>0</v>
      </c>
      <c r="I230">
        <v>0</v>
      </c>
      <c r="J230">
        <v>1.0224850000000001</v>
      </c>
      <c r="K230">
        <v>16.087240000000001</v>
      </c>
      <c r="L230">
        <v>0</v>
      </c>
      <c r="M230">
        <v>0</v>
      </c>
      <c r="N230">
        <v>1.0200659999999999</v>
      </c>
      <c r="O230">
        <v>16.630050000000001</v>
      </c>
      <c r="P230">
        <v>0</v>
      </c>
      <c r="Q230">
        <v>0</v>
      </c>
      <c r="R230">
        <v>1.0176339999999999</v>
      </c>
      <c r="S230">
        <v>17.2376</v>
      </c>
      <c r="T230">
        <v>0</v>
      </c>
      <c r="U230">
        <v>0</v>
      </c>
      <c r="V230">
        <v>1.015263</v>
      </c>
      <c r="W230">
        <v>17.80594</v>
      </c>
      <c r="X230">
        <v>0</v>
      </c>
      <c r="Y230">
        <v>0</v>
      </c>
      <c r="Z230">
        <v>1.012869</v>
      </c>
      <c r="AA230">
        <v>18.019100000000002</v>
      </c>
      <c r="AB230">
        <v>0</v>
      </c>
      <c r="AC230">
        <v>0</v>
      </c>
      <c r="AD230">
        <v>1.0104359999999999</v>
      </c>
      <c r="AE230">
        <v>17.726559999999999</v>
      </c>
      <c r="AF230">
        <v>0</v>
      </c>
      <c r="AG230">
        <v>0</v>
      </c>
      <c r="AH230">
        <v>1.007951</v>
      </c>
      <c r="AI230">
        <v>17.26191</v>
      </c>
      <c r="AJ230">
        <v>0</v>
      </c>
      <c r="AK230">
        <v>0</v>
      </c>
      <c r="AL230">
        <v>1.005393</v>
      </c>
      <c r="AM230">
        <v>16.86431</v>
      </c>
      <c r="AN230">
        <v>0</v>
      </c>
      <c r="AO230">
        <v>0</v>
      </c>
      <c r="AP230">
        <v>1.00278</v>
      </c>
      <c r="AQ230">
        <v>17.084150000000001</v>
      </c>
      <c r="AR230" s="1">
        <v>1.861561E-31</v>
      </c>
      <c r="AS230" s="1">
        <v>4.9803190000000001E-29</v>
      </c>
      <c r="AT230">
        <v>1.000308</v>
      </c>
      <c r="AU230">
        <v>17.740159999999999</v>
      </c>
      <c r="AV230" s="1">
        <v>7.3692079999999998E-20</v>
      </c>
      <c r="AW230" s="1">
        <v>1.9751409999999999E-17</v>
      </c>
      <c r="AX230">
        <v>0.99775179999999997</v>
      </c>
      <c r="AY230">
        <v>18.420719999999999</v>
      </c>
      <c r="AZ230" s="1">
        <v>4.1833120000000001E-10</v>
      </c>
      <c r="BA230" s="1">
        <v>7.6434919999999997E-8</v>
      </c>
      <c r="BB230">
        <v>0.99516369999999998</v>
      </c>
      <c r="BC230">
        <v>18.965949999999999</v>
      </c>
      <c r="BD230" s="1">
        <v>1.4585200000000001E-5</v>
      </c>
      <c r="BE230" s="1">
        <v>3.0904790000000001E-3</v>
      </c>
      <c r="BF230">
        <v>0.99254379999999998</v>
      </c>
      <c r="BG230">
        <v>19.026499999999999</v>
      </c>
      <c r="BH230" s="1">
        <v>6.5677790000000002E-3</v>
      </c>
      <c r="BI230" s="1">
        <v>1.4842390000000001</v>
      </c>
      <c r="BJ230">
        <v>0.98994510000000002</v>
      </c>
      <c r="BK230">
        <v>18.65249</v>
      </c>
      <c r="BL230" s="1">
        <v>0.41470269999999998</v>
      </c>
      <c r="BM230">
        <v>98.540239999999997</v>
      </c>
      <c r="BN230">
        <v>0.98730839999999997</v>
      </c>
      <c r="BO230">
        <v>18.19162</v>
      </c>
      <c r="BP230">
        <v>6.5617780000000003</v>
      </c>
      <c r="BQ230">
        <v>1625.5830000000001</v>
      </c>
      <c r="BR230">
        <v>0.98462430000000001</v>
      </c>
      <c r="BS230">
        <v>17.881640000000001</v>
      </c>
      <c r="BT230">
        <v>35.55012</v>
      </c>
      <c r="BU230">
        <v>9128.0619999999999</v>
      </c>
      <c r="BV230">
        <v>0.98169629999999997</v>
      </c>
      <c r="BW230">
        <v>17.99053</v>
      </c>
      <c r="BX230">
        <v>81.135490000000004</v>
      </c>
      <c r="BY230">
        <v>21499.86</v>
      </c>
      <c r="BZ230">
        <v>0.97815980000000002</v>
      </c>
      <c r="CA230">
        <v>18.240939999999998</v>
      </c>
      <c r="CB230">
        <v>90.812259999999995</v>
      </c>
      <c r="CC230">
        <v>24755.93</v>
      </c>
      <c r="CD230">
        <v>0.97383750000000002</v>
      </c>
      <c r="CE230">
        <v>18.67135</v>
      </c>
      <c r="CF230">
        <v>56.229370000000003</v>
      </c>
      <c r="CG230">
        <v>15728.81</v>
      </c>
      <c r="CH230">
        <v>0.96939560000000002</v>
      </c>
      <c r="CI230">
        <v>18.814720000000001</v>
      </c>
      <c r="CJ230">
        <v>21.36093</v>
      </c>
      <c r="CK230">
        <v>6111.8869999999997</v>
      </c>
      <c r="CL230">
        <v>0.96532510000000005</v>
      </c>
      <c r="CM230">
        <v>18.635639999999999</v>
      </c>
      <c r="CN230">
        <v>5.4589309999999998</v>
      </c>
      <c r="CO230">
        <v>1591.1890000000001</v>
      </c>
      <c r="CP230">
        <v>0.96168410000000004</v>
      </c>
      <c r="CQ230">
        <v>18.141300000000001</v>
      </c>
      <c r="CR230">
        <v>1.044937</v>
      </c>
      <c r="CS230">
        <v>308.45069999999998</v>
      </c>
      <c r="CT230">
        <v>0.95841690000000002</v>
      </c>
      <c r="CU230">
        <v>17.528690000000001</v>
      </c>
      <c r="CV230">
        <v>0.19739190000000001</v>
      </c>
      <c r="CW230">
        <v>57.790219999999998</v>
      </c>
      <c r="CX230">
        <v>0.95526279999999997</v>
      </c>
      <c r="CY230">
        <v>16.959430000000001</v>
      </c>
      <c r="CZ230">
        <v>7.0701379999999994E-2</v>
      </c>
      <c r="DA230">
        <v>19.950500000000002</v>
      </c>
      <c r="DB230">
        <v>0.95194610000000002</v>
      </c>
      <c r="DC230">
        <v>16.921589999999998</v>
      </c>
      <c r="DD230">
        <v>5.1547580000000003E-2</v>
      </c>
      <c r="DE230">
        <v>14.30368</v>
      </c>
      <c r="DF230">
        <v>0.9482585</v>
      </c>
      <c r="DG230">
        <v>17.011559999999999</v>
      </c>
      <c r="DH230" s="1">
        <v>4.6140130000000001E-2</v>
      </c>
      <c r="DI230">
        <v>12.78961</v>
      </c>
      <c r="DJ230">
        <v>0.94408899999999996</v>
      </c>
      <c r="DK230">
        <v>17.36412</v>
      </c>
      <c r="DL230" s="1">
        <v>4.2930799999999998E-2</v>
      </c>
      <c r="DM230">
        <v>11.926679999999999</v>
      </c>
      <c r="DN230">
        <v>0.93957930000000001</v>
      </c>
      <c r="DO230">
        <v>17.720389999999998</v>
      </c>
      <c r="DP230" s="1">
        <v>4.0329740000000003E-2</v>
      </c>
      <c r="DQ230">
        <v>11.238659999999999</v>
      </c>
      <c r="DR230">
        <v>0.93441909999999995</v>
      </c>
      <c r="DS230">
        <v>17.755849999999999</v>
      </c>
      <c r="DT230" s="1">
        <v>3.7882979999999997E-2</v>
      </c>
      <c r="DU230" s="1">
        <v>10.59802</v>
      </c>
      <c r="DV230">
        <v>0.92859159999999996</v>
      </c>
      <c r="DW230">
        <v>17.36055</v>
      </c>
      <c r="DX230" s="1">
        <v>3.5474470000000001E-2</v>
      </c>
      <c r="DY230" s="1">
        <v>9.969163</v>
      </c>
      <c r="DZ230">
        <v>0.92245860000000002</v>
      </c>
      <c r="EA230">
        <v>16.764309999999998</v>
      </c>
      <c r="EB230" s="1">
        <v>3.3162360000000002E-2</v>
      </c>
      <c r="EC230" s="1">
        <v>9.3637630000000005</v>
      </c>
      <c r="ED230">
        <v>0.91588999999999998</v>
      </c>
      <c r="EE230">
        <v>16.273399999999999</v>
      </c>
      <c r="EF230" s="1">
        <v>3.0986570000000001E-2</v>
      </c>
      <c r="EG230" s="1">
        <v>8.7930580000000003</v>
      </c>
      <c r="EH230">
        <v>0.90909079999999998</v>
      </c>
      <c r="EI230">
        <v>16.41009</v>
      </c>
      <c r="EJ230" s="1">
        <v>2.9226780000000001E-2</v>
      </c>
      <c r="EK230" s="1">
        <v>8.3299800000000008</v>
      </c>
      <c r="EL230">
        <v>0.90218010000000004</v>
      </c>
      <c r="EM230">
        <v>16.74417</v>
      </c>
      <c r="EN230" s="1">
        <v>2.8471099999999999E-2</v>
      </c>
      <c r="EO230" s="1">
        <v>8.1425979999999996</v>
      </c>
      <c r="EP230">
        <v>0.89514579999999999</v>
      </c>
      <c r="EQ230">
        <v>17.280290000000001</v>
      </c>
      <c r="ER230" s="1">
        <v>2.8903089999999999E-2</v>
      </c>
      <c r="ES230" s="1">
        <v>8.2953569999999992</v>
      </c>
      <c r="ET230">
        <v>0.88798909999999998</v>
      </c>
      <c r="EU230">
        <v>17.921050000000001</v>
      </c>
      <c r="EV230" s="1">
        <v>2.9832919999999999E-2</v>
      </c>
      <c r="EW230" s="1">
        <v>8.6058990000000009</v>
      </c>
      <c r="EX230">
        <v>0.88046349999999995</v>
      </c>
      <c r="EY230">
        <v>18.170310000000001</v>
      </c>
      <c r="EZ230" s="1">
        <v>3.0290170000000002E-2</v>
      </c>
      <c r="FA230" s="1">
        <v>8.7948789999999999</v>
      </c>
      <c r="FB230">
        <v>0.87258080000000005</v>
      </c>
      <c r="FC230">
        <v>17.973849999999999</v>
      </c>
      <c r="FD230" s="1">
        <v>2.9832419999999998E-2</v>
      </c>
      <c r="FE230" s="1">
        <v>8.7233879999999999</v>
      </c>
      <c r="FF230">
        <v>0.86508280000000004</v>
      </c>
      <c r="FG230">
        <v>17.651009999999999</v>
      </c>
      <c r="FH230" s="1">
        <v>2.853377E-2</v>
      </c>
      <c r="FI230" s="1">
        <v>8.3963560000000008</v>
      </c>
      <c r="FJ230">
        <v>0.85795580000000005</v>
      </c>
      <c r="FK230">
        <v>17.343889999999998</v>
      </c>
      <c r="FL230" s="1">
        <v>2.6700379999999999E-2</v>
      </c>
      <c r="FM230" s="1">
        <v>7.8978599999999997</v>
      </c>
      <c r="FN230">
        <v>0.85123349999999998</v>
      </c>
      <c r="FO230">
        <v>17.571819999999999</v>
      </c>
      <c r="FP230" s="1">
        <v>2.4662549999999998E-2</v>
      </c>
      <c r="FQ230" s="1">
        <v>7.3304739999999997</v>
      </c>
      <c r="FR230">
        <v>0.84437079999999998</v>
      </c>
      <c r="FS230">
        <v>17.950040000000001</v>
      </c>
      <c r="FT230" s="1">
        <v>2.260175E-2</v>
      </c>
      <c r="FU230" s="1">
        <v>6.7516879999999997</v>
      </c>
      <c r="FV230">
        <v>0.83753160000000004</v>
      </c>
      <c r="FW230">
        <v>18.352180000000001</v>
      </c>
      <c r="FX230" s="1">
        <v>2.061605E-2</v>
      </c>
      <c r="FY230" s="1">
        <v>6.1874719999999996</v>
      </c>
      <c r="FZ230">
        <v>0.83093289999999997</v>
      </c>
      <c r="GA230">
        <v>18.873059999999999</v>
      </c>
      <c r="GB230" s="1">
        <v>1.8766979999999999E-2</v>
      </c>
      <c r="GC230" s="1">
        <v>5.6563970000000001</v>
      </c>
      <c r="GD230">
        <v>0.82448929999999998</v>
      </c>
      <c r="GE230">
        <v>19.088629999999998</v>
      </c>
      <c r="GF230" s="1">
        <v>1.7061610000000001E-2</v>
      </c>
      <c r="GG230" s="1">
        <v>5.1636410000000001</v>
      </c>
      <c r="GH230">
        <v>0.81802699999999995</v>
      </c>
      <c r="GI230">
        <v>19.153829999999999</v>
      </c>
      <c r="GJ230" s="1">
        <v>1.5507079999999999E-2</v>
      </c>
      <c r="GK230" s="1">
        <v>4.7118789999999997</v>
      </c>
      <c r="GL230">
        <v>0.81152460000000004</v>
      </c>
      <c r="GM230">
        <v>19.156110000000002</v>
      </c>
      <c r="GN230" s="1">
        <v>1.409846E-2</v>
      </c>
      <c r="GO230" s="1">
        <v>4.3006279999999997</v>
      </c>
      <c r="GP230">
        <v>0.80653180000000002</v>
      </c>
      <c r="GQ230">
        <v>19.02712</v>
      </c>
      <c r="GR230" s="1">
        <v>1.2821870000000001E-2</v>
      </c>
      <c r="GS230" s="1">
        <v>3.9171019999999999</v>
      </c>
      <c r="GT230">
        <v>0.80193669999999995</v>
      </c>
      <c r="GU230">
        <v>18.873629999999999</v>
      </c>
      <c r="GV230" s="1">
        <v>1.1651119999999999E-2</v>
      </c>
      <c r="GW230" s="1">
        <v>3.5687899999999999</v>
      </c>
      <c r="GX230">
        <v>0.79761079999999995</v>
      </c>
      <c r="GY230">
        <v>19.032959999999999</v>
      </c>
      <c r="GZ230" s="1">
        <v>1.0585499999999999E-2</v>
      </c>
      <c r="HA230" s="1">
        <v>3.2551489999999998</v>
      </c>
      <c r="HB230">
        <v>0.79290939999999999</v>
      </c>
      <c r="HC230">
        <v>19.063970000000001</v>
      </c>
      <c r="HD230" s="1">
        <v>9.6000570000000004E-3</v>
      </c>
      <c r="HE230" s="1">
        <v>2.9653</v>
      </c>
      <c r="HF230">
        <v>0.78875340000000005</v>
      </c>
      <c r="HG230">
        <v>19.12086</v>
      </c>
      <c r="HH230" s="1">
        <v>8.7024240000000003E-3</v>
      </c>
      <c r="HI230" s="1">
        <v>2.6982599999999999</v>
      </c>
      <c r="HJ230">
        <v>0.78488899999999995</v>
      </c>
      <c r="HK230">
        <v>19.099900000000002</v>
      </c>
      <c r="HL230" s="1">
        <v>7.8925909999999991E-3</v>
      </c>
      <c r="HM230" s="1">
        <v>2.4551270000000001</v>
      </c>
      <c r="HN230">
        <v>0.78144499999999995</v>
      </c>
      <c r="HO230">
        <v>19.183769999999999</v>
      </c>
      <c r="HP230" s="1">
        <v>7.16389E-3</v>
      </c>
      <c r="HQ230" s="1">
        <v>2.2344949999999999</v>
      </c>
      <c r="HR230">
        <v>0.77797530000000004</v>
      </c>
      <c r="HS230">
        <v>19.23115</v>
      </c>
      <c r="HT230" s="1">
        <v>6.498424E-3</v>
      </c>
      <c r="HU230" s="1">
        <v>2.0323709999999999</v>
      </c>
      <c r="HV230">
        <v>0.77420789999999995</v>
      </c>
      <c r="HW230">
        <v>19.047640000000001</v>
      </c>
      <c r="HX230" s="1">
        <v>5.8886540000000001E-3</v>
      </c>
      <c r="HY230" s="1">
        <v>1.8469009999999999</v>
      </c>
      <c r="HZ230">
        <v>0.77161429999999998</v>
      </c>
      <c r="IA230">
        <v>18.796800000000001</v>
      </c>
      <c r="IB230" s="1">
        <v>5.3307930000000003E-3</v>
      </c>
      <c r="IC230" s="1">
        <v>1.6747399999999999</v>
      </c>
      <c r="ID230">
        <v>0.76917080000000004</v>
      </c>
      <c r="IE230">
        <v>18.720590000000001</v>
      </c>
      <c r="IF230" s="1">
        <v>4.8104690000000004E-3</v>
      </c>
      <c r="IG230" s="1">
        <v>1.5131699999999999</v>
      </c>
      <c r="IH230">
        <v>0.76636990000000005</v>
      </c>
      <c r="II230">
        <v>18.578289999999999</v>
      </c>
      <c r="IJ230" s="1">
        <v>4.3187049999999999E-3</v>
      </c>
      <c r="IK230" s="1">
        <v>1.3600699999999999</v>
      </c>
      <c r="IL230">
        <v>0.76415900000000003</v>
      </c>
      <c r="IM230">
        <v>18.513539999999999</v>
      </c>
      <c r="IN230" s="1">
        <v>3.8554660000000001E-3</v>
      </c>
      <c r="IO230" s="1">
        <v>1.2149669999999999</v>
      </c>
      <c r="IP230">
        <v>0.76230200000000004</v>
      </c>
      <c r="IQ230">
        <v>18.14649</v>
      </c>
      <c r="IR230" s="1">
        <v>3.4174639999999998E-3</v>
      </c>
      <c r="IS230" s="1">
        <v>1.077531</v>
      </c>
      <c r="IT230">
        <v>0.76076929999999998</v>
      </c>
      <c r="IU230">
        <v>17.778400000000001</v>
      </c>
      <c r="IV230" s="1">
        <v>2.99242E-3</v>
      </c>
      <c r="IW230" s="1">
        <v>0.94403199999999998</v>
      </c>
      <c r="IX230">
        <v>0.76001189999999996</v>
      </c>
      <c r="IY230">
        <v>17.617650000000001</v>
      </c>
      <c r="IZ230" s="1">
        <v>2.5698980000000001E-3</v>
      </c>
      <c r="JA230" s="1">
        <v>0.81075699999999995</v>
      </c>
      <c r="JB230">
        <v>0.75957600000000003</v>
      </c>
      <c r="JC230">
        <v>17.534040000000001</v>
      </c>
      <c r="JD230" s="1">
        <v>2.1524880000000001E-3</v>
      </c>
      <c r="JE230" s="1">
        <v>0.67902439999999997</v>
      </c>
      <c r="JF230">
        <v>0.75929139999999995</v>
      </c>
      <c r="JG230">
        <v>17.88081</v>
      </c>
      <c r="JH230" s="1">
        <v>1.761627E-3</v>
      </c>
      <c r="JI230" s="1">
        <v>0.55557319999999999</v>
      </c>
      <c r="JJ230">
        <v>0.75911260000000003</v>
      </c>
      <c r="JK230">
        <v>18.11628</v>
      </c>
      <c r="JL230" s="1">
        <v>1.427572E-3</v>
      </c>
      <c r="JM230" s="1">
        <v>0.4497565</v>
      </c>
      <c r="JN230">
        <v>0.75898330000000003</v>
      </c>
      <c r="JO230">
        <v>18.051770000000001</v>
      </c>
      <c r="JP230" s="1">
        <v>1.1675100000000001E-3</v>
      </c>
      <c r="JQ230" s="1">
        <v>0.36718859999999998</v>
      </c>
      <c r="JR230">
        <v>0.75897729999999997</v>
      </c>
      <c r="JS230">
        <v>18.076039999999999</v>
      </c>
      <c r="JT230" s="1">
        <v>9.796955E-4</v>
      </c>
      <c r="JU230" s="1">
        <v>0.30738409999999999</v>
      </c>
      <c r="JV230">
        <v>0.75898489999999996</v>
      </c>
      <c r="JW230">
        <v>17.885179999999998</v>
      </c>
      <c r="JX230" s="1">
        <v>8.4853520000000005E-4</v>
      </c>
      <c r="JY230" s="1">
        <v>0.26561560000000001</v>
      </c>
      <c r="JZ230">
        <v>0.75899850000000002</v>
      </c>
      <c r="KA230">
        <v>17.39283</v>
      </c>
      <c r="KB230" s="1">
        <v>7.5511060000000001E-4</v>
      </c>
      <c r="KC230" s="1">
        <v>0.23591570000000001</v>
      </c>
      <c r="KD230">
        <v>0.75910060000000001</v>
      </c>
      <c r="KE230">
        <v>17.06465</v>
      </c>
      <c r="KF230" s="1">
        <v>6.8332590000000002E-4</v>
      </c>
      <c r="KG230" s="1">
        <v>0.21323039999999999</v>
      </c>
      <c r="KH230">
        <v>0.75922699999999999</v>
      </c>
      <c r="KI230">
        <v>16.958570000000002</v>
      </c>
      <c r="KJ230" s="1">
        <v>6.2326500000000002E-4</v>
      </c>
      <c r="KK230" s="1">
        <v>0.1943201</v>
      </c>
      <c r="KL230">
        <v>0.75938729999999999</v>
      </c>
      <c r="KM230">
        <v>17.471440000000001</v>
      </c>
      <c r="KN230" s="1">
        <v>5.7102430000000005E-4</v>
      </c>
      <c r="KO230" s="1">
        <v>0.17788799999999999</v>
      </c>
      <c r="KP230">
        <v>0.75953369999999998</v>
      </c>
      <c r="KQ230">
        <v>18.030570000000001</v>
      </c>
      <c r="KR230" s="1">
        <v>5.2580629999999997E-4</v>
      </c>
      <c r="KS230" s="1">
        <v>0.1636919</v>
      </c>
      <c r="KT230">
        <v>0.75972209999999996</v>
      </c>
      <c r="KU230">
        <v>18.471309999999999</v>
      </c>
      <c r="KV230" s="1">
        <v>4.8777640000000001E-4</v>
      </c>
      <c r="KW230" s="1">
        <v>0.15172069999999999</v>
      </c>
      <c r="KX230">
        <v>0.75987800000000005</v>
      </c>
      <c r="KY230">
        <v>18.792860000000001</v>
      </c>
      <c r="KZ230" s="1">
        <v>4.5619870000000002E-4</v>
      </c>
      <c r="LA230" s="1">
        <v>0.14179330000000001</v>
      </c>
      <c r="LB230">
        <v>0.76003960000000004</v>
      </c>
      <c r="LC230">
        <v>18.669820000000001</v>
      </c>
      <c r="LD230" s="1">
        <v>4.2990170000000002E-4</v>
      </c>
      <c r="LE230" s="1">
        <v>0.13354170000000001</v>
      </c>
      <c r="LF230">
        <v>0.76019320000000001</v>
      </c>
      <c r="LG230">
        <v>18.379829999999998</v>
      </c>
      <c r="LH230" s="1">
        <v>4.0728770000000001E-4</v>
      </c>
      <c r="LI230" s="1">
        <v>0.12645809999999999</v>
      </c>
      <c r="LJ230">
        <v>0.76030710000000001</v>
      </c>
      <c r="LK230">
        <v>18.306539999999998</v>
      </c>
      <c r="LL230" s="1">
        <v>3.8682270000000001E-4</v>
      </c>
      <c r="LM230" s="1">
        <v>0.1200759</v>
      </c>
      <c r="LN230">
        <v>0.76041060000000005</v>
      </c>
      <c r="LO230">
        <v>18.417349999999999</v>
      </c>
      <c r="LP230" s="1">
        <v>3.6791930000000002E-4</v>
      </c>
      <c r="LQ230" s="1">
        <v>0.11419269999999999</v>
      </c>
      <c r="LR230">
        <v>0.76048559999999998</v>
      </c>
      <c r="LS230">
        <v>19.079239999999999</v>
      </c>
      <c r="LT230" s="1">
        <v>3.5054729999999998E-4</v>
      </c>
      <c r="LU230" s="1">
        <v>0.1087881</v>
      </c>
      <c r="LV230">
        <v>0.76052940000000002</v>
      </c>
      <c r="LW230">
        <v>19.70241</v>
      </c>
      <c r="LX230" s="1">
        <v>3.3456669999999998E-4</v>
      </c>
      <c r="LY230" s="1">
        <v>0.10382189999999999</v>
      </c>
      <c r="LZ230">
        <v>0.7605613</v>
      </c>
      <c r="MA230">
        <v>20.187190000000001</v>
      </c>
      <c r="MB230" s="1">
        <v>3.200446E-4</v>
      </c>
      <c r="MC230" s="1">
        <v>9.9314630000000001E-2</v>
      </c>
      <c r="MD230">
        <v>0.76051069999999998</v>
      </c>
      <c r="ME230">
        <v>20.48095</v>
      </c>
      <c r="MF230" s="1">
        <v>3.0694830000000002E-4</v>
      </c>
      <c r="MG230" s="1">
        <v>9.5251810000000006E-2</v>
      </c>
      <c r="MH230">
        <v>0.76043850000000002</v>
      </c>
      <c r="MI230">
        <v>20.38739</v>
      </c>
      <c r="MJ230" s="1">
        <v>2.9516600000000003E-4</v>
      </c>
      <c r="MK230" s="1">
        <v>9.1604630000000006E-2</v>
      </c>
      <c r="ML230">
        <v>0.76032659999999996</v>
      </c>
      <c r="MM230">
        <v>20.127610000000001</v>
      </c>
      <c r="MN230" s="1">
        <v>2.8479740000000002E-4</v>
      </c>
      <c r="MO230" s="1">
        <v>8.839408E-2</v>
      </c>
      <c r="MP230">
        <v>0.76015370000000004</v>
      </c>
      <c r="MQ230">
        <v>20.08793</v>
      </c>
      <c r="MR230" s="1">
        <v>2.7584529999999998E-4</v>
      </c>
      <c r="MS230" s="1">
        <v>8.5630750000000005E-2</v>
      </c>
      <c r="MT230">
        <v>0.75991120000000001</v>
      </c>
      <c r="MU230">
        <v>20.176449999999999</v>
      </c>
      <c r="MV230" s="1">
        <v>2.682963E-4</v>
      </c>
      <c r="MW230" s="1">
        <v>8.3305199999999996E-2</v>
      </c>
      <c r="MX230">
        <v>0.7596387</v>
      </c>
      <c r="MY230">
        <v>20.57985</v>
      </c>
      <c r="MZ230" s="1">
        <v>2.616602E-4</v>
      </c>
      <c r="NA230" s="1">
        <v>8.1283140000000004E-2</v>
      </c>
      <c r="NB230">
        <v>0.7593297</v>
      </c>
      <c r="NC230">
        <v>20.365279999999998</v>
      </c>
      <c r="ND230" s="1">
        <v>2.5529300000000002E-4</v>
      </c>
      <c r="NE230" s="1">
        <v>7.9339080000000006E-2</v>
      </c>
      <c r="NF230">
        <v>0.75899570000000005</v>
      </c>
      <c r="NG230">
        <v>20.400269999999999</v>
      </c>
      <c r="NH230" s="1">
        <v>2.4866889999999999E-4</v>
      </c>
      <c r="NI230" s="1">
        <v>7.7325420000000006E-2</v>
      </c>
      <c r="NJ230">
        <v>0.7586619</v>
      </c>
      <c r="NK230">
        <v>20.399999999999999</v>
      </c>
      <c r="NL230" s="1">
        <v>2.4159109999999999E-4</v>
      </c>
      <c r="NM230" s="1">
        <v>7.5169760000000002E-2</v>
      </c>
      <c r="NN230">
        <v>0.75832299999999997</v>
      </c>
      <c r="NO230">
        <v>20.17212</v>
      </c>
      <c r="NP230" s="1">
        <v>2.341337E-4</v>
      </c>
      <c r="NQ230" s="1">
        <v>7.2885140000000001E-2</v>
      </c>
      <c r="NR230">
        <v>0.75804139999999998</v>
      </c>
      <c r="NS230">
        <v>19.921669999999999</v>
      </c>
      <c r="NT230" s="1">
        <v>2.2657220000000001E-4</v>
      </c>
      <c r="NU230" s="1">
        <v>7.0554809999999996E-2</v>
      </c>
      <c r="NV230">
        <v>0.75779090000000005</v>
      </c>
      <c r="NW230">
        <v>19.80668</v>
      </c>
      <c r="NX230" s="1">
        <v>2.1919910000000001E-4</v>
      </c>
      <c r="NY230" s="1">
        <v>6.8273050000000002E-2</v>
      </c>
      <c r="NZ230">
        <v>0.757579</v>
      </c>
      <c r="OA230">
        <v>19.895230000000002</v>
      </c>
      <c r="OB230" s="1">
        <v>2.1222449999999999E-4</v>
      </c>
      <c r="OC230" s="1">
        <v>6.6106830000000005E-2</v>
      </c>
      <c r="OD230">
        <v>0.7574398</v>
      </c>
      <c r="OE230">
        <v>20.525169999999999</v>
      </c>
      <c r="OF230" s="1">
        <v>2.0545780000000001E-4</v>
      </c>
      <c r="OG230" s="1">
        <v>6.4004320000000003E-2</v>
      </c>
      <c r="OH230">
        <v>0.75732809999999995</v>
      </c>
      <c r="OI230">
        <v>21.13129</v>
      </c>
      <c r="OJ230" s="1">
        <v>1.9858960000000001E-4</v>
      </c>
      <c r="OK230" s="1">
        <v>6.1861220000000001E-2</v>
      </c>
    </row>
    <row r="231" spans="1:401" x14ac:dyDescent="0.35">
      <c r="A231">
        <v>237</v>
      </c>
      <c r="B231" t="s">
        <v>4</v>
      </c>
      <c r="C231" t="s">
        <v>181</v>
      </c>
      <c r="D231" t="s">
        <v>237</v>
      </c>
      <c r="E231">
        <v>870.10339999999997</v>
      </c>
      <c r="F231">
        <v>0.99280710000000005</v>
      </c>
      <c r="G231">
        <v>15.886810000000001</v>
      </c>
      <c r="H231">
        <v>0</v>
      </c>
      <c r="I231">
        <v>0</v>
      </c>
      <c r="J231">
        <v>0.99351599999999995</v>
      </c>
      <c r="K231">
        <v>16.10643</v>
      </c>
      <c r="L231">
        <v>0</v>
      </c>
      <c r="M231">
        <v>0</v>
      </c>
      <c r="N231">
        <v>0.99422219999999994</v>
      </c>
      <c r="O231">
        <v>16.629989999999999</v>
      </c>
      <c r="P231">
        <v>0</v>
      </c>
      <c r="Q231">
        <v>0</v>
      </c>
      <c r="R231">
        <v>0.9950386</v>
      </c>
      <c r="S231">
        <v>17.235040000000001</v>
      </c>
      <c r="T231">
        <v>0</v>
      </c>
      <c r="U231">
        <v>0</v>
      </c>
      <c r="V231">
        <v>0.99588849999999995</v>
      </c>
      <c r="W231">
        <v>17.804849999999998</v>
      </c>
      <c r="X231">
        <v>0</v>
      </c>
      <c r="Y231">
        <v>0</v>
      </c>
      <c r="Z231">
        <v>0.99679139999999999</v>
      </c>
      <c r="AA231">
        <v>18.02328</v>
      </c>
      <c r="AB231">
        <v>0</v>
      </c>
      <c r="AC231">
        <v>0</v>
      </c>
      <c r="AD231">
        <v>0.99768659999999998</v>
      </c>
      <c r="AE231">
        <v>17.74474</v>
      </c>
      <c r="AF231">
        <v>0</v>
      </c>
      <c r="AG231">
        <v>0</v>
      </c>
      <c r="AH231">
        <v>0.99858990000000003</v>
      </c>
      <c r="AI231">
        <v>17.285920000000001</v>
      </c>
      <c r="AJ231">
        <v>0</v>
      </c>
      <c r="AK231">
        <v>0</v>
      </c>
      <c r="AL231">
        <v>0.99949410000000005</v>
      </c>
      <c r="AM231">
        <v>16.88579</v>
      </c>
      <c r="AN231">
        <v>0</v>
      </c>
      <c r="AO231">
        <v>0</v>
      </c>
      <c r="AP231">
        <v>1.0005470000000001</v>
      </c>
      <c r="AQ231">
        <v>17.097480000000001</v>
      </c>
      <c r="AR231" s="1">
        <v>3.2198590000000002E-32</v>
      </c>
      <c r="AS231" s="1">
        <v>8.6801560000000001E-30</v>
      </c>
      <c r="AT231">
        <v>0.99879989999999996</v>
      </c>
      <c r="AU231">
        <v>17.739159999999998</v>
      </c>
      <c r="AV231" s="1">
        <v>1.241916E-20</v>
      </c>
      <c r="AW231" s="1">
        <v>3.3544590000000001E-18</v>
      </c>
      <c r="AX231">
        <v>0.99685170000000001</v>
      </c>
      <c r="AY231">
        <v>18.420380000000002</v>
      </c>
      <c r="AZ231" s="1">
        <v>1.3328480000000001E-10</v>
      </c>
      <c r="BA231" s="1">
        <v>2.4164699999999999E-8</v>
      </c>
      <c r="BB231">
        <v>0.99490040000000002</v>
      </c>
      <c r="BC231">
        <v>18.971039999999999</v>
      </c>
      <c r="BD231" s="1">
        <v>8.6738710000000008E-6</v>
      </c>
      <c r="BE231" s="1">
        <v>1.8390399999999999E-3</v>
      </c>
      <c r="BF231">
        <v>0.9929019</v>
      </c>
      <c r="BG231">
        <v>19.037089999999999</v>
      </c>
      <c r="BH231" s="1">
        <v>4.5730420000000003E-3</v>
      </c>
      <c r="BI231" s="1">
        <v>1.036108</v>
      </c>
      <c r="BJ231">
        <v>0.99093730000000002</v>
      </c>
      <c r="BK231">
        <v>18.677289999999999</v>
      </c>
      <c r="BL231" s="1">
        <v>0.32149230000000001</v>
      </c>
      <c r="BM231">
        <v>76.676630000000003</v>
      </c>
      <c r="BN231">
        <v>0.98892789999999997</v>
      </c>
      <c r="BO231">
        <v>18.21414</v>
      </c>
      <c r="BP231" s="1">
        <v>5.5368469999999999</v>
      </c>
      <c r="BQ231">
        <v>1378.1089999999999</v>
      </c>
      <c r="BR231">
        <v>0.98689020000000005</v>
      </c>
      <c r="BS231">
        <v>17.898990000000001</v>
      </c>
      <c r="BT231">
        <v>32.189010000000003</v>
      </c>
      <c r="BU231">
        <v>8311.1970000000001</v>
      </c>
      <c r="BV231">
        <v>0.98467070000000001</v>
      </c>
      <c r="BW231">
        <v>18.001709999999999</v>
      </c>
      <c r="BX231">
        <v>78.018129999999999</v>
      </c>
      <c r="BY231">
        <v>20806.79</v>
      </c>
      <c r="BZ231">
        <v>0.98196079999999997</v>
      </c>
      <c r="CA231">
        <v>18.23235</v>
      </c>
      <c r="CB231">
        <v>91.97748</v>
      </c>
      <c r="CC231">
        <v>25256.639999999999</v>
      </c>
      <c r="CD231">
        <v>0.97864850000000003</v>
      </c>
      <c r="CE231">
        <v>18.665759999999999</v>
      </c>
      <c r="CF231">
        <v>59.568829999999998</v>
      </c>
      <c r="CG231">
        <v>16800.75</v>
      </c>
      <c r="CH231">
        <v>0.97526250000000003</v>
      </c>
      <c r="CI231">
        <v>18.81212</v>
      </c>
      <c r="CJ231">
        <v>23.515170000000001</v>
      </c>
      <c r="CK231">
        <v>6791.3739999999998</v>
      </c>
      <c r="CL231">
        <v>0.97221789999999997</v>
      </c>
      <c r="CM231">
        <v>18.652270000000001</v>
      </c>
      <c r="CN231">
        <v>6.2034929999999999</v>
      </c>
      <c r="CO231">
        <v>1827.373</v>
      </c>
      <c r="CP231">
        <v>0.969526</v>
      </c>
      <c r="CQ231">
        <v>18.178789999999999</v>
      </c>
      <c r="CR231">
        <v>1.211859</v>
      </c>
      <c r="CS231">
        <v>362.09140000000002</v>
      </c>
      <c r="CT231">
        <v>0.96712989999999999</v>
      </c>
      <c r="CU231">
        <v>17.56983</v>
      </c>
      <c r="CV231">
        <v>0.224687</v>
      </c>
      <c r="CW231">
        <v>66.790049999999994</v>
      </c>
      <c r="CX231">
        <v>0.9647829</v>
      </c>
      <c r="CY231">
        <v>16.998000000000001</v>
      </c>
      <c r="CZ231">
        <v>7.4535589999999999E-2</v>
      </c>
      <c r="DA231">
        <v>21.354130000000001</v>
      </c>
      <c r="DB231">
        <v>0.96230300000000002</v>
      </c>
      <c r="DC231">
        <v>16.950089999999999</v>
      </c>
      <c r="DD231">
        <v>5.2279249999999999E-2</v>
      </c>
      <c r="DE231">
        <v>14.686579999999999</v>
      </c>
      <c r="DF231">
        <v>0.95949099999999998</v>
      </c>
      <c r="DG231">
        <v>17.012460000000001</v>
      </c>
      <c r="DH231" s="1">
        <v>4.6455969999999999E-2</v>
      </c>
      <c r="DI231">
        <v>13.03091</v>
      </c>
      <c r="DJ231">
        <v>0.9562602</v>
      </c>
      <c r="DK231">
        <v>17.359559999999998</v>
      </c>
      <c r="DL231" s="1">
        <v>4.3154079999999997E-2</v>
      </c>
      <c r="DM231">
        <v>12.13406</v>
      </c>
      <c r="DN231">
        <v>0.95291720000000002</v>
      </c>
      <c r="DO231">
        <v>17.71679</v>
      </c>
      <c r="DP231" s="1">
        <v>4.0525659999999998E-2</v>
      </c>
      <c r="DQ231">
        <v>11.43289</v>
      </c>
      <c r="DR231">
        <v>0.9491136</v>
      </c>
      <c r="DS231">
        <v>17.7637</v>
      </c>
      <c r="DT231" s="1">
        <v>3.8073009999999997E-2</v>
      </c>
      <c r="DU231" s="1">
        <v>10.786239999999999</v>
      </c>
      <c r="DV231">
        <v>0.94480140000000001</v>
      </c>
      <c r="DW231">
        <v>17.387889999999999</v>
      </c>
      <c r="DX231" s="1">
        <v>3.566064E-2</v>
      </c>
      <c r="DY231" s="1">
        <v>10.15264</v>
      </c>
      <c r="DZ231">
        <v>0.94007379999999996</v>
      </c>
      <c r="EA231">
        <v>16.801069999999999</v>
      </c>
      <c r="EB231" s="1">
        <v>3.3339800000000003E-2</v>
      </c>
      <c r="EC231" s="1">
        <v>9.5417170000000002</v>
      </c>
      <c r="ED231">
        <v>0.9348533</v>
      </c>
      <c r="EE231">
        <v>16.318239999999999</v>
      </c>
      <c r="EF231" s="1">
        <v>3.114975E-2</v>
      </c>
      <c r="EG231" s="1">
        <v>8.9647000000000006</v>
      </c>
      <c r="EH231">
        <v>0.92944570000000004</v>
      </c>
      <c r="EI231">
        <v>16.452490000000001</v>
      </c>
      <c r="EJ231" s="1">
        <v>2.933591E-2</v>
      </c>
      <c r="EK231" s="1">
        <v>8.4852709999999991</v>
      </c>
      <c r="EL231">
        <v>0.92398959999999997</v>
      </c>
      <c r="EM231">
        <v>16.765599999999999</v>
      </c>
      <c r="EN231" s="1">
        <v>2.8477369999999998E-2</v>
      </c>
      <c r="EO231" s="1">
        <v>8.2702980000000004</v>
      </c>
      <c r="EP231">
        <v>0.91856899999999997</v>
      </c>
      <c r="EQ231">
        <v>17.294910000000002</v>
      </c>
      <c r="ER231" s="1">
        <v>2.8821699999999999E-2</v>
      </c>
      <c r="ES231" s="1">
        <v>8.4040160000000004</v>
      </c>
      <c r="ET231">
        <v>0.91297700000000004</v>
      </c>
      <c r="EU231">
        <v>17.931660000000001</v>
      </c>
      <c r="EV231" s="1">
        <v>2.9745069999999998E-2</v>
      </c>
      <c r="EW231" s="1">
        <v>8.7225520000000003</v>
      </c>
      <c r="EX231">
        <v>0.90711169999999997</v>
      </c>
      <c r="EY231">
        <v>18.168800000000001</v>
      </c>
      <c r="EZ231" s="1">
        <v>3.0268150000000001E-2</v>
      </c>
      <c r="FA231" s="1">
        <v>8.9407029999999992</v>
      </c>
      <c r="FB231">
        <v>0.90092179999999999</v>
      </c>
      <c r="FC231">
        <v>17.974620000000002</v>
      </c>
      <c r="FD231" s="1">
        <v>2.989236E-2</v>
      </c>
      <c r="FE231" s="1">
        <v>8.9005589999999994</v>
      </c>
      <c r="FF231">
        <v>0.89552889999999996</v>
      </c>
      <c r="FG231">
        <v>17.665590000000002</v>
      </c>
      <c r="FH231" s="1">
        <v>2.8663669999999999E-2</v>
      </c>
      <c r="FI231" s="1">
        <v>8.5948019999999996</v>
      </c>
      <c r="FJ231">
        <v>0.89072300000000004</v>
      </c>
      <c r="FK231">
        <v>17.372399999999999</v>
      </c>
      <c r="FL231" s="1">
        <v>2.6865259999999998E-2</v>
      </c>
      <c r="FM231" s="1">
        <v>8.1038960000000007</v>
      </c>
      <c r="FN231">
        <v>0.88565079999999996</v>
      </c>
      <c r="FO231">
        <v>17.610759999999999</v>
      </c>
      <c r="FP231" s="1">
        <v>2.483846E-2</v>
      </c>
      <c r="FQ231" s="1">
        <v>7.5350869999999999</v>
      </c>
      <c r="FR231">
        <v>0.88008240000000004</v>
      </c>
      <c r="FS231">
        <v>17.987850000000002</v>
      </c>
      <c r="FT231" s="1">
        <v>2.2777439999999999E-2</v>
      </c>
      <c r="FU231" s="1">
        <v>6.9506690000000004</v>
      </c>
      <c r="FV231">
        <v>0.87459900000000002</v>
      </c>
      <c r="FW231">
        <v>18.376149999999999</v>
      </c>
      <c r="FX231" s="1">
        <v>2.0784560000000001E-2</v>
      </c>
      <c r="FY231" s="1">
        <v>6.3781319999999999</v>
      </c>
      <c r="FZ231">
        <v>0.8694615</v>
      </c>
      <c r="GA231">
        <v>18.884039999999999</v>
      </c>
      <c r="GB231" s="1">
        <v>1.892452E-2</v>
      </c>
      <c r="GC231" s="1">
        <v>5.8371050000000002</v>
      </c>
      <c r="GD231">
        <v>0.86460619999999999</v>
      </c>
      <c r="GE231">
        <v>19.074200000000001</v>
      </c>
      <c r="GF231" s="1">
        <v>1.7207469999999999E-2</v>
      </c>
      <c r="GG231" s="1">
        <v>5.33432</v>
      </c>
      <c r="GH231">
        <v>0.85977619999999999</v>
      </c>
      <c r="GI231">
        <v>19.12968</v>
      </c>
      <c r="GJ231" s="1">
        <v>1.5640169999999998E-2</v>
      </c>
      <c r="GK231" s="1">
        <v>4.8722469999999998</v>
      </c>
      <c r="GL231">
        <v>0.8551202</v>
      </c>
      <c r="GM231">
        <v>19.142900000000001</v>
      </c>
      <c r="GN231" s="1">
        <v>1.422085E-2</v>
      </c>
      <c r="GO231" s="1">
        <v>4.4507820000000002</v>
      </c>
      <c r="GP231">
        <v>0.85270100000000004</v>
      </c>
      <c r="GQ231">
        <v>19.03764</v>
      </c>
      <c r="GR231" s="1">
        <v>1.2936380000000001E-2</v>
      </c>
      <c r="GS231" s="1">
        <v>4.0567099999999998</v>
      </c>
      <c r="GT231">
        <v>0.84752240000000001</v>
      </c>
      <c r="GU231">
        <v>18.900490000000001</v>
      </c>
      <c r="GV231" s="1">
        <v>1.1753349999999999E-2</v>
      </c>
      <c r="GW231" s="1">
        <v>3.6985800000000002</v>
      </c>
      <c r="GX231">
        <v>0.84021369999999995</v>
      </c>
      <c r="GY231">
        <v>19.073229999999999</v>
      </c>
      <c r="GZ231" s="1">
        <v>1.0679579999999999E-2</v>
      </c>
      <c r="HA231" s="1">
        <v>3.3764509999999999</v>
      </c>
      <c r="HB231">
        <v>0.83231409999999995</v>
      </c>
      <c r="HC231">
        <v>19.097580000000001</v>
      </c>
      <c r="HD231" s="1">
        <v>9.6874920000000007E-3</v>
      </c>
      <c r="HE231" s="1">
        <v>3.0790229999999998</v>
      </c>
      <c r="HF231">
        <v>0.82497180000000003</v>
      </c>
      <c r="HG231">
        <v>19.1326</v>
      </c>
      <c r="HH231" s="1">
        <v>8.7828360000000005E-3</v>
      </c>
      <c r="HI231" s="1">
        <v>2.804764</v>
      </c>
      <c r="HJ231">
        <v>0.81792260000000006</v>
      </c>
      <c r="HK231">
        <v>19.086030000000001</v>
      </c>
      <c r="HL231" s="1">
        <v>7.9658880000000008E-3</v>
      </c>
      <c r="HM231" s="1">
        <v>2.5546479999999998</v>
      </c>
      <c r="HN231">
        <v>0.81141090000000005</v>
      </c>
      <c r="HO231">
        <v>19.153279999999999</v>
      </c>
      <c r="HP231" s="1">
        <v>7.2307589999999998E-3</v>
      </c>
      <c r="HQ231" s="1">
        <v>2.327423</v>
      </c>
      <c r="HR231">
        <v>0.80491550000000001</v>
      </c>
      <c r="HS231">
        <v>19.205570000000002</v>
      </c>
      <c r="HT231" s="1">
        <v>6.5589819999999997E-3</v>
      </c>
      <c r="HU231" s="1">
        <v>2.1198299999999999</v>
      </c>
      <c r="HV231">
        <v>0.79845460000000001</v>
      </c>
      <c r="HW231">
        <v>19.04495</v>
      </c>
      <c r="HX231" s="1">
        <v>5.944441E-3</v>
      </c>
      <c r="HY231" s="1">
        <v>1.9296139999999999</v>
      </c>
      <c r="HZ231">
        <v>0.79285479999999997</v>
      </c>
      <c r="IA231">
        <v>18.82227</v>
      </c>
      <c r="IB231" s="1">
        <v>5.3826819999999997E-3</v>
      </c>
      <c r="IC231" s="1">
        <v>1.7522169999999999</v>
      </c>
      <c r="ID231">
        <v>0.78777109999999995</v>
      </c>
      <c r="IE231">
        <v>18.76906</v>
      </c>
      <c r="IF231" s="1">
        <v>4.8594850000000002E-3</v>
      </c>
      <c r="IG231" s="1">
        <v>1.585304</v>
      </c>
      <c r="IH231">
        <v>0.78340310000000002</v>
      </c>
      <c r="II231">
        <v>18.637419999999999</v>
      </c>
      <c r="IJ231" s="1">
        <v>4.3655339999999999E-3</v>
      </c>
      <c r="IK231" s="1">
        <v>1.426204</v>
      </c>
      <c r="IL231">
        <v>0.77990590000000004</v>
      </c>
      <c r="IM231">
        <v>18.567270000000001</v>
      </c>
      <c r="IN231" s="1">
        <v>3.899741E-3</v>
      </c>
      <c r="IO231" s="1">
        <v>1.2751520000000001</v>
      </c>
      <c r="IP231">
        <v>0.77700840000000004</v>
      </c>
      <c r="IQ231">
        <v>18.176880000000001</v>
      </c>
      <c r="IR231" s="1">
        <v>3.4598419999999999E-3</v>
      </c>
      <c r="IS231" s="1">
        <v>1.1322140000000001</v>
      </c>
      <c r="IT231">
        <v>0.77461040000000003</v>
      </c>
      <c r="IU231">
        <v>17.78661</v>
      </c>
      <c r="IV231" s="1">
        <v>3.0342820000000001E-3</v>
      </c>
      <c r="IW231" s="1">
        <v>0.99380780000000002</v>
      </c>
      <c r="IX231">
        <v>0.77320619999999995</v>
      </c>
      <c r="IY231">
        <v>17.61</v>
      </c>
      <c r="IZ231" s="1">
        <v>2.6119300000000002E-3</v>
      </c>
      <c r="JA231" s="1">
        <v>0.85566220000000004</v>
      </c>
      <c r="JB231">
        <v>0.77223189999999997</v>
      </c>
      <c r="JC231">
        <v>17.52797</v>
      </c>
      <c r="JD231" s="1">
        <v>2.193399E-3</v>
      </c>
      <c r="JE231" s="1">
        <v>0.71875429999999996</v>
      </c>
      <c r="JF231">
        <v>0.77151320000000001</v>
      </c>
      <c r="JG231">
        <v>17.89602</v>
      </c>
      <c r="JH231" s="1">
        <v>1.7986090000000001E-3</v>
      </c>
      <c r="JI231" s="1">
        <v>0.58944569999999996</v>
      </c>
      <c r="JJ231">
        <v>0.77098029999999995</v>
      </c>
      <c r="JK231">
        <v>18.154579999999999</v>
      </c>
      <c r="JL231" s="1">
        <v>1.4579009999999999E-3</v>
      </c>
      <c r="JM231" s="1">
        <v>0.47736459999999997</v>
      </c>
      <c r="JN231">
        <v>0.77061409999999997</v>
      </c>
      <c r="JO231">
        <v>18.112349999999999</v>
      </c>
      <c r="JP231" s="1">
        <v>1.1902709999999999E-3</v>
      </c>
      <c r="JQ231" s="1">
        <v>0.3889744</v>
      </c>
      <c r="JR231">
        <v>0.77038280000000003</v>
      </c>
      <c r="JS231">
        <v>18.13766</v>
      </c>
      <c r="JT231" s="1">
        <v>9.9578699999999993E-4</v>
      </c>
      <c r="JU231" s="1">
        <v>0.32449080000000002</v>
      </c>
      <c r="JV231">
        <v>0.77026930000000005</v>
      </c>
      <c r="JW231">
        <v>17.928229999999999</v>
      </c>
      <c r="JX231" s="1">
        <v>8.5978080000000004E-4</v>
      </c>
      <c r="JY231" s="1">
        <v>0.27935720000000003</v>
      </c>
      <c r="JZ231">
        <v>0.77023269999999999</v>
      </c>
      <c r="KA231">
        <v>17.41187</v>
      </c>
      <c r="KB231" s="1">
        <v>7.6332609999999997E-4</v>
      </c>
      <c r="KC231" s="1">
        <v>0.24741379999999999</v>
      </c>
      <c r="KD231">
        <v>0.77027820000000002</v>
      </c>
      <c r="KE231">
        <v>17.0623</v>
      </c>
      <c r="KF231" s="1">
        <v>6.8988470000000001E-4</v>
      </c>
      <c r="KG231" s="1">
        <v>0.22327269999999999</v>
      </c>
      <c r="KH231">
        <v>0.77040419999999998</v>
      </c>
      <c r="KI231">
        <v>16.953579999999999</v>
      </c>
      <c r="KJ231" s="1">
        <v>6.2890660000000003E-4</v>
      </c>
      <c r="KK231" s="1">
        <v>0.20333809999999999</v>
      </c>
      <c r="KL231">
        <v>0.7705748</v>
      </c>
      <c r="KM231">
        <v>17.487829999999999</v>
      </c>
      <c r="KN231" s="1">
        <v>5.7593209999999995E-4</v>
      </c>
      <c r="KO231" s="1">
        <v>0.18604660000000001</v>
      </c>
      <c r="KP231">
        <v>0.7707946</v>
      </c>
      <c r="KQ231">
        <v>18.072299999999998</v>
      </c>
      <c r="KR231" s="1">
        <v>5.3000880000000005E-4</v>
      </c>
      <c r="KS231" s="1">
        <v>0.1710816</v>
      </c>
      <c r="KT231">
        <v>0.77104280000000003</v>
      </c>
      <c r="KU231">
        <v>18.5303</v>
      </c>
      <c r="KV231" s="1">
        <v>4.9128170000000001E-4</v>
      </c>
      <c r="KW231" s="1">
        <v>0.1584257</v>
      </c>
      <c r="KX231">
        <v>0.77128479999999999</v>
      </c>
      <c r="KY231">
        <v>18.844750000000001</v>
      </c>
      <c r="KZ231" s="1">
        <v>4.5909709999999998E-4</v>
      </c>
      <c r="LA231" s="1">
        <v>0.14791409999999999</v>
      </c>
      <c r="LB231">
        <v>0.77154180000000006</v>
      </c>
      <c r="LC231">
        <v>18.693010000000001</v>
      </c>
      <c r="LD231" s="1">
        <v>4.323288E-4</v>
      </c>
      <c r="LE231" s="1">
        <v>0.13919100000000001</v>
      </c>
      <c r="LF231">
        <v>0.77181829999999996</v>
      </c>
      <c r="LG231">
        <v>18.371030000000001</v>
      </c>
      <c r="LH231" s="1">
        <v>4.094255E-4</v>
      </c>
      <c r="LI231" s="1">
        <v>0.13174640000000001</v>
      </c>
      <c r="LJ231">
        <v>0.77202170000000003</v>
      </c>
      <c r="LK231">
        <v>18.275569999999998</v>
      </c>
      <c r="LL231" s="1">
        <v>3.887815E-4</v>
      </c>
      <c r="LM231" s="1">
        <v>0.1250704</v>
      </c>
      <c r="LN231">
        <v>0.77218529999999996</v>
      </c>
      <c r="LO231">
        <v>18.394590000000001</v>
      </c>
      <c r="LP231" s="1">
        <v>3.697226E-4</v>
      </c>
      <c r="LQ231" s="1">
        <v>0.1189201</v>
      </c>
      <c r="LR231">
        <v>0.77235240000000005</v>
      </c>
      <c r="LS231">
        <v>19.086819999999999</v>
      </c>
      <c r="LT231" s="1">
        <v>3.5220530000000001E-4</v>
      </c>
      <c r="LU231" s="1">
        <v>0.11327130000000001</v>
      </c>
      <c r="LV231">
        <v>0.77244610000000002</v>
      </c>
      <c r="LW231">
        <v>19.738040000000002</v>
      </c>
      <c r="LX231" s="1">
        <v>3.3608089999999998E-4</v>
      </c>
      <c r="LY231" s="1">
        <v>0.1080748</v>
      </c>
      <c r="LZ231">
        <v>0.77248859999999997</v>
      </c>
      <c r="MA231">
        <v>20.238790000000002</v>
      </c>
      <c r="MB231" s="1">
        <v>3.214127E-4</v>
      </c>
      <c r="MC231" s="1">
        <v>0.10335560000000001</v>
      </c>
      <c r="MD231">
        <v>0.77249880000000004</v>
      </c>
      <c r="ME231">
        <v>20.525320000000001</v>
      </c>
      <c r="MF231" s="1">
        <v>3.0818049999999997E-4</v>
      </c>
      <c r="MG231" s="1">
        <v>9.9096050000000005E-2</v>
      </c>
      <c r="MH231">
        <v>0.77243890000000004</v>
      </c>
      <c r="MI231">
        <v>20.40165</v>
      </c>
      <c r="MJ231" s="1">
        <v>2.9626629999999999E-4</v>
      </c>
      <c r="MK231" s="1">
        <v>9.5269359999999997E-2</v>
      </c>
      <c r="ML231">
        <v>0.77229510000000001</v>
      </c>
      <c r="MM231">
        <v>20.107810000000001</v>
      </c>
      <c r="MN231" s="1">
        <v>2.8575939999999999E-4</v>
      </c>
      <c r="MO231" s="1">
        <v>9.1893799999999998E-2</v>
      </c>
      <c r="MP231">
        <v>0.77205789999999996</v>
      </c>
      <c r="MQ231">
        <v>20.047609999999999</v>
      </c>
      <c r="MR231" s="1">
        <v>2.766601E-4</v>
      </c>
      <c r="MS231" s="1">
        <v>8.8976280000000005E-2</v>
      </c>
      <c r="MT231">
        <v>0.77174830000000005</v>
      </c>
      <c r="MU231">
        <v>20.152139999999999</v>
      </c>
      <c r="MV231" s="1">
        <v>2.6898519999999997E-4</v>
      </c>
      <c r="MW231" s="1">
        <v>8.6519100000000002E-2</v>
      </c>
      <c r="MX231">
        <v>0.77133940000000001</v>
      </c>
      <c r="MY231">
        <v>20.59674</v>
      </c>
      <c r="MZ231" s="1">
        <v>2.622805E-4</v>
      </c>
      <c r="NA231" s="1">
        <v>8.439642E-2</v>
      </c>
      <c r="NB231">
        <v>0.77087000000000006</v>
      </c>
      <c r="NC231">
        <v>20.41677</v>
      </c>
      <c r="ND231" s="1">
        <v>2.5591559999999999E-4</v>
      </c>
      <c r="NE231" s="1">
        <v>8.2381819999999994E-2</v>
      </c>
      <c r="NF231">
        <v>0.77036769999999999</v>
      </c>
      <c r="NG231">
        <v>20.47082</v>
      </c>
      <c r="NH231" s="1">
        <v>2.493315E-4</v>
      </c>
      <c r="NI231" s="1">
        <v>8.0308749999999998E-2</v>
      </c>
      <c r="NJ231">
        <v>0.7698334</v>
      </c>
      <c r="NK231">
        <v>20.456489999999999</v>
      </c>
      <c r="NL231" s="1">
        <v>2.4229859999999999E-4</v>
      </c>
      <c r="NM231" s="1">
        <v>7.8092659999999994E-2</v>
      </c>
      <c r="NN231">
        <v>0.76931550000000004</v>
      </c>
      <c r="NO231">
        <v>20.198830000000001</v>
      </c>
      <c r="NP231" s="1">
        <v>2.3487249999999999E-4</v>
      </c>
      <c r="NQ231" s="1">
        <v>7.5737860000000004E-2</v>
      </c>
      <c r="NR231">
        <v>0.76882609999999996</v>
      </c>
      <c r="NS231">
        <v>19.913170000000001</v>
      </c>
      <c r="NT231" s="1">
        <v>2.2731490000000001E-4</v>
      </c>
      <c r="NU231" s="1">
        <v>7.3325029999999999E-2</v>
      </c>
      <c r="NV231">
        <v>0.76838669999999998</v>
      </c>
      <c r="NW231">
        <v>19.78012</v>
      </c>
      <c r="NX231" s="1">
        <v>2.199085E-4</v>
      </c>
      <c r="NY231" s="1">
        <v>7.0949590000000007E-2</v>
      </c>
      <c r="NZ231">
        <v>0.76801189999999997</v>
      </c>
      <c r="OA231">
        <v>19.883679999999998</v>
      </c>
      <c r="OB231" s="1">
        <v>2.129019E-4</v>
      </c>
      <c r="OC231" s="1">
        <v>6.8693489999999996E-2</v>
      </c>
      <c r="OD231">
        <v>0.76770059999999996</v>
      </c>
      <c r="OE231">
        <v>20.550509999999999</v>
      </c>
      <c r="OF231" s="1">
        <v>2.061303E-4</v>
      </c>
      <c r="OG231" s="1">
        <v>6.6512849999999998E-2</v>
      </c>
      <c r="OH231">
        <v>0.76748570000000005</v>
      </c>
      <c r="OI231">
        <v>21.18807</v>
      </c>
      <c r="OJ231" s="1">
        <v>1.992854E-4</v>
      </c>
      <c r="OK231" s="1">
        <v>6.4301529999999996E-2</v>
      </c>
    </row>
    <row r="232" spans="1:401" x14ac:dyDescent="0.35">
      <c r="A232">
        <v>238</v>
      </c>
      <c r="B232" t="s">
        <v>4</v>
      </c>
      <c r="C232" t="s">
        <v>181</v>
      </c>
      <c r="D232" t="s">
        <v>238</v>
      </c>
      <c r="E232">
        <v>833.28970000000004</v>
      </c>
      <c r="F232">
        <v>1.0376320000000001</v>
      </c>
      <c r="G232">
        <v>15.92065</v>
      </c>
      <c r="H232">
        <v>0</v>
      </c>
      <c r="I232">
        <v>0</v>
      </c>
      <c r="J232">
        <v>1.0349950000000001</v>
      </c>
      <c r="K232">
        <v>16.13308</v>
      </c>
      <c r="L232">
        <v>0</v>
      </c>
      <c r="M232">
        <v>0</v>
      </c>
      <c r="N232">
        <v>1.0323389999999999</v>
      </c>
      <c r="O232">
        <v>16.63194</v>
      </c>
      <c r="P232">
        <v>0</v>
      </c>
      <c r="Q232">
        <v>0</v>
      </c>
      <c r="R232">
        <v>1.0297240000000001</v>
      </c>
      <c r="S232">
        <v>17.235050000000001</v>
      </c>
      <c r="T232">
        <v>0</v>
      </c>
      <c r="U232">
        <v>0</v>
      </c>
      <c r="V232">
        <v>1.0271060000000001</v>
      </c>
      <c r="W232">
        <v>17.80528</v>
      </c>
      <c r="X232">
        <v>0</v>
      </c>
      <c r="Y232">
        <v>0</v>
      </c>
      <c r="Z232">
        <v>1.0245610000000001</v>
      </c>
      <c r="AA232">
        <v>18.025639999999999</v>
      </c>
      <c r="AB232">
        <v>0</v>
      </c>
      <c r="AC232">
        <v>0</v>
      </c>
      <c r="AD232">
        <v>1.021946</v>
      </c>
      <c r="AE232">
        <v>17.761769999999999</v>
      </c>
      <c r="AF232">
        <v>0</v>
      </c>
      <c r="AG232">
        <v>0</v>
      </c>
      <c r="AH232">
        <v>1.019266</v>
      </c>
      <c r="AI232">
        <v>17.310839999999999</v>
      </c>
      <c r="AJ232">
        <v>0</v>
      </c>
      <c r="AK232">
        <v>0</v>
      </c>
      <c r="AL232">
        <v>1.0164709999999999</v>
      </c>
      <c r="AM232">
        <v>16.909990000000001</v>
      </c>
      <c r="AN232">
        <v>0</v>
      </c>
      <c r="AO232">
        <v>0</v>
      </c>
      <c r="AP232">
        <v>1.0136719999999999</v>
      </c>
      <c r="AQ232">
        <v>17.117940000000001</v>
      </c>
      <c r="AR232">
        <v>4.9943809999999998E-33</v>
      </c>
      <c r="AS232" s="1">
        <v>1.433983E-30</v>
      </c>
      <c r="AT232">
        <v>1.010859</v>
      </c>
      <c r="AU232">
        <v>17.74324</v>
      </c>
      <c r="AV232" s="1">
        <v>1.8982810000000001E-21</v>
      </c>
      <c r="AW232" s="1">
        <v>5.4586089999999996E-19</v>
      </c>
      <c r="AX232">
        <v>1.0079309999999999</v>
      </c>
      <c r="AY232">
        <v>18.423549999999999</v>
      </c>
      <c r="AZ232" s="1">
        <v>3.2963740000000002E-11</v>
      </c>
      <c r="BA232" s="1">
        <v>5.9222089999999996E-9</v>
      </c>
      <c r="BB232">
        <v>1.004985</v>
      </c>
      <c r="BC232">
        <v>18.98077</v>
      </c>
      <c r="BD232" s="1">
        <v>5.0148690000000002E-6</v>
      </c>
      <c r="BE232" s="1">
        <v>1.085216E-3</v>
      </c>
      <c r="BF232">
        <v>1.002008</v>
      </c>
      <c r="BG232">
        <v>19.04757</v>
      </c>
      <c r="BH232" s="1">
        <v>3.12276E-3</v>
      </c>
      <c r="BI232" s="1">
        <v>0.72837600000000002</v>
      </c>
      <c r="BJ232">
        <v>0.99903390000000003</v>
      </c>
      <c r="BK232">
        <v>18.703340000000001</v>
      </c>
      <c r="BL232" s="1">
        <v>0.24545710000000001</v>
      </c>
      <c r="BM232">
        <v>60.670479999999998</v>
      </c>
      <c r="BN232">
        <v>0.99601669999999998</v>
      </c>
      <c r="BO232">
        <v>18.23949</v>
      </c>
      <c r="BP232" s="1">
        <v>4.6159049999999997</v>
      </c>
      <c r="BQ232">
        <v>1197.7329999999999</v>
      </c>
      <c r="BR232">
        <v>0.99297360000000001</v>
      </c>
      <c r="BS232">
        <v>17.91986</v>
      </c>
      <c r="BT232">
        <v>28.877880000000001</v>
      </c>
      <c r="BU232">
        <v>7815.3810000000003</v>
      </c>
      <c r="BV232">
        <v>0.98970659999999999</v>
      </c>
      <c r="BW232">
        <v>18.020489999999999</v>
      </c>
      <c r="BX232">
        <v>74.533360000000002</v>
      </c>
      <c r="BY232">
        <v>20938.189999999999</v>
      </c>
      <c r="BZ232">
        <v>0.98577020000000004</v>
      </c>
      <c r="CA232">
        <v>18.22634</v>
      </c>
      <c r="CB232">
        <v>92.798270000000002</v>
      </c>
      <c r="CC232">
        <v>26962.34</v>
      </c>
      <c r="CD232">
        <v>0.98090029999999995</v>
      </c>
      <c r="CE232">
        <v>18.662179999999999</v>
      </c>
      <c r="CF232">
        <v>63.02966</v>
      </c>
      <c r="CG232">
        <v>18882.849999999999</v>
      </c>
      <c r="CH232">
        <v>0.97575690000000004</v>
      </c>
      <c r="CI232">
        <v>18.808499999999999</v>
      </c>
      <c r="CJ232">
        <v>25.922840000000001</v>
      </c>
      <c r="CK232">
        <v>7978.875</v>
      </c>
      <c r="CL232">
        <v>0.97097480000000003</v>
      </c>
      <c r="CM232">
        <v>18.667629999999999</v>
      </c>
      <c r="CN232">
        <v>7.0780880000000002</v>
      </c>
      <c r="CO232">
        <v>2228.152</v>
      </c>
      <c r="CP232">
        <v>0.96666640000000004</v>
      </c>
      <c r="CQ232">
        <v>18.218779999999999</v>
      </c>
      <c r="CR232">
        <v>1.4155949999999999</v>
      </c>
      <c r="CS232">
        <v>453.0292</v>
      </c>
      <c r="CT232">
        <v>0.96277120000000005</v>
      </c>
      <c r="CU232">
        <v>17.614999999999998</v>
      </c>
      <c r="CV232">
        <v>0.25894660000000003</v>
      </c>
      <c r="CW232">
        <v>82.555610000000001</v>
      </c>
      <c r="CX232">
        <v>0.95909290000000003</v>
      </c>
      <c r="CY232">
        <v>17.042079999999999</v>
      </c>
      <c r="CZ232">
        <v>7.9371999999999998E-2</v>
      </c>
      <c r="DA232">
        <v>24.238119999999999</v>
      </c>
      <c r="DB232">
        <v>0.95523119999999995</v>
      </c>
      <c r="DC232">
        <v>16.989750000000001</v>
      </c>
      <c r="DD232">
        <v>5.3147819999999998E-2</v>
      </c>
      <c r="DE232">
        <v>15.78331</v>
      </c>
      <c r="DF232">
        <v>0.95102850000000005</v>
      </c>
      <c r="DG232">
        <v>17.018350000000002</v>
      </c>
      <c r="DH232">
        <v>4.6803400000000002E-2</v>
      </c>
      <c r="DI232">
        <v>13.84381</v>
      </c>
      <c r="DJ232">
        <v>0.9462836</v>
      </c>
      <c r="DK232">
        <v>17.36036</v>
      </c>
      <c r="DL232" s="1">
        <v>4.3392519999999997E-2</v>
      </c>
      <c r="DM232">
        <v>12.851419999999999</v>
      </c>
      <c r="DN232">
        <v>0.94126310000000002</v>
      </c>
      <c r="DO232">
        <v>17.71726</v>
      </c>
      <c r="DP232" s="1">
        <v>4.0731820000000002E-2</v>
      </c>
      <c r="DQ232">
        <v>12.09168</v>
      </c>
      <c r="DR232">
        <v>0.93551589999999996</v>
      </c>
      <c r="DS232">
        <v>17.77075</v>
      </c>
      <c r="DT232" s="1">
        <v>3.8271909999999999E-2</v>
      </c>
      <c r="DU232">
        <v>11.39742</v>
      </c>
      <c r="DV232">
        <v>0.92898349999999996</v>
      </c>
      <c r="DW232">
        <v>17.414739999999998</v>
      </c>
      <c r="DX232" s="1">
        <v>3.585605E-2</v>
      </c>
      <c r="DY232">
        <v>10.7182</v>
      </c>
      <c r="DZ232">
        <v>0.92197770000000001</v>
      </c>
      <c r="EA232">
        <v>16.83963</v>
      </c>
      <c r="EB232" s="1">
        <v>3.3526010000000002E-2</v>
      </c>
      <c r="EC232" s="1">
        <v>10.05974</v>
      </c>
      <c r="ED232">
        <v>0.91439190000000004</v>
      </c>
      <c r="EE232">
        <v>16.370930000000001</v>
      </c>
      <c r="EF232" s="1">
        <v>3.1322299999999997E-2</v>
      </c>
      <c r="EG232" s="1">
        <v>9.435575</v>
      </c>
      <c r="EH232">
        <v>0.90653090000000003</v>
      </c>
      <c r="EI232">
        <v>16.510529999999999</v>
      </c>
      <c r="EJ232" s="1">
        <v>2.945677E-2</v>
      </c>
      <c r="EK232" s="1">
        <v>8.9021410000000003</v>
      </c>
      <c r="EL232">
        <v>0.89851780000000003</v>
      </c>
      <c r="EM232">
        <v>16.79832</v>
      </c>
      <c r="EN232" s="1">
        <v>2.8492610000000002E-2</v>
      </c>
      <c r="EO232" s="1">
        <v>8.6277989999999996</v>
      </c>
      <c r="EP232">
        <v>0.8903392</v>
      </c>
      <c r="EQ232">
        <v>17.321280000000002</v>
      </c>
      <c r="ER232" s="1">
        <v>2.8738380000000001E-2</v>
      </c>
      <c r="ES232" s="1">
        <v>8.7170389999999998</v>
      </c>
      <c r="ET232">
        <v>0.88194300000000003</v>
      </c>
      <c r="EU232">
        <v>17.953700000000001</v>
      </c>
      <c r="EV232" s="1">
        <v>2.9645410000000001E-2</v>
      </c>
      <c r="EW232" s="1">
        <v>9.0223879999999994</v>
      </c>
      <c r="EX232">
        <v>0.87317739999999999</v>
      </c>
      <c r="EY232">
        <v>18.168810000000001</v>
      </c>
      <c r="EZ232" s="1">
        <v>3.023342E-2</v>
      </c>
      <c r="FA232" s="1">
        <v>9.2478859999999994</v>
      </c>
      <c r="FB232">
        <v>0.86397190000000001</v>
      </c>
      <c r="FC232">
        <v>17.973500000000001</v>
      </c>
      <c r="FD232" s="1">
        <v>2.9944999999999999E-2</v>
      </c>
      <c r="FE232" s="1">
        <v>9.2128289999999993</v>
      </c>
      <c r="FF232">
        <v>0.85560510000000001</v>
      </c>
      <c r="FG232">
        <v>17.678599999999999</v>
      </c>
      <c r="FH232" s="1">
        <v>2.879427E-2</v>
      </c>
      <c r="FI232" s="1">
        <v>8.9072230000000001</v>
      </c>
      <c r="FJ232">
        <v>0.84748809999999997</v>
      </c>
      <c r="FK232">
        <v>17.406020000000002</v>
      </c>
      <c r="FL232" s="1">
        <v>2.7036930000000001E-2</v>
      </c>
      <c r="FM232" s="1">
        <v>8.406523</v>
      </c>
      <c r="FN232">
        <v>0.83963089999999996</v>
      </c>
      <c r="FO232">
        <v>17.661539999999999</v>
      </c>
      <c r="FP232" s="1">
        <v>2.502393E-2</v>
      </c>
      <c r="FQ232" s="1">
        <v>7.8139940000000001</v>
      </c>
      <c r="FR232">
        <v>0.83153869999999996</v>
      </c>
      <c r="FS232">
        <v>18.038709999999998</v>
      </c>
      <c r="FT232" s="1">
        <v>2.2963879999999999E-2</v>
      </c>
      <c r="FU232" s="1">
        <v>7.2012369999999999</v>
      </c>
      <c r="FV232">
        <v>0.82343759999999999</v>
      </c>
      <c r="FW232">
        <v>18.412690000000001</v>
      </c>
      <c r="FX232" s="1">
        <v>2.096433E-2</v>
      </c>
      <c r="FY232" s="1">
        <v>6.5991559999999998</v>
      </c>
      <c r="FZ232">
        <v>0.81562509999999999</v>
      </c>
      <c r="GA232">
        <v>18.905169999999998</v>
      </c>
      <c r="GB232" s="1">
        <v>1.9093180000000001E-2</v>
      </c>
      <c r="GC232" s="1">
        <v>6.0294970000000001</v>
      </c>
      <c r="GD232">
        <v>0.80792940000000002</v>
      </c>
      <c r="GE232">
        <v>19.062709999999999</v>
      </c>
      <c r="GF232" s="1">
        <v>1.7364009999999999E-2</v>
      </c>
      <c r="GG232" s="1">
        <v>5.5003320000000002</v>
      </c>
      <c r="GH232">
        <v>0.80024329999999999</v>
      </c>
      <c r="GI232">
        <v>19.104700000000001</v>
      </c>
      <c r="GJ232" s="1">
        <v>1.5783450000000001E-2</v>
      </c>
      <c r="GK232" s="1">
        <v>5.0137390000000002</v>
      </c>
      <c r="GL232">
        <v>0.79283879999999995</v>
      </c>
      <c r="GM232">
        <v>19.12818</v>
      </c>
      <c r="GN232" s="1">
        <v>1.43538E-2</v>
      </c>
      <c r="GO232" s="1">
        <v>4.5716780000000004</v>
      </c>
      <c r="GP232">
        <v>0.78734199999999999</v>
      </c>
      <c r="GQ232">
        <v>19.04804</v>
      </c>
      <c r="GR232" s="1">
        <v>1.3060509999999999E-2</v>
      </c>
      <c r="GS232" s="1">
        <v>4.1714279999999997</v>
      </c>
      <c r="GT232">
        <v>0.78156539999999997</v>
      </c>
      <c r="GU232">
        <v>18.930630000000001</v>
      </c>
      <c r="GV232" s="1">
        <v>1.186422E-2</v>
      </c>
      <c r="GW232" s="1">
        <v>3.8007219999999999</v>
      </c>
      <c r="GX232">
        <v>0.77616110000000005</v>
      </c>
      <c r="GY232">
        <v>19.11957</v>
      </c>
      <c r="GZ232" s="1">
        <v>1.078116E-2</v>
      </c>
      <c r="HA232" s="1">
        <v>3.462577</v>
      </c>
      <c r="HB232">
        <v>0.77033010000000002</v>
      </c>
      <c r="HC232">
        <v>19.138269999999999</v>
      </c>
      <c r="HD232" s="1">
        <v>9.7818690000000003E-3</v>
      </c>
      <c r="HE232" s="1">
        <v>3.1509839999999998</v>
      </c>
      <c r="HF232">
        <v>0.76485599999999998</v>
      </c>
      <c r="HG232">
        <v>19.149270000000001</v>
      </c>
      <c r="HH232" s="1">
        <v>8.8695719999999992E-3</v>
      </c>
      <c r="HI232" s="1">
        <v>2.8640979999999998</v>
      </c>
      <c r="HJ232">
        <v>0.75963190000000003</v>
      </c>
      <c r="HK232">
        <v>19.073979999999999</v>
      </c>
      <c r="HL232" s="1">
        <v>8.0449939999999998E-3</v>
      </c>
      <c r="HM232" s="1">
        <v>2.6028120000000001</v>
      </c>
      <c r="HN232">
        <v>0.75483690000000003</v>
      </c>
      <c r="HO232">
        <v>19.123149999999999</v>
      </c>
      <c r="HP232" s="1">
        <v>7.3028490000000001E-3</v>
      </c>
      <c r="HQ232" s="1">
        <v>2.3659059999999998</v>
      </c>
      <c r="HR232">
        <v>0.74974669999999999</v>
      </c>
      <c r="HS232">
        <v>19.175799999999999</v>
      </c>
      <c r="HT232" s="1">
        <v>6.6256350000000004E-3</v>
      </c>
      <c r="HU232" s="1">
        <v>2.1513650000000002</v>
      </c>
      <c r="HV232">
        <v>0.74446409999999996</v>
      </c>
      <c r="HW232">
        <v>19.036300000000001</v>
      </c>
      <c r="HX232" s="1">
        <v>6.0084939999999996E-3</v>
      </c>
      <c r="HY232" s="1">
        <v>1.957095</v>
      </c>
      <c r="HZ232">
        <v>0.74051619999999996</v>
      </c>
      <c r="IA232">
        <v>18.844280000000001</v>
      </c>
      <c r="IB232" s="1">
        <v>5.4431150000000001E-3</v>
      </c>
      <c r="IC232" s="1">
        <v>1.7753369999999999</v>
      </c>
      <c r="ID232">
        <v>0.73707869999999998</v>
      </c>
      <c r="IE232">
        <v>18.81841</v>
      </c>
      <c r="IF232" s="1">
        <v>4.9172740000000001E-3</v>
      </c>
      <c r="IG232" s="1">
        <v>1.6049500000000001</v>
      </c>
      <c r="IH232">
        <v>0.73419000000000001</v>
      </c>
      <c r="II232">
        <v>18.698260000000001</v>
      </c>
      <c r="IJ232" s="1">
        <v>4.4210040000000001E-3</v>
      </c>
      <c r="IK232" s="1">
        <v>1.4431130000000001</v>
      </c>
      <c r="IL232">
        <v>0.73191949999999995</v>
      </c>
      <c r="IM232">
        <v>18.623930000000001</v>
      </c>
      <c r="IN232" s="1">
        <v>3.9524479999999999E-3</v>
      </c>
      <c r="IO232" s="1">
        <v>1.2898579999999999</v>
      </c>
      <c r="IP232">
        <v>0.72998969999999996</v>
      </c>
      <c r="IQ232">
        <v>18.205500000000001</v>
      </c>
      <c r="IR232" s="1">
        <v>3.5103339999999999E-3</v>
      </c>
      <c r="IS232" s="1">
        <v>1.1453739999999999</v>
      </c>
      <c r="IT232">
        <v>0.72840519999999997</v>
      </c>
      <c r="IU232">
        <v>17.794229999999999</v>
      </c>
      <c r="IV232" s="1">
        <v>3.084121E-3</v>
      </c>
      <c r="IW232" s="1">
        <v>1.0062530000000001</v>
      </c>
      <c r="IX232">
        <v>0.72794199999999998</v>
      </c>
      <c r="IY232">
        <v>17.601649999999999</v>
      </c>
      <c r="IZ232" s="1">
        <v>2.6621489999999999E-3</v>
      </c>
      <c r="JA232" s="1">
        <v>0.86762589999999995</v>
      </c>
      <c r="JB232">
        <v>0.72766160000000002</v>
      </c>
      <c r="JC232">
        <v>17.521180000000001</v>
      </c>
      <c r="JD232" s="1">
        <v>2.2425240000000001E-3</v>
      </c>
      <c r="JE232" s="1">
        <v>0.73027869999999995</v>
      </c>
      <c r="JF232">
        <v>0.72748040000000003</v>
      </c>
      <c r="JG232">
        <v>17.914370000000002</v>
      </c>
      <c r="JH232" s="1">
        <v>1.84351E-3</v>
      </c>
      <c r="JI232" s="1">
        <v>0.59990739999999998</v>
      </c>
      <c r="JJ232">
        <v>0.72738219999999998</v>
      </c>
      <c r="JK232">
        <v>18.194690000000001</v>
      </c>
      <c r="JL232" s="1">
        <v>1.4951490000000001E-3</v>
      </c>
      <c r="JM232" s="1">
        <v>0.48588579999999998</v>
      </c>
      <c r="JN232">
        <v>0.72736250000000002</v>
      </c>
      <c r="JO232">
        <v>18.17446</v>
      </c>
      <c r="JP232" s="1">
        <v>1.218509E-3</v>
      </c>
      <c r="JQ232" s="1">
        <v>0.39514779999999999</v>
      </c>
      <c r="JR232">
        <v>0.72734430000000005</v>
      </c>
      <c r="JS232">
        <v>18.202359999999999</v>
      </c>
      <c r="JT232" s="1">
        <v>1.0158330000000001E-3</v>
      </c>
      <c r="JU232" s="1">
        <v>0.32849850000000003</v>
      </c>
      <c r="JV232">
        <v>0.72738709999999995</v>
      </c>
      <c r="JW232">
        <v>17.969740000000002</v>
      </c>
      <c r="JX232" s="1">
        <v>8.7377370000000002E-4</v>
      </c>
      <c r="JY232" s="1">
        <v>0.28175820000000001</v>
      </c>
      <c r="JZ232">
        <v>0.72745320000000002</v>
      </c>
      <c r="KA232">
        <v>17.428740000000001</v>
      </c>
      <c r="KB232" s="1">
        <v>7.7347980000000004E-4</v>
      </c>
      <c r="KC232" s="1">
        <v>0.24881980000000001</v>
      </c>
      <c r="KD232">
        <v>0.72755890000000001</v>
      </c>
      <c r="KE232">
        <v>17.058330000000002</v>
      </c>
      <c r="KF232" s="1">
        <v>6.9790689999999996E-4</v>
      </c>
      <c r="KG232" s="1">
        <v>0.22417010000000001</v>
      </c>
      <c r="KH232">
        <v>0.7276608</v>
      </c>
      <c r="KI232">
        <v>16.949349999999999</v>
      </c>
      <c r="KJ232" s="1">
        <v>6.357604E-4</v>
      </c>
      <c r="KK232" s="1">
        <v>0.20400950000000001</v>
      </c>
      <c r="KL232">
        <v>0.7278038</v>
      </c>
      <c r="KM232">
        <v>17.50919</v>
      </c>
      <c r="KN232" s="1">
        <v>5.8189549999999998E-4</v>
      </c>
      <c r="KO232" s="1">
        <v>0.1865745</v>
      </c>
      <c r="KP232">
        <v>0.72796090000000002</v>
      </c>
      <c r="KQ232">
        <v>18.11863</v>
      </c>
      <c r="KR232" s="1">
        <v>5.3513580000000001E-4</v>
      </c>
      <c r="KS232" s="1">
        <v>0.17147370000000001</v>
      </c>
      <c r="KT232">
        <v>0.72811619999999999</v>
      </c>
      <c r="KU232">
        <v>18.595199999999998</v>
      </c>
      <c r="KV232" s="1">
        <v>4.9556749999999999E-4</v>
      </c>
      <c r="KW232" s="1">
        <v>0.15866939999999999</v>
      </c>
      <c r="KX232">
        <v>0.72828360000000003</v>
      </c>
      <c r="KY232">
        <v>18.902830000000002</v>
      </c>
      <c r="KZ232" s="1">
        <v>4.6264480000000001E-4</v>
      </c>
      <c r="LA232" s="1">
        <v>0.1480243</v>
      </c>
      <c r="LB232">
        <v>0.72843760000000002</v>
      </c>
      <c r="LC232">
        <v>18.716460000000001</v>
      </c>
      <c r="LD232" s="1">
        <v>4.3529529999999998E-4</v>
      </c>
      <c r="LE232" s="1">
        <v>0.13919860000000001</v>
      </c>
      <c r="LF232">
        <v>0.72854439999999998</v>
      </c>
      <c r="LG232">
        <v>18.36232</v>
      </c>
      <c r="LH232" s="1">
        <v>4.1201429999999998E-4</v>
      </c>
      <c r="LI232" s="1">
        <v>0.13170689999999999</v>
      </c>
      <c r="LJ232">
        <v>0.7286397</v>
      </c>
      <c r="LK232">
        <v>18.24427</v>
      </c>
      <c r="LL232" s="1">
        <v>3.9114999999999999E-4</v>
      </c>
      <c r="LM232" s="1">
        <v>0.12501989999999999</v>
      </c>
      <c r="LN232">
        <v>0.72874220000000001</v>
      </c>
      <c r="LO232">
        <v>18.373370000000001</v>
      </c>
      <c r="LP232" s="1">
        <v>3.7190349999999999E-4</v>
      </c>
      <c r="LQ232" s="1">
        <v>0.1188649</v>
      </c>
      <c r="LR232">
        <v>0.72877789999999998</v>
      </c>
      <c r="LS232">
        <v>19.100370000000002</v>
      </c>
      <c r="LT232" s="1">
        <v>3.5420850000000002E-4</v>
      </c>
      <c r="LU232" s="1">
        <v>0.11320909999999999</v>
      </c>
      <c r="LV232">
        <v>0.72883889999999996</v>
      </c>
      <c r="LW232">
        <v>19.7791</v>
      </c>
      <c r="LX232" s="1">
        <v>3.3791749999999998E-4</v>
      </c>
      <c r="LY232" s="1">
        <v>0.1080035</v>
      </c>
      <c r="LZ232">
        <v>0.7288232</v>
      </c>
      <c r="MA232">
        <v>20.29524</v>
      </c>
      <c r="MB232" s="1">
        <v>3.2307000000000001E-4</v>
      </c>
      <c r="MC232" s="1">
        <v>0.1032632</v>
      </c>
      <c r="MD232">
        <v>0.72879340000000004</v>
      </c>
      <c r="ME232">
        <v>20.57479</v>
      </c>
      <c r="MF232" s="1">
        <v>3.0967279999999999E-4</v>
      </c>
      <c r="MG232" s="1">
        <v>9.8984269999999999E-2</v>
      </c>
      <c r="MH232">
        <v>0.7287363</v>
      </c>
      <c r="MI232">
        <v>20.416219999999999</v>
      </c>
      <c r="MJ232" s="1">
        <v>2.9760250000000001E-4</v>
      </c>
      <c r="MK232" s="1">
        <v>9.5133980000000007E-2</v>
      </c>
      <c r="ML232">
        <v>0.72860740000000002</v>
      </c>
      <c r="MM232">
        <v>20.088159999999998</v>
      </c>
      <c r="MN232" s="1">
        <v>2.8692559999999998E-4</v>
      </c>
      <c r="MO232" s="1">
        <v>9.1725219999999996E-2</v>
      </c>
      <c r="MP232">
        <v>0.72846270000000002</v>
      </c>
      <c r="MQ232">
        <v>20.006640000000001</v>
      </c>
      <c r="MR232" s="1">
        <v>2.776519E-4</v>
      </c>
      <c r="MS232" s="1">
        <v>8.8767509999999994E-2</v>
      </c>
      <c r="MT232">
        <v>0.72824</v>
      </c>
      <c r="MU232">
        <v>20.127179999999999</v>
      </c>
      <c r="MV232" s="1">
        <v>2.6981820000000002E-4</v>
      </c>
      <c r="MW232" s="1">
        <v>8.6267849999999993E-2</v>
      </c>
      <c r="MX232">
        <v>0.7280025</v>
      </c>
      <c r="MY232">
        <v>20.6114</v>
      </c>
      <c r="MZ232" s="1">
        <v>2.6302509999999999E-4</v>
      </c>
      <c r="NA232" s="1">
        <v>8.4115220000000004E-2</v>
      </c>
      <c r="NB232">
        <v>0.72772159999999997</v>
      </c>
      <c r="NC232">
        <v>20.462569999999999</v>
      </c>
      <c r="ND232" s="1">
        <v>2.5665330000000002E-4</v>
      </c>
      <c r="NE232" s="1">
        <v>8.2093830000000007E-2</v>
      </c>
      <c r="NF232">
        <v>0.72744240000000004</v>
      </c>
      <c r="NG232">
        <v>20.544830000000001</v>
      </c>
      <c r="NH232" s="1">
        <v>2.5011290000000002E-4</v>
      </c>
      <c r="NI232" s="1">
        <v>8.00265E-2</v>
      </c>
      <c r="NJ232">
        <v>0.72714109999999998</v>
      </c>
      <c r="NK232">
        <v>20.515789999999999</v>
      </c>
      <c r="NL232" s="1">
        <v>2.431349E-4</v>
      </c>
      <c r="NM232" s="1">
        <v>7.7820210000000001E-2</v>
      </c>
      <c r="NN232">
        <v>0.72685509999999998</v>
      </c>
      <c r="NO232">
        <v>20.226389999999999</v>
      </c>
      <c r="NP232" s="1">
        <v>2.3575080000000001E-4</v>
      </c>
      <c r="NQ232" s="1">
        <v>7.5474169999999993E-2</v>
      </c>
      <c r="NR232">
        <v>0.72661730000000002</v>
      </c>
      <c r="NS232">
        <v>19.904620000000001</v>
      </c>
      <c r="NT232" s="1">
        <v>2.2819889999999999E-4</v>
      </c>
      <c r="NU232" s="1">
        <v>7.3058460000000006E-2</v>
      </c>
      <c r="NV232">
        <v>0.72641800000000001</v>
      </c>
      <c r="NW232">
        <v>19.75272</v>
      </c>
      <c r="NX232" s="1">
        <v>2.2076189999999999E-4</v>
      </c>
      <c r="NY232" s="1">
        <v>7.0673109999999997E-2</v>
      </c>
      <c r="NZ232">
        <v>0.72623499999999996</v>
      </c>
      <c r="OA232">
        <v>19.873280000000001</v>
      </c>
      <c r="OB232" s="1">
        <v>2.1371420000000001E-4</v>
      </c>
      <c r="OC232" s="1">
        <v>6.8404439999999997E-2</v>
      </c>
      <c r="OD232">
        <v>0.72612460000000001</v>
      </c>
      <c r="OE232">
        <v>20.581029999999998</v>
      </c>
      <c r="OF232" s="1">
        <v>2.0693130000000001E-4</v>
      </c>
      <c r="OG232" s="1">
        <v>6.6221740000000001E-2</v>
      </c>
      <c r="OH232">
        <v>0.7260453</v>
      </c>
      <c r="OI232">
        <v>21.2501</v>
      </c>
      <c r="OJ232" s="1">
        <v>2.0011289999999999E-4</v>
      </c>
      <c r="OK232" s="1">
        <v>6.4023640000000007E-2</v>
      </c>
    </row>
    <row r="233" spans="1:401" x14ac:dyDescent="0.35">
      <c r="A233">
        <v>239</v>
      </c>
      <c r="B233" t="s">
        <v>4</v>
      </c>
      <c r="C233" t="s">
        <v>181</v>
      </c>
      <c r="D233" t="s">
        <v>239</v>
      </c>
      <c r="E233">
        <v>883.923</v>
      </c>
      <c r="F233">
        <v>0.82699480000000003</v>
      </c>
      <c r="G233">
        <v>15.95232</v>
      </c>
      <c r="H233">
        <v>0</v>
      </c>
      <c r="I233">
        <v>0</v>
      </c>
      <c r="J233">
        <v>0.82606820000000003</v>
      </c>
      <c r="K233">
        <v>16.1647</v>
      </c>
      <c r="L233">
        <v>0</v>
      </c>
      <c r="M233">
        <v>0</v>
      </c>
      <c r="N233">
        <v>0.82510919999999999</v>
      </c>
      <c r="O233">
        <v>16.640999999999998</v>
      </c>
      <c r="P233">
        <v>0</v>
      </c>
      <c r="Q233">
        <v>0</v>
      </c>
      <c r="R233">
        <v>0.82416089999999997</v>
      </c>
      <c r="S233">
        <v>17.240819999999999</v>
      </c>
      <c r="T233">
        <v>0</v>
      </c>
      <c r="U233">
        <v>0</v>
      </c>
      <c r="V233">
        <v>0.82325490000000001</v>
      </c>
      <c r="W233">
        <v>17.81062</v>
      </c>
      <c r="X233">
        <v>0</v>
      </c>
      <c r="Y233">
        <v>0</v>
      </c>
      <c r="Z233">
        <v>0.82237919999999998</v>
      </c>
      <c r="AA233">
        <v>18.026710000000001</v>
      </c>
      <c r="AB233">
        <v>0</v>
      </c>
      <c r="AC233">
        <v>0</v>
      </c>
      <c r="AD233">
        <v>0.82145449999999998</v>
      </c>
      <c r="AE233">
        <v>17.77364</v>
      </c>
      <c r="AF233">
        <v>0</v>
      </c>
      <c r="AG233">
        <v>0</v>
      </c>
      <c r="AH233">
        <v>0.82051879999999999</v>
      </c>
      <c r="AI233">
        <v>17.330300000000001</v>
      </c>
      <c r="AJ233">
        <v>0</v>
      </c>
      <c r="AK233">
        <v>0</v>
      </c>
      <c r="AL233">
        <v>0.81951929999999995</v>
      </c>
      <c r="AM233">
        <v>16.931920000000002</v>
      </c>
      <c r="AN233">
        <v>0</v>
      </c>
      <c r="AO233">
        <v>0</v>
      </c>
      <c r="AP233">
        <v>0.81853699999999996</v>
      </c>
      <c r="AQ233">
        <v>17.142890000000001</v>
      </c>
      <c r="AR233">
        <v>9.9388920000000001E-34</v>
      </c>
      <c r="AS233" s="1">
        <v>2.9064219999999999E-31</v>
      </c>
      <c r="AT233">
        <v>0.81761519999999999</v>
      </c>
      <c r="AU233">
        <v>17.755669999999999</v>
      </c>
      <c r="AV233" s="1">
        <v>3.7277750000000002E-22</v>
      </c>
      <c r="AW233" s="1">
        <v>1.0911639999999999E-19</v>
      </c>
      <c r="AX233">
        <v>0.8166447</v>
      </c>
      <c r="AY233">
        <v>18.433399999999999</v>
      </c>
      <c r="AZ233" s="1">
        <v>3.9457959999999997E-12</v>
      </c>
      <c r="BA233" s="1">
        <v>1.1576139999999999E-9</v>
      </c>
      <c r="BB233">
        <v>0.81566269999999996</v>
      </c>
      <c r="BC233">
        <v>18.994129999999998</v>
      </c>
      <c r="BD233" s="1">
        <v>2.708686E-6</v>
      </c>
      <c r="BE233" s="1">
        <v>6.272952E-4</v>
      </c>
      <c r="BF233">
        <v>0.81467160000000005</v>
      </c>
      <c r="BG233">
        <v>19.055319999999998</v>
      </c>
      <c r="BH233" s="1">
        <v>2.0389470000000002E-3</v>
      </c>
      <c r="BI233" s="1">
        <v>0.50194079999999996</v>
      </c>
      <c r="BJ233">
        <v>0.81369860000000005</v>
      </c>
      <c r="BK233">
        <v>18.72362</v>
      </c>
      <c r="BL233" s="1">
        <v>0.181502</v>
      </c>
      <c r="BM233">
        <v>46.856369999999998</v>
      </c>
      <c r="BN233">
        <v>0.81270710000000002</v>
      </c>
      <c r="BO233">
        <v>18.26052</v>
      </c>
      <c r="BP233" s="1">
        <v>3.7621259999999999</v>
      </c>
      <c r="BQ233">
        <v>1010.2910000000001</v>
      </c>
      <c r="BR233">
        <v>0.81176219999999999</v>
      </c>
      <c r="BS233">
        <v>17.938849999999999</v>
      </c>
      <c r="BT233">
        <v>25.518439999999998</v>
      </c>
      <c r="BU233">
        <v>7087.424</v>
      </c>
      <c r="BV233">
        <v>0.81071340000000003</v>
      </c>
      <c r="BW233">
        <v>18.042560000000002</v>
      </c>
      <c r="BX233">
        <v>70.565610000000007</v>
      </c>
      <c r="BY233">
        <v>20183.46</v>
      </c>
      <c r="BZ233">
        <v>0.80932329999999997</v>
      </c>
      <c r="CA233">
        <v>18.225950000000001</v>
      </c>
      <c r="CB233">
        <v>93.193129999999996</v>
      </c>
      <c r="CC233">
        <v>27352.92</v>
      </c>
      <c r="CD233">
        <v>0.80761369999999999</v>
      </c>
      <c r="CE233">
        <v>18.662269999999999</v>
      </c>
      <c r="CF233">
        <v>66.699709999999996</v>
      </c>
      <c r="CG233">
        <v>20046.14</v>
      </c>
      <c r="CH233">
        <v>0.80590530000000005</v>
      </c>
      <c r="CI233">
        <v>18.804510000000001</v>
      </c>
      <c r="CJ233">
        <v>28.673169999999999</v>
      </c>
      <c r="CK233">
        <v>8793.5619999999999</v>
      </c>
      <c r="CL233">
        <v>0.80452330000000005</v>
      </c>
      <c r="CM233">
        <v>18.678149999999999</v>
      </c>
      <c r="CN233">
        <v>8.1239469999999994</v>
      </c>
      <c r="CO233">
        <v>2532.6610000000001</v>
      </c>
      <c r="CP233">
        <v>0.80336940000000001</v>
      </c>
      <c r="CQ233">
        <v>18.2514</v>
      </c>
      <c r="CR233">
        <v>1.6676359999999999</v>
      </c>
      <c r="CS233">
        <v>526.17719999999997</v>
      </c>
      <c r="CT233">
        <v>0.80234660000000002</v>
      </c>
      <c r="CU233">
        <v>17.65306</v>
      </c>
      <c r="CV233">
        <v>0.30237219999999998</v>
      </c>
      <c r="CW233">
        <v>95.243589999999998</v>
      </c>
      <c r="CX233">
        <v>0.80132510000000001</v>
      </c>
      <c r="CY233">
        <v>17.080500000000001</v>
      </c>
      <c r="CZ233">
        <v>8.5534209999999999E-2</v>
      </c>
      <c r="DA233">
        <v>26.115110000000001</v>
      </c>
      <c r="DB233">
        <v>0.80019720000000005</v>
      </c>
      <c r="DC233">
        <v>17.0307</v>
      </c>
      <c r="DD233">
        <v>5.419993E-2</v>
      </c>
      <c r="DE233">
        <v>16.159369999999999</v>
      </c>
      <c r="DF233">
        <v>0.79886509999999999</v>
      </c>
      <c r="DG233">
        <v>17.027139999999999</v>
      </c>
      <c r="DH233">
        <v>4.7194949999999999E-2</v>
      </c>
      <c r="DI233">
        <v>14.010899999999999</v>
      </c>
      <c r="DJ233">
        <v>0.79726030000000003</v>
      </c>
      <c r="DK233">
        <v>17.365400000000001</v>
      </c>
      <c r="DL233" s="1">
        <v>4.3653379999999999E-2</v>
      </c>
      <c r="DM233">
        <v>12.964090000000001</v>
      </c>
      <c r="DN233">
        <v>0.79564219999999997</v>
      </c>
      <c r="DO233">
        <v>17.719360000000002</v>
      </c>
      <c r="DP233" s="1">
        <v>4.0953870000000003E-2</v>
      </c>
      <c r="DQ233">
        <v>12.17751</v>
      </c>
      <c r="DR233">
        <v>0.79383309999999996</v>
      </c>
      <c r="DS233">
        <v>17.775310000000001</v>
      </c>
      <c r="DT233" s="1">
        <v>3.8485220000000001E-2</v>
      </c>
      <c r="DU233">
        <v>11.46443</v>
      </c>
      <c r="DV233">
        <v>0.79177430000000004</v>
      </c>
      <c r="DW233">
        <v>17.434670000000001</v>
      </c>
      <c r="DX233" s="1">
        <v>3.6065569999999998E-2</v>
      </c>
      <c r="DY233">
        <v>10.76803</v>
      </c>
      <c r="DZ233">
        <v>0.789771</v>
      </c>
      <c r="EA233">
        <v>16.870729999999998</v>
      </c>
      <c r="EB233" s="1">
        <v>3.3726190000000003E-2</v>
      </c>
      <c r="EC233" s="1">
        <v>10.0947</v>
      </c>
      <c r="ED233">
        <v>0.78761099999999995</v>
      </c>
      <c r="EE233">
        <v>16.418700000000001</v>
      </c>
      <c r="EF233" s="1">
        <v>3.150903E-2</v>
      </c>
      <c r="EG233" s="1">
        <v>9.4547650000000001</v>
      </c>
      <c r="EH233">
        <v>0.78556499999999996</v>
      </c>
      <c r="EI233">
        <v>16.569710000000001</v>
      </c>
      <c r="EJ233" s="1">
        <v>2.9594550000000001E-2</v>
      </c>
      <c r="EK233" s="1">
        <v>8.896611</v>
      </c>
      <c r="EL233">
        <v>0.78365560000000001</v>
      </c>
      <c r="EM233">
        <v>16.833570000000002</v>
      </c>
      <c r="EN233" s="1">
        <v>2.852609E-2</v>
      </c>
      <c r="EO233" s="1">
        <v>8.580864</v>
      </c>
      <c r="EP233">
        <v>0.78180110000000003</v>
      </c>
      <c r="EQ233">
        <v>17.352260000000001</v>
      </c>
      <c r="ER233" s="1">
        <v>2.8664269999999999E-2</v>
      </c>
      <c r="ES233" s="1">
        <v>8.6246179999999999</v>
      </c>
      <c r="ET233">
        <v>0.77996100000000002</v>
      </c>
      <c r="EU233">
        <v>17.980869999999999</v>
      </c>
      <c r="EV233" s="1">
        <v>2.9546800000000002E-2</v>
      </c>
      <c r="EW233" s="1">
        <v>8.9018130000000006</v>
      </c>
      <c r="EX233">
        <v>0.77803239999999996</v>
      </c>
      <c r="EY233">
        <v>18.16948</v>
      </c>
      <c r="EZ233" s="1">
        <v>3.0196730000000001E-2</v>
      </c>
      <c r="FA233" s="1">
        <v>9.1212949999999999</v>
      </c>
      <c r="FB233">
        <v>0.77591779999999999</v>
      </c>
      <c r="FC233">
        <v>17.969329999999999</v>
      </c>
      <c r="FD233" s="1">
        <v>2.9996749999999999E-2</v>
      </c>
      <c r="FE233" s="1">
        <v>9.0894220000000008</v>
      </c>
      <c r="FF233">
        <v>0.77342319999999998</v>
      </c>
      <c r="FG233">
        <v>17.68695</v>
      </c>
      <c r="FH233" s="1">
        <v>2.8922949999999999E-2</v>
      </c>
      <c r="FI233" s="1">
        <v>8.7925900000000006</v>
      </c>
      <c r="FJ233">
        <v>0.77046230000000004</v>
      </c>
      <c r="FK233">
        <v>17.436730000000001</v>
      </c>
      <c r="FL233" s="1">
        <v>2.720962E-2</v>
      </c>
      <c r="FM233" s="1">
        <v>8.2984910000000003</v>
      </c>
      <c r="FN233">
        <v>0.76802239999999999</v>
      </c>
      <c r="FO233">
        <v>17.713080000000001</v>
      </c>
      <c r="FP233" s="1">
        <v>2.5213349999999999E-2</v>
      </c>
      <c r="FQ233" s="1">
        <v>7.7113639999999997</v>
      </c>
      <c r="FR233">
        <v>0.76543260000000002</v>
      </c>
      <c r="FS233">
        <v>18.091049999999999</v>
      </c>
      <c r="FT233" s="1">
        <v>2.3154069999999999E-2</v>
      </c>
      <c r="FU233" s="1">
        <v>7.1012019999999998</v>
      </c>
      <c r="FV233">
        <v>0.76312959999999996</v>
      </c>
      <c r="FW233">
        <v>18.452300000000001</v>
      </c>
      <c r="FX233" s="1">
        <v>2.1147590000000001E-2</v>
      </c>
      <c r="FY233" s="1">
        <v>6.499854</v>
      </c>
      <c r="FZ233">
        <v>0.76122060000000002</v>
      </c>
      <c r="GA233">
        <v>18.929939999999998</v>
      </c>
      <c r="GB233" s="1">
        <v>1.926458E-2</v>
      </c>
      <c r="GC233" s="1">
        <v>5.9300280000000001</v>
      </c>
      <c r="GD233">
        <v>0.75963579999999997</v>
      </c>
      <c r="GE233">
        <v>19.054220000000001</v>
      </c>
      <c r="GF233" s="1">
        <v>1.7522739999999998E-2</v>
      </c>
      <c r="GG233" s="1">
        <v>5.4003899999999998</v>
      </c>
      <c r="GH233">
        <v>0.75822809999999996</v>
      </c>
      <c r="GI233">
        <v>19.082129999999999</v>
      </c>
      <c r="GJ233" s="1">
        <v>1.5928350000000001E-2</v>
      </c>
      <c r="GK233" s="1">
        <v>4.9132480000000003</v>
      </c>
      <c r="GL233">
        <v>0.75669209999999998</v>
      </c>
      <c r="GM233">
        <v>19.114719999999998</v>
      </c>
      <c r="GN233" s="1">
        <v>1.4484759999999999E-2</v>
      </c>
      <c r="GO233" s="1">
        <v>4.4717830000000003</v>
      </c>
      <c r="GP233">
        <v>0.75303070000000005</v>
      </c>
      <c r="GQ233">
        <v>19.055430000000001</v>
      </c>
      <c r="GR233" s="1">
        <v>1.318131E-2</v>
      </c>
      <c r="GS233" s="1">
        <v>4.0778230000000004</v>
      </c>
      <c r="GT233">
        <v>0.74932779999999999</v>
      </c>
      <c r="GU233">
        <v>18.9559</v>
      </c>
      <c r="GV233" s="1">
        <v>1.197578E-2</v>
      </c>
      <c r="GW233" s="1">
        <v>3.7158340000000001</v>
      </c>
      <c r="GX233">
        <v>0.74601949999999995</v>
      </c>
      <c r="GY233">
        <v>19.161829999999998</v>
      </c>
      <c r="GZ233" s="1">
        <v>1.0883169999999999E-2</v>
      </c>
      <c r="HA233" s="1">
        <v>3.3919030000000001</v>
      </c>
      <c r="HB233">
        <v>0.74244449999999995</v>
      </c>
      <c r="HC233">
        <v>19.175460000000001</v>
      </c>
      <c r="HD233" s="1">
        <v>9.8767109999999998E-3</v>
      </c>
      <c r="HE233" s="1">
        <v>3.0931310000000001</v>
      </c>
      <c r="HF233">
        <v>0.73926910000000001</v>
      </c>
      <c r="HG233">
        <v>19.167349999999999</v>
      </c>
      <c r="HH233" s="1">
        <v>8.9565100000000009E-3</v>
      </c>
      <c r="HI233" s="1">
        <v>2.8173910000000002</v>
      </c>
      <c r="HJ233">
        <v>0.73634049999999995</v>
      </c>
      <c r="HK233">
        <v>19.064720000000001</v>
      </c>
      <c r="HL233" s="1">
        <v>8.1241649999999992E-3</v>
      </c>
      <c r="HM233" s="1">
        <v>2.5654750000000002</v>
      </c>
      <c r="HN233">
        <v>0.73385210000000001</v>
      </c>
      <c r="HO233">
        <v>19.097940000000001</v>
      </c>
      <c r="HP233" s="1">
        <v>7.3747700000000001E-3</v>
      </c>
      <c r="HQ233" s="1">
        <v>2.3364410000000002</v>
      </c>
      <c r="HR233">
        <v>0.73023519999999997</v>
      </c>
      <c r="HS233">
        <v>19.149899999999999</v>
      </c>
      <c r="HT233" s="1">
        <v>6.6891800000000003E-3</v>
      </c>
      <c r="HU233" s="1">
        <v>2.1275490000000001</v>
      </c>
      <c r="HV233">
        <v>0.72582349999999995</v>
      </c>
      <c r="HW233">
        <v>19.02833</v>
      </c>
      <c r="HX233" s="1">
        <v>6.0674919999999999E-3</v>
      </c>
      <c r="HY233" s="1">
        <v>1.937174</v>
      </c>
      <c r="HZ233">
        <v>0.72272740000000002</v>
      </c>
      <c r="IA233">
        <v>18.86</v>
      </c>
      <c r="IB233" s="1">
        <v>5.4977799999999999E-3</v>
      </c>
      <c r="IC233" s="1">
        <v>1.7584409999999999</v>
      </c>
      <c r="ID233">
        <v>0.72005889999999995</v>
      </c>
      <c r="IE233">
        <v>18.855180000000001</v>
      </c>
      <c r="IF233" s="1">
        <v>4.9687819999999997E-3</v>
      </c>
      <c r="IG233" s="1">
        <v>1.5908679999999999</v>
      </c>
      <c r="IH233">
        <v>0.71784899999999996</v>
      </c>
      <c r="II233">
        <v>18.74418</v>
      </c>
      <c r="IJ233" s="1">
        <v>4.4698949999999998E-3</v>
      </c>
      <c r="IK233" s="1">
        <v>1.431932</v>
      </c>
      <c r="IL233">
        <v>0.71612050000000005</v>
      </c>
      <c r="IM233">
        <v>18.669160000000002</v>
      </c>
      <c r="IN233" s="1">
        <v>3.9985790000000004E-3</v>
      </c>
      <c r="IO233" s="1">
        <v>1.2814350000000001</v>
      </c>
      <c r="IP233">
        <v>0.71466200000000002</v>
      </c>
      <c r="IQ233">
        <v>18.230689999999999</v>
      </c>
      <c r="IR233" s="1">
        <v>3.5541589999999999E-3</v>
      </c>
      <c r="IS233" s="1">
        <v>1.1393009999999999</v>
      </c>
      <c r="IT233">
        <v>0.71346750000000003</v>
      </c>
      <c r="IU233">
        <v>17.802320000000002</v>
      </c>
      <c r="IV233" s="1">
        <v>3.127033E-3</v>
      </c>
      <c r="IW233" s="1">
        <v>1.0025820000000001</v>
      </c>
      <c r="IX233">
        <v>0.71369170000000004</v>
      </c>
      <c r="IY233">
        <v>17.596050000000002</v>
      </c>
      <c r="IZ233" s="1">
        <v>2.7053419999999999E-3</v>
      </c>
      <c r="JA233" s="1">
        <v>0.86619860000000004</v>
      </c>
      <c r="JB233">
        <v>0.71393309999999999</v>
      </c>
      <c r="JC233">
        <v>17.514700000000001</v>
      </c>
      <c r="JD233" s="1">
        <v>2.2847449999999999E-3</v>
      </c>
      <c r="JE233" s="1">
        <v>0.73077760000000003</v>
      </c>
      <c r="JF233">
        <v>0.71422140000000001</v>
      </c>
      <c r="JG233">
        <v>17.92531</v>
      </c>
      <c r="JH233" s="1">
        <v>1.8823189999999999E-3</v>
      </c>
      <c r="JI233" s="1">
        <v>0.60151960000000004</v>
      </c>
      <c r="JJ233">
        <v>0.71447769999999999</v>
      </c>
      <c r="JK233">
        <v>18.223050000000001</v>
      </c>
      <c r="JL233" s="1">
        <v>1.5275899999999999E-3</v>
      </c>
      <c r="JM233" s="1">
        <v>0.48751060000000002</v>
      </c>
      <c r="JN233">
        <v>0.71472760000000002</v>
      </c>
      <c r="JO233">
        <v>18.22073</v>
      </c>
      <c r="JP233" s="1">
        <v>1.2432579999999999E-3</v>
      </c>
      <c r="JQ233" s="1">
        <v>0.39604260000000002</v>
      </c>
      <c r="JR233">
        <v>0.71491990000000005</v>
      </c>
      <c r="JS233">
        <v>18.25281</v>
      </c>
      <c r="JT233" s="1">
        <v>1.0334630000000001E-3</v>
      </c>
      <c r="JU233" s="1">
        <v>0.32842769999999999</v>
      </c>
      <c r="JV233">
        <v>0.71512229999999999</v>
      </c>
      <c r="JW233">
        <v>18.005859999999998</v>
      </c>
      <c r="JX233" s="1">
        <v>8.8606130000000005E-4</v>
      </c>
      <c r="JY233" s="1">
        <v>0.2809103</v>
      </c>
      <c r="JZ233">
        <v>0.71528550000000002</v>
      </c>
      <c r="KA233">
        <v>17.44454</v>
      </c>
      <c r="KB233" s="1">
        <v>7.8233930000000005E-4</v>
      </c>
      <c r="KC233" s="1">
        <v>0.24751219999999999</v>
      </c>
      <c r="KD233">
        <v>0.71543279999999998</v>
      </c>
      <c r="KE233">
        <v>17.058250000000001</v>
      </c>
      <c r="KF233" s="1">
        <v>7.0483670000000005E-4</v>
      </c>
      <c r="KG233" s="1">
        <v>0.2226958</v>
      </c>
      <c r="KH233">
        <v>0.71556330000000001</v>
      </c>
      <c r="KI233">
        <v>16.943909999999999</v>
      </c>
      <c r="KJ233" s="1">
        <v>6.4164029999999996E-4</v>
      </c>
      <c r="KK233" s="1">
        <v>0.20254220000000001</v>
      </c>
      <c r="KL233">
        <v>0.71567820000000004</v>
      </c>
      <c r="KM233">
        <v>17.522300000000001</v>
      </c>
      <c r="KN233" s="1">
        <v>5.8701260000000002E-4</v>
      </c>
      <c r="KO233" s="1">
        <v>0.18516199999999999</v>
      </c>
      <c r="KP233">
        <v>0.7157867</v>
      </c>
      <c r="KQ233">
        <v>18.151019999999999</v>
      </c>
      <c r="KR233" s="1">
        <v>5.3953840000000002E-4</v>
      </c>
      <c r="KS233" s="1">
        <v>0.17009060000000001</v>
      </c>
      <c r="KT233">
        <v>0.71586850000000002</v>
      </c>
      <c r="KU233">
        <v>18.643920000000001</v>
      </c>
      <c r="KV233" s="1">
        <v>4.9925529999999998E-4</v>
      </c>
      <c r="KW233" s="1">
        <v>0.15728139999999999</v>
      </c>
      <c r="KX233">
        <v>0.71593280000000004</v>
      </c>
      <c r="KY233">
        <v>18.948329999999999</v>
      </c>
      <c r="KZ233" s="1">
        <v>4.6569960000000002E-4</v>
      </c>
      <c r="LA233" s="1">
        <v>0.146622</v>
      </c>
      <c r="LB233">
        <v>0.71601320000000002</v>
      </c>
      <c r="LC233">
        <v>18.73874</v>
      </c>
      <c r="LD233" s="1">
        <v>4.37844E-4</v>
      </c>
      <c r="LE233" s="1">
        <v>0.1377873</v>
      </c>
      <c r="LF233">
        <v>0.71603570000000005</v>
      </c>
      <c r="LG233">
        <v>18.357990000000001</v>
      </c>
      <c r="LH233" s="1">
        <v>4.142234E-4</v>
      </c>
      <c r="LI233" s="1">
        <v>0.1303116</v>
      </c>
      <c r="LJ233">
        <v>0.71606309999999995</v>
      </c>
      <c r="LK233">
        <v>18.221019999999999</v>
      </c>
      <c r="LL233" s="1">
        <v>3.9316839999999997E-4</v>
      </c>
      <c r="LM233" s="1">
        <v>0.1236709</v>
      </c>
      <c r="LN233">
        <v>0.71604829999999997</v>
      </c>
      <c r="LO233">
        <v>18.353090000000002</v>
      </c>
      <c r="LP233" s="1">
        <v>3.7376100000000002E-4</v>
      </c>
      <c r="LQ233" s="1">
        <v>0.1175648</v>
      </c>
      <c r="LR233">
        <v>0.71604690000000004</v>
      </c>
      <c r="LS233">
        <v>19.106660000000002</v>
      </c>
      <c r="LT233" s="1">
        <v>3.559147E-4</v>
      </c>
      <c r="LU233" s="1">
        <v>0.1119508</v>
      </c>
      <c r="LV233">
        <v>0.71601559999999997</v>
      </c>
      <c r="LW233">
        <v>19.806570000000001</v>
      </c>
      <c r="LX233" s="1">
        <v>3.394871E-4</v>
      </c>
      <c r="LY233" s="1">
        <v>0.10678790000000001</v>
      </c>
      <c r="LZ233">
        <v>0.71598980000000001</v>
      </c>
      <c r="MA233">
        <v>20.338560000000001</v>
      </c>
      <c r="MB233" s="1">
        <v>3.2449040000000001E-4</v>
      </c>
      <c r="MC233" s="1">
        <v>0.1020773</v>
      </c>
      <c r="MD233">
        <v>0.715924</v>
      </c>
      <c r="ME233">
        <v>20.613679999999999</v>
      </c>
      <c r="MF233" s="1">
        <v>3.1095130000000001E-4</v>
      </c>
      <c r="MG233" s="1">
        <v>9.7823779999999999E-2</v>
      </c>
      <c r="MH233">
        <v>0.71586479999999997</v>
      </c>
      <c r="MI233">
        <v>20.431979999999999</v>
      </c>
      <c r="MJ233" s="1">
        <v>2.9875209999999998E-4</v>
      </c>
      <c r="MK233" s="1">
        <v>9.3996819999999995E-2</v>
      </c>
      <c r="ML233">
        <v>0.7157637</v>
      </c>
      <c r="MM233">
        <v>20.075050000000001</v>
      </c>
      <c r="MN233" s="1">
        <v>2.8793180000000001E-4</v>
      </c>
      <c r="MO233" s="1">
        <v>9.0599810000000003E-2</v>
      </c>
      <c r="MP233">
        <v>0.7156439</v>
      </c>
      <c r="MQ233">
        <v>19.975470000000001</v>
      </c>
      <c r="MR233" s="1">
        <v>2.7851340000000001E-4</v>
      </c>
      <c r="MS233" s="1">
        <v>8.7649930000000001E-2</v>
      </c>
      <c r="MT233">
        <v>0.71550780000000003</v>
      </c>
      <c r="MU233">
        <v>20.103649999999998</v>
      </c>
      <c r="MV233" s="1">
        <v>2.7054150000000002E-4</v>
      </c>
      <c r="MW233" s="1">
        <v>8.5149790000000003E-2</v>
      </c>
      <c r="MX233">
        <v>0.71540369999999998</v>
      </c>
      <c r="MY233">
        <v>20.622319999999998</v>
      </c>
      <c r="MZ233" s="1">
        <v>2.6367099999999999E-4</v>
      </c>
      <c r="NA233" s="1">
        <v>8.3010390000000003E-2</v>
      </c>
      <c r="NB233">
        <v>0.71524529999999997</v>
      </c>
      <c r="NC233">
        <v>20.497029999999999</v>
      </c>
      <c r="ND233" s="1">
        <v>2.5728829999999999E-4</v>
      </c>
      <c r="NE233" s="1">
        <v>8.1017569999999997E-2</v>
      </c>
      <c r="NF233">
        <v>0.71512770000000003</v>
      </c>
      <c r="NG233">
        <v>20.601970000000001</v>
      </c>
      <c r="NH233" s="1">
        <v>2.507818E-4</v>
      </c>
      <c r="NI233" s="1">
        <v>7.8993190000000005E-2</v>
      </c>
      <c r="NJ233">
        <v>0.71501789999999998</v>
      </c>
      <c r="NK233">
        <v>20.56287</v>
      </c>
      <c r="NL233" s="1">
        <v>2.4385220000000001E-4</v>
      </c>
      <c r="NM233" s="1">
        <v>7.6836719999999997E-2</v>
      </c>
      <c r="NN233">
        <v>0.71491530000000003</v>
      </c>
      <c r="NO233">
        <v>20.252230000000001</v>
      </c>
      <c r="NP233" s="1">
        <v>2.365066E-4</v>
      </c>
      <c r="NQ233" s="1">
        <v>7.4538800000000002E-2</v>
      </c>
      <c r="NR233">
        <v>0.71488289999999999</v>
      </c>
      <c r="NS233">
        <v>19.901240000000001</v>
      </c>
      <c r="NT233" s="1">
        <v>2.2895930000000001E-4</v>
      </c>
      <c r="NU233" s="1">
        <v>7.2164270000000003E-2</v>
      </c>
      <c r="NV233">
        <v>0.71485790000000005</v>
      </c>
      <c r="NW233">
        <v>19.732279999999999</v>
      </c>
      <c r="NX233" s="1">
        <v>2.2149919999999999E-4</v>
      </c>
      <c r="NY233" s="1">
        <v>6.9810639999999993E-2</v>
      </c>
      <c r="NZ233">
        <v>0.71485719999999997</v>
      </c>
      <c r="OA233">
        <v>19.86103</v>
      </c>
      <c r="OB233" s="1">
        <v>2.1441249999999999E-4</v>
      </c>
      <c r="OC233" s="1">
        <v>6.7567210000000003E-2</v>
      </c>
      <c r="OD233">
        <v>0.71489080000000005</v>
      </c>
      <c r="OE233">
        <v>20.600460000000002</v>
      </c>
      <c r="OF233" s="1">
        <v>2.0761609999999999E-4</v>
      </c>
      <c r="OG233" s="1">
        <v>6.5415100000000004E-2</v>
      </c>
      <c r="OH233">
        <v>0.71494400000000002</v>
      </c>
      <c r="OI233">
        <v>21.29448</v>
      </c>
      <c r="OJ233" s="1">
        <v>2.008166E-4</v>
      </c>
      <c r="OK233" s="1">
        <v>6.3255519999999996E-2</v>
      </c>
    </row>
    <row r="234" spans="1:401" x14ac:dyDescent="0.35">
      <c r="A234">
        <v>240</v>
      </c>
      <c r="B234" t="s">
        <v>4</v>
      </c>
      <c r="C234" t="s">
        <v>181</v>
      </c>
      <c r="D234" t="s">
        <v>240</v>
      </c>
      <c r="E234">
        <v>849.49590000000001</v>
      </c>
      <c r="F234">
        <v>1.1229</v>
      </c>
      <c r="G234">
        <v>15.98269</v>
      </c>
      <c r="H234">
        <v>0</v>
      </c>
      <c r="I234">
        <v>0</v>
      </c>
      <c r="J234">
        <v>1.1218189999999999</v>
      </c>
      <c r="K234">
        <v>16.19584</v>
      </c>
      <c r="L234">
        <v>0</v>
      </c>
      <c r="M234">
        <v>0</v>
      </c>
      <c r="N234">
        <v>1.120703</v>
      </c>
      <c r="O234">
        <v>16.650120000000001</v>
      </c>
      <c r="P234">
        <v>0</v>
      </c>
      <c r="Q234">
        <v>0</v>
      </c>
      <c r="R234">
        <v>1.119607</v>
      </c>
      <c r="S234">
        <v>17.240819999999999</v>
      </c>
      <c r="T234">
        <v>0</v>
      </c>
      <c r="U234">
        <v>0</v>
      </c>
      <c r="V234">
        <v>1.118522</v>
      </c>
      <c r="W234">
        <v>17.812290000000001</v>
      </c>
      <c r="X234">
        <v>0</v>
      </c>
      <c r="Y234">
        <v>0</v>
      </c>
      <c r="Z234">
        <v>1.117545</v>
      </c>
      <c r="AA234">
        <v>18.027740000000001</v>
      </c>
      <c r="AB234">
        <v>0</v>
      </c>
      <c r="AC234">
        <v>0</v>
      </c>
      <c r="AD234">
        <v>1.116466</v>
      </c>
      <c r="AE234">
        <v>17.785430000000002</v>
      </c>
      <c r="AF234">
        <v>0</v>
      </c>
      <c r="AG234">
        <v>0</v>
      </c>
      <c r="AH234">
        <v>1.1153770000000001</v>
      </c>
      <c r="AI234">
        <v>17.351089999999999</v>
      </c>
      <c r="AJ234">
        <v>0</v>
      </c>
      <c r="AK234">
        <v>0</v>
      </c>
      <c r="AL234">
        <v>1.1142559999999999</v>
      </c>
      <c r="AM234">
        <v>16.95326</v>
      </c>
      <c r="AN234">
        <v>0</v>
      </c>
      <c r="AO234">
        <v>0</v>
      </c>
      <c r="AP234">
        <v>1.1128560000000001</v>
      </c>
      <c r="AQ234">
        <v>17.165990000000001</v>
      </c>
      <c r="AR234">
        <v>1.451705E-34</v>
      </c>
      <c r="AS234" s="1">
        <v>3.639971E-32</v>
      </c>
      <c r="AT234">
        <v>1.1110530000000001</v>
      </c>
      <c r="AU234">
        <v>17.766780000000001</v>
      </c>
      <c r="AV234" s="1">
        <v>5.3832039999999999E-23</v>
      </c>
      <c r="AW234" s="1">
        <v>1.3513089999999999E-20</v>
      </c>
      <c r="AX234">
        <v>1.1092040000000001</v>
      </c>
      <c r="AY234">
        <v>18.438099999999999</v>
      </c>
      <c r="AZ234" s="1">
        <v>6.0149340000000004E-13</v>
      </c>
      <c r="BA234" s="1">
        <v>1.513088E-10</v>
      </c>
      <c r="BB234">
        <v>1.107343</v>
      </c>
      <c r="BC234">
        <v>19.006309999999999</v>
      </c>
      <c r="BD234" s="1">
        <v>1.559069E-6</v>
      </c>
      <c r="BE234" s="1">
        <v>3.0813359999999997E-4</v>
      </c>
      <c r="BF234">
        <v>1.1054949999999999</v>
      </c>
      <c r="BG234">
        <v>19.06373</v>
      </c>
      <c r="BH234" s="1">
        <v>1.389265E-3</v>
      </c>
      <c r="BI234" s="1">
        <v>0.2924967</v>
      </c>
      <c r="BJ234">
        <v>1.1036330000000001</v>
      </c>
      <c r="BK234">
        <v>18.74418</v>
      </c>
      <c r="BL234" s="1">
        <v>0.13808309999999999</v>
      </c>
      <c r="BM234" s="1">
        <v>30.48394</v>
      </c>
      <c r="BN234">
        <v>1.1017699999999999</v>
      </c>
      <c r="BO234">
        <v>18.28415</v>
      </c>
      <c r="BP234" s="1">
        <v>3.1204800000000001</v>
      </c>
      <c r="BQ234">
        <v>716.43179999999995</v>
      </c>
      <c r="BR234">
        <v>1.0999719999999999</v>
      </c>
      <c r="BS234">
        <v>17.957740000000001</v>
      </c>
      <c r="BT234">
        <v>22.745170000000002</v>
      </c>
      <c r="BU234">
        <v>5402.402</v>
      </c>
      <c r="BV234">
        <v>1.098017</v>
      </c>
      <c r="BW234">
        <v>18.06232</v>
      </c>
      <c r="BX234">
        <v>66.890789999999996</v>
      </c>
      <c r="BY234">
        <v>16376.63</v>
      </c>
      <c r="BZ234">
        <v>1.095567</v>
      </c>
      <c r="CA234">
        <v>18.224689999999999</v>
      </c>
      <c r="CB234">
        <v>93.24633</v>
      </c>
      <c r="CC234">
        <v>23470.01</v>
      </c>
      <c r="CD234">
        <v>1.09256</v>
      </c>
      <c r="CE234">
        <v>18.659179999999999</v>
      </c>
      <c r="CF234">
        <v>69.886470000000003</v>
      </c>
      <c r="CG234">
        <v>18047.82</v>
      </c>
      <c r="CH234">
        <v>1.0894630000000001</v>
      </c>
      <c r="CI234">
        <v>18.80086</v>
      </c>
      <c r="CJ234">
        <v>31.281759999999998</v>
      </c>
      <c r="CK234">
        <v>8268.7780000000002</v>
      </c>
      <c r="CL234">
        <v>1.0867530000000001</v>
      </c>
      <c r="CM234">
        <v>18.68778</v>
      </c>
      <c r="CN234">
        <v>9.1730440000000009</v>
      </c>
      <c r="CO234">
        <v>2474.0120000000002</v>
      </c>
      <c r="CP234">
        <v>1.0844879999999999</v>
      </c>
      <c r="CQ234">
        <v>18.284780000000001</v>
      </c>
      <c r="CR234">
        <v>1.9319230000000001</v>
      </c>
      <c r="CS234">
        <v>529.58870000000002</v>
      </c>
      <c r="CT234">
        <v>1.082471</v>
      </c>
      <c r="CU234">
        <v>17.694140000000001</v>
      </c>
      <c r="CV234">
        <v>0.34955059999999999</v>
      </c>
      <c r="CW234">
        <v>96.084440000000001</v>
      </c>
      <c r="CX234">
        <v>1.0805340000000001</v>
      </c>
      <c r="CY234">
        <v>17.12077</v>
      </c>
      <c r="CZ234">
        <v>9.2343159999999994E-2</v>
      </c>
      <c r="DA234">
        <v>24.57657</v>
      </c>
      <c r="DB234">
        <v>1.0784180000000001</v>
      </c>
      <c r="DC234">
        <v>17.069089999999999</v>
      </c>
      <c r="DD234">
        <v>5.5313429999999997E-2</v>
      </c>
      <c r="DE234">
        <v>14.27516</v>
      </c>
      <c r="DF234">
        <v>1.076025</v>
      </c>
      <c r="DG234">
        <v>17.037140000000001</v>
      </c>
      <c r="DH234">
        <v>4.7576710000000001E-2</v>
      </c>
      <c r="DI234">
        <v>12.20547</v>
      </c>
      <c r="DJ234">
        <v>1.07324</v>
      </c>
      <c r="DK234">
        <v>17.36533</v>
      </c>
      <c r="DL234" s="1">
        <v>4.3900630000000003E-2</v>
      </c>
      <c r="DM234">
        <v>11.268689999999999</v>
      </c>
      <c r="DN234">
        <v>1.0701339999999999</v>
      </c>
      <c r="DO234">
        <v>17.717410000000001</v>
      </c>
      <c r="DP234" s="1">
        <v>4.1161919999999998E-2</v>
      </c>
      <c r="DQ234">
        <v>10.585789999999999</v>
      </c>
      <c r="DR234">
        <v>1.0665770000000001</v>
      </c>
      <c r="DS234">
        <v>17.780049999999999</v>
      </c>
      <c r="DT234" s="1">
        <v>3.868444E-2</v>
      </c>
      <c r="DU234">
        <v>9.9756929999999997</v>
      </c>
      <c r="DV234">
        <v>1.062392</v>
      </c>
      <c r="DW234">
        <v>17.45617</v>
      </c>
      <c r="DX234" s="1">
        <v>3.6261290000000002E-2</v>
      </c>
      <c r="DY234" s="1">
        <v>9.3817419999999991</v>
      </c>
      <c r="DZ234">
        <v>1.057159</v>
      </c>
      <c r="EA234">
        <v>16.905429999999999</v>
      </c>
      <c r="EB234" s="1">
        <v>3.3913770000000003E-2</v>
      </c>
      <c r="EC234" s="1">
        <v>8.8078699999999994</v>
      </c>
      <c r="ED234">
        <v>1.0515730000000001</v>
      </c>
      <c r="EE234">
        <v>16.462039999999998</v>
      </c>
      <c r="EF234" s="1">
        <v>3.1685999999999999E-2</v>
      </c>
      <c r="EG234" s="1">
        <v>8.2616350000000001</v>
      </c>
      <c r="EH234">
        <v>1.0459430000000001</v>
      </c>
      <c r="EI234">
        <v>16.62182</v>
      </c>
      <c r="EJ234" s="1">
        <v>2.973278E-2</v>
      </c>
      <c r="EK234" s="1">
        <v>7.7798280000000002</v>
      </c>
      <c r="EL234">
        <v>1.0403709999999999</v>
      </c>
      <c r="EM234">
        <v>16.866309999999999</v>
      </c>
      <c r="EN234" s="1">
        <v>2.8571180000000002E-2</v>
      </c>
      <c r="EO234" s="1">
        <v>7.4961570000000002</v>
      </c>
      <c r="EP234">
        <v>1.0348790000000001</v>
      </c>
      <c r="EQ234">
        <v>17.37304</v>
      </c>
      <c r="ER234" s="1">
        <v>2.8613220000000002E-2</v>
      </c>
      <c r="ES234" s="1">
        <v>7.5228210000000004</v>
      </c>
      <c r="ET234">
        <v>1.0293049999999999</v>
      </c>
      <c r="EU234">
        <v>18.006250000000001</v>
      </c>
      <c r="EV234" s="1">
        <v>2.9465470000000001E-2</v>
      </c>
      <c r="EW234" s="1">
        <v>7.7716940000000001</v>
      </c>
      <c r="EX234">
        <v>1.0234620000000001</v>
      </c>
      <c r="EY234">
        <v>18.175599999999999</v>
      </c>
      <c r="EZ234" s="1">
        <v>3.0165560000000001E-2</v>
      </c>
      <c r="FA234" s="1">
        <v>7.9945279999999999</v>
      </c>
      <c r="FB234">
        <v>1.017293</v>
      </c>
      <c r="FC234">
        <v>17.966999999999999</v>
      </c>
      <c r="FD234" s="1">
        <v>3.00459E-2</v>
      </c>
      <c r="FE234" s="1">
        <v>8.0078449999999997</v>
      </c>
      <c r="FF234">
        <v>1.0113030000000001</v>
      </c>
      <c r="FG234">
        <v>17.69885</v>
      </c>
      <c r="FH234" s="1">
        <v>2.90412E-2</v>
      </c>
      <c r="FI234" s="1">
        <v>7.7817379999999998</v>
      </c>
      <c r="FJ234">
        <v>1.0051079999999999</v>
      </c>
      <c r="FK234">
        <v>17.460789999999999</v>
      </c>
      <c r="FL234" s="1">
        <v>2.737086E-2</v>
      </c>
      <c r="FM234" s="1">
        <v>7.3718450000000004</v>
      </c>
      <c r="FN234">
        <v>0.99830099999999999</v>
      </c>
      <c r="FO234">
        <v>17.75686</v>
      </c>
      <c r="FP234" s="1">
        <v>2.5391150000000001E-2</v>
      </c>
      <c r="FQ234" s="1">
        <v>6.8729170000000002</v>
      </c>
      <c r="FR234">
        <v>0.99128289999999997</v>
      </c>
      <c r="FS234">
        <v>18.13627</v>
      </c>
      <c r="FT234" s="1">
        <v>2.3333400000000001E-2</v>
      </c>
      <c r="FU234" s="1">
        <v>6.3472540000000004</v>
      </c>
      <c r="FV234">
        <v>0.98458939999999995</v>
      </c>
      <c r="FW234">
        <v>18.486429999999999</v>
      </c>
      <c r="FX234" s="1">
        <v>2.132183E-2</v>
      </c>
      <c r="FY234" s="1">
        <v>5.8273099999999998</v>
      </c>
      <c r="FZ234">
        <v>0.97835000000000005</v>
      </c>
      <c r="GA234">
        <v>18.952359999999999</v>
      </c>
      <c r="GB234" s="1">
        <v>1.9428150000000002E-2</v>
      </c>
      <c r="GC234" s="1">
        <v>5.3315340000000004</v>
      </c>
      <c r="GD234">
        <v>0.97252289999999997</v>
      </c>
      <c r="GE234">
        <v>19.050689999999999</v>
      </c>
      <c r="GF234" s="1">
        <v>1.7674929999999998E-2</v>
      </c>
      <c r="GG234" s="1">
        <v>4.8682660000000002</v>
      </c>
      <c r="GH234">
        <v>0.96680650000000001</v>
      </c>
      <c r="GI234">
        <v>19.060369999999999</v>
      </c>
      <c r="GJ234" s="1">
        <v>1.6067789999999998E-2</v>
      </c>
      <c r="GK234" s="1">
        <v>4.4406420000000004</v>
      </c>
      <c r="GL234">
        <v>0.96104210000000001</v>
      </c>
      <c r="GM234">
        <v>19.099969999999999</v>
      </c>
      <c r="GN234" s="1">
        <v>1.461024E-2</v>
      </c>
      <c r="GO234" s="1">
        <v>4.0517339999999997</v>
      </c>
      <c r="GP234">
        <v>0.95560560000000005</v>
      </c>
      <c r="GQ234">
        <v>19.0611</v>
      </c>
      <c r="GR234" s="1">
        <v>1.3296189999999999E-2</v>
      </c>
      <c r="GS234" s="1">
        <v>3.6972459999999998</v>
      </c>
      <c r="GT234">
        <v>0.94816849999999997</v>
      </c>
      <c r="GU234">
        <v>18.977869999999999</v>
      </c>
      <c r="GV234" s="1">
        <v>1.207884E-2</v>
      </c>
      <c r="GW234" s="1">
        <v>3.372179</v>
      </c>
      <c r="GX234">
        <v>0.93738390000000005</v>
      </c>
      <c r="GY234">
        <v>19.203150000000001</v>
      </c>
      <c r="GZ234" s="1">
        <v>1.097791E-2</v>
      </c>
      <c r="HA234" s="1">
        <v>3.082087</v>
      </c>
      <c r="HB234">
        <v>0.92621699999999996</v>
      </c>
      <c r="HC234">
        <v>19.213550000000001</v>
      </c>
      <c r="HD234" s="1">
        <v>9.9653090000000003E-3</v>
      </c>
      <c r="HE234" s="1">
        <v>2.8150240000000002</v>
      </c>
      <c r="HF234">
        <v>0.91533770000000003</v>
      </c>
      <c r="HG234">
        <v>19.191890000000001</v>
      </c>
      <c r="HH234" s="1">
        <v>9.0381139999999999E-3</v>
      </c>
      <c r="HI234" s="1">
        <v>2.568791</v>
      </c>
      <c r="HJ234">
        <v>0.90493710000000005</v>
      </c>
      <c r="HK234">
        <v>19.057500000000001</v>
      </c>
      <c r="HL234" s="1">
        <v>8.1989449999999992E-3</v>
      </c>
      <c r="HM234" s="1">
        <v>2.3428930000000001</v>
      </c>
      <c r="HN234">
        <v>0.8952175</v>
      </c>
      <c r="HO234">
        <v>19.07272</v>
      </c>
      <c r="HP234" s="1">
        <v>7.443018E-3</v>
      </c>
      <c r="HQ234" s="1">
        <v>2.1369470000000002</v>
      </c>
      <c r="HR234">
        <v>0.88573749999999996</v>
      </c>
      <c r="HS234">
        <v>19.119589999999999</v>
      </c>
      <c r="HT234" s="1">
        <v>6.7504050000000001E-3</v>
      </c>
      <c r="HU234" s="1">
        <v>1.947646</v>
      </c>
      <c r="HV234">
        <v>0.87787879999999996</v>
      </c>
      <c r="HW234">
        <v>19.015000000000001</v>
      </c>
      <c r="HX234" s="1">
        <v>6.124389E-3</v>
      </c>
      <c r="HY234" s="1">
        <v>1.7723260000000001</v>
      </c>
      <c r="HZ234">
        <v>0.87202550000000001</v>
      </c>
      <c r="IA234">
        <v>18.87463</v>
      </c>
      <c r="IB234" s="1">
        <v>5.55048E-3</v>
      </c>
      <c r="IC234" s="1">
        <v>1.6073649999999999</v>
      </c>
      <c r="ID234">
        <v>0.86699930000000003</v>
      </c>
      <c r="IE234">
        <v>18.899080000000001</v>
      </c>
      <c r="IF234" s="1">
        <v>5.0184679999999999E-3</v>
      </c>
      <c r="IG234" s="1">
        <v>1.4533499999999999</v>
      </c>
      <c r="IH234">
        <v>0.86239169999999998</v>
      </c>
      <c r="II234">
        <v>18.803889999999999</v>
      </c>
      <c r="IJ234" s="1">
        <v>4.5169160000000002E-3</v>
      </c>
      <c r="IK234" s="1">
        <v>1.307782</v>
      </c>
      <c r="IL234">
        <v>0.85835220000000001</v>
      </c>
      <c r="IM234">
        <v>18.731739999999999</v>
      </c>
      <c r="IN234" s="1">
        <v>4.0431080000000001E-3</v>
      </c>
      <c r="IO234" s="1">
        <v>1.170247</v>
      </c>
      <c r="IP234">
        <v>0.85501839999999996</v>
      </c>
      <c r="IQ234">
        <v>18.269770000000001</v>
      </c>
      <c r="IR234" s="1">
        <v>3.5964840000000001E-3</v>
      </c>
      <c r="IS234" s="1">
        <v>1.040683</v>
      </c>
      <c r="IT234">
        <v>0.85228820000000005</v>
      </c>
      <c r="IU234">
        <v>17.818010000000001</v>
      </c>
      <c r="IV234" s="1">
        <v>3.168405E-3</v>
      </c>
      <c r="IW234" s="1">
        <v>0.9166107</v>
      </c>
      <c r="IX234">
        <v>0.85163279999999997</v>
      </c>
      <c r="IY234">
        <v>17.591889999999999</v>
      </c>
      <c r="IZ234" s="1">
        <v>2.7470709999999998E-3</v>
      </c>
      <c r="JA234" s="1">
        <v>0.79366340000000002</v>
      </c>
      <c r="JB234">
        <v>0.8510586</v>
      </c>
      <c r="JC234">
        <v>17.50601</v>
      </c>
      <c r="JD234" s="1">
        <v>2.3257629999999998E-3</v>
      </c>
      <c r="JE234" s="1">
        <v>0.6715489</v>
      </c>
      <c r="JF234">
        <v>0.85065270000000004</v>
      </c>
      <c r="JG234">
        <v>17.934470000000001</v>
      </c>
      <c r="JH234" s="1">
        <v>1.920426E-3</v>
      </c>
      <c r="JI234" s="1">
        <v>0.55430820000000003</v>
      </c>
      <c r="JJ234">
        <v>0.85040510000000002</v>
      </c>
      <c r="JK234">
        <v>18.255970000000001</v>
      </c>
      <c r="JL234" s="1">
        <v>1.5598999999999999E-3</v>
      </c>
      <c r="JM234" s="1">
        <v>0.44981139999999997</v>
      </c>
      <c r="JN234">
        <v>0.85024540000000004</v>
      </c>
      <c r="JO234">
        <v>18.277889999999999</v>
      </c>
      <c r="JP234" s="1">
        <v>1.268216E-3</v>
      </c>
      <c r="JQ234" s="1">
        <v>0.36501139999999999</v>
      </c>
      <c r="JR234">
        <v>0.85016720000000001</v>
      </c>
      <c r="JS234">
        <v>18.319220000000001</v>
      </c>
      <c r="JT234" s="1">
        <v>1.0514109999999999E-3</v>
      </c>
      <c r="JU234" s="1">
        <v>0.30172640000000001</v>
      </c>
      <c r="JV234">
        <v>0.85014120000000004</v>
      </c>
      <c r="JW234">
        <v>18.05818</v>
      </c>
      <c r="JX234" s="1">
        <v>8.9858289999999996E-4</v>
      </c>
      <c r="JY234" s="1">
        <v>0.2570537</v>
      </c>
      <c r="JZ234">
        <v>0.85018850000000001</v>
      </c>
      <c r="KA234">
        <v>17.471430000000002</v>
      </c>
      <c r="KB234" s="1">
        <v>7.9130650000000004E-4</v>
      </c>
      <c r="KC234" s="1">
        <v>0.22571820000000001</v>
      </c>
      <c r="KD234">
        <v>0.85027660000000005</v>
      </c>
      <c r="KE234">
        <v>17.061299999999999</v>
      </c>
      <c r="KF234" s="1">
        <v>7.1175749999999999E-4</v>
      </c>
      <c r="KG234" s="1">
        <v>0.20264570000000001</v>
      </c>
      <c r="KH234">
        <v>0.85043440000000003</v>
      </c>
      <c r="KI234">
        <v>16.93694</v>
      </c>
      <c r="KJ234" s="1">
        <v>6.4746629999999996E-4</v>
      </c>
      <c r="KK234" s="1">
        <v>0.18411959999999999</v>
      </c>
      <c r="KL234">
        <v>0.85058299999999998</v>
      </c>
      <c r="KM234">
        <v>17.534990000000001</v>
      </c>
      <c r="KN234" s="1">
        <v>5.9207629999999997E-4</v>
      </c>
      <c r="KO234" s="1">
        <v>0.16822419999999999</v>
      </c>
      <c r="KP234">
        <v>0.85078810000000005</v>
      </c>
      <c r="KQ234">
        <v>18.187909999999999</v>
      </c>
      <c r="KR234" s="1">
        <v>5.4389830000000001E-4</v>
      </c>
      <c r="KS234" s="1">
        <v>0.15443100000000001</v>
      </c>
      <c r="KT234">
        <v>0.85099599999999997</v>
      </c>
      <c r="KU234">
        <v>18.70317</v>
      </c>
      <c r="KV234" s="1">
        <v>5.0292079999999996E-4</v>
      </c>
      <c r="KW234" s="1">
        <v>0.1426731</v>
      </c>
      <c r="KX234">
        <v>0.85120640000000003</v>
      </c>
      <c r="KY234">
        <v>19.008369999999999</v>
      </c>
      <c r="KZ234" s="1">
        <v>4.6873539999999999E-4</v>
      </c>
      <c r="LA234" s="1">
        <v>0.1328732</v>
      </c>
      <c r="LB234">
        <v>0.85142110000000004</v>
      </c>
      <c r="LC234">
        <v>18.775200000000002</v>
      </c>
      <c r="LD234" s="1">
        <v>4.4037070000000001E-4</v>
      </c>
      <c r="LE234" s="1">
        <v>0.1247537</v>
      </c>
      <c r="LF234">
        <v>0.851603</v>
      </c>
      <c r="LG234">
        <v>18.358879999999999</v>
      </c>
      <c r="LH234" s="1">
        <v>4.1640319999999999E-4</v>
      </c>
      <c r="LI234" s="1">
        <v>0.1179057</v>
      </c>
      <c r="LJ234">
        <v>0.85175860000000003</v>
      </c>
      <c r="LK234">
        <v>18.194690000000001</v>
      </c>
      <c r="LL234" s="1">
        <v>3.9514679999999998E-4</v>
      </c>
      <c r="LM234" s="1">
        <v>0.1118639</v>
      </c>
      <c r="LN234">
        <v>0.85189179999999998</v>
      </c>
      <c r="LO234">
        <v>18.32375</v>
      </c>
      <c r="LP234" s="1">
        <v>3.7557900000000002E-4</v>
      </c>
      <c r="LQ234" s="1">
        <v>0.10632229999999999</v>
      </c>
      <c r="LR234">
        <v>0.85199170000000002</v>
      </c>
      <c r="LS234">
        <v>19.106529999999999</v>
      </c>
      <c r="LT234" s="1">
        <v>3.5758920000000002E-4</v>
      </c>
      <c r="LU234" s="1">
        <v>0.10122589999999999</v>
      </c>
      <c r="LV234">
        <v>0.85205149999999996</v>
      </c>
      <c r="LW234">
        <v>19.844139999999999</v>
      </c>
      <c r="LX234" s="1">
        <v>3.4102319999999999E-4</v>
      </c>
      <c r="LY234" s="1">
        <v>9.6536940000000002E-2</v>
      </c>
      <c r="LZ234">
        <v>0.8520721</v>
      </c>
      <c r="MA234">
        <v>20.3918</v>
      </c>
      <c r="MB234" s="1">
        <v>3.258833E-4</v>
      </c>
      <c r="MC234" s="1">
        <v>9.2256019999999994E-2</v>
      </c>
      <c r="MD234">
        <v>0.85206440000000006</v>
      </c>
      <c r="ME234">
        <v>20.66516</v>
      </c>
      <c r="MF234" s="1">
        <v>3.122081E-4</v>
      </c>
      <c r="MG234" s="1">
        <v>8.8383310000000007E-2</v>
      </c>
      <c r="MH234">
        <v>0.85200140000000002</v>
      </c>
      <c r="MI234">
        <v>20.459630000000001</v>
      </c>
      <c r="MJ234" s="1">
        <v>2.9988159999999999E-4</v>
      </c>
      <c r="MK234" s="1">
        <v>8.4898639999999997E-2</v>
      </c>
      <c r="ML234">
        <v>0.85187639999999998</v>
      </c>
      <c r="MM234">
        <v>20.064340000000001</v>
      </c>
      <c r="MN234" s="1">
        <v>2.88926E-4</v>
      </c>
      <c r="MO234" s="1">
        <v>8.1798990000000002E-2</v>
      </c>
      <c r="MP234">
        <v>0.85165369999999996</v>
      </c>
      <c r="MQ234">
        <v>19.938549999999999</v>
      </c>
      <c r="MR234" s="1">
        <v>2.7936649999999998E-4</v>
      </c>
      <c r="MS234" s="1">
        <v>7.9097799999999996E-2</v>
      </c>
      <c r="MT234">
        <v>0.85140510000000003</v>
      </c>
      <c r="MU234">
        <v>20.06879</v>
      </c>
      <c r="MV234" s="1">
        <v>2.7126219999999999E-4</v>
      </c>
      <c r="MW234" s="1">
        <v>7.6803010000000005E-2</v>
      </c>
      <c r="MX234">
        <v>0.85106660000000001</v>
      </c>
      <c r="MY234">
        <v>20.624289999999998</v>
      </c>
      <c r="MZ234" s="1">
        <v>2.6430429999999998E-4</v>
      </c>
      <c r="NA234" s="1">
        <v>7.4848709999999999E-2</v>
      </c>
      <c r="NB234">
        <v>0.85070429999999997</v>
      </c>
      <c r="NC234">
        <v>20.535319999999999</v>
      </c>
      <c r="ND234" s="1">
        <v>2.5790600000000002E-4</v>
      </c>
      <c r="NE234" s="1">
        <v>7.3046269999999996E-2</v>
      </c>
      <c r="NF234">
        <v>0.85030139999999999</v>
      </c>
      <c r="NG234">
        <v>20.672809999999998</v>
      </c>
      <c r="NH234" s="1">
        <v>2.514234E-4</v>
      </c>
      <c r="NI234" s="1">
        <v>7.123322E-2</v>
      </c>
      <c r="NJ234">
        <v>0.84986810000000002</v>
      </c>
      <c r="NK234">
        <v>20.62689</v>
      </c>
      <c r="NL234" s="1">
        <v>2.4454069999999998E-4</v>
      </c>
      <c r="NM234" s="1">
        <v>6.9308679999999998E-2</v>
      </c>
      <c r="NN234">
        <v>0.84948570000000001</v>
      </c>
      <c r="NO234">
        <v>20.29419</v>
      </c>
      <c r="NP234" s="1">
        <v>2.372365E-4</v>
      </c>
      <c r="NQ234" s="1">
        <v>6.7254889999999998E-2</v>
      </c>
      <c r="NR234">
        <v>0.84910110000000005</v>
      </c>
      <c r="NS234">
        <v>19.903079999999999</v>
      </c>
      <c r="NT234" s="1">
        <v>2.2969639999999999E-4</v>
      </c>
      <c r="NU234" s="1">
        <v>6.5123420000000001E-2</v>
      </c>
      <c r="NV234">
        <v>0.8488</v>
      </c>
      <c r="NW234">
        <v>19.709029999999998</v>
      </c>
      <c r="NX234" s="1">
        <v>2.2221630000000001E-4</v>
      </c>
      <c r="NY234" s="1">
        <v>6.300058E-2</v>
      </c>
      <c r="NZ234">
        <v>0.84851659999999995</v>
      </c>
      <c r="OA234">
        <v>19.840389999999999</v>
      </c>
      <c r="OB234" s="1">
        <v>2.1509249999999999E-4</v>
      </c>
      <c r="OC234" s="1">
        <v>6.0968340000000003E-2</v>
      </c>
      <c r="OD234">
        <v>0.84832200000000002</v>
      </c>
      <c r="OE234">
        <v>20.616340000000001</v>
      </c>
      <c r="OF234" s="1">
        <v>2.082787E-4</v>
      </c>
      <c r="OG234" s="1">
        <v>5.9025519999999998E-2</v>
      </c>
      <c r="OH234">
        <v>0.84820470000000003</v>
      </c>
      <c r="OI234">
        <v>21.343499999999999</v>
      </c>
      <c r="OJ234" s="1">
        <v>2.014967E-4</v>
      </c>
      <c r="OK234" s="1">
        <v>5.7087840000000001E-2</v>
      </c>
    </row>
    <row r="235" spans="1:401" x14ac:dyDescent="0.35">
      <c r="A235">
        <v>241</v>
      </c>
      <c r="B235" t="s">
        <v>4</v>
      </c>
      <c r="C235" t="s">
        <v>181</v>
      </c>
      <c r="D235" t="s">
        <v>241</v>
      </c>
      <c r="E235">
        <v>905.77419999999995</v>
      </c>
      <c r="F235">
        <v>1.018975</v>
      </c>
      <c r="G235">
        <v>16.0275</v>
      </c>
      <c r="H235">
        <v>0</v>
      </c>
      <c r="I235">
        <v>0</v>
      </c>
      <c r="J235">
        <v>1.0176080000000001</v>
      </c>
      <c r="K235">
        <v>16.22795</v>
      </c>
      <c r="L235">
        <v>0</v>
      </c>
      <c r="M235">
        <v>0</v>
      </c>
      <c r="N235">
        <v>1.016214</v>
      </c>
      <c r="O235">
        <v>16.641919999999999</v>
      </c>
      <c r="P235">
        <v>0</v>
      </c>
      <c r="Q235">
        <v>0</v>
      </c>
      <c r="R235">
        <v>1.014853</v>
      </c>
      <c r="S235">
        <v>17.22297</v>
      </c>
      <c r="T235">
        <v>0</v>
      </c>
      <c r="U235">
        <v>0</v>
      </c>
      <c r="V235">
        <v>1.013506</v>
      </c>
      <c r="W235">
        <v>17.797999999999998</v>
      </c>
      <c r="X235">
        <v>0</v>
      </c>
      <c r="Y235">
        <v>0</v>
      </c>
      <c r="Z235">
        <v>1.012224</v>
      </c>
      <c r="AA235">
        <v>18.029219999999999</v>
      </c>
      <c r="AB235">
        <v>0</v>
      </c>
      <c r="AC235">
        <v>0</v>
      </c>
      <c r="AD235">
        <v>1.010896</v>
      </c>
      <c r="AE235">
        <v>17.81025</v>
      </c>
      <c r="AF235">
        <v>0</v>
      </c>
      <c r="AG235">
        <v>0</v>
      </c>
      <c r="AH235">
        <v>1.009503</v>
      </c>
      <c r="AI235">
        <v>17.395900000000001</v>
      </c>
      <c r="AJ235">
        <v>0</v>
      </c>
      <c r="AK235">
        <v>0</v>
      </c>
      <c r="AL235">
        <v>1.0080979999999999</v>
      </c>
      <c r="AM235">
        <v>16.989550000000001</v>
      </c>
      <c r="AN235">
        <v>0</v>
      </c>
      <c r="AO235">
        <v>0</v>
      </c>
      <c r="AP235">
        <v>1.0066170000000001</v>
      </c>
      <c r="AQ235">
        <v>17.18479</v>
      </c>
      <c r="AR235">
        <v>1.9096450000000001E-35</v>
      </c>
      <c r="AS235">
        <v>8.4288970000000003E-33</v>
      </c>
      <c r="AT235">
        <v>1.0051669999999999</v>
      </c>
      <c r="AU235">
        <v>17.754950000000001</v>
      </c>
      <c r="AV235" s="1">
        <v>7.0871099999999994E-24</v>
      </c>
      <c r="AW235" s="1">
        <v>3.1350169999999999E-21</v>
      </c>
      <c r="AX235">
        <v>1.003649</v>
      </c>
      <c r="AY235">
        <v>18.420739999999999</v>
      </c>
      <c r="AZ235" s="1">
        <v>9.5223060000000002E-14</v>
      </c>
      <c r="BA235" s="1">
        <v>4.2222509999999999E-11</v>
      </c>
      <c r="BB235">
        <v>1.0021169999999999</v>
      </c>
      <c r="BC235">
        <v>18.999649999999999</v>
      </c>
      <c r="BD235" s="1">
        <v>8.6849550000000001E-7</v>
      </c>
      <c r="BE235" s="1">
        <v>2.2873049999999999E-4</v>
      </c>
      <c r="BF235">
        <v>1.0006299999999999</v>
      </c>
      <c r="BG235">
        <v>19.081160000000001</v>
      </c>
      <c r="BH235" s="1">
        <v>9.3470130000000002E-4</v>
      </c>
      <c r="BI235" s="1">
        <v>0.27641480000000002</v>
      </c>
      <c r="BJ235">
        <v>0.9991025</v>
      </c>
      <c r="BK235">
        <v>18.784120000000001</v>
      </c>
      <c r="BL235" s="1">
        <v>0.1041483</v>
      </c>
      <c r="BM235" s="1">
        <v>33.80827</v>
      </c>
      <c r="BN235">
        <v>0.99763460000000004</v>
      </c>
      <c r="BO235">
        <v>18.335740000000001</v>
      </c>
      <c r="BP235" s="1">
        <v>2.568092</v>
      </c>
      <c r="BQ235">
        <v>906.11649999999997</v>
      </c>
      <c r="BR235">
        <v>0.99582910000000002</v>
      </c>
      <c r="BS235">
        <v>17.991209999999999</v>
      </c>
      <c r="BT235">
        <v>20.117930000000001</v>
      </c>
      <c r="BU235">
        <v>7671.4059999999999</v>
      </c>
      <c r="BV235">
        <v>0.99373389999999995</v>
      </c>
      <c r="BW235">
        <v>18.078949999999999</v>
      </c>
      <c r="BX235">
        <v>62.958379999999998</v>
      </c>
      <c r="BY235">
        <v>25850.35</v>
      </c>
      <c r="BZ235">
        <v>0.99116930000000003</v>
      </c>
      <c r="CA235">
        <v>18.218360000000001</v>
      </c>
      <c r="CB235">
        <v>92.751050000000006</v>
      </c>
      <c r="CC235">
        <v>40897.86</v>
      </c>
      <c r="CD235">
        <v>0.98802319999999999</v>
      </c>
      <c r="CE235">
        <v>18.63719</v>
      </c>
      <c r="CF235">
        <v>73.01849</v>
      </c>
      <c r="CG235">
        <v>34525.019999999997</v>
      </c>
      <c r="CH235">
        <v>0.98471960000000003</v>
      </c>
      <c r="CI235">
        <v>18.795750000000002</v>
      </c>
      <c r="CJ235">
        <v>34.172089999999997</v>
      </c>
      <c r="CK235">
        <v>17279.04</v>
      </c>
      <c r="CL235">
        <v>0.98179709999999998</v>
      </c>
      <c r="CM235">
        <v>18.704219999999999</v>
      </c>
      <c r="CN235">
        <v>10.428319999999999</v>
      </c>
      <c r="CO235">
        <v>5615.3050000000003</v>
      </c>
      <c r="CP235">
        <v>0.97929809999999995</v>
      </c>
      <c r="CQ235">
        <v>18.346170000000001</v>
      </c>
      <c r="CR235">
        <v>2.2690549999999998</v>
      </c>
      <c r="CS235">
        <v>1291.289</v>
      </c>
      <c r="CT235">
        <v>0.97705189999999997</v>
      </c>
      <c r="CU235">
        <v>17.775929999999999</v>
      </c>
      <c r="CV235">
        <v>0.41310940000000002</v>
      </c>
      <c r="CW235">
        <v>240.7809</v>
      </c>
      <c r="CX235">
        <v>0.97494069999999999</v>
      </c>
      <c r="CY235">
        <v>17.198340000000002</v>
      </c>
      <c r="CZ235">
        <v>0.1018236</v>
      </c>
      <c r="DA235">
        <v>54.773150000000001</v>
      </c>
      <c r="DB235">
        <v>0.97267970000000004</v>
      </c>
      <c r="DC235">
        <v>17.120100000000001</v>
      </c>
      <c r="DD235">
        <v>5.6790199999999999E-2</v>
      </c>
      <c r="DE235">
        <v>27.3187</v>
      </c>
      <c r="DF235">
        <v>0.97012670000000001</v>
      </c>
      <c r="DG235">
        <v>17.057539999999999</v>
      </c>
      <c r="DH235">
        <v>4.8016089999999997E-2</v>
      </c>
      <c r="DI235">
        <v>22.444759999999999</v>
      </c>
      <c r="DJ235">
        <v>0.96723029999999999</v>
      </c>
      <c r="DK235">
        <v>17.347989999999999</v>
      </c>
      <c r="DL235" s="1">
        <v>4.4165450000000002E-2</v>
      </c>
      <c r="DM235">
        <v>20.605630000000001</v>
      </c>
      <c r="DN235">
        <v>0.96398090000000003</v>
      </c>
      <c r="DO235">
        <v>17.69942</v>
      </c>
      <c r="DP235" s="1">
        <v>4.1377230000000001E-2</v>
      </c>
      <c r="DQ235">
        <v>19.359870000000001</v>
      </c>
      <c r="DR235">
        <v>0.96023150000000002</v>
      </c>
      <c r="DS235">
        <v>17.788460000000001</v>
      </c>
      <c r="DT235" s="1">
        <v>3.8887159999999997E-2</v>
      </c>
      <c r="DU235">
        <v>18.283860000000001</v>
      </c>
      <c r="DV235">
        <v>0.95602010000000004</v>
      </c>
      <c r="DW235">
        <v>17.49952</v>
      </c>
      <c r="DX235" s="1">
        <v>3.6460140000000002E-2</v>
      </c>
      <c r="DY235" s="1">
        <v>17.247479999999999</v>
      </c>
      <c r="DZ235">
        <v>0.95143089999999997</v>
      </c>
      <c r="EA235">
        <v>16.9785</v>
      </c>
      <c r="EB235" s="1">
        <v>3.4104200000000001E-2</v>
      </c>
      <c r="EC235" s="1">
        <v>16.239170000000001</v>
      </c>
      <c r="ED235">
        <v>0.9465268</v>
      </c>
      <c r="EE235">
        <v>16.530159999999999</v>
      </c>
      <c r="EF235" s="1">
        <v>3.1865909999999997E-2</v>
      </c>
      <c r="EG235" s="1">
        <v>15.27849</v>
      </c>
      <c r="EH235">
        <v>0.94130760000000002</v>
      </c>
      <c r="EI235">
        <v>16.687560000000001</v>
      </c>
      <c r="EJ235" s="1">
        <v>2.9875470000000001E-2</v>
      </c>
      <c r="EK235" s="1">
        <v>14.413650000000001</v>
      </c>
      <c r="EL235">
        <v>0.93556830000000002</v>
      </c>
      <c r="EM235">
        <v>16.913309999999999</v>
      </c>
      <c r="EN235" s="1">
        <v>2.862102E-2</v>
      </c>
      <c r="EO235" s="1">
        <v>13.861319999999999</v>
      </c>
      <c r="EP235">
        <v>0.92990229999999996</v>
      </c>
      <c r="EQ235">
        <v>17.378150000000002</v>
      </c>
      <c r="ER235" s="1">
        <v>2.8554960000000001E-2</v>
      </c>
      <c r="ES235" s="1">
        <v>13.85679</v>
      </c>
      <c r="ET235">
        <v>0.92419949999999995</v>
      </c>
      <c r="EU235">
        <v>18.004860000000001</v>
      </c>
      <c r="EV235" s="1">
        <v>2.9362860000000001E-2</v>
      </c>
      <c r="EW235" s="1">
        <v>14.315860000000001</v>
      </c>
      <c r="EX235">
        <v>0.91822769999999998</v>
      </c>
      <c r="EY235">
        <v>18.19548</v>
      </c>
      <c r="EZ235" s="1">
        <v>3.0107180000000001E-2</v>
      </c>
      <c r="FA235" s="1">
        <v>14.816470000000001</v>
      </c>
      <c r="FB235">
        <v>0.91192359999999995</v>
      </c>
      <c r="FC235">
        <v>17.9724</v>
      </c>
      <c r="FD235" s="1">
        <v>3.0073349999999999E-2</v>
      </c>
      <c r="FE235" s="1">
        <v>14.978569999999999</v>
      </c>
      <c r="FF235">
        <v>0.90582099999999999</v>
      </c>
      <c r="FG235">
        <v>17.729030000000002</v>
      </c>
      <c r="FH235" s="1">
        <v>2.9148489999999999E-2</v>
      </c>
      <c r="FI235" s="1">
        <v>14.69619</v>
      </c>
      <c r="FJ235">
        <v>0.89959069999999997</v>
      </c>
      <c r="FK235">
        <v>17.49051</v>
      </c>
      <c r="FL235" s="1">
        <v>2.753071E-2</v>
      </c>
      <c r="FM235" s="1">
        <v>14.043089999999999</v>
      </c>
      <c r="FN235">
        <v>0.89346349999999997</v>
      </c>
      <c r="FO235">
        <v>17.80424</v>
      </c>
      <c r="FP235" s="1">
        <v>2.557276E-2</v>
      </c>
      <c r="FQ235" s="1">
        <v>13.182729999999999</v>
      </c>
      <c r="FR235">
        <v>0.88714329999999997</v>
      </c>
      <c r="FS235">
        <v>18.187460000000002</v>
      </c>
      <c r="FT235" s="1">
        <v>2.3519430000000001E-2</v>
      </c>
      <c r="FU235" s="1">
        <v>12.24607</v>
      </c>
      <c r="FV235">
        <v>0.88057479999999999</v>
      </c>
      <c r="FW235">
        <v>18.524039999999999</v>
      </c>
      <c r="FX235" s="1">
        <v>2.150417E-2</v>
      </c>
      <c r="FY235" s="1">
        <v>11.30687</v>
      </c>
      <c r="FZ235">
        <v>0.87438260000000001</v>
      </c>
      <c r="GA235">
        <v>18.97315</v>
      </c>
      <c r="GB235" s="1">
        <v>1.9600679999999999E-2</v>
      </c>
      <c r="GC235" s="1">
        <v>10.40016</v>
      </c>
      <c r="GD235">
        <v>0.86878100000000003</v>
      </c>
      <c r="GE235">
        <v>19.057009999999998</v>
      </c>
      <c r="GF235" s="1">
        <v>1.7836350000000001E-2</v>
      </c>
      <c r="GG235" s="1">
        <v>9.5454159999999995</v>
      </c>
      <c r="GH235">
        <v>0.86330289999999998</v>
      </c>
      <c r="GI235">
        <v>19.026979999999998</v>
      </c>
      <c r="GJ235" s="1">
        <v>1.621653E-2</v>
      </c>
      <c r="GK235" s="1">
        <v>8.7516510000000007</v>
      </c>
      <c r="GL235">
        <v>0.85772110000000001</v>
      </c>
      <c r="GM235">
        <v>19.067340000000002</v>
      </c>
      <c r="GN235" s="1">
        <v>1.4747079999999999E-2</v>
      </c>
      <c r="GO235" s="1">
        <v>8.0257520000000007</v>
      </c>
      <c r="GP235">
        <v>0.85264439999999997</v>
      </c>
      <c r="GQ235">
        <v>19.065059999999999</v>
      </c>
      <c r="GR235" s="1">
        <v>1.342166E-2</v>
      </c>
      <c r="GS235" s="1">
        <v>7.3611529999999998</v>
      </c>
      <c r="GT235">
        <v>0.84689680000000001</v>
      </c>
      <c r="GU235">
        <v>19.01146</v>
      </c>
      <c r="GV235" s="1">
        <v>1.219144E-2</v>
      </c>
      <c r="GW235" s="1">
        <v>6.7457669999999998</v>
      </c>
      <c r="GX235">
        <v>0.84163880000000002</v>
      </c>
      <c r="GY235">
        <v>19.261810000000001</v>
      </c>
      <c r="GZ235" s="1">
        <v>1.108141E-2</v>
      </c>
      <c r="HA235" s="1">
        <v>6.1830720000000001</v>
      </c>
      <c r="HB235">
        <v>0.83583969999999996</v>
      </c>
      <c r="HC235">
        <v>19.27628</v>
      </c>
      <c r="HD235" s="1">
        <v>1.0061580000000001E-2</v>
      </c>
      <c r="HE235" s="1">
        <v>5.6667249999999996</v>
      </c>
      <c r="HF235">
        <v>0.82994590000000001</v>
      </c>
      <c r="HG235">
        <v>19.25216</v>
      </c>
      <c r="HH235" s="1">
        <v>9.1270789999999997E-3</v>
      </c>
      <c r="HI235" s="1">
        <v>5.1902569999999999</v>
      </c>
      <c r="HJ235">
        <v>0.82460690000000003</v>
      </c>
      <c r="HK235">
        <v>19.061330000000002</v>
      </c>
      <c r="HL235" s="1">
        <v>8.2807620000000005E-3</v>
      </c>
      <c r="HM235" s="1">
        <v>4.7505810000000004</v>
      </c>
      <c r="HN235">
        <v>0.81989500000000004</v>
      </c>
      <c r="HO235">
        <v>19.033909999999999</v>
      </c>
      <c r="HP235" s="1">
        <v>7.518093E-3</v>
      </c>
      <c r="HQ235" s="1">
        <v>4.3477240000000004</v>
      </c>
      <c r="HR235">
        <v>0.81519889999999995</v>
      </c>
      <c r="HS235">
        <v>19.064599999999999</v>
      </c>
      <c r="HT235" s="1">
        <v>6.8219739999999997E-3</v>
      </c>
      <c r="HU235" s="1">
        <v>3.9774389999999999</v>
      </c>
      <c r="HV235">
        <v>0.81213259999999998</v>
      </c>
      <c r="HW235">
        <v>18.99043</v>
      </c>
      <c r="HX235" s="1">
        <v>6.1930140000000002E-3</v>
      </c>
      <c r="HY235" s="1">
        <v>3.6322190000000001</v>
      </c>
      <c r="HZ235">
        <v>0.81094429999999995</v>
      </c>
      <c r="IA235">
        <v>18.891279999999998</v>
      </c>
      <c r="IB235" s="1">
        <v>5.615821E-3</v>
      </c>
      <c r="IC235" s="1">
        <v>3.3052649999999999</v>
      </c>
      <c r="ID235">
        <v>0.81006440000000002</v>
      </c>
      <c r="IE235">
        <v>18.95946</v>
      </c>
      <c r="IF235" s="1">
        <v>5.0814270000000003E-3</v>
      </c>
      <c r="IG235" s="1">
        <v>2.9986039999999998</v>
      </c>
      <c r="IH235">
        <v>0.80931600000000004</v>
      </c>
      <c r="II235">
        <v>18.903970000000001</v>
      </c>
      <c r="IJ235" s="1">
        <v>4.5773799999999998E-3</v>
      </c>
      <c r="IK235" s="1">
        <v>2.707268</v>
      </c>
      <c r="IL235">
        <v>0.80880569999999996</v>
      </c>
      <c r="IM235">
        <v>18.851019999999998</v>
      </c>
      <c r="IN235" s="1">
        <v>4.1006640000000004E-3</v>
      </c>
      <c r="IO235" s="1">
        <v>2.4299729999999999</v>
      </c>
      <c r="IP235">
        <v>0.80835310000000005</v>
      </c>
      <c r="IQ235">
        <v>18.374040000000001</v>
      </c>
      <c r="IR235" s="1">
        <v>3.651217E-3</v>
      </c>
      <c r="IS235" s="1">
        <v>2.1677070000000001</v>
      </c>
      <c r="IT235">
        <v>0.80811829999999996</v>
      </c>
      <c r="IU235">
        <v>17.874230000000001</v>
      </c>
      <c r="IV235" s="1">
        <v>3.2217750000000001E-3</v>
      </c>
      <c r="IW235" s="1">
        <v>1.9169149999999999</v>
      </c>
      <c r="IX235">
        <v>0.80897490000000005</v>
      </c>
      <c r="IY235">
        <v>17.60153</v>
      </c>
      <c r="IZ235" s="1">
        <v>2.8005980000000001E-3</v>
      </c>
      <c r="JA235" s="1">
        <v>1.6706369999999999</v>
      </c>
      <c r="JB235">
        <v>0.80951169999999995</v>
      </c>
      <c r="JC235">
        <v>17.491070000000001</v>
      </c>
      <c r="JD235" s="1">
        <v>2.3787449999999998E-3</v>
      </c>
      <c r="JE235" s="1">
        <v>1.4250240000000001</v>
      </c>
      <c r="JF235">
        <v>0.81003990000000003</v>
      </c>
      <c r="JG235">
        <v>17.914580000000001</v>
      </c>
      <c r="JH235" s="1">
        <v>1.9702790000000001E-3</v>
      </c>
      <c r="JI235" s="1">
        <v>1.185694</v>
      </c>
      <c r="JJ235">
        <v>0.81048509999999996</v>
      </c>
      <c r="JK235">
        <v>18.292210000000001</v>
      </c>
      <c r="JL235" s="1">
        <v>1.6028870000000001E-3</v>
      </c>
      <c r="JM235" s="1">
        <v>0.96709540000000005</v>
      </c>
      <c r="JN235">
        <v>0.8108919</v>
      </c>
      <c r="JO235">
        <v>18.366589999999999</v>
      </c>
      <c r="JP235" s="1">
        <v>1.3019570000000001E-3</v>
      </c>
      <c r="JQ235" s="1">
        <v>0.78472969999999997</v>
      </c>
      <c r="JR235">
        <v>0.81127329999999998</v>
      </c>
      <c r="JS235">
        <v>18.43441</v>
      </c>
      <c r="JT235" s="1">
        <v>1.0759879999999999E-3</v>
      </c>
      <c r="JU235" s="1">
        <v>0.64534749999999996</v>
      </c>
      <c r="JV235">
        <v>0.81154660000000001</v>
      </c>
      <c r="JW235">
        <v>18.18085</v>
      </c>
      <c r="JX235" s="1">
        <v>9.1579409999999997E-4</v>
      </c>
      <c r="JY235" s="1">
        <v>0.5454196</v>
      </c>
      <c r="JZ235">
        <v>0.81183470000000002</v>
      </c>
      <c r="KA235">
        <v>17.555150000000001</v>
      </c>
      <c r="KB235" s="1">
        <v>8.0355050000000005E-4</v>
      </c>
      <c r="KC235" s="1">
        <v>0.4753135</v>
      </c>
      <c r="KD235">
        <v>0.81205559999999999</v>
      </c>
      <c r="KE235">
        <v>17.096229999999998</v>
      </c>
      <c r="KF235" s="1">
        <v>7.210688E-4</v>
      </c>
      <c r="KG235" s="1">
        <v>0.4244832</v>
      </c>
      <c r="KH235">
        <v>0.81223659999999998</v>
      </c>
      <c r="KI235">
        <v>16.924119999999998</v>
      </c>
      <c r="KJ235" s="1">
        <v>6.552013E-4</v>
      </c>
      <c r="KK235" s="1">
        <v>0.38464920000000002</v>
      </c>
      <c r="KL235">
        <v>0.81237110000000001</v>
      </c>
      <c r="KM235">
        <v>17.514140000000001</v>
      </c>
      <c r="KN235" s="1">
        <v>5.987818E-4</v>
      </c>
      <c r="KO235" s="1">
        <v>0.35094779999999998</v>
      </c>
      <c r="KP235">
        <v>0.81249099999999996</v>
      </c>
      <c r="KQ235">
        <v>18.212060000000001</v>
      </c>
      <c r="KR235" s="1">
        <v>5.4969100000000005E-4</v>
      </c>
      <c r="KS235" s="1">
        <v>0.32172319999999999</v>
      </c>
      <c r="KT235">
        <v>0.81261130000000004</v>
      </c>
      <c r="KU235">
        <v>18.7775</v>
      </c>
      <c r="KV235" s="1">
        <v>5.0781549999999996E-4</v>
      </c>
      <c r="KW235" s="1">
        <v>0.29665340000000001</v>
      </c>
      <c r="KX235">
        <v>0.81264389999999997</v>
      </c>
      <c r="KY235">
        <v>19.10492</v>
      </c>
      <c r="KZ235" s="1">
        <v>4.7279960000000003E-4</v>
      </c>
      <c r="LA235" s="1">
        <v>0.27563500000000002</v>
      </c>
      <c r="LB235">
        <v>0.81269199999999997</v>
      </c>
      <c r="LC235">
        <v>18.87257</v>
      </c>
      <c r="LD235" s="1">
        <v>4.4374699999999998E-4</v>
      </c>
      <c r="LE235" s="1">
        <v>0.25819530000000002</v>
      </c>
      <c r="LF235">
        <v>0.8127413</v>
      </c>
      <c r="LG235">
        <v>18.390999999999998</v>
      </c>
      <c r="LH235" s="1">
        <v>4.1929819999999998E-4</v>
      </c>
      <c r="LI235" s="1">
        <v>0.24357980000000001</v>
      </c>
      <c r="LJ235">
        <v>0.81273010000000001</v>
      </c>
      <c r="LK235">
        <v>18.16386</v>
      </c>
      <c r="LL235" s="1">
        <v>3.9775029999999999E-4</v>
      </c>
      <c r="LM235" s="1">
        <v>0.23084560000000001</v>
      </c>
      <c r="LN235">
        <v>0.81265980000000004</v>
      </c>
      <c r="LO235">
        <v>18.253820000000001</v>
      </c>
      <c r="LP235" s="1">
        <v>3.779721E-4</v>
      </c>
      <c r="LQ235" s="1">
        <v>0.21926039999999999</v>
      </c>
      <c r="LR235">
        <v>0.81264760000000003</v>
      </c>
      <c r="LS235">
        <v>19.055769999999999</v>
      </c>
      <c r="LT235" s="1">
        <v>3.5979270000000002E-4</v>
      </c>
      <c r="LU235" s="1">
        <v>0.20861660000000001</v>
      </c>
      <c r="LV235">
        <v>0.81259150000000002</v>
      </c>
      <c r="LW235">
        <v>19.839559999999999</v>
      </c>
      <c r="LX235" s="1">
        <v>3.4304520000000001E-4</v>
      </c>
      <c r="LY235" s="1">
        <v>0.19883200000000001</v>
      </c>
      <c r="LZ235">
        <v>0.8124943</v>
      </c>
      <c r="MA235">
        <v>20.459589999999999</v>
      </c>
      <c r="MB235" s="1">
        <v>3.2771580000000002E-4</v>
      </c>
      <c r="MC235" s="1">
        <v>0.18987380000000001</v>
      </c>
      <c r="MD235">
        <v>0.81244939999999999</v>
      </c>
      <c r="ME235">
        <v>20.74804</v>
      </c>
      <c r="MF235" s="1">
        <v>3.1386640000000002E-4</v>
      </c>
      <c r="MG235" s="1">
        <v>0.18176980000000001</v>
      </c>
      <c r="MH235">
        <v>0.81236770000000003</v>
      </c>
      <c r="MI235">
        <v>20.539870000000001</v>
      </c>
      <c r="MJ235" s="1">
        <v>3.0136779999999998E-4</v>
      </c>
      <c r="MK235" s="1">
        <v>0.1744696</v>
      </c>
      <c r="ML235">
        <v>0.81223639999999997</v>
      </c>
      <c r="MM235">
        <v>20.07817</v>
      </c>
      <c r="MN235" s="1">
        <v>2.902359E-4</v>
      </c>
      <c r="MO235" s="1">
        <v>0.16795779999999999</v>
      </c>
      <c r="MP235">
        <v>0.81211259999999996</v>
      </c>
      <c r="MQ235">
        <v>19.888110000000001</v>
      </c>
      <c r="MR235" s="1">
        <v>2.804943E-4</v>
      </c>
      <c r="MS235" s="1">
        <v>0.1622623</v>
      </c>
      <c r="MT235">
        <v>0.81197940000000002</v>
      </c>
      <c r="MU235">
        <v>19.986689999999999</v>
      </c>
      <c r="MV235" s="1">
        <v>2.7221290000000001E-4</v>
      </c>
      <c r="MW235" s="1">
        <v>0.15740319999999999</v>
      </c>
      <c r="MX235">
        <v>0.81182900000000002</v>
      </c>
      <c r="MY235">
        <v>20.598410000000001</v>
      </c>
      <c r="MZ235" s="1">
        <v>2.651261E-4</v>
      </c>
      <c r="NA235" s="1">
        <v>0.15329380000000001</v>
      </c>
      <c r="NB235">
        <v>0.81173620000000002</v>
      </c>
      <c r="NC235">
        <v>20.591899999999999</v>
      </c>
      <c r="ND235" s="1">
        <v>2.5869389999999998E-4</v>
      </c>
      <c r="NE235" s="1">
        <v>0.1496102</v>
      </c>
      <c r="NF235">
        <v>0.81160670000000001</v>
      </c>
      <c r="NG235">
        <v>20.779810000000001</v>
      </c>
      <c r="NH235" s="1">
        <v>2.5223200000000002E-4</v>
      </c>
      <c r="NI235" s="1">
        <v>0.14598449999999999</v>
      </c>
      <c r="NJ235">
        <v>0.81153640000000005</v>
      </c>
      <c r="NK235">
        <v>20.74755</v>
      </c>
      <c r="NL235" s="1">
        <v>2.4540579999999997E-4</v>
      </c>
      <c r="NM235" s="1">
        <v>0.14218359999999999</v>
      </c>
      <c r="NN235">
        <v>0.81149439999999995</v>
      </c>
      <c r="NO235">
        <v>20.40419</v>
      </c>
      <c r="NP235" s="1">
        <v>2.38156E-4</v>
      </c>
      <c r="NQ235" s="1">
        <v>0.13812930000000001</v>
      </c>
      <c r="NR235">
        <v>0.81149499999999997</v>
      </c>
      <c r="NS235">
        <v>19.939589999999999</v>
      </c>
      <c r="NT235" s="1">
        <v>2.3063329999999999E-4</v>
      </c>
      <c r="NU235" s="1">
        <v>0.133879</v>
      </c>
      <c r="NV235">
        <v>0.81151649999999997</v>
      </c>
      <c r="NW235">
        <v>19.682410000000001</v>
      </c>
      <c r="NX235" s="1">
        <v>2.2313549999999999E-4</v>
      </c>
      <c r="NY235" s="1">
        <v>0.1295984</v>
      </c>
      <c r="NZ235">
        <v>0.81161709999999998</v>
      </c>
      <c r="OA235">
        <v>19.782360000000001</v>
      </c>
      <c r="OB235" s="1">
        <v>2.1596669999999999E-4</v>
      </c>
      <c r="OC235" s="1">
        <v>0.1254547</v>
      </c>
      <c r="OD235">
        <v>0.81170370000000003</v>
      </c>
      <c r="OE235">
        <v>20.586829999999999</v>
      </c>
      <c r="OF235" s="1">
        <v>2.0912479999999999E-4</v>
      </c>
      <c r="OG235" s="1">
        <v>0.1214995</v>
      </c>
      <c r="OH235">
        <v>0.81182710000000002</v>
      </c>
      <c r="OI235">
        <v>21.386340000000001</v>
      </c>
      <c r="OJ235" s="1">
        <v>2.0235970000000001E-4</v>
      </c>
      <c r="OK235" s="1">
        <v>0.11759500000000001</v>
      </c>
    </row>
    <row r="236" spans="1:401" x14ac:dyDescent="0.35">
      <c r="A236">
        <v>242</v>
      </c>
      <c r="B236" t="s">
        <v>4</v>
      </c>
      <c r="C236" t="s">
        <v>181</v>
      </c>
      <c r="D236" t="s">
        <v>242</v>
      </c>
      <c r="E236">
        <v>867.32979999999998</v>
      </c>
      <c r="F236">
        <v>0.48141030000000001</v>
      </c>
      <c r="G236">
        <v>16.067620000000002</v>
      </c>
      <c r="H236">
        <v>0</v>
      </c>
      <c r="I236">
        <v>0</v>
      </c>
      <c r="J236">
        <v>0.4800796</v>
      </c>
      <c r="K236">
        <v>16.249479999999998</v>
      </c>
      <c r="L236">
        <v>0</v>
      </c>
      <c r="M236">
        <v>0</v>
      </c>
      <c r="N236">
        <v>0.4787402</v>
      </c>
      <c r="O236">
        <v>16.62886</v>
      </c>
      <c r="P236">
        <v>0</v>
      </c>
      <c r="Q236">
        <v>0</v>
      </c>
      <c r="R236">
        <v>0.47739759999999998</v>
      </c>
      <c r="S236">
        <v>17.196639999999999</v>
      </c>
      <c r="T236">
        <v>0</v>
      </c>
      <c r="U236">
        <v>0</v>
      </c>
      <c r="V236">
        <v>0.47606609999999999</v>
      </c>
      <c r="W236">
        <v>17.7759</v>
      </c>
      <c r="X236">
        <v>0</v>
      </c>
      <c r="Y236">
        <v>0</v>
      </c>
      <c r="Z236">
        <v>0.47478169999999997</v>
      </c>
      <c r="AA236">
        <v>18.029140000000002</v>
      </c>
      <c r="AB236">
        <v>0</v>
      </c>
      <c r="AC236">
        <v>0</v>
      </c>
      <c r="AD236">
        <v>0.47344599999999998</v>
      </c>
      <c r="AE236">
        <v>17.833410000000001</v>
      </c>
      <c r="AF236">
        <v>0</v>
      </c>
      <c r="AG236">
        <v>0</v>
      </c>
      <c r="AH236">
        <v>0.47208899999999998</v>
      </c>
      <c r="AI236">
        <v>17.439509999999999</v>
      </c>
      <c r="AJ236">
        <v>0</v>
      </c>
      <c r="AK236">
        <v>0</v>
      </c>
      <c r="AL236">
        <v>0.47069159999999999</v>
      </c>
      <c r="AM236">
        <v>17.024909999999998</v>
      </c>
      <c r="AN236">
        <v>0</v>
      </c>
      <c r="AO236">
        <v>0</v>
      </c>
      <c r="AP236">
        <v>0.4692616</v>
      </c>
      <c r="AQ236">
        <v>17.194610000000001</v>
      </c>
      <c r="AR236">
        <v>3.7721329999999999E-36</v>
      </c>
      <c r="AS236">
        <v>1.924501E-33</v>
      </c>
      <c r="AT236">
        <v>0.46781440000000002</v>
      </c>
      <c r="AU236">
        <v>17.73564</v>
      </c>
      <c r="AV236" s="1">
        <v>1.397749E-24</v>
      </c>
      <c r="AW236" s="1">
        <v>7.150717E-22</v>
      </c>
      <c r="AX236">
        <v>0.46633180000000002</v>
      </c>
      <c r="AY236">
        <v>18.394690000000001</v>
      </c>
      <c r="AZ236" s="1">
        <v>2.7544399999999998E-14</v>
      </c>
      <c r="BA236" s="1">
        <v>1.411659E-11</v>
      </c>
      <c r="BB236">
        <v>0.46482370000000001</v>
      </c>
      <c r="BC236">
        <v>18.98517</v>
      </c>
      <c r="BD236" s="1">
        <v>2.3925430000000001E-7</v>
      </c>
      <c r="BE236" s="1">
        <v>1.021389E-4</v>
      </c>
      <c r="BF236">
        <v>0.46330549999999998</v>
      </c>
      <c r="BG236">
        <v>19.09694</v>
      </c>
      <c r="BH236" s="1">
        <v>3.962994E-4</v>
      </c>
      <c r="BI236" s="1">
        <v>0.1653405</v>
      </c>
      <c r="BJ236">
        <v>0.46178789999999997</v>
      </c>
      <c r="BK236">
        <v>18.820550000000001</v>
      </c>
      <c r="BL236" s="1">
        <v>5.6038259999999999E-2</v>
      </c>
      <c r="BM236" s="1">
        <v>24.16799</v>
      </c>
      <c r="BN236">
        <v>0.4602755</v>
      </c>
      <c r="BO236">
        <v>18.38626</v>
      </c>
      <c r="BP236" s="1">
        <v>1.6559349999999999</v>
      </c>
      <c r="BQ236">
        <v>745.06629999999996</v>
      </c>
      <c r="BR236">
        <v>0.4587214</v>
      </c>
      <c r="BS236">
        <v>18.023530000000001</v>
      </c>
      <c r="BT236">
        <v>15.10356</v>
      </c>
      <c r="BU236">
        <v>7103.433</v>
      </c>
      <c r="BV236">
        <v>0.45700780000000002</v>
      </c>
      <c r="BW236">
        <v>18.087969999999999</v>
      </c>
      <c r="BX236">
        <v>54.056840000000001</v>
      </c>
      <c r="BY236">
        <v>26571.77</v>
      </c>
      <c r="BZ236">
        <v>0.45501510000000001</v>
      </c>
      <c r="CA236">
        <v>18.214379999999998</v>
      </c>
      <c r="CB236">
        <v>89.941329999999994</v>
      </c>
      <c r="CC236">
        <v>46164.39</v>
      </c>
      <c r="CD236">
        <v>0.45260230000000001</v>
      </c>
      <c r="CE236">
        <v>18.612400000000001</v>
      </c>
      <c r="CF236">
        <v>79.222300000000004</v>
      </c>
      <c r="CG236">
        <v>42410.13</v>
      </c>
      <c r="CH236">
        <v>0.44996320000000001</v>
      </c>
      <c r="CI236">
        <v>18.79081</v>
      </c>
      <c r="CJ236">
        <v>41.117049999999999</v>
      </c>
      <c r="CK236">
        <v>22905.77</v>
      </c>
      <c r="CL236">
        <v>0.44745950000000001</v>
      </c>
      <c r="CM236">
        <v>18.717030000000001</v>
      </c>
      <c r="CN236">
        <v>13.79514</v>
      </c>
      <c r="CO236">
        <v>7967.2839999999997</v>
      </c>
      <c r="CP236">
        <v>0.44518239999999998</v>
      </c>
      <c r="CQ236">
        <v>18.399709999999999</v>
      </c>
      <c r="CR236">
        <v>3.2549730000000001</v>
      </c>
      <c r="CS236">
        <v>1939.568</v>
      </c>
      <c r="CT236">
        <v>0.4431196</v>
      </c>
      <c r="CU236">
        <v>17.85163</v>
      </c>
      <c r="CV236">
        <v>0.61266050000000005</v>
      </c>
      <c r="CW236">
        <v>371.54849999999999</v>
      </c>
      <c r="CX236">
        <v>0.4412124</v>
      </c>
      <c r="CY236">
        <v>17.270659999999999</v>
      </c>
      <c r="CZ236">
        <v>0.13297819999999999</v>
      </c>
      <c r="DA236">
        <v>78.397940000000006</v>
      </c>
      <c r="DB236">
        <v>0.43926579999999998</v>
      </c>
      <c r="DC236">
        <v>17.159800000000001</v>
      </c>
      <c r="DD236">
        <v>6.1452529999999998E-2</v>
      </c>
      <c r="DE236">
        <v>34.062359999999998</v>
      </c>
      <c r="DF236">
        <v>0.43718570000000001</v>
      </c>
      <c r="DG236">
        <v>17.07959</v>
      </c>
      <c r="DH236">
        <v>4.9179359999999998E-2</v>
      </c>
      <c r="DI236">
        <v>26.742619999999999</v>
      </c>
      <c r="DJ236">
        <v>0.43485649999999998</v>
      </c>
      <c r="DK236">
        <v>17.325890000000001</v>
      </c>
      <c r="DL236" s="1">
        <v>4.4789540000000003E-2</v>
      </c>
      <c r="DM236">
        <v>24.364629999999998</v>
      </c>
      <c r="DN236">
        <v>0.43229810000000002</v>
      </c>
      <c r="DO236">
        <v>17.68036</v>
      </c>
      <c r="DP236" s="1">
        <v>4.1860700000000001E-2</v>
      </c>
      <c r="DQ236">
        <v>22.86354</v>
      </c>
      <c r="DR236">
        <v>0.42934729999999999</v>
      </c>
      <c r="DS236">
        <v>17.7942</v>
      </c>
      <c r="DT236" s="1">
        <v>3.93313E-2</v>
      </c>
      <c r="DU236">
        <v>21.605830000000001</v>
      </c>
      <c r="DV236">
        <v>0.42601879999999998</v>
      </c>
      <c r="DW236">
        <v>17.537109999999998</v>
      </c>
      <c r="DX236" s="1">
        <v>3.689655E-2</v>
      </c>
      <c r="DY236">
        <v>20.409420000000001</v>
      </c>
      <c r="DZ236">
        <v>0.4223518</v>
      </c>
      <c r="EA236">
        <v>17.044989999999999</v>
      </c>
      <c r="EB236" s="1">
        <v>3.4523320000000003E-2</v>
      </c>
      <c r="EC236" s="1">
        <v>19.24315</v>
      </c>
      <c r="ED236">
        <v>0.41840179999999999</v>
      </c>
      <c r="EE236">
        <v>16.58924</v>
      </c>
      <c r="EF236" s="1">
        <v>3.2263189999999997E-2</v>
      </c>
      <c r="EG236" s="1">
        <v>18.130310000000001</v>
      </c>
      <c r="EH236">
        <v>0.414269</v>
      </c>
      <c r="EI236">
        <v>16.736129999999999</v>
      </c>
      <c r="EJ236" s="1">
        <v>3.020254E-2</v>
      </c>
      <c r="EK236" s="1">
        <v>17.111509999999999</v>
      </c>
      <c r="EL236">
        <v>0.40999600000000003</v>
      </c>
      <c r="EM236">
        <v>16.951599999999999</v>
      </c>
      <c r="EN236" s="1">
        <v>2.8753750000000002E-2</v>
      </c>
      <c r="EO236" s="1">
        <v>16.40719</v>
      </c>
      <c r="EP236">
        <v>0.40569329999999998</v>
      </c>
      <c r="EQ236">
        <v>17.374849999999999</v>
      </c>
      <c r="ER236" s="1">
        <v>2.8425590000000001E-2</v>
      </c>
      <c r="ES236" s="1">
        <v>16.316030000000001</v>
      </c>
      <c r="ET236">
        <v>0.4013197</v>
      </c>
      <c r="EU236">
        <v>17.996590000000001</v>
      </c>
      <c r="EV236" s="1">
        <v>2.908966E-2</v>
      </c>
      <c r="EW236" s="1">
        <v>16.816420000000001</v>
      </c>
      <c r="EX236">
        <v>0.39677440000000003</v>
      </c>
      <c r="EY236">
        <v>18.212430000000001</v>
      </c>
      <c r="EZ236" s="1">
        <v>2.9902700000000001E-2</v>
      </c>
      <c r="FA236" s="1">
        <v>17.455929999999999</v>
      </c>
      <c r="FB236">
        <v>0.39206380000000002</v>
      </c>
      <c r="FC236">
        <v>17.9801</v>
      </c>
      <c r="FD236" s="1">
        <v>3.006166E-2</v>
      </c>
      <c r="FE236" s="1">
        <v>17.752759999999999</v>
      </c>
      <c r="FF236">
        <v>0.38737110000000002</v>
      </c>
      <c r="FG236">
        <v>17.75442</v>
      </c>
      <c r="FH236" s="1">
        <v>2.9336709999999998E-2</v>
      </c>
      <c r="FI236" s="1">
        <v>17.53013</v>
      </c>
      <c r="FJ236">
        <v>0.3826059</v>
      </c>
      <c r="FK236">
        <v>17.514430000000001</v>
      </c>
      <c r="FL236" s="1">
        <v>2.786373E-2</v>
      </c>
      <c r="FM236" s="1">
        <v>16.845459999999999</v>
      </c>
      <c r="FN236">
        <v>0.37785659999999999</v>
      </c>
      <c r="FO236">
        <v>17.833020000000001</v>
      </c>
      <c r="FP236" s="1">
        <v>2.5976200000000001E-2</v>
      </c>
      <c r="FQ236" s="1">
        <v>15.880990000000001</v>
      </c>
      <c r="FR236">
        <v>0.373031</v>
      </c>
      <c r="FS236">
        <v>18.220179999999999</v>
      </c>
      <c r="FT236" s="1">
        <v>2.3944150000000001E-2</v>
      </c>
      <c r="FU236" s="1">
        <v>14.801209999999999</v>
      </c>
      <c r="FV236">
        <v>0.36811440000000001</v>
      </c>
      <c r="FW236">
        <v>18.548719999999999</v>
      </c>
      <c r="FX236" s="1">
        <v>2.1926540000000001E-2</v>
      </c>
      <c r="FY236" s="1">
        <v>13.7034</v>
      </c>
      <c r="FZ236">
        <v>0.3633555</v>
      </c>
      <c r="GA236">
        <v>18.980920000000001</v>
      </c>
      <c r="GB236" s="1">
        <v>2.0005829999999999E-2</v>
      </c>
      <c r="GC236" s="1">
        <v>12.634270000000001</v>
      </c>
      <c r="GD236">
        <v>0.35882839999999999</v>
      </c>
      <c r="GE236">
        <v>19.066559999999999</v>
      </c>
      <c r="GF236" s="1">
        <v>1.821859E-2</v>
      </c>
      <c r="GG236" s="1">
        <v>11.621029999999999</v>
      </c>
      <c r="GH236">
        <v>0.3542807</v>
      </c>
      <c r="GI236">
        <v>19.003830000000001</v>
      </c>
      <c r="GJ236" s="1">
        <v>1.657167E-2</v>
      </c>
      <c r="GK236" s="1">
        <v>10.676769999999999</v>
      </c>
      <c r="GL236">
        <v>0.34969129999999998</v>
      </c>
      <c r="GM236">
        <v>19.039539999999999</v>
      </c>
      <c r="GN236" s="1">
        <v>1.507296E-2</v>
      </c>
      <c r="GO236" s="1">
        <v>9.8097720000000006</v>
      </c>
      <c r="GP236">
        <v>0.34534999999999999</v>
      </c>
      <c r="GQ236">
        <v>19.064170000000001</v>
      </c>
      <c r="GR236" s="1">
        <v>1.372406E-2</v>
      </c>
      <c r="GS236" s="1">
        <v>9.0157699999999998</v>
      </c>
      <c r="GT236">
        <v>0.34067059999999999</v>
      </c>
      <c r="GU236">
        <v>19.037199999999999</v>
      </c>
      <c r="GV236" s="1">
        <v>1.247295E-2</v>
      </c>
      <c r="GW236" s="1">
        <v>8.2803679999999993</v>
      </c>
      <c r="GX236">
        <v>0.33615149999999999</v>
      </c>
      <c r="GY236">
        <v>19.29776</v>
      </c>
      <c r="GZ236" s="1">
        <v>1.1340070000000001E-2</v>
      </c>
      <c r="HA236" s="1">
        <v>7.6055109999999999</v>
      </c>
      <c r="HB236">
        <v>0.33134380000000002</v>
      </c>
      <c r="HC236">
        <v>19.32264</v>
      </c>
      <c r="HD236" s="1">
        <v>1.030201E-2</v>
      </c>
      <c r="HE236" s="1">
        <v>6.986453</v>
      </c>
      <c r="HF236">
        <v>0.3265245</v>
      </c>
      <c r="HG236">
        <v>19.301259999999999</v>
      </c>
      <c r="HH236" s="1">
        <v>9.3513889999999999E-3</v>
      </c>
      <c r="HI236" s="1">
        <v>6.4138669999999998</v>
      </c>
      <c r="HJ236">
        <v>0.3219689</v>
      </c>
      <c r="HK236">
        <v>19.071079999999998</v>
      </c>
      <c r="HL236" s="1">
        <v>8.489056E-3</v>
      </c>
      <c r="HM236" s="1">
        <v>5.8837809999999999</v>
      </c>
      <c r="HN236">
        <v>0.31769330000000001</v>
      </c>
      <c r="HO236">
        <v>19.009730000000001</v>
      </c>
      <c r="HP236" s="1">
        <v>7.710331E-3</v>
      </c>
      <c r="HQ236" s="1">
        <v>5.3965800000000002</v>
      </c>
      <c r="HR236">
        <v>0.31356329999999999</v>
      </c>
      <c r="HS236">
        <v>19.024260000000002</v>
      </c>
      <c r="HT236" s="1">
        <v>7.0029100000000002E-3</v>
      </c>
      <c r="HU236" s="1">
        <v>4.9487649999999999</v>
      </c>
      <c r="HV236">
        <v>0.3102261</v>
      </c>
      <c r="HW236">
        <v>18.970700000000001</v>
      </c>
      <c r="HX236" s="1">
        <v>6.3647749999999996E-3</v>
      </c>
      <c r="HY236" s="1">
        <v>4.5301859999999996</v>
      </c>
      <c r="HZ236">
        <v>0.30769489999999999</v>
      </c>
      <c r="IA236">
        <v>18.89847</v>
      </c>
      <c r="IB236" s="1">
        <v>5.7789729999999997E-3</v>
      </c>
      <c r="IC236" s="1">
        <v>4.1328760000000004</v>
      </c>
      <c r="ID236">
        <v>0.30554219999999999</v>
      </c>
      <c r="IE236">
        <v>18.994540000000001</v>
      </c>
      <c r="IF236" s="1">
        <v>5.2374889999999997E-3</v>
      </c>
      <c r="IG236" s="1">
        <v>3.7587510000000002</v>
      </c>
      <c r="IH236">
        <v>0.3036799</v>
      </c>
      <c r="II236">
        <v>18.97242</v>
      </c>
      <c r="IJ236" s="1">
        <v>4.727991E-3</v>
      </c>
      <c r="IK236" s="1">
        <v>3.4027669999999999</v>
      </c>
      <c r="IL236">
        <v>0.30214429999999998</v>
      </c>
      <c r="IM236">
        <v>18.936920000000001</v>
      </c>
      <c r="IN236" s="1">
        <v>4.2452100000000001E-3</v>
      </c>
      <c r="IO236" s="1">
        <v>3.0625849999999999</v>
      </c>
      <c r="IP236">
        <v>0.30083799999999999</v>
      </c>
      <c r="IQ236">
        <v>18.461549999999999</v>
      </c>
      <c r="IR236" s="1">
        <v>3.7893319999999999E-3</v>
      </c>
      <c r="IS236" s="1">
        <v>2.739036</v>
      </c>
      <c r="IT236">
        <v>0.29979470000000003</v>
      </c>
      <c r="IU236">
        <v>17.92662</v>
      </c>
      <c r="IV236" s="1">
        <v>3.3561699999999999E-3</v>
      </c>
      <c r="IW236" s="1">
        <v>2.4295360000000001</v>
      </c>
      <c r="IX236">
        <v>0.29911720000000003</v>
      </c>
      <c r="IY236">
        <v>17.616320000000002</v>
      </c>
      <c r="IZ236" s="1">
        <v>2.9349699999999999E-3</v>
      </c>
      <c r="JA236" s="1">
        <v>2.1267849999999999</v>
      </c>
      <c r="JB236">
        <v>0.29846109999999998</v>
      </c>
      <c r="JC236">
        <v>17.483350000000002</v>
      </c>
      <c r="JD236" s="1">
        <v>2.5131540000000001E-3</v>
      </c>
      <c r="JE236" s="1">
        <v>1.8242389999999999</v>
      </c>
      <c r="JF236">
        <v>0.29793560000000002</v>
      </c>
      <c r="JG236">
        <v>17.88757</v>
      </c>
      <c r="JH236" s="1">
        <v>2.099241E-3</v>
      </c>
      <c r="JI236" s="1">
        <v>1.5266409999999999</v>
      </c>
      <c r="JJ236">
        <v>0.29753990000000002</v>
      </c>
      <c r="JK236">
        <v>18.303709999999999</v>
      </c>
      <c r="JL236" s="1">
        <v>1.7170079999999999E-3</v>
      </c>
      <c r="JM236" s="1">
        <v>1.25014</v>
      </c>
      <c r="JN236">
        <v>0.29724850000000003</v>
      </c>
      <c r="JO236">
        <v>18.422229999999999</v>
      </c>
      <c r="JP236" s="1">
        <v>1.3938329999999999E-3</v>
      </c>
      <c r="JQ236" s="1">
        <v>1.0148079999999999</v>
      </c>
      <c r="JR236">
        <v>0.29703849999999998</v>
      </c>
      <c r="JS236">
        <v>18.511140000000001</v>
      </c>
      <c r="JT236" s="1">
        <v>1.1442239999999999E-3</v>
      </c>
      <c r="JU236" s="1">
        <v>0.83172500000000005</v>
      </c>
      <c r="JV236">
        <v>0.29690549999999999</v>
      </c>
      <c r="JW236">
        <v>18.275089999999999</v>
      </c>
      <c r="JX236" s="1">
        <v>9.6399229999999999E-4</v>
      </c>
      <c r="JY236" s="1">
        <v>0.69887679999999996</v>
      </c>
      <c r="JZ236">
        <v>0.29683789999999999</v>
      </c>
      <c r="KA236">
        <v>17.628630000000001</v>
      </c>
      <c r="KB236" s="1">
        <v>8.3761420000000005E-4</v>
      </c>
      <c r="KC236" s="1">
        <v>0.60551330000000003</v>
      </c>
      <c r="KD236">
        <v>0.29681990000000003</v>
      </c>
      <c r="KE236">
        <v>17.132940000000001</v>
      </c>
      <c r="KF236" s="1">
        <v>7.4648189999999999E-4</v>
      </c>
      <c r="KG236" s="1">
        <v>0.53846930000000004</v>
      </c>
      <c r="KH236">
        <v>0.29683680000000001</v>
      </c>
      <c r="KI236">
        <v>16.919809999999998</v>
      </c>
      <c r="KJ236" s="1">
        <v>6.7587630000000005E-4</v>
      </c>
      <c r="KK236" s="1">
        <v>0.48683080000000001</v>
      </c>
      <c r="KL236">
        <v>0.29690339999999998</v>
      </c>
      <c r="KM236">
        <v>17.484529999999999</v>
      </c>
      <c r="KN236" s="1">
        <v>6.1661620000000002E-4</v>
      </c>
      <c r="KO236" s="1">
        <v>0.44368990000000003</v>
      </c>
      <c r="KP236">
        <v>0.29699439999999999</v>
      </c>
      <c r="KQ236">
        <v>18.205749999999998</v>
      </c>
      <c r="KR236" s="1">
        <v>5.6515199999999997E-4</v>
      </c>
      <c r="KS236" s="1">
        <v>0.40633849999999999</v>
      </c>
      <c r="KT236">
        <v>0.29711510000000002</v>
      </c>
      <c r="KU236">
        <v>18.81354</v>
      </c>
      <c r="KV236" s="1">
        <v>5.2096130000000001E-4</v>
      </c>
      <c r="KW236" s="1">
        <v>0.37417450000000002</v>
      </c>
      <c r="KX236">
        <v>0.2972397</v>
      </c>
      <c r="KY236">
        <v>19.165559999999999</v>
      </c>
      <c r="KZ236" s="1">
        <v>4.8375849999999999E-4</v>
      </c>
      <c r="LA236" s="1">
        <v>0.34707769999999999</v>
      </c>
      <c r="LB236">
        <v>0.29737560000000002</v>
      </c>
      <c r="LC236">
        <v>18.951440000000002</v>
      </c>
      <c r="LD236" s="1">
        <v>4.5284200000000001E-4</v>
      </c>
      <c r="LE236" s="1">
        <v>0.32456390000000002</v>
      </c>
      <c r="LF236">
        <v>0.29751529999999998</v>
      </c>
      <c r="LG236">
        <v>18.427949999999999</v>
      </c>
      <c r="LH236" s="1">
        <v>4.2702890000000001E-4</v>
      </c>
      <c r="LI236" s="1">
        <v>0.30576969999999998</v>
      </c>
      <c r="LJ236">
        <v>0.29763040000000002</v>
      </c>
      <c r="LK236">
        <v>18.15568</v>
      </c>
      <c r="LL236" s="1">
        <v>4.0461339999999998E-4</v>
      </c>
      <c r="LM236" s="1">
        <v>0.28953420000000002</v>
      </c>
      <c r="LN236">
        <v>0.2977436</v>
      </c>
      <c r="LO236">
        <v>18.201820000000001</v>
      </c>
      <c r="LP236" s="1">
        <v>3.8427390000000001E-4</v>
      </c>
      <c r="LQ236" s="1">
        <v>0.2748717</v>
      </c>
      <c r="LR236">
        <v>0.29783759999999998</v>
      </c>
      <c r="LS236">
        <v>18.99859</v>
      </c>
      <c r="LT236" s="1">
        <v>3.655757E-4</v>
      </c>
      <c r="LU236" s="1">
        <v>0.26140849999999999</v>
      </c>
      <c r="LV236">
        <v>0.29790040000000001</v>
      </c>
      <c r="LW236">
        <v>19.8202</v>
      </c>
      <c r="LX236" s="1">
        <v>3.4835479999999999E-4</v>
      </c>
      <c r="LY236" s="1">
        <v>0.24903739999999999</v>
      </c>
      <c r="LZ236">
        <v>0.29795539999999998</v>
      </c>
      <c r="MA236">
        <v>20.48948</v>
      </c>
      <c r="MB236" s="1">
        <v>3.3254870000000002E-4</v>
      </c>
      <c r="MC236" s="1">
        <v>0.23769750000000001</v>
      </c>
      <c r="MD236">
        <v>0.29797649999999998</v>
      </c>
      <c r="ME236">
        <v>20.799939999999999</v>
      </c>
      <c r="MF236" s="1">
        <v>3.182274E-4</v>
      </c>
      <c r="MG236" s="1">
        <v>0.22742680000000001</v>
      </c>
      <c r="MH236">
        <v>0.29796840000000002</v>
      </c>
      <c r="MI236">
        <v>20.60632</v>
      </c>
      <c r="MJ236" s="1">
        <v>3.0528059999999999E-4</v>
      </c>
      <c r="MK236" s="1">
        <v>0.21816820000000001</v>
      </c>
      <c r="ML236">
        <v>0.29791849999999998</v>
      </c>
      <c r="MM236">
        <v>20.101050000000001</v>
      </c>
      <c r="MN236" s="1">
        <v>2.9369200000000002E-4</v>
      </c>
      <c r="MO236" s="1">
        <v>0.20988960000000001</v>
      </c>
      <c r="MP236">
        <v>0.29782540000000002</v>
      </c>
      <c r="MQ236">
        <v>19.86158</v>
      </c>
      <c r="MR236" s="1">
        <v>2.8348819999999999E-4</v>
      </c>
      <c r="MS236" s="1">
        <v>0.20262859999999999</v>
      </c>
      <c r="MT236">
        <v>0.2976897</v>
      </c>
      <c r="MU236">
        <v>19.924969999999998</v>
      </c>
      <c r="MV236" s="1">
        <v>2.7473530000000001E-4</v>
      </c>
      <c r="MW236" s="1">
        <v>0.19640920000000001</v>
      </c>
      <c r="MX236">
        <v>0.29750369999999998</v>
      </c>
      <c r="MY236">
        <v>20.561669999999999</v>
      </c>
      <c r="MZ236" s="1">
        <v>2.6727430000000001E-4</v>
      </c>
      <c r="NA236" s="1">
        <v>0.1911621</v>
      </c>
      <c r="NB236">
        <v>0.29728549999999998</v>
      </c>
      <c r="NC236">
        <v>20.623989999999999</v>
      </c>
      <c r="ND236" s="1">
        <v>2.606946E-4</v>
      </c>
      <c r="NE236" s="1">
        <v>0.18654599999999999</v>
      </c>
      <c r="NF236">
        <v>0.29703800000000002</v>
      </c>
      <c r="NG236">
        <v>20.84299</v>
      </c>
      <c r="NH236" s="1">
        <v>2.5425619999999997E-4</v>
      </c>
      <c r="NI236" s="1">
        <v>0.18208450000000001</v>
      </c>
      <c r="NJ236">
        <v>0.29676659999999999</v>
      </c>
      <c r="NK236">
        <v>20.832529999999998</v>
      </c>
      <c r="NL236" s="1">
        <v>2.4755699999999997E-4</v>
      </c>
      <c r="NM236" s="1">
        <v>0.1774578</v>
      </c>
      <c r="NN236">
        <v>0.29648370000000002</v>
      </c>
      <c r="NO236">
        <v>20.49305</v>
      </c>
      <c r="NP236" s="1">
        <v>2.404471E-4</v>
      </c>
      <c r="NQ236" s="1">
        <v>0.1725264</v>
      </c>
      <c r="NR236">
        <v>0.29620580000000002</v>
      </c>
      <c r="NS236">
        <v>19.98011</v>
      </c>
      <c r="NT236" s="1">
        <v>2.3299750000000001E-4</v>
      </c>
      <c r="NU236" s="1">
        <v>0.16732710000000001</v>
      </c>
      <c r="NV236">
        <v>0.29595549999999998</v>
      </c>
      <c r="NW236">
        <v>19.67784</v>
      </c>
      <c r="NX236" s="1">
        <v>2.254825E-4</v>
      </c>
      <c r="NY236" s="1">
        <v>0.16204479999999999</v>
      </c>
      <c r="NZ236">
        <v>0.29574</v>
      </c>
      <c r="OA236">
        <v>19.73734</v>
      </c>
      <c r="OB236" s="1">
        <v>2.182129E-4</v>
      </c>
      <c r="OC236" s="1">
        <v>0.1568919</v>
      </c>
      <c r="OD236">
        <v>0.29554849999999999</v>
      </c>
      <c r="OE236">
        <v>20.545500000000001</v>
      </c>
      <c r="OF236" s="1">
        <v>2.1128830000000001E-4</v>
      </c>
      <c r="OG236" s="1">
        <v>0.15197060000000001</v>
      </c>
      <c r="OH236">
        <v>0.29539860000000001</v>
      </c>
      <c r="OI236">
        <v>21.385169999999999</v>
      </c>
      <c r="OJ236" s="1">
        <v>2.0454420000000001E-4</v>
      </c>
      <c r="OK236" s="1">
        <v>0.1471488</v>
      </c>
    </row>
    <row r="237" spans="1:401" x14ac:dyDescent="0.35">
      <c r="A237">
        <v>243</v>
      </c>
      <c r="B237" t="s">
        <v>4</v>
      </c>
      <c r="C237" t="s">
        <v>181</v>
      </c>
      <c r="D237" t="s">
        <v>243</v>
      </c>
      <c r="E237">
        <v>811.75559999999996</v>
      </c>
      <c r="F237">
        <v>0.62670170000000003</v>
      </c>
      <c r="G237">
        <v>16.096779999999999</v>
      </c>
      <c r="H237">
        <v>0</v>
      </c>
      <c r="I237">
        <v>0</v>
      </c>
      <c r="J237">
        <v>0.62488030000000006</v>
      </c>
      <c r="K237">
        <v>16.268219999999999</v>
      </c>
      <c r="L237">
        <v>0</v>
      </c>
      <c r="M237">
        <v>0</v>
      </c>
      <c r="N237">
        <v>0.62304470000000001</v>
      </c>
      <c r="O237">
        <v>16.627400000000002</v>
      </c>
      <c r="P237">
        <v>0</v>
      </c>
      <c r="Q237">
        <v>0</v>
      </c>
      <c r="R237">
        <v>0.62118989999999996</v>
      </c>
      <c r="S237">
        <v>17.18214</v>
      </c>
      <c r="T237">
        <v>0</v>
      </c>
      <c r="U237">
        <v>0</v>
      </c>
      <c r="V237">
        <v>0.61936349999999996</v>
      </c>
      <c r="W237">
        <v>17.76333</v>
      </c>
      <c r="X237">
        <v>0</v>
      </c>
      <c r="Y237">
        <v>0</v>
      </c>
      <c r="Z237">
        <v>0.61758710000000006</v>
      </c>
      <c r="AA237">
        <v>18.027650000000001</v>
      </c>
      <c r="AB237">
        <v>0</v>
      </c>
      <c r="AC237">
        <v>0</v>
      </c>
      <c r="AD237">
        <v>0.61576070000000005</v>
      </c>
      <c r="AE237">
        <v>17.846</v>
      </c>
      <c r="AF237">
        <v>0</v>
      </c>
      <c r="AG237">
        <v>0</v>
      </c>
      <c r="AH237">
        <v>0.61389539999999998</v>
      </c>
      <c r="AI237">
        <v>17.466080000000002</v>
      </c>
      <c r="AJ237">
        <v>0</v>
      </c>
      <c r="AK237">
        <v>0</v>
      </c>
      <c r="AL237">
        <v>0.611981</v>
      </c>
      <c r="AM237">
        <v>17.050789999999999</v>
      </c>
      <c r="AN237">
        <v>0</v>
      </c>
      <c r="AO237">
        <v>0</v>
      </c>
      <c r="AP237">
        <v>0.61001249999999996</v>
      </c>
      <c r="AQ237">
        <v>17.20571</v>
      </c>
      <c r="AR237">
        <v>6.4727719999999998E-37</v>
      </c>
      <c r="AS237">
        <v>2.1560630000000001E-34</v>
      </c>
      <c r="AT237">
        <v>0.60804100000000005</v>
      </c>
      <c r="AU237">
        <v>17.728999999999999</v>
      </c>
      <c r="AV237" s="1">
        <v>2.407963E-25</v>
      </c>
      <c r="AW237" s="1">
        <v>8.0398079999999999E-23</v>
      </c>
      <c r="AX237">
        <v>0.60599919999999996</v>
      </c>
      <c r="AY237">
        <v>18.38214</v>
      </c>
      <c r="AZ237" s="1">
        <v>1.1818199999999999E-14</v>
      </c>
      <c r="BA237" s="1">
        <v>3.7357300000000003E-12</v>
      </c>
      <c r="BB237">
        <v>0.60393399999999997</v>
      </c>
      <c r="BC237">
        <v>18.977830000000001</v>
      </c>
      <c r="BD237" s="1">
        <v>1.111811E-7</v>
      </c>
      <c r="BE237" s="1">
        <v>3.0943459999999997E-5</v>
      </c>
      <c r="BF237">
        <v>0.60186099999999998</v>
      </c>
      <c r="BG237">
        <v>19.105429999999998</v>
      </c>
      <c r="BH237" s="1">
        <v>2.26443E-4</v>
      </c>
      <c r="BI237" s="1">
        <v>6.5379930000000003E-2</v>
      </c>
      <c r="BJ237">
        <v>0.59976510000000005</v>
      </c>
      <c r="BK237">
        <v>18.841809999999999</v>
      </c>
      <c r="BL237" s="1">
        <v>3.6846700000000003E-2</v>
      </c>
      <c r="BM237" s="1">
        <v>11.04571</v>
      </c>
      <c r="BN237">
        <v>0.59767879999999995</v>
      </c>
      <c r="BO237">
        <v>18.418119999999998</v>
      </c>
      <c r="BP237" s="1">
        <v>1.2229719999999999</v>
      </c>
      <c r="BQ237">
        <v>379.04129999999998</v>
      </c>
      <c r="BR237">
        <v>0.59553730000000005</v>
      </c>
      <c r="BS237">
        <v>18.04665</v>
      </c>
      <c r="BT237">
        <v>12.34351</v>
      </c>
      <c r="BU237">
        <v>3940.96</v>
      </c>
      <c r="BV237">
        <v>0.59327439999999998</v>
      </c>
      <c r="BW237">
        <v>18.0976</v>
      </c>
      <c r="BX237">
        <v>48.349969999999999</v>
      </c>
      <c r="BY237">
        <v>15855.92</v>
      </c>
      <c r="BZ237">
        <v>0.59070319999999998</v>
      </c>
      <c r="CA237">
        <v>18.215409999999999</v>
      </c>
      <c r="CB237">
        <v>87.248480000000001</v>
      </c>
      <c r="CC237">
        <v>29324.080000000002</v>
      </c>
      <c r="CD237">
        <v>0.58758469999999996</v>
      </c>
      <c r="CE237">
        <v>18.598220000000001</v>
      </c>
      <c r="CF237">
        <v>82.68159</v>
      </c>
      <c r="CG237">
        <v>28433.46</v>
      </c>
      <c r="CH237">
        <v>0.58414739999999998</v>
      </c>
      <c r="CI237">
        <v>18.78622</v>
      </c>
      <c r="CJ237">
        <v>45.808700000000002</v>
      </c>
      <c r="CK237">
        <v>16088.55</v>
      </c>
      <c r="CL237">
        <v>0.58084089999999999</v>
      </c>
      <c r="CM237">
        <v>18.722460000000002</v>
      </c>
      <c r="CN237">
        <v>16.281870000000001</v>
      </c>
      <c r="CO237">
        <v>5823.6760000000004</v>
      </c>
      <c r="CP237">
        <v>0.57782169999999999</v>
      </c>
      <c r="CQ237">
        <v>18.431090000000001</v>
      </c>
      <c r="CR237">
        <v>4.0315070000000004</v>
      </c>
      <c r="CS237">
        <v>1464.604</v>
      </c>
      <c r="CT237">
        <v>0.5750634</v>
      </c>
      <c r="CU237">
        <v>17.898980000000002</v>
      </c>
      <c r="CV237">
        <v>0.777887</v>
      </c>
      <c r="CW237">
        <v>285.3039</v>
      </c>
      <c r="CX237">
        <v>0.57251920000000001</v>
      </c>
      <c r="CY237">
        <v>17.317869999999999</v>
      </c>
      <c r="CZ237">
        <v>0.1596265</v>
      </c>
      <c r="DA237">
        <v>58.024120000000003</v>
      </c>
      <c r="DB237">
        <v>0.569967</v>
      </c>
      <c r="DC237">
        <v>17.18918</v>
      </c>
      <c r="DD237">
        <v>6.5374370000000001E-2</v>
      </c>
      <c r="DE237">
        <v>23.119499999999999</v>
      </c>
      <c r="DF237">
        <v>0.56723489999999999</v>
      </c>
      <c r="DG237">
        <v>17.097729999999999</v>
      </c>
      <c r="DH237">
        <v>5.0053449999999999E-2</v>
      </c>
      <c r="DI237">
        <v>17.53632</v>
      </c>
      <c r="DJ237">
        <v>0.56420420000000004</v>
      </c>
      <c r="DK237">
        <v>17.313770000000002</v>
      </c>
      <c r="DL237" s="1">
        <v>4.5219740000000001E-2</v>
      </c>
      <c r="DM237">
        <v>15.865500000000001</v>
      </c>
      <c r="DN237">
        <v>0.56089560000000005</v>
      </c>
      <c r="DO237">
        <v>17.671510000000001</v>
      </c>
      <c r="DP237" s="1">
        <v>4.2184949999999999E-2</v>
      </c>
      <c r="DQ237">
        <v>14.855259999999999</v>
      </c>
      <c r="DR237">
        <v>0.55707229999999996</v>
      </c>
      <c r="DS237">
        <v>17.795349999999999</v>
      </c>
      <c r="DT237" s="1">
        <v>3.9624640000000003E-2</v>
      </c>
      <c r="DU237">
        <v>14.023770000000001</v>
      </c>
      <c r="DV237">
        <v>0.55274460000000003</v>
      </c>
      <c r="DW237">
        <v>17.557790000000001</v>
      </c>
      <c r="DX237" s="1">
        <v>3.7183439999999998E-2</v>
      </c>
      <c r="DY237" s="1">
        <v>13.23842</v>
      </c>
      <c r="DZ237">
        <v>0.54797770000000001</v>
      </c>
      <c r="EA237">
        <v>17.08502</v>
      </c>
      <c r="EB237" s="1">
        <v>3.4800310000000001E-2</v>
      </c>
      <c r="EC237" s="1">
        <v>12.47184</v>
      </c>
      <c r="ED237">
        <v>0.54282490000000005</v>
      </c>
      <c r="EE237">
        <v>16.631119999999999</v>
      </c>
      <c r="EF237" s="1">
        <v>3.2526390000000002E-2</v>
      </c>
      <c r="EG237" s="1">
        <v>11.73906</v>
      </c>
      <c r="EH237">
        <v>0.53740449999999995</v>
      </c>
      <c r="EI237">
        <v>16.772549999999999</v>
      </c>
      <c r="EJ237" s="1">
        <v>3.0429520000000002E-2</v>
      </c>
      <c r="EK237" s="1">
        <v>11.061500000000001</v>
      </c>
      <c r="EL237">
        <v>0.53186639999999996</v>
      </c>
      <c r="EM237">
        <v>16.980650000000001</v>
      </c>
      <c r="EN237" s="1">
        <v>2.887402E-2</v>
      </c>
      <c r="EO237" s="1">
        <v>10.56673</v>
      </c>
      <c r="EP237">
        <v>0.52630739999999998</v>
      </c>
      <c r="EQ237">
        <v>17.379149999999999</v>
      </c>
      <c r="ER237" s="1">
        <v>2.8387780000000001E-2</v>
      </c>
      <c r="ES237" s="1">
        <v>10.450229999999999</v>
      </c>
      <c r="ET237">
        <v>0.52062509999999995</v>
      </c>
      <c r="EU237">
        <v>17.997140000000002</v>
      </c>
      <c r="EV237" s="1">
        <v>2.8949590000000001E-2</v>
      </c>
      <c r="EW237" s="1">
        <v>10.726559999999999</v>
      </c>
      <c r="EX237">
        <v>0.51472839999999997</v>
      </c>
      <c r="EY237">
        <v>18.220420000000001</v>
      </c>
      <c r="EZ237" s="1">
        <v>2.9787319999999999E-2</v>
      </c>
      <c r="FA237" s="1">
        <v>11.1251</v>
      </c>
      <c r="FB237">
        <v>0.50862540000000001</v>
      </c>
      <c r="FC237">
        <v>17.983650000000001</v>
      </c>
      <c r="FD237" s="1">
        <v>3.005621E-2</v>
      </c>
      <c r="FE237" s="1">
        <v>11.327349999999999</v>
      </c>
      <c r="FF237">
        <v>0.50253899999999996</v>
      </c>
      <c r="FG237">
        <v>17.766380000000002</v>
      </c>
      <c r="FH237" s="1">
        <v>2.9450810000000001E-2</v>
      </c>
      <c r="FI237" s="1">
        <v>11.200900000000001</v>
      </c>
      <c r="FJ237">
        <v>0.4963534</v>
      </c>
      <c r="FK237">
        <v>17.53416</v>
      </c>
      <c r="FL237" s="1">
        <v>2.8068139999999998E-2</v>
      </c>
      <c r="FM237" s="1">
        <v>10.77347</v>
      </c>
      <c r="FN237">
        <v>0.49019000000000001</v>
      </c>
      <c r="FO237">
        <v>17.855450000000001</v>
      </c>
      <c r="FP237" s="1">
        <v>2.62253E-2</v>
      </c>
      <c r="FQ237" s="1">
        <v>10.15662</v>
      </c>
      <c r="FR237">
        <v>0.48388789999999998</v>
      </c>
      <c r="FS237">
        <v>18.246479999999998</v>
      </c>
      <c r="FT237" s="1">
        <v>2.4206109999999999E-2</v>
      </c>
      <c r="FU237" s="1">
        <v>9.4595040000000008</v>
      </c>
      <c r="FV237">
        <v>0.47754210000000002</v>
      </c>
      <c r="FW237">
        <v>18.57124</v>
      </c>
      <c r="FX237" s="1">
        <v>2.218593E-2</v>
      </c>
      <c r="FY237" s="1">
        <v>8.7474249999999998</v>
      </c>
      <c r="FZ237">
        <v>0.47142119999999998</v>
      </c>
      <c r="GA237">
        <v>18.989129999999999</v>
      </c>
      <c r="GB237" s="1">
        <v>2.0253980000000001E-2</v>
      </c>
      <c r="GC237" s="1">
        <v>8.0522880000000008</v>
      </c>
      <c r="GD237">
        <v>0.46562940000000003</v>
      </c>
      <c r="GE237">
        <v>19.072479999999999</v>
      </c>
      <c r="GF237" s="1">
        <v>1.8452030000000001E-2</v>
      </c>
      <c r="GG237" s="1">
        <v>7.3922210000000002</v>
      </c>
      <c r="GH237">
        <v>0.4597678</v>
      </c>
      <c r="GI237">
        <v>18.989850000000001</v>
      </c>
      <c r="GJ237" s="1">
        <v>1.6786889999999999E-2</v>
      </c>
      <c r="GK237" s="1">
        <v>6.7769079999999997</v>
      </c>
      <c r="GL237">
        <v>0.4538584</v>
      </c>
      <c r="GM237">
        <v>19.021170000000001</v>
      </c>
      <c r="GN237" s="1">
        <v>1.5268800000000001E-2</v>
      </c>
      <c r="GO237" s="1">
        <v>6.2120610000000003</v>
      </c>
      <c r="GP237">
        <v>0.44827830000000002</v>
      </c>
      <c r="GQ237">
        <v>19.06165</v>
      </c>
      <c r="GR237" s="1">
        <v>1.3904339999999999E-2</v>
      </c>
      <c r="GS237" s="1">
        <v>5.6963710000000001</v>
      </c>
      <c r="GT237">
        <v>0.44229580000000002</v>
      </c>
      <c r="GU237">
        <v>19.056180000000001</v>
      </c>
      <c r="GV237" s="1">
        <v>1.2640780000000001E-2</v>
      </c>
      <c r="GW237" s="1">
        <v>5.2201550000000001</v>
      </c>
      <c r="GX237">
        <v>0.43641079999999999</v>
      </c>
      <c r="GY237">
        <v>19.320530000000002</v>
      </c>
      <c r="GZ237" s="1">
        <v>1.149209E-2</v>
      </c>
      <c r="HA237" s="1">
        <v>4.7831380000000001</v>
      </c>
      <c r="HB237">
        <v>0.43023210000000001</v>
      </c>
      <c r="HC237">
        <v>19.356020000000001</v>
      </c>
      <c r="HD237" s="1">
        <v>1.044142E-2</v>
      </c>
      <c r="HE237" s="1">
        <v>4.3828719999999999</v>
      </c>
      <c r="HF237">
        <v>0.42412949999999999</v>
      </c>
      <c r="HG237">
        <v>19.32957</v>
      </c>
      <c r="HH237" s="1">
        <v>9.4801869999999993E-3</v>
      </c>
      <c r="HI237" s="1">
        <v>4.0133210000000004</v>
      </c>
      <c r="HJ237">
        <v>0.41837370000000002</v>
      </c>
      <c r="HK237">
        <v>19.07901</v>
      </c>
      <c r="HL237" s="1">
        <v>8.6078600000000002E-3</v>
      </c>
      <c r="HM237" s="1">
        <v>3.6715599999999999</v>
      </c>
      <c r="HN237">
        <v>0.4129176</v>
      </c>
      <c r="HO237">
        <v>18.995539999999998</v>
      </c>
      <c r="HP237" s="1">
        <v>7.8184299999999995E-3</v>
      </c>
      <c r="HQ237" s="1">
        <v>3.3579970000000001</v>
      </c>
      <c r="HR237">
        <v>0.40765760000000001</v>
      </c>
      <c r="HS237">
        <v>18.99747</v>
      </c>
      <c r="HT237" s="1">
        <v>7.1028230000000003E-3</v>
      </c>
      <c r="HU237" s="1">
        <v>3.0711940000000002</v>
      </c>
      <c r="HV237">
        <v>0.40345520000000001</v>
      </c>
      <c r="HW237">
        <v>18.952960000000001</v>
      </c>
      <c r="HX237" s="1">
        <v>6.4583469999999997E-3</v>
      </c>
      <c r="HY237" s="1">
        <v>2.8049469999999999</v>
      </c>
      <c r="HZ237">
        <v>0.4002001</v>
      </c>
      <c r="IA237">
        <v>18.901340000000001</v>
      </c>
      <c r="IB237" s="1">
        <v>5.8662610000000002E-3</v>
      </c>
      <c r="IC237" s="1">
        <v>2.5548310000000001</v>
      </c>
      <c r="ID237">
        <v>0.39740979999999998</v>
      </c>
      <c r="IE237">
        <v>19.01887</v>
      </c>
      <c r="IF237" s="1">
        <v>5.3191669999999996E-3</v>
      </c>
      <c r="IG237" s="1">
        <v>2.3207390000000001</v>
      </c>
      <c r="IH237">
        <v>0.39486830000000001</v>
      </c>
      <c r="II237">
        <v>19.018059999999998</v>
      </c>
      <c r="IJ237" s="1">
        <v>4.8052299999999997E-3</v>
      </c>
      <c r="IK237" s="1">
        <v>2.0994630000000001</v>
      </c>
      <c r="IL237">
        <v>0.3926463</v>
      </c>
      <c r="IM237">
        <v>18.991</v>
      </c>
      <c r="IN237" s="1">
        <v>4.318367E-3</v>
      </c>
      <c r="IO237" s="1">
        <v>1.889141</v>
      </c>
      <c r="IP237">
        <v>0.39082289999999997</v>
      </c>
      <c r="IQ237">
        <v>18.513390000000001</v>
      </c>
      <c r="IR237" s="1">
        <v>3.8584470000000001E-3</v>
      </c>
      <c r="IS237" s="1">
        <v>1.689451</v>
      </c>
      <c r="IT237">
        <v>0.38939220000000002</v>
      </c>
      <c r="IU237">
        <v>17.959240000000001</v>
      </c>
      <c r="IV237" s="1">
        <v>3.422525E-3</v>
      </c>
      <c r="IW237" s="1">
        <v>1.4991479999999999</v>
      </c>
      <c r="IX237">
        <v>0.38840599999999997</v>
      </c>
      <c r="IY237">
        <v>17.62602</v>
      </c>
      <c r="IZ237" s="1">
        <v>3.0003149999999999E-3</v>
      </c>
      <c r="JA237" s="1">
        <v>1.3141510000000001</v>
      </c>
      <c r="JB237">
        <v>0.38749509999999998</v>
      </c>
      <c r="JC237">
        <v>17.480709999999998</v>
      </c>
      <c r="JD237" s="1">
        <v>2.5782840000000001E-3</v>
      </c>
      <c r="JE237" s="1">
        <v>1.1298220000000001</v>
      </c>
      <c r="JF237">
        <v>0.38675219999999999</v>
      </c>
      <c r="JG237">
        <v>17.87678</v>
      </c>
      <c r="JH237" s="1">
        <v>2.162186E-3</v>
      </c>
      <c r="JI237" s="1">
        <v>0.94809140000000003</v>
      </c>
      <c r="JJ237">
        <v>0.38618530000000001</v>
      </c>
      <c r="JK237">
        <v>18.315200000000001</v>
      </c>
      <c r="JL237" s="1">
        <v>1.773621E-3</v>
      </c>
      <c r="JM237" s="1">
        <v>0.7779142</v>
      </c>
      <c r="JN237">
        <v>0.38576870000000002</v>
      </c>
      <c r="JO237">
        <v>18.462</v>
      </c>
      <c r="JP237" s="1">
        <v>1.4402670000000001E-3</v>
      </c>
      <c r="JQ237" s="1">
        <v>0.63150629999999996</v>
      </c>
      <c r="JR237">
        <v>0.385459</v>
      </c>
      <c r="JS237">
        <v>18.564019999999999</v>
      </c>
      <c r="JT237" s="1">
        <v>1.1792059999999999E-3</v>
      </c>
      <c r="JU237" s="1">
        <v>0.51641619999999999</v>
      </c>
      <c r="JV237">
        <v>0.3852544</v>
      </c>
      <c r="JW237">
        <v>18.331530000000001</v>
      </c>
      <c r="JX237" s="1">
        <v>9.8887840000000003E-4</v>
      </c>
      <c r="JY237" s="1">
        <v>0.43230429999999997</v>
      </c>
      <c r="JZ237">
        <v>0.3851369</v>
      </c>
      <c r="KA237">
        <v>17.674769999999999</v>
      </c>
      <c r="KB237" s="1">
        <v>8.5509710000000001E-4</v>
      </c>
      <c r="KC237" s="1">
        <v>0.37308980000000003</v>
      </c>
      <c r="KD237">
        <v>0.38509789999999999</v>
      </c>
      <c r="KE237">
        <v>17.155819999999999</v>
      </c>
      <c r="KF237" s="1">
        <v>7.5931459999999996E-4</v>
      </c>
      <c r="KG237" s="1">
        <v>0.3308159</v>
      </c>
      <c r="KH237">
        <v>0.38509969999999999</v>
      </c>
      <c r="KI237">
        <v>16.921399999999998</v>
      </c>
      <c r="KJ237" s="1">
        <v>6.8609469999999996E-4</v>
      </c>
      <c r="KK237" s="1">
        <v>0.2985968</v>
      </c>
      <c r="KL237">
        <v>0.38517380000000001</v>
      </c>
      <c r="KM237">
        <v>17.47278</v>
      </c>
      <c r="KN237" s="1">
        <v>6.2535689999999996E-4</v>
      </c>
      <c r="KO237" s="1">
        <v>0.27193919999999999</v>
      </c>
      <c r="KP237">
        <v>0.38528790000000002</v>
      </c>
      <c r="KQ237">
        <v>18.209330000000001</v>
      </c>
      <c r="KR237" s="1">
        <v>5.7273600000000001E-4</v>
      </c>
      <c r="KS237" s="1">
        <v>0.24890860000000001</v>
      </c>
      <c r="KT237">
        <v>0.38543060000000001</v>
      </c>
      <c r="KU237">
        <v>18.842490000000002</v>
      </c>
      <c r="KV237" s="1">
        <v>5.2743729999999995E-4</v>
      </c>
      <c r="KW237" s="1">
        <v>0.2290423</v>
      </c>
      <c r="KX237">
        <v>0.38559929999999998</v>
      </c>
      <c r="KY237">
        <v>19.209879999999998</v>
      </c>
      <c r="KZ237" s="1">
        <v>4.8917760000000002E-4</v>
      </c>
      <c r="LA237" s="1">
        <v>0.21226220000000001</v>
      </c>
      <c r="LB237">
        <v>0.3857757</v>
      </c>
      <c r="LC237">
        <v>18.998709999999999</v>
      </c>
      <c r="LD237" s="1">
        <v>4.573329E-4</v>
      </c>
      <c r="LE237" s="1">
        <v>0.1983095</v>
      </c>
      <c r="LF237">
        <v>0.38594810000000002</v>
      </c>
      <c r="LG237">
        <v>18.45241</v>
      </c>
      <c r="LH237" s="1">
        <v>4.3080780000000001E-4</v>
      </c>
      <c r="LI237" s="1">
        <v>0.1866853</v>
      </c>
      <c r="LJ237">
        <v>0.38610460000000002</v>
      </c>
      <c r="LK237">
        <v>18.149519999999999</v>
      </c>
      <c r="LL237" s="1">
        <v>4.0793360000000001E-4</v>
      </c>
      <c r="LM237" s="1">
        <v>0.1766963</v>
      </c>
      <c r="LN237">
        <v>0.38625490000000001</v>
      </c>
      <c r="LO237">
        <v>18.1752</v>
      </c>
      <c r="LP237" s="1">
        <v>3.8732159999999997E-4</v>
      </c>
      <c r="LQ237" s="1">
        <v>0.16772409999999999</v>
      </c>
      <c r="LR237">
        <v>0.38638090000000003</v>
      </c>
      <c r="LS237">
        <v>18.96902</v>
      </c>
      <c r="LT237" s="1">
        <v>3.6836870000000002E-4</v>
      </c>
      <c r="LU237" s="1">
        <v>0.15948499999999999</v>
      </c>
      <c r="LV237">
        <v>0.38648260000000001</v>
      </c>
      <c r="LW237">
        <v>19.8155</v>
      </c>
      <c r="LX237" s="1">
        <v>3.5092469999999998E-4</v>
      </c>
      <c r="LY237" s="1">
        <v>0.1519124</v>
      </c>
      <c r="LZ237">
        <v>0.38655630000000002</v>
      </c>
      <c r="MA237">
        <v>20.510619999999999</v>
      </c>
      <c r="MB237" s="1">
        <v>3.3490069999999998E-4</v>
      </c>
      <c r="MC237" s="1">
        <v>0.14496539999999999</v>
      </c>
      <c r="MD237">
        <v>0.38658310000000001</v>
      </c>
      <c r="ME237">
        <v>20.837019999999999</v>
      </c>
      <c r="MF237" s="1">
        <v>3.2034670000000002E-4</v>
      </c>
      <c r="MG237" s="1">
        <v>0.13866039999999999</v>
      </c>
      <c r="MH237">
        <v>0.38658769999999998</v>
      </c>
      <c r="MI237">
        <v>20.644770000000001</v>
      </c>
      <c r="MJ237" s="1">
        <v>3.071932E-4</v>
      </c>
      <c r="MK237" s="1">
        <v>0.13297349999999999</v>
      </c>
      <c r="ML237">
        <v>0.38653490000000001</v>
      </c>
      <c r="MM237">
        <v>20.11609</v>
      </c>
      <c r="MN237" s="1">
        <v>2.9539259999999999E-4</v>
      </c>
      <c r="MO237" s="1">
        <v>0.12787470000000001</v>
      </c>
      <c r="MP237">
        <v>0.38642779999999999</v>
      </c>
      <c r="MQ237">
        <v>19.844760000000001</v>
      </c>
      <c r="MR237" s="1">
        <v>2.8497409999999999E-4</v>
      </c>
      <c r="MS237" s="1">
        <v>0.1233901</v>
      </c>
      <c r="MT237">
        <v>0.38625500000000001</v>
      </c>
      <c r="MU237">
        <v>19.890599999999999</v>
      </c>
      <c r="MV237" s="1">
        <v>2.759983E-4</v>
      </c>
      <c r="MW237" s="1">
        <v>0.11953270000000001</v>
      </c>
      <c r="MX237">
        <v>0.38602750000000002</v>
      </c>
      <c r="MY237">
        <v>20.533999999999999</v>
      </c>
      <c r="MZ237" s="1">
        <v>2.6834869999999998E-4</v>
      </c>
      <c r="NA237" s="1">
        <v>0.116271</v>
      </c>
      <c r="NB237">
        <v>0.3857544</v>
      </c>
      <c r="NC237">
        <v>20.641030000000001</v>
      </c>
      <c r="ND237" s="1">
        <v>2.6167669999999999E-4</v>
      </c>
      <c r="NE237" s="1">
        <v>0.1134254</v>
      </c>
      <c r="NF237">
        <v>0.38543100000000002</v>
      </c>
      <c r="NG237">
        <v>20.88653</v>
      </c>
      <c r="NH237" s="1">
        <v>2.5523659999999998E-4</v>
      </c>
      <c r="NI237" s="1">
        <v>0.11070199999999999</v>
      </c>
      <c r="NJ237">
        <v>0.38508880000000001</v>
      </c>
      <c r="NK237">
        <v>20.891079999999999</v>
      </c>
      <c r="NL237" s="1">
        <v>2.4859570000000002E-4</v>
      </c>
      <c r="NM237" s="1">
        <v>0.1078983</v>
      </c>
      <c r="NN237">
        <v>0.38471959999999999</v>
      </c>
      <c r="NO237">
        <v>20.547599999999999</v>
      </c>
      <c r="NP237" s="1">
        <v>2.4154870000000001E-4</v>
      </c>
      <c r="NQ237" s="1">
        <v>0.1049118</v>
      </c>
      <c r="NR237">
        <v>0.38434869999999999</v>
      </c>
      <c r="NS237">
        <v>20.006889999999999</v>
      </c>
      <c r="NT237" s="1">
        <v>2.3414120000000001E-4</v>
      </c>
      <c r="NU237" s="1">
        <v>0.1017562</v>
      </c>
      <c r="NV237">
        <v>0.38402059999999999</v>
      </c>
      <c r="NW237">
        <v>19.67407</v>
      </c>
      <c r="NX237" s="1">
        <v>2.2662849999999999E-4</v>
      </c>
      <c r="NY237" s="1">
        <v>9.8539280000000007E-2</v>
      </c>
      <c r="NZ237">
        <v>0.38372650000000003</v>
      </c>
      <c r="OA237">
        <v>19.715229999999998</v>
      </c>
      <c r="OB237" s="1">
        <v>2.193126E-4</v>
      </c>
      <c r="OC237" s="1">
        <v>9.5387490000000005E-2</v>
      </c>
      <c r="OD237">
        <v>0.38346530000000001</v>
      </c>
      <c r="OE237">
        <v>20.525870000000001</v>
      </c>
      <c r="OF237" s="1">
        <v>2.1233959999999999E-4</v>
      </c>
      <c r="OG237" s="1">
        <v>9.2377189999999998E-2</v>
      </c>
      <c r="OH237">
        <v>0.38325949999999998</v>
      </c>
      <c r="OI237">
        <v>21.392890000000001</v>
      </c>
      <c r="OJ237" s="1">
        <v>2.055901E-4</v>
      </c>
      <c r="OK237" s="1">
        <v>8.9445129999999998E-2</v>
      </c>
    </row>
    <row r="238" spans="1:401" x14ac:dyDescent="0.35">
      <c r="A238">
        <v>244</v>
      </c>
      <c r="B238" t="s">
        <v>4</v>
      </c>
      <c r="C238" t="s">
        <v>181</v>
      </c>
      <c r="D238" t="s">
        <v>244</v>
      </c>
      <c r="E238">
        <v>885.81590000000006</v>
      </c>
      <c r="F238">
        <v>1.02528</v>
      </c>
      <c r="G238">
        <v>16.13926</v>
      </c>
      <c r="H238">
        <v>0</v>
      </c>
      <c r="I238">
        <v>0</v>
      </c>
      <c r="J238">
        <v>1.0238130000000001</v>
      </c>
      <c r="K238">
        <v>16.297270000000001</v>
      </c>
      <c r="L238">
        <v>0</v>
      </c>
      <c r="M238">
        <v>0</v>
      </c>
      <c r="N238">
        <v>1.0223409999999999</v>
      </c>
      <c r="O238">
        <v>16.63008</v>
      </c>
      <c r="P238">
        <v>0</v>
      </c>
      <c r="Q238">
        <v>0</v>
      </c>
      <c r="R238">
        <v>1.0208029999999999</v>
      </c>
      <c r="S238">
        <v>17.164760000000001</v>
      </c>
      <c r="T238">
        <v>0</v>
      </c>
      <c r="U238">
        <v>0</v>
      </c>
      <c r="V238">
        <v>1.019379</v>
      </c>
      <c r="W238">
        <v>17.74633</v>
      </c>
      <c r="X238">
        <v>0</v>
      </c>
      <c r="Y238">
        <v>0</v>
      </c>
      <c r="Z238">
        <v>1.0175730000000001</v>
      </c>
      <c r="AA238">
        <v>18.022790000000001</v>
      </c>
      <c r="AB238">
        <v>0</v>
      </c>
      <c r="AC238">
        <v>0</v>
      </c>
      <c r="AD238">
        <v>1.0156019999999999</v>
      </c>
      <c r="AE238">
        <v>17.85989</v>
      </c>
      <c r="AF238">
        <v>0</v>
      </c>
      <c r="AG238">
        <v>0</v>
      </c>
      <c r="AH238">
        <v>1.0136149999999999</v>
      </c>
      <c r="AI238">
        <v>17.500330000000002</v>
      </c>
      <c r="AJ238">
        <v>0</v>
      </c>
      <c r="AK238">
        <v>0</v>
      </c>
      <c r="AL238">
        <v>1.0115879999999999</v>
      </c>
      <c r="AM238">
        <v>17.089079999999999</v>
      </c>
      <c r="AN238">
        <v>0</v>
      </c>
      <c r="AO238">
        <v>0</v>
      </c>
      <c r="AP238">
        <v>1.0094749999999999</v>
      </c>
      <c r="AQ238">
        <v>17.22467</v>
      </c>
      <c r="AR238">
        <v>7.487081E-38</v>
      </c>
      <c r="AS238">
        <v>2.8655679999999999E-35</v>
      </c>
      <c r="AT238">
        <v>1.0073559999999999</v>
      </c>
      <c r="AU238">
        <v>17.72758</v>
      </c>
      <c r="AV238" s="1">
        <v>2.806565E-26</v>
      </c>
      <c r="AW238" s="1">
        <v>1.0767710000000001E-23</v>
      </c>
      <c r="AX238">
        <v>1.0051909999999999</v>
      </c>
      <c r="AY238">
        <v>18.366710000000001</v>
      </c>
      <c r="AZ238" s="1">
        <v>7.0376169999999999E-15</v>
      </c>
      <c r="BA238" s="1">
        <v>1.9097880000000001E-12</v>
      </c>
      <c r="BB238">
        <v>1.003001</v>
      </c>
      <c r="BC238">
        <v>18.967110000000002</v>
      </c>
      <c r="BD238" s="1">
        <v>6.1319940000000003E-8</v>
      </c>
      <c r="BE238" s="1">
        <v>1.47911E-5</v>
      </c>
      <c r="BF238">
        <v>1.0008049999999999</v>
      </c>
      <c r="BG238">
        <v>19.114080000000001</v>
      </c>
      <c r="BH238" s="1">
        <v>1.5103879999999999E-4</v>
      </c>
      <c r="BI238" s="1">
        <v>4.1131569999999999E-2</v>
      </c>
      <c r="BJ238">
        <v>0.99859489999999995</v>
      </c>
      <c r="BK238">
        <v>18.867730000000002</v>
      </c>
      <c r="BL238" s="1">
        <v>2.7382239999999999E-2</v>
      </c>
      <c r="BM238" s="1">
        <v>8.1149749999999994</v>
      </c>
      <c r="BN238">
        <v>0.99640329999999999</v>
      </c>
      <c r="BO238">
        <v>18.461649999999999</v>
      </c>
      <c r="BP238" s="1">
        <v>0.9882109</v>
      </c>
      <c r="BQ238">
        <v>314.48899999999998</v>
      </c>
      <c r="BR238">
        <v>0.99414559999999996</v>
      </c>
      <c r="BS238">
        <v>18.08211</v>
      </c>
      <c r="BT238">
        <v>10.70279</v>
      </c>
      <c r="BU238">
        <v>3628.674</v>
      </c>
      <c r="BV238">
        <v>0.99176120000000001</v>
      </c>
      <c r="BW238">
        <v>18.115349999999999</v>
      </c>
      <c r="BX238">
        <v>44.59102</v>
      </c>
      <c r="BY238">
        <v>16017.18</v>
      </c>
      <c r="BZ238">
        <v>0.98898430000000004</v>
      </c>
      <c r="CA238">
        <v>18.22261</v>
      </c>
      <c r="CB238">
        <v>85.023169999999993</v>
      </c>
      <c r="CC238">
        <v>32222.37</v>
      </c>
      <c r="CD238">
        <v>0.98562570000000005</v>
      </c>
      <c r="CE238">
        <v>18.578669999999999</v>
      </c>
      <c r="CF238">
        <v>84.672910000000002</v>
      </c>
      <c r="CG238">
        <v>33744.75</v>
      </c>
      <c r="CH238">
        <v>0.9819542</v>
      </c>
      <c r="CI238">
        <v>18.777809999999999</v>
      </c>
      <c r="CJ238">
        <v>49.057380000000002</v>
      </c>
      <c r="CK238">
        <v>20490.080000000002</v>
      </c>
      <c r="CL238">
        <v>0.97857689999999997</v>
      </c>
      <c r="CM238">
        <v>18.72645</v>
      </c>
      <c r="CN238">
        <v>18.149090000000001</v>
      </c>
      <c r="CO238">
        <v>7908.2860000000001</v>
      </c>
      <c r="CP238">
        <v>0.97553469999999998</v>
      </c>
      <c r="CQ238">
        <v>18.469519999999999</v>
      </c>
      <c r="CR238">
        <v>4.6515630000000003</v>
      </c>
      <c r="CS238">
        <v>2104.0909999999999</v>
      </c>
      <c r="CT238">
        <v>0.97278220000000004</v>
      </c>
      <c r="CU238">
        <v>17.963789999999999</v>
      </c>
      <c r="CV238">
        <v>0.91676029999999997</v>
      </c>
      <c r="CW238">
        <v>425.42509999999999</v>
      </c>
      <c r="CX238">
        <v>0.97022620000000004</v>
      </c>
      <c r="CY238">
        <v>17.385739999999998</v>
      </c>
      <c r="CZ238">
        <v>0.1829095</v>
      </c>
      <c r="DA238">
        <v>83.481579999999994</v>
      </c>
      <c r="DB238">
        <v>0.96762630000000005</v>
      </c>
      <c r="DC238">
        <v>17.235880000000002</v>
      </c>
      <c r="DD238">
        <v>6.8807179999999996E-2</v>
      </c>
      <c r="DE238">
        <v>29.07639</v>
      </c>
      <c r="DF238">
        <v>0.96479340000000002</v>
      </c>
      <c r="DG238">
        <v>17.130199999999999</v>
      </c>
      <c r="DH238">
        <v>5.0752329999999998E-2</v>
      </c>
      <c r="DI238">
        <v>20.652609999999999</v>
      </c>
      <c r="DJ238">
        <v>0.96162409999999998</v>
      </c>
      <c r="DK238">
        <v>17.301850000000002</v>
      </c>
      <c r="DL238" s="1">
        <v>4.5533839999999999E-2</v>
      </c>
      <c r="DM238">
        <v>18.452870000000001</v>
      </c>
      <c r="DN238">
        <v>0.95798329999999998</v>
      </c>
      <c r="DO238">
        <v>17.658989999999999</v>
      </c>
      <c r="DP238" s="1">
        <v>4.2412539999999999E-2</v>
      </c>
      <c r="DQ238">
        <v>17.23301</v>
      </c>
      <c r="DR238">
        <v>0.95351370000000002</v>
      </c>
      <c r="DS238">
        <v>17.79439</v>
      </c>
      <c r="DT238" s="1">
        <v>3.9828450000000001E-2</v>
      </c>
      <c r="DU238">
        <v>16.261500000000002</v>
      </c>
      <c r="DV238">
        <v>0.94843299999999997</v>
      </c>
      <c r="DW238">
        <v>17.582070000000002</v>
      </c>
      <c r="DX238" s="1">
        <v>3.7381530000000003E-2</v>
      </c>
      <c r="DY238">
        <v>15.35571</v>
      </c>
      <c r="DZ238">
        <v>0.94284449999999997</v>
      </c>
      <c r="EA238">
        <v>17.138860000000001</v>
      </c>
      <c r="EB238" s="1">
        <v>3.4992769999999999E-2</v>
      </c>
      <c r="EC238">
        <v>14.472720000000001</v>
      </c>
      <c r="ED238">
        <v>0.93681740000000002</v>
      </c>
      <c r="EE238">
        <v>16.694659999999999</v>
      </c>
      <c r="EF238" s="1">
        <v>3.2709830000000002E-2</v>
      </c>
      <c r="EG238" s="1">
        <v>13.626300000000001</v>
      </c>
      <c r="EH238">
        <v>0.93055589999999999</v>
      </c>
      <c r="EI238">
        <v>16.827400000000001</v>
      </c>
      <c r="EJ238" s="1">
        <v>3.0591810000000001E-2</v>
      </c>
      <c r="EK238" s="1">
        <v>12.83615</v>
      </c>
      <c r="EL238">
        <v>0.92419010000000001</v>
      </c>
      <c r="EM238">
        <v>17.0261</v>
      </c>
      <c r="EN238" s="1">
        <v>2.8969450000000001E-2</v>
      </c>
      <c r="EO238" s="1">
        <v>12.22682</v>
      </c>
      <c r="EP238">
        <v>0.91801540000000004</v>
      </c>
      <c r="EQ238">
        <v>17.3935</v>
      </c>
      <c r="ER238" s="1">
        <v>2.8377110000000001E-2</v>
      </c>
      <c r="ES238" s="1">
        <v>12.022819999999999</v>
      </c>
      <c r="ET238">
        <v>0.91174549999999999</v>
      </c>
      <c r="EU238">
        <v>17.99879</v>
      </c>
      <c r="EV238" s="1">
        <v>2.8861399999999999E-2</v>
      </c>
      <c r="EW238" s="1">
        <v>12.28487</v>
      </c>
      <c r="EX238">
        <v>0.90520040000000002</v>
      </c>
      <c r="EY238">
        <v>18.228809999999999</v>
      </c>
      <c r="EZ238" s="1">
        <v>2.9705929999999998E-2</v>
      </c>
      <c r="FA238" s="1">
        <v>12.74391</v>
      </c>
      <c r="FB238">
        <v>0.89839290000000005</v>
      </c>
      <c r="FC238">
        <v>17.990100000000002</v>
      </c>
      <c r="FD238" s="1">
        <v>3.0045470000000001E-2</v>
      </c>
      <c r="FE238" s="1">
        <v>13.02411</v>
      </c>
      <c r="FF238">
        <v>0.8916927</v>
      </c>
      <c r="FG238">
        <v>17.780200000000001</v>
      </c>
      <c r="FH238" s="1">
        <v>2.9522860000000001E-2</v>
      </c>
      <c r="FI238" s="1">
        <v>12.93835</v>
      </c>
      <c r="FJ238">
        <v>0.88475289999999995</v>
      </c>
      <c r="FK238">
        <v>17.566009999999999</v>
      </c>
      <c r="FL238" s="1">
        <v>2.820566E-2</v>
      </c>
      <c r="FM238" s="1">
        <v>12.497669999999999</v>
      </c>
      <c r="FN238">
        <v>0.87787409999999999</v>
      </c>
      <c r="FO238">
        <v>17.88702</v>
      </c>
      <c r="FP238" s="1">
        <v>2.6397230000000001E-2</v>
      </c>
      <c r="FQ238" s="1">
        <v>11.817589999999999</v>
      </c>
      <c r="FR238">
        <v>0.87083080000000002</v>
      </c>
      <c r="FS238">
        <v>18.286709999999999</v>
      </c>
      <c r="FT238" s="1">
        <v>2.4389319999999999E-2</v>
      </c>
      <c r="FU238" s="1">
        <v>11.027570000000001</v>
      </c>
      <c r="FV238">
        <v>0.86382879999999995</v>
      </c>
      <c r="FW238">
        <v>18.61027</v>
      </c>
      <c r="FX238" s="1">
        <v>2.2369139999999999E-2</v>
      </c>
      <c r="FY238" s="1">
        <v>10.210419999999999</v>
      </c>
      <c r="FZ238">
        <v>0.85743060000000004</v>
      </c>
      <c r="GA238">
        <v>19.00592</v>
      </c>
      <c r="GB238" s="1">
        <v>2.0430190000000001E-2</v>
      </c>
      <c r="GC238" s="1">
        <v>9.4066290000000006</v>
      </c>
      <c r="GD238">
        <v>0.85204579999999996</v>
      </c>
      <c r="GE238">
        <v>19.08248</v>
      </c>
      <c r="GF238" s="1">
        <v>1.8618659999999999E-2</v>
      </c>
      <c r="GG238" s="1">
        <v>8.6387389999999993</v>
      </c>
      <c r="GH238">
        <v>0.8466861</v>
      </c>
      <c r="GI238">
        <v>18.973880000000001</v>
      </c>
      <c r="GJ238" s="1">
        <v>1.694116E-2</v>
      </c>
      <c r="GK238" s="1">
        <v>7.9210440000000002</v>
      </c>
      <c r="GL238">
        <v>0.84130070000000001</v>
      </c>
      <c r="GM238">
        <v>18.992229999999999</v>
      </c>
      <c r="GN238" s="1">
        <v>1.541008E-2</v>
      </c>
      <c r="GO238" s="1">
        <v>7.2605360000000001</v>
      </c>
      <c r="GP238">
        <v>0.83638570000000001</v>
      </c>
      <c r="GQ238">
        <v>19.050889999999999</v>
      </c>
      <c r="GR238" s="1">
        <v>1.403392E-2</v>
      </c>
      <c r="GS238" s="1">
        <v>6.6580830000000004</v>
      </c>
      <c r="GT238">
        <v>0.83077250000000002</v>
      </c>
      <c r="GU238">
        <v>19.079049999999999</v>
      </c>
      <c r="GV238" s="1">
        <v>1.276152E-2</v>
      </c>
      <c r="GW238" s="1">
        <v>6.1034379999999997</v>
      </c>
      <c r="GX238">
        <v>0.82542689999999996</v>
      </c>
      <c r="GY238">
        <v>19.35322</v>
      </c>
      <c r="GZ238" s="1">
        <v>1.1601820000000001E-2</v>
      </c>
      <c r="HA238" s="1">
        <v>5.5928259999999996</v>
      </c>
      <c r="HB238">
        <v>0.81969530000000002</v>
      </c>
      <c r="HC238">
        <v>19.411460000000002</v>
      </c>
      <c r="HD238" s="1">
        <v>1.0542640000000001E-2</v>
      </c>
      <c r="HE238" s="1">
        <v>5.1252820000000003</v>
      </c>
      <c r="HF238">
        <v>0.81410349999999998</v>
      </c>
      <c r="HG238">
        <v>19.376930000000002</v>
      </c>
      <c r="HH238" s="1">
        <v>9.5740070000000007E-3</v>
      </c>
      <c r="HI238" s="1">
        <v>4.693981</v>
      </c>
      <c r="HJ238">
        <v>0.8094112</v>
      </c>
      <c r="HK238">
        <v>19.102080000000001</v>
      </c>
      <c r="HL238" s="1">
        <v>8.6946530000000001E-3</v>
      </c>
      <c r="HM238" s="1">
        <v>4.2944789999999999</v>
      </c>
      <c r="HN238">
        <v>0.80527669999999996</v>
      </c>
      <c r="HO238">
        <v>18.978940000000001</v>
      </c>
      <c r="HP238" s="1">
        <v>7.8977149999999996E-3</v>
      </c>
      <c r="HQ238" s="1">
        <v>3.9273449999999999</v>
      </c>
      <c r="HR238">
        <v>0.80136050000000003</v>
      </c>
      <c r="HS238">
        <v>18.955269999999999</v>
      </c>
      <c r="HT238" s="1">
        <v>7.1761510000000004E-3</v>
      </c>
      <c r="HU238" s="1">
        <v>3.5917530000000002</v>
      </c>
      <c r="HV238">
        <v>0.79878539999999998</v>
      </c>
      <c r="HW238">
        <v>18.915649999999999</v>
      </c>
      <c r="HX238" s="1">
        <v>6.5261609999999999E-3</v>
      </c>
      <c r="HY238" s="1">
        <v>3.281577</v>
      </c>
      <c r="HZ238">
        <v>0.79673280000000002</v>
      </c>
      <c r="IA238">
        <v>18.899979999999999</v>
      </c>
      <c r="IB238" s="1">
        <v>5.9298850000000002E-3</v>
      </c>
      <c r="IC238" s="1">
        <v>2.9938509999999998</v>
      </c>
      <c r="ID238">
        <v>0.79496940000000005</v>
      </c>
      <c r="IE238">
        <v>19.053920000000002</v>
      </c>
      <c r="IF238" s="1">
        <v>5.3787899999999996E-3</v>
      </c>
      <c r="IG238" s="1">
        <v>2.7236820000000002</v>
      </c>
      <c r="IH238">
        <v>0.79345639999999995</v>
      </c>
      <c r="II238">
        <v>19.089130000000001</v>
      </c>
      <c r="IJ238" s="1">
        <v>4.8618899999999998E-3</v>
      </c>
      <c r="IK238" s="1">
        <v>2.4679720000000001</v>
      </c>
      <c r="IL238">
        <v>0.79220440000000003</v>
      </c>
      <c r="IM238">
        <v>19.07667</v>
      </c>
      <c r="IN238" s="1">
        <v>4.3725860000000004E-3</v>
      </c>
      <c r="IO238" s="1">
        <v>2.2243819999999999</v>
      </c>
      <c r="IP238">
        <v>0.79120749999999995</v>
      </c>
      <c r="IQ238">
        <v>18.60106</v>
      </c>
      <c r="IR238" s="1">
        <v>3.9100940000000002E-3</v>
      </c>
      <c r="IS238" s="1">
        <v>1.9925919999999999</v>
      </c>
      <c r="IT238">
        <v>0.79067829999999995</v>
      </c>
      <c r="IU238">
        <v>18.020530000000001</v>
      </c>
      <c r="IV238" s="1">
        <v>3.4723269999999999E-3</v>
      </c>
      <c r="IW238" s="1">
        <v>1.7717879999999999</v>
      </c>
      <c r="IX238">
        <v>0.79050609999999999</v>
      </c>
      <c r="IY238">
        <v>17.649539999999998</v>
      </c>
      <c r="IZ238" s="1">
        <v>3.049408E-3</v>
      </c>
      <c r="JA238" s="1">
        <v>1.558019</v>
      </c>
      <c r="JB238">
        <v>0.79019810000000001</v>
      </c>
      <c r="JC238">
        <v>17.478809999999999</v>
      </c>
      <c r="JD238" s="1">
        <v>2.6274169999999999E-3</v>
      </c>
      <c r="JE238" s="1">
        <v>1.345621</v>
      </c>
      <c r="JF238">
        <v>0.7899929</v>
      </c>
      <c r="JG238">
        <v>17.863530000000001</v>
      </c>
      <c r="JH238" s="1">
        <v>2.210179E-3</v>
      </c>
      <c r="JI238" s="1">
        <v>1.135216</v>
      </c>
      <c r="JJ238">
        <v>0.78989889999999996</v>
      </c>
      <c r="JK238">
        <v>18.32489</v>
      </c>
      <c r="JL238" s="1">
        <v>1.8174350000000001E-3</v>
      </c>
      <c r="JM238" s="1">
        <v>0.93561479999999997</v>
      </c>
      <c r="JN238">
        <v>0.78984889999999996</v>
      </c>
      <c r="JO238">
        <v>18.516549999999999</v>
      </c>
      <c r="JP238" s="1">
        <v>1.476768E-3</v>
      </c>
      <c r="JQ238" s="1">
        <v>0.76065419999999995</v>
      </c>
      <c r="JR238">
        <v>0.78983190000000003</v>
      </c>
      <c r="JS238">
        <v>18.64734</v>
      </c>
      <c r="JT238" s="1">
        <v>1.2071040000000001E-3</v>
      </c>
      <c r="JU238" s="1">
        <v>0.620506</v>
      </c>
      <c r="JV238">
        <v>0.78983409999999998</v>
      </c>
      <c r="JW238">
        <v>18.420580000000001</v>
      </c>
      <c r="JX238" s="1">
        <v>1.0089020000000001E-3</v>
      </c>
      <c r="JY238" s="1">
        <v>0.51659200000000005</v>
      </c>
      <c r="JZ238">
        <v>0.78991500000000003</v>
      </c>
      <c r="KA238">
        <v>17.754999999999999</v>
      </c>
      <c r="KB238" s="1">
        <v>8.6917820000000003E-4</v>
      </c>
      <c r="KC238" s="1">
        <v>0.4430171</v>
      </c>
      <c r="KD238">
        <v>0.78996619999999995</v>
      </c>
      <c r="KE238">
        <v>17.20025</v>
      </c>
      <c r="KF238" s="1">
        <v>7.6955719999999999E-4</v>
      </c>
      <c r="KG238" s="1">
        <v>0.3908066</v>
      </c>
      <c r="KH238">
        <v>0.79009050000000003</v>
      </c>
      <c r="KI238">
        <v>16.93205</v>
      </c>
      <c r="KJ238" s="1">
        <v>6.9415690000000001E-4</v>
      </c>
      <c r="KK238" s="1">
        <v>0.35164679999999998</v>
      </c>
      <c r="KL238">
        <v>0.79020369999999995</v>
      </c>
      <c r="KM238">
        <v>17.458259999999999</v>
      </c>
      <c r="KN238" s="1">
        <v>6.3218669999999999E-4</v>
      </c>
      <c r="KO238" s="1">
        <v>0.31978659999999998</v>
      </c>
      <c r="KP238">
        <v>0.79031580000000001</v>
      </c>
      <c r="KQ238">
        <v>18.213629999999998</v>
      </c>
      <c r="KR238" s="1">
        <v>5.7865149999999997E-4</v>
      </c>
      <c r="KS238" s="1">
        <v>0.2924137</v>
      </c>
      <c r="KT238">
        <v>0.79048229999999997</v>
      </c>
      <c r="KU238">
        <v>18.88345</v>
      </c>
      <c r="KV238" s="1">
        <v>5.3250699999999999E-4</v>
      </c>
      <c r="KW238" s="1">
        <v>0.26875789999999999</v>
      </c>
      <c r="KX238">
        <v>0.7906339</v>
      </c>
      <c r="KY238">
        <v>19.280930000000001</v>
      </c>
      <c r="KZ238" s="1">
        <v>4.9342449999999996E-4</v>
      </c>
      <c r="LA238" s="1">
        <v>0.24868129999999999</v>
      </c>
      <c r="LB238">
        <v>0.79075839999999997</v>
      </c>
      <c r="LC238">
        <v>19.0733</v>
      </c>
      <c r="LD238" s="1">
        <v>4.6085499999999998E-4</v>
      </c>
      <c r="LE238" s="1">
        <v>0.23194890000000001</v>
      </c>
      <c r="LF238">
        <v>0.79089319999999996</v>
      </c>
      <c r="LG238">
        <v>18.50216</v>
      </c>
      <c r="LH238" s="1">
        <v>4.3375709999999998E-4</v>
      </c>
      <c r="LI238" s="1">
        <v>0.21802869999999999</v>
      </c>
      <c r="LJ238">
        <v>0.79099989999999998</v>
      </c>
      <c r="LK238">
        <v>18.148409999999998</v>
      </c>
      <c r="LL238" s="1">
        <v>4.1051560000000001E-4</v>
      </c>
      <c r="LM238" s="1">
        <v>0.20616290000000001</v>
      </c>
      <c r="LN238">
        <v>0.79107799999999995</v>
      </c>
      <c r="LO238">
        <v>18.139040000000001</v>
      </c>
      <c r="LP238" s="1">
        <v>3.8966549999999998E-4</v>
      </c>
      <c r="LQ238" s="1">
        <v>0.19559609999999999</v>
      </c>
      <c r="LR238">
        <v>0.79112079999999996</v>
      </c>
      <c r="LS238">
        <v>18.920629999999999</v>
      </c>
      <c r="LT238" s="1">
        <v>3.705165E-4</v>
      </c>
      <c r="LU238" s="1">
        <v>0.18591640000000001</v>
      </c>
      <c r="LV238">
        <v>0.79114790000000002</v>
      </c>
      <c r="LW238">
        <v>19.802869999999999</v>
      </c>
      <c r="LX238" s="1">
        <v>3.5290549999999999E-4</v>
      </c>
      <c r="LY238" s="1">
        <v>0.17702870000000001</v>
      </c>
      <c r="LZ238">
        <v>0.79118759999999999</v>
      </c>
      <c r="MA238">
        <v>20.537680000000002</v>
      </c>
      <c r="MB238" s="1">
        <v>3.367113E-4</v>
      </c>
      <c r="MC238" s="1">
        <v>0.1688634</v>
      </c>
      <c r="MD238">
        <v>0.79116920000000002</v>
      </c>
      <c r="ME238">
        <v>20.897349999999999</v>
      </c>
      <c r="MF238" s="1">
        <v>3.219831E-4</v>
      </c>
      <c r="MG238" s="1">
        <v>0.16143399999999999</v>
      </c>
      <c r="MH238">
        <v>0.79112479999999996</v>
      </c>
      <c r="MI238">
        <v>20.706800000000001</v>
      </c>
      <c r="MJ238" s="1">
        <v>3.0866759999999998E-4</v>
      </c>
      <c r="MK238" s="1">
        <v>0.15473029999999999</v>
      </c>
      <c r="ML238">
        <v>0.79106900000000002</v>
      </c>
      <c r="MM238">
        <v>20.151299999999999</v>
      </c>
      <c r="MN238" s="1">
        <v>2.9670979999999998E-4</v>
      </c>
      <c r="MO238" s="1">
        <v>0.14870530000000001</v>
      </c>
      <c r="MP238">
        <v>0.79092839999999998</v>
      </c>
      <c r="MQ238">
        <v>19.827449999999999</v>
      </c>
      <c r="MR238" s="1">
        <v>2.8612419999999997E-4</v>
      </c>
      <c r="MS238" s="1">
        <v>0.1433857</v>
      </c>
      <c r="MT238">
        <v>0.79075289999999998</v>
      </c>
      <c r="MU238">
        <v>19.84028</v>
      </c>
      <c r="MV238" s="1">
        <v>2.7698110000000002E-4</v>
      </c>
      <c r="MW238" s="1">
        <v>0.1387861</v>
      </c>
      <c r="MX238">
        <v>0.79055229999999999</v>
      </c>
      <c r="MY238">
        <v>20.481470000000002</v>
      </c>
      <c r="MZ238" s="1">
        <v>2.6918390000000002E-4</v>
      </c>
      <c r="NA238" s="1">
        <v>0.13488849999999999</v>
      </c>
      <c r="NB238">
        <v>0.79028989999999999</v>
      </c>
      <c r="NC238">
        <v>20.65596</v>
      </c>
      <c r="ND238" s="1">
        <v>2.6243000000000002E-4</v>
      </c>
      <c r="NE238" s="1">
        <v>0.13152900000000001</v>
      </c>
      <c r="NF238">
        <v>0.79004039999999998</v>
      </c>
      <c r="NG238">
        <v>20.951029999999999</v>
      </c>
      <c r="NH238" s="1">
        <v>2.5597960000000002E-4</v>
      </c>
      <c r="NI238" s="1">
        <v>0.1283716</v>
      </c>
      <c r="NJ238">
        <v>0.78976860000000004</v>
      </c>
      <c r="NK238">
        <v>20.986979999999999</v>
      </c>
      <c r="NL238" s="1">
        <v>2.4937830000000002E-4</v>
      </c>
      <c r="NM238" s="1">
        <v>0.12516830000000001</v>
      </c>
      <c r="NN238">
        <v>0.78950659999999995</v>
      </c>
      <c r="NO238">
        <v>20.634779999999999</v>
      </c>
      <c r="NP238" s="1">
        <v>2.4238180000000001E-4</v>
      </c>
      <c r="NQ238" s="1">
        <v>0.1217707</v>
      </c>
      <c r="NR238">
        <v>0.78930089999999997</v>
      </c>
      <c r="NS238">
        <v>20.061810000000001</v>
      </c>
      <c r="NT238" s="1">
        <v>2.3501650000000001E-4</v>
      </c>
      <c r="NU238" s="1">
        <v>0.118171</v>
      </c>
      <c r="NV238">
        <v>0.78909870000000004</v>
      </c>
      <c r="NW238">
        <v>19.675350000000002</v>
      </c>
      <c r="NX238" s="1">
        <v>2.2750719999999999E-4</v>
      </c>
      <c r="NY238" s="1">
        <v>0.1144724</v>
      </c>
      <c r="NZ238">
        <v>0.78893029999999997</v>
      </c>
      <c r="OA238">
        <v>19.68628</v>
      </c>
      <c r="OB238" s="1">
        <v>2.201588E-4</v>
      </c>
      <c r="OC238" s="1">
        <v>0.1108188</v>
      </c>
      <c r="OD238">
        <v>0.78881270000000003</v>
      </c>
      <c r="OE238">
        <v>20.49277</v>
      </c>
      <c r="OF238" s="1">
        <v>2.1315E-4</v>
      </c>
      <c r="OG238" s="1">
        <v>0.1073194</v>
      </c>
      <c r="OH238">
        <v>0.78874829999999996</v>
      </c>
      <c r="OI238">
        <v>21.40343</v>
      </c>
      <c r="OJ238" s="1">
        <v>2.0639289999999999E-4</v>
      </c>
      <c r="OK238" s="1">
        <v>0.1039312</v>
      </c>
    </row>
    <row r="239" spans="1:401" x14ac:dyDescent="0.35">
      <c r="A239">
        <v>245</v>
      </c>
      <c r="B239" t="s">
        <v>4</v>
      </c>
      <c r="C239" t="s">
        <v>181</v>
      </c>
      <c r="D239" t="s">
        <v>245</v>
      </c>
      <c r="E239">
        <v>825.34360000000004</v>
      </c>
      <c r="F239">
        <v>0.5781212</v>
      </c>
      <c r="G239">
        <v>16.179870000000001</v>
      </c>
      <c r="H239">
        <v>0</v>
      </c>
      <c r="I239">
        <v>0</v>
      </c>
      <c r="J239">
        <v>0.57641949999999997</v>
      </c>
      <c r="K239">
        <v>16.330909999999999</v>
      </c>
      <c r="L239">
        <v>0</v>
      </c>
      <c r="M239">
        <v>0</v>
      </c>
      <c r="N239">
        <v>0.57468629999999998</v>
      </c>
      <c r="O239">
        <v>16.643090000000001</v>
      </c>
      <c r="P239">
        <v>0</v>
      </c>
      <c r="Q239">
        <v>0</v>
      </c>
      <c r="R239">
        <v>0.57295830000000003</v>
      </c>
      <c r="S239">
        <v>17.158339999999999</v>
      </c>
      <c r="T239">
        <v>0</v>
      </c>
      <c r="U239">
        <v>0</v>
      </c>
      <c r="V239">
        <v>0.57126100000000002</v>
      </c>
      <c r="W239">
        <v>17.736899999999999</v>
      </c>
      <c r="X239">
        <v>0</v>
      </c>
      <c r="Y239">
        <v>0</v>
      </c>
      <c r="Z239">
        <v>0.56952519999999995</v>
      </c>
      <c r="AA239">
        <v>18.01698</v>
      </c>
      <c r="AB239">
        <v>0</v>
      </c>
      <c r="AC239">
        <v>0</v>
      </c>
      <c r="AD239">
        <v>0.56778010000000001</v>
      </c>
      <c r="AE239">
        <v>17.86899</v>
      </c>
      <c r="AF239">
        <v>0</v>
      </c>
      <c r="AG239">
        <v>0</v>
      </c>
      <c r="AH239">
        <v>0.56602330000000001</v>
      </c>
      <c r="AI239">
        <v>17.526689999999999</v>
      </c>
      <c r="AJ239">
        <v>0</v>
      </c>
      <c r="AK239">
        <v>0</v>
      </c>
      <c r="AL239">
        <v>0.56421109999999997</v>
      </c>
      <c r="AM239">
        <v>17.12351</v>
      </c>
      <c r="AN239">
        <v>0</v>
      </c>
      <c r="AO239">
        <v>0</v>
      </c>
      <c r="AP239">
        <v>0.56236140000000001</v>
      </c>
      <c r="AQ239">
        <v>17.24803</v>
      </c>
      <c r="AR239">
        <v>1.3880539999999999E-38</v>
      </c>
      <c r="AS239">
        <v>5.4841260000000002E-36</v>
      </c>
      <c r="AT239">
        <v>0.56049769999999999</v>
      </c>
      <c r="AU239">
        <v>17.733529999999998</v>
      </c>
      <c r="AV239" s="1">
        <v>5.2608030000000003E-27</v>
      </c>
      <c r="AW239" s="1">
        <v>2.0825609999999999E-24</v>
      </c>
      <c r="AX239">
        <v>0.5585772</v>
      </c>
      <c r="AY239">
        <v>18.360990000000001</v>
      </c>
      <c r="AZ239" s="1">
        <v>2.9300580000000001E-15</v>
      </c>
      <c r="BA239" s="1">
        <v>8.7738479999999999E-13</v>
      </c>
      <c r="BB239">
        <v>0.55664219999999998</v>
      </c>
      <c r="BC239">
        <v>18.962579999999999</v>
      </c>
      <c r="BD239" s="1">
        <v>2.1114960000000001E-8</v>
      </c>
      <c r="BE239" s="1">
        <v>6.3480309999999998E-6</v>
      </c>
      <c r="BF239">
        <v>0.55468439999999997</v>
      </c>
      <c r="BG239">
        <v>19.119340000000001</v>
      </c>
      <c r="BH239" s="1">
        <v>7.5334290000000001E-5</v>
      </c>
      <c r="BI239" s="1">
        <v>2.3850739999999999E-2</v>
      </c>
      <c r="BJ239">
        <v>0.55271429999999999</v>
      </c>
      <c r="BK239">
        <v>18.886790000000001</v>
      </c>
      <c r="BL239" s="1">
        <v>1.650068E-2</v>
      </c>
      <c r="BM239" s="1">
        <v>5.4999520000000004</v>
      </c>
      <c r="BN239">
        <v>0.55075660000000004</v>
      </c>
      <c r="BO239">
        <v>18.496659999999999</v>
      </c>
      <c r="BP239" s="1">
        <v>0.68668940000000001</v>
      </c>
      <c r="BQ239">
        <v>239.7354</v>
      </c>
      <c r="BR239">
        <v>0.54875759999999996</v>
      </c>
      <c r="BS239">
        <v>18.114000000000001</v>
      </c>
      <c r="BT239">
        <v>8.3727970000000003</v>
      </c>
      <c r="BU239">
        <v>3048.5610000000001</v>
      </c>
      <c r="BV239">
        <v>0.54666130000000002</v>
      </c>
      <c r="BW239">
        <v>18.136299999999999</v>
      </c>
      <c r="BX239">
        <v>38.663960000000003</v>
      </c>
      <c r="BY239">
        <v>14629.7</v>
      </c>
      <c r="BZ239">
        <v>0.54429919999999998</v>
      </c>
      <c r="CA239">
        <v>18.232659999999999</v>
      </c>
      <c r="CB239">
        <v>80.769909999999996</v>
      </c>
      <c r="CC239">
        <v>31665.360000000001</v>
      </c>
      <c r="CD239">
        <v>0.54145100000000002</v>
      </c>
      <c r="CE239">
        <v>18.565090000000001</v>
      </c>
      <c r="CF239">
        <v>87.291629999999998</v>
      </c>
      <c r="CG239">
        <v>35366.47</v>
      </c>
      <c r="CH239">
        <v>0.53827219999999998</v>
      </c>
      <c r="CI239">
        <v>18.769600000000001</v>
      </c>
      <c r="CJ239">
        <v>54.423540000000003</v>
      </c>
      <c r="CK239">
        <v>22727.279999999999</v>
      </c>
      <c r="CL239">
        <v>0.5352131</v>
      </c>
      <c r="CM239">
        <v>18.72673</v>
      </c>
      <c r="CN239">
        <v>21.492640000000002</v>
      </c>
      <c r="CO239">
        <v>9218.82</v>
      </c>
      <c r="CP239">
        <v>0.53234289999999995</v>
      </c>
      <c r="CQ239">
        <v>18.49784</v>
      </c>
      <c r="CR239">
        <v>5.8274710000000001</v>
      </c>
      <c r="CS239">
        <v>2559.6990000000001</v>
      </c>
      <c r="CT239">
        <v>0.52972200000000003</v>
      </c>
      <c r="CU239">
        <v>18.015550000000001</v>
      </c>
      <c r="CV239">
        <v>1.1924619999999999</v>
      </c>
      <c r="CW239">
        <v>532.7509</v>
      </c>
      <c r="CX239">
        <v>0.52731810000000001</v>
      </c>
      <c r="CY239">
        <v>17.4421</v>
      </c>
      <c r="CZ239">
        <v>0.2307216</v>
      </c>
      <c r="DA239">
        <v>102.6233</v>
      </c>
      <c r="DB239">
        <v>0.52494419999999997</v>
      </c>
      <c r="DC239">
        <v>17.280719999999999</v>
      </c>
      <c r="DD239">
        <v>7.5885629999999996E-2</v>
      </c>
      <c r="DE239">
        <v>32.329120000000003</v>
      </c>
      <c r="DF239">
        <v>0.52242480000000002</v>
      </c>
      <c r="DG239">
        <v>17.16086</v>
      </c>
      <c r="DH239">
        <v>5.2083879999999999E-2</v>
      </c>
      <c r="DI239">
        <v>21.615849999999998</v>
      </c>
      <c r="DJ239">
        <v>0.51965839999999996</v>
      </c>
      <c r="DK239">
        <v>17.301179999999999</v>
      </c>
      <c r="DL239">
        <v>4.6073749999999997E-2</v>
      </c>
      <c r="DM239">
        <v>19.074729999999999</v>
      </c>
      <c r="DN239">
        <v>0.51656460000000004</v>
      </c>
      <c r="DO239">
        <v>17.650549999999999</v>
      </c>
      <c r="DP239" s="1">
        <v>4.2786200000000003E-2</v>
      </c>
      <c r="DQ239">
        <v>17.763210000000001</v>
      </c>
      <c r="DR239">
        <v>0.51303509999999997</v>
      </c>
      <c r="DS239">
        <v>17.791229999999999</v>
      </c>
      <c r="DT239" s="1">
        <v>4.0155660000000003E-2</v>
      </c>
      <c r="DU239">
        <v>16.745560000000001</v>
      </c>
      <c r="DV239">
        <v>0.5090403</v>
      </c>
      <c r="DW239">
        <v>17.59826</v>
      </c>
      <c r="DX239" s="1">
        <v>3.769724E-2</v>
      </c>
      <c r="DY239">
        <v>15.807</v>
      </c>
      <c r="DZ239">
        <v>0.50461650000000002</v>
      </c>
      <c r="EA239">
        <v>17.17933</v>
      </c>
      <c r="EB239" s="1">
        <v>3.5299629999999999E-2</v>
      </c>
      <c r="EC239" s="1">
        <v>14.89302</v>
      </c>
      <c r="ED239">
        <v>0.49983450000000001</v>
      </c>
      <c r="EE239">
        <v>16.74822</v>
      </c>
      <c r="EF239" s="1">
        <v>3.300206E-2</v>
      </c>
      <c r="EG239" s="1">
        <v>14.01506</v>
      </c>
      <c r="EH239">
        <v>0.49482399999999999</v>
      </c>
      <c r="EI239">
        <v>16.875820000000001</v>
      </c>
      <c r="EJ239" s="1">
        <v>3.0854090000000001E-2</v>
      </c>
      <c r="EK239" s="1">
        <v>13.19045</v>
      </c>
      <c r="EL239">
        <v>0.48968660000000003</v>
      </c>
      <c r="EM239">
        <v>17.065470000000001</v>
      </c>
      <c r="EN239" s="1">
        <v>2.912957E-2</v>
      </c>
      <c r="EO239" s="1">
        <v>12.52821</v>
      </c>
      <c r="EP239">
        <v>0.48458079999999998</v>
      </c>
      <c r="EQ239">
        <v>17.410419999999998</v>
      </c>
      <c r="ER239" s="1">
        <v>2.8362390000000001E-2</v>
      </c>
      <c r="ES239" s="1">
        <v>12.25428</v>
      </c>
      <c r="ET239">
        <v>0.47937010000000002</v>
      </c>
      <c r="EU239">
        <v>18.003160000000001</v>
      </c>
      <c r="EV239" s="1">
        <v>2.870319E-2</v>
      </c>
      <c r="EW239" s="1">
        <v>12.46627</v>
      </c>
      <c r="EX239">
        <v>0.47394510000000001</v>
      </c>
      <c r="EY239">
        <v>18.23368</v>
      </c>
      <c r="EZ239" s="1">
        <v>2.9540830000000001E-2</v>
      </c>
      <c r="FA239" s="1">
        <v>12.925000000000001</v>
      </c>
      <c r="FB239">
        <v>0.46834029999999999</v>
      </c>
      <c r="FC239">
        <v>17.995249999999999</v>
      </c>
      <c r="FD239" s="1">
        <v>2.9990630000000001E-2</v>
      </c>
      <c r="FE239" s="1">
        <v>13.24123</v>
      </c>
      <c r="FF239">
        <v>0.46273609999999998</v>
      </c>
      <c r="FG239">
        <v>17.788969999999999</v>
      </c>
      <c r="FH239" s="1">
        <v>2.9608499999999999E-2</v>
      </c>
      <c r="FI239" s="1">
        <v>13.19637</v>
      </c>
      <c r="FJ239">
        <v>0.45697140000000003</v>
      </c>
      <c r="FK239">
        <v>17.591519999999999</v>
      </c>
      <c r="FL239" s="1">
        <v>2.8408490000000002E-2</v>
      </c>
      <c r="FM239" s="1">
        <v>12.783799999999999</v>
      </c>
      <c r="FN239">
        <v>0.45122380000000001</v>
      </c>
      <c r="FO239">
        <v>17.911629999999999</v>
      </c>
      <c r="FP239" s="1">
        <v>2.6665979999999999E-2</v>
      </c>
      <c r="FQ239" s="1">
        <v>12.111230000000001</v>
      </c>
      <c r="FR239">
        <v>0.445386</v>
      </c>
      <c r="FS239">
        <v>18.31859</v>
      </c>
      <c r="FT239" s="1">
        <v>2.46836E-2</v>
      </c>
      <c r="FU239" s="1">
        <v>11.313359999999999</v>
      </c>
      <c r="FV239">
        <v>0.43956659999999997</v>
      </c>
      <c r="FW239">
        <v>18.642189999999999</v>
      </c>
      <c r="FX239" s="1">
        <v>2.2667179999999999E-2</v>
      </c>
      <c r="FY239" s="1">
        <v>10.48025</v>
      </c>
      <c r="FZ239">
        <v>0.43399549999999998</v>
      </c>
      <c r="GA239">
        <v>19.02111</v>
      </c>
      <c r="GB239" s="1">
        <v>2.0719479999999998E-2</v>
      </c>
      <c r="GC239" s="1">
        <v>9.6559749999999998</v>
      </c>
      <c r="GD239">
        <v>0.42888409999999999</v>
      </c>
      <c r="GE239">
        <v>19.09008</v>
      </c>
      <c r="GF239" s="1">
        <v>1.889329E-2</v>
      </c>
      <c r="GG239" s="1">
        <v>8.8708379999999991</v>
      </c>
      <c r="GH239">
        <v>0.4236645</v>
      </c>
      <c r="GI239">
        <v>18.96454</v>
      </c>
      <c r="GJ239" s="1">
        <v>1.7196880000000001E-2</v>
      </c>
      <c r="GK239" s="1">
        <v>8.1403630000000007</v>
      </c>
      <c r="GL239">
        <v>0.41843439999999998</v>
      </c>
      <c r="GM239">
        <v>18.970929999999999</v>
      </c>
      <c r="GN239" s="1">
        <v>1.5645340000000001E-2</v>
      </c>
      <c r="GO239" s="1">
        <v>7.4666300000000003</v>
      </c>
      <c r="GP239">
        <v>0.41342040000000002</v>
      </c>
      <c r="GQ239">
        <v>19.04053</v>
      </c>
      <c r="GR239" s="1">
        <v>1.4249609999999999E-2</v>
      </c>
      <c r="GS239" s="1">
        <v>6.8514249999999999</v>
      </c>
      <c r="GT239">
        <v>0.40802850000000002</v>
      </c>
      <c r="GU239">
        <v>19.092020000000002</v>
      </c>
      <c r="GV239" s="1">
        <v>1.2962390000000001E-2</v>
      </c>
      <c r="GW239" s="1">
        <v>6.2856540000000001</v>
      </c>
      <c r="GX239">
        <v>0.40269830000000001</v>
      </c>
      <c r="GY239">
        <v>19.375229999999998</v>
      </c>
      <c r="GZ239" s="1">
        <v>1.178571E-2</v>
      </c>
      <c r="HA239" s="1">
        <v>5.763903</v>
      </c>
      <c r="HB239">
        <v>0.39720050000000001</v>
      </c>
      <c r="HC239">
        <v>19.450430000000001</v>
      </c>
      <c r="HD239" s="1">
        <v>1.07128E-2</v>
      </c>
      <c r="HE239" s="1">
        <v>5.2862229999999997</v>
      </c>
      <c r="HF239">
        <v>0.39177260000000003</v>
      </c>
      <c r="HG239">
        <v>19.41179</v>
      </c>
      <c r="HH239" s="1">
        <v>9.7322180000000008E-3</v>
      </c>
      <c r="HI239" s="1">
        <v>4.8454350000000002</v>
      </c>
      <c r="HJ239">
        <v>0.38673010000000002</v>
      </c>
      <c r="HK239">
        <v>19.122399999999999</v>
      </c>
      <c r="HL239" s="1">
        <v>8.8416789999999999E-3</v>
      </c>
      <c r="HM239" s="1">
        <v>4.4374880000000001</v>
      </c>
      <c r="HN239">
        <v>0.3819342</v>
      </c>
      <c r="HO239">
        <v>18.970210000000002</v>
      </c>
      <c r="HP239" s="1">
        <v>8.0329679999999997E-3</v>
      </c>
      <c r="HQ239" s="1">
        <v>4.0625090000000004</v>
      </c>
      <c r="HR239">
        <v>0.37737890000000002</v>
      </c>
      <c r="HS239">
        <v>18.927589999999999</v>
      </c>
      <c r="HT239" s="1">
        <v>7.3016879999999998E-3</v>
      </c>
      <c r="HU239" s="1">
        <v>3.7194470000000002</v>
      </c>
      <c r="HV239">
        <v>0.37349599999999999</v>
      </c>
      <c r="HW239">
        <v>18.888809999999999</v>
      </c>
      <c r="HX239" s="1">
        <v>6.6417999999999998E-3</v>
      </c>
      <c r="HY239" s="1">
        <v>3.4021170000000001</v>
      </c>
      <c r="HZ239">
        <v>0.37005660000000001</v>
      </c>
      <c r="IA239">
        <v>18.896180000000001</v>
      </c>
      <c r="IB239" s="1">
        <v>6.0400000000000002E-3</v>
      </c>
      <c r="IC239" s="1">
        <v>3.1086130000000001</v>
      </c>
      <c r="ID239">
        <v>0.36707790000000001</v>
      </c>
      <c r="IE239">
        <v>19.074860000000001</v>
      </c>
      <c r="IF239" s="1">
        <v>5.4830670000000003E-3</v>
      </c>
      <c r="IG239" s="1">
        <v>2.8322850000000002</v>
      </c>
      <c r="IH239">
        <v>0.3644617</v>
      </c>
      <c r="II239">
        <v>19.135439999999999</v>
      </c>
      <c r="IJ239" s="1">
        <v>4.961816E-3</v>
      </c>
      <c r="IK239" s="1">
        <v>2.5705279999999999</v>
      </c>
      <c r="IL239">
        <v>0.3622435</v>
      </c>
      <c r="IM239">
        <v>19.135159999999999</v>
      </c>
      <c r="IN239" s="1">
        <v>4.4684709999999999E-3</v>
      </c>
      <c r="IO239" s="1">
        <v>2.3206910000000001</v>
      </c>
      <c r="IP239">
        <v>0.36044209999999999</v>
      </c>
      <c r="IQ239">
        <v>18.664539999999999</v>
      </c>
      <c r="IR239" s="1">
        <v>4.001793E-3</v>
      </c>
      <c r="IS239" s="1">
        <v>2.0823130000000001</v>
      </c>
      <c r="IT239">
        <v>0.3590488</v>
      </c>
      <c r="IU239">
        <v>18.067299999999999</v>
      </c>
      <c r="IV239" s="1">
        <v>3.5605720000000001E-3</v>
      </c>
      <c r="IW239" s="1">
        <v>1.8548690000000001</v>
      </c>
      <c r="IX239">
        <v>0.35805900000000002</v>
      </c>
      <c r="IY239">
        <v>17.66929</v>
      </c>
      <c r="IZ239" s="1">
        <v>3.136294E-3</v>
      </c>
      <c r="JA239" s="1">
        <v>1.635019</v>
      </c>
      <c r="JB239">
        <v>0.35715279999999999</v>
      </c>
      <c r="JC239">
        <v>17.478259999999999</v>
      </c>
      <c r="JD239" s="1">
        <v>2.7144370000000001E-3</v>
      </c>
      <c r="JE239" s="1">
        <v>1.416871</v>
      </c>
      <c r="JF239">
        <v>0.3564368</v>
      </c>
      <c r="JG239">
        <v>17.854610000000001</v>
      </c>
      <c r="JH239" s="1">
        <v>2.2956600000000001E-3</v>
      </c>
      <c r="JI239" s="1">
        <v>1.200048</v>
      </c>
      <c r="JJ239">
        <v>0.35587279999999999</v>
      </c>
      <c r="JK239">
        <v>18.326899999999998</v>
      </c>
      <c r="JL239" s="1">
        <v>1.896338E-3</v>
      </c>
      <c r="JM239" s="1">
        <v>0.99246380000000001</v>
      </c>
      <c r="JN239">
        <v>0.35544700000000001</v>
      </c>
      <c r="JO239">
        <v>18.550329999999999</v>
      </c>
      <c r="JP239" s="1">
        <v>1.54335E-3</v>
      </c>
      <c r="JQ239" s="1">
        <v>0.80805629999999995</v>
      </c>
      <c r="JR239">
        <v>0.35513099999999997</v>
      </c>
      <c r="JS239">
        <v>18.70496</v>
      </c>
      <c r="JT239" s="1">
        <v>1.258517E-3</v>
      </c>
      <c r="JU239" s="1">
        <v>0.65831819999999996</v>
      </c>
      <c r="JV239">
        <v>0.35492069999999998</v>
      </c>
      <c r="JW239">
        <v>18.484290000000001</v>
      </c>
      <c r="JX239" s="1">
        <v>1.0460549999999999E-3</v>
      </c>
      <c r="JY239" s="1">
        <v>0.54611140000000002</v>
      </c>
      <c r="JZ239">
        <v>0.3547806</v>
      </c>
      <c r="KA239">
        <v>17.814699999999998</v>
      </c>
      <c r="KB239" s="1">
        <v>8.9531280000000005E-4</v>
      </c>
      <c r="KC239" s="1">
        <v>0.46627679999999999</v>
      </c>
      <c r="KD239">
        <v>0.35471920000000001</v>
      </c>
      <c r="KE239">
        <v>17.235279999999999</v>
      </c>
      <c r="KF239" s="1">
        <v>7.8844609999999997E-4</v>
      </c>
      <c r="KG239" s="1">
        <v>0.40978949999999997</v>
      </c>
      <c r="KH239">
        <v>0.35471350000000001</v>
      </c>
      <c r="KI239">
        <v>16.94172</v>
      </c>
      <c r="KJ239" s="1">
        <v>7.0884759999999996E-4</v>
      </c>
      <c r="KK239" s="1">
        <v>0.36786790000000003</v>
      </c>
      <c r="KL239">
        <v>0.35475600000000002</v>
      </c>
      <c r="KM239">
        <v>17.44896</v>
      </c>
      <c r="KN239" s="1">
        <v>6.4454040000000001E-4</v>
      </c>
      <c r="KO239" s="1">
        <v>0.33415430000000002</v>
      </c>
      <c r="KP239">
        <v>0.35485559999999999</v>
      </c>
      <c r="KQ239">
        <v>18.21416</v>
      </c>
      <c r="KR239" s="1">
        <v>5.89358E-4</v>
      </c>
      <c r="KS239" s="1">
        <v>0.30532979999999998</v>
      </c>
      <c r="KT239">
        <v>0.35498629999999998</v>
      </c>
      <c r="KU239">
        <v>18.908999999999999</v>
      </c>
      <c r="KV239" s="1">
        <v>5.4171109999999998E-4</v>
      </c>
      <c r="KW239" s="1">
        <v>0.28039950000000002</v>
      </c>
      <c r="KX239">
        <v>0.35514580000000001</v>
      </c>
      <c r="KY239">
        <v>19.330079999999999</v>
      </c>
      <c r="KZ239" s="1">
        <v>5.0116920000000005E-4</v>
      </c>
      <c r="LA239" s="1">
        <v>0.25916939999999999</v>
      </c>
      <c r="LB239">
        <v>0.3553017</v>
      </c>
      <c r="LC239">
        <v>19.126449999999998</v>
      </c>
      <c r="LD239" s="1">
        <v>4.672848E-4</v>
      </c>
      <c r="LE239" s="1">
        <v>0.24143600000000001</v>
      </c>
      <c r="LF239">
        <v>0.35546030000000001</v>
      </c>
      <c r="LG239">
        <v>18.54138</v>
      </c>
      <c r="LH239" s="1">
        <v>4.391326E-4</v>
      </c>
      <c r="LI239" s="1">
        <v>0.22669300000000001</v>
      </c>
      <c r="LJ239">
        <v>0.35562120000000003</v>
      </c>
      <c r="LK239">
        <v>18.15091</v>
      </c>
      <c r="LL239" s="1">
        <v>4.1519179999999998E-4</v>
      </c>
      <c r="LM239" s="1">
        <v>0.21419279999999999</v>
      </c>
      <c r="LN239">
        <v>0.35575960000000001</v>
      </c>
      <c r="LO239">
        <v>18.11468</v>
      </c>
      <c r="LP239" s="1">
        <v>3.9389919999999998E-4</v>
      </c>
      <c r="LQ239" s="1">
        <v>0.2031288</v>
      </c>
      <c r="LR239">
        <v>0.35588449999999999</v>
      </c>
      <c r="LS239">
        <v>18.88504</v>
      </c>
      <c r="LT239" s="1">
        <v>3.7440519999999998E-4</v>
      </c>
      <c r="LU239" s="1">
        <v>0.1930191</v>
      </c>
      <c r="LV239">
        <v>0.35597800000000002</v>
      </c>
      <c r="LW239">
        <v>19.789840000000002</v>
      </c>
      <c r="LX239" s="1">
        <v>3.5647860000000001E-4</v>
      </c>
      <c r="LY239" s="1">
        <v>0.1837375</v>
      </c>
      <c r="LZ239">
        <v>0.35605249999999999</v>
      </c>
      <c r="MA239">
        <v>20.553709999999999</v>
      </c>
      <c r="MB239" s="1">
        <v>3.3998250000000002E-4</v>
      </c>
      <c r="MC239" s="1">
        <v>0.1752099</v>
      </c>
      <c r="MD239">
        <v>0.35608849999999997</v>
      </c>
      <c r="ME239">
        <v>20.93946</v>
      </c>
      <c r="MF239" s="1">
        <v>3.2494300000000001E-4</v>
      </c>
      <c r="MG239" s="1">
        <v>0.167439</v>
      </c>
      <c r="MH239">
        <v>0.35609249999999998</v>
      </c>
      <c r="MI239">
        <v>20.751760000000001</v>
      </c>
      <c r="MJ239" s="1">
        <v>3.113317E-4</v>
      </c>
      <c r="MK239" s="1">
        <v>0.16042190000000001</v>
      </c>
      <c r="ML239">
        <v>0.3560624</v>
      </c>
      <c r="MM239">
        <v>20.180669999999999</v>
      </c>
      <c r="MN239" s="1">
        <v>2.990887E-4</v>
      </c>
      <c r="MO239" s="1">
        <v>0.1541121</v>
      </c>
      <c r="MP239">
        <v>0.35596680000000003</v>
      </c>
      <c r="MQ239">
        <v>19.819130000000001</v>
      </c>
      <c r="MR239" s="1">
        <v>2.8820160000000002E-4</v>
      </c>
      <c r="MS239" s="1">
        <v>0.1485224</v>
      </c>
      <c r="MT239">
        <v>0.35582510000000001</v>
      </c>
      <c r="MU239">
        <v>19.805510000000002</v>
      </c>
      <c r="MV239" s="1">
        <v>2.7875699999999997E-4</v>
      </c>
      <c r="MW239" s="1">
        <v>0.1436759</v>
      </c>
      <c r="MX239">
        <v>0.35563400000000001</v>
      </c>
      <c r="MY239">
        <v>20.44248</v>
      </c>
      <c r="MZ239" s="1">
        <v>2.7068490000000002E-4</v>
      </c>
      <c r="NA239" s="1">
        <v>0.1395652</v>
      </c>
      <c r="NB239">
        <v>0.35537990000000003</v>
      </c>
      <c r="NC239">
        <v>20.661480000000001</v>
      </c>
      <c r="ND239" s="1">
        <v>2.6376120000000001E-4</v>
      </c>
      <c r="NE239" s="1">
        <v>0.13604350000000001</v>
      </c>
      <c r="NF239">
        <v>0.35509039999999997</v>
      </c>
      <c r="NG239">
        <v>20.994019999999999</v>
      </c>
      <c r="NH239" s="1">
        <v>2.5727539999999998E-4</v>
      </c>
      <c r="NI239" s="1">
        <v>0.13278200000000001</v>
      </c>
      <c r="NJ239">
        <v>0.35477049999999999</v>
      </c>
      <c r="NK239">
        <v>21.05453</v>
      </c>
      <c r="NL239" s="1">
        <v>2.5072910000000003E-4</v>
      </c>
      <c r="NM239" s="1">
        <v>0.12950829999999999</v>
      </c>
      <c r="NN239">
        <v>0.3544136</v>
      </c>
      <c r="NO239">
        <v>20.697690000000001</v>
      </c>
      <c r="NP239" s="1">
        <v>2.4382200000000001E-4</v>
      </c>
      <c r="NQ239" s="1">
        <v>0.12604860000000001</v>
      </c>
      <c r="NR239">
        <v>0.35405829999999999</v>
      </c>
      <c r="NS239">
        <v>20.10566</v>
      </c>
      <c r="NT239" s="1">
        <v>2.3653279999999999E-4</v>
      </c>
      <c r="NU239" s="1">
        <v>0.1223776</v>
      </c>
      <c r="NV239">
        <v>0.35372439999999999</v>
      </c>
      <c r="NW239">
        <v>19.680219999999998</v>
      </c>
      <c r="NX239" s="1">
        <v>2.2903880000000001E-4</v>
      </c>
      <c r="NY239" s="1">
        <v>0.1185823</v>
      </c>
      <c r="NZ239">
        <v>0.35341600000000001</v>
      </c>
      <c r="OA239">
        <v>19.666779999999999</v>
      </c>
      <c r="OB239" s="1">
        <v>2.2164250000000001E-4</v>
      </c>
      <c r="OC239" s="1">
        <v>0.1148117</v>
      </c>
      <c r="OD239">
        <v>0.35315239999999998</v>
      </c>
      <c r="OE239">
        <v>20.467300000000002</v>
      </c>
      <c r="OF239" s="1">
        <v>2.145711E-4</v>
      </c>
      <c r="OG239" s="1">
        <v>0.11118989999999999</v>
      </c>
      <c r="OH239">
        <v>0.352941</v>
      </c>
      <c r="OI239">
        <v>21.407170000000001</v>
      </c>
      <c r="OJ239" s="1">
        <v>2.077945E-4</v>
      </c>
      <c r="OK239" s="1">
        <v>0.1076969</v>
      </c>
    </row>
    <row r="240" spans="1:401" x14ac:dyDescent="0.35">
      <c r="A240">
        <v>246</v>
      </c>
      <c r="B240" t="s">
        <v>4</v>
      </c>
      <c r="C240" t="s">
        <v>181</v>
      </c>
      <c r="D240" t="s">
        <v>246</v>
      </c>
      <c r="E240">
        <v>921.02030000000002</v>
      </c>
      <c r="F240">
        <v>0.78303780000000001</v>
      </c>
      <c r="G240">
        <v>16.220300000000002</v>
      </c>
      <c r="H240">
        <v>0</v>
      </c>
      <c r="I240">
        <v>0</v>
      </c>
      <c r="J240">
        <v>0.78221490000000005</v>
      </c>
      <c r="K240">
        <v>16.376850000000001</v>
      </c>
      <c r="L240">
        <v>0</v>
      </c>
      <c r="M240">
        <v>0</v>
      </c>
      <c r="N240">
        <v>0.78137259999999997</v>
      </c>
      <c r="O240">
        <v>16.671880000000002</v>
      </c>
      <c r="P240">
        <v>0</v>
      </c>
      <c r="Q240">
        <v>0</v>
      </c>
      <c r="R240">
        <v>0.78051780000000004</v>
      </c>
      <c r="S240">
        <v>17.165189999999999</v>
      </c>
      <c r="T240">
        <v>0</v>
      </c>
      <c r="U240">
        <v>0</v>
      </c>
      <c r="V240">
        <v>0.77971219999999997</v>
      </c>
      <c r="W240">
        <v>17.74061</v>
      </c>
      <c r="X240">
        <v>0</v>
      </c>
      <c r="Y240">
        <v>0</v>
      </c>
      <c r="Z240">
        <v>0.77885280000000001</v>
      </c>
      <c r="AA240">
        <v>18.01024</v>
      </c>
      <c r="AB240">
        <v>0</v>
      </c>
      <c r="AC240">
        <v>0</v>
      </c>
      <c r="AD240">
        <v>0.77803120000000003</v>
      </c>
      <c r="AE240">
        <v>17.869759999999999</v>
      </c>
      <c r="AF240">
        <v>0</v>
      </c>
      <c r="AG240">
        <v>0</v>
      </c>
      <c r="AH240">
        <v>0.77716989999999997</v>
      </c>
      <c r="AI240">
        <v>17.54317</v>
      </c>
      <c r="AJ240">
        <v>0</v>
      </c>
      <c r="AK240">
        <v>0</v>
      </c>
      <c r="AL240">
        <v>0.77627690000000005</v>
      </c>
      <c r="AM240">
        <v>17.154679999999999</v>
      </c>
      <c r="AN240">
        <v>0</v>
      </c>
      <c r="AO240">
        <v>0</v>
      </c>
      <c r="AP240">
        <v>0.77536649999999996</v>
      </c>
      <c r="AQ240">
        <v>17.282820000000001</v>
      </c>
      <c r="AR240">
        <v>0</v>
      </c>
      <c r="AS240">
        <v>7.5880080000000002E-37</v>
      </c>
      <c r="AT240">
        <v>0.77444930000000001</v>
      </c>
      <c r="AU240">
        <v>17.75854</v>
      </c>
      <c r="AV240" s="1">
        <v>8.7267989999999998E-28</v>
      </c>
      <c r="AW240" s="1">
        <v>2.925605E-25</v>
      </c>
      <c r="AX240">
        <v>0.77353660000000002</v>
      </c>
      <c r="AY240">
        <v>18.368469999999999</v>
      </c>
      <c r="AZ240" s="1">
        <v>1.315215E-15</v>
      </c>
      <c r="BA240" s="1">
        <v>3.047481E-13</v>
      </c>
      <c r="BB240">
        <v>0.77263309999999996</v>
      </c>
      <c r="BC240">
        <v>18.96773</v>
      </c>
      <c r="BD240" s="1">
        <v>9.2455850000000006E-9</v>
      </c>
      <c r="BE240" s="1">
        <v>2.300706E-6</v>
      </c>
      <c r="BF240">
        <v>0.77172010000000002</v>
      </c>
      <c r="BG240">
        <v>19.11965</v>
      </c>
      <c r="BH240" s="1">
        <v>4.3841950000000001E-5</v>
      </c>
      <c r="BI240" s="1">
        <v>1.183471E-2</v>
      </c>
      <c r="BJ240">
        <v>0.77079200000000003</v>
      </c>
      <c r="BK240">
        <v>18.898309999999999</v>
      </c>
      <c r="BL240" s="1">
        <v>1.1107209999999999E-2</v>
      </c>
      <c r="BM240" s="1">
        <v>3.1669390000000002</v>
      </c>
      <c r="BN240">
        <v>0.76993670000000003</v>
      </c>
      <c r="BO240">
        <v>18.52234</v>
      </c>
      <c r="BP240" s="1">
        <v>0.5163103</v>
      </c>
      <c r="BQ240">
        <v>153.88200000000001</v>
      </c>
      <c r="BR240">
        <v>0.76902809999999999</v>
      </c>
      <c r="BS240">
        <v>18.14311</v>
      </c>
      <c r="BT240" s="1">
        <v>6.9014259999999998</v>
      </c>
      <c r="BU240">
        <v>2136.13</v>
      </c>
      <c r="BV240">
        <v>0.76806470000000004</v>
      </c>
      <c r="BW240">
        <v>18.165310000000002</v>
      </c>
      <c r="BX240">
        <v>34.495649999999998</v>
      </c>
      <c r="BY240">
        <v>11035.36</v>
      </c>
      <c r="BZ240">
        <v>0.76696229999999999</v>
      </c>
      <c r="CA240">
        <v>18.246929999999999</v>
      </c>
      <c r="CB240">
        <v>77.239720000000005</v>
      </c>
      <c r="CC240">
        <v>25443.39</v>
      </c>
      <c r="CD240">
        <v>0.76564449999999995</v>
      </c>
      <c r="CE240">
        <v>18.56026</v>
      </c>
      <c r="CF240">
        <v>88.729550000000003</v>
      </c>
      <c r="CG240">
        <v>30013.89</v>
      </c>
      <c r="CH240">
        <v>0.76418629999999999</v>
      </c>
      <c r="CI240">
        <v>18.760729999999999</v>
      </c>
      <c r="CJ240">
        <v>58.373649999999998</v>
      </c>
      <c r="CK240">
        <v>20222.580000000002</v>
      </c>
      <c r="CL240">
        <v>0.76240350000000001</v>
      </c>
      <c r="CM240">
        <v>18.724489999999999</v>
      </c>
      <c r="CN240">
        <v>24.152609999999999</v>
      </c>
      <c r="CO240">
        <v>8542.3130000000001</v>
      </c>
      <c r="CP240">
        <v>0.76013549999999996</v>
      </c>
      <c r="CQ240">
        <v>18.517219999999998</v>
      </c>
      <c r="CR240">
        <v>6.8137949999999998</v>
      </c>
      <c r="CS240">
        <v>2454.308</v>
      </c>
      <c r="CT240">
        <v>0.75806870000000004</v>
      </c>
      <c r="CU240">
        <v>18.055980000000002</v>
      </c>
      <c r="CV240">
        <v>1.433306</v>
      </c>
      <c r="CW240">
        <v>523.07860000000005</v>
      </c>
      <c r="CX240">
        <v>0.75615600000000005</v>
      </c>
      <c r="CY240">
        <v>17.48978</v>
      </c>
      <c r="CZ240">
        <v>0.27375820000000001</v>
      </c>
      <c r="DA240">
        <v>99.749899999999997</v>
      </c>
      <c r="DB240">
        <v>0.75427719999999998</v>
      </c>
      <c r="DC240">
        <v>17.3308</v>
      </c>
      <c r="DD240">
        <v>8.2303479999999998E-2</v>
      </c>
      <c r="DE240">
        <v>29.035139999999998</v>
      </c>
      <c r="DF240">
        <v>0.75224820000000003</v>
      </c>
      <c r="DG240">
        <v>17.19192</v>
      </c>
      <c r="DH240">
        <v>5.322474E-2</v>
      </c>
      <c r="DI240">
        <v>18.335080000000001</v>
      </c>
      <c r="DJ240">
        <v>0.74996379999999996</v>
      </c>
      <c r="DK240">
        <v>17.30743</v>
      </c>
      <c r="DL240">
        <v>4.6499510000000001E-2</v>
      </c>
      <c r="DM240">
        <v>15.966100000000001</v>
      </c>
      <c r="DN240">
        <v>0.74742299999999995</v>
      </c>
      <c r="DO240">
        <v>17.649149999999999</v>
      </c>
      <c r="DP240" s="1">
        <v>4.3072939999999997E-2</v>
      </c>
      <c r="DQ240">
        <v>14.812939999999999</v>
      </c>
      <c r="DR240">
        <v>0.74449080000000001</v>
      </c>
      <c r="DS240">
        <v>17.785699999999999</v>
      </c>
      <c r="DT240" s="1">
        <v>4.0403389999999997E-2</v>
      </c>
      <c r="DU240">
        <v>13.935969999999999</v>
      </c>
      <c r="DV240">
        <v>0.74118510000000004</v>
      </c>
      <c r="DW240">
        <v>17.606850000000001</v>
      </c>
      <c r="DX240" s="1">
        <v>3.7935259999999998E-2</v>
      </c>
      <c r="DY240">
        <v>13.13368</v>
      </c>
      <c r="DZ240">
        <v>0.73756100000000002</v>
      </c>
      <c r="EA240">
        <v>17.208670000000001</v>
      </c>
      <c r="EB240" s="1">
        <v>3.5531630000000002E-2</v>
      </c>
      <c r="EC240" s="1">
        <v>12.35328</v>
      </c>
      <c r="ED240">
        <v>0.73361259999999995</v>
      </c>
      <c r="EE240">
        <v>16.79899</v>
      </c>
      <c r="EF240" s="1">
        <v>3.322315E-2</v>
      </c>
      <c r="EG240" s="1">
        <v>11.60145</v>
      </c>
      <c r="EH240">
        <v>0.72955789999999998</v>
      </c>
      <c r="EI240">
        <v>16.929580000000001</v>
      </c>
      <c r="EJ240" s="1">
        <v>3.1056279999999999E-2</v>
      </c>
      <c r="EK240" s="1">
        <v>10.89213</v>
      </c>
      <c r="EL240">
        <v>0.72546719999999998</v>
      </c>
      <c r="EM240">
        <v>17.107430000000001</v>
      </c>
      <c r="EN240" s="1">
        <v>2.9266770000000001E-2</v>
      </c>
      <c r="EO240" s="1">
        <v>10.3028</v>
      </c>
      <c r="EP240">
        <v>0.72166220000000003</v>
      </c>
      <c r="EQ240">
        <v>17.438749999999999</v>
      </c>
      <c r="ER240" s="1">
        <v>2.8382060000000001E-2</v>
      </c>
      <c r="ES240" s="1">
        <v>10.019539999999999</v>
      </c>
      <c r="ET240">
        <v>0.71719379999999999</v>
      </c>
      <c r="EU240">
        <v>18.018070000000002</v>
      </c>
      <c r="EV240" s="1">
        <v>2.861505E-2</v>
      </c>
      <c r="EW240" s="1">
        <v>10.13705</v>
      </c>
      <c r="EX240">
        <v>0.71213519999999997</v>
      </c>
      <c r="EY240">
        <v>18.235589999999998</v>
      </c>
      <c r="EZ240" s="1">
        <v>2.9437560000000002E-2</v>
      </c>
      <c r="FA240" s="1">
        <v>10.48381</v>
      </c>
      <c r="FB240">
        <v>0.70686729999999998</v>
      </c>
      <c r="FC240">
        <v>17.99746</v>
      </c>
      <c r="FD240" s="1">
        <v>2.9957999999999999E-2</v>
      </c>
      <c r="FE240" s="1">
        <v>10.74104</v>
      </c>
      <c r="FF240">
        <v>0.70166410000000001</v>
      </c>
      <c r="FG240">
        <v>17.79214</v>
      </c>
      <c r="FH240" s="1">
        <v>2.9671050000000001E-2</v>
      </c>
      <c r="FI240" s="1">
        <v>10.712870000000001</v>
      </c>
      <c r="FJ240">
        <v>0.69628290000000004</v>
      </c>
      <c r="FK240">
        <v>17.617799999999999</v>
      </c>
      <c r="FL240" s="1">
        <v>2.855392E-2</v>
      </c>
      <c r="FM240" s="1">
        <v>10.383419999999999</v>
      </c>
      <c r="FN240">
        <v>0.69093159999999998</v>
      </c>
      <c r="FO240">
        <v>17.94218</v>
      </c>
      <c r="FP240" s="1">
        <v>2.6858420000000001E-2</v>
      </c>
      <c r="FQ240" s="1">
        <v>9.8335699999999999</v>
      </c>
      <c r="FR240">
        <v>0.68548220000000004</v>
      </c>
      <c r="FS240">
        <v>18.3569</v>
      </c>
      <c r="FT240" s="1">
        <v>2.489423E-2</v>
      </c>
      <c r="FU240" s="1">
        <v>9.1751159999999992</v>
      </c>
      <c r="FV240">
        <v>0.68014989999999997</v>
      </c>
      <c r="FW240">
        <v>18.680710000000001</v>
      </c>
      <c r="FX240" s="1">
        <v>2.2880149999999998E-2</v>
      </c>
      <c r="FY240" s="1">
        <v>8.4843209999999996</v>
      </c>
      <c r="FZ240">
        <v>0.67545860000000002</v>
      </c>
      <c r="GA240">
        <v>19.04316</v>
      </c>
      <c r="GB240" s="1">
        <v>2.0926159999999999E-2</v>
      </c>
      <c r="GC240" s="1">
        <v>7.7999710000000002</v>
      </c>
      <c r="GD240">
        <v>0.67063280000000003</v>
      </c>
      <c r="GE240">
        <v>19.095739999999999</v>
      </c>
      <c r="GF240" s="1">
        <v>1.9086249999999999E-2</v>
      </c>
      <c r="GG240" s="1">
        <v>7.1500570000000003</v>
      </c>
      <c r="GH240">
        <v>0.66484679999999996</v>
      </c>
      <c r="GI240">
        <v>18.95693</v>
      </c>
      <c r="GJ240" s="1">
        <v>1.7376240000000001E-2</v>
      </c>
      <c r="GK240" s="1">
        <v>6.546945</v>
      </c>
      <c r="GL240">
        <v>0.65903020000000001</v>
      </c>
      <c r="GM240">
        <v>18.951630000000002</v>
      </c>
      <c r="GN240" s="1">
        <v>1.5809920000000002E-2</v>
      </c>
      <c r="GO240" s="1">
        <v>5.990729</v>
      </c>
      <c r="GP240">
        <v>0.65355300000000005</v>
      </c>
      <c r="GQ240">
        <v>19.029810000000001</v>
      </c>
      <c r="GR240" s="1">
        <v>1.439965E-2</v>
      </c>
      <c r="GS240" s="1">
        <v>5.4833639999999999</v>
      </c>
      <c r="GT240">
        <v>0.64755510000000005</v>
      </c>
      <c r="GU240">
        <v>19.10493</v>
      </c>
      <c r="GV240" s="1">
        <v>1.3101420000000001E-2</v>
      </c>
      <c r="GW240" s="1">
        <v>5.0179710000000002</v>
      </c>
      <c r="GX240">
        <v>0.64162470000000005</v>
      </c>
      <c r="GY240">
        <v>19.399239999999999</v>
      </c>
      <c r="GZ240" s="1">
        <v>1.191265E-2</v>
      </c>
      <c r="HA240" s="1">
        <v>4.5892840000000001</v>
      </c>
      <c r="HB240">
        <v>0.6354476</v>
      </c>
      <c r="HC240">
        <v>19.48977</v>
      </c>
      <c r="HD240" s="1">
        <v>1.082959E-2</v>
      </c>
      <c r="HE240" s="1">
        <v>4.1976990000000001</v>
      </c>
      <c r="HF240">
        <v>0.62941049999999998</v>
      </c>
      <c r="HG240">
        <v>19.44144</v>
      </c>
      <c r="HH240" s="1">
        <v>9.8402709999999994E-3</v>
      </c>
      <c r="HI240" s="1">
        <v>3.8375330000000001</v>
      </c>
      <c r="HJ240">
        <v>0.62376390000000004</v>
      </c>
      <c r="HK240">
        <v>19.141269999999999</v>
      </c>
      <c r="HL240" s="1">
        <v>8.9412090000000003E-3</v>
      </c>
      <c r="HM240" s="1">
        <v>3.5055499999999999</v>
      </c>
      <c r="HN240">
        <v>0.61827189999999999</v>
      </c>
      <c r="HO240">
        <v>18.962730000000001</v>
      </c>
      <c r="HP240" s="1">
        <v>8.1239429999999998E-3</v>
      </c>
      <c r="HQ240" s="1">
        <v>3.201028</v>
      </c>
      <c r="HR240">
        <v>0.61310319999999996</v>
      </c>
      <c r="HS240">
        <v>18.90204</v>
      </c>
      <c r="HT240" s="1">
        <v>7.3855099999999996E-3</v>
      </c>
      <c r="HU240" s="1">
        <v>2.9232999999999998</v>
      </c>
      <c r="HV240">
        <v>0.60874039999999996</v>
      </c>
      <c r="HW240">
        <v>18.86074</v>
      </c>
      <c r="HX240" s="1">
        <v>6.7176909999999996E-3</v>
      </c>
      <c r="HY240" s="1">
        <v>2.6674009999999999</v>
      </c>
      <c r="HZ240">
        <v>0.60488489999999995</v>
      </c>
      <c r="IA240">
        <v>18.892099999999999</v>
      </c>
      <c r="IB240" s="1">
        <v>6.1112639999999999E-3</v>
      </c>
      <c r="IC240" s="1">
        <v>2.4328099999999999</v>
      </c>
      <c r="ID240">
        <v>0.60150559999999997</v>
      </c>
      <c r="IE240">
        <v>19.09815</v>
      </c>
      <c r="IF240" s="1">
        <v>5.5501250000000004E-3</v>
      </c>
      <c r="IG240" s="1">
        <v>2.2132179999999999</v>
      </c>
      <c r="IH240">
        <v>0.59853129999999999</v>
      </c>
      <c r="II240">
        <v>19.179819999999999</v>
      </c>
      <c r="IJ240" s="1">
        <v>5.0255899999999999E-3</v>
      </c>
      <c r="IK240" s="1">
        <v>2.006427</v>
      </c>
      <c r="IL240">
        <v>0.59598010000000001</v>
      </c>
      <c r="IM240">
        <v>19.18779</v>
      </c>
      <c r="IN240" s="1">
        <v>4.5292830000000003E-3</v>
      </c>
      <c r="IO240" s="1">
        <v>1.8101449999999999</v>
      </c>
      <c r="IP240">
        <v>0.59389729999999996</v>
      </c>
      <c r="IQ240">
        <v>18.713509999999999</v>
      </c>
      <c r="IR240" s="1">
        <v>4.0597769999999997E-3</v>
      </c>
      <c r="IS240" s="1">
        <v>1.6236390000000001</v>
      </c>
      <c r="IT240">
        <v>0.59241440000000001</v>
      </c>
      <c r="IU240">
        <v>18.104410000000001</v>
      </c>
      <c r="IV240" s="1">
        <v>3.616064E-3</v>
      </c>
      <c r="IW240" s="1">
        <v>1.4461269999999999</v>
      </c>
      <c r="IX240">
        <v>0.59138069999999998</v>
      </c>
      <c r="IY240">
        <v>17.684619999999999</v>
      </c>
      <c r="IZ240" s="1">
        <v>3.190441E-3</v>
      </c>
      <c r="JA240" s="1">
        <v>1.275549</v>
      </c>
      <c r="JB240">
        <v>0.5904355</v>
      </c>
      <c r="JC240">
        <v>17.478619999999999</v>
      </c>
      <c r="JD240" s="1">
        <v>2.7685370000000002E-3</v>
      </c>
      <c r="JE240" s="1">
        <v>1.107172</v>
      </c>
      <c r="JF240">
        <v>0.58968290000000001</v>
      </c>
      <c r="JG240">
        <v>17.858059999999998</v>
      </c>
      <c r="JH240" s="1">
        <v>2.348957E-3</v>
      </c>
      <c r="JI240" s="1">
        <v>0.93993400000000005</v>
      </c>
      <c r="JJ240">
        <v>0.58909849999999997</v>
      </c>
      <c r="JK240">
        <v>18.33567</v>
      </c>
      <c r="JL240" s="1">
        <v>1.9460129999999999E-3</v>
      </c>
      <c r="JM240" s="1">
        <v>0.77907999999999999</v>
      </c>
      <c r="JN240">
        <v>0.58865889999999998</v>
      </c>
      <c r="JO240">
        <v>18.584119999999999</v>
      </c>
      <c r="JP240" s="1">
        <v>1.585803E-3</v>
      </c>
      <c r="JQ240" s="1">
        <v>0.63488480000000003</v>
      </c>
      <c r="JR240">
        <v>0.58833990000000003</v>
      </c>
      <c r="JS240">
        <v>18.759869999999999</v>
      </c>
      <c r="JT240" s="1">
        <v>1.2916690000000001E-3</v>
      </c>
      <c r="JU240" s="1">
        <v>0.51661579999999996</v>
      </c>
      <c r="JV240">
        <v>0.58813360000000003</v>
      </c>
      <c r="JW240">
        <v>18.533819999999999</v>
      </c>
      <c r="JX240" s="1">
        <v>1.0702089999999999E-3</v>
      </c>
      <c r="JY240" s="1">
        <v>0.42727290000000001</v>
      </c>
      <c r="JZ240">
        <v>0.58800050000000004</v>
      </c>
      <c r="KA240">
        <v>17.859940000000002</v>
      </c>
      <c r="KB240" s="1">
        <v>9.1231020000000001E-4</v>
      </c>
      <c r="KC240" s="1">
        <v>0.36343589999999998</v>
      </c>
      <c r="KD240">
        <v>0.58796389999999998</v>
      </c>
      <c r="KE240">
        <v>17.260899999999999</v>
      </c>
      <c r="KF240" s="1">
        <v>8.0064589999999998E-4</v>
      </c>
      <c r="KG240" s="1">
        <v>0.31837090000000001</v>
      </c>
      <c r="KH240">
        <v>0.58797330000000003</v>
      </c>
      <c r="KI240">
        <v>16.95383</v>
      </c>
      <c r="KJ240" s="1">
        <v>7.1821959999999996E-4</v>
      </c>
      <c r="KK240" s="1">
        <v>0.28520489999999998</v>
      </c>
      <c r="KL240">
        <v>0.58803530000000004</v>
      </c>
      <c r="KM240">
        <v>17.454070000000002</v>
      </c>
      <c r="KN240" s="1">
        <v>6.5233629999999999E-4</v>
      </c>
      <c r="KO240" s="1">
        <v>0.25879760000000002</v>
      </c>
      <c r="KP240">
        <v>0.5881594</v>
      </c>
      <c r="KQ240">
        <v>18.22729</v>
      </c>
      <c r="KR240" s="1">
        <v>5.9610230000000004E-4</v>
      </c>
      <c r="KS240" s="1">
        <v>0.23634920000000001</v>
      </c>
      <c r="KT240">
        <v>0.58829690000000001</v>
      </c>
      <c r="KU240">
        <v>18.943190000000001</v>
      </c>
      <c r="KV240" s="1">
        <v>5.475101E-4</v>
      </c>
      <c r="KW240" s="1">
        <v>0.21692439999999999</v>
      </c>
      <c r="KX240">
        <v>0.58848370000000005</v>
      </c>
      <c r="KY240">
        <v>19.380960000000002</v>
      </c>
      <c r="KZ240" s="1">
        <v>5.0606000000000002E-4</v>
      </c>
      <c r="LA240" s="1">
        <v>0.20034950000000001</v>
      </c>
      <c r="LB240">
        <v>0.58866350000000001</v>
      </c>
      <c r="LC240">
        <v>19.166080000000001</v>
      </c>
      <c r="LD240" s="1">
        <v>4.7134660000000002E-4</v>
      </c>
      <c r="LE240" s="1">
        <v>0.1864788</v>
      </c>
      <c r="LF240">
        <v>0.58884979999999998</v>
      </c>
      <c r="LG240">
        <v>18.571149999999999</v>
      </c>
      <c r="LH240" s="1">
        <v>4.4251499999999999E-4</v>
      </c>
      <c r="LI240" s="1">
        <v>0.1749513</v>
      </c>
      <c r="LJ240">
        <v>0.58903779999999994</v>
      </c>
      <c r="LK240">
        <v>18.15089</v>
      </c>
      <c r="LL240" s="1">
        <v>4.1811319999999997E-4</v>
      </c>
      <c r="LM240" s="1">
        <v>0.16521759999999999</v>
      </c>
      <c r="LN240">
        <v>0.58919699999999997</v>
      </c>
      <c r="LO240">
        <v>18.10031</v>
      </c>
      <c r="LP240" s="1">
        <v>3.9653399999999998E-4</v>
      </c>
      <c r="LQ240" s="1">
        <v>0.15664629999999999</v>
      </c>
      <c r="LR240">
        <v>0.58933480000000005</v>
      </c>
      <c r="LS240">
        <v>18.869669999999999</v>
      </c>
      <c r="LT240" s="1">
        <v>3.7682880000000001E-4</v>
      </c>
      <c r="LU240" s="1">
        <v>0.14883360000000001</v>
      </c>
      <c r="LV240">
        <v>0.58943860000000003</v>
      </c>
      <c r="LW240">
        <v>19.793569999999999</v>
      </c>
      <c r="LX240" s="1">
        <v>3.58704E-4</v>
      </c>
      <c r="LY240" s="1">
        <v>0.14165430000000001</v>
      </c>
      <c r="LZ240">
        <v>0.58952009999999999</v>
      </c>
      <c r="MA240">
        <v>20.577390000000001</v>
      </c>
      <c r="MB240" s="1">
        <v>3.4202419999999998E-4</v>
      </c>
      <c r="MC240" s="1">
        <v>0.1350584</v>
      </c>
      <c r="MD240">
        <v>0.58955089999999999</v>
      </c>
      <c r="ME240">
        <v>20.982939999999999</v>
      </c>
      <c r="MF240" s="1">
        <v>3.2679360000000001E-4</v>
      </c>
      <c r="MG240" s="1">
        <v>0.12903590000000001</v>
      </c>
      <c r="MH240">
        <v>0.58955170000000001</v>
      </c>
      <c r="MI240">
        <v>20.784289999999999</v>
      </c>
      <c r="MJ240" s="1">
        <v>3.1300140000000001E-4</v>
      </c>
      <c r="MK240" s="1">
        <v>0.12359290000000001</v>
      </c>
      <c r="ML240">
        <v>0.58949589999999996</v>
      </c>
      <c r="MM240">
        <v>20.201809999999998</v>
      </c>
      <c r="MN240" s="1">
        <v>3.0058279999999998E-4</v>
      </c>
      <c r="MO240" s="1">
        <v>0.118691</v>
      </c>
      <c r="MP240">
        <v>0.58939090000000005</v>
      </c>
      <c r="MQ240">
        <v>19.8094</v>
      </c>
      <c r="MR240" s="1">
        <v>2.8951669999999999E-4</v>
      </c>
      <c r="MS240" s="1">
        <v>0.11433450000000001</v>
      </c>
      <c r="MT240">
        <v>0.58922839999999999</v>
      </c>
      <c r="MU240">
        <v>19.78106</v>
      </c>
      <c r="MV240" s="1">
        <v>2.7988820000000001E-4</v>
      </c>
      <c r="MW240" s="1">
        <v>0.1105429</v>
      </c>
      <c r="MX240">
        <v>0.58899089999999998</v>
      </c>
      <c r="MY240">
        <v>20.413599999999999</v>
      </c>
      <c r="MZ240" s="1">
        <v>2.7164209999999998E-4</v>
      </c>
      <c r="NA240" s="1">
        <v>0.1073191</v>
      </c>
      <c r="NB240">
        <v>0.58870080000000002</v>
      </c>
      <c r="NC240">
        <v>20.664210000000001</v>
      </c>
      <c r="ND240" s="1">
        <v>2.6460310000000001E-4</v>
      </c>
      <c r="NE240" s="1">
        <v>0.1045595</v>
      </c>
      <c r="NF240">
        <v>0.58837209999999995</v>
      </c>
      <c r="NG240">
        <v>21.039010000000001</v>
      </c>
      <c r="NH240" s="1">
        <v>2.5808850000000002E-4</v>
      </c>
      <c r="NI240" s="1">
        <v>0.1020317</v>
      </c>
      <c r="NJ240">
        <v>0.58799230000000002</v>
      </c>
      <c r="NK240">
        <v>21.116399999999999</v>
      </c>
      <c r="NL240" s="1">
        <v>2.5156990000000003E-4</v>
      </c>
      <c r="NM240" s="1">
        <v>9.9515160000000005E-2</v>
      </c>
      <c r="NN240">
        <v>0.58760489999999999</v>
      </c>
      <c r="NO240">
        <v>20.746179999999999</v>
      </c>
      <c r="NP240" s="1">
        <v>2.4471790000000002E-4</v>
      </c>
      <c r="NQ240" s="1">
        <v>9.6861139999999998E-2</v>
      </c>
      <c r="NR240">
        <v>0.58722569999999996</v>
      </c>
      <c r="NS240">
        <v>20.139410000000002</v>
      </c>
      <c r="NT240" s="1">
        <v>2.374772E-4</v>
      </c>
      <c r="NU240" s="1">
        <v>9.4043600000000005E-2</v>
      </c>
      <c r="NV240">
        <v>0.58686709999999997</v>
      </c>
      <c r="NW240">
        <v>19.682269999999999</v>
      </c>
      <c r="NX240" s="1">
        <v>2.2999890000000001E-4</v>
      </c>
      <c r="NY240" s="1">
        <v>9.1123609999999994E-2</v>
      </c>
      <c r="NZ240">
        <v>0.58652850000000001</v>
      </c>
      <c r="OA240">
        <v>19.657810000000001</v>
      </c>
      <c r="OB240" s="1">
        <v>2.2257980000000001E-4</v>
      </c>
      <c r="OC240" s="1">
        <v>8.8209750000000003E-2</v>
      </c>
      <c r="OD240">
        <v>0.58624869999999996</v>
      </c>
      <c r="OE240">
        <v>20.462869999999999</v>
      </c>
      <c r="OF240" s="1">
        <v>2.1546599999999999E-4</v>
      </c>
      <c r="OG240" s="1">
        <v>8.5407730000000001E-2</v>
      </c>
      <c r="OH240">
        <v>0.58601420000000004</v>
      </c>
      <c r="OI240">
        <v>21.42549</v>
      </c>
      <c r="OJ240" s="1">
        <v>2.0867079999999999E-4</v>
      </c>
      <c r="OK240" s="1">
        <v>8.2715350000000007E-2</v>
      </c>
    </row>
    <row r="241" spans="1:401" x14ac:dyDescent="0.35">
      <c r="A241">
        <v>247</v>
      </c>
      <c r="B241" t="s">
        <v>4</v>
      </c>
      <c r="C241" t="s">
        <v>181</v>
      </c>
      <c r="D241" t="s">
        <v>247</v>
      </c>
      <c r="E241">
        <v>814.65729999999996</v>
      </c>
      <c r="F241">
        <v>0.97006550000000002</v>
      </c>
      <c r="G241">
        <v>16.252770000000002</v>
      </c>
      <c r="H241">
        <v>0</v>
      </c>
      <c r="I241">
        <v>0</v>
      </c>
      <c r="J241">
        <v>0.9687074</v>
      </c>
      <c r="K241">
        <v>16.414940000000001</v>
      </c>
      <c r="L241">
        <v>0</v>
      </c>
      <c r="M241">
        <v>0</v>
      </c>
      <c r="N241">
        <v>0.96735000000000004</v>
      </c>
      <c r="O241">
        <v>16.696449999999999</v>
      </c>
      <c r="P241">
        <v>0</v>
      </c>
      <c r="Q241">
        <v>0</v>
      </c>
      <c r="R241">
        <v>0.96599080000000004</v>
      </c>
      <c r="S241">
        <v>17.170590000000001</v>
      </c>
      <c r="T241">
        <v>0</v>
      </c>
      <c r="U241">
        <v>0</v>
      </c>
      <c r="V241">
        <v>0.96468920000000002</v>
      </c>
      <c r="W241">
        <v>17.741140000000001</v>
      </c>
      <c r="X241">
        <v>0</v>
      </c>
      <c r="Y241">
        <v>0</v>
      </c>
      <c r="Z241">
        <v>0.96333040000000003</v>
      </c>
      <c r="AA241">
        <v>18.00414</v>
      </c>
      <c r="AB241">
        <v>0</v>
      </c>
      <c r="AC241">
        <v>0</v>
      </c>
      <c r="AD241">
        <v>0.96198600000000001</v>
      </c>
      <c r="AE241">
        <v>17.870729999999998</v>
      </c>
      <c r="AF241">
        <v>0</v>
      </c>
      <c r="AG241">
        <v>0</v>
      </c>
      <c r="AH241">
        <v>0.96061589999999997</v>
      </c>
      <c r="AI241">
        <v>17.557649999999999</v>
      </c>
      <c r="AJ241">
        <v>0</v>
      </c>
      <c r="AK241">
        <v>0</v>
      </c>
      <c r="AL241">
        <v>0.95915419999999996</v>
      </c>
      <c r="AM241">
        <v>17.179919999999999</v>
      </c>
      <c r="AN241">
        <v>0</v>
      </c>
      <c r="AO241">
        <v>0</v>
      </c>
      <c r="AP241">
        <v>0.95774079999999995</v>
      </c>
      <c r="AQ241">
        <v>17.311910000000001</v>
      </c>
      <c r="AR241">
        <v>0</v>
      </c>
      <c r="AS241">
        <v>9.0131640000000001E-38</v>
      </c>
      <c r="AT241">
        <v>0.95625700000000002</v>
      </c>
      <c r="AU241">
        <v>17.779419999999998</v>
      </c>
      <c r="AV241" s="1">
        <v>1.3567060000000001E-28</v>
      </c>
      <c r="AW241" s="1">
        <v>3.5492950000000002E-26</v>
      </c>
      <c r="AX241">
        <v>0.95478030000000003</v>
      </c>
      <c r="AY241">
        <v>18.37332</v>
      </c>
      <c r="AZ241" s="1">
        <v>5.2001230000000002E-16</v>
      </c>
      <c r="BA241" s="1">
        <v>8.8102659999999999E-14</v>
      </c>
      <c r="BB241">
        <v>0.95335130000000001</v>
      </c>
      <c r="BC241">
        <v>18.97109</v>
      </c>
      <c r="BD241" s="1">
        <v>4.235157E-9</v>
      </c>
      <c r="BE241" s="1">
        <v>8.0919300000000004E-7</v>
      </c>
      <c r="BF241">
        <v>0.95184460000000004</v>
      </c>
      <c r="BG241">
        <v>19.119879999999998</v>
      </c>
      <c r="BH241" s="1">
        <v>2.678347E-5</v>
      </c>
      <c r="BI241" s="1">
        <v>5.6682470000000004E-3</v>
      </c>
      <c r="BJ241">
        <v>0.95036140000000002</v>
      </c>
      <c r="BK241">
        <v>18.907900000000001</v>
      </c>
      <c r="BL241" s="1">
        <v>7.7750830000000003E-3</v>
      </c>
      <c r="BM241">
        <v>1.7419910000000001</v>
      </c>
      <c r="BN241">
        <v>0.94894699999999998</v>
      </c>
      <c r="BO241">
        <v>18.54504</v>
      </c>
      <c r="BP241" s="1">
        <v>0.39979720000000002</v>
      </c>
      <c r="BQ241">
        <v>93.610460000000003</v>
      </c>
      <c r="BR241">
        <v>0.94746719999999995</v>
      </c>
      <c r="BS241">
        <v>18.168600000000001</v>
      </c>
      <c r="BT241">
        <v>5.8031269999999999</v>
      </c>
      <c r="BU241">
        <v>1409.759</v>
      </c>
      <c r="BV241">
        <v>0.9459111</v>
      </c>
      <c r="BW241">
        <v>18.190449999999998</v>
      </c>
      <c r="BX241">
        <v>31.108409999999999</v>
      </c>
      <c r="BY241">
        <v>7802.0619999999999</v>
      </c>
      <c r="BZ241">
        <v>0.94403539999999997</v>
      </c>
      <c r="CA241">
        <v>18.25901</v>
      </c>
      <c r="CB241">
        <v>74.000559999999993</v>
      </c>
      <c r="CC241">
        <v>19091.22</v>
      </c>
      <c r="CD241">
        <v>0.9409073</v>
      </c>
      <c r="CE241">
        <v>18.555260000000001</v>
      </c>
      <c r="CF241">
        <v>89.600430000000003</v>
      </c>
      <c r="CG241">
        <v>23720.19</v>
      </c>
      <c r="CH241">
        <v>0.93739689999999998</v>
      </c>
      <c r="CI241">
        <v>18.752320000000001</v>
      </c>
      <c r="CJ241">
        <v>61.725839999999998</v>
      </c>
      <c r="CK241">
        <v>16729.830000000002</v>
      </c>
      <c r="CL241">
        <v>0.93390039999999996</v>
      </c>
      <c r="CM241">
        <v>18.721319999999999</v>
      </c>
      <c r="CN241">
        <v>26.570409999999999</v>
      </c>
      <c r="CO241">
        <v>7349.7640000000001</v>
      </c>
      <c r="CP241">
        <v>0.93067979999999995</v>
      </c>
      <c r="CQ241">
        <v>18.532620000000001</v>
      </c>
      <c r="CR241">
        <v>7.7517849999999999</v>
      </c>
      <c r="CS241">
        <v>2182.4050000000002</v>
      </c>
      <c r="CT241">
        <v>0.92778190000000005</v>
      </c>
      <c r="CU241">
        <v>18.09151</v>
      </c>
      <c r="CV241">
        <v>1.6704669999999999</v>
      </c>
      <c r="CW241">
        <v>476.5018</v>
      </c>
      <c r="CX241">
        <v>0.92510910000000002</v>
      </c>
      <c r="CY241">
        <v>17.532330000000002</v>
      </c>
      <c r="CZ241">
        <v>0.31727260000000002</v>
      </c>
      <c r="DA241">
        <v>90.585920000000002</v>
      </c>
      <c r="DB241">
        <v>0.92249130000000001</v>
      </c>
      <c r="DC241">
        <v>17.376989999999999</v>
      </c>
      <c r="DD241">
        <v>8.885846E-2</v>
      </c>
      <c r="DE241">
        <v>24.676819999999999</v>
      </c>
      <c r="DF241">
        <v>0.91971239999999999</v>
      </c>
      <c r="DG241">
        <v>17.22043</v>
      </c>
      <c r="DH241">
        <v>5.4346419999999999E-2</v>
      </c>
      <c r="DI241">
        <v>14.730980000000001</v>
      </c>
      <c r="DJ241">
        <v>0.91662849999999996</v>
      </c>
      <c r="DK241">
        <v>17.31767</v>
      </c>
      <c r="DL241">
        <v>4.6890109999999999E-2</v>
      </c>
      <c r="DM241">
        <v>12.66399</v>
      </c>
      <c r="DN241">
        <v>0.91318129999999997</v>
      </c>
      <c r="DO241">
        <v>17.64575</v>
      </c>
      <c r="DP241" s="1">
        <v>4.3328989999999998E-2</v>
      </c>
      <c r="DQ241">
        <v>11.72259</v>
      </c>
      <c r="DR241">
        <v>0.90925849999999997</v>
      </c>
      <c r="DS241">
        <v>17.77974</v>
      </c>
      <c r="DT241">
        <v>4.0622459999999999E-2</v>
      </c>
      <c r="DU241">
        <v>11.0253</v>
      </c>
      <c r="DV241">
        <v>0.90481869999999998</v>
      </c>
      <c r="DW241">
        <v>17.613019999999999</v>
      </c>
      <c r="DX241" s="1">
        <v>3.8145459999999999E-2</v>
      </c>
      <c r="DY241">
        <v>10.39461</v>
      </c>
      <c r="DZ241">
        <v>0.89984390000000003</v>
      </c>
      <c r="EA241">
        <v>17.23358</v>
      </c>
      <c r="EB241" s="1">
        <v>3.5736730000000001E-2</v>
      </c>
      <c r="EC241" s="1">
        <v>9.7828289999999996</v>
      </c>
      <c r="ED241">
        <v>0.89453740000000004</v>
      </c>
      <c r="EE241">
        <v>16.84301</v>
      </c>
      <c r="EF241" s="1">
        <v>3.3419650000000002E-2</v>
      </c>
      <c r="EG241" s="1">
        <v>9.1920190000000002</v>
      </c>
      <c r="EH241">
        <v>0.88902519999999996</v>
      </c>
      <c r="EI241">
        <v>16.97879</v>
      </c>
      <c r="EJ241" s="1">
        <v>3.123805E-2</v>
      </c>
      <c r="EK241" s="1">
        <v>8.6331629999999997</v>
      </c>
      <c r="EL241">
        <v>0.88347830000000005</v>
      </c>
      <c r="EM241">
        <v>17.14716</v>
      </c>
      <c r="EN241" s="1">
        <v>2.9397960000000001E-2</v>
      </c>
      <c r="EO241" s="1">
        <v>8.1589120000000008</v>
      </c>
      <c r="EP241">
        <v>0.87702970000000002</v>
      </c>
      <c r="EQ241">
        <v>17.466699999999999</v>
      </c>
      <c r="ER241" s="1">
        <v>2.8413790000000001E-2</v>
      </c>
      <c r="ES241" s="1">
        <v>7.9137529999999998</v>
      </c>
      <c r="ET241">
        <v>0.87011170000000004</v>
      </c>
      <c r="EU241">
        <v>18.033740000000002</v>
      </c>
      <c r="EV241" s="1">
        <v>2.854918E-2</v>
      </c>
      <c r="EW241" s="1">
        <v>7.9816250000000002</v>
      </c>
      <c r="EX241">
        <v>0.86292049999999998</v>
      </c>
      <c r="EY241">
        <v>18.237770000000001</v>
      </c>
      <c r="EZ241" s="1">
        <v>2.9350950000000001E-2</v>
      </c>
      <c r="FA241" s="1">
        <v>8.2482240000000004</v>
      </c>
      <c r="FB241">
        <v>0.85550919999999997</v>
      </c>
      <c r="FC241">
        <v>17.999479999999998</v>
      </c>
      <c r="FD241" s="1">
        <v>2.9927749999999999E-2</v>
      </c>
      <c r="FE241" s="1">
        <v>8.4656129999999994</v>
      </c>
      <c r="FF241">
        <v>0.84811289999999995</v>
      </c>
      <c r="FG241">
        <v>17.793520000000001</v>
      </c>
      <c r="FH241" s="1">
        <v>2.9721649999999999E-2</v>
      </c>
      <c r="FI241" s="1">
        <v>8.466628</v>
      </c>
      <c r="FJ241">
        <v>0.84049339999999995</v>
      </c>
      <c r="FK241">
        <v>17.64059</v>
      </c>
      <c r="FL241" s="1">
        <v>2.8678329999999998E-2</v>
      </c>
      <c r="FM241" s="1">
        <v>8.2285059999999994</v>
      </c>
      <c r="FN241">
        <v>0.83290039999999999</v>
      </c>
      <c r="FO241">
        <v>17.97222</v>
      </c>
      <c r="FP241" s="1">
        <v>2.7025850000000001E-2</v>
      </c>
      <c r="FQ241" s="1">
        <v>7.8079510000000001</v>
      </c>
      <c r="FR241">
        <v>0.82515300000000003</v>
      </c>
      <c r="FS241">
        <v>18.395289999999999</v>
      </c>
      <c r="FT241" s="1">
        <v>2.5078969999999999E-2</v>
      </c>
      <c r="FU241" s="1">
        <v>7.2943930000000003</v>
      </c>
      <c r="FV241">
        <v>0.81767920000000005</v>
      </c>
      <c r="FW241">
        <v>18.72007</v>
      </c>
      <c r="FX241" s="1">
        <v>2.3068169999999999E-2</v>
      </c>
      <c r="FY241" s="1">
        <v>6.7499849999999997</v>
      </c>
      <c r="FZ241">
        <v>0.81065960000000004</v>
      </c>
      <c r="GA241">
        <v>19.06898</v>
      </c>
      <c r="GB241" s="1">
        <v>2.1108269999999998E-2</v>
      </c>
      <c r="GC241" s="1">
        <v>6.207497</v>
      </c>
      <c r="GD241">
        <v>0.80414529999999995</v>
      </c>
      <c r="GE241">
        <v>19.101150000000001</v>
      </c>
      <c r="GF241" s="1">
        <v>1.9256220000000001E-2</v>
      </c>
      <c r="GG241" s="1">
        <v>5.6855849999999997</v>
      </c>
      <c r="GH241">
        <v>0.79758819999999997</v>
      </c>
      <c r="GI241">
        <v>18.950620000000001</v>
      </c>
      <c r="GJ241" s="1">
        <v>1.7534089999999999E-2</v>
      </c>
      <c r="GK241" s="1">
        <v>5.1969209999999997</v>
      </c>
      <c r="GL241">
        <v>0.79109419999999997</v>
      </c>
      <c r="GM241">
        <v>18.933070000000001</v>
      </c>
      <c r="GN241" s="1">
        <v>1.595502E-2</v>
      </c>
      <c r="GO241" s="1">
        <v>4.7467050000000004</v>
      </c>
      <c r="GP241">
        <v>0.78495230000000005</v>
      </c>
      <c r="GQ241">
        <v>19.018160000000002</v>
      </c>
      <c r="GR241" s="1">
        <v>1.453173E-2</v>
      </c>
      <c r="GS241" s="1">
        <v>4.3370899999999999</v>
      </c>
      <c r="GT241">
        <v>0.77827670000000004</v>
      </c>
      <c r="GU241">
        <v>19.115960000000001</v>
      </c>
      <c r="GV241" s="1">
        <v>1.322359E-2</v>
      </c>
      <c r="GW241" s="1">
        <v>3.962126</v>
      </c>
      <c r="GX241">
        <v>0.77162560000000002</v>
      </c>
      <c r="GY241">
        <v>19.425799999999999</v>
      </c>
      <c r="GZ241" s="1">
        <v>1.202428E-2</v>
      </c>
      <c r="HA241" s="1">
        <v>3.6168719999999999</v>
      </c>
      <c r="HB241">
        <v>0.76471</v>
      </c>
      <c r="HC241">
        <v>19.52966</v>
      </c>
      <c r="HD241" s="1">
        <v>1.093212E-2</v>
      </c>
      <c r="HE241" s="1">
        <v>3.301974</v>
      </c>
      <c r="HF241">
        <v>0.75783230000000001</v>
      </c>
      <c r="HG241">
        <v>19.468830000000001</v>
      </c>
      <c r="HH241" s="1">
        <v>9.9347429999999994E-3</v>
      </c>
      <c r="HI241" s="1">
        <v>3.0128010000000001</v>
      </c>
      <c r="HJ241">
        <v>0.75146020000000002</v>
      </c>
      <c r="HK241">
        <v>19.158919999999998</v>
      </c>
      <c r="HL241" s="1">
        <v>9.0282399999999999E-3</v>
      </c>
      <c r="HM241" s="1">
        <v>2.7455560000000001</v>
      </c>
      <c r="HN241">
        <v>0.74551480000000003</v>
      </c>
      <c r="HO241">
        <v>18.955500000000001</v>
      </c>
      <c r="HP241" s="1">
        <v>8.2034329999999996E-3</v>
      </c>
      <c r="HQ241" s="1">
        <v>2.5000610000000001</v>
      </c>
      <c r="HR241">
        <v>0.74001930000000005</v>
      </c>
      <c r="HS241">
        <v>18.877009999999999</v>
      </c>
      <c r="HT241" s="1">
        <v>7.4586189999999997E-3</v>
      </c>
      <c r="HU241" s="1">
        <v>2.277339</v>
      </c>
      <c r="HV241">
        <v>0.73536360000000001</v>
      </c>
      <c r="HW241">
        <v>18.83109</v>
      </c>
      <c r="HX241" s="1">
        <v>6.7837310000000003E-3</v>
      </c>
      <c r="HY241" s="1">
        <v>2.0736870000000001</v>
      </c>
      <c r="HZ241">
        <v>0.73126139999999995</v>
      </c>
      <c r="IA241">
        <v>18.887060000000002</v>
      </c>
      <c r="IB241" s="1">
        <v>6.1729039999999999E-3</v>
      </c>
      <c r="IC241" s="1">
        <v>1.888309</v>
      </c>
      <c r="ID241">
        <v>0.72764899999999999</v>
      </c>
      <c r="IE241">
        <v>19.123149999999999</v>
      </c>
      <c r="IF241" s="1">
        <v>5.6076240000000003E-3</v>
      </c>
      <c r="IG241" s="1">
        <v>1.7155879999999999</v>
      </c>
      <c r="IH241">
        <v>0.72447720000000004</v>
      </c>
      <c r="II241">
        <v>19.222539999999999</v>
      </c>
      <c r="IJ241" s="1">
        <v>5.0799069999999998E-3</v>
      </c>
      <c r="IK241" s="1">
        <v>1.553749</v>
      </c>
      <c r="IL241">
        <v>0.72168650000000001</v>
      </c>
      <c r="IM241">
        <v>19.23725</v>
      </c>
      <c r="IN241" s="1">
        <v>4.5807260000000002E-3</v>
      </c>
      <c r="IO241" s="1">
        <v>1.4008910000000001</v>
      </c>
      <c r="IP241">
        <v>0.71944090000000005</v>
      </c>
      <c r="IQ241">
        <v>18.753160000000001</v>
      </c>
      <c r="IR241" s="1">
        <v>4.108586E-3</v>
      </c>
      <c r="IS241" s="1">
        <v>1.2561040000000001</v>
      </c>
      <c r="IT241">
        <v>0.7179683</v>
      </c>
      <c r="IU241">
        <v>18.13495</v>
      </c>
      <c r="IV241" s="1">
        <v>3.6625210000000002E-3</v>
      </c>
      <c r="IW241" s="1">
        <v>1.1184940000000001</v>
      </c>
      <c r="IX241">
        <v>0.71697659999999996</v>
      </c>
      <c r="IY241">
        <v>17.697320000000001</v>
      </c>
      <c r="IZ241" s="1">
        <v>3.2354990000000002E-3</v>
      </c>
      <c r="JA241" s="1">
        <v>0.98693920000000002</v>
      </c>
      <c r="JB241">
        <v>0.71601970000000004</v>
      </c>
      <c r="JC241">
        <v>17.478909999999999</v>
      </c>
      <c r="JD241" s="1">
        <v>2.8133659999999999E-3</v>
      </c>
      <c r="JE241" s="1">
        <v>0.85772349999999997</v>
      </c>
      <c r="JF241">
        <v>0.71525680000000003</v>
      </c>
      <c r="JG241">
        <v>17.870529999999999</v>
      </c>
      <c r="JH241" s="1">
        <v>2.3931249999999999E-3</v>
      </c>
      <c r="JI241" s="1">
        <v>0.72955639999999999</v>
      </c>
      <c r="JJ241">
        <v>0.71461799999999998</v>
      </c>
      <c r="JK241">
        <v>18.348600000000001</v>
      </c>
      <c r="JL241" s="1">
        <v>1.987366E-3</v>
      </c>
      <c r="JM241" s="1">
        <v>0.60585889999999998</v>
      </c>
      <c r="JN241">
        <v>0.71412949999999997</v>
      </c>
      <c r="JO241">
        <v>18.61665</v>
      </c>
      <c r="JP241" s="1">
        <v>1.6214000000000001E-3</v>
      </c>
      <c r="JQ241" s="1">
        <v>0.49413600000000002</v>
      </c>
      <c r="JR241">
        <v>0.71376340000000005</v>
      </c>
      <c r="JS241">
        <v>18.813649999999999</v>
      </c>
      <c r="JT241" s="1">
        <v>1.319693E-3</v>
      </c>
      <c r="JU241" s="1">
        <v>0.40173900000000001</v>
      </c>
      <c r="JV241">
        <v>0.71353330000000004</v>
      </c>
      <c r="JW241">
        <v>18.575880000000002</v>
      </c>
      <c r="JX241" s="1">
        <v>1.090723E-3</v>
      </c>
      <c r="JY241" s="1">
        <v>0.33143539999999999</v>
      </c>
      <c r="JZ241">
        <v>0.71339140000000001</v>
      </c>
      <c r="KA241">
        <v>17.89593</v>
      </c>
      <c r="KB241" s="1">
        <v>9.2676870000000004E-4</v>
      </c>
      <c r="KC241" s="1">
        <v>0.28100259999999999</v>
      </c>
      <c r="KD241">
        <v>0.71333210000000002</v>
      </c>
      <c r="KE241">
        <v>17.280570000000001</v>
      </c>
      <c r="KF241" s="1">
        <v>8.109619E-4</v>
      </c>
      <c r="KG241" s="1">
        <v>0.24544669999999999</v>
      </c>
      <c r="KH241">
        <v>0.71334770000000003</v>
      </c>
      <c r="KI241">
        <v>16.96604</v>
      </c>
      <c r="KJ241" s="1">
        <v>7.2608039999999996E-4</v>
      </c>
      <c r="KK241" s="1">
        <v>0.21945580000000001</v>
      </c>
      <c r="KL241">
        <v>0.71343239999999997</v>
      </c>
      <c r="KM241">
        <v>17.469919999999998</v>
      </c>
      <c r="KN241" s="1">
        <v>6.5883420000000003E-4</v>
      </c>
      <c r="KO241" s="1">
        <v>0.1989428</v>
      </c>
      <c r="KP241">
        <v>0.71353789999999995</v>
      </c>
      <c r="KQ241">
        <v>18.24898</v>
      </c>
      <c r="KR241" s="1">
        <v>6.0171110000000003E-4</v>
      </c>
      <c r="KS241" s="1">
        <v>0.18159639999999999</v>
      </c>
      <c r="KT241">
        <v>0.71372559999999996</v>
      </c>
      <c r="KU241">
        <v>18.9834</v>
      </c>
      <c r="KV241" s="1">
        <v>5.5234870000000005E-4</v>
      </c>
      <c r="KW241" s="1">
        <v>0.16658990000000001</v>
      </c>
      <c r="KX241">
        <v>0.71392180000000005</v>
      </c>
      <c r="KY241">
        <v>19.433479999999999</v>
      </c>
      <c r="KZ241" s="1">
        <v>5.1014159999999997E-4</v>
      </c>
      <c r="LA241" s="1">
        <v>0.1537618</v>
      </c>
      <c r="LB241">
        <v>0.71411990000000003</v>
      </c>
      <c r="LC241">
        <v>19.198229999999999</v>
      </c>
      <c r="LD241" s="1">
        <v>4.7474010000000001E-4</v>
      </c>
      <c r="LE241" s="1">
        <v>0.14300879999999999</v>
      </c>
      <c r="LF241">
        <v>0.71432359999999995</v>
      </c>
      <c r="LG241">
        <v>18.59488</v>
      </c>
      <c r="LH241" s="1">
        <v>4.4534289999999997E-4</v>
      </c>
      <c r="LI241" s="1">
        <v>0.1340769</v>
      </c>
      <c r="LJ241">
        <v>0.71453169999999999</v>
      </c>
      <c r="LK241">
        <v>18.150020000000001</v>
      </c>
      <c r="LL241" s="1">
        <v>4.2054180000000003E-4</v>
      </c>
      <c r="LM241" s="1">
        <v>0.12655669999999999</v>
      </c>
      <c r="LN241">
        <v>0.71471300000000004</v>
      </c>
      <c r="LO241">
        <v>18.09076</v>
      </c>
      <c r="LP241" s="1">
        <v>3.9871749999999999E-4</v>
      </c>
      <c r="LQ241" s="1">
        <v>0.11996610000000001</v>
      </c>
      <c r="LR241">
        <v>0.71485790000000005</v>
      </c>
      <c r="LS241">
        <v>18.86825</v>
      </c>
      <c r="LT241" s="1">
        <v>3.788334E-4</v>
      </c>
      <c r="LU241" s="1">
        <v>0.1139695</v>
      </c>
      <c r="LV241">
        <v>0.71499009999999996</v>
      </c>
      <c r="LW241">
        <v>19.807320000000001</v>
      </c>
      <c r="LX241" s="1">
        <v>3.6054750000000002E-4</v>
      </c>
      <c r="LY241" s="1">
        <v>0.1084598</v>
      </c>
      <c r="LZ241">
        <v>0.71507480000000001</v>
      </c>
      <c r="MA241">
        <v>20.60707</v>
      </c>
      <c r="MB241" s="1">
        <v>3.437154E-4</v>
      </c>
      <c r="MC241" s="1">
        <v>0.1033964</v>
      </c>
      <c r="MD241">
        <v>0.71512359999999997</v>
      </c>
      <c r="ME241">
        <v>21.028179999999999</v>
      </c>
      <c r="MF241" s="1">
        <v>3.2833310000000002E-4</v>
      </c>
      <c r="MG241" s="1">
        <v>9.8765019999999995E-2</v>
      </c>
      <c r="MH241">
        <v>0.71510629999999997</v>
      </c>
      <c r="MI241">
        <v>20.810199999999998</v>
      </c>
      <c r="MJ241" s="1">
        <v>3.1438849999999998E-4</v>
      </c>
      <c r="MK241" s="1">
        <v>9.4576170000000001E-2</v>
      </c>
      <c r="ML241">
        <v>0.71507050000000005</v>
      </c>
      <c r="MM241">
        <v>20.217500000000001</v>
      </c>
      <c r="MN241" s="1">
        <v>3.0182899999999999E-4</v>
      </c>
      <c r="MO241" s="1">
        <v>9.0799469999999993E-2</v>
      </c>
      <c r="MP241">
        <v>0.71495470000000005</v>
      </c>
      <c r="MQ241">
        <v>19.798490000000001</v>
      </c>
      <c r="MR241" s="1">
        <v>2.9061709999999999E-4</v>
      </c>
      <c r="MS241" s="1">
        <v>8.7435570000000004E-2</v>
      </c>
      <c r="MT241">
        <v>0.71478640000000004</v>
      </c>
      <c r="MU241">
        <v>19.761790000000001</v>
      </c>
      <c r="MV241" s="1">
        <v>2.8083779999999998E-4</v>
      </c>
      <c r="MW241" s="1">
        <v>8.4497760000000005E-2</v>
      </c>
      <c r="MX241">
        <v>0.71450420000000003</v>
      </c>
      <c r="MY241">
        <v>20.393129999999999</v>
      </c>
      <c r="MZ241" s="1">
        <v>2.7244360000000002E-4</v>
      </c>
      <c r="NA241" s="1">
        <v>8.1990439999999998E-2</v>
      </c>
      <c r="NB241">
        <v>0.71420530000000004</v>
      </c>
      <c r="NC241">
        <v>20.665109999999999</v>
      </c>
      <c r="ND241" s="1">
        <v>2.653043E-4</v>
      </c>
      <c r="NE241" s="1">
        <v>7.9847600000000005E-2</v>
      </c>
      <c r="NF241">
        <v>0.71383039999999998</v>
      </c>
      <c r="NG241">
        <v>21.08586</v>
      </c>
      <c r="NH241" s="1">
        <v>2.5876149999999999E-4</v>
      </c>
      <c r="NI241" s="1">
        <v>7.7902159999999998E-2</v>
      </c>
      <c r="NJ241">
        <v>0.71340009999999998</v>
      </c>
      <c r="NK241">
        <v>21.17521</v>
      </c>
      <c r="NL241" s="1">
        <v>2.522615E-4</v>
      </c>
      <c r="NM241" s="1">
        <v>7.5976199999999994E-2</v>
      </c>
      <c r="NN241">
        <v>0.71297449999999996</v>
      </c>
      <c r="NO241">
        <v>20.786259999999999</v>
      </c>
      <c r="NP241" s="1">
        <v>2.454534E-4</v>
      </c>
      <c r="NQ241" s="1">
        <v>7.395467E-2</v>
      </c>
      <c r="NR241">
        <v>0.71255619999999997</v>
      </c>
      <c r="NS241">
        <v>20.166979999999999</v>
      </c>
      <c r="NT241" s="1">
        <v>2.3825269999999999E-4</v>
      </c>
      <c r="NU241" s="1">
        <v>7.1807960000000004E-2</v>
      </c>
      <c r="NV241">
        <v>0.71213559999999998</v>
      </c>
      <c r="NW241">
        <v>19.682459999999999</v>
      </c>
      <c r="NX241" s="1">
        <v>2.307868E-4</v>
      </c>
      <c r="NY241" s="1">
        <v>6.9576840000000001E-2</v>
      </c>
      <c r="NZ241">
        <v>0.71178850000000005</v>
      </c>
      <c r="OA241">
        <v>19.653770000000002</v>
      </c>
      <c r="OB241" s="1">
        <v>2.2335390000000001E-4</v>
      </c>
      <c r="OC241" s="1">
        <v>6.7342579999999999E-2</v>
      </c>
      <c r="OD241">
        <v>0.71144359999999995</v>
      </c>
      <c r="OE241">
        <v>20.467659999999999</v>
      </c>
      <c r="OF241" s="1">
        <v>2.16202E-4</v>
      </c>
      <c r="OG241" s="1">
        <v>6.5190520000000002E-2</v>
      </c>
      <c r="OH241">
        <v>0.71118150000000002</v>
      </c>
      <c r="OI241">
        <v>21.452739999999999</v>
      </c>
      <c r="OJ241" s="1">
        <v>2.0938479999999999E-4</v>
      </c>
      <c r="OK241" s="1">
        <v>6.3126669999999996E-2</v>
      </c>
    </row>
    <row r="242" spans="1:401" x14ac:dyDescent="0.35">
      <c r="A242">
        <v>248</v>
      </c>
      <c r="B242" t="s">
        <v>4</v>
      </c>
      <c r="C242" t="s">
        <v>181</v>
      </c>
      <c r="D242" t="s">
        <v>248</v>
      </c>
      <c r="E242">
        <v>871.66089999999997</v>
      </c>
      <c r="F242">
        <v>0.99173279999999997</v>
      </c>
      <c r="G242">
        <v>16.277190000000001</v>
      </c>
      <c r="H242">
        <v>0</v>
      </c>
      <c r="I242">
        <v>0</v>
      </c>
      <c r="J242">
        <v>0.98985920000000005</v>
      </c>
      <c r="K242">
        <v>16.443429999999999</v>
      </c>
      <c r="L242">
        <v>0</v>
      </c>
      <c r="M242">
        <v>0</v>
      </c>
      <c r="N242">
        <v>0.98792400000000002</v>
      </c>
      <c r="O242">
        <v>16.714980000000001</v>
      </c>
      <c r="P242">
        <v>0</v>
      </c>
      <c r="Q242">
        <v>0</v>
      </c>
      <c r="R242">
        <v>0.98599740000000002</v>
      </c>
      <c r="S242">
        <v>17.17285</v>
      </c>
      <c r="T242">
        <v>0</v>
      </c>
      <c r="U242">
        <v>0</v>
      </c>
      <c r="V242">
        <v>0.98415059999999999</v>
      </c>
      <c r="W242">
        <v>17.739899999999999</v>
      </c>
      <c r="X242">
        <v>0</v>
      </c>
      <c r="Y242">
        <v>0</v>
      </c>
      <c r="Z242">
        <v>0.98224040000000001</v>
      </c>
      <c r="AA242">
        <v>17.99943</v>
      </c>
      <c r="AB242">
        <v>0</v>
      </c>
      <c r="AC242">
        <v>0</v>
      </c>
      <c r="AD242">
        <v>0.98031979999999996</v>
      </c>
      <c r="AE242">
        <v>17.8718</v>
      </c>
      <c r="AF242">
        <v>0</v>
      </c>
      <c r="AG242">
        <v>0</v>
      </c>
      <c r="AH242">
        <v>0.97837110000000005</v>
      </c>
      <c r="AI242">
        <v>17.56992</v>
      </c>
      <c r="AJ242">
        <v>0</v>
      </c>
      <c r="AK242">
        <v>0</v>
      </c>
      <c r="AL242">
        <v>0.97635530000000004</v>
      </c>
      <c r="AM242">
        <v>17.199339999999999</v>
      </c>
      <c r="AN242">
        <v>0</v>
      </c>
      <c r="AO242">
        <v>0</v>
      </c>
      <c r="AP242">
        <v>0.97431619999999997</v>
      </c>
      <c r="AQ242">
        <v>17.3339</v>
      </c>
      <c r="AR242">
        <v>0</v>
      </c>
      <c r="AS242">
        <v>1.7365650000000001E-38</v>
      </c>
      <c r="AT242">
        <v>0.97226800000000002</v>
      </c>
      <c r="AU242">
        <v>17.794609999999999</v>
      </c>
      <c r="AV242" s="1">
        <v>2.7590749999999998E-29</v>
      </c>
      <c r="AW242" s="1">
        <v>6.9484089999999996E-27</v>
      </c>
      <c r="AX242">
        <v>0.97016820000000004</v>
      </c>
      <c r="AY242">
        <v>18.375029999999999</v>
      </c>
      <c r="AZ242" s="1">
        <v>1.8134689999999999E-16</v>
      </c>
      <c r="BA242" s="1">
        <v>2.8594719999999997E-14</v>
      </c>
      <c r="BB242">
        <v>0.96809999999999996</v>
      </c>
      <c r="BC242">
        <v>18.972239999999999</v>
      </c>
      <c r="BD242" s="1">
        <v>2.0185399999999999E-9</v>
      </c>
      <c r="BE242" s="1">
        <v>3.7458849999999998E-7</v>
      </c>
      <c r="BF242">
        <v>0.96596009999999999</v>
      </c>
      <c r="BG242">
        <v>19.120349999999998</v>
      </c>
      <c r="BH242" s="1">
        <v>1.7143190000000001E-5</v>
      </c>
      <c r="BI242" s="1">
        <v>3.53755E-3</v>
      </c>
      <c r="BJ242">
        <v>0.96382920000000005</v>
      </c>
      <c r="BK242">
        <v>18.915710000000001</v>
      </c>
      <c r="BL242" s="1">
        <v>5.6492180000000001E-3</v>
      </c>
      <c r="BM242" s="1">
        <v>1.2324550000000001</v>
      </c>
      <c r="BN242">
        <v>0.9617675</v>
      </c>
      <c r="BO242">
        <v>18.56392</v>
      </c>
      <c r="BP242" s="1">
        <v>0.31827369999999999</v>
      </c>
      <c r="BQ242">
        <v>72.431740000000005</v>
      </c>
      <c r="BR242">
        <v>0.95967740000000001</v>
      </c>
      <c r="BS242">
        <v>18.189579999999999</v>
      </c>
      <c r="BT242" s="1">
        <v>4.9716279999999999</v>
      </c>
      <c r="BU242">
        <v>1171.6279999999999</v>
      </c>
      <c r="BV242">
        <v>0.9574532</v>
      </c>
      <c r="BW242">
        <v>18.210570000000001</v>
      </c>
      <c r="BX242">
        <v>28.34308</v>
      </c>
      <c r="BY242">
        <v>6882.9049999999997</v>
      </c>
      <c r="BZ242">
        <v>0.95495920000000001</v>
      </c>
      <c r="CA242">
        <v>18.268560000000001</v>
      </c>
      <c r="CB242">
        <v>71.072010000000006</v>
      </c>
      <c r="CC242">
        <v>17721.240000000002</v>
      </c>
      <c r="CD242">
        <v>0.95191219999999999</v>
      </c>
      <c r="CE242">
        <v>18.55087</v>
      </c>
      <c r="CF242">
        <v>90.053060000000002</v>
      </c>
      <c r="CG242">
        <v>22991.49</v>
      </c>
      <c r="CH242">
        <v>0.94845619999999997</v>
      </c>
      <c r="CI242">
        <v>18.745159999999998</v>
      </c>
      <c r="CJ242">
        <v>64.550790000000006</v>
      </c>
      <c r="CK242">
        <v>16842.12</v>
      </c>
      <c r="CL242">
        <v>0.9450035</v>
      </c>
      <c r="CM242">
        <v>18.71856</v>
      </c>
      <c r="CN242">
        <v>28.746659999999999</v>
      </c>
      <c r="CO242">
        <v>7641.7430000000004</v>
      </c>
      <c r="CP242">
        <v>0.94182429999999995</v>
      </c>
      <c r="CQ242">
        <v>18.5442</v>
      </c>
      <c r="CR242">
        <v>8.6309140000000006</v>
      </c>
      <c r="CS242">
        <v>2331.7359999999999</v>
      </c>
      <c r="CT242">
        <v>0.93893550000000003</v>
      </c>
      <c r="CU242">
        <v>18.120570000000001</v>
      </c>
      <c r="CV242">
        <v>1.899735</v>
      </c>
      <c r="CW242">
        <v>519.55799999999999</v>
      </c>
      <c r="CX242">
        <v>0.93631339999999996</v>
      </c>
      <c r="CY242">
        <v>17.56747</v>
      </c>
      <c r="CZ242">
        <v>0.36033720000000002</v>
      </c>
      <c r="DA242">
        <v>98.786540000000002</v>
      </c>
      <c r="DB242">
        <v>0.93368070000000003</v>
      </c>
      <c r="DC242">
        <v>17.415600000000001</v>
      </c>
      <c r="DD242">
        <v>9.5410170000000002E-2</v>
      </c>
      <c r="DE242">
        <v>25.577159999999999</v>
      </c>
      <c r="DF242">
        <v>0.93081570000000002</v>
      </c>
      <c r="DG242">
        <v>17.244299999999999</v>
      </c>
      <c r="DH242">
        <v>5.5431849999999998E-2</v>
      </c>
      <c r="DI242">
        <v>14.52656</v>
      </c>
      <c r="DJ242">
        <v>0.92765759999999997</v>
      </c>
      <c r="DK242">
        <v>17.327470000000002</v>
      </c>
      <c r="DL242">
        <v>4.7242109999999997E-2</v>
      </c>
      <c r="DM242">
        <v>12.336819999999999</v>
      </c>
      <c r="DN242">
        <v>0.92412669999999997</v>
      </c>
      <c r="DO242">
        <v>17.64162</v>
      </c>
      <c r="DP242" s="1">
        <v>4.355146E-2</v>
      </c>
      <c r="DQ242">
        <v>11.3948</v>
      </c>
      <c r="DR242">
        <v>0.92009410000000003</v>
      </c>
      <c r="DS242">
        <v>17.774239999999999</v>
      </c>
      <c r="DT242" s="1">
        <v>4.0809379999999999E-2</v>
      </c>
      <c r="DU242">
        <v>10.71407</v>
      </c>
      <c r="DV242">
        <v>0.91555390000000003</v>
      </c>
      <c r="DW242">
        <v>17.617429999999999</v>
      </c>
      <c r="DX242" s="1">
        <v>3.8323919999999997E-2</v>
      </c>
      <c r="DY242">
        <v>10.1092</v>
      </c>
      <c r="DZ242">
        <v>0.91047310000000004</v>
      </c>
      <c r="EA242">
        <v>17.253589999999999</v>
      </c>
      <c r="EB242" s="1">
        <v>3.5910650000000002E-2</v>
      </c>
      <c r="EC242">
        <v>9.5236719999999995</v>
      </c>
      <c r="ED242">
        <v>0.90503690000000003</v>
      </c>
      <c r="EE242">
        <v>16.878229999999999</v>
      </c>
      <c r="EF242" s="1">
        <v>3.3586570000000003E-2</v>
      </c>
      <c r="EG242" s="1">
        <v>8.9578059999999997</v>
      </c>
      <c r="EH242">
        <v>0.89939519999999995</v>
      </c>
      <c r="EI242">
        <v>17.019480000000001</v>
      </c>
      <c r="EJ242" s="1">
        <v>3.1393230000000001E-2</v>
      </c>
      <c r="EK242" s="1">
        <v>8.4212140000000009</v>
      </c>
      <c r="EL242">
        <v>0.893787</v>
      </c>
      <c r="EM242">
        <v>17.18103</v>
      </c>
      <c r="EN242" s="1">
        <v>2.9513089999999999E-2</v>
      </c>
      <c r="EO242" s="1">
        <v>7.9590730000000001</v>
      </c>
      <c r="EP242">
        <v>0.88820149999999998</v>
      </c>
      <c r="EQ242">
        <v>17.490210000000001</v>
      </c>
      <c r="ER242" s="1">
        <v>2.8442140000000001E-2</v>
      </c>
      <c r="ES242" s="1">
        <v>7.7030909999999997</v>
      </c>
      <c r="ET242">
        <v>0.88247589999999998</v>
      </c>
      <c r="EU242">
        <v>18.046399999999998</v>
      </c>
      <c r="EV242" s="1">
        <v>2.849347E-2</v>
      </c>
      <c r="EW242" s="1">
        <v>7.7501410000000002</v>
      </c>
      <c r="EX242">
        <v>0.87649010000000005</v>
      </c>
      <c r="EY242">
        <v>18.240449999999999</v>
      </c>
      <c r="EZ242" s="1">
        <v>2.9270899999999999E-2</v>
      </c>
      <c r="FA242" s="1">
        <v>8.0056390000000004</v>
      </c>
      <c r="FB242">
        <v>0.87026669999999995</v>
      </c>
      <c r="FC242">
        <v>18.001719999999999</v>
      </c>
      <c r="FD242" s="1">
        <v>2.9892120000000001E-2</v>
      </c>
      <c r="FE242" s="1">
        <v>8.2320630000000001</v>
      </c>
      <c r="FF242">
        <v>0.86388109999999996</v>
      </c>
      <c r="FG242">
        <v>17.794840000000001</v>
      </c>
      <c r="FH242" s="1">
        <v>2.9756580000000001E-2</v>
      </c>
      <c r="FI242" s="1">
        <v>8.2565480000000004</v>
      </c>
      <c r="FJ242">
        <v>0.85728389999999999</v>
      </c>
      <c r="FK242">
        <v>17.6569</v>
      </c>
      <c r="FL242" s="1">
        <v>2.877847E-2</v>
      </c>
      <c r="FM242" s="1">
        <v>8.0466280000000001</v>
      </c>
      <c r="FN242">
        <v>0.85077069999999999</v>
      </c>
      <c r="FO242">
        <v>17.995450000000002</v>
      </c>
      <c r="FP242" s="1">
        <v>2.716648E-2</v>
      </c>
      <c r="FQ242" s="1">
        <v>7.6561459999999997</v>
      </c>
      <c r="FR242">
        <v>0.84412799999999999</v>
      </c>
      <c r="FS242">
        <v>18.425650000000001</v>
      </c>
      <c r="FT242" s="1">
        <v>2.523659E-2</v>
      </c>
      <c r="FU242" s="1">
        <v>7.1717940000000002</v>
      </c>
      <c r="FV242">
        <v>0.83792999999999995</v>
      </c>
      <c r="FW242">
        <v>18.751359999999998</v>
      </c>
      <c r="FX242" s="1">
        <v>2.323018E-2</v>
      </c>
      <c r="FY242" s="1">
        <v>6.6514709999999999</v>
      </c>
      <c r="FZ242">
        <v>0.83264450000000001</v>
      </c>
      <c r="GA242">
        <v>19.090890000000002</v>
      </c>
      <c r="GB242" s="1">
        <v>2.1264499999999999E-2</v>
      </c>
      <c r="GC242" s="1">
        <v>6.1276060000000001</v>
      </c>
      <c r="GD242">
        <v>0.82874429999999999</v>
      </c>
      <c r="GE242">
        <v>19.10669</v>
      </c>
      <c r="GF242" s="1">
        <v>1.9404680000000001E-2</v>
      </c>
      <c r="GG242" s="1">
        <v>5.6194670000000002</v>
      </c>
      <c r="GH242">
        <v>0.824905</v>
      </c>
      <c r="GI242">
        <v>18.94708</v>
      </c>
      <c r="GJ242" s="1">
        <v>1.767121E-2</v>
      </c>
      <c r="GK242" s="1">
        <v>5.1424060000000003</v>
      </c>
      <c r="GL242">
        <v>0.82096729999999996</v>
      </c>
      <c r="GM242">
        <v>18.918530000000001</v>
      </c>
      <c r="GN242" s="1">
        <v>1.607985E-2</v>
      </c>
      <c r="GO242" s="1">
        <v>4.702445</v>
      </c>
      <c r="GP242">
        <v>0.81716</v>
      </c>
      <c r="GQ242">
        <v>19.007930000000002</v>
      </c>
      <c r="GR242" s="1">
        <v>1.464463E-2</v>
      </c>
      <c r="GS242" s="1">
        <v>4.3020069999999997</v>
      </c>
      <c r="GT242">
        <v>0.81286040000000004</v>
      </c>
      <c r="GU242">
        <v>19.11992</v>
      </c>
      <c r="GV242" s="1">
        <v>1.332731E-2</v>
      </c>
      <c r="GW242" s="1">
        <v>3.9353850000000001</v>
      </c>
      <c r="GX242">
        <v>0.80869800000000003</v>
      </c>
      <c r="GY242">
        <v>19.44398</v>
      </c>
      <c r="GZ242" s="1">
        <v>1.211862E-2</v>
      </c>
      <c r="HA242" s="1">
        <v>3.6003509999999999</v>
      </c>
      <c r="HB242">
        <v>0.80430760000000001</v>
      </c>
      <c r="HC242">
        <v>19.55594</v>
      </c>
      <c r="HD242" s="1">
        <v>1.1018460000000001E-2</v>
      </c>
      <c r="HE242" s="1">
        <v>3.2960310000000002</v>
      </c>
      <c r="HF242">
        <v>0.80017769999999999</v>
      </c>
      <c r="HG242">
        <v>19.490590000000001</v>
      </c>
      <c r="HH242" s="1">
        <v>1.0013920000000001E-2</v>
      </c>
      <c r="HI242" s="1">
        <v>3.0158399999999999</v>
      </c>
      <c r="HJ242">
        <v>0.79729190000000005</v>
      </c>
      <c r="HK242">
        <v>19.173549999999999</v>
      </c>
      <c r="HL242" s="1">
        <v>9.1019320000000001E-3</v>
      </c>
      <c r="HM242" s="1">
        <v>2.7557589999999998</v>
      </c>
      <c r="HN242">
        <v>0.79497099999999998</v>
      </c>
      <c r="HO242">
        <v>18.95214</v>
      </c>
      <c r="HP242" s="1">
        <v>8.2707130000000007E-3</v>
      </c>
      <c r="HQ242" s="1">
        <v>2.5159750000000001</v>
      </c>
      <c r="HR242">
        <v>0.79264029999999996</v>
      </c>
      <c r="HS242">
        <v>18.860589999999998</v>
      </c>
      <c r="HT242" s="1">
        <v>7.5198050000000001E-3</v>
      </c>
      <c r="HU242" s="1">
        <v>2.2979099999999999</v>
      </c>
      <c r="HV242">
        <v>0.79036819999999997</v>
      </c>
      <c r="HW242">
        <v>18.811309999999999</v>
      </c>
      <c r="HX242" s="1">
        <v>6.8391240000000002E-3</v>
      </c>
      <c r="HY242" s="1">
        <v>2.098239</v>
      </c>
      <c r="HZ242">
        <v>0.7883753</v>
      </c>
      <c r="IA242">
        <v>18.880849999999999</v>
      </c>
      <c r="IB242" s="1">
        <v>6.2243120000000001E-3</v>
      </c>
      <c r="IC242" s="1">
        <v>1.915594</v>
      </c>
      <c r="ID242">
        <v>0.78660560000000002</v>
      </c>
      <c r="IE242">
        <v>19.136040000000001</v>
      </c>
      <c r="IF242" s="1">
        <v>5.6554439999999999E-3</v>
      </c>
      <c r="IG242" s="1">
        <v>1.7445219999999999</v>
      </c>
      <c r="IH242">
        <v>0.78506620000000005</v>
      </c>
      <c r="II242">
        <v>19.248180000000001</v>
      </c>
      <c r="IJ242" s="1">
        <v>5.1250080000000003E-3</v>
      </c>
      <c r="IK242" s="1">
        <v>1.583664</v>
      </c>
      <c r="IL242">
        <v>0.78361329999999996</v>
      </c>
      <c r="IM242">
        <v>19.271740000000001</v>
      </c>
      <c r="IN242" s="1">
        <v>4.6233430000000002E-3</v>
      </c>
      <c r="IO242" s="1">
        <v>1.431125</v>
      </c>
      <c r="IP242">
        <v>0.78252639999999996</v>
      </c>
      <c r="IQ242">
        <v>18.786750000000001</v>
      </c>
      <c r="IR242" s="1">
        <v>4.1490379999999999E-3</v>
      </c>
      <c r="IS242" s="1">
        <v>1.2857970000000001</v>
      </c>
      <c r="IT242">
        <v>0.78226649999999998</v>
      </c>
      <c r="IU242">
        <v>18.16179</v>
      </c>
      <c r="IV242" s="1">
        <v>3.7010049999999998E-3</v>
      </c>
      <c r="IW242" s="1">
        <v>1.1470629999999999</v>
      </c>
      <c r="IX242">
        <v>0.78222510000000001</v>
      </c>
      <c r="IY242">
        <v>17.71021</v>
      </c>
      <c r="IZ242" s="1">
        <v>3.272662E-3</v>
      </c>
      <c r="JA242" s="1">
        <v>1.014122</v>
      </c>
      <c r="JB242">
        <v>0.7821129</v>
      </c>
      <c r="JC242">
        <v>17.47869</v>
      </c>
      <c r="JD242" s="1">
        <v>2.850277E-3</v>
      </c>
      <c r="JE242" s="1">
        <v>0.88339480000000004</v>
      </c>
      <c r="JF242">
        <v>0.78200910000000001</v>
      </c>
      <c r="JG242">
        <v>17.873760000000001</v>
      </c>
      <c r="JH242" s="1">
        <v>2.4294899999999999E-3</v>
      </c>
      <c r="JI242" s="1">
        <v>0.7533474</v>
      </c>
      <c r="JJ242">
        <v>0.78193250000000003</v>
      </c>
      <c r="JK242">
        <v>18.348040000000001</v>
      </c>
      <c r="JL242" s="1">
        <v>2.0215820000000001E-3</v>
      </c>
      <c r="JM242" s="1">
        <v>0.62712849999999998</v>
      </c>
      <c r="JN242">
        <v>0.78194589999999997</v>
      </c>
      <c r="JO242">
        <v>18.63259</v>
      </c>
      <c r="JP242" s="1">
        <v>1.65105E-3</v>
      </c>
      <c r="JQ242" s="1">
        <v>0.51222599999999996</v>
      </c>
      <c r="JR242">
        <v>0.78192110000000004</v>
      </c>
      <c r="JS242">
        <v>18.849620000000002</v>
      </c>
      <c r="JT242" s="1">
        <v>1.3431750000000001E-3</v>
      </c>
      <c r="JU242" s="1">
        <v>0.41642309999999999</v>
      </c>
      <c r="JV242">
        <v>0.7819275</v>
      </c>
      <c r="JW242">
        <v>18.612269999999999</v>
      </c>
      <c r="JX242" s="1">
        <v>1.107979E-3</v>
      </c>
      <c r="JY242" s="1">
        <v>0.34303640000000002</v>
      </c>
      <c r="JZ242">
        <v>0.78195930000000002</v>
      </c>
      <c r="KA242">
        <v>17.927859999999999</v>
      </c>
      <c r="KB242" s="1">
        <v>9.3894590000000004E-4</v>
      </c>
      <c r="KC242" s="1">
        <v>0.29018460000000001</v>
      </c>
      <c r="KD242">
        <v>0.78201259999999995</v>
      </c>
      <c r="KE242">
        <v>17.300450000000001</v>
      </c>
      <c r="KF242" s="1">
        <v>8.196236E-4</v>
      </c>
      <c r="KG242" s="1">
        <v>0.25292399999999998</v>
      </c>
      <c r="KH242">
        <v>0.7820916</v>
      </c>
      <c r="KI242">
        <v>16.972799999999999</v>
      </c>
      <c r="KJ242" s="1">
        <v>7.3264510000000001E-4</v>
      </c>
      <c r="KK242" s="1">
        <v>0.22580890000000001</v>
      </c>
      <c r="KL242">
        <v>0.78217729999999996</v>
      </c>
      <c r="KM242">
        <v>17.474450000000001</v>
      </c>
      <c r="KN242" s="1">
        <v>6.6422829999999999E-4</v>
      </c>
      <c r="KO242" s="1">
        <v>0.20454339999999999</v>
      </c>
      <c r="KP242">
        <v>0.78228569999999997</v>
      </c>
      <c r="KQ242">
        <v>18.255800000000001</v>
      </c>
      <c r="KR242" s="1">
        <v>6.0635820000000005E-4</v>
      </c>
      <c r="KS242" s="1">
        <v>0.18662200000000001</v>
      </c>
      <c r="KT242">
        <v>0.78238790000000003</v>
      </c>
      <c r="KU242">
        <v>19.004180000000002</v>
      </c>
      <c r="KV242" s="1">
        <v>5.5636439999999998E-4</v>
      </c>
      <c r="KW242" s="1">
        <v>0.17112179999999999</v>
      </c>
      <c r="KX242">
        <v>0.78248989999999996</v>
      </c>
      <c r="KY242">
        <v>19.467210000000001</v>
      </c>
      <c r="KZ242" s="1">
        <v>5.1353089999999998E-4</v>
      </c>
      <c r="LA242" s="1">
        <v>0.1578408</v>
      </c>
      <c r="LB242">
        <v>0.78261190000000003</v>
      </c>
      <c r="LC242">
        <v>19.227119999999999</v>
      </c>
      <c r="LD242" s="1">
        <v>4.7755889999999998E-4</v>
      </c>
      <c r="LE242" s="1">
        <v>0.1466923</v>
      </c>
      <c r="LF242">
        <v>0.78271009999999996</v>
      </c>
      <c r="LG242">
        <v>18.61759</v>
      </c>
      <c r="LH242" s="1">
        <v>4.4769370000000001E-4</v>
      </c>
      <c r="LI242" s="1">
        <v>0.13743250000000001</v>
      </c>
      <c r="LJ242">
        <v>0.78280349999999999</v>
      </c>
      <c r="LK242">
        <v>18.15306</v>
      </c>
      <c r="LL242" s="1">
        <v>4.2254899999999998E-4</v>
      </c>
      <c r="LM242" s="1">
        <v>0.12964919999999999</v>
      </c>
      <c r="LN242">
        <v>0.78286840000000002</v>
      </c>
      <c r="LO242">
        <v>18.0791</v>
      </c>
      <c r="LP242" s="1">
        <v>4.0052030000000001E-4</v>
      </c>
      <c r="LQ242" s="1">
        <v>0.12285459999999999</v>
      </c>
      <c r="LR242">
        <v>0.78294719999999995</v>
      </c>
      <c r="LS242">
        <v>18.85773</v>
      </c>
      <c r="LT242" s="1">
        <v>3.8048880000000001E-4</v>
      </c>
      <c r="LU242" s="1">
        <v>0.1166847</v>
      </c>
      <c r="LV242">
        <v>0.78297419999999995</v>
      </c>
      <c r="LW242">
        <v>19.805070000000001</v>
      </c>
      <c r="LX242" s="1">
        <v>3.620656E-4</v>
      </c>
      <c r="LY242" s="1">
        <v>0.1110186</v>
      </c>
      <c r="LZ242">
        <v>0.78299019999999997</v>
      </c>
      <c r="MA242">
        <v>20.622610000000002</v>
      </c>
      <c r="MB242" s="1">
        <v>3.4510980000000002E-4</v>
      </c>
      <c r="MC242" s="1">
        <v>0.1058132</v>
      </c>
      <c r="MD242">
        <v>0.78301010000000004</v>
      </c>
      <c r="ME242">
        <v>21.05809</v>
      </c>
      <c r="MF242" s="1">
        <v>3.2960489999999998E-4</v>
      </c>
      <c r="MG242" s="1">
        <v>0.10105119999999999</v>
      </c>
      <c r="MH242">
        <v>0.78296569999999999</v>
      </c>
      <c r="MI242">
        <v>20.835419999999999</v>
      </c>
      <c r="MJ242" s="1">
        <v>3.1553430000000001E-4</v>
      </c>
      <c r="MK242" s="1">
        <v>9.6741549999999996E-2</v>
      </c>
      <c r="ML242">
        <v>0.7829142</v>
      </c>
      <c r="MM242">
        <v>20.234400000000001</v>
      </c>
      <c r="MN242" s="1">
        <v>3.0286169999999999E-4</v>
      </c>
      <c r="MO242" s="1">
        <v>9.2859419999999998E-2</v>
      </c>
      <c r="MP242">
        <v>0.7828098</v>
      </c>
      <c r="MQ242">
        <v>19.796029999999998</v>
      </c>
      <c r="MR242" s="1">
        <v>2.9152680000000002E-4</v>
      </c>
      <c r="MS242" s="1">
        <v>8.9396929999999999E-2</v>
      </c>
      <c r="MT242">
        <v>0.7827016</v>
      </c>
      <c r="MU242">
        <v>19.74344</v>
      </c>
      <c r="MV242" s="1">
        <v>2.8162629999999998E-4</v>
      </c>
      <c r="MW242" s="1">
        <v>8.6373249999999999E-2</v>
      </c>
      <c r="MX242">
        <v>0.78255459999999999</v>
      </c>
      <c r="MY242">
        <v>20.377009999999999</v>
      </c>
      <c r="MZ242" s="1">
        <v>2.7311060000000001E-4</v>
      </c>
      <c r="NA242" s="1">
        <v>8.3790030000000001E-2</v>
      </c>
      <c r="NB242">
        <v>0.78239099999999995</v>
      </c>
      <c r="NC242">
        <v>20.663730000000001</v>
      </c>
      <c r="ND242" s="1">
        <v>2.6588559999999998E-4</v>
      </c>
      <c r="NE242" s="1">
        <v>8.1591780000000003E-2</v>
      </c>
      <c r="NF242">
        <v>0.78219349999999999</v>
      </c>
      <c r="NG242">
        <v>21.114470000000001</v>
      </c>
      <c r="NH242" s="1">
        <v>2.5931499999999998E-4</v>
      </c>
      <c r="NI242" s="1">
        <v>7.9613329999999996E-2</v>
      </c>
      <c r="NJ242">
        <v>0.78199839999999998</v>
      </c>
      <c r="NK242">
        <v>21.216550000000002</v>
      </c>
      <c r="NL242" s="1">
        <v>2.528273E-4</v>
      </c>
      <c r="NM242" s="1">
        <v>7.7665929999999994E-2</v>
      </c>
      <c r="NN242">
        <v>0.78178130000000001</v>
      </c>
      <c r="NO242">
        <v>20.820930000000001</v>
      </c>
      <c r="NP242" s="1">
        <v>2.4605619999999999E-4</v>
      </c>
      <c r="NQ242" s="1">
        <v>7.5631660000000003E-2</v>
      </c>
      <c r="NR242">
        <v>0.78159149999999999</v>
      </c>
      <c r="NS242">
        <v>20.193429999999999</v>
      </c>
      <c r="NT242" s="1">
        <v>2.3888889999999999E-4</v>
      </c>
      <c r="NU242" s="1">
        <v>7.3468370000000005E-2</v>
      </c>
      <c r="NV242">
        <v>0.7814181</v>
      </c>
      <c r="NW242">
        <v>19.687149999999999</v>
      </c>
      <c r="NX242" s="1">
        <v>2.3143529999999999E-4</v>
      </c>
      <c r="NY242" s="1">
        <v>7.1210640000000006E-2</v>
      </c>
      <c r="NZ242">
        <v>0.78129280000000001</v>
      </c>
      <c r="OA242">
        <v>19.64508</v>
      </c>
      <c r="OB242" s="1">
        <v>2.239939E-4</v>
      </c>
      <c r="OC242" s="1">
        <v>6.8944119999999998E-2</v>
      </c>
      <c r="OD242">
        <v>0.78115460000000003</v>
      </c>
      <c r="OE242">
        <v>20.462869999999999</v>
      </c>
      <c r="OF242" s="1">
        <v>2.1681019999999999E-4</v>
      </c>
      <c r="OG242" s="1">
        <v>6.6750089999999998E-2</v>
      </c>
      <c r="OH242">
        <v>0.78107059999999995</v>
      </c>
      <c r="OI242">
        <v>21.46086</v>
      </c>
      <c r="OJ242" s="1">
        <v>2.0997219999999999E-4</v>
      </c>
      <c r="OK242" s="1">
        <v>6.4649070000000003E-2</v>
      </c>
    </row>
    <row r="243" spans="1:401" x14ac:dyDescent="0.35">
      <c r="A243">
        <v>249</v>
      </c>
      <c r="B243" t="s">
        <v>4</v>
      </c>
      <c r="C243" t="s">
        <v>181</v>
      </c>
      <c r="D243" t="s">
        <v>249</v>
      </c>
      <c r="E243">
        <v>841.66560000000004</v>
      </c>
      <c r="F243">
        <v>1.219522</v>
      </c>
      <c r="G243">
        <v>16.30275</v>
      </c>
      <c r="H243">
        <v>0</v>
      </c>
      <c r="I243">
        <v>0</v>
      </c>
      <c r="J243">
        <v>1.2180150000000001</v>
      </c>
      <c r="K243">
        <v>16.47597</v>
      </c>
      <c r="L243">
        <v>0</v>
      </c>
      <c r="M243">
        <v>0</v>
      </c>
      <c r="N243">
        <v>1.216456</v>
      </c>
      <c r="O243">
        <v>16.73779</v>
      </c>
      <c r="P243">
        <v>0</v>
      </c>
      <c r="Q243">
        <v>0</v>
      </c>
      <c r="R243">
        <v>1.2148350000000001</v>
      </c>
      <c r="S243">
        <v>17.17775</v>
      </c>
      <c r="T243">
        <v>0</v>
      </c>
      <c r="U243">
        <v>0</v>
      </c>
      <c r="V243">
        <v>1.2122310000000001</v>
      </c>
      <c r="W243">
        <v>17.740179999999999</v>
      </c>
      <c r="X243">
        <v>0</v>
      </c>
      <c r="Y243">
        <v>0</v>
      </c>
      <c r="Z243">
        <v>1.2096020000000001</v>
      </c>
      <c r="AA243">
        <v>17.994450000000001</v>
      </c>
      <c r="AB243">
        <v>0</v>
      </c>
      <c r="AC243">
        <v>0</v>
      </c>
      <c r="AD243">
        <v>1.206947</v>
      </c>
      <c r="AE243">
        <v>17.871649999999999</v>
      </c>
      <c r="AF243">
        <v>0</v>
      </c>
      <c r="AG243">
        <v>0</v>
      </c>
      <c r="AH243">
        <v>1.2042740000000001</v>
      </c>
      <c r="AI243">
        <v>17.58127</v>
      </c>
      <c r="AJ243">
        <v>0</v>
      </c>
      <c r="AK243">
        <v>0</v>
      </c>
      <c r="AL243">
        <v>1.201505</v>
      </c>
      <c r="AM243">
        <v>17.21932</v>
      </c>
      <c r="AN243">
        <v>0</v>
      </c>
      <c r="AO243">
        <v>0</v>
      </c>
      <c r="AP243">
        <v>1.1987270000000001</v>
      </c>
      <c r="AQ243">
        <v>17.359210000000001</v>
      </c>
      <c r="AR243">
        <v>0</v>
      </c>
      <c r="AS243">
        <v>0</v>
      </c>
      <c r="AT243">
        <v>1.195886</v>
      </c>
      <c r="AU243">
        <v>17.813639999999999</v>
      </c>
      <c r="AV243" s="1">
        <v>4.6107979999999997E-30</v>
      </c>
      <c r="AW243" s="1">
        <v>1.0858059999999999E-27</v>
      </c>
      <c r="AX243">
        <v>1.1930609999999999</v>
      </c>
      <c r="AY243">
        <v>18.37894</v>
      </c>
      <c r="AZ243" s="1">
        <v>4.911807E-17</v>
      </c>
      <c r="BA243" s="1">
        <v>6.5571619999999999E-15</v>
      </c>
      <c r="BB243">
        <v>1.190223</v>
      </c>
      <c r="BC243">
        <v>18.97486</v>
      </c>
      <c r="BD243" s="1">
        <v>9.5263559999999997E-10</v>
      </c>
      <c r="BE243" s="1">
        <v>1.589964E-7</v>
      </c>
      <c r="BF243">
        <v>1.187341</v>
      </c>
      <c r="BG243">
        <v>19.120529999999999</v>
      </c>
      <c r="BH243" s="1">
        <v>1.1029850000000001E-5</v>
      </c>
      <c r="BI243" s="1">
        <v>2.0854649999999999E-3</v>
      </c>
      <c r="BJ243">
        <v>1.1844170000000001</v>
      </c>
      <c r="BK243">
        <v>18.92287</v>
      </c>
      <c r="BL243" s="1">
        <v>4.1225239999999998E-3</v>
      </c>
      <c r="BM243" s="1">
        <v>0.82835630000000005</v>
      </c>
      <c r="BN243">
        <v>1.1816009999999999</v>
      </c>
      <c r="BO243">
        <v>18.582789999999999</v>
      </c>
      <c r="BP243" s="1">
        <v>0.25406990000000002</v>
      </c>
      <c r="BQ243">
        <v>53.437339999999999</v>
      </c>
      <c r="BR243">
        <v>1.178725</v>
      </c>
      <c r="BS243">
        <v>18.211829999999999</v>
      </c>
      <c r="BT243" s="1">
        <v>4.2639570000000004</v>
      </c>
      <c r="BU243">
        <v>931.26030000000003</v>
      </c>
      <c r="BV243">
        <v>1.1756930000000001</v>
      </c>
      <c r="BW243">
        <v>18.233080000000001</v>
      </c>
      <c r="BX243">
        <v>25.811720000000001</v>
      </c>
      <c r="BY243">
        <v>5823.1769999999997</v>
      </c>
      <c r="BZ243">
        <v>1.172369</v>
      </c>
      <c r="CA243">
        <v>18.27947</v>
      </c>
      <c r="CB243">
        <v>68.13261</v>
      </c>
      <c r="CC243">
        <v>15816.09</v>
      </c>
      <c r="CD243">
        <v>1.1682459999999999</v>
      </c>
      <c r="CE243">
        <v>18.548580000000001</v>
      </c>
      <c r="CF243">
        <v>90.182329999999993</v>
      </c>
      <c r="CG243">
        <v>21490.84</v>
      </c>
      <c r="CH243">
        <v>1.163589</v>
      </c>
      <c r="CI243">
        <v>18.737089999999998</v>
      </c>
      <c r="CJ243">
        <v>67.213520000000003</v>
      </c>
      <c r="CK243">
        <v>16388.22</v>
      </c>
      <c r="CL243">
        <v>1.1588909999999999</v>
      </c>
      <c r="CM243">
        <v>18.715150000000001</v>
      </c>
      <c r="CN243">
        <v>30.936119999999999</v>
      </c>
      <c r="CO243">
        <v>7698.0609999999997</v>
      </c>
      <c r="CP243">
        <v>1.154533</v>
      </c>
      <c r="CQ243">
        <v>18.554269999999999</v>
      </c>
      <c r="CR243">
        <v>9.551361</v>
      </c>
      <c r="CS243">
        <v>2419.116</v>
      </c>
      <c r="CT243">
        <v>1.150547</v>
      </c>
      <c r="CU243">
        <v>18.14977</v>
      </c>
      <c r="CV243">
        <v>2.1471800000000001</v>
      </c>
      <c r="CW243">
        <v>551.31629999999996</v>
      </c>
      <c r="CX243">
        <v>1.146935</v>
      </c>
      <c r="CY243">
        <v>17.604310000000002</v>
      </c>
      <c r="CZ243">
        <v>0.40791339999999998</v>
      </c>
      <c r="DA243">
        <v>105.15260000000001</v>
      </c>
      <c r="DB243">
        <v>1.143373</v>
      </c>
      <c r="DC243">
        <v>17.458459999999999</v>
      </c>
      <c r="DD243">
        <v>0.102731</v>
      </c>
      <c r="DE243">
        <v>25.890709999999999</v>
      </c>
      <c r="DF243">
        <v>1.1395869999999999</v>
      </c>
      <c r="DG243">
        <v>17.270499999999998</v>
      </c>
      <c r="DH243">
        <v>5.6614270000000001E-2</v>
      </c>
      <c r="DI243">
        <v>13.888999999999999</v>
      </c>
      <c r="DJ243">
        <v>1.1354059999999999</v>
      </c>
      <c r="DK243">
        <v>17.34029</v>
      </c>
      <c r="DL243">
        <v>4.7601009999999999E-2</v>
      </c>
      <c r="DM243">
        <v>11.617179999999999</v>
      </c>
      <c r="DN243">
        <v>1.130735</v>
      </c>
      <c r="DO243">
        <v>17.637899999999998</v>
      </c>
      <c r="DP243" s="1">
        <v>4.377019E-2</v>
      </c>
      <c r="DQ243">
        <v>10.699120000000001</v>
      </c>
      <c r="DR243">
        <v>1.1252059999999999</v>
      </c>
      <c r="DS243">
        <v>17.76763</v>
      </c>
      <c r="DT243" s="1">
        <v>4.0988839999999999E-2</v>
      </c>
      <c r="DU243">
        <v>10.05255</v>
      </c>
      <c r="DV243">
        <v>1.117912</v>
      </c>
      <c r="DW243">
        <v>17.62059</v>
      </c>
      <c r="DX243" s="1">
        <v>3.8494109999999998E-2</v>
      </c>
      <c r="DY243">
        <v>9.4854099999999999</v>
      </c>
      <c r="DZ243">
        <v>1.109791</v>
      </c>
      <c r="EA243">
        <v>17.272960000000001</v>
      </c>
      <c r="EB243" s="1">
        <v>3.6076829999999997E-2</v>
      </c>
      <c r="EC243" s="1">
        <v>8.9377180000000003</v>
      </c>
      <c r="ED243">
        <v>1.101038</v>
      </c>
      <c r="EE243">
        <v>16.914470000000001</v>
      </c>
      <c r="EF243" s="1">
        <v>3.374601E-2</v>
      </c>
      <c r="EG243" s="1">
        <v>8.4076280000000008</v>
      </c>
      <c r="EH243">
        <v>1.0919559999999999</v>
      </c>
      <c r="EI243">
        <v>17.063949999999998</v>
      </c>
      <c r="EJ243" s="1">
        <v>3.154241E-2</v>
      </c>
      <c r="EK243" s="1">
        <v>7.9032549999999997</v>
      </c>
      <c r="EL243">
        <v>1.0827800000000001</v>
      </c>
      <c r="EM243">
        <v>17.218810000000001</v>
      </c>
      <c r="EN243" s="1">
        <v>2.962681E-2</v>
      </c>
      <c r="EO243" s="1">
        <v>7.4626929999999998</v>
      </c>
      <c r="EP243">
        <v>1.073591</v>
      </c>
      <c r="EQ243">
        <v>17.51782</v>
      </c>
      <c r="ER243" s="1">
        <v>2.8476499999999998E-2</v>
      </c>
      <c r="ES243" s="1">
        <v>7.2041959999999996</v>
      </c>
      <c r="ET243">
        <v>1.0641320000000001</v>
      </c>
      <c r="EU243">
        <v>18.061299999999999</v>
      </c>
      <c r="EV243" s="1">
        <v>2.844356E-2</v>
      </c>
      <c r="EW243" s="1">
        <v>7.2265550000000003</v>
      </c>
      <c r="EX243">
        <v>1.054297</v>
      </c>
      <c r="EY243">
        <v>18.244109999999999</v>
      </c>
      <c r="EZ243" s="1">
        <v>2.919151E-2</v>
      </c>
      <c r="FA243" s="1">
        <v>7.4575019999999999</v>
      </c>
      <c r="FB243">
        <v>1.044073</v>
      </c>
      <c r="FC243">
        <v>18.004000000000001</v>
      </c>
      <c r="FD243" s="1">
        <v>2.9851260000000001E-2</v>
      </c>
      <c r="FE243" s="1">
        <v>7.6798580000000003</v>
      </c>
      <c r="FF243">
        <v>1.033652</v>
      </c>
      <c r="FG243">
        <v>17.795280000000002</v>
      </c>
      <c r="FH243" s="1">
        <v>2.978488E-2</v>
      </c>
      <c r="FI243" s="1">
        <v>7.7223509999999997</v>
      </c>
      <c r="FJ243">
        <v>1.0229429999999999</v>
      </c>
      <c r="FK243">
        <v>17.672039999999999</v>
      </c>
      <c r="FL243" s="1">
        <v>2.887025E-2</v>
      </c>
      <c r="FM243" s="1">
        <v>7.5448899999999997</v>
      </c>
      <c r="FN243">
        <v>1.0111680000000001</v>
      </c>
      <c r="FO243">
        <v>18.02036</v>
      </c>
      <c r="FP243" s="1">
        <v>2.729784E-2</v>
      </c>
      <c r="FQ243" s="1">
        <v>7.1937660000000001</v>
      </c>
      <c r="FR243">
        <v>0.9981042</v>
      </c>
      <c r="FS243">
        <v>18.458310000000001</v>
      </c>
      <c r="FT243" s="1">
        <v>2.538661E-2</v>
      </c>
      <c r="FU243" s="1">
        <v>6.7492869999999998</v>
      </c>
      <c r="FV243">
        <v>0.98567269999999996</v>
      </c>
      <c r="FW243">
        <v>18.784929999999999</v>
      </c>
      <c r="FX243" s="1">
        <v>2.3386319999999999E-2</v>
      </c>
      <c r="FY243" s="1">
        <v>6.2650230000000002</v>
      </c>
      <c r="FZ243">
        <v>0.97404650000000004</v>
      </c>
      <c r="GA243">
        <v>19.11721</v>
      </c>
      <c r="GB243" s="1">
        <v>2.1416439999999998E-2</v>
      </c>
      <c r="GC243" s="1">
        <v>5.7733470000000002</v>
      </c>
      <c r="GD243">
        <v>0.96390960000000003</v>
      </c>
      <c r="GE243">
        <v>19.1145</v>
      </c>
      <c r="GF243" s="1">
        <v>1.954972E-2</v>
      </c>
      <c r="GG243" s="1">
        <v>5.2968320000000002</v>
      </c>
      <c r="GH243">
        <v>0.95359470000000002</v>
      </c>
      <c r="GI243">
        <v>18.944500000000001</v>
      </c>
      <c r="GJ243" s="1">
        <v>1.7805660000000001E-2</v>
      </c>
      <c r="GK243" s="1">
        <v>4.8485829999999996</v>
      </c>
      <c r="GL243">
        <v>0.94309989999999999</v>
      </c>
      <c r="GM243">
        <v>18.900839999999999</v>
      </c>
      <c r="GN243" s="1">
        <v>1.6201940000000001E-2</v>
      </c>
      <c r="GO243" s="1">
        <v>4.4342550000000003</v>
      </c>
      <c r="GP243">
        <v>0.93284029999999996</v>
      </c>
      <c r="GQ243">
        <v>18.992940000000001</v>
      </c>
      <c r="GR243" s="1">
        <v>1.4755249999999999E-2</v>
      </c>
      <c r="GS243" s="1">
        <v>4.0569009999999999</v>
      </c>
      <c r="GT243">
        <v>0.92202660000000003</v>
      </c>
      <c r="GU243">
        <v>19.121960000000001</v>
      </c>
      <c r="GV243" s="1">
        <v>1.342903E-2</v>
      </c>
      <c r="GW243" s="1">
        <v>3.7116549999999999</v>
      </c>
      <c r="GX243">
        <v>0.90948790000000002</v>
      </c>
      <c r="GY243">
        <v>19.468350000000001</v>
      </c>
      <c r="GZ243" s="1">
        <v>1.2209950000000001E-2</v>
      </c>
      <c r="HA243" s="1">
        <v>3.3963269999999999</v>
      </c>
      <c r="HB243">
        <v>0.89588730000000005</v>
      </c>
      <c r="HC243">
        <v>19.590039999999998</v>
      </c>
      <c r="HD243" s="1">
        <v>1.11024E-2</v>
      </c>
      <c r="HE243" s="1">
        <v>3.1100840000000001</v>
      </c>
      <c r="HF243">
        <v>0.88250490000000004</v>
      </c>
      <c r="HG243">
        <v>19.523879999999998</v>
      </c>
      <c r="HH243" s="1">
        <v>1.0091370000000001E-2</v>
      </c>
      <c r="HI243" s="1">
        <v>2.8459439999999998</v>
      </c>
      <c r="HJ243">
        <v>0.87036380000000002</v>
      </c>
      <c r="HK243">
        <v>19.1967</v>
      </c>
      <c r="HL243" s="1">
        <v>9.1744930000000006E-3</v>
      </c>
      <c r="HM243" s="1">
        <v>2.602185</v>
      </c>
      <c r="HN243">
        <v>0.85871589999999998</v>
      </c>
      <c r="HO243">
        <v>18.951059999999998</v>
      </c>
      <c r="HP243" s="1">
        <v>8.3374020000000007E-3</v>
      </c>
      <c r="HQ243" s="1">
        <v>2.3775189999999999</v>
      </c>
      <c r="HR243">
        <v>0.84757059999999995</v>
      </c>
      <c r="HS243">
        <v>18.839700000000001</v>
      </c>
      <c r="HT243" s="1">
        <v>7.5804399999999999E-3</v>
      </c>
      <c r="HU243" s="1">
        <v>2.172612</v>
      </c>
      <c r="HV243">
        <v>0.83724430000000005</v>
      </c>
      <c r="HW243">
        <v>18.784320000000001</v>
      </c>
      <c r="HX243" s="1">
        <v>6.8947540000000003E-3</v>
      </c>
      <c r="HY243" s="1">
        <v>1.9849349999999999</v>
      </c>
      <c r="HZ243">
        <v>0.82828710000000005</v>
      </c>
      <c r="IA243">
        <v>18.868320000000001</v>
      </c>
      <c r="IB243" s="1">
        <v>6.2761279999999997E-3</v>
      </c>
      <c r="IC243" s="1">
        <v>1.8131219999999999</v>
      </c>
      <c r="ID243">
        <v>0.8203973</v>
      </c>
      <c r="IE243">
        <v>19.148610000000001</v>
      </c>
      <c r="IF243" s="1">
        <v>5.7040509999999999E-3</v>
      </c>
      <c r="IG243" s="1">
        <v>1.652312</v>
      </c>
      <c r="IH243">
        <v>0.81335679999999999</v>
      </c>
      <c r="II243">
        <v>19.279019999999999</v>
      </c>
      <c r="IJ243" s="1">
        <v>5.171096E-3</v>
      </c>
      <c r="IK243" s="1">
        <v>1.501196</v>
      </c>
      <c r="IL243">
        <v>0.80703570000000002</v>
      </c>
      <c r="IM243">
        <v>19.320029999999999</v>
      </c>
      <c r="IN243" s="1">
        <v>4.6672270000000004E-3</v>
      </c>
      <c r="IO243" s="1">
        <v>1.358033</v>
      </c>
      <c r="IP243">
        <v>0.8020214</v>
      </c>
      <c r="IQ243">
        <v>18.83597</v>
      </c>
      <c r="IR243" s="1">
        <v>4.1910960000000001E-3</v>
      </c>
      <c r="IS243" s="1">
        <v>1.22139</v>
      </c>
      <c r="IT243">
        <v>0.79830129999999999</v>
      </c>
      <c r="IU243">
        <v>18.202390000000001</v>
      </c>
      <c r="IV243" s="1">
        <v>3.7411879999999999E-3</v>
      </c>
      <c r="IW243" s="1">
        <v>1.0904940000000001</v>
      </c>
      <c r="IX243">
        <v>0.79544559999999997</v>
      </c>
      <c r="IY243">
        <v>17.7317</v>
      </c>
      <c r="IZ243" s="1">
        <v>3.3115739999999999E-3</v>
      </c>
      <c r="JA243" s="1">
        <v>0.96526489999999998</v>
      </c>
      <c r="JB243">
        <v>0.79300029999999999</v>
      </c>
      <c r="JC243">
        <v>17.47936</v>
      </c>
      <c r="JD243" s="1">
        <v>2.8890489999999999E-3</v>
      </c>
      <c r="JE243" s="1">
        <v>0.84253420000000001</v>
      </c>
      <c r="JF243">
        <v>0.79099900000000001</v>
      </c>
      <c r="JG243">
        <v>17.87567</v>
      </c>
      <c r="JH243" s="1">
        <v>2.4679250000000002E-3</v>
      </c>
      <c r="JI243" s="1">
        <v>0.72041699999999997</v>
      </c>
      <c r="JJ243">
        <v>0.78937420000000003</v>
      </c>
      <c r="JK243">
        <v>18.348050000000001</v>
      </c>
      <c r="JL243" s="1">
        <v>2.0580429999999999E-3</v>
      </c>
      <c r="JM243" s="1">
        <v>0.60133170000000002</v>
      </c>
      <c r="JN243">
        <v>0.78812839999999995</v>
      </c>
      <c r="JO243">
        <v>18.650120000000001</v>
      </c>
      <c r="JP243" s="1">
        <v>1.682975E-3</v>
      </c>
      <c r="JQ243" s="1">
        <v>0.4919924</v>
      </c>
      <c r="JR243">
        <v>0.78717749999999997</v>
      </c>
      <c r="JS243">
        <v>18.896350000000002</v>
      </c>
      <c r="JT243" s="1">
        <v>1.3687E-3</v>
      </c>
      <c r="JU243" s="1">
        <v>0.39986660000000002</v>
      </c>
      <c r="JV243">
        <v>0.78650419999999999</v>
      </c>
      <c r="JW243">
        <v>18.665700000000001</v>
      </c>
      <c r="JX243" s="1">
        <v>1.1268680000000001E-3</v>
      </c>
      <c r="JY243" s="1">
        <v>0.32864979999999999</v>
      </c>
      <c r="JZ243">
        <v>0.7860625</v>
      </c>
      <c r="KA243">
        <v>17.974060000000001</v>
      </c>
      <c r="KB243" s="1">
        <v>9.5231280000000003E-4</v>
      </c>
      <c r="KC243" s="1">
        <v>0.27707900000000002</v>
      </c>
      <c r="KD243">
        <v>0.78581420000000002</v>
      </c>
      <c r="KE243">
        <v>17.33183</v>
      </c>
      <c r="KF243" s="1">
        <v>8.2910850000000001E-4</v>
      </c>
      <c r="KG243" s="1">
        <v>0.24070759999999999</v>
      </c>
      <c r="KH243">
        <v>0.78575240000000002</v>
      </c>
      <c r="KI243">
        <v>16.983309999999999</v>
      </c>
      <c r="KJ243" s="1">
        <v>7.3978490000000004E-4</v>
      </c>
      <c r="KK243" s="1">
        <v>0.2144085</v>
      </c>
      <c r="KL243">
        <v>0.78580819999999996</v>
      </c>
      <c r="KM243">
        <v>17.48086</v>
      </c>
      <c r="KN243" s="1">
        <v>6.7005609999999996E-4</v>
      </c>
      <c r="KO243" s="1">
        <v>0.1939729</v>
      </c>
      <c r="KP243">
        <v>0.78598210000000002</v>
      </c>
      <c r="KQ243">
        <v>18.262920000000001</v>
      </c>
      <c r="KR243" s="1">
        <v>6.1137289999999998E-4</v>
      </c>
      <c r="KS243" s="1">
        <v>0.1768643</v>
      </c>
      <c r="KT243">
        <v>0.78625610000000001</v>
      </c>
      <c r="KU243">
        <v>19.02928</v>
      </c>
      <c r="KV243" s="1">
        <v>5.6069750000000004E-4</v>
      </c>
      <c r="KW243" s="1">
        <v>0.1620781</v>
      </c>
      <c r="KX243">
        <v>0.78661130000000001</v>
      </c>
      <c r="KY243">
        <v>19.51173</v>
      </c>
      <c r="KZ243" s="1">
        <v>5.1720019999999995E-4</v>
      </c>
      <c r="LA243" s="1">
        <v>0.14938180000000001</v>
      </c>
      <c r="LB243">
        <v>0.78699680000000005</v>
      </c>
      <c r="LC243">
        <v>19.270659999999999</v>
      </c>
      <c r="LD243" s="1">
        <v>4.8061719999999998E-4</v>
      </c>
      <c r="LE243" s="1">
        <v>0.1387032</v>
      </c>
      <c r="LF243">
        <v>0.78738580000000002</v>
      </c>
      <c r="LG243">
        <v>18.65204</v>
      </c>
      <c r="LH243" s="1">
        <v>4.5023969999999998E-4</v>
      </c>
      <c r="LI243" s="1">
        <v>0.12983030000000001</v>
      </c>
      <c r="LJ243">
        <v>0.78778579999999998</v>
      </c>
      <c r="LK243">
        <v>18.16311</v>
      </c>
      <c r="LL243" s="1">
        <v>4.2471659999999999E-4</v>
      </c>
      <c r="LM243" s="1">
        <v>0.12239</v>
      </c>
      <c r="LN243">
        <v>0.78816629999999999</v>
      </c>
      <c r="LO243">
        <v>18.06325</v>
      </c>
      <c r="LP243" s="1">
        <v>4.0245709999999998E-4</v>
      </c>
      <c r="LQ243" s="1">
        <v>0.1159292</v>
      </c>
      <c r="LR243">
        <v>0.78849780000000003</v>
      </c>
      <c r="LS243">
        <v>18.837700000000002</v>
      </c>
      <c r="LT243" s="1">
        <v>3.8226440000000003E-4</v>
      </c>
      <c r="LU243" s="1">
        <v>0.1100846</v>
      </c>
      <c r="LV243">
        <v>0.78877600000000003</v>
      </c>
      <c r="LW243">
        <v>19.797080000000001</v>
      </c>
      <c r="LX243" s="1">
        <v>3.6369480000000002E-4</v>
      </c>
      <c r="LY243" s="1">
        <v>0.1047154</v>
      </c>
      <c r="LZ243">
        <v>0.78898449999999998</v>
      </c>
      <c r="MA243">
        <v>20.64096</v>
      </c>
      <c r="MB243" s="1">
        <v>3.4660760000000001E-4</v>
      </c>
      <c r="MC243" s="1">
        <v>9.9785070000000003E-2</v>
      </c>
      <c r="MD243">
        <v>0.78912119999999997</v>
      </c>
      <c r="ME243">
        <v>21.097069999999999</v>
      </c>
      <c r="MF243" s="1">
        <v>3.3096779999999999E-4</v>
      </c>
      <c r="MG243" s="1">
        <v>9.5270690000000005E-2</v>
      </c>
      <c r="MH243">
        <v>0.78916160000000002</v>
      </c>
      <c r="MI243">
        <v>20.873470000000001</v>
      </c>
      <c r="MJ243" s="1">
        <v>3.1676270000000002E-4</v>
      </c>
      <c r="MK243" s="1">
        <v>9.1179280000000001E-2</v>
      </c>
      <c r="ML243">
        <v>0.78911880000000001</v>
      </c>
      <c r="MM243">
        <v>20.261030000000002</v>
      </c>
      <c r="MN243" s="1">
        <v>3.0396829999999999E-4</v>
      </c>
      <c r="MO243" s="1">
        <v>8.7495180000000006E-2</v>
      </c>
      <c r="MP243">
        <v>0.78896549999999999</v>
      </c>
      <c r="MQ243">
        <v>19.796620000000001</v>
      </c>
      <c r="MR243" s="1">
        <v>2.9250480000000002E-4</v>
      </c>
      <c r="MS243" s="1">
        <v>8.420089E-2</v>
      </c>
      <c r="MT243">
        <v>0.78867050000000005</v>
      </c>
      <c r="MU243">
        <v>19.717739999999999</v>
      </c>
      <c r="MV243" s="1">
        <v>2.8247139999999999E-4</v>
      </c>
      <c r="MW243" s="1">
        <v>8.1317100000000003E-2</v>
      </c>
      <c r="MX243">
        <v>0.78821540000000001</v>
      </c>
      <c r="MY243">
        <v>20.354399999999998</v>
      </c>
      <c r="MZ243" s="1">
        <v>2.7382570000000002E-4</v>
      </c>
      <c r="NA243" s="1">
        <v>7.8848189999999999E-2</v>
      </c>
      <c r="NB243">
        <v>0.78766199999999997</v>
      </c>
      <c r="NC243">
        <v>20.654990000000002</v>
      </c>
      <c r="ND243" s="1">
        <v>2.665042E-4</v>
      </c>
      <c r="NE243" s="1">
        <v>7.6753290000000002E-2</v>
      </c>
      <c r="NF243">
        <v>0.78697030000000001</v>
      </c>
      <c r="NG243">
        <v>21.149270000000001</v>
      </c>
      <c r="NH243" s="1">
        <v>2.5989850000000001E-4</v>
      </c>
      <c r="NI243" s="1">
        <v>7.4885229999999997E-2</v>
      </c>
      <c r="NJ243">
        <v>0.78621189999999996</v>
      </c>
      <c r="NK243">
        <v>21.271190000000001</v>
      </c>
      <c r="NL243" s="1">
        <v>2.5342099999999998E-4</v>
      </c>
      <c r="NM243" s="1">
        <v>7.3064509999999999E-2</v>
      </c>
      <c r="NN243">
        <v>0.78536649999999997</v>
      </c>
      <c r="NO243">
        <v>20.873529999999999</v>
      </c>
      <c r="NP243" s="1">
        <v>2.4668489999999998E-4</v>
      </c>
      <c r="NQ243" s="1">
        <v>7.1168919999999997E-2</v>
      </c>
      <c r="NR243">
        <v>0.78452710000000003</v>
      </c>
      <c r="NS243">
        <v>20.234020000000001</v>
      </c>
      <c r="NT243" s="1">
        <v>2.3955450000000001E-4</v>
      </c>
      <c r="NU243" s="1">
        <v>6.9154800000000002E-2</v>
      </c>
      <c r="NV243">
        <v>0.78371349999999995</v>
      </c>
      <c r="NW243">
        <v>19.69857</v>
      </c>
      <c r="NX243" s="1">
        <v>2.3211950000000001E-4</v>
      </c>
      <c r="NY243" s="1">
        <v>6.7046739999999994E-2</v>
      </c>
      <c r="NZ243">
        <v>0.78295000000000003</v>
      </c>
      <c r="OA243">
        <v>19.632380000000001</v>
      </c>
      <c r="OB243" s="1">
        <v>2.2467059999999999E-4</v>
      </c>
      <c r="OC243" s="1">
        <v>6.4920140000000001E-2</v>
      </c>
      <c r="OD243">
        <v>0.78227500000000005</v>
      </c>
      <c r="OE243">
        <v>20.45383</v>
      </c>
      <c r="OF243" s="1">
        <v>2.1745689999999999E-4</v>
      </c>
      <c r="OG243" s="1">
        <v>6.2852669999999999E-2</v>
      </c>
      <c r="OH243">
        <v>0.78167169999999997</v>
      </c>
      <c r="OI243">
        <v>21.467030000000001</v>
      </c>
      <c r="OJ243" s="1">
        <v>2.1059520000000001E-4</v>
      </c>
      <c r="OK243" s="1">
        <v>6.0874930000000001E-2</v>
      </c>
    </row>
    <row r="244" spans="1:401" x14ac:dyDescent="0.35">
      <c r="A244">
        <v>250</v>
      </c>
      <c r="B244" t="s">
        <v>4</v>
      </c>
      <c r="C244" t="s">
        <v>181</v>
      </c>
      <c r="D244" t="s">
        <v>250</v>
      </c>
      <c r="E244">
        <v>856.19849999999997</v>
      </c>
      <c r="F244">
        <v>1.0627789999999999</v>
      </c>
      <c r="G244">
        <v>16.3248</v>
      </c>
      <c r="H244">
        <v>0</v>
      </c>
      <c r="I244">
        <v>0</v>
      </c>
      <c r="J244">
        <v>1.0609919999999999</v>
      </c>
      <c r="K244">
        <v>16.505870000000002</v>
      </c>
      <c r="L244">
        <v>0</v>
      </c>
      <c r="M244">
        <v>0</v>
      </c>
      <c r="N244">
        <v>1.0592090000000001</v>
      </c>
      <c r="O244">
        <v>16.75977</v>
      </c>
      <c r="P244">
        <v>0</v>
      </c>
      <c r="Q244">
        <v>0</v>
      </c>
      <c r="R244">
        <v>1.0573650000000001</v>
      </c>
      <c r="S244">
        <v>17.184550000000002</v>
      </c>
      <c r="T244">
        <v>0</v>
      </c>
      <c r="U244">
        <v>0</v>
      </c>
      <c r="V244">
        <v>1.0555209999999999</v>
      </c>
      <c r="W244">
        <v>17.740179999999999</v>
      </c>
      <c r="X244">
        <v>0</v>
      </c>
      <c r="Y244">
        <v>0</v>
      </c>
      <c r="Z244">
        <v>1.053663</v>
      </c>
      <c r="AA244">
        <v>17.990469999999998</v>
      </c>
      <c r="AB244">
        <v>0</v>
      </c>
      <c r="AC244">
        <v>0</v>
      </c>
      <c r="AD244">
        <v>1.051777</v>
      </c>
      <c r="AE244">
        <v>17.870709999999999</v>
      </c>
      <c r="AF244">
        <v>0</v>
      </c>
      <c r="AG244">
        <v>0</v>
      </c>
      <c r="AH244">
        <v>1.0498909999999999</v>
      </c>
      <c r="AI244">
        <v>17.590409999999999</v>
      </c>
      <c r="AJ244">
        <v>0</v>
      </c>
      <c r="AK244">
        <v>0</v>
      </c>
      <c r="AL244">
        <v>1.0479270000000001</v>
      </c>
      <c r="AM244">
        <v>17.236699999999999</v>
      </c>
      <c r="AN244">
        <v>0</v>
      </c>
      <c r="AO244">
        <v>0</v>
      </c>
      <c r="AP244">
        <v>1.0459700000000001</v>
      </c>
      <c r="AQ244">
        <v>17.382999999999999</v>
      </c>
      <c r="AR244">
        <v>0</v>
      </c>
      <c r="AS244">
        <v>0</v>
      </c>
      <c r="AT244">
        <v>1.0439620000000001</v>
      </c>
      <c r="AU244">
        <v>17.832640000000001</v>
      </c>
      <c r="AV244" s="1">
        <v>9.57133E-31</v>
      </c>
      <c r="AW244" s="1">
        <v>2.213999E-28</v>
      </c>
      <c r="AX244">
        <v>1.0420339999999999</v>
      </c>
      <c r="AY244">
        <v>18.38439</v>
      </c>
      <c r="AZ244" s="1">
        <v>6.4856050000000002E-18</v>
      </c>
      <c r="BA244" s="1">
        <v>1.0364950000000001E-15</v>
      </c>
      <c r="BB244">
        <v>1.040116</v>
      </c>
      <c r="BC244">
        <v>18.977239999999998</v>
      </c>
      <c r="BD244" s="1">
        <v>4.2594229999999999E-10</v>
      </c>
      <c r="BE244" s="1">
        <v>7.3447309999999995E-8</v>
      </c>
      <c r="BF244">
        <v>1.0381229999999999</v>
      </c>
      <c r="BG244">
        <v>19.120650000000001</v>
      </c>
      <c r="BH244" s="1">
        <v>6.9985699999999998E-6</v>
      </c>
      <c r="BI244" s="1">
        <v>1.3380569999999999E-3</v>
      </c>
      <c r="BJ244">
        <v>1.036116</v>
      </c>
      <c r="BK244">
        <v>18.928640000000001</v>
      </c>
      <c r="BL244" s="1">
        <v>2.983468E-3</v>
      </c>
      <c r="BM244" s="1">
        <v>0.6009641</v>
      </c>
      <c r="BN244">
        <v>1.033863</v>
      </c>
      <c r="BO244">
        <v>18.598759999999999</v>
      </c>
      <c r="BP244" s="1">
        <v>0.20159260000000001</v>
      </c>
      <c r="BQ244" s="1">
        <v>42.240789999999997</v>
      </c>
      <c r="BR244">
        <v>1.0315829999999999</v>
      </c>
      <c r="BS244">
        <v>18.23197</v>
      </c>
      <c r="BT244" s="1">
        <v>3.6395740000000001</v>
      </c>
      <c r="BU244">
        <v>787.9597</v>
      </c>
      <c r="BV244">
        <v>1.0291429999999999</v>
      </c>
      <c r="BW244">
        <v>18.254020000000001</v>
      </c>
      <c r="BX244">
        <v>23.413209999999999</v>
      </c>
      <c r="BY244">
        <v>5214.2150000000001</v>
      </c>
      <c r="BZ244">
        <v>1.0264880000000001</v>
      </c>
      <c r="CA244">
        <v>18.29</v>
      </c>
      <c r="CB244">
        <v>65.092669999999998</v>
      </c>
      <c r="CC244">
        <v>14863.26</v>
      </c>
      <c r="CD244">
        <v>1.0232209999999999</v>
      </c>
      <c r="CE244">
        <v>18.548549999999999</v>
      </c>
      <c r="CF244">
        <v>90.219830000000002</v>
      </c>
      <c r="CG244">
        <v>21061.87</v>
      </c>
      <c r="CH244">
        <v>1.019504</v>
      </c>
      <c r="CI244">
        <v>18.729790000000001</v>
      </c>
      <c r="CJ244">
        <v>69.803889999999996</v>
      </c>
      <c r="CK244">
        <v>16646.28</v>
      </c>
      <c r="CL244">
        <v>1.0157229999999999</v>
      </c>
      <c r="CM244">
        <v>18.711819999999999</v>
      </c>
      <c r="CN244">
        <v>33.217449999999999</v>
      </c>
      <c r="CO244">
        <v>8066.8379999999997</v>
      </c>
      <c r="CP244">
        <v>1.012221</v>
      </c>
      <c r="CQ244">
        <v>18.561820000000001</v>
      </c>
      <c r="CR244">
        <v>10.550179999999999</v>
      </c>
      <c r="CS244">
        <v>2603.1640000000002</v>
      </c>
      <c r="CT244">
        <v>1.0090520000000001</v>
      </c>
      <c r="CU244">
        <v>18.174700000000001</v>
      </c>
      <c r="CV244">
        <v>2.4240970000000002</v>
      </c>
      <c r="CW244">
        <v>605.66639999999995</v>
      </c>
      <c r="CX244">
        <v>1.0061580000000001</v>
      </c>
      <c r="CY244">
        <v>17.637049999999999</v>
      </c>
      <c r="CZ244">
        <v>0.46244150000000001</v>
      </c>
      <c r="DA244">
        <v>116.1018</v>
      </c>
      <c r="DB244">
        <v>1.003325</v>
      </c>
      <c r="DC244">
        <v>17.498719999999999</v>
      </c>
      <c r="DD244">
        <v>0.1112312</v>
      </c>
      <c r="DE244">
        <v>27.442620000000002</v>
      </c>
      <c r="DF244">
        <v>1.000286</v>
      </c>
      <c r="DG244">
        <v>17.294930000000001</v>
      </c>
      <c r="DH244">
        <v>5.7957939999999999E-2</v>
      </c>
      <c r="DI244">
        <v>13.95246</v>
      </c>
      <c r="DJ244">
        <v>0.9969557</v>
      </c>
      <c r="DK244">
        <v>17.354109999999999</v>
      </c>
      <c r="DL244">
        <v>4.7982539999999997E-2</v>
      </c>
      <c r="DM244">
        <v>11.49137</v>
      </c>
      <c r="DN244">
        <v>0.99317420000000001</v>
      </c>
      <c r="DO244">
        <v>17.636019999999998</v>
      </c>
      <c r="DP244" s="1">
        <v>4.3993270000000001E-2</v>
      </c>
      <c r="DQ244">
        <v>10.552530000000001</v>
      </c>
      <c r="DR244">
        <v>0.98884479999999997</v>
      </c>
      <c r="DS244">
        <v>17.761420000000001</v>
      </c>
      <c r="DT244" s="1">
        <v>4.1168879999999998E-2</v>
      </c>
      <c r="DU244">
        <v>9.9072479999999992</v>
      </c>
      <c r="DV244">
        <v>0.98387420000000003</v>
      </c>
      <c r="DW244">
        <v>17.622029999999999</v>
      </c>
      <c r="DX244" s="1">
        <v>3.8663290000000003E-2</v>
      </c>
      <c r="DY244">
        <v>9.3434659999999994</v>
      </c>
      <c r="DZ244">
        <v>0.97834399999999999</v>
      </c>
      <c r="EA244">
        <v>17.28877</v>
      </c>
      <c r="EB244" s="1">
        <v>3.6242200000000002E-2</v>
      </c>
      <c r="EC244" s="1">
        <v>8.8007559999999998</v>
      </c>
      <c r="ED244">
        <v>0.97243610000000003</v>
      </c>
      <c r="EE244">
        <v>16.947009999999999</v>
      </c>
      <c r="EF244" s="1">
        <v>3.3904610000000002E-2</v>
      </c>
      <c r="EG244" s="1">
        <v>8.2739419999999999</v>
      </c>
      <c r="EH244">
        <v>0.96648999999999996</v>
      </c>
      <c r="EI244">
        <v>17.10718</v>
      </c>
      <c r="EJ244" s="1">
        <v>3.1691780000000003E-2</v>
      </c>
      <c r="EK244" s="1">
        <v>7.7725549999999997</v>
      </c>
      <c r="EL244">
        <v>0.96040910000000002</v>
      </c>
      <c r="EM244">
        <v>17.256160000000001</v>
      </c>
      <c r="EN244" s="1">
        <v>2.9742729999999998E-2</v>
      </c>
      <c r="EO244" s="1">
        <v>7.3303070000000004</v>
      </c>
      <c r="EP244">
        <v>0.95409860000000002</v>
      </c>
      <c r="EQ244">
        <v>17.548159999999999</v>
      </c>
      <c r="ER244" s="1">
        <v>2.8516509999999998E-2</v>
      </c>
      <c r="ES244" s="1">
        <v>7.056622</v>
      </c>
      <c r="ET244">
        <v>0.94760259999999996</v>
      </c>
      <c r="EU244">
        <v>18.078990000000001</v>
      </c>
      <c r="EV244" s="1">
        <v>2.8397229999999999E-2</v>
      </c>
      <c r="EW244" s="1">
        <v>7.0545949999999999</v>
      </c>
      <c r="EX244">
        <v>0.94081029999999999</v>
      </c>
      <c r="EY244">
        <v>18.24804</v>
      </c>
      <c r="EZ244" s="1">
        <v>2.9109820000000002E-2</v>
      </c>
      <c r="FA244" s="1">
        <v>7.2673269999999999</v>
      </c>
      <c r="FB244">
        <v>0.93370229999999999</v>
      </c>
      <c r="FC244">
        <v>18.00544</v>
      </c>
      <c r="FD244" s="1">
        <v>2.98035E-2</v>
      </c>
      <c r="FE244" s="1">
        <v>7.4875980000000002</v>
      </c>
      <c r="FF244">
        <v>0.92643450000000005</v>
      </c>
      <c r="FG244">
        <v>17.794879999999999</v>
      </c>
      <c r="FH244" s="1">
        <v>2.9804400000000002E-2</v>
      </c>
      <c r="FI244" s="1">
        <v>7.5404460000000002</v>
      </c>
      <c r="FJ244">
        <v>0.91896409999999995</v>
      </c>
      <c r="FK244">
        <v>17.68618</v>
      </c>
      <c r="FL244" s="1">
        <v>2.8954830000000001E-2</v>
      </c>
      <c r="FM244" s="1">
        <v>7.3785319999999999</v>
      </c>
      <c r="FN244">
        <v>0.91125239999999996</v>
      </c>
      <c r="FO244">
        <v>18.047440000000002</v>
      </c>
      <c r="FP244" s="1">
        <v>2.7423699999999999E-2</v>
      </c>
      <c r="FQ244" s="1">
        <v>7.0398990000000001</v>
      </c>
      <c r="FR244">
        <v>0.90335379999999998</v>
      </c>
      <c r="FS244">
        <v>18.492999999999999</v>
      </c>
      <c r="FT244" s="1">
        <v>2.5532490000000001E-2</v>
      </c>
      <c r="FU244" s="1">
        <v>6.6022999999999996</v>
      </c>
      <c r="FV244">
        <v>0.89661650000000004</v>
      </c>
      <c r="FW244">
        <v>18.82038</v>
      </c>
      <c r="FX244" s="1">
        <v>2.354069E-2</v>
      </c>
      <c r="FY244" s="1">
        <v>6.1196320000000002</v>
      </c>
      <c r="FZ244">
        <v>0.89140299999999995</v>
      </c>
      <c r="GA244">
        <v>19.145569999999999</v>
      </c>
      <c r="GB244" s="1">
        <v>2.157104E-2</v>
      </c>
      <c r="GC244" s="1">
        <v>5.6260120000000002</v>
      </c>
      <c r="GD244">
        <v>0.88725259999999995</v>
      </c>
      <c r="GE244">
        <v>19.122160000000001</v>
      </c>
      <c r="GF244" s="1">
        <v>1.9700209999999999E-2</v>
      </c>
      <c r="GG244" s="1">
        <v>5.1493380000000002</v>
      </c>
      <c r="GH244">
        <v>0.88308299999999995</v>
      </c>
      <c r="GI244">
        <v>18.94238</v>
      </c>
      <c r="GJ244" s="1">
        <v>1.7948499999999999E-2</v>
      </c>
      <c r="GK244" s="1">
        <v>4.7007500000000002</v>
      </c>
      <c r="GL244">
        <v>0.87887530000000003</v>
      </c>
      <c r="GM244">
        <v>18.885300000000001</v>
      </c>
      <c r="GN244" s="1">
        <v>1.6334919999999999E-2</v>
      </c>
      <c r="GO244" s="1">
        <v>4.2862460000000002</v>
      </c>
      <c r="GP244">
        <v>0.87487459999999995</v>
      </c>
      <c r="GQ244">
        <v>18.97963</v>
      </c>
      <c r="GR244" s="1">
        <v>1.487842E-2</v>
      </c>
      <c r="GS244" s="1">
        <v>3.9090590000000001</v>
      </c>
      <c r="GT244">
        <v>0.87043550000000003</v>
      </c>
      <c r="GU244">
        <v>19.12622</v>
      </c>
      <c r="GV244" s="1">
        <v>1.3544489999999999E-2</v>
      </c>
      <c r="GW244" s="1">
        <v>3.5649280000000001</v>
      </c>
      <c r="GX244">
        <v>0.86571549999999997</v>
      </c>
      <c r="GY244">
        <v>19.492719999999998</v>
      </c>
      <c r="GZ244" s="1">
        <v>1.231559E-2</v>
      </c>
      <c r="HA244" s="1">
        <v>3.2484350000000002</v>
      </c>
      <c r="HB244">
        <v>0.86090310000000003</v>
      </c>
      <c r="HC244">
        <v>19.62227</v>
      </c>
      <c r="HD244" s="1">
        <v>1.120052E-2</v>
      </c>
      <c r="HE244" s="1">
        <v>2.9603860000000002</v>
      </c>
      <c r="HF244">
        <v>0.85670270000000004</v>
      </c>
      <c r="HG244">
        <v>19.550709999999999</v>
      </c>
      <c r="HH244" s="1">
        <v>1.018283E-2</v>
      </c>
      <c r="HI244" s="1">
        <v>2.6961810000000002</v>
      </c>
      <c r="HJ244">
        <v>0.85286280000000003</v>
      </c>
      <c r="HK244">
        <v>19.2148</v>
      </c>
      <c r="HL244" s="1">
        <v>9.2591070000000008E-3</v>
      </c>
      <c r="HM244" s="1">
        <v>2.4532829999999999</v>
      </c>
      <c r="HN244">
        <v>0.84927580000000003</v>
      </c>
      <c r="HO244">
        <v>18.950310000000002</v>
      </c>
      <c r="HP244" s="1">
        <v>8.4151799999999995E-3</v>
      </c>
      <c r="HQ244" s="1">
        <v>2.2298870000000002</v>
      </c>
      <c r="HR244">
        <v>0.84590989999999999</v>
      </c>
      <c r="HS244">
        <v>18.820460000000001</v>
      </c>
      <c r="HT244" s="1">
        <v>7.6513629999999996E-3</v>
      </c>
      <c r="HU244" s="1">
        <v>2.0269110000000001</v>
      </c>
      <c r="HV244">
        <v>0.84283269999999999</v>
      </c>
      <c r="HW244">
        <v>18.757809999999999</v>
      </c>
      <c r="HX244" s="1">
        <v>6.960122E-3</v>
      </c>
      <c r="HY244" s="1">
        <v>1.842435</v>
      </c>
      <c r="HZ244">
        <v>0.84025640000000001</v>
      </c>
      <c r="IA244">
        <v>18.857869999999998</v>
      </c>
      <c r="IB244" s="1">
        <v>6.3369990000000003E-3</v>
      </c>
      <c r="IC244" s="1">
        <v>1.6752800000000001</v>
      </c>
      <c r="ID244">
        <v>0.83789570000000002</v>
      </c>
      <c r="IE244">
        <v>19.166910000000001</v>
      </c>
      <c r="IF244" s="1">
        <v>5.7613899999999999E-3</v>
      </c>
      <c r="IG244" s="1">
        <v>1.52067</v>
      </c>
      <c r="IH244">
        <v>0.83574550000000003</v>
      </c>
      <c r="II244">
        <v>19.31006</v>
      </c>
      <c r="IJ244" s="1">
        <v>5.2254729999999996E-3</v>
      </c>
      <c r="IK244" s="1">
        <v>1.3767659999999999</v>
      </c>
      <c r="IL244">
        <v>0.83354649999999997</v>
      </c>
      <c r="IM244">
        <v>19.363520000000001</v>
      </c>
      <c r="IN244" s="1">
        <v>4.7192010000000001E-3</v>
      </c>
      <c r="IO244" s="1">
        <v>1.242194</v>
      </c>
      <c r="IP244">
        <v>0.83206849999999999</v>
      </c>
      <c r="IQ244">
        <v>18.871040000000001</v>
      </c>
      <c r="IR244" s="1">
        <v>4.2412099999999996E-3</v>
      </c>
      <c r="IS244" s="1">
        <v>1.1151169999999999</v>
      </c>
      <c r="IT244">
        <v>0.83192089999999996</v>
      </c>
      <c r="IU244">
        <v>18.231590000000001</v>
      </c>
      <c r="IV244" s="1">
        <v>3.7890850000000002E-3</v>
      </c>
      <c r="IW244" s="1">
        <v>0.99424789999999996</v>
      </c>
      <c r="IX244">
        <v>0.83197860000000001</v>
      </c>
      <c r="IY244">
        <v>17.747319999999998</v>
      </c>
      <c r="IZ244" s="1">
        <v>3.3579270000000001E-3</v>
      </c>
      <c r="JA244" s="1">
        <v>0.87939999999999996</v>
      </c>
      <c r="JB244">
        <v>0.83194179999999995</v>
      </c>
      <c r="JC244">
        <v>17.481940000000002</v>
      </c>
      <c r="JD244" s="1">
        <v>2.935179E-3</v>
      </c>
      <c r="JE244" s="1">
        <v>0.76768460000000005</v>
      </c>
      <c r="JF244">
        <v>0.83189049999999998</v>
      </c>
      <c r="JG244">
        <v>17.88824</v>
      </c>
      <c r="JH244" s="1">
        <v>2.5137990000000002E-3</v>
      </c>
      <c r="JI244" s="1">
        <v>0.65702419999999995</v>
      </c>
      <c r="JJ244">
        <v>0.83190129999999995</v>
      </c>
      <c r="JK244">
        <v>18.358470000000001</v>
      </c>
      <c r="JL244" s="1">
        <v>2.1018830000000001E-3</v>
      </c>
      <c r="JM244" s="1">
        <v>0.54908460000000003</v>
      </c>
      <c r="JN244">
        <v>0.83189069999999998</v>
      </c>
      <c r="JO244">
        <v>18.672609999999999</v>
      </c>
      <c r="JP244" s="1">
        <v>1.7217389999999999E-3</v>
      </c>
      <c r="JQ244" s="1">
        <v>0.44956249999999998</v>
      </c>
      <c r="JR244">
        <v>0.83188779999999996</v>
      </c>
      <c r="JS244">
        <v>18.940079999999998</v>
      </c>
      <c r="JT244" s="1">
        <v>1.400021E-3</v>
      </c>
      <c r="JU244" s="1">
        <v>0.36515720000000002</v>
      </c>
      <c r="JV244">
        <v>0.83192290000000002</v>
      </c>
      <c r="JW244">
        <v>18.705310000000001</v>
      </c>
      <c r="JX244" s="1">
        <v>1.150241E-3</v>
      </c>
      <c r="JY244" s="1">
        <v>0.29950579999999999</v>
      </c>
      <c r="JZ244">
        <v>0.83192310000000003</v>
      </c>
      <c r="KA244">
        <v>18.005790000000001</v>
      </c>
      <c r="KB244" s="1">
        <v>9.6890970000000002E-4</v>
      </c>
      <c r="KC244" s="1">
        <v>0.25177300000000002</v>
      </c>
      <c r="KD244">
        <v>0.83199670000000003</v>
      </c>
      <c r="KE244">
        <v>17.35295</v>
      </c>
      <c r="KF244" s="1">
        <v>8.4086190000000002E-4</v>
      </c>
      <c r="KG244" s="1">
        <v>0.2181034</v>
      </c>
      <c r="KH244">
        <v>0.83205620000000002</v>
      </c>
      <c r="KI244">
        <v>16.99586</v>
      </c>
      <c r="KJ244" s="1">
        <v>7.4854559999999997E-4</v>
      </c>
      <c r="KK244" s="1">
        <v>0.19387940000000001</v>
      </c>
      <c r="KL244">
        <v>0.83217399999999997</v>
      </c>
      <c r="KM244">
        <v>17.50346</v>
      </c>
      <c r="KN244" s="1">
        <v>6.7714740000000004E-4</v>
      </c>
      <c r="KO244" s="1">
        <v>0.1752049</v>
      </c>
      <c r="KP244">
        <v>0.83230009999999999</v>
      </c>
      <c r="KQ244">
        <v>18.28641</v>
      </c>
      <c r="KR244" s="1">
        <v>6.1745229999999999E-4</v>
      </c>
      <c r="KS244" s="1">
        <v>0.15966959999999999</v>
      </c>
      <c r="KT244">
        <v>0.83243149999999999</v>
      </c>
      <c r="KU244">
        <v>19.067550000000001</v>
      </c>
      <c r="KV244" s="1">
        <v>5.6595859999999997E-4</v>
      </c>
      <c r="KW244" s="1">
        <v>0.14626420000000001</v>
      </c>
      <c r="KX244">
        <v>0.83257409999999998</v>
      </c>
      <c r="KY244">
        <v>19.556509999999999</v>
      </c>
      <c r="KZ244" s="1">
        <v>5.2167489999999995E-4</v>
      </c>
      <c r="LA244" s="1">
        <v>0.13474439999999999</v>
      </c>
      <c r="LB244">
        <v>0.83272389999999996</v>
      </c>
      <c r="LC244">
        <v>19.302129999999998</v>
      </c>
      <c r="LD244" s="1">
        <v>4.843507E-4</v>
      </c>
      <c r="LE244" s="1">
        <v>0.12504109999999999</v>
      </c>
      <c r="LF244">
        <v>0.83284879999999994</v>
      </c>
      <c r="LG244">
        <v>18.67512</v>
      </c>
      <c r="LH244" s="1">
        <v>4.5334349999999999E-4</v>
      </c>
      <c r="LI244" s="1">
        <v>0.11697680000000001</v>
      </c>
      <c r="LJ244">
        <v>0.832978</v>
      </c>
      <c r="LK244">
        <v>18.168150000000001</v>
      </c>
      <c r="LL244" s="1">
        <v>4.2735350000000001E-4</v>
      </c>
      <c r="LM244" s="1">
        <v>0.1102297</v>
      </c>
      <c r="LN244">
        <v>0.83307620000000004</v>
      </c>
      <c r="LO244">
        <v>18.056789999999999</v>
      </c>
      <c r="LP244" s="1">
        <v>4.0479760000000002E-4</v>
      </c>
      <c r="LQ244" s="1">
        <v>0.10439329999999999</v>
      </c>
      <c r="LR244">
        <v>0.83313459999999995</v>
      </c>
      <c r="LS244">
        <v>18.837700000000002</v>
      </c>
      <c r="LT244" s="1">
        <v>3.8440410000000001E-4</v>
      </c>
      <c r="LU244" s="1">
        <v>9.9127290000000007E-2</v>
      </c>
      <c r="LV244">
        <v>0.8331982</v>
      </c>
      <c r="LW244">
        <v>19.80217</v>
      </c>
      <c r="LX244" s="1">
        <v>3.6566060000000001E-4</v>
      </c>
      <c r="LY244" s="1">
        <v>9.4291310000000003E-2</v>
      </c>
      <c r="LZ244">
        <v>0.83323349999999996</v>
      </c>
      <c r="MA244">
        <v>20.67127</v>
      </c>
      <c r="MB244" s="1">
        <v>3.4841510000000001E-4</v>
      </c>
      <c r="MC244" s="1">
        <v>8.9846830000000003E-2</v>
      </c>
      <c r="MD244">
        <v>0.83324129999999996</v>
      </c>
      <c r="ME244">
        <v>21.134889999999999</v>
      </c>
      <c r="MF244" s="1">
        <v>3.3261290000000002E-4</v>
      </c>
      <c r="MG244" s="1">
        <v>8.5773710000000003E-2</v>
      </c>
      <c r="MH244">
        <v>0.83321780000000001</v>
      </c>
      <c r="MI244">
        <v>20.89902</v>
      </c>
      <c r="MJ244" s="1">
        <v>3.1824719999999998E-4</v>
      </c>
      <c r="MK244" s="1">
        <v>8.2074709999999995E-2</v>
      </c>
      <c r="ML244">
        <v>0.83314869999999996</v>
      </c>
      <c r="MM244">
        <v>20.27722</v>
      </c>
      <c r="MN244" s="1">
        <v>3.0530550000000003E-4</v>
      </c>
      <c r="MO244" s="1">
        <v>7.8741000000000005E-2</v>
      </c>
      <c r="MP244">
        <v>0.83306239999999998</v>
      </c>
      <c r="MQ244">
        <v>19.795300000000001</v>
      </c>
      <c r="MR244" s="1">
        <v>2.9368969999999999E-4</v>
      </c>
      <c r="MS244" s="1">
        <v>7.575469E-2</v>
      </c>
      <c r="MT244">
        <v>0.83294550000000001</v>
      </c>
      <c r="MU244">
        <v>19.701969999999999</v>
      </c>
      <c r="MV244" s="1">
        <v>2.8349540000000001E-4</v>
      </c>
      <c r="MW244" s="1">
        <v>7.3127639999999994E-2</v>
      </c>
      <c r="MX244">
        <v>0.83277579999999995</v>
      </c>
      <c r="MY244">
        <v>20.339269999999999</v>
      </c>
      <c r="MZ244" s="1">
        <v>2.7469160000000002E-4</v>
      </c>
      <c r="NA244" s="1">
        <v>7.0871050000000005E-2</v>
      </c>
      <c r="NB244">
        <v>0.8325496</v>
      </c>
      <c r="NC244">
        <v>20.646380000000001</v>
      </c>
      <c r="ND244" s="1">
        <v>2.6724639999999998E-4</v>
      </c>
      <c r="NE244" s="1">
        <v>6.8953329999999993E-2</v>
      </c>
      <c r="NF244">
        <v>0.83229540000000002</v>
      </c>
      <c r="NG244">
        <v>21.18608</v>
      </c>
      <c r="NH244" s="1">
        <v>2.6058929999999998E-4</v>
      </c>
      <c r="NI244" s="1">
        <v>6.7250450000000003E-2</v>
      </c>
      <c r="NJ244">
        <v>0.83201809999999998</v>
      </c>
      <c r="NK244">
        <v>21.319050000000001</v>
      </c>
      <c r="NL244" s="1">
        <v>2.5411740000000002E-4</v>
      </c>
      <c r="NM244" s="1">
        <v>6.5600850000000002E-2</v>
      </c>
      <c r="NN244">
        <v>0.83178079999999999</v>
      </c>
      <c r="NO244">
        <v>20.913180000000001</v>
      </c>
      <c r="NP244" s="1">
        <v>2.4742280000000002E-4</v>
      </c>
      <c r="NQ244" s="1">
        <v>6.3889539999999995E-2</v>
      </c>
      <c r="NR244">
        <v>0.83152570000000003</v>
      </c>
      <c r="NS244">
        <v>20.262149999999998</v>
      </c>
      <c r="NT244" s="1">
        <v>2.4033560000000001E-4</v>
      </c>
      <c r="NU244" s="1">
        <v>6.2073110000000001E-2</v>
      </c>
      <c r="NV244">
        <v>0.83129569999999997</v>
      </c>
      <c r="NW244">
        <v>19.70513</v>
      </c>
      <c r="NX244" s="1">
        <v>2.3292739999999999E-4</v>
      </c>
      <c r="NY244" s="1">
        <v>6.0170889999999998E-2</v>
      </c>
      <c r="NZ244">
        <v>0.83110510000000004</v>
      </c>
      <c r="OA244">
        <v>19.62951</v>
      </c>
      <c r="OB244" s="1">
        <v>2.2547100000000001E-4</v>
      </c>
      <c r="OC244" s="1">
        <v>5.8246680000000002E-2</v>
      </c>
      <c r="OD244">
        <v>0.83094920000000005</v>
      </c>
      <c r="OE244">
        <v>20.459029999999998</v>
      </c>
      <c r="OF244" s="1">
        <v>2.1822540000000001E-4</v>
      </c>
      <c r="OG244" s="1">
        <v>5.6372180000000001E-2</v>
      </c>
      <c r="OH244">
        <v>0.83082</v>
      </c>
      <c r="OI244">
        <v>21.49023</v>
      </c>
      <c r="OJ244" s="1">
        <v>2.113378E-4</v>
      </c>
      <c r="OK244" s="1">
        <v>5.458151E-2</v>
      </c>
    </row>
    <row r="245" spans="1:401" x14ac:dyDescent="0.35">
      <c r="A245">
        <v>251</v>
      </c>
      <c r="B245" t="s">
        <v>4</v>
      </c>
      <c r="C245" t="s">
        <v>181</v>
      </c>
      <c r="D245" t="s">
        <v>251</v>
      </c>
      <c r="E245">
        <v>865.57709999999997</v>
      </c>
      <c r="F245">
        <v>1.3153900000000001</v>
      </c>
      <c r="G245">
        <v>16.355630000000001</v>
      </c>
      <c r="H245">
        <v>0</v>
      </c>
      <c r="I245">
        <v>0</v>
      </c>
      <c r="J245">
        <v>1.31311</v>
      </c>
      <c r="K245">
        <v>16.538460000000001</v>
      </c>
      <c r="L245">
        <v>0</v>
      </c>
      <c r="M245">
        <v>0</v>
      </c>
      <c r="N245">
        <v>1.3108040000000001</v>
      </c>
      <c r="O245">
        <v>16.78181</v>
      </c>
      <c r="P245">
        <v>0</v>
      </c>
      <c r="Q245">
        <v>0</v>
      </c>
      <c r="R245">
        <v>1.308457</v>
      </c>
      <c r="S245">
        <v>17.177510000000002</v>
      </c>
      <c r="T245">
        <v>0</v>
      </c>
      <c r="U245">
        <v>0</v>
      </c>
      <c r="V245">
        <v>1.3060769999999999</v>
      </c>
      <c r="W245">
        <v>17.727119999999999</v>
      </c>
      <c r="X245">
        <v>0</v>
      </c>
      <c r="Y245">
        <v>0</v>
      </c>
      <c r="Z245">
        <v>1.303677</v>
      </c>
      <c r="AA245">
        <v>17.985389999999999</v>
      </c>
      <c r="AB245">
        <v>0</v>
      </c>
      <c r="AC245">
        <v>0</v>
      </c>
      <c r="AD245">
        <v>1.301272</v>
      </c>
      <c r="AE245">
        <v>17.8734</v>
      </c>
      <c r="AF245">
        <v>0</v>
      </c>
      <c r="AG245">
        <v>0</v>
      </c>
      <c r="AH245">
        <v>1.29881</v>
      </c>
      <c r="AI245">
        <v>17.611969999999999</v>
      </c>
      <c r="AJ245">
        <v>0</v>
      </c>
      <c r="AK245">
        <v>0</v>
      </c>
      <c r="AL245">
        <v>1.296286</v>
      </c>
      <c r="AM245">
        <v>17.265229999999999</v>
      </c>
      <c r="AN245">
        <v>0</v>
      </c>
      <c r="AO245">
        <v>0</v>
      </c>
      <c r="AP245">
        <v>1.2937730000000001</v>
      </c>
      <c r="AQ245">
        <v>17.40756</v>
      </c>
      <c r="AR245">
        <v>0</v>
      </c>
      <c r="AS245">
        <v>0</v>
      </c>
      <c r="AT245">
        <v>1.291226</v>
      </c>
      <c r="AU245">
        <v>17.844830000000002</v>
      </c>
      <c r="AV245" s="1">
        <v>9.4916639999999999E-32</v>
      </c>
      <c r="AW245" s="1">
        <v>3.4182559999999997E-29</v>
      </c>
      <c r="AX245">
        <v>1.2883389999999999</v>
      </c>
      <c r="AY245">
        <v>18.374479999999998</v>
      </c>
      <c r="AZ245" s="1">
        <v>3.97056E-19</v>
      </c>
      <c r="BA245" s="1">
        <v>1.438065E-16</v>
      </c>
      <c r="BB245">
        <v>1.2854220000000001</v>
      </c>
      <c r="BC245">
        <v>18.967369999999999</v>
      </c>
      <c r="BD245" s="1">
        <v>1.8149980000000001E-10</v>
      </c>
      <c r="BE245" s="1">
        <v>3.455045E-8</v>
      </c>
      <c r="BF245">
        <v>1.2824390000000001</v>
      </c>
      <c r="BG245">
        <v>19.12406</v>
      </c>
      <c r="BH245" s="1">
        <v>4.4454919999999998E-6</v>
      </c>
      <c r="BI245" s="1">
        <v>1.04885E-3</v>
      </c>
      <c r="BJ245">
        <v>1.2794099999999999</v>
      </c>
      <c r="BK245">
        <v>18.943210000000001</v>
      </c>
      <c r="BL245" s="1">
        <v>2.1620260000000001E-3</v>
      </c>
      <c r="BM245" s="1">
        <v>0.56429580000000001</v>
      </c>
      <c r="BN245">
        <v>1.2764040000000001</v>
      </c>
      <c r="BO245">
        <v>18.631699999999999</v>
      </c>
      <c r="BP245" s="1">
        <v>0.15986500000000001</v>
      </c>
      <c r="BQ245" s="1">
        <v>45.227209999999999</v>
      </c>
      <c r="BR245">
        <v>1.273353</v>
      </c>
      <c r="BS245">
        <v>18.268080000000001</v>
      </c>
      <c r="BT245">
        <v>3.099326</v>
      </c>
      <c r="BU245">
        <v>941.22640000000001</v>
      </c>
      <c r="BV245">
        <v>1.270111</v>
      </c>
      <c r="BW245">
        <v>18.276669999999999</v>
      </c>
      <c r="BX245">
        <v>21.162109999999998</v>
      </c>
      <c r="BY245">
        <v>6856.0640000000003</v>
      </c>
      <c r="BZ245">
        <v>1.26657</v>
      </c>
      <c r="CA245">
        <v>18.30368</v>
      </c>
      <c r="CB245">
        <v>61.937049999999999</v>
      </c>
      <c r="CC245">
        <v>21309.58</v>
      </c>
      <c r="CD245">
        <v>1.262275</v>
      </c>
      <c r="CE245">
        <v>18.543320000000001</v>
      </c>
      <c r="CF245">
        <v>89.761470000000003</v>
      </c>
      <c r="CG245">
        <v>32686.98</v>
      </c>
      <c r="CH245">
        <v>1.2573319999999999</v>
      </c>
      <c r="CI245">
        <v>18.71808</v>
      </c>
      <c r="CJ245">
        <v>72.297420000000002</v>
      </c>
      <c r="CK245">
        <v>27781</v>
      </c>
      <c r="CL245">
        <v>1.252286</v>
      </c>
      <c r="CM245">
        <v>18.708570000000002</v>
      </c>
      <c r="CN245">
        <v>35.631549999999997</v>
      </c>
      <c r="CO245">
        <v>14390.86</v>
      </c>
      <c r="CP245">
        <v>1.2476339999999999</v>
      </c>
      <c r="CQ245">
        <v>18.57601</v>
      </c>
      <c r="CR245">
        <v>11.668749999999999</v>
      </c>
      <c r="CS245">
        <v>4932.5020000000004</v>
      </c>
      <c r="CT245">
        <v>1.243417</v>
      </c>
      <c r="CU245">
        <v>18.223559999999999</v>
      </c>
      <c r="CV245">
        <v>2.7484199999999999</v>
      </c>
      <c r="CW245">
        <v>1207.751</v>
      </c>
      <c r="CX245">
        <v>1.239603</v>
      </c>
      <c r="CY245">
        <v>17.6999</v>
      </c>
      <c r="CZ245">
        <v>0.52868999999999999</v>
      </c>
      <c r="DA245">
        <v>237.035</v>
      </c>
      <c r="DB245">
        <v>1.2358610000000001</v>
      </c>
      <c r="DC245">
        <v>17.557600000000001</v>
      </c>
      <c r="DD245">
        <v>0.12180589999999999</v>
      </c>
      <c r="DE245">
        <v>52.309710000000003</v>
      </c>
      <c r="DF245">
        <v>1.231833</v>
      </c>
      <c r="DG245">
        <v>17.338149999999999</v>
      </c>
      <c r="DH245">
        <v>5.9597299999999999E-2</v>
      </c>
      <c r="DI245">
        <v>23.56785</v>
      </c>
      <c r="DJ245">
        <v>1.2274050000000001</v>
      </c>
      <c r="DK245">
        <v>17.370139999999999</v>
      </c>
      <c r="DL245">
        <v>4.8407869999999999E-2</v>
      </c>
      <c r="DM245">
        <v>18.666039999999999</v>
      </c>
      <c r="DN245">
        <v>1.2224280000000001</v>
      </c>
      <c r="DO245">
        <v>17.622479999999999</v>
      </c>
      <c r="DP245">
        <v>4.4227589999999997E-2</v>
      </c>
      <c r="DQ245">
        <v>17.044519999999999</v>
      </c>
      <c r="DR245">
        <v>1.216664</v>
      </c>
      <c r="DS245">
        <v>17.752780000000001</v>
      </c>
      <c r="DT245" s="1">
        <v>4.1355320000000001E-2</v>
      </c>
      <c r="DU245">
        <v>16.008980000000001</v>
      </c>
      <c r="DV245">
        <v>1.2100630000000001</v>
      </c>
      <c r="DW245">
        <v>17.62886</v>
      </c>
      <c r="DX245" s="1">
        <v>3.8836620000000002E-2</v>
      </c>
      <c r="DY245">
        <v>15.131259999999999</v>
      </c>
      <c r="DZ245">
        <v>1.202642</v>
      </c>
      <c r="EA245">
        <v>17.32264</v>
      </c>
      <c r="EB245" s="1">
        <v>3.6411590000000001E-2</v>
      </c>
      <c r="EC245">
        <v>14.29562</v>
      </c>
      <c r="ED245">
        <v>1.19493</v>
      </c>
      <c r="EE245">
        <v>16.994779999999999</v>
      </c>
      <c r="EF245" s="1">
        <v>3.4068040000000001E-2</v>
      </c>
      <c r="EG245" s="1">
        <v>13.482860000000001</v>
      </c>
      <c r="EH245">
        <v>1.186752</v>
      </c>
      <c r="EI245">
        <v>17.164079999999998</v>
      </c>
      <c r="EJ245" s="1">
        <v>3.1845360000000003E-2</v>
      </c>
      <c r="EK245" s="1">
        <v>12.708080000000001</v>
      </c>
      <c r="EL245">
        <v>1.177991</v>
      </c>
      <c r="EM245">
        <v>17.315429999999999</v>
      </c>
      <c r="EN245" s="1">
        <v>2.986548E-2</v>
      </c>
      <c r="EO245" s="1">
        <v>12.013070000000001</v>
      </c>
      <c r="EP245">
        <v>1.1692689999999999</v>
      </c>
      <c r="EQ245">
        <v>17.584050000000001</v>
      </c>
      <c r="ER245" s="1">
        <v>2.8566390000000001E-2</v>
      </c>
      <c r="ES245" s="1">
        <v>11.55771</v>
      </c>
      <c r="ET245">
        <v>1.1602140000000001</v>
      </c>
      <c r="EU245">
        <v>18.090489999999999</v>
      </c>
      <c r="EV245" s="1">
        <v>2.8357609999999998E-2</v>
      </c>
      <c r="EW245" s="1">
        <v>11.529</v>
      </c>
      <c r="EX245">
        <v>1.1507750000000001</v>
      </c>
      <c r="EY245">
        <v>18.263590000000001</v>
      </c>
      <c r="EZ245" s="1">
        <v>2.9026819999999998E-2</v>
      </c>
      <c r="FA245" s="1">
        <v>11.88349</v>
      </c>
      <c r="FB245">
        <v>1.140936</v>
      </c>
      <c r="FC245">
        <v>18.016639999999999</v>
      </c>
      <c r="FD245" s="1">
        <v>2.9748879999999998E-2</v>
      </c>
      <c r="FE245" s="1">
        <v>12.30973</v>
      </c>
      <c r="FF245">
        <v>1.1308560000000001</v>
      </c>
      <c r="FG245">
        <v>17.80087</v>
      </c>
      <c r="FH245" s="1">
        <v>2.9816450000000001E-2</v>
      </c>
      <c r="FI245" s="1">
        <v>12.49751</v>
      </c>
      <c r="FJ245">
        <v>1.1205080000000001</v>
      </c>
      <c r="FK245">
        <v>17.695129999999999</v>
      </c>
      <c r="FL245" s="1">
        <v>2.9034890000000001E-2</v>
      </c>
      <c r="FM245" s="1">
        <v>12.335150000000001</v>
      </c>
      <c r="FN245">
        <v>1.1097950000000001</v>
      </c>
      <c r="FO245">
        <v>18.073540000000001</v>
      </c>
      <c r="FP245" s="1">
        <v>2.7550970000000001E-2</v>
      </c>
      <c r="FQ245" s="1">
        <v>11.86355</v>
      </c>
      <c r="FR245">
        <v>1.0988309999999999</v>
      </c>
      <c r="FS245">
        <v>18.530809999999999</v>
      </c>
      <c r="FT245" s="1">
        <v>2.568258E-2</v>
      </c>
      <c r="FU245" s="1">
        <v>11.202870000000001</v>
      </c>
      <c r="FV245">
        <v>1.0904</v>
      </c>
      <c r="FW245">
        <v>18.862590000000001</v>
      </c>
      <c r="FX245" s="1">
        <v>2.3702330000000001E-2</v>
      </c>
      <c r="FY245" s="1">
        <v>10.4457</v>
      </c>
      <c r="FZ245">
        <v>1.0840289999999999</v>
      </c>
      <c r="GA245">
        <v>19.186219999999999</v>
      </c>
      <c r="GB245" s="1">
        <v>2.173069E-2</v>
      </c>
      <c r="GC245" s="1">
        <v>9.6577769999999994</v>
      </c>
      <c r="GD245">
        <v>1.078886</v>
      </c>
      <c r="GE245">
        <v>19.148129999999998</v>
      </c>
      <c r="GF245" s="1">
        <v>1.9852939999999999E-2</v>
      </c>
      <c r="GG245" s="1">
        <v>8.8885520000000007</v>
      </c>
      <c r="GH245">
        <v>1.0738570000000001</v>
      </c>
      <c r="GI245">
        <v>18.947700000000001</v>
      </c>
      <c r="GJ245" s="1">
        <v>1.8091119999999999E-2</v>
      </c>
      <c r="GK245" s="1">
        <v>8.1589120000000008</v>
      </c>
      <c r="GL245">
        <v>1.068819</v>
      </c>
      <c r="GM245">
        <v>18.86224</v>
      </c>
      <c r="GN245" s="1">
        <v>1.6465919999999998E-2</v>
      </c>
      <c r="GO245" s="1">
        <v>7.4801950000000001</v>
      </c>
      <c r="GP245">
        <v>1.0642419999999999</v>
      </c>
      <c r="GQ245">
        <v>18.950949999999999</v>
      </c>
      <c r="GR245" s="1">
        <v>1.4997720000000001E-2</v>
      </c>
      <c r="GS245" s="1">
        <v>6.8582780000000003</v>
      </c>
      <c r="GT245">
        <v>1.059185</v>
      </c>
      <c r="GU245">
        <v>19.116399999999999</v>
      </c>
      <c r="GV245" s="1">
        <v>1.3654380000000001E-2</v>
      </c>
      <c r="GW245" s="1">
        <v>6.289021</v>
      </c>
      <c r="GX245">
        <v>1.0538780000000001</v>
      </c>
      <c r="GY245">
        <v>19.520309999999998</v>
      </c>
      <c r="GZ245" s="1">
        <v>1.241624E-2</v>
      </c>
      <c r="HA245" s="1">
        <v>5.7636690000000002</v>
      </c>
      <c r="HB245">
        <v>1.04863</v>
      </c>
      <c r="HC245">
        <v>19.659610000000001</v>
      </c>
      <c r="HD245" s="1">
        <v>1.129282E-2</v>
      </c>
      <c r="HE245" s="1">
        <v>5.282591</v>
      </c>
      <c r="HF245">
        <v>1.0432220000000001</v>
      </c>
      <c r="HG245">
        <v>19.61281</v>
      </c>
      <c r="HH245" s="1">
        <v>1.026789E-2</v>
      </c>
      <c r="HI245" s="1">
        <v>4.8414469999999996</v>
      </c>
      <c r="HJ245">
        <v>1.039417</v>
      </c>
      <c r="HK245">
        <v>19.261569999999999</v>
      </c>
      <c r="HL245" s="1">
        <v>9.3377059999999994E-3</v>
      </c>
      <c r="HM245" s="1">
        <v>4.4313799999999999</v>
      </c>
      <c r="HN245">
        <v>1.036586</v>
      </c>
      <c r="HO245">
        <v>18.9633</v>
      </c>
      <c r="HP245" s="1">
        <v>8.4872130000000004E-3</v>
      </c>
      <c r="HQ245" s="1">
        <v>4.0508850000000001</v>
      </c>
      <c r="HR245">
        <v>1.034281</v>
      </c>
      <c r="HS245">
        <v>18.79881</v>
      </c>
      <c r="HT245" s="1">
        <v>7.7167939999999999E-3</v>
      </c>
      <c r="HU245" s="1">
        <v>3.702607</v>
      </c>
      <c r="HV245">
        <v>1.032408</v>
      </c>
      <c r="HW245">
        <v>18.718509999999998</v>
      </c>
      <c r="HX245" s="1">
        <v>7.0197810000000001E-3</v>
      </c>
      <c r="HY245" s="1">
        <v>3.3839800000000002</v>
      </c>
      <c r="HZ245">
        <v>1.0311459999999999</v>
      </c>
      <c r="IA245">
        <v>18.82274</v>
      </c>
      <c r="IB245" s="1">
        <v>6.3917949999999996E-3</v>
      </c>
      <c r="IC245" s="1">
        <v>3.0920399999999999</v>
      </c>
      <c r="ID245">
        <v>1.030041</v>
      </c>
      <c r="IE245">
        <v>19.160620000000002</v>
      </c>
      <c r="IF245" s="1">
        <v>5.8124240000000001E-3</v>
      </c>
      <c r="IG245" s="1">
        <v>2.819861</v>
      </c>
      <c r="IH245">
        <v>1.029147</v>
      </c>
      <c r="II245">
        <v>19.343250000000001</v>
      </c>
      <c r="IJ245" s="1">
        <v>5.2733850000000002E-3</v>
      </c>
      <c r="IK245" s="1">
        <v>2.564057</v>
      </c>
      <c r="IL245">
        <v>1.0274529999999999</v>
      </c>
      <c r="IM245">
        <v>19.439710000000002</v>
      </c>
      <c r="IN245" s="1">
        <v>4.7643069999999997E-3</v>
      </c>
      <c r="IO245" s="1">
        <v>2.3233169999999999</v>
      </c>
      <c r="IP245">
        <v>1.0261150000000001</v>
      </c>
      <c r="IQ245">
        <v>18.963889999999999</v>
      </c>
      <c r="IR245" s="1">
        <v>4.2841880000000004E-3</v>
      </c>
      <c r="IS245" s="1">
        <v>2.094036</v>
      </c>
      <c r="IT245">
        <v>1.0253639999999999</v>
      </c>
      <c r="IU245">
        <v>18.313320000000001</v>
      </c>
      <c r="IV245" s="1">
        <v>3.830048E-3</v>
      </c>
      <c r="IW245" s="1">
        <v>1.874849</v>
      </c>
      <c r="IX245">
        <v>1.0249779999999999</v>
      </c>
      <c r="IY245">
        <v>17.800789999999999</v>
      </c>
      <c r="IZ245" s="1">
        <v>3.3972189999999999E-3</v>
      </c>
      <c r="JA245" s="1">
        <v>1.6652549999999999</v>
      </c>
      <c r="JB245">
        <v>1.024556</v>
      </c>
      <c r="JC245">
        <v>17.49446</v>
      </c>
      <c r="JD245" s="1">
        <v>2.9740000000000001E-3</v>
      </c>
      <c r="JE245" s="1">
        <v>1.4610780000000001</v>
      </c>
      <c r="JF245">
        <v>1.0241629999999999</v>
      </c>
      <c r="JG245">
        <v>17.874739999999999</v>
      </c>
      <c r="JH245" s="1">
        <v>2.5522930000000002E-3</v>
      </c>
      <c r="JI245" s="1">
        <v>1.258078</v>
      </c>
      <c r="JJ245">
        <v>1.023916</v>
      </c>
      <c r="JK245">
        <v>18.34732</v>
      </c>
      <c r="JL245" s="1">
        <v>2.1388660000000001E-3</v>
      </c>
      <c r="JM245" s="1">
        <v>1.0581130000000001</v>
      </c>
      <c r="JN245">
        <v>1.023736</v>
      </c>
      <c r="JO245">
        <v>18.684190000000001</v>
      </c>
      <c r="JP245" s="1">
        <v>1.7547610000000001E-3</v>
      </c>
      <c r="JQ245" s="1">
        <v>0.87054200000000004</v>
      </c>
      <c r="JR245">
        <v>1.0236730000000001</v>
      </c>
      <c r="JS245">
        <v>18.999040000000001</v>
      </c>
      <c r="JT245" s="1">
        <v>1.4270179999999999E-3</v>
      </c>
      <c r="JU245" s="1">
        <v>0.70818749999999997</v>
      </c>
      <c r="JV245">
        <v>1.0236590000000001</v>
      </c>
      <c r="JW245">
        <v>18.80517</v>
      </c>
      <c r="JX245" s="1">
        <v>1.1705820000000001E-3</v>
      </c>
      <c r="JY245" s="1">
        <v>0.57943359999999999</v>
      </c>
      <c r="JZ245">
        <v>1.0236890000000001</v>
      </c>
      <c r="KA245">
        <v>18.096129999999999</v>
      </c>
      <c r="KB245" s="1">
        <v>9.8342239999999999E-4</v>
      </c>
      <c r="KC245" s="1">
        <v>0.484483</v>
      </c>
      <c r="KD245">
        <v>1.0237849999999999</v>
      </c>
      <c r="KE245">
        <v>17.425650000000001</v>
      </c>
      <c r="KF245" s="1">
        <v>8.5111669999999998E-4</v>
      </c>
      <c r="KG245" s="1">
        <v>0.41719709999999999</v>
      </c>
      <c r="KH245">
        <v>1.023895</v>
      </c>
      <c r="KI245">
        <v>17.022290000000002</v>
      </c>
      <c r="KJ245" s="1">
        <v>7.5610429999999995E-4</v>
      </c>
      <c r="KK245" s="1">
        <v>0.36909629999999999</v>
      </c>
      <c r="KL245">
        <v>1.024071</v>
      </c>
      <c r="KM245">
        <v>17.49729</v>
      </c>
      <c r="KN245" s="1">
        <v>6.8318649999999997E-4</v>
      </c>
      <c r="KO245" s="1">
        <v>0.3326115</v>
      </c>
      <c r="KP245">
        <v>1.0242560000000001</v>
      </c>
      <c r="KQ245">
        <v>18.27374</v>
      </c>
      <c r="KR245" s="1">
        <v>6.2259689999999998E-4</v>
      </c>
      <c r="KS245" s="1">
        <v>0.30267840000000001</v>
      </c>
      <c r="KT245">
        <v>1.0245040000000001</v>
      </c>
      <c r="KU245">
        <v>19.076979999999999</v>
      </c>
      <c r="KV245" s="1">
        <v>5.7041209999999999E-4</v>
      </c>
      <c r="KW245" s="1">
        <v>0.27695160000000002</v>
      </c>
      <c r="KX245">
        <v>1.0247470000000001</v>
      </c>
      <c r="KY245">
        <v>19.61083</v>
      </c>
      <c r="KZ245" s="1">
        <v>5.2547379999999999E-4</v>
      </c>
      <c r="LA245" s="1">
        <v>0.25478119999999999</v>
      </c>
      <c r="LB245">
        <v>1.0249760000000001</v>
      </c>
      <c r="LC245">
        <v>19.39021</v>
      </c>
      <c r="LD245" s="1">
        <v>4.8752570000000001E-4</v>
      </c>
      <c r="LE245" s="1">
        <v>0.23601649999999999</v>
      </c>
      <c r="LF245">
        <v>1.025191</v>
      </c>
      <c r="LG245">
        <v>18.747140000000002</v>
      </c>
      <c r="LH245" s="1">
        <v>4.5598170000000002E-4</v>
      </c>
      <c r="LI245" s="1">
        <v>0.22038260000000001</v>
      </c>
      <c r="LJ245">
        <v>1.025374</v>
      </c>
      <c r="LK245">
        <v>18.20786</v>
      </c>
      <c r="LL245" s="1">
        <v>4.2958299999999998E-4</v>
      </c>
      <c r="LM245" s="1">
        <v>0.2073361</v>
      </c>
      <c r="LN245">
        <v>1.025547</v>
      </c>
      <c r="LO245">
        <v>18.034559999999999</v>
      </c>
      <c r="LP245" s="1">
        <v>4.0676109999999998E-4</v>
      </c>
      <c r="LQ245" s="1">
        <v>0.1961454</v>
      </c>
      <c r="LR245">
        <v>1.0256879999999999</v>
      </c>
      <c r="LS245">
        <v>18.794339999999998</v>
      </c>
      <c r="LT245" s="1">
        <v>3.8619629999999999E-4</v>
      </c>
      <c r="LU245" s="1">
        <v>0.18612480000000001</v>
      </c>
      <c r="LV245">
        <v>1.025776</v>
      </c>
      <c r="LW245">
        <v>19.76313</v>
      </c>
      <c r="LX245" s="1">
        <v>3.6730740000000001E-4</v>
      </c>
      <c r="LY245" s="1">
        <v>0.1769521</v>
      </c>
      <c r="LZ245">
        <v>1.025855</v>
      </c>
      <c r="MA245">
        <v>20.669879999999999</v>
      </c>
      <c r="MB245" s="1">
        <v>3.4992980000000002E-4</v>
      </c>
      <c r="MC245" s="1">
        <v>0.16852719999999999</v>
      </c>
      <c r="MD245">
        <v>1.025841</v>
      </c>
      <c r="ME245">
        <v>21.17868</v>
      </c>
      <c r="MF245" s="1">
        <v>3.3399379999999999E-4</v>
      </c>
      <c r="MG245" s="1">
        <v>0.16080159999999999</v>
      </c>
      <c r="MH245">
        <v>1.0258309999999999</v>
      </c>
      <c r="MI245">
        <v>20.975999999999999</v>
      </c>
      <c r="MJ245" s="1">
        <v>3.1949940000000003E-4</v>
      </c>
      <c r="MK245" s="1">
        <v>0.15377930000000001</v>
      </c>
      <c r="ML245">
        <v>1.02576</v>
      </c>
      <c r="MM245">
        <v>20.3368</v>
      </c>
      <c r="MN245" s="1">
        <v>3.0643320000000001E-4</v>
      </c>
      <c r="MO245" s="1">
        <v>0.14745130000000001</v>
      </c>
      <c r="MP245">
        <v>1.025568</v>
      </c>
      <c r="MQ245">
        <v>19.817309999999999</v>
      </c>
      <c r="MR245" s="1">
        <v>2.9469039999999999E-4</v>
      </c>
      <c r="MS245" s="1">
        <v>0.14177790000000001</v>
      </c>
      <c r="MT245">
        <v>1.0254099999999999</v>
      </c>
      <c r="MU245">
        <v>19.663609999999998</v>
      </c>
      <c r="MV245" s="1">
        <v>2.8436869999999998E-4</v>
      </c>
      <c r="MW245" s="1">
        <v>0.13677839999999999</v>
      </c>
      <c r="MX245">
        <v>1.0250919999999999</v>
      </c>
      <c r="MY245">
        <v>20.293050000000001</v>
      </c>
      <c r="MZ245" s="1">
        <v>2.754352E-4</v>
      </c>
      <c r="NA245" s="1">
        <v>0.1324748</v>
      </c>
      <c r="NB245">
        <v>1.024748</v>
      </c>
      <c r="NC245">
        <v>20.6082</v>
      </c>
      <c r="ND245" s="1">
        <v>2.6788209999999997E-4</v>
      </c>
      <c r="NE245" s="1">
        <v>0.1288252</v>
      </c>
      <c r="NF245">
        <v>1.0243500000000001</v>
      </c>
      <c r="NG245">
        <v>21.209520000000001</v>
      </c>
      <c r="NH245" s="1">
        <v>2.6117479999999998E-4</v>
      </c>
      <c r="NI245" s="1">
        <v>0.12564020000000001</v>
      </c>
      <c r="NJ245">
        <v>1.023909</v>
      </c>
      <c r="NK245">
        <v>21.39312</v>
      </c>
      <c r="NL245" s="1">
        <v>2.5470050000000002E-4</v>
      </c>
      <c r="NM245" s="1">
        <v>0.12261130000000001</v>
      </c>
      <c r="NN245">
        <v>1.0234730000000001</v>
      </c>
      <c r="NO245">
        <v>21.01979</v>
      </c>
      <c r="NP245" s="1">
        <v>2.4803990000000001E-4</v>
      </c>
      <c r="NQ245" s="1">
        <v>0.1195162</v>
      </c>
      <c r="NR245">
        <v>1.0230729999999999</v>
      </c>
      <c r="NS245">
        <v>20.348549999999999</v>
      </c>
      <c r="NT245" s="1">
        <v>2.4099009999999999E-4</v>
      </c>
      <c r="NU245" s="1">
        <v>0.1162324</v>
      </c>
      <c r="NV245">
        <v>1.0226850000000001</v>
      </c>
      <c r="NW245">
        <v>19.74869</v>
      </c>
      <c r="NX245" s="1">
        <v>2.336056E-4</v>
      </c>
      <c r="NY245" s="1">
        <v>0.1127769</v>
      </c>
      <c r="NZ245">
        <v>1.0223450000000001</v>
      </c>
      <c r="OA245">
        <v>19.609470000000002</v>
      </c>
      <c r="OB245" s="1">
        <v>2.2614280000000001E-4</v>
      </c>
      <c r="OC245" s="1">
        <v>0.10924590000000001</v>
      </c>
      <c r="OD245">
        <v>1.022108</v>
      </c>
      <c r="OE245">
        <v>20.424240000000001</v>
      </c>
      <c r="OF245" s="1">
        <v>2.188736E-4</v>
      </c>
      <c r="OG245" s="1">
        <v>0.10577689999999999</v>
      </c>
      <c r="OH245">
        <v>1.0219050000000001</v>
      </c>
      <c r="OI245">
        <v>21.465070000000001</v>
      </c>
      <c r="OJ245" s="1">
        <v>2.1196140000000001E-4</v>
      </c>
      <c r="OK245" s="1">
        <v>0.10245170000000001</v>
      </c>
    </row>
    <row r="246" spans="1:401" x14ac:dyDescent="0.35">
      <c r="A246">
        <v>252</v>
      </c>
      <c r="B246" t="s">
        <v>4</v>
      </c>
      <c r="C246" t="s">
        <v>181</v>
      </c>
      <c r="D246" t="s">
        <v>252</v>
      </c>
      <c r="E246">
        <v>898.05359999999996</v>
      </c>
      <c r="F246">
        <v>0.54585229999999996</v>
      </c>
      <c r="G246">
        <v>16.382059999999999</v>
      </c>
      <c r="H246">
        <v>0</v>
      </c>
      <c r="I246">
        <v>0</v>
      </c>
      <c r="J246">
        <v>0.54412819999999995</v>
      </c>
      <c r="K246">
        <v>16.566220000000001</v>
      </c>
      <c r="L246">
        <v>0</v>
      </c>
      <c r="M246">
        <v>0</v>
      </c>
      <c r="N246">
        <v>0.54235580000000005</v>
      </c>
      <c r="O246">
        <v>16.801860000000001</v>
      </c>
      <c r="P246">
        <v>0</v>
      </c>
      <c r="Q246">
        <v>0</v>
      </c>
      <c r="R246">
        <v>0.54059089999999999</v>
      </c>
      <c r="S246">
        <v>17.177520000000001</v>
      </c>
      <c r="T246">
        <v>0</v>
      </c>
      <c r="U246">
        <v>0</v>
      </c>
      <c r="V246">
        <v>0.53881040000000002</v>
      </c>
      <c r="W246">
        <v>17.718240000000002</v>
      </c>
      <c r="X246">
        <v>0</v>
      </c>
      <c r="Y246">
        <v>0</v>
      </c>
      <c r="Z246">
        <v>0.53701560000000004</v>
      </c>
      <c r="AA246">
        <v>17.981210000000001</v>
      </c>
      <c r="AB246">
        <v>0</v>
      </c>
      <c r="AC246">
        <v>0</v>
      </c>
      <c r="AD246">
        <v>0.53522729999999996</v>
      </c>
      <c r="AE246">
        <v>17.8734</v>
      </c>
      <c r="AF246">
        <v>0</v>
      </c>
      <c r="AG246">
        <v>0</v>
      </c>
      <c r="AH246">
        <v>0.53341700000000003</v>
      </c>
      <c r="AI246">
        <v>17.628139999999998</v>
      </c>
      <c r="AJ246">
        <v>0</v>
      </c>
      <c r="AK246">
        <v>0</v>
      </c>
      <c r="AL246">
        <v>0.53157529999999997</v>
      </c>
      <c r="AM246">
        <v>17.289739999999998</v>
      </c>
      <c r="AN246">
        <v>0</v>
      </c>
      <c r="AO246">
        <v>0</v>
      </c>
      <c r="AP246">
        <v>0.52971349999999995</v>
      </c>
      <c r="AQ246">
        <v>17.429010000000002</v>
      </c>
      <c r="AR246">
        <v>0</v>
      </c>
      <c r="AS246">
        <v>0</v>
      </c>
      <c r="AT246">
        <v>0.52781440000000002</v>
      </c>
      <c r="AU246">
        <v>17.85698</v>
      </c>
      <c r="AV246">
        <v>2.3030389999999999E-32</v>
      </c>
      <c r="AW246" s="1">
        <v>9.3472560000000002E-30</v>
      </c>
      <c r="AX246">
        <v>0.52588219999999997</v>
      </c>
      <c r="AY246">
        <v>18.374490000000002</v>
      </c>
      <c r="AZ246" s="1">
        <v>8.1205050000000004E-20</v>
      </c>
      <c r="BA246" s="1">
        <v>3.3132969999999997E-17</v>
      </c>
      <c r="BB246">
        <v>0.52392910000000004</v>
      </c>
      <c r="BC246">
        <v>18.961929999999999</v>
      </c>
      <c r="BD246" s="1">
        <v>2.7627419999999999E-11</v>
      </c>
      <c r="BE246" s="1">
        <v>1.127187E-8</v>
      </c>
      <c r="BF246">
        <v>0.52193679999999998</v>
      </c>
      <c r="BG246">
        <v>19.126339999999999</v>
      </c>
      <c r="BH246" s="1">
        <v>1.7949880000000001E-6</v>
      </c>
      <c r="BI246" s="1">
        <v>6.0645790000000001E-4</v>
      </c>
      <c r="BJ246">
        <v>0.51992950000000004</v>
      </c>
      <c r="BK246">
        <v>18.954160000000002</v>
      </c>
      <c r="BL246" s="1">
        <v>1.1354679999999999E-3</v>
      </c>
      <c r="BM246" s="1">
        <v>0.3952811</v>
      </c>
      <c r="BN246">
        <v>0.51792070000000001</v>
      </c>
      <c r="BO246">
        <v>18.656639999999999</v>
      </c>
      <c r="BP246" s="1">
        <v>9.9987190000000004E-2</v>
      </c>
      <c r="BQ246" s="1">
        <v>36.074449999999999</v>
      </c>
      <c r="BR246">
        <v>0.51589799999999997</v>
      </c>
      <c r="BS246">
        <v>18.298120000000001</v>
      </c>
      <c r="BT246" s="1">
        <v>2.2263030000000001</v>
      </c>
      <c r="BU246">
        <v>831.85739999999998</v>
      </c>
      <c r="BV246">
        <v>0.51378979999999996</v>
      </c>
      <c r="BW246">
        <v>18.295909999999999</v>
      </c>
      <c r="BX246">
        <v>17.090959999999999</v>
      </c>
      <c r="BY246">
        <v>6601.5360000000001</v>
      </c>
      <c r="BZ246">
        <v>0.51150779999999996</v>
      </c>
      <c r="CA246">
        <v>18.31683</v>
      </c>
      <c r="CB246">
        <v>55.420430000000003</v>
      </c>
      <c r="CC246">
        <v>22083.11</v>
      </c>
      <c r="CD246">
        <v>0.50877399999999995</v>
      </c>
      <c r="CE246">
        <v>18.543330000000001</v>
      </c>
      <c r="CF246">
        <v>87.992090000000005</v>
      </c>
      <c r="CG246">
        <v>36106.71</v>
      </c>
      <c r="CH246">
        <v>0.50561710000000004</v>
      </c>
      <c r="CI246">
        <v>18.70852</v>
      </c>
      <c r="CJ246">
        <v>76.90249</v>
      </c>
      <c r="CK246">
        <v>32439.72</v>
      </c>
      <c r="CL246">
        <v>0.50236440000000004</v>
      </c>
      <c r="CM246">
        <v>18.705200000000001</v>
      </c>
      <c r="CN246">
        <v>40.779719999999998</v>
      </c>
      <c r="CO246">
        <v>17634.73</v>
      </c>
      <c r="CP246">
        <v>0.4992605</v>
      </c>
      <c r="CQ246">
        <v>18.585290000000001</v>
      </c>
      <c r="CR246">
        <v>14.250679999999999</v>
      </c>
      <c r="CS246">
        <v>6300.3029999999999</v>
      </c>
      <c r="CT246">
        <v>0.49642449999999999</v>
      </c>
      <c r="CU246">
        <v>18.259879999999999</v>
      </c>
      <c r="CV246">
        <v>3.543641</v>
      </c>
      <c r="CW246">
        <v>1595.6890000000001</v>
      </c>
      <c r="CX246">
        <v>0.49383939999999998</v>
      </c>
      <c r="CY246">
        <v>17.749169999999999</v>
      </c>
      <c r="CZ246">
        <v>0.69919779999999998</v>
      </c>
      <c r="DA246">
        <v>318.29739999999998</v>
      </c>
      <c r="DB246">
        <v>0.49135970000000001</v>
      </c>
      <c r="DC246">
        <v>17.604410000000001</v>
      </c>
      <c r="DD246">
        <v>0.1499171</v>
      </c>
      <c r="DE246">
        <v>67.356390000000005</v>
      </c>
      <c r="DF246">
        <v>0.4887802</v>
      </c>
      <c r="DG246">
        <v>17.373819999999998</v>
      </c>
      <c r="DH246">
        <v>6.3880729999999997E-2</v>
      </c>
      <c r="DI246">
        <v>27.69688</v>
      </c>
      <c r="DJ246">
        <v>0.48598049999999998</v>
      </c>
      <c r="DK246">
        <v>17.384329999999999</v>
      </c>
      <c r="DL246">
        <v>4.9394460000000001E-2</v>
      </c>
      <c r="DM246">
        <v>21.161390000000001</v>
      </c>
      <c r="DN246">
        <v>0.48287920000000001</v>
      </c>
      <c r="DO246">
        <v>17.617889999999999</v>
      </c>
      <c r="DP246" s="1">
        <v>4.4719290000000002E-2</v>
      </c>
      <c r="DQ246">
        <v>19.182839999999999</v>
      </c>
      <c r="DR246">
        <v>0.4793424</v>
      </c>
      <c r="DS246">
        <v>17.745989999999999</v>
      </c>
      <c r="DT246" s="1">
        <v>4.17294E-2</v>
      </c>
      <c r="DU246">
        <v>17.97749</v>
      </c>
      <c r="DV246">
        <v>0.47531400000000001</v>
      </c>
      <c r="DW246">
        <v>17.629740000000002</v>
      </c>
      <c r="DX246" s="1">
        <v>3.9177139999999999E-2</v>
      </c>
      <c r="DY246">
        <v>16.973970000000001</v>
      </c>
      <c r="DZ246">
        <v>0.4708137</v>
      </c>
      <c r="EA246">
        <v>17.345780000000001</v>
      </c>
      <c r="EB246" s="1">
        <v>3.6742959999999998E-2</v>
      </c>
      <c r="EC246">
        <v>16.02478</v>
      </c>
      <c r="ED246">
        <v>0.46604960000000001</v>
      </c>
      <c r="EE246">
        <v>17.032260000000001</v>
      </c>
      <c r="EF246" s="1">
        <v>3.4388340000000003E-2</v>
      </c>
      <c r="EG246" s="1">
        <v>15.10144</v>
      </c>
      <c r="EH246">
        <v>0.46102890000000002</v>
      </c>
      <c r="EI246">
        <v>17.210090000000001</v>
      </c>
      <c r="EJ246" s="1">
        <v>3.2146510000000003E-2</v>
      </c>
      <c r="EK246" s="1">
        <v>14.218500000000001</v>
      </c>
      <c r="EL246">
        <v>0.45585750000000003</v>
      </c>
      <c r="EM246">
        <v>17.363009999999999</v>
      </c>
      <c r="EN246" s="1">
        <v>3.0113210000000001E-2</v>
      </c>
      <c r="EO246" s="1">
        <v>13.41412</v>
      </c>
      <c r="EP246">
        <v>0.45062140000000001</v>
      </c>
      <c r="EQ246">
        <v>17.616959999999999</v>
      </c>
      <c r="ER246" s="1">
        <v>2.867223E-2</v>
      </c>
      <c r="ES246" s="1">
        <v>12.850379999999999</v>
      </c>
      <c r="ET246">
        <v>0.4452081</v>
      </c>
      <c r="EU246">
        <v>18.10304</v>
      </c>
      <c r="EV246" s="1">
        <v>2.826992E-2</v>
      </c>
      <c r="EW246" s="1">
        <v>12.74344</v>
      </c>
      <c r="EX246">
        <v>0.43963390000000002</v>
      </c>
      <c r="EY246">
        <v>18.27413</v>
      </c>
      <c r="EZ246" s="1">
        <v>2.8825E-2</v>
      </c>
      <c r="FA246" s="1">
        <v>13.080730000000001</v>
      </c>
      <c r="FB246">
        <v>0.43385249999999997</v>
      </c>
      <c r="FC246">
        <v>18.023350000000001</v>
      </c>
      <c r="FD246" s="1">
        <v>2.9586350000000001E-2</v>
      </c>
      <c r="FE246" s="1">
        <v>13.538919999999999</v>
      </c>
      <c r="FF246">
        <v>0.4279558</v>
      </c>
      <c r="FG246">
        <v>17.802499999999998</v>
      </c>
      <c r="FH246" s="1">
        <v>2.9790319999999999E-2</v>
      </c>
      <c r="FI246" s="1">
        <v>13.76102</v>
      </c>
      <c r="FJ246">
        <v>0.42195559999999999</v>
      </c>
      <c r="FK246">
        <v>17.70307</v>
      </c>
      <c r="FL246" s="1">
        <v>2.9158570000000002E-2</v>
      </c>
      <c r="FM246" s="1">
        <v>13.60172</v>
      </c>
      <c r="FN246">
        <v>0.41582580000000002</v>
      </c>
      <c r="FO246">
        <v>18.096080000000001</v>
      </c>
      <c r="FP246" s="1">
        <v>2.7787619999999999E-2</v>
      </c>
      <c r="FQ246" s="1">
        <v>13.09291</v>
      </c>
      <c r="FR246">
        <v>0.409634</v>
      </c>
      <c r="FS246">
        <v>18.561219999999999</v>
      </c>
      <c r="FT246" s="1">
        <v>2.5978950000000001E-2</v>
      </c>
      <c r="FU246" s="1">
        <v>12.363160000000001</v>
      </c>
      <c r="FV246">
        <v>0.40437050000000002</v>
      </c>
      <c r="FW246">
        <v>18.895849999999999</v>
      </c>
      <c r="FX246" s="1">
        <v>2.4029479999999999E-2</v>
      </c>
      <c r="FY246" s="1">
        <v>11.527200000000001</v>
      </c>
      <c r="FZ246">
        <v>0.39952029999999999</v>
      </c>
      <c r="GA246">
        <v>19.216239999999999</v>
      </c>
      <c r="GB246" s="1">
        <v>2.2058520000000002E-2</v>
      </c>
      <c r="GC246" s="1">
        <v>10.65738</v>
      </c>
      <c r="GD246">
        <v>0.39507979999999998</v>
      </c>
      <c r="GE246">
        <v>19.166930000000001</v>
      </c>
      <c r="GF246" s="1">
        <v>2.0170090000000002E-2</v>
      </c>
      <c r="GG246" s="1">
        <v>9.8028390000000005</v>
      </c>
      <c r="GH246">
        <v>0.39054339999999999</v>
      </c>
      <c r="GI246">
        <v>18.951820000000001</v>
      </c>
      <c r="GJ246" s="1">
        <v>1.8389610000000001E-2</v>
      </c>
      <c r="GK246" s="1">
        <v>8.9903460000000006</v>
      </c>
      <c r="GL246">
        <v>0.38596279999999999</v>
      </c>
      <c r="GM246">
        <v>18.847999999999999</v>
      </c>
      <c r="GN246" s="1">
        <v>1.6742980000000001E-2</v>
      </c>
      <c r="GO246" s="1">
        <v>8.2339529999999996</v>
      </c>
      <c r="GP246">
        <v>0.38152599999999998</v>
      </c>
      <c r="GQ246">
        <v>18.93159</v>
      </c>
      <c r="GR246" s="1">
        <v>1.5251809999999999E-2</v>
      </c>
      <c r="GS246" s="1">
        <v>7.5400530000000003</v>
      </c>
      <c r="GT246">
        <v>0.3769324</v>
      </c>
      <c r="GU246">
        <v>19.110939999999999</v>
      </c>
      <c r="GV246" s="1">
        <v>1.3889220000000001E-2</v>
      </c>
      <c r="GW246" s="1">
        <v>6.9057979999999999</v>
      </c>
      <c r="GX246">
        <v>0.37215749999999997</v>
      </c>
      <c r="GY246">
        <v>19.536269999999998</v>
      </c>
      <c r="GZ246" s="1">
        <v>1.263334E-2</v>
      </c>
      <c r="HA246" s="1">
        <v>6.3210800000000003</v>
      </c>
      <c r="HB246">
        <v>0.3674171</v>
      </c>
      <c r="HC246">
        <v>19.681799999999999</v>
      </c>
      <c r="HD246" s="1">
        <v>1.14927E-2</v>
      </c>
      <c r="HE246" s="1">
        <v>5.7892609999999998</v>
      </c>
      <c r="HF246">
        <v>0.36266749999999998</v>
      </c>
      <c r="HG246">
        <v>19.652529999999999</v>
      </c>
      <c r="HH246" s="1">
        <v>1.0453270000000001E-2</v>
      </c>
      <c r="HI246" s="1">
        <v>5.3079929999999997</v>
      </c>
      <c r="HJ246">
        <v>0.35849490000000001</v>
      </c>
      <c r="HK246">
        <v>19.292390000000001</v>
      </c>
      <c r="HL246" s="1">
        <v>9.5117320000000002E-3</v>
      </c>
      <c r="HM246" s="1">
        <v>4.859299</v>
      </c>
      <c r="HN246">
        <v>0.3545335</v>
      </c>
      <c r="HO246">
        <v>18.975159999999999</v>
      </c>
      <c r="HP246" s="1">
        <v>8.6482399999999997E-3</v>
      </c>
      <c r="HQ246" s="1">
        <v>4.4421710000000001</v>
      </c>
      <c r="HR246">
        <v>0.35075970000000001</v>
      </c>
      <c r="HS246">
        <v>18.78706</v>
      </c>
      <c r="HT246" s="1">
        <v>7.865113E-3</v>
      </c>
      <c r="HU246" s="1">
        <v>4.0601130000000003</v>
      </c>
      <c r="HV246">
        <v>0.34723189999999998</v>
      </c>
      <c r="HW246">
        <v>18.694590000000002</v>
      </c>
      <c r="HX246" s="1">
        <v>7.1572959999999996E-3</v>
      </c>
      <c r="HY246" s="1">
        <v>3.7109009999999998</v>
      </c>
      <c r="HZ246">
        <v>0.34423730000000002</v>
      </c>
      <c r="IA246">
        <v>18.798970000000001</v>
      </c>
      <c r="IB246" s="1">
        <v>6.5199289999999998E-3</v>
      </c>
      <c r="IC246" s="1">
        <v>3.3910360000000002</v>
      </c>
      <c r="ID246">
        <v>0.34159709999999999</v>
      </c>
      <c r="IE246">
        <v>19.157160000000001</v>
      </c>
      <c r="IF246" s="1">
        <v>5.9341489999999997E-3</v>
      </c>
      <c r="IG246" s="1">
        <v>3.0935100000000002</v>
      </c>
      <c r="IH246">
        <v>0.33930769999999999</v>
      </c>
      <c r="II246">
        <v>19.36196</v>
      </c>
      <c r="IJ246" s="1">
        <v>5.3895940000000002E-3</v>
      </c>
      <c r="IK246" s="1">
        <v>2.8140149999999999</v>
      </c>
      <c r="IL246">
        <v>0.3370379</v>
      </c>
      <c r="IM246">
        <v>19.485340000000001</v>
      </c>
      <c r="IN246" s="1">
        <v>4.8754530000000001E-3</v>
      </c>
      <c r="IO246" s="1">
        <v>2.551587</v>
      </c>
      <c r="IP246">
        <v>0.33528170000000002</v>
      </c>
      <c r="IQ246">
        <v>19.02195</v>
      </c>
      <c r="IR246" s="1">
        <v>4.3911549999999999E-3</v>
      </c>
      <c r="IS246" s="1">
        <v>2.3014969999999999</v>
      </c>
      <c r="IT246">
        <v>0.33403929999999998</v>
      </c>
      <c r="IU246">
        <v>18.365359999999999</v>
      </c>
      <c r="IV246" s="1">
        <v>3.9332789999999996E-3</v>
      </c>
      <c r="IW246" s="1">
        <v>2.0620259999999999</v>
      </c>
      <c r="IX246">
        <v>0.33305210000000002</v>
      </c>
      <c r="IY246">
        <v>17.83615</v>
      </c>
      <c r="IZ246" s="1">
        <v>3.4971289999999999E-3</v>
      </c>
      <c r="JA246" s="1">
        <v>1.83331</v>
      </c>
      <c r="JB246">
        <v>0.33221460000000003</v>
      </c>
      <c r="JC246">
        <v>17.505019999999998</v>
      </c>
      <c r="JD246" s="1">
        <v>3.0731460000000001E-3</v>
      </c>
      <c r="JE246" s="1">
        <v>1.6113249999999999</v>
      </c>
      <c r="JF246">
        <v>0.33150269999999998</v>
      </c>
      <c r="JG246">
        <v>17.868490000000001</v>
      </c>
      <c r="JH246" s="1">
        <v>2.6515000000000002E-3</v>
      </c>
      <c r="JI246" s="1">
        <v>1.390998</v>
      </c>
      <c r="JJ246">
        <v>0.33094970000000001</v>
      </c>
      <c r="JK246">
        <v>18.346679999999999</v>
      </c>
      <c r="JL246" s="1">
        <v>2.23552E-3</v>
      </c>
      <c r="JM246" s="1">
        <v>1.1734150000000001</v>
      </c>
      <c r="JN246">
        <v>0.33051390000000003</v>
      </c>
      <c r="JO246">
        <v>18.690380000000001</v>
      </c>
      <c r="JP246" s="1">
        <v>1.842677E-3</v>
      </c>
      <c r="JQ246" s="1">
        <v>0.96766980000000002</v>
      </c>
      <c r="JR246">
        <v>0.33018979999999998</v>
      </c>
      <c r="JS246">
        <v>19.031600000000001</v>
      </c>
      <c r="JT246" s="1">
        <v>1.5002209999999999E-3</v>
      </c>
      <c r="JU246" s="1">
        <v>0.78767779999999998</v>
      </c>
      <c r="JV246">
        <v>0.32996510000000001</v>
      </c>
      <c r="JW246">
        <v>18.865480000000002</v>
      </c>
      <c r="JX246" s="1">
        <v>1.22656E-3</v>
      </c>
      <c r="JY246" s="1">
        <v>0.64340569999999997</v>
      </c>
      <c r="JZ246">
        <v>0.32981729999999998</v>
      </c>
      <c r="KA246">
        <v>18.152370000000001</v>
      </c>
      <c r="KB246" s="1">
        <v>1.023705E-3</v>
      </c>
      <c r="KC246" s="1">
        <v>0.53617130000000002</v>
      </c>
      <c r="KD246">
        <v>0.3297446</v>
      </c>
      <c r="KE246">
        <v>17.472390000000001</v>
      </c>
      <c r="KF246" s="1">
        <v>8.7957439999999997E-4</v>
      </c>
      <c r="KG246" s="1">
        <v>0.45996930000000003</v>
      </c>
      <c r="KH246">
        <v>0.3297274</v>
      </c>
      <c r="KI246">
        <v>17.04156</v>
      </c>
      <c r="KJ246" s="1">
        <v>7.768893E-4</v>
      </c>
      <c r="KK246" s="1">
        <v>0.40569739999999999</v>
      </c>
      <c r="KL246">
        <v>0.3297522</v>
      </c>
      <c r="KM246">
        <v>17.497309999999999</v>
      </c>
      <c r="KN246" s="1">
        <v>6.9956819999999998E-4</v>
      </c>
      <c r="KO246" s="1">
        <v>0.36492829999999998</v>
      </c>
      <c r="KP246">
        <v>0.3298237</v>
      </c>
      <c r="KQ246">
        <v>18.27338</v>
      </c>
      <c r="KR246" s="1">
        <v>6.3645049999999995E-4</v>
      </c>
      <c r="KS246" s="1">
        <v>0.33178360000000001</v>
      </c>
      <c r="KT246">
        <v>0.32993470000000003</v>
      </c>
      <c r="KU246">
        <v>19.079740000000001</v>
      </c>
      <c r="KV246" s="1">
        <v>5.8241119999999998E-4</v>
      </c>
      <c r="KW246" s="1">
        <v>0.30339850000000002</v>
      </c>
      <c r="KX246">
        <v>0.33006390000000002</v>
      </c>
      <c r="KY246">
        <v>19.640370000000001</v>
      </c>
      <c r="KZ246" s="1">
        <v>5.3575230000000001E-4</v>
      </c>
      <c r="LA246" s="1">
        <v>0.27890809999999999</v>
      </c>
      <c r="LB246">
        <v>0.33021139999999999</v>
      </c>
      <c r="LC246">
        <v>19.444559999999999</v>
      </c>
      <c r="LD246" s="1">
        <v>4.9615049999999995E-4</v>
      </c>
      <c r="LE246" s="1">
        <v>0.25812819999999997</v>
      </c>
      <c r="LF246">
        <v>0.33036579999999999</v>
      </c>
      <c r="LG246">
        <v>18.792719999999999</v>
      </c>
      <c r="LH246" s="1">
        <v>4.6315210000000002E-4</v>
      </c>
      <c r="LI246" s="1">
        <v>0.24079020000000001</v>
      </c>
      <c r="LJ246">
        <v>0.3305148</v>
      </c>
      <c r="LK246">
        <v>18.23535</v>
      </c>
      <c r="LL246" s="1">
        <v>4.3561389999999999E-4</v>
      </c>
      <c r="LM246" s="1">
        <v>0.22634080000000001</v>
      </c>
      <c r="LN246">
        <v>0.33064359999999998</v>
      </c>
      <c r="LO246">
        <v>18.025300000000001</v>
      </c>
      <c r="LP246" s="1">
        <v>4.1203149999999999E-4</v>
      </c>
      <c r="LQ246" s="1">
        <v>0.21400730000000001</v>
      </c>
      <c r="LR246">
        <v>0.3307715</v>
      </c>
      <c r="LS246">
        <v>18.766580000000001</v>
      </c>
      <c r="LT246" s="1">
        <v>3.909858E-4</v>
      </c>
      <c r="LU246" s="1">
        <v>0.203017</v>
      </c>
      <c r="LV246">
        <v>0.33087040000000001</v>
      </c>
      <c r="LW246">
        <v>19.737380000000002</v>
      </c>
      <c r="LX246" s="1">
        <v>3.7170600000000002E-4</v>
      </c>
      <c r="LY246" s="1">
        <v>0.19297159999999999</v>
      </c>
      <c r="LZ246">
        <v>0.33094610000000002</v>
      </c>
      <c r="MA246">
        <v>20.66996</v>
      </c>
      <c r="MB246" s="1">
        <v>3.5396499999999998E-4</v>
      </c>
      <c r="MC246" s="1">
        <v>0.18374460000000001</v>
      </c>
      <c r="MD246">
        <v>0.33099810000000002</v>
      </c>
      <c r="ME246">
        <v>21.2011</v>
      </c>
      <c r="MF246" s="1">
        <v>3.3768109999999997E-4</v>
      </c>
      <c r="MG246" s="1">
        <v>0.17527789999999999</v>
      </c>
      <c r="MH246">
        <v>0.33102510000000002</v>
      </c>
      <c r="MI246">
        <v>21.023019999999999</v>
      </c>
      <c r="MJ246" s="1">
        <v>3.2283650000000002E-4</v>
      </c>
      <c r="MK246" s="1">
        <v>0.16757320000000001</v>
      </c>
      <c r="ML246">
        <v>0.33099990000000001</v>
      </c>
      <c r="MM246">
        <v>20.375050000000002</v>
      </c>
      <c r="MN246" s="1">
        <v>3.094304E-4</v>
      </c>
      <c r="MO246" s="1">
        <v>0.1606243</v>
      </c>
      <c r="MP246">
        <v>0.33093440000000002</v>
      </c>
      <c r="MQ246">
        <v>19.835750000000001</v>
      </c>
      <c r="MR246" s="1">
        <v>2.9735329999999998E-4</v>
      </c>
      <c r="MS246" s="1">
        <v>0.1543831</v>
      </c>
      <c r="MT246">
        <v>0.33083590000000002</v>
      </c>
      <c r="MU246">
        <v>19.643260000000001</v>
      </c>
      <c r="MV246" s="1">
        <v>2.8669120000000001E-4</v>
      </c>
      <c r="MW246" s="1">
        <v>0.14887420000000001</v>
      </c>
      <c r="MX246">
        <v>0.33066980000000001</v>
      </c>
      <c r="MY246">
        <v>20.262080000000001</v>
      </c>
      <c r="MZ246" s="1">
        <v>2.7741130000000003E-4</v>
      </c>
      <c r="NA246" s="1">
        <v>0.1441143</v>
      </c>
      <c r="NB246">
        <v>0.33046150000000002</v>
      </c>
      <c r="NC246">
        <v>20.581759999999999</v>
      </c>
      <c r="ND246" s="1">
        <v>2.695579E-4</v>
      </c>
      <c r="NE246" s="1">
        <v>0.14007439999999999</v>
      </c>
      <c r="NF246">
        <v>0.3302078</v>
      </c>
      <c r="NG246">
        <v>21.21462</v>
      </c>
      <c r="NH246" s="1">
        <v>2.6268949999999999E-4</v>
      </c>
      <c r="NI246" s="1">
        <v>0.13657330000000001</v>
      </c>
      <c r="NJ246">
        <v>0.32992199999999999</v>
      </c>
      <c r="NK246">
        <v>21.43507</v>
      </c>
      <c r="NL246" s="1">
        <v>2.5618659999999998E-4</v>
      </c>
      <c r="NM246" s="1">
        <v>0.13327839999999999</v>
      </c>
      <c r="NN246">
        <v>0.32961360000000001</v>
      </c>
      <c r="NO246">
        <v>21.086089999999999</v>
      </c>
      <c r="NP246" s="1">
        <v>2.496016E-4</v>
      </c>
      <c r="NQ246" s="1">
        <v>0.1299408</v>
      </c>
      <c r="NR246">
        <v>0.32929849999999999</v>
      </c>
      <c r="NS246">
        <v>20.403030000000001</v>
      </c>
      <c r="NT246" s="1">
        <v>2.4265220000000001E-4</v>
      </c>
      <c r="NU246" s="1">
        <v>0.1264063</v>
      </c>
      <c r="NV246">
        <v>0.32897379999999998</v>
      </c>
      <c r="NW246">
        <v>19.77901</v>
      </c>
      <c r="NX246" s="1">
        <v>2.353376E-4</v>
      </c>
      <c r="NY246" s="1">
        <v>0.1226778</v>
      </c>
      <c r="NZ246">
        <v>0.3286751</v>
      </c>
      <c r="OA246">
        <v>19.602119999999999</v>
      </c>
      <c r="OB246" s="1">
        <v>2.278777E-4</v>
      </c>
      <c r="OC246" s="1">
        <v>0.1188507</v>
      </c>
      <c r="OD246">
        <v>0.32841799999999999</v>
      </c>
      <c r="OE246">
        <v>20.402979999999999</v>
      </c>
      <c r="OF246" s="1">
        <v>2.2055499999999999E-4</v>
      </c>
      <c r="OG246" s="1">
        <v>0.115076</v>
      </c>
      <c r="OH246">
        <v>0.32819130000000002</v>
      </c>
      <c r="OI246">
        <v>21.451450000000001</v>
      </c>
      <c r="OJ246" s="1">
        <v>2.135758E-4</v>
      </c>
      <c r="OK246" s="1">
        <v>0.1114516</v>
      </c>
    </row>
    <row r="247" spans="1:401" x14ac:dyDescent="0.35">
      <c r="A247">
        <v>253</v>
      </c>
      <c r="B247" t="s">
        <v>4</v>
      </c>
      <c r="C247" t="s">
        <v>181</v>
      </c>
      <c r="D247" t="s">
        <v>253</v>
      </c>
      <c r="E247">
        <v>844.40269999999998</v>
      </c>
      <c r="F247">
        <v>1.0106200000000001</v>
      </c>
      <c r="G247">
        <v>16.418060000000001</v>
      </c>
      <c r="H247">
        <v>0</v>
      </c>
      <c r="I247">
        <v>0</v>
      </c>
      <c r="J247">
        <v>1.00936</v>
      </c>
      <c r="K247">
        <v>16.62002</v>
      </c>
      <c r="L247">
        <v>0</v>
      </c>
      <c r="M247">
        <v>0</v>
      </c>
      <c r="N247">
        <v>1.0080370000000001</v>
      </c>
      <c r="O247">
        <v>16.84759</v>
      </c>
      <c r="P247">
        <v>0</v>
      </c>
      <c r="Q247">
        <v>0</v>
      </c>
      <c r="R247">
        <v>1.006691</v>
      </c>
      <c r="S247">
        <v>17.194739999999999</v>
      </c>
      <c r="T247">
        <v>0</v>
      </c>
      <c r="U247">
        <v>0</v>
      </c>
      <c r="V247">
        <v>1.005377</v>
      </c>
      <c r="W247">
        <v>17.725709999999999</v>
      </c>
      <c r="X247">
        <v>0</v>
      </c>
      <c r="Y247">
        <v>0</v>
      </c>
      <c r="Z247">
        <v>1.004003</v>
      </c>
      <c r="AA247">
        <v>17.976150000000001</v>
      </c>
      <c r="AB247">
        <v>0</v>
      </c>
      <c r="AC247">
        <v>0</v>
      </c>
      <c r="AD247">
        <v>1.002623</v>
      </c>
      <c r="AE247">
        <v>17.867429999999999</v>
      </c>
      <c r="AF247">
        <v>0</v>
      </c>
      <c r="AG247">
        <v>0</v>
      </c>
      <c r="AH247">
        <v>1.00122</v>
      </c>
      <c r="AI247">
        <v>17.634180000000001</v>
      </c>
      <c r="AJ247">
        <v>0</v>
      </c>
      <c r="AK247">
        <v>0</v>
      </c>
      <c r="AL247">
        <v>0.99976209999999999</v>
      </c>
      <c r="AM247">
        <v>17.318110000000001</v>
      </c>
      <c r="AN247">
        <v>0</v>
      </c>
      <c r="AO247">
        <v>0</v>
      </c>
      <c r="AP247">
        <v>0.9983339</v>
      </c>
      <c r="AQ247">
        <v>17.4754</v>
      </c>
      <c r="AR247">
        <v>0</v>
      </c>
      <c r="AS247">
        <v>0</v>
      </c>
      <c r="AT247">
        <v>0.9968631</v>
      </c>
      <c r="AU247">
        <v>17.90127</v>
      </c>
      <c r="AV247">
        <v>5.4006879999999997E-33</v>
      </c>
      <c r="AW247" s="1">
        <v>1.13203E-30</v>
      </c>
      <c r="AX247">
        <v>0.99534239999999996</v>
      </c>
      <c r="AY247">
        <v>18.395430000000001</v>
      </c>
      <c r="AZ247" s="1">
        <v>9.5621069999999996E-21</v>
      </c>
      <c r="BA247" s="1">
        <v>2.7813689999999998E-18</v>
      </c>
      <c r="BB247">
        <v>0.99388849999999995</v>
      </c>
      <c r="BC247">
        <v>18.971830000000001</v>
      </c>
      <c r="BD247" s="1">
        <v>9.9893179999999997E-12</v>
      </c>
      <c r="BE247" s="1">
        <v>2.1086959999999999E-9</v>
      </c>
      <c r="BF247">
        <v>0.99238090000000001</v>
      </c>
      <c r="BG247">
        <v>19.12499</v>
      </c>
      <c r="BH247" s="1">
        <v>9.9210739999999995E-7</v>
      </c>
      <c r="BI247" s="1">
        <v>2.232604E-4</v>
      </c>
      <c r="BJ247">
        <v>0.99086490000000005</v>
      </c>
      <c r="BK247">
        <v>18.956790000000002</v>
      </c>
      <c r="BL247" s="1">
        <v>7.3365609999999999E-4</v>
      </c>
      <c r="BM247" s="1">
        <v>0.17588690000000001</v>
      </c>
      <c r="BN247">
        <v>0.98937439999999999</v>
      </c>
      <c r="BO247">
        <v>18.672709999999999</v>
      </c>
      <c r="BP247" s="1">
        <v>7.2294670000000005E-2</v>
      </c>
      <c r="BQ247" s="1">
        <v>18.18093</v>
      </c>
      <c r="BR247">
        <v>0.98786850000000004</v>
      </c>
      <c r="BS247">
        <v>18.33127</v>
      </c>
      <c r="BT247" s="1">
        <v>1.7658830000000001</v>
      </c>
      <c r="BU247">
        <v>462.14640000000003</v>
      </c>
      <c r="BV247">
        <v>0.98627419999999999</v>
      </c>
      <c r="BW247">
        <v>18.336369999999999</v>
      </c>
      <c r="BX247">
        <v>14.681319999999999</v>
      </c>
      <c r="BY247">
        <v>3977.1889999999999</v>
      </c>
      <c r="BZ247">
        <v>0.98457059999999996</v>
      </c>
      <c r="CA247">
        <v>18.342449999999999</v>
      </c>
      <c r="CB247">
        <v>51.059930000000001</v>
      </c>
      <c r="CC247">
        <v>14261.41</v>
      </c>
      <c r="CD247">
        <v>0.98239670000000001</v>
      </c>
      <c r="CE247">
        <v>18.559049999999999</v>
      </c>
      <c r="CF247">
        <v>86.256469999999993</v>
      </c>
      <c r="CG247">
        <v>24762.15</v>
      </c>
      <c r="CH247">
        <v>0.97991289999999998</v>
      </c>
      <c r="CI247">
        <v>18.697030000000002</v>
      </c>
      <c r="CJ247">
        <v>79.641009999999994</v>
      </c>
      <c r="CK247">
        <v>23432.36</v>
      </c>
      <c r="CL247">
        <v>0.97744980000000004</v>
      </c>
      <c r="CM247">
        <v>18.696100000000001</v>
      </c>
      <c r="CN247">
        <v>44.324010000000001</v>
      </c>
      <c r="CO247">
        <v>13321.47</v>
      </c>
      <c r="CP247">
        <v>0.97527330000000001</v>
      </c>
      <c r="CQ247">
        <v>18.585719999999998</v>
      </c>
      <c r="CR247">
        <v>16.155190000000001</v>
      </c>
      <c r="CS247">
        <v>4944.9780000000001</v>
      </c>
      <c r="CT247">
        <v>0.97331029999999996</v>
      </c>
      <c r="CU247">
        <v>18.286670000000001</v>
      </c>
      <c r="CV247">
        <v>4.1599329999999997</v>
      </c>
      <c r="CW247">
        <v>1292.317</v>
      </c>
      <c r="CX247">
        <v>0.97159039999999997</v>
      </c>
      <c r="CY247">
        <v>17.795660000000002</v>
      </c>
      <c r="CZ247">
        <v>0.83650100000000005</v>
      </c>
      <c r="DA247">
        <v>262.0872</v>
      </c>
      <c r="DB247">
        <v>0.96989409999999998</v>
      </c>
      <c r="DC247">
        <v>17.671320000000001</v>
      </c>
      <c r="DD247">
        <v>0.17314109999999999</v>
      </c>
      <c r="DE247">
        <v>53.600790000000003</v>
      </c>
      <c r="DF247">
        <v>0.96803399999999995</v>
      </c>
      <c r="DG247">
        <v>17.41808</v>
      </c>
      <c r="DH247">
        <v>6.7393099999999997E-2</v>
      </c>
      <c r="DI247">
        <v>20.10275</v>
      </c>
      <c r="DJ247">
        <v>0.96587179999999995</v>
      </c>
      <c r="DK247">
        <v>17.416319999999999</v>
      </c>
      <c r="DL247">
        <v>5.0141480000000002E-2</v>
      </c>
      <c r="DM247">
        <v>14.70656</v>
      </c>
      <c r="DN247">
        <v>0.96342280000000002</v>
      </c>
      <c r="DO247">
        <v>17.625979999999998</v>
      </c>
      <c r="DP247" s="1">
        <v>4.506686E-2</v>
      </c>
      <c r="DQ247">
        <v>13.18552</v>
      </c>
      <c r="DR247">
        <v>0.96055080000000004</v>
      </c>
      <c r="DS247">
        <v>17.73677</v>
      </c>
      <c r="DT247">
        <v>4.198781E-2</v>
      </c>
      <c r="DU247">
        <v>12.290929999999999</v>
      </c>
      <c r="DV247">
        <v>0.95721469999999997</v>
      </c>
      <c r="DW247">
        <v>17.62501</v>
      </c>
      <c r="DX247" s="1">
        <v>3.9410309999999997E-2</v>
      </c>
      <c r="DY247">
        <v>11.55279</v>
      </c>
      <c r="DZ247">
        <v>0.95346220000000004</v>
      </c>
      <c r="EA247">
        <v>17.357060000000001</v>
      </c>
      <c r="EB247" s="1">
        <v>3.6968939999999999E-2</v>
      </c>
      <c r="EC247">
        <v>10.856809999999999</v>
      </c>
      <c r="ED247">
        <v>0.94960149999999999</v>
      </c>
      <c r="EE247">
        <v>17.081</v>
      </c>
      <c r="EF247" s="1">
        <v>3.4607400000000003E-2</v>
      </c>
      <c r="EG247">
        <v>10.180210000000001</v>
      </c>
      <c r="EH247">
        <v>0.94560750000000005</v>
      </c>
      <c r="EI247">
        <v>17.285889999999998</v>
      </c>
      <c r="EJ247" s="1">
        <v>3.2352939999999997E-2</v>
      </c>
      <c r="EK247" s="1">
        <v>9.5318059999999996</v>
      </c>
      <c r="EL247">
        <v>0.94176859999999996</v>
      </c>
      <c r="EM247">
        <v>17.429919999999999</v>
      </c>
      <c r="EN247" s="1">
        <v>3.0290620000000001E-2</v>
      </c>
      <c r="EO247" s="1">
        <v>8.9321370000000009</v>
      </c>
      <c r="EP247">
        <v>0.93838129999999997</v>
      </c>
      <c r="EQ247">
        <v>17.68375</v>
      </c>
      <c r="ER247" s="1">
        <v>2.87706E-2</v>
      </c>
      <c r="ES247" s="1">
        <v>8.4889500000000009</v>
      </c>
      <c r="ET247">
        <v>0.9348976</v>
      </c>
      <c r="EU247">
        <v>18.146789999999999</v>
      </c>
      <c r="EV247" s="1">
        <v>2.825283E-2</v>
      </c>
      <c r="EW247" s="1">
        <v>8.3375229999999991</v>
      </c>
      <c r="EX247">
        <v>0.93120829999999999</v>
      </c>
      <c r="EY247">
        <v>18.279990000000002</v>
      </c>
      <c r="EZ247" s="1">
        <v>2.8732250000000001E-2</v>
      </c>
      <c r="FA247" s="1">
        <v>8.485125</v>
      </c>
      <c r="FB247">
        <v>0.92739700000000003</v>
      </c>
      <c r="FC247">
        <v>18.02074</v>
      </c>
      <c r="FD247" s="1">
        <v>2.950844E-2</v>
      </c>
      <c r="FE247" s="1">
        <v>8.7319329999999997</v>
      </c>
      <c r="FF247">
        <v>0.92355229999999999</v>
      </c>
      <c r="FG247">
        <v>17.797039999999999</v>
      </c>
      <c r="FH247" s="1">
        <v>2.9788829999999999E-2</v>
      </c>
      <c r="FI247" s="1">
        <v>8.8392280000000003</v>
      </c>
      <c r="FJ247">
        <v>0.9195276</v>
      </c>
      <c r="FK247">
        <v>17.724209999999999</v>
      </c>
      <c r="FL247" s="1">
        <v>2.9243829999999998E-2</v>
      </c>
      <c r="FM247" s="1">
        <v>8.7032399999999992</v>
      </c>
      <c r="FN247">
        <v>0.91531770000000001</v>
      </c>
      <c r="FO247">
        <v>18.149319999999999</v>
      </c>
      <c r="FP247" s="1">
        <v>2.7939169999999999E-2</v>
      </c>
      <c r="FQ247" s="1">
        <v>8.3396170000000005</v>
      </c>
      <c r="FR247">
        <v>0.91091699999999998</v>
      </c>
      <c r="FS247">
        <v>18.623709999999999</v>
      </c>
      <c r="FT247" s="1">
        <v>2.6164320000000001E-2</v>
      </c>
      <c r="FU247" s="1">
        <v>7.8309319999999998</v>
      </c>
      <c r="FV247">
        <v>0.90705040000000003</v>
      </c>
      <c r="FW247">
        <v>18.960139999999999</v>
      </c>
      <c r="FX247" s="1">
        <v>2.4231900000000001E-2</v>
      </c>
      <c r="FY247" s="1">
        <v>7.2648510000000002</v>
      </c>
      <c r="FZ247">
        <v>0.90320710000000004</v>
      </c>
      <c r="GA247">
        <v>19.26735</v>
      </c>
      <c r="GB247" s="1">
        <v>2.2260700000000001E-2</v>
      </c>
      <c r="GC247" s="1">
        <v>6.6833640000000001</v>
      </c>
      <c r="GD247">
        <v>0.90127639999999998</v>
      </c>
      <c r="GE247">
        <v>19.181509999999999</v>
      </c>
      <c r="GF247" s="1">
        <v>2.0365850000000001E-2</v>
      </c>
      <c r="GG247" s="1">
        <v>6.1127649999999996</v>
      </c>
      <c r="GH247">
        <v>0.89954840000000003</v>
      </c>
      <c r="GI247">
        <v>18.95016</v>
      </c>
      <c r="GJ247" s="1">
        <v>1.8572809999999999E-2</v>
      </c>
      <c r="GK247" s="1">
        <v>5.5698220000000003</v>
      </c>
      <c r="GL247">
        <v>0.89795919999999996</v>
      </c>
      <c r="GM247">
        <v>18.830870000000001</v>
      </c>
      <c r="GN247" s="1">
        <v>1.691204E-2</v>
      </c>
      <c r="GO247" s="1">
        <v>5.0657019999999999</v>
      </c>
      <c r="GP247">
        <v>0.89694640000000003</v>
      </c>
      <c r="GQ247">
        <v>18.912489999999998</v>
      </c>
      <c r="GR247" s="1">
        <v>1.540559E-2</v>
      </c>
      <c r="GS247" s="1">
        <v>4.6038769999999998</v>
      </c>
      <c r="GT247">
        <v>0.89571239999999996</v>
      </c>
      <c r="GU247">
        <v>19.116669999999999</v>
      </c>
      <c r="GV247" s="1">
        <v>1.4030269999999999E-2</v>
      </c>
      <c r="GW247" s="1">
        <v>4.1841169999999996</v>
      </c>
      <c r="GX247">
        <v>0.8943757</v>
      </c>
      <c r="GY247">
        <v>19.568190000000001</v>
      </c>
      <c r="GZ247" s="1">
        <v>1.276277E-2</v>
      </c>
      <c r="HA247" s="1">
        <v>3.7988460000000002</v>
      </c>
      <c r="HB247">
        <v>0.89109000000000005</v>
      </c>
      <c r="HC247">
        <v>19.7227</v>
      </c>
      <c r="HD247" s="1">
        <v>1.160724E-2</v>
      </c>
      <c r="HE247" s="1">
        <v>3.4506070000000002</v>
      </c>
      <c r="HF247">
        <v>0.88485009999999997</v>
      </c>
      <c r="HG247">
        <v>19.68684</v>
      </c>
      <c r="HH247" s="1">
        <v>1.0558680000000001E-2</v>
      </c>
      <c r="HI247" s="1">
        <v>3.1387559999999999</v>
      </c>
      <c r="HJ247">
        <v>0.881027</v>
      </c>
      <c r="HK247">
        <v>19.316739999999999</v>
      </c>
      <c r="HL247" s="1">
        <v>9.6110009999999992E-3</v>
      </c>
      <c r="HM247" s="1">
        <v>2.8493650000000001</v>
      </c>
      <c r="HN247">
        <v>0.87802910000000001</v>
      </c>
      <c r="HO247">
        <v>18.980419999999999</v>
      </c>
      <c r="HP247" s="1">
        <v>8.7392460000000009E-3</v>
      </c>
      <c r="HQ247" s="1">
        <v>2.5812279999999999</v>
      </c>
      <c r="HR247">
        <v>0.87549160000000004</v>
      </c>
      <c r="HS247">
        <v>18.766390000000001</v>
      </c>
      <c r="HT247" s="1">
        <v>7.9478770000000008E-3</v>
      </c>
      <c r="HU247" s="1">
        <v>2.3369270000000002</v>
      </c>
      <c r="HV247">
        <v>0.87323300000000004</v>
      </c>
      <c r="HW247">
        <v>18.65841</v>
      </c>
      <c r="HX247" s="1">
        <v>7.2322360000000004E-3</v>
      </c>
      <c r="HY247" s="1">
        <v>2.1157910000000002</v>
      </c>
      <c r="HZ247">
        <v>0.87161540000000004</v>
      </c>
      <c r="IA247">
        <v>18.780049999999999</v>
      </c>
      <c r="IB247" s="1">
        <v>6.5877940000000001E-3</v>
      </c>
      <c r="IC247" s="1">
        <v>1.9163559999999999</v>
      </c>
      <c r="ID247">
        <v>0.87025719999999995</v>
      </c>
      <c r="IE247">
        <v>19.169360000000001</v>
      </c>
      <c r="IF247" s="1">
        <v>5.9969719999999997E-3</v>
      </c>
      <c r="IG247" s="1">
        <v>1.7343759999999999</v>
      </c>
      <c r="IH247">
        <v>0.86918309999999999</v>
      </c>
      <c r="II247">
        <v>19.403220000000001</v>
      </c>
      <c r="IJ247" s="1">
        <v>5.4480370000000002E-3</v>
      </c>
      <c r="IK247" s="1">
        <v>1.5663260000000001</v>
      </c>
      <c r="IL247">
        <v>0.86688089999999995</v>
      </c>
      <c r="IM247">
        <v>19.538609999999998</v>
      </c>
      <c r="IN247" s="1">
        <v>4.9294279999999996E-3</v>
      </c>
      <c r="IO247" s="1">
        <v>1.4103110000000001</v>
      </c>
      <c r="IP247">
        <v>0.86545740000000004</v>
      </c>
      <c r="IQ247">
        <v>19.059989999999999</v>
      </c>
      <c r="IR247" s="1">
        <v>4.4419020000000002E-3</v>
      </c>
      <c r="IS247" s="1">
        <v>1.264308</v>
      </c>
      <c r="IT247">
        <v>0.86537900000000001</v>
      </c>
      <c r="IU247">
        <v>18.399930000000001</v>
      </c>
      <c r="IV247" s="1">
        <v>3.9817860000000002E-3</v>
      </c>
      <c r="IW247" s="1">
        <v>1.1278360000000001</v>
      </c>
      <c r="IX247">
        <v>0.86537779999999997</v>
      </c>
      <c r="IY247">
        <v>17.85887</v>
      </c>
      <c r="IZ247" s="1">
        <v>3.5431220000000001E-3</v>
      </c>
      <c r="JA247" s="1">
        <v>0.99950899999999998</v>
      </c>
      <c r="JB247">
        <v>0.86529290000000003</v>
      </c>
      <c r="JC247">
        <v>17.51662</v>
      </c>
      <c r="JD247" s="1">
        <v>3.117992E-3</v>
      </c>
      <c r="JE247" s="1">
        <v>0.87680880000000005</v>
      </c>
      <c r="JF247">
        <v>0.86519610000000002</v>
      </c>
      <c r="JG247">
        <v>17.883489999999998</v>
      </c>
      <c r="JH247" s="1">
        <v>2.6959000000000002E-3</v>
      </c>
      <c r="JI247" s="1">
        <v>0.75641610000000004</v>
      </c>
      <c r="JJ247">
        <v>0.86513039999999997</v>
      </c>
      <c r="JK247">
        <v>18.363330000000001</v>
      </c>
      <c r="JL247" s="1">
        <v>2.2786970000000001E-3</v>
      </c>
      <c r="JM247" s="1">
        <v>0.63825600000000005</v>
      </c>
      <c r="JN247">
        <v>0.86516029999999999</v>
      </c>
      <c r="JO247">
        <v>18.723210000000002</v>
      </c>
      <c r="JP247" s="1">
        <v>1.882222E-3</v>
      </c>
      <c r="JQ247" s="1">
        <v>0.52645370000000002</v>
      </c>
      <c r="JR247">
        <v>0.86520600000000003</v>
      </c>
      <c r="JS247">
        <v>19.082660000000001</v>
      </c>
      <c r="JT247" s="1">
        <v>1.5334459999999999E-3</v>
      </c>
      <c r="JU247" s="1">
        <v>0.42819459999999998</v>
      </c>
      <c r="JV247">
        <v>0.86529990000000001</v>
      </c>
      <c r="JW247">
        <v>18.90718</v>
      </c>
      <c r="JX247" s="1">
        <v>1.252209E-3</v>
      </c>
      <c r="JY247" s="1">
        <v>0.34895670000000001</v>
      </c>
      <c r="JZ247">
        <v>0.86538490000000001</v>
      </c>
      <c r="KA247">
        <v>18.186109999999999</v>
      </c>
      <c r="KB247" s="1">
        <v>1.0422509999999999E-3</v>
      </c>
      <c r="KC247" s="1">
        <v>0.28976930000000001</v>
      </c>
      <c r="KD247">
        <v>0.86553020000000003</v>
      </c>
      <c r="KE247">
        <v>17.49849</v>
      </c>
      <c r="KF247" s="1">
        <v>8.9265950000000003E-4</v>
      </c>
      <c r="KG247" s="1">
        <v>0.24765429999999999</v>
      </c>
      <c r="KH247">
        <v>0.86568409999999996</v>
      </c>
      <c r="KI247">
        <v>17.067609999999998</v>
      </c>
      <c r="KJ247" s="1">
        <v>7.8635019999999996E-4</v>
      </c>
      <c r="KK247" s="1">
        <v>0.21777340000000001</v>
      </c>
      <c r="KL247">
        <v>0.86582870000000001</v>
      </c>
      <c r="KM247">
        <v>17.528020000000001</v>
      </c>
      <c r="KN247" s="1">
        <v>7.0691809999999999E-4</v>
      </c>
      <c r="KO247" s="1">
        <v>0.19552620000000001</v>
      </c>
      <c r="KP247">
        <v>0.86602469999999998</v>
      </c>
      <c r="KQ247">
        <v>18.297149999999998</v>
      </c>
      <c r="KR247" s="1">
        <v>6.4259850000000004E-4</v>
      </c>
      <c r="KS247" s="1">
        <v>0.17760770000000001</v>
      </c>
      <c r="KT247">
        <v>0.86621510000000002</v>
      </c>
      <c r="KU247">
        <v>19.124580000000002</v>
      </c>
      <c r="KV247" s="1">
        <v>5.8772070000000004E-4</v>
      </c>
      <c r="KW247" s="1">
        <v>0.16234229999999999</v>
      </c>
      <c r="KX247">
        <v>0.86641559999999995</v>
      </c>
      <c r="KY247">
        <v>19.69585</v>
      </c>
      <c r="KZ247" s="1">
        <v>5.4031140000000005E-4</v>
      </c>
      <c r="LA247" s="1">
        <v>0.14917430000000001</v>
      </c>
      <c r="LB247">
        <v>0.86657890000000004</v>
      </c>
      <c r="LC247">
        <v>19.479019999999998</v>
      </c>
      <c r="LD247" s="1">
        <v>4.9998130000000003E-4</v>
      </c>
      <c r="LE247" s="1">
        <v>0.13799220000000001</v>
      </c>
      <c r="LF247">
        <v>0.86677009999999999</v>
      </c>
      <c r="LG247">
        <v>18.817969999999999</v>
      </c>
      <c r="LH247" s="1">
        <v>4.6633349999999999E-4</v>
      </c>
      <c r="LI247" s="1">
        <v>0.12865409999999999</v>
      </c>
      <c r="LJ247">
        <v>0.86692190000000002</v>
      </c>
      <c r="LK247">
        <v>18.245930000000001</v>
      </c>
      <c r="LL247" s="1">
        <v>4.3828200000000002E-4</v>
      </c>
      <c r="LM247" s="1">
        <v>0.1208856</v>
      </c>
      <c r="LN247">
        <v>0.86702659999999998</v>
      </c>
      <c r="LO247">
        <v>18.030750000000001</v>
      </c>
      <c r="LP247" s="1">
        <v>4.1434559999999998E-4</v>
      </c>
      <c r="LQ247" s="1">
        <v>0.1142789</v>
      </c>
      <c r="LR247">
        <v>0.86714179999999996</v>
      </c>
      <c r="LS247">
        <v>18.77777</v>
      </c>
      <c r="LT247" s="1">
        <v>3.9308159999999997E-4</v>
      </c>
      <c r="LU247" s="1">
        <v>0.10842110000000001</v>
      </c>
      <c r="LV247">
        <v>0.8672048</v>
      </c>
      <c r="LW247">
        <v>19.752369999999999</v>
      </c>
      <c r="LX247" s="1">
        <v>3.7363380000000001E-4</v>
      </c>
      <c r="LY247" s="1">
        <v>0.1030679</v>
      </c>
      <c r="LZ247">
        <v>0.86724909999999999</v>
      </c>
      <c r="MA247">
        <v>20.696179999999998</v>
      </c>
      <c r="MB247" s="1">
        <v>3.5573389999999999E-4</v>
      </c>
      <c r="MC247" s="1">
        <v>9.8146140000000007E-2</v>
      </c>
      <c r="MD247">
        <v>0.86726490000000001</v>
      </c>
      <c r="ME247">
        <v>21.244219999999999</v>
      </c>
      <c r="MF247" s="1">
        <v>3.393076E-4</v>
      </c>
      <c r="MG247" s="1">
        <v>9.3626219999999996E-2</v>
      </c>
      <c r="MH247">
        <v>0.86724880000000004</v>
      </c>
      <c r="MI247">
        <v>21.04824</v>
      </c>
      <c r="MJ247" s="1">
        <v>3.2431069999999998E-4</v>
      </c>
      <c r="MK247" s="1">
        <v>8.9501990000000003E-2</v>
      </c>
      <c r="ML247">
        <v>0.86715949999999997</v>
      </c>
      <c r="MM247">
        <v>20.391739999999999</v>
      </c>
      <c r="MN247" s="1">
        <v>3.1075720000000001E-4</v>
      </c>
      <c r="MO247" s="1">
        <v>8.5771639999999996E-2</v>
      </c>
      <c r="MP247">
        <v>0.86705339999999997</v>
      </c>
      <c r="MQ247">
        <v>19.836680000000001</v>
      </c>
      <c r="MR247" s="1">
        <v>2.9854429999999997E-4</v>
      </c>
      <c r="MS247" s="1">
        <v>8.2411219999999993E-2</v>
      </c>
      <c r="MT247">
        <v>0.86685800000000002</v>
      </c>
      <c r="MU247">
        <v>19.637519999999999</v>
      </c>
      <c r="MV247" s="1">
        <v>2.877321E-4</v>
      </c>
      <c r="MW247" s="1">
        <v>7.9432290000000003E-2</v>
      </c>
      <c r="MX247">
        <v>0.86662039999999996</v>
      </c>
      <c r="MY247">
        <v>20.24438</v>
      </c>
      <c r="MZ247" s="1">
        <v>2.7830649999999998E-4</v>
      </c>
      <c r="NA247" s="1">
        <v>7.6841430000000002E-2</v>
      </c>
      <c r="NB247">
        <v>0.8663632</v>
      </c>
      <c r="NC247">
        <v>20.563929999999999</v>
      </c>
      <c r="ND247" s="1">
        <v>2.703227E-4</v>
      </c>
      <c r="NE247" s="1">
        <v>7.4631119999999995E-2</v>
      </c>
      <c r="NF247">
        <v>0.86605739999999998</v>
      </c>
      <c r="NG247">
        <v>21.247399999999999</v>
      </c>
      <c r="NH247" s="1">
        <v>2.6337350000000002E-4</v>
      </c>
      <c r="NI247" s="1">
        <v>7.2711419999999999E-2</v>
      </c>
      <c r="NJ247">
        <v>0.86572099999999996</v>
      </c>
      <c r="NK247">
        <v>21.489609999999999</v>
      </c>
      <c r="NL247" s="1">
        <v>2.5685710000000002E-4</v>
      </c>
      <c r="NM247" s="1">
        <v>7.091596E-2</v>
      </c>
      <c r="NN247">
        <v>0.86537609999999998</v>
      </c>
      <c r="NO247">
        <v>21.131540000000001</v>
      </c>
      <c r="NP247" s="1">
        <v>2.5029739999999999E-4</v>
      </c>
      <c r="NQ247" s="1">
        <v>6.9104799999999994E-2</v>
      </c>
      <c r="NR247">
        <v>0.86506439999999996</v>
      </c>
      <c r="NS247">
        <v>20.434920000000002</v>
      </c>
      <c r="NT247" s="1">
        <v>2.433925E-4</v>
      </c>
      <c r="NU247" s="1">
        <v>6.7193539999999996E-2</v>
      </c>
      <c r="NV247">
        <v>0.86478330000000003</v>
      </c>
      <c r="NW247">
        <v>19.793060000000001</v>
      </c>
      <c r="NX247" s="1">
        <v>2.3611159999999999E-4</v>
      </c>
      <c r="NY247" s="1">
        <v>6.5172750000000002E-2</v>
      </c>
      <c r="NZ247">
        <v>0.86452130000000005</v>
      </c>
      <c r="OA247">
        <v>19.61055</v>
      </c>
      <c r="OB247" s="1">
        <v>2.2865639999999999E-4</v>
      </c>
      <c r="OC247" s="1">
        <v>6.3099909999999995E-2</v>
      </c>
      <c r="OD247">
        <v>0.86432019999999998</v>
      </c>
      <c r="OE247">
        <v>20.41901</v>
      </c>
      <c r="OF247" s="1">
        <v>2.213095E-4</v>
      </c>
      <c r="OG247" s="1">
        <v>6.1051929999999997E-2</v>
      </c>
      <c r="OH247">
        <v>0.86418059999999997</v>
      </c>
      <c r="OI247">
        <v>21.474519999999998</v>
      </c>
      <c r="OJ247" s="1">
        <v>2.142957E-4</v>
      </c>
      <c r="OK247" s="1">
        <v>5.9085279999999997E-2</v>
      </c>
    </row>
    <row r="248" spans="1:401" x14ac:dyDescent="0.35">
      <c r="A248">
        <v>254</v>
      </c>
      <c r="B248" t="s">
        <v>4</v>
      </c>
      <c r="C248" t="s">
        <v>181</v>
      </c>
      <c r="D248" t="s">
        <v>254</v>
      </c>
      <c r="E248">
        <v>867.99109999999996</v>
      </c>
      <c r="F248">
        <v>0.83749549999999995</v>
      </c>
      <c r="G248">
        <v>16.444389999999999</v>
      </c>
      <c r="H248">
        <v>0</v>
      </c>
      <c r="I248">
        <v>0</v>
      </c>
      <c r="J248">
        <v>0.83711789999999997</v>
      </c>
      <c r="K248">
        <v>16.661180000000002</v>
      </c>
      <c r="L248">
        <v>0</v>
      </c>
      <c r="M248">
        <v>0</v>
      </c>
      <c r="N248">
        <v>0.83676249999999996</v>
      </c>
      <c r="O248">
        <v>16.88353</v>
      </c>
      <c r="P248">
        <v>0</v>
      </c>
      <c r="Q248">
        <v>0</v>
      </c>
      <c r="R248">
        <v>0.83635590000000004</v>
      </c>
      <c r="S248">
        <v>17.214600000000001</v>
      </c>
      <c r="T248">
        <v>0</v>
      </c>
      <c r="U248">
        <v>0</v>
      </c>
      <c r="V248">
        <v>0.83599869999999998</v>
      </c>
      <c r="W248">
        <v>17.729990000000001</v>
      </c>
      <c r="X248">
        <v>0</v>
      </c>
      <c r="Y248">
        <v>0</v>
      </c>
      <c r="Z248">
        <v>0.83560809999999996</v>
      </c>
      <c r="AA248">
        <v>17.972770000000001</v>
      </c>
      <c r="AB248">
        <v>0</v>
      </c>
      <c r="AC248">
        <v>0</v>
      </c>
      <c r="AD248">
        <v>0.83521040000000002</v>
      </c>
      <c r="AE248">
        <v>17.859929999999999</v>
      </c>
      <c r="AF248">
        <v>0</v>
      </c>
      <c r="AG248">
        <v>0</v>
      </c>
      <c r="AH248">
        <v>0.83481000000000005</v>
      </c>
      <c r="AI248">
        <v>17.63813</v>
      </c>
      <c r="AJ248">
        <v>0</v>
      </c>
      <c r="AK248">
        <v>0</v>
      </c>
      <c r="AL248">
        <v>0.83437229999999996</v>
      </c>
      <c r="AM248">
        <v>17.338280000000001</v>
      </c>
      <c r="AN248">
        <v>0</v>
      </c>
      <c r="AO248">
        <v>0</v>
      </c>
      <c r="AP248">
        <v>0.83392149999999998</v>
      </c>
      <c r="AQ248">
        <v>17.510580000000001</v>
      </c>
      <c r="AR248">
        <v>0</v>
      </c>
      <c r="AS248">
        <v>0</v>
      </c>
      <c r="AT248">
        <v>0.83344759999999996</v>
      </c>
      <c r="AU248">
        <v>17.935020000000002</v>
      </c>
      <c r="AV248">
        <v>7.2665320000000004E-34</v>
      </c>
      <c r="AW248" s="1">
        <v>2.092762E-31</v>
      </c>
      <c r="AX248">
        <v>0.83303240000000001</v>
      </c>
      <c r="AY248">
        <v>18.418679999999998</v>
      </c>
      <c r="AZ248" s="1">
        <v>1.626561E-21</v>
      </c>
      <c r="BA248" s="1">
        <v>4.6966020000000003E-19</v>
      </c>
      <c r="BB248">
        <v>0.83267199999999997</v>
      </c>
      <c r="BC248">
        <v>18.979859999999999</v>
      </c>
      <c r="BD248" s="1">
        <v>2.8877690000000002E-12</v>
      </c>
      <c r="BE248" s="1">
        <v>6.2752799999999999E-10</v>
      </c>
      <c r="BF248">
        <v>0.83235599999999998</v>
      </c>
      <c r="BG248">
        <v>19.124690000000001</v>
      </c>
      <c r="BH248" s="1">
        <v>5.6668740000000005E-7</v>
      </c>
      <c r="BI248" s="1">
        <v>1.2774039999999999E-4</v>
      </c>
      <c r="BJ248">
        <v>0.8320111</v>
      </c>
      <c r="BK248">
        <v>18.958379999999998</v>
      </c>
      <c r="BL248" s="1">
        <v>4.938074E-4</v>
      </c>
      <c r="BM248" s="1">
        <v>0.11844159999999999</v>
      </c>
      <c r="BN248">
        <v>0.83169990000000005</v>
      </c>
      <c r="BO248">
        <v>18.68496</v>
      </c>
      <c r="BP248" s="1">
        <v>5.4197639999999998E-2</v>
      </c>
      <c r="BQ248" s="1">
        <v>13.612030000000001</v>
      </c>
      <c r="BR248">
        <v>0.83145259999999999</v>
      </c>
      <c r="BS248">
        <v>18.356490000000001</v>
      </c>
      <c r="BT248" s="1">
        <v>1.440669</v>
      </c>
      <c r="BU248">
        <v>375.916</v>
      </c>
      <c r="BV248">
        <v>0.83109359999999999</v>
      </c>
      <c r="BW248">
        <v>18.367560000000001</v>
      </c>
      <c r="BX248">
        <v>12.85182</v>
      </c>
      <c r="BY248">
        <v>3466.4180000000001</v>
      </c>
      <c r="BZ248">
        <v>0.83037130000000003</v>
      </c>
      <c r="CA248">
        <v>18.3626</v>
      </c>
      <c r="CB248">
        <v>47.478920000000002</v>
      </c>
      <c r="CC248">
        <v>13189.39</v>
      </c>
      <c r="CD248">
        <v>0.82931440000000001</v>
      </c>
      <c r="CE248">
        <v>18.57208</v>
      </c>
      <c r="CF248">
        <v>84.532780000000002</v>
      </c>
      <c r="CG248">
        <v>24117.43</v>
      </c>
      <c r="CH248">
        <v>0.82811389999999996</v>
      </c>
      <c r="CI248">
        <v>18.68854</v>
      </c>
      <c r="CJ248">
        <v>81.707179999999994</v>
      </c>
      <c r="CK248">
        <v>23883.119999999999</v>
      </c>
      <c r="CL248">
        <v>0.82700340000000006</v>
      </c>
      <c r="CM248">
        <v>18.688500000000001</v>
      </c>
      <c r="CN248">
        <v>47.32208</v>
      </c>
      <c r="CO248">
        <v>14129.88</v>
      </c>
      <c r="CP248">
        <v>0.82617419999999997</v>
      </c>
      <c r="CQ248">
        <v>18.585979999999999</v>
      </c>
      <c r="CR248">
        <v>17.850960000000001</v>
      </c>
      <c r="CS248">
        <v>5430.366</v>
      </c>
      <c r="CT248">
        <v>0.82547999999999999</v>
      </c>
      <c r="CU248">
        <v>18.306889999999999</v>
      </c>
      <c r="CV248">
        <v>4.7294349999999996</v>
      </c>
      <c r="CW248">
        <v>1461.2239999999999</v>
      </c>
      <c r="CX248">
        <v>0.82497399999999999</v>
      </c>
      <c r="CY248">
        <v>17.832149999999999</v>
      </c>
      <c r="CZ248">
        <v>0.96720660000000003</v>
      </c>
      <c r="DA248">
        <v>301.85149999999999</v>
      </c>
      <c r="DB248">
        <v>0.82445880000000005</v>
      </c>
      <c r="DC248">
        <v>17.723099999999999</v>
      </c>
      <c r="DD248">
        <v>0.19573280000000001</v>
      </c>
      <c r="DE248">
        <v>60.593859999999999</v>
      </c>
      <c r="DF248">
        <v>0.8238221</v>
      </c>
      <c r="DG248">
        <v>17.454560000000001</v>
      </c>
      <c r="DH248">
        <v>7.0815450000000002E-2</v>
      </c>
      <c r="DI248">
        <v>21.157789999999999</v>
      </c>
      <c r="DJ248">
        <v>0.82298119999999997</v>
      </c>
      <c r="DK248">
        <v>17.443200000000001</v>
      </c>
      <c r="DL248">
        <v>5.0835810000000002E-2</v>
      </c>
      <c r="DM248">
        <v>14.91131</v>
      </c>
      <c r="DN248">
        <v>0.82199390000000006</v>
      </c>
      <c r="DO248">
        <v>17.632090000000002</v>
      </c>
      <c r="DP248">
        <v>4.5374610000000003E-2</v>
      </c>
      <c r="DQ248">
        <v>13.277200000000001</v>
      </c>
      <c r="DR248">
        <v>0.82079919999999995</v>
      </c>
      <c r="DS248">
        <v>17.73077</v>
      </c>
      <c r="DT248" s="1">
        <v>4.2213639999999997E-2</v>
      </c>
      <c r="DU248">
        <v>12.36547</v>
      </c>
      <c r="DV248">
        <v>0.8193916</v>
      </c>
      <c r="DW248">
        <v>17.619150000000001</v>
      </c>
      <c r="DX248" s="1">
        <v>3.9613460000000003E-2</v>
      </c>
      <c r="DY248">
        <v>11.628780000000001</v>
      </c>
      <c r="DZ248">
        <v>0.81781110000000001</v>
      </c>
      <c r="EA248">
        <v>17.366009999999999</v>
      </c>
      <c r="EB248" s="1">
        <v>3.7166119999999997E-2</v>
      </c>
      <c r="EC248">
        <v>10.939500000000001</v>
      </c>
      <c r="ED248">
        <v>0.81623409999999996</v>
      </c>
      <c r="EE248">
        <v>17.114999999999998</v>
      </c>
      <c r="EF248" s="1">
        <v>3.4798530000000001E-2</v>
      </c>
      <c r="EG248" s="1">
        <v>10.270009999999999</v>
      </c>
      <c r="EH248">
        <v>0.81462869999999998</v>
      </c>
      <c r="EI248">
        <v>17.34196</v>
      </c>
      <c r="EJ248" s="1">
        <v>3.2534420000000001E-2</v>
      </c>
      <c r="EK248" s="1">
        <v>9.6276589999999995</v>
      </c>
      <c r="EL248">
        <v>0.81347290000000005</v>
      </c>
      <c r="EM248">
        <v>17.481809999999999</v>
      </c>
      <c r="EN248" s="1">
        <v>3.0450270000000002E-2</v>
      </c>
      <c r="EO248" s="1">
        <v>9.0296909999999997</v>
      </c>
      <c r="EP248">
        <v>0.81079970000000001</v>
      </c>
      <c r="EQ248">
        <v>17.73133</v>
      </c>
      <c r="ER248" s="1">
        <v>2.8865490000000001E-2</v>
      </c>
      <c r="ES248" s="1">
        <v>8.5777300000000007</v>
      </c>
      <c r="ET248">
        <v>0.80776879999999995</v>
      </c>
      <c r="EU248">
        <v>18.178820000000002</v>
      </c>
      <c r="EV248" s="1">
        <v>2.8254660000000001E-2</v>
      </c>
      <c r="EW248" s="1">
        <v>8.4093499999999999</v>
      </c>
      <c r="EX248">
        <v>0.80460489999999996</v>
      </c>
      <c r="EY248">
        <v>18.288979999999999</v>
      </c>
      <c r="EZ248" s="1">
        <v>2.8667990000000001E-2</v>
      </c>
      <c r="FA248" s="1">
        <v>8.5499320000000001</v>
      </c>
      <c r="FB248">
        <v>0.80140520000000004</v>
      </c>
      <c r="FC248">
        <v>18.02075</v>
      </c>
      <c r="FD248" s="1">
        <v>2.9451649999999999E-2</v>
      </c>
      <c r="FE248" s="1">
        <v>8.8146699999999996</v>
      </c>
      <c r="FF248">
        <v>0.79827700000000001</v>
      </c>
      <c r="FG248">
        <v>17.795490000000001</v>
      </c>
      <c r="FH248" s="1">
        <v>2.9792220000000001E-2</v>
      </c>
      <c r="FI248" s="1">
        <v>8.9588990000000006</v>
      </c>
      <c r="FJ248">
        <v>0.79508670000000004</v>
      </c>
      <c r="FK248">
        <v>17.73423</v>
      </c>
      <c r="FL248" s="1">
        <v>2.9318690000000001E-2</v>
      </c>
      <c r="FM248" s="1">
        <v>8.8611769999999996</v>
      </c>
      <c r="FN248">
        <v>0.79179250000000001</v>
      </c>
      <c r="FO248">
        <v>18.191479999999999</v>
      </c>
      <c r="FP248" s="1">
        <v>2.8069920000000002E-2</v>
      </c>
      <c r="FQ248" s="1">
        <v>8.5274520000000003</v>
      </c>
      <c r="FR248">
        <v>0.78842990000000002</v>
      </c>
      <c r="FS248">
        <v>18.665769999999998</v>
      </c>
      <c r="FT248" s="1">
        <v>2.6324400000000001E-2</v>
      </c>
      <c r="FU248" s="1">
        <v>8.036346</v>
      </c>
      <c r="FV248">
        <v>0.78543099999999999</v>
      </c>
      <c r="FW248">
        <v>19.005659999999999</v>
      </c>
      <c r="FX248" s="1">
        <v>2.4399870000000001E-2</v>
      </c>
      <c r="FY248" s="1">
        <v>7.4778859999999998</v>
      </c>
      <c r="FZ248">
        <v>0.78262509999999996</v>
      </c>
      <c r="GA248">
        <v>19.308900000000001</v>
      </c>
      <c r="GB248" s="1">
        <v>2.243013E-2</v>
      </c>
      <c r="GC248" s="1">
        <v>6.8978919999999997</v>
      </c>
      <c r="GD248">
        <v>0.78091270000000002</v>
      </c>
      <c r="GE248">
        <v>19.19716</v>
      </c>
      <c r="GF248" s="1">
        <v>2.0529929999999998E-2</v>
      </c>
      <c r="GG248" s="1">
        <v>6.3260540000000001</v>
      </c>
      <c r="GH248">
        <v>0.77955660000000004</v>
      </c>
      <c r="GI248">
        <v>18.951080000000001</v>
      </c>
      <c r="GJ248" s="1">
        <v>1.8727029999999999E-2</v>
      </c>
      <c r="GK248" s="1">
        <v>5.7789419999999998</v>
      </c>
      <c r="GL248">
        <v>0.77840609999999999</v>
      </c>
      <c r="GM248">
        <v>18.818149999999999</v>
      </c>
      <c r="GN248" s="1">
        <v>1.7054929999999999E-2</v>
      </c>
      <c r="GO248" s="1">
        <v>5.2696269999999998</v>
      </c>
      <c r="GP248">
        <v>0.77791100000000002</v>
      </c>
      <c r="GQ248">
        <v>18.89537</v>
      </c>
      <c r="GR248" s="1">
        <v>1.5535749999999999E-2</v>
      </c>
      <c r="GS248" s="1">
        <v>4.8050009999999999</v>
      </c>
      <c r="GT248">
        <v>0.7772635</v>
      </c>
      <c r="GU248">
        <v>19.114889999999999</v>
      </c>
      <c r="GV248" s="1">
        <v>1.41496E-2</v>
      </c>
      <c r="GW248" s="1">
        <v>4.381818</v>
      </c>
      <c r="GX248">
        <v>0.77656650000000005</v>
      </c>
      <c r="GY248">
        <v>19.596119999999999</v>
      </c>
      <c r="GZ248" s="1">
        <v>1.287247E-2</v>
      </c>
      <c r="HA248" s="1">
        <v>3.9928620000000001</v>
      </c>
      <c r="HB248">
        <v>0.77587099999999998</v>
      </c>
      <c r="HC248">
        <v>19.753219999999999</v>
      </c>
      <c r="HD248" s="1">
        <v>1.17041E-2</v>
      </c>
      <c r="HE248" s="1">
        <v>3.6362070000000002</v>
      </c>
      <c r="HF248">
        <v>0.77599220000000002</v>
      </c>
      <c r="HG248">
        <v>19.71977</v>
      </c>
      <c r="HH248" s="1">
        <v>1.0648090000000001E-2</v>
      </c>
      <c r="HI248" s="1">
        <v>3.3103120000000001</v>
      </c>
      <c r="HJ248">
        <v>0.77793860000000004</v>
      </c>
      <c r="HK248">
        <v>19.340509999999998</v>
      </c>
      <c r="HL248" s="1">
        <v>9.6945969999999992E-3</v>
      </c>
      <c r="HM248" s="1">
        <v>3.0068890000000001</v>
      </c>
      <c r="HN248">
        <v>0.78072920000000001</v>
      </c>
      <c r="HO248">
        <v>18.989529999999998</v>
      </c>
      <c r="HP248" s="1">
        <v>8.8160679999999998E-3</v>
      </c>
      <c r="HQ248" s="1">
        <v>2.725009</v>
      </c>
      <c r="HR248">
        <v>0.78426640000000003</v>
      </c>
      <c r="HS248">
        <v>18.751090000000001</v>
      </c>
      <c r="HT248" s="1">
        <v>8.0176569999999992E-3</v>
      </c>
      <c r="HU248" s="1">
        <v>2.4687450000000002</v>
      </c>
      <c r="HV248">
        <v>0.78822060000000005</v>
      </c>
      <c r="HW248">
        <v>18.62987</v>
      </c>
      <c r="HX248" s="1">
        <v>7.2951810000000004E-3</v>
      </c>
      <c r="HY248" s="1">
        <v>2.2371970000000001</v>
      </c>
      <c r="HZ248">
        <v>0.79259069999999998</v>
      </c>
      <c r="IA248">
        <v>18.759699999999999</v>
      </c>
      <c r="IB248" s="1">
        <v>6.6445599999999999E-3</v>
      </c>
      <c r="IC248" s="1">
        <v>2.0276510000000001</v>
      </c>
      <c r="ID248">
        <v>0.79693320000000001</v>
      </c>
      <c r="IE248">
        <v>19.176100000000002</v>
      </c>
      <c r="IF248" s="1">
        <v>6.0492250000000001E-3</v>
      </c>
      <c r="IG248" s="1">
        <v>1.8362320000000001</v>
      </c>
      <c r="IH248">
        <v>0.80128569999999999</v>
      </c>
      <c r="II248">
        <v>19.441130000000001</v>
      </c>
      <c r="IJ248" s="1">
        <v>5.4963820000000002E-3</v>
      </c>
      <c r="IK248" s="1">
        <v>1.6590450000000001</v>
      </c>
      <c r="IL248">
        <v>0.80581360000000002</v>
      </c>
      <c r="IM248">
        <v>19.582049999999999</v>
      </c>
      <c r="IN248" s="1">
        <v>4.9742650000000003E-3</v>
      </c>
      <c r="IO248" s="1">
        <v>1.492939</v>
      </c>
      <c r="IP248">
        <v>0.81066079999999996</v>
      </c>
      <c r="IQ248">
        <v>19.097110000000001</v>
      </c>
      <c r="IR248" s="1">
        <v>4.4835999999999999E-3</v>
      </c>
      <c r="IS248" s="1">
        <v>1.3374649999999999</v>
      </c>
      <c r="IT248">
        <v>0.81440760000000001</v>
      </c>
      <c r="IU248">
        <v>18.434249999999999</v>
      </c>
      <c r="IV248" s="1">
        <v>4.020951E-3</v>
      </c>
      <c r="IW248" s="1">
        <v>1.1931940000000001</v>
      </c>
      <c r="IX248">
        <v>0.81733049999999996</v>
      </c>
      <c r="IY248">
        <v>17.883279999999999</v>
      </c>
      <c r="IZ248" s="1">
        <v>3.5799680000000002E-3</v>
      </c>
      <c r="JA248" s="1">
        <v>1.057857</v>
      </c>
      <c r="JB248">
        <v>0.81970869999999996</v>
      </c>
      <c r="JC248">
        <v>17.527719999999999</v>
      </c>
      <c r="JD248" s="1">
        <v>3.1536770000000001E-3</v>
      </c>
      <c r="JE248" s="1">
        <v>0.92887260000000005</v>
      </c>
      <c r="JF248">
        <v>0.82165069999999996</v>
      </c>
      <c r="JG248">
        <v>17.90127</v>
      </c>
      <c r="JH248" s="1">
        <v>2.7310440000000002E-3</v>
      </c>
      <c r="JI248" s="1">
        <v>0.80268819999999996</v>
      </c>
      <c r="JJ248">
        <v>0.82332280000000002</v>
      </c>
      <c r="JK248">
        <v>18.37961</v>
      </c>
      <c r="JL248" s="1">
        <v>2.31284E-3</v>
      </c>
      <c r="JM248" s="1">
        <v>0.67875430000000003</v>
      </c>
      <c r="JN248">
        <v>0.82479420000000003</v>
      </c>
      <c r="JO248">
        <v>18.747859999999999</v>
      </c>
      <c r="JP248" s="1">
        <v>1.913606E-3</v>
      </c>
      <c r="JQ248" s="1">
        <v>0.56098020000000004</v>
      </c>
      <c r="JR248">
        <v>0.82595169999999996</v>
      </c>
      <c r="JS248">
        <v>19.125330000000002</v>
      </c>
      <c r="JT248" s="1">
        <v>1.5599710000000001E-3</v>
      </c>
      <c r="JU248" s="1">
        <v>0.45663510000000002</v>
      </c>
      <c r="JV248">
        <v>0.82691219999999999</v>
      </c>
      <c r="JW248">
        <v>18.947880000000001</v>
      </c>
      <c r="JX248" s="1">
        <v>1.2728069999999999E-3</v>
      </c>
      <c r="JY248" s="1">
        <v>0.37178879999999997</v>
      </c>
      <c r="JZ248">
        <v>0.82765319999999998</v>
      </c>
      <c r="KA248">
        <v>18.220559999999999</v>
      </c>
      <c r="KB248" s="1">
        <v>1.057215E-3</v>
      </c>
      <c r="KC248" s="1">
        <v>0.30796620000000002</v>
      </c>
      <c r="KD248">
        <v>0.82823800000000003</v>
      </c>
      <c r="KE248">
        <v>17.526779999999999</v>
      </c>
      <c r="KF248" s="1">
        <v>9.0320570000000005E-4</v>
      </c>
      <c r="KG248" s="1">
        <v>0.26240049999999998</v>
      </c>
      <c r="KH248">
        <v>0.8286675</v>
      </c>
      <c r="KI248">
        <v>17.09009</v>
      </c>
      <c r="KJ248" s="1">
        <v>7.9393699999999998E-4</v>
      </c>
      <c r="KK248" s="1">
        <v>0.230127</v>
      </c>
      <c r="KL248">
        <v>0.82899520000000004</v>
      </c>
      <c r="KM248">
        <v>17.562370000000001</v>
      </c>
      <c r="KN248" s="1">
        <v>7.127689E-4</v>
      </c>
      <c r="KO248" s="1">
        <v>0.20625589999999999</v>
      </c>
      <c r="KP248">
        <v>0.82924030000000004</v>
      </c>
      <c r="KQ248">
        <v>18.32685</v>
      </c>
      <c r="KR248" s="1">
        <v>6.474645E-4</v>
      </c>
      <c r="KS248" s="1">
        <v>0.18717990000000001</v>
      </c>
      <c r="KT248">
        <v>0.82937810000000001</v>
      </c>
      <c r="KU248">
        <v>19.166370000000001</v>
      </c>
      <c r="KV248" s="1">
        <v>5.9191620000000002E-4</v>
      </c>
      <c r="KW248" s="1">
        <v>0.17099690000000001</v>
      </c>
      <c r="KX248">
        <v>0.82946679999999995</v>
      </c>
      <c r="KY248">
        <v>19.74466</v>
      </c>
      <c r="KZ248" s="1">
        <v>5.439129E-4</v>
      </c>
      <c r="LA248" s="1">
        <v>0.15703429999999999</v>
      </c>
      <c r="LB248">
        <v>0.82944629999999997</v>
      </c>
      <c r="LC248">
        <v>19.51352</v>
      </c>
      <c r="LD248" s="1">
        <v>5.0300979999999996E-4</v>
      </c>
      <c r="LE248" s="1">
        <v>0.14515349999999999</v>
      </c>
      <c r="LF248">
        <v>0.82941310000000001</v>
      </c>
      <c r="LG248">
        <v>18.8443</v>
      </c>
      <c r="LH248" s="1">
        <v>4.688502E-4</v>
      </c>
      <c r="LI248" s="1">
        <v>0.13522110000000001</v>
      </c>
      <c r="LJ248">
        <v>0.82932470000000003</v>
      </c>
      <c r="LK248">
        <v>18.260870000000001</v>
      </c>
      <c r="LL248" s="1">
        <v>4.4038749999999999E-4</v>
      </c>
      <c r="LM248" s="1">
        <v>0.12696289999999999</v>
      </c>
      <c r="LN248">
        <v>0.82919200000000004</v>
      </c>
      <c r="LO248">
        <v>18.035640000000001</v>
      </c>
      <c r="LP248" s="1">
        <v>4.1616519999999998E-4</v>
      </c>
      <c r="LQ248" s="1">
        <v>0.1199605</v>
      </c>
      <c r="LR248">
        <v>0.82901879999999994</v>
      </c>
      <c r="LS248">
        <v>18.781829999999999</v>
      </c>
      <c r="LT248" s="1">
        <v>3.9472539999999999E-4</v>
      </c>
      <c r="LU248" s="1">
        <v>0.11378099999999999</v>
      </c>
      <c r="LV248">
        <v>0.82888669999999998</v>
      </c>
      <c r="LW248">
        <v>19.759129999999999</v>
      </c>
      <c r="LX248" s="1">
        <v>3.7514459999999999E-4</v>
      </c>
      <c r="LY248" s="1">
        <v>0.1081438</v>
      </c>
      <c r="LZ248">
        <v>0.82873249999999998</v>
      </c>
      <c r="MA248">
        <v>20.71594</v>
      </c>
      <c r="MB248" s="1">
        <v>3.5712530000000001E-4</v>
      </c>
      <c r="MC248" s="1">
        <v>0.1029634</v>
      </c>
      <c r="MD248">
        <v>0.82857309999999995</v>
      </c>
      <c r="ME248">
        <v>21.28856</v>
      </c>
      <c r="MF248" s="1">
        <v>3.4058329999999998E-4</v>
      </c>
      <c r="MG248" s="1">
        <v>9.8205589999999995E-2</v>
      </c>
      <c r="MH248">
        <v>0.82842919999999998</v>
      </c>
      <c r="MI248">
        <v>21.075869999999998</v>
      </c>
      <c r="MJ248" s="1">
        <v>3.2546920000000001E-4</v>
      </c>
      <c r="MK248" s="1">
        <v>9.3859810000000002E-2</v>
      </c>
      <c r="ML248">
        <v>0.82829160000000002</v>
      </c>
      <c r="MM248">
        <v>20.41057</v>
      </c>
      <c r="MN248" s="1">
        <v>3.1180239999999999E-4</v>
      </c>
      <c r="MO248" s="1">
        <v>8.9925359999999996E-2</v>
      </c>
      <c r="MP248">
        <v>0.82819690000000001</v>
      </c>
      <c r="MQ248">
        <v>19.843610000000002</v>
      </c>
      <c r="MR248" s="1">
        <v>2.9948250000000001E-4</v>
      </c>
      <c r="MS248" s="1">
        <v>8.6381940000000004E-2</v>
      </c>
      <c r="MT248">
        <v>0.82810660000000003</v>
      </c>
      <c r="MU248">
        <v>19.631440000000001</v>
      </c>
      <c r="MV248" s="1">
        <v>2.885575E-4</v>
      </c>
      <c r="MW248" s="1">
        <v>8.3233219999999997E-2</v>
      </c>
      <c r="MX248">
        <v>0.82804319999999998</v>
      </c>
      <c r="MY248">
        <v>20.230789999999999</v>
      </c>
      <c r="MZ248" s="1">
        <v>2.790178E-4</v>
      </c>
      <c r="NA248" s="1">
        <v>8.0489980000000003E-2</v>
      </c>
      <c r="NB248">
        <v>0.82800260000000003</v>
      </c>
      <c r="NC248">
        <v>20.546430000000001</v>
      </c>
      <c r="ND248" s="1">
        <v>2.709306E-4</v>
      </c>
      <c r="NE248" s="1">
        <v>7.8147939999999999E-2</v>
      </c>
      <c r="NF248">
        <v>0.82805479999999998</v>
      </c>
      <c r="NG248">
        <v>21.2697</v>
      </c>
      <c r="NH248" s="1">
        <v>2.6391449999999998E-4</v>
      </c>
      <c r="NI248" s="1">
        <v>7.6122659999999995E-2</v>
      </c>
      <c r="NJ248">
        <v>0.82814940000000004</v>
      </c>
      <c r="NK248">
        <v>21.536239999999999</v>
      </c>
      <c r="NL248" s="1">
        <v>2.5738550000000001E-4</v>
      </c>
      <c r="NM248" s="1">
        <v>7.4243690000000001E-2</v>
      </c>
      <c r="NN248">
        <v>0.82829050000000004</v>
      </c>
      <c r="NO248">
        <v>21.17501</v>
      </c>
      <c r="NP248" s="1">
        <v>2.508446E-4</v>
      </c>
      <c r="NQ248" s="1">
        <v>7.2360350000000004E-2</v>
      </c>
      <c r="NR248">
        <v>0.8284745</v>
      </c>
      <c r="NS248">
        <v>20.468240000000002</v>
      </c>
      <c r="NT248" s="1">
        <v>2.4397169999999999E-4</v>
      </c>
      <c r="NU248" s="1">
        <v>7.0376869999999994E-2</v>
      </c>
      <c r="NV248">
        <v>0.82879139999999996</v>
      </c>
      <c r="NW248">
        <v>19.811389999999999</v>
      </c>
      <c r="NX248" s="1">
        <v>2.3672109999999999E-4</v>
      </c>
      <c r="NY248" s="1">
        <v>6.8278660000000005E-2</v>
      </c>
      <c r="NZ248">
        <v>0.82905300000000004</v>
      </c>
      <c r="OA248">
        <v>19.619710000000001</v>
      </c>
      <c r="OB248" s="1">
        <v>2.292711E-4</v>
      </c>
      <c r="OC248" s="1">
        <v>6.6117159999999994E-2</v>
      </c>
      <c r="OD248">
        <v>0.82937159999999999</v>
      </c>
      <c r="OE248">
        <v>20.431149999999999</v>
      </c>
      <c r="OF248" s="1">
        <v>2.219046E-4</v>
      </c>
      <c r="OG248" s="1">
        <v>6.3972409999999993E-2</v>
      </c>
      <c r="OH248">
        <v>0.82973180000000002</v>
      </c>
      <c r="OI248">
        <v>21.495200000000001</v>
      </c>
      <c r="OJ248" s="1">
        <v>2.148637E-4</v>
      </c>
      <c r="OK248" s="1">
        <v>6.1909789999999999E-2</v>
      </c>
    </row>
    <row r="249" spans="1:401" x14ac:dyDescent="0.35">
      <c r="A249">
        <v>255</v>
      </c>
      <c r="B249" t="s">
        <v>4</v>
      </c>
      <c r="C249" t="s">
        <v>181</v>
      </c>
      <c r="D249" t="s">
        <v>255</v>
      </c>
      <c r="E249">
        <v>874.23350000000005</v>
      </c>
      <c r="F249">
        <v>1.0944849999999999</v>
      </c>
      <c r="G249">
        <v>16.472380000000001</v>
      </c>
      <c r="H249">
        <v>0</v>
      </c>
      <c r="I249">
        <v>0</v>
      </c>
      <c r="J249">
        <v>1.0924469999999999</v>
      </c>
      <c r="K249">
        <v>16.689209999999999</v>
      </c>
      <c r="L249">
        <v>0</v>
      </c>
      <c r="M249">
        <v>0</v>
      </c>
      <c r="N249">
        <v>1.090382</v>
      </c>
      <c r="O249">
        <v>16.909649999999999</v>
      </c>
      <c r="P249">
        <v>0</v>
      </c>
      <c r="Q249">
        <v>0</v>
      </c>
      <c r="R249">
        <v>1.088292</v>
      </c>
      <c r="S249">
        <v>17.2134</v>
      </c>
      <c r="T249">
        <v>0</v>
      </c>
      <c r="U249">
        <v>0</v>
      </c>
      <c r="V249">
        <v>1.0862000000000001</v>
      </c>
      <c r="W249">
        <v>17.71359</v>
      </c>
      <c r="X249">
        <v>0</v>
      </c>
      <c r="Y249">
        <v>0</v>
      </c>
      <c r="Z249">
        <v>1.0840780000000001</v>
      </c>
      <c r="AA249">
        <v>17.968789999999998</v>
      </c>
      <c r="AB249">
        <v>0</v>
      </c>
      <c r="AC249">
        <v>0</v>
      </c>
      <c r="AD249">
        <v>1.0819589999999999</v>
      </c>
      <c r="AE249">
        <v>17.861090000000001</v>
      </c>
      <c r="AF249">
        <v>0</v>
      </c>
      <c r="AG249">
        <v>0</v>
      </c>
      <c r="AH249">
        <v>1.0797870000000001</v>
      </c>
      <c r="AI249">
        <v>17.6541</v>
      </c>
      <c r="AJ249">
        <v>0</v>
      </c>
      <c r="AK249">
        <v>0</v>
      </c>
      <c r="AL249">
        <v>1.077572</v>
      </c>
      <c r="AM249">
        <v>17.363620000000001</v>
      </c>
      <c r="AN249">
        <v>0</v>
      </c>
      <c r="AO249">
        <v>0</v>
      </c>
      <c r="AP249">
        <v>1.0753379999999999</v>
      </c>
      <c r="AQ249">
        <v>17.53154</v>
      </c>
      <c r="AR249">
        <v>0</v>
      </c>
      <c r="AS249">
        <v>0</v>
      </c>
      <c r="AT249">
        <v>1.073013</v>
      </c>
      <c r="AU249">
        <v>17.94594</v>
      </c>
      <c r="AV249">
        <v>7.9319010000000003E-35</v>
      </c>
      <c r="AW249">
        <v>3.1792329999999999E-32</v>
      </c>
      <c r="AX249">
        <v>1.0706610000000001</v>
      </c>
      <c r="AY249">
        <v>18.41086</v>
      </c>
      <c r="AZ249" s="1">
        <v>1.6849690000000001E-22</v>
      </c>
      <c r="BA249" s="1">
        <v>6.7853209999999997E-20</v>
      </c>
      <c r="BB249">
        <v>1.0684340000000001</v>
      </c>
      <c r="BC249">
        <v>18.96482</v>
      </c>
      <c r="BD249" s="1">
        <v>5.5215790000000004E-13</v>
      </c>
      <c r="BE249" s="1">
        <v>1.199185E-10</v>
      </c>
      <c r="BF249">
        <v>1.066125</v>
      </c>
      <c r="BG249">
        <v>19.128319999999999</v>
      </c>
      <c r="BH249" s="1">
        <v>3.1279840000000001E-7</v>
      </c>
      <c r="BI249" s="1">
        <v>7.9364520000000004E-5</v>
      </c>
      <c r="BJ249">
        <v>1.06382</v>
      </c>
      <c r="BK249">
        <v>18.969249999999999</v>
      </c>
      <c r="BL249" s="1">
        <v>3.2517739999999998E-4</v>
      </c>
      <c r="BM249" s="1">
        <v>9.184109E-2</v>
      </c>
      <c r="BN249">
        <v>1.061515</v>
      </c>
      <c r="BO249">
        <v>18.713000000000001</v>
      </c>
      <c r="BP249" s="1">
        <v>3.9918330000000002E-2</v>
      </c>
      <c r="BQ249" s="1">
        <v>12.24151</v>
      </c>
      <c r="BR249">
        <v>1.05925</v>
      </c>
      <c r="BS249">
        <v>18.393160000000002</v>
      </c>
      <c r="BT249" s="1">
        <v>1.1578040000000001</v>
      </c>
      <c r="BU249">
        <v>381.5206</v>
      </c>
      <c r="BV249">
        <v>1.056808</v>
      </c>
      <c r="BW249">
        <v>18.39012</v>
      </c>
      <c r="BX249">
        <v>11.109439999999999</v>
      </c>
      <c r="BY249">
        <v>3909.0709999999999</v>
      </c>
      <c r="BZ249">
        <v>1.0541160000000001</v>
      </c>
      <c r="CA249">
        <v>18.383870000000002</v>
      </c>
      <c r="CB249">
        <v>43.71463</v>
      </c>
      <c r="CC249">
        <v>16351.06</v>
      </c>
      <c r="CD249">
        <v>1.0508299999999999</v>
      </c>
      <c r="CE249">
        <v>18.574490000000001</v>
      </c>
      <c r="CF249">
        <v>82.291420000000002</v>
      </c>
      <c r="CG249">
        <v>32612.76</v>
      </c>
      <c r="CH249">
        <v>1.0469869999999999</v>
      </c>
      <c r="CI249">
        <v>18.679739999999999</v>
      </c>
      <c r="CJ249">
        <v>83.586640000000003</v>
      </c>
      <c r="CK249">
        <v>35002.230000000003</v>
      </c>
      <c r="CL249">
        <v>1.0430649999999999</v>
      </c>
      <c r="CM249">
        <v>18.681560000000001</v>
      </c>
      <c r="CN249">
        <v>50.601730000000003</v>
      </c>
      <c r="CO249">
        <v>22308.73</v>
      </c>
      <c r="CP249">
        <v>1.0394749999999999</v>
      </c>
      <c r="CQ249">
        <v>18.59075</v>
      </c>
      <c r="CR249">
        <v>19.855360000000001</v>
      </c>
      <c r="CS249">
        <v>9181.7520000000004</v>
      </c>
      <c r="CT249">
        <v>1.036195</v>
      </c>
      <c r="CU249">
        <v>18.345330000000001</v>
      </c>
      <c r="CV249">
        <v>5.4426430000000003</v>
      </c>
      <c r="CW249">
        <v>2626.6010000000001</v>
      </c>
      <c r="CX249">
        <v>1.0332539999999999</v>
      </c>
      <c r="CY249">
        <v>17.893599999999999</v>
      </c>
      <c r="CZ249">
        <v>1.1389389999999999</v>
      </c>
      <c r="DA249">
        <v>567.7319</v>
      </c>
      <c r="DB249">
        <v>1.0302340000000001</v>
      </c>
      <c r="DC249">
        <v>17.776979999999998</v>
      </c>
      <c r="DD249">
        <v>0.22656219999999999</v>
      </c>
      <c r="DE249">
        <v>112.2903</v>
      </c>
      <c r="DF249">
        <v>1.0270379999999999</v>
      </c>
      <c r="DG249">
        <v>17.510680000000001</v>
      </c>
      <c r="DH249">
        <v>7.5532559999999999E-2</v>
      </c>
      <c r="DI249">
        <v>34.520449999999997</v>
      </c>
      <c r="DJ249">
        <v>1.0235019999999999</v>
      </c>
      <c r="DK249">
        <v>17.469889999999999</v>
      </c>
      <c r="DL249">
        <v>5.1726109999999999E-2</v>
      </c>
      <c r="DM249">
        <v>22.382349999999999</v>
      </c>
      <c r="DN249">
        <v>1.0195289999999999</v>
      </c>
      <c r="DO249">
        <v>17.623139999999999</v>
      </c>
      <c r="DP249">
        <v>4.5729609999999997E-2</v>
      </c>
      <c r="DQ249">
        <v>19.628599999999999</v>
      </c>
      <c r="DR249">
        <v>1.015001</v>
      </c>
      <c r="DS249">
        <v>17.727070000000001</v>
      </c>
      <c r="DT249">
        <v>4.2462779999999999E-2</v>
      </c>
      <c r="DU249">
        <v>18.280819999999999</v>
      </c>
      <c r="DV249">
        <v>1.009754</v>
      </c>
      <c r="DW249">
        <v>17.621479999999998</v>
      </c>
      <c r="DX249" s="1">
        <v>3.9833390000000003E-2</v>
      </c>
      <c r="DY249">
        <v>17.249549999999999</v>
      </c>
      <c r="DZ249">
        <v>1.0038800000000001</v>
      </c>
      <c r="EA249">
        <v>17.390080000000001</v>
      </c>
      <c r="EB249" s="1">
        <v>3.7378630000000003E-2</v>
      </c>
      <c r="EC249">
        <v>16.305289999999999</v>
      </c>
      <c r="ED249">
        <v>0.99760510000000002</v>
      </c>
      <c r="EE249">
        <v>17.148309999999999</v>
      </c>
      <c r="EF249" s="1">
        <v>3.5004720000000003E-2</v>
      </c>
      <c r="EG249" s="1">
        <v>15.39099</v>
      </c>
      <c r="EH249">
        <v>0.99097829999999998</v>
      </c>
      <c r="EI249">
        <v>17.388500000000001</v>
      </c>
      <c r="EJ249" s="1">
        <v>3.2731400000000001E-2</v>
      </c>
      <c r="EK249" s="1">
        <v>14.51247</v>
      </c>
      <c r="EL249">
        <v>0.98448259999999999</v>
      </c>
      <c r="EM249">
        <v>17.541609999999999</v>
      </c>
      <c r="EN249" s="1">
        <v>3.0626239999999999E-2</v>
      </c>
      <c r="EO249" s="1">
        <v>13.690289999999999</v>
      </c>
      <c r="EP249">
        <v>0.97786490000000004</v>
      </c>
      <c r="EQ249">
        <v>17.76446</v>
      </c>
      <c r="ER249" s="1">
        <v>2.897398E-2</v>
      </c>
      <c r="ES249" s="1">
        <v>13.039720000000001</v>
      </c>
      <c r="ET249">
        <v>0.97118899999999997</v>
      </c>
      <c r="EU249">
        <v>18.193290000000001</v>
      </c>
      <c r="EV249" s="1">
        <v>2.825915E-2</v>
      </c>
      <c r="EW249" s="1">
        <v>12.78157</v>
      </c>
      <c r="EX249">
        <v>0.96424019999999999</v>
      </c>
      <c r="EY249">
        <v>18.314910000000001</v>
      </c>
      <c r="EZ249" s="1">
        <v>2.859068E-2</v>
      </c>
      <c r="FA249" s="1">
        <v>13.005470000000001</v>
      </c>
      <c r="FB249">
        <v>0.95685500000000001</v>
      </c>
      <c r="FC249">
        <v>18.03425</v>
      </c>
      <c r="FD249" s="1">
        <v>2.937114E-2</v>
      </c>
      <c r="FE249" s="1">
        <v>13.480869999999999</v>
      </c>
      <c r="FF249">
        <v>0.9488451</v>
      </c>
      <c r="FG249">
        <v>17.806429999999999</v>
      </c>
      <c r="FH249" s="1">
        <v>2.9775260000000001E-2</v>
      </c>
      <c r="FI249" s="1">
        <v>13.83318</v>
      </c>
      <c r="FJ249">
        <v>0.94068149999999995</v>
      </c>
      <c r="FK249">
        <v>17.724340000000002</v>
      </c>
      <c r="FL249" s="1">
        <v>2.9384629999999998E-2</v>
      </c>
      <c r="FM249" s="1">
        <v>13.83426</v>
      </c>
      <c r="FN249">
        <v>0.93228109999999997</v>
      </c>
      <c r="FO249">
        <v>18.194949999999999</v>
      </c>
      <c r="FP249" s="1">
        <v>2.8203889999999999E-2</v>
      </c>
      <c r="FQ249" s="1">
        <v>13.4589</v>
      </c>
      <c r="FR249">
        <v>0.92373059999999996</v>
      </c>
      <c r="FS249">
        <v>18.685639999999999</v>
      </c>
      <c r="FT249" s="1">
        <v>2.6497090000000001E-2</v>
      </c>
      <c r="FU249" s="1">
        <v>12.810269999999999</v>
      </c>
      <c r="FV249">
        <v>0.91572640000000005</v>
      </c>
      <c r="FW249">
        <v>19.036840000000002</v>
      </c>
      <c r="FX249" s="1">
        <v>2.458569E-2</v>
      </c>
      <c r="FY249" s="1">
        <v>12.02383</v>
      </c>
      <c r="FZ249">
        <v>0.90814830000000002</v>
      </c>
      <c r="GA249">
        <v>19.351610000000001</v>
      </c>
      <c r="GB249" s="1">
        <v>2.262109E-2</v>
      </c>
      <c r="GC249" s="1">
        <v>11.18417</v>
      </c>
      <c r="GD249">
        <v>0.90193690000000004</v>
      </c>
      <c r="GE249">
        <v>19.238340000000001</v>
      </c>
      <c r="GF249" s="1">
        <v>2.0715460000000002E-2</v>
      </c>
      <c r="GG249" s="1">
        <v>10.34116</v>
      </c>
      <c r="GH249">
        <v>0.89591050000000005</v>
      </c>
      <c r="GI249">
        <v>18.968139999999998</v>
      </c>
      <c r="GJ249" s="1">
        <v>1.8902599999999999E-2</v>
      </c>
      <c r="GK249" s="1">
        <v>9.5267110000000006</v>
      </c>
      <c r="GL249">
        <v>0.88973219999999997</v>
      </c>
      <c r="GM249">
        <v>18.8108</v>
      </c>
      <c r="GN249" s="1">
        <v>1.721754E-2</v>
      </c>
      <c r="GO249" s="1">
        <v>8.7623029999999993</v>
      </c>
      <c r="GP249">
        <v>0.88268239999999998</v>
      </c>
      <c r="GQ249">
        <v>18.865819999999999</v>
      </c>
      <c r="GR249" s="1">
        <v>1.568464E-2</v>
      </c>
      <c r="GS249" s="1">
        <v>8.0591200000000001</v>
      </c>
      <c r="GT249">
        <v>0.87537169999999997</v>
      </c>
      <c r="GU249">
        <v>19.082730000000002</v>
      </c>
      <c r="GV249" s="1">
        <v>1.4286699999999999E-2</v>
      </c>
      <c r="GW249" s="1">
        <v>7.4143239999999997</v>
      </c>
      <c r="GX249">
        <v>0.86771109999999996</v>
      </c>
      <c r="GY249">
        <v>19.593240000000002</v>
      </c>
      <c r="GZ249" s="1">
        <v>1.2999159999999999E-2</v>
      </c>
      <c r="HA249" s="1">
        <v>6.8196649999999996</v>
      </c>
      <c r="HB249">
        <v>0.85990049999999996</v>
      </c>
      <c r="HC249">
        <v>19.773510000000002</v>
      </c>
      <c r="HD249" s="1">
        <v>1.182047E-2</v>
      </c>
      <c r="HE249" s="1">
        <v>6.2702080000000002</v>
      </c>
      <c r="HF249">
        <v>0.85296640000000001</v>
      </c>
      <c r="HG249">
        <v>19.78285</v>
      </c>
      <c r="HH249" s="1">
        <v>1.075604E-2</v>
      </c>
      <c r="HI249" s="1">
        <v>5.7648279999999996</v>
      </c>
      <c r="HJ249">
        <v>0.84893640000000004</v>
      </c>
      <c r="HK249">
        <v>19.396380000000001</v>
      </c>
      <c r="HL249" s="1">
        <v>9.7957700000000005E-3</v>
      </c>
      <c r="HM249" s="1">
        <v>5.289752</v>
      </c>
      <c r="HN249">
        <v>0.84583120000000001</v>
      </c>
      <c r="HO249">
        <v>19.028580000000002</v>
      </c>
      <c r="HP249" s="1">
        <v>8.9096720000000004E-3</v>
      </c>
      <c r="HQ249" s="1">
        <v>4.8447310000000003</v>
      </c>
      <c r="HR249">
        <v>0.84246799999999999</v>
      </c>
      <c r="HS249">
        <v>18.757200000000001</v>
      </c>
      <c r="HT249" s="1">
        <v>8.1026250000000005E-3</v>
      </c>
      <c r="HU249" s="1">
        <v>4.4360249999999999</v>
      </c>
      <c r="HV249">
        <v>0.83893289999999998</v>
      </c>
      <c r="HW249">
        <v>18.605540000000001</v>
      </c>
      <c r="HX249" s="1">
        <v>7.3726099999999999E-3</v>
      </c>
      <c r="HY249" s="1">
        <v>4.0624419999999999</v>
      </c>
      <c r="HZ249">
        <v>0.83647839999999996</v>
      </c>
      <c r="IA249">
        <v>18.711179999999999</v>
      </c>
      <c r="IB249" s="1">
        <v>6.7151650000000004E-3</v>
      </c>
      <c r="IC249" s="1">
        <v>3.718461</v>
      </c>
      <c r="ID249">
        <v>0.8346846</v>
      </c>
      <c r="IE249">
        <v>19.143439999999998</v>
      </c>
      <c r="IF249" s="1">
        <v>6.1149489999999997E-3</v>
      </c>
      <c r="IG249" s="1">
        <v>3.399035</v>
      </c>
      <c r="IH249">
        <v>0.83358169999999998</v>
      </c>
      <c r="II249">
        <v>19.439250000000001</v>
      </c>
      <c r="IJ249" s="1">
        <v>5.5579310000000003E-3</v>
      </c>
      <c r="IK249" s="1">
        <v>3.0977429999999999</v>
      </c>
      <c r="IL249">
        <v>0.8332465</v>
      </c>
      <c r="IM249">
        <v>19.632960000000001</v>
      </c>
      <c r="IN249" s="1">
        <v>5.0324790000000003E-3</v>
      </c>
      <c r="IO249" s="1">
        <v>2.8108399999999998</v>
      </c>
      <c r="IP249">
        <v>0.83396179999999998</v>
      </c>
      <c r="IQ249">
        <v>19.192319999999999</v>
      </c>
      <c r="IR249" s="1">
        <v>4.538299E-3</v>
      </c>
      <c r="IS249" s="1">
        <v>2.5373519999999998</v>
      </c>
      <c r="IT249">
        <v>0.83476879999999998</v>
      </c>
      <c r="IU249">
        <v>18.525079999999999</v>
      </c>
      <c r="IV249" s="1">
        <v>4.0723030000000002E-3</v>
      </c>
      <c r="IW249" s="1">
        <v>2.277841</v>
      </c>
      <c r="IX249">
        <v>0.83536080000000001</v>
      </c>
      <c r="IY249">
        <v>17.954979999999999</v>
      </c>
      <c r="IZ249" s="1">
        <v>3.6285319999999999E-3</v>
      </c>
      <c r="JA249" s="1">
        <v>2.0310380000000001</v>
      </c>
      <c r="JB249">
        <v>0.83585050000000005</v>
      </c>
      <c r="JC249">
        <v>17.556699999999999</v>
      </c>
      <c r="JD249" s="1">
        <v>3.2008290000000001E-3</v>
      </c>
      <c r="JE249" s="1">
        <v>1.793892</v>
      </c>
      <c r="JF249">
        <v>0.83614489999999997</v>
      </c>
      <c r="JG249">
        <v>17.876999999999999</v>
      </c>
      <c r="JH249" s="1">
        <v>2.7776570000000002E-3</v>
      </c>
      <c r="JI249" s="1">
        <v>1.560538</v>
      </c>
      <c r="JJ249">
        <v>0.83644419999999997</v>
      </c>
      <c r="JK249">
        <v>18.35575</v>
      </c>
      <c r="JL249" s="1">
        <v>2.358434E-3</v>
      </c>
      <c r="JM249" s="1">
        <v>1.329083</v>
      </c>
      <c r="JN249">
        <v>0.83666399999999996</v>
      </c>
      <c r="JO249">
        <v>18.72871</v>
      </c>
      <c r="JP249" s="1">
        <v>1.95598E-3</v>
      </c>
      <c r="JQ249" s="1">
        <v>1.1057669999999999</v>
      </c>
      <c r="JR249">
        <v>0.83690750000000003</v>
      </c>
      <c r="JS249">
        <v>19.151199999999999</v>
      </c>
      <c r="JT249" s="1">
        <v>1.596245E-3</v>
      </c>
      <c r="JU249" s="1">
        <v>0.90375629999999996</v>
      </c>
      <c r="JV249">
        <v>0.83713579999999999</v>
      </c>
      <c r="JW249">
        <v>19.040579999999999</v>
      </c>
      <c r="JX249" s="1">
        <v>1.3012950000000001E-3</v>
      </c>
      <c r="JY249" s="1">
        <v>0.73598430000000004</v>
      </c>
      <c r="JZ249">
        <v>0.83738570000000001</v>
      </c>
      <c r="KA249">
        <v>18.31925</v>
      </c>
      <c r="KB249" s="1">
        <v>1.078089E-3</v>
      </c>
      <c r="KC249" s="1">
        <v>0.60752340000000005</v>
      </c>
      <c r="KD249">
        <v>0.83761909999999995</v>
      </c>
      <c r="KE249">
        <v>17.615570000000002</v>
      </c>
      <c r="KF249" s="1">
        <v>9.1795289999999996E-4</v>
      </c>
      <c r="KG249" s="1">
        <v>0.51480029999999999</v>
      </c>
      <c r="KH249">
        <v>0.83782860000000003</v>
      </c>
      <c r="KI249">
        <v>17.129300000000001</v>
      </c>
      <c r="KJ249" s="1">
        <v>8.0450270000000004E-4</v>
      </c>
      <c r="KK249" s="1">
        <v>0.44910810000000001</v>
      </c>
      <c r="KL249">
        <v>0.83806329999999996</v>
      </c>
      <c r="KM249">
        <v>17.545470000000002</v>
      </c>
      <c r="KN249" s="1">
        <v>7.2084890000000004E-4</v>
      </c>
      <c r="KO249" s="1">
        <v>0.40104390000000001</v>
      </c>
      <c r="KP249">
        <v>0.8383391</v>
      </c>
      <c r="KQ249">
        <v>18.297229999999999</v>
      </c>
      <c r="KR249" s="1">
        <v>6.5413760000000004E-4</v>
      </c>
      <c r="KS249" s="1">
        <v>0.36322140000000003</v>
      </c>
      <c r="KT249">
        <v>0.83856030000000004</v>
      </c>
      <c r="KU249">
        <v>19.142150000000001</v>
      </c>
      <c r="KV249" s="1">
        <v>5.9765359999999995E-4</v>
      </c>
      <c r="KW249" s="1">
        <v>0.33139730000000001</v>
      </c>
      <c r="KX249">
        <v>0.83880900000000003</v>
      </c>
      <c r="KY249">
        <v>19.768149999999999</v>
      </c>
      <c r="KZ249" s="1">
        <v>5.4885030000000003E-4</v>
      </c>
      <c r="LA249" s="1">
        <v>0.30395050000000001</v>
      </c>
      <c r="LB249">
        <v>0.83902529999999997</v>
      </c>
      <c r="LC249">
        <v>19.60211</v>
      </c>
      <c r="LD249" s="1">
        <v>5.0717410000000003E-4</v>
      </c>
      <c r="LE249" s="1">
        <v>0.2804796</v>
      </c>
      <c r="LF249">
        <v>0.83923979999999998</v>
      </c>
      <c r="LG249">
        <v>18.926629999999999</v>
      </c>
      <c r="LH249" s="1">
        <v>4.7231559999999999E-4</v>
      </c>
      <c r="LI249" s="1">
        <v>0.26078210000000002</v>
      </c>
      <c r="LJ249">
        <v>0.83939799999999998</v>
      </c>
      <c r="LK249">
        <v>18.325749999999999</v>
      </c>
      <c r="LL249" s="1">
        <v>4.4327990000000002E-4</v>
      </c>
      <c r="LM249" s="1">
        <v>0.2443912</v>
      </c>
      <c r="LN249">
        <v>0.83952470000000001</v>
      </c>
      <c r="LO249">
        <v>18.030919999999998</v>
      </c>
      <c r="LP249" s="1">
        <v>4.1865560000000002E-4</v>
      </c>
      <c r="LQ249" s="1">
        <v>0.23056760000000001</v>
      </c>
      <c r="LR249">
        <v>0.83963650000000001</v>
      </c>
      <c r="LS249">
        <v>18.727879999999999</v>
      </c>
      <c r="LT249" s="1">
        <v>3.9696620000000002E-4</v>
      </c>
      <c r="LU249" s="1">
        <v>0.21847179999999999</v>
      </c>
      <c r="LV249">
        <v>0.8397017</v>
      </c>
      <c r="LW249">
        <v>19.696210000000001</v>
      </c>
      <c r="LX249" s="1">
        <v>3.7719970000000001E-4</v>
      </c>
      <c r="LY249" s="1">
        <v>0.2075024</v>
      </c>
      <c r="LZ249">
        <v>0.83973719999999996</v>
      </c>
      <c r="MA249">
        <v>20.681049999999999</v>
      </c>
      <c r="MB249" s="1">
        <v>3.590151E-4</v>
      </c>
      <c r="MC249" s="1">
        <v>0.19743859999999999</v>
      </c>
      <c r="MD249">
        <v>0.83970480000000003</v>
      </c>
      <c r="ME249">
        <v>21.294419999999999</v>
      </c>
      <c r="MF249" s="1">
        <v>3.4231300000000001E-4</v>
      </c>
      <c r="MG249" s="1">
        <v>0.1881968</v>
      </c>
      <c r="MH249">
        <v>0.83966169999999996</v>
      </c>
      <c r="MI249">
        <v>21.155519999999999</v>
      </c>
      <c r="MJ249" s="1">
        <v>3.27039E-4</v>
      </c>
      <c r="MK249" s="1">
        <v>0.17976</v>
      </c>
      <c r="ML249">
        <v>0.83957680000000001</v>
      </c>
      <c r="MM249">
        <v>20.483080000000001</v>
      </c>
      <c r="MN249" s="1">
        <v>3.1322130000000002E-4</v>
      </c>
      <c r="MO249" s="1">
        <v>0.17212169999999999</v>
      </c>
      <c r="MP249">
        <v>0.83941929999999998</v>
      </c>
      <c r="MQ249">
        <v>19.89584</v>
      </c>
      <c r="MR249" s="1">
        <v>3.0075559999999998E-4</v>
      </c>
      <c r="MS249" s="1">
        <v>0.16525229999999999</v>
      </c>
      <c r="MT249">
        <v>0.83921579999999996</v>
      </c>
      <c r="MU249">
        <v>19.61373</v>
      </c>
      <c r="MV249" s="1">
        <v>2.8967879999999998E-4</v>
      </c>
      <c r="MW249" s="1">
        <v>0.1591399</v>
      </c>
      <c r="MX249">
        <v>0.83895169999999997</v>
      </c>
      <c r="MY249">
        <v>20.187159999999999</v>
      </c>
      <c r="MZ249" s="1">
        <v>2.799853E-4</v>
      </c>
      <c r="NA249" s="1">
        <v>0.15381420000000001</v>
      </c>
      <c r="NB249">
        <v>0.83864110000000003</v>
      </c>
      <c r="NC249">
        <v>20.498850000000001</v>
      </c>
      <c r="ND249" s="1">
        <v>2.7175270000000002E-4</v>
      </c>
      <c r="NE249" s="1">
        <v>0.14927029999999999</v>
      </c>
      <c r="NF249">
        <v>0.83826909999999999</v>
      </c>
      <c r="NG249">
        <v>21.23462</v>
      </c>
      <c r="NH249" s="1">
        <v>2.6463840000000001E-4</v>
      </c>
      <c r="NI249" s="1">
        <v>0.14538809999999999</v>
      </c>
      <c r="NJ249">
        <v>0.83792140000000004</v>
      </c>
      <c r="NK249">
        <v>21.583549999999999</v>
      </c>
      <c r="NL249" s="1">
        <v>2.5808489999999999E-4</v>
      </c>
      <c r="NM249" s="1">
        <v>0.14186650000000001</v>
      </c>
      <c r="NN249">
        <v>0.83753569999999999</v>
      </c>
      <c r="NO249">
        <v>21.279589999999999</v>
      </c>
      <c r="NP249" s="1">
        <v>2.5156320000000002E-4</v>
      </c>
      <c r="NQ249" s="1">
        <v>0.1383944</v>
      </c>
      <c r="NR249">
        <v>0.83720760000000005</v>
      </c>
      <c r="NS249">
        <v>20.567250000000001</v>
      </c>
      <c r="NT249" s="1">
        <v>2.4473259999999999E-4</v>
      </c>
      <c r="NU249" s="1">
        <v>0.1347624</v>
      </c>
      <c r="NV249">
        <v>0.83690220000000004</v>
      </c>
      <c r="NW249">
        <v>19.88372</v>
      </c>
      <c r="NX249" s="1">
        <v>2.3752239999999999E-4</v>
      </c>
      <c r="NY249" s="1">
        <v>0.13091220000000001</v>
      </c>
      <c r="NZ249">
        <v>0.83664859999999996</v>
      </c>
      <c r="OA249">
        <v>19.61476</v>
      </c>
      <c r="OB249" s="1">
        <v>2.3008699999999999E-4</v>
      </c>
      <c r="OC249" s="1">
        <v>0.12690870000000001</v>
      </c>
      <c r="OD249">
        <v>0.83645760000000002</v>
      </c>
      <c r="OE249">
        <v>20.379069999999999</v>
      </c>
      <c r="OF249" s="1">
        <v>2.2269870000000001E-4</v>
      </c>
      <c r="OG249" s="1">
        <v>0.1228943</v>
      </c>
      <c r="OH249">
        <v>0.83630959999999999</v>
      </c>
      <c r="OI249">
        <v>21.438459999999999</v>
      </c>
      <c r="OJ249" s="1">
        <v>2.1562259999999999E-4</v>
      </c>
      <c r="OK249" s="1">
        <v>0.1190045</v>
      </c>
    </row>
    <row r="250" spans="1:401" x14ac:dyDescent="0.35">
      <c r="A250">
        <v>256</v>
      </c>
      <c r="B250" t="s">
        <v>4</v>
      </c>
      <c r="C250" t="s">
        <v>181</v>
      </c>
      <c r="D250" t="s">
        <v>256</v>
      </c>
      <c r="E250">
        <v>852.36410000000001</v>
      </c>
      <c r="F250">
        <v>0.51570919999999998</v>
      </c>
      <c r="G250">
        <v>16.497060000000001</v>
      </c>
      <c r="H250">
        <v>0</v>
      </c>
      <c r="I250">
        <v>0</v>
      </c>
      <c r="J250">
        <v>0.514011</v>
      </c>
      <c r="K250">
        <v>16.71048</v>
      </c>
      <c r="L250">
        <v>0</v>
      </c>
      <c r="M250">
        <v>0</v>
      </c>
      <c r="N250">
        <v>0.51229239999999998</v>
      </c>
      <c r="O250">
        <v>16.93141</v>
      </c>
      <c r="P250">
        <v>0</v>
      </c>
      <c r="Q250">
        <v>0</v>
      </c>
      <c r="R250">
        <v>0.51056889999999999</v>
      </c>
      <c r="S250">
        <v>17.215920000000001</v>
      </c>
      <c r="T250">
        <v>0</v>
      </c>
      <c r="U250">
        <v>0</v>
      </c>
      <c r="V250">
        <v>0.50883529999999999</v>
      </c>
      <c r="W250">
        <v>17.697399999999998</v>
      </c>
      <c r="X250">
        <v>0</v>
      </c>
      <c r="Y250">
        <v>0</v>
      </c>
      <c r="Z250">
        <v>0.50709369999999998</v>
      </c>
      <c r="AA250">
        <v>17.964569999999998</v>
      </c>
      <c r="AB250">
        <v>0</v>
      </c>
      <c r="AC250">
        <v>0</v>
      </c>
      <c r="AD250">
        <v>0.5053628</v>
      </c>
      <c r="AE250">
        <v>17.861090000000001</v>
      </c>
      <c r="AF250">
        <v>0</v>
      </c>
      <c r="AG250">
        <v>0</v>
      </c>
      <c r="AH250">
        <v>0.50359710000000002</v>
      </c>
      <c r="AI250">
        <v>17.666879999999999</v>
      </c>
      <c r="AJ250">
        <v>0</v>
      </c>
      <c r="AK250">
        <v>0</v>
      </c>
      <c r="AL250">
        <v>0.50181120000000001</v>
      </c>
      <c r="AM250">
        <v>17.386220000000002</v>
      </c>
      <c r="AN250">
        <v>0</v>
      </c>
      <c r="AO250">
        <v>0</v>
      </c>
      <c r="AP250">
        <v>0.49998939999999997</v>
      </c>
      <c r="AQ250">
        <v>17.547609999999999</v>
      </c>
      <c r="AR250">
        <v>0</v>
      </c>
      <c r="AS250">
        <v>0</v>
      </c>
      <c r="AT250">
        <v>0.4981392</v>
      </c>
      <c r="AU250">
        <v>17.953890000000001</v>
      </c>
      <c r="AV250">
        <v>1.5064280000000001E-35</v>
      </c>
      <c r="AW250">
        <v>6.453476E-33</v>
      </c>
      <c r="AX250">
        <v>0.49625279999999999</v>
      </c>
      <c r="AY250">
        <v>18.409189999999999</v>
      </c>
      <c r="AZ250" s="1">
        <v>2.8923059999999999E-23</v>
      </c>
      <c r="BA250" s="1">
        <v>1.2449690000000001E-20</v>
      </c>
      <c r="BB250">
        <v>0.49437419999999999</v>
      </c>
      <c r="BC250">
        <v>18.949449999999999</v>
      </c>
      <c r="BD250" s="1">
        <v>5.7948760000000004E-14</v>
      </c>
      <c r="BE250" s="1">
        <v>2.503019E-11</v>
      </c>
      <c r="BF250">
        <v>0.4924502</v>
      </c>
      <c r="BG250">
        <v>19.131029999999999</v>
      </c>
      <c r="BH250" s="1">
        <v>1.095706E-7</v>
      </c>
      <c r="BI250" s="1">
        <v>3.738894E-5</v>
      </c>
      <c r="BJ250">
        <v>0.49051289999999997</v>
      </c>
      <c r="BK250">
        <v>18.978429999999999</v>
      </c>
      <c r="BL250" s="1">
        <v>1.5692190000000001E-4</v>
      </c>
      <c r="BM250" s="1">
        <v>5.5180630000000001E-2</v>
      </c>
      <c r="BN250">
        <v>0.48857139999999999</v>
      </c>
      <c r="BO250">
        <v>18.73584</v>
      </c>
      <c r="BP250" s="1">
        <v>2.3321629999999999E-2</v>
      </c>
      <c r="BQ250" s="1">
        <v>8.5465499999999999</v>
      </c>
      <c r="BR250">
        <v>0.48664299999999999</v>
      </c>
      <c r="BS250">
        <v>18.425270000000001</v>
      </c>
      <c r="BT250" s="1">
        <v>0.78414099999999998</v>
      </c>
      <c r="BU250">
        <v>299.42259999999999</v>
      </c>
      <c r="BV250">
        <v>0.48462070000000002</v>
      </c>
      <c r="BW250">
        <v>18.40907</v>
      </c>
      <c r="BX250">
        <v>8.5195790000000002</v>
      </c>
      <c r="BY250">
        <v>3384.3440000000001</v>
      </c>
      <c r="BZ250">
        <v>0.48245070000000001</v>
      </c>
      <c r="CA250">
        <v>18.404170000000001</v>
      </c>
      <c r="CB250">
        <v>37.376429999999999</v>
      </c>
      <c r="CC250">
        <v>15416.39</v>
      </c>
      <c r="CD250">
        <v>0.47988769999999997</v>
      </c>
      <c r="CE250">
        <v>18.578140000000001</v>
      </c>
      <c r="CF250">
        <v>77.550160000000005</v>
      </c>
      <c r="CG250">
        <v>33157.61</v>
      </c>
      <c r="CH250">
        <v>0.4769137</v>
      </c>
      <c r="CI250">
        <v>18.67304</v>
      </c>
      <c r="CJ250">
        <v>86.00712</v>
      </c>
      <c r="CK250">
        <v>38061.699999999997</v>
      </c>
      <c r="CL250">
        <v>0.47377730000000001</v>
      </c>
      <c r="CM250">
        <v>18.67529</v>
      </c>
      <c r="CN250">
        <v>56.380679999999998</v>
      </c>
      <c r="CO250">
        <v>25761.87</v>
      </c>
      <c r="CP250">
        <v>0.47075099999999998</v>
      </c>
      <c r="CQ250">
        <v>18.594100000000001</v>
      </c>
      <c r="CR250">
        <v>23.77421</v>
      </c>
      <c r="CS250">
        <v>11186.38</v>
      </c>
      <c r="CT250">
        <v>0.46795439999999999</v>
      </c>
      <c r="CU250">
        <v>18.375879999999999</v>
      </c>
      <c r="CV250">
        <v>6.9440540000000004</v>
      </c>
      <c r="CW250">
        <v>3352.951</v>
      </c>
      <c r="CX250">
        <v>0.46540419999999999</v>
      </c>
      <c r="CY250">
        <v>17.946159999999999</v>
      </c>
      <c r="CZ250">
        <v>1.522794</v>
      </c>
      <c r="DA250">
        <v>750.41809999999998</v>
      </c>
      <c r="DB250">
        <v>0.462978</v>
      </c>
      <c r="DC250">
        <v>17.820900000000002</v>
      </c>
      <c r="DD250">
        <v>0.2987863</v>
      </c>
      <c r="DE250">
        <v>147.6619</v>
      </c>
      <c r="DF250">
        <v>0.46050279999999999</v>
      </c>
      <c r="DG250">
        <v>17.561610000000002</v>
      </c>
      <c r="DH250">
        <v>8.6773840000000005E-2</v>
      </c>
      <c r="DI250">
        <v>41.233919999999998</v>
      </c>
      <c r="DJ250">
        <v>0.45785110000000001</v>
      </c>
      <c r="DK250">
        <v>17.492979999999999</v>
      </c>
      <c r="DL250">
        <v>5.3687680000000002E-2</v>
      </c>
      <c r="DM250">
        <v>24.645969999999998</v>
      </c>
      <c r="DN250">
        <v>0.4549376</v>
      </c>
      <c r="DO250">
        <v>17.621780000000001</v>
      </c>
      <c r="DP250">
        <v>4.6401419999999999E-2</v>
      </c>
      <c r="DQ250">
        <v>21.198219999999999</v>
      </c>
      <c r="DR250">
        <v>0.45163750000000003</v>
      </c>
      <c r="DS250">
        <v>17.723849999999999</v>
      </c>
      <c r="DT250" s="1">
        <v>4.2897249999999998E-2</v>
      </c>
      <c r="DU250">
        <v>19.666889999999999</v>
      </c>
      <c r="DV250">
        <v>0.44787700000000003</v>
      </c>
      <c r="DW250">
        <v>17.621479999999998</v>
      </c>
      <c r="DX250" s="1">
        <v>4.0202920000000003E-2</v>
      </c>
      <c r="DY250">
        <v>18.539269999999998</v>
      </c>
      <c r="DZ250">
        <v>0.4436658</v>
      </c>
      <c r="EA250">
        <v>17.408829999999998</v>
      </c>
      <c r="EB250" s="1">
        <v>3.7731019999999997E-2</v>
      </c>
      <c r="EC250">
        <v>17.52262</v>
      </c>
      <c r="ED250">
        <v>0.43912810000000002</v>
      </c>
      <c r="EE250">
        <v>17.177589999999999</v>
      </c>
      <c r="EF250" s="1">
        <v>3.5346269999999999E-2</v>
      </c>
      <c r="EG250" s="1">
        <v>16.541049999999998</v>
      </c>
      <c r="EH250">
        <v>0.43428929999999999</v>
      </c>
      <c r="EI250">
        <v>17.42643</v>
      </c>
      <c r="EJ250" s="1">
        <v>3.3057919999999998E-2</v>
      </c>
      <c r="EK250" s="1">
        <v>15.5961</v>
      </c>
      <c r="EL250">
        <v>0.42936000000000002</v>
      </c>
      <c r="EM250">
        <v>17.59291</v>
      </c>
      <c r="EN250" s="1">
        <v>3.0920489999999998E-2</v>
      </c>
      <c r="EO250" s="1">
        <v>14.705109999999999</v>
      </c>
      <c r="EP250">
        <v>0.42426910000000001</v>
      </c>
      <c r="EQ250">
        <v>17.79569</v>
      </c>
      <c r="ER250" s="1">
        <v>2.916436E-2</v>
      </c>
      <c r="ES250" s="1">
        <v>13.97283</v>
      </c>
      <c r="ET250">
        <v>0.41907729999999999</v>
      </c>
      <c r="EU250">
        <v>18.206910000000001</v>
      </c>
      <c r="EV250" s="1">
        <v>2.8265709999999999E-2</v>
      </c>
      <c r="EW250" s="1">
        <v>13.63026</v>
      </c>
      <c r="EX250">
        <v>0.41372429999999999</v>
      </c>
      <c r="EY250">
        <v>18.335999999999999</v>
      </c>
      <c r="EZ250" s="1">
        <v>2.8425300000000001E-2</v>
      </c>
      <c r="FA250" s="1">
        <v>13.79946</v>
      </c>
      <c r="FB250">
        <v>0.40819830000000001</v>
      </c>
      <c r="FC250">
        <v>18.046890000000001</v>
      </c>
      <c r="FD250" s="1">
        <v>2.9171579999999999E-2</v>
      </c>
      <c r="FE250" s="1">
        <v>14.28492</v>
      </c>
      <c r="FF250">
        <v>0.40251569999999998</v>
      </c>
      <c r="FG250">
        <v>17.81664</v>
      </c>
      <c r="FH250" s="1">
        <v>2.9679230000000001E-2</v>
      </c>
      <c r="FI250" s="1">
        <v>14.689870000000001</v>
      </c>
      <c r="FJ250">
        <v>0.39676539999999999</v>
      </c>
      <c r="FK250">
        <v>17.7211</v>
      </c>
      <c r="FL250" s="1">
        <v>2.9439679999999999E-2</v>
      </c>
      <c r="FM250" s="1">
        <v>14.74113</v>
      </c>
      <c r="FN250">
        <v>0.39092280000000001</v>
      </c>
      <c r="FO250">
        <v>18.200140000000001</v>
      </c>
      <c r="FP250" s="1">
        <v>2.840061E-2</v>
      </c>
      <c r="FQ250" s="1">
        <v>14.391629999999999</v>
      </c>
      <c r="FR250">
        <v>0.38501950000000001</v>
      </c>
      <c r="FS250">
        <v>18.702089999999998</v>
      </c>
      <c r="FT250" s="1">
        <v>2.6779689999999998E-2</v>
      </c>
      <c r="FU250" s="1">
        <v>13.73128</v>
      </c>
      <c r="FV250">
        <v>0.37942799999999999</v>
      </c>
      <c r="FW250">
        <v>19.0642</v>
      </c>
      <c r="FX250" s="1">
        <v>2.4905779999999999E-2</v>
      </c>
      <c r="FY250" s="1">
        <v>12.906700000000001</v>
      </c>
      <c r="FZ250">
        <v>0.37400319999999998</v>
      </c>
      <c r="GA250">
        <v>19.385770000000001</v>
      </c>
      <c r="GB250" s="1">
        <v>2.295666E-2</v>
      </c>
      <c r="GC250" s="1">
        <v>12.0139</v>
      </c>
      <c r="GD250">
        <v>0.36894120000000002</v>
      </c>
      <c r="GE250">
        <v>19.277059999999999</v>
      </c>
      <c r="GF250" s="1">
        <v>2.1045479999999998E-2</v>
      </c>
      <c r="GG250" s="1">
        <v>11.109780000000001</v>
      </c>
      <c r="GH250">
        <v>0.36380449999999998</v>
      </c>
      <c r="GI250">
        <v>18.98556</v>
      </c>
      <c r="GJ250" s="1">
        <v>1.9217749999999999E-2</v>
      </c>
      <c r="GK250" s="1">
        <v>10.233829999999999</v>
      </c>
      <c r="GL250">
        <v>0.35855029999999999</v>
      </c>
      <c r="GM250">
        <v>18.80904</v>
      </c>
      <c r="GN250" s="1">
        <v>1.7512010000000001E-2</v>
      </c>
      <c r="GO250" s="1">
        <v>9.4092979999999997</v>
      </c>
      <c r="GP250">
        <v>0.35338190000000003</v>
      </c>
      <c r="GQ250">
        <v>18.841429999999999</v>
      </c>
      <c r="GR250" s="1">
        <v>1.5955879999999999E-2</v>
      </c>
      <c r="GS250" s="1">
        <v>8.6466200000000004</v>
      </c>
      <c r="GT250">
        <v>0.34816029999999998</v>
      </c>
      <c r="GU250">
        <v>19.057839999999999</v>
      </c>
      <c r="GV250" s="1">
        <v>1.4537110000000001E-2</v>
      </c>
      <c r="GW250" s="1">
        <v>7.9472160000000001</v>
      </c>
      <c r="GX250">
        <v>0.34272809999999998</v>
      </c>
      <c r="GY250">
        <v>19.58728</v>
      </c>
      <c r="GZ250" s="1">
        <v>1.3231430000000001E-2</v>
      </c>
      <c r="HA250" s="1">
        <v>7.3031689999999996</v>
      </c>
      <c r="HB250">
        <v>0.33724920000000003</v>
      </c>
      <c r="HC250">
        <v>19.793690000000002</v>
      </c>
      <c r="HD250" s="1">
        <v>1.20359E-2</v>
      </c>
      <c r="HE250" s="1">
        <v>6.7084549999999998</v>
      </c>
      <c r="HF250">
        <v>0.33208179999999998</v>
      </c>
      <c r="HG250">
        <v>19.832409999999999</v>
      </c>
      <c r="HH250" s="1">
        <v>1.095602E-2</v>
      </c>
      <c r="HI250" s="1">
        <v>6.1603560000000002</v>
      </c>
      <c r="HJ250">
        <v>0.32784210000000003</v>
      </c>
      <c r="HK250">
        <v>19.447289999999999</v>
      </c>
      <c r="HL250" s="1">
        <v>9.9841600000000006E-3</v>
      </c>
      <c r="HM250" s="1">
        <v>5.6451510000000003</v>
      </c>
      <c r="HN250">
        <v>0.32374740000000002</v>
      </c>
      <c r="HO250">
        <v>19.066130000000001</v>
      </c>
      <c r="HP250" s="1">
        <v>9.0855080000000008E-3</v>
      </c>
      <c r="HQ250" s="1">
        <v>5.1637360000000001</v>
      </c>
      <c r="HR250">
        <v>0.31971250000000001</v>
      </c>
      <c r="HS250">
        <v>18.76294</v>
      </c>
      <c r="HT250" s="1">
        <v>8.2639779999999999E-3</v>
      </c>
      <c r="HU250" s="1">
        <v>4.7203629999999999</v>
      </c>
      <c r="HV250">
        <v>0.31591029999999998</v>
      </c>
      <c r="HW250">
        <v>18.584399999999999</v>
      </c>
      <c r="HX250" s="1">
        <v>7.5216040000000003E-3</v>
      </c>
      <c r="HY250" s="1">
        <v>4.3149499999999996</v>
      </c>
      <c r="HZ250">
        <v>0.31267309999999998</v>
      </c>
      <c r="IA250">
        <v>18.670120000000001</v>
      </c>
      <c r="IB250" s="1">
        <v>6.8536170000000002E-3</v>
      </c>
      <c r="IC250" s="1">
        <v>3.9432269999999998</v>
      </c>
      <c r="ID250">
        <v>0.30988840000000001</v>
      </c>
      <c r="IE250">
        <v>19.113</v>
      </c>
      <c r="IF250" s="1">
        <v>6.2457759999999998E-3</v>
      </c>
      <c r="IG250" s="1">
        <v>3.5998399999999999</v>
      </c>
      <c r="IH250">
        <v>0.30758869999999999</v>
      </c>
      <c r="II250">
        <v>19.443739999999998</v>
      </c>
      <c r="IJ250" s="1">
        <v>5.6828750000000004E-3</v>
      </c>
      <c r="IK250" s="1">
        <v>3.2773539999999999</v>
      </c>
      <c r="IL250">
        <v>0.30569669999999999</v>
      </c>
      <c r="IM250">
        <v>19.675380000000001</v>
      </c>
      <c r="IN250" s="1">
        <v>5.1527070000000003E-3</v>
      </c>
      <c r="IO250" s="1">
        <v>2.9715449999999999</v>
      </c>
      <c r="IP250">
        <v>0.304317</v>
      </c>
      <c r="IQ250">
        <v>19.272749999999998</v>
      </c>
      <c r="IR250" s="1">
        <v>4.6537210000000004E-3</v>
      </c>
      <c r="IS250" s="1">
        <v>2.6830479999999999</v>
      </c>
      <c r="IT250">
        <v>0.3032842</v>
      </c>
      <c r="IU250">
        <v>18.60474</v>
      </c>
      <c r="IV250" s="1">
        <v>4.1827419999999997E-3</v>
      </c>
      <c r="IW250" s="1">
        <v>2.4097050000000002</v>
      </c>
      <c r="IX250">
        <v>0.3023825</v>
      </c>
      <c r="IY250">
        <v>18.020199999999999</v>
      </c>
      <c r="IZ250" s="1">
        <v>3.7344650000000002E-3</v>
      </c>
      <c r="JA250" s="1">
        <v>2.150369</v>
      </c>
      <c r="JB250">
        <v>0.30163630000000002</v>
      </c>
      <c r="JC250">
        <v>17.589829999999999</v>
      </c>
      <c r="JD250" s="1">
        <v>3.3042779999999999E-3</v>
      </c>
      <c r="JE250" s="1">
        <v>1.9022810000000001</v>
      </c>
      <c r="JF250">
        <v>0.30098989999999998</v>
      </c>
      <c r="JG250">
        <v>17.864599999999999</v>
      </c>
      <c r="JH250" s="1">
        <v>2.8808380000000001E-3</v>
      </c>
      <c r="JI250" s="1">
        <v>1.659389</v>
      </c>
      <c r="JJ250">
        <v>0.30048160000000002</v>
      </c>
      <c r="JK250">
        <v>18.344429999999999</v>
      </c>
      <c r="JL250" s="1">
        <v>2.460608E-3</v>
      </c>
      <c r="JM250" s="1">
        <v>1.4186030000000001</v>
      </c>
      <c r="JN250">
        <v>0.300068</v>
      </c>
      <c r="JO250">
        <v>18.72156</v>
      </c>
      <c r="JP250" s="1">
        <v>2.0526490000000001E-3</v>
      </c>
      <c r="JQ250" s="1">
        <v>1.184782</v>
      </c>
      <c r="JR250">
        <v>0.29976229999999998</v>
      </c>
      <c r="JS250">
        <v>19.166229999999999</v>
      </c>
      <c r="JT250" s="1">
        <v>1.680801E-3</v>
      </c>
      <c r="JU250" s="1">
        <v>0.9705954</v>
      </c>
      <c r="JV250">
        <v>0.2995429</v>
      </c>
      <c r="JW250">
        <v>19.113119999999999</v>
      </c>
      <c r="JX250" s="1">
        <v>1.3690149999999999E-3</v>
      </c>
      <c r="JY250" s="1">
        <v>0.78999410000000003</v>
      </c>
      <c r="JZ250">
        <v>0.29940119999999998</v>
      </c>
      <c r="KA250">
        <v>18.405090000000001</v>
      </c>
      <c r="KB250" s="1">
        <v>1.128436E-3</v>
      </c>
      <c r="KC250" s="1">
        <v>0.64984439999999999</v>
      </c>
      <c r="KD250">
        <v>0.29932360000000002</v>
      </c>
      <c r="KE250">
        <v>17.692969999999999</v>
      </c>
      <c r="KF250" s="1">
        <v>9.5373750000000003E-4</v>
      </c>
      <c r="KG250" s="1">
        <v>0.54781570000000002</v>
      </c>
      <c r="KH250">
        <v>0.29929810000000001</v>
      </c>
      <c r="KI250">
        <v>17.17314</v>
      </c>
      <c r="KJ250" s="1">
        <v>8.3003510000000005E-4</v>
      </c>
      <c r="KK250" s="1">
        <v>0.4755122</v>
      </c>
      <c r="KL250">
        <v>0.29932819999999999</v>
      </c>
      <c r="KM250">
        <v>17.545490000000001</v>
      </c>
      <c r="KN250" s="1">
        <v>7.4010619999999999E-4</v>
      </c>
      <c r="KO250" s="1">
        <v>0.42309970000000002</v>
      </c>
      <c r="KP250">
        <v>0.29939470000000001</v>
      </c>
      <c r="KQ250">
        <v>18.282229999999998</v>
      </c>
      <c r="KR250" s="1">
        <v>6.6984010000000003E-4</v>
      </c>
      <c r="KS250" s="1">
        <v>0.3824456</v>
      </c>
      <c r="KT250">
        <v>0.29949490000000001</v>
      </c>
      <c r="KU250">
        <v>19.129339999999999</v>
      </c>
      <c r="KV250" s="1">
        <v>6.1110929999999997E-4</v>
      </c>
      <c r="KW250" s="1">
        <v>0.34857070000000001</v>
      </c>
      <c r="KX250">
        <v>0.29961359999999998</v>
      </c>
      <c r="KY250">
        <v>19.782509999999998</v>
      </c>
      <c r="KZ250" s="1">
        <v>5.6045499999999996E-4</v>
      </c>
      <c r="LA250" s="1">
        <v>0.31941140000000001</v>
      </c>
      <c r="LB250">
        <v>0.2997474</v>
      </c>
      <c r="LC250">
        <v>19.67351</v>
      </c>
      <c r="LD250" s="1">
        <v>5.1701389999999996E-4</v>
      </c>
      <c r="LE250" s="1">
        <v>0.2944137</v>
      </c>
      <c r="LF250">
        <v>0.29989450000000001</v>
      </c>
      <c r="LG250">
        <v>18.998930000000001</v>
      </c>
      <c r="LH250" s="1">
        <v>4.805268E-4</v>
      </c>
      <c r="LI250" s="1">
        <v>0.27337099999999998</v>
      </c>
      <c r="LJ250">
        <v>0.30003740000000001</v>
      </c>
      <c r="LK250">
        <v>18.38401</v>
      </c>
      <c r="LL250" s="1">
        <v>4.5012639999999999E-4</v>
      </c>
      <c r="LM250" s="1">
        <v>0.25585409999999997</v>
      </c>
      <c r="LN250">
        <v>0.30016359999999997</v>
      </c>
      <c r="LO250">
        <v>18.038319999999999</v>
      </c>
      <c r="LP250" s="1">
        <v>4.2450909999999998E-4</v>
      </c>
      <c r="LQ250" s="1">
        <v>0.24114150000000001</v>
      </c>
      <c r="LR250">
        <v>0.30028440000000001</v>
      </c>
      <c r="LS250">
        <v>18.683479999999999</v>
      </c>
      <c r="LT250" s="1">
        <v>4.0218980000000001E-4</v>
      </c>
      <c r="LU250" s="1">
        <v>0.2283657</v>
      </c>
      <c r="LV250">
        <v>0.30038379999999998</v>
      </c>
      <c r="LW250">
        <v>19.640460000000001</v>
      </c>
      <c r="LX250" s="1">
        <v>3.8197060000000002E-4</v>
      </c>
      <c r="LY250" s="1">
        <v>0.21682969999999999</v>
      </c>
      <c r="LZ250">
        <v>0.30046240000000002</v>
      </c>
      <c r="MA250">
        <v>20.64695</v>
      </c>
      <c r="MB250" s="1">
        <v>3.633965E-4</v>
      </c>
      <c r="MC250" s="1">
        <v>0.2062573</v>
      </c>
      <c r="MD250">
        <v>0.30051929999999999</v>
      </c>
      <c r="ME250">
        <v>21.300360000000001</v>
      </c>
      <c r="MF250" s="1">
        <v>3.4632640000000002E-4</v>
      </c>
      <c r="MG250" s="1">
        <v>0.19654199999999999</v>
      </c>
      <c r="MH250">
        <v>0.30053429999999998</v>
      </c>
      <c r="MI250">
        <v>21.21707</v>
      </c>
      <c r="MJ250" s="1">
        <v>3.3068149999999999E-4</v>
      </c>
      <c r="MK250" s="1">
        <v>0.18766160000000001</v>
      </c>
      <c r="ML250">
        <v>0.30052669999999998</v>
      </c>
      <c r="MM250">
        <v>20.547139999999999</v>
      </c>
      <c r="MN250" s="1">
        <v>3.16507E-4</v>
      </c>
      <c r="MO250" s="1">
        <v>0.17960909999999999</v>
      </c>
      <c r="MP250">
        <v>0.30048010000000003</v>
      </c>
      <c r="MQ250">
        <v>19.943619999999999</v>
      </c>
      <c r="MR250" s="1">
        <v>3.037076E-4</v>
      </c>
      <c r="MS250" s="1">
        <v>0.1723595</v>
      </c>
      <c r="MT250">
        <v>0.30038860000000001</v>
      </c>
      <c r="MU250">
        <v>19.612919999999999</v>
      </c>
      <c r="MV250" s="1">
        <v>2.9227890000000002E-4</v>
      </c>
      <c r="MW250" s="1">
        <v>0.16588459999999999</v>
      </c>
      <c r="MX250">
        <v>0.30024149999999999</v>
      </c>
      <c r="MY250">
        <v>20.14508</v>
      </c>
      <c r="MZ250" s="1">
        <v>2.8222689999999999E-4</v>
      </c>
      <c r="NA250" s="1">
        <v>0.160219</v>
      </c>
      <c r="NB250">
        <v>0.3000506</v>
      </c>
      <c r="NC250">
        <v>20.45693</v>
      </c>
      <c r="ND250" s="1">
        <v>2.736487E-4</v>
      </c>
      <c r="NE250" s="1">
        <v>0.1553667</v>
      </c>
      <c r="NF250">
        <v>0.29982059999999999</v>
      </c>
      <c r="NG250">
        <v>21.199819999999999</v>
      </c>
      <c r="NH250" s="1">
        <v>2.662834E-4</v>
      </c>
      <c r="NI250" s="1">
        <v>0.15122920000000001</v>
      </c>
      <c r="NJ250">
        <v>0.29955559999999998</v>
      </c>
      <c r="NK250">
        <v>21.617819999999998</v>
      </c>
      <c r="NL250" s="1">
        <v>2.5963320000000001E-4</v>
      </c>
      <c r="NM250" s="1">
        <v>0.1475282</v>
      </c>
      <c r="NN250">
        <v>0.29926459999999999</v>
      </c>
      <c r="NO250">
        <v>21.365870000000001</v>
      </c>
      <c r="NP250" s="1">
        <v>2.5313389999999999E-4</v>
      </c>
      <c r="NQ250" s="1">
        <v>0.143925</v>
      </c>
      <c r="NR250">
        <v>0.29896919999999999</v>
      </c>
      <c r="NS250">
        <v>20.65391</v>
      </c>
      <c r="NT250" s="1">
        <v>2.4639699999999998E-4</v>
      </c>
      <c r="NU250" s="1">
        <v>0.14018649999999999</v>
      </c>
      <c r="NV250">
        <v>0.29868820000000001</v>
      </c>
      <c r="NW250">
        <v>19.950189999999999</v>
      </c>
      <c r="NX250" s="1">
        <v>2.3927970000000001E-4</v>
      </c>
      <c r="NY250" s="1">
        <v>0.13622419999999999</v>
      </c>
      <c r="NZ250">
        <v>0.29841269999999998</v>
      </c>
      <c r="OA250">
        <v>19.62323</v>
      </c>
      <c r="OB250" s="1">
        <v>2.3189120000000001E-4</v>
      </c>
      <c r="OC250" s="1">
        <v>0.1320866</v>
      </c>
      <c r="OD250">
        <v>0.29816819999999999</v>
      </c>
      <c r="OE250">
        <v>20.337969999999999</v>
      </c>
      <c r="OF250" s="1">
        <v>2.2447750000000001E-4</v>
      </c>
      <c r="OG250" s="1">
        <v>0.12791089999999999</v>
      </c>
      <c r="OH250">
        <v>0.29797109999999999</v>
      </c>
      <c r="OI250">
        <v>21.391839999999998</v>
      </c>
      <c r="OJ250" s="1">
        <v>2.1733470000000001E-4</v>
      </c>
      <c r="OK250" s="1">
        <v>0.1238486</v>
      </c>
    </row>
    <row r="251" spans="1:401" x14ac:dyDescent="0.35">
      <c r="A251">
        <v>257</v>
      </c>
      <c r="B251" t="s">
        <v>4</v>
      </c>
      <c r="C251" t="s">
        <v>181</v>
      </c>
      <c r="D251" t="s">
        <v>257</v>
      </c>
      <c r="E251">
        <v>952.87800000000004</v>
      </c>
      <c r="F251">
        <v>0.84053529999999999</v>
      </c>
      <c r="G251">
        <v>16.525870000000001</v>
      </c>
      <c r="H251">
        <v>0</v>
      </c>
      <c r="I251">
        <v>0</v>
      </c>
      <c r="J251">
        <v>0.83887800000000001</v>
      </c>
      <c r="K251">
        <v>16.74174</v>
      </c>
      <c r="L251">
        <v>0</v>
      </c>
      <c r="M251">
        <v>0</v>
      </c>
      <c r="N251">
        <v>0.83718809999999999</v>
      </c>
      <c r="O251">
        <v>16.963840000000001</v>
      </c>
      <c r="P251">
        <v>0</v>
      </c>
      <c r="Q251">
        <v>0</v>
      </c>
      <c r="R251">
        <v>0.8354914</v>
      </c>
      <c r="S251">
        <v>17.231369999999998</v>
      </c>
      <c r="T251">
        <v>0</v>
      </c>
      <c r="U251">
        <v>0</v>
      </c>
      <c r="V251">
        <v>0.83377800000000002</v>
      </c>
      <c r="W251">
        <v>17.691949999999999</v>
      </c>
      <c r="X251">
        <v>0</v>
      </c>
      <c r="Y251">
        <v>0</v>
      </c>
      <c r="Z251">
        <v>0.83204509999999998</v>
      </c>
      <c r="AA251">
        <v>17.958880000000001</v>
      </c>
      <c r="AB251">
        <v>0</v>
      </c>
      <c r="AC251">
        <v>0</v>
      </c>
      <c r="AD251">
        <v>0.83032609999999996</v>
      </c>
      <c r="AE251">
        <v>17.858139999999999</v>
      </c>
      <c r="AF251">
        <v>0</v>
      </c>
      <c r="AG251">
        <v>0</v>
      </c>
      <c r="AH251">
        <v>0.82855670000000003</v>
      </c>
      <c r="AI251">
        <v>17.673349999999999</v>
      </c>
      <c r="AJ251">
        <v>0</v>
      </c>
      <c r="AK251">
        <v>0</v>
      </c>
      <c r="AL251">
        <v>0.82676749999999999</v>
      </c>
      <c r="AM251">
        <v>17.40992</v>
      </c>
      <c r="AN251">
        <v>0</v>
      </c>
      <c r="AO251">
        <v>0</v>
      </c>
      <c r="AP251">
        <v>0.82493810000000001</v>
      </c>
      <c r="AQ251">
        <v>17.573699999999999</v>
      </c>
      <c r="AR251">
        <v>0</v>
      </c>
      <c r="AS251">
        <v>0</v>
      </c>
      <c r="AT251">
        <v>0.82304679999999997</v>
      </c>
      <c r="AU251">
        <v>17.976379999999999</v>
      </c>
      <c r="AV251">
        <v>2.0589980000000002E-36</v>
      </c>
      <c r="AW251">
        <v>7.3502289999999998E-34</v>
      </c>
      <c r="AX251">
        <v>0.82117130000000005</v>
      </c>
      <c r="AY251">
        <v>18.417809999999999</v>
      </c>
      <c r="AZ251" s="1">
        <v>3.309552E-24</v>
      </c>
      <c r="BA251" s="1">
        <v>1.186539E-21</v>
      </c>
      <c r="BB251">
        <v>0.8193762</v>
      </c>
      <c r="BC251">
        <v>18.944569999999999</v>
      </c>
      <c r="BD251" s="1">
        <v>9.0418050000000002E-15</v>
      </c>
      <c r="BE251" s="1">
        <v>3.2483749999999999E-12</v>
      </c>
      <c r="BF251">
        <v>0.81752250000000004</v>
      </c>
      <c r="BG251">
        <v>19.130510000000001</v>
      </c>
      <c r="BH251" s="1">
        <v>5.2226460000000002E-8</v>
      </c>
      <c r="BI251" s="1">
        <v>1.395176E-5</v>
      </c>
      <c r="BJ251">
        <v>0.81566280000000002</v>
      </c>
      <c r="BK251">
        <v>18.983049999999999</v>
      </c>
      <c r="BL251" s="1">
        <v>9.223577E-5</v>
      </c>
      <c r="BM251" s="1">
        <v>2.6387879999999999E-2</v>
      </c>
      <c r="BN251">
        <v>0.813778</v>
      </c>
      <c r="BO251">
        <v>18.75187</v>
      </c>
      <c r="BP251" s="1">
        <v>1.5653179999999999E-2</v>
      </c>
      <c r="BQ251" s="1">
        <v>4.725238</v>
      </c>
      <c r="BR251">
        <v>0.81196979999999996</v>
      </c>
      <c r="BS251">
        <v>18.456520000000001</v>
      </c>
      <c r="BT251" s="1">
        <v>0.58519949999999998</v>
      </c>
      <c r="BU251">
        <v>184.97040000000001</v>
      </c>
      <c r="BV251">
        <v>0.81001840000000003</v>
      </c>
      <c r="BW251">
        <v>18.436959999999999</v>
      </c>
      <c r="BX251" s="1">
        <v>6.9612619999999996</v>
      </c>
      <c r="BY251">
        <v>2292.0970000000002</v>
      </c>
      <c r="BZ251">
        <v>0.80784449999999997</v>
      </c>
      <c r="CA251">
        <v>18.429449999999999</v>
      </c>
      <c r="CB251">
        <v>33.07499</v>
      </c>
      <c r="CC251">
        <v>11299.81</v>
      </c>
      <c r="CD251">
        <v>0.80519870000000004</v>
      </c>
      <c r="CE251">
        <v>18.589300000000001</v>
      </c>
      <c r="CF251">
        <v>73.69341</v>
      </c>
      <c r="CG251">
        <v>26043.29</v>
      </c>
      <c r="CH251">
        <v>0.80208860000000004</v>
      </c>
      <c r="CI251">
        <v>18.666370000000001</v>
      </c>
      <c r="CJ251">
        <v>87.118319999999997</v>
      </c>
      <c r="CK251">
        <v>31766.18</v>
      </c>
      <c r="CL251">
        <v>0.79884390000000005</v>
      </c>
      <c r="CM251">
        <v>18.666460000000001</v>
      </c>
      <c r="CN251">
        <v>60.487609999999997</v>
      </c>
      <c r="CO251">
        <v>22690.93</v>
      </c>
      <c r="CP251">
        <v>0.79576630000000004</v>
      </c>
      <c r="CQ251">
        <v>18.593509999999998</v>
      </c>
      <c r="CR251">
        <v>26.84789</v>
      </c>
      <c r="CS251">
        <v>10330.120000000001</v>
      </c>
      <c r="CT251">
        <v>0.79295020000000005</v>
      </c>
      <c r="CU251">
        <v>18.397459999999999</v>
      </c>
      <c r="CV251">
        <v>8.2016159999999996</v>
      </c>
      <c r="CW251">
        <v>3225.6610000000001</v>
      </c>
      <c r="CX251">
        <v>0.79042400000000002</v>
      </c>
      <c r="CY251">
        <v>17.99249</v>
      </c>
      <c r="CZ251">
        <v>1.861423</v>
      </c>
      <c r="DA251">
        <v>744.89319999999998</v>
      </c>
      <c r="DB251">
        <v>0.7879872</v>
      </c>
      <c r="DC251">
        <v>17.87068</v>
      </c>
      <c r="DD251">
        <v>0.3651392</v>
      </c>
      <c r="DE251">
        <v>146.7516</v>
      </c>
      <c r="DF251">
        <v>0.78546349999999998</v>
      </c>
      <c r="DG251">
        <v>17.613530000000001</v>
      </c>
      <c r="DH251">
        <v>9.7310809999999998E-2</v>
      </c>
      <c r="DI251">
        <v>37.920169999999999</v>
      </c>
      <c r="DJ251">
        <v>0.78267949999999997</v>
      </c>
      <c r="DK251">
        <v>17.522939999999998</v>
      </c>
      <c r="DL251">
        <v>5.5448869999999997E-2</v>
      </c>
      <c r="DM251">
        <v>20.881550000000001</v>
      </c>
      <c r="DN251">
        <v>0.77959979999999995</v>
      </c>
      <c r="DO251">
        <v>17.629719999999999</v>
      </c>
      <c r="DP251">
        <v>4.6944E-2</v>
      </c>
      <c r="DQ251">
        <v>17.560279999999999</v>
      </c>
      <c r="DR251">
        <v>0.77607280000000001</v>
      </c>
      <c r="DS251">
        <v>17.71855</v>
      </c>
      <c r="DT251">
        <v>4.3230419999999999E-2</v>
      </c>
      <c r="DU251">
        <v>16.205010000000001</v>
      </c>
      <c r="DV251">
        <v>0.77199600000000002</v>
      </c>
      <c r="DW251">
        <v>17.616510000000002</v>
      </c>
      <c r="DX251" s="1">
        <v>4.0480919999999997E-2</v>
      </c>
      <c r="DY251">
        <v>15.239380000000001</v>
      </c>
      <c r="DZ251">
        <v>0.76742829999999995</v>
      </c>
      <c r="EA251">
        <v>17.418479999999999</v>
      </c>
      <c r="EB251" s="1">
        <v>3.7994600000000003E-2</v>
      </c>
      <c r="EC251">
        <v>14.37961</v>
      </c>
      <c r="ED251">
        <v>0.76250960000000001</v>
      </c>
      <c r="EE251">
        <v>17.211480000000002</v>
      </c>
      <c r="EF251" s="1">
        <v>3.560232E-2</v>
      </c>
      <c r="EG251" s="1">
        <v>13.55212</v>
      </c>
      <c r="EH251">
        <v>0.75734900000000005</v>
      </c>
      <c r="EI251">
        <v>17.47578</v>
      </c>
      <c r="EJ251" s="1">
        <v>3.3304159999999999E-2</v>
      </c>
      <c r="EK251" s="1">
        <v>12.754200000000001</v>
      </c>
      <c r="EL251">
        <v>0.75236170000000002</v>
      </c>
      <c r="EM251">
        <v>17.648859999999999</v>
      </c>
      <c r="EN251" s="1">
        <v>3.1147290000000001E-2</v>
      </c>
      <c r="EO251" s="1">
        <v>11.99675</v>
      </c>
      <c r="EP251">
        <v>0.74722460000000002</v>
      </c>
      <c r="EQ251">
        <v>17.844670000000001</v>
      </c>
      <c r="ER251" s="1">
        <v>2.93262E-2</v>
      </c>
      <c r="ES251" s="1">
        <v>11.35337</v>
      </c>
      <c r="ET251">
        <v>0.74189950000000005</v>
      </c>
      <c r="EU251">
        <v>18.237390000000001</v>
      </c>
      <c r="EV251" s="1">
        <v>2.8301400000000001E-2</v>
      </c>
      <c r="EW251" s="1">
        <v>11.00271</v>
      </c>
      <c r="EX251">
        <v>0.73635600000000001</v>
      </c>
      <c r="EY251">
        <v>18.349889999999998</v>
      </c>
      <c r="EZ251" s="1">
        <v>2.8334419999999999E-2</v>
      </c>
      <c r="FA251" s="1">
        <v>11.063420000000001</v>
      </c>
      <c r="FB251">
        <v>0.73057019999999995</v>
      </c>
      <c r="FC251">
        <v>18.053380000000001</v>
      </c>
      <c r="FD251" s="1">
        <v>2.9041839999999999E-2</v>
      </c>
      <c r="FE251" s="1">
        <v>11.4063</v>
      </c>
      <c r="FF251">
        <v>0.72456960000000004</v>
      </c>
      <c r="FG251">
        <v>17.819410000000001</v>
      </c>
      <c r="FH251" s="1">
        <v>2.9612300000000001E-2</v>
      </c>
      <c r="FI251" s="1">
        <v>11.719099999999999</v>
      </c>
      <c r="FJ251">
        <v>0.71844859999999999</v>
      </c>
      <c r="FK251">
        <v>17.727060000000002</v>
      </c>
      <c r="FL251" s="1">
        <v>2.9481919999999998E-2</v>
      </c>
      <c r="FM251" s="1">
        <v>11.765890000000001</v>
      </c>
      <c r="FN251">
        <v>0.712121</v>
      </c>
      <c r="FO251">
        <v>18.221699999999998</v>
      </c>
      <c r="FP251" s="1">
        <v>2.8540659999999999E-2</v>
      </c>
      <c r="FQ251" s="1">
        <v>11.49056</v>
      </c>
      <c r="FR251">
        <v>0.70571130000000004</v>
      </c>
      <c r="FS251">
        <v>18.735389999999999</v>
      </c>
      <c r="FT251" s="1">
        <v>2.698505E-2</v>
      </c>
      <c r="FU251" s="1">
        <v>10.95833</v>
      </c>
      <c r="FV251">
        <v>0.69965849999999996</v>
      </c>
      <c r="FW251">
        <v>19.106529999999999</v>
      </c>
      <c r="FX251" s="1">
        <v>2.5139970000000001E-2</v>
      </c>
      <c r="FY251" s="1">
        <v>10.287419999999999</v>
      </c>
      <c r="FZ251">
        <v>0.69443849999999996</v>
      </c>
      <c r="GA251">
        <v>19.425830000000001</v>
      </c>
      <c r="GB251" s="1">
        <v>2.3205010000000002E-2</v>
      </c>
      <c r="GC251" s="1">
        <v>9.5545690000000008</v>
      </c>
      <c r="GD251">
        <v>0.69024090000000005</v>
      </c>
      <c r="GE251">
        <v>19.308009999999999</v>
      </c>
      <c r="GF251" s="1">
        <v>2.1290179999999999E-2</v>
      </c>
      <c r="GG251" s="1">
        <v>8.8074159999999999</v>
      </c>
      <c r="GH251">
        <v>0.68603729999999996</v>
      </c>
      <c r="GI251">
        <v>18.997689999999999</v>
      </c>
      <c r="GJ251" s="1">
        <v>1.9452219999999999E-2</v>
      </c>
      <c r="GK251" s="1">
        <v>8.0815160000000006</v>
      </c>
      <c r="GL251">
        <v>0.68175889999999995</v>
      </c>
      <c r="GM251">
        <v>18.80603</v>
      </c>
      <c r="GN251" s="1">
        <v>1.7731360000000002E-2</v>
      </c>
      <c r="GO251" s="1">
        <v>7.3985560000000001</v>
      </c>
      <c r="GP251">
        <v>0.67760149999999997</v>
      </c>
      <c r="GQ251">
        <v>18.821639999999999</v>
      </c>
      <c r="GR251" s="1">
        <v>1.6157629999999999E-2</v>
      </c>
      <c r="GS251" s="1">
        <v>6.7679499999999999</v>
      </c>
      <c r="GT251">
        <v>0.67341359999999995</v>
      </c>
      <c r="GU251">
        <v>19.0473</v>
      </c>
      <c r="GV251" s="1">
        <v>1.472304E-2</v>
      </c>
      <c r="GW251" s="1">
        <v>6.1911079999999998</v>
      </c>
      <c r="GX251">
        <v>0.66895930000000003</v>
      </c>
      <c r="GY251">
        <v>19.590959999999999</v>
      </c>
      <c r="GZ251" s="1">
        <v>1.3403470000000001E-2</v>
      </c>
      <c r="HA251" s="1">
        <v>5.6614100000000001</v>
      </c>
      <c r="HB251">
        <v>0.66450569999999998</v>
      </c>
      <c r="HC251">
        <v>19.825610000000001</v>
      </c>
      <c r="HD251" s="1">
        <v>1.2195849999999999E-2</v>
      </c>
      <c r="HE251" s="1">
        <v>5.1740219999999999</v>
      </c>
      <c r="HF251">
        <v>0.66113049999999995</v>
      </c>
      <c r="HG251">
        <v>19.867180000000001</v>
      </c>
      <c r="HH251" s="1">
        <v>1.1104650000000001E-2</v>
      </c>
      <c r="HI251" s="1">
        <v>4.7255580000000004</v>
      </c>
      <c r="HJ251">
        <v>0.66047129999999998</v>
      </c>
      <c r="HK251">
        <v>19.486460000000001</v>
      </c>
      <c r="HL251" s="1">
        <v>1.012354E-2</v>
      </c>
      <c r="HM251" s="1">
        <v>4.3015379999999999</v>
      </c>
      <c r="HN251">
        <v>0.66022939999999997</v>
      </c>
      <c r="HO251">
        <v>19.09253</v>
      </c>
      <c r="HP251" s="1">
        <v>9.2154799999999999E-3</v>
      </c>
      <c r="HQ251" s="1">
        <v>3.9061970000000001</v>
      </c>
      <c r="HR251">
        <v>0.66023419999999999</v>
      </c>
      <c r="HS251">
        <v>18.761230000000001</v>
      </c>
      <c r="HT251" s="1">
        <v>8.3828770000000004E-3</v>
      </c>
      <c r="HU251" s="1">
        <v>3.5432519999999998</v>
      </c>
      <c r="HV251">
        <v>0.66065090000000004</v>
      </c>
      <c r="HW251">
        <v>18.557680000000001</v>
      </c>
      <c r="HX251" s="1">
        <v>7.6302469999999997E-3</v>
      </c>
      <c r="HY251" s="1">
        <v>3.2133419999999999</v>
      </c>
      <c r="HZ251">
        <v>0.66174599999999995</v>
      </c>
      <c r="IA251">
        <v>18.64124</v>
      </c>
      <c r="IB251" s="1">
        <v>6.9530269999999996E-3</v>
      </c>
      <c r="IC251" s="1">
        <v>2.9142709999999998</v>
      </c>
      <c r="ID251">
        <v>0.66328500000000001</v>
      </c>
      <c r="IE251">
        <v>19.104649999999999</v>
      </c>
      <c r="IF251" s="1">
        <v>6.3379480000000004E-3</v>
      </c>
      <c r="IG251" s="1">
        <v>2.6434389999999999</v>
      </c>
      <c r="IH251">
        <v>0.66544009999999998</v>
      </c>
      <c r="II251">
        <v>19.465450000000001</v>
      </c>
      <c r="IJ251" s="1">
        <v>5.7697429999999999E-3</v>
      </c>
      <c r="IK251" s="1">
        <v>2.3934660000000001</v>
      </c>
      <c r="IL251">
        <v>0.66805499999999995</v>
      </c>
      <c r="IM251">
        <v>19.717590000000001</v>
      </c>
      <c r="IN251" s="1">
        <v>5.2347130000000002E-3</v>
      </c>
      <c r="IO251" s="1">
        <v>2.1586850000000002</v>
      </c>
      <c r="IP251">
        <v>0.66978320000000002</v>
      </c>
      <c r="IQ251">
        <v>19.3249</v>
      </c>
      <c r="IR251" s="1">
        <v>4.7309730000000003E-3</v>
      </c>
      <c r="IS251" s="1">
        <v>1.9405790000000001</v>
      </c>
      <c r="IT251">
        <v>0.67148129999999995</v>
      </c>
      <c r="IU251">
        <v>18.659469999999999</v>
      </c>
      <c r="IV251" s="1">
        <v>4.2556800000000004E-3</v>
      </c>
      <c r="IW251" s="1">
        <v>1.736828</v>
      </c>
      <c r="IX251">
        <v>0.67281029999999997</v>
      </c>
      <c r="IY251">
        <v>18.065989999999999</v>
      </c>
      <c r="IZ251" s="1">
        <v>3.8035289999999999E-3</v>
      </c>
      <c r="JA251" s="1">
        <v>1.545809</v>
      </c>
      <c r="JB251">
        <v>0.67390539999999999</v>
      </c>
      <c r="JC251">
        <v>17.620090000000001</v>
      </c>
      <c r="JD251" s="1">
        <v>3.370676E-3</v>
      </c>
      <c r="JE251" s="1">
        <v>1.365334</v>
      </c>
      <c r="JF251">
        <v>0.67478669999999996</v>
      </c>
      <c r="JG251">
        <v>17.877079999999999</v>
      </c>
      <c r="JH251" s="1">
        <v>2.946359E-3</v>
      </c>
      <c r="JI251" s="1">
        <v>1.1907369999999999</v>
      </c>
      <c r="JJ251">
        <v>0.67552909999999999</v>
      </c>
      <c r="JK251">
        <v>18.355609999999999</v>
      </c>
      <c r="JL251" s="1">
        <v>2.525256E-3</v>
      </c>
      <c r="JM251" s="1">
        <v>1.018956</v>
      </c>
      <c r="JN251">
        <v>0.67613909999999999</v>
      </c>
      <c r="JO251">
        <v>18.73442</v>
      </c>
      <c r="JP251" s="1">
        <v>2.1141649999999999E-3</v>
      </c>
      <c r="JQ251" s="1">
        <v>0.85229949999999999</v>
      </c>
      <c r="JR251">
        <v>0.67663439999999997</v>
      </c>
      <c r="JS251">
        <v>19.194849999999999</v>
      </c>
      <c r="JT251" s="1">
        <v>1.735241E-3</v>
      </c>
      <c r="JU251" s="1">
        <v>0.69879559999999996</v>
      </c>
      <c r="JV251">
        <v>0.67708270000000004</v>
      </c>
      <c r="JW251">
        <v>19.158110000000001</v>
      </c>
      <c r="JX251" s="1">
        <v>1.41322E-3</v>
      </c>
      <c r="JY251" s="1">
        <v>0.56820950000000003</v>
      </c>
      <c r="JZ251">
        <v>0.67748410000000003</v>
      </c>
      <c r="KA251">
        <v>18.46059</v>
      </c>
      <c r="KB251" s="1">
        <v>1.161645E-3</v>
      </c>
      <c r="KC251" s="1">
        <v>0.46595639999999999</v>
      </c>
      <c r="KD251">
        <v>0.67779619999999996</v>
      </c>
      <c r="KE251">
        <v>17.74156</v>
      </c>
      <c r="KF251" s="1">
        <v>9.7743700000000005E-4</v>
      </c>
      <c r="KG251" s="1">
        <v>0.39107330000000001</v>
      </c>
      <c r="KH251">
        <v>0.67807709999999999</v>
      </c>
      <c r="KI251">
        <v>17.217980000000001</v>
      </c>
      <c r="KJ251" s="1">
        <v>8.468719E-4</v>
      </c>
      <c r="KK251" s="1">
        <v>0.33799590000000002</v>
      </c>
      <c r="KL251">
        <v>0.67831090000000005</v>
      </c>
      <c r="KM251">
        <v>17.57245</v>
      </c>
      <c r="KN251" s="1">
        <v>7.5260710000000001E-4</v>
      </c>
      <c r="KO251" s="1">
        <v>0.29978460000000001</v>
      </c>
      <c r="KP251">
        <v>0.67851649999999997</v>
      </c>
      <c r="KQ251">
        <v>18.29954</v>
      </c>
      <c r="KR251" s="1">
        <v>6.7987829999999996E-4</v>
      </c>
      <c r="KS251" s="1">
        <v>0.27049869999999998</v>
      </c>
      <c r="KT251">
        <v>0.67868790000000001</v>
      </c>
      <c r="KU251">
        <v>19.146999999999998</v>
      </c>
      <c r="KV251" s="1">
        <v>6.1965380000000001E-4</v>
      </c>
      <c r="KW251" s="1">
        <v>0.24632670000000001</v>
      </c>
      <c r="KX251">
        <v>0.67885890000000004</v>
      </c>
      <c r="KY251">
        <v>19.817550000000001</v>
      </c>
      <c r="KZ251" s="1">
        <v>5.678266E-4</v>
      </c>
      <c r="LA251" s="1">
        <v>0.22558429999999999</v>
      </c>
      <c r="LB251">
        <v>0.67896319999999999</v>
      </c>
      <c r="LC251">
        <v>19.716190000000001</v>
      </c>
      <c r="LD251" s="1">
        <v>5.232829E-4</v>
      </c>
      <c r="LE251" s="1">
        <v>0.2077862</v>
      </c>
      <c r="LF251">
        <v>0.67907039999999996</v>
      </c>
      <c r="LG251">
        <v>19.044799999999999</v>
      </c>
      <c r="LH251" s="1">
        <v>4.8576469999999999E-4</v>
      </c>
      <c r="LI251" s="1">
        <v>0.19277530000000001</v>
      </c>
      <c r="LJ251">
        <v>0.67913869999999998</v>
      </c>
      <c r="LK251">
        <v>18.418749999999999</v>
      </c>
      <c r="LL251" s="1">
        <v>4.5448839999999999E-4</v>
      </c>
      <c r="LM251" s="1">
        <v>0.18027889999999999</v>
      </c>
      <c r="LN251">
        <v>0.6791604</v>
      </c>
      <c r="LO251">
        <v>18.06091</v>
      </c>
      <c r="LP251" s="1">
        <v>4.2821290000000001E-4</v>
      </c>
      <c r="LQ251" s="1">
        <v>0.16981199999999999</v>
      </c>
      <c r="LR251">
        <v>0.67915060000000005</v>
      </c>
      <c r="LS251">
        <v>18.687139999999999</v>
      </c>
      <c r="LT251" s="1">
        <v>4.0546480000000002E-4</v>
      </c>
      <c r="LU251" s="1">
        <v>0.16077749999999999</v>
      </c>
      <c r="LV251">
        <v>0.67913990000000002</v>
      </c>
      <c r="LW251">
        <v>19.641210000000001</v>
      </c>
      <c r="LX251" s="1">
        <v>3.8495709999999999E-4</v>
      </c>
      <c r="LY251" s="1">
        <v>0.1526488</v>
      </c>
      <c r="LZ251">
        <v>0.67910409999999999</v>
      </c>
      <c r="MA251">
        <v>20.649480000000001</v>
      </c>
      <c r="MB251" s="1">
        <v>3.6614230000000001E-4</v>
      </c>
      <c r="MC251" s="1">
        <v>0.14520420000000001</v>
      </c>
      <c r="MD251">
        <v>0.67905970000000004</v>
      </c>
      <c r="ME251">
        <v>21.323589999999999</v>
      </c>
      <c r="MF251" s="1">
        <v>3.4884590000000001E-4</v>
      </c>
      <c r="MG251" s="1">
        <v>0.13835700000000001</v>
      </c>
      <c r="MH251">
        <v>0.67896780000000001</v>
      </c>
      <c r="MI251">
        <v>21.249359999999999</v>
      </c>
      <c r="MJ251" s="1">
        <v>3.329758E-4</v>
      </c>
      <c r="MK251" s="1">
        <v>0.1320847</v>
      </c>
      <c r="ML251">
        <v>0.67887200000000003</v>
      </c>
      <c r="MM251">
        <v>20.584759999999999</v>
      </c>
      <c r="MN251" s="1">
        <v>3.1858039999999998E-4</v>
      </c>
      <c r="MO251" s="1">
        <v>0.12638350000000001</v>
      </c>
      <c r="MP251">
        <v>0.67876150000000002</v>
      </c>
      <c r="MQ251">
        <v>19.968910000000001</v>
      </c>
      <c r="MR251" s="1">
        <v>3.0557639999999998E-4</v>
      </c>
      <c r="MS251" s="1">
        <v>0.1212413</v>
      </c>
      <c r="MT251">
        <v>0.67863850000000003</v>
      </c>
      <c r="MU251">
        <v>19.622250000000001</v>
      </c>
      <c r="MV251" s="1">
        <v>2.9393790000000001E-4</v>
      </c>
      <c r="MW251" s="1">
        <v>0.11663080000000001</v>
      </c>
      <c r="MX251">
        <v>0.67849769999999998</v>
      </c>
      <c r="MY251">
        <v>20.11994</v>
      </c>
      <c r="MZ251" s="1">
        <v>2.8366740000000001E-4</v>
      </c>
      <c r="NA251" s="1">
        <v>0.1125713</v>
      </c>
      <c r="NB251">
        <v>0.67831669999999999</v>
      </c>
      <c r="NC251">
        <v>20.429760000000002</v>
      </c>
      <c r="ND251" s="1">
        <v>2.748742E-4</v>
      </c>
      <c r="NE251" s="1">
        <v>0.1090732</v>
      </c>
      <c r="NF251">
        <v>0.67817400000000005</v>
      </c>
      <c r="NG251">
        <v>21.200130000000001</v>
      </c>
      <c r="NH251" s="1">
        <v>2.67345E-4</v>
      </c>
      <c r="NI251" s="1">
        <v>0.1060828</v>
      </c>
      <c r="NJ251">
        <v>0.67798729999999996</v>
      </c>
      <c r="NK251">
        <v>21.655570000000001</v>
      </c>
      <c r="NL251" s="1">
        <v>2.6061520000000003E-4</v>
      </c>
      <c r="NM251" s="1">
        <v>0.1034238</v>
      </c>
      <c r="NN251">
        <v>0.67782589999999998</v>
      </c>
      <c r="NO251">
        <v>21.420670000000001</v>
      </c>
      <c r="NP251" s="1">
        <v>2.5411869999999998E-4</v>
      </c>
      <c r="NQ251" s="1">
        <v>0.1008525</v>
      </c>
      <c r="NR251">
        <v>0.67773459999999996</v>
      </c>
      <c r="NS251">
        <v>20.710450000000002</v>
      </c>
      <c r="NT251" s="1">
        <v>2.4744019999999999E-4</v>
      </c>
      <c r="NU251" s="1">
        <v>9.8206520000000005E-2</v>
      </c>
      <c r="NV251">
        <v>0.67765059999999999</v>
      </c>
      <c r="NW251">
        <v>19.992799999999999</v>
      </c>
      <c r="NX251" s="1">
        <v>2.403785E-4</v>
      </c>
      <c r="NY251" s="1">
        <v>9.5404959999999997E-2</v>
      </c>
      <c r="NZ251">
        <v>0.67761680000000002</v>
      </c>
      <c r="OA251">
        <v>19.650310000000001</v>
      </c>
      <c r="OB251" s="1">
        <v>2.330213E-4</v>
      </c>
      <c r="OC251" s="1">
        <v>9.2474399999999998E-2</v>
      </c>
      <c r="OD251">
        <v>0.67764259999999998</v>
      </c>
      <c r="OE251">
        <v>20.34553</v>
      </c>
      <c r="OF251" s="1">
        <v>2.2560479999999999E-4</v>
      </c>
      <c r="OG251" s="1">
        <v>8.9510160000000005E-2</v>
      </c>
      <c r="OH251">
        <v>0.67766490000000001</v>
      </c>
      <c r="OI251">
        <v>21.399909999999998</v>
      </c>
      <c r="OJ251" s="1">
        <v>2.184179E-4</v>
      </c>
      <c r="OK251" s="1">
        <v>8.6620909999999995E-2</v>
      </c>
    </row>
    <row r="252" spans="1:401" x14ac:dyDescent="0.35">
      <c r="A252">
        <v>258</v>
      </c>
      <c r="B252" t="s">
        <v>4</v>
      </c>
      <c r="C252" t="s">
        <v>181</v>
      </c>
      <c r="D252" t="s">
        <v>258</v>
      </c>
      <c r="E252">
        <v>910.22730000000001</v>
      </c>
      <c r="F252">
        <v>0.83012520000000001</v>
      </c>
      <c r="G252">
        <v>16.552569999999999</v>
      </c>
      <c r="H252">
        <v>0</v>
      </c>
      <c r="I252">
        <v>0</v>
      </c>
      <c r="J252">
        <v>0.82833279999999998</v>
      </c>
      <c r="K252">
        <v>16.769939999999998</v>
      </c>
      <c r="L252">
        <v>0</v>
      </c>
      <c r="M252">
        <v>0</v>
      </c>
      <c r="N252">
        <v>0.82649589999999995</v>
      </c>
      <c r="O252">
        <v>16.994479999999999</v>
      </c>
      <c r="P252">
        <v>0</v>
      </c>
      <c r="Q252">
        <v>0</v>
      </c>
      <c r="R252">
        <v>0.82465279999999996</v>
      </c>
      <c r="S252">
        <v>17.247520000000002</v>
      </c>
      <c r="T252">
        <v>0</v>
      </c>
      <c r="U252">
        <v>0</v>
      </c>
      <c r="V252">
        <v>0.82278700000000005</v>
      </c>
      <c r="W252">
        <v>17.687149999999999</v>
      </c>
      <c r="X252">
        <v>0</v>
      </c>
      <c r="Y252">
        <v>0</v>
      </c>
      <c r="Z252">
        <v>0.82092710000000002</v>
      </c>
      <c r="AA252">
        <v>17.9527</v>
      </c>
      <c r="AB252">
        <v>0</v>
      </c>
      <c r="AC252">
        <v>0</v>
      </c>
      <c r="AD252">
        <v>0.81907540000000001</v>
      </c>
      <c r="AE252">
        <v>17.854520000000001</v>
      </c>
      <c r="AF252">
        <v>0</v>
      </c>
      <c r="AG252">
        <v>0</v>
      </c>
      <c r="AH252">
        <v>0.8171621</v>
      </c>
      <c r="AI252">
        <v>17.678290000000001</v>
      </c>
      <c r="AJ252">
        <v>0</v>
      </c>
      <c r="AK252">
        <v>0</v>
      </c>
      <c r="AL252">
        <v>0.81521339999999998</v>
      </c>
      <c r="AM252">
        <v>17.431180000000001</v>
      </c>
      <c r="AN252">
        <v>0</v>
      </c>
      <c r="AO252">
        <v>0</v>
      </c>
      <c r="AP252">
        <v>0.81325599999999998</v>
      </c>
      <c r="AQ252">
        <v>17.59723</v>
      </c>
      <c r="AR252">
        <v>0</v>
      </c>
      <c r="AS252">
        <v>0</v>
      </c>
      <c r="AT252">
        <v>0.81123509999999999</v>
      </c>
      <c r="AU252">
        <v>17.99738</v>
      </c>
      <c r="AV252">
        <v>2.9151570000000001E-37</v>
      </c>
      <c r="AW252">
        <v>9.9764310000000007E-35</v>
      </c>
      <c r="AX252">
        <v>0.80917300000000003</v>
      </c>
      <c r="AY252">
        <v>18.429169999999999</v>
      </c>
      <c r="AZ252" s="1">
        <v>3.8768490000000002E-25</v>
      </c>
      <c r="BA252" s="1">
        <v>1.3327550000000001E-22</v>
      </c>
      <c r="BB252">
        <v>0.80717629999999996</v>
      </c>
      <c r="BC252">
        <v>18.93967</v>
      </c>
      <c r="BD252" s="1">
        <v>1.7141E-15</v>
      </c>
      <c r="BE252" s="1">
        <v>5.8976830000000005E-13</v>
      </c>
      <c r="BF252">
        <v>0.80516109999999996</v>
      </c>
      <c r="BG252">
        <v>19.129359999999998</v>
      </c>
      <c r="BH252" s="1">
        <v>2.486452E-8</v>
      </c>
      <c r="BI252" s="1">
        <v>6.1208449999999997E-6</v>
      </c>
      <c r="BJ252">
        <v>0.80308820000000003</v>
      </c>
      <c r="BK252">
        <v>18.986879999999999</v>
      </c>
      <c r="BL252" s="1">
        <v>5.5293610000000003E-5</v>
      </c>
      <c r="BM252" s="1">
        <v>1.482179E-2</v>
      </c>
      <c r="BN252">
        <v>0.80099770000000003</v>
      </c>
      <c r="BO252">
        <v>18.765969999999999</v>
      </c>
      <c r="BP252" s="1">
        <v>1.0723369999999999E-2</v>
      </c>
      <c r="BQ252" s="1">
        <v>3.0537299999999998</v>
      </c>
      <c r="BR252">
        <v>0.79899699999999996</v>
      </c>
      <c r="BS252">
        <v>18.485109999999999</v>
      </c>
      <c r="BT252">
        <v>0.44424639999999999</v>
      </c>
      <c r="BU252">
        <v>133.0515</v>
      </c>
      <c r="BV252">
        <v>0.79685519999999999</v>
      </c>
      <c r="BW252">
        <v>18.46359</v>
      </c>
      <c r="BX252" s="1">
        <v>5.7566430000000004</v>
      </c>
      <c r="BY252">
        <v>1802.1110000000001</v>
      </c>
      <c r="BZ252">
        <v>0.79448859999999999</v>
      </c>
      <c r="CA252">
        <v>18.45363</v>
      </c>
      <c r="CB252">
        <v>29.448</v>
      </c>
      <c r="CC252">
        <v>9591.8130000000001</v>
      </c>
      <c r="CD252">
        <v>0.79169809999999996</v>
      </c>
      <c r="CE252">
        <v>18.599830000000001</v>
      </c>
      <c r="CF252">
        <v>70.016009999999994</v>
      </c>
      <c r="CG252">
        <v>23647.31</v>
      </c>
      <c r="CH252">
        <v>0.78839250000000005</v>
      </c>
      <c r="CI252">
        <v>18.66142</v>
      </c>
      <c r="CJ252">
        <v>87.630579999999995</v>
      </c>
      <c r="CK252">
        <v>30591.86</v>
      </c>
      <c r="CL252">
        <v>0.78493469999999999</v>
      </c>
      <c r="CM252">
        <v>18.658010000000001</v>
      </c>
      <c r="CN252">
        <v>64.048959999999994</v>
      </c>
      <c r="CO252">
        <v>23061.71</v>
      </c>
      <c r="CP252">
        <v>0.78159239999999996</v>
      </c>
      <c r="CQ252">
        <v>18.592459999999999</v>
      </c>
      <c r="CR252">
        <v>29.73631</v>
      </c>
      <c r="CS252">
        <v>11003.91</v>
      </c>
      <c r="CT252">
        <v>0.77853669999999997</v>
      </c>
      <c r="CU252">
        <v>18.41526</v>
      </c>
      <c r="CV252">
        <v>9.4460420000000003</v>
      </c>
      <c r="CW252">
        <v>3579.8939999999998</v>
      </c>
      <c r="CX252">
        <v>0.77575899999999998</v>
      </c>
      <c r="CY252">
        <v>18.034880000000001</v>
      </c>
      <c r="CZ252">
        <v>2.210394</v>
      </c>
      <c r="DA252">
        <v>854.12450000000001</v>
      </c>
      <c r="DB252">
        <v>0.77310199999999996</v>
      </c>
      <c r="DC252">
        <v>17.91666</v>
      </c>
      <c r="DD252">
        <v>0.43575199999999997</v>
      </c>
      <c r="DE252">
        <v>169.636</v>
      </c>
      <c r="DF252">
        <v>0.77038289999999998</v>
      </c>
      <c r="DG252">
        <v>17.663640000000001</v>
      </c>
      <c r="DH252">
        <v>0.10872709999999999</v>
      </c>
      <c r="DI252">
        <v>41.152740000000001</v>
      </c>
      <c r="DJ252">
        <v>0.76742889999999997</v>
      </c>
      <c r="DK252">
        <v>17.552820000000001</v>
      </c>
      <c r="DL252">
        <v>5.7307089999999998E-2</v>
      </c>
      <c r="DM252">
        <v>20.85153</v>
      </c>
      <c r="DN252">
        <v>0.76414040000000005</v>
      </c>
      <c r="DO252">
        <v>17.64104</v>
      </c>
      <c r="DP252">
        <v>4.7469329999999997E-2</v>
      </c>
      <c r="DQ252">
        <v>17.110330000000001</v>
      </c>
      <c r="DR252">
        <v>0.76039849999999998</v>
      </c>
      <c r="DS252">
        <v>17.713789999999999</v>
      </c>
      <c r="DT252" s="1">
        <v>4.3537289999999999E-2</v>
      </c>
      <c r="DU252">
        <v>15.722189999999999</v>
      </c>
      <c r="DV252">
        <v>0.75609459999999995</v>
      </c>
      <c r="DW252">
        <v>17.6112</v>
      </c>
      <c r="DX252" s="1">
        <v>4.0731999999999997E-2</v>
      </c>
      <c r="DY252">
        <v>14.77562</v>
      </c>
      <c r="DZ252">
        <v>0.75126530000000002</v>
      </c>
      <c r="EA252">
        <v>17.426469999999998</v>
      </c>
      <c r="EB252" s="1">
        <v>3.823095E-2</v>
      </c>
      <c r="EC252">
        <v>13.947469999999999</v>
      </c>
      <c r="ED252">
        <v>0.74602420000000003</v>
      </c>
      <c r="EE252">
        <v>17.240639999999999</v>
      </c>
      <c r="EF252" s="1">
        <v>3.5831790000000002E-2</v>
      </c>
      <c r="EG252" s="1">
        <v>13.15424</v>
      </c>
      <c r="EH252">
        <v>0.74048040000000004</v>
      </c>
      <c r="EI252">
        <v>17.517389999999999</v>
      </c>
      <c r="EJ252" s="1">
        <v>3.3525260000000001E-2</v>
      </c>
      <c r="EK252" s="1">
        <v>12.38836</v>
      </c>
      <c r="EL252">
        <v>0.73507160000000005</v>
      </c>
      <c r="EM252">
        <v>17.699059999999999</v>
      </c>
      <c r="EN252" s="1">
        <v>3.1352860000000003E-2</v>
      </c>
      <c r="EO252" s="1">
        <v>11.65944</v>
      </c>
      <c r="EP252">
        <v>0.72948749999999996</v>
      </c>
      <c r="EQ252">
        <v>17.888249999999999</v>
      </c>
      <c r="ER252" s="1">
        <v>2.9480889999999999E-2</v>
      </c>
      <c r="ES252" s="1">
        <v>11.027699999999999</v>
      </c>
      <c r="ET252">
        <v>0.72370869999999998</v>
      </c>
      <c r="EU252">
        <v>18.265319999999999</v>
      </c>
      <c r="EV252" s="1">
        <v>2.8350759999999999E-2</v>
      </c>
      <c r="EW252" s="1">
        <v>10.65781</v>
      </c>
      <c r="EX252">
        <v>0.71769260000000001</v>
      </c>
      <c r="EY252">
        <v>18.3645</v>
      </c>
      <c r="EZ252" s="1">
        <v>2.8273900000000001E-2</v>
      </c>
      <c r="FA252" s="1">
        <v>10.68106</v>
      </c>
      <c r="FB252">
        <v>0.71140769999999998</v>
      </c>
      <c r="FC252">
        <v>18.062059999999999</v>
      </c>
      <c r="FD252" s="1">
        <v>2.893927E-2</v>
      </c>
      <c r="FE252" s="1">
        <v>11.00328</v>
      </c>
      <c r="FF252">
        <v>0.70491789999999999</v>
      </c>
      <c r="FG252">
        <v>17.82442</v>
      </c>
      <c r="FH252" s="1">
        <v>2.955586E-2</v>
      </c>
      <c r="FI252" s="1">
        <v>11.33306</v>
      </c>
      <c r="FJ252">
        <v>0.69826560000000004</v>
      </c>
      <c r="FK252">
        <v>17.73216</v>
      </c>
      <c r="FL252" s="1">
        <v>2.9514269999999999E-2</v>
      </c>
      <c r="FM252" s="1">
        <v>11.424709999999999</v>
      </c>
      <c r="FN252">
        <v>0.69144799999999995</v>
      </c>
      <c r="FO252">
        <v>18.236519999999999</v>
      </c>
      <c r="FP252" s="1">
        <v>2.865883E-2</v>
      </c>
      <c r="FQ252" s="1">
        <v>11.204269999999999</v>
      </c>
      <c r="FR252">
        <v>0.68447979999999997</v>
      </c>
      <c r="FS252">
        <v>18.761669999999999</v>
      </c>
      <c r="FT252" s="1">
        <v>2.716116E-2</v>
      </c>
      <c r="FU252" s="1">
        <v>10.72368</v>
      </c>
      <c r="FV252">
        <v>0.67776579999999997</v>
      </c>
      <c r="FW252">
        <v>19.14245</v>
      </c>
      <c r="FX252" s="1">
        <v>2.534103E-2</v>
      </c>
      <c r="FY252" s="1">
        <v>10.09463</v>
      </c>
      <c r="FZ252">
        <v>0.6721703</v>
      </c>
      <c r="GA252">
        <v>19.46266</v>
      </c>
      <c r="GB252" s="1">
        <v>2.3420839999999998E-2</v>
      </c>
      <c r="GC252" s="1">
        <v>9.3947350000000007</v>
      </c>
      <c r="GD252">
        <v>0.66746139999999998</v>
      </c>
      <c r="GE252">
        <v>19.33952</v>
      </c>
      <c r="GF252" s="1">
        <v>2.15032E-2</v>
      </c>
      <c r="GG252" s="1">
        <v>8.6748259999999995</v>
      </c>
      <c r="GH252">
        <v>0.66294229999999998</v>
      </c>
      <c r="GI252">
        <v>19.012879999999999</v>
      </c>
      <c r="GJ252" s="1">
        <v>1.965679E-2</v>
      </c>
      <c r="GK252" s="1">
        <v>7.9718710000000002</v>
      </c>
      <c r="GL252">
        <v>0.65824280000000002</v>
      </c>
      <c r="GM252">
        <v>18.80603</v>
      </c>
      <c r="GN252" s="1">
        <v>1.7922500000000001E-2</v>
      </c>
      <c r="GO252" s="1">
        <v>7.3083840000000002</v>
      </c>
      <c r="GP252">
        <v>0.65365119999999999</v>
      </c>
      <c r="GQ252">
        <v>18.80378</v>
      </c>
      <c r="GR252" s="1">
        <v>1.6333239999999999E-2</v>
      </c>
      <c r="GS252" s="1">
        <v>6.6939229999999998</v>
      </c>
      <c r="GT252">
        <v>0.64906750000000002</v>
      </c>
      <c r="GU252">
        <v>19.030719999999999</v>
      </c>
      <c r="GV252" s="1">
        <v>1.488425E-2</v>
      </c>
      <c r="GW252" s="1">
        <v>6.1306729999999998</v>
      </c>
      <c r="GX252">
        <v>0.64423660000000005</v>
      </c>
      <c r="GY252">
        <v>19.590319999999998</v>
      </c>
      <c r="GZ252" s="1">
        <v>1.3552109999999999E-2</v>
      </c>
      <c r="HA252" s="1">
        <v>5.6133610000000003</v>
      </c>
      <c r="HB252">
        <v>0.6394107</v>
      </c>
      <c r="HC252">
        <v>19.85181</v>
      </c>
      <c r="HD252" s="1">
        <v>1.2333459999999999E-2</v>
      </c>
      <c r="HE252" s="1">
        <v>5.1370509999999996</v>
      </c>
      <c r="HF252">
        <v>0.63544820000000002</v>
      </c>
      <c r="HG252">
        <v>19.900870000000001</v>
      </c>
      <c r="HH252" s="1">
        <v>1.123353E-2</v>
      </c>
      <c r="HI252" s="1">
        <v>4.6979540000000002</v>
      </c>
      <c r="HJ252">
        <v>0.63451080000000004</v>
      </c>
      <c r="HK252">
        <v>19.52666</v>
      </c>
      <c r="HL252" s="1">
        <v>1.024444E-2</v>
      </c>
      <c r="HM252" s="1">
        <v>4.2811490000000001</v>
      </c>
      <c r="HN252">
        <v>0.63421119999999997</v>
      </c>
      <c r="HO252">
        <v>19.12182</v>
      </c>
      <c r="HP252" s="1">
        <v>9.3281389999999992E-3</v>
      </c>
      <c r="HQ252" s="1">
        <v>3.89188</v>
      </c>
      <c r="HR252">
        <v>0.63409249999999995</v>
      </c>
      <c r="HS252">
        <v>18.764620000000001</v>
      </c>
      <c r="HT252" s="1">
        <v>8.4857890000000005E-3</v>
      </c>
      <c r="HU252" s="1">
        <v>3.533652</v>
      </c>
      <c r="HV252">
        <v>0.63447430000000005</v>
      </c>
      <c r="HW252">
        <v>18.536950000000001</v>
      </c>
      <c r="HX252" s="1">
        <v>7.7237449999999997E-3</v>
      </c>
      <c r="HY252" s="1">
        <v>3.2072430000000001</v>
      </c>
      <c r="HZ252">
        <v>0.63552609999999998</v>
      </c>
      <c r="IA252">
        <v>18.6126</v>
      </c>
      <c r="IB252" s="1">
        <v>7.0378610000000003E-3</v>
      </c>
      <c r="IC252" s="1">
        <v>2.9109210000000001</v>
      </c>
      <c r="ID252">
        <v>0.63616189999999995</v>
      </c>
      <c r="IE252">
        <v>19.089780000000001</v>
      </c>
      <c r="IF252" s="1">
        <v>6.414688E-3</v>
      </c>
      <c r="IG252" s="1">
        <v>2.6425610000000002</v>
      </c>
      <c r="IH252">
        <v>0.63710299999999997</v>
      </c>
      <c r="II252">
        <v>19.478349999999999</v>
      </c>
      <c r="IJ252" s="1">
        <v>5.8416730000000004E-3</v>
      </c>
      <c r="IK252" s="1">
        <v>2.3950200000000001</v>
      </c>
      <c r="IL252">
        <v>0.63873199999999997</v>
      </c>
      <c r="IM252">
        <v>19.751989999999999</v>
      </c>
      <c r="IN252" s="1">
        <v>5.3018969999999999E-3</v>
      </c>
      <c r="IO252" s="1">
        <v>2.1618620000000002</v>
      </c>
      <c r="IP252">
        <v>0.64052430000000005</v>
      </c>
      <c r="IQ252">
        <v>19.374949999999998</v>
      </c>
      <c r="IR252" s="1">
        <v>4.7934910000000004E-3</v>
      </c>
      <c r="IS252" s="1">
        <v>1.9441740000000001</v>
      </c>
      <c r="IT252">
        <v>0.64230969999999998</v>
      </c>
      <c r="IU252">
        <v>18.714009999999998</v>
      </c>
      <c r="IV252" s="1">
        <v>4.3140390000000004E-3</v>
      </c>
      <c r="IW252" s="1">
        <v>1.7408999999999999</v>
      </c>
      <c r="IX252">
        <v>0.6437619</v>
      </c>
      <c r="IY252">
        <v>18.11281</v>
      </c>
      <c r="IZ252" s="1">
        <v>3.8582590000000002E-3</v>
      </c>
      <c r="JA252" s="1">
        <v>1.5504500000000001</v>
      </c>
      <c r="JB252">
        <v>0.64492519999999998</v>
      </c>
      <c r="JC252">
        <v>17.650590000000001</v>
      </c>
      <c r="JD252" s="1">
        <v>3.4227540000000001E-3</v>
      </c>
      <c r="JE252" s="1">
        <v>1.370884</v>
      </c>
      <c r="JF252">
        <v>0.64588100000000004</v>
      </c>
      <c r="JG252">
        <v>17.893550000000001</v>
      </c>
      <c r="JH252" s="1">
        <v>2.9972829999999999E-3</v>
      </c>
      <c r="JI252" s="1">
        <v>1.1978690000000001</v>
      </c>
      <c r="JJ252">
        <v>0.64670099999999997</v>
      </c>
      <c r="JK252">
        <v>18.363800000000001</v>
      </c>
      <c r="JL252" s="1">
        <v>2.5753109999999998E-3</v>
      </c>
      <c r="JM252" s="1">
        <v>1.027822</v>
      </c>
      <c r="JN252">
        <v>0.64737140000000004</v>
      </c>
      <c r="JO252">
        <v>18.744969999999999</v>
      </c>
      <c r="JP252" s="1">
        <v>2.1619080000000001E-3</v>
      </c>
      <c r="JQ252" s="1">
        <v>0.86229940000000005</v>
      </c>
      <c r="JR252">
        <v>0.64794499999999999</v>
      </c>
      <c r="JS252">
        <v>19.219670000000001</v>
      </c>
      <c r="JT252" s="1">
        <v>1.7778220000000001E-3</v>
      </c>
      <c r="JU252" s="1">
        <v>0.70855330000000005</v>
      </c>
      <c r="JV252">
        <v>0.64840529999999996</v>
      </c>
      <c r="JW252">
        <v>19.200240000000001</v>
      </c>
      <c r="JX252" s="1">
        <v>1.4480879999999999E-3</v>
      </c>
      <c r="JY252" s="1">
        <v>0.57630429999999999</v>
      </c>
      <c r="JZ252">
        <v>0.64880819999999995</v>
      </c>
      <c r="KA252">
        <v>18.515219999999999</v>
      </c>
      <c r="KB252" s="1">
        <v>1.188042E-3</v>
      </c>
      <c r="KC252" s="1">
        <v>0.47163690000000003</v>
      </c>
      <c r="KD252">
        <v>0.64913370000000004</v>
      </c>
      <c r="KE252">
        <v>17.79045</v>
      </c>
      <c r="KF252" s="1">
        <v>9.9634450000000009E-4</v>
      </c>
      <c r="KG252" s="1">
        <v>0.39438640000000003</v>
      </c>
      <c r="KH252">
        <v>0.64943300000000004</v>
      </c>
      <c r="KI252">
        <v>17.261279999999999</v>
      </c>
      <c r="KJ252" s="1">
        <v>8.6027559999999996E-4</v>
      </c>
      <c r="KK252" s="1">
        <v>0.33951680000000001</v>
      </c>
      <c r="KL252">
        <v>0.64967580000000003</v>
      </c>
      <c r="KM252">
        <v>17.60267</v>
      </c>
      <c r="KN252" s="1">
        <v>7.6246739999999999E-4</v>
      </c>
      <c r="KO252" s="1">
        <v>0.30019780000000001</v>
      </c>
      <c r="KP252">
        <v>0.64988369999999995</v>
      </c>
      <c r="KQ252">
        <v>18.319669999999999</v>
      </c>
      <c r="KR252" s="1">
        <v>6.87709E-4</v>
      </c>
      <c r="KS252" s="1">
        <v>0.27037070000000002</v>
      </c>
      <c r="KT252">
        <v>0.6500707</v>
      </c>
      <c r="KU252">
        <v>19.166090000000001</v>
      </c>
      <c r="KV252" s="1">
        <v>6.2628360000000004E-4</v>
      </c>
      <c r="KW252" s="1">
        <v>0.24597849999999999</v>
      </c>
      <c r="KX252">
        <v>0.65019660000000001</v>
      </c>
      <c r="KY252">
        <v>19.849350000000001</v>
      </c>
      <c r="KZ252" s="1">
        <v>5.7353899999999997E-4</v>
      </c>
      <c r="LA252" s="1">
        <v>0.22510959999999999</v>
      </c>
      <c r="LB252">
        <v>0.65029170000000003</v>
      </c>
      <c r="LC252">
        <v>19.756150000000002</v>
      </c>
      <c r="LD252" s="1">
        <v>5.2815019999999998E-4</v>
      </c>
      <c r="LE252" s="1">
        <v>0.20717740000000001</v>
      </c>
      <c r="LF252">
        <v>0.65037789999999995</v>
      </c>
      <c r="LG252">
        <v>19.090730000000001</v>
      </c>
      <c r="LH252" s="1">
        <v>4.8983770000000004E-4</v>
      </c>
      <c r="LI252" s="1">
        <v>0.19202169999999999</v>
      </c>
      <c r="LJ252">
        <v>0.65042619999999995</v>
      </c>
      <c r="LK252">
        <v>18.455079999999999</v>
      </c>
      <c r="LL252" s="1">
        <v>4.5787479999999999E-4</v>
      </c>
      <c r="LM252" s="1">
        <v>0.17938960000000001</v>
      </c>
      <c r="LN252">
        <v>0.65044299999999999</v>
      </c>
      <c r="LO252">
        <v>18.083629999999999</v>
      </c>
      <c r="LP252" s="1">
        <v>4.3107889999999998E-4</v>
      </c>
      <c r="LQ252" s="1">
        <v>0.1688307</v>
      </c>
      <c r="LR252">
        <v>0.65041850000000001</v>
      </c>
      <c r="LS252">
        <v>18.688410000000001</v>
      </c>
      <c r="LT252" s="1">
        <v>4.0798199999999998E-4</v>
      </c>
      <c r="LU252" s="1">
        <v>0.1597594</v>
      </c>
      <c r="LV252">
        <v>0.65040520000000002</v>
      </c>
      <c r="LW252">
        <v>19.637789999999999</v>
      </c>
      <c r="LX252" s="1">
        <v>3.872519E-4</v>
      </c>
      <c r="LY252" s="1">
        <v>0.15163869999999999</v>
      </c>
      <c r="LZ252">
        <v>0.65036590000000005</v>
      </c>
      <c r="MA252">
        <v>20.648389999999999</v>
      </c>
      <c r="MB252" s="1">
        <v>3.68251E-4</v>
      </c>
      <c r="MC252" s="1">
        <v>0.14421329999999999</v>
      </c>
      <c r="MD252">
        <v>0.65029910000000002</v>
      </c>
      <c r="ME252">
        <v>21.342359999999999</v>
      </c>
      <c r="MF252" s="1">
        <v>3.5078069999999999E-4</v>
      </c>
      <c r="MG252" s="1">
        <v>0.13738210000000001</v>
      </c>
      <c r="MH252">
        <v>0.65021910000000005</v>
      </c>
      <c r="MI252">
        <v>21.280709999999999</v>
      </c>
      <c r="MJ252" s="1">
        <v>3.347496E-4</v>
      </c>
      <c r="MK252" s="1">
        <v>0.1311205</v>
      </c>
      <c r="ML252">
        <v>0.65013810000000005</v>
      </c>
      <c r="MM252">
        <v>20.622900000000001</v>
      </c>
      <c r="MN252" s="1">
        <v>3.2018429999999999E-4</v>
      </c>
      <c r="MO252" s="1">
        <v>0.12541920000000001</v>
      </c>
      <c r="MP252">
        <v>0.65002749999999998</v>
      </c>
      <c r="MQ252">
        <v>19.99615</v>
      </c>
      <c r="MR252" s="1">
        <v>3.0702129999999998E-4</v>
      </c>
      <c r="MS252" s="1">
        <v>0.12027259999999999</v>
      </c>
      <c r="MT252">
        <v>0.649895</v>
      </c>
      <c r="MU252">
        <v>19.634080000000001</v>
      </c>
      <c r="MV252" s="1">
        <v>2.9522180000000003E-4</v>
      </c>
      <c r="MW252" s="1">
        <v>0.1156547</v>
      </c>
      <c r="MX252">
        <v>0.64976009999999995</v>
      </c>
      <c r="MY252">
        <v>20.101469999999999</v>
      </c>
      <c r="MZ252" s="1">
        <v>2.8478979999999997E-4</v>
      </c>
      <c r="NA252" s="1">
        <v>0.11157549999999999</v>
      </c>
      <c r="NB252">
        <v>0.64962419999999998</v>
      </c>
      <c r="NC252">
        <v>20.404589999999999</v>
      </c>
      <c r="ND252" s="1">
        <v>2.758355E-4</v>
      </c>
      <c r="NE252" s="1">
        <v>0.10804850000000001</v>
      </c>
      <c r="NF252">
        <v>0.6494915</v>
      </c>
      <c r="NG252">
        <v>21.194240000000001</v>
      </c>
      <c r="NH252" s="1">
        <v>2.681761E-4</v>
      </c>
      <c r="NI252" s="1">
        <v>0.1050369</v>
      </c>
      <c r="NJ252">
        <v>0.64933090000000004</v>
      </c>
      <c r="NK252">
        <v>21.686170000000001</v>
      </c>
      <c r="NL252" s="1">
        <v>2.6137900000000001E-4</v>
      </c>
      <c r="NM252" s="1">
        <v>0.102378</v>
      </c>
      <c r="NN252">
        <v>0.64924020000000005</v>
      </c>
      <c r="NO252">
        <v>21.47092</v>
      </c>
      <c r="NP252" s="1">
        <v>2.5488170000000001E-4</v>
      </c>
      <c r="NQ252" s="1">
        <v>9.9832589999999999E-2</v>
      </c>
      <c r="NR252">
        <v>0.6491517</v>
      </c>
      <c r="NS252">
        <v>20.767520000000001</v>
      </c>
      <c r="NT252" s="1">
        <v>2.4824340000000002E-4</v>
      </c>
      <c r="NU252" s="1">
        <v>9.7236509999999998E-2</v>
      </c>
      <c r="NV252">
        <v>0.64911870000000005</v>
      </c>
      <c r="NW252">
        <v>20.037240000000001</v>
      </c>
      <c r="NX252" s="1">
        <v>2.4122600000000001E-4</v>
      </c>
      <c r="NY252" s="1">
        <v>9.4488610000000001E-2</v>
      </c>
      <c r="NZ252">
        <v>0.64911059999999998</v>
      </c>
      <c r="OA252">
        <v>19.677600000000002</v>
      </c>
      <c r="OB252" s="1">
        <v>2.3389830000000001E-4</v>
      </c>
      <c r="OC252" s="1">
        <v>9.1607820000000006E-2</v>
      </c>
      <c r="OD252">
        <v>0.64915829999999997</v>
      </c>
      <c r="OE252">
        <v>20.352910000000001</v>
      </c>
      <c r="OF252" s="1">
        <v>2.2648009999999999E-4</v>
      </c>
      <c r="OG252" s="1">
        <v>8.8681270000000006E-2</v>
      </c>
      <c r="OH252">
        <v>0.64920750000000005</v>
      </c>
      <c r="OI252">
        <v>21.40325</v>
      </c>
      <c r="OJ252" s="1">
        <v>2.1925739999999999E-4</v>
      </c>
      <c r="OK252" s="1">
        <v>8.5812509999999995E-2</v>
      </c>
    </row>
    <row r="253" spans="1:401" x14ac:dyDescent="0.35">
      <c r="A253">
        <v>259</v>
      </c>
      <c r="B253" t="s">
        <v>4</v>
      </c>
      <c r="C253" t="s">
        <v>181</v>
      </c>
      <c r="D253" t="s">
        <v>259</v>
      </c>
      <c r="E253">
        <v>889.15949999999998</v>
      </c>
      <c r="F253">
        <v>0.86960210000000004</v>
      </c>
      <c r="G253">
        <v>16.577359999999999</v>
      </c>
      <c r="H253">
        <v>0</v>
      </c>
      <c r="I253">
        <v>0</v>
      </c>
      <c r="J253">
        <v>0.86762289999999997</v>
      </c>
      <c r="K253">
        <v>16.795120000000001</v>
      </c>
      <c r="L253">
        <v>0</v>
      </c>
      <c r="M253">
        <v>0</v>
      </c>
      <c r="N253">
        <v>0.86563349999999994</v>
      </c>
      <c r="O253">
        <v>17.022690000000001</v>
      </c>
      <c r="P253">
        <v>0</v>
      </c>
      <c r="Q253">
        <v>0</v>
      </c>
      <c r="R253">
        <v>0.86362700000000003</v>
      </c>
      <c r="S253">
        <v>17.26369</v>
      </c>
      <c r="T253">
        <v>0</v>
      </c>
      <c r="U253">
        <v>0</v>
      </c>
      <c r="V253">
        <v>0.86160159999999997</v>
      </c>
      <c r="W253">
        <v>17.683420000000002</v>
      </c>
      <c r="X253">
        <v>0</v>
      </c>
      <c r="Y253">
        <v>0</v>
      </c>
      <c r="Z253">
        <v>0.85954900000000001</v>
      </c>
      <c r="AA253">
        <v>17.94708</v>
      </c>
      <c r="AB253">
        <v>0</v>
      </c>
      <c r="AC253">
        <v>0</v>
      </c>
      <c r="AD253">
        <v>0.85751290000000002</v>
      </c>
      <c r="AE253">
        <v>17.852319999999999</v>
      </c>
      <c r="AF253">
        <v>0</v>
      </c>
      <c r="AG253">
        <v>0</v>
      </c>
      <c r="AH253">
        <v>0.85544220000000004</v>
      </c>
      <c r="AI253">
        <v>17.683109999999999</v>
      </c>
      <c r="AJ253">
        <v>0</v>
      </c>
      <c r="AK253">
        <v>0</v>
      </c>
      <c r="AL253">
        <v>0.85333060000000005</v>
      </c>
      <c r="AM253">
        <v>17.449839999999998</v>
      </c>
      <c r="AN253">
        <v>0</v>
      </c>
      <c r="AO253">
        <v>0</v>
      </c>
      <c r="AP253">
        <v>0.85117319999999996</v>
      </c>
      <c r="AQ253">
        <v>17.61627</v>
      </c>
      <c r="AR253">
        <v>0</v>
      </c>
      <c r="AS253">
        <v>0</v>
      </c>
      <c r="AT253">
        <v>0.84897710000000004</v>
      </c>
      <c r="AU253">
        <v>18.013950000000001</v>
      </c>
      <c r="AV253">
        <v>4.2607110000000001E-38</v>
      </c>
      <c r="AW253">
        <v>1.3351029999999999E-35</v>
      </c>
      <c r="AX253">
        <v>0.84676269999999998</v>
      </c>
      <c r="AY253">
        <v>18.438079999999999</v>
      </c>
      <c r="AZ253" s="1">
        <v>4.4968240000000001E-26</v>
      </c>
      <c r="BA253" s="1">
        <v>1.4142720000000001E-23</v>
      </c>
      <c r="BB253">
        <v>0.84464819999999996</v>
      </c>
      <c r="BC253">
        <v>18.931260000000002</v>
      </c>
      <c r="BD253" s="1">
        <v>4.8225870000000001E-16</v>
      </c>
      <c r="BE253" s="1">
        <v>1.5152820000000001E-13</v>
      </c>
      <c r="BF253">
        <v>0.84241770000000005</v>
      </c>
      <c r="BG253">
        <v>19.127009999999999</v>
      </c>
      <c r="BH253" s="1">
        <v>1.125368E-8</v>
      </c>
      <c r="BI253" s="1">
        <v>2.604131E-6</v>
      </c>
      <c r="BJ253">
        <v>0.83989020000000003</v>
      </c>
      <c r="BK253">
        <v>18.98978</v>
      </c>
      <c r="BL253" s="1">
        <v>3.2310910000000003E-5</v>
      </c>
      <c r="BM253" s="1">
        <v>8.114642E-3</v>
      </c>
      <c r="BN253">
        <v>0.83736239999999995</v>
      </c>
      <c r="BO253">
        <v>18.778099999999998</v>
      </c>
      <c r="BP253" s="1">
        <v>7.2147610000000001E-3</v>
      </c>
      <c r="BQ253" s="1">
        <v>1.915948</v>
      </c>
      <c r="BR253">
        <v>0.83493390000000001</v>
      </c>
      <c r="BS253">
        <v>18.509350000000001</v>
      </c>
      <c r="BT253" s="1">
        <v>0.33266610000000002</v>
      </c>
      <c r="BU253">
        <v>92.503039999999999</v>
      </c>
      <c r="BV253">
        <v>0.8323083</v>
      </c>
      <c r="BW253">
        <v>18.485289999999999</v>
      </c>
      <c r="BX253">
        <v>4.7099789999999997</v>
      </c>
      <c r="BY253">
        <v>1363.482</v>
      </c>
      <c r="BZ253">
        <v>0.82949600000000001</v>
      </c>
      <c r="CA253">
        <v>18.473800000000001</v>
      </c>
      <c r="CB253">
        <v>25.998729999999998</v>
      </c>
      <c r="CC253">
        <v>7802.3580000000002</v>
      </c>
      <c r="CD253">
        <v>0.82617940000000001</v>
      </c>
      <c r="CE253">
        <v>18.60698</v>
      </c>
      <c r="CF253">
        <v>66.075519999999997</v>
      </c>
      <c r="CG253">
        <v>20494.150000000001</v>
      </c>
      <c r="CH253">
        <v>0.82229059999999998</v>
      </c>
      <c r="CI253">
        <v>18.65738</v>
      </c>
      <c r="CJ253">
        <v>87.692250000000001</v>
      </c>
      <c r="CK253">
        <v>28055.23</v>
      </c>
      <c r="CL253">
        <v>0.8181427</v>
      </c>
      <c r="CM253">
        <v>18.649699999999999</v>
      </c>
      <c r="CN253">
        <v>67.533420000000007</v>
      </c>
      <c r="CO253">
        <v>22213.26</v>
      </c>
      <c r="CP253">
        <v>0.81409690000000001</v>
      </c>
      <c r="CQ253">
        <v>18.59027</v>
      </c>
      <c r="CR253">
        <v>32.829270000000001</v>
      </c>
      <c r="CS253">
        <v>11075.06</v>
      </c>
      <c r="CT253">
        <v>0.81036629999999998</v>
      </c>
      <c r="CU253">
        <v>18.42924</v>
      </c>
      <c r="CV253">
        <v>10.855219999999999</v>
      </c>
      <c r="CW253">
        <v>3744.3319999999999</v>
      </c>
      <c r="CX253">
        <v>0.80693479999999995</v>
      </c>
      <c r="CY253">
        <v>18.07152</v>
      </c>
      <c r="CZ253">
        <v>2.6230929999999999</v>
      </c>
      <c r="DA253">
        <v>921.69479999999999</v>
      </c>
      <c r="DB253">
        <v>0.80372089999999996</v>
      </c>
      <c r="DC253">
        <v>17.955020000000001</v>
      </c>
      <c r="DD253">
        <v>0.52221039999999996</v>
      </c>
      <c r="DE253">
        <v>185.21250000000001</v>
      </c>
      <c r="DF253">
        <v>0.80043790000000004</v>
      </c>
      <c r="DG253">
        <v>17.708410000000001</v>
      </c>
      <c r="DH253">
        <v>0.1230078</v>
      </c>
      <c r="DI253">
        <v>42.777679999999997</v>
      </c>
      <c r="DJ253">
        <v>0.79690110000000003</v>
      </c>
      <c r="DK253">
        <v>17.579229999999999</v>
      </c>
      <c r="DL253">
        <v>5.9585140000000002E-2</v>
      </c>
      <c r="DM253">
        <v>19.99729</v>
      </c>
      <c r="DN253">
        <v>0.79301359999999999</v>
      </c>
      <c r="DO253">
        <v>17.649380000000001</v>
      </c>
      <c r="DP253">
        <v>4.805765E-2</v>
      </c>
      <c r="DQ253">
        <v>15.976889999999999</v>
      </c>
      <c r="DR253">
        <v>0.78860090000000005</v>
      </c>
      <c r="DS253">
        <v>17.70881</v>
      </c>
      <c r="DT253" s="1">
        <v>4.3858479999999998E-2</v>
      </c>
      <c r="DU253">
        <v>14.615360000000001</v>
      </c>
      <c r="DV253">
        <v>0.78354239999999997</v>
      </c>
      <c r="DW253">
        <v>17.60632</v>
      </c>
      <c r="DX253" s="1">
        <v>4.0987959999999997E-2</v>
      </c>
      <c r="DY253">
        <v>13.73014</v>
      </c>
      <c r="DZ253">
        <v>0.77786650000000002</v>
      </c>
      <c r="EA253">
        <v>17.432839999999999</v>
      </c>
      <c r="EB253" s="1">
        <v>3.8469660000000003E-2</v>
      </c>
      <c r="EC253">
        <v>12.97071</v>
      </c>
      <c r="ED253">
        <v>0.77167640000000004</v>
      </c>
      <c r="EE253">
        <v>17.261949999999999</v>
      </c>
      <c r="EF253" s="1">
        <v>3.606318E-2</v>
      </c>
      <c r="EG253">
        <v>12.2469</v>
      </c>
      <c r="EH253">
        <v>0.76519110000000001</v>
      </c>
      <c r="EI253">
        <v>17.547080000000001</v>
      </c>
      <c r="EJ253" s="1">
        <v>3.37492E-2</v>
      </c>
      <c r="EK253" s="1">
        <v>11.547800000000001</v>
      </c>
      <c r="EL253">
        <v>0.75866239999999996</v>
      </c>
      <c r="EM253">
        <v>17.739640000000001</v>
      </c>
      <c r="EN253" s="1">
        <v>3.1562279999999998E-2</v>
      </c>
      <c r="EO253" s="1">
        <v>10.881919999999999</v>
      </c>
      <c r="EP253">
        <v>0.75185480000000005</v>
      </c>
      <c r="EQ253">
        <v>17.921849999999999</v>
      </c>
      <c r="ER253" s="1">
        <v>2.964344E-2</v>
      </c>
      <c r="ES253" s="1">
        <v>10.29576</v>
      </c>
      <c r="ET253">
        <v>0.74479390000000001</v>
      </c>
      <c r="EU253">
        <v>18.286059999999999</v>
      </c>
      <c r="EV253" s="1">
        <v>2.8410299999999999E-2</v>
      </c>
      <c r="EW253" s="1">
        <v>9.9337499999999999</v>
      </c>
      <c r="EX253">
        <v>0.7374598</v>
      </c>
      <c r="EY253">
        <v>18.378599999999999</v>
      </c>
      <c r="EZ253" s="1">
        <v>2.8214880000000001E-2</v>
      </c>
      <c r="FA253" s="1">
        <v>9.9304070000000007</v>
      </c>
      <c r="FB253">
        <v>0.72983750000000003</v>
      </c>
      <c r="FC253">
        <v>18.07216</v>
      </c>
      <c r="FD253" s="1">
        <v>2.882527E-2</v>
      </c>
      <c r="FE253" s="1">
        <v>10.22597</v>
      </c>
      <c r="FF253">
        <v>0.72195069999999995</v>
      </c>
      <c r="FG253">
        <v>17.830919999999999</v>
      </c>
      <c r="FH253" s="1">
        <v>2.948067E-2</v>
      </c>
      <c r="FI253" s="1">
        <v>10.56169</v>
      </c>
      <c r="FJ253">
        <v>0.71393249999999997</v>
      </c>
      <c r="FK253">
        <v>17.732620000000001</v>
      </c>
      <c r="FL253" s="1">
        <v>2.9529469999999999E-2</v>
      </c>
      <c r="FM253" s="1">
        <v>10.694940000000001</v>
      </c>
      <c r="FN253">
        <v>0.70567179999999996</v>
      </c>
      <c r="FO253">
        <v>18.237950000000001</v>
      </c>
      <c r="FP253" s="1">
        <v>2.876629E-2</v>
      </c>
      <c r="FQ253" s="1">
        <v>10.53858</v>
      </c>
      <c r="FR253">
        <v>0.69729739999999996</v>
      </c>
      <c r="FS253">
        <v>18.776759999999999</v>
      </c>
      <c r="FT253" s="1">
        <v>2.733437E-2</v>
      </c>
      <c r="FU253" s="1">
        <v>10.129709999999999</v>
      </c>
      <c r="FV253">
        <v>0.68917130000000004</v>
      </c>
      <c r="FW253">
        <v>19.16733</v>
      </c>
      <c r="FX253" s="1">
        <v>2.5544819999999999E-2</v>
      </c>
      <c r="FY253" s="1">
        <v>9.5677839999999996</v>
      </c>
      <c r="FZ253">
        <v>0.68248920000000002</v>
      </c>
      <c r="GA253">
        <v>19.492329999999999</v>
      </c>
      <c r="GB253" s="1">
        <v>2.364351E-2</v>
      </c>
      <c r="GC253" s="1">
        <v>8.9296699999999998</v>
      </c>
      <c r="GD253">
        <v>0.67643109999999995</v>
      </c>
      <c r="GE253">
        <v>19.370809999999999</v>
      </c>
      <c r="GF253" s="1">
        <v>2.172485E-2</v>
      </c>
      <c r="GG253" s="1">
        <v>8.2669259999999998</v>
      </c>
      <c r="GH253">
        <v>0.67053560000000001</v>
      </c>
      <c r="GI253">
        <v>19.031030000000001</v>
      </c>
      <c r="GJ253" s="1">
        <v>1.987117E-2</v>
      </c>
      <c r="GK253" s="1">
        <v>7.6161390000000004</v>
      </c>
      <c r="GL253">
        <v>0.66435279999999997</v>
      </c>
      <c r="GM253">
        <v>18.80883</v>
      </c>
      <c r="GN253" s="1">
        <v>1.812364E-2</v>
      </c>
      <c r="GO253" s="1">
        <v>6.9990199999999998</v>
      </c>
      <c r="GP253">
        <v>0.65824740000000004</v>
      </c>
      <c r="GQ253">
        <v>18.7883</v>
      </c>
      <c r="GR253" s="1">
        <v>1.6518930000000001E-2</v>
      </c>
      <c r="GS253" s="1">
        <v>6.4255490000000002</v>
      </c>
      <c r="GT253">
        <v>0.65219159999999998</v>
      </c>
      <c r="GU253">
        <v>19.00892</v>
      </c>
      <c r="GV253" s="1">
        <v>1.505535E-2</v>
      </c>
      <c r="GW253" s="1">
        <v>5.8982840000000003</v>
      </c>
      <c r="GX253">
        <v>0.64581900000000003</v>
      </c>
      <c r="GY253">
        <v>19.58277</v>
      </c>
      <c r="GZ253" s="1">
        <v>1.3710170000000001E-2</v>
      </c>
      <c r="HA253" s="1">
        <v>5.4136860000000002</v>
      </c>
      <c r="HB253">
        <v>0.63943640000000002</v>
      </c>
      <c r="HC253">
        <v>19.86861</v>
      </c>
      <c r="HD253" s="1">
        <v>1.2480110000000001E-2</v>
      </c>
      <c r="HE253" s="1">
        <v>4.9670550000000002</v>
      </c>
      <c r="HF253">
        <v>0.63430260000000005</v>
      </c>
      <c r="HG253">
        <v>19.932569999999998</v>
      </c>
      <c r="HH253" s="1">
        <v>1.1371879999999999E-2</v>
      </c>
      <c r="HI253" s="1">
        <v>4.5532620000000001</v>
      </c>
      <c r="HJ253">
        <v>0.63201459999999998</v>
      </c>
      <c r="HK253">
        <v>19.567409999999999</v>
      </c>
      <c r="HL253" s="1">
        <v>1.0374670000000001E-2</v>
      </c>
      <c r="HM253" s="1">
        <v>4.1602980000000001</v>
      </c>
      <c r="HN253">
        <v>0.63020160000000003</v>
      </c>
      <c r="HO253">
        <v>19.154109999999999</v>
      </c>
      <c r="HP253" s="1">
        <v>9.4498719999999998E-3</v>
      </c>
      <c r="HQ253" s="1">
        <v>3.7930489999999999</v>
      </c>
      <c r="HR253">
        <v>0.62846089999999999</v>
      </c>
      <c r="HS253">
        <v>18.77608</v>
      </c>
      <c r="HT253" s="1">
        <v>8.5975510000000002E-3</v>
      </c>
      <c r="HU253" s="1">
        <v>3.453932</v>
      </c>
      <c r="HV253">
        <v>0.62720100000000001</v>
      </c>
      <c r="HW253">
        <v>18.52422</v>
      </c>
      <c r="HX253" s="1">
        <v>7.8258670000000002E-3</v>
      </c>
      <c r="HY253" s="1">
        <v>3.1438929999999998</v>
      </c>
      <c r="HZ253">
        <v>0.62666169999999999</v>
      </c>
      <c r="IA253">
        <v>18.584340000000001</v>
      </c>
      <c r="IB253" s="1">
        <v>7.1311409999999997E-3</v>
      </c>
      <c r="IC253" s="1">
        <v>2.8614519999999999</v>
      </c>
      <c r="ID253">
        <v>0.62638609999999995</v>
      </c>
      <c r="IE253">
        <v>19.065950000000001</v>
      </c>
      <c r="IF253" s="1">
        <v>6.499477E-3</v>
      </c>
      <c r="IG253" s="1">
        <v>2.6033189999999999</v>
      </c>
      <c r="IH253">
        <v>0.62709729999999997</v>
      </c>
      <c r="II253">
        <v>19.477720000000001</v>
      </c>
      <c r="IJ253" s="1">
        <v>5.9215780000000003E-3</v>
      </c>
      <c r="IK253" s="1">
        <v>2.3639920000000001</v>
      </c>
      <c r="IL253">
        <v>0.62857130000000005</v>
      </c>
      <c r="IM253">
        <v>19.777460000000001</v>
      </c>
      <c r="IN253" s="1">
        <v>5.3774369999999997E-3</v>
      </c>
      <c r="IO253" s="1">
        <v>2.137937</v>
      </c>
      <c r="IP253">
        <v>0.6301293</v>
      </c>
      <c r="IQ253">
        <v>19.42511</v>
      </c>
      <c r="IR253" s="1">
        <v>4.864139E-3</v>
      </c>
      <c r="IS253" s="1">
        <v>1.926269</v>
      </c>
      <c r="IT253">
        <v>0.63172329999999999</v>
      </c>
      <c r="IU253">
        <v>18.77045</v>
      </c>
      <c r="IV253" s="1">
        <v>4.3803590000000003E-3</v>
      </c>
      <c r="IW253" s="1">
        <v>1.7279929999999999</v>
      </c>
      <c r="IX253">
        <v>0.63300330000000005</v>
      </c>
      <c r="IY253">
        <v>18.16255</v>
      </c>
      <c r="IZ253" s="1">
        <v>3.9206529999999996E-3</v>
      </c>
      <c r="JA253" s="1">
        <v>1.5416510000000001</v>
      </c>
      <c r="JB253">
        <v>0.63409199999999999</v>
      </c>
      <c r="JC253">
        <v>17.68234</v>
      </c>
      <c r="JD253" s="1">
        <v>3.4822590000000001E-3</v>
      </c>
      <c r="JE253" s="1">
        <v>1.3657170000000001</v>
      </c>
      <c r="JF253">
        <v>0.63494930000000005</v>
      </c>
      <c r="JG253">
        <v>17.90475</v>
      </c>
      <c r="JH253" s="1">
        <v>3.0554279999999998E-3</v>
      </c>
      <c r="JI253" s="1">
        <v>1.196361</v>
      </c>
      <c r="JJ253">
        <v>0.63571659999999997</v>
      </c>
      <c r="JK253">
        <v>18.361969999999999</v>
      </c>
      <c r="JL253" s="1">
        <v>2.6326980000000002E-3</v>
      </c>
      <c r="JM253" s="1">
        <v>1.0298689999999999</v>
      </c>
      <c r="JN253">
        <v>0.6363354</v>
      </c>
      <c r="JO253">
        <v>18.744039999999998</v>
      </c>
      <c r="JP253" s="1">
        <v>2.2170409999999999E-3</v>
      </c>
      <c r="JQ253" s="1">
        <v>0.86703229999999998</v>
      </c>
      <c r="JR253">
        <v>0.63686209999999999</v>
      </c>
      <c r="JS253">
        <v>19.235340000000001</v>
      </c>
      <c r="JT253" s="1">
        <v>1.8275870000000001E-3</v>
      </c>
      <c r="JU253" s="1">
        <v>0.71443970000000001</v>
      </c>
      <c r="JV253">
        <v>0.63728280000000004</v>
      </c>
      <c r="JW253">
        <v>19.241869999999999</v>
      </c>
      <c r="JX253" s="1">
        <v>1.489296E-3</v>
      </c>
      <c r="JY253" s="1">
        <v>0.58159510000000003</v>
      </c>
      <c r="JZ253">
        <v>0.63767289999999999</v>
      </c>
      <c r="KA253">
        <v>18.572700000000001</v>
      </c>
      <c r="KB253" s="1">
        <v>1.219543E-3</v>
      </c>
      <c r="KC253" s="1">
        <v>0.47527409999999998</v>
      </c>
      <c r="KD253">
        <v>0.63798390000000005</v>
      </c>
      <c r="KE253">
        <v>17.843679999999999</v>
      </c>
      <c r="KF253" s="1">
        <v>1.019051E-3</v>
      </c>
      <c r="KG253" s="1">
        <v>0.39612770000000003</v>
      </c>
      <c r="KH253">
        <v>0.63826939999999999</v>
      </c>
      <c r="KI253">
        <v>17.30246</v>
      </c>
      <c r="KJ253" s="1">
        <v>8.7635869999999995E-4</v>
      </c>
      <c r="KK253" s="1">
        <v>0.33972439999999998</v>
      </c>
      <c r="KL253">
        <v>0.63849259999999997</v>
      </c>
      <c r="KM253">
        <v>17.625250000000001</v>
      </c>
      <c r="KN253" s="1">
        <v>7.7422069999999996E-4</v>
      </c>
      <c r="KO253" s="1">
        <v>0.29944850000000001</v>
      </c>
      <c r="KP253">
        <v>0.63869710000000002</v>
      </c>
      <c r="KQ253">
        <v>18.329650000000001</v>
      </c>
      <c r="KR253" s="1">
        <v>6.9695179999999996E-4</v>
      </c>
      <c r="KS253" s="1">
        <v>0.26917609999999997</v>
      </c>
      <c r="KT253">
        <v>0.63885309999999995</v>
      </c>
      <c r="KU253">
        <v>19.173749999999998</v>
      </c>
      <c r="KV253" s="1">
        <v>6.3406159999999999E-4</v>
      </c>
      <c r="KW253" s="1">
        <v>0.244647</v>
      </c>
      <c r="KX253">
        <v>0.63898920000000003</v>
      </c>
      <c r="KY253">
        <v>19.870100000000001</v>
      </c>
      <c r="KZ253" s="1">
        <v>5.8023910000000001E-4</v>
      </c>
      <c r="LA253" s="1">
        <v>0.2237275</v>
      </c>
      <c r="LB253">
        <v>0.63909050000000001</v>
      </c>
      <c r="LC253">
        <v>19.796669999999999</v>
      </c>
      <c r="LD253" s="1">
        <v>5.3387580000000001E-4</v>
      </c>
      <c r="LE253" s="1">
        <v>0.20573640000000001</v>
      </c>
      <c r="LF253">
        <v>0.63914499999999996</v>
      </c>
      <c r="LG253">
        <v>19.140250000000002</v>
      </c>
      <c r="LH253" s="1">
        <v>4.9463260000000005E-4</v>
      </c>
      <c r="LI253" s="1">
        <v>0.19048860000000001</v>
      </c>
      <c r="LJ253">
        <v>0.63919210000000004</v>
      </c>
      <c r="LK253">
        <v>18.49653</v>
      </c>
      <c r="LL253" s="1">
        <v>4.6186090000000001E-4</v>
      </c>
      <c r="LM253" s="1">
        <v>0.17776320000000001</v>
      </c>
      <c r="LN253">
        <v>0.63920120000000002</v>
      </c>
      <c r="LO253">
        <v>18.104620000000001</v>
      </c>
      <c r="LP253" s="1">
        <v>4.344409E-4</v>
      </c>
      <c r="LQ253" s="1">
        <v>0.1671405</v>
      </c>
      <c r="LR253">
        <v>0.6391926</v>
      </c>
      <c r="LS253">
        <v>18.682950000000002</v>
      </c>
      <c r="LT253" s="1">
        <v>4.1092150000000003E-4</v>
      </c>
      <c r="LU253" s="1">
        <v>0.15805630000000001</v>
      </c>
      <c r="LV253">
        <v>0.63918850000000005</v>
      </c>
      <c r="LW253">
        <v>19.621200000000002</v>
      </c>
      <c r="LX253" s="1">
        <v>3.8992209999999999E-4</v>
      </c>
      <c r="LY253" s="1">
        <v>0.1499684</v>
      </c>
      <c r="LZ253">
        <v>0.63913730000000002</v>
      </c>
      <c r="MA253">
        <v>20.63674</v>
      </c>
      <c r="MB253" s="1">
        <v>3.707017E-4</v>
      </c>
      <c r="MC253" s="1">
        <v>0.14258319999999999</v>
      </c>
      <c r="MD253">
        <v>0.63908880000000001</v>
      </c>
      <c r="ME253">
        <v>21.35155</v>
      </c>
      <c r="MF253" s="1">
        <v>3.5303530000000002E-4</v>
      </c>
      <c r="MG253" s="1">
        <v>0.13579289999999999</v>
      </c>
      <c r="MH253">
        <v>0.63902060000000005</v>
      </c>
      <c r="MI253">
        <v>21.313890000000001</v>
      </c>
      <c r="MJ253" s="1">
        <v>3.3681539999999999E-4</v>
      </c>
      <c r="MK253" s="1">
        <v>0.12956529999999999</v>
      </c>
      <c r="ML253">
        <v>0.63894209999999996</v>
      </c>
      <c r="MM253">
        <v>20.66527</v>
      </c>
      <c r="MN253" s="1">
        <v>3.2205500000000002E-4</v>
      </c>
      <c r="MO253" s="1">
        <v>0.12389020000000001</v>
      </c>
      <c r="MP253">
        <v>0.63885740000000002</v>
      </c>
      <c r="MQ253">
        <v>20.029340000000001</v>
      </c>
      <c r="MR253" s="1">
        <v>3.0870749999999998E-4</v>
      </c>
      <c r="MS253" s="1">
        <v>0.1187636</v>
      </c>
      <c r="MT253">
        <v>0.63870539999999998</v>
      </c>
      <c r="MU253">
        <v>19.645060000000001</v>
      </c>
      <c r="MV253" s="1">
        <v>2.9671880000000002E-4</v>
      </c>
      <c r="MW253" s="1">
        <v>0.1141586</v>
      </c>
      <c r="MX253">
        <v>0.6385904</v>
      </c>
      <c r="MY253">
        <v>20.085930000000001</v>
      </c>
      <c r="MZ253" s="1">
        <v>2.8610130000000002E-4</v>
      </c>
      <c r="NA253" s="1">
        <v>0.11008320000000001</v>
      </c>
      <c r="NB253">
        <v>0.63845490000000005</v>
      </c>
      <c r="NC253">
        <v>20.37894</v>
      </c>
      <c r="ND253" s="1">
        <v>2.769599E-4</v>
      </c>
      <c r="NE253" s="1">
        <v>0.1065543</v>
      </c>
      <c r="NF253">
        <v>0.63832480000000003</v>
      </c>
      <c r="NG253">
        <v>21.175370000000001</v>
      </c>
      <c r="NH253" s="1">
        <v>2.6914080000000002E-4</v>
      </c>
      <c r="NI253" s="1">
        <v>0.10354149999999999</v>
      </c>
      <c r="NJ253">
        <v>0.63818470000000005</v>
      </c>
      <c r="NK253">
        <v>21.705110000000001</v>
      </c>
      <c r="NL253" s="1">
        <v>2.622589E-4</v>
      </c>
      <c r="NM253" s="1">
        <v>0.1009027</v>
      </c>
      <c r="NN253">
        <v>0.63810060000000002</v>
      </c>
      <c r="NO253">
        <v>21.52055</v>
      </c>
      <c r="NP253" s="1">
        <v>2.5575400000000002E-4</v>
      </c>
      <c r="NQ253" s="1">
        <v>9.8408159999999995E-2</v>
      </c>
      <c r="NR253">
        <v>0.63801909999999995</v>
      </c>
      <c r="NS253">
        <v>20.828579999999999</v>
      </c>
      <c r="NT253" s="1">
        <v>2.491552E-4</v>
      </c>
      <c r="NU253" s="1">
        <v>9.5882010000000004E-2</v>
      </c>
      <c r="NV253">
        <v>0.63797079999999995</v>
      </c>
      <c r="NW253">
        <v>20.086950000000002</v>
      </c>
      <c r="NX253" s="1">
        <v>2.421906E-4</v>
      </c>
      <c r="NY253" s="1">
        <v>9.3213439999999995E-2</v>
      </c>
      <c r="NZ253">
        <v>0.63796269999999999</v>
      </c>
      <c r="OA253">
        <v>19.702359999999999</v>
      </c>
      <c r="OB253" s="1">
        <v>2.3490030000000001E-4</v>
      </c>
      <c r="OC253" s="1">
        <v>9.0408929999999998E-2</v>
      </c>
      <c r="OD253">
        <v>0.63799269999999997</v>
      </c>
      <c r="OE253">
        <v>20.349679999999999</v>
      </c>
      <c r="OF253" s="1">
        <v>2.274814E-4</v>
      </c>
      <c r="OG253" s="1">
        <v>8.7544990000000003E-2</v>
      </c>
      <c r="OH253">
        <v>0.63805160000000005</v>
      </c>
      <c r="OI253">
        <v>21.39527</v>
      </c>
      <c r="OJ253" s="1">
        <v>2.202231E-4</v>
      </c>
      <c r="OK253" s="1">
        <v>8.4722909999999998E-2</v>
      </c>
    </row>
    <row r="254" spans="1:401" x14ac:dyDescent="0.35">
      <c r="A254">
        <v>260</v>
      </c>
      <c r="B254" t="s">
        <v>4</v>
      </c>
      <c r="C254" t="s">
        <v>181</v>
      </c>
      <c r="D254" t="s">
        <v>260</v>
      </c>
      <c r="E254">
        <v>875.221</v>
      </c>
      <c r="F254">
        <v>0.92942880000000005</v>
      </c>
      <c r="G254">
        <v>16.60538</v>
      </c>
      <c r="H254">
        <v>0</v>
      </c>
      <c r="I254">
        <v>0</v>
      </c>
      <c r="J254">
        <v>0.92900229999999995</v>
      </c>
      <c r="K254">
        <v>16.830629999999999</v>
      </c>
      <c r="L254">
        <v>0</v>
      </c>
      <c r="M254">
        <v>0</v>
      </c>
      <c r="N254">
        <v>0.92854899999999996</v>
      </c>
      <c r="O254">
        <v>17.06165</v>
      </c>
      <c r="P254">
        <v>0</v>
      </c>
      <c r="Q254">
        <v>0</v>
      </c>
      <c r="R254">
        <v>0.92808060000000003</v>
      </c>
      <c r="S254">
        <v>17.290459999999999</v>
      </c>
      <c r="T254">
        <v>0</v>
      </c>
      <c r="U254">
        <v>0</v>
      </c>
      <c r="V254">
        <v>0.92760540000000002</v>
      </c>
      <c r="W254">
        <v>17.685510000000001</v>
      </c>
      <c r="X254">
        <v>0</v>
      </c>
      <c r="Y254">
        <v>0</v>
      </c>
      <c r="Z254">
        <v>0.92713449999999997</v>
      </c>
      <c r="AA254">
        <v>17.937560000000001</v>
      </c>
      <c r="AB254">
        <v>0</v>
      </c>
      <c r="AC254">
        <v>0</v>
      </c>
      <c r="AD254">
        <v>0.92664440000000003</v>
      </c>
      <c r="AE254">
        <v>17.844840000000001</v>
      </c>
      <c r="AF254">
        <v>0</v>
      </c>
      <c r="AG254">
        <v>0</v>
      </c>
      <c r="AH254">
        <v>0.92614289999999999</v>
      </c>
      <c r="AI254">
        <v>17.681719999999999</v>
      </c>
      <c r="AJ254">
        <v>0</v>
      </c>
      <c r="AK254">
        <v>0</v>
      </c>
      <c r="AL254">
        <v>0.92560509999999996</v>
      </c>
      <c r="AM254">
        <v>17.468129999999999</v>
      </c>
      <c r="AN254">
        <v>0</v>
      </c>
      <c r="AO254">
        <v>0</v>
      </c>
      <c r="AP254">
        <v>0.92505579999999998</v>
      </c>
      <c r="AQ254">
        <v>17.644300000000001</v>
      </c>
      <c r="AR254">
        <v>0</v>
      </c>
      <c r="AS254">
        <v>0</v>
      </c>
      <c r="AT254">
        <v>0.92451430000000001</v>
      </c>
      <c r="AU254">
        <v>18.042539999999999</v>
      </c>
      <c r="AV254">
        <v>0</v>
      </c>
      <c r="AW254">
        <v>2.0312309999999999E-36</v>
      </c>
      <c r="AX254">
        <v>0.92398259999999999</v>
      </c>
      <c r="AY254">
        <v>18.456859999999999</v>
      </c>
      <c r="AZ254" s="1">
        <v>5.434369E-27</v>
      </c>
      <c r="BA254" s="1">
        <v>1.8233719999999999E-24</v>
      </c>
      <c r="BB254">
        <v>0.921601</v>
      </c>
      <c r="BC254">
        <v>18.931260000000002</v>
      </c>
      <c r="BD254" s="1">
        <v>1.9293480000000001E-16</v>
      </c>
      <c r="BE254" s="1">
        <v>6.4520989999999998E-14</v>
      </c>
      <c r="BF254">
        <v>0.91851320000000003</v>
      </c>
      <c r="BG254">
        <v>19.11861</v>
      </c>
      <c r="BH254" s="1">
        <v>5.2110039999999999E-9</v>
      </c>
      <c r="BI254" s="1">
        <v>1.1899339999999999E-6</v>
      </c>
      <c r="BJ254">
        <v>0.91538059999999999</v>
      </c>
      <c r="BK254">
        <v>18.987549999999999</v>
      </c>
      <c r="BL254" s="1">
        <v>1.9375509999999998E-5</v>
      </c>
      <c r="BM254" s="1">
        <v>4.898749E-3</v>
      </c>
      <c r="BN254">
        <v>0.91225140000000005</v>
      </c>
      <c r="BO254">
        <v>18.784939999999999</v>
      </c>
      <c r="BP254" s="1">
        <v>4.9483110000000004E-3</v>
      </c>
      <c r="BQ254" s="1">
        <v>1.337345</v>
      </c>
      <c r="BR254">
        <v>0.90925029999999996</v>
      </c>
      <c r="BS254">
        <v>18.53576</v>
      </c>
      <c r="BT254" s="1">
        <v>0.25233319999999998</v>
      </c>
      <c r="BU254">
        <v>72.050610000000006</v>
      </c>
      <c r="BV254">
        <v>0.90600320000000001</v>
      </c>
      <c r="BW254">
        <v>18.517579999999999</v>
      </c>
      <c r="BX254" s="1">
        <v>3.8814700000000002</v>
      </c>
      <c r="BY254">
        <v>1163.067</v>
      </c>
      <c r="BZ254">
        <v>0.90255410000000003</v>
      </c>
      <c r="CA254">
        <v>18.499369999999999</v>
      </c>
      <c r="CB254">
        <v>23.006679999999999</v>
      </c>
      <c r="CC254">
        <v>7198.96</v>
      </c>
      <c r="CD254">
        <v>0.8985263</v>
      </c>
      <c r="CE254">
        <v>18.619949999999999</v>
      </c>
      <c r="CF254">
        <v>62.239429999999999</v>
      </c>
      <c r="CG254">
        <v>20261.939999999999</v>
      </c>
      <c r="CH254">
        <v>0.89381829999999995</v>
      </c>
      <c r="CI254">
        <v>18.6525</v>
      </c>
      <c r="CJ254">
        <v>87.334860000000006</v>
      </c>
      <c r="CK254">
        <v>29496.880000000001</v>
      </c>
      <c r="CL254">
        <v>0.88873809999999998</v>
      </c>
      <c r="CM254">
        <v>18.637139999999999</v>
      </c>
      <c r="CN254">
        <v>70.617699999999999</v>
      </c>
      <c r="CO254">
        <v>24659.99</v>
      </c>
      <c r="CP254">
        <v>0.88376549999999998</v>
      </c>
      <c r="CQ254">
        <v>18.58352</v>
      </c>
      <c r="CR254">
        <v>35.860660000000003</v>
      </c>
      <c r="CS254">
        <v>12905.71</v>
      </c>
      <c r="CT254">
        <v>0.87911589999999995</v>
      </c>
      <c r="CU254">
        <v>18.438510000000001</v>
      </c>
      <c r="CV254">
        <v>12.32151</v>
      </c>
      <c r="CW254">
        <v>4553.5990000000002</v>
      </c>
      <c r="CX254">
        <v>0.87486770000000003</v>
      </c>
      <c r="CY254">
        <v>18.108550000000001</v>
      </c>
      <c r="CZ254">
        <v>3.0728390000000001</v>
      </c>
      <c r="DA254">
        <v>1161.2349999999999</v>
      </c>
      <c r="DB254">
        <v>0.87088540000000003</v>
      </c>
      <c r="DC254">
        <v>18.006239999999998</v>
      </c>
      <c r="DD254">
        <v>0.6200078</v>
      </c>
      <c r="DE254">
        <v>237.21260000000001</v>
      </c>
      <c r="DF254">
        <v>0.86684289999999997</v>
      </c>
      <c r="DG254">
        <v>17.760149999999999</v>
      </c>
      <c r="DH254">
        <v>0.13956360000000001</v>
      </c>
      <c r="DI254">
        <v>52.284970000000001</v>
      </c>
      <c r="DJ254">
        <v>0.86253420000000003</v>
      </c>
      <c r="DK254">
        <v>17.616949999999999</v>
      </c>
      <c r="DL254">
        <v>6.2190809999999999E-2</v>
      </c>
      <c r="DM254">
        <v>22.194430000000001</v>
      </c>
      <c r="DN254">
        <v>0.85782130000000001</v>
      </c>
      <c r="DO254">
        <v>17.665620000000001</v>
      </c>
      <c r="DP254">
        <v>4.8672849999999997E-2</v>
      </c>
      <c r="DQ254">
        <v>17.070869999999999</v>
      </c>
      <c r="DR254">
        <v>0.85250190000000003</v>
      </c>
      <c r="DS254">
        <v>17.700769999999999</v>
      </c>
      <c r="DT254" s="1">
        <v>4.4169239999999999E-2</v>
      </c>
      <c r="DU254">
        <v>15.49028</v>
      </c>
      <c r="DV254">
        <v>0.84644079999999999</v>
      </c>
      <c r="DW254">
        <v>17.595829999999999</v>
      </c>
      <c r="DX254" s="1">
        <v>4.1228149999999998E-2</v>
      </c>
      <c r="DY254">
        <v>14.512980000000001</v>
      </c>
      <c r="DZ254">
        <v>0.83958829999999995</v>
      </c>
      <c r="EA254">
        <v>17.431930000000001</v>
      </c>
      <c r="EB254" s="1">
        <v>3.8690519999999999E-2</v>
      </c>
      <c r="EC254">
        <v>13.689450000000001</v>
      </c>
      <c r="ED254">
        <v>0.83215329999999998</v>
      </c>
      <c r="EE254">
        <v>17.288170000000001</v>
      </c>
      <c r="EF254" s="1">
        <v>3.6277009999999998E-2</v>
      </c>
      <c r="EG254">
        <v>12.90903</v>
      </c>
      <c r="EH254">
        <v>0.82428939999999995</v>
      </c>
      <c r="EI254">
        <v>17.590350000000001</v>
      </c>
      <c r="EJ254" s="1">
        <v>3.3954749999999999E-2</v>
      </c>
      <c r="EK254" s="1">
        <v>12.15465</v>
      </c>
      <c r="EL254">
        <v>0.81623599999999996</v>
      </c>
      <c r="EM254">
        <v>17.790389999999999</v>
      </c>
      <c r="EN254" s="1">
        <v>3.175563E-2</v>
      </c>
      <c r="EO254" s="1">
        <v>11.432169999999999</v>
      </c>
      <c r="EP254">
        <v>0.80785430000000003</v>
      </c>
      <c r="EQ254">
        <v>17.974460000000001</v>
      </c>
      <c r="ER254" s="1">
        <v>2.979859E-2</v>
      </c>
      <c r="ES254" s="1">
        <v>10.7865</v>
      </c>
      <c r="ET254">
        <v>0.79915449999999999</v>
      </c>
      <c r="EU254">
        <v>18.322939999999999</v>
      </c>
      <c r="EV254" s="1">
        <v>2.8474349999999999E-2</v>
      </c>
      <c r="EW254" s="1">
        <v>10.355980000000001</v>
      </c>
      <c r="EX254">
        <v>0.79015740000000001</v>
      </c>
      <c r="EY254">
        <v>18.391089999999998</v>
      </c>
      <c r="EZ254" s="1">
        <v>2.8165619999999999E-2</v>
      </c>
      <c r="FA254" s="1">
        <v>10.287890000000001</v>
      </c>
      <c r="FB254">
        <v>0.78081310000000004</v>
      </c>
      <c r="FC254">
        <v>18.079460000000001</v>
      </c>
      <c r="FD254" s="1">
        <v>2.87146E-2</v>
      </c>
      <c r="FE254" s="1">
        <v>10.54782</v>
      </c>
      <c r="FF254">
        <v>0.77120239999999995</v>
      </c>
      <c r="FG254">
        <v>17.83323</v>
      </c>
      <c r="FH254" s="1">
        <v>2.9397240000000002E-2</v>
      </c>
      <c r="FI254" s="1">
        <v>10.88266</v>
      </c>
      <c r="FJ254">
        <v>0.76140859999999999</v>
      </c>
      <c r="FK254">
        <v>17.73882</v>
      </c>
      <c r="FL254" s="1">
        <v>2.9527600000000001E-2</v>
      </c>
      <c r="FM254" s="1">
        <v>11.030469999999999</v>
      </c>
      <c r="FN254">
        <v>0.75139389999999995</v>
      </c>
      <c r="FO254">
        <v>18.249680000000001</v>
      </c>
      <c r="FP254" s="1">
        <v>2.8852340000000001E-2</v>
      </c>
      <c r="FQ254" s="1">
        <v>10.88275</v>
      </c>
      <c r="FR254">
        <v>0.74119970000000002</v>
      </c>
      <c r="FS254">
        <v>18.803940000000001</v>
      </c>
      <c r="FT254" s="1">
        <v>2.7486210000000001E-2</v>
      </c>
      <c r="FU254" s="1">
        <v>10.46827</v>
      </c>
      <c r="FV254">
        <v>0.73131630000000003</v>
      </c>
      <c r="FW254">
        <v>19.203569999999999</v>
      </c>
      <c r="FX254" s="1">
        <v>2.5729269999999999E-2</v>
      </c>
      <c r="FY254" s="1">
        <v>9.8861889999999999</v>
      </c>
      <c r="FZ254">
        <v>0.72316720000000001</v>
      </c>
      <c r="GA254">
        <v>19.52985</v>
      </c>
      <c r="GB254" s="1">
        <v>2.384667E-2</v>
      </c>
      <c r="GC254" s="1">
        <v>9.2146509999999999</v>
      </c>
      <c r="GD254">
        <v>0.71545340000000002</v>
      </c>
      <c r="GE254">
        <v>19.401610000000002</v>
      </c>
      <c r="GF254" s="1">
        <v>2.1928699999999999E-2</v>
      </c>
      <c r="GG254" s="1">
        <v>8.5112850000000009</v>
      </c>
      <c r="GH254">
        <v>0.70783700000000005</v>
      </c>
      <c r="GI254">
        <v>19.049880000000002</v>
      </c>
      <c r="GJ254" s="1">
        <v>2.00696E-2</v>
      </c>
      <c r="GK254" s="1">
        <v>7.8315210000000004</v>
      </c>
      <c r="GL254">
        <v>0.69985839999999999</v>
      </c>
      <c r="GM254">
        <v>18.812000000000001</v>
      </c>
      <c r="GN254" s="1">
        <v>1.831025E-2</v>
      </c>
      <c r="GO254" s="1">
        <v>7.1873089999999999</v>
      </c>
      <c r="GP254">
        <v>0.69190980000000002</v>
      </c>
      <c r="GQ254">
        <v>18.773620000000001</v>
      </c>
      <c r="GR254" s="1">
        <v>1.6691439999999998E-2</v>
      </c>
      <c r="GS254" s="1">
        <v>6.5884260000000001</v>
      </c>
      <c r="GT254">
        <v>0.6840811</v>
      </c>
      <c r="GU254">
        <v>18.98967</v>
      </c>
      <c r="GV254" s="1">
        <v>1.5214500000000001E-2</v>
      </c>
      <c r="GW254" s="1">
        <v>6.0378550000000004</v>
      </c>
      <c r="GX254">
        <v>0.67588250000000005</v>
      </c>
      <c r="GY254">
        <v>19.57666</v>
      </c>
      <c r="GZ254" s="1">
        <v>1.3857059999999999E-2</v>
      </c>
      <c r="HA254" s="1">
        <v>5.5320450000000001</v>
      </c>
      <c r="HB254">
        <v>0.66764040000000002</v>
      </c>
      <c r="HC254">
        <v>19.887589999999999</v>
      </c>
      <c r="HD254" s="1">
        <v>1.261645E-2</v>
      </c>
      <c r="HE254" s="1">
        <v>5.0666909999999996</v>
      </c>
      <c r="HF254">
        <v>0.66091049999999996</v>
      </c>
      <c r="HG254">
        <v>19.962109999999999</v>
      </c>
      <c r="HH254" s="1">
        <v>1.150111E-2</v>
      </c>
      <c r="HI254" s="1">
        <v>4.6345910000000003</v>
      </c>
      <c r="HJ254">
        <v>0.65688340000000001</v>
      </c>
      <c r="HK254">
        <v>19.606629999999999</v>
      </c>
      <c r="HL254" s="1">
        <v>1.049566E-2</v>
      </c>
      <c r="HM254" s="1">
        <v>4.2216529999999999</v>
      </c>
      <c r="HN254">
        <v>0.65314019999999995</v>
      </c>
      <c r="HO254">
        <v>19.186990000000002</v>
      </c>
      <c r="HP254" s="1">
        <v>9.5633139999999998E-3</v>
      </c>
      <c r="HQ254" s="1">
        <v>3.8452829999999998</v>
      </c>
      <c r="HR254">
        <v>0.64937370000000005</v>
      </c>
      <c r="HS254">
        <v>18.78979</v>
      </c>
      <c r="HT254" s="1">
        <v>8.7020670000000008E-3</v>
      </c>
      <c r="HU254" s="1">
        <v>3.4973709999999998</v>
      </c>
      <c r="HV254">
        <v>0.64608840000000001</v>
      </c>
      <c r="HW254">
        <v>18.513179999999998</v>
      </c>
      <c r="HX254" s="1">
        <v>7.9215299999999995E-3</v>
      </c>
      <c r="HY254" s="1">
        <v>3.1791990000000001</v>
      </c>
      <c r="HZ254">
        <v>0.64355470000000004</v>
      </c>
      <c r="IA254">
        <v>18.557480000000002</v>
      </c>
      <c r="IB254" s="1">
        <v>7.2186689999999996E-3</v>
      </c>
      <c r="IC254" s="1">
        <v>2.889907</v>
      </c>
      <c r="ID254">
        <v>0.64141530000000002</v>
      </c>
      <c r="IE254">
        <v>19.041139999999999</v>
      </c>
      <c r="IF254" s="1">
        <v>6.5799389999999999E-3</v>
      </c>
      <c r="IG254" s="1">
        <v>2.6261559999999999</v>
      </c>
      <c r="IH254">
        <v>0.64043499999999998</v>
      </c>
      <c r="II254">
        <v>19.474889999999998</v>
      </c>
      <c r="IJ254" s="1">
        <v>5.9973240000000001E-3</v>
      </c>
      <c r="IK254" s="1">
        <v>2.3823560000000001</v>
      </c>
      <c r="IL254">
        <v>0.6403103</v>
      </c>
      <c r="IM254">
        <v>19.799589999999998</v>
      </c>
      <c r="IN254" s="1">
        <v>5.4492070000000002E-3</v>
      </c>
      <c r="IO254" s="1">
        <v>2.1557059999999999</v>
      </c>
      <c r="IP254">
        <v>0.64030920000000002</v>
      </c>
      <c r="IQ254">
        <v>19.47296</v>
      </c>
      <c r="IR254" s="1">
        <v>4.9314780000000004E-3</v>
      </c>
      <c r="IS254" s="1">
        <v>1.9443239999999999</v>
      </c>
      <c r="IT254">
        <v>0.64055470000000003</v>
      </c>
      <c r="IU254">
        <v>18.82694</v>
      </c>
      <c r="IV254" s="1">
        <v>4.4437740000000002E-3</v>
      </c>
      <c r="IW254" s="1">
        <v>1.7461580000000001</v>
      </c>
      <c r="IX254">
        <v>0.64073780000000002</v>
      </c>
      <c r="IY254">
        <v>18.21406</v>
      </c>
      <c r="IZ254" s="1">
        <v>3.9804819999999996E-3</v>
      </c>
      <c r="JA254" s="1">
        <v>1.559693</v>
      </c>
      <c r="JB254">
        <v>0.64089759999999996</v>
      </c>
      <c r="JC254">
        <v>17.716750000000001</v>
      </c>
      <c r="JD254" s="1">
        <v>3.5393260000000002E-3</v>
      </c>
      <c r="JE254" s="1">
        <v>1.3836440000000001</v>
      </c>
      <c r="JF254">
        <v>0.64100179999999995</v>
      </c>
      <c r="JG254">
        <v>17.91507</v>
      </c>
      <c r="JH254" s="1">
        <v>3.111099E-3</v>
      </c>
      <c r="JI254" s="1">
        <v>1.214513</v>
      </c>
      <c r="JJ254">
        <v>0.64110699999999998</v>
      </c>
      <c r="JK254">
        <v>18.358029999999999</v>
      </c>
      <c r="JL254" s="1">
        <v>2.6877260000000001E-3</v>
      </c>
      <c r="JM254" s="1">
        <v>1.048435</v>
      </c>
      <c r="JN254">
        <v>0.64121980000000001</v>
      </c>
      <c r="JO254">
        <v>18.740400000000001</v>
      </c>
      <c r="JP254" s="1">
        <v>2.2702640000000001E-3</v>
      </c>
      <c r="JQ254" s="1">
        <v>0.88549849999999997</v>
      </c>
      <c r="JR254">
        <v>0.64133010000000001</v>
      </c>
      <c r="JS254">
        <v>19.244509999999998</v>
      </c>
      <c r="JT254" s="1">
        <v>1.8761299999999999E-3</v>
      </c>
      <c r="JU254" s="1">
        <v>0.73162389999999999</v>
      </c>
      <c r="JV254">
        <v>0.64145229999999998</v>
      </c>
      <c r="JW254">
        <v>19.28125</v>
      </c>
      <c r="JX254" s="1">
        <v>1.5300100000000001E-3</v>
      </c>
      <c r="JY254" s="1">
        <v>0.59617730000000002</v>
      </c>
      <c r="JZ254">
        <v>0.64157710000000001</v>
      </c>
      <c r="KA254">
        <v>18.631060000000002</v>
      </c>
      <c r="KB254" s="1">
        <v>1.2509929999999999E-3</v>
      </c>
      <c r="KC254" s="1">
        <v>0.48657990000000001</v>
      </c>
      <c r="KD254">
        <v>0.6417041</v>
      </c>
      <c r="KE254">
        <v>17.89967</v>
      </c>
      <c r="KF254" s="1">
        <v>1.0418820000000001E-3</v>
      </c>
      <c r="KG254" s="1">
        <v>0.40427600000000002</v>
      </c>
      <c r="KH254">
        <v>0.64186520000000002</v>
      </c>
      <c r="KI254">
        <v>17.344280000000001</v>
      </c>
      <c r="KJ254" s="1">
        <v>8.925316E-4</v>
      </c>
      <c r="KK254" s="1">
        <v>0.34539880000000001</v>
      </c>
      <c r="KL254">
        <v>0.64199010000000001</v>
      </c>
      <c r="KM254">
        <v>17.644349999999999</v>
      </c>
      <c r="KN254" s="1">
        <v>7.8595589999999995E-4</v>
      </c>
      <c r="KO254" s="1">
        <v>0.30346109999999998</v>
      </c>
      <c r="KP254">
        <v>0.64214839999999995</v>
      </c>
      <c r="KQ254">
        <v>18.333960000000001</v>
      </c>
      <c r="KR254" s="1">
        <v>7.0608620000000004E-4</v>
      </c>
      <c r="KS254" s="1">
        <v>0.27222000000000002</v>
      </c>
      <c r="KT254">
        <v>0.6422928</v>
      </c>
      <c r="KU254">
        <v>19.173469999999998</v>
      </c>
      <c r="KV254" s="1">
        <v>6.416824E-4</v>
      </c>
      <c r="KW254" s="1">
        <v>0.24714340000000001</v>
      </c>
      <c r="KX254">
        <v>0.64245090000000005</v>
      </c>
      <c r="KY254">
        <v>19.88279</v>
      </c>
      <c r="KZ254" s="1">
        <v>5.8680519999999999E-4</v>
      </c>
      <c r="LA254" s="1">
        <v>0.22585459999999999</v>
      </c>
      <c r="LB254">
        <v>0.64258389999999999</v>
      </c>
      <c r="LC254">
        <v>19.83634</v>
      </c>
      <c r="LD254" s="1">
        <v>5.3950210000000001E-4</v>
      </c>
      <c r="LE254" s="1">
        <v>0.207534</v>
      </c>
      <c r="LF254">
        <v>0.64271900000000004</v>
      </c>
      <c r="LG254">
        <v>19.19171</v>
      </c>
      <c r="LH254" s="1">
        <v>4.9935650000000002E-4</v>
      </c>
      <c r="LI254" s="1">
        <v>0.19196569999999999</v>
      </c>
      <c r="LJ254">
        <v>0.64282870000000003</v>
      </c>
      <c r="LK254">
        <v>18.541309999999999</v>
      </c>
      <c r="LL254" s="1">
        <v>4.657892E-4</v>
      </c>
      <c r="LM254" s="1">
        <v>0.17895459999999999</v>
      </c>
      <c r="LN254">
        <v>0.64292760000000004</v>
      </c>
      <c r="LO254">
        <v>18.12696</v>
      </c>
      <c r="LP254" s="1">
        <v>4.3774040000000002E-4</v>
      </c>
      <c r="LQ254" s="1">
        <v>0.168103</v>
      </c>
      <c r="LR254">
        <v>0.64298809999999995</v>
      </c>
      <c r="LS254">
        <v>18.673500000000001</v>
      </c>
      <c r="LT254" s="1">
        <v>4.1379399999999999E-4</v>
      </c>
      <c r="LU254" s="1">
        <v>0.15886420000000001</v>
      </c>
      <c r="LV254">
        <v>0.64303480000000002</v>
      </c>
      <c r="LW254">
        <v>19.59815</v>
      </c>
      <c r="LX254" s="1">
        <v>3.9252120000000002E-4</v>
      </c>
      <c r="LY254" s="1">
        <v>0.15068309999999999</v>
      </c>
      <c r="LZ254">
        <v>0.643065</v>
      </c>
      <c r="MA254">
        <v>20.618200000000002</v>
      </c>
      <c r="MB254" s="1">
        <v>3.7308190000000002E-4</v>
      </c>
      <c r="MC254" s="1">
        <v>0.1432252</v>
      </c>
      <c r="MD254">
        <v>0.64307479999999995</v>
      </c>
      <c r="ME254">
        <v>21.352429999999998</v>
      </c>
      <c r="MF254" s="1">
        <v>3.5522949999999999E-4</v>
      </c>
      <c r="MG254" s="1">
        <v>0.13637270000000001</v>
      </c>
      <c r="MH254">
        <v>0.64305009999999996</v>
      </c>
      <c r="MI254">
        <v>21.34591</v>
      </c>
      <c r="MJ254" s="1">
        <v>3.3882219999999998E-4</v>
      </c>
      <c r="MK254" s="1">
        <v>0.13008259999999999</v>
      </c>
      <c r="ML254">
        <v>0.64300380000000001</v>
      </c>
      <c r="MM254">
        <v>20.709879999999998</v>
      </c>
      <c r="MN254" s="1">
        <v>3.2387829999999999E-4</v>
      </c>
      <c r="MO254" s="1">
        <v>0.1243471</v>
      </c>
      <c r="MP254">
        <v>0.6429224</v>
      </c>
      <c r="MQ254">
        <v>20.066220000000001</v>
      </c>
      <c r="MR254" s="1">
        <v>3.1034919999999998E-4</v>
      </c>
      <c r="MS254" s="1">
        <v>0.119161</v>
      </c>
      <c r="MT254">
        <v>0.64278749999999996</v>
      </c>
      <c r="MU254">
        <v>19.657830000000001</v>
      </c>
      <c r="MV254" s="1">
        <v>2.9818219999999999E-4</v>
      </c>
      <c r="MW254" s="1">
        <v>0.1144931</v>
      </c>
      <c r="MX254">
        <v>0.64265019999999995</v>
      </c>
      <c r="MY254">
        <v>20.072330000000001</v>
      </c>
      <c r="MZ254" s="1">
        <v>2.8738610000000002E-4</v>
      </c>
      <c r="NA254" s="1">
        <v>0.1103555</v>
      </c>
      <c r="NB254">
        <v>0.64245129999999995</v>
      </c>
      <c r="NC254">
        <v>20.352609999999999</v>
      </c>
      <c r="ND254" s="1">
        <v>2.7806149999999997E-4</v>
      </c>
      <c r="NE254" s="1">
        <v>0.1067654</v>
      </c>
      <c r="NF254">
        <v>0.64224650000000005</v>
      </c>
      <c r="NG254">
        <v>21.149069999999998</v>
      </c>
      <c r="NH254" s="1">
        <v>2.7008350000000002E-4</v>
      </c>
      <c r="NI254" s="1">
        <v>0.10369689999999999</v>
      </c>
      <c r="NJ254">
        <v>0.64200199999999996</v>
      </c>
      <c r="NK254">
        <v>21.713920000000002</v>
      </c>
      <c r="NL254" s="1">
        <v>2.6310930000000003E-4</v>
      </c>
      <c r="NM254" s="1">
        <v>0.10102510000000001</v>
      </c>
      <c r="NN254">
        <v>0.64178009999999996</v>
      </c>
      <c r="NO254">
        <v>21.568739999999998</v>
      </c>
      <c r="NP254" s="1">
        <v>2.5658940000000002E-4</v>
      </c>
      <c r="NQ254" s="1">
        <v>9.8531309999999997E-2</v>
      </c>
      <c r="NR254">
        <v>0.64153919999999998</v>
      </c>
      <c r="NS254">
        <v>20.891559999999998</v>
      </c>
      <c r="NT254" s="1">
        <v>2.5002150000000002E-4</v>
      </c>
      <c r="NU254" s="1">
        <v>9.602397E-2</v>
      </c>
      <c r="NV254">
        <v>0.64134460000000004</v>
      </c>
      <c r="NW254">
        <v>20.140339999999998</v>
      </c>
      <c r="NX254" s="1">
        <v>2.431082E-4</v>
      </c>
      <c r="NY254" s="1">
        <v>9.3381919999999993E-2</v>
      </c>
      <c r="NZ254">
        <v>0.64116450000000003</v>
      </c>
      <c r="OA254">
        <v>19.72776</v>
      </c>
      <c r="OB254" s="1">
        <v>2.3585500000000001E-4</v>
      </c>
      <c r="OC254" s="1">
        <v>9.0601669999999995E-2</v>
      </c>
      <c r="OD254">
        <v>0.64102789999999998</v>
      </c>
      <c r="OE254">
        <v>20.34225</v>
      </c>
      <c r="OF254" s="1">
        <v>2.2843900000000001E-4</v>
      </c>
      <c r="OG254" s="1">
        <v>8.7749149999999998E-2</v>
      </c>
      <c r="OH254">
        <v>0.64092640000000001</v>
      </c>
      <c r="OI254">
        <v>21.376950000000001</v>
      </c>
      <c r="OJ254" s="1">
        <v>2.211526E-4</v>
      </c>
      <c r="OK254" s="1">
        <v>8.492661E-2</v>
      </c>
    </row>
    <row r="255" spans="1:401" x14ac:dyDescent="0.35">
      <c r="A255">
        <v>261</v>
      </c>
      <c r="B255" t="s">
        <v>4</v>
      </c>
      <c r="C255" t="s">
        <v>181</v>
      </c>
      <c r="D255" t="s">
        <v>261</v>
      </c>
      <c r="E255">
        <v>824.89859999999999</v>
      </c>
      <c r="F255">
        <v>0.74273750000000005</v>
      </c>
      <c r="G255">
        <v>16.630210000000002</v>
      </c>
      <c r="H255">
        <v>0</v>
      </c>
      <c r="I255">
        <v>0</v>
      </c>
      <c r="J255">
        <v>0.74163389999999996</v>
      </c>
      <c r="K255">
        <v>16.86964</v>
      </c>
      <c r="L255">
        <v>0</v>
      </c>
      <c r="M255">
        <v>0</v>
      </c>
      <c r="N255">
        <v>0.74052700000000005</v>
      </c>
      <c r="O255">
        <v>17.103290000000001</v>
      </c>
      <c r="P255">
        <v>0</v>
      </c>
      <c r="Q255">
        <v>0</v>
      </c>
      <c r="R255">
        <v>0.73940349999999999</v>
      </c>
      <c r="S255">
        <v>17.32272</v>
      </c>
      <c r="T255">
        <v>0</v>
      </c>
      <c r="U255">
        <v>0</v>
      </c>
      <c r="V255">
        <v>0.73826760000000002</v>
      </c>
      <c r="W255">
        <v>17.695460000000001</v>
      </c>
      <c r="X255">
        <v>0</v>
      </c>
      <c r="Y255">
        <v>0</v>
      </c>
      <c r="Z255">
        <v>0.73709210000000003</v>
      </c>
      <c r="AA255">
        <v>17.928419999999999</v>
      </c>
      <c r="AB255">
        <v>0</v>
      </c>
      <c r="AC255">
        <v>0</v>
      </c>
      <c r="AD255">
        <v>0.73593399999999998</v>
      </c>
      <c r="AE255">
        <v>17.834700000000002</v>
      </c>
      <c r="AF255">
        <v>0</v>
      </c>
      <c r="AG255">
        <v>0</v>
      </c>
      <c r="AH255">
        <v>0.73477049999999999</v>
      </c>
      <c r="AI255">
        <v>17.675789999999999</v>
      </c>
      <c r="AJ255">
        <v>0</v>
      </c>
      <c r="AK255">
        <v>0</v>
      </c>
      <c r="AL255">
        <v>0.73355510000000002</v>
      </c>
      <c r="AM255">
        <v>17.48244</v>
      </c>
      <c r="AN255">
        <v>0</v>
      </c>
      <c r="AO255">
        <v>0</v>
      </c>
      <c r="AP255">
        <v>0.73233749999999997</v>
      </c>
      <c r="AQ255">
        <v>17.677620000000001</v>
      </c>
      <c r="AR255">
        <v>0</v>
      </c>
      <c r="AS255">
        <v>0</v>
      </c>
      <c r="AT255">
        <v>0.73107460000000002</v>
      </c>
      <c r="AU255">
        <v>18.079820000000002</v>
      </c>
      <c r="AV255">
        <v>0</v>
      </c>
      <c r="AW255">
        <v>3.2764789999999998E-37</v>
      </c>
      <c r="AX255">
        <v>0.72983030000000004</v>
      </c>
      <c r="AY255">
        <v>18.484400000000001</v>
      </c>
      <c r="AZ255" s="1">
        <v>7.7230909999999996E-28</v>
      </c>
      <c r="BA255" s="1">
        <v>2.409072E-25</v>
      </c>
      <c r="BB255">
        <v>0.72870630000000003</v>
      </c>
      <c r="BC255">
        <v>18.939219999999999</v>
      </c>
      <c r="BD255" s="1">
        <v>1.1648830000000001E-16</v>
      </c>
      <c r="BE255" s="1">
        <v>3.3832190000000003E-14</v>
      </c>
      <c r="BF255">
        <v>0.72748409999999997</v>
      </c>
      <c r="BG255">
        <v>19.109940000000002</v>
      </c>
      <c r="BH255" s="1">
        <v>2.093067E-9</v>
      </c>
      <c r="BI255" s="1">
        <v>4.9213789999999996E-7</v>
      </c>
      <c r="BJ255">
        <v>0.72623519999999997</v>
      </c>
      <c r="BK255">
        <v>18.982559999999999</v>
      </c>
      <c r="BL255" s="1">
        <v>1.071415E-5</v>
      </c>
      <c r="BM255" s="1">
        <v>2.7041230000000001E-3</v>
      </c>
      <c r="BN255">
        <v>0.72496700000000003</v>
      </c>
      <c r="BO255">
        <v>18.78753</v>
      </c>
      <c r="BP255" s="1">
        <v>3.19886E-3</v>
      </c>
      <c r="BQ255" s="1">
        <v>0.84775719999999999</v>
      </c>
      <c r="BR255">
        <v>0.72361730000000002</v>
      </c>
      <c r="BS255">
        <v>18.558610000000002</v>
      </c>
      <c r="BT255" s="1">
        <v>0.18313209999999999</v>
      </c>
      <c r="BU255" s="1">
        <v>50.539360000000002</v>
      </c>
      <c r="BV255">
        <v>0.72217790000000004</v>
      </c>
      <c r="BW255">
        <v>18.554469999999998</v>
      </c>
      <c r="BX255" s="1">
        <v>3.0974979999999999</v>
      </c>
      <c r="BY255">
        <v>885.53959999999995</v>
      </c>
      <c r="BZ255">
        <v>0.72062369999999998</v>
      </c>
      <c r="CA255">
        <v>18.525449999999999</v>
      </c>
      <c r="CB255">
        <v>19.913630000000001</v>
      </c>
      <c r="CC255">
        <v>5874.8019999999997</v>
      </c>
      <c r="CD255">
        <v>0.71876499999999999</v>
      </c>
      <c r="CE255">
        <v>18.63776</v>
      </c>
      <c r="CF255">
        <v>57.836730000000003</v>
      </c>
      <c r="CG255">
        <v>17554.84</v>
      </c>
      <c r="CH255">
        <v>0.71652649999999996</v>
      </c>
      <c r="CI255">
        <v>18.64958</v>
      </c>
      <c r="CJ255">
        <v>86.406689999999998</v>
      </c>
      <c r="CK255">
        <v>26922.36</v>
      </c>
      <c r="CL255">
        <v>0.71418470000000001</v>
      </c>
      <c r="CM255">
        <v>18.625630000000001</v>
      </c>
      <c r="CN255">
        <v>73.842290000000006</v>
      </c>
      <c r="CO255">
        <v>23552.39</v>
      </c>
      <c r="CP255">
        <v>0.71189670000000005</v>
      </c>
      <c r="CQ255">
        <v>18.57619</v>
      </c>
      <c r="CR255">
        <v>39.376269999999998</v>
      </c>
      <c r="CS255">
        <v>12824.01</v>
      </c>
      <c r="CT255">
        <v>0.70978189999999997</v>
      </c>
      <c r="CU255">
        <v>18.44294</v>
      </c>
      <c r="CV255">
        <v>14.119899999999999</v>
      </c>
      <c r="CW255">
        <v>4682.5</v>
      </c>
      <c r="CX255">
        <v>0.70784400000000003</v>
      </c>
      <c r="CY255">
        <v>18.138089999999998</v>
      </c>
      <c r="CZ255">
        <v>3.6480999999999999</v>
      </c>
      <c r="DA255">
        <v>1228.2650000000001</v>
      </c>
      <c r="DB255">
        <v>0.70601080000000005</v>
      </c>
      <c r="DC255">
        <v>18.058969999999999</v>
      </c>
      <c r="DD255">
        <v>0.74933099999999997</v>
      </c>
      <c r="DE255">
        <v>254.5926</v>
      </c>
      <c r="DF255">
        <v>0.70413479999999995</v>
      </c>
      <c r="DG255">
        <v>17.806480000000001</v>
      </c>
      <c r="DH255">
        <v>0.16195570000000001</v>
      </c>
      <c r="DI255">
        <v>54.391449999999999</v>
      </c>
      <c r="DJ255">
        <v>0.70210159999999999</v>
      </c>
      <c r="DK255">
        <v>17.65748</v>
      </c>
      <c r="DL255">
        <v>6.5691869999999999E-2</v>
      </c>
      <c r="DM255">
        <v>21.330760000000001</v>
      </c>
      <c r="DN255">
        <v>0.69982699999999998</v>
      </c>
      <c r="DO255">
        <v>17.68675</v>
      </c>
      <c r="DP255">
        <v>4.944254E-2</v>
      </c>
      <c r="DQ255">
        <v>15.825659999999999</v>
      </c>
      <c r="DR255">
        <v>0.69725440000000005</v>
      </c>
      <c r="DS255">
        <v>17.694140000000001</v>
      </c>
      <c r="DT255">
        <v>4.4533099999999999E-2</v>
      </c>
      <c r="DU255">
        <v>14.244</v>
      </c>
      <c r="DV255">
        <v>0.694268</v>
      </c>
      <c r="DW255">
        <v>17.58494</v>
      </c>
      <c r="DX255" s="1">
        <v>4.1502820000000003E-2</v>
      </c>
      <c r="DY255">
        <v>13.30612</v>
      </c>
      <c r="DZ255">
        <v>0.69088629999999995</v>
      </c>
      <c r="EA255">
        <v>17.427969999999998</v>
      </c>
      <c r="EB255" s="1">
        <v>3.894015E-2</v>
      </c>
      <c r="EC255">
        <v>12.52678</v>
      </c>
      <c r="ED255">
        <v>0.68719699999999995</v>
      </c>
      <c r="EE255">
        <v>17.314499999999999</v>
      </c>
      <c r="EF255" s="1">
        <v>3.6518269999999999E-2</v>
      </c>
      <c r="EG255">
        <v>11.792160000000001</v>
      </c>
      <c r="EH255">
        <v>0.68337740000000002</v>
      </c>
      <c r="EI255">
        <v>17.63813</v>
      </c>
      <c r="EJ255" s="1">
        <v>3.4185880000000002E-2</v>
      </c>
      <c r="EK255" s="1">
        <v>11.080489999999999</v>
      </c>
      <c r="EL255">
        <v>0.67992549999999996</v>
      </c>
      <c r="EM255">
        <v>17.840330000000002</v>
      </c>
      <c r="EN255" s="1">
        <v>3.1974429999999998E-2</v>
      </c>
      <c r="EO255" s="1">
        <v>10.40625</v>
      </c>
      <c r="EP255">
        <v>0.67608670000000004</v>
      </c>
      <c r="EQ255">
        <v>18.031379999999999</v>
      </c>
      <c r="ER255" s="1">
        <v>2.9978299999999999E-2</v>
      </c>
      <c r="ES255" s="1">
        <v>9.7993649999999999</v>
      </c>
      <c r="ET255">
        <v>0.67192790000000002</v>
      </c>
      <c r="EU255">
        <v>18.365950000000002</v>
      </c>
      <c r="EV255" s="1">
        <v>2.8561340000000001E-2</v>
      </c>
      <c r="EW255" s="1">
        <v>9.3726029999999998</v>
      </c>
      <c r="EX255">
        <v>0.66759009999999996</v>
      </c>
      <c r="EY255">
        <v>18.401730000000001</v>
      </c>
      <c r="EZ255" s="1">
        <v>2.8130889999999999E-2</v>
      </c>
      <c r="FA255" s="1">
        <v>9.2644330000000004</v>
      </c>
      <c r="FB255">
        <v>0.66298310000000005</v>
      </c>
      <c r="FC255">
        <v>18.084140000000001</v>
      </c>
      <c r="FD255" s="1">
        <v>2.8606179999999998E-2</v>
      </c>
      <c r="FE255" s="1">
        <v>9.4633459999999996</v>
      </c>
      <c r="FF255">
        <v>0.65819099999999997</v>
      </c>
      <c r="FG255">
        <v>17.83324</v>
      </c>
      <c r="FH255" s="1">
        <v>2.9309269999999998E-2</v>
      </c>
      <c r="FI255" s="1">
        <v>9.7542190000000009</v>
      </c>
      <c r="FJ255">
        <v>0.65322990000000003</v>
      </c>
      <c r="FK255">
        <v>17.748550000000002</v>
      </c>
      <c r="FL255" s="1">
        <v>2.9522219999999998E-2</v>
      </c>
      <c r="FM255" s="1">
        <v>9.8945329999999991</v>
      </c>
      <c r="FN255">
        <v>0.6481093</v>
      </c>
      <c r="FO255">
        <v>18.268789999999999</v>
      </c>
      <c r="FP255" s="1">
        <v>2.8940919999999998E-2</v>
      </c>
      <c r="FQ255" s="1">
        <v>9.7734830000000006</v>
      </c>
      <c r="FR255">
        <v>0.642814</v>
      </c>
      <c r="FS255">
        <v>18.834779999999999</v>
      </c>
      <c r="FT255" s="1">
        <v>2.764641E-2</v>
      </c>
      <c r="FU255" s="1">
        <v>9.4083500000000004</v>
      </c>
      <c r="FV255">
        <v>0.63758950000000003</v>
      </c>
      <c r="FW255">
        <v>19.240559999999999</v>
      </c>
      <c r="FX255" s="1">
        <v>2.5925469999999999E-2</v>
      </c>
      <c r="FY255" s="1">
        <v>8.8857909999999993</v>
      </c>
      <c r="FZ255">
        <v>0.63471610000000001</v>
      </c>
      <c r="GA255">
        <v>19.565650000000002</v>
      </c>
      <c r="GB255" s="1">
        <v>2.4064619999999998E-2</v>
      </c>
      <c r="GC255" s="1">
        <v>8.272964</v>
      </c>
      <c r="GD255">
        <v>0.63274989999999998</v>
      </c>
      <c r="GE255">
        <v>19.426749999999998</v>
      </c>
      <c r="GF255" s="1">
        <v>2.2147739999999999E-2</v>
      </c>
      <c r="GG255" s="1">
        <v>7.631335</v>
      </c>
      <c r="GH255">
        <v>0.62927710000000003</v>
      </c>
      <c r="GI255">
        <v>19.065390000000001</v>
      </c>
      <c r="GJ255" s="1">
        <v>2.0277819999999998E-2</v>
      </c>
      <c r="GK255" s="1">
        <v>7.0147579999999996</v>
      </c>
      <c r="GL255">
        <v>0.62538059999999995</v>
      </c>
      <c r="GM255">
        <v>18.814689999999999</v>
      </c>
      <c r="GN255" s="1">
        <v>1.8505839999999999E-2</v>
      </c>
      <c r="GO255" s="1">
        <v>6.4295390000000001</v>
      </c>
      <c r="GP255">
        <v>0.62152980000000002</v>
      </c>
      <c r="GQ255">
        <v>18.762699999999999</v>
      </c>
      <c r="GR255" s="1">
        <v>1.687197E-2</v>
      </c>
      <c r="GS255" s="1">
        <v>5.8853609999999996</v>
      </c>
      <c r="GT255">
        <v>0.61782210000000004</v>
      </c>
      <c r="GU255">
        <v>18.975960000000001</v>
      </c>
      <c r="GV255" s="1">
        <v>1.5380390000000001E-2</v>
      </c>
      <c r="GW255" s="1">
        <v>5.3851089999999999</v>
      </c>
      <c r="GX255">
        <v>0.61394020000000005</v>
      </c>
      <c r="GY255">
        <v>19.573820000000001</v>
      </c>
      <c r="GZ255" s="1">
        <v>1.40097E-2</v>
      </c>
      <c r="HA255" s="1">
        <v>4.9257470000000003</v>
      </c>
      <c r="HB255">
        <v>0.61009530000000001</v>
      </c>
      <c r="HC255">
        <v>19.905080000000002</v>
      </c>
      <c r="HD255" s="1">
        <v>1.275745E-2</v>
      </c>
      <c r="HE255" s="1">
        <v>4.5036849999999999</v>
      </c>
      <c r="HF255">
        <v>0.60823369999999999</v>
      </c>
      <c r="HG255">
        <v>19.98516</v>
      </c>
      <c r="HH255" s="1">
        <v>1.163582E-2</v>
      </c>
      <c r="HI255" s="1">
        <v>4.1108539999999998</v>
      </c>
      <c r="HJ255">
        <v>0.60983659999999995</v>
      </c>
      <c r="HK255">
        <v>19.6387</v>
      </c>
      <c r="HL255" s="1">
        <v>1.06208E-2</v>
      </c>
      <c r="HM255" s="1">
        <v>3.733393</v>
      </c>
      <c r="HN255">
        <v>0.60945729999999998</v>
      </c>
      <c r="HO255">
        <v>19.213010000000001</v>
      </c>
      <c r="HP255" s="1">
        <v>9.6780630000000006E-3</v>
      </c>
      <c r="HQ255" s="1">
        <v>3.3913570000000002</v>
      </c>
      <c r="HR255">
        <v>0.60928090000000001</v>
      </c>
      <c r="HS255">
        <v>18.800820000000002</v>
      </c>
      <c r="HT255" s="1">
        <v>8.8075629999999992E-3</v>
      </c>
      <c r="HU255" s="1">
        <v>3.0754049999999999</v>
      </c>
      <c r="HV255">
        <v>0.6096414</v>
      </c>
      <c r="HW255">
        <v>18.503070000000001</v>
      </c>
      <c r="HX255" s="1">
        <v>8.0177860000000007E-3</v>
      </c>
      <c r="HY255" s="1">
        <v>2.7867009999999999</v>
      </c>
      <c r="HZ255">
        <v>0.6106007</v>
      </c>
      <c r="IA255">
        <v>18.537130000000001</v>
      </c>
      <c r="IB255" s="1">
        <v>7.3062930000000002E-3</v>
      </c>
      <c r="IC255" s="1">
        <v>2.5250859999999999</v>
      </c>
      <c r="ID255">
        <v>0.61175619999999997</v>
      </c>
      <c r="IE255">
        <v>19.024329999999999</v>
      </c>
      <c r="IF255" s="1">
        <v>6.6599789999999999E-3</v>
      </c>
      <c r="IG255" s="1">
        <v>2.2876940000000001</v>
      </c>
      <c r="IH255">
        <v>0.61405500000000002</v>
      </c>
      <c r="II255">
        <v>19.474959999999999</v>
      </c>
      <c r="IJ255" s="1">
        <v>6.0722559999999998E-3</v>
      </c>
      <c r="IK255" s="1">
        <v>2.0696469999999998</v>
      </c>
      <c r="IL255">
        <v>0.61531210000000003</v>
      </c>
      <c r="IM255">
        <v>19.818739999999998</v>
      </c>
      <c r="IN255" s="1">
        <v>5.5186180000000003E-3</v>
      </c>
      <c r="IO255" s="1">
        <v>1.8681719999999999</v>
      </c>
      <c r="IP255">
        <v>0.6161259</v>
      </c>
      <c r="IQ255">
        <v>19.50787</v>
      </c>
      <c r="IR255" s="1">
        <v>4.996515E-3</v>
      </c>
      <c r="IS255" s="1">
        <v>1.681427</v>
      </c>
      <c r="IT255">
        <v>0.61704130000000001</v>
      </c>
      <c r="IU255">
        <v>18.87031</v>
      </c>
      <c r="IV255" s="1">
        <v>4.5049280000000001E-3</v>
      </c>
      <c r="IW255" s="1">
        <v>1.507557</v>
      </c>
      <c r="IX255">
        <v>0.61776719999999996</v>
      </c>
      <c r="IY255">
        <v>18.25459</v>
      </c>
      <c r="IZ255" s="1">
        <v>4.0380859999999998E-3</v>
      </c>
      <c r="JA255" s="1">
        <v>1.3448899999999999</v>
      </c>
      <c r="JB255">
        <v>0.6184134</v>
      </c>
      <c r="JC255">
        <v>17.746510000000001</v>
      </c>
      <c r="JD255" s="1">
        <v>3.5940920000000001E-3</v>
      </c>
      <c r="JE255" s="1">
        <v>1.1921729999999999</v>
      </c>
      <c r="JF255">
        <v>0.61890559999999994</v>
      </c>
      <c r="JG255">
        <v>17.930440000000001</v>
      </c>
      <c r="JH255" s="1">
        <v>3.16432E-3</v>
      </c>
      <c r="JI255" s="1">
        <v>1.0464610000000001</v>
      </c>
      <c r="JJ255">
        <v>0.61935879999999999</v>
      </c>
      <c r="JK255">
        <v>18.360759999999999</v>
      </c>
      <c r="JL255" s="1">
        <v>2.740288E-3</v>
      </c>
      <c r="JM255" s="1">
        <v>0.90413770000000004</v>
      </c>
      <c r="JN255">
        <v>0.61973400000000001</v>
      </c>
      <c r="JO255">
        <v>18.743030000000001</v>
      </c>
      <c r="JP255" s="1">
        <v>2.3212990000000002E-3</v>
      </c>
      <c r="JQ255" s="1">
        <v>0.76476480000000002</v>
      </c>
      <c r="JR255">
        <v>0.62005399999999999</v>
      </c>
      <c r="JS255">
        <v>19.254919999999998</v>
      </c>
      <c r="JT255" s="1">
        <v>1.923009E-3</v>
      </c>
      <c r="JU255" s="1">
        <v>0.63272830000000002</v>
      </c>
      <c r="JV255">
        <v>0.62033559999999999</v>
      </c>
      <c r="JW255">
        <v>19.30885</v>
      </c>
      <c r="JX255" s="1">
        <v>1.569745E-3</v>
      </c>
      <c r="JY255" s="1">
        <v>0.51574770000000003</v>
      </c>
      <c r="JZ255">
        <v>0.62056849999999997</v>
      </c>
      <c r="KA255">
        <v>18.674240000000001</v>
      </c>
      <c r="KB255" s="1">
        <v>1.28195E-3</v>
      </c>
      <c r="KC255" s="1">
        <v>0.42036499999999999</v>
      </c>
      <c r="KD255">
        <v>0.62079300000000004</v>
      </c>
      <c r="KE255">
        <v>17.941960000000002</v>
      </c>
      <c r="KF255" s="1">
        <v>1.0644879999999999E-3</v>
      </c>
      <c r="KG255" s="1">
        <v>0.3482922</v>
      </c>
      <c r="KH255">
        <v>0.6209694</v>
      </c>
      <c r="KI255">
        <v>17.38083</v>
      </c>
      <c r="KJ255" s="1">
        <v>9.0853380000000005E-4</v>
      </c>
      <c r="KK255" s="1">
        <v>0.29659249999999998</v>
      </c>
      <c r="KL255">
        <v>0.62113479999999999</v>
      </c>
      <c r="KM255">
        <v>17.668099999999999</v>
      </c>
      <c r="KN255" s="1">
        <v>7.9751319999999998E-4</v>
      </c>
      <c r="KO255" s="1">
        <v>0.25984190000000001</v>
      </c>
      <c r="KP255">
        <v>0.62129120000000004</v>
      </c>
      <c r="KQ255">
        <v>18.346080000000001</v>
      </c>
      <c r="KR255" s="1">
        <v>7.1498980000000002E-4</v>
      </c>
      <c r="KS255" s="1">
        <v>0.2326684</v>
      </c>
      <c r="KT255">
        <v>0.62141449999999998</v>
      </c>
      <c r="KU255">
        <v>19.179189999999998</v>
      </c>
      <c r="KV255" s="1">
        <v>6.4906589999999998E-4</v>
      </c>
      <c r="KW255" s="1">
        <v>0.211035</v>
      </c>
      <c r="KX255">
        <v>0.62153199999999997</v>
      </c>
      <c r="KY255">
        <v>19.89733</v>
      </c>
      <c r="KZ255" s="1">
        <v>5.9315430000000003E-4</v>
      </c>
      <c r="LA255" s="1">
        <v>0.1927615</v>
      </c>
      <c r="LB255">
        <v>0.62163789999999997</v>
      </c>
      <c r="LC255">
        <v>19.864149999999999</v>
      </c>
      <c r="LD255" s="1">
        <v>5.4494910000000001E-4</v>
      </c>
      <c r="LE255" s="1">
        <v>0.17703450000000001</v>
      </c>
      <c r="LF255">
        <v>0.62170990000000004</v>
      </c>
      <c r="LG255">
        <v>19.229939999999999</v>
      </c>
      <c r="LH255" s="1">
        <v>5.0394459999999997E-4</v>
      </c>
      <c r="LI255" s="1">
        <v>0.1636524</v>
      </c>
      <c r="LJ255">
        <v>0.62177009999999999</v>
      </c>
      <c r="LK255">
        <v>18.574839999999998</v>
      </c>
      <c r="LL255" s="1">
        <v>4.6960699999999998E-4</v>
      </c>
      <c r="LM255" s="1">
        <v>0.15245600000000001</v>
      </c>
      <c r="LN255">
        <v>0.6218091</v>
      </c>
      <c r="LO255">
        <v>18.149730000000002</v>
      </c>
      <c r="LP255" s="1">
        <v>4.4094220000000001E-4</v>
      </c>
      <c r="LQ255" s="1">
        <v>0.143127</v>
      </c>
      <c r="LR255">
        <v>0.62183140000000003</v>
      </c>
      <c r="LS255">
        <v>18.67559</v>
      </c>
      <c r="LT255" s="1">
        <v>4.1656730000000001E-4</v>
      </c>
      <c r="LU255" s="1">
        <v>0.1352101</v>
      </c>
      <c r="LV255">
        <v>0.62184039999999996</v>
      </c>
      <c r="LW255">
        <v>19.58867</v>
      </c>
      <c r="LX255" s="1">
        <v>3.9502269999999999E-4</v>
      </c>
      <c r="LY255" s="1">
        <v>0.12822890000000001</v>
      </c>
      <c r="LZ255">
        <v>0.62180679999999999</v>
      </c>
      <c r="MA255">
        <v>20.608750000000001</v>
      </c>
      <c r="MB255" s="1">
        <v>3.7536939999999999E-4</v>
      </c>
      <c r="MC255" s="1">
        <v>0.1218733</v>
      </c>
      <c r="MD255">
        <v>0.62179289999999998</v>
      </c>
      <c r="ME255">
        <v>21.356300000000001</v>
      </c>
      <c r="MF255" s="1">
        <v>3.5733690000000002E-4</v>
      </c>
      <c r="MG255" s="1">
        <v>0.1160339</v>
      </c>
      <c r="MH255">
        <v>0.62175389999999997</v>
      </c>
      <c r="MI255">
        <v>21.366520000000001</v>
      </c>
      <c r="MJ255" s="1">
        <v>3.4075080000000002E-4</v>
      </c>
      <c r="MK255" s="1">
        <v>0.11066910000000001</v>
      </c>
      <c r="ML255">
        <v>0.62169750000000001</v>
      </c>
      <c r="MM255">
        <v>20.7424</v>
      </c>
      <c r="MN255" s="1">
        <v>3.2563520000000002E-4</v>
      </c>
      <c r="MO255" s="1">
        <v>0.1057709</v>
      </c>
      <c r="MP255">
        <v>0.62160669999999996</v>
      </c>
      <c r="MQ255">
        <v>20.09327</v>
      </c>
      <c r="MR255" s="1">
        <v>3.1192779999999999E-4</v>
      </c>
      <c r="MS255" s="1">
        <v>0.1013319</v>
      </c>
      <c r="MT255">
        <v>0.62151389999999995</v>
      </c>
      <c r="MU255">
        <v>19.672170000000001</v>
      </c>
      <c r="MV255" s="1">
        <v>2.9959859999999997E-4</v>
      </c>
      <c r="MW255" s="1">
        <v>9.7331109999999998E-2</v>
      </c>
      <c r="MX255">
        <v>0.62142609999999998</v>
      </c>
      <c r="MY255">
        <v>20.06448</v>
      </c>
      <c r="MZ255" s="1">
        <v>2.8863000000000001E-4</v>
      </c>
      <c r="NA255" s="1">
        <v>9.3773280000000001E-2</v>
      </c>
      <c r="NB255">
        <v>0.62126990000000004</v>
      </c>
      <c r="NC255">
        <v>20.3325</v>
      </c>
      <c r="ND255" s="1">
        <v>2.7913070000000001E-4</v>
      </c>
      <c r="NE255" s="1">
        <v>9.0674489999999996E-2</v>
      </c>
      <c r="NF255">
        <v>0.62113819999999997</v>
      </c>
      <c r="NG255">
        <v>21.132680000000001</v>
      </c>
      <c r="NH255" s="1">
        <v>2.7099520000000002E-4</v>
      </c>
      <c r="NI255" s="1">
        <v>8.8017339999999999E-2</v>
      </c>
      <c r="NJ255">
        <v>0.62102000000000002</v>
      </c>
      <c r="NK255">
        <v>21.720859999999998</v>
      </c>
      <c r="NL255" s="1">
        <v>2.639265E-4</v>
      </c>
      <c r="NM255" s="1">
        <v>8.5707489999999997E-2</v>
      </c>
      <c r="NN255">
        <v>0.62089150000000004</v>
      </c>
      <c r="NO255">
        <v>21.6036</v>
      </c>
      <c r="NP255" s="1">
        <v>2.5738300000000003E-4</v>
      </c>
      <c r="NQ255" s="1">
        <v>8.3567829999999996E-2</v>
      </c>
      <c r="NR255">
        <v>0.62077139999999997</v>
      </c>
      <c r="NS255">
        <v>20.938700000000001</v>
      </c>
      <c r="NT255" s="1">
        <v>2.5083929999999998E-4</v>
      </c>
      <c r="NU255" s="1">
        <v>8.1426429999999994E-2</v>
      </c>
      <c r="NV255">
        <v>0.62070979999999998</v>
      </c>
      <c r="NW255">
        <v>20.181180000000001</v>
      </c>
      <c r="NX255" s="1">
        <v>2.4397779999999999E-4</v>
      </c>
      <c r="NY255" s="1">
        <v>7.918029E-2</v>
      </c>
      <c r="NZ255">
        <v>0.62063500000000005</v>
      </c>
      <c r="OA255">
        <v>19.754049999999999</v>
      </c>
      <c r="OB255" s="1">
        <v>2.3676E-4</v>
      </c>
      <c r="OC255" s="1">
        <v>7.6814610000000005E-2</v>
      </c>
      <c r="OD255">
        <v>0.62060400000000004</v>
      </c>
      <c r="OE255">
        <v>20.345690000000001</v>
      </c>
      <c r="OF255" s="1">
        <v>2.2934959999999999E-4</v>
      </c>
      <c r="OG255" s="1">
        <v>7.438206E-2</v>
      </c>
      <c r="OH255">
        <v>0.62059450000000005</v>
      </c>
      <c r="OI255">
        <v>21.372029999999999</v>
      </c>
      <c r="OJ255" s="1">
        <v>2.2204009999999999E-4</v>
      </c>
      <c r="OK255" s="1">
        <v>7.1969599999999995E-2</v>
      </c>
    </row>
    <row r="256" spans="1:401" x14ac:dyDescent="0.35">
      <c r="A256">
        <v>262</v>
      </c>
      <c r="B256" t="s">
        <v>4</v>
      </c>
      <c r="C256" t="s">
        <v>181</v>
      </c>
      <c r="D256" t="s">
        <v>262</v>
      </c>
      <c r="E256">
        <v>890.43960000000004</v>
      </c>
      <c r="F256">
        <v>0.96162829999999999</v>
      </c>
      <c r="G256">
        <v>16.648510000000002</v>
      </c>
      <c r="H256">
        <v>0</v>
      </c>
      <c r="I256">
        <v>0</v>
      </c>
      <c r="J256">
        <v>0.96092469999999996</v>
      </c>
      <c r="K256">
        <v>16.89798</v>
      </c>
      <c r="L256">
        <v>0</v>
      </c>
      <c r="M256">
        <v>0</v>
      </c>
      <c r="N256">
        <v>0.96016869999999999</v>
      </c>
      <c r="O256">
        <v>17.135090000000002</v>
      </c>
      <c r="P256">
        <v>0</v>
      </c>
      <c r="Q256">
        <v>0</v>
      </c>
      <c r="R256">
        <v>0.95942380000000005</v>
      </c>
      <c r="S256">
        <v>17.348040000000001</v>
      </c>
      <c r="T256">
        <v>0</v>
      </c>
      <c r="U256">
        <v>0</v>
      </c>
      <c r="V256">
        <v>0.95863449999999994</v>
      </c>
      <c r="W256">
        <v>17.701029999999999</v>
      </c>
      <c r="X256">
        <v>0</v>
      </c>
      <c r="Y256">
        <v>0</v>
      </c>
      <c r="Z256">
        <v>0.95787690000000003</v>
      </c>
      <c r="AA256">
        <v>17.92268</v>
      </c>
      <c r="AB256">
        <v>0</v>
      </c>
      <c r="AC256">
        <v>0</v>
      </c>
      <c r="AD256">
        <v>0.95709160000000004</v>
      </c>
      <c r="AE256">
        <v>17.829249999999998</v>
      </c>
      <c r="AF256">
        <v>0</v>
      </c>
      <c r="AG256">
        <v>0</v>
      </c>
      <c r="AH256">
        <v>0.95627720000000005</v>
      </c>
      <c r="AI256">
        <v>17.673850000000002</v>
      </c>
      <c r="AJ256">
        <v>0</v>
      </c>
      <c r="AK256">
        <v>0</v>
      </c>
      <c r="AL256">
        <v>0.95544220000000002</v>
      </c>
      <c r="AM256">
        <v>17.49297</v>
      </c>
      <c r="AN256">
        <v>0</v>
      </c>
      <c r="AO256">
        <v>0</v>
      </c>
      <c r="AP256">
        <v>0.95462259999999999</v>
      </c>
      <c r="AQ256">
        <v>17.70187</v>
      </c>
      <c r="AR256">
        <v>0</v>
      </c>
      <c r="AS256">
        <v>0</v>
      </c>
      <c r="AT256">
        <v>0.95378200000000002</v>
      </c>
      <c r="AU256">
        <v>18.106649999999998</v>
      </c>
      <c r="AV256">
        <v>0</v>
      </c>
      <c r="AW256">
        <v>5.0964300000000003E-38</v>
      </c>
      <c r="AX256">
        <v>0.95298450000000001</v>
      </c>
      <c r="AY256">
        <v>18.503360000000001</v>
      </c>
      <c r="AZ256" s="1">
        <v>1.0754039999999999E-28</v>
      </c>
      <c r="BA256" s="1">
        <v>3.1164389999999998E-26</v>
      </c>
      <c r="BB256">
        <v>0.95168649999999999</v>
      </c>
      <c r="BC256">
        <v>18.945039999999999</v>
      </c>
      <c r="BD256" s="1">
        <v>8.0387150000000006E-17</v>
      </c>
      <c r="BE256" s="1">
        <v>1.8403810000000001E-14</v>
      </c>
      <c r="BF256">
        <v>0.95022059999999997</v>
      </c>
      <c r="BG256">
        <v>19.10549</v>
      </c>
      <c r="BH256" s="1">
        <v>9.8120520000000009E-10</v>
      </c>
      <c r="BI256" s="1">
        <v>2.052782E-7</v>
      </c>
      <c r="BJ256">
        <v>0.94867120000000005</v>
      </c>
      <c r="BK256">
        <v>18.982890000000001</v>
      </c>
      <c r="BL256" s="1">
        <v>6.5952120000000003E-6</v>
      </c>
      <c r="BM256" s="1">
        <v>1.5247990000000001E-3</v>
      </c>
      <c r="BN256">
        <v>0.9471695</v>
      </c>
      <c r="BO256">
        <v>18.793520000000001</v>
      </c>
      <c r="BP256" s="1">
        <v>2.2388099999999999E-3</v>
      </c>
      <c r="BQ256" s="1">
        <v>0.54806379999999999</v>
      </c>
      <c r="BR256">
        <v>0.94556980000000002</v>
      </c>
      <c r="BS256">
        <v>18.577269999999999</v>
      </c>
      <c r="BT256" s="1">
        <v>0.140877</v>
      </c>
      <c r="BU256">
        <v>36.08079</v>
      </c>
      <c r="BV256">
        <v>0.94397719999999996</v>
      </c>
      <c r="BW256">
        <v>18.58287</v>
      </c>
      <c r="BX256" s="1">
        <v>2.5741360000000002</v>
      </c>
      <c r="BY256">
        <v>685.07659999999998</v>
      </c>
      <c r="BZ256">
        <v>0.94226670000000001</v>
      </c>
      <c r="CA256">
        <v>18.546250000000001</v>
      </c>
      <c r="CB256">
        <v>17.67296</v>
      </c>
      <c r="CC256">
        <v>4864.8190000000004</v>
      </c>
      <c r="CD256">
        <v>0.94019649999999999</v>
      </c>
      <c r="CE256">
        <v>18.65117</v>
      </c>
      <c r="CF256">
        <v>54.343040000000002</v>
      </c>
      <c r="CG256">
        <v>15419.75</v>
      </c>
      <c r="CH256">
        <v>0.93773169999999995</v>
      </c>
      <c r="CI256">
        <v>18.650099999999998</v>
      </c>
      <c r="CJ256">
        <v>85.345560000000006</v>
      </c>
      <c r="CK256">
        <v>24903.91</v>
      </c>
      <c r="CL256">
        <v>0.93513109999999999</v>
      </c>
      <c r="CM256">
        <v>18.61768</v>
      </c>
      <c r="CN256">
        <v>76.202209999999994</v>
      </c>
      <c r="CO256">
        <v>22803.7</v>
      </c>
      <c r="CP256">
        <v>0.93252990000000002</v>
      </c>
      <c r="CQ256">
        <v>18.571539999999999</v>
      </c>
      <c r="CR256">
        <v>42.222329999999999</v>
      </c>
      <c r="CS256">
        <v>12925.15</v>
      </c>
      <c r="CT256">
        <v>0.93015610000000004</v>
      </c>
      <c r="CU256">
        <v>18.448350000000001</v>
      </c>
      <c r="CV256">
        <v>15.652620000000001</v>
      </c>
      <c r="CW256">
        <v>4887.7539999999999</v>
      </c>
      <c r="CX256">
        <v>0.92799160000000003</v>
      </c>
      <c r="CY256">
        <v>18.164709999999999</v>
      </c>
      <c r="CZ256">
        <v>4.1573159999999998</v>
      </c>
      <c r="DA256">
        <v>1320.3150000000001</v>
      </c>
      <c r="DB256">
        <v>0.92593199999999998</v>
      </c>
      <c r="DC256">
        <v>18.101610000000001</v>
      </c>
      <c r="DD256">
        <v>0.8672976</v>
      </c>
      <c r="DE256">
        <v>278.5797</v>
      </c>
      <c r="DF256">
        <v>0.92382390000000003</v>
      </c>
      <c r="DG256">
        <v>17.847529999999999</v>
      </c>
      <c r="DH256">
        <v>0.1828244</v>
      </c>
      <c r="DI256">
        <v>58.278100000000002</v>
      </c>
      <c r="DJ256">
        <v>0.92155019999999999</v>
      </c>
      <c r="DK256">
        <v>17.692889999999998</v>
      </c>
      <c r="DL256">
        <v>6.8955409999999995E-2</v>
      </c>
      <c r="DM256">
        <v>21.28237</v>
      </c>
      <c r="DN256">
        <v>0.91898100000000005</v>
      </c>
      <c r="DO256">
        <v>17.70196</v>
      </c>
      <c r="DP256">
        <v>5.0125360000000001E-2</v>
      </c>
      <c r="DQ256">
        <v>15.23692</v>
      </c>
      <c r="DR256">
        <v>0.91607989999999995</v>
      </c>
      <c r="DS256">
        <v>17.691210000000002</v>
      </c>
      <c r="DT256">
        <v>4.484018E-2</v>
      </c>
      <c r="DU256">
        <v>13.633900000000001</v>
      </c>
      <c r="DV256">
        <v>0.91272940000000002</v>
      </c>
      <c r="DW256">
        <v>17.579139999999999</v>
      </c>
      <c r="DX256" s="1">
        <v>4.1731570000000003E-2</v>
      </c>
      <c r="DY256">
        <v>12.73968</v>
      </c>
      <c r="DZ256">
        <v>0.90886639999999996</v>
      </c>
      <c r="EA256">
        <v>17.42859</v>
      </c>
      <c r="EB256" s="1">
        <v>3.9147210000000002E-2</v>
      </c>
      <c r="EC256">
        <v>12.01491</v>
      </c>
      <c r="ED256">
        <v>0.90464900000000004</v>
      </c>
      <c r="EE256">
        <v>17.331299999999999</v>
      </c>
      <c r="EF256" s="1">
        <v>3.6718359999999998E-2</v>
      </c>
      <c r="EG256">
        <v>11.33755</v>
      </c>
      <c r="EH256">
        <v>0.90046979999999999</v>
      </c>
      <c r="EI256">
        <v>17.670629999999999</v>
      </c>
      <c r="EJ256" s="1">
        <v>3.4380250000000001E-2</v>
      </c>
      <c r="EK256" s="1">
        <v>10.68126</v>
      </c>
      <c r="EL256">
        <v>0.89462980000000003</v>
      </c>
      <c r="EM256">
        <v>17.880520000000001</v>
      </c>
      <c r="EN256" s="1">
        <v>3.2155549999999998E-2</v>
      </c>
      <c r="EO256" s="1">
        <v>10.061719999999999</v>
      </c>
      <c r="EP256">
        <v>0.88787890000000003</v>
      </c>
      <c r="EQ256">
        <v>18.07142</v>
      </c>
      <c r="ER256" s="1">
        <v>3.0130669999999998E-2</v>
      </c>
      <c r="ES256" s="1">
        <v>9.4995790000000007</v>
      </c>
      <c r="ET256">
        <v>0.88095000000000001</v>
      </c>
      <c r="EU256">
        <v>18.396280000000001</v>
      </c>
      <c r="EV256" s="1">
        <v>2.8645609999999998E-2</v>
      </c>
      <c r="EW256" s="1">
        <v>9.0950609999999994</v>
      </c>
      <c r="EX256">
        <v>0.87367839999999997</v>
      </c>
      <c r="EY256">
        <v>18.417449999999999</v>
      </c>
      <c r="EZ256" s="1">
        <v>2.812077E-2</v>
      </c>
      <c r="FA256" s="1">
        <v>8.9889969999999995</v>
      </c>
      <c r="FB256">
        <v>0.86602509999999999</v>
      </c>
      <c r="FC256">
        <v>18.094049999999999</v>
      </c>
      <c r="FD256" s="1">
        <v>2.8533599999999999E-2</v>
      </c>
      <c r="FE256" s="1">
        <v>9.1914259999999999</v>
      </c>
      <c r="FF256">
        <v>0.85811289999999996</v>
      </c>
      <c r="FG256">
        <v>17.838909999999998</v>
      </c>
      <c r="FH256" s="1">
        <v>2.924622E-2</v>
      </c>
      <c r="FI256" s="1">
        <v>9.5099830000000001</v>
      </c>
      <c r="FJ256">
        <v>0.84991779999999995</v>
      </c>
      <c r="FK256">
        <v>17.7485</v>
      </c>
      <c r="FL256" s="1">
        <v>2.9520459999999998E-2</v>
      </c>
      <c r="FM256" s="1">
        <v>9.7019490000000008</v>
      </c>
      <c r="FN256">
        <v>0.84147130000000003</v>
      </c>
      <c r="FO256">
        <v>18.268879999999999</v>
      </c>
      <c r="FP256" s="1">
        <v>2.901256E-2</v>
      </c>
      <c r="FQ256" s="1">
        <v>9.6440599999999996</v>
      </c>
      <c r="FR256">
        <v>0.83278269999999999</v>
      </c>
      <c r="FS256">
        <v>18.849039999999999</v>
      </c>
      <c r="FT256" s="1">
        <v>2.7775540000000001E-2</v>
      </c>
      <c r="FU256" s="1">
        <v>9.3404199999999999</v>
      </c>
      <c r="FV256">
        <v>0.82416469999999997</v>
      </c>
      <c r="FW256">
        <v>19.261790000000001</v>
      </c>
      <c r="FX256" s="1">
        <v>2.6084309999999999E-2</v>
      </c>
      <c r="FY256" s="1">
        <v>8.8690960000000008</v>
      </c>
      <c r="FZ256">
        <v>0.81919410000000004</v>
      </c>
      <c r="GA256">
        <v>19.592610000000001</v>
      </c>
      <c r="GB256" s="1">
        <v>2.424523E-2</v>
      </c>
      <c r="GC256" s="1">
        <v>8.2987459999999995</v>
      </c>
      <c r="GD256">
        <v>0.81378229999999996</v>
      </c>
      <c r="GE256">
        <v>19.455120000000001</v>
      </c>
      <c r="GF256" s="1">
        <v>2.2327659999999999E-2</v>
      </c>
      <c r="GG256" s="1">
        <v>7.6959850000000003</v>
      </c>
      <c r="GH256">
        <v>0.80726739999999997</v>
      </c>
      <c r="GI256">
        <v>19.084869999999999</v>
      </c>
      <c r="GJ256" s="1">
        <v>2.0447940000000001E-2</v>
      </c>
      <c r="GK256" s="1">
        <v>7.1032869999999999</v>
      </c>
      <c r="GL256">
        <v>0.80068980000000001</v>
      </c>
      <c r="GM256">
        <v>18.82086</v>
      </c>
      <c r="GN256" s="1">
        <v>1.8666269999999999E-2</v>
      </c>
      <c r="GO256" s="1">
        <v>6.5360100000000001</v>
      </c>
      <c r="GP256">
        <v>0.79409940000000001</v>
      </c>
      <c r="GQ256">
        <v>18.75393</v>
      </c>
      <c r="GR256" s="1">
        <v>1.7020359999999998E-2</v>
      </c>
      <c r="GS256" s="1">
        <v>6.0060149999999997</v>
      </c>
      <c r="GT256">
        <v>0.78773680000000001</v>
      </c>
      <c r="GU256">
        <v>18.95579</v>
      </c>
      <c r="GV256" s="1">
        <v>1.551697E-2</v>
      </c>
      <c r="GW256" s="1">
        <v>5.5166740000000001</v>
      </c>
      <c r="GX256">
        <v>0.78109470000000003</v>
      </c>
      <c r="GY256">
        <v>19.56317</v>
      </c>
      <c r="GZ256" s="1">
        <v>1.4135760000000001E-2</v>
      </c>
      <c r="HA256" s="1">
        <v>5.0666609999999999</v>
      </c>
      <c r="HB256">
        <v>0.77445010000000003</v>
      </c>
      <c r="HC256">
        <v>19.911429999999999</v>
      </c>
      <c r="HD256" s="1">
        <v>1.287398E-2</v>
      </c>
      <c r="HE256" s="1">
        <v>4.652209</v>
      </c>
      <c r="HF256">
        <v>0.7708237</v>
      </c>
      <c r="HG256">
        <v>20.008900000000001</v>
      </c>
      <c r="HH256" s="1">
        <v>1.174934E-2</v>
      </c>
      <c r="HI256" s="1">
        <v>4.265326</v>
      </c>
      <c r="HJ256">
        <v>0.77115120000000004</v>
      </c>
      <c r="HK256">
        <v>19.674029999999998</v>
      </c>
      <c r="HL256" s="1">
        <v>1.0727260000000001E-2</v>
      </c>
      <c r="HM256" s="1">
        <v>3.8933339999999999</v>
      </c>
      <c r="HN256">
        <v>0.77113830000000005</v>
      </c>
      <c r="HO256">
        <v>19.242329999999999</v>
      </c>
      <c r="HP256" s="1">
        <v>9.7745569999999997E-3</v>
      </c>
      <c r="HQ256" s="1">
        <v>3.5486650000000002</v>
      </c>
      <c r="HR256">
        <v>0.77165090000000003</v>
      </c>
      <c r="HS256">
        <v>18.817699999999999</v>
      </c>
      <c r="HT256" s="1">
        <v>8.8964730000000002E-3</v>
      </c>
      <c r="HU256" s="1">
        <v>3.2297600000000002</v>
      </c>
      <c r="HV256">
        <v>0.77295009999999997</v>
      </c>
      <c r="HW256">
        <v>18.499939999999999</v>
      </c>
      <c r="HX256" s="1">
        <v>8.0990279999999994E-3</v>
      </c>
      <c r="HY256" s="1">
        <v>2.9370620000000001</v>
      </c>
      <c r="HZ256">
        <v>0.77501010000000004</v>
      </c>
      <c r="IA256">
        <v>18.51613</v>
      </c>
      <c r="IB256" s="1">
        <v>7.3799900000000003E-3</v>
      </c>
      <c r="IC256" s="1">
        <v>2.6706129999999999</v>
      </c>
      <c r="ID256">
        <v>0.77734729999999996</v>
      </c>
      <c r="IE256">
        <v>18.99962</v>
      </c>
      <c r="IF256" s="1">
        <v>6.7270560000000004E-3</v>
      </c>
      <c r="IG256" s="1">
        <v>2.4276689999999999</v>
      </c>
      <c r="IH256">
        <v>0.78098990000000001</v>
      </c>
      <c r="II256">
        <v>19.466180000000001</v>
      </c>
      <c r="IJ256" s="1">
        <v>6.1346459999999997E-3</v>
      </c>
      <c r="IK256" s="1">
        <v>2.2033559999999999</v>
      </c>
      <c r="IL256">
        <v>0.78530549999999999</v>
      </c>
      <c r="IM256">
        <v>19.833079999999999</v>
      </c>
      <c r="IN256" s="1">
        <v>5.5760790000000003E-3</v>
      </c>
      <c r="IO256" s="1">
        <v>1.9922789999999999</v>
      </c>
      <c r="IP256">
        <v>0.78957679999999997</v>
      </c>
      <c r="IQ256">
        <v>19.544599999999999</v>
      </c>
      <c r="IR256" s="1">
        <v>5.0499430000000003E-3</v>
      </c>
      <c r="IS256" s="1">
        <v>1.7953460000000001</v>
      </c>
      <c r="IT256">
        <v>0.79355319999999996</v>
      </c>
      <c r="IU256">
        <v>18.916889999999999</v>
      </c>
      <c r="IV256" s="1">
        <v>4.5547360000000002E-3</v>
      </c>
      <c r="IW256" s="1">
        <v>1.6116109999999999</v>
      </c>
      <c r="IX256">
        <v>0.79696210000000001</v>
      </c>
      <c r="IY256">
        <v>18.298829999999999</v>
      </c>
      <c r="IZ256" s="1">
        <v>4.0846440000000001E-3</v>
      </c>
      <c r="JA256" s="1">
        <v>1.4393750000000001</v>
      </c>
      <c r="JB256">
        <v>0.79991610000000002</v>
      </c>
      <c r="JC256">
        <v>17.77899</v>
      </c>
      <c r="JD256" s="1">
        <v>3.6380119999999999E-3</v>
      </c>
      <c r="JE256" s="1">
        <v>1.2775240000000001</v>
      </c>
      <c r="JF256">
        <v>0.80233650000000001</v>
      </c>
      <c r="JG256">
        <v>17.943619999999999</v>
      </c>
      <c r="JH256" s="1">
        <v>3.2066590000000002E-3</v>
      </c>
      <c r="JI256" s="1">
        <v>1.1232340000000001</v>
      </c>
      <c r="JJ256">
        <v>0.80447659999999999</v>
      </c>
      <c r="JK256">
        <v>18.36045</v>
      </c>
      <c r="JL256" s="1">
        <v>2.7819350000000001E-3</v>
      </c>
      <c r="JM256" s="1">
        <v>0.97269830000000002</v>
      </c>
      <c r="JN256">
        <v>0.80620099999999995</v>
      </c>
      <c r="JO256">
        <v>18.742100000000001</v>
      </c>
      <c r="JP256" s="1">
        <v>2.361695E-3</v>
      </c>
      <c r="JQ256" s="1">
        <v>0.82498660000000001</v>
      </c>
      <c r="JR256">
        <v>0.80761720000000004</v>
      </c>
      <c r="JS256">
        <v>19.26153</v>
      </c>
      <c r="JT256" s="1">
        <v>1.9602780000000002E-3</v>
      </c>
      <c r="JU256" s="1">
        <v>0.68422649999999996</v>
      </c>
      <c r="JV256">
        <v>0.80876870000000001</v>
      </c>
      <c r="JW256">
        <v>19.336549999999999</v>
      </c>
      <c r="JX256" s="1">
        <v>1.601545E-3</v>
      </c>
      <c r="JY256" s="1">
        <v>0.5584055</v>
      </c>
      <c r="JZ256">
        <v>0.80970560000000003</v>
      </c>
      <c r="KA256">
        <v>18.720040000000001</v>
      </c>
      <c r="KB256" s="1">
        <v>1.306913E-3</v>
      </c>
      <c r="KC256" s="1">
        <v>0.45483770000000001</v>
      </c>
      <c r="KD256">
        <v>0.81045350000000005</v>
      </c>
      <c r="KE256">
        <v>17.988420000000001</v>
      </c>
      <c r="KF256" s="1">
        <v>1.082801E-3</v>
      </c>
      <c r="KG256" s="1">
        <v>0.37597000000000003</v>
      </c>
      <c r="KH256">
        <v>0.81098340000000002</v>
      </c>
      <c r="KI256">
        <v>17.419450000000001</v>
      </c>
      <c r="KJ256" s="1">
        <v>9.214971E-4</v>
      </c>
      <c r="KK256" s="1">
        <v>0.31913829999999999</v>
      </c>
      <c r="KL256">
        <v>0.81140650000000003</v>
      </c>
      <c r="KM256">
        <v>17.691140000000001</v>
      </c>
      <c r="KN256" s="1">
        <v>8.0683770000000005E-4</v>
      </c>
      <c r="KO256" s="1">
        <v>0.27879300000000001</v>
      </c>
      <c r="KP256">
        <v>0.81165949999999998</v>
      </c>
      <c r="KQ256">
        <v>18.355170000000001</v>
      </c>
      <c r="KR256" s="1">
        <v>7.2210459999999998E-4</v>
      </c>
      <c r="KS256" s="1">
        <v>0.2491486</v>
      </c>
      <c r="KT256">
        <v>0.81185629999999998</v>
      </c>
      <c r="KU256">
        <v>19.182279999999999</v>
      </c>
      <c r="KV256" s="1">
        <v>6.5492830000000004E-4</v>
      </c>
      <c r="KW256" s="1">
        <v>0.22574559999999999</v>
      </c>
      <c r="KX256">
        <v>0.8118995</v>
      </c>
      <c r="KY256">
        <v>19.907859999999999</v>
      </c>
      <c r="KZ256" s="1">
        <v>5.9817680000000002E-4</v>
      </c>
      <c r="LA256" s="1">
        <v>0.20606820000000001</v>
      </c>
      <c r="LB256">
        <v>0.81191159999999996</v>
      </c>
      <c r="LC256">
        <v>19.89302</v>
      </c>
      <c r="LD256" s="1">
        <v>5.4926210000000005E-4</v>
      </c>
      <c r="LE256" s="1">
        <v>0.18913959999999999</v>
      </c>
      <c r="LF256">
        <v>0.81185070000000004</v>
      </c>
      <c r="LG256">
        <v>19.27122</v>
      </c>
      <c r="LH256" s="1">
        <v>5.0758219999999998E-4</v>
      </c>
      <c r="LI256" s="1">
        <v>0.1747052</v>
      </c>
      <c r="LJ256">
        <v>0.81173269999999997</v>
      </c>
      <c r="LK256">
        <v>18.612410000000001</v>
      </c>
      <c r="LL256" s="1">
        <v>4.7263289999999999E-4</v>
      </c>
      <c r="LM256" s="1">
        <v>0.1626088</v>
      </c>
      <c r="LN256">
        <v>0.81159099999999995</v>
      </c>
      <c r="LO256">
        <v>18.17417</v>
      </c>
      <c r="LP256" s="1">
        <v>4.4347940000000001E-4</v>
      </c>
      <c r="LQ256" s="1">
        <v>0.1525349</v>
      </c>
      <c r="LR256">
        <v>0.81139609999999995</v>
      </c>
      <c r="LS256">
        <v>18.67529</v>
      </c>
      <c r="LT256" s="1">
        <v>4.1875350000000002E-4</v>
      </c>
      <c r="LU256" s="1">
        <v>0.14401120000000001</v>
      </c>
      <c r="LV256">
        <v>0.81119719999999995</v>
      </c>
      <c r="LW256">
        <v>19.573810000000002</v>
      </c>
      <c r="LX256" s="1">
        <v>3.9698629999999999E-4</v>
      </c>
      <c r="LY256" s="1">
        <v>0.13652919999999999</v>
      </c>
      <c r="LZ256">
        <v>0.81101080000000003</v>
      </c>
      <c r="MA256">
        <v>20.594259999999998</v>
      </c>
      <c r="MB256" s="1">
        <v>3.7716630000000001E-4</v>
      </c>
      <c r="MC256" s="1">
        <v>0.1297297</v>
      </c>
      <c r="MD256">
        <v>0.81085470000000004</v>
      </c>
      <c r="ME256">
        <v>21.35576</v>
      </c>
      <c r="MF256" s="1">
        <v>3.5899519999999999E-4</v>
      </c>
      <c r="MG256" s="1">
        <v>0.1234908</v>
      </c>
      <c r="MH256">
        <v>0.81067520000000004</v>
      </c>
      <c r="MI256">
        <v>21.387630000000001</v>
      </c>
      <c r="MJ256" s="1">
        <v>3.4226809999999999E-4</v>
      </c>
      <c r="MK256" s="1">
        <v>0.11775529999999999</v>
      </c>
      <c r="ML256">
        <v>0.81054040000000005</v>
      </c>
      <c r="MM256">
        <v>20.777909999999999</v>
      </c>
      <c r="MN256" s="1">
        <v>3.2702030000000002E-4</v>
      </c>
      <c r="MO256" s="1">
        <v>0.112514</v>
      </c>
      <c r="MP256">
        <v>0.8104249</v>
      </c>
      <c r="MQ256">
        <v>20.124700000000001</v>
      </c>
      <c r="MR256" s="1">
        <v>3.1317630000000002E-4</v>
      </c>
      <c r="MS256" s="1">
        <v>0.1077589</v>
      </c>
      <c r="MT256">
        <v>0.81033180000000005</v>
      </c>
      <c r="MU256">
        <v>19.688510000000001</v>
      </c>
      <c r="MV256" s="1">
        <v>3.0072239999999999E-4</v>
      </c>
      <c r="MW256" s="1">
        <v>0.10347430000000001</v>
      </c>
      <c r="MX256">
        <v>0.81030820000000003</v>
      </c>
      <c r="MY256">
        <v>20.057939999999999</v>
      </c>
      <c r="MZ256" s="1">
        <v>2.8962209999999999E-4</v>
      </c>
      <c r="NA256" s="1">
        <v>9.9657860000000001E-2</v>
      </c>
      <c r="NB256">
        <v>0.81029470000000003</v>
      </c>
      <c r="NC256">
        <v>20.310860000000002</v>
      </c>
      <c r="ND256" s="1">
        <v>2.7998779999999999E-4</v>
      </c>
      <c r="NE256" s="1">
        <v>9.6322389999999994E-2</v>
      </c>
      <c r="NF256">
        <v>0.81036600000000003</v>
      </c>
      <c r="NG256">
        <v>21.110410000000002</v>
      </c>
      <c r="NH256" s="1">
        <v>2.7172589999999999E-4</v>
      </c>
      <c r="NI256" s="1">
        <v>9.3460489999999993E-2</v>
      </c>
      <c r="NJ256">
        <v>0.81051980000000001</v>
      </c>
      <c r="NK256">
        <v>21.721119999999999</v>
      </c>
      <c r="NL256" s="1">
        <v>2.6458029999999998E-4</v>
      </c>
      <c r="NM256" s="1">
        <v>9.09861E-2</v>
      </c>
      <c r="NN256">
        <v>0.81072379999999999</v>
      </c>
      <c r="NO256">
        <v>21.639410000000002</v>
      </c>
      <c r="NP256" s="1">
        <v>2.580131E-4</v>
      </c>
      <c r="NQ256" s="1">
        <v>8.8712879999999994E-2</v>
      </c>
      <c r="NR256">
        <v>0.81101380000000001</v>
      </c>
      <c r="NS256">
        <v>20.989609999999999</v>
      </c>
      <c r="NT256" s="1">
        <v>2.5148789999999998E-4</v>
      </c>
      <c r="NU256" s="1">
        <v>8.6453370000000002E-2</v>
      </c>
      <c r="NV256">
        <v>0.81135310000000005</v>
      </c>
      <c r="NW256">
        <v>20.226649999999999</v>
      </c>
      <c r="NX256" s="1">
        <v>2.4466359999999999E-4</v>
      </c>
      <c r="NY256" s="1">
        <v>8.4095050000000005E-2</v>
      </c>
      <c r="NZ256">
        <v>0.81172789999999995</v>
      </c>
      <c r="OA256">
        <v>19.78229</v>
      </c>
      <c r="OB256" s="1">
        <v>2.374767E-4</v>
      </c>
      <c r="OC256" s="1">
        <v>8.1605349999999993E-2</v>
      </c>
      <c r="OD256">
        <v>0.81212680000000004</v>
      </c>
      <c r="OE256">
        <v>20.348030000000001</v>
      </c>
      <c r="OF256" s="1">
        <v>2.300719E-4</v>
      </c>
      <c r="OG256" s="1">
        <v>7.9035270000000005E-2</v>
      </c>
      <c r="OH256">
        <v>0.81255149999999998</v>
      </c>
      <c r="OI256">
        <v>21.362020000000001</v>
      </c>
      <c r="OJ256" s="1">
        <v>2.2274529999999999E-4</v>
      </c>
      <c r="OK256" s="1">
        <v>7.6477799999999999E-2</v>
      </c>
    </row>
    <row r="257" spans="1:401" x14ac:dyDescent="0.35">
      <c r="A257">
        <v>263</v>
      </c>
      <c r="B257" t="s">
        <v>4</v>
      </c>
      <c r="C257" t="s">
        <v>181</v>
      </c>
      <c r="D257" t="s">
        <v>263</v>
      </c>
      <c r="E257">
        <v>883.23720000000003</v>
      </c>
      <c r="F257">
        <v>1.0018480000000001</v>
      </c>
      <c r="G257">
        <v>16.662050000000001</v>
      </c>
      <c r="H257">
        <v>0</v>
      </c>
      <c r="I257">
        <v>0</v>
      </c>
      <c r="J257">
        <v>0.99871220000000005</v>
      </c>
      <c r="K257">
        <v>16.918810000000001</v>
      </c>
      <c r="L257">
        <v>0</v>
      </c>
      <c r="M257">
        <v>0</v>
      </c>
      <c r="N257">
        <v>0.9955813</v>
      </c>
      <c r="O257">
        <v>17.159569999999999</v>
      </c>
      <c r="P257">
        <v>0</v>
      </c>
      <c r="Q257">
        <v>0</v>
      </c>
      <c r="R257">
        <v>0.99242839999999999</v>
      </c>
      <c r="S257">
        <v>17.367979999999999</v>
      </c>
      <c r="T257">
        <v>0</v>
      </c>
      <c r="U257">
        <v>0</v>
      </c>
      <c r="V257">
        <v>0.98921630000000005</v>
      </c>
      <c r="W257">
        <v>17.70402</v>
      </c>
      <c r="X257">
        <v>0</v>
      </c>
      <c r="Y257">
        <v>0</v>
      </c>
      <c r="Z257">
        <v>0.9860274</v>
      </c>
      <c r="AA257">
        <v>17.91835</v>
      </c>
      <c r="AB257">
        <v>0</v>
      </c>
      <c r="AC257">
        <v>0</v>
      </c>
      <c r="AD257">
        <v>0.98281399999999997</v>
      </c>
      <c r="AE257">
        <v>17.825780000000002</v>
      </c>
      <c r="AF257">
        <v>0</v>
      </c>
      <c r="AG257">
        <v>0</v>
      </c>
      <c r="AH257">
        <v>0.97959580000000002</v>
      </c>
      <c r="AI257">
        <v>17.673310000000001</v>
      </c>
      <c r="AJ257">
        <v>0</v>
      </c>
      <c r="AK257">
        <v>0</v>
      </c>
      <c r="AL257">
        <v>0.9763328</v>
      </c>
      <c r="AM257">
        <v>17.500730000000001</v>
      </c>
      <c r="AN257">
        <v>0</v>
      </c>
      <c r="AO257">
        <v>0</v>
      </c>
      <c r="AP257">
        <v>0.97302120000000003</v>
      </c>
      <c r="AQ257">
        <v>17.719830000000002</v>
      </c>
      <c r="AR257">
        <v>0</v>
      </c>
      <c r="AS257">
        <v>0</v>
      </c>
      <c r="AT257">
        <v>0.96963239999999995</v>
      </c>
      <c r="AU257">
        <v>18.1266</v>
      </c>
      <c r="AV257">
        <v>0</v>
      </c>
      <c r="AW257">
        <v>0</v>
      </c>
      <c r="AX257">
        <v>0.96626719999999999</v>
      </c>
      <c r="AY257">
        <v>18.51728</v>
      </c>
      <c r="AZ257" s="1">
        <v>1.5008049999999999E-29</v>
      </c>
      <c r="BA257" s="1">
        <v>3.8688310000000001E-27</v>
      </c>
      <c r="BB257">
        <v>0.96280869999999996</v>
      </c>
      <c r="BC257">
        <v>18.948340000000002</v>
      </c>
      <c r="BD257" s="1">
        <v>4.6348910000000003E-17</v>
      </c>
      <c r="BE257" s="1">
        <v>8.8202710000000007E-15</v>
      </c>
      <c r="BF257">
        <v>0.95925020000000005</v>
      </c>
      <c r="BG257">
        <v>19.10238</v>
      </c>
      <c r="BH257" s="1">
        <v>4.4216659999999999E-10</v>
      </c>
      <c r="BI257" s="1">
        <v>8.2872270000000003E-8</v>
      </c>
      <c r="BJ257">
        <v>0.95562139999999995</v>
      </c>
      <c r="BK257">
        <v>18.983540000000001</v>
      </c>
      <c r="BL257" s="1">
        <v>4.030614E-6</v>
      </c>
      <c r="BM257" s="1">
        <v>8.4104950000000003E-4</v>
      </c>
      <c r="BN257">
        <v>0.95197019999999999</v>
      </c>
      <c r="BO257">
        <v>18.79927</v>
      </c>
      <c r="BP257" s="1">
        <v>1.5624440000000001E-3</v>
      </c>
      <c r="BQ257" s="1">
        <v>0.344642</v>
      </c>
      <c r="BR257">
        <v>0.94817289999999999</v>
      </c>
      <c r="BS257">
        <v>18.592639999999999</v>
      </c>
      <c r="BT257" s="1">
        <v>0.108207</v>
      </c>
      <c r="BU257" s="1">
        <v>24.9072</v>
      </c>
      <c r="BV257">
        <v>0.94441370000000002</v>
      </c>
      <c r="BW257">
        <v>18.606059999999999</v>
      </c>
      <c r="BX257" s="1">
        <v>2.1363639999999999</v>
      </c>
      <c r="BY257">
        <v>509.56720000000001</v>
      </c>
      <c r="BZ257">
        <v>0.94042930000000002</v>
      </c>
      <c r="CA257">
        <v>18.563780000000001</v>
      </c>
      <c r="CB257">
        <v>15.657640000000001</v>
      </c>
      <c r="CC257">
        <v>3851.92</v>
      </c>
      <c r="CD257">
        <v>0.93591199999999997</v>
      </c>
      <c r="CE257">
        <v>18.662880000000001</v>
      </c>
      <c r="CF257">
        <v>50.937069999999999</v>
      </c>
      <c r="CG257">
        <v>12880.93</v>
      </c>
      <c r="CH257">
        <v>0.9306316</v>
      </c>
      <c r="CI257">
        <v>18.65193</v>
      </c>
      <c r="CJ257">
        <v>84.024000000000001</v>
      </c>
      <c r="CK257">
        <v>21792.15</v>
      </c>
      <c r="CL257">
        <v>0.92482810000000004</v>
      </c>
      <c r="CM257">
        <v>18.61112</v>
      </c>
      <c r="CN257">
        <v>78.309960000000004</v>
      </c>
      <c r="CO257">
        <v>20776.25</v>
      </c>
      <c r="CP257">
        <v>0.91897669999999998</v>
      </c>
      <c r="CQ257">
        <v>18.567319999999999</v>
      </c>
      <c r="CR257">
        <v>45.048200000000001</v>
      </c>
      <c r="CS257">
        <v>12196.61</v>
      </c>
      <c r="CT257">
        <v>0.91345469999999995</v>
      </c>
      <c r="CU257">
        <v>18.452750000000002</v>
      </c>
      <c r="CV257">
        <v>17.253019999999999</v>
      </c>
      <c r="CW257">
        <v>4754.4179999999997</v>
      </c>
      <c r="CX257">
        <v>0.90835140000000003</v>
      </c>
      <c r="CY257">
        <v>18.187580000000001</v>
      </c>
      <c r="CZ257">
        <v>4.7087770000000004</v>
      </c>
      <c r="DA257">
        <v>1317.248</v>
      </c>
      <c r="DB257">
        <v>0.9035841</v>
      </c>
      <c r="DC257">
        <v>18.138850000000001</v>
      </c>
      <c r="DD257">
        <v>0.99880740000000001</v>
      </c>
      <c r="DE257">
        <v>282.3614</v>
      </c>
      <c r="DF257">
        <v>0.89888679999999999</v>
      </c>
      <c r="DG257">
        <v>17.884180000000001</v>
      </c>
      <c r="DH257">
        <v>0.2065845</v>
      </c>
      <c r="DI257">
        <v>58.142490000000002</v>
      </c>
      <c r="DJ257">
        <v>0.89396659999999994</v>
      </c>
      <c r="DK257">
        <v>17.725290000000001</v>
      </c>
      <c r="DL257">
        <v>7.2675610000000002E-2</v>
      </c>
      <c r="DM257">
        <v>19.910240000000002</v>
      </c>
      <c r="DN257">
        <v>0.8886096</v>
      </c>
      <c r="DO257">
        <v>17.716560000000001</v>
      </c>
      <c r="DP257">
        <v>5.0862879999999999E-2</v>
      </c>
      <c r="DQ257">
        <v>13.73241</v>
      </c>
      <c r="DR257">
        <v>0.88261840000000003</v>
      </c>
      <c r="DS257">
        <v>17.689489999999999</v>
      </c>
      <c r="DT257">
        <v>4.5147409999999999E-2</v>
      </c>
      <c r="DU257">
        <v>12.19042</v>
      </c>
      <c r="DV257">
        <v>0.87581089999999995</v>
      </c>
      <c r="DW257">
        <v>17.574190000000002</v>
      </c>
      <c r="DX257" s="1">
        <v>4.1952219999999998E-2</v>
      </c>
      <c r="DY257">
        <v>11.37133</v>
      </c>
      <c r="DZ257">
        <v>0.86812659999999997</v>
      </c>
      <c r="EA257">
        <v>17.428360000000001</v>
      </c>
      <c r="EB257" s="1">
        <v>3.9343580000000003E-2</v>
      </c>
      <c r="EC257">
        <v>10.7189</v>
      </c>
      <c r="ED257">
        <v>0.85971540000000002</v>
      </c>
      <c r="EE257">
        <v>17.34515</v>
      </c>
      <c r="EF257" s="1">
        <v>3.6907669999999997E-2</v>
      </c>
      <c r="EG257">
        <v>10.11303</v>
      </c>
      <c r="EH257">
        <v>0.85095670000000001</v>
      </c>
      <c r="EI257">
        <v>17.700150000000001</v>
      </c>
      <c r="EJ257" s="1">
        <v>3.4564440000000002E-2</v>
      </c>
      <c r="EK257" s="1">
        <v>9.5263279999999995</v>
      </c>
      <c r="EL257">
        <v>0.8417829</v>
      </c>
      <c r="EM257">
        <v>17.918220000000002</v>
      </c>
      <c r="EN257" s="1">
        <v>3.232637E-2</v>
      </c>
      <c r="EO257" s="1">
        <v>8.9620960000000007</v>
      </c>
      <c r="EP257">
        <v>0.83212680000000006</v>
      </c>
      <c r="EQ257">
        <v>18.110990000000001</v>
      </c>
      <c r="ER257" s="1">
        <v>3.027705E-2</v>
      </c>
      <c r="ES257" s="1">
        <v>8.4438040000000001</v>
      </c>
      <c r="ET257">
        <v>0.82218139999999995</v>
      </c>
      <c r="EU257">
        <v>18.427479999999999</v>
      </c>
      <c r="EV257" s="1">
        <v>2.872719E-2</v>
      </c>
      <c r="EW257" s="1">
        <v>8.0551569999999995</v>
      </c>
      <c r="EX257">
        <v>0.81187980000000004</v>
      </c>
      <c r="EY257">
        <v>18.432289999999998</v>
      </c>
      <c r="EZ257" s="1">
        <v>2.8106579999999999E-2</v>
      </c>
      <c r="FA257" s="1">
        <v>7.9215289999999996</v>
      </c>
      <c r="FB257">
        <v>0.80121830000000005</v>
      </c>
      <c r="FC257">
        <v>18.102550000000001</v>
      </c>
      <c r="FD257" s="1">
        <v>2.8450449999999999E-2</v>
      </c>
      <c r="FE257" s="1">
        <v>8.0649200000000008</v>
      </c>
      <c r="FF257">
        <v>0.7902245</v>
      </c>
      <c r="FG257">
        <v>17.84301</v>
      </c>
      <c r="FH257" s="1">
        <v>2.916556E-2</v>
      </c>
      <c r="FI257" s="1">
        <v>8.3275310000000005</v>
      </c>
      <c r="FJ257">
        <v>0.77904209999999996</v>
      </c>
      <c r="FK257">
        <v>17.75142</v>
      </c>
      <c r="FL257" s="1">
        <v>2.9499210000000001E-2</v>
      </c>
      <c r="FM257" s="1">
        <v>8.4924339999999994</v>
      </c>
      <c r="FN257">
        <v>0.76760949999999994</v>
      </c>
      <c r="FO257">
        <v>18.276540000000001</v>
      </c>
      <c r="FP257" s="1">
        <v>2.906649E-2</v>
      </c>
      <c r="FQ257" s="1">
        <v>8.4415859999999991</v>
      </c>
      <c r="FR257">
        <v>0.75598509999999997</v>
      </c>
      <c r="FS257">
        <v>18.869800000000001</v>
      </c>
      <c r="FT257" s="1">
        <v>2.7891329999999999E-2</v>
      </c>
      <c r="FU257" s="1">
        <v>8.1726279999999996</v>
      </c>
      <c r="FV257">
        <v>0.74454830000000005</v>
      </c>
      <c r="FW257">
        <v>19.28913</v>
      </c>
      <c r="FX257" s="1">
        <v>2.6234730000000001E-2</v>
      </c>
      <c r="FY257" s="1">
        <v>7.7512220000000003</v>
      </c>
      <c r="FZ257">
        <v>0.73631029999999997</v>
      </c>
      <c r="GA257">
        <v>19.62238</v>
      </c>
      <c r="GB257" s="1">
        <v>2.4418800000000001E-2</v>
      </c>
      <c r="GC257" s="1">
        <v>7.2465719999999996</v>
      </c>
      <c r="GD257">
        <v>0.72772550000000003</v>
      </c>
      <c r="GE257">
        <v>19.480540000000001</v>
      </c>
      <c r="GF257" s="1">
        <v>2.2502040000000001E-2</v>
      </c>
      <c r="GG257" s="1">
        <v>6.7094719999999999</v>
      </c>
      <c r="GH257">
        <v>0.71874369999999999</v>
      </c>
      <c r="GI257">
        <v>19.101890000000001</v>
      </c>
      <c r="GJ257" s="1">
        <v>2.0617509999999999E-2</v>
      </c>
      <c r="GK257" s="1">
        <v>6.1772530000000003</v>
      </c>
      <c r="GL257">
        <v>0.70957650000000005</v>
      </c>
      <c r="GM257">
        <v>18.82602</v>
      </c>
      <c r="GN257" s="1">
        <v>1.882675E-2</v>
      </c>
      <c r="GO257" s="1">
        <v>5.6680400000000004</v>
      </c>
      <c r="GP257">
        <v>0.70036799999999999</v>
      </c>
      <c r="GQ257">
        <v>18.7471</v>
      </c>
      <c r="GR257" s="1">
        <v>1.716937E-2</v>
      </c>
      <c r="GS257" s="1">
        <v>5.1927130000000004</v>
      </c>
      <c r="GT257">
        <v>0.6913994</v>
      </c>
      <c r="GU257">
        <v>18.942350000000001</v>
      </c>
      <c r="GV257" s="1">
        <v>1.5654660000000001E-2</v>
      </c>
      <c r="GW257" s="1">
        <v>4.7533560000000001</v>
      </c>
      <c r="GX257">
        <v>0.68207759999999995</v>
      </c>
      <c r="GY257">
        <v>19.555399999999999</v>
      </c>
      <c r="GZ257" s="1">
        <v>1.4262840000000001E-2</v>
      </c>
      <c r="HA257" s="1">
        <v>4.3498950000000001</v>
      </c>
      <c r="HB257">
        <v>0.67271650000000005</v>
      </c>
      <c r="HC257">
        <v>19.919699999999999</v>
      </c>
      <c r="HD257" s="1">
        <v>1.2991549999999999E-2</v>
      </c>
      <c r="HE257" s="1">
        <v>3.9783170000000001</v>
      </c>
      <c r="HF257">
        <v>0.66605190000000003</v>
      </c>
      <c r="HG257">
        <v>20.027550000000002</v>
      </c>
      <c r="HH257" s="1">
        <v>1.186416E-2</v>
      </c>
      <c r="HI257" s="1">
        <v>3.635821</v>
      </c>
      <c r="HJ257">
        <v>0.66202229999999995</v>
      </c>
      <c r="HK257">
        <v>19.703209999999999</v>
      </c>
      <c r="HL257" s="1">
        <v>1.083521E-2</v>
      </c>
      <c r="HM257" s="1">
        <v>3.3166329999999999</v>
      </c>
      <c r="HN257">
        <v>0.65747350000000004</v>
      </c>
      <c r="HO257">
        <v>19.267530000000001</v>
      </c>
      <c r="HP257" s="1">
        <v>9.8741560000000003E-3</v>
      </c>
      <c r="HQ257" s="1">
        <v>3.0203920000000002</v>
      </c>
      <c r="HR257">
        <v>0.6530939</v>
      </c>
      <c r="HS257">
        <v>18.83259</v>
      </c>
      <c r="HT257" s="1">
        <v>8.9888180000000008E-3</v>
      </c>
      <c r="HU257" s="1">
        <v>2.7463320000000002</v>
      </c>
      <c r="HV257">
        <v>0.64927710000000005</v>
      </c>
      <c r="HW257">
        <v>18.497820000000001</v>
      </c>
      <c r="HX257" s="1">
        <v>8.1838569999999992E-3</v>
      </c>
      <c r="HY257" s="1">
        <v>2.4941779999999998</v>
      </c>
      <c r="HZ257">
        <v>0.64614680000000002</v>
      </c>
      <c r="IA257">
        <v>18.499120000000001</v>
      </c>
      <c r="IB257" s="1">
        <v>7.4574749999999999E-3</v>
      </c>
      <c r="IC257" s="1">
        <v>2.2645439999999999</v>
      </c>
      <c r="ID257">
        <v>0.64343720000000004</v>
      </c>
      <c r="IE257">
        <v>18.977509999999999</v>
      </c>
      <c r="IF257" s="1">
        <v>6.7980669999999997E-3</v>
      </c>
      <c r="IG257" s="1">
        <v>2.0555240000000001</v>
      </c>
      <c r="IH257">
        <v>0.64237699999999998</v>
      </c>
      <c r="II257">
        <v>19.456230000000001</v>
      </c>
      <c r="IJ257" s="1">
        <v>6.2011369999999998E-3</v>
      </c>
      <c r="IK257" s="1">
        <v>1.86839</v>
      </c>
      <c r="IL257">
        <v>0.64202210000000004</v>
      </c>
      <c r="IM257">
        <v>19.843260000000001</v>
      </c>
      <c r="IN257" s="1">
        <v>5.6390329999999999E-3</v>
      </c>
      <c r="IO257" s="1">
        <v>1.691994</v>
      </c>
      <c r="IP257">
        <v>0.64179129999999995</v>
      </c>
      <c r="IQ257">
        <v>19.575050000000001</v>
      </c>
      <c r="IR257" s="1">
        <v>5.1088269999999998E-3</v>
      </c>
      <c r="IS257" s="1">
        <v>1.5270539999999999</v>
      </c>
      <c r="IT257">
        <v>0.64183100000000004</v>
      </c>
      <c r="IU257">
        <v>18.956430000000001</v>
      </c>
      <c r="IV257" s="1">
        <v>4.6099340000000004E-3</v>
      </c>
      <c r="IW257" s="1">
        <v>1.3726670000000001</v>
      </c>
      <c r="IX257">
        <v>0.64186200000000004</v>
      </c>
      <c r="IY257">
        <v>18.3369</v>
      </c>
      <c r="IZ257" s="1">
        <v>4.1365239999999999E-3</v>
      </c>
      <c r="JA257" s="1">
        <v>1.2275700000000001</v>
      </c>
      <c r="JB257">
        <v>0.6419665</v>
      </c>
      <c r="JC257">
        <v>17.80707</v>
      </c>
      <c r="JD257" s="1">
        <v>3.6870980000000002E-3</v>
      </c>
      <c r="JE257" s="1">
        <v>1.090975</v>
      </c>
      <c r="JF257">
        <v>0.64203770000000004</v>
      </c>
      <c r="JG257">
        <v>17.952159999999999</v>
      </c>
      <c r="JH257" s="1">
        <v>3.2540849999999999E-3</v>
      </c>
      <c r="JI257" s="1">
        <v>0.96073649999999999</v>
      </c>
      <c r="JJ257">
        <v>0.64216099999999998</v>
      </c>
      <c r="JK257">
        <v>18.359359999999999</v>
      </c>
      <c r="JL257" s="1">
        <v>2.8286560000000001E-3</v>
      </c>
      <c r="JM257" s="1">
        <v>0.83370390000000005</v>
      </c>
      <c r="JN257">
        <v>0.64224979999999998</v>
      </c>
      <c r="JO257">
        <v>18.739170000000001</v>
      </c>
      <c r="JP257" s="1">
        <v>2.407228E-3</v>
      </c>
      <c r="JQ257" s="1">
        <v>0.70876830000000002</v>
      </c>
      <c r="JR257">
        <v>0.64234860000000005</v>
      </c>
      <c r="JS257">
        <v>19.261839999999999</v>
      </c>
      <c r="JT257" s="1">
        <v>2.002626E-3</v>
      </c>
      <c r="JU257" s="1">
        <v>0.58911369999999996</v>
      </c>
      <c r="JV257">
        <v>0.64245819999999998</v>
      </c>
      <c r="JW257">
        <v>19.358740000000001</v>
      </c>
      <c r="JX257" s="1">
        <v>1.6379910000000001E-3</v>
      </c>
      <c r="JY257" s="1">
        <v>0.48135470000000002</v>
      </c>
      <c r="JZ257">
        <v>0.64257280000000006</v>
      </c>
      <c r="KA257">
        <v>18.75863</v>
      </c>
      <c r="KB257" s="1">
        <v>1.3357589999999999E-3</v>
      </c>
      <c r="KC257" s="1">
        <v>0.39194099999999998</v>
      </c>
      <c r="KD257">
        <v>0.64267850000000004</v>
      </c>
      <c r="KE257">
        <v>18.02862</v>
      </c>
      <c r="KF257" s="1">
        <v>1.104051E-3</v>
      </c>
      <c r="KG257" s="1">
        <v>0.32339329999999999</v>
      </c>
      <c r="KH257">
        <v>0.64280329999999997</v>
      </c>
      <c r="KI257">
        <v>17.450849999999999</v>
      </c>
      <c r="KJ257" s="1">
        <v>9.3657210000000002E-4</v>
      </c>
      <c r="KK257" s="1">
        <v>0.27380910000000003</v>
      </c>
      <c r="KL257">
        <v>0.64291450000000006</v>
      </c>
      <c r="KM257">
        <v>17.70599</v>
      </c>
      <c r="KN257" s="1">
        <v>8.1764190000000001E-4</v>
      </c>
      <c r="KO257" s="1">
        <v>0.23863210000000001</v>
      </c>
      <c r="KP257">
        <v>0.64302890000000001</v>
      </c>
      <c r="KQ257">
        <v>18.35717</v>
      </c>
      <c r="KR257" s="1">
        <v>7.3029849999999995E-4</v>
      </c>
      <c r="KS257" s="1">
        <v>0.2129045</v>
      </c>
      <c r="KT257">
        <v>0.64313010000000004</v>
      </c>
      <c r="KU257">
        <v>19.181139999999999</v>
      </c>
      <c r="KV257" s="1">
        <v>6.6163560000000003E-4</v>
      </c>
      <c r="KW257" s="1">
        <v>0.19273460000000001</v>
      </c>
      <c r="KX257">
        <v>0.64323660000000005</v>
      </c>
      <c r="KY257">
        <v>19.909749999999999</v>
      </c>
      <c r="KZ257" s="1">
        <v>6.0391600000000002E-4</v>
      </c>
      <c r="LA257" s="1">
        <v>0.17583560000000001</v>
      </c>
      <c r="LB257">
        <v>0.6433432</v>
      </c>
      <c r="LC257">
        <v>19.916930000000001</v>
      </c>
      <c r="LD257" s="1">
        <v>5.5419740000000001E-4</v>
      </c>
      <c r="LE257" s="1">
        <v>0.1613097</v>
      </c>
      <c r="LF257">
        <v>0.64343070000000002</v>
      </c>
      <c r="LG257">
        <v>19.306519999999999</v>
      </c>
      <c r="LH257" s="1">
        <v>5.1175609999999996E-4</v>
      </c>
      <c r="LI257" s="1">
        <v>0.1489037</v>
      </c>
      <c r="LJ257">
        <v>0.64350669999999999</v>
      </c>
      <c r="LK257">
        <v>18.645659999999999</v>
      </c>
      <c r="LL257" s="1">
        <v>4.76109E-4</v>
      </c>
      <c r="LM257" s="1">
        <v>0.13849049999999999</v>
      </c>
      <c r="LN257">
        <v>0.64357839999999999</v>
      </c>
      <c r="LO257">
        <v>18.193750000000001</v>
      </c>
      <c r="LP257" s="1">
        <v>4.4638890000000002E-4</v>
      </c>
      <c r="LQ257" s="1">
        <v>0.12982099999999999</v>
      </c>
      <c r="LR257">
        <v>0.64361769999999996</v>
      </c>
      <c r="LS257">
        <v>18.673909999999999</v>
      </c>
      <c r="LT257" s="1">
        <v>4.2125149999999999E-4</v>
      </c>
      <c r="LU257" s="1">
        <v>0.122499</v>
      </c>
      <c r="LV257">
        <v>0.64364580000000005</v>
      </c>
      <c r="LW257">
        <v>19.555730000000001</v>
      </c>
      <c r="LX257" s="1">
        <v>3.9922219999999998E-4</v>
      </c>
      <c r="LY257" s="1">
        <v>0.1160967</v>
      </c>
      <c r="LZ257">
        <v>0.64366380000000001</v>
      </c>
      <c r="MA257">
        <v>20.577269999999999</v>
      </c>
      <c r="MB257" s="1">
        <v>3.7921409999999998E-4</v>
      </c>
      <c r="MC257" s="1">
        <v>0.1102918</v>
      </c>
      <c r="MD257">
        <v>0.64367319999999995</v>
      </c>
      <c r="ME257">
        <v>21.350930000000002</v>
      </c>
      <c r="MF257" s="1">
        <v>3.6088139999999999E-4</v>
      </c>
      <c r="MG257" s="1">
        <v>0.1049696</v>
      </c>
      <c r="MH257">
        <v>0.64364339999999998</v>
      </c>
      <c r="MI257">
        <v>21.405249999999999</v>
      </c>
      <c r="MJ257" s="1">
        <v>3.4399570000000001E-4</v>
      </c>
      <c r="MK257" s="1">
        <v>0.1000731</v>
      </c>
      <c r="ML257">
        <v>0.64362770000000002</v>
      </c>
      <c r="MM257">
        <v>20.808720000000001</v>
      </c>
      <c r="MN257" s="1">
        <v>3.2859589999999998E-4</v>
      </c>
      <c r="MO257" s="1">
        <v>9.5598970000000005E-2</v>
      </c>
      <c r="MP257">
        <v>0.64356840000000004</v>
      </c>
      <c r="MQ257">
        <v>20.153390000000002</v>
      </c>
      <c r="MR257" s="1">
        <v>3.1459899999999999E-4</v>
      </c>
      <c r="MS257" s="1">
        <v>9.1536339999999994E-2</v>
      </c>
      <c r="MT257">
        <v>0.64348209999999995</v>
      </c>
      <c r="MU257">
        <v>19.70241</v>
      </c>
      <c r="MV257" s="1">
        <v>3.0200179999999999E-4</v>
      </c>
      <c r="MW257" s="1">
        <v>8.7876490000000002E-2</v>
      </c>
      <c r="MX257">
        <v>0.64337889999999998</v>
      </c>
      <c r="MY257">
        <v>20.052420000000001</v>
      </c>
      <c r="MZ257" s="1">
        <v>2.907532E-4</v>
      </c>
      <c r="NA257" s="1">
        <v>8.4612989999999999E-2</v>
      </c>
      <c r="NB257">
        <v>0.64325140000000003</v>
      </c>
      <c r="NC257">
        <v>20.292359999999999</v>
      </c>
      <c r="ND257" s="1">
        <v>2.8096799999999998E-4</v>
      </c>
      <c r="NE257" s="1">
        <v>8.1755140000000004E-2</v>
      </c>
      <c r="NF257">
        <v>0.6431057</v>
      </c>
      <c r="NG257">
        <v>21.087039999999998</v>
      </c>
      <c r="NH257" s="1">
        <v>2.725607E-4</v>
      </c>
      <c r="NI257" s="1">
        <v>7.9302739999999997E-2</v>
      </c>
      <c r="NJ257">
        <v>0.64294949999999995</v>
      </c>
      <c r="NK257">
        <v>21.718060000000001</v>
      </c>
      <c r="NL257" s="1">
        <v>2.6531910000000001E-4</v>
      </c>
      <c r="NM257" s="1">
        <v>7.7190350000000005E-2</v>
      </c>
      <c r="NN257">
        <v>0.64279229999999998</v>
      </c>
      <c r="NO257">
        <v>21.668749999999999</v>
      </c>
      <c r="NP257" s="1">
        <v>2.5872120000000002E-4</v>
      </c>
      <c r="NQ257" s="1">
        <v>7.5264280000000003E-2</v>
      </c>
      <c r="NR257">
        <v>0.64264889999999997</v>
      </c>
      <c r="NS257">
        <v>21.032810000000001</v>
      </c>
      <c r="NT257" s="1">
        <v>2.5221089999999998E-4</v>
      </c>
      <c r="NU257" s="1">
        <v>7.3362700000000003E-2</v>
      </c>
      <c r="NV257">
        <v>0.6425033</v>
      </c>
      <c r="NW257">
        <v>20.26615</v>
      </c>
      <c r="NX257" s="1">
        <v>2.4542599999999998E-4</v>
      </c>
      <c r="NY257" s="1">
        <v>7.1383479999999999E-2</v>
      </c>
      <c r="NZ257">
        <v>0.64239009999999996</v>
      </c>
      <c r="OA257">
        <v>19.80425</v>
      </c>
      <c r="OB257" s="1">
        <v>2.3827700000000001E-4</v>
      </c>
      <c r="OC257" s="1">
        <v>6.9290850000000001E-2</v>
      </c>
      <c r="OD257">
        <v>0.64231879999999997</v>
      </c>
      <c r="OE257">
        <v>20.347370000000002</v>
      </c>
      <c r="OF257" s="1">
        <v>2.3088270000000001E-4</v>
      </c>
      <c r="OG257" s="1">
        <v>6.7124660000000003E-2</v>
      </c>
      <c r="OH257">
        <v>0.64225580000000004</v>
      </c>
      <c r="OI257">
        <v>21.344660000000001</v>
      </c>
      <c r="OJ257" s="1">
        <v>2.235389E-4</v>
      </c>
      <c r="OK257" s="1">
        <v>6.4961169999999999E-2</v>
      </c>
    </row>
    <row r="258" spans="1:401" x14ac:dyDescent="0.35">
      <c r="A258">
        <v>264</v>
      </c>
      <c r="B258" t="s">
        <v>4</v>
      </c>
      <c r="C258" t="s">
        <v>181</v>
      </c>
      <c r="D258" t="s">
        <v>264</v>
      </c>
      <c r="E258">
        <v>878.52809999999999</v>
      </c>
      <c r="F258">
        <v>1.2130939999999999</v>
      </c>
      <c r="G258">
        <v>16.679030000000001</v>
      </c>
      <c r="H258">
        <v>0</v>
      </c>
      <c r="I258">
        <v>0</v>
      </c>
      <c r="J258">
        <v>1.211962</v>
      </c>
      <c r="K258">
        <v>16.949729999999999</v>
      </c>
      <c r="L258">
        <v>0</v>
      </c>
      <c r="M258">
        <v>0</v>
      </c>
      <c r="N258">
        <v>1.2108140000000001</v>
      </c>
      <c r="O258">
        <v>17.19397</v>
      </c>
      <c r="P258">
        <v>0</v>
      </c>
      <c r="Q258">
        <v>0</v>
      </c>
      <c r="R258">
        <v>1.209608</v>
      </c>
      <c r="S258">
        <v>17.397829999999999</v>
      </c>
      <c r="T258">
        <v>0</v>
      </c>
      <c r="U258">
        <v>0</v>
      </c>
      <c r="V258">
        <v>1.208378</v>
      </c>
      <c r="W258">
        <v>17.715240000000001</v>
      </c>
      <c r="X258">
        <v>0</v>
      </c>
      <c r="Y258">
        <v>0</v>
      </c>
      <c r="Z258">
        <v>1.20719</v>
      </c>
      <c r="AA258">
        <v>17.913930000000001</v>
      </c>
      <c r="AB258">
        <v>0</v>
      </c>
      <c r="AC258">
        <v>0</v>
      </c>
      <c r="AD258">
        <v>1.205967</v>
      </c>
      <c r="AE258">
        <v>17.81954</v>
      </c>
      <c r="AF258">
        <v>0</v>
      </c>
      <c r="AG258">
        <v>0</v>
      </c>
      <c r="AH258">
        <v>1.2047460000000001</v>
      </c>
      <c r="AI258">
        <v>17.669720000000002</v>
      </c>
      <c r="AJ258">
        <v>0</v>
      </c>
      <c r="AK258">
        <v>0</v>
      </c>
      <c r="AL258">
        <v>1.2034940000000001</v>
      </c>
      <c r="AM258">
        <v>17.50948</v>
      </c>
      <c r="AN258">
        <v>0</v>
      </c>
      <c r="AO258">
        <v>0</v>
      </c>
      <c r="AP258">
        <v>1.2022649999999999</v>
      </c>
      <c r="AQ258">
        <v>17.74701</v>
      </c>
      <c r="AR258">
        <v>0</v>
      </c>
      <c r="AS258">
        <v>0</v>
      </c>
      <c r="AT258">
        <v>1.200979</v>
      </c>
      <c r="AU258">
        <v>18.15849</v>
      </c>
      <c r="AV258">
        <v>0</v>
      </c>
      <c r="AW258">
        <v>0</v>
      </c>
      <c r="AX258">
        <v>1.1997359999999999</v>
      </c>
      <c r="AY258">
        <v>18.542290000000001</v>
      </c>
      <c r="AZ258" s="1">
        <v>1.935712E-30</v>
      </c>
      <c r="BA258" s="1">
        <v>5.1589999999999998E-28</v>
      </c>
      <c r="BB258">
        <v>1.1984410000000001</v>
      </c>
      <c r="BC258">
        <v>18.959530000000001</v>
      </c>
      <c r="BD258" s="1">
        <v>2.3396489999999999E-17</v>
      </c>
      <c r="BE258" s="1">
        <v>4.0263080000000001E-15</v>
      </c>
      <c r="BF258">
        <v>1.197017</v>
      </c>
      <c r="BG258">
        <v>19.098179999999999</v>
      </c>
      <c r="BH258" s="1">
        <v>1.9986509999999999E-10</v>
      </c>
      <c r="BI258" s="1">
        <v>3.5932230000000001E-8</v>
      </c>
      <c r="BJ258">
        <v>1.1955119999999999</v>
      </c>
      <c r="BK258">
        <v>18.982559999999999</v>
      </c>
      <c r="BL258" s="1">
        <v>2.514973E-6</v>
      </c>
      <c r="BM258" s="1">
        <v>5.1608679999999997E-4</v>
      </c>
      <c r="BN258">
        <v>1.1940649999999999</v>
      </c>
      <c r="BO258">
        <v>18.80284</v>
      </c>
      <c r="BP258" s="1">
        <v>1.1087650000000001E-3</v>
      </c>
      <c r="BQ258" s="1">
        <v>0.24274470000000001</v>
      </c>
      <c r="BR258">
        <v>1.1924969999999999</v>
      </c>
      <c r="BS258">
        <v>18.609649999999998</v>
      </c>
      <c r="BT258" s="1">
        <v>8.4120299999999995E-2</v>
      </c>
      <c r="BU258" s="1">
        <v>19.35172</v>
      </c>
      <c r="BV258">
        <v>1.190968</v>
      </c>
      <c r="BW258">
        <v>18.637650000000001</v>
      </c>
      <c r="BX258" s="1">
        <v>1.786826</v>
      </c>
      <c r="BY258">
        <v>428.51190000000003</v>
      </c>
      <c r="BZ258">
        <v>1.189298</v>
      </c>
      <c r="CA258">
        <v>18.586829999999999</v>
      </c>
      <c r="CB258">
        <v>13.926349999999999</v>
      </c>
      <c r="CC258">
        <v>3463.2860000000001</v>
      </c>
      <c r="CD258">
        <v>1.187252</v>
      </c>
      <c r="CE258">
        <v>18.682210000000001</v>
      </c>
      <c r="CF258">
        <v>47.769089999999998</v>
      </c>
      <c r="CG258">
        <v>12271.08</v>
      </c>
      <c r="CH258">
        <v>1.184823</v>
      </c>
      <c r="CI258">
        <v>18.655010000000001</v>
      </c>
      <c r="CJ258">
        <v>82.523629999999997</v>
      </c>
      <c r="CK258">
        <v>21836.400000000001</v>
      </c>
      <c r="CL258">
        <v>1.1822079999999999</v>
      </c>
      <c r="CM258">
        <v>18.60257</v>
      </c>
      <c r="CN258">
        <v>80.082400000000007</v>
      </c>
      <c r="CO258">
        <v>21759.45</v>
      </c>
      <c r="CP258">
        <v>1.179702</v>
      </c>
      <c r="CQ258">
        <v>18.560420000000001</v>
      </c>
      <c r="CR258">
        <v>47.729570000000002</v>
      </c>
      <c r="CS258">
        <v>13278.89</v>
      </c>
      <c r="CT258">
        <v>1.1774690000000001</v>
      </c>
      <c r="CU258">
        <v>18.4541</v>
      </c>
      <c r="CV258">
        <v>18.85341</v>
      </c>
      <c r="CW258">
        <v>5354.7629999999999</v>
      </c>
      <c r="CX258">
        <v>1.175435</v>
      </c>
      <c r="CY258">
        <v>18.21095</v>
      </c>
      <c r="CZ258">
        <v>5.281415</v>
      </c>
      <c r="DA258">
        <v>1526.7239999999999</v>
      </c>
      <c r="DB258">
        <v>1.1735770000000001</v>
      </c>
      <c r="DC258">
        <v>18.18685</v>
      </c>
      <c r="DD258">
        <v>1.139532</v>
      </c>
      <c r="DE258">
        <v>333.56139999999999</v>
      </c>
      <c r="DF258">
        <v>1.171665</v>
      </c>
      <c r="DG258">
        <v>17.926919999999999</v>
      </c>
      <c r="DH258">
        <v>0.2325893</v>
      </c>
      <c r="DI258">
        <v>67.754720000000006</v>
      </c>
      <c r="DJ258">
        <v>1.1695739999999999</v>
      </c>
      <c r="DK258">
        <v>17.767399999999999</v>
      </c>
      <c r="DL258">
        <v>7.6767269999999999E-2</v>
      </c>
      <c r="DM258">
        <v>21.576609999999999</v>
      </c>
      <c r="DN258">
        <v>1.1671720000000001</v>
      </c>
      <c r="DO258">
        <v>17.740390000000001</v>
      </c>
      <c r="DP258">
        <v>5.1638080000000003E-2</v>
      </c>
      <c r="DQ258">
        <v>14.168609999999999</v>
      </c>
      <c r="DR258">
        <v>1.1644460000000001</v>
      </c>
      <c r="DS258">
        <v>17.688040000000001</v>
      </c>
      <c r="DT258">
        <v>4.5448629999999997E-2</v>
      </c>
      <c r="DU258">
        <v>12.42623</v>
      </c>
      <c r="DV258">
        <v>1.1612070000000001</v>
      </c>
      <c r="DW258">
        <v>17.56579</v>
      </c>
      <c r="DX258" s="1">
        <v>4.2161419999999998E-2</v>
      </c>
      <c r="DY258">
        <v>11.545859999999999</v>
      </c>
      <c r="DZ258">
        <v>1.157556</v>
      </c>
      <c r="EA258">
        <v>17.423839999999998</v>
      </c>
      <c r="EB258" s="1">
        <v>3.9527699999999999E-2</v>
      </c>
      <c r="EC258">
        <v>10.85547</v>
      </c>
      <c r="ED258">
        <v>1.153645</v>
      </c>
      <c r="EE258">
        <v>17.363440000000001</v>
      </c>
      <c r="EF258" s="1">
        <v>3.7084579999999999E-2</v>
      </c>
      <c r="EG258">
        <v>10.21763</v>
      </c>
      <c r="EH258">
        <v>1.1499550000000001</v>
      </c>
      <c r="EI258">
        <v>17.744199999999999</v>
      </c>
      <c r="EJ258" s="1">
        <v>3.473677E-2</v>
      </c>
      <c r="EK258" s="1">
        <v>9.6010469999999994</v>
      </c>
      <c r="EL258">
        <v>1.146706</v>
      </c>
      <c r="EM258">
        <v>17.968050000000002</v>
      </c>
      <c r="EN258" s="1">
        <v>3.248997E-2</v>
      </c>
      <c r="EO258" s="1">
        <v>9.0104059999999997</v>
      </c>
      <c r="EP258">
        <v>1.143259</v>
      </c>
      <c r="EQ258">
        <v>18.168690000000002</v>
      </c>
      <c r="ER258" s="1">
        <v>3.042007E-2</v>
      </c>
      <c r="ES258" s="1">
        <v>8.4631290000000003</v>
      </c>
      <c r="ET258">
        <v>1.139867</v>
      </c>
      <c r="EU258">
        <v>18.474530000000001</v>
      </c>
      <c r="EV258" s="1">
        <v>2.8813289999999998E-2</v>
      </c>
      <c r="EW258" s="1">
        <v>8.0350260000000002</v>
      </c>
      <c r="EX258">
        <v>1.1362920000000001</v>
      </c>
      <c r="EY258">
        <v>18.44905</v>
      </c>
      <c r="EZ258" s="1">
        <v>2.8104799999999999E-2</v>
      </c>
      <c r="FA258" s="1">
        <v>7.850142</v>
      </c>
      <c r="FB258">
        <v>1.1325430000000001</v>
      </c>
      <c r="FC258">
        <v>18.109000000000002</v>
      </c>
      <c r="FD258" s="1">
        <v>2.8380639999999999E-2</v>
      </c>
      <c r="FE258" s="1">
        <v>7.9433639999999999</v>
      </c>
      <c r="FF258">
        <v>1.128692</v>
      </c>
      <c r="FG258">
        <v>17.843050000000002</v>
      </c>
      <c r="FH258" s="1">
        <v>2.909223E-2</v>
      </c>
      <c r="FI258" s="1">
        <v>8.1702429999999993</v>
      </c>
      <c r="FJ258">
        <v>1.124873</v>
      </c>
      <c r="FK258">
        <v>17.760490000000001</v>
      </c>
      <c r="FL258" s="1">
        <v>2.9477969999999999E-2</v>
      </c>
      <c r="FM258" s="1">
        <v>8.3153819999999996</v>
      </c>
      <c r="FN258">
        <v>1.121202</v>
      </c>
      <c r="FO258">
        <v>18.296579999999999</v>
      </c>
      <c r="FP258" s="1">
        <v>2.9115160000000001E-2</v>
      </c>
      <c r="FQ258" s="1">
        <v>8.2515470000000004</v>
      </c>
      <c r="FR258">
        <v>1.117567</v>
      </c>
      <c r="FS258">
        <v>18.904430000000001</v>
      </c>
      <c r="FT258" s="1">
        <v>2.799894E-2</v>
      </c>
      <c r="FU258" s="1">
        <v>7.9707619999999997</v>
      </c>
      <c r="FV258">
        <v>1.114277</v>
      </c>
      <c r="FW258">
        <v>19.329840000000001</v>
      </c>
      <c r="FX258" s="1">
        <v>2.6375659999999999E-2</v>
      </c>
      <c r="FY258" s="1">
        <v>7.5387170000000001</v>
      </c>
      <c r="FZ258">
        <v>1.114298</v>
      </c>
      <c r="GA258">
        <v>19.663799999999998</v>
      </c>
      <c r="GB258" s="1">
        <v>2.4579529999999999E-2</v>
      </c>
      <c r="GC258" s="1">
        <v>7.0408289999999996</v>
      </c>
      <c r="GD258">
        <v>1.1142529999999999</v>
      </c>
      <c r="GE258">
        <v>19.507539999999999</v>
      </c>
      <c r="GF258" s="1">
        <v>2.266601E-2</v>
      </c>
      <c r="GG258" s="1">
        <v>6.5123040000000003</v>
      </c>
      <c r="GH258">
        <v>1.114568</v>
      </c>
      <c r="GI258">
        <v>19.119209999999999</v>
      </c>
      <c r="GJ258" s="1">
        <v>2.0777259999999999E-2</v>
      </c>
      <c r="GK258" s="1">
        <v>5.9865469999999998</v>
      </c>
      <c r="GL258">
        <v>1.1152059999999999</v>
      </c>
      <c r="GM258">
        <v>18.830760000000001</v>
      </c>
      <c r="GN258" s="1">
        <v>1.8977810000000001E-2</v>
      </c>
      <c r="GO258" s="1">
        <v>5.4827269999999997</v>
      </c>
      <c r="GP258">
        <v>1.1161650000000001</v>
      </c>
      <c r="GQ258">
        <v>18.74062</v>
      </c>
      <c r="GR258" s="1">
        <v>1.730951E-2</v>
      </c>
      <c r="GS258" s="1">
        <v>5.0122419999999996</v>
      </c>
      <c r="GT258">
        <v>1.1185480000000001</v>
      </c>
      <c r="GU258">
        <v>18.93263</v>
      </c>
      <c r="GV258" s="1">
        <v>1.5784240000000001E-2</v>
      </c>
      <c r="GW258" s="1">
        <v>4.5761459999999996</v>
      </c>
      <c r="GX258">
        <v>1.1211770000000001</v>
      </c>
      <c r="GY258">
        <v>19.55498</v>
      </c>
      <c r="GZ258" s="1">
        <v>1.4382030000000001E-2</v>
      </c>
      <c r="HA258" s="1">
        <v>4.1757689999999998</v>
      </c>
      <c r="HB258">
        <v>1.125062</v>
      </c>
      <c r="HC258">
        <v>19.934370000000001</v>
      </c>
      <c r="HD258" s="1">
        <v>1.3101939999999999E-2</v>
      </c>
      <c r="HE258" s="1">
        <v>3.8065869999999999</v>
      </c>
      <c r="HF258">
        <v>1.131794</v>
      </c>
      <c r="HG258">
        <v>20.0444</v>
      </c>
      <c r="HH258" s="1">
        <v>1.196536E-2</v>
      </c>
      <c r="HI258" s="1">
        <v>3.4685030000000001</v>
      </c>
      <c r="HJ258">
        <v>1.1366000000000001</v>
      </c>
      <c r="HK258">
        <v>19.732520000000001</v>
      </c>
      <c r="HL258" s="1">
        <v>1.093035E-2</v>
      </c>
      <c r="HM258" s="1">
        <v>3.1638350000000002</v>
      </c>
      <c r="HN258">
        <v>1.1415850000000001</v>
      </c>
      <c r="HO258">
        <v>19.293659999999999</v>
      </c>
      <c r="HP258" s="1">
        <v>9.9623300000000001E-3</v>
      </c>
      <c r="HQ258" s="1">
        <v>2.8807830000000001</v>
      </c>
      <c r="HR258">
        <v>1.1478999999999999</v>
      </c>
      <c r="HS258">
        <v>18.84684</v>
      </c>
      <c r="HT258" s="1">
        <v>9.0703929999999995E-3</v>
      </c>
      <c r="HU258" s="1">
        <v>2.618439</v>
      </c>
      <c r="HV258">
        <v>1.1564030000000001</v>
      </c>
      <c r="HW258">
        <v>18.491479999999999</v>
      </c>
      <c r="HX258" s="1">
        <v>8.2586699999999992E-3</v>
      </c>
      <c r="HY258" s="1">
        <v>2.375972</v>
      </c>
      <c r="HZ258">
        <v>1.166577</v>
      </c>
      <c r="IA258">
        <v>18.482119999999998</v>
      </c>
      <c r="IB258" s="1">
        <v>7.5254780000000004E-3</v>
      </c>
      <c r="IC258" s="1">
        <v>2.1547930000000002</v>
      </c>
      <c r="ID258">
        <v>1.1772879999999999</v>
      </c>
      <c r="IE258">
        <v>18.96021</v>
      </c>
      <c r="IF258" s="1">
        <v>6.8600589999999999E-3</v>
      </c>
      <c r="IG258" s="1">
        <v>1.9536370000000001</v>
      </c>
      <c r="IH258">
        <v>1.180242</v>
      </c>
      <c r="II258">
        <v>19.451730000000001</v>
      </c>
      <c r="IJ258" s="1">
        <v>6.257131E-3</v>
      </c>
      <c r="IK258" s="1">
        <v>1.7742309999999999</v>
      </c>
      <c r="IL258">
        <v>1.1847369999999999</v>
      </c>
      <c r="IM258">
        <v>19.858460000000001</v>
      </c>
      <c r="IN258" s="1">
        <v>5.6919290000000001E-3</v>
      </c>
      <c r="IO258" s="1">
        <v>1.6059289999999999</v>
      </c>
      <c r="IP258">
        <v>1.1889670000000001</v>
      </c>
      <c r="IQ258">
        <v>19.604420000000001</v>
      </c>
      <c r="IR258" s="1">
        <v>5.1582210000000002E-3</v>
      </c>
      <c r="IS258" s="1">
        <v>1.4487939999999999</v>
      </c>
      <c r="IT258">
        <v>1.1931719999999999</v>
      </c>
      <c r="IU258">
        <v>18.999009999999998</v>
      </c>
      <c r="IV258" s="1">
        <v>4.6562180000000002E-3</v>
      </c>
      <c r="IW258" s="1">
        <v>1.302033</v>
      </c>
      <c r="IX258">
        <v>1.196852</v>
      </c>
      <c r="IY258">
        <v>18.379799999999999</v>
      </c>
      <c r="IZ258" s="1">
        <v>4.1800099999999996E-3</v>
      </c>
      <c r="JA258" s="1">
        <v>1.1643460000000001</v>
      </c>
      <c r="JB258">
        <v>1.200099</v>
      </c>
      <c r="JC258">
        <v>17.84282</v>
      </c>
      <c r="JD258" s="1">
        <v>3.7281609999999998E-3</v>
      </c>
      <c r="JE258" s="1">
        <v>1.0350010000000001</v>
      </c>
      <c r="JF258">
        <v>1.202812</v>
      </c>
      <c r="JG258">
        <v>17.974360000000001</v>
      </c>
      <c r="JH258" s="1">
        <v>3.2936290000000002E-3</v>
      </c>
      <c r="JI258" s="1">
        <v>0.91209390000000001</v>
      </c>
      <c r="JJ258">
        <v>1.205184</v>
      </c>
      <c r="JK258">
        <v>18.364650000000001</v>
      </c>
      <c r="JL258" s="1">
        <v>2.867484E-3</v>
      </c>
      <c r="JM258" s="1">
        <v>0.79264400000000002</v>
      </c>
      <c r="JN258">
        <v>1.2071909999999999</v>
      </c>
      <c r="JO258">
        <v>18.743390000000002</v>
      </c>
      <c r="JP258" s="1">
        <v>2.4451870000000001E-3</v>
      </c>
      <c r="JQ258" s="1">
        <v>0.67525009999999996</v>
      </c>
      <c r="JR258">
        <v>1.2088479999999999</v>
      </c>
      <c r="JS258">
        <v>19.269629999999999</v>
      </c>
      <c r="JT258" s="1">
        <v>2.0381459999999998E-3</v>
      </c>
      <c r="JU258" s="1">
        <v>0.56243880000000002</v>
      </c>
      <c r="JV258">
        <v>1.210196</v>
      </c>
      <c r="JW258">
        <v>19.37914</v>
      </c>
      <c r="JX258" s="1">
        <v>1.668802E-3</v>
      </c>
      <c r="JY258" s="1">
        <v>0.46008969999999999</v>
      </c>
      <c r="JZ258">
        <v>1.2113430000000001</v>
      </c>
      <c r="KA258">
        <v>18.79853</v>
      </c>
      <c r="KB258" s="1">
        <v>1.3603370000000001E-3</v>
      </c>
      <c r="KC258" s="1">
        <v>0.37444080000000002</v>
      </c>
      <c r="KD258">
        <v>1.2122139999999999</v>
      </c>
      <c r="KE258">
        <v>18.072880000000001</v>
      </c>
      <c r="KF258" s="1">
        <v>1.1222599999999999E-3</v>
      </c>
      <c r="KG258" s="1">
        <v>0.30826999999999999</v>
      </c>
      <c r="KH258">
        <v>1.2129000000000001</v>
      </c>
      <c r="KI258">
        <v>17.492889999999999</v>
      </c>
      <c r="KJ258" s="1">
        <v>9.4951469999999996E-4</v>
      </c>
      <c r="KK258" s="1">
        <v>0.26017190000000001</v>
      </c>
      <c r="KL258">
        <v>1.2134199999999999</v>
      </c>
      <c r="KM258">
        <v>17.737100000000002</v>
      </c>
      <c r="KN258" s="1">
        <v>8.2687679999999999E-4</v>
      </c>
      <c r="KO258" s="1">
        <v>0.22604340000000001</v>
      </c>
      <c r="KP258">
        <v>1.213797</v>
      </c>
      <c r="KQ258">
        <v>18.37396</v>
      </c>
      <c r="KR258" s="1">
        <v>7.3725929999999998E-4</v>
      </c>
      <c r="KS258" s="1">
        <v>0.20123170000000001</v>
      </c>
      <c r="KT258">
        <v>1.214032</v>
      </c>
      <c r="KU258">
        <v>19.18852</v>
      </c>
      <c r="KV258" s="1">
        <v>6.6728619999999997E-4</v>
      </c>
      <c r="KW258" s="1">
        <v>0.18193870000000001</v>
      </c>
      <c r="KX258">
        <v>1.2141900000000001</v>
      </c>
      <c r="KY258">
        <v>19.921220000000002</v>
      </c>
      <c r="KZ258" s="1">
        <v>6.0874560000000004E-4</v>
      </c>
      <c r="LA258" s="1">
        <v>0.16587389999999999</v>
      </c>
      <c r="LB258">
        <v>1.2142219999999999</v>
      </c>
      <c r="LC258">
        <v>19.939620000000001</v>
      </c>
      <c r="LD258" s="1">
        <v>5.5835240000000005E-4</v>
      </c>
      <c r="LE258" s="1">
        <v>0.15208559999999999</v>
      </c>
      <c r="LF258">
        <v>1.2141839999999999</v>
      </c>
      <c r="LG258">
        <v>19.343679999999999</v>
      </c>
      <c r="LH258" s="1">
        <v>5.1527479999999997E-4</v>
      </c>
      <c r="LI258" s="1">
        <v>0.14028560000000001</v>
      </c>
      <c r="LJ258">
        <v>1.2140899999999999</v>
      </c>
      <c r="LK258">
        <v>18.68196</v>
      </c>
      <c r="LL258" s="1">
        <v>4.7904559999999998E-4</v>
      </c>
      <c r="LM258" s="1">
        <v>0.13036970000000001</v>
      </c>
      <c r="LN258">
        <v>1.2139279999999999</v>
      </c>
      <c r="LO258">
        <v>18.22392</v>
      </c>
      <c r="LP258" s="1">
        <v>4.4884150000000002E-4</v>
      </c>
      <c r="LQ258" s="1">
        <v>0.122114</v>
      </c>
      <c r="LR258">
        <v>1.2137709999999999</v>
      </c>
      <c r="LS258">
        <v>18.68186</v>
      </c>
      <c r="LT258" s="1">
        <v>4.2335209999999997E-4</v>
      </c>
      <c r="LU258" s="1">
        <v>0.1151581</v>
      </c>
      <c r="LV258">
        <v>1.2135560000000001</v>
      </c>
      <c r="LW258">
        <v>19.549320000000002</v>
      </c>
      <c r="LX258" s="1">
        <v>4.0109640000000001E-4</v>
      </c>
      <c r="LY258" s="1">
        <v>0.1091046</v>
      </c>
      <c r="LZ258">
        <v>1.2133480000000001</v>
      </c>
      <c r="MA258">
        <v>20.566700000000001</v>
      </c>
      <c r="MB258" s="1">
        <v>3.8092639999999999E-4</v>
      </c>
      <c r="MC258" s="1">
        <v>0.1036296</v>
      </c>
      <c r="MD258">
        <v>1.213136</v>
      </c>
      <c r="ME258">
        <v>21.35042</v>
      </c>
      <c r="MF258" s="1">
        <v>3.6245519999999999E-4</v>
      </c>
      <c r="MG258" s="1">
        <v>9.8613729999999997E-2</v>
      </c>
      <c r="MH258">
        <v>1.21296</v>
      </c>
      <c r="MI258">
        <v>21.41874</v>
      </c>
      <c r="MJ258" s="1">
        <v>3.4544140000000002E-4</v>
      </c>
      <c r="MK258" s="1">
        <v>9.399826E-2</v>
      </c>
      <c r="ML258">
        <v>1.212771</v>
      </c>
      <c r="MM258">
        <v>20.839040000000001</v>
      </c>
      <c r="MN258" s="1">
        <v>3.299121E-4</v>
      </c>
      <c r="MO258" s="1">
        <v>8.9776579999999995E-2</v>
      </c>
      <c r="MP258">
        <v>1.2126570000000001</v>
      </c>
      <c r="MQ258">
        <v>20.183299999999999</v>
      </c>
      <c r="MR258" s="1">
        <v>3.157894E-4</v>
      </c>
      <c r="MS258" s="1">
        <v>8.5941279999999995E-2</v>
      </c>
      <c r="MT258">
        <v>1.2124969999999999</v>
      </c>
      <c r="MU258">
        <v>19.724509999999999</v>
      </c>
      <c r="MV258" s="1">
        <v>3.0307359999999999E-4</v>
      </c>
      <c r="MW258" s="1">
        <v>8.2480860000000003E-2</v>
      </c>
      <c r="MX258">
        <v>1.2124220000000001</v>
      </c>
      <c r="MY258">
        <v>20.051549999999999</v>
      </c>
      <c r="MZ258" s="1">
        <v>2.9170239999999999E-4</v>
      </c>
      <c r="NA258" s="1">
        <v>7.9390829999999996E-2</v>
      </c>
      <c r="NB258">
        <v>1.2124029999999999</v>
      </c>
      <c r="NC258">
        <v>20.272839999999999</v>
      </c>
      <c r="ND258" s="1">
        <v>2.8179250000000001E-4</v>
      </c>
      <c r="NE258" s="1">
        <v>7.6675469999999996E-2</v>
      </c>
      <c r="NF258">
        <v>1.2123949999999999</v>
      </c>
      <c r="NG258">
        <v>21.0685</v>
      </c>
      <c r="NH258" s="1">
        <v>2.7326379999999999E-4</v>
      </c>
      <c r="NI258" s="1">
        <v>7.4341199999999996E-2</v>
      </c>
      <c r="NJ258">
        <v>1.2125170000000001</v>
      </c>
      <c r="NK258">
        <v>21.71649</v>
      </c>
      <c r="NL258" s="1">
        <v>2.6593679999999998E-4</v>
      </c>
      <c r="NM258" s="1">
        <v>7.2334969999999998E-2</v>
      </c>
      <c r="NN258">
        <v>1.2126870000000001</v>
      </c>
      <c r="NO258">
        <v>21.697240000000001</v>
      </c>
      <c r="NP258" s="1">
        <v>2.5930830000000003E-4</v>
      </c>
      <c r="NQ258" s="1">
        <v>7.0518269999999994E-2</v>
      </c>
      <c r="NR258">
        <v>1.2129099999999999</v>
      </c>
      <c r="NS258">
        <v>21.07863</v>
      </c>
      <c r="NT258" s="1">
        <v>2.5280309999999999E-4</v>
      </c>
      <c r="NU258" s="1">
        <v>6.8738869999999994E-2</v>
      </c>
      <c r="NV258">
        <v>1.213214</v>
      </c>
      <c r="NW258">
        <v>20.31062</v>
      </c>
      <c r="NX258" s="1">
        <v>2.4604990000000001E-4</v>
      </c>
      <c r="NY258" s="1">
        <v>6.6893439999999998E-2</v>
      </c>
      <c r="NZ258">
        <v>1.2136480000000001</v>
      </c>
      <c r="OA258">
        <v>19.839700000000001</v>
      </c>
      <c r="OB258" s="1">
        <v>2.3893469999999999E-4</v>
      </c>
      <c r="OC258" s="1">
        <v>6.4944130000000003E-2</v>
      </c>
      <c r="OD258">
        <v>1.2140569999999999</v>
      </c>
      <c r="OE258">
        <v>20.35708</v>
      </c>
      <c r="OF258" s="1">
        <v>2.315529E-4</v>
      </c>
      <c r="OG258" s="1">
        <v>6.2919420000000004E-2</v>
      </c>
      <c r="OH258">
        <v>1.2145300000000001</v>
      </c>
      <c r="OI258">
        <v>21.34413</v>
      </c>
      <c r="OJ258" s="1">
        <v>2.24195E-4</v>
      </c>
      <c r="OK258" s="1">
        <v>6.0888659999999997E-2</v>
      </c>
    </row>
    <row r="259" spans="1:401" x14ac:dyDescent="0.35">
      <c r="A259">
        <v>265</v>
      </c>
      <c r="B259" t="s">
        <v>4</v>
      </c>
      <c r="C259" t="s">
        <v>181</v>
      </c>
      <c r="D259" t="s">
        <v>265</v>
      </c>
      <c r="E259">
        <v>869.14030000000002</v>
      </c>
      <c r="F259">
        <v>0.91868640000000001</v>
      </c>
      <c r="G259">
        <v>16.694289999999999</v>
      </c>
      <c r="H259">
        <v>0</v>
      </c>
      <c r="I259">
        <v>0</v>
      </c>
      <c r="J259">
        <v>0.9172247</v>
      </c>
      <c r="K259">
        <v>16.980160000000001</v>
      </c>
      <c r="L259">
        <v>0</v>
      </c>
      <c r="M259">
        <v>0</v>
      </c>
      <c r="N259">
        <v>0.91575189999999995</v>
      </c>
      <c r="O259">
        <v>17.22813</v>
      </c>
      <c r="P259">
        <v>0</v>
      </c>
      <c r="Q259">
        <v>0</v>
      </c>
      <c r="R259">
        <v>0.91423209999999999</v>
      </c>
      <c r="S259">
        <v>17.428280000000001</v>
      </c>
      <c r="T259">
        <v>0</v>
      </c>
      <c r="U259">
        <v>0</v>
      </c>
      <c r="V259">
        <v>0.91272520000000001</v>
      </c>
      <c r="W259">
        <v>17.727599999999999</v>
      </c>
      <c r="X259">
        <v>0</v>
      </c>
      <c r="Y259">
        <v>0</v>
      </c>
      <c r="Z259">
        <v>0.91121019999999997</v>
      </c>
      <c r="AA259">
        <v>17.91056</v>
      </c>
      <c r="AB259">
        <v>0</v>
      </c>
      <c r="AC259">
        <v>0</v>
      </c>
      <c r="AD259">
        <v>0.90967520000000002</v>
      </c>
      <c r="AE259">
        <v>17.81344</v>
      </c>
      <c r="AF259">
        <v>0</v>
      </c>
      <c r="AG259">
        <v>0</v>
      </c>
      <c r="AH259">
        <v>0.90815900000000005</v>
      </c>
      <c r="AI259">
        <v>17.666090000000001</v>
      </c>
      <c r="AJ259">
        <v>0</v>
      </c>
      <c r="AK259">
        <v>0</v>
      </c>
      <c r="AL259">
        <v>0.90661849999999999</v>
      </c>
      <c r="AM259">
        <v>17.516380000000002</v>
      </c>
      <c r="AN259">
        <v>0</v>
      </c>
      <c r="AO259">
        <v>0</v>
      </c>
      <c r="AP259">
        <v>0.90509360000000005</v>
      </c>
      <c r="AQ259">
        <v>17.77252</v>
      </c>
      <c r="AR259">
        <v>0</v>
      </c>
      <c r="AS259">
        <v>0</v>
      </c>
      <c r="AT259">
        <v>0.90351749999999997</v>
      </c>
      <c r="AU259">
        <v>18.18872</v>
      </c>
      <c r="AV259">
        <v>0</v>
      </c>
      <c r="AW259">
        <v>0</v>
      </c>
      <c r="AX259">
        <v>0.90192130000000004</v>
      </c>
      <c r="AY259">
        <v>18.56625</v>
      </c>
      <c r="AZ259">
        <v>3.300215E-31</v>
      </c>
      <c r="BA259" s="1">
        <v>9.988792E-29</v>
      </c>
      <c r="BB259">
        <v>0.90028330000000001</v>
      </c>
      <c r="BC259">
        <v>18.97044</v>
      </c>
      <c r="BD259" s="1">
        <v>8.5346290000000005E-18</v>
      </c>
      <c r="BE259" s="1">
        <v>1.5623429999999999E-15</v>
      </c>
      <c r="BF259">
        <v>0.89852069999999995</v>
      </c>
      <c r="BG259">
        <v>19.095199999999998</v>
      </c>
      <c r="BH259" s="1">
        <v>7.4650269999999996E-11</v>
      </c>
      <c r="BI259" s="1">
        <v>1.5384520000000001E-8</v>
      </c>
      <c r="BJ259">
        <v>0.89657989999999999</v>
      </c>
      <c r="BK259">
        <v>18.981919999999999</v>
      </c>
      <c r="BL259" s="1">
        <v>1.4437850000000001E-6</v>
      </c>
      <c r="BM259" s="1">
        <v>3.3449020000000002E-4</v>
      </c>
      <c r="BN259">
        <v>0.89459759999999999</v>
      </c>
      <c r="BO259">
        <v>18.806940000000001</v>
      </c>
      <c r="BP259" s="1">
        <v>7.4143910000000002E-4</v>
      </c>
      <c r="BQ259" s="1">
        <v>0.18305979999999999</v>
      </c>
      <c r="BR259">
        <v>0.892544</v>
      </c>
      <c r="BS259">
        <v>18.625450000000001</v>
      </c>
      <c r="BT259" s="1">
        <v>6.2554960000000007E-2</v>
      </c>
      <c r="BU259" s="1">
        <v>16.236799999999999</v>
      </c>
      <c r="BV259">
        <v>0.89052180000000003</v>
      </c>
      <c r="BW259">
        <v>18.66732</v>
      </c>
      <c r="BX259" s="1">
        <v>1.4462440000000001</v>
      </c>
      <c r="BY259">
        <v>391.78840000000002</v>
      </c>
      <c r="BZ259">
        <v>0.88836780000000004</v>
      </c>
      <c r="CA259">
        <v>18.6099</v>
      </c>
      <c r="CB259">
        <v>12.103899999999999</v>
      </c>
      <c r="CC259">
        <v>3405.4029999999998</v>
      </c>
      <c r="CD259">
        <v>0.88584870000000004</v>
      </c>
      <c r="CE259">
        <v>18.702549999999999</v>
      </c>
      <c r="CF259">
        <v>44.148879999999998</v>
      </c>
      <c r="CG259">
        <v>12852.63</v>
      </c>
      <c r="CH259">
        <v>0.88289779999999995</v>
      </c>
      <c r="CI259">
        <v>18.660530000000001</v>
      </c>
      <c r="CJ259">
        <v>80.479839999999996</v>
      </c>
      <c r="CK259">
        <v>24178.51</v>
      </c>
      <c r="CL259">
        <v>0.87965939999999998</v>
      </c>
      <c r="CM259">
        <v>18.594750000000001</v>
      </c>
      <c r="CN259">
        <v>81.867360000000005</v>
      </c>
      <c r="CO259">
        <v>25304.19</v>
      </c>
      <c r="CP259">
        <v>0.87648329999999997</v>
      </c>
      <c r="CQ259">
        <v>18.553349999999998</v>
      </c>
      <c r="CR259">
        <v>50.859490000000001</v>
      </c>
      <c r="CS259">
        <v>16126.83</v>
      </c>
      <c r="CT259">
        <v>0.87350510000000003</v>
      </c>
      <c r="CU259">
        <v>18.455269999999999</v>
      </c>
      <c r="CV259">
        <v>20.831600000000002</v>
      </c>
      <c r="CW259">
        <v>6755.8850000000002</v>
      </c>
      <c r="CX259">
        <v>0.87084260000000002</v>
      </c>
      <c r="CY259">
        <v>18.233229999999999</v>
      </c>
      <c r="CZ259">
        <v>6.0184150000000001</v>
      </c>
      <c r="DA259">
        <v>1990.1369999999999</v>
      </c>
      <c r="DB259">
        <v>0.86835399999999996</v>
      </c>
      <c r="DC259">
        <v>18.232579999999999</v>
      </c>
      <c r="DD259">
        <v>1.326546</v>
      </c>
      <c r="DE259">
        <v>445.0523</v>
      </c>
      <c r="DF259">
        <v>0.86591569999999995</v>
      </c>
      <c r="DG259">
        <v>17.970179999999999</v>
      </c>
      <c r="DH259">
        <v>0.26799790000000001</v>
      </c>
      <c r="DI259">
        <v>89.74606</v>
      </c>
      <c r="DJ259">
        <v>0.86329089999999997</v>
      </c>
      <c r="DK259">
        <v>17.809950000000001</v>
      </c>
      <c r="DL259">
        <v>8.2381070000000001E-2</v>
      </c>
      <c r="DM259">
        <v>26.627690000000001</v>
      </c>
      <c r="DN259">
        <v>0.86041029999999996</v>
      </c>
      <c r="DO259">
        <v>17.76435</v>
      </c>
      <c r="DP259">
        <v>5.2658730000000001E-2</v>
      </c>
      <c r="DQ259">
        <v>16.546330000000001</v>
      </c>
      <c r="DR259">
        <v>0.85716159999999997</v>
      </c>
      <c r="DS259">
        <v>17.68881</v>
      </c>
      <c r="DT259">
        <v>4.5817650000000001E-2</v>
      </c>
      <c r="DU259">
        <v>14.33074</v>
      </c>
      <c r="DV259">
        <v>0.85340210000000005</v>
      </c>
      <c r="DW259">
        <v>17.558730000000001</v>
      </c>
      <c r="DX259" s="1">
        <v>4.2409229999999999E-2</v>
      </c>
      <c r="DY259">
        <v>13.288449999999999</v>
      </c>
      <c r="DZ259">
        <v>0.84920700000000005</v>
      </c>
      <c r="EA259">
        <v>17.419820000000001</v>
      </c>
      <c r="EB259" s="1">
        <v>3.9743609999999999E-2</v>
      </c>
      <c r="EC259">
        <v>12.49419</v>
      </c>
      <c r="ED259">
        <v>0.84466140000000001</v>
      </c>
      <c r="EE259">
        <v>17.37631</v>
      </c>
      <c r="EF259" s="1">
        <v>3.7290919999999998E-2</v>
      </c>
      <c r="EG259">
        <v>11.76774</v>
      </c>
      <c r="EH259">
        <v>0.83999299999999999</v>
      </c>
      <c r="EI259">
        <v>17.783200000000001</v>
      </c>
      <c r="EJ259" s="1">
        <v>3.4936670000000003E-2</v>
      </c>
      <c r="EK259" s="1">
        <v>11.068530000000001</v>
      </c>
      <c r="EL259">
        <v>0.83462020000000003</v>
      </c>
      <c r="EM259">
        <v>18.016380000000002</v>
      </c>
      <c r="EN259" s="1">
        <v>3.2679859999999998E-2</v>
      </c>
      <c r="EO259" s="1">
        <v>10.401619999999999</v>
      </c>
      <c r="EP259">
        <v>0.82902770000000003</v>
      </c>
      <c r="EQ259">
        <v>18.221900000000002</v>
      </c>
      <c r="ER259" s="1">
        <v>3.0588830000000001E-2</v>
      </c>
      <c r="ES259" s="1">
        <v>9.7800820000000002</v>
      </c>
      <c r="ET259">
        <v>0.82334739999999995</v>
      </c>
      <c r="EU259">
        <v>18.518809999999998</v>
      </c>
      <c r="EV259" s="1">
        <v>2.8922349999999999E-2</v>
      </c>
      <c r="EW259" s="1">
        <v>9.2820839999999993</v>
      </c>
      <c r="EX259">
        <v>0.81752179999999997</v>
      </c>
      <c r="EY259">
        <v>18.47138</v>
      </c>
      <c r="EZ259" s="1">
        <v>2.811686E-2</v>
      </c>
      <c r="FA259" s="1">
        <v>9.0502369999999992</v>
      </c>
      <c r="FB259">
        <v>0.81147159999999996</v>
      </c>
      <c r="FC259">
        <v>18.118210000000001</v>
      </c>
      <c r="FD259" s="1">
        <v>2.831202E-2</v>
      </c>
      <c r="FE259" s="1">
        <v>9.1429220000000004</v>
      </c>
      <c r="FF259">
        <v>0.80536790000000003</v>
      </c>
      <c r="FG259">
        <v>17.846509999999999</v>
      </c>
      <c r="FH259" s="1">
        <v>2.9013219999999999E-2</v>
      </c>
      <c r="FI259" s="1">
        <v>9.4129240000000003</v>
      </c>
      <c r="FJ259">
        <v>0.79925579999999996</v>
      </c>
      <c r="FK259">
        <v>17.763770000000001</v>
      </c>
      <c r="FL259" s="1">
        <v>2.9453489999999999E-2</v>
      </c>
      <c r="FM259" s="1">
        <v>9.6113560000000007</v>
      </c>
      <c r="FN259">
        <v>0.7933249</v>
      </c>
      <c r="FO259">
        <v>18.309329999999999</v>
      </c>
      <c r="FP259" s="1">
        <v>2.916914E-2</v>
      </c>
      <c r="FQ259" s="1">
        <v>9.5761649999999996</v>
      </c>
      <c r="FR259">
        <v>0.78745290000000001</v>
      </c>
      <c r="FS259">
        <v>18.930499999999999</v>
      </c>
      <c r="FT259" s="1">
        <v>2.8120760000000002E-2</v>
      </c>
      <c r="FU259" s="1">
        <v>9.2860180000000003</v>
      </c>
      <c r="FV259">
        <v>0.78124450000000001</v>
      </c>
      <c r="FW259">
        <v>19.362439999999999</v>
      </c>
      <c r="FX259" s="1">
        <v>2.6533879999999999E-2</v>
      </c>
      <c r="FY259" s="1">
        <v>8.8095250000000007</v>
      </c>
      <c r="FZ259">
        <v>0.77542840000000002</v>
      </c>
      <c r="GA259">
        <v>19.70309</v>
      </c>
      <c r="GB259" s="1">
        <v>2.4755909999999999E-2</v>
      </c>
      <c r="GC259" s="1">
        <v>8.2543129999999998</v>
      </c>
      <c r="GD259">
        <v>0.76859420000000001</v>
      </c>
      <c r="GE259">
        <v>19.537649999999999</v>
      </c>
      <c r="GF259" s="1">
        <v>2.2847240000000001E-2</v>
      </c>
      <c r="GG259" s="1">
        <v>7.6598519999999999</v>
      </c>
      <c r="GH259">
        <v>0.76157870000000005</v>
      </c>
      <c r="GI259">
        <v>19.139659999999999</v>
      </c>
      <c r="GJ259" s="1">
        <v>2.095489E-2</v>
      </c>
      <c r="GK259" s="1">
        <v>7.0635019999999997</v>
      </c>
      <c r="GL259">
        <v>0.75445379999999995</v>
      </c>
      <c r="GM259">
        <v>18.83792</v>
      </c>
      <c r="GN259" s="1">
        <v>1.914662E-2</v>
      </c>
      <c r="GO259" s="1">
        <v>6.4889669999999997</v>
      </c>
      <c r="GP259">
        <v>0.74731289999999995</v>
      </c>
      <c r="GQ259">
        <v>18.735189999999999</v>
      </c>
      <c r="GR259" s="1">
        <v>1.746673E-2</v>
      </c>
      <c r="GS259" s="1">
        <v>5.9497140000000002</v>
      </c>
      <c r="GT259">
        <v>0.74091459999999998</v>
      </c>
      <c r="GU259">
        <v>18.918430000000001</v>
      </c>
      <c r="GV259" s="1">
        <v>1.5930369999999999E-2</v>
      </c>
      <c r="GW259" s="1">
        <v>5.4474869999999997</v>
      </c>
      <c r="GX259">
        <v>0.73423389999999999</v>
      </c>
      <c r="GY259">
        <v>19.551629999999999</v>
      </c>
      <c r="GZ259" s="1">
        <v>1.4516680000000001E-2</v>
      </c>
      <c r="HA259" s="1">
        <v>4.9852460000000001</v>
      </c>
      <c r="HB259">
        <v>0.7279873</v>
      </c>
      <c r="HC259">
        <v>19.943930000000002</v>
      </c>
      <c r="HD259" s="1">
        <v>1.3227249999999999E-2</v>
      </c>
      <c r="HE259" s="1">
        <v>4.5578289999999999</v>
      </c>
      <c r="HF259">
        <v>0.72373909999999997</v>
      </c>
      <c r="HG259">
        <v>20.061630000000001</v>
      </c>
      <c r="HH259" s="1">
        <v>1.207534E-2</v>
      </c>
      <c r="HI259" s="1">
        <v>4.1655980000000001</v>
      </c>
      <c r="HJ259">
        <v>0.71966059999999998</v>
      </c>
      <c r="HK259">
        <v>19.76163</v>
      </c>
      <c r="HL259" s="1">
        <v>1.103492E-2</v>
      </c>
      <c r="HM259" s="1">
        <v>3.8129360000000001</v>
      </c>
      <c r="HN259">
        <v>0.71493110000000004</v>
      </c>
      <c r="HO259">
        <v>19.321750000000002</v>
      </c>
      <c r="HP259" s="1">
        <v>1.0059739999999999E-2</v>
      </c>
      <c r="HQ259" s="1">
        <v>3.4843190000000002</v>
      </c>
      <c r="HR259">
        <v>0.71059059999999996</v>
      </c>
      <c r="HS259">
        <v>18.864439999999998</v>
      </c>
      <c r="HT259" s="1">
        <v>9.1611560000000002E-3</v>
      </c>
      <c r="HU259" s="1">
        <v>3.178906</v>
      </c>
      <c r="HV259">
        <v>0.70732019999999995</v>
      </c>
      <c r="HW259">
        <v>18.488530000000001</v>
      </c>
      <c r="HX259" s="1">
        <v>8.3426320000000009E-3</v>
      </c>
      <c r="HY259" s="1">
        <v>2.8951349999999998</v>
      </c>
      <c r="HZ259">
        <v>0.70491329999999996</v>
      </c>
      <c r="IA259">
        <v>18.465319999999998</v>
      </c>
      <c r="IB259" s="1">
        <v>7.602312E-3</v>
      </c>
      <c r="IC259" s="1">
        <v>2.634868</v>
      </c>
      <c r="ID259">
        <v>0.70300980000000002</v>
      </c>
      <c r="IE259">
        <v>18.94117</v>
      </c>
      <c r="IF259" s="1">
        <v>6.9306139999999999E-3</v>
      </c>
      <c r="IG259" s="1">
        <v>2.3971200000000001</v>
      </c>
      <c r="IH259">
        <v>0.70260080000000003</v>
      </c>
      <c r="II259">
        <v>19.443719999999999</v>
      </c>
      <c r="IJ259" s="1">
        <v>6.3213219999999999E-3</v>
      </c>
      <c r="IK259" s="1">
        <v>2.177146</v>
      </c>
      <c r="IL259">
        <v>0.70312490000000005</v>
      </c>
      <c r="IM259">
        <v>19.870550000000001</v>
      </c>
      <c r="IN259" s="1">
        <v>5.7525570000000002E-3</v>
      </c>
      <c r="IO259" s="1">
        <v>1.9744710000000001</v>
      </c>
      <c r="IP259">
        <v>0.70362219999999998</v>
      </c>
      <c r="IQ259">
        <v>19.632899999999999</v>
      </c>
      <c r="IR259" s="1">
        <v>5.2152470000000001E-3</v>
      </c>
      <c r="IS259" s="1">
        <v>1.7852509999999999</v>
      </c>
      <c r="IT259">
        <v>0.70431069999999996</v>
      </c>
      <c r="IU259">
        <v>19.041889999999999</v>
      </c>
      <c r="IV259" s="1">
        <v>4.7099230000000004E-3</v>
      </c>
      <c r="IW259" s="1">
        <v>1.607804</v>
      </c>
      <c r="IX259">
        <v>0.70495730000000001</v>
      </c>
      <c r="IY259">
        <v>18.424299999999999</v>
      </c>
      <c r="IZ259" s="1">
        <v>4.2308199999999997E-3</v>
      </c>
      <c r="JA259" s="1">
        <v>1.440658</v>
      </c>
      <c r="JB259">
        <v>0.70558600000000005</v>
      </c>
      <c r="JC259">
        <v>17.879950000000001</v>
      </c>
      <c r="JD259" s="1">
        <v>3.7762989999999999E-3</v>
      </c>
      <c r="JE259" s="1">
        <v>1.2830980000000001</v>
      </c>
      <c r="JF259">
        <v>0.7061132</v>
      </c>
      <c r="JG259">
        <v>17.997060000000001</v>
      </c>
      <c r="JH259" s="1">
        <v>3.34002E-3</v>
      </c>
      <c r="JI259" s="1">
        <v>1.1331469999999999</v>
      </c>
      <c r="JJ259">
        <v>0.70661649999999998</v>
      </c>
      <c r="JK259">
        <v>18.36994</v>
      </c>
      <c r="JL259" s="1">
        <v>2.913147E-3</v>
      </c>
      <c r="JM259" s="1">
        <v>0.98734109999999997</v>
      </c>
      <c r="JN259">
        <v>0.70706380000000002</v>
      </c>
      <c r="JO259">
        <v>18.746379999999998</v>
      </c>
      <c r="JP259" s="1">
        <v>2.4900819999999998E-3</v>
      </c>
      <c r="JQ259" s="1">
        <v>0.8437365</v>
      </c>
      <c r="JR259">
        <v>0.70741180000000004</v>
      </c>
      <c r="JS259">
        <v>19.274940000000001</v>
      </c>
      <c r="JT259" s="1">
        <v>2.080475E-3</v>
      </c>
      <c r="JU259" s="1">
        <v>0.70490140000000001</v>
      </c>
      <c r="JV259">
        <v>0.70774630000000005</v>
      </c>
      <c r="JW259">
        <v>19.398440000000001</v>
      </c>
      <c r="JX259" s="1">
        <v>1.705923E-3</v>
      </c>
      <c r="JY259" s="1">
        <v>0.57778629999999997</v>
      </c>
      <c r="JZ259">
        <v>0.70802100000000001</v>
      </c>
      <c r="KA259">
        <v>18.8383</v>
      </c>
      <c r="KB259" s="1">
        <v>1.390252E-3</v>
      </c>
      <c r="KC259" s="1">
        <v>0.47032459999999998</v>
      </c>
      <c r="KD259">
        <v>0.70825970000000005</v>
      </c>
      <c r="KE259">
        <v>18.119219999999999</v>
      </c>
      <c r="KF259" s="1">
        <v>1.14467E-3</v>
      </c>
      <c r="KG259" s="1">
        <v>0.38654650000000002</v>
      </c>
      <c r="KH259">
        <v>0.70847349999999998</v>
      </c>
      <c r="KI259">
        <v>17.535240000000002</v>
      </c>
      <c r="KJ259" s="1">
        <v>9.6552249999999997E-4</v>
      </c>
      <c r="KK259" s="1">
        <v>0.32527620000000002</v>
      </c>
      <c r="KL259">
        <v>0.70867610000000003</v>
      </c>
      <c r="KM259">
        <v>17.76803</v>
      </c>
      <c r="KN259" s="1">
        <v>8.3829170000000004E-4</v>
      </c>
      <c r="KO259" s="1">
        <v>0.28176370000000001</v>
      </c>
      <c r="KP259">
        <v>0.70883099999999999</v>
      </c>
      <c r="KQ259">
        <v>18.38937</v>
      </c>
      <c r="KR259" s="1">
        <v>7.4580999999999996E-4</v>
      </c>
      <c r="KS259" s="1">
        <v>0.25027630000000001</v>
      </c>
      <c r="KT259">
        <v>0.7089666</v>
      </c>
      <c r="KU259">
        <v>19.19539</v>
      </c>
      <c r="KV259" s="1">
        <v>6.7418600000000001E-4</v>
      </c>
      <c r="KW259" s="1">
        <v>0.22598309999999999</v>
      </c>
      <c r="KX259">
        <v>0.70909049999999996</v>
      </c>
      <c r="KY259">
        <v>19.930250000000001</v>
      </c>
      <c r="KZ259" s="1">
        <v>6.1462210000000003E-4</v>
      </c>
      <c r="LA259" s="1">
        <v>0.20588219999999999</v>
      </c>
      <c r="LB259">
        <v>0.7091577</v>
      </c>
      <c r="LC259">
        <v>19.96161</v>
      </c>
      <c r="LD259" s="1">
        <v>5.634069E-4</v>
      </c>
      <c r="LE259" s="1">
        <v>0.18864410000000001</v>
      </c>
      <c r="LF259">
        <v>0.7092465</v>
      </c>
      <c r="LG259">
        <v>19.381229999999999</v>
      </c>
      <c r="LH259" s="1">
        <v>5.1956129999999998E-4</v>
      </c>
      <c r="LI259" s="1">
        <v>0.17387089999999999</v>
      </c>
      <c r="LJ259">
        <v>0.70928449999999998</v>
      </c>
      <c r="LK259">
        <v>18.720500000000001</v>
      </c>
      <c r="LL259" s="1">
        <v>4.8262400000000002E-4</v>
      </c>
      <c r="LM259" s="1">
        <v>0.1614274</v>
      </c>
      <c r="LN259">
        <v>0.70931310000000003</v>
      </c>
      <c r="LO259">
        <v>18.25468</v>
      </c>
      <c r="LP259" s="1">
        <v>4.51822E-4</v>
      </c>
      <c r="LQ259" s="1">
        <v>0.151062</v>
      </c>
      <c r="LR259">
        <v>0.70932289999999998</v>
      </c>
      <c r="LS259">
        <v>18.69275</v>
      </c>
      <c r="LT259" s="1">
        <v>4.2589329999999999E-4</v>
      </c>
      <c r="LU259" s="1">
        <v>0.14235139999999999</v>
      </c>
      <c r="LV259">
        <v>0.70930179999999998</v>
      </c>
      <c r="LW259">
        <v>19.5411</v>
      </c>
      <c r="LX259" s="1">
        <v>4.0334970000000003E-4</v>
      </c>
      <c r="LY259" s="1">
        <v>0.13480110000000001</v>
      </c>
      <c r="LZ259">
        <v>0.70928740000000001</v>
      </c>
      <c r="MA259">
        <v>20.553930000000001</v>
      </c>
      <c r="MB259" s="1">
        <v>3.8298070000000002E-4</v>
      </c>
      <c r="MC259" s="1">
        <v>0.12799450000000001</v>
      </c>
      <c r="MD259">
        <v>0.70926549999999999</v>
      </c>
      <c r="ME259">
        <v>21.346350000000001</v>
      </c>
      <c r="MF259" s="1">
        <v>3.6434210000000001E-4</v>
      </c>
      <c r="MG259" s="1">
        <v>0.12176629999999999</v>
      </c>
      <c r="MH259">
        <v>0.70921299999999998</v>
      </c>
      <c r="MI259">
        <v>21.431650000000001</v>
      </c>
      <c r="MJ259" s="1">
        <v>3.4717320000000001E-4</v>
      </c>
      <c r="MK259" s="1">
        <v>0.11603869999999999</v>
      </c>
      <c r="ML259">
        <v>0.70917889999999995</v>
      </c>
      <c r="MM259">
        <v>20.869730000000001</v>
      </c>
      <c r="MN259" s="1">
        <v>3.314913E-4</v>
      </c>
      <c r="MO259" s="1">
        <v>0.1107963</v>
      </c>
      <c r="MP259">
        <v>0.70907940000000003</v>
      </c>
      <c r="MQ259">
        <v>20.215350000000001</v>
      </c>
      <c r="MR259" s="1">
        <v>3.1721530000000003E-4</v>
      </c>
      <c r="MS259" s="1">
        <v>0.1060319</v>
      </c>
      <c r="MT259">
        <v>0.70900459999999998</v>
      </c>
      <c r="MU259">
        <v>19.74776</v>
      </c>
      <c r="MV259" s="1">
        <v>3.043581E-4</v>
      </c>
      <c r="MW259" s="1">
        <v>0.10173210000000001</v>
      </c>
      <c r="MX259">
        <v>0.70889729999999995</v>
      </c>
      <c r="MY259">
        <v>20.05245</v>
      </c>
      <c r="MZ259" s="1">
        <v>2.9284109999999999E-4</v>
      </c>
      <c r="NA259" s="1">
        <v>9.789138E-2</v>
      </c>
      <c r="NB259">
        <v>0.70880880000000002</v>
      </c>
      <c r="NC259">
        <v>20.253810000000001</v>
      </c>
      <c r="ND259" s="1">
        <v>2.8277949999999999E-4</v>
      </c>
      <c r="NE259" s="1">
        <v>9.4511129999999999E-2</v>
      </c>
      <c r="NF259">
        <v>0.7086983</v>
      </c>
      <c r="NG259">
        <v>21.047619999999998</v>
      </c>
      <c r="NH259" s="1">
        <v>2.741086E-4</v>
      </c>
      <c r="NI259" s="1">
        <v>9.1602740000000002E-2</v>
      </c>
      <c r="NJ259">
        <v>0.70857789999999998</v>
      </c>
      <c r="NK259">
        <v>21.711040000000001</v>
      </c>
      <c r="NL259" s="1">
        <v>2.666743E-4</v>
      </c>
      <c r="NM259" s="1">
        <v>8.9111839999999998E-2</v>
      </c>
      <c r="NN259">
        <v>0.70849260000000003</v>
      </c>
      <c r="NO259">
        <v>21.723459999999999</v>
      </c>
      <c r="NP259" s="1">
        <v>2.6000129999999999E-4</v>
      </c>
      <c r="NQ259" s="1">
        <v>8.6876709999999996E-2</v>
      </c>
      <c r="NR259">
        <v>0.70838500000000004</v>
      </c>
      <c r="NS259">
        <v>21.12482</v>
      </c>
      <c r="NT259" s="1">
        <v>2.534991E-4</v>
      </c>
      <c r="NU259" s="1">
        <v>8.4705950000000002E-2</v>
      </c>
      <c r="NV259">
        <v>0.7083315</v>
      </c>
      <c r="NW259">
        <v>20.357399999999998</v>
      </c>
      <c r="NX259" s="1">
        <v>2.467848E-4</v>
      </c>
      <c r="NY259" s="1">
        <v>8.246676E-2</v>
      </c>
      <c r="NZ259">
        <v>0.70830199999999999</v>
      </c>
      <c r="OA259">
        <v>19.875889999999998</v>
      </c>
      <c r="OB259" s="1">
        <v>2.3971349999999999E-4</v>
      </c>
      <c r="OC259" s="1">
        <v>8.0102759999999995E-2</v>
      </c>
      <c r="OD259">
        <v>0.70832220000000001</v>
      </c>
      <c r="OE259">
        <v>20.37096</v>
      </c>
      <c r="OF259" s="1">
        <v>2.3235270000000001E-4</v>
      </c>
      <c r="OG259" s="1">
        <v>7.7637079999999997E-2</v>
      </c>
      <c r="OH259">
        <v>0.70836060000000001</v>
      </c>
      <c r="OI259">
        <v>21.339790000000001</v>
      </c>
      <c r="OJ259" s="1">
        <v>2.2498590000000001E-4</v>
      </c>
      <c r="OK259" s="1">
        <v>7.5151819999999994E-2</v>
      </c>
    </row>
    <row r="260" spans="1:401" x14ac:dyDescent="0.35">
      <c r="A260">
        <v>266</v>
      </c>
      <c r="B260" t="s">
        <v>4</v>
      </c>
      <c r="C260" t="s">
        <v>181</v>
      </c>
      <c r="D260" t="s">
        <v>266</v>
      </c>
      <c r="E260">
        <v>875.22410000000002</v>
      </c>
      <c r="F260">
        <v>0.90495530000000002</v>
      </c>
      <c r="G260">
        <v>16.70646</v>
      </c>
      <c r="H260">
        <v>0</v>
      </c>
      <c r="I260">
        <v>0</v>
      </c>
      <c r="J260">
        <v>0.90378480000000005</v>
      </c>
      <c r="K260">
        <v>17.007020000000001</v>
      </c>
      <c r="L260">
        <v>0</v>
      </c>
      <c r="M260">
        <v>0</v>
      </c>
      <c r="N260">
        <v>0.90258510000000003</v>
      </c>
      <c r="O260">
        <v>17.258479999999999</v>
      </c>
      <c r="P260">
        <v>0</v>
      </c>
      <c r="Q260">
        <v>0</v>
      </c>
      <c r="R260">
        <v>0.90138949999999995</v>
      </c>
      <c r="S260">
        <v>17.456189999999999</v>
      </c>
      <c r="T260">
        <v>0</v>
      </c>
      <c r="U260">
        <v>0</v>
      </c>
      <c r="V260">
        <v>0.90019199999999999</v>
      </c>
      <c r="W260">
        <v>17.740030000000001</v>
      </c>
      <c r="X260">
        <v>0</v>
      </c>
      <c r="Y260">
        <v>0</v>
      </c>
      <c r="Z260">
        <v>0.8989781</v>
      </c>
      <c r="AA260">
        <v>17.908110000000001</v>
      </c>
      <c r="AB260">
        <v>0</v>
      </c>
      <c r="AC260">
        <v>0</v>
      </c>
      <c r="AD260">
        <v>0.89777289999999998</v>
      </c>
      <c r="AE260">
        <v>17.807590000000001</v>
      </c>
      <c r="AF260">
        <v>0</v>
      </c>
      <c r="AG260">
        <v>0</v>
      </c>
      <c r="AH260">
        <v>0.89654089999999997</v>
      </c>
      <c r="AI260">
        <v>17.662120000000002</v>
      </c>
      <c r="AJ260">
        <v>0</v>
      </c>
      <c r="AK260">
        <v>0</v>
      </c>
      <c r="AL260">
        <v>0.89532529999999999</v>
      </c>
      <c r="AM260">
        <v>17.521329999999999</v>
      </c>
      <c r="AN260">
        <v>0</v>
      </c>
      <c r="AO260">
        <v>0</v>
      </c>
      <c r="AP260">
        <v>0.89414289999999996</v>
      </c>
      <c r="AQ260">
        <v>17.79457</v>
      </c>
      <c r="AR260">
        <v>0</v>
      </c>
      <c r="AS260">
        <v>0</v>
      </c>
      <c r="AT260">
        <v>0.89288849999999997</v>
      </c>
      <c r="AU260">
        <v>18.215509999999998</v>
      </c>
      <c r="AV260">
        <v>0</v>
      </c>
      <c r="AW260">
        <v>0</v>
      </c>
      <c r="AX260">
        <v>0.89167229999999997</v>
      </c>
      <c r="AY260">
        <v>18.588200000000001</v>
      </c>
      <c r="AZ260">
        <v>5.2045420000000005E-32</v>
      </c>
      <c r="BA260" s="1">
        <v>1.4917739999999999E-29</v>
      </c>
      <c r="BB260">
        <v>0.89037540000000004</v>
      </c>
      <c r="BC260">
        <v>18.981290000000001</v>
      </c>
      <c r="BD260" s="1">
        <v>2.117452E-18</v>
      </c>
      <c r="BE260" s="1">
        <v>3.7621950000000002E-16</v>
      </c>
      <c r="BF260">
        <v>0.88877640000000002</v>
      </c>
      <c r="BG260">
        <v>19.09338</v>
      </c>
      <c r="BH260" s="1">
        <v>2.5196430000000002E-11</v>
      </c>
      <c r="BI260" s="1">
        <v>5.2419780000000003E-9</v>
      </c>
      <c r="BJ260">
        <v>0.88693920000000004</v>
      </c>
      <c r="BK260">
        <v>18.98115</v>
      </c>
      <c r="BL260" s="1">
        <v>8.0094530000000003E-7</v>
      </c>
      <c r="BM260" s="1">
        <v>1.8267850000000001E-4</v>
      </c>
      <c r="BN260">
        <v>0.88518560000000002</v>
      </c>
      <c r="BO260">
        <v>18.810459999999999</v>
      </c>
      <c r="BP260" s="1">
        <v>4.8302950000000001E-4</v>
      </c>
      <c r="BQ260" s="1">
        <v>0.11637699999999999</v>
      </c>
      <c r="BR260">
        <v>0.88330969999999998</v>
      </c>
      <c r="BS260">
        <v>18.63862</v>
      </c>
      <c r="BT260" s="1">
        <v>4.5551420000000002E-2</v>
      </c>
      <c r="BU260" s="1">
        <v>11.457269999999999</v>
      </c>
      <c r="BV260">
        <v>0.88148950000000004</v>
      </c>
      <c r="BW260">
        <v>18.693259999999999</v>
      </c>
      <c r="BX260" s="1">
        <v>1.151192</v>
      </c>
      <c r="BY260">
        <v>300.37470000000002</v>
      </c>
      <c r="BZ260">
        <v>0.87953110000000001</v>
      </c>
      <c r="CA260">
        <v>18.631530000000001</v>
      </c>
      <c r="CB260">
        <v>10.38551</v>
      </c>
      <c r="CC260">
        <v>2799.0929999999998</v>
      </c>
      <c r="CD260">
        <v>0.87725830000000005</v>
      </c>
      <c r="CE260">
        <v>18.72232</v>
      </c>
      <c r="CF260">
        <v>40.423319999999997</v>
      </c>
      <c r="CG260">
        <v>11217.92</v>
      </c>
      <c r="CH260">
        <v>0.87458089999999999</v>
      </c>
      <c r="CI260">
        <v>18.66723</v>
      </c>
      <c r="CJ260">
        <v>78.006469999999993</v>
      </c>
      <c r="CK260">
        <v>22240.46</v>
      </c>
      <c r="CL260">
        <v>0.87166290000000002</v>
      </c>
      <c r="CM260">
        <v>18.588069999999998</v>
      </c>
      <c r="CN260">
        <v>83.425179999999997</v>
      </c>
      <c r="CO260">
        <v>24373.47</v>
      </c>
      <c r="CP260">
        <v>0.86876540000000002</v>
      </c>
      <c r="CQ260">
        <v>18.54627</v>
      </c>
      <c r="CR260">
        <v>54.167059999999999</v>
      </c>
      <c r="CS260">
        <v>16176.65</v>
      </c>
      <c r="CT260">
        <v>0.86608980000000002</v>
      </c>
      <c r="CU260">
        <v>18.455439999999999</v>
      </c>
      <c r="CV260">
        <v>23.06213</v>
      </c>
      <c r="CW260">
        <v>7021.8680000000004</v>
      </c>
      <c r="CX260">
        <v>0.86363860000000003</v>
      </c>
      <c r="CY260">
        <v>18.251989999999999</v>
      </c>
      <c r="CZ260">
        <v>6.8875770000000003</v>
      </c>
      <c r="DA260">
        <v>2132.5650000000001</v>
      </c>
      <c r="DB260">
        <v>0.86143340000000002</v>
      </c>
      <c r="DC260">
        <v>18.272749999999998</v>
      </c>
      <c r="DD260">
        <v>1.5550580000000001</v>
      </c>
      <c r="DE260">
        <v>487.74239999999998</v>
      </c>
      <c r="DF260">
        <v>0.85921950000000002</v>
      </c>
      <c r="DG260">
        <v>18.01005</v>
      </c>
      <c r="DH260">
        <v>0.31246180000000001</v>
      </c>
      <c r="DI260">
        <v>98.090389999999999</v>
      </c>
      <c r="DJ260">
        <v>0.85687630000000004</v>
      </c>
      <c r="DK260">
        <v>17.849329999999998</v>
      </c>
      <c r="DL260">
        <v>8.9511469999999996E-2</v>
      </c>
      <c r="DM260">
        <v>27.365179999999999</v>
      </c>
      <c r="DN260">
        <v>0.85429809999999995</v>
      </c>
      <c r="DO260">
        <v>17.787710000000001</v>
      </c>
      <c r="DP260">
        <v>5.3907959999999998E-2</v>
      </c>
      <c r="DQ260">
        <v>16.07124</v>
      </c>
      <c r="DR260">
        <v>0.85137050000000003</v>
      </c>
      <c r="DS260">
        <v>17.691610000000001</v>
      </c>
      <c r="DT260">
        <v>4.6234009999999999E-2</v>
      </c>
      <c r="DU260">
        <v>13.724600000000001</v>
      </c>
      <c r="DV260">
        <v>0.84802169999999999</v>
      </c>
      <c r="DW260">
        <v>17.552679999999999</v>
      </c>
      <c r="DX260">
        <v>4.2677720000000002E-2</v>
      </c>
      <c r="DY260">
        <v>12.693860000000001</v>
      </c>
      <c r="DZ260">
        <v>0.84428539999999996</v>
      </c>
      <c r="EA260">
        <v>17.41573</v>
      </c>
      <c r="EB260" s="1">
        <v>3.9974259999999998E-2</v>
      </c>
      <c r="EC260">
        <v>11.931010000000001</v>
      </c>
      <c r="ED260">
        <v>0.84022989999999997</v>
      </c>
      <c r="EE260">
        <v>17.385249999999999</v>
      </c>
      <c r="EF260" s="1">
        <v>3.751028E-2</v>
      </c>
      <c r="EG260">
        <v>11.24146</v>
      </c>
      <c r="EH260">
        <v>0.83590019999999998</v>
      </c>
      <c r="EI260">
        <v>17.81709</v>
      </c>
      <c r="EJ260" s="1">
        <v>3.5148329999999998E-2</v>
      </c>
      <c r="EK260" s="1">
        <v>10.579269999999999</v>
      </c>
      <c r="EL260">
        <v>0.83096170000000003</v>
      </c>
      <c r="EM260">
        <v>18.060880000000001</v>
      </c>
      <c r="EN260" s="1">
        <v>3.2880760000000002E-2</v>
      </c>
      <c r="EO260" s="1">
        <v>9.9448899999999991</v>
      </c>
      <c r="EP260">
        <v>0.82581079999999996</v>
      </c>
      <c r="EQ260">
        <v>18.27047</v>
      </c>
      <c r="ER260" s="1">
        <v>3.0769790000000002E-2</v>
      </c>
      <c r="ES260" s="1">
        <v>9.3512979999999999</v>
      </c>
      <c r="ET260">
        <v>0.82062939999999995</v>
      </c>
      <c r="EU260">
        <v>18.56053</v>
      </c>
      <c r="EV260" s="1">
        <v>2.9045330000000001E-2</v>
      </c>
      <c r="EW260" s="1">
        <v>8.8646569999999993</v>
      </c>
      <c r="EX260">
        <v>0.81529830000000003</v>
      </c>
      <c r="EY260">
        <v>18.49512</v>
      </c>
      <c r="EZ260" s="1">
        <v>2.814024E-2</v>
      </c>
      <c r="FA260" s="1">
        <v>8.6194869999999995</v>
      </c>
      <c r="FB260">
        <v>0.80976820000000005</v>
      </c>
      <c r="FC260">
        <v>18.127320000000001</v>
      </c>
      <c r="FD260" s="1">
        <v>2.8244559999999998E-2</v>
      </c>
      <c r="FE260" s="1">
        <v>8.6838189999999997</v>
      </c>
      <c r="FF260">
        <v>0.80419640000000003</v>
      </c>
      <c r="FG260">
        <v>17.850210000000001</v>
      </c>
      <c r="FH260" s="1">
        <v>2.8926449999999999E-2</v>
      </c>
      <c r="FI260" s="1">
        <v>8.9364919999999994</v>
      </c>
      <c r="FJ260">
        <v>0.79867679999999996</v>
      </c>
      <c r="FK260">
        <v>17.765840000000001</v>
      </c>
      <c r="FL260" s="1">
        <v>2.9419480000000001E-2</v>
      </c>
      <c r="FM260" s="1">
        <v>9.1419139999999999</v>
      </c>
      <c r="FN260">
        <v>0.79345069999999995</v>
      </c>
      <c r="FO260">
        <v>18.32113</v>
      </c>
      <c r="FP260" s="1">
        <v>2.9216490000000001E-2</v>
      </c>
      <c r="FQ260" s="1">
        <v>9.1331199999999999</v>
      </c>
      <c r="FR260">
        <v>0.78833690000000001</v>
      </c>
      <c r="FS260">
        <v>18.954229999999999</v>
      </c>
      <c r="FT260" s="1">
        <v>2.824459E-2</v>
      </c>
      <c r="FU260" s="1">
        <v>8.8807369999999999</v>
      </c>
      <c r="FV260">
        <v>0.7832749</v>
      </c>
      <c r="FW260">
        <v>19.392869999999998</v>
      </c>
      <c r="FX260" s="1">
        <v>2.6699270000000001E-2</v>
      </c>
      <c r="FY260" s="1">
        <v>8.4403919999999992</v>
      </c>
      <c r="FZ260">
        <v>0.77904209999999996</v>
      </c>
      <c r="GA260">
        <v>19.740760000000002</v>
      </c>
      <c r="GB260" s="1">
        <v>2.493973E-2</v>
      </c>
      <c r="GC260" s="1">
        <v>7.9135790000000004</v>
      </c>
      <c r="GD260">
        <v>0.77397550000000004</v>
      </c>
      <c r="GE260">
        <v>19.567039999999999</v>
      </c>
      <c r="GF260" s="1">
        <v>2.303788E-2</v>
      </c>
      <c r="GG260" s="1">
        <v>7.3453999999999997</v>
      </c>
      <c r="GH260">
        <v>0.76887179999999999</v>
      </c>
      <c r="GI260">
        <v>19.15964</v>
      </c>
      <c r="GJ260" s="1">
        <v>2.1142310000000001E-2</v>
      </c>
      <c r="GK260" s="1">
        <v>6.772418</v>
      </c>
      <c r="GL260">
        <v>0.76368849999999999</v>
      </c>
      <c r="GM260">
        <v>18.84545</v>
      </c>
      <c r="GN260" s="1">
        <v>1.9325220000000001E-2</v>
      </c>
      <c r="GO260" s="1">
        <v>6.2191489999999998</v>
      </c>
      <c r="GP260">
        <v>0.75859730000000003</v>
      </c>
      <c r="GQ260">
        <v>18.731089999999998</v>
      </c>
      <c r="GR260" s="1">
        <v>1.7633719999999999E-2</v>
      </c>
      <c r="GS260" s="1">
        <v>5.6987730000000001</v>
      </c>
      <c r="GT260">
        <v>0.75455240000000001</v>
      </c>
      <c r="GU260">
        <v>18.905570000000001</v>
      </c>
      <c r="GV260" s="1">
        <v>1.6085729999999999E-2</v>
      </c>
      <c r="GW260" s="1">
        <v>5.2126609999999998</v>
      </c>
      <c r="GX260">
        <v>0.75037229999999999</v>
      </c>
      <c r="GY260">
        <v>19.549530000000001</v>
      </c>
      <c r="GZ260" s="1">
        <v>1.4660100000000001E-2</v>
      </c>
      <c r="HA260" s="1">
        <v>4.764913</v>
      </c>
      <c r="HB260">
        <v>0.74697349999999996</v>
      </c>
      <c r="HC260">
        <v>19.953320000000001</v>
      </c>
      <c r="HD260" s="1">
        <v>1.3360820000000001E-2</v>
      </c>
      <c r="HE260" s="1">
        <v>4.3520399999999997</v>
      </c>
      <c r="HF260">
        <v>0.74444920000000003</v>
      </c>
      <c r="HG260">
        <v>20.07901</v>
      </c>
      <c r="HH260" s="1">
        <v>1.219231E-2</v>
      </c>
      <c r="HI260" s="1">
        <v>3.9752420000000002</v>
      </c>
      <c r="HJ260">
        <v>0.74135019999999996</v>
      </c>
      <c r="HK260">
        <v>19.787939999999999</v>
      </c>
      <c r="HL260" s="1">
        <v>1.1146039999999999E-2</v>
      </c>
      <c r="HM260" s="1">
        <v>3.6393800000000001</v>
      </c>
      <c r="HN260">
        <v>0.73770550000000001</v>
      </c>
      <c r="HO260">
        <v>19.348549999999999</v>
      </c>
      <c r="HP260" s="1">
        <v>1.0163119999999999E-2</v>
      </c>
      <c r="HQ260" s="1">
        <v>3.325936</v>
      </c>
      <c r="HR260">
        <v>0.73462019999999995</v>
      </c>
      <c r="HS260">
        <v>18.882210000000001</v>
      </c>
      <c r="HT260" s="1">
        <v>9.2579189999999999E-3</v>
      </c>
      <c r="HU260" s="1">
        <v>3.034449</v>
      </c>
      <c r="HV260">
        <v>0.73280429999999996</v>
      </c>
      <c r="HW260">
        <v>18.487660000000002</v>
      </c>
      <c r="HX260" s="1">
        <v>8.4323460000000003E-3</v>
      </c>
      <c r="HY260" s="1">
        <v>2.7627839999999999</v>
      </c>
      <c r="HZ260">
        <v>0.73200259999999995</v>
      </c>
      <c r="IA260">
        <v>18.450510000000001</v>
      </c>
      <c r="IB260" s="1">
        <v>7.6846350000000004E-3</v>
      </c>
      <c r="IC260" s="1">
        <v>2.5132409999999998</v>
      </c>
      <c r="ID260">
        <v>0.73165230000000003</v>
      </c>
      <c r="IE260">
        <v>18.92371</v>
      </c>
      <c r="IF260" s="1">
        <v>7.0062780000000003E-3</v>
      </c>
      <c r="IG260" s="1">
        <v>2.2854999999999999</v>
      </c>
      <c r="IH260">
        <v>0.73311579999999998</v>
      </c>
      <c r="II260">
        <v>19.43458</v>
      </c>
      <c r="IJ260" s="1">
        <v>6.3924159999999997E-3</v>
      </c>
      <c r="IK260" s="1">
        <v>2.0773790000000001</v>
      </c>
      <c r="IL260">
        <v>0.73283989999999999</v>
      </c>
      <c r="IM260">
        <v>19.87987</v>
      </c>
      <c r="IN260" s="1">
        <v>5.818007E-3</v>
      </c>
      <c r="IO260" s="1">
        <v>1.8879490000000001</v>
      </c>
      <c r="IP260">
        <v>0.73226599999999997</v>
      </c>
      <c r="IQ260">
        <v>19.6587</v>
      </c>
      <c r="IR260" s="1">
        <v>5.2769230000000002E-3</v>
      </c>
      <c r="IS260" s="1">
        <v>1.7106460000000001</v>
      </c>
      <c r="IT260">
        <v>0.73200520000000002</v>
      </c>
      <c r="IU260">
        <v>19.08257</v>
      </c>
      <c r="IV260" s="1">
        <v>4.7680530000000004E-3</v>
      </c>
      <c r="IW260" s="1">
        <v>1.543709</v>
      </c>
      <c r="IX260">
        <v>0.73187919999999995</v>
      </c>
      <c r="IY260">
        <v>18.467880000000001</v>
      </c>
      <c r="IZ260" s="1">
        <v>4.2859329999999996E-3</v>
      </c>
      <c r="JA260" s="1">
        <v>1.3858760000000001</v>
      </c>
      <c r="JB260">
        <v>0.73181799999999997</v>
      </c>
      <c r="JC260">
        <v>17.916599999999999</v>
      </c>
      <c r="JD260" s="1">
        <v>3.8285340000000002E-3</v>
      </c>
      <c r="JE260" s="1">
        <v>1.2365729999999999</v>
      </c>
      <c r="JF260">
        <v>0.73176759999999996</v>
      </c>
      <c r="JG260">
        <v>18.018840000000001</v>
      </c>
      <c r="JH260" s="1">
        <v>3.3902810000000002E-3</v>
      </c>
      <c r="JI260" s="1">
        <v>1.094247</v>
      </c>
      <c r="JJ260">
        <v>0.73181249999999998</v>
      </c>
      <c r="JK260">
        <v>18.374369999999999</v>
      </c>
      <c r="JL260" s="1">
        <v>2.9626079999999998E-3</v>
      </c>
      <c r="JM260" s="1">
        <v>0.95581170000000004</v>
      </c>
      <c r="JN260">
        <v>0.73186030000000002</v>
      </c>
      <c r="JO260">
        <v>18.746179999999999</v>
      </c>
      <c r="JP260" s="1">
        <v>2.5388350000000001E-3</v>
      </c>
      <c r="JQ260" s="1">
        <v>0.81921310000000003</v>
      </c>
      <c r="JR260">
        <v>0.73188750000000002</v>
      </c>
      <c r="JS260">
        <v>19.27713</v>
      </c>
      <c r="JT260" s="1">
        <v>2.1267629999999998E-3</v>
      </c>
      <c r="JU260" s="1">
        <v>0.68642820000000004</v>
      </c>
      <c r="JV260">
        <v>0.73198249999999998</v>
      </c>
      <c r="JW260">
        <v>19.415759999999999</v>
      </c>
      <c r="JX260" s="1">
        <v>1.7469600000000001E-3</v>
      </c>
      <c r="JY260" s="1">
        <v>0.56383649999999996</v>
      </c>
      <c r="JZ260">
        <v>0.73205640000000005</v>
      </c>
      <c r="KA260">
        <v>18.876370000000001</v>
      </c>
      <c r="KB260" s="1">
        <v>1.4236240000000001E-3</v>
      </c>
      <c r="KC260" s="1">
        <v>0.4591385</v>
      </c>
      <c r="KD260">
        <v>0.73215589999999997</v>
      </c>
      <c r="KE260">
        <v>18.165669999999999</v>
      </c>
      <c r="KF260" s="1">
        <v>1.1698290000000001E-3</v>
      </c>
      <c r="KG260" s="1">
        <v>0.37680000000000002</v>
      </c>
      <c r="KH260">
        <v>0.73226869999999999</v>
      </c>
      <c r="KI260">
        <v>17.576139999999999</v>
      </c>
      <c r="KJ260" s="1">
        <v>9.8353720000000011E-4</v>
      </c>
      <c r="KK260" s="1">
        <v>0.31619720000000001</v>
      </c>
      <c r="KL260">
        <v>0.73237189999999996</v>
      </c>
      <c r="KM260">
        <v>17.796230000000001</v>
      </c>
      <c r="KN260" s="1">
        <v>8.5110570000000003E-4</v>
      </c>
      <c r="KO260" s="1">
        <v>0.27309689999999998</v>
      </c>
      <c r="KP260">
        <v>0.73247490000000004</v>
      </c>
      <c r="KQ260">
        <v>18.40147</v>
      </c>
      <c r="KR260" s="1">
        <v>7.5531950000000002E-4</v>
      </c>
      <c r="KS260" s="1">
        <v>0.2420282</v>
      </c>
      <c r="KT260">
        <v>0.73261350000000003</v>
      </c>
      <c r="KU260">
        <v>19.198730000000001</v>
      </c>
      <c r="KV260" s="1">
        <v>6.8180149999999995E-4</v>
      </c>
      <c r="KW260" s="1">
        <v>0.2182413</v>
      </c>
      <c r="KX260">
        <v>0.73271830000000004</v>
      </c>
      <c r="KY260">
        <v>19.93515</v>
      </c>
      <c r="KZ260" s="1">
        <v>6.210794E-4</v>
      </c>
      <c r="LA260" s="1">
        <v>0.19868169999999999</v>
      </c>
      <c r="LB260">
        <v>0.73283609999999999</v>
      </c>
      <c r="LC260">
        <v>19.981999999999999</v>
      </c>
      <c r="LD260" s="1">
        <v>5.6896539999999997E-4</v>
      </c>
      <c r="LE260" s="1">
        <v>0.18193110000000001</v>
      </c>
      <c r="LF260">
        <v>0.73292290000000004</v>
      </c>
      <c r="LG260">
        <v>19.417750000000002</v>
      </c>
      <c r="LH260" s="1">
        <v>5.2428749999999997E-4</v>
      </c>
      <c r="LI260" s="1">
        <v>0.1675613</v>
      </c>
      <c r="LJ260">
        <v>0.7330373</v>
      </c>
      <c r="LK260">
        <v>18.759779999999999</v>
      </c>
      <c r="LL260" s="1">
        <v>4.8657870000000001E-4</v>
      </c>
      <c r="LM260" s="1">
        <v>0.15542919999999999</v>
      </c>
      <c r="LN260">
        <v>0.73311879999999996</v>
      </c>
      <c r="LO260">
        <v>18.28434</v>
      </c>
      <c r="LP260" s="1">
        <v>4.5511359999999998E-4</v>
      </c>
      <c r="LQ260" s="1">
        <v>0.1453161</v>
      </c>
      <c r="LR260">
        <v>0.73316389999999998</v>
      </c>
      <c r="LS260">
        <v>18.702960000000001</v>
      </c>
      <c r="LT260" s="1">
        <v>4.2868769999999999E-4</v>
      </c>
      <c r="LU260" s="1">
        <v>0.1368335</v>
      </c>
      <c r="LV260">
        <v>0.73320660000000004</v>
      </c>
      <c r="LW260">
        <v>19.530290000000001</v>
      </c>
      <c r="LX260" s="1">
        <v>4.0581960000000001E-4</v>
      </c>
      <c r="LY260" s="1">
        <v>0.12951009999999999</v>
      </c>
      <c r="LZ260">
        <v>0.73325709999999999</v>
      </c>
      <c r="MA260">
        <v>20.538499999999999</v>
      </c>
      <c r="MB260" s="1">
        <v>3.8523380000000002E-4</v>
      </c>
      <c r="MC260" s="1">
        <v>0.1229341</v>
      </c>
      <c r="MD260">
        <v>0.73326769999999997</v>
      </c>
      <c r="ME260">
        <v>21.338419999999999</v>
      </c>
      <c r="MF260" s="1">
        <v>3.6640890000000001E-4</v>
      </c>
      <c r="MG260" s="1">
        <v>0.1169216</v>
      </c>
      <c r="MH260">
        <v>0.73324659999999997</v>
      </c>
      <c r="MI260">
        <v>21.443529999999999</v>
      </c>
      <c r="MJ260" s="1">
        <v>3.4907109999999999E-4</v>
      </c>
      <c r="MK260" s="1">
        <v>0.1113936</v>
      </c>
      <c r="ML260">
        <v>0.73322189999999998</v>
      </c>
      <c r="MM260">
        <v>20.899619999999999</v>
      </c>
      <c r="MN260" s="1">
        <v>3.3322339999999998E-4</v>
      </c>
      <c r="MO260" s="1">
        <v>0.10633529999999999</v>
      </c>
      <c r="MP260">
        <v>0.73316060000000005</v>
      </c>
      <c r="MQ260">
        <v>20.248349999999999</v>
      </c>
      <c r="MR260" s="1">
        <v>3.187784E-4</v>
      </c>
      <c r="MS260" s="1">
        <v>0.1017296</v>
      </c>
      <c r="MT260">
        <v>0.73310209999999998</v>
      </c>
      <c r="MU260">
        <v>19.77094</v>
      </c>
      <c r="MV260" s="1">
        <v>3.0577140000000001E-4</v>
      </c>
      <c r="MW260" s="1">
        <v>9.7579650000000004E-2</v>
      </c>
      <c r="MX260">
        <v>0.7329717</v>
      </c>
      <c r="MY260">
        <v>20.055109999999999</v>
      </c>
      <c r="MZ260" s="1">
        <v>2.9409370000000001E-4</v>
      </c>
      <c r="NA260" s="1">
        <v>9.3865270000000001E-2</v>
      </c>
      <c r="NB260">
        <v>0.73283379999999998</v>
      </c>
      <c r="NC260">
        <v>20.23638</v>
      </c>
      <c r="ND260" s="1">
        <v>2.8386900000000002E-4</v>
      </c>
      <c r="NE260" s="1">
        <v>9.0594809999999998E-2</v>
      </c>
      <c r="NF260">
        <v>0.73267850000000001</v>
      </c>
      <c r="NG260">
        <v>21.024529999999999</v>
      </c>
      <c r="NH260" s="1">
        <v>2.7504290000000001E-4</v>
      </c>
      <c r="NI260" s="1">
        <v>8.7777759999999996E-2</v>
      </c>
      <c r="NJ260">
        <v>0.73249850000000005</v>
      </c>
      <c r="NK260">
        <v>21.701370000000001</v>
      </c>
      <c r="NL260" s="1">
        <v>2.6748240000000001E-4</v>
      </c>
      <c r="NM260" s="1">
        <v>8.5369719999999996E-2</v>
      </c>
      <c r="NN260">
        <v>0.73232010000000003</v>
      </c>
      <c r="NO260">
        <v>21.74625</v>
      </c>
      <c r="NP260" s="1">
        <v>2.60752E-4</v>
      </c>
      <c r="NQ260" s="1">
        <v>8.3227430000000005E-2</v>
      </c>
      <c r="NR260">
        <v>0.73212160000000004</v>
      </c>
      <c r="NS260">
        <v>21.169609999999999</v>
      </c>
      <c r="NT260" s="1">
        <v>2.542488E-4</v>
      </c>
      <c r="NU260" s="1">
        <v>8.1164879999999995E-2</v>
      </c>
      <c r="NV260">
        <v>0.73195699999999997</v>
      </c>
      <c r="NW260">
        <v>20.405000000000001</v>
      </c>
      <c r="NX260" s="1">
        <v>2.4757460000000001E-4</v>
      </c>
      <c r="NY260" s="1">
        <v>7.9050369999999995E-2</v>
      </c>
      <c r="NZ260">
        <v>0.73181499999999999</v>
      </c>
      <c r="OA260">
        <v>19.910820000000001</v>
      </c>
      <c r="OB260" s="1">
        <v>2.4054569999999999E-4</v>
      </c>
      <c r="OC260" s="1">
        <v>7.6818120000000004E-2</v>
      </c>
      <c r="OD260">
        <v>0.73170570000000001</v>
      </c>
      <c r="OE260">
        <v>20.383420000000001</v>
      </c>
      <c r="OF260" s="1">
        <v>2.3321170000000001E-4</v>
      </c>
      <c r="OG260" s="1">
        <v>7.4482300000000001E-2</v>
      </c>
      <c r="OH260">
        <v>0.73164070000000003</v>
      </c>
      <c r="OI260">
        <v>21.33126</v>
      </c>
      <c r="OJ260" s="1">
        <v>2.258385E-4</v>
      </c>
      <c r="OK260" s="1">
        <v>7.2118070000000006E-2</v>
      </c>
    </row>
    <row r="261" spans="1:401" x14ac:dyDescent="0.35">
      <c r="A261">
        <v>267</v>
      </c>
      <c r="B261" t="s">
        <v>4</v>
      </c>
      <c r="C261" t="s">
        <v>181</v>
      </c>
      <c r="D261" t="s">
        <v>267</v>
      </c>
      <c r="E261">
        <v>1250.924</v>
      </c>
      <c r="F261">
        <v>1.0484800000000001</v>
      </c>
      <c r="G261">
        <v>16.717929999999999</v>
      </c>
      <c r="H261">
        <v>0</v>
      </c>
      <c r="I261">
        <v>0</v>
      </c>
      <c r="J261">
        <v>1.0464180000000001</v>
      </c>
      <c r="K261">
        <v>17.03473</v>
      </c>
      <c r="L261">
        <v>0</v>
      </c>
      <c r="M261">
        <v>0</v>
      </c>
      <c r="N261">
        <v>1.0443370000000001</v>
      </c>
      <c r="O261">
        <v>17.290500000000002</v>
      </c>
      <c r="P261">
        <v>0</v>
      </c>
      <c r="Q261">
        <v>0</v>
      </c>
      <c r="R261">
        <v>1.0422389999999999</v>
      </c>
      <c r="S261">
        <v>17.486989999999999</v>
      </c>
      <c r="T261">
        <v>0</v>
      </c>
      <c r="U261">
        <v>0</v>
      </c>
      <c r="V261">
        <v>1.0401339999999999</v>
      </c>
      <c r="W261">
        <v>17.755109999999998</v>
      </c>
      <c r="X261">
        <v>0</v>
      </c>
      <c r="Y261">
        <v>0</v>
      </c>
      <c r="Z261">
        <v>1.0380020000000001</v>
      </c>
      <c r="AA261">
        <v>17.906459999999999</v>
      </c>
      <c r="AB261">
        <v>0</v>
      </c>
      <c r="AC261">
        <v>0</v>
      </c>
      <c r="AD261">
        <v>1.035879</v>
      </c>
      <c r="AE261">
        <v>17.80114</v>
      </c>
      <c r="AF261">
        <v>0</v>
      </c>
      <c r="AG261">
        <v>0</v>
      </c>
      <c r="AH261">
        <v>1.033728</v>
      </c>
      <c r="AI261">
        <v>17.657419999999998</v>
      </c>
      <c r="AJ261">
        <v>0</v>
      </c>
      <c r="AK261">
        <v>0</v>
      </c>
      <c r="AL261">
        <v>1.03155</v>
      </c>
      <c r="AM261">
        <v>17.525469999999999</v>
      </c>
      <c r="AN261">
        <v>0</v>
      </c>
      <c r="AO261">
        <v>0</v>
      </c>
      <c r="AP261">
        <v>1.0292969999999999</v>
      </c>
      <c r="AQ261">
        <v>17.817209999999999</v>
      </c>
      <c r="AR261">
        <v>0</v>
      </c>
      <c r="AS261">
        <v>0</v>
      </c>
      <c r="AT261">
        <v>1.02698</v>
      </c>
      <c r="AU261">
        <v>18.24418</v>
      </c>
      <c r="AV261">
        <v>0</v>
      </c>
      <c r="AW261">
        <v>0</v>
      </c>
      <c r="AX261">
        <v>1.0246649999999999</v>
      </c>
      <c r="AY261">
        <v>18.612919999999999</v>
      </c>
      <c r="AZ261">
        <v>6.8970999999999996E-33</v>
      </c>
      <c r="BA261" s="1">
        <v>2.5573289999999999E-30</v>
      </c>
      <c r="BB261">
        <v>1.0222389999999999</v>
      </c>
      <c r="BC261">
        <v>18.994720000000001</v>
      </c>
      <c r="BD261" s="1">
        <v>2.0552509999999999E-19</v>
      </c>
      <c r="BE261" s="1">
        <v>5.4203319999999998E-17</v>
      </c>
      <c r="BF261">
        <v>1.019711</v>
      </c>
      <c r="BG261">
        <v>19.092839999999999</v>
      </c>
      <c r="BH261" s="1">
        <v>8.1538149999999992E-12</v>
      </c>
      <c r="BI261" s="1">
        <v>1.890671E-9</v>
      </c>
      <c r="BJ261">
        <v>1.0172030000000001</v>
      </c>
      <c r="BK261">
        <v>18.979839999999999</v>
      </c>
      <c r="BL261" s="1">
        <v>4.658075E-7</v>
      </c>
      <c r="BM261" s="1">
        <v>1.269946E-4</v>
      </c>
      <c r="BN261">
        <v>1.014726</v>
      </c>
      <c r="BO261">
        <v>18.813690000000001</v>
      </c>
      <c r="BP261" s="1">
        <v>3.2721239999999998E-4</v>
      </c>
      <c r="BQ261" s="1">
        <v>9.5863139999999999E-2</v>
      </c>
      <c r="BR261">
        <v>1.012138</v>
      </c>
      <c r="BS261">
        <v>18.651730000000001</v>
      </c>
      <c r="BT261" s="1">
        <v>3.4179460000000002E-2</v>
      </c>
      <c r="BU261" s="1">
        <v>10.59665</v>
      </c>
      <c r="BV261">
        <v>1.0095940000000001</v>
      </c>
      <c r="BW261">
        <v>18.72072</v>
      </c>
      <c r="BX261" s="1">
        <v>0.93624169999999995</v>
      </c>
      <c r="BY261">
        <v>304.72179999999997</v>
      </c>
      <c r="BZ261">
        <v>1.0069220000000001</v>
      </c>
      <c r="CA261">
        <v>18.656580000000002</v>
      </c>
      <c r="CB261" s="1">
        <v>9.033925</v>
      </c>
      <c r="CC261">
        <v>3069.86</v>
      </c>
      <c r="CD261">
        <v>1.0038210000000001</v>
      </c>
      <c r="CE261">
        <v>18.745550000000001</v>
      </c>
      <c r="CF261">
        <v>37.255499999999998</v>
      </c>
      <c r="CG261">
        <v>13162.63</v>
      </c>
      <c r="CH261">
        <v>1.0002089999999999</v>
      </c>
      <c r="CI261">
        <v>18.676490000000001</v>
      </c>
      <c r="CJ261">
        <v>75.61206</v>
      </c>
      <c r="CK261">
        <v>27689.200000000001</v>
      </c>
      <c r="CL261">
        <v>0.99621400000000004</v>
      </c>
      <c r="CM261">
        <v>18.58128</v>
      </c>
      <c r="CN261">
        <v>84.549180000000007</v>
      </c>
      <c r="CO261">
        <v>32018.76</v>
      </c>
      <c r="CP261">
        <v>0.99220169999999996</v>
      </c>
      <c r="CQ261">
        <v>18.537749999999999</v>
      </c>
      <c r="CR261">
        <v>57.050420000000003</v>
      </c>
      <c r="CS261">
        <v>22220.26</v>
      </c>
      <c r="CT261">
        <v>0.98844750000000003</v>
      </c>
      <c r="CU261">
        <v>18.454820000000002</v>
      </c>
      <c r="CV261">
        <v>25.130189999999999</v>
      </c>
      <c r="CW261">
        <v>10043.84</v>
      </c>
      <c r="CX261">
        <v>0.9850042</v>
      </c>
      <c r="CY261">
        <v>18.270610000000001</v>
      </c>
      <c r="CZ261">
        <v>7.7276879999999997</v>
      </c>
      <c r="DA261">
        <v>3158.77</v>
      </c>
      <c r="DB261">
        <v>0.98187290000000005</v>
      </c>
      <c r="DC261">
        <v>18.315010000000001</v>
      </c>
      <c r="DD261">
        <v>1.7833330000000001</v>
      </c>
      <c r="DE261">
        <v>742.02620000000002</v>
      </c>
      <c r="DF261">
        <v>0.97877910000000001</v>
      </c>
      <c r="DG261">
        <v>18.054670000000002</v>
      </c>
      <c r="DH261">
        <v>0.3580351</v>
      </c>
      <c r="DI261">
        <v>149.48609999999999</v>
      </c>
      <c r="DJ261">
        <v>0.97556089999999995</v>
      </c>
      <c r="DK261">
        <v>17.893339999999998</v>
      </c>
      <c r="DL261">
        <v>9.6913520000000003E-2</v>
      </c>
      <c r="DM261">
        <v>39.14376</v>
      </c>
      <c r="DN261">
        <v>0.97204429999999997</v>
      </c>
      <c r="DO261">
        <v>17.81568</v>
      </c>
      <c r="DP261">
        <v>5.5170360000000002E-2</v>
      </c>
      <c r="DQ261">
        <v>21.45495</v>
      </c>
      <c r="DR261">
        <v>0.96806599999999998</v>
      </c>
      <c r="DS261">
        <v>17.697700000000001</v>
      </c>
      <c r="DT261">
        <v>4.6625630000000001E-2</v>
      </c>
      <c r="DU261">
        <v>17.981490000000001</v>
      </c>
      <c r="DV261">
        <v>0.96353239999999996</v>
      </c>
      <c r="DW261">
        <v>17.54637</v>
      </c>
      <c r="DX261" s="1">
        <v>4.2920630000000001E-2</v>
      </c>
      <c r="DY261">
        <v>16.576039999999999</v>
      </c>
      <c r="DZ261">
        <v>0.95837070000000002</v>
      </c>
      <c r="EA261">
        <v>17.41048</v>
      </c>
      <c r="EB261" s="1">
        <v>4.0179069999999997E-2</v>
      </c>
      <c r="EC261">
        <v>15.57316</v>
      </c>
      <c r="ED261">
        <v>0.95256969999999996</v>
      </c>
      <c r="EE261">
        <v>17.393460000000001</v>
      </c>
      <c r="EF261" s="1">
        <v>3.7704479999999999E-2</v>
      </c>
      <c r="EG261">
        <v>14.67924</v>
      </c>
      <c r="EH261">
        <v>0.94650140000000005</v>
      </c>
      <c r="EI261">
        <v>17.851369999999999</v>
      </c>
      <c r="EJ261" s="1">
        <v>3.533596E-2</v>
      </c>
      <c r="EK261" s="1">
        <v>13.821820000000001</v>
      </c>
      <c r="EL261">
        <v>0.93996930000000001</v>
      </c>
      <c r="EM261">
        <v>18.10923</v>
      </c>
      <c r="EN261" s="1">
        <v>3.3059289999999998E-2</v>
      </c>
      <c r="EO261">
        <v>12.996700000000001</v>
      </c>
      <c r="EP261">
        <v>0.93313749999999995</v>
      </c>
      <c r="EQ261">
        <v>18.32263</v>
      </c>
      <c r="ER261" s="1">
        <v>3.0932589999999999E-2</v>
      </c>
      <c r="ES261" s="1">
        <v>12.221410000000001</v>
      </c>
      <c r="ET261">
        <v>0.92620440000000004</v>
      </c>
      <c r="EU261">
        <v>18.606719999999999</v>
      </c>
      <c r="EV261" s="1">
        <v>2.9161139999999999E-2</v>
      </c>
      <c r="EW261" s="1">
        <v>11.570729999999999</v>
      </c>
      <c r="EX261">
        <v>0.91906330000000003</v>
      </c>
      <c r="EY261">
        <v>18.524809999999999</v>
      </c>
      <c r="EZ261" s="1">
        <v>2.8172240000000001E-2</v>
      </c>
      <c r="FA261" s="1">
        <v>11.21519</v>
      </c>
      <c r="FB261">
        <v>0.91166749999999996</v>
      </c>
      <c r="FC261">
        <v>18.138200000000001</v>
      </c>
      <c r="FD261" s="1">
        <v>2.8192660000000001E-2</v>
      </c>
      <c r="FE261" s="1">
        <v>11.26118</v>
      </c>
      <c r="FF261">
        <v>0.90427849999999999</v>
      </c>
      <c r="FG261">
        <v>17.855239999999998</v>
      </c>
      <c r="FH261" s="1">
        <v>2.8851180000000001E-2</v>
      </c>
      <c r="FI261" s="1">
        <v>11.5814</v>
      </c>
      <c r="FJ261">
        <v>0.89688290000000004</v>
      </c>
      <c r="FK261">
        <v>17.765540000000001</v>
      </c>
      <c r="FL261" s="1">
        <v>2.9386079999999998E-2</v>
      </c>
      <c r="FM261" s="1">
        <v>11.877269999999999</v>
      </c>
      <c r="FN261">
        <v>0.88989309999999999</v>
      </c>
      <c r="FO261">
        <v>18.33408</v>
      </c>
      <c r="FP261" s="1">
        <v>2.9258030000000001E-2</v>
      </c>
      <c r="FQ261" s="1">
        <v>11.909330000000001</v>
      </c>
      <c r="FR261">
        <v>0.88281140000000002</v>
      </c>
      <c r="FS261">
        <v>18.976009999999999</v>
      </c>
      <c r="FT261" s="1">
        <v>2.8349860000000001E-2</v>
      </c>
      <c r="FU261" s="1">
        <v>11.623379999999999</v>
      </c>
      <c r="FV261">
        <v>0.87561840000000002</v>
      </c>
      <c r="FW261">
        <v>19.42343</v>
      </c>
      <c r="FX261" s="1">
        <v>2.6845810000000001E-2</v>
      </c>
      <c r="FY261" s="1">
        <v>11.08198</v>
      </c>
      <c r="FZ261">
        <v>0.86981739999999996</v>
      </c>
      <c r="GA261">
        <v>19.780560000000001</v>
      </c>
      <c r="GB261" s="1">
        <v>2.5103339999999998E-2</v>
      </c>
      <c r="GC261" s="1">
        <v>10.411390000000001</v>
      </c>
      <c r="GD261">
        <v>0.86316749999999998</v>
      </c>
      <c r="GE261">
        <v>19.601690000000001</v>
      </c>
      <c r="GF261" s="1">
        <v>2.3208639999999999E-2</v>
      </c>
      <c r="GG261" s="1">
        <v>9.6796430000000004</v>
      </c>
      <c r="GH261">
        <v>0.8564638</v>
      </c>
      <c r="GI261">
        <v>19.183759999999999</v>
      </c>
      <c r="GJ261" s="1">
        <v>2.1310820000000001E-2</v>
      </c>
      <c r="GK261" s="1">
        <v>8.9355530000000005</v>
      </c>
      <c r="GL261">
        <v>0.84965230000000003</v>
      </c>
      <c r="GM261">
        <v>18.855720000000002</v>
      </c>
      <c r="GN261" s="1">
        <v>1.948623E-2</v>
      </c>
      <c r="GO261" s="1">
        <v>8.214029</v>
      </c>
      <c r="GP261">
        <v>0.84298280000000003</v>
      </c>
      <c r="GQ261">
        <v>18.7287</v>
      </c>
      <c r="GR261" s="1">
        <v>1.7785169999999999E-2</v>
      </c>
      <c r="GS261" s="1">
        <v>7.53376</v>
      </c>
      <c r="GT261">
        <v>0.83761920000000001</v>
      </c>
      <c r="GU261">
        <v>18.88916</v>
      </c>
      <c r="GV261" s="1">
        <v>1.6226569999999999E-2</v>
      </c>
      <c r="GW261" s="1">
        <v>6.9017369999999998</v>
      </c>
      <c r="GX261">
        <v>0.83210689999999998</v>
      </c>
      <c r="GY261">
        <v>19.54297</v>
      </c>
      <c r="GZ261" s="1">
        <v>1.47905E-2</v>
      </c>
      <c r="HA261" s="1">
        <v>6.3184680000000002</v>
      </c>
      <c r="HB261">
        <v>0.82684990000000003</v>
      </c>
      <c r="HC261">
        <v>19.95506</v>
      </c>
      <c r="HD261" s="1">
        <v>1.348149E-2</v>
      </c>
      <c r="HE261" s="1">
        <v>5.7816169999999998</v>
      </c>
      <c r="HF261">
        <v>0.82225199999999998</v>
      </c>
      <c r="HG261">
        <v>20.101649999999999</v>
      </c>
      <c r="HH261" s="1">
        <v>1.2298170000000001E-2</v>
      </c>
      <c r="HI261" s="1">
        <v>5.2900239999999998</v>
      </c>
      <c r="HJ261">
        <v>0.81773269999999998</v>
      </c>
      <c r="HK261">
        <v>19.817119999999999</v>
      </c>
      <c r="HL261" s="1">
        <v>1.124549E-2</v>
      </c>
      <c r="HM261" s="1">
        <v>4.8505419999999999</v>
      </c>
      <c r="HN261">
        <v>0.81248030000000004</v>
      </c>
      <c r="HO261">
        <v>19.381319999999999</v>
      </c>
      <c r="HP261" s="1">
        <v>1.025568E-2</v>
      </c>
      <c r="HQ261" s="1">
        <v>4.4402290000000004</v>
      </c>
      <c r="HR261">
        <v>0.80789670000000002</v>
      </c>
      <c r="HS261">
        <v>18.90597</v>
      </c>
      <c r="HT261" s="1">
        <v>9.3448980000000008E-3</v>
      </c>
      <c r="HU261" s="1">
        <v>4.0580530000000001</v>
      </c>
      <c r="HV261">
        <v>0.80486199999999997</v>
      </c>
      <c r="HW261">
        <v>18.49043</v>
      </c>
      <c r="HX261" s="1">
        <v>8.5132220000000008E-3</v>
      </c>
      <c r="HY261" s="1">
        <v>3.6998199999999999</v>
      </c>
      <c r="HZ261">
        <v>0.80290229999999996</v>
      </c>
      <c r="IA261">
        <v>18.4346</v>
      </c>
      <c r="IB261" s="1">
        <v>7.7588500000000003E-3</v>
      </c>
      <c r="IC261" s="1">
        <v>3.3727900000000002</v>
      </c>
      <c r="ID261">
        <v>0.8014443</v>
      </c>
      <c r="IE261">
        <v>18.901240000000001</v>
      </c>
      <c r="IF261" s="1">
        <v>7.0743569999999999E-3</v>
      </c>
      <c r="IG261" s="1">
        <v>3.074525</v>
      </c>
      <c r="IH261">
        <v>0.7998651</v>
      </c>
      <c r="II261">
        <v>19.419229999999999</v>
      </c>
      <c r="IJ261" s="1">
        <v>6.4548640000000003E-3</v>
      </c>
      <c r="IK261" s="1">
        <v>2.8029030000000001</v>
      </c>
      <c r="IL261">
        <v>0.79719589999999996</v>
      </c>
      <c r="IM261">
        <v>19.887640000000001</v>
      </c>
      <c r="IN261" s="1">
        <v>5.8754489999999996E-3</v>
      </c>
      <c r="IO261" s="1">
        <v>2.552457</v>
      </c>
      <c r="IP261">
        <v>0.79498400000000002</v>
      </c>
      <c r="IQ261">
        <v>19.686620000000001</v>
      </c>
      <c r="IR261" s="1">
        <v>5.3311130000000002E-3</v>
      </c>
      <c r="IS261" s="1">
        <v>2.3166350000000002</v>
      </c>
      <c r="IT261">
        <v>0.79328480000000001</v>
      </c>
      <c r="IU261">
        <v>19.12894</v>
      </c>
      <c r="IV261" s="1">
        <v>4.819271E-3</v>
      </c>
      <c r="IW261" s="1">
        <v>2.093985</v>
      </c>
      <c r="IX261">
        <v>0.79192660000000004</v>
      </c>
      <c r="IY261">
        <v>18.518999999999998</v>
      </c>
      <c r="IZ261" s="1">
        <v>4.3345559999999998E-3</v>
      </c>
      <c r="JA261" s="1">
        <v>1.8829610000000001</v>
      </c>
      <c r="JB261">
        <v>0.79084639999999995</v>
      </c>
      <c r="JC261">
        <v>17.960540000000002</v>
      </c>
      <c r="JD261" s="1">
        <v>3.8746549999999999E-3</v>
      </c>
      <c r="JE261" s="1">
        <v>1.682817</v>
      </c>
      <c r="JF261">
        <v>0.78996690000000003</v>
      </c>
      <c r="JG261">
        <v>18.045490000000001</v>
      </c>
      <c r="JH261" s="1">
        <v>3.4346559999999999E-3</v>
      </c>
      <c r="JI261" s="1">
        <v>1.4918819999999999</v>
      </c>
      <c r="JJ261">
        <v>0.78930540000000005</v>
      </c>
      <c r="JK261">
        <v>18.38129</v>
      </c>
      <c r="JL261" s="1">
        <v>3.0062629999999999E-3</v>
      </c>
      <c r="JM261" s="1">
        <v>1.3063210000000001</v>
      </c>
      <c r="JN261">
        <v>0.78878320000000002</v>
      </c>
      <c r="JO261">
        <v>18.745799999999999</v>
      </c>
      <c r="JP261" s="1">
        <v>2.5819520000000002E-3</v>
      </c>
      <c r="JQ261" s="1">
        <v>1.123105</v>
      </c>
      <c r="JR261">
        <v>0.7883424</v>
      </c>
      <c r="JS261">
        <v>19.277950000000001</v>
      </c>
      <c r="JT261" s="1">
        <v>2.1679830000000001E-3</v>
      </c>
      <c r="JU261" s="1">
        <v>0.94410989999999995</v>
      </c>
      <c r="JV261">
        <v>0.78802340000000004</v>
      </c>
      <c r="JW261">
        <v>19.432729999999999</v>
      </c>
      <c r="JX261" s="1">
        <v>1.7838140000000001E-3</v>
      </c>
      <c r="JY261" s="1">
        <v>0.77738819999999997</v>
      </c>
      <c r="JZ261">
        <v>0.78784129999999997</v>
      </c>
      <c r="KA261">
        <v>18.91835</v>
      </c>
      <c r="KB261" s="1">
        <v>1.453913E-3</v>
      </c>
      <c r="KC261" s="1">
        <v>0.63341890000000001</v>
      </c>
      <c r="KD261">
        <v>0.78769429999999996</v>
      </c>
      <c r="KE261">
        <v>18.219660000000001</v>
      </c>
      <c r="KF261" s="1">
        <v>1.1928469999999999E-3</v>
      </c>
      <c r="KG261" s="1">
        <v>0.51900369999999996</v>
      </c>
      <c r="KH261">
        <v>0.78765390000000002</v>
      </c>
      <c r="KI261">
        <v>17.624949999999998</v>
      </c>
      <c r="KJ261" s="1">
        <v>1.0000969999999999E-3</v>
      </c>
      <c r="KK261" s="1">
        <v>0.43415399999999998</v>
      </c>
      <c r="KL261">
        <v>0.78767679999999995</v>
      </c>
      <c r="KM261">
        <v>17.830539999999999</v>
      </c>
      <c r="KN261" s="1">
        <v>8.6287780000000001E-4</v>
      </c>
      <c r="KO261" s="1">
        <v>0.37365229999999999</v>
      </c>
      <c r="KP261">
        <v>0.78770899999999999</v>
      </c>
      <c r="KQ261">
        <v>18.41677</v>
      </c>
      <c r="KR261" s="1">
        <v>7.6398700000000004E-4</v>
      </c>
      <c r="KS261" s="1">
        <v>0.33020240000000001</v>
      </c>
      <c r="KT261">
        <v>0.78783009999999998</v>
      </c>
      <c r="KU261">
        <v>19.202850000000002</v>
      </c>
      <c r="KV261" s="1">
        <v>6.8868429999999995E-4</v>
      </c>
      <c r="KW261" s="1">
        <v>0.29724319999999999</v>
      </c>
      <c r="KX261">
        <v>0.78797300000000003</v>
      </c>
      <c r="KY261">
        <v>19.93899</v>
      </c>
      <c r="KZ261" s="1">
        <v>6.2689120000000004E-4</v>
      </c>
      <c r="LA261" s="1">
        <v>0.270347</v>
      </c>
      <c r="LB261">
        <v>0.78812859999999996</v>
      </c>
      <c r="LC261">
        <v>20.003039999999999</v>
      </c>
      <c r="LD261" s="1">
        <v>5.7396889999999999E-4</v>
      </c>
      <c r="LE261" s="1">
        <v>0.24738350000000001</v>
      </c>
      <c r="LF261">
        <v>0.78829280000000002</v>
      </c>
      <c r="LG261">
        <v>19.458349999999999</v>
      </c>
      <c r="LH261" s="1">
        <v>5.2855009999999995E-4</v>
      </c>
      <c r="LI261" s="1">
        <v>0.22765479999999999</v>
      </c>
      <c r="LJ261">
        <v>0.78846229999999995</v>
      </c>
      <c r="LK261">
        <v>18.806190000000001</v>
      </c>
      <c r="LL261" s="1">
        <v>4.901498E-4</v>
      </c>
      <c r="LM261" s="1">
        <v>0.21096380000000001</v>
      </c>
      <c r="LN261">
        <v>0.78861740000000002</v>
      </c>
      <c r="LO261">
        <v>18.320599999999999</v>
      </c>
      <c r="LP261" s="1">
        <v>4.5808289999999999E-4</v>
      </c>
      <c r="LQ261" s="1">
        <v>0.1970325</v>
      </c>
      <c r="LR261">
        <v>0.7887632</v>
      </c>
      <c r="LS261">
        <v>18.71744</v>
      </c>
      <c r="LT261" s="1">
        <v>4.3120259999999998E-4</v>
      </c>
      <c r="LU261" s="1">
        <v>0.18536929999999999</v>
      </c>
      <c r="LV261">
        <v>0.7888927</v>
      </c>
      <c r="LW261">
        <v>19.519269999999999</v>
      </c>
      <c r="LX261" s="1">
        <v>4.080342E-4</v>
      </c>
      <c r="LY261" s="1">
        <v>0.1753469</v>
      </c>
      <c r="LZ261">
        <v>0.78899629999999998</v>
      </c>
      <c r="MA261">
        <v>20.51971</v>
      </c>
      <c r="MB261" s="1">
        <v>3.8724890000000001E-4</v>
      </c>
      <c r="MC261" s="1">
        <v>0.16639139999999999</v>
      </c>
      <c r="MD261">
        <v>0.78907899999999997</v>
      </c>
      <c r="ME261">
        <v>21.32648</v>
      </c>
      <c r="MF261" s="1">
        <v>3.6825539999999998E-4</v>
      </c>
      <c r="MG261" s="1">
        <v>0.15820670000000001</v>
      </c>
      <c r="MH261">
        <v>0.78912970000000005</v>
      </c>
      <c r="MI261">
        <v>21.45478</v>
      </c>
      <c r="MJ261" s="1">
        <v>3.5076859999999999E-4</v>
      </c>
      <c r="MK261" s="1">
        <v>0.15068709999999999</v>
      </c>
      <c r="ML261">
        <v>0.78911949999999997</v>
      </c>
      <c r="MM261">
        <v>20.932500000000001</v>
      </c>
      <c r="MN261" s="1">
        <v>3.3476859999999998E-4</v>
      </c>
      <c r="MO261" s="1">
        <v>0.14380100000000001</v>
      </c>
      <c r="MP261">
        <v>0.78910829999999998</v>
      </c>
      <c r="MQ261">
        <v>20.287929999999999</v>
      </c>
      <c r="MR261" s="1">
        <v>3.201805E-4</v>
      </c>
      <c r="MS261" s="1">
        <v>0.13753199999999999</v>
      </c>
      <c r="MT261">
        <v>0.78901030000000005</v>
      </c>
      <c r="MU261">
        <v>19.79984</v>
      </c>
      <c r="MV261" s="1">
        <v>3.0703689999999999E-4</v>
      </c>
      <c r="MW261" s="1">
        <v>0.13188050000000001</v>
      </c>
      <c r="MX261">
        <v>0.78887289999999999</v>
      </c>
      <c r="MY261">
        <v>20.06108</v>
      </c>
      <c r="MZ261" s="1">
        <v>2.9521540000000001E-4</v>
      </c>
      <c r="NA261" s="1">
        <v>0.12681029999999999</v>
      </c>
      <c r="NB261">
        <v>0.78867699999999996</v>
      </c>
      <c r="NC261">
        <v>20.218160000000001</v>
      </c>
      <c r="ND261" s="1">
        <v>2.8484620000000002E-4</v>
      </c>
      <c r="NE261" s="1">
        <v>0.1223408</v>
      </c>
      <c r="NF261">
        <v>0.78843669999999999</v>
      </c>
      <c r="NG261">
        <v>20.99719</v>
      </c>
      <c r="NH261" s="1">
        <v>2.7588299999999999E-4</v>
      </c>
      <c r="NI261" s="1">
        <v>0.11848839999999999</v>
      </c>
      <c r="NJ261">
        <v>0.78812349999999998</v>
      </c>
      <c r="NK261">
        <v>21.686060000000001</v>
      </c>
      <c r="NL261" s="1">
        <v>2.6820240000000002E-4</v>
      </c>
      <c r="NM261" s="1">
        <v>0.1151948</v>
      </c>
      <c r="NN261">
        <v>0.78782459999999999</v>
      </c>
      <c r="NO261">
        <v>21.768229999999999</v>
      </c>
      <c r="NP261" s="1">
        <v>2.6141769999999998E-4</v>
      </c>
      <c r="NQ261" s="1">
        <v>0.112292</v>
      </c>
      <c r="NR261">
        <v>0.78746870000000002</v>
      </c>
      <c r="NS261">
        <v>21.2195</v>
      </c>
      <c r="NT261" s="1">
        <v>2.549106E-4</v>
      </c>
      <c r="NU261" s="1">
        <v>0.10952580000000001</v>
      </c>
      <c r="NV261">
        <v>0.78712789999999999</v>
      </c>
      <c r="NW261">
        <v>20.461490000000001</v>
      </c>
      <c r="NX261" s="1">
        <v>2.4826870000000002E-4</v>
      </c>
      <c r="NY261" s="1">
        <v>0.1067096</v>
      </c>
      <c r="NZ261">
        <v>0.78678289999999995</v>
      </c>
      <c r="OA261">
        <v>19.953790000000001</v>
      </c>
      <c r="OB261" s="1">
        <v>2.4127759999999999E-4</v>
      </c>
      <c r="OC261" s="1">
        <v>0.10373839999999999</v>
      </c>
      <c r="OD261">
        <v>0.78653039999999996</v>
      </c>
      <c r="OE261">
        <v>20.400320000000001</v>
      </c>
      <c r="OF261" s="1">
        <v>2.3397049999999999E-4</v>
      </c>
      <c r="OG261" s="1">
        <v>0.1006219</v>
      </c>
      <c r="OH261">
        <v>0.78627639999999999</v>
      </c>
      <c r="OI261">
        <v>21.322140000000001</v>
      </c>
      <c r="OJ261" s="1">
        <v>2.265945E-4</v>
      </c>
      <c r="OK261" s="1">
        <v>9.745202E-2</v>
      </c>
    </row>
    <row r="262" spans="1:401" x14ac:dyDescent="0.35">
      <c r="A262">
        <v>268</v>
      </c>
      <c r="B262" t="s">
        <v>4</v>
      </c>
      <c r="C262" t="s">
        <v>181</v>
      </c>
      <c r="D262" t="s">
        <v>268</v>
      </c>
      <c r="E262">
        <v>1429.713</v>
      </c>
      <c r="F262">
        <v>1.1065480000000001</v>
      </c>
      <c r="G262">
        <v>16.733219999999999</v>
      </c>
      <c r="H262">
        <v>0</v>
      </c>
      <c r="I262">
        <v>0</v>
      </c>
      <c r="J262">
        <v>1.1045689999999999</v>
      </c>
      <c r="K262">
        <v>17.07376</v>
      </c>
      <c r="L262">
        <v>0</v>
      </c>
      <c r="M262">
        <v>0</v>
      </c>
      <c r="N262">
        <v>1.1025720000000001</v>
      </c>
      <c r="O262">
        <v>17.34103</v>
      </c>
      <c r="P262">
        <v>0</v>
      </c>
      <c r="Q262">
        <v>0</v>
      </c>
      <c r="R262">
        <v>1.1005290000000001</v>
      </c>
      <c r="S262">
        <v>17.539339999999999</v>
      </c>
      <c r="T262">
        <v>0</v>
      </c>
      <c r="U262">
        <v>0</v>
      </c>
      <c r="V262">
        <v>1.098503</v>
      </c>
      <c r="W262">
        <v>17.782640000000001</v>
      </c>
      <c r="X262">
        <v>0</v>
      </c>
      <c r="Y262">
        <v>0</v>
      </c>
      <c r="Z262">
        <v>1.0964309999999999</v>
      </c>
      <c r="AA262">
        <v>17.90728</v>
      </c>
      <c r="AB262">
        <v>0</v>
      </c>
      <c r="AC262">
        <v>0</v>
      </c>
      <c r="AD262">
        <v>1.094357</v>
      </c>
      <c r="AE262">
        <v>17.791740000000001</v>
      </c>
      <c r="AF262">
        <v>0</v>
      </c>
      <c r="AG262">
        <v>0</v>
      </c>
      <c r="AH262">
        <v>1.0923149999999999</v>
      </c>
      <c r="AI262">
        <v>17.65081</v>
      </c>
      <c r="AJ262">
        <v>0</v>
      </c>
      <c r="AK262">
        <v>0</v>
      </c>
      <c r="AL262">
        <v>1.090212</v>
      </c>
      <c r="AM262">
        <v>17.52927</v>
      </c>
      <c r="AN262">
        <v>0</v>
      </c>
      <c r="AO262">
        <v>0</v>
      </c>
      <c r="AP262">
        <v>1.0881350000000001</v>
      </c>
      <c r="AQ262">
        <v>17.845580000000002</v>
      </c>
      <c r="AR262">
        <v>0</v>
      </c>
      <c r="AS262">
        <v>0</v>
      </c>
      <c r="AT262">
        <v>1.085998</v>
      </c>
      <c r="AU262">
        <v>18.284669999999998</v>
      </c>
      <c r="AV262">
        <v>0</v>
      </c>
      <c r="AW262">
        <v>0</v>
      </c>
      <c r="AX262">
        <v>1.083836</v>
      </c>
      <c r="AY262">
        <v>18.651879999999998</v>
      </c>
      <c r="AZ262">
        <v>6.074846E-34</v>
      </c>
      <c r="BA262">
        <v>3.758438E-31</v>
      </c>
      <c r="BB262">
        <v>1.0816049999999999</v>
      </c>
      <c r="BC262">
        <v>19.016639999999999</v>
      </c>
      <c r="BD262" s="1">
        <v>1.2780900000000001E-20</v>
      </c>
      <c r="BE262" s="1">
        <v>7.947731E-18</v>
      </c>
      <c r="BF262">
        <v>1.079272</v>
      </c>
      <c r="BG262">
        <v>19.094989999999999</v>
      </c>
      <c r="BH262" s="1">
        <v>4.3628940000000001E-13</v>
      </c>
      <c r="BI262" s="1">
        <v>2.6994739999999998E-10</v>
      </c>
      <c r="BJ262">
        <v>1.076943</v>
      </c>
      <c r="BK262">
        <v>18.977180000000001</v>
      </c>
      <c r="BL262" s="1">
        <v>2.0772559999999999E-7</v>
      </c>
      <c r="BM262" s="1">
        <v>7.0591600000000004E-5</v>
      </c>
      <c r="BN262">
        <v>1.07467</v>
      </c>
      <c r="BO262">
        <v>18.819939999999999</v>
      </c>
      <c r="BP262" s="1">
        <v>1.8648220000000001E-4</v>
      </c>
      <c r="BQ262" s="1">
        <v>7.1139250000000001E-2</v>
      </c>
      <c r="BR262">
        <v>1.072327</v>
      </c>
      <c r="BS262">
        <v>18.671700000000001</v>
      </c>
      <c r="BT262" s="1">
        <v>2.2658210000000002E-2</v>
      </c>
      <c r="BU262" s="1">
        <v>9.5473269999999992</v>
      </c>
      <c r="BV262">
        <v>1.0700080000000001</v>
      </c>
      <c r="BW262">
        <v>18.76172</v>
      </c>
      <c r="BX262" s="1">
        <v>0.69629280000000005</v>
      </c>
      <c r="BY262">
        <v>321.28460000000001</v>
      </c>
      <c r="BZ262">
        <v>1.0675559999999999</v>
      </c>
      <c r="CA262">
        <v>18.705760000000001</v>
      </c>
      <c r="CB262" s="1">
        <v>7.3844430000000001</v>
      </c>
      <c r="CC262">
        <v>3708.7660000000001</v>
      </c>
      <c r="CD262">
        <v>1.0647420000000001</v>
      </c>
      <c r="CE262">
        <v>18.786740000000002</v>
      </c>
      <c r="CF262">
        <v>33.01399</v>
      </c>
      <c r="CG262">
        <v>17961.759999999998</v>
      </c>
      <c r="CH262">
        <v>1.0614600000000001</v>
      </c>
      <c r="CI262">
        <v>18.6998</v>
      </c>
      <c r="CJ262">
        <v>71.898619999999994</v>
      </c>
      <c r="CK262">
        <v>42217.88</v>
      </c>
      <c r="CL262">
        <v>1.0577840000000001</v>
      </c>
      <c r="CM262">
        <v>18.573129999999999</v>
      </c>
      <c r="CN262">
        <v>85.542199999999994</v>
      </c>
      <c r="CO262">
        <v>53911.7</v>
      </c>
      <c r="CP262">
        <v>1.054127</v>
      </c>
      <c r="CQ262">
        <v>18.521820000000002</v>
      </c>
      <c r="CR262">
        <v>61.011940000000003</v>
      </c>
      <c r="CS262">
        <v>41195.32</v>
      </c>
      <c r="CT262">
        <v>1.0507040000000001</v>
      </c>
      <c r="CU262">
        <v>18.451840000000001</v>
      </c>
      <c r="CV262">
        <v>28.229019999999998</v>
      </c>
      <c r="CW262">
        <v>20296.150000000001</v>
      </c>
      <c r="CX262">
        <v>1.0475719999999999</v>
      </c>
      <c r="CY262">
        <v>18.299189999999999</v>
      </c>
      <c r="CZ262">
        <v>9.0634619999999995</v>
      </c>
      <c r="DA262">
        <v>6902.049</v>
      </c>
      <c r="DB262">
        <v>1.044567</v>
      </c>
      <c r="DC262">
        <v>18.379850000000001</v>
      </c>
      <c r="DD262">
        <v>2.1643140000000001</v>
      </c>
      <c r="DE262">
        <v>1730.809</v>
      </c>
      <c r="DF262">
        <v>1.0415110000000001</v>
      </c>
      <c r="DG262">
        <v>18.14143</v>
      </c>
      <c r="DH262">
        <v>0.43721179999999998</v>
      </c>
      <c r="DI262">
        <v>357.04689999999999</v>
      </c>
      <c r="DJ262">
        <v>1.0383340000000001</v>
      </c>
      <c r="DK262">
        <v>17.973569999999999</v>
      </c>
      <c r="DL262">
        <v>0.1100902</v>
      </c>
      <c r="DM262">
        <v>84.059119999999993</v>
      </c>
      <c r="DN262">
        <v>1.034867</v>
      </c>
      <c r="DO262">
        <v>17.872579999999999</v>
      </c>
      <c r="DP262">
        <v>5.7353179999999997E-2</v>
      </c>
      <c r="DQ262">
        <v>39.077010000000001</v>
      </c>
      <c r="DR262">
        <v>1.030934</v>
      </c>
      <c r="DS262">
        <v>17.72071</v>
      </c>
      <c r="DT262">
        <v>4.7232650000000001E-2</v>
      </c>
      <c r="DU262">
        <v>31.017990000000001</v>
      </c>
      <c r="DV262">
        <v>1.02647</v>
      </c>
      <c r="DW262">
        <v>17.538450000000001</v>
      </c>
      <c r="DX262" s="1">
        <v>4.3270379999999997E-2</v>
      </c>
      <c r="DY262">
        <v>28.321210000000001</v>
      </c>
      <c r="DZ262">
        <v>1.021398</v>
      </c>
      <c r="EA262">
        <v>17.400089999999999</v>
      </c>
      <c r="EB262" s="1">
        <v>4.0465029999999999E-2</v>
      </c>
      <c r="EC262">
        <v>26.57048</v>
      </c>
      <c r="ED262">
        <v>1.0158309999999999</v>
      </c>
      <c r="EE262">
        <v>17.393170000000001</v>
      </c>
      <c r="EF262" s="1">
        <v>3.7973560000000003E-2</v>
      </c>
      <c r="EG262">
        <v>25.062439999999999</v>
      </c>
      <c r="EH262">
        <v>1.0100229999999999</v>
      </c>
      <c r="EI262">
        <v>17.895060000000001</v>
      </c>
      <c r="EJ262" s="1">
        <v>3.5596330000000002E-2</v>
      </c>
      <c r="EK262">
        <v>23.62743</v>
      </c>
      <c r="EL262">
        <v>1.003811</v>
      </c>
      <c r="EM262">
        <v>18.190169999999998</v>
      </c>
      <c r="EN262" s="1">
        <v>3.3307799999999999E-2</v>
      </c>
      <c r="EO262" s="1">
        <v>22.243950000000002</v>
      </c>
      <c r="EP262">
        <v>0.99734800000000001</v>
      </c>
      <c r="EQ262">
        <v>18.40785</v>
      </c>
      <c r="ER262" s="1">
        <v>3.1161109999999999E-2</v>
      </c>
      <c r="ES262" s="1">
        <v>20.935569999999998</v>
      </c>
      <c r="ET262">
        <v>0.99089309999999997</v>
      </c>
      <c r="EU262">
        <v>18.687860000000001</v>
      </c>
      <c r="EV262" s="1">
        <v>2.933065E-2</v>
      </c>
      <c r="EW262" s="1">
        <v>19.800070000000002</v>
      </c>
      <c r="EX262">
        <v>0.98420649999999998</v>
      </c>
      <c r="EY262">
        <v>18.592140000000001</v>
      </c>
      <c r="EZ262" s="1">
        <v>2.8225179999999999E-2</v>
      </c>
      <c r="FA262" s="1">
        <v>19.098279999999999</v>
      </c>
      <c r="FB262">
        <v>0.97734580000000004</v>
      </c>
      <c r="FC262">
        <v>18.166399999999999</v>
      </c>
      <c r="FD262" s="1">
        <v>2.8126200000000001E-2</v>
      </c>
      <c r="FE262" s="1">
        <v>19.059010000000001</v>
      </c>
      <c r="FF262">
        <v>0.96978660000000005</v>
      </c>
      <c r="FG262">
        <v>17.871030000000001</v>
      </c>
      <c r="FH262" s="1">
        <v>2.8737039999999998E-2</v>
      </c>
      <c r="FI262" s="1">
        <v>19.558810000000001</v>
      </c>
      <c r="FJ262">
        <v>0.96149980000000002</v>
      </c>
      <c r="FK262">
        <v>17.762280000000001</v>
      </c>
      <c r="FL262" s="1">
        <v>2.932189E-2</v>
      </c>
      <c r="FM262" s="1">
        <v>20.129239999999999</v>
      </c>
      <c r="FN262">
        <v>0.95381780000000005</v>
      </c>
      <c r="FO262">
        <v>18.334379999999999</v>
      </c>
      <c r="FP262" s="1">
        <v>2.929207E-2</v>
      </c>
      <c r="FQ262" s="1">
        <v>20.316520000000001</v>
      </c>
      <c r="FR262">
        <v>0.94598070000000001</v>
      </c>
      <c r="FS262">
        <v>18.997920000000001</v>
      </c>
      <c r="FT262" s="1">
        <v>2.8479609999999999E-2</v>
      </c>
      <c r="FU262" s="1">
        <v>19.96855</v>
      </c>
      <c r="FV262">
        <v>0.93812180000000001</v>
      </c>
      <c r="FW262">
        <v>19.469180000000001</v>
      </c>
      <c r="FX262" s="1">
        <v>2.704144E-2</v>
      </c>
      <c r="FY262" s="1">
        <v>19.15483</v>
      </c>
      <c r="FZ262">
        <v>0.93174480000000004</v>
      </c>
      <c r="GA262">
        <v>19.845379999999999</v>
      </c>
      <c r="GB262" s="1">
        <v>2.5327229999999999E-2</v>
      </c>
      <c r="GC262" s="1">
        <v>18.072379999999999</v>
      </c>
      <c r="GD262">
        <v>0.92462889999999998</v>
      </c>
      <c r="GE262">
        <v>19.676600000000001</v>
      </c>
      <c r="GF262" s="1">
        <v>2.3445460000000001E-2</v>
      </c>
      <c r="GG262" s="1">
        <v>16.85736</v>
      </c>
      <c r="GH262">
        <v>0.91758249999999997</v>
      </c>
      <c r="GI262">
        <v>19.239850000000001</v>
      </c>
      <c r="GJ262" s="1">
        <v>2.1546309999999999E-2</v>
      </c>
      <c r="GK262" s="1">
        <v>15.60108</v>
      </c>
      <c r="GL262">
        <v>0.91039190000000003</v>
      </c>
      <c r="GM262">
        <v>18.8858</v>
      </c>
      <c r="GN262" s="1">
        <v>1.9712440000000001E-2</v>
      </c>
      <c r="GO262" s="1">
        <v>14.37222</v>
      </c>
      <c r="GP262">
        <v>0.90320619999999996</v>
      </c>
      <c r="GQ262">
        <v>18.731870000000001</v>
      </c>
      <c r="GR262" s="1">
        <v>1.7997260000000001E-2</v>
      </c>
      <c r="GS262" s="1">
        <v>13.20632</v>
      </c>
      <c r="GT262">
        <v>0.89596929999999997</v>
      </c>
      <c r="GU262">
        <v>18.858319999999999</v>
      </c>
      <c r="GV262" s="1">
        <v>1.642366E-2</v>
      </c>
      <c r="GW262" s="1">
        <v>12.12515</v>
      </c>
      <c r="GX262">
        <v>0.88862099999999999</v>
      </c>
      <c r="GY262">
        <v>19.511420000000001</v>
      </c>
      <c r="GZ262" s="1">
        <v>1.4973190000000001E-2</v>
      </c>
      <c r="HA262" s="1">
        <v>11.1235</v>
      </c>
      <c r="HB262">
        <v>0.88159600000000005</v>
      </c>
      <c r="HC262">
        <v>19.944759999999999</v>
      </c>
      <c r="HD262" s="1">
        <v>1.3649420000000001E-2</v>
      </c>
      <c r="HE262" s="1">
        <v>10.1996</v>
      </c>
      <c r="HF262">
        <v>0.87526760000000003</v>
      </c>
      <c r="HG262">
        <v>20.144390000000001</v>
      </c>
      <c r="HH262" s="1">
        <v>1.244953E-2</v>
      </c>
      <c r="HI262" s="1">
        <v>9.3515969999999999</v>
      </c>
      <c r="HJ262">
        <v>0.86930700000000005</v>
      </c>
      <c r="HK262">
        <v>19.872540000000001</v>
      </c>
      <c r="HL262" s="1">
        <v>1.13858E-2</v>
      </c>
      <c r="HM262" s="1">
        <v>8.5899219999999996</v>
      </c>
      <c r="HN262">
        <v>0.8625488</v>
      </c>
      <c r="HO262">
        <v>19.453769999999999</v>
      </c>
      <c r="HP262" s="1">
        <v>1.038643E-2</v>
      </c>
      <c r="HQ262" s="1">
        <v>7.8802120000000002</v>
      </c>
      <c r="HR262">
        <v>0.85665040000000003</v>
      </c>
      <c r="HS262">
        <v>18.964739999999999</v>
      </c>
      <c r="HT262" s="1">
        <v>9.4682859999999994E-3</v>
      </c>
      <c r="HU262" s="1">
        <v>7.2227100000000002</v>
      </c>
      <c r="HV262">
        <v>0.85265729999999995</v>
      </c>
      <c r="HW262">
        <v>18.51343</v>
      </c>
      <c r="HX262" s="1">
        <v>8.6283520000000006E-3</v>
      </c>
      <c r="HY262" s="1">
        <v>6.603294</v>
      </c>
      <c r="HZ262">
        <v>0.84814239999999996</v>
      </c>
      <c r="IA262">
        <v>18.40859</v>
      </c>
      <c r="IB262" s="1">
        <v>7.8635589999999991E-3</v>
      </c>
      <c r="IC262" s="1">
        <v>6.0351119999999998</v>
      </c>
      <c r="ID262">
        <v>0.84381629999999996</v>
      </c>
      <c r="IE262">
        <v>18.84714</v>
      </c>
      <c r="IF262" s="1">
        <v>7.1707350000000001E-3</v>
      </c>
      <c r="IG262" s="1">
        <v>5.5160749999999998</v>
      </c>
      <c r="IH262">
        <v>0.84055460000000004</v>
      </c>
      <c r="II262">
        <v>19.373370000000001</v>
      </c>
      <c r="IJ262" s="1">
        <v>6.5424000000000003E-3</v>
      </c>
      <c r="IK262" s="1">
        <v>5.0384830000000003</v>
      </c>
      <c r="IL262">
        <v>0.83746609999999999</v>
      </c>
      <c r="IM262">
        <v>19.885750000000002</v>
      </c>
      <c r="IN262" s="1">
        <v>5.958278E-3</v>
      </c>
      <c r="IO262" s="1">
        <v>4.5959750000000001</v>
      </c>
      <c r="IP262">
        <v>0.83487219999999995</v>
      </c>
      <c r="IQ262">
        <v>19.736750000000001</v>
      </c>
      <c r="IR262" s="1">
        <v>5.4094859999999998E-3</v>
      </c>
      <c r="IS262" s="1">
        <v>4.178903</v>
      </c>
      <c r="IT262">
        <v>0.83287029999999995</v>
      </c>
      <c r="IU262">
        <v>19.221</v>
      </c>
      <c r="IV262" s="1">
        <v>4.8936739999999998E-3</v>
      </c>
      <c r="IW262" s="1">
        <v>3.784926</v>
      </c>
      <c r="IX262">
        <v>0.83126739999999999</v>
      </c>
      <c r="IY262">
        <v>18.62829</v>
      </c>
      <c r="IZ262" s="1">
        <v>4.4054710000000002E-3</v>
      </c>
      <c r="JA262" s="1">
        <v>3.411035</v>
      </c>
      <c r="JB262">
        <v>0.82995680000000005</v>
      </c>
      <c r="JC262">
        <v>18.058969999999999</v>
      </c>
      <c r="JD262" s="1">
        <v>3.9421120000000002E-3</v>
      </c>
      <c r="JE262" s="1">
        <v>3.0556450000000002</v>
      </c>
      <c r="JF262">
        <v>0.82889230000000003</v>
      </c>
      <c r="JG262">
        <v>18.107530000000001</v>
      </c>
      <c r="JH262" s="1">
        <v>3.4995759999999999E-3</v>
      </c>
      <c r="JI262" s="1">
        <v>2.716898</v>
      </c>
      <c r="JJ262">
        <v>0.82813539999999997</v>
      </c>
      <c r="JK262">
        <v>18.403749999999999</v>
      </c>
      <c r="JL262" s="1">
        <v>3.0701539999999999E-3</v>
      </c>
      <c r="JM262" s="1">
        <v>2.3896790000000001</v>
      </c>
      <c r="JN262">
        <v>0.8274629</v>
      </c>
      <c r="JO262">
        <v>18.744879999999998</v>
      </c>
      <c r="JP262" s="1">
        <v>2.6452289999999998E-3</v>
      </c>
      <c r="JQ262" s="1">
        <v>2.0669719999999998</v>
      </c>
      <c r="JR262">
        <v>0.82693179999999999</v>
      </c>
      <c r="JS262">
        <v>19.275590000000001</v>
      </c>
      <c r="JT262" s="1">
        <v>2.2289699999999998E-3</v>
      </c>
      <c r="JU262" s="1">
        <v>1.749325</v>
      </c>
      <c r="JV262">
        <v>0.82655100000000004</v>
      </c>
      <c r="JW262">
        <v>19.458220000000001</v>
      </c>
      <c r="JX262" s="1">
        <v>1.8389840000000001E-3</v>
      </c>
      <c r="JY262" s="1">
        <v>1.4485539999999999</v>
      </c>
      <c r="JZ262">
        <v>0.82627390000000001</v>
      </c>
      <c r="KA262">
        <v>18.996230000000001</v>
      </c>
      <c r="KB262" s="1">
        <v>1.4998710000000001E-3</v>
      </c>
      <c r="KC262" s="1">
        <v>1.1829989999999999</v>
      </c>
      <c r="KD262">
        <v>0.82610890000000003</v>
      </c>
      <c r="KE262">
        <v>18.331379999999999</v>
      </c>
      <c r="KF262" s="1">
        <v>1.2281659999999999E-3</v>
      </c>
      <c r="KG262" s="1">
        <v>0.96701190000000004</v>
      </c>
      <c r="KH262">
        <v>0.8260189</v>
      </c>
      <c r="KI262">
        <v>17.732309999999998</v>
      </c>
      <c r="KJ262" s="1">
        <v>1.0256950000000001E-3</v>
      </c>
      <c r="KK262" s="1">
        <v>0.80392799999999998</v>
      </c>
      <c r="KL262">
        <v>0.82601970000000002</v>
      </c>
      <c r="KM262">
        <v>17.90924</v>
      </c>
      <c r="KN262" s="1">
        <v>8.8107810000000002E-4</v>
      </c>
      <c r="KO262" s="1">
        <v>0.68664210000000003</v>
      </c>
      <c r="KP262">
        <v>0.82606389999999996</v>
      </c>
      <c r="KQ262">
        <v>18.455780000000001</v>
      </c>
      <c r="KR262" s="1">
        <v>7.7729090000000002E-4</v>
      </c>
      <c r="KS262" s="1">
        <v>0.60280409999999995</v>
      </c>
      <c r="KT262">
        <v>0.82616149999999999</v>
      </c>
      <c r="KU262">
        <v>19.21369</v>
      </c>
      <c r="KV262" s="1">
        <v>6.9912260000000003E-4</v>
      </c>
      <c r="KW262" s="1">
        <v>0.54033379999999998</v>
      </c>
      <c r="KX262">
        <v>0.82632079999999997</v>
      </c>
      <c r="KY262">
        <v>19.942710000000002</v>
      </c>
      <c r="KZ262" s="1">
        <v>6.3564719999999999E-4</v>
      </c>
      <c r="LA262" s="1">
        <v>0.49031960000000002</v>
      </c>
      <c r="LB262">
        <v>0.82646520000000001</v>
      </c>
      <c r="LC262">
        <v>20.037410000000001</v>
      </c>
      <c r="LD262" s="1">
        <v>5.814959E-4</v>
      </c>
      <c r="LE262" s="1">
        <v>0.44798250000000001</v>
      </c>
      <c r="LF262">
        <v>0.82664899999999997</v>
      </c>
      <c r="LG262">
        <v>19.536159999999999</v>
      </c>
      <c r="LH262" s="1">
        <v>5.3499000000000005E-4</v>
      </c>
      <c r="LI262" s="1">
        <v>0.41160439999999998</v>
      </c>
      <c r="LJ262">
        <v>0.82683499999999999</v>
      </c>
      <c r="LK262">
        <v>18.904900000000001</v>
      </c>
      <c r="LL262" s="1">
        <v>4.9554950000000003E-4</v>
      </c>
      <c r="LM262" s="1">
        <v>0.38065890000000002</v>
      </c>
      <c r="LN262">
        <v>0.82702529999999996</v>
      </c>
      <c r="LO262">
        <v>18.404140000000002</v>
      </c>
      <c r="LP262" s="1">
        <v>4.6257900000000002E-4</v>
      </c>
      <c r="LQ262" s="1">
        <v>0.35475889999999999</v>
      </c>
      <c r="LR262">
        <v>0.82718630000000004</v>
      </c>
      <c r="LS262">
        <v>18.75751</v>
      </c>
      <c r="LT262" s="1">
        <v>4.3500169999999999E-4</v>
      </c>
      <c r="LU262" s="1">
        <v>0.33312649999999999</v>
      </c>
      <c r="LV262">
        <v>0.82733089999999998</v>
      </c>
      <c r="LW262">
        <v>19.50414</v>
      </c>
      <c r="LX262" s="1">
        <v>4.1135690000000002E-4</v>
      </c>
      <c r="LY262" s="1">
        <v>0.31468990000000002</v>
      </c>
      <c r="LZ262">
        <v>0.82742519999999997</v>
      </c>
      <c r="MA262">
        <v>20.478539999999999</v>
      </c>
      <c r="MB262" s="1">
        <v>3.9025779999999998E-4</v>
      </c>
      <c r="MC262" s="1">
        <v>0.29838130000000002</v>
      </c>
      <c r="MD262">
        <v>0.82754459999999996</v>
      </c>
      <c r="ME262">
        <v>21.293510000000001</v>
      </c>
      <c r="MF262" s="1">
        <v>3.7101449999999998E-4</v>
      </c>
      <c r="MG262" s="1">
        <v>0.2835472</v>
      </c>
      <c r="MH262">
        <v>0.82760630000000002</v>
      </c>
      <c r="MI262">
        <v>21.465489999999999</v>
      </c>
      <c r="MJ262" s="1">
        <v>3.5330520000000001E-4</v>
      </c>
      <c r="MK262" s="1">
        <v>0.26992739999999998</v>
      </c>
      <c r="ML262">
        <v>0.82762599999999997</v>
      </c>
      <c r="MM262">
        <v>20.993459999999999</v>
      </c>
      <c r="MN262" s="1">
        <v>3.3707859999999997E-4</v>
      </c>
      <c r="MO262" s="1">
        <v>0.25743880000000002</v>
      </c>
      <c r="MP262">
        <v>0.8275768</v>
      </c>
      <c r="MQ262">
        <v>20.37294</v>
      </c>
      <c r="MR262" s="1">
        <v>3.2227869999999997E-4</v>
      </c>
      <c r="MS262" s="1">
        <v>0.2460629</v>
      </c>
      <c r="MT262">
        <v>0.82749039999999996</v>
      </c>
      <c r="MU262">
        <v>19.868079999999999</v>
      </c>
      <c r="MV262" s="1">
        <v>3.0892559999999998E-4</v>
      </c>
      <c r="MW262" s="1">
        <v>0.23577790000000001</v>
      </c>
      <c r="MX262">
        <v>0.82736489999999996</v>
      </c>
      <c r="MY262">
        <v>20.08492</v>
      </c>
      <c r="MZ262" s="1">
        <v>2.96896E-4</v>
      </c>
      <c r="NA262" s="1">
        <v>0.2265366</v>
      </c>
      <c r="NB262">
        <v>0.8271655</v>
      </c>
      <c r="NC262">
        <v>20.19041</v>
      </c>
      <c r="ND262" s="1">
        <v>2.8631380000000001E-4</v>
      </c>
      <c r="NE262" s="1">
        <v>0.2183592</v>
      </c>
      <c r="NF262">
        <v>0.82687960000000005</v>
      </c>
      <c r="NG262">
        <v>20.939050000000002</v>
      </c>
      <c r="NH262" s="1">
        <v>2.7714059999999998E-4</v>
      </c>
      <c r="NI262" s="1">
        <v>0.21127099999999999</v>
      </c>
      <c r="NJ262">
        <v>0.82656010000000002</v>
      </c>
      <c r="NK262">
        <v>21.64161</v>
      </c>
      <c r="NL262" s="1">
        <v>2.692773E-4</v>
      </c>
      <c r="NM262" s="1">
        <v>0.20521059999999999</v>
      </c>
      <c r="NN262">
        <v>0.82622779999999996</v>
      </c>
      <c r="NO262">
        <v>21.794440000000002</v>
      </c>
      <c r="NP262" s="1">
        <v>2.623964E-4</v>
      </c>
      <c r="NQ262" s="1">
        <v>0.1999464</v>
      </c>
      <c r="NR262">
        <v>0.82584049999999998</v>
      </c>
      <c r="NS262">
        <v>21.314150000000001</v>
      </c>
      <c r="NT262" s="1">
        <v>2.5587709999999998E-4</v>
      </c>
      <c r="NU262" s="1">
        <v>0.19504369999999999</v>
      </c>
      <c r="NV262">
        <v>0.82545639999999998</v>
      </c>
      <c r="NW262">
        <v>20.581910000000001</v>
      </c>
      <c r="NX262" s="1">
        <v>2.4927249999999999E-4</v>
      </c>
      <c r="NY262" s="1">
        <v>0.19012689999999999</v>
      </c>
      <c r="NZ262">
        <v>0.82511230000000002</v>
      </c>
      <c r="OA262">
        <v>20.053850000000001</v>
      </c>
      <c r="OB262" s="1">
        <v>2.423394E-4</v>
      </c>
      <c r="OC262" s="1">
        <v>0.18497279999999999</v>
      </c>
      <c r="OD262">
        <v>0.82479979999999997</v>
      </c>
      <c r="OE262">
        <v>20.447330000000001</v>
      </c>
      <c r="OF262" s="1">
        <v>2.350752E-4</v>
      </c>
      <c r="OG262" s="1">
        <v>0.17954780000000001</v>
      </c>
      <c r="OH262">
        <v>0.82453860000000001</v>
      </c>
      <c r="OI262">
        <v>21.310739999999999</v>
      </c>
      <c r="OJ262" s="1">
        <v>2.2770329999999999E-4</v>
      </c>
      <c r="OK262" s="1">
        <v>0.17397750000000001</v>
      </c>
    </row>
    <row r="263" spans="1:401" x14ac:dyDescent="0.35">
      <c r="A263">
        <v>269</v>
      </c>
      <c r="B263" t="s">
        <v>4</v>
      </c>
      <c r="C263" t="s">
        <v>181</v>
      </c>
      <c r="D263" t="s">
        <v>269</v>
      </c>
      <c r="E263">
        <v>901.35760000000005</v>
      </c>
      <c r="F263">
        <v>0.55634709999999998</v>
      </c>
      <c r="G263">
        <v>16.741330000000001</v>
      </c>
      <c r="H263">
        <v>0</v>
      </c>
      <c r="I263">
        <v>0</v>
      </c>
      <c r="J263">
        <v>0.55496219999999996</v>
      </c>
      <c r="K263">
        <v>17.093820000000001</v>
      </c>
      <c r="L263">
        <v>0</v>
      </c>
      <c r="M263">
        <v>0</v>
      </c>
      <c r="N263">
        <v>0.55355699999999997</v>
      </c>
      <c r="O263">
        <v>17.369810000000001</v>
      </c>
      <c r="P263">
        <v>0</v>
      </c>
      <c r="Q263">
        <v>0</v>
      </c>
      <c r="R263">
        <v>0.55215420000000004</v>
      </c>
      <c r="S263">
        <v>17.570530000000002</v>
      </c>
      <c r="T263">
        <v>0</v>
      </c>
      <c r="U263">
        <v>0</v>
      </c>
      <c r="V263">
        <v>0.55073799999999995</v>
      </c>
      <c r="W263">
        <v>17.799769999999999</v>
      </c>
      <c r="X263">
        <v>0</v>
      </c>
      <c r="Y263">
        <v>0</v>
      </c>
      <c r="Z263">
        <v>0.5493228</v>
      </c>
      <c r="AA263">
        <v>17.908819999999999</v>
      </c>
      <c r="AB263">
        <v>0</v>
      </c>
      <c r="AC263">
        <v>0</v>
      </c>
      <c r="AD263">
        <v>0.54788890000000001</v>
      </c>
      <c r="AE263">
        <v>17.78689</v>
      </c>
      <c r="AF263">
        <v>0</v>
      </c>
      <c r="AG263">
        <v>0</v>
      </c>
      <c r="AH263">
        <v>0.54645900000000003</v>
      </c>
      <c r="AI263">
        <v>17.647459999999999</v>
      </c>
      <c r="AJ263">
        <v>0</v>
      </c>
      <c r="AK263">
        <v>0</v>
      </c>
      <c r="AL263">
        <v>0.54503330000000005</v>
      </c>
      <c r="AM263">
        <v>17.53107</v>
      </c>
      <c r="AN263">
        <v>0</v>
      </c>
      <c r="AO263">
        <v>0</v>
      </c>
      <c r="AP263">
        <v>0.5435702</v>
      </c>
      <c r="AQ263">
        <v>17.85876</v>
      </c>
      <c r="AR263">
        <v>0</v>
      </c>
      <c r="AS263">
        <v>0</v>
      </c>
      <c r="AT263">
        <v>0.54209969999999996</v>
      </c>
      <c r="AU263">
        <v>18.305990000000001</v>
      </c>
      <c r="AV263">
        <v>0</v>
      </c>
      <c r="AW263">
        <v>0</v>
      </c>
      <c r="AX263">
        <v>0.54061040000000005</v>
      </c>
      <c r="AY263">
        <v>18.674479999999999</v>
      </c>
      <c r="AZ263">
        <v>0</v>
      </c>
      <c r="BA263">
        <v>-2.905492E-35</v>
      </c>
      <c r="BB263">
        <v>0.53908480000000003</v>
      </c>
      <c r="BC263">
        <v>19.029489999999999</v>
      </c>
      <c r="BD263">
        <v>0</v>
      </c>
      <c r="BE263" s="1">
        <v>-8.5922939999999997E-22</v>
      </c>
      <c r="BF263">
        <v>0.53748339999999994</v>
      </c>
      <c r="BG263">
        <v>19.097850000000001</v>
      </c>
      <c r="BH263" s="1">
        <v>0</v>
      </c>
      <c r="BI263" s="1">
        <v>-1.128886E-14</v>
      </c>
      <c r="BJ263">
        <v>0.53586820000000002</v>
      </c>
      <c r="BK263">
        <v>18.975639999999999</v>
      </c>
      <c r="BL263" s="1">
        <v>4.733419E-8</v>
      </c>
      <c r="BM263" s="1">
        <v>1.51065E-5</v>
      </c>
      <c r="BN263">
        <v>0.53429729999999998</v>
      </c>
      <c r="BO263">
        <v>18.82403</v>
      </c>
      <c r="BP263" s="1">
        <v>6.7629990000000001E-5</v>
      </c>
      <c r="BQ263" s="1">
        <v>2.1504579999999999E-2</v>
      </c>
      <c r="BR263">
        <v>0.53266749999999996</v>
      </c>
      <c r="BS263">
        <v>18.68327</v>
      </c>
      <c r="BT263" s="1">
        <v>1.068237E-2</v>
      </c>
      <c r="BU263" s="1">
        <v>3.4886710000000001</v>
      </c>
      <c r="BV263">
        <v>0.53104050000000003</v>
      </c>
      <c r="BW263">
        <v>18.78436</v>
      </c>
      <c r="BX263" s="1">
        <v>0.40056839999999999</v>
      </c>
      <c r="BY263">
        <v>134.714</v>
      </c>
      <c r="BZ263">
        <v>0.52935960000000004</v>
      </c>
      <c r="CA263">
        <v>18.73781</v>
      </c>
      <c r="CB263" s="1">
        <v>5.0152749999999999</v>
      </c>
      <c r="CC263">
        <v>1735.143</v>
      </c>
      <c r="CD263">
        <v>0.52747390000000005</v>
      </c>
      <c r="CE263">
        <v>18.81166</v>
      </c>
      <c r="CF263">
        <v>25.910319999999999</v>
      </c>
      <c r="CG263">
        <v>9206.2710000000006</v>
      </c>
      <c r="CH263">
        <v>0.52527409999999997</v>
      </c>
      <c r="CI263">
        <v>18.716229999999999</v>
      </c>
      <c r="CJ263">
        <v>64.181420000000003</v>
      </c>
      <c r="CK263">
        <v>23390.31</v>
      </c>
      <c r="CL263">
        <v>0.52280459999999995</v>
      </c>
      <c r="CM263">
        <v>18.570070000000001</v>
      </c>
      <c r="CN263">
        <v>85.638059999999996</v>
      </c>
      <c r="CO263">
        <v>31959.84</v>
      </c>
      <c r="CP263">
        <v>0.52027659999999998</v>
      </c>
      <c r="CQ263">
        <v>18.51221</v>
      </c>
      <c r="CR263">
        <v>67.891819999999996</v>
      </c>
      <c r="CS263">
        <v>25874.080000000002</v>
      </c>
      <c r="CT263">
        <v>0.51784470000000005</v>
      </c>
      <c r="CU263">
        <v>18.449480000000001</v>
      </c>
      <c r="CV263">
        <v>34.524039999999999</v>
      </c>
      <c r="CW263">
        <v>13410.34</v>
      </c>
      <c r="CX263">
        <v>0.51558959999999998</v>
      </c>
      <c r="CY263">
        <v>18.31503</v>
      </c>
      <c r="CZ263">
        <v>12.060980000000001</v>
      </c>
      <c r="DA263">
        <v>4764.2250000000004</v>
      </c>
      <c r="DB263">
        <v>0.51349219999999995</v>
      </c>
      <c r="DC263">
        <v>18.415279999999999</v>
      </c>
      <c r="DD263">
        <v>3.0891709999999999</v>
      </c>
      <c r="DE263">
        <v>1237.703</v>
      </c>
      <c r="DF263">
        <v>0.51146230000000004</v>
      </c>
      <c r="DG263">
        <v>18.196349999999999</v>
      </c>
      <c r="DH263">
        <v>0.64214059999999995</v>
      </c>
      <c r="DI263">
        <v>259.3417</v>
      </c>
      <c r="DJ263">
        <v>0.50938969999999995</v>
      </c>
      <c r="DK263">
        <v>18.022680000000001</v>
      </c>
      <c r="DL263">
        <v>0.14566999999999999</v>
      </c>
      <c r="DM263">
        <v>58.245890000000003</v>
      </c>
      <c r="DN263">
        <v>0.50716430000000001</v>
      </c>
      <c r="DO263">
        <v>17.909980000000001</v>
      </c>
      <c r="DP263">
        <v>6.3096579999999999E-2</v>
      </c>
      <c r="DQ263">
        <v>24.55818</v>
      </c>
      <c r="DR263">
        <v>0.50468749999999996</v>
      </c>
      <c r="DS263">
        <v>17.738939999999999</v>
      </c>
      <c r="DT263">
        <v>4.8597380000000003E-2</v>
      </c>
      <c r="DU263">
        <v>18.741420000000002</v>
      </c>
      <c r="DV263">
        <v>0.50186779999999998</v>
      </c>
      <c r="DW263">
        <v>17.535260000000001</v>
      </c>
      <c r="DX263">
        <v>4.3958990000000003E-2</v>
      </c>
      <c r="DY263">
        <v>16.984300000000001</v>
      </c>
      <c r="DZ263">
        <v>0.4986835</v>
      </c>
      <c r="EA263">
        <v>17.394079999999999</v>
      </c>
      <c r="EB263" s="1">
        <v>4.1000130000000003E-2</v>
      </c>
      <c r="EC263">
        <v>15.91211</v>
      </c>
      <c r="ED263">
        <v>0.4951681</v>
      </c>
      <c r="EE263">
        <v>17.39217</v>
      </c>
      <c r="EF263" s="1">
        <v>3.8467609999999999E-2</v>
      </c>
      <c r="EG263">
        <v>15.01018</v>
      </c>
      <c r="EH263">
        <v>0.4914694</v>
      </c>
      <c r="EI263">
        <v>17.91602</v>
      </c>
      <c r="EJ263" s="1">
        <v>3.6072899999999998E-2</v>
      </c>
      <c r="EK263">
        <v>14.156879999999999</v>
      </c>
      <c r="EL263">
        <v>0.48751290000000003</v>
      </c>
      <c r="EM263">
        <v>18.236719999999998</v>
      </c>
      <c r="EN263" s="1">
        <v>3.376506E-2</v>
      </c>
      <c r="EO263" s="1">
        <v>13.3339</v>
      </c>
      <c r="EP263">
        <v>0.48337140000000001</v>
      </c>
      <c r="EQ263">
        <v>18.457229999999999</v>
      </c>
      <c r="ER263" s="1">
        <v>3.1586379999999997E-2</v>
      </c>
      <c r="ES263" s="1">
        <v>12.552530000000001</v>
      </c>
      <c r="ET263">
        <v>0.47909570000000001</v>
      </c>
      <c r="EU263">
        <v>18.736280000000001</v>
      </c>
      <c r="EV263" s="1">
        <v>2.9663209999999999E-2</v>
      </c>
      <c r="EW263" s="1">
        <v>11.862019999999999</v>
      </c>
      <c r="EX263">
        <v>0.47471790000000003</v>
      </c>
      <c r="EY263">
        <v>18.635719999999999</v>
      </c>
      <c r="EZ263" s="1">
        <v>2.8358979999999999E-2</v>
      </c>
      <c r="FA263" s="1">
        <v>11.4054</v>
      </c>
      <c r="FB263">
        <v>0.47020329999999999</v>
      </c>
      <c r="FC263">
        <v>18.18629</v>
      </c>
      <c r="FD263" s="1">
        <v>2.8023949999999999E-2</v>
      </c>
      <c r="FE263" s="1">
        <v>11.333159999999999</v>
      </c>
      <c r="FF263">
        <v>0.4655299</v>
      </c>
      <c r="FG263">
        <v>17.882390000000001</v>
      </c>
      <c r="FH263" s="1">
        <v>2.850958E-2</v>
      </c>
      <c r="FI263" s="1">
        <v>11.60403</v>
      </c>
      <c r="FJ263">
        <v>0.46088079999999998</v>
      </c>
      <c r="FK263">
        <v>17.7621</v>
      </c>
      <c r="FL263" s="1">
        <v>2.91574E-2</v>
      </c>
      <c r="FM263" s="1">
        <v>11.956110000000001</v>
      </c>
      <c r="FN263">
        <v>0.45649299999999998</v>
      </c>
      <c r="FO263">
        <v>18.334199999999999</v>
      </c>
      <c r="FP263" s="1">
        <v>2.930162E-2</v>
      </c>
      <c r="FQ263" s="1">
        <v>12.10942</v>
      </c>
      <c r="FR263">
        <v>0.45199630000000002</v>
      </c>
      <c r="FS263">
        <v>19.007300000000001</v>
      </c>
      <c r="FT263" s="1">
        <v>2.8675820000000001E-2</v>
      </c>
      <c r="FU263" s="1">
        <v>11.94847</v>
      </c>
      <c r="FV263">
        <v>0.44744240000000002</v>
      </c>
      <c r="FW263">
        <v>19.494530000000001</v>
      </c>
      <c r="FX263" s="1">
        <v>2.7377619999999998E-2</v>
      </c>
      <c r="FY263" s="1">
        <v>11.500349999999999</v>
      </c>
      <c r="FZ263">
        <v>0.44361089999999997</v>
      </c>
      <c r="GA263">
        <v>19.881409999999999</v>
      </c>
      <c r="GB263" s="1">
        <v>2.5730309999999999E-2</v>
      </c>
      <c r="GC263" s="1">
        <v>10.87542</v>
      </c>
      <c r="GD263">
        <v>0.43959480000000001</v>
      </c>
      <c r="GE263">
        <v>19.723050000000001</v>
      </c>
      <c r="GF263" s="1">
        <v>2.3881119999999999E-2</v>
      </c>
      <c r="GG263" s="1">
        <v>10.16053</v>
      </c>
      <c r="GH263">
        <v>0.43555080000000002</v>
      </c>
      <c r="GI263">
        <v>19.276029999999999</v>
      </c>
      <c r="GJ263" s="1">
        <v>2.1984819999999999E-2</v>
      </c>
      <c r="GK263" s="1">
        <v>9.4138529999999996</v>
      </c>
      <c r="GL263">
        <v>0.431371</v>
      </c>
      <c r="GM263">
        <v>18.907019999999999</v>
      </c>
      <c r="GN263" s="1">
        <v>2.013626E-2</v>
      </c>
      <c r="GO263" s="1">
        <v>8.6794960000000003</v>
      </c>
      <c r="GP263">
        <v>0.42718460000000003</v>
      </c>
      <c r="GQ263">
        <v>18.736180000000001</v>
      </c>
      <c r="GR263" s="1">
        <v>1.839609E-2</v>
      </c>
      <c r="GS263" s="1">
        <v>7.9801209999999996</v>
      </c>
      <c r="GT263">
        <v>0.42313719999999999</v>
      </c>
      <c r="GU263">
        <v>18.842659999999999</v>
      </c>
      <c r="GV263" s="1">
        <v>1.6793659999999998E-2</v>
      </c>
      <c r="GW263" s="1">
        <v>7.3288729999999997</v>
      </c>
      <c r="GX263">
        <v>0.41913719999999999</v>
      </c>
      <c r="GY263">
        <v>19.488700000000001</v>
      </c>
      <c r="GZ263" s="1">
        <v>1.531653E-2</v>
      </c>
      <c r="HA263" s="1">
        <v>6.7263799999999998</v>
      </c>
      <c r="HB263">
        <v>0.41519790000000001</v>
      </c>
      <c r="HC263">
        <v>19.935700000000001</v>
      </c>
      <c r="HD263" s="1">
        <v>1.396616E-2</v>
      </c>
      <c r="HE263" s="1">
        <v>6.1726939999999999</v>
      </c>
      <c r="HF263">
        <v>0.41145979999999999</v>
      </c>
      <c r="HG263">
        <v>20.166869999999999</v>
      </c>
      <c r="HH263" s="1">
        <v>1.2739250000000001E-2</v>
      </c>
      <c r="HI263" s="1">
        <v>5.6643720000000002</v>
      </c>
      <c r="HJ263">
        <v>0.40806310000000001</v>
      </c>
      <c r="HK263">
        <v>19.904060000000001</v>
      </c>
      <c r="HL263" s="1">
        <v>1.1651130000000001E-2</v>
      </c>
      <c r="HM263" s="1">
        <v>5.206353</v>
      </c>
      <c r="HN263">
        <v>0.4043313</v>
      </c>
      <c r="HO263">
        <v>19.497699999999998</v>
      </c>
      <c r="HP263" s="1">
        <v>1.0634380000000001E-2</v>
      </c>
      <c r="HQ263" s="1">
        <v>4.7805090000000003</v>
      </c>
      <c r="HR263">
        <v>0.40065820000000002</v>
      </c>
      <c r="HS263">
        <v>19.00159</v>
      </c>
      <c r="HT263" s="1">
        <v>9.7013589999999997E-3</v>
      </c>
      <c r="HU263" s="1">
        <v>4.3860440000000001</v>
      </c>
      <c r="HV263">
        <v>0.39779320000000001</v>
      </c>
      <c r="HW263">
        <v>18.531130000000001</v>
      </c>
      <c r="HX263" s="1">
        <v>8.8463900000000009E-3</v>
      </c>
      <c r="HY263" s="1">
        <v>4.0135399999999999</v>
      </c>
      <c r="HZ263">
        <v>0.39505669999999998</v>
      </c>
      <c r="IA263">
        <v>18.396270000000001</v>
      </c>
      <c r="IB263" s="1">
        <v>8.062652E-3</v>
      </c>
      <c r="IC263" s="1">
        <v>3.6695600000000002</v>
      </c>
      <c r="ID263">
        <v>0.39261639999999998</v>
      </c>
      <c r="IE263">
        <v>18.81531</v>
      </c>
      <c r="IF263" s="1">
        <v>7.3543610000000002E-3</v>
      </c>
      <c r="IG263" s="1">
        <v>3.3550450000000001</v>
      </c>
      <c r="IH263">
        <v>0.39064650000000001</v>
      </c>
      <c r="II263">
        <v>19.34451</v>
      </c>
      <c r="IJ263" s="1">
        <v>6.7122229999999998E-3</v>
      </c>
      <c r="IK263" s="1">
        <v>3.0664530000000001</v>
      </c>
      <c r="IL263">
        <v>0.38884449999999998</v>
      </c>
      <c r="IM263">
        <v>19.88194</v>
      </c>
      <c r="IN263" s="1">
        <v>6.1185659999999998E-3</v>
      </c>
      <c r="IO263" s="1">
        <v>2.7999679999999998</v>
      </c>
      <c r="IP263">
        <v>0.38729000000000002</v>
      </c>
      <c r="IQ263">
        <v>19.763380000000002</v>
      </c>
      <c r="IR263" s="1">
        <v>5.5613570000000003E-3</v>
      </c>
      <c r="IS263" s="1">
        <v>2.5487299999999999</v>
      </c>
      <c r="IT263">
        <v>0.38600069999999997</v>
      </c>
      <c r="IU263">
        <v>19.272680000000001</v>
      </c>
      <c r="IV263" s="1">
        <v>5.038079E-3</v>
      </c>
      <c r="IW263" s="1">
        <v>2.3112650000000001</v>
      </c>
      <c r="IX263">
        <v>0.38496059999999999</v>
      </c>
      <c r="IY263">
        <v>18.691859999999998</v>
      </c>
      <c r="IZ263" s="1">
        <v>4.5434359999999997E-3</v>
      </c>
      <c r="JA263" s="1">
        <v>2.085753</v>
      </c>
      <c r="JB263">
        <v>0.3840867</v>
      </c>
      <c r="JC263">
        <v>18.117570000000001</v>
      </c>
      <c r="JD263" s="1">
        <v>4.0735340000000002E-3</v>
      </c>
      <c r="JE263" s="1">
        <v>1.871013</v>
      </c>
      <c r="JF263">
        <v>0.38337769999999999</v>
      </c>
      <c r="JG263">
        <v>18.145420000000001</v>
      </c>
      <c r="JH263" s="1">
        <v>3.625999E-3</v>
      </c>
      <c r="JI263" s="1">
        <v>1.666385</v>
      </c>
      <c r="JJ263">
        <v>0.38262560000000001</v>
      </c>
      <c r="JK263">
        <v>18.419090000000001</v>
      </c>
      <c r="JL263" s="1">
        <v>3.1938890000000001E-3</v>
      </c>
      <c r="JM263" s="1">
        <v>1.469109</v>
      </c>
      <c r="JN263">
        <v>0.38198959999999998</v>
      </c>
      <c r="JO263">
        <v>18.744769999999999</v>
      </c>
      <c r="JP263" s="1">
        <v>2.7680859999999999E-3</v>
      </c>
      <c r="JQ263" s="1">
        <v>1.2747580000000001</v>
      </c>
      <c r="JR263">
        <v>0.38148290000000001</v>
      </c>
      <c r="JS263">
        <v>19.273129999999998</v>
      </c>
      <c r="JT263" s="1">
        <v>2.3487009999999999E-3</v>
      </c>
      <c r="JU263" s="1">
        <v>1.082827</v>
      </c>
      <c r="JV263">
        <v>0.38109850000000001</v>
      </c>
      <c r="JW263">
        <v>19.470289999999999</v>
      </c>
      <c r="JX263" s="1">
        <v>1.9493819999999999E-3</v>
      </c>
      <c r="JY263" s="1">
        <v>0.89953680000000003</v>
      </c>
      <c r="JZ263">
        <v>0.38079160000000001</v>
      </c>
      <c r="KA263">
        <v>19.037939999999999</v>
      </c>
      <c r="KB263" s="1">
        <v>1.593789E-3</v>
      </c>
      <c r="KC263" s="1">
        <v>0.73569870000000004</v>
      </c>
      <c r="KD263">
        <v>0.38058439999999999</v>
      </c>
      <c r="KE263">
        <v>18.394850000000002</v>
      </c>
      <c r="KF263" s="1">
        <v>1.301745E-3</v>
      </c>
      <c r="KG263" s="1">
        <v>0.60074340000000004</v>
      </c>
      <c r="KH263">
        <v>0.3804418</v>
      </c>
      <c r="KI263">
        <v>17.79505</v>
      </c>
      <c r="KJ263" s="1">
        <v>1.079703E-3</v>
      </c>
      <c r="KK263" s="1">
        <v>0.4977916</v>
      </c>
      <c r="KL263">
        <v>0.38036639999999999</v>
      </c>
      <c r="KM263">
        <v>17.955829999999999</v>
      </c>
      <c r="KN263" s="1">
        <v>9.1951130000000002E-4</v>
      </c>
      <c r="KO263" s="1">
        <v>0.42336000000000001</v>
      </c>
      <c r="KP263">
        <v>0.38034489999999999</v>
      </c>
      <c r="KQ263">
        <v>18.479890000000001</v>
      </c>
      <c r="KR263" s="1">
        <v>8.0510919999999999E-4</v>
      </c>
      <c r="KS263" s="1">
        <v>0.370253</v>
      </c>
      <c r="KT263">
        <v>0.38036880000000001</v>
      </c>
      <c r="KU263">
        <v>19.220359999999999</v>
      </c>
      <c r="KV263" s="1">
        <v>7.2056500000000005E-4</v>
      </c>
      <c r="KW263" s="1">
        <v>0.33103959999999999</v>
      </c>
      <c r="KX263">
        <v>0.38041520000000001</v>
      </c>
      <c r="KY263">
        <v>19.943650000000002</v>
      </c>
      <c r="KZ263" s="1">
        <v>6.5337260000000003E-4</v>
      </c>
      <c r="LA263" s="1">
        <v>0.29998059999999999</v>
      </c>
      <c r="LB263">
        <v>0.3804998</v>
      </c>
      <c r="LC263">
        <v>20.05444</v>
      </c>
      <c r="LD263" s="1">
        <v>5.9669490000000003E-4</v>
      </c>
      <c r="LE263" s="1">
        <v>0.27383639999999998</v>
      </c>
      <c r="LF263">
        <v>0.38059680000000001</v>
      </c>
      <c r="LG263">
        <v>19.578659999999999</v>
      </c>
      <c r="LH263" s="1">
        <v>5.4804069999999999E-4</v>
      </c>
      <c r="LI263" s="1">
        <v>0.2513842</v>
      </c>
      <c r="LJ263">
        <v>0.38071300000000002</v>
      </c>
      <c r="LK263">
        <v>18.961580000000001</v>
      </c>
      <c r="LL263" s="1">
        <v>5.0655060000000002E-4</v>
      </c>
      <c r="LM263" s="1">
        <v>0.2322283</v>
      </c>
      <c r="LN263">
        <v>0.38082700000000003</v>
      </c>
      <c r="LO263">
        <v>18.45391</v>
      </c>
      <c r="LP263" s="1">
        <v>4.7175309999999997E-4</v>
      </c>
      <c r="LQ263" s="1">
        <v>0.21617</v>
      </c>
      <c r="LR263">
        <v>0.38094020000000001</v>
      </c>
      <c r="LS263">
        <v>18.782900000000001</v>
      </c>
      <c r="LT263" s="1">
        <v>4.427128E-4</v>
      </c>
      <c r="LU263" s="1">
        <v>0.2027661</v>
      </c>
      <c r="LV263">
        <v>0.38104749999999998</v>
      </c>
      <c r="LW263">
        <v>19.498249999999999</v>
      </c>
      <c r="LX263" s="1">
        <v>4.1803510000000001E-4</v>
      </c>
      <c r="LY263" s="1">
        <v>0.19139210000000001</v>
      </c>
      <c r="LZ263">
        <v>0.38113809999999998</v>
      </c>
      <c r="MA263">
        <v>20.454460000000001</v>
      </c>
      <c r="MB263" s="1">
        <v>3.9626560000000002E-4</v>
      </c>
      <c r="MC263" s="1">
        <v>0.18138770000000001</v>
      </c>
      <c r="MD263">
        <v>0.38120789999999999</v>
      </c>
      <c r="ME263">
        <v>21.27242</v>
      </c>
      <c r="MF263" s="1">
        <v>3.7650759999999998E-4</v>
      </c>
      <c r="MG263" s="1">
        <v>0.17231659999999999</v>
      </c>
      <c r="MH263">
        <v>0.3812683</v>
      </c>
      <c r="MI263">
        <v>21.467269999999999</v>
      </c>
      <c r="MJ263" s="1">
        <v>3.5834830000000003E-4</v>
      </c>
      <c r="MK263" s="1">
        <v>0.1639919</v>
      </c>
      <c r="ML263">
        <v>0.3813028</v>
      </c>
      <c r="MM263">
        <v>21.026109999999999</v>
      </c>
      <c r="MN263" s="1">
        <v>3.4169350000000002E-4</v>
      </c>
      <c r="MO263" s="1">
        <v>0.15635489999999999</v>
      </c>
      <c r="MP263">
        <v>0.38130579999999997</v>
      </c>
      <c r="MQ263">
        <v>20.421779999999998</v>
      </c>
      <c r="MR263" s="1">
        <v>3.2647159999999999E-4</v>
      </c>
      <c r="MS263" s="1">
        <v>0.14939160000000001</v>
      </c>
      <c r="MT263">
        <v>0.3812815</v>
      </c>
      <c r="MU263">
        <v>19.909269999999999</v>
      </c>
      <c r="MV263" s="1">
        <v>3.1270110000000001E-4</v>
      </c>
      <c r="MW263" s="1">
        <v>0.1430884</v>
      </c>
      <c r="MX263">
        <v>0.381218</v>
      </c>
      <c r="MY263">
        <v>20.10145</v>
      </c>
      <c r="MZ263" s="1">
        <v>3.0026359999999998E-4</v>
      </c>
      <c r="NA263" s="1">
        <v>0.13741929999999999</v>
      </c>
      <c r="NB263">
        <v>0.38110630000000001</v>
      </c>
      <c r="NC263">
        <v>20.17774</v>
      </c>
      <c r="ND263" s="1">
        <v>2.892684E-4</v>
      </c>
      <c r="NE263" s="1">
        <v>0.13239129999999999</v>
      </c>
      <c r="NF263">
        <v>0.38095610000000002</v>
      </c>
      <c r="NG263">
        <v>20.9056</v>
      </c>
      <c r="NH263" s="1">
        <v>2.7966580000000002E-4</v>
      </c>
      <c r="NI263" s="1">
        <v>0.1280155</v>
      </c>
      <c r="NJ263">
        <v>0.38078770000000001</v>
      </c>
      <c r="NK263">
        <v>21.613130000000002</v>
      </c>
      <c r="NL263" s="1">
        <v>2.7144259999999998E-4</v>
      </c>
      <c r="NM263" s="1">
        <v>0.1242767</v>
      </c>
      <c r="NN263">
        <v>0.38057659999999999</v>
      </c>
      <c r="NO263">
        <v>21.80273</v>
      </c>
      <c r="NP263" s="1">
        <v>2.6431859999999997E-4</v>
      </c>
      <c r="NQ263" s="1">
        <v>0.121047</v>
      </c>
      <c r="NR263">
        <v>0.38034000000000001</v>
      </c>
      <c r="NS263">
        <v>21.365349999999999</v>
      </c>
      <c r="NT263" s="1">
        <v>2.5774270000000001E-4</v>
      </c>
      <c r="NU263" s="1">
        <v>0.1180792</v>
      </c>
      <c r="NV263">
        <v>0.38009490000000001</v>
      </c>
      <c r="NW263">
        <v>20.651199999999999</v>
      </c>
      <c r="NX263" s="1">
        <v>2.5118999999999999E-4</v>
      </c>
      <c r="NY263" s="1">
        <v>0.1151303</v>
      </c>
      <c r="NZ263">
        <v>0.37984899999999999</v>
      </c>
      <c r="OA263">
        <v>20.113389999999999</v>
      </c>
      <c r="OB263" s="1">
        <v>2.443662E-4</v>
      </c>
      <c r="OC263" s="1">
        <v>0.1120535</v>
      </c>
      <c r="OD263">
        <v>0.3796235</v>
      </c>
      <c r="OE263">
        <v>20.477119999999999</v>
      </c>
      <c r="OF263" s="1">
        <v>2.371893E-4</v>
      </c>
      <c r="OG263" s="1">
        <v>0.1088083</v>
      </c>
      <c r="OH263">
        <v>0.37942110000000001</v>
      </c>
      <c r="OI263">
        <v>21.307179999999999</v>
      </c>
      <c r="OJ263" s="1">
        <v>2.2984549999999999E-4</v>
      </c>
      <c r="OK263" s="1">
        <v>0.1054612</v>
      </c>
    </row>
    <row r="264" spans="1:401" x14ac:dyDescent="0.35">
      <c r="A264">
        <v>270</v>
      </c>
      <c r="B264" t="s">
        <v>4</v>
      </c>
      <c r="C264" t="s">
        <v>181</v>
      </c>
      <c r="D264" t="s">
        <v>270</v>
      </c>
      <c r="E264">
        <v>960.88810000000001</v>
      </c>
      <c r="F264">
        <v>1.356924</v>
      </c>
      <c r="G264">
        <v>16.749359999999999</v>
      </c>
      <c r="H264">
        <v>0</v>
      </c>
      <c r="I264">
        <v>0</v>
      </c>
      <c r="J264">
        <v>1.3540270000000001</v>
      </c>
      <c r="K264">
        <v>17.115020000000001</v>
      </c>
      <c r="L264">
        <v>0</v>
      </c>
      <c r="M264">
        <v>0</v>
      </c>
      <c r="N264">
        <v>1.351129</v>
      </c>
      <c r="O264">
        <v>17.396609999999999</v>
      </c>
      <c r="P264">
        <v>0</v>
      </c>
      <c r="Q264">
        <v>0</v>
      </c>
      <c r="R264">
        <v>1.3481609999999999</v>
      </c>
      <c r="S264">
        <v>17.598649999999999</v>
      </c>
      <c r="T264">
        <v>0</v>
      </c>
      <c r="U264">
        <v>0</v>
      </c>
      <c r="V264">
        <v>1.3451869999999999</v>
      </c>
      <c r="W264">
        <v>17.818529999999999</v>
      </c>
      <c r="X264">
        <v>0</v>
      </c>
      <c r="Y264">
        <v>0</v>
      </c>
      <c r="Z264">
        <v>1.3422130000000001</v>
      </c>
      <c r="AA264">
        <v>17.909050000000001</v>
      </c>
      <c r="AB264">
        <v>0</v>
      </c>
      <c r="AC264">
        <v>0</v>
      </c>
      <c r="AD264">
        <v>1.3391949999999999</v>
      </c>
      <c r="AE264">
        <v>17.780139999999999</v>
      </c>
      <c r="AF264">
        <v>0</v>
      </c>
      <c r="AG264">
        <v>0</v>
      </c>
      <c r="AH264">
        <v>1.336212</v>
      </c>
      <c r="AI264">
        <v>17.64141</v>
      </c>
      <c r="AJ264">
        <v>0</v>
      </c>
      <c r="AK264">
        <v>0</v>
      </c>
      <c r="AL264">
        <v>1.333216</v>
      </c>
      <c r="AM264">
        <v>17.532389999999999</v>
      </c>
      <c r="AN264">
        <v>0</v>
      </c>
      <c r="AO264">
        <v>0</v>
      </c>
      <c r="AP264">
        <v>1.3301940000000001</v>
      </c>
      <c r="AQ264">
        <v>17.872119999999999</v>
      </c>
      <c r="AR264">
        <v>0</v>
      </c>
      <c r="AS264">
        <v>0</v>
      </c>
      <c r="AT264">
        <v>1.3271390000000001</v>
      </c>
      <c r="AU264">
        <v>18.327200000000001</v>
      </c>
      <c r="AV264">
        <v>0</v>
      </c>
      <c r="AW264">
        <v>0</v>
      </c>
      <c r="AX264">
        <v>1.324038</v>
      </c>
      <c r="AY264">
        <v>18.6965</v>
      </c>
      <c r="AZ264">
        <v>0</v>
      </c>
      <c r="BA264">
        <v>-5.867542E-36</v>
      </c>
      <c r="BB264">
        <v>1.320846</v>
      </c>
      <c r="BC264">
        <v>19.04299</v>
      </c>
      <c r="BD264">
        <v>0</v>
      </c>
      <c r="BE264" s="1">
        <v>-1.6962840000000001E-22</v>
      </c>
      <c r="BF264">
        <v>1.3175209999999999</v>
      </c>
      <c r="BG264">
        <v>19.097940000000001</v>
      </c>
      <c r="BH264">
        <v>0</v>
      </c>
      <c r="BI264" s="1">
        <v>-1.7690889999999999E-15</v>
      </c>
      <c r="BJ264">
        <v>1.3141609999999999</v>
      </c>
      <c r="BK264">
        <v>18.971329999999998</v>
      </c>
      <c r="BL264" s="1">
        <v>2.609529E-8</v>
      </c>
      <c r="BM264" s="1">
        <v>4.9853250000000004E-6</v>
      </c>
      <c r="BN264">
        <v>1.310948</v>
      </c>
      <c r="BO264">
        <v>18.823879999999999</v>
      </c>
      <c r="BP264" s="1">
        <v>4.4122819999999998E-5</v>
      </c>
      <c r="BQ264" s="1">
        <v>8.9393000000000007E-3</v>
      </c>
      <c r="BR264">
        <v>1.307653</v>
      </c>
      <c r="BS264">
        <v>18.690719999999999</v>
      </c>
      <c r="BT264" s="1">
        <v>7.7533979999999999E-3</v>
      </c>
      <c r="BU264" s="1">
        <v>1.6395329999999999</v>
      </c>
      <c r="BV264">
        <v>1.304303</v>
      </c>
      <c r="BW264">
        <v>18.802910000000001</v>
      </c>
      <c r="BX264" s="1">
        <v>0.31626019999999999</v>
      </c>
      <c r="BY264">
        <v>69.259739999999994</v>
      </c>
      <c r="BZ264">
        <v>1.300872</v>
      </c>
      <c r="CA264">
        <v>18.76172</v>
      </c>
      <c r="CB264" s="1">
        <v>4.2497379999999998</v>
      </c>
      <c r="CC264">
        <v>958.96190000000001</v>
      </c>
      <c r="CD264">
        <v>1.2970120000000001</v>
      </c>
      <c r="CE264">
        <v>18.83043</v>
      </c>
      <c r="CF264">
        <v>23.337589999999999</v>
      </c>
      <c r="CG264">
        <v>5406.433</v>
      </c>
      <c r="CH264">
        <v>1.2924819999999999</v>
      </c>
      <c r="CI264">
        <v>18.72616</v>
      </c>
      <c r="CJ264">
        <v>60.977069999999998</v>
      </c>
      <c r="CK264">
        <v>14469.32</v>
      </c>
      <c r="CL264">
        <v>1.2874239999999999</v>
      </c>
      <c r="CM264">
        <v>18.566420000000001</v>
      </c>
      <c r="CN264">
        <v>85.305310000000006</v>
      </c>
      <c r="CO264">
        <v>20684.080000000002</v>
      </c>
      <c r="CP264">
        <v>1.2822290000000001</v>
      </c>
      <c r="CQ264">
        <v>18.503129999999999</v>
      </c>
      <c r="CR264">
        <v>70.437860000000001</v>
      </c>
      <c r="CS264">
        <v>17408.63</v>
      </c>
      <c r="CT264">
        <v>1.277242</v>
      </c>
      <c r="CU264">
        <v>18.44434</v>
      </c>
      <c r="CV264">
        <v>37.13599</v>
      </c>
      <c r="CW264">
        <v>9334.5300000000007</v>
      </c>
      <c r="CX264">
        <v>1.2726189999999999</v>
      </c>
      <c r="CY264">
        <v>18.32244</v>
      </c>
      <c r="CZ264">
        <v>13.387589999999999</v>
      </c>
      <c r="DA264">
        <v>3415.0549999999998</v>
      </c>
      <c r="DB264">
        <v>1.2683519999999999</v>
      </c>
      <c r="DC264">
        <v>18.44068</v>
      </c>
      <c r="DD264">
        <v>3.5186739999999999</v>
      </c>
      <c r="DE264">
        <v>908.82150000000001</v>
      </c>
      <c r="DF264">
        <v>1.264211</v>
      </c>
      <c r="DG264">
        <v>18.234069999999999</v>
      </c>
      <c r="DH264">
        <v>0.74098359999999996</v>
      </c>
      <c r="DI264">
        <v>192.7928</v>
      </c>
      <c r="DJ264">
        <v>1.2598309999999999</v>
      </c>
      <c r="DK264">
        <v>18.058610000000002</v>
      </c>
      <c r="DL264">
        <v>0.16328000000000001</v>
      </c>
      <c r="DM264">
        <v>42.179810000000003</v>
      </c>
      <c r="DN264">
        <v>1.2550650000000001</v>
      </c>
      <c r="DO264">
        <v>17.939509999999999</v>
      </c>
      <c r="DP264">
        <v>6.5922739999999994E-2</v>
      </c>
      <c r="DQ264">
        <v>16.622250000000001</v>
      </c>
      <c r="DR264">
        <v>1.2497240000000001</v>
      </c>
      <c r="DS264">
        <v>17.751190000000001</v>
      </c>
      <c r="DT264">
        <v>4.9220960000000001E-2</v>
      </c>
      <c r="DU264">
        <v>12.289619999999999</v>
      </c>
      <c r="DV264">
        <v>1.243663</v>
      </c>
      <c r="DW264">
        <v>17.530650000000001</v>
      </c>
      <c r="DX264">
        <v>4.4251930000000002E-2</v>
      </c>
      <c r="DY264">
        <v>11.06138</v>
      </c>
      <c r="DZ264">
        <v>1.2368049999999999</v>
      </c>
      <c r="EA264">
        <v>17.38674</v>
      </c>
      <c r="EB264" s="1">
        <v>4.1222759999999997E-2</v>
      </c>
      <c r="EC264">
        <v>10.34277</v>
      </c>
      <c r="ED264">
        <v>1.2291920000000001</v>
      </c>
      <c r="EE264">
        <v>17.392859999999999</v>
      </c>
      <c r="EF264" s="1">
        <v>3.8670780000000002E-2</v>
      </c>
      <c r="EG264">
        <v>9.7471350000000001</v>
      </c>
      <c r="EH264">
        <v>1.221319</v>
      </c>
      <c r="EI264">
        <v>17.933309999999999</v>
      </c>
      <c r="EJ264" s="1">
        <v>3.6268809999999999E-2</v>
      </c>
      <c r="EK264">
        <v>9.1850830000000006</v>
      </c>
      <c r="EL264">
        <v>1.2128810000000001</v>
      </c>
      <c r="EM264">
        <v>18.268830000000001</v>
      </c>
      <c r="EN264" s="1">
        <v>3.3953990000000003E-2</v>
      </c>
      <c r="EO264" s="1">
        <v>8.6433219999999995</v>
      </c>
      <c r="EP264">
        <v>1.2041539999999999</v>
      </c>
      <c r="EQ264">
        <v>18.495740000000001</v>
      </c>
      <c r="ER264" s="1">
        <v>3.1764279999999999E-2</v>
      </c>
      <c r="ES264" s="1">
        <v>8.128368</v>
      </c>
      <c r="ET264">
        <v>1.195068</v>
      </c>
      <c r="EU264">
        <v>18.773240000000001</v>
      </c>
      <c r="EV264" s="1">
        <v>2.9808100000000001E-2</v>
      </c>
      <c r="EW264" s="1">
        <v>7.6682259999999998</v>
      </c>
      <c r="EX264">
        <v>1.185924</v>
      </c>
      <c r="EY264">
        <v>18.661560000000001</v>
      </c>
      <c r="EZ264" s="1">
        <v>2.84335E-2</v>
      </c>
      <c r="FA264" s="1">
        <v>7.3485509999999996</v>
      </c>
      <c r="FB264">
        <v>1.176544</v>
      </c>
      <c r="FC264">
        <v>18.196200000000001</v>
      </c>
      <c r="FD264" s="1">
        <v>2.800762E-2</v>
      </c>
      <c r="FE264" s="1">
        <v>7.2699610000000003</v>
      </c>
      <c r="FF264">
        <v>1.16676</v>
      </c>
      <c r="FG264">
        <v>17.885459999999998</v>
      </c>
      <c r="FH264" s="1">
        <v>2.8439059999999999E-2</v>
      </c>
      <c r="FI264" s="1">
        <v>7.419918</v>
      </c>
      <c r="FJ264">
        <v>1.156941</v>
      </c>
      <c r="FK264">
        <v>17.764589999999998</v>
      </c>
      <c r="FL264" s="1">
        <v>2.9102929999999999E-2</v>
      </c>
      <c r="FM264" s="1">
        <v>7.6393230000000001</v>
      </c>
      <c r="FN264">
        <v>1.1468</v>
      </c>
      <c r="FO264">
        <v>18.33652</v>
      </c>
      <c r="FP264" s="1">
        <v>2.930984E-2</v>
      </c>
      <c r="FQ264" s="1">
        <v>7.7478309999999997</v>
      </c>
      <c r="FR264">
        <v>1.136317</v>
      </c>
      <c r="FS264">
        <v>19.017219999999998</v>
      </c>
      <c r="FT264" s="1">
        <v>2.8755670000000001E-2</v>
      </c>
      <c r="FU264" s="1">
        <v>7.6583909999999999</v>
      </c>
      <c r="FV264">
        <v>1.1256299999999999</v>
      </c>
      <c r="FW264">
        <v>19.514779999999998</v>
      </c>
      <c r="FX264" s="1">
        <v>2.7511730000000002E-2</v>
      </c>
      <c r="FY264" s="1">
        <v>7.3816030000000001</v>
      </c>
      <c r="FZ264">
        <v>1.116671</v>
      </c>
      <c r="GA264">
        <v>19.906040000000001</v>
      </c>
      <c r="GB264" s="1">
        <v>2.5890679999999999E-2</v>
      </c>
      <c r="GC264" s="1">
        <v>6.9851369999999999</v>
      </c>
      <c r="GD264">
        <v>1.107572</v>
      </c>
      <c r="GE264">
        <v>19.750050000000002</v>
      </c>
      <c r="GF264" s="1">
        <v>2.405537E-2</v>
      </c>
      <c r="GG264" s="1">
        <v>6.5267419999999996</v>
      </c>
      <c r="GH264">
        <v>1.0985959999999999</v>
      </c>
      <c r="GI264">
        <v>19.296970000000002</v>
      </c>
      <c r="GJ264" s="1">
        <v>2.2160929999999999E-2</v>
      </c>
      <c r="GK264" s="1">
        <v>6.0472960000000002</v>
      </c>
      <c r="GL264">
        <v>1.089296</v>
      </c>
      <c r="GM264">
        <v>18.91893</v>
      </c>
      <c r="GN264" s="1">
        <v>2.0306540000000001E-2</v>
      </c>
      <c r="GO264" s="1">
        <v>5.5742890000000003</v>
      </c>
      <c r="GP264">
        <v>1.079941</v>
      </c>
      <c r="GQ264">
        <v>18.737110000000001</v>
      </c>
      <c r="GR264" s="1">
        <v>1.855627E-2</v>
      </c>
      <c r="GS264" s="1">
        <v>5.1229300000000002</v>
      </c>
      <c r="GT264">
        <v>1.071078</v>
      </c>
      <c r="GU264">
        <v>18.833680000000001</v>
      </c>
      <c r="GV264" s="1">
        <v>1.6942289999999999E-2</v>
      </c>
      <c r="GW264" s="1">
        <v>4.7015330000000004</v>
      </c>
      <c r="GX264">
        <v>1.0613859999999999</v>
      </c>
      <c r="GY264">
        <v>19.47223</v>
      </c>
      <c r="GZ264" s="1">
        <v>1.5453929999999999E-2</v>
      </c>
      <c r="HA264" s="1">
        <v>4.3132999999999999</v>
      </c>
      <c r="HB264">
        <v>1.0506500000000001</v>
      </c>
      <c r="HC264">
        <v>19.929079999999999</v>
      </c>
      <c r="HD264" s="1">
        <v>1.4092820000000001E-2</v>
      </c>
      <c r="HE264" s="1">
        <v>3.9582929999999998</v>
      </c>
      <c r="HF264">
        <v>1.040252</v>
      </c>
      <c r="HG264">
        <v>20.175219999999999</v>
      </c>
      <c r="HH264" s="1">
        <v>1.285414E-2</v>
      </c>
      <c r="HI264" s="1">
        <v>3.632457</v>
      </c>
      <c r="HJ264">
        <v>1.030999</v>
      </c>
      <c r="HK264">
        <v>19.920259999999999</v>
      </c>
      <c r="HL264" s="1">
        <v>1.1755939999999999E-2</v>
      </c>
      <c r="HM264" s="1">
        <v>3.3384879999999999</v>
      </c>
      <c r="HN264">
        <v>1.0208900000000001</v>
      </c>
      <c r="HO264">
        <v>19.52243</v>
      </c>
      <c r="HP264" s="1">
        <v>1.07326E-2</v>
      </c>
      <c r="HQ264" s="1">
        <v>3.0657839999999998</v>
      </c>
      <c r="HR264">
        <v>1.0118</v>
      </c>
      <c r="HS264">
        <v>19.021619999999999</v>
      </c>
      <c r="HT264" s="1">
        <v>9.7937500000000004E-3</v>
      </c>
      <c r="HU264" s="1">
        <v>2.8116620000000001</v>
      </c>
      <c r="HV264">
        <v>1.005253</v>
      </c>
      <c r="HW264">
        <v>18.539339999999999</v>
      </c>
      <c r="HX264" s="1">
        <v>8.9330260000000002E-3</v>
      </c>
      <c r="HY264" s="1">
        <v>2.5739339999999999</v>
      </c>
      <c r="HZ264">
        <v>0.99894419999999995</v>
      </c>
      <c r="IA264">
        <v>18.387560000000001</v>
      </c>
      <c r="IB264" s="1">
        <v>8.1420350000000006E-3</v>
      </c>
      <c r="IC264" s="1">
        <v>2.35405</v>
      </c>
      <c r="ID264">
        <v>0.99331360000000002</v>
      </c>
      <c r="IE264">
        <v>18.794540000000001</v>
      </c>
      <c r="IF264" s="1">
        <v>7.427014E-3</v>
      </c>
      <c r="IG264" s="1">
        <v>2.1529349999999998</v>
      </c>
      <c r="IH264">
        <v>0.98799720000000002</v>
      </c>
      <c r="II264">
        <v>19.324310000000001</v>
      </c>
      <c r="IJ264" s="1">
        <v>6.7782789999999999E-3</v>
      </c>
      <c r="IK264" s="1">
        <v>1.9687049999999999</v>
      </c>
      <c r="IL264">
        <v>0.98243860000000005</v>
      </c>
      <c r="IM264">
        <v>19.87519</v>
      </c>
      <c r="IN264" s="1">
        <v>6.1802699999999999E-3</v>
      </c>
      <c r="IO264" s="1">
        <v>1.799113</v>
      </c>
      <c r="IP264">
        <v>0.97753999999999996</v>
      </c>
      <c r="IQ264">
        <v>19.77533</v>
      </c>
      <c r="IR264" s="1">
        <v>5.6193470000000002E-3</v>
      </c>
      <c r="IS264" s="1">
        <v>1.639189</v>
      </c>
      <c r="IT264">
        <v>0.97344649999999999</v>
      </c>
      <c r="IU264">
        <v>19.303439999999998</v>
      </c>
      <c r="IV264" s="1">
        <v>5.0926970000000002E-3</v>
      </c>
      <c r="IW264" s="1">
        <v>1.487846</v>
      </c>
      <c r="IX264">
        <v>0.97002949999999999</v>
      </c>
      <c r="IY264">
        <v>18.7333</v>
      </c>
      <c r="IZ264" s="1">
        <v>4.5951409999999996E-3</v>
      </c>
      <c r="JA264" s="1">
        <v>1.3440589999999999</v>
      </c>
      <c r="JB264">
        <v>0.96720830000000002</v>
      </c>
      <c r="JC264">
        <v>18.15869</v>
      </c>
      <c r="JD264" s="1">
        <v>4.1225130000000004E-3</v>
      </c>
      <c r="JE264" s="1">
        <v>1.2069449999999999</v>
      </c>
      <c r="JF264">
        <v>0.96487639999999997</v>
      </c>
      <c r="JG264">
        <v>18.17596</v>
      </c>
      <c r="JH264" s="1">
        <v>3.6727740000000002E-3</v>
      </c>
      <c r="JI264" s="1">
        <v>1.076276</v>
      </c>
      <c r="JJ264">
        <v>0.96290430000000005</v>
      </c>
      <c r="JK264">
        <v>18.433530000000001</v>
      </c>
      <c r="JL264" s="1">
        <v>3.239207E-3</v>
      </c>
      <c r="JM264" s="1">
        <v>0.95011769999999995</v>
      </c>
      <c r="JN264">
        <v>0.96134839999999999</v>
      </c>
      <c r="JO264">
        <v>18.746300000000002</v>
      </c>
      <c r="JP264" s="1">
        <v>2.8128950000000002E-3</v>
      </c>
      <c r="JQ264" s="1">
        <v>0.82603729999999997</v>
      </c>
      <c r="JR264">
        <v>0.96008369999999998</v>
      </c>
      <c r="JS264">
        <v>19.272469999999998</v>
      </c>
      <c r="JT264" s="1">
        <v>2.3924929999999999E-3</v>
      </c>
      <c r="JU264" s="1">
        <v>0.70338909999999999</v>
      </c>
      <c r="JV264">
        <v>0.95911310000000005</v>
      </c>
      <c r="JW264">
        <v>19.4755</v>
      </c>
      <c r="JX264" s="1">
        <v>1.9901329999999998E-3</v>
      </c>
      <c r="JY264" s="1">
        <v>0.58566890000000005</v>
      </c>
      <c r="JZ264">
        <v>0.95836500000000002</v>
      </c>
      <c r="KA264">
        <v>19.06344</v>
      </c>
      <c r="KB264" s="1">
        <v>1.628895E-3</v>
      </c>
      <c r="KC264" s="1">
        <v>0.47955340000000002</v>
      </c>
      <c r="KD264">
        <v>0.95786579999999999</v>
      </c>
      <c r="KE264">
        <v>18.43854</v>
      </c>
      <c r="KF264" s="1">
        <v>1.329607E-3</v>
      </c>
      <c r="KG264" s="1">
        <v>0.39136110000000002</v>
      </c>
      <c r="KH264">
        <v>0.95751149999999996</v>
      </c>
      <c r="KI264">
        <v>17.842089999999999</v>
      </c>
      <c r="KJ264" s="1">
        <v>1.1003289999999999E-3</v>
      </c>
      <c r="KK264" s="1">
        <v>0.323546</v>
      </c>
      <c r="KL264">
        <v>0.95728709999999995</v>
      </c>
      <c r="KM264">
        <v>17.994050000000001</v>
      </c>
      <c r="KN264" s="1">
        <v>9.3419300000000005E-4</v>
      </c>
      <c r="KO264" s="1">
        <v>0.27429750000000003</v>
      </c>
      <c r="KP264">
        <v>0.95723619999999998</v>
      </c>
      <c r="KQ264">
        <v>18.503080000000001</v>
      </c>
      <c r="KR264" s="1">
        <v>8.1567990000000002E-4</v>
      </c>
      <c r="KS264" s="1">
        <v>0.23919119999999999</v>
      </c>
      <c r="KT264">
        <v>0.95725009999999999</v>
      </c>
      <c r="KU264">
        <v>19.229749999999999</v>
      </c>
      <c r="KV264" s="1">
        <v>7.2860510000000004E-4</v>
      </c>
      <c r="KW264" s="1">
        <v>0.213423</v>
      </c>
      <c r="KX264">
        <v>0.95735369999999997</v>
      </c>
      <c r="KY264">
        <v>19.946480000000001</v>
      </c>
      <c r="KZ264" s="1">
        <v>6.5993930000000001E-4</v>
      </c>
      <c r="LA264" s="1">
        <v>0.19317519999999999</v>
      </c>
      <c r="LB264">
        <v>0.95755480000000004</v>
      </c>
      <c r="LC264">
        <v>20.063700000000001</v>
      </c>
      <c r="LD264" s="1">
        <v>6.0230799999999997E-4</v>
      </c>
      <c r="LE264" s="1">
        <v>0.1762244</v>
      </c>
      <c r="LF264">
        <v>0.95777239999999997</v>
      </c>
      <c r="LG264">
        <v>19.606059999999999</v>
      </c>
      <c r="LH264" s="1">
        <v>5.5285649999999996E-4</v>
      </c>
      <c r="LI264" s="1">
        <v>0.16167400000000001</v>
      </c>
      <c r="LJ264">
        <v>0.95806829999999998</v>
      </c>
      <c r="LK264">
        <v>19.001390000000001</v>
      </c>
      <c r="LL264" s="1">
        <v>5.106307E-4</v>
      </c>
      <c r="LM264" s="1">
        <v>0.1492463</v>
      </c>
      <c r="LN264">
        <v>0.95832839999999997</v>
      </c>
      <c r="LO264">
        <v>18.492740000000001</v>
      </c>
      <c r="LP264" s="1">
        <v>4.7515520000000001E-4</v>
      </c>
      <c r="LQ264" s="1">
        <v>0.13880899999999999</v>
      </c>
      <c r="LR264">
        <v>0.95860420000000002</v>
      </c>
      <c r="LS264">
        <v>18.807200000000002</v>
      </c>
      <c r="LT264" s="1">
        <v>4.4556009999999999E-4</v>
      </c>
      <c r="LU264" s="1">
        <v>0.13009670000000001</v>
      </c>
      <c r="LV264">
        <v>0.95885949999999998</v>
      </c>
      <c r="LW264">
        <v>19.49924</v>
      </c>
      <c r="LX264" s="1">
        <v>4.2048280000000002E-4</v>
      </c>
      <c r="LY264" s="1">
        <v>0.1227282</v>
      </c>
      <c r="LZ264">
        <v>0.95909109999999997</v>
      </c>
      <c r="MA264">
        <v>20.440529999999999</v>
      </c>
      <c r="MB264" s="1">
        <v>3.98463E-4</v>
      </c>
      <c r="MC264" s="1">
        <v>0.11627510000000001</v>
      </c>
      <c r="MD264">
        <v>0.95925709999999997</v>
      </c>
      <c r="ME264">
        <v>21.25779</v>
      </c>
      <c r="MF264" s="1">
        <v>3.7850759999999997E-4</v>
      </c>
      <c r="MG264" s="1">
        <v>0.1104342</v>
      </c>
      <c r="MH264">
        <v>0.95939529999999995</v>
      </c>
      <c r="MI264">
        <v>21.46611</v>
      </c>
      <c r="MJ264" s="1">
        <v>3.6018690000000001E-4</v>
      </c>
      <c r="MK264" s="1">
        <v>0.10508149999999999</v>
      </c>
      <c r="ML264">
        <v>0.95951180000000003</v>
      </c>
      <c r="MM264">
        <v>21.04609</v>
      </c>
      <c r="MN264" s="1">
        <v>3.4338370000000002E-4</v>
      </c>
      <c r="MO264" s="1">
        <v>0.10016600000000001</v>
      </c>
      <c r="MP264">
        <v>0.95950009999999997</v>
      </c>
      <c r="MQ264">
        <v>20.455269999999999</v>
      </c>
      <c r="MR264" s="1">
        <v>3.2800759999999999E-4</v>
      </c>
      <c r="MS264" s="1">
        <v>9.5682589999999998E-2</v>
      </c>
      <c r="MT264">
        <v>0.95945389999999997</v>
      </c>
      <c r="MU264">
        <v>19.941310000000001</v>
      </c>
      <c r="MV264" s="1">
        <v>3.1408739999999998E-4</v>
      </c>
      <c r="MW264" s="1">
        <v>9.1619660000000006E-2</v>
      </c>
      <c r="MX264">
        <v>0.95929960000000003</v>
      </c>
      <c r="MY264">
        <v>20.116779999999999</v>
      </c>
      <c r="MZ264" s="1">
        <v>3.0150389999999998E-4</v>
      </c>
      <c r="NA264" s="1">
        <v>8.7960440000000001E-2</v>
      </c>
      <c r="NB264">
        <v>0.95906290000000005</v>
      </c>
      <c r="NC264">
        <v>20.172260000000001</v>
      </c>
      <c r="ND264" s="1">
        <v>2.9036459999999997E-4</v>
      </c>
      <c r="NE264" s="1">
        <v>8.4710209999999994E-2</v>
      </c>
      <c r="NF264">
        <v>0.95873030000000004</v>
      </c>
      <c r="NG264">
        <v>20.884550000000001</v>
      </c>
      <c r="NH264" s="1">
        <v>2.8061040000000001E-4</v>
      </c>
      <c r="NI264" s="1">
        <v>8.1871869999999999E-2</v>
      </c>
      <c r="NJ264">
        <v>0.95831080000000002</v>
      </c>
      <c r="NK264">
        <v>21.59215</v>
      </c>
      <c r="NL264" s="1">
        <v>2.7225539999999998E-4</v>
      </c>
      <c r="NM264" s="1">
        <v>7.9447249999999997E-2</v>
      </c>
      <c r="NN264">
        <v>0.9578082</v>
      </c>
      <c r="NO264">
        <v>21.802759999999999</v>
      </c>
      <c r="NP264" s="1">
        <v>2.6503300000000002E-4</v>
      </c>
      <c r="NQ264" s="1">
        <v>7.735699E-2</v>
      </c>
      <c r="NR264">
        <v>0.95724560000000003</v>
      </c>
      <c r="NS264">
        <v>21.397760000000002</v>
      </c>
      <c r="NT264" s="1">
        <v>2.584261E-4</v>
      </c>
      <c r="NU264" s="1">
        <v>7.5451019999999994E-2</v>
      </c>
      <c r="NV264">
        <v>0.95667610000000003</v>
      </c>
      <c r="NW264">
        <v>20.7</v>
      </c>
      <c r="NX264" s="1">
        <v>2.5189180000000002E-4</v>
      </c>
      <c r="NY264" s="1">
        <v>7.3575360000000006E-2</v>
      </c>
      <c r="NZ264">
        <v>0.95608959999999998</v>
      </c>
      <c r="OA264">
        <v>20.159420000000001</v>
      </c>
      <c r="OB264" s="1">
        <v>2.451024E-4</v>
      </c>
      <c r="OC264" s="1">
        <v>7.1620920000000005E-2</v>
      </c>
      <c r="OD264">
        <v>0.95555069999999998</v>
      </c>
      <c r="OE264">
        <v>20.505030000000001</v>
      </c>
      <c r="OF264" s="1">
        <v>2.3795829999999999E-4</v>
      </c>
      <c r="OG264" s="1">
        <v>6.9560300000000005E-2</v>
      </c>
      <c r="OH264">
        <v>0.95506840000000004</v>
      </c>
      <c r="OI264">
        <v>21.308869999999999</v>
      </c>
      <c r="OJ264" s="1">
        <v>2.306272E-4</v>
      </c>
      <c r="OK264" s="1">
        <v>6.7429009999999998E-2</v>
      </c>
    </row>
    <row r="265" spans="1:401" x14ac:dyDescent="0.35">
      <c r="A265">
        <v>271</v>
      </c>
      <c r="B265" t="s">
        <v>4</v>
      </c>
      <c r="C265" t="s">
        <v>181</v>
      </c>
      <c r="D265" t="s">
        <v>271</v>
      </c>
      <c r="E265">
        <v>905.8809</v>
      </c>
      <c r="F265">
        <v>1.207819</v>
      </c>
      <c r="G265">
        <v>16.754819999999999</v>
      </c>
      <c r="H265">
        <v>0</v>
      </c>
      <c r="I265">
        <v>0</v>
      </c>
      <c r="J265">
        <v>1.205918</v>
      </c>
      <c r="K265">
        <v>17.130800000000001</v>
      </c>
      <c r="L265">
        <v>0</v>
      </c>
      <c r="M265">
        <v>0</v>
      </c>
      <c r="N265">
        <v>1.203994</v>
      </c>
      <c r="O265">
        <v>17.41798</v>
      </c>
      <c r="P265">
        <v>0</v>
      </c>
      <c r="Q265">
        <v>0</v>
      </c>
      <c r="R265">
        <v>1.202091</v>
      </c>
      <c r="S265">
        <v>17.621749999999999</v>
      </c>
      <c r="T265">
        <v>0</v>
      </c>
      <c r="U265">
        <v>0</v>
      </c>
      <c r="V265">
        <v>1.2001459999999999</v>
      </c>
      <c r="W265">
        <v>17.83437</v>
      </c>
      <c r="X265">
        <v>0</v>
      </c>
      <c r="Y265">
        <v>0</v>
      </c>
      <c r="Z265">
        <v>1.198191</v>
      </c>
      <c r="AA265">
        <v>17.91019</v>
      </c>
      <c r="AB265">
        <v>0</v>
      </c>
      <c r="AC265">
        <v>0</v>
      </c>
      <c r="AD265">
        <v>1.1962280000000001</v>
      </c>
      <c r="AE265">
        <v>17.775230000000001</v>
      </c>
      <c r="AF265">
        <v>0</v>
      </c>
      <c r="AG265">
        <v>0</v>
      </c>
      <c r="AH265">
        <v>1.194232</v>
      </c>
      <c r="AI265">
        <v>17.636939999999999</v>
      </c>
      <c r="AJ265">
        <v>0</v>
      </c>
      <c r="AK265">
        <v>0</v>
      </c>
      <c r="AL265">
        <v>1.192307</v>
      </c>
      <c r="AM265">
        <v>17.53256</v>
      </c>
      <c r="AN265">
        <v>0</v>
      </c>
      <c r="AO265">
        <v>0</v>
      </c>
      <c r="AP265">
        <v>1.1904129999999999</v>
      </c>
      <c r="AQ265">
        <v>17.881</v>
      </c>
      <c r="AR265">
        <v>0</v>
      </c>
      <c r="AS265">
        <v>0</v>
      </c>
      <c r="AT265">
        <v>1.188493</v>
      </c>
      <c r="AU265">
        <v>18.34308</v>
      </c>
      <c r="AV265">
        <v>0</v>
      </c>
      <c r="AW265">
        <v>0</v>
      </c>
      <c r="AX265">
        <v>1.1865079999999999</v>
      </c>
      <c r="AY265">
        <v>18.71377</v>
      </c>
      <c r="AZ265">
        <v>0</v>
      </c>
      <c r="BA265">
        <v>0</v>
      </c>
      <c r="BB265">
        <v>1.1845019999999999</v>
      </c>
      <c r="BC265">
        <v>19.053850000000001</v>
      </c>
      <c r="BD265">
        <v>0</v>
      </c>
      <c r="BE265">
        <v>0</v>
      </c>
      <c r="BF265">
        <v>1.182382</v>
      </c>
      <c r="BG265">
        <v>19.099150000000002</v>
      </c>
      <c r="BH265">
        <v>0</v>
      </c>
      <c r="BI265" s="1">
        <v>1.110941E-17</v>
      </c>
      <c r="BJ265">
        <v>1.180264</v>
      </c>
      <c r="BK265">
        <v>18.968139999999998</v>
      </c>
      <c r="BL265" s="1">
        <v>1.5164309999999999E-8</v>
      </c>
      <c r="BM265" s="1">
        <v>2.7217929999999999E-6</v>
      </c>
      <c r="BN265">
        <v>1.177845</v>
      </c>
      <c r="BO265">
        <v>18.824349999999999</v>
      </c>
      <c r="BP265" s="1">
        <v>3.04834E-5</v>
      </c>
      <c r="BQ265" s="1">
        <v>5.9092069999999997E-3</v>
      </c>
      <c r="BR265">
        <v>1.174917</v>
      </c>
      <c r="BS265">
        <v>18.696639999999999</v>
      </c>
      <c r="BT265" s="1">
        <v>5.9053409999999997E-3</v>
      </c>
      <c r="BU265" s="1">
        <v>1.20244</v>
      </c>
      <c r="BV265">
        <v>1.172042</v>
      </c>
      <c r="BW265">
        <v>18.817240000000002</v>
      </c>
      <c r="BX265" s="1">
        <v>0.25925710000000002</v>
      </c>
      <c r="BY265" s="1">
        <v>54.896320000000003</v>
      </c>
      <c r="BZ265">
        <v>1.1690320000000001</v>
      </c>
      <c r="CA265">
        <v>18.7822</v>
      </c>
      <c r="CB265" s="1">
        <v>3.6994699999999998</v>
      </c>
      <c r="CC265">
        <v>809.80460000000005</v>
      </c>
      <c r="CD265">
        <v>1.165697</v>
      </c>
      <c r="CE265">
        <v>18.845580000000002</v>
      </c>
      <c r="CF265">
        <v>21.376429999999999</v>
      </c>
      <c r="CG265">
        <v>4817.5249999999996</v>
      </c>
      <c r="CH265">
        <v>1.16174</v>
      </c>
      <c r="CI265">
        <v>18.735880000000002</v>
      </c>
      <c r="CJ265">
        <v>58.355710000000002</v>
      </c>
      <c r="CK265">
        <v>13506.26</v>
      </c>
      <c r="CL265">
        <v>1.1573500000000001</v>
      </c>
      <c r="CM265">
        <v>18.565619999999999</v>
      </c>
      <c r="CN265">
        <v>84.820030000000003</v>
      </c>
      <c r="CO265">
        <v>20109.7</v>
      </c>
      <c r="CP265">
        <v>1.1527890000000001</v>
      </c>
      <c r="CQ265">
        <v>18.496079999999999</v>
      </c>
      <c r="CR265">
        <v>72.388400000000004</v>
      </c>
      <c r="CS265">
        <v>17535.18</v>
      </c>
      <c r="CT265">
        <v>1.1484380000000001</v>
      </c>
      <c r="CU265">
        <v>18.440329999999999</v>
      </c>
      <c r="CV265">
        <v>39.283589999999997</v>
      </c>
      <c r="CW265">
        <v>9699.9580000000005</v>
      </c>
      <c r="CX265">
        <v>1.144434</v>
      </c>
      <c r="CY265">
        <v>18.328150000000001</v>
      </c>
      <c r="CZ265">
        <v>14.52084</v>
      </c>
      <c r="DA265">
        <v>3646.37</v>
      </c>
      <c r="DB265">
        <v>1.140695</v>
      </c>
      <c r="DC265">
        <v>18.4604</v>
      </c>
      <c r="DD265">
        <v>3.8962460000000001</v>
      </c>
      <c r="DE265">
        <v>992.57079999999996</v>
      </c>
      <c r="DF265">
        <v>1.137111</v>
      </c>
      <c r="DG265">
        <v>18.266929999999999</v>
      </c>
      <c r="DH265">
        <v>0.82988220000000001</v>
      </c>
      <c r="DI265">
        <v>213.358</v>
      </c>
      <c r="DJ265">
        <v>1.1333690000000001</v>
      </c>
      <c r="DK265">
        <v>18.089359999999999</v>
      </c>
      <c r="DL265">
        <v>0.17937690000000001</v>
      </c>
      <c r="DM265">
        <v>45.844329999999999</v>
      </c>
      <c r="DN265">
        <v>1.129308</v>
      </c>
      <c r="DO265">
        <v>17.9649</v>
      </c>
      <c r="DP265">
        <v>6.8504190000000006E-2</v>
      </c>
      <c r="DQ265">
        <v>17.044689999999999</v>
      </c>
      <c r="DR265">
        <v>1.124754</v>
      </c>
      <c r="DS265">
        <v>17.76341</v>
      </c>
      <c r="DT265">
        <v>4.9764990000000002E-2</v>
      </c>
      <c r="DU265">
        <v>12.228759999999999</v>
      </c>
      <c r="DV265">
        <v>1.119591</v>
      </c>
      <c r="DW265">
        <v>17.52796</v>
      </c>
      <c r="DX265">
        <v>4.4493610000000003E-2</v>
      </c>
      <c r="DY265">
        <v>10.94323</v>
      </c>
      <c r="DZ265">
        <v>1.11372</v>
      </c>
      <c r="EA265">
        <v>17.381180000000001</v>
      </c>
      <c r="EB265" s="1">
        <v>4.1402029999999999E-2</v>
      </c>
      <c r="EC265">
        <v>10.225540000000001</v>
      </c>
      <c r="ED265">
        <v>1.1072230000000001</v>
      </c>
      <c r="EE265">
        <v>17.392250000000001</v>
      </c>
      <c r="EF265" s="1">
        <v>3.883313E-2</v>
      </c>
      <c r="EG265">
        <v>9.6411440000000006</v>
      </c>
      <c r="EH265">
        <v>1.100668</v>
      </c>
      <c r="EI265">
        <v>17.944269999999999</v>
      </c>
      <c r="EJ265" s="1">
        <v>3.6425619999999999E-2</v>
      </c>
      <c r="EK265">
        <v>9.0926229999999997</v>
      </c>
      <c r="EL265">
        <v>1.093583</v>
      </c>
      <c r="EM265">
        <v>18.2943</v>
      </c>
      <c r="EN265" s="1">
        <v>3.4104969999999998E-2</v>
      </c>
      <c r="EO265" s="1">
        <v>8.5639210000000006</v>
      </c>
      <c r="EP265">
        <v>1.086033</v>
      </c>
      <c r="EQ265">
        <v>18.526289999999999</v>
      </c>
      <c r="ER265" s="1">
        <v>3.1906480000000001E-2</v>
      </c>
      <c r="ES265" s="1">
        <v>8.0612969999999997</v>
      </c>
      <c r="ET265">
        <v>1.0779620000000001</v>
      </c>
      <c r="EU265">
        <v>18.80396</v>
      </c>
      <c r="EV265" s="1">
        <v>2.9925859999999999E-2</v>
      </c>
      <c r="EW265" s="1">
        <v>7.6083299999999996</v>
      </c>
      <c r="EX265">
        <v>1.0699700000000001</v>
      </c>
      <c r="EY265">
        <v>18.686350000000001</v>
      </c>
      <c r="EZ265" s="1">
        <v>2.849695E-2</v>
      </c>
      <c r="FA265" s="1">
        <v>7.2850950000000001</v>
      </c>
      <c r="FB265">
        <v>1.0617780000000001</v>
      </c>
      <c r="FC265">
        <v>18.207409999999999</v>
      </c>
      <c r="FD265" s="1">
        <v>2.7997370000000001E-2</v>
      </c>
      <c r="FE265" s="1">
        <v>7.1943049999999999</v>
      </c>
      <c r="FF265">
        <v>1.053231</v>
      </c>
      <c r="FG265">
        <v>17.890339999999998</v>
      </c>
      <c r="FH265" s="1">
        <v>2.8381460000000001E-2</v>
      </c>
      <c r="FI265" s="1">
        <v>7.3366319999999998</v>
      </c>
      <c r="FJ265">
        <v>1.0446089999999999</v>
      </c>
      <c r="FK265">
        <v>17.766100000000002</v>
      </c>
      <c r="FL265" s="1">
        <v>2.9051850000000001E-2</v>
      </c>
      <c r="FM265" s="1">
        <v>7.5634079999999999</v>
      </c>
      <c r="FN265">
        <v>1.0357769999999999</v>
      </c>
      <c r="FO265">
        <v>18.33588</v>
      </c>
      <c r="FP265" s="1">
        <v>2.9307449999999999E-2</v>
      </c>
      <c r="FQ265" s="1">
        <v>7.6925520000000001</v>
      </c>
      <c r="FR265">
        <v>1.026627</v>
      </c>
      <c r="FS265">
        <v>19.02196</v>
      </c>
      <c r="FT265" s="1">
        <v>2.8811690000000001E-2</v>
      </c>
      <c r="FU265" s="1">
        <v>7.629086</v>
      </c>
      <c r="FV265">
        <v>1.0172950000000001</v>
      </c>
      <c r="FW265">
        <v>19.529710000000001</v>
      </c>
      <c r="FX265" s="1">
        <v>2.761365E-2</v>
      </c>
      <c r="FY265" s="1">
        <v>7.3760500000000002</v>
      </c>
      <c r="FZ265">
        <v>1.0096179999999999</v>
      </c>
      <c r="GA265">
        <v>19.926369999999999</v>
      </c>
      <c r="GB265" s="1">
        <v>2.6016830000000001E-2</v>
      </c>
      <c r="GC265" s="1">
        <v>6.9968579999999996</v>
      </c>
      <c r="GD265">
        <v>1.001908</v>
      </c>
      <c r="GE265">
        <v>19.775110000000002</v>
      </c>
      <c r="GF265" s="1">
        <v>2.4193280000000001E-2</v>
      </c>
      <c r="GG265" s="1">
        <v>6.5507080000000002</v>
      </c>
      <c r="GH265">
        <v>0.99359039999999998</v>
      </c>
      <c r="GI265">
        <v>19.317460000000001</v>
      </c>
      <c r="GJ265" s="1">
        <v>2.2301049999999999E-2</v>
      </c>
      <c r="GK265" s="1">
        <v>6.0821329999999998</v>
      </c>
      <c r="GL265">
        <v>0.98491689999999998</v>
      </c>
      <c r="GM265">
        <v>18.931290000000001</v>
      </c>
      <c r="GN265" s="1">
        <v>2.0442510000000001E-2</v>
      </c>
      <c r="GO265" s="1">
        <v>5.6172959999999996</v>
      </c>
      <c r="GP265">
        <v>0.97623409999999999</v>
      </c>
      <c r="GQ265">
        <v>18.738769999999999</v>
      </c>
      <c r="GR265" s="1">
        <v>1.868475E-2</v>
      </c>
      <c r="GS265" s="1">
        <v>5.1718700000000002</v>
      </c>
      <c r="GT265">
        <v>0.96813490000000002</v>
      </c>
      <c r="GU265">
        <v>18.824529999999999</v>
      </c>
      <c r="GV265" s="1">
        <v>1.706208E-2</v>
      </c>
      <c r="GW265" s="1">
        <v>4.7544000000000004</v>
      </c>
      <c r="GX265">
        <v>0.95974990000000004</v>
      </c>
      <c r="GY265">
        <v>19.455819999999999</v>
      </c>
      <c r="GZ265" s="1">
        <v>1.556358E-2</v>
      </c>
      <c r="HA265" s="1">
        <v>4.3678939999999997</v>
      </c>
      <c r="HB265">
        <v>0.95114639999999995</v>
      </c>
      <c r="HC265">
        <v>19.920999999999999</v>
      </c>
      <c r="HD265" s="1">
        <v>1.419396E-2</v>
      </c>
      <c r="HE265" s="1">
        <v>4.0129130000000002</v>
      </c>
      <c r="HF265">
        <v>0.94273439999999997</v>
      </c>
      <c r="HG265">
        <v>20.181229999999999</v>
      </c>
      <c r="HH265" s="1">
        <v>1.294646E-2</v>
      </c>
      <c r="HI265" s="1">
        <v>3.6868280000000002</v>
      </c>
      <c r="HJ265">
        <v>0.93526699999999996</v>
      </c>
      <c r="HK265">
        <v>19.93496</v>
      </c>
      <c r="HL265" s="1">
        <v>1.1840069999999999E-2</v>
      </c>
      <c r="HM265" s="1">
        <v>3.3918140000000001</v>
      </c>
      <c r="HN265">
        <v>0.92717780000000005</v>
      </c>
      <c r="HO265">
        <v>19.545839999999998</v>
      </c>
      <c r="HP265" s="1">
        <v>1.0811640000000001E-2</v>
      </c>
      <c r="HQ265" s="1">
        <v>3.1187339999999999</v>
      </c>
      <c r="HR265">
        <v>0.91990479999999997</v>
      </c>
      <c r="HS265">
        <v>19.042549999999999</v>
      </c>
      <c r="HT265" s="1">
        <v>9.8678610000000003E-3</v>
      </c>
      <c r="HU265" s="1">
        <v>2.864045</v>
      </c>
      <c r="HV265">
        <v>0.91286100000000003</v>
      </c>
      <c r="HW265">
        <v>18.549499999999998</v>
      </c>
      <c r="HX265" s="1">
        <v>9.0023689999999996E-3</v>
      </c>
      <c r="HY265" s="1">
        <v>2.62704</v>
      </c>
      <c r="HZ265">
        <v>0.90597640000000002</v>
      </c>
      <c r="IA265">
        <v>18.38054</v>
      </c>
      <c r="IB265" s="1">
        <v>8.2058849999999996E-3</v>
      </c>
      <c r="IC265" s="1">
        <v>2.4073370000000001</v>
      </c>
      <c r="ID265">
        <v>0.89975579999999999</v>
      </c>
      <c r="IE265">
        <v>18.775400000000001</v>
      </c>
      <c r="IF265" s="1">
        <v>7.4857869999999998E-3</v>
      </c>
      <c r="IG265" s="1">
        <v>2.2058170000000001</v>
      </c>
      <c r="IH265">
        <v>0.89442250000000001</v>
      </c>
      <c r="II265">
        <v>19.304220000000001</v>
      </c>
      <c r="IJ265" s="1">
        <v>6.8319560000000001E-3</v>
      </c>
      <c r="IK265" s="1">
        <v>2.020143</v>
      </c>
      <c r="IL265">
        <v>0.88971350000000005</v>
      </c>
      <c r="IM265">
        <v>19.866250000000001</v>
      </c>
      <c r="IN265" s="1">
        <v>6.2309460000000002E-3</v>
      </c>
      <c r="IO265" s="1">
        <v>1.8481970000000001</v>
      </c>
      <c r="IP265">
        <v>0.88558329999999996</v>
      </c>
      <c r="IQ265">
        <v>19.784939999999999</v>
      </c>
      <c r="IR265" s="1">
        <v>5.6674719999999998E-3</v>
      </c>
      <c r="IS265" s="1">
        <v>1.6858310000000001</v>
      </c>
      <c r="IT265">
        <v>0.88212970000000002</v>
      </c>
      <c r="IU265">
        <v>19.33098</v>
      </c>
      <c r="IV265" s="1">
        <v>5.1385550000000004E-3</v>
      </c>
      <c r="IW265" s="1">
        <v>1.5320149999999999</v>
      </c>
      <c r="IX265">
        <v>0.8792645</v>
      </c>
      <c r="IY265">
        <v>18.77187</v>
      </c>
      <c r="IZ265" s="1">
        <v>4.6390149999999998E-3</v>
      </c>
      <c r="JA265" s="1">
        <v>1.3856029999999999</v>
      </c>
      <c r="JB265">
        <v>0.87689329999999999</v>
      </c>
      <c r="JC265">
        <v>18.198309999999999</v>
      </c>
      <c r="JD265" s="1">
        <v>4.1645629999999996E-3</v>
      </c>
      <c r="JE265" s="1">
        <v>1.245797</v>
      </c>
      <c r="JF265">
        <v>0.87490460000000003</v>
      </c>
      <c r="JG265">
        <v>18.206659999999999</v>
      </c>
      <c r="JH265" s="1">
        <v>3.7131220000000001E-3</v>
      </c>
      <c r="JI265" s="1">
        <v>1.112365</v>
      </c>
      <c r="JJ265">
        <v>0.87324970000000002</v>
      </c>
      <c r="JK265">
        <v>18.448499999999999</v>
      </c>
      <c r="JL265" s="1">
        <v>3.278628E-3</v>
      </c>
      <c r="JM265" s="1">
        <v>0.98358319999999999</v>
      </c>
      <c r="JN265">
        <v>0.87193379999999998</v>
      </c>
      <c r="JO265">
        <v>18.748819999999998</v>
      </c>
      <c r="JP265" s="1">
        <v>2.8520559999999999E-3</v>
      </c>
      <c r="JQ265" s="1">
        <v>0.85700710000000002</v>
      </c>
      <c r="JR265">
        <v>0.87088049999999995</v>
      </c>
      <c r="JS265">
        <v>19.272469999999998</v>
      </c>
      <c r="JT265" s="1">
        <v>2.4310009999999999E-3</v>
      </c>
      <c r="JU265" s="1">
        <v>0.73167070000000001</v>
      </c>
      <c r="JV265">
        <v>0.87006039999999996</v>
      </c>
      <c r="JW265">
        <v>19.47897</v>
      </c>
      <c r="JX265" s="1">
        <v>2.0262639999999998E-3</v>
      </c>
      <c r="JY265" s="1">
        <v>0.61073860000000002</v>
      </c>
      <c r="JZ265">
        <v>0.86943239999999999</v>
      </c>
      <c r="KA265">
        <v>19.08484</v>
      </c>
      <c r="KB265" s="1">
        <v>1.6603430000000001E-3</v>
      </c>
      <c r="KC265" s="1">
        <v>0.50082769999999999</v>
      </c>
      <c r="KD265">
        <v>0.86897880000000005</v>
      </c>
      <c r="KE265">
        <v>18.47795</v>
      </c>
      <c r="KF265" s="1">
        <v>1.3547730000000001E-3</v>
      </c>
      <c r="KG265" s="1">
        <v>0.40865249999999997</v>
      </c>
      <c r="KH265">
        <v>0.86869419999999997</v>
      </c>
      <c r="KI265">
        <v>17.886379999999999</v>
      </c>
      <c r="KJ265" s="1">
        <v>1.1190900000000001E-3</v>
      </c>
      <c r="KK265" s="1">
        <v>0.33721119999999999</v>
      </c>
      <c r="KL265">
        <v>0.86851670000000003</v>
      </c>
      <c r="KM265">
        <v>18.031839999999999</v>
      </c>
      <c r="KN265" s="1">
        <v>9.4759909999999996E-4</v>
      </c>
      <c r="KO265" s="1">
        <v>0.28506239999999999</v>
      </c>
      <c r="KP265">
        <v>0.8684596</v>
      </c>
      <c r="KQ265">
        <v>18.527159999999999</v>
      </c>
      <c r="KR265" s="1">
        <v>8.2530820000000003E-4</v>
      </c>
      <c r="KS265" s="1">
        <v>0.24788689999999999</v>
      </c>
      <c r="KT265">
        <v>0.86848530000000002</v>
      </c>
      <c r="KU265">
        <v>19.23995</v>
      </c>
      <c r="KV265" s="1">
        <v>7.3587109999999996E-4</v>
      </c>
      <c r="KW265" s="1">
        <v>0.22073029999999999</v>
      </c>
      <c r="KX265">
        <v>0.86858769999999996</v>
      </c>
      <c r="KY265">
        <v>19.949639999999999</v>
      </c>
      <c r="KZ265" s="1">
        <v>6.6584589999999996E-4</v>
      </c>
      <c r="LA265" s="1">
        <v>0.19955419999999999</v>
      </c>
      <c r="LB265">
        <v>0.86876030000000004</v>
      </c>
      <c r="LC265">
        <v>20.07076</v>
      </c>
      <c r="LD265" s="1">
        <v>6.0735070000000001E-4</v>
      </c>
      <c r="LE265" s="1">
        <v>0.18192349999999999</v>
      </c>
      <c r="LF265">
        <v>0.86896189999999995</v>
      </c>
      <c r="LG265">
        <v>19.629519999999999</v>
      </c>
      <c r="LH265" s="1">
        <v>5.5718559999999996E-4</v>
      </c>
      <c r="LI265" s="1">
        <v>0.166801</v>
      </c>
      <c r="LJ265">
        <v>0.86917330000000004</v>
      </c>
      <c r="LK265">
        <v>19.038</v>
      </c>
      <c r="LL265" s="1">
        <v>5.1430010000000001E-4</v>
      </c>
      <c r="LM265" s="1">
        <v>0.1538679</v>
      </c>
      <c r="LN265">
        <v>0.86939940000000004</v>
      </c>
      <c r="LO265">
        <v>18.529900000000001</v>
      </c>
      <c r="LP265" s="1">
        <v>4.7822009999999999E-4</v>
      </c>
      <c r="LQ265" s="1">
        <v>0.14298569999999999</v>
      </c>
      <c r="LR265">
        <v>0.86965380000000003</v>
      </c>
      <c r="LS265">
        <v>18.83249</v>
      </c>
      <c r="LT265" s="1">
        <v>4.4812120000000002E-4</v>
      </c>
      <c r="LU265" s="1">
        <v>0.13390189999999999</v>
      </c>
      <c r="LV265">
        <v>0.86985449999999997</v>
      </c>
      <c r="LW265">
        <v>19.503050000000002</v>
      </c>
      <c r="LX265" s="1">
        <v>4.2267690000000001E-4</v>
      </c>
      <c r="LY265" s="1">
        <v>0.12623760000000001</v>
      </c>
      <c r="LZ265">
        <v>0.87005869999999996</v>
      </c>
      <c r="MA265">
        <v>20.428599999999999</v>
      </c>
      <c r="MB265" s="1">
        <v>4.0042069999999999E-4</v>
      </c>
      <c r="MC265" s="1">
        <v>0.1195537</v>
      </c>
      <c r="MD265">
        <v>0.87020869999999995</v>
      </c>
      <c r="ME265">
        <v>21.2439</v>
      </c>
      <c r="MF265" s="1">
        <v>3.802942E-4</v>
      </c>
      <c r="MG265" s="1">
        <v>0.1135191</v>
      </c>
      <c r="MH265">
        <v>0.87032189999999998</v>
      </c>
      <c r="MI265">
        <v>21.462589999999999</v>
      </c>
      <c r="MJ265" s="1">
        <v>3.6182880000000002E-4</v>
      </c>
      <c r="MK265" s="1">
        <v>0.1079947</v>
      </c>
      <c r="ML265">
        <v>0.87043899999999996</v>
      </c>
      <c r="MM265">
        <v>21.062249999999999</v>
      </c>
      <c r="MN265" s="1">
        <v>3.4488969999999999E-4</v>
      </c>
      <c r="MO265" s="1">
        <v>0.1029215</v>
      </c>
      <c r="MP265">
        <v>0.87042359999999996</v>
      </c>
      <c r="MQ265">
        <v>20.485859999999999</v>
      </c>
      <c r="MR265" s="1">
        <v>3.2937659999999997E-4</v>
      </c>
      <c r="MS265" s="1">
        <v>9.8289760000000004E-2</v>
      </c>
      <c r="MT265">
        <v>0.87036380000000002</v>
      </c>
      <c r="MU265">
        <v>19.972020000000001</v>
      </c>
      <c r="MV265" s="1">
        <v>3.1532110000000001E-4</v>
      </c>
      <c r="MW265" s="1">
        <v>9.4090320000000005E-2</v>
      </c>
      <c r="MX265">
        <v>0.87026170000000003</v>
      </c>
      <c r="MY265">
        <v>20.133990000000001</v>
      </c>
      <c r="MZ265" s="1">
        <v>3.0261170000000002E-4</v>
      </c>
      <c r="NA265" s="1">
        <v>9.0307730000000003E-2</v>
      </c>
      <c r="NB265">
        <v>0.8700329</v>
      </c>
      <c r="NC265">
        <v>20.170000000000002</v>
      </c>
      <c r="ND265" s="1">
        <v>2.9134130000000002E-4</v>
      </c>
      <c r="NE265" s="1">
        <v>8.6941930000000001E-2</v>
      </c>
      <c r="NF265">
        <v>0.86976399999999998</v>
      </c>
      <c r="NG265">
        <v>20.86636</v>
      </c>
      <c r="NH265" s="1">
        <v>2.8145649999999998E-4</v>
      </c>
      <c r="NI265" s="1">
        <v>8.3998519999999993E-2</v>
      </c>
      <c r="NJ265">
        <v>0.86940280000000003</v>
      </c>
      <c r="NK265">
        <v>21.571770000000001</v>
      </c>
      <c r="NL265" s="1">
        <v>2.7297520000000002E-4</v>
      </c>
      <c r="NM265" s="1">
        <v>8.1480609999999995E-2</v>
      </c>
      <c r="NN265">
        <v>0.86895809999999996</v>
      </c>
      <c r="NO265">
        <v>21.799959999999999</v>
      </c>
      <c r="NP265" s="1">
        <v>2.6566449999999999E-4</v>
      </c>
      <c r="NQ265" s="1">
        <v>7.9317040000000005E-2</v>
      </c>
      <c r="NR265">
        <v>0.86850680000000002</v>
      </c>
      <c r="NS265">
        <v>21.425039999999999</v>
      </c>
      <c r="NT265" s="1">
        <v>2.5902249999999998E-4</v>
      </c>
      <c r="NU265" s="1">
        <v>7.7359150000000002E-2</v>
      </c>
      <c r="NV265">
        <v>0.86798399999999998</v>
      </c>
      <c r="NW265">
        <v>20.744499999999999</v>
      </c>
      <c r="NX265" s="1">
        <v>2.5250080000000001E-4</v>
      </c>
      <c r="NY265" s="1">
        <v>7.5451089999999998E-2</v>
      </c>
      <c r="NZ265">
        <v>0.86752180000000001</v>
      </c>
      <c r="OA265">
        <v>20.20365</v>
      </c>
      <c r="OB265" s="1">
        <v>2.457472E-4</v>
      </c>
      <c r="OC265" s="1">
        <v>7.3470610000000006E-2</v>
      </c>
      <c r="OD265">
        <v>0.86706910000000004</v>
      </c>
      <c r="OE265">
        <v>20.534210000000002</v>
      </c>
      <c r="OF265" s="1">
        <v>2.3863150000000001E-4</v>
      </c>
      <c r="OG265" s="1">
        <v>7.1381529999999999E-2</v>
      </c>
      <c r="OH265">
        <v>0.86667609999999995</v>
      </c>
      <c r="OI265">
        <v>21.314330000000002</v>
      </c>
      <c r="OJ265" s="1">
        <v>2.3131580000000001E-4</v>
      </c>
      <c r="OK265" s="1">
        <v>6.9216929999999996E-2</v>
      </c>
    </row>
    <row r="266" spans="1:401" x14ac:dyDescent="0.35">
      <c r="A266">
        <v>272</v>
      </c>
      <c r="B266" t="s">
        <v>4</v>
      </c>
      <c r="C266" t="s">
        <v>181</v>
      </c>
      <c r="D266" t="s">
        <v>272</v>
      </c>
      <c r="E266">
        <v>895.06050000000005</v>
      </c>
      <c r="F266">
        <v>1.2699689999999999</v>
      </c>
      <c r="G266">
        <v>16.760110000000001</v>
      </c>
      <c r="H266">
        <v>0</v>
      </c>
      <c r="I266">
        <v>0</v>
      </c>
      <c r="J266">
        <v>1.266586</v>
      </c>
      <c r="K266">
        <v>17.146879999999999</v>
      </c>
      <c r="L266">
        <v>0</v>
      </c>
      <c r="M266">
        <v>0</v>
      </c>
      <c r="N266">
        <v>1.263225</v>
      </c>
      <c r="O266">
        <v>17.443380000000001</v>
      </c>
      <c r="P266">
        <v>0</v>
      </c>
      <c r="Q266">
        <v>0</v>
      </c>
      <c r="R266">
        <v>1.259827</v>
      </c>
      <c r="S266">
        <v>17.650590000000001</v>
      </c>
      <c r="T266">
        <v>0</v>
      </c>
      <c r="U266">
        <v>0</v>
      </c>
      <c r="V266">
        <v>1.2563800000000001</v>
      </c>
      <c r="W266">
        <v>17.85502</v>
      </c>
      <c r="X266">
        <v>0</v>
      </c>
      <c r="Y266">
        <v>0</v>
      </c>
      <c r="Z266">
        <v>1.2529859999999999</v>
      </c>
      <c r="AA266">
        <v>17.914380000000001</v>
      </c>
      <c r="AB266">
        <v>0</v>
      </c>
      <c r="AC266">
        <v>0</v>
      </c>
      <c r="AD266">
        <v>1.2495320000000001</v>
      </c>
      <c r="AE266">
        <v>17.771509999999999</v>
      </c>
      <c r="AF266">
        <v>0</v>
      </c>
      <c r="AG266">
        <v>0</v>
      </c>
      <c r="AH266">
        <v>1.246051</v>
      </c>
      <c r="AI266">
        <v>17.633130000000001</v>
      </c>
      <c r="AJ266">
        <v>0</v>
      </c>
      <c r="AK266">
        <v>0</v>
      </c>
      <c r="AL266">
        <v>1.242612</v>
      </c>
      <c r="AM266">
        <v>17.532830000000001</v>
      </c>
      <c r="AN266">
        <v>0</v>
      </c>
      <c r="AO266">
        <v>0</v>
      </c>
      <c r="AP266">
        <v>1.239117</v>
      </c>
      <c r="AQ266">
        <v>17.889880000000002</v>
      </c>
      <c r="AR266">
        <v>0</v>
      </c>
      <c r="AS266">
        <v>0</v>
      </c>
      <c r="AT266">
        <v>1.2356</v>
      </c>
      <c r="AU266">
        <v>18.362120000000001</v>
      </c>
      <c r="AV266">
        <v>0</v>
      </c>
      <c r="AW266">
        <v>0</v>
      </c>
      <c r="AX266">
        <v>1.232027</v>
      </c>
      <c r="AY266">
        <v>18.735849999999999</v>
      </c>
      <c r="AZ266">
        <v>0</v>
      </c>
      <c r="BA266">
        <v>0</v>
      </c>
      <c r="BB266">
        <v>1.228353</v>
      </c>
      <c r="BC266">
        <v>19.06897</v>
      </c>
      <c r="BD266">
        <v>0</v>
      </c>
      <c r="BE266">
        <v>0</v>
      </c>
      <c r="BF266">
        <v>1.2245269999999999</v>
      </c>
      <c r="BG266">
        <v>19.10371</v>
      </c>
      <c r="BH266" s="1">
        <v>6.5865549999999997E-19</v>
      </c>
      <c r="BI266" s="1">
        <v>6.8903059999999997E-16</v>
      </c>
      <c r="BJ266">
        <v>1.220675</v>
      </c>
      <c r="BK266">
        <v>18.966010000000001</v>
      </c>
      <c r="BL266" s="1">
        <v>8.1824439999999993E-9</v>
      </c>
      <c r="BM266" s="1">
        <v>1.642432E-6</v>
      </c>
      <c r="BN266">
        <v>1.216772</v>
      </c>
      <c r="BO266">
        <v>18.826160000000002</v>
      </c>
      <c r="BP266" s="1">
        <v>2.0161969999999999E-5</v>
      </c>
      <c r="BQ266" s="1">
        <v>4.4799159999999996E-3</v>
      </c>
      <c r="BR266">
        <v>1.2128890000000001</v>
      </c>
      <c r="BS266">
        <v>18.704429999999999</v>
      </c>
      <c r="BT266" s="1">
        <v>4.3547519999999999E-3</v>
      </c>
      <c r="BU266" s="1">
        <v>1.031596</v>
      </c>
      <c r="BV266">
        <v>1.208993</v>
      </c>
      <c r="BW266">
        <v>18.835049999999999</v>
      </c>
      <c r="BX266" s="1">
        <v>0.20733209999999999</v>
      </c>
      <c r="BY266" s="1">
        <v>51.749949999999998</v>
      </c>
      <c r="BZ266">
        <v>1.204982</v>
      </c>
      <c r="CA266">
        <v>18.80996</v>
      </c>
      <c r="CB266" s="1">
        <v>3.1608589999999999</v>
      </c>
      <c r="CC266">
        <v>825.72659999999996</v>
      </c>
      <c r="CD266">
        <v>1.200556</v>
      </c>
      <c r="CE266">
        <v>18.865600000000001</v>
      </c>
      <c r="CF266">
        <v>19.319859999999998</v>
      </c>
      <c r="CG266">
        <v>5257.9780000000001</v>
      </c>
      <c r="CH266">
        <v>1.195397</v>
      </c>
      <c r="CI266">
        <v>18.75131</v>
      </c>
      <c r="CJ266">
        <v>55.373179999999998</v>
      </c>
      <c r="CK266">
        <v>15654.75</v>
      </c>
      <c r="CL266">
        <v>1.1895640000000001</v>
      </c>
      <c r="CM266">
        <v>18.56718</v>
      </c>
      <c r="CN266">
        <v>84.002250000000004</v>
      </c>
      <c r="CO266">
        <v>24599.79</v>
      </c>
      <c r="CP266">
        <v>1.183546</v>
      </c>
      <c r="CQ266">
        <v>18.488910000000001</v>
      </c>
      <c r="CR266">
        <v>74.428430000000006</v>
      </c>
      <c r="CS266">
        <v>22510.21</v>
      </c>
      <c r="CT266">
        <v>1.1776899999999999</v>
      </c>
      <c r="CU266">
        <v>18.436299999999999</v>
      </c>
      <c r="CV266">
        <v>41.752389999999998</v>
      </c>
      <c r="CW266">
        <v>13004.06</v>
      </c>
      <c r="CX266">
        <v>1.1722399999999999</v>
      </c>
      <c r="CY266">
        <v>18.335460000000001</v>
      </c>
      <c r="CZ266">
        <v>15.88977</v>
      </c>
      <c r="DA266">
        <v>5081.6099999999997</v>
      </c>
      <c r="DB266">
        <v>1.167222</v>
      </c>
      <c r="DC266">
        <v>18.484940000000002</v>
      </c>
      <c r="DD266">
        <v>4.369739</v>
      </c>
      <c r="DE266">
        <v>1430.201</v>
      </c>
      <c r="DF266">
        <v>1.1623829999999999</v>
      </c>
      <c r="DG266">
        <v>18.311599999999999</v>
      </c>
      <c r="DH266">
        <v>0.94483269999999997</v>
      </c>
      <c r="DI266">
        <v>314.23820000000001</v>
      </c>
      <c r="DJ266">
        <v>1.1573830000000001</v>
      </c>
      <c r="DK266">
        <v>18.13166</v>
      </c>
      <c r="DL266">
        <v>0.20067850000000001</v>
      </c>
      <c r="DM266">
        <v>66.300290000000004</v>
      </c>
      <c r="DN266">
        <v>1.1520440000000001</v>
      </c>
      <c r="DO266">
        <v>18.000620000000001</v>
      </c>
      <c r="DP266">
        <v>7.1932029999999994E-2</v>
      </c>
      <c r="DQ266">
        <v>22.727209999999999</v>
      </c>
      <c r="DR266">
        <v>1.146096</v>
      </c>
      <c r="DS266">
        <v>17.783480000000001</v>
      </c>
      <c r="DT266">
        <v>5.045057E-2</v>
      </c>
      <c r="DU266">
        <v>15.52824</v>
      </c>
      <c r="DV266">
        <v>1.139418</v>
      </c>
      <c r="DW266">
        <v>17.528469999999999</v>
      </c>
      <c r="DX266">
        <v>4.4775719999999998E-2</v>
      </c>
      <c r="DY266">
        <v>13.755369999999999</v>
      </c>
      <c r="DZ266">
        <v>1.1317999999999999</v>
      </c>
      <c r="EA266">
        <v>17.37631</v>
      </c>
      <c r="EB266" s="1">
        <v>4.160403E-2</v>
      </c>
      <c r="EC266">
        <v>12.83333</v>
      </c>
      <c r="ED266">
        <v>1.1233679999999999</v>
      </c>
      <c r="EE266">
        <v>17.39114</v>
      </c>
      <c r="EF266" s="1">
        <v>3.9013190000000003E-2</v>
      </c>
      <c r="EG266">
        <v>12.102220000000001</v>
      </c>
      <c r="EH266">
        <v>1.1146510000000001</v>
      </c>
      <c r="EI266">
        <v>17.95609</v>
      </c>
      <c r="EJ266" s="1">
        <v>3.6599430000000002E-2</v>
      </c>
      <c r="EK266">
        <v>11.42249</v>
      </c>
      <c r="EL266">
        <v>1.1052850000000001</v>
      </c>
      <c r="EM266">
        <v>18.327470000000002</v>
      </c>
      <c r="EN266" s="1">
        <v>3.4272570000000002E-2</v>
      </c>
      <c r="EO266" s="1">
        <v>10.76742</v>
      </c>
      <c r="EP266">
        <v>1.09535</v>
      </c>
      <c r="EQ266">
        <v>18.566739999999999</v>
      </c>
      <c r="ER266" s="1">
        <v>3.2064469999999998E-2</v>
      </c>
      <c r="ES266" s="1">
        <v>10.14312</v>
      </c>
      <c r="ET266">
        <v>1.0849960000000001</v>
      </c>
      <c r="EU266">
        <v>18.846499999999999</v>
      </c>
      <c r="EV266" s="1">
        <v>3.0058689999999999E-2</v>
      </c>
      <c r="EW266" s="1">
        <v>9.5738610000000008</v>
      </c>
      <c r="EX266">
        <v>1.0746659999999999</v>
      </c>
      <c r="EY266">
        <v>18.724630000000001</v>
      </c>
      <c r="EZ266" s="1">
        <v>2.857078E-2</v>
      </c>
      <c r="FA266" s="1">
        <v>9.1527989999999999</v>
      </c>
      <c r="FB266">
        <v>1.0640590000000001</v>
      </c>
      <c r="FC266">
        <v>18.228870000000001</v>
      </c>
      <c r="FD266" s="1">
        <v>2.79861E-2</v>
      </c>
      <c r="FE266" s="1">
        <v>9.0136339999999997</v>
      </c>
      <c r="FF266">
        <v>1.053024</v>
      </c>
      <c r="FG266">
        <v>17.901879999999998</v>
      </c>
      <c r="FH266" s="1">
        <v>2.831001E-2</v>
      </c>
      <c r="FI266" s="1">
        <v>9.1751690000000004</v>
      </c>
      <c r="FJ266">
        <v>1.04189</v>
      </c>
      <c r="FK266">
        <v>17.769300000000001</v>
      </c>
      <c r="FL266" s="1">
        <v>2.8981980000000001E-2</v>
      </c>
      <c r="FM266" s="1">
        <v>9.4684419999999996</v>
      </c>
      <c r="FN266">
        <v>1.0305660000000001</v>
      </c>
      <c r="FO266">
        <v>18.334399999999999</v>
      </c>
      <c r="FP266" s="1">
        <v>2.9290670000000001E-2</v>
      </c>
      <c r="FQ266" s="1">
        <v>9.6618490000000001</v>
      </c>
      <c r="FR266">
        <v>1.018853</v>
      </c>
      <c r="FS266">
        <v>19.02562</v>
      </c>
      <c r="FT266" s="1">
        <v>2.8863280000000002E-2</v>
      </c>
      <c r="FU266" s="1">
        <v>9.6217590000000008</v>
      </c>
      <c r="FV266">
        <v>1.0069669999999999</v>
      </c>
      <c r="FW266">
        <v>19.547969999999999</v>
      </c>
      <c r="FX266" s="1">
        <v>2.7721349999999999E-2</v>
      </c>
      <c r="FY266" s="1">
        <v>9.3387860000000007</v>
      </c>
      <c r="FZ266">
        <v>0.99677530000000003</v>
      </c>
      <c r="GA266">
        <v>19.95373</v>
      </c>
      <c r="GB266" s="1">
        <v>2.6157079999999999E-2</v>
      </c>
      <c r="GC266" s="1">
        <v>8.886253</v>
      </c>
      <c r="GD266">
        <v>0.98663529999999999</v>
      </c>
      <c r="GE266">
        <v>19.81315</v>
      </c>
      <c r="GF266" s="1">
        <v>2.4348760000000001E-2</v>
      </c>
      <c r="GG266" s="1">
        <v>8.3400079999999992</v>
      </c>
      <c r="GH266">
        <v>0.97584740000000003</v>
      </c>
      <c r="GI266">
        <v>19.351279999999999</v>
      </c>
      <c r="GJ266" s="1">
        <v>2.2460259999999999E-2</v>
      </c>
      <c r="GK266" s="1">
        <v>7.7592540000000003</v>
      </c>
      <c r="GL266">
        <v>0.96466090000000004</v>
      </c>
      <c r="GM266">
        <v>18.9544</v>
      </c>
      <c r="GN266" s="1">
        <v>2.0598109999999999E-2</v>
      </c>
      <c r="GO266" s="1">
        <v>7.1790839999999996</v>
      </c>
      <c r="GP266">
        <v>0.95343580000000006</v>
      </c>
      <c r="GQ266">
        <v>18.746200000000002</v>
      </c>
      <c r="GR266" s="1">
        <v>1.8832850000000002E-2</v>
      </c>
      <c r="GS266" s="1">
        <v>6.6211320000000002</v>
      </c>
      <c r="GT266">
        <v>0.9428086</v>
      </c>
      <c r="GU266">
        <v>18.81428</v>
      </c>
      <c r="GV266" s="1">
        <v>1.7200679999999999E-2</v>
      </c>
      <c r="GW266" s="1">
        <v>6.0973819999999996</v>
      </c>
      <c r="GX266">
        <v>0.93188079999999995</v>
      </c>
      <c r="GY266">
        <v>19.433689999999999</v>
      </c>
      <c r="GZ266" s="1">
        <v>1.569197E-2</v>
      </c>
      <c r="HA266" s="1">
        <v>5.6113200000000001</v>
      </c>
      <c r="HB266">
        <v>0.920655</v>
      </c>
      <c r="HC266">
        <v>19.909199999999998</v>
      </c>
      <c r="HD266" s="1">
        <v>1.43126E-2</v>
      </c>
      <c r="HE266" s="1">
        <v>5.1642809999999999</v>
      </c>
      <c r="HF266">
        <v>0.90960660000000004</v>
      </c>
      <c r="HG266">
        <v>20.189579999999999</v>
      </c>
      <c r="HH266" s="1">
        <v>1.3055239999999999E-2</v>
      </c>
      <c r="HI266" s="1">
        <v>4.7530510000000001</v>
      </c>
      <c r="HJ266">
        <v>0.89980269999999996</v>
      </c>
      <c r="HK266">
        <v>19.958680000000001</v>
      </c>
      <c r="HL266" s="1">
        <v>1.1939419999999999E-2</v>
      </c>
      <c r="HM266" s="1">
        <v>4.3793579999999999</v>
      </c>
      <c r="HN266">
        <v>0.889235</v>
      </c>
      <c r="HO266">
        <v>19.5824</v>
      </c>
      <c r="HP266" s="1">
        <v>1.0905130000000001E-2</v>
      </c>
      <c r="HQ266" s="1">
        <v>4.0346099999999998</v>
      </c>
      <c r="HR266">
        <v>0.87947330000000001</v>
      </c>
      <c r="HS266">
        <v>19.079070000000002</v>
      </c>
      <c r="HT266" s="1">
        <v>9.9555340000000003E-3</v>
      </c>
      <c r="HU266" s="1">
        <v>3.7119900000000001</v>
      </c>
      <c r="HV266">
        <v>0.87069830000000004</v>
      </c>
      <c r="HW266">
        <v>18.57236</v>
      </c>
      <c r="HX266" s="1">
        <v>9.0841989999999994E-3</v>
      </c>
      <c r="HY266" s="1">
        <v>3.409427</v>
      </c>
      <c r="HZ266">
        <v>0.86204080000000005</v>
      </c>
      <c r="IA266">
        <v>18.37959</v>
      </c>
      <c r="IB266" s="1">
        <v>8.2816369999999997E-3</v>
      </c>
      <c r="IC266" s="1">
        <v>3.1285720000000001</v>
      </c>
      <c r="ID266">
        <v>0.85414179999999995</v>
      </c>
      <c r="IE266">
        <v>18.75235</v>
      </c>
      <c r="IF266" s="1">
        <v>7.5558650000000002E-3</v>
      </c>
      <c r="IG266" s="1">
        <v>2.870466</v>
      </c>
      <c r="IH266">
        <v>0.84716089999999999</v>
      </c>
      <c r="II266">
        <v>19.276949999999999</v>
      </c>
      <c r="IJ266" s="1">
        <v>6.896966E-3</v>
      </c>
      <c r="IK266" s="1">
        <v>2.632552</v>
      </c>
      <c r="IL266">
        <v>0.8410552</v>
      </c>
      <c r="IM266">
        <v>19.85201</v>
      </c>
      <c r="IN266" s="1">
        <v>6.2921870000000003E-3</v>
      </c>
      <c r="IO266" s="1">
        <v>2.4119320000000002</v>
      </c>
      <c r="IP266">
        <v>0.83567860000000005</v>
      </c>
      <c r="IQ266">
        <v>19.798069999999999</v>
      </c>
      <c r="IR266" s="1">
        <v>5.725745E-3</v>
      </c>
      <c r="IS266" s="1">
        <v>2.2033659999999999</v>
      </c>
      <c r="IT266">
        <v>0.83103590000000005</v>
      </c>
      <c r="IU266">
        <v>19.368649999999999</v>
      </c>
      <c r="IV266" s="1">
        <v>5.1940950000000001E-3</v>
      </c>
      <c r="IW266" s="1">
        <v>2.0054400000000001</v>
      </c>
      <c r="IX266">
        <v>0.82718380000000002</v>
      </c>
      <c r="IY266">
        <v>18.82685</v>
      </c>
      <c r="IZ266" s="1">
        <v>4.6922530000000004E-3</v>
      </c>
      <c r="JA266" s="1">
        <v>1.816735</v>
      </c>
      <c r="JB266">
        <v>0.82396360000000002</v>
      </c>
      <c r="JC266">
        <v>18.256150000000002</v>
      </c>
      <c r="JD266" s="1">
        <v>4.2157080000000003E-3</v>
      </c>
      <c r="JE266" s="1">
        <v>1.6361779999999999</v>
      </c>
      <c r="JF266">
        <v>0.82126960000000004</v>
      </c>
      <c r="JG266">
        <v>18.254660000000001</v>
      </c>
      <c r="JH266" s="1">
        <v>3.7622070000000001E-3</v>
      </c>
      <c r="JI266" s="1">
        <v>1.46346</v>
      </c>
      <c r="JJ266">
        <v>0.81902019999999998</v>
      </c>
      <c r="JK266">
        <v>18.474160000000001</v>
      </c>
      <c r="JL266" s="1">
        <v>3.3265119999999998E-3</v>
      </c>
      <c r="JM266" s="1">
        <v>1.2968580000000001</v>
      </c>
      <c r="JN266">
        <v>0.81723409999999996</v>
      </c>
      <c r="JO266">
        <v>18.755109999999998</v>
      </c>
      <c r="JP266" s="1">
        <v>2.8996310000000002E-3</v>
      </c>
      <c r="JQ266" s="1">
        <v>1.133313</v>
      </c>
      <c r="JR266">
        <v>0.81577849999999996</v>
      </c>
      <c r="JS266">
        <v>19.273890000000002</v>
      </c>
      <c r="JT266" s="1">
        <v>2.4779559999999999E-3</v>
      </c>
      <c r="JU266" s="1">
        <v>0.9710955</v>
      </c>
      <c r="JV266">
        <v>0.81462860000000004</v>
      </c>
      <c r="JW266">
        <v>19.482500000000002</v>
      </c>
      <c r="JX266" s="1">
        <v>2.0706779999999998E-3</v>
      </c>
      <c r="JY266" s="1">
        <v>0.81353750000000002</v>
      </c>
      <c r="JZ266">
        <v>0.81376210000000004</v>
      </c>
      <c r="KA266">
        <v>19.110469999999999</v>
      </c>
      <c r="KB266" s="1">
        <v>1.699421E-3</v>
      </c>
      <c r="KC266" s="1">
        <v>0.66875640000000003</v>
      </c>
      <c r="KD266">
        <v>0.8131254</v>
      </c>
      <c r="KE266">
        <v>18.529769999999999</v>
      </c>
      <c r="KF266" s="1">
        <v>1.386368E-3</v>
      </c>
      <c r="KG266" s="1">
        <v>0.54574540000000005</v>
      </c>
      <c r="KH266">
        <v>0.81267109999999998</v>
      </c>
      <c r="KI266">
        <v>17.948589999999999</v>
      </c>
      <c r="KJ266" s="1">
        <v>1.142835E-3</v>
      </c>
      <c r="KK266" s="1">
        <v>0.44928560000000001</v>
      </c>
      <c r="KL266">
        <v>0.81240489999999999</v>
      </c>
      <c r="KM266">
        <v>18.089510000000001</v>
      </c>
      <c r="KN266" s="1">
        <v>9.6464019999999997E-4</v>
      </c>
      <c r="KO266" s="1">
        <v>0.37830710000000001</v>
      </c>
      <c r="KP266">
        <v>0.81229379999999995</v>
      </c>
      <c r="KQ266">
        <v>18.56691</v>
      </c>
      <c r="KR266" s="1">
        <v>8.3751430000000003E-4</v>
      </c>
      <c r="KS266" s="1">
        <v>0.3276327</v>
      </c>
      <c r="KT266">
        <v>0.8122547</v>
      </c>
      <c r="KU266">
        <v>19.259180000000001</v>
      </c>
      <c r="KV266" s="1">
        <v>7.4500089999999998E-4</v>
      </c>
      <c r="KW266" s="1">
        <v>0.29082770000000002</v>
      </c>
      <c r="KX266">
        <v>0.81236359999999996</v>
      </c>
      <c r="KY266">
        <v>19.95703</v>
      </c>
      <c r="KZ266" s="1">
        <v>6.7320940000000005E-4</v>
      </c>
      <c r="LA266" s="1">
        <v>0.26245109999999999</v>
      </c>
      <c r="LB266">
        <v>0.81255120000000003</v>
      </c>
      <c r="LC266">
        <v>20.078189999999999</v>
      </c>
      <c r="LD266" s="1">
        <v>6.1361559999999996E-4</v>
      </c>
      <c r="LE266" s="1">
        <v>0.23902129999999999</v>
      </c>
      <c r="LF266">
        <v>0.81275900000000001</v>
      </c>
      <c r="LG266">
        <v>19.658239999999999</v>
      </c>
      <c r="LH266" s="1">
        <v>5.6257029999999997E-4</v>
      </c>
      <c r="LI266" s="1">
        <v>0.2189651</v>
      </c>
      <c r="LJ266">
        <v>0.81304529999999997</v>
      </c>
      <c r="LK266">
        <v>19.086870000000001</v>
      </c>
      <c r="LL266" s="1">
        <v>5.1887509999999995E-4</v>
      </c>
      <c r="LM266" s="1">
        <v>0.20178280000000001</v>
      </c>
      <c r="LN266">
        <v>0.81333180000000005</v>
      </c>
      <c r="LO266">
        <v>18.582599999999999</v>
      </c>
      <c r="LP266" s="1">
        <v>4.820456E-4</v>
      </c>
      <c r="LQ266" s="1">
        <v>0.18728909999999999</v>
      </c>
      <c r="LR266">
        <v>0.81361600000000001</v>
      </c>
      <c r="LS266">
        <v>18.873539999999998</v>
      </c>
      <c r="LT266" s="1">
        <v>4.5131460000000001E-4</v>
      </c>
      <c r="LU266" s="1">
        <v>0.17518800000000001</v>
      </c>
      <c r="LV266">
        <v>0.8138938</v>
      </c>
      <c r="LW266">
        <v>19.516010000000001</v>
      </c>
      <c r="LX266" s="1">
        <v>4.2540580000000001E-4</v>
      </c>
      <c r="LY266" s="1">
        <v>0.16500519999999999</v>
      </c>
      <c r="LZ266">
        <v>0.81413999999999997</v>
      </c>
      <c r="MA266">
        <v>20.415040000000001</v>
      </c>
      <c r="MB266" s="1">
        <v>4.0284099999999997E-4</v>
      </c>
      <c r="MC266" s="1">
        <v>0.15617500000000001</v>
      </c>
      <c r="MD266">
        <v>0.81434859999999998</v>
      </c>
      <c r="ME266">
        <v>21.225460000000002</v>
      </c>
      <c r="MF266" s="1">
        <v>3.825007E-4</v>
      </c>
      <c r="MG266" s="1">
        <v>0.14823700000000001</v>
      </c>
      <c r="MH266">
        <v>0.81450719999999999</v>
      </c>
      <c r="MI266">
        <v>21.45431</v>
      </c>
      <c r="MJ266" s="1">
        <v>3.638577E-4</v>
      </c>
      <c r="MK266" s="1">
        <v>0.14098379999999999</v>
      </c>
      <c r="ML266">
        <v>0.81461879999999998</v>
      </c>
      <c r="MM266">
        <v>21.079550000000001</v>
      </c>
      <c r="MN266" s="1">
        <v>3.4674480000000001E-4</v>
      </c>
      <c r="MO266" s="1">
        <v>0.13431889999999999</v>
      </c>
      <c r="MP266">
        <v>0.81464890000000001</v>
      </c>
      <c r="MQ266">
        <v>20.525739999999999</v>
      </c>
      <c r="MR266" s="1">
        <v>3.3106530000000001E-4</v>
      </c>
      <c r="MS266" s="1">
        <v>0.12822939999999999</v>
      </c>
      <c r="MT266">
        <v>0.81461070000000002</v>
      </c>
      <c r="MU266">
        <v>20.015920000000001</v>
      </c>
      <c r="MV266" s="1">
        <v>3.1684470000000001E-4</v>
      </c>
      <c r="MW266" s="1">
        <v>0.12270250000000001</v>
      </c>
      <c r="MX266">
        <v>0.81447460000000005</v>
      </c>
      <c r="MY266">
        <v>20.163550000000001</v>
      </c>
      <c r="MZ266" s="1">
        <v>3.0398090000000001E-4</v>
      </c>
      <c r="NA266" s="1">
        <v>0.1177245</v>
      </c>
      <c r="NB266">
        <v>0.81424980000000002</v>
      </c>
      <c r="NC266">
        <v>20.171250000000001</v>
      </c>
      <c r="ND266" s="1">
        <v>2.9254960000000001E-4</v>
      </c>
      <c r="NE266" s="1">
        <v>0.1132826</v>
      </c>
      <c r="NF266">
        <v>0.81393499999999996</v>
      </c>
      <c r="NG266">
        <v>20.845120000000001</v>
      </c>
      <c r="NH266" s="1">
        <v>2.8250479999999999E-4</v>
      </c>
      <c r="NI266" s="1">
        <v>0.10939219999999999</v>
      </c>
      <c r="NJ266">
        <v>0.81350699999999998</v>
      </c>
      <c r="NK266">
        <v>21.54372</v>
      </c>
      <c r="NL266" s="1">
        <v>2.7386590000000002E-4</v>
      </c>
      <c r="NM266" s="1">
        <v>0.1060552</v>
      </c>
      <c r="NN266">
        <v>0.81299770000000005</v>
      </c>
      <c r="NO266">
        <v>21.790009999999999</v>
      </c>
      <c r="NP266" s="1">
        <v>2.664384E-4</v>
      </c>
      <c r="NQ266" s="1">
        <v>0.1031967</v>
      </c>
      <c r="NR266">
        <v>0.81244989999999995</v>
      </c>
      <c r="NS266">
        <v>21.45729</v>
      </c>
      <c r="NT266" s="1">
        <v>2.5974800000000002E-4</v>
      </c>
      <c r="NU266" s="1">
        <v>0.1006398</v>
      </c>
      <c r="NV266">
        <v>0.81180940000000001</v>
      </c>
      <c r="NW266">
        <v>20.803799999999999</v>
      </c>
      <c r="NX266" s="1">
        <v>2.5323000000000001E-4</v>
      </c>
      <c r="NY266" s="1">
        <v>9.8171999999999995E-2</v>
      </c>
      <c r="NZ266">
        <v>0.81117280000000003</v>
      </c>
      <c r="OA266">
        <v>20.267579999999999</v>
      </c>
      <c r="OB266" s="1">
        <v>2.465174E-4</v>
      </c>
      <c r="OC266" s="1">
        <v>9.5634650000000002E-2</v>
      </c>
      <c r="OD266">
        <v>0.81052219999999997</v>
      </c>
      <c r="OE266">
        <v>20.582799999999999</v>
      </c>
      <c r="OF266" s="1">
        <v>2.3943989999999999E-4</v>
      </c>
      <c r="OG266" s="1">
        <v>9.2957869999999998E-2</v>
      </c>
      <c r="OH266">
        <v>0.80988579999999999</v>
      </c>
      <c r="OI266">
        <v>21.331209999999999</v>
      </c>
      <c r="OJ266" s="1">
        <v>2.3214439999999999E-4</v>
      </c>
      <c r="OK266" s="1">
        <v>9.0171950000000001E-2</v>
      </c>
    </row>
    <row r="267" spans="1:401" x14ac:dyDescent="0.35">
      <c r="A267">
        <v>273</v>
      </c>
      <c r="B267" t="s">
        <v>4</v>
      </c>
      <c r="C267" t="s">
        <v>181</v>
      </c>
      <c r="D267" t="s">
        <v>273</v>
      </c>
      <c r="E267">
        <v>921.27940000000001</v>
      </c>
      <c r="F267">
        <v>0.81287399999999999</v>
      </c>
      <c r="G267">
        <v>16.7682</v>
      </c>
      <c r="H267">
        <v>0</v>
      </c>
      <c r="I267">
        <v>0</v>
      </c>
      <c r="J267">
        <v>0.81097019999999997</v>
      </c>
      <c r="K267">
        <v>17.172619999999998</v>
      </c>
      <c r="L267">
        <v>0</v>
      </c>
      <c r="M267">
        <v>0</v>
      </c>
      <c r="N267">
        <v>0.8090811</v>
      </c>
      <c r="O267">
        <v>17.4801</v>
      </c>
      <c r="P267">
        <v>0</v>
      </c>
      <c r="Q267">
        <v>0</v>
      </c>
      <c r="R267">
        <v>0.80717190000000005</v>
      </c>
      <c r="S267">
        <v>17.691240000000001</v>
      </c>
      <c r="T267">
        <v>0</v>
      </c>
      <c r="U267">
        <v>0</v>
      </c>
      <c r="V267">
        <v>0.80522199999999999</v>
      </c>
      <c r="W267">
        <v>17.886839999999999</v>
      </c>
      <c r="X267">
        <v>0</v>
      </c>
      <c r="Y267">
        <v>0</v>
      </c>
      <c r="Z267">
        <v>0.80331470000000005</v>
      </c>
      <c r="AA267">
        <v>17.91985</v>
      </c>
      <c r="AB267">
        <v>0</v>
      </c>
      <c r="AC267">
        <v>0</v>
      </c>
      <c r="AD267">
        <v>0.80136430000000003</v>
      </c>
      <c r="AE267">
        <v>17.76482</v>
      </c>
      <c r="AF267">
        <v>0</v>
      </c>
      <c r="AG267">
        <v>0</v>
      </c>
      <c r="AH267">
        <v>0.79940230000000001</v>
      </c>
      <c r="AI267">
        <v>17.62548</v>
      </c>
      <c r="AJ267">
        <v>0</v>
      </c>
      <c r="AK267">
        <v>0</v>
      </c>
      <c r="AL267">
        <v>0.79747380000000001</v>
      </c>
      <c r="AM267">
        <v>17.5335</v>
      </c>
      <c r="AN267">
        <v>0</v>
      </c>
      <c r="AO267">
        <v>0</v>
      </c>
      <c r="AP267">
        <v>0.7955392</v>
      </c>
      <c r="AQ267">
        <v>17.907080000000001</v>
      </c>
      <c r="AR267">
        <v>0</v>
      </c>
      <c r="AS267">
        <v>0</v>
      </c>
      <c r="AT267">
        <v>0.79359559999999996</v>
      </c>
      <c r="AU267">
        <v>18.394439999999999</v>
      </c>
      <c r="AV267">
        <v>0</v>
      </c>
      <c r="AW267">
        <v>0</v>
      </c>
      <c r="AX267">
        <v>0.79159809999999997</v>
      </c>
      <c r="AY267">
        <v>18.770700000000001</v>
      </c>
      <c r="AZ267">
        <v>0</v>
      </c>
      <c r="BA267">
        <v>0</v>
      </c>
      <c r="BB267">
        <v>0.78956440000000006</v>
      </c>
      <c r="BC267">
        <v>19.094550000000002</v>
      </c>
      <c r="BD267">
        <v>0</v>
      </c>
      <c r="BE267">
        <v>0</v>
      </c>
      <c r="BF267">
        <v>0.7874582</v>
      </c>
      <c r="BG267">
        <v>19.108239999999999</v>
      </c>
      <c r="BH267" s="1">
        <v>4.0603750000000002E-18</v>
      </c>
      <c r="BI267" s="1">
        <v>2.4628979999999998E-15</v>
      </c>
      <c r="BJ267">
        <v>0.78530999999999995</v>
      </c>
      <c r="BK267">
        <v>18.96116</v>
      </c>
      <c r="BL267" s="1">
        <v>3.400487E-9</v>
      </c>
      <c r="BM267" s="1">
        <v>8.7167340000000002E-7</v>
      </c>
      <c r="BN267">
        <v>0.78313109999999997</v>
      </c>
      <c r="BO267">
        <v>18.824850000000001</v>
      </c>
      <c r="BP267" s="1">
        <v>1.1344660000000001E-5</v>
      </c>
      <c r="BQ267" s="1">
        <v>3.147263E-3</v>
      </c>
      <c r="BR267">
        <v>0.78097510000000003</v>
      </c>
      <c r="BS267">
        <v>18.71303</v>
      </c>
      <c r="BT267" s="1">
        <v>2.8467829999999999E-3</v>
      </c>
      <c r="BU267" s="1">
        <v>0.83618130000000002</v>
      </c>
      <c r="BV267">
        <v>0.77883009999999997</v>
      </c>
      <c r="BW267">
        <v>18.861239999999999</v>
      </c>
      <c r="BX267" s="1">
        <v>0.1513825</v>
      </c>
      <c r="BY267" s="1">
        <v>46.701030000000003</v>
      </c>
      <c r="BZ267">
        <v>0.77662200000000003</v>
      </c>
      <c r="CA267">
        <v>18.843990000000002</v>
      </c>
      <c r="CB267" s="1">
        <v>2.526157</v>
      </c>
      <c r="CC267">
        <v>814.31039999999996</v>
      </c>
      <c r="CD267">
        <v>0.77415970000000001</v>
      </c>
      <c r="CE267">
        <v>18.89245</v>
      </c>
      <c r="CF267">
        <v>16.680520000000001</v>
      </c>
      <c r="CG267">
        <v>5596.7120000000004</v>
      </c>
      <c r="CH267">
        <v>0.77117760000000002</v>
      </c>
      <c r="CI267">
        <v>18.767949999999999</v>
      </c>
      <c r="CJ267">
        <v>51.149470000000001</v>
      </c>
      <c r="CK267">
        <v>17817.009999999998</v>
      </c>
      <c r="CL267">
        <v>0.7676558</v>
      </c>
      <c r="CM267">
        <v>18.568460000000002</v>
      </c>
      <c r="CN267">
        <v>82.382599999999996</v>
      </c>
      <c r="CO267">
        <v>29705.83</v>
      </c>
      <c r="CP267">
        <v>0.76399340000000004</v>
      </c>
      <c r="CQ267">
        <v>18.478909999999999</v>
      </c>
      <c r="CR267">
        <v>76.988600000000005</v>
      </c>
      <c r="CS267">
        <v>28651.71</v>
      </c>
      <c r="CT267">
        <v>0.76041559999999997</v>
      </c>
      <c r="CU267">
        <v>18.428280000000001</v>
      </c>
      <c r="CV267">
        <v>45.293610000000001</v>
      </c>
      <c r="CW267">
        <v>17345.16</v>
      </c>
      <c r="CX267">
        <v>0.75711229999999996</v>
      </c>
      <c r="CY267">
        <v>18.340910000000001</v>
      </c>
      <c r="CZ267">
        <v>17.98358</v>
      </c>
      <c r="DA267">
        <v>7065.4790000000003</v>
      </c>
      <c r="DB267">
        <v>0.75404479999999996</v>
      </c>
      <c r="DC267">
        <v>18.518460000000001</v>
      </c>
      <c r="DD267">
        <v>5.1292160000000004</v>
      </c>
      <c r="DE267">
        <v>2060.8829999999998</v>
      </c>
      <c r="DF267">
        <v>0.75108560000000002</v>
      </c>
      <c r="DG267">
        <v>18.362189999999998</v>
      </c>
      <c r="DH267">
        <v>1.1364749999999999</v>
      </c>
      <c r="DI267">
        <v>464.00130000000001</v>
      </c>
      <c r="DJ267">
        <v>0.74805730000000004</v>
      </c>
      <c r="DK267">
        <v>18.184609999999999</v>
      </c>
      <c r="DL267">
        <v>0.23725679999999999</v>
      </c>
      <c r="DM267">
        <v>96.517910000000001</v>
      </c>
      <c r="DN267">
        <v>0.74478889999999998</v>
      </c>
      <c r="DO267">
        <v>18.046790000000001</v>
      </c>
      <c r="DP267">
        <v>7.7862780000000006E-2</v>
      </c>
      <c r="DQ267">
        <v>30.338909999999998</v>
      </c>
      <c r="DR267">
        <v>0.74119080000000004</v>
      </c>
      <c r="DS267">
        <v>17.805060000000001</v>
      </c>
      <c r="DT267">
        <v>5.1569919999999998E-2</v>
      </c>
      <c r="DU267">
        <v>19.471499999999999</v>
      </c>
      <c r="DV267">
        <v>0.73711479999999996</v>
      </c>
      <c r="DW267">
        <v>17.526440000000001</v>
      </c>
      <c r="DX267">
        <v>4.5192110000000001E-2</v>
      </c>
      <c r="DY267">
        <v>16.983820000000001</v>
      </c>
      <c r="DZ267">
        <v>0.73245660000000001</v>
      </c>
      <c r="EA267">
        <v>17.366900000000001</v>
      </c>
      <c r="EB267" s="1">
        <v>4.1887500000000001E-2</v>
      </c>
      <c r="EC267">
        <v>15.77853</v>
      </c>
      <c r="ED267">
        <v>0.72730740000000005</v>
      </c>
      <c r="EE267">
        <v>17.394169999999999</v>
      </c>
      <c r="EF267" s="1">
        <v>3.9260339999999998E-2</v>
      </c>
      <c r="EG267">
        <v>14.84647</v>
      </c>
      <c r="EH267">
        <v>0.72204950000000001</v>
      </c>
      <c r="EI267">
        <v>17.979590000000002</v>
      </c>
      <c r="EJ267" s="1">
        <v>3.6836979999999998E-2</v>
      </c>
      <c r="EK267">
        <v>13.990919999999999</v>
      </c>
      <c r="EL267">
        <v>0.71637810000000002</v>
      </c>
      <c r="EM267">
        <v>18.369109999999999</v>
      </c>
      <c r="EN267" s="1">
        <v>3.4501459999999998E-2</v>
      </c>
      <c r="EO267" s="1">
        <v>13.16972</v>
      </c>
      <c r="EP267">
        <v>0.71036149999999998</v>
      </c>
      <c r="EQ267">
        <v>18.622920000000001</v>
      </c>
      <c r="ER267" s="1">
        <v>3.2280650000000001E-2</v>
      </c>
      <c r="ES267" s="1">
        <v>12.38588</v>
      </c>
      <c r="ET267">
        <v>0.70409960000000005</v>
      </c>
      <c r="EU267">
        <v>18.903670000000002</v>
      </c>
      <c r="EV267" s="1">
        <v>3.0244099999999999E-2</v>
      </c>
      <c r="EW267" s="1">
        <v>11.663639999999999</v>
      </c>
      <c r="EX267">
        <v>0.69786630000000005</v>
      </c>
      <c r="EY267">
        <v>18.7636</v>
      </c>
      <c r="EZ267" s="1">
        <v>2.8678599999999999E-2</v>
      </c>
      <c r="FA267" s="1">
        <v>11.104380000000001</v>
      </c>
      <c r="FB267">
        <v>0.69113040000000003</v>
      </c>
      <c r="FC267">
        <v>18.249939999999999</v>
      </c>
      <c r="FD267" s="1">
        <v>2.7975679999999999E-2</v>
      </c>
      <c r="FE267" s="1">
        <v>10.86975</v>
      </c>
      <c r="FF267">
        <v>0.68412770000000001</v>
      </c>
      <c r="FG267">
        <v>17.910019999999999</v>
      </c>
      <c r="FH267" s="1">
        <v>2.8207070000000001E-2</v>
      </c>
      <c r="FI267" s="1">
        <v>11.00436</v>
      </c>
      <c r="FJ267">
        <v>0.67701730000000004</v>
      </c>
      <c r="FK267">
        <v>17.777889999999999</v>
      </c>
      <c r="FL267" s="1">
        <v>2.8870119999999999E-2</v>
      </c>
      <c r="FM267" s="1">
        <v>11.326829999999999</v>
      </c>
      <c r="FN267">
        <v>0.66983809999999999</v>
      </c>
      <c r="FO267">
        <v>18.34057</v>
      </c>
      <c r="FP267" s="1">
        <v>2.924742E-2</v>
      </c>
      <c r="FQ267" s="1">
        <v>11.557320000000001</v>
      </c>
      <c r="FR267">
        <v>0.66236950000000006</v>
      </c>
      <c r="FS267">
        <v>19.038920000000001</v>
      </c>
      <c r="FT267" s="1">
        <v>2.8914780000000001E-2</v>
      </c>
      <c r="FU267" s="1">
        <v>11.517760000000001</v>
      </c>
      <c r="FV267">
        <v>0.65478610000000004</v>
      </c>
      <c r="FW267">
        <v>19.575279999999999</v>
      </c>
      <c r="FX267" s="1">
        <v>2.7855189999999998E-2</v>
      </c>
      <c r="FY267" s="1">
        <v>11.18572</v>
      </c>
      <c r="FZ267">
        <v>0.64831870000000003</v>
      </c>
      <c r="GA267">
        <v>19.986910000000002</v>
      </c>
      <c r="GB267" s="1">
        <v>2.6341699999999999E-2</v>
      </c>
      <c r="GC267" s="1">
        <v>10.64377</v>
      </c>
      <c r="GD267">
        <v>0.64192300000000002</v>
      </c>
      <c r="GE267">
        <v>19.850010000000001</v>
      </c>
      <c r="GF267" s="1">
        <v>2.4558320000000002E-2</v>
      </c>
      <c r="GG267" s="1">
        <v>9.9914260000000006</v>
      </c>
      <c r="GH267">
        <v>0.63510929999999999</v>
      </c>
      <c r="GI267">
        <v>19.384530000000002</v>
      </c>
      <c r="GJ267" s="1">
        <v>2.2676479999999999E-2</v>
      </c>
      <c r="GK267" s="1">
        <v>9.2916670000000003</v>
      </c>
      <c r="GL267">
        <v>0.62803540000000002</v>
      </c>
      <c r="GM267">
        <v>18.977650000000001</v>
      </c>
      <c r="GN267" s="1">
        <v>2.081073E-2</v>
      </c>
      <c r="GO267" s="1">
        <v>8.5900909999999993</v>
      </c>
      <c r="GP267">
        <v>0.62082269999999995</v>
      </c>
      <c r="GQ267">
        <v>18.754799999999999</v>
      </c>
      <c r="GR267" s="1">
        <v>1.9035300000000002E-2</v>
      </c>
      <c r="GS267" s="1">
        <v>7.913564</v>
      </c>
      <c r="GT267">
        <v>0.61382340000000002</v>
      </c>
      <c r="GU267">
        <v>18.809049999999999</v>
      </c>
      <c r="GV267" s="1">
        <v>1.7390409999999999E-2</v>
      </c>
      <c r="GW267" s="1">
        <v>7.2775189999999998</v>
      </c>
      <c r="GX267">
        <v>0.60662819999999995</v>
      </c>
      <c r="GY267">
        <v>19.415679999999998</v>
      </c>
      <c r="GZ267" s="1">
        <v>1.5868130000000001E-2</v>
      </c>
      <c r="HA267" s="1">
        <v>6.6874070000000003</v>
      </c>
      <c r="HB267">
        <v>0.59924549999999999</v>
      </c>
      <c r="HC267">
        <v>19.90109</v>
      </c>
      <c r="HD267" s="1">
        <v>1.4475190000000001E-2</v>
      </c>
      <c r="HE267" s="1">
        <v>6.1447079999999996</v>
      </c>
      <c r="HF267">
        <v>0.59191709999999997</v>
      </c>
      <c r="HG267">
        <v>20.19351</v>
      </c>
      <c r="HH267" s="1">
        <v>1.32046E-2</v>
      </c>
      <c r="HI267" s="1">
        <v>5.6462830000000004</v>
      </c>
      <c r="HJ267">
        <v>0.58543239999999996</v>
      </c>
      <c r="HK267">
        <v>19.98038</v>
      </c>
      <c r="HL267" s="1">
        <v>1.207606E-2</v>
      </c>
      <c r="HM267" s="1">
        <v>5.1943659999999996</v>
      </c>
      <c r="HN267">
        <v>0.57845630000000003</v>
      </c>
      <c r="HO267">
        <v>19.615130000000001</v>
      </c>
      <c r="HP267" s="1">
        <v>1.1033309999999999E-2</v>
      </c>
      <c r="HQ267" s="1">
        <v>4.7789080000000004</v>
      </c>
      <c r="HR267">
        <v>0.57216789999999995</v>
      </c>
      <c r="HS267">
        <v>19.112639999999999</v>
      </c>
      <c r="HT267" s="1">
        <v>1.007678E-2</v>
      </c>
      <c r="HU267" s="1">
        <v>4.3910830000000001</v>
      </c>
      <c r="HV267">
        <v>0.56649229999999995</v>
      </c>
      <c r="HW267">
        <v>18.593879999999999</v>
      </c>
      <c r="HX267" s="1">
        <v>9.1972449999999997E-3</v>
      </c>
      <c r="HY267" s="1">
        <v>4.0304450000000003</v>
      </c>
      <c r="HZ267">
        <v>0.56086599999999998</v>
      </c>
      <c r="IA267">
        <v>18.380980000000001</v>
      </c>
      <c r="IB267" s="1">
        <v>8.3865260000000001E-3</v>
      </c>
      <c r="IC267" s="1">
        <v>3.695789</v>
      </c>
      <c r="ID267">
        <v>0.55569400000000002</v>
      </c>
      <c r="IE267">
        <v>18.73592</v>
      </c>
      <c r="IF267" s="1">
        <v>7.6528400000000002E-3</v>
      </c>
      <c r="IG267" s="1">
        <v>3.3883860000000001</v>
      </c>
      <c r="IH267">
        <v>0.55105570000000004</v>
      </c>
      <c r="II267">
        <v>19.25423</v>
      </c>
      <c r="IJ267" s="1">
        <v>6.9871600000000001E-3</v>
      </c>
      <c r="IK267" s="1">
        <v>3.1058590000000001</v>
      </c>
      <c r="IL267">
        <v>0.54700230000000005</v>
      </c>
      <c r="IM267">
        <v>19.83785</v>
      </c>
      <c r="IN267" s="1">
        <v>6.377209E-3</v>
      </c>
      <c r="IO267" s="1">
        <v>2.8446560000000001</v>
      </c>
      <c r="IP267">
        <v>0.54344550000000003</v>
      </c>
      <c r="IQ267">
        <v>19.805199999999999</v>
      </c>
      <c r="IR267" s="1">
        <v>5.8068939999999999E-3</v>
      </c>
      <c r="IS267" s="1">
        <v>2.5984579999999999</v>
      </c>
      <c r="IT267">
        <v>0.54036280000000003</v>
      </c>
      <c r="IU267">
        <v>19.400169999999999</v>
      </c>
      <c r="IV267" s="1">
        <v>5.2716949999999999E-3</v>
      </c>
      <c r="IW267" s="1">
        <v>2.3653420000000001</v>
      </c>
      <c r="IX267">
        <v>0.5377786</v>
      </c>
      <c r="IY267">
        <v>18.877199999999998</v>
      </c>
      <c r="IZ267" s="1">
        <v>4.7669009999999996E-3</v>
      </c>
      <c r="JA267" s="1">
        <v>2.1435810000000002</v>
      </c>
      <c r="JB267">
        <v>0.53561930000000002</v>
      </c>
      <c r="JC267">
        <v>18.312139999999999</v>
      </c>
      <c r="JD267" s="1">
        <v>4.2876030000000001E-3</v>
      </c>
      <c r="JE267" s="1">
        <v>1.9317230000000001</v>
      </c>
      <c r="JF267">
        <v>0.53381959999999995</v>
      </c>
      <c r="JG267">
        <v>18.309100000000001</v>
      </c>
      <c r="JH267" s="1">
        <v>3.8313510000000002E-3</v>
      </c>
      <c r="JI267" s="1">
        <v>1.729196</v>
      </c>
      <c r="JJ267">
        <v>0.53230900000000003</v>
      </c>
      <c r="JK267">
        <v>18.506810000000002</v>
      </c>
      <c r="JL267" s="1">
        <v>3.393919E-3</v>
      </c>
      <c r="JM267" s="1">
        <v>1.5344070000000001</v>
      </c>
      <c r="JN267">
        <v>0.53109629999999997</v>
      </c>
      <c r="JO267">
        <v>18.767679999999999</v>
      </c>
      <c r="JP267" s="1">
        <v>2.9665820000000002E-3</v>
      </c>
      <c r="JQ267" s="1">
        <v>1.3438060000000001</v>
      </c>
      <c r="JR267">
        <v>0.5301072</v>
      </c>
      <c r="JS267">
        <v>19.280860000000001</v>
      </c>
      <c r="JT267" s="1">
        <v>2.5443000000000002E-3</v>
      </c>
      <c r="JU267" s="1">
        <v>1.154914</v>
      </c>
      <c r="JV267">
        <v>0.52933169999999996</v>
      </c>
      <c r="JW267">
        <v>19.484010000000001</v>
      </c>
      <c r="JX267" s="1">
        <v>2.1340259999999998E-3</v>
      </c>
      <c r="JY267" s="1">
        <v>0.97060400000000002</v>
      </c>
      <c r="JZ267">
        <v>0.52873530000000002</v>
      </c>
      <c r="KA267">
        <v>19.12886</v>
      </c>
      <c r="KB267" s="1">
        <v>1.7558560000000001E-3</v>
      </c>
      <c r="KC267" s="1">
        <v>0.79967239999999995</v>
      </c>
      <c r="KD267">
        <v>0.52830509999999997</v>
      </c>
      <c r="KE267">
        <v>18.574290000000001</v>
      </c>
      <c r="KF267" s="1">
        <v>1.4326219999999999E-3</v>
      </c>
      <c r="KG267" s="1">
        <v>0.65273199999999998</v>
      </c>
      <c r="KH267">
        <v>0.52800259999999999</v>
      </c>
      <c r="KI267">
        <v>18.009160000000001</v>
      </c>
      <c r="KJ267" s="1">
        <v>1.1779640000000001E-3</v>
      </c>
      <c r="KK267" s="1">
        <v>0.53621790000000003</v>
      </c>
      <c r="KL267">
        <v>0.52781080000000002</v>
      </c>
      <c r="KM267">
        <v>18.153839999999999</v>
      </c>
      <c r="KN267" s="1">
        <v>9.8998149999999997E-4</v>
      </c>
      <c r="KO267" s="1">
        <v>0.44979400000000003</v>
      </c>
      <c r="KP267">
        <v>0.52771800000000002</v>
      </c>
      <c r="KQ267">
        <v>18.616199999999999</v>
      </c>
      <c r="KR267" s="1">
        <v>8.5561610000000005E-4</v>
      </c>
      <c r="KS267" s="1">
        <v>0.38796510000000001</v>
      </c>
      <c r="KT267">
        <v>0.52770059999999996</v>
      </c>
      <c r="KU267">
        <v>19.28885</v>
      </c>
      <c r="KV267" s="1">
        <v>7.5843440000000002E-4</v>
      </c>
      <c r="KW267" s="1">
        <v>0.34327639999999998</v>
      </c>
      <c r="KX267">
        <v>0.52774290000000001</v>
      </c>
      <c r="KY267">
        <v>19.97203</v>
      </c>
      <c r="KZ267" s="1">
        <v>6.8392690000000005E-4</v>
      </c>
      <c r="LA267" s="1">
        <v>0.3091913</v>
      </c>
      <c r="LB267">
        <v>0.52785590000000004</v>
      </c>
      <c r="LC267">
        <v>20.082519999999999</v>
      </c>
      <c r="LD267" s="1">
        <v>6.226777E-4</v>
      </c>
      <c r="LE267" s="1">
        <v>0.28130139999999998</v>
      </c>
      <c r="LF267">
        <v>0.52801129999999996</v>
      </c>
      <c r="LG267">
        <v>19.680160000000001</v>
      </c>
      <c r="LH267" s="1">
        <v>5.7036849999999998E-4</v>
      </c>
      <c r="LI267" s="1">
        <v>0.25750070000000003</v>
      </c>
      <c r="LJ267">
        <v>0.52819150000000004</v>
      </c>
      <c r="LK267">
        <v>19.129300000000001</v>
      </c>
      <c r="LL267" s="1">
        <v>5.2551940000000004E-4</v>
      </c>
      <c r="LM267" s="1">
        <v>0.23708760000000001</v>
      </c>
      <c r="LN267">
        <v>0.52837500000000004</v>
      </c>
      <c r="LO267">
        <v>18.63503</v>
      </c>
      <c r="LP267" s="1">
        <v>4.8760729999999998E-4</v>
      </c>
      <c r="LQ267" s="1">
        <v>0.2198223</v>
      </c>
      <c r="LR267">
        <v>0.52856250000000005</v>
      </c>
      <c r="LS267">
        <v>18.923680000000001</v>
      </c>
      <c r="LT267" s="1">
        <v>4.5596010000000003E-4</v>
      </c>
      <c r="LU267" s="1">
        <v>0.20540120000000001</v>
      </c>
      <c r="LV267">
        <v>0.52874049999999995</v>
      </c>
      <c r="LW267">
        <v>19.54175</v>
      </c>
      <c r="LX267" s="1">
        <v>4.2935610000000002E-4</v>
      </c>
      <c r="LY267" s="1">
        <v>0.1932941</v>
      </c>
      <c r="LZ267">
        <v>0.52890470000000001</v>
      </c>
      <c r="MA267">
        <v>20.41506</v>
      </c>
      <c r="MB267" s="1">
        <v>4.0632500000000002E-4</v>
      </c>
      <c r="MC267" s="1">
        <v>0.18284790000000001</v>
      </c>
      <c r="MD267">
        <v>0.52903900000000004</v>
      </c>
      <c r="ME267">
        <v>21.21321</v>
      </c>
      <c r="MF267" s="1">
        <v>3.856633E-4</v>
      </c>
      <c r="MG267" s="1">
        <v>0.1734974</v>
      </c>
      <c r="MH267">
        <v>0.52913779999999999</v>
      </c>
      <c r="MI267">
        <v>21.441649999999999</v>
      </c>
      <c r="MJ267" s="1">
        <v>3.667613E-4</v>
      </c>
      <c r="MK267" s="1">
        <v>0.16496859999999999</v>
      </c>
      <c r="ML267">
        <v>0.52922210000000003</v>
      </c>
      <c r="MM267">
        <v>21.089790000000001</v>
      </c>
      <c r="MN267" s="1">
        <v>3.4940029999999998E-4</v>
      </c>
      <c r="MO267" s="1">
        <v>0.15712860000000001</v>
      </c>
      <c r="MP267">
        <v>0.52924689999999996</v>
      </c>
      <c r="MQ267">
        <v>20.558810000000001</v>
      </c>
      <c r="MR267" s="1">
        <v>3.334856E-4</v>
      </c>
      <c r="MS267" s="1">
        <v>0.14995929999999999</v>
      </c>
      <c r="MT267">
        <v>0.52923439999999999</v>
      </c>
      <c r="MU267">
        <v>20.05949</v>
      </c>
      <c r="MV267" s="1">
        <v>3.1903260000000001E-4</v>
      </c>
      <c r="MW267" s="1">
        <v>0.14344219999999999</v>
      </c>
      <c r="MX267">
        <v>0.52915469999999998</v>
      </c>
      <c r="MY267">
        <v>20.197980000000001</v>
      </c>
      <c r="MZ267" s="1">
        <v>3.059464E-4</v>
      </c>
      <c r="NA267" s="1">
        <v>0.13756950000000001</v>
      </c>
      <c r="NB267">
        <v>0.52901920000000002</v>
      </c>
      <c r="NC267">
        <v>20.177219999999998</v>
      </c>
      <c r="ND267" s="1">
        <v>2.9428979999999999E-4</v>
      </c>
      <c r="NE267" s="1">
        <v>0.13231589999999999</v>
      </c>
      <c r="NF267">
        <v>0.52881400000000001</v>
      </c>
      <c r="NG267">
        <v>20.833010000000002</v>
      </c>
      <c r="NH267" s="1">
        <v>2.8401579999999999E-4</v>
      </c>
      <c r="NI267" s="1">
        <v>0.1276967</v>
      </c>
      <c r="NJ267">
        <v>0.52853879999999998</v>
      </c>
      <c r="NK267">
        <v>21.520669999999999</v>
      </c>
      <c r="NL267" s="1">
        <v>2.7515029999999999E-4</v>
      </c>
      <c r="NM267" s="1">
        <v>0.1237248</v>
      </c>
      <c r="NN267">
        <v>0.52820489999999998</v>
      </c>
      <c r="NO267">
        <v>21.774760000000001</v>
      </c>
      <c r="NP267" s="1">
        <v>2.6754680000000002E-4</v>
      </c>
      <c r="NQ267" s="1">
        <v>0.1203246</v>
      </c>
      <c r="NR267">
        <v>0.52784589999999998</v>
      </c>
      <c r="NS267">
        <v>21.480789999999999</v>
      </c>
      <c r="NT267" s="1">
        <v>2.6077359999999999E-4</v>
      </c>
      <c r="NU267" s="1">
        <v>0.1173104</v>
      </c>
      <c r="NV267">
        <v>0.52745350000000002</v>
      </c>
      <c r="NW267">
        <v>20.855709999999998</v>
      </c>
      <c r="NX267" s="1">
        <v>2.5424969999999998E-4</v>
      </c>
      <c r="NY267" s="1">
        <v>0.1144307</v>
      </c>
      <c r="NZ267">
        <v>0.52704479999999998</v>
      </c>
      <c r="OA267">
        <v>20.331990000000001</v>
      </c>
      <c r="OB267" s="1">
        <v>2.4758650000000001E-4</v>
      </c>
      <c r="OC267" s="1">
        <v>0.11149299999999999</v>
      </c>
      <c r="OD267">
        <v>0.52664029999999995</v>
      </c>
      <c r="OE267">
        <v>20.641629999999999</v>
      </c>
      <c r="OF267" s="1">
        <v>2.405707E-4</v>
      </c>
      <c r="OG267" s="1">
        <v>0.10839940000000001</v>
      </c>
      <c r="OH267">
        <v>0.52626030000000001</v>
      </c>
      <c r="OI267">
        <v>21.361989999999999</v>
      </c>
      <c r="OJ267" s="1">
        <v>2.33303E-4</v>
      </c>
      <c r="OK267" s="1">
        <v>0.105167</v>
      </c>
    </row>
    <row r="268" spans="1:401" x14ac:dyDescent="0.35">
      <c r="A268">
        <v>274</v>
      </c>
      <c r="B268" t="s">
        <v>4</v>
      </c>
      <c r="C268" t="s">
        <v>181</v>
      </c>
      <c r="D268" t="s">
        <v>274</v>
      </c>
      <c r="E268">
        <v>926.64689999999996</v>
      </c>
      <c r="F268">
        <v>0.81466099999999997</v>
      </c>
      <c r="G268">
        <v>16.775580000000001</v>
      </c>
      <c r="H268">
        <v>0</v>
      </c>
      <c r="I268">
        <v>0</v>
      </c>
      <c r="J268">
        <v>0.81351450000000003</v>
      </c>
      <c r="K268">
        <v>17.20205</v>
      </c>
      <c r="L268">
        <v>0</v>
      </c>
      <c r="M268">
        <v>0</v>
      </c>
      <c r="N268">
        <v>0.81237669999999995</v>
      </c>
      <c r="O268">
        <v>17.521239999999999</v>
      </c>
      <c r="P268">
        <v>0</v>
      </c>
      <c r="Q268">
        <v>0</v>
      </c>
      <c r="R268">
        <v>0.81122340000000004</v>
      </c>
      <c r="S268">
        <v>17.736830000000001</v>
      </c>
      <c r="T268">
        <v>0</v>
      </c>
      <c r="U268">
        <v>0</v>
      </c>
      <c r="V268">
        <v>0.81004909999999997</v>
      </c>
      <c r="W268">
        <v>17.92455</v>
      </c>
      <c r="X268">
        <v>0</v>
      </c>
      <c r="Y268">
        <v>0</v>
      </c>
      <c r="Z268">
        <v>0.80886259999999999</v>
      </c>
      <c r="AA268">
        <v>17.92718</v>
      </c>
      <c r="AB268">
        <v>0</v>
      </c>
      <c r="AC268">
        <v>0</v>
      </c>
      <c r="AD268">
        <v>0.80768879999999998</v>
      </c>
      <c r="AE268">
        <v>17.75667</v>
      </c>
      <c r="AF268">
        <v>0</v>
      </c>
      <c r="AG268">
        <v>0</v>
      </c>
      <c r="AH268">
        <v>0.80648889999999995</v>
      </c>
      <c r="AI268">
        <v>17.61544</v>
      </c>
      <c r="AJ268">
        <v>0</v>
      </c>
      <c r="AK268">
        <v>0</v>
      </c>
      <c r="AL268">
        <v>0.80533829999999995</v>
      </c>
      <c r="AM268">
        <v>17.532769999999999</v>
      </c>
      <c r="AN268">
        <v>0</v>
      </c>
      <c r="AO268">
        <v>0</v>
      </c>
      <c r="AP268">
        <v>0.80416109999999996</v>
      </c>
      <c r="AQ268">
        <v>17.927430000000001</v>
      </c>
      <c r="AR268">
        <v>0</v>
      </c>
      <c r="AS268">
        <v>0</v>
      </c>
      <c r="AT268">
        <v>0.80293349999999997</v>
      </c>
      <c r="AU268">
        <v>18.433039999999998</v>
      </c>
      <c r="AV268">
        <v>0</v>
      </c>
      <c r="AW268">
        <v>0</v>
      </c>
      <c r="AX268">
        <v>0.80170240000000004</v>
      </c>
      <c r="AY268">
        <v>18.811409999999999</v>
      </c>
      <c r="AZ268">
        <v>0</v>
      </c>
      <c r="BA268">
        <v>0</v>
      </c>
      <c r="BB268">
        <v>0.80043109999999995</v>
      </c>
      <c r="BC268">
        <v>19.126180000000002</v>
      </c>
      <c r="BD268">
        <v>0</v>
      </c>
      <c r="BE268">
        <v>0</v>
      </c>
      <c r="BF268">
        <v>0.79912680000000003</v>
      </c>
      <c r="BG268">
        <v>19.11346</v>
      </c>
      <c r="BH268" s="1">
        <v>8.6958349999999995E-18</v>
      </c>
      <c r="BI268" s="1">
        <v>3.5298560000000001E-15</v>
      </c>
      <c r="BJ268">
        <v>0.79778499999999997</v>
      </c>
      <c r="BK268">
        <v>18.95485</v>
      </c>
      <c r="BL268" s="1">
        <v>1.3134650000000001E-9</v>
      </c>
      <c r="BM268" s="1">
        <v>3.3701799999999998E-7</v>
      </c>
      <c r="BN268">
        <v>0.7964445</v>
      </c>
      <c r="BO268">
        <v>18.821380000000001</v>
      </c>
      <c r="BP268" s="1">
        <v>6.1282809999999999E-6</v>
      </c>
      <c r="BQ268" s="1">
        <v>1.6983090000000001E-3</v>
      </c>
      <c r="BR268">
        <v>0.7951627</v>
      </c>
      <c r="BS268">
        <v>18.720410000000001</v>
      </c>
      <c r="BT268" s="1">
        <v>1.7999209999999999E-3</v>
      </c>
      <c r="BU268" s="1">
        <v>0.52723609999999999</v>
      </c>
      <c r="BV268">
        <v>0.79389010000000004</v>
      </c>
      <c r="BW268">
        <v>18.890250000000002</v>
      </c>
      <c r="BX268" s="1">
        <v>0.10752879999999999</v>
      </c>
      <c r="BY268" s="1">
        <v>33.020589999999999</v>
      </c>
      <c r="BZ268">
        <v>0.79259780000000002</v>
      </c>
      <c r="CA268">
        <v>18.87914</v>
      </c>
      <c r="CB268" s="1">
        <v>1.9747619999999999</v>
      </c>
      <c r="CC268">
        <v>632.42819999999995</v>
      </c>
      <c r="CD268">
        <v>0.79111319999999996</v>
      </c>
      <c r="CE268">
        <v>18.92257</v>
      </c>
      <c r="CF268">
        <v>14.15915</v>
      </c>
      <c r="CG268">
        <v>4710.018</v>
      </c>
      <c r="CH268">
        <v>0.78933750000000003</v>
      </c>
      <c r="CI268">
        <v>18.78528</v>
      </c>
      <c r="CJ268">
        <v>46.675930000000001</v>
      </c>
      <c r="CK268">
        <v>16083.82</v>
      </c>
      <c r="CL268">
        <v>0.78735759999999999</v>
      </c>
      <c r="CM268">
        <v>18.570340000000002</v>
      </c>
      <c r="CN268">
        <v>80.164060000000006</v>
      </c>
      <c r="CO268">
        <v>28527.59</v>
      </c>
      <c r="CP268">
        <v>0.78530460000000002</v>
      </c>
      <c r="CQ268">
        <v>18.467449999999999</v>
      </c>
      <c r="CR268">
        <v>79.329210000000003</v>
      </c>
      <c r="CS268">
        <v>29067.69</v>
      </c>
      <c r="CT268">
        <v>0.7833483</v>
      </c>
      <c r="CU268">
        <v>18.417480000000001</v>
      </c>
      <c r="CV268">
        <v>49.111220000000003</v>
      </c>
      <c r="CW268">
        <v>18475.759999999998</v>
      </c>
      <c r="CX268">
        <v>0.78157100000000002</v>
      </c>
      <c r="CY268">
        <v>18.34273</v>
      </c>
      <c r="CZ268">
        <v>20.40286</v>
      </c>
      <c r="DA268">
        <v>7858.2139999999999</v>
      </c>
      <c r="DB268">
        <v>0.77991650000000001</v>
      </c>
      <c r="DC268">
        <v>18.555479999999999</v>
      </c>
      <c r="DD268">
        <v>6.0514239999999999</v>
      </c>
      <c r="DE268">
        <v>2379.183</v>
      </c>
      <c r="DF268">
        <v>0.77834380000000003</v>
      </c>
      <c r="DG268">
        <v>18.4129</v>
      </c>
      <c r="DH268">
        <v>1.378622</v>
      </c>
      <c r="DI268">
        <v>550.3492</v>
      </c>
      <c r="DJ268">
        <v>0.77668959999999998</v>
      </c>
      <c r="DK268">
        <v>18.242660000000001</v>
      </c>
      <c r="DL268">
        <v>0.28490860000000001</v>
      </c>
      <c r="DM268">
        <v>113.7223</v>
      </c>
      <c r="DN268">
        <v>0.77484050000000004</v>
      </c>
      <c r="DO268">
        <v>18.09713</v>
      </c>
      <c r="DP268">
        <v>8.5678889999999994E-2</v>
      </c>
      <c r="DQ268">
        <v>32.976149999999997</v>
      </c>
      <c r="DR268">
        <v>0.77278550000000001</v>
      </c>
      <c r="DS268">
        <v>17.82761</v>
      </c>
      <c r="DT268">
        <v>5.2982630000000003E-2</v>
      </c>
      <c r="DU268">
        <v>19.72964</v>
      </c>
      <c r="DV268">
        <v>0.77043240000000002</v>
      </c>
      <c r="DW268">
        <v>17.523510000000002</v>
      </c>
      <c r="DX268">
        <v>4.5673779999999997E-2</v>
      </c>
      <c r="DY268">
        <v>16.90117</v>
      </c>
      <c r="DZ268">
        <v>0.76771080000000003</v>
      </c>
      <c r="EA268">
        <v>17.35472</v>
      </c>
      <c r="EB268" s="1">
        <v>4.220256E-2</v>
      </c>
      <c r="EC268">
        <v>15.639379999999999</v>
      </c>
      <c r="ED268">
        <v>0.76469050000000005</v>
      </c>
      <c r="EE268">
        <v>17.397469999999998</v>
      </c>
      <c r="EF268" s="1">
        <v>3.9530940000000001E-2</v>
      </c>
      <c r="EG268">
        <v>14.69477</v>
      </c>
      <c r="EH268">
        <v>0.76142540000000003</v>
      </c>
      <c r="EI268">
        <v>18.008410000000001</v>
      </c>
      <c r="EJ268" s="1">
        <v>3.7094540000000002E-2</v>
      </c>
      <c r="EK268">
        <v>13.839090000000001</v>
      </c>
      <c r="EL268">
        <v>0.75759379999999998</v>
      </c>
      <c r="EM268">
        <v>18.41461</v>
      </c>
      <c r="EN268" s="1">
        <v>3.4749629999999997E-2</v>
      </c>
      <c r="EO268" s="1">
        <v>13.01924</v>
      </c>
      <c r="EP268">
        <v>0.75348539999999997</v>
      </c>
      <c r="EQ268">
        <v>18.687090000000001</v>
      </c>
      <c r="ER268" s="1">
        <v>3.2515250000000002E-2</v>
      </c>
      <c r="ES268" s="1">
        <v>12.23526</v>
      </c>
      <c r="ET268">
        <v>0.74927960000000005</v>
      </c>
      <c r="EU268">
        <v>18.969609999999999</v>
      </c>
      <c r="EV268" s="1">
        <v>3.0450830000000002E-2</v>
      </c>
      <c r="EW268" s="1">
        <v>11.5078</v>
      </c>
      <c r="EX268">
        <v>0.74525920000000001</v>
      </c>
      <c r="EY268">
        <v>18.803419999999999</v>
      </c>
      <c r="EZ268" s="1">
        <v>2.8812299999999999E-2</v>
      </c>
      <c r="FA268" s="1">
        <v>10.92328</v>
      </c>
      <c r="FB268">
        <v>0.74111939999999998</v>
      </c>
      <c r="FC268">
        <v>18.270759999999999</v>
      </c>
      <c r="FD268" s="1">
        <v>2.7992719999999999E-2</v>
      </c>
      <c r="FE268" s="1">
        <v>10.63818</v>
      </c>
      <c r="FF268">
        <v>0.7367861</v>
      </c>
      <c r="FG268">
        <v>17.91573</v>
      </c>
      <c r="FH268" s="1">
        <v>2.8124940000000001E-2</v>
      </c>
      <c r="FI268" s="1">
        <v>10.717879999999999</v>
      </c>
      <c r="FJ268">
        <v>0.73232909999999996</v>
      </c>
      <c r="FK268">
        <v>17.788959999999999</v>
      </c>
      <c r="FL268" s="1">
        <v>2.8768539999999999E-2</v>
      </c>
      <c r="FM268" s="1">
        <v>11.00924</v>
      </c>
      <c r="FN268">
        <v>0.72784530000000003</v>
      </c>
      <c r="FO268">
        <v>18.355460000000001</v>
      </c>
      <c r="FP268" s="1">
        <v>2.9208700000000001E-2</v>
      </c>
      <c r="FQ268" s="1">
        <v>11.24098</v>
      </c>
      <c r="FR268">
        <v>0.72310039999999998</v>
      </c>
      <c r="FS268">
        <v>19.061170000000001</v>
      </c>
      <c r="FT268" s="1">
        <v>2.8966289999999999E-2</v>
      </c>
      <c r="FU268" s="1">
        <v>11.2212</v>
      </c>
      <c r="FV268">
        <v>0.71822779999999997</v>
      </c>
      <c r="FW268">
        <v>19.610499999999998</v>
      </c>
      <c r="FX268" s="1">
        <v>2.7992889999999999E-2</v>
      </c>
      <c r="FY268" s="1">
        <v>10.91539</v>
      </c>
      <c r="FZ268">
        <v>0.71404849999999997</v>
      </c>
      <c r="GA268">
        <v>20.02703</v>
      </c>
      <c r="GB268" s="1">
        <v>2.6527160000000001E-2</v>
      </c>
      <c r="GC268" s="1">
        <v>10.396380000000001</v>
      </c>
      <c r="GD268">
        <v>0.70873980000000003</v>
      </c>
      <c r="GE268">
        <v>19.88513</v>
      </c>
      <c r="GF268" s="1">
        <v>2.4770210000000001E-2</v>
      </c>
      <c r="GG268" s="1">
        <v>9.7630859999999995</v>
      </c>
      <c r="GH268">
        <v>0.70308340000000003</v>
      </c>
      <c r="GI268">
        <v>19.416450000000001</v>
      </c>
      <c r="GJ268" s="1">
        <v>2.289567E-2</v>
      </c>
      <c r="GK268" s="1">
        <v>9.0767419999999994</v>
      </c>
      <c r="GL268">
        <v>0.6971714</v>
      </c>
      <c r="GM268">
        <v>18.999970000000001</v>
      </c>
      <c r="GN268" s="1">
        <v>2.1026280000000001E-2</v>
      </c>
      <c r="GO268" s="1">
        <v>8.3856169999999999</v>
      </c>
      <c r="GP268">
        <v>0.69128389999999995</v>
      </c>
      <c r="GQ268">
        <v>18.764250000000001</v>
      </c>
      <c r="GR268" s="1">
        <v>1.9240549999999999E-2</v>
      </c>
      <c r="GS268" s="1">
        <v>7.7167430000000001</v>
      </c>
      <c r="GT268">
        <v>0.68589880000000003</v>
      </c>
      <c r="GU268">
        <v>18.810189999999999</v>
      </c>
      <c r="GV268" s="1">
        <v>1.7582130000000001E-2</v>
      </c>
      <c r="GW268" s="1">
        <v>7.085267</v>
      </c>
      <c r="GX268">
        <v>0.68029779999999995</v>
      </c>
      <c r="GY268">
        <v>19.40616</v>
      </c>
      <c r="GZ268" s="1">
        <v>1.604564E-2</v>
      </c>
      <c r="HA268" s="1">
        <v>6.499714</v>
      </c>
      <c r="HB268">
        <v>0.674516</v>
      </c>
      <c r="HC268">
        <v>19.899570000000001</v>
      </c>
      <c r="HD268" s="1">
        <v>1.463825E-2</v>
      </c>
      <c r="HE268" s="1">
        <v>5.9611239999999999</v>
      </c>
      <c r="HF268">
        <v>0.66873669999999996</v>
      </c>
      <c r="HG268">
        <v>20.194420000000001</v>
      </c>
      <c r="HH268" s="1">
        <v>1.3353459999999999E-2</v>
      </c>
      <c r="HI268" s="1">
        <v>5.4673100000000003</v>
      </c>
      <c r="HJ268">
        <v>0.66363059999999996</v>
      </c>
      <c r="HK268">
        <v>19.999220000000001</v>
      </c>
      <c r="HL268" s="1">
        <v>1.221131E-2</v>
      </c>
      <c r="HM268" s="1">
        <v>5.0209669999999997</v>
      </c>
      <c r="HN268">
        <v>0.65807119999999997</v>
      </c>
      <c r="HO268">
        <v>19.642410000000002</v>
      </c>
      <c r="HP268" s="1">
        <v>1.1159519999999999E-2</v>
      </c>
      <c r="HQ268" s="1">
        <v>4.6118100000000002</v>
      </c>
      <c r="HR268">
        <v>0.6530513</v>
      </c>
      <c r="HS268">
        <v>19.140709999999999</v>
      </c>
      <c r="HT268" s="1">
        <v>1.0194419999999999E-2</v>
      </c>
      <c r="HU268" s="1">
        <v>4.2308070000000004</v>
      </c>
      <c r="HV268">
        <v>0.64781259999999996</v>
      </c>
      <c r="HW268">
        <v>18.61196</v>
      </c>
      <c r="HX268" s="1">
        <v>9.3071890000000004E-3</v>
      </c>
      <c r="HY268" s="1">
        <v>3.880992</v>
      </c>
      <c r="HZ268">
        <v>0.64259960000000005</v>
      </c>
      <c r="IA268">
        <v>18.38618</v>
      </c>
      <c r="IB268" s="1">
        <v>8.4882489999999998E-3</v>
      </c>
      <c r="IC268" s="1">
        <v>3.5560719999999999</v>
      </c>
      <c r="ID268">
        <v>0.63786010000000004</v>
      </c>
      <c r="IE268">
        <v>18.729019999999998</v>
      </c>
      <c r="IF268" s="1">
        <v>7.7462379999999999E-3</v>
      </c>
      <c r="IG268" s="1">
        <v>3.2576149999999999</v>
      </c>
      <c r="IH268">
        <v>0.63360609999999995</v>
      </c>
      <c r="II268">
        <v>19.238250000000001</v>
      </c>
      <c r="IJ268" s="1">
        <v>7.0732520000000004E-3</v>
      </c>
      <c r="IK268" s="1">
        <v>2.9841120000000001</v>
      </c>
      <c r="IL268">
        <v>0.62992269999999995</v>
      </c>
      <c r="IM268">
        <v>19.82611</v>
      </c>
      <c r="IN268" s="1">
        <v>6.4577109999999997E-3</v>
      </c>
      <c r="IO268" s="1">
        <v>2.731922</v>
      </c>
      <c r="IP268">
        <v>0.62672309999999998</v>
      </c>
      <c r="IQ268">
        <v>19.80509</v>
      </c>
      <c r="IR268" s="1">
        <v>5.8830749999999998E-3</v>
      </c>
      <c r="IS268" s="1">
        <v>2.4950480000000002</v>
      </c>
      <c r="IT268">
        <v>0.62392130000000001</v>
      </c>
      <c r="IU268">
        <v>19.425270000000001</v>
      </c>
      <c r="IV268" s="1">
        <v>5.3440010000000001E-3</v>
      </c>
      <c r="IW268" s="1">
        <v>2.2712949999999998</v>
      </c>
      <c r="IX268">
        <v>0.62159629999999999</v>
      </c>
      <c r="IY268">
        <v>18.922920000000001</v>
      </c>
      <c r="IZ268" s="1">
        <v>4.835967E-3</v>
      </c>
      <c r="JA268" s="1">
        <v>2.0589279999999999</v>
      </c>
      <c r="JB268">
        <v>0.61962340000000005</v>
      </c>
      <c r="JC268">
        <v>18.366389999999999</v>
      </c>
      <c r="JD268" s="1">
        <v>4.3536579999999998E-3</v>
      </c>
      <c r="JE268" s="1">
        <v>1.856368</v>
      </c>
      <c r="JF268">
        <v>0.61801709999999999</v>
      </c>
      <c r="JG268">
        <v>18.371279999999999</v>
      </c>
      <c r="JH268" s="1">
        <v>3.8945949999999998E-3</v>
      </c>
      <c r="JI268" s="1">
        <v>1.6629700000000001</v>
      </c>
      <c r="JJ268">
        <v>0.61662209999999995</v>
      </c>
      <c r="JK268">
        <v>18.54711</v>
      </c>
      <c r="JL268" s="1">
        <v>3.4551579999999998E-3</v>
      </c>
      <c r="JM268" s="1">
        <v>1.477409</v>
      </c>
      <c r="JN268">
        <v>0.61553899999999995</v>
      </c>
      <c r="JO268">
        <v>18.78708</v>
      </c>
      <c r="JP268" s="1">
        <v>3.0270359999999999E-3</v>
      </c>
      <c r="JQ268" s="1">
        <v>1.2964819999999999</v>
      </c>
      <c r="JR268">
        <v>0.61461440000000001</v>
      </c>
      <c r="JS268">
        <v>19.2941</v>
      </c>
      <c r="JT268" s="1">
        <v>2.6041570000000002E-3</v>
      </c>
      <c r="JU268" s="1">
        <v>1.1173770000000001</v>
      </c>
      <c r="JV268">
        <v>0.61391249999999997</v>
      </c>
      <c r="JW268">
        <v>19.48488</v>
      </c>
      <c r="JX268" s="1">
        <v>2.1914980000000001E-3</v>
      </c>
      <c r="JY268" s="1">
        <v>0.94200550000000005</v>
      </c>
      <c r="JZ268">
        <v>0.61336590000000002</v>
      </c>
      <c r="KA268">
        <v>19.14021</v>
      </c>
      <c r="KB268" s="1">
        <v>1.807564E-3</v>
      </c>
      <c r="KC268" s="1">
        <v>0.77795859999999994</v>
      </c>
      <c r="KD268">
        <v>0.61298660000000005</v>
      </c>
      <c r="KE268">
        <v>18.611840000000001</v>
      </c>
      <c r="KF268" s="1">
        <v>1.4755199999999999E-3</v>
      </c>
      <c r="KG268" s="1">
        <v>0.63535609999999998</v>
      </c>
      <c r="KH268">
        <v>0.61269149999999994</v>
      </c>
      <c r="KI268">
        <v>18.067820000000001</v>
      </c>
      <c r="KJ268" s="1">
        <v>1.2108659999999999E-3</v>
      </c>
      <c r="KK268" s="1">
        <v>0.52099359999999995</v>
      </c>
      <c r="KL268">
        <v>0.61251650000000002</v>
      </c>
      <c r="KM268">
        <v>18.225860000000001</v>
      </c>
      <c r="KN268" s="1">
        <v>1.0138460000000001E-3</v>
      </c>
      <c r="KO268" s="1">
        <v>0.43545149999999999</v>
      </c>
      <c r="KP268">
        <v>0.61242160000000001</v>
      </c>
      <c r="KQ268">
        <v>18.675899999999999</v>
      </c>
      <c r="KR268" s="1">
        <v>8.7261640000000002E-4</v>
      </c>
      <c r="KS268" s="1">
        <v>0.37407259999999998</v>
      </c>
      <c r="KT268">
        <v>0.61243429999999999</v>
      </c>
      <c r="KU268">
        <v>19.33004</v>
      </c>
      <c r="KV268" s="1">
        <v>7.7096589999999996E-4</v>
      </c>
      <c r="KW268" s="1">
        <v>0.32990029999999998</v>
      </c>
      <c r="KX268">
        <v>0.6124792</v>
      </c>
      <c r="KY268">
        <v>19.995819999999998</v>
      </c>
      <c r="KZ268" s="1">
        <v>6.9380509999999996E-4</v>
      </c>
      <c r="LA268" s="1">
        <v>0.29652729999999999</v>
      </c>
      <c r="LB268">
        <v>0.61258049999999997</v>
      </c>
      <c r="LC268">
        <v>20.085229999999999</v>
      </c>
      <c r="LD268" s="1">
        <v>6.3096889999999996E-4</v>
      </c>
      <c r="LE268" s="1">
        <v>0.26948490000000003</v>
      </c>
      <c r="LF268">
        <v>0.61269560000000001</v>
      </c>
      <c r="LG268">
        <v>19.695219999999999</v>
      </c>
      <c r="LH268" s="1">
        <v>5.7748939999999996E-4</v>
      </c>
      <c r="LI268" s="1">
        <v>0.24649499999999999</v>
      </c>
      <c r="LJ268">
        <v>0.61285420000000002</v>
      </c>
      <c r="LK268">
        <v>19.165600000000001</v>
      </c>
      <c r="LL268" s="1">
        <v>5.3159460000000002E-4</v>
      </c>
      <c r="LM268" s="1">
        <v>0.22676370000000001</v>
      </c>
      <c r="LN268">
        <v>0.61303379999999996</v>
      </c>
      <c r="LO268">
        <v>18.687080000000002</v>
      </c>
      <c r="LP268" s="1">
        <v>4.9270889999999999E-4</v>
      </c>
      <c r="LQ268" s="1">
        <v>0.21003630000000001</v>
      </c>
      <c r="LR268">
        <v>0.61321429999999999</v>
      </c>
      <c r="LS268">
        <v>18.983499999999999</v>
      </c>
      <c r="LT268" s="1">
        <v>4.6022519999999999E-4</v>
      </c>
      <c r="LU268" s="1">
        <v>0.19605120000000001</v>
      </c>
      <c r="LV268">
        <v>0.61336590000000002</v>
      </c>
      <c r="LW268">
        <v>19.580400000000001</v>
      </c>
      <c r="LX268" s="1">
        <v>4.3296030000000002E-4</v>
      </c>
      <c r="LY268" s="1">
        <v>0.18432660000000001</v>
      </c>
      <c r="LZ268">
        <v>0.6135216</v>
      </c>
      <c r="MA268">
        <v>20.424720000000001</v>
      </c>
      <c r="MB268" s="1">
        <v>4.0948839999999998E-4</v>
      </c>
      <c r="MC268" s="1">
        <v>0.17426469999999999</v>
      </c>
      <c r="MD268">
        <v>0.61365670000000005</v>
      </c>
      <c r="ME268">
        <v>21.208410000000001</v>
      </c>
      <c r="MF268" s="1">
        <v>3.8852759999999999E-4</v>
      </c>
      <c r="MG268" s="1">
        <v>0.1652979</v>
      </c>
      <c r="MH268">
        <v>0.6137416</v>
      </c>
      <c r="MI268">
        <v>21.425619999999999</v>
      </c>
      <c r="MJ268" s="1">
        <v>3.693829E-4</v>
      </c>
      <c r="MK268" s="1">
        <v>0.15712870000000001</v>
      </c>
      <c r="ML268">
        <v>0.61382289999999995</v>
      </c>
      <c r="MM268">
        <v>21.091100000000001</v>
      </c>
      <c r="MN268" s="1">
        <v>3.5180949999999997E-4</v>
      </c>
      <c r="MO268" s="1">
        <v>0.1496287</v>
      </c>
      <c r="MP268">
        <v>0.61384859999999997</v>
      </c>
      <c r="MQ268">
        <v>20.58558</v>
      </c>
      <c r="MR268" s="1">
        <v>3.356861E-4</v>
      </c>
      <c r="MS268" s="1">
        <v>0.1427582</v>
      </c>
      <c r="MT268">
        <v>0.61384530000000004</v>
      </c>
      <c r="MU268">
        <v>20.102270000000001</v>
      </c>
      <c r="MV268" s="1">
        <v>3.2102399999999999E-4</v>
      </c>
      <c r="MW268" s="1">
        <v>0.13650599999999999</v>
      </c>
      <c r="MX268">
        <v>0.6137494</v>
      </c>
      <c r="MY268">
        <v>20.238669999999999</v>
      </c>
      <c r="MZ268" s="1">
        <v>3.0773790000000002E-4</v>
      </c>
      <c r="NA268" s="1">
        <v>0.13086500000000001</v>
      </c>
      <c r="NB268">
        <v>0.61361679999999996</v>
      </c>
      <c r="NC268">
        <v>20.18817</v>
      </c>
      <c r="ND268" s="1">
        <v>2.958821E-4</v>
      </c>
      <c r="NE268" s="1">
        <v>0.12581030000000001</v>
      </c>
      <c r="NF268">
        <v>0.61346089999999998</v>
      </c>
      <c r="NG268">
        <v>20.83333</v>
      </c>
      <c r="NH268" s="1">
        <v>2.854054E-4</v>
      </c>
      <c r="NI268" s="1">
        <v>0.1213494</v>
      </c>
      <c r="NJ268">
        <v>0.61319259999999998</v>
      </c>
      <c r="NK268">
        <v>21.5032</v>
      </c>
      <c r="NL268" s="1">
        <v>2.7633570000000002E-4</v>
      </c>
      <c r="NM268" s="1">
        <v>0.1175011</v>
      </c>
      <c r="NN268">
        <v>0.61288949999999998</v>
      </c>
      <c r="NO268">
        <v>21.755099999999999</v>
      </c>
      <c r="NP268" s="1">
        <v>2.6856610000000001E-4</v>
      </c>
      <c r="NQ268" s="1">
        <v>0.1142068</v>
      </c>
      <c r="NR268">
        <v>0.61257729999999999</v>
      </c>
      <c r="NS268">
        <v>21.49559</v>
      </c>
      <c r="NT268" s="1">
        <v>2.6170970000000002E-4</v>
      </c>
      <c r="NU268" s="1">
        <v>0.1113112</v>
      </c>
      <c r="NV268">
        <v>0.61219670000000004</v>
      </c>
      <c r="NW268">
        <v>20.900860000000002</v>
      </c>
      <c r="NX268" s="1">
        <v>2.5517010000000002E-4</v>
      </c>
      <c r="NY268" s="1">
        <v>0.10857269999999999</v>
      </c>
      <c r="NZ268">
        <v>0.61182420000000004</v>
      </c>
      <c r="OA268">
        <v>20.396750000000001</v>
      </c>
      <c r="OB268" s="1">
        <v>2.4854439999999998E-4</v>
      </c>
      <c r="OC268" s="1">
        <v>0.10580059999999999</v>
      </c>
      <c r="OD268">
        <v>0.61146250000000002</v>
      </c>
      <c r="OE268">
        <v>20.71096</v>
      </c>
      <c r="OF268" s="1">
        <v>2.4158480000000001E-4</v>
      </c>
      <c r="OG268" s="1">
        <v>0.1028905</v>
      </c>
      <c r="OH268">
        <v>0.61110039999999999</v>
      </c>
      <c r="OI268">
        <v>21.407129999999999</v>
      </c>
      <c r="OJ268" s="1">
        <v>2.3434540000000001E-4</v>
      </c>
      <c r="OK268" s="1">
        <v>9.984208E-2</v>
      </c>
    </row>
    <row r="269" spans="1:401" x14ac:dyDescent="0.35">
      <c r="A269">
        <v>275</v>
      </c>
      <c r="B269" t="s">
        <v>4</v>
      </c>
      <c r="C269" t="s">
        <v>181</v>
      </c>
      <c r="D269" t="s">
        <v>275</v>
      </c>
      <c r="E269">
        <v>946.35220000000004</v>
      </c>
      <c r="F269">
        <v>0.83287599999999995</v>
      </c>
      <c r="G269">
        <v>16.777889999999999</v>
      </c>
      <c r="H269">
        <v>0</v>
      </c>
      <c r="I269">
        <v>0</v>
      </c>
      <c r="J269">
        <v>0.83138699999999999</v>
      </c>
      <c r="K269">
        <v>17.218240000000002</v>
      </c>
      <c r="L269">
        <v>0</v>
      </c>
      <c r="M269">
        <v>0</v>
      </c>
      <c r="N269">
        <v>0.82989919999999995</v>
      </c>
      <c r="O269">
        <v>17.54636</v>
      </c>
      <c r="P269">
        <v>0</v>
      </c>
      <c r="Q269">
        <v>0</v>
      </c>
      <c r="R269">
        <v>0.82838880000000004</v>
      </c>
      <c r="S269">
        <v>17.765529999999998</v>
      </c>
      <c r="T269">
        <v>0</v>
      </c>
      <c r="U269">
        <v>0</v>
      </c>
      <c r="V269">
        <v>0.82686870000000001</v>
      </c>
      <c r="W269">
        <v>17.948879999999999</v>
      </c>
      <c r="X269">
        <v>0</v>
      </c>
      <c r="Y269">
        <v>0</v>
      </c>
      <c r="Z269">
        <v>0.82537110000000002</v>
      </c>
      <c r="AA269">
        <v>17.933869999999999</v>
      </c>
      <c r="AB269">
        <v>0</v>
      </c>
      <c r="AC269">
        <v>0</v>
      </c>
      <c r="AD269">
        <v>0.82383879999999998</v>
      </c>
      <c r="AE269">
        <v>17.75234</v>
      </c>
      <c r="AF269">
        <v>0</v>
      </c>
      <c r="AG269">
        <v>0</v>
      </c>
      <c r="AH269">
        <v>0.82228540000000006</v>
      </c>
      <c r="AI269">
        <v>17.609559999999998</v>
      </c>
      <c r="AJ269">
        <v>0</v>
      </c>
      <c r="AK269">
        <v>0</v>
      </c>
      <c r="AL269">
        <v>0.82058319999999996</v>
      </c>
      <c r="AM269">
        <v>17.530149999999999</v>
      </c>
      <c r="AN269">
        <v>0</v>
      </c>
      <c r="AO269">
        <v>0</v>
      </c>
      <c r="AP269">
        <v>0.81885909999999995</v>
      </c>
      <c r="AQ269">
        <v>17.936869999999999</v>
      </c>
      <c r="AR269">
        <v>0</v>
      </c>
      <c r="AS269">
        <v>0</v>
      </c>
      <c r="AT269">
        <v>0.8170615</v>
      </c>
      <c r="AU269">
        <v>18.45495</v>
      </c>
      <c r="AV269">
        <v>0</v>
      </c>
      <c r="AW269">
        <v>0</v>
      </c>
      <c r="AX269">
        <v>0.81524629999999998</v>
      </c>
      <c r="AY269">
        <v>18.8354</v>
      </c>
      <c r="AZ269">
        <v>0</v>
      </c>
      <c r="BA269">
        <v>0</v>
      </c>
      <c r="BB269">
        <v>0.81338770000000005</v>
      </c>
      <c r="BC269">
        <v>19.145659999999999</v>
      </c>
      <c r="BD269">
        <v>0</v>
      </c>
      <c r="BE269">
        <v>0</v>
      </c>
      <c r="BF269">
        <v>0.81148120000000001</v>
      </c>
      <c r="BG269">
        <v>19.118760000000002</v>
      </c>
      <c r="BH269">
        <v>1.025101E-17</v>
      </c>
      <c r="BI269" s="1">
        <v>2.8751680000000001E-15</v>
      </c>
      <c r="BJ269">
        <v>0.80950920000000004</v>
      </c>
      <c r="BK269">
        <v>18.951720000000002</v>
      </c>
      <c r="BL269" s="1">
        <v>5.3479129999999997E-10</v>
      </c>
      <c r="BM269" s="1">
        <v>1.172219E-7</v>
      </c>
      <c r="BN269">
        <v>0.8075253</v>
      </c>
      <c r="BO269">
        <v>18.81982</v>
      </c>
      <c r="BP269" s="1">
        <v>3.4713539999999999E-6</v>
      </c>
      <c r="BQ269" s="1">
        <v>8.1937929999999996E-4</v>
      </c>
      <c r="BR269">
        <v>0.80562990000000001</v>
      </c>
      <c r="BS269">
        <v>18.724229999999999</v>
      </c>
      <c r="BT269" s="1">
        <v>1.180513E-3</v>
      </c>
      <c r="BU269" s="1">
        <v>0.29114770000000001</v>
      </c>
      <c r="BV269">
        <v>0.80370450000000004</v>
      </c>
      <c r="BW269">
        <v>18.90616</v>
      </c>
      <c r="BX269" s="1">
        <v>7.853309E-2</v>
      </c>
      <c r="BY269">
        <v>20.055340000000001</v>
      </c>
      <c r="BZ269">
        <v>0.80171619999999999</v>
      </c>
      <c r="CA269">
        <v>18.90138</v>
      </c>
      <c r="CB269" s="1">
        <v>1.5748359999999999</v>
      </c>
      <c r="CC269">
        <v>414.25909999999999</v>
      </c>
      <c r="CD269">
        <v>0.79957259999999997</v>
      </c>
      <c r="CE269">
        <v>18.941849999999999</v>
      </c>
      <c r="CF269">
        <v>12.171150000000001</v>
      </c>
      <c r="CG269">
        <v>3285.384</v>
      </c>
      <c r="CH269">
        <v>0.79704580000000003</v>
      </c>
      <c r="CI269">
        <v>18.79889</v>
      </c>
      <c r="CJ269">
        <v>42.828029999999998</v>
      </c>
      <c r="CK269">
        <v>11837.17</v>
      </c>
      <c r="CL269">
        <v>0.79418560000000005</v>
      </c>
      <c r="CM269">
        <v>18.57375</v>
      </c>
      <c r="CN269">
        <v>77.894030000000001</v>
      </c>
      <c r="CO269">
        <v>21991.85</v>
      </c>
      <c r="CP269">
        <v>0.79116540000000002</v>
      </c>
      <c r="CQ269">
        <v>18.460640000000001</v>
      </c>
      <c r="CR269">
        <v>81.074020000000004</v>
      </c>
      <c r="CS269">
        <v>23328.79</v>
      </c>
      <c r="CT269">
        <v>0.78819799999999995</v>
      </c>
      <c r="CU269">
        <v>18.410789999999999</v>
      </c>
      <c r="CV269">
        <v>52.474499999999999</v>
      </c>
      <c r="CW269">
        <v>15357.37</v>
      </c>
      <c r="CX269">
        <v>0.78541989999999995</v>
      </c>
      <c r="CY269">
        <v>18.34299</v>
      </c>
      <c r="CZ269">
        <v>22.668980000000001</v>
      </c>
      <c r="DA269">
        <v>6733.9650000000001</v>
      </c>
      <c r="DB269">
        <v>0.78287260000000003</v>
      </c>
      <c r="DC269">
        <v>18.576899999999998</v>
      </c>
      <c r="DD269">
        <v>6.9531010000000002</v>
      </c>
      <c r="DE269">
        <v>2092.364</v>
      </c>
      <c r="DF269">
        <v>0.78041559999999999</v>
      </c>
      <c r="DG269">
        <v>18.446380000000001</v>
      </c>
      <c r="DH269">
        <v>1.623596</v>
      </c>
      <c r="DI269">
        <v>493.38630000000001</v>
      </c>
      <c r="DJ269">
        <v>0.77793129999999999</v>
      </c>
      <c r="DK269">
        <v>18.281300000000002</v>
      </c>
      <c r="DL269">
        <v>0.33441310000000002</v>
      </c>
      <c r="DM269">
        <v>101.8661</v>
      </c>
      <c r="DN269">
        <v>0.77522089999999999</v>
      </c>
      <c r="DO269">
        <v>18.129719999999999</v>
      </c>
      <c r="DP269">
        <v>9.3904799999999997E-2</v>
      </c>
      <c r="DQ269">
        <v>28.11787</v>
      </c>
      <c r="DR269">
        <v>0.7722677</v>
      </c>
      <c r="DS269">
        <v>17.84544</v>
      </c>
      <c r="DT269">
        <v>5.4430369999999999E-2</v>
      </c>
      <c r="DU269">
        <v>16.004899999999999</v>
      </c>
      <c r="DV269">
        <v>0.76891030000000005</v>
      </c>
      <c r="DW269">
        <v>17.523949999999999</v>
      </c>
      <c r="DX269">
        <v>4.6135139999999998E-2</v>
      </c>
      <c r="DY269">
        <v>13.53454</v>
      </c>
      <c r="DZ269">
        <v>0.76507999999999998</v>
      </c>
      <c r="EA269">
        <v>17.348109999999998</v>
      </c>
      <c r="EB269" s="1">
        <v>4.2494320000000002E-2</v>
      </c>
      <c r="EC269">
        <v>12.503159999999999</v>
      </c>
      <c r="ED269">
        <v>0.76080139999999996</v>
      </c>
      <c r="EE269">
        <v>17.396239999999999</v>
      </c>
      <c r="EF269">
        <v>3.9779160000000001E-2</v>
      </c>
      <c r="EG269">
        <v>11.75428</v>
      </c>
      <c r="EH269">
        <v>0.75633490000000003</v>
      </c>
      <c r="EI269">
        <v>18.020959999999999</v>
      </c>
      <c r="EJ269" s="1">
        <v>3.7329180000000003E-2</v>
      </c>
      <c r="EK269">
        <v>11.08093</v>
      </c>
      <c r="EL269">
        <v>0.75153539999999996</v>
      </c>
      <c r="EM269">
        <v>18.442430000000002</v>
      </c>
      <c r="EN269" s="1">
        <v>3.4976800000000002E-2</v>
      </c>
      <c r="EO269" s="1">
        <v>10.43486</v>
      </c>
      <c r="EP269">
        <v>0.74640189999999995</v>
      </c>
      <c r="EQ269">
        <v>18.72589</v>
      </c>
      <c r="ER269" s="1">
        <v>3.2730830000000002E-2</v>
      </c>
      <c r="ES269" s="1">
        <v>9.815982</v>
      </c>
      <c r="ET269">
        <v>0.7410312</v>
      </c>
      <c r="EU269">
        <v>19.011559999999999</v>
      </c>
      <c r="EV269" s="1">
        <v>3.0644129999999999E-2</v>
      </c>
      <c r="EW269" s="1">
        <v>9.2395669999999992</v>
      </c>
      <c r="EX269">
        <v>0.735904</v>
      </c>
      <c r="EY269">
        <v>18.834389999999999</v>
      </c>
      <c r="EZ269" s="1">
        <v>2.894704E-2</v>
      </c>
      <c r="FA269" s="1">
        <v>8.7688959999999998</v>
      </c>
      <c r="FB269">
        <v>0.73051949999999999</v>
      </c>
      <c r="FC269">
        <v>18.288489999999999</v>
      </c>
      <c r="FD269" s="1">
        <v>2.8028109999999998E-2</v>
      </c>
      <c r="FE269" s="1">
        <v>8.5282250000000008</v>
      </c>
      <c r="FF269">
        <v>0.72491170000000005</v>
      </c>
      <c r="FG269">
        <v>17.922329999999999</v>
      </c>
      <c r="FH269" s="1">
        <v>2.8068180000000002E-2</v>
      </c>
      <c r="FI269" s="1">
        <v>8.5805640000000007</v>
      </c>
      <c r="FJ269">
        <v>0.71913590000000005</v>
      </c>
      <c r="FK269">
        <v>17.79374</v>
      </c>
      <c r="FL269" s="1">
        <v>2.8686949999999999E-2</v>
      </c>
      <c r="FM269" s="1">
        <v>8.8195859999999993</v>
      </c>
      <c r="FN269">
        <v>0.71332759999999995</v>
      </c>
      <c r="FO269">
        <v>18.361879999999999</v>
      </c>
      <c r="FP269" s="1">
        <v>2.9177189999999999E-2</v>
      </c>
      <c r="FQ269" s="1">
        <v>9.0295509999999997</v>
      </c>
      <c r="FR269">
        <v>0.70726239999999996</v>
      </c>
      <c r="FS269">
        <v>19.07263</v>
      </c>
      <c r="FT269" s="1">
        <v>2.9017339999999999E-2</v>
      </c>
      <c r="FU269" s="1">
        <v>9.0465180000000007</v>
      </c>
      <c r="FV269">
        <v>0.70101659999999999</v>
      </c>
      <c r="FW269">
        <v>19.631229999999999</v>
      </c>
      <c r="FX269" s="1">
        <v>2.8117900000000001E-2</v>
      </c>
      <c r="FY269" s="1">
        <v>8.831982</v>
      </c>
      <c r="FZ269">
        <v>0.69551989999999997</v>
      </c>
      <c r="GA269">
        <v>20.054040000000001</v>
      </c>
      <c r="GB269" s="1">
        <v>2.669471E-2</v>
      </c>
      <c r="GC269" s="1">
        <v>8.4364349999999995</v>
      </c>
      <c r="GD269">
        <v>0.69020979999999998</v>
      </c>
      <c r="GE269">
        <v>19.910520000000002</v>
      </c>
      <c r="GF269" s="1">
        <v>2.4962700000000001E-2</v>
      </c>
      <c r="GG269" s="1">
        <v>7.9348130000000001</v>
      </c>
      <c r="GH269">
        <v>0.68461090000000002</v>
      </c>
      <c r="GI269">
        <v>19.440180000000002</v>
      </c>
      <c r="GJ269" s="1">
        <v>2.3095879999999999E-2</v>
      </c>
      <c r="GK269" s="1">
        <v>7.3855620000000002</v>
      </c>
      <c r="GL269">
        <v>0.67876479999999995</v>
      </c>
      <c r="GM269">
        <v>19.01662</v>
      </c>
      <c r="GN269" s="1">
        <v>2.1223800000000001E-2</v>
      </c>
      <c r="GO269" s="1">
        <v>6.829307</v>
      </c>
      <c r="GP269">
        <v>0.67295210000000005</v>
      </c>
      <c r="GQ269">
        <v>18.77167</v>
      </c>
      <c r="GR269" s="1">
        <v>1.9430179999999998E-2</v>
      </c>
      <c r="GS269" s="1">
        <v>6.2897660000000002</v>
      </c>
      <c r="GT269">
        <v>0.66767670000000001</v>
      </c>
      <c r="GU269">
        <v>18.810199999999998</v>
      </c>
      <c r="GV269" s="1">
        <v>1.7759270000000001E-2</v>
      </c>
      <c r="GW269" s="1">
        <v>5.7801780000000003</v>
      </c>
      <c r="GX269">
        <v>0.66217340000000002</v>
      </c>
      <c r="GY269">
        <v>19.403390000000002</v>
      </c>
      <c r="GZ269" s="1">
        <v>1.6209609999999999E-2</v>
      </c>
      <c r="HA269" s="1">
        <v>5.3070539999999999</v>
      </c>
      <c r="HB269">
        <v>0.65652319999999997</v>
      </c>
      <c r="HC269">
        <v>19.89958</v>
      </c>
      <c r="HD269" s="1">
        <v>1.4788900000000001E-2</v>
      </c>
      <c r="HE269" s="1">
        <v>4.8712669999999996</v>
      </c>
      <c r="HF269">
        <v>0.65081259999999996</v>
      </c>
      <c r="HG269">
        <v>20.195029999999999</v>
      </c>
      <c r="HH269" s="1">
        <v>1.3491059999999999E-2</v>
      </c>
      <c r="HI269" s="1">
        <v>4.4716060000000004</v>
      </c>
      <c r="HJ269">
        <v>0.64569410000000005</v>
      </c>
      <c r="HK269">
        <v>20.012250000000002</v>
      </c>
      <c r="HL269" s="1">
        <v>1.233597E-2</v>
      </c>
      <c r="HM269" s="1">
        <v>4.1097630000000001</v>
      </c>
      <c r="HN269">
        <v>0.64024820000000005</v>
      </c>
      <c r="HO269">
        <v>19.661149999999999</v>
      </c>
      <c r="HP269" s="1">
        <v>1.1275759999999999E-2</v>
      </c>
      <c r="HQ269" s="1">
        <v>3.7783899999999999</v>
      </c>
      <c r="HR269">
        <v>0.63534040000000003</v>
      </c>
      <c r="HS269">
        <v>19.160299999999999</v>
      </c>
      <c r="HT269" s="1">
        <v>1.0300749999999999E-2</v>
      </c>
      <c r="HU269" s="1">
        <v>3.4679129999999998</v>
      </c>
      <c r="HV269">
        <v>0.63010580000000005</v>
      </c>
      <c r="HW269">
        <v>18.62594</v>
      </c>
      <c r="HX269" s="1">
        <v>9.4069519999999997E-3</v>
      </c>
      <c r="HY269" s="1">
        <v>3.182912</v>
      </c>
      <c r="HZ269">
        <v>0.62492840000000005</v>
      </c>
      <c r="IA269">
        <v>18.390820000000001</v>
      </c>
      <c r="IB269" s="1">
        <v>8.5806059999999993E-3</v>
      </c>
      <c r="IC269" s="1">
        <v>2.9175390000000001</v>
      </c>
      <c r="ID269">
        <v>0.62019259999999998</v>
      </c>
      <c r="IE269">
        <v>18.729019999999998</v>
      </c>
      <c r="IF269" s="1">
        <v>7.8309179999999992E-3</v>
      </c>
      <c r="IG269" s="1">
        <v>2.6734960000000001</v>
      </c>
      <c r="IH269">
        <v>0.61583860000000001</v>
      </c>
      <c r="II269">
        <v>19.227029999999999</v>
      </c>
      <c r="IJ269" s="1">
        <v>7.1510250000000001E-3</v>
      </c>
      <c r="IK269" s="1">
        <v>2.4499650000000002</v>
      </c>
      <c r="IL269">
        <v>0.61214009999999996</v>
      </c>
      <c r="IM269">
        <v>19.81718</v>
      </c>
      <c r="IN269" s="1">
        <v>6.5302600000000004E-3</v>
      </c>
      <c r="IO269" s="1">
        <v>2.2440639999999998</v>
      </c>
      <c r="IP269">
        <v>0.60886430000000002</v>
      </c>
      <c r="IQ269">
        <v>19.804220000000001</v>
      </c>
      <c r="IR269" s="1">
        <v>5.9514049999999999E-3</v>
      </c>
      <c r="IS269" s="1">
        <v>2.0511270000000001</v>
      </c>
      <c r="IT269">
        <v>0.60599270000000005</v>
      </c>
      <c r="IU269">
        <v>19.44136</v>
      </c>
      <c r="IV269" s="1">
        <v>5.4086459999999996E-3</v>
      </c>
      <c r="IW269" s="1">
        <v>1.8687800000000001</v>
      </c>
      <c r="IX269">
        <v>0.6035893</v>
      </c>
      <c r="IY269">
        <v>18.954239999999999</v>
      </c>
      <c r="IZ269" s="1">
        <v>4.8975240000000003E-3</v>
      </c>
      <c r="JA269" s="1">
        <v>1.695589</v>
      </c>
      <c r="JB269">
        <v>0.60156730000000003</v>
      </c>
      <c r="JC269">
        <v>18.404070000000001</v>
      </c>
      <c r="JD269" s="1">
        <v>4.4123610000000001E-3</v>
      </c>
      <c r="JE269" s="1">
        <v>1.5302359999999999</v>
      </c>
      <c r="JF269">
        <v>0.59987800000000002</v>
      </c>
      <c r="JG269">
        <v>18.416219999999999</v>
      </c>
      <c r="JH269" s="1">
        <v>3.9506660000000002E-3</v>
      </c>
      <c r="JI269" s="1">
        <v>1.372239</v>
      </c>
      <c r="JJ269">
        <v>0.59844209999999998</v>
      </c>
      <c r="JK269">
        <v>18.576840000000001</v>
      </c>
      <c r="JL269" s="1">
        <v>3.5092460000000002E-3</v>
      </c>
      <c r="JM269" s="1">
        <v>1.2206109999999999</v>
      </c>
      <c r="JN269">
        <v>0.59727830000000004</v>
      </c>
      <c r="JO269">
        <v>18.801639999999999</v>
      </c>
      <c r="JP269" s="1">
        <v>3.080246E-3</v>
      </c>
      <c r="JQ269" s="1">
        <v>1.072989</v>
      </c>
      <c r="JR269">
        <v>0.5963543</v>
      </c>
      <c r="JS269">
        <v>19.304349999999999</v>
      </c>
      <c r="JT269" s="1">
        <v>2.6568970000000001E-3</v>
      </c>
      <c r="JU269" s="1">
        <v>0.92681060000000004</v>
      </c>
      <c r="JV269">
        <v>0.59560820000000003</v>
      </c>
      <c r="JW269">
        <v>19.485969999999998</v>
      </c>
      <c r="JX269" s="1">
        <v>2.2423399999999998E-3</v>
      </c>
      <c r="JY269" s="1">
        <v>0.78325049999999996</v>
      </c>
      <c r="JZ269">
        <v>0.59503550000000005</v>
      </c>
      <c r="KA269">
        <v>19.14508</v>
      </c>
      <c r="KB269" s="1">
        <v>1.8536819999999999E-3</v>
      </c>
      <c r="KC269" s="1">
        <v>0.6481034</v>
      </c>
      <c r="KD269">
        <v>0.5945973</v>
      </c>
      <c r="KE269">
        <v>18.636489999999998</v>
      </c>
      <c r="KF269" s="1">
        <v>1.514109E-3</v>
      </c>
      <c r="KG269" s="1">
        <v>0.5296535</v>
      </c>
      <c r="KH269">
        <v>0.59429940000000003</v>
      </c>
      <c r="KI269">
        <v>18.107849999999999</v>
      </c>
      <c r="KJ269" s="1">
        <v>1.2406959999999999E-3</v>
      </c>
      <c r="KK269" s="1">
        <v>0.43386560000000002</v>
      </c>
      <c r="KL269">
        <v>0.59411650000000005</v>
      </c>
      <c r="KM269">
        <v>18.27797</v>
      </c>
      <c r="KN269" s="1">
        <v>1.035591E-3</v>
      </c>
      <c r="KO269" s="1">
        <v>0.36177300000000001</v>
      </c>
      <c r="KP269">
        <v>0.59399519999999995</v>
      </c>
      <c r="KQ269">
        <v>18.720220000000001</v>
      </c>
      <c r="KR269" s="1">
        <v>8.8810590000000002E-4</v>
      </c>
      <c r="KS269" s="1">
        <v>0.30990519999999999</v>
      </c>
      <c r="KT269">
        <v>0.59396729999999998</v>
      </c>
      <c r="KU269">
        <v>19.361440000000002</v>
      </c>
      <c r="KV269" s="1">
        <v>7.8231039999999996E-4</v>
      </c>
      <c r="KW269" s="1">
        <v>0.2726673</v>
      </c>
      <c r="KX269">
        <v>0.59401579999999998</v>
      </c>
      <c r="KY269">
        <v>20.014510000000001</v>
      </c>
      <c r="KZ269" s="1">
        <v>7.0267650000000001E-4</v>
      </c>
      <c r="LA269" s="1">
        <v>0.24471270000000001</v>
      </c>
      <c r="LB269">
        <v>0.59409730000000005</v>
      </c>
      <c r="LC269">
        <v>20.08737</v>
      </c>
      <c r="LD269" s="1">
        <v>6.3836990000000005E-4</v>
      </c>
      <c r="LE269" s="1">
        <v>0.22220989999999999</v>
      </c>
      <c r="LF269">
        <v>0.59420949999999995</v>
      </c>
      <c r="LG269">
        <v>19.703399999999998</v>
      </c>
      <c r="LH269" s="1">
        <v>5.8383019999999999E-4</v>
      </c>
      <c r="LI269" s="1">
        <v>0.20312949999999999</v>
      </c>
      <c r="LJ269">
        <v>0.59436840000000002</v>
      </c>
      <c r="LK269">
        <v>19.189789999999999</v>
      </c>
      <c r="LL269" s="1">
        <v>5.3701580000000001E-4</v>
      </c>
      <c r="LM269" s="1">
        <v>0.186753</v>
      </c>
      <c r="LN269">
        <v>0.59453069999999997</v>
      </c>
      <c r="LO269">
        <v>18.72287</v>
      </c>
      <c r="LP269" s="1">
        <v>4.9726540000000002E-4</v>
      </c>
      <c r="LQ269" s="1">
        <v>0.17284730000000001</v>
      </c>
      <c r="LR269">
        <v>0.59470619999999996</v>
      </c>
      <c r="LS269">
        <v>19.027270000000001</v>
      </c>
      <c r="LT269" s="1">
        <v>4.6403010000000002E-4</v>
      </c>
      <c r="LU269" s="1">
        <v>0.16120970000000001</v>
      </c>
      <c r="LV269">
        <v>0.59487080000000003</v>
      </c>
      <c r="LW269">
        <v>19.610240000000001</v>
      </c>
      <c r="LX269" s="1">
        <v>4.3616919999999999E-4</v>
      </c>
      <c r="LY269" s="1">
        <v>0.15146319999999999</v>
      </c>
      <c r="LZ269">
        <v>0.59501510000000002</v>
      </c>
      <c r="MA269">
        <v>20.434280000000001</v>
      </c>
      <c r="MB269" s="1">
        <v>4.1229100000000001E-4</v>
      </c>
      <c r="MC269" s="1">
        <v>0.1431258</v>
      </c>
      <c r="MD269">
        <v>0.59514849999999997</v>
      </c>
      <c r="ME269">
        <v>21.20843</v>
      </c>
      <c r="MF269" s="1">
        <v>3.910648E-4</v>
      </c>
      <c r="MG269" s="1">
        <v>0.13572409999999999</v>
      </c>
      <c r="MH269">
        <v>0.59525709999999998</v>
      </c>
      <c r="MI269">
        <v>21.414429999999999</v>
      </c>
      <c r="MJ269" s="1">
        <v>3.717037E-4</v>
      </c>
      <c r="MK269" s="1">
        <v>0.12898709999999999</v>
      </c>
      <c r="ML269">
        <v>0.59532629999999997</v>
      </c>
      <c r="MM269">
        <v>21.09065</v>
      </c>
      <c r="MN269" s="1">
        <v>3.5394119999999999E-4</v>
      </c>
      <c r="MO269" s="1">
        <v>0.1228088</v>
      </c>
      <c r="MP269">
        <v>0.59538219999999997</v>
      </c>
      <c r="MQ269">
        <v>20.603919999999999</v>
      </c>
      <c r="MR269" s="1">
        <v>3.3763860000000001E-4</v>
      </c>
      <c r="MS269" s="1">
        <v>0.1171442</v>
      </c>
      <c r="MT269">
        <v>0.59537039999999997</v>
      </c>
      <c r="MU269">
        <v>20.131450000000001</v>
      </c>
      <c r="MV269" s="1">
        <v>3.2279059999999998E-4</v>
      </c>
      <c r="MW269" s="1">
        <v>0.1119863</v>
      </c>
      <c r="MX269">
        <v>0.59530910000000004</v>
      </c>
      <c r="MY269">
        <v>20.269870000000001</v>
      </c>
      <c r="MZ269" s="1">
        <v>3.093285E-4</v>
      </c>
      <c r="NA269" s="1">
        <v>0.10732800000000001</v>
      </c>
      <c r="NB269">
        <v>0.59518769999999999</v>
      </c>
      <c r="NC269">
        <v>20.197849999999999</v>
      </c>
      <c r="ND269" s="1">
        <v>2.9730220000000001E-4</v>
      </c>
      <c r="NE269" s="1">
        <v>0.1031512</v>
      </c>
      <c r="NF269">
        <v>0.59502900000000003</v>
      </c>
      <c r="NG269">
        <v>20.83493</v>
      </c>
      <c r="NH269" s="1">
        <v>2.8664530000000003E-4</v>
      </c>
      <c r="NI269" s="1">
        <v>9.9460980000000004E-2</v>
      </c>
      <c r="NJ269">
        <v>0.59478569999999997</v>
      </c>
      <c r="NK269">
        <v>21.49269</v>
      </c>
      <c r="NL269" s="1">
        <v>2.773985E-4</v>
      </c>
      <c r="NM269" s="1">
        <v>9.626999E-2</v>
      </c>
      <c r="NN269">
        <v>0.59449960000000002</v>
      </c>
      <c r="NO269">
        <v>21.74025</v>
      </c>
      <c r="NP269" s="1">
        <v>2.6948070000000002E-4</v>
      </c>
      <c r="NQ269" s="1">
        <v>9.3539419999999998E-2</v>
      </c>
      <c r="NR269">
        <v>0.59417989999999998</v>
      </c>
      <c r="NS269">
        <v>21.501799999999999</v>
      </c>
      <c r="NT269" s="1">
        <v>2.6254130000000003E-4</v>
      </c>
      <c r="NU269" s="1">
        <v>9.1155040000000007E-2</v>
      </c>
      <c r="NV269">
        <v>0.59381969999999995</v>
      </c>
      <c r="NW269">
        <v>20.930969999999999</v>
      </c>
      <c r="NX269" s="1">
        <v>2.5598169999999998E-4</v>
      </c>
      <c r="NY269" s="1">
        <v>8.8914679999999996E-2</v>
      </c>
      <c r="NZ269">
        <v>0.59345689999999995</v>
      </c>
      <c r="OA269">
        <v>20.441590000000001</v>
      </c>
      <c r="OB269" s="1">
        <v>2.493843E-4</v>
      </c>
      <c r="OC269" s="1">
        <v>8.6662470000000005E-2</v>
      </c>
      <c r="OD269">
        <v>0.59309599999999996</v>
      </c>
      <c r="OE269">
        <v>20.761939999999999</v>
      </c>
      <c r="OF269" s="1">
        <v>2.4247409999999999E-4</v>
      </c>
      <c r="OG269" s="1">
        <v>8.4302370000000001E-2</v>
      </c>
      <c r="OH269">
        <v>0.59274070000000001</v>
      </c>
      <c r="OI269">
        <v>21.442219999999999</v>
      </c>
      <c r="OJ269" s="1">
        <v>2.3526520000000001E-4</v>
      </c>
      <c r="OK269" s="1">
        <v>8.1825380000000003E-2</v>
      </c>
    </row>
    <row r="270" spans="1:401" x14ac:dyDescent="0.35">
      <c r="A270">
        <v>276</v>
      </c>
      <c r="B270" t="s">
        <v>4</v>
      </c>
      <c r="C270" t="s">
        <v>181</v>
      </c>
      <c r="D270" t="s">
        <v>276</v>
      </c>
      <c r="E270">
        <v>897.05690000000004</v>
      </c>
      <c r="F270">
        <v>1.5145770000000001</v>
      </c>
      <c r="G270">
        <v>16.78238</v>
      </c>
      <c r="H270">
        <v>0</v>
      </c>
      <c r="I270">
        <v>0</v>
      </c>
      <c r="J270">
        <v>1.5113430000000001</v>
      </c>
      <c r="K270">
        <v>17.240870000000001</v>
      </c>
      <c r="L270">
        <v>0</v>
      </c>
      <c r="M270">
        <v>0</v>
      </c>
      <c r="N270">
        <v>1.508138</v>
      </c>
      <c r="O270">
        <v>17.57761</v>
      </c>
      <c r="P270">
        <v>0</v>
      </c>
      <c r="Q270">
        <v>0</v>
      </c>
      <c r="R270">
        <v>1.5048820000000001</v>
      </c>
      <c r="S270">
        <v>17.799959999999999</v>
      </c>
      <c r="T270">
        <v>0</v>
      </c>
      <c r="U270">
        <v>0</v>
      </c>
      <c r="V270">
        <v>1.5016160000000001</v>
      </c>
      <c r="W270">
        <v>17.979659999999999</v>
      </c>
      <c r="X270">
        <v>0</v>
      </c>
      <c r="Y270">
        <v>0</v>
      </c>
      <c r="Z270">
        <v>1.498308</v>
      </c>
      <c r="AA270">
        <v>17.941949999999999</v>
      </c>
      <c r="AB270">
        <v>0</v>
      </c>
      <c r="AC270">
        <v>0</v>
      </c>
      <c r="AD270">
        <v>1.4949749999999999</v>
      </c>
      <c r="AE270">
        <v>17.746459999999999</v>
      </c>
      <c r="AF270">
        <v>0</v>
      </c>
      <c r="AG270">
        <v>0</v>
      </c>
      <c r="AH270">
        <v>1.491679</v>
      </c>
      <c r="AI270">
        <v>17.601299999999998</v>
      </c>
      <c r="AJ270">
        <v>0</v>
      </c>
      <c r="AK270">
        <v>0</v>
      </c>
      <c r="AL270">
        <v>1.488283</v>
      </c>
      <c r="AM270">
        <v>17.52788</v>
      </c>
      <c r="AN270">
        <v>0</v>
      </c>
      <c r="AO270">
        <v>0</v>
      </c>
      <c r="AP270">
        <v>1.4850110000000001</v>
      </c>
      <c r="AQ270">
        <v>17.9528</v>
      </c>
      <c r="AR270">
        <v>0</v>
      </c>
      <c r="AS270">
        <v>0</v>
      </c>
      <c r="AT270">
        <v>1.48167</v>
      </c>
      <c r="AU270">
        <v>18.485720000000001</v>
      </c>
      <c r="AV270">
        <v>0</v>
      </c>
      <c r="AW270">
        <v>0</v>
      </c>
      <c r="AX270">
        <v>1.478253</v>
      </c>
      <c r="AY270">
        <v>18.867380000000001</v>
      </c>
      <c r="AZ270">
        <v>0</v>
      </c>
      <c r="BA270">
        <v>0</v>
      </c>
      <c r="BB270">
        <v>1.474782</v>
      </c>
      <c r="BC270">
        <v>19.172129999999999</v>
      </c>
      <c r="BD270">
        <v>0</v>
      </c>
      <c r="BE270">
        <v>0</v>
      </c>
      <c r="BF270">
        <v>1.4712240000000001</v>
      </c>
      <c r="BG270">
        <v>19.124030000000001</v>
      </c>
      <c r="BH270">
        <v>1.025462E-17</v>
      </c>
      <c r="BI270" s="1">
        <v>2.0142690000000001E-15</v>
      </c>
      <c r="BJ270">
        <v>1.467571</v>
      </c>
      <c r="BK270">
        <v>18.947140000000001</v>
      </c>
      <c r="BL270" s="1">
        <v>2.65486E-10</v>
      </c>
      <c r="BM270" s="1">
        <v>4.2175949999999997E-8</v>
      </c>
      <c r="BN270">
        <v>1.4638530000000001</v>
      </c>
      <c r="BO270">
        <v>18.815760000000001</v>
      </c>
      <c r="BP270" s="1">
        <v>2.257047E-6</v>
      </c>
      <c r="BQ270" s="1">
        <v>4.0192739999999998E-4</v>
      </c>
      <c r="BR270">
        <v>1.460086</v>
      </c>
      <c r="BS270">
        <v>18.728429999999999</v>
      </c>
      <c r="BT270" s="1">
        <v>8.5943939999999996E-4</v>
      </c>
      <c r="BU270" s="1">
        <v>0.161277</v>
      </c>
      <c r="BV270">
        <v>1.4562759999999999</v>
      </c>
      <c r="BW270">
        <v>18.927379999999999</v>
      </c>
      <c r="BX270" s="1">
        <v>6.204436E-2</v>
      </c>
      <c r="BY270" s="1">
        <v>12.107060000000001</v>
      </c>
      <c r="BZ270">
        <v>1.4523539999999999</v>
      </c>
      <c r="CA270">
        <v>18.925550000000001</v>
      </c>
      <c r="CB270" s="1">
        <v>1.3292200000000001</v>
      </c>
      <c r="CC270">
        <v>267.8809</v>
      </c>
      <c r="CD270">
        <v>1.4481029999999999</v>
      </c>
      <c r="CE270">
        <v>18.965910000000001</v>
      </c>
      <c r="CF270">
        <v>10.862819999999999</v>
      </c>
      <c r="CG270">
        <v>2250.5210000000002</v>
      </c>
      <c r="CH270">
        <v>1.4430799999999999</v>
      </c>
      <c r="CI270">
        <v>18.812370000000001</v>
      </c>
      <c r="CJ270">
        <v>40.10915</v>
      </c>
      <c r="CK270">
        <v>8518.9840000000004</v>
      </c>
      <c r="CL270">
        <v>1.437389</v>
      </c>
      <c r="CM270">
        <v>18.576730000000001</v>
      </c>
      <c r="CN270">
        <v>76.071640000000002</v>
      </c>
      <c r="CO270">
        <v>16517.400000000001</v>
      </c>
      <c r="CP270">
        <v>1.4313610000000001</v>
      </c>
      <c r="CQ270">
        <v>18.452870000000001</v>
      </c>
      <c r="CR270">
        <v>82.129450000000006</v>
      </c>
      <c r="CS270">
        <v>18181.509999999998</v>
      </c>
      <c r="CT270">
        <v>1.4254450000000001</v>
      </c>
      <c r="CU270">
        <v>18.402170000000002</v>
      </c>
      <c r="CV270">
        <v>54.891069999999999</v>
      </c>
      <c r="CW270">
        <v>12360.42</v>
      </c>
      <c r="CX270">
        <v>1.4198900000000001</v>
      </c>
      <c r="CY270">
        <v>18.34281</v>
      </c>
      <c r="CZ270">
        <v>24.386430000000001</v>
      </c>
      <c r="DA270">
        <v>5573.1019999999999</v>
      </c>
      <c r="DB270">
        <v>1.4147639999999999</v>
      </c>
      <c r="DC270">
        <v>18.604310000000002</v>
      </c>
      <c r="DD270">
        <v>7.6615669999999998</v>
      </c>
      <c r="DE270">
        <v>1773.3610000000001</v>
      </c>
      <c r="DF270">
        <v>1.409888</v>
      </c>
      <c r="DG270">
        <v>18.479890000000001</v>
      </c>
      <c r="DH270">
        <v>1.821607</v>
      </c>
      <c r="DI270">
        <v>425.65120000000002</v>
      </c>
      <c r="DJ270">
        <v>1.4048989999999999</v>
      </c>
      <c r="DK270">
        <v>18.324369999999998</v>
      </c>
      <c r="DL270">
        <v>0.37531759999999997</v>
      </c>
      <c r="DM270">
        <v>87.889769999999999</v>
      </c>
      <c r="DN270">
        <v>1.399545</v>
      </c>
      <c r="DO270">
        <v>18.16751</v>
      </c>
      <c r="DP270">
        <v>0.1007791</v>
      </c>
      <c r="DQ270">
        <v>23.16254</v>
      </c>
      <c r="DR270">
        <v>1.393659</v>
      </c>
      <c r="DS270">
        <v>17.862500000000001</v>
      </c>
      <c r="DT270">
        <v>5.561427E-2</v>
      </c>
      <c r="DU270">
        <v>12.49367</v>
      </c>
      <c r="DV270">
        <v>1.387033</v>
      </c>
      <c r="DW270">
        <v>17.52327</v>
      </c>
      <c r="DX270">
        <v>4.6488790000000002E-2</v>
      </c>
      <c r="DY270">
        <v>10.38902</v>
      </c>
      <c r="DZ270">
        <v>1.3794729999999999</v>
      </c>
      <c r="EA270">
        <v>17.338650000000001</v>
      </c>
      <c r="EB270" s="1">
        <v>4.2708679999999999E-2</v>
      </c>
      <c r="EC270">
        <v>9.5528499999999994</v>
      </c>
      <c r="ED270">
        <v>1.3709370000000001</v>
      </c>
      <c r="EE270">
        <v>17.398810000000001</v>
      </c>
      <c r="EF270" s="1">
        <v>3.9958979999999998E-2</v>
      </c>
      <c r="EG270">
        <v>8.9578970000000009</v>
      </c>
      <c r="EH270">
        <v>1.3622529999999999</v>
      </c>
      <c r="EI270">
        <v>18.046019999999999</v>
      </c>
      <c r="EJ270" s="1">
        <v>3.7499299999999999E-2</v>
      </c>
      <c r="EK270">
        <v>8.4258710000000008</v>
      </c>
      <c r="EL270">
        <v>1.3529709999999999</v>
      </c>
      <c r="EM270">
        <v>18.477530000000002</v>
      </c>
      <c r="EN270" s="1">
        <v>3.5141720000000001E-2</v>
      </c>
      <c r="EO270" s="1">
        <v>7.9158020000000002</v>
      </c>
      <c r="EP270">
        <v>1.343037</v>
      </c>
      <c r="EQ270">
        <v>18.777989999999999</v>
      </c>
      <c r="ER270" s="1">
        <v>3.2887680000000002E-2</v>
      </c>
      <c r="ES270" s="1">
        <v>7.4262949999999996</v>
      </c>
      <c r="ET270">
        <v>1.3327199999999999</v>
      </c>
      <c r="EU270">
        <v>19.065100000000001</v>
      </c>
      <c r="EV270" s="1">
        <v>3.0786270000000001E-2</v>
      </c>
      <c r="EW270" s="1">
        <v>6.9675079999999996</v>
      </c>
      <c r="EX270">
        <v>1.3222799999999999</v>
      </c>
      <c r="EY270">
        <v>18.86261</v>
      </c>
      <c r="EZ270" s="1">
        <v>2.904957E-2</v>
      </c>
      <c r="FA270" s="1">
        <v>6.584905</v>
      </c>
      <c r="FB270">
        <v>1.3113459999999999</v>
      </c>
      <c r="FC270">
        <v>18.30209</v>
      </c>
      <c r="FD270" s="1">
        <v>2.8060760000000001E-2</v>
      </c>
      <c r="FE270" s="1">
        <v>6.3676700000000004</v>
      </c>
      <c r="FF270">
        <v>1.2999270000000001</v>
      </c>
      <c r="FG270">
        <v>17.924109999999999</v>
      </c>
      <c r="FH270" s="1">
        <v>2.8031549999999999E-2</v>
      </c>
      <c r="FI270" s="1">
        <v>6.3689049999999998</v>
      </c>
      <c r="FJ270">
        <v>1.288124</v>
      </c>
      <c r="FK270">
        <v>17.805710000000001</v>
      </c>
      <c r="FL270" s="1">
        <v>2.8627710000000001E-2</v>
      </c>
      <c r="FM270" s="1">
        <v>6.5173959999999997</v>
      </c>
      <c r="FN270">
        <v>1.2763439999999999</v>
      </c>
      <c r="FO270">
        <v>18.384419999999999</v>
      </c>
      <c r="FP270" s="1">
        <v>2.915038E-2</v>
      </c>
      <c r="FQ270" s="1">
        <v>6.6549490000000002</v>
      </c>
      <c r="FR270">
        <v>1.263873</v>
      </c>
      <c r="FS270">
        <v>19.10136</v>
      </c>
      <c r="FT270" s="1">
        <v>2.904851E-2</v>
      </c>
      <c r="FU270" s="1">
        <v>6.6549160000000001</v>
      </c>
      <c r="FV270">
        <v>1.2511680000000001</v>
      </c>
      <c r="FW270">
        <v>19.66704</v>
      </c>
      <c r="FX270" s="1">
        <v>2.820429E-2</v>
      </c>
      <c r="FY270" s="1">
        <v>6.4839260000000003</v>
      </c>
      <c r="FZ270">
        <v>1.2400230000000001</v>
      </c>
      <c r="GA270">
        <v>20.090620000000001</v>
      </c>
      <c r="GB270" s="1">
        <v>2.6816059999999999E-2</v>
      </c>
      <c r="GC270" s="1">
        <v>6.1772359999999997</v>
      </c>
      <c r="GD270">
        <v>1.2294940000000001</v>
      </c>
      <c r="GE270">
        <v>19.93046</v>
      </c>
      <c r="GF270" s="1">
        <v>2.5103E-2</v>
      </c>
      <c r="GG270" s="1">
        <v>5.7919470000000004</v>
      </c>
      <c r="GH270">
        <v>1.2184200000000001</v>
      </c>
      <c r="GI270">
        <v>19.457509999999999</v>
      </c>
      <c r="GJ270" s="1">
        <v>2.3242780000000001E-2</v>
      </c>
      <c r="GK270" s="1">
        <v>5.3711349999999998</v>
      </c>
      <c r="GL270">
        <v>1.2069540000000001</v>
      </c>
      <c r="GM270">
        <v>19.028420000000001</v>
      </c>
      <c r="GN270" s="1">
        <v>2.1369010000000001E-2</v>
      </c>
      <c r="GO270" s="1">
        <v>4.9444990000000004</v>
      </c>
      <c r="GP270">
        <v>1.1952640000000001</v>
      </c>
      <c r="GQ270">
        <v>18.77825</v>
      </c>
      <c r="GR270" s="1">
        <v>1.9569420000000001E-2</v>
      </c>
      <c r="GS270" s="1">
        <v>4.5322069999999997</v>
      </c>
      <c r="GT270">
        <v>1.18364</v>
      </c>
      <c r="GU270">
        <v>18.818390000000001</v>
      </c>
      <c r="GV270" s="1">
        <v>1.7889410000000001E-2</v>
      </c>
      <c r="GW270" s="1">
        <v>4.1460359999999996</v>
      </c>
      <c r="GX270">
        <v>1.1715869999999999</v>
      </c>
      <c r="GY270">
        <v>19.40954</v>
      </c>
      <c r="GZ270" s="1">
        <v>1.6329860000000002E-2</v>
      </c>
      <c r="HA270" s="1">
        <v>3.7883490000000002</v>
      </c>
      <c r="HB270">
        <v>1.159227</v>
      </c>
      <c r="HC270">
        <v>19.909099999999999</v>
      </c>
      <c r="HD270" s="1">
        <v>1.4899330000000001E-2</v>
      </c>
      <c r="HE270" s="1">
        <v>3.4592830000000001</v>
      </c>
      <c r="HF270">
        <v>1.1466689999999999</v>
      </c>
      <c r="HG270">
        <v>20.194459999999999</v>
      </c>
      <c r="HH270" s="1">
        <v>1.359203E-2</v>
      </c>
      <c r="HI270" s="1">
        <v>3.1584379999999999</v>
      </c>
      <c r="HJ270">
        <v>1.1353439999999999</v>
      </c>
      <c r="HK270">
        <v>20.019580000000001</v>
      </c>
      <c r="HL270" s="1">
        <v>1.242738E-2</v>
      </c>
      <c r="HM270" s="1">
        <v>2.8875670000000002</v>
      </c>
      <c r="HN270">
        <v>1.123467</v>
      </c>
      <c r="HO270">
        <v>19.66957</v>
      </c>
      <c r="HP270" s="1">
        <v>1.1360739999999999E-2</v>
      </c>
      <c r="HQ270" s="1">
        <v>2.6412330000000002</v>
      </c>
      <c r="HR270">
        <v>1.1135139999999999</v>
      </c>
      <c r="HS270">
        <v>19.16818</v>
      </c>
      <c r="HT270" s="1">
        <v>1.0379070000000001E-2</v>
      </c>
      <c r="HU270" s="1">
        <v>2.4156279999999999</v>
      </c>
      <c r="HV270">
        <v>1.1037060000000001</v>
      </c>
      <c r="HW270">
        <v>18.625969999999999</v>
      </c>
      <c r="HX270" s="1">
        <v>9.4803300000000004E-3</v>
      </c>
      <c r="HY270" s="1">
        <v>2.2095799999999999</v>
      </c>
      <c r="HZ270">
        <v>1.09416</v>
      </c>
      <c r="IA270">
        <v>18.397829999999999</v>
      </c>
      <c r="IB270" s="1">
        <v>8.6487330000000005E-3</v>
      </c>
      <c r="IC270" s="1">
        <v>2.017252</v>
      </c>
      <c r="ID270">
        <v>1.0853699999999999</v>
      </c>
      <c r="IE270">
        <v>18.738980000000002</v>
      </c>
      <c r="IF270" s="1">
        <v>7.8931499999999998E-3</v>
      </c>
      <c r="IG270" s="1">
        <v>1.840382</v>
      </c>
      <c r="IH270">
        <v>1.077272</v>
      </c>
      <c r="II270">
        <v>19.231339999999999</v>
      </c>
      <c r="IJ270" s="1">
        <v>7.2078790000000004E-3</v>
      </c>
      <c r="IK270" s="1">
        <v>1.67926</v>
      </c>
      <c r="IL270">
        <v>1.070101</v>
      </c>
      <c r="IM270">
        <v>19.818460000000002</v>
      </c>
      <c r="IN270" s="1">
        <v>6.5829599999999997E-3</v>
      </c>
      <c r="IO270" s="1">
        <v>1.532381</v>
      </c>
      <c r="IP270">
        <v>1.0633030000000001</v>
      </c>
      <c r="IQ270">
        <v>19.794879999999999</v>
      </c>
      <c r="IR270" s="1">
        <v>6.000928E-3</v>
      </c>
      <c r="IS270" s="1">
        <v>1.3963479999999999</v>
      </c>
      <c r="IT270">
        <v>1.0572509999999999</v>
      </c>
      <c r="IU270">
        <v>19.44633</v>
      </c>
      <c r="IV270" s="1">
        <v>5.4553910000000004E-3</v>
      </c>
      <c r="IW270" s="1">
        <v>1.2687870000000001</v>
      </c>
      <c r="IX270">
        <v>1.0522149999999999</v>
      </c>
      <c r="IY270">
        <v>18.973009999999999</v>
      </c>
      <c r="IZ270" s="1">
        <v>4.9419080000000001E-3</v>
      </c>
      <c r="JA270" s="1">
        <v>1.148509</v>
      </c>
      <c r="JB270">
        <v>1.0478890000000001</v>
      </c>
      <c r="JC270">
        <v>18.433910000000001</v>
      </c>
      <c r="JD270" s="1">
        <v>4.4546159999999998E-3</v>
      </c>
      <c r="JE270" s="1">
        <v>1.0345819999999999</v>
      </c>
      <c r="JF270">
        <v>1.0443</v>
      </c>
      <c r="JG270">
        <v>18.470610000000001</v>
      </c>
      <c r="JH270" s="1">
        <v>3.990932E-3</v>
      </c>
      <c r="JI270" s="1">
        <v>0.92645869999999997</v>
      </c>
      <c r="JJ270">
        <v>1.0412699999999999</v>
      </c>
      <c r="JK270">
        <v>18.61795</v>
      </c>
      <c r="JL270" s="1">
        <v>3.547985E-3</v>
      </c>
      <c r="JM270" s="1">
        <v>0.82333000000000001</v>
      </c>
      <c r="JN270">
        <v>1.038783</v>
      </c>
      <c r="JO270">
        <v>18.830120000000001</v>
      </c>
      <c r="JP270" s="1">
        <v>3.1182409999999999E-3</v>
      </c>
      <c r="JQ270" s="1">
        <v>0.72358960000000005</v>
      </c>
      <c r="JR270">
        <v>1.0367930000000001</v>
      </c>
      <c r="JS270">
        <v>19.32808</v>
      </c>
      <c r="JT270" s="1">
        <v>2.6945670000000001E-3</v>
      </c>
      <c r="JU270" s="1">
        <v>0.62532929999999998</v>
      </c>
      <c r="JV270">
        <v>1.035209</v>
      </c>
      <c r="JW270">
        <v>19.484179999999999</v>
      </c>
      <c r="JX270" s="1">
        <v>2.278778E-3</v>
      </c>
      <c r="JY270" s="1">
        <v>0.52894039999999998</v>
      </c>
      <c r="JZ270">
        <v>1.033971</v>
      </c>
      <c r="KA270">
        <v>19.14141</v>
      </c>
      <c r="KB270" s="1">
        <v>1.886928E-3</v>
      </c>
      <c r="KC270" s="1">
        <v>0.43802760000000002</v>
      </c>
      <c r="KD270">
        <v>1.033037</v>
      </c>
      <c r="KE270">
        <v>18.64603</v>
      </c>
      <c r="KF270" s="1">
        <v>1.5421129999999999E-3</v>
      </c>
      <c r="KG270" s="1">
        <v>0.35794930000000003</v>
      </c>
      <c r="KH270">
        <v>1.0323720000000001</v>
      </c>
      <c r="KI270">
        <v>18.143170000000001</v>
      </c>
      <c r="KJ270" s="1">
        <v>1.2625E-3</v>
      </c>
      <c r="KK270" s="1">
        <v>0.29285739999999999</v>
      </c>
      <c r="KL270">
        <v>1.0319419999999999</v>
      </c>
      <c r="KM270">
        <v>18.34083</v>
      </c>
      <c r="KN270" s="1">
        <v>1.0515469999999999E-3</v>
      </c>
      <c r="KO270" s="1">
        <v>0.2436538</v>
      </c>
      <c r="KP270">
        <v>1.0316700000000001</v>
      </c>
      <c r="KQ270">
        <v>18.781600000000001</v>
      </c>
      <c r="KR270" s="1">
        <v>8.9947729999999997E-4</v>
      </c>
      <c r="KS270" s="1">
        <v>0.2081895</v>
      </c>
      <c r="KT270">
        <v>1.0316160000000001</v>
      </c>
      <c r="KU270">
        <v>19.41337</v>
      </c>
      <c r="KV270" s="1">
        <v>7.9059469999999995E-4</v>
      </c>
      <c r="KW270" s="1">
        <v>0.18278159999999999</v>
      </c>
      <c r="KX270">
        <v>1.0316430000000001</v>
      </c>
      <c r="KY270">
        <v>20.049410000000002</v>
      </c>
      <c r="KZ270" s="1">
        <v>7.0910549999999998E-4</v>
      </c>
      <c r="LA270" s="1">
        <v>0.16382630000000001</v>
      </c>
      <c r="LB270">
        <v>1.031801</v>
      </c>
      <c r="LC270">
        <v>20.08475</v>
      </c>
      <c r="LD270" s="1">
        <v>6.4370580000000001E-4</v>
      </c>
      <c r="LE270" s="1">
        <v>0.1486556</v>
      </c>
      <c r="LF270">
        <v>1.03206</v>
      </c>
      <c r="LG270">
        <v>19.70102</v>
      </c>
      <c r="LH270" s="1">
        <v>5.8840379999999999E-4</v>
      </c>
      <c r="LI270" s="1">
        <v>0.13583319999999999</v>
      </c>
      <c r="LJ270">
        <v>1.0323709999999999</v>
      </c>
      <c r="LK270">
        <v>19.199660000000002</v>
      </c>
      <c r="LL270" s="1">
        <v>5.4093770000000004E-4</v>
      </c>
      <c r="LM270" s="1">
        <v>0.1248364</v>
      </c>
      <c r="LN270">
        <v>1.0327010000000001</v>
      </c>
      <c r="LO270">
        <v>18.757390000000001</v>
      </c>
      <c r="LP270" s="1">
        <v>5.005567E-4</v>
      </c>
      <c r="LQ270" s="1">
        <v>0.11548600000000001</v>
      </c>
      <c r="LR270">
        <v>1.0330729999999999</v>
      </c>
      <c r="LS270">
        <v>19.085660000000001</v>
      </c>
      <c r="LT270" s="1">
        <v>4.6677349999999998E-4</v>
      </c>
      <c r="LU270" s="1">
        <v>0.107658</v>
      </c>
      <c r="LV270">
        <v>1.033369</v>
      </c>
      <c r="LW270">
        <v>19.66225</v>
      </c>
      <c r="LX270" s="1">
        <v>4.3848169999999997E-4</v>
      </c>
      <c r="LY270" s="1">
        <v>0.10111009999999999</v>
      </c>
      <c r="LZ270">
        <v>1.033731</v>
      </c>
      <c r="MA270">
        <v>20.464449999999999</v>
      </c>
      <c r="MB270" s="1">
        <v>4.1430610000000001E-4</v>
      </c>
      <c r="MC270" s="1">
        <v>9.5519660000000006E-2</v>
      </c>
      <c r="MD270">
        <v>1.034014</v>
      </c>
      <c r="ME270">
        <v>21.22139</v>
      </c>
      <c r="MF270" s="1">
        <v>3.9288600000000001E-4</v>
      </c>
      <c r="MG270" s="1">
        <v>9.0572319999999998E-2</v>
      </c>
      <c r="MH270">
        <v>1.0342480000000001</v>
      </c>
      <c r="MI270">
        <v>21.39791</v>
      </c>
      <c r="MJ270" s="1">
        <v>3.7336980000000002E-4</v>
      </c>
      <c r="MK270" s="1">
        <v>8.6074339999999999E-2</v>
      </c>
      <c r="ML270">
        <v>1.034367</v>
      </c>
      <c r="MM270">
        <v>21.078970000000002</v>
      </c>
      <c r="MN270" s="1">
        <v>3.5546729999999998E-4</v>
      </c>
      <c r="MO270" s="1">
        <v>8.1948679999999996E-2</v>
      </c>
      <c r="MP270">
        <v>1.0344819999999999</v>
      </c>
      <c r="MQ270">
        <v>20.60502</v>
      </c>
      <c r="MR270" s="1">
        <v>3.3903589999999999E-4</v>
      </c>
      <c r="MS270" s="1">
        <v>7.8160450000000006E-2</v>
      </c>
      <c r="MT270">
        <v>1.034478</v>
      </c>
      <c r="MU270">
        <v>20.1585</v>
      </c>
      <c r="MV270" s="1">
        <v>3.2405960000000001E-4</v>
      </c>
      <c r="MW270" s="1">
        <v>7.4708849999999993E-2</v>
      </c>
      <c r="MX270">
        <v>1.0343560000000001</v>
      </c>
      <c r="MY270">
        <v>20.30246</v>
      </c>
      <c r="MZ270" s="1">
        <v>3.1047209999999998E-4</v>
      </c>
      <c r="NA270" s="1">
        <v>7.1584309999999998E-2</v>
      </c>
      <c r="NB270">
        <v>1.03417</v>
      </c>
      <c r="NC270">
        <v>20.211110000000001</v>
      </c>
      <c r="ND270" s="1">
        <v>2.9832760000000002E-4</v>
      </c>
      <c r="NE270" s="1">
        <v>6.8778279999999997E-2</v>
      </c>
      <c r="NF270">
        <v>1.0338240000000001</v>
      </c>
      <c r="NG270">
        <v>20.856529999999999</v>
      </c>
      <c r="NH270" s="1">
        <v>2.8753779999999998E-4</v>
      </c>
      <c r="NI270" s="1">
        <v>6.6290740000000001E-2</v>
      </c>
      <c r="NJ270">
        <v>1.0333270000000001</v>
      </c>
      <c r="NK270">
        <v>21.495979999999999</v>
      </c>
      <c r="NL270" s="1">
        <v>2.781649E-4</v>
      </c>
      <c r="NM270" s="1">
        <v>6.4131579999999994E-2</v>
      </c>
      <c r="NN270">
        <v>1.0327869999999999</v>
      </c>
      <c r="NO270">
        <v>21.72221</v>
      </c>
      <c r="NP270" s="1">
        <v>2.7014619999999999E-4</v>
      </c>
      <c r="NQ270" s="1">
        <v>6.2282690000000002E-2</v>
      </c>
      <c r="NR270">
        <v>1.032125</v>
      </c>
      <c r="NS270">
        <v>21.498000000000001</v>
      </c>
      <c r="NT270" s="1">
        <v>2.6313770000000001E-4</v>
      </c>
      <c r="NU270" s="1">
        <v>6.0668380000000001E-2</v>
      </c>
      <c r="NV270">
        <v>1.031407</v>
      </c>
      <c r="NW270">
        <v>20.94528</v>
      </c>
      <c r="NX270" s="1">
        <v>2.5656330000000001E-4</v>
      </c>
      <c r="NY270" s="1">
        <v>5.9158429999999998E-2</v>
      </c>
      <c r="NZ270">
        <v>1.030626</v>
      </c>
      <c r="OA270">
        <v>20.485610000000001</v>
      </c>
      <c r="OB270" s="1">
        <v>2.4998160000000002E-4</v>
      </c>
      <c r="OC270" s="1">
        <v>5.7647419999999998E-2</v>
      </c>
      <c r="OD270">
        <v>1.029895</v>
      </c>
      <c r="OE270">
        <v>20.829190000000001</v>
      </c>
      <c r="OF270" s="1">
        <v>2.4310649999999999E-4</v>
      </c>
      <c r="OG270" s="1">
        <v>5.606999E-2</v>
      </c>
      <c r="OH270">
        <v>1.0291300000000001</v>
      </c>
      <c r="OI270">
        <v>21.501809999999999</v>
      </c>
      <c r="OJ270" s="1">
        <v>2.3592E-4</v>
      </c>
      <c r="OK270" s="1">
        <v>5.4412330000000002E-2</v>
      </c>
    </row>
    <row r="271" spans="1:401" x14ac:dyDescent="0.35">
      <c r="A271">
        <v>277</v>
      </c>
      <c r="B271" t="s">
        <v>4</v>
      </c>
      <c r="C271" t="s">
        <v>181</v>
      </c>
      <c r="D271" t="s">
        <v>277</v>
      </c>
      <c r="E271">
        <v>921.18179999999995</v>
      </c>
      <c r="F271">
        <v>1.139554</v>
      </c>
      <c r="G271">
        <v>16.78238</v>
      </c>
      <c r="H271">
        <v>0</v>
      </c>
      <c r="I271">
        <v>0</v>
      </c>
      <c r="J271">
        <v>1.1386499999999999</v>
      </c>
      <c r="K271">
        <v>17.259</v>
      </c>
      <c r="L271">
        <v>0</v>
      </c>
      <c r="M271">
        <v>0</v>
      </c>
      <c r="N271">
        <v>1.1377550000000001</v>
      </c>
      <c r="O271">
        <v>17.606169999999999</v>
      </c>
      <c r="P271">
        <v>0</v>
      </c>
      <c r="Q271">
        <v>0</v>
      </c>
      <c r="R271">
        <v>1.1367910000000001</v>
      </c>
      <c r="S271">
        <v>17.832850000000001</v>
      </c>
      <c r="T271">
        <v>0</v>
      </c>
      <c r="U271">
        <v>0</v>
      </c>
      <c r="V271">
        <v>1.135901</v>
      </c>
      <c r="W271">
        <v>18.010380000000001</v>
      </c>
      <c r="X271">
        <v>0</v>
      </c>
      <c r="Y271">
        <v>0</v>
      </c>
      <c r="Z271">
        <v>1.134933</v>
      </c>
      <c r="AA271">
        <v>17.953990000000001</v>
      </c>
      <c r="AB271">
        <v>0</v>
      </c>
      <c r="AC271">
        <v>0</v>
      </c>
      <c r="AD271">
        <v>1.133958</v>
      </c>
      <c r="AE271">
        <v>17.742349999999998</v>
      </c>
      <c r="AF271">
        <v>0</v>
      </c>
      <c r="AG271">
        <v>0</v>
      </c>
      <c r="AH271">
        <v>1.132995</v>
      </c>
      <c r="AI271">
        <v>17.59442</v>
      </c>
      <c r="AJ271">
        <v>0</v>
      </c>
      <c r="AK271">
        <v>0</v>
      </c>
      <c r="AL271">
        <v>1.131982</v>
      </c>
      <c r="AM271">
        <v>17.523150000000001</v>
      </c>
      <c r="AN271">
        <v>0</v>
      </c>
      <c r="AO271">
        <v>0</v>
      </c>
      <c r="AP271">
        <v>1.1310709999999999</v>
      </c>
      <c r="AQ271">
        <v>17.966180000000001</v>
      </c>
      <c r="AR271">
        <v>0</v>
      </c>
      <c r="AS271">
        <v>0</v>
      </c>
      <c r="AT271">
        <v>1.130099</v>
      </c>
      <c r="AU271">
        <v>18.512699999999999</v>
      </c>
      <c r="AV271">
        <v>0</v>
      </c>
      <c r="AW271">
        <v>0</v>
      </c>
      <c r="AX271">
        <v>1.1291389999999999</v>
      </c>
      <c r="AY271">
        <v>18.897010000000002</v>
      </c>
      <c r="AZ271">
        <v>0</v>
      </c>
      <c r="BA271">
        <v>0</v>
      </c>
      <c r="BB271">
        <v>1.128201</v>
      </c>
      <c r="BC271">
        <v>19.19858</v>
      </c>
      <c r="BD271">
        <v>0</v>
      </c>
      <c r="BE271">
        <v>0</v>
      </c>
      <c r="BF271">
        <v>1.127216</v>
      </c>
      <c r="BG271">
        <v>19.133150000000001</v>
      </c>
      <c r="BH271">
        <v>8.3945159999999994E-18</v>
      </c>
      <c r="BI271">
        <v>1.8391109999999998E-15</v>
      </c>
      <c r="BJ271">
        <v>1.1262719999999999</v>
      </c>
      <c r="BK271">
        <v>18.944369999999999</v>
      </c>
      <c r="BL271" s="1">
        <v>1.242125E-10</v>
      </c>
      <c r="BM271" s="1">
        <v>2.2802479999999999E-8</v>
      </c>
      <c r="BN271">
        <v>1.125299</v>
      </c>
      <c r="BO271">
        <v>18.8127</v>
      </c>
      <c r="BP271" s="1">
        <v>1.459524E-6</v>
      </c>
      <c r="BQ271" s="1">
        <v>3.0921289999999999E-4</v>
      </c>
      <c r="BR271">
        <v>1.1243719999999999</v>
      </c>
      <c r="BS271">
        <v>18.73124</v>
      </c>
      <c r="BT271" s="1">
        <v>6.256546E-4</v>
      </c>
      <c r="BU271" s="1">
        <v>0.1415563</v>
      </c>
      <c r="BV271">
        <v>1.1234949999999999</v>
      </c>
      <c r="BW271">
        <v>18.945209999999999</v>
      </c>
      <c r="BX271" s="1">
        <v>4.9065650000000002E-2</v>
      </c>
      <c r="BY271" s="1">
        <v>11.671340000000001</v>
      </c>
      <c r="BZ271">
        <v>1.1226020000000001</v>
      </c>
      <c r="CA271">
        <v>18.949349999999999</v>
      </c>
      <c r="CB271" s="1">
        <v>1.122719</v>
      </c>
      <c r="CC271">
        <v>278.5795</v>
      </c>
      <c r="CD271">
        <v>1.121613</v>
      </c>
      <c r="CE271">
        <v>18.991</v>
      </c>
      <c r="CF271" s="1">
        <v>9.6946279999999998</v>
      </c>
      <c r="CG271">
        <v>2495.9630000000002</v>
      </c>
      <c r="CH271">
        <v>1.1202719999999999</v>
      </c>
      <c r="CI271">
        <v>18.829740000000001</v>
      </c>
      <c r="CJ271">
        <v>37.52581</v>
      </c>
      <c r="CK271">
        <v>9992.0210000000006</v>
      </c>
      <c r="CL271">
        <v>1.118741</v>
      </c>
      <c r="CM271">
        <v>18.58278</v>
      </c>
      <c r="CN271">
        <v>74.148629999999997</v>
      </c>
      <c r="CO271">
        <v>20352.98</v>
      </c>
      <c r="CP271">
        <v>1.1172070000000001</v>
      </c>
      <c r="CQ271">
        <v>18.446249999999999</v>
      </c>
      <c r="CR271">
        <v>82.963459999999998</v>
      </c>
      <c r="CS271">
        <v>23403.119999999999</v>
      </c>
      <c r="CT271">
        <v>1.115901</v>
      </c>
      <c r="CU271">
        <v>18.393910000000002</v>
      </c>
      <c r="CV271">
        <v>57.211289999999998</v>
      </c>
      <c r="CW271">
        <v>16539.330000000002</v>
      </c>
      <c r="CX271">
        <v>1.1148450000000001</v>
      </c>
      <c r="CY271">
        <v>18.34168</v>
      </c>
      <c r="CZ271">
        <v>26.120550000000001</v>
      </c>
      <c r="DA271">
        <v>7717.6080000000002</v>
      </c>
      <c r="DB271">
        <v>1.1139209999999999</v>
      </c>
      <c r="DC271">
        <v>18.628820000000001</v>
      </c>
      <c r="DD271">
        <v>8.4011779999999998</v>
      </c>
      <c r="DE271">
        <v>2530.306</v>
      </c>
      <c r="DF271">
        <v>1.11311</v>
      </c>
      <c r="DG271">
        <v>18.514720000000001</v>
      </c>
      <c r="DH271">
        <v>2.0337589999999999</v>
      </c>
      <c r="DI271">
        <v>621.85609999999997</v>
      </c>
      <c r="DJ271">
        <v>1.112158</v>
      </c>
      <c r="DK271">
        <v>18.369499999999999</v>
      </c>
      <c r="DL271">
        <v>0.42004629999999998</v>
      </c>
      <c r="DM271">
        <v>129.12180000000001</v>
      </c>
      <c r="DN271">
        <v>1.1109640000000001</v>
      </c>
      <c r="DO271">
        <v>18.206800000000001</v>
      </c>
      <c r="DP271">
        <v>0.1083812</v>
      </c>
      <c r="DQ271">
        <v>32.510489999999997</v>
      </c>
      <c r="DR271">
        <v>1.1096170000000001</v>
      </c>
      <c r="DS271">
        <v>17.885280000000002</v>
      </c>
      <c r="DT271">
        <v>5.6900729999999997E-2</v>
      </c>
      <c r="DU271">
        <v>16.47063</v>
      </c>
      <c r="DV271">
        <v>1.1079460000000001</v>
      </c>
      <c r="DW271">
        <v>17.525839999999999</v>
      </c>
      <c r="DX271">
        <v>4.6849380000000003E-2</v>
      </c>
      <c r="DY271">
        <v>13.43078</v>
      </c>
      <c r="DZ271">
        <v>1.10605</v>
      </c>
      <c r="EA271">
        <v>17.330929999999999</v>
      </c>
      <c r="EB271" s="1">
        <v>4.2917879999999999E-2</v>
      </c>
      <c r="EC271">
        <v>12.31174</v>
      </c>
      <c r="ED271">
        <v>1.103863</v>
      </c>
      <c r="EE271">
        <v>17.396889999999999</v>
      </c>
      <c r="EF271" s="1">
        <v>4.0131489999999999E-2</v>
      </c>
      <c r="EG271">
        <v>11.545070000000001</v>
      </c>
      <c r="EH271">
        <v>1.1019760000000001</v>
      </c>
      <c r="EI271">
        <v>18.068860000000001</v>
      </c>
      <c r="EJ271" s="1">
        <v>3.7661930000000003E-2</v>
      </c>
      <c r="EK271">
        <v>10.870609999999999</v>
      </c>
      <c r="EL271">
        <v>1.100104</v>
      </c>
      <c r="EM271">
        <v>18.512699999999999</v>
      </c>
      <c r="EN271" s="1">
        <v>3.5299129999999998E-2</v>
      </c>
      <c r="EO271">
        <v>10.22592</v>
      </c>
      <c r="EP271">
        <v>1.0982000000000001</v>
      </c>
      <c r="EQ271">
        <v>18.828340000000001</v>
      </c>
      <c r="ER271" s="1">
        <v>3.3037339999999998E-2</v>
      </c>
      <c r="ES271">
        <v>9.6061490000000003</v>
      </c>
      <c r="ET271">
        <v>1.096589</v>
      </c>
      <c r="EU271">
        <v>19.12021</v>
      </c>
      <c r="EV271" s="1">
        <v>3.092307E-2</v>
      </c>
      <c r="EW271" s="1">
        <v>9.0229879999999998</v>
      </c>
      <c r="EX271">
        <v>1.095383</v>
      </c>
      <c r="EY271">
        <v>18.901610000000002</v>
      </c>
      <c r="EZ271" s="1">
        <v>2.9150300000000001E-2</v>
      </c>
      <c r="FA271" s="1">
        <v>8.5293159999999997</v>
      </c>
      <c r="FB271">
        <v>1.0940970000000001</v>
      </c>
      <c r="FC271">
        <v>18.323049999999999</v>
      </c>
      <c r="FD271" s="1">
        <v>2.809532E-2</v>
      </c>
      <c r="FE271" s="1">
        <v>8.2372800000000002</v>
      </c>
      <c r="FF271">
        <v>1.092803</v>
      </c>
      <c r="FG271">
        <v>17.931480000000001</v>
      </c>
      <c r="FH271" s="1">
        <v>2.800151E-2</v>
      </c>
      <c r="FI271" s="1">
        <v>8.2264049999999997</v>
      </c>
      <c r="FJ271">
        <v>1.0915360000000001</v>
      </c>
      <c r="FK271">
        <v>17.81317</v>
      </c>
      <c r="FL271" s="1">
        <v>2.8573149999999999E-2</v>
      </c>
      <c r="FM271" s="1">
        <v>8.4205279999999991</v>
      </c>
      <c r="FN271">
        <v>1.0904860000000001</v>
      </c>
      <c r="FO271">
        <v>18.40551</v>
      </c>
      <c r="FP271" s="1">
        <v>2.9122869999999999E-2</v>
      </c>
      <c r="FQ271" s="1">
        <v>8.6205020000000001</v>
      </c>
      <c r="FR271">
        <v>1.089272</v>
      </c>
      <c r="FS271">
        <v>19.128910000000001</v>
      </c>
      <c r="FT271" s="1">
        <v>2.9073740000000001E-2</v>
      </c>
      <c r="FU271" s="1">
        <v>8.6529000000000007</v>
      </c>
      <c r="FV271">
        <v>1.0880939999999999</v>
      </c>
      <c r="FW271">
        <v>19.69904</v>
      </c>
      <c r="FX271" s="1">
        <v>2.828164E-2</v>
      </c>
      <c r="FY271" s="1">
        <v>8.4638770000000001</v>
      </c>
      <c r="FZ271">
        <v>1.0881240000000001</v>
      </c>
      <c r="GA271">
        <v>20.131070000000001</v>
      </c>
      <c r="GB271" s="1">
        <v>2.6927280000000001E-2</v>
      </c>
      <c r="GC271" s="1">
        <v>8.0917919999999999</v>
      </c>
      <c r="GD271">
        <v>1.0885100000000001</v>
      </c>
      <c r="GE271">
        <v>19.958749999999998</v>
      </c>
      <c r="GF271" s="1">
        <v>2.523239E-2</v>
      </c>
      <c r="GG271" s="1">
        <v>7.6106769999999999</v>
      </c>
      <c r="GH271">
        <v>1.088975</v>
      </c>
      <c r="GI271">
        <v>19.483180000000001</v>
      </c>
      <c r="GJ271" s="1">
        <v>2.3378880000000001E-2</v>
      </c>
      <c r="GK271" s="1">
        <v>7.0769989999999998</v>
      </c>
      <c r="GL271">
        <v>1.090025</v>
      </c>
      <c r="GM271">
        <v>19.046299999999999</v>
      </c>
      <c r="GN271" s="1">
        <v>2.1503370000000001E-2</v>
      </c>
      <c r="GO271" s="1">
        <v>6.5304659999999997</v>
      </c>
      <c r="GP271">
        <v>1.0914189999999999</v>
      </c>
      <c r="GQ271">
        <v>18.787839999999999</v>
      </c>
      <c r="GR271" s="1">
        <v>1.9696999999999999E-2</v>
      </c>
      <c r="GS271" s="1">
        <v>5.9992089999999996</v>
      </c>
      <c r="GT271">
        <v>1.0931489999999999</v>
      </c>
      <c r="GU271">
        <v>18.820440000000001</v>
      </c>
      <c r="GV271" s="1">
        <v>1.8008369999999999E-2</v>
      </c>
      <c r="GW271" s="1">
        <v>5.4995099999999999</v>
      </c>
      <c r="GX271">
        <v>1.094897</v>
      </c>
      <c r="GY271">
        <v>19.41771</v>
      </c>
      <c r="GZ271" s="1">
        <v>1.6439490000000001E-2</v>
      </c>
      <c r="HA271" s="1">
        <v>5.0355309999999998</v>
      </c>
      <c r="HB271">
        <v>1.097121</v>
      </c>
      <c r="HC271">
        <v>19.909099999999999</v>
      </c>
      <c r="HD271" s="1">
        <v>1.49999E-2</v>
      </c>
      <c r="HE271" s="1">
        <v>4.6073490000000001</v>
      </c>
      <c r="HF271">
        <v>1.0996109999999999</v>
      </c>
      <c r="HG271">
        <v>20.198530000000002</v>
      </c>
      <c r="HH271" s="1">
        <v>1.368372E-2</v>
      </c>
      <c r="HI271" s="1">
        <v>4.2152609999999999</v>
      </c>
      <c r="HJ271">
        <v>1.102646</v>
      </c>
      <c r="HK271">
        <v>20.031189999999999</v>
      </c>
      <c r="HL271" s="1">
        <v>1.2509930000000001E-2</v>
      </c>
      <c r="HM271" s="1">
        <v>3.860277</v>
      </c>
      <c r="HN271">
        <v>1.105191</v>
      </c>
      <c r="HO271">
        <v>19.68477</v>
      </c>
      <c r="HP271" s="1">
        <v>1.143691E-2</v>
      </c>
      <c r="HQ271" s="1">
        <v>3.5372750000000002</v>
      </c>
      <c r="HR271">
        <v>1.104813</v>
      </c>
      <c r="HS271">
        <v>19.186990000000002</v>
      </c>
      <c r="HT271" s="1">
        <v>1.044804E-2</v>
      </c>
      <c r="HU271" s="1">
        <v>3.242337</v>
      </c>
      <c r="HV271">
        <v>1.1036710000000001</v>
      </c>
      <c r="HW271">
        <v>18.637219999999999</v>
      </c>
      <c r="HX271" s="1">
        <v>9.5444729999999995E-3</v>
      </c>
      <c r="HY271" s="1">
        <v>2.9729100000000002</v>
      </c>
      <c r="HZ271">
        <v>1.1038950000000001</v>
      </c>
      <c r="IA271">
        <v>18.405899999999999</v>
      </c>
      <c r="IB271" s="1">
        <v>8.7087299999999996E-3</v>
      </c>
      <c r="IC271" s="1">
        <v>2.7202250000000001</v>
      </c>
      <c r="ID271">
        <v>1.1053789999999999</v>
      </c>
      <c r="IE271">
        <v>18.745329999999999</v>
      </c>
      <c r="IF271" s="1">
        <v>7.9478410000000006E-3</v>
      </c>
      <c r="IG271" s="1">
        <v>2.4863849999999998</v>
      </c>
      <c r="IH271">
        <v>1.10728</v>
      </c>
      <c r="II271">
        <v>19.226700000000001</v>
      </c>
      <c r="IJ271" s="1">
        <v>7.2576790000000004E-3</v>
      </c>
      <c r="IK271" s="1">
        <v>2.2727330000000001</v>
      </c>
      <c r="IL271">
        <v>1.109354</v>
      </c>
      <c r="IM271">
        <v>19.81532</v>
      </c>
      <c r="IN271" s="1">
        <v>6.6286280000000001E-3</v>
      </c>
      <c r="IO271" s="1">
        <v>2.0771929999999998</v>
      </c>
      <c r="IP271">
        <v>1.111113</v>
      </c>
      <c r="IQ271">
        <v>19.78641</v>
      </c>
      <c r="IR271" s="1">
        <v>6.0436980000000001E-3</v>
      </c>
      <c r="IS271" s="1">
        <v>1.8957409999999999</v>
      </c>
      <c r="IT271">
        <v>1.112911</v>
      </c>
      <c r="IU271">
        <v>19.45524</v>
      </c>
      <c r="IV271" s="1">
        <v>5.4956019999999996E-3</v>
      </c>
      <c r="IW271" s="1">
        <v>1.7250970000000001</v>
      </c>
      <c r="IX271">
        <v>1.1148940000000001</v>
      </c>
      <c r="IY271">
        <v>19.001010000000001</v>
      </c>
      <c r="IZ271" s="1">
        <v>4.9799730000000004E-3</v>
      </c>
      <c r="JA271" s="1">
        <v>1.5639050000000001</v>
      </c>
      <c r="JB271">
        <v>1.11669</v>
      </c>
      <c r="JC271">
        <v>18.471900000000002</v>
      </c>
      <c r="JD271" s="1">
        <v>4.4907860000000001E-3</v>
      </c>
      <c r="JE271" s="1">
        <v>1.4108620000000001</v>
      </c>
      <c r="JF271">
        <v>1.1182019999999999</v>
      </c>
      <c r="JG271">
        <v>18.532530000000001</v>
      </c>
      <c r="JH271" s="1">
        <v>4.0252279999999996E-3</v>
      </c>
      <c r="JI271" s="1">
        <v>1.26525</v>
      </c>
      <c r="JJ271">
        <v>1.1195379999999999</v>
      </c>
      <c r="JK271">
        <v>18.662929999999999</v>
      </c>
      <c r="JL271" s="1">
        <v>3.5809100000000001E-3</v>
      </c>
      <c r="JM271" s="1">
        <v>1.1262270000000001</v>
      </c>
      <c r="JN271">
        <v>1.120681</v>
      </c>
      <c r="JO271">
        <v>18.85595</v>
      </c>
      <c r="JP271" s="1">
        <v>3.1503910000000002E-3</v>
      </c>
      <c r="JQ271" s="1">
        <v>0.99177099999999996</v>
      </c>
      <c r="JR271">
        <v>1.121675</v>
      </c>
      <c r="JS271">
        <v>19.35191</v>
      </c>
      <c r="JT271" s="1">
        <v>2.7263550000000002E-3</v>
      </c>
      <c r="JU271" s="1">
        <v>0.85928890000000002</v>
      </c>
      <c r="JV271">
        <v>1.1225970000000001</v>
      </c>
      <c r="JW271">
        <v>19.48846</v>
      </c>
      <c r="JX271" s="1">
        <v>2.3095939999999999E-3</v>
      </c>
      <c r="JY271" s="1">
        <v>0.72895909999999997</v>
      </c>
      <c r="JZ271">
        <v>1.1232359999999999</v>
      </c>
      <c r="KA271">
        <v>19.139710000000001</v>
      </c>
      <c r="KB271" s="1">
        <v>1.915185E-3</v>
      </c>
      <c r="KC271" s="1">
        <v>0.60518179999999999</v>
      </c>
      <c r="KD271">
        <v>1.123858</v>
      </c>
      <c r="KE271">
        <v>18.663309999999999</v>
      </c>
      <c r="KF271" s="1">
        <v>1.5660959999999999E-3</v>
      </c>
      <c r="KG271" s="1">
        <v>0.49513790000000002</v>
      </c>
      <c r="KH271">
        <v>1.1243369999999999</v>
      </c>
      <c r="KI271">
        <v>18.18262</v>
      </c>
      <c r="KJ271" s="1">
        <v>1.2812920000000001E-3</v>
      </c>
      <c r="KK271" s="1">
        <v>0.40480460000000001</v>
      </c>
      <c r="KL271">
        <v>1.1247050000000001</v>
      </c>
      <c r="KM271">
        <v>18.412659999999999</v>
      </c>
      <c r="KN271" s="1">
        <v>1.0653629999999999E-3</v>
      </c>
      <c r="KO271" s="1">
        <v>0.33597860000000002</v>
      </c>
      <c r="KP271">
        <v>1.124979</v>
      </c>
      <c r="KQ271">
        <v>18.851510000000001</v>
      </c>
      <c r="KR271" s="1">
        <v>9.0932670000000004E-4</v>
      </c>
      <c r="KS271" s="1">
        <v>0.28614460000000003</v>
      </c>
      <c r="KT271">
        <v>1.125227</v>
      </c>
      <c r="KU271">
        <v>19.470459999999999</v>
      </c>
      <c r="KV271" s="1">
        <v>7.9774890000000002E-4</v>
      </c>
      <c r="KW271" s="1">
        <v>0.25050250000000002</v>
      </c>
      <c r="KX271">
        <v>1.1253</v>
      </c>
      <c r="KY271">
        <v>20.088139999999999</v>
      </c>
      <c r="KZ271" s="1">
        <v>7.1461080000000002E-4</v>
      </c>
      <c r="LA271" s="1">
        <v>0.22406519999999999</v>
      </c>
      <c r="LB271">
        <v>1.125402</v>
      </c>
      <c r="LC271">
        <v>20.088159999999998</v>
      </c>
      <c r="LD271" s="1">
        <v>6.4824610000000003E-4</v>
      </c>
      <c r="LE271" s="1">
        <v>0.2030843</v>
      </c>
      <c r="LF271">
        <v>1.1254820000000001</v>
      </c>
      <c r="LG271">
        <v>19.70213</v>
      </c>
      <c r="LH271" s="1">
        <v>5.9229669999999999E-4</v>
      </c>
      <c r="LI271" s="1">
        <v>0.1854353</v>
      </c>
      <c r="LJ271">
        <v>1.1255139999999999</v>
      </c>
      <c r="LK271">
        <v>19.217919999999999</v>
      </c>
      <c r="LL271" s="1">
        <v>5.4427390000000005E-4</v>
      </c>
      <c r="LM271" s="1">
        <v>0.17030020000000001</v>
      </c>
      <c r="LN271">
        <v>1.1254660000000001</v>
      </c>
      <c r="LO271">
        <v>18.793880000000001</v>
      </c>
      <c r="LP271" s="1">
        <v>5.0336700000000001E-4</v>
      </c>
      <c r="LQ271" s="1">
        <v>0.15740570000000001</v>
      </c>
      <c r="LR271">
        <v>1.1254010000000001</v>
      </c>
      <c r="LS271">
        <v>19.149909999999998</v>
      </c>
      <c r="LT271" s="1">
        <v>4.6911700000000001E-4</v>
      </c>
      <c r="LU271" s="1">
        <v>0.14659800000000001</v>
      </c>
      <c r="LV271">
        <v>1.1253089999999999</v>
      </c>
      <c r="LW271">
        <v>19.717410000000001</v>
      </c>
      <c r="LX271" s="1">
        <v>4.4044800000000002E-4</v>
      </c>
      <c r="LY271" s="1">
        <v>0.1375574</v>
      </c>
      <c r="LZ271">
        <v>1.1252660000000001</v>
      </c>
      <c r="MA271">
        <v>20.498429999999999</v>
      </c>
      <c r="MB271" s="1">
        <v>4.1601730000000002E-4</v>
      </c>
      <c r="MC271" s="1">
        <v>0.12987460000000001</v>
      </c>
      <c r="MD271">
        <v>1.125202</v>
      </c>
      <c r="ME271">
        <v>21.238520000000001</v>
      </c>
      <c r="MF271" s="1">
        <v>3.944269E-4</v>
      </c>
      <c r="MG271" s="1">
        <v>0.1231004</v>
      </c>
      <c r="MH271">
        <v>1.1250709999999999</v>
      </c>
      <c r="MI271">
        <v>21.384530000000002</v>
      </c>
      <c r="MJ271" s="1">
        <v>3.74776E-4</v>
      </c>
      <c r="MK271" s="1">
        <v>0.1169564</v>
      </c>
      <c r="ML271">
        <v>1.1249210000000001</v>
      </c>
      <c r="MM271">
        <v>21.06701</v>
      </c>
      <c r="MN271" s="1">
        <v>3.5675879999999999E-4</v>
      </c>
      <c r="MO271" s="1">
        <v>0.1113227</v>
      </c>
      <c r="MP271">
        <v>1.1248910000000001</v>
      </c>
      <c r="MQ271">
        <v>20.612939999999998</v>
      </c>
      <c r="MR271" s="1">
        <v>3.4021810000000002E-4</v>
      </c>
      <c r="MS271" s="1">
        <v>0.10615049999999999</v>
      </c>
      <c r="MT271">
        <v>1.1247590000000001</v>
      </c>
      <c r="MU271">
        <v>20.186389999999999</v>
      </c>
      <c r="MV271" s="1">
        <v>3.2513300000000002E-4</v>
      </c>
      <c r="MW271" s="1">
        <v>0.1014361</v>
      </c>
      <c r="MX271">
        <v>1.1247149999999999</v>
      </c>
      <c r="MY271">
        <v>20.350490000000001</v>
      </c>
      <c r="MZ271" s="1">
        <v>3.1144279999999999E-4</v>
      </c>
      <c r="NA271" s="1">
        <v>9.7166039999999995E-2</v>
      </c>
      <c r="NB271">
        <v>1.124649</v>
      </c>
      <c r="NC271">
        <v>20.23001</v>
      </c>
      <c r="ND271" s="1">
        <v>2.99196E-4</v>
      </c>
      <c r="NE271" s="1">
        <v>9.3330410000000003E-2</v>
      </c>
      <c r="NF271">
        <v>1.1246179999999999</v>
      </c>
      <c r="NG271">
        <v>20.88043</v>
      </c>
      <c r="NH271" s="1">
        <v>2.8830119999999999E-4</v>
      </c>
      <c r="NI271" s="1">
        <v>8.9924630000000005E-2</v>
      </c>
      <c r="NJ271">
        <v>1.1246229999999999</v>
      </c>
      <c r="NK271">
        <v>21.49428</v>
      </c>
      <c r="NL271" s="1">
        <v>2.7881880000000001E-4</v>
      </c>
      <c r="NM271" s="1">
        <v>8.696073E-2</v>
      </c>
      <c r="NN271">
        <v>1.1246039999999999</v>
      </c>
      <c r="NO271">
        <v>21.70307</v>
      </c>
      <c r="NP271" s="1">
        <v>2.707098E-4</v>
      </c>
      <c r="NQ271" s="1">
        <v>8.4427189999999999E-2</v>
      </c>
      <c r="NR271">
        <v>1.124627</v>
      </c>
      <c r="NS271">
        <v>21.494160000000001</v>
      </c>
      <c r="NT271" s="1">
        <v>2.6364200000000002E-4</v>
      </c>
      <c r="NU271" s="1">
        <v>8.2224790000000006E-2</v>
      </c>
      <c r="NV271">
        <v>1.12473</v>
      </c>
      <c r="NW271">
        <v>20.968319999999999</v>
      </c>
      <c r="NX271" s="1">
        <v>2.5705239999999999E-4</v>
      </c>
      <c r="NY271" s="1">
        <v>8.0184560000000002E-2</v>
      </c>
      <c r="NZ271">
        <v>1.1248610000000001</v>
      </c>
      <c r="OA271">
        <v>20.533270000000002</v>
      </c>
      <c r="OB271" s="1">
        <v>2.5048349999999997E-4</v>
      </c>
      <c r="OC271" s="1">
        <v>7.8157749999999998E-2</v>
      </c>
      <c r="OD271">
        <v>1.1249880000000001</v>
      </c>
      <c r="OE271">
        <v>20.904509999999998</v>
      </c>
      <c r="OF271" s="1">
        <v>2.4363520000000001E-4</v>
      </c>
      <c r="OG271" s="1">
        <v>7.6046130000000003E-2</v>
      </c>
      <c r="OH271">
        <v>1.1251739999999999</v>
      </c>
      <c r="OI271">
        <v>21.56654</v>
      </c>
      <c r="OJ271" s="1">
        <v>2.3646950000000001E-4</v>
      </c>
      <c r="OK271" s="1">
        <v>7.3824029999999999E-2</v>
      </c>
    </row>
    <row r="272" spans="1:401" x14ac:dyDescent="0.35">
      <c r="A272">
        <v>278</v>
      </c>
      <c r="B272" t="s">
        <v>4</v>
      </c>
      <c r="C272" t="s">
        <v>181</v>
      </c>
      <c r="D272" t="s">
        <v>278</v>
      </c>
      <c r="E272">
        <v>895.32259999999997</v>
      </c>
      <c r="F272">
        <v>0.98658650000000003</v>
      </c>
      <c r="G272">
        <v>16.778189999999999</v>
      </c>
      <c r="H272">
        <v>0</v>
      </c>
      <c r="I272">
        <v>0</v>
      </c>
      <c r="J272">
        <v>0.98413220000000001</v>
      </c>
      <c r="K272">
        <v>17.266860000000001</v>
      </c>
      <c r="L272">
        <v>0</v>
      </c>
      <c r="M272">
        <v>0</v>
      </c>
      <c r="N272">
        <v>0.98173710000000003</v>
      </c>
      <c r="O272">
        <v>17.62696</v>
      </c>
      <c r="P272">
        <v>0</v>
      </c>
      <c r="Q272">
        <v>0</v>
      </c>
      <c r="R272">
        <v>0.97926230000000003</v>
      </c>
      <c r="S272">
        <v>17.859349999999999</v>
      </c>
      <c r="T272">
        <v>0</v>
      </c>
      <c r="U272">
        <v>0</v>
      </c>
      <c r="V272">
        <v>0.97683379999999997</v>
      </c>
      <c r="W272">
        <v>18.036960000000001</v>
      </c>
      <c r="X272">
        <v>0</v>
      </c>
      <c r="Y272">
        <v>0</v>
      </c>
      <c r="Z272">
        <v>0.97435400000000005</v>
      </c>
      <c r="AA272">
        <v>17.970420000000001</v>
      </c>
      <c r="AB272">
        <v>0</v>
      </c>
      <c r="AC272">
        <v>0</v>
      </c>
      <c r="AD272">
        <v>0.97187659999999998</v>
      </c>
      <c r="AE272">
        <v>17.742819999999998</v>
      </c>
      <c r="AF272">
        <v>0</v>
      </c>
      <c r="AG272">
        <v>0</v>
      </c>
      <c r="AH272">
        <v>0.96937379999999995</v>
      </c>
      <c r="AI272">
        <v>17.590319999999998</v>
      </c>
      <c r="AJ272">
        <v>0</v>
      </c>
      <c r="AK272">
        <v>0</v>
      </c>
      <c r="AL272">
        <v>0.9668601</v>
      </c>
      <c r="AM272">
        <v>17.515529999999998</v>
      </c>
      <c r="AN272">
        <v>0</v>
      </c>
      <c r="AO272">
        <v>0</v>
      </c>
      <c r="AP272">
        <v>0.96432070000000003</v>
      </c>
      <c r="AQ272">
        <v>17.965890000000002</v>
      </c>
      <c r="AR272">
        <v>0</v>
      </c>
      <c r="AS272">
        <v>0</v>
      </c>
      <c r="AT272">
        <v>0.96171709999999999</v>
      </c>
      <c r="AU272">
        <v>18.528310000000001</v>
      </c>
      <c r="AV272">
        <v>0</v>
      </c>
      <c r="AW272">
        <v>0</v>
      </c>
      <c r="AX272">
        <v>0.95909800000000001</v>
      </c>
      <c r="AY272">
        <v>18.918040000000001</v>
      </c>
      <c r="AZ272">
        <v>0</v>
      </c>
      <c r="BA272">
        <v>0</v>
      </c>
      <c r="BB272">
        <v>0.95641980000000004</v>
      </c>
      <c r="BC272">
        <v>19.219729999999998</v>
      </c>
      <c r="BD272">
        <v>0</v>
      </c>
      <c r="BE272">
        <v>0</v>
      </c>
      <c r="BF272">
        <v>0.95363240000000005</v>
      </c>
      <c r="BG272">
        <v>19.147179999999999</v>
      </c>
      <c r="BH272">
        <v>5.2908229999999999E-18</v>
      </c>
      <c r="BI272">
        <v>1.161236E-15</v>
      </c>
      <c r="BJ272">
        <v>0.95076269999999996</v>
      </c>
      <c r="BK272">
        <v>18.945180000000001</v>
      </c>
      <c r="BL272" s="1">
        <v>4.3302199999999999E-11</v>
      </c>
      <c r="BM272" s="1">
        <v>8.8252980000000003E-9</v>
      </c>
      <c r="BN272">
        <v>0.94789120000000004</v>
      </c>
      <c r="BO272">
        <v>18.812580000000001</v>
      </c>
      <c r="BP272" s="1">
        <v>8.1741880000000001E-7</v>
      </c>
      <c r="BQ272" s="1">
        <v>1.8759380000000001E-4</v>
      </c>
      <c r="BR272">
        <v>0.94500430000000002</v>
      </c>
      <c r="BS272">
        <v>18.7317</v>
      </c>
      <c r="BT272" s="1">
        <v>4.094681E-4</v>
      </c>
      <c r="BU272" s="1">
        <v>9.9824640000000006E-2</v>
      </c>
      <c r="BV272">
        <v>0.94212189999999996</v>
      </c>
      <c r="BW272">
        <v>18.954059999999998</v>
      </c>
      <c r="BX272" s="1">
        <v>3.5775460000000002E-2</v>
      </c>
      <c r="BY272" s="1">
        <v>9.1450940000000003</v>
      </c>
      <c r="BZ272">
        <v>0.93919779999999997</v>
      </c>
      <c r="CA272">
        <v>18.970580000000002</v>
      </c>
      <c r="CB272" s="1">
        <v>0.89238419999999996</v>
      </c>
      <c r="CC272">
        <v>237.6147</v>
      </c>
      <c r="CD272">
        <v>0.93605289999999997</v>
      </c>
      <c r="CE272">
        <v>19.014389999999999</v>
      </c>
      <c r="CF272" s="1">
        <v>8.2865310000000001</v>
      </c>
      <c r="CG272">
        <v>2287.9259999999999</v>
      </c>
      <c r="CH272">
        <v>0.93238129999999997</v>
      </c>
      <c r="CI272">
        <v>18.851510000000001</v>
      </c>
      <c r="CJ272">
        <v>34.155679999999997</v>
      </c>
      <c r="CK272">
        <v>9752.7880000000005</v>
      </c>
      <c r="CL272">
        <v>0.92821580000000004</v>
      </c>
      <c r="CM272">
        <v>18.593240000000002</v>
      </c>
      <c r="CN272">
        <v>71.312650000000005</v>
      </c>
      <c r="CO272">
        <v>21000.71</v>
      </c>
      <c r="CP272">
        <v>0.92376590000000003</v>
      </c>
      <c r="CQ272">
        <v>18.442139999999998</v>
      </c>
      <c r="CR272">
        <v>83.761870000000002</v>
      </c>
      <c r="CS272">
        <v>25370.06</v>
      </c>
      <c r="CT272">
        <v>0.91940880000000003</v>
      </c>
      <c r="CU272">
        <v>18.387180000000001</v>
      </c>
      <c r="CV272">
        <v>60.303870000000003</v>
      </c>
      <c r="CW272">
        <v>18739.52</v>
      </c>
      <c r="CX272">
        <v>0.91530800000000001</v>
      </c>
      <c r="CY272">
        <v>18.339600000000001</v>
      </c>
      <c r="CZ272">
        <v>28.600909999999999</v>
      </c>
      <c r="DA272">
        <v>9094.9959999999992</v>
      </c>
      <c r="DB272">
        <v>0.91154369999999996</v>
      </c>
      <c r="DC272">
        <v>18.64331</v>
      </c>
      <c r="DD272">
        <v>9.5099300000000007</v>
      </c>
      <c r="DE272">
        <v>3086.96</v>
      </c>
      <c r="DF272">
        <v>0.90799430000000003</v>
      </c>
      <c r="DG272">
        <v>18.548639999999999</v>
      </c>
      <c r="DH272">
        <v>2.3638759999999999</v>
      </c>
      <c r="DI272">
        <v>780.36649999999997</v>
      </c>
      <c r="DJ272">
        <v>0.9043871</v>
      </c>
      <c r="DK272">
        <v>18.41122</v>
      </c>
      <c r="DL272">
        <v>0.4917842</v>
      </c>
      <c r="DM272">
        <v>163.7304</v>
      </c>
      <c r="DN272">
        <v>0.90057279999999995</v>
      </c>
      <c r="DO272">
        <v>18.24408</v>
      </c>
      <c r="DP272">
        <v>0.1208154</v>
      </c>
      <c r="DQ272">
        <v>39.463709999999999</v>
      </c>
      <c r="DR272">
        <v>0.89640249999999999</v>
      </c>
      <c r="DS272">
        <v>17.914940000000001</v>
      </c>
      <c r="DT272">
        <v>5.8974800000000001E-2</v>
      </c>
      <c r="DU272">
        <v>18.592230000000001</v>
      </c>
      <c r="DV272">
        <v>0.89170939999999999</v>
      </c>
      <c r="DW272">
        <v>17.536049999999999</v>
      </c>
      <c r="DX272">
        <v>4.7387520000000002E-2</v>
      </c>
      <c r="DY272">
        <v>14.78862</v>
      </c>
      <c r="DZ272">
        <v>0.88636700000000002</v>
      </c>
      <c r="EA272">
        <v>17.327210000000001</v>
      </c>
      <c r="EB272">
        <v>4.3210749999999999E-2</v>
      </c>
      <c r="EC272">
        <v>13.51168</v>
      </c>
      <c r="ED272">
        <v>0.88039160000000005</v>
      </c>
      <c r="EE272">
        <v>17.385090000000002</v>
      </c>
      <c r="EF272" s="1">
        <v>4.0367779999999999E-2</v>
      </c>
      <c r="EG272">
        <v>12.68187</v>
      </c>
      <c r="EH272">
        <v>0.87400040000000001</v>
      </c>
      <c r="EI272">
        <v>18.068860000000001</v>
      </c>
      <c r="EJ272" s="1">
        <v>3.7882449999999998E-2</v>
      </c>
      <c r="EK272">
        <v>11.96692</v>
      </c>
      <c r="EL272">
        <v>0.86717350000000004</v>
      </c>
      <c r="EM272">
        <v>18.540240000000001</v>
      </c>
      <c r="EN272" s="1">
        <v>3.5512589999999997E-2</v>
      </c>
      <c r="EO272">
        <v>11.28678</v>
      </c>
      <c r="EP272">
        <v>0.85992190000000002</v>
      </c>
      <c r="EQ272">
        <v>18.865690000000001</v>
      </c>
      <c r="ER272" s="1">
        <v>3.3241529999999998E-2</v>
      </c>
      <c r="ES272" s="1">
        <v>10.632289999999999</v>
      </c>
      <c r="ET272">
        <v>0.85249960000000002</v>
      </c>
      <c r="EU272">
        <v>19.165559999999999</v>
      </c>
      <c r="EV272" s="1">
        <v>3.1111389999999999E-2</v>
      </c>
      <c r="EW272" s="1">
        <v>10.014469999999999</v>
      </c>
      <c r="EX272">
        <v>0.84495030000000004</v>
      </c>
      <c r="EY272">
        <v>18.9514</v>
      </c>
      <c r="EZ272" s="1">
        <v>2.929232E-2</v>
      </c>
      <c r="FA272" s="1">
        <v>9.4846780000000006</v>
      </c>
      <c r="FB272">
        <v>0.83705649999999998</v>
      </c>
      <c r="FC272">
        <v>18.35379</v>
      </c>
      <c r="FD272" s="1">
        <v>2.8147510000000001E-2</v>
      </c>
      <c r="FE272" s="1">
        <v>9.1627150000000004</v>
      </c>
      <c r="FF272">
        <v>0.82886139999999997</v>
      </c>
      <c r="FG272">
        <v>17.947099999999999</v>
      </c>
      <c r="FH272" s="1">
        <v>2.7957220000000001E-2</v>
      </c>
      <c r="FI272" s="1">
        <v>9.1495739999999994</v>
      </c>
      <c r="FJ272">
        <v>0.82048929999999998</v>
      </c>
      <c r="FK272">
        <v>17.81015</v>
      </c>
      <c r="FL272" s="1">
        <v>2.8485449999999999E-2</v>
      </c>
      <c r="FM272" s="1">
        <v>9.3826769999999993</v>
      </c>
      <c r="FN272">
        <v>0.81218809999999997</v>
      </c>
      <c r="FO272">
        <v>18.40429</v>
      </c>
      <c r="FP272" s="1">
        <v>2.9066660000000001E-2</v>
      </c>
      <c r="FQ272" s="1">
        <v>9.6500129999999995</v>
      </c>
      <c r="FR272">
        <v>0.80356859999999997</v>
      </c>
      <c r="FS272">
        <v>19.13176</v>
      </c>
      <c r="FT272" s="1">
        <v>2.9092320000000001E-2</v>
      </c>
      <c r="FU272" s="1">
        <v>9.7468950000000003</v>
      </c>
      <c r="FV272">
        <v>0.79480859999999998</v>
      </c>
      <c r="FW272">
        <v>19.713370000000001</v>
      </c>
      <c r="FX272" s="1">
        <v>2.8378319999999999E-2</v>
      </c>
      <c r="FY272" s="1">
        <v>9.5968859999999996</v>
      </c>
      <c r="FZ272">
        <v>0.78689540000000002</v>
      </c>
      <c r="GA272">
        <v>20.163219999999999</v>
      </c>
      <c r="GB272" s="1">
        <v>2.7077819999999999E-2</v>
      </c>
      <c r="GC272" s="1">
        <v>9.2312270000000005</v>
      </c>
      <c r="GD272">
        <v>0.77924910000000003</v>
      </c>
      <c r="GE272">
        <v>19.995999999999999</v>
      </c>
      <c r="GF272" s="1">
        <v>2.5414229999999999E-2</v>
      </c>
      <c r="GG272" s="1">
        <v>8.7303010000000008</v>
      </c>
      <c r="GH272">
        <v>0.77134599999999998</v>
      </c>
      <c r="GI272">
        <v>19.51784</v>
      </c>
      <c r="GJ272" s="1">
        <v>2.357414E-2</v>
      </c>
      <c r="GK272" s="1">
        <v>8.1600380000000001</v>
      </c>
      <c r="GL272">
        <v>0.76332429999999996</v>
      </c>
      <c r="GM272">
        <v>19.071390000000001</v>
      </c>
      <c r="GN272" s="1">
        <v>2.169855E-2</v>
      </c>
      <c r="GO272" s="1">
        <v>7.5674970000000004</v>
      </c>
      <c r="GP272">
        <v>0.75517529999999999</v>
      </c>
      <c r="GQ272">
        <v>18.800730000000001</v>
      </c>
      <c r="GR272" s="1">
        <v>1.9884559999999999E-2</v>
      </c>
      <c r="GS272" s="1">
        <v>6.9860759999999997</v>
      </c>
      <c r="GT272">
        <v>0.74713609999999997</v>
      </c>
      <c r="GU272">
        <v>18.81437</v>
      </c>
      <c r="GV272" s="1">
        <v>1.8185070000000001E-2</v>
      </c>
      <c r="GW272" s="1">
        <v>6.4350969999999998</v>
      </c>
      <c r="GX272">
        <v>0.7388074</v>
      </c>
      <c r="GY272">
        <v>19.413309999999999</v>
      </c>
      <c r="GZ272" s="1">
        <v>1.6603710000000001E-2</v>
      </c>
      <c r="HA272" s="1">
        <v>5.9210289999999999</v>
      </c>
      <c r="HB272">
        <v>0.73048219999999997</v>
      </c>
      <c r="HC272">
        <v>19.897069999999999</v>
      </c>
      <c r="HD272" s="1">
        <v>1.5151970000000001E-2</v>
      </c>
      <c r="HE272" s="1">
        <v>5.4460940000000004</v>
      </c>
      <c r="HF272">
        <v>0.72200549999999997</v>
      </c>
      <c r="HG272">
        <v>20.207039999999999</v>
      </c>
      <c r="HH272" s="1">
        <v>1.382362E-2</v>
      </c>
      <c r="HI272" s="1">
        <v>5.0101100000000001</v>
      </c>
      <c r="HJ272">
        <v>0.71453770000000005</v>
      </c>
      <c r="HK272">
        <v>20.04683</v>
      </c>
      <c r="HL272" s="1">
        <v>1.2637580000000001E-2</v>
      </c>
      <c r="HM272" s="1">
        <v>4.6116950000000001</v>
      </c>
      <c r="HN272">
        <v>0.70683940000000001</v>
      </c>
      <c r="HO272">
        <v>19.709520000000001</v>
      </c>
      <c r="HP272" s="1">
        <v>1.155518E-2</v>
      </c>
      <c r="HQ272" s="1">
        <v>4.2474160000000003</v>
      </c>
      <c r="HR272">
        <v>0.69913610000000004</v>
      </c>
      <c r="HS272">
        <v>19.21996</v>
      </c>
      <c r="HT272" s="1">
        <v>1.055615E-2</v>
      </c>
      <c r="HU272" s="1">
        <v>3.9092899999999999</v>
      </c>
      <c r="HV272">
        <v>0.69149919999999998</v>
      </c>
      <c r="HW272">
        <v>18.66423</v>
      </c>
      <c r="HX272" s="1">
        <v>9.6452819999999998E-3</v>
      </c>
      <c r="HY272" s="1">
        <v>3.5984590000000001</v>
      </c>
      <c r="HZ272">
        <v>0.68451839999999997</v>
      </c>
      <c r="IA272">
        <v>18.41263</v>
      </c>
      <c r="IB272" s="1">
        <v>8.8039250000000006E-3</v>
      </c>
      <c r="IC272" s="1">
        <v>3.3057560000000001</v>
      </c>
      <c r="ID272">
        <v>0.67823389999999995</v>
      </c>
      <c r="IE272">
        <v>18.735749999999999</v>
      </c>
      <c r="IF272" s="1">
        <v>8.0356579999999993E-3</v>
      </c>
      <c r="IG272" s="1">
        <v>3.0333039999999998</v>
      </c>
      <c r="IH272">
        <v>0.67246280000000003</v>
      </c>
      <c r="II272">
        <v>19.202660000000002</v>
      </c>
      <c r="IJ272" s="1">
        <v>7.3386379999999998E-3</v>
      </c>
      <c r="IK272" s="1">
        <v>2.7830870000000001</v>
      </c>
      <c r="IL272">
        <v>0.66749939999999996</v>
      </c>
      <c r="IM272">
        <v>19.801259999999999</v>
      </c>
      <c r="IN272" s="1">
        <v>6.7037980000000004E-3</v>
      </c>
      <c r="IO272" s="1">
        <v>2.5524629999999999</v>
      </c>
      <c r="IP272">
        <v>0.66294940000000002</v>
      </c>
      <c r="IQ272">
        <v>19.786629999999999</v>
      </c>
      <c r="IR272" s="1">
        <v>6.114853E-3</v>
      </c>
      <c r="IS272" s="1">
        <v>2.337323</v>
      </c>
      <c r="IT272">
        <v>0.65897030000000001</v>
      </c>
      <c r="IU272">
        <v>19.470030000000001</v>
      </c>
      <c r="IV272" s="1">
        <v>5.5633280000000002E-3</v>
      </c>
      <c r="IW272" s="1">
        <v>2.1338720000000002</v>
      </c>
      <c r="IX272">
        <v>0.6556206</v>
      </c>
      <c r="IY272">
        <v>19.037510000000001</v>
      </c>
      <c r="IZ272" s="1">
        <v>5.0446730000000004E-3</v>
      </c>
      <c r="JA272" s="1">
        <v>1.9406140000000001</v>
      </c>
      <c r="JB272">
        <v>0.65278290000000005</v>
      </c>
      <c r="JC272">
        <v>18.514970000000002</v>
      </c>
      <c r="JD272" s="1">
        <v>4.5529359999999996E-3</v>
      </c>
      <c r="JE272" s="1">
        <v>1.7559370000000001</v>
      </c>
      <c r="JF272">
        <v>0.6504027</v>
      </c>
      <c r="JG272">
        <v>18.583020000000001</v>
      </c>
      <c r="JH272" s="1">
        <v>4.0847139999999997E-3</v>
      </c>
      <c r="JI272" s="1">
        <v>1.579045</v>
      </c>
      <c r="JJ272">
        <v>0.64842670000000002</v>
      </c>
      <c r="JK272">
        <v>18.701270000000001</v>
      </c>
      <c r="JL272" s="1">
        <v>3.638381E-3</v>
      </c>
      <c r="JM272" s="1">
        <v>1.4093979999999999</v>
      </c>
      <c r="JN272">
        <v>0.646814</v>
      </c>
      <c r="JO272">
        <v>18.87078</v>
      </c>
      <c r="JP272" s="1">
        <v>3.2067319999999999E-3</v>
      </c>
      <c r="JQ272" s="1">
        <v>1.2448429999999999</v>
      </c>
      <c r="JR272">
        <v>0.64557529999999996</v>
      </c>
      <c r="JS272">
        <v>19.364450000000001</v>
      </c>
      <c r="JT272" s="1">
        <v>2.7823840000000002E-3</v>
      </c>
      <c r="JU272" s="1">
        <v>1.0824039999999999</v>
      </c>
      <c r="JV272">
        <v>0.64456279999999999</v>
      </c>
      <c r="JW272">
        <v>19.502790000000001</v>
      </c>
      <c r="JX272" s="1">
        <v>2.3643340000000001E-3</v>
      </c>
      <c r="JY272" s="1">
        <v>0.92178959999999999</v>
      </c>
      <c r="JZ272">
        <v>0.64377870000000004</v>
      </c>
      <c r="KA272">
        <v>19.144400000000001</v>
      </c>
      <c r="KB272" s="1">
        <v>1.9659780000000002E-3</v>
      </c>
      <c r="KC272" s="1">
        <v>0.76790820000000004</v>
      </c>
      <c r="KD272">
        <v>0.64319400000000004</v>
      </c>
      <c r="KE272">
        <v>18.689720000000001</v>
      </c>
      <c r="KF272" s="1">
        <v>1.6097399999999999E-3</v>
      </c>
      <c r="KG272" s="1">
        <v>0.62950099999999998</v>
      </c>
      <c r="KH272">
        <v>0.64279900000000001</v>
      </c>
      <c r="KI272">
        <v>18.220839999999999</v>
      </c>
      <c r="KJ272" s="1">
        <v>1.31588E-3</v>
      </c>
      <c r="KK272" s="1">
        <v>0.51452679999999995</v>
      </c>
      <c r="KL272">
        <v>0.64252120000000001</v>
      </c>
      <c r="KM272">
        <v>18.472740000000002</v>
      </c>
      <c r="KN272" s="1">
        <v>1.090992E-3</v>
      </c>
      <c r="KO272" s="1">
        <v>0.42602230000000002</v>
      </c>
      <c r="KP272">
        <v>0.64239389999999996</v>
      </c>
      <c r="KQ272">
        <v>18.9087</v>
      </c>
      <c r="KR272" s="1">
        <v>9.2766400000000003E-4</v>
      </c>
      <c r="KS272" s="1">
        <v>0.36155219999999999</v>
      </c>
      <c r="KT272">
        <v>0.64233070000000003</v>
      </c>
      <c r="KU272">
        <v>19.5124</v>
      </c>
      <c r="KV272" s="1">
        <v>8.1100819999999996E-4</v>
      </c>
      <c r="KW272" s="1">
        <v>0.3154477</v>
      </c>
      <c r="KX272">
        <v>0.64238079999999997</v>
      </c>
      <c r="KY272">
        <v>20.117059999999999</v>
      </c>
      <c r="KZ272" s="1">
        <v>7.2473579999999995E-4</v>
      </c>
      <c r="LA272" s="1">
        <v>0.28146409999999999</v>
      </c>
      <c r="LB272">
        <v>0.64248380000000005</v>
      </c>
      <c r="LC272">
        <v>20.10427</v>
      </c>
      <c r="LD272" s="1">
        <v>6.5653670000000001E-4</v>
      </c>
      <c r="LE272" s="1">
        <v>0.25474249999999998</v>
      </c>
      <c r="LF272">
        <v>0.64265439999999996</v>
      </c>
      <c r="LG272">
        <v>19.71</v>
      </c>
      <c r="LH272" s="1">
        <v>5.9938169999999998E-4</v>
      </c>
      <c r="LI272" s="1">
        <v>0.23239750000000001</v>
      </c>
      <c r="LJ272">
        <v>0.64285919999999996</v>
      </c>
      <c r="LK272">
        <v>19.24587</v>
      </c>
      <c r="LL272" s="1">
        <v>5.5034979999999995E-4</v>
      </c>
      <c r="LM272" s="1">
        <v>0.21324100000000001</v>
      </c>
      <c r="LN272">
        <v>0.64309050000000001</v>
      </c>
      <c r="LO272">
        <v>18.826160000000002</v>
      </c>
      <c r="LP272" s="1">
        <v>5.0850579999999997E-4</v>
      </c>
      <c r="LQ272" s="1">
        <v>0.19689029999999999</v>
      </c>
      <c r="LR272">
        <v>0.64331090000000002</v>
      </c>
      <c r="LS272">
        <v>19.199390000000001</v>
      </c>
      <c r="LT272" s="1">
        <v>4.7340149999999998E-4</v>
      </c>
      <c r="LU272" s="1">
        <v>0.18315100000000001</v>
      </c>
      <c r="LV272">
        <v>0.64353910000000003</v>
      </c>
      <c r="LW272">
        <v>19.756139999999998</v>
      </c>
      <c r="LX272" s="1">
        <v>4.4404459999999998E-4</v>
      </c>
      <c r="LY272" s="1">
        <v>0.17166970000000001</v>
      </c>
      <c r="LZ272">
        <v>0.64374969999999998</v>
      </c>
      <c r="MA272">
        <v>20.521080000000001</v>
      </c>
      <c r="MB272" s="1">
        <v>4.191253E-4</v>
      </c>
      <c r="MC272" s="1">
        <v>0.16194500000000001</v>
      </c>
      <c r="MD272">
        <v>0.64393900000000004</v>
      </c>
      <c r="ME272">
        <v>21.237570000000002</v>
      </c>
      <c r="MF272" s="1">
        <v>3.9721329999999999E-4</v>
      </c>
      <c r="MG272" s="1">
        <v>0.15341379999999999</v>
      </c>
      <c r="MH272">
        <v>0.64406370000000002</v>
      </c>
      <c r="MI272">
        <v>21.384060000000002</v>
      </c>
      <c r="MJ272" s="1">
        <v>3.7731489999999999E-4</v>
      </c>
      <c r="MK272" s="1">
        <v>0.1456982</v>
      </c>
      <c r="ML272">
        <v>0.64416039999999997</v>
      </c>
      <c r="MM272">
        <v>21.060849999999999</v>
      </c>
      <c r="MN272" s="1">
        <v>3.590895E-4</v>
      </c>
      <c r="MO272" s="1">
        <v>0.13863230000000001</v>
      </c>
      <c r="MP272">
        <v>0.64424079999999995</v>
      </c>
      <c r="MQ272">
        <v>20.630579999999998</v>
      </c>
      <c r="MR272" s="1">
        <v>3.4235150000000002E-4</v>
      </c>
      <c r="MS272" s="1">
        <v>0.1321524</v>
      </c>
      <c r="MT272">
        <v>0.64422239999999997</v>
      </c>
      <c r="MU272">
        <v>20.210719999999998</v>
      </c>
      <c r="MV272" s="1">
        <v>3.2706880000000002E-4</v>
      </c>
      <c r="MW272" s="1">
        <v>0.12623960000000001</v>
      </c>
      <c r="MX272">
        <v>0.64415880000000003</v>
      </c>
      <c r="MY272">
        <v>20.401250000000001</v>
      </c>
      <c r="MZ272" s="1">
        <v>3.131915E-4</v>
      </c>
      <c r="NA272" s="1">
        <v>0.1208864</v>
      </c>
      <c r="NB272">
        <v>0.64400900000000005</v>
      </c>
      <c r="NC272">
        <v>20.2502</v>
      </c>
      <c r="ND272" s="1">
        <v>3.0075650000000001E-4</v>
      </c>
      <c r="NE272" s="1">
        <v>0.1160765</v>
      </c>
      <c r="NF272">
        <v>0.6437927</v>
      </c>
      <c r="NG272">
        <v>20.880019999999998</v>
      </c>
      <c r="NH272" s="1">
        <v>2.896776E-4</v>
      </c>
      <c r="NI272" s="1">
        <v>0.1118051</v>
      </c>
      <c r="NJ272">
        <v>0.64347989999999999</v>
      </c>
      <c r="NK272">
        <v>21.481290000000001</v>
      </c>
      <c r="NL272" s="1">
        <v>2.799988E-4</v>
      </c>
      <c r="NM272" s="1">
        <v>0.1080803</v>
      </c>
      <c r="NN272">
        <v>0.64309729999999998</v>
      </c>
      <c r="NO272">
        <v>21.689129999999999</v>
      </c>
      <c r="NP272" s="1">
        <v>2.7171889999999998E-4</v>
      </c>
      <c r="NQ272" s="1">
        <v>0.1048989</v>
      </c>
      <c r="NR272">
        <v>0.64266460000000003</v>
      </c>
      <c r="NS272">
        <v>21.495329999999999</v>
      </c>
      <c r="NT272" s="1">
        <v>2.6453750000000003E-4</v>
      </c>
      <c r="NU272" s="1">
        <v>0.1021527</v>
      </c>
      <c r="NV272">
        <v>0.64219179999999998</v>
      </c>
      <c r="NW272">
        <v>21.000489999999999</v>
      </c>
      <c r="NX272" s="1">
        <v>2.5790930000000001E-4</v>
      </c>
      <c r="NY272" s="1">
        <v>9.9637900000000001E-2</v>
      </c>
      <c r="NZ272">
        <v>0.64168130000000001</v>
      </c>
      <c r="OA272">
        <v>20.575379999999999</v>
      </c>
      <c r="OB272" s="1">
        <v>2.5135990000000003E-4</v>
      </c>
      <c r="OC272" s="1">
        <v>9.716284E-2</v>
      </c>
      <c r="OD272">
        <v>0.641212</v>
      </c>
      <c r="OE272">
        <v>20.964639999999999</v>
      </c>
      <c r="OF272" s="1">
        <v>2.4455819999999999E-4</v>
      </c>
      <c r="OG272" s="1">
        <v>9.4593170000000004E-2</v>
      </c>
      <c r="OH272">
        <v>0.64073659999999999</v>
      </c>
      <c r="OI272">
        <v>21.613479999999999</v>
      </c>
      <c r="OJ272" s="1">
        <v>2.374364E-4</v>
      </c>
      <c r="OK272" s="1">
        <v>9.1886339999999997E-2</v>
      </c>
    </row>
    <row r="273" spans="1:401" x14ac:dyDescent="0.35">
      <c r="A273">
        <v>279</v>
      </c>
      <c r="B273" t="s">
        <v>4</v>
      </c>
      <c r="C273" t="s">
        <v>181</v>
      </c>
      <c r="D273" t="s">
        <v>279</v>
      </c>
      <c r="E273">
        <v>898.16030000000001</v>
      </c>
      <c r="F273">
        <v>0.95935139999999997</v>
      </c>
      <c r="G273">
        <v>16.776610000000002</v>
      </c>
      <c r="H273">
        <v>0</v>
      </c>
      <c r="I273">
        <v>0</v>
      </c>
      <c r="J273">
        <v>0.95713979999999999</v>
      </c>
      <c r="K273">
        <v>17.28396</v>
      </c>
      <c r="L273">
        <v>0</v>
      </c>
      <c r="M273">
        <v>0</v>
      </c>
      <c r="N273">
        <v>0.95494749999999995</v>
      </c>
      <c r="O273">
        <v>17.65522</v>
      </c>
      <c r="P273">
        <v>0</v>
      </c>
      <c r="Q273">
        <v>0</v>
      </c>
      <c r="R273">
        <v>0.95271399999999995</v>
      </c>
      <c r="S273">
        <v>17.893689999999999</v>
      </c>
      <c r="T273">
        <v>0</v>
      </c>
      <c r="U273">
        <v>0</v>
      </c>
      <c r="V273">
        <v>0.95049240000000002</v>
      </c>
      <c r="W273">
        <v>18.072430000000001</v>
      </c>
      <c r="X273">
        <v>0</v>
      </c>
      <c r="Y273">
        <v>0</v>
      </c>
      <c r="Z273">
        <v>0.94823159999999995</v>
      </c>
      <c r="AA273">
        <v>17.990929999999999</v>
      </c>
      <c r="AB273">
        <v>0</v>
      </c>
      <c r="AC273">
        <v>0</v>
      </c>
      <c r="AD273">
        <v>0.9459632</v>
      </c>
      <c r="AE273">
        <v>17.742740000000001</v>
      </c>
      <c r="AF273">
        <v>0</v>
      </c>
      <c r="AG273">
        <v>0</v>
      </c>
      <c r="AH273">
        <v>0.94369670000000005</v>
      </c>
      <c r="AI273">
        <v>17.583549999999999</v>
      </c>
      <c r="AJ273">
        <v>0</v>
      </c>
      <c r="AK273">
        <v>0</v>
      </c>
      <c r="AL273">
        <v>0.94141439999999998</v>
      </c>
      <c r="AM273">
        <v>17.50949</v>
      </c>
      <c r="AN273">
        <v>0</v>
      </c>
      <c r="AO273">
        <v>0</v>
      </c>
      <c r="AP273">
        <v>0.9390908</v>
      </c>
      <c r="AQ273">
        <v>17.970359999999999</v>
      </c>
      <c r="AR273">
        <v>0</v>
      </c>
      <c r="AS273">
        <v>0</v>
      </c>
      <c r="AT273">
        <v>0.93671890000000002</v>
      </c>
      <c r="AU273">
        <v>18.553380000000001</v>
      </c>
      <c r="AV273">
        <v>0</v>
      </c>
      <c r="AW273">
        <v>0</v>
      </c>
      <c r="AX273">
        <v>0.93431989999999998</v>
      </c>
      <c r="AY273">
        <v>18.948930000000001</v>
      </c>
      <c r="AZ273">
        <v>0</v>
      </c>
      <c r="BA273">
        <v>0</v>
      </c>
      <c r="BB273">
        <v>0.93190859999999998</v>
      </c>
      <c r="BC273">
        <v>19.24925</v>
      </c>
      <c r="BD273">
        <v>0</v>
      </c>
      <c r="BE273">
        <v>0</v>
      </c>
      <c r="BF273">
        <v>0.92940319999999998</v>
      </c>
      <c r="BG273">
        <v>19.164200000000001</v>
      </c>
      <c r="BH273">
        <v>2.8255000000000001E-18</v>
      </c>
      <c r="BI273">
        <v>6.1910299999999999E-16</v>
      </c>
      <c r="BJ273">
        <v>0.92684219999999995</v>
      </c>
      <c r="BK273">
        <v>18.945499999999999</v>
      </c>
      <c r="BL273" s="1">
        <v>1.380499E-11</v>
      </c>
      <c r="BM273" s="1">
        <v>3.0129710000000001E-9</v>
      </c>
      <c r="BN273">
        <v>0.92424410000000001</v>
      </c>
      <c r="BO273">
        <v>18.808910000000001</v>
      </c>
      <c r="BP273" s="1">
        <v>4.5574030000000001E-7</v>
      </c>
      <c r="BQ273" s="1">
        <v>1.104234E-4</v>
      </c>
      <c r="BR273">
        <v>0.92165609999999998</v>
      </c>
      <c r="BS273">
        <v>18.733319999999999</v>
      </c>
      <c r="BT273" s="1">
        <v>2.6679090000000002E-4</v>
      </c>
      <c r="BU273" s="1">
        <v>6.8398109999999998E-2</v>
      </c>
      <c r="BV273">
        <v>0.91911810000000005</v>
      </c>
      <c r="BW273">
        <v>18.970700000000001</v>
      </c>
      <c r="BX273" s="1">
        <v>2.5936649999999999E-2</v>
      </c>
      <c r="BY273" s="1">
        <v>6.9588010000000002</v>
      </c>
      <c r="BZ273">
        <v>0.91650160000000003</v>
      </c>
      <c r="CA273">
        <v>18.996759999999998</v>
      </c>
      <c r="CB273" s="1">
        <v>0.70461859999999998</v>
      </c>
      <c r="CC273">
        <v>196.75319999999999</v>
      </c>
      <c r="CD273">
        <v>0.91372100000000001</v>
      </c>
      <c r="CE273">
        <v>19.04569</v>
      </c>
      <c r="CF273" s="1">
        <v>7.0334620000000001</v>
      </c>
      <c r="CG273">
        <v>2036.222</v>
      </c>
      <c r="CH273">
        <v>0.91043810000000003</v>
      </c>
      <c r="CI273">
        <v>18.875779999999999</v>
      </c>
      <c r="CJ273">
        <v>30.875610000000002</v>
      </c>
      <c r="CK273">
        <v>9248.152</v>
      </c>
      <c r="CL273">
        <v>0.90670649999999997</v>
      </c>
      <c r="CM273">
        <v>18.6052</v>
      </c>
      <c r="CN273">
        <v>68.162639999999996</v>
      </c>
      <c r="CO273">
        <v>21074.95</v>
      </c>
      <c r="CP273">
        <v>0.90274109999999996</v>
      </c>
      <c r="CQ273">
        <v>18.43741</v>
      </c>
      <c r="CR273">
        <v>84.027879999999996</v>
      </c>
      <c r="CS273">
        <v>26769.83</v>
      </c>
      <c r="CT273">
        <v>0.89884969999999997</v>
      </c>
      <c r="CU273">
        <v>18.378240000000002</v>
      </c>
      <c r="CV273">
        <v>63.356020000000001</v>
      </c>
      <c r="CW273">
        <v>20732.009999999998</v>
      </c>
      <c r="CX273">
        <v>0.89520659999999996</v>
      </c>
      <c r="CY273">
        <v>18.336480000000002</v>
      </c>
      <c r="CZ273">
        <v>31.28368</v>
      </c>
      <c r="DA273">
        <v>10498.42</v>
      </c>
      <c r="DB273">
        <v>0.89181580000000005</v>
      </c>
      <c r="DC273">
        <v>18.66412</v>
      </c>
      <c r="DD273">
        <v>10.783239999999999</v>
      </c>
      <c r="DE273">
        <v>3703.7719999999999</v>
      </c>
      <c r="DF273">
        <v>0.88856139999999995</v>
      </c>
      <c r="DG273">
        <v>18.58569</v>
      </c>
      <c r="DH273">
        <v>2.7619669999999998</v>
      </c>
      <c r="DI273">
        <v>967.8691</v>
      </c>
      <c r="DJ273">
        <v>0.88528130000000005</v>
      </c>
      <c r="DK273">
        <v>18.4588</v>
      </c>
      <c r="DL273">
        <v>0.58196110000000001</v>
      </c>
      <c r="DM273">
        <v>206.39660000000001</v>
      </c>
      <c r="DN273">
        <v>0.88175269999999994</v>
      </c>
      <c r="DO273">
        <v>18.29177</v>
      </c>
      <c r="DP273">
        <v>0.13691929999999999</v>
      </c>
      <c r="DQ273">
        <v>47.68009</v>
      </c>
      <c r="DR273">
        <v>0.87791160000000001</v>
      </c>
      <c r="DS273">
        <v>17.949249999999999</v>
      </c>
      <c r="DT273">
        <v>6.1636650000000001E-2</v>
      </c>
      <c r="DU273">
        <v>20.497900000000001</v>
      </c>
      <c r="DV273">
        <v>0.87359730000000002</v>
      </c>
      <c r="DW273">
        <v>17.548159999999999</v>
      </c>
      <c r="DX273">
        <v>4.8015009999999997E-2</v>
      </c>
      <c r="DY273">
        <v>15.68196</v>
      </c>
      <c r="DZ273">
        <v>0.86866370000000004</v>
      </c>
      <c r="EA273">
        <v>17.321390000000001</v>
      </c>
      <c r="EB273">
        <v>4.3521070000000002E-2</v>
      </c>
      <c r="EC273">
        <v>14.201000000000001</v>
      </c>
      <c r="ED273">
        <v>0.86313839999999997</v>
      </c>
      <c r="EE273">
        <v>17.377330000000001</v>
      </c>
      <c r="EF273" s="1">
        <v>4.0608949999999998E-2</v>
      </c>
      <c r="EG273">
        <v>13.28683</v>
      </c>
      <c r="EH273">
        <v>0.85725490000000004</v>
      </c>
      <c r="EI273">
        <v>18.076090000000001</v>
      </c>
      <c r="EJ273" s="1">
        <v>3.8103980000000003E-2</v>
      </c>
      <c r="EK273">
        <v>12.51163</v>
      </c>
      <c r="EL273">
        <v>0.85099270000000005</v>
      </c>
      <c r="EM273">
        <v>18.573979999999999</v>
      </c>
      <c r="EN273" s="1">
        <v>3.5726279999999999E-2</v>
      </c>
      <c r="EO273">
        <v>11.7774</v>
      </c>
      <c r="EP273">
        <v>0.84434739999999997</v>
      </c>
      <c r="EQ273">
        <v>18.915489999999998</v>
      </c>
      <c r="ER273" s="1">
        <v>3.3446629999999998E-2</v>
      </c>
      <c r="ES273" s="1">
        <v>11.07099</v>
      </c>
      <c r="ET273">
        <v>0.83758710000000003</v>
      </c>
      <c r="EU273">
        <v>19.221399999999999</v>
      </c>
      <c r="EV273" s="1">
        <v>3.1301740000000002E-2</v>
      </c>
      <c r="EW273" s="1">
        <v>10.40339</v>
      </c>
      <c r="EX273">
        <v>0.83077699999999999</v>
      </c>
      <c r="EY273">
        <v>19.003430000000002</v>
      </c>
      <c r="EZ273" s="1">
        <v>2.943985E-2</v>
      </c>
      <c r="FA273" s="1">
        <v>9.8186959999999992</v>
      </c>
      <c r="FB273">
        <v>0.82365790000000005</v>
      </c>
      <c r="FC273">
        <v>18.386559999999999</v>
      </c>
      <c r="FD273" s="1">
        <v>2.8207820000000002E-2</v>
      </c>
      <c r="FE273" s="1">
        <v>9.4335839999999997</v>
      </c>
      <c r="FF273">
        <v>0.81625979999999998</v>
      </c>
      <c r="FG273">
        <v>17.961970000000001</v>
      </c>
      <c r="FH273" s="1">
        <v>2.791573E-2</v>
      </c>
      <c r="FI273" s="1">
        <v>9.3592030000000008</v>
      </c>
      <c r="FJ273">
        <v>0.80866470000000001</v>
      </c>
      <c r="FK273">
        <v>17.813639999999999</v>
      </c>
      <c r="FL273" s="1">
        <v>2.8390060000000002E-2</v>
      </c>
      <c r="FM273" s="1">
        <v>9.5504850000000001</v>
      </c>
      <c r="FN273">
        <v>0.80094770000000004</v>
      </c>
      <c r="FO273">
        <v>18.41029</v>
      </c>
      <c r="FP273" s="1">
        <v>2.8993910000000001E-2</v>
      </c>
      <c r="FQ273" s="1">
        <v>9.8016000000000005</v>
      </c>
      <c r="FR273">
        <v>0.79294220000000004</v>
      </c>
      <c r="FS273">
        <v>19.144819999999999</v>
      </c>
      <c r="FT273" s="1">
        <v>2.909337E-2</v>
      </c>
      <c r="FU273" s="1">
        <v>9.8957660000000001</v>
      </c>
      <c r="FV273">
        <v>0.78482819999999998</v>
      </c>
      <c r="FW273">
        <v>19.73734</v>
      </c>
      <c r="FX273" s="1">
        <v>2.8460989999999999E-2</v>
      </c>
      <c r="FY273" s="1">
        <v>9.7421279999999992</v>
      </c>
      <c r="FZ273">
        <v>0.77745120000000001</v>
      </c>
      <c r="GA273">
        <v>20.19791</v>
      </c>
      <c r="GB273" s="1">
        <v>2.7219839999999999E-2</v>
      </c>
      <c r="GC273" s="1">
        <v>9.3657050000000002</v>
      </c>
      <c r="GD273">
        <v>0.77041859999999995</v>
      </c>
      <c r="GE273">
        <v>20.03463</v>
      </c>
      <c r="GF273" s="1">
        <v>2.559202E-2</v>
      </c>
      <c r="GG273" s="1">
        <v>8.8458959999999998</v>
      </c>
      <c r="GH273">
        <v>0.76320650000000001</v>
      </c>
      <c r="GI273">
        <v>19.552800000000001</v>
      </c>
      <c r="GJ273" s="1">
        <v>2.376814E-2</v>
      </c>
      <c r="GK273" s="1">
        <v>8.254626</v>
      </c>
      <c r="GL273">
        <v>0.75594430000000001</v>
      </c>
      <c r="GM273">
        <v>19.0989</v>
      </c>
      <c r="GN273" s="1">
        <v>2.18946E-2</v>
      </c>
      <c r="GO273" s="1">
        <v>7.642906</v>
      </c>
      <c r="GP273">
        <v>0.74857200000000002</v>
      </c>
      <c r="GQ273">
        <v>18.817519999999998</v>
      </c>
      <c r="GR273" s="1">
        <v>2.0074370000000001E-2</v>
      </c>
      <c r="GS273" s="1">
        <v>7.0413329999999998</v>
      </c>
      <c r="GT273">
        <v>0.74128890000000003</v>
      </c>
      <c r="GU273">
        <v>18.816859999999998</v>
      </c>
      <c r="GV273" s="1">
        <v>1.8364220000000001E-2</v>
      </c>
      <c r="GW273" s="1">
        <v>6.4713500000000002</v>
      </c>
      <c r="GX273">
        <v>0.73370550000000001</v>
      </c>
      <c r="GY273">
        <v>19.409890000000001</v>
      </c>
      <c r="GZ273" s="1">
        <v>1.6770650000000002E-2</v>
      </c>
      <c r="HA273" s="1">
        <v>5.9398520000000001</v>
      </c>
      <c r="HB273">
        <v>0.7257671</v>
      </c>
      <c r="HC273">
        <v>19.884360000000001</v>
      </c>
      <c r="HD273" s="1">
        <v>1.530628E-2</v>
      </c>
      <c r="HE273" s="1">
        <v>5.4500999999999999</v>
      </c>
      <c r="HF273">
        <v>0.7175224</v>
      </c>
      <c r="HG273">
        <v>20.209129999999998</v>
      </c>
      <c r="HH273" s="1">
        <v>1.3965730000000001E-2</v>
      </c>
      <c r="HI273" s="1">
        <v>5.0015479999999997</v>
      </c>
      <c r="HJ273">
        <v>0.71022050000000003</v>
      </c>
      <c r="HK273">
        <v>20.059529999999999</v>
      </c>
      <c r="HL273" s="1">
        <v>1.2767789999999999E-2</v>
      </c>
      <c r="HM273" s="1">
        <v>4.59274</v>
      </c>
      <c r="HN273">
        <v>0.70278929999999995</v>
      </c>
      <c r="HO273">
        <v>19.733029999999999</v>
      </c>
      <c r="HP273" s="1">
        <v>1.167555E-2</v>
      </c>
      <c r="HQ273" s="1">
        <v>4.2198659999999997</v>
      </c>
      <c r="HR273">
        <v>0.69530250000000005</v>
      </c>
      <c r="HS273">
        <v>19.251840000000001</v>
      </c>
      <c r="HT273" s="1">
        <v>1.0668189999999999E-2</v>
      </c>
      <c r="HU273" s="1">
        <v>3.8749370000000001</v>
      </c>
      <c r="HV273">
        <v>0.68786250000000004</v>
      </c>
      <c r="HW273">
        <v>18.69153</v>
      </c>
      <c r="HX273" s="1">
        <v>9.7492280000000004E-3</v>
      </c>
      <c r="HY273" s="1">
        <v>3.5586359999999999</v>
      </c>
      <c r="HZ273">
        <v>0.68138140000000003</v>
      </c>
      <c r="IA273">
        <v>18.423670000000001</v>
      </c>
      <c r="IB273" s="1">
        <v>8.9023999999999995E-3</v>
      </c>
      <c r="IC273" s="1">
        <v>3.2619919999999998</v>
      </c>
      <c r="ID273">
        <v>0.67550180000000004</v>
      </c>
      <c r="IE273">
        <v>18.729959999999998</v>
      </c>
      <c r="IF273" s="1">
        <v>8.1266700000000008E-3</v>
      </c>
      <c r="IG273" s="1">
        <v>2.9867569999999999</v>
      </c>
      <c r="IH273">
        <v>0.67008769999999995</v>
      </c>
      <c r="II273">
        <v>19.18459</v>
      </c>
      <c r="IJ273" s="1">
        <v>7.4226550000000002E-3</v>
      </c>
      <c r="IK273" s="1">
        <v>2.7346870000000001</v>
      </c>
      <c r="IL273">
        <v>0.6654236</v>
      </c>
      <c r="IM273">
        <v>19.788150000000002</v>
      </c>
      <c r="IN273" s="1">
        <v>6.7816769999999998E-3</v>
      </c>
      <c r="IO273" s="1">
        <v>2.5035080000000001</v>
      </c>
      <c r="IP273">
        <v>0.66118010000000005</v>
      </c>
      <c r="IQ273">
        <v>19.782550000000001</v>
      </c>
      <c r="IR273" s="1">
        <v>6.1885689999999997E-3</v>
      </c>
      <c r="IS273" s="1">
        <v>2.2891650000000001</v>
      </c>
      <c r="IT273">
        <v>0.65736170000000005</v>
      </c>
      <c r="IU273">
        <v>19.480560000000001</v>
      </c>
      <c r="IV273" s="1">
        <v>5.6333729999999997E-3</v>
      </c>
      <c r="IW273" s="1">
        <v>2.0875979999999998</v>
      </c>
      <c r="IX273">
        <v>0.65407729999999997</v>
      </c>
      <c r="IY273">
        <v>19.070630000000001</v>
      </c>
      <c r="IZ273" s="1">
        <v>5.1116540000000002E-3</v>
      </c>
      <c r="JA273" s="1">
        <v>1.897068</v>
      </c>
      <c r="JB273">
        <v>0.65129999999999999</v>
      </c>
      <c r="JC273">
        <v>18.560210000000001</v>
      </c>
      <c r="JD273" s="1">
        <v>4.6173170000000001E-3</v>
      </c>
      <c r="JE273" s="1">
        <v>1.7158709999999999</v>
      </c>
      <c r="JF273">
        <v>0.64895369999999997</v>
      </c>
      <c r="JG273">
        <v>18.633459999999999</v>
      </c>
      <c r="JH273" s="1">
        <v>4.1465069999999998E-3</v>
      </c>
      <c r="JI273" s="1">
        <v>1.5428679999999999</v>
      </c>
      <c r="JJ273">
        <v>0.64702409999999999</v>
      </c>
      <c r="JK273">
        <v>18.749929999999999</v>
      </c>
      <c r="JL273" s="1">
        <v>3.6980559999999999E-3</v>
      </c>
      <c r="JM273" s="1">
        <v>1.3775090000000001</v>
      </c>
      <c r="JN273">
        <v>0.64546020000000004</v>
      </c>
      <c r="JO273">
        <v>18.896719999999998</v>
      </c>
      <c r="JP273" s="1">
        <v>3.265142E-3</v>
      </c>
      <c r="JQ273" s="1">
        <v>1.217787</v>
      </c>
      <c r="JR273">
        <v>0.64420370000000005</v>
      </c>
      <c r="JS273">
        <v>19.382020000000001</v>
      </c>
      <c r="JT273" s="1">
        <v>2.840427E-3</v>
      </c>
      <c r="JU273" s="1">
        <v>1.060829</v>
      </c>
      <c r="JV273">
        <v>0.64323220000000003</v>
      </c>
      <c r="JW273">
        <v>19.51559</v>
      </c>
      <c r="JX273" s="1">
        <v>2.4213540000000001E-3</v>
      </c>
      <c r="JY273" s="1">
        <v>0.90567750000000002</v>
      </c>
      <c r="JZ273">
        <v>0.64244920000000005</v>
      </c>
      <c r="KA273">
        <v>19.147559999999999</v>
      </c>
      <c r="KB273" s="1">
        <v>2.0194850000000001E-3</v>
      </c>
      <c r="KC273" s="1">
        <v>0.75641449999999999</v>
      </c>
      <c r="KD273">
        <v>0.64189839999999998</v>
      </c>
      <c r="KE273">
        <v>18.71078</v>
      </c>
      <c r="KF273" s="1">
        <v>1.656343E-3</v>
      </c>
      <c r="KG273" s="1">
        <v>0.6209962</v>
      </c>
      <c r="KH273">
        <v>0.6414955</v>
      </c>
      <c r="KI273">
        <v>18.26099</v>
      </c>
      <c r="KJ273" s="1">
        <v>1.3533460000000001E-3</v>
      </c>
      <c r="KK273" s="1">
        <v>0.50734900000000005</v>
      </c>
      <c r="KL273">
        <v>0.64122970000000001</v>
      </c>
      <c r="KM273">
        <v>18.53238</v>
      </c>
      <c r="KN273" s="1">
        <v>1.119058E-3</v>
      </c>
      <c r="KO273" s="1">
        <v>0.4190103</v>
      </c>
      <c r="KP273">
        <v>0.64108529999999997</v>
      </c>
      <c r="KQ273">
        <v>18.970130000000001</v>
      </c>
      <c r="KR273" s="1">
        <v>9.478364E-4</v>
      </c>
      <c r="KS273" s="1">
        <v>0.35427130000000001</v>
      </c>
      <c r="KT273">
        <v>0.64103100000000002</v>
      </c>
      <c r="KU273">
        <v>19.560929999999999</v>
      </c>
      <c r="KV273" s="1">
        <v>8.2552039999999997E-4</v>
      </c>
      <c r="KW273" s="1">
        <v>0.30793480000000001</v>
      </c>
      <c r="KX273">
        <v>0.64106790000000002</v>
      </c>
      <c r="KY273">
        <v>20.158519999999999</v>
      </c>
      <c r="KZ273" s="1">
        <v>7.3570160000000005E-4</v>
      </c>
      <c r="LA273" s="1">
        <v>0.2740185</v>
      </c>
      <c r="LB273">
        <v>0.64117829999999998</v>
      </c>
      <c r="LC273">
        <v>20.12191</v>
      </c>
      <c r="LD273" s="1">
        <v>6.6542079999999996E-4</v>
      </c>
      <c r="LE273" s="1">
        <v>0.24760850000000001</v>
      </c>
      <c r="LF273">
        <v>0.6413297</v>
      </c>
      <c r="LG273">
        <v>19.715679999999999</v>
      </c>
      <c r="LH273" s="1">
        <v>6.0693219999999998E-4</v>
      </c>
      <c r="LI273" s="1">
        <v>0.22568920000000001</v>
      </c>
      <c r="LJ273">
        <v>0.64153839999999995</v>
      </c>
      <c r="LK273">
        <v>19.269079999999999</v>
      </c>
      <c r="LL273" s="1">
        <v>5.5682599999999996E-4</v>
      </c>
      <c r="LM273" s="1">
        <v>0.20693449999999999</v>
      </c>
      <c r="LN273">
        <v>0.64175179999999998</v>
      </c>
      <c r="LO273">
        <v>18.861879999999999</v>
      </c>
      <c r="LP273" s="1">
        <v>5.1400260000000004E-4</v>
      </c>
      <c r="LQ273" s="1">
        <v>0.19091449999999999</v>
      </c>
      <c r="LR273">
        <v>0.64199410000000001</v>
      </c>
      <c r="LS273">
        <v>19.2501</v>
      </c>
      <c r="LT273" s="1">
        <v>4.7799339999999999E-4</v>
      </c>
      <c r="LU273" s="1">
        <v>0.17742069999999999</v>
      </c>
      <c r="LV273">
        <v>0.64218750000000002</v>
      </c>
      <c r="LW273">
        <v>19.80527</v>
      </c>
      <c r="LX273" s="1">
        <v>4.4789340000000002E-4</v>
      </c>
      <c r="LY273" s="1">
        <v>0.16615050000000001</v>
      </c>
      <c r="LZ273">
        <v>0.64239469999999999</v>
      </c>
      <c r="MA273">
        <v>20.554189999999998</v>
      </c>
      <c r="MB273" s="1">
        <v>4.2242819999999999E-4</v>
      </c>
      <c r="MC273" s="1">
        <v>0.15662899999999999</v>
      </c>
      <c r="MD273">
        <v>0.64259069999999996</v>
      </c>
      <c r="ME273">
        <v>21.23865</v>
      </c>
      <c r="MF273" s="1">
        <v>4.0015729999999999E-4</v>
      </c>
      <c r="MG273" s="1">
        <v>0.14832010000000001</v>
      </c>
      <c r="MH273">
        <v>0.64272499999999999</v>
      </c>
      <c r="MI273">
        <v>21.378240000000002</v>
      </c>
      <c r="MJ273" s="1">
        <v>3.7999570000000002E-4</v>
      </c>
      <c r="MK273" s="1">
        <v>0.14082549999999999</v>
      </c>
      <c r="ML273">
        <v>0.6428239</v>
      </c>
      <c r="MM273">
        <v>21.049589999999998</v>
      </c>
      <c r="MN273" s="1">
        <v>3.615499E-4</v>
      </c>
      <c r="MO273" s="1">
        <v>0.1339689</v>
      </c>
      <c r="MP273">
        <v>0.64287950000000005</v>
      </c>
      <c r="MQ273">
        <v>20.6433</v>
      </c>
      <c r="MR273" s="1">
        <v>3.4460159999999998E-4</v>
      </c>
      <c r="MS273" s="1">
        <v>0.12767819999999999</v>
      </c>
      <c r="MT273">
        <v>0.64287179999999999</v>
      </c>
      <c r="MU273">
        <v>20.237459999999999</v>
      </c>
      <c r="MV273" s="1">
        <v>3.2911600000000001E-4</v>
      </c>
      <c r="MW273" s="1">
        <v>0.12193229999999999</v>
      </c>
      <c r="MX273">
        <v>0.64281739999999998</v>
      </c>
      <c r="MY273">
        <v>20.446010000000001</v>
      </c>
      <c r="MZ273" s="1">
        <v>3.1503990000000001E-4</v>
      </c>
      <c r="NA273" s="1">
        <v>0.11672100000000001</v>
      </c>
      <c r="NB273">
        <v>0.64266679999999998</v>
      </c>
      <c r="NC273">
        <v>20.27392</v>
      </c>
      <c r="ND273" s="1">
        <v>3.0240740000000001E-4</v>
      </c>
      <c r="NE273" s="1">
        <v>0.1120314</v>
      </c>
      <c r="NF273">
        <v>0.64244789999999996</v>
      </c>
      <c r="NG273">
        <v>20.882750000000001</v>
      </c>
      <c r="NH273" s="1">
        <v>2.9113369999999997E-4</v>
      </c>
      <c r="NI273" s="1">
        <v>0.10785500000000001</v>
      </c>
      <c r="NJ273">
        <v>0.64216770000000001</v>
      </c>
      <c r="NK273">
        <v>21.4709</v>
      </c>
      <c r="NL273" s="1">
        <v>2.8125589999999998E-4</v>
      </c>
      <c r="NM273" s="1">
        <v>0.1042</v>
      </c>
      <c r="NN273">
        <v>0.64180110000000001</v>
      </c>
      <c r="NO273">
        <v>21.674849999999999</v>
      </c>
      <c r="NP273" s="1">
        <v>2.7279080000000002E-4</v>
      </c>
      <c r="NQ273" s="1">
        <v>0.1010669</v>
      </c>
      <c r="NR273">
        <v>0.64137949999999999</v>
      </c>
      <c r="NS273">
        <v>21.489380000000001</v>
      </c>
      <c r="NT273" s="1">
        <v>2.6548030000000001E-4</v>
      </c>
      <c r="NU273" s="1">
        <v>9.8368430000000007E-2</v>
      </c>
      <c r="NV273">
        <v>0.64091960000000003</v>
      </c>
      <c r="NW273">
        <v>21.02664</v>
      </c>
      <c r="NX273" s="1">
        <v>2.587968E-4</v>
      </c>
      <c r="NY273" s="1">
        <v>9.5919160000000003E-2</v>
      </c>
      <c r="NZ273">
        <v>0.64045110000000005</v>
      </c>
      <c r="OA273">
        <v>20.620529999999999</v>
      </c>
      <c r="OB273" s="1">
        <v>2.5226159999999998E-4</v>
      </c>
      <c r="OC273" s="1">
        <v>9.3528399999999998E-2</v>
      </c>
      <c r="OD273">
        <v>0.63997320000000002</v>
      </c>
      <c r="OE273">
        <v>21.02627</v>
      </c>
      <c r="OF273" s="1">
        <v>2.4550260000000002E-4</v>
      </c>
      <c r="OG273" s="1">
        <v>9.1062160000000003E-2</v>
      </c>
      <c r="OH273">
        <v>0.63950070000000003</v>
      </c>
      <c r="OI273">
        <v>21.669989999999999</v>
      </c>
      <c r="OJ273" s="1">
        <v>2.3842749999999999E-4</v>
      </c>
      <c r="OK273" s="1">
        <v>8.8467690000000002E-2</v>
      </c>
    </row>
    <row r="274" spans="1:401" x14ac:dyDescent="0.35">
      <c r="A274">
        <v>280</v>
      </c>
      <c r="B274" t="s">
        <v>4</v>
      </c>
      <c r="C274" t="s">
        <v>181</v>
      </c>
      <c r="D274" t="s">
        <v>280</v>
      </c>
      <c r="E274">
        <v>966.19460000000004</v>
      </c>
      <c r="F274">
        <v>0.86564160000000001</v>
      </c>
      <c r="G274">
        <v>16.767520000000001</v>
      </c>
      <c r="H274">
        <v>0</v>
      </c>
      <c r="I274">
        <v>0</v>
      </c>
      <c r="J274">
        <v>0.86454810000000004</v>
      </c>
      <c r="K274">
        <v>17.279789999999998</v>
      </c>
      <c r="L274">
        <v>0</v>
      </c>
      <c r="M274">
        <v>0</v>
      </c>
      <c r="N274">
        <v>0.86345640000000001</v>
      </c>
      <c r="O274">
        <v>17.68271</v>
      </c>
      <c r="P274">
        <v>0</v>
      </c>
      <c r="Q274">
        <v>0</v>
      </c>
      <c r="R274">
        <v>0.86235539999999999</v>
      </c>
      <c r="S274">
        <v>17.935009999999998</v>
      </c>
      <c r="T274">
        <v>0</v>
      </c>
      <c r="U274">
        <v>0</v>
      </c>
      <c r="V274">
        <v>0.86125459999999998</v>
      </c>
      <c r="W274">
        <v>18.120339999999999</v>
      </c>
      <c r="X274">
        <v>0</v>
      </c>
      <c r="Y274">
        <v>0</v>
      </c>
      <c r="Z274">
        <v>0.86011139999999997</v>
      </c>
      <c r="AA274">
        <v>18.034330000000001</v>
      </c>
      <c r="AB274">
        <v>0</v>
      </c>
      <c r="AC274">
        <v>0</v>
      </c>
      <c r="AD274">
        <v>0.85896720000000004</v>
      </c>
      <c r="AE274">
        <v>17.752120000000001</v>
      </c>
      <c r="AF274">
        <v>0</v>
      </c>
      <c r="AG274">
        <v>0</v>
      </c>
      <c r="AH274">
        <v>0.85782320000000001</v>
      </c>
      <c r="AI274">
        <v>17.578659999999999</v>
      </c>
      <c r="AJ274">
        <v>0</v>
      </c>
      <c r="AK274">
        <v>0</v>
      </c>
      <c r="AL274">
        <v>0.85666120000000001</v>
      </c>
      <c r="AM274">
        <v>17.497699999999998</v>
      </c>
      <c r="AN274">
        <v>0</v>
      </c>
      <c r="AO274">
        <v>0</v>
      </c>
      <c r="AP274">
        <v>0.85549699999999995</v>
      </c>
      <c r="AQ274">
        <v>17.957339999999999</v>
      </c>
      <c r="AR274">
        <v>0</v>
      </c>
      <c r="AS274">
        <v>0</v>
      </c>
      <c r="AT274">
        <v>0.85428139999999997</v>
      </c>
      <c r="AU274">
        <v>18.56606</v>
      </c>
      <c r="AV274">
        <v>0</v>
      </c>
      <c r="AW274">
        <v>0</v>
      </c>
      <c r="AX274">
        <v>0.85308220000000001</v>
      </c>
      <c r="AY274">
        <v>18.981190000000002</v>
      </c>
      <c r="AZ274">
        <v>0</v>
      </c>
      <c r="BA274">
        <v>0</v>
      </c>
      <c r="BB274">
        <v>0.85190399999999999</v>
      </c>
      <c r="BC274">
        <v>19.28556</v>
      </c>
      <c r="BD274">
        <v>0</v>
      </c>
      <c r="BE274">
        <v>0</v>
      </c>
      <c r="BF274">
        <v>0.85065619999999997</v>
      </c>
      <c r="BG274">
        <v>19.203050000000001</v>
      </c>
      <c r="BH274">
        <v>1.140356E-18</v>
      </c>
      <c r="BI274">
        <v>2.7505389999999999E-16</v>
      </c>
      <c r="BJ274">
        <v>0.84937790000000002</v>
      </c>
      <c r="BK274">
        <v>18.95552</v>
      </c>
      <c r="BL274" s="1">
        <v>1.9010199999999999E-12</v>
      </c>
      <c r="BM274" s="1">
        <v>6.8197679999999997E-10</v>
      </c>
      <c r="BN274">
        <v>0.84806159999999997</v>
      </c>
      <c r="BO274">
        <v>18.809570000000001</v>
      </c>
      <c r="BP274" s="1">
        <v>2.304937E-7</v>
      </c>
      <c r="BQ274" s="1">
        <v>7.46103E-5</v>
      </c>
      <c r="BR274">
        <v>0.84673149999999997</v>
      </c>
      <c r="BS274">
        <v>18.733519999999999</v>
      </c>
      <c r="BT274" s="1">
        <v>1.634141E-4</v>
      </c>
      <c r="BU274" s="1">
        <v>5.7997680000000003E-2</v>
      </c>
      <c r="BV274">
        <v>0.84548179999999995</v>
      </c>
      <c r="BW274">
        <v>18.970359999999999</v>
      </c>
      <c r="BX274" s="1">
        <v>1.796534E-2</v>
      </c>
      <c r="BY274" s="1">
        <v>6.9253049999999998</v>
      </c>
      <c r="BZ274">
        <v>0.84420059999999997</v>
      </c>
      <c r="CA274">
        <v>19.03565</v>
      </c>
      <c r="CB274" s="1">
        <v>0.53713129999999998</v>
      </c>
      <c r="CC274">
        <v>223.85900000000001</v>
      </c>
      <c r="CD274">
        <v>0.84281720000000004</v>
      </c>
      <c r="CE274">
        <v>19.092929999999999</v>
      </c>
      <c r="CF274" s="1">
        <v>5.8104430000000002</v>
      </c>
      <c r="CG274">
        <v>2610.0259999999998</v>
      </c>
      <c r="CH274">
        <v>0.84111579999999997</v>
      </c>
      <c r="CI274">
        <v>18.92445</v>
      </c>
      <c r="CJ274">
        <v>27.360299999999999</v>
      </c>
      <c r="CK274">
        <v>13225.97</v>
      </c>
      <c r="CL274">
        <v>0.83916179999999996</v>
      </c>
      <c r="CM274">
        <v>18.635639999999999</v>
      </c>
      <c r="CN274">
        <v>64.307500000000005</v>
      </c>
      <c r="CO274">
        <v>33388.79</v>
      </c>
      <c r="CP274">
        <v>0.83712010000000003</v>
      </c>
      <c r="CQ274">
        <v>18.439820000000001</v>
      </c>
      <c r="CR274">
        <v>84.079920000000001</v>
      </c>
      <c r="CS274">
        <v>46737.7</v>
      </c>
      <c r="CT274">
        <v>0.83523119999999995</v>
      </c>
      <c r="CU274">
        <v>18.367560000000001</v>
      </c>
      <c r="CV274">
        <v>66.642099999999999</v>
      </c>
      <c r="CW274">
        <v>39649.96</v>
      </c>
      <c r="CX274">
        <v>0.83351649999999999</v>
      </c>
      <c r="CY274">
        <v>18.329969999999999</v>
      </c>
      <c r="CZ274">
        <v>34.523040000000002</v>
      </c>
      <c r="DA274">
        <v>21902.42</v>
      </c>
      <c r="DB274">
        <v>0.83201029999999998</v>
      </c>
      <c r="DC274">
        <v>18.660679999999999</v>
      </c>
      <c r="DD274">
        <v>12.43741</v>
      </c>
      <c r="DE274">
        <v>8387.4439999999995</v>
      </c>
      <c r="DF274">
        <v>0.8305458</v>
      </c>
      <c r="DG274">
        <v>18.644089999999998</v>
      </c>
      <c r="DH274">
        <v>3.311337</v>
      </c>
      <c r="DI274">
        <v>2360.0749999999998</v>
      </c>
      <c r="DJ274">
        <v>0.82902200000000004</v>
      </c>
      <c r="DK274">
        <v>18.529</v>
      </c>
      <c r="DL274">
        <v>0.71315280000000003</v>
      </c>
      <c r="DM274">
        <v>528.39700000000005</v>
      </c>
      <c r="DN274">
        <v>0.82732550000000005</v>
      </c>
      <c r="DO274">
        <v>18.37021</v>
      </c>
      <c r="DP274">
        <v>0.1613338</v>
      </c>
      <c r="DQ274">
        <v>116.2889</v>
      </c>
      <c r="DR274">
        <v>0.82544329999999999</v>
      </c>
      <c r="DS274">
        <v>18.024529999999999</v>
      </c>
      <c r="DT274">
        <v>6.5687159999999994E-2</v>
      </c>
      <c r="DU274">
        <v>41.894010000000002</v>
      </c>
      <c r="DV274">
        <v>0.82327899999999998</v>
      </c>
      <c r="DW274">
        <v>17.587779999999999</v>
      </c>
      <c r="DX274">
        <v>4.8883370000000002E-2</v>
      </c>
      <c r="DY274">
        <v>29.135400000000001</v>
      </c>
      <c r="DZ274">
        <v>0.8207776</v>
      </c>
      <c r="EA274">
        <v>17.325980000000001</v>
      </c>
      <c r="EB274">
        <v>4.3903940000000002E-2</v>
      </c>
      <c r="EC274">
        <v>25.893039999999999</v>
      </c>
      <c r="ED274">
        <v>0.81796709999999995</v>
      </c>
      <c r="EE274">
        <v>17.3506</v>
      </c>
      <c r="EF274">
        <v>4.0893079999999998E-2</v>
      </c>
      <c r="EG274">
        <v>24.180599999999998</v>
      </c>
      <c r="EH274">
        <v>0.81505680000000003</v>
      </c>
      <c r="EI274">
        <v>18.051960000000001</v>
      </c>
      <c r="EJ274" s="1">
        <v>3.836088E-2</v>
      </c>
      <c r="EK274">
        <v>22.813310000000001</v>
      </c>
      <c r="EL274">
        <v>0.81207419999999997</v>
      </c>
      <c r="EM274">
        <v>18.606999999999999</v>
      </c>
      <c r="EN274" s="1">
        <v>3.5973369999999998E-2</v>
      </c>
      <c r="EO274">
        <v>21.5426</v>
      </c>
      <c r="EP274">
        <v>0.80887940000000003</v>
      </c>
      <c r="EQ274">
        <v>18.966709999999999</v>
      </c>
      <c r="ER274" s="1">
        <v>3.3683190000000002E-2</v>
      </c>
      <c r="ES274" s="1">
        <v>20.321639999999999</v>
      </c>
      <c r="ET274">
        <v>0.80553750000000002</v>
      </c>
      <c r="EU274">
        <v>19.29006</v>
      </c>
      <c r="EV274" s="1">
        <v>3.152274E-2</v>
      </c>
      <c r="EW274" s="1">
        <v>19.162600000000001</v>
      </c>
      <c r="EX274">
        <v>0.8023093</v>
      </c>
      <c r="EY274">
        <v>19.10905</v>
      </c>
      <c r="EZ274" s="1">
        <v>2.9617910000000001E-2</v>
      </c>
      <c r="FA274" s="1">
        <v>18.125720000000001</v>
      </c>
      <c r="FB274">
        <v>0.79895309999999997</v>
      </c>
      <c r="FC274">
        <v>18.46922</v>
      </c>
      <c r="FD274" s="1">
        <v>2.8295250000000001E-2</v>
      </c>
      <c r="FE274" s="1">
        <v>17.398620000000001</v>
      </c>
      <c r="FF274">
        <v>0.79543629999999999</v>
      </c>
      <c r="FG274">
        <v>18.009450000000001</v>
      </c>
      <c r="FH274" s="1">
        <v>2.7889750000000001E-2</v>
      </c>
      <c r="FI274" s="1">
        <v>17.205279999999998</v>
      </c>
      <c r="FJ274">
        <v>0.79183360000000003</v>
      </c>
      <c r="FK274">
        <v>17.812830000000002</v>
      </c>
      <c r="FL274" s="1">
        <v>2.8295250000000001E-2</v>
      </c>
      <c r="FM274" s="1">
        <v>17.541540000000001</v>
      </c>
      <c r="FN274">
        <v>0.78822270000000005</v>
      </c>
      <c r="FO274">
        <v>18.384689999999999</v>
      </c>
      <c r="FP274" s="1">
        <v>2.8913049999999999E-2</v>
      </c>
      <c r="FQ274" s="1">
        <v>18.083839999999999</v>
      </c>
      <c r="FR274">
        <v>0.7844525</v>
      </c>
      <c r="FS274">
        <v>19.118030000000001</v>
      </c>
      <c r="FT274" s="1">
        <v>2.9088619999999999E-2</v>
      </c>
      <c r="FU274" s="1">
        <v>18.41921</v>
      </c>
      <c r="FV274">
        <v>0.78066440000000004</v>
      </c>
      <c r="FW274">
        <v>19.723710000000001</v>
      </c>
      <c r="FX274" s="1">
        <v>2.85457E-2</v>
      </c>
      <c r="FY274" s="1">
        <v>18.322410000000001</v>
      </c>
      <c r="FZ274">
        <v>0.77746649999999995</v>
      </c>
      <c r="GA274">
        <v>20.224530000000001</v>
      </c>
      <c r="GB274" s="1">
        <v>2.7371900000000001E-2</v>
      </c>
      <c r="GC274" s="1">
        <v>17.79147</v>
      </c>
      <c r="GD274">
        <v>0.7747347</v>
      </c>
      <c r="GE274">
        <v>20.11647</v>
      </c>
      <c r="GF274" s="1">
        <v>2.5785969999999998E-2</v>
      </c>
      <c r="GG274" s="1">
        <v>16.951709999999999</v>
      </c>
      <c r="GH274">
        <v>0.77123509999999995</v>
      </c>
      <c r="GI274">
        <v>19.636649999999999</v>
      </c>
      <c r="GJ274" s="1">
        <v>2.3977970000000001E-2</v>
      </c>
      <c r="GK274" s="1">
        <v>15.93867</v>
      </c>
      <c r="GL274">
        <v>0.76700029999999997</v>
      </c>
      <c r="GM274">
        <v>19.17127</v>
      </c>
      <c r="GN274" s="1">
        <v>2.2108619999999999E-2</v>
      </c>
      <c r="GO274" s="1">
        <v>14.858750000000001</v>
      </c>
      <c r="GP274">
        <v>0.76273069999999998</v>
      </c>
      <c r="GQ274">
        <v>18.863600000000002</v>
      </c>
      <c r="GR274" s="1">
        <v>2.028201E-2</v>
      </c>
      <c r="GS274" s="1">
        <v>13.778409999999999</v>
      </c>
      <c r="GT274">
        <v>0.7585035</v>
      </c>
      <c r="GU274">
        <v>18.81861</v>
      </c>
      <c r="GV274" s="1">
        <v>1.8559579999999999E-2</v>
      </c>
      <c r="GW274" s="1">
        <v>12.73922</v>
      </c>
      <c r="GX274">
        <v>0.75405239999999996</v>
      </c>
      <c r="GY274">
        <v>19.36505</v>
      </c>
      <c r="GZ274" s="1">
        <v>1.695224E-2</v>
      </c>
      <c r="HA274" s="1">
        <v>11.76125</v>
      </c>
      <c r="HB274">
        <v>0.74940229999999997</v>
      </c>
      <c r="HC274">
        <v>19.822970000000002</v>
      </c>
      <c r="HD274" s="1">
        <v>1.5473249999999999E-2</v>
      </c>
      <c r="HE274" s="1">
        <v>10.85284</v>
      </c>
      <c r="HF274">
        <v>0.74450059999999996</v>
      </c>
      <c r="HG274">
        <v>20.200700000000001</v>
      </c>
      <c r="HH274" s="1">
        <v>1.4118739999999999E-2</v>
      </c>
      <c r="HI274" s="1">
        <v>10.01586</v>
      </c>
      <c r="HJ274">
        <v>0.74039679999999997</v>
      </c>
      <c r="HK274">
        <v>20.085760000000001</v>
      </c>
      <c r="HL274" s="1">
        <v>1.290704E-2</v>
      </c>
      <c r="HM274" s="1">
        <v>9.2475900000000006</v>
      </c>
      <c r="HN274">
        <v>0.7361162</v>
      </c>
      <c r="HO274">
        <v>19.79382</v>
      </c>
      <c r="HP274" s="1">
        <v>1.180349E-2</v>
      </c>
      <c r="HQ274" s="1">
        <v>8.542173</v>
      </c>
      <c r="HR274">
        <v>0.73181379999999996</v>
      </c>
      <c r="HS274">
        <v>19.33689</v>
      </c>
      <c r="HT274" s="1">
        <v>1.078669E-2</v>
      </c>
      <c r="HU274" s="1">
        <v>7.8905200000000004</v>
      </c>
      <c r="HV274">
        <v>0.72740490000000002</v>
      </c>
      <c r="HW274">
        <v>18.77899</v>
      </c>
      <c r="HX274" s="1">
        <v>9.8581780000000004E-3</v>
      </c>
      <c r="HY274" s="1">
        <v>7.2878030000000003</v>
      </c>
      <c r="HZ274">
        <v>0.72384630000000005</v>
      </c>
      <c r="IA274">
        <v>18.453779999999998</v>
      </c>
      <c r="IB274" s="1">
        <v>9.0048290000000007E-3</v>
      </c>
      <c r="IC274" s="1">
        <v>6.7219470000000001</v>
      </c>
      <c r="ID274">
        <v>0.720522</v>
      </c>
      <c r="IE274">
        <v>18.68732</v>
      </c>
      <c r="IF274" s="1">
        <v>8.2208590000000005E-3</v>
      </c>
      <c r="IG274" s="1">
        <v>6.1935789999999997</v>
      </c>
      <c r="IH274">
        <v>0.71757570000000004</v>
      </c>
      <c r="II274">
        <v>19.116440000000001</v>
      </c>
      <c r="IJ274" s="1">
        <v>7.508977E-3</v>
      </c>
      <c r="IK274" s="1">
        <v>5.7054790000000004</v>
      </c>
      <c r="IL274">
        <v>0.71512640000000005</v>
      </c>
      <c r="IM274">
        <v>19.72748</v>
      </c>
      <c r="IN274" s="1">
        <v>6.8610590000000001E-3</v>
      </c>
      <c r="IO274" s="1">
        <v>5.2534140000000003</v>
      </c>
      <c r="IP274">
        <v>0.71291680000000002</v>
      </c>
      <c r="IQ274">
        <v>19.787590000000002</v>
      </c>
      <c r="IR274" s="1">
        <v>6.262938E-3</v>
      </c>
      <c r="IS274" s="1">
        <v>4.8307209999999996</v>
      </c>
      <c r="IT274">
        <v>0.71093600000000001</v>
      </c>
      <c r="IU274">
        <v>19.516020000000001</v>
      </c>
      <c r="IV274" s="1">
        <v>5.7034410000000001E-3</v>
      </c>
      <c r="IW274" s="1">
        <v>4.4295200000000001</v>
      </c>
      <c r="IX274">
        <v>0.70935700000000002</v>
      </c>
      <c r="IY274">
        <v>19.149899999999999</v>
      </c>
      <c r="IZ274" s="1">
        <v>5.1782269999999997E-3</v>
      </c>
      <c r="JA274" s="1">
        <v>4.0461900000000002</v>
      </c>
      <c r="JB274">
        <v>0.70798110000000003</v>
      </c>
      <c r="JC274">
        <v>18.66254</v>
      </c>
      <c r="JD274" s="1">
        <v>4.680872E-3</v>
      </c>
      <c r="JE274" s="1">
        <v>3.6778710000000001</v>
      </c>
      <c r="JF274">
        <v>0.70686530000000003</v>
      </c>
      <c r="JG274">
        <v>18.681819999999998</v>
      </c>
      <c r="JH274" s="1">
        <v>4.2072790000000004E-3</v>
      </c>
      <c r="JI274" s="1">
        <v>3.3227639999999998</v>
      </c>
      <c r="JJ274">
        <v>0.70596380000000003</v>
      </c>
      <c r="JK274">
        <v>18.814979999999998</v>
      </c>
      <c r="JL274" s="1">
        <v>3.7563739999999998E-3</v>
      </c>
      <c r="JM274" s="1">
        <v>2.9805799999999998</v>
      </c>
      <c r="JN274">
        <v>0.70527759999999995</v>
      </c>
      <c r="JO274">
        <v>18.92184</v>
      </c>
      <c r="JP274" s="1">
        <v>3.3219310000000002E-3</v>
      </c>
      <c r="JQ274" s="1">
        <v>2.648809</v>
      </c>
      <c r="JR274">
        <v>0.70472389999999996</v>
      </c>
      <c r="JS274">
        <v>19.35999</v>
      </c>
      <c r="JT274" s="1">
        <v>2.8965390000000001E-3</v>
      </c>
      <c r="JU274" s="1">
        <v>2.322152</v>
      </c>
      <c r="JV274">
        <v>0.70435740000000002</v>
      </c>
      <c r="JW274">
        <v>19.546690000000002</v>
      </c>
      <c r="JX274" s="1">
        <v>2.4765479999999999E-3</v>
      </c>
      <c r="JY274" s="1">
        <v>1.9976179999999999</v>
      </c>
      <c r="JZ274">
        <v>0.70405510000000004</v>
      </c>
      <c r="KA274">
        <v>19.18488</v>
      </c>
      <c r="KB274" s="1">
        <v>2.0716609999999998E-3</v>
      </c>
      <c r="KC274" s="1">
        <v>1.6810849999999999</v>
      </c>
      <c r="KD274">
        <v>0.70383510000000005</v>
      </c>
      <c r="KE274">
        <v>18.776910000000001</v>
      </c>
      <c r="KF274" s="1">
        <v>1.702318E-3</v>
      </c>
      <c r="KG274" s="1">
        <v>1.3877200000000001</v>
      </c>
      <c r="KH274">
        <v>0.70370679999999997</v>
      </c>
      <c r="KI274">
        <v>18.33954</v>
      </c>
      <c r="KJ274" s="1">
        <v>1.390774E-3</v>
      </c>
      <c r="KK274" s="1">
        <v>1.135251</v>
      </c>
      <c r="KL274">
        <v>0.7036384</v>
      </c>
      <c r="KM274">
        <v>18.579350000000002</v>
      </c>
      <c r="KN274" s="1">
        <v>1.1473989999999999E-3</v>
      </c>
      <c r="KO274" s="1">
        <v>0.93429169999999995</v>
      </c>
      <c r="KP274">
        <v>0.70362179999999996</v>
      </c>
      <c r="KQ274">
        <v>19.016490000000001</v>
      </c>
      <c r="KR274" s="1">
        <v>9.6830250000000005E-4</v>
      </c>
      <c r="KS274" s="1">
        <v>0.7844025</v>
      </c>
      <c r="KT274">
        <v>0.70369599999999999</v>
      </c>
      <c r="KU274">
        <v>19.57536</v>
      </c>
      <c r="KV274" s="1">
        <v>8.4021889999999998E-4</v>
      </c>
      <c r="KW274" s="1">
        <v>0.67650080000000001</v>
      </c>
      <c r="KX274">
        <v>0.70373830000000004</v>
      </c>
      <c r="KY274">
        <v>20.151450000000001</v>
      </c>
      <c r="KZ274" s="1">
        <v>7.4669549999999997E-4</v>
      </c>
      <c r="LA274" s="1">
        <v>0.5981938</v>
      </c>
      <c r="LB274">
        <v>0.70382579999999995</v>
      </c>
      <c r="LC274">
        <v>20.180099999999999</v>
      </c>
      <c r="LD274" s="1">
        <v>6.7421600000000005E-4</v>
      </c>
      <c r="LE274" s="1">
        <v>0.53837590000000002</v>
      </c>
      <c r="LF274">
        <v>0.70395019999999997</v>
      </c>
      <c r="LG274">
        <v>19.759270000000001</v>
      </c>
      <c r="LH274" s="1">
        <v>6.1435739999999997E-4</v>
      </c>
      <c r="LI274" s="1">
        <v>0.48957099999999998</v>
      </c>
      <c r="LJ274">
        <v>0.70410079999999997</v>
      </c>
      <c r="LK274">
        <v>19.34074</v>
      </c>
      <c r="LL274" s="1">
        <v>5.6319560000000005E-4</v>
      </c>
      <c r="LM274" s="1">
        <v>0.44807940000000002</v>
      </c>
      <c r="LN274">
        <v>0.70421089999999997</v>
      </c>
      <c r="LO274">
        <v>18.92717</v>
      </c>
      <c r="LP274" s="1">
        <v>5.1941339999999996E-4</v>
      </c>
      <c r="LQ274" s="1">
        <v>0.4125566</v>
      </c>
      <c r="LR274">
        <v>0.70434920000000001</v>
      </c>
      <c r="LS274">
        <v>19.274979999999999</v>
      </c>
      <c r="LT274" s="1">
        <v>4.8253E-4</v>
      </c>
      <c r="LU274" s="1">
        <v>0.38250519999999999</v>
      </c>
      <c r="LV274">
        <v>0.70446249999999999</v>
      </c>
      <c r="LW274">
        <v>19.811199999999999</v>
      </c>
      <c r="LX274" s="1">
        <v>4.5169209999999999E-4</v>
      </c>
      <c r="LY274" s="1">
        <v>0.35735650000000002</v>
      </c>
      <c r="LZ274">
        <v>0.70458169999999998</v>
      </c>
      <c r="MA274">
        <v>20.532509999999998</v>
      </c>
      <c r="MB274" s="1">
        <v>4.256695E-4</v>
      </c>
      <c r="MC274" s="1">
        <v>0.33620630000000001</v>
      </c>
      <c r="MD274">
        <v>0.70467310000000005</v>
      </c>
      <c r="ME274">
        <v>21.192039999999999</v>
      </c>
      <c r="MF274" s="1">
        <v>4.0303080000000002E-4</v>
      </c>
      <c r="MG274" s="1">
        <v>0.317938</v>
      </c>
      <c r="MH274">
        <v>0.70472959999999996</v>
      </c>
      <c r="MI274">
        <v>21.384340000000002</v>
      </c>
      <c r="MJ274" s="1">
        <v>3.8260399999999998E-4</v>
      </c>
      <c r="MK274" s="1">
        <v>0.30160759999999998</v>
      </c>
      <c r="ML274">
        <v>0.7047852</v>
      </c>
      <c r="MM274">
        <v>21.064810000000001</v>
      </c>
      <c r="MN274" s="1">
        <v>3.6394699999999999E-4</v>
      </c>
      <c r="MO274" s="1">
        <v>0.2867267</v>
      </c>
      <c r="MP274">
        <v>0.70481799999999994</v>
      </c>
      <c r="MQ274">
        <v>20.694949999999999</v>
      </c>
      <c r="MR274" s="1">
        <v>3.46795E-4</v>
      </c>
      <c r="MS274" s="1">
        <v>0.27308939999999998</v>
      </c>
      <c r="MT274">
        <v>0.70477339999999999</v>
      </c>
      <c r="MU274">
        <v>20.29016</v>
      </c>
      <c r="MV274" s="1">
        <v>3.3111609999999999E-4</v>
      </c>
      <c r="MW274" s="1">
        <v>0.26061980000000001</v>
      </c>
      <c r="MX274">
        <v>0.70472089999999998</v>
      </c>
      <c r="MY274">
        <v>20.49783</v>
      </c>
      <c r="MZ274" s="1">
        <v>3.1684520000000002E-4</v>
      </c>
      <c r="NA274" s="1">
        <v>0.24930279999999999</v>
      </c>
      <c r="NB274">
        <v>0.70459000000000005</v>
      </c>
      <c r="NC274">
        <v>20.323039999999999</v>
      </c>
      <c r="ND274" s="1">
        <v>3.0402610000000003E-4</v>
      </c>
      <c r="NE274" s="1">
        <v>0.23910699999999999</v>
      </c>
      <c r="NF274">
        <v>0.7044414</v>
      </c>
      <c r="NG274">
        <v>20.831040000000002</v>
      </c>
      <c r="NH274" s="1">
        <v>2.9256349999999998E-4</v>
      </c>
      <c r="NI274" s="1">
        <v>0.23001260000000001</v>
      </c>
      <c r="NJ274">
        <v>0.70424339999999996</v>
      </c>
      <c r="NK274">
        <v>21.409759999999999</v>
      </c>
      <c r="NL274" s="1">
        <v>2.82498E-4</v>
      </c>
      <c r="NM274" s="1">
        <v>0.22203010000000001</v>
      </c>
      <c r="NN274">
        <v>0.70402229999999999</v>
      </c>
      <c r="NO274">
        <v>21.65879</v>
      </c>
      <c r="NP274" s="1">
        <v>2.7385210000000003E-4</v>
      </c>
      <c r="NQ274" s="1">
        <v>0.2151681</v>
      </c>
      <c r="NR274">
        <v>0.70376150000000004</v>
      </c>
      <c r="NS274">
        <v>21.497979999999998</v>
      </c>
      <c r="NT274" s="1">
        <v>2.6640350000000003E-4</v>
      </c>
      <c r="NU274" s="1">
        <v>0.2092939</v>
      </c>
      <c r="NV274">
        <v>0.70347409999999999</v>
      </c>
      <c r="NW274">
        <v>21.09937</v>
      </c>
      <c r="NX274" s="1">
        <v>2.5965999999999999E-4</v>
      </c>
      <c r="NY274" s="1">
        <v>0.20407910000000001</v>
      </c>
      <c r="NZ274">
        <v>0.70321400000000001</v>
      </c>
      <c r="OA274">
        <v>20.695900000000002</v>
      </c>
      <c r="OB274" s="1">
        <v>2.5312810000000001E-4</v>
      </c>
      <c r="OC274" s="1">
        <v>0.19909760000000001</v>
      </c>
      <c r="OD274">
        <v>0.70294840000000003</v>
      </c>
      <c r="OE274">
        <v>21.06523</v>
      </c>
      <c r="OF274" s="1">
        <v>2.4640620000000003E-4</v>
      </c>
      <c r="OG274" s="1">
        <v>0.19402649999999999</v>
      </c>
      <c r="OH274">
        <v>0.70266459999999997</v>
      </c>
      <c r="OI274">
        <v>21.68233</v>
      </c>
      <c r="OJ274" s="1">
        <v>2.393734E-4</v>
      </c>
      <c r="OK274" s="1">
        <v>0.18869949999999999</v>
      </c>
    </row>
    <row r="275" spans="1:401" x14ac:dyDescent="0.35">
      <c r="A275">
        <v>281</v>
      </c>
      <c r="B275" t="s">
        <v>4</v>
      </c>
      <c r="C275" t="s">
        <v>181</v>
      </c>
      <c r="D275" t="s">
        <v>281</v>
      </c>
      <c r="E275">
        <v>869.34450000000004</v>
      </c>
      <c r="F275">
        <v>0.41998289999999999</v>
      </c>
      <c r="G275">
        <v>16.76182</v>
      </c>
      <c r="H275">
        <v>0</v>
      </c>
      <c r="I275">
        <v>0</v>
      </c>
      <c r="J275">
        <v>0.4186377</v>
      </c>
      <c r="K275">
        <v>17.275400000000001</v>
      </c>
      <c r="L275">
        <v>0</v>
      </c>
      <c r="M275">
        <v>0</v>
      </c>
      <c r="N275">
        <v>0.41728850000000001</v>
      </c>
      <c r="O275">
        <v>17.693860000000001</v>
      </c>
      <c r="P275">
        <v>0</v>
      </c>
      <c r="Q275">
        <v>0</v>
      </c>
      <c r="R275">
        <v>0.41594009999999998</v>
      </c>
      <c r="S275">
        <v>17.955649999999999</v>
      </c>
      <c r="T275">
        <v>0</v>
      </c>
      <c r="U275">
        <v>0</v>
      </c>
      <c r="V275">
        <v>0.41459390000000002</v>
      </c>
      <c r="W275">
        <v>18.146180000000001</v>
      </c>
      <c r="X275">
        <v>0</v>
      </c>
      <c r="Y275">
        <v>0</v>
      </c>
      <c r="Z275">
        <v>0.41323929999999998</v>
      </c>
      <c r="AA275">
        <v>18.062940000000001</v>
      </c>
      <c r="AB275">
        <v>0</v>
      </c>
      <c r="AC275">
        <v>0</v>
      </c>
      <c r="AD275">
        <v>0.41187980000000002</v>
      </c>
      <c r="AE275">
        <v>17.761839999999999</v>
      </c>
      <c r="AF275">
        <v>0</v>
      </c>
      <c r="AG275">
        <v>0</v>
      </c>
      <c r="AH275">
        <v>0.41050979999999998</v>
      </c>
      <c r="AI275">
        <v>17.578389999999999</v>
      </c>
      <c r="AJ275">
        <v>0</v>
      </c>
      <c r="AK275">
        <v>0</v>
      </c>
      <c r="AL275">
        <v>0.40914309999999998</v>
      </c>
      <c r="AM275">
        <v>17.490870000000001</v>
      </c>
      <c r="AN275">
        <v>0</v>
      </c>
      <c r="AO275">
        <v>0</v>
      </c>
      <c r="AP275">
        <v>0.40775519999999998</v>
      </c>
      <c r="AQ275">
        <v>17.94464</v>
      </c>
      <c r="AR275">
        <v>0</v>
      </c>
      <c r="AS275">
        <v>0</v>
      </c>
      <c r="AT275">
        <v>0.40633720000000001</v>
      </c>
      <c r="AU275">
        <v>18.566079999999999</v>
      </c>
      <c r="AV275">
        <v>0</v>
      </c>
      <c r="AW275">
        <v>0</v>
      </c>
      <c r="AX275">
        <v>0.40489330000000001</v>
      </c>
      <c r="AY275">
        <v>18.994890000000002</v>
      </c>
      <c r="AZ275">
        <v>0</v>
      </c>
      <c r="BA275">
        <v>0</v>
      </c>
      <c r="BB275">
        <v>0.40344469999999999</v>
      </c>
      <c r="BC275">
        <v>19.303159999999998</v>
      </c>
      <c r="BD275">
        <v>0</v>
      </c>
      <c r="BE275">
        <v>0</v>
      </c>
      <c r="BF275">
        <v>0.40194029999999997</v>
      </c>
      <c r="BG275">
        <v>19.228940000000001</v>
      </c>
      <c r="BH275">
        <v>1.1482629999999999E-19</v>
      </c>
      <c r="BI275">
        <v>5.381431E-17</v>
      </c>
      <c r="BJ275">
        <v>0.40039649999999999</v>
      </c>
      <c r="BK275">
        <v>18.964559999999999</v>
      </c>
      <c r="BL275" s="1">
        <v>2.115303E-13</v>
      </c>
      <c r="BM275" s="1">
        <v>9.9621599999999994E-11</v>
      </c>
      <c r="BN275">
        <v>0.39883809999999997</v>
      </c>
      <c r="BO275">
        <v>18.809889999999999</v>
      </c>
      <c r="BP275" s="1">
        <v>6.4247149999999994E-8</v>
      </c>
      <c r="BQ275" s="1">
        <v>2.786507E-5</v>
      </c>
      <c r="BR275">
        <v>0.39726220000000001</v>
      </c>
      <c r="BS275">
        <v>18.733499999999999</v>
      </c>
      <c r="BT275" s="1">
        <v>6.5334239999999998E-5</v>
      </c>
      <c r="BU275" s="1">
        <v>2.7569920000000001E-2</v>
      </c>
      <c r="BV275">
        <v>0.39570109999999997</v>
      </c>
      <c r="BW275">
        <v>18.969249999999999</v>
      </c>
      <c r="BX275" s="1">
        <v>8.9516049999999996E-3</v>
      </c>
      <c r="BY275" s="1">
        <v>3.8237649999999999</v>
      </c>
      <c r="BZ275">
        <v>0.3941095</v>
      </c>
      <c r="CA275">
        <v>19.057310000000001</v>
      </c>
      <c r="CB275" s="1">
        <v>0.31795610000000002</v>
      </c>
      <c r="CC275">
        <v>138.66579999999999</v>
      </c>
      <c r="CD275">
        <v>0.39242630000000001</v>
      </c>
      <c r="CE275">
        <v>19.118919999999999</v>
      </c>
      <c r="CF275" s="1">
        <v>3.9835539999999998</v>
      </c>
      <c r="CG275">
        <v>1777.9860000000001</v>
      </c>
      <c r="CH275">
        <v>0.39051839999999999</v>
      </c>
      <c r="CI275">
        <v>18.95505</v>
      </c>
      <c r="CJ275">
        <v>21.37077</v>
      </c>
      <c r="CK275">
        <v>9774.2520000000004</v>
      </c>
      <c r="CL275">
        <v>0.38833649999999997</v>
      </c>
      <c r="CM275">
        <v>18.65654</v>
      </c>
      <c r="CN275">
        <v>56.538589999999999</v>
      </c>
      <c r="CO275">
        <v>26491.82</v>
      </c>
      <c r="CP275">
        <v>0.38597880000000001</v>
      </c>
      <c r="CQ275">
        <v>18.443529999999999</v>
      </c>
      <c r="CR275">
        <v>82.339650000000006</v>
      </c>
      <c r="CS275">
        <v>39482.07</v>
      </c>
      <c r="CT275">
        <v>0.38361489999999998</v>
      </c>
      <c r="CU275">
        <v>18.362549999999999</v>
      </c>
      <c r="CV275">
        <v>72.229569999999995</v>
      </c>
      <c r="CW275">
        <v>35399.300000000003</v>
      </c>
      <c r="CX275">
        <v>0.38135289999999999</v>
      </c>
      <c r="CY275">
        <v>18.32593</v>
      </c>
      <c r="CZ275">
        <v>41.074150000000003</v>
      </c>
      <c r="DA275">
        <v>20538.04</v>
      </c>
      <c r="DB275">
        <v>0.37924659999999999</v>
      </c>
      <c r="DC275">
        <v>18.65371</v>
      </c>
      <c r="DD275">
        <v>16.128409999999999</v>
      </c>
      <c r="DE275">
        <v>8213.5120000000006</v>
      </c>
      <c r="DF275">
        <v>0.37726110000000002</v>
      </c>
      <c r="DG275">
        <v>18.676690000000001</v>
      </c>
      <c r="DH275">
        <v>4.634747</v>
      </c>
      <c r="DI275">
        <v>2398.0210000000002</v>
      </c>
      <c r="DJ275">
        <v>0.37528509999999998</v>
      </c>
      <c r="DK275">
        <v>18.566420000000001</v>
      </c>
      <c r="DL275">
        <v>1.0500620000000001</v>
      </c>
      <c r="DM275">
        <v>550.12760000000003</v>
      </c>
      <c r="DN275">
        <v>0.37323719999999999</v>
      </c>
      <c r="DO275">
        <v>18.415009999999999</v>
      </c>
      <c r="DP275">
        <v>0.22723009999999999</v>
      </c>
      <c r="DQ275">
        <v>119.014</v>
      </c>
      <c r="DR275">
        <v>0.37104239999999999</v>
      </c>
      <c r="DS275">
        <v>18.072769999999998</v>
      </c>
      <c r="DT275">
        <v>7.6764109999999997E-2</v>
      </c>
      <c r="DU275">
        <v>39.247320000000002</v>
      </c>
      <c r="DV275">
        <v>0.36859160000000002</v>
      </c>
      <c r="DW275">
        <v>17.61636</v>
      </c>
      <c r="DX275">
        <v>5.1044100000000002E-2</v>
      </c>
      <c r="DY275">
        <v>25.689250000000001</v>
      </c>
      <c r="DZ275">
        <v>0.36582940000000003</v>
      </c>
      <c r="EA275">
        <v>17.331769999999999</v>
      </c>
      <c r="EB275">
        <v>4.4717720000000002E-2</v>
      </c>
      <c r="EC275">
        <v>22.523879999999998</v>
      </c>
      <c r="ED275">
        <v>0.36273739999999999</v>
      </c>
      <c r="EE275">
        <v>17.332370000000001</v>
      </c>
      <c r="EF275" s="1">
        <v>4.1452089999999997E-2</v>
      </c>
      <c r="EG275">
        <v>20.995750000000001</v>
      </c>
      <c r="EH275">
        <v>0.35927330000000002</v>
      </c>
      <c r="EI275">
        <v>18.02694</v>
      </c>
      <c r="EJ275" s="1">
        <v>3.8850999999999997E-2</v>
      </c>
      <c r="EK275">
        <v>19.81917</v>
      </c>
      <c r="EL275">
        <v>0.35556359999999998</v>
      </c>
      <c r="EM275">
        <v>18.615079999999999</v>
      </c>
      <c r="EN275" s="1">
        <v>3.6443440000000001E-2</v>
      </c>
      <c r="EO275">
        <v>18.739170000000001</v>
      </c>
      <c r="EP275">
        <v>0.35157909999999998</v>
      </c>
      <c r="EQ275">
        <v>18.9861</v>
      </c>
      <c r="ER275" s="1">
        <v>3.4134900000000003E-2</v>
      </c>
      <c r="ES275">
        <v>17.702269999999999</v>
      </c>
      <c r="ET275">
        <v>0.34747159999999999</v>
      </c>
      <c r="EU275">
        <v>19.320930000000001</v>
      </c>
      <c r="EV275" s="1">
        <v>3.1948169999999998E-2</v>
      </c>
      <c r="EW275" s="1">
        <v>16.714089999999999</v>
      </c>
      <c r="EX275">
        <v>0.34326839999999997</v>
      </c>
      <c r="EY275">
        <v>19.170780000000001</v>
      </c>
      <c r="EZ275" s="1">
        <v>2.997213E-2</v>
      </c>
      <c r="FA275" s="1">
        <v>15.81897</v>
      </c>
      <c r="FB275">
        <v>0.33889849999999999</v>
      </c>
      <c r="FC275">
        <v>18.522040000000001</v>
      </c>
      <c r="FD275" s="1">
        <v>2.8484369999999998E-2</v>
      </c>
      <c r="FE275" s="1">
        <v>15.166090000000001</v>
      </c>
      <c r="FF275">
        <v>0.33439219999999997</v>
      </c>
      <c r="FG275">
        <v>18.041049999999998</v>
      </c>
      <c r="FH275" s="1">
        <v>2.7845789999999999E-2</v>
      </c>
      <c r="FI275" s="1">
        <v>14.95626</v>
      </c>
      <c r="FJ275">
        <v>0.32977830000000002</v>
      </c>
      <c r="FK275">
        <v>17.81317</v>
      </c>
      <c r="FL275" s="1">
        <v>2.8080560000000001E-2</v>
      </c>
      <c r="FM275" s="1">
        <v>15.223380000000001</v>
      </c>
      <c r="FN275">
        <v>0.3251542</v>
      </c>
      <c r="FO275">
        <v>18.363130000000002</v>
      </c>
      <c r="FP275" s="1">
        <v>2.869213E-2</v>
      </c>
      <c r="FQ275" s="1">
        <v>15.71663</v>
      </c>
      <c r="FR275">
        <v>0.32042920000000003</v>
      </c>
      <c r="FS275">
        <v>19.094729999999998</v>
      </c>
      <c r="FT275" s="1">
        <v>2.9007129999999999E-2</v>
      </c>
      <c r="FU275" s="1">
        <v>16.072959999999998</v>
      </c>
      <c r="FV275">
        <v>0.3156351</v>
      </c>
      <c r="FW275">
        <v>19.711480000000002</v>
      </c>
      <c r="FX275" s="1">
        <v>2.86527E-2</v>
      </c>
      <c r="FY275" s="1">
        <v>16.068239999999999</v>
      </c>
      <c r="FZ275">
        <v>0.31104979999999999</v>
      </c>
      <c r="GA275">
        <v>20.22729</v>
      </c>
      <c r="GB275" s="1">
        <v>2.7638380000000001E-2</v>
      </c>
      <c r="GC275" s="1">
        <v>15.677239999999999</v>
      </c>
      <c r="GD275">
        <v>0.30673270000000002</v>
      </c>
      <c r="GE275">
        <v>20.161460000000002</v>
      </c>
      <c r="GF275" s="1">
        <v>2.6158959999999998E-2</v>
      </c>
      <c r="GG275" s="1">
        <v>14.99602</v>
      </c>
      <c r="GH275">
        <v>0.30224069999999997</v>
      </c>
      <c r="GI275">
        <v>19.685580000000002</v>
      </c>
      <c r="GJ275" s="1">
        <v>2.440057E-2</v>
      </c>
      <c r="GK275" s="1">
        <v>14.142760000000001</v>
      </c>
      <c r="GL275">
        <v>0.29773379999999999</v>
      </c>
      <c r="GM275">
        <v>19.21444</v>
      </c>
      <c r="GN275" s="1">
        <v>2.2550589999999999E-2</v>
      </c>
      <c r="GO275" s="1">
        <v>13.213939999999999</v>
      </c>
      <c r="GP275">
        <v>0.29308089999999998</v>
      </c>
      <c r="GQ275">
        <v>18.891539999999999</v>
      </c>
      <c r="GR275" s="1">
        <v>2.0718159999999999E-2</v>
      </c>
      <c r="GS275" s="1">
        <v>12.2768</v>
      </c>
      <c r="GT275">
        <v>0.288491</v>
      </c>
      <c r="GU275">
        <v>18.821999999999999</v>
      </c>
      <c r="GV275" s="1">
        <v>1.8975869999999999E-2</v>
      </c>
      <c r="GW275" s="1">
        <v>11.37092</v>
      </c>
      <c r="GX275">
        <v>0.28382210000000002</v>
      </c>
      <c r="GY275">
        <v>19.333069999999999</v>
      </c>
      <c r="GZ275" s="1">
        <v>1.7343049999999999E-2</v>
      </c>
      <c r="HA275" s="1">
        <v>10.515180000000001</v>
      </c>
      <c r="HB275">
        <v>0.2790781</v>
      </c>
      <c r="HC275">
        <v>19.784289999999999</v>
      </c>
      <c r="HD275" s="1">
        <v>1.583613E-2</v>
      </c>
      <c r="HE275" s="1">
        <v>9.7181230000000003</v>
      </c>
      <c r="HF275">
        <v>0.2742597</v>
      </c>
      <c r="HG275">
        <v>20.190300000000001</v>
      </c>
      <c r="HH275" s="1">
        <v>1.445366E-2</v>
      </c>
      <c r="HI275" s="1">
        <v>8.9822769999999998</v>
      </c>
      <c r="HJ275">
        <v>0.26986300000000002</v>
      </c>
      <c r="HK275">
        <v>20.09984</v>
      </c>
      <c r="HL275" s="1">
        <v>1.321579E-2</v>
      </c>
      <c r="HM275" s="1">
        <v>8.3060410000000005</v>
      </c>
      <c r="HN275">
        <v>0.26554729999999999</v>
      </c>
      <c r="HO275">
        <v>19.82968</v>
      </c>
      <c r="HP275" s="1">
        <v>1.208862E-2</v>
      </c>
      <c r="HQ275" s="1">
        <v>7.6836099999999998</v>
      </c>
      <c r="HR275">
        <v>0.261104</v>
      </c>
      <c r="HS275">
        <v>19.38813</v>
      </c>
      <c r="HT275" s="1">
        <v>1.105189E-2</v>
      </c>
      <c r="HU275" s="1">
        <v>7.1096709999999996</v>
      </c>
      <c r="HV275">
        <v>0.2567644</v>
      </c>
      <c r="HW275">
        <v>18.835249999999998</v>
      </c>
      <c r="HX275" s="1">
        <v>1.0103900000000001E-2</v>
      </c>
      <c r="HY275" s="1">
        <v>6.5771660000000001</v>
      </c>
      <c r="HZ275">
        <v>0.25279770000000001</v>
      </c>
      <c r="IA275">
        <v>18.476680000000002</v>
      </c>
      <c r="IB275" s="1">
        <v>9.2368369999999995E-3</v>
      </c>
      <c r="IC275" s="1">
        <v>6.0758669999999997</v>
      </c>
      <c r="ID275">
        <v>0.2489055</v>
      </c>
      <c r="IE275">
        <v>18.663620000000002</v>
      </c>
      <c r="IF275" s="1">
        <v>8.4365310000000006E-3</v>
      </c>
      <c r="IG275" s="1">
        <v>5.6062079999999996</v>
      </c>
      <c r="IH275">
        <v>0.24525549999999999</v>
      </c>
      <c r="II275">
        <v>19.074760000000001</v>
      </c>
      <c r="IJ275" s="1">
        <v>7.7087309999999999E-3</v>
      </c>
      <c r="IK275" s="1">
        <v>5.1714140000000004</v>
      </c>
      <c r="IL275">
        <v>0.2420428</v>
      </c>
      <c r="IM275">
        <v>19.68214</v>
      </c>
      <c r="IN275" s="1">
        <v>7.0476030000000004E-3</v>
      </c>
      <c r="IO275" s="1">
        <v>4.768262</v>
      </c>
      <c r="IP275">
        <v>0.23915829999999999</v>
      </c>
      <c r="IQ275">
        <v>19.787590000000002</v>
      </c>
      <c r="IR275" s="1">
        <v>6.4392370000000004E-3</v>
      </c>
      <c r="IS275" s="1">
        <v>4.3911160000000002</v>
      </c>
      <c r="IT275">
        <v>0.2365881</v>
      </c>
      <c r="IU275">
        <v>19.5395</v>
      </c>
      <c r="IV275" s="1">
        <v>5.8720980000000001E-3</v>
      </c>
      <c r="IW275" s="1">
        <v>4.0331029999999997</v>
      </c>
      <c r="IX275">
        <v>0.23439850000000001</v>
      </c>
      <c r="IY275">
        <v>19.201730000000001</v>
      </c>
      <c r="IZ275" s="1">
        <v>5.3406240000000004E-3</v>
      </c>
      <c r="JA275" s="1">
        <v>3.6906240000000001</v>
      </c>
      <c r="JB275">
        <v>0.2325421</v>
      </c>
      <c r="JC275">
        <v>18.73518</v>
      </c>
      <c r="JD275" s="1">
        <v>4.8378129999999998E-3</v>
      </c>
      <c r="JE275" s="1">
        <v>3.3609390000000001</v>
      </c>
      <c r="JF275">
        <v>0.23099430000000001</v>
      </c>
      <c r="JG275">
        <v>18.71097</v>
      </c>
      <c r="JH275" s="1">
        <v>4.3591639999999996E-3</v>
      </c>
      <c r="JI275" s="1">
        <v>3.0424699999999998</v>
      </c>
      <c r="JJ275">
        <v>0.2297073</v>
      </c>
      <c r="JK275">
        <v>18.859649999999998</v>
      </c>
      <c r="JL275" s="1">
        <v>3.9032479999999998E-3</v>
      </c>
      <c r="JM275" s="1">
        <v>2.7349899999999998</v>
      </c>
      <c r="JN275">
        <v>0.22865750000000001</v>
      </c>
      <c r="JO275">
        <v>18.944479999999999</v>
      </c>
      <c r="JP275" s="1">
        <v>3.4655350000000001E-3</v>
      </c>
      <c r="JQ275" s="1">
        <v>2.4369320000000001</v>
      </c>
      <c r="JR275">
        <v>0.2278046</v>
      </c>
      <c r="JS275">
        <v>19.345410000000001</v>
      </c>
      <c r="JT275" s="1">
        <v>3.0391120000000001E-3</v>
      </c>
      <c r="JU275" s="1">
        <v>2.1439849999999998</v>
      </c>
      <c r="JV275">
        <v>0.22712080000000001</v>
      </c>
      <c r="JW275">
        <v>19.559699999999999</v>
      </c>
      <c r="JX275" s="1">
        <v>2.6181009999999998E-3</v>
      </c>
      <c r="JY275" s="1">
        <v>1.8527560000000001</v>
      </c>
      <c r="JZ275">
        <v>0.22658059999999999</v>
      </c>
      <c r="KA275">
        <v>19.215689999999999</v>
      </c>
      <c r="KB275" s="1">
        <v>2.207662E-3</v>
      </c>
      <c r="KC275" s="1">
        <v>1.566703</v>
      </c>
      <c r="KD275">
        <v>0.22617100000000001</v>
      </c>
      <c r="KE275">
        <v>18.823720000000002</v>
      </c>
      <c r="KF275" s="1">
        <v>1.824848E-3</v>
      </c>
      <c r="KG275" s="1">
        <v>1.2981229999999999</v>
      </c>
      <c r="KH275">
        <v>0.2258693</v>
      </c>
      <c r="KI275">
        <v>18.39913</v>
      </c>
      <c r="KJ275" s="1">
        <v>1.4927320000000001E-3</v>
      </c>
      <c r="KK275" s="1">
        <v>1.0631569999999999</v>
      </c>
      <c r="KL275">
        <v>0.22565260000000001</v>
      </c>
      <c r="KM275">
        <v>18.603390000000001</v>
      </c>
      <c r="KN275" s="1">
        <v>1.2260610000000001E-3</v>
      </c>
      <c r="KO275" s="1">
        <v>0.8731101</v>
      </c>
      <c r="KP275">
        <v>0.22552410000000001</v>
      </c>
      <c r="KQ275">
        <v>19.040959999999998</v>
      </c>
      <c r="KR275" s="1">
        <v>1.025759E-3</v>
      </c>
      <c r="KS275" s="1">
        <v>0.7296089</v>
      </c>
      <c r="KT275">
        <v>0.22545860000000001</v>
      </c>
      <c r="KU275">
        <v>19.580190000000002</v>
      </c>
      <c r="KV275" s="1">
        <v>8.8144259999999996E-4</v>
      </c>
      <c r="KW275" s="1">
        <v>0.62579209999999996</v>
      </c>
      <c r="KX275">
        <v>0.22545229999999999</v>
      </c>
      <c r="KY275">
        <v>20.151450000000001</v>
      </c>
      <c r="KZ275" s="1">
        <v>7.7714319999999996E-4</v>
      </c>
      <c r="LA275" s="1">
        <v>0.5507959</v>
      </c>
      <c r="LB275">
        <v>0.22548979999999999</v>
      </c>
      <c r="LC275">
        <v>20.21876</v>
      </c>
      <c r="LD275" s="1">
        <v>6.9818159999999996E-4</v>
      </c>
      <c r="LE275" s="1">
        <v>0.49422739999999998</v>
      </c>
      <c r="LF275">
        <v>0.22555790000000001</v>
      </c>
      <c r="LG275">
        <v>19.79552</v>
      </c>
      <c r="LH275" s="1">
        <v>6.3437750000000005E-4</v>
      </c>
      <c r="LI275" s="1">
        <v>0.4486501</v>
      </c>
      <c r="LJ275">
        <v>0.22565379999999999</v>
      </c>
      <c r="LK275">
        <v>19.39123</v>
      </c>
      <c r="LL275" s="1">
        <v>5.8033499999999997E-4</v>
      </c>
      <c r="LM275" s="1">
        <v>0.4101205</v>
      </c>
      <c r="LN275">
        <v>0.22577240000000001</v>
      </c>
      <c r="LO275">
        <v>18.979369999999999</v>
      </c>
      <c r="LP275" s="1">
        <v>5.340446E-4</v>
      </c>
      <c r="LQ275" s="1">
        <v>0.37712129999999999</v>
      </c>
      <c r="LR275">
        <v>0.22589809999999999</v>
      </c>
      <c r="LS275">
        <v>19.284220000000001</v>
      </c>
      <c r="LT275" s="1">
        <v>4.9482720000000005E-4</v>
      </c>
      <c r="LU275" s="1">
        <v>0.3491206</v>
      </c>
      <c r="LV275">
        <v>0.2260296</v>
      </c>
      <c r="LW275">
        <v>19.81457</v>
      </c>
      <c r="LX275" s="1">
        <v>4.6199369999999997E-4</v>
      </c>
      <c r="LY275" s="1">
        <v>0.3256561</v>
      </c>
      <c r="LZ275">
        <v>0.2261454</v>
      </c>
      <c r="MA275">
        <v>20.51727</v>
      </c>
      <c r="MB275" s="1">
        <v>4.3439180000000001E-4</v>
      </c>
      <c r="MC275" s="1">
        <v>0.30596390000000001</v>
      </c>
      <c r="MD275">
        <v>0.22625890000000001</v>
      </c>
      <c r="ME275">
        <v>21.153359999999999</v>
      </c>
      <c r="MF275" s="1">
        <v>4.1067540000000002E-4</v>
      </c>
      <c r="MG275" s="1">
        <v>0.28906900000000002</v>
      </c>
      <c r="MH275">
        <v>0.22634580000000001</v>
      </c>
      <c r="MI275">
        <v>21.382580000000001</v>
      </c>
      <c r="MJ275" s="1">
        <v>3.8951019999999999E-4</v>
      </c>
      <c r="MK275" s="1">
        <v>0.27406459999999999</v>
      </c>
      <c r="ML275">
        <v>0.22642509999999999</v>
      </c>
      <c r="MM275">
        <v>21.076129999999999</v>
      </c>
      <c r="MN275" s="1">
        <v>3.7027529999999998E-4</v>
      </c>
      <c r="MO275" s="1">
        <v>0.26043379999999999</v>
      </c>
      <c r="MP275">
        <v>0.22646759999999999</v>
      </c>
      <c r="MQ275">
        <v>20.73001</v>
      </c>
      <c r="MR275" s="1">
        <v>3.5258920000000001E-4</v>
      </c>
      <c r="MS275" s="1">
        <v>0.2479478</v>
      </c>
      <c r="MT275">
        <v>0.22648509999999999</v>
      </c>
      <c r="MU275">
        <v>20.333269999999999</v>
      </c>
      <c r="MV275" s="1">
        <v>3.3639500000000002E-4</v>
      </c>
      <c r="MW275" s="1">
        <v>0.2365198</v>
      </c>
      <c r="MX275">
        <v>0.22646749999999999</v>
      </c>
      <c r="MY275">
        <v>20.520720000000001</v>
      </c>
      <c r="MZ275" s="1">
        <v>3.2161860000000001E-4</v>
      </c>
      <c r="NA275" s="1">
        <v>0.2261368</v>
      </c>
      <c r="NB275">
        <v>0.22640589999999999</v>
      </c>
      <c r="NC275">
        <v>20.361830000000001</v>
      </c>
      <c r="ND275" s="1">
        <v>3.0830730000000001E-4</v>
      </c>
      <c r="NE275" s="1">
        <v>0.21676709999999999</v>
      </c>
      <c r="NF275">
        <v>0.22630449999999999</v>
      </c>
      <c r="NG275">
        <v>20.79233</v>
      </c>
      <c r="NH275" s="1">
        <v>2.9635989999999998E-4</v>
      </c>
      <c r="NI275" s="1">
        <v>0.20839669999999999</v>
      </c>
      <c r="NJ275">
        <v>0.2261582</v>
      </c>
      <c r="NK275">
        <v>21.363160000000001</v>
      </c>
      <c r="NL275" s="1">
        <v>2.8580000000000001E-4</v>
      </c>
      <c r="NM275" s="1">
        <v>0.2010219</v>
      </c>
      <c r="NN275">
        <v>0.22597159999999999</v>
      </c>
      <c r="NO275">
        <v>21.643409999999999</v>
      </c>
      <c r="NP275" s="1">
        <v>2.7667209999999998E-4</v>
      </c>
      <c r="NQ275" s="1">
        <v>0.1946638</v>
      </c>
      <c r="NR275">
        <v>0.225744</v>
      </c>
      <c r="NS275">
        <v>21.498660000000001</v>
      </c>
      <c r="NT275" s="1">
        <v>2.6882449999999998E-4</v>
      </c>
      <c r="NU275" s="1">
        <v>0.18922549999999999</v>
      </c>
      <c r="NV275">
        <v>0.22548589999999999</v>
      </c>
      <c r="NW275">
        <v>21.148900000000001</v>
      </c>
      <c r="NX275" s="1">
        <v>2.6187340000000001E-4</v>
      </c>
      <c r="NY275" s="1">
        <v>0.18445529999999999</v>
      </c>
      <c r="NZ275">
        <v>0.2252209</v>
      </c>
      <c r="OA275">
        <v>20.753820000000001</v>
      </c>
      <c r="OB275" s="1">
        <v>2.553074E-4</v>
      </c>
      <c r="OC275" s="1">
        <v>0.17996989999999999</v>
      </c>
      <c r="OD275">
        <v>0.22494649999999999</v>
      </c>
      <c r="OE275">
        <v>21.083300000000001</v>
      </c>
      <c r="OF275" s="1">
        <v>2.4866830000000001E-4</v>
      </c>
      <c r="OG275" s="1">
        <v>0.175455</v>
      </c>
      <c r="OH275">
        <v>0.2246706</v>
      </c>
      <c r="OI275">
        <v>21.68723</v>
      </c>
      <c r="OJ275" s="1">
        <v>2.4175600000000001E-4</v>
      </c>
      <c r="OK275" s="1">
        <v>0.1707253</v>
      </c>
    </row>
    <row r="276" spans="1:401" x14ac:dyDescent="0.35">
      <c r="A276">
        <v>282</v>
      </c>
      <c r="B276" t="s">
        <v>4</v>
      </c>
      <c r="C276" t="s">
        <v>181</v>
      </c>
      <c r="D276" t="s">
        <v>282</v>
      </c>
      <c r="E276">
        <v>787.12159999999994</v>
      </c>
      <c r="F276">
        <v>1.0480590000000001</v>
      </c>
      <c r="G276">
        <v>16.76651</v>
      </c>
      <c r="H276">
        <v>0</v>
      </c>
      <c r="I276">
        <v>0</v>
      </c>
      <c r="J276">
        <v>1.0460039999999999</v>
      </c>
      <c r="K276">
        <v>17.289400000000001</v>
      </c>
      <c r="L276">
        <v>0</v>
      </c>
      <c r="M276">
        <v>0</v>
      </c>
      <c r="N276">
        <v>1.0436700000000001</v>
      </c>
      <c r="O276">
        <v>17.727650000000001</v>
      </c>
      <c r="P276">
        <v>0</v>
      </c>
      <c r="Q276">
        <v>0</v>
      </c>
      <c r="R276">
        <v>1.0412999999999999</v>
      </c>
      <c r="S276">
        <v>17.995629999999998</v>
      </c>
      <c r="T276">
        <v>0</v>
      </c>
      <c r="U276">
        <v>0</v>
      </c>
      <c r="V276">
        <v>1.038948</v>
      </c>
      <c r="W276">
        <v>18.187580000000001</v>
      </c>
      <c r="X276">
        <v>0</v>
      </c>
      <c r="Y276">
        <v>0</v>
      </c>
      <c r="Z276">
        <v>1.0365740000000001</v>
      </c>
      <c r="AA276">
        <v>18.084299999999999</v>
      </c>
      <c r="AB276">
        <v>0</v>
      </c>
      <c r="AC276">
        <v>0</v>
      </c>
      <c r="AD276">
        <v>1.0341910000000001</v>
      </c>
      <c r="AE276">
        <v>17.76191</v>
      </c>
      <c r="AF276">
        <v>0</v>
      </c>
      <c r="AG276">
        <v>0</v>
      </c>
      <c r="AH276">
        <v>1.031782</v>
      </c>
      <c r="AI276">
        <v>17.5688</v>
      </c>
      <c r="AJ276">
        <v>0</v>
      </c>
      <c r="AK276">
        <v>0</v>
      </c>
      <c r="AL276">
        <v>1.029358</v>
      </c>
      <c r="AM276">
        <v>17.4908</v>
      </c>
      <c r="AN276">
        <v>0</v>
      </c>
      <c r="AO276">
        <v>0</v>
      </c>
      <c r="AP276">
        <v>1.0269170000000001</v>
      </c>
      <c r="AQ276">
        <v>17.954080000000001</v>
      </c>
      <c r="AR276">
        <v>0</v>
      </c>
      <c r="AS276">
        <v>0</v>
      </c>
      <c r="AT276">
        <v>1.0244409999999999</v>
      </c>
      <c r="AU276">
        <v>18.588550000000001</v>
      </c>
      <c r="AV276">
        <v>0</v>
      </c>
      <c r="AW276">
        <v>0</v>
      </c>
      <c r="AX276">
        <v>1.0219320000000001</v>
      </c>
      <c r="AY276">
        <v>19.033550000000002</v>
      </c>
      <c r="AZ276">
        <v>0</v>
      </c>
      <c r="BA276">
        <v>0</v>
      </c>
      <c r="BB276">
        <v>1.019431</v>
      </c>
      <c r="BC276">
        <v>19.33802</v>
      </c>
      <c r="BD276">
        <v>0</v>
      </c>
      <c r="BE276">
        <v>0</v>
      </c>
      <c r="BF276">
        <v>1.0168299999999999</v>
      </c>
      <c r="BG276">
        <v>19.244869999999999</v>
      </c>
      <c r="BH276">
        <v>3.5979790000000001E-20</v>
      </c>
      <c r="BI276">
        <v>6.2154839999999999E-18</v>
      </c>
      <c r="BJ276">
        <v>1.0141519999999999</v>
      </c>
      <c r="BK276">
        <v>18.965140000000002</v>
      </c>
      <c r="BL276" s="1">
        <v>3.6381819999999999E-14</v>
      </c>
      <c r="BM276" s="1">
        <v>8.9782590000000008E-12</v>
      </c>
      <c r="BN276">
        <v>1.0114399999999999</v>
      </c>
      <c r="BO276">
        <v>18.805610000000001</v>
      </c>
      <c r="BP276" s="1">
        <v>3.7834139999999998E-8</v>
      </c>
      <c r="BQ276" s="1">
        <v>7.807446E-6</v>
      </c>
      <c r="BR276">
        <v>1.0086949999999999</v>
      </c>
      <c r="BS276">
        <v>18.736149999999999</v>
      </c>
      <c r="BT276" s="1">
        <v>4.3061369999999999E-5</v>
      </c>
      <c r="BU276" s="1">
        <v>9.3653680000000007E-3</v>
      </c>
      <c r="BV276">
        <v>1.0060549999999999</v>
      </c>
      <c r="BW276">
        <v>18.980370000000001</v>
      </c>
      <c r="BX276" s="1">
        <v>6.4539330000000002E-3</v>
      </c>
      <c r="BY276" s="1">
        <v>1.4575309999999999</v>
      </c>
      <c r="BZ276">
        <v>1.0033510000000001</v>
      </c>
      <c r="CA276">
        <v>19.08352</v>
      </c>
      <c r="CB276" s="1">
        <v>0.24767359999999999</v>
      </c>
      <c r="CC276" s="1">
        <v>57.70308</v>
      </c>
      <c r="CD276">
        <v>1.000502</v>
      </c>
      <c r="CE276">
        <v>19.15128</v>
      </c>
      <c r="CF276" s="1">
        <v>3.323083</v>
      </c>
      <c r="CG276">
        <v>795.17049999999995</v>
      </c>
      <c r="CH276">
        <v>0.99719340000000001</v>
      </c>
      <c r="CI276">
        <v>18.97503</v>
      </c>
      <c r="CJ276">
        <v>18.95721</v>
      </c>
      <c r="CK276">
        <v>4647.6180000000004</v>
      </c>
      <c r="CL276">
        <v>0.99340379999999995</v>
      </c>
      <c r="CM276">
        <v>18.668050000000001</v>
      </c>
      <c r="CN276">
        <v>53.004440000000002</v>
      </c>
      <c r="CO276">
        <v>13279.84</v>
      </c>
      <c r="CP276">
        <v>0.98930960000000001</v>
      </c>
      <c r="CQ276">
        <v>18.442409999999999</v>
      </c>
      <c r="CR276">
        <v>81.132760000000005</v>
      </c>
      <c r="CS276">
        <v>20721.21</v>
      </c>
      <c r="CT276">
        <v>0.98524880000000004</v>
      </c>
      <c r="CU276">
        <v>18.352879999999999</v>
      </c>
      <c r="CV276">
        <v>74.427890000000005</v>
      </c>
      <c r="CW276">
        <v>19335.61</v>
      </c>
      <c r="CX276">
        <v>0.98142940000000001</v>
      </c>
      <c r="CY276">
        <v>18.32141</v>
      </c>
      <c r="CZ276">
        <v>44.055309999999999</v>
      </c>
      <c r="DA276">
        <v>11617.12</v>
      </c>
      <c r="DB276">
        <v>0.97782329999999995</v>
      </c>
      <c r="DC276">
        <v>18.661539999999999</v>
      </c>
      <c r="DD276">
        <v>17.928129999999999</v>
      </c>
      <c r="DE276">
        <v>4790.0860000000002</v>
      </c>
      <c r="DF276">
        <v>0.97447700000000004</v>
      </c>
      <c r="DG276">
        <v>18.705690000000001</v>
      </c>
      <c r="DH276">
        <v>5.3130639999999998</v>
      </c>
      <c r="DI276">
        <v>1435.11</v>
      </c>
      <c r="DJ276">
        <v>0.9710936</v>
      </c>
      <c r="DK276">
        <v>18.607980000000001</v>
      </c>
      <c r="DL276">
        <v>1.22967</v>
      </c>
      <c r="DM276">
        <v>334.92099999999999</v>
      </c>
      <c r="DN276">
        <v>0.96752479999999996</v>
      </c>
      <c r="DO276">
        <v>18.462959999999999</v>
      </c>
      <c r="DP276">
        <v>0.26340340000000001</v>
      </c>
      <c r="DQ276">
        <v>71.666589999999999</v>
      </c>
      <c r="DR276">
        <v>0.96344450000000004</v>
      </c>
      <c r="DS276">
        <v>18.106529999999999</v>
      </c>
      <c r="DT276">
        <v>8.2901139999999998E-2</v>
      </c>
      <c r="DU276">
        <v>22.088059999999999</v>
      </c>
      <c r="DV276">
        <v>0.95875940000000004</v>
      </c>
      <c r="DW276">
        <v>17.631879999999999</v>
      </c>
      <c r="DX276">
        <v>5.2187560000000001E-2</v>
      </c>
      <c r="DY276">
        <v>13.671200000000001</v>
      </c>
      <c r="DZ276">
        <v>0.95345729999999995</v>
      </c>
      <c r="EA276">
        <v>17.32968</v>
      </c>
      <c r="EB276">
        <v>4.5111739999999997E-2</v>
      </c>
      <c r="EC276">
        <v>11.787739999999999</v>
      </c>
      <c r="ED276">
        <v>0.94745679999999999</v>
      </c>
      <c r="EE276">
        <v>17.333970000000001</v>
      </c>
      <c r="EF276" s="1">
        <v>4.171064E-2</v>
      </c>
      <c r="EG276">
        <v>10.91755</v>
      </c>
      <c r="EH276">
        <v>0.94099860000000002</v>
      </c>
      <c r="EI276">
        <v>18.032699999999998</v>
      </c>
      <c r="EJ276" s="1">
        <v>3.907294E-2</v>
      </c>
      <c r="EK276">
        <v>10.25362</v>
      </c>
      <c r="EL276">
        <v>0.93424949999999995</v>
      </c>
      <c r="EM276">
        <v>18.633610000000001</v>
      </c>
      <c r="EN276" s="1">
        <v>3.665479E-2</v>
      </c>
      <c r="EO276">
        <v>9.6447299999999991</v>
      </c>
      <c r="EP276">
        <v>0.92696469999999997</v>
      </c>
      <c r="EQ276">
        <v>19.02581</v>
      </c>
      <c r="ER276" s="1">
        <v>3.4337470000000002E-2</v>
      </c>
      <c r="ES276" s="1">
        <v>9.0602909999999994</v>
      </c>
      <c r="ET276">
        <v>0.91957869999999997</v>
      </c>
      <c r="EU276">
        <v>19.365760000000002</v>
      </c>
      <c r="EV276" s="1">
        <v>3.2140009999999997E-2</v>
      </c>
      <c r="EW276" s="1">
        <v>8.5082009999999997</v>
      </c>
      <c r="EX276">
        <v>0.91208650000000002</v>
      </c>
      <c r="EY276">
        <v>19.207889999999999</v>
      </c>
      <c r="EZ276" s="1">
        <v>3.0137509999999999E-2</v>
      </c>
      <c r="FA276" s="1">
        <v>8.0066790000000001</v>
      </c>
      <c r="FB276">
        <v>0.90421249999999997</v>
      </c>
      <c r="FC276">
        <v>18.553550000000001</v>
      </c>
      <c r="FD276" s="1">
        <v>2.858776E-2</v>
      </c>
      <c r="FE276" s="1">
        <v>7.6202420000000002</v>
      </c>
      <c r="FF276">
        <v>0.89605060000000003</v>
      </c>
      <c r="FG276">
        <v>18.055319999999998</v>
      </c>
      <c r="FH276" s="1">
        <v>2.7857679999999999E-2</v>
      </c>
      <c r="FI276" s="1">
        <v>7.4487319999999997</v>
      </c>
      <c r="FJ276">
        <v>0.8876096</v>
      </c>
      <c r="FK276">
        <v>17.830500000000001</v>
      </c>
      <c r="FL276" s="1">
        <v>2.8018620000000001E-2</v>
      </c>
      <c r="FM276" s="1">
        <v>7.5171219999999996</v>
      </c>
      <c r="FN276">
        <v>0.87911360000000005</v>
      </c>
      <c r="FO276">
        <v>18.371200000000002</v>
      </c>
      <c r="FP276" s="1">
        <v>2.8619559999999999E-2</v>
      </c>
      <c r="FQ276" s="1">
        <v>7.7107929999999998</v>
      </c>
      <c r="FR276">
        <v>0.87031820000000004</v>
      </c>
      <c r="FS276">
        <v>19.103349999999999</v>
      </c>
      <c r="FT276" s="1">
        <v>2.898365E-2</v>
      </c>
      <c r="FU276" s="1">
        <v>7.8488449999999998</v>
      </c>
      <c r="FV276">
        <v>0.8612862</v>
      </c>
      <c r="FW276">
        <v>19.723369999999999</v>
      </c>
      <c r="FX276" s="1">
        <v>2.8700090000000001E-2</v>
      </c>
      <c r="FY276" s="1">
        <v>7.8145259999999999</v>
      </c>
      <c r="FZ276">
        <v>0.85273160000000003</v>
      </c>
      <c r="GA276">
        <v>20.243919999999999</v>
      </c>
      <c r="GB276" s="1">
        <v>2.774677E-2</v>
      </c>
      <c r="GC276" s="1">
        <v>7.5912940000000004</v>
      </c>
      <c r="GD276">
        <v>0.84518340000000003</v>
      </c>
      <c r="GE276">
        <v>20.184280000000001</v>
      </c>
      <c r="GF276" s="1">
        <v>2.630905E-2</v>
      </c>
      <c r="GG276" s="1">
        <v>7.2231829999999997</v>
      </c>
      <c r="GH276">
        <v>0.8371383</v>
      </c>
      <c r="GI276">
        <v>19.71227</v>
      </c>
      <c r="GJ276" s="1">
        <v>2.457109E-2</v>
      </c>
      <c r="GK276" s="1">
        <v>6.7714369999999997</v>
      </c>
      <c r="GL276">
        <v>0.82938529999999999</v>
      </c>
      <c r="GM276">
        <v>19.23977</v>
      </c>
      <c r="GN276" s="1">
        <v>2.2727959999999998E-2</v>
      </c>
      <c r="GO276" s="1">
        <v>6.2852730000000001</v>
      </c>
      <c r="GP276">
        <v>0.82127649999999996</v>
      </c>
      <c r="GQ276">
        <v>18.911090000000002</v>
      </c>
      <c r="GR276" s="1">
        <v>2.0891360000000001E-2</v>
      </c>
      <c r="GS276" s="1">
        <v>5.7968640000000002</v>
      </c>
      <c r="GT276">
        <v>0.81322050000000001</v>
      </c>
      <c r="GU276">
        <v>18.841339999999999</v>
      </c>
      <c r="GV276" s="1">
        <v>1.9141399999999999E-2</v>
      </c>
      <c r="GW276" s="1">
        <v>5.3284659999999997</v>
      </c>
      <c r="GX276">
        <v>0.80489679999999997</v>
      </c>
      <c r="GY276">
        <v>19.332059999999998</v>
      </c>
      <c r="GZ276" s="1">
        <v>1.7498929999999999E-2</v>
      </c>
      <c r="HA276" s="1">
        <v>4.8885680000000002</v>
      </c>
      <c r="HB276">
        <v>0.79631099999999999</v>
      </c>
      <c r="HC276">
        <v>19.784479999999999</v>
      </c>
      <c r="HD276" s="1">
        <v>1.598157E-2</v>
      </c>
      <c r="HE276" s="1">
        <v>4.4812409999999998</v>
      </c>
      <c r="HF276">
        <v>0.7874042</v>
      </c>
      <c r="HG276">
        <v>20.176590000000001</v>
      </c>
      <c r="HH276" s="1">
        <v>1.4588220000000001E-2</v>
      </c>
      <c r="HI276" s="1">
        <v>4.1070849999999997</v>
      </c>
      <c r="HJ276">
        <v>0.77919859999999996</v>
      </c>
      <c r="HK276">
        <v>20.10144</v>
      </c>
      <c r="HL276" s="1">
        <v>1.333927E-2</v>
      </c>
      <c r="HM276" s="1">
        <v>3.7671570000000001</v>
      </c>
      <c r="HN276">
        <v>0.77111370000000001</v>
      </c>
      <c r="HO276">
        <v>19.84112</v>
      </c>
      <c r="HP276" s="1">
        <v>1.220299E-2</v>
      </c>
      <c r="HQ276" s="1">
        <v>3.4569239999999999</v>
      </c>
      <c r="HR276">
        <v>0.76275320000000002</v>
      </c>
      <c r="HS276">
        <v>19.40466</v>
      </c>
      <c r="HT276" s="1">
        <v>1.115842E-2</v>
      </c>
      <c r="HU276" s="1">
        <v>3.1717200000000001</v>
      </c>
      <c r="HV276">
        <v>0.754583</v>
      </c>
      <c r="HW276">
        <v>18.85228</v>
      </c>
      <c r="HX276" s="1">
        <v>1.0203749999999999E-2</v>
      </c>
      <c r="HY276" s="1">
        <v>2.909491</v>
      </c>
      <c r="HZ276">
        <v>0.74827900000000003</v>
      </c>
      <c r="IA276">
        <v>18.497820000000001</v>
      </c>
      <c r="IB276" s="1">
        <v>9.3338529999999996E-3</v>
      </c>
      <c r="IC276" s="1">
        <v>2.6655980000000001</v>
      </c>
      <c r="ID276">
        <v>0.74209320000000001</v>
      </c>
      <c r="IE276">
        <v>18.673960000000001</v>
      </c>
      <c r="IF276" s="1">
        <v>8.5277589999999993E-3</v>
      </c>
      <c r="IG276" s="1">
        <v>2.438774</v>
      </c>
      <c r="IH276">
        <v>0.73628340000000003</v>
      </c>
      <c r="II276">
        <v>19.08052</v>
      </c>
      <c r="IJ276" s="1">
        <v>7.7935180000000001E-3</v>
      </c>
      <c r="IK276" s="1">
        <v>2.230979</v>
      </c>
      <c r="IL276">
        <v>0.73123839999999996</v>
      </c>
      <c r="IM276">
        <v>19.67061</v>
      </c>
      <c r="IN276" s="1">
        <v>7.1268779999999997E-3</v>
      </c>
      <c r="IO276" s="1">
        <v>2.0414530000000002</v>
      </c>
      <c r="IP276">
        <v>0.72664090000000003</v>
      </c>
      <c r="IQ276">
        <v>19.77375</v>
      </c>
      <c r="IR276" s="1">
        <v>6.5140010000000002E-3</v>
      </c>
      <c r="IS276" s="1">
        <v>1.8671770000000001</v>
      </c>
      <c r="IT276">
        <v>0.72251449999999995</v>
      </c>
      <c r="IU276">
        <v>19.538160000000001</v>
      </c>
      <c r="IV276" s="1">
        <v>5.9436330000000002E-3</v>
      </c>
      <c r="IW276" s="1">
        <v>1.704691</v>
      </c>
      <c r="IX276">
        <v>0.71898300000000004</v>
      </c>
      <c r="IY276">
        <v>19.217300000000002</v>
      </c>
      <c r="IZ276" s="1">
        <v>5.4093479999999996E-3</v>
      </c>
      <c r="JA276" s="1">
        <v>1.5520259999999999</v>
      </c>
      <c r="JB276">
        <v>0.71596680000000001</v>
      </c>
      <c r="JC276">
        <v>18.773980000000002</v>
      </c>
      <c r="JD276" s="1">
        <v>4.9040239999999999E-3</v>
      </c>
      <c r="JE276" s="1">
        <v>1.4074230000000001</v>
      </c>
      <c r="JF276">
        <v>0.71347119999999997</v>
      </c>
      <c r="JG276">
        <v>18.760829999999999</v>
      </c>
      <c r="JH276" s="1">
        <v>4.4232480000000003E-3</v>
      </c>
      <c r="JI276" s="1">
        <v>1.2697719999999999</v>
      </c>
      <c r="JJ276">
        <v>0.71136750000000004</v>
      </c>
      <c r="JK276">
        <v>18.914359999999999</v>
      </c>
      <c r="JL276" s="1">
        <v>3.965138E-3</v>
      </c>
      <c r="JM276" s="1">
        <v>1.1384780000000001</v>
      </c>
      <c r="JN276">
        <v>0.70969660000000001</v>
      </c>
      <c r="JO276">
        <v>18.990919999999999</v>
      </c>
      <c r="JP276" s="1">
        <v>3.5257769999999999E-3</v>
      </c>
      <c r="JQ276" s="1">
        <v>1.0125550000000001</v>
      </c>
      <c r="JR276">
        <v>0.70832309999999998</v>
      </c>
      <c r="JS276">
        <v>19.359059999999999</v>
      </c>
      <c r="JT276" s="1">
        <v>3.0988069999999999E-3</v>
      </c>
      <c r="JU276" s="1">
        <v>0.8901618</v>
      </c>
      <c r="JV276">
        <v>0.70721999999999996</v>
      </c>
      <c r="JW276">
        <v>19.55528</v>
      </c>
      <c r="JX276" s="1">
        <v>2.6775000000000002E-3</v>
      </c>
      <c r="JY276" s="1">
        <v>0.76941910000000002</v>
      </c>
      <c r="JZ276">
        <v>0.70635179999999997</v>
      </c>
      <c r="KA276">
        <v>19.214289999999998</v>
      </c>
      <c r="KB276" s="1">
        <v>2.2652010000000001E-3</v>
      </c>
      <c r="KC276" s="1">
        <v>0.65117689999999995</v>
      </c>
      <c r="KD276">
        <v>0.70569890000000002</v>
      </c>
      <c r="KE276">
        <v>18.82564</v>
      </c>
      <c r="KF276" s="1">
        <v>1.877494E-3</v>
      </c>
      <c r="KG276" s="1">
        <v>0.53994500000000001</v>
      </c>
      <c r="KH276">
        <v>0.70522099999999999</v>
      </c>
      <c r="KI276">
        <v>18.439160000000001</v>
      </c>
      <c r="KJ276" s="1">
        <v>1.5372439999999999E-3</v>
      </c>
      <c r="KK276" s="1">
        <v>0.44210860000000002</v>
      </c>
      <c r="KL276">
        <v>0.70487900000000003</v>
      </c>
      <c r="KM276">
        <v>18.655149999999999</v>
      </c>
      <c r="KN276" s="1">
        <v>1.2609019999999999E-3</v>
      </c>
      <c r="KO276" s="1">
        <v>0.36247940000000001</v>
      </c>
      <c r="KP276">
        <v>0.70469870000000001</v>
      </c>
      <c r="KQ276">
        <v>19.100819999999999</v>
      </c>
      <c r="KR276" s="1">
        <v>1.0514439999999999E-3</v>
      </c>
      <c r="KS276" s="1">
        <v>0.30205320000000002</v>
      </c>
      <c r="KT276">
        <v>0.70460990000000001</v>
      </c>
      <c r="KU276">
        <v>19.632729999999999</v>
      </c>
      <c r="KV276" s="1">
        <v>8.9986039999999997E-4</v>
      </c>
      <c r="KW276" s="1">
        <v>0.25825229999999999</v>
      </c>
      <c r="KX276">
        <v>0.70460840000000002</v>
      </c>
      <c r="KY276">
        <v>20.173269999999999</v>
      </c>
      <c r="KZ276" s="1">
        <v>7.9060389999999995E-4</v>
      </c>
      <c r="LA276" s="1">
        <v>0.22670570000000001</v>
      </c>
      <c r="LB276">
        <v>0.70469519999999997</v>
      </c>
      <c r="LC276">
        <v>20.221699999999998</v>
      </c>
      <c r="LD276" s="1">
        <v>7.0862880000000005E-4</v>
      </c>
      <c r="LE276" s="1">
        <v>0.2030824</v>
      </c>
      <c r="LF276">
        <v>0.70483569999999995</v>
      </c>
      <c r="LG276">
        <v>19.79758</v>
      </c>
      <c r="LH276" s="1">
        <v>6.4302209999999996E-4</v>
      </c>
      <c r="LI276" s="1">
        <v>0.1842019</v>
      </c>
      <c r="LJ276">
        <v>0.70502330000000002</v>
      </c>
      <c r="LK276">
        <v>19.396239999999999</v>
      </c>
      <c r="LL276" s="1">
        <v>5.8770839999999997E-4</v>
      </c>
      <c r="LM276" s="1">
        <v>0.1683037</v>
      </c>
      <c r="LN276">
        <v>0.70523999999999998</v>
      </c>
      <c r="LO276">
        <v>19.021730000000002</v>
      </c>
      <c r="LP276" s="1">
        <v>5.4035210000000005E-4</v>
      </c>
      <c r="LQ276" s="1">
        <v>0.1547038</v>
      </c>
      <c r="LR276">
        <v>0.70544450000000003</v>
      </c>
      <c r="LS276">
        <v>19.33304</v>
      </c>
      <c r="LT276" s="1">
        <v>5.0013230000000002E-4</v>
      </c>
      <c r="LU276" s="1">
        <v>0.14315030000000001</v>
      </c>
      <c r="LV276">
        <v>0.7056848</v>
      </c>
      <c r="LW276">
        <v>19.869299999999999</v>
      </c>
      <c r="LX276" s="1">
        <v>4.6643439999999997E-4</v>
      </c>
      <c r="LY276" s="1">
        <v>0.1334632</v>
      </c>
      <c r="LZ276">
        <v>0.7058991</v>
      </c>
      <c r="MA276">
        <v>20.536470000000001</v>
      </c>
      <c r="MB276" s="1">
        <v>4.3813190000000001E-4</v>
      </c>
      <c r="MC276" s="1">
        <v>0.12533810000000001</v>
      </c>
      <c r="MD276">
        <v>0.70606800000000003</v>
      </c>
      <c r="ME276">
        <v>21.160589999999999</v>
      </c>
      <c r="MF276" s="1">
        <v>4.1392410000000001E-4</v>
      </c>
      <c r="MG276" s="1">
        <v>0.1183893</v>
      </c>
      <c r="MH276">
        <v>0.70622019999999996</v>
      </c>
      <c r="MI276">
        <v>21.362300000000001</v>
      </c>
      <c r="MJ276" s="1">
        <v>3.9243669999999999E-4</v>
      </c>
      <c r="MK276" s="1">
        <v>0.1122412</v>
      </c>
      <c r="ML276">
        <v>0.70635899999999996</v>
      </c>
      <c r="MM276">
        <v>21.067740000000001</v>
      </c>
      <c r="MN276" s="1">
        <v>3.7295250000000002E-4</v>
      </c>
      <c r="MO276" s="1">
        <v>0.10665769999999999</v>
      </c>
      <c r="MP276">
        <v>0.70643719999999999</v>
      </c>
      <c r="MQ276">
        <v>20.72663</v>
      </c>
      <c r="MR276" s="1">
        <v>3.5504059999999998E-4</v>
      </c>
      <c r="MS276" s="1">
        <v>0.1015368</v>
      </c>
      <c r="MT276">
        <v>0.70644629999999997</v>
      </c>
      <c r="MU276">
        <v>20.366669999999999</v>
      </c>
      <c r="MV276" s="1">
        <v>3.3863630000000001E-4</v>
      </c>
      <c r="MW276" s="1">
        <v>9.6844780000000005E-2</v>
      </c>
      <c r="MX276">
        <v>0.70640190000000003</v>
      </c>
      <c r="MY276">
        <v>20.5397</v>
      </c>
      <c r="MZ276" s="1">
        <v>3.2365410000000002E-4</v>
      </c>
      <c r="NA276" s="1">
        <v>9.2570009999999994E-2</v>
      </c>
      <c r="NB276">
        <v>0.70628789999999997</v>
      </c>
      <c r="NC276">
        <v>20.392109999999999</v>
      </c>
      <c r="ND276" s="1">
        <v>3.101375E-4</v>
      </c>
      <c r="NE276" s="1">
        <v>8.8699620000000007E-2</v>
      </c>
      <c r="NF276">
        <v>0.70607489999999995</v>
      </c>
      <c r="NG276">
        <v>20.804950000000002</v>
      </c>
      <c r="NH276" s="1">
        <v>2.979918E-4</v>
      </c>
      <c r="NI276" s="1">
        <v>8.523037E-2</v>
      </c>
      <c r="NJ276">
        <v>0.70582739999999999</v>
      </c>
      <c r="NK276">
        <v>21.364850000000001</v>
      </c>
      <c r="NL276" s="1">
        <v>2.8722859999999998E-4</v>
      </c>
      <c r="NM276" s="1">
        <v>8.2158709999999996E-2</v>
      </c>
      <c r="NN276">
        <v>0.7054629</v>
      </c>
      <c r="NO276">
        <v>21.6205</v>
      </c>
      <c r="NP276" s="1">
        <v>2.778999E-4</v>
      </c>
      <c r="NQ276" s="1">
        <v>7.9495529999999995E-2</v>
      </c>
      <c r="NR276">
        <v>0.70505329999999999</v>
      </c>
      <c r="NS276">
        <v>21.486270000000001</v>
      </c>
      <c r="NT276" s="1">
        <v>2.6988240000000002E-4</v>
      </c>
      <c r="NU276" s="1">
        <v>7.7206869999999997E-2</v>
      </c>
      <c r="NV276">
        <v>0.70461110000000005</v>
      </c>
      <c r="NW276">
        <v>21.150390000000002</v>
      </c>
      <c r="NX276" s="1">
        <v>2.6282589999999999E-4</v>
      </c>
      <c r="NY276" s="1">
        <v>7.5198200000000007E-2</v>
      </c>
      <c r="NZ276">
        <v>0.70412399999999997</v>
      </c>
      <c r="OA276">
        <v>20.80331</v>
      </c>
      <c r="OB276" s="1">
        <v>2.5623010000000001E-4</v>
      </c>
      <c r="OC276" s="1">
        <v>7.3321999999999998E-2</v>
      </c>
      <c r="OD276">
        <v>0.7036346</v>
      </c>
      <c r="OE276">
        <v>21.140989999999999</v>
      </c>
      <c r="OF276" s="1">
        <v>2.4961919999999998E-4</v>
      </c>
      <c r="OG276" s="1">
        <v>7.1446830000000003E-2</v>
      </c>
      <c r="OH276">
        <v>0.70317090000000004</v>
      </c>
      <c r="OI276">
        <v>21.748860000000001</v>
      </c>
      <c r="OJ276" s="1">
        <v>2.4276159999999999E-4</v>
      </c>
      <c r="OK276" s="1">
        <v>6.9489930000000005E-2</v>
      </c>
    </row>
    <row r="277" spans="1:401" x14ac:dyDescent="0.35">
      <c r="A277">
        <v>283</v>
      </c>
      <c r="B277" t="s">
        <v>4</v>
      </c>
      <c r="C277" t="s">
        <v>181</v>
      </c>
      <c r="D277" t="s">
        <v>283</v>
      </c>
      <c r="E277">
        <v>786.52120000000002</v>
      </c>
      <c r="F277">
        <v>0.90734979999999998</v>
      </c>
      <c r="G277">
        <v>16.770769999999999</v>
      </c>
      <c r="H277">
        <v>0</v>
      </c>
      <c r="I277">
        <v>0</v>
      </c>
      <c r="J277">
        <v>0.90730239999999995</v>
      </c>
      <c r="K277">
        <v>17.305779999999999</v>
      </c>
      <c r="L277">
        <v>0</v>
      </c>
      <c r="M277">
        <v>0</v>
      </c>
      <c r="N277">
        <v>0.90728819999999999</v>
      </c>
      <c r="O277">
        <v>17.755500000000001</v>
      </c>
      <c r="P277">
        <v>0</v>
      </c>
      <c r="Q277">
        <v>0</v>
      </c>
      <c r="R277">
        <v>0.90724769999999999</v>
      </c>
      <c r="S277">
        <v>18.029430000000001</v>
      </c>
      <c r="T277">
        <v>0</v>
      </c>
      <c r="U277">
        <v>0</v>
      </c>
      <c r="V277">
        <v>0.90724930000000004</v>
      </c>
      <c r="W277">
        <v>18.222249999999999</v>
      </c>
      <c r="X277">
        <v>0</v>
      </c>
      <c r="Y277">
        <v>0</v>
      </c>
      <c r="Z277">
        <v>0.90721629999999998</v>
      </c>
      <c r="AA277">
        <v>18.102620000000002</v>
      </c>
      <c r="AB277">
        <v>0</v>
      </c>
      <c r="AC277">
        <v>0</v>
      </c>
      <c r="AD277">
        <v>0.90718100000000002</v>
      </c>
      <c r="AE277">
        <v>17.76294</v>
      </c>
      <c r="AF277">
        <v>0</v>
      </c>
      <c r="AG277">
        <v>0</v>
      </c>
      <c r="AH277">
        <v>0.90712749999999998</v>
      </c>
      <c r="AI277">
        <v>17.560839999999999</v>
      </c>
      <c r="AJ277">
        <v>0</v>
      </c>
      <c r="AK277">
        <v>0</v>
      </c>
      <c r="AL277">
        <v>0.90707000000000004</v>
      </c>
      <c r="AM277">
        <v>17.489080000000001</v>
      </c>
      <c r="AN277">
        <v>0</v>
      </c>
      <c r="AO277">
        <v>0</v>
      </c>
      <c r="AP277">
        <v>0.90705899999999995</v>
      </c>
      <c r="AQ277">
        <v>17.966550000000002</v>
      </c>
      <c r="AR277">
        <v>0</v>
      </c>
      <c r="AS277">
        <v>0</v>
      </c>
      <c r="AT277">
        <v>0.90702680000000002</v>
      </c>
      <c r="AU277">
        <v>18.610810000000001</v>
      </c>
      <c r="AV277">
        <v>0</v>
      </c>
      <c r="AW277">
        <v>0</v>
      </c>
      <c r="AX277">
        <v>0.90705409999999997</v>
      </c>
      <c r="AY277">
        <v>19.06607</v>
      </c>
      <c r="AZ277">
        <v>0</v>
      </c>
      <c r="BA277">
        <v>0</v>
      </c>
      <c r="BB277">
        <v>0.90722290000000005</v>
      </c>
      <c r="BC277">
        <v>19.368510000000001</v>
      </c>
      <c r="BD277">
        <v>0</v>
      </c>
      <c r="BE277">
        <v>0</v>
      </c>
      <c r="BF277">
        <v>0.90733269999999999</v>
      </c>
      <c r="BG277">
        <v>19.258150000000001</v>
      </c>
      <c r="BH277">
        <v>8.2675919999999999E-21</v>
      </c>
      <c r="BI277">
        <v>1.33621E-18</v>
      </c>
      <c r="BJ277">
        <v>0.90746450000000001</v>
      </c>
      <c r="BK277">
        <v>18.965900000000001</v>
      </c>
      <c r="BL277" s="1">
        <v>7.6844160000000003E-15</v>
      </c>
      <c r="BM277" s="1">
        <v>1.996408E-12</v>
      </c>
      <c r="BN277">
        <v>0.90759279999999998</v>
      </c>
      <c r="BO277">
        <v>18.799869999999999</v>
      </c>
      <c r="BP277" s="1">
        <v>2.3181500000000001E-8</v>
      </c>
      <c r="BQ277" s="1">
        <v>4.6144220000000004E-6</v>
      </c>
      <c r="BR277">
        <v>0.9077539</v>
      </c>
      <c r="BS277">
        <v>18.73752</v>
      </c>
      <c r="BT277" s="1">
        <v>3.0371259999999999E-5</v>
      </c>
      <c r="BU277" s="1">
        <v>6.4737240000000001E-3</v>
      </c>
      <c r="BV277">
        <v>0.90732060000000003</v>
      </c>
      <c r="BW277">
        <v>18.995059999999999</v>
      </c>
      <c r="BX277" s="1">
        <v>4.9637279999999997E-3</v>
      </c>
      <c r="BY277" s="1">
        <v>1.1078330000000001</v>
      </c>
      <c r="BZ277">
        <v>0.90655520000000001</v>
      </c>
      <c r="CA277">
        <v>19.104379999999999</v>
      </c>
      <c r="CB277" s="1">
        <v>0.20370930000000001</v>
      </c>
      <c r="CC277" s="1">
        <v>47.196869999999997</v>
      </c>
      <c r="CD277">
        <v>0.90579710000000002</v>
      </c>
      <c r="CE277">
        <v>19.178139999999999</v>
      </c>
      <c r="CF277" s="1">
        <v>2.8903699999999999</v>
      </c>
      <c r="CG277">
        <v>691.38819999999998</v>
      </c>
      <c r="CH277">
        <v>0.90480910000000003</v>
      </c>
      <c r="CI277">
        <v>18.99165</v>
      </c>
      <c r="CJ277">
        <v>17.300180000000001</v>
      </c>
      <c r="CK277">
        <v>4259.3829999999998</v>
      </c>
      <c r="CL277">
        <v>0.90366440000000003</v>
      </c>
      <c r="CM277">
        <v>18.677820000000001</v>
      </c>
      <c r="CN277">
        <v>50.44164</v>
      </c>
      <c r="CO277">
        <v>12744.11</v>
      </c>
      <c r="CP277">
        <v>0.90247089999999996</v>
      </c>
      <c r="CQ277">
        <v>18.442209999999999</v>
      </c>
      <c r="CR277">
        <v>80.1083</v>
      </c>
      <c r="CS277">
        <v>20710.580000000002</v>
      </c>
      <c r="CT277">
        <v>0.90142630000000001</v>
      </c>
      <c r="CU277">
        <v>18.34442</v>
      </c>
      <c r="CV277">
        <v>75.909030000000001</v>
      </c>
      <c r="CW277">
        <v>20033.88</v>
      </c>
      <c r="CX277">
        <v>0.90057540000000003</v>
      </c>
      <c r="CY277">
        <v>18.316800000000001</v>
      </c>
      <c r="CZ277">
        <v>46.23451</v>
      </c>
      <c r="DA277">
        <v>12427.51</v>
      </c>
      <c r="DB277">
        <v>0.89983049999999998</v>
      </c>
      <c r="DC277">
        <v>18.672979999999999</v>
      </c>
      <c r="DD277">
        <v>19.293690000000002</v>
      </c>
      <c r="DE277">
        <v>5271.241</v>
      </c>
      <c r="DF277">
        <v>0.89917809999999998</v>
      </c>
      <c r="DG277">
        <v>18.72946</v>
      </c>
      <c r="DH277">
        <v>5.8421310000000002</v>
      </c>
      <c r="DI277">
        <v>1618.3679999999999</v>
      </c>
      <c r="DJ277">
        <v>0.89847339999999998</v>
      </c>
      <c r="DK277">
        <v>18.646100000000001</v>
      </c>
      <c r="DL277">
        <v>1.3729690000000001</v>
      </c>
      <c r="DM277">
        <v>384.49419999999998</v>
      </c>
      <c r="DN277">
        <v>0.89757960000000003</v>
      </c>
      <c r="DO277">
        <v>18.503820000000001</v>
      </c>
      <c r="DP277">
        <v>0.29278779999999999</v>
      </c>
      <c r="DQ277">
        <v>82.002129999999994</v>
      </c>
      <c r="DR277">
        <v>0.89656539999999996</v>
      </c>
      <c r="DS277">
        <v>18.135010000000001</v>
      </c>
      <c r="DT277">
        <v>8.7930480000000005E-2</v>
      </c>
      <c r="DU277">
        <v>24.009530000000002</v>
      </c>
      <c r="DV277">
        <v>0.89540140000000001</v>
      </c>
      <c r="DW277">
        <v>17.644909999999999</v>
      </c>
      <c r="DX277">
        <v>5.3108759999999998E-2</v>
      </c>
      <c r="DY277">
        <v>14.154260000000001</v>
      </c>
      <c r="DZ277">
        <v>0.89403929999999998</v>
      </c>
      <c r="EA277">
        <v>17.327179999999998</v>
      </c>
      <c r="EB277">
        <v>4.5416190000000002E-2</v>
      </c>
      <c r="EC277">
        <v>12.041880000000001</v>
      </c>
      <c r="ED277">
        <v>0.89247319999999997</v>
      </c>
      <c r="EE277">
        <v>17.336169999999999</v>
      </c>
      <c r="EF277" s="1">
        <v>4.1906659999999998E-2</v>
      </c>
      <c r="EG277">
        <v>11.12064</v>
      </c>
      <c r="EH277">
        <v>0.89086149999999997</v>
      </c>
      <c r="EI277">
        <v>18.043330000000001</v>
      </c>
      <c r="EJ277" s="1">
        <v>3.9241779999999997E-2</v>
      </c>
      <c r="EK277">
        <v>10.434469999999999</v>
      </c>
      <c r="EL277">
        <v>0.88962920000000001</v>
      </c>
      <c r="EM277">
        <v>18.64977</v>
      </c>
      <c r="EN277" s="1">
        <v>3.681599E-2</v>
      </c>
      <c r="EO277">
        <v>9.809374</v>
      </c>
      <c r="EP277">
        <v>0.88830249999999999</v>
      </c>
      <c r="EQ277">
        <v>19.06195</v>
      </c>
      <c r="ER277" s="1">
        <v>3.449236E-2</v>
      </c>
      <c r="ES277" s="1">
        <v>9.2099980000000006</v>
      </c>
      <c r="ET277">
        <v>0.88597689999999996</v>
      </c>
      <c r="EU277">
        <v>19.40776</v>
      </c>
      <c r="EV277" s="1">
        <v>3.2283489999999998E-2</v>
      </c>
      <c r="EW277" s="1">
        <v>8.6433710000000001</v>
      </c>
      <c r="EX277">
        <v>0.88287340000000003</v>
      </c>
      <c r="EY277">
        <v>19.23903</v>
      </c>
      <c r="EZ277" s="1">
        <v>3.0263330000000001E-2</v>
      </c>
      <c r="FA277" s="1">
        <v>8.1260539999999999</v>
      </c>
      <c r="FB277">
        <v>0.87963380000000002</v>
      </c>
      <c r="FC277">
        <v>18.580190000000002</v>
      </c>
      <c r="FD277" s="1">
        <v>2.8671200000000001E-2</v>
      </c>
      <c r="FE277" s="1">
        <v>7.717568</v>
      </c>
      <c r="FF277">
        <v>0.87627730000000004</v>
      </c>
      <c r="FG277">
        <v>18.068000000000001</v>
      </c>
      <c r="FH277" s="1">
        <v>2.7877160000000002E-2</v>
      </c>
      <c r="FI277" s="1">
        <v>7.5188040000000003</v>
      </c>
      <c r="FJ277">
        <v>0.87284949999999994</v>
      </c>
      <c r="FK277">
        <v>17.84768</v>
      </c>
      <c r="FL277" s="1">
        <v>2.798436E-2</v>
      </c>
      <c r="FM277" s="1">
        <v>7.5638160000000001</v>
      </c>
      <c r="FN277">
        <v>0.86937220000000004</v>
      </c>
      <c r="FO277">
        <v>18.38626</v>
      </c>
      <c r="FP277" s="1">
        <v>2.8574740000000001E-2</v>
      </c>
      <c r="FQ277" s="1">
        <v>7.7480500000000001</v>
      </c>
      <c r="FR277">
        <v>0.86578699999999997</v>
      </c>
      <c r="FS277">
        <v>19.11975</v>
      </c>
      <c r="FT277" s="1">
        <v>2.897166E-2</v>
      </c>
      <c r="FU277" s="1">
        <v>7.8893890000000004</v>
      </c>
      <c r="FV277">
        <v>0.86205600000000004</v>
      </c>
      <c r="FW277">
        <v>19.742560000000001</v>
      </c>
      <c r="FX277" s="1">
        <v>2.873794E-2</v>
      </c>
      <c r="FY277" s="1">
        <v>7.8631779999999996</v>
      </c>
      <c r="FZ277">
        <v>0.85886850000000003</v>
      </c>
      <c r="GA277">
        <v>20.262049999999999</v>
      </c>
      <c r="GB277" s="1">
        <v>2.7829599999999999E-2</v>
      </c>
      <c r="GC277" s="1">
        <v>7.6451190000000002</v>
      </c>
      <c r="GD277">
        <v>0.85694090000000001</v>
      </c>
      <c r="GE277">
        <v>20.201260000000001</v>
      </c>
      <c r="GF277" s="1">
        <v>2.6422290000000001E-2</v>
      </c>
      <c r="GG277" s="1">
        <v>7.2755960000000002</v>
      </c>
      <c r="GH277">
        <v>0.85464189999999995</v>
      </c>
      <c r="GI277">
        <v>19.734439999999999</v>
      </c>
      <c r="GJ277" s="1">
        <v>2.4699479999999999E-2</v>
      </c>
      <c r="GK277" s="1">
        <v>6.818009</v>
      </c>
      <c r="GL277">
        <v>0.8522537</v>
      </c>
      <c r="GM277">
        <v>19.261230000000001</v>
      </c>
      <c r="GN277" s="1">
        <v>2.2860390000000001E-2</v>
      </c>
      <c r="GO277" s="1">
        <v>6.3245509999999996</v>
      </c>
      <c r="GP277">
        <v>0.84986499999999998</v>
      </c>
      <c r="GQ277">
        <v>18.928070000000002</v>
      </c>
      <c r="GR277" s="1">
        <v>2.1020810000000001E-2</v>
      </c>
      <c r="GS277" s="1">
        <v>5.8272060000000003</v>
      </c>
      <c r="GT277">
        <v>0.84754470000000004</v>
      </c>
      <c r="GU277">
        <v>18.857990000000001</v>
      </c>
      <c r="GV277" s="1">
        <v>1.9263499999999999E-2</v>
      </c>
      <c r="GW277" s="1">
        <v>5.3493529999999998</v>
      </c>
      <c r="GX277">
        <v>0.84516760000000002</v>
      </c>
      <c r="GY277">
        <v>19.33501</v>
      </c>
      <c r="GZ277" s="1">
        <v>1.7612940000000001E-2</v>
      </c>
      <c r="HA277" s="1">
        <v>4.9002929999999996</v>
      </c>
      <c r="HB277">
        <v>0.84260820000000003</v>
      </c>
      <c r="HC277">
        <v>19.78783</v>
      </c>
      <c r="HD277" s="1">
        <v>1.6086710000000001E-2</v>
      </c>
      <c r="HE277" s="1">
        <v>4.4843820000000001</v>
      </c>
      <c r="HF277">
        <v>0.83993989999999996</v>
      </c>
      <c r="HG277">
        <v>20.164860000000001</v>
      </c>
      <c r="HH277" s="1">
        <v>1.468438E-2</v>
      </c>
      <c r="HI277" s="1">
        <v>4.1021190000000001</v>
      </c>
      <c r="HJ277">
        <v>0.83779000000000003</v>
      </c>
      <c r="HK277">
        <v>20.101430000000001</v>
      </c>
      <c r="HL277" s="1">
        <v>1.342604E-2</v>
      </c>
      <c r="HM277" s="1">
        <v>3.7550089999999998</v>
      </c>
      <c r="HN277">
        <v>0.83577449999999998</v>
      </c>
      <c r="HO277">
        <v>19.847950000000001</v>
      </c>
      <c r="HP277" s="1">
        <v>1.2282690000000001E-2</v>
      </c>
      <c r="HQ277" s="1">
        <v>3.4383720000000002</v>
      </c>
      <c r="HR277">
        <v>0.83374020000000004</v>
      </c>
      <c r="HS277">
        <v>19.416429999999998</v>
      </c>
      <c r="HT277" s="1">
        <v>1.1231720000000001E-2</v>
      </c>
      <c r="HU277" s="1">
        <v>3.147389</v>
      </c>
      <c r="HV277">
        <v>0.83185419999999999</v>
      </c>
      <c r="HW277">
        <v>18.864070000000002</v>
      </c>
      <c r="HX277" s="1">
        <v>1.02711E-2</v>
      </c>
      <c r="HY277" s="1">
        <v>2.8801779999999999</v>
      </c>
      <c r="HZ277">
        <v>0.83067170000000001</v>
      </c>
      <c r="IA277">
        <v>18.51848</v>
      </c>
      <c r="IB277" s="1">
        <v>9.3970410000000001E-3</v>
      </c>
      <c r="IC277" s="1">
        <v>2.6351689999999999</v>
      </c>
      <c r="ID277">
        <v>0.82938469999999997</v>
      </c>
      <c r="IE277">
        <v>18.695360000000001</v>
      </c>
      <c r="IF277" s="1">
        <v>8.5858879999999999E-3</v>
      </c>
      <c r="IG277" s="1">
        <v>2.4079860000000002</v>
      </c>
      <c r="IH277">
        <v>0.82837059999999996</v>
      </c>
      <c r="II277">
        <v>19.093360000000001</v>
      </c>
      <c r="IJ277" s="1">
        <v>7.8464229999999999E-3</v>
      </c>
      <c r="IK277" s="1">
        <v>2.200018</v>
      </c>
      <c r="IL277">
        <v>0.82776459999999996</v>
      </c>
      <c r="IM277">
        <v>19.662849999999999</v>
      </c>
      <c r="IN277" s="1">
        <v>7.175023E-3</v>
      </c>
      <c r="IO277" s="1">
        <v>2.0106920000000001</v>
      </c>
      <c r="IP277">
        <v>0.82727459999999997</v>
      </c>
      <c r="IQ277">
        <v>19.753920000000001</v>
      </c>
      <c r="IR277" s="1">
        <v>6.5582909999999999E-3</v>
      </c>
      <c r="IS277" s="1">
        <v>1.837086</v>
      </c>
      <c r="IT277">
        <v>0.82685070000000005</v>
      </c>
      <c r="IU277">
        <v>19.532599999999999</v>
      </c>
      <c r="IV277" s="1">
        <v>5.9848849999999997E-3</v>
      </c>
      <c r="IW277" s="1">
        <v>1.6758980000000001</v>
      </c>
      <c r="IX277">
        <v>0.82656399999999997</v>
      </c>
      <c r="IY277">
        <v>19.225840000000002</v>
      </c>
      <c r="IZ277" s="1">
        <v>5.4479799999999998E-3</v>
      </c>
      <c r="JA277" s="1">
        <v>1.524831</v>
      </c>
      <c r="JB277">
        <v>0.82638659999999997</v>
      </c>
      <c r="JC277">
        <v>18.804120000000001</v>
      </c>
      <c r="JD277" s="1">
        <v>4.9404870000000004E-3</v>
      </c>
      <c r="JE277" s="1">
        <v>1.3822209999999999</v>
      </c>
      <c r="JF277">
        <v>0.82631520000000003</v>
      </c>
      <c r="JG277">
        <v>18.8171</v>
      </c>
      <c r="JH277" s="1">
        <v>4.4578329999999996E-3</v>
      </c>
      <c r="JI277" s="1">
        <v>1.24682</v>
      </c>
      <c r="JJ277">
        <v>0.82625789999999999</v>
      </c>
      <c r="JK277">
        <v>18.96575</v>
      </c>
      <c r="JL277" s="1">
        <v>3.9979630000000002E-3</v>
      </c>
      <c r="JM277" s="1">
        <v>1.117902</v>
      </c>
      <c r="JN277">
        <v>0.82635309999999995</v>
      </c>
      <c r="JO277">
        <v>19.037759999999999</v>
      </c>
      <c r="JP277" s="1">
        <v>3.5572690000000001E-3</v>
      </c>
      <c r="JQ277" s="1">
        <v>0.99457770000000001</v>
      </c>
      <c r="JR277">
        <v>0.82641520000000002</v>
      </c>
      <c r="JS277">
        <v>19.38739</v>
      </c>
      <c r="JT277" s="1">
        <v>3.1296029999999999E-3</v>
      </c>
      <c r="JU277" s="1">
        <v>0.87512429999999997</v>
      </c>
      <c r="JV277">
        <v>0.82650509999999999</v>
      </c>
      <c r="JW277">
        <v>19.548670000000001</v>
      </c>
      <c r="JX277" s="1">
        <v>2.7078509999999998E-3</v>
      </c>
      <c r="JY277" s="1">
        <v>0.75752649999999999</v>
      </c>
      <c r="JZ277">
        <v>0.82654019999999995</v>
      </c>
      <c r="KA277">
        <v>19.20926</v>
      </c>
      <c r="KB277" s="1">
        <v>2.294468E-3</v>
      </c>
      <c r="KC277" s="1">
        <v>0.6422715</v>
      </c>
      <c r="KD277">
        <v>0.82664009999999999</v>
      </c>
      <c r="KE277">
        <v>18.823920000000001</v>
      </c>
      <c r="KF277" s="1">
        <v>1.9042740000000001E-3</v>
      </c>
      <c r="KG277" s="1">
        <v>0.53339789999999998</v>
      </c>
      <c r="KH277">
        <v>0.82672610000000002</v>
      </c>
      <c r="KI277">
        <v>18.471329999999998</v>
      </c>
      <c r="KJ277" s="1">
        <v>1.5599800000000001E-3</v>
      </c>
      <c r="KK277" s="1">
        <v>0.43701040000000002</v>
      </c>
      <c r="KL277">
        <v>0.82681079999999996</v>
      </c>
      <c r="KM277">
        <v>18.713329999999999</v>
      </c>
      <c r="KN277" s="1">
        <v>1.2787790000000001E-3</v>
      </c>
      <c r="KO277" s="1">
        <v>0.35800199999999999</v>
      </c>
      <c r="KP277">
        <v>0.8269069</v>
      </c>
      <c r="KQ277">
        <v>19.168569999999999</v>
      </c>
      <c r="KR277" s="1">
        <v>1.06466E-3</v>
      </c>
      <c r="KS277" s="1">
        <v>0.29768840000000002</v>
      </c>
      <c r="KT277">
        <v>0.82697279999999995</v>
      </c>
      <c r="KU277">
        <v>19.696200000000001</v>
      </c>
      <c r="KV277" s="1">
        <v>9.0932999999999997E-4</v>
      </c>
      <c r="KW277" s="1">
        <v>0.2538339</v>
      </c>
      <c r="KX277">
        <v>0.82705850000000003</v>
      </c>
      <c r="KY277">
        <v>20.214649999999999</v>
      </c>
      <c r="KZ277" s="1">
        <v>7.9749970000000004E-4</v>
      </c>
      <c r="LA277" s="1">
        <v>0.22228329999999999</v>
      </c>
      <c r="LB277">
        <v>0.82717110000000005</v>
      </c>
      <c r="LC277">
        <v>20.221699999999998</v>
      </c>
      <c r="LD277" s="1">
        <v>7.1393879999999996E-4</v>
      </c>
      <c r="LE277" s="1">
        <v>0.19879060000000001</v>
      </c>
      <c r="LF277">
        <v>0.82722819999999997</v>
      </c>
      <c r="LG277">
        <v>19.7973</v>
      </c>
      <c r="LH277" s="1">
        <v>6.4738619999999997E-4</v>
      </c>
      <c r="LI277" s="1">
        <v>0.18014079999999999</v>
      </c>
      <c r="LJ277">
        <v>0.82731779999999999</v>
      </c>
      <c r="LK277">
        <v>19.396090000000001</v>
      </c>
      <c r="LL277" s="1">
        <v>5.9143260000000001E-4</v>
      </c>
      <c r="LM277" s="1">
        <v>0.16449939999999999</v>
      </c>
      <c r="LN277">
        <v>0.82737280000000002</v>
      </c>
      <c r="LO277">
        <v>19.057849999999998</v>
      </c>
      <c r="LP277" s="1">
        <v>5.4352540000000003E-4</v>
      </c>
      <c r="LQ277" s="1">
        <v>0.1511265</v>
      </c>
      <c r="LR277">
        <v>0.82741240000000005</v>
      </c>
      <c r="LS277">
        <v>19.390139999999999</v>
      </c>
      <c r="LT277" s="1">
        <v>5.0281770000000004E-4</v>
      </c>
      <c r="LU277" s="1">
        <v>0.13975170000000001</v>
      </c>
      <c r="LV277">
        <v>0.82747150000000003</v>
      </c>
      <c r="LW277">
        <v>19.935079999999999</v>
      </c>
      <c r="LX277" s="1">
        <v>4.6867270000000002E-4</v>
      </c>
      <c r="LY277" s="1">
        <v>0.13020670000000001</v>
      </c>
      <c r="LZ277">
        <v>0.82749680000000003</v>
      </c>
      <c r="MA277">
        <v>20.5779</v>
      </c>
      <c r="MB277" s="1">
        <v>4.400195E-4</v>
      </c>
      <c r="MC277" s="1">
        <v>0.1222062</v>
      </c>
      <c r="MD277">
        <v>0.82757000000000003</v>
      </c>
      <c r="ME277">
        <v>21.182259999999999</v>
      </c>
      <c r="MF277" s="1">
        <v>4.1556010000000002E-4</v>
      </c>
      <c r="MG277" s="1">
        <v>0.1153811</v>
      </c>
      <c r="MH277">
        <v>0.8275188</v>
      </c>
      <c r="MI277">
        <v>21.341840000000001</v>
      </c>
      <c r="MJ277" s="1">
        <v>3.9390889999999998E-4</v>
      </c>
      <c r="MK277" s="1">
        <v>0.10936319999999999</v>
      </c>
      <c r="ML277">
        <v>0.82755020000000001</v>
      </c>
      <c r="MM277">
        <v>21.05105</v>
      </c>
      <c r="MN277" s="1">
        <v>3.7429919999999999E-4</v>
      </c>
      <c r="MO277" s="1">
        <v>0.1039079</v>
      </c>
      <c r="MP277">
        <v>0.82752769999999998</v>
      </c>
      <c r="MQ277">
        <v>20.715330000000002</v>
      </c>
      <c r="MR277" s="1">
        <v>3.5627839999999999E-4</v>
      </c>
      <c r="MS277" s="1">
        <v>9.8905649999999998E-2</v>
      </c>
      <c r="MT277">
        <v>0.82748619999999995</v>
      </c>
      <c r="MU277">
        <v>20.39415</v>
      </c>
      <c r="MV277" s="1">
        <v>3.3976960000000001E-4</v>
      </c>
      <c r="MW277" s="1">
        <v>9.4318260000000001E-2</v>
      </c>
      <c r="MX277">
        <v>0.8274435</v>
      </c>
      <c r="MY277">
        <v>20.564699999999998</v>
      </c>
      <c r="MZ277" s="1">
        <v>3.246829E-4</v>
      </c>
      <c r="NA277" s="1">
        <v>9.0135370000000006E-2</v>
      </c>
      <c r="NB277">
        <v>0.8273585</v>
      </c>
      <c r="NC277">
        <v>20.42446</v>
      </c>
      <c r="ND277" s="1">
        <v>3.1106740000000002E-4</v>
      </c>
      <c r="NE277" s="1">
        <v>8.6344619999999997E-2</v>
      </c>
      <c r="NF277">
        <v>0.82728990000000002</v>
      </c>
      <c r="NG277">
        <v>20.836590000000001</v>
      </c>
      <c r="NH277" s="1">
        <v>2.9882440000000003E-4</v>
      </c>
      <c r="NI277" s="1">
        <v>8.29405E-2</v>
      </c>
      <c r="NJ277">
        <v>0.82714770000000004</v>
      </c>
      <c r="NK277">
        <v>21.377479999999998</v>
      </c>
      <c r="NL277" s="1">
        <v>2.8795939999999999E-4</v>
      </c>
      <c r="NM277" s="1">
        <v>7.9923380000000002E-2</v>
      </c>
      <c r="NN277">
        <v>0.82703499999999996</v>
      </c>
      <c r="NO277">
        <v>21.594889999999999</v>
      </c>
      <c r="NP277" s="1">
        <v>2.7852900000000002E-4</v>
      </c>
      <c r="NQ277" s="1">
        <v>7.7295059999999999E-2</v>
      </c>
      <c r="NR277">
        <v>0.8269145</v>
      </c>
      <c r="NS277">
        <v>21.462689999999998</v>
      </c>
      <c r="NT277" s="1">
        <v>2.7042789999999999E-4</v>
      </c>
      <c r="NU277" s="1">
        <v>7.5037870000000007E-2</v>
      </c>
      <c r="NV277">
        <v>0.82679559999999996</v>
      </c>
      <c r="NW277">
        <v>21.146989999999999</v>
      </c>
      <c r="NX277" s="1">
        <v>2.6332029999999999E-4</v>
      </c>
      <c r="NY277" s="1">
        <v>7.3063569999999994E-2</v>
      </c>
      <c r="NZ277">
        <v>0.82669400000000004</v>
      </c>
      <c r="OA277">
        <v>20.847069999999999</v>
      </c>
      <c r="OB277" s="1">
        <v>2.5670450000000002E-4</v>
      </c>
      <c r="OC277" s="1">
        <v>7.1228949999999999E-2</v>
      </c>
      <c r="OD277">
        <v>0.82656220000000002</v>
      </c>
      <c r="OE277">
        <v>21.2072</v>
      </c>
      <c r="OF277" s="1">
        <v>2.5010169999999999E-4</v>
      </c>
      <c r="OG277" s="1">
        <v>6.9405069999999999E-2</v>
      </c>
      <c r="OH277">
        <v>0.82648659999999996</v>
      </c>
      <c r="OI277">
        <v>21.822330000000001</v>
      </c>
      <c r="OJ277" s="1">
        <v>2.432708E-4</v>
      </c>
      <c r="OK277" s="1">
        <v>6.7509749999999993E-2</v>
      </c>
    </row>
    <row r="278" spans="1:401" x14ac:dyDescent="0.35">
      <c r="A278">
        <v>284</v>
      </c>
      <c r="B278" t="s">
        <v>4</v>
      </c>
      <c r="C278" t="s">
        <v>181</v>
      </c>
      <c r="D278" t="s">
        <v>284</v>
      </c>
      <c r="E278">
        <v>772.90880000000004</v>
      </c>
      <c r="F278">
        <v>1.0080929999999999</v>
      </c>
      <c r="G278">
        <v>16.770569999999999</v>
      </c>
      <c r="H278">
        <v>0</v>
      </c>
      <c r="I278">
        <v>0</v>
      </c>
      <c r="J278">
        <v>1.005995</v>
      </c>
      <c r="K278">
        <v>17.316839999999999</v>
      </c>
      <c r="L278">
        <v>0</v>
      </c>
      <c r="M278">
        <v>0</v>
      </c>
      <c r="N278">
        <v>1.003903</v>
      </c>
      <c r="O278">
        <v>17.77786</v>
      </c>
      <c r="P278">
        <v>0</v>
      </c>
      <c r="Q278">
        <v>0</v>
      </c>
      <c r="R278">
        <v>1.0018229999999999</v>
      </c>
      <c r="S278">
        <v>18.059619999999999</v>
      </c>
      <c r="T278">
        <v>0</v>
      </c>
      <c r="U278">
        <v>0</v>
      </c>
      <c r="V278">
        <v>0.99976679999999996</v>
      </c>
      <c r="W278">
        <v>18.254100000000001</v>
      </c>
      <c r="X278">
        <v>0</v>
      </c>
      <c r="Y278">
        <v>0</v>
      </c>
      <c r="Z278">
        <v>0.99767119999999998</v>
      </c>
      <c r="AA278">
        <v>18.124510000000001</v>
      </c>
      <c r="AB278">
        <v>0</v>
      </c>
      <c r="AC278">
        <v>0</v>
      </c>
      <c r="AD278">
        <v>0.99555749999999998</v>
      </c>
      <c r="AE278">
        <v>17.768160000000002</v>
      </c>
      <c r="AF278">
        <v>0</v>
      </c>
      <c r="AG278">
        <v>0</v>
      </c>
      <c r="AH278">
        <v>0.99344679999999996</v>
      </c>
      <c r="AI278">
        <v>17.554790000000001</v>
      </c>
      <c r="AJ278">
        <v>0</v>
      </c>
      <c r="AK278">
        <v>0</v>
      </c>
      <c r="AL278">
        <v>0.99130059999999998</v>
      </c>
      <c r="AM278">
        <v>17.48442</v>
      </c>
      <c r="AN278">
        <v>0</v>
      </c>
      <c r="AO278">
        <v>0</v>
      </c>
      <c r="AP278">
        <v>0.98916320000000002</v>
      </c>
      <c r="AQ278">
        <v>17.967400000000001</v>
      </c>
      <c r="AR278">
        <v>0</v>
      </c>
      <c r="AS278">
        <v>0</v>
      </c>
      <c r="AT278">
        <v>0.98699550000000003</v>
      </c>
      <c r="AU278">
        <v>18.627960000000002</v>
      </c>
      <c r="AV278">
        <v>0</v>
      </c>
      <c r="AW278">
        <v>0</v>
      </c>
      <c r="AX278">
        <v>0.98482239999999999</v>
      </c>
      <c r="AY278">
        <v>19.091249999999999</v>
      </c>
      <c r="AZ278">
        <v>0</v>
      </c>
      <c r="BA278">
        <v>0</v>
      </c>
      <c r="BB278">
        <v>0.98270579999999996</v>
      </c>
      <c r="BC278">
        <v>19.395350000000001</v>
      </c>
      <c r="BD278">
        <v>0</v>
      </c>
      <c r="BE278">
        <v>0</v>
      </c>
      <c r="BF278">
        <v>0.98049889999999995</v>
      </c>
      <c r="BG278">
        <v>19.275010000000002</v>
      </c>
      <c r="BH278">
        <v>7.3568749999999997E-22</v>
      </c>
      <c r="BI278">
        <v>1.8412829999999999E-19</v>
      </c>
      <c r="BJ278">
        <v>0.97822540000000002</v>
      </c>
      <c r="BK278">
        <v>18.970389999999998</v>
      </c>
      <c r="BL278" s="1">
        <v>1.412936E-15</v>
      </c>
      <c r="BM278" s="1">
        <v>3.5466429999999998E-13</v>
      </c>
      <c r="BN278">
        <v>0.97590140000000003</v>
      </c>
      <c r="BO278">
        <v>18.795780000000001</v>
      </c>
      <c r="BP278" s="1">
        <v>1.3120969999999999E-8</v>
      </c>
      <c r="BQ278" s="1">
        <v>2.5615840000000002E-6</v>
      </c>
      <c r="BR278">
        <v>0.97356609999999999</v>
      </c>
      <c r="BS278">
        <v>18.737120000000001</v>
      </c>
      <c r="BT278" s="1">
        <v>2.026209E-5</v>
      </c>
      <c r="BU278" s="1">
        <v>4.2118360000000001E-3</v>
      </c>
      <c r="BV278">
        <v>0.97118479999999996</v>
      </c>
      <c r="BW278">
        <v>19.00563</v>
      </c>
      <c r="BX278" s="1">
        <v>3.6564430000000001E-3</v>
      </c>
      <c r="BY278" s="1">
        <v>0.79271130000000001</v>
      </c>
      <c r="BZ278">
        <v>0.96878390000000003</v>
      </c>
      <c r="CA278">
        <v>19.121590000000001</v>
      </c>
      <c r="CB278" s="1">
        <v>0.16200899999999999</v>
      </c>
      <c r="CC278" s="1">
        <v>36.363199999999999</v>
      </c>
      <c r="CD278">
        <v>0.96622350000000001</v>
      </c>
      <c r="CE278">
        <v>19.201809999999998</v>
      </c>
      <c r="CF278" s="1">
        <v>2.450418</v>
      </c>
      <c r="CG278">
        <v>566.93460000000005</v>
      </c>
      <c r="CH278">
        <v>0.96327130000000005</v>
      </c>
      <c r="CI278">
        <v>19.01118</v>
      </c>
      <c r="CJ278">
        <v>15.499000000000001</v>
      </c>
      <c r="CK278">
        <v>3688.2660000000001</v>
      </c>
      <c r="CL278">
        <v>0.95986919999999998</v>
      </c>
      <c r="CM278">
        <v>18.691279999999999</v>
      </c>
      <c r="CN278">
        <v>47.43535</v>
      </c>
      <c r="CO278">
        <v>11585.36</v>
      </c>
      <c r="CP278">
        <v>0.95618119999999995</v>
      </c>
      <c r="CQ278">
        <v>18.444400000000002</v>
      </c>
      <c r="CR278">
        <v>78.650769999999994</v>
      </c>
      <c r="CS278">
        <v>19672.919999999998</v>
      </c>
      <c r="CT278">
        <v>0.95252760000000003</v>
      </c>
      <c r="CU278">
        <v>18.33746</v>
      </c>
      <c r="CV278">
        <v>77.448130000000006</v>
      </c>
      <c r="CW278">
        <v>19805.41</v>
      </c>
      <c r="CX278">
        <v>0.94905390000000001</v>
      </c>
      <c r="CY278">
        <v>18.3111</v>
      </c>
      <c r="CZ278">
        <v>48.825099999999999</v>
      </c>
      <c r="DA278">
        <v>12742.29</v>
      </c>
      <c r="DB278">
        <v>0.94582489999999997</v>
      </c>
      <c r="DC278">
        <v>18.6785</v>
      </c>
      <c r="DD278">
        <v>21.01418</v>
      </c>
      <c r="DE278">
        <v>5588.2269999999999</v>
      </c>
      <c r="DF278">
        <v>0.94283410000000001</v>
      </c>
      <c r="DG278">
        <v>18.75112</v>
      </c>
      <c r="DH278">
        <v>6.5383009999999997</v>
      </c>
      <c r="DI278">
        <v>1768.104</v>
      </c>
      <c r="DJ278">
        <v>0.93980889999999995</v>
      </c>
      <c r="DK278">
        <v>18.683730000000001</v>
      </c>
      <c r="DL278">
        <v>1.568592</v>
      </c>
      <c r="DM278">
        <v>430.23129999999998</v>
      </c>
      <c r="DN278">
        <v>0.93664069999999999</v>
      </c>
      <c r="DO278">
        <v>18.54233</v>
      </c>
      <c r="DP278">
        <v>0.3341616</v>
      </c>
      <c r="DQ278">
        <v>91.982740000000007</v>
      </c>
      <c r="DR278">
        <v>0.93319920000000001</v>
      </c>
      <c r="DS278">
        <v>18.167899999999999</v>
      </c>
      <c r="DT278">
        <v>9.5146049999999996E-2</v>
      </c>
      <c r="DU278">
        <v>25.535240000000002</v>
      </c>
      <c r="DV278">
        <v>0.92940679999999998</v>
      </c>
      <c r="DW278">
        <v>17.66366</v>
      </c>
      <c r="DX278">
        <v>5.439927E-2</v>
      </c>
      <c r="DY278">
        <v>14.17066</v>
      </c>
      <c r="DZ278">
        <v>0.92505720000000002</v>
      </c>
      <c r="EA278">
        <v>17.32845</v>
      </c>
      <c r="EB278">
        <v>4.58077E-2</v>
      </c>
      <c r="EC278">
        <v>11.847239999999999</v>
      </c>
      <c r="ED278">
        <v>0.92016759999999997</v>
      </c>
      <c r="EE278">
        <v>17.33445</v>
      </c>
      <c r="EF278">
        <v>4.2145120000000001E-2</v>
      </c>
      <c r="EG278">
        <v>10.91104</v>
      </c>
      <c r="EH278">
        <v>0.91493250000000004</v>
      </c>
      <c r="EI278">
        <v>18.042629999999999</v>
      </c>
      <c r="EJ278" s="1">
        <v>3.9443350000000002E-2</v>
      </c>
      <c r="EK278">
        <v>10.238160000000001</v>
      </c>
      <c r="EL278">
        <v>0.90969849999999997</v>
      </c>
      <c r="EM278">
        <v>18.66067</v>
      </c>
      <c r="EN278" s="1">
        <v>3.7008230000000003E-2</v>
      </c>
      <c r="EO278">
        <v>9.6408299999999993</v>
      </c>
      <c r="EP278">
        <v>0.90398690000000004</v>
      </c>
      <c r="EQ278">
        <v>19.090389999999999</v>
      </c>
      <c r="ER278" s="1">
        <v>3.4677449999999999E-2</v>
      </c>
      <c r="ES278">
        <v>9.0712390000000003</v>
      </c>
      <c r="ET278">
        <v>0.89797439999999995</v>
      </c>
      <c r="EU278">
        <v>19.445160000000001</v>
      </c>
      <c r="EV278" s="1">
        <v>3.2455900000000003E-2</v>
      </c>
      <c r="EW278" s="1">
        <v>8.5272079999999999</v>
      </c>
      <c r="EX278">
        <v>0.89192059999999995</v>
      </c>
      <c r="EY278">
        <v>19.276039999999998</v>
      </c>
      <c r="EZ278" s="1">
        <v>3.0416169999999999E-2</v>
      </c>
      <c r="FA278" s="1">
        <v>8.0245529999999992</v>
      </c>
      <c r="FB278">
        <v>0.88556900000000005</v>
      </c>
      <c r="FC278">
        <v>18.614699999999999</v>
      </c>
      <c r="FD278" s="1">
        <v>2.8775080000000001E-2</v>
      </c>
      <c r="FE278" s="1">
        <v>7.6206180000000003</v>
      </c>
      <c r="FF278">
        <v>0.87902219999999998</v>
      </c>
      <c r="FG278">
        <v>18.088809999999999</v>
      </c>
      <c r="FH278" s="1">
        <v>2.790519E-2</v>
      </c>
      <c r="FI278" s="1">
        <v>7.4146979999999996</v>
      </c>
      <c r="FJ278">
        <v>0.87234259999999997</v>
      </c>
      <c r="FK278">
        <v>17.861090000000001</v>
      </c>
      <c r="FL278" s="1">
        <v>2.7940220000000002E-2</v>
      </c>
      <c r="FM278" s="1">
        <v>7.4490270000000001</v>
      </c>
      <c r="FN278">
        <v>0.86556319999999998</v>
      </c>
      <c r="FO278">
        <v>18.386399999999998</v>
      </c>
      <c r="FP278" s="1">
        <v>2.8510859999999999E-2</v>
      </c>
      <c r="FQ278" s="1">
        <v>7.6345770000000002</v>
      </c>
      <c r="FR278">
        <v>0.85860099999999995</v>
      </c>
      <c r="FS278">
        <v>19.11964</v>
      </c>
      <c r="FT278" s="1">
        <v>2.8944649999999999E-2</v>
      </c>
      <c r="FU278" s="1">
        <v>7.7942520000000002</v>
      </c>
      <c r="FV278">
        <v>0.85146120000000003</v>
      </c>
      <c r="FW278">
        <v>19.74945</v>
      </c>
      <c r="FX278" s="1">
        <v>2.877424E-2</v>
      </c>
      <c r="FY278" s="1">
        <v>7.7967000000000004</v>
      </c>
      <c r="FZ278">
        <v>0.84493229999999997</v>
      </c>
      <c r="GA278">
        <v>20.277609999999999</v>
      </c>
      <c r="GB278" s="1">
        <v>2.7924589999999999E-2</v>
      </c>
      <c r="GC278" s="1">
        <v>7.6087800000000003</v>
      </c>
      <c r="GD278">
        <v>0.83988359999999995</v>
      </c>
      <c r="GE278">
        <v>20.22232</v>
      </c>
      <c r="GF278" s="1">
        <v>2.6558620000000002E-2</v>
      </c>
      <c r="GG278" s="1">
        <v>7.2705729999999997</v>
      </c>
      <c r="GH278">
        <v>0.83442289999999997</v>
      </c>
      <c r="GI278">
        <v>19.76407</v>
      </c>
      <c r="GJ278" s="1">
        <v>2.4857810000000001E-2</v>
      </c>
      <c r="GK278" s="1">
        <v>6.8380489999999998</v>
      </c>
      <c r="GL278">
        <v>0.82893749999999999</v>
      </c>
      <c r="GM278">
        <v>19.289400000000001</v>
      </c>
      <c r="GN278" s="1">
        <v>2.3025449999999999E-2</v>
      </c>
      <c r="GO278" s="1">
        <v>6.3634490000000001</v>
      </c>
      <c r="GP278">
        <v>0.8232467</v>
      </c>
      <c r="GQ278">
        <v>18.948789999999999</v>
      </c>
      <c r="GR278" s="1">
        <v>2.1183830000000001E-2</v>
      </c>
      <c r="GS278" s="1">
        <v>5.8809259999999997</v>
      </c>
      <c r="GT278">
        <v>0.81769510000000001</v>
      </c>
      <c r="GU278">
        <v>18.86769</v>
      </c>
      <c r="GV278" s="1">
        <v>1.9418810000000002E-2</v>
      </c>
      <c r="GW278" s="1">
        <v>5.4139489999999997</v>
      </c>
      <c r="GX278">
        <v>0.81204659999999995</v>
      </c>
      <c r="GY278">
        <v>19.332599999999999</v>
      </c>
      <c r="GZ278" s="1">
        <v>1.7758860000000001E-2</v>
      </c>
      <c r="HA278" s="1">
        <v>4.9732079999999996</v>
      </c>
      <c r="HB278">
        <v>0.80621120000000002</v>
      </c>
      <c r="HC278">
        <v>19.781980000000001</v>
      </c>
      <c r="HD278" s="1">
        <v>1.6221969999999999E-2</v>
      </c>
      <c r="HE278" s="1">
        <v>4.5632489999999999</v>
      </c>
      <c r="HF278">
        <v>0.80022599999999999</v>
      </c>
      <c r="HG278">
        <v>20.153849999999998</v>
      </c>
      <c r="HH278" s="1">
        <v>1.480885E-2</v>
      </c>
      <c r="HI278" s="1">
        <v>4.1854339999999999</v>
      </c>
      <c r="HJ278">
        <v>0.79489909999999997</v>
      </c>
      <c r="HK278">
        <v>20.103200000000001</v>
      </c>
      <c r="HL278" s="1">
        <v>1.353935E-2</v>
      </c>
      <c r="HM278" s="1">
        <v>3.840811</v>
      </c>
      <c r="HN278">
        <v>0.78999929999999996</v>
      </c>
      <c r="HO278">
        <v>19.860790000000001</v>
      </c>
      <c r="HP278" s="1">
        <v>1.238733E-2</v>
      </c>
      <c r="HQ278" s="1">
        <v>3.5263300000000002</v>
      </c>
      <c r="HR278">
        <v>0.78502729999999998</v>
      </c>
      <c r="HS278">
        <v>19.438559999999999</v>
      </c>
      <c r="HT278" s="1">
        <v>1.132847E-2</v>
      </c>
      <c r="HU278" s="1">
        <v>3.2370000000000001</v>
      </c>
      <c r="HV278">
        <v>0.78030840000000001</v>
      </c>
      <c r="HW278">
        <v>18.88926</v>
      </c>
      <c r="HX278" s="1">
        <v>1.036044E-2</v>
      </c>
      <c r="HY278" s="1">
        <v>2.9704380000000001</v>
      </c>
      <c r="HZ278">
        <v>0.77598560000000005</v>
      </c>
      <c r="IA278">
        <v>18.541250000000002</v>
      </c>
      <c r="IB278" s="1">
        <v>9.4797979999999994E-3</v>
      </c>
      <c r="IC278" s="1">
        <v>2.72587</v>
      </c>
      <c r="ID278">
        <v>0.77145949999999996</v>
      </c>
      <c r="IE278">
        <v>18.710190000000001</v>
      </c>
      <c r="IF278" s="1">
        <v>8.6625580000000008E-3</v>
      </c>
      <c r="IG278" s="1">
        <v>2.4985840000000001</v>
      </c>
      <c r="IH278">
        <v>0.76723839999999999</v>
      </c>
      <c r="II278">
        <v>19.08962</v>
      </c>
      <c r="IJ278" s="1">
        <v>7.9168169999999996E-3</v>
      </c>
      <c r="IK278" s="1">
        <v>2.2896190000000001</v>
      </c>
      <c r="IL278">
        <v>0.76369509999999996</v>
      </c>
      <c r="IM278">
        <v>19.64376</v>
      </c>
      <c r="IN278" s="1">
        <v>7.2396589999999999E-3</v>
      </c>
      <c r="IO278" s="1">
        <v>2.0983480000000001</v>
      </c>
      <c r="IP278">
        <v>0.76051849999999999</v>
      </c>
      <c r="IQ278">
        <v>19.738</v>
      </c>
      <c r="IR278" s="1">
        <v>6.6182560000000003E-3</v>
      </c>
      <c r="IS278" s="1">
        <v>1.922166</v>
      </c>
      <c r="IT278">
        <v>0.7576022</v>
      </c>
      <c r="IU278">
        <v>19.532540000000001</v>
      </c>
      <c r="IV278" s="1">
        <v>6.0412039999999997E-3</v>
      </c>
      <c r="IW278" s="1">
        <v>1.7579610000000001</v>
      </c>
      <c r="IX278">
        <v>0.75520960000000004</v>
      </c>
      <c r="IY278">
        <v>19.239789999999999</v>
      </c>
      <c r="IZ278" s="1">
        <v>5.5012289999999998E-3</v>
      </c>
      <c r="JA278" s="1">
        <v>1.603267</v>
      </c>
      <c r="JB278">
        <v>0.75315679999999996</v>
      </c>
      <c r="JC278">
        <v>18.835709999999999</v>
      </c>
      <c r="JD278" s="1">
        <v>4.9911840000000001E-3</v>
      </c>
      <c r="JE278" s="1">
        <v>1.4565650000000001</v>
      </c>
      <c r="JF278">
        <v>0.75150870000000003</v>
      </c>
      <c r="JG278">
        <v>18.86487</v>
      </c>
      <c r="JH278" s="1">
        <v>4.5063330000000004E-3</v>
      </c>
      <c r="JI278" s="1">
        <v>1.3166519999999999</v>
      </c>
      <c r="JJ278">
        <v>0.75015989999999999</v>
      </c>
      <c r="JK278">
        <v>19.00367</v>
      </c>
      <c r="JL278" s="1">
        <v>4.044377E-3</v>
      </c>
      <c r="JM278" s="1">
        <v>1.1828399999999999</v>
      </c>
      <c r="JN278">
        <v>0.74914099999999995</v>
      </c>
      <c r="JO278">
        <v>19.071619999999999</v>
      </c>
      <c r="JP278" s="1">
        <v>3.6019789999999999E-3</v>
      </c>
      <c r="JQ278" s="1">
        <v>1.054578</v>
      </c>
      <c r="JR278">
        <v>0.74829330000000005</v>
      </c>
      <c r="JS278">
        <v>19.41142</v>
      </c>
      <c r="JT278" s="1">
        <v>3.173431E-3</v>
      </c>
      <c r="JU278" s="1">
        <v>0.93014750000000002</v>
      </c>
      <c r="JV278">
        <v>0.74764120000000001</v>
      </c>
      <c r="JW278">
        <v>19.54965</v>
      </c>
      <c r="JX278" s="1">
        <v>2.7512449999999998E-3</v>
      </c>
      <c r="JY278" s="1">
        <v>0.80746819999999997</v>
      </c>
      <c r="JZ278">
        <v>0.74711689999999997</v>
      </c>
      <c r="KA278">
        <v>19.213280000000001</v>
      </c>
      <c r="KB278" s="1">
        <v>2.336622E-3</v>
      </c>
      <c r="KC278" s="1">
        <v>0.68674449999999998</v>
      </c>
      <c r="KD278">
        <v>0.74675720000000001</v>
      </c>
      <c r="KE278">
        <v>18.829509999999999</v>
      </c>
      <c r="KF278" s="1">
        <v>1.943221E-3</v>
      </c>
      <c r="KG278" s="1">
        <v>0.57193640000000001</v>
      </c>
      <c r="KH278">
        <v>0.74649299999999996</v>
      </c>
      <c r="KI278">
        <v>18.498449999999998</v>
      </c>
      <c r="KJ278" s="1">
        <v>1.593431E-3</v>
      </c>
      <c r="KK278" s="1">
        <v>0.46933320000000001</v>
      </c>
      <c r="KL278">
        <v>0.74628539999999999</v>
      </c>
      <c r="KM278">
        <v>18.758240000000001</v>
      </c>
      <c r="KN278" s="1">
        <v>1.3053540000000001E-3</v>
      </c>
      <c r="KO278" s="1">
        <v>0.38438630000000001</v>
      </c>
      <c r="KP278">
        <v>0.74620280000000005</v>
      </c>
      <c r="KQ278">
        <v>19.219629999999999</v>
      </c>
      <c r="KR278" s="1">
        <v>1.0844579999999999E-3</v>
      </c>
      <c r="KS278" s="1">
        <v>0.31897690000000001</v>
      </c>
      <c r="KT278">
        <v>0.74615659999999995</v>
      </c>
      <c r="KU278">
        <v>19.743320000000001</v>
      </c>
      <c r="KV278" s="1">
        <v>9.2357279999999995E-4</v>
      </c>
      <c r="KW278" s="1">
        <v>0.27116400000000002</v>
      </c>
      <c r="KX278">
        <v>0.74622319999999998</v>
      </c>
      <c r="KY278">
        <v>20.245450000000002</v>
      </c>
      <c r="KZ278" s="1">
        <v>8.0784140000000003E-4</v>
      </c>
      <c r="LA278" s="1">
        <v>0.2367631</v>
      </c>
      <c r="LB278">
        <v>0.74631729999999996</v>
      </c>
      <c r="LC278">
        <v>20.229310000000002</v>
      </c>
      <c r="LD278" s="1">
        <v>7.2184250000000005E-4</v>
      </c>
      <c r="LE278" s="1">
        <v>0.21127989999999999</v>
      </c>
      <c r="LF278">
        <v>0.74643559999999998</v>
      </c>
      <c r="LG278">
        <v>19.804729999999999</v>
      </c>
      <c r="LH278" s="1">
        <v>6.5383759999999998E-4</v>
      </c>
      <c r="LI278" s="1">
        <v>0.19120329999999999</v>
      </c>
      <c r="LJ278">
        <v>0.74658720000000001</v>
      </c>
      <c r="LK278">
        <v>19.40334</v>
      </c>
      <c r="LL278" s="1">
        <v>5.969161E-4</v>
      </c>
      <c r="LM278" s="1">
        <v>0.1744523</v>
      </c>
      <c r="LN278">
        <v>0.74671469999999995</v>
      </c>
      <c r="LO278">
        <v>19.087230000000002</v>
      </c>
      <c r="LP278" s="1">
        <v>5.4820889999999999E-4</v>
      </c>
      <c r="LQ278" s="1">
        <v>0.16014329999999999</v>
      </c>
      <c r="LR278">
        <v>0.74689810000000001</v>
      </c>
      <c r="LS278">
        <v>19.431190000000001</v>
      </c>
      <c r="LT278" s="1">
        <v>5.0678370000000004E-4</v>
      </c>
      <c r="LU278" s="1">
        <v>0.14795659999999999</v>
      </c>
      <c r="LV278">
        <v>0.74704769999999998</v>
      </c>
      <c r="LW278">
        <v>19.993459999999999</v>
      </c>
      <c r="LX278" s="1">
        <v>4.7198539999999999E-4</v>
      </c>
      <c r="LY278" s="1">
        <v>0.13771430000000001</v>
      </c>
      <c r="LZ278">
        <v>0.74720070000000005</v>
      </c>
      <c r="MA278">
        <v>20.61815</v>
      </c>
      <c r="MB278" s="1">
        <v>4.4280730000000003E-4</v>
      </c>
      <c r="MC278" s="1">
        <v>0.129132</v>
      </c>
      <c r="MD278">
        <v>0.74732390000000004</v>
      </c>
      <c r="ME278">
        <v>21.198650000000001</v>
      </c>
      <c r="MF278" s="1">
        <v>4.179721E-4</v>
      </c>
      <c r="MG278" s="1">
        <v>0.1218365</v>
      </c>
      <c r="MH278">
        <v>0.74742509999999995</v>
      </c>
      <c r="MI278">
        <v>21.328790000000001</v>
      </c>
      <c r="MJ278" s="1">
        <v>3.9606279999999998E-4</v>
      </c>
      <c r="MK278" s="1">
        <v>0.1154236</v>
      </c>
      <c r="ML278">
        <v>0.74750519999999998</v>
      </c>
      <c r="MM278">
        <v>21.039770000000001</v>
      </c>
      <c r="MN278" s="1">
        <v>3.7626279999999998E-4</v>
      </c>
      <c r="MO278" s="1">
        <v>0.1096327</v>
      </c>
      <c r="MP278">
        <v>0.74754659999999995</v>
      </c>
      <c r="MQ278">
        <v>20.711739999999999</v>
      </c>
      <c r="MR278" s="1">
        <v>3.5808539999999999E-4</v>
      </c>
      <c r="MS278" s="1">
        <v>0.1043273</v>
      </c>
      <c r="MT278">
        <v>0.74754750000000003</v>
      </c>
      <c r="MU278">
        <v>20.415289999999999</v>
      </c>
      <c r="MV278" s="1">
        <v>3.4142109999999999E-4</v>
      </c>
      <c r="MW278" s="1">
        <v>9.9462679999999998E-2</v>
      </c>
      <c r="MX278">
        <v>0.7474963</v>
      </c>
      <c r="MY278">
        <v>20.59271</v>
      </c>
      <c r="MZ278" s="1">
        <v>3.2618429999999997E-4</v>
      </c>
      <c r="NA278" s="1">
        <v>9.5026979999999997E-2</v>
      </c>
      <c r="NB278">
        <v>0.74739509999999998</v>
      </c>
      <c r="NC278">
        <v>20.45899</v>
      </c>
      <c r="ND278" s="1">
        <v>3.124232E-4</v>
      </c>
      <c r="NE278" s="1">
        <v>9.1006409999999996E-2</v>
      </c>
      <c r="NF278">
        <v>0.74723640000000002</v>
      </c>
      <c r="NG278">
        <v>20.8645</v>
      </c>
      <c r="NH278" s="1">
        <v>3.0003560000000002E-4</v>
      </c>
      <c r="NI278" s="1">
        <v>8.7396450000000001E-2</v>
      </c>
      <c r="NJ278">
        <v>0.74699349999999998</v>
      </c>
      <c r="NK278">
        <v>21.376819999999999</v>
      </c>
      <c r="NL278" s="1">
        <v>2.8902030000000002E-4</v>
      </c>
      <c r="NM278" s="1">
        <v>8.4191390000000005E-2</v>
      </c>
      <c r="NN278">
        <v>0.74677099999999996</v>
      </c>
      <c r="NO278">
        <v>21.572489999999998</v>
      </c>
      <c r="NP278" s="1">
        <v>2.7944569999999999E-4</v>
      </c>
      <c r="NQ278" s="1">
        <v>8.1398719999999994E-2</v>
      </c>
      <c r="NR278">
        <v>0.74646690000000004</v>
      </c>
      <c r="NS278">
        <v>21.445900000000002</v>
      </c>
      <c r="NT278" s="1">
        <v>2.7121859999999998E-4</v>
      </c>
      <c r="NU278" s="1">
        <v>7.9003920000000005E-2</v>
      </c>
      <c r="NV278">
        <v>0.74612860000000003</v>
      </c>
      <c r="NW278">
        <v>21.149100000000001</v>
      </c>
      <c r="NX278" s="1">
        <v>2.640268E-4</v>
      </c>
      <c r="NY278" s="1">
        <v>7.6919520000000005E-2</v>
      </c>
      <c r="NZ278">
        <v>0.74577439999999995</v>
      </c>
      <c r="OA278">
        <v>20.881409999999999</v>
      </c>
      <c r="OB278" s="1">
        <v>2.573796E-4</v>
      </c>
      <c r="OC278" s="1">
        <v>7.4999529999999995E-2</v>
      </c>
      <c r="OD278">
        <v>0.74543780000000004</v>
      </c>
      <c r="OE278">
        <v>21.2562</v>
      </c>
      <c r="OF278" s="1">
        <v>2.5078539999999998E-4</v>
      </c>
      <c r="OG278" s="1">
        <v>7.310324E-2</v>
      </c>
      <c r="OH278">
        <v>0.74511899999999998</v>
      </c>
      <c r="OI278">
        <v>21.8749</v>
      </c>
      <c r="OJ278" s="1">
        <v>2.4399099999999999E-4</v>
      </c>
      <c r="OK278" s="1">
        <v>7.1140789999999995E-2</v>
      </c>
    </row>
    <row r="279" spans="1:401" x14ac:dyDescent="0.35">
      <c r="A279">
        <v>285</v>
      </c>
      <c r="B279" t="s">
        <v>4</v>
      </c>
      <c r="C279" t="s">
        <v>181</v>
      </c>
      <c r="D279" t="s">
        <v>285</v>
      </c>
      <c r="E279">
        <v>794.74159999999995</v>
      </c>
      <c r="F279">
        <v>0.94947590000000004</v>
      </c>
      <c r="G279">
        <v>16.760470000000002</v>
      </c>
      <c r="H279">
        <v>0</v>
      </c>
      <c r="I279">
        <v>0</v>
      </c>
      <c r="J279">
        <v>0.94888930000000005</v>
      </c>
      <c r="K279">
        <v>17.30489</v>
      </c>
      <c r="L279">
        <v>0</v>
      </c>
      <c r="M279">
        <v>0</v>
      </c>
      <c r="N279">
        <v>0.94830999999999999</v>
      </c>
      <c r="O279">
        <v>17.793420000000001</v>
      </c>
      <c r="P279">
        <v>0</v>
      </c>
      <c r="Q279">
        <v>0</v>
      </c>
      <c r="R279">
        <v>0.94771559999999999</v>
      </c>
      <c r="S279">
        <v>18.092849999999999</v>
      </c>
      <c r="T279">
        <v>0</v>
      </c>
      <c r="U279">
        <v>0</v>
      </c>
      <c r="V279">
        <v>0.94719949999999997</v>
      </c>
      <c r="W279">
        <v>18.29513</v>
      </c>
      <c r="X279">
        <v>0</v>
      </c>
      <c r="Y279">
        <v>0</v>
      </c>
      <c r="Z279">
        <v>0.94660239999999995</v>
      </c>
      <c r="AA279">
        <v>18.170870000000001</v>
      </c>
      <c r="AB279">
        <v>0</v>
      </c>
      <c r="AC279">
        <v>0</v>
      </c>
      <c r="AD279">
        <v>0.94600059999999997</v>
      </c>
      <c r="AE279">
        <v>17.790939999999999</v>
      </c>
      <c r="AF279">
        <v>0</v>
      </c>
      <c r="AG279">
        <v>0</v>
      </c>
      <c r="AH279">
        <v>0.94544130000000004</v>
      </c>
      <c r="AI279">
        <v>17.557040000000001</v>
      </c>
      <c r="AJ279">
        <v>0</v>
      </c>
      <c r="AK279">
        <v>0</v>
      </c>
      <c r="AL279">
        <v>0.94481210000000004</v>
      </c>
      <c r="AM279">
        <v>17.471250000000001</v>
      </c>
      <c r="AN279">
        <v>0</v>
      </c>
      <c r="AO279">
        <v>0</v>
      </c>
      <c r="AP279">
        <v>0.94426100000000002</v>
      </c>
      <c r="AQ279">
        <v>17.94829</v>
      </c>
      <c r="AR279">
        <v>0</v>
      </c>
      <c r="AS279">
        <v>0</v>
      </c>
      <c r="AT279">
        <v>0.94370229999999999</v>
      </c>
      <c r="AU279">
        <v>18.618680000000001</v>
      </c>
      <c r="AV279">
        <v>0</v>
      </c>
      <c r="AW279">
        <v>0</v>
      </c>
      <c r="AX279">
        <v>0.94318789999999997</v>
      </c>
      <c r="AY279">
        <v>19.11073</v>
      </c>
      <c r="AZ279">
        <v>0</v>
      </c>
      <c r="BA279">
        <v>0</v>
      </c>
      <c r="BB279">
        <v>0.94232459999999996</v>
      </c>
      <c r="BC279">
        <v>19.425850000000001</v>
      </c>
      <c r="BD279">
        <v>0</v>
      </c>
      <c r="BE279">
        <v>0</v>
      </c>
      <c r="BF279">
        <v>0.94099250000000001</v>
      </c>
      <c r="BG279">
        <v>19.314139999999998</v>
      </c>
      <c r="BH279">
        <v>1.03065E-22</v>
      </c>
      <c r="BI279">
        <v>4.7097129999999998E-20</v>
      </c>
      <c r="BJ279">
        <v>0.93960200000000005</v>
      </c>
      <c r="BK279">
        <v>18.99053</v>
      </c>
      <c r="BL279" s="1">
        <v>2.045879E-16</v>
      </c>
      <c r="BM279" s="1">
        <v>9.3878749999999998E-14</v>
      </c>
      <c r="BN279">
        <v>0.9382163</v>
      </c>
      <c r="BO279">
        <v>18.79861</v>
      </c>
      <c r="BP279" s="1">
        <v>7.0211089999999996E-9</v>
      </c>
      <c r="BQ279" s="1">
        <v>1.811349E-6</v>
      </c>
      <c r="BR279">
        <v>0.93683249999999996</v>
      </c>
      <c r="BS279">
        <v>18.733090000000001</v>
      </c>
      <c r="BT279" s="1">
        <v>1.3129000000000001E-5</v>
      </c>
      <c r="BU279" s="1">
        <v>3.8156169999999999E-3</v>
      </c>
      <c r="BV279">
        <v>0.93539360000000005</v>
      </c>
      <c r="BW279">
        <v>18.997910000000001</v>
      </c>
      <c r="BX279" s="1">
        <v>2.6362249999999999E-3</v>
      </c>
      <c r="BY279" s="1">
        <v>0.83599939999999995</v>
      </c>
      <c r="BZ279">
        <v>0.93395830000000002</v>
      </c>
      <c r="CA279">
        <v>19.14115</v>
      </c>
      <c r="CB279" s="1">
        <v>0.126607</v>
      </c>
      <c r="CC279" s="1">
        <v>43.376019999999997</v>
      </c>
      <c r="CD279">
        <v>0.93248580000000003</v>
      </c>
      <c r="CE279">
        <v>19.233429999999998</v>
      </c>
      <c r="CF279" s="1">
        <v>2.0470899999999999</v>
      </c>
      <c r="CG279">
        <v>753.57889999999998</v>
      </c>
      <c r="CH279">
        <v>0.93072829999999995</v>
      </c>
      <c r="CI279">
        <v>19.053619999999999</v>
      </c>
      <c r="CJ279">
        <v>13.717739999999999</v>
      </c>
      <c r="CK279">
        <v>5410.5959999999995</v>
      </c>
      <c r="CL279">
        <v>0.92866210000000005</v>
      </c>
      <c r="CM279">
        <v>18.726669999999999</v>
      </c>
      <c r="CN279">
        <v>44.191650000000003</v>
      </c>
      <c r="CO279">
        <v>18624.96</v>
      </c>
      <c r="CP279">
        <v>0.92648980000000003</v>
      </c>
      <c r="CQ279">
        <v>18.459759999999999</v>
      </c>
      <c r="CR279">
        <v>76.740870000000001</v>
      </c>
      <c r="CS279">
        <v>34465.07</v>
      </c>
      <c r="CT279">
        <v>0.92438129999999996</v>
      </c>
      <c r="CU279">
        <v>18.331499999999998</v>
      </c>
      <c r="CV279">
        <v>78.815359999999998</v>
      </c>
      <c r="CW279">
        <v>37621.65</v>
      </c>
      <c r="CX279">
        <v>0.92246890000000004</v>
      </c>
      <c r="CY279">
        <v>18.300090000000001</v>
      </c>
      <c r="CZ279">
        <v>51.643680000000003</v>
      </c>
      <c r="DA279">
        <v>26128.13</v>
      </c>
      <c r="DB279">
        <v>0.92074310000000004</v>
      </c>
      <c r="DC279">
        <v>18.66273</v>
      </c>
      <c r="DD279">
        <v>23.0321</v>
      </c>
      <c r="DE279">
        <v>12313.48</v>
      </c>
      <c r="DF279">
        <v>0.91910530000000001</v>
      </c>
      <c r="DG279">
        <v>18.780619999999999</v>
      </c>
      <c r="DH279">
        <v>7.4013400000000003</v>
      </c>
      <c r="DI279">
        <v>4164.4250000000002</v>
      </c>
      <c r="DJ279">
        <v>0.91750750000000003</v>
      </c>
      <c r="DK279">
        <v>18.738810000000001</v>
      </c>
      <c r="DL279">
        <v>1.822749</v>
      </c>
      <c r="DM279">
        <v>1071.973</v>
      </c>
      <c r="DN279">
        <v>0.91575410000000002</v>
      </c>
      <c r="DO279">
        <v>18.603069999999999</v>
      </c>
      <c r="DP279">
        <v>0.39010499999999998</v>
      </c>
      <c r="DQ279">
        <v>233.7047</v>
      </c>
      <c r="DR279">
        <v>0.91379790000000005</v>
      </c>
      <c r="DS279">
        <v>18.24004</v>
      </c>
      <c r="DT279">
        <v>0.1051578</v>
      </c>
      <c r="DU279">
        <v>59.227080000000001</v>
      </c>
      <c r="DV279">
        <v>0.91161829999999999</v>
      </c>
      <c r="DW279">
        <v>17.71791</v>
      </c>
      <c r="DX279">
        <v>5.6149570000000003E-2</v>
      </c>
      <c r="DY279">
        <v>28.59843</v>
      </c>
      <c r="DZ279">
        <v>0.90913310000000003</v>
      </c>
      <c r="EA279">
        <v>17.347740000000002</v>
      </c>
      <c r="EB279">
        <v>4.6282900000000002E-2</v>
      </c>
      <c r="EC279">
        <v>22.80714</v>
      </c>
      <c r="ED279">
        <v>0.9063078</v>
      </c>
      <c r="EE279">
        <v>17.31615</v>
      </c>
      <c r="EF279" s="1">
        <v>4.2410339999999998E-2</v>
      </c>
      <c r="EG279">
        <v>20.862020000000001</v>
      </c>
      <c r="EH279">
        <v>0.90340500000000001</v>
      </c>
      <c r="EI279">
        <v>18.000789999999999</v>
      </c>
      <c r="EJ279" s="1">
        <v>3.966074E-2</v>
      </c>
      <c r="EK279">
        <v>19.600519999999999</v>
      </c>
      <c r="EL279">
        <v>0.89916839999999998</v>
      </c>
      <c r="EM279">
        <v>18.64827</v>
      </c>
      <c r="EN279" s="1">
        <v>3.7209880000000001E-2</v>
      </c>
      <c r="EO279">
        <v>18.514700000000001</v>
      </c>
      <c r="EP279">
        <v>0.89419150000000003</v>
      </c>
      <c r="EQ279">
        <v>19.10737</v>
      </c>
      <c r="ER279" s="1">
        <v>3.4871399999999997E-2</v>
      </c>
      <c r="ES279">
        <v>17.484999999999999</v>
      </c>
      <c r="ET279">
        <v>0.88892720000000003</v>
      </c>
      <c r="EU279">
        <v>19.485530000000001</v>
      </c>
      <c r="EV279" s="1">
        <v>3.2639910000000001E-2</v>
      </c>
      <c r="EW279">
        <v>16.499759999999998</v>
      </c>
      <c r="EX279">
        <v>0.88364469999999995</v>
      </c>
      <c r="EY279">
        <v>19.35848</v>
      </c>
      <c r="EZ279" s="1">
        <v>3.0580630000000001E-2</v>
      </c>
      <c r="FA279" s="1">
        <v>15.581799999999999</v>
      </c>
      <c r="FB279">
        <v>0.87811680000000003</v>
      </c>
      <c r="FC279">
        <v>18.70478</v>
      </c>
      <c r="FD279" s="1">
        <v>2.8890430000000002E-2</v>
      </c>
      <c r="FE279" s="1">
        <v>14.82244</v>
      </c>
      <c r="FF279">
        <v>0.87242220000000004</v>
      </c>
      <c r="FG279">
        <v>18.152509999999999</v>
      </c>
      <c r="FH279" s="1">
        <v>2.7935499999999999E-2</v>
      </c>
      <c r="FI279" s="1">
        <v>14.405250000000001</v>
      </c>
      <c r="FJ279">
        <v>0.86661129999999997</v>
      </c>
      <c r="FK279">
        <v>17.876809999999999</v>
      </c>
      <c r="FL279" s="1">
        <v>2.7891119999999998E-2</v>
      </c>
      <c r="FM279" s="1">
        <v>14.45135</v>
      </c>
      <c r="FN279">
        <v>0.8607591</v>
      </c>
      <c r="FO279">
        <v>18.358129999999999</v>
      </c>
      <c r="FP279" s="1">
        <v>2.8432079999999998E-2</v>
      </c>
      <c r="FQ279" s="1">
        <v>14.84104</v>
      </c>
      <c r="FR279">
        <v>0.85477740000000002</v>
      </c>
      <c r="FS279">
        <v>19.079229999999999</v>
      </c>
      <c r="FT279" s="1">
        <v>2.8899930000000001E-2</v>
      </c>
      <c r="FU279" s="1">
        <v>15.25587</v>
      </c>
      <c r="FV279">
        <v>0.8486129</v>
      </c>
      <c r="FW279">
        <v>19.72166</v>
      </c>
      <c r="FX279" s="1">
        <v>2.8797320000000001E-2</v>
      </c>
      <c r="FY279" s="1">
        <v>15.408810000000001</v>
      </c>
      <c r="FZ279">
        <v>0.84284309999999996</v>
      </c>
      <c r="GA279">
        <v>20.27168</v>
      </c>
      <c r="GB279" s="1">
        <v>2.8012539999999999E-2</v>
      </c>
      <c r="GC279" s="1">
        <v>15.191509999999999</v>
      </c>
      <c r="GD279">
        <v>0.83714809999999995</v>
      </c>
      <c r="GE279">
        <v>20.27195</v>
      </c>
      <c r="GF279" s="1">
        <v>2.6695819999999999E-2</v>
      </c>
      <c r="GG279" s="1">
        <v>14.64959</v>
      </c>
      <c r="GH279">
        <v>0.83100289999999999</v>
      </c>
      <c r="GI279">
        <v>19.839939999999999</v>
      </c>
      <c r="GJ279" s="1">
        <v>2.5022450000000002E-2</v>
      </c>
      <c r="GK279" s="1">
        <v>13.89057</v>
      </c>
      <c r="GL279">
        <v>0.82480100000000001</v>
      </c>
      <c r="GM279">
        <v>19.362220000000001</v>
      </c>
      <c r="GN279" s="1">
        <v>2.3200450000000001E-2</v>
      </c>
      <c r="GO279" s="1">
        <v>13.02228</v>
      </c>
      <c r="GP279">
        <v>0.81839249999999997</v>
      </c>
      <c r="GQ279">
        <v>19.001359999999998</v>
      </c>
      <c r="GR279" s="1">
        <v>2.1358539999999999E-2</v>
      </c>
      <c r="GS279" s="1">
        <v>12.119389999999999</v>
      </c>
      <c r="GT279">
        <v>0.81207289999999999</v>
      </c>
      <c r="GU279">
        <v>18.878409999999999</v>
      </c>
      <c r="GV279" s="1">
        <v>1.958677E-2</v>
      </c>
      <c r="GW279" s="1">
        <v>11.23185</v>
      </c>
      <c r="GX279">
        <v>0.8056586</v>
      </c>
      <c r="GY279">
        <v>19.302129999999998</v>
      </c>
      <c r="GZ279" s="1">
        <v>1.7917309999999999E-2</v>
      </c>
      <c r="HA279" s="1">
        <v>10.384729999999999</v>
      </c>
      <c r="HB279">
        <v>0.79911549999999998</v>
      </c>
      <c r="HC279">
        <v>19.734670000000001</v>
      </c>
      <c r="HD279" s="1">
        <v>1.636951E-2</v>
      </c>
      <c r="HE279" s="1">
        <v>9.5905020000000007</v>
      </c>
      <c r="HF279">
        <v>0.79239329999999997</v>
      </c>
      <c r="HG279">
        <v>20.12425</v>
      </c>
      <c r="HH279" s="1">
        <v>1.4944900000000001E-2</v>
      </c>
      <c r="HI279" s="1">
        <v>8.8544420000000006</v>
      </c>
      <c r="HJ279">
        <v>0.78634990000000005</v>
      </c>
      <c r="HK279">
        <v>20.111160000000002</v>
      </c>
      <c r="HL279" s="1">
        <v>1.3663949999999999E-2</v>
      </c>
      <c r="HM279" s="1">
        <v>8.1778230000000001</v>
      </c>
      <c r="HN279">
        <v>0.78034239999999999</v>
      </c>
      <c r="HO279">
        <v>19.90071</v>
      </c>
      <c r="HP279" s="1">
        <v>1.2502340000000001E-2</v>
      </c>
      <c r="HQ279" s="1">
        <v>7.5555199999999996</v>
      </c>
      <c r="HR279">
        <v>0.77415529999999999</v>
      </c>
      <c r="HS279">
        <v>19.506260000000001</v>
      </c>
      <c r="HT279" s="1">
        <v>1.1434919999999999E-2</v>
      </c>
      <c r="HU279" s="1">
        <v>6.9806999999999997</v>
      </c>
      <c r="HV279">
        <v>0.76818370000000002</v>
      </c>
      <c r="HW279">
        <v>18.973880000000001</v>
      </c>
      <c r="HX279" s="1">
        <v>1.045895E-2</v>
      </c>
      <c r="HY279" s="1">
        <v>6.4479769999999998</v>
      </c>
      <c r="HZ279">
        <v>0.76262819999999998</v>
      </c>
      <c r="IA279">
        <v>18.59477</v>
      </c>
      <c r="IB279" s="1">
        <v>9.5712990000000001E-3</v>
      </c>
      <c r="IC279" s="1">
        <v>5.9558689999999999</v>
      </c>
      <c r="ID279">
        <v>0.75688230000000001</v>
      </c>
      <c r="IE279">
        <v>18.69941</v>
      </c>
      <c r="IF279" s="1">
        <v>8.7477309999999999E-3</v>
      </c>
      <c r="IG279" s="1">
        <v>5.4960659999999999</v>
      </c>
      <c r="IH279">
        <v>0.7514613</v>
      </c>
      <c r="II279">
        <v>19.041260000000001</v>
      </c>
      <c r="IJ279" s="1">
        <v>7.9953560000000003E-3</v>
      </c>
      <c r="IK279" s="1">
        <v>5.0692890000000004</v>
      </c>
      <c r="IL279">
        <v>0.74680469999999999</v>
      </c>
      <c r="IM279">
        <v>19.577220000000001</v>
      </c>
      <c r="IN279" s="1">
        <v>7.312247E-3</v>
      </c>
      <c r="IO279" s="1">
        <v>4.6747240000000003</v>
      </c>
      <c r="IP279">
        <v>0.74265250000000005</v>
      </c>
      <c r="IQ279">
        <v>19.714759999999998</v>
      </c>
      <c r="IR279" s="1">
        <v>6.685926E-3</v>
      </c>
      <c r="IS279" s="1">
        <v>4.3076420000000004</v>
      </c>
      <c r="IT279">
        <v>0.73888989999999999</v>
      </c>
      <c r="IU279">
        <v>19.545850000000002</v>
      </c>
      <c r="IV279" s="1">
        <v>6.1051559999999996E-3</v>
      </c>
      <c r="IW279" s="1">
        <v>3.9623889999999999</v>
      </c>
      <c r="IX279">
        <v>0.73569640000000003</v>
      </c>
      <c r="IY279">
        <v>19.284279999999999</v>
      </c>
      <c r="IZ279" s="1">
        <v>5.5620230000000001E-3</v>
      </c>
      <c r="JA279" s="1">
        <v>3.6337000000000002</v>
      </c>
      <c r="JB279">
        <v>0.73300469999999995</v>
      </c>
      <c r="JC279">
        <v>18.90859</v>
      </c>
      <c r="JD279" s="1">
        <v>5.049408E-3</v>
      </c>
      <c r="JE279" s="1">
        <v>3.318457</v>
      </c>
      <c r="JF279">
        <v>0.73081459999999998</v>
      </c>
      <c r="JG279">
        <v>18.923030000000001</v>
      </c>
      <c r="JH279" s="1">
        <v>4.562422E-3</v>
      </c>
      <c r="JI279" s="1">
        <v>3.0147300000000001</v>
      </c>
      <c r="JJ279">
        <v>0.72901139999999998</v>
      </c>
      <c r="JK279">
        <v>19.048259999999999</v>
      </c>
      <c r="JL279" s="1">
        <v>4.098282E-3</v>
      </c>
      <c r="JM279" s="1">
        <v>2.721238</v>
      </c>
      <c r="JN279">
        <v>0.7274834</v>
      </c>
      <c r="JO279">
        <v>19.107939999999999</v>
      </c>
      <c r="JP279" s="1">
        <v>3.6540510000000002E-3</v>
      </c>
      <c r="JQ279" s="1">
        <v>2.4378340000000001</v>
      </c>
      <c r="JR279">
        <v>0.72622410000000004</v>
      </c>
      <c r="JS279">
        <v>19.40795</v>
      </c>
      <c r="JT279" s="1">
        <v>3.2245350000000002E-3</v>
      </c>
      <c r="JU279" s="1">
        <v>2.1617920000000002</v>
      </c>
      <c r="JV279">
        <v>0.72523150000000003</v>
      </c>
      <c r="JW279">
        <v>19.566289999999999</v>
      </c>
      <c r="JX279" s="1">
        <v>2.8019669999999998E-3</v>
      </c>
      <c r="JY279" s="1">
        <v>1.8889089999999999</v>
      </c>
      <c r="JZ279">
        <v>0.72444770000000003</v>
      </c>
      <c r="KA279">
        <v>19.251709999999999</v>
      </c>
      <c r="KB279" s="1">
        <v>2.3862620000000001E-3</v>
      </c>
      <c r="KC279" s="1">
        <v>1.6184050000000001</v>
      </c>
      <c r="KD279">
        <v>0.72382869999999999</v>
      </c>
      <c r="KE279">
        <v>18.873290000000001</v>
      </c>
      <c r="KF279" s="1">
        <v>1.989556E-3</v>
      </c>
      <c r="KG279" s="1">
        <v>1.3572029999999999</v>
      </c>
      <c r="KH279">
        <v>0.72338990000000003</v>
      </c>
      <c r="KI279">
        <v>18.54654</v>
      </c>
      <c r="KJ279" s="1">
        <v>1.6337350000000001E-3</v>
      </c>
      <c r="KK279" s="1">
        <v>1.118762</v>
      </c>
      <c r="KL279">
        <v>0.72309440000000003</v>
      </c>
      <c r="KM279">
        <v>18.79684</v>
      </c>
      <c r="KN279" s="1">
        <v>1.3377910000000001E-3</v>
      </c>
      <c r="KO279" s="1">
        <v>0.91661709999999996</v>
      </c>
      <c r="KP279">
        <v>0.7229371</v>
      </c>
      <c r="KQ279">
        <v>19.25722</v>
      </c>
      <c r="KR279" s="1">
        <v>1.108869E-3</v>
      </c>
      <c r="KS279" s="1">
        <v>0.75757399999999997</v>
      </c>
      <c r="KT279">
        <v>0.72284769999999998</v>
      </c>
      <c r="KU279">
        <v>19.773610000000001</v>
      </c>
      <c r="KV279" s="1">
        <v>9.412248E-4</v>
      </c>
      <c r="KW279" s="1">
        <v>0.63957319999999995</v>
      </c>
      <c r="KX279">
        <v>0.72285489999999997</v>
      </c>
      <c r="KY279">
        <v>20.260269999999998</v>
      </c>
      <c r="KZ279" s="1">
        <v>8.20621E-4</v>
      </c>
      <c r="LA279" s="1">
        <v>0.55442139999999995</v>
      </c>
      <c r="LB279">
        <v>0.72296130000000003</v>
      </c>
      <c r="LC279">
        <v>20.273900000000001</v>
      </c>
      <c r="LD279" s="1">
        <v>7.3151719999999996E-4</v>
      </c>
      <c r="LE279" s="1">
        <v>0.49197160000000001</v>
      </c>
      <c r="LF279">
        <v>0.72308249999999996</v>
      </c>
      <c r="LG279">
        <v>19.857230000000001</v>
      </c>
      <c r="LH279" s="1">
        <v>6.6165910000000002E-4</v>
      </c>
      <c r="LI279" s="1">
        <v>0.44364579999999998</v>
      </c>
      <c r="LJ279">
        <v>0.72326020000000002</v>
      </c>
      <c r="LK279">
        <v>19.453330000000001</v>
      </c>
      <c r="LL279" s="1">
        <v>6.0353619999999996E-4</v>
      </c>
      <c r="LM279" s="1">
        <v>0.40389389999999997</v>
      </c>
      <c r="LN279">
        <v>0.72343369999999996</v>
      </c>
      <c r="LO279">
        <v>19.133749999999999</v>
      </c>
      <c r="LP279" s="1">
        <v>5.538664E-4</v>
      </c>
      <c r="LQ279" s="1">
        <v>0.3700695</v>
      </c>
      <c r="LR279">
        <v>0.72363699999999997</v>
      </c>
      <c r="LS279">
        <v>19.4544</v>
      </c>
      <c r="LT279" s="1">
        <v>5.1158099999999999E-4</v>
      </c>
      <c r="LU279" s="1">
        <v>0.34120899999999998</v>
      </c>
      <c r="LV279">
        <v>0.72384340000000003</v>
      </c>
      <c r="LW279">
        <v>19.990390000000001</v>
      </c>
      <c r="LX279" s="1">
        <v>4.7599829999999999E-4</v>
      </c>
      <c r="LY279" s="1">
        <v>0.31685479999999999</v>
      </c>
      <c r="LZ279">
        <v>0.72405620000000004</v>
      </c>
      <c r="MA279">
        <v>20.612359999999999</v>
      </c>
      <c r="MB279" s="1">
        <v>4.4618289999999997E-4</v>
      </c>
      <c r="MC279" s="1">
        <v>0.29645199999999999</v>
      </c>
      <c r="MD279">
        <v>0.72423479999999996</v>
      </c>
      <c r="ME279">
        <v>21.176179999999999</v>
      </c>
      <c r="MF279" s="1">
        <v>4.2087599999999999E-4</v>
      </c>
      <c r="MG279" s="1">
        <v>0.27919830000000001</v>
      </c>
      <c r="MH279">
        <v>0.72437249999999997</v>
      </c>
      <c r="MI279">
        <v>21.33099</v>
      </c>
      <c r="MJ279" s="1">
        <v>3.986487E-4</v>
      </c>
      <c r="MK279" s="1">
        <v>0.2641829</v>
      </c>
      <c r="ML279">
        <v>0.72446259999999996</v>
      </c>
      <c r="MM279">
        <v>21.053820000000002</v>
      </c>
      <c r="MN279" s="1">
        <v>3.7860839999999998E-4</v>
      </c>
      <c r="MO279" s="1">
        <v>0.25071640000000001</v>
      </c>
      <c r="MP279">
        <v>0.72454719999999995</v>
      </c>
      <c r="MQ279">
        <v>20.735659999999999</v>
      </c>
      <c r="MR279" s="1">
        <v>3.602387E-4</v>
      </c>
      <c r="MS279" s="1">
        <v>0.2384279</v>
      </c>
      <c r="MT279">
        <v>0.72455619999999998</v>
      </c>
      <c r="MU279">
        <v>20.446339999999999</v>
      </c>
      <c r="MV279" s="1">
        <v>3.433919E-4</v>
      </c>
      <c r="MW279" s="1">
        <v>0.22717109999999999</v>
      </c>
      <c r="MX279">
        <v>0.72452289999999997</v>
      </c>
      <c r="MY279">
        <v>20.638059999999999</v>
      </c>
      <c r="MZ279" s="1">
        <v>3.2797620000000002E-4</v>
      </c>
      <c r="NA279" s="1">
        <v>0.21689890000000001</v>
      </c>
      <c r="NB279">
        <v>0.72441520000000004</v>
      </c>
      <c r="NC279">
        <v>20.522400000000001</v>
      </c>
      <c r="ND279" s="1">
        <v>3.1404149999999999E-4</v>
      </c>
      <c r="NE279" s="1">
        <v>0.2075883</v>
      </c>
      <c r="NF279">
        <v>0.72423320000000002</v>
      </c>
      <c r="NG279">
        <v>20.855340000000002</v>
      </c>
      <c r="NH279" s="1">
        <v>3.0148030000000001E-4</v>
      </c>
      <c r="NI279" s="1">
        <v>0.1992157</v>
      </c>
      <c r="NJ279">
        <v>0.72398220000000002</v>
      </c>
      <c r="NK279">
        <v>21.337420000000002</v>
      </c>
      <c r="NL279" s="1">
        <v>2.9029240000000002E-4</v>
      </c>
      <c r="NM279" s="1">
        <v>0.191772</v>
      </c>
      <c r="NN279">
        <v>0.72368160000000004</v>
      </c>
      <c r="NO279">
        <v>21.544080000000001</v>
      </c>
      <c r="NP279" s="1">
        <v>2.8054499999999999E-4</v>
      </c>
      <c r="NQ279" s="1">
        <v>0.18527150000000001</v>
      </c>
      <c r="NR279">
        <v>0.72329100000000002</v>
      </c>
      <c r="NS279">
        <v>21.437200000000001</v>
      </c>
      <c r="NT279" s="1">
        <v>2.7215989999999999E-4</v>
      </c>
      <c r="NU279" s="1">
        <v>0.1796923</v>
      </c>
      <c r="NV279">
        <v>0.72288019999999997</v>
      </c>
      <c r="NW279">
        <v>21.173999999999999</v>
      </c>
      <c r="NX279" s="1">
        <v>2.6486000000000001E-4</v>
      </c>
      <c r="NY279" s="1">
        <v>0.17488519999999999</v>
      </c>
      <c r="NZ279">
        <v>0.72244169999999996</v>
      </c>
      <c r="OA279">
        <v>20.927209999999999</v>
      </c>
      <c r="OB279" s="1">
        <v>2.5816609999999997E-4</v>
      </c>
      <c r="OC279" s="1">
        <v>0.17054520000000001</v>
      </c>
      <c r="OD279">
        <v>0.72198640000000003</v>
      </c>
      <c r="OE279">
        <v>21.289819999999999</v>
      </c>
      <c r="OF279" s="1">
        <v>2.5157869999999999E-4</v>
      </c>
      <c r="OG279" s="1">
        <v>0.1663432</v>
      </c>
      <c r="OH279">
        <v>0.72156500000000001</v>
      </c>
      <c r="OI279">
        <v>21.89744</v>
      </c>
      <c r="OJ279" s="1">
        <v>2.4482369999999999E-4</v>
      </c>
      <c r="OK279" s="1">
        <v>0.16204070000000001</v>
      </c>
    </row>
    <row r="280" spans="1:401" x14ac:dyDescent="0.35">
      <c r="A280">
        <v>286</v>
      </c>
      <c r="B280" t="s">
        <v>4</v>
      </c>
      <c r="C280" t="s">
        <v>181</v>
      </c>
      <c r="D280" t="s">
        <v>286</v>
      </c>
      <c r="E280">
        <v>724.67420000000004</v>
      </c>
      <c r="F280">
        <v>0.39610240000000002</v>
      </c>
      <c r="G280">
        <v>16.753150000000002</v>
      </c>
      <c r="H280">
        <v>0</v>
      </c>
      <c r="I280">
        <v>0</v>
      </c>
      <c r="J280">
        <v>0.39492300000000002</v>
      </c>
      <c r="K280">
        <v>17.292259999999999</v>
      </c>
      <c r="L280">
        <v>0</v>
      </c>
      <c r="M280">
        <v>0</v>
      </c>
      <c r="N280">
        <v>0.39376159999999999</v>
      </c>
      <c r="O280">
        <v>17.79373</v>
      </c>
      <c r="P280">
        <v>0</v>
      </c>
      <c r="Q280">
        <v>0</v>
      </c>
      <c r="R280">
        <v>0.3926055</v>
      </c>
      <c r="S280">
        <v>18.105730000000001</v>
      </c>
      <c r="T280">
        <v>0</v>
      </c>
      <c r="U280">
        <v>0</v>
      </c>
      <c r="V280">
        <v>0.3913529</v>
      </c>
      <c r="W280">
        <v>18.313420000000001</v>
      </c>
      <c r="X280">
        <v>0</v>
      </c>
      <c r="Y280">
        <v>0</v>
      </c>
      <c r="Z280">
        <v>0.39004359999999999</v>
      </c>
      <c r="AA280">
        <v>18.197089999999999</v>
      </c>
      <c r="AB280">
        <v>0</v>
      </c>
      <c r="AC280">
        <v>0</v>
      </c>
      <c r="AD280">
        <v>0.38874049999999999</v>
      </c>
      <c r="AE280">
        <v>17.806239999999999</v>
      </c>
      <c r="AF280">
        <v>0</v>
      </c>
      <c r="AG280">
        <v>0</v>
      </c>
      <c r="AH280">
        <v>0.38742700000000002</v>
      </c>
      <c r="AI280">
        <v>17.560169999999999</v>
      </c>
      <c r="AJ280">
        <v>0</v>
      </c>
      <c r="AK280">
        <v>0</v>
      </c>
      <c r="AL280">
        <v>0.38610820000000001</v>
      </c>
      <c r="AM280">
        <v>17.463889999999999</v>
      </c>
      <c r="AN280">
        <v>0</v>
      </c>
      <c r="AO280">
        <v>0</v>
      </c>
      <c r="AP280">
        <v>0.38479190000000002</v>
      </c>
      <c r="AQ280">
        <v>17.93216</v>
      </c>
      <c r="AR280">
        <v>0</v>
      </c>
      <c r="AS280">
        <v>0</v>
      </c>
      <c r="AT280">
        <v>0.38345679999999999</v>
      </c>
      <c r="AU280">
        <v>18.608160000000002</v>
      </c>
      <c r="AV280">
        <v>0</v>
      </c>
      <c r="AW280">
        <v>0</v>
      </c>
      <c r="AX280">
        <v>0.38211869999999998</v>
      </c>
      <c r="AY280">
        <v>19.114709999999999</v>
      </c>
      <c r="AZ280">
        <v>0</v>
      </c>
      <c r="BA280">
        <v>0</v>
      </c>
      <c r="BB280">
        <v>0.3807431</v>
      </c>
      <c r="BC280">
        <v>19.438099999999999</v>
      </c>
      <c r="BD280">
        <v>0</v>
      </c>
      <c r="BE280">
        <v>0</v>
      </c>
      <c r="BF280">
        <v>0.37934469999999998</v>
      </c>
      <c r="BG280">
        <v>19.336459999999999</v>
      </c>
      <c r="BH280">
        <v>1.846749E-23</v>
      </c>
      <c r="BI280">
        <v>7.2512899999999995E-21</v>
      </c>
      <c r="BJ280">
        <v>0.37789929999999999</v>
      </c>
      <c r="BK280">
        <v>19.00376</v>
      </c>
      <c r="BL280" s="1">
        <v>4.3970199999999997E-17</v>
      </c>
      <c r="BM280" s="1">
        <v>1.734208E-14</v>
      </c>
      <c r="BN280">
        <v>0.37642900000000001</v>
      </c>
      <c r="BO280">
        <v>18.801690000000001</v>
      </c>
      <c r="BP280" s="1">
        <v>1.9077280000000002E-9</v>
      </c>
      <c r="BQ280" s="1">
        <v>7.3765110000000001E-7</v>
      </c>
      <c r="BR280">
        <v>0.37494919999999998</v>
      </c>
      <c r="BS280">
        <v>18.730689999999999</v>
      </c>
      <c r="BT280" s="1">
        <v>5.3648629999999997E-6</v>
      </c>
      <c r="BU280" s="1">
        <v>1.9862790000000001E-3</v>
      </c>
      <c r="BV280">
        <v>0.37343690000000002</v>
      </c>
      <c r="BW280">
        <v>18.990210000000001</v>
      </c>
      <c r="BX280" s="1">
        <v>1.33252E-3</v>
      </c>
      <c r="BY280" s="1">
        <v>0.49515870000000001</v>
      </c>
      <c r="BZ280">
        <v>0.37193019999999999</v>
      </c>
      <c r="CA280">
        <v>19.14921</v>
      </c>
      <c r="CB280" s="1">
        <v>7.5161779999999997E-2</v>
      </c>
      <c r="CC280" s="1">
        <v>28.260120000000001</v>
      </c>
      <c r="CD280">
        <v>0.37035459999999998</v>
      </c>
      <c r="CE280">
        <v>19.248069999999998</v>
      </c>
      <c r="CF280" s="1">
        <v>1.3908039999999999</v>
      </c>
      <c r="CG280">
        <v>530.44830000000002</v>
      </c>
      <c r="CH280">
        <v>0.36859950000000002</v>
      </c>
      <c r="CI280">
        <v>19.077010000000001</v>
      </c>
      <c r="CJ280" s="1">
        <v>10.492010000000001</v>
      </c>
      <c r="CK280">
        <v>4066.1869999999999</v>
      </c>
      <c r="CL280">
        <v>0.36660789999999999</v>
      </c>
      <c r="CM280">
        <v>18.74727</v>
      </c>
      <c r="CN280">
        <v>37.599229999999999</v>
      </c>
      <c r="CO280">
        <v>14812.11</v>
      </c>
      <c r="CP280">
        <v>0.364423</v>
      </c>
      <c r="CQ280">
        <v>18.469850000000001</v>
      </c>
      <c r="CR280">
        <v>71.953779999999995</v>
      </c>
      <c r="CS280">
        <v>28801.63</v>
      </c>
      <c r="CT280">
        <v>0.36219210000000002</v>
      </c>
      <c r="CU280">
        <v>18.33051</v>
      </c>
      <c r="CV280">
        <v>80.784109999999998</v>
      </c>
      <c r="CW280">
        <v>32838.199999999997</v>
      </c>
      <c r="CX280">
        <v>0.36002410000000001</v>
      </c>
      <c r="CY280">
        <v>18.294750000000001</v>
      </c>
      <c r="CZ280">
        <v>57.475189999999998</v>
      </c>
      <c r="DA280">
        <v>23703.22</v>
      </c>
      <c r="DB280">
        <v>0.35796939999999999</v>
      </c>
      <c r="DC280">
        <v>18.649850000000001</v>
      </c>
      <c r="DD280">
        <v>27.652460000000001</v>
      </c>
      <c r="DE280">
        <v>11557.21</v>
      </c>
      <c r="DF280">
        <v>0.35605110000000001</v>
      </c>
      <c r="DG280">
        <v>18.793749999999999</v>
      </c>
      <c r="DH280">
        <v>9.5206590000000002</v>
      </c>
      <c r="DI280">
        <v>4026.4160000000002</v>
      </c>
      <c r="DJ280">
        <v>0.35417799999999999</v>
      </c>
      <c r="DK280">
        <v>18.764009999999999</v>
      </c>
      <c r="DL280">
        <v>2.4833509999999999</v>
      </c>
      <c r="DM280">
        <v>1061.5640000000001</v>
      </c>
      <c r="DN280">
        <v>0.35226610000000003</v>
      </c>
      <c r="DO280">
        <v>18.633109999999999</v>
      </c>
      <c r="DP280">
        <v>0.54252590000000001</v>
      </c>
      <c r="DQ280">
        <v>233.56729999999999</v>
      </c>
      <c r="DR280">
        <v>0.35021770000000002</v>
      </c>
      <c r="DS280">
        <v>18.278569999999998</v>
      </c>
      <c r="DT280">
        <v>0.13332479999999999</v>
      </c>
      <c r="DU280">
        <v>57.133629999999997</v>
      </c>
      <c r="DV280">
        <v>0.34790690000000002</v>
      </c>
      <c r="DW280">
        <v>17.74896</v>
      </c>
      <c r="DX280">
        <v>6.1001649999999998E-2</v>
      </c>
      <c r="DY280">
        <v>25.809909999999999</v>
      </c>
      <c r="DZ280">
        <v>0.34531149999999999</v>
      </c>
      <c r="EA280">
        <v>17.36065</v>
      </c>
      <c r="EB280">
        <v>4.7454290000000003E-2</v>
      </c>
      <c r="EC280">
        <v>20.040569999999999</v>
      </c>
      <c r="ED280">
        <v>0.34241749999999999</v>
      </c>
      <c r="EE280">
        <v>17.30584</v>
      </c>
      <c r="EF280">
        <v>4.2991540000000002E-2</v>
      </c>
      <c r="EG280">
        <v>18.245740000000001</v>
      </c>
      <c r="EH280">
        <v>0.33928039999999998</v>
      </c>
      <c r="EI280">
        <v>17.973890000000001</v>
      </c>
      <c r="EJ280" s="1">
        <v>4.0114940000000002E-2</v>
      </c>
      <c r="EK280">
        <v>17.140630000000002</v>
      </c>
      <c r="EL280">
        <v>0.33592100000000003</v>
      </c>
      <c r="EM280">
        <v>18.638159999999999</v>
      </c>
      <c r="EN280" s="1">
        <v>3.7626850000000003E-2</v>
      </c>
      <c r="EO280">
        <v>16.20035</v>
      </c>
      <c r="EP280">
        <v>0.33233689999999999</v>
      </c>
      <c r="EQ280">
        <v>19.11037</v>
      </c>
      <c r="ER280" s="1">
        <v>3.5272169999999999E-2</v>
      </c>
      <c r="ES280">
        <v>15.31068</v>
      </c>
      <c r="ET280">
        <v>0.32855459999999997</v>
      </c>
      <c r="EU280">
        <v>19.501380000000001</v>
      </c>
      <c r="EV280" s="1">
        <v>3.3021519999999999E-2</v>
      </c>
      <c r="EW280" s="1">
        <v>14.45867</v>
      </c>
      <c r="EX280">
        <v>0.32469959999999998</v>
      </c>
      <c r="EY280">
        <v>19.399740000000001</v>
      </c>
      <c r="EZ280" s="1">
        <v>3.0926720000000001E-2</v>
      </c>
      <c r="FA280" s="1">
        <v>13.66146</v>
      </c>
      <c r="FB280">
        <v>0.32068459999999999</v>
      </c>
      <c r="FC280">
        <v>18.752279999999999</v>
      </c>
      <c r="FD280" s="1">
        <v>2.914141E-2</v>
      </c>
      <c r="FE280" s="1">
        <v>12.99056</v>
      </c>
      <c r="FF280">
        <v>0.31655630000000001</v>
      </c>
      <c r="FG280">
        <v>18.186540000000001</v>
      </c>
      <c r="FH280" s="1">
        <v>2.800919E-2</v>
      </c>
      <c r="FI280" s="1">
        <v>12.60131</v>
      </c>
      <c r="FJ280">
        <v>0.31232520000000003</v>
      </c>
      <c r="FK280">
        <v>17.885159999999999</v>
      </c>
      <c r="FL280" s="1">
        <v>2.7774219999999999E-2</v>
      </c>
      <c r="FM280" s="1">
        <v>12.61368</v>
      </c>
      <c r="FN280">
        <v>0.3080697</v>
      </c>
      <c r="FO280">
        <v>18.34159</v>
      </c>
      <c r="FP280" s="1">
        <v>2.82239E-2</v>
      </c>
      <c r="FQ280" s="1">
        <v>12.94619</v>
      </c>
      <c r="FR280">
        <v>0.30364970000000002</v>
      </c>
      <c r="FS280">
        <v>19.056260000000002</v>
      </c>
      <c r="FT280" s="1">
        <v>2.8744869999999999E-2</v>
      </c>
      <c r="FU280" s="1">
        <v>13.33089</v>
      </c>
      <c r="FV280">
        <v>0.29913899999999999</v>
      </c>
      <c r="FW280">
        <v>19.705079999999999</v>
      </c>
      <c r="FX280" s="1">
        <v>2.8786829999999999E-2</v>
      </c>
      <c r="FY280" s="1">
        <v>13.50564</v>
      </c>
      <c r="FZ280">
        <v>0.29481889999999999</v>
      </c>
      <c r="GA280">
        <v>20.26726</v>
      </c>
      <c r="GB280" s="1">
        <v>2.815983E-2</v>
      </c>
      <c r="GC280" s="1">
        <v>13.359069999999999</v>
      </c>
      <c r="GD280">
        <v>0.2910433</v>
      </c>
      <c r="GE280">
        <v>20.295269999999999</v>
      </c>
      <c r="GF280" s="1">
        <v>2.6965550000000001E-2</v>
      </c>
      <c r="GG280" s="1">
        <v>12.913930000000001</v>
      </c>
      <c r="GH280">
        <v>0.28713179999999999</v>
      </c>
      <c r="GI280">
        <v>19.876480000000001</v>
      </c>
      <c r="GJ280" s="1">
        <v>2.5365769999999999E-2</v>
      </c>
      <c r="GK280" s="1">
        <v>12.267709999999999</v>
      </c>
      <c r="GL280">
        <v>0.2831572</v>
      </c>
      <c r="GM280">
        <v>19.397549999999999</v>
      </c>
      <c r="GN280" s="1">
        <v>2.3576280000000002E-2</v>
      </c>
      <c r="GO280" s="1">
        <v>11.5168</v>
      </c>
      <c r="GP280">
        <v>0.27904060000000003</v>
      </c>
      <c r="GQ280">
        <v>19.02722</v>
      </c>
      <c r="GR280" s="1">
        <v>2.1740260000000001E-2</v>
      </c>
      <c r="GS280" s="1">
        <v>10.72955</v>
      </c>
      <c r="GT280">
        <v>0.27495140000000001</v>
      </c>
      <c r="GU280">
        <v>18.885470000000002</v>
      </c>
      <c r="GV280" s="1">
        <v>1.995883E-2</v>
      </c>
      <c r="GW280" s="1">
        <v>9.9520990000000005</v>
      </c>
      <c r="GX280">
        <v>0.27083550000000001</v>
      </c>
      <c r="GY280">
        <v>19.286629999999999</v>
      </c>
      <c r="GZ280" s="1">
        <v>1.827115E-2</v>
      </c>
      <c r="HA280" s="1">
        <v>9.2076010000000004</v>
      </c>
      <c r="HB280">
        <v>0.2666461</v>
      </c>
      <c r="HC280">
        <v>19.711690000000001</v>
      </c>
      <c r="HD280" s="1">
        <v>1.670079E-2</v>
      </c>
      <c r="HE280" s="1">
        <v>8.5083169999999999</v>
      </c>
      <c r="HF280">
        <v>0.26236579999999998</v>
      </c>
      <c r="HG280">
        <v>20.108750000000001</v>
      </c>
      <c r="HH280" s="1">
        <v>1.525227E-2</v>
      </c>
      <c r="HI280" s="1">
        <v>7.8596810000000001</v>
      </c>
      <c r="HJ280">
        <v>0.25836150000000002</v>
      </c>
      <c r="HK280">
        <v>20.11401</v>
      </c>
      <c r="HL280" s="1">
        <v>1.394784E-2</v>
      </c>
      <c r="HM280" s="1">
        <v>7.2630949999999999</v>
      </c>
      <c r="HN280">
        <v>0.25458259999999999</v>
      </c>
      <c r="HO280">
        <v>19.918780000000002</v>
      </c>
      <c r="HP280" s="1">
        <v>1.2765540000000001E-2</v>
      </c>
      <c r="HQ280" s="1">
        <v>6.7134590000000003</v>
      </c>
      <c r="HR280">
        <v>0.2507605</v>
      </c>
      <c r="HS280">
        <v>19.53707</v>
      </c>
      <c r="HT280" s="1">
        <v>1.1679200000000001E-2</v>
      </c>
      <c r="HU280" s="1">
        <v>6.2053779999999996</v>
      </c>
      <c r="HV280">
        <v>0.24705460000000001</v>
      </c>
      <c r="HW280">
        <v>19.013449999999999</v>
      </c>
      <c r="HX280" s="1">
        <v>1.06864E-2</v>
      </c>
      <c r="HY280" s="1">
        <v>5.7344799999999996</v>
      </c>
      <c r="HZ280">
        <v>0.2435485</v>
      </c>
      <c r="IA280">
        <v>18.620629999999998</v>
      </c>
      <c r="IB280" s="1">
        <v>9.7837629999999991E-3</v>
      </c>
      <c r="IC280" s="1">
        <v>5.299315</v>
      </c>
      <c r="ID280">
        <v>0.23999599999999999</v>
      </c>
      <c r="IE280">
        <v>18.697929999999999</v>
      </c>
      <c r="IF280" s="1">
        <v>8.9469240000000002E-3</v>
      </c>
      <c r="IG280" s="1">
        <v>4.8927149999999999</v>
      </c>
      <c r="IH280">
        <v>0.2366016</v>
      </c>
      <c r="II280">
        <v>19.018540000000002</v>
      </c>
      <c r="IJ280" s="1">
        <v>8.1807410000000001E-3</v>
      </c>
      <c r="IK280" s="1">
        <v>4.5149189999999999</v>
      </c>
      <c r="IL280">
        <v>0.2335721</v>
      </c>
      <c r="IM280">
        <v>19.546959999999999</v>
      </c>
      <c r="IN280" s="1">
        <v>7.4852349999999998E-3</v>
      </c>
      <c r="IO280" s="1">
        <v>4.1654780000000002</v>
      </c>
      <c r="IP280">
        <v>0.2308462</v>
      </c>
      <c r="IQ280">
        <v>19.70336</v>
      </c>
      <c r="IR280" s="1">
        <v>6.8486759999999997E-3</v>
      </c>
      <c r="IS280" s="1">
        <v>3.8404729999999998</v>
      </c>
      <c r="IT280">
        <v>0.22839490000000001</v>
      </c>
      <c r="IU280">
        <v>19.551439999999999</v>
      </c>
      <c r="IV280" s="1">
        <v>6.2604089999999998E-3</v>
      </c>
      <c r="IW280" s="1">
        <v>3.5349879999999998</v>
      </c>
      <c r="IX280">
        <v>0.22627459999999999</v>
      </c>
      <c r="IY280">
        <v>19.304220000000001</v>
      </c>
      <c r="IZ280" s="1">
        <v>5.711257E-3</v>
      </c>
      <c r="JA280" s="1">
        <v>3.244224</v>
      </c>
      <c r="JB280">
        <v>0.2244757</v>
      </c>
      <c r="JC280">
        <v>18.94257</v>
      </c>
      <c r="JD280" s="1">
        <v>5.1938790000000002E-3</v>
      </c>
      <c r="JE280" s="1">
        <v>2.9653770000000002</v>
      </c>
      <c r="JF280">
        <v>0.22297890000000001</v>
      </c>
      <c r="JG280">
        <v>18.947649999999999</v>
      </c>
      <c r="JH280" s="1">
        <v>4.7027930000000003E-3</v>
      </c>
      <c r="JI280" s="1">
        <v>2.6966450000000002</v>
      </c>
      <c r="JJ280">
        <v>0.22173280000000001</v>
      </c>
      <c r="JK280">
        <v>19.069880000000001</v>
      </c>
      <c r="JL280" s="1">
        <v>4.2344560000000002E-3</v>
      </c>
      <c r="JM280" s="1">
        <v>2.4367670000000001</v>
      </c>
      <c r="JN280">
        <v>0.22070129999999999</v>
      </c>
      <c r="JO280">
        <v>19.126370000000001</v>
      </c>
      <c r="JP280" s="1">
        <v>3.786364E-3</v>
      </c>
      <c r="JQ280" s="1">
        <v>2.1857090000000001</v>
      </c>
      <c r="JR280">
        <v>0.21985779999999999</v>
      </c>
      <c r="JS280">
        <v>19.40879</v>
      </c>
      <c r="JT280" s="1">
        <v>3.3546700000000001E-3</v>
      </c>
      <c r="JU280" s="1">
        <v>1.9413769999999999</v>
      </c>
      <c r="JV280">
        <v>0.21918070000000001</v>
      </c>
      <c r="JW280">
        <v>19.57321</v>
      </c>
      <c r="JX280" s="1">
        <v>2.9316110000000002E-3</v>
      </c>
      <c r="JY280" s="1">
        <v>1.700153</v>
      </c>
      <c r="JZ280">
        <v>0.2186331</v>
      </c>
      <c r="KA280">
        <v>19.270099999999999</v>
      </c>
      <c r="KB280" s="1">
        <v>2.5143230000000002E-3</v>
      </c>
      <c r="KC280" s="1">
        <v>1.4607349999999999</v>
      </c>
      <c r="KD280">
        <v>0.2182162</v>
      </c>
      <c r="KE280">
        <v>18.893989999999999</v>
      </c>
      <c r="KF280" s="1">
        <v>2.11086E-3</v>
      </c>
      <c r="KG280" s="1">
        <v>1.2283249999999999</v>
      </c>
      <c r="KH280">
        <v>0.21790090000000001</v>
      </c>
      <c r="KI280">
        <v>18.569369999999999</v>
      </c>
      <c r="KJ280" s="1">
        <v>1.741142E-3</v>
      </c>
      <c r="KK280" s="1">
        <v>1.0143690000000001</v>
      </c>
      <c r="KL280">
        <v>0.2176777</v>
      </c>
      <c r="KM280">
        <v>18.812560000000001</v>
      </c>
      <c r="KN280" s="1">
        <v>1.4258369999999999E-3</v>
      </c>
      <c r="KO280" s="1">
        <v>0.83118840000000005</v>
      </c>
      <c r="KP280">
        <v>0.2175301</v>
      </c>
      <c r="KQ280">
        <v>19.271519999999999</v>
      </c>
      <c r="KR280" s="1">
        <v>1.1760710000000001E-3</v>
      </c>
      <c r="KS280" s="1">
        <v>0.68573910000000005</v>
      </c>
      <c r="KT280">
        <v>0.21744830000000001</v>
      </c>
      <c r="KU280">
        <v>19.785219999999999</v>
      </c>
      <c r="KV280" s="1">
        <v>9.901764999999999E-4</v>
      </c>
      <c r="KW280" s="1">
        <v>0.57713970000000003</v>
      </c>
      <c r="KX280">
        <v>0.21741740000000001</v>
      </c>
      <c r="KY280">
        <v>20.265560000000001</v>
      </c>
      <c r="KZ280" s="1">
        <v>8.5596390000000004E-4</v>
      </c>
      <c r="LA280" s="1">
        <v>0.49865179999999998</v>
      </c>
      <c r="LB280">
        <v>0.21743570000000001</v>
      </c>
      <c r="LC280">
        <v>20.294460000000001</v>
      </c>
      <c r="LD280" s="1">
        <v>7.5796320000000002E-4</v>
      </c>
      <c r="LE280" s="1">
        <v>0.44133319999999998</v>
      </c>
      <c r="LF280">
        <v>0.21748680000000001</v>
      </c>
      <c r="LG280">
        <v>19.882909999999999</v>
      </c>
      <c r="LH280" s="1">
        <v>6.8275020000000005E-4</v>
      </c>
      <c r="LI280" s="1">
        <v>0.39732610000000002</v>
      </c>
      <c r="LJ280">
        <v>0.21757019999999999</v>
      </c>
      <c r="LK280">
        <v>19.477119999999999</v>
      </c>
      <c r="LL280" s="1">
        <v>6.2126379999999999E-4</v>
      </c>
      <c r="LM280" s="1">
        <v>0.36137839999999999</v>
      </c>
      <c r="LN280">
        <v>0.21767039999999999</v>
      </c>
      <c r="LO280">
        <v>19.155909999999999</v>
      </c>
      <c r="LP280" s="1">
        <v>5.6903200000000002E-4</v>
      </c>
      <c r="LQ280" s="1">
        <v>0.33085870000000001</v>
      </c>
      <c r="LR280">
        <v>0.21778130000000001</v>
      </c>
      <c r="LS280">
        <v>19.463290000000001</v>
      </c>
      <c r="LT280" s="1">
        <v>5.2446619999999998E-4</v>
      </c>
      <c r="LU280" s="1">
        <v>0.30480030000000002</v>
      </c>
      <c r="LV280">
        <v>0.21789449999999999</v>
      </c>
      <c r="LW280">
        <v>19.991679999999999</v>
      </c>
      <c r="LX280" s="1">
        <v>4.8680920000000001E-4</v>
      </c>
      <c r="LY280" s="1">
        <v>0.28277730000000001</v>
      </c>
      <c r="LZ280">
        <v>0.2180079</v>
      </c>
      <c r="MA280">
        <v>20.612380000000002</v>
      </c>
      <c r="MB280" s="1">
        <v>4.5525360000000001E-4</v>
      </c>
      <c r="MC280" s="1">
        <v>0.26432299999999997</v>
      </c>
      <c r="MD280">
        <v>0.2181129</v>
      </c>
      <c r="ME280">
        <v>21.166090000000001</v>
      </c>
      <c r="MF280" s="1">
        <v>4.286278E-4</v>
      </c>
      <c r="MG280" s="1">
        <v>0.2487511</v>
      </c>
      <c r="MH280">
        <v>0.21820539999999999</v>
      </c>
      <c r="MI280">
        <v>21.330110000000001</v>
      </c>
      <c r="MJ280" s="1">
        <v>4.0550710000000003E-4</v>
      </c>
      <c r="MK280" s="1">
        <v>0.23525879999999999</v>
      </c>
      <c r="ML280">
        <v>0.21827369999999999</v>
      </c>
      <c r="MM280">
        <v>21.059750000000001</v>
      </c>
      <c r="MN280" s="1">
        <v>3.848074E-4</v>
      </c>
      <c r="MO280" s="1">
        <v>0.2231921</v>
      </c>
      <c r="MP280">
        <v>0.2183262</v>
      </c>
      <c r="MQ280">
        <v>20.746729999999999</v>
      </c>
      <c r="MR280" s="1">
        <v>3.6590769999999997E-4</v>
      </c>
      <c r="MS280" s="1">
        <v>0.2121991</v>
      </c>
      <c r="MT280">
        <v>0.2183524</v>
      </c>
      <c r="MU280">
        <v>20.46078</v>
      </c>
      <c r="MV280" s="1">
        <v>3.4858220000000002E-4</v>
      </c>
      <c r="MW280" s="1">
        <v>0.2021299</v>
      </c>
      <c r="MX280">
        <v>0.2183483</v>
      </c>
      <c r="MY280">
        <v>20.655830000000002</v>
      </c>
      <c r="MZ280" s="1">
        <v>3.3269309999999999E-4</v>
      </c>
      <c r="NA280" s="1">
        <v>0.19293469999999999</v>
      </c>
      <c r="NB280">
        <v>0.21830569999999999</v>
      </c>
      <c r="NC280">
        <v>20.54935</v>
      </c>
      <c r="ND280" s="1">
        <v>3.1830379999999998E-4</v>
      </c>
      <c r="NE280" s="1">
        <v>0.18459390000000001</v>
      </c>
      <c r="NF280">
        <v>0.21823000000000001</v>
      </c>
      <c r="NG280">
        <v>20.855350000000001</v>
      </c>
      <c r="NH280" s="1">
        <v>3.0529409999999999E-4</v>
      </c>
      <c r="NI280" s="1">
        <v>0.17708499999999999</v>
      </c>
      <c r="NJ280">
        <v>0.21810889999999999</v>
      </c>
      <c r="NK280">
        <v>21.31757</v>
      </c>
      <c r="NL280" s="1">
        <v>2.9366119999999998E-4</v>
      </c>
      <c r="NM280" s="1">
        <v>0.17039950000000001</v>
      </c>
      <c r="NN280">
        <v>0.2179518</v>
      </c>
      <c r="NO280">
        <v>21.532309999999999</v>
      </c>
      <c r="NP280" s="1">
        <v>2.8345369999999999E-4</v>
      </c>
      <c r="NQ280" s="1">
        <v>0.1645462</v>
      </c>
      <c r="NR280">
        <v>0.2177578</v>
      </c>
      <c r="NS280">
        <v>21.433689999999999</v>
      </c>
      <c r="NT280" s="1">
        <v>2.7464379999999998E-4</v>
      </c>
      <c r="NU280" s="1">
        <v>0.15951419999999999</v>
      </c>
      <c r="NV280">
        <v>0.2175356</v>
      </c>
      <c r="NW280">
        <v>21.184480000000001</v>
      </c>
      <c r="NX280" s="1">
        <v>2.6702639999999999E-4</v>
      </c>
      <c r="NY280" s="1">
        <v>0.15518989999999999</v>
      </c>
      <c r="NZ280">
        <v>0.21729599999999999</v>
      </c>
      <c r="OA280">
        <v>20.947900000000001</v>
      </c>
      <c r="OB280" s="1">
        <v>2.6018089999999997E-4</v>
      </c>
      <c r="OC280" s="1">
        <v>0.1513177</v>
      </c>
      <c r="OD280">
        <v>0.21704770000000001</v>
      </c>
      <c r="OE280">
        <v>21.30303</v>
      </c>
      <c r="OF280" s="1">
        <v>2.5359029999999998E-4</v>
      </c>
      <c r="OG280" s="1">
        <v>0.14760210000000001</v>
      </c>
      <c r="OH280">
        <v>0.21679899999999999</v>
      </c>
      <c r="OI280">
        <v>21.904630000000001</v>
      </c>
      <c r="OJ280" s="1">
        <v>2.4692019999999999E-4</v>
      </c>
      <c r="OK280" s="1">
        <v>0.14381830000000001</v>
      </c>
    </row>
    <row r="281" spans="1:401" x14ac:dyDescent="0.35">
      <c r="A281">
        <v>287</v>
      </c>
      <c r="B281" t="s">
        <v>4</v>
      </c>
      <c r="C281" t="s">
        <v>181</v>
      </c>
      <c r="D281" t="s">
        <v>287</v>
      </c>
      <c r="E281">
        <v>797.26840000000004</v>
      </c>
      <c r="F281">
        <v>1.2108490000000001</v>
      </c>
      <c r="G281">
        <v>16.752120000000001</v>
      </c>
      <c r="H281">
        <v>0</v>
      </c>
      <c r="I281">
        <v>0</v>
      </c>
      <c r="J281">
        <v>1.2079880000000001</v>
      </c>
      <c r="K281">
        <v>17.29166</v>
      </c>
      <c r="L281">
        <v>0</v>
      </c>
      <c r="M281">
        <v>0</v>
      </c>
      <c r="N281">
        <v>1.2051639999999999</v>
      </c>
      <c r="O281">
        <v>17.801189999999998</v>
      </c>
      <c r="P281">
        <v>0</v>
      </c>
      <c r="Q281">
        <v>0</v>
      </c>
      <c r="R281">
        <v>1.20235</v>
      </c>
      <c r="S281">
        <v>18.121559999999999</v>
      </c>
      <c r="T281">
        <v>0</v>
      </c>
      <c r="U281">
        <v>0</v>
      </c>
      <c r="V281">
        <v>1.1995039999999999</v>
      </c>
      <c r="W281">
        <v>18.332989999999999</v>
      </c>
      <c r="X281">
        <v>0</v>
      </c>
      <c r="Y281">
        <v>0</v>
      </c>
      <c r="Z281">
        <v>1.196679</v>
      </c>
      <c r="AA281">
        <v>18.216100000000001</v>
      </c>
      <c r="AB281">
        <v>0</v>
      </c>
      <c r="AC281">
        <v>0</v>
      </c>
      <c r="AD281">
        <v>1.193838</v>
      </c>
      <c r="AE281">
        <v>17.816130000000001</v>
      </c>
      <c r="AF281">
        <v>0</v>
      </c>
      <c r="AG281">
        <v>0</v>
      </c>
      <c r="AH281">
        <v>1.190985</v>
      </c>
      <c r="AI281">
        <v>17.559989999999999</v>
      </c>
      <c r="AJ281">
        <v>0</v>
      </c>
      <c r="AK281">
        <v>0</v>
      </c>
      <c r="AL281">
        <v>1.1880999999999999</v>
      </c>
      <c r="AM281">
        <v>17.461269999999999</v>
      </c>
      <c r="AN281">
        <v>0</v>
      </c>
      <c r="AO281">
        <v>0</v>
      </c>
      <c r="AP281">
        <v>1.18512</v>
      </c>
      <c r="AQ281">
        <v>17.928270000000001</v>
      </c>
      <c r="AR281">
        <v>0</v>
      </c>
      <c r="AS281">
        <v>0</v>
      </c>
      <c r="AT281">
        <v>1.1821079999999999</v>
      </c>
      <c r="AU281">
        <v>18.61016</v>
      </c>
      <c r="AV281">
        <v>0</v>
      </c>
      <c r="AW281">
        <v>0</v>
      </c>
      <c r="AX281">
        <v>1.179041</v>
      </c>
      <c r="AY281">
        <v>19.12724</v>
      </c>
      <c r="AZ281">
        <v>0</v>
      </c>
      <c r="BA281">
        <v>0</v>
      </c>
      <c r="BB281">
        <v>1.175978</v>
      </c>
      <c r="BC281">
        <v>19.453810000000001</v>
      </c>
      <c r="BD281">
        <v>0</v>
      </c>
      <c r="BE281">
        <v>0</v>
      </c>
      <c r="BF281">
        <v>1.1728149999999999</v>
      </c>
      <c r="BG281">
        <v>19.35162</v>
      </c>
      <c r="BH281">
        <v>3.8030149999999999E-24</v>
      </c>
      <c r="BI281">
        <v>6.8880130000000004E-22</v>
      </c>
      <c r="BJ281">
        <v>1.1695599999999999</v>
      </c>
      <c r="BK281">
        <v>19.012229999999999</v>
      </c>
      <c r="BL281" s="1">
        <v>1.455993E-17</v>
      </c>
      <c r="BM281" s="1">
        <v>2.541859E-15</v>
      </c>
      <c r="BN281">
        <v>1.166231</v>
      </c>
      <c r="BO281">
        <v>18.802129999999998</v>
      </c>
      <c r="BP281" s="1">
        <v>1.259612E-9</v>
      </c>
      <c r="BQ281" s="1">
        <v>2.128466E-7</v>
      </c>
      <c r="BR281">
        <v>1.162893</v>
      </c>
      <c r="BS281">
        <v>18.73094</v>
      </c>
      <c r="BT281" s="1">
        <v>3.8925259999999999E-6</v>
      </c>
      <c r="BU281" s="1">
        <v>6.9654380000000004E-4</v>
      </c>
      <c r="BV281">
        <v>1.1594420000000001</v>
      </c>
      <c r="BW281">
        <v>18.99155</v>
      </c>
      <c r="BX281" s="1">
        <v>1.035303E-3</v>
      </c>
      <c r="BY281" s="1">
        <v>0.191499</v>
      </c>
      <c r="BZ281">
        <v>1.1560159999999999</v>
      </c>
      <c r="CA281">
        <v>19.158439999999999</v>
      </c>
      <c r="CB281" s="1">
        <v>6.1843700000000001E-2</v>
      </c>
      <c r="CC281" s="1">
        <v>11.73584</v>
      </c>
      <c r="CD281">
        <v>1.1524939999999999</v>
      </c>
      <c r="CE281">
        <v>19.26388</v>
      </c>
      <c r="CF281" s="1">
        <v>1.2031019999999999</v>
      </c>
      <c r="CG281">
        <v>233.22219999999999</v>
      </c>
      <c r="CH281">
        <v>1.1484890000000001</v>
      </c>
      <c r="CI281">
        <v>19.093019999999999</v>
      </c>
      <c r="CJ281" s="1">
        <v>9.4878560000000007</v>
      </c>
      <c r="CK281">
        <v>1875.125</v>
      </c>
      <c r="CL281">
        <v>1.143947</v>
      </c>
      <c r="CM281">
        <v>18.761130000000001</v>
      </c>
      <c r="CN281">
        <v>35.373950000000001</v>
      </c>
      <c r="CO281">
        <v>7113.6819999999998</v>
      </c>
      <c r="CP281">
        <v>1.1389499999999999</v>
      </c>
      <c r="CQ281">
        <v>18.476199999999999</v>
      </c>
      <c r="CR281">
        <v>70.131799999999998</v>
      </c>
      <c r="CS281">
        <v>14322.98</v>
      </c>
      <c r="CT281">
        <v>1.1339060000000001</v>
      </c>
      <c r="CU281">
        <v>18.328220000000002</v>
      </c>
      <c r="CV281">
        <v>81.250910000000005</v>
      </c>
      <c r="CW281">
        <v>16826.849999999999</v>
      </c>
      <c r="CX281">
        <v>1.128986</v>
      </c>
      <c r="CY281">
        <v>18.29119</v>
      </c>
      <c r="CZ281">
        <v>59.459899999999998</v>
      </c>
      <c r="DA281">
        <v>12469.01</v>
      </c>
      <c r="DB281">
        <v>1.1243890000000001</v>
      </c>
      <c r="DC281">
        <v>18.649450000000002</v>
      </c>
      <c r="DD281">
        <v>29.33013</v>
      </c>
      <c r="DE281">
        <v>6219.1869999999999</v>
      </c>
      <c r="DF281">
        <v>1.120074</v>
      </c>
      <c r="DG281">
        <v>18.8048</v>
      </c>
      <c r="DH281">
        <v>10.321910000000001</v>
      </c>
      <c r="DI281">
        <v>2209.473</v>
      </c>
      <c r="DJ281">
        <v>1.1158330000000001</v>
      </c>
      <c r="DK281">
        <v>18.786930000000002</v>
      </c>
      <c r="DL281">
        <v>2.7408269999999999</v>
      </c>
      <c r="DM281">
        <v>591.63279999999997</v>
      </c>
      <c r="DN281">
        <v>1.1114980000000001</v>
      </c>
      <c r="DO281">
        <v>18.662199999999999</v>
      </c>
      <c r="DP281">
        <v>0.60335249999999996</v>
      </c>
      <c r="DQ281">
        <v>130.92400000000001</v>
      </c>
      <c r="DR281">
        <v>1.106835</v>
      </c>
      <c r="DS281">
        <v>18.304929999999999</v>
      </c>
      <c r="DT281">
        <v>0.1447389</v>
      </c>
      <c r="DU281">
        <v>31.253399999999999</v>
      </c>
      <c r="DV281">
        <v>1.101656</v>
      </c>
      <c r="DW281">
        <v>17.768999999999998</v>
      </c>
      <c r="DX281">
        <v>6.2958979999999998E-2</v>
      </c>
      <c r="DY281">
        <v>13.414210000000001</v>
      </c>
      <c r="DZ281">
        <v>1.0958840000000001</v>
      </c>
      <c r="EA281">
        <v>17.367560000000001</v>
      </c>
      <c r="EB281">
        <v>4.7907400000000003E-2</v>
      </c>
      <c r="EC281">
        <v>10.16534</v>
      </c>
      <c r="ED281">
        <v>1.0894200000000001</v>
      </c>
      <c r="EE281">
        <v>17.306899999999999</v>
      </c>
      <c r="EF281">
        <v>4.3208360000000001E-2</v>
      </c>
      <c r="EG281">
        <v>9.1897959999999994</v>
      </c>
      <c r="EH281">
        <v>1.082333</v>
      </c>
      <c r="EI281">
        <v>17.96856</v>
      </c>
      <c r="EJ281" s="1">
        <v>4.0282650000000003E-2</v>
      </c>
      <c r="EK281">
        <v>8.6019229999999993</v>
      </c>
      <c r="EL281">
        <v>1.074865</v>
      </c>
      <c r="EM281">
        <v>18.639240000000001</v>
      </c>
      <c r="EN281" s="1">
        <v>3.778111E-2</v>
      </c>
      <c r="EO281">
        <v>8.1054019999999998</v>
      </c>
      <c r="EP281">
        <v>1.066864</v>
      </c>
      <c r="EQ281">
        <v>19.128299999999999</v>
      </c>
      <c r="ER281" s="1">
        <v>3.5420060000000003E-2</v>
      </c>
      <c r="ES281">
        <v>7.6364210000000003</v>
      </c>
      <c r="ET281">
        <v>1.0584199999999999</v>
      </c>
      <c r="EU281">
        <v>19.524920000000002</v>
      </c>
      <c r="EV281" s="1">
        <v>3.3162619999999997E-2</v>
      </c>
      <c r="EW281" s="1">
        <v>7.1871549999999997</v>
      </c>
      <c r="EX281">
        <v>1.0498909999999999</v>
      </c>
      <c r="EY281">
        <v>19.42493</v>
      </c>
      <c r="EZ281" s="1">
        <v>3.10566E-2</v>
      </c>
      <c r="FA281" s="1">
        <v>6.7652539999999997</v>
      </c>
      <c r="FB281">
        <v>1.040915</v>
      </c>
      <c r="FC281">
        <v>18.782959999999999</v>
      </c>
      <c r="FD281" s="1">
        <v>2.924293E-2</v>
      </c>
      <c r="FE281" s="1">
        <v>6.403403</v>
      </c>
      <c r="FF281">
        <v>1.0316970000000001</v>
      </c>
      <c r="FG281">
        <v>18.206589999999998</v>
      </c>
      <c r="FH281" s="1">
        <v>2.8057760000000001E-2</v>
      </c>
      <c r="FI281" s="1">
        <v>6.1748649999999996</v>
      </c>
      <c r="FJ281">
        <v>1.022222</v>
      </c>
      <c r="FK281">
        <v>17.901209999999999</v>
      </c>
      <c r="FL281" s="1">
        <v>2.776348E-2</v>
      </c>
      <c r="FM281" s="1">
        <v>6.1408569999999996</v>
      </c>
      <c r="FN281">
        <v>1.012629</v>
      </c>
      <c r="FO281">
        <v>18.344619999999999</v>
      </c>
      <c r="FP281" s="1">
        <v>2.818182E-2</v>
      </c>
      <c r="FQ281" s="1">
        <v>6.267887</v>
      </c>
      <c r="FR281">
        <v>1.002745</v>
      </c>
      <c r="FS281">
        <v>19.057510000000001</v>
      </c>
      <c r="FT281" s="1">
        <v>2.871514E-2</v>
      </c>
      <c r="FU281" s="1">
        <v>6.4269189999999998</v>
      </c>
      <c r="FV281">
        <v>0.99270890000000001</v>
      </c>
      <c r="FW281">
        <v>19.70786</v>
      </c>
      <c r="FX281" s="1">
        <v>2.8799229999999999E-2</v>
      </c>
      <c r="FY281" s="1">
        <v>6.488855</v>
      </c>
      <c r="FZ281">
        <v>0.98319610000000002</v>
      </c>
      <c r="GA281">
        <v>20.270440000000001</v>
      </c>
      <c r="GB281" s="1">
        <v>2.821978E-2</v>
      </c>
      <c r="GC281" s="1">
        <v>6.3978700000000002</v>
      </c>
      <c r="GD281">
        <v>0.97563489999999997</v>
      </c>
      <c r="GE281">
        <v>20.30799</v>
      </c>
      <c r="GF281" s="1">
        <v>2.7061129999999999E-2</v>
      </c>
      <c r="GG281" s="1">
        <v>6.1656890000000004</v>
      </c>
      <c r="GH281">
        <v>0.96765319999999999</v>
      </c>
      <c r="GI281">
        <v>19.898299999999999</v>
      </c>
      <c r="GJ281" s="1">
        <v>2.5482640000000001E-2</v>
      </c>
      <c r="GK281" s="1">
        <v>5.8362699999999998</v>
      </c>
      <c r="GL281">
        <v>0.95956830000000004</v>
      </c>
      <c r="GM281">
        <v>19.420190000000002</v>
      </c>
      <c r="GN281" s="1">
        <v>2.3701719999999999E-2</v>
      </c>
      <c r="GO281" s="1">
        <v>5.4561679999999999</v>
      </c>
      <c r="GP281">
        <v>0.9512311</v>
      </c>
      <c r="GQ281">
        <v>19.046220000000002</v>
      </c>
      <c r="GR281" s="1">
        <v>2.1865900000000001E-2</v>
      </c>
      <c r="GS281" s="1">
        <v>5.0589769999999996</v>
      </c>
      <c r="GT281">
        <v>0.94292370000000003</v>
      </c>
      <c r="GU281">
        <v>18.90156</v>
      </c>
      <c r="GV281" s="1">
        <v>2.0079409999999999E-2</v>
      </c>
      <c r="GW281" s="1">
        <v>4.6685730000000003</v>
      </c>
      <c r="GX281">
        <v>0.93459550000000002</v>
      </c>
      <c r="GY281">
        <v>19.286549999999998</v>
      </c>
      <c r="GZ281" s="1">
        <v>1.8384560000000001E-2</v>
      </c>
      <c r="HA281" s="1">
        <v>4.2959889999999996</v>
      </c>
      <c r="HB281">
        <v>0.92602499999999999</v>
      </c>
      <c r="HC281">
        <v>19.707419999999999</v>
      </c>
      <c r="HD281" s="1">
        <v>1.6805799999999999E-2</v>
      </c>
      <c r="HE281" s="1">
        <v>3.9473210000000001</v>
      </c>
      <c r="HF281">
        <v>0.91728969999999999</v>
      </c>
      <c r="HG281">
        <v>20.094570000000001</v>
      </c>
      <c r="HH281" s="1">
        <v>1.5349420000000001E-2</v>
      </c>
      <c r="HI281" s="1">
        <v>3.6247020000000001</v>
      </c>
      <c r="HJ281">
        <v>0.90917360000000003</v>
      </c>
      <c r="HK281">
        <v>20.11309</v>
      </c>
      <c r="HL281" s="1">
        <v>1.403631E-2</v>
      </c>
      <c r="HM281" s="1">
        <v>3.3295520000000001</v>
      </c>
      <c r="HN281">
        <v>0.90158780000000005</v>
      </c>
      <c r="HO281">
        <v>19.925439999999998</v>
      </c>
      <c r="HP281" s="1">
        <v>1.28474E-2</v>
      </c>
      <c r="HQ281" s="1">
        <v>3.0607280000000001</v>
      </c>
      <c r="HR281">
        <v>0.89393929999999999</v>
      </c>
      <c r="HS281">
        <v>19.55031</v>
      </c>
      <c r="HT281" s="1">
        <v>1.17549E-2</v>
      </c>
      <c r="HU281" s="1">
        <v>2.8139660000000002</v>
      </c>
      <c r="HV281">
        <v>0.88653680000000001</v>
      </c>
      <c r="HW281">
        <v>19.03162</v>
      </c>
      <c r="HX281" s="1">
        <v>1.0756379999999999E-2</v>
      </c>
      <c r="HY281" s="1">
        <v>2.5865279999999999</v>
      </c>
      <c r="HZ281">
        <v>0.87965490000000002</v>
      </c>
      <c r="IA281">
        <v>18.64188</v>
      </c>
      <c r="IB281" s="1">
        <v>9.8485489999999998E-3</v>
      </c>
      <c r="IC281" s="1">
        <v>2.3775080000000002</v>
      </c>
      <c r="ID281">
        <v>0.87260559999999998</v>
      </c>
      <c r="IE281">
        <v>18.706499999999998</v>
      </c>
      <c r="IF281" s="1">
        <v>9.0073219999999999E-3</v>
      </c>
      <c r="IG281" s="1">
        <v>2.1832530000000001</v>
      </c>
      <c r="IH281">
        <v>0.8658226</v>
      </c>
      <c r="II281">
        <v>19.01952</v>
      </c>
      <c r="IJ281" s="1">
        <v>8.2362530000000007E-3</v>
      </c>
      <c r="IK281" s="1">
        <v>2.0038840000000002</v>
      </c>
      <c r="IL281">
        <v>0.85994079999999995</v>
      </c>
      <c r="IM281">
        <v>19.53612</v>
      </c>
      <c r="IN281" s="1">
        <v>7.536063E-3</v>
      </c>
      <c r="IO281" s="1">
        <v>1.839396</v>
      </c>
      <c r="IP281">
        <v>0.85462780000000005</v>
      </c>
      <c r="IQ281">
        <v>19.68777</v>
      </c>
      <c r="IR281" s="1">
        <v>6.8954569999999998E-3</v>
      </c>
      <c r="IS281" s="1">
        <v>1.687978</v>
      </c>
      <c r="IT281">
        <v>0.8498405</v>
      </c>
      <c r="IU281">
        <v>19.54908</v>
      </c>
      <c r="IV281" s="1">
        <v>6.3039899999999998E-3</v>
      </c>
      <c r="IW281" s="1">
        <v>1.5472699999999999</v>
      </c>
      <c r="IX281">
        <v>0.84573739999999997</v>
      </c>
      <c r="IY281">
        <v>19.310780000000001</v>
      </c>
      <c r="IZ281" s="1">
        <v>5.752231E-3</v>
      </c>
      <c r="JA281" s="1">
        <v>1.41496</v>
      </c>
      <c r="JB281">
        <v>0.84222750000000002</v>
      </c>
      <c r="JC281">
        <v>18.9651</v>
      </c>
      <c r="JD281" s="1">
        <v>5.2327019999999997E-3</v>
      </c>
      <c r="JE281" s="1">
        <v>1.289531</v>
      </c>
      <c r="JF281">
        <v>0.83932019999999996</v>
      </c>
      <c r="JG281">
        <v>18.980160000000001</v>
      </c>
      <c r="JH281" s="1">
        <v>4.7397230000000004E-3</v>
      </c>
      <c r="JI281" s="1">
        <v>1.169888</v>
      </c>
      <c r="JJ281">
        <v>0.83691170000000004</v>
      </c>
      <c r="JK281">
        <v>19.102119999999999</v>
      </c>
      <c r="JL281" s="1">
        <v>4.2698090000000003E-3</v>
      </c>
      <c r="JM281" s="1">
        <v>1.0552459999999999</v>
      </c>
      <c r="JN281">
        <v>0.83487929999999999</v>
      </c>
      <c r="JO281">
        <v>19.157689999999999</v>
      </c>
      <c r="JP281" s="1">
        <v>3.820174E-3</v>
      </c>
      <c r="JQ281" s="1">
        <v>0.94531189999999998</v>
      </c>
      <c r="JR281">
        <v>0.83324799999999999</v>
      </c>
      <c r="JS281">
        <v>19.42606</v>
      </c>
      <c r="JT281" s="1">
        <v>3.3874619999999999E-3</v>
      </c>
      <c r="JU281" s="1">
        <v>0.83903970000000005</v>
      </c>
      <c r="JV281">
        <v>0.83192169999999999</v>
      </c>
      <c r="JW281">
        <v>19.571819999999999</v>
      </c>
      <c r="JX281" s="1">
        <v>2.9639250000000001E-3</v>
      </c>
      <c r="JY281" s="1">
        <v>0.7349367</v>
      </c>
      <c r="JZ281">
        <v>0.83088470000000003</v>
      </c>
      <c r="KA281">
        <v>19.272790000000001</v>
      </c>
      <c r="KB281" s="1">
        <v>2.5461390000000002E-3</v>
      </c>
      <c r="KC281" s="1">
        <v>0.63193370000000004</v>
      </c>
      <c r="KD281">
        <v>0.83007070000000005</v>
      </c>
      <c r="KE281">
        <v>18.897739999999999</v>
      </c>
      <c r="KF281" s="1">
        <v>2.1411070000000002E-3</v>
      </c>
      <c r="KG281" s="1">
        <v>0.53194370000000002</v>
      </c>
      <c r="KH281">
        <v>0.82945250000000004</v>
      </c>
      <c r="KI281">
        <v>18.589510000000001</v>
      </c>
      <c r="KJ281" s="1">
        <v>1.768152E-3</v>
      </c>
      <c r="KK281" s="1">
        <v>0.43958140000000001</v>
      </c>
      <c r="KL281">
        <v>0.82905169999999995</v>
      </c>
      <c r="KM281">
        <v>18.843640000000001</v>
      </c>
      <c r="KN281" s="1">
        <v>1.4482130000000001E-3</v>
      </c>
      <c r="KO281" s="1">
        <v>0.36010910000000002</v>
      </c>
      <c r="KP281">
        <v>0.82878819999999997</v>
      </c>
      <c r="KQ281">
        <v>19.30499</v>
      </c>
      <c r="KR281" s="1">
        <v>1.1932869999999999E-3</v>
      </c>
      <c r="KS281" s="1">
        <v>0.29667759999999999</v>
      </c>
      <c r="KT281">
        <v>0.82864950000000004</v>
      </c>
      <c r="KU281">
        <v>19.818619999999999</v>
      </c>
      <c r="KV281" s="1">
        <v>1.0027720000000001E-3</v>
      </c>
      <c r="KW281" s="1">
        <v>0.2491515</v>
      </c>
      <c r="KX281">
        <v>0.8286057</v>
      </c>
      <c r="KY281">
        <v>20.288599999999999</v>
      </c>
      <c r="KZ281" s="1">
        <v>8.6502810000000003E-4</v>
      </c>
      <c r="LA281" s="1">
        <v>0.21477209999999999</v>
      </c>
      <c r="LB281">
        <v>0.82867710000000006</v>
      </c>
      <c r="LC281">
        <v>20.300059999999998</v>
      </c>
      <c r="LD281" s="1">
        <v>7.6467699999999996E-4</v>
      </c>
      <c r="LE281" s="1">
        <v>0.18973970000000001</v>
      </c>
      <c r="LF281">
        <v>0.82882440000000002</v>
      </c>
      <c r="LG281">
        <v>19.89133</v>
      </c>
      <c r="LH281" s="1">
        <v>6.8804619999999995E-4</v>
      </c>
      <c r="LI281" s="1">
        <v>0.17063249999999999</v>
      </c>
      <c r="LJ281">
        <v>0.82897679999999996</v>
      </c>
      <c r="LK281">
        <v>19.482849999999999</v>
      </c>
      <c r="LL281" s="1">
        <v>6.2567169999999997E-4</v>
      </c>
      <c r="LM281" s="1">
        <v>0.15510740000000001</v>
      </c>
      <c r="LN281">
        <v>0.82922070000000003</v>
      </c>
      <c r="LO281">
        <v>19.17849</v>
      </c>
      <c r="LP281" s="1">
        <v>5.7280120000000002E-4</v>
      </c>
      <c r="LQ281" s="1">
        <v>0.1419578</v>
      </c>
      <c r="LR281">
        <v>0.82945559999999996</v>
      </c>
      <c r="LS281">
        <v>19.49269</v>
      </c>
      <c r="LT281" s="1">
        <v>5.2767120000000002E-4</v>
      </c>
      <c r="LU281" s="1">
        <v>0.13072700000000001</v>
      </c>
      <c r="LV281">
        <v>0.82967820000000003</v>
      </c>
      <c r="LW281">
        <v>20.020959999999999</v>
      </c>
      <c r="LX281" s="1">
        <v>4.8949880000000005E-4</v>
      </c>
      <c r="LY281" s="1">
        <v>0.12122819999999999</v>
      </c>
      <c r="LZ281">
        <v>0.82993689999999998</v>
      </c>
      <c r="MA281">
        <v>20.629899999999999</v>
      </c>
      <c r="MB281" s="1">
        <v>4.5750540000000001E-4</v>
      </c>
      <c r="MC281" s="1">
        <v>0.1132659</v>
      </c>
      <c r="MD281">
        <v>0.83016190000000001</v>
      </c>
      <c r="ME281">
        <v>21.171959999999999</v>
      </c>
      <c r="MF281" s="1">
        <v>4.3054490000000003E-4</v>
      </c>
      <c r="MG281" s="1">
        <v>0.106557</v>
      </c>
      <c r="MH281">
        <v>0.83033829999999997</v>
      </c>
      <c r="MI281">
        <v>21.319780000000002</v>
      </c>
      <c r="MJ281" s="1">
        <v>4.0719470000000001E-4</v>
      </c>
      <c r="MK281" s="1">
        <v>0.1007595</v>
      </c>
      <c r="ML281">
        <v>0.83046350000000002</v>
      </c>
      <c r="MM281">
        <v>21.05564</v>
      </c>
      <c r="MN281" s="1">
        <v>3.863324E-4</v>
      </c>
      <c r="MO281" s="1">
        <v>9.5581979999999997E-2</v>
      </c>
      <c r="MP281">
        <v>0.83055630000000003</v>
      </c>
      <c r="MQ281">
        <v>20.743939999999998</v>
      </c>
      <c r="MR281" s="1">
        <v>3.6729729999999998E-4</v>
      </c>
      <c r="MS281" s="1">
        <v>9.0867229999999993E-2</v>
      </c>
      <c r="MT281">
        <v>0.83060500000000004</v>
      </c>
      <c r="MU281">
        <v>20.475460000000002</v>
      </c>
      <c r="MV281" s="1">
        <v>3.4986130000000002E-4</v>
      </c>
      <c r="MW281" s="1">
        <v>8.6548559999999997E-2</v>
      </c>
      <c r="MX281">
        <v>0.83058019999999999</v>
      </c>
      <c r="MY281">
        <v>20.670259999999999</v>
      </c>
      <c r="MZ281" s="1">
        <v>3.3385730000000001E-4</v>
      </c>
      <c r="NA281" s="1">
        <v>8.2596669999999997E-2</v>
      </c>
      <c r="NB281">
        <v>0.83048739999999999</v>
      </c>
      <c r="NC281">
        <v>20.569130000000001</v>
      </c>
      <c r="ND281" s="1">
        <v>3.1936539999999998E-4</v>
      </c>
      <c r="NE281" s="1">
        <v>7.9007359999999999E-2</v>
      </c>
      <c r="NF281">
        <v>0.83030320000000002</v>
      </c>
      <c r="NG281">
        <v>20.875019999999999</v>
      </c>
      <c r="NH281" s="1">
        <v>3.0624899999999997E-4</v>
      </c>
      <c r="NI281" s="1">
        <v>7.5768890000000005E-2</v>
      </c>
      <c r="NJ281">
        <v>0.83003749999999998</v>
      </c>
      <c r="NK281">
        <v>21.317910000000001</v>
      </c>
      <c r="NL281" s="1">
        <v>2.9451459999999999E-4</v>
      </c>
      <c r="NM281" s="1">
        <v>7.2877949999999997E-2</v>
      </c>
      <c r="NN281">
        <v>0.82967369999999996</v>
      </c>
      <c r="NO281">
        <v>21.518719999999998</v>
      </c>
      <c r="NP281" s="1">
        <v>2.8419380000000002E-4</v>
      </c>
      <c r="NQ281" s="1">
        <v>7.0337300000000005E-2</v>
      </c>
      <c r="NR281">
        <v>0.8292486</v>
      </c>
      <c r="NS281">
        <v>21.421240000000001</v>
      </c>
      <c r="NT281" s="1">
        <v>2.7528289999999999E-4</v>
      </c>
      <c r="NU281" s="1">
        <v>6.8146010000000007E-2</v>
      </c>
      <c r="NV281">
        <v>0.82878529999999995</v>
      </c>
      <c r="NW281">
        <v>21.181999999999999</v>
      </c>
      <c r="NX281" s="1">
        <v>2.6758469999999999E-4</v>
      </c>
      <c r="NY281" s="1">
        <v>6.625984E-2</v>
      </c>
      <c r="NZ281">
        <v>0.82826900000000003</v>
      </c>
      <c r="OA281">
        <v>20.971109999999999</v>
      </c>
      <c r="OB281" s="1">
        <v>2.6069750000000001E-4</v>
      </c>
      <c r="OC281" s="1">
        <v>6.4575900000000006E-2</v>
      </c>
      <c r="OD281">
        <v>0.82773450000000004</v>
      </c>
      <c r="OE281">
        <v>21.33727</v>
      </c>
      <c r="OF281" s="1">
        <v>2.5410029999999999E-4</v>
      </c>
      <c r="OG281" s="1">
        <v>6.2968339999999998E-2</v>
      </c>
      <c r="OH281">
        <v>0.8272235</v>
      </c>
      <c r="OI281">
        <v>21.939810000000001</v>
      </c>
      <c r="OJ281" s="1">
        <v>2.474469E-4</v>
      </c>
      <c r="OK281" s="1">
        <v>6.1337959999999997E-2</v>
      </c>
    </row>
    <row r="282" spans="1:401" x14ac:dyDescent="0.35">
      <c r="A282">
        <v>288</v>
      </c>
      <c r="B282" t="s">
        <v>4</v>
      </c>
      <c r="C282" t="s">
        <v>181</v>
      </c>
      <c r="D282" t="s">
        <v>288</v>
      </c>
      <c r="E282">
        <v>800.67</v>
      </c>
      <c r="F282">
        <v>1.311375</v>
      </c>
      <c r="G282">
        <v>16.751100000000001</v>
      </c>
      <c r="H282">
        <v>0</v>
      </c>
      <c r="I282">
        <v>0</v>
      </c>
      <c r="J282">
        <v>1.3089109999999999</v>
      </c>
      <c r="K282">
        <v>17.29016</v>
      </c>
      <c r="L282">
        <v>0</v>
      </c>
      <c r="M282">
        <v>0</v>
      </c>
      <c r="N282">
        <v>1.3064990000000001</v>
      </c>
      <c r="O282">
        <v>17.808949999999999</v>
      </c>
      <c r="P282">
        <v>0</v>
      </c>
      <c r="Q282">
        <v>0</v>
      </c>
      <c r="R282">
        <v>1.3040909999999999</v>
      </c>
      <c r="S282">
        <v>18.141539999999999</v>
      </c>
      <c r="T282">
        <v>0</v>
      </c>
      <c r="U282">
        <v>0</v>
      </c>
      <c r="V282">
        <v>1.3016669999999999</v>
      </c>
      <c r="W282">
        <v>18.358499999999999</v>
      </c>
      <c r="X282">
        <v>0</v>
      </c>
      <c r="Y282">
        <v>0</v>
      </c>
      <c r="Z282">
        <v>1.2992680000000001</v>
      </c>
      <c r="AA282">
        <v>18.24183</v>
      </c>
      <c r="AB282">
        <v>0</v>
      </c>
      <c r="AC282">
        <v>0</v>
      </c>
      <c r="AD282">
        <v>1.296834</v>
      </c>
      <c r="AE282">
        <v>17.830850000000002</v>
      </c>
      <c r="AF282">
        <v>0</v>
      </c>
      <c r="AG282">
        <v>0</v>
      </c>
      <c r="AH282">
        <v>1.294427</v>
      </c>
      <c r="AI282">
        <v>17.56034</v>
      </c>
      <c r="AJ282">
        <v>0</v>
      </c>
      <c r="AK282">
        <v>0</v>
      </c>
      <c r="AL282">
        <v>1.2919860000000001</v>
      </c>
      <c r="AM282">
        <v>17.458169999999999</v>
      </c>
      <c r="AN282">
        <v>0</v>
      </c>
      <c r="AO282">
        <v>0</v>
      </c>
      <c r="AP282">
        <v>1.2895380000000001</v>
      </c>
      <c r="AQ282">
        <v>17.922090000000001</v>
      </c>
      <c r="AR282">
        <v>0</v>
      </c>
      <c r="AS282">
        <v>0</v>
      </c>
      <c r="AT282">
        <v>1.2870029999999999</v>
      </c>
      <c r="AU282">
        <v>18.612480000000001</v>
      </c>
      <c r="AV282">
        <v>0</v>
      </c>
      <c r="AW282">
        <v>0</v>
      </c>
      <c r="AX282">
        <v>1.2843260000000001</v>
      </c>
      <c r="AY282">
        <v>19.14312</v>
      </c>
      <c r="AZ282">
        <v>0</v>
      </c>
      <c r="BA282">
        <v>0</v>
      </c>
      <c r="BB282">
        <v>1.2816259999999999</v>
      </c>
      <c r="BC282">
        <v>19.474830000000001</v>
      </c>
      <c r="BD282">
        <v>0</v>
      </c>
      <c r="BE282">
        <v>0</v>
      </c>
      <c r="BF282">
        <v>1.278856</v>
      </c>
      <c r="BG282">
        <v>19.372260000000001</v>
      </c>
      <c r="BH282">
        <v>6.3128170000000004E-25</v>
      </c>
      <c r="BI282">
        <v>1.117582E-22</v>
      </c>
      <c r="BJ282">
        <v>1.2759799999999999</v>
      </c>
      <c r="BK282">
        <v>19.024999999999999</v>
      </c>
      <c r="BL282" s="1">
        <v>6.4605849999999997E-18</v>
      </c>
      <c r="BM282" s="1">
        <v>1.378397E-15</v>
      </c>
      <c r="BN282">
        <v>1.27308</v>
      </c>
      <c r="BO282">
        <v>18.8033</v>
      </c>
      <c r="BP282" s="1">
        <v>8.0552710000000002E-10</v>
      </c>
      <c r="BQ282" s="1">
        <v>1.427166E-7</v>
      </c>
      <c r="BR282">
        <v>1.2701370000000001</v>
      </c>
      <c r="BS282">
        <v>18.731200000000001</v>
      </c>
      <c r="BT282" s="1">
        <v>2.8815400000000001E-6</v>
      </c>
      <c r="BU282" s="1">
        <v>5.7186610000000001E-4</v>
      </c>
      <c r="BV282">
        <v>1.2671300000000001</v>
      </c>
      <c r="BW282">
        <v>18.993400000000001</v>
      </c>
      <c r="BX282" s="1">
        <v>8.2592609999999997E-4</v>
      </c>
      <c r="BY282" s="1">
        <v>0.1749155</v>
      </c>
      <c r="BZ282">
        <v>1.264135</v>
      </c>
      <c r="CA282">
        <v>19.16919</v>
      </c>
      <c r="CB282" s="1">
        <v>5.2149059999999997E-2</v>
      </c>
      <c r="CC282" s="1">
        <v>11.62364</v>
      </c>
      <c r="CD282">
        <v>1.261088</v>
      </c>
      <c r="CE282">
        <v>19.284870000000002</v>
      </c>
      <c r="CF282" s="1">
        <v>1.0615939999999999</v>
      </c>
      <c r="CG282">
        <v>247.19659999999999</v>
      </c>
      <c r="CH282">
        <v>1.257587</v>
      </c>
      <c r="CI282">
        <v>19.114930000000001</v>
      </c>
      <c r="CJ282" s="1">
        <v>8.7022709999999996</v>
      </c>
      <c r="CK282">
        <v>2108.444</v>
      </c>
      <c r="CL282">
        <v>1.253565</v>
      </c>
      <c r="CM282">
        <v>18.7804</v>
      </c>
      <c r="CN282">
        <v>33.558399999999999</v>
      </c>
      <c r="CO282">
        <v>8430.5400000000009</v>
      </c>
      <c r="CP282">
        <v>1.2492160000000001</v>
      </c>
      <c r="CQ282">
        <v>18.48602</v>
      </c>
      <c r="CR282">
        <v>68.542370000000005</v>
      </c>
      <c r="CS282">
        <v>17795.740000000002</v>
      </c>
      <c r="CT282">
        <v>1.244855</v>
      </c>
      <c r="CU282">
        <v>18.326090000000001</v>
      </c>
      <c r="CV282">
        <v>81.517899999999997</v>
      </c>
      <c r="CW282">
        <v>21810.47</v>
      </c>
      <c r="CX282">
        <v>1.240666</v>
      </c>
      <c r="CY282">
        <v>18.286059999999999</v>
      </c>
      <c r="CZ282">
        <v>61.085439999999998</v>
      </c>
      <c r="DA282">
        <v>16807.150000000001</v>
      </c>
      <c r="DB282">
        <v>1.2367490000000001</v>
      </c>
      <c r="DC282">
        <v>18.648569999999999</v>
      </c>
      <c r="DD282">
        <v>30.770499999999998</v>
      </c>
      <c r="DE282">
        <v>8682.7620000000006</v>
      </c>
      <c r="DF282">
        <v>1.233133</v>
      </c>
      <c r="DG282">
        <v>18.81672</v>
      </c>
      <c r="DH282">
        <v>11.031499999999999</v>
      </c>
      <c r="DI282">
        <v>3183.6370000000002</v>
      </c>
      <c r="DJ282">
        <v>1.2295940000000001</v>
      </c>
      <c r="DK282">
        <v>18.817129999999999</v>
      </c>
      <c r="DL282">
        <v>2.9746990000000002</v>
      </c>
      <c r="DM282">
        <v>875.62080000000003</v>
      </c>
      <c r="DN282">
        <v>1.225927</v>
      </c>
      <c r="DO282">
        <v>18.701270000000001</v>
      </c>
      <c r="DP282">
        <v>0.65981369999999995</v>
      </c>
      <c r="DQ282">
        <v>196.61359999999999</v>
      </c>
      <c r="DR282">
        <v>1.221919</v>
      </c>
      <c r="DS282">
        <v>18.341010000000001</v>
      </c>
      <c r="DT282">
        <v>0.15550890000000001</v>
      </c>
      <c r="DU282">
        <v>45.722760000000001</v>
      </c>
      <c r="DV282">
        <v>1.2174910000000001</v>
      </c>
      <c r="DW282">
        <v>17.797630000000002</v>
      </c>
      <c r="DX282">
        <v>6.4807939999999994E-2</v>
      </c>
      <c r="DY282">
        <v>18.268979999999999</v>
      </c>
      <c r="DZ282">
        <v>1.2125109999999999</v>
      </c>
      <c r="EA282">
        <v>17.378990000000002</v>
      </c>
      <c r="EB282">
        <v>4.8319000000000001E-2</v>
      </c>
      <c r="EC282">
        <v>13.35145</v>
      </c>
      <c r="ED282">
        <v>1.206995</v>
      </c>
      <c r="EE282">
        <v>17.309049999999999</v>
      </c>
      <c r="EF282">
        <v>4.3395009999999998E-2</v>
      </c>
      <c r="EG282">
        <v>11.97893</v>
      </c>
      <c r="EH282">
        <v>1.2009559999999999</v>
      </c>
      <c r="EI282">
        <v>17.96125</v>
      </c>
      <c r="EJ282" s="1">
        <v>4.0423279999999999E-2</v>
      </c>
      <c r="EK282">
        <v>11.197760000000001</v>
      </c>
      <c r="EL282">
        <v>1.1943140000000001</v>
      </c>
      <c r="EM282">
        <v>18.639309999999998</v>
      </c>
      <c r="EN282" s="1">
        <v>3.7909320000000003E-2</v>
      </c>
      <c r="EO282">
        <v>10.55255</v>
      </c>
      <c r="EP282">
        <v>1.1872750000000001</v>
      </c>
      <c r="EQ282">
        <v>19.151810000000001</v>
      </c>
      <c r="ER282" s="1">
        <v>3.5543480000000002E-2</v>
      </c>
      <c r="ES282">
        <v>9.9467169999999996</v>
      </c>
      <c r="ET282">
        <v>1.1798439999999999</v>
      </c>
      <c r="EU282">
        <v>19.557549999999999</v>
      </c>
      <c r="EV282" s="1">
        <v>3.3280520000000001E-2</v>
      </c>
      <c r="EW282" s="1">
        <v>9.3662039999999998</v>
      </c>
      <c r="EX282">
        <v>1.1724889999999999</v>
      </c>
      <c r="EY282">
        <v>19.459250000000001</v>
      </c>
      <c r="EZ282" s="1">
        <v>3.116553E-2</v>
      </c>
      <c r="FA282" s="1">
        <v>8.8190360000000005</v>
      </c>
      <c r="FB282">
        <v>1.164731</v>
      </c>
      <c r="FC282">
        <v>18.825749999999999</v>
      </c>
      <c r="FD282" s="1">
        <v>2.932879E-2</v>
      </c>
      <c r="FE282" s="1">
        <v>8.343045</v>
      </c>
      <c r="FF282">
        <v>1.1568350000000001</v>
      </c>
      <c r="FG282">
        <v>18.23685</v>
      </c>
      <c r="FH282" s="1">
        <v>2.809911E-2</v>
      </c>
      <c r="FI282" s="1">
        <v>8.029102</v>
      </c>
      <c r="FJ282">
        <v>1.148774</v>
      </c>
      <c r="FK282">
        <v>17.92408</v>
      </c>
      <c r="FL282" s="1">
        <v>2.775294E-2</v>
      </c>
      <c r="FM282" s="1">
        <v>7.9627679999999996</v>
      </c>
      <c r="FN282">
        <v>1.140628</v>
      </c>
      <c r="FO282">
        <v>18.351420000000001</v>
      </c>
      <c r="FP282" s="1">
        <v>2.8141880000000001E-2</v>
      </c>
      <c r="FQ282" s="1">
        <v>8.1149930000000001</v>
      </c>
      <c r="FR282">
        <v>1.1322509999999999</v>
      </c>
      <c r="FS282">
        <v>19.059170000000002</v>
      </c>
      <c r="FT282" s="1">
        <v>2.8684459999999998E-2</v>
      </c>
      <c r="FU282" s="1">
        <v>8.3273150000000005</v>
      </c>
      <c r="FV282">
        <v>1.1237870000000001</v>
      </c>
      <c r="FW282">
        <v>19.7121</v>
      </c>
      <c r="FX282" s="1">
        <v>2.8804409999999999E-2</v>
      </c>
      <c r="FY282" s="1">
        <v>8.4272550000000006</v>
      </c>
      <c r="FZ282">
        <v>1.115842</v>
      </c>
      <c r="GA282">
        <v>20.278490000000001</v>
      </c>
      <c r="GB282" s="1">
        <v>2.8265820000000001E-2</v>
      </c>
      <c r="GC282" s="1">
        <v>8.3326069999999994</v>
      </c>
      <c r="GD282">
        <v>1.1086499999999999</v>
      </c>
      <c r="GE282">
        <v>20.323709999999998</v>
      </c>
      <c r="GF282" s="1">
        <v>2.7139690000000001E-2</v>
      </c>
      <c r="GG282" s="1">
        <v>8.0562690000000003</v>
      </c>
      <c r="GH282">
        <v>1.1009819999999999</v>
      </c>
      <c r="GI282">
        <v>19.928699999999999</v>
      </c>
      <c r="GJ282" s="1">
        <v>2.5581110000000001E-2</v>
      </c>
      <c r="GK282" s="1">
        <v>7.6468109999999996</v>
      </c>
      <c r="GL282">
        <v>1.093337</v>
      </c>
      <c r="GM282">
        <v>19.452580000000001</v>
      </c>
      <c r="GN282" s="1">
        <v>2.380912E-2</v>
      </c>
      <c r="GO282" s="1">
        <v>7.164631</v>
      </c>
      <c r="GP282">
        <v>1.0854710000000001</v>
      </c>
      <c r="GQ282">
        <v>19.074580000000001</v>
      </c>
      <c r="GR282" s="1">
        <v>2.1974790000000001E-2</v>
      </c>
      <c r="GS282" s="1">
        <v>6.6557440000000003</v>
      </c>
      <c r="GT282">
        <v>1.077712</v>
      </c>
      <c r="GU282">
        <v>18.923870000000001</v>
      </c>
      <c r="GV282" s="1">
        <v>2.0184669999999998E-2</v>
      </c>
      <c r="GW282" s="1">
        <v>6.1521420000000004</v>
      </c>
      <c r="GX282">
        <v>1.070014</v>
      </c>
      <c r="GY282">
        <v>19.289470000000001</v>
      </c>
      <c r="GZ282" s="1">
        <v>1.8484179999999999E-2</v>
      </c>
      <c r="HA282" s="1">
        <v>5.6695140000000004</v>
      </c>
      <c r="HB282">
        <v>1.06206</v>
      </c>
      <c r="HC282">
        <v>19.701129999999999</v>
      </c>
      <c r="HD282" s="1">
        <v>1.6898590000000002E-2</v>
      </c>
      <c r="HE282" s="1">
        <v>5.2166959999999998</v>
      </c>
      <c r="HF282">
        <v>1.0539179999999999</v>
      </c>
      <c r="HG282">
        <v>20.07555</v>
      </c>
      <c r="HH282" s="1">
        <v>1.5435249999999999E-2</v>
      </c>
      <c r="HI282" s="1">
        <v>4.7968109999999999</v>
      </c>
      <c r="HJ282">
        <v>1.0465739999999999</v>
      </c>
      <c r="HK282">
        <v>20.108789999999999</v>
      </c>
      <c r="HL282" s="1">
        <v>1.4114369999999999E-2</v>
      </c>
      <c r="HM282" s="1">
        <v>4.4117259999999998</v>
      </c>
      <c r="HN282">
        <v>1.0391079999999999</v>
      </c>
      <c r="HO282">
        <v>19.933450000000001</v>
      </c>
      <c r="HP282" s="1">
        <v>1.2918789999999999E-2</v>
      </c>
      <c r="HQ282" s="1">
        <v>4.0609289999999998</v>
      </c>
      <c r="HR282">
        <v>1.030867</v>
      </c>
      <c r="HS282">
        <v>19.56944</v>
      </c>
      <c r="HT282" s="1">
        <v>1.1820809999999999E-2</v>
      </c>
      <c r="HU282" s="1">
        <v>3.739649</v>
      </c>
      <c r="HV282">
        <v>1.022921</v>
      </c>
      <c r="HW282">
        <v>19.058949999999999</v>
      </c>
      <c r="HX282" s="1">
        <v>1.081732E-2</v>
      </c>
      <c r="HY282" s="1">
        <v>3.4432999999999998</v>
      </c>
      <c r="HZ282">
        <v>1.0156670000000001</v>
      </c>
      <c r="IA282">
        <v>18.674019999999999</v>
      </c>
      <c r="IB282" s="1">
        <v>9.9048560000000001E-3</v>
      </c>
      <c r="IC282" s="1">
        <v>3.1700689999999998</v>
      </c>
      <c r="ID282">
        <v>1.008202</v>
      </c>
      <c r="IE282">
        <v>18.72889</v>
      </c>
      <c r="IF282" s="1">
        <v>9.0597739999999996E-3</v>
      </c>
      <c r="IG282" s="1">
        <v>2.916147</v>
      </c>
      <c r="IH282">
        <v>1.0010600000000001</v>
      </c>
      <c r="II282">
        <v>19.019629999999999</v>
      </c>
      <c r="IJ282" s="1">
        <v>8.2844549999999996E-3</v>
      </c>
      <c r="IK282" s="1">
        <v>2.6809289999999999</v>
      </c>
      <c r="IL282">
        <v>0.99491390000000002</v>
      </c>
      <c r="IM282">
        <v>19.520409999999998</v>
      </c>
      <c r="IN282" s="1">
        <v>7.5803349999999997E-3</v>
      </c>
      <c r="IO282" s="1">
        <v>2.4646439999999998</v>
      </c>
      <c r="IP282">
        <v>0.98947940000000001</v>
      </c>
      <c r="IQ282">
        <v>19.663329999999998</v>
      </c>
      <c r="IR282" s="1">
        <v>6.9363890000000003E-3</v>
      </c>
      <c r="IS282" s="1">
        <v>2.2651460000000001</v>
      </c>
      <c r="IT282">
        <v>0.98454609999999998</v>
      </c>
      <c r="IU282">
        <v>19.542310000000001</v>
      </c>
      <c r="IV282" s="1">
        <v>6.3421739999999999E-3</v>
      </c>
      <c r="IW282" s="1">
        <v>2.0794480000000002</v>
      </c>
      <c r="IX282">
        <v>0.98026500000000005</v>
      </c>
      <c r="IY282">
        <v>19.31879</v>
      </c>
      <c r="IZ282" s="1">
        <v>5.7882059999999997E-3</v>
      </c>
      <c r="JA282" s="1">
        <v>1.904536</v>
      </c>
      <c r="JB282">
        <v>0.97668770000000005</v>
      </c>
      <c r="JC282">
        <v>18.99512</v>
      </c>
      <c r="JD282" s="1">
        <v>5.2668630000000001E-3</v>
      </c>
      <c r="JE282" s="1">
        <v>1.7383999999999999</v>
      </c>
      <c r="JF282">
        <v>0.97374649999999996</v>
      </c>
      <c r="JG282">
        <v>19.029389999999999</v>
      </c>
      <c r="JH282" s="1">
        <v>4.7722980000000003E-3</v>
      </c>
      <c r="JI282" s="1">
        <v>1.5794889999999999</v>
      </c>
      <c r="JJ282">
        <v>0.97125779999999995</v>
      </c>
      <c r="JK282">
        <v>19.146599999999999</v>
      </c>
      <c r="JL282" s="1">
        <v>4.300987E-3</v>
      </c>
      <c r="JM282" s="1">
        <v>1.4269540000000001</v>
      </c>
      <c r="JN282">
        <v>0.96915689999999999</v>
      </c>
      <c r="JO282">
        <v>19.20233</v>
      </c>
      <c r="JP282" s="1">
        <v>3.8500800000000001E-3</v>
      </c>
      <c r="JQ282" s="1">
        <v>1.280356</v>
      </c>
      <c r="JR282">
        <v>0.96752669999999996</v>
      </c>
      <c r="JS282">
        <v>19.456189999999999</v>
      </c>
      <c r="JT282" s="1">
        <v>3.4165369999999999E-3</v>
      </c>
      <c r="JU282" s="1">
        <v>1.1386259999999999</v>
      </c>
      <c r="JV282">
        <v>0.9658236</v>
      </c>
      <c r="JW282">
        <v>19.572479999999999</v>
      </c>
      <c r="JX282" s="1">
        <v>2.992537E-3</v>
      </c>
      <c r="JY282" s="1">
        <v>0.99973540000000005</v>
      </c>
      <c r="JZ282">
        <v>0.96449399999999996</v>
      </c>
      <c r="KA282">
        <v>19.276869999999999</v>
      </c>
      <c r="KB282" s="1">
        <v>2.574378E-3</v>
      </c>
      <c r="KC282" s="1">
        <v>0.86222010000000004</v>
      </c>
      <c r="KD282">
        <v>0.96345219999999998</v>
      </c>
      <c r="KE282">
        <v>18.904910000000001</v>
      </c>
      <c r="KF282" s="1">
        <v>2.1680430000000001E-3</v>
      </c>
      <c r="KG282" s="1">
        <v>0.72804919999999995</v>
      </c>
      <c r="KH282">
        <v>0.96268620000000005</v>
      </c>
      <c r="KI282">
        <v>18.614170000000001</v>
      </c>
      <c r="KJ282" s="1">
        <v>1.792334E-3</v>
      </c>
      <c r="KK282" s="1">
        <v>0.60307189999999999</v>
      </c>
      <c r="KL282">
        <v>0.96215340000000005</v>
      </c>
      <c r="KM282">
        <v>18.888660000000002</v>
      </c>
      <c r="KN282" s="1">
        <v>1.4683540000000001E-3</v>
      </c>
      <c r="KO282" s="1">
        <v>0.49441289999999999</v>
      </c>
      <c r="KP282">
        <v>0.96181850000000002</v>
      </c>
      <c r="KQ282">
        <v>19.352910000000001</v>
      </c>
      <c r="KR282" s="1">
        <v>1.2088789999999999E-3</v>
      </c>
      <c r="KS282" s="1">
        <v>0.40678829999999999</v>
      </c>
      <c r="KT282">
        <v>0.96162729999999996</v>
      </c>
      <c r="KU282">
        <v>19.868130000000001</v>
      </c>
      <c r="KV282" s="1">
        <v>1.014217E-3</v>
      </c>
      <c r="KW282" s="1">
        <v>0.34060960000000001</v>
      </c>
      <c r="KX282">
        <v>0.96158940000000004</v>
      </c>
      <c r="KY282">
        <v>20.32564</v>
      </c>
      <c r="KZ282" s="1">
        <v>8.7327339999999996E-4</v>
      </c>
      <c r="LA282" s="1">
        <v>0.29257660000000002</v>
      </c>
      <c r="LB282">
        <v>0.96168629999999999</v>
      </c>
      <c r="LC282">
        <v>20.311640000000001</v>
      </c>
      <c r="LD282" s="1">
        <v>7.7077220000000004E-4</v>
      </c>
      <c r="LE282" s="1">
        <v>0.25770389999999999</v>
      </c>
      <c r="LF282">
        <v>0.9618466</v>
      </c>
      <c r="LG282">
        <v>19.905049999999999</v>
      </c>
      <c r="LH282" s="1">
        <v>6.9282879999999999E-4</v>
      </c>
      <c r="LI282" s="1">
        <v>0.2312842</v>
      </c>
      <c r="LJ282">
        <v>0.96207540000000003</v>
      </c>
      <c r="LK282">
        <v>19.493569999999998</v>
      </c>
      <c r="LL282" s="1">
        <v>6.2964390000000002E-4</v>
      </c>
      <c r="LM282" s="1">
        <v>0.20998549999999999</v>
      </c>
      <c r="LN282">
        <v>0.96232399999999996</v>
      </c>
      <c r="LO282">
        <v>19.20673</v>
      </c>
      <c r="LP282" s="1">
        <v>5.761923E-4</v>
      </c>
      <c r="LQ282" s="1">
        <v>0.1920172</v>
      </c>
      <c r="LR282">
        <v>0.96263030000000005</v>
      </c>
      <c r="LS282">
        <v>19.536090000000002</v>
      </c>
      <c r="LT282" s="1">
        <v>5.3055959999999999E-4</v>
      </c>
      <c r="LU282" s="1">
        <v>0.1766702</v>
      </c>
      <c r="LV282">
        <v>0.96292900000000003</v>
      </c>
      <c r="LW282">
        <v>20.063320000000001</v>
      </c>
      <c r="LX282" s="1">
        <v>4.919309E-4</v>
      </c>
      <c r="LY282" s="1">
        <v>0.163665</v>
      </c>
      <c r="LZ282">
        <v>0.96322680000000005</v>
      </c>
      <c r="MA282">
        <v>20.662030000000001</v>
      </c>
      <c r="MB282" s="1">
        <v>4.5953900000000002E-4</v>
      </c>
      <c r="MC282" s="1">
        <v>0.1527579</v>
      </c>
      <c r="MD282">
        <v>0.96349750000000001</v>
      </c>
      <c r="ME282">
        <v>21.186029999999999</v>
      </c>
      <c r="MF282" s="1">
        <v>4.3227210000000002E-4</v>
      </c>
      <c r="MG282" s="1">
        <v>0.14358290000000001</v>
      </c>
      <c r="MH282">
        <v>0.96373149999999996</v>
      </c>
      <c r="MI282">
        <v>21.308430000000001</v>
      </c>
      <c r="MJ282" s="1">
        <v>4.0870899999999999E-4</v>
      </c>
      <c r="MK282" s="1">
        <v>0.1356859</v>
      </c>
      <c r="ML282">
        <v>0.9639143</v>
      </c>
      <c r="MM282">
        <v>21.046510000000001</v>
      </c>
      <c r="MN282" s="1">
        <v>3.8769679999999998E-4</v>
      </c>
      <c r="MO282" s="1">
        <v>0.12865989999999999</v>
      </c>
      <c r="MP282">
        <v>0.96404579999999995</v>
      </c>
      <c r="MQ282">
        <v>20.738949999999999</v>
      </c>
      <c r="MR282" s="1">
        <v>3.6854839999999998E-4</v>
      </c>
      <c r="MS282" s="1">
        <v>0.12227929999999999</v>
      </c>
      <c r="MT282">
        <v>0.96407679999999996</v>
      </c>
      <c r="MU282">
        <v>20.491900000000001</v>
      </c>
      <c r="MV282" s="1">
        <v>3.51009E-4</v>
      </c>
      <c r="MW282" s="1">
        <v>0.116437</v>
      </c>
      <c r="MX282">
        <v>0.96406080000000005</v>
      </c>
      <c r="MY282">
        <v>20.696439999999999</v>
      </c>
      <c r="MZ282" s="1">
        <v>3.3490460000000001E-4</v>
      </c>
      <c r="NA282" s="1">
        <v>0.1110874</v>
      </c>
      <c r="NB282">
        <v>0.96392820000000001</v>
      </c>
      <c r="NC282">
        <v>20.59825</v>
      </c>
      <c r="ND282" s="1">
        <v>3.203139E-4</v>
      </c>
      <c r="NE282" s="1">
        <v>0.10622769999999999</v>
      </c>
      <c r="NF282">
        <v>0.9637192</v>
      </c>
      <c r="NG282">
        <v>20.911919999999999</v>
      </c>
      <c r="NH282" s="1">
        <v>3.07101E-4</v>
      </c>
      <c r="NI282" s="1">
        <v>0.10183970000000001</v>
      </c>
      <c r="NJ282">
        <v>0.96339059999999999</v>
      </c>
      <c r="NK282">
        <v>21.31925</v>
      </c>
      <c r="NL282" s="1">
        <v>2.952729E-4</v>
      </c>
      <c r="NM282" s="1">
        <v>9.7917680000000007E-2</v>
      </c>
      <c r="NN282">
        <v>0.96295140000000001</v>
      </c>
      <c r="NO282">
        <v>21.49981</v>
      </c>
      <c r="NP282" s="1">
        <v>2.8485499999999998E-4</v>
      </c>
      <c r="NQ282" s="1">
        <v>9.4465209999999994E-2</v>
      </c>
      <c r="NR282">
        <v>0.96243590000000001</v>
      </c>
      <c r="NS282">
        <v>21.402190000000001</v>
      </c>
      <c r="NT282" s="1">
        <v>2.7585270000000001E-4</v>
      </c>
      <c r="NU282" s="1">
        <v>9.1482209999999994E-2</v>
      </c>
      <c r="NV282">
        <v>0.96183819999999998</v>
      </c>
      <c r="NW282">
        <v>21.175419999999999</v>
      </c>
      <c r="NX282" s="1">
        <v>2.6808080000000002E-4</v>
      </c>
      <c r="NY282" s="1">
        <v>8.8921849999999997E-2</v>
      </c>
      <c r="NZ282">
        <v>0.96120079999999997</v>
      </c>
      <c r="OA282">
        <v>20.998370000000001</v>
      </c>
      <c r="OB282" s="1">
        <v>2.6115159999999998E-4</v>
      </c>
      <c r="OC282" s="1">
        <v>8.6651889999999995E-2</v>
      </c>
      <c r="OD282">
        <v>0.96054399999999995</v>
      </c>
      <c r="OE282">
        <v>21.386939999999999</v>
      </c>
      <c r="OF282" s="1">
        <v>2.5454669999999999E-4</v>
      </c>
      <c r="OG282" s="1">
        <v>8.4503659999999994E-2</v>
      </c>
      <c r="OH282">
        <v>0.95990880000000001</v>
      </c>
      <c r="OI282">
        <v>21.990010000000002</v>
      </c>
      <c r="OJ282" s="1">
        <v>2.4790769999999998E-4</v>
      </c>
      <c r="OK282" s="1">
        <v>8.2341689999999995E-2</v>
      </c>
    </row>
    <row r="283" spans="1:401" x14ac:dyDescent="0.35">
      <c r="A283">
        <v>289</v>
      </c>
      <c r="B283" t="s">
        <v>4</v>
      </c>
      <c r="C283" t="s">
        <v>181</v>
      </c>
      <c r="D283" t="s">
        <v>289</v>
      </c>
      <c r="E283">
        <v>803.81849999999997</v>
      </c>
      <c r="F283">
        <v>0.78422550000000002</v>
      </c>
      <c r="G283">
        <v>16.752829999999999</v>
      </c>
      <c r="H283">
        <v>0</v>
      </c>
      <c r="I283">
        <v>0</v>
      </c>
      <c r="J283">
        <v>0.7822481</v>
      </c>
      <c r="K283">
        <v>17.294709999999998</v>
      </c>
      <c r="L283">
        <v>0</v>
      </c>
      <c r="M283">
        <v>0</v>
      </c>
      <c r="N283">
        <v>0.78031720000000004</v>
      </c>
      <c r="O283">
        <v>17.82349</v>
      </c>
      <c r="P283">
        <v>0</v>
      </c>
      <c r="Q283">
        <v>0</v>
      </c>
      <c r="R283">
        <v>0.77839720000000001</v>
      </c>
      <c r="S283">
        <v>18.170179999999998</v>
      </c>
      <c r="T283">
        <v>0</v>
      </c>
      <c r="U283">
        <v>0</v>
      </c>
      <c r="V283">
        <v>0.77644449999999998</v>
      </c>
      <c r="W283">
        <v>18.39273</v>
      </c>
      <c r="X283">
        <v>0</v>
      </c>
      <c r="Y283">
        <v>0</v>
      </c>
      <c r="Z283">
        <v>0.77451099999999995</v>
      </c>
      <c r="AA283">
        <v>18.271519999999999</v>
      </c>
      <c r="AB283">
        <v>0</v>
      </c>
      <c r="AC283">
        <v>0</v>
      </c>
      <c r="AD283">
        <v>0.77257220000000004</v>
      </c>
      <c r="AE283">
        <v>17.847300000000001</v>
      </c>
      <c r="AF283">
        <v>0</v>
      </c>
      <c r="AG283">
        <v>0</v>
      </c>
      <c r="AH283">
        <v>0.77062189999999997</v>
      </c>
      <c r="AI283">
        <v>17.559619999999999</v>
      </c>
      <c r="AJ283">
        <v>0</v>
      </c>
      <c r="AK283">
        <v>0</v>
      </c>
      <c r="AL283">
        <v>0.76868110000000001</v>
      </c>
      <c r="AM283">
        <v>17.455760000000001</v>
      </c>
      <c r="AN283">
        <v>0</v>
      </c>
      <c r="AO283">
        <v>0</v>
      </c>
      <c r="AP283">
        <v>0.76670910000000003</v>
      </c>
      <c r="AQ283">
        <v>17.923120000000001</v>
      </c>
      <c r="AR283">
        <v>0</v>
      </c>
      <c r="AS283">
        <v>0</v>
      </c>
      <c r="AT283">
        <v>0.76471080000000002</v>
      </c>
      <c r="AU283">
        <v>18.621700000000001</v>
      </c>
      <c r="AV283">
        <v>0</v>
      </c>
      <c r="AW283">
        <v>0</v>
      </c>
      <c r="AX283">
        <v>0.76268080000000005</v>
      </c>
      <c r="AY283">
        <v>19.16639</v>
      </c>
      <c r="AZ283">
        <v>0</v>
      </c>
      <c r="BA283">
        <v>0</v>
      </c>
      <c r="BB283">
        <v>0.76060130000000004</v>
      </c>
      <c r="BC283">
        <v>19.503520000000002</v>
      </c>
      <c r="BD283">
        <v>0</v>
      </c>
      <c r="BE283">
        <v>0</v>
      </c>
      <c r="BF283">
        <v>0.75848170000000004</v>
      </c>
      <c r="BG283">
        <v>19.39509</v>
      </c>
      <c r="BH283">
        <v>7.9999349999999999E-26</v>
      </c>
      <c r="BI283">
        <v>2.6145049999999999E-23</v>
      </c>
      <c r="BJ283">
        <v>0.75626720000000003</v>
      </c>
      <c r="BK283">
        <v>19.03933</v>
      </c>
      <c r="BL283" s="1">
        <v>3.1740870000000001E-18</v>
      </c>
      <c r="BM283" s="1">
        <v>1.0362449999999999E-15</v>
      </c>
      <c r="BN283">
        <v>0.75402740000000001</v>
      </c>
      <c r="BO283">
        <v>18.803920000000002</v>
      </c>
      <c r="BP283" s="1">
        <v>3.4554409999999999E-10</v>
      </c>
      <c r="BQ283" s="1">
        <v>8.0780720000000004E-8</v>
      </c>
      <c r="BR283">
        <v>0.7517509</v>
      </c>
      <c r="BS283">
        <v>18.73197</v>
      </c>
      <c r="BT283" s="1">
        <v>1.6437959999999999E-6</v>
      </c>
      <c r="BU283" s="1">
        <v>4.171965E-4</v>
      </c>
      <c r="BV283">
        <v>0.74943380000000004</v>
      </c>
      <c r="BW283">
        <v>18.999639999999999</v>
      </c>
      <c r="BX283" s="1">
        <v>5.4138250000000004E-4</v>
      </c>
      <c r="BY283" s="1">
        <v>0.1450651</v>
      </c>
      <c r="BZ283">
        <v>0.74714789999999998</v>
      </c>
      <c r="CA283">
        <v>19.18168</v>
      </c>
      <c r="CB283" s="1">
        <v>3.7851129999999997E-2</v>
      </c>
      <c r="CC283" s="1">
        <v>10.60519</v>
      </c>
      <c r="CD283">
        <v>0.74477819999999995</v>
      </c>
      <c r="CE283">
        <v>19.310390000000002</v>
      </c>
      <c r="CF283" s="1">
        <v>0.83753540000000004</v>
      </c>
      <c r="CG283">
        <v>244.09450000000001</v>
      </c>
      <c r="CH283">
        <v>0.74210770000000004</v>
      </c>
      <c r="CI283">
        <v>19.139220000000002</v>
      </c>
      <c r="CJ283" s="1">
        <v>7.3737719999999998</v>
      </c>
      <c r="CK283">
        <v>2228.8820000000001</v>
      </c>
      <c r="CL283">
        <v>0.73907520000000004</v>
      </c>
      <c r="CM283">
        <v>18.801629999999999</v>
      </c>
      <c r="CN283">
        <v>30.273070000000001</v>
      </c>
      <c r="CO283">
        <v>9462.8389999999999</v>
      </c>
      <c r="CP283">
        <v>0.73577700000000001</v>
      </c>
      <c r="CQ283">
        <v>18.497160000000001</v>
      </c>
      <c r="CR283">
        <v>65.37124</v>
      </c>
      <c r="CS283">
        <v>21068.1</v>
      </c>
      <c r="CT283">
        <v>0.73239650000000001</v>
      </c>
      <c r="CU283">
        <v>18.323429999999998</v>
      </c>
      <c r="CV283">
        <v>81.645200000000003</v>
      </c>
      <c r="CW283">
        <v>27074.86</v>
      </c>
      <c r="CX283">
        <v>0.7291318</v>
      </c>
      <c r="CY283">
        <v>18.280010000000001</v>
      </c>
      <c r="CZ283">
        <v>64.031610000000001</v>
      </c>
      <c r="DA283">
        <v>21774.58</v>
      </c>
      <c r="DB283">
        <v>0.72604939999999996</v>
      </c>
      <c r="DC283">
        <v>18.65099</v>
      </c>
      <c r="DD283">
        <v>33.577979999999997</v>
      </c>
      <c r="DE283">
        <v>11686.51</v>
      </c>
      <c r="DF283">
        <v>0.72318610000000005</v>
      </c>
      <c r="DG283">
        <v>18.828379999999999</v>
      </c>
      <c r="DH283">
        <v>12.47776</v>
      </c>
      <c r="DI283">
        <v>4432.7950000000001</v>
      </c>
      <c r="DJ283">
        <v>0.72039030000000004</v>
      </c>
      <c r="DK283">
        <v>18.85267</v>
      </c>
      <c r="DL283">
        <v>3.4683489999999999</v>
      </c>
      <c r="DM283">
        <v>1254.646</v>
      </c>
      <c r="DN283">
        <v>0.71753469999999997</v>
      </c>
      <c r="DO283">
        <v>18.74586</v>
      </c>
      <c r="DP283">
        <v>0.78247049999999996</v>
      </c>
      <c r="DQ283">
        <v>286.44540000000001</v>
      </c>
      <c r="DR283">
        <v>0.71445979999999998</v>
      </c>
      <c r="DS283">
        <v>18.380579999999998</v>
      </c>
      <c r="DT283">
        <v>0.17941109999999999</v>
      </c>
      <c r="DU283">
        <v>65.078609999999998</v>
      </c>
      <c r="DV283">
        <v>0.71108170000000004</v>
      </c>
      <c r="DW283">
        <v>17.829070000000002</v>
      </c>
      <c r="DX283">
        <v>6.8916669999999999E-2</v>
      </c>
      <c r="DY283">
        <v>24.063040000000001</v>
      </c>
      <c r="DZ283">
        <v>0.70731250000000001</v>
      </c>
      <c r="EA283">
        <v>17.392019999999999</v>
      </c>
      <c r="EB283">
        <v>4.9183699999999997E-2</v>
      </c>
      <c r="EC283">
        <v>16.804410000000001</v>
      </c>
      <c r="ED283">
        <v>0.70312260000000004</v>
      </c>
      <c r="EE283">
        <v>17.314019999999999</v>
      </c>
      <c r="EF283">
        <v>4.375383E-2</v>
      </c>
      <c r="EG283">
        <v>14.91497</v>
      </c>
      <c r="EH283">
        <v>0.69853560000000003</v>
      </c>
      <c r="EI283">
        <v>17.96152</v>
      </c>
      <c r="EJ283" s="1">
        <v>4.0682410000000002E-2</v>
      </c>
      <c r="EK283">
        <v>13.90254</v>
      </c>
      <c r="EL283">
        <v>0.69352440000000004</v>
      </c>
      <c r="EM283">
        <v>18.64085</v>
      </c>
      <c r="EN283" s="1">
        <v>3.8141220000000003E-2</v>
      </c>
      <c r="EO283">
        <v>13.083449999999999</v>
      </c>
      <c r="EP283">
        <v>0.68818270000000004</v>
      </c>
      <c r="EQ283">
        <v>19.1798</v>
      </c>
      <c r="ER283" s="1">
        <v>3.5766319999999997E-2</v>
      </c>
      <c r="ES283">
        <v>12.319459999999999</v>
      </c>
      <c r="ET283">
        <v>0.68252380000000001</v>
      </c>
      <c r="EU283">
        <v>19.596350000000001</v>
      </c>
      <c r="EV283" s="1">
        <v>3.3493660000000001E-2</v>
      </c>
      <c r="EW283" s="1">
        <v>11.587199999999999</v>
      </c>
      <c r="EX283">
        <v>0.67684449999999996</v>
      </c>
      <c r="EY283">
        <v>19.495170000000002</v>
      </c>
      <c r="EZ283" s="1">
        <v>3.1362679999999997E-2</v>
      </c>
      <c r="FA283" s="1">
        <v>10.900069999999999</v>
      </c>
      <c r="FB283">
        <v>0.67089810000000005</v>
      </c>
      <c r="FC283">
        <v>18.870480000000001</v>
      </c>
      <c r="FD283" s="1">
        <v>2.9485529999999999E-2</v>
      </c>
      <c r="FE283" s="1">
        <v>10.295070000000001</v>
      </c>
      <c r="FF283">
        <v>0.66482220000000003</v>
      </c>
      <c r="FG283">
        <v>18.2699</v>
      </c>
      <c r="FH283" s="1">
        <v>2.8173070000000001E-2</v>
      </c>
      <c r="FI283" s="1">
        <v>9.8754819999999999</v>
      </c>
      <c r="FJ283">
        <v>0.65857980000000005</v>
      </c>
      <c r="FK283">
        <v>17.950019999999999</v>
      </c>
      <c r="FL283" s="1">
        <v>2.772444E-2</v>
      </c>
      <c r="FM283" s="1">
        <v>9.7523979999999995</v>
      </c>
      <c r="FN283">
        <v>0.65229119999999996</v>
      </c>
      <c r="FO283">
        <v>18.363430000000001</v>
      </c>
      <c r="FP283" s="1">
        <v>2.8049319999999999E-2</v>
      </c>
      <c r="FQ283" s="1">
        <v>9.9080499999999994</v>
      </c>
      <c r="FR283">
        <v>0.64584839999999999</v>
      </c>
      <c r="FS283">
        <v>19.06446</v>
      </c>
      <c r="FT283" s="1">
        <v>2.8602099999999998E-2</v>
      </c>
      <c r="FU283" s="1">
        <v>10.16009</v>
      </c>
      <c r="FV283">
        <v>0.63936789999999999</v>
      </c>
      <c r="FW283">
        <v>19.718959999999999</v>
      </c>
      <c r="FX283" s="1">
        <v>2.8788749999999998E-2</v>
      </c>
      <c r="FY283" s="1">
        <v>10.2926</v>
      </c>
      <c r="FZ283">
        <v>0.63314780000000004</v>
      </c>
      <c r="GA283">
        <v>20.289739999999998</v>
      </c>
      <c r="GB283" s="1">
        <v>2.833076E-2</v>
      </c>
      <c r="GC283" s="1">
        <v>10.1927</v>
      </c>
      <c r="GD283">
        <v>0.62738309999999997</v>
      </c>
      <c r="GE283">
        <v>20.337710000000001</v>
      </c>
      <c r="GF283" s="1">
        <v>2.7271460000000001E-2</v>
      </c>
      <c r="GG283" s="1">
        <v>9.8671380000000006</v>
      </c>
      <c r="GH283">
        <v>0.62135669999999998</v>
      </c>
      <c r="GI283">
        <v>19.95872</v>
      </c>
      <c r="GJ283" s="1">
        <v>2.5755799999999999E-2</v>
      </c>
      <c r="GK283" s="1">
        <v>9.3717520000000007</v>
      </c>
      <c r="GL283">
        <v>0.61532620000000005</v>
      </c>
      <c r="GM283">
        <v>19.48545</v>
      </c>
      <c r="GN283" s="1">
        <v>2.4004749999999998E-2</v>
      </c>
      <c r="GO283" s="1">
        <v>8.7853490000000001</v>
      </c>
      <c r="GP283">
        <v>0.60908649999999998</v>
      </c>
      <c r="GQ283">
        <v>19.104189999999999</v>
      </c>
      <c r="GR283" s="1">
        <v>2.217585E-2</v>
      </c>
      <c r="GS283" s="1">
        <v>8.1662230000000005</v>
      </c>
      <c r="GT283">
        <v>0.60286240000000002</v>
      </c>
      <c r="GU283">
        <v>18.946809999999999</v>
      </c>
      <c r="GV283" s="1">
        <v>2.0381070000000001E-2</v>
      </c>
      <c r="GW283" s="1">
        <v>7.5504220000000002</v>
      </c>
      <c r="GX283">
        <v>0.59665789999999996</v>
      </c>
      <c r="GY283">
        <v>19.297650000000001</v>
      </c>
      <c r="GZ283" s="1">
        <v>1.8671400000000001E-2</v>
      </c>
      <c r="HA283" s="1">
        <v>6.9587279999999998</v>
      </c>
      <c r="HB283">
        <v>0.59026520000000005</v>
      </c>
      <c r="HC283">
        <v>19.696429999999999</v>
      </c>
      <c r="HD283" s="1">
        <v>1.7073850000000002E-2</v>
      </c>
      <c r="HE283" s="1">
        <v>6.4025179999999997</v>
      </c>
      <c r="HF283">
        <v>0.58378949999999996</v>
      </c>
      <c r="HG283">
        <v>20.05771</v>
      </c>
      <c r="HH283" s="1">
        <v>1.559805E-2</v>
      </c>
      <c r="HI283" s="1">
        <v>5.886387</v>
      </c>
      <c r="HJ283">
        <v>0.57769890000000002</v>
      </c>
      <c r="HK283">
        <v>20.101939999999999</v>
      </c>
      <c r="HL283" s="1">
        <v>1.4263609999999999E-2</v>
      </c>
      <c r="HM283" s="1">
        <v>5.4126219999999998</v>
      </c>
      <c r="HN283">
        <v>0.57183709999999999</v>
      </c>
      <c r="HO283">
        <v>19.93946</v>
      </c>
      <c r="HP283" s="1">
        <v>1.305575E-2</v>
      </c>
      <c r="HQ283" s="1">
        <v>4.9803930000000003</v>
      </c>
      <c r="HR283">
        <v>0.56570589999999998</v>
      </c>
      <c r="HS283">
        <v>19.587129999999998</v>
      </c>
      <c r="HT283" s="1">
        <v>1.1947650000000001E-2</v>
      </c>
      <c r="HU283" s="1">
        <v>4.5836100000000002</v>
      </c>
      <c r="HV283">
        <v>0.55971760000000004</v>
      </c>
      <c r="HW283">
        <v>19.08475</v>
      </c>
      <c r="HX283" s="1">
        <v>1.093527E-2</v>
      </c>
      <c r="HY283" s="1">
        <v>4.2180419999999996</v>
      </c>
      <c r="HZ283">
        <v>0.55419019999999997</v>
      </c>
      <c r="IA283">
        <v>18.706230000000001</v>
      </c>
      <c r="IB283" s="1">
        <v>1.00144E-2</v>
      </c>
      <c r="IC283" s="1">
        <v>3.8834249999999999</v>
      </c>
      <c r="ID283">
        <v>0.54852710000000005</v>
      </c>
      <c r="IE283">
        <v>18.75432</v>
      </c>
      <c r="IF283" s="1">
        <v>9.1623999999999994E-3</v>
      </c>
      <c r="IG283" s="1">
        <v>3.574805</v>
      </c>
      <c r="IH283">
        <v>0.54307159999999999</v>
      </c>
      <c r="II283">
        <v>19.021360000000001</v>
      </c>
      <c r="IJ283" s="1">
        <v>8.3797320000000008E-3</v>
      </c>
      <c r="IK283" s="1">
        <v>3.288554</v>
      </c>
      <c r="IL283">
        <v>0.53826770000000002</v>
      </c>
      <c r="IM283">
        <v>19.506029999999999</v>
      </c>
      <c r="IN283" s="1">
        <v>7.6687070000000003E-3</v>
      </c>
      <c r="IO283" s="1">
        <v>3.025042</v>
      </c>
      <c r="IP283">
        <v>0.53393559999999995</v>
      </c>
      <c r="IQ283">
        <v>19.638680000000001</v>
      </c>
      <c r="IR283" s="1">
        <v>7.0189950000000001E-3</v>
      </c>
      <c r="IS283" s="1">
        <v>2.7820200000000002</v>
      </c>
      <c r="IT283">
        <v>0.53002320000000003</v>
      </c>
      <c r="IU283">
        <v>19.53379</v>
      </c>
      <c r="IV283" s="1">
        <v>6.4201190000000002E-3</v>
      </c>
      <c r="IW283" s="1">
        <v>2.5557889999999999</v>
      </c>
      <c r="IX283">
        <v>0.52663800000000005</v>
      </c>
      <c r="IY283">
        <v>19.32535</v>
      </c>
      <c r="IZ283" s="1">
        <v>5.8625960000000003E-3</v>
      </c>
      <c r="JA283" s="1">
        <v>2.3427920000000002</v>
      </c>
      <c r="JB283">
        <v>0.52373619999999999</v>
      </c>
      <c r="JC283">
        <v>19.021429999999999</v>
      </c>
      <c r="JD283" s="1">
        <v>5.338438E-3</v>
      </c>
      <c r="JE283" s="1">
        <v>2.1404139999999998</v>
      </c>
      <c r="JF283">
        <v>0.5213392</v>
      </c>
      <c r="JG283">
        <v>19.076370000000001</v>
      </c>
      <c r="JH283" s="1">
        <v>4.841316E-3</v>
      </c>
      <c r="JI283" s="1">
        <v>1.9467460000000001</v>
      </c>
      <c r="JJ283">
        <v>0.51931119999999997</v>
      </c>
      <c r="JK283">
        <v>19.186699999999998</v>
      </c>
      <c r="JL283" s="1">
        <v>4.3676990000000001E-3</v>
      </c>
      <c r="JM283" s="1">
        <v>1.7607139999999999</v>
      </c>
      <c r="JN283">
        <v>0.517625</v>
      </c>
      <c r="JO283">
        <v>19.242940000000001</v>
      </c>
      <c r="JP283" s="1">
        <v>3.9145949999999999E-3</v>
      </c>
      <c r="JQ283" s="1">
        <v>1.581755</v>
      </c>
      <c r="JR283">
        <v>0.51624749999999997</v>
      </c>
      <c r="JS283">
        <v>19.48649</v>
      </c>
      <c r="JT283" s="1">
        <v>3.4795889999999999E-3</v>
      </c>
      <c r="JU283" s="1">
        <v>1.4088689999999999</v>
      </c>
      <c r="JV283">
        <v>0.51513399999999998</v>
      </c>
      <c r="JW283">
        <v>19.575589999999998</v>
      </c>
      <c r="JX283" s="1">
        <v>3.0549380000000001E-3</v>
      </c>
      <c r="JY283" s="1">
        <v>1.239441</v>
      </c>
      <c r="JZ283">
        <v>0.51423540000000001</v>
      </c>
      <c r="KA283">
        <v>19.280740000000002</v>
      </c>
      <c r="KB283" s="1">
        <v>2.636256E-3</v>
      </c>
      <c r="KC283" s="1">
        <v>1.0717410000000001</v>
      </c>
      <c r="KD283">
        <v>0.51354520000000003</v>
      </c>
      <c r="KE283">
        <v>18.913</v>
      </c>
      <c r="KF283" s="1">
        <v>2.2275939999999998E-3</v>
      </c>
      <c r="KG283" s="1">
        <v>0.90752699999999997</v>
      </c>
      <c r="KH283">
        <v>0.5130091</v>
      </c>
      <c r="KI283">
        <v>18.634139999999999</v>
      </c>
      <c r="KJ283" s="1">
        <v>1.846327E-3</v>
      </c>
      <c r="KK283" s="1">
        <v>0.75343740000000003</v>
      </c>
      <c r="KL283">
        <v>0.51262980000000002</v>
      </c>
      <c r="KM283">
        <v>18.92896</v>
      </c>
      <c r="KN283" s="1">
        <v>1.5137320000000001E-3</v>
      </c>
      <c r="KO283" s="1">
        <v>0.61816539999999998</v>
      </c>
      <c r="KP283">
        <v>0.51238700000000004</v>
      </c>
      <c r="KQ283">
        <v>19.395600000000002</v>
      </c>
      <c r="KR283" s="1">
        <v>1.2443179999999999E-3</v>
      </c>
      <c r="KS283" s="1">
        <v>0.50802709999999995</v>
      </c>
      <c r="KT283">
        <v>0.51225779999999999</v>
      </c>
      <c r="KU283">
        <v>19.913019999999999</v>
      </c>
      <c r="KV283" s="1">
        <v>1.04038E-3</v>
      </c>
      <c r="KW283" s="1">
        <v>0.42419800000000002</v>
      </c>
      <c r="KX283">
        <v>0.51220500000000002</v>
      </c>
      <c r="KY283">
        <v>20.360759999999999</v>
      </c>
      <c r="KZ283" s="1">
        <v>8.9213170000000002E-4</v>
      </c>
      <c r="LA283" s="1">
        <v>0.36313410000000002</v>
      </c>
      <c r="LB283">
        <v>0.51223189999999996</v>
      </c>
      <c r="LC283">
        <v>20.325030000000002</v>
      </c>
      <c r="LD283" s="1">
        <v>7.8466240000000002E-4</v>
      </c>
      <c r="LE283" s="1">
        <v>0.31889689999999998</v>
      </c>
      <c r="LF283">
        <v>0.51233550000000005</v>
      </c>
      <c r="LG283">
        <v>19.919180000000001</v>
      </c>
      <c r="LH283" s="1">
        <v>7.0365930000000003E-4</v>
      </c>
      <c r="LI283" s="1">
        <v>0.28561999999999999</v>
      </c>
      <c r="LJ283">
        <v>0.51246239999999998</v>
      </c>
      <c r="LK283">
        <v>19.50563</v>
      </c>
      <c r="LL283" s="1">
        <v>6.3860190000000002E-4</v>
      </c>
      <c r="LM283" s="1">
        <v>0.25901000000000002</v>
      </c>
      <c r="LN283">
        <v>0.51264730000000003</v>
      </c>
      <c r="LO283">
        <v>19.229900000000001</v>
      </c>
      <c r="LP283" s="1">
        <v>5.8383649999999997E-4</v>
      </c>
      <c r="LQ283" s="1">
        <v>0.23665559999999999</v>
      </c>
      <c r="LR283">
        <v>0.5128277</v>
      </c>
      <c r="LS283">
        <v>19.575050000000001</v>
      </c>
      <c r="LT283" s="1">
        <v>5.3707590000000001E-4</v>
      </c>
      <c r="LU283" s="1">
        <v>0.21756510000000001</v>
      </c>
      <c r="LV283">
        <v>0.51302020000000004</v>
      </c>
      <c r="LW283">
        <v>20.100529999999999</v>
      </c>
      <c r="LX283" s="1">
        <v>4.9742069999999996E-4</v>
      </c>
      <c r="LY283" s="1">
        <v>0.20136109999999999</v>
      </c>
      <c r="LZ283">
        <v>0.51321190000000005</v>
      </c>
      <c r="MA283">
        <v>20.69387</v>
      </c>
      <c r="MB283" s="1">
        <v>4.641383E-4</v>
      </c>
      <c r="MC283" s="1">
        <v>0.1877627</v>
      </c>
      <c r="MD283">
        <v>0.51337690000000002</v>
      </c>
      <c r="ME283">
        <v>21.200040000000001</v>
      </c>
      <c r="MF283" s="1">
        <v>4.3616100000000001E-4</v>
      </c>
      <c r="MG283" s="1">
        <v>0.17633450000000001</v>
      </c>
      <c r="MH283">
        <v>0.51352790000000004</v>
      </c>
      <c r="MI283">
        <v>21.300830000000001</v>
      </c>
      <c r="MJ283" s="1">
        <v>4.1210729999999998E-4</v>
      </c>
      <c r="MK283" s="1">
        <v>0.16653879999999999</v>
      </c>
      <c r="ML283">
        <v>0.51365000000000005</v>
      </c>
      <c r="MM283">
        <v>21.03781</v>
      </c>
      <c r="MN283" s="1">
        <v>3.9075189999999998E-4</v>
      </c>
      <c r="MO283" s="1">
        <v>0.15785740000000001</v>
      </c>
      <c r="MP283">
        <v>0.5137294</v>
      </c>
      <c r="MQ283">
        <v>20.734940000000002</v>
      </c>
      <c r="MR283" s="1">
        <v>3.7133959999999998E-4</v>
      </c>
      <c r="MS283" s="1">
        <v>0.14998900000000001</v>
      </c>
      <c r="MT283">
        <v>0.51377340000000005</v>
      </c>
      <c r="MU283">
        <v>20.503920000000001</v>
      </c>
      <c r="MV283" s="1">
        <v>3.53567E-4</v>
      </c>
      <c r="MW283" s="1">
        <v>0.14278469999999999</v>
      </c>
      <c r="MX283">
        <v>0.51378190000000001</v>
      </c>
      <c r="MY283">
        <v>20.723510000000001</v>
      </c>
      <c r="MZ283" s="1">
        <v>3.3724120000000002E-4</v>
      </c>
      <c r="NA283" s="1">
        <v>0.1361909</v>
      </c>
      <c r="NB283">
        <v>0.51370539999999998</v>
      </c>
      <c r="NC283">
        <v>20.62555</v>
      </c>
      <c r="ND283" s="1">
        <v>3.224263E-4</v>
      </c>
      <c r="NE283" s="1">
        <v>0.1301901</v>
      </c>
      <c r="NF283">
        <v>0.51357520000000001</v>
      </c>
      <c r="NG283">
        <v>20.946280000000002</v>
      </c>
      <c r="NH283" s="1">
        <v>3.0900010000000001E-4</v>
      </c>
      <c r="NI283" s="1">
        <v>0.12477009999999999</v>
      </c>
      <c r="NJ283">
        <v>0.51338309999999998</v>
      </c>
      <c r="NK283">
        <v>21.321480000000001</v>
      </c>
      <c r="NL283" s="1">
        <v>2.9695840000000003E-4</v>
      </c>
      <c r="NM283" s="1">
        <v>0.1199152</v>
      </c>
      <c r="NN283">
        <v>0.51311320000000005</v>
      </c>
      <c r="NO283">
        <v>21.483309999999999</v>
      </c>
      <c r="NP283" s="1">
        <v>2.8632640000000002E-4</v>
      </c>
      <c r="NQ283" s="1">
        <v>0.115634</v>
      </c>
      <c r="NR283">
        <v>0.51279600000000003</v>
      </c>
      <c r="NS283">
        <v>21.38419</v>
      </c>
      <c r="NT283" s="1">
        <v>2.7711229999999998E-4</v>
      </c>
      <c r="NU283" s="1">
        <v>0.1119267</v>
      </c>
      <c r="NV283">
        <v>0.51241610000000004</v>
      </c>
      <c r="NW283">
        <v>21.168209999999998</v>
      </c>
      <c r="NX283" s="1">
        <v>2.6916860000000001E-4</v>
      </c>
      <c r="NY283" s="1">
        <v>0.10874590000000001</v>
      </c>
      <c r="NZ283">
        <v>0.5120093</v>
      </c>
      <c r="OA283">
        <v>21.01905</v>
      </c>
      <c r="OB283" s="1">
        <v>2.6214160000000001E-4</v>
      </c>
      <c r="OC283" s="1">
        <v>0.105945</v>
      </c>
      <c r="OD283">
        <v>0.51160349999999999</v>
      </c>
      <c r="OE283">
        <v>21.431270000000001</v>
      </c>
      <c r="OF283" s="1">
        <v>2.5551380000000002E-4</v>
      </c>
      <c r="OG283" s="1">
        <v>0.10331650000000001</v>
      </c>
      <c r="OH283">
        <v>0.51118669999999999</v>
      </c>
      <c r="OI283">
        <v>22.034199999999998</v>
      </c>
      <c r="OJ283" s="1">
        <v>2.4890369999999999E-4</v>
      </c>
      <c r="OK283" s="1">
        <v>0.10068969999999999</v>
      </c>
    </row>
    <row r="284" spans="1:401" x14ac:dyDescent="0.35">
      <c r="A284">
        <v>290</v>
      </c>
      <c r="B284" t="s">
        <v>4</v>
      </c>
      <c r="C284" t="s">
        <v>181</v>
      </c>
      <c r="D284" t="s">
        <v>290</v>
      </c>
      <c r="E284">
        <v>528.57500000000005</v>
      </c>
      <c r="F284">
        <v>0.78031459999999997</v>
      </c>
      <c r="G284">
        <v>16.753920000000001</v>
      </c>
      <c r="H284">
        <v>0</v>
      </c>
      <c r="I284">
        <v>0</v>
      </c>
      <c r="J284">
        <v>0.77966460000000004</v>
      </c>
      <c r="K284">
        <v>17.2988</v>
      </c>
      <c r="L284">
        <v>0</v>
      </c>
      <c r="M284">
        <v>0</v>
      </c>
      <c r="N284">
        <v>0.77898239999999996</v>
      </c>
      <c r="O284">
        <v>17.83426</v>
      </c>
      <c r="P284">
        <v>0</v>
      </c>
      <c r="Q284">
        <v>0</v>
      </c>
      <c r="R284">
        <v>0.77834639999999999</v>
      </c>
      <c r="S284">
        <v>18.191739999999999</v>
      </c>
      <c r="T284">
        <v>0</v>
      </c>
      <c r="U284">
        <v>0</v>
      </c>
      <c r="V284">
        <v>0.77768009999999999</v>
      </c>
      <c r="W284">
        <v>18.418510000000001</v>
      </c>
      <c r="X284">
        <v>0</v>
      </c>
      <c r="Y284">
        <v>0</v>
      </c>
      <c r="Z284">
        <v>0.77704169999999995</v>
      </c>
      <c r="AA284">
        <v>18.294219999999999</v>
      </c>
      <c r="AB284">
        <v>0</v>
      </c>
      <c r="AC284">
        <v>0</v>
      </c>
      <c r="AD284">
        <v>0.77638240000000003</v>
      </c>
      <c r="AE284">
        <v>17.860510000000001</v>
      </c>
      <c r="AF284">
        <v>0</v>
      </c>
      <c r="AG284">
        <v>0</v>
      </c>
      <c r="AH284">
        <v>0.77575680000000002</v>
      </c>
      <c r="AI284">
        <v>17.559570000000001</v>
      </c>
      <c r="AJ284">
        <v>0</v>
      </c>
      <c r="AK284">
        <v>0</v>
      </c>
      <c r="AL284">
        <v>0.77507970000000004</v>
      </c>
      <c r="AM284">
        <v>17.45345</v>
      </c>
      <c r="AN284">
        <v>0</v>
      </c>
      <c r="AO284">
        <v>0</v>
      </c>
      <c r="AP284">
        <v>0.7744318</v>
      </c>
      <c r="AQ284">
        <v>17.923739999999999</v>
      </c>
      <c r="AR284">
        <v>0</v>
      </c>
      <c r="AS284">
        <v>0</v>
      </c>
      <c r="AT284">
        <v>0.77376999999999996</v>
      </c>
      <c r="AU284">
        <v>18.628620000000002</v>
      </c>
      <c r="AV284">
        <v>0</v>
      </c>
      <c r="AW284">
        <v>0</v>
      </c>
      <c r="AX284">
        <v>0.77310279999999998</v>
      </c>
      <c r="AY284">
        <v>19.18308</v>
      </c>
      <c r="AZ284">
        <v>0</v>
      </c>
      <c r="BA284">
        <v>0</v>
      </c>
      <c r="BB284">
        <v>0.77243609999999996</v>
      </c>
      <c r="BC284">
        <v>19.525500000000001</v>
      </c>
      <c r="BD284">
        <v>0</v>
      </c>
      <c r="BE284">
        <v>0</v>
      </c>
      <c r="BF284">
        <v>0.77174039999999999</v>
      </c>
      <c r="BG284">
        <v>19.412410000000001</v>
      </c>
      <c r="BH284">
        <v>1.230834E-26</v>
      </c>
      <c r="BI284">
        <v>2.5766660000000001E-24</v>
      </c>
      <c r="BJ284">
        <v>0.77100690000000005</v>
      </c>
      <c r="BK284">
        <v>19.05077</v>
      </c>
      <c r="BL284" s="1">
        <v>2.5853949999999999E-18</v>
      </c>
      <c r="BM284" s="1">
        <v>5.1661230000000001E-16</v>
      </c>
      <c r="BN284">
        <v>0.77030509999999996</v>
      </c>
      <c r="BO284">
        <v>18.804819999999999</v>
      </c>
      <c r="BP284" s="1">
        <v>1.524685E-10</v>
      </c>
      <c r="BQ284" s="1">
        <v>2.611469E-8</v>
      </c>
      <c r="BR284">
        <v>0.76957549999999997</v>
      </c>
      <c r="BS284">
        <v>18.732009999999999</v>
      </c>
      <c r="BT284" s="1">
        <v>9.4741060000000004E-7</v>
      </c>
      <c r="BU284" s="1">
        <v>1.7172030000000001E-4</v>
      </c>
      <c r="BV284">
        <v>0.76882260000000002</v>
      </c>
      <c r="BW284">
        <v>19.004639999999998</v>
      </c>
      <c r="BX284" s="1">
        <v>3.563816E-4</v>
      </c>
      <c r="BY284" s="1">
        <v>6.6821790000000006E-2</v>
      </c>
      <c r="BZ284">
        <v>0.76813989999999999</v>
      </c>
      <c r="CA284">
        <v>19.189979999999998</v>
      </c>
      <c r="CB284" s="1">
        <v>2.7503469999999999E-2</v>
      </c>
      <c r="CC284" s="1">
        <v>5.2964130000000003</v>
      </c>
      <c r="CD284">
        <v>0.76678259999999998</v>
      </c>
      <c r="CE284">
        <v>19.329149999999998</v>
      </c>
      <c r="CF284" s="1">
        <v>0.66021620000000003</v>
      </c>
      <c r="CG284">
        <v>130.12010000000001</v>
      </c>
      <c r="CH284">
        <v>0.76515259999999996</v>
      </c>
      <c r="CI284">
        <v>19.157820000000001</v>
      </c>
      <c r="CJ284" s="1">
        <v>6.2355219999999996</v>
      </c>
      <c r="CK284">
        <v>1255.5519999999999</v>
      </c>
      <c r="CL284">
        <v>0.76329689999999994</v>
      </c>
      <c r="CM284">
        <v>18.818000000000001</v>
      </c>
      <c r="CN284">
        <v>27.23151</v>
      </c>
      <c r="CO284">
        <v>5591.6490000000003</v>
      </c>
      <c r="CP284">
        <v>0.76126740000000004</v>
      </c>
      <c r="CQ284">
        <v>18.506229999999999</v>
      </c>
      <c r="CR284">
        <v>62.120959999999997</v>
      </c>
      <c r="CS284">
        <v>12982.94</v>
      </c>
      <c r="CT284">
        <v>0.7592641</v>
      </c>
      <c r="CU284">
        <v>18.321860000000001</v>
      </c>
      <c r="CV284">
        <v>81.511349999999993</v>
      </c>
      <c r="CW284">
        <v>17316.080000000002</v>
      </c>
      <c r="CX284">
        <v>0.7573763</v>
      </c>
      <c r="CY284">
        <v>18.275110000000002</v>
      </c>
      <c r="CZ284">
        <v>66.756240000000005</v>
      </c>
      <c r="DA284">
        <v>14390.52</v>
      </c>
      <c r="DB284">
        <v>0.75560740000000004</v>
      </c>
      <c r="DC284">
        <v>18.65335</v>
      </c>
      <c r="DD284">
        <v>36.40305</v>
      </c>
      <c r="DE284">
        <v>7952.491</v>
      </c>
      <c r="DF284">
        <v>0.75402000000000002</v>
      </c>
      <c r="DG284">
        <v>18.835550000000001</v>
      </c>
      <c r="DH284">
        <v>14.00558</v>
      </c>
      <c r="DI284">
        <v>3095.3739999999998</v>
      </c>
      <c r="DJ284">
        <v>0.7524421</v>
      </c>
      <c r="DK284">
        <v>18.879670000000001</v>
      </c>
      <c r="DL284">
        <v>4.0094969999999996</v>
      </c>
      <c r="DM284">
        <v>895.48469999999998</v>
      </c>
      <c r="DN284">
        <v>0.75080789999999997</v>
      </c>
      <c r="DO284">
        <v>18.778549999999999</v>
      </c>
      <c r="DP284">
        <v>0.92097819999999997</v>
      </c>
      <c r="DQ284">
        <v>207.27789999999999</v>
      </c>
      <c r="DR284">
        <v>0.74905149999999998</v>
      </c>
      <c r="DS284">
        <v>18.410910000000001</v>
      </c>
      <c r="DT284">
        <v>0.20700250000000001</v>
      </c>
      <c r="DU284">
        <v>46.488140000000001</v>
      </c>
      <c r="DV284">
        <v>0.74710430000000005</v>
      </c>
      <c r="DW284">
        <v>17.853719999999999</v>
      </c>
      <c r="DX284">
        <v>7.3682670000000006E-2</v>
      </c>
      <c r="DY284">
        <v>16.264279999999999</v>
      </c>
      <c r="DZ284">
        <v>0.74495230000000001</v>
      </c>
      <c r="EA284">
        <v>17.402989999999999</v>
      </c>
      <c r="EB284">
        <v>5.0147560000000001E-2</v>
      </c>
      <c r="EC284">
        <v>10.94993</v>
      </c>
      <c r="ED284">
        <v>0.74252899999999999</v>
      </c>
      <c r="EE284">
        <v>17.317599999999999</v>
      </c>
      <c r="EF284">
        <v>4.4128170000000001E-2</v>
      </c>
      <c r="EG284">
        <v>9.636552</v>
      </c>
      <c r="EH284">
        <v>0.73995659999999996</v>
      </c>
      <c r="EI284">
        <v>17.961780000000001</v>
      </c>
      <c r="EJ284">
        <v>4.0945540000000002E-2</v>
      </c>
      <c r="EK284">
        <v>8.9693020000000008</v>
      </c>
      <c r="EL284">
        <v>0.73715430000000004</v>
      </c>
      <c r="EM284">
        <v>18.641380000000002</v>
      </c>
      <c r="EN284" s="1">
        <v>3.8374220000000001E-2</v>
      </c>
      <c r="EO284">
        <v>8.4398970000000002</v>
      </c>
      <c r="EP284">
        <v>0.7342554</v>
      </c>
      <c r="EQ284">
        <v>19.199280000000002</v>
      </c>
      <c r="ER284" s="1">
        <v>3.5989889999999997E-2</v>
      </c>
      <c r="ES284">
        <v>7.9492339999999997</v>
      </c>
      <c r="ET284">
        <v>0.73121590000000003</v>
      </c>
      <c r="EU284">
        <v>19.625769999999999</v>
      </c>
      <c r="EV284" s="1">
        <v>3.3707670000000002E-2</v>
      </c>
      <c r="EW284" s="1">
        <v>7.4790299999999998</v>
      </c>
      <c r="EX284">
        <v>0.72755040000000004</v>
      </c>
      <c r="EY284">
        <v>19.5228</v>
      </c>
      <c r="EZ284" s="1">
        <v>3.1559820000000002E-2</v>
      </c>
      <c r="FA284" s="1">
        <v>7.0370439999999999</v>
      </c>
      <c r="FB284">
        <v>0.7235163</v>
      </c>
      <c r="FC284">
        <v>18.90429</v>
      </c>
      <c r="FD284" s="1">
        <v>2.9647670000000001E-2</v>
      </c>
      <c r="FE284" s="1">
        <v>6.6444640000000001</v>
      </c>
      <c r="FF284">
        <v>0.71947799999999995</v>
      </c>
      <c r="FG284">
        <v>18.29627</v>
      </c>
      <c r="FH284" s="1">
        <v>2.8262450000000001E-2</v>
      </c>
      <c r="FI284" s="1">
        <v>6.3643470000000004</v>
      </c>
      <c r="FJ284">
        <v>0.71534609999999998</v>
      </c>
      <c r="FK284">
        <v>17.969349999999999</v>
      </c>
      <c r="FL284" s="1">
        <v>2.7719279999999999E-2</v>
      </c>
      <c r="FM284" s="1">
        <v>6.2709029999999997</v>
      </c>
      <c r="FN284">
        <v>0.71119929999999998</v>
      </c>
      <c r="FO284">
        <v>18.373729999999998</v>
      </c>
      <c r="FP284" s="1">
        <v>2.7980290000000001E-2</v>
      </c>
      <c r="FQ284" s="1">
        <v>6.361618</v>
      </c>
      <c r="FR284">
        <v>0.70697520000000003</v>
      </c>
      <c r="FS284">
        <v>19.068840000000002</v>
      </c>
      <c r="FT284" s="1">
        <v>2.8536289999999999E-2</v>
      </c>
      <c r="FU284" s="1">
        <v>6.5258260000000003</v>
      </c>
      <c r="FV284">
        <v>0.70278649999999998</v>
      </c>
      <c r="FW284">
        <v>19.72392</v>
      </c>
      <c r="FX284" s="1">
        <v>2.878058E-2</v>
      </c>
      <c r="FY284" s="1">
        <v>6.6231159999999996</v>
      </c>
      <c r="FZ284">
        <v>0.69889440000000003</v>
      </c>
      <c r="GA284">
        <v>20.29899</v>
      </c>
      <c r="GB284" s="1">
        <v>2.8395340000000002E-2</v>
      </c>
      <c r="GC284" s="1">
        <v>6.5743049999999998</v>
      </c>
      <c r="GD284">
        <v>0.69548189999999999</v>
      </c>
      <c r="GE284">
        <v>20.347200000000001</v>
      </c>
      <c r="GF284" s="1">
        <v>2.739687E-2</v>
      </c>
      <c r="GG284" s="1">
        <v>6.377561</v>
      </c>
      <c r="GH284">
        <v>0.69188709999999998</v>
      </c>
      <c r="GI284">
        <v>19.981079999999999</v>
      </c>
      <c r="GJ284" s="1">
        <v>2.5921719999999999E-2</v>
      </c>
      <c r="GK284" s="1">
        <v>6.0672610000000002</v>
      </c>
      <c r="GL284">
        <v>0.68760710000000003</v>
      </c>
      <c r="GM284">
        <v>19.51052</v>
      </c>
      <c r="GN284" s="1">
        <v>2.418756E-2</v>
      </c>
      <c r="GO284" s="1">
        <v>5.6945920000000001</v>
      </c>
      <c r="GP284">
        <v>0.68251280000000003</v>
      </c>
      <c r="GQ284">
        <v>19.126999999999999</v>
      </c>
      <c r="GR284" s="1">
        <v>2.236374E-2</v>
      </c>
      <c r="GS284" s="1">
        <v>5.2985179999999996</v>
      </c>
      <c r="GT284">
        <v>0.67744669999999996</v>
      </c>
      <c r="GU284">
        <v>18.963650000000001</v>
      </c>
      <c r="GV284" s="1">
        <v>2.0564160000000001E-2</v>
      </c>
      <c r="GW284" s="1">
        <v>4.9025230000000004</v>
      </c>
      <c r="GX284">
        <v>0.67244669999999995</v>
      </c>
      <c r="GY284">
        <v>19.3063</v>
      </c>
      <c r="GZ284" s="1">
        <v>1.884568E-2</v>
      </c>
      <c r="HA284" s="1">
        <v>4.5211079999999999</v>
      </c>
      <c r="HB284">
        <v>0.66728200000000004</v>
      </c>
      <c r="HC284">
        <v>19.693269999999998</v>
      </c>
      <c r="HD284" s="1">
        <v>1.7236700000000001E-2</v>
      </c>
      <c r="HE284" s="1">
        <v>4.1618149999999998</v>
      </c>
      <c r="HF284">
        <v>0.66200689999999995</v>
      </c>
      <c r="HG284">
        <v>20.045390000000001</v>
      </c>
      <c r="HH284" s="1">
        <v>1.574888E-2</v>
      </c>
      <c r="HI284" s="1">
        <v>3.8281329999999998</v>
      </c>
      <c r="HJ284">
        <v>0.65713750000000004</v>
      </c>
      <c r="HK284">
        <v>20.095199999999998</v>
      </c>
      <c r="HL284" s="1">
        <v>1.4401010000000001E-2</v>
      </c>
      <c r="HM284" s="1">
        <v>3.5214650000000001</v>
      </c>
      <c r="HN284">
        <v>0.6525145</v>
      </c>
      <c r="HO284">
        <v>19.943069999999999</v>
      </c>
      <c r="HP284" s="1">
        <v>1.31818E-2</v>
      </c>
      <c r="HQ284" s="1">
        <v>3.241663</v>
      </c>
      <c r="HR284">
        <v>0.64783630000000003</v>
      </c>
      <c r="HS284">
        <v>19.600110000000001</v>
      </c>
      <c r="HT284" s="1">
        <v>1.2063849999999999E-2</v>
      </c>
      <c r="HU284" s="1">
        <v>2.9842089999999999</v>
      </c>
      <c r="HV284">
        <v>0.64331000000000005</v>
      </c>
      <c r="HW284">
        <v>19.103999999999999</v>
      </c>
      <c r="HX284" s="1">
        <v>1.1042649999999999E-2</v>
      </c>
      <c r="HY284" s="1">
        <v>2.747042</v>
      </c>
      <c r="HZ284">
        <v>0.63832460000000002</v>
      </c>
      <c r="IA284">
        <v>18.73085</v>
      </c>
      <c r="IB284" s="1">
        <v>1.011212E-2</v>
      </c>
      <c r="IC284" s="1">
        <v>2.5299330000000002</v>
      </c>
      <c r="ID284">
        <v>0.6325288</v>
      </c>
      <c r="IE284">
        <v>18.774709999999999</v>
      </c>
      <c r="IF284" s="1">
        <v>9.2535450000000002E-3</v>
      </c>
      <c r="IG284" s="1">
        <v>2.3298420000000002</v>
      </c>
      <c r="IH284">
        <v>0.62692219999999999</v>
      </c>
      <c r="II284">
        <v>19.023820000000001</v>
      </c>
      <c r="IJ284" s="1">
        <v>8.4640589999999995E-3</v>
      </c>
      <c r="IK284" s="1">
        <v>2.1441729999999999</v>
      </c>
      <c r="IL284">
        <v>0.62199349999999998</v>
      </c>
      <c r="IM284">
        <v>19.49635</v>
      </c>
      <c r="IN284" s="1">
        <v>7.7463109999999996E-3</v>
      </c>
      <c r="IO284" s="1">
        <v>1.973079</v>
      </c>
      <c r="IP284">
        <v>0.61755159999999998</v>
      </c>
      <c r="IQ284">
        <v>19.61936</v>
      </c>
      <c r="IR284" s="1">
        <v>7.0908280000000004E-3</v>
      </c>
      <c r="IS284" s="1">
        <v>1.815302</v>
      </c>
      <c r="IT284">
        <v>0.6135427</v>
      </c>
      <c r="IU284">
        <v>19.525639999999999</v>
      </c>
      <c r="IV284" s="1">
        <v>6.4873609999999996E-3</v>
      </c>
      <c r="IW284" s="1">
        <v>1.6684870000000001</v>
      </c>
      <c r="IX284">
        <v>0.61003110000000005</v>
      </c>
      <c r="IY284">
        <v>19.329000000000001</v>
      </c>
      <c r="IZ284" s="1">
        <v>5.9262309999999997E-3</v>
      </c>
      <c r="JA284" s="1">
        <v>1.530354</v>
      </c>
      <c r="JB284">
        <v>0.60706979999999999</v>
      </c>
      <c r="JC284">
        <v>19.039459999999998</v>
      </c>
      <c r="JD284" s="1">
        <v>5.3991819999999998E-3</v>
      </c>
      <c r="JE284" s="1">
        <v>1.3990750000000001</v>
      </c>
      <c r="JF284">
        <v>0.60458310000000004</v>
      </c>
      <c r="JG284">
        <v>19.112349999999999</v>
      </c>
      <c r="JH284" s="1">
        <v>4.8995210000000004E-3</v>
      </c>
      <c r="JI284" s="1">
        <v>1.273425</v>
      </c>
      <c r="JJ284">
        <v>0.60247439999999997</v>
      </c>
      <c r="JK284">
        <v>19.217120000000001</v>
      </c>
      <c r="JL284" s="1">
        <v>4.423621E-3</v>
      </c>
      <c r="JM284" s="1">
        <v>1.152657</v>
      </c>
      <c r="JN284">
        <v>0.6007344</v>
      </c>
      <c r="JO284">
        <v>19.273630000000001</v>
      </c>
      <c r="JP284" s="1">
        <v>3.9684509999999996E-3</v>
      </c>
      <c r="JQ284" s="1">
        <v>1.03644</v>
      </c>
      <c r="JR284">
        <v>0.59929500000000002</v>
      </c>
      <c r="JS284">
        <v>19.511340000000001</v>
      </c>
      <c r="JT284" s="1">
        <v>3.5318749999999999E-3</v>
      </c>
      <c r="JU284" s="1">
        <v>0.92418440000000002</v>
      </c>
      <c r="JV284">
        <v>0.59812810000000005</v>
      </c>
      <c r="JW284">
        <v>19.579000000000001</v>
      </c>
      <c r="JX284" s="1">
        <v>3.1064510000000001E-3</v>
      </c>
      <c r="JY284" s="1">
        <v>0.81434139999999999</v>
      </c>
      <c r="JZ284">
        <v>0.59719639999999996</v>
      </c>
      <c r="KA284">
        <v>19.282340000000001</v>
      </c>
      <c r="KB284" s="1">
        <v>2.6872689999999999E-3</v>
      </c>
      <c r="KC284" s="1">
        <v>0.70559479999999997</v>
      </c>
      <c r="KD284">
        <v>0.5964914</v>
      </c>
      <c r="KE284">
        <v>18.918500000000002</v>
      </c>
      <c r="KF284" s="1">
        <v>2.2768889999999998E-3</v>
      </c>
      <c r="KG284" s="1">
        <v>0.59880940000000005</v>
      </c>
      <c r="KH284">
        <v>0.59594550000000002</v>
      </c>
      <c r="KI284">
        <v>18.647410000000001</v>
      </c>
      <c r="KJ284" s="1">
        <v>1.891354E-3</v>
      </c>
      <c r="KK284" s="1">
        <v>0.49804900000000002</v>
      </c>
      <c r="KL284">
        <v>0.59556390000000003</v>
      </c>
      <c r="KM284">
        <v>18.959610000000001</v>
      </c>
      <c r="KN284" s="1">
        <v>1.5519430000000001E-3</v>
      </c>
      <c r="KO284" s="1">
        <v>0.40894269999999999</v>
      </c>
      <c r="KP284">
        <v>0.59532119999999999</v>
      </c>
      <c r="KQ284">
        <v>19.428640000000001</v>
      </c>
      <c r="KR284" s="1">
        <v>1.2744379999999999E-3</v>
      </c>
      <c r="KS284" s="1">
        <v>0.3358487</v>
      </c>
      <c r="KT284">
        <v>0.5951727</v>
      </c>
      <c r="KU284">
        <v>19.948180000000001</v>
      </c>
      <c r="KV284" s="1">
        <v>1.062737E-3</v>
      </c>
      <c r="KW284" s="1">
        <v>0.27986909999999998</v>
      </c>
      <c r="KX284">
        <v>0.59511150000000002</v>
      </c>
      <c r="KY284">
        <v>20.38907</v>
      </c>
      <c r="KZ284" s="1">
        <v>9.0825460000000004E-4</v>
      </c>
      <c r="LA284" s="1">
        <v>0.23896600000000001</v>
      </c>
      <c r="LB284">
        <v>0.59515180000000001</v>
      </c>
      <c r="LC284">
        <v>20.335750000000001</v>
      </c>
      <c r="LD284" s="1">
        <v>7.9647449999999999E-4</v>
      </c>
      <c r="LE284" s="1">
        <v>0.20936569999999999</v>
      </c>
      <c r="LF284">
        <v>0.59525760000000005</v>
      </c>
      <c r="LG284">
        <v>19.929220000000001</v>
      </c>
      <c r="LH284" s="1">
        <v>7.1279299999999998E-4</v>
      </c>
      <c r="LI284" s="1">
        <v>0.18721599999999999</v>
      </c>
      <c r="LJ284">
        <v>0.59537180000000001</v>
      </c>
      <c r="LK284">
        <v>19.514469999999999</v>
      </c>
      <c r="LL284" s="1">
        <v>6.4609680000000003E-4</v>
      </c>
      <c r="LM284" s="1">
        <v>0.1696086</v>
      </c>
      <c r="LN284">
        <v>0.59553529999999999</v>
      </c>
      <c r="LO284">
        <v>19.245750000000001</v>
      </c>
      <c r="LP284" s="1">
        <v>5.9021080000000003E-4</v>
      </c>
      <c r="LQ284" s="1">
        <v>0.15487190000000001</v>
      </c>
      <c r="LR284">
        <v>0.59572950000000002</v>
      </c>
      <c r="LS284">
        <v>19.6051</v>
      </c>
      <c r="LT284" s="1">
        <v>5.4251620000000001E-4</v>
      </c>
      <c r="LU284" s="1">
        <v>0.14228930000000001</v>
      </c>
      <c r="LV284">
        <v>0.59593810000000003</v>
      </c>
      <c r="LW284">
        <v>20.129439999999999</v>
      </c>
      <c r="LX284" s="1">
        <v>5.0201119999999998E-4</v>
      </c>
      <c r="LY284" s="1">
        <v>0.13159760000000001</v>
      </c>
      <c r="LZ284">
        <v>0.59613099999999997</v>
      </c>
      <c r="MA284">
        <v>20.720590000000001</v>
      </c>
      <c r="MB284" s="1">
        <v>4.67987E-4</v>
      </c>
      <c r="MC284" s="1">
        <v>0.1226197</v>
      </c>
      <c r="MD284">
        <v>0.59630519999999998</v>
      </c>
      <c r="ME284">
        <v>21.212800000000001</v>
      </c>
      <c r="MF284" s="1">
        <v>4.3940880000000002E-4</v>
      </c>
      <c r="MG284" s="1">
        <v>0.1150785</v>
      </c>
      <c r="MH284">
        <v>0.59645090000000001</v>
      </c>
      <c r="MI284">
        <v>21.296209999999999</v>
      </c>
      <c r="MJ284" s="1">
        <v>4.1492839999999998E-4</v>
      </c>
      <c r="MK284" s="1">
        <v>0.10863159999999999</v>
      </c>
      <c r="ML284">
        <v>0.5965646</v>
      </c>
      <c r="MM284">
        <v>21.0303</v>
      </c>
      <c r="MN284" s="1">
        <v>3.9328539999999997E-4</v>
      </c>
      <c r="MO284" s="1">
        <v>0.10293869999999999</v>
      </c>
      <c r="MP284">
        <v>0.59665469999999998</v>
      </c>
      <c r="MQ284">
        <v>20.731120000000001</v>
      </c>
      <c r="MR284" s="1">
        <v>3.7365009999999998E-4</v>
      </c>
      <c r="MS284" s="1">
        <v>9.7784129999999997E-2</v>
      </c>
      <c r="MT284">
        <v>0.59672009999999998</v>
      </c>
      <c r="MU284">
        <v>20.511089999999999</v>
      </c>
      <c r="MV284" s="1">
        <v>3.5568580000000001E-4</v>
      </c>
      <c r="MW284" s="1">
        <v>9.3070600000000003E-2</v>
      </c>
      <c r="MX284">
        <v>0.59670120000000004</v>
      </c>
      <c r="MY284">
        <v>20.745090000000001</v>
      </c>
      <c r="MZ284" s="1">
        <v>3.3917870000000001E-4</v>
      </c>
      <c r="NA284" s="1">
        <v>8.875429E-2</v>
      </c>
      <c r="NB284">
        <v>0.59664340000000005</v>
      </c>
      <c r="NC284">
        <v>20.64594</v>
      </c>
      <c r="ND284" s="1">
        <v>3.241839E-4</v>
      </c>
      <c r="NE284" s="1">
        <v>8.4824620000000003E-2</v>
      </c>
      <c r="NF284">
        <v>0.59650429999999999</v>
      </c>
      <c r="NG284">
        <v>20.97392</v>
      </c>
      <c r="NH284" s="1">
        <v>3.1058410000000001E-4</v>
      </c>
      <c r="NI284" s="1">
        <v>8.1271640000000006E-2</v>
      </c>
      <c r="NJ284">
        <v>0.59631900000000004</v>
      </c>
      <c r="NK284">
        <v>21.32563</v>
      </c>
      <c r="NL284" s="1">
        <v>2.9836750000000002E-4</v>
      </c>
      <c r="NM284" s="1">
        <v>7.8087160000000003E-2</v>
      </c>
      <c r="NN284">
        <v>0.59605549999999996</v>
      </c>
      <c r="NO284">
        <v>21.471550000000001</v>
      </c>
      <c r="NP284" s="1">
        <v>2.8756300000000001E-4</v>
      </c>
      <c r="NQ284" s="1">
        <v>7.5273709999999994E-2</v>
      </c>
      <c r="NR284">
        <v>0.59571499999999999</v>
      </c>
      <c r="NS284">
        <v>21.369689999999999</v>
      </c>
      <c r="NT284" s="1">
        <v>2.7817299999999999E-4</v>
      </c>
      <c r="NU284" s="1">
        <v>7.2834010000000005E-2</v>
      </c>
      <c r="NV284">
        <v>0.59533760000000002</v>
      </c>
      <c r="NW284">
        <v>21.160920000000001</v>
      </c>
      <c r="NX284" s="1">
        <v>2.7008179999999998E-4</v>
      </c>
      <c r="NY284" s="1">
        <v>7.074134E-2</v>
      </c>
      <c r="NZ284">
        <v>0.5949198</v>
      </c>
      <c r="OA284">
        <v>21.032170000000001</v>
      </c>
      <c r="OB284" s="1">
        <v>2.6296780000000002E-4</v>
      </c>
      <c r="OC284" s="1">
        <v>6.890752E-2</v>
      </c>
      <c r="OD284">
        <v>0.59451299999999996</v>
      </c>
      <c r="OE284">
        <v>21.465260000000001</v>
      </c>
      <c r="OF284" s="1">
        <v>2.5631519999999997E-4</v>
      </c>
      <c r="OG284" s="1">
        <v>6.7197969999999996E-2</v>
      </c>
      <c r="OH284">
        <v>0.59410300000000005</v>
      </c>
      <c r="OI284">
        <v>22.0687</v>
      </c>
      <c r="OJ284" s="1">
        <v>2.4972219999999998E-4</v>
      </c>
      <c r="OK284" s="1">
        <v>6.549903E-2</v>
      </c>
    </row>
    <row r="285" spans="1:401" x14ac:dyDescent="0.35">
      <c r="A285">
        <v>291</v>
      </c>
      <c r="B285" t="s">
        <v>4</v>
      </c>
      <c r="C285" t="s">
        <v>181</v>
      </c>
      <c r="D285" t="s">
        <v>291</v>
      </c>
      <c r="E285">
        <v>48.137059999999998</v>
      </c>
      <c r="F285">
        <v>0.8286753</v>
      </c>
      <c r="G285">
        <v>16.75423</v>
      </c>
      <c r="H285">
        <v>0</v>
      </c>
      <c r="I285">
        <v>0</v>
      </c>
      <c r="J285">
        <v>0.8264357</v>
      </c>
      <c r="K285">
        <v>17.3004</v>
      </c>
      <c r="L285">
        <v>0</v>
      </c>
      <c r="M285">
        <v>0</v>
      </c>
      <c r="N285">
        <v>0.82423650000000004</v>
      </c>
      <c r="O285">
        <v>17.837440000000001</v>
      </c>
      <c r="P285">
        <v>0</v>
      </c>
      <c r="Q285">
        <v>0</v>
      </c>
      <c r="R285">
        <v>0.82206979999999996</v>
      </c>
      <c r="S285">
        <v>18.197890000000001</v>
      </c>
      <c r="T285">
        <v>0</v>
      </c>
      <c r="U285">
        <v>0</v>
      </c>
      <c r="V285">
        <v>0.81987089999999996</v>
      </c>
      <c r="W285">
        <v>18.425820000000002</v>
      </c>
      <c r="X285">
        <v>0</v>
      </c>
      <c r="Y285">
        <v>0</v>
      </c>
      <c r="Z285">
        <v>0.81768839999999998</v>
      </c>
      <c r="AA285">
        <v>18.300460000000001</v>
      </c>
      <c r="AB285">
        <v>0</v>
      </c>
      <c r="AC285">
        <v>0</v>
      </c>
      <c r="AD285">
        <v>0.81549240000000001</v>
      </c>
      <c r="AE285">
        <v>17.864170000000001</v>
      </c>
      <c r="AF285">
        <v>0</v>
      </c>
      <c r="AG285">
        <v>0</v>
      </c>
      <c r="AH285">
        <v>0.8132895</v>
      </c>
      <c r="AI285">
        <v>17.55958</v>
      </c>
      <c r="AJ285">
        <v>0</v>
      </c>
      <c r="AK285">
        <v>0</v>
      </c>
      <c r="AL285">
        <v>0.81106290000000003</v>
      </c>
      <c r="AM285">
        <v>17.4528</v>
      </c>
      <c r="AN285">
        <v>0</v>
      </c>
      <c r="AO285">
        <v>0</v>
      </c>
      <c r="AP285">
        <v>0.80882129999999997</v>
      </c>
      <c r="AQ285">
        <v>17.924340000000001</v>
      </c>
      <c r="AR285">
        <v>0</v>
      </c>
      <c r="AS285">
        <v>0</v>
      </c>
      <c r="AT285">
        <v>0.80654749999999997</v>
      </c>
      <c r="AU285">
        <v>18.6313</v>
      </c>
      <c r="AV285">
        <v>0</v>
      </c>
      <c r="AW285">
        <v>0</v>
      </c>
      <c r="AX285">
        <v>0.80425659999999999</v>
      </c>
      <c r="AY285">
        <v>19.187919999999998</v>
      </c>
      <c r="AZ285">
        <v>0</v>
      </c>
      <c r="BA285">
        <v>0</v>
      </c>
      <c r="BB285">
        <v>0.80190720000000004</v>
      </c>
      <c r="BC285">
        <v>19.531870000000001</v>
      </c>
      <c r="BD285">
        <v>0</v>
      </c>
      <c r="BE285">
        <v>0</v>
      </c>
      <c r="BF285">
        <v>0.79951479999999997</v>
      </c>
      <c r="BG285">
        <v>19.417069999999999</v>
      </c>
      <c r="BH285">
        <v>5.1381739999999997E-27</v>
      </c>
      <c r="BI285">
        <v>7.2597660000000005E-26</v>
      </c>
      <c r="BJ285">
        <v>0.79703579999999996</v>
      </c>
      <c r="BK285">
        <v>19.053850000000001</v>
      </c>
      <c r="BL285" s="1">
        <v>2.3268479999999999E-18</v>
      </c>
      <c r="BM285" s="1">
        <v>3.3365259999999997E-17</v>
      </c>
      <c r="BN285">
        <v>0.79450869999999996</v>
      </c>
      <c r="BO285">
        <v>18.805019999999999</v>
      </c>
      <c r="BP285" s="1">
        <v>1.027788E-10</v>
      </c>
      <c r="BQ285" s="1">
        <v>1.4702309999999999E-9</v>
      </c>
      <c r="BR285">
        <v>0.79197280000000003</v>
      </c>
      <c r="BS285">
        <v>18.732009999999999</v>
      </c>
      <c r="BT285" s="1">
        <v>7.2658829999999997E-7</v>
      </c>
      <c r="BU285" s="1">
        <v>1.044061E-5</v>
      </c>
      <c r="BV285">
        <v>0.78937570000000001</v>
      </c>
      <c r="BW285">
        <v>19.006519999999998</v>
      </c>
      <c r="BX285" s="1">
        <v>2.9150120000000001E-4</v>
      </c>
      <c r="BY285" s="1">
        <v>4.2019099999999997E-3</v>
      </c>
      <c r="BZ285">
        <v>0.78678530000000002</v>
      </c>
      <c r="CA285">
        <v>19.192260000000001</v>
      </c>
      <c r="CB285" s="1">
        <v>2.3594710000000001E-2</v>
      </c>
      <c r="CC285" s="1">
        <v>0.34104259999999997</v>
      </c>
      <c r="CD285">
        <v>0.7840821</v>
      </c>
      <c r="CE285">
        <v>19.334430000000001</v>
      </c>
      <c r="CF285" s="1">
        <v>0.58903280000000002</v>
      </c>
      <c r="CG285">
        <v>8.5356100000000001</v>
      </c>
      <c r="CH285">
        <v>0.78114150000000004</v>
      </c>
      <c r="CI285">
        <v>19.162839999999999</v>
      </c>
      <c r="CJ285" s="1">
        <v>5.7533659999999998</v>
      </c>
      <c r="CK285">
        <v>83.649969999999996</v>
      </c>
      <c r="CL285">
        <v>0.77778190000000003</v>
      </c>
      <c r="CM285">
        <v>18.82236</v>
      </c>
      <c r="CN285">
        <v>25.874500000000001</v>
      </c>
      <c r="CO285">
        <v>377.56360000000001</v>
      </c>
      <c r="CP285">
        <v>0.77410190000000001</v>
      </c>
      <c r="CQ285">
        <v>18.508659999999999</v>
      </c>
      <c r="CR285">
        <v>60.57441</v>
      </c>
      <c r="CS285">
        <v>886.98739999999998</v>
      </c>
      <c r="CT285">
        <v>0.77032009999999995</v>
      </c>
      <c r="CU285">
        <v>18.321380000000001</v>
      </c>
      <c r="CV285">
        <v>81.334689999999995</v>
      </c>
      <c r="CW285">
        <v>1195.396</v>
      </c>
      <c r="CX285">
        <v>0.766598</v>
      </c>
      <c r="CY285">
        <v>18.273720000000001</v>
      </c>
      <c r="CZ285">
        <v>67.97784</v>
      </c>
      <c r="DA285">
        <v>1002.648</v>
      </c>
      <c r="DB285">
        <v>0.76306989999999997</v>
      </c>
      <c r="DC285">
        <v>18.654669999999999</v>
      </c>
      <c r="DD285">
        <v>37.748309999999996</v>
      </c>
      <c r="DE285">
        <v>558.66049999999996</v>
      </c>
      <c r="DF285">
        <v>0.75978460000000003</v>
      </c>
      <c r="DG285">
        <v>18.83738</v>
      </c>
      <c r="DH285">
        <v>14.75841</v>
      </c>
      <c r="DI285">
        <v>219.0412</v>
      </c>
      <c r="DJ285">
        <v>0.7566252</v>
      </c>
      <c r="DK285">
        <v>18.887239999999998</v>
      </c>
      <c r="DL285">
        <v>4.2832379999999999</v>
      </c>
      <c r="DM285">
        <v>63.764339999999997</v>
      </c>
      <c r="DN285">
        <v>0.75338879999999997</v>
      </c>
      <c r="DO285">
        <v>18.787489999999998</v>
      </c>
      <c r="DP285">
        <v>0.99257329999999999</v>
      </c>
      <c r="DQ285">
        <v>14.821109999999999</v>
      </c>
      <c r="DR285">
        <v>0.74997809999999998</v>
      </c>
      <c r="DS285">
        <v>18.419029999999999</v>
      </c>
      <c r="DT285">
        <v>0.22151100000000001</v>
      </c>
      <c r="DU285">
        <v>3.31555</v>
      </c>
      <c r="DV285">
        <v>0.74623070000000002</v>
      </c>
      <c r="DW285">
        <v>17.86026</v>
      </c>
      <c r="DX285">
        <v>7.620789E-2</v>
      </c>
      <c r="DY285">
        <v>1.143651</v>
      </c>
      <c r="DZ285">
        <v>0.74209460000000005</v>
      </c>
      <c r="EA285">
        <v>17.405899999999999</v>
      </c>
      <c r="EB285">
        <v>5.0649420000000001E-2</v>
      </c>
      <c r="EC285">
        <v>0.7623491</v>
      </c>
      <c r="ED285">
        <v>0.73745269999999996</v>
      </c>
      <c r="EE285">
        <v>17.31889</v>
      </c>
      <c r="EF285">
        <v>4.4316660000000001E-2</v>
      </c>
      <c r="EG285">
        <v>0.66955509999999996</v>
      </c>
      <c r="EH285">
        <v>0.73233700000000002</v>
      </c>
      <c r="EI285">
        <v>17.962800000000001</v>
      </c>
      <c r="EJ285">
        <v>4.1076340000000003E-2</v>
      </c>
      <c r="EK285">
        <v>0.62324979999999996</v>
      </c>
      <c r="EL285">
        <v>0.72679720000000003</v>
      </c>
      <c r="EM285">
        <v>18.641940000000002</v>
      </c>
      <c r="EN285" s="1">
        <v>3.8490190000000001E-2</v>
      </c>
      <c r="EO285">
        <v>0.58677670000000004</v>
      </c>
      <c r="EP285">
        <v>0.72091450000000001</v>
      </c>
      <c r="EQ285">
        <v>19.204930000000001</v>
      </c>
      <c r="ER285" s="1">
        <v>3.610145E-2</v>
      </c>
      <c r="ES285" s="1">
        <v>0.55305360000000003</v>
      </c>
      <c r="ET285">
        <v>0.71465509999999999</v>
      </c>
      <c r="EU285">
        <v>19.634160000000001</v>
      </c>
      <c r="EV285" s="1">
        <v>3.3814780000000003E-2</v>
      </c>
      <c r="EW285" s="1">
        <v>0.52074339999999997</v>
      </c>
      <c r="EX285">
        <v>0.70826180000000005</v>
      </c>
      <c r="EY285">
        <v>19.530010000000001</v>
      </c>
      <c r="EZ285" s="1">
        <v>3.1658899999999997E-2</v>
      </c>
      <c r="FA285" s="1">
        <v>0.49010589999999998</v>
      </c>
      <c r="FB285">
        <v>0.70162619999999998</v>
      </c>
      <c r="FC285">
        <v>18.912970000000001</v>
      </c>
      <c r="FD285" s="1">
        <v>2.9731179999999999E-2</v>
      </c>
      <c r="FE285" s="1">
        <v>0.46279389999999998</v>
      </c>
      <c r="FF285">
        <v>0.69487639999999995</v>
      </c>
      <c r="FG285">
        <v>18.3032</v>
      </c>
      <c r="FH285" s="1">
        <v>2.831328E-2</v>
      </c>
      <c r="FI285" s="1">
        <v>0.44319140000000001</v>
      </c>
      <c r="FJ285">
        <v>0.68789579999999995</v>
      </c>
      <c r="FK285">
        <v>17.974710000000002</v>
      </c>
      <c r="FL285" s="1">
        <v>2.7725619999999999E-2</v>
      </c>
      <c r="FM285" s="1">
        <v>0.43655389999999999</v>
      </c>
      <c r="FN285">
        <v>0.68085799999999996</v>
      </c>
      <c r="FO285">
        <v>18.377179999999999</v>
      </c>
      <c r="FP285" s="1">
        <v>2.7954900000000001E-2</v>
      </c>
      <c r="FQ285" s="1">
        <v>0.44282650000000001</v>
      </c>
      <c r="FR285">
        <v>0.67369219999999996</v>
      </c>
      <c r="FS285">
        <v>19.070879999999999</v>
      </c>
      <c r="FT285" s="1">
        <v>2.8510799999999999E-2</v>
      </c>
      <c r="FU285" s="1">
        <v>0.4544319</v>
      </c>
      <c r="FV285">
        <v>0.66645969999999999</v>
      </c>
      <c r="FW285">
        <v>19.725850000000001</v>
      </c>
      <c r="FX285" s="1">
        <v>2.878116E-2</v>
      </c>
      <c r="FY285" s="1">
        <v>0.46157369999999998</v>
      </c>
      <c r="FZ285">
        <v>0.65941019999999995</v>
      </c>
      <c r="GA285">
        <v>20.30171</v>
      </c>
      <c r="GB285" s="1">
        <v>2.8430070000000002E-2</v>
      </c>
      <c r="GC285" s="1">
        <v>0.45860780000000001</v>
      </c>
      <c r="GD285">
        <v>0.65298860000000003</v>
      </c>
      <c r="GE285">
        <v>20.349450000000001</v>
      </c>
      <c r="GF285" s="1">
        <v>2.7460729999999999E-2</v>
      </c>
      <c r="GG285" s="1">
        <v>0.44526690000000002</v>
      </c>
      <c r="GH285">
        <v>0.64642860000000002</v>
      </c>
      <c r="GI285">
        <v>19.986689999999999</v>
      </c>
      <c r="GJ285" s="1">
        <v>2.6005799999999999E-2</v>
      </c>
      <c r="GK285" s="1">
        <v>0.423929</v>
      </c>
      <c r="GL285">
        <v>0.63972969999999996</v>
      </c>
      <c r="GM285">
        <v>19.516929999999999</v>
      </c>
      <c r="GN285" s="1">
        <v>2.4279720000000001E-2</v>
      </c>
      <c r="GO285" s="1">
        <v>0.39795710000000001</v>
      </c>
      <c r="GP285">
        <v>0.63282629999999995</v>
      </c>
      <c r="GQ285">
        <v>19.13297</v>
      </c>
      <c r="GR285" s="1">
        <v>2.245859E-2</v>
      </c>
      <c r="GS285" s="1">
        <v>0.37012339999999999</v>
      </c>
      <c r="GT285">
        <v>0.62594760000000005</v>
      </c>
      <c r="GU285">
        <v>18.96818</v>
      </c>
      <c r="GV285" s="1">
        <v>2.065668E-2</v>
      </c>
      <c r="GW285" s="1">
        <v>0.34227730000000001</v>
      </c>
      <c r="GX285">
        <v>0.61907820000000002</v>
      </c>
      <c r="GY285">
        <v>19.309010000000001</v>
      </c>
      <c r="GZ285" s="1">
        <v>1.8933789999999999E-2</v>
      </c>
      <c r="HA285" s="1">
        <v>0.31552380000000002</v>
      </c>
      <c r="HB285">
        <v>0.61203660000000004</v>
      </c>
      <c r="HC285">
        <v>19.692920000000001</v>
      </c>
      <c r="HD285" s="1">
        <v>1.7319399999999999E-2</v>
      </c>
      <c r="HE285" s="1">
        <v>0.29031679999999999</v>
      </c>
      <c r="HF285">
        <v>0.60487029999999997</v>
      </c>
      <c r="HG285">
        <v>20.04233</v>
      </c>
      <c r="HH285" s="1">
        <v>1.5825559999999999E-2</v>
      </c>
      <c r="HI285" s="1">
        <v>0.266905</v>
      </c>
      <c r="HJ285">
        <v>0.59803779999999995</v>
      </c>
      <c r="HK285">
        <v>20.093219999999999</v>
      </c>
      <c r="HL285" s="1">
        <v>1.447088E-2</v>
      </c>
      <c r="HM285" s="1">
        <v>0.24539659999999999</v>
      </c>
      <c r="HN285">
        <v>0.59148710000000004</v>
      </c>
      <c r="HO285">
        <v>19.943680000000001</v>
      </c>
      <c r="HP285" s="1">
        <v>1.3246040000000001E-2</v>
      </c>
      <c r="HQ285" s="1">
        <v>0.2257854</v>
      </c>
      <c r="HR285">
        <v>0.58488969999999996</v>
      </c>
      <c r="HS285">
        <v>19.603179999999998</v>
      </c>
      <c r="HT285" s="1">
        <v>1.2123220000000001E-2</v>
      </c>
      <c r="HU285" s="1">
        <v>0.2077425</v>
      </c>
      <c r="HV285">
        <v>0.57841830000000005</v>
      </c>
      <c r="HW285">
        <v>19.108630000000002</v>
      </c>
      <c r="HX285" s="1">
        <v>1.109749E-2</v>
      </c>
      <c r="HY285" s="1">
        <v>0.1911359</v>
      </c>
      <c r="HZ285">
        <v>0.57227459999999997</v>
      </c>
      <c r="IA285">
        <v>18.737220000000001</v>
      </c>
      <c r="IB285" s="1">
        <v>1.0161699999999999E-2</v>
      </c>
      <c r="IC285" s="1">
        <v>0.17582729999999999</v>
      </c>
      <c r="ID285">
        <v>0.56613690000000005</v>
      </c>
      <c r="IE285">
        <v>18.780460000000001</v>
      </c>
      <c r="IF285" s="1">
        <v>9.2998190000000008E-3</v>
      </c>
      <c r="IG285" s="1">
        <v>0.16165099999999999</v>
      </c>
      <c r="IH285">
        <v>0.56014940000000002</v>
      </c>
      <c r="II285">
        <v>19.025320000000001</v>
      </c>
      <c r="IJ285" s="1">
        <v>8.5067909999999997E-3</v>
      </c>
      <c r="IK285" s="1">
        <v>0.14851829999999999</v>
      </c>
      <c r="IL285">
        <v>0.55484180000000005</v>
      </c>
      <c r="IM285">
        <v>19.494610000000002</v>
      </c>
      <c r="IN285" s="1">
        <v>7.7854609999999996E-3</v>
      </c>
      <c r="IO285" s="1">
        <v>0.1364514</v>
      </c>
      <c r="IP285">
        <v>0.5500273</v>
      </c>
      <c r="IQ285">
        <v>19.614070000000002</v>
      </c>
      <c r="IR285" s="1">
        <v>7.1268979999999996E-3</v>
      </c>
      <c r="IS285" s="1">
        <v>0.12536530000000001</v>
      </c>
      <c r="IT285">
        <v>0.54567370000000004</v>
      </c>
      <c r="IU285">
        <v>19.522970000000001</v>
      </c>
      <c r="IV285" s="1">
        <v>6.5209370000000001E-3</v>
      </c>
      <c r="IW285" s="1">
        <v>0.115082</v>
      </c>
      <c r="IX285">
        <v>0.54185450000000002</v>
      </c>
      <c r="IY285">
        <v>19.329329999999999</v>
      </c>
      <c r="IZ285" s="1">
        <v>5.9578000000000001E-3</v>
      </c>
      <c r="JA285" s="1">
        <v>0.1054404</v>
      </c>
      <c r="JB285">
        <v>0.53859049999999997</v>
      </c>
      <c r="JC285">
        <v>19.043769999999999</v>
      </c>
      <c r="JD285" s="1">
        <v>5.4290830000000003E-3</v>
      </c>
      <c r="JE285" s="1">
        <v>9.6310110000000004E-2</v>
      </c>
      <c r="JF285">
        <v>0.53586659999999997</v>
      </c>
      <c r="JG285">
        <v>19.122420000000002</v>
      </c>
      <c r="JH285" s="1">
        <v>4.9280519999999996E-3</v>
      </c>
      <c r="JI285" s="1">
        <v>8.7596540000000001E-2</v>
      </c>
      <c r="JJ285">
        <v>0.53357069999999995</v>
      </c>
      <c r="JK285">
        <v>19.22608</v>
      </c>
      <c r="JL285" s="1">
        <v>4.4509340000000001E-3</v>
      </c>
      <c r="JM285" s="1">
        <v>7.9242430000000003E-2</v>
      </c>
      <c r="JN285">
        <v>0.53165530000000005</v>
      </c>
      <c r="JO285">
        <v>19.282620000000001</v>
      </c>
      <c r="JP285" s="1">
        <v>3.9946850000000004E-3</v>
      </c>
      <c r="JQ285" s="1">
        <v>7.1223270000000005E-2</v>
      </c>
      <c r="JR285">
        <v>0.53007789999999999</v>
      </c>
      <c r="JS285">
        <v>19.518899999999999</v>
      </c>
      <c r="JT285" s="1">
        <v>3.5572049999999999E-3</v>
      </c>
      <c r="JU285" s="1">
        <v>6.3492510000000002E-2</v>
      </c>
      <c r="JV285">
        <v>0.52872929999999996</v>
      </c>
      <c r="JW285">
        <v>19.57949</v>
      </c>
      <c r="JX285" s="1">
        <v>3.13131E-3</v>
      </c>
      <c r="JY285" s="1">
        <v>5.5941570000000003E-2</v>
      </c>
      <c r="JZ285">
        <v>0.52766179999999996</v>
      </c>
      <c r="KA285">
        <v>19.281939999999999</v>
      </c>
      <c r="KB285" s="1">
        <v>2.7118559999999999E-3</v>
      </c>
      <c r="KC285" s="1">
        <v>4.8478420000000001E-2</v>
      </c>
      <c r="KD285">
        <v>0.52685599999999999</v>
      </c>
      <c r="KE285">
        <v>18.918880000000001</v>
      </c>
      <c r="KF285" s="1">
        <v>2.300697E-3</v>
      </c>
      <c r="KG285" s="1">
        <v>4.115357E-2</v>
      </c>
      <c r="KH285">
        <v>0.52621379999999995</v>
      </c>
      <c r="KI285">
        <v>18.650929999999999</v>
      </c>
      <c r="KJ285" s="1">
        <v>1.9131949999999999E-3</v>
      </c>
      <c r="KK285" s="1">
        <v>3.423735E-2</v>
      </c>
      <c r="KL285">
        <v>0.52575859999999996</v>
      </c>
      <c r="KM285">
        <v>18.968830000000001</v>
      </c>
      <c r="KN285" s="1">
        <v>1.5706050000000001E-3</v>
      </c>
      <c r="KO285" s="1">
        <v>2.8113160000000002E-2</v>
      </c>
      <c r="KP285">
        <v>0.52546190000000004</v>
      </c>
      <c r="KQ285">
        <v>19.438870000000001</v>
      </c>
      <c r="KR285" s="1">
        <v>1.2892260000000001E-3</v>
      </c>
      <c r="KS285" s="1">
        <v>2.3082410000000001E-2</v>
      </c>
      <c r="KT285">
        <v>0.52529729999999997</v>
      </c>
      <c r="KU285">
        <v>19.959099999999999</v>
      </c>
      <c r="KV285" s="1">
        <v>1.073765E-3</v>
      </c>
      <c r="KW285" s="1">
        <v>1.9224120000000001E-2</v>
      </c>
      <c r="KX285">
        <v>0.52520149999999999</v>
      </c>
      <c r="KY285">
        <v>20.397880000000001</v>
      </c>
      <c r="KZ285" s="1">
        <v>9.1621849999999996E-4</v>
      </c>
      <c r="LA285" s="1">
        <v>1.6403020000000001E-2</v>
      </c>
      <c r="LB285">
        <v>0.52522179999999996</v>
      </c>
      <c r="LC285">
        <v>20.337869999999999</v>
      </c>
      <c r="LD285" s="1">
        <v>8.0228890000000005E-4</v>
      </c>
      <c r="LE285" s="1">
        <v>1.436222E-2</v>
      </c>
      <c r="LF285">
        <v>0.52531269999999997</v>
      </c>
      <c r="LG285">
        <v>19.930810000000001</v>
      </c>
      <c r="LH285" s="1">
        <v>7.172573E-4</v>
      </c>
      <c r="LI285" s="1">
        <v>1.2837670000000001E-2</v>
      </c>
      <c r="LJ285">
        <v>0.52543470000000003</v>
      </c>
      <c r="LK285">
        <v>19.51577</v>
      </c>
      <c r="LL285" s="1">
        <v>6.4974599999999998E-4</v>
      </c>
      <c r="LM285" s="1">
        <v>1.1627520000000001E-2</v>
      </c>
      <c r="LN285">
        <v>0.52561210000000003</v>
      </c>
      <c r="LO285">
        <v>19.250129999999999</v>
      </c>
      <c r="LP285" s="1">
        <v>5.9329990000000002E-4</v>
      </c>
      <c r="LQ285" s="1">
        <v>1.061584E-2</v>
      </c>
      <c r="LR285">
        <v>0.52581840000000002</v>
      </c>
      <c r="LS285">
        <v>19.614409999999999</v>
      </c>
      <c r="LT285" s="1">
        <v>5.4515759999999999E-4</v>
      </c>
      <c r="LU285" s="1">
        <v>9.7524450000000002E-3</v>
      </c>
      <c r="LV285">
        <v>0.52603690000000003</v>
      </c>
      <c r="LW285">
        <v>20.13879</v>
      </c>
      <c r="LX285" s="1">
        <v>5.0424240000000004E-4</v>
      </c>
      <c r="LY285" s="1">
        <v>9.0186880000000004E-3</v>
      </c>
      <c r="LZ285">
        <v>0.52624150000000003</v>
      </c>
      <c r="MA285">
        <v>20.72907</v>
      </c>
      <c r="MB285" s="1">
        <v>4.698538E-4</v>
      </c>
      <c r="MC285" s="1">
        <v>8.4023610000000006E-3</v>
      </c>
      <c r="MD285">
        <v>0.52643229999999996</v>
      </c>
      <c r="ME285">
        <v>21.21743</v>
      </c>
      <c r="MF285" s="1">
        <v>4.4098549999999997E-4</v>
      </c>
      <c r="MG285" s="1">
        <v>7.8845990000000008E-3</v>
      </c>
      <c r="MH285">
        <v>0.52660899999999999</v>
      </c>
      <c r="MI285">
        <v>21.294530000000002</v>
      </c>
      <c r="MJ285" s="1">
        <v>4.1629379999999998E-4</v>
      </c>
      <c r="MK285" s="1">
        <v>7.44241E-3</v>
      </c>
      <c r="ML285">
        <v>0.52674480000000001</v>
      </c>
      <c r="MM285">
        <v>21.02758</v>
      </c>
      <c r="MN285" s="1">
        <v>3.9451079999999999E-4</v>
      </c>
      <c r="MO285" s="1">
        <v>7.0520549999999998E-3</v>
      </c>
      <c r="MP285">
        <v>0.52686169999999999</v>
      </c>
      <c r="MQ285">
        <v>20.729140000000001</v>
      </c>
      <c r="MR285" s="1">
        <v>3.7476779999999997E-4</v>
      </c>
      <c r="MS285" s="1">
        <v>6.6988589999999997E-3</v>
      </c>
      <c r="MT285">
        <v>0.52690709999999996</v>
      </c>
      <c r="MU285">
        <v>20.513059999999999</v>
      </c>
      <c r="MV285" s="1">
        <v>3.567105E-4</v>
      </c>
      <c r="MW285" s="1">
        <v>6.3758599999999997E-3</v>
      </c>
      <c r="MX285">
        <v>0.52692749999999999</v>
      </c>
      <c r="MY285">
        <v>20.750810000000001</v>
      </c>
      <c r="MZ285" s="1">
        <v>3.4011430000000002E-4</v>
      </c>
      <c r="NA285" s="1">
        <v>6.0798579999999996E-3</v>
      </c>
      <c r="NB285">
        <v>0.52684750000000002</v>
      </c>
      <c r="NC285">
        <v>20.65127</v>
      </c>
      <c r="ND285" s="1">
        <v>3.2503499999999999E-4</v>
      </c>
      <c r="NE285" s="1">
        <v>5.8103089999999996E-3</v>
      </c>
      <c r="NF285">
        <v>0.5267271</v>
      </c>
      <c r="NG285">
        <v>20.982479999999999</v>
      </c>
      <c r="NH285" s="1">
        <v>3.113511E-4</v>
      </c>
      <c r="NI285" s="1">
        <v>5.5662819999999997E-3</v>
      </c>
      <c r="NJ285">
        <v>0.52652259999999995</v>
      </c>
      <c r="NK285">
        <v>21.327960000000001</v>
      </c>
      <c r="NL285" s="1">
        <v>2.9905250000000002E-4</v>
      </c>
      <c r="NM285" s="1">
        <v>5.3476890000000001E-3</v>
      </c>
      <c r="NN285">
        <v>0.52625189999999999</v>
      </c>
      <c r="NO285">
        <v>21.46827</v>
      </c>
      <c r="NP285" s="1">
        <v>2.881642E-4</v>
      </c>
      <c r="NQ285" s="1">
        <v>5.1541800000000004E-3</v>
      </c>
      <c r="NR285">
        <v>0.52591169999999998</v>
      </c>
      <c r="NS285">
        <v>21.36525</v>
      </c>
      <c r="NT285" s="1">
        <v>2.7869389999999998E-4</v>
      </c>
      <c r="NU285" s="1">
        <v>4.9861760000000001E-3</v>
      </c>
      <c r="NV285">
        <v>0.52550019999999997</v>
      </c>
      <c r="NW285">
        <v>21.15814</v>
      </c>
      <c r="NX285" s="1">
        <v>2.7052979999999999E-4</v>
      </c>
      <c r="NY285" s="1">
        <v>4.8419079999999998E-3</v>
      </c>
      <c r="NZ285">
        <v>0.52505860000000004</v>
      </c>
      <c r="OA285">
        <v>21.03586</v>
      </c>
      <c r="OB285" s="1">
        <v>2.6337000000000002E-4</v>
      </c>
      <c r="OC285" s="1">
        <v>4.7155080000000002E-3</v>
      </c>
      <c r="OD285">
        <v>0.5246248</v>
      </c>
      <c r="OE285">
        <v>21.47569</v>
      </c>
      <c r="OF285" s="1">
        <v>2.5670400000000001E-4</v>
      </c>
      <c r="OG285" s="1">
        <v>4.5980090000000001E-3</v>
      </c>
      <c r="OH285">
        <v>0.52416620000000003</v>
      </c>
      <c r="OI285">
        <v>22.079799999999999</v>
      </c>
      <c r="OJ285" s="1">
        <v>2.5011759999999999E-4</v>
      </c>
      <c r="OK285" s="1">
        <v>4.4812719999999997E-3</v>
      </c>
    </row>
    <row r="286" spans="1:401" x14ac:dyDescent="0.35">
      <c r="A286">
        <v>292</v>
      </c>
      <c r="B286" t="s">
        <v>4</v>
      </c>
      <c r="C286" t="s">
        <v>181</v>
      </c>
      <c r="D286" t="s">
        <v>292</v>
      </c>
      <c r="E286">
        <v>127.2723</v>
      </c>
      <c r="F286">
        <v>1.2146060000000001</v>
      </c>
      <c r="G286">
        <v>16.75441</v>
      </c>
      <c r="H286">
        <v>0</v>
      </c>
      <c r="I286">
        <v>0</v>
      </c>
      <c r="J286">
        <v>1.212154</v>
      </c>
      <c r="K286">
        <v>17.301220000000001</v>
      </c>
      <c r="L286">
        <v>0</v>
      </c>
      <c r="M286">
        <v>0</v>
      </c>
      <c r="N286">
        <v>1.209703</v>
      </c>
      <c r="O286">
        <v>17.838719999999999</v>
      </c>
      <c r="P286">
        <v>0</v>
      </c>
      <c r="Q286">
        <v>0</v>
      </c>
      <c r="R286">
        <v>1.207322</v>
      </c>
      <c r="S286">
        <v>18.20016</v>
      </c>
      <c r="T286">
        <v>0</v>
      </c>
      <c r="U286">
        <v>0</v>
      </c>
      <c r="V286">
        <v>1.204895</v>
      </c>
      <c r="W286">
        <v>18.428470000000001</v>
      </c>
      <c r="X286">
        <v>0</v>
      </c>
      <c r="Y286">
        <v>0</v>
      </c>
      <c r="Z286">
        <v>1.202493</v>
      </c>
      <c r="AA286">
        <v>18.302569999999999</v>
      </c>
      <c r="AB286">
        <v>0</v>
      </c>
      <c r="AC286">
        <v>0</v>
      </c>
      <c r="AD286">
        <v>1.200067</v>
      </c>
      <c r="AE286">
        <v>17.865369999999999</v>
      </c>
      <c r="AF286">
        <v>0</v>
      </c>
      <c r="AG286">
        <v>0</v>
      </c>
      <c r="AH286">
        <v>1.197646</v>
      </c>
      <c r="AI286">
        <v>17.559560000000001</v>
      </c>
      <c r="AJ286">
        <v>0</v>
      </c>
      <c r="AK286">
        <v>0</v>
      </c>
      <c r="AL286">
        <v>1.195233</v>
      </c>
      <c r="AM286">
        <v>17.45261</v>
      </c>
      <c r="AN286">
        <v>0</v>
      </c>
      <c r="AO286">
        <v>0</v>
      </c>
      <c r="AP286">
        <v>1.1927430000000001</v>
      </c>
      <c r="AQ286">
        <v>17.924769999999999</v>
      </c>
      <c r="AR286">
        <v>0</v>
      </c>
      <c r="AS286">
        <v>0</v>
      </c>
      <c r="AT286">
        <v>1.1902410000000001</v>
      </c>
      <c r="AU286">
        <v>18.632580000000001</v>
      </c>
      <c r="AV286">
        <v>0</v>
      </c>
      <c r="AW286">
        <v>0</v>
      </c>
      <c r="AX286">
        <v>1.1877329999999999</v>
      </c>
      <c r="AY286">
        <v>19.189769999999999</v>
      </c>
      <c r="AZ286">
        <v>0</v>
      </c>
      <c r="BA286">
        <v>0</v>
      </c>
      <c r="BB286">
        <v>1.1851579999999999</v>
      </c>
      <c r="BC286">
        <v>19.534230000000001</v>
      </c>
      <c r="BD286">
        <v>0</v>
      </c>
      <c r="BE286">
        <v>0</v>
      </c>
      <c r="BF286">
        <v>1.182539</v>
      </c>
      <c r="BG286">
        <v>19.418620000000001</v>
      </c>
      <c r="BH286">
        <v>4.7149030000000001E-27</v>
      </c>
      <c r="BI286">
        <v>1.457832E-25</v>
      </c>
      <c r="BJ286">
        <v>1.1798169999999999</v>
      </c>
      <c r="BK286">
        <v>19.054860000000001</v>
      </c>
      <c r="BL286" s="1">
        <v>2.3083379999999998E-18</v>
      </c>
      <c r="BM286" s="1">
        <v>7.4550380000000004E-17</v>
      </c>
      <c r="BN286">
        <v>1.1770389999999999</v>
      </c>
      <c r="BO286">
        <v>18.805060000000001</v>
      </c>
      <c r="BP286" s="1">
        <v>1.00299E-10</v>
      </c>
      <c r="BQ286" s="1">
        <v>3.164718E-9</v>
      </c>
      <c r="BR286">
        <v>1.1742669999999999</v>
      </c>
      <c r="BS286">
        <v>18.732030000000002</v>
      </c>
      <c r="BT286" s="1">
        <v>7.1519690000000003E-7</v>
      </c>
      <c r="BU286" s="1">
        <v>2.288851E-5</v>
      </c>
      <c r="BV286">
        <v>1.1713899999999999</v>
      </c>
      <c r="BW286">
        <v>19.007380000000001</v>
      </c>
      <c r="BX286" s="1">
        <v>2.880685E-4</v>
      </c>
      <c r="BY286" s="1">
        <v>9.2917209999999993E-3</v>
      </c>
      <c r="BZ286">
        <v>1.168558</v>
      </c>
      <c r="CA286">
        <v>19.193090000000002</v>
      </c>
      <c r="CB286" s="1">
        <v>2.3383330000000001E-2</v>
      </c>
      <c r="CC286" s="1">
        <v>0.75888120000000003</v>
      </c>
      <c r="CD286">
        <v>1.165605</v>
      </c>
      <c r="CE286">
        <v>19.336320000000001</v>
      </c>
      <c r="CF286" s="1">
        <v>0.58510629999999997</v>
      </c>
      <c r="CG286" s="1">
        <v>19.089739999999999</v>
      </c>
      <c r="CH286">
        <v>1.162328</v>
      </c>
      <c r="CI286">
        <v>19.16452</v>
      </c>
      <c r="CJ286" s="1">
        <v>5.726261</v>
      </c>
      <c r="CK286">
        <v>187.88079999999999</v>
      </c>
      <c r="CL286">
        <v>1.1586259999999999</v>
      </c>
      <c r="CM286">
        <v>18.823799999999999</v>
      </c>
      <c r="CN286">
        <v>25.79673</v>
      </c>
      <c r="CO286">
        <v>851.10199999999998</v>
      </c>
      <c r="CP286">
        <v>1.1545719999999999</v>
      </c>
      <c r="CQ286">
        <v>18.509460000000001</v>
      </c>
      <c r="CR286">
        <v>60.483559999999997</v>
      </c>
      <c r="CS286">
        <v>2005.627</v>
      </c>
      <c r="CT286">
        <v>1.150404</v>
      </c>
      <c r="CU286">
        <v>18.321179999999998</v>
      </c>
      <c r="CV286">
        <v>81.321659999999994</v>
      </c>
      <c r="CW286">
        <v>2710.3719999999998</v>
      </c>
      <c r="CX286">
        <v>1.146304</v>
      </c>
      <c r="CY286">
        <v>18.273230000000002</v>
      </c>
      <c r="CZ286">
        <v>68.047780000000003</v>
      </c>
      <c r="DA286">
        <v>2278.7420000000002</v>
      </c>
      <c r="DB286">
        <v>1.1424350000000001</v>
      </c>
      <c r="DC286">
        <v>18.655370000000001</v>
      </c>
      <c r="DD286">
        <v>37.827379999999998</v>
      </c>
      <c r="DE286">
        <v>1272.325</v>
      </c>
      <c r="DF286">
        <v>1.1388819999999999</v>
      </c>
      <c r="DG286">
        <v>18.838010000000001</v>
      </c>
      <c r="DH286">
        <v>14.803319999999999</v>
      </c>
      <c r="DI286">
        <v>499.76330000000002</v>
      </c>
      <c r="DJ286">
        <v>1.135416</v>
      </c>
      <c r="DK286">
        <v>18.88992</v>
      </c>
      <c r="DL286">
        <v>4.2997560000000004</v>
      </c>
      <c r="DM286">
        <v>145.7055</v>
      </c>
      <c r="DN286">
        <v>1.131877</v>
      </c>
      <c r="DO286">
        <v>18.79063</v>
      </c>
      <c r="DP286">
        <v>0.99693580000000004</v>
      </c>
      <c r="DQ286">
        <v>33.893830000000001</v>
      </c>
      <c r="DR286">
        <v>1.1281080000000001</v>
      </c>
      <c r="DS286">
        <v>18.421759999999999</v>
      </c>
      <c r="DT286">
        <v>0.22240199999999999</v>
      </c>
      <c r="DU286">
        <v>7.5706389999999999</v>
      </c>
      <c r="DV286">
        <v>1.12395</v>
      </c>
      <c r="DW286">
        <v>17.862439999999999</v>
      </c>
      <c r="DX286">
        <v>7.6363609999999998E-2</v>
      </c>
      <c r="DY286">
        <v>2.5963949999999998</v>
      </c>
      <c r="DZ286">
        <v>1.119354</v>
      </c>
      <c r="EA286">
        <v>17.406860000000002</v>
      </c>
      <c r="EB286">
        <v>5.0680120000000002E-2</v>
      </c>
      <c r="EC286">
        <v>1.723036</v>
      </c>
      <c r="ED286">
        <v>1.1142350000000001</v>
      </c>
      <c r="EE286">
        <v>17.319469999999999</v>
      </c>
      <c r="EF286">
        <v>4.4328010000000001E-2</v>
      </c>
      <c r="EG286">
        <v>1.5105789999999999</v>
      </c>
      <c r="EH286">
        <v>1.108636</v>
      </c>
      <c r="EI286">
        <v>17.963480000000001</v>
      </c>
      <c r="EJ286" s="1">
        <v>4.1084139999999998E-2</v>
      </c>
      <c r="EK286">
        <v>1.404488</v>
      </c>
      <c r="EL286">
        <v>1.1025320000000001</v>
      </c>
      <c r="EM286">
        <v>18.642299999999999</v>
      </c>
      <c r="EN286" s="1">
        <v>3.8497129999999997E-2</v>
      </c>
      <c r="EO286">
        <v>1.3208</v>
      </c>
      <c r="EP286">
        <v>1.096163</v>
      </c>
      <c r="EQ286">
        <v>19.207059999999998</v>
      </c>
      <c r="ER286" s="1">
        <v>3.6108099999999997E-2</v>
      </c>
      <c r="ES286">
        <v>1.2433879999999999</v>
      </c>
      <c r="ET286">
        <v>1.089367</v>
      </c>
      <c r="EU286">
        <v>19.637219999999999</v>
      </c>
      <c r="EV286" s="1">
        <v>3.3821169999999998E-2</v>
      </c>
      <c r="EW286" s="1">
        <v>1.169232</v>
      </c>
      <c r="EX286">
        <v>1.0825469999999999</v>
      </c>
      <c r="EY286">
        <v>19.532419999999998</v>
      </c>
      <c r="EZ286" s="1">
        <v>3.1664909999999998E-2</v>
      </c>
      <c r="FA286" s="1">
        <v>1.0988469999999999</v>
      </c>
      <c r="FB286">
        <v>1.0754189999999999</v>
      </c>
      <c r="FC286">
        <v>18.915849999999999</v>
      </c>
      <c r="FD286" s="1">
        <v>2.9736309999999998E-2</v>
      </c>
      <c r="FE286" s="1">
        <v>1.036033</v>
      </c>
      <c r="FF286">
        <v>1.0681959999999999</v>
      </c>
      <c r="FG286">
        <v>18.305530000000001</v>
      </c>
      <c r="FH286" s="1">
        <v>2.8316520000000001E-2</v>
      </c>
      <c r="FI286" s="1">
        <v>0.99087159999999996</v>
      </c>
      <c r="FJ286">
        <v>1.0606070000000001</v>
      </c>
      <c r="FK286">
        <v>17.97664</v>
      </c>
      <c r="FL286" s="1">
        <v>2.7726290000000001E-2</v>
      </c>
      <c r="FM286" s="1">
        <v>0.97476969999999996</v>
      </c>
      <c r="FN286">
        <v>1.052924</v>
      </c>
      <c r="FO286">
        <v>18.378579999999999</v>
      </c>
      <c r="FP286" s="1">
        <v>2.795369E-2</v>
      </c>
      <c r="FQ286" s="1">
        <v>0.98755199999999999</v>
      </c>
      <c r="FR286">
        <v>1.045121</v>
      </c>
      <c r="FS286">
        <v>19.071850000000001</v>
      </c>
      <c r="FT286" s="1">
        <v>2.850954E-2</v>
      </c>
      <c r="FU286" s="1">
        <v>1.0122660000000001</v>
      </c>
      <c r="FV286">
        <v>1.037328</v>
      </c>
      <c r="FW286">
        <v>19.726700000000001</v>
      </c>
      <c r="FX286" s="1">
        <v>2.8781399999999999E-2</v>
      </c>
      <c r="FY286" s="1">
        <v>1.0270859999999999</v>
      </c>
      <c r="FZ286">
        <v>1.029882</v>
      </c>
      <c r="GA286">
        <v>20.30273</v>
      </c>
      <c r="GB286" s="1">
        <v>2.8432289999999999E-2</v>
      </c>
      <c r="GC286" s="1">
        <v>1.0193890000000001</v>
      </c>
      <c r="GD286">
        <v>1.0232330000000001</v>
      </c>
      <c r="GE286">
        <v>20.350169999999999</v>
      </c>
      <c r="GF286" s="1">
        <v>2.7464619999999999E-2</v>
      </c>
      <c r="GG286" s="1">
        <v>0.98869039999999997</v>
      </c>
      <c r="GH286">
        <v>1.016397</v>
      </c>
      <c r="GI286">
        <v>19.988579999999999</v>
      </c>
      <c r="GJ286" s="1">
        <v>2.6010869999999998E-2</v>
      </c>
      <c r="GK286" s="1">
        <v>0.94023970000000001</v>
      </c>
      <c r="GL286">
        <v>1.0094339999999999</v>
      </c>
      <c r="GM286">
        <v>19.519130000000001</v>
      </c>
      <c r="GN286" s="1">
        <v>2.4285399999999999E-2</v>
      </c>
      <c r="GO286" s="1">
        <v>0.8815518</v>
      </c>
      <c r="GP286">
        <v>1.002362</v>
      </c>
      <c r="GQ286">
        <v>19.135059999999999</v>
      </c>
      <c r="GR286" s="1">
        <v>2.2464419999999999E-2</v>
      </c>
      <c r="GS286" s="1">
        <v>0.81875330000000002</v>
      </c>
      <c r="GT286">
        <v>0.99535439999999997</v>
      </c>
      <c r="GU286">
        <v>18.969799999999999</v>
      </c>
      <c r="GV286" s="1">
        <v>2.0662360000000001E-2</v>
      </c>
      <c r="GW286" s="1">
        <v>0.7561428</v>
      </c>
      <c r="GX286">
        <v>0.98816059999999994</v>
      </c>
      <c r="GY286">
        <v>19.31005</v>
      </c>
      <c r="GZ286" s="1">
        <v>1.8939170000000002E-2</v>
      </c>
      <c r="HA286" s="1">
        <v>0.69613700000000001</v>
      </c>
      <c r="HB286">
        <v>0.98077420000000004</v>
      </c>
      <c r="HC286">
        <v>19.692900000000002</v>
      </c>
      <c r="HD286" s="1">
        <v>1.7324450000000002E-2</v>
      </c>
      <c r="HE286" s="1">
        <v>0.63967039999999997</v>
      </c>
      <c r="HF286">
        <v>0.97319239999999996</v>
      </c>
      <c r="HG286">
        <v>20.04128</v>
      </c>
      <c r="HH286" s="1">
        <v>1.5830250000000001E-2</v>
      </c>
      <c r="HI286" s="1">
        <v>0.58726650000000002</v>
      </c>
      <c r="HJ286">
        <v>0.96619279999999996</v>
      </c>
      <c r="HK286">
        <v>20.092469999999999</v>
      </c>
      <c r="HL286" s="1">
        <v>1.4475160000000001E-2</v>
      </c>
      <c r="HM286" s="1">
        <v>0.53915679999999999</v>
      </c>
      <c r="HN286">
        <v>0.95955230000000002</v>
      </c>
      <c r="HO286">
        <v>19.943829999999998</v>
      </c>
      <c r="HP286" s="1">
        <v>1.324997E-2</v>
      </c>
      <c r="HQ286" s="1">
        <v>0.49534899999999998</v>
      </c>
      <c r="HR286">
        <v>0.95284429999999998</v>
      </c>
      <c r="HS286">
        <v>19.604220000000002</v>
      </c>
      <c r="HT286" s="1">
        <v>1.212686E-2</v>
      </c>
      <c r="HU286" s="1">
        <v>0.45508910000000002</v>
      </c>
      <c r="HV286">
        <v>0.94632190000000005</v>
      </c>
      <c r="HW286">
        <v>19.110230000000001</v>
      </c>
      <c r="HX286" s="1">
        <v>1.1100850000000001E-2</v>
      </c>
      <c r="HY286" s="1">
        <v>0.41805199999999998</v>
      </c>
      <c r="HZ286">
        <v>0.94028820000000002</v>
      </c>
      <c r="IA286">
        <v>18.7395</v>
      </c>
      <c r="IB286" s="1">
        <v>1.016479E-2</v>
      </c>
      <c r="IC286" s="1">
        <v>0.38397959999999998</v>
      </c>
      <c r="ID286">
        <v>0.93425939999999996</v>
      </c>
      <c r="IE286">
        <v>18.782589999999999</v>
      </c>
      <c r="IF286" s="1">
        <v>9.3026959999999992E-3</v>
      </c>
      <c r="IG286" s="1">
        <v>0.35246230000000001</v>
      </c>
      <c r="IH286">
        <v>0.92842999999999998</v>
      </c>
      <c r="II286">
        <v>19.026009999999999</v>
      </c>
      <c r="IJ286" s="1">
        <v>8.5094460000000004E-3</v>
      </c>
      <c r="IK286" s="1">
        <v>0.32332090000000002</v>
      </c>
      <c r="IL286">
        <v>0.92331160000000001</v>
      </c>
      <c r="IM286">
        <v>19.494129999999998</v>
      </c>
      <c r="IN286" s="1">
        <v>7.7878840000000001E-3</v>
      </c>
      <c r="IO286" s="1">
        <v>0.29662729999999998</v>
      </c>
      <c r="IP286">
        <v>0.91859970000000002</v>
      </c>
      <c r="IQ286">
        <v>19.612120000000001</v>
      </c>
      <c r="IR286" s="1">
        <v>7.1291159999999996E-3</v>
      </c>
      <c r="IS286" s="1">
        <v>0.27218530000000002</v>
      </c>
      <c r="IT286">
        <v>0.91435089999999997</v>
      </c>
      <c r="IU286">
        <v>19.521889999999999</v>
      </c>
      <c r="IV286" s="1">
        <v>6.5229880000000004E-3</v>
      </c>
      <c r="IW286" s="1">
        <v>0.2495715</v>
      </c>
      <c r="IX286">
        <v>0.91066069999999999</v>
      </c>
      <c r="IY286">
        <v>19.329329999999999</v>
      </c>
      <c r="IZ286" s="1">
        <v>5.9597160000000003E-3</v>
      </c>
      <c r="JA286" s="1">
        <v>0.22842750000000001</v>
      </c>
      <c r="JB286">
        <v>0.90752319999999997</v>
      </c>
      <c r="JC286">
        <v>19.045249999999999</v>
      </c>
      <c r="JD286" s="1">
        <v>5.4308810000000002E-3</v>
      </c>
      <c r="JE286" s="1">
        <v>0.20846770000000001</v>
      </c>
      <c r="JF286">
        <v>0.90490280000000001</v>
      </c>
      <c r="JG286">
        <v>19.126190000000001</v>
      </c>
      <c r="JH286" s="1">
        <v>4.9297580000000002E-3</v>
      </c>
      <c r="JI286" s="1">
        <v>0.1894613</v>
      </c>
      <c r="JJ286">
        <v>0.90274690000000002</v>
      </c>
      <c r="JK286">
        <v>19.22953</v>
      </c>
      <c r="JL286" s="1">
        <v>4.452559E-3</v>
      </c>
      <c r="JM286" s="1">
        <v>0.17128760000000001</v>
      </c>
      <c r="JN286">
        <v>0.90088400000000002</v>
      </c>
      <c r="JO286">
        <v>19.286059999999999</v>
      </c>
      <c r="JP286" s="1">
        <v>3.996238E-3</v>
      </c>
      <c r="JQ286" s="1">
        <v>0.15387729999999999</v>
      </c>
      <c r="JR286">
        <v>0.89938890000000005</v>
      </c>
      <c r="JS286">
        <v>19.52187</v>
      </c>
      <c r="JT286" s="1">
        <v>3.558697E-3</v>
      </c>
      <c r="JU286" s="1">
        <v>0.1371202</v>
      </c>
      <c r="JV286">
        <v>0.89814760000000005</v>
      </c>
      <c r="JW286">
        <v>19.579609999999999</v>
      </c>
      <c r="JX286" s="1">
        <v>3.1327680000000002E-3</v>
      </c>
      <c r="JY286" s="1">
        <v>0.1207782</v>
      </c>
      <c r="JZ286">
        <v>0.8972116</v>
      </c>
      <c r="KA286">
        <v>19.281559999999999</v>
      </c>
      <c r="KB286" s="1">
        <v>2.7132929999999999E-3</v>
      </c>
      <c r="KC286" s="1">
        <v>0.1046446</v>
      </c>
      <c r="KD286">
        <v>0.89645370000000002</v>
      </c>
      <c r="KE286">
        <v>18.91882</v>
      </c>
      <c r="KF286" s="1">
        <v>2.302087E-3</v>
      </c>
      <c r="KG286" s="1">
        <v>8.8832209999999995E-2</v>
      </c>
      <c r="KH286">
        <v>0.89586840000000001</v>
      </c>
      <c r="KI286">
        <v>18.65221</v>
      </c>
      <c r="KJ286" s="1">
        <v>1.914474E-3</v>
      </c>
      <c r="KK286" s="1">
        <v>7.3899099999999995E-2</v>
      </c>
      <c r="KL286">
        <v>0.89550249999999998</v>
      </c>
      <c r="KM286">
        <v>18.9724</v>
      </c>
      <c r="KN286" s="1">
        <v>1.5717000000000001E-3</v>
      </c>
      <c r="KO286" s="1">
        <v>6.0675130000000001E-2</v>
      </c>
      <c r="KP286">
        <v>0.89520359999999999</v>
      </c>
      <c r="KQ286">
        <v>19.442879999999999</v>
      </c>
      <c r="KR286" s="1">
        <v>1.2900959999999999E-3</v>
      </c>
      <c r="KS286" s="1">
        <v>4.9809340000000001E-2</v>
      </c>
      <c r="KT286">
        <v>0.89510029999999996</v>
      </c>
      <c r="KU286">
        <v>19.9634</v>
      </c>
      <c r="KV286" s="1">
        <v>1.074417E-3</v>
      </c>
      <c r="KW286" s="1">
        <v>4.1473889999999999E-2</v>
      </c>
      <c r="KX286">
        <v>0.89504830000000002</v>
      </c>
      <c r="KY286">
        <v>20.40137</v>
      </c>
      <c r="KZ286" s="1">
        <v>9.1668849999999998E-4</v>
      </c>
      <c r="LA286" s="1">
        <v>3.5377459999999999E-2</v>
      </c>
      <c r="LB286">
        <v>0.89510480000000003</v>
      </c>
      <c r="LC286">
        <v>20.338560000000001</v>
      </c>
      <c r="LD286" s="1">
        <v>8.0263199999999995E-4</v>
      </c>
      <c r="LE286" s="1">
        <v>3.0969090000000001E-2</v>
      </c>
      <c r="LF286">
        <v>0.89522469999999998</v>
      </c>
      <c r="LG286">
        <v>19.93121</v>
      </c>
      <c r="LH286" s="1">
        <v>7.1751930000000001E-4</v>
      </c>
      <c r="LI286" s="1">
        <v>2.7677230000000001E-2</v>
      </c>
      <c r="LJ286">
        <v>0.8953778</v>
      </c>
      <c r="LK286">
        <v>19.516069999999999</v>
      </c>
      <c r="LL286" s="1">
        <v>6.4995929999999997E-4</v>
      </c>
      <c r="LM286" s="1">
        <v>2.5066290000000001E-2</v>
      </c>
      <c r="LN286">
        <v>0.89556840000000004</v>
      </c>
      <c r="LO286">
        <v>19.251750000000001</v>
      </c>
      <c r="LP286" s="1">
        <v>5.9348050000000002E-4</v>
      </c>
      <c r="LQ286" s="1">
        <v>2.2884939999999999E-2</v>
      </c>
      <c r="LR286">
        <v>0.89578579999999997</v>
      </c>
      <c r="LS286">
        <v>19.61806</v>
      </c>
      <c r="LT286" s="1">
        <v>5.4531160000000003E-4</v>
      </c>
      <c r="LU286" s="1">
        <v>2.1024040000000001E-2</v>
      </c>
      <c r="LV286">
        <v>0.89601370000000002</v>
      </c>
      <c r="LW286">
        <v>20.142510000000001</v>
      </c>
      <c r="LX286" s="1">
        <v>5.0437259999999999E-4</v>
      </c>
      <c r="LY286" s="1">
        <v>1.9442270000000001E-2</v>
      </c>
      <c r="LZ286">
        <v>0.89620610000000001</v>
      </c>
      <c r="MA286">
        <v>20.73245</v>
      </c>
      <c r="MB286" s="1">
        <v>4.6996249999999999E-4</v>
      </c>
      <c r="MC286" s="1">
        <v>1.8112960000000001E-2</v>
      </c>
      <c r="MD286">
        <v>0.89642219999999995</v>
      </c>
      <c r="ME286">
        <v>21.219360000000002</v>
      </c>
      <c r="MF286" s="1">
        <v>4.4107759999999999E-4</v>
      </c>
      <c r="MG286" s="1">
        <v>1.6997100000000001E-2</v>
      </c>
      <c r="MH286">
        <v>0.89656690000000006</v>
      </c>
      <c r="MI286">
        <v>21.293880000000001</v>
      </c>
      <c r="MJ286" s="1">
        <v>4.1637359999999998E-4</v>
      </c>
      <c r="MK286" s="1">
        <v>1.604353E-2</v>
      </c>
      <c r="ML286">
        <v>0.89671060000000002</v>
      </c>
      <c r="MM286">
        <v>21.02646</v>
      </c>
      <c r="MN286" s="1">
        <v>3.9458199999999998E-4</v>
      </c>
      <c r="MO286" s="1">
        <v>1.520237E-2</v>
      </c>
      <c r="MP286">
        <v>0.89679810000000004</v>
      </c>
      <c r="MQ286">
        <v>20.72823</v>
      </c>
      <c r="MR286" s="1">
        <v>3.7483299999999998E-4</v>
      </c>
      <c r="MS286" s="1">
        <v>1.444111E-2</v>
      </c>
      <c r="MT286">
        <v>0.89684399999999997</v>
      </c>
      <c r="MU286">
        <v>20.513760000000001</v>
      </c>
      <c r="MV286" s="1">
        <v>3.5677019999999997E-4</v>
      </c>
      <c r="MW286" s="1">
        <v>1.3744940000000001E-2</v>
      </c>
      <c r="MX286">
        <v>0.89679850000000005</v>
      </c>
      <c r="MY286">
        <v>20.752939999999999</v>
      </c>
      <c r="MZ286" s="1">
        <v>3.4016889999999999E-4</v>
      </c>
      <c r="NA286" s="1">
        <v>1.310686E-2</v>
      </c>
      <c r="NB286">
        <v>0.89674319999999996</v>
      </c>
      <c r="NC286">
        <v>20.65324</v>
      </c>
      <c r="ND286" s="1">
        <v>3.2508450000000001E-4</v>
      </c>
      <c r="NE286" s="1">
        <v>1.252521E-2</v>
      </c>
      <c r="NF286">
        <v>0.89661709999999994</v>
      </c>
      <c r="NG286">
        <v>20.985849999999999</v>
      </c>
      <c r="NH286" s="1">
        <v>3.1139600000000003E-4</v>
      </c>
      <c r="NI286" s="1">
        <v>1.1998730000000001E-2</v>
      </c>
      <c r="NJ286">
        <v>0.89635659999999995</v>
      </c>
      <c r="NK286">
        <v>21.329039999999999</v>
      </c>
      <c r="NL286" s="1">
        <v>2.9909270000000001E-4</v>
      </c>
      <c r="NM286" s="1">
        <v>1.1526410000000001E-2</v>
      </c>
      <c r="NN286">
        <v>0.89607420000000004</v>
      </c>
      <c r="NO286">
        <v>21.46705</v>
      </c>
      <c r="NP286" s="1">
        <v>2.8819959999999998E-4</v>
      </c>
      <c r="NQ286" s="1">
        <v>1.110827E-2</v>
      </c>
      <c r="NR286">
        <v>0.8957176</v>
      </c>
      <c r="NS286">
        <v>21.363499999999998</v>
      </c>
      <c r="NT286" s="1">
        <v>2.787245E-4</v>
      </c>
      <c r="NU286" s="1">
        <v>1.0744979999999999E-2</v>
      </c>
      <c r="NV286">
        <v>0.89528430000000003</v>
      </c>
      <c r="NW286">
        <v>21.156960000000002</v>
      </c>
      <c r="NX286" s="1">
        <v>2.705564E-4</v>
      </c>
      <c r="NY286" s="1">
        <v>1.043256E-2</v>
      </c>
      <c r="NZ286">
        <v>0.89483250000000003</v>
      </c>
      <c r="OA286">
        <v>21.037199999999999</v>
      </c>
      <c r="OB286" s="1">
        <v>2.6339389999999999E-4</v>
      </c>
      <c r="OC286" s="1">
        <v>1.015897E-2</v>
      </c>
      <c r="OD286">
        <v>0.89435779999999998</v>
      </c>
      <c r="OE286">
        <v>21.479759999999999</v>
      </c>
      <c r="OF286" s="1">
        <v>2.5672690000000002E-4</v>
      </c>
      <c r="OG286" s="1">
        <v>9.9044100000000006E-3</v>
      </c>
      <c r="OH286">
        <v>0.89394580000000001</v>
      </c>
      <c r="OI286">
        <v>22.084230000000002</v>
      </c>
      <c r="OJ286" s="1">
        <v>2.50141E-4</v>
      </c>
      <c r="OK286" s="1">
        <v>9.6517489999999994E-3</v>
      </c>
    </row>
    <row r="287" spans="1:401" x14ac:dyDescent="0.35">
      <c r="A287">
        <v>293</v>
      </c>
      <c r="B287" t="s">
        <v>4</v>
      </c>
      <c r="C287" t="s">
        <v>181</v>
      </c>
      <c r="D287" t="s">
        <v>293</v>
      </c>
      <c r="E287">
        <v>870.41129999999998</v>
      </c>
      <c r="F287">
        <v>1.2537160000000001</v>
      </c>
      <c r="G287">
        <v>16.75648</v>
      </c>
      <c r="H287">
        <v>0</v>
      </c>
      <c r="I287">
        <v>0</v>
      </c>
      <c r="J287">
        <v>1.251485</v>
      </c>
      <c r="K287">
        <v>17.309339999999999</v>
      </c>
      <c r="L287">
        <v>0</v>
      </c>
      <c r="M287">
        <v>0</v>
      </c>
      <c r="N287">
        <v>1.24925</v>
      </c>
      <c r="O287">
        <v>17.847529999999999</v>
      </c>
      <c r="P287">
        <v>0</v>
      </c>
      <c r="Q287">
        <v>0</v>
      </c>
      <c r="R287">
        <v>1.24709</v>
      </c>
      <c r="S287">
        <v>18.21508</v>
      </c>
      <c r="T287">
        <v>0</v>
      </c>
      <c r="U287">
        <v>0</v>
      </c>
      <c r="V287">
        <v>1.244882</v>
      </c>
      <c r="W287">
        <v>18.445679999999999</v>
      </c>
      <c r="X287">
        <v>0</v>
      </c>
      <c r="Y287">
        <v>0</v>
      </c>
      <c r="Z287">
        <v>1.2427010000000001</v>
      </c>
      <c r="AA287">
        <v>18.315670000000001</v>
      </c>
      <c r="AB287">
        <v>0</v>
      </c>
      <c r="AC287">
        <v>0</v>
      </c>
      <c r="AD287">
        <v>1.240496</v>
      </c>
      <c r="AE287">
        <v>17.87274</v>
      </c>
      <c r="AF287">
        <v>0</v>
      </c>
      <c r="AG287">
        <v>0</v>
      </c>
      <c r="AH287">
        <v>1.238294</v>
      </c>
      <c r="AI287">
        <v>17.559069999999998</v>
      </c>
      <c r="AJ287">
        <v>0</v>
      </c>
      <c r="AK287">
        <v>0</v>
      </c>
      <c r="AL287">
        <v>1.2360739999999999</v>
      </c>
      <c r="AM287">
        <v>17.451560000000001</v>
      </c>
      <c r="AN287">
        <v>0</v>
      </c>
      <c r="AO287">
        <v>0</v>
      </c>
      <c r="AP287">
        <v>1.233833</v>
      </c>
      <c r="AQ287">
        <v>17.929780000000001</v>
      </c>
      <c r="AR287">
        <v>0</v>
      </c>
      <c r="AS287">
        <v>0</v>
      </c>
      <c r="AT287">
        <v>1.231554</v>
      </c>
      <c r="AU287">
        <v>18.64348</v>
      </c>
      <c r="AV287">
        <v>0</v>
      </c>
      <c r="AW287">
        <v>0</v>
      </c>
      <c r="AX287">
        <v>1.229277</v>
      </c>
      <c r="AY287">
        <v>19.202079999999999</v>
      </c>
      <c r="AZ287">
        <v>0</v>
      </c>
      <c r="BA287">
        <v>0</v>
      </c>
      <c r="BB287">
        <v>1.226939</v>
      </c>
      <c r="BC287">
        <v>19.54955</v>
      </c>
      <c r="BD287">
        <v>0</v>
      </c>
      <c r="BE287">
        <v>0</v>
      </c>
      <c r="BF287">
        <v>1.2245600000000001</v>
      </c>
      <c r="BG287">
        <v>19.42811</v>
      </c>
      <c r="BH287">
        <v>3.7141699999999998E-27</v>
      </c>
      <c r="BI287">
        <v>3.9582530000000001E-25</v>
      </c>
      <c r="BJ287">
        <v>1.2220869999999999</v>
      </c>
      <c r="BK287">
        <v>19.061</v>
      </c>
      <c r="BL287" s="1">
        <v>2.2581020000000001E-18</v>
      </c>
      <c r="BM287" s="1">
        <v>4.6143389999999997E-16</v>
      </c>
      <c r="BN287">
        <v>1.2195609999999999</v>
      </c>
      <c r="BO287">
        <v>18.805050000000001</v>
      </c>
      <c r="BP287" s="1">
        <v>9.2068409999999998E-11</v>
      </c>
      <c r="BQ287" s="1">
        <v>1.5189840000000001E-8</v>
      </c>
      <c r="BR287">
        <v>1.2170160000000001</v>
      </c>
      <c r="BS287">
        <v>18.732240000000001</v>
      </c>
      <c r="BT287" s="1">
        <v>6.7845119999999995E-7</v>
      </c>
      <c r="BU287" s="1">
        <v>1.2592309999999999E-4</v>
      </c>
      <c r="BV287">
        <v>1.2144269999999999</v>
      </c>
      <c r="BW287">
        <v>19.013439999999999</v>
      </c>
      <c r="BX287" s="1">
        <v>2.7722549999999998E-4</v>
      </c>
      <c r="BY287" s="1">
        <v>5.4440669999999997E-2</v>
      </c>
      <c r="BZ287">
        <v>1.2118930000000001</v>
      </c>
      <c r="CA287">
        <v>19.198429999999998</v>
      </c>
      <c r="CB287" s="1">
        <v>2.2727959999999998E-2</v>
      </c>
      <c r="CC287" s="1">
        <v>4.6528070000000001</v>
      </c>
      <c r="CD287">
        <v>1.20922</v>
      </c>
      <c r="CE287">
        <v>19.34843</v>
      </c>
      <c r="CF287" s="1">
        <v>0.57314149999999997</v>
      </c>
      <c r="CG287">
        <v>121.4336</v>
      </c>
      <c r="CH287">
        <v>1.2062729999999999</v>
      </c>
      <c r="CI287">
        <v>19.17492</v>
      </c>
      <c r="CJ287" s="1">
        <v>5.6450610000000001</v>
      </c>
      <c r="CK287">
        <v>1233.0070000000001</v>
      </c>
      <c r="CL287">
        <v>1.2028760000000001</v>
      </c>
      <c r="CM287">
        <v>18.83267</v>
      </c>
      <c r="CN287">
        <v>25.56784</v>
      </c>
      <c r="CO287">
        <v>5738.2960000000003</v>
      </c>
      <c r="CP287">
        <v>1.199138</v>
      </c>
      <c r="CQ287">
        <v>18.51435</v>
      </c>
      <c r="CR287">
        <v>60.222230000000003</v>
      </c>
      <c r="CS287">
        <v>13845.89</v>
      </c>
      <c r="CT287">
        <v>1.1952579999999999</v>
      </c>
      <c r="CU287">
        <v>18.319839999999999</v>
      </c>
      <c r="CV287">
        <v>81.290310000000005</v>
      </c>
      <c r="CW287">
        <v>19104.88</v>
      </c>
      <c r="CX287">
        <v>1.191478</v>
      </c>
      <c r="CY287">
        <v>18.270150000000001</v>
      </c>
      <c r="CZ287">
        <v>68.252189999999999</v>
      </c>
      <c r="DA287">
        <v>16359.68</v>
      </c>
      <c r="DB287">
        <v>1.187951</v>
      </c>
      <c r="DC287">
        <v>18.661100000000001</v>
      </c>
      <c r="DD287">
        <v>38.052779999999998</v>
      </c>
      <c r="DE287">
        <v>9284.7440000000006</v>
      </c>
      <c r="DF287">
        <v>1.1847319999999999</v>
      </c>
      <c r="DG287">
        <v>18.841930000000001</v>
      </c>
      <c r="DH287">
        <v>14.92937</v>
      </c>
      <c r="DI287">
        <v>3699.973</v>
      </c>
      <c r="DJ287">
        <v>1.181554</v>
      </c>
      <c r="DK287">
        <v>18.906929999999999</v>
      </c>
      <c r="DL287">
        <v>4.3455279999999998</v>
      </c>
      <c r="DM287">
        <v>1092.086</v>
      </c>
      <c r="DN287">
        <v>1.1783360000000001</v>
      </c>
      <c r="DO287">
        <v>18.810469999999999</v>
      </c>
      <c r="DP287">
        <v>1.0088859999999999</v>
      </c>
      <c r="DQ287">
        <v>256.10559999999998</v>
      </c>
      <c r="DR287">
        <v>1.1748670000000001</v>
      </c>
      <c r="DS287">
        <v>18.43882</v>
      </c>
      <c r="DT287">
        <v>0.2248182</v>
      </c>
      <c r="DU287">
        <v>56.878489999999999</v>
      </c>
      <c r="DV287">
        <v>1.1710689999999999</v>
      </c>
      <c r="DW287">
        <v>17.875959999999999</v>
      </c>
      <c r="DX287">
        <v>7.6782840000000005E-2</v>
      </c>
      <c r="DY287">
        <v>18.908609999999999</v>
      </c>
      <c r="DZ287">
        <v>1.1668799999999999</v>
      </c>
      <c r="EA287">
        <v>17.41283</v>
      </c>
      <c r="EB287">
        <v>5.0763059999999999E-2</v>
      </c>
      <c r="EC287">
        <v>12.251760000000001</v>
      </c>
      <c r="ED287">
        <v>1.1621900000000001</v>
      </c>
      <c r="EE287">
        <v>17.323270000000001</v>
      </c>
      <c r="EF287">
        <v>4.4359030000000001E-2</v>
      </c>
      <c r="EG287">
        <v>10.670909999999999</v>
      </c>
      <c r="EH287">
        <v>1.157071</v>
      </c>
      <c r="EI287">
        <v>17.969290000000001</v>
      </c>
      <c r="EJ287" s="1">
        <v>4.1105570000000001E-2</v>
      </c>
      <c r="EK287">
        <v>9.9021849999999993</v>
      </c>
      <c r="EL287">
        <v>1.1515550000000001</v>
      </c>
      <c r="EM287">
        <v>18.645019999999999</v>
      </c>
      <c r="EN287" s="1">
        <v>3.8516059999999998E-2</v>
      </c>
      <c r="EO287">
        <v>9.3016199999999998</v>
      </c>
      <c r="EP287">
        <v>1.1457740000000001</v>
      </c>
      <c r="EQ287">
        <v>19.220549999999999</v>
      </c>
      <c r="ER287" s="1">
        <v>3.6126220000000001E-2</v>
      </c>
      <c r="ES287">
        <v>8.7475780000000007</v>
      </c>
      <c r="ET287">
        <v>1.13964</v>
      </c>
      <c r="EU287">
        <v>19.656649999999999</v>
      </c>
      <c r="EV287" s="1">
        <v>3.3838500000000001E-2</v>
      </c>
      <c r="EW287" s="1">
        <v>8.2167919999999999</v>
      </c>
      <c r="EX287">
        <v>1.1336079999999999</v>
      </c>
      <c r="EY287">
        <v>19.547540000000001</v>
      </c>
      <c r="EZ287" s="1">
        <v>3.168112E-2</v>
      </c>
      <c r="FA287" s="1">
        <v>7.7207030000000003</v>
      </c>
      <c r="FB287">
        <v>1.1272310000000001</v>
      </c>
      <c r="FC287">
        <v>18.933890000000002</v>
      </c>
      <c r="FD287" s="1">
        <v>2.9749930000000001E-2</v>
      </c>
      <c r="FE287" s="1">
        <v>7.2785890000000002</v>
      </c>
      <c r="FF287">
        <v>1.1197330000000001</v>
      </c>
      <c r="FG287">
        <v>18.32038</v>
      </c>
      <c r="FH287" s="1">
        <v>2.832469E-2</v>
      </c>
      <c r="FI287" s="1">
        <v>6.9569720000000004</v>
      </c>
      <c r="FJ287">
        <v>1.1115820000000001</v>
      </c>
      <c r="FK287">
        <v>17.988679999999999</v>
      </c>
      <c r="FL287" s="1">
        <v>2.7727459999999999E-2</v>
      </c>
      <c r="FM287" s="1">
        <v>6.835788</v>
      </c>
      <c r="FN287">
        <v>1.1033249999999999</v>
      </c>
      <c r="FO287">
        <v>18.387309999999999</v>
      </c>
      <c r="FP287" s="1">
        <v>2.7949870000000002E-2</v>
      </c>
      <c r="FQ287" s="1">
        <v>6.9195820000000001</v>
      </c>
      <c r="FR287">
        <v>1.0949720000000001</v>
      </c>
      <c r="FS287">
        <v>19.077999999999999</v>
      </c>
      <c r="FT287" s="1">
        <v>2.850575E-2</v>
      </c>
      <c r="FU287" s="1">
        <v>7.09396</v>
      </c>
      <c r="FV287">
        <v>1.0865940000000001</v>
      </c>
      <c r="FW287">
        <v>19.731909999999999</v>
      </c>
      <c r="FX287" s="1">
        <v>2.878174E-2</v>
      </c>
      <c r="FY287" s="1">
        <v>7.2051730000000003</v>
      </c>
      <c r="FZ287">
        <v>1.0786260000000001</v>
      </c>
      <c r="GA287">
        <v>20.308879999999998</v>
      </c>
      <c r="GB287" s="1">
        <v>2.843789E-2</v>
      </c>
      <c r="GC287" s="1">
        <v>7.1608299999999998</v>
      </c>
      <c r="GD287">
        <v>1.0715330000000001</v>
      </c>
      <c r="GE287">
        <v>20.354810000000001</v>
      </c>
      <c r="GF287" s="1">
        <v>2.7474789999999999E-2</v>
      </c>
      <c r="GG287" s="1">
        <v>6.9532819999999997</v>
      </c>
      <c r="GH287">
        <v>1.064222</v>
      </c>
      <c r="GI287">
        <v>20.000689999999999</v>
      </c>
      <c r="GJ287" s="1">
        <v>2.602409E-2</v>
      </c>
      <c r="GK287" s="1">
        <v>6.6190249999999997</v>
      </c>
      <c r="GL287">
        <v>1.056808</v>
      </c>
      <c r="GM287">
        <v>19.53332</v>
      </c>
      <c r="GN287" s="1">
        <v>2.430009E-2</v>
      </c>
      <c r="GO287" s="1">
        <v>6.2119710000000001</v>
      </c>
      <c r="GP287">
        <v>1.0492980000000001</v>
      </c>
      <c r="GQ287">
        <v>19.148440000000001</v>
      </c>
      <c r="GR287" s="1">
        <v>2.2479430000000002E-2</v>
      </c>
      <c r="GS287" s="1">
        <v>5.7831659999999996</v>
      </c>
      <c r="GT287">
        <v>1.0416209999999999</v>
      </c>
      <c r="GU287">
        <v>18.979520000000001</v>
      </c>
      <c r="GV287" s="1">
        <v>2.067685E-2</v>
      </c>
      <c r="GW287" s="1">
        <v>5.3534819999999996</v>
      </c>
      <c r="GX287">
        <v>1.033666</v>
      </c>
      <c r="GY287">
        <v>19.316310000000001</v>
      </c>
      <c r="GZ287" s="1">
        <v>1.8952900000000002E-2</v>
      </c>
      <c r="HA287" s="1">
        <v>4.940029</v>
      </c>
      <c r="HB287">
        <v>1.025468</v>
      </c>
      <c r="HC287">
        <v>19.690550000000002</v>
      </c>
      <c r="HD287" s="1">
        <v>1.7337269999999998E-2</v>
      </c>
      <c r="HE287" s="1">
        <v>4.5498560000000001</v>
      </c>
      <c r="HF287">
        <v>1.01712</v>
      </c>
      <c r="HG287">
        <v>20.0349</v>
      </c>
      <c r="HH287" s="1">
        <v>1.5842100000000001E-2</v>
      </c>
      <c r="HI287" s="1">
        <v>4.1869699999999996</v>
      </c>
      <c r="HJ287">
        <v>1.0093669999999999</v>
      </c>
      <c r="HK287">
        <v>20.087689999999998</v>
      </c>
      <c r="HL287" s="1">
        <v>1.4485899999999999E-2</v>
      </c>
      <c r="HM287" s="1">
        <v>3.8528159999999998</v>
      </c>
      <c r="HN287">
        <v>1.002013</v>
      </c>
      <c r="HO287">
        <v>19.94576</v>
      </c>
      <c r="HP287" s="1">
        <v>1.3259780000000001E-2</v>
      </c>
      <c r="HQ287" s="1">
        <v>3.5476179999999999</v>
      </c>
      <c r="HR287">
        <v>0.99458939999999996</v>
      </c>
      <c r="HS287">
        <v>19.612079999999999</v>
      </c>
      <c r="HT287" s="1">
        <v>1.213589E-2</v>
      </c>
      <c r="HU287" s="1">
        <v>3.2666539999999999</v>
      </c>
      <c r="HV287">
        <v>0.98745559999999999</v>
      </c>
      <c r="HW287">
        <v>19.122170000000001</v>
      </c>
      <c r="HX287" s="1">
        <v>1.110917E-2</v>
      </c>
      <c r="HY287" s="1">
        <v>3.0076719999999999</v>
      </c>
      <c r="HZ287">
        <v>0.98079910000000003</v>
      </c>
      <c r="IA287">
        <v>18.75414</v>
      </c>
      <c r="IB287" s="1">
        <v>1.01724E-2</v>
      </c>
      <c r="IC287" s="1">
        <v>2.7685840000000002</v>
      </c>
      <c r="ID287">
        <v>0.97411999999999999</v>
      </c>
      <c r="IE287">
        <v>18.795079999999999</v>
      </c>
      <c r="IF287" s="1">
        <v>9.3097579999999996E-3</v>
      </c>
      <c r="IG287" s="1">
        <v>2.5480999999999998</v>
      </c>
      <c r="IH287">
        <v>0.96764289999999997</v>
      </c>
      <c r="II287">
        <v>19.02899</v>
      </c>
      <c r="IJ287" s="1">
        <v>8.5159060000000002E-3</v>
      </c>
      <c r="IK287" s="1">
        <v>2.3437480000000002</v>
      </c>
      <c r="IL287">
        <v>0.96190050000000005</v>
      </c>
      <c r="IM287">
        <v>19.488900000000001</v>
      </c>
      <c r="IN287" s="1">
        <v>7.7937379999999997E-3</v>
      </c>
      <c r="IO287" s="1">
        <v>2.1559149999999998</v>
      </c>
      <c r="IP287">
        <v>0.95665040000000001</v>
      </c>
      <c r="IQ287">
        <v>19.59995</v>
      </c>
      <c r="IR287" s="1">
        <v>7.1344520000000003E-3</v>
      </c>
      <c r="IS287" s="1">
        <v>1.9830559999999999</v>
      </c>
      <c r="IT287">
        <v>0.9519147</v>
      </c>
      <c r="IU287">
        <v>19.515250000000002</v>
      </c>
      <c r="IV287" s="1">
        <v>6.527901E-3</v>
      </c>
      <c r="IW287" s="1">
        <v>1.8224610000000001</v>
      </c>
      <c r="IX287">
        <v>0.94779590000000002</v>
      </c>
      <c r="IY287">
        <v>19.330829999999999</v>
      </c>
      <c r="IZ287" s="1">
        <v>5.9642749999999998E-3</v>
      </c>
      <c r="JA287" s="1">
        <v>1.6715720000000001</v>
      </c>
      <c r="JB287">
        <v>0.94426129999999997</v>
      </c>
      <c r="JC287">
        <v>19.0549</v>
      </c>
      <c r="JD287" s="1">
        <v>5.435156E-3</v>
      </c>
      <c r="JE287" s="1">
        <v>1.5284450000000001</v>
      </c>
      <c r="JF287">
        <v>0.94136969999999998</v>
      </c>
      <c r="JG287">
        <v>19.149270000000001</v>
      </c>
      <c r="JH287" s="1">
        <v>4.9337879999999997E-3</v>
      </c>
      <c r="JI287" s="1">
        <v>1.391548</v>
      </c>
      <c r="JJ287">
        <v>0.93892889999999996</v>
      </c>
      <c r="JK287">
        <v>19.250499999999999</v>
      </c>
      <c r="JL287" s="1">
        <v>4.4563820000000001E-3</v>
      </c>
      <c r="JM287" s="1">
        <v>1.2600880000000001</v>
      </c>
      <c r="JN287">
        <v>0.93689549999999999</v>
      </c>
      <c r="JO287">
        <v>19.306730000000002</v>
      </c>
      <c r="JP287" s="1">
        <v>3.9998760000000003E-3</v>
      </c>
      <c r="JQ287" s="1">
        <v>1.1336850000000001</v>
      </c>
      <c r="JR287">
        <v>0.93523610000000001</v>
      </c>
      <c r="JS287">
        <v>19.54006</v>
      </c>
      <c r="JT287" s="1">
        <v>3.5621870000000001E-3</v>
      </c>
      <c r="JU287" s="1">
        <v>1.0116909999999999</v>
      </c>
      <c r="JV287">
        <v>0.93386789999999997</v>
      </c>
      <c r="JW287">
        <v>19.583490000000001</v>
      </c>
      <c r="JX287" s="1">
        <v>3.136177E-3</v>
      </c>
      <c r="JY287" s="1">
        <v>0.89251389999999997</v>
      </c>
      <c r="JZ287">
        <v>0.9327666</v>
      </c>
      <c r="KA287">
        <v>19.282050000000002</v>
      </c>
      <c r="KB287" s="1">
        <v>2.7166479999999999E-3</v>
      </c>
      <c r="KC287" s="1">
        <v>0.77465680000000003</v>
      </c>
      <c r="KD287">
        <v>0.93190439999999997</v>
      </c>
      <c r="KE287">
        <v>18.921880000000002</v>
      </c>
      <c r="KF287" s="1">
        <v>2.3053140000000001E-3</v>
      </c>
      <c r="KG287" s="1">
        <v>0.65877129999999995</v>
      </c>
      <c r="KH287">
        <v>0.93127629999999995</v>
      </c>
      <c r="KI287">
        <v>18.659839999999999</v>
      </c>
      <c r="KJ287" s="1">
        <v>1.917424E-3</v>
      </c>
      <c r="KK287" s="1">
        <v>0.54886889999999999</v>
      </c>
      <c r="KL287">
        <v>0.9308495</v>
      </c>
      <c r="KM287">
        <v>18.993600000000001</v>
      </c>
      <c r="KN287" s="1">
        <v>1.5742079999999999E-3</v>
      </c>
      <c r="KO287" s="1">
        <v>0.45103290000000001</v>
      </c>
      <c r="KP287">
        <v>0.9305793</v>
      </c>
      <c r="KQ287">
        <v>19.466670000000001</v>
      </c>
      <c r="KR287" s="1">
        <v>1.292077E-3</v>
      </c>
      <c r="KS287" s="1">
        <v>0.3701991</v>
      </c>
      <c r="KT287">
        <v>0.93041549999999995</v>
      </c>
      <c r="KU287">
        <v>19.989059999999998</v>
      </c>
      <c r="KV287" s="1">
        <v>1.075889E-3</v>
      </c>
      <c r="KW287" s="1">
        <v>0.30791249999999998</v>
      </c>
      <c r="KX287">
        <v>0.93034910000000004</v>
      </c>
      <c r="KY287">
        <v>20.422640000000001</v>
      </c>
      <c r="KZ287" s="1">
        <v>9.1774990000000002E-4</v>
      </c>
      <c r="LA287" s="1">
        <v>0.26223570000000002</v>
      </c>
      <c r="LB287">
        <v>0.9304019</v>
      </c>
      <c r="LC287">
        <v>20.346489999999999</v>
      </c>
      <c r="LD287" s="1">
        <v>8.0340619999999996E-4</v>
      </c>
      <c r="LE287" s="1">
        <v>0.2292063</v>
      </c>
      <c r="LF287">
        <v>0.93053050000000004</v>
      </c>
      <c r="LG287">
        <v>19.936910000000001</v>
      </c>
      <c r="LH287" s="1">
        <v>7.1811520000000003E-4</v>
      </c>
      <c r="LI287" s="1">
        <v>0.20461190000000001</v>
      </c>
      <c r="LJ287">
        <v>0.9306951</v>
      </c>
      <c r="LK287">
        <v>19.521640000000001</v>
      </c>
      <c r="LL287" s="1">
        <v>6.5044669999999997E-4</v>
      </c>
      <c r="LM287" s="1">
        <v>0.18517639999999999</v>
      </c>
      <c r="LN287">
        <v>0.9309037</v>
      </c>
      <c r="LO287">
        <v>19.261289999999999</v>
      </c>
      <c r="LP287" s="1">
        <v>5.9389410000000001E-4</v>
      </c>
      <c r="LQ287" s="1">
        <v>0.16897490000000001</v>
      </c>
      <c r="LR287">
        <v>0.93114019999999997</v>
      </c>
      <c r="LS287">
        <v>19.63945</v>
      </c>
      <c r="LT287" s="1">
        <v>5.4566399999999996E-4</v>
      </c>
      <c r="LU287" s="1">
        <v>0.1551612</v>
      </c>
      <c r="LV287">
        <v>0.93135760000000001</v>
      </c>
      <c r="LW287">
        <v>20.163930000000001</v>
      </c>
      <c r="LX287" s="1">
        <v>5.0467030000000003E-4</v>
      </c>
      <c r="LY287" s="1">
        <v>0.14340929999999999</v>
      </c>
      <c r="LZ287">
        <v>0.9316084</v>
      </c>
      <c r="MA287">
        <v>20.75282</v>
      </c>
      <c r="MB287" s="1">
        <v>4.7021189999999998E-4</v>
      </c>
      <c r="MC287" s="1">
        <v>0.1335307</v>
      </c>
      <c r="MD287">
        <v>0.93181119999999995</v>
      </c>
      <c r="ME287">
        <v>21.230630000000001</v>
      </c>
      <c r="MF287" s="1">
        <v>4.4128830000000001E-4</v>
      </c>
      <c r="MG287" s="1">
        <v>0.12523970000000001</v>
      </c>
      <c r="MH287">
        <v>0.93201259999999997</v>
      </c>
      <c r="MI287">
        <v>21.291139999999999</v>
      </c>
      <c r="MJ287" s="1">
        <v>4.1655670000000002E-4</v>
      </c>
      <c r="MK287" s="1">
        <v>0.1181659</v>
      </c>
      <c r="ML287">
        <v>0.93213619999999997</v>
      </c>
      <c r="MM287">
        <v>21.020160000000001</v>
      </c>
      <c r="MN287" s="1">
        <v>3.947458E-4</v>
      </c>
      <c r="MO287" s="1">
        <v>0.11194</v>
      </c>
      <c r="MP287">
        <v>0.93227320000000002</v>
      </c>
      <c r="MQ287">
        <v>20.72325</v>
      </c>
      <c r="MR287" s="1">
        <v>3.7498300000000001E-4</v>
      </c>
      <c r="MS287" s="1">
        <v>0.1063143</v>
      </c>
      <c r="MT287">
        <v>0.93229300000000004</v>
      </c>
      <c r="MU287">
        <v>20.517340000000001</v>
      </c>
      <c r="MV287" s="1">
        <v>3.5690789999999998E-4</v>
      </c>
      <c r="MW287" s="1">
        <v>0.1011726</v>
      </c>
      <c r="MX287">
        <v>0.93231920000000001</v>
      </c>
      <c r="MY287">
        <v>20.76708</v>
      </c>
      <c r="MZ287" s="1">
        <v>3.402945E-4</v>
      </c>
      <c r="NA287" s="1">
        <v>9.6461320000000003E-2</v>
      </c>
      <c r="NB287">
        <v>0.93219160000000001</v>
      </c>
      <c r="NC287">
        <v>20.666149999999998</v>
      </c>
      <c r="ND287" s="1">
        <v>3.2519899999999997E-4</v>
      </c>
      <c r="NE287" s="1">
        <v>9.2170189999999999E-2</v>
      </c>
      <c r="NF287">
        <v>0.93205470000000001</v>
      </c>
      <c r="NG287">
        <v>21.0061</v>
      </c>
      <c r="NH287" s="1">
        <v>3.1149960000000001E-4</v>
      </c>
      <c r="NI287" s="1">
        <v>8.8284489999999993E-2</v>
      </c>
      <c r="NJ287">
        <v>0.93180779999999996</v>
      </c>
      <c r="NK287">
        <v>21.335059999999999</v>
      </c>
      <c r="NL287" s="1">
        <v>2.9918510000000002E-4</v>
      </c>
      <c r="NM287" s="1">
        <v>8.4800039999999993E-2</v>
      </c>
      <c r="NN287">
        <v>0.93146600000000002</v>
      </c>
      <c r="NO287">
        <v>21.45992</v>
      </c>
      <c r="NP287" s="1">
        <v>2.8828140000000001E-4</v>
      </c>
      <c r="NQ287" s="1">
        <v>8.1716780000000003E-2</v>
      </c>
      <c r="NR287">
        <v>0.93107580000000001</v>
      </c>
      <c r="NS287">
        <v>21.35303</v>
      </c>
      <c r="NT287" s="1">
        <v>2.7879499999999998E-4</v>
      </c>
      <c r="NU287" s="1">
        <v>7.9034859999999998E-2</v>
      </c>
      <c r="NV287">
        <v>0.93059999999999998</v>
      </c>
      <c r="NW287">
        <v>21.150110000000002</v>
      </c>
      <c r="NX287" s="1">
        <v>2.7061750000000002E-4</v>
      </c>
      <c r="NY287" s="1">
        <v>7.6734510000000006E-2</v>
      </c>
      <c r="NZ287">
        <v>0.9301007</v>
      </c>
      <c r="OA287">
        <v>21.0443</v>
      </c>
      <c r="OB287" s="1">
        <v>2.634491E-4</v>
      </c>
      <c r="OC287" s="1">
        <v>7.4723999999999999E-2</v>
      </c>
      <c r="OD287">
        <v>0.92961119999999997</v>
      </c>
      <c r="OE287">
        <v>21.50367</v>
      </c>
      <c r="OF287" s="1">
        <v>2.5678000000000002E-4</v>
      </c>
      <c r="OG287" s="1">
        <v>7.2865349999999995E-2</v>
      </c>
      <c r="OH287">
        <v>0.92911429999999995</v>
      </c>
      <c r="OI287">
        <v>22.11</v>
      </c>
      <c r="OJ287" s="1">
        <v>2.501952E-4</v>
      </c>
      <c r="OK287" s="1">
        <v>7.1026190000000003E-2</v>
      </c>
    </row>
    <row r="288" spans="1:401" x14ac:dyDescent="0.35">
      <c r="A288">
        <v>294</v>
      </c>
      <c r="B288" t="s">
        <v>4</v>
      </c>
      <c r="C288" t="s">
        <v>181</v>
      </c>
      <c r="D288" t="s">
        <v>294</v>
      </c>
      <c r="E288">
        <v>882.86239999999998</v>
      </c>
      <c r="F288">
        <v>1.116433</v>
      </c>
      <c r="G288">
        <v>16.753900000000002</v>
      </c>
      <c r="H288">
        <v>0</v>
      </c>
      <c r="I288">
        <v>0</v>
      </c>
      <c r="J288">
        <v>1.115299</v>
      </c>
      <c r="K288">
        <v>17.30818</v>
      </c>
      <c r="L288">
        <v>0</v>
      </c>
      <c r="M288">
        <v>0</v>
      </c>
      <c r="N288">
        <v>1.114179</v>
      </c>
      <c r="O288">
        <v>17.8599</v>
      </c>
      <c r="P288">
        <v>0</v>
      </c>
      <c r="Q288">
        <v>0</v>
      </c>
      <c r="R288">
        <v>1.1131139999999999</v>
      </c>
      <c r="S288">
        <v>18.24567</v>
      </c>
      <c r="T288">
        <v>0</v>
      </c>
      <c r="U288">
        <v>0</v>
      </c>
      <c r="V288">
        <v>1.112031</v>
      </c>
      <c r="W288">
        <v>18.485150000000001</v>
      </c>
      <c r="X288">
        <v>0</v>
      </c>
      <c r="Y288">
        <v>0</v>
      </c>
      <c r="Z288">
        <v>1.1109420000000001</v>
      </c>
      <c r="AA288">
        <v>18.355840000000001</v>
      </c>
      <c r="AB288">
        <v>0</v>
      </c>
      <c r="AC288">
        <v>0</v>
      </c>
      <c r="AD288">
        <v>1.1098749999999999</v>
      </c>
      <c r="AE288">
        <v>17.90082</v>
      </c>
      <c r="AF288">
        <v>0</v>
      </c>
      <c r="AG288">
        <v>0</v>
      </c>
      <c r="AH288">
        <v>1.108805</v>
      </c>
      <c r="AI288">
        <v>17.563199999999998</v>
      </c>
      <c r="AJ288">
        <v>0</v>
      </c>
      <c r="AK288">
        <v>0</v>
      </c>
      <c r="AL288">
        <v>1.1076980000000001</v>
      </c>
      <c r="AM288">
        <v>17.444690000000001</v>
      </c>
      <c r="AN288">
        <v>0</v>
      </c>
      <c r="AO288">
        <v>0</v>
      </c>
      <c r="AP288">
        <v>1.106611</v>
      </c>
      <c r="AQ288">
        <v>17.92549</v>
      </c>
      <c r="AR288">
        <v>0</v>
      </c>
      <c r="AS288">
        <v>0</v>
      </c>
      <c r="AT288">
        <v>1.1054930000000001</v>
      </c>
      <c r="AU288">
        <v>18.643529999999998</v>
      </c>
      <c r="AV288">
        <v>0</v>
      </c>
      <c r="AW288">
        <v>0</v>
      </c>
      <c r="AX288">
        <v>1.104382</v>
      </c>
      <c r="AY288">
        <v>19.220770000000002</v>
      </c>
      <c r="AZ288">
        <v>0</v>
      </c>
      <c r="BA288">
        <v>0</v>
      </c>
      <c r="BB288">
        <v>1.1033010000000001</v>
      </c>
      <c r="BC288">
        <v>19.58362</v>
      </c>
      <c r="BD288">
        <v>0</v>
      </c>
      <c r="BE288">
        <v>0</v>
      </c>
      <c r="BF288">
        <v>1.102174</v>
      </c>
      <c r="BG288">
        <v>19.459540000000001</v>
      </c>
      <c r="BH288">
        <v>1.324831E-28</v>
      </c>
      <c r="BI288">
        <v>4.9890480000000001E-26</v>
      </c>
      <c r="BJ288">
        <v>1.100994</v>
      </c>
      <c r="BK288">
        <v>19.084209999999999</v>
      </c>
      <c r="BL288" s="1">
        <v>1.7126540000000001E-18</v>
      </c>
      <c r="BM288" s="1">
        <v>4.5598319999999998E-16</v>
      </c>
      <c r="BN288">
        <v>1.099815</v>
      </c>
      <c r="BO288">
        <v>18.80978</v>
      </c>
      <c r="BP288" s="1">
        <v>4.184732E-11</v>
      </c>
      <c r="BQ288" s="1">
        <v>8.9463670000000007E-9</v>
      </c>
      <c r="BR288">
        <v>1.0985990000000001</v>
      </c>
      <c r="BS288">
        <v>18.729980000000001</v>
      </c>
      <c r="BT288" s="1">
        <v>4.1529390000000002E-7</v>
      </c>
      <c r="BU288" s="1">
        <v>1.037705E-4</v>
      </c>
      <c r="BV288">
        <v>1.097405</v>
      </c>
      <c r="BW288">
        <v>19.018319999999999</v>
      </c>
      <c r="BX288" s="1">
        <v>1.9265140000000001E-4</v>
      </c>
      <c r="BY288" s="1">
        <v>5.2436150000000001E-2</v>
      </c>
      <c r="BZ288">
        <v>1.0957079999999999</v>
      </c>
      <c r="CA288">
        <v>19.206679999999999</v>
      </c>
      <c r="CB288" s="1">
        <v>1.725902E-2</v>
      </c>
      <c r="CC288" s="1">
        <v>5.0303579999999997</v>
      </c>
      <c r="CD288">
        <v>1.0935410000000001</v>
      </c>
      <c r="CE288">
        <v>19.376349999999999</v>
      </c>
      <c r="CF288" s="1">
        <v>0.46716449999999998</v>
      </c>
      <c r="CG288">
        <v>144.63069999999999</v>
      </c>
      <c r="CH288">
        <v>1.0912010000000001</v>
      </c>
      <c r="CI288">
        <v>19.20814</v>
      </c>
      <c r="CJ288" s="1">
        <v>4.8841950000000001</v>
      </c>
      <c r="CK288">
        <v>1598.998</v>
      </c>
      <c r="CL288">
        <v>1.088535</v>
      </c>
      <c r="CM288">
        <v>18.86253</v>
      </c>
      <c r="CN288">
        <v>23.295780000000001</v>
      </c>
      <c r="CO288">
        <v>8034.2259999999997</v>
      </c>
      <c r="CP288">
        <v>1.085582</v>
      </c>
      <c r="CQ288">
        <v>18.533200000000001</v>
      </c>
      <c r="CR288">
        <v>57.425179999999997</v>
      </c>
      <c r="CS288">
        <v>20787.63</v>
      </c>
      <c r="CT288">
        <v>1.0826150000000001</v>
      </c>
      <c r="CU288">
        <v>18.321560000000002</v>
      </c>
      <c r="CV288">
        <v>80.715519999999998</v>
      </c>
      <c r="CW288">
        <v>30582.25</v>
      </c>
      <c r="CX288">
        <v>1.079744</v>
      </c>
      <c r="CY288">
        <v>18.261050000000001</v>
      </c>
      <c r="CZ288">
        <v>70.257589999999993</v>
      </c>
      <c r="DA288">
        <v>27774.55</v>
      </c>
      <c r="DB288">
        <v>1.0770280000000001</v>
      </c>
      <c r="DC288">
        <v>18.659310000000001</v>
      </c>
      <c r="DD288">
        <v>40.460700000000003</v>
      </c>
      <c r="DE288">
        <v>16641.169999999998</v>
      </c>
      <c r="DF288">
        <v>1.0746100000000001</v>
      </c>
      <c r="DG288">
        <v>18.847650000000002</v>
      </c>
      <c r="DH288">
        <v>16.340969999999999</v>
      </c>
      <c r="DI288">
        <v>6969.1620000000003</v>
      </c>
      <c r="DJ288">
        <v>1.0722430000000001</v>
      </c>
      <c r="DK288">
        <v>18.948560000000001</v>
      </c>
      <c r="DL288">
        <v>4.8774430000000004</v>
      </c>
      <c r="DM288">
        <v>2149.8919999999998</v>
      </c>
      <c r="DN288">
        <v>1.0698369999999999</v>
      </c>
      <c r="DO288">
        <v>18.86149</v>
      </c>
      <c r="DP288">
        <v>1.1522289999999999</v>
      </c>
      <c r="DQ288">
        <v>520.9973</v>
      </c>
      <c r="DR288">
        <v>1.06724</v>
      </c>
      <c r="DS288">
        <v>18.49372</v>
      </c>
      <c r="DT288">
        <v>0.25456479999999998</v>
      </c>
      <c r="DU288">
        <v>114.9569</v>
      </c>
      <c r="DV288">
        <v>1.064416</v>
      </c>
      <c r="DW288">
        <v>17.923349999999999</v>
      </c>
      <c r="DX288">
        <v>8.2007620000000003E-2</v>
      </c>
      <c r="DY288">
        <v>34.902050000000003</v>
      </c>
      <c r="DZ288">
        <v>1.061291</v>
      </c>
      <c r="EA288">
        <v>17.438500000000001</v>
      </c>
      <c r="EB288">
        <v>5.1761050000000003E-2</v>
      </c>
      <c r="EC288">
        <v>20.842559999999999</v>
      </c>
      <c r="ED288">
        <v>1.057868</v>
      </c>
      <c r="EE288">
        <v>17.32667</v>
      </c>
      <c r="EF288">
        <v>4.4700370000000003E-2</v>
      </c>
      <c r="EG288">
        <v>17.775030000000001</v>
      </c>
      <c r="EH288">
        <v>1.0541240000000001</v>
      </c>
      <c r="EI288">
        <v>17.965129999999998</v>
      </c>
      <c r="EJ288">
        <v>4.1328810000000001E-2</v>
      </c>
      <c r="EK288">
        <v>16.450030000000002</v>
      </c>
      <c r="EL288">
        <v>1.05013</v>
      </c>
      <c r="EM288">
        <v>18.640879999999999</v>
      </c>
      <c r="EN288" s="1">
        <v>3.8709899999999998E-2</v>
      </c>
      <c r="EO288">
        <v>15.467549999999999</v>
      </c>
      <c r="EP288">
        <v>1.0460499999999999</v>
      </c>
      <c r="EQ288">
        <v>19.242000000000001</v>
      </c>
      <c r="ER288" s="1">
        <v>3.6311120000000002E-2</v>
      </c>
      <c r="ES288">
        <v>14.57572</v>
      </c>
      <c r="ET288">
        <v>1.0417339999999999</v>
      </c>
      <c r="EU288">
        <v>19.701499999999999</v>
      </c>
      <c r="EV288" s="1">
        <v>3.4015539999999997E-2</v>
      </c>
      <c r="EW288">
        <v>13.72269</v>
      </c>
      <c r="EX288">
        <v>1.03538</v>
      </c>
      <c r="EY288">
        <v>19.598870000000002</v>
      </c>
      <c r="EZ288" s="1">
        <v>3.184406E-2</v>
      </c>
      <c r="FA288" s="1">
        <v>12.919790000000001</v>
      </c>
      <c r="FB288">
        <v>1.0280590000000001</v>
      </c>
      <c r="FC288">
        <v>18.993120000000001</v>
      </c>
      <c r="FD288" s="1">
        <v>2.9887759999999999E-2</v>
      </c>
      <c r="FE288" s="1">
        <v>12.197229999999999</v>
      </c>
      <c r="FF288">
        <v>1.020456</v>
      </c>
      <c r="FG288">
        <v>18.374300000000002</v>
      </c>
      <c r="FH288" s="1">
        <v>2.84056E-2</v>
      </c>
      <c r="FI288" s="1">
        <v>11.64997</v>
      </c>
      <c r="FJ288">
        <v>1.0125960000000001</v>
      </c>
      <c r="FK288">
        <v>18.018979999999999</v>
      </c>
      <c r="FL288" s="1">
        <v>2.772995E-2</v>
      </c>
      <c r="FM288" s="1">
        <v>11.417350000000001</v>
      </c>
      <c r="FN288">
        <v>1.004642</v>
      </c>
      <c r="FO288">
        <v>18.40427</v>
      </c>
      <c r="FP288" s="1">
        <v>2.7892E-2</v>
      </c>
      <c r="FQ288" s="1">
        <v>11.535959999999999</v>
      </c>
      <c r="FR288">
        <v>0.9966701</v>
      </c>
      <c r="FS288">
        <v>19.07592</v>
      </c>
      <c r="FT288" s="1">
        <v>2.8441009999999999E-2</v>
      </c>
      <c r="FU288" s="1">
        <v>11.841290000000001</v>
      </c>
      <c r="FV288">
        <v>0.98870919999999995</v>
      </c>
      <c r="FW288">
        <v>19.727830000000001</v>
      </c>
      <c r="FX288" s="1">
        <v>2.8759710000000001E-2</v>
      </c>
      <c r="FY288" s="1">
        <v>12.077909999999999</v>
      </c>
      <c r="FZ288">
        <v>0.98108519999999999</v>
      </c>
      <c r="GA288">
        <v>20.31832</v>
      </c>
      <c r="GB288" s="1">
        <v>2.8474650000000001E-2</v>
      </c>
      <c r="GC288" s="1">
        <v>12.06931</v>
      </c>
      <c r="GD288">
        <v>0.97439589999999998</v>
      </c>
      <c r="GE288">
        <v>20.37124</v>
      </c>
      <c r="GF288" s="1">
        <v>2.75689E-2</v>
      </c>
      <c r="GG288" s="1">
        <v>11.784610000000001</v>
      </c>
      <c r="GH288">
        <v>0.96755500000000005</v>
      </c>
      <c r="GI288">
        <v>20.039819999999999</v>
      </c>
      <c r="GJ288" s="1">
        <v>2.6156789999999999E-2</v>
      </c>
      <c r="GK288" s="1">
        <v>11.27196</v>
      </c>
      <c r="GL288">
        <v>0.95998380000000005</v>
      </c>
      <c r="GM288">
        <v>19.58154</v>
      </c>
      <c r="GN288" s="1">
        <v>2.4449120000000001E-2</v>
      </c>
      <c r="GO288" s="1">
        <v>10.620649999999999</v>
      </c>
      <c r="GP288">
        <v>0.94958640000000005</v>
      </c>
      <c r="GQ288">
        <v>19.192329999999998</v>
      </c>
      <c r="GR288" s="1">
        <v>2.26354E-2</v>
      </c>
      <c r="GS288" s="1">
        <v>9.9192479999999996</v>
      </c>
      <c r="GT288">
        <v>0.93906469999999997</v>
      </c>
      <c r="GU288">
        <v>19.007059999999999</v>
      </c>
      <c r="GV288" s="1">
        <v>2.0830399999999999E-2</v>
      </c>
      <c r="GW288" s="1">
        <v>9.2150459999999992</v>
      </c>
      <c r="GX288">
        <v>0.92842190000000002</v>
      </c>
      <c r="GY288">
        <v>19.330870000000001</v>
      </c>
      <c r="GZ288" s="1">
        <v>1.910036E-2</v>
      </c>
      <c r="HA288" s="1">
        <v>8.5311669999999999</v>
      </c>
      <c r="HB288">
        <v>0.91753629999999997</v>
      </c>
      <c r="HC288">
        <v>19.67446</v>
      </c>
      <c r="HD288" s="1">
        <v>1.7476450000000001E-2</v>
      </c>
      <c r="HE288" s="1">
        <v>7.8821110000000001</v>
      </c>
      <c r="HF288">
        <v>0.90645489999999995</v>
      </c>
      <c r="HG288">
        <v>20.017479999999999</v>
      </c>
      <c r="HH288" s="1">
        <v>1.597175E-2</v>
      </c>
      <c r="HI288" s="1">
        <v>7.2756930000000004</v>
      </c>
      <c r="HJ288">
        <v>0.89593959999999995</v>
      </c>
      <c r="HK288">
        <v>20.071480000000001</v>
      </c>
      <c r="HL288" s="1">
        <v>1.460523E-2</v>
      </c>
      <c r="HM288" s="1">
        <v>6.7151969999999999</v>
      </c>
      <c r="HN288">
        <v>0.88601839999999998</v>
      </c>
      <c r="HO288">
        <v>19.95382</v>
      </c>
      <c r="HP288" s="1">
        <v>1.337027E-2</v>
      </c>
      <c r="HQ288" s="1">
        <v>6.2012590000000003</v>
      </c>
      <c r="HR288">
        <v>0.87610969999999999</v>
      </c>
      <c r="HS288">
        <v>19.641089999999998</v>
      </c>
      <c r="HT288" s="1">
        <v>1.223837E-2</v>
      </c>
      <c r="HU288" s="1">
        <v>5.7266380000000003</v>
      </c>
      <c r="HV288">
        <v>0.86641060000000003</v>
      </c>
      <c r="HW288">
        <v>19.167010000000001</v>
      </c>
      <c r="HX288" s="1">
        <v>1.120444E-2</v>
      </c>
      <c r="HY288" s="1">
        <v>5.2884180000000001</v>
      </c>
      <c r="HZ288">
        <v>0.85731860000000004</v>
      </c>
      <c r="IA288">
        <v>18.799119999999998</v>
      </c>
      <c r="IB288" s="1">
        <v>1.026082E-2</v>
      </c>
      <c r="IC288" s="1">
        <v>4.882339</v>
      </c>
      <c r="ID288">
        <v>0.8476283</v>
      </c>
      <c r="IE288">
        <v>18.823450000000001</v>
      </c>
      <c r="IF288" s="1">
        <v>9.3922880000000004E-3</v>
      </c>
      <c r="IG288" s="1">
        <v>4.5068799999999998</v>
      </c>
      <c r="IH288">
        <v>0.83809049999999996</v>
      </c>
      <c r="II288">
        <v>19.025169999999999</v>
      </c>
      <c r="IJ288" s="1">
        <v>8.5928340000000006E-3</v>
      </c>
      <c r="IK288" s="1">
        <v>4.1584050000000001</v>
      </c>
      <c r="IL288">
        <v>0.82942400000000005</v>
      </c>
      <c r="IM288">
        <v>19.468330000000002</v>
      </c>
      <c r="IN288" s="1">
        <v>7.8649310000000004E-3</v>
      </c>
      <c r="IO288" s="1">
        <v>3.836608</v>
      </c>
      <c r="IP288">
        <v>0.82153580000000004</v>
      </c>
      <c r="IQ288">
        <v>19.56861</v>
      </c>
      <c r="IR288" s="1">
        <v>7.2007499999999997E-3</v>
      </c>
      <c r="IS288" s="1">
        <v>3.5390769999999998</v>
      </c>
      <c r="IT288">
        <v>0.81441379999999997</v>
      </c>
      <c r="IU288">
        <v>19.496320000000001</v>
      </c>
      <c r="IV288" s="1">
        <v>6.5903460000000004E-3</v>
      </c>
      <c r="IW288" s="1">
        <v>3.261511</v>
      </c>
      <c r="IX288">
        <v>0.80818610000000002</v>
      </c>
      <c r="IY288">
        <v>19.337910000000001</v>
      </c>
      <c r="IZ288" s="1">
        <v>6.0237520000000003E-3</v>
      </c>
      <c r="JA288" s="1">
        <v>2.9998779999999998</v>
      </c>
      <c r="JB288">
        <v>0.80286080000000004</v>
      </c>
      <c r="JC288">
        <v>19.082930000000001</v>
      </c>
      <c r="JD288" s="1">
        <v>5.4922640000000002E-3</v>
      </c>
      <c r="JE288" s="1">
        <v>2.7505359999999999</v>
      </c>
      <c r="JF288">
        <v>0.79843010000000003</v>
      </c>
      <c r="JG288">
        <v>19.199670000000001</v>
      </c>
      <c r="JH288" s="1">
        <v>4.988864E-3</v>
      </c>
      <c r="JI288" s="1">
        <v>2.5109059999999999</v>
      </c>
      <c r="JJ288">
        <v>0.79470030000000003</v>
      </c>
      <c r="JK288">
        <v>19.30425</v>
      </c>
      <c r="JL288" s="1">
        <v>4.5097339999999996E-3</v>
      </c>
      <c r="JM288" s="1">
        <v>2.2798379999999998</v>
      </c>
      <c r="JN288">
        <v>0.791578</v>
      </c>
      <c r="JO288">
        <v>19.355239999999998</v>
      </c>
      <c r="JP288" s="1">
        <v>4.0514799999999997E-3</v>
      </c>
      <c r="JQ288" s="1">
        <v>2.0566040000000001</v>
      </c>
      <c r="JR288">
        <v>0.78901670000000002</v>
      </c>
      <c r="JS288">
        <v>19.58344</v>
      </c>
      <c r="JT288" s="1">
        <v>3.6124109999999998E-3</v>
      </c>
      <c r="JU288" s="1">
        <v>1.840598</v>
      </c>
      <c r="JV288">
        <v>0.78689330000000002</v>
      </c>
      <c r="JW288">
        <v>19.606490000000001</v>
      </c>
      <c r="JX288" s="1">
        <v>3.185743E-3</v>
      </c>
      <c r="JY288" s="1">
        <v>1.629472</v>
      </c>
      <c r="JZ288">
        <v>0.78522559999999997</v>
      </c>
      <c r="KA288">
        <v>19.291</v>
      </c>
      <c r="KB288" s="1">
        <v>2.7659310000000001E-3</v>
      </c>
      <c r="KC288" s="1">
        <v>1.4204920000000001</v>
      </c>
      <c r="KD288">
        <v>0.78391739999999999</v>
      </c>
      <c r="KE288">
        <v>18.940329999999999</v>
      </c>
      <c r="KF288" s="1">
        <v>2.3533529999999999E-3</v>
      </c>
      <c r="KG288" s="1">
        <v>1.213962</v>
      </c>
      <c r="KH288">
        <v>0.78293970000000002</v>
      </c>
      <c r="KI288">
        <v>18.67737</v>
      </c>
      <c r="KJ288" s="1">
        <v>1.961998E-3</v>
      </c>
      <c r="KK288" s="1">
        <v>1.016032</v>
      </c>
      <c r="KL288">
        <v>0.78222159999999996</v>
      </c>
      <c r="KM288">
        <v>19.033909999999999</v>
      </c>
      <c r="KN288" s="1">
        <v>1.612708E-3</v>
      </c>
      <c r="KO288" s="1">
        <v>0.83713610000000005</v>
      </c>
      <c r="KP288">
        <v>0.78173930000000003</v>
      </c>
      <c r="KQ288">
        <v>19.514800000000001</v>
      </c>
      <c r="KR288" s="1">
        <v>1.322908E-3</v>
      </c>
      <c r="KS288" s="1">
        <v>0.68687129999999996</v>
      </c>
      <c r="KT288">
        <v>0.78145430000000005</v>
      </c>
      <c r="KU288">
        <v>20.04205</v>
      </c>
      <c r="KV288" s="1">
        <v>1.099058E-3</v>
      </c>
      <c r="KW288" s="1">
        <v>0.56939130000000004</v>
      </c>
      <c r="KX288">
        <v>0.78131229999999996</v>
      </c>
      <c r="KY288">
        <v>20.471609999999998</v>
      </c>
      <c r="KZ288" s="1">
        <v>9.3453429999999999E-4</v>
      </c>
      <c r="LA288" s="1">
        <v>0.48241840000000002</v>
      </c>
      <c r="LB288">
        <v>0.78134409999999999</v>
      </c>
      <c r="LC288">
        <v>20.383959999999998</v>
      </c>
      <c r="LD288" s="1">
        <v>8.156309E-4</v>
      </c>
      <c r="LE288" s="1">
        <v>0.4194891</v>
      </c>
      <c r="LF288">
        <v>0.78146700000000002</v>
      </c>
      <c r="LG288">
        <v>19.963090000000001</v>
      </c>
      <c r="LH288" s="1">
        <v>7.2744070000000001E-4</v>
      </c>
      <c r="LI288" s="1">
        <v>0.37300680000000003</v>
      </c>
      <c r="LJ288">
        <v>0.78166360000000001</v>
      </c>
      <c r="LK288">
        <v>19.54982</v>
      </c>
      <c r="LL288" s="1">
        <v>6.5801080000000005E-4</v>
      </c>
      <c r="LM288" s="1">
        <v>0.33674900000000002</v>
      </c>
      <c r="LN288">
        <v>0.78195349999999997</v>
      </c>
      <c r="LO288">
        <v>19.2818</v>
      </c>
      <c r="LP288" s="1">
        <v>6.0029349999999996E-4</v>
      </c>
      <c r="LQ288" s="1">
        <v>0.30680849999999998</v>
      </c>
      <c r="LR288">
        <v>0.78223489999999996</v>
      </c>
      <c r="LS288">
        <v>19.678840000000001</v>
      </c>
      <c r="LT288" s="1">
        <v>5.5112599999999998E-4</v>
      </c>
      <c r="LU288" s="1">
        <v>0.28134199999999998</v>
      </c>
      <c r="LV288">
        <v>0.78259860000000003</v>
      </c>
      <c r="LW288">
        <v>20.202570000000001</v>
      </c>
      <c r="LX288" s="1">
        <v>5.0929600000000001E-4</v>
      </c>
      <c r="LY288" s="1">
        <v>0.25964809999999999</v>
      </c>
      <c r="LZ288">
        <v>0.78290669999999996</v>
      </c>
      <c r="MA288">
        <v>20.795860000000001</v>
      </c>
      <c r="MB288" s="1">
        <v>4.7408569999999998E-4</v>
      </c>
      <c r="MC288" s="1">
        <v>0.24136940000000001</v>
      </c>
      <c r="MD288">
        <v>0.78320000000000001</v>
      </c>
      <c r="ME288">
        <v>21.252939999999999</v>
      </c>
      <c r="MF288" s="1">
        <v>4.4455310000000002E-4</v>
      </c>
      <c r="MG288" s="1">
        <v>0.22603480000000001</v>
      </c>
      <c r="MH288">
        <v>0.78348050000000002</v>
      </c>
      <c r="MI288">
        <v>21.29824</v>
      </c>
      <c r="MJ288" s="1">
        <v>4.193755E-4</v>
      </c>
      <c r="MK288" s="1">
        <v>0.2130127</v>
      </c>
      <c r="ML288">
        <v>0.78371000000000002</v>
      </c>
      <c r="MM288">
        <v>21.010950000000001</v>
      </c>
      <c r="MN288" s="1">
        <v>3.972588E-4</v>
      </c>
      <c r="MO288" s="1">
        <v>0.20163120000000001</v>
      </c>
      <c r="MP288">
        <v>0.78387700000000005</v>
      </c>
      <c r="MQ288">
        <v>20.724419999999999</v>
      </c>
      <c r="MR288" s="1">
        <v>3.7727330000000001E-4</v>
      </c>
      <c r="MS288" s="1">
        <v>0.19139919999999999</v>
      </c>
      <c r="MT288">
        <v>0.78398219999999996</v>
      </c>
      <c r="MU288">
        <v>20.519659999999998</v>
      </c>
      <c r="MV288" s="1">
        <v>3.5900400000000001E-4</v>
      </c>
      <c r="MW288" s="1">
        <v>0.18205840000000001</v>
      </c>
      <c r="MX288">
        <v>0.78397139999999998</v>
      </c>
      <c r="MY288">
        <v>20.803190000000001</v>
      </c>
      <c r="MZ288" s="1">
        <v>3.4220680000000001E-4</v>
      </c>
      <c r="NA288" s="1">
        <v>0.17350760000000001</v>
      </c>
      <c r="NB288">
        <v>0.78388449999999998</v>
      </c>
      <c r="NC288">
        <v>20.70241</v>
      </c>
      <c r="ND288" s="1">
        <v>3.2693620000000002E-4</v>
      </c>
      <c r="NE288" s="1">
        <v>0.1657093</v>
      </c>
      <c r="NF288">
        <v>0.78370329999999999</v>
      </c>
      <c r="NG288">
        <v>21.04852</v>
      </c>
      <c r="NH288" s="1">
        <v>3.1306679999999998E-4</v>
      </c>
      <c r="NI288" s="1">
        <v>0.1586486</v>
      </c>
      <c r="NJ288">
        <v>0.78339360000000002</v>
      </c>
      <c r="NK288">
        <v>21.346959999999999</v>
      </c>
      <c r="NL288" s="1">
        <v>3.0058370000000001E-4</v>
      </c>
      <c r="NM288" s="1">
        <v>0.15230879999999999</v>
      </c>
      <c r="NN288">
        <v>0.78296140000000003</v>
      </c>
      <c r="NO288">
        <v>21.4495</v>
      </c>
      <c r="NP288" s="1">
        <v>2.8950859999999999E-4</v>
      </c>
      <c r="NQ288" s="1">
        <v>0.14668339999999999</v>
      </c>
      <c r="NR288">
        <v>0.78245140000000002</v>
      </c>
      <c r="NS288">
        <v>21.329799999999999</v>
      </c>
      <c r="NT288" s="1">
        <v>2.7985400000000001E-4</v>
      </c>
      <c r="NU288" s="1">
        <v>0.1417823</v>
      </c>
      <c r="NV288">
        <v>0.78181230000000002</v>
      </c>
      <c r="NW288">
        <v>21.135629999999999</v>
      </c>
      <c r="NX288" s="1">
        <v>2.715239E-4</v>
      </c>
      <c r="NY288" s="1">
        <v>0.13757359999999999</v>
      </c>
      <c r="NZ288">
        <v>0.78114919999999999</v>
      </c>
      <c r="OA288">
        <v>21.05</v>
      </c>
      <c r="OB288" s="1">
        <v>2.6425770000000002E-4</v>
      </c>
      <c r="OC288" s="1">
        <v>0.13392409999999999</v>
      </c>
      <c r="OD288">
        <v>0.78043300000000004</v>
      </c>
      <c r="OE288">
        <v>21.54663</v>
      </c>
      <c r="OF288" s="1">
        <v>2.5754789999999999E-4</v>
      </c>
      <c r="OG288" s="1">
        <v>0.13059950000000001</v>
      </c>
      <c r="OH288">
        <v>0.77974359999999998</v>
      </c>
      <c r="OI288">
        <v>22.158180000000002</v>
      </c>
      <c r="OJ288" s="1">
        <v>2.5097539999999999E-4</v>
      </c>
      <c r="OK288" s="1">
        <v>0.12735160000000001</v>
      </c>
    </row>
    <row r="289" spans="1:401" x14ac:dyDescent="0.35">
      <c r="A289">
        <v>295</v>
      </c>
      <c r="B289" t="s">
        <v>4</v>
      </c>
      <c r="C289" t="s">
        <v>181</v>
      </c>
      <c r="D289" t="s">
        <v>295</v>
      </c>
      <c r="E289">
        <v>879.47910000000002</v>
      </c>
      <c r="F289">
        <v>0.56420950000000003</v>
      </c>
      <c r="G289">
        <v>16.74972</v>
      </c>
      <c r="H289">
        <v>0</v>
      </c>
      <c r="I289">
        <v>0</v>
      </c>
      <c r="J289">
        <v>0.56273189999999995</v>
      </c>
      <c r="K289">
        <v>17.302389999999999</v>
      </c>
      <c r="L289">
        <v>0</v>
      </c>
      <c r="M289">
        <v>0</v>
      </c>
      <c r="N289">
        <v>0.56126450000000006</v>
      </c>
      <c r="O289">
        <v>17.860099999999999</v>
      </c>
      <c r="P289">
        <v>0</v>
      </c>
      <c r="Q289">
        <v>0</v>
      </c>
      <c r="R289">
        <v>0.55984929999999999</v>
      </c>
      <c r="S289">
        <v>18.262989999999999</v>
      </c>
      <c r="T289">
        <v>0</v>
      </c>
      <c r="U289">
        <v>0</v>
      </c>
      <c r="V289">
        <v>0.5583958</v>
      </c>
      <c r="W289">
        <v>18.51052</v>
      </c>
      <c r="X289">
        <v>0</v>
      </c>
      <c r="Y289">
        <v>0</v>
      </c>
      <c r="Z289">
        <v>0.55694980000000005</v>
      </c>
      <c r="AA289">
        <v>18.387029999999999</v>
      </c>
      <c r="AB289">
        <v>0</v>
      </c>
      <c r="AC289">
        <v>0</v>
      </c>
      <c r="AD289">
        <v>0.55552210000000002</v>
      </c>
      <c r="AE289">
        <v>17.924959999999999</v>
      </c>
      <c r="AF289">
        <v>0</v>
      </c>
      <c r="AG289">
        <v>0</v>
      </c>
      <c r="AH289">
        <v>0.55407200000000001</v>
      </c>
      <c r="AI289">
        <v>17.56945</v>
      </c>
      <c r="AJ289">
        <v>0</v>
      </c>
      <c r="AK289">
        <v>0</v>
      </c>
      <c r="AL289">
        <v>0.55262420000000001</v>
      </c>
      <c r="AM289">
        <v>17.43853</v>
      </c>
      <c r="AN289">
        <v>0</v>
      </c>
      <c r="AO289">
        <v>0</v>
      </c>
      <c r="AP289">
        <v>0.55115879999999995</v>
      </c>
      <c r="AQ289">
        <v>17.91741</v>
      </c>
      <c r="AR289">
        <v>0</v>
      </c>
      <c r="AS289">
        <v>0</v>
      </c>
      <c r="AT289">
        <v>0.54968050000000002</v>
      </c>
      <c r="AU289">
        <v>18.63918</v>
      </c>
      <c r="AV289">
        <v>0</v>
      </c>
      <c r="AW289">
        <v>0</v>
      </c>
      <c r="AX289">
        <v>0.54820380000000002</v>
      </c>
      <c r="AY289">
        <v>19.22786</v>
      </c>
      <c r="AZ289">
        <v>0</v>
      </c>
      <c r="BA289">
        <v>0</v>
      </c>
      <c r="BB289">
        <v>0.54668329999999998</v>
      </c>
      <c r="BC289">
        <v>19.604710000000001</v>
      </c>
      <c r="BD289">
        <v>0</v>
      </c>
      <c r="BE289">
        <v>0</v>
      </c>
      <c r="BF289">
        <v>0.54514510000000005</v>
      </c>
      <c r="BG289">
        <v>19.484739999999999</v>
      </c>
      <c r="BH289">
        <v>1.7803699999999999E-29</v>
      </c>
      <c r="BI289">
        <v>6.6296530000000001E-27</v>
      </c>
      <c r="BJ289">
        <v>0.54353390000000001</v>
      </c>
      <c r="BK289">
        <v>19.103960000000001</v>
      </c>
      <c r="BL289" s="1">
        <v>8.850631E-19</v>
      </c>
      <c r="BM289" s="1">
        <v>2.6885679999999998E-16</v>
      </c>
      <c r="BN289">
        <v>0.54190859999999996</v>
      </c>
      <c r="BO289">
        <v>18.816009999999999</v>
      </c>
      <c r="BP289" s="1">
        <v>9.6712590000000004E-12</v>
      </c>
      <c r="BQ289" s="1">
        <v>3.1423609999999998E-9</v>
      </c>
      <c r="BR289">
        <v>0.54026130000000006</v>
      </c>
      <c r="BS289">
        <v>18.727340000000002</v>
      </c>
      <c r="BT289" s="1">
        <v>1.7552249999999999E-7</v>
      </c>
      <c r="BU289" s="1">
        <v>5.5311949999999998E-5</v>
      </c>
      <c r="BV289">
        <v>0.53857960000000005</v>
      </c>
      <c r="BW289">
        <v>19.01652</v>
      </c>
      <c r="BX289" s="1">
        <v>1.013896E-4</v>
      </c>
      <c r="BY289" s="1">
        <v>3.285863E-2</v>
      </c>
      <c r="BZ289">
        <v>0.53687220000000002</v>
      </c>
      <c r="CA289">
        <v>19.21021</v>
      </c>
      <c r="CB289" s="1">
        <v>1.056262E-2</v>
      </c>
      <c r="CC289" s="1">
        <v>3.523736</v>
      </c>
      <c r="CD289">
        <v>0.53510769999999996</v>
      </c>
      <c r="CE289">
        <v>19.394459999999999</v>
      </c>
      <c r="CF289" s="1">
        <v>0.3227602</v>
      </c>
      <c r="CG289" s="1">
        <v>110.69580000000001</v>
      </c>
      <c r="CH289">
        <v>0.53319499999999997</v>
      </c>
      <c r="CI289">
        <v>19.23386</v>
      </c>
      <c r="CJ289" s="1">
        <v>3.741911</v>
      </c>
      <c r="CK289">
        <v>1318.3969999999999</v>
      </c>
      <c r="CL289">
        <v>0.53103140000000004</v>
      </c>
      <c r="CM289">
        <v>18.88627</v>
      </c>
      <c r="CN289">
        <v>19.544160000000002</v>
      </c>
      <c r="CO289">
        <v>7064.2489999999998</v>
      </c>
      <c r="CP289">
        <v>0.52863879999999996</v>
      </c>
      <c r="CQ289">
        <v>18.549140000000001</v>
      </c>
      <c r="CR289">
        <v>52.24521</v>
      </c>
      <c r="CS289">
        <v>19336.310000000001</v>
      </c>
      <c r="CT289">
        <v>0.52614170000000005</v>
      </c>
      <c r="CU289">
        <v>18.324629999999999</v>
      </c>
      <c r="CV289">
        <v>79.000649999999993</v>
      </c>
      <c r="CW289">
        <v>29898.18</v>
      </c>
      <c r="CX289">
        <v>0.52366330000000005</v>
      </c>
      <c r="CY289">
        <v>18.254539999999999</v>
      </c>
      <c r="CZ289">
        <v>73.456389999999999</v>
      </c>
      <c r="DA289">
        <v>28374.9</v>
      </c>
      <c r="DB289">
        <v>0.52129760000000003</v>
      </c>
      <c r="DC289">
        <v>18.65438</v>
      </c>
      <c r="DD289">
        <v>44.917700000000004</v>
      </c>
      <c r="DE289">
        <v>17679.37</v>
      </c>
      <c r="DF289">
        <v>0.51910440000000002</v>
      </c>
      <c r="DG289">
        <v>18.849080000000001</v>
      </c>
      <c r="DH289">
        <v>19.152709999999999</v>
      </c>
      <c r="DI289">
        <v>7665.2830000000004</v>
      </c>
      <c r="DJ289">
        <v>0.51700489999999999</v>
      </c>
      <c r="DK289">
        <v>18.975249999999999</v>
      </c>
      <c r="DL289">
        <v>5.9968269999999997</v>
      </c>
      <c r="DM289">
        <v>2436.7040000000002</v>
      </c>
      <c r="DN289">
        <v>0.51487669999999996</v>
      </c>
      <c r="DO289">
        <v>18.897069999999999</v>
      </c>
      <c r="DP289">
        <v>1.46784</v>
      </c>
      <c r="DQ289">
        <v>603.80510000000004</v>
      </c>
      <c r="DR289">
        <v>0.51264829999999995</v>
      </c>
      <c r="DS289">
        <v>18.535730000000001</v>
      </c>
      <c r="DT289">
        <v>0.32248169999999998</v>
      </c>
      <c r="DU289">
        <v>133.0436</v>
      </c>
      <c r="DV289">
        <v>0.51023569999999996</v>
      </c>
      <c r="DW289">
        <v>17.960989999999999</v>
      </c>
      <c r="DX289">
        <v>9.4160869999999994E-2</v>
      </c>
      <c r="DY289">
        <v>38.129840000000002</v>
      </c>
      <c r="DZ289">
        <v>0.50755749999999999</v>
      </c>
      <c r="EA289">
        <v>17.46048</v>
      </c>
      <c r="EB289">
        <v>5.3995330000000001E-2</v>
      </c>
      <c r="EC289">
        <v>21.396429999999999</v>
      </c>
      <c r="ED289">
        <v>0.50459019999999999</v>
      </c>
      <c r="EE289">
        <v>17.326989999999999</v>
      </c>
      <c r="EF289">
        <v>4.5381209999999998E-2</v>
      </c>
      <c r="EG289">
        <v>17.918410000000002</v>
      </c>
      <c r="EH289">
        <v>0.50132560000000004</v>
      </c>
      <c r="EI289">
        <v>17.95844</v>
      </c>
      <c r="EJ289" s="1">
        <v>4.1740100000000002E-2</v>
      </c>
      <c r="EK289">
        <v>16.5334</v>
      </c>
      <c r="EL289">
        <v>0.49778460000000002</v>
      </c>
      <c r="EM289">
        <v>18.635059999999999</v>
      </c>
      <c r="EN289" s="1">
        <v>3.9057170000000002E-2</v>
      </c>
      <c r="EO289">
        <v>15.546720000000001</v>
      </c>
      <c r="EP289">
        <v>0.49405549999999998</v>
      </c>
      <c r="EQ289">
        <v>19.251809999999999</v>
      </c>
      <c r="ER289" s="1">
        <v>3.6640289999999999E-2</v>
      </c>
      <c r="ES289">
        <v>14.664070000000001</v>
      </c>
      <c r="ET289">
        <v>0.49007089999999998</v>
      </c>
      <c r="EU289">
        <v>19.729649999999999</v>
      </c>
      <c r="EV289" s="1">
        <v>3.4330890000000003E-2</v>
      </c>
      <c r="EW289">
        <v>13.821440000000001</v>
      </c>
      <c r="EX289">
        <v>0.48588510000000001</v>
      </c>
      <c r="EY289">
        <v>19.637499999999999</v>
      </c>
      <c r="EZ289" s="1">
        <v>3.2137510000000001E-2</v>
      </c>
      <c r="FA289" s="1">
        <v>13.01938</v>
      </c>
      <c r="FB289">
        <v>0.48142810000000003</v>
      </c>
      <c r="FC289">
        <v>19.03697</v>
      </c>
      <c r="FD289" s="1">
        <v>3.0139590000000001E-2</v>
      </c>
      <c r="FE289" s="1">
        <v>12.28927</v>
      </c>
      <c r="FF289">
        <v>0.47678199999999998</v>
      </c>
      <c r="FG289">
        <v>18.41563</v>
      </c>
      <c r="FH289" s="1">
        <v>2.8562069999999998E-2</v>
      </c>
      <c r="FI289" s="1">
        <v>11.72052</v>
      </c>
      <c r="FJ289">
        <v>0.47198849999999998</v>
      </c>
      <c r="FK289">
        <v>18.040489999999998</v>
      </c>
      <c r="FL289" s="1">
        <v>2.7742840000000001E-2</v>
      </c>
      <c r="FM289" s="1">
        <v>11.4542</v>
      </c>
      <c r="FN289">
        <v>0.46712049999999999</v>
      </c>
      <c r="FO289">
        <v>18.416070000000001</v>
      </c>
      <c r="FP289" s="1">
        <v>2.7782000000000001E-2</v>
      </c>
      <c r="FQ289" s="1">
        <v>11.54379</v>
      </c>
      <c r="FR289">
        <v>0.46223409999999998</v>
      </c>
      <c r="FS289">
        <v>19.074780000000001</v>
      </c>
      <c r="FT289" s="1">
        <v>2.830216E-2</v>
      </c>
      <c r="FU289" s="1">
        <v>11.844849999999999</v>
      </c>
      <c r="FV289">
        <v>0.45730929999999997</v>
      </c>
      <c r="FW289">
        <v>19.723739999999999</v>
      </c>
      <c r="FX289" s="1">
        <v>2.8689639999999999E-2</v>
      </c>
      <c r="FY289" s="1">
        <v>12.10346</v>
      </c>
      <c r="FZ289">
        <v>0.45251720000000001</v>
      </c>
      <c r="GA289">
        <v>20.322800000000001</v>
      </c>
      <c r="GB289" s="1">
        <v>2.8518990000000001E-2</v>
      </c>
      <c r="GC289" s="1">
        <v>12.128769999999999</v>
      </c>
      <c r="GD289">
        <v>0.4481793</v>
      </c>
      <c r="GE289">
        <v>20.382840000000002</v>
      </c>
      <c r="GF289" s="1">
        <v>2.7720229999999998E-2</v>
      </c>
      <c r="GG289" s="1">
        <v>11.875970000000001</v>
      </c>
      <c r="GH289">
        <v>0.44383460000000002</v>
      </c>
      <c r="GI289">
        <v>20.06635</v>
      </c>
      <c r="GJ289" s="1">
        <v>2.638712E-2</v>
      </c>
      <c r="GK289" s="1">
        <v>11.38627</v>
      </c>
      <c r="GL289">
        <v>0.43928450000000002</v>
      </c>
      <c r="GM289">
        <v>19.616</v>
      </c>
      <c r="GN289" s="1">
        <v>2.4718799999999999E-2</v>
      </c>
      <c r="GO289" s="1">
        <v>10.74615</v>
      </c>
      <c r="GP289">
        <v>0.4344113</v>
      </c>
      <c r="GQ289">
        <v>19.223849999999999</v>
      </c>
      <c r="GR289" s="1">
        <v>2.2916570000000001E-2</v>
      </c>
      <c r="GS289" s="1">
        <v>10.03899</v>
      </c>
      <c r="GT289">
        <v>0.42905130000000002</v>
      </c>
      <c r="GU289">
        <v>19.029229999999998</v>
      </c>
      <c r="GV289" s="1">
        <v>2.11112E-2</v>
      </c>
      <c r="GW289" s="1">
        <v>9.3261590000000005</v>
      </c>
      <c r="GX289">
        <v>0.42364269999999998</v>
      </c>
      <c r="GY289">
        <v>19.342300000000002</v>
      </c>
      <c r="GZ289" s="1">
        <v>1.9371389999999999E-2</v>
      </c>
      <c r="HA289" s="1">
        <v>8.63185</v>
      </c>
      <c r="HB289">
        <v>0.41812339999999998</v>
      </c>
      <c r="HC289">
        <v>19.664480000000001</v>
      </c>
      <c r="HD289" s="1">
        <v>1.7733019999999999E-2</v>
      </c>
      <c r="HE289" s="1">
        <v>7.9718249999999999</v>
      </c>
      <c r="HF289">
        <v>0.41252460000000002</v>
      </c>
      <c r="HG289">
        <v>20.005410000000001</v>
      </c>
      <c r="HH289" s="1">
        <v>1.6211110000000001E-2</v>
      </c>
      <c r="HI289" s="1">
        <v>7.3542769999999997</v>
      </c>
      <c r="HJ289">
        <v>0.40714339999999999</v>
      </c>
      <c r="HK289">
        <v>20.05893</v>
      </c>
      <c r="HL289" s="1">
        <v>1.48261E-2</v>
      </c>
      <c r="HM289" s="1">
        <v>6.7832860000000004</v>
      </c>
      <c r="HN289">
        <v>0.40208070000000001</v>
      </c>
      <c r="HO289">
        <v>19.957149999999999</v>
      </c>
      <c r="HP289" s="1">
        <v>1.3574930000000001E-2</v>
      </c>
      <c r="HQ289" s="1">
        <v>6.2601740000000001</v>
      </c>
      <c r="HR289">
        <v>0.39706730000000001</v>
      </c>
      <c r="HS289">
        <v>19.6584</v>
      </c>
      <c r="HT289" s="1">
        <v>1.242855E-2</v>
      </c>
      <c r="HU289" s="1">
        <v>5.7771429999999997</v>
      </c>
      <c r="HV289">
        <v>0.3921248</v>
      </c>
      <c r="HW289">
        <v>19.194800000000001</v>
      </c>
      <c r="HX289" s="1">
        <v>1.138081E-2</v>
      </c>
      <c r="HY289" s="1">
        <v>5.3313329999999999</v>
      </c>
      <c r="HZ289">
        <v>0.38747740000000003</v>
      </c>
      <c r="IA289">
        <v>18.82967</v>
      </c>
      <c r="IB289" s="1">
        <v>1.042502E-2</v>
      </c>
      <c r="IC289" s="1">
        <v>4.9191130000000003</v>
      </c>
      <c r="ID289">
        <v>0.38277719999999998</v>
      </c>
      <c r="IE289">
        <v>18.845389999999998</v>
      </c>
      <c r="IF289" s="1">
        <v>9.5455609999999993E-3</v>
      </c>
      <c r="IG289" s="1">
        <v>4.5375610000000002</v>
      </c>
      <c r="IH289">
        <v>0.37808999999999998</v>
      </c>
      <c r="II289">
        <v>19.027650000000001</v>
      </c>
      <c r="IJ289" s="1">
        <v>8.735741E-3</v>
      </c>
      <c r="IK289" s="1">
        <v>4.1836190000000002</v>
      </c>
      <c r="IL289">
        <v>0.37377929999999998</v>
      </c>
      <c r="IM289">
        <v>19.457820000000002</v>
      </c>
      <c r="IN289" s="1">
        <v>7.9976230000000006E-3</v>
      </c>
      <c r="IO289" s="1">
        <v>3.8572609999999998</v>
      </c>
      <c r="IP289">
        <v>0.36985679999999999</v>
      </c>
      <c r="IQ289">
        <v>19.547360000000001</v>
      </c>
      <c r="IR289" s="1">
        <v>7.3246450000000003E-3</v>
      </c>
      <c r="IS289" s="1">
        <v>3.5560909999999999</v>
      </c>
      <c r="IT289">
        <v>0.3663343</v>
      </c>
      <c r="IU289">
        <v>19.481449999999999</v>
      </c>
      <c r="IV289" s="1">
        <v>6.7072269999999996E-3</v>
      </c>
      <c r="IW289" s="1">
        <v>3.2758600000000002</v>
      </c>
      <c r="IX289">
        <v>0.36321740000000002</v>
      </c>
      <c r="IY289">
        <v>19.338519999999999</v>
      </c>
      <c r="IZ289" s="1">
        <v>6.1352489999999997E-3</v>
      </c>
      <c r="JA289" s="1">
        <v>3.0125359999999999</v>
      </c>
      <c r="JB289">
        <v>0.3605544</v>
      </c>
      <c r="JC289">
        <v>19.100069999999999</v>
      </c>
      <c r="JD289" s="1">
        <v>5.5996839999999997E-3</v>
      </c>
      <c r="JE289" s="1">
        <v>2.7623039999999999</v>
      </c>
      <c r="JF289">
        <v>0.35832900000000001</v>
      </c>
      <c r="JG289">
        <v>19.232900000000001</v>
      </c>
      <c r="JH289" s="1">
        <v>5.0928370000000002E-3</v>
      </c>
      <c r="JI289" s="1">
        <v>2.5222829999999998</v>
      </c>
      <c r="JJ289">
        <v>0.35644900000000002</v>
      </c>
      <c r="JK289">
        <v>19.343689999999999</v>
      </c>
      <c r="JL289" s="1">
        <v>4.6107350000000004E-3</v>
      </c>
      <c r="JM289" s="1">
        <v>2.2912430000000001</v>
      </c>
      <c r="JN289">
        <v>0.35487879999999999</v>
      </c>
      <c r="JO289">
        <v>19.3903</v>
      </c>
      <c r="JP289" s="1">
        <v>4.1493449999999996E-3</v>
      </c>
      <c r="JQ289" s="1">
        <v>2.068209</v>
      </c>
      <c r="JR289">
        <v>0.35358810000000002</v>
      </c>
      <c r="JS289">
        <v>19.614229999999999</v>
      </c>
      <c r="JT289" s="1">
        <v>3.7077260000000002E-3</v>
      </c>
      <c r="JU289" s="1">
        <v>1.8527070000000001</v>
      </c>
      <c r="JV289">
        <v>0.35253309999999999</v>
      </c>
      <c r="JW289">
        <v>19.62163</v>
      </c>
      <c r="JX289" s="1">
        <v>3.2798340000000001E-3</v>
      </c>
      <c r="JY289" s="1">
        <v>1.642566</v>
      </c>
      <c r="JZ289">
        <v>0.3516899</v>
      </c>
      <c r="KA289">
        <v>19.294309999999999</v>
      </c>
      <c r="KB289" s="1">
        <v>2.859604E-3</v>
      </c>
      <c r="KC289" s="1">
        <v>1.434949</v>
      </c>
      <c r="KD289">
        <v>0.35102820000000001</v>
      </c>
      <c r="KE289">
        <v>18.949929999999998</v>
      </c>
      <c r="KF289" s="1">
        <v>2.4452760000000001E-3</v>
      </c>
      <c r="KG289" s="1">
        <v>1.2295229999999999</v>
      </c>
      <c r="KH289">
        <v>0.35051680000000002</v>
      </c>
      <c r="KI289">
        <v>18.68946</v>
      </c>
      <c r="KJ289" s="1">
        <v>2.048261E-3</v>
      </c>
      <c r="KK289" s="1">
        <v>1.0316449999999999</v>
      </c>
      <c r="KL289">
        <v>0.35014899999999999</v>
      </c>
      <c r="KM289">
        <v>19.061679999999999</v>
      </c>
      <c r="KN289" s="1">
        <v>1.688293E-3</v>
      </c>
      <c r="KO289" s="1">
        <v>0.85128510000000002</v>
      </c>
      <c r="KP289">
        <v>0.34989680000000001</v>
      </c>
      <c r="KQ289">
        <v>19.549720000000001</v>
      </c>
      <c r="KR289" s="1">
        <v>1.384255E-3</v>
      </c>
      <c r="KS289" s="1">
        <v>0.6983336</v>
      </c>
      <c r="KT289">
        <v>0.34974460000000002</v>
      </c>
      <c r="KU289">
        <v>20.080100000000002</v>
      </c>
      <c r="KV289" s="1">
        <v>1.145671E-3</v>
      </c>
      <c r="KW289" s="1">
        <v>0.57771930000000005</v>
      </c>
      <c r="KX289">
        <v>0.34967379999999998</v>
      </c>
      <c r="KY289">
        <v>20.50665</v>
      </c>
      <c r="KZ289" s="1">
        <v>9.6846240000000004E-4</v>
      </c>
      <c r="LA289" s="1">
        <v>0.48790879999999998</v>
      </c>
      <c r="LB289">
        <v>0.34966570000000002</v>
      </c>
      <c r="LC289">
        <v>20.40765</v>
      </c>
      <c r="LD289" s="1">
        <v>8.4025110000000001E-4</v>
      </c>
      <c r="LE289" s="1">
        <v>0.42287920000000001</v>
      </c>
      <c r="LF289">
        <v>0.34972340000000002</v>
      </c>
      <c r="LG289">
        <v>19.977709999999998</v>
      </c>
      <c r="LH289" s="1">
        <v>7.4602320000000002E-4</v>
      </c>
      <c r="LI289" s="1">
        <v>0.37507269999999998</v>
      </c>
      <c r="LJ289">
        <v>0.34981610000000002</v>
      </c>
      <c r="LK289">
        <v>19.565950000000001</v>
      </c>
      <c r="LL289" s="1">
        <v>6.7294010000000005E-4</v>
      </c>
      <c r="LM289" s="1">
        <v>0.3380843</v>
      </c>
      <c r="LN289">
        <v>0.34994399999999998</v>
      </c>
      <c r="LO289">
        <v>19.296309999999998</v>
      </c>
      <c r="LP289" s="1">
        <v>6.1285780000000002E-4</v>
      </c>
      <c r="LQ289" s="1">
        <v>0.30773850000000003</v>
      </c>
      <c r="LR289">
        <v>0.35009410000000002</v>
      </c>
      <c r="LS289">
        <v>19.706949999999999</v>
      </c>
      <c r="LT289" s="1">
        <v>5.6185250000000001E-4</v>
      </c>
      <c r="LU289" s="1">
        <v>0.28197650000000002</v>
      </c>
      <c r="LV289">
        <v>0.3502555</v>
      </c>
      <c r="LW289">
        <v>20.232340000000001</v>
      </c>
      <c r="LX289" s="1">
        <v>5.1840060000000001E-4</v>
      </c>
      <c r="LY289" s="1">
        <v>0.26002120000000001</v>
      </c>
      <c r="LZ289">
        <v>0.35040660000000001</v>
      </c>
      <c r="MA289">
        <v>20.826450000000001</v>
      </c>
      <c r="MB289" s="1">
        <v>4.817167E-4</v>
      </c>
      <c r="MC289" s="1">
        <v>0.24149180000000001</v>
      </c>
      <c r="MD289">
        <v>0.35055900000000001</v>
      </c>
      <c r="ME289">
        <v>21.270969999999998</v>
      </c>
      <c r="MF289" s="1">
        <v>4.5097399999999998E-4</v>
      </c>
      <c r="MG289" s="1">
        <v>0.22594910000000001</v>
      </c>
      <c r="MH289">
        <v>0.35069410000000001</v>
      </c>
      <c r="MI289">
        <v>21.301659999999998</v>
      </c>
      <c r="MJ289" s="1">
        <v>4.2488479999999999E-4</v>
      </c>
      <c r="MK289" s="1">
        <v>0.21278340000000001</v>
      </c>
      <c r="ML289">
        <v>0.3508039</v>
      </c>
      <c r="MM289">
        <v>21.003240000000002</v>
      </c>
      <c r="MN289" s="1">
        <v>4.0215340000000001E-4</v>
      </c>
      <c r="MO289" s="1">
        <v>0.20132639999999999</v>
      </c>
      <c r="MP289">
        <v>0.3508848</v>
      </c>
      <c r="MQ289">
        <v>20.722180000000002</v>
      </c>
      <c r="MR289" s="1">
        <v>3.8170979999999999E-4</v>
      </c>
      <c r="MS289" s="1">
        <v>0.19105169999999999</v>
      </c>
      <c r="MT289">
        <v>0.35094120000000001</v>
      </c>
      <c r="MU289">
        <v>20.52158</v>
      </c>
      <c r="MV289" s="1">
        <v>3.630633E-4</v>
      </c>
      <c r="MW289" s="1">
        <v>0.18168619999999999</v>
      </c>
      <c r="MX289">
        <v>0.35095029999999999</v>
      </c>
      <c r="MY289">
        <v>20.824300000000001</v>
      </c>
      <c r="MZ289" s="1">
        <v>3.4591599999999999E-4</v>
      </c>
      <c r="NA289" s="1">
        <v>0.1731077</v>
      </c>
      <c r="NB289">
        <v>0.3509176</v>
      </c>
      <c r="NC289">
        <v>20.72551</v>
      </c>
      <c r="ND289" s="1">
        <v>3.3030860000000001E-4</v>
      </c>
      <c r="NE289" s="1">
        <v>0.16527710000000001</v>
      </c>
      <c r="NF289">
        <v>0.35082989999999997</v>
      </c>
      <c r="NG289">
        <v>21.078499999999998</v>
      </c>
      <c r="NH289" s="1">
        <v>3.161064E-4</v>
      </c>
      <c r="NI289" s="1">
        <v>0.1581795</v>
      </c>
      <c r="NJ289">
        <v>0.35068820000000001</v>
      </c>
      <c r="NK289">
        <v>21.359059999999999</v>
      </c>
      <c r="NL289" s="1">
        <v>3.0330359999999998E-4</v>
      </c>
      <c r="NM289" s="1">
        <v>0.1517983</v>
      </c>
      <c r="NN289">
        <v>0.35048649999999998</v>
      </c>
      <c r="NO289">
        <v>21.443580000000001</v>
      </c>
      <c r="NP289" s="1">
        <v>2.9189649999999999E-4</v>
      </c>
      <c r="NQ289" s="1">
        <v>0.1461218</v>
      </c>
      <c r="NR289">
        <v>0.35023720000000003</v>
      </c>
      <c r="NS289">
        <v>21.313220000000001</v>
      </c>
      <c r="NT289" s="1">
        <v>2.8191810000000001E-4</v>
      </c>
      <c r="NU289" s="1">
        <v>0.1411654</v>
      </c>
      <c r="NV289">
        <v>0.34993869999999999</v>
      </c>
      <c r="NW289">
        <v>21.123740000000002</v>
      </c>
      <c r="NX289" s="1">
        <v>2.7328820000000002E-4</v>
      </c>
      <c r="NY289" s="1">
        <v>0.13689799999999999</v>
      </c>
      <c r="NZ289">
        <v>0.3496225</v>
      </c>
      <c r="OA289">
        <v>21.053999999999998</v>
      </c>
      <c r="OB289" s="1">
        <v>2.6581320000000001E-4</v>
      </c>
      <c r="OC289" s="1">
        <v>0.1332122</v>
      </c>
      <c r="OD289">
        <v>0.34927930000000001</v>
      </c>
      <c r="OE289">
        <v>21.576560000000001</v>
      </c>
      <c r="OF289" s="1">
        <v>2.5900890000000001E-4</v>
      </c>
      <c r="OG289" s="1">
        <v>0.12987779999999999</v>
      </c>
      <c r="OH289">
        <v>0.34893829999999998</v>
      </c>
      <c r="OI289">
        <v>22.194269999999999</v>
      </c>
      <c r="OJ289" s="1">
        <v>2.5243869999999998E-4</v>
      </c>
      <c r="OK289" s="1">
        <v>0.1266494</v>
      </c>
    </row>
    <row r="290" spans="1:401" x14ac:dyDescent="0.35">
      <c r="A290">
        <v>296</v>
      </c>
      <c r="B290" t="s">
        <v>4</v>
      </c>
      <c r="C290" t="s">
        <v>181</v>
      </c>
      <c r="D290" t="s">
        <v>296</v>
      </c>
      <c r="E290">
        <v>890.14089999999999</v>
      </c>
      <c r="F290">
        <v>1.160534</v>
      </c>
      <c r="G290">
        <v>16.747450000000001</v>
      </c>
      <c r="H290">
        <v>0</v>
      </c>
      <c r="I290">
        <v>0</v>
      </c>
      <c r="J290">
        <v>1.157958</v>
      </c>
      <c r="K290">
        <v>17.299160000000001</v>
      </c>
      <c r="L290">
        <v>0</v>
      </c>
      <c r="M290">
        <v>0</v>
      </c>
      <c r="N290">
        <v>1.155464</v>
      </c>
      <c r="O290">
        <v>17.86196</v>
      </c>
      <c r="P290">
        <v>0</v>
      </c>
      <c r="Q290">
        <v>0</v>
      </c>
      <c r="R290">
        <v>1.1530199999999999</v>
      </c>
      <c r="S290">
        <v>18.27722</v>
      </c>
      <c r="T290">
        <v>0</v>
      </c>
      <c r="U290">
        <v>0</v>
      </c>
      <c r="V290">
        <v>1.1505529999999999</v>
      </c>
      <c r="W290">
        <v>18.531569999999999</v>
      </c>
      <c r="X290">
        <v>0</v>
      </c>
      <c r="Y290">
        <v>0</v>
      </c>
      <c r="Z290">
        <v>1.1480809999999999</v>
      </c>
      <c r="AA290">
        <v>18.411470000000001</v>
      </c>
      <c r="AB290">
        <v>0</v>
      </c>
      <c r="AC290">
        <v>0</v>
      </c>
      <c r="AD290">
        <v>1.145637</v>
      </c>
      <c r="AE290">
        <v>17.94388</v>
      </c>
      <c r="AF290">
        <v>0</v>
      </c>
      <c r="AG290">
        <v>0</v>
      </c>
      <c r="AH290">
        <v>1.143146</v>
      </c>
      <c r="AI290">
        <v>17.57452</v>
      </c>
      <c r="AJ290">
        <v>0</v>
      </c>
      <c r="AK290">
        <v>0</v>
      </c>
      <c r="AL290">
        <v>1.140673</v>
      </c>
      <c r="AM290">
        <v>17.43451</v>
      </c>
      <c r="AN290">
        <v>0</v>
      </c>
      <c r="AO290">
        <v>0</v>
      </c>
      <c r="AP290">
        <v>1.138166</v>
      </c>
      <c r="AQ290">
        <v>17.912500000000001</v>
      </c>
      <c r="AR290">
        <v>0</v>
      </c>
      <c r="AS290">
        <v>0</v>
      </c>
      <c r="AT290">
        <v>1.135643</v>
      </c>
      <c r="AU290">
        <v>18.636379999999999</v>
      </c>
      <c r="AV290">
        <v>0</v>
      </c>
      <c r="AW290">
        <v>0</v>
      </c>
      <c r="AX290">
        <v>1.1329400000000001</v>
      </c>
      <c r="AY290">
        <v>19.234719999999999</v>
      </c>
      <c r="AZ290">
        <v>0</v>
      </c>
      <c r="BA290">
        <v>0</v>
      </c>
      <c r="BB290">
        <v>1.130101</v>
      </c>
      <c r="BC290">
        <v>19.622330000000002</v>
      </c>
      <c r="BD290">
        <v>0</v>
      </c>
      <c r="BE290">
        <v>0</v>
      </c>
      <c r="BF290">
        <v>1.127219</v>
      </c>
      <c r="BG290">
        <v>19.504429999999999</v>
      </c>
      <c r="BH290">
        <v>1.336407E-30</v>
      </c>
      <c r="BI290">
        <v>3.1507829999999999E-28</v>
      </c>
      <c r="BJ290">
        <v>1.12422</v>
      </c>
      <c r="BK290">
        <v>19.119530000000001</v>
      </c>
      <c r="BL290" s="1">
        <v>5.3062230000000003E-19</v>
      </c>
      <c r="BM290" s="1">
        <v>1.0149270000000001E-16</v>
      </c>
      <c r="BN290">
        <v>1.1211439999999999</v>
      </c>
      <c r="BO290">
        <v>18.820920000000001</v>
      </c>
      <c r="BP290" s="1">
        <v>4.3332560000000002E-12</v>
      </c>
      <c r="BQ290" s="1">
        <v>7.6917269999999997E-10</v>
      </c>
      <c r="BR290">
        <v>1.1180589999999999</v>
      </c>
      <c r="BS290">
        <v>18.725439999999999</v>
      </c>
      <c r="BT290" s="1">
        <v>1.053706E-7</v>
      </c>
      <c r="BU290" s="1">
        <v>2.0650830000000001E-5</v>
      </c>
      <c r="BV290">
        <v>1.1148940000000001</v>
      </c>
      <c r="BW290">
        <v>19.015750000000001</v>
      </c>
      <c r="BX290" s="1">
        <v>6.8813409999999995E-5</v>
      </c>
      <c r="BY290" s="1">
        <v>1.414232E-2</v>
      </c>
      <c r="BZ290">
        <v>1.1117060000000001</v>
      </c>
      <c r="CA290">
        <v>19.213080000000001</v>
      </c>
      <c r="CB290" s="1">
        <v>7.8341379999999992E-3</v>
      </c>
      <c r="CC290" s="1">
        <v>1.6675439999999999</v>
      </c>
      <c r="CD290">
        <v>1.10839</v>
      </c>
      <c r="CE290">
        <v>19.409320000000001</v>
      </c>
      <c r="CF290" s="1">
        <v>0.25750669999999998</v>
      </c>
      <c r="CG290" s="1">
        <v>56.424280000000003</v>
      </c>
      <c r="CH290">
        <v>1.1048420000000001</v>
      </c>
      <c r="CI290">
        <v>19.253640000000001</v>
      </c>
      <c r="CJ290">
        <v>3.1785679999999998</v>
      </c>
      <c r="CK290">
        <v>714.7654</v>
      </c>
      <c r="CL290">
        <v>1.1008039999999999</v>
      </c>
      <c r="CM290">
        <v>18.90437</v>
      </c>
      <c r="CN290">
        <v>17.539850000000001</v>
      </c>
      <c r="CO290">
        <v>4036.9920000000002</v>
      </c>
      <c r="CP290">
        <v>1.0963639999999999</v>
      </c>
      <c r="CQ290">
        <v>18.561599999999999</v>
      </c>
      <c r="CR290">
        <v>49.224780000000003</v>
      </c>
      <c r="CS290">
        <v>11566.53</v>
      </c>
      <c r="CT290">
        <v>1.0916980000000001</v>
      </c>
      <c r="CU290">
        <v>18.32677</v>
      </c>
      <c r="CV290">
        <v>77.722309999999993</v>
      </c>
      <c r="CW290">
        <v>18613.169999999998</v>
      </c>
      <c r="CX290">
        <v>1.0870660000000001</v>
      </c>
      <c r="CY290">
        <v>18.24898</v>
      </c>
      <c r="CZ290">
        <v>75.097970000000004</v>
      </c>
      <c r="DA290">
        <v>18294.669999999998</v>
      </c>
      <c r="DB290">
        <v>1.0826560000000001</v>
      </c>
      <c r="DC290">
        <v>18.65082</v>
      </c>
      <c r="DD290">
        <v>47.523060000000001</v>
      </c>
      <c r="DE290">
        <v>11756.65</v>
      </c>
      <c r="DF290">
        <v>1.0786119999999999</v>
      </c>
      <c r="DG290">
        <v>18.849589999999999</v>
      </c>
      <c r="DH290">
        <v>20.890319999999999</v>
      </c>
      <c r="DI290">
        <v>5237.7790000000005</v>
      </c>
      <c r="DJ290">
        <v>1.0747249999999999</v>
      </c>
      <c r="DK290">
        <v>18.994949999999999</v>
      </c>
      <c r="DL290">
        <v>6.7163760000000003</v>
      </c>
      <c r="DM290">
        <v>1704.568</v>
      </c>
      <c r="DN290">
        <v>1.0707960000000001</v>
      </c>
      <c r="DO290">
        <v>18.92662</v>
      </c>
      <c r="DP290">
        <v>1.677127</v>
      </c>
      <c r="DQ290">
        <v>429.91410000000002</v>
      </c>
      <c r="DR290">
        <v>1.06671</v>
      </c>
      <c r="DS290">
        <v>18.568770000000001</v>
      </c>
      <c r="DT290">
        <v>0.36863050000000003</v>
      </c>
      <c r="DU290">
        <v>94.817490000000006</v>
      </c>
      <c r="DV290">
        <v>1.0622750000000001</v>
      </c>
      <c r="DW290">
        <v>17.990749999999998</v>
      </c>
      <c r="DX290">
        <v>0.1025319</v>
      </c>
      <c r="DY290">
        <v>26.052710000000001</v>
      </c>
      <c r="DZ290">
        <v>1.0574570000000001</v>
      </c>
      <c r="EA290">
        <v>17.478079999999999</v>
      </c>
      <c r="EB290">
        <v>5.550998E-2</v>
      </c>
      <c r="EC290">
        <v>13.86778</v>
      </c>
      <c r="ED290">
        <v>1.0520910000000001</v>
      </c>
      <c r="EE290">
        <v>17.32882</v>
      </c>
      <c r="EF290">
        <v>4.5817400000000001E-2</v>
      </c>
      <c r="EG290">
        <v>11.41323</v>
      </c>
      <c r="EH290">
        <v>1.0461990000000001</v>
      </c>
      <c r="EI290">
        <v>17.95579</v>
      </c>
      <c r="EJ290">
        <v>4.199435E-2</v>
      </c>
      <c r="EK290">
        <v>10.49269</v>
      </c>
      <c r="EL290">
        <v>1.0398000000000001</v>
      </c>
      <c r="EM290">
        <v>18.6312</v>
      </c>
      <c r="EN290" s="1">
        <v>3.9269409999999998E-2</v>
      </c>
      <c r="EO290">
        <v>9.8567300000000007</v>
      </c>
      <c r="EP290">
        <v>1.0328120000000001</v>
      </c>
      <c r="EQ290">
        <v>19.2606</v>
      </c>
      <c r="ER290" s="1">
        <v>3.6840390000000001E-2</v>
      </c>
      <c r="ES290">
        <v>9.2946249999999999</v>
      </c>
      <c r="ET290">
        <v>1.02528</v>
      </c>
      <c r="EU290">
        <v>19.75263</v>
      </c>
      <c r="EV290" s="1">
        <v>3.4522839999999999E-2</v>
      </c>
      <c r="EW290">
        <v>8.7590559999999993</v>
      </c>
      <c r="EX290">
        <v>1.017353</v>
      </c>
      <c r="EY290">
        <v>19.666740000000001</v>
      </c>
      <c r="EZ290" s="1">
        <v>3.2318609999999998E-2</v>
      </c>
      <c r="FA290" s="1">
        <v>8.2488010000000003</v>
      </c>
      <c r="FB290">
        <v>1.0091319999999999</v>
      </c>
      <c r="FC290">
        <v>19.069710000000001</v>
      </c>
      <c r="FD290" s="1">
        <v>3.0298240000000001E-2</v>
      </c>
      <c r="FE290" s="1">
        <v>7.7800079999999996</v>
      </c>
      <c r="FF290">
        <v>1.00068</v>
      </c>
      <c r="FG290">
        <v>18.447230000000001</v>
      </c>
      <c r="FH290" s="1">
        <v>2.8671019999999998E-2</v>
      </c>
      <c r="FI290" s="1">
        <v>7.4059559999999998</v>
      </c>
      <c r="FJ290">
        <v>0.99196150000000005</v>
      </c>
      <c r="FK290">
        <v>18.059840000000001</v>
      </c>
      <c r="FL290" s="1">
        <v>2.7775899999999999E-2</v>
      </c>
      <c r="FM290" s="1">
        <v>7.2156549999999999</v>
      </c>
      <c r="FN290">
        <v>0.98309939999999996</v>
      </c>
      <c r="FO290">
        <v>18.430060000000001</v>
      </c>
      <c r="FP290" s="1">
        <v>2.7743159999999999E-2</v>
      </c>
      <c r="FQ290" s="1">
        <v>7.2496710000000002</v>
      </c>
      <c r="FR290">
        <v>0.97431409999999996</v>
      </c>
      <c r="FS290">
        <v>19.076879999999999</v>
      </c>
      <c r="FT290" s="1">
        <v>2.8242610000000001E-2</v>
      </c>
      <c r="FU290" s="1">
        <v>7.4276819999999999</v>
      </c>
      <c r="FV290">
        <v>0.96549750000000001</v>
      </c>
      <c r="FW290">
        <v>19.72439</v>
      </c>
      <c r="FX290" s="1">
        <v>2.866403E-2</v>
      </c>
      <c r="FY290" s="1">
        <v>7.5922349999999996</v>
      </c>
      <c r="FZ290">
        <v>0.95699140000000005</v>
      </c>
      <c r="GA290">
        <v>20.327020000000001</v>
      </c>
      <c r="GB290" s="1">
        <v>2.8552839999999999E-2</v>
      </c>
      <c r="GC290" s="1">
        <v>7.616854</v>
      </c>
      <c r="GD290">
        <v>0.94943770000000005</v>
      </c>
      <c r="GE290">
        <v>20.38984</v>
      </c>
      <c r="GF290" s="1">
        <v>2.7813210000000001E-2</v>
      </c>
      <c r="GG290" s="1">
        <v>7.4666399999999999</v>
      </c>
      <c r="GH290">
        <v>0.94178340000000005</v>
      </c>
      <c r="GI290">
        <v>20.083690000000001</v>
      </c>
      <c r="GJ290" s="1">
        <v>2.652361E-2</v>
      </c>
      <c r="GK290" s="1">
        <v>7.1652769999999997</v>
      </c>
      <c r="GL290">
        <v>0.93366450000000001</v>
      </c>
      <c r="GM290">
        <v>19.641369999999998</v>
      </c>
      <c r="GN290" s="1">
        <v>2.4879749999999999E-2</v>
      </c>
      <c r="GO290" s="1">
        <v>6.7657119999999997</v>
      </c>
      <c r="GP290">
        <v>0.92518440000000002</v>
      </c>
      <c r="GQ290">
        <v>19.248919999999998</v>
      </c>
      <c r="GR290" s="1">
        <v>2.3081709999999998E-2</v>
      </c>
      <c r="GS290" s="1">
        <v>6.3186239999999998</v>
      </c>
      <c r="GT290">
        <v>0.91672779999999998</v>
      </c>
      <c r="GU290">
        <v>19.051600000000001</v>
      </c>
      <c r="GV290" s="1">
        <v>2.127457E-2</v>
      </c>
      <c r="GW290" s="1">
        <v>5.8624219999999996</v>
      </c>
      <c r="GX290">
        <v>0.90815120000000005</v>
      </c>
      <c r="GY290">
        <v>19.356159999999999</v>
      </c>
      <c r="GZ290" s="1">
        <v>1.9528170000000001E-2</v>
      </c>
      <c r="HA290" s="1">
        <v>5.4176589999999996</v>
      </c>
      <c r="HB290">
        <v>0.89936859999999996</v>
      </c>
      <c r="HC290">
        <v>19.66377</v>
      </c>
      <c r="HD290" s="1">
        <v>1.7880529999999999E-2</v>
      </c>
      <c r="HE290" s="1">
        <v>4.9948920000000001</v>
      </c>
      <c r="HF290">
        <v>0.89050470000000004</v>
      </c>
      <c r="HG290">
        <v>19.99391</v>
      </c>
      <c r="HH290" s="1">
        <v>1.6348330000000001E-2</v>
      </c>
      <c r="HI290" s="1">
        <v>4.5991479999999996</v>
      </c>
      <c r="HJ290">
        <v>0.88207789999999997</v>
      </c>
      <c r="HK290">
        <v>20.045020000000001</v>
      </c>
      <c r="HL290" s="1">
        <v>1.495163E-2</v>
      </c>
      <c r="HM290" s="1">
        <v>4.2331130000000003</v>
      </c>
      <c r="HN290">
        <v>0.87420220000000004</v>
      </c>
      <c r="HO290">
        <v>19.955590000000001</v>
      </c>
      <c r="HP290" s="1">
        <v>1.3690219999999999E-2</v>
      </c>
      <c r="HQ290" s="1">
        <v>3.8989379999999998</v>
      </c>
      <c r="HR290">
        <v>0.86653210000000003</v>
      </c>
      <c r="HS290">
        <v>19.665939999999999</v>
      </c>
      <c r="HT290" s="1">
        <v>1.253539E-2</v>
      </c>
      <c r="HU290" s="1">
        <v>3.5906470000000001</v>
      </c>
      <c r="HV290">
        <v>0.8590044</v>
      </c>
      <c r="HW290">
        <v>19.209810000000001</v>
      </c>
      <c r="HX290" s="1">
        <v>1.147893E-2</v>
      </c>
      <c r="HY290" s="1">
        <v>3.3063150000000001</v>
      </c>
      <c r="HZ290">
        <v>0.8518348</v>
      </c>
      <c r="IA290">
        <v>18.85492</v>
      </c>
      <c r="IB290" s="1">
        <v>1.051561E-2</v>
      </c>
      <c r="IC290" s="1">
        <v>3.04474</v>
      </c>
      <c r="ID290">
        <v>0.84452249999999995</v>
      </c>
      <c r="IE290">
        <v>18.872699999999998</v>
      </c>
      <c r="IF290" s="1">
        <v>9.6295640000000002E-3</v>
      </c>
      <c r="IG290" s="1">
        <v>2.8032629999999998</v>
      </c>
      <c r="IH290">
        <v>0.83733709999999995</v>
      </c>
      <c r="II290">
        <v>19.041350000000001</v>
      </c>
      <c r="IJ290" s="1">
        <v>8.8131249999999998E-3</v>
      </c>
      <c r="IK290" s="1">
        <v>2.57931</v>
      </c>
      <c r="IL290">
        <v>0.83069090000000001</v>
      </c>
      <c r="IM290">
        <v>19.45776</v>
      </c>
      <c r="IN290" s="1">
        <v>8.0683530000000003E-3</v>
      </c>
      <c r="IO290" s="1">
        <v>2.3733300000000002</v>
      </c>
      <c r="IP290">
        <v>0.82466859999999997</v>
      </c>
      <c r="IQ290">
        <v>19.525220000000001</v>
      </c>
      <c r="IR290" s="1">
        <v>7.3896939999999996E-3</v>
      </c>
      <c r="IS290" s="1">
        <v>2.1840799999999998</v>
      </c>
      <c r="IT290">
        <v>0.81922470000000003</v>
      </c>
      <c r="IU290">
        <v>19.462669999999999</v>
      </c>
      <c r="IV290" s="1">
        <v>6.7675349999999999E-3</v>
      </c>
      <c r="IW290" s="1">
        <v>2.0088469999999998</v>
      </c>
      <c r="IX290">
        <v>0.81441770000000002</v>
      </c>
      <c r="IY290">
        <v>19.335560000000001</v>
      </c>
      <c r="IZ290" s="1">
        <v>6.1917889999999996E-3</v>
      </c>
      <c r="JA290" s="1">
        <v>1.8449930000000001</v>
      </c>
      <c r="JB290">
        <v>0.81027579999999999</v>
      </c>
      <c r="JC290">
        <v>19.111709999999999</v>
      </c>
      <c r="JD290" s="1">
        <v>5.653178E-3</v>
      </c>
      <c r="JE290" s="1">
        <v>1.690105</v>
      </c>
      <c r="JF290">
        <v>0.80687900000000001</v>
      </c>
      <c r="JG290">
        <v>19.27056</v>
      </c>
      <c r="JH290" s="1">
        <v>5.1439019999999997E-3</v>
      </c>
      <c r="JI290" s="1">
        <v>1.5422039999999999</v>
      </c>
      <c r="JJ290">
        <v>0.80397870000000005</v>
      </c>
      <c r="JK290">
        <v>19.388190000000002</v>
      </c>
      <c r="JL290" s="1">
        <v>4.6596169999999996E-3</v>
      </c>
      <c r="JM290" s="1">
        <v>1.4003749999999999</v>
      </c>
      <c r="JN290">
        <v>0.80154939999999997</v>
      </c>
      <c r="JO290">
        <v>19.431319999999999</v>
      </c>
      <c r="JP290" s="1">
        <v>4.1962099999999997E-3</v>
      </c>
      <c r="JQ290" s="1">
        <v>1.2639279999999999</v>
      </c>
      <c r="JR290">
        <v>0.79955299999999996</v>
      </c>
      <c r="JS290">
        <v>19.651489999999999</v>
      </c>
      <c r="JT290" s="1">
        <v>3.7528790000000002E-3</v>
      </c>
      <c r="JU290" s="1">
        <v>1.1324449999999999</v>
      </c>
      <c r="JV290">
        <v>0.79791840000000003</v>
      </c>
      <c r="JW290">
        <v>19.632059999999999</v>
      </c>
      <c r="JX290" s="1">
        <v>3.324001E-3</v>
      </c>
      <c r="JY290" s="1">
        <v>1.004734</v>
      </c>
      <c r="JZ290">
        <v>0.79658569999999995</v>
      </c>
      <c r="KA290">
        <v>19.291370000000001</v>
      </c>
      <c r="KB290" s="1">
        <v>2.903255E-3</v>
      </c>
      <c r="KC290" s="1">
        <v>0.87890550000000001</v>
      </c>
      <c r="KD290">
        <v>0.79555730000000002</v>
      </c>
      <c r="KE290">
        <v>18.949020000000001</v>
      </c>
      <c r="KF290" s="1">
        <v>2.4880670000000001E-3</v>
      </c>
      <c r="KG290" s="1">
        <v>0.75445689999999999</v>
      </c>
      <c r="KH290">
        <v>0.79477529999999996</v>
      </c>
      <c r="KI290">
        <v>18.70166</v>
      </c>
      <c r="KJ290" s="1">
        <v>2.088623E-3</v>
      </c>
      <c r="KK290" s="1">
        <v>0.63422080000000003</v>
      </c>
      <c r="KL290">
        <v>0.79421810000000004</v>
      </c>
      <c r="KM290">
        <v>19.098749999999999</v>
      </c>
      <c r="KN290" s="1">
        <v>1.723961E-3</v>
      </c>
      <c r="KO290" s="1">
        <v>0.5239663</v>
      </c>
      <c r="KP290">
        <v>0.79381290000000004</v>
      </c>
      <c r="KQ290">
        <v>19.59721</v>
      </c>
      <c r="KR290" s="1">
        <v>1.4134690000000001E-3</v>
      </c>
      <c r="KS290" s="1">
        <v>0.42977749999999998</v>
      </c>
      <c r="KT290">
        <v>0.79358320000000004</v>
      </c>
      <c r="KU290">
        <v>20.130970000000001</v>
      </c>
      <c r="KV290" s="1">
        <v>1.168033E-3</v>
      </c>
      <c r="KW290" s="1">
        <v>0.35498489999999999</v>
      </c>
      <c r="KX290">
        <v>0.79345699999999997</v>
      </c>
      <c r="KY290">
        <v>20.551210000000001</v>
      </c>
      <c r="KZ290" s="1">
        <v>9.8479879999999989E-4</v>
      </c>
      <c r="LA290" s="1">
        <v>0.2990275</v>
      </c>
      <c r="LB290">
        <v>0.79345109999999996</v>
      </c>
      <c r="LC290">
        <v>20.42287</v>
      </c>
      <c r="LD290" s="1">
        <v>8.5205299999999997E-4</v>
      </c>
      <c r="LE290" s="1">
        <v>0.25845580000000001</v>
      </c>
      <c r="LF290">
        <v>0.7935489</v>
      </c>
      <c r="LG290">
        <v>19.982500000000002</v>
      </c>
      <c r="LH290" s="1">
        <v>7.5485410000000004E-4</v>
      </c>
      <c r="LI290" s="1">
        <v>0.22875280000000001</v>
      </c>
      <c r="LJ290">
        <v>0.79371650000000005</v>
      </c>
      <c r="LK290">
        <v>19.57161</v>
      </c>
      <c r="LL290" s="1">
        <v>6.7997170000000005E-4</v>
      </c>
      <c r="LM290" s="1">
        <v>0.2059146</v>
      </c>
      <c r="LN290">
        <v>0.79391089999999997</v>
      </c>
      <c r="LO290">
        <v>19.31277</v>
      </c>
      <c r="LP290" s="1">
        <v>6.1874629999999998E-4</v>
      </c>
      <c r="LQ290" s="1">
        <v>0.1872886</v>
      </c>
      <c r="LR290">
        <v>0.79415150000000001</v>
      </c>
      <c r="LS290">
        <v>19.74663</v>
      </c>
      <c r="LT290" s="1">
        <v>5.6688080000000002E-4</v>
      </c>
      <c r="LU290" s="1">
        <v>0.1715121</v>
      </c>
      <c r="LV290">
        <v>0.79441090000000003</v>
      </c>
      <c r="LW290">
        <v>20.27796</v>
      </c>
      <c r="LX290" s="1">
        <v>5.2266599999999997E-4</v>
      </c>
      <c r="LY290" s="1">
        <v>0.15805939999999999</v>
      </c>
      <c r="LZ290">
        <v>0.79462509999999997</v>
      </c>
      <c r="MA290">
        <v>20.867709999999999</v>
      </c>
      <c r="MB290" s="1">
        <v>4.8529459999999998E-4</v>
      </c>
      <c r="MC290" s="1">
        <v>0.1466933</v>
      </c>
      <c r="MD290">
        <v>0.79487399999999997</v>
      </c>
      <c r="ME290">
        <v>21.299710000000001</v>
      </c>
      <c r="MF290" s="1">
        <v>4.5398420000000001E-4</v>
      </c>
      <c r="MG290" s="1">
        <v>0.13716</v>
      </c>
      <c r="MH290">
        <v>0.79508529999999999</v>
      </c>
      <c r="MI290">
        <v>21.299759999999999</v>
      </c>
      <c r="MJ290" s="1">
        <v>4.2745769999999998E-4</v>
      </c>
      <c r="MK290" s="1">
        <v>0.12909799999999999</v>
      </c>
      <c r="ML290">
        <v>0.79526529999999995</v>
      </c>
      <c r="MM290">
        <v>20.989190000000001</v>
      </c>
      <c r="MN290" s="1">
        <v>4.0442979999999999E-4</v>
      </c>
      <c r="MO290" s="1">
        <v>0.1221049</v>
      </c>
      <c r="MP290">
        <v>0.79541220000000001</v>
      </c>
      <c r="MQ290">
        <v>20.711030000000001</v>
      </c>
      <c r="MR290" s="1">
        <v>3.8376980000000001E-4</v>
      </c>
      <c r="MS290" s="1">
        <v>0.1158476</v>
      </c>
      <c r="MT290">
        <v>0.79547250000000003</v>
      </c>
      <c r="MU290">
        <v>20.525310000000001</v>
      </c>
      <c r="MV290" s="1">
        <v>3.6494819999999999E-4</v>
      </c>
      <c r="MW290" s="1">
        <v>0.1101499</v>
      </c>
      <c r="MX290">
        <v>0.79548929999999995</v>
      </c>
      <c r="MY290">
        <v>20.843869999999999</v>
      </c>
      <c r="MZ290" s="1">
        <v>3.476455E-4</v>
      </c>
      <c r="NA290" s="1">
        <v>0.10492899999999999</v>
      </c>
      <c r="NB290">
        <v>0.79544899999999996</v>
      </c>
      <c r="NC290">
        <v>20.747219999999999</v>
      </c>
      <c r="ND290" s="1">
        <v>3.3188720000000002E-4</v>
      </c>
      <c r="NE290" s="1">
        <v>0.1001594</v>
      </c>
      <c r="NF290">
        <v>0.79530730000000005</v>
      </c>
      <c r="NG290">
        <v>21.11795</v>
      </c>
      <c r="NH290" s="1">
        <v>3.1753229999999998E-4</v>
      </c>
      <c r="NI290" s="1">
        <v>9.5827889999999999E-2</v>
      </c>
      <c r="NJ290">
        <v>0.79508129999999999</v>
      </c>
      <c r="NK290">
        <v>21.38167</v>
      </c>
      <c r="NL290" s="1">
        <v>3.0458440000000002E-4</v>
      </c>
      <c r="NM290" s="1">
        <v>9.1929380000000005E-2</v>
      </c>
      <c r="NN290">
        <v>0.79475770000000001</v>
      </c>
      <c r="NO290">
        <v>21.435649999999999</v>
      </c>
      <c r="NP290" s="1">
        <v>2.9302780000000001E-4</v>
      </c>
      <c r="NQ290" s="1">
        <v>8.8453260000000006E-2</v>
      </c>
      <c r="NR290">
        <v>0.79435109999999998</v>
      </c>
      <c r="NS290">
        <v>21.292459999999998</v>
      </c>
      <c r="NT290" s="1">
        <v>2.829005E-4</v>
      </c>
      <c r="NU290" s="1">
        <v>8.5408769999999995E-2</v>
      </c>
      <c r="NV290">
        <v>0.79390150000000004</v>
      </c>
      <c r="NW290">
        <v>21.105709999999998</v>
      </c>
      <c r="NX290" s="1">
        <v>2.7413289999999999E-4</v>
      </c>
      <c r="NY290" s="1">
        <v>8.2780290000000006E-2</v>
      </c>
      <c r="NZ290">
        <v>0.79337780000000002</v>
      </c>
      <c r="OA290">
        <v>21.061820000000001</v>
      </c>
      <c r="OB290" s="1">
        <v>2.6655340000000002E-4</v>
      </c>
      <c r="OC290" s="1">
        <v>8.0515989999999996E-2</v>
      </c>
      <c r="OD290">
        <v>0.79286869999999998</v>
      </c>
      <c r="OE290">
        <v>21.618559999999999</v>
      </c>
      <c r="OF290" s="1">
        <v>2.59702E-4</v>
      </c>
      <c r="OG290" s="1">
        <v>7.8476820000000003E-2</v>
      </c>
      <c r="OH290">
        <v>0.79233109999999995</v>
      </c>
      <c r="OI290">
        <v>22.247450000000001</v>
      </c>
      <c r="OJ290" s="1">
        <v>2.5312559999999997E-4</v>
      </c>
      <c r="OK290" s="1">
        <v>7.6516929999999997E-2</v>
      </c>
    </row>
    <row r="291" spans="1:401" x14ac:dyDescent="0.35">
      <c r="A291">
        <v>297</v>
      </c>
      <c r="B291" t="s">
        <v>4</v>
      </c>
      <c r="C291" t="s">
        <v>181</v>
      </c>
      <c r="D291" t="s">
        <v>297</v>
      </c>
      <c r="E291">
        <v>805.94600000000003</v>
      </c>
      <c r="F291">
        <v>1.269029</v>
      </c>
      <c r="G291">
        <v>16.74624</v>
      </c>
      <c r="H291">
        <v>0</v>
      </c>
      <c r="I291">
        <v>0</v>
      </c>
      <c r="J291">
        <v>1.265773</v>
      </c>
      <c r="K291">
        <v>17.299160000000001</v>
      </c>
      <c r="L291">
        <v>0</v>
      </c>
      <c r="M291">
        <v>0</v>
      </c>
      <c r="N291">
        <v>1.26258</v>
      </c>
      <c r="O291">
        <v>17.864100000000001</v>
      </c>
      <c r="P291">
        <v>0</v>
      </c>
      <c r="Q291">
        <v>0</v>
      </c>
      <c r="R291">
        <v>1.259439</v>
      </c>
      <c r="S291">
        <v>18.290510000000001</v>
      </c>
      <c r="T291">
        <v>0</v>
      </c>
      <c r="U291">
        <v>0</v>
      </c>
      <c r="V291">
        <v>1.2562819999999999</v>
      </c>
      <c r="W291">
        <v>18.5519</v>
      </c>
      <c r="X291">
        <v>0</v>
      </c>
      <c r="Y291">
        <v>0</v>
      </c>
      <c r="Z291">
        <v>1.253139</v>
      </c>
      <c r="AA291">
        <v>18.43458</v>
      </c>
      <c r="AB291">
        <v>0</v>
      </c>
      <c r="AC291">
        <v>0</v>
      </c>
      <c r="AD291">
        <v>1.25</v>
      </c>
      <c r="AE291">
        <v>17.961919999999999</v>
      </c>
      <c r="AF291">
        <v>0</v>
      </c>
      <c r="AG291">
        <v>0</v>
      </c>
      <c r="AH291">
        <v>1.2468360000000001</v>
      </c>
      <c r="AI291">
        <v>17.580079999999999</v>
      </c>
      <c r="AJ291">
        <v>0</v>
      </c>
      <c r="AK291">
        <v>0</v>
      </c>
      <c r="AL291">
        <v>1.2436659999999999</v>
      </c>
      <c r="AM291">
        <v>17.431750000000001</v>
      </c>
      <c r="AN291">
        <v>0</v>
      </c>
      <c r="AO291">
        <v>0</v>
      </c>
      <c r="AP291">
        <v>1.2404599999999999</v>
      </c>
      <c r="AQ291">
        <v>17.909420000000001</v>
      </c>
      <c r="AR291">
        <v>0</v>
      </c>
      <c r="AS291">
        <v>0</v>
      </c>
      <c r="AT291">
        <v>1.237233</v>
      </c>
      <c r="AU291">
        <v>18.636389999999999</v>
      </c>
      <c r="AV291">
        <v>0</v>
      </c>
      <c r="AW291">
        <v>0</v>
      </c>
      <c r="AX291">
        <v>1.233954</v>
      </c>
      <c r="AY291">
        <v>19.241900000000001</v>
      </c>
      <c r="AZ291">
        <v>0</v>
      </c>
      <c r="BA291">
        <v>0</v>
      </c>
      <c r="BB291">
        <v>1.230586</v>
      </c>
      <c r="BC291">
        <v>19.639309999999998</v>
      </c>
      <c r="BD291">
        <v>0</v>
      </c>
      <c r="BE291">
        <v>0</v>
      </c>
      <c r="BF291">
        <v>1.2271179999999999</v>
      </c>
      <c r="BG291">
        <v>19.52299</v>
      </c>
      <c r="BH291">
        <v>1.1765249999999999E-31</v>
      </c>
      <c r="BI291">
        <v>2.6146419999999998E-29</v>
      </c>
      <c r="BJ291">
        <v>1.2236020000000001</v>
      </c>
      <c r="BK291">
        <v>19.134319999999999</v>
      </c>
      <c r="BL291" s="1">
        <v>3.331241E-19</v>
      </c>
      <c r="BM291" s="1">
        <v>5.6005749999999998E-17</v>
      </c>
      <c r="BN291">
        <v>1.219962</v>
      </c>
      <c r="BO291">
        <v>18.82592</v>
      </c>
      <c r="BP291" s="1">
        <v>1.9932100000000001E-12</v>
      </c>
      <c r="BQ291" s="1">
        <v>3.0476770000000001E-10</v>
      </c>
      <c r="BR291">
        <v>1.216264</v>
      </c>
      <c r="BS291">
        <v>18.723880000000001</v>
      </c>
      <c r="BT291" s="1">
        <v>6.8377010000000001E-8</v>
      </c>
      <c r="BU291" s="1">
        <v>1.2069899999999999E-5</v>
      </c>
      <c r="BV291">
        <v>1.2125319999999999</v>
      </c>
      <c r="BW291">
        <v>19.015940000000001</v>
      </c>
      <c r="BX291" s="1">
        <v>5.0021990000000003E-5</v>
      </c>
      <c r="BY291" s="1">
        <v>9.3648140000000008E-3</v>
      </c>
      <c r="BZ291">
        <v>1.208718</v>
      </c>
      <c r="CA291">
        <v>19.216159999999999</v>
      </c>
      <c r="CB291" s="1">
        <v>6.1485710000000002E-3</v>
      </c>
      <c r="CC291" s="1">
        <v>1.2008859999999999</v>
      </c>
      <c r="CD291">
        <v>1.2048179999999999</v>
      </c>
      <c r="CE291">
        <v>19.423590000000001</v>
      </c>
      <c r="CF291" s="1">
        <v>0.21475559999999999</v>
      </c>
      <c r="CG291" s="1">
        <v>43.430950000000003</v>
      </c>
      <c r="CH291">
        <v>1.2006349999999999</v>
      </c>
      <c r="CI291">
        <v>19.27186</v>
      </c>
      <c r="CJ291" s="1">
        <v>2.7893289999999999</v>
      </c>
      <c r="CK291">
        <v>581.8569</v>
      </c>
      <c r="CL291">
        <v>1.195921</v>
      </c>
      <c r="CM291">
        <v>18.92127</v>
      </c>
      <c r="CN291">
        <v>16.082070000000002</v>
      </c>
      <c r="CO291">
        <v>3449.4589999999998</v>
      </c>
      <c r="CP291">
        <v>1.190652</v>
      </c>
      <c r="CQ291">
        <v>18.573599999999999</v>
      </c>
      <c r="CR291">
        <v>46.896450000000002</v>
      </c>
      <c r="CS291">
        <v>10312.61</v>
      </c>
      <c r="CT291">
        <v>1.1851719999999999</v>
      </c>
      <c r="CU291">
        <v>18.3293</v>
      </c>
      <c r="CV291">
        <v>76.587050000000005</v>
      </c>
      <c r="CW291">
        <v>17231.38</v>
      </c>
      <c r="CX291">
        <v>1.179694</v>
      </c>
      <c r="CY291">
        <v>18.243980000000001</v>
      </c>
      <c r="CZ291">
        <v>76.23818</v>
      </c>
      <c r="DA291">
        <v>17511.57</v>
      </c>
      <c r="DB291">
        <v>1.1744699999999999</v>
      </c>
      <c r="DC291">
        <v>18.6479</v>
      </c>
      <c r="DD291">
        <v>49.537619999999997</v>
      </c>
      <c r="DE291">
        <v>11593.94</v>
      </c>
      <c r="DF291">
        <v>1.1697420000000001</v>
      </c>
      <c r="DG291">
        <v>18.85012</v>
      </c>
      <c r="DH291">
        <v>22.292149999999999</v>
      </c>
      <c r="DI291">
        <v>5303.8270000000002</v>
      </c>
      <c r="DJ291">
        <v>1.16516</v>
      </c>
      <c r="DK291">
        <v>19.012260000000001</v>
      </c>
      <c r="DL291">
        <v>7.3145920000000002</v>
      </c>
      <c r="DM291">
        <v>1766.4970000000001</v>
      </c>
      <c r="DN291">
        <v>1.1605840000000001</v>
      </c>
      <c r="DO291">
        <v>18.9557</v>
      </c>
      <c r="DP291">
        <v>1.855394</v>
      </c>
      <c r="DQ291">
        <v>453.64479999999998</v>
      </c>
      <c r="DR291">
        <v>1.155764</v>
      </c>
      <c r="DS291">
        <v>18.599599999999999</v>
      </c>
      <c r="DT291">
        <v>0.40871570000000002</v>
      </c>
      <c r="DU291">
        <v>100.4067</v>
      </c>
      <c r="DV291">
        <v>1.150506</v>
      </c>
      <c r="DW291">
        <v>18.018529999999998</v>
      </c>
      <c r="DX291">
        <v>0.1098906</v>
      </c>
      <c r="DY291">
        <v>26.597449999999998</v>
      </c>
      <c r="DZ291">
        <v>1.1448149999999999</v>
      </c>
      <c r="EA291">
        <v>17.495229999999999</v>
      </c>
      <c r="EB291">
        <v>5.6825960000000002E-2</v>
      </c>
      <c r="EC291">
        <v>13.42864</v>
      </c>
      <c r="ED291">
        <v>1.1384920000000001</v>
      </c>
      <c r="EE291">
        <v>17.332640000000001</v>
      </c>
      <c r="EF291">
        <v>4.6175479999999998E-2</v>
      </c>
      <c r="EG291">
        <v>10.84582</v>
      </c>
      <c r="EH291">
        <v>1.131518</v>
      </c>
      <c r="EI291">
        <v>17.956479999999999</v>
      </c>
      <c r="EJ291">
        <v>4.2193019999999998E-2</v>
      </c>
      <c r="EK291">
        <v>9.9333729999999996</v>
      </c>
      <c r="EL291">
        <v>1.123966</v>
      </c>
      <c r="EM291">
        <v>18.628990000000002</v>
      </c>
      <c r="EN291">
        <v>3.9432059999999998E-2</v>
      </c>
      <c r="EO291">
        <v>9.3234940000000002</v>
      </c>
      <c r="EP291">
        <v>1.1158699999999999</v>
      </c>
      <c r="EQ291">
        <v>19.27027</v>
      </c>
      <c r="ER291" s="1">
        <v>3.6992339999999999E-2</v>
      </c>
      <c r="ES291">
        <v>8.7898080000000007</v>
      </c>
      <c r="ET291">
        <v>1.107218</v>
      </c>
      <c r="EU291">
        <v>19.7758</v>
      </c>
      <c r="EV291" s="1">
        <v>3.4668740000000003E-2</v>
      </c>
      <c r="EW291">
        <v>8.2825380000000006</v>
      </c>
      <c r="EX291">
        <v>1.0980570000000001</v>
      </c>
      <c r="EY291">
        <v>19.693539999999999</v>
      </c>
      <c r="EZ291" s="1">
        <v>3.2456440000000003E-2</v>
      </c>
      <c r="FA291" s="1">
        <v>7.7986829999999996</v>
      </c>
      <c r="FB291">
        <v>1.088592</v>
      </c>
      <c r="FC291">
        <v>19.098949999999999</v>
      </c>
      <c r="FD291" s="1">
        <v>3.0420630000000001E-2</v>
      </c>
      <c r="FE291" s="1">
        <v>7.3521159999999997</v>
      </c>
      <c r="FF291">
        <v>1.0788260000000001</v>
      </c>
      <c r="FG291">
        <v>18.476800000000001</v>
      </c>
      <c r="FH291" s="1">
        <v>2.8756529999999999E-2</v>
      </c>
      <c r="FI291" s="1">
        <v>6.9887480000000002</v>
      </c>
      <c r="FJ291">
        <v>1.0688070000000001</v>
      </c>
      <c r="FK291">
        <v>18.080369999999998</v>
      </c>
      <c r="FL291" s="1">
        <v>2.7801940000000001E-2</v>
      </c>
      <c r="FM291" s="1">
        <v>6.7916319999999999</v>
      </c>
      <c r="FN291">
        <v>1.058621</v>
      </c>
      <c r="FO291">
        <v>18.447600000000001</v>
      </c>
      <c r="FP291" s="1">
        <v>2.7711860000000001E-2</v>
      </c>
      <c r="FQ291" s="1">
        <v>6.8056539999999996</v>
      </c>
      <c r="FR291">
        <v>1.048611</v>
      </c>
      <c r="FS291">
        <v>19.083729999999999</v>
      </c>
      <c r="FT291" s="1">
        <v>2.8191330000000001E-2</v>
      </c>
      <c r="FU291" s="1">
        <v>6.9635949999999998</v>
      </c>
      <c r="FV291">
        <v>1.038459</v>
      </c>
      <c r="FW291">
        <v>19.727910000000001</v>
      </c>
      <c r="FX291" s="1">
        <v>2.8636140000000001E-2</v>
      </c>
      <c r="FY291" s="1">
        <v>7.1209340000000001</v>
      </c>
      <c r="FZ291">
        <v>1.0286230000000001</v>
      </c>
      <c r="GA291">
        <v>20.33296</v>
      </c>
      <c r="GB291" s="1">
        <v>2.8572429999999999E-2</v>
      </c>
      <c r="GC291" s="1">
        <v>7.1538459999999997</v>
      </c>
      <c r="GD291">
        <v>1.019882</v>
      </c>
      <c r="GE291">
        <v>20.395379999999999</v>
      </c>
      <c r="GF291" s="1">
        <v>2.787974E-2</v>
      </c>
      <c r="GG291" s="1">
        <v>7.0234889999999996</v>
      </c>
      <c r="GH291">
        <v>1.0109939999999999</v>
      </c>
      <c r="GI291">
        <v>20.097819999999999</v>
      </c>
      <c r="GJ291" s="1">
        <v>2.662585E-2</v>
      </c>
      <c r="GK291" s="1">
        <v>6.7486509999999997</v>
      </c>
      <c r="GL291">
        <v>1.0015989999999999</v>
      </c>
      <c r="GM291">
        <v>19.664169999999999</v>
      </c>
      <c r="GN291" s="1">
        <v>2.5002719999999999E-2</v>
      </c>
      <c r="GO291" s="1">
        <v>6.3777049999999997</v>
      </c>
      <c r="GP291">
        <v>0.99176310000000001</v>
      </c>
      <c r="GQ291">
        <v>19.273230000000002</v>
      </c>
      <c r="GR291" s="1">
        <v>2.321233E-2</v>
      </c>
      <c r="GS291" s="1">
        <v>5.9588580000000002</v>
      </c>
      <c r="GT291">
        <v>0.98186759999999995</v>
      </c>
      <c r="GU291">
        <v>19.074539999999999</v>
      </c>
      <c r="GV291" s="1">
        <v>2.1404200000000002E-2</v>
      </c>
      <c r="GW291" s="1">
        <v>5.5292529999999998</v>
      </c>
      <c r="GX291">
        <v>0.97198530000000005</v>
      </c>
      <c r="GY291">
        <v>19.373519999999999</v>
      </c>
      <c r="GZ291" s="1">
        <v>1.9653139999999999E-2</v>
      </c>
      <c r="HA291" s="1">
        <v>5.1093729999999997</v>
      </c>
      <c r="HB291">
        <v>0.96182330000000005</v>
      </c>
      <c r="HC291">
        <v>19.665489999999998</v>
      </c>
      <c r="HD291" s="1">
        <v>1.799837E-2</v>
      </c>
      <c r="HE291" s="1">
        <v>4.7094560000000003</v>
      </c>
      <c r="HF291">
        <v>0.95164590000000004</v>
      </c>
      <c r="HG291">
        <v>19.984210000000001</v>
      </c>
      <c r="HH291" s="1">
        <v>1.645858E-2</v>
      </c>
      <c r="HI291" s="1">
        <v>4.3345510000000003</v>
      </c>
      <c r="HJ291">
        <v>0.94197180000000003</v>
      </c>
      <c r="HK291">
        <v>20.030270000000002</v>
      </c>
      <c r="HL291" s="1">
        <v>1.505276E-2</v>
      </c>
      <c r="HM291" s="1">
        <v>3.9869219999999999</v>
      </c>
      <c r="HN291">
        <v>0.93277779999999999</v>
      </c>
      <c r="HO291">
        <v>19.951370000000001</v>
      </c>
      <c r="HP291" s="1">
        <v>1.3783149999999999E-2</v>
      </c>
      <c r="HQ291" s="1">
        <v>3.6703229999999998</v>
      </c>
      <c r="HR291">
        <v>0.92390720000000004</v>
      </c>
      <c r="HS291">
        <v>19.67023</v>
      </c>
      <c r="HT291" s="1">
        <v>1.262169E-2</v>
      </c>
      <c r="HU291" s="1">
        <v>3.3782640000000002</v>
      </c>
      <c r="HV291">
        <v>0.91517720000000002</v>
      </c>
      <c r="HW291">
        <v>19.220859999999998</v>
      </c>
      <c r="HX291" s="1">
        <v>1.155837E-2</v>
      </c>
      <c r="HY291" s="1">
        <v>3.109092</v>
      </c>
      <c r="HZ291">
        <v>0.90676749999999995</v>
      </c>
      <c r="IA291">
        <v>18.878450000000001</v>
      </c>
      <c r="IB291" s="1">
        <v>1.058892E-2</v>
      </c>
      <c r="IC291" s="1">
        <v>2.861942</v>
      </c>
      <c r="ID291">
        <v>0.89815769999999995</v>
      </c>
      <c r="IE291">
        <v>18.903230000000001</v>
      </c>
      <c r="IF291" s="1">
        <v>9.6976349999999996E-3</v>
      </c>
      <c r="IG291" s="1">
        <v>2.6340089999999998</v>
      </c>
      <c r="IH291">
        <v>0.88966069999999997</v>
      </c>
      <c r="II291">
        <v>19.059909999999999</v>
      </c>
      <c r="IJ291" s="1">
        <v>8.8762530000000006E-3</v>
      </c>
      <c r="IK291" s="1">
        <v>2.4228170000000002</v>
      </c>
      <c r="IL291">
        <v>0.88186810000000004</v>
      </c>
      <c r="IM291">
        <v>19.459589999999999</v>
      </c>
      <c r="IN291" s="1">
        <v>8.1262599999999997E-3</v>
      </c>
      <c r="IO291" s="1">
        <v>2.2284199999999998</v>
      </c>
      <c r="IP291">
        <v>0.87473270000000003</v>
      </c>
      <c r="IQ291">
        <v>19.50346</v>
      </c>
      <c r="IR291" s="1">
        <v>7.443046E-3</v>
      </c>
      <c r="IS291" s="1">
        <v>2.0500620000000001</v>
      </c>
      <c r="IT291">
        <v>0.86830110000000005</v>
      </c>
      <c r="IU291">
        <v>19.44181</v>
      </c>
      <c r="IV291" s="1">
        <v>6.8171550000000001E-3</v>
      </c>
      <c r="IW291" s="1">
        <v>1.885135</v>
      </c>
      <c r="IX291">
        <v>0.86263160000000005</v>
      </c>
      <c r="IY291">
        <v>19.328220000000002</v>
      </c>
      <c r="IZ291" s="1">
        <v>6.2384340000000002E-3</v>
      </c>
      <c r="JA291" s="1">
        <v>1.731239</v>
      </c>
      <c r="JB291">
        <v>0.8577726</v>
      </c>
      <c r="JC291">
        <v>19.11946</v>
      </c>
      <c r="JD291" s="1">
        <v>5.6974110000000003E-3</v>
      </c>
      <c r="JE291" s="1">
        <v>1.585914</v>
      </c>
      <c r="JF291">
        <v>0.85376810000000003</v>
      </c>
      <c r="JG291">
        <v>19.310089999999999</v>
      </c>
      <c r="JH291" s="1">
        <v>5.1862280000000002E-3</v>
      </c>
      <c r="JI291" s="1">
        <v>1.447352</v>
      </c>
      <c r="JJ291">
        <v>0.8503754</v>
      </c>
      <c r="JK291">
        <v>19.433389999999999</v>
      </c>
      <c r="JL291" s="1">
        <v>4.7002479999999998E-3</v>
      </c>
      <c r="JM291" s="1">
        <v>1.3145990000000001</v>
      </c>
      <c r="JN291">
        <v>0.84749099999999999</v>
      </c>
      <c r="JO291">
        <v>19.47334</v>
      </c>
      <c r="JP291" s="1">
        <v>4.2352409999999998E-3</v>
      </c>
      <c r="JQ291" s="1">
        <v>1.1870289999999999</v>
      </c>
      <c r="JR291">
        <v>0.84516760000000002</v>
      </c>
      <c r="JS291">
        <v>19.693349999999999</v>
      </c>
      <c r="JT291" s="1">
        <v>3.790566E-3</v>
      </c>
      <c r="JU291" s="1">
        <v>1.064241</v>
      </c>
      <c r="JV291">
        <v>0.8432037</v>
      </c>
      <c r="JW291">
        <v>19.644549999999999</v>
      </c>
      <c r="JX291" s="1">
        <v>3.3608459999999998E-3</v>
      </c>
      <c r="JY291" s="1">
        <v>0.94518690000000005</v>
      </c>
      <c r="JZ291">
        <v>0.84164090000000003</v>
      </c>
      <c r="KA291">
        <v>19.285070000000001</v>
      </c>
      <c r="KB291" s="1">
        <v>2.939685E-3</v>
      </c>
      <c r="KC291" s="1">
        <v>0.82804920000000004</v>
      </c>
      <c r="KD291">
        <v>0.84043800000000002</v>
      </c>
      <c r="KE291">
        <v>18.945</v>
      </c>
      <c r="KF291" s="1">
        <v>2.52389E-3</v>
      </c>
      <c r="KG291" s="1">
        <v>0.71220879999999998</v>
      </c>
      <c r="KH291">
        <v>0.83951149999999997</v>
      </c>
      <c r="KI291">
        <v>18.71116</v>
      </c>
      <c r="KJ291" s="1">
        <v>2.1225620000000001E-3</v>
      </c>
      <c r="KK291" s="1">
        <v>0.59990860000000001</v>
      </c>
      <c r="KL291">
        <v>0.83884639999999999</v>
      </c>
      <c r="KM291">
        <v>19.138860000000001</v>
      </c>
      <c r="KN291" s="1">
        <v>1.754146E-3</v>
      </c>
      <c r="KO291" s="1">
        <v>0.49632890000000002</v>
      </c>
      <c r="KP291">
        <v>0.8383583</v>
      </c>
      <c r="KQ291">
        <v>19.650480000000002</v>
      </c>
      <c r="KR291" s="1">
        <v>1.4383530000000001E-3</v>
      </c>
      <c r="KS291" s="1">
        <v>0.40716530000000001</v>
      </c>
      <c r="KT291">
        <v>0.83806060000000004</v>
      </c>
      <c r="KU291">
        <v>20.188020000000002</v>
      </c>
      <c r="KV291" s="1">
        <v>1.1871690000000001E-3</v>
      </c>
      <c r="KW291" s="1">
        <v>0.3358643</v>
      </c>
      <c r="KX291">
        <v>0.83791979999999999</v>
      </c>
      <c r="KY291">
        <v>20.601790000000001</v>
      </c>
      <c r="KZ291" s="1">
        <v>9.9882250000000007E-4</v>
      </c>
      <c r="LA291" s="1">
        <v>0.28225240000000001</v>
      </c>
      <c r="LB291">
        <v>0.83793899999999999</v>
      </c>
      <c r="LC291">
        <v>20.438269999999999</v>
      </c>
      <c r="LD291" s="1">
        <v>8.6220250000000002E-4</v>
      </c>
      <c r="LE291" s="1">
        <v>0.24331810000000001</v>
      </c>
      <c r="LF291">
        <v>0.83799579999999996</v>
      </c>
      <c r="LG291">
        <v>19.984190000000002</v>
      </c>
      <c r="LH291" s="1">
        <v>7.6241229999999996E-4</v>
      </c>
      <c r="LI291" s="1">
        <v>0.21488959999999999</v>
      </c>
      <c r="LJ291">
        <v>0.83820190000000006</v>
      </c>
      <c r="LK291">
        <v>19.57423</v>
      </c>
      <c r="LL291" s="1">
        <v>6.8595560000000002E-4</v>
      </c>
      <c r="LM291" s="1">
        <v>0.1931667</v>
      </c>
      <c r="LN291">
        <v>0.83843769999999995</v>
      </c>
      <c r="LO291">
        <v>19.327279999999998</v>
      </c>
      <c r="LP291" s="1">
        <v>6.2374030000000001E-4</v>
      </c>
      <c r="LQ291" s="1">
        <v>0.1755488</v>
      </c>
      <c r="LR291">
        <v>0.83871010000000001</v>
      </c>
      <c r="LS291">
        <v>19.790410000000001</v>
      </c>
      <c r="LT291" s="1">
        <v>5.7114549999999996E-4</v>
      </c>
      <c r="LU291" s="1">
        <v>0.16066440000000001</v>
      </c>
      <c r="LV291">
        <v>0.83899060000000003</v>
      </c>
      <c r="LW291">
        <v>20.330449999999999</v>
      </c>
      <c r="LX291" s="1">
        <v>5.2628560000000002E-4</v>
      </c>
      <c r="LY291" s="1">
        <v>0.14797089999999999</v>
      </c>
      <c r="LZ291">
        <v>0.83925950000000005</v>
      </c>
      <c r="MA291">
        <v>20.91572</v>
      </c>
      <c r="MB291" s="1">
        <v>4.8833259999999995E-4</v>
      </c>
      <c r="MC291" s="1">
        <v>0.1372265</v>
      </c>
      <c r="MD291">
        <v>0.83954030000000002</v>
      </c>
      <c r="ME291">
        <v>21.3354</v>
      </c>
      <c r="MF291" s="1">
        <v>4.5653490000000001E-4</v>
      </c>
      <c r="MG291" s="1">
        <v>0.12822040000000001</v>
      </c>
      <c r="MH291">
        <v>0.83978920000000001</v>
      </c>
      <c r="MI291">
        <v>21.299060000000001</v>
      </c>
      <c r="MJ291" s="1">
        <v>4.2963659999999999E-4</v>
      </c>
      <c r="MK291" s="1">
        <v>0.12061280000000001</v>
      </c>
      <c r="ML291">
        <v>0.83999009999999996</v>
      </c>
      <c r="MM291">
        <v>20.972670000000001</v>
      </c>
      <c r="MN291" s="1">
        <v>4.0634919999999998E-4</v>
      </c>
      <c r="MO291" s="1">
        <v>0.1140332</v>
      </c>
      <c r="MP291">
        <v>0.84013649999999995</v>
      </c>
      <c r="MQ291">
        <v>20.696159999999999</v>
      </c>
      <c r="MR291" s="1">
        <v>3.855048E-4</v>
      </c>
      <c r="MS291" s="1">
        <v>0.1081636</v>
      </c>
      <c r="MT291">
        <v>0.84024960000000004</v>
      </c>
      <c r="MU291">
        <v>20.526869999999999</v>
      </c>
      <c r="MV291" s="1">
        <v>3.6653789999999999E-4</v>
      </c>
      <c r="MW291" s="1">
        <v>0.1028239</v>
      </c>
      <c r="MX291">
        <v>0.84027629999999998</v>
      </c>
      <c r="MY291">
        <v>20.865359999999999</v>
      </c>
      <c r="MZ291" s="1">
        <v>3.4910129999999998E-4</v>
      </c>
      <c r="NA291" s="1">
        <v>9.7932580000000005E-2</v>
      </c>
      <c r="NB291">
        <v>0.84020779999999995</v>
      </c>
      <c r="NC291">
        <v>20.769459999999999</v>
      </c>
      <c r="ND291" s="1">
        <v>3.332136E-4</v>
      </c>
      <c r="NE291" s="1">
        <v>9.3461420000000003E-2</v>
      </c>
      <c r="NF291">
        <v>0.84006190000000003</v>
      </c>
      <c r="NG291">
        <v>21.16187</v>
      </c>
      <c r="NH291" s="1">
        <v>3.1873239999999998E-4</v>
      </c>
      <c r="NI291" s="1">
        <v>8.9396450000000002E-2</v>
      </c>
      <c r="NJ291">
        <v>0.83980350000000004</v>
      </c>
      <c r="NK291">
        <v>21.411580000000001</v>
      </c>
      <c r="NL291" s="1">
        <v>3.0566250000000001E-4</v>
      </c>
      <c r="NM291" s="1">
        <v>8.5734320000000003E-2</v>
      </c>
      <c r="NN291">
        <v>0.83942870000000003</v>
      </c>
      <c r="NO291">
        <v>21.42821</v>
      </c>
      <c r="NP291" s="1">
        <v>2.9398320000000001E-4</v>
      </c>
      <c r="NQ291" s="1">
        <v>8.2464239999999994E-2</v>
      </c>
      <c r="NR291">
        <v>0.83898349999999999</v>
      </c>
      <c r="NS291">
        <v>21.270399999999999</v>
      </c>
      <c r="NT291" s="1">
        <v>2.8373009999999998E-4</v>
      </c>
      <c r="NU291" s="1">
        <v>7.9593220000000006E-2</v>
      </c>
      <c r="NV291">
        <v>0.83846799999999999</v>
      </c>
      <c r="NW291">
        <v>21.084579999999999</v>
      </c>
      <c r="NX291" s="1">
        <v>2.7484630000000003E-4</v>
      </c>
      <c r="NY291" s="1">
        <v>7.7112680000000003E-2</v>
      </c>
      <c r="NZ291">
        <v>0.83786110000000003</v>
      </c>
      <c r="OA291">
        <v>21.06738</v>
      </c>
      <c r="OB291" s="1">
        <v>2.6717789999999999E-4</v>
      </c>
      <c r="OC291" s="1">
        <v>7.4976849999999998E-2</v>
      </c>
      <c r="OD291">
        <v>0.83724929999999997</v>
      </c>
      <c r="OE291">
        <v>21.66433</v>
      </c>
      <c r="OF291" s="1">
        <v>2.6028070000000002E-4</v>
      </c>
      <c r="OG291" s="1">
        <v>7.3066350000000002E-2</v>
      </c>
      <c r="OH291">
        <v>0.83661079999999999</v>
      </c>
      <c r="OI291">
        <v>22.30817</v>
      </c>
      <c r="OJ291" s="1">
        <v>2.5369809999999999E-4</v>
      </c>
      <c r="OK291" s="1">
        <v>7.1239869999999997E-2</v>
      </c>
    </row>
    <row r="292" spans="1:401" x14ac:dyDescent="0.35">
      <c r="A292">
        <v>298</v>
      </c>
      <c r="B292" t="s">
        <v>4</v>
      </c>
      <c r="C292" t="s">
        <v>181</v>
      </c>
      <c r="D292" t="s">
        <v>298</v>
      </c>
      <c r="E292">
        <v>876.78160000000003</v>
      </c>
      <c r="F292">
        <v>1.0778129999999999</v>
      </c>
      <c r="G292">
        <v>16.7485</v>
      </c>
      <c r="H292">
        <v>0</v>
      </c>
      <c r="I292">
        <v>0</v>
      </c>
      <c r="J292">
        <v>1.075304</v>
      </c>
      <c r="K292">
        <v>17.305769999999999</v>
      </c>
      <c r="L292">
        <v>0</v>
      </c>
      <c r="M292">
        <v>0</v>
      </c>
      <c r="N292">
        <v>1.0728709999999999</v>
      </c>
      <c r="O292">
        <v>17.874849999999999</v>
      </c>
      <c r="P292">
        <v>0</v>
      </c>
      <c r="Q292">
        <v>0</v>
      </c>
      <c r="R292">
        <v>1.0704279999999999</v>
      </c>
      <c r="S292">
        <v>18.31176</v>
      </c>
      <c r="T292">
        <v>0</v>
      </c>
      <c r="U292">
        <v>0</v>
      </c>
      <c r="V292">
        <v>1.067936</v>
      </c>
      <c r="W292">
        <v>18.58043</v>
      </c>
      <c r="X292">
        <v>0</v>
      </c>
      <c r="Y292">
        <v>0</v>
      </c>
      <c r="Z292">
        <v>1.0654779999999999</v>
      </c>
      <c r="AA292">
        <v>18.459790000000002</v>
      </c>
      <c r="AB292">
        <v>0</v>
      </c>
      <c r="AC292">
        <v>0</v>
      </c>
      <c r="AD292">
        <v>1.0630299999999999</v>
      </c>
      <c r="AE292">
        <v>17.980180000000001</v>
      </c>
      <c r="AF292">
        <v>0</v>
      </c>
      <c r="AG292">
        <v>0</v>
      </c>
      <c r="AH292">
        <v>1.0605519999999999</v>
      </c>
      <c r="AI292">
        <v>17.585329999999999</v>
      </c>
      <c r="AJ292">
        <v>0</v>
      </c>
      <c r="AK292">
        <v>0</v>
      </c>
      <c r="AL292">
        <v>1.0580639999999999</v>
      </c>
      <c r="AM292">
        <v>17.431619999999999</v>
      </c>
      <c r="AN292">
        <v>0</v>
      </c>
      <c r="AO292">
        <v>0</v>
      </c>
      <c r="AP292">
        <v>1.055585</v>
      </c>
      <c r="AQ292">
        <v>17.913170000000001</v>
      </c>
      <c r="AR292">
        <v>0</v>
      </c>
      <c r="AS292">
        <v>0</v>
      </c>
      <c r="AT292">
        <v>1.053034</v>
      </c>
      <c r="AU292">
        <v>18.64378</v>
      </c>
      <c r="AV292">
        <v>0</v>
      </c>
      <c r="AW292">
        <v>0</v>
      </c>
      <c r="AX292">
        <v>1.050443</v>
      </c>
      <c r="AY292">
        <v>19.257069999999999</v>
      </c>
      <c r="AZ292">
        <v>0</v>
      </c>
      <c r="BA292">
        <v>0</v>
      </c>
      <c r="BB292">
        <v>1.047812</v>
      </c>
      <c r="BC292">
        <v>19.66329</v>
      </c>
      <c r="BD292">
        <v>0</v>
      </c>
      <c r="BE292">
        <v>0</v>
      </c>
      <c r="BF292">
        <v>1.04512</v>
      </c>
      <c r="BG292">
        <v>19.542660000000001</v>
      </c>
      <c r="BH292">
        <v>1.6218779999999999E-32</v>
      </c>
      <c r="BI292">
        <v>4.3014010000000003E-30</v>
      </c>
      <c r="BJ292">
        <v>1.0423290000000001</v>
      </c>
      <c r="BK292">
        <v>19.149640000000002</v>
      </c>
      <c r="BL292" s="1">
        <v>1.8488229999999999E-19</v>
      </c>
      <c r="BM292" s="1">
        <v>3.5024419999999999E-17</v>
      </c>
      <c r="BN292">
        <v>1.039482</v>
      </c>
      <c r="BO292">
        <v>18.831219999999998</v>
      </c>
      <c r="BP292" s="1">
        <v>7.6967340000000004E-13</v>
      </c>
      <c r="BQ292" s="1">
        <v>1.3685499999999999E-10</v>
      </c>
      <c r="BR292">
        <v>1.03661</v>
      </c>
      <c r="BS292">
        <v>18.724430000000002</v>
      </c>
      <c r="BT292" s="1">
        <v>4.1693109999999997E-8</v>
      </c>
      <c r="BU292" s="1">
        <v>8.5524960000000006E-6</v>
      </c>
      <c r="BV292">
        <v>1.0336339999999999</v>
      </c>
      <c r="BW292">
        <v>19.021409999999999</v>
      </c>
      <c r="BX292" s="1">
        <v>3.4821350000000002E-5</v>
      </c>
      <c r="BY292" s="1">
        <v>7.600903E-3</v>
      </c>
      <c r="BZ292">
        <v>1.030654</v>
      </c>
      <c r="CA292">
        <v>19.222580000000001</v>
      </c>
      <c r="CB292" s="1">
        <v>4.6707290000000002E-3</v>
      </c>
      <c r="CC292" s="1">
        <v>1.0663320000000001</v>
      </c>
      <c r="CD292">
        <v>1.0275540000000001</v>
      </c>
      <c r="CE292">
        <v>19.441669999999998</v>
      </c>
      <c r="CF292" s="1">
        <v>0.17471149999999999</v>
      </c>
      <c r="CG292" s="1">
        <v>41.394359999999999</v>
      </c>
      <c r="CH292">
        <v>1.024305</v>
      </c>
      <c r="CI292">
        <v>19.291270000000001</v>
      </c>
      <c r="CJ292" s="1">
        <v>2.4029479999999999</v>
      </c>
      <c r="CK292">
        <v>588.40930000000003</v>
      </c>
      <c r="CL292">
        <v>1.0206090000000001</v>
      </c>
      <c r="CM292">
        <v>18.939399999999999</v>
      </c>
      <c r="CN292">
        <v>14.55369</v>
      </c>
      <c r="CO292">
        <v>3670.49</v>
      </c>
      <c r="CP292">
        <v>1.0164960000000001</v>
      </c>
      <c r="CQ292">
        <v>18.587</v>
      </c>
      <c r="CR292">
        <v>44.304859999999998</v>
      </c>
      <c r="CS292">
        <v>11470.25</v>
      </c>
      <c r="CT292">
        <v>1.0122500000000001</v>
      </c>
      <c r="CU292">
        <v>18.333020000000001</v>
      </c>
      <c r="CV292">
        <v>75.149559999999994</v>
      </c>
      <c r="CW292">
        <v>19924.07</v>
      </c>
      <c r="CX292">
        <v>1.007992</v>
      </c>
      <c r="CY292">
        <v>18.240200000000002</v>
      </c>
      <c r="CZ292">
        <v>77.355900000000005</v>
      </c>
      <c r="DA292">
        <v>20950.740000000002</v>
      </c>
      <c r="DB292">
        <v>1.0039089999999999</v>
      </c>
      <c r="DC292">
        <v>18.649429999999999</v>
      </c>
      <c r="DD292">
        <v>51.78378</v>
      </c>
      <c r="DE292">
        <v>14295.92</v>
      </c>
      <c r="DF292">
        <v>1.0003070000000001</v>
      </c>
      <c r="DG292">
        <v>18.85275</v>
      </c>
      <c r="DH292">
        <v>23.927240000000001</v>
      </c>
      <c r="DI292">
        <v>6715.8159999999998</v>
      </c>
      <c r="DJ292">
        <v>0.99680239999999998</v>
      </c>
      <c r="DK292">
        <v>19.031970000000001</v>
      </c>
      <c r="DL292">
        <v>8.0343420000000005</v>
      </c>
      <c r="DM292">
        <v>2288.7890000000002</v>
      </c>
      <c r="DN292">
        <v>0.99334699999999998</v>
      </c>
      <c r="DO292">
        <v>18.989149999999999</v>
      </c>
      <c r="DP292">
        <v>2.0752519999999999</v>
      </c>
      <c r="DQ292">
        <v>598.36959999999999</v>
      </c>
      <c r="DR292">
        <v>0.98967260000000001</v>
      </c>
      <c r="DS292">
        <v>18.632529999999999</v>
      </c>
      <c r="DT292">
        <v>0.45913759999999998</v>
      </c>
      <c r="DU292">
        <v>132.9666</v>
      </c>
      <c r="DV292">
        <v>0.98568610000000001</v>
      </c>
      <c r="DW292">
        <v>18.047689999999999</v>
      </c>
      <c r="DX292">
        <v>0.1192616</v>
      </c>
      <c r="DY292">
        <v>33.979970000000002</v>
      </c>
      <c r="DZ292">
        <v>0.9814195</v>
      </c>
      <c r="EA292">
        <v>17.51315</v>
      </c>
      <c r="EB292">
        <v>5.8484330000000001E-2</v>
      </c>
      <c r="EC292">
        <v>16.191680000000002</v>
      </c>
      <c r="ED292">
        <v>0.97661010000000004</v>
      </c>
      <c r="EE292">
        <v>17.33905</v>
      </c>
      <c r="EF292">
        <v>4.6601339999999998E-2</v>
      </c>
      <c r="EG292">
        <v>12.79006</v>
      </c>
      <c r="EH292">
        <v>0.97129449999999995</v>
      </c>
      <c r="EI292">
        <v>17.961269999999999</v>
      </c>
      <c r="EJ292">
        <v>4.2416580000000002E-2</v>
      </c>
      <c r="EK292">
        <v>11.6586</v>
      </c>
      <c r="EL292">
        <v>0.96556439999999999</v>
      </c>
      <c r="EM292">
        <v>18.629339999999999</v>
      </c>
      <c r="EN292" s="1">
        <v>3.9610960000000001E-2</v>
      </c>
      <c r="EO292">
        <v>10.929130000000001</v>
      </c>
      <c r="EP292">
        <v>0.95939810000000003</v>
      </c>
      <c r="EQ292">
        <v>19.282119999999999</v>
      </c>
      <c r="ER292" s="1">
        <v>3.7158339999999998E-2</v>
      </c>
      <c r="ES292">
        <v>10.298500000000001</v>
      </c>
      <c r="ET292">
        <v>0.95275810000000005</v>
      </c>
      <c r="EU292">
        <v>19.802199999999999</v>
      </c>
      <c r="EV292" s="1">
        <v>3.4828289999999998E-2</v>
      </c>
      <c r="EW292">
        <v>9.7009109999999996</v>
      </c>
      <c r="EX292">
        <v>0.94575450000000005</v>
      </c>
      <c r="EY292">
        <v>19.720680000000002</v>
      </c>
      <c r="EZ292" s="1">
        <v>3.2607089999999998E-2</v>
      </c>
      <c r="FA292" s="1">
        <v>9.1302909999999997</v>
      </c>
      <c r="FB292">
        <v>0.93849499999999997</v>
      </c>
      <c r="FC292">
        <v>19.12763</v>
      </c>
      <c r="FD292" s="1">
        <v>3.0555479999999999E-2</v>
      </c>
      <c r="FE292" s="1">
        <v>8.6014429999999997</v>
      </c>
      <c r="FF292">
        <v>0.93109459999999999</v>
      </c>
      <c r="FG292">
        <v>18.507079999999998</v>
      </c>
      <c r="FH292" s="1">
        <v>2.885223E-2</v>
      </c>
      <c r="FI292" s="1">
        <v>8.1627860000000005</v>
      </c>
      <c r="FJ292">
        <v>0.92344340000000003</v>
      </c>
      <c r="FK292">
        <v>18.10361</v>
      </c>
      <c r="FL292" s="1">
        <v>2.7831470000000001E-2</v>
      </c>
      <c r="FM292" s="1">
        <v>7.9094420000000003</v>
      </c>
      <c r="FN292">
        <v>0.91573320000000002</v>
      </c>
      <c r="FO292">
        <v>18.469550000000002</v>
      </c>
      <c r="FP292" s="1">
        <v>2.7676539999999999E-2</v>
      </c>
      <c r="FQ292" s="1">
        <v>7.9009179999999999</v>
      </c>
      <c r="FR292">
        <v>0.90831300000000004</v>
      </c>
      <c r="FS292">
        <v>19.094709999999999</v>
      </c>
      <c r="FT292" s="1">
        <v>2.812953E-2</v>
      </c>
      <c r="FU292" s="1">
        <v>8.0685920000000007</v>
      </c>
      <c r="FV292">
        <v>0.90082050000000002</v>
      </c>
      <c r="FW292">
        <v>19.734159999999999</v>
      </c>
      <c r="FX292" s="1">
        <v>2.8596610000000001E-2</v>
      </c>
      <c r="FY292" s="1">
        <v>8.2496080000000003</v>
      </c>
      <c r="FZ292">
        <v>0.89366230000000002</v>
      </c>
      <c r="GA292">
        <v>20.341899999999999</v>
      </c>
      <c r="GB292" s="1">
        <v>2.8585570000000001E-2</v>
      </c>
      <c r="GC292" s="1">
        <v>8.2964169999999999</v>
      </c>
      <c r="GD292">
        <v>0.88723920000000001</v>
      </c>
      <c r="GE292">
        <v>20.40071</v>
      </c>
      <c r="GF292" s="1">
        <v>2.7946160000000001E-2</v>
      </c>
      <c r="GG292" s="1">
        <v>8.1564599999999992</v>
      </c>
      <c r="GH292">
        <v>0.88069030000000004</v>
      </c>
      <c r="GI292">
        <v>20.111039999999999</v>
      </c>
      <c r="GJ292" s="1">
        <v>2.6733799999999999E-2</v>
      </c>
      <c r="GK292" s="1">
        <v>7.8459810000000001</v>
      </c>
      <c r="GL292">
        <v>0.87370150000000002</v>
      </c>
      <c r="GM292">
        <v>19.687100000000001</v>
      </c>
      <c r="GN292" s="1">
        <v>2.5134920000000002E-2</v>
      </c>
      <c r="GO292" s="1">
        <v>7.4192710000000002</v>
      </c>
      <c r="GP292">
        <v>0.86638870000000001</v>
      </c>
      <c r="GQ292">
        <v>19.298760000000001</v>
      </c>
      <c r="GR292" s="1">
        <v>2.335481E-2</v>
      </c>
      <c r="GS292" s="1">
        <v>6.93344</v>
      </c>
      <c r="GT292">
        <v>0.85906000000000005</v>
      </c>
      <c r="GU292">
        <v>19.0992</v>
      </c>
      <c r="GV292" s="1">
        <v>2.154638E-2</v>
      </c>
      <c r="GW292" s="1">
        <v>6.4322090000000003</v>
      </c>
      <c r="GX292">
        <v>0.85167669999999995</v>
      </c>
      <c r="GY292">
        <v>19.39556</v>
      </c>
      <c r="GZ292" s="1">
        <v>1.9790459999999999E-2</v>
      </c>
      <c r="HA292" s="1">
        <v>5.9412180000000001</v>
      </c>
      <c r="HB292">
        <v>0.84417770000000003</v>
      </c>
      <c r="HC292">
        <v>19.67182</v>
      </c>
      <c r="HD292" s="1">
        <v>1.812828E-2</v>
      </c>
      <c r="HE292" s="1">
        <v>5.4729020000000004</v>
      </c>
      <c r="HF292">
        <v>0.83676329999999999</v>
      </c>
      <c r="HG292">
        <v>19.976179999999999</v>
      </c>
      <c r="HH292" s="1">
        <v>1.658039E-2</v>
      </c>
      <c r="HI292" s="1">
        <v>5.0328039999999996</v>
      </c>
      <c r="HJ292">
        <v>0.82990989999999998</v>
      </c>
      <c r="HK292">
        <v>20.01463</v>
      </c>
      <c r="HL292" s="1">
        <v>1.51647E-2</v>
      </c>
      <c r="HM292" s="1">
        <v>4.623602</v>
      </c>
      <c r="HN292">
        <v>0.82329750000000002</v>
      </c>
      <c r="HO292">
        <v>19.945150000000002</v>
      </c>
      <c r="HP292" s="1">
        <v>1.388581E-2</v>
      </c>
      <c r="HQ292" s="1">
        <v>4.2516759999999998</v>
      </c>
      <c r="HR292">
        <v>0.81706029999999996</v>
      </c>
      <c r="HS292">
        <v>19.673079999999999</v>
      </c>
      <c r="HT292" s="1">
        <v>1.27171E-2</v>
      </c>
      <c r="HU292" s="1">
        <v>3.9095330000000001</v>
      </c>
      <c r="HV292">
        <v>0.81082620000000005</v>
      </c>
      <c r="HW292">
        <v>19.230329999999999</v>
      </c>
      <c r="HX292" s="1">
        <v>1.164627E-2</v>
      </c>
      <c r="HY292" s="1">
        <v>3.5946440000000002</v>
      </c>
      <c r="HZ292">
        <v>0.80475260000000004</v>
      </c>
      <c r="IA292">
        <v>18.902640000000002</v>
      </c>
      <c r="IB292" s="1">
        <v>1.067009E-2</v>
      </c>
      <c r="IC292" s="1">
        <v>3.3060330000000002</v>
      </c>
      <c r="ID292">
        <v>0.79853019999999997</v>
      </c>
      <c r="IE292">
        <v>18.938790000000001</v>
      </c>
      <c r="IF292" s="1">
        <v>9.7729919999999994E-3</v>
      </c>
      <c r="IG292" s="1">
        <v>3.0401030000000002</v>
      </c>
      <c r="IH292">
        <v>0.79234669999999996</v>
      </c>
      <c r="II292">
        <v>19.083590000000001</v>
      </c>
      <c r="IJ292" s="1">
        <v>8.9461279999999994E-3</v>
      </c>
      <c r="IK292" s="1">
        <v>2.7940239999999998</v>
      </c>
      <c r="IL292">
        <v>0.78670390000000001</v>
      </c>
      <c r="IM292">
        <v>19.465610000000002</v>
      </c>
      <c r="IN292" s="1">
        <v>8.1906500000000007E-3</v>
      </c>
      <c r="IO292" s="1">
        <v>2.5676580000000002</v>
      </c>
      <c r="IP292">
        <v>0.78153910000000004</v>
      </c>
      <c r="IQ292">
        <v>19.481839999999998</v>
      </c>
      <c r="IR292" s="1">
        <v>7.5024150000000001E-3</v>
      </c>
      <c r="IS292" s="1">
        <v>2.3602300000000001</v>
      </c>
      <c r="IT292">
        <v>0.776922</v>
      </c>
      <c r="IU292">
        <v>19.41872</v>
      </c>
      <c r="IV292" s="1">
        <v>6.8725460000000002E-3</v>
      </c>
      <c r="IW292" s="1">
        <v>2.1688860000000001</v>
      </c>
      <c r="IX292">
        <v>0.7727986</v>
      </c>
      <c r="IY292">
        <v>19.318069999999999</v>
      </c>
      <c r="IZ292" s="1">
        <v>6.29052E-3</v>
      </c>
      <c r="JA292" s="1">
        <v>1.990791</v>
      </c>
      <c r="JB292">
        <v>0.76933790000000002</v>
      </c>
      <c r="JC292">
        <v>19.124610000000001</v>
      </c>
      <c r="JD292" s="1">
        <v>5.7469330000000001E-3</v>
      </c>
      <c r="JE292" s="1">
        <v>1.8229880000000001</v>
      </c>
      <c r="JF292">
        <v>0.76655130000000005</v>
      </c>
      <c r="JG292">
        <v>19.353210000000001</v>
      </c>
      <c r="JH292" s="1">
        <v>5.2337E-3</v>
      </c>
      <c r="JI292" s="1">
        <v>1.6633359999999999</v>
      </c>
      <c r="JJ292">
        <v>0.76420869999999996</v>
      </c>
      <c r="JK292">
        <v>19.4817</v>
      </c>
      <c r="JL292" s="1">
        <v>4.7459110000000002E-3</v>
      </c>
      <c r="JM292" s="1">
        <v>1.510734</v>
      </c>
      <c r="JN292">
        <v>0.7622139</v>
      </c>
      <c r="JO292">
        <v>19.518329999999999</v>
      </c>
      <c r="JP292" s="1">
        <v>4.2791859999999999E-3</v>
      </c>
      <c r="JQ292" s="1">
        <v>1.364347</v>
      </c>
      <c r="JR292">
        <v>0.76056889999999999</v>
      </c>
      <c r="JS292">
        <v>19.741620000000001</v>
      </c>
      <c r="JT292" s="1">
        <v>3.833056E-3</v>
      </c>
      <c r="JU292" s="1">
        <v>1.2237309999999999</v>
      </c>
      <c r="JV292">
        <v>0.7591888</v>
      </c>
      <c r="JW292">
        <v>19.660589999999999</v>
      </c>
      <c r="JX292" s="1">
        <v>3.4023180000000001E-3</v>
      </c>
      <c r="JY292" s="1">
        <v>1.0876729999999999</v>
      </c>
      <c r="JZ292">
        <v>0.75811790000000001</v>
      </c>
      <c r="KA292">
        <v>19.276769999999999</v>
      </c>
      <c r="KB292" s="1">
        <v>2.9807520000000001E-3</v>
      </c>
      <c r="KC292" s="1">
        <v>0.9541733</v>
      </c>
      <c r="KD292">
        <v>0.75725889999999996</v>
      </c>
      <c r="KE292">
        <v>18.938310000000001</v>
      </c>
      <c r="KF292" s="1">
        <v>2.564378E-3</v>
      </c>
      <c r="KG292" s="1">
        <v>0.82222569999999995</v>
      </c>
      <c r="KH292">
        <v>0.75662839999999998</v>
      </c>
      <c r="KI292">
        <v>18.718509999999998</v>
      </c>
      <c r="KJ292" s="1">
        <v>2.1611149999999999E-3</v>
      </c>
      <c r="KK292" s="1">
        <v>0.69395459999999998</v>
      </c>
      <c r="KL292">
        <v>0.75613300000000006</v>
      </c>
      <c r="KM292">
        <v>19.18347</v>
      </c>
      <c r="KN292" s="1">
        <v>1.7886600000000001E-3</v>
      </c>
      <c r="KO292" s="1">
        <v>0.57497220000000004</v>
      </c>
      <c r="KP292">
        <v>0.75581980000000004</v>
      </c>
      <c r="KQ292">
        <v>19.711279999999999</v>
      </c>
      <c r="KR292" s="1">
        <v>1.4670250000000001E-3</v>
      </c>
      <c r="KS292" s="1">
        <v>0.47179290000000002</v>
      </c>
      <c r="KT292">
        <v>0.75565059999999995</v>
      </c>
      <c r="KU292">
        <v>20.25339</v>
      </c>
      <c r="KV292" s="1">
        <v>1.20937E-3</v>
      </c>
      <c r="KW292" s="1">
        <v>0.3886966</v>
      </c>
      <c r="KX292">
        <v>0.75554250000000001</v>
      </c>
      <c r="KY292">
        <v>20.660240000000002</v>
      </c>
      <c r="KZ292" s="1">
        <v>1.01515E-3</v>
      </c>
      <c r="LA292" s="1">
        <v>0.32588139999999999</v>
      </c>
      <c r="LB292">
        <v>0.75554080000000001</v>
      </c>
      <c r="LC292">
        <v>20.455719999999999</v>
      </c>
      <c r="LD292" s="1">
        <v>8.7401150000000001E-4</v>
      </c>
      <c r="LE292" s="1">
        <v>0.28016920000000001</v>
      </c>
      <c r="LF292">
        <v>0.75563000000000002</v>
      </c>
      <c r="LG292">
        <v>19.983540000000001</v>
      </c>
      <c r="LH292" s="1">
        <v>7.7117660000000003E-4</v>
      </c>
      <c r="LI292" s="1">
        <v>0.24687249999999999</v>
      </c>
      <c r="LJ292">
        <v>0.75577510000000003</v>
      </c>
      <c r="LK292">
        <v>19.57377</v>
      </c>
      <c r="LL292" s="1">
        <v>6.9285020000000002E-4</v>
      </c>
      <c r="LM292" s="1">
        <v>0.2215886</v>
      </c>
      <c r="LN292">
        <v>0.75594260000000002</v>
      </c>
      <c r="LO292">
        <v>19.340209999999999</v>
      </c>
      <c r="LP292" s="1">
        <v>6.294731E-4</v>
      </c>
      <c r="LQ292" s="1">
        <v>0.20120389999999999</v>
      </c>
      <c r="LR292">
        <v>0.75614479999999995</v>
      </c>
      <c r="LS292">
        <v>19.839410000000001</v>
      </c>
      <c r="LT292" s="1">
        <v>5.7603590000000001E-4</v>
      </c>
      <c r="LU292" s="1">
        <v>0.18403059999999999</v>
      </c>
      <c r="LV292">
        <v>0.75631610000000005</v>
      </c>
      <c r="LW292">
        <v>20.391159999999999</v>
      </c>
      <c r="LX292" s="1">
        <v>5.3043860000000003E-4</v>
      </c>
      <c r="LY292" s="1">
        <v>0.1693849</v>
      </c>
      <c r="LZ292">
        <v>0.75654410000000005</v>
      </c>
      <c r="MA292">
        <v>20.972529999999999</v>
      </c>
      <c r="MB292" s="1">
        <v>4.9182930000000004E-4</v>
      </c>
      <c r="MC292" s="1">
        <v>0.15697659999999999</v>
      </c>
      <c r="MD292">
        <v>0.75671580000000005</v>
      </c>
      <c r="ME292">
        <v>21.37922</v>
      </c>
      <c r="MF292" s="1">
        <v>4.5946570000000001E-4</v>
      </c>
      <c r="MG292" s="1">
        <v>0.14656820000000001</v>
      </c>
      <c r="MH292">
        <v>0.75690480000000004</v>
      </c>
      <c r="MI292">
        <v>21.300339999999998</v>
      </c>
      <c r="MJ292" s="1">
        <v>4.3213319999999998E-4</v>
      </c>
      <c r="MK292" s="1">
        <v>0.1377921</v>
      </c>
      <c r="ML292">
        <v>0.75708089999999995</v>
      </c>
      <c r="MM292">
        <v>20.95345</v>
      </c>
      <c r="MN292" s="1">
        <v>4.0854610000000001E-4</v>
      </c>
      <c r="MO292" s="1">
        <v>0.1302227</v>
      </c>
      <c r="MP292">
        <v>0.75718600000000003</v>
      </c>
      <c r="MQ292">
        <v>20.67773</v>
      </c>
      <c r="MR292" s="1">
        <v>3.8748480000000001E-4</v>
      </c>
      <c r="MS292" s="1">
        <v>0.1234895</v>
      </c>
      <c r="MT292">
        <v>0.75724579999999997</v>
      </c>
      <c r="MU292">
        <v>20.526250000000001</v>
      </c>
      <c r="MV292" s="1">
        <v>3.6834740000000002E-4</v>
      </c>
      <c r="MW292" s="1">
        <v>0.1173714</v>
      </c>
      <c r="MX292">
        <v>0.75725050000000005</v>
      </c>
      <c r="MY292">
        <v>20.890529999999998</v>
      </c>
      <c r="MZ292" s="1">
        <v>3.507618E-4</v>
      </c>
      <c r="NA292" s="1">
        <v>0.11176800000000001</v>
      </c>
      <c r="NB292">
        <v>0.75719769999999997</v>
      </c>
      <c r="NC292">
        <v>20.793659999999999</v>
      </c>
      <c r="ND292" s="1">
        <v>3.3472459999999999E-4</v>
      </c>
      <c r="NE292" s="1">
        <v>0.10664120000000001</v>
      </c>
      <c r="NF292">
        <v>0.75708660000000005</v>
      </c>
      <c r="NG292">
        <v>21.21172</v>
      </c>
      <c r="NH292" s="1">
        <v>3.2009969999999998E-4</v>
      </c>
      <c r="NI292" s="1">
        <v>0.1019762</v>
      </c>
      <c r="NJ292">
        <v>0.75690570000000001</v>
      </c>
      <c r="NK292">
        <v>21.449169999999999</v>
      </c>
      <c r="NL292" s="1">
        <v>3.0689139999999997E-4</v>
      </c>
      <c r="NM292" s="1">
        <v>9.7767660000000006E-2</v>
      </c>
      <c r="NN292">
        <v>0.75663440000000004</v>
      </c>
      <c r="NO292">
        <v>21.42146</v>
      </c>
      <c r="NP292" s="1">
        <v>2.9507349999999998E-4</v>
      </c>
      <c r="NQ292" s="1">
        <v>9.4002160000000001E-2</v>
      </c>
      <c r="NR292">
        <v>0.75630850000000005</v>
      </c>
      <c r="NS292">
        <v>21.24644</v>
      </c>
      <c r="NT292" s="1">
        <v>2.8467800000000001E-4</v>
      </c>
      <c r="NU292" s="1">
        <v>9.0688519999999995E-2</v>
      </c>
      <c r="NV292">
        <v>0.75591370000000002</v>
      </c>
      <c r="NW292">
        <v>21.060009999999998</v>
      </c>
      <c r="NX292" s="1">
        <v>2.7566020000000001E-4</v>
      </c>
      <c r="NY292" s="1">
        <v>8.7821700000000003E-2</v>
      </c>
      <c r="NZ292">
        <v>0.75549520000000003</v>
      </c>
      <c r="OA292">
        <v>21.070160000000001</v>
      </c>
      <c r="OB292" s="1">
        <v>2.6788810000000001E-4</v>
      </c>
      <c r="OC292" s="1">
        <v>8.5354349999999996E-2</v>
      </c>
      <c r="OD292">
        <v>0.75503189999999998</v>
      </c>
      <c r="OE292">
        <v>21.715150000000001</v>
      </c>
      <c r="OF292" s="1">
        <v>2.6093230000000001E-4</v>
      </c>
      <c r="OG292" s="1">
        <v>8.3156220000000003E-2</v>
      </c>
      <c r="OH292">
        <v>0.75459960000000004</v>
      </c>
      <c r="OI292">
        <v>22.378250000000001</v>
      </c>
      <c r="OJ292" s="1">
        <v>2.5434060000000002E-4</v>
      </c>
      <c r="OK292" s="1">
        <v>8.1071969999999993E-2</v>
      </c>
    </row>
    <row r="293" spans="1:401" x14ac:dyDescent="0.35">
      <c r="A293">
        <v>299</v>
      </c>
      <c r="B293" t="s">
        <v>4</v>
      </c>
      <c r="C293" t="s">
        <v>181</v>
      </c>
      <c r="D293" t="s">
        <v>299</v>
      </c>
      <c r="E293">
        <v>909.84939999999995</v>
      </c>
      <c r="F293">
        <v>1.0285200000000001</v>
      </c>
      <c r="G293">
        <v>16.752269999999999</v>
      </c>
      <c r="H293">
        <v>0</v>
      </c>
      <c r="I293">
        <v>0</v>
      </c>
      <c r="J293">
        <v>1.0273099999999999</v>
      </c>
      <c r="K293">
        <v>17.3185</v>
      </c>
      <c r="L293">
        <v>0</v>
      </c>
      <c r="M293">
        <v>0</v>
      </c>
      <c r="N293">
        <v>1.0262119999999999</v>
      </c>
      <c r="O293">
        <v>17.890609999999999</v>
      </c>
      <c r="P293">
        <v>0</v>
      </c>
      <c r="Q293">
        <v>0</v>
      </c>
      <c r="R293">
        <v>1.0250969999999999</v>
      </c>
      <c r="S293">
        <v>18.338719999999999</v>
      </c>
      <c r="T293">
        <v>0</v>
      </c>
      <c r="U293">
        <v>0</v>
      </c>
      <c r="V293">
        <v>1.023949</v>
      </c>
      <c r="W293">
        <v>18.616040000000002</v>
      </c>
      <c r="X293">
        <v>0</v>
      </c>
      <c r="Y293">
        <v>0</v>
      </c>
      <c r="Z293">
        <v>1.02285</v>
      </c>
      <c r="AA293">
        <v>18.489239999999999</v>
      </c>
      <c r="AB293">
        <v>0</v>
      </c>
      <c r="AC293">
        <v>0</v>
      </c>
      <c r="AD293">
        <v>1.0217350000000001</v>
      </c>
      <c r="AE293">
        <v>18.000979999999998</v>
      </c>
      <c r="AF293">
        <v>0</v>
      </c>
      <c r="AG293">
        <v>0</v>
      </c>
      <c r="AH293">
        <v>1.020608</v>
      </c>
      <c r="AI293">
        <v>17.591470000000001</v>
      </c>
      <c r="AJ293">
        <v>0</v>
      </c>
      <c r="AK293">
        <v>0</v>
      </c>
      <c r="AL293">
        <v>1.0194859999999999</v>
      </c>
      <c r="AM293">
        <v>17.431080000000001</v>
      </c>
      <c r="AN293">
        <v>0</v>
      </c>
      <c r="AO293">
        <v>0</v>
      </c>
      <c r="AP293">
        <v>1.0183979999999999</v>
      </c>
      <c r="AQ293">
        <v>17.920940000000002</v>
      </c>
      <c r="AR293">
        <v>0</v>
      </c>
      <c r="AS293">
        <v>0</v>
      </c>
      <c r="AT293">
        <v>1.0172220000000001</v>
      </c>
      <c r="AU293">
        <v>18.656269999999999</v>
      </c>
      <c r="AV293">
        <v>0</v>
      </c>
      <c r="AW293">
        <v>0</v>
      </c>
      <c r="AX293">
        <v>1.0160389999999999</v>
      </c>
      <c r="AY293">
        <v>19.277229999999999</v>
      </c>
      <c r="AZ293">
        <v>0</v>
      </c>
      <c r="BA293">
        <v>0</v>
      </c>
      <c r="BB293">
        <v>1.0148600000000001</v>
      </c>
      <c r="BC293">
        <v>19.693729999999999</v>
      </c>
      <c r="BD293">
        <v>0</v>
      </c>
      <c r="BE293">
        <v>0</v>
      </c>
      <c r="BF293">
        <v>1.013609</v>
      </c>
      <c r="BG293">
        <v>19.565380000000001</v>
      </c>
      <c r="BH293">
        <v>1.52781E-33</v>
      </c>
      <c r="BI293">
        <v>4.5125470000000001E-31</v>
      </c>
      <c r="BJ293">
        <v>1.012292</v>
      </c>
      <c r="BK293">
        <v>19.16686</v>
      </c>
      <c r="BL293" s="1">
        <v>8.5366839999999997E-20</v>
      </c>
      <c r="BM293" s="1">
        <v>1.686819E-17</v>
      </c>
      <c r="BN293">
        <v>1.0109619999999999</v>
      </c>
      <c r="BO293">
        <v>18.83738</v>
      </c>
      <c r="BP293" s="1">
        <v>2.3180899999999998E-13</v>
      </c>
      <c r="BQ293" s="1">
        <v>4.526769E-11</v>
      </c>
      <c r="BR293">
        <v>1.0096419999999999</v>
      </c>
      <c r="BS293">
        <v>18.725090000000002</v>
      </c>
      <c r="BT293" s="1">
        <v>2.3350929999999999E-8</v>
      </c>
      <c r="BU293" s="1">
        <v>5.1739690000000001E-6</v>
      </c>
      <c r="BV293">
        <v>1.008248</v>
      </c>
      <c r="BW293">
        <v>19.029679999999999</v>
      </c>
      <c r="BX293" s="1">
        <v>2.2807880000000001E-5</v>
      </c>
      <c r="BY293" s="1">
        <v>5.4030390000000001E-3</v>
      </c>
      <c r="BZ293">
        <v>1.006864</v>
      </c>
      <c r="CA293">
        <v>19.230789999999999</v>
      </c>
      <c r="CB293" s="1">
        <v>3.385739E-3</v>
      </c>
      <c r="CC293" s="1">
        <v>0.8420647</v>
      </c>
      <c r="CD293">
        <v>1.005409</v>
      </c>
      <c r="CE293">
        <v>19.462810000000001</v>
      </c>
      <c r="CF293" s="1">
        <v>0.13709759999999999</v>
      </c>
      <c r="CG293" s="1">
        <v>35.512860000000003</v>
      </c>
      <c r="CH293">
        <v>1.003986</v>
      </c>
      <c r="CI293">
        <v>19.313359999999999</v>
      </c>
      <c r="CJ293" s="1">
        <v>2.0148350000000002</v>
      </c>
      <c r="CK293">
        <v>541.25210000000004</v>
      </c>
      <c r="CL293">
        <v>1.0023120000000001</v>
      </c>
      <c r="CM293">
        <v>18.959800000000001</v>
      </c>
      <c r="CN293">
        <v>12.91985</v>
      </c>
      <c r="CO293">
        <v>3586.37</v>
      </c>
      <c r="CP293">
        <v>1.0004759999999999</v>
      </c>
      <c r="CQ293">
        <v>18.602440000000001</v>
      </c>
      <c r="CR293">
        <v>41.344799999999999</v>
      </c>
      <c r="CS293">
        <v>11818.07</v>
      </c>
      <c r="CT293">
        <v>0.9986912</v>
      </c>
      <c r="CU293">
        <v>18.337440000000001</v>
      </c>
      <c r="CV293">
        <v>73.28537</v>
      </c>
      <c r="CW293">
        <v>21516.58</v>
      </c>
      <c r="CX293">
        <v>0.99695469999999997</v>
      </c>
      <c r="CY293">
        <v>18.23564</v>
      </c>
      <c r="CZ293">
        <v>78.432609999999997</v>
      </c>
      <c r="DA293">
        <v>23591.31</v>
      </c>
      <c r="DB293">
        <v>0.9953784</v>
      </c>
      <c r="DC293">
        <v>18.652640000000002</v>
      </c>
      <c r="DD293">
        <v>54.354909999999997</v>
      </c>
      <c r="DE293">
        <v>16710.330000000002</v>
      </c>
      <c r="DF293">
        <v>0.99432430000000005</v>
      </c>
      <c r="DG293">
        <v>18.856280000000002</v>
      </c>
      <c r="DH293">
        <v>25.899660000000001</v>
      </c>
      <c r="DI293">
        <v>8117.2629999999999</v>
      </c>
      <c r="DJ293">
        <v>0.99331270000000005</v>
      </c>
      <c r="DK293">
        <v>19.055040000000002</v>
      </c>
      <c r="DL293">
        <v>8.9336920000000006</v>
      </c>
      <c r="DM293">
        <v>2849.0790000000002</v>
      </c>
      <c r="DN293">
        <v>0.99233340000000003</v>
      </c>
      <c r="DO293">
        <v>19.028870000000001</v>
      </c>
      <c r="DP293">
        <v>2.3576929999999998</v>
      </c>
      <c r="DQ293">
        <v>762.82140000000004</v>
      </c>
      <c r="DR293">
        <v>0.99126130000000001</v>
      </c>
      <c r="DS293">
        <v>18.671150000000001</v>
      </c>
      <c r="DT293">
        <v>0.5253641</v>
      </c>
      <c r="DU293">
        <v>171.07919999999999</v>
      </c>
      <c r="DV293">
        <v>0.99003490000000005</v>
      </c>
      <c r="DW293">
        <v>18.08146</v>
      </c>
      <c r="DX293">
        <v>0.13175029999999999</v>
      </c>
      <c r="DY293">
        <v>42.201149999999998</v>
      </c>
      <c r="DZ293">
        <v>0.98744869999999996</v>
      </c>
      <c r="EA293">
        <v>17.534559999999999</v>
      </c>
      <c r="EB293">
        <v>6.0676090000000002E-2</v>
      </c>
      <c r="EC293">
        <v>18.759039999999999</v>
      </c>
      <c r="ED293">
        <v>0.98270380000000002</v>
      </c>
      <c r="EE293">
        <v>17.34862</v>
      </c>
      <c r="EF293">
        <v>4.7134639999999998E-2</v>
      </c>
      <c r="EG293">
        <v>14.378629999999999</v>
      </c>
      <c r="EH293">
        <v>0.97742229999999997</v>
      </c>
      <c r="EI293">
        <v>17.970870000000001</v>
      </c>
      <c r="EJ293">
        <v>4.268164E-2</v>
      </c>
      <c r="EK293">
        <v>13.021990000000001</v>
      </c>
      <c r="EL293">
        <v>0.97172389999999997</v>
      </c>
      <c r="EM293">
        <v>18.63148</v>
      </c>
      <c r="EN293">
        <v>3.9818640000000002E-2</v>
      </c>
      <c r="EO293">
        <v>12.18784</v>
      </c>
      <c r="EP293">
        <v>0.96559640000000002</v>
      </c>
      <c r="EQ293">
        <v>19.296600000000002</v>
      </c>
      <c r="ER293" s="1">
        <v>3.7349750000000001E-2</v>
      </c>
      <c r="ES293">
        <v>11.478149999999999</v>
      </c>
      <c r="ET293">
        <v>0.95904149999999999</v>
      </c>
      <c r="EU293">
        <v>19.8352</v>
      </c>
      <c r="EV293" s="1">
        <v>3.5012160000000001E-2</v>
      </c>
      <c r="EW293">
        <v>10.80828</v>
      </c>
      <c r="EX293">
        <v>0.952067</v>
      </c>
      <c r="EY293">
        <v>19.752230000000001</v>
      </c>
      <c r="EZ293" s="1">
        <v>3.2780869999999997E-2</v>
      </c>
      <c r="FA293" s="1">
        <v>10.167960000000001</v>
      </c>
      <c r="FB293">
        <v>0.94489020000000001</v>
      </c>
      <c r="FC293">
        <v>19.15906</v>
      </c>
      <c r="FD293" s="1">
        <v>3.0712610000000001E-2</v>
      </c>
      <c r="FE293" s="1">
        <v>9.5721919999999994</v>
      </c>
      <c r="FF293">
        <v>0.93755200000000005</v>
      </c>
      <c r="FG293">
        <v>18.542339999999999</v>
      </c>
      <c r="FH293" s="1">
        <v>2.8968009999999999E-2</v>
      </c>
      <c r="FI293" s="1">
        <v>9.0683089999999993</v>
      </c>
      <c r="FJ293">
        <v>0.93007329999999999</v>
      </c>
      <c r="FK293">
        <v>18.132269999999998</v>
      </c>
      <c r="FL293" s="1">
        <v>2.787502E-2</v>
      </c>
      <c r="FM293" s="1">
        <v>8.7581279999999992</v>
      </c>
      <c r="FN293">
        <v>0.92252140000000005</v>
      </c>
      <c r="FO293">
        <v>18.49888</v>
      </c>
      <c r="FP293" s="1">
        <v>2.7644820000000001E-2</v>
      </c>
      <c r="FQ293" s="1">
        <v>8.7169910000000002</v>
      </c>
      <c r="FR293">
        <v>0.91555010000000003</v>
      </c>
      <c r="FS293">
        <v>19.111599999999999</v>
      </c>
      <c r="FT293" s="1">
        <v>2.8063520000000002E-2</v>
      </c>
      <c r="FU293" s="1">
        <v>8.8843399999999999</v>
      </c>
      <c r="FV293">
        <v>0.90847029999999995</v>
      </c>
      <c r="FW293">
        <v>19.74447</v>
      </c>
      <c r="FX293" s="1">
        <v>2.8551300000000002E-2</v>
      </c>
      <c r="FY293" s="1">
        <v>9.0848239999999993</v>
      </c>
      <c r="FZ293">
        <v>0.90146579999999998</v>
      </c>
      <c r="GA293">
        <v>20.355</v>
      </c>
      <c r="GB293" s="1">
        <v>2.8597000000000001E-2</v>
      </c>
      <c r="GC293" s="1">
        <v>9.1509450000000001</v>
      </c>
      <c r="GD293">
        <v>0.89499870000000004</v>
      </c>
      <c r="GE293">
        <v>20.406379999999999</v>
      </c>
      <c r="GF293" s="1">
        <v>2.8017960000000001E-2</v>
      </c>
      <c r="GG293" s="1">
        <v>9.0133749999999999</v>
      </c>
      <c r="GH293">
        <v>0.88842549999999998</v>
      </c>
      <c r="GI293">
        <v>20.12407</v>
      </c>
      <c r="GJ293" s="1">
        <v>2.685392E-2</v>
      </c>
      <c r="GK293" s="1">
        <v>8.6842330000000008</v>
      </c>
      <c r="GL293">
        <v>0.88145229999999997</v>
      </c>
      <c r="GM293">
        <v>19.71246</v>
      </c>
      <c r="GN293" s="1">
        <v>2.5283949999999999E-2</v>
      </c>
      <c r="GO293" s="1">
        <v>8.2204770000000007</v>
      </c>
      <c r="GP293">
        <v>0.87410200000000005</v>
      </c>
      <c r="GQ293">
        <v>19.327750000000002</v>
      </c>
      <c r="GR293" s="1">
        <v>2.351673E-2</v>
      </c>
      <c r="GS293" s="1">
        <v>7.6863270000000004</v>
      </c>
      <c r="GT293">
        <v>0.86675760000000002</v>
      </c>
      <c r="GU293">
        <v>19.126940000000001</v>
      </c>
      <c r="GV293" s="1">
        <v>2.170857E-2</v>
      </c>
      <c r="GW293" s="1">
        <v>7.131202</v>
      </c>
      <c r="GX293">
        <v>0.8594695</v>
      </c>
      <c r="GY293">
        <v>19.424610000000001</v>
      </c>
      <c r="GZ293" s="1">
        <v>1.9947369999999999E-2</v>
      </c>
      <c r="HA293" s="1">
        <v>6.5851899999999999</v>
      </c>
      <c r="HB293">
        <v>0.85201700000000002</v>
      </c>
      <c r="HC293">
        <v>19.682030000000001</v>
      </c>
      <c r="HD293" s="1">
        <v>1.8276819999999999E-2</v>
      </c>
      <c r="HE293" s="1">
        <v>6.063364</v>
      </c>
      <c r="HF293">
        <v>0.84492710000000004</v>
      </c>
      <c r="HG293">
        <v>19.969259999999998</v>
      </c>
      <c r="HH293" s="1">
        <v>1.67203E-2</v>
      </c>
      <c r="HI293" s="1">
        <v>5.5729889999999997</v>
      </c>
      <c r="HJ293">
        <v>0.83853860000000002</v>
      </c>
      <c r="HK293">
        <v>19.996259999999999</v>
      </c>
      <c r="HL293" s="1">
        <v>1.529355E-2</v>
      </c>
      <c r="HM293" s="1">
        <v>5.1169029999999998</v>
      </c>
      <c r="HN293">
        <v>0.83231359999999999</v>
      </c>
      <c r="HO293">
        <v>19.93591</v>
      </c>
      <c r="HP293" s="1">
        <v>1.400362E-2</v>
      </c>
      <c r="HQ293" s="1">
        <v>4.7023239999999999</v>
      </c>
      <c r="HR293">
        <v>0.826268</v>
      </c>
      <c r="HS293">
        <v>19.674520000000001</v>
      </c>
      <c r="HT293" s="1">
        <v>1.2825929999999999E-2</v>
      </c>
      <c r="HU293" s="1">
        <v>4.3222959999999997</v>
      </c>
      <c r="HV293">
        <v>0.82018440000000004</v>
      </c>
      <c r="HW293">
        <v>19.240369999999999</v>
      </c>
      <c r="HX293" s="1">
        <v>1.174677E-2</v>
      </c>
      <c r="HY293" s="1">
        <v>3.972791</v>
      </c>
      <c r="HZ293">
        <v>0.81423129999999999</v>
      </c>
      <c r="IA293">
        <v>18.928850000000001</v>
      </c>
      <c r="IB293" s="1">
        <v>1.076268E-2</v>
      </c>
      <c r="IC293" s="1">
        <v>3.6525219999999998</v>
      </c>
      <c r="ID293">
        <v>0.80814790000000003</v>
      </c>
      <c r="IE293">
        <v>18.980139999999999</v>
      </c>
      <c r="IF293" s="1">
        <v>9.8588349999999998E-3</v>
      </c>
      <c r="IG293" s="1">
        <v>3.3576480000000002</v>
      </c>
      <c r="IH293">
        <v>0.80208210000000002</v>
      </c>
      <c r="II293">
        <v>19.112030000000001</v>
      </c>
      <c r="IJ293" s="1">
        <v>9.0257259999999995E-3</v>
      </c>
      <c r="IK293" s="1">
        <v>3.0849920000000002</v>
      </c>
      <c r="IL293">
        <v>0.79656439999999995</v>
      </c>
      <c r="IM293">
        <v>19.47458</v>
      </c>
      <c r="IN293" s="1">
        <v>8.2639050000000002E-3</v>
      </c>
      <c r="IO293" s="1">
        <v>2.8339400000000001</v>
      </c>
      <c r="IP293">
        <v>0.79155580000000003</v>
      </c>
      <c r="IQ293">
        <v>19.459820000000001</v>
      </c>
      <c r="IR293" s="1">
        <v>7.5699349999999999E-3</v>
      </c>
      <c r="IS293" s="1">
        <v>2.60406</v>
      </c>
      <c r="IT293">
        <v>0.78708199999999995</v>
      </c>
      <c r="IU293">
        <v>19.390650000000001</v>
      </c>
      <c r="IV293" s="1">
        <v>6.9352839999999999E-3</v>
      </c>
      <c r="IW293" s="1">
        <v>2.3921890000000001</v>
      </c>
      <c r="IX293">
        <v>0.7831378</v>
      </c>
      <c r="IY293">
        <v>19.304449999999999</v>
      </c>
      <c r="IZ293" s="1">
        <v>6.3493220000000001E-3</v>
      </c>
      <c r="JA293" s="1">
        <v>2.1953019999999999</v>
      </c>
      <c r="JB293">
        <v>0.77990400000000004</v>
      </c>
      <c r="JC293">
        <v>19.126049999999999</v>
      </c>
      <c r="JD293" s="1">
        <v>5.8027649999999997E-3</v>
      </c>
      <c r="JE293" s="1">
        <v>2.0106269999999999</v>
      </c>
      <c r="JF293">
        <v>0.77736709999999998</v>
      </c>
      <c r="JG293">
        <v>19.399519999999999</v>
      </c>
      <c r="JH293" s="1">
        <v>5.2870720000000003E-3</v>
      </c>
      <c r="JI293" s="1">
        <v>1.835323</v>
      </c>
      <c r="JJ293">
        <v>0.77522369999999996</v>
      </c>
      <c r="JK293">
        <v>19.53547</v>
      </c>
      <c r="JL293" s="1">
        <v>4.7971359999999996E-3</v>
      </c>
      <c r="JM293" s="1">
        <v>1.667926</v>
      </c>
      <c r="JN293">
        <v>0.77340980000000004</v>
      </c>
      <c r="JO293">
        <v>19.567489999999999</v>
      </c>
      <c r="JP293" s="1">
        <v>4.3284329999999996E-3</v>
      </c>
      <c r="JQ293" s="1">
        <v>1.507385</v>
      </c>
      <c r="JR293">
        <v>0.77195409999999998</v>
      </c>
      <c r="JS293">
        <v>19.798259999999999</v>
      </c>
      <c r="JT293" s="1">
        <v>3.880582E-3</v>
      </c>
      <c r="JU293" s="1">
        <v>1.3532189999999999</v>
      </c>
      <c r="JV293">
        <v>0.77071369999999995</v>
      </c>
      <c r="JW293">
        <v>19.686050000000002</v>
      </c>
      <c r="JX293" s="1">
        <v>3.4485480000000001E-3</v>
      </c>
      <c r="JY293" s="1">
        <v>1.2042060000000001</v>
      </c>
      <c r="JZ293">
        <v>0.76971009999999995</v>
      </c>
      <c r="KA293">
        <v>19.268339999999998</v>
      </c>
      <c r="KB293" s="1">
        <v>3.0264419999999998E-3</v>
      </c>
      <c r="KC293" s="1">
        <v>1.058298</v>
      </c>
      <c r="KD293">
        <v>0.76894899999999999</v>
      </c>
      <c r="KE293">
        <v>18.930299999999999</v>
      </c>
      <c r="KF293" s="1">
        <v>2.6094820000000002E-3</v>
      </c>
      <c r="KG293" s="1">
        <v>0.91410579999999997</v>
      </c>
      <c r="KH293">
        <v>0.76837330000000004</v>
      </c>
      <c r="KI293">
        <v>18.72194</v>
      </c>
      <c r="KJ293" s="1">
        <v>2.204264E-3</v>
      </c>
      <c r="KK293" s="1">
        <v>0.773451</v>
      </c>
      <c r="KL293">
        <v>0.76795990000000003</v>
      </c>
      <c r="KM293">
        <v>19.23152</v>
      </c>
      <c r="KN293" s="1">
        <v>1.8275699999999999E-3</v>
      </c>
      <c r="KO293" s="1">
        <v>0.64206870000000005</v>
      </c>
      <c r="KP293">
        <v>0.76768170000000002</v>
      </c>
      <c r="KQ293">
        <v>19.780670000000001</v>
      </c>
      <c r="KR293" s="1">
        <v>1.4996219999999999E-3</v>
      </c>
      <c r="KS293" s="1">
        <v>0.52715489999999998</v>
      </c>
      <c r="KT293">
        <v>0.76752169999999997</v>
      </c>
      <c r="KU293">
        <v>20.328849999999999</v>
      </c>
      <c r="KV293" s="1">
        <v>1.23481E-3</v>
      </c>
      <c r="KW293" s="1">
        <v>0.43381750000000002</v>
      </c>
      <c r="KX293">
        <v>0.76741870000000001</v>
      </c>
      <c r="KY293">
        <v>20.729980000000001</v>
      </c>
      <c r="KZ293" s="1">
        <v>1.0339380000000001E-3</v>
      </c>
      <c r="LA293" s="1">
        <v>0.3627571</v>
      </c>
      <c r="LB293">
        <v>0.76745039999999998</v>
      </c>
      <c r="LC293">
        <v>20.482060000000001</v>
      </c>
      <c r="LD293" s="1">
        <v>8.8758800000000003E-4</v>
      </c>
      <c r="LE293" s="1">
        <v>0.31089420000000001</v>
      </c>
      <c r="LF293">
        <v>0.76750180000000001</v>
      </c>
      <c r="LG293">
        <v>19.983789999999999</v>
      </c>
      <c r="LH293" s="1">
        <v>7.8120659999999999E-4</v>
      </c>
      <c r="LI293" s="1">
        <v>0.27319739999999998</v>
      </c>
      <c r="LJ293">
        <v>0.76763519999999996</v>
      </c>
      <c r="LK293">
        <v>19.57377</v>
      </c>
      <c r="LL293" s="1">
        <v>7.0068460000000002E-4</v>
      </c>
      <c r="LM293" s="1">
        <v>0.2447657</v>
      </c>
      <c r="LN293">
        <v>0.76778860000000004</v>
      </c>
      <c r="LO293">
        <v>19.349679999999999</v>
      </c>
      <c r="LP293" s="1">
        <v>6.3594740000000002E-4</v>
      </c>
      <c r="LQ293" s="1">
        <v>0.22199949999999999</v>
      </c>
      <c r="LR293">
        <v>0.76798520000000003</v>
      </c>
      <c r="LS293">
        <v>19.892150000000001</v>
      </c>
      <c r="LT293" s="1">
        <v>5.8154810000000002E-4</v>
      </c>
      <c r="LU293" s="1">
        <v>0.20289479999999999</v>
      </c>
      <c r="LV293">
        <v>0.76816629999999997</v>
      </c>
      <c r="LW293">
        <v>20.460540000000002</v>
      </c>
      <c r="LX293" s="1">
        <v>5.3513680000000002E-4</v>
      </c>
      <c r="LY293" s="1">
        <v>0.1866052</v>
      </c>
      <c r="LZ293">
        <v>0.76833099999999999</v>
      </c>
      <c r="MA293">
        <v>21.040790000000001</v>
      </c>
      <c r="MB293" s="1">
        <v>4.9578329999999996E-4</v>
      </c>
      <c r="MC293" s="1">
        <v>0.17278950000000001</v>
      </c>
      <c r="MD293">
        <v>0.76853000000000005</v>
      </c>
      <c r="ME293">
        <v>21.43385</v>
      </c>
      <c r="MF293" s="1">
        <v>4.6278150000000001E-4</v>
      </c>
      <c r="MG293" s="1">
        <v>0.16118979999999999</v>
      </c>
      <c r="MH293">
        <v>0.76866440000000003</v>
      </c>
      <c r="MI293">
        <v>21.309239999999999</v>
      </c>
      <c r="MJ293" s="1">
        <v>4.3494669999999999E-4</v>
      </c>
      <c r="MK293" s="1">
        <v>0.1514258</v>
      </c>
      <c r="ML293">
        <v>0.76882269999999997</v>
      </c>
      <c r="MM293">
        <v>20.932390000000002</v>
      </c>
      <c r="MN293" s="1">
        <v>4.1101499999999998E-4</v>
      </c>
      <c r="MO293" s="1">
        <v>0.14303469999999999</v>
      </c>
      <c r="MP293">
        <v>0.76889779999999996</v>
      </c>
      <c r="MQ293">
        <v>20.656079999999999</v>
      </c>
      <c r="MR293" s="1">
        <v>3.8970470000000002E-4</v>
      </c>
      <c r="MS293" s="1">
        <v>0.1355913</v>
      </c>
      <c r="MT293">
        <v>0.76896240000000005</v>
      </c>
      <c r="MU293">
        <v>20.519310000000001</v>
      </c>
      <c r="MV293" s="1">
        <v>3.703712E-4</v>
      </c>
      <c r="MW293" s="1">
        <v>0.12884090000000001</v>
      </c>
      <c r="MX293">
        <v>0.76898509999999998</v>
      </c>
      <c r="MY293">
        <v>20.921230000000001</v>
      </c>
      <c r="MZ293" s="1">
        <v>3.5262210000000001E-4</v>
      </c>
      <c r="NA293" s="1">
        <v>0.1226647</v>
      </c>
      <c r="NB293">
        <v>0.76891860000000001</v>
      </c>
      <c r="NC293">
        <v>20.822120000000002</v>
      </c>
      <c r="ND293" s="1">
        <v>3.3642029999999997E-4</v>
      </c>
      <c r="NE293" s="1">
        <v>0.1170089</v>
      </c>
      <c r="NF293">
        <v>0.76881310000000003</v>
      </c>
      <c r="NG293">
        <v>21.268059999999998</v>
      </c>
      <c r="NH293" s="1">
        <v>3.2163720000000001E-4</v>
      </c>
      <c r="NI293" s="1">
        <v>0.1118581</v>
      </c>
      <c r="NJ293">
        <v>0.76864140000000003</v>
      </c>
      <c r="NK293">
        <v>21.49633</v>
      </c>
      <c r="NL293" s="1">
        <v>3.0827159999999998E-4</v>
      </c>
      <c r="NM293" s="1">
        <v>0.1072053</v>
      </c>
      <c r="NN293">
        <v>0.76841870000000001</v>
      </c>
      <c r="NO293">
        <v>21.420380000000002</v>
      </c>
      <c r="NP293" s="1">
        <v>2.9630329999999998E-4</v>
      </c>
      <c r="NQ293" s="1">
        <v>0.1030369</v>
      </c>
      <c r="NR293">
        <v>0.76813540000000002</v>
      </c>
      <c r="NS293">
        <v>21.22071</v>
      </c>
      <c r="NT293" s="1">
        <v>2.85751E-4</v>
      </c>
      <c r="NU293" s="1">
        <v>9.9361669999999999E-2</v>
      </c>
      <c r="NV293">
        <v>0.76778009999999997</v>
      </c>
      <c r="NW293">
        <v>21.031220000000001</v>
      </c>
      <c r="NX293" s="1">
        <v>2.765841E-4</v>
      </c>
      <c r="NY293" s="1">
        <v>9.6174339999999997E-2</v>
      </c>
      <c r="NZ293">
        <v>0.76736709999999997</v>
      </c>
      <c r="OA293">
        <v>21.066970000000001</v>
      </c>
      <c r="OB293" s="1">
        <v>2.686899E-4</v>
      </c>
      <c r="OC293" s="1">
        <v>9.3433749999999996E-2</v>
      </c>
      <c r="OD293">
        <v>0.76697479999999996</v>
      </c>
      <c r="OE293">
        <v>21.769100000000002</v>
      </c>
      <c r="OF293" s="1">
        <v>2.6166330000000003E-4</v>
      </c>
      <c r="OG293" s="1">
        <v>9.1005009999999997E-2</v>
      </c>
      <c r="OH293">
        <v>0.76653579999999999</v>
      </c>
      <c r="OI293">
        <v>22.457999999999998</v>
      </c>
      <c r="OJ293" s="1">
        <v>2.5505569999999998E-4</v>
      </c>
      <c r="OK293" s="1">
        <v>8.8722800000000004E-2</v>
      </c>
    </row>
    <row r="294" spans="1:401" x14ac:dyDescent="0.35">
      <c r="A294">
        <v>300</v>
      </c>
      <c r="B294" t="s">
        <v>4</v>
      </c>
      <c r="C294" t="s">
        <v>181</v>
      </c>
      <c r="D294" t="s">
        <v>300</v>
      </c>
      <c r="E294">
        <v>881.30179999999996</v>
      </c>
      <c r="F294">
        <v>0.93496670000000004</v>
      </c>
      <c r="G294">
        <v>16.754670000000001</v>
      </c>
      <c r="H294">
        <v>0</v>
      </c>
      <c r="I294">
        <v>0</v>
      </c>
      <c r="J294">
        <v>0.9330195</v>
      </c>
      <c r="K294">
        <v>17.33108</v>
      </c>
      <c r="L294">
        <v>0</v>
      </c>
      <c r="M294">
        <v>0</v>
      </c>
      <c r="N294">
        <v>0.93111790000000005</v>
      </c>
      <c r="O294">
        <v>17.905619999999999</v>
      </c>
      <c r="P294">
        <v>0</v>
      </c>
      <c r="Q294">
        <v>0</v>
      </c>
      <c r="R294">
        <v>0.92921379999999998</v>
      </c>
      <c r="S294">
        <v>18.364920000000001</v>
      </c>
      <c r="T294">
        <v>0</v>
      </c>
      <c r="U294">
        <v>0</v>
      </c>
      <c r="V294">
        <v>0.92731399999999997</v>
      </c>
      <c r="W294">
        <v>18.65184</v>
      </c>
      <c r="X294">
        <v>0</v>
      </c>
      <c r="Y294">
        <v>0</v>
      </c>
      <c r="Z294">
        <v>0.92544199999999999</v>
      </c>
      <c r="AA294">
        <v>18.519819999999999</v>
      </c>
      <c r="AB294">
        <v>0</v>
      </c>
      <c r="AC294">
        <v>0</v>
      </c>
      <c r="AD294">
        <v>0.92355940000000003</v>
      </c>
      <c r="AE294">
        <v>18.023009999999999</v>
      </c>
      <c r="AF294">
        <v>0</v>
      </c>
      <c r="AG294">
        <v>0</v>
      </c>
      <c r="AH294">
        <v>0.92165699999999995</v>
      </c>
      <c r="AI294">
        <v>17.598960000000002</v>
      </c>
      <c r="AJ294">
        <v>0</v>
      </c>
      <c r="AK294">
        <v>0</v>
      </c>
      <c r="AL294">
        <v>0.91974029999999996</v>
      </c>
      <c r="AM294">
        <v>17.42914</v>
      </c>
      <c r="AN294">
        <v>0</v>
      </c>
      <c r="AO294">
        <v>0</v>
      </c>
      <c r="AP294">
        <v>0.91781659999999998</v>
      </c>
      <c r="AQ294">
        <v>17.928239999999999</v>
      </c>
      <c r="AR294">
        <v>0</v>
      </c>
      <c r="AS294">
        <v>0</v>
      </c>
      <c r="AT294">
        <v>0.91586449999999997</v>
      </c>
      <c r="AU294">
        <v>18.668559999999999</v>
      </c>
      <c r="AV294">
        <v>0</v>
      </c>
      <c r="AW294">
        <v>0</v>
      </c>
      <c r="AX294">
        <v>0.91386809999999996</v>
      </c>
      <c r="AY294">
        <v>19.296379999999999</v>
      </c>
      <c r="AZ294">
        <v>0</v>
      </c>
      <c r="BA294">
        <v>0</v>
      </c>
      <c r="BB294">
        <v>0.91185530000000004</v>
      </c>
      <c r="BC294">
        <v>19.724460000000001</v>
      </c>
      <c r="BD294">
        <v>0</v>
      </c>
      <c r="BE294">
        <v>0</v>
      </c>
      <c r="BF294">
        <v>0.90976049999999997</v>
      </c>
      <c r="BG294">
        <v>19.58905</v>
      </c>
      <c r="BH294">
        <v>1.300446E-34</v>
      </c>
      <c r="BI294">
        <v>3.9169019999999998E-32</v>
      </c>
      <c r="BJ294">
        <v>0.90760439999999998</v>
      </c>
      <c r="BK294">
        <v>19.184419999999999</v>
      </c>
      <c r="BL294" s="1">
        <v>3.1896180000000002E-20</v>
      </c>
      <c r="BM294" s="1">
        <v>6.4086789999999999E-18</v>
      </c>
      <c r="BN294">
        <v>0.90539159999999996</v>
      </c>
      <c r="BO294">
        <v>18.844480000000001</v>
      </c>
      <c r="BP294" s="1">
        <v>4.8734689999999999E-14</v>
      </c>
      <c r="BQ294" s="1">
        <v>1.057675E-11</v>
      </c>
      <c r="BR294">
        <v>0.90316050000000003</v>
      </c>
      <c r="BS294">
        <v>18.724910000000001</v>
      </c>
      <c r="BT294" s="1">
        <v>1.213369E-8</v>
      </c>
      <c r="BU294" s="1">
        <v>2.7780189999999998E-6</v>
      </c>
      <c r="BV294">
        <v>0.90086409999999995</v>
      </c>
      <c r="BW294">
        <v>19.037600000000001</v>
      </c>
      <c r="BX294" s="1">
        <v>1.416325E-5</v>
      </c>
      <c r="BY294" s="1">
        <v>3.4514379999999998E-3</v>
      </c>
      <c r="BZ294">
        <v>0.89854100000000003</v>
      </c>
      <c r="CA294">
        <v>19.238340000000001</v>
      </c>
      <c r="CB294" s="1">
        <v>2.3535119999999999E-3</v>
      </c>
      <c r="CC294" s="1">
        <v>0.60068120000000003</v>
      </c>
      <c r="CD294">
        <v>0.89617780000000002</v>
      </c>
      <c r="CE294">
        <v>19.482559999999999</v>
      </c>
      <c r="CF294" s="1">
        <v>0.10406849999999999</v>
      </c>
      <c r="CG294">
        <v>27.620799999999999</v>
      </c>
      <c r="CH294">
        <v>0.8937408</v>
      </c>
      <c r="CI294">
        <v>19.335540000000002</v>
      </c>
      <c r="CJ294" s="1">
        <v>1.646409</v>
      </c>
      <c r="CK294">
        <v>452.71539999999999</v>
      </c>
      <c r="CL294">
        <v>0.89101359999999996</v>
      </c>
      <c r="CM294">
        <v>18.980219999999999</v>
      </c>
      <c r="CN294">
        <v>11.25211</v>
      </c>
      <c r="CO294">
        <v>3195.2139999999999</v>
      </c>
      <c r="CP294">
        <v>0.88794890000000004</v>
      </c>
      <c r="CQ294">
        <v>18.61835</v>
      </c>
      <c r="CR294">
        <v>38.082360000000001</v>
      </c>
      <c r="CS294">
        <v>11132.42</v>
      </c>
      <c r="CT294">
        <v>0.884795</v>
      </c>
      <c r="CU294">
        <v>18.342410000000001</v>
      </c>
      <c r="CV294">
        <v>70.938850000000002</v>
      </c>
      <c r="CW294">
        <v>21299.74</v>
      </c>
      <c r="CX294">
        <v>0.88163230000000004</v>
      </c>
      <c r="CY294">
        <v>18.230350000000001</v>
      </c>
      <c r="CZ294">
        <v>79.353189999999998</v>
      </c>
      <c r="DA294">
        <v>24414.26</v>
      </c>
      <c r="DB294">
        <v>0.87863670000000005</v>
      </c>
      <c r="DC294">
        <v>18.6555</v>
      </c>
      <c r="DD294">
        <v>57.210810000000002</v>
      </c>
      <c r="DE294">
        <v>17995.5</v>
      </c>
      <c r="DF294">
        <v>0.87585630000000003</v>
      </c>
      <c r="DG294">
        <v>18.858920000000001</v>
      </c>
      <c r="DH294">
        <v>28.241540000000001</v>
      </c>
      <c r="DI294">
        <v>9060.5460000000003</v>
      </c>
      <c r="DJ294">
        <v>0.87319179999999996</v>
      </c>
      <c r="DK294">
        <v>19.07687</v>
      </c>
      <c r="DL294">
        <v>10.05067</v>
      </c>
      <c r="DM294">
        <v>3282.8780000000002</v>
      </c>
      <c r="DN294">
        <v>0.8706372</v>
      </c>
      <c r="DO294">
        <v>19.06775</v>
      </c>
      <c r="DP294">
        <v>2.721276</v>
      </c>
      <c r="DQ294">
        <v>902.46040000000005</v>
      </c>
      <c r="DR294">
        <v>0.86787550000000002</v>
      </c>
      <c r="DS294">
        <v>18.710529999999999</v>
      </c>
      <c r="DT294">
        <v>0.61316559999999998</v>
      </c>
      <c r="DU294">
        <v>205.04069999999999</v>
      </c>
      <c r="DV294">
        <v>0.86493960000000003</v>
      </c>
      <c r="DW294">
        <v>18.115580000000001</v>
      </c>
      <c r="DX294">
        <v>0.14866019999999999</v>
      </c>
      <c r="DY294">
        <v>49.113639999999997</v>
      </c>
      <c r="DZ294">
        <v>0.86167720000000003</v>
      </c>
      <c r="EA294">
        <v>17.55836</v>
      </c>
      <c r="EB294">
        <v>6.3637959999999993E-2</v>
      </c>
      <c r="EC294">
        <v>20.323</v>
      </c>
      <c r="ED294">
        <v>0.85800390000000004</v>
      </c>
      <c r="EE294">
        <v>17.36007</v>
      </c>
      <c r="EF294">
        <v>4.7815179999999999E-2</v>
      </c>
      <c r="EG294">
        <v>15.037419999999999</v>
      </c>
      <c r="EH294">
        <v>0.8539177</v>
      </c>
      <c r="EI294">
        <v>17.983319999999999</v>
      </c>
      <c r="EJ294">
        <v>4.2997479999999998E-2</v>
      </c>
      <c r="EK294">
        <v>13.51742</v>
      </c>
      <c r="EL294">
        <v>0.84952589999999994</v>
      </c>
      <c r="EM294">
        <v>18.635449999999999</v>
      </c>
      <c r="EN294" s="1">
        <v>4.0059299999999999E-2</v>
      </c>
      <c r="EO294">
        <v>12.63434</v>
      </c>
      <c r="EP294">
        <v>0.84479519999999997</v>
      </c>
      <c r="EQ294">
        <v>19.31073</v>
      </c>
      <c r="ER294" s="1">
        <v>3.7569600000000002E-2</v>
      </c>
      <c r="ES294">
        <v>11.89762</v>
      </c>
      <c r="ET294">
        <v>0.83972159999999996</v>
      </c>
      <c r="EU294">
        <v>19.870249999999999</v>
      </c>
      <c r="EV294" s="1">
        <v>3.5222879999999998E-2</v>
      </c>
      <c r="EW294">
        <v>11.206110000000001</v>
      </c>
      <c r="EX294">
        <v>0.83436080000000001</v>
      </c>
      <c r="EY294">
        <v>19.78678</v>
      </c>
      <c r="EZ294" s="1">
        <v>3.2980959999999997E-2</v>
      </c>
      <c r="FA294">
        <v>10.54461</v>
      </c>
      <c r="FB294">
        <v>0.82878850000000004</v>
      </c>
      <c r="FC294">
        <v>19.19136</v>
      </c>
      <c r="FD294" s="1">
        <v>3.0894789999999998E-2</v>
      </c>
      <c r="FE294" s="1">
        <v>9.9266170000000002</v>
      </c>
      <c r="FF294">
        <v>0.8231754</v>
      </c>
      <c r="FG294">
        <v>18.58053</v>
      </c>
      <c r="FH294" s="1">
        <v>2.910718E-2</v>
      </c>
      <c r="FI294" s="1">
        <v>9.3952150000000003</v>
      </c>
      <c r="FJ294">
        <v>0.81750259999999997</v>
      </c>
      <c r="FK294">
        <v>18.163039999999999</v>
      </c>
      <c r="FL294" s="1">
        <v>2.7935499999999999E-2</v>
      </c>
      <c r="FM294" s="1">
        <v>9.0516170000000002</v>
      </c>
      <c r="FN294">
        <v>0.81167270000000002</v>
      </c>
      <c r="FO294">
        <v>18.53154</v>
      </c>
      <c r="FP294" s="1">
        <v>2.7617180000000002E-2</v>
      </c>
      <c r="FQ294" s="1">
        <v>8.9817710000000002</v>
      </c>
      <c r="FR294">
        <v>0.80601069999999997</v>
      </c>
      <c r="FS294">
        <v>19.13205</v>
      </c>
      <c r="FT294" s="1">
        <v>2.7991729999999999E-2</v>
      </c>
      <c r="FU294" s="1">
        <v>9.1397440000000003</v>
      </c>
      <c r="FV294">
        <v>0.80028109999999997</v>
      </c>
      <c r="FW294">
        <v>19.75741</v>
      </c>
      <c r="FX294" s="1">
        <v>2.849701E-2</v>
      </c>
      <c r="FY294" s="1">
        <v>9.3520240000000001</v>
      </c>
      <c r="FZ294">
        <v>0.79467030000000005</v>
      </c>
      <c r="GA294">
        <v>20.370270000000001</v>
      </c>
      <c r="GB294" s="1">
        <v>2.8603179999999999E-2</v>
      </c>
      <c r="GC294" s="1">
        <v>9.443994</v>
      </c>
      <c r="GD294">
        <v>0.78966809999999998</v>
      </c>
      <c r="GE294">
        <v>20.413810000000002</v>
      </c>
      <c r="GF294" s="1">
        <v>2.809302E-2</v>
      </c>
      <c r="GG294" s="1">
        <v>9.3291500000000003</v>
      </c>
      <c r="GH294">
        <v>0.78455529999999996</v>
      </c>
      <c r="GI294">
        <v>20.136430000000001</v>
      </c>
      <c r="GJ294" s="1">
        <v>2.698532E-2</v>
      </c>
      <c r="GK294" s="1">
        <v>9.0123080000000009</v>
      </c>
      <c r="GL294">
        <v>0.77911980000000003</v>
      </c>
      <c r="GM294">
        <v>19.73827</v>
      </c>
      <c r="GN294" s="1">
        <v>2.5450360000000002E-2</v>
      </c>
      <c r="GO294" s="1">
        <v>8.5492939999999997</v>
      </c>
      <c r="GP294">
        <v>0.77341190000000004</v>
      </c>
      <c r="GQ294">
        <v>19.35783</v>
      </c>
      <c r="GR294" s="1">
        <v>2.3699250000000002E-2</v>
      </c>
      <c r="GS294" s="1">
        <v>8.0068289999999998</v>
      </c>
      <c r="GT294">
        <v>0.76771180000000006</v>
      </c>
      <c r="GU294">
        <v>19.154579999999999</v>
      </c>
      <c r="GV294" s="1">
        <v>2.1892439999999999E-2</v>
      </c>
      <c r="GW294" s="1">
        <v>7.4373129999999996</v>
      </c>
      <c r="GX294">
        <v>0.76212919999999995</v>
      </c>
      <c r="GY294">
        <v>19.456630000000001</v>
      </c>
      <c r="GZ294" s="1">
        <v>2.0126109999999999E-2</v>
      </c>
      <c r="HA294" s="1">
        <v>6.874244</v>
      </c>
      <c r="HB294">
        <v>0.75647869999999995</v>
      </c>
      <c r="HC294">
        <v>19.69417</v>
      </c>
      <c r="HD294" s="1">
        <v>1.8446270000000001E-2</v>
      </c>
      <c r="HE294" s="1">
        <v>6.333958</v>
      </c>
      <c r="HF294">
        <v>0.75092990000000004</v>
      </c>
      <c r="HG294">
        <v>19.965530000000001</v>
      </c>
      <c r="HH294" s="1">
        <v>1.6879660000000001E-2</v>
      </c>
      <c r="HI294" s="1">
        <v>5.8246729999999998</v>
      </c>
      <c r="HJ294">
        <v>0.74571220000000005</v>
      </c>
      <c r="HK294">
        <v>19.978459999999998</v>
      </c>
      <c r="HL294" s="1">
        <v>1.544042E-2</v>
      </c>
      <c r="HM294" s="1">
        <v>5.3504490000000002</v>
      </c>
      <c r="HN294">
        <v>0.74065829999999999</v>
      </c>
      <c r="HO294">
        <v>19.925979999999999</v>
      </c>
      <c r="HP294" s="1">
        <v>1.4138029999999999E-2</v>
      </c>
      <c r="HQ294" s="1">
        <v>4.9186569999999996</v>
      </c>
      <c r="HR294">
        <v>0.73565449999999999</v>
      </c>
      <c r="HS294">
        <v>19.675239999999999</v>
      </c>
      <c r="HT294" s="1">
        <v>1.2949479999999999E-2</v>
      </c>
      <c r="HU294" s="1">
        <v>4.5238180000000003</v>
      </c>
      <c r="HV294">
        <v>0.73063650000000002</v>
      </c>
      <c r="HW294">
        <v>19.251200000000001</v>
      </c>
      <c r="HX294" s="1">
        <v>1.1860809999999999E-2</v>
      </c>
      <c r="HY294" s="1">
        <v>4.1606360000000002</v>
      </c>
      <c r="HZ294">
        <v>0.72572250000000005</v>
      </c>
      <c r="IA294">
        <v>18.953420000000001</v>
      </c>
      <c r="IB294" s="1">
        <v>1.0867679999999999E-2</v>
      </c>
      <c r="IC294" s="1">
        <v>3.8275489999999999</v>
      </c>
      <c r="ID294">
        <v>0.72070250000000002</v>
      </c>
      <c r="IE294">
        <v>19.019549999999999</v>
      </c>
      <c r="IF294" s="1">
        <v>9.956098E-3</v>
      </c>
      <c r="IG294" s="1">
        <v>3.5208919999999999</v>
      </c>
      <c r="IH294">
        <v>0.71568949999999998</v>
      </c>
      <c r="II294">
        <v>19.140180000000001</v>
      </c>
      <c r="IJ294" s="1">
        <v>9.1161369999999999E-3</v>
      </c>
      <c r="IK294" s="1">
        <v>3.2373029999999998</v>
      </c>
      <c r="IL294">
        <v>0.71119200000000005</v>
      </c>
      <c r="IM294">
        <v>19.485250000000001</v>
      </c>
      <c r="IN294" s="1">
        <v>8.3470969999999995E-3</v>
      </c>
      <c r="IO294" s="1">
        <v>2.9755720000000001</v>
      </c>
      <c r="IP294">
        <v>0.70710039999999996</v>
      </c>
      <c r="IQ294">
        <v>19.44164</v>
      </c>
      <c r="IR294" s="1">
        <v>7.646702E-3</v>
      </c>
      <c r="IS294" s="1">
        <v>2.735687</v>
      </c>
      <c r="IT294">
        <v>0.7035148</v>
      </c>
      <c r="IU294">
        <v>19.361319999999999</v>
      </c>
      <c r="IV294" s="1">
        <v>7.006473E-3</v>
      </c>
      <c r="IW294" s="1">
        <v>2.51444</v>
      </c>
      <c r="IX294">
        <v>0.70036520000000002</v>
      </c>
      <c r="IY294">
        <v>19.28914</v>
      </c>
      <c r="IZ294" s="1">
        <v>6.4159630000000002E-3</v>
      </c>
      <c r="JA294" s="1">
        <v>2.3088760000000002</v>
      </c>
      <c r="JB294">
        <v>0.6974823</v>
      </c>
      <c r="JC294">
        <v>19.125039999999998</v>
      </c>
      <c r="JD294" s="1">
        <v>5.8657780000000003E-3</v>
      </c>
      <c r="JE294" s="1">
        <v>2.1161460000000001</v>
      </c>
      <c r="JF294">
        <v>0.69508190000000003</v>
      </c>
      <c r="JG294">
        <v>19.43976</v>
      </c>
      <c r="JH294" s="1">
        <v>5.3473619999999996E-3</v>
      </c>
      <c r="JI294" s="1">
        <v>1.9333</v>
      </c>
      <c r="JJ294">
        <v>0.69302180000000002</v>
      </c>
      <c r="JK294">
        <v>19.588619999999999</v>
      </c>
      <c r="JL294" s="1">
        <v>4.8550290000000003E-3</v>
      </c>
      <c r="JM294" s="1">
        <v>1.7585770000000001</v>
      </c>
      <c r="JN294">
        <v>0.69127300000000003</v>
      </c>
      <c r="JO294">
        <v>19.61506</v>
      </c>
      <c r="JP294" s="1">
        <v>4.3841189999999997E-3</v>
      </c>
      <c r="JQ294" s="1">
        <v>1.5909279999999999</v>
      </c>
      <c r="JR294">
        <v>0.6898609</v>
      </c>
      <c r="JS294">
        <v>19.854579999999999</v>
      </c>
      <c r="JT294" s="1">
        <v>3.9342939999999996E-3</v>
      </c>
      <c r="JU294" s="1">
        <v>1.4298789999999999</v>
      </c>
      <c r="JV294">
        <v>0.68868050000000003</v>
      </c>
      <c r="JW294">
        <v>19.72062</v>
      </c>
      <c r="JX294" s="1">
        <v>3.5008040000000002E-3</v>
      </c>
      <c r="JY294" s="1">
        <v>1.274254</v>
      </c>
      <c r="JZ294">
        <v>0.68773479999999998</v>
      </c>
      <c r="KA294">
        <v>19.263089999999998</v>
      </c>
      <c r="KB294" s="1">
        <v>3.0780059999999999E-3</v>
      </c>
      <c r="KC294" s="1">
        <v>1.1220399999999999</v>
      </c>
      <c r="KD294">
        <v>0.68697770000000002</v>
      </c>
      <c r="KE294">
        <v>18.922969999999999</v>
      </c>
      <c r="KF294" s="1">
        <v>2.6604620000000002E-3</v>
      </c>
      <c r="KG294" s="1">
        <v>0.97163820000000001</v>
      </c>
      <c r="KH294">
        <v>0.68641660000000004</v>
      </c>
      <c r="KI294">
        <v>18.721329999999998</v>
      </c>
      <c r="KJ294" s="1">
        <v>2.2533060000000001E-3</v>
      </c>
      <c r="KK294" s="1">
        <v>0.82440500000000005</v>
      </c>
      <c r="KL294">
        <v>0.68601820000000002</v>
      </c>
      <c r="KM294">
        <v>19.273630000000001</v>
      </c>
      <c r="KN294" s="1">
        <v>1.8721619999999999E-3</v>
      </c>
      <c r="KO294" s="1">
        <v>0.68590010000000001</v>
      </c>
      <c r="KP294">
        <v>0.6857683</v>
      </c>
      <c r="KQ294">
        <v>19.84788</v>
      </c>
      <c r="KR294" s="1">
        <v>1.537357E-3</v>
      </c>
      <c r="KS294" s="1">
        <v>0.56366749999999999</v>
      </c>
      <c r="KT294">
        <v>0.68559539999999997</v>
      </c>
      <c r="KU294">
        <v>20.40297</v>
      </c>
      <c r="KV294" s="1">
        <v>1.2644939999999999E-3</v>
      </c>
      <c r="KW294" s="1">
        <v>0.46343060000000003</v>
      </c>
      <c r="KX294">
        <v>0.68552270000000004</v>
      </c>
      <c r="KY294">
        <v>20.801639999999999</v>
      </c>
      <c r="KZ294" s="1">
        <v>1.055991E-3</v>
      </c>
      <c r="LA294" s="1">
        <v>0.38653729999999997</v>
      </c>
      <c r="LB294">
        <v>0.68549879999999996</v>
      </c>
      <c r="LC294">
        <v>20.518049999999999</v>
      </c>
      <c r="LD294" s="1">
        <v>9.0353250000000003E-4</v>
      </c>
      <c r="LE294" s="1">
        <v>0.33018690000000001</v>
      </c>
      <c r="LF294">
        <v>0.685581</v>
      </c>
      <c r="LG294">
        <v>19.986930000000001</v>
      </c>
      <c r="LH294" s="1">
        <v>7.9293319999999997E-4</v>
      </c>
      <c r="LI294" s="1">
        <v>0.28929310000000003</v>
      </c>
      <c r="LJ294">
        <v>0.6856719</v>
      </c>
      <c r="LK294">
        <v>19.575620000000001</v>
      </c>
      <c r="LL294" s="1">
        <v>7.0977180000000005E-4</v>
      </c>
      <c r="LM294" s="1">
        <v>0.25864920000000002</v>
      </c>
      <c r="LN294">
        <v>0.68581230000000004</v>
      </c>
      <c r="LO294">
        <v>19.354299999999999</v>
      </c>
      <c r="LP294" s="1">
        <v>6.4340930000000005E-4</v>
      </c>
      <c r="LQ294" s="1">
        <v>0.234292</v>
      </c>
      <c r="LR294">
        <v>0.68598789999999998</v>
      </c>
      <c r="LS294">
        <v>19.93862</v>
      </c>
      <c r="LT294" s="1">
        <v>5.8788540000000004E-4</v>
      </c>
      <c r="LU294" s="1">
        <v>0.213948</v>
      </c>
      <c r="LV294">
        <v>0.68616869999999996</v>
      </c>
      <c r="LW294">
        <v>20.527049999999999</v>
      </c>
      <c r="LX294" s="1">
        <v>5.4055119999999997E-4</v>
      </c>
      <c r="LY294" s="1">
        <v>0.1966116</v>
      </c>
      <c r="LZ294">
        <v>0.68633219999999995</v>
      </c>
      <c r="MA294">
        <v>21.110600000000002</v>
      </c>
      <c r="MB294" s="1">
        <v>5.0034509999999995E-4</v>
      </c>
      <c r="MC294" s="1">
        <v>0.18188660000000001</v>
      </c>
      <c r="MD294">
        <v>0.68649870000000002</v>
      </c>
      <c r="ME294">
        <v>21.491479999999999</v>
      </c>
      <c r="MF294" s="1">
        <v>4.6660959999999998E-4</v>
      </c>
      <c r="MG294" s="1">
        <v>0.16951720000000001</v>
      </c>
      <c r="MH294">
        <v>0.68662900000000004</v>
      </c>
      <c r="MI294">
        <v>21.32733</v>
      </c>
      <c r="MJ294" s="1">
        <v>4.3818479999999999E-4</v>
      </c>
      <c r="MK294" s="1">
        <v>0.15911139999999999</v>
      </c>
      <c r="ML294">
        <v>0.68676029999999999</v>
      </c>
      <c r="MM294">
        <v>20.913789999999999</v>
      </c>
      <c r="MN294" s="1">
        <v>4.1383369999999997E-4</v>
      </c>
      <c r="MO294" s="1">
        <v>0.1502039</v>
      </c>
      <c r="MP294">
        <v>0.68687520000000002</v>
      </c>
      <c r="MQ294">
        <v>20.634910000000001</v>
      </c>
      <c r="MR294" s="1">
        <v>3.9223980000000001E-4</v>
      </c>
      <c r="MS294" s="1">
        <v>0.14232929999999999</v>
      </c>
      <c r="MT294">
        <v>0.6869248</v>
      </c>
      <c r="MU294">
        <v>20.506399999999999</v>
      </c>
      <c r="MV294" s="1">
        <v>3.7268000000000002E-4</v>
      </c>
      <c r="MW294" s="1">
        <v>0.13520799999999999</v>
      </c>
      <c r="MX294">
        <v>0.68691970000000002</v>
      </c>
      <c r="MY294">
        <v>20.951229999999999</v>
      </c>
      <c r="MZ294" s="1">
        <v>3.5473429999999999E-4</v>
      </c>
      <c r="NA294" s="1">
        <v>0.128693</v>
      </c>
      <c r="NB294">
        <v>0.68687609999999999</v>
      </c>
      <c r="NC294">
        <v>20.8507</v>
      </c>
      <c r="ND294" s="1">
        <v>3.383514E-4</v>
      </c>
      <c r="NE294" s="1">
        <v>0.1227277</v>
      </c>
      <c r="NF294">
        <v>0.6867955</v>
      </c>
      <c r="NG294">
        <v>21.320820000000001</v>
      </c>
      <c r="NH294" s="1">
        <v>3.2339389999999998E-4</v>
      </c>
      <c r="NI294" s="1">
        <v>0.11729059999999999</v>
      </c>
      <c r="NJ294">
        <v>0.68664270000000005</v>
      </c>
      <c r="NK294">
        <v>21.54609</v>
      </c>
      <c r="NL294" s="1">
        <v>3.098485E-4</v>
      </c>
      <c r="NM294" s="1">
        <v>0.11237560000000001</v>
      </c>
      <c r="NN294">
        <v>0.68644110000000003</v>
      </c>
      <c r="NO294">
        <v>21.42511</v>
      </c>
      <c r="NP294" s="1">
        <v>2.9770950000000001E-4</v>
      </c>
      <c r="NQ294" s="1">
        <v>0.1079669</v>
      </c>
      <c r="NR294">
        <v>0.68616449999999996</v>
      </c>
      <c r="NS294">
        <v>21.197880000000001</v>
      </c>
      <c r="NT294" s="1">
        <v>2.8698370000000001E-4</v>
      </c>
      <c r="NU294" s="1">
        <v>0.1040751</v>
      </c>
      <c r="NV294">
        <v>0.68585739999999995</v>
      </c>
      <c r="NW294">
        <v>21.002469999999999</v>
      </c>
      <c r="NX294" s="1">
        <v>2.776489E-4</v>
      </c>
      <c r="NY294" s="1">
        <v>0.1006924</v>
      </c>
      <c r="NZ294">
        <v>0.68549329999999997</v>
      </c>
      <c r="OA294">
        <v>21.054480000000002</v>
      </c>
      <c r="OB294" s="1">
        <v>2.6960800000000001E-4</v>
      </c>
      <c r="OC294" s="1">
        <v>9.7781129999999994E-2</v>
      </c>
      <c r="OD294">
        <v>0.68511560000000005</v>
      </c>
      <c r="OE294">
        <v>21.815380000000001</v>
      </c>
      <c r="OF294" s="1">
        <v>2.6249409999999998E-4</v>
      </c>
      <c r="OG294" s="1">
        <v>9.5221249999999993E-2</v>
      </c>
      <c r="OH294">
        <v>0.68474060000000003</v>
      </c>
      <c r="OI294">
        <v>22.534230000000001</v>
      </c>
      <c r="OJ294" s="1">
        <v>2.558622E-4</v>
      </c>
      <c r="OK294" s="1">
        <v>9.2831609999999995E-2</v>
      </c>
    </row>
    <row r="295" spans="1:401" x14ac:dyDescent="0.35">
      <c r="A295">
        <v>301</v>
      </c>
      <c r="B295" t="s">
        <v>4</v>
      </c>
      <c r="C295" t="s">
        <v>181</v>
      </c>
      <c r="D295" t="s">
        <v>301</v>
      </c>
      <c r="E295">
        <v>926.86630000000002</v>
      </c>
      <c r="F295">
        <v>0.93582129999999997</v>
      </c>
      <c r="G295">
        <v>16.76172</v>
      </c>
      <c r="H295">
        <v>0</v>
      </c>
      <c r="I295">
        <v>0</v>
      </c>
      <c r="J295">
        <v>0.93402529999999995</v>
      </c>
      <c r="K295">
        <v>17.362719999999999</v>
      </c>
      <c r="L295">
        <v>0</v>
      </c>
      <c r="M295">
        <v>0</v>
      </c>
      <c r="N295">
        <v>0.93225619999999998</v>
      </c>
      <c r="O295">
        <v>17.938510000000001</v>
      </c>
      <c r="P295">
        <v>0</v>
      </c>
      <c r="Q295">
        <v>0</v>
      </c>
      <c r="R295">
        <v>0.93050290000000002</v>
      </c>
      <c r="S295">
        <v>18.409289999999999</v>
      </c>
      <c r="T295">
        <v>0</v>
      </c>
      <c r="U295">
        <v>0</v>
      </c>
      <c r="V295">
        <v>0.92873760000000005</v>
      </c>
      <c r="W295">
        <v>18.707329999999999</v>
      </c>
      <c r="X295">
        <v>0</v>
      </c>
      <c r="Y295">
        <v>0</v>
      </c>
      <c r="Z295">
        <v>0.92697030000000002</v>
      </c>
      <c r="AA295">
        <v>18.557289999999998</v>
      </c>
      <c r="AB295">
        <v>0</v>
      </c>
      <c r="AC295">
        <v>0</v>
      </c>
      <c r="AD295">
        <v>0.92524169999999994</v>
      </c>
      <c r="AE295">
        <v>18.045639999999999</v>
      </c>
      <c r="AF295">
        <v>0</v>
      </c>
      <c r="AG295">
        <v>0</v>
      </c>
      <c r="AH295">
        <v>0.92350109999999996</v>
      </c>
      <c r="AI295">
        <v>17.604749999999999</v>
      </c>
      <c r="AJ295">
        <v>0</v>
      </c>
      <c r="AK295">
        <v>0</v>
      </c>
      <c r="AL295">
        <v>0.92173959999999999</v>
      </c>
      <c r="AM295">
        <v>17.42831</v>
      </c>
      <c r="AN295">
        <v>0</v>
      </c>
      <c r="AO295">
        <v>0</v>
      </c>
      <c r="AP295">
        <v>0.91993659999999999</v>
      </c>
      <c r="AQ295">
        <v>17.953019999999999</v>
      </c>
      <c r="AR295">
        <v>0</v>
      </c>
      <c r="AS295">
        <v>0</v>
      </c>
      <c r="AT295">
        <v>0.91814759999999995</v>
      </c>
      <c r="AU295">
        <v>18.70448</v>
      </c>
      <c r="AV295">
        <v>0</v>
      </c>
      <c r="AW295">
        <v>0</v>
      </c>
      <c r="AX295">
        <v>0.91628929999999997</v>
      </c>
      <c r="AY295">
        <v>19.336870000000001</v>
      </c>
      <c r="AZ295">
        <v>0</v>
      </c>
      <c r="BA295">
        <v>0</v>
      </c>
      <c r="BB295">
        <v>0.9144253</v>
      </c>
      <c r="BC295">
        <v>19.775410000000001</v>
      </c>
      <c r="BD295">
        <v>0</v>
      </c>
      <c r="BE295">
        <v>0</v>
      </c>
      <c r="BF295">
        <v>0.91249809999999998</v>
      </c>
      <c r="BG295">
        <v>19.616240000000001</v>
      </c>
      <c r="BH295">
        <v>1.2556430000000001E-35</v>
      </c>
      <c r="BI295">
        <v>4.4893179999999997E-33</v>
      </c>
      <c r="BJ295">
        <v>0.91046729999999998</v>
      </c>
      <c r="BK295">
        <v>19.201280000000001</v>
      </c>
      <c r="BL295" s="1">
        <v>9.7735949999999994E-21</v>
      </c>
      <c r="BM295" s="1">
        <v>2.0580249999999999E-18</v>
      </c>
      <c r="BN295">
        <v>0.90843960000000001</v>
      </c>
      <c r="BO295">
        <v>18.85031</v>
      </c>
      <c r="BP295" s="1">
        <v>5.2697729999999999E-15</v>
      </c>
      <c r="BQ295" s="1">
        <v>1.8887629999999998E-12</v>
      </c>
      <c r="BR295">
        <v>0.90635650000000001</v>
      </c>
      <c r="BS295">
        <v>18.72626</v>
      </c>
      <c r="BT295" s="1">
        <v>6.1949330000000004E-9</v>
      </c>
      <c r="BU295" s="1">
        <v>1.5562550000000001E-6</v>
      </c>
      <c r="BV295">
        <v>0.90422049999999998</v>
      </c>
      <c r="BW295">
        <v>19.061039999999998</v>
      </c>
      <c r="BX295" s="1">
        <v>8.7158200000000002E-6</v>
      </c>
      <c r="BY295" s="1">
        <v>2.3606970000000001E-3</v>
      </c>
      <c r="BZ295">
        <v>0.90206070000000005</v>
      </c>
      <c r="CA295">
        <v>19.254059999999999</v>
      </c>
      <c r="CB295" s="1">
        <v>1.623665E-3</v>
      </c>
      <c r="CC295" s="1">
        <v>0.4650821</v>
      </c>
      <c r="CD295">
        <v>0.89988020000000002</v>
      </c>
      <c r="CE295">
        <v>19.513290000000001</v>
      </c>
      <c r="CF295" s="1">
        <v>7.8440049999999997E-2</v>
      </c>
      <c r="CG295" s="1">
        <v>23.563680000000002</v>
      </c>
      <c r="CH295">
        <v>0.8976864</v>
      </c>
      <c r="CI295">
        <v>19.359950000000001</v>
      </c>
      <c r="CJ295" s="1">
        <v>1.336319</v>
      </c>
      <c r="CK295">
        <v>419.06119999999999</v>
      </c>
      <c r="CL295">
        <v>0.89519559999999998</v>
      </c>
      <c r="CM295">
        <v>19.00095</v>
      </c>
      <c r="CN295">
        <v>9.7378459999999993</v>
      </c>
      <c r="CO295">
        <v>3175.1060000000002</v>
      </c>
      <c r="CP295">
        <v>0.89247770000000004</v>
      </c>
      <c r="CQ295">
        <v>18.634450000000001</v>
      </c>
      <c r="CR295">
        <v>34.87632</v>
      </c>
      <c r="CS295">
        <v>11775.89</v>
      </c>
      <c r="CT295">
        <v>0.8896674</v>
      </c>
      <c r="CU295">
        <v>18.346</v>
      </c>
      <c r="CV295">
        <v>68.322270000000003</v>
      </c>
      <c r="CW295">
        <v>23816</v>
      </c>
      <c r="CX295">
        <v>0.88685429999999998</v>
      </c>
      <c r="CY295">
        <v>18.22439</v>
      </c>
      <c r="CZ295">
        <v>79.943820000000002</v>
      </c>
      <c r="DA295">
        <v>28672.66</v>
      </c>
      <c r="DB295">
        <v>0.88420569999999998</v>
      </c>
      <c r="DC295">
        <v>18.676500000000001</v>
      </c>
      <c r="DD295">
        <v>60.021430000000002</v>
      </c>
      <c r="DE295">
        <v>22096.36</v>
      </c>
      <c r="DF295">
        <v>0.88184399999999996</v>
      </c>
      <c r="DG295">
        <v>18.867069999999998</v>
      </c>
      <c r="DH295">
        <v>30.72578</v>
      </c>
      <c r="DI295">
        <v>11572.59</v>
      </c>
      <c r="DJ295">
        <v>0.87965550000000003</v>
      </c>
      <c r="DK295">
        <v>19.111930000000001</v>
      </c>
      <c r="DL295">
        <v>11.29444</v>
      </c>
      <c r="DM295">
        <v>4341.8289999999997</v>
      </c>
      <c r="DN295">
        <v>0.87756820000000002</v>
      </c>
      <c r="DO295">
        <v>19.12218</v>
      </c>
      <c r="DP295">
        <v>3.1418620000000002</v>
      </c>
      <c r="DQ295">
        <v>1228.7070000000001</v>
      </c>
      <c r="DR295">
        <v>0.87533039999999995</v>
      </c>
      <c r="DS295">
        <v>18.7531</v>
      </c>
      <c r="DT295">
        <v>0.71794650000000004</v>
      </c>
      <c r="DU295">
        <v>283.39519999999999</v>
      </c>
      <c r="DV295">
        <v>0.87276520000000002</v>
      </c>
      <c r="DW295">
        <v>18.14791</v>
      </c>
      <c r="DX295">
        <v>0.16929150000000001</v>
      </c>
      <c r="DY295">
        <v>65.881069999999994</v>
      </c>
      <c r="DZ295">
        <v>0.86897639999999998</v>
      </c>
      <c r="EA295">
        <v>17.580480000000001</v>
      </c>
      <c r="EB295">
        <v>6.7259289999999999E-2</v>
      </c>
      <c r="EC295">
        <v>25.00047</v>
      </c>
      <c r="ED295">
        <v>0.86465579999999997</v>
      </c>
      <c r="EE295">
        <v>17.386209999999998</v>
      </c>
      <c r="EF295">
        <v>4.8601249999999999E-2</v>
      </c>
      <c r="EG295">
        <v>17.591560000000001</v>
      </c>
      <c r="EH295">
        <v>0.85988929999999997</v>
      </c>
      <c r="EI295">
        <v>18.027100000000001</v>
      </c>
      <c r="EJ295">
        <v>4.3333740000000003E-2</v>
      </c>
      <c r="EK295">
        <v>15.59686</v>
      </c>
      <c r="EL295">
        <v>0.85474989999999995</v>
      </c>
      <c r="EM295">
        <v>18.65963</v>
      </c>
      <c r="EN295" s="1">
        <v>4.0306660000000001E-2</v>
      </c>
      <c r="EO295">
        <v>14.49588</v>
      </c>
      <c r="EP295">
        <v>0.84923210000000005</v>
      </c>
      <c r="EQ295">
        <v>19.353269999999998</v>
      </c>
      <c r="ER295" s="1">
        <v>3.7792850000000003E-2</v>
      </c>
      <c r="ES295">
        <v>13.59239</v>
      </c>
      <c r="ET295">
        <v>0.84329140000000002</v>
      </c>
      <c r="EU295">
        <v>19.93366</v>
      </c>
      <c r="EV295" s="1">
        <v>3.5436269999999999E-2</v>
      </c>
      <c r="EW295">
        <v>12.74884</v>
      </c>
      <c r="EX295">
        <v>0.83699100000000004</v>
      </c>
      <c r="EY295">
        <v>19.8218</v>
      </c>
      <c r="EZ295" s="1">
        <v>3.3184369999999998E-2</v>
      </c>
      <c r="FA295">
        <v>11.942310000000001</v>
      </c>
      <c r="FB295">
        <v>0.83050869999999999</v>
      </c>
      <c r="FC295">
        <v>19.217659999999999</v>
      </c>
      <c r="FD295" s="1">
        <v>3.10811E-2</v>
      </c>
      <c r="FE295" s="1">
        <v>11.185420000000001</v>
      </c>
      <c r="FF295">
        <v>0.8239628</v>
      </c>
      <c r="FG295">
        <v>18.613430000000001</v>
      </c>
      <c r="FH295" s="1">
        <v>2.9253769999999998E-2</v>
      </c>
      <c r="FI295" s="1">
        <v>10.51867</v>
      </c>
      <c r="FJ295">
        <v>0.81733230000000001</v>
      </c>
      <c r="FK295">
        <v>18.209869999999999</v>
      </c>
      <c r="FL295" s="1">
        <v>2.8006380000000001E-2</v>
      </c>
      <c r="FM295" s="1">
        <v>10.048590000000001</v>
      </c>
      <c r="FN295">
        <v>0.81055299999999997</v>
      </c>
      <c r="FO295">
        <v>18.596209999999999</v>
      </c>
      <c r="FP295" s="1">
        <v>2.7597940000000001E-2</v>
      </c>
      <c r="FQ295" s="1">
        <v>9.8751899999999999</v>
      </c>
      <c r="FR295">
        <v>0.80433650000000001</v>
      </c>
      <c r="FS295">
        <v>19.186530000000001</v>
      </c>
      <c r="FT295" s="1">
        <v>2.7922539999999999E-2</v>
      </c>
      <c r="FU295" s="1">
        <v>9.9797790000000006</v>
      </c>
      <c r="FV295">
        <v>0.7979754</v>
      </c>
      <c r="FW295">
        <v>19.798549999999999</v>
      </c>
      <c r="FX295" s="1">
        <v>2.8438870000000002E-2</v>
      </c>
      <c r="FY295" s="1">
        <v>10.178890000000001</v>
      </c>
      <c r="FZ295">
        <v>0.79104010000000002</v>
      </c>
      <c r="GA295">
        <v>20.403490000000001</v>
      </c>
      <c r="GB295" s="1">
        <v>2.8601359999999999E-2</v>
      </c>
      <c r="GC295" s="1">
        <v>10.26362</v>
      </c>
      <c r="GD295">
        <v>0.78468000000000004</v>
      </c>
      <c r="GE295">
        <v>20.419499999999999</v>
      </c>
      <c r="GF295" s="1">
        <v>2.8160790000000002E-2</v>
      </c>
      <c r="GG295" s="1">
        <v>10.12969</v>
      </c>
      <c r="GH295">
        <v>0.77827959999999996</v>
      </c>
      <c r="GI295">
        <v>20.142759999999999</v>
      </c>
      <c r="GJ295" s="1">
        <v>2.7111389999999999E-2</v>
      </c>
      <c r="GK295" s="1">
        <v>9.7739259999999994</v>
      </c>
      <c r="GL295">
        <v>0.77154849999999997</v>
      </c>
      <c r="GM295">
        <v>19.760169999999999</v>
      </c>
      <c r="GN295" s="1">
        <v>2.5613790000000001E-2</v>
      </c>
      <c r="GO295" s="1">
        <v>9.2546540000000004</v>
      </c>
      <c r="GP295">
        <v>0.76449149999999999</v>
      </c>
      <c r="GQ295">
        <v>19.387619999999998</v>
      </c>
      <c r="GR295" s="1">
        <v>2.3880200000000001E-2</v>
      </c>
      <c r="GS295" s="1">
        <v>8.6445539999999994</v>
      </c>
      <c r="GT295">
        <v>0.75744789999999995</v>
      </c>
      <c r="GU295">
        <v>19.189520000000002</v>
      </c>
      <c r="GV295" s="1">
        <v>2.2076330000000002E-2</v>
      </c>
      <c r="GW295" s="1">
        <v>8.0023510000000009</v>
      </c>
      <c r="GX295">
        <v>0.75049690000000002</v>
      </c>
      <c r="GY295">
        <v>19.498180000000001</v>
      </c>
      <c r="GZ295" s="1">
        <v>2.0305199999999999E-2</v>
      </c>
      <c r="HA295" s="1">
        <v>7.3676979999999999</v>
      </c>
      <c r="HB295">
        <v>0.74350099999999997</v>
      </c>
      <c r="HC295">
        <v>19.716449999999998</v>
      </c>
      <c r="HD295" s="1">
        <v>1.8616810000000001E-2</v>
      </c>
      <c r="HE295" s="1">
        <v>6.7590190000000003</v>
      </c>
      <c r="HF295">
        <v>0.73703359999999996</v>
      </c>
      <c r="HG295">
        <v>19.963329999999999</v>
      </c>
      <c r="HH295" s="1">
        <v>1.7040659999999999E-2</v>
      </c>
      <c r="HI295" s="1">
        <v>6.1872990000000003</v>
      </c>
      <c r="HJ295">
        <v>0.73090390000000005</v>
      </c>
      <c r="HK295">
        <v>19.960249999999998</v>
      </c>
      <c r="HL295" s="1">
        <v>1.55882E-2</v>
      </c>
      <c r="HM295" s="1">
        <v>5.6807309999999998</v>
      </c>
      <c r="HN295">
        <v>0.72500620000000005</v>
      </c>
      <c r="HO295">
        <v>19.91282</v>
      </c>
      <c r="HP295" s="1">
        <v>1.427321E-2</v>
      </c>
      <c r="HQ295" s="1">
        <v>5.2192340000000002</v>
      </c>
      <c r="HR295">
        <v>0.71898320000000004</v>
      </c>
      <c r="HS295">
        <v>19.673159999999999</v>
      </c>
      <c r="HT295" s="1">
        <v>1.3073990000000001E-2</v>
      </c>
      <c r="HU295" s="1">
        <v>4.7981360000000004</v>
      </c>
      <c r="HV295">
        <v>0.71292900000000003</v>
      </c>
      <c r="HW295">
        <v>19.258130000000001</v>
      </c>
      <c r="HX295" s="1">
        <v>1.197556E-2</v>
      </c>
      <c r="HY295" s="1">
        <v>4.410876</v>
      </c>
      <c r="HZ295">
        <v>0.70701029999999998</v>
      </c>
      <c r="IA295">
        <v>18.976050000000001</v>
      </c>
      <c r="IB295" s="1">
        <v>1.0973419999999999E-2</v>
      </c>
      <c r="IC295" s="1">
        <v>4.0560460000000003</v>
      </c>
      <c r="ID295">
        <v>0.7009822</v>
      </c>
      <c r="IE295">
        <v>19.059660000000001</v>
      </c>
      <c r="IF295" s="1">
        <v>1.005399E-2</v>
      </c>
      <c r="IG295" s="1">
        <v>3.729651</v>
      </c>
      <c r="IH295">
        <v>0.6949881</v>
      </c>
      <c r="II295">
        <v>19.17146</v>
      </c>
      <c r="IJ295" s="1">
        <v>9.207224E-3</v>
      </c>
      <c r="IK295" s="1">
        <v>3.4280910000000002</v>
      </c>
      <c r="IL295">
        <v>0.68953410000000004</v>
      </c>
      <c r="IM295">
        <v>19.500360000000001</v>
      </c>
      <c r="IN295" s="1">
        <v>8.4310380000000001E-3</v>
      </c>
      <c r="IO295" s="1">
        <v>3.1495380000000002</v>
      </c>
      <c r="IP295">
        <v>0.68460650000000001</v>
      </c>
      <c r="IQ295">
        <v>19.426690000000001</v>
      </c>
      <c r="IR295" s="1">
        <v>7.7242070000000003E-3</v>
      </c>
      <c r="IS295" s="1">
        <v>2.894272</v>
      </c>
      <c r="IT295">
        <v>0.68021450000000006</v>
      </c>
      <c r="IU295">
        <v>19.33126</v>
      </c>
      <c r="IV295" s="1">
        <v>7.0782190000000002E-3</v>
      </c>
      <c r="IW295" s="1">
        <v>2.659116</v>
      </c>
      <c r="IX295">
        <v>0.67634249999999996</v>
      </c>
      <c r="IY295">
        <v>19.27169</v>
      </c>
      <c r="IZ295" s="1">
        <v>6.4830809999999999E-3</v>
      </c>
      <c r="JA295" s="1">
        <v>2.4409700000000001</v>
      </c>
      <c r="JB295">
        <v>0.67308959999999995</v>
      </c>
      <c r="JC295">
        <v>19.122129999999999</v>
      </c>
      <c r="JD295" s="1">
        <v>5.9292549999999996E-3</v>
      </c>
      <c r="JE295" s="1">
        <v>2.2367720000000002</v>
      </c>
      <c r="JF295">
        <v>0.67046079999999997</v>
      </c>
      <c r="JG295">
        <v>19.473870000000002</v>
      </c>
      <c r="JH295" s="1">
        <v>5.407968E-3</v>
      </c>
      <c r="JI295" s="1">
        <v>2.044565</v>
      </c>
      <c r="JJ295">
        <v>0.66826039999999998</v>
      </c>
      <c r="JK295">
        <v>19.642099999999999</v>
      </c>
      <c r="JL295" s="1">
        <v>4.9132400000000001E-3</v>
      </c>
      <c r="JM295" s="1">
        <v>1.860989</v>
      </c>
      <c r="JN295">
        <v>0.66638759999999997</v>
      </c>
      <c r="JO295">
        <v>19.66273</v>
      </c>
      <c r="JP295" s="1">
        <v>4.440116E-3</v>
      </c>
      <c r="JQ295" s="1">
        <v>1.6848719999999999</v>
      </c>
      <c r="JR295">
        <v>0.6648387</v>
      </c>
      <c r="JS295">
        <v>19.909510000000001</v>
      </c>
      <c r="JT295" s="1">
        <v>3.9882320000000004E-3</v>
      </c>
      <c r="JU295" s="1">
        <v>1.5157240000000001</v>
      </c>
      <c r="JV295">
        <v>0.66356380000000004</v>
      </c>
      <c r="JW295">
        <v>19.759730000000001</v>
      </c>
      <c r="JX295" s="1">
        <v>3.5532530000000001E-3</v>
      </c>
      <c r="JY295" s="1">
        <v>1.3524020000000001</v>
      </c>
      <c r="JZ295">
        <v>0.66253649999999997</v>
      </c>
      <c r="KA295">
        <v>19.260259999999999</v>
      </c>
      <c r="KB295" s="1">
        <v>3.1296890000000002E-3</v>
      </c>
      <c r="KC295" s="1">
        <v>1.1929320000000001</v>
      </c>
      <c r="KD295">
        <v>0.6617191</v>
      </c>
      <c r="KE295">
        <v>18.914999999999999</v>
      </c>
      <c r="KF295" s="1">
        <v>2.711616E-3</v>
      </c>
      <c r="KG295" s="1">
        <v>1.0354209999999999</v>
      </c>
      <c r="KH295">
        <v>0.66110150000000001</v>
      </c>
      <c r="KI295">
        <v>18.718900000000001</v>
      </c>
      <c r="KJ295" s="1">
        <v>2.302732E-3</v>
      </c>
      <c r="KK295" s="1">
        <v>0.8808376</v>
      </c>
      <c r="KL295">
        <v>0.66065969999999996</v>
      </c>
      <c r="KM295">
        <v>19.310649999999999</v>
      </c>
      <c r="KN295" s="1">
        <v>1.9174769999999999E-3</v>
      </c>
      <c r="KO295" s="1">
        <v>0.73449730000000002</v>
      </c>
      <c r="KP295">
        <v>0.66033240000000004</v>
      </c>
      <c r="KQ295">
        <v>19.91264</v>
      </c>
      <c r="KR295" s="1">
        <v>1.5760780000000001E-3</v>
      </c>
      <c r="KS295" s="1">
        <v>0.60425150000000005</v>
      </c>
      <c r="KT295">
        <v>0.66013679999999997</v>
      </c>
      <c r="KU295">
        <v>20.47532</v>
      </c>
      <c r="KV295" s="1">
        <v>1.295212E-3</v>
      </c>
      <c r="KW295" s="1">
        <v>0.4964421</v>
      </c>
      <c r="KX295">
        <v>0.66000930000000002</v>
      </c>
      <c r="KY295">
        <v>20.873090000000001</v>
      </c>
      <c r="KZ295" s="1">
        <v>1.078959E-3</v>
      </c>
      <c r="LA295" s="1">
        <v>0.41309839999999998</v>
      </c>
      <c r="LB295">
        <v>0.66001390000000004</v>
      </c>
      <c r="LC295">
        <v>20.559439999999999</v>
      </c>
      <c r="LD295" s="1">
        <v>9.2016709999999998E-4</v>
      </c>
      <c r="LE295" s="1">
        <v>0.35175610000000002</v>
      </c>
      <c r="LF295">
        <v>0.66005610000000003</v>
      </c>
      <c r="LG295">
        <v>19.991479999999999</v>
      </c>
      <c r="LH295" s="1">
        <v>8.0511850000000002E-4</v>
      </c>
      <c r="LI295" s="1">
        <v>0.30727700000000002</v>
      </c>
      <c r="LJ295">
        <v>0.66015369999999995</v>
      </c>
      <c r="LK295">
        <v>19.57723</v>
      </c>
      <c r="LL295" s="1">
        <v>7.1913450000000002E-4</v>
      </c>
      <c r="LM295" s="1">
        <v>0.27413759999999998</v>
      </c>
      <c r="LN295">
        <v>0.66029800000000005</v>
      </c>
      <c r="LO295">
        <v>19.357030000000002</v>
      </c>
      <c r="LP295" s="1">
        <v>6.5105079999999997E-4</v>
      </c>
      <c r="LQ295" s="1">
        <v>0.24799959999999999</v>
      </c>
      <c r="LR295">
        <v>0.66047310000000004</v>
      </c>
      <c r="LS295">
        <v>19.980180000000001</v>
      </c>
      <c r="LT295" s="1">
        <v>5.9435919999999999E-4</v>
      </c>
      <c r="LU295" s="1">
        <v>0.22627349999999999</v>
      </c>
      <c r="LV295">
        <v>0.66068070000000001</v>
      </c>
      <c r="LW295">
        <v>20.591139999999999</v>
      </c>
      <c r="LX295" s="1">
        <v>5.4608170000000004E-4</v>
      </c>
      <c r="LY295" s="1">
        <v>0.2077782</v>
      </c>
      <c r="LZ295">
        <v>0.66085369999999999</v>
      </c>
      <c r="MA295">
        <v>21.180209999999999</v>
      </c>
      <c r="MB295" s="1">
        <v>5.0501389999999999E-4</v>
      </c>
      <c r="MC295" s="1">
        <v>0.19204869999999999</v>
      </c>
      <c r="MD295">
        <v>0.66103599999999996</v>
      </c>
      <c r="ME295">
        <v>21.550260000000002</v>
      </c>
      <c r="MF295" s="1">
        <v>4.7052809999999999E-4</v>
      </c>
      <c r="MG295" s="1">
        <v>0.1788245</v>
      </c>
      <c r="MH295">
        <v>0.66120020000000002</v>
      </c>
      <c r="MI295">
        <v>21.350670000000001</v>
      </c>
      <c r="MJ295" s="1">
        <v>4.4149860000000001E-4</v>
      </c>
      <c r="MK295" s="1">
        <v>0.16770660000000001</v>
      </c>
      <c r="ML295">
        <v>0.66131629999999997</v>
      </c>
      <c r="MM295">
        <v>20.897500000000001</v>
      </c>
      <c r="MN295" s="1">
        <v>4.1669759999999999E-4</v>
      </c>
      <c r="MO295" s="1">
        <v>0.15821730000000001</v>
      </c>
      <c r="MP295">
        <v>0.66145069999999995</v>
      </c>
      <c r="MQ295">
        <v>20.613769999999999</v>
      </c>
      <c r="MR295" s="1">
        <v>3.9481130000000001E-4</v>
      </c>
      <c r="MS295" s="1">
        <v>0.1498678</v>
      </c>
      <c r="MT295">
        <v>0.66149000000000002</v>
      </c>
      <c r="MU295">
        <v>20.490970000000001</v>
      </c>
      <c r="MV295" s="1">
        <v>3.7501759999999999E-4</v>
      </c>
      <c r="MW295" s="1">
        <v>0.1423286</v>
      </c>
      <c r="MX295">
        <v>0.66152180000000005</v>
      </c>
      <c r="MY295">
        <v>20.97775</v>
      </c>
      <c r="MZ295" s="1">
        <v>3.5687240000000002E-4</v>
      </c>
      <c r="NA295" s="1">
        <v>0.1354369</v>
      </c>
      <c r="NB295">
        <v>0.66148640000000003</v>
      </c>
      <c r="NC295">
        <v>20.877549999999999</v>
      </c>
      <c r="ND295" s="1">
        <v>3.4030760000000002E-4</v>
      </c>
      <c r="NE295" s="1">
        <v>0.12912580000000001</v>
      </c>
      <c r="NF295">
        <v>0.66141930000000004</v>
      </c>
      <c r="NG295">
        <v>21.369430000000001</v>
      </c>
      <c r="NH295" s="1">
        <v>3.2517519999999999E-4</v>
      </c>
      <c r="NI295" s="1">
        <v>0.1233713</v>
      </c>
      <c r="NJ295">
        <v>0.66125009999999995</v>
      </c>
      <c r="NK295">
        <v>21.59648</v>
      </c>
      <c r="NL295" s="1">
        <v>3.1145180000000003E-4</v>
      </c>
      <c r="NM295" s="1">
        <v>0.1181637</v>
      </c>
      <c r="NN295">
        <v>0.66105440000000004</v>
      </c>
      <c r="NO295">
        <v>21.437760000000001</v>
      </c>
      <c r="NP295" s="1">
        <v>2.9914150000000001E-4</v>
      </c>
      <c r="NQ295" s="1">
        <v>0.1134867</v>
      </c>
      <c r="NR295">
        <v>0.66075839999999997</v>
      </c>
      <c r="NS295">
        <v>21.177479999999999</v>
      </c>
      <c r="NT295" s="1">
        <v>2.8823999999999999E-4</v>
      </c>
      <c r="NU295" s="1">
        <v>0.109349</v>
      </c>
      <c r="NV295">
        <v>0.6604179</v>
      </c>
      <c r="NW295">
        <v>20.973790000000001</v>
      </c>
      <c r="NX295" s="1">
        <v>2.7873429999999999E-4</v>
      </c>
      <c r="NY295" s="1">
        <v>0.1057469</v>
      </c>
      <c r="NZ295">
        <v>0.66004949999999996</v>
      </c>
      <c r="OA295">
        <v>21.03781</v>
      </c>
      <c r="OB295" s="1">
        <v>2.705424E-4</v>
      </c>
      <c r="OC295" s="1">
        <v>0.1026439</v>
      </c>
      <c r="OD295">
        <v>0.65962730000000003</v>
      </c>
      <c r="OE295">
        <v>21.85528</v>
      </c>
      <c r="OF295" s="1">
        <v>2.6333319999999999E-4</v>
      </c>
      <c r="OG295" s="1">
        <v>9.9930610000000003E-2</v>
      </c>
      <c r="OH295">
        <v>0.65924050000000001</v>
      </c>
      <c r="OI295">
        <v>22.607399999999998</v>
      </c>
      <c r="OJ295" s="1">
        <v>2.5667190000000002E-4</v>
      </c>
      <c r="OK295" s="1">
        <v>9.7418530000000003E-2</v>
      </c>
    </row>
    <row r="296" spans="1:401" x14ac:dyDescent="0.35">
      <c r="A296">
        <v>302</v>
      </c>
      <c r="B296" t="s">
        <v>4</v>
      </c>
      <c r="C296" t="s">
        <v>181</v>
      </c>
      <c r="D296" t="s">
        <v>302</v>
      </c>
      <c r="E296">
        <v>926.11350000000004</v>
      </c>
      <c r="F296">
        <v>0.72750060000000005</v>
      </c>
      <c r="G296">
        <v>16.766390000000001</v>
      </c>
      <c r="H296">
        <v>0</v>
      </c>
      <c r="I296">
        <v>0</v>
      </c>
      <c r="J296">
        <v>0.7272227</v>
      </c>
      <c r="K296">
        <v>17.392119999999998</v>
      </c>
      <c r="L296">
        <v>0</v>
      </c>
      <c r="M296">
        <v>0</v>
      </c>
      <c r="N296">
        <v>0.72694029999999998</v>
      </c>
      <c r="O296">
        <v>17.96875</v>
      </c>
      <c r="P296">
        <v>0</v>
      </c>
      <c r="Q296">
        <v>0</v>
      </c>
      <c r="R296">
        <v>0.72662499999999997</v>
      </c>
      <c r="S296">
        <v>18.448699999999999</v>
      </c>
      <c r="T296">
        <v>0</v>
      </c>
      <c r="U296">
        <v>0</v>
      </c>
      <c r="V296">
        <v>0.72635709999999998</v>
      </c>
      <c r="W296">
        <v>18.75656</v>
      </c>
      <c r="X296">
        <v>0</v>
      </c>
      <c r="Y296">
        <v>0</v>
      </c>
      <c r="Z296">
        <v>0.72611099999999995</v>
      </c>
      <c r="AA296">
        <v>18.590109999999999</v>
      </c>
      <c r="AB296">
        <v>0</v>
      </c>
      <c r="AC296">
        <v>0</v>
      </c>
      <c r="AD296">
        <v>0.72585860000000002</v>
      </c>
      <c r="AE296">
        <v>18.064119999999999</v>
      </c>
      <c r="AF296">
        <v>0</v>
      </c>
      <c r="AG296">
        <v>0</v>
      </c>
      <c r="AH296">
        <v>0.72561589999999998</v>
      </c>
      <c r="AI296">
        <v>17.609729999999999</v>
      </c>
      <c r="AJ296">
        <v>0</v>
      </c>
      <c r="AK296">
        <v>0</v>
      </c>
      <c r="AL296">
        <v>0.72537200000000002</v>
      </c>
      <c r="AM296">
        <v>17.426130000000001</v>
      </c>
      <c r="AN296">
        <v>0</v>
      </c>
      <c r="AO296">
        <v>0</v>
      </c>
      <c r="AP296">
        <v>0.72512980000000005</v>
      </c>
      <c r="AQ296">
        <v>17.976569999999999</v>
      </c>
      <c r="AR296">
        <v>0</v>
      </c>
      <c r="AS296">
        <v>0</v>
      </c>
      <c r="AT296">
        <v>0.72488160000000001</v>
      </c>
      <c r="AU296">
        <v>18.739039999999999</v>
      </c>
      <c r="AV296">
        <v>0</v>
      </c>
      <c r="AW296">
        <v>0</v>
      </c>
      <c r="AX296">
        <v>0.72460239999999998</v>
      </c>
      <c r="AY296">
        <v>19.37407</v>
      </c>
      <c r="AZ296">
        <v>0</v>
      </c>
      <c r="BA296">
        <v>0</v>
      </c>
      <c r="BB296">
        <v>0.72432039999999998</v>
      </c>
      <c r="BC296">
        <v>19.82151</v>
      </c>
      <c r="BD296">
        <v>0</v>
      </c>
      <c r="BE296">
        <v>0</v>
      </c>
      <c r="BF296">
        <v>0.72404279999999999</v>
      </c>
      <c r="BG296">
        <v>19.640049999999999</v>
      </c>
      <c r="BH296">
        <v>9.7849989999999999E-37</v>
      </c>
      <c r="BI296">
        <v>3.2753790000000001E-34</v>
      </c>
      <c r="BJ296">
        <v>0.72374609999999995</v>
      </c>
      <c r="BK296">
        <v>19.21471</v>
      </c>
      <c r="BL296" s="1">
        <v>1.4569039999999999E-21</v>
      </c>
      <c r="BM296" s="1">
        <v>3.943862E-19</v>
      </c>
      <c r="BN296">
        <v>0.72342879999999998</v>
      </c>
      <c r="BO296">
        <v>18.855239999999998</v>
      </c>
      <c r="BP296" s="1">
        <v>8.8917720000000009E-16</v>
      </c>
      <c r="BQ296" s="1">
        <v>2.9828569999999998E-13</v>
      </c>
      <c r="BR296">
        <v>0.72311789999999998</v>
      </c>
      <c r="BS296">
        <v>18.726749999999999</v>
      </c>
      <c r="BT296" s="1">
        <v>2.7315789999999999E-9</v>
      </c>
      <c r="BU296" s="1">
        <v>7.0822720000000004E-7</v>
      </c>
      <c r="BV296">
        <v>0.72277570000000002</v>
      </c>
      <c r="BW296">
        <v>19.082920000000001</v>
      </c>
      <c r="BX296" s="1">
        <v>4.8487699999999997E-6</v>
      </c>
      <c r="BY296" s="1">
        <v>1.3253869999999999E-3</v>
      </c>
      <c r="BZ296">
        <v>0.72247740000000005</v>
      </c>
      <c r="CA296">
        <v>19.268080000000001</v>
      </c>
      <c r="CB296" s="1">
        <v>1.037079E-3</v>
      </c>
      <c r="CC296" s="1">
        <v>0.29524899999999998</v>
      </c>
      <c r="CD296">
        <v>0.72219730000000004</v>
      </c>
      <c r="CE296">
        <v>19.539909999999999</v>
      </c>
      <c r="CF296" s="1">
        <v>5.5724070000000001E-2</v>
      </c>
      <c r="CG296" s="1">
        <v>16.421849999999999</v>
      </c>
      <c r="CH296">
        <v>0.72210859999999999</v>
      </c>
      <c r="CI296">
        <v>19.380690000000001</v>
      </c>
      <c r="CJ296" s="1">
        <v>1.037461</v>
      </c>
      <c r="CK296">
        <v>315.36799999999999</v>
      </c>
      <c r="CL296">
        <v>0.72200640000000005</v>
      </c>
      <c r="CM296">
        <v>19.017869999999998</v>
      </c>
      <c r="CN296" s="1">
        <v>8.1630299999999991</v>
      </c>
      <c r="CO296">
        <v>2551.3629999999998</v>
      </c>
      <c r="CP296">
        <v>0.72198050000000003</v>
      </c>
      <c r="CQ296">
        <v>18.647559999999999</v>
      </c>
      <c r="CR296">
        <v>31.277280000000001</v>
      </c>
      <c r="CS296">
        <v>10017.629999999999</v>
      </c>
      <c r="CT296">
        <v>0.72210090000000005</v>
      </c>
      <c r="CU296">
        <v>18.348960000000002</v>
      </c>
      <c r="CV296">
        <v>65.042180000000002</v>
      </c>
      <c r="CW296">
        <v>21306.07</v>
      </c>
      <c r="CX296">
        <v>0.72230839999999996</v>
      </c>
      <c r="CY296">
        <v>18.218969999999999</v>
      </c>
      <c r="CZ296">
        <v>80.16</v>
      </c>
      <c r="DA296">
        <v>26800.42</v>
      </c>
      <c r="DB296">
        <v>0.72265699999999999</v>
      </c>
      <c r="DC296">
        <v>18.698309999999999</v>
      </c>
      <c r="DD296">
        <v>63.171419999999998</v>
      </c>
      <c r="DE296">
        <v>21495.43</v>
      </c>
      <c r="DF296">
        <v>0.72322140000000001</v>
      </c>
      <c r="DG296">
        <v>18.875139999999998</v>
      </c>
      <c r="DH296">
        <v>33.728789999999996</v>
      </c>
      <c r="DI296">
        <v>11657.21</v>
      </c>
      <c r="DJ296">
        <v>0.72381890000000004</v>
      </c>
      <c r="DK296">
        <v>19.14378</v>
      </c>
      <c r="DL296">
        <v>12.86791</v>
      </c>
      <c r="DM296">
        <v>4509.799</v>
      </c>
      <c r="DN296">
        <v>0.72440950000000004</v>
      </c>
      <c r="DO296">
        <v>19.168800000000001</v>
      </c>
      <c r="DP296">
        <v>3.692866</v>
      </c>
      <c r="DQ296">
        <v>1309.6320000000001</v>
      </c>
      <c r="DR296">
        <v>0.72499499999999995</v>
      </c>
      <c r="DS296">
        <v>18.789180000000002</v>
      </c>
      <c r="DT296">
        <v>0.85913209999999995</v>
      </c>
      <c r="DU296">
        <v>306.79390000000001</v>
      </c>
      <c r="DV296">
        <v>0.72554649999999998</v>
      </c>
      <c r="DW296">
        <v>18.174029999999998</v>
      </c>
      <c r="DX296">
        <v>0.1976562</v>
      </c>
      <c r="DY296">
        <v>70.08981</v>
      </c>
      <c r="DZ296">
        <v>0.72615090000000004</v>
      </c>
      <c r="EA296">
        <v>17.598790000000001</v>
      </c>
      <c r="EB296">
        <v>7.2250869999999995E-2</v>
      </c>
      <c r="EC296">
        <v>24.851369999999999</v>
      </c>
      <c r="ED296">
        <v>0.72679210000000005</v>
      </c>
      <c r="EE296">
        <v>17.409520000000001</v>
      </c>
      <c r="EF296">
        <v>4.9641299999999999E-2</v>
      </c>
      <c r="EG296">
        <v>16.722719999999999</v>
      </c>
      <c r="EH296">
        <v>0.72753509999999999</v>
      </c>
      <c r="EI296">
        <v>18.071719999999999</v>
      </c>
      <c r="EJ296">
        <v>4.3751749999999999E-2</v>
      </c>
      <c r="EK296">
        <v>14.66264</v>
      </c>
      <c r="EL296">
        <v>0.7286203</v>
      </c>
      <c r="EM296">
        <v>18.686340000000001</v>
      </c>
      <c r="EN296" s="1">
        <v>4.0606639999999999E-2</v>
      </c>
      <c r="EO296">
        <v>13.590120000000001</v>
      </c>
      <c r="EP296">
        <v>0.72986079999999998</v>
      </c>
      <c r="EQ296">
        <v>19.394269999999999</v>
      </c>
      <c r="ER296" s="1">
        <v>3.8061060000000001E-2</v>
      </c>
      <c r="ES296">
        <v>12.72832</v>
      </c>
      <c r="ET296">
        <v>0.7312594</v>
      </c>
      <c r="EU296">
        <v>19.993929999999999</v>
      </c>
      <c r="EV296" s="1">
        <v>3.5691859999999999E-2</v>
      </c>
      <c r="EW296">
        <v>11.92855</v>
      </c>
      <c r="EX296">
        <v>0.732846</v>
      </c>
      <c r="EY296">
        <v>19.854379999999999</v>
      </c>
      <c r="EZ296" s="1">
        <v>3.3427720000000001E-2</v>
      </c>
      <c r="FA296" s="1">
        <v>11.16428</v>
      </c>
      <c r="FB296">
        <v>0.73470120000000005</v>
      </c>
      <c r="FC296">
        <v>19.237950000000001</v>
      </c>
      <c r="FD296" s="1">
        <v>3.130579E-2</v>
      </c>
      <c r="FE296" s="1">
        <v>10.444520000000001</v>
      </c>
      <c r="FF296">
        <v>0.73720200000000002</v>
      </c>
      <c r="FG296">
        <v>18.640789999999999</v>
      </c>
      <c r="FH296" s="1">
        <v>2.9437419999999999E-2</v>
      </c>
      <c r="FI296" s="1">
        <v>9.8020010000000006</v>
      </c>
      <c r="FJ296">
        <v>0.74029909999999999</v>
      </c>
      <c r="FK296">
        <v>18.2501</v>
      </c>
      <c r="FL296" s="1">
        <v>2.8111779999999999E-2</v>
      </c>
      <c r="FM296" s="1">
        <v>9.3364849999999997</v>
      </c>
      <c r="FN296">
        <v>0.74379200000000001</v>
      </c>
      <c r="FO296">
        <v>18.659109999999998</v>
      </c>
      <c r="FP296" s="1">
        <v>2.7607670000000001E-2</v>
      </c>
      <c r="FQ296" s="1">
        <v>9.1409439999999993</v>
      </c>
      <c r="FR296">
        <v>0.74531619999999998</v>
      </c>
      <c r="FS296">
        <v>19.243259999999999</v>
      </c>
      <c r="FT296" s="1">
        <v>2.7864219999999999E-2</v>
      </c>
      <c r="FU296" s="1">
        <v>9.2140190000000004</v>
      </c>
      <c r="FV296">
        <v>0.74507889999999999</v>
      </c>
      <c r="FW296">
        <v>19.84177</v>
      </c>
      <c r="FX296" s="1">
        <v>2.838618E-2</v>
      </c>
      <c r="FY296" s="1">
        <v>9.3958759999999995</v>
      </c>
      <c r="FZ296">
        <v>0.74486739999999996</v>
      </c>
      <c r="GA296">
        <v>20.439720000000001</v>
      </c>
      <c r="GB296" s="1">
        <v>2.860445E-2</v>
      </c>
      <c r="GC296" s="1">
        <v>9.4847800000000007</v>
      </c>
      <c r="GD296">
        <v>0.74517120000000003</v>
      </c>
      <c r="GE296">
        <v>20.42567</v>
      </c>
      <c r="GF296" s="1">
        <v>2.823678E-2</v>
      </c>
      <c r="GG296" s="1">
        <v>9.3760049999999993</v>
      </c>
      <c r="GH296">
        <v>0.74546290000000004</v>
      </c>
      <c r="GI296">
        <v>20.146080000000001</v>
      </c>
      <c r="GJ296" s="1">
        <v>2.7248939999999999E-2</v>
      </c>
      <c r="GK296" s="1">
        <v>9.0594219999999996</v>
      </c>
      <c r="GL296">
        <v>0.74560749999999998</v>
      </c>
      <c r="GM296">
        <v>19.777460000000001</v>
      </c>
      <c r="GN296" s="1">
        <v>2.579149E-2</v>
      </c>
      <c r="GO296" s="1">
        <v>8.5858930000000004</v>
      </c>
      <c r="GP296">
        <v>0.74580029999999997</v>
      </c>
      <c r="GQ296">
        <v>19.41329</v>
      </c>
      <c r="GR296" s="1">
        <v>2.4076360000000002E-2</v>
      </c>
      <c r="GS296" s="1">
        <v>8.0222329999999999</v>
      </c>
      <c r="GT296">
        <v>0.74645810000000001</v>
      </c>
      <c r="GU296">
        <v>19.220939999999999</v>
      </c>
      <c r="GV296" s="1">
        <v>2.227606E-2</v>
      </c>
      <c r="GW296" s="1">
        <v>7.4246030000000003</v>
      </c>
      <c r="GX296">
        <v>0.74749080000000001</v>
      </c>
      <c r="GY296">
        <v>19.539480000000001</v>
      </c>
      <c r="GZ296" s="1">
        <v>2.0499E-2</v>
      </c>
      <c r="HA296" s="1">
        <v>6.8319570000000001</v>
      </c>
      <c r="HB296">
        <v>0.74894190000000005</v>
      </c>
      <c r="HC296">
        <v>19.740480000000002</v>
      </c>
      <c r="HD296" s="1">
        <v>1.8800830000000001E-2</v>
      </c>
      <c r="HE296" s="1">
        <v>6.2642049999999996</v>
      </c>
      <c r="HF296">
        <v>0.75032189999999999</v>
      </c>
      <c r="HG296">
        <v>19.964259999999999</v>
      </c>
      <c r="HH296" s="1">
        <v>1.720648E-2</v>
      </c>
      <c r="HI296" s="1">
        <v>5.7294210000000003</v>
      </c>
      <c r="HJ296">
        <v>0.74586430000000004</v>
      </c>
      <c r="HK296">
        <v>19.944009999999999</v>
      </c>
      <c r="HL296" s="1">
        <v>1.573917E-2</v>
      </c>
      <c r="HM296" s="1">
        <v>5.2584900000000001</v>
      </c>
      <c r="HN296">
        <v>0.7416258</v>
      </c>
      <c r="HO296">
        <v>19.89884</v>
      </c>
      <c r="HP296" s="1">
        <v>1.44105E-2</v>
      </c>
      <c r="HQ296" s="1">
        <v>4.8293400000000002</v>
      </c>
      <c r="HR296">
        <v>0.73735629999999996</v>
      </c>
      <c r="HS296">
        <v>19.668849999999999</v>
      </c>
      <c r="HT296" s="1">
        <v>1.320057E-2</v>
      </c>
      <c r="HU296" s="1">
        <v>4.4377740000000001</v>
      </c>
      <c r="HV296">
        <v>0.73308439999999997</v>
      </c>
      <c r="HW296">
        <v>19.26249</v>
      </c>
      <c r="HX296" s="1">
        <v>1.209209E-2</v>
      </c>
      <c r="HY296" s="1">
        <v>4.0776060000000003</v>
      </c>
      <c r="HZ296">
        <v>0.72882899999999995</v>
      </c>
      <c r="IA296">
        <v>18.995190000000001</v>
      </c>
      <c r="IB296" s="1">
        <v>1.108054E-2</v>
      </c>
      <c r="IC296" s="1">
        <v>3.7479209999999998</v>
      </c>
      <c r="ID296">
        <v>0.72447320000000004</v>
      </c>
      <c r="IE296">
        <v>19.096329999999998</v>
      </c>
      <c r="IF296" s="1">
        <v>1.015286E-2</v>
      </c>
      <c r="IG296" s="1">
        <v>3.4448590000000001</v>
      </c>
      <c r="IH296">
        <v>0.72014290000000003</v>
      </c>
      <c r="II296">
        <v>19.20234</v>
      </c>
      <c r="IJ296" s="1">
        <v>9.2990899999999994E-3</v>
      </c>
      <c r="IK296" s="1">
        <v>3.1650610000000001</v>
      </c>
      <c r="IL296">
        <v>0.71633769999999997</v>
      </c>
      <c r="IM296">
        <v>19.51821</v>
      </c>
      <c r="IN296" s="1">
        <v>8.5155690000000006E-3</v>
      </c>
      <c r="IO296" s="1">
        <v>2.9064109999999999</v>
      </c>
      <c r="IP296">
        <v>0.71300010000000003</v>
      </c>
      <c r="IQ296">
        <v>19.41555</v>
      </c>
      <c r="IR296" s="1">
        <v>7.8021460000000003E-3</v>
      </c>
      <c r="IS296" s="1">
        <v>2.6696870000000001</v>
      </c>
      <c r="IT296">
        <v>0.7100824</v>
      </c>
      <c r="IU296">
        <v>19.302779999999998</v>
      </c>
      <c r="IV296" s="1">
        <v>7.1500089999999997E-3</v>
      </c>
      <c r="IW296" s="1">
        <v>2.4520659999999999</v>
      </c>
      <c r="IX296">
        <v>0.70762599999999998</v>
      </c>
      <c r="IY296">
        <v>19.253530000000001</v>
      </c>
      <c r="IZ296" s="1">
        <v>6.5499690000000001E-3</v>
      </c>
      <c r="JA296" s="1">
        <v>2.250461</v>
      </c>
      <c r="JB296">
        <v>0.70545829999999998</v>
      </c>
      <c r="JC296">
        <v>19.118600000000001</v>
      </c>
      <c r="JD296" s="1">
        <v>5.992135E-3</v>
      </c>
      <c r="JE296" s="1">
        <v>2.0622889999999998</v>
      </c>
      <c r="JF296">
        <v>0.70296060000000005</v>
      </c>
      <c r="JG296">
        <v>19.501819999999999</v>
      </c>
      <c r="JH296" s="1">
        <v>5.4676830000000001E-3</v>
      </c>
      <c r="JI296" s="1">
        <v>1.8857159999999999</v>
      </c>
      <c r="JJ296">
        <v>0.70083759999999995</v>
      </c>
      <c r="JK296">
        <v>19.69332</v>
      </c>
      <c r="JL296" s="1">
        <v>4.9704069999999996E-3</v>
      </c>
      <c r="JM296" s="1">
        <v>1.7173080000000001</v>
      </c>
      <c r="JN296">
        <v>0.69904940000000004</v>
      </c>
      <c r="JO296">
        <v>19.709219999999998</v>
      </c>
      <c r="JP296" s="1">
        <v>4.4951180000000002E-3</v>
      </c>
      <c r="JQ296" s="1">
        <v>1.5558350000000001</v>
      </c>
      <c r="JR296">
        <v>0.69755330000000004</v>
      </c>
      <c r="JS296">
        <v>19.960750000000001</v>
      </c>
      <c r="JT296" s="1">
        <v>4.0410400000000001E-3</v>
      </c>
      <c r="JU296" s="1">
        <v>1.4007289999999999</v>
      </c>
      <c r="JV296">
        <v>0.69634339999999995</v>
      </c>
      <c r="JW296">
        <v>19.799219999999998</v>
      </c>
      <c r="JX296" s="1">
        <v>3.6045209999999999E-3</v>
      </c>
      <c r="JY296" s="1">
        <v>1.251139</v>
      </c>
      <c r="JZ296">
        <v>0.69533829999999996</v>
      </c>
      <c r="KA296">
        <v>19.259599999999999</v>
      </c>
      <c r="KB296" s="1">
        <v>3.180095E-3</v>
      </c>
      <c r="KC296" s="1">
        <v>1.10527</v>
      </c>
      <c r="KD296">
        <v>0.69457230000000003</v>
      </c>
      <c r="KE296">
        <v>18.906379999999999</v>
      </c>
      <c r="KF296" s="1">
        <v>2.761505E-3</v>
      </c>
      <c r="KG296" s="1">
        <v>0.96130059999999995</v>
      </c>
      <c r="KH296">
        <v>0.69395010000000001</v>
      </c>
      <c r="KI296">
        <v>18.715730000000001</v>
      </c>
      <c r="KJ296" s="1">
        <v>2.351119E-3</v>
      </c>
      <c r="KK296" s="1">
        <v>0.8197371</v>
      </c>
      <c r="KL296">
        <v>0.69351830000000003</v>
      </c>
      <c r="KM296">
        <v>19.342199999999998</v>
      </c>
      <c r="KN296" s="1">
        <v>1.9621550000000001E-3</v>
      </c>
      <c r="KO296" s="1">
        <v>0.6850077</v>
      </c>
      <c r="KP296">
        <v>0.69320499999999996</v>
      </c>
      <c r="KQ296">
        <v>19.97231</v>
      </c>
      <c r="KR296" s="1">
        <v>1.614571E-3</v>
      </c>
      <c r="KS296" s="1">
        <v>0.56415400000000004</v>
      </c>
      <c r="KT296">
        <v>0.69298360000000003</v>
      </c>
      <c r="KU296">
        <v>20.543150000000001</v>
      </c>
      <c r="KV296" s="1">
        <v>1.3260030000000001E-3</v>
      </c>
      <c r="KW296" s="1">
        <v>0.46326489999999998</v>
      </c>
      <c r="KX296">
        <v>0.69289670000000003</v>
      </c>
      <c r="KY296">
        <v>20.940819999999999</v>
      </c>
      <c r="KZ296" s="1">
        <v>1.102114E-3</v>
      </c>
      <c r="LA296" s="1">
        <v>0.38470910000000003</v>
      </c>
      <c r="LB296">
        <v>0.69285960000000002</v>
      </c>
      <c r="LC296">
        <v>20.60182</v>
      </c>
      <c r="LD296" s="1">
        <v>9.3696999999999997E-4</v>
      </c>
      <c r="LE296" s="1">
        <v>0.32664290000000001</v>
      </c>
      <c r="LF296">
        <v>0.69294109999999998</v>
      </c>
      <c r="LG296">
        <v>19.996700000000001</v>
      </c>
      <c r="LH296" s="1">
        <v>8.1739029999999997E-4</v>
      </c>
      <c r="LI296" s="1">
        <v>0.284549</v>
      </c>
      <c r="LJ296">
        <v>0.69302370000000002</v>
      </c>
      <c r="LK296">
        <v>19.57724</v>
      </c>
      <c r="LL296" s="1">
        <v>7.2849830000000005E-4</v>
      </c>
      <c r="LM296" s="1">
        <v>0.25333729999999999</v>
      </c>
      <c r="LN296">
        <v>0.69315020000000005</v>
      </c>
      <c r="LO296">
        <v>19.359020000000001</v>
      </c>
      <c r="LP296" s="1">
        <v>6.5864809999999999E-4</v>
      </c>
      <c r="LQ296" s="1">
        <v>0.2288944</v>
      </c>
      <c r="LR296">
        <v>0.69330849999999999</v>
      </c>
      <c r="LS296">
        <v>20.016369999999998</v>
      </c>
      <c r="LT296" s="1">
        <v>6.0077069999999995E-4</v>
      </c>
      <c r="LU296" s="1">
        <v>0.20867359999999999</v>
      </c>
      <c r="LV296">
        <v>0.69350149999999999</v>
      </c>
      <c r="LW296">
        <v>20.65071</v>
      </c>
      <c r="LX296" s="1">
        <v>5.5155329999999998E-4</v>
      </c>
      <c r="LY296" s="1">
        <v>0.19148419999999999</v>
      </c>
      <c r="LZ296">
        <v>0.6936833</v>
      </c>
      <c r="MA296">
        <v>21.246009999999998</v>
      </c>
      <c r="MB296" s="1">
        <v>5.0964170000000004E-4</v>
      </c>
      <c r="MC296" s="1">
        <v>0.17684939999999999</v>
      </c>
      <c r="MD296">
        <v>0.69385649999999999</v>
      </c>
      <c r="ME296">
        <v>21.60661</v>
      </c>
      <c r="MF296" s="1">
        <v>4.7440900000000002E-4</v>
      </c>
      <c r="MG296" s="1">
        <v>0.16453139999999999</v>
      </c>
      <c r="MH296">
        <v>0.69402350000000002</v>
      </c>
      <c r="MI296">
        <v>21.375830000000001</v>
      </c>
      <c r="MJ296" s="1">
        <v>4.4478230000000001E-4</v>
      </c>
      <c r="MK296" s="1">
        <v>0.15418750000000001</v>
      </c>
      <c r="ML296">
        <v>0.69415499999999997</v>
      </c>
      <c r="MM296">
        <v>20.88392</v>
      </c>
      <c r="MN296" s="1">
        <v>4.1952960000000002E-4</v>
      </c>
      <c r="MO296" s="1">
        <v>0.14537310000000001</v>
      </c>
      <c r="MP296">
        <v>0.69426239999999995</v>
      </c>
      <c r="MQ296">
        <v>20.59327</v>
      </c>
      <c r="MR296" s="1">
        <v>3.9734040000000002E-4</v>
      </c>
      <c r="MS296" s="1">
        <v>0.13765230000000001</v>
      </c>
      <c r="MT296">
        <v>0.69432470000000002</v>
      </c>
      <c r="MU296">
        <v>20.475470000000001</v>
      </c>
      <c r="MV296" s="1">
        <v>3.7731780000000001E-4</v>
      </c>
      <c r="MW296" s="1">
        <v>0.13069169999999999</v>
      </c>
      <c r="MX296">
        <v>0.69434289999999999</v>
      </c>
      <c r="MY296">
        <v>20.999479999999998</v>
      </c>
      <c r="MZ296" s="1">
        <v>3.5898180000000003E-4</v>
      </c>
      <c r="NA296" s="1">
        <v>0.1243387</v>
      </c>
      <c r="NB296">
        <v>0.69431600000000004</v>
      </c>
      <c r="NC296">
        <v>20.901859999999999</v>
      </c>
      <c r="ND296" s="1">
        <v>3.4223659999999998E-4</v>
      </c>
      <c r="NE296" s="1">
        <v>0.1185165</v>
      </c>
      <c r="NF296">
        <v>0.6942431</v>
      </c>
      <c r="NG296">
        <v>21.41235</v>
      </c>
      <c r="NH296" s="1">
        <v>3.2692849999999999E-4</v>
      </c>
      <c r="NI296" s="1">
        <v>0.1132065</v>
      </c>
      <c r="NJ296">
        <v>0.69408700000000001</v>
      </c>
      <c r="NK296">
        <v>21.644600000000001</v>
      </c>
      <c r="NL296" s="1">
        <v>3.1303199999999998E-4</v>
      </c>
      <c r="NM296" s="1">
        <v>0.108394</v>
      </c>
      <c r="NN296">
        <v>0.69390079999999998</v>
      </c>
      <c r="NO296">
        <v>21.454799999999999</v>
      </c>
      <c r="NP296" s="1">
        <v>3.0055830000000003E-4</v>
      </c>
      <c r="NQ296" s="1">
        <v>0.10407130000000001</v>
      </c>
      <c r="NR296">
        <v>0.69362559999999995</v>
      </c>
      <c r="NS296">
        <v>21.1599</v>
      </c>
      <c r="NT296" s="1">
        <v>2.8948230000000003E-4</v>
      </c>
      <c r="NU296" s="1">
        <v>0.1002349</v>
      </c>
      <c r="NV296">
        <v>0.69331069999999995</v>
      </c>
      <c r="NW296">
        <v>20.946339999999999</v>
      </c>
      <c r="NX296" s="1">
        <v>2.7980859999999998E-4</v>
      </c>
      <c r="NY296" s="1">
        <v>9.689043E-2</v>
      </c>
      <c r="NZ296">
        <v>0.69295430000000002</v>
      </c>
      <c r="OA296">
        <v>21.020060000000001</v>
      </c>
      <c r="OB296" s="1">
        <v>2.714673E-4</v>
      </c>
      <c r="OC296" s="1">
        <v>9.4008599999999998E-2</v>
      </c>
      <c r="OD296">
        <v>0.69255639999999996</v>
      </c>
      <c r="OE296">
        <v>21.88879</v>
      </c>
      <c r="OF296" s="1">
        <v>2.6416139999999998E-4</v>
      </c>
      <c r="OG296" s="1">
        <v>9.1497819999999994E-2</v>
      </c>
      <c r="OH296">
        <v>0.69217589999999996</v>
      </c>
      <c r="OI296">
        <v>22.675049999999999</v>
      </c>
      <c r="OJ296" s="1">
        <v>2.574632E-4</v>
      </c>
      <c r="OK296" s="1">
        <v>8.9191889999999996E-2</v>
      </c>
    </row>
    <row r="297" spans="1:401" x14ac:dyDescent="0.35">
      <c r="A297">
        <v>303</v>
      </c>
      <c r="B297" t="s">
        <v>4</v>
      </c>
      <c r="C297" t="s">
        <v>181</v>
      </c>
      <c r="D297" t="s">
        <v>303</v>
      </c>
      <c r="E297">
        <v>829.67470000000003</v>
      </c>
      <c r="F297">
        <v>1.087372</v>
      </c>
      <c r="G297">
        <v>16.76567</v>
      </c>
      <c r="H297">
        <v>0</v>
      </c>
      <c r="I297">
        <v>0</v>
      </c>
      <c r="J297">
        <v>1.085588</v>
      </c>
      <c r="K297">
        <v>17.412140000000001</v>
      </c>
      <c r="L297">
        <v>0</v>
      </c>
      <c r="M297">
        <v>0</v>
      </c>
      <c r="N297">
        <v>1.0837950000000001</v>
      </c>
      <c r="O297">
        <v>17.990369999999999</v>
      </c>
      <c r="P297">
        <v>0</v>
      </c>
      <c r="Q297">
        <v>0</v>
      </c>
      <c r="R297">
        <v>1.0820460000000001</v>
      </c>
      <c r="S297">
        <v>18.47897</v>
      </c>
      <c r="T297">
        <v>0</v>
      </c>
      <c r="U297">
        <v>0</v>
      </c>
      <c r="V297">
        <v>1.0802989999999999</v>
      </c>
      <c r="W297">
        <v>18.797789999999999</v>
      </c>
      <c r="X297">
        <v>0</v>
      </c>
      <c r="Y297">
        <v>0</v>
      </c>
      <c r="Z297">
        <v>1.078587</v>
      </c>
      <c r="AA297">
        <v>18.624140000000001</v>
      </c>
      <c r="AB297">
        <v>0</v>
      </c>
      <c r="AC297">
        <v>0</v>
      </c>
      <c r="AD297">
        <v>1.076865</v>
      </c>
      <c r="AE297">
        <v>18.08503</v>
      </c>
      <c r="AF297">
        <v>0</v>
      </c>
      <c r="AG297">
        <v>0</v>
      </c>
      <c r="AH297">
        <v>1.0751470000000001</v>
      </c>
      <c r="AI297">
        <v>17.6187</v>
      </c>
      <c r="AJ297">
        <v>0</v>
      </c>
      <c r="AK297">
        <v>0</v>
      </c>
      <c r="AL297">
        <v>1.073418</v>
      </c>
      <c r="AM297">
        <v>17.420680000000001</v>
      </c>
      <c r="AN297">
        <v>0</v>
      </c>
      <c r="AO297">
        <v>0</v>
      </c>
      <c r="AP297">
        <v>1.071663</v>
      </c>
      <c r="AQ297">
        <v>17.989529999999998</v>
      </c>
      <c r="AR297">
        <v>0</v>
      </c>
      <c r="AS297">
        <v>0</v>
      </c>
      <c r="AT297">
        <v>1.0698989999999999</v>
      </c>
      <c r="AU297">
        <v>18.76097</v>
      </c>
      <c r="AV297">
        <v>0</v>
      </c>
      <c r="AW297">
        <v>0</v>
      </c>
      <c r="AX297">
        <v>1.0681259999999999</v>
      </c>
      <c r="AY297">
        <v>19.399239999999999</v>
      </c>
      <c r="AZ297">
        <v>0</v>
      </c>
      <c r="BA297">
        <v>0</v>
      </c>
      <c r="BB297">
        <v>1.066241</v>
      </c>
      <c r="BC297">
        <v>19.858070000000001</v>
      </c>
      <c r="BD297">
        <v>0</v>
      </c>
      <c r="BE297">
        <v>0</v>
      </c>
      <c r="BF297">
        <v>1.06437</v>
      </c>
      <c r="BG297">
        <v>19.666509999999999</v>
      </c>
      <c r="BH297">
        <v>3.5320969999999998E-38</v>
      </c>
      <c r="BI297">
        <v>9.3031739999999998E-36</v>
      </c>
      <c r="BJ297">
        <v>1.0624089999999999</v>
      </c>
      <c r="BK297">
        <v>19.230540000000001</v>
      </c>
      <c r="BL297" s="1">
        <v>1.923031E-22</v>
      </c>
      <c r="BM297" s="1">
        <v>4.4487439999999999E-20</v>
      </c>
      <c r="BN297">
        <v>1.0603640000000001</v>
      </c>
      <c r="BO297">
        <v>18.86354</v>
      </c>
      <c r="BP297" s="1">
        <v>1.183031E-16</v>
      </c>
      <c r="BQ297" s="1">
        <v>3.1256440000000001E-14</v>
      </c>
      <c r="BR297">
        <v>1.058335</v>
      </c>
      <c r="BS297">
        <v>18.725429999999999</v>
      </c>
      <c r="BT297" s="1">
        <v>1.4037509999999999E-9</v>
      </c>
      <c r="BU297" s="1">
        <v>2.7986490000000001E-7</v>
      </c>
      <c r="BV297">
        <v>1.056241</v>
      </c>
      <c r="BW297">
        <v>19.093730000000001</v>
      </c>
      <c r="BX297" s="1">
        <v>3.0056780000000001E-6</v>
      </c>
      <c r="BY297" s="1">
        <v>6.4216649999999996E-4</v>
      </c>
      <c r="BZ297">
        <v>1.054119</v>
      </c>
      <c r="CA297">
        <v>19.276730000000001</v>
      </c>
      <c r="CB297" s="1">
        <v>7.1848259999999998E-4</v>
      </c>
      <c r="CC297" s="1">
        <v>0.16069710000000001</v>
      </c>
      <c r="CD297">
        <v>1.0520499999999999</v>
      </c>
      <c r="CE297">
        <v>19.558820000000001</v>
      </c>
      <c r="CF297" s="1">
        <v>4.2073180000000002E-2</v>
      </c>
      <c r="CG297" s="1">
        <v>9.7639770000000006</v>
      </c>
      <c r="CH297">
        <v>1.050225</v>
      </c>
      <c r="CI297">
        <v>19.402889999999999</v>
      </c>
      <c r="CJ297" s="1">
        <v>0.84176209999999996</v>
      </c>
      <c r="CK297">
        <v>201.8193</v>
      </c>
      <c r="CL297">
        <v>1.048136</v>
      </c>
      <c r="CM297">
        <v>19.036799999999999</v>
      </c>
      <c r="CN297" s="1">
        <v>7.0485709999999999</v>
      </c>
      <c r="CO297">
        <v>1739.9269999999999</v>
      </c>
      <c r="CP297">
        <v>1.045631</v>
      </c>
      <c r="CQ297">
        <v>18.662870000000002</v>
      </c>
      <c r="CR297">
        <v>28.524909999999998</v>
      </c>
      <c r="CS297">
        <v>7225.1019999999999</v>
      </c>
      <c r="CT297">
        <v>1.041933</v>
      </c>
      <c r="CU297">
        <v>18.35558</v>
      </c>
      <c r="CV297">
        <v>62.258609999999997</v>
      </c>
      <c r="CW297">
        <v>16154.18</v>
      </c>
      <c r="CX297">
        <v>1.038181</v>
      </c>
      <c r="CY297">
        <v>18.21388</v>
      </c>
      <c r="CZ297">
        <v>80.227940000000004</v>
      </c>
      <c r="DA297">
        <v>21257.95</v>
      </c>
      <c r="DB297">
        <v>1.034602</v>
      </c>
      <c r="DC297">
        <v>18.70703</v>
      </c>
      <c r="DD297">
        <v>65.596050000000005</v>
      </c>
      <c r="DE297">
        <v>17738.169999999998</v>
      </c>
      <c r="DF297">
        <v>1.031466</v>
      </c>
      <c r="DG297">
        <v>18.8796</v>
      </c>
      <c r="DH297">
        <v>36.243360000000003</v>
      </c>
      <c r="DI297">
        <v>9970.5689999999995</v>
      </c>
      <c r="DJ297">
        <v>1.028535</v>
      </c>
      <c r="DK297">
        <v>19.16478</v>
      </c>
      <c r="DL297">
        <v>14.25315</v>
      </c>
      <c r="DM297">
        <v>3982.201</v>
      </c>
      <c r="DN297">
        <v>1.0256130000000001</v>
      </c>
      <c r="DO297">
        <v>19.20355</v>
      </c>
      <c r="DP297">
        <v>4.197235</v>
      </c>
      <c r="DQ297">
        <v>1188.623</v>
      </c>
      <c r="DR297">
        <v>1.0226059999999999</v>
      </c>
      <c r="DS297">
        <v>18.82714</v>
      </c>
      <c r="DT297">
        <v>0.99259220000000004</v>
      </c>
      <c r="DU297">
        <v>283.65809999999999</v>
      </c>
      <c r="DV297">
        <v>1.019317</v>
      </c>
      <c r="DW297">
        <v>18.204619999999998</v>
      </c>
      <c r="DX297">
        <v>0.22516059999999999</v>
      </c>
      <c r="DY297">
        <v>64.146540000000002</v>
      </c>
      <c r="DZ297">
        <v>1.015628</v>
      </c>
      <c r="EA297">
        <v>17.62276</v>
      </c>
      <c r="EB297">
        <v>7.7140609999999998E-2</v>
      </c>
      <c r="EC297">
        <v>21.3918</v>
      </c>
      <c r="ED297">
        <v>1.0114939999999999</v>
      </c>
      <c r="EE297">
        <v>17.420500000000001</v>
      </c>
      <c r="EF297">
        <v>5.0628689999999997E-2</v>
      </c>
      <c r="EG297">
        <v>13.753</v>
      </c>
      <c r="EH297">
        <v>1.006939</v>
      </c>
      <c r="EI297">
        <v>18.09441</v>
      </c>
      <c r="EJ297">
        <v>4.4125400000000002E-2</v>
      </c>
      <c r="EK297">
        <v>11.94167</v>
      </c>
      <c r="EL297">
        <v>1.002121</v>
      </c>
      <c r="EM297">
        <v>18.70166</v>
      </c>
      <c r="EN297" s="1">
        <v>4.08677E-2</v>
      </c>
      <c r="EO297">
        <v>11.07133</v>
      </c>
      <c r="EP297">
        <v>0.99692709999999995</v>
      </c>
      <c r="EQ297">
        <v>19.410599999999999</v>
      </c>
      <c r="ER297" s="1">
        <v>3.8293420000000002E-2</v>
      </c>
      <c r="ES297">
        <v>10.39448</v>
      </c>
      <c r="ET297">
        <v>0.99133610000000005</v>
      </c>
      <c r="EU297">
        <v>20.033180000000002</v>
      </c>
      <c r="EV297" s="1">
        <v>3.5914189999999999E-2</v>
      </c>
      <c r="EW297">
        <v>9.7720029999999998</v>
      </c>
      <c r="EX297">
        <v>0.98533689999999996</v>
      </c>
      <c r="EY297">
        <v>19.894659999999998</v>
      </c>
      <c r="EZ297" s="1">
        <v>3.364056E-2</v>
      </c>
      <c r="FA297" s="1">
        <v>9.1775000000000002</v>
      </c>
      <c r="FB297">
        <v>0.97932339999999996</v>
      </c>
      <c r="FC297">
        <v>19.26426</v>
      </c>
      <c r="FD297" s="1">
        <v>3.1504900000000002E-2</v>
      </c>
      <c r="FE297" s="1">
        <v>8.6160689999999995</v>
      </c>
      <c r="FF297">
        <v>0.97348869999999998</v>
      </c>
      <c r="FG297">
        <v>18.675699999999999</v>
      </c>
      <c r="FH297" s="1">
        <v>2.9605490000000002E-2</v>
      </c>
      <c r="FI297" s="1">
        <v>8.1188870000000009</v>
      </c>
      <c r="FJ297">
        <v>0.96636540000000004</v>
      </c>
      <c r="FK297">
        <v>18.273779999999999</v>
      </c>
      <c r="FL297" s="1">
        <v>2.8215580000000001E-2</v>
      </c>
      <c r="FM297" s="1">
        <v>7.7587429999999999</v>
      </c>
      <c r="FN297">
        <v>0.95892409999999995</v>
      </c>
      <c r="FO297">
        <v>18.695709999999998</v>
      </c>
      <c r="FP297" s="1">
        <v>2.7630080000000001E-2</v>
      </c>
      <c r="FQ297" s="1">
        <v>7.6164769999999997</v>
      </c>
      <c r="FR297">
        <v>0.9513916</v>
      </c>
      <c r="FS297">
        <v>19.27514</v>
      </c>
      <c r="FT297" s="1">
        <v>2.7821829999999999E-2</v>
      </c>
      <c r="FU297" s="1">
        <v>7.6905609999999998</v>
      </c>
      <c r="FV297">
        <v>0.94387239999999994</v>
      </c>
      <c r="FW297">
        <v>19.86298</v>
      </c>
      <c r="FX297" s="1">
        <v>2.8342599999999999E-2</v>
      </c>
      <c r="FY297" s="1">
        <v>7.8616869999999999</v>
      </c>
      <c r="FZ297">
        <v>0.93613959999999996</v>
      </c>
      <c r="GA297">
        <v>20.464770000000001</v>
      </c>
      <c r="GB297" s="1">
        <v>2.860615E-2</v>
      </c>
      <c r="GC297" s="1">
        <v>7.9696290000000003</v>
      </c>
      <c r="GD297">
        <v>0.92934159999999999</v>
      </c>
      <c r="GE297">
        <v>20.43787</v>
      </c>
      <c r="GF297" s="1">
        <v>2.8301349999999999E-2</v>
      </c>
      <c r="GG297" s="1">
        <v>7.9152810000000002</v>
      </c>
      <c r="GH297">
        <v>0.92253819999999997</v>
      </c>
      <c r="GI297">
        <v>20.152360000000002</v>
      </c>
      <c r="GJ297" s="1">
        <v>2.7368400000000001E-2</v>
      </c>
      <c r="GK297" s="1">
        <v>7.6830170000000004</v>
      </c>
      <c r="GL297">
        <v>0.91542489999999999</v>
      </c>
      <c r="GM297">
        <v>19.795400000000001</v>
      </c>
      <c r="GN297" s="1">
        <v>2.5948300000000001E-2</v>
      </c>
      <c r="GO297" s="1">
        <v>7.3120079999999996</v>
      </c>
      <c r="GP297">
        <v>0.90805139999999995</v>
      </c>
      <c r="GQ297">
        <v>19.437860000000001</v>
      </c>
      <c r="GR297" s="1">
        <v>2.4251559999999998E-2</v>
      </c>
      <c r="GS297" s="1">
        <v>6.857901</v>
      </c>
      <c r="GT297">
        <v>0.90086869999999997</v>
      </c>
      <c r="GU297">
        <v>19.244530000000001</v>
      </c>
      <c r="GV297" s="1">
        <v>2.2456179999999999E-2</v>
      </c>
      <c r="GW297" s="1">
        <v>6.3732090000000001</v>
      </c>
      <c r="GX297">
        <v>0.89375640000000001</v>
      </c>
      <c r="GY297">
        <v>19.575089999999999</v>
      </c>
      <c r="GZ297" s="1">
        <v>2.0674649999999999E-2</v>
      </c>
      <c r="HA297" s="1">
        <v>5.8922629999999998</v>
      </c>
      <c r="HB297">
        <v>0.88620909999999997</v>
      </c>
      <c r="HC297">
        <v>19.759329999999999</v>
      </c>
      <c r="HD297" s="1">
        <v>1.8968619999999999E-2</v>
      </c>
      <c r="HE297" s="1">
        <v>5.4294690000000001</v>
      </c>
      <c r="HF297">
        <v>0.87911550000000005</v>
      </c>
      <c r="HG297">
        <v>19.97119</v>
      </c>
      <c r="HH297" s="1">
        <v>1.7359280000000001E-2</v>
      </c>
      <c r="HI297" s="1">
        <v>4.9869380000000003</v>
      </c>
      <c r="HJ297">
        <v>0.87213790000000002</v>
      </c>
      <c r="HK297">
        <v>19.930219999999998</v>
      </c>
      <c r="HL297" s="1">
        <v>1.5876950000000001E-2</v>
      </c>
      <c r="HM297" s="1">
        <v>4.5751229999999996</v>
      </c>
      <c r="HN297">
        <v>0.86555269999999995</v>
      </c>
      <c r="HO297">
        <v>19.885760000000001</v>
      </c>
      <c r="HP297" s="1">
        <v>1.45357E-2</v>
      </c>
      <c r="HQ297" s="1">
        <v>4.2000169999999999</v>
      </c>
      <c r="HR297">
        <v>0.85909670000000005</v>
      </c>
      <c r="HS297">
        <v>19.66554</v>
      </c>
      <c r="HT297" s="1">
        <v>1.331628E-2</v>
      </c>
      <c r="HU297" s="1">
        <v>3.8580939999999999</v>
      </c>
      <c r="HV297">
        <v>0.85264709999999999</v>
      </c>
      <c r="HW297">
        <v>19.267869999999998</v>
      </c>
      <c r="HX297" s="1">
        <v>1.219867E-2</v>
      </c>
      <c r="HY297" s="1">
        <v>3.5432980000000001</v>
      </c>
      <c r="HZ297">
        <v>0.84623020000000004</v>
      </c>
      <c r="IA297">
        <v>19.01108</v>
      </c>
      <c r="IB297" s="1">
        <v>1.117836E-2</v>
      </c>
      <c r="IC297" s="1">
        <v>3.2553380000000001</v>
      </c>
      <c r="ID297">
        <v>0.83970639999999996</v>
      </c>
      <c r="IE297">
        <v>19.12716</v>
      </c>
      <c r="IF297" s="1">
        <v>1.0243159999999999E-2</v>
      </c>
      <c r="IG297" s="1">
        <v>2.9909089999999998</v>
      </c>
      <c r="IH297">
        <v>0.83328769999999996</v>
      </c>
      <c r="II297">
        <v>19.230609999999999</v>
      </c>
      <c r="IJ297" s="1">
        <v>9.383143E-3</v>
      </c>
      <c r="IK297" s="1">
        <v>2.7473380000000001</v>
      </c>
      <c r="IL297">
        <v>0.82753089999999996</v>
      </c>
      <c r="IM297">
        <v>19.53689</v>
      </c>
      <c r="IN297" s="1">
        <v>8.5928440000000005E-3</v>
      </c>
      <c r="IO297" s="1">
        <v>2.52461</v>
      </c>
      <c r="IP297">
        <v>0.82227680000000003</v>
      </c>
      <c r="IQ297">
        <v>19.408709999999999</v>
      </c>
      <c r="IR297" s="1">
        <v>7.8732119999999992E-3</v>
      </c>
      <c r="IS297" s="1">
        <v>2.3205640000000001</v>
      </c>
      <c r="IT297">
        <v>0.81742440000000005</v>
      </c>
      <c r="IU297">
        <v>19.276350000000001</v>
      </c>
      <c r="IV297" s="1">
        <v>7.2155800000000001E-3</v>
      </c>
      <c r="IW297" s="1">
        <v>2.133111</v>
      </c>
      <c r="IX297">
        <v>0.81322130000000004</v>
      </c>
      <c r="IY297">
        <v>19.235140000000001</v>
      </c>
      <c r="IZ297" s="1">
        <v>6.6110379999999996E-3</v>
      </c>
      <c r="JA297" s="1">
        <v>1.959303</v>
      </c>
      <c r="JB297">
        <v>0.80954490000000001</v>
      </c>
      <c r="JC297">
        <v>19.113990000000001</v>
      </c>
      <c r="JD297" s="1">
        <v>6.0493120000000003E-3</v>
      </c>
      <c r="JE297" s="1">
        <v>1.796913</v>
      </c>
      <c r="JF297">
        <v>0.80642899999999995</v>
      </c>
      <c r="JG297">
        <v>19.523710000000001</v>
      </c>
      <c r="JH297" s="1">
        <v>5.5218359999999996E-3</v>
      </c>
      <c r="JI297" s="1">
        <v>1.6436120000000001</v>
      </c>
      <c r="JJ297">
        <v>0.8037704</v>
      </c>
      <c r="JK297">
        <v>19.741910000000001</v>
      </c>
      <c r="JL297" s="1">
        <v>5.0221780000000004E-3</v>
      </c>
      <c r="JM297" s="1">
        <v>1.4975419999999999</v>
      </c>
      <c r="JN297">
        <v>0.80151969999999995</v>
      </c>
      <c r="JO297">
        <v>19.754999999999999</v>
      </c>
      <c r="JP297" s="1">
        <v>4.5449519999999997E-3</v>
      </c>
      <c r="JQ297" s="1">
        <v>1.357615</v>
      </c>
      <c r="JR297">
        <v>0.79963269999999997</v>
      </c>
      <c r="JS297">
        <v>20.009219999999999</v>
      </c>
      <c r="JT297" s="1">
        <v>4.088848E-3</v>
      </c>
      <c r="JU297" s="1">
        <v>1.223139</v>
      </c>
      <c r="JV297">
        <v>0.7980834</v>
      </c>
      <c r="JW297">
        <v>19.8401</v>
      </c>
      <c r="JX297" s="1">
        <v>3.6508790000000001E-3</v>
      </c>
      <c r="JY297" s="1">
        <v>1.0936319999999999</v>
      </c>
      <c r="JZ297">
        <v>0.79684350000000004</v>
      </c>
      <c r="KA297">
        <v>19.261150000000001</v>
      </c>
      <c r="KB297" s="1">
        <v>3.2256139999999999E-3</v>
      </c>
      <c r="KC297" s="1">
        <v>0.96745369999999997</v>
      </c>
      <c r="KD297">
        <v>0.79587079999999999</v>
      </c>
      <c r="KE297">
        <v>18.897970000000001</v>
      </c>
      <c r="KF297" s="1">
        <v>2.806537E-3</v>
      </c>
      <c r="KG297" s="1">
        <v>0.84305490000000005</v>
      </c>
      <c r="KH297">
        <v>0.79510959999999997</v>
      </c>
      <c r="KI297">
        <v>18.71189</v>
      </c>
      <c r="KJ297" s="1">
        <v>2.3949779999999999E-3</v>
      </c>
      <c r="KK297" s="1">
        <v>0.72053970000000001</v>
      </c>
      <c r="KL297">
        <v>0.79451919999999998</v>
      </c>
      <c r="KM297">
        <v>19.368030000000001</v>
      </c>
      <c r="KN297" s="1">
        <v>2.002902E-3</v>
      </c>
      <c r="KO297" s="1">
        <v>0.6033733</v>
      </c>
      <c r="KP297">
        <v>0.79410150000000002</v>
      </c>
      <c r="KQ297">
        <v>20.026879999999998</v>
      </c>
      <c r="KR297" s="1">
        <v>1.649955E-3</v>
      </c>
      <c r="KS297" s="1">
        <v>0.49750630000000001</v>
      </c>
      <c r="KT297">
        <v>0.7938672</v>
      </c>
      <c r="KU297">
        <v>20.607019999999999</v>
      </c>
      <c r="KV297" s="1">
        <v>1.354535E-3</v>
      </c>
      <c r="KW297" s="1">
        <v>0.4084063</v>
      </c>
      <c r="KX297">
        <v>0.79370980000000002</v>
      </c>
      <c r="KY297">
        <v>21.005870000000002</v>
      </c>
      <c r="KZ297" s="1">
        <v>1.123705E-3</v>
      </c>
      <c r="LA297" s="1">
        <v>0.33856039999999998</v>
      </c>
      <c r="LB297">
        <v>0.79369540000000005</v>
      </c>
      <c r="LC297">
        <v>20.646879999999999</v>
      </c>
      <c r="LD297" s="1">
        <v>9.5267859999999998E-4</v>
      </c>
      <c r="LE297" s="1">
        <v>0.28667959999999998</v>
      </c>
      <c r="LF297">
        <v>0.79373859999999996</v>
      </c>
      <c r="LG297">
        <v>20.003710000000002</v>
      </c>
      <c r="LH297" s="1">
        <v>8.288293E-4</v>
      </c>
      <c r="LI297" s="1">
        <v>0.2490696</v>
      </c>
      <c r="LJ297">
        <v>0.79383519999999996</v>
      </c>
      <c r="LK297">
        <v>19.577480000000001</v>
      </c>
      <c r="LL297" s="1">
        <v>7.3717699999999999E-4</v>
      </c>
      <c r="LM297" s="1">
        <v>0.22129190000000001</v>
      </c>
      <c r="LN297">
        <v>0.79399350000000002</v>
      </c>
      <c r="LO297">
        <v>19.360040000000001</v>
      </c>
      <c r="LP297" s="1">
        <v>6.6564279999999998E-4</v>
      </c>
      <c r="LQ297" s="1">
        <v>0.1996792</v>
      </c>
      <c r="LR297">
        <v>0.79417210000000005</v>
      </c>
      <c r="LS297">
        <v>20.04674</v>
      </c>
      <c r="LT297" s="1">
        <v>6.0665399999999998E-4</v>
      </c>
      <c r="LU297" s="1">
        <v>0.18189050000000001</v>
      </c>
      <c r="LV297">
        <v>0.79439159999999998</v>
      </c>
      <c r="LW297">
        <v>20.7056</v>
      </c>
      <c r="LX297" s="1">
        <v>5.5656399999999995E-4</v>
      </c>
      <c r="LY297" s="1">
        <v>0.16679350000000001</v>
      </c>
      <c r="LZ297">
        <v>0.79461409999999999</v>
      </c>
      <c r="MA297">
        <v>21.30884</v>
      </c>
      <c r="MB297" s="1">
        <v>5.1389630000000001E-4</v>
      </c>
      <c r="MC297" s="1">
        <v>0.15393809999999999</v>
      </c>
      <c r="MD297">
        <v>0.7948461</v>
      </c>
      <c r="ME297">
        <v>21.661049999999999</v>
      </c>
      <c r="MF297" s="1">
        <v>4.7797250000000002E-4</v>
      </c>
      <c r="MG297" s="1">
        <v>0.14309949999999999</v>
      </c>
      <c r="MH297">
        <v>0.79502249999999997</v>
      </c>
      <c r="MI297">
        <v>21.40409</v>
      </c>
      <c r="MJ297" s="1">
        <v>4.477886E-4</v>
      </c>
      <c r="MK297" s="1">
        <v>0.13400319999999999</v>
      </c>
      <c r="ML297">
        <v>0.79521359999999996</v>
      </c>
      <c r="MM297">
        <v>20.87359</v>
      </c>
      <c r="MN297" s="1">
        <v>4.2212329999999999E-4</v>
      </c>
      <c r="MO297" s="1">
        <v>0.12627089999999999</v>
      </c>
      <c r="MP297">
        <v>0.79534760000000004</v>
      </c>
      <c r="MQ297">
        <v>20.573630000000001</v>
      </c>
      <c r="MR297" s="1">
        <v>3.9964530000000001E-4</v>
      </c>
      <c r="MS297" s="1">
        <v>0.1195182</v>
      </c>
      <c r="MT297">
        <v>0.79543330000000001</v>
      </c>
      <c r="MU297">
        <v>20.45946</v>
      </c>
      <c r="MV297" s="1">
        <v>3.7941439999999998E-4</v>
      </c>
      <c r="MW297" s="1">
        <v>0.1134469</v>
      </c>
      <c r="MX297">
        <v>0.79546470000000002</v>
      </c>
      <c r="MY297">
        <v>21.016279999999998</v>
      </c>
      <c r="MZ297" s="1">
        <v>3.6090200000000002E-4</v>
      </c>
      <c r="NA297" s="1">
        <v>0.1079084</v>
      </c>
      <c r="NB297">
        <v>0.79544680000000001</v>
      </c>
      <c r="NC297">
        <v>20.924530000000001</v>
      </c>
      <c r="ND297" s="1">
        <v>3.4399399999999997E-4</v>
      </c>
      <c r="NE297" s="1">
        <v>0.1028328</v>
      </c>
      <c r="NF297">
        <v>0.7953479</v>
      </c>
      <c r="NG297">
        <v>21.44961</v>
      </c>
      <c r="NH297" s="1">
        <v>3.2852480000000002E-4</v>
      </c>
      <c r="NI297" s="1">
        <v>9.8201449999999996E-2</v>
      </c>
      <c r="NJ297">
        <v>0.79518</v>
      </c>
      <c r="NK297">
        <v>21.691240000000001</v>
      </c>
      <c r="NL297" s="1">
        <v>3.1447389999999999E-4</v>
      </c>
      <c r="NM297" s="1">
        <v>9.4001210000000002E-2</v>
      </c>
      <c r="NN297">
        <v>0.79494019999999999</v>
      </c>
      <c r="NO297">
        <v>21.476150000000001</v>
      </c>
      <c r="NP297" s="1">
        <v>3.018486E-4</v>
      </c>
      <c r="NQ297" s="1">
        <v>9.0224460000000006E-2</v>
      </c>
      <c r="NR297">
        <v>0.79462670000000002</v>
      </c>
      <c r="NS297">
        <v>21.145219999999998</v>
      </c>
      <c r="NT297" s="1">
        <v>2.906157E-4</v>
      </c>
      <c r="NU297" s="1">
        <v>8.6864360000000002E-2</v>
      </c>
      <c r="NV297">
        <v>0.79424450000000002</v>
      </c>
      <c r="NW297">
        <v>20.92013</v>
      </c>
      <c r="NX297" s="1">
        <v>2.8079100000000002E-4</v>
      </c>
      <c r="NY297" s="1">
        <v>8.3932740000000006E-2</v>
      </c>
      <c r="NZ297">
        <v>0.79381219999999997</v>
      </c>
      <c r="OA297">
        <v>21.00076</v>
      </c>
      <c r="OB297" s="1">
        <v>2.7231569999999999E-4</v>
      </c>
      <c r="OC297" s="1">
        <v>8.1404519999999994E-2</v>
      </c>
      <c r="OD297">
        <v>0.79333569999999998</v>
      </c>
      <c r="OE297">
        <v>21.914960000000001</v>
      </c>
      <c r="OF297" s="1">
        <v>2.6491500000000001E-4</v>
      </c>
      <c r="OG297" s="1">
        <v>7.9208550000000003E-2</v>
      </c>
      <c r="OH297">
        <v>0.79286299999999998</v>
      </c>
      <c r="OI297">
        <v>22.73686</v>
      </c>
      <c r="OJ297" s="1">
        <v>2.5817819999999998E-4</v>
      </c>
      <c r="OK297" s="1">
        <v>7.7205140000000005E-2</v>
      </c>
    </row>
    <row r="298" spans="1:401" x14ac:dyDescent="0.35">
      <c r="A298">
        <v>304</v>
      </c>
      <c r="B298" t="s">
        <v>4</v>
      </c>
      <c r="C298" t="s">
        <v>181</v>
      </c>
      <c r="D298" t="s">
        <v>304</v>
      </c>
      <c r="E298">
        <v>925.40639999999996</v>
      </c>
      <c r="F298">
        <v>0.92534899999999998</v>
      </c>
      <c r="G298">
        <v>16.76369</v>
      </c>
      <c r="H298">
        <v>0</v>
      </c>
      <c r="I298">
        <v>0</v>
      </c>
      <c r="J298">
        <v>0.92419660000000003</v>
      </c>
      <c r="K298">
        <v>17.426629999999999</v>
      </c>
      <c r="L298">
        <v>0</v>
      </c>
      <c r="M298">
        <v>0</v>
      </c>
      <c r="N298">
        <v>0.92305550000000003</v>
      </c>
      <c r="O298">
        <v>18.00656</v>
      </c>
      <c r="P298">
        <v>0</v>
      </c>
      <c r="Q298">
        <v>0</v>
      </c>
      <c r="R298">
        <v>0.921929</v>
      </c>
      <c r="S298">
        <v>18.502089999999999</v>
      </c>
      <c r="T298">
        <v>0</v>
      </c>
      <c r="U298">
        <v>0</v>
      </c>
      <c r="V298">
        <v>0.92083429999999999</v>
      </c>
      <c r="W298">
        <v>18.830870000000001</v>
      </c>
      <c r="X298">
        <v>0</v>
      </c>
      <c r="Y298">
        <v>0</v>
      </c>
      <c r="Z298">
        <v>0.91981420000000003</v>
      </c>
      <c r="AA298">
        <v>18.653739999999999</v>
      </c>
      <c r="AB298">
        <v>0</v>
      </c>
      <c r="AC298">
        <v>0</v>
      </c>
      <c r="AD298">
        <v>0.91874440000000002</v>
      </c>
      <c r="AE298">
        <v>18.10331</v>
      </c>
      <c r="AF298">
        <v>0</v>
      </c>
      <c r="AG298">
        <v>0</v>
      </c>
      <c r="AH298">
        <v>0.91767810000000005</v>
      </c>
      <c r="AI298">
        <v>17.627410000000001</v>
      </c>
      <c r="AJ298">
        <v>0</v>
      </c>
      <c r="AK298">
        <v>0</v>
      </c>
      <c r="AL298">
        <v>0.91661389999999998</v>
      </c>
      <c r="AM298">
        <v>17.415710000000001</v>
      </c>
      <c r="AN298">
        <v>0</v>
      </c>
      <c r="AO298">
        <v>0</v>
      </c>
      <c r="AP298">
        <v>0.91554760000000002</v>
      </c>
      <c r="AQ298">
        <v>17.999320000000001</v>
      </c>
      <c r="AR298">
        <v>0</v>
      </c>
      <c r="AS298">
        <v>0</v>
      </c>
      <c r="AT298">
        <v>0.91446819999999995</v>
      </c>
      <c r="AU298">
        <v>18.777920000000002</v>
      </c>
      <c r="AV298">
        <v>0</v>
      </c>
      <c r="AW298">
        <v>0</v>
      </c>
      <c r="AX298">
        <v>0.9133481</v>
      </c>
      <c r="AY298">
        <v>19.419219999999999</v>
      </c>
      <c r="AZ298">
        <v>0</v>
      </c>
      <c r="BA298">
        <v>0</v>
      </c>
      <c r="BB298">
        <v>0.9122228</v>
      </c>
      <c r="BC298">
        <v>19.887619999999998</v>
      </c>
      <c r="BD298">
        <v>0</v>
      </c>
      <c r="BE298">
        <v>0</v>
      </c>
      <c r="BF298">
        <v>0.91104249999999998</v>
      </c>
      <c r="BG298">
        <v>19.690010000000001</v>
      </c>
      <c r="BH298">
        <v>0</v>
      </c>
      <c r="BI298">
        <v>1.0399979999999999E-36</v>
      </c>
      <c r="BJ298">
        <v>0.90982540000000001</v>
      </c>
      <c r="BK298">
        <v>19.244309999999999</v>
      </c>
      <c r="BL298" s="1">
        <v>3.256681E-23</v>
      </c>
      <c r="BM298" s="1">
        <v>9.0436109999999994E-21</v>
      </c>
      <c r="BN298">
        <v>0.90854170000000001</v>
      </c>
      <c r="BO298">
        <v>18.871269999999999</v>
      </c>
      <c r="BP298" s="1">
        <v>2.36576E-17</v>
      </c>
      <c r="BQ298" s="1">
        <v>6.586338E-15</v>
      </c>
      <c r="BR298">
        <v>0.90727840000000004</v>
      </c>
      <c r="BS298">
        <v>18.723800000000001</v>
      </c>
      <c r="BT298" s="1">
        <v>7.4707709999999997E-10</v>
      </c>
      <c r="BU298" s="1">
        <v>1.578568E-7</v>
      </c>
      <c r="BV298">
        <v>0.90597919999999998</v>
      </c>
      <c r="BW298">
        <v>19.10153</v>
      </c>
      <c r="BX298" s="1">
        <v>1.9351950000000002E-6</v>
      </c>
      <c r="BY298" s="1">
        <v>4.3891219999999998E-4</v>
      </c>
      <c r="BZ298">
        <v>0.9046594</v>
      </c>
      <c r="CA298">
        <v>19.283909999999999</v>
      </c>
      <c r="CB298" s="1">
        <v>5.1425479999999996E-4</v>
      </c>
      <c r="CC298" s="1">
        <v>0.1220507</v>
      </c>
      <c r="CD298">
        <v>0.90345850000000005</v>
      </c>
      <c r="CE298">
        <v>19.574200000000001</v>
      </c>
      <c r="CF298" s="1">
        <v>3.2613910000000003E-2</v>
      </c>
      <c r="CG298" s="1">
        <v>8.0241059999999997</v>
      </c>
      <c r="CH298">
        <v>0.9019104</v>
      </c>
      <c r="CI298">
        <v>19.42192</v>
      </c>
      <c r="CJ298" s="1">
        <v>0.69667800000000002</v>
      </c>
      <c r="CK298">
        <v>176.91149999999999</v>
      </c>
      <c r="CL298">
        <v>0.89997830000000001</v>
      </c>
      <c r="CM298">
        <v>19.05283</v>
      </c>
      <c r="CN298" s="1">
        <v>6.1695989999999998</v>
      </c>
      <c r="CO298">
        <v>1611.2840000000001</v>
      </c>
      <c r="CP298">
        <v>0.89787360000000005</v>
      </c>
      <c r="CQ298">
        <v>18.675889999999999</v>
      </c>
      <c r="CR298">
        <v>26.215530000000001</v>
      </c>
      <c r="CS298">
        <v>7016.8909999999996</v>
      </c>
      <c r="CT298">
        <v>0.89556559999999996</v>
      </c>
      <c r="CU298">
        <v>18.36167</v>
      </c>
      <c r="CV298">
        <v>59.725470000000001</v>
      </c>
      <c r="CW298">
        <v>16348</v>
      </c>
      <c r="CX298">
        <v>0.89329429999999999</v>
      </c>
      <c r="CY298">
        <v>18.209949999999999</v>
      </c>
      <c r="CZ298">
        <v>79.884929999999997</v>
      </c>
      <c r="DA298">
        <v>22304.84</v>
      </c>
      <c r="DB298">
        <v>0.89117310000000005</v>
      </c>
      <c r="DC298">
        <v>18.712890000000002</v>
      </c>
      <c r="DD298">
        <v>67.601780000000005</v>
      </c>
      <c r="DE298">
        <v>19215.89</v>
      </c>
      <c r="DF298">
        <v>0.88947430000000005</v>
      </c>
      <c r="DG298">
        <v>18.883659999999999</v>
      </c>
      <c r="DH298">
        <v>38.487560000000002</v>
      </c>
      <c r="DI298">
        <v>11108.81</v>
      </c>
      <c r="DJ298">
        <v>0.88797930000000003</v>
      </c>
      <c r="DK298">
        <v>19.180530000000001</v>
      </c>
      <c r="DL298">
        <v>15.54209</v>
      </c>
      <c r="DM298">
        <v>4547.5559999999996</v>
      </c>
      <c r="DN298">
        <v>0.88640439999999998</v>
      </c>
      <c r="DO298">
        <v>19.233029999999999</v>
      </c>
      <c r="DP298">
        <v>4.6813609999999999</v>
      </c>
      <c r="DQ298">
        <v>1386.0309999999999</v>
      </c>
      <c r="DR298">
        <v>0.88485320000000001</v>
      </c>
      <c r="DS298">
        <v>18.85905</v>
      </c>
      <c r="DT298">
        <v>1.123956</v>
      </c>
      <c r="DU298">
        <v>335.43540000000002</v>
      </c>
      <c r="DV298">
        <v>0.88308640000000005</v>
      </c>
      <c r="DW298">
        <v>18.230119999999999</v>
      </c>
      <c r="DX298">
        <v>0.25275609999999998</v>
      </c>
      <c r="DY298">
        <v>75.28828</v>
      </c>
      <c r="DZ298">
        <v>0.88113640000000004</v>
      </c>
      <c r="EA298">
        <v>17.643129999999999</v>
      </c>
      <c r="EB298">
        <v>8.2075960000000003E-2</v>
      </c>
      <c r="EC298">
        <v>23.881229999999999</v>
      </c>
      <c r="ED298">
        <v>0.87889209999999995</v>
      </c>
      <c r="EE298">
        <v>17.43045</v>
      </c>
      <c r="EF298">
        <v>5.1588210000000002E-2</v>
      </c>
      <c r="EG298">
        <v>14.70628</v>
      </c>
      <c r="EH298">
        <v>0.87651880000000004</v>
      </c>
      <c r="EI298">
        <v>18.11523</v>
      </c>
      <c r="EJ298">
        <v>4.4458879999999999E-2</v>
      </c>
      <c r="EK298">
        <v>12.615970000000001</v>
      </c>
      <c r="EL298">
        <v>0.87410529999999997</v>
      </c>
      <c r="EM298">
        <v>18.717359999999999</v>
      </c>
      <c r="EN298" s="1">
        <v>4.1088270000000003E-2</v>
      </c>
      <c r="EO298">
        <v>11.66356</v>
      </c>
      <c r="EP298">
        <v>0.87152269999999998</v>
      </c>
      <c r="EQ298">
        <v>19.426159999999999</v>
      </c>
      <c r="ER298" s="1">
        <v>3.8486109999999997E-2</v>
      </c>
      <c r="ES298">
        <v>10.938689999999999</v>
      </c>
      <c r="ET298">
        <v>0.86876339999999996</v>
      </c>
      <c r="EU298">
        <v>20.0669</v>
      </c>
      <c r="EV298" s="1">
        <v>3.6097600000000001E-2</v>
      </c>
      <c r="EW298">
        <v>10.27627</v>
      </c>
      <c r="EX298">
        <v>0.86579810000000001</v>
      </c>
      <c r="EY298">
        <v>19.929290000000002</v>
      </c>
      <c r="EZ298" s="1">
        <v>3.3816289999999999E-2</v>
      </c>
      <c r="FA298">
        <v>9.6440269999999995</v>
      </c>
      <c r="FB298">
        <v>0.86277870000000001</v>
      </c>
      <c r="FC298">
        <v>19.286190000000001</v>
      </c>
      <c r="FD298" s="1">
        <v>3.1667580000000001E-2</v>
      </c>
      <c r="FE298" s="1">
        <v>9.0455559999999995</v>
      </c>
      <c r="FF298">
        <v>0.85871949999999997</v>
      </c>
      <c r="FG298">
        <v>18.703949999999999</v>
      </c>
      <c r="FH298" s="1">
        <v>2.9742279999999999E-2</v>
      </c>
      <c r="FI298" s="1">
        <v>8.512238</v>
      </c>
      <c r="FJ298">
        <v>0.85452189999999995</v>
      </c>
      <c r="FK298">
        <v>18.294409999999999</v>
      </c>
      <c r="FL298" s="1">
        <v>2.829713E-2</v>
      </c>
      <c r="FM298" s="1">
        <v>8.1102360000000004</v>
      </c>
      <c r="FN298">
        <v>0.85034390000000004</v>
      </c>
      <c r="FO298">
        <v>18.727699999999999</v>
      </c>
      <c r="FP298" s="1">
        <v>2.7639179999999999E-2</v>
      </c>
      <c r="FQ298" s="1">
        <v>7.9293490000000002</v>
      </c>
      <c r="FR298">
        <v>0.84623009999999999</v>
      </c>
      <c r="FS298">
        <v>19.304300000000001</v>
      </c>
      <c r="FT298" s="1">
        <v>2.7777710000000001E-2</v>
      </c>
      <c r="FU298" s="1">
        <v>7.9768189999999999</v>
      </c>
      <c r="FV298">
        <v>0.84222810000000004</v>
      </c>
      <c r="FW298">
        <v>19.882079999999998</v>
      </c>
      <c r="FX298" s="1">
        <v>2.8292660000000001E-2</v>
      </c>
      <c r="FY298" s="1">
        <v>8.1362970000000008</v>
      </c>
      <c r="FZ298">
        <v>0.83809270000000002</v>
      </c>
      <c r="GA298">
        <v>20.486049999999999</v>
      </c>
      <c r="GB298" s="1">
        <v>2.859422E-2</v>
      </c>
      <c r="GC298" s="1">
        <v>8.2413670000000003</v>
      </c>
      <c r="GD298">
        <v>0.83482449999999997</v>
      </c>
      <c r="GE298">
        <v>20.449680000000001</v>
      </c>
      <c r="GF298" s="1">
        <v>2.8345260000000001E-2</v>
      </c>
      <c r="GG298" s="1">
        <v>8.1936859999999996</v>
      </c>
      <c r="GH298">
        <v>0.83156600000000003</v>
      </c>
      <c r="GI298">
        <v>20.156780000000001</v>
      </c>
      <c r="GJ298" s="1">
        <v>2.7463089999999999E-2</v>
      </c>
      <c r="GK298" s="1">
        <v>7.9667919999999999</v>
      </c>
      <c r="GL298">
        <v>0.82811219999999996</v>
      </c>
      <c r="GM298">
        <v>19.809529999999999</v>
      </c>
      <c r="GN298" s="1">
        <v>2.6078219999999999E-2</v>
      </c>
      <c r="GO298" s="1">
        <v>7.5919800000000004</v>
      </c>
      <c r="GP298">
        <v>0.82455959999999995</v>
      </c>
      <c r="GQ298">
        <v>19.458559999999999</v>
      </c>
      <c r="GR298" s="1">
        <v>2.4399279999999999E-2</v>
      </c>
      <c r="GS298" s="1">
        <v>7.1262259999999999</v>
      </c>
      <c r="GT298">
        <v>0.82029649999999998</v>
      </c>
      <c r="GU298">
        <v>19.265280000000001</v>
      </c>
      <c r="GV298" s="1">
        <v>2.2606790000000002E-2</v>
      </c>
      <c r="GW298" s="1">
        <v>6.6265159999999996</v>
      </c>
      <c r="GX298">
        <v>0.8151159</v>
      </c>
      <c r="GY298">
        <v>19.605460000000001</v>
      </c>
      <c r="GZ298" s="1">
        <v>2.0822480000000001E-2</v>
      </c>
      <c r="HA298" s="1">
        <v>6.1301620000000003</v>
      </c>
      <c r="HB298">
        <v>0.80985019999999996</v>
      </c>
      <c r="HC298">
        <v>19.776129999999998</v>
      </c>
      <c r="HD298" s="1">
        <v>1.9110700000000001E-2</v>
      </c>
      <c r="HE298" s="1">
        <v>5.6502730000000003</v>
      </c>
      <c r="HF298">
        <v>0.80547389999999996</v>
      </c>
      <c r="HG298">
        <v>19.978660000000001</v>
      </c>
      <c r="HH298" s="1">
        <v>1.749771E-2</v>
      </c>
      <c r="HI298" s="1">
        <v>5.1891030000000002</v>
      </c>
      <c r="HJ298">
        <v>0.80112669999999997</v>
      </c>
      <c r="HK298">
        <v>19.919339999999998</v>
      </c>
      <c r="HL298" s="1">
        <v>1.6001479999999998E-2</v>
      </c>
      <c r="HM298" s="1">
        <v>4.7582050000000002</v>
      </c>
      <c r="HN298">
        <v>0.79713670000000003</v>
      </c>
      <c r="HO298">
        <v>19.87443</v>
      </c>
      <c r="HP298" s="1">
        <v>1.464873E-2</v>
      </c>
      <c r="HQ298" s="1">
        <v>4.3657560000000002</v>
      </c>
      <c r="HR298">
        <v>0.79325330000000005</v>
      </c>
      <c r="HS298">
        <v>19.66255</v>
      </c>
      <c r="HT298" s="1">
        <v>1.342074E-2</v>
      </c>
      <c r="HU298" s="1">
        <v>4.0095010000000002</v>
      </c>
      <c r="HV298">
        <v>0.78947480000000003</v>
      </c>
      <c r="HW298">
        <v>19.272680000000001</v>
      </c>
      <c r="HX298" s="1">
        <v>1.229474E-2</v>
      </c>
      <c r="HY298" s="1">
        <v>3.6839439999999999</v>
      </c>
      <c r="HZ298">
        <v>0.78563309999999997</v>
      </c>
      <c r="IA298">
        <v>19.023129999999998</v>
      </c>
      <c r="IB298" s="1">
        <v>1.1266460000000001E-2</v>
      </c>
      <c r="IC298" s="1">
        <v>3.3861210000000002</v>
      </c>
      <c r="ID298">
        <v>0.78167540000000002</v>
      </c>
      <c r="IE298">
        <v>19.15118</v>
      </c>
      <c r="IF298" s="1">
        <v>1.032448E-2</v>
      </c>
      <c r="IG298" s="1">
        <v>3.1126019999999999</v>
      </c>
      <c r="IH298">
        <v>0.77752719999999997</v>
      </c>
      <c r="II298">
        <v>19.254770000000001</v>
      </c>
      <c r="IJ298" s="1">
        <v>9.4579369999999996E-3</v>
      </c>
      <c r="IK298" s="1">
        <v>2.860795</v>
      </c>
      <c r="IL298">
        <v>0.77245870000000005</v>
      </c>
      <c r="IM298">
        <v>19.5535</v>
      </c>
      <c r="IN298" s="1">
        <v>8.6615909999999997E-3</v>
      </c>
      <c r="IO298" s="1">
        <v>2.6310669999999998</v>
      </c>
      <c r="IP298">
        <v>0.76791500000000001</v>
      </c>
      <c r="IQ298">
        <v>19.405650000000001</v>
      </c>
      <c r="IR298" s="1">
        <v>7.9362170000000006E-3</v>
      </c>
      <c r="IS298" s="1">
        <v>2.4201380000000001</v>
      </c>
      <c r="IT298">
        <v>0.76375530000000003</v>
      </c>
      <c r="IU298">
        <v>19.254529999999999</v>
      </c>
      <c r="IV298" s="1">
        <v>7.2740000000000001E-3</v>
      </c>
      <c r="IW298" s="1">
        <v>2.2262029999999999</v>
      </c>
      <c r="IX298">
        <v>0.76019999999999999</v>
      </c>
      <c r="IY298">
        <v>19.218969999999999</v>
      </c>
      <c r="IZ298" s="1">
        <v>6.6655509999999996E-3</v>
      </c>
      <c r="JA298" s="1">
        <v>2.0461360000000002</v>
      </c>
      <c r="JB298">
        <v>0.75707420000000003</v>
      </c>
      <c r="JC298">
        <v>19.108899999999998</v>
      </c>
      <c r="JD298" s="1">
        <v>6.100683E-3</v>
      </c>
      <c r="JE298" s="1">
        <v>1.8778459999999999</v>
      </c>
      <c r="JF298">
        <v>0.75441530000000001</v>
      </c>
      <c r="JG298">
        <v>19.537849999999999</v>
      </c>
      <c r="JH298" s="1">
        <v>5.5704810000000004E-3</v>
      </c>
      <c r="JI298" s="1">
        <v>1.7188939999999999</v>
      </c>
      <c r="JJ298">
        <v>0.75217319999999999</v>
      </c>
      <c r="JK298">
        <v>19.781749999999999</v>
      </c>
      <c r="JL298" s="1">
        <v>5.0687600000000003E-3</v>
      </c>
      <c r="JM298" s="1">
        <v>1.567364</v>
      </c>
      <c r="JN298">
        <v>0.75024829999999998</v>
      </c>
      <c r="JO298">
        <v>19.79365</v>
      </c>
      <c r="JP298" s="1">
        <v>4.5897280000000004E-3</v>
      </c>
      <c r="JQ298" s="1">
        <v>1.4221250000000001</v>
      </c>
      <c r="JR298">
        <v>0.74866809999999995</v>
      </c>
      <c r="JS298">
        <v>20.049430000000001</v>
      </c>
      <c r="JT298" s="1">
        <v>4.1319E-3</v>
      </c>
      <c r="JU298" s="1">
        <v>1.282389</v>
      </c>
      <c r="JV298">
        <v>0.74731309999999995</v>
      </c>
      <c r="JW298">
        <v>19.877880000000001</v>
      </c>
      <c r="JX298" s="1">
        <v>3.6925460000000001E-3</v>
      </c>
      <c r="JY298" s="1">
        <v>1.1477889999999999</v>
      </c>
      <c r="JZ298">
        <v>0.74625920000000001</v>
      </c>
      <c r="KA298">
        <v>19.266210000000001</v>
      </c>
      <c r="KB298" s="1">
        <v>3.266499E-3</v>
      </c>
      <c r="KC298" s="1">
        <v>1.0167550000000001</v>
      </c>
      <c r="KD298">
        <v>0.74541190000000002</v>
      </c>
      <c r="KE298">
        <v>18.891829999999999</v>
      </c>
      <c r="KF298" s="1">
        <v>2.846992E-3</v>
      </c>
      <c r="KG298" s="1">
        <v>0.88757470000000005</v>
      </c>
      <c r="KH298">
        <v>0.74473549999999999</v>
      </c>
      <c r="KI298">
        <v>18.70731</v>
      </c>
      <c r="KJ298" s="1">
        <v>2.434486E-3</v>
      </c>
      <c r="KK298" s="1">
        <v>0.7601658</v>
      </c>
      <c r="KL298">
        <v>0.74424849999999998</v>
      </c>
      <c r="KM298">
        <v>19.385100000000001</v>
      </c>
      <c r="KN298" s="1">
        <v>2.0398529999999999E-3</v>
      </c>
      <c r="KO298" s="1">
        <v>0.63778789999999996</v>
      </c>
      <c r="KP298">
        <v>0.74389910000000004</v>
      </c>
      <c r="KQ298">
        <v>20.069769999999998</v>
      </c>
      <c r="KR298" s="1">
        <v>1.6822580000000001E-3</v>
      </c>
      <c r="KS298" s="1">
        <v>0.52649330000000005</v>
      </c>
      <c r="KT298">
        <v>0.7436912</v>
      </c>
      <c r="KU298">
        <v>20.658950000000001</v>
      </c>
      <c r="KV298" s="1">
        <v>1.3807750000000001E-3</v>
      </c>
      <c r="KW298" s="1">
        <v>0.43216830000000001</v>
      </c>
      <c r="KX298">
        <v>0.74353720000000001</v>
      </c>
      <c r="KY298">
        <v>21.060320000000001</v>
      </c>
      <c r="KZ298" s="1">
        <v>1.1436630000000001E-3</v>
      </c>
      <c r="LA298" s="1">
        <v>0.3577553</v>
      </c>
      <c r="LB298">
        <v>0.74352390000000002</v>
      </c>
      <c r="LC298">
        <v>20.68985</v>
      </c>
      <c r="LD298" s="1">
        <v>9.6725079999999996E-4</v>
      </c>
      <c r="LE298" s="1">
        <v>0.30224980000000001</v>
      </c>
      <c r="LF298">
        <v>0.7435406</v>
      </c>
      <c r="LG298">
        <v>20.012530000000002</v>
      </c>
      <c r="LH298" s="1">
        <v>8.3940429999999997E-4</v>
      </c>
      <c r="LI298" s="1">
        <v>0.26197169999999997</v>
      </c>
      <c r="LJ298">
        <v>0.74364200000000003</v>
      </c>
      <c r="LK298">
        <v>19.57901</v>
      </c>
      <c r="LL298" s="1">
        <v>7.4515840000000002E-4</v>
      </c>
      <c r="LM298" s="1">
        <v>0.2323202</v>
      </c>
      <c r="LN298">
        <v>0.74380000000000002</v>
      </c>
      <c r="LO298">
        <v>19.359680000000001</v>
      </c>
      <c r="LP298" s="1">
        <v>6.7204259999999996E-4</v>
      </c>
      <c r="LQ298" s="1">
        <v>0.20938200000000001</v>
      </c>
      <c r="LR298">
        <v>0.74397210000000003</v>
      </c>
      <c r="LS298">
        <v>20.067550000000001</v>
      </c>
      <c r="LT298" s="1">
        <v>6.1202580000000004E-4</v>
      </c>
      <c r="LU298" s="1">
        <v>0.1905868</v>
      </c>
      <c r="LV298">
        <v>0.74415960000000003</v>
      </c>
      <c r="LW298">
        <v>20.748930000000001</v>
      </c>
      <c r="LX298" s="1">
        <v>5.611371E-4</v>
      </c>
      <c r="LY298" s="1">
        <v>0.17465739999999999</v>
      </c>
      <c r="LZ298">
        <v>0.74434270000000002</v>
      </c>
      <c r="MA298">
        <v>21.36092</v>
      </c>
      <c r="MB298" s="1">
        <v>5.1778550000000005E-4</v>
      </c>
      <c r="MC298" s="1">
        <v>0.1610944</v>
      </c>
      <c r="MD298">
        <v>0.74451560000000006</v>
      </c>
      <c r="ME298">
        <v>21.706980000000001</v>
      </c>
      <c r="MF298" s="1">
        <v>4.8123010000000001E-4</v>
      </c>
      <c r="MG298" s="1">
        <v>0.149643</v>
      </c>
      <c r="MH298">
        <v>0.7446893</v>
      </c>
      <c r="MI298">
        <v>21.432400000000001</v>
      </c>
      <c r="MJ298" s="1">
        <v>4.5052759999999998E-4</v>
      </c>
      <c r="MK298" s="1">
        <v>0.14003270000000001</v>
      </c>
      <c r="ML298">
        <v>0.74483049999999995</v>
      </c>
      <c r="MM298">
        <v>20.86769</v>
      </c>
      <c r="MN298" s="1">
        <v>4.2448349999999998E-4</v>
      </c>
      <c r="MO298" s="1">
        <v>0.13188510000000001</v>
      </c>
      <c r="MP298">
        <v>0.74494640000000001</v>
      </c>
      <c r="MQ298">
        <v>20.557929999999999</v>
      </c>
      <c r="MR298" s="1">
        <v>4.0173470000000002E-4</v>
      </c>
      <c r="MS298" s="1">
        <v>0.1247852</v>
      </c>
      <c r="MT298">
        <v>0.74502270000000004</v>
      </c>
      <c r="MU298">
        <v>20.444299999999998</v>
      </c>
      <c r="MV298" s="1">
        <v>3.8131370000000001E-4</v>
      </c>
      <c r="MW298" s="1">
        <v>0.11841839999999999</v>
      </c>
      <c r="MX298">
        <v>0.74505790000000005</v>
      </c>
      <c r="MY298">
        <v>21.027439999999999</v>
      </c>
      <c r="MZ298" s="1">
        <v>3.626398E-4</v>
      </c>
      <c r="NA298" s="1">
        <v>0.1126148</v>
      </c>
      <c r="NB298">
        <v>0.74505250000000001</v>
      </c>
      <c r="NC298">
        <v>20.943480000000001</v>
      </c>
      <c r="ND298" s="1">
        <v>3.455857E-4</v>
      </c>
      <c r="NE298" s="1">
        <v>0.10729809999999999</v>
      </c>
      <c r="NF298">
        <v>0.74497040000000003</v>
      </c>
      <c r="NG298">
        <v>21.47729</v>
      </c>
      <c r="NH298" s="1">
        <v>3.2997069999999998E-4</v>
      </c>
      <c r="NI298" s="1">
        <v>0.1024446</v>
      </c>
      <c r="NJ298">
        <v>0.74481560000000002</v>
      </c>
      <c r="NK298">
        <v>21.730789999999999</v>
      </c>
      <c r="NL298" s="1">
        <v>3.1578379999999998E-4</v>
      </c>
      <c r="NM298" s="1">
        <v>9.8042580000000004E-2</v>
      </c>
      <c r="NN298">
        <v>0.7446142</v>
      </c>
      <c r="NO298">
        <v>21.498449999999998</v>
      </c>
      <c r="NP298" s="1">
        <v>3.0301809999999998E-4</v>
      </c>
      <c r="NQ298" s="1">
        <v>9.4077999999999995E-2</v>
      </c>
      <c r="NR298">
        <v>0.74435899999999999</v>
      </c>
      <c r="NS298">
        <v>21.134969999999999</v>
      </c>
      <c r="NT298" s="1">
        <v>2.916455E-4</v>
      </c>
      <c r="NU298" s="1">
        <v>9.0548900000000002E-2</v>
      </c>
      <c r="NV298">
        <v>0.74402310000000005</v>
      </c>
      <c r="NW298">
        <v>20.89884</v>
      </c>
      <c r="NX298" s="1">
        <v>2.8168589999999998E-4</v>
      </c>
      <c r="NY298" s="1">
        <v>8.7467139999999999E-2</v>
      </c>
      <c r="NZ298">
        <v>0.7436547</v>
      </c>
      <c r="OA298">
        <v>20.981670000000001</v>
      </c>
      <c r="OB298" s="1">
        <v>2.7308539999999998E-4</v>
      </c>
      <c r="OC298" s="1">
        <v>8.480683E-2</v>
      </c>
      <c r="OD298">
        <v>0.74322869999999996</v>
      </c>
      <c r="OE298">
        <v>21.930530000000001</v>
      </c>
      <c r="OF298" s="1">
        <v>2.6559609999999998E-4</v>
      </c>
      <c r="OG298" s="1">
        <v>8.2502259999999994E-2</v>
      </c>
      <c r="OH298">
        <v>0.74283319999999997</v>
      </c>
      <c r="OI298">
        <v>22.785019999999999</v>
      </c>
      <c r="OJ298" s="1">
        <v>2.5882020000000001E-4</v>
      </c>
      <c r="OK298" s="1">
        <v>8.0413739999999997E-2</v>
      </c>
    </row>
    <row r="299" spans="1:401" x14ac:dyDescent="0.35">
      <c r="A299">
        <v>305</v>
      </c>
      <c r="B299" t="s">
        <v>4</v>
      </c>
      <c r="C299" t="s">
        <v>181</v>
      </c>
      <c r="D299" t="s">
        <v>305</v>
      </c>
      <c r="E299">
        <v>915.50639999999999</v>
      </c>
      <c r="F299">
        <v>1.2412780000000001</v>
      </c>
      <c r="G299">
        <v>16.75797</v>
      </c>
      <c r="H299">
        <v>0</v>
      </c>
      <c r="I299">
        <v>0</v>
      </c>
      <c r="J299">
        <v>1.2388870000000001</v>
      </c>
      <c r="K299">
        <v>17.431899999999999</v>
      </c>
      <c r="L299">
        <v>0</v>
      </c>
      <c r="M299">
        <v>0</v>
      </c>
      <c r="N299">
        <v>1.236494</v>
      </c>
      <c r="O299">
        <v>18.01484</v>
      </c>
      <c r="P299">
        <v>0</v>
      </c>
      <c r="Q299">
        <v>0</v>
      </c>
      <c r="R299">
        <v>1.2341569999999999</v>
      </c>
      <c r="S299">
        <v>18.517320000000002</v>
      </c>
      <c r="T299">
        <v>0</v>
      </c>
      <c r="U299">
        <v>0</v>
      </c>
      <c r="V299">
        <v>1.2318199999999999</v>
      </c>
      <c r="W299">
        <v>18.858000000000001</v>
      </c>
      <c r="X299">
        <v>0</v>
      </c>
      <c r="Y299">
        <v>0</v>
      </c>
      <c r="Z299">
        <v>1.229471</v>
      </c>
      <c r="AA299">
        <v>18.685269999999999</v>
      </c>
      <c r="AB299">
        <v>0</v>
      </c>
      <c r="AC299">
        <v>0</v>
      </c>
      <c r="AD299">
        <v>1.2271270000000001</v>
      </c>
      <c r="AE299">
        <v>18.12473</v>
      </c>
      <c r="AF299">
        <v>0</v>
      </c>
      <c r="AG299">
        <v>0</v>
      </c>
      <c r="AH299">
        <v>1.224753</v>
      </c>
      <c r="AI299">
        <v>17.639679999999998</v>
      </c>
      <c r="AJ299">
        <v>0</v>
      </c>
      <c r="AK299">
        <v>0</v>
      </c>
      <c r="AL299">
        <v>1.2223470000000001</v>
      </c>
      <c r="AM299">
        <v>17.409829999999999</v>
      </c>
      <c r="AN299">
        <v>0</v>
      </c>
      <c r="AO299">
        <v>0</v>
      </c>
      <c r="AP299">
        <v>1.219956</v>
      </c>
      <c r="AQ299">
        <v>17.99879</v>
      </c>
      <c r="AR299">
        <v>0</v>
      </c>
      <c r="AS299">
        <v>0</v>
      </c>
      <c r="AT299">
        <v>1.217522</v>
      </c>
      <c r="AU299">
        <v>18.78575</v>
      </c>
      <c r="AV299">
        <v>0</v>
      </c>
      <c r="AW299">
        <v>0</v>
      </c>
      <c r="AX299">
        <v>1.21505</v>
      </c>
      <c r="AY299">
        <v>19.431650000000001</v>
      </c>
      <c r="AZ299">
        <v>0</v>
      </c>
      <c r="BA299">
        <v>0</v>
      </c>
      <c r="BB299">
        <v>1.2125220000000001</v>
      </c>
      <c r="BC299">
        <v>19.911020000000001</v>
      </c>
      <c r="BD299">
        <v>0</v>
      </c>
      <c r="BE299">
        <v>0</v>
      </c>
      <c r="BF299">
        <v>1.20991</v>
      </c>
      <c r="BG299">
        <v>19.716670000000001</v>
      </c>
      <c r="BH299">
        <v>0</v>
      </c>
      <c r="BI299">
        <v>4.3502420000000002E-38</v>
      </c>
      <c r="BJ299">
        <v>1.2072309999999999</v>
      </c>
      <c r="BK299">
        <v>19.260670000000001</v>
      </c>
      <c r="BL299">
        <v>4.4808870000000002E-24</v>
      </c>
      <c r="BM299" s="1">
        <v>1.091566E-21</v>
      </c>
      <c r="BN299">
        <v>1.20445</v>
      </c>
      <c r="BO299">
        <v>18.881910000000001</v>
      </c>
      <c r="BP299" s="1">
        <v>4.2615170000000002E-18</v>
      </c>
      <c r="BQ299" s="1">
        <v>1.040338E-15</v>
      </c>
      <c r="BR299">
        <v>1.2016290000000001</v>
      </c>
      <c r="BS299">
        <v>18.721540000000001</v>
      </c>
      <c r="BT299" s="1">
        <v>3.9212900000000001E-10</v>
      </c>
      <c r="BU299" s="1">
        <v>7.2284169999999995E-8</v>
      </c>
      <c r="BV299">
        <v>1.1987099999999999</v>
      </c>
      <c r="BW299">
        <v>19.100960000000001</v>
      </c>
      <c r="BX299" s="1">
        <v>1.237476E-6</v>
      </c>
      <c r="BY299" s="1">
        <v>2.4662870000000001E-4</v>
      </c>
      <c r="BZ299">
        <v>1.195762</v>
      </c>
      <c r="CA299">
        <v>19.289020000000001</v>
      </c>
      <c r="CB299" s="1">
        <v>3.6618080000000002E-4</v>
      </c>
      <c r="CC299" s="1">
        <v>7.6516840000000003E-2</v>
      </c>
      <c r="CD299">
        <v>1.193111</v>
      </c>
      <c r="CE299">
        <v>19.586569999999998</v>
      </c>
      <c r="CF299" s="1">
        <v>2.5174249999999999E-2</v>
      </c>
      <c r="CG299" s="1">
        <v>5.4583729999999999</v>
      </c>
      <c r="CH299">
        <v>1.190628</v>
      </c>
      <c r="CI299">
        <v>19.442810000000001</v>
      </c>
      <c r="CJ299" s="1">
        <v>0.57453860000000001</v>
      </c>
      <c r="CK299">
        <v>128.63040000000001</v>
      </c>
      <c r="CL299">
        <v>1.1878580000000001</v>
      </c>
      <c r="CM299">
        <v>19.071000000000002</v>
      </c>
      <c r="CN299" s="1">
        <v>5.3834840000000002</v>
      </c>
      <c r="CO299">
        <v>1239.953</v>
      </c>
      <c r="CP299">
        <v>1.184707</v>
      </c>
      <c r="CQ299">
        <v>18.69069</v>
      </c>
      <c r="CR299">
        <v>24.026230000000002</v>
      </c>
      <c r="CS299">
        <v>5673.8029999999999</v>
      </c>
      <c r="CT299">
        <v>1.1814309999999999</v>
      </c>
      <c r="CU299">
        <v>18.370069999999998</v>
      </c>
      <c r="CV299">
        <v>57.145859999999999</v>
      </c>
      <c r="CW299">
        <v>13806.96</v>
      </c>
      <c r="CX299">
        <v>1.17807</v>
      </c>
      <c r="CY299">
        <v>18.206669999999999</v>
      </c>
      <c r="CZ299">
        <v>79.384389999999996</v>
      </c>
      <c r="DA299">
        <v>19579.060000000001</v>
      </c>
      <c r="DB299">
        <v>1.175027</v>
      </c>
      <c r="DC299">
        <v>18.711400000000001</v>
      </c>
      <c r="DD299">
        <v>69.482939999999999</v>
      </c>
      <c r="DE299">
        <v>17455.3</v>
      </c>
      <c r="DF299">
        <v>1.172717</v>
      </c>
      <c r="DG299">
        <v>18.886569999999999</v>
      </c>
      <c r="DH299">
        <v>40.75508</v>
      </c>
      <c r="DI299">
        <v>10404.08</v>
      </c>
      <c r="DJ299">
        <v>1.1706289999999999</v>
      </c>
      <c r="DK299">
        <v>19.19014</v>
      </c>
      <c r="DL299">
        <v>16.896180000000001</v>
      </c>
      <c r="DM299">
        <v>4376.1419999999998</v>
      </c>
      <c r="DN299">
        <v>1.1685620000000001</v>
      </c>
      <c r="DO299">
        <v>19.260190000000001</v>
      </c>
      <c r="DP299">
        <v>5.2048360000000002</v>
      </c>
      <c r="DQ299">
        <v>1365.2439999999999</v>
      </c>
      <c r="DR299">
        <v>1.1664829999999999</v>
      </c>
      <c r="DS299">
        <v>18.893249999999998</v>
      </c>
      <c r="DT299">
        <v>1.2693319999999999</v>
      </c>
      <c r="DU299">
        <v>336.00920000000002</v>
      </c>
      <c r="DV299">
        <v>1.1642140000000001</v>
      </c>
      <c r="DW299">
        <v>18.25892</v>
      </c>
      <c r="DX299">
        <v>0.28384809999999999</v>
      </c>
      <c r="DY299">
        <v>75.162459999999996</v>
      </c>
      <c r="DZ299">
        <v>1.161602</v>
      </c>
      <c r="EA299">
        <v>17.666920000000001</v>
      </c>
      <c r="EB299">
        <v>8.7682889999999999E-2</v>
      </c>
      <c r="EC299">
        <v>22.73555</v>
      </c>
      <c r="ED299">
        <v>1.1586749999999999</v>
      </c>
      <c r="EE299">
        <v>17.437159999999999</v>
      </c>
      <c r="EF299">
        <v>5.265715E-2</v>
      </c>
      <c r="EG299">
        <v>13.36994</v>
      </c>
      <c r="EH299">
        <v>1.1552450000000001</v>
      </c>
      <c r="EI299">
        <v>18.128789999999999</v>
      </c>
      <c r="EJ299">
        <v>4.4811129999999998E-2</v>
      </c>
      <c r="EK299">
        <v>11.328469999999999</v>
      </c>
      <c r="EL299">
        <v>1.15126</v>
      </c>
      <c r="EM299">
        <v>18.731269999999999</v>
      </c>
      <c r="EN299">
        <v>4.1314419999999998E-2</v>
      </c>
      <c r="EO299">
        <v>10.460789999999999</v>
      </c>
      <c r="EP299">
        <v>1.1469400000000001</v>
      </c>
      <c r="EQ299">
        <v>19.435500000000001</v>
      </c>
      <c r="ER299" s="1">
        <v>3.8681840000000002E-2</v>
      </c>
      <c r="ES299">
        <v>9.8212960000000002</v>
      </c>
      <c r="ET299">
        <v>1.1423300000000001</v>
      </c>
      <c r="EU299">
        <v>20.094919999999998</v>
      </c>
      <c r="EV299" s="1">
        <v>3.6283459999999997E-2</v>
      </c>
      <c r="EW299">
        <v>9.2424569999999999</v>
      </c>
      <c r="EX299">
        <v>1.1373850000000001</v>
      </c>
      <c r="EY299">
        <v>19.968170000000001</v>
      </c>
      <c r="EZ299" s="1">
        <v>3.399464E-2</v>
      </c>
      <c r="FA299">
        <v>8.6904389999999996</v>
      </c>
      <c r="FB299">
        <v>1.132531</v>
      </c>
      <c r="FC299">
        <v>19.311820000000001</v>
      </c>
      <c r="FD299" s="1">
        <v>3.1833720000000003E-2</v>
      </c>
      <c r="FE299" s="1">
        <v>8.1655250000000006</v>
      </c>
      <c r="FF299">
        <v>1.127829</v>
      </c>
      <c r="FG299">
        <v>18.73499</v>
      </c>
      <c r="FH299" s="1">
        <v>2.988358E-2</v>
      </c>
      <c r="FI299" s="1">
        <v>7.6884839999999999</v>
      </c>
      <c r="FJ299">
        <v>1.123078</v>
      </c>
      <c r="FK299">
        <v>18.312940000000001</v>
      </c>
      <c r="FL299" s="1">
        <v>2.8387949999999999E-2</v>
      </c>
      <c r="FM299" s="1">
        <v>7.3217049999999997</v>
      </c>
      <c r="FN299">
        <v>1.118436</v>
      </c>
      <c r="FO299">
        <v>18.754639999999998</v>
      </c>
      <c r="FP299" s="1">
        <v>2.766031E-2</v>
      </c>
      <c r="FQ299" s="1">
        <v>7.1487930000000004</v>
      </c>
      <c r="FR299">
        <v>1.1141380000000001</v>
      </c>
      <c r="FS299">
        <v>19.329440000000002</v>
      </c>
      <c r="FT299" s="1">
        <v>2.774451E-2</v>
      </c>
      <c r="FU299" s="1">
        <v>7.1857939999999996</v>
      </c>
      <c r="FV299">
        <v>1.110125</v>
      </c>
      <c r="FW299">
        <v>19.896339999999999</v>
      </c>
      <c r="FX299" s="1">
        <v>2.8250419999999998E-2</v>
      </c>
      <c r="FY299" s="1">
        <v>7.3359050000000003</v>
      </c>
      <c r="FZ299">
        <v>1.1059060000000001</v>
      </c>
      <c r="GA299">
        <v>20.503530000000001</v>
      </c>
      <c r="GB299" s="1">
        <v>2.8586540000000001E-2</v>
      </c>
      <c r="GC299" s="1">
        <v>7.4493999999999998</v>
      </c>
      <c r="GD299">
        <v>1.0993299999999999</v>
      </c>
      <c r="GE299">
        <v>20.465599999999998</v>
      </c>
      <c r="GF299" s="1">
        <v>2.838512E-2</v>
      </c>
      <c r="GG299" s="1">
        <v>7.4322990000000004</v>
      </c>
      <c r="GH299">
        <v>1.0911869999999999</v>
      </c>
      <c r="GI299">
        <v>20.162500000000001</v>
      </c>
      <c r="GJ299" s="1">
        <v>2.7553850000000001E-2</v>
      </c>
      <c r="GK299" s="1">
        <v>7.25352</v>
      </c>
      <c r="GL299">
        <v>1.0828040000000001</v>
      </c>
      <c r="GM299">
        <v>19.824860000000001</v>
      </c>
      <c r="GN299" s="1">
        <v>2.620486E-2</v>
      </c>
      <c r="GO299" s="1">
        <v>6.936064</v>
      </c>
      <c r="GP299">
        <v>1.0742590000000001</v>
      </c>
      <c r="GQ299">
        <v>19.480899999999998</v>
      </c>
      <c r="GR299" s="1">
        <v>2.4544590000000002E-2</v>
      </c>
      <c r="GS299" s="1">
        <v>6.5297530000000004</v>
      </c>
      <c r="GT299">
        <v>1.065421</v>
      </c>
      <c r="GU299">
        <v>19.285969999999999</v>
      </c>
      <c r="GV299" s="1">
        <v>2.2754590000000002E-2</v>
      </c>
      <c r="GW299" s="1">
        <v>6.0848399999999998</v>
      </c>
      <c r="GX299">
        <v>1.0564260000000001</v>
      </c>
      <c r="GY299">
        <v>19.633790000000001</v>
      </c>
      <c r="GZ299" s="1">
        <v>2.0968230000000001E-2</v>
      </c>
      <c r="HA299" s="1">
        <v>5.6371609999999999</v>
      </c>
      <c r="HB299">
        <v>1.047415</v>
      </c>
      <c r="HC299">
        <v>19.791460000000001</v>
      </c>
      <c r="HD299" s="1">
        <v>1.925139E-2</v>
      </c>
      <c r="HE299" s="1">
        <v>5.2018990000000001</v>
      </c>
      <c r="HF299">
        <v>1.0401130000000001</v>
      </c>
      <c r="HG299">
        <v>19.987089999999998</v>
      </c>
      <c r="HH299" s="1">
        <v>1.7634529999999999E-2</v>
      </c>
      <c r="HI299" s="1">
        <v>4.7803959999999996</v>
      </c>
      <c r="HJ299">
        <v>1.032581</v>
      </c>
      <c r="HK299">
        <v>19.909289999999999</v>
      </c>
      <c r="HL299" s="1">
        <v>1.6125549999999999E-2</v>
      </c>
      <c r="HM299" s="1">
        <v>4.3852630000000001</v>
      </c>
      <c r="HN299">
        <v>1.025652</v>
      </c>
      <c r="HO299">
        <v>19.862819999999999</v>
      </c>
      <c r="HP299" s="1">
        <v>1.4761379999999999E-2</v>
      </c>
      <c r="HQ299" s="1">
        <v>4.0245259999999998</v>
      </c>
      <c r="HR299">
        <v>1.018292</v>
      </c>
      <c r="HS299">
        <v>19.659590000000001</v>
      </c>
      <c r="HT299" s="1">
        <v>1.352358E-2</v>
      </c>
      <c r="HU299" s="1">
        <v>3.697422</v>
      </c>
      <c r="HV299">
        <v>1.0094829999999999</v>
      </c>
      <c r="HW299">
        <v>19.278580000000002</v>
      </c>
      <c r="HX299" s="1">
        <v>1.2389539999999999E-2</v>
      </c>
      <c r="HY299" s="1">
        <v>3.4000780000000002</v>
      </c>
      <c r="HZ299">
        <v>1.0006090000000001</v>
      </c>
      <c r="IA299">
        <v>19.034320000000001</v>
      </c>
      <c r="IB299" s="1">
        <v>1.1353439999999999E-2</v>
      </c>
      <c r="IC299" s="1">
        <v>3.1278739999999998</v>
      </c>
      <c r="ID299">
        <v>0.99168970000000001</v>
      </c>
      <c r="IE299">
        <v>19.174320000000002</v>
      </c>
      <c r="IF299" s="1">
        <v>1.040494E-2</v>
      </c>
      <c r="IG299" s="1">
        <v>2.8777689999999998</v>
      </c>
      <c r="IH299">
        <v>0.98267439999999995</v>
      </c>
      <c r="II299">
        <v>19.28143</v>
      </c>
      <c r="IJ299" s="1">
        <v>9.5318769999999994E-3</v>
      </c>
      <c r="IK299" s="1">
        <v>2.6472180000000001</v>
      </c>
      <c r="IL299">
        <v>0.97405710000000001</v>
      </c>
      <c r="IM299">
        <v>19.572289999999999</v>
      </c>
      <c r="IN299" s="1">
        <v>8.7294030000000002E-3</v>
      </c>
      <c r="IO299" s="1">
        <v>2.4345940000000001</v>
      </c>
      <c r="IP299">
        <v>0.96629940000000003</v>
      </c>
      <c r="IQ299">
        <v>19.405339999999999</v>
      </c>
      <c r="IR299" s="1">
        <v>7.9983859999999997E-3</v>
      </c>
      <c r="IS299" s="1">
        <v>2.2390639999999999</v>
      </c>
      <c r="IT299">
        <v>0.95925640000000001</v>
      </c>
      <c r="IU299">
        <v>19.232309999999998</v>
      </c>
      <c r="IV299" s="1">
        <v>7.3317779999999997E-3</v>
      </c>
      <c r="IW299" s="1">
        <v>2.059564</v>
      </c>
      <c r="IX299">
        <v>0.9531965</v>
      </c>
      <c r="IY299">
        <v>19.200700000000001</v>
      </c>
      <c r="IZ299" s="1">
        <v>6.7194059999999998E-3</v>
      </c>
      <c r="JA299" s="1">
        <v>1.893146</v>
      </c>
      <c r="JB299">
        <v>0.94785770000000003</v>
      </c>
      <c r="JC299">
        <v>19.102540000000001</v>
      </c>
      <c r="JD299" s="1">
        <v>6.1513460000000002E-3</v>
      </c>
      <c r="JE299" s="1">
        <v>1.7377640000000001</v>
      </c>
      <c r="JF299">
        <v>0.94328529999999999</v>
      </c>
      <c r="JG299">
        <v>19.549769999999999</v>
      </c>
      <c r="JH299" s="1">
        <v>5.6185000000000002E-3</v>
      </c>
      <c r="JI299" s="1">
        <v>1.5911500000000001</v>
      </c>
      <c r="JJ299">
        <v>0.93942769999999998</v>
      </c>
      <c r="JK299">
        <v>19.823</v>
      </c>
      <c r="JL299" s="1">
        <v>5.1147240000000002E-3</v>
      </c>
      <c r="JM299" s="1">
        <v>1.451471</v>
      </c>
      <c r="JN299">
        <v>0.93611429999999995</v>
      </c>
      <c r="JO299">
        <v>19.83606</v>
      </c>
      <c r="JP299" s="1">
        <v>4.6338830000000001E-3</v>
      </c>
      <c r="JQ299" s="1">
        <v>1.3176650000000001</v>
      </c>
      <c r="JR299">
        <v>0.9333979</v>
      </c>
      <c r="JS299">
        <v>20.091889999999999</v>
      </c>
      <c r="JT299" s="1">
        <v>4.1744149999999999E-3</v>
      </c>
      <c r="JU299" s="1">
        <v>1.188976</v>
      </c>
      <c r="JV299">
        <v>0.93114529999999995</v>
      </c>
      <c r="JW299">
        <v>19.918959999999998</v>
      </c>
      <c r="JX299" s="1">
        <v>3.7336520000000001E-3</v>
      </c>
      <c r="JY299" s="1">
        <v>1.0650550000000001</v>
      </c>
      <c r="JZ299">
        <v>0.9292745</v>
      </c>
      <c r="KA299">
        <v>19.27421</v>
      </c>
      <c r="KB299" s="1">
        <v>3.3067980000000001E-3</v>
      </c>
      <c r="KC299" s="1">
        <v>0.94460509999999998</v>
      </c>
      <c r="KD299">
        <v>0.92783800000000005</v>
      </c>
      <c r="KE299">
        <v>18.88495</v>
      </c>
      <c r="KF299" s="1">
        <v>2.8868510000000002E-3</v>
      </c>
      <c r="KG299" s="1">
        <v>0.82596910000000001</v>
      </c>
      <c r="KH299">
        <v>0.92666769999999998</v>
      </c>
      <c r="KI299">
        <v>18.702220000000001</v>
      </c>
      <c r="KJ299" s="1">
        <v>2.4735180000000001E-3</v>
      </c>
      <c r="KK299" s="1">
        <v>0.70883689999999999</v>
      </c>
      <c r="KL299">
        <v>0.9257995</v>
      </c>
      <c r="KM299">
        <v>19.40033</v>
      </c>
      <c r="KN299" s="1">
        <v>2.0765750000000002E-3</v>
      </c>
      <c r="KO299" s="1">
        <v>0.59591260000000001</v>
      </c>
      <c r="KP299">
        <v>0.92518849999999997</v>
      </c>
      <c r="KQ299">
        <v>20.114049999999999</v>
      </c>
      <c r="KR299" s="1">
        <v>1.714599E-3</v>
      </c>
      <c r="KS299" s="1">
        <v>0.49255290000000002</v>
      </c>
      <c r="KT299">
        <v>0.92479880000000003</v>
      </c>
      <c r="KU299">
        <v>20.714189999999999</v>
      </c>
      <c r="KV299" s="1">
        <v>1.4072220000000001E-3</v>
      </c>
      <c r="KW299" s="1">
        <v>0.40431010000000001</v>
      </c>
      <c r="KX299">
        <v>0.92452129999999999</v>
      </c>
      <c r="KY299">
        <v>21.118729999999999</v>
      </c>
      <c r="KZ299" s="1">
        <v>1.163894E-3</v>
      </c>
      <c r="LA299" s="1">
        <v>0.33421279999999998</v>
      </c>
      <c r="LB299">
        <v>0.9244521</v>
      </c>
      <c r="LC299">
        <v>20.73753</v>
      </c>
      <c r="LD299" s="1">
        <v>9.8205769999999996E-4</v>
      </c>
      <c r="LE299" s="1">
        <v>0.28169040000000001</v>
      </c>
      <c r="LF299">
        <v>0.92448909999999995</v>
      </c>
      <c r="LG299">
        <v>20.024049999999999</v>
      </c>
      <c r="LH299" s="1">
        <v>8.5013989999999995E-4</v>
      </c>
      <c r="LI299" s="1">
        <v>0.243529</v>
      </c>
      <c r="LJ299">
        <v>0.92464639999999998</v>
      </c>
      <c r="LK299">
        <v>19.579000000000001</v>
      </c>
      <c r="LL299" s="1">
        <v>7.5321450000000005E-4</v>
      </c>
      <c r="LM299" s="1">
        <v>0.2155243</v>
      </c>
      <c r="LN299">
        <v>0.92487330000000001</v>
      </c>
      <c r="LO299">
        <v>19.359780000000001</v>
      </c>
      <c r="LP299" s="1">
        <v>6.7847070000000005E-4</v>
      </c>
      <c r="LQ299" s="1">
        <v>0.19399050000000001</v>
      </c>
      <c r="LR299">
        <v>0.92511670000000001</v>
      </c>
      <c r="LS299">
        <v>20.086950000000002</v>
      </c>
      <c r="LT299" s="1">
        <v>6.174005E-4</v>
      </c>
      <c r="LU299" s="1">
        <v>0.17643259999999999</v>
      </c>
      <c r="LV299">
        <v>0.92543940000000002</v>
      </c>
      <c r="LW299">
        <v>20.79468</v>
      </c>
      <c r="LX299" s="1">
        <v>5.6571629999999996E-4</v>
      </c>
      <c r="LY299" s="1">
        <v>0.16158220000000001</v>
      </c>
      <c r="LZ299">
        <v>0.92574330000000005</v>
      </c>
      <c r="MA299">
        <v>21.416029999999999</v>
      </c>
      <c r="MB299" s="1">
        <v>5.2167809999999995E-4</v>
      </c>
      <c r="MC299" s="1">
        <v>0.14893790000000001</v>
      </c>
      <c r="MD299">
        <v>0.92605170000000003</v>
      </c>
      <c r="ME299">
        <v>21.756460000000001</v>
      </c>
      <c r="MF299" s="1">
        <v>4.8449259999999998E-4</v>
      </c>
      <c r="MG299" s="1">
        <v>0.1382448</v>
      </c>
      <c r="MH299">
        <v>0.92633049999999995</v>
      </c>
      <c r="MI299">
        <v>21.464860000000002</v>
      </c>
      <c r="MJ299" s="1">
        <v>4.532704E-4</v>
      </c>
      <c r="MK299" s="1">
        <v>0.12927459999999999</v>
      </c>
      <c r="ML299">
        <v>0.92655920000000003</v>
      </c>
      <c r="MM299">
        <v>20.863659999999999</v>
      </c>
      <c r="MN299" s="1">
        <v>4.2683670000000001E-4</v>
      </c>
      <c r="MO299" s="1">
        <v>0.1216814</v>
      </c>
      <c r="MP299">
        <v>0.92678340000000003</v>
      </c>
      <c r="MQ299">
        <v>20.540990000000001</v>
      </c>
      <c r="MR299" s="1">
        <v>4.038154E-4</v>
      </c>
      <c r="MS299" s="1">
        <v>0.1150885</v>
      </c>
      <c r="MT299">
        <v>0.92692050000000004</v>
      </c>
      <c r="MU299">
        <v>20.428280000000001</v>
      </c>
      <c r="MV299" s="1">
        <v>3.8320189999999999E-4</v>
      </c>
      <c r="MW299" s="1">
        <v>0.1091901</v>
      </c>
      <c r="MX299">
        <v>0.92699189999999998</v>
      </c>
      <c r="MY299">
        <v>21.035509999999999</v>
      </c>
      <c r="MZ299" s="1">
        <v>3.6436610000000001E-4</v>
      </c>
      <c r="NA299" s="1">
        <v>0.10381749999999999</v>
      </c>
      <c r="NB299">
        <v>0.92698049999999999</v>
      </c>
      <c r="NC299">
        <v>20.964089999999999</v>
      </c>
      <c r="ND299" s="1">
        <v>3.4717070000000002E-4</v>
      </c>
      <c r="NE299" s="1">
        <v>9.8898929999999996E-2</v>
      </c>
      <c r="NF299">
        <v>0.92685989999999996</v>
      </c>
      <c r="NG299">
        <v>21.504770000000001</v>
      </c>
      <c r="NH299" s="1">
        <v>3.3141129999999998E-4</v>
      </c>
      <c r="NI299" s="1">
        <v>9.4405840000000005E-2</v>
      </c>
      <c r="NJ299">
        <v>0.92662180000000005</v>
      </c>
      <c r="NK299">
        <v>21.773240000000001</v>
      </c>
      <c r="NL299" s="1">
        <v>3.1708559999999998E-4</v>
      </c>
      <c r="NM299" s="1">
        <v>9.0326089999999998E-2</v>
      </c>
      <c r="NN299">
        <v>0.92633370000000004</v>
      </c>
      <c r="NO299">
        <v>21.52505</v>
      </c>
      <c r="NP299" s="1">
        <v>3.041842E-4</v>
      </c>
      <c r="NQ299" s="1">
        <v>8.6650030000000003E-2</v>
      </c>
      <c r="NR299">
        <v>0.92589840000000001</v>
      </c>
      <c r="NS299">
        <v>21.12584</v>
      </c>
      <c r="NT299" s="1">
        <v>2.9267460000000003E-4</v>
      </c>
      <c r="NU299" s="1">
        <v>8.3375619999999998E-2</v>
      </c>
      <c r="NV299">
        <v>0.92536669999999999</v>
      </c>
      <c r="NW299">
        <v>20.876729999999998</v>
      </c>
      <c r="NX299" s="1">
        <v>2.8258200000000003E-4</v>
      </c>
      <c r="NY299" s="1">
        <v>8.0509040000000004E-2</v>
      </c>
      <c r="NZ299">
        <v>0.92476860000000005</v>
      </c>
      <c r="OA299">
        <v>20.960840000000001</v>
      </c>
      <c r="OB299" s="1">
        <v>2.7385339999999998E-4</v>
      </c>
      <c r="OC299" s="1">
        <v>7.8032580000000004E-2</v>
      </c>
      <c r="OD299">
        <v>0.92411370000000004</v>
      </c>
      <c r="OE299">
        <v>21.94322</v>
      </c>
      <c r="OF299" s="1">
        <v>2.6627429999999999E-4</v>
      </c>
      <c r="OG299" s="1">
        <v>7.5891200000000006E-2</v>
      </c>
      <c r="OH299">
        <v>0.92342360000000001</v>
      </c>
      <c r="OI299">
        <v>22.834720000000001</v>
      </c>
      <c r="OJ299" s="1">
        <v>2.5945370000000001E-4</v>
      </c>
      <c r="OK299" s="1">
        <v>7.3963180000000003E-2</v>
      </c>
    </row>
    <row r="300" spans="1:401" x14ac:dyDescent="0.35">
      <c r="A300">
        <v>306</v>
      </c>
      <c r="B300" t="s">
        <v>4</v>
      </c>
      <c r="C300" t="s">
        <v>181</v>
      </c>
      <c r="D300" t="s">
        <v>306</v>
      </c>
      <c r="E300">
        <v>914.54939999999999</v>
      </c>
      <c r="F300">
        <v>1.179098</v>
      </c>
      <c r="G300">
        <v>16.752610000000001</v>
      </c>
      <c r="H300">
        <v>0</v>
      </c>
      <c r="I300">
        <v>0</v>
      </c>
      <c r="J300">
        <v>1.1760459999999999</v>
      </c>
      <c r="K300">
        <v>17.43666</v>
      </c>
      <c r="L300">
        <v>0</v>
      </c>
      <c r="M300">
        <v>0</v>
      </c>
      <c r="N300">
        <v>1.173009</v>
      </c>
      <c r="O300">
        <v>18.02403</v>
      </c>
      <c r="P300">
        <v>0</v>
      </c>
      <c r="Q300">
        <v>0</v>
      </c>
      <c r="R300">
        <v>1.1700010000000001</v>
      </c>
      <c r="S300">
        <v>18.53304</v>
      </c>
      <c r="T300">
        <v>0</v>
      </c>
      <c r="U300">
        <v>0</v>
      </c>
      <c r="V300">
        <v>1.1670210000000001</v>
      </c>
      <c r="W300">
        <v>18.888639999999999</v>
      </c>
      <c r="X300">
        <v>0</v>
      </c>
      <c r="Y300">
        <v>0</v>
      </c>
      <c r="Z300">
        <v>1.163985</v>
      </c>
      <c r="AA300">
        <v>18.72325</v>
      </c>
      <c r="AB300">
        <v>0</v>
      </c>
      <c r="AC300">
        <v>0</v>
      </c>
      <c r="AD300">
        <v>1.1609430000000001</v>
      </c>
      <c r="AE300">
        <v>18.150770000000001</v>
      </c>
      <c r="AF300">
        <v>0</v>
      </c>
      <c r="AG300">
        <v>0</v>
      </c>
      <c r="AH300">
        <v>1.1578820000000001</v>
      </c>
      <c r="AI300">
        <v>17.655550000000002</v>
      </c>
      <c r="AJ300">
        <v>0</v>
      </c>
      <c r="AK300">
        <v>0</v>
      </c>
      <c r="AL300">
        <v>1.154817</v>
      </c>
      <c r="AM300">
        <v>17.405639999999998</v>
      </c>
      <c r="AN300">
        <v>0</v>
      </c>
      <c r="AO300">
        <v>0</v>
      </c>
      <c r="AP300">
        <v>1.1517360000000001</v>
      </c>
      <c r="AQ300">
        <v>17.997330000000002</v>
      </c>
      <c r="AR300">
        <v>0</v>
      </c>
      <c r="AS300">
        <v>0</v>
      </c>
      <c r="AT300">
        <v>1.148611</v>
      </c>
      <c r="AU300">
        <v>18.793559999999999</v>
      </c>
      <c r="AV300">
        <v>0</v>
      </c>
      <c r="AW300">
        <v>0</v>
      </c>
      <c r="AX300">
        <v>1.1454519999999999</v>
      </c>
      <c r="AY300">
        <v>19.446069999999999</v>
      </c>
      <c r="AZ300">
        <v>0</v>
      </c>
      <c r="BA300">
        <v>0</v>
      </c>
      <c r="BB300">
        <v>1.1421969999999999</v>
      </c>
      <c r="BC300">
        <v>19.93629</v>
      </c>
      <c r="BD300">
        <v>0</v>
      </c>
      <c r="BE300">
        <v>0</v>
      </c>
      <c r="BF300">
        <v>1.1388579999999999</v>
      </c>
      <c r="BG300">
        <v>19.749700000000001</v>
      </c>
      <c r="BH300">
        <v>0</v>
      </c>
      <c r="BI300">
        <v>0</v>
      </c>
      <c r="BJ300">
        <v>1.1354150000000001</v>
      </c>
      <c r="BK300">
        <v>19.280740000000002</v>
      </c>
      <c r="BL300">
        <v>5.9386049999999998E-25</v>
      </c>
      <c r="BM300" s="1">
        <v>1.7063859999999999E-22</v>
      </c>
      <c r="BN300">
        <v>1.1318980000000001</v>
      </c>
      <c r="BO300">
        <v>18.895679999999999</v>
      </c>
      <c r="BP300" s="1">
        <v>1.314177E-18</v>
      </c>
      <c r="BQ300" s="1">
        <v>3.776031E-16</v>
      </c>
      <c r="BR300">
        <v>1.1283049999999999</v>
      </c>
      <c r="BS300">
        <v>18.720839999999999</v>
      </c>
      <c r="BT300" s="1">
        <v>2.038791E-10</v>
      </c>
      <c r="BU300" s="1">
        <v>4.1104000000000002E-8</v>
      </c>
      <c r="BV300">
        <v>1.1246080000000001</v>
      </c>
      <c r="BW300">
        <v>19.098510000000001</v>
      </c>
      <c r="BX300" s="1">
        <v>7.9404860000000005E-7</v>
      </c>
      <c r="BY300" s="1">
        <v>1.7580889999999999E-4</v>
      </c>
      <c r="BZ300">
        <v>1.120852</v>
      </c>
      <c r="CA300">
        <v>19.296340000000001</v>
      </c>
      <c r="CB300" s="1">
        <v>2.617109E-4</v>
      </c>
      <c r="CC300" s="1">
        <v>6.1389230000000003E-2</v>
      </c>
      <c r="CD300">
        <v>1.117453</v>
      </c>
      <c r="CE300">
        <v>19.600670000000001</v>
      </c>
      <c r="CF300" s="1">
        <v>1.947902E-2</v>
      </c>
      <c r="CG300" s="1">
        <v>4.7836280000000002</v>
      </c>
      <c r="CH300">
        <v>1.1142590000000001</v>
      </c>
      <c r="CI300">
        <v>19.467829999999999</v>
      </c>
      <c r="CJ300" s="1">
        <v>0.474302</v>
      </c>
      <c r="CK300">
        <v>121.2642</v>
      </c>
      <c r="CL300">
        <v>1.110706</v>
      </c>
      <c r="CM300">
        <v>19.092980000000001</v>
      </c>
      <c r="CN300" s="1">
        <v>4.6960709999999999</v>
      </c>
      <c r="CO300">
        <v>1244.864</v>
      </c>
      <c r="CP300">
        <v>1.106662</v>
      </c>
      <c r="CQ300">
        <v>18.708559999999999</v>
      </c>
      <c r="CR300">
        <v>21.98751</v>
      </c>
      <c r="CS300">
        <v>6020.3680000000004</v>
      </c>
      <c r="CT300">
        <v>1.102363</v>
      </c>
      <c r="CU300">
        <v>18.381309999999999</v>
      </c>
      <c r="CV300">
        <v>54.551119999999997</v>
      </c>
      <c r="CW300">
        <v>15390.67</v>
      </c>
      <c r="CX300">
        <v>1.097982</v>
      </c>
      <c r="CY300">
        <v>18.204750000000001</v>
      </c>
      <c r="CZ300">
        <v>78.670860000000005</v>
      </c>
      <c r="DA300">
        <v>22809.73</v>
      </c>
      <c r="DB300">
        <v>1.09388</v>
      </c>
      <c r="DC300">
        <v>18.706340000000001</v>
      </c>
      <c r="DD300">
        <v>71.192859999999996</v>
      </c>
      <c r="DE300">
        <v>21157.24</v>
      </c>
      <c r="DF300">
        <v>1.090212</v>
      </c>
      <c r="DG300">
        <v>18.890699999999999</v>
      </c>
      <c r="DH300">
        <v>43.021189999999997</v>
      </c>
      <c r="DI300">
        <v>13067.46</v>
      </c>
      <c r="DJ300">
        <v>1.0867929999999999</v>
      </c>
      <c r="DK300">
        <v>19.19595</v>
      </c>
      <c r="DL300">
        <v>18.315380000000001</v>
      </c>
      <c r="DM300">
        <v>5674.5889999999999</v>
      </c>
      <c r="DN300">
        <v>1.0834729999999999</v>
      </c>
      <c r="DO300">
        <v>19.291920000000001</v>
      </c>
      <c r="DP300">
        <v>5.7733829999999999</v>
      </c>
      <c r="DQ300">
        <v>1820.3979999999999</v>
      </c>
      <c r="DR300">
        <v>1.0801259999999999</v>
      </c>
      <c r="DS300">
        <v>18.934239999999999</v>
      </c>
      <c r="DT300">
        <v>1.431894</v>
      </c>
      <c r="DU300">
        <v>457.53440000000001</v>
      </c>
      <c r="DV300">
        <v>1.0764959999999999</v>
      </c>
      <c r="DW300">
        <v>18.294049999999999</v>
      </c>
      <c r="DX300">
        <v>0.31944410000000001</v>
      </c>
      <c r="DY300">
        <v>102.2696</v>
      </c>
      <c r="DZ300">
        <v>1.072419</v>
      </c>
      <c r="EA300">
        <v>17.696010000000001</v>
      </c>
      <c r="EB300">
        <v>9.4180849999999997E-2</v>
      </c>
      <c r="EC300">
        <v>29.312280000000001</v>
      </c>
      <c r="ED300">
        <v>1.0678369999999999</v>
      </c>
      <c r="EE300">
        <v>17.445879999999999</v>
      </c>
      <c r="EF300">
        <v>5.3866600000000001E-2</v>
      </c>
      <c r="EG300">
        <v>16.214410000000001</v>
      </c>
      <c r="EH300">
        <v>1.062756</v>
      </c>
      <c r="EI300">
        <v>18.142140000000001</v>
      </c>
      <c r="EJ300">
        <v>4.5178280000000001E-2</v>
      </c>
      <c r="EK300">
        <v>13.47555</v>
      </c>
      <c r="EL300">
        <v>1.0571029999999999</v>
      </c>
      <c r="EM300">
        <v>18.749040000000001</v>
      </c>
      <c r="EN300">
        <v>4.153656E-2</v>
      </c>
      <c r="EO300">
        <v>12.392469999999999</v>
      </c>
      <c r="EP300">
        <v>1.050967</v>
      </c>
      <c r="EQ300">
        <v>19.44642</v>
      </c>
      <c r="ER300" s="1">
        <v>3.8869760000000003E-2</v>
      </c>
      <c r="ES300">
        <v>11.62129</v>
      </c>
      <c r="ET300">
        <v>1.044395</v>
      </c>
      <c r="EU300">
        <v>20.125070000000001</v>
      </c>
      <c r="EV300" s="1">
        <v>3.6461050000000002E-2</v>
      </c>
      <c r="EW300">
        <v>10.930429999999999</v>
      </c>
      <c r="EX300">
        <v>1.0373699999999999</v>
      </c>
      <c r="EY300">
        <v>20.013280000000002</v>
      </c>
      <c r="EZ300" s="1">
        <v>3.4164960000000001E-2</v>
      </c>
      <c r="FA300">
        <v>10.272589999999999</v>
      </c>
      <c r="FB300">
        <v>1.0304139999999999</v>
      </c>
      <c r="FC300">
        <v>19.34151</v>
      </c>
      <c r="FD300" s="1">
        <v>3.1995460000000003E-2</v>
      </c>
      <c r="FE300" s="1">
        <v>9.644145</v>
      </c>
      <c r="FF300">
        <v>1.0234939999999999</v>
      </c>
      <c r="FG300">
        <v>18.768650000000001</v>
      </c>
      <c r="FH300" s="1">
        <v>3.0022549999999999E-2</v>
      </c>
      <c r="FI300" s="1">
        <v>9.0666130000000003</v>
      </c>
      <c r="FJ300">
        <v>1.0165</v>
      </c>
      <c r="FK300">
        <v>18.33775</v>
      </c>
      <c r="FL300" s="1">
        <v>2.847883E-2</v>
      </c>
      <c r="FM300" s="1">
        <v>8.6085790000000006</v>
      </c>
      <c r="FN300">
        <v>1.0093019999999999</v>
      </c>
      <c r="FO300">
        <v>18.78867</v>
      </c>
      <c r="FP300" s="1">
        <v>2.7680980000000001E-2</v>
      </c>
      <c r="FQ300" s="1">
        <v>8.3701279999999993</v>
      </c>
      <c r="FR300">
        <v>1.001976</v>
      </c>
      <c r="FS300">
        <v>19.364339999999999</v>
      </c>
      <c r="FT300" s="1">
        <v>2.7706459999999999E-2</v>
      </c>
      <c r="FU300" s="1">
        <v>8.3809559999999994</v>
      </c>
      <c r="FV300">
        <v>0.99477099999999996</v>
      </c>
      <c r="FW300">
        <v>19.91864</v>
      </c>
      <c r="FX300" s="1">
        <v>2.8198500000000001E-2</v>
      </c>
      <c r="FY300" s="1">
        <v>8.5399010000000004</v>
      </c>
      <c r="FZ300">
        <v>0.9873227</v>
      </c>
      <c r="GA300">
        <v>20.524850000000001</v>
      </c>
      <c r="GB300" s="1">
        <v>2.856618E-2</v>
      </c>
      <c r="GC300" s="1">
        <v>8.671125</v>
      </c>
      <c r="GD300">
        <v>0.9802961</v>
      </c>
      <c r="GE300">
        <v>20.48434</v>
      </c>
      <c r="GF300" s="1">
        <v>2.841583E-2</v>
      </c>
      <c r="GG300" s="1">
        <v>8.6464239999999997</v>
      </c>
      <c r="GH300">
        <v>0.97338069999999999</v>
      </c>
      <c r="GI300">
        <v>20.166799999999999</v>
      </c>
      <c r="GJ300" s="1">
        <v>2.763432E-2</v>
      </c>
      <c r="GK300" s="1">
        <v>8.4287530000000004</v>
      </c>
      <c r="GL300">
        <v>0.9662423</v>
      </c>
      <c r="GM300">
        <v>19.839469999999999</v>
      </c>
      <c r="GN300" s="1">
        <v>2.6323969999999999E-2</v>
      </c>
      <c r="GO300" s="1">
        <v>8.0464819999999992</v>
      </c>
      <c r="GP300">
        <v>0.95908439999999995</v>
      </c>
      <c r="GQ300">
        <v>19.505759999999999</v>
      </c>
      <c r="GR300" s="1">
        <v>2.4684910000000001E-2</v>
      </c>
      <c r="GS300" s="1">
        <v>7.5539709999999998</v>
      </c>
      <c r="GT300">
        <v>0.95166059999999997</v>
      </c>
      <c r="GU300">
        <v>19.315940000000001</v>
      </c>
      <c r="GV300" s="1">
        <v>2.2901060000000001E-2</v>
      </c>
      <c r="GW300" s="1">
        <v>7.0133609999999997</v>
      </c>
      <c r="GX300">
        <v>0.94407649999999999</v>
      </c>
      <c r="GY300">
        <v>19.670339999999999</v>
      </c>
      <c r="GZ300" s="1">
        <v>2.1113429999999999E-2</v>
      </c>
      <c r="HA300" s="1">
        <v>6.4699949999999999</v>
      </c>
      <c r="HB300">
        <v>0.93679400000000002</v>
      </c>
      <c r="HC300">
        <v>19.819050000000001</v>
      </c>
      <c r="HD300" s="1">
        <v>1.9393319999999999E-2</v>
      </c>
      <c r="HE300" s="1">
        <v>5.9438959999999996</v>
      </c>
      <c r="HF300">
        <v>0.93143359999999997</v>
      </c>
      <c r="HG300">
        <v>19.995750000000001</v>
      </c>
      <c r="HH300" s="1">
        <v>1.7770520000000001E-2</v>
      </c>
      <c r="HI300" s="1">
        <v>5.4408760000000003</v>
      </c>
      <c r="HJ300">
        <v>0.92577180000000003</v>
      </c>
      <c r="HK300">
        <v>19.897549999999999</v>
      </c>
      <c r="HL300" s="1">
        <v>1.6250460000000001E-2</v>
      </c>
      <c r="HM300" s="1">
        <v>4.9688100000000004</v>
      </c>
      <c r="HN300">
        <v>0.92075470000000004</v>
      </c>
      <c r="HO300">
        <v>19.845680000000002</v>
      </c>
      <c r="HP300" s="1">
        <v>1.487514E-2</v>
      </c>
      <c r="HQ300" s="1">
        <v>4.5381429999999998</v>
      </c>
      <c r="HR300">
        <v>0.91568989999999995</v>
      </c>
      <c r="HS300">
        <v>19.649999999999999</v>
      </c>
      <c r="HT300" s="1">
        <v>1.36267E-2</v>
      </c>
      <c r="HU300" s="1">
        <v>4.1485659999999998</v>
      </c>
      <c r="HV300">
        <v>0.91018239999999995</v>
      </c>
      <c r="HW300">
        <v>19.276779999999999</v>
      </c>
      <c r="HX300" s="1">
        <v>1.2484490000000001E-2</v>
      </c>
      <c r="HY300" s="1">
        <v>3.7947519999999999</v>
      </c>
      <c r="HZ300">
        <v>0.90452239999999995</v>
      </c>
      <c r="IA300">
        <v>19.046410000000002</v>
      </c>
      <c r="IB300" s="1">
        <v>1.1440469999999999E-2</v>
      </c>
      <c r="IC300" s="1">
        <v>3.4724159999999999</v>
      </c>
      <c r="ID300">
        <v>0.8988062</v>
      </c>
      <c r="IE300">
        <v>19.206779999999998</v>
      </c>
      <c r="IF300" s="1">
        <v>1.048544E-2</v>
      </c>
      <c r="IG300" s="1">
        <v>3.1779289999999998</v>
      </c>
      <c r="IH300">
        <v>0.89291880000000001</v>
      </c>
      <c r="II300">
        <v>19.320730000000001</v>
      </c>
      <c r="IJ300" s="1">
        <v>9.6066810000000006E-3</v>
      </c>
      <c r="IK300" s="1">
        <v>2.907985</v>
      </c>
      <c r="IL300">
        <v>0.88726170000000004</v>
      </c>
      <c r="IM300">
        <v>19.59834</v>
      </c>
      <c r="IN300" s="1">
        <v>8.7978569999999992E-3</v>
      </c>
      <c r="IO300" s="1">
        <v>2.660199</v>
      </c>
      <c r="IP300">
        <v>0.88242379999999998</v>
      </c>
      <c r="IQ300">
        <v>19.404060000000001</v>
      </c>
      <c r="IR300" s="1">
        <v>8.0613349999999993E-3</v>
      </c>
      <c r="IS300" s="1">
        <v>2.4385849999999998</v>
      </c>
      <c r="IT300">
        <v>0.87798500000000002</v>
      </c>
      <c r="IU300">
        <v>19.206150000000001</v>
      </c>
      <c r="IV300" s="1">
        <v>7.3902239999999999E-3</v>
      </c>
      <c r="IW300" s="1">
        <v>2.236167</v>
      </c>
      <c r="IX300">
        <v>0.8740559</v>
      </c>
      <c r="IY300">
        <v>19.176400000000001</v>
      </c>
      <c r="IZ300" s="1">
        <v>6.7738269999999996E-3</v>
      </c>
      <c r="JA300" s="1">
        <v>2.0500240000000001</v>
      </c>
      <c r="JB300">
        <v>0.87059399999999998</v>
      </c>
      <c r="JC300">
        <v>19.094059999999999</v>
      </c>
      <c r="JD300" s="1">
        <v>6.2024519999999998E-3</v>
      </c>
      <c r="JE300" s="1">
        <v>1.877381</v>
      </c>
      <c r="JF300">
        <v>0.86763990000000002</v>
      </c>
      <c r="JG300">
        <v>19.56992</v>
      </c>
      <c r="JH300" s="1">
        <v>5.6669989999999998E-3</v>
      </c>
      <c r="JI300" s="1">
        <v>1.715652</v>
      </c>
      <c r="JJ300">
        <v>0.86518059999999997</v>
      </c>
      <c r="JK300">
        <v>19.874420000000001</v>
      </c>
      <c r="JL300" s="1">
        <v>5.161166E-3</v>
      </c>
      <c r="JM300" s="1">
        <v>1.562646</v>
      </c>
      <c r="JN300">
        <v>0.86306859999999996</v>
      </c>
      <c r="JO300">
        <v>19.891729999999999</v>
      </c>
      <c r="JP300" s="1">
        <v>4.678527E-3</v>
      </c>
      <c r="JQ300" s="1">
        <v>1.416927</v>
      </c>
      <c r="JR300">
        <v>0.86131530000000001</v>
      </c>
      <c r="JS300">
        <v>20.145700000000001</v>
      </c>
      <c r="JT300" s="1">
        <v>4.2174250000000003E-3</v>
      </c>
      <c r="JU300" s="1">
        <v>1.2775749999999999</v>
      </c>
      <c r="JV300">
        <v>0.85981660000000004</v>
      </c>
      <c r="JW300">
        <v>19.959140000000001</v>
      </c>
      <c r="JX300" s="1">
        <v>3.775189E-3</v>
      </c>
      <c r="JY300" s="1">
        <v>1.1439839999999999</v>
      </c>
      <c r="JZ300">
        <v>0.85861670000000001</v>
      </c>
      <c r="KA300">
        <v>19.280190000000001</v>
      </c>
      <c r="KB300" s="1">
        <v>3.3474759999999998E-3</v>
      </c>
      <c r="KC300" s="1">
        <v>1.0147900000000001</v>
      </c>
      <c r="KD300">
        <v>0.85764600000000002</v>
      </c>
      <c r="KE300">
        <v>18.871469999999999</v>
      </c>
      <c r="KF300" s="1">
        <v>2.9270910000000002E-3</v>
      </c>
      <c r="KG300" s="1">
        <v>0.8881192</v>
      </c>
      <c r="KH300">
        <v>0.85691329999999999</v>
      </c>
      <c r="KI300">
        <v>18.699069999999999</v>
      </c>
      <c r="KJ300" s="1">
        <v>2.513024E-3</v>
      </c>
      <c r="KK300" s="1">
        <v>0.76326539999999998</v>
      </c>
      <c r="KL300">
        <v>0.8563655</v>
      </c>
      <c r="KM300">
        <v>19.42661</v>
      </c>
      <c r="KN300" s="1">
        <v>2.1139280000000002E-3</v>
      </c>
      <c r="KO300" s="1">
        <v>0.64268860000000005</v>
      </c>
      <c r="KP300">
        <v>0.85598549999999995</v>
      </c>
      <c r="KQ300">
        <v>20.174379999999999</v>
      </c>
      <c r="KR300" s="1">
        <v>1.747743E-3</v>
      </c>
      <c r="KS300" s="1">
        <v>0.53177799999999997</v>
      </c>
      <c r="KT300">
        <v>0.8557456</v>
      </c>
      <c r="KU300">
        <v>20.788609999999998</v>
      </c>
      <c r="KV300" s="1">
        <v>1.43454E-3</v>
      </c>
      <c r="KW300" s="1">
        <v>0.43646740000000001</v>
      </c>
      <c r="KX300">
        <v>0.85562689999999997</v>
      </c>
      <c r="KY300">
        <v>21.192740000000001</v>
      </c>
      <c r="KZ300" s="1">
        <v>1.184931E-3</v>
      </c>
      <c r="LA300" s="1">
        <v>0.3602455</v>
      </c>
      <c r="LB300">
        <v>0.85560599999999998</v>
      </c>
      <c r="LC300">
        <v>20.78406</v>
      </c>
      <c r="LD300" s="1">
        <v>9.9749410000000006E-4</v>
      </c>
      <c r="LE300" s="1">
        <v>0.3028691</v>
      </c>
      <c r="LF300">
        <v>0.85563529999999999</v>
      </c>
      <c r="LG300">
        <v>20.032810000000001</v>
      </c>
      <c r="LH300" s="1">
        <v>8.6133200000000003E-4</v>
      </c>
      <c r="LI300" s="1">
        <v>0.26113189999999997</v>
      </c>
      <c r="LJ300">
        <v>0.85575100000000004</v>
      </c>
      <c r="LK300">
        <v>19.573779999999999</v>
      </c>
      <c r="LL300" s="1">
        <v>7.6156909999999995E-4</v>
      </c>
      <c r="LM300" s="1">
        <v>0.23059399999999999</v>
      </c>
      <c r="LN300">
        <v>0.85594550000000003</v>
      </c>
      <c r="LO300">
        <v>19.364190000000001</v>
      </c>
      <c r="LP300" s="1">
        <v>6.8508649999999996E-4</v>
      </c>
      <c r="LQ300" s="1">
        <v>0.2072678</v>
      </c>
      <c r="LR300">
        <v>0.85615770000000002</v>
      </c>
      <c r="LS300">
        <v>20.119499999999999</v>
      </c>
      <c r="LT300" s="1">
        <v>6.2292100000000002E-4</v>
      </c>
      <c r="LU300" s="1">
        <v>0.1883589</v>
      </c>
      <c r="LV300">
        <v>0.85639810000000005</v>
      </c>
      <c r="LW300">
        <v>20.859169999999999</v>
      </c>
      <c r="LX300" s="1">
        <v>5.704204E-4</v>
      </c>
      <c r="LY300" s="1">
        <v>0.17240900000000001</v>
      </c>
      <c r="LZ300">
        <v>0.85658710000000005</v>
      </c>
      <c r="MA300">
        <v>21.487259999999999</v>
      </c>
      <c r="MB300" s="1">
        <v>5.2567800000000002E-4</v>
      </c>
      <c r="MC300" s="1">
        <v>0.15882760000000001</v>
      </c>
      <c r="MD300">
        <v>0.85681240000000003</v>
      </c>
      <c r="ME300">
        <v>21.819610000000001</v>
      </c>
      <c r="MF300" s="1">
        <v>4.8784840000000001E-4</v>
      </c>
      <c r="MG300" s="1">
        <v>0.14732999999999999</v>
      </c>
      <c r="MH300">
        <v>0.85701470000000002</v>
      </c>
      <c r="MI300">
        <v>21.49586</v>
      </c>
      <c r="MJ300" s="1">
        <v>4.5609030000000003E-4</v>
      </c>
      <c r="MK300" s="1">
        <v>0.1376831</v>
      </c>
      <c r="ML300">
        <v>0.85721000000000003</v>
      </c>
      <c r="MM300">
        <v>20.855309999999999</v>
      </c>
      <c r="MN300" s="1">
        <v>4.2924720000000002E-4</v>
      </c>
      <c r="MO300" s="1">
        <v>0.1295318</v>
      </c>
      <c r="MP300">
        <v>0.85731659999999998</v>
      </c>
      <c r="MQ300">
        <v>20.516290000000001</v>
      </c>
      <c r="MR300" s="1">
        <v>4.0593960000000001E-4</v>
      </c>
      <c r="MS300" s="1">
        <v>0.1224741</v>
      </c>
      <c r="MT300">
        <v>0.85741389999999995</v>
      </c>
      <c r="MU300">
        <v>20.414079999999998</v>
      </c>
      <c r="MV300" s="1">
        <v>3.8512490000000002E-4</v>
      </c>
      <c r="MW300" s="1">
        <v>0.116174</v>
      </c>
      <c r="MX300">
        <v>0.85746999999999995</v>
      </c>
      <c r="MY300">
        <v>21.04364</v>
      </c>
      <c r="MZ300" s="1">
        <v>3.6612459999999999E-4</v>
      </c>
      <c r="NA300" s="1">
        <v>0.1104427</v>
      </c>
      <c r="NB300">
        <v>0.85746529999999999</v>
      </c>
      <c r="NC300">
        <v>20.988289999999999</v>
      </c>
      <c r="ND300" s="1">
        <v>3.4878520000000002E-4</v>
      </c>
      <c r="NE300" s="1">
        <v>0.1051933</v>
      </c>
      <c r="NF300">
        <v>0.85734589999999999</v>
      </c>
      <c r="NG300">
        <v>21.544889999999999</v>
      </c>
      <c r="NH300" s="1">
        <v>3.3288179999999999E-4</v>
      </c>
      <c r="NI300" s="1">
        <v>0.1003928</v>
      </c>
      <c r="NJ300">
        <v>0.85717049999999995</v>
      </c>
      <c r="NK300">
        <v>21.826429999999998</v>
      </c>
      <c r="NL300" s="1">
        <v>3.1841209999999999E-4</v>
      </c>
      <c r="NM300" s="1">
        <v>9.6021659999999995E-2</v>
      </c>
      <c r="NN300">
        <v>0.85694009999999998</v>
      </c>
      <c r="NO300">
        <v>21.55152</v>
      </c>
      <c r="NP300" s="1">
        <v>3.0537430000000001E-4</v>
      </c>
      <c r="NQ300" s="1">
        <v>9.2082830000000004E-2</v>
      </c>
      <c r="NR300">
        <v>0.85659070000000004</v>
      </c>
      <c r="NS300">
        <v>21.112559999999998</v>
      </c>
      <c r="NT300" s="1">
        <v>2.9372570000000002E-4</v>
      </c>
      <c r="NU300" s="1">
        <v>8.8561340000000002E-2</v>
      </c>
      <c r="NV300">
        <v>0.85622770000000004</v>
      </c>
      <c r="NW300">
        <v>20.847860000000001</v>
      </c>
      <c r="NX300" s="1">
        <v>2.8349799999999997E-4</v>
      </c>
      <c r="NY300" s="1">
        <v>8.5471050000000007E-2</v>
      </c>
      <c r="NZ300">
        <v>0.85577000000000003</v>
      </c>
      <c r="OA300">
        <v>20.944389999999999</v>
      </c>
      <c r="OB300" s="1">
        <v>2.7463949999999998E-4</v>
      </c>
      <c r="OC300" s="1">
        <v>8.2793290000000005E-2</v>
      </c>
      <c r="OD300">
        <v>0.85529069999999996</v>
      </c>
      <c r="OE300">
        <v>21.968979999999998</v>
      </c>
      <c r="OF300" s="1">
        <v>2.6696249999999999E-4</v>
      </c>
      <c r="OG300" s="1">
        <v>8.047667E-2</v>
      </c>
      <c r="OH300">
        <v>0.85481019999999996</v>
      </c>
      <c r="OI300">
        <v>22.904399999999999</v>
      </c>
      <c r="OJ300" s="1">
        <v>2.6009330000000003E-4</v>
      </c>
      <c r="OK300" s="1">
        <v>7.8402299999999994E-2</v>
      </c>
    </row>
    <row r="301" spans="1:401" x14ac:dyDescent="0.35">
      <c r="A301">
        <v>307</v>
      </c>
      <c r="B301" t="s">
        <v>4</v>
      </c>
      <c r="C301" t="s">
        <v>181</v>
      </c>
      <c r="D301" t="s">
        <v>307</v>
      </c>
      <c r="E301">
        <v>892.90250000000003</v>
      </c>
      <c r="F301">
        <v>0.90937140000000005</v>
      </c>
      <c r="G301">
        <v>16.74915</v>
      </c>
      <c r="H301">
        <v>0</v>
      </c>
      <c r="I301">
        <v>0</v>
      </c>
      <c r="J301">
        <v>0.90728839999999999</v>
      </c>
      <c r="K301">
        <v>17.43873</v>
      </c>
      <c r="L301">
        <v>0</v>
      </c>
      <c r="M301">
        <v>0</v>
      </c>
      <c r="N301">
        <v>0.90525420000000001</v>
      </c>
      <c r="O301">
        <v>18.036100000000001</v>
      </c>
      <c r="P301">
        <v>0</v>
      </c>
      <c r="Q301">
        <v>0</v>
      </c>
      <c r="R301">
        <v>0.90321620000000002</v>
      </c>
      <c r="S301">
        <v>18.551570000000002</v>
      </c>
      <c r="T301">
        <v>0</v>
      </c>
      <c r="U301">
        <v>0</v>
      </c>
      <c r="V301">
        <v>0.90119119999999997</v>
      </c>
      <c r="W301">
        <v>18.926629999999999</v>
      </c>
      <c r="X301">
        <v>0</v>
      </c>
      <c r="Y301">
        <v>0</v>
      </c>
      <c r="Z301">
        <v>0.89915279999999997</v>
      </c>
      <c r="AA301">
        <v>18.773710000000001</v>
      </c>
      <c r="AB301">
        <v>0</v>
      </c>
      <c r="AC301">
        <v>0</v>
      </c>
      <c r="AD301">
        <v>0.89705729999999995</v>
      </c>
      <c r="AE301">
        <v>18.186859999999999</v>
      </c>
      <c r="AF301">
        <v>0</v>
      </c>
      <c r="AG301">
        <v>0</v>
      </c>
      <c r="AH301">
        <v>0.89497289999999996</v>
      </c>
      <c r="AI301">
        <v>17.678830000000001</v>
      </c>
      <c r="AJ301">
        <v>0</v>
      </c>
      <c r="AK301">
        <v>0</v>
      </c>
      <c r="AL301">
        <v>0.89290659999999999</v>
      </c>
      <c r="AM301">
        <v>17.40549</v>
      </c>
      <c r="AN301">
        <v>0</v>
      </c>
      <c r="AO301">
        <v>0</v>
      </c>
      <c r="AP301">
        <v>0.89078409999999997</v>
      </c>
      <c r="AQ301">
        <v>17.992850000000001</v>
      </c>
      <c r="AR301">
        <v>0</v>
      </c>
      <c r="AS301">
        <v>0</v>
      </c>
      <c r="AT301">
        <v>0.8886425</v>
      </c>
      <c r="AU301">
        <v>18.802389999999999</v>
      </c>
      <c r="AV301">
        <v>0</v>
      </c>
      <c r="AW301">
        <v>0</v>
      </c>
      <c r="AX301">
        <v>0.88645940000000001</v>
      </c>
      <c r="AY301">
        <v>19.46435</v>
      </c>
      <c r="AZ301">
        <v>0</v>
      </c>
      <c r="BA301">
        <v>0</v>
      </c>
      <c r="BB301">
        <v>0.88424349999999996</v>
      </c>
      <c r="BC301">
        <v>19.966360000000002</v>
      </c>
      <c r="BD301">
        <v>0</v>
      </c>
      <c r="BE301">
        <v>0</v>
      </c>
      <c r="BF301">
        <v>0.88192720000000002</v>
      </c>
      <c r="BG301">
        <v>19.794809999999998</v>
      </c>
      <c r="BH301">
        <v>0</v>
      </c>
      <c r="BI301">
        <v>0</v>
      </c>
      <c r="BJ301">
        <v>0.87954350000000003</v>
      </c>
      <c r="BK301">
        <v>19.308859999999999</v>
      </c>
      <c r="BL301">
        <v>8.5997620000000004E-26</v>
      </c>
      <c r="BM301" s="1">
        <v>3.1390010000000001E-23</v>
      </c>
      <c r="BN301">
        <v>0.87708109999999995</v>
      </c>
      <c r="BO301">
        <v>18.915400000000002</v>
      </c>
      <c r="BP301" s="1">
        <v>6.5940009999999996E-19</v>
      </c>
      <c r="BQ301" s="1">
        <v>2.40327E-16</v>
      </c>
      <c r="BR301">
        <v>0.87454010000000004</v>
      </c>
      <c r="BS301">
        <v>18.721969999999999</v>
      </c>
      <c r="BT301" s="1">
        <v>8.496867E-11</v>
      </c>
      <c r="BU301" s="1">
        <v>2.0781970000000001E-8</v>
      </c>
      <c r="BV301">
        <v>0.87197550000000001</v>
      </c>
      <c r="BW301">
        <v>19.09308</v>
      </c>
      <c r="BX301" s="1">
        <v>4.4386029999999998E-7</v>
      </c>
      <c r="BY301" s="1">
        <v>1.183467E-4</v>
      </c>
      <c r="BZ301">
        <v>0.86930379999999996</v>
      </c>
      <c r="CA301">
        <v>19.308019999999999</v>
      </c>
      <c r="CB301" s="1">
        <v>1.683504E-4</v>
      </c>
      <c r="CC301" s="1">
        <v>4.7737790000000002E-2</v>
      </c>
      <c r="CD301">
        <v>0.86716150000000003</v>
      </c>
      <c r="CE301">
        <v>19.617049999999999</v>
      </c>
      <c r="CF301" s="1">
        <v>1.3876879999999999E-2</v>
      </c>
      <c r="CG301" s="1">
        <v>4.1430400000000001</v>
      </c>
      <c r="CH301">
        <v>0.86533499999999997</v>
      </c>
      <c r="CI301">
        <v>19.501059999999999</v>
      </c>
      <c r="CJ301" s="1">
        <v>0.36722399999999999</v>
      </c>
      <c r="CK301" s="1">
        <v>114.90219999999999</v>
      </c>
      <c r="CL301">
        <v>0.86325059999999998</v>
      </c>
      <c r="CM301">
        <v>19.12256</v>
      </c>
      <c r="CN301" s="1">
        <v>3.904023</v>
      </c>
      <c r="CO301">
        <v>1275.6849999999999</v>
      </c>
      <c r="CP301">
        <v>0.86094210000000004</v>
      </c>
      <c r="CQ301">
        <v>18.733129999999999</v>
      </c>
      <c r="CR301">
        <v>19.456219999999998</v>
      </c>
      <c r="CS301">
        <v>6615.8950000000004</v>
      </c>
      <c r="CT301">
        <v>0.85847620000000002</v>
      </c>
      <c r="CU301">
        <v>18.398199999999999</v>
      </c>
      <c r="CV301">
        <v>51.026179999999997</v>
      </c>
      <c r="CW301">
        <v>18015.09</v>
      </c>
      <c r="CX301">
        <v>0.85601839999999996</v>
      </c>
      <c r="CY301">
        <v>18.20506</v>
      </c>
      <c r="CZ301">
        <v>77.346239999999995</v>
      </c>
      <c r="DA301">
        <v>28278.17</v>
      </c>
      <c r="DB301">
        <v>0.85393110000000005</v>
      </c>
      <c r="DC301">
        <v>18.694980000000001</v>
      </c>
      <c r="DD301">
        <v>73.213099999999997</v>
      </c>
      <c r="DE301">
        <v>27647.85</v>
      </c>
      <c r="DF301">
        <v>0.85249940000000002</v>
      </c>
      <c r="DG301">
        <v>18.897760000000002</v>
      </c>
      <c r="DH301">
        <v>46.079129999999999</v>
      </c>
      <c r="DI301">
        <v>17921.66</v>
      </c>
      <c r="DJ301">
        <v>0.8512805</v>
      </c>
      <c r="DK301">
        <v>19.196100000000001</v>
      </c>
      <c r="DL301">
        <v>20.351780000000002</v>
      </c>
      <c r="DM301">
        <v>8134.1809999999996</v>
      </c>
      <c r="DN301">
        <v>0.85011340000000002</v>
      </c>
      <c r="DO301">
        <v>19.331859999999999</v>
      </c>
      <c r="DP301">
        <v>6.6270790000000002</v>
      </c>
      <c r="DQ301">
        <v>2714.82</v>
      </c>
      <c r="DR301">
        <v>0.84881680000000004</v>
      </c>
      <c r="DS301">
        <v>18.98976</v>
      </c>
      <c r="DT301">
        <v>1.685319</v>
      </c>
      <c r="DU301">
        <v>704.23760000000004</v>
      </c>
      <c r="DV301">
        <v>0.84729520000000003</v>
      </c>
      <c r="DW301">
        <v>18.342860000000002</v>
      </c>
      <c r="DX301">
        <v>0.37668119999999999</v>
      </c>
      <c r="DY301">
        <v>158.3955</v>
      </c>
      <c r="DZ301">
        <v>0.84554980000000002</v>
      </c>
      <c r="EA301">
        <v>17.73659</v>
      </c>
      <c r="EB301">
        <v>0.1048227</v>
      </c>
      <c r="EC301">
        <v>42.605130000000003</v>
      </c>
      <c r="ED301">
        <v>0.8435184</v>
      </c>
      <c r="EE301">
        <v>17.460159999999998</v>
      </c>
      <c r="EF301">
        <v>5.5806210000000002E-2</v>
      </c>
      <c r="EG301">
        <v>21.550989999999999</v>
      </c>
      <c r="EH301">
        <v>0.84125830000000001</v>
      </c>
      <c r="EI301">
        <v>18.15568</v>
      </c>
      <c r="EJ301">
        <v>4.5716420000000001E-2</v>
      </c>
      <c r="EK301">
        <v>17.35154</v>
      </c>
      <c r="EL301">
        <v>0.83877330000000005</v>
      </c>
      <c r="EM301">
        <v>18.77176</v>
      </c>
      <c r="EN301">
        <v>4.1839260000000003E-2</v>
      </c>
      <c r="EO301">
        <v>15.855359999999999</v>
      </c>
      <c r="EP301">
        <v>0.83609929999999999</v>
      </c>
      <c r="EQ301">
        <v>19.457149999999999</v>
      </c>
      <c r="ER301" s="1">
        <v>3.9118899999999998E-2</v>
      </c>
      <c r="ES301">
        <v>14.84769</v>
      </c>
      <c r="ET301">
        <v>0.83331149999999998</v>
      </c>
      <c r="EU301">
        <v>20.1572</v>
      </c>
      <c r="EV301" s="1">
        <v>3.6694629999999999E-2</v>
      </c>
      <c r="EW301">
        <v>13.96125</v>
      </c>
      <c r="EX301">
        <v>0.83033259999999998</v>
      </c>
      <c r="EY301">
        <v>20.072949999999999</v>
      </c>
      <c r="EZ301" s="1">
        <v>3.438832E-2</v>
      </c>
      <c r="FA301">
        <v>13.11917</v>
      </c>
      <c r="FB301">
        <v>0.82786740000000003</v>
      </c>
      <c r="FC301">
        <v>19.383379999999999</v>
      </c>
      <c r="FD301" s="1">
        <v>3.220808E-2</v>
      </c>
      <c r="FE301" s="1">
        <v>12.31165</v>
      </c>
      <c r="FF301">
        <v>0.82578099999999999</v>
      </c>
      <c r="FG301">
        <v>18.81316</v>
      </c>
      <c r="FH301" s="1">
        <v>3.0208510000000001E-2</v>
      </c>
      <c r="FI301" s="1">
        <v>11.561389999999999</v>
      </c>
      <c r="FJ301">
        <v>0.82402149999999996</v>
      </c>
      <c r="FK301">
        <v>18.372250000000001</v>
      </c>
      <c r="FL301" s="1">
        <v>2.860625E-2</v>
      </c>
      <c r="FM301" s="1">
        <v>10.95252</v>
      </c>
      <c r="FN301">
        <v>0.82234249999999998</v>
      </c>
      <c r="FO301">
        <v>18.827059999999999</v>
      </c>
      <c r="FP301" s="1">
        <v>2.7719029999999999E-2</v>
      </c>
      <c r="FQ301" s="1">
        <v>10.60834</v>
      </c>
      <c r="FR301">
        <v>0.82074800000000003</v>
      </c>
      <c r="FS301">
        <v>19.406459999999999</v>
      </c>
      <c r="FT301" s="1">
        <v>2.766242E-2</v>
      </c>
      <c r="FU301" s="1">
        <v>10.58272</v>
      </c>
      <c r="FV301">
        <v>0.81920300000000001</v>
      </c>
      <c r="FW301">
        <v>19.945250000000001</v>
      </c>
      <c r="FX301" s="1">
        <v>2.8128770000000001E-2</v>
      </c>
      <c r="FY301" s="1">
        <v>10.768890000000001</v>
      </c>
      <c r="FZ301">
        <v>0.81764499999999996</v>
      </c>
      <c r="GA301">
        <v>20.548089999999998</v>
      </c>
      <c r="GB301" s="1">
        <v>2.8532149999999999E-2</v>
      </c>
      <c r="GC301" s="1">
        <v>10.94777</v>
      </c>
      <c r="GD301">
        <v>0.81654260000000001</v>
      </c>
      <c r="GE301">
        <v>20.51201</v>
      </c>
      <c r="GF301" s="1">
        <v>2.8447320000000002E-2</v>
      </c>
      <c r="GG301" s="1">
        <v>10.94412</v>
      </c>
      <c r="GH301">
        <v>0.81554260000000001</v>
      </c>
      <c r="GI301">
        <v>20.17511</v>
      </c>
      <c r="GJ301" s="1">
        <v>2.7736029999999998E-2</v>
      </c>
      <c r="GK301" s="1">
        <v>10.697430000000001</v>
      </c>
      <c r="GL301">
        <v>0.81461950000000005</v>
      </c>
      <c r="GM301">
        <v>19.858750000000001</v>
      </c>
      <c r="GN301" s="1">
        <v>2.6478129999999999E-2</v>
      </c>
      <c r="GO301" s="1">
        <v>10.233280000000001</v>
      </c>
      <c r="GP301">
        <v>0.81444729999999999</v>
      </c>
      <c r="GQ301">
        <v>19.53894</v>
      </c>
      <c r="GR301" s="1">
        <v>2.4867879999999998E-2</v>
      </c>
      <c r="GS301" s="1">
        <v>9.6161060000000003</v>
      </c>
      <c r="GT301">
        <v>0.81457749999999995</v>
      </c>
      <c r="GU301">
        <v>19.354019999999998</v>
      </c>
      <c r="GV301" s="1">
        <v>2.309305E-2</v>
      </c>
      <c r="GW301" s="1">
        <v>8.9315479999999994</v>
      </c>
      <c r="GX301">
        <v>0.81491590000000003</v>
      </c>
      <c r="GY301">
        <v>19.71444</v>
      </c>
      <c r="GZ301" s="1">
        <v>2.1303229999999999E-2</v>
      </c>
      <c r="HA301" s="1">
        <v>8.2381139999999995</v>
      </c>
      <c r="HB301">
        <v>0.81547639999999999</v>
      </c>
      <c r="HC301">
        <v>19.856649999999998</v>
      </c>
      <c r="HD301" s="1">
        <v>1.9577299999999999E-2</v>
      </c>
      <c r="HE301" s="1">
        <v>7.5654919999999999</v>
      </c>
      <c r="HF301">
        <v>0.81632389999999999</v>
      </c>
      <c r="HG301">
        <v>20.011700000000001</v>
      </c>
      <c r="HH301" s="1">
        <v>1.7943939999999999E-2</v>
      </c>
      <c r="HI301" s="1">
        <v>6.9295900000000001</v>
      </c>
      <c r="HJ301">
        <v>0.81748520000000002</v>
      </c>
      <c r="HK301">
        <v>19.885860000000001</v>
      </c>
      <c r="HL301" s="1">
        <v>1.641097E-2</v>
      </c>
      <c r="HM301" s="1">
        <v>6.3311469999999996</v>
      </c>
      <c r="HN301">
        <v>0.81943270000000001</v>
      </c>
      <c r="HO301">
        <v>19.824090000000002</v>
      </c>
      <c r="HP301" s="1">
        <v>1.502116E-2</v>
      </c>
      <c r="HQ301" s="1">
        <v>5.7832410000000003</v>
      </c>
      <c r="HR301">
        <v>0.82125669999999995</v>
      </c>
      <c r="HS301">
        <v>19.638470000000002</v>
      </c>
      <c r="HT301" s="1">
        <v>1.3759169999999999E-2</v>
      </c>
      <c r="HU301" s="1">
        <v>5.286994</v>
      </c>
      <c r="HV301">
        <v>0.82260610000000001</v>
      </c>
      <c r="HW301">
        <v>19.276350000000001</v>
      </c>
      <c r="HX301" s="1">
        <v>1.2605450000000001E-2</v>
      </c>
      <c r="HY301" s="1">
        <v>4.836684</v>
      </c>
      <c r="HZ301">
        <v>0.82385470000000005</v>
      </c>
      <c r="IA301">
        <v>19.059670000000001</v>
      </c>
      <c r="IB301" s="1">
        <v>1.1550960000000001E-2</v>
      </c>
      <c r="IC301" s="1">
        <v>4.4271399999999996</v>
      </c>
      <c r="ID301">
        <v>0.82504750000000004</v>
      </c>
      <c r="IE301">
        <v>19.244800000000001</v>
      </c>
      <c r="IF301" s="1">
        <v>1.058694E-2</v>
      </c>
      <c r="IG301" s="1">
        <v>4.0534629999999998</v>
      </c>
      <c r="IH301">
        <v>0.82615130000000003</v>
      </c>
      <c r="II301">
        <v>19.371549999999999</v>
      </c>
      <c r="IJ301" s="1">
        <v>9.700284E-3</v>
      </c>
      <c r="IK301" s="1">
        <v>3.710747</v>
      </c>
      <c r="IL301">
        <v>0.82742110000000002</v>
      </c>
      <c r="IM301">
        <v>19.635760000000001</v>
      </c>
      <c r="IN301" s="1">
        <v>8.8829809999999999E-3</v>
      </c>
      <c r="IO301" s="1">
        <v>3.395451</v>
      </c>
      <c r="IP301">
        <v>0.82610260000000002</v>
      </c>
      <c r="IQ301">
        <v>19.409009999999999</v>
      </c>
      <c r="IR301" s="1">
        <v>8.138068E-3</v>
      </c>
      <c r="IS301" s="1">
        <v>3.11192</v>
      </c>
      <c r="IT301">
        <v>0.82526429999999995</v>
      </c>
      <c r="IU301">
        <v>19.175550000000001</v>
      </c>
      <c r="IV301" s="1">
        <v>7.4610010000000001E-3</v>
      </c>
      <c r="IW301" s="1">
        <v>2.852582</v>
      </c>
      <c r="IX301">
        <v>0.82456370000000001</v>
      </c>
      <c r="IY301">
        <v>19.14227</v>
      </c>
      <c r="IZ301" s="1">
        <v>6.8393359999999997E-3</v>
      </c>
      <c r="JA301" s="1">
        <v>2.6143830000000001</v>
      </c>
      <c r="JB301">
        <v>0.82406999999999997</v>
      </c>
      <c r="JC301">
        <v>19.07808</v>
      </c>
      <c r="JD301" s="1">
        <v>6.2636389999999997E-3</v>
      </c>
      <c r="JE301" s="1">
        <v>2.3938470000000001</v>
      </c>
      <c r="JF301">
        <v>0.82377180000000005</v>
      </c>
      <c r="JG301">
        <v>19.587869999999999</v>
      </c>
      <c r="JH301" s="1">
        <v>5.7247189999999996E-3</v>
      </c>
      <c r="JI301" s="1">
        <v>2.1876060000000002</v>
      </c>
      <c r="JJ301">
        <v>0.82363560000000002</v>
      </c>
      <c r="JK301">
        <v>19.934850000000001</v>
      </c>
      <c r="JL301" s="1">
        <v>5.2161569999999999E-3</v>
      </c>
      <c r="JM301" s="1">
        <v>1.9928589999999999</v>
      </c>
      <c r="JN301">
        <v>0.82356490000000004</v>
      </c>
      <c r="JO301">
        <v>19.962330000000001</v>
      </c>
      <c r="JP301" s="1">
        <v>4.7311979999999998E-3</v>
      </c>
      <c r="JQ301" s="1">
        <v>1.807653</v>
      </c>
      <c r="JR301">
        <v>0.82350900000000005</v>
      </c>
      <c r="JS301">
        <v>20.216259999999998</v>
      </c>
      <c r="JT301" s="1">
        <v>4.2679579999999996E-3</v>
      </c>
      <c r="JU301" s="1">
        <v>1.6307799999999999</v>
      </c>
      <c r="JV301">
        <v>0.82348529999999998</v>
      </c>
      <c r="JW301">
        <v>20.021280000000001</v>
      </c>
      <c r="JX301" s="1">
        <v>3.8237670000000001E-3</v>
      </c>
      <c r="JY301" s="1">
        <v>1.461416</v>
      </c>
      <c r="JZ301">
        <v>0.82348410000000005</v>
      </c>
      <c r="KA301">
        <v>19.29918</v>
      </c>
      <c r="KB301" s="1">
        <v>3.3948390000000002E-3</v>
      </c>
      <c r="KC301" s="1">
        <v>1.2980670000000001</v>
      </c>
      <c r="KD301">
        <v>0.82348969999999999</v>
      </c>
      <c r="KE301">
        <v>18.857130000000002</v>
      </c>
      <c r="KF301" s="1">
        <v>2.9738070000000002E-3</v>
      </c>
      <c r="KG301" s="1">
        <v>1.1383380000000001</v>
      </c>
      <c r="KH301">
        <v>0.82351929999999995</v>
      </c>
      <c r="KI301">
        <v>18.68965</v>
      </c>
      <c r="KJ301" s="1">
        <v>2.5589150000000001E-3</v>
      </c>
      <c r="KK301" s="1">
        <v>0.98094769999999998</v>
      </c>
      <c r="KL301">
        <v>0.82358120000000001</v>
      </c>
      <c r="KM301">
        <v>19.450939999999999</v>
      </c>
      <c r="KN301" s="1">
        <v>2.1575240000000001E-3</v>
      </c>
      <c r="KO301" s="1">
        <v>0.82833279999999998</v>
      </c>
      <c r="KP301">
        <v>0.82365960000000005</v>
      </c>
      <c r="KQ301">
        <v>20.246839999999999</v>
      </c>
      <c r="KR301" s="1">
        <v>1.7867270000000001E-3</v>
      </c>
      <c r="KS301" s="1">
        <v>0.68684670000000003</v>
      </c>
      <c r="KT301">
        <v>0.82374130000000001</v>
      </c>
      <c r="KU301">
        <v>20.885169999999999</v>
      </c>
      <c r="KV301" s="1">
        <v>1.4669699999999999E-3</v>
      </c>
      <c r="KW301" s="1">
        <v>0.56401179999999995</v>
      </c>
      <c r="KX301">
        <v>0.82385010000000003</v>
      </c>
      <c r="KY301">
        <v>21.292629999999999</v>
      </c>
      <c r="KZ301" s="1">
        <v>1.2100959999999999E-3</v>
      </c>
      <c r="LA301" s="1">
        <v>0.4647732</v>
      </c>
      <c r="LB301">
        <v>0.82397849999999995</v>
      </c>
      <c r="LC301">
        <v>20.857279999999999</v>
      </c>
      <c r="LD301" s="1">
        <v>1.016051E-3</v>
      </c>
      <c r="LE301" s="1">
        <v>0.38948909999999998</v>
      </c>
      <c r="LF301">
        <v>0.82406009999999996</v>
      </c>
      <c r="LG301">
        <v>20.054400000000001</v>
      </c>
      <c r="LH301" s="1">
        <v>8.7476209999999999E-4</v>
      </c>
      <c r="LI301" s="1">
        <v>0.33452759999999998</v>
      </c>
      <c r="LJ301">
        <v>0.82421849999999997</v>
      </c>
      <c r="LK301">
        <v>19.569780000000002</v>
      </c>
      <c r="LL301" s="1">
        <v>7.7155029999999996E-4</v>
      </c>
      <c r="LM301" s="1">
        <v>0.29444670000000001</v>
      </c>
      <c r="LN301">
        <v>0.8243106</v>
      </c>
      <c r="LO301">
        <v>19.364000000000001</v>
      </c>
      <c r="LP301" s="1">
        <v>6.9291419999999995E-4</v>
      </c>
      <c r="LQ301" s="1">
        <v>0.26407639999999999</v>
      </c>
      <c r="LR301">
        <v>0.8244108</v>
      </c>
      <c r="LS301">
        <v>20.152170000000002</v>
      </c>
      <c r="LT301" s="1">
        <v>6.2942019999999996E-4</v>
      </c>
      <c r="LU301" s="1">
        <v>0.23967069999999999</v>
      </c>
      <c r="LV301">
        <v>0.8245285</v>
      </c>
      <c r="LW301">
        <v>20.93778</v>
      </c>
      <c r="LX301" s="1">
        <v>5.7595330000000003E-4</v>
      </c>
      <c r="LY301" s="1">
        <v>0.21916959999999999</v>
      </c>
      <c r="LZ301">
        <v>0.82462210000000002</v>
      </c>
      <c r="MA301">
        <v>21.582709999999999</v>
      </c>
      <c r="MB301" s="1">
        <v>5.3038640000000001E-4</v>
      </c>
      <c r="MC301" s="1">
        <v>0.20171549999999999</v>
      </c>
      <c r="MD301">
        <v>0.82468520000000001</v>
      </c>
      <c r="ME301">
        <v>21.907830000000001</v>
      </c>
      <c r="MF301" s="1">
        <v>4.9180540000000003E-4</v>
      </c>
      <c r="MG301" s="1">
        <v>0.1869199</v>
      </c>
      <c r="MH301">
        <v>0.82476090000000002</v>
      </c>
      <c r="MI301">
        <v>21.550239999999999</v>
      </c>
      <c r="MJ301" s="1">
        <v>4.5941459999999999E-4</v>
      </c>
      <c r="MK301" s="1">
        <v>0.17450389999999999</v>
      </c>
      <c r="ML301">
        <v>0.82476870000000002</v>
      </c>
      <c r="MM301">
        <v>20.855309999999999</v>
      </c>
      <c r="MN301" s="1">
        <v>4.3207629999999998E-4</v>
      </c>
      <c r="MO301" s="1">
        <v>0.16402810000000001</v>
      </c>
      <c r="MP301">
        <v>0.82481579999999999</v>
      </c>
      <c r="MQ301">
        <v>20.486219999999999</v>
      </c>
      <c r="MR301" s="1">
        <v>4.0842649999999999E-4</v>
      </c>
      <c r="MS301" s="1">
        <v>0.1549981</v>
      </c>
      <c r="MT301">
        <v>0.82483269999999997</v>
      </c>
      <c r="MU301">
        <v>20.389220000000002</v>
      </c>
      <c r="MV301" s="1">
        <v>3.8736800000000002E-4</v>
      </c>
      <c r="MW301" s="1">
        <v>0.1469674</v>
      </c>
      <c r="MX301">
        <v>0.82479860000000005</v>
      </c>
      <c r="MY301">
        <v>21.050280000000001</v>
      </c>
      <c r="MZ301" s="1">
        <v>3.681774E-4</v>
      </c>
      <c r="NA301" s="1">
        <v>0.13968069999999999</v>
      </c>
      <c r="NB301">
        <v>0.82474950000000002</v>
      </c>
      <c r="NC301">
        <v>21.021419999999999</v>
      </c>
      <c r="ND301" s="1">
        <v>3.506661E-4</v>
      </c>
      <c r="NE301" s="1">
        <v>0.13300799999999999</v>
      </c>
      <c r="NF301">
        <v>0.82463120000000001</v>
      </c>
      <c r="NG301">
        <v>21.593440000000001</v>
      </c>
      <c r="NH301" s="1">
        <v>3.3459830000000002E-4</v>
      </c>
      <c r="NI301" s="1">
        <v>0.1268994</v>
      </c>
      <c r="NJ301">
        <v>0.82455500000000004</v>
      </c>
      <c r="NK301">
        <v>21.897880000000001</v>
      </c>
      <c r="NL301" s="1">
        <v>3.1996550000000003E-4</v>
      </c>
      <c r="NM301" s="1">
        <v>0.1213326</v>
      </c>
      <c r="NN301">
        <v>0.82439019999999996</v>
      </c>
      <c r="NO301">
        <v>21.597059999999999</v>
      </c>
      <c r="NP301" s="1">
        <v>3.0677189999999999E-4</v>
      </c>
      <c r="NQ301" s="1">
        <v>0.1163095</v>
      </c>
      <c r="NR301">
        <v>0.82423670000000004</v>
      </c>
      <c r="NS301">
        <v>21.104209999999998</v>
      </c>
      <c r="NT301" s="1">
        <v>2.9496550000000001E-4</v>
      </c>
      <c r="NU301" s="1">
        <v>0.1118094</v>
      </c>
      <c r="NV301">
        <v>0.82402629999999999</v>
      </c>
      <c r="NW301">
        <v>20.811820000000001</v>
      </c>
      <c r="NX301" s="1">
        <v>2.8457690000000002E-4</v>
      </c>
      <c r="NY301" s="1">
        <v>0.10785019999999999</v>
      </c>
      <c r="NZ301">
        <v>0.82382290000000002</v>
      </c>
      <c r="OA301">
        <v>20.91422</v>
      </c>
      <c r="OB301" s="1">
        <v>2.7556739999999997E-4</v>
      </c>
      <c r="OC301" s="1">
        <v>0.104409</v>
      </c>
      <c r="OD301">
        <v>0.8236483</v>
      </c>
      <c r="OE301">
        <v>21.989879999999999</v>
      </c>
      <c r="OF301" s="1">
        <v>2.677728E-4</v>
      </c>
      <c r="OG301" s="1">
        <v>0.101439</v>
      </c>
      <c r="OH301">
        <v>0.8234399</v>
      </c>
      <c r="OI301">
        <v>22.98732</v>
      </c>
      <c r="OJ301" s="1">
        <v>2.6084010000000001E-4</v>
      </c>
      <c r="OK301" s="1">
        <v>9.8797209999999996E-2</v>
      </c>
    </row>
    <row r="302" spans="1:401" x14ac:dyDescent="0.35">
      <c r="A302">
        <v>308</v>
      </c>
      <c r="B302" t="s">
        <v>4</v>
      </c>
      <c r="C302" t="s">
        <v>181</v>
      </c>
      <c r="D302" t="s">
        <v>308</v>
      </c>
      <c r="E302">
        <v>882.74350000000004</v>
      </c>
      <c r="F302">
        <v>0.6984591</v>
      </c>
      <c r="G302">
        <v>16.74662</v>
      </c>
      <c r="H302">
        <v>0</v>
      </c>
      <c r="I302">
        <v>0</v>
      </c>
      <c r="J302">
        <v>0.69661720000000005</v>
      </c>
      <c r="K302">
        <v>17.434170000000002</v>
      </c>
      <c r="L302">
        <v>0</v>
      </c>
      <c r="M302">
        <v>0</v>
      </c>
      <c r="N302">
        <v>0.69479789999999997</v>
      </c>
      <c r="O302">
        <v>18.04365</v>
      </c>
      <c r="P302">
        <v>0</v>
      </c>
      <c r="Q302">
        <v>0</v>
      </c>
      <c r="R302">
        <v>0.6929997</v>
      </c>
      <c r="S302">
        <v>18.563929999999999</v>
      </c>
      <c r="T302">
        <v>0</v>
      </c>
      <c r="U302">
        <v>0</v>
      </c>
      <c r="V302">
        <v>0.69117919999999999</v>
      </c>
      <c r="W302">
        <v>18.957840000000001</v>
      </c>
      <c r="X302">
        <v>0</v>
      </c>
      <c r="Y302">
        <v>0</v>
      </c>
      <c r="Z302">
        <v>0.68936260000000005</v>
      </c>
      <c r="AA302">
        <v>18.82366</v>
      </c>
      <c r="AB302">
        <v>0</v>
      </c>
      <c r="AC302">
        <v>0</v>
      </c>
      <c r="AD302">
        <v>0.68754320000000002</v>
      </c>
      <c r="AE302">
        <v>18.226009999999999</v>
      </c>
      <c r="AF302">
        <v>0</v>
      </c>
      <c r="AG302">
        <v>0</v>
      </c>
      <c r="AH302">
        <v>0.68570160000000002</v>
      </c>
      <c r="AI302">
        <v>17.7056</v>
      </c>
      <c r="AJ302">
        <v>0</v>
      </c>
      <c r="AK302">
        <v>0</v>
      </c>
      <c r="AL302">
        <v>0.68384869999999998</v>
      </c>
      <c r="AM302">
        <v>17.407430000000002</v>
      </c>
      <c r="AN302">
        <v>0</v>
      </c>
      <c r="AO302">
        <v>0</v>
      </c>
      <c r="AP302">
        <v>0.68197839999999998</v>
      </c>
      <c r="AQ302">
        <v>17.981169999999999</v>
      </c>
      <c r="AR302">
        <v>0</v>
      </c>
      <c r="AS302">
        <v>0</v>
      </c>
      <c r="AT302">
        <v>0.68009120000000001</v>
      </c>
      <c r="AU302">
        <v>18.801100000000002</v>
      </c>
      <c r="AV302">
        <v>0</v>
      </c>
      <c r="AW302">
        <v>0</v>
      </c>
      <c r="AX302">
        <v>0.67816569999999998</v>
      </c>
      <c r="AY302">
        <v>19.476199999999999</v>
      </c>
      <c r="AZ302">
        <v>0</v>
      </c>
      <c r="BA302">
        <v>0</v>
      </c>
      <c r="BB302">
        <v>0.67619039999999997</v>
      </c>
      <c r="BC302">
        <v>19.98929</v>
      </c>
      <c r="BD302">
        <v>0</v>
      </c>
      <c r="BE302">
        <v>0</v>
      </c>
      <c r="BF302">
        <v>0.67416640000000005</v>
      </c>
      <c r="BG302">
        <v>19.84074</v>
      </c>
      <c r="BH302">
        <v>0</v>
      </c>
      <c r="BI302">
        <v>0</v>
      </c>
      <c r="BJ302">
        <v>0.67206840000000001</v>
      </c>
      <c r="BK302">
        <v>19.33935</v>
      </c>
      <c r="BL302">
        <v>1.255344E-26</v>
      </c>
      <c r="BM302">
        <v>4.9211029999999999E-24</v>
      </c>
      <c r="BN302">
        <v>0.66989100000000001</v>
      </c>
      <c r="BO302">
        <v>18.937460000000002</v>
      </c>
      <c r="BP302" s="1">
        <v>4.5581440000000003E-19</v>
      </c>
      <c r="BQ302" s="1">
        <v>1.714733E-16</v>
      </c>
      <c r="BR302">
        <v>0.66766230000000004</v>
      </c>
      <c r="BS302">
        <v>18.724869999999999</v>
      </c>
      <c r="BT302" s="1">
        <v>2.7962499999999998E-11</v>
      </c>
      <c r="BU302" s="1">
        <v>8.1727089999999997E-9</v>
      </c>
      <c r="BV302">
        <v>0.66540750000000004</v>
      </c>
      <c r="BW302">
        <v>19.082789999999999</v>
      </c>
      <c r="BX302" s="1">
        <v>2.156135E-7</v>
      </c>
      <c r="BY302" s="1">
        <v>6.5243270000000004E-5</v>
      </c>
      <c r="BZ302">
        <v>0.66308129999999998</v>
      </c>
      <c r="CA302">
        <v>19.31897</v>
      </c>
      <c r="CB302" s="1">
        <v>9.7105919999999996E-5</v>
      </c>
      <c r="CC302" s="1">
        <v>3.0785989999999999E-2</v>
      </c>
      <c r="CD302">
        <v>0.66125820000000002</v>
      </c>
      <c r="CE302">
        <v>19.628150000000002</v>
      </c>
      <c r="CF302" s="1">
        <v>9.0582969999999999E-3</v>
      </c>
      <c r="CG302" s="1">
        <v>2.9949870000000001</v>
      </c>
      <c r="CH302">
        <v>0.65964509999999998</v>
      </c>
      <c r="CI302">
        <v>19.533770000000001</v>
      </c>
      <c r="CJ302" s="1">
        <v>0.2652622</v>
      </c>
      <c r="CK302" s="1">
        <v>91.254369999999994</v>
      </c>
      <c r="CL302">
        <v>0.65783049999999998</v>
      </c>
      <c r="CM302">
        <v>19.15296</v>
      </c>
      <c r="CN302" s="1">
        <v>3.0771519999999999</v>
      </c>
      <c r="CO302">
        <v>1098.8820000000001</v>
      </c>
      <c r="CP302">
        <v>0.6557866</v>
      </c>
      <c r="CQ302">
        <v>18.759399999999999</v>
      </c>
      <c r="CR302">
        <v>16.566579999999998</v>
      </c>
      <c r="CS302">
        <v>6124.2120000000004</v>
      </c>
      <c r="CT302">
        <v>0.65361060000000004</v>
      </c>
      <c r="CU302">
        <v>18.417390000000001</v>
      </c>
      <c r="CV302">
        <v>46.566229999999997</v>
      </c>
      <c r="CW302">
        <v>17789.05</v>
      </c>
      <c r="CX302">
        <v>0.65140390000000004</v>
      </c>
      <c r="CY302">
        <v>18.207370000000001</v>
      </c>
      <c r="CZ302">
        <v>75.159199999999998</v>
      </c>
      <c r="DA302">
        <v>29603.86</v>
      </c>
      <c r="DB302">
        <v>0.64921980000000001</v>
      </c>
      <c r="DC302">
        <v>18.676770000000001</v>
      </c>
      <c r="DD302">
        <v>75.324169999999995</v>
      </c>
      <c r="DE302">
        <v>30520.54</v>
      </c>
      <c r="DF302">
        <v>0.64736229999999995</v>
      </c>
      <c r="DG302">
        <v>18.904890000000002</v>
      </c>
      <c r="DH302">
        <v>49.948830000000001</v>
      </c>
      <c r="DI302">
        <v>20763.63</v>
      </c>
      <c r="DJ302">
        <v>0.64567050000000004</v>
      </c>
      <c r="DK302">
        <v>19.192129999999999</v>
      </c>
      <c r="DL302">
        <v>23.13635</v>
      </c>
      <c r="DM302">
        <v>9846.9359999999997</v>
      </c>
      <c r="DN302">
        <v>0.64407040000000004</v>
      </c>
      <c r="DO302">
        <v>19.36598</v>
      </c>
      <c r="DP302">
        <v>7.8617780000000002</v>
      </c>
      <c r="DQ302">
        <v>3417.97</v>
      </c>
      <c r="DR302">
        <v>0.64239599999999997</v>
      </c>
      <c r="DS302">
        <v>19.04579</v>
      </c>
      <c r="DT302">
        <v>2.0690949999999999</v>
      </c>
      <c r="DU302">
        <v>915.41610000000003</v>
      </c>
      <c r="DV302">
        <v>0.6405845</v>
      </c>
      <c r="DW302">
        <v>18.394079999999999</v>
      </c>
      <c r="DX302">
        <v>0.46672740000000001</v>
      </c>
      <c r="DY302">
        <v>208.1849</v>
      </c>
      <c r="DZ302">
        <v>0.6385286</v>
      </c>
      <c r="EA302">
        <v>17.779450000000001</v>
      </c>
      <c r="EB302">
        <v>0.1219935</v>
      </c>
      <c r="EC302">
        <v>53.228819999999999</v>
      </c>
      <c r="ED302">
        <v>0.63621649999999996</v>
      </c>
      <c r="EE302">
        <v>17.475519999999999</v>
      </c>
      <c r="EF302">
        <v>5.889805E-2</v>
      </c>
      <c r="EG302">
        <v>24.607479999999999</v>
      </c>
      <c r="EH302">
        <v>0.63361509999999999</v>
      </c>
      <c r="EI302">
        <v>18.155729999999998</v>
      </c>
      <c r="EJ302">
        <v>4.650017E-2</v>
      </c>
      <c r="EK302">
        <v>19.10191</v>
      </c>
      <c r="EL302">
        <v>0.6307566</v>
      </c>
      <c r="EM302">
        <v>18.789090000000002</v>
      </c>
      <c r="EN302">
        <v>4.224294E-2</v>
      </c>
      <c r="EO302">
        <v>17.333020000000001</v>
      </c>
      <c r="EP302">
        <v>0.62772280000000003</v>
      </c>
      <c r="EQ302">
        <v>19.456340000000001</v>
      </c>
      <c r="ER302">
        <v>3.9441360000000002E-2</v>
      </c>
      <c r="ES302">
        <v>16.218620000000001</v>
      </c>
      <c r="ET302">
        <v>0.62445399999999995</v>
      </c>
      <c r="EU302">
        <v>20.178560000000001</v>
      </c>
      <c r="EV302" s="1">
        <v>3.6993819999999997E-2</v>
      </c>
      <c r="EW302">
        <v>15.25985</v>
      </c>
      <c r="EX302">
        <v>0.62101609999999996</v>
      </c>
      <c r="EY302">
        <v>20.130790000000001</v>
      </c>
      <c r="EZ302" s="1">
        <v>3.467464E-2</v>
      </c>
      <c r="FA302">
        <v>14.35289</v>
      </c>
      <c r="FB302">
        <v>0.61796240000000002</v>
      </c>
      <c r="FC302">
        <v>19.428239999999999</v>
      </c>
      <c r="FD302" s="1">
        <v>3.2481990000000002E-2</v>
      </c>
      <c r="FE302" s="1">
        <v>13.48094</v>
      </c>
      <c r="FF302">
        <v>0.61513530000000005</v>
      </c>
      <c r="FG302">
        <v>18.857769999999999</v>
      </c>
      <c r="FH302" s="1">
        <v>3.0453290000000001E-2</v>
      </c>
      <c r="FI302" s="1">
        <v>12.66452</v>
      </c>
      <c r="FJ302">
        <v>0.61194970000000004</v>
      </c>
      <c r="FK302">
        <v>18.406369999999999</v>
      </c>
      <c r="FL302" s="1">
        <v>2.8780980000000001E-2</v>
      </c>
      <c r="FM302" s="1">
        <v>11.987</v>
      </c>
      <c r="FN302">
        <v>0.60850629999999994</v>
      </c>
      <c r="FO302">
        <v>18.855139999999999</v>
      </c>
      <c r="FP302" s="1">
        <v>2.777982E-2</v>
      </c>
      <c r="FQ302" s="1">
        <v>11.579739999999999</v>
      </c>
      <c r="FR302">
        <v>0.60498890000000005</v>
      </c>
      <c r="FS302">
        <v>19.439540000000001</v>
      </c>
      <c r="FT302" s="1">
        <v>2.761719E-2</v>
      </c>
      <c r="FU302" s="1">
        <v>11.520720000000001</v>
      </c>
      <c r="FV302">
        <v>0.60139089999999995</v>
      </c>
      <c r="FW302">
        <v>19.965229999999998</v>
      </c>
      <c r="FX302" s="1">
        <v>2.8038589999999999E-2</v>
      </c>
      <c r="FY302" s="1">
        <v>11.71513</v>
      </c>
      <c r="FZ302">
        <v>0.59773960000000004</v>
      </c>
      <c r="GA302">
        <v>20.56401</v>
      </c>
      <c r="GB302" s="1">
        <v>2.8478320000000001E-2</v>
      </c>
      <c r="GC302" s="1">
        <v>11.93317</v>
      </c>
      <c r="GD302">
        <v>0.59446069999999995</v>
      </c>
      <c r="GE302">
        <v>20.53998</v>
      </c>
      <c r="GF302" s="1">
        <v>2.8476459999999999E-2</v>
      </c>
      <c r="GG302" s="1">
        <v>11.971959999999999</v>
      </c>
      <c r="GH302">
        <v>0.59136089999999997</v>
      </c>
      <c r="GI302">
        <v>20.186060000000001</v>
      </c>
      <c r="GJ302" s="1">
        <v>2.7856269999999999E-2</v>
      </c>
      <c r="GK302" s="1">
        <v>11.74797</v>
      </c>
      <c r="GL302">
        <v>0.58845099999999995</v>
      </c>
      <c r="GM302">
        <v>19.877400000000002</v>
      </c>
      <c r="GN302" s="1">
        <v>2.667164E-2</v>
      </c>
      <c r="GO302" s="1">
        <v>11.27633</v>
      </c>
      <c r="GP302">
        <v>0.58598499999999998</v>
      </c>
      <c r="GQ302">
        <v>19.570329999999998</v>
      </c>
      <c r="GR302" s="1">
        <v>2.510329E-2</v>
      </c>
      <c r="GS302" s="1">
        <v>10.62285</v>
      </c>
      <c r="GT302">
        <v>0.58324399999999998</v>
      </c>
      <c r="GU302">
        <v>19.3873</v>
      </c>
      <c r="GV302" s="1">
        <v>2.334313E-2</v>
      </c>
      <c r="GW302" s="1">
        <v>9.8841940000000008</v>
      </c>
      <c r="GX302">
        <v>0.58056090000000005</v>
      </c>
      <c r="GY302">
        <v>19.749220000000001</v>
      </c>
      <c r="GZ302" s="1">
        <v>2.1552189999999999E-2</v>
      </c>
      <c r="HA302" s="1">
        <v>9.1271789999999999</v>
      </c>
      <c r="HB302">
        <v>0.57801740000000001</v>
      </c>
      <c r="HC302">
        <v>19.889250000000001</v>
      </c>
      <c r="HD302" s="1">
        <v>1.9817439999999999E-2</v>
      </c>
      <c r="HE302" s="1">
        <v>8.3888999999999996</v>
      </c>
      <c r="HF302">
        <v>0.57522090000000003</v>
      </c>
      <c r="HG302">
        <v>20.02966</v>
      </c>
      <c r="HH302" s="1">
        <v>1.8170430000000001E-2</v>
      </c>
      <c r="HI302" s="1">
        <v>7.6903420000000002</v>
      </c>
      <c r="HJ302">
        <v>0.57238270000000002</v>
      </c>
      <c r="HK302">
        <v>19.878250000000001</v>
      </c>
      <c r="HL302" s="1">
        <v>1.6622109999999999E-2</v>
      </c>
      <c r="HM302" s="1">
        <v>7.0333990000000002</v>
      </c>
      <c r="HN302">
        <v>0.57004060000000001</v>
      </c>
      <c r="HO302">
        <v>19.805040000000002</v>
      </c>
      <c r="HP302" s="1">
        <v>1.52146E-2</v>
      </c>
      <c r="HQ302" s="1">
        <v>6.4316430000000002</v>
      </c>
      <c r="HR302">
        <v>0.56768750000000001</v>
      </c>
      <c r="HS302">
        <v>19.628430000000002</v>
      </c>
      <c r="HT302" s="1">
        <v>1.3935410000000001E-2</v>
      </c>
      <c r="HU302" s="1">
        <v>5.8854439999999997</v>
      </c>
      <c r="HV302">
        <v>0.56501129999999999</v>
      </c>
      <c r="HW302">
        <v>19.27749</v>
      </c>
      <c r="HX302" s="1">
        <v>1.2766649999999999E-2</v>
      </c>
      <c r="HY302" s="1">
        <v>5.3895030000000004</v>
      </c>
      <c r="HZ302">
        <v>0.56208349999999996</v>
      </c>
      <c r="IA302">
        <v>19.069600000000001</v>
      </c>
      <c r="IB302" s="1">
        <v>1.1698490000000001E-2</v>
      </c>
      <c r="IC302" s="1">
        <v>4.9381950000000003</v>
      </c>
      <c r="ID302">
        <v>0.55905329999999998</v>
      </c>
      <c r="IE302">
        <v>19.274149999999999</v>
      </c>
      <c r="IF302" s="1">
        <v>1.072296E-2</v>
      </c>
      <c r="IG302" s="1">
        <v>4.5261579999999997</v>
      </c>
      <c r="IH302">
        <v>0.55596389999999996</v>
      </c>
      <c r="II302">
        <v>19.415600000000001</v>
      </c>
      <c r="IJ302" s="1">
        <v>9.8260650000000001E-3</v>
      </c>
      <c r="IK302" s="1">
        <v>4.1477269999999997</v>
      </c>
      <c r="IL302">
        <v>0.55311480000000002</v>
      </c>
      <c r="IM302">
        <v>19.67099</v>
      </c>
      <c r="IN302" s="1">
        <v>8.9992549999999994E-3</v>
      </c>
      <c r="IO302" s="1">
        <v>3.7987220000000002</v>
      </c>
      <c r="IP302">
        <v>0.55053180000000002</v>
      </c>
      <c r="IQ302">
        <v>19.419750000000001</v>
      </c>
      <c r="IR302" s="1">
        <v>8.2429319999999997E-3</v>
      </c>
      <c r="IS302" s="1">
        <v>3.478863</v>
      </c>
      <c r="IT302">
        <v>0.54859950000000002</v>
      </c>
      <c r="IU302">
        <v>19.151050000000001</v>
      </c>
      <c r="IV302" s="1">
        <v>7.5578659999999999E-3</v>
      </c>
      <c r="IW302" s="1">
        <v>3.1879729999999999</v>
      </c>
      <c r="IX302">
        <v>0.54690130000000003</v>
      </c>
      <c r="IY302">
        <v>19.109909999999999</v>
      </c>
      <c r="IZ302" s="1">
        <v>6.9290460000000003E-3</v>
      </c>
      <c r="JA302" s="1">
        <v>2.9213089999999999</v>
      </c>
      <c r="JB302">
        <v>0.54546229999999996</v>
      </c>
      <c r="JC302">
        <v>19.060420000000001</v>
      </c>
      <c r="JD302" s="1">
        <v>6.3476060000000004E-3</v>
      </c>
      <c r="JE302" s="1">
        <v>2.6748249999999998</v>
      </c>
      <c r="JF302">
        <v>0.54430529999999999</v>
      </c>
      <c r="JG302">
        <v>19.595759999999999</v>
      </c>
      <c r="JH302" s="1">
        <v>5.8040289999999996E-3</v>
      </c>
      <c r="JI302" s="1">
        <v>2.4445190000000001</v>
      </c>
      <c r="JJ302">
        <v>0.54341890000000004</v>
      </c>
      <c r="JK302">
        <v>19.98349</v>
      </c>
      <c r="JL302" s="1">
        <v>5.2917889999999999E-3</v>
      </c>
      <c r="JM302" s="1">
        <v>2.2274159999999998</v>
      </c>
      <c r="JN302">
        <v>0.54270220000000002</v>
      </c>
      <c r="JO302">
        <v>20.02365</v>
      </c>
      <c r="JP302" s="1">
        <v>4.8036870000000001E-3</v>
      </c>
      <c r="JQ302" s="1">
        <v>2.0212279999999998</v>
      </c>
      <c r="JR302">
        <v>0.54211849999999995</v>
      </c>
      <c r="JS302">
        <v>20.277819999999998</v>
      </c>
      <c r="JT302" s="1">
        <v>4.3375360000000003E-3</v>
      </c>
      <c r="JU302" s="1">
        <v>1.8244940000000001</v>
      </c>
      <c r="JV302">
        <v>0.54163760000000005</v>
      </c>
      <c r="JW302">
        <v>20.082519999999999</v>
      </c>
      <c r="JX302" s="1">
        <v>3.8907500000000001E-3</v>
      </c>
      <c r="JY302" s="1">
        <v>1.636314</v>
      </c>
      <c r="JZ302">
        <v>0.54126339999999995</v>
      </c>
      <c r="KA302">
        <v>19.324639999999999</v>
      </c>
      <c r="KB302" s="1">
        <v>3.460051E-3</v>
      </c>
      <c r="KC302" s="1">
        <v>1.4551639999999999</v>
      </c>
      <c r="KD302">
        <v>0.54095269999999995</v>
      </c>
      <c r="KE302">
        <v>18.847169999999998</v>
      </c>
      <c r="KF302" s="1">
        <v>3.0380899999999998E-3</v>
      </c>
      <c r="KG302" s="1">
        <v>1.278421</v>
      </c>
      <c r="KH302">
        <v>0.54073769999999999</v>
      </c>
      <c r="KI302">
        <v>18.678270000000001</v>
      </c>
      <c r="KJ302" s="1">
        <v>2.6222300000000001E-3</v>
      </c>
      <c r="KK302" s="1">
        <v>1.1044020000000001</v>
      </c>
      <c r="KL302">
        <v>0.54060419999999998</v>
      </c>
      <c r="KM302">
        <v>19.46536</v>
      </c>
      <c r="KN302" s="1">
        <v>2.2180630000000002E-3</v>
      </c>
      <c r="KO302" s="1">
        <v>0.9350967</v>
      </c>
      <c r="KP302">
        <v>0.54050730000000002</v>
      </c>
      <c r="KQ302">
        <v>20.305409999999998</v>
      </c>
      <c r="KR302" s="1">
        <v>1.8413839999999999E-3</v>
      </c>
      <c r="KS302" s="1">
        <v>0.77701070000000005</v>
      </c>
      <c r="KT302">
        <v>0.54047999999999996</v>
      </c>
      <c r="KU302">
        <v>20.968879999999999</v>
      </c>
      <c r="KV302" s="1">
        <v>1.5129469999999999E-3</v>
      </c>
      <c r="KW302" s="1">
        <v>0.63849959999999994</v>
      </c>
      <c r="KX302">
        <v>0.54048390000000002</v>
      </c>
      <c r="KY302">
        <v>21.382110000000001</v>
      </c>
      <c r="KZ302" s="1">
        <v>1.246109E-3</v>
      </c>
      <c r="LA302" s="1">
        <v>0.52549860000000004</v>
      </c>
      <c r="LB302">
        <v>0.54050089999999995</v>
      </c>
      <c r="LC302">
        <v>20.930679999999999</v>
      </c>
      <c r="LD302" s="1">
        <v>1.042758E-3</v>
      </c>
      <c r="LE302" s="1">
        <v>0.43911899999999998</v>
      </c>
      <c r="LF302">
        <v>0.54055830000000005</v>
      </c>
      <c r="LG302">
        <v>20.081980000000001</v>
      </c>
      <c r="LH302" s="1">
        <v>8.9410789999999998E-4</v>
      </c>
      <c r="LI302" s="1">
        <v>0.37582769999999999</v>
      </c>
      <c r="LJ302">
        <v>0.54067609999999999</v>
      </c>
      <c r="LK302">
        <v>19.569970000000001</v>
      </c>
      <c r="LL302" s="1">
        <v>7.8586439999999997E-4</v>
      </c>
      <c r="LM302" s="1">
        <v>0.3297852</v>
      </c>
      <c r="LN302">
        <v>0.54076869999999999</v>
      </c>
      <c r="LO302">
        <v>19.361879999999999</v>
      </c>
      <c r="LP302" s="1">
        <v>7.0403649999999996E-4</v>
      </c>
      <c r="LQ302" s="1">
        <v>0.2951259</v>
      </c>
      <c r="LR302">
        <v>0.54087770000000002</v>
      </c>
      <c r="LS302">
        <v>20.174140000000001</v>
      </c>
      <c r="LT302" s="1">
        <v>6.3858630000000001E-4</v>
      </c>
      <c r="LU302" s="1">
        <v>0.2674956</v>
      </c>
      <c r="LV302">
        <v>0.54101350000000004</v>
      </c>
      <c r="LW302">
        <v>21.00177</v>
      </c>
      <c r="LX302" s="1">
        <v>5.8374220000000001E-4</v>
      </c>
      <c r="LY302" s="1">
        <v>0.24440190000000001</v>
      </c>
      <c r="LZ302">
        <v>0.54111739999999997</v>
      </c>
      <c r="MA302">
        <v>21.667079999999999</v>
      </c>
      <c r="MB302" s="1">
        <v>5.3701339999999995E-4</v>
      </c>
      <c r="MC302" s="1">
        <v>0.22474730000000001</v>
      </c>
      <c r="MD302">
        <v>0.54122079999999995</v>
      </c>
      <c r="ME302">
        <v>21.989280000000001</v>
      </c>
      <c r="MF302" s="1">
        <v>4.9739399999999996E-4</v>
      </c>
      <c r="MG302" s="1">
        <v>0.20806369999999999</v>
      </c>
      <c r="MH302">
        <v>0.54129309999999997</v>
      </c>
      <c r="MI302">
        <v>21.607769999999999</v>
      </c>
      <c r="MJ302" s="1">
        <v>4.6410249999999999E-4</v>
      </c>
      <c r="MK302" s="1">
        <v>0.19405819999999999</v>
      </c>
      <c r="ML302">
        <v>0.54137329999999995</v>
      </c>
      <c r="MM302">
        <v>20.862030000000001</v>
      </c>
      <c r="MN302" s="1">
        <v>4.3605670000000001E-4</v>
      </c>
      <c r="MO302" s="1">
        <v>0.18225079999999999</v>
      </c>
      <c r="MP302">
        <v>0.54142020000000002</v>
      </c>
      <c r="MQ302">
        <v>20.46162</v>
      </c>
      <c r="MR302" s="1">
        <v>4.1190839999999997E-4</v>
      </c>
      <c r="MS302" s="1">
        <v>0.1721184</v>
      </c>
      <c r="MT302">
        <v>0.54146139999999998</v>
      </c>
      <c r="MU302">
        <v>20.363320000000002</v>
      </c>
      <c r="MV302" s="1">
        <v>3.9049739999999999E-4</v>
      </c>
      <c r="MW302" s="1">
        <v>0.1631399</v>
      </c>
      <c r="MX302">
        <v>0.54145929999999998</v>
      </c>
      <c r="MY302">
        <v>21.050529999999998</v>
      </c>
      <c r="MZ302" s="1">
        <v>3.7103340000000002E-4</v>
      </c>
      <c r="NA302" s="1">
        <v>0.1550106</v>
      </c>
      <c r="NB302">
        <v>0.54142860000000004</v>
      </c>
      <c r="NC302">
        <v>21.050820000000002</v>
      </c>
      <c r="ND302" s="1">
        <v>3.5328090000000001E-4</v>
      </c>
      <c r="NE302" s="1">
        <v>0.14756659999999999</v>
      </c>
      <c r="NF302">
        <v>0.54136280000000003</v>
      </c>
      <c r="NG302">
        <v>21.633109999999999</v>
      </c>
      <c r="NH302" s="1">
        <v>3.3698650000000001E-4</v>
      </c>
      <c r="NI302" s="1">
        <v>0.14075029999999999</v>
      </c>
      <c r="NJ302">
        <v>0.54126430000000003</v>
      </c>
      <c r="NK302">
        <v>21.960740000000001</v>
      </c>
      <c r="NL302" s="1">
        <v>3.2213240000000001E-4</v>
      </c>
      <c r="NM302" s="1">
        <v>0.13453580000000001</v>
      </c>
      <c r="NN302">
        <v>0.5411359</v>
      </c>
      <c r="NO302">
        <v>21.645379999999999</v>
      </c>
      <c r="NP302" s="1">
        <v>3.0872089999999999E-4</v>
      </c>
      <c r="NQ302" s="1">
        <v>0.12891649999999999</v>
      </c>
      <c r="NR302">
        <v>0.54096290000000002</v>
      </c>
      <c r="NS302">
        <v>21.104749999999999</v>
      </c>
      <c r="NT302" s="1">
        <v>2.9670119999999998E-4</v>
      </c>
      <c r="NU302" s="1">
        <v>0.1238765</v>
      </c>
      <c r="NV302">
        <v>0.54075090000000003</v>
      </c>
      <c r="NW302">
        <v>20.781880000000001</v>
      </c>
      <c r="NX302" s="1">
        <v>2.8608669999999998E-4</v>
      </c>
      <c r="NY302" s="1">
        <v>0.1194264</v>
      </c>
      <c r="NZ302">
        <v>0.54054650000000004</v>
      </c>
      <c r="OA302">
        <v>20.882300000000001</v>
      </c>
      <c r="OB302" s="1">
        <v>2.7687159999999997E-4</v>
      </c>
      <c r="OC302" s="1">
        <v>0.1155535</v>
      </c>
      <c r="OD302">
        <v>0.5403038</v>
      </c>
      <c r="OE302">
        <v>21.993069999999999</v>
      </c>
      <c r="OF302" s="1">
        <v>2.689066E-4</v>
      </c>
      <c r="OG302" s="1">
        <v>0.1122131</v>
      </c>
      <c r="OH302">
        <v>0.54006220000000005</v>
      </c>
      <c r="OI302">
        <v>23.05303</v>
      </c>
      <c r="OJ302" s="1">
        <v>2.6187120000000001E-4</v>
      </c>
      <c r="OK302" s="1">
        <v>0.1092558</v>
      </c>
    </row>
    <row r="303" spans="1:401" x14ac:dyDescent="0.35">
      <c r="A303">
        <v>309</v>
      </c>
      <c r="B303" t="s">
        <v>4</v>
      </c>
      <c r="C303" t="s">
        <v>181</v>
      </c>
      <c r="D303" t="s">
        <v>309</v>
      </c>
      <c r="E303">
        <v>837.66049999999996</v>
      </c>
      <c r="F303">
        <v>0.76049009999999995</v>
      </c>
      <c r="G303">
        <v>16.745200000000001</v>
      </c>
      <c r="H303">
        <v>0</v>
      </c>
      <c r="I303">
        <v>0</v>
      </c>
      <c r="J303">
        <v>0.75822630000000002</v>
      </c>
      <c r="K303">
        <v>17.422979999999999</v>
      </c>
      <c r="L303">
        <v>0</v>
      </c>
      <c r="M303">
        <v>0</v>
      </c>
      <c r="N303">
        <v>0.75598100000000001</v>
      </c>
      <c r="O303">
        <v>18.043500000000002</v>
      </c>
      <c r="P303">
        <v>0</v>
      </c>
      <c r="Q303">
        <v>0</v>
      </c>
      <c r="R303">
        <v>0.75375740000000002</v>
      </c>
      <c r="S303">
        <v>18.569320000000001</v>
      </c>
      <c r="T303">
        <v>0</v>
      </c>
      <c r="U303">
        <v>0</v>
      </c>
      <c r="V303">
        <v>0.75157890000000005</v>
      </c>
      <c r="W303">
        <v>18.977689999999999</v>
      </c>
      <c r="X303">
        <v>0</v>
      </c>
      <c r="Y303">
        <v>0</v>
      </c>
      <c r="Z303">
        <v>0.74932240000000006</v>
      </c>
      <c r="AA303">
        <v>18.86384</v>
      </c>
      <c r="AB303">
        <v>0</v>
      </c>
      <c r="AC303">
        <v>0</v>
      </c>
      <c r="AD303">
        <v>0.74708770000000002</v>
      </c>
      <c r="AE303">
        <v>18.260770000000001</v>
      </c>
      <c r="AF303">
        <v>0</v>
      </c>
      <c r="AG303">
        <v>0</v>
      </c>
      <c r="AH303">
        <v>0.74483029999999995</v>
      </c>
      <c r="AI303">
        <v>17.730329999999999</v>
      </c>
      <c r="AJ303">
        <v>0</v>
      </c>
      <c r="AK303">
        <v>0</v>
      </c>
      <c r="AL303">
        <v>0.74255950000000004</v>
      </c>
      <c r="AM303">
        <v>17.41122</v>
      </c>
      <c r="AN303">
        <v>0</v>
      </c>
      <c r="AO303">
        <v>0</v>
      </c>
      <c r="AP303">
        <v>0.74026380000000003</v>
      </c>
      <c r="AQ303">
        <v>17.965610000000002</v>
      </c>
      <c r="AR303">
        <v>0</v>
      </c>
      <c r="AS303">
        <v>0</v>
      </c>
      <c r="AT303">
        <v>0.73795560000000004</v>
      </c>
      <c r="AU303">
        <v>18.79365</v>
      </c>
      <c r="AV303">
        <v>0</v>
      </c>
      <c r="AW303">
        <v>0</v>
      </c>
      <c r="AX303">
        <v>0.73557980000000001</v>
      </c>
      <c r="AY303">
        <v>19.47878</v>
      </c>
      <c r="AZ303">
        <v>0</v>
      </c>
      <c r="BA303">
        <v>0</v>
      </c>
      <c r="BB303">
        <v>0.73317160000000003</v>
      </c>
      <c r="BC303">
        <v>20.002199999999998</v>
      </c>
      <c r="BD303">
        <v>0</v>
      </c>
      <c r="BE303">
        <v>0</v>
      </c>
      <c r="BF303">
        <v>0.73067439999999995</v>
      </c>
      <c r="BG303">
        <v>19.878699999999998</v>
      </c>
      <c r="BH303">
        <v>0</v>
      </c>
      <c r="BI303">
        <v>0</v>
      </c>
      <c r="BJ303">
        <v>0.72811219999999999</v>
      </c>
      <c r="BK303">
        <v>19.366479999999999</v>
      </c>
      <c r="BL303">
        <v>1.611619E-27</v>
      </c>
      <c r="BM303">
        <v>5.1989840000000003E-25</v>
      </c>
      <c r="BN303">
        <v>0.72548319999999999</v>
      </c>
      <c r="BO303">
        <v>18.957609999999999</v>
      </c>
      <c r="BP303" s="1">
        <v>3.5709610000000002E-19</v>
      </c>
      <c r="BQ303" s="1">
        <v>1.008666E-16</v>
      </c>
      <c r="BR303">
        <v>0.7227555</v>
      </c>
      <c r="BS303">
        <v>18.728619999999999</v>
      </c>
      <c r="BT303" s="1">
        <v>1.061816E-11</v>
      </c>
      <c r="BU303" s="1">
        <v>2.6307499999999998E-9</v>
      </c>
      <c r="BV303">
        <v>0.72000280000000005</v>
      </c>
      <c r="BW303">
        <v>19.07056</v>
      </c>
      <c r="BX303" s="1">
        <v>1.13763E-7</v>
      </c>
      <c r="BY303" s="1">
        <v>2.9701579999999999E-5</v>
      </c>
      <c r="BZ303">
        <v>0.71717240000000004</v>
      </c>
      <c r="CA303">
        <v>19.326689999999999</v>
      </c>
      <c r="CB303" s="1">
        <v>5.9372069999999998E-5</v>
      </c>
      <c r="CC303" s="1">
        <v>1.621328E-2</v>
      </c>
      <c r="CD303">
        <v>0.71498170000000005</v>
      </c>
      <c r="CE303">
        <v>19.633130000000001</v>
      </c>
      <c r="CF303" s="1">
        <v>6.1694289999999997E-3</v>
      </c>
      <c r="CG303" s="1">
        <v>1.748005</v>
      </c>
      <c r="CH303">
        <v>0.7129434</v>
      </c>
      <c r="CI303">
        <v>19.559950000000001</v>
      </c>
      <c r="CJ303" s="1">
        <v>0.19754559999999999</v>
      </c>
      <c r="CK303" s="1">
        <v>57.876350000000002</v>
      </c>
      <c r="CL303">
        <v>0.71067150000000001</v>
      </c>
      <c r="CM303">
        <v>19.178899999999999</v>
      </c>
      <c r="CN303" s="1">
        <v>2.4761890000000002</v>
      </c>
      <c r="CO303">
        <v>748.08939999999996</v>
      </c>
      <c r="CP303">
        <v>0.70813119999999996</v>
      </c>
      <c r="CQ303">
        <v>18.78265</v>
      </c>
      <c r="CR303">
        <v>14.279920000000001</v>
      </c>
      <c r="CS303">
        <v>4435.5550000000003</v>
      </c>
      <c r="CT303">
        <v>0.70537419999999995</v>
      </c>
      <c r="CU303">
        <v>18.43516</v>
      </c>
      <c r="CV303">
        <v>42.692079999999997</v>
      </c>
      <c r="CW303">
        <v>13612.4</v>
      </c>
      <c r="CX303">
        <v>0.70257689999999995</v>
      </c>
      <c r="CY303">
        <v>18.21115</v>
      </c>
      <c r="CZ303">
        <v>72.855509999999995</v>
      </c>
      <c r="DA303">
        <v>23796.71</v>
      </c>
      <c r="DB303">
        <v>0.70003119999999996</v>
      </c>
      <c r="DC303">
        <v>18.656960000000002</v>
      </c>
      <c r="DD303">
        <v>76.795590000000004</v>
      </c>
      <c r="DE303">
        <v>25639.279999999999</v>
      </c>
      <c r="DF303">
        <v>0.69805090000000003</v>
      </c>
      <c r="DG303">
        <v>18.91038</v>
      </c>
      <c r="DH303">
        <v>53.31915</v>
      </c>
      <c r="DI303">
        <v>18149.25</v>
      </c>
      <c r="DJ303">
        <v>0.69626580000000005</v>
      </c>
      <c r="DK303">
        <v>19.185549999999999</v>
      </c>
      <c r="DL303">
        <v>25.74718</v>
      </c>
      <c r="DM303">
        <v>8920.0820000000003</v>
      </c>
      <c r="DN303">
        <v>0.69457329999999995</v>
      </c>
      <c r="DO303">
        <v>19.38926</v>
      </c>
      <c r="DP303">
        <v>9.0804200000000002</v>
      </c>
      <c r="DQ303">
        <v>3196.2559999999999</v>
      </c>
      <c r="DR303">
        <v>0.69283399999999995</v>
      </c>
      <c r="DS303">
        <v>19.092449999999999</v>
      </c>
      <c r="DT303">
        <v>2.4638529999999998</v>
      </c>
      <c r="DU303">
        <v>878.76</v>
      </c>
      <c r="DV303">
        <v>0.69094849999999997</v>
      </c>
      <c r="DW303">
        <v>18.438669999999998</v>
      </c>
      <c r="DX303">
        <v>0.56253609999999998</v>
      </c>
      <c r="DY303">
        <v>202.19110000000001</v>
      </c>
      <c r="DZ303">
        <v>0.68881499999999996</v>
      </c>
      <c r="EA303">
        <v>17.817</v>
      </c>
      <c r="EB303">
        <v>0.14070050000000001</v>
      </c>
      <c r="EC303">
        <v>49.996200000000002</v>
      </c>
      <c r="ED303">
        <v>0.68642919999999996</v>
      </c>
      <c r="EE303">
        <v>17.489650000000001</v>
      </c>
      <c r="EF303">
        <v>6.2254379999999998E-2</v>
      </c>
      <c r="EG303">
        <v>21.47316</v>
      </c>
      <c r="EH303">
        <v>0.68374469999999998</v>
      </c>
      <c r="EI303">
        <v>18.15204</v>
      </c>
      <c r="EJ303">
        <v>4.7296030000000003E-2</v>
      </c>
      <c r="EK303">
        <v>16.105070000000001</v>
      </c>
      <c r="EL303">
        <v>0.68079330000000005</v>
      </c>
      <c r="EM303">
        <v>18.798919999999999</v>
      </c>
      <c r="EN303">
        <v>4.2622260000000002E-2</v>
      </c>
      <c r="EO303">
        <v>14.51286</v>
      </c>
      <c r="EP303">
        <v>0.67760980000000004</v>
      </c>
      <c r="EQ303">
        <v>19.45035</v>
      </c>
      <c r="ER303" s="1">
        <v>3.9735560000000003E-2</v>
      </c>
      <c r="ES303">
        <v>13.56939</v>
      </c>
      <c r="ET303">
        <v>0.6741663</v>
      </c>
      <c r="EU303">
        <v>20.188669999999998</v>
      </c>
      <c r="EV303" s="1">
        <v>3.7264150000000003E-2</v>
      </c>
      <c r="EW303">
        <v>12.77426</v>
      </c>
      <c r="EX303">
        <v>0.67054000000000002</v>
      </c>
      <c r="EY303">
        <v>20.177040000000002</v>
      </c>
      <c r="EZ303" s="1">
        <v>3.4934260000000002E-2</v>
      </c>
      <c r="FA303">
        <v>12.02674</v>
      </c>
      <c r="FB303">
        <v>0.66747219999999996</v>
      </c>
      <c r="FC303">
        <v>19.468699999999998</v>
      </c>
      <c r="FD303" s="1">
        <v>3.2732160000000003E-2</v>
      </c>
      <c r="FE303" s="1">
        <v>11.30842</v>
      </c>
      <c r="FF303">
        <v>0.66466650000000005</v>
      </c>
      <c r="FG303">
        <v>18.895430000000001</v>
      </c>
      <c r="FH303" s="1">
        <v>3.0680780000000001E-2</v>
      </c>
      <c r="FI303" s="1">
        <v>10.63236</v>
      </c>
      <c r="FJ303">
        <v>0.66192139999999999</v>
      </c>
      <c r="FK303">
        <v>18.436240000000002</v>
      </c>
      <c r="FL303" s="1">
        <v>2.8951660000000001E-2</v>
      </c>
      <c r="FM303" s="1">
        <v>10.05823</v>
      </c>
      <c r="FN303">
        <v>0.65926680000000004</v>
      </c>
      <c r="FO303">
        <v>18.872820000000001</v>
      </c>
      <c r="FP303" s="1">
        <v>2.785574E-2</v>
      </c>
      <c r="FQ303" s="1">
        <v>9.6950109999999992</v>
      </c>
      <c r="FR303">
        <v>0.65655459999999999</v>
      </c>
      <c r="FS303">
        <v>19.462009999999999</v>
      </c>
      <c r="FT303" s="1">
        <v>2.7596619999999999E-2</v>
      </c>
      <c r="FU303" s="1">
        <v>9.6208460000000002</v>
      </c>
      <c r="FV303">
        <v>0.65383460000000004</v>
      </c>
      <c r="FW303">
        <v>19.97878</v>
      </c>
      <c r="FX303" s="1">
        <v>2.7969999999999998E-2</v>
      </c>
      <c r="FY303" s="1">
        <v>9.7725430000000006</v>
      </c>
      <c r="FZ303">
        <v>0.65110990000000002</v>
      </c>
      <c r="GA303">
        <v>20.57368</v>
      </c>
      <c r="GB303" s="1">
        <v>2.843437E-2</v>
      </c>
      <c r="GC303" s="1">
        <v>9.9662439999999997</v>
      </c>
      <c r="GD303">
        <v>0.64861199999999997</v>
      </c>
      <c r="GE303">
        <v>20.563569999999999</v>
      </c>
      <c r="GF303" s="1">
        <v>2.8501060000000002E-2</v>
      </c>
      <c r="GG303" s="1">
        <v>10.02567</v>
      </c>
      <c r="GH303">
        <v>0.64633300000000005</v>
      </c>
      <c r="GI303">
        <v>20.19753</v>
      </c>
      <c r="GJ303" s="1">
        <v>2.796127E-2</v>
      </c>
      <c r="GK303" s="1">
        <v>9.8695850000000007</v>
      </c>
      <c r="GL303">
        <v>0.64448030000000001</v>
      </c>
      <c r="GM303">
        <v>19.893049999999999</v>
      </c>
      <c r="GN303" s="1">
        <v>2.6844719999999999E-2</v>
      </c>
      <c r="GO303" s="1">
        <v>9.5020279999999993</v>
      </c>
      <c r="GP303">
        <v>0.6433934</v>
      </c>
      <c r="GQ303">
        <v>19.59647</v>
      </c>
      <c r="GR303" s="1">
        <v>2.5316700000000001E-2</v>
      </c>
      <c r="GS303" s="1">
        <v>8.9726119999999998</v>
      </c>
      <c r="GT303">
        <v>0.64247259999999995</v>
      </c>
      <c r="GU303">
        <v>19.414359999999999</v>
      </c>
      <c r="GV303" s="1">
        <v>2.3571539999999998E-2</v>
      </c>
      <c r="GW303" s="1">
        <v>8.3613280000000003</v>
      </c>
      <c r="GX303">
        <v>0.64189850000000004</v>
      </c>
      <c r="GY303">
        <v>19.773399999999999</v>
      </c>
      <c r="GZ303" s="1">
        <v>2.1779989999999999E-2</v>
      </c>
      <c r="HA303" s="1">
        <v>7.7279939999999998</v>
      </c>
      <c r="HB303">
        <v>0.64154290000000003</v>
      </c>
      <c r="HC303">
        <v>19.91498</v>
      </c>
      <c r="HD303" s="1">
        <v>2.0036160000000001E-2</v>
      </c>
      <c r="HE303" s="1">
        <v>7.1072139999999999</v>
      </c>
      <c r="HF303">
        <v>0.64108370000000003</v>
      </c>
      <c r="HG303">
        <v>20.046040000000001</v>
      </c>
      <c r="HH303" s="1">
        <v>1.837751E-2</v>
      </c>
      <c r="HI303" s="1">
        <v>6.5177560000000003</v>
      </c>
      <c r="HJ303">
        <v>0.64040200000000003</v>
      </c>
      <c r="HK303">
        <v>19.87556</v>
      </c>
      <c r="HL303" s="1">
        <v>1.681473E-2</v>
      </c>
      <c r="HM303" s="1">
        <v>5.9634229999999997</v>
      </c>
      <c r="HN303">
        <v>0.64000820000000003</v>
      </c>
      <c r="HO303">
        <v>19.790579999999999</v>
      </c>
      <c r="HP303" s="1">
        <v>1.5391E-2</v>
      </c>
      <c r="HQ303" s="1">
        <v>5.4561580000000003</v>
      </c>
      <c r="HR303">
        <v>0.6395516</v>
      </c>
      <c r="HS303">
        <v>19.62078</v>
      </c>
      <c r="HT303" s="1">
        <v>1.4095659999999999E-2</v>
      </c>
      <c r="HU303" s="1">
        <v>4.9954749999999999</v>
      </c>
      <c r="HV303">
        <v>0.63874229999999999</v>
      </c>
      <c r="HW303">
        <v>19.280560000000001</v>
      </c>
      <c r="HX303" s="1">
        <v>1.2912969999999999E-2</v>
      </c>
      <c r="HY303" s="1">
        <v>4.5770350000000004</v>
      </c>
      <c r="HZ303">
        <v>0.63775680000000001</v>
      </c>
      <c r="IA303">
        <v>19.076830000000001</v>
      </c>
      <c r="IB303" s="1">
        <v>1.1831919999999999E-2</v>
      </c>
      <c r="IC303" s="1">
        <v>4.1955730000000004</v>
      </c>
      <c r="ID303">
        <v>0.63676949999999999</v>
      </c>
      <c r="IE303">
        <v>19.293130000000001</v>
      </c>
      <c r="IF303" s="1">
        <v>1.0845759999999999E-2</v>
      </c>
      <c r="IG303" s="1">
        <v>3.8468170000000002</v>
      </c>
      <c r="IH303">
        <v>0.63578610000000002</v>
      </c>
      <c r="II303">
        <v>19.449159999999999</v>
      </c>
      <c r="IJ303" s="1">
        <v>9.9393320000000004E-3</v>
      </c>
      <c r="IK303" s="1">
        <v>3.5262720000000001</v>
      </c>
      <c r="IL303">
        <v>0.6351753</v>
      </c>
      <c r="IM303">
        <v>19.699459999999998</v>
      </c>
      <c r="IN303" s="1">
        <v>9.1042199999999997E-3</v>
      </c>
      <c r="IO303" s="1">
        <v>3.2303660000000001</v>
      </c>
      <c r="IP303">
        <v>0.6348047</v>
      </c>
      <c r="IQ303">
        <v>19.433990000000001</v>
      </c>
      <c r="IR303" s="1">
        <v>8.3383320000000004E-3</v>
      </c>
      <c r="IS303" s="1">
        <v>2.958577</v>
      </c>
      <c r="IT303">
        <v>0.63444940000000005</v>
      </c>
      <c r="IU303">
        <v>19.13449</v>
      </c>
      <c r="IV303" s="1">
        <v>7.6450160000000001E-3</v>
      </c>
      <c r="IW303" s="1">
        <v>2.712008</v>
      </c>
      <c r="IX303">
        <v>0.63410900000000003</v>
      </c>
      <c r="IY303">
        <v>19.082599999999999</v>
      </c>
      <c r="IZ303" s="1">
        <v>7.0093669999999999E-3</v>
      </c>
      <c r="JA303" s="1">
        <v>2.4862489999999999</v>
      </c>
      <c r="JB303">
        <v>0.63392150000000003</v>
      </c>
      <c r="JC303">
        <v>19.043530000000001</v>
      </c>
      <c r="JD303" s="1">
        <v>6.4221240000000004E-3</v>
      </c>
      <c r="JE303" s="1">
        <v>2.2776960000000002</v>
      </c>
      <c r="JF303">
        <v>0.63401010000000002</v>
      </c>
      <c r="JG303">
        <v>19.593699999999998</v>
      </c>
      <c r="JH303" s="1">
        <v>5.8740570000000002E-3</v>
      </c>
      <c r="JI303" s="1">
        <v>2.082754</v>
      </c>
      <c r="JJ303">
        <v>0.63421479999999997</v>
      </c>
      <c r="JK303">
        <v>20.018660000000001</v>
      </c>
      <c r="JL303" s="1">
        <v>5.3580939999999999E-3</v>
      </c>
      <c r="JM303" s="1">
        <v>1.8989959999999999</v>
      </c>
      <c r="JN303">
        <v>0.63445090000000004</v>
      </c>
      <c r="JO303">
        <v>20.072890000000001</v>
      </c>
      <c r="JP303" s="1">
        <v>4.866754E-3</v>
      </c>
      <c r="JQ303" s="1">
        <v>1.724453</v>
      </c>
      <c r="JR303">
        <v>0.63467379999999995</v>
      </c>
      <c r="JS303">
        <v>20.326460000000001</v>
      </c>
      <c r="JT303" s="1">
        <v>4.3976889999999998E-3</v>
      </c>
      <c r="JU303" s="1">
        <v>1.5578799999999999</v>
      </c>
      <c r="JV303">
        <v>0.63490800000000003</v>
      </c>
      <c r="JW303">
        <v>20.13963</v>
      </c>
      <c r="JX303" s="1">
        <v>3.9484530000000002E-3</v>
      </c>
      <c r="JY303" s="1">
        <v>1.3985590000000001</v>
      </c>
      <c r="JZ303">
        <v>0.63512559999999996</v>
      </c>
      <c r="KA303">
        <v>19.355630000000001</v>
      </c>
      <c r="KB303" s="1">
        <v>3.5159039999999998E-3</v>
      </c>
      <c r="KC303" s="1">
        <v>1.245288</v>
      </c>
      <c r="KD303">
        <v>0.63533050000000002</v>
      </c>
      <c r="KE303">
        <v>18.845659999999999</v>
      </c>
      <c r="KF303" s="1">
        <v>3.0928819999999999E-3</v>
      </c>
      <c r="KG303" s="1">
        <v>1.0959300000000001</v>
      </c>
      <c r="KH303">
        <v>0.63549009999999995</v>
      </c>
      <c r="KI303">
        <v>18.66656</v>
      </c>
      <c r="KJ303" s="1">
        <v>2.676159E-3</v>
      </c>
      <c r="KK303" s="1">
        <v>0.94894160000000005</v>
      </c>
      <c r="KL303">
        <v>0.63564929999999997</v>
      </c>
      <c r="KM303">
        <v>19.465350000000001</v>
      </c>
      <c r="KN303" s="1">
        <v>2.2698060000000001E-3</v>
      </c>
      <c r="KO303" s="1">
        <v>0.80551640000000002</v>
      </c>
      <c r="KP303">
        <v>0.63580789999999998</v>
      </c>
      <c r="KQ303">
        <v>20.345659999999999</v>
      </c>
      <c r="KR303" s="1">
        <v>1.8884850000000001E-3</v>
      </c>
      <c r="KS303" s="1">
        <v>0.67073249999999995</v>
      </c>
      <c r="KT303">
        <v>0.63591719999999996</v>
      </c>
      <c r="KU303">
        <v>21.033370000000001</v>
      </c>
      <c r="KV303" s="1">
        <v>1.5529280000000001E-3</v>
      </c>
      <c r="KW303" s="1">
        <v>0.55164040000000003</v>
      </c>
      <c r="KX303">
        <v>0.63606130000000005</v>
      </c>
      <c r="KY303">
        <v>21.455200000000001</v>
      </c>
      <c r="KZ303" s="1">
        <v>1.277701E-3</v>
      </c>
      <c r="LA303" s="1">
        <v>0.4536249</v>
      </c>
      <c r="LB303">
        <v>0.63618470000000005</v>
      </c>
      <c r="LC303">
        <v>21.00159</v>
      </c>
      <c r="LD303" s="1">
        <v>1.066319E-3</v>
      </c>
      <c r="LE303" s="1">
        <v>0.37815199999999999</v>
      </c>
      <c r="LF303">
        <v>0.63627800000000001</v>
      </c>
      <c r="LG303">
        <v>20.115269999999999</v>
      </c>
      <c r="LH303" s="1">
        <v>9.1120359999999996E-4</v>
      </c>
      <c r="LI303" s="1">
        <v>0.32264559999999998</v>
      </c>
      <c r="LJ303">
        <v>0.63639460000000003</v>
      </c>
      <c r="LK303">
        <v>19.57432</v>
      </c>
      <c r="LL303" s="1">
        <v>7.9844080000000003E-4</v>
      </c>
      <c r="LM303" s="1">
        <v>0.28232249999999998</v>
      </c>
      <c r="LN303">
        <v>0.63645569999999996</v>
      </c>
      <c r="LO303">
        <v>19.35802</v>
      </c>
      <c r="LP303" s="1">
        <v>7.1372579999999996E-4</v>
      </c>
      <c r="LQ303" s="1">
        <v>0.25212970000000001</v>
      </c>
      <c r="LR303">
        <v>0.63656009999999996</v>
      </c>
      <c r="LS303">
        <v>20.178180000000001</v>
      </c>
      <c r="LT303" s="1">
        <v>6.4651800000000001E-4</v>
      </c>
      <c r="LU303" s="1">
        <v>0.2282363</v>
      </c>
      <c r="LV303">
        <v>0.63660170000000005</v>
      </c>
      <c r="LW303">
        <v>21.045839999999998</v>
      </c>
      <c r="LX303" s="1">
        <v>5.9045250000000005E-4</v>
      </c>
      <c r="LY303" s="1">
        <v>0.2083593</v>
      </c>
      <c r="LZ303">
        <v>0.63663130000000001</v>
      </c>
      <c r="MA303">
        <v>21.733779999999999</v>
      </c>
      <c r="MB303" s="1">
        <v>5.4271609999999998E-4</v>
      </c>
      <c r="MC303" s="1">
        <v>0.19145029999999999</v>
      </c>
      <c r="MD303">
        <v>0.63670020000000005</v>
      </c>
      <c r="ME303">
        <v>22.057780000000001</v>
      </c>
      <c r="MF303" s="1">
        <v>5.0222289999999996E-4</v>
      </c>
      <c r="MG303" s="1">
        <v>0.1770911</v>
      </c>
      <c r="MH303">
        <v>0.63669500000000001</v>
      </c>
      <c r="MI303">
        <v>21.665389999999999</v>
      </c>
      <c r="MJ303" s="1">
        <v>4.6814920000000002E-4</v>
      </c>
      <c r="MK303" s="1">
        <v>0.16502159999999999</v>
      </c>
      <c r="ML303">
        <v>0.63672130000000005</v>
      </c>
      <c r="MM303">
        <v>20.877420000000001</v>
      </c>
      <c r="MN303" s="1">
        <v>4.3948970000000001E-4</v>
      </c>
      <c r="MO303" s="1">
        <v>0.15485869999999999</v>
      </c>
      <c r="MP303">
        <v>0.63670099999999996</v>
      </c>
      <c r="MQ303">
        <v>20.444700000000001</v>
      </c>
      <c r="MR303" s="1">
        <v>4.148895E-4</v>
      </c>
      <c r="MS303" s="1">
        <v>0.14616199999999999</v>
      </c>
      <c r="MT303">
        <v>0.63669569999999998</v>
      </c>
      <c r="MU303">
        <v>20.338290000000001</v>
      </c>
      <c r="MV303" s="1">
        <v>3.9317330000000002E-4</v>
      </c>
      <c r="MW303" s="1">
        <v>0.13848630000000001</v>
      </c>
      <c r="MX303">
        <v>0.63664140000000002</v>
      </c>
      <c r="MY303">
        <v>21.045970000000001</v>
      </c>
      <c r="MZ303" s="1">
        <v>3.7347010000000002E-4</v>
      </c>
      <c r="NA303" s="1">
        <v>0.13155049999999999</v>
      </c>
      <c r="NB303">
        <v>0.63661659999999998</v>
      </c>
      <c r="NC303">
        <v>21.074169999999999</v>
      </c>
      <c r="ND303" s="1">
        <v>3.5551570000000001E-4</v>
      </c>
      <c r="NE303" s="1">
        <v>0.12520400000000001</v>
      </c>
      <c r="NF303">
        <v>0.63653110000000002</v>
      </c>
      <c r="NG303">
        <v>21.66018</v>
      </c>
      <c r="NH303" s="1">
        <v>3.390294E-4</v>
      </c>
      <c r="NI303" s="1">
        <v>0.11939039999999999</v>
      </c>
      <c r="NJ303">
        <v>0.63645689999999999</v>
      </c>
      <c r="NK303">
        <v>22.01033</v>
      </c>
      <c r="NL303" s="1">
        <v>3.2399399999999997E-4</v>
      </c>
      <c r="NM303" s="1">
        <v>0.1140902</v>
      </c>
      <c r="NN303">
        <v>0.63636389999999998</v>
      </c>
      <c r="NO303">
        <v>21.69435</v>
      </c>
      <c r="NP303" s="1">
        <v>3.1039780000000002E-4</v>
      </c>
      <c r="NQ303" s="1">
        <v>0.109291</v>
      </c>
      <c r="NR303">
        <v>0.63626450000000001</v>
      </c>
      <c r="NS303">
        <v>21.112480000000001</v>
      </c>
      <c r="NT303" s="1">
        <v>2.9819729999999999E-4</v>
      </c>
      <c r="NU303" s="1">
        <v>0.1049804</v>
      </c>
      <c r="NV303">
        <v>0.63615109999999997</v>
      </c>
      <c r="NW303">
        <v>20.760110000000001</v>
      </c>
      <c r="NX303" s="1">
        <v>2.8739519999999998E-4</v>
      </c>
      <c r="NY303" s="1">
        <v>0.1011643</v>
      </c>
      <c r="NZ303">
        <v>0.63605650000000002</v>
      </c>
      <c r="OA303">
        <v>20.850180000000002</v>
      </c>
      <c r="OB303" s="1">
        <v>2.7800710000000002E-4</v>
      </c>
      <c r="OC303" s="1">
        <v>9.7842509999999994E-2</v>
      </c>
      <c r="OD303">
        <v>0.63596149999999996</v>
      </c>
      <c r="OE303">
        <v>21.986149999999999</v>
      </c>
      <c r="OF303" s="1">
        <v>2.6989469999999998E-4</v>
      </c>
      <c r="OG303" s="1">
        <v>9.4975959999999998E-2</v>
      </c>
      <c r="OH303">
        <v>0.63586319999999996</v>
      </c>
      <c r="OI303">
        <v>23.096550000000001</v>
      </c>
      <c r="OJ303" s="1">
        <v>2.627622E-4</v>
      </c>
      <c r="OK303" s="1">
        <v>9.2447329999999994E-2</v>
      </c>
    </row>
    <row r="304" spans="1:401" x14ac:dyDescent="0.35">
      <c r="A304">
        <v>310</v>
      </c>
      <c r="B304" t="s">
        <v>4</v>
      </c>
      <c r="C304" t="s">
        <v>181</v>
      </c>
      <c r="D304" t="s">
        <v>310</v>
      </c>
      <c r="E304">
        <v>837.50199999999995</v>
      </c>
      <c r="F304">
        <v>0.95619100000000001</v>
      </c>
      <c r="G304">
        <v>16.745660000000001</v>
      </c>
      <c r="H304">
        <v>0</v>
      </c>
      <c r="I304">
        <v>0</v>
      </c>
      <c r="J304">
        <v>0.95294489999999998</v>
      </c>
      <c r="K304">
        <v>17.406169999999999</v>
      </c>
      <c r="L304">
        <v>0</v>
      </c>
      <c r="M304">
        <v>0</v>
      </c>
      <c r="N304">
        <v>0.94971539999999999</v>
      </c>
      <c r="O304">
        <v>18.0411</v>
      </c>
      <c r="P304">
        <v>0</v>
      </c>
      <c r="Q304">
        <v>0</v>
      </c>
      <c r="R304">
        <v>0.94652440000000004</v>
      </c>
      <c r="S304">
        <v>18.57</v>
      </c>
      <c r="T304">
        <v>0</v>
      </c>
      <c r="U304">
        <v>0</v>
      </c>
      <c r="V304">
        <v>0.94336189999999998</v>
      </c>
      <c r="W304">
        <v>18.992149999999999</v>
      </c>
      <c r="X304">
        <v>0</v>
      </c>
      <c r="Y304">
        <v>0</v>
      </c>
      <c r="Z304">
        <v>0.94014969999999998</v>
      </c>
      <c r="AA304">
        <v>18.902200000000001</v>
      </c>
      <c r="AB304">
        <v>0</v>
      </c>
      <c r="AC304">
        <v>0</v>
      </c>
      <c r="AD304">
        <v>0.93694719999999998</v>
      </c>
      <c r="AE304">
        <v>18.297899999999998</v>
      </c>
      <c r="AF304">
        <v>0</v>
      </c>
      <c r="AG304">
        <v>0</v>
      </c>
      <c r="AH304">
        <v>0.93373539999999999</v>
      </c>
      <c r="AI304">
        <v>17.75761</v>
      </c>
      <c r="AJ304">
        <v>0</v>
      </c>
      <c r="AK304">
        <v>0</v>
      </c>
      <c r="AL304">
        <v>0.93048589999999998</v>
      </c>
      <c r="AM304">
        <v>17.418089999999999</v>
      </c>
      <c r="AN304">
        <v>0</v>
      </c>
      <c r="AO304">
        <v>0</v>
      </c>
      <c r="AP304">
        <v>0.92722309999999997</v>
      </c>
      <c r="AQ304">
        <v>17.94566</v>
      </c>
      <c r="AR304">
        <v>0</v>
      </c>
      <c r="AS304">
        <v>0</v>
      </c>
      <c r="AT304">
        <v>0.92390830000000002</v>
      </c>
      <c r="AU304">
        <v>18.780619999999999</v>
      </c>
      <c r="AV304">
        <v>0</v>
      </c>
      <c r="AW304">
        <v>0</v>
      </c>
      <c r="AX304">
        <v>0.92054860000000005</v>
      </c>
      <c r="AY304">
        <v>19.47728</v>
      </c>
      <c r="AZ304">
        <v>0</v>
      </c>
      <c r="BA304">
        <v>0</v>
      </c>
      <c r="BB304">
        <v>0.91712530000000003</v>
      </c>
      <c r="BC304">
        <v>20.00975</v>
      </c>
      <c r="BD304">
        <v>0</v>
      </c>
      <c r="BE304">
        <v>0</v>
      </c>
      <c r="BF304">
        <v>0.91361490000000001</v>
      </c>
      <c r="BG304">
        <v>19.915839999999999</v>
      </c>
      <c r="BH304">
        <v>0</v>
      </c>
      <c r="BI304">
        <v>0</v>
      </c>
      <c r="BJ304">
        <v>0.90996440000000001</v>
      </c>
      <c r="BK304">
        <v>19.395969999999998</v>
      </c>
      <c r="BL304">
        <v>2.025559E-28</v>
      </c>
      <c r="BM304">
        <v>6.1633759999999995E-26</v>
      </c>
      <c r="BN304">
        <v>0.90623039999999999</v>
      </c>
      <c r="BO304">
        <v>18.979839999999999</v>
      </c>
      <c r="BP304" s="1">
        <v>2.5783989999999998E-19</v>
      </c>
      <c r="BQ304" s="1">
        <v>6.2721049999999995E-17</v>
      </c>
      <c r="BR304">
        <v>0.90239499999999995</v>
      </c>
      <c r="BS304">
        <v>18.734780000000001</v>
      </c>
      <c r="BT304" s="1">
        <v>4.6440259999999997E-12</v>
      </c>
      <c r="BU304" s="1">
        <v>9.8524319999999999E-10</v>
      </c>
      <c r="BV304">
        <v>0.89845090000000005</v>
      </c>
      <c r="BW304">
        <v>19.055669999999999</v>
      </c>
      <c r="BX304" s="1">
        <v>6.7024639999999997E-8</v>
      </c>
      <c r="BY304" s="1">
        <v>1.572738E-5</v>
      </c>
      <c r="BZ304">
        <v>0.89435279999999995</v>
      </c>
      <c r="CA304">
        <v>19.33315</v>
      </c>
      <c r="CB304" s="1">
        <v>3.9630260000000003E-5</v>
      </c>
      <c r="CC304" s="1">
        <v>9.8652919999999995E-3</v>
      </c>
      <c r="CD304">
        <v>0.89119950000000003</v>
      </c>
      <c r="CE304">
        <v>19.633099999999999</v>
      </c>
      <c r="CF304" s="1">
        <v>4.5038600000000002E-3</v>
      </c>
      <c r="CG304" s="1">
        <v>1.17326</v>
      </c>
      <c r="CH304">
        <v>0.88807959999999997</v>
      </c>
      <c r="CI304">
        <v>19.584399999999999</v>
      </c>
      <c r="CJ304" s="1">
        <v>0.1551807</v>
      </c>
      <c r="CK304">
        <v>42.078449999999997</v>
      </c>
      <c r="CL304">
        <v>0.88457030000000003</v>
      </c>
      <c r="CM304">
        <v>19.205269999999999</v>
      </c>
      <c r="CN304" s="1">
        <v>2.071672</v>
      </c>
      <c r="CO304">
        <v>582.48009999999999</v>
      </c>
      <c r="CP304">
        <v>0.88072399999999995</v>
      </c>
      <c r="CQ304">
        <v>18.806999999999999</v>
      </c>
      <c r="CR304" s="1">
        <v>12.629759999999999</v>
      </c>
      <c r="CS304">
        <v>3668.6089999999999</v>
      </c>
      <c r="CT304">
        <v>0.87649699999999997</v>
      </c>
      <c r="CU304">
        <v>18.454650000000001</v>
      </c>
      <c r="CV304">
        <v>39.676990000000004</v>
      </c>
      <c r="CW304">
        <v>11882.53</v>
      </c>
      <c r="CX304">
        <v>0.87215549999999997</v>
      </c>
      <c r="CY304">
        <v>18.216999999999999</v>
      </c>
      <c r="CZ304">
        <v>70.795910000000006</v>
      </c>
      <c r="DA304">
        <v>21806.67</v>
      </c>
      <c r="DB304">
        <v>0.86813839999999998</v>
      </c>
      <c r="DC304">
        <v>18.63353</v>
      </c>
      <c r="DD304">
        <v>77.686520000000002</v>
      </c>
      <c r="DE304">
        <v>24547.96</v>
      </c>
      <c r="DF304">
        <v>0.86485630000000002</v>
      </c>
      <c r="DG304">
        <v>18.9147</v>
      </c>
      <c r="DH304">
        <v>55.943530000000003</v>
      </c>
      <c r="DI304">
        <v>18084.34</v>
      </c>
      <c r="DJ304">
        <v>0.86180219999999996</v>
      </c>
      <c r="DK304">
        <v>19.17662</v>
      </c>
      <c r="DL304">
        <v>27.919730000000001</v>
      </c>
      <c r="DM304">
        <v>9214.7860000000001</v>
      </c>
      <c r="DN304">
        <v>0.85888039999999999</v>
      </c>
      <c r="DO304">
        <v>19.407109999999999</v>
      </c>
      <c r="DP304">
        <v>10.140890000000001</v>
      </c>
      <c r="DQ304">
        <v>3410.248</v>
      </c>
      <c r="DR304">
        <v>0.85592009999999996</v>
      </c>
      <c r="DS304">
        <v>19.13795</v>
      </c>
      <c r="DT304">
        <v>2.8199420000000002</v>
      </c>
      <c r="DU304">
        <v>963.43510000000003</v>
      </c>
      <c r="DV304">
        <v>0.85272630000000005</v>
      </c>
      <c r="DW304">
        <v>18.485130000000002</v>
      </c>
      <c r="DX304">
        <v>0.65156329999999996</v>
      </c>
      <c r="DY304">
        <v>224.89920000000001</v>
      </c>
      <c r="DZ304">
        <v>0.84922470000000005</v>
      </c>
      <c r="EA304">
        <v>17.856480000000001</v>
      </c>
      <c r="EB304">
        <v>0.1584671</v>
      </c>
      <c r="EC304">
        <v>54.158549999999998</v>
      </c>
      <c r="ED304">
        <v>0.84529359999999998</v>
      </c>
      <c r="EE304">
        <v>17.505600000000001</v>
      </c>
      <c r="EF304">
        <v>6.5443139999999997E-2</v>
      </c>
      <c r="EG304">
        <v>21.618169999999999</v>
      </c>
      <c r="EH304">
        <v>0.8408928</v>
      </c>
      <c r="EI304">
        <v>18.14002</v>
      </c>
      <c r="EJ304">
        <v>4.8011459999999999E-2</v>
      </c>
      <c r="EK304">
        <v>15.58897</v>
      </c>
      <c r="EL304">
        <v>0.83608899999999997</v>
      </c>
      <c r="EM304">
        <v>18.802009999999999</v>
      </c>
      <c r="EN304">
        <v>4.2938190000000001E-2</v>
      </c>
      <c r="EO304">
        <v>13.93294</v>
      </c>
      <c r="EP304">
        <v>0.83085169999999997</v>
      </c>
      <c r="EQ304">
        <v>19.437650000000001</v>
      </c>
      <c r="ER304" s="1">
        <v>3.9971840000000002E-2</v>
      </c>
      <c r="ES304">
        <v>13.015700000000001</v>
      </c>
      <c r="ET304">
        <v>0.82520709999999997</v>
      </c>
      <c r="EU304">
        <v>20.188230000000001</v>
      </c>
      <c r="EV304" s="1">
        <v>3.7479289999999998E-2</v>
      </c>
      <c r="EW304">
        <v>12.26126</v>
      </c>
      <c r="EX304">
        <v>0.81913519999999995</v>
      </c>
      <c r="EY304">
        <v>20.220030000000001</v>
      </c>
      <c r="EZ304" s="1">
        <v>3.5140289999999998E-2</v>
      </c>
      <c r="FA304">
        <v>11.55673</v>
      </c>
      <c r="FB304">
        <v>0.81344720000000004</v>
      </c>
      <c r="FC304">
        <v>19.512740000000001</v>
      </c>
      <c r="FD304" s="1">
        <v>3.2931670000000003E-2</v>
      </c>
      <c r="FE304" s="1">
        <v>10.879110000000001</v>
      </c>
      <c r="FF304">
        <v>0.80786389999999997</v>
      </c>
      <c r="FG304">
        <v>18.933800000000002</v>
      </c>
      <c r="FH304" s="1">
        <v>3.0863600000000001E-2</v>
      </c>
      <c r="FI304" s="1">
        <v>10.23868</v>
      </c>
      <c r="FJ304">
        <v>0.80225670000000004</v>
      </c>
      <c r="FK304">
        <v>18.46668</v>
      </c>
      <c r="FL304" s="1">
        <v>2.9094439999999999E-2</v>
      </c>
      <c r="FM304" s="1">
        <v>9.6875</v>
      </c>
      <c r="FN304">
        <v>0.79664840000000003</v>
      </c>
      <c r="FO304">
        <v>18.882090000000002</v>
      </c>
      <c r="FP304" s="1">
        <v>2.7925930000000002E-2</v>
      </c>
      <c r="FQ304" s="1">
        <v>9.3266030000000004</v>
      </c>
      <c r="FR304">
        <v>0.79092620000000002</v>
      </c>
      <c r="FS304">
        <v>19.475619999999999</v>
      </c>
      <c r="FT304" s="1">
        <v>2.758712E-2</v>
      </c>
      <c r="FU304" s="1">
        <v>9.2392489999999992</v>
      </c>
      <c r="FV304">
        <v>0.7850935</v>
      </c>
      <c r="FW304">
        <v>19.985849999999999</v>
      </c>
      <c r="FX304" s="1">
        <v>2.791621E-2</v>
      </c>
      <c r="FY304" s="1">
        <v>9.3814589999999995</v>
      </c>
      <c r="FZ304">
        <v>0.77920710000000004</v>
      </c>
      <c r="GA304">
        <v>20.57423</v>
      </c>
      <c r="GB304" s="1">
        <v>2.8394969999999999E-2</v>
      </c>
      <c r="GC304" s="1">
        <v>9.5860880000000002</v>
      </c>
      <c r="GD304">
        <v>0.77357160000000003</v>
      </c>
      <c r="GE304">
        <v>20.586790000000001</v>
      </c>
      <c r="GF304" s="1">
        <v>2.8513839999999999E-2</v>
      </c>
      <c r="GG304" s="1">
        <v>9.6764829999999993</v>
      </c>
      <c r="GH304">
        <v>0.76813480000000001</v>
      </c>
      <c r="GI304">
        <v>20.212009999999999</v>
      </c>
      <c r="GJ304" s="1">
        <v>2.8038560000000001E-2</v>
      </c>
      <c r="GK304" s="1">
        <v>9.5641409999999993</v>
      </c>
      <c r="GL304">
        <v>0.76302340000000002</v>
      </c>
      <c r="GM304">
        <v>19.908930000000002</v>
      </c>
      <c r="GN304" s="1">
        <v>2.6979880000000001E-2</v>
      </c>
      <c r="GO304" s="1">
        <v>9.243309</v>
      </c>
      <c r="GP304">
        <v>0.75850949999999995</v>
      </c>
      <c r="GQ304">
        <v>19.62143</v>
      </c>
      <c r="GR304" s="1">
        <v>2.5486979999999999E-2</v>
      </c>
      <c r="GS304" s="1">
        <v>8.757835</v>
      </c>
      <c r="GT304">
        <v>0.75399249999999995</v>
      </c>
      <c r="GU304">
        <v>19.43798</v>
      </c>
      <c r="GV304" s="1">
        <v>2.375737E-2</v>
      </c>
      <c r="GW304" s="1">
        <v>8.1880970000000008</v>
      </c>
      <c r="GX304">
        <v>0.74974759999999996</v>
      </c>
      <c r="GY304">
        <v>19.78942</v>
      </c>
      <c r="GZ304" s="1">
        <v>2.1966949999999999E-2</v>
      </c>
      <c r="HA304" s="1">
        <v>7.5896530000000002</v>
      </c>
      <c r="HB304">
        <v>0.74568650000000003</v>
      </c>
      <c r="HC304">
        <v>19.934519999999999</v>
      </c>
      <c r="HD304" s="1">
        <v>2.021618E-2</v>
      </c>
      <c r="HE304" s="1">
        <v>6.9982430000000004</v>
      </c>
      <c r="HF304">
        <v>0.74156489999999997</v>
      </c>
      <c r="HG304">
        <v>20.06157</v>
      </c>
      <c r="HH304" s="1">
        <v>1.854898E-2</v>
      </c>
      <c r="HI304" s="1">
        <v>6.4333980000000004</v>
      </c>
      <c r="HJ304">
        <v>0.73706910000000003</v>
      </c>
      <c r="HK304">
        <v>19.875820000000001</v>
      </c>
      <c r="HL304" s="1">
        <v>1.6974349999999999E-2</v>
      </c>
      <c r="HM304" s="1">
        <v>5.8999160000000002</v>
      </c>
      <c r="HN304">
        <v>0.73279470000000002</v>
      </c>
      <c r="HO304">
        <v>19.77938</v>
      </c>
      <c r="HP304" s="1">
        <v>1.553732E-2</v>
      </c>
      <c r="HQ304" s="1">
        <v>5.409592</v>
      </c>
      <c r="HR304">
        <v>0.72839509999999996</v>
      </c>
      <c r="HS304">
        <v>19.6159</v>
      </c>
      <c r="HT304" s="1">
        <v>1.4228630000000001E-2</v>
      </c>
      <c r="HU304" s="1">
        <v>4.9628500000000004</v>
      </c>
      <c r="HV304">
        <v>0.72366900000000001</v>
      </c>
      <c r="HW304">
        <v>19.288160000000001</v>
      </c>
      <c r="HX304" s="1">
        <v>1.3034560000000001E-2</v>
      </c>
      <c r="HY304" s="1">
        <v>4.5583039999999997</v>
      </c>
      <c r="HZ304">
        <v>0.71880999999999995</v>
      </c>
      <c r="IA304">
        <v>19.082159999999998</v>
      </c>
      <c r="IB304" s="1">
        <v>1.194339E-2</v>
      </c>
      <c r="IC304" s="1">
        <v>4.1889630000000002</v>
      </c>
      <c r="ID304">
        <v>0.7140803</v>
      </c>
      <c r="IE304">
        <v>19.30078</v>
      </c>
      <c r="IF304" s="1">
        <v>1.0948640000000001E-2</v>
      </c>
      <c r="IG304" s="1">
        <v>3.8502939999999999</v>
      </c>
      <c r="IH304">
        <v>0.70936500000000002</v>
      </c>
      <c r="II304">
        <v>19.471920000000001</v>
      </c>
      <c r="IJ304" s="1">
        <v>1.0034319999999999E-2</v>
      </c>
      <c r="IK304" s="1">
        <v>3.5381629999999999</v>
      </c>
      <c r="IL304">
        <v>0.70508499999999996</v>
      </c>
      <c r="IM304">
        <v>19.721540000000001</v>
      </c>
      <c r="IN304" s="1">
        <v>9.1921399999999997E-3</v>
      </c>
      <c r="IO304" s="1">
        <v>3.2492139999999998</v>
      </c>
      <c r="IP304">
        <v>0.70121820000000001</v>
      </c>
      <c r="IQ304">
        <v>19.454280000000001</v>
      </c>
      <c r="IR304" s="1">
        <v>8.4189469999999995E-3</v>
      </c>
      <c r="IS304" s="1">
        <v>2.9827050000000002</v>
      </c>
      <c r="IT304">
        <v>0.6979282</v>
      </c>
      <c r="IU304">
        <v>19.125150000000001</v>
      </c>
      <c r="IV304" s="1">
        <v>7.7184569999999997E-3</v>
      </c>
      <c r="IW304" s="1">
        <v>2.739188</v>
      </c>
      <c r="IX304">
        <v>0.69493709999999997</v>
      </c>
      <c r="IY304">
        <v>19.059139999999999</v>
      </c>
      <c r="IZ304" s="1">
        <v>7.0771580000000001E-3</v>
      </c>
      <c r="JA304" s="1">
        <v>2.5155639999999999</v>
      </c>
      <c r="JB304">
        <v>0.69226940000000003</v>
      </c>
      <c r="JC304">
        <v>19.026319999999998</v>
      </c>
      <c r="JD304" s="1">
        <v>6.48505E-3</v>
      </c>
      <c r="JE304" s="1">
        <v>2.3085450000000001</v>
      </c>
      <c r="JF304">
        <v>0.69018809999999997</v>
      </c>
      <c r="JG304">
        <v>19.576250000000002</v>
      </c>
      <c r="JH304" s="1">
        <v>5.9333399999999996E-3</v>
      </c>
      <c r="JI304" s="1">
        <v>2.1145239999999998</v>
      </c>
      <c r="JJ304">
        <v>0.68854179999999998</v>
      </c>
      <c r="JK304">
        <v>20.040089999999999</v>
      </c>
      <c r="JL304" s="1">
        <v>5.4143150000000003E-3</v>
      </c>
      <c r="JM304" s="1">
        <v>1.931246</v>
      </c>
      <c r="JN304">
        <v>0.68718219999999997</v>
      </c>
      <c r="JO304">
        <v>20.111219999999999</v>
      </c>
      <c r="JP304" s="1">
        <v>4.9202200000000003E-3</v>
      </c>
      <c r="JQ304" s="1">
        <v>1.7566409999999999</v>
      </c>
      <c r="JR304">
        <v>0.68607899999999999</v>
      </c>
      <c r="JS304">
        <v>20.362760000000002</v>
      </c>
      <c r="JT304" s="1">
        <v>4.4488039999999998E-3</v>
      </c>
      <c r="JU304" s="1">
        <v>1.5895280000000001</v>
      </c>
      <c r="JV304">
        <v>0.68518460000000003</v>
      </c>
      <c r="JW304">
        <v>20.198720000000002</v>
      </c>
      <c r="JX304" s="1">
        <v>3.9975109999999996E-3</v>
      </c>
      <c r="JY304" s="1">
        <v>1.429305</v>
      </c>
      <c r="JZ304">
        <v>0.6844827</v>
      </c>
      <c r="KA304">
        <v>19.397290000000002</v>
      </c>
      <c r="KB304" s="1">
        <v>3.563367E-3</v>
      </c>
      <c r="KC304" s="1">
        <v>1.2749200000000001</v>
      </c>
      <c r="KD304">
        <v>0.68392949999999997</v>
      </c>
      <c r="KE304">
        <v>18.850470000000001</v>
      </c>
      <c r="KF304" s="1">
        <v>3.1394280000000001E-3</v>
      </c>
      <c r="KG304" s="1">
        <v>1.1244289999999999</v>
      </c>
      <c r="KH304">
        <v>0.68350449999999996</v>
      </c>
      <c r="KI304">
        <v>18.65361</v>
      </c>
      <c r="KJ304" s="1">
        <v>2.722028E-3</v>
      </c>
      <c r="KK304" s="1">
        <v>0.97612710000000003</v>
      </c>
      <c r="KL304">
        <v>0.68318730000000005</v>
      </c>
      <c r="KM304">
        <v>19.44886</v>
      </c>
      <c r="KN304" s="1">
        <v>2.3140159999999999E-3</v>
      </c>
      <c r="KO304" s="1">
        <v>0.83090540000000002</v>
      </c>
      <c r="KP304">
        <v>0.68298479999999995</v>
      </c>
      <c r="KQ304">
        <v>20.364409999999999</v>
      </c>
      <c r="KR304" s="1">
        <v>1.929027E-3</v>
      </c>
      <c r="KS304" s="1">
        <v>0.69351879999999999</v>
      </c>
      <c r="KT304">
        <v>0.68288070000000001</v>
      </c>
      <c r="KU304">
        <v>21.07611</v>
      </c>
      <c r="KV304" s="1">
        <v>1.5876239999999999E-3</v>
      </c>
      <c r="KW304" s="1">
        <v>0.57104469999999996</v>
      </c>
      <c r="KX304">
        <v>0.68284579999999995</v>
      </c>
      <c r="KY304">
        <v>21.51249</v>
      </c>
      <c r="KZ304" s="1">
        <v>1.3053520000000001E-3</v>
      </c>
      <c r="LA304" s="1">
        <v>0.46934779999999998</v>
      </c>
      <c r="LB304">
        <v>0.68284679999999998</v>
      </c>
      <c r="LC304">
        <v>21.078610000000001</v>
      </c>
      <c r="LD304" s="1">
        <v>1.0870599999999999E-3</v>
      </c>
      <c r="LE304" s="1">
        <v>0.39043149999999999</v>
      </c>
      <c r="LF304">
        <v>0.68291400000000002</v>
      </c>
      <c r="LG304">
        <v>20.159980000000001</v>
      </c>
      <c r="LH304" s="1">
        <v>9.2628100000000004E-4</v>
      </c>
      <c r="LI304" s="1">
        <v>0.33213300000000001</v>
      </c>
      <c r="LJ304">
        <v>0.6830136</v>
      </c>
      <c r="LK304">
        <v>19.58717</v>
      </c>
      <c r="LL304" s="1">
        <v>8.0947959999999998E-4</v>
      </c>
      <c r="LM304" s="1">
        <v>0.2897883</v>
      </c>
      <c r="LN304">
        <v>0.68314059999999999</v>
      </c>
      <c r="LO304">
        <v>19.35126</v>
      </c>
      <c r="LP304" s="1">
        <v>7.2217709999999999E-4</v>
      </c>
      <c r="LQ304" s="1">
        <v>0.25823879999999999</v>
      </c>
      <c r="LR304">
        <v>0.68330380000000002</v>
      </c>
      <c r="LS304">
        <v>20.16752</v>
      </c>
      <c r="LT304" s="1">
        <v>6.5339469999999998E-4</v>
      </c>
      <c r="LU304" s="1">
        <v>0.2334571</v>
      </c>
      <c r="LV304">
        <v>0.68345060000000002</v>
      </c>
      <c r="LW304">
        <v>21.066890000000001</v>
      </c>
      <c r="LX304" s="1">
        <v>5.9625080000000005E-4</v>
      </c>
      <c r="LY304" s="1">
        <v>0.21292320000000001</v>
      </c>
      <c r="LZ304">
        <v>0.68361070000000002</v>
      </c>
      <c r="MA304">
        <v>21.781780000000001</v>
      </c>
      <c r="MB304" s="1">
        <v>5.476538E-4</v>
      </c>
      <c r="MC304" s="1">
        <v>0.19548070000000001</v>
      </c>
      <c r="MD304">
        <v>0.68375969999999997</v>
      </c>
      <c r="ME304">
        <v>22.113569999999999</v>
      </c>
      <c r="MF304" s="1">
        <v>5.0640370000000002E-4</v>
      </c>
      <c r="MG304" s="1">
        <v>0.18066289999999999</v>
      </c>
      <c r="MH304">
        <v>0.68387189999999998</v>
      </c>
      <c r="MI304">
        <v>21.729990000000001</v>
      </c>
      <c r="MJ304" s="1">
        <v>4.7165679999999999E-4</v>
      </c>
      <c r="MK304" s="1">
        <v>0.16818649999999999</v>
      </c>
      <c r="ML304">
        <v>0.68399569999999998</v>
      </c>
      <c r="MM304">
        <v>20.90588</v>
      </c>
      <c r="MN304" s="1">
        <v>4.4245560000000001E-4</v>
      </c>
      <c r="MO304" s="1">
        <v>0.15769459999999999</v>
      </c>
      <c r="MP304">
        <v>0.68407019999999996</v>
      </c>
      <c r="MQ304">
        <v>20.43816</v>
      </c>
      <c r="MR304" s="1">
        <v>4.1745660000000001E-4</v>
      </c>
      <c r="MS304" s="1">
        <v>0.14873739999999999</v>
      </c>
      <c r="MT304">
        <v>0.68415060000000005</v>
      </c>
      <c r="MU304">
        <v>20.31183</v>
      </c>
      <c r="MV304" s="1">
        <v>3.954699E-4</v>
      </c>
      <c r="MW304" s="1">
        <v>0.1408681</v>
      </c>
      <c r="MX304">
        <v>0.6841663</v>
      </c>
      <c r="MY304">
        <v>21.031269999999999</v>
      </c>
      <c r="MZ304" s="1">
        <v>3.755613E-4</v>
      </c>
      <c r="NA304" s="1">
        <v>0.13376950000000001</v>
      </c>
      <c r="NB304">
        <v>0.68413469999999998</v>
      </c>
      <c r="NC304">
        <v>21.092110000000002</v>
      </c>
      <c r="ND304" s="1">
        <v>3.5742839999999999E-4</v>
      </c>
      <c r="NE304" s="1">
        <v>0.12728590000000001</v>
      </c>
      <c r="NF304">
        <v>0.68408270000000004</v>
      </c>
      <c r="NG304">
        <v>21.671150000000001</v>
      </c>
      <c r="NH304" s="1">
        <v>3.4078299999999999E-4</v>
      </c>
      <c r="NI304" s="1">
        <v>0.1213461</v>
      </c>
      <c r="NJ304">
        <v>0.68394100000000002</v>
      </c>
      <c r="NK304">
        <v>22.04646</v>
      </c>
      <c r="NL304" s="1">
        <v>3.2558890000000001E-4</v>
      </c>
      <c r="NM304" s="1">
        <v>0.11593009999999999</v>
      </c>
      <c r="NN304">
        <v>0.68376859999999995</v>
      </c>
      <c r="NO304">
        <v>21.749649999999999</v>
      </c>
      <c r="NP304" s="1">
        <v>3.1183909999999999E-4</v>
      </c>
      <c r="NQ304" s="1">
        <v>0.1110259</v>
      </c>
      <c r="NR304">
        <v>0.68354139999999997</v>
      </c>
      <c r="NS304">
        <v>21.131910000000001</v>
      </c>
      <c r="NT304" s="1">
        <v>2.9948520000000001E-4</v>
      </c>
      <c r="NU304" s="1">
        <v>0.1066179</v>
      </c>
      <c r="NV304">
        <v>0.68328230000000001</v>
      </c>
      <c r="NW304">
        <v>20.74784</v>
      </c>
      <c r="NX304" s="1">
        <v>2.8852560000000002E-4</v>
      </c>
      <c r="NY304" s="1">
        <v>0.10270940000000001</v>
      </c>
      <c r="NZ304">
        <v>0.68298559999999997</v>
      </c>
      <c r="OA304">
        <v>20.813279999999999</v>
      </c>
      <c r="OB304" s="1">
        <v>2.7898810000000001E-4</v>
      </c>
      <c r="OC304" s="1">
        <v>9.9307259999999994E-2</v>
      </c>
      <c r="OD304">
        <v>0.68265750000000003</v>
      </c>
      <c r="OE304">
        <v>21.953849999999999</v>
      </c>
      <c r="OF304" s="1">
        <v>2.707454E-4</v>
      </c>
      <c r="OG304" s="1">
        <v>9.6372139999999995E-2</v>
      </c>
      <c r="OH304">
        <v>0.68235920000000005</v>
      </c>
      <c r="OI304">
        <v>23.111270000000001</v>
      </c>
      <c r="OJ304" s="1">
        <v>2.6352789999999998E-4</v>
      </c>
      <c r="OK304" s="1">
        <v>9.379622E-2</v>
      </c>
    </row>
    <row r="305" spans="1:401" x14ac:dyDescent="0.35">
      <c r="A305">
        <v>311</v>
      </c>
      <c r="B305" t="s">
        <v>4</v>
      </c>
      <c r="C305" t="s">
        <v>181</v>
      </c>
      <c r="D305" t="s">
        <v>311</v>
      </c>
      <c r="E305">
        <v>963.45450000000005</v>
      </c>
      <c r="F305">
        <v>0.85427920000000002</v>
      </c>
      <c r="G305">
        <v>16.755479999999999</v>
      </c>
      <c r="H305">
        <v>0</v>
      </c>
      <c r="I305">
        <v>0</v>
      </c>
      <c r="J305">
        <v>0.8511919</v>
      </c>
      <c r="K305">
        <v>17.39667</v>
      </c>
      <c r="L305">
        <v>0</v>
      </c>
      <c r="M305">
        <v>0</v>
      </c>
      <c r="N305">
        <v>0.8481843</v>
      </c>
      <c r="O305">
        <v>18.045310000000001</v>
      </c>
      <c r="P305">
        <v>0</v>
      </c>
      <c r="Q305">
        <v>0</v>
      </c>
      <c r="R305">
        <v>0.84518459999999995</v>
      </c>
      <c r="S305">
        <v>18.577999999999999</v>
      </c>
      <c r="T305">
        <v>0</v>
      </c>
      <c r="U305">
        <v>0</v>
      </c>
      <c r="V305">
        <v>0.84218579999999998</v>
      </c>
      <c r="W305">
        <v>19.01154</v>
      </c>
      <c r="X305">
        <v>0</v>
      </c>
      <c r="Y305">
        <v>0</v>
      </c>
      <c r="Z305">
        <v>0.83917160000000002</v>
      </c>
      <c r="AA305">
        <v>18.942070000000001</v>
      </c>
      <c r="AB305">
        <v>0</v>
      </c>
      <c r="AC305">
        <v>0</v>
      </c>
      <c r="AD305">
        <v>0.83616690000000005</v>
      </c>
      <c r="AE305">
        <v>18.33822</v>
      </c>
      <c r="AF305">
        <v>0</v>
      </c>
      <c r="AG305">
        <v>0</v>
      </c>
      <c r="AH305">
        <v>0.83314560000000004</v>
      </c>
      <c r="AI305">
        <v>17.787970000000001</v>
      </c>
      <c r="AJ305">
        <v>0</v>
      </c>
      <c r="AK305">
        <v>0</v>
      </c>
      <c r="AL305">
        <v>0.83009759999999999</v>
      </c>
      <c r="AM305">
        <v>17.43252</v>
      </c>
      <c r="AN305">
        <v>0</v>
      </c>
      <c r="AO305">
        <v>0</v>
      </c>
      <c r="AP305">
        <v>0.82702430000000005</v>
      </c>
      <c r="AQ305">
        <v>17.93451</v>
      </c>
      <c r="AR305">
        <v>0</v>
      </c>
      <c r="AS305">
        <v>0</v>
      </c>
      <c r="AT305">
        <v>0.8239341</v>
      </c>
      <c r="AU305">
        <v>18.776150000000001</v>
      </c>
      <c r="AV305">
        <v>0</v>
      </c>
      <c r="AW305">
        <v>0</v>
      </c>
      <c r="AX305">
        <v>0.82076570000000004</v>
      </c>
      <c r="AY305">
        <v>19.4816</v>
      </c>
      <c r="AZ305">
        <v>0</v>
      </c>
      <c r="BA305">
        <v>0</v>
      </c>
      <c r="BB305">
        <v>0.81753980000000004</v>
      </c>
      <c r="BC305">
        <v>20.022500000000001</v>
      </c>
      <c r="BD305">
        <v>0</v>
      </c>
      <c r="BE305">
        <v>0</v>
      </c>
      <c r="BF305">
        <v>0.81423500000000004</v>
      </c>
      <c r="BG305">
        <v>19.953230000000001</v>
      </c>
      <c r="BH305">
        <v>0</v>
      </c>
      <c r="BI305">
        <v>0</v>
      </c>
      <c r="BJ305">
        <v>0.81083919999999998</v>
      </c>
      <c r="BK305">
        <v>19.428290000000001</v>
      </c>
      <c r="BL305">
        <v>3.1493079999999998E-29</v>
      </c>
      <c r="BM305">
        <v>1.0043560000000001E-26</v>
      </c>
      <c r="BN305">
        <v>0.80731030000000004</v>
      </c>
      <c r="BO305">
        <v>19.005369999999999</v>
      </c>
      <c r="BP305" s="1">
        <v>1.6342579999999999E-19</v>
      </c>
      <c r="BQ305" s="1">
        <v>4.0593050000000003E-17</v>
      </c>
      <c r="BR305">
        <v>0.8037183</v>
      </c>
      <c r="BS305">
        <v>18.748139999999999</v>
      </c>
      <c r="BT305" s="1">
        <v>1.778528E-12</v>
      </c>
      <c r="BU305" s="1">
        <v>4.015243E-10</v>
      </c>
      <c r="BV305">
        <v>0.80004249999999999</v>
      </c>
      <c r="BW305">
        <v>19.051079999999999</v>
      </c>
      <c r="BX305" s="1">
        <v>3.7650740000000001E-8</v>
      </c>
      <c r="BY305" s="1">
        <v>9.3497260000000007E-6</v>
      </c>
      <c r="BZ305">
        <v>0.79627870000000001</v>
      </c>
      <c r="CA305">
        <v>19.345479999999998</v>
      </c>
      <c r="CB305" s="1">
        <v>2.566922E-5</v>
      </c>
      <c r="CC305" s="1">
        <v>6.7095669999999996E-3</v>
      </c>
      <c r="CD305">
        <v>0.79352449999999997</v>
      </c>
      <c r="CE305">
        <v>19.63222</v>
      </c>
      <c r="CF305" s="1">
        <v>3.219483E-3</v>
      </c>
      <c r="CG305" s="1">
        <v>0.87538199999999999</v>
      </c>
      <c r="CH305">
        <v>0.79074619999999995</v>
      </c>
      <c r="CI305">
        <v>19.60257</v>
      </c>
      <c r="CJ305" s="1">
        <v>0.1200654</v>
      </c>
      <c r="CK305">
        <v>33.834829999999997</v>
      </c>
      <c r="CL305">
        <v>0.78767200000000004</v>
      </c>
      <c r="CM305">
        <v>19.226150000000001</v>
      </c>
      <c r="CN305" s="1">
        <v>1.714307</v>
      </c>
      <c r="CO305">
        <v>498.75740000000002</v>
      </c>
      <c r="CP305">
        <v>0.78425</v>
      </c>
      <c r="CQ305">
        <v>18.82648</v>
      </c>
      <c r="CR305" s="1">
        <v>11.08206</v>
      </c>
      <c r="CS305">
        <v>3316.5259999999998</v>
      </c>
      <c r="CT305">
        <v>0.78050949999999997</v>
      </c>
      <c r="CU305">
        <v>18.470109999999998</v>
      </c>
      <c r="CV305">
        <v>36.664700000000003</v>
      </c>
      <c r="CW305">
        <v>11264.24</v>
      </c>
      <c r="CX305">
        <v>0.77664580000000005</v>
      </c>
      <c r="CY305">
        <v>18.221900000000002</v>
      </c>
      <c r="CZ305">
        <v>68.509730000000005</v>
      </c>
      <c r="DA305">
        <v>21555.7</v>
      </c>
      <c r="DB305">
        <v>0.77309830000000002</v>
      </c>
      <c r="DC305">
        <v>18.61373</v>
      </c>
      <c r="DD305">
        <v>78.340289999999996</v>
      </c>
      <c r="DE305">
        <v>25178.71</v>
      </c>
      <c r="DF305">
        <v>0.77019490000000002</v>
      </c>
      <c r="DG305">
        <v>18.916170000000001</v>
      </c>
      <c r="DH305">
        <v>58.5533</v>
      </c>
      <c r="DI305">
        <v>19173.169999999998</v>
      </c>
      <c r="DJ305">
        <v>0.76748000000000005</v>
      </c>
      <c r="DK305">
        <v>19.168430000000001</v>
      </c>
      <c r="DL305">
        <v>30.21144</v>
      </c>
      <c r="DM305">
        <v>10059.68</v>
      </c>
      <c r="DN305">
        <v>0.76491359999999997</v>
      </c>
      <c r="DO305">
        <v>19.419979999999999</v>
      </c>
      <c r="DP305">
        <v>11.3024</v>
      </c>
      <c r="DQ305">
        <v>3819.8910000000001</v>
      </c>
      <c r="DR305">
        <v>0.76230730000000002</v>
      </c>
      <c r="DS305">
        <v>19.173249999999999</v>
      </c>
      <c r="DT305">
        <v>3.2216079999999998</v>
      </c>
      <c r="DU305">
        <v>1102.4749999999999</v>
      </c>
      <c r="DV305">
        <v>0.75952280000000005</v>
      </c>
      <c r="DW305">
        <v>18.52262</v>
      </c>
      <c r="DX305">
        <v>0.75442310000000001</v>
      </c>
      <c r="DY305">
        <v>260.40940000000001</v>
      </c>
      <c r="DZ305">
        <v>0.75645189999999995</v>
      </c>
      <c r="EA305">
        <v>17.888030000000001</v>
      </c>
      <c r="EB305">
        <v>0.17935480000000001</v>
      </c>
      <c r="EC305">
        <v>61.565770000000001</v>
      </c>
      <c r="ED305">
        <v>0.75299660000000002</v>
      </c>
      <c r="EE305">
        <v>17.52092</v>
      </c>
      <c r="EF305">
        <v>6.9193779999999996E-2</v>
      </c>
      <c r="EG305">
        <v>23.156469999999999</v>
      </c>
      <c r="EH305">
        <v>0.74916389999999999</v>
      </c>
      <c r="EI305">
        <v>18.128889999999998</v>
      </c>
      <c r="EJ305">
        <v>4.881452E-2</v>
      </c>
      <c r="EK305">
        <v>16.100180000000002</v>
      </c>
      <c r="EL305">
        <v>0.74495359999999999</v>
      </c>
      <c r="EM305">
        <v>18.801469999999998</v>
      </c>
      <c r="EN305">
        <v>4.3266199999999998E-2</v>
      </c>
      <c r="EO305">
        <v>14.262600000000001</v>
      </c>
      <c r="EP305">
        <v>0.74035479999999998</v>
      </c>
      <c r="EQ305">
        <v>19.42597</v>
      </c>
      <c r="ER305" s="1">
        <v>4.0207529999999998E-2</v>
      </c>
      <c r="ES305">
        <v>13.295870000000001</v>
      </c>
      <c r="ET305">
        <v>0.73540260000000002</v>
      </c>
      <c r="EU305">
        <v>20.18451</v>
      </c>
      <c r="EV305" s="1">
        <v>3.7691130000000003E-2</v>
      </c>
      <c r="EW305">
        <v>12.51599</v>
      </c>
      <c r="EX305">
        <v>0.7301145</v>
      </c>
      <c r="EY305">
        <v>20.249400000000001</v>
      </c>
      <c r="EZ305">
        <v>3.5342030000000003E-2</v>
      </c>
      <c r="FA305">
        <v>11.791230000000001</v>
      </c>
      <c r="FB305">
        <v>0.72554050000000003</v>
      </c>
      <c r="FC305">
        <v>19.547029999999999</v>
      </c>
      <c r="FD305" s="1">
        <v>3.3127370000000003E-2</v>
      </c>
      <c r="FE305" s="1">
        <v>11.095879999999999</v>
      </c>
      <c r="FF305">
        <v>0.72105129999999995</v>
      </c>
      <c r="FG305">
        <v>18.961300000000001</v>
      </c>
      <c r="FH305" s="1">
        <v>3.1043210000000002E-2</v>
      </c>
      <c r="FI305" s="1">
        <v>10.43838</v>
      </c>
      <c r="FJ305">
        <v>0.71649189999999996</v>
      </c>
      <c r="FK305">
        <v>18.491579999999999</v>
      </c>
      <c r="FL305" s="1">
        <v>2.9235779999999999E-2</v>
      </c>
      <c r="FM305" s="1">
        <v>9.8658529999999995</v>
      </c>
      <c r="FN305">
        <v>0.71188589999999996</v>
      </c>
      <c r="FO305">
        <v>18.8856</v>
      </c>
      <c r="FP305" s="1">
        <v>2.7995590000000001E-2</v>
      </c>
      <c r="FQ305" s="1">
        <v>9.4762710000000006</v>
      </c>
      <c r="FR305">
        <v>0.70719270000000001</v>
      </c>
      <c r="FS305">
        <v>19.482340000000001</v>
      </c>
      <c r="FT305" s="1">
        <v>2.7574120000000001E-2</v>
      </c>
      <c r="FU305" s="1">
        <v>9.3602530000000002</v>
      </c>
      <c r="FV305">
        <v>0.70243219999999995</v>
      </c>
      <c r="FW305">
        <v>19.987819999999999</v>
      </c>
      <c r="FX305" s="1">
        <v>2.7853269999999999E-2</v>
      </c>
      <c r="FY305" s="1">
        <v>9.4858560000000001</v>
      </c>
      <c r="FZ305">
        <v>0.69762400000000002</v>
      </c>
      <c r="GA305">
        <v>20.5702</v>
      </c>
      <c r="GB305" s="1">
        <v>2.8341120000000001E-2</v>
      </c>
      <c r="GC305" s="1">
        <v>9.6922099999999993</v>
      </c>
      <c r="GD305">
        <v>0.69303409999999999</v>
      </c>
      <c r="GE305">
        <v>20.6004</v>
      </c>
      <c r="GF305" s="1">
        <v>2.8511129999999999E-2</v>
      </c>
      <c r="GG305" s="1">
        <v>9.7960659999999997</v>
      </c>
      <c r="GH305">
        <v>0.68866380000000005</v>
      </c>
      <c r="GI305">
        <v>20.220410000000001</v>
      </c>
      <c r="GJ305" s="1">
        <v>2.8101609999999999E-2</v>
      </c>
      <c r="GK305" s="1">
        <v>9.6991980000000009</v>
      </c>
      <c r="GL305">
        <v>0.68497410000000003</v>
      </c>
      <c r="GM305">
        <v>19.916869999999999</v>
      </c>
      <c r="GN305" s="1">
        <v>2.7104119999999999E-2</v>
      </c>
      <c r="GO305" s="1">
        <v>9.3912770000000005</v>
      </c>
      <c r="GP305">
        <v>0.6818457</v>
      </c>
      <c r="GQ305">
        <v>19.636800000000001</v>
      </c>
      <c r="GR305" s="1">
        <v>2.5647670000000001E-2</v>
      </c>
      <c r="GS305" s="1">
        <v>8.9165749999999999</v>
      </c>
      <c r="GT305">
        <v>0.67831450000000004</v>
      </c>
      <c r="GU305">
        <v>19.45299</v>
      </c>
      <c r="GV305" s="1">
        <v>2.3935870000000001E-2</v>
      </c>
      <c r="GW305" s="1">
        <v>8.3518709999999992</v>
      </c>
      <c r="GX305">
        <v>0.67507629999999996</v>
      </c>
      <c r="GY305">
        <v>19.792059999999999</v>
      </c>
      <c r="GZ305" s="1">
        <v>2.2148310000000001E-2</v>
      </c>
      <c r="HA305" s="1">
        <v>7.7527030000000003</v>
      </c>
      <c r="HB305">
        <v>0.67198659999999999</v>
      </c>
      <c r="HC305">
        <v>19.94454</v>
      </c>
      <c r="HD305" s="1">
        <v>2.0391900000000001E-2</v>
      </c>
      <c r="HE305" s="1">
        <v>7.1574720000000003</v>
      </c>
      <c r="HF305">
        <v>0.66895320000000003</v>
      </c>
      <c r="HG305">
        <v>20.06765</v>
      </c>
      <c r="HH305" s="1">
        <v>1.871687E-2</v>
      </c>
      <c r="HI305" s="1">
        <v>6.5867800000000001</v>
      </c>
      <c r="HJ305">
        <v>0.66559140000000006</v>
      </c>
      <c r="HK305">
        <v>19.87227</v>
      </c>
      <c r="HL305" s="1">
        <v>1.713073E-2</v>
      </c>
      <c r="HM305" s="1">
        <v>6.0461499999999999</v>
      </c>
      <c r="HN305">
        <v>0.66255249999999999</v>
      </c>
      <c r="HO305">
        <v>19.765219999999999</v>
      </c>
      <c r="HP305" s="1">
        <v>1.5680300000000001E-2</v>
      </c>
      <c r="HQ305" s="1">
        <v>5.5478149999999999</v>
      </c>
      <c r="HR305">
        <v>0.65948399999999996</v>
      </c>
      <c r="HS305">
        <v>19.606629999999999</v>
      </c>
      <c r="HT305" s="1">
        <v>1.4358310000000001E-2</v>
      </c>
      <c r="HU305" s="1">
        <v>5.0939430000000003</v>
      </c>
      <c r="HV305">
        <v>0.65555890000000006</v>
      </c>
      <c r="HW305">
        <v>19.288640000000001</v>
      </c>
      <c r="HX305" s="1">
        <v>1.315242E-2</v>
      </c>
      <c r="HY305" s="1">
        <v>4.6846420000000002</v>
      </c>
      <c r="HZ305">
        <v>0.65145339999999996</v>
      </c>
      <c r="IA305">
        <v>19.08043</v>
      </c>
      <c r="IB305" s="1">
        <v>1.2051569999999999E-2</v>
      </c>
      <c r="IC305" s="1">
        <v>4.310581</v>
      </c>
      <c r="ID305">
        <v>0.64748899999999998</v>
      </c>
      <c r="IE305">
        <v>19.298010000000001</v>
      </c>
      <c r="IF305" s="1">
        <v>1.1048489999999999E-2</v>
      </c>
      <c r="IG305" s="1">
        <v>3.967136</v>
      </c>
      <c r="IH305">
        <v>0.64357359999999997</v>
      </c>
      <c r="II305">
        <v>19.482150000000001</v>
      </c>
      <c r="IJ305" s="1">
        <v>1.0126619999999999E-2</v>
      </c>
      <c r="IK305" s="1">
        <v>3.6501510000000001</v>
      </c>
      <c r="IL305">
        <v>0.64009740000000004</v>
      </c>
      <c r="IM305">
        <v>19.73235</v>
      </c>
      <c r="IN305" s="1">
        <v>9.2776249999999994E-3</v>
      </c>
      <c r="IO305" s="1">
        <v>3.3562210000000001</v>
      </c>
      <c r="IP305">
        <v>0.63695089999999999</v>
      </c>
      <c r="IQ305">
        <v>19.468060000000001</v>
      </c>
      <c r="IR305" s="1">
        <v>8.4975459999999999E-3</v>
      </c>
      <c r="IS305" s="1">
        <v>3.0846800000000001</v>
      </c>
      <c r="IT305">
        <v>0.63430889999999995</v>
      </c>
      <c r="IU305">
        <v>19.11619</v>
      </c>
      <c r="IV305" s="1">
        <v>7.7905420000000001E-3</v>
      </c>
      <c r="IW305" s="1">
        <v>2.835979</v>
      </c>
      <c r="IX305">
        <v>0.63193200000000005</v>
      </c>
      <c r="IY305">
        <v>19.037890000000001</v>
      </c>
      <c r="IZ305" s="1">
        <v>7.1436770000000002E-3</v>
      </c>
      <c r="JA305" s="1">
        <v>2.6072229999999998</v>
      </c>
      <c r="JB305">
        <v>0.62982490000000002</v>
      </c>
      <c r="JC305">
        <v>19.009519999999998</v>
      </c>
      <c r="JD305" s="1">
        <v>6.5469760000000004E-3</v>
      </c>
      <c r="JE305" s="1">
        <v>2.3951639999999998</v>
      </c>
      <c r="JF305">
        <v>0.62826110000000002</v>
      </c>
      <c r="JG305">
        <v>19.55358</v>
      </c>
      <c r="JH305" s="1">
        <v>5.991873E-3</v>
      </c>
      <c r="JI305" s="1">
        <v>2.196536</v>
      </c>
      <c r="JJ305">
        <v>0.6269209</v>
      </c>
      <c r="JK305">
        <v>20.050509999999999</v>
      </c>
      <c r="JL305" s="1">
        <v>5.4698469999999999E-3</v>
      </c>
      <c r="JM305" s="1">
        <v>2.008839</v>
      </c>
      <c r="JN305">
        <v>0.62579899999999999</v>
      </c>
      <c r="JO305">
        <v>20.136510000000001</v>
      </c>
      <c r="JP305" s="1">
        <v>4.9732070000000003E-3</v>
      </c>
      <c r="JQ305" s="1">
        <v>1.8295969999999999</v>
      </c>
      <c r="JR305">
        <v>0.62489550000000005</v>
      </c>
      <c r="JS305">
        <v>20.384879999999999</v>
      </c>
      <c r="JT305" s="1">
        <v>4.499627E-3</v>
      </c>
      <c r="JU305" s="1">
        <v>1.6576740000000001</v>
      </c>
      <c r="JV305">
        <v>0.62416419999999995</v>
      </c>
      <c r="JW305">
        <v>20.243919999999999</v>
      </c>
      <c r="JX305" s="1">
        <v>4.0463390000000004E-3</v>
      </c>
      <c r="JY305" s="1">
        <v>1.4924729999999999</v>
      </c>
      <c r="JZ305">
        <v>0.62359640000000005</v>
      </c>
      <c r="KA305">
        <v>19.433060000000001</v>
      </c>
      <c r="KB305" s="1">
        <v>3.6106570000000002E-3</v>
      </c>
      <c r="KC305" s="1">
        <v>1.3331189999999999</v>
      </c>
      <c r="KD305">
        <v>0.62313620000000003</v>
      </c>
      <c r="KE305">
        <v>18.857559999999999</v>
      </c>
      <c r="KF305" s="1">
        <v>3.1858479999999998E-3</v>
      </c>
      <c r="KG305" s="1">
        <v>1.1777029999999999</v>
      </c>
      <c r="KH305">
        <v>0.62280570000000002</v>
      </c>
      <c r="KI305">
        <v>18.642990000000001</v>
      </c>
      <c r="KJ305" s="1">
        <v>2.7678310000000001E-3</v>
      </c>
      <c r="KK305" s="1">
        <v>1.0244150000000001</v>
      </c>
      <c r="KL305">
        <v>0.62255609999999995</v>
      </c>
      <c r="KM305">
        <v>19.42793</v>
      </c>
      <c r="KN305" s="1">
        <v>2.3583499999999999E-3</v>
      </c>
      <c r="KO305" s="1">
        <v>0.87388580000000005</v>
      </c>
      <c r="KP305">
        <v>0.62239929999999999</v>
      </c>
      <c r="KQ305">
        <v>20.364429999999999</v>
      </c>
      <c r="KR305" s="1">
        <v>1.9699159999999999E-3</v>
      </c>
      <c r="KS305" s="1">
        <v>0.73076209999999997</v>
      </c>
      <c r="KT305">
        <v>0.62230209999999997</v>
      </c>
      <c r="KU305">
        <v>21.100989999999999</v>
      </c>
      <c r="KV305" s="1">
        <v>1.622863E-3</v>
      </c>
      <c r="KW305" s="1">
        <v>0.60231089999999998</v>
      </c>
      <c r="KX305">
        <v>0.62228669999999997</v>
      </c>
      <c r="KY305">
        <v>21.551069999999999</v>
      </c>
      <c r="KZ305" s="1">
        <v>1.3336229999999999E-3</v>
      </c>
      <c r="LA305" s="1">
        <v>0.49490129999999999</v>
      </c>
      <c r="LB305">
        <v>0.62228729999999999</v>
      </c>
      <c r="LC305">
        <v>21.141249999999999</v>
      </c>
      <c r="LD305" s="1">
        <v>1.1083569999999999E-3</v>
      </c>
      <c r="LE305" s="1">
        <v>0.41104400000000002</v>
      </c>
      <c r="LF305">
        <v>0.62233249999999996</v>
      </c>
      <c r="LG305">
        <v>20.199680000000001</v>
      </c>
      <c r="LH305" s="1">
        <v>9.41792E-4</v>
      </c>
      <c r="LI305" s="1">
        <v>0.3488792</v>
      </c>
      <c r="LJ305">
        <v>0.62244250000000001</v>
      </c>
      <c r="LK305">
        <v>19.600429999999999</v>
      </c>
      <c r="LL305" s="1">
        <v>8.2080429999999995E-4</v>
      </c>
      <c r="LM305" s="1">
        <v>0.30371779999999998</v>
      </c>
      <c r="LN305">
        <v>0.62255050000000001</v>
      </c>
      <c r="LO305">
        <v>19.345980000000001</v>
      </c>
      <c r="LP305" s="1">
        <v>7.3082089999999995E-4</v>
      </c>
      <c r="LQ305" s="1">
        <v>0.27019880000000002</v>
      </c>
      <c r="LR305">
        <v>0.62266460000000001</v>
      </c>
      <c r="LS305">
        <v>20.150359999999999</v>
      </c>
      <c r="LT305" s="1">
        <v>6.6038200000000005E-4</v>
      </c>
      <c r="LU305" s="1">
        <v>0.24400520000000001</v>
      </c>
      <c r="LV305">
        <v>0.62280489999999999</v>
      </c>
      <c r="LW305">
        <v>21.068269999999998</v>
      </c>
      <c r="LX305" s="1">
        <v>6.0213520000000002E-4</v>
      </c>
      <c r="LY305" s="1">
        <v>0.22238250000000001</v>
      </c>
      <c r="LZ305">
        <v>0.62293449999999995</v>
      </c>
      <c r="MA305">
        <v>21.812180000000001</v>
      </c>
      <c r="MB305" s="1">
        <v>5.5267529999999997E-4</v>
      </c>
      <c r="MC305" s="1">
        <v>0.20403650000000001</v>
      </c>
      <c r="MD305">
        <v>0.62305520000000003</v>
      </c>
      <c r="ME305">
        <v>22.152339999999999</v>
      </c>
      <c r="MF305" s="1">
        <v>5.10652E-4</v>
      </c>
      <c r="MG305" s="1">
        <v>0.18844140000000001</v>
      </c>
      <c r="MH305">
        <v>0.62316340000000003</v>
      </c>
      <c r="MI305">
        <v>21.783100000000001</v>
      </c>
      <c r="MJ305" s="1">
        <v>4.752243E-4</v>
      </c>
      <c r="MK305" s="1">
        <v>0.1752956</v>
      </c>
      <c r="ML305">
        <v>0.62325200000000003</v>
      </c>
      <c r="MM305">
        <v>20.933540000000001</v>
      </c>
      <c r="MN305" s="1">
        <v>4.454657E-4</v>
      </c>
      <c r="MO305" s="1">
        <v>0.1642508</v>
      </c>
      <c r="MP305">
        <v>0.62332330000000002</v>
      </c>
      <c r="MQ305">
        <v>20.438289999999999</v>
      </c>
      <c r="MR305" s="1">
        <v>4.2005500000000002E-4</v>
      </c>
      <c r="MS305" s="1">
        <v>0.1548358</v>
      </c>
      <c r="MT305">
        <v>0.62335660000000004</v>
      </c>
      <c r="MU305">
        <v>20.291049999999998</v>
      </c>
      <c r="MV305" s="1">
        <v>3.9778410000000002E-4</v>
      </c>
      <c r="MW305" s="1">
        <v>0.146595</v>
      </c>
      <c r="MX305">
        <v>0.62338530000000003</v>
      </c>
      <c r="MY305">
        <v>21.014859999999999</v>
      </c>
      <c r="MZ305" s="1">
        <v>3.7766930000000001E-4</v>
      </c>
      <c r="NA305" s="1">
        <v>0.13917360000000001</v>
      </c>
      <c r="NB305">
        <v>0.6233611</v>
      </c>
      <c r="NC305">
        <v>21.103760000000001</v>
      </c>
      <c r="ND305" s="1">
        <v>3.5935429999999998E-4</v>
      </c>
      <c r="NE305" s="1">
        <v>0.13240109999999999</v>
      </c>
      <c r="NF305">
        <v>0.623309</v>
      </c>
      <c r="NG305">
        <v>21.671140000000001</v>
      </c>
      <c r="NH305" s="1">
        <v>3.4255020000000002E-4</v>
      </c>
      <c r="NI305" s="1">
        <v>0.1262009</v>
      </c>
      <c r="NJ305">
        <v>0.62321749999999998</v>
      </c>
      <c r="NK305">
        <v>22.069199999999999</v>
      </c>
      <c r="NL305" s="1">
        <v>3.2719729999999999E-4</v>
      </c>
      <c r="NM305" s="1">
        <v>0.1205436</v>
      </c>
      <c r="NN305">
        <v>0.62306729999999999</v>
      </c>
      <c r="NO305">
        <v>21.795269999999999</v>
      </c>
      <c r="NP305" s="1">
        <v>3.1328950000000002E-4</v>
      </c>
      <c r="NQ305" s="1">
        <v>0.1154193</v>
      </c>
      <c r="NR305">
        <v>0.62288529999999998</v>
      </c>
      <c r="NS305">
        <v>21.151689999999999</v>
      </c>
      <c r="NT305" s="1">
        <v>3.0078329999999999E-4</v>
      </c>
      <c r="NU305" s="1">
        <v>0.11081340000000001</v>
      </c>
      <c r="NV305">
        <v>0.62266650000000001</v>
      </c>
      <c r="NW305">
        <v>20.742270000000001</v>
      </c>
      <c r="NX305" s="1">
        <v>2.8966460000000001E-4</v>
      </c>
      <c r="NY305" s="1">
        <v>0.1067255</v>
      </c>
      <c r="NZ305">
        <v>0.62242050000000004</v>
      </c>
      <c r="OA305">
        <v>20.78323</v>
      </c>
      <c r="OB305" s="1">
        <v>2.7998070000000001E-4</v>
      </c>
      <c r="OC305" s="1">
        <v>0.1031652</v>
      </c>
      <c r="OD305">
        <v>0.62214709999999995</v>
      </c>
      <c r="OE305">
        <v>21.918849999999999</v>
      </c>
      <c r="OF305" s="1">
        <v>2.715983E-4</v>
      </c>
      <c r="OG305" s="1">
        <v>0.10009220000000001</v>
      </c>
      <c r="OH305">
        <v>0.62186680000000005</v>
      </c>
      <c r="OI305">
        <v>23.109500000000001</v>
      </c>
      <c r="OJ305" s="1">
        <v>2.642907E-4</v>
      </c>
      <c r="OK305" s="1">
        <v>9.7408949999999994E-2</v>
      </c>
    </row>
    <row r="306" spans="1:401" x14ac:dyDescent="0.35">
      <c r="A306">
        <v>312</v>
      </c>
      <c r="B306" t="s">
        <v>4</v>
      </c>
      <c r="C306" t="s">
        <v>181</v>
      </c>
      <c r="D306" t="s">
        <v>312</v>
      </c>
      <c r="E306">
        <v>866.82979999999998</v>
      </c>
      <c r="F306">
        <v>1.002891</v>
      </c>
      <c r="G306">
        <v>16.76962</v>
      </c>
      <c r="H306">
        <v>0</v>
      </c>
      <c r="I306">
        <v>0</v>
      </c>
      <c r="J306">
        <v>1.0101</v>
      </c>
      <c r="K306">
        <v>17.388809999999999</v>
      </c>
      <c r="L306">
        <v>0</v>
      </c>
      <c r="M306">
        <v>0</v>
      </c>
      <c r="N306">
        <v>1.01749</v>
      </c>
      <c r="O306">
        <v>18.052949999999999</v>
      </c>
      <c r="P306">
        <v>0</v>
      </c>
      <c r="Q306">
        <v>0</v>
      </c>
      <c r="R306">
        <v>1.0249569999999999</v>
      </c>
      <c r="S306">
        <v>18.58821</v>
      </c>
      <c r="T306">
        <v>0</v>
      </c>
      <c r="U306">
        <v>0</v>
      </c>
      <c r="V306">
        <v>1.0324709999999999</v>
      </c>
      <c r="W306">
        <v>19.03209</v>
      </c>
      <c r="X306">
        <v>0</v>
      </c>
      <c r="Y306">
        <v>0</v>
      </c>
      <c r="Z306">
        <v>1.0401819999999999</v>
      </c>
      <c r="AA306">
        <v>18.981729999999999</v>
      </c>
      <c r="AB306">
        <v>0</v>
      </c>
      <c r="AC306">
        <v>0</v>
      </c>
      <c r="AD306">
        <v>1.048233</v>
      </c>
      <c r="AE306">
        <v>18.38129</v>
      </c>
      <c r="AF306">
        <v>0</v>
      </c>
      <c r="AG306">
        <v>0</v>
      </c>
      <c r="AH306">
        <v>1.056387</v>
      </c>
      <c r="AI306">
        <v>17.820119999999999</v>
      </c>
      <c r="AJ306">
        <v>0</v>
      </c>
      <c r="AK306">
        <v>0</v>
      </c>
      <c r="AL306">
        <v>1.0648880000000001</v>
      </c>
      <c r="AM306">
        <v>17.45102</v>
      </c>
      <c r="AN306">
        <v>0</v>
      </c>
      <c r="AO306">
        <v>0</v>
      </c>
      <c r="AP306">
        <v>1.073636</v>
      </c>
      <c r="AQ306">
        <v>17.925550000000001</v>
      </c>
      <c r="AR306">
        <v>0</v>
      </c>
      <c r="AS306">
        <v>0</v>
      </c>
      <c r="AT306">
        <v>1.082597</v>
      </c>
      <c r="AU306">
        <v>18.773679999999999</v>
      </c>
      <c r="AV306">
        <v>0</v>
      </c>
      <c r="AW306">
        <v>0</v>
      </c>
      <c r="AX306">
        <v>1.09178</v>
      </c>
      <c r="AY306">
        <v>19.489650000000001</v>
      </c>
      <c r="AZ306">
        <v>0</v>
      </c>
      <c r="BA306">
        <v>0</v>
      </c>
      <c r="BB306">
        <v>1.1013839999999999</v>
      </c>
      <c r="BC306">
        <v>20.036829999999998</v>
      </c>
      <c r="BD306">
        <v>0</v>
      </c>
      <c r="BE306">
        <v>0</v>
      </c>
      <c r="BF306">
        <v>1.11144</v>
      </c>
      <c r="BG306">
        <v>19.990880000000001</v>
      </c>
      <c r="BH306">
        <v>0</v>
      </c>
      <c r="BI306">
        <v>0</v>
      </c>
      <c r="BJ306">
        <v>1.1219410000000001</v>
      </c>
      <c r="BK306">
        <v>19.464200000000002</v>
      </c>
      <c r="BL306">
        <v>3.0411729999999999E-30</v>
      </c>
      <c r="BM306">
        <v>8.2260629999999994E-28</v>
      </c>
      <c r="BN306">
        <v>1.1331580000000001</v>
      </c>
      <c r="BO306">
        <v>19.033259999999999</v>
      </c>
      <c r="BP306" s="1">
        <v>9.4618260000000004E-20</v>
      </c>
      <c r="BQ306" s="1">
        <v>1.898013E-17</v>
      </c>
      <c r="BR306">
        <v>1.144798</v>
      </c>
      <c r="BS306">
        <v>18.765309999999999</v>
      </c>
      <c r="BT306" s="1">
        <v>6.6908309999999998E-13</v>
      </c>
      <c r="BU306" s="1">
        <v>1.1970099999999999E-10</v>
      </c>
      <c r="BV306">
        <v>1.157186</v>
      </c>
      <c r="BW306">
        <v>19.050540000000002</v>
      </c>
      <c r="BX306" s="1">
        <v>2.1397619999999999E-8</v>
      </c>
      <c r="BY306" s="1">
        <v>4.3657340000000001E-6</v>
      </c>
      <c r="BZ306">
        <v>1.1703520000000001</v>
      </c>
      <c r="CA306">
        <v>19.36007</v>
      </c>
      <c r="CB306" s="1">
        <v>1.6837770000000001E-5</v>
      </c>
      <c r="CC306" s="1">
        <v>3.6314099999999998E-3</v>
      </c>
      <c r="CD306">
        <v>1.172882</v>
      </c>
      <c r="CE306">
        <v>19.630690000000001</v>
      </c>
      <c r="CF306" s="1">
        <v>2.3246080000000001E-3</v>
      </c>
      <c r="CG306" s="1">
        <v>0.52329619999999999</v>
      </c>
      <c r="CH306">
        <v>1.169087</v>
      </c>
      <c r="CI306">
        <v>19.618919999999999</v>
      </c>
      <c r="CJ306" s="1">
        <v>9.3552659999999996E-2</v>
      </c>
      <c r="CK306" s="1">
        <v>21.89913</v>
      </c>
      <c r="CL306">
        <v>1.1649020000000001</v>
      </c>
      <c r="CM306">
        <v>19.24811</v>
      </c>
      <c r="CN306" s="1">
        <v>1.42489</v>
      </c>
      <c r="CO306">
        <v>345.3356</v>
      </c>
      <c r="CP306">
        <v>1.1602790000000001</v>
      </c>
      <c r="CQ306">
        <v>18.84694</v>
      </c>
      <c r="CR306" s="1">
        <v>9.7443670000000004</v>
      </c>
      <c r="CS306">
        <v>2435.5010000000002</v>
      </c>
      <c r="CT306">
        <v>1.155195</v>
      </c>
      <c r="CU306">
        <v>18.485949999999999</v>
      </c>
      <c r="CV306">
        <v>33.880249999999997</v>
      </c>
      <c r="CW306">
        <v>8714.2639999999992</v>
      </c>
      <c r="CX306">
        <v>1.149948</v>
      </c>
      <c r="CY306">
        <v>18.22766</v>
      </c>
      <c r="CZ306">
        <v>66.167739999999995</v>
      </c>
      <c r="DA306">
        <v>17470.89</v>
      </c>
      <c r="DB306">
        <v>1.1452059999999999</v>
      </c>
      <c r="DC306">
        <v>18.59441</v>
      </c>
      <c r="DD306">
        <v>78.69265</v>
      </c>
      <c r="DE306">
        <v>21269.48</v>
      </c>
      <c r="DF306">
        <v>1.1414679999999999</v>
      </c>
      <c r="DG306">
        <v>18.91564</v>
      </c>
      <c r="DH306">
        <v>60.960459999999998</v>
      </c>
      <c r="DI306">
        <v>16828.21</v>
      </c>
      <c r="DJ306">
        <v>1.1380669999999999</v>
      </c>
      <c r="DK306">
        <v>19.160299999999999</v>
      </c>
      <c r="DL306">
        <v>32.471380000000003</v>
      </c>
      <c r="DM306">
        <v>9134.6839999999993</v>
      </c>
      <c r="DN306">
        <v>1.1348800000000001</v>
      </c>
      <c r="DO306">
        <v>19.4313</v>
      </c>
      <c r="DP306">
        <v>12.49681</v>
      </c>
      <c r="DQ306">
        <v>3575.7350000000001</v>
      </c>
      <c r="DR306">
        <v>1.131659</v>
      </c>
      <c r="DS306">
        <v>19.208169999999999</v>
      </c>
      <c r="DT306">
        <v>3.6483989999999999</v>
      </c>
      <c r="DU306">
        <v>1059.1020000000001</v>
      </c>
      <c r="DV306">
        <v>1.128228</v>
      </c>
      <c r="DW306">
        <v>18.562609999999999</v>
      </c>
      <c r="DX306">
        <v>0.86670060000000004</v>
      </c>
      <c r="DY306">
        <v>254.23330000000001</v>
      </c>
      <c r="DZ306">
        <v>1.1244270000000001</v>
      </c>
      <c r="EA306">
        <v>17.92144</v>
      </c>
      <c r="EB306">
        <v>0.2026261</v>
      </c>
      <c r="EC306">
        <v>59.164569999999998</v>
      </c>
      <c r="ED306">
        <v>1.1201049999999999</v>
      </c>
      <c r="EE306">
        <v>17.541989999999998</v>
      </c>
      <c r="EF306">
        <v>7.3397110000000002E-2</v>
      </c>
      <c r="EG306">
        <v>20.807829999999999</v>
      </c>
      <c r="EH306">
        <v>1.11531</v>
      </c>
      <c r="EI306">
        <v>18.118040000000001</v>
      </c>
      <c r="EJ306">
        <v>4.968434E-2</v>
      </c>
      <c r="EK306">
        <v>13.79917</v>
      </c>
      <c r="EL306">
        <v>1.110017</v>
      </c>
      <c r="EM306">
        <v>18.79862</v>
      </c>
      <c r="EN306">
        <v>4.3599529999999997E-2</v>
      </c>
      <c r="EO306">
        <v>12.076140000000001</v>
      </c>
      <c r="EP306">
        <v>1.104285</v>
      </c>
      <c r="EQ306">
        <v>19.414490000000001</v>
      </c>
      <c r="ER306" s="1">
        <v>4.0439799999999998E-2</v>
      </c>
      <c r="ES306">
        <v>11.2258</v>
      </c>
      <c r="ET306">
        <v>1.0981099999999999</v>
      </c>
      <c r="EU306">
        <v>20.17726</v>
      </c>
      <c r="EV306" s="1">
        <v>3.7898210000000002E-2</v>
      </c>
      <c r="EW306">
        <v>10.556760000000001</v>
      </c>
      <c r="EX306">
        <v>1.0914919999999999</v>
      </c>
      <c r="EY306">
        <v>20.273420000000002</v>
      </c>
      <c r="EZ306">
        <v>3.5539469999999997E-2</v>
      </c>
      <c r="FA306">
        <v>9.9392829999999996</v>
      </c>
      <c r="FB306">
        <v>1.0851580000000001</v>
      </c>
      <c r="FC306">
        <v>19.585699999999999</v>
      </c>
      <c r="FD306" s="1">
        <v>3.3319050000000003E-2</v>
      </c>
      <c r="FE306" s="1">
        <v>9.3528690000000001</v>
      </c>
      <c r="FF306">
        <v>1.0784419999999999</v>
      </c>
      <c r="FG306">
        <v>18.99004</v>
      </c>
      <c r="FH306" s="1">
        <v>3.1221349999999998E-2</v>
      </c>
      <c r="FI306" s="1">
        <v>8.7975440000000003</v>
      </c>
      <c r="FJ306">
        <v>1.071518</v>
      </c>
      <c r="FK306">
        <v>18.52366</v>
      </c>
      <c r="FL306" s="1">
        <v>2.9380030000000001E-2</v>
      </c>
      <c r="FM306" s="1">
        <v>8.3077989999999993</v>
      </c>
      <c r="FN306">
        <v>1.0646610000000001</v>
      </c>
      <c r="FO306">
        <v>18.891020000000001</v>
      </c>
      <c r="FP306" s="1">
        <v>2.8075340000000001E-2</v>
      </c>
      <c r="FQ306" s="1">
        <v>7.9615929999999997</v>
      </c>
      <c r="FR306">
        <v>1.057625</v>
      </c>
      <c r="FS306">
        <v>19.491299999999999</v>
      </c>
      <c r="FT306" s="1">
        <v>2.757565E-2</v>
      </c>
      <c r="FU306" s="1">
        <v>7.8396559999999997</v>
      </c>
      <c r="FV306">
        <v>1.0505040000000001</v>
      </c>
      <c r="FW306">
        <v>19.993200000000002</v>
      </c>
      <c r="FX306" s="1">
        <v>2.7803999999999999E-2</v>
      </c>
      <c r="FY306" s="1">
        <v>7.9273340000000001</v>
      </c>
      <c r="FZ306">
        <v>1.04331</v>
      </c>
      <c r="GA306">
        <v>20.56326</v>
      </c>
      <c r="GB306" s="1">
        <v>2.829518E-2</v>
      </c>
      <c r="GC306" s="1">
        <v>8.0988140000000008</v>
      </c>
      <c r="GD306">
        <v>1.0364070000000001</v>
      </c>
      <c r="GE306">
        <v>20.612189999999998</v>
      </c>
      <c r="GF306" s="1">
        <v>2.851068E-2</v>
      </c>
      <c r="GG306" s="1">
        <v>8.1983750000000004</v>
      </c>
      <c r="GH306">
        <v>1.0298160000000001</v>
      </c>
      <c r="GI306">
        <v>20.229980000000001</v>
      </c>
      <c r="GJ306" s="1">
        <v>2.8161869999999999E-2</v>
      </c>
      <c r="GK306" s="1">
        <v>8.134665</v>
      </c>
      <c r="GL306">
        <v>1.023188</v>
      </c>
      <c r="GM306">
        <v>19.922190000000001</v>
      </c>
      <c r="GN306" s="1">
        <v>2.7220069999999999E-2</v>
      </c>
      <c r="GO306" s="1">
        <v>7.8972009999999999</v>
      </c>
      <c r="GP306">
        <v>1.015452</v>
      </c>
      <c r="GQ306">
        <v>19.652329999999999</v>
      </c>
      <c r="GR306" s="1">
        <v>2.580081E-2</v>
      </c>
      <c r="GS306" s="1">
        <v>7.524902</v>
      </c>
      <c r="GT306">
        <v>1.007342</v>
      </c>
      <c r="GU306">
        <v>19.470790000000001</v>
      </c>
      <c r="GV306" s="1">
        <v>2.410735E-2</v>
      </c>
      <c r="GW306" s="1">
        <v>7.0683879999999997</v>
      </c>
      <c r="GX306">
        <v>0.99957030000000002</v>
      </c>
      <c r="GY306">
        <v>19.792719999999999</v>
      </c>
      <c r="GZ306" s="1">
        <v>2.2323599999999999E-2</v>
      </c>
      <c r="HA306" s="1">
        <v>6.5772069999999996</v>
      </c>
      <c r="HB306">
        <v>0.99193140000000002</v>
      </c>
      <c r="HC306">
        <v>19.955829999999999</v>
      </c>
      <c r="HD306" s="1">
        <v>2.0562299999999999E-2</v>
      </c>
      <c r="HE306" s="1">
        <v>6.0854499999999998</v>
      </c>
      <c r="HF306">
        <v>0.98442870000000005</v>
      </c>
      <c r="HG306">
        <v>20.071950000000001</v>
      </c>
      <c r="HH306" s="1">
        <v>1.8880170000000002E-2</v>
      </c>
      <c r="HI306" s="1">
        <v>5.6116349999999997</v>
      </c>
      <c r="HJ306">
        <v>0.97629089999999996</v>
      </c>
      <c r="HK306">
        <v>19.870850000000001</v>
      </c>
      <c r="HL306" s="1">
        <v>1.728377E-2</v>
      </c>
      <c r="HM306" s="1">
        <v>5.1619279999999996</v>
      </c>
      <c r="HN306">
        <v>0.96850230000000004</v>
      </c>
      <c r="HO306">
        <v>19.747900000000001</v>
      </c>
      <c r="HP306" s="1">
        <v>1.5820359999999999E-2</v>
      </c>
      <c r="HQ306" s="1">
        <v>4.7458840000000002</v>
      </c>
      <c r="HR306">
        <v>0.96015470000000003</v>
      </c>
      <c r="HS306">
        <v>19.593769999999999</v>
      </c>
      <c r="HT306" s="1">
        <v>1.448463E-2</v>
      </c>
      <c r="HU306" s="1">
        <v>4.3651489999999997</v>
      </c>
      <c r="HV306">
        <v>0.95068339999999996</v>
      </c>
      <c r="HW306">
        <v>19.289860000000001</v>
      </c>
      <c r="HX306" s="1">
        <v>1.3266989999999999E-2</v>
      </c>
      <c r="HY306" s="1">
        <v>4.021833</v>
      </c>
      <c r="HZ306">
        <v>0.94128020000000001</v>
      </c>
      <c r="IA306">
        <v>19.079640000000001</v>
      </c>
      <c r="IB306" s="1">
        <v>1.2157070000000001E-2</v>
      </c>
      <c r="IC306" s="1">
        <v>3.708361</v>
      </c>
      <c r="ID306">
        <v>0.93218000000000001</v>
      </c>
      <c r="IE306">
        <v>19.288450000000001</v>
      </c>
      <c r="IF306" s="1">
        <v>1.1145779999999999E-2</v>
      </c>
      <c r="IG306" s="1">
        <v>3.4198919999999999</v>
      </c>
      <c r="IH306">
        <v>0.92321310000000001</v>
      </c>
      <c r="II306">
        <v>19.491040000000002</v>
      </c>
      <c r="IJ306" s="1">
        <v>1.021685E-2</v>
      </c>
      <c r="IK306" s="1">
        <v>3.1531829999999998</v>
      </c>
      <c r="IL306">
        <v>0.91495119999999996</v>
      </c>
      <c r="IM306">
        <v>19.743020000000001</v>
      </c>
      <c r="IN306" s="1">
        <v>9.3614590000000008E-3</v>
      </c>
      <c r="IO306" s="1">
        <v>2.905192</v>
      </c>
      <c r="IP306">
        <v>0.90720440000000002</v>
      </c>
      <c r="IQ306">
        <v>19.489789999999999</v>
      </c>
      <c r="IR306" s="1">
        <v>8.5745449999999994E-3</v>
      </c>
      <c r="IS306" s="1">
        <v>2.6754540000000002</v>
      </c>
      <c r="IT306">
        <v>0.90042699999999998</v>
      </c>
      <c r="IU306">
        <v>19.112749999999998</v>
      </c>
      <c r="IV306" s="1">
        <v>7.8612309999999998E-3</v>
      </c>
      <c r="IW306" s="1">
        <v>2.464318</v>
      </c>
      <c r="IX306">
        <v>0.89427080000000003</v>
      </c>
      <c r="IY306">
        <v>19.01078</v>
      </c>
      <c r="IZ306" s="1">
        <v>7.2088650000000001E-3</v>
      </c>
      <c r="JA306" s="1">
        <v>2.2695509999999999</v>
      </c>
      <c r="JB306">
        <v>0.88875040000000005</v>
      </c>
      <c r="JC306">
        <v>18.987020000000001</v>
      </c>
      <c r="JD306" s="1">
        <v>6.6075719999999999E-3</v>
      </c>
      <c r="JE306" s="1">
        <v>2.0886</v>
      </c>
      <c r="JF306">
        <v>0.88390429999999998</v>
      </c>
      <c r="JG306">
        <v>19.5121</v>
      </c>
      <c r="JH306" s="1">
        <v>6.0488440000000003E-3</v>
      </c>
      <c r="JI306" s="1">
        <v>1.9189719999999999</v>
      </c>
      <c r="JJ306">
        <v>0.87955119999999998</v>
      </c>
      <c r="JK306">
        <v>20.05172</v>
      </c>
      <c r="JL306" s="1">
        <v>5.5237869999999996E-3</v>
      </c>
      <c r="JM306" s="1">
        <v>1.758141</v>
      </c>
      <c r="JN306">
        <v>0.87592110000000001</v>
      </c>
      <c r="JO306">
        <v>20.169460000000001</v>
      </c>
      <c r="JP306" s="1">
        <v>5.0247690000000001E-3</v>
      </c>
      <c r="JQ306" s="1">
        <v>1.6042339999999999</v>
      </c>
      <c r="JR306">
        <v>0.87288270000000001</v>
      </c>
      <c r="JS306">
        <v>20.409130000000001</v>
      </c>
      <c r="JT306" s="1">
        <v>4.5490940000000001E-3</v>
      </c>
      <c r="JU306" s="1">
        <v>1.456367</v>
      </c>
      <c r="JV306">
        <v>0.87039770000000005</v>
      </c>
      <c r="JW306">
        <v>20.303879999999999</v>
      </c>
      <c r="JX306" s="1">
        <v>4.0938499999999996E-3</v>
      </c>
      <c r="JY306" s="1">
        <v>1.3137650000000001</v>
      </c>
      <c r="JZ306">
        <v>0.86834999999999996</v>
      </c>
      <c r="KA306">
        <v>19.496089999999999</v>
      </c>
      <c r="KB306" s="1">
        <v>3.6566379999999998E-3</v>
      </c>
      <c r="KC306" s="1">
        <v>1.1759390000000001</v>
      </c>
      <c r="KD306">
        <v>0.86672559999999998</v>
      </c>
      <c r="KE306">
        <v>18.878920000000001</v>
      </c>
      <c r="KF306" s="1">
        <v>3.2309259999999999E-3</v>
      </c>
      <c r="KG306" s="1">
        <v>1.0413680000000001</v>
      </c>
      <c r="KH306">
        <v>0.86544639999999995</v>
      </c>
      <c r="KI306">
        <v>18.63308</v>
      </c>
      <c r="KJ306" s="1">
        <v>2.8123330000000002E-3</v>
      </c>
      <c r="KK306" s="1">
        <v>0.90851680000000001</v>
      </c>
      <c r="KL306">
        <v>0.86448320000000001</v>
      </c>
      <c r="KM306">
        <v>19.383099999999999</v>
      </c>
      <c r="KN306" s="1">
        <v>2.401607E-3</v>
      </c>
      <c r="KO306" s="1">
        <v>0.77757039999999999</v>
      </c>
      <c r="KP306">
        <v>0.86376090000000005</v>
      </c>
      <c r="KQ306">
        <v>20.351559999999999</v>
      </c>
      <c r="KR306" s="1">
        <v>2.010094E-3</v>
      </c>
      <c r="KS306" s="1">
        <v>0.65217400000000003</v>
      </c>
      <c r="KT306">
        <v>0.86328240000000001</v>
      </c>
      <c r="KU306">
        <v>21.118549999999999</v>
      </c>
      <c r="KV306" s="1">
        <v>1.6578020000000001E-3</v>
      </c>
      <c r="KW306" s="1">
        <v>0.53850810000000005</v>
      </c>
      <c r="KX306">
        <v>0.86300449999999995</v>
      </c>
      <c r="KY306">
        <v>21.592829999999999</v>
      </c>
      <c r="KZ306" s="1">
        <v>1.3618910000000001E-3</v>
      </c>
      <c r="LA306" s="1">
        <v>0.4424536</v>
      </c>
      <c r="LB306">
        <v>0.86285069999999997</v>
      </c>
      <c r="LC306">
        <v>21.233720000000002</v>
      </c>
      <c r="LD306" s="1">
        <v>1.129814E-3</v>
      </c>
      <c r="LE306" s="1">
        <v>0.36672559999999998</v>
      </c>
      <c r="LF306">
        <v>0.86284919999999998</v>
      </c>
      <c r="LG306">
        <v>20.27261</v>
      </c>
      <c r="LH306" s="1">
        <v>9.5746280000000002E-4</v>
      </c>
      <c r="LI306" s="1">
        <v>0.31023129999999999</v>
      </c>
      <c r="LJ306">
        <v>0.86294499999999996</v>
      </c>
      <c r="LK306">
        <v>19.6297</v>
      </c>
      <c r="LL306" s="1">
        <v>8.3221230000000003E-4</v>
      </c>
      <c r="LM306" s="1">
        <v>0.26914339999999998</v>
      </c>
      <c r="LN306">
        <v>0.86313189999999995</v>
      </c>
      <c r="LO306">
        <v>19.34423</v>
      </c>
      <c r="LP306" s="1">
        <v>7.3946980000000003E-4</v>
      </c>
      <c r="LQ306" s="1">
        <v>0.23879069999999999</v>
      </c>
      <c r="LR306">
        <v>0.86339589999999999</v>
      </c>
      <c r="LS306">
        <v>20.10981</v>
      </c>
      <c r="LT306" s="1">
        <v>6.6732510000000001E-4</v>
      </c>
      <c r="LU306" s="1">
        <v>0.2152558</v>
      </c>
      <c r="LV306">
        <v>0.86366750000000003</v>
      </c>
      <c r="LW306">
        <v>21.059560000000001</v>
      </c>
      <c r="LX306" s="1">
        <v>6.0796210000000001E-4</v>
      </c>
      <c r="LY306" s="1">
        <v>0.19595899999999999</v>
      </c>
      <c r="LZ306">
        <v>0.8639985</v>
      </c>
      <c r="MA306">
        <v>21.836770000000001</v>
      </c>
      <c r="MB306" s="1">
        <v>5.5764230000000001E-4</v>
      </c>
      <c r="MC306" s="1">
        <v>0.17962020000000001</v>
      </c>
      <c r="MD306">
        <v>0.86427849999999995</v>
      </c>
      <c r="ME306">
        <v>22.196459999999998</v>
      </c>
      <c r="MF306" s="1">
        <v>5.1485949999999995E-4</v>
      </c>
      <c r="MG306" s="1">
        <v>0.1657197</v>
      </c>
      <c r="MH306">
        <v>0.86457689999999998</v>
      </c>
      <c r="MI306">
        <v>21.861270000000001</v>
      </c>
      <c r="MJ306" s="1">
        <v>4.7875869999999999E-4</v>
      </c>
      <c r="MK306" s="1">
        <v>0.15398709999999999</v>
      </c>
      <c r="ML306">
        <v>0.86481330000000001</v>
      </c>
      <c r="MM306">
        <v>20.988980000000002</v>
      </c>
      <c r="MN306" s="1">
        <v>4.4844299999999998E-4</v>
      </c>
      <c r="MO306" s="1">
        <v>0.14413280000000001</v>
      </c>
      <c r="MP306">
        <v>0.8650622</v>
      </c>
      <c r="MQ306">
        <v>20.448370000000001</v>
      </c>
      <c r="MR306" s="1">
        <v>4.2261989999999998E-4</v>
      </c>
      <c r="MS306" s="1">
        <v>0.13576009999999999</v>
      </c>
      <c r="MT306">
        <v>0.86520410000000003</v>
      </c>
      <c r="MU306">
        <v>20.267250000000001</v>
      </c>
      <c r="MV306" s="1">
        <v>4.0005809999999999E-4</v>
      </c>
      <c r="MW306" s="1">
        <v>0.12845989999999999</v>
      </c>
      <c r="MX306">
        <v>0.86531959999999997</v>
      </c>
      <c r="MY306">
        <v>20.974789999999999</v>
      </c>
      <c r="MZ306" s="1">
        <v>3.7973500000000002E-4</v>
      </c>
      <c r="NA306" s="1">
        <v>0.12191009999999999</v>
      </c>
      <c r="NB306">
        <v>0.86533360000000004</v>
      </c>
      <c r="NC306">
        <v>21.11384</v>
      </c>
      <c r="ND306" s="1">
        <v>3.6124790000000001E-4</v>
      </c>
      <c r="NE306" s="1">
        <v>0.1159427</v>
      </c>
      <c r="NF306">
        <v>0.86527189999999998</v>
      </c>
      <c r="NG306">
        <v>21.65915</v>
      </c>
      <c r="NH306" s="1">
        <v>3.4428369999999999E-4</v>
      </c>
      <c r="NI306" s="1">
        <v>0.1104836</v>
      </c>
      <c r="NJ306">
        <v>0.86509320000000001</v>
      </c>
      <c r="NK306">
        <v>22.08933</v>
      </c>
      <c r="NL306" s="1">
        <v>3.287788E-4</v>
      </c>
      <c r="NM306" s="1">
        <v>0.1055005</v>
      </c>
      <c r="NN306">
        <v>0.86482870000000001</v>
      </c>
      <c r="NO306">
        <v>21.862670000000001</v>
      </c>
      <c r="NP306" s="1">
        <v>3.1471659999999997E-4</v>
      </c>
      <c r="NQ306" s="1">
        <v>0.1009845</v>
      </c>
      <c r="NR306">
        <v>0.8644366</v>
      </c>
      <c r="NS306">
        <v>21.193549999999998</v>
      </c>
      <c r="NT306" s="1">
        <v>3.0206219999999998E-4</v>
      </c>
      <c r="NU306" s="1">
        <v>9.6924010000000005E-2</v>
      </c>
      <c r="NV306">
        <v>0.86394689999999996</v>
      </c>
      <c r="NW306">
        <v>20.743639999999999</v>
      </c>
      <c r="NX306" s="1">
        <v>2.9079019999999999E-4</v>
      </c>
      <c r="NY306" s="1">
        <v>9.3315129999999996E-2</v>
      </c>
      <c r="NZ306">
        <v>0.86340479999999997</v>
      </c>
      <c r="OA306">
        <v>20.743960000000001</v>
      </c>
      <c r="OB306" s="1">
        <v>2.8096049999999997E-4</v>
      </c>
      <c r="OC306" s="1">
        <v>9.0168440000000002E-2</v>
      </c>
      <c r="OD306">
        <v>0.86277349999999997</v>
      </c>
      <c r="OE306">
        <v>21.848369999999999</v>
      </c>
      <c r="OF306" s="1">
        <v>2.7244239999999999E-4</v>
      </c>
      <c r="OG306" s="1">
        <v>8.7452199999999994E-2</v>
      </c>
      <c r="OH306">
        <v>0.86211450000000001</v>
      </c>
      <c r="OI306">
        <v>23.08278</v>
      </c>
      <c r="OJ306" s="1">
        <v>2.6503980000000001E-4</v>
      </c>
      <c r="OK306" s="1">
        <v>8.5091749999999994E-2</v>
      </c>
    </row>
    <row r="307" spans="1:401" x14ac:dyDescent="0.35">
      <c r="A307">
        <v>313</v>
      </c>
      <c r="B307" t="s">
        <v>4</v>
      </c>
      <c r="C307" t="s">
        <v>181</v>
      </c>
      <c r="D307" t="s">
        <v>313</v>
      </c>
      <c r="E307">
        <v>839.73929999999996</v>
      </c>
      <c r="F307">
        <v>0.93307099999999998</v>
      </c>
      <c r="G307">
        <v>16.779949999999999</v>
      </c>
      <c r="H307">
        <v>0</v>
      </c>
      <c r="I307">
        <v>0</v>
      </c>
      <c r="J307">
        <v>0.93060359999999998</v>
      </c>
      <c r="K307">
        <v>17.376570000000001</v>
      </c>
      <c r="L307">
        <v>0</v>
      </c>
      <c r="M307">
        <v>0</v>
      </c>
      <c r="N307">
        <v>0.9281819</v>
      </c>
      <c r="O307">
        <v>18.052980000000002</v>
      </c>
      <c r="P307">
        <v>0</v>
      </c>
      <c r="Q307">
        <v>0</v>
      </c>
      <c r="R307">
        <v>0.92579040000000001</v>
      </c>
      <c r="S307">
        <v>18.592179999999999</v>
      </c>
      <c r="T307">
        <v>0</v>
      </c>
      <c r="U307">
        <v>0</v>
      </c>
      <c r="V307">
        <v>0.92343189999999997</v>
      </c>
      <c r="W307">
        <v>19.04476</v>
      </c>
      <c r="X307">
        <v>0</v>
      </c>
      <c r="Y307">
        <v>0</v>
      </c>
      <c r="Z307">
        <v>0.92104439999999999</v>
      </c>
      <c r="AA307">
        <v>19.011610000000001</v>
      </c>
      <c r="AB307">
        <v>0</v>
      </c>
      <c r="AC307">
        <v>0</v>
      </c>
      <c r="AD307">
        <v>0.91870719999999995</v>
      </c>
      <c r="AE307">
        <v>18.417300000000001</v>
      </c>
      <c r="AF307">
        <v>0</v>
      </c>
      <c r="AG307">
        <v>0</v>
      </c>
      <c r="AH307">
        <v>0.91634550000000004</v>
      </c>
      <c r="AI307">
        <v>17.84619</v>
      </c>
      <c r="AJ307">
        <v>0</v>
      </c>
      <c r="AK307">
        <v>0</v>
      </c>
      <c r="AL307">
        <v>0.91397609999999996</v>
      </c>
      <c r="AM307">
        <v>17.46519</v>
      </c>
      <c r="AN307">
        <v>0</v>
      </c>
      <c r="AO307">
        <v>0</v>
      </c>
      <c r="AP307">
        <v>0.91161550000000002</v>
      </c>
      <c r="AQ307">
        <v>17.912489999999998</v>
      </c>
      <c r="AR307">
        <v>0</v>
      </c>
      <c r="AS307">
        <v>0</v>
      </c>
      <c r="AT307">
        <v>0.90923129999999996</v>
      </c>
      <c r="AU307">
        <v>18.765170000000001</v>
      </c>
      <c r="AV307">
        <v>0</v>
      </c>
      <c r="AW307">
        <v>0</v>
      </c>
      <c r="AX307">
        <v>0.90684909999999996</v>
      </c>
      <c r="AY307">
        <v>19.489319999999999</v>
      </c>
      <c r="AZ307">
        <v>0</v>
      </c>
      <c r="BA307">
        <v>0</v>
      </c>
      <c r="BB307">
        <v>0.90437619999999996</v>
      </c>
      <c r="BC307">
        <v>20.043500000000002</v>
      </c>
      <c r="BD307">
        <v>0</v>
      </c>
      <c r="BE307">
        <v>0</v>
      </c>
      <c r="BF307">
        <v>0.90187030000000001</v>
      </c>
      <c r="BG307">
        <v>20.017759999999999</v>
      </c>
      <c r="BH307">
        <v>0</v>
      </c>
      <c r="BI307">
        <v>0</v>
      </c>
      <c r="BJ307">
        <v>0.89931059999999996</v>
      </c>
      <c r="BK307">
        <v>19.493099999999998</v>
      </c>
      <c r="BL307">
        <v>4.6011589999999997E-31</v>
      </c>
      <c r="BM307">
        <v>1.3462050000000001E-28</v>
      </c>
      <c r="BN307">
        <v>0.89667450000000004</v>
      </c>
      <c r="BO307">
        <v>19.053519999999999</v>
      </c>
      <c r="BP307" s="1">
        <v>5.0902370000000003E-20</v>
      </c>
      <c r="BQ307" s="1">
        <v>1.072036E-17</v>
      </c>
      <c r="BR307">
        <v>0.89399450000000003</v>
      </c>
      <c r="BS307">
        <v>18.776700000000002</v>
      </c>
      <c r="BT307" s="1">
        <v>2.2132739999999999E-13</v>
      </c>
      <c r="BU307" s="1">
        <v>4.35785E-11</v>
      </c>
      <c r="BV307">
        <v>0.89129840000000005</v>
      </c>
      <c r="BW307">
        <v>19.04476</v>
      </c>
      <c r="BX307" s="1">
        <v>1.1985419999999999E-8</v>
      </c>
      <c r="BY307" s="1">
        <v>2.6689369999999999E-6</v>
      </c>
      <c r="BZ307">
        <v>0.88858630000000005</v>
      </c>
      <c r="CA307">
        <v>19.36204</v>
      </c>
      <c r="CB307" s="1">
        <v>1.094993E-5</v>
      </c>
      <c r="CC307" s="1">
        <v>2.5902360000000001E-3</v>
      </c>
      <c r="CD307">
        <v>0.88618280000000005</v>
      </c>
      <c r="CE307">
        <v>19.629809999999999</v>
      </c>
      <c r="CF307" s="1">
        <v>1.667752E-3</v>
      </c>
      <c r="CG307" s="1">
        <v>0.41274070000000002</v>
      </c>
      <c r="CH307">
        <v>0.88334820000000003</v>
      </c>
      <c r="CI307">
        <v>19.633759999999999</v>
      </c>
      <c r="CJ307" s="1">
        <v>7.2519600000000004E-2</v>
      </c>
      <c r="CK307" s="1">
        <v>18.672640000000001</v>
      </c>
      <c r="CL307">
        <v>0.88019139999999996</v>
      </c>
      <c r="CM307">
        <v>19.27094</v>
      </c>
      <c r="CN307" s="1">
        <v>1.1789369999999999</v>
      </c>
      <c r="CO307">
        <v>314.52569999999997</v>
      </c>
      <c r="CP307">
        <v>0.87670530000000002</v>
      </c>
      <c r="CQ307">
        <v>18.868549999999999</v>
      </c>
      <c r="CR307" s="1">
        <v>8.532</v>
      </c>
      <c r="CS307">
        <v>2349.5740000000001</v>
      </c>
      <c r="CT307">
        <v>0.87289539999999999</v>
      </c>
      <c r="CU307">
        <v>18.50338</v>
      </c>
      <c r="CV307">
        <v>31.183630000000001</v>
      </c>
      <c r="CW307">
        <v>8846.6620000000003</v>
      </c>
      <c r="CX307">
        <v>0.86892769999999997</v>
      </c>
      <c r="CY307">
        <v>18.236239999999999</v>
      </c>
      <c r="CZ307">
        <v>63.670140000000004</v>
      </c>
      <c r="DA307">
        <v>18562.75</v>
      </c>
      <c r="DB307">
        <v>0.86531190000000002</v>
      </c>
      <c r="DC307">
        <v>18.580459999999999</v>
      </c>
      <c r="DD307">
        <v>78.77158</v>
      </c>
      <c r="DE307">
        <v>23548.29</v>
      </c>
      <c r="DF307">
        <v>0.86245050000000001</v>
      </c>
      <c r="DG307">
        <v>18.91535</v>
      </c>
      <c r="DH307">
        <v>63.276539999999997</v>
      </c>
      <c r="DI307">
        <v>19327.79</v>
      </c>
      <c r="DJ307">
        <v>0.85984720000000003</v>
      </c>
      <c r="DK307">
        <v>19.156500000000001</v>
      </c>
      <c r="DL307">
        <v>34.811259999999997</v>
      </c>
      <c r="DM307">
        <v>10846.33</v>
      </c>
      <c r="DN307">
        <v>0.85738970000000003</v>
      </c>
      <c r="DO307">
        <v>19.441400000000002</v>
      </c>
      <c r="DP307">
        <v>13.78928</v>
      </c>
      <c r="DQ307">
        <v>4374.0079999999998</v>
      </c>
      <c r="DR307">
        <v>0.85494809999999999</v>
      </c>
      <c r="DS307">
        <v>19.24137</v>
      </c>
      <c r="DT307">
        <v>4.1263750000000003</v>
      </c>
      <c r="DU307">
        <v>1329.1189999999999</v>
      </c>
      <c r="DV307">
        <v>0.85234679999999996</v>
      </c>
      <c r="DW307">
        <v>18.60351</v>
      </c>
      <c r="DX307">
        <v>0.99606329999999998</v>
      </c>
      <c r="DY307">
        <v>324.55689999999998</v>
      </c>
      <c r="DZ307">
        <v>0.8494737</v>
      </c>
      <c r="EA307">
        <v>17.95635</v>
      </c>
      <c r="EB307">
        <v>0.23003509999999999</v>
      </c>
      <c r="EC307">
        <v>74.751080000000002</v>
      </c>
      <c r="ED307">
        <v>0.84622489999999995</v>
      </c>
      <c r="EE307">
        <v>17.567730000000001</v>
      </c>
      <c r="EF307">
        <v>7.8387789999999999E-2</v>
      </c>
      <c r="EG307">
        <v>24.726649999999999</v>
      </c>
      <c r="EH307">
        <v>0.84262040000000005</v>
      </c>
      <c r="EI307">
        <v>18.111840000000001</v>
      </c>
      <c r="EJ307">
        <v>5.0683060000000002E-2</v>
      </c>
      <c r="EK307">
        <v>15.603999999999999</v>
      </c>
      <c r="EL307">
        <v>0.83866010000000002</v>
      </c>
      <c r="EM307">
        <v>18.797689999999999</v>
      </c>
      <c r="EN307">
        <v>4.3954670000000001E-2</v>
      </c>
      <c r="EO307">
        <v>13.47448</v>
      </c>
      <c r="EP307">
        <v>0.83433060000000003</v>
      </c>
      <c r="EQ307">
        <v>19.408840000000001</v>
      </c>
      <c r="ER307" s="1">
        <v>4.0677379999999999E-2</v>
      </c>
      <c r="ES307">
        <v>12.491490000000001</v>
      </c>
      <c r="ET307">
        <v>0.82967299999999999</v>
      </c>
      <c r="EU307">
        <v>20.173089999999998</v>
      </c>
      <c r="EV307" s="1">
        <v>3.8106939999999999E-2</v>
      </c>
      <c r="EW307">
        <v>11.73958</v>
      </c>
      <c r="EX307">
        <v>0.82470010000000005</v>
      </c>
      <c r="EY307">
        <v>20.297619999999998</v>
      </c>
      <c r="EZ307" s="1">
        <v>3.5738159999999998E-2</v>
      </c>
      <c r="FA307">
        <v>11.05091</v>
      </c>
      <c r="FB307">
        <v>0.81982900000000003</v>
      </c>
      <c r="FC307">
        <v>19.62886</v>
      </c>
      <c r="FD307" s="1">
        <v>3.3508209999999997E-2</v>
      </c>
      <c r="FE307">
        <v>10.397919999999999</v>
      </c>
      <c r="FF307">
        <v>0.81491270000000005</v>
      </c>
      <c r="FG307">
        <v>19.022539999999999</v>
      </c>
      <c r="FH307" s="1">
        <v>3.1398219999999998E-2</v>
      </c>
      <c r="FI307" s="1">
        <v>9.7828280000000003</v>
      </c>
      <c r="FJ307">
        <v>0.80985830000000003</v>
      </c>
      <c r="FK307">
        <v>18.561430000000001</v>
      </c>
      <c r="FL307" s="1">
        <v>2.9525220000000001E-2</v>
      </c>
      <c r="FM307" s="1">
        <v>9.2363590000000002</v>
      </c>
      <c r="FN307">
        <v>0.80483150000000003</v>
      </c>
      <c r="FO307">
        <v>18.902049999999999</v>
      </c>
      <c r="FP307" s="1">
        <v>2.8158570000000001E-2</v>
      </c>
      <c r="FQ307" s="1">
        <v>8.8388760000000008</v>
      </c>
      <c r="FR307">
        <v>0.79971170000000003</v>
      </c>
      <c r="FS307">
        <v>19.505659999999999</v>
      </c>
      <c r="FT307" s="1">
        <v>2.7579860000000001E-2</v>
      </c>
      <c r="FU307" s="1">
        <v>8.6831490000000002</v>
      </c>
      <c r="FV307">
        <v>0.7945546</v>
      </c>
      <c r="FW307">
        <v>20.005980000000001</v>
      </c>
      <c r="FX307" s="1">
        <v>2.775248E-2</v>
      </c>
      <c r="FY307" s="1">
        <v>8.7660149999999994</v>
      </c>
      <c r="FZ307">
        <v>0.78933779999999998</v>
      </c>
      <c r="GA307">
        <v>20.564540000000001</v>
      </c>
      <c r="GB307" s="1">
        <v>2.8241059999999998E-2</v>
      </c>
      <c r="GC307" s="1">
        <v>8.9591170000000009</v>
      </c>
      <c r="GD307">
        <v>0.78430370000000005</v>
      </c>
      <c r="GE307">
        <v>20.627970000000001</v>
      </c>
      <c r="GF307" s="1">
        <v>2.8499770000000001E-2</v>
      </c>
      <c r="GG307" s="1">
        <v>9.0884230000000006</v>
      </c>
      <c r="GH307">
        <v>0.77956230000000004</v>
      </c>
      <c r="GI307">
        <v>20.2468</v>
      </c>
      <c r="GJ307" s="1">
        <v>2.8211380000000001E-2</v>
      </c>
      <c r="GK307" s="1">
        <v>9.0426610000000007</v>
      </c>
      <c r="GL307">
        <v>0.77482510000000004</v>
      </c>
      <c r="GM307">
        <v>19.932400000000001</v>
      </c>
      <c r="GN307" s="1">
        <v>2.732176E-2</v>
      </c>
      <c r="GO307" s="1">
        <v>8.8000100000000003</v>
      </c>
      <c r="GP307">
        <v>0.76912579999999997</v>
      </c>
      <c r="GQ307">
        <v>19.672889999999999</v>
      </c>
      <c r="GR307" s="1">
        <v>2.5944289999999998E-2</v>
      </c>
      <c r="GS307" s="1">
        <v>8.4019259999999996</v>
      </c>
      <c r="GT307">
        <v>0.76319539999999997</v>
      </c>
      <c r="GU307">
        <v>19.495660000000001</v>
      </c>
      <c r="GV307" s="1">
        <v>2.4271640000000001E-2</v>
      </c>
      <c r="GW307" s="1">
        <v>7.9053440000000004</v>
      </c>
      <c r="GX307">
        <v>0.75754509999999997</v>
      </c>
      <c r="GY307">
        <v>19.80152</v>
      </c>
      <c r="GZ307" s="1">
        <v>2.2493840000000001E-2</v>
      </c>
      <c r="HA307" s="1">
        <v>7.3648160000000003</v>
      </c>
      <c r="HB307">
        <v>0.75196969999999996</v>
      </c>
      <c r="HC307">
        <v>19.97662</v>
      </c>
      <c r="HD307" s="1">
        <v>2.0729319999999999E-2</v>
      </c>
      <c r="HE307" s="1">
        <v>6.820284</v>
      </c>
      <c r="HF307">
        <v>0.74659710000000001</v>
      </c>
      <c r="HG307">
        <v>20.083020000000001</v>
      </c>
      <c r="HH307" s="1">
        <v>1.904134E-2</v>
      </c>
      <c r="HI307" s="1">
        <v>6.29366</v>
      </c>
      <c r="HJ307">
        <v>0.74071240000000005</v>
      </c>
      <c r="HK307">
        <v>19.876729999999998</v>
      </c>
      <c r="HL307" s="1">
        <v>1.7437769999999998E-2</v>
      </c>
      <c r="HM307" s="1">
        <v>5.7930999999999999</v>
      </c>
      <c r="HN307">
        <v>0.73505500000000001</v>
      </c>
      <c r="HO307">
        <v>19.739360000000001</v>
      </c>
      <c r="HP307" s="1">
        <v>1.5963629999999999E-2</v>
      </c>
      <c r="HQ307" s="1">
        <v>5.328754</v>
      </c>
      <c r="HR307">
        <v>0.72955749999999997</v>
      </c>
      <c r="HS307">
        <v>19.587029999999999</v>
      </c>
      <c r="HT307" s="1">
        <v>1.4616570000000001E-2</v>
      </c>
      <c r="HU307" s="1">
        <v>4.901675</v>
      </c>
      <c r="HV307">
        <v>0.72289689999999995</v>
      </c>
      <c r="HW307">
        <v>19.294920000000001</v>
      </c>
      <c r="HX307" s="1">
        <v>1.33869E-2</v>
      </c>
      <c r="HY307" s="1">
        <v>4.5131540000000001</v>
      </c>
      <c r="HZ307">
        <v>0.7160301</v>
      </c>
      <c r="IA307">
        <v>19.08493</v>
      </c>
      <c r="IB307" s="1">
        <v>1.2268670000000001E-2</v>
      </c>
      <c r="IC307" s="1">
        <v>4.1584440000000003</v>
      </c>
      <c r="ID307">
        <v>0.70935170000000003</v>
      </c>
      <c r="IE307">
        <v>19.290780000000002</v>
      </c>
      <c r="IF307" s="1">
        <v>1.124932E-2</v>
      </c>
      <c r="IG307" s="1">
        <v>3.8335759999999999</v>
      </c>
      <c r="IH307">
        <v>0.70281539999999998</v>
      </c>
      <c r="II307">
        <v>19.509409999999999</v>
      </c>
      <c r="IJ307" s="1">
        <v>1.0313640000000001E-2</v>
      </c>
      <c r="IK307" s="1">
        <v>3.53328</v>
      </c>
      <c r="IL307">
        <v>0.69687750000000004</v>
      </c>
      <c r="IM307">
        <v>19.76108</v>
      </c>
      <c r="IN307" s="1">
        <v>9.4522340000000003E-3</v>
      </c>
      <c r="IO307" s="1">
        <v>3.2540779999999998</v>
      </c>
      <c r="IP307">
        <v>0.69123760000000001</v>
      </c>
      <c r="IQ307">
        <v>19.515419999999999</v>
      </c>
      <c r="IR307" s="1">
        <v>8.6586730000000004E-3</v>
      </c>
      <c r="IS307" s="1">
        <v>2.9954489999999998</v>
      </c>
      <c r="IT307">
        <v>0.6863165</v>
      </c>
      <c r="IU307">
        <v>19.116569999999999</v>
      </c>
      <c r="IV307" s="1">
        <v>7.9392300000000002E-3</v>
      </c>
      <c r="IW307" s="1">
        <v>2.7579289999999999</v>
      </c>
      <c r="IX307">
        <v>0.68185819999999997</v>
      </c>
      <c r="IY307">
        <v>18.99203</v>
      </c>
      <c r="IZ307" s="1">
        <v>7.2816169999999998E-3</v>
      </c>
      <c r="JA307" s="1">
        <v>2.5392049999999999</v>
      </c>
      <c r="JB307">
        <v>0.67783669999999996</v>
      </c>
      <c r="JC307">
        <v>18.9725</v>
      </c>
      <c r="JD307" s="1">
        <v>6.6758800000000004E-3</v>
      </c>
      <c r="JE307" s="1">
        <v>2.3363459999999998</v>
      </c>
      <c r="JF307">
        <v>0.67444289999999996</v>
      </c>
      <c r="JG307">
        <v>19.48274</v>
      </c>
      <c r="JH307" s="1">
        <v>6.113612E-3</v>
      </c>
      <c r="JI307" s="1">
        <v>2.1463359999999998</v>
      </c>
      <c r="JJ307">
        <v>0.67155989999999999</v>
      </c>
      <c r="JK307">
        <v>20.056460000000001</v>
      </c>
      <c r="JL307" s="1">
        <v>5.5859170000000001E-3</v>
      </c>
      <c r="JM307" s="1">
        <v>1.9664109999999999</v>
      </c>
      <c r="JN307">
        <v>0.66903199999999996</v>
      </c>
      <c r="JO307">
        <v>20.206</v>
      </c>
      <c r="JP307" s="1">
        <v>5.0846529999999997E-3</v>
      </c>
      <c r="JQ307" s="1">
        <v>1.794611</v>
      </c>
      <c r="JR307">
        <v>0.66678660000000001</v>
      </c>
      <c r="JS307">
        <v>20.436119999999999</v>
      </c>
      <c r="JT307" s="1">
        <v>4.6071640000000004E-3</v>
      </c>
      <c r="JU307" s="1">
        <v>1.6298410000000001</v>
      </c>
      <c r="JV307">
        <v>0.66494600000000004</v>
      </c>
      <c r="JW307">
        <v>20.351839999999999</v>
      </c>
      <c r="JX307" s="1">
        <v>4.1501359999999996E-3</v>
      </c>
      <c r="JY307" s="1">
        <v>1.4711000000000001</v>
      </c>
      <c r="JZ307">
        <v>0.66342809999999997</v>
      </c>
      <c r="KA307">
        <v>19.55442</v>
      </c>
      <c r="KB307" s="1">
        <v>3.7114219999999998E-3</v>
      </c>
      <c r="KC307" s="1">
        <v>1.3178430000000001</v>
      </c>
      <c r="KD307">
        <v>0.66221960000000002</v>
      </c>
      <c r="KE307">
        <v>18.900549999999999</v>
      </c>
      <c r="KF307" s="1">
        <v>3.2848460000000001E-3</v>
      </c>
      <c r="KG307" s="1">
        <v>1.168552</v>
      </c>
      <c r="KH307">
        <v>0.66126189999999996</v>
      </c>
      <c r="KI307">
        <v>18.632239999999999</v>
      </c>
      <c r="KJ307" s="1">
        <v>2.8658609999999999E-3</v>
      </c>
      <c r="KK307" s="1">
        <v>1.021412</v>
      </c>
      <c r="KL307">
        <v>0.66053870000000003</v>
      </c>
      <c r="KM307">
        <v>19.34796</v>
      </c>
      <c r="KN307" s="1">
        <v>2.4540429999999999E-3</v>
      </c>
      <c r="KO307" s="1">
        <v>0.87625600000000003</v>
      </c>
      <c r="KP307">
        <v>0.65999940000000001</v>
      </c>
      <c r="KQ307">
        <v>20.33718</v>
      </c>
      <c r="KR307" s="1">
        <v>2.059281E-3</v>
      </c>
      <c r="KS307" s="1">
        <v>0.73661489999999996</v>
      </c>
      <c r="KT307">
        <v>0.65964210000000001</v>
      </c>
      <c r="KU307">
        <v>21.13532</v>
      </c>
      <c r="KV307" s="1">
        <v>1.7010490000000001E-3</v>
      </c>
      <c r="KW307" s="1">
        <v>0.60913799999999996</v>
      </c>
      <c r="KX307">
        <v>0.65941110000000003</v>
      </c>
      <c r="KY307">
        <v>21.629470000000001</v>
      </c>
      <c r="KZ307" s="1">
        <v>1.3972450000000001E-3</v>
      </c>
      <c r="LA307" s="1">
        <v>0.50047520000000001</v>
      </c>
      <c r="LB307">
        <v>0.65931150000000005</v>
      </c>
      <c r="LC307">
        <v>21.308009999999999</v>
      </c>
      <c r="LD307" s="1">
        <v>1.156884E-3</v>
      </c>
      <c r="LE307" s="1">
        <v>0.41412280000000001</v>
      </c>
      <c r="LF307">
        <v>0.6593059</v>
      </c>
      <c r="LG307">
        <v>20.338979999999999</v>
      </c>
      <c r="LH307" s="1">
        <v>9.7731339999999997E-4</v>
      </c>
      <c r="LI307" s="1">
        <v>0.34933370000000002</v>
      </c>
      <c r="LJ307">
        <v>0.65936510000000004</v>
      </c>
      <c r="LK307">
        <v>19.656359999999999</v>
      </c>
      <c r="LL307" s="1">
        <v>8.4663760000000001E-4</v>
      </c>
      <c r="LM307" s="1">
        <v>0.30215019999999998</v>
      </c>
      <c r="LN307">
        <v>0.65951269999999995</v>
      </c>
      <c r="LO307">
        <v>19.348299999999998</v>
      </c>
      <c r="LP307" s="1">
        <v>7.5033209999999996E-4</v>
      </c>
      <c r="LQ307" s="1">
        <v>0.26742660000000001</v>
      </c>
      <c r="LR307">
        <v>0.65970249999999997</v>
      </c>
      <c r="LS307">
        <v>20.078579999999999</v>
      </c>
      <c r="LT307" s="1">
        <v>6.7599469999999999E-4</v>
      </c>
      <c r="LU307" s="1">
        <v>0.24069170000000001</v>
      </c>
      <c r="LV307">
        <v>0.65989770000000003</v>
      </c>
      <c r="LW307">
        <v>21.050519999999999</v>
      </c>
      <c r="LX307" s="1">
        <v>6.1521039999999996E-4</v>
      </c>
      <c r="LY307" s="1">
        <v>0.2189026</v>
      </c>
      <c r="LZ307">
        <v>0.66011330000000001</v>
      </c>
      <c r="MA307">
        <v>21.85605</v>
      </c>
      <c r="MB307" s="1">
        <v>5.6381179999999995E-4</v>
      </c>
      <c r="MC307" s="1">
        <v>0.20049719999999999</v>
      </c>
      <c r="MD307">
        <v>0.66034950000000003</v>
      </c>
      <c r="ME307">
        <v>22.234349999999999</v>
      </c>
      <c r="MF307" s="1">
        <v>5.200933E-4</v>
      </c>
      <c r="MG307" s="1">
        <v>0.18483469999999999</v>
      </c>
      <c r="MH307">
        <v>0.66056539999999997</v>
      </c>
      <c r="MI307">
        <v>21.923020000000001</v>
      </c>
      <c r="MJ307" s="1">
        <v>4.8314860000000002E-4</v>
      </c>
      <c r="MK307" s="1">
        <v>0.17159530000000001</v>
      </c>
      <c r="ML307">
        <v>0.66076710000000005</v>
      </c>
      <c r="MM307">
        <v>21.039870000000001</v>
      </c>
      <c r="MN307" s="1">
        <v>4.5214259999999998E-4</v>
      </c>
      <c r="MO307" s="1">
        <v>0.16047939999999999</v>
      </c>
      <c r="MP307">
        <v>0.66091250000000001</v>
      </c>
      <c r="MQ307">
        <v>20.458130000000001</v>
      </c>
      <c r="MR307" s="1">
        <v>4.2579579999999997E-4</v>
      </c>
      <c r="MS307" s="1">
        <v>0.15106069999999999</v>
      </c>
      <c r="MT307">
        <v>0.66102959999999999</v>
      </c>
      <c r="MU307">
        <v>20.25329</v>
      </c>
      <c r="MV307" s="1">
        <v>4.0286679999999999E-4</v>
      </c>
      <c r="MW307" s="1">
        <v>0.14287330000000001</v>
      </c>
      <c r="MX307">
        <v>0.66111569999999997</v>
      </c>
      <c r="MY307">
        <v>20.935030000000001</v>
      </c>
      <c r="MZ307" s="1">
        <v>3.8227669999999999E-4</v>
      </c>
      <c r="NA307" s="1">
        <v>0.13555010000000001</v>
      </c>
      <c r="NB307">
        <v>0.66114220000000001</v>
      </c>
      <c r="NC307">
        <v>21.120200000000001</v>
      </c>
      <c r="ND307" s="1">
        <v>3.6357510000000002E-4</v>
      </c>
      <c r="NE307" s="1">
        <v>0.12888549999999999</v>
      </c>
      <c r="NF307">
        <v>0.66108480000000003</v>
      </c>
      <c r="NG307">
        <v>21.65137</v>
      </c>
      <c r="NH307" s="1">
        <v>3.4641149999999998E-4</v>
      </c>
      <c r="NI307" s="1">
        <v>0.1227863</v>
      </c>
      <c r="NJ307">
        <v>0.66098089999999998</v>
      </c>
      <c r="NK307">
        <v>22.105519999999999</v>
      </c>
      <c r="NL307" s="1">
        <v>3.3071549999999999E-4</v>
      </c>
      <c r="NM307" s="1">
        <v>0.1172173</v>
      </c>
      <c r="NN307">
        <v>0.66076270000000004</v>
      </c>
      <c r="NO307">
        <v>21.91657</v>
      </c>
      <c r="NP307" s="1">
        <v>3.1646229999999999E-4</v>
      </c>
      <c r="NQ307" s="1">
        <v>0.11216189999999999</v>
      </c>
      <c r="NR307">
        <v>0.66049619999999998</v>
      </c>
      <c r="NS307">
        <v>21.232559999999999</v>
      </c>
      <c r="NT307" s="1">
        <v>3.036267E-4</v>
      </c>
      <c r="NU307" s="1">
        <v>0.10761270000000001</v>
      </c>
      <c r="NV307">
        <v>0.66015140000000005</v>
      </c>
      <c r="NW307">
        <v>20.746639999999999</v>
      </c>
      <c r="NX307" s="1">
        <v>2.9217080000000002E-4</v>
      </c>
      <c r="NY307" s="1">
        <v>0.103561</v>
      </c>
      <c r="NZ307">
        <v>0.65974580000000005</v>
      </c>
      <c r="OA307">
        <v>20.718340000000001</v>
      </c>
      <c r="OB307" s="1">
        <v>2.8215659999999997E-4</v>
      </c>
      <c r="OC307" s="1">
        <v>0.1000226</v>
      </c>
      <c r="OD307">
        <v>0.65928600000000004</v>
      </c>
      <c r="OE307">
        <v>21.790559999999999</v>
      </c>
      <c r="OF307" s="1">
        <v>2.7347139999999999E-4</v>
      </c>
      <c r="OG307" s="1">
        <v>9.6964499999999995E-2</v>
      </c>
      <c r="OH307">
        <v>0.65879900000000002</v>
      </c>
      <c r="OI307">
        <v>23.060099999999998</v>
      </c>
      <c r="OJ307" s="1">
        <v>2.6594869999999998E-4</v>
      </c>
      <c r="OK307" s="1">
        <v>9.4315709999999997E-2</v>
      </c>
    </row>
    <row r="308" spans="1:401" x14ac:dyDescent="0.35">
      <c r="A308">
        <v>314</v>
      </c>
      <c r="B308" t="s">
        <v>4</v>
      </c>
      <c r="C308" t="s">
        <v>181</v>
      </c>
      <c r="D308" t="s">
        <v>314</v>
      </c>
      <c r="E308">
        <v>877.31200000000001</v>
      </c>
      <c r="F308">
        <v>0.91861579999999998</v>
      </c>
      <c r="G308">
        <v>16.7897</v>
      </c>
      <c r="H308">
        <v>0</v>
      </c>
      <c r="I308">
        <v>0</v>
      </c>
      <c r="J308">
        <v>0.91652100000000003</v>
      </c>
      <c r="K308">
        <v>17.36506</v>
      </c>
      <c r="L308">
        <v>0</v>
      </c>
      <c r="M308">
        <v>0</v>
      </c>
      <c r="N308">
        <v>0.9144156</v>
      </c>
      <c r="O308">
        <v>18.052910000000001</v>
      </c>
      <c r="P308">
        <v>0</v>
      </c>
      <c r="Q308">
        <v>0</v>
      </c>
      <c r="R308">
        <v>0.91233690000000001</v>
      </c>
      <c r="S308">
        <v>18.594449999999998</v>
      </c>
      <c r="T308">
        <v>0</v>
      </c>
      <c r="U308">
        <v>0</v>
      </c>
      <c r="V308">
        <v>0.91032460000000004</v>
      </c>
      <c r="W308">
        <v>19.054179999999999</v>
      </c>
      <c r="X308">
        <v>0</v>
      </c>
      <c r="Y308">
        <v>0</v>
      </c>
      <c r="Z308">
        <v>0.90827690000000005</v>
      </c>
      <c r="AA308">
        <v>19.036210000000001</v>
      </c>
      <c r="AB308">
        <v>0</v>
      </c>
      <c r="AC308">
        <v>0</v>
      </c>
      <c r="AD308">
        <v>0.90623560000000003</v>
      </c>
      <c r="AE308">
        <v>18.449470000000002</v>
      </c>
      <c r="AF308">
        <v>0</v>
      </c>
      <c r="AG308">
        <v>0</v>
      </c>
      <c r="AH308">
        <v>0.90423600000000004</v>
      </c>
      <c r="AI308">
        <v>17.869700000000002</v>
      </c>
      <c r="AJ308">
        <v>0</v>
      </c>
      <c r="AK308">
        <v>0</v>
      </c>
      <c r="AL308">
        <v>0.90221180000000001</v>
      </c>
      <c r="AM308">
        <v>17.478490000000001</v>
      </c>
      <c r="AN308">
        <v>0</v>
      </c>
      <c r="AO308">
        <v>0</v>
      </c>
      <c r="AP308">
        <v>0.90018940000000003</v>
      </c>
      <c r="AQ308">
        <v>17.900400000000001</v>
      </c>
      <c r="AR308">
        <v>0</v>
      </c>
      <c r="AS308">
        <v>0</v>
      </c>
      <c r="AT308">
        <v>0.89813790000000004</v>
      </c>
      <c r="AU308">
        <v>18.756209999999999</v>
      </c>
      <c r="AV308">
        <v>0</v>
      </c>
      <c r="AW308">
        <v>0</v>
      </c>
      <c r="AX308">
        <v>0.89608319999999997</v>
      </c>
      <c r="AY308">
        <v>19.488710000000001</v>
      </c>
      <c r="AZ308">
        <v>0</v>
      </c>
      <c r="BA308">
        <v>0</v>
      </c>
      <c r="BB308">
        <v>0.89396359999999997</v>
      </c>
      <c r="BC308">
        <v>20.04806</v>
      </c>
      <c r="BD308">
        <v>0</v>
      </c>
      <c r="BE308">
        <v>0</v>
      </c>
      <c r="BF308">
        <v>0.89182349999999999</v>
      </c>
      <c r="BG308">
        <v>20.03969</v>
      </c>
      <c r="BH308">
        <v>0</v>
      </c>
      <c r="BI308">
        <v>0</v>
      </c>
      <c r="BJ308">
        <v>0.88961380000000001</v>
      </c>
      <c r="BK308">
        <v>19.519490000000001</v>
      </c>
      <c r="BL308">
        <v>6.7631749999999996E-32</v>
      </c>
      <c r="BM308">
        <v>1.8626570000000001E-29</v>
      </c>
      <c r="BN308">
        <v>0.88733709999999999</v>
      </c>
      <c r="BO308">
        <v>19.071760000000001</v>
      </c>
      <c r="BP308" s="1">
        <v>2.4654900000000001E-20</v>
      </c>
      <c r="BQ308" s="1">
        <v>5.0516399999999999E-18</v>
      </c>
      <c r="BR308">
        <v>0.88507089999999999</v>
      </c>
      <c r="BS308">
        <v>18.787559999999999</v>
      </c>
      <c r="BT308" s="1">
        <v>6.285171E-14</v>
      </c>
      <c r="BU308" s="1">
        <v>1.247063E-11</v>
      </c>
      <c r="BV308">
        <v>0.88273670000000004</v>
      </c>
      <c r="BW308">
        <v>19.040120000000002</v>
      </c>
      <c r="BX308" s="1">
        <v>6.5149750000000002E-9</v>
      </c>
      <c r="BY308" s="1">
        <v>1.430034E-6</v>
      </c>
      <c r="BZ308">
        <v>0.88043899999999997</v>
      </c>
      <c r="CA308">
        <v>19.36232</v>
      </c>
      <c r="CB308" s="1">
        <v>6.9579849999999999E-6</v>
      </c>
      <c r="CC308" s="1">
        <v>1.6101469999999999E-3</v>
      </c>
      <c r="CD308">
        <v>0.87840499999999999</v>
      </c>
      <c r="CE308">
        <v>19.629809999999999</v>
      </c>
      <c r="CF308" s="1">
        <v>1.174582E-3</v>
      </c>
      <c r="CG308" s="1">
        <v>0.28243069999999998</v>
      </c>
      <c r="CH308">
        <v>0.8760732</v>
      </c>
      <c r="CI308">
        <v>19.64601</v>
      </c>
      <c r="CJ308" s="1">
        <v>5.5390670000000003E-2</v>
      </c>
      <c r="CK308" s="1">
        <v>13.770189999999999</v>
      </c>
      <c r="CL308">
        <v>0.8734596</v>
      </c>
      <c r="CM308">
        <v>19.292020000000001</v>
      </c>
      <c r="CN308" s="1">
        <v>0.96411089999999999</v>
      </c>
      <c r="CO308">
        <v>246.90299999999999</v>
      </c>
      <c r="CP308">
        <v>0.8703168</v>
      </c>
      <c r="CQ308">
        <v>18.888660000000002</v>
      </c>
      <c r="CR308" s="1">
        <v>7.402895</v>
      </c>
      <c r="CS308">
        <v>1946.3989999999999</v>
      </c>
      <c r="CT308">
        <v>0.8666623</v>
      </c>
      <c r="CU308">
        <v>18.519970000000001</v>
      </c>
      <c r="CV308">
        <v>28.505710000000001</v>
      </c>
      <c r="CW308">
        <v>7682.3190000000004</v>
      </c>
      <c r="CX308">
        <v>0.86285769999999995</v>
      </c>
      <c r="CY308">
        <v>18.245339999999999</v>
      </c>
      <c r="CZ308">
        <v>60.964939999999999</v>
      </c>
      <c r="DA308">
        <v>16805.09</v>
      </c>
      <c r="DB308">
        <v>0.85941250000000002</v>
      </c>
      <c r="DC308">
        <v>18.569130000000001</v>
      </c>
      <c r="DD308">
        <v>78.653829999999999</v>
      </c>
      <c r="DE308">
        <v>22126.54</v>
      </c>
      <c r="DF308">
        <v>0.85669589999999995</v>
      </c>
      <c r="DG308">
        <v>18.91367</v>
      </c>
      <c r="DH308">
        <v>65.552840000000003</v>
      </c>
      <c r="DI308">
        <v>18769.689999999999</v>
      </c>
      <c r="DJ308">
        <v>0.85425910000000005</v>
      </c>
      <c r="DK308">
        <v>19.15626</v>
      </c>
      <c r="DL308">
        <v>37.290640000000003</v>
      </c>
      <c r="DM308">
        <v>10849.4</v>
      </c>
      <c r="DN308">
        <v>0.85196510000000003</v>
      </c>
      <c r="DO308">
        <v>19.448319999999999</v>
      </c>
      <c r="DP308">
        <v>15.21865</v>
      </c>
      <c r="DQ308">
        <v>4491.7070000000003</v>
      </c>
      <c r="DR308">
        <v>0.84970659999999998</v>
      </c>
      <c r="DS308">
        <v>19.270050000000001</v>
      </c>
      <c r="DT308">
        <v>4.6725000000000003</v>
      </c>
      <c r="DU308">
        <v>1396.133</v>
      </c>
      <c r="DV308">
        <v>0.84729100000000002</v>
      </c>
      <c r="DW308">
        <v>18.64123</v>
      </c>
      <c r="DX308">
        <v>1.147851</v>
      </c>
      <c r="DY308">
        <v>346.34750000000003</v>
      </c>
      <c r="DZ308">
        <v>0.84465409999999996</v>
      </c>
      <c r="EA308">
        <v>17.98901</v>
      </c>
      <c r="EB308">
        <v>0.2628664</v>
      </c>
      <c r="EC308">
        <v>79.313829999999996</v>
      </c>
      <c r="ED308">
        <v>0.8416749</v>
      </c>
      <c r="EE308">
        <v>17.592919999999999</v>
      </c>
      <c r="EF308">
        <v>8.4420739999999994E-2</v>
      </c>
      <c r="EG308">
        <v>24.95458</v>
      </c>
      <c r="EH308">
        <v>0.83835689999999996</v>
      </c>
      <c r="EI308">
        <v>18.10866</v>
      </c>
      <c r="EJ308">
        <v>5.1860959999999998E-2</v>
      </c>
      <c r="EK308">
        <v>15.03748</v>
      </c>
      <c r="EL308">
        <v>0.83468549999999997</v>
      </c>
      <c r="EM308">
        <v>18.796379999999999</v>
      </c>
      <c r="EN308">
        <v>4.4347320000000003E-2</v>
      </c>
      <c r="EO308">
        <v>12.8177</v>
      </c>
      <c r="EP308">
        <v>0.83072729999999995</v>
      </c>
      <c r="EQ308">
        <v>19.40738</v>
      </c>
      <c r="ER308" s="1">
        <v>4.0930290000000001E-2</v>
      </c>
      <c r="ES308">
        <v>11.85538</v>
      </c>
      <c r="ET308">
        <v>0.82641799999999999</v>
      </c>
      <c r="EU308">
        <v>20.16949</v>
      </c>
      <c r="EV308" s="1">
        <v>3.8325970000000001E-2</v>
      </c>
      <c r="EW308">
        <v>11.13977</v>
      </c>
      <c r="EX308">
        <v>0.82185909999999995</v>
      </c>
      <c r="EY308">
        <v>20.319009999999999</v>
      </c>
      <c r="EZ308" s="1">
        <v>3.5946190000000003E-2</v>
      </c>
      <c r="FA308">
        <v>10.489940000000001</v>
      </c>
      <c r="FB308">
        <v>0.81737230000000005</v>
      </c>
      <c r="FC308">
        <v>19.66892</v>
      </c>
      <c r="FD308" s="1">
        <v>3.3705249999999999E-2</v>
      </c>
      <c r="FE308">
        <v>9.8737300000000001</v>
      </c>
      <c r="FF308">
        <v>0.81188769999999999</v>
      </c>
      <c r="FG308">
        <v>19.05245</v>
      </c>
      <c r="FH308" s="1">
        <v>3.158068E-2</v>
      </c>
      <c r="FI308" s="1">
        <v>9.2929770000000005</v>
      </c>
      <c r="FJ308">
        <v>0.80593159999999997</v>
      </c>
      <c r="FK308">
        <v>18.595829999999999</v>
      </c>
      <c r="FL308" s="1">
        <v>2.9677800000000001E-2</v>
      </c>
      <c r="FM308" s="1">
        <v>8.7729809999999997</v>
      </c>
      <c r="FN308">
        <v>0.799956</v>
      </c>
      <c r="FO308">
        <v>18.911850000000001</v>
      </c>
      <c r="FP308" s="1">
        <v>2.8250250000000001E-2</v>
      </c>
      <c r="FQ308" s="1">
        <v>8.3851890000000004</v>
      </c>
      <c r="FR308">
        <v>0.79387669999999999</v>
      </c>
      <c r="FS308">
        <v>19.51763</v>
      </c>
      <c r="FT308" s="1">
        <v>2.7590569999999998E-2</v>
      </c>
      <c r="FU308" s="1">
        <v>8.2217850000000006</v>
      </c>
      <c r="FV308">
        <v>0.78776630000000003</v>
      </c>
      <c r="FW308">
        <v>20.017600000000002</v>
      </c>
      <c r="FX308" s="1">
        <v>2.7702310000000001E-2</v>
      </c>
      <c r="FY308" s="1">
        <v>8.2912979999999994</v>
      </c>
      <c r="FZ308">
        <v>0.78151990000000005</v>
      </c>
      <c r="GA308">
        <v>20.565639999999998</v>
      </c>
      <c r="GB308" s="1">
        <v>2.818234E-2</v>
      </c>
      <c r="GC308" s="1">
        <v>8.4795409999999993</v>
      </c>
      <c r="GD308">
        <v>0.77543609999999996</v>
      </c>
      <c r="GE308">
        <v>20.641349999999999</v>
      </c>
      <c r="GF308" s="1">
        <v>2.8481940000000001E-2</v>
      </c>
      <c r="GG308" s="1">
        <v>8.6213630000000006</v>
      </c>
      <c r="GH308">
        <v>0.76968199999999998</v>
      </c>
      <c r="GI308">
        <v>20.26407</v>
      </c>
      <c r="GJ308" s="1">
        <v>2.8255430000000002E-2</v>
      </c>
      <c r="GK308" s="1">
        <v>8.6029750000000007</v>
      </c>
      <c r="GL308">
        <v>0.76417880000000005</v>
      </c>
      <c r="GM308">
        <v>19.942419999999998</v>
      </c>
      <c r="GN308" s="1">
        <v>2.7421319999999999E-2</v>
      </c>
      <c r="GO308" s="1">
        <v>8.3950630000000004</v>
      </c>
      <c r="GP308">
        <v>0.75824040000000004</v>
      </c>
      <c r="GQ308">
        <v>19.691130000000001</v>
      </c>
      <c r="GR308" s="1">
        <v>2.6088190000000001E-2</v>
      </c>
      <c r="GS308" s="1">
        <v>8.0321250000000006</v>
      </c>
      <c r="GT308">
        <v>0.75168040000000003</v>
      </c>
      <c r="GU308">
        <v>19.517489999999999</v>
      </c>
      <c r="GV308" s="1">
        <v>2.4438959999999999E-2</v>
      </c>
      <c r="GW308" s="1">
        <v>7.5698129999999999</v>
      </c>
      <c r="GX308">
        <v>0.74539569999999999</v>
      </c>
      <c r="GY308">
        <v>19.809670000000001</v>
      </c>
      <c r="GZ308" s="1">
        <v>2.2668529999999999E-2</v>
      </c>
      <c r="HA308" s="1">
        <v>7.0606580000000001</v>
      </c>
      <c r="HB308">
        <v>0.73917840000000001</v>
      </c>
      <c r="HC308">
        <v>19.99558</v>
      </c>
      <c r="HD308" s="1">
        <v>2.0901570000000001E-2</v>
      </c>
      <c r="HE308" s="1">
        <v>6.5447470000000001</v>
      </c>
      <c r="HF308">
        <v>0.733178</v>
      </c>
      <c r="HG308">
        <v>20.09374</v>
      </c>
      <c r="HH308" s="1">
        <v>1.920707E-2</v>
      </c>
      <c r="HI308" s="1">
        <v>6.0491219999999997</v>
      </c>
      <c r="HJ308">
        <v>0.72665020000000002</v>
      </c>
      <c r="HK308">
        <v>19.88551</v>
      </c>
      <c r="HL308" s="1">
        <v>1.7594789999999999E-2</v>
      </c>
      <c r="HM308" s="1">
        <v>5.5787300000000002</v>
      </c>
      <c r="HN308">
        <v>0.72028199999999998</v>
      </c>
      <c r="HO308">
        <v>19.73338</v>
      </c>
      <c r="HP308" s="1">
        <v>1.6108069999999999E-2</v>
      </c>
      <c r="HQ308" s="1">
        <v>5.1406280000000004</v>
      </c>
      <c r="HR308">
        <v>0.71413119999999997</v>
      </c>
      <c r="HS308">
        <v>19.581389999999999</v>
      </c>
      <c r="HT308" s="1">
        <v>1.474985E-2</v>
      </c>
      <c r="HU308" s="1">
        <v>4.7369779999999997</v>
      </c>
      <c r="HV308">
        <v>0.70796740000000002</v>
      </c>
      <c r="HW308">
        <v>19.29918</v>
      </c>
      <c r="HX308" s="1">
        <v>1.3507720000000001E-2</v>
      </c>
      <c r="HY308" s="1">
        <v>4.3654599999999997</v>
      </c>
      <c r="HZ308">
        <v>0.70208939999999997</v>
      </c>
      <c r="IA308">
        <v>19.092079999999999</v>
      </c>
      <c r="IB308" s="1">
        <v>1.237999E-2</v>
      </c>
      <c r="IC308" s="1">
        <v>4.0247909999999996</v>
      </c>
      <c r="ID308">
        <v>0.69591769999999997</v>
      </c>
      <c r="IE308">
        <v>19.293230000000001</v>
      </c>
      <c r="IF308" s="1">
        <v>1.135192E-2</v>
      </c>
      <c r="IG308" s="1">
        <v>3.7127819999999998</v>
      </c>
      <c r="IH308">
        <v>0.68996599999999997</v>
      </c>
      <c r="II308">
        <v>19.525780000000001</v>
      </c>
      <c r="IJ308" s="1">
        <v>1.040899E-2</v>
      </c>
      <c r="IK308" s="1">
        <v>3.42408</v>
      </c>
      <c r="IL308">
        <v>0.68461839999999996</v>
      </c>
      <c r="IM308">
        <v>19.776530000000001</v>
      </c>
      <c r="IN308" s="1">
        <v>9.5407970000000002E-3</v>
      </c>
      <c r="IO308" s="1">
        <v>3.1552449999999999</v>
      </c>
      <c r="IP308">
        <v>0.67951830000000002</v>
      </c>
      <c r="IQ308">
        <v>19.538789999999999</v>
      </c>
      <c r="IR308" s="1">
        <v>8.7398760000000006E-3</v>
      </c>
      <c r="IS308" s="1">
        <v>2.9059550000000001</v>
      </c>
      <c r="IT308">
        <v>0.67509030000000003</v>
      </c>
      <c r="IU308">
        <v>19.12377</v>
      </c>
      <c r="IV308" s="1">
        <v>8.0137320000000008E-3</v>
      </c>
      <c r="IW308" s="1">
        <v>2.6781860000000002</v>
      </c>
      <c r="IX308">
        <v>0.67103100000000004</v>
      </c>
      <c r="IY308">
        <v>18.977959999999999</v>
      </c>
      <c r="IZ308" s="1">
        <v>7.3502580000000001E-3</v>
      </c>
      <c r="JA308" s="1">
        <v>2.4683120000000001</v>
      </c>
      <c r="JB308">
        <v>0.66737849999999999</v>
      </c>
      <c r="JC308">
        <v>18.960660000000001</v>
      </c>
      <c r="JD308" s="1">
        <v>6.7396670000000004E-3</v>
      </c>
      <c r="JE308" s="1">
        <v>2.2734260000000002</v>
      </c>
      <c r="JF308">
        <v>0.66432029999999997</v>
      </c>
      <c r="JG308">
        <v>19.458500000000001</v>
      </c>
      <c r="JH308" s="1">
        <v>6.1735499999999999E-3</v>
      </c>
      <c r="JI308" s="1">
        <v>2.0906709999999999</v>
      </c>
      <c r="JJ308">
        <v>0.66169599999999995</v>
      </c>
      <c r="JK308">
        <v>20.05639</v>
      </c>
      <c r="JL308" s="1">
        <v>5.6426999999999996E-3</v>
      </c>
      <c r="JM308" s="1">
        <v>1.9173739999999999</v>
      </c>
      <c r="JN308">
        <v>0.65948130000000005</v>
      </c>
      <c r="JO308">
        <v>20.234919999999999</v>
      </c>
      <c r="JP308" s="1">
        <v>5.138882E-3</v>
      </c>
      <c r="JQ308" s="1">
        <v>1.751606</v>
      </c>
      <c r="JR308">
        <v>0.6576225</v>
      </c>
      <c r="JS308">
        <v>20.457940000000001</v>
      </c>
      <c r="JT308" s="1">
        <v>4.6593090000000004E-3</v>
      </c>
      <c r="JU308" s="1">
        <v>1.5922719999999999</v>
      </c>
      <c r="JV308">
        <v>0.65608999999999995</v>
      </c>
      <c r="JW308">
        <v>20.38861</v>
      </c>
      <c r="JX308" s="1">
        <v>4.2002630000000001E-3</v>
      </c>
      <c r="JY308" s="1">
        <v>1.4385760000000001</v>
      </c>
      <c r="JZ308">
        <v>0.65486679999999997</v>
      </c>
      <c r="KA308">
        <v>19.604410000000001</v>
      </c>
      <c r="KB308" s="1">
        <v>3.7598789999999998E-3</v>
      </c>
      <c r="KC308" s="1">
        <v>1.290103</v>
      </c>
      <c r="KD308">
        <v>0.65385070000000001</v>
      </c>
      <c r="KE308">
        <v>18.921199999999999</v>
      </c>
      <c r="KF308" s="1">
        <v>3.3321919999999999E-3</v>
      </c>
      <c r="KG308" s="1">
        <v>1.145492</v>
      </c>
      <c r="KH308">
        <v>0.6530743</v>
      </c>
      <c r="KI308">
        <v>18.632339999999999</v>
      </c>
      <c r="KJ308" s="1">
        <v>2.9126830000000001E-3</v>
      </c>
      <c r="KK308" s="1">
        <v>1.0030330000000001</v>
      </c>
      <c r="KL308">
        <v>0.65248550000000005</v>
      </c>
      <c r="KM308">
        <v>19.317769999999999</v>
      </c>
      <c r="KN308" s="1">
        <v>2.4999010000000001E-3</v>
      </c>
      <c r="KO308" s="1">
        <v>0.86228510000000003</v>
      </c>
      <c r="KP308">
        <v>0.65205999999999997</v>
      </c>
      <c r="KQ308">
        <v>20.321259999999999</v>
      </c>
      <c r="KR308" s="1">
        <v>2.1024809999999998E-3</v>
      </c>
      <c r="KS308" s="1">
        <v>0.72632839999999999</v>
      </c>
      <c r="KT308">
        <v>0.6517039</v>
      </c>
      <c r="KU308">
        <v>21.14509</v>
      </c>
      <c r="KV308" s="1">
        <v>1.739247E-3</v>
      </c>
      <c r="KW308" s="1">
        <v>0.6014486</v>
      </c>
      <c r="KX308">
        <v>0.65149539999999995</v>
      </c>
      <c r="KY308">
        <v>21.655999999999999</v>
      </c>
      <c r="KZ308" s="1">
        <v>1.428693E-3</v>
      </c>
      <c r="LA308" s="1">
        <v>0.49422690000000002</v>
      </c>
      <c r="LB308">
        <v>0.65136970000000005</v>
      </c>
      <c r="LC308">
        <v>21.365790000000001</v>
      </c>
      <c r="LD308" s="1">
        <v>1.181105E-3</v>
      </c>
      <c r="LE308" s="1">
        <v>0.40846369999999999</v>
      </c>
      <c r="LF308">
        <v>0.65137659999999997</v>
      </c>
      <c r="LG308">
        <v>20.395820000000001</v>
      </c>
      <c r="LH308" s="1">
        <v>9.9512879999999991E-4</v>
      </c>
      <c r="LI308" s="1">
        <v>0.3438039</v>
      </c>
      <c r="LJ308">
        <v>0.65141579999999999</v>
      </c>
      <c r="LK308">
        <v>19.68056</v>
      </c>
      <c r="LL308" s="1">
        <v>8.5956450000000001E-4</v>
      </c>
      <c r="LM308" s="1">
        <v>0.2966376</v>
      </c>
      <c r="LN308">
        <v>0.65155339999999995</v>
      </c>
      <c r="LO308">
        <v>19.354430000000001</v>
      </c>
      <c r="LP308" s="1">
        <v>7.600145E-4</v>
      </c>
      <c r="LQ308" s="1">
        <v>0.26202690000000001</v>
      </c>
      <c r="LR308">
        <v>0.65173990000000004</v>
      </c>
      <c r="LS308">
        <v>20.0518</v>
      </c>
      <c r="LT308" s="1">
        <v>6.8366779999999995E-4</v>
      </c>
      <c r="LU308" s="1">
        <v>0.2355196</v>
      </c>
      <c r="LV308">
        <v>0.65192289999999997</v>
      </c>
      <c r="LW308">
        <v>21.03828</v>
      </c>
      <c r="LX308" s="1">
        <v>6.2160600000000002E-4</v>
      </c>
      <c r="LY308" s="1">
        <v>0.21401809999999999</v>
      </c>
      <c r="LZ308">
        <v>0.6521555</v>
      </c>
      <c r="MA308">
        <v>21.867419999999999</v>
      </c>
      <c r="MB308" s="1">
        <v>5.6925309999999996E-4</v>
      </c>
      <c r="MC308" s="1">
        <v>0.19589480000000001</v>
      </c>
      <c r="MD308">
        <v>0.65235089999999996</v>
      </c>
      <c r="ME308">
        <v>22.26219</v>
      </c>
      <c r="MF308" s="1">
        <v>5.2470890000000001E-4</v>
      </c>
      <c r="MG308" s="1">
        <v>0.18047279999999999</v>
      </c>
      <c r="MH308">
        <v>0.65257390000000004</v>
      </c>
      <c r="MI308">
        <v>21.971450000000001</v>
      </c>
      <c r="MJ308" s="1">
        <v>4.8702700000000001E-4</v>
      </c>
      <c r="MK308" s="1">
        <v>0.16742000000000001</v>
      </c>
      <c r="ML308">
        <v>0.65276369999999995</v>
      </c>
      <c r="MM308">
        <v>21.08455</v>
      </c>
      <c r="MN308" s="1">
        <v>4.5541180000000002E-4</v>
      </c>
      <c r="MO308" s="1">
        <v>0.1564662</v>
      </c>
      <c r="MP308">
        <v>0.65289200000000003</v>
      </c>
      <c r="MQ308">
        <v>20.468859999999999</v>
      </c>
      <c r="MR308" s="1">
        <v>4.2859339999999998E-4</v>
      </c>
      <c r="MS308" s="1">
        <v>0.14719479999999999</v>
      </c>
      <c r="MT308">
        <v>0.65300650000000005</v>
      </c>
      <c r="MU308">
        <v>20.244509999999998</v>
      </c>
      <c r="MV308" s="1">
        <v>4.053409E-4</v>
      </c>
      <c r="MW308" s="1">
        <v>0.13916149999999999</v>
      </c>
      <c r="MX308">
        <v>0.65306869999999995</v>
      </c>
      <c r="MY308">
        <v>20.900559999999999</v>
      </c>
      <c r="MZ308" s="1">
        <v>3.8451099999999998E-4</v>
      </c>
      <c r="NA308" s="1">
        <v>0.1319949</v>
      </c>
      <c r="NB308">
        <v>0.65307809999999999</v>
      </c>
      <c r="NC308">
        <v>21.1233</v>
      </c>
      <c r="ND308" s="1">
        <v>3.6561980000000003E-4</v>
      </c>
      <c r="NE308" s="1">
        <v>0.1254786</v>
      </c>
      <c r="NF308">
        <v>0.65304629999999997</v>
      </c>
      <c r="NG308">
        <v>21.643709999999999</v>
      </c>
      <c r="NH308" s="1">
        <v>3.4828149999999999E-4</v>
      </c>
      <c r="NI308" s="1">
        <v>0.1195176</v>
      </c>
      <c r="NJ308">
        <v>0.65292260000000002</v>
      </c>
      <c r="NK308">
        <v>22.115870000000001</v>
      </c>
      <c r="NL308" s="1">
        <v>3.3241839999999999E-4</v>
      </c>
      <c r="NM308" s="1">
        <v>0.1140737</v>
      </c>
      <c r="NN308">
        <v>0.6527617</v>
      </c>
      <c r="NO308">
        <v>21.958089999999999</v>
      </c>
      <c r="NP308" s="1">
        <v>3.1800049999999999E-4</v>
      </c>
      <c r="NQ308" s="1">
        <v>0.1091266</v>
      </c>
      <c r="NR308">
        <v>0.65250889999999995</v>
      </c>
      <c r="NS308">
        <v>21.267199999999999</v>
      </c>
      <c r="NT308" s="1">
        <v>3.0500580000000001E-4</v>
      </c>
      <c r="NU308" s="1">
        <v>0.10467600000000001</v>
      </c>
      <c r="NV308">
        <v>0.65220599999999995</v>
      </c>
      <c r="NW308">
        <v>20.752030000000001</v>
      </c>
      <c r="NX308" s="1">
        <v>2.9339209999999999E-4</v>
      </c>
      <c r="NY308" s="1">
        <v>0.1007069</v>
      </c>
      <c r="NZ308">
        <v>0.65181500000000003</v>
      </c>
      <c r="OA308">
        <v>20.700060000000001</v>
      </c>
      <c r="OB308" s="1">
        <v>2.8321500000000002E-4</v>
      </c>
      <c r="OC308" s="1">
        <v>9.7235719999999998E-2</v>
      </c>
      <c r="OD308">
        <v>0.65137489999999998</v>
      </c>
      <c r="OE308">
        <v>21.741119999999999</v>
      </c>
      <c r="OF308" s="1">
        <v>2.743814E-4</v>
      </c>
      <c r="OG308" s="1">
        <v>9.4233449999999996E-2</v>
      </c>
      <c r="OH308">
        <v>0.650891</v>
      </c>
      <c r="OI308">
        <v>23.036159999999999</v>
      </c>
      <c r="OJ308" s="1">
        <v>2.6674990000000003E-4</v>
      </c>
      <c r="OK308" s="1">
        <v>9.1640289999999999E-2</v>
      </c>
    </row>
    <row r="309" spans="1:401" x14ac:dyDescent="0.35">
      <c r="A309">
        <v>315</v>
      </c>
      <c r="B309" t="s">
        <v>4</v>
      </c>
      <c r="C309" t="s">
        <v>181</v>
      </c>
      <c r="D309" t="s">
        <v>315</v>
      </c>
      <c r="E309">
        <v>835.22209999999995</v>
      </c>
      <c r="F309">
        <v>1.168053</v>
      </c>
      <c r="G309">
        <v>16.80536</v>
      </c>
      <c r="H309">
        <v>0</v>
      </c>
      <c r="I309">
        <v>0</v>
      </c>
      <c r="J309">
        <v>1.1647209999999999</v>
      </c>
      <c r="K309">
        <v>17.358899999999998</v>
      </c>
      <c r="L309">
        <v>0</v>
      </c>
      <c r="M309">
        <v>0</v>
      </c>
      <c r="N309">
        <v>1.16143</v>
      </c>
      <c r="O309">
        <v>18.056239999999999</v>
      </c>
      <c r="P309">
        <v>0</v>
      </c>
      <c r="Q309">
        <v>0</v>
      </c>
      <c r="R309">
        <v>1.1582049999999999</v>
      </c>
      <c r="S309">
        <v>18.602250000000002</v>
      </c>
      <c r="T309">
        <v>0</v>
      </c>
      <c r="U309">
        <v>0</v>
      </c>
      <c r="V309">
        <v>1.1550199999999999</v>
      </c>
      <c r="W309">
        <v>19.069109999999998</v>
      </c>
      <c r="X309">
        <v>0</v>
      </c>
      <c r="Y309">
        <v>0</v>
      </c>
      <c r="Z309">
        <v>1.1518269999999999</v>
      </c>
      <c r="AA309">
        <v>19.063220000000001</v>
      </c>
      <c r="AB309">
        <v>0</v>
      </c>
      <c r="AC309">
        <v>0</v>
      </c>
      <c r="AD309">
        <v>1.1486209999999999</v>
      </c>
      <c r="AE309">
        <v>18.486470000000001</v>
      </c>
      <c r="AF309">
        <v>0</v>
      </c>
      <c r="AG309">
        <v>0</v>
      </c>
      <c r="AH309">
        <v>1.1454519999999999</v>
      </c>
      <c r="AI309">
        <v>17.896280000000001</v>
      </c>
      <c r="AJ309">
        <v>0</v>
      </c>
      <c r="AK309">
        <v>0</v>
      </c>
      <c r="AL309">
        <v>1.142272</v>
      </c>
      <c r="AM309">
        <v>17.496749999999999</v>
      </c>
      <c r="AN309">
        <v>0</v>
      </c>
      <c r="AO309">
        <v>0</v>
      </c>
      <c r="AP309">
        <v>1.139076</v>
      </c>
      <c r="AQ309">
        <v>17.895679999999999</v>
      </c>
      <c r="AR309">
        <v>0</v>
      </c>
      <c r="AS309">
        <v>0</v>
      </c>
      <c r="AT309">
        <v>1.1358649999999999</v>
      </c>
      <c r="AU309">
        <v>18.753260000000001</v>
      </c>
      <c r="AV309">
        <v>0</v>
      </c>
      <c r="AW309">
        <v>0</v>
      </c>
      <c r="AX309">
        <v>1.132612</v>
      </c>
      <c r="AY309">
        <v>19.492609999999999</v>
      </c>
      <c r="AZ309">
        <v>0</v>
      </c>
      <c r="BA309">
        <v>0</v>
      </c>
      <c r="BB309">
        <v>1.1293029999999999</v>
      </c>
      <c r="BC309">
        <v>20.058389999999999</v>
      </c>
      <c r="BD309">
        <v>0</v>
      </c>
      <c r="BE309">
        <v>0</v>
      </c>
      <c r="BF309">
        <v>1.1259380000000001</v>
      </c>
      <c r="BG309">
        <v>20.061730000000001</v>
      </c>
      <c r="BH309">
        <v>0</v>
      </c>
      <c r="BI309">
        <v>0</v>
      </c>
      <c r="BJ309">
        <v>1.122447</v>
      </c>
      <c r="BK309">
        <v>19.550380000000001</v>
      </c>
      <c r="BL309">
        <v>7.3380639999999995E-33</v>
      </c>
      <c r="BM309">
        <v>2.0436729999999999E-30</v>
      </c>
      <c r="BN309">
        <v>1.118911</v>
      </c>
      <c r="BO309">
        <v>19.092120000000001</v>
      </c>
      <c r="BP309" s="1">
        <v>1.197268E-20</v>
      </c>
      <c r="BQ309" s="1">
        <v>2.219788E-18</v>
      </c>
      <c r="BR309">
        <v>1.1153230000000001</v>
      </c>
      <c r="BS309">
        <v>18.80275</v>
      </c>
      <c r="BT309" s="1">
        <v>1.6761130000000001E-14</v>
      </c>
      <c r="BU309" s="1">
        <v>2.7597660000000002E-12</v>
      </c>
      <c r="BV309">
        <v>1.111658</v>
      </c>
      <c r="BW309">
        <v>19.041910000000001</v>
      </c>
      <c r="BX309" s="1">
        <v>3.7475370000000004E-9</v>
      </c>
      <c r="BY309" s="1">
        <v>7.7170609999999995E-7</v>
      </c>
      <c r="BZ309">
        <v>1.1080380000000001</v>
      </c>
      <c r="CA309">
        <v>19.362919999999999</v>
      </c>
      <c r="CB309" s="1">
        <v>4.6202890000000004E-6</v>
      </c>
      <c r="CC309" s="1">
        <v>1.0193660000000001E-3</v>
      </c>
      <c r="CD309">
        <v>1.10476</v>
      </c>
      <c r="CE309">
        <v>19.632539999999999</v>
      </c>
      <c r="CF309" s="1">
        <v>8.5547759999999998E-4</v>
      </c>
      <c r="CG309" s="1">
        <v>0.19816900000000001</v>
      </c>
      <c r="CH309">
        <v>1.101108</v>
      </c>
      <c r="CI309">
        <v>19.657440000000001</v>
      </c>
      <c r="CJ309" s="1">
        <v>4.3373200000000001E-2</v>
      </c>
      <c r="CK309" s="1">
        <v>10.476470000000001</v>
      </c>
      <c r="CL309">
        <v>1.097</v>
      </c>
      <c r="CM309">
        <v>19.315860000000001</v>
      </c>
      <c r="CN309" s="1">
        <v>0.80237899999999995</v>
      </c>
      <c r="CO309">
        <v>201.15809999999999</v>
      </c>
      <c r="CP309">
        <v>1.092417</v>
      </c>
      <c r="CQ309">
        <v>18.911059999999999</v>
      </c>
      <c r="CR309" s="1">
        <v>6.4958530000000003</v>
      </c>
      <c r="CS309">
        <v>1683.261</v>
      </c>
      <c r="CT309">
        <v>1.0874109999999999</v>
      </c>
      <c r="CU309">
        <v>18.538260000000001</v>
      </c>
      <c r="CV309">
        <v>26.209980000000002</v>
      </c>
      <c r="CW309">
        <v>7003.7780000000002</v>
      </c>
      <c r="CX309">
        <v>1.0821860000000001</v>
      </c>
      <c r="CY309">
        <v>18.257149999999999</v>
      </c>
      <c r="CZ309">
        <v>58.440249999999999</v>
      </c>
      <c r="DA309">
        <v>16061.39</v>
      </c>
      <c r="DB309">
        <v>1.0773969999999999</v>
      </c>
      <c r="DC309">
        <v>18.568770000000001</v>
      </c>
      <c r="DD309">
        <v>78.276579999999996</v>
      </c>
      <c r="DE309">
        <v>22074.63</v>
      </c>
      <c r="DF309">
        <v>1.073464</v>
      </c>
      <c r="DG309">
        <v>18.909939999999999</v>
      </c>
      <c r="DH309">
        <v>67.47</v>
      </c>
      <c r="DI309">
        <v>19475.689999999999</v>
      </c>
      <c r="DJ309">
        <v>1.0699129999999999</v>
      </c>
      <c r="DK309">
        <v>19.159800000000001</v>
      </c>
      <c r="DL309">
        <v>39.5672</v>
      </c>
      <c r="DM309">
        <v>11665.8</v>
      </c>
      <c r="DN309">
        <v>1.0665579999999999</v>
      </c>
      <c r="DO309">
        <v>19.456569999999999</v>
      </c>
      <c r="DP309">
        <v>16.59477</v>
      </c>
      <c r="DQ309">
        <v>4987.6099999999997</v>
      </c>
      <c r="DR309">
        <v>1.06311</v>
      </c>
      <c r="DS309">
        <v>19.30011</v>
      </c>
      <c r="DT309">
        <v>5.2174940000000003</v>
      </c>
      <c r="DU309">
        <v>1594.7070000000001</v>
      </c>
      <c r="DV309">
        <v>1.0594410000000001</v>
      </c>
      <c r="DW309">
        <v>18.68374</v>
      </c>
      <c r="DX309">
        <v>1.303901</v>
      </c>
      <c r="DY309">
        <v>403.96080000000001</v>
      </c>
      <c r="DZ309">
        <v>1.055493</v>
      </c>
      <c r="EA309">
        <v>18.026520000000001</v>
      </c>
      <c r="EB309">
        <v>0.29744169999999998</v>
      </c>
      <c r="EC309">
        <v>92.269199999999998</v>
      </c>
      <c r="ED309">
        <v>1.051029</v>
      </c>
      <c r="EE309">
        <v>17.627780000000001</v>
      </c>
      <c r="EF309">
        <v>9.0855089999999999E-2</v>
      </c>
      <c r="EG309">
        <v>27.425190000000001</v>
      </c>
      <c r="EH309">
        <v>1.046046</v>
      </c>
      <c r="EI309">
        <v>18.11204</v>
      </c>
      <c r="EJ309">
        <v>5.3089110000000002E-2</v>
      </c>
      <c r="EK309">
        <v>15.54058</v>
      </c>
      <c r="EL309">
        <v>1.0405789999999999</v>
      </c>
      <c r="EM309">
        <v>18.797260000000001</v>
      </c>
      <c r="EN309">
        <v>4.4728009999999999E-2</v>
      </c>
      <c r="EO309">
        <v>12.992900000000001</v>
      </c>
      <c r="EP309">
        <v>1.034602</v>
      </c>
      <c r="EQ309">
        <v>19.410920000000001</v>
      </c>
      <c r="ER309">
        <v>4.1163320000000003E-2</v>
      </c>
      <c r="ES309">
        <v>11.968830000000001</v>
      </c>
      <c r="ET309">
        <v>1.0281739999999999</v>
      </c>
      <c r="EU309">
        <v>20.167210000000001</v>
      </c>
      <c r="EV309" s="1">
        <v>3.852423E-2</v>
      </c>
      <c r="EW309">
        <v>11.234500000000001</v>
      </c>
      <c r="EX309">
        <v>1.021307</v>
      </c>
      <c r="EY309">
        <v>20.339739999999999</v>
      </c>
      <c r="EZ309" s="1">
        <v>3.6133800000000001E-2</v>
      </c>
      <c r="FA309">
        <v>10.57485</v>
      </c>
      <c r="FB309">
        <v>1.014499</v>
      </c>
      <c r="FC309">
        <v>19.71585</v>
      </c>
      <c r="FD309" s="1">
        <v>3.3884070000000002E-2</v>
      </c>
      <c r="FE309">
        <v>9.9498730000000002</v>
      </c>
      <c r="FF309">
        <v>1.00756</v>
      </c>
      <c r="FG309">
        <v>19.087890000000002</v>
      </c>
      <c r="FH309" s="1">
        <v>3.1746690000000001E-2</v>
      </c>
      <c r="FI309" s="1">
        <v>9.3534059999999997</v>
      </c>
      <c r="FJ309">
        <v>1.00047</v>
      </c>
      <c r="FK309">
        <v>18.63683</v>
      </c>
      <c r="FL309" s="1">
        <v>2.981901E-2</v>
      </c>
      <c r="FM309" s="1">
        <v>8.8119499999999995</v>
      </c>
      <c r="FN309">
        <v>0.99346480000000004</v>
      </c>
      <c r="FO309">
        <v>18.925789999999999</v>
      </c>
      <c r="FP309" s="1">
        <v>2.833944E-2</v>
      </c>
      <c r="FQ309" s="1">
        <v>8.4080899999999996</v>
      </c>
      <c r="FR309">
        <v>0.98586300000000004</v>
      </c>
      <c r="FS309">
        <v>19.53191</v>
      </c>
      <c r="FT309" s="1">
        <v>2.7605709999999999E-2</v>
      </c>
      <c r="FU309" s="1">
        <v>8.2212370000000004</v>
      </c>
      <c r="FV309">
        <v>0.97765259999999998</v>
      </c>
      <c r="FW309">
        <v>20.03313</v>
      </c>
      <c r="FX309" s="1">
        <v>2.7659880000000001E-2</v>
      </c>
      <c r="FY309" s="1">
        <v>8.2717220000000005</v>
      </c>
      <c r="FZ309">
        <v>0.96926449999999997</v>
      </c>
      <c r="GA309">
        <v>20.568580000000001</v>
      </c>
      <c r="GB309" s="1">
        <v>2.8126760000000001E-2</v>
      </c>
      <c r="GC309" s="1">
        <v>8.4562349999999995</v>
      </c>
      <c r="GD309">
        <v>0.96105059999999998</v>
      </c>
      <c r="GE309">
        <v>20.654060000000001</v>
      </c>
      <c r="GF309" s="1">
        <v>2.8459559999999998E-2</v>
      </c>
      <c r="GG309" s="1">
        <v>8.6109609999999996</v>
      </c>
      <c r="GH309">
        <v>0.95325230000000005</v>
      </c>
      <c r="GI309">
        <v>20.285910000000001</v>
      </c>
      <c r="GJ309" s="1">
        <v>2.8289479999999999E-2</v>
      </c>
      <c r="GK309" s="1">
        <v>8.6144459999999992</v>
      </c>
      <c r="GL309">
        <v>0.94579230000000003</v>
      </c>
      <c r="GM309">
        <v>19.954940000000001</v>
      </c>
      <c r="GN309" s="1">
        <v>2.7507400000000001E-2</v>
      </c>
      <c r="GO309" s="1">
        <v>8.4273589999999992</v>
      </c>
      <c r="GP309">
        <v>0.9380098</v>
      </c>
      <c r="GQ309">
        <v>19.711690000000001</v>
      </c>
      <c r="GR309" s="1">
        <v>2.6215329999999998E-2</v>
      </c>
      <c r="GS309" s="1">
        <v>8.0799970000000005</v>
      </c>
      <c r="GT309">
        <v>0.92997770000000002</v>
      </c>
      <c r="GU309">
        <v>19.544029999999999</v>
      </c>
      <c r="GV309" s="1">
        <v>2.4589300000000001E-2</v>
      </c>
      <c r="GW309" s="1">
        <v>7.6245099999999999</v>
      </c>
      <c r="GX309">
        <v>0.92233750000000003</v>
      </c>
      <c r="GY309">
        <v>19.822320000000001</v>
      </c>
      <c r="GZ309" s="1">
        <v>2.2826969999999999E-2</v>
      </c>
      <c r="HA309" s="1">
        <v>7.1170879999999999</v>
      </c>
      <c r="HB309">
        <v>0.91472390000000003</v>
      </c>
      <c r="HC309">
        <v>20.018889999999999</v>
      </c>
      <c r="HD309" s="1">
        <v>2.1058339999999998E-2</v>
      </c>
      <c r="HE309" s="1">
        <v>6.6047640000000003</v>
      </c>
      <c r="HF309">
        <v>0.90564290000000003</v>
      </c>
      <c r="HG309">
        <v>20.1069</v>
      </c>
      <c r="HH309" s="1">
        <v>1.9356129999999999E-2</v>
      </c>
      <c r="HI309" s="1">
        <v>6.1106239999999996</v>
      </c>
      <c r="HJ309">
        <v>0.89531360000000004</v>
      </c>
      <c r="HK309">
        <v>19.898679999999999</v>
      </c>
      <c r="HL309" s="1">
        <v>1.7736660000000001E-2</v>
      </c>
      <c r="HM309" s="1">
        <v>5.6408300000000002</v>
      </c>
      <c r="HN309">
        <v>0.8852082</v>
      </c>
      <c r="HO309">
        <v>19.728169999999999</v>
      </c>
      <c r="HP309" s="1">
        <v>1.6239099999999999E-2</v>
      </c>
      <c r="HQ309" s="1">
        <v>5.201689</v>
      </c>
      <c r="HR309">
        <v>0.87538340000000003</v>
      </c>
      <c r="HS309">
        <v>19.574619999999999</v>
      </c>
      <c r="HT309" s="1">
        <v>1.4871000000000001E-2</v>
      </c>
      <c r="HU309" s="1">
        <v>4.7968070000000003</v>
      </c>
      <c r="HV309">
        <v>0.86558259999999998</v>
      </c>
      <c r="HW309">
        <v>19.304069999999999</v>
      </c>
      <c r="HX309" s="1">
        <v>1.3619610000000001E-2</v>
      </c>
      <c r="HY309" s="1">
        <v>4.4236700000000004</v>
      </c>
      <c r="HZ309">
        <v>0.85619909999999999</v>
      </c>
      <c r="IA309">
        <v>19.102270000000001</v>
      </c>
      <c r="IB309" s="1">
        <v>1.2483019999999999E-2</v>
      </c>
      <c r="IC309" s="1">
        <v>4.0812480000000004</v>
      </c>
      <c r="ID309">
        <v>0.84703709999999999</v>
      </c>
      <c r="IE309">
        <v>19.29552</v>
      </c>
      <c r="IF309" s="1">
        <v>1.1446949999999999E-2</v>
      </c>
      <c r="IG309" s="1">
        <v>3.7661600000000002</v>
      </c>
      <c r="IH309">
        <v>0.83821049999999997</v>
      </c>
      <c r="II309">
        <v>19.541979999999999</v>
      </c>
      <c r="IJ309" s="1">
        <v>1.0497579999999999E-2</v>
      </c>
      <c r="IK309" s="1">
        <v>3.474866</v>
      </c>
      <c r="IL309">
        <v>0.83014869999999996</v>
      </c>
      <c r="IM309">
        <v>19.792490000000001</v>
      </c>
      <c r="IN309" s="1">
        <v>9.6229990000000001E-3</v>
      </c>
      <c r="IO309" s="1">
        <v>3.2040820000000001</v>
      </c>
      <c r="IP309">
        <v>0.82236240000000005</v>
      </c>
      <c r="IQ309">
        <v>19.56897</v>
      </c>
      <c r="IR309" s="1">
        <v>8.8154310000000003E-3</v>
      </c>
      <c r="IS309" s="1">
        <v>2.9552510000000001</v>
      </c>
      <c r="IT309">
        <v>0.81456320000000004</v>
      </c>
      <c r="IU309">
        <v>19.140419999999999</v>
      </c>
      <c r="IV309" s="1">
        <v>8.0827380000000008E-3</v>
      </c>
      <c r="IW309" s="1">
        <v>2.727325</v>
      </c>
      <c r="IX309">
        <v>0.80739669999999997</v>
      </c>
      <c r="IY309">
        <v>18.963080000000001</v>
      </c>
      <c r="IZ309" s="1">
        <v>7.4138579999999997E-3</v>
      </c>
      <c r="JA309" s="1">
        <v>2.516902</v>
      </c>
      <c r="JB309">
        <v>0.80093559999999997</v>
      </c>
      <c r="JC309">
        <v>18.943660000000001</v>
      </c>
      <c r="JD309" s="1">
        <v>6.7988789999999999E-3</v>
      </c>
      <c r="JE309" s="1">
        <v>2.3212489999999999</v>
      </c>
      <c r="JF309">
        <v>0.79541930000000005</v>
      </c>
      <c r="JG309">
        <v>19.425820000000002</v>
      </c>
      <c r="JH309" s="1">
        <v>6.2293030000000003E-3</v>
      </c>
      <c r="JI309" s="1">
        <v>2.1375289999999998</v>
      </c>
      <c r="JJ309">
        <v>0.79069020000000001</v>
      </c>
      <c r="JK309">
        <v>20.044039999999999</v>
      </c>
      <c r="JL309" s="1">
        <v>5.6955740000000001E-3</v>
      </c>
      <c r="JM309" s="1">
        <v>1.963074</v>
      </c>
      <c r="JN309">
        <v>0.78666599999999998</v>
      </c>
      <c r="JO309">
        <v>20.268519999999999</v>
      </c>
      <c r="JP309" s="1">
        <v>5.1896590000000001E-3</v>
      </c>
      <c r="JQ309" s="1">
        <v>1.7960160000000001</v>
      </c>
      <c r="JR309">
        <v>0.78327179999999996</v>
      </c>
      <c r="JS309">
        <v>20.487819999999999</v>
      </c>
      <c r="JT309" s="1">
        <v>4.7081199999999997E-3</v>
      </c>
      <c r="JU309" s="1">
        <v>1.635081</v>
      </c>
      <c r="JV309">
        <v>0.78048200000000001</v>
      </c>
      <c r="JW309">
        <v>20.43451</v>
      </c>
      <c r="JX309" s="1">
        <v>4.2472630000000003E-3</v>
      </c>
      <c r="JY309" s="1">
        <v>1.4795309999999999</v>
      </c>
      <c r="JZ309">
        <v>0.77817369999999997</v>
      </c>
      <c r="KA309">
        <v>19.681830000000001</v>
      </c>
      <c r="KB309" s="1">
        <v>3.8053420000000002E-3</v>
      </c>
      <c r="KC309" s="1">
        <v>1.3290930000000001</v>
      </c>
      <c r="KD309">
        <v>0.7763331</v>
      </c>
      <c r="KE309">
        <v>18.9621</v>
      </c>
      <c r="KF309" s="1">
        <v>3.3766439999999998E-3</v>
      </c>
      <c r="KG309" s="1">
        <v>1.182545</v>
      </c>
      <c r="KH309">
        <v>0.7748524</v>
      </c>
      <c r="KI309">
        <v>18.638110000000001</v>
      </c>
      <c r="KJ309" s="1">
        <v>2.9566359999999999E-3</v>
      </c>
      <c r="KK309" s="1">
        <v>1.038233</v>
      </c>
      <c r="KL309">
        <v>0.77372989999999997</v>
      </c>
      <c r="KM309">
        <v>19.273330000000001</v>
      </c>
      <c r="KN309" s="1">
        <v>2.5430959999999999E-3</v>
      </c>
      <c r="KO309" s="1">
        <v>0.89539219999999997</v>
      </c>
      <c r="KP309">
        <v>0.77290119999999995</v>
      </c>
      <c r="KQ309">
        <v>20.28688</v>
      </c>
      <c r="KR309" s="1">
        <v>2.143453E-3</v>
      </c>
      <c r="KS309" s="1">
        <v>0.75667479999999998</v>
      </c>
      <c r="KT309">
        <v>0.77228019999999997</v>
      </c>
      <c r="KU309">
        <v>21.14817</v>
      </c>
      <c r="KV309" s="1">
        <v>1.775829E-3</v>
      </c>
      <c r="KW309" s="1">
        <v>0.62803920000000002</v>
      </c>
      <c r="KX309">
        <v>0.77190510000000001</v>
      </c>
      <c r="KY309">
        <v>21.68806</v>
      </c>
      <c r="KZ309" s="1">
        <v>1.459108E-3</v>
      </c>
      <c r="LA309" s="1">
        <v>0.51640370000000002</v>
      </c>
      <c r="LB309">
        <v>0.771679</v>
      </c>
      <c r="LC309">
        <v>21.443049999999999</v>
      </c>
      <c r="LD309" s="1">
        <v>1.2047220000000001E-3</v>
      </c>
      <c r="LE309" s="1">
        <v>0.42614489999999999</v>
      </c>
      <c r="LF309">
        <v>0.77162889999999995</v>
      </c>
      <c r="LG309">
        <v>20.48911</v>
      </c>
      <c r="LH309" s="1">
        <v>1.0125889999999999E-3</v>
      </c>
      <c r="LI309" s="1">
        <v>0.35755599999999998</v>
      </c>
      <c r="LJ309">
        <v>0.7716925</v>
      </c>
      <c r="LK309">
        <v>19.726330000000001</v>
      </c>
      <c r="LL309" s="1">
        <v>8.7223870000000003E-4</v>
      </c>
      <c r="LM309" s="1">
        <v>0.30733729999999998</v>
      </c>
      <c r="LN309">
        <v>0.77185619999999999</v>
      </c>
      <c r="LO309">
        <v>19.36974</v>
      </c>
      <c r="LP309" s="1">
        <v>7.6945189999999997E-4</v>
      </c>
      <c r="LQ309" s="1">
        <v>0.27060659999999997</v>
      </c>
      <c r="LR309">
        <v>0.77208330000000003</v>
      </c>
      <c r="LS309">
        <v>20.01201</v>
      </c>
      <c r="LT309" s="1">
        <v>6.9108199999999998E-4</v>
      </c>
      <c r="LU309" s="1">
        <v>0.24269669999999999</v>
      </c>
      <c r="LV309">
        <v>0.77237500000000003</v>
      </c>
      <c r="LW309">
        <v>21.00985</v>
      </c>
      <c r="LX309" s="1">
        <v>6.2775880000000002E-4</v>
      </c>
      <c r="LY309" s="1">
        <v>0.2202346</v>
      </c>
      <c r="LZ309">
        <v>0.77268210000000004</v>
      </c>
      <c r="MA309">
        <v>21.87256</v>
      </c>
      <c r="MB309" s="1">
        <v>5.744786E-4</v>
      </c>
      <c r="MC309" s="1">
        <v>0.2013839</v>
      </c>
      <c r="MD309">
        <v>0.77297539999999998</v>
      </c>
      <c r="ME309">
        <v>22.2986</v>
      </c>
      <c r="MF309" s="1">
        <v>5.2914689999999996E-4</v>
      </c>
      <c r="MG309" s="1">
        <v>0.1853409</v>
      </c>
      <c r="MH309">
        <v>0.77330739999999998</v>
      </c>
      <c r="MI309">
        <v>22.03923</v>
      </c>
      <c r="MJ309" s="1">
        <v>4.9076540000000002E-4</v>
      </c>
      <c r="MK309" s="1">
        <v>0.1717514</v>
      </c>
      <c r="ML309">
        <v>0.77357509999999996</v>
      </c>
      <c r="MM309">
        <v>21.160530000000001</v>
      </c>
      <c r="MN309" s="1">
        <v>4.5855389999999998E-4</v>
      </c>
      <c r="MO309" s="1">
        <v>0.16033939999999999</v>
      </c>
      <c r="MP309">
        <v>0.77381549999999999</v>
      </c>
      <c r="MQ309">
        <v>20.49511</v>
      </c>
      <c r="MR309" s="1">
        <v>4.312761E-4</v>
      </c>
      <c r="MS309" s="1">
        <v>0.15069769999999999</v>
      </c>
      <c r="MT309">
        <v>0.7740108</v>
      </c>
      <c r="MU309">
        <v>20.238230000000001</v>
      </c>
      <c r="MV309" s="1">
        <v>4.0770429999999999E-4</v>
      </c>
      <c r="MW309" s="1">
        <v>0.14238100000000001</v>
      </c>
      <c r="MX309">
        <v>0.7741171</v>
      </c>
      <c r="MY309">
        <v>20.847300000000001</v>
      </c>
      <c r="MZ309" s="1">
        <v>3.866357E-4</v>
      </c>
      <c r="NA309" s="1">
        <v>0.1349863</v>
      </c>
      <c r="NB309">
        <v>0.77418719999999996</v>
      </c>
      <c r="NC309">
        <v>21.122260000000001</v>
      </c>
      <c r="ND309" s="1">
        <v>3.6756160000000001E-4</v>
      </c>
      <c r="NE309" s="1">
        <v>0.12828049999999999</v>
      </c>
      <c r="NF309">
        <v>0.77412460000000005</v>
      </c>
      <c r="NG309">
        <v>21.63252</v>
      </c>
      <c r="NH309" s="1">
        <v>3.5005840000000002E-4</v>
      </c>
      <c r="NI309" s="1">
        <v>0.1221531</v>
      </c>
      <c r="NJ309">
        <v>0.77398909999999999</v>
      </c>
      <c r="NK309">
        <v>22.123539999999998</v>
      </c>
      <c r="NL309" s="1">
        <v>3.3403609999999999E-4</v>
      </c>
      <c r="NM309" s="1">
        <v>0.11654970000000001</v>
      </c>
      <c r="NN309">
        <v>0.77375050000000001</v>
      </c>
      <c r="NO309">
        <v>22.011130000000001</v>
      </c>
      <c r="NP309" s="1">
        <v>3.1946669999999999E-4</v>
      </c>
      <c r="NQ309" s="1">
        <v>0.1114598</v>
      </c>
      <c r="NR309">
        <v>0.77337299999999998</v>
      </c>
      <c r="NS309">
        <v>21.327010000000001</v>
      </c>
      <c r="NT309" s="1">
        <v>3.063195E-4</v>
      </c>
      <c r="NU309" s="1">
        <v>0.1068741</v>
      </c>
      <c r="NV309">
        <v>0.77292019999999995</v>
      </c>
      <c r="NW309">
        <v>20.76914</v>
      </c>
      <c r="NX309" s="1">
        <v>2.9455589999999998E-4</v>
      </c>
      <c r="NY309" s="1">
        <v>0.1027798</v>
      </c>
      <c r="NZ309">
        <v>0.77235880000000001</v>
      </c>
      <c r="OA309">
        <v>20.679670000000002</v>
      </c>
      <c r="OB309" s="1">
        <v>2.842244E-4</v>
      </c>
      <c r="OC309" s="1">
        <v>9.9185549999999997E-2</v>
      </c>
      <c r="OD309">
        <v>0.77173530000000001</v>
      </c>
      <c r="OE309">
        <v>21.665209999999998</v>
      </c>
      <c r="OF309" s="1">
        <v>2.7525169999999998E-4</v>
      </c>
      <c r="OG309" s="1">
        <v>9.607599E-2</v>
      </c>
      <c r="OH309">
        <v>0.77105829999999997</v>
      </c>
      <c r="OI309">
        <v>22.98526</v>
      </c>
      <c r="OJ309" s="1">
        <v>2.6751079999999999E-4</v>
      </c>
      <c r="OK309" s="1">
        <v>9.3393160000000003E-2</v>
      </c>
    </row>
    <row r="310" spans="1:401" x14ac:dyDescent="0.35">
      <c r="A310">
        <v>316</v>
      </c>
      <c r="B310" t="s">
        <v>4</v>
      </c>
      <c r="C310" t="s">
        <v>181</v>
      </c>
      <c r="D310" t="s">
        <v>316</v>
      </c>
      <c r="E310">
        <v>898.30960000000005</v>
      </c>
      <c r="F310">
        <v>0.82097149999999997</v>
      </c>
      <c r="G310">
        <v>16.824490000000001</v>
      </c>
      <c r="H310">
        <v>0</v>
      </c>
      <c r="I310">
        <v>0</v>
      </c>
      <c r="J310">
        <v>0.81944989999999995</v>
      </c>
      <c r="K310">
        <v>17.361640000000001</v>
      </c>
      <c r="L310">
        <v>0</v>
      </c>
      <c r="M310">
        <v>0</v>
      </c>
      <c r="N310">
        <v>0.81797620000000004</v>
      </c>
      <c r="O310">
        <v>18.065480000000001</v>
      </c>
      <c r="P310">
        <v>0</v>
      </c>
      <c r="Q310">
        <v>0</v>
      </c>
      <c r="R310">
        <v>0.81652990000000003</v>
      </c>
      <c r="S310">
        <v>18.615849999999998</v>
      </c>
      <c r="T310">
        <v>0</v>
      </c>
      <c r="U310">
        <v>0</v>
      </c>
      <c r="V310">
        <v>0.81508420000000004</v>
      </c>
      <c r="W310">
        <v>19.088450000000002</v>
      </c>
      <c r="X310">
        <v>0</v>
      </c>
      <c r="Y310">
        <v>0</v>
      </c>
      <c r="Z310">
        <v>0.81364539999999996</v>
      </c>
      <c r="AA310">
        <v>19.089410000000001</v>
      </c>
      <c r="AB310">
        <v>0</v>
      </c>
      <c r="AC310">
        <v>0</v>
      </c>
      <c r="AD310">
        <v>0.81224560000000001</v>
      </c>
      <c r="AE310">
        <v>18.5229</v>
      </c>
      <c r="AF310">
        <v>0</v>
      </c>
      <c r="AG310">
        <v>0</v>
      </c>
      <c r="AH310">
        <v>0.8108379</v>
      </c>
      <c r="AI310">
        <v>17.922499999999999</v>
      </c>
      <c r="AJ310">
        <v>0</v>
      </c>
      <c r="AK310">
        <v>0</v>
      </c>
      <c r="AL310">
        <v>0.80943690000000001</v>
      </c>
      <c r="AM310">
        <v>17.516919999999999</v>
      </c>
      <c r="AN310">
        <v>0</v>
      </c>
      <c r="AO310">
        <v>0</v>
      </c>
      <c r="AP310">
        <v>0.80801389999999995</v>
      </c>
      <c r="AQ310">
        <v>17.899000000000001</v>
      </c>
      <c r="AR310">
        <v>0</v>
      </c>
      <c r="AS310">
        <v>0</v>
      </c>
      <c r="AT310">
        <v>0.80659409999999998</v>
      </c>
      <c r="AU310">
        <v>18.756699999999999</v>
      </c>
      <c r="AV310">
        <v>0</v>
      </c>
      <c r="AW310">
        <v>0</v>
      </c>
      <c r="AX310">
        <v>0.80515340000000002</v>
      </c>
      <c r="AY310">
        <v>19.502700000000001</v>
      </c>
      <c r="AZ310">
        <v>0</v>
      </c>
      <c r="BA310">
        <v>0</v>
      </c>
      <c r="BB310">
        <v>0.80367319999999998</v>
      </c>
      <c r="BC310">
        <v>20.073419999999999</v>
      </c>
      <c r="BD310">
        <v>0</v>
      </c>
      <c r="BE310">
        <v>0</v>
      </c>
      <c r="BF310">
        <v>0.80214079999999999</v>
      </c>
      <c r="BG310">
        <v>20.081510000000002</v>
      </c>
      <c r="BH310">
        <v>0</v>
      </c>
      <c r="BI310">
        <v>0</v>
      </c>
      <c r="BJ310">
        <v>0.80059740000000001</v>
      </c>
      <c r="BK310">
        <v>19.581610000000001</v>
      </c>
      <c r="BL310">
        <v>1.269049E-33</v>
      </c>
      <c r="BM310">
        <v>4.2518470000000001E-31</v>
      </c>
      <c r="BN310">
        <v>0.79901889999999998</v>
      </c>
      <c r="BO310">
        <v>19.112300000000001</v>
      </c>
      <c r="BP310" s="1">
        <v>4.5190800000000003E-21</v>
      </c>
      <c r="BQ310" s="1">
        <v>1.0029219999999999E-18</v>
      </c>
      <c r="BR310">
        <v>0.79743560000000002</v>
      </c>
      <c r="BS310">
        <v>18.81972</v>
      </c>
      <c r="BT310" s="1">
        <v>1.716858E-15</v>
      </c>
      <c r="BU310" s="1">
        <v>5.7784270000000003E-13</v>
      </c>
      <c r="BV310">
        <v>0.79578450000000001</v>
      </c>
      <c r="BW310">
        <v>19.04898</v>
      </c>
      <c r="BX310" s="1">
        <v>1.9108910000000001E-9</v>
      </c>
      <c r="BY310" s="1">
        <v>4.7505680000000001E-7</v>
      </c>
      <c r="BZ310">
        <v>0.79421019999999998</v>
      </c>
      <c r="CA310">
        <v>19.362860000000001</v>
      </c>
      <c r="CB310" s="1">
        <v>2.8248520000000002E-6</v>
      </c>
      <c r="CC310" s="1">
        <v>7.4767690000000005E-4</v>
      </c>
      <c r="CD310">
        <v>0.79284220000000005</v>
      </c>
      <c r="CE310">
        <v>19.639720000000001</v>
      </c>
      <c r="CF310" s="1">
        <v>5.8506119999999996E-4</v>
      </c>
      <c r="CG310" s="1">
        <v>0.16222210000000001</v>
      </c>
      <c r="CH310">
        <v>0.79129970000000005</v>
      </c>
      <c r="CI310">
        <v>19.667159999999999</v>
      </c>
      <c r="CJ310" s="1">
        <v>3.2345140000000001E-2</v>
      </c>
      <c r="CK310" s="1">
        <v>9.3429059999999993</v>
      </c>
      <c r="CL310">
        <v>0.78951539999999998</v>
      </c>
      <c r="CM310">
        <v>19.339670000000002</v>
      </c>
      <c r="CN310" s="1">
        <v>0.64325480000000002</v>
      </c>
      <c r="CO310">
        <v>192.78710000000001</v>
      </c>
      <c r="CP310">
        <v>0.78747610000000001</v>
      </c>
      <c r="CQ310">
        <v>18.933409999999999</v>
      </c>
      <c r="CR310" s="1">
        <v>5.5444440000000004</v>
      </c>
      <c r="CS310">
        <v>1717.4839999999999</v>
      </c>
      <c r="CT310">
        <v>0.78530869999999997</v>
      </c>
      <c r="CU310">
        <v>18.556429999999999</v>
      </c>
      <c r="CV310">
        <v>23.643070000000002</v>
      </c>
      <c r="CW310">
        <v>7553.1639999999998</v>
      </c>
      <c r="CX310">
        <v>0.78310480000000005</v>
      </c>
      <c r="CY310">
        <v>18.270040000000002</v>
      </c>
      <c r="CZ310">
        <v>55.380940000000002</v>
      </c>
      <c r="DA310">
        <v>18199.7</v>
      </c>
      <c r="DB310">
        <v>0.78063870000000002</v>
      </c>
      <c r="DC310">
        <v>18.573170000000001</v>
      </c>
      <c r="DD310">
        <v>77.524609999999996</v>
      </c>
      <c r="DE310">
        <v>26147.99</v>
      </c>
      <c r="DF310">
        <v>0.77843200000000001</v>
      </c>
      <c r="DG310">
        <v>18.904340000000001</v>
      </c>
      <c r="DH310">
        <v>69.547529999999995</v>
      </c>
      <c r="DI310">
        <v>24012.29</v>
      </c>
      <c r="DJ310">
        <v>0.77651079999999995</v>
      </c>
      <c r="DK310">
        <v>19.16891</v>
      </c>
      <c r="DL310">
        <v>42.286059999999999</v>
      </c>
      <c r="DM310">
        <v>14912.57</v>
      </c>
      <c r="DN310">
        <v>0.77472669999999999</v>
      </c>
      <c r="DO310">
        <v>19.464369999999999</v>
      </c>
      <c r="DP310">
        <v>18.321429999999999</v>
      </c>
      <c r="DQ310">
        <v>6586.1450000000004</v>
      </c>
      <c r="DR310">
        <v>0.77291639999999995</v>
      </c>
      <c r="DS310">
        <v>19.327970000000001</v>
      </c>
      <c r="DT310">
        <v>5.926876</v>
      </c>
      <c r="DU310">
        <v>2166.4920000000002</v>
      </c>
      <c r="DV310">
        <v>0.77098080000000002</v>
      </c>
      <c r="DW310">
        <v>18.725390000000001</v>
      </c>
      <c r="DX310">
        <v>1.5132019999999999</v>
      </c>
      <c r="DY310">
        <v>560.74069999999995</v>
      </c>
      <c r="DZ310">
        <v>0.76893279999999997</v>
      </c>
      <c r="EA310">
        <v>18.064240000000002</v>
      </c>
      <c r="EB310">
        <v>0.3449644</v>
      </c>
      <c r="EC310">
        <v>128.26419999999999</v>
      </c>
      <c r="ED310">
        <v>0.76653720000000003</v>
      </c>
      <c r="EE310">
        <v>17.665929999999999</v>
      </c>
      <c r="EF310">
        <v>9.9820190000000003E-2</v>
      </c>
      <c r="EG310">
        <v>36.211730000000003</v>
      </c>
      <c r="EH310">
        <v>0.76386330000000002</v>
      </c>
      <c r="EI310">
        <v>18.122620000000001</v>
      </c>
      <c r="EJ310">
        <v>5.4766719999999998E-2</v>
      </c>
      <c r="EK310">
        <v>19.215219999999999</v>
      </c>
      <c r="EL310">
        <v>0.76096960000000002</v>
      </c>
      <c r="EM310">
        <v>18.800139999999999</v>
      </c>
      <c r="EN310">
        <v>4.520975E-2</v>
      </c>
      <c r="EO310">
        <v>15.708119999999999</v>
      </c>
      <c r="EP310">
        <v>0.75779799999999997</v>
      </c>
      <c r="EQ310">
        <v>19.420680000000001</v>
      </c>
      <c r="ER310">
        <v>4.1440039999999997E-2</v>
      </c>
      <c r="ES310">
        <v>14.405559999999999</v>
      </c>
      <c r="ET310">
        <v>0.75432160000000004</v>
      </c>
      <c r="EU310">
        <v>20.167660000000001</v>
      </c>
      <c r="EV310" s="1">
        <v>3.8754039999999997E-2</v>
      </c>
      <c r="EW310">
        <v>13.510389999999999</v>
      </c>
      <c r="EX310">
        <v>0.75068800000000002</v>
      </c>
      <c r="EY310">
        <v>20.357769999999999</v>
      </c>
      <c r="EZ310" s="1">
        <v>3.634971E-2</v>
      </c>
      <c r="FA310">
        <v>12.716699999999999</v>
      </c>
      <c r="FB310">
        <v>0.74716740000000004</v>
      </c>
      <c r="FC310">
        <v>19.763179999999998</v>
      </c>
      <c r="FD310" s="1">
        <v>3.4089460000000002E-2</v>
      </c>
      <c r="FE310">
        <v>11.96611</v>
      </c>
      <c r="FF310">
        <v>0.74371089999999995</v>
      </c>
      <c r="FG310">
        <v>19.124569999999999</v>
      </c>
      <c r="FH310" s="1">
        <v>3.1940929999999999E-2</v>
      </c>
      <c r="FI310" s="1">
        <v>11.249000000000001</v>
      </c>
      <c r="FJ310">
        <v>0.74021930000000002</v>
      </c>
      <c r="FK310">
        <v>18.678879999999999</v>
      </c>
      <c r="FL310" s="1">
        <v>2.9986450000000001E-2</v>
      </c>
      <c r="FM310" s="1">
        <v>10.592599999999999</v>
      </c>
      <c r="FN310">
        <v>0.73455230000000005</v>
      </c>
      <c r="FO310">
        <v>18.942799999999998</v>
      </c>
      <c r="FP310" s="1">
        <v>2.8445160000000001E-2</v>
      </c>
      <c r="FQ310" s="1">
        <v>10.08807</v>
      </c>
      <c r="FR310">
        <v>0.72870639999999998</v>
      </c>
      <c r="FS310">
        <v>19.545950000000001</v>
      </c>
      <c r="FT310" s="1">
        <v>2.7626129999999999E-2</v>
      </c>
      <c r="FU310" s="1">
        <v>9.8322109999999991</v>
      </c>
      <c r="FV310">
        <v>0.72285750000000004</v>
      </c>
      <c r="FW310">
        <v>20.04879</v>
      </c>
      <c r="FX310" s="1">
        <v>2.7609140000000001E-2</v>
      </c>
      <c r="FY310" s="1">
        <v>9.8622979999999991</v>
      </c>
      <c r="FZ310">
        <v>0.71679599999999999</v>
      </c>
      <c r="GA310">
        <v>20.572420000000001</v>
      </c>
      <c r="GB310" s="1">
        <v>2.8054389999999998E-2</v>
      </c>
      <c r="GC310" s="1">
        <v>10.082599999999999</v>
      </c>
      <c r="GD310">
        <v>0.71087829999999996</v>
      </c>
      <c r="GE310">
        <v>20.665030000000002</v>
      </c>
      <c r="GF310" s="1">
        <v>2.8421229999999999E-2</v>
      </c>
      <c r="GG310" s="1">
        <v>10.28809</v>
      </c>
      <c r="GH310">
        <v>0.70527519999999999</v>
      </c>
      <c r="GI310">
        <v>20.309560000000001</v>
      </c>
      <c r="GJ310" s="1">
        <v>2.8314889999999999E-2</v>
      </c>
      <c r="GK310" s="1">
        <v>10.32451</v>
      </c>
      <c r="GL310">
        <v>0.69993709999999998</v>
      </c>
      <c r="GM310">
        <v>19.968800000000002</v>
      </c>
      <c r="GN310" s="1">
        <v>2.7597279999999998E-2</v>
      </c>
      <c r="GO310" s="1">
        <v>10.13382</v>
      </c>
      <c r="GP310">
        <v>0.69440740000000001</v>
      </c>
      <c r="GQ310">
        <v>19.7319</v>
      </c>
      <c r="GR310" s="1">
        <v>2.6355670000000001E-2</v>
      </c>
      <c r="GS310" s="1">
        <v>9.7448399999999999</v>
      </c>
      <c r="GT310">
        <v>0.68870810000000005</v>
      </c>
      <c r="GU310">
        <v>19.570350000000001</v>
      </c>
      <c r="GV310" s="1">
        <v>2.475902E-2</v>
      </c>
      <c r="GW310" s="1">
        <v>9.2179199999999994</v>
      </c>
      <c r="GX310">
        <v>0.68318429999999997</v>
      </c>
      <c r="GY310">
        <v>19.837209999999999</v>
      </c>
      <c r="GZ310" s="1">
        <v>2.300628E-2</v>
      </c>
      <c r="HA310" s="1">
        <v>8.6213230000000003</v>
      </c>
      <c r="HB310">
        <v>0.67682540000000002</v>
      </c>
      <c r="HC310">
        <v>20.041440000000001</v>
      </c>
      <c r="HD310" s="1">
        <v>2.123684E-2</v>
      </c>
      <c r="HE310" s="1">
        <v>8.0126580000000001</v>
      </c>
      <c r="HF310">
        <v>0.67050220000000005</v>
      </c>
      <c r="HG310">
        <v>20.121269999999999</v>
      </c>
      <c r="HH310" s="1">
        <v>1.952682E-2</v>
      </c>
      <c r="HI310" s="1">
        <v>7.4174179999999996</v>
      </c>
      <c r="HJ310">
        <v>0.66376670000000004</v>
      </c>
      <c r="HK310">
        <v>19.913959999999999</v>
      </c>
      <c r="HL310" s="1">
        <v>1.789922E-2</v>
      </c>
      <c r="HM310" s="1">
        <v>6.8489000000000004</v>
      </c>
      <c r="HN310">
        <v>0.65714939999999999</v>
      </c>
      <c r="HO310">
        <v>19.725090000000002</v>
      </c>
      <c r="HP310" s="1">
        <v>1.6389730000000002E-2</v>
      </c>
      <c r="HQ310" s="1">
        <v>6.3200799999999999</v>
      </c>
      <c r="HR310">
        <v>0.6507307</v>
      </c>
      <c r="HS310">
        <v>19.567830000000001</v>
      </c>
      <c r="HT310" s="1">
        <v>1.501038E-2</v>
      </c>
      <c r="HU310" s="1">
        <v>5.8319520000000002</v>
      </c>
      <c r="HV310">
        <v>0.64436139999999997</v>
      </c>
      <c r="HW310">
        <v>19.308630000000001</v>
      </c>
      <c r="HX310" s="1">
        <v>1.374847E-2</v>
      </c>
      <c r="HY310" s="1">
        <v>5.3816949999999997</v>
      </c>
      <c r="HZ310">
        <v>0.63825849999999995</v>
      </c>
      <c r="IA310">
        <v>19.113499999999998</v>
      </c>
      <c r="IB310" s="1">
        <v>1.2602260000000001E-2</v>
      </c>
      <c r="IC310" s="1">
        <v>4.9683159999999997</v>
      </c>
      <c r="ID310">
        <v>0.63227929999999999</v>
      </c>
      <c r="IE310">
        <v>19.29918</v>
      </c>
      <c r="IF310" s="1">
        <v>1.1557059999999999E-2</v>
      </c>
      <c r="IG310" s="1">
        <v>4.5876770000000002</v>
      </c>
      <c r="IH310">
        <v>0.62658349999999996</v>
      </c>
      <c r="II310">
        <v>19.556560000000001</v>
      </c>
      <c r="IJ310" s="1">
        <v>1.060096E-2</v>
      </c>
      <c r="IK310" s="1">
        <v>4.2356699999999998</v>
      </c>
      <c r="IL310">
        <v>0.62123090000000003</v>
      </c>
      <c r="IM310">
        <v>19.808</v>
      </c>
      <c r="IN310" s="1">
        <v>9.7195860000000005E-3</v>
      </c>
      <c r="IO310" s="1">
        <v>3.908115</v>
      </c>
      <c r="IP310">
        <v>0.61523919999999999</v>
      </c>
      <c r="IQ310">
        <v>19.597290000000001</v>
      </c>
      <c r="IR310" s="1">
        <v>8.9063019999999996E-3</v>
      </c>
      <c r="IS310" s="1">
        <v>3.6070890000000002</v>
      </c>
      <c r="IT310">
        <v>0.60982749999999997</v>
      </c>
      <c r="IU310">
        <v>19.160340000000001</v>
      </c>
      <c r="IV310" s="1">
        <v>8.1672380000000003E-3</v>
      </c>
      <c r="IW310" s="1">
        <v>3.329396</v>
      </c>
      <c r="IX310">
        <v>0.60491340000000005</v>
      </c>
      <c r="IY310">
        <v>18.9511</v>
      </c>
      <c r="IZ310" s="1">
        <v>7.4931499999999996E-3</v>
      </c>
      <c r="JA310" s="1">
        <v>3.0731359999999999</v>
      </c>
      <c r="JB310">
        <v>0.60048230000000002</v>
      </c>
      <c r="JC310">
        <v>18.926279999999998</v>
      </c>
      <c r="JD310" s="1">
        <v>6.873835E-3</v>
      </c>
      <c r="JE310" s="1">
        <v>2.8350620000000002</v>
      </c>
      <c r="JF310">
        <v>0.59672060000000005</v>
      </c>
      <c r="JG310">
        <v>19.39818</v>
      </c>
      <c r="JH310" s="1">
        <v>6.3008869999999998E-3</v>
      </c>
      <c r="JI310" s="1">
        <v>2.6120450000000002</v>
      </c>
      <c r="JJ310">
        <v>0.59345809999999999</v>
      </c>
      <c r="JK310">
        <v>20.026430000000001</v>
      </c>
      <c r="JL310" s="1">
        <v>5.7645309999999998E-3</v>
      </c>
      <c r="JM310" s="1">
        <v>2.4005079999999999</v>
      </c>
      <c r="JN310">
        <v>0.59069280000000002</v>
      </c>
      <c r="JO310">
        <v>20.296959999999999</v>
      </c>
      <c r="JP310" s="1">
        <v>5.2567050000000004E-3</v>
      </c>
      <c r="JQ310" s="1">
        <v>2.1980759999999999</v>
      </c>
      <c r="JR310">
        <v>0.58835669999999995</v>
      </c>
      <c r="JS310">
        <v>20.517900000000001</v>
      </c>
      <c r="JT310" s="1">
        <v>4.773289E-3</v>
      </c>
      <c r="JU310" s="1">
        <v>2.002939</v>
      </c>
      <c r="JV310">
        <v>0.58643970000000001</v>
      </c>
      <c r="JW310">
        <v>20.4726</v>
      </c>
      <c r="JX310" s="1">
        <v>4.3106949999999998E-3</v>
      </c>
      <c r="JY310" s="1">
        <v>1.814344</v>
      </c>
      <c r="JZ310">
        <v>0.58486199999999999</v>
      </c>
      <c r="KA310">
        <v>19.75459</v>
      </c>
      <c r="KB310" s="1">
        <v>3.8671030000000002E-3</v>
      </c>
      <c r="KC310" s="1">
        <v>1.6318550000000001</v>
      </c>
      <c r="KD310">
        <v>0.58359130000000004</v>
      </c>
      <c r="KE310">
        <v>19.005420000000001</v>
      </c>
      <c r="KF310" s="1">
        <v>3.4374430000000001E-3</v>
      </c>
      <c r="KG310" s="1">
        <v>1.454307</v>
      </c>
      <c r="KH310">
        <v>0.58257289999999995</v>
      </c>
      <c r="KI310">
        <v>18.648099999999999</v>
      </c>
      <c r="KJ310" s="1">
        <v>3.0170209999999999E-3</v>
      </c>
      <c r="KK310" s="1">
        <v>1.27963</v>
      </c>
      <c r="KL310">
        <v>0.58181249999999995</v>
      </c>
      <c r="KM310">
        <v>19.23798</v>
      </c>
      <c r="KN310" s="1">
        <v>2.602825E-3</v>
      </c>
      <c r="KO310" s="1">
        <v>1.1066309999999999</v>
      </c>
      <c r="KP310">
        <v>0.58120609999999995</v>
      </c>
      <c r="KQ310">
        <v>20.253399999999999</v>
      </c>
      <c r="KR310" s="1">
        <v>2.200629E-3</v>
      </c>
      <c r="KS310" s="1">
        <v>0.93792489999999995</v>
      </c>
      <c r="KT310">
        <v>0.58080140000000002</v>
      </c>
      <c r="KU310">
        <v>21.15052</v>
      </c>
      <c r="KV310" s="1">
        <v>1.8275100000000001E-3</v>
      </c>
      <c r="KW310" s="1">
        <v>0.78024749999999998</v>
      </c>
      <c r="KX310">
        <v>0.5805264</v>
      </c>
      <c r="KY310">
        <v>21.717289999999998</v>
      </c>
      <c r="KZ310" s="1">
        <v>1.5025629999999999E-3</v>
      </c>
      <c r="LA310" s="1">
        <v>0.64205080000000003</v>
      </c>
      <c r="LB310">
        <v>0.58038889999999999</v>
      </c>
      <c r="LC310">
        <v>21.507470000000001</v>
      </c>
      <c r="LD310" s="1">
        <v>1.2388099999999999E-3</v>
      </c>
      <c r="LE310" s="1">
        <v>0.52921450000000003</v>
      </c>
      <c r="LF310">
        <v>0.58034730000000001</v>
      </c>
      <c r="LG310">
        <v>20.578340000000001</v>
      </c>
      <c r="LH310" s="1">
        <v>1.0379289999999999E-3</v>
      </c>
      <c r="LI310" s="1">
        <v>0.44278089999999998</v>
      </c>
      <c r="LJ310">
        <v>0.58040130000000001</v>
      </c>
      <c r="LK310">
        <v>19.773679999999999</v>
      </c>
      <c r="LL310" s="1">
        <v>8.9066980000000002E-4</v>
      </c>
      <c r="LM310" s="1">
        <v>0.37926660000000001</v>
      </c>
      <c r="LN310">
        <v>0.58050979999999996</v>
      </c>
      <c r="LO310">
        <v>19.388819999999999</v>
      </c>
      <c r="LP310" s="1">
        <v>7.8310239999999996E-4</v>
      </c>
      <c r="LQ310" s="1">
        <v>0.33289859999999999</v>
      </c>
      <c r="LR310">
        <v>0.58065339999999999</v>
      </c>
      <c r="LS310">
        <v>19.980509999999999</v>
      </c>
      <c r="LT310" s="1">
        <v>7.0171839999999997E-4</v>
      </c>
      <c r="LU310" s="1">
        <v>0.29790430000000001</v>
      </c>
      <c r="LV310">
        <v>0.58086669999999996</v>
      </c>
      <c r="LW310">
        <v>20.982990000000001</v>
      </c>
      <c r="LX310" s="1">
        <v>6.3652979999999999E-4</v>
      </c>
      <c r="LY310" s="1">
        <v>0.26997339999999997</v>
      </c>
      <c r="LZ310">
        <v>0.58107189999999997</v>
      </c>
      <c r="MA310">
        <v>21.87537</v>
      </c>
      <c r="MB310" s="1">
        <v>5.8190770000000002E-4</v>
      </c>
      <c r="MC310" s="1">
        <v>0.24662780000000001</v>
      </c>
      <c r="MD310">
        <v>0.58130479999999995</v>
      </c>
      <c r="ME310">
        <v>22.332850000000001</v>
      </c>
      <c r="MF310" s="1">
        <v>5.3546989999999999E-4</v>
      </c>
      <c r="MG310" s="1">
        <v>0.22677559999999999</v>
      </c>
      <c r="MH310">
        <v>0.58151710000000001</v>
      </c>
      <c r="MI310">
        <v>22.09789</v>
      </c>
      <c r="MJ310" s="1">
        <v>4.9609389999999995E-4</v>
      </c>
      <c r="MK310" s="1">
        <v>0.2099396</v>
      </c>
      <c r="ML310">
        <v>0.58170509999999997</v>
      </c>
      <c r="MM310">
        <v>21.234390000000001</v>
      </c>
      <c r="MN310" s="1">
        <v>4.6302330000000001E-4</v>
      </c>
      <c r="MO310" s="1">
        <v>0.1957892</v>
      </c>
      <c r="MP310">
        <v>0.58187040000000001</v>
      </c>
      <c r="MQ310">
        <v>20.524190000000001</v>
      </c>
      <c r="MR310" s="1">
        <v>4.350817E-4</v>
      </c>
      <c r="MS310" s="1">
        <v>0.1838562</v>
      </c>
      <c r="MT310">
        <v>0.58199959999999995</v>
      </c>
      <c r="MU310">
        <v>20.23781</v>
      </c>
      <c r="MV310" s="1">
        <v>4.1103180000000002E-4</v>
      </c>
      <c r="MW310" s="1">
        <v>0.1735988</v>
      </c>
      <c r="MX310">
        <v>0.58209279999999997</v>
      </c>
      <c r="MY310">
        <v>20.799600000000002</v>
      </c>
      <c r="MZ310" s="1">
        <v>3.8962319999999998E-4</v>
      </c>
      <c r="NA310" s="1">
        <v>0.1645113</v>
      </c>
      <c r="NB310">
        <v>0.5821286</v>
      </c>
      <c r="NC310">
        <v>21.11694</v>
      </c>
      <c r="ND310" s="1">
        <v>3.7028529999999998E-4</v>
      </c>
      <c r="NE310" s="1">
        <v>0.15629380000000001</v>
      </c>
      <c r="NF310">
        <v>0.58208110000000002</v>
      </c>
      <c r="NG310">
        <v>21.631350000000001</v>
      </c>
      <c r="NH310" s="1">
        <v>3.525461E-4</v>
      </c>
      <c r="NI310" s="1">
        <v>0.14878430000000001</v>
      </c>
      <c r="NJ310">
        <v>0.58199639999999997</v>
      </c>
      <c r="NK310">
        <v>22.128309999999999</v>
      </c>
      <c r="NL310" s="1">
        <v>3.3630299999999998E-4</v>
      </c>
      <c r="NM310" s="1">
        <v>0.14191799999999999</v>
      </c>
      <c r="NN310">
        <v>0.58182069999999997</v>
      </c>
      <c r="NO310">
        <v>22.053640000000001</v>
      </c>
      <c r="NP310" s="1">
        <v>3.2152040000000003E-4</v>
      </c>
      <c r="NQ310" s="1">
        <v>0.1356762</v>
      </c>
      <c r="NR310">
        <v>0.58156379999999996</v>
      </c>
      <c r="NS310">
        <v>21.38552</v>
      </c>
      <c r="NT310" s="1">
        <v>3.0816390000000001E-4</v>
      </c>
      <c r="NU310" s="1">
        <v>0.13004370000000001</v>
      </c>
      <c r="NV310">
        <v>0.58123150000000001</v>
      </c>
      <c r="NW310">
        <v>20.789169999999999</v>
      </c>
      <c r="NX310" s="1">
        <v>2.9618929999999997E-4</v>
      </c>
      <c r="NY310" s="1">
        <v>0.12500810000000001</v>
      </c>
      <c r="NZ310">
        <v>0.58086099999999996</v>
      </c>
      <c r="OA310">
        <v>20.666889999999999</v>
      </c>
      <c r="OB310" s="1">
        <v>2.8564619999999998E-4</v>
      </c>
      <c r="OC310" s="1">
        <v>0.120577</v>
      </c>
      <c r="OD310">
        <v>0.58042380000000005</v>
      </c>
      <c r="OE310">
        <v>21.60022</v>
      </c>
      <c r="OF310" s="1">
        <v>2.7647700000000002E-4</v>
      </c>
      <c r="OG310" s="1">
        <v>0.11673840000000001</v>
      </c>
      <c r="OH310">
        <v>0.57995359999999996</v>
      </c>
      <c r="OI310">
        <v>22.935210000000001</v>
      </c>
      <c r="OJ310" s="1">
        <v>2.6857539999999998E-4</v>
      </c>
      <c r="OK310" s="1">
        <v>0.1134285</v>
      </c>
    </row>
    <row r="311" spans="1:401" x14ac:dyDescent="0.35">
      <c r="A311">
        <v>317</v>
      </c>
      <c r="B311" t="s">
        <v>4</v>
      </c>
      <c r="C311" t="s">
        <v>181</v>
      </c>
      <c r="D311" t="s">
        <v>317</v>
      </c>
      <c r="E311">
        <v>920.83439999999996</v>
      </c>
      <c r="F311">
        <v>0.88900349999999995</v>
      </c>
      <c r="G311">
        <v>16.84442</v>
      </c>
      <c r="H311">
        <v>0</v>
      </c>
      <c r="I311">
        <v>0</v>
      </c>
      <c r="J311">
        <v>0.88705160000000005</v>
      </c>
      <c r="K311">
        <v>17.36758</v>
      </c>
      <c r="L311">
        <v>0</v>
      </c>
      <c r="M311">
        <v>0</v>
      </c>
      <c r="N311">
        <v>0.88513569999999997</v>
      </c>
      <c r="O311">
        <v>18.074770000000001</v>
      </c>
      <c r="P311">
        <v>0</v>
      </c>
      <c r="Q311">
        <v>0</v>
      </c>
      <c r="R311">
        <v>0.88323189999999996</v>
      </c>
      <c r="S311">
        <v>18.63128</v>
      </c>
      <c r="T311">
        <v>0</v>
      </c>
      <c r="U311">
        <v>0</v>
      </c>
      <c r="V311">
        <v>0.88136539999999997</v>
      </c>
      <c r="W311">
        <v>19.10877</v>
      </c>
      <c r="X311">
        <v>0</v>
      </c>
      <c r="Y311">
        <v>0</v>
      </c>
      <c r="Z311">
        <v>0.87952200000000003</v>
      </c>
      <c r="AA311">
        <v>19.11598</v>
      </c>
      <c r="AB311">
        <v>0</v>
      </c>
      <c r="AC311">
        <v>0</v>
      </c>
      <c r="AD311">
        <v>0.87764220000000004</v>
      </c>
      <c r="AE311">
        <v>18.560759999999998</v>
      </c>
      <c r="AF311">
        <v>0</v>
      </c>
      <c r="AG311">
        <v>0</v>
      </c>
      <c r="AH311">
        <v>0.87582260000000001</v>
      </c>
      <c r="AI311">
        <v>17.950369999999999</v>
      </c>
      <c r="AJ311">
        <v>0</v>
      </c>
      <c r="AK311">
        <v>0</v>
      </c>
      <c r="AL311">
        <v>0.87398719999999996</v>
      </c>
      <c r="AM311">
        <v>17.537759999999999</v>
      </c>
      <c r="AN311">
        <v>0</v>
      </c>
      <c r="AO311">
        <v>0</v>
      </c>
      <c r="AP311">
        <v>0.87212339999999999</v>
      </c>
      <c r="AQ311">
        <v>17.905650000000001</v>
      </c>
      <c r="AR311">
        <v>0</v>
      </c>
      <c r="AS311">
        <v>0</v>
      </c>
      <c r="AT311">
        <v>0.87024109999999999</v>
      </c>
      <c r="AU311">
        <v>18.761289999999999</v>
      </c>
      <c r="AV311">
        <v>0</v>
      </c>
      <c r="AW311">
        <v>0</v>
      </c>
      <c r="AX311">
        <v>0.86835090000000004</v>
      </c>
      <c r="AY311">
        <v>19.512699999999999</v>
      </c>
      <c r="AZ311">
        <v>0</v>
      </c>
      <c r="BA311">
        <v>0</v>
      </c>
      <c r="BB311">
        <v>0.86643199999999998</v>
      </c>
      <c r="BC311">
        <v>20.089670000000002</v>
      </c>
      <c r="BD311">
        <v>0</v>
      </c>
      <c r="BE311">
        <v>0</v>
      </c>
      <c r="BF311">
        <v>0.86448599999999998</v>
      </c>
      <c r="BG311">
        <v>20.100349999999999</v>
      </c>
      <c r="BH311">
        <v>0</v>
      </c>
      <c r="BI311">
        <v>0</v>
      </c>
      <c r="BJ311">
        <v>0.86245470000000002</v>
      </c>
      <c r="BK311">
        <v>19.614709999999999</v>
      </c>
      <c r="BL311">
        <v>1.528833E-34</v>
      </c>
      <c r="BM311">
        <v>5.0748310000000004E-32</v>
      </c>
      <c r="BN311">
        <v>0.8603807</v>
      </c>
      <c r="BO311">
        <v>19.134080000000001</v>
      </c>
      <c r="BP311" s="1">
        <v>1.3733889999999999E-21</v>
      </c>
      <c r="BQ311" s="1">
        <v>2.9508050000000001E-19</v>
      </c>
      <c r="BR311">
        <v>0.85829330000000004</v>
      </c>
      <c r="BS311">
        <v>18.83746</v>
      </c>
      <c r="BT311" s="1">
        <v>2.5152860000000002E-16</v>
      </c>
      <c r="BU311" s="1">
        <v>8.3845199999999997E-14</v>
      </c>
      <c r="BV311">
        <v>0.85614650000000003</v>
      </c>
      <c r="BW311">
        <v>19.057310000000001</v>
      </c>
      <c r="BX311" s="1">
        <v>9.2281229999999995E-10</v>
      </c>
      <c r="BY311" s="1">
        <v>2.2640920000000001E-7</v>
      </c>
      <c r="BZ311">
        <v>0.85407909999999998</v>
      </c>
      <c r="CA311">
        <v>19.3597</v>
      </c>
      <c r="CB311" s="1">
        <v>1.6595299999999999E-6</v>
      </c>
      <c r="CC311" s="1">
        <v>4.3441749999999999E-4</v>
      </c>
      <c r="CD311">
        <v>0.85221199999999997</v>
      </c>
      <c r="CE311">
        <v>19.649319999999999</v>
      </c>
      <c r="CF311" s="1">
        <v>3.8725540000000001E-4</v>
      </c>
      <c r="CG311" s="1">
        <v>0.10624740000000001</v>
      </c>
      <c r="CH311">
        <v>0.85016570000000002</v>
      </c>
      <c r="CI311">
        <v>19.675879999999999</v>
      </c>
      <c r="CJ311" s="1">
        <v>2.3480350000000001E-2</v>
      </c>
      <c r="CK311" s="1">
        <v>6.7125370000000002</v>
      </c>
      <c r="CL311">
        <v>0.84785940000000004</v>
      </c>
      <c r="CM311">
        <v>19.364529999999998</v>
      </c>
      <c r="CN311" s="1">
        <v>0.50456109999999998</v>
      </c>
      <c r="CO311">
        <v>149.69120000000001</v>
      </c>
      <c r="CP311">
        <v>0.84523990000000004</v>
      </c>
      <c r="CQ311">
        <v>18.956769999999999</v>
      </c>
      <c r="CR311">
        <v>4.6519659999999998</v>
      </c>
      <c r="CS311">
        <v>1426.5450000000001</v>
      </c>
      <c r="CT311">
        <v>0.84241310000000003</v>
      </c>
      <c r="CU311">
        <v>18.575749999999999</v>
      </c>
      <c r="CV311">
        <v>21.05566</v>
      </c>
      <c r="CW311">
        <v>6659.6</v>
      </c>
      <c r="CX311">
        <v>0.83944770000000002</v>
      </c>
      <c r="CY311">
        <v>18.283799999999999</v>
      </c>
      <c r="CZ311">
        <v>52.019170000000003</v>
      </c>
      <c r="DA311">
        <v>16926.63</v>
      </c>
      <c r="DB311">
        <v>0.83667789999999997</v>
      </c>
      <c r="DC311">
        <v>18.580660000000002</v>
      </c>
      <c r="DD311">
        <v>76.383849999999995</v>
      </c>
      <c r="DE311">
        <v>25507.1</v>
      </c>
      <c r="DF311">
        <v>0.83473750000000002</v>
      </c>
      <c r="DG311">
        <v>18.895009999999999</v>
      </c>
      <c r="DH311">
        <v>71.560490000000001</v>
      </c>
      <c r="DI311">
        <v>24450.36</v>
      </c>
      <c r="DJ311">
        <v>0.83307830000000005</v>
      </c>
      <c r="DK311">
        <v>19.179539999999999</v>
      </c>
      <c r="DL311">
        <v>45.248370000000001</v>
      </c>
      <c r="DM311">
        <v>15784.73</v>
      </c>
      <c r="DN311">
        <v>0.83160449999999997</v>
      </c>
      <c r="DO311">
        <v>19.468630000000001</v>
      </c>
      <c r="DP311">
        <v>20.309100000000001</v>
      </c>
      <c r="DQ311">
        <v>7218.9260000000004</v>
      </c>
      <c r="DR311">
        <v>0.83010079999999997</v>
      </c>
      <c r="DS311">
        <v>19.354890000000001</v>
      </c>
      <c r="DT311">
        <v>6.7771299999999997</v>
      </c>
      <c r="DU311">
        <v>2448.9009999999998</v>
      </c>
      <c r="DV311">
        <v>0.82843259999999996</v>
      </c>
      <c r="DW311">
        <v>18.768840000000001</v>
      </c>
      <c r="DX311">
        <v>1.7724150000000001</v>
      </c>
      <c r="DY311">
        <v>649.35</v>
      </c>
      <c r="DZ311">
        <v>0.82555230000000002</v>
      </c>
      <c r="EA311">
        <v>18.104209999999998</v>
      </c>
      <c r="EB311">
        <v>0.40543750000000001</v>
      </c>
      <c r="EC311">
        <v>149.3047</v>
      </c>
      <c r="ED311">
        <v>0.82229609999999997</v>
      </c>
      <c r="EE311">
        <v>17.705539999999999</v>
      </c>
      <c r="EF311">
        <v>0.11142970000000001</v>
      </c>
      <c r="EG311">
        <v>40.208199999999998</v>
      </c>
      <c r="EH311">
        <v>0.81869179999999997</v>
      </c>
      <c r="EI311">
        <v>18.13776</v>
      </c>
      <c r="EJ311">
        <v>5.6914260000000001E-2</v>
      </c>
      <c r="EK311">
        <v>19.85472</v>
      </c>
      <c r="EL311">
        <v>0.81474530000000001</v>
      </c>
      <c r="EM311">
        <v>18.803190000000001</v>
      </c>
      <c r="EN311">
        <v>4.5786779999999999E-2</v>
      </c>
      <c r="EO311">
        <v>15.79167</v>
      </c>
      <c r="EP311">
        <v>0.81038080000000001</v>
      </c>
      <c r="EQ311">
        <v>19.43337</v>
      </c>
      <c r="ER311">
        <v>4.1751740000000002E-2</v>
      </c>
      <c r="ES311">
        <v>14.40227</v>
      </c>
      <c r="ET311">
        <v>0.80567230000000001</v>
      </c>
      <c r="EU311">
        <v>20.168769999999999</v>
      </c>
      <c r="EV311" s="1">
        <v>3.9007529999999999E-2</v>
      </c>
      <c r="EW311">
        <v>13.493499999999999</v>
      </c>
      <c r="EX311">
        <v>0.80070810000000003</v>
      </c>
      <c r="EY311">
        <v>20.373349999999999</v>
      </c>
      <c r="EZ311" s="1">
        <v>3.6586880000000002E-2</v>
      </c>
      <c r="FA311">
        <v>12.701040000000001</v>
      </c>
      <c r="FB311">
        <v>0.79577229999999999</v>
      </c>
      <c r="FC311">
        <v>19.810569999999998</v>
      </c>
      <c r="FD311" s="1">
        <v>3.431493E-2</v>
      </c>
      <c r="FE311">
        <v>11.952909999999999</v>
      </c>
      <c r="FF311">
        <v>0.79085119999999998</v>
      </c>
      <c r="FG311">
        <v>19.162990000000001</v>
      </c>
      <c r="FH311" s="1">
        <v>3.2155700000000002E-2</v>
      </c>
      <c r="FI311" s="1">
        <v>11.243740000000001</v>
      </c>
      <c r="FJ311">
        <v>0.78580680000000003</v>
      </c>
      <c r="FK311">
        <v>18.723220000000001</v>
      </c>
      <c r="FL311" s="1">
        <v>3.017512E-2</v>
      </c>
      <c r="FM311" s="1">
        <v>10.59196</v>
      </c>
      <c r="FN311">
        <v>0.78051570000000003</v>
      </c>
      <c r="FO311">
        <v>18.96697</v>
      </c>
      <c r="FP311" s="1">
        <v>2.8571309999999999E-2</v>
      </c>
      <c r="FQ311" s="1">
        <v>10.065950000000001</v>
      </c>
      <c r="FR311">
        <v>0.77515690000000004</v>
      </c>
      <c r="FS311">
        <v>19.563970000000001</v>
      </c>
      <c r="FT311" s="1">
        <v>2.7664250000000001E-2</v>
      </c>
      <c r="FU311" s="1">
        <v>9.7755299999999998</v>
      </c>
      <c r="FV311">
        <v>0.76931289999999997</v>
      </c>
      <c r="FW311">
        <v>20.068850000000001</v>
      </c>
      <c r="FX311" s="1">
        <v>2.7562489999999999E-2</v>
      </c>
      <c r="FY311" s="1">
        <v>9.7715110000000003</v>
      </c>
      <c r="FZ311">
        <v>0.76147810000000005</v>
      </c>
      <c r="GA311">
        <v>20.580030000000001</v>
      </c>
      <c r="GB311" s="1">
        <v>2.797763E-2</v>
      </c>
      <c r="GC311" s="1">
        <v>9.9731450000000006</v>
      </c>
      <c r="GD311">
        <v>0.75381770000000003</v>
      </c>
      <c r="GE311">
        <v>20.673629999999999</v>
      </c>
      <c r="GF311" s="1">
        <v>2.8375239999999999E-2</v>
      </c>
      <c r="GG311" s="1">
        <v>10.18141</v>
      </c>
      <c r="GH311">
        <v>0.7465039</v>
      </c>
      <c r="GI311">
        <v>20.333480000000002</v>
      </c>
      <c r="GJ311" s="1">
        <v>2.8334580000000002E-2</v>
      </c>
      <c r="GK311" s="1">
        <v>10.235239999999999</v>
      </c>
      <c r="GL311">
        <v>0.73950519999999997</v>
      </c>
      <c r="GM311">
        <v>19.982949999999999</v>
      </c>
      <c r="GN311" s="1">
        <v>2.7688540000000001E-2</v>
      </c>
      <c r="GO311" s="1">
        <v>10.066509999999999</v>
      </c>
      <c r="GP311">
        <v>0.73235570000000005</v>
      </c>
      <c r="GQ311">
        <v>19.751380000000001</v>
      </c>
      <c r="GR311" s="1">
        <v>2.6502609999999999E-2</v>
      </c>
      <c r="GS311" s="1">
        <v>9.6956900000000008</v>
      </c>
      <c r="GT311">
        <v>0.72503399999999996</v>
      </c>
      <c r="GU311">
        <v>19.598520000000001</v>
      </c>
      <c r="GV311" s="1">
        <v>2.4939949999999999E-2</v>
      </c>
      <c r="GW311" s="1">
        <v>9.1812590000000007</v>
      </c>
      <c r="GX311">
        <v>0.71785239999999995</v>
      </c>
      <c r="GY311">
        <v>19.856950000000001</v>
      </c>
      <c r="GZ311" s="1">
        <v>2.3199419999999998E-2</v>
      </c>
      <c r="HA311" s="1">
        <v>8.5933119999999992</v>
      </c>
      <c r="HB311">
        <v>0.71059209999999995</v>
      </c>
      <c r="HC311">
        <v>20.066020000000002</v>
      </c>
      <c r="HD311" s="1">
        <v>2.1429879999999998E-2</v>
      </c>
      <c r="HE311" s="1">
        <v>7.9856629999999997</v>
      </c>
      <c r="HF311">
        <v>0.70336350000000003</v>
      </c>
      <c r="HG311">
        <v>20.136659999999999</v>
      </c>
      <c r="HH311" s="1">
        <v>1.9713720000000001E-2</v>
      </c>
      <c r="HI311" s="1">
        <v>7.3896750000000004</v>
      </c>
      <c r="HJ311">
        <v>0.69556200000000001</v>
      </c>
      <c r="HK311">
        <v>19.929559999999999</v>
      </c>
      <c r="HL311" s="1">
        <v>1.8076020000000002E-2</v>
      </c>
      <c r="HM311" s="1">
        <v>6.819833</v>
      </c>
      <c r="HN311">
        <v>0.68703910000000001</v>
      </c>
      <c r="HO311">
        <v>19.72221</v>
      </c>
      <c r="HP311" s="1">
        <v>1.6553769999999999E-2</v>
      </c>
      <c r="HQ311" s="1">
        <v>6.2890629999999996</v>
      </c>
      <c r="HR311">
        <v>0.67878479999999997</v>
      </c>
      <c r="HS311">
        <v>19.558060000000001</v>
      </c>
      <c r="HT311" s="1">
        <v>1.516231E-2</v>
      </c>
      <c r="HU311" s="1">
        <v>5.7990209999999998</v>
      </c>
      <c r="HV311">
        <v>0.67057829999999996</v>
      </c>
      <c r="HW311">
        <v>19.30781</v>
      </c>
      <c r="HX311" s="1">
        <v>1.38888E-2</v>
      </c>
      <c r="HY311" s="1">
        <v>5.3472140000000001</v>
      </c>
      <c r="HZ311">
        <v>0.6626843</v>
      </c>
      <c r="IA311">
        <v>19.125330000000002</v>
      </c>
      <c r="IB311" s="1">
        <v>1.2731849999999999E-2</v>
      </c>
      <c r="IC311" s="1">
        <v>4.9326109999999996</v>
      </c>
      <c r="ID311">
        <v>0.65496690000000002</v>
      </c>
      <c r="IE311">
        <v>19.309200000000001</v>
      </c>
      <c r="IF311" s="1">
        <v>1.167675E-2</v>
      </c>
      <c r="IG311" s="1">
        <v>4.5512560000000004</v>
      </c>
      <c r="IH311">
        <v>0.64762969999999997</v>
      </c>
      <c r="II311">
        <v>19.573830000000001</v>
      </c>
      <c r="IJ311" s="1">
        <v>1.071249E-2</v>
      </c>
      <c r="IK311" s="1">
        <v>4.1987540000000001</v>
      </c>
      <c r="IL311">
        <v>0.64080219999999999</v>
      </c>
      <c r="IM311">
        <v>19.82771</v>
      </c>
      <c r="IN311" s="1">
        <v>9.8226790000000008E-3</v>
      </c>
      <c r="IO311" s="1">
        <v>3.8725480000000001</v>
      </c>
      <c r="IP311">
        <v>0.63416300000000003</v>
      </c>
      <c r="IQ311">
        <v>19.620329999999999</v>
      </c>
      <c r="IR311" s="1">
        <v>9.0017819999999998E-3</v>
      </c>
      <c r="IS311" s="1">
        <v>3.5702479999999999</v>
      </c>
      <c r="IT311">
        <v>0.62817860000000003</v>
      </c>
      <c r="IU311">
        <v>19.179680000000001</v>
      </c>
      <c r="IV311" s="1">
        <v>8.2552419999999994E-3</v>
      </c>
      <c r="IW311" s="1">
        <v>3.2918980000000002</v>
      </c>
      <c r="IX311">
        <v>0.62270800000000004</v>
      </c>
      <c r="IY311">
        <v>18.93957</v>
      </c>
      <c r="IZ311" s="1">
        <v>7.5746839999999999E-3</v>
      </c>
      <c r="JA311" s="1">
        <v>3.0357470000000002</v>
      </c>
      <c r="JB311">
        <v>0.61775789999999997</v>
      </c>
      <c r="JC311">
        <v>18.90795</v>
      </c>
      <c r="JD311" s="1">
        <v>6.9499080000000003E-3</v>
      </c>
      <c r="JE311" s="1">
        <v>2.7985370000000001</v>
      </c>
      <c r="JF311">
        <v>0.61339010000000005</v>
      </c>
      <c r="JG311">
        <v>19.381910000000001</v>
      </c>
      <c r="JH311" s="1">
        <v>6.3725509999999997E-3</v>
      </c>
      <c r="JI311" s="1">
        <v>2.577169</v>
      </c>
      <c r="JJ311">
        <v>0.60960349999999996</v>
      </c>
      <c r="JK311">
        <v>20.011230000000001</v>
      </c>
      <c r="JL311" s="1">
        <v>5.8328779999999997E-3</v>
      </c>
      <c r="JM311" s="1">
        <v>2.3678789999999998</v>
      </c>
      <c r="JN311">
        <v>0.60638000000000003</v>
      </c>
      <c r="JO311">
        <v>20.326589999999999</v>
      </c>
      <c r="JP311" s="1">
        <v>5.3225089999999996E-3</v>
      </c>
      <c r="JQ311" s="1">
        <v>2.1682610000000002</v>
      </c>
      <c r="JR311">
        <v>0.60367550000000003</v>
      </c>
      <c r="JS311">
        <v>20.55517</v>
      </c>
      <c r="JT311" s="1">
        <v>4.8367699999999998E-3</v>
      </c>
      <c r="JU311" s="1">
        <v>1.9762420000000001</v>
      </c>
      <c r="JV311">
        <v>0.60142419999999996</v>
      </c>
      <c r="JW311">
        <v>20.503900000000002</v>
      </c>
      <c r="JX311" s="1">
        <v>4.3721389999999997E-3</v>
      </c>
      <c r="JY311" s="1">
        <v>1.7910269999999999</v>
      </c>
      <c r="JZ311">
        <v>0.59957919999999998</v>
      </c>
      <c r="KA311">
        <v>19.819400000000002</v>
      </c>
      <c r="KB311" s="1">
        <v>3.9266179999999998E-3</v>
      </c>
      <c r="KC311" s="1">
        <v>1.6120429999999999</v>
      </c>
      <c r="KD311">
        <v>0.59807869999999996</v>
      </c>
      <c r="KE311">
        <v>19.047139999999999</v>
      </c>
      <c r="KF311" s="1">
        <v>3.4956660000000001E-3</v>
      </c>
      <c r="KG311" s="1">
        <v>1.438267</v>
      </c>
      <c r="KH311">
        <v>0.59687800000000002</v>
      </c>
      <c r="KI311">
        <v>18.662400000000002</v>
      </c>
      <c r="KJ311" s="1">
        <v>3.074579E-3</v>
      </c>
      <c r="KK311" s="1">
        <v>1.2677069999999999</v>
      </c>
      <c r="KL311">
        <v>0.59596990000000005</v>
      </c>
      <c r="KM311">
        <v>19.221489999999999</v>
      </c>
      <c r="KN311" s="1">
        <v>2.659706E-3</v>
      </c>
      <c r="KO311" s="1">
        <v>1.098946</v>
      </c>
      <c r="KP311">
        <v>0.59526639999999997</v>
      </c>
      <c r="KQ311">
        <v>20.230350000000001</v>
      </c>
      <c r="KR311" s="1">
        <v>2.2552890000000002E-3</v>
      </c>
      <c r="KS311" s="1">
        <v>0.93383850000000002</v>
      </c>
      <c r="KT311">
        <v>0.59477239999999998</v>
      </c>
      <c r="KU311">
        <v>21.16282</v>
      </c>
      <c r="KV311" s="1">
        <v>1.8773119999999999E-3</v>
      </c>
      <c r="KW311" s="1">
        <v>0.77853139999999998</v>
      </c>
      <c r="KX311">
        <v>0.59444710000000001</v>
      </c>
      <c r="KY311">
        <v>21.753360000000001</v>
      </c>
      <c r="KZ311" s="1">
        <v>1.5448560000000001E-3</v>
      </c>
      <c r="LA311" s="1">
        <v>0.6411886</v>
      </c>
      <c r="LB311">
        <v>0.5942404</v>
      </c>
      <c r="LC311">
        <v>21.559519999999999</v>
      </c>
      <c r="LD311" s="1">
        <v>1.2722740000000001E-3</v>
      </c>
      <c r="LE311" s="1">
        <v>0.5279973</v>
      </c>
      <c r="LF311">
        <v>0.59418150000000003</v>
      </c>
      <c r="LG311">
        <v>20.660260000000001</v>
      </c>
      <c r="LH311" s="1">
        <v>1.0629540000000001E-3</v>
      </c>
      <c r="LI311" s="1">
        <v>0.44061689999999998</v>
      </c>
      <c r="LJ311">
        <v>0.59421069999999998</v>
      </c>
      <c r="LK311">
        <v>19.81908</v>
      </c>
      <c r="LL311" s="1">
        <v>9.0888809999999998E-4</v>
      </c>
      <c r="LM311" s="1">
        <v>0.37615219999999999</v>
      </c>
      <c r="LN311">
        <v>0.59433449999999999</v>
      </c>
      <c r="LO311">
        <v>19.413150000000002</v>
      </c>
      <c r="LP311" s="1">
        <v>7.9654369999999995E-4</v>
      </c>
      <c r="LQ311" s="1">
        <v>0.32915630000000001</v>
      </c>
      <c r="LR311">
        <v>0.59450449999999999</v>
      </c>
      <c r="LS311">
        <v>19.97457</v>
      </c>
      <c r="LT311" s="1">
        <v>7.1209759999999996E-4</v>
      </c>
      <c r="LU311" s="1">
        <v>0.29389419999999999</v>
      </c>
      <c r="LV311">
        <v>0.59470869999999998</v>
      </c>
      <c r="LW311">
        <v>20.969550000000002</v>
      </c>
      <c r="LX311" s="1">
        <v>6.4502470000000003E-4</v>
      </c>
      <c r="LY311" s="1">
        <v>0.26598379999999999</v>
      </c>
      <c r="LZ311">
        <v>0.59494559999999996</v>
      </c>
      <c r="MA311">
        <v>21.88599</v>
      </c>
      <c r="MB311" s="1">
        <v>5.8909149999999998E-4</v>
      </c>
      <c r="MC311" s="1">
        <v>0.24276010000000001</v>
      </c>
      <c r="MD311">
        <v>0.59518499999999996</v>
      </c>
      <c r="ME311">
        <v>22.372810000000001</v>
      </c>
      <c r="MF311" s="1">
        <v>5.4158750000000001E-4</v>
      </c>
      <c r="MG311" s="1">
        <v>0.2230375</v>
      </c>
      <c r="MH311">
        <v>0.59544319999999995</v>
      </c>
      <c r="MI311">
        <v>22.146640000000001</v>
      </c>
      <c r="MJ311" s="1">
        <v>5.0126230000000003E-4</v>
      </c>
      <c r="MK311" s="1">
        <v>0.20629629999999999</v>
      </c>
      <c r="ML311">
        <v>0.59565159999999995</v>
      </c>
      <c r="MM311">
        <v>21.302060000000001</v>
      </c>
      <c r="MN311" s="1">
        <v>4.6735910000000002E-4</v>
      </c>
      <c r="MO311" s="1">
        <v>0.1922082</v>
      </c>
      <c r="MP311">
        <v>0.5958388</v>
      </c>
      <c r="MQ311">
        <v>20.551770000000001</v>
      </c>
      <c r="MR311" s="1">
        <v>4.3876149999999998E-4</v>
      </c>
      <c r="MS311" s="1">
        <v>0.1803419</v>
      </c>
      <c r="MT311">
        <v>0.59599400000000002</v>
      </c>
      <c r="MU311">
        <v>20.240760000000002</v>
      </c>
      <c r="MV311" s="1">
        <v>4.1423220000000001E-4</v>
      </c>
      <c r="MW311" s="1">
        <v>0.17017789999999999</v>
      </c>
      <c r="MX311">
        <v>0.59611289999999995</v>
      </c>
      <c r="MY311">
        <v>20.76089</v>
      </c>
      <c r="MZ311" s="1">
        <v>3.9249450000000002E-4</v>
      </c>
      <c r="NA311" s="1">
        <v>0.16120699999999999</v>
      </c>
      <c r="NB311">
        <v>0.59615470000000004</v>
      </c>
      <c r="NC311">
        <v>21.1081</v>
      </c>
      <c r="ND311" s="1">
        <v>3.7289879999999998E-4</v>
      </c>
      <c r="NE311" s="1">
        <v>0.1531121</v>
      </c>
      <c r="NF311">
        <v>0.59613059999999995</v>
      </c>
      <c r="NG311">
        <v>21.64029</v>
      </c>
      <c r="NH311" s="1">
        <v>3.5493539999999999E-4</v>
      </c>
      <c r="NI311" s="1">
        <v>0.1457138</v>
      </c>
      <c r="NJ311">
        <v>0.59602390000000005</v>
      </c>
      <c r="NK311">
        <v>22.136590000000002</v>
      </c>
      <c r="NL311" s="1">
        <v>3.3848109999999999E-4</v>
      </c>
      <c r="NM311" s="1">
        <v>0.13894970000000001</v>
      </c>
      <c r="NN311">
        <v>0.59584170000000003</v>
      </c>
      <c r="NO311">
        <v>22.08568</v>
      </c>
      <c r="NP311" s="1">
        <v>3.234965E-4</v>
      </c>
      <c r="NQ311" s="1">
        <v>0.13279289999999999</v>
      </c>
      <c r="NR311">
        <v>0.59558080000000002</v>
      </c>
      <c r="NS311">
        <v>21.439139999999998</v>
      </c>
      <c r="NT311" s="1">
        <v>3.0994360000000001E-4</v>
      </c>
      <c r="NU311" s="1">
        <v>0.12723119999999999</v>
      </c>
      <c r="NV311">
        <v>0.59523139999999997</v>
      </c>
      <c r="NW311">
        <v>20.80828</v>
      </c>
      <c r="NX311" s="1">
        <v>2.977702E-4</v>
      </c>
      <c r="NY311" s="1">
        <v>0.12224640000000001</v>
      </c>
      <c r="NZ311">
        <v>0.5948061</v>
      </c>
      <c r="OA311">
        <v>20.66348</v>
      </c>
      <c r="OB311" s="1">
        <v>2.870247E-4</v>
      </c>
      <c r="OC311" s="1">
        <v>0.1178512</v>
      </c>
      <c r="OD311">
        <v>0.59432110000000005</v>
      </c>
      <c r="OE311">
        <v>21.5533</v>
      </c>
      <c r="OF311" s="1">
        <v>2.7766450000000001E-4</v>
      </c>
      <c r="OG311" s="1">
        <v>0.11403339999999999</v>
      </c>
      <c r="OH311">
        <v>0.59380670000000002</v>
      </c>
      <c r="OI311">
        <v>22.89687</v>
      </c>
      <c r="OJ311" s="1">
        <v>2.6960569999999999E-4</v>
      </c>
      <c r="OK311" s="1">
        <v>0.1107419</v>
      </c>
    </row>
    <row r="312" spans="1:401" x14ac:dyDescent="0.35">
      <c r="A312">
        <v>318</v>
      </c>
      <c r="B312" t="s">
        <v>4</v>
      </c>
      <c r="C312" t="s">
        <v>181</v>
      </c>
      <c r="D312" t="s">
        <v>318</v>
      </c>
      <c r="E312">
        <v>858.68259999999998</v>
      </c>
      <c r="F312">
        <v>0.87680769999999997</v>
      </c>
      <c r="G312">
        <v>16.86121</v>
      </c>
      <c r="H312">
        <v>0</v>
      </c>
      <c r="I312">
        <v>0</v>
      </c>
      <c r="J312">
        <v>0.87547350000000002</v>
      </c>
      <c r="K312">
        <v>17.373329999999999</v>
      </c>
      <c r="L312">
        <v>0</v>
      </c>
      <c r="M312">
        <v>0</v>
      </c>
      <c r="N312">
        <v>0.87416320000000003</v>
      </c>
      <c r="O312">
        <v>18.078669999999999</v>
      </c>
      <c r="P312">
        <v>0</v>
      </c>
      <c r="Q312">
        <v>0</v>
      </c>
      <c r="R312">
        <v>0.87286509999999995</v>
      </c>
      <c r="S312">
        <v>18.646080000000001</v>
      </c>
      <c r="T312">
        <v>0</v>
      </c>
      <c r="U312">
        <v>0</v>
      </c>
      <c r="V312">
        <v>0.87161900000000003</v>
      </c>
      <c r="W312">
        <v>19.12602</v>
      </c>
      <c r="X312">
        <v>0</v>
      </c>
      <c r="Y312">
        <v>0</v>
      </c>
      <c r="Z312">
        <v>0.87037160000000002</v>
      </c>
      <c r="AA312">
        <v>19.139720000000001</v>
      </c>
      <c r="AB312">
        <v>0</v>
      </c>
      <c r="AC312">
        <v>0</v>
      </c>
      <c r="AD312">
        <v>0.86913510000000005</v>
      </c>
      <c r="AE312">
        <v>18.595120000000001</v>
      </c>
      <c r="AF312">
        <v>0</v>
      </c>
      <c r="AG312">
        <v>0</v>
      </c>
      <c r="AH312">
        <v>0.8679171</v>
      </c>
      <c r="AI312">
        <v>17.97663</v>
      </c>
      <c r="AJ312">
        <v>0</v>
      </c>
      <c r="AK312">
        <v>0</v>
      </c>
      <c r="AL312">
        <v>0.86671450000000005</v>
      </c>
      <c r="AM312">
        <v>17.556280000000001</v>
      </c>
      <c r="AN312">
        <v>0</v>
      </c>
      <c r="AO312">
        <v>0</v>
      </c>
      <c r="AP312">
        <v>0.86547339999999995</v>
      </c>
      <c r="AQ312">
        <v>17.914210000000001</v>
      </c>
      <c r="AR312">
        <v>0</v>
      </c>
      <c r="AS312">
        <v>0</v>
      </c>
      <c r="AT312">
        <v>0.86422969999999999</v>
      </c>
      <c r="AU312">
        <v>18.761379999999999</v>
      </c>
      <c r="AV312">
        <v>0</v>
      </c>
      <c r="AW312">
        <v>0</v>
      </c>
      <c r="AX312">
        <v>0.86298160000000002</v>
      </c>
      <c r="AY312">
        <v>19.520350000000001</v>
      </c>
      <c r="AZ312">
        <v>0</v>
      </c>
      <c r="BA312">
        <v>0</v>
      </c>
      <c r="BB312">
        <v>0.86169399999999996</v>
      </c>
      <c r="BC312">
        <v>20.104610000000001</v>
      </c>
      <c r="BD312">
        <v>0</v>
      </c>
      <c r="BE312">
        <v>0</v>
      </c>
      <c r="BF312">
        <v>0.86038749999999997</v>
      </c>
      <c r="BG312">
        <v>20.11636</v>
      </c>
      <c r="BH312">
        <v>0</v>
      </c>
      <c r="BI312">
        <v>0</v>
      </c>
      <c r="BJ312">
        <v>0.85903499999999999</v>
      </c>
      <c r="BK312">
        <v>19.64508</v>
      </c>
      <c r="BL312">
        <v>1.777169E-35</v>
      </c>
      <c r="BM312">
        <v>5.2943530000000001E-33</v>
      </c>
      <c r="BN312">
        <v>0.85765089999999999</v>
      </c>
      <c r="BO312">
        <v>19.154489999999999</v>
      </c>
      <c r="BP312" s="1">
        <v>3.2989619999999999E-22</v>
      </c>
      <c r="BQ312" s="1">
        <v>6.4834090000000006E-20</v>
      </c>
      <c r="BR312">
        <v>0.85628150000000003</v>
      </c>
      <c r="BS312">
        <v>18.853590000000001</v>
      </c>
      <c r="BT312" s="1">
        <v>3.8167129999999999E-17</v>
      </c>
      <c r="BU312" s="1">
        <v>1.141242E-14</v>
      </c>
      <c r="BV312">
        <v>0.85486609999999996</v>
      </c>
      <c r="BW312">
        <v>19.066759999999999</v>
      </c>
      <c r="BX312" s="1">
        <v>4.4594860000000001E-10</v>
      </c>
      <c r="BY312" s="1">
        <v>1.004424E-7</v>
      </c>
      <c r="BZ312">
        <v>0.85356050000000006</v>
      </c>
      <c r="CA312">
        <v>19.354959999999998</v>
      </c>
      <c r="CB312" s="1">
        <v>9.8009829999999992E-7</v>
      </c>
      <c r="CC312" s="1">
        <v>2.3501300000000001E-4</v>
      </c>
      <c r="CD312">
        <v>0.85239410000000004</v>
      </c>
      <c r="CE312">
        <v>19.66056</v>
      </c>
      <c r="CF312" s="1">
        <v>2.5750030000000002E-4</v>
      </c>
      <c r="CG312" s="1">
        <v>6.4492339999999995E-2</v>
      </c>
      <c r="CH312">
        <v>0.85039439999999999</v>
      </c>
      <c r="CI312">
        <v>19.682790000000001</v>
      </c>
      <c r="CJ312" s="1">
        <v>1.7097830000000001E-2</v>
      </c>
      <c r="CK312" s="1">
        <v>4.4469830000000004</v>
      </c>
      <c r="CL312">
        <v>0.84775880000000003</v>
      </c>
      <c r="CM312">
        <v>19.386590000000002</v>
      </c>
      <c r="CN312" s="1">
        <v>0.39637820000000001</v>
      </c>
      <c r="CO312" s="1">
        <v>106.6332</v>
      </c>
      <c r="CP312">
        <v>0.8448445</v>
      </c>
      <c r="CQ312">
        <v>18.97775</v>
      </c>
      <c r="CR312" s="1">
        <v>3.9034520000000001</v>
      </c>
      <c r="CS312">
        <v>1081.837</v>
      </c>
      <c r="CT312">
        <v>0.84163109999999997</v>
      </c>
      <c r="CU312">
        <v>18.593350000000001</v>
      </c>
      <c r="CV312">
        <v>18.726669999999999</v>
      </c>
      <c r="CW312">
        <v>5336.0479999999998</v>
      </c>
      <c r="CX312">
        <v>0.83827499999999999</v>
      </c>
      <c r="CY312">
        <v>18.29665</v>
      </c>
      <c r="CZ312">
        <v>48.732390000000002</v>
      </c>
      <c r="DA312">
        <v>14241.99</v>
      </c>
      <c r="DB312">
        <v>0.83507569999999998</v>
      </c>
      <c r="DC312">
        <v>18.590689999999999</v>
      </c>
      <c r="DD312">
        <v>74.975610000000003</v>
      </c>
      <c r="DE312">
        <v>22420.83</v>
      </c>
      <c r="DF312">
        <v>0.83267760000000002</v>
      </c>
      <c r="DG312">
        <v>18.88476</v>
      </c>
      <c r="DH312">
        <v>73.26679</v>
      </c>
      <c r="DI312">
        <v>22354.639999999999</v>
      </c>
      <c r="DJ312">
        <v>0.83054850000000002</v>
      </c>
      <c r="DK312">
        <v>19.190909999999999</v>
      </c>
      <c r="DL312">
        <v>48.125749999999996</v>
      </c>
      <c r="DM312">
        <v>14952.15</v>
      </c>
      <c r="DN312">
        <v>0.8285711</v>
      </c>
      <c r="DO312">
        <v>19.470870000000001</v>
      </c>
      <c r="DP312">
        <v>22.353909999999999</v>
      </c>
      <c r="DQ312">
        <v>7058.8980000000001</v>
      </c>
      <c r="DR312">
        <v>0.82656810000000003</v>
      </c>
      <c r="DS312">
        <v>19.377230000000001</v>
      </c>
      <c r="DT312">
        <v>7.6887679999999996</v>
      </c>
      <c r="DU312">
        <v>2462.6289999999999</v>
      </c>
      <c r="DV312">
        <v>0.82446750000000002</v>
      </c>
      <c r="DW312">
        <v>18.807310000000001</v>
      </c>
      <c r="DX312">
        <v>2.0598909999999999</v>
      </c>
      <c r="DY312">
        <v>667.78330000000005</v>
      </c>
      <c r="DZ312">
        <v>0.82208619999999999</v>
      </c>
      <c r="EA312">
        <v>18.139880000000002</v>
      </c>
      <c r="EB312">
        <v>0.47429789999999999</v>
      </c>
      <c r="EC312">
        <v>154.53970000000001</v>
      </c>
      <c r="ED312">
        <v>0.81941180000000002</v>
      </c>
      <c r="EE312">
        <v>17.742979999999999</v>
      </c>
      <c r="EF312">
        <v>0.1248824</v>
      </c>
      <c r="EG312">
        <v>40.072189999999999</v>
      </c>
      <c r="EH312">
        <v>0.81648240000000005</v>
      </c>
      <c r="EI312">
        <v>18.159890000000001</v>
      </c>
      <c r="EJ312">
        <v>5.938177E-2</v>
      </c>
      <c r="EK312">
        <v>18.484449999999999</v>
      </c>
      <c r="EL312">
        <v>0.81326399999999999</v>
      </c>
      <c r="EM312">
        <v>18.809920000000002</v>
      </c>
      <c r="EN312">
        <v>4.6407909999999997E-2</v>
      </c>
      <c r="EO312">
        <v>14.26872</v>
      </c>
      <c r="EP312">
        <v>0.80968660000000003</v>
      </c>
      <c r="EQ312">
        <v>19.451809999999998</v>
      </c>
      <c r="ER312">
        <v>4.2064600000000001E-2</v>
      </c>
      <c r="ES312">
        <v>12.918430000000001</v>
      </c>
      <c r="ET312">
        <v>0.805863</v>
      </c>
      <c r="EU312">
        <v>20.176100000000002</v>
      </c>
      <c r="EV312" s="1">
        <v>3.9255770000000002E-2</v>
      </c>
      <c r="EW312">
        <v>12.072649999999999</v>
      </c>
      <c r="EX312">
        <v>0.80181349999999996</v>
      </c>
      <c r="EY312">
        <v>20.383459999999999</v>
      </c>
      <c r="EZ312" s="1">
        <v>3.6817379999999997E-2</v>
      </c>
      <c r="FA312">
        <v>11.34534</v>
      </c>
      <c r="FB312">
        <v>0.79789580000000004</v>
      </c>
      <c r="FC312">
        <v>19.848659999999999</v>
      </c>
      <c r="FD312" s="1">
        <v>3.4533660000000001E-2</v>
      </c>
      <c r="FE312">
        <v>10.65924</v>
      </c>
      <c r="FF312">
        <v>0.79323399999999999</v>
      </c>
      <c r="FG312">
        <v>19.195180000000001</v>
      </c>
      <c r="FH312" s="1">
        <v>3.2362059999999998E-2</v>
      </c>
      <c r="FI312">
        <v>10.01061</v>
      </c>
      <c r="FJ312">
        <v>0.78817159999999997</v>
      </c>
      <c r="FK312">
        <v>18.765809999999998</v>
      </c>
      <c r="FL312" s="1">
        <v>3.0358759999999999E-2</v>
      </c>
      <c r="FM312" s="1">
        <v>9.4114280000000008</v>
      </c>
      <c r="FN312">
        <v>0.78278519999999996</v>
      </c>
      <c r="FO312">
        <v>19.001580000000001</v>
      </c>
      <c r="FP312" s="1">
        <v>2.8702539999999999E-2</v>
      </c>
      <c r="FQ312" s="1">
        <v>8.9160640000000004</v>
      </c>
      <c r="FR312">
        <v>0.77737920000000005</v>
      </c>
      <c r="FS312">
        <v>19.591709999999999</v>
      </c>
      <c r="FT312" s="1">
        <v>2.7711409999999999E-2</v>
      </c>
      <c r="FU312" s="1">
        <v>8.6199019999999997</v>
      </c>
      <c r="FV312">
        <v>0.77176169999999999</v>
      </c>
      <c r="FW312">
        <v>20.098759999999999</v>
      </c>
      <c r="FX312" s="1">
        <v>2.752725E-2</v>
      </c>
      <c r="FY312" s="1">
        <v>8.5741829999999997</v>
      </c>
      <c r="FZ312">
        <v>0.76603810000000006</v>
      </c>
      <c r="GA312">
        <v>20.596039999999999</v>
      </c>
      <c r="GB312" s="1">
        <v>2.7907379999999999E-2</v>
      </c>
      <c r="GC312" s="1">
        <v>8.7097569999999997</v>
      </c>
      <c r="GD312">
        <v>0.76045960000000001</v>
      </c>
      <c r="GE312">
        <v>20.676960000000001</v>
      </c>
      <c r="GF312" s="1">
        <v>2.8329480000000001E-2</v>
      </c>
      <c r="GG312" s="1">
        <v>8.8663059999999998</v>
      </c>
      <c r="GH312">
        <v>0.75516459999999996</v>
      </c>
      <c r="GI312">
        <v>20.350390000000001</v>
      </c>
      <c r="GJ312" s="1">
        <v>2.8349119999999998E-2</v>
      </c>
      <c r="GK312" s="1">
        <v>8.8981890000000003</v>
      </c>
      <c r="GL312">
        <v>0.75020070000000005</v>
      </c>
      <c r="GM312">
        <v>19.992380000000001</v>
      </c>
      <c r="GN312" s="1">
        <v>2.7771589999999999E-2</v>
      </c>
      <c r="GO312" s="1">
        <v>8.7389039999999998</v>
      </c>
      <c r="GP312">
        <v>0.74513660000000004</v>
      </c>
      <c r="GQ312">
        <v>19.76605</v>
      </c>
      <c r="GR312" s="1">
        <v>2.663958E-2</v>
      </c>
      <c r="GS312" s="1">
        <v>8.4008870000000009</v>
      </c>
      <c r="GT312">
        <v>0.73987700000000001</v>
      </c>
      <c r="GU312">
        <v>19.62782</v>
      </c>
      <c r="GV312" s="1">
        <v>2.510981E-2</v>
      </c>
      <c r="GW312" s="1">
        <v>7.9371850000000004</v>
      </c>
      <c r="GX312">
        <v>0.73442600000000002</v>
      </c>
      <c r="GY312">
        <v>19.884720000000002</v>
      </c>
      <c r="GZ312" s="1">
        <v>2.3383310000000001E-2</v>
      </c>
      <c r="HA312" s="1">
        <v>7.4129610000000001</v>
      </c>
      <c r="HB312">
        <v>0.7288637</v>
      </c>
      <c r="HC312">
        <v>20.0961</v>
      </c>
      <c r="HD312" s="1">
        <v>2.1614390000000001E-2</v>
      </c>
      <c r="HE312" s="1">
        <v>6.8707349999999998</v>
      </c>
      <c r="HF312">
        <v>0.72335850000000002</v>
      </c>
      <c r="HG312">
        <v>20.150449999999999</v>
      </c>
      <c r="HH312" s="1">
        <v>1.9892110000000001E-2</v>
      </c>
      <c r="HI312" s="1">
        <v>6.3394029999999999</v>
      </c>
      <c r="HJ312">
        <v>0.71734640000000005</v>
      </c>
      <c r="HK312">
        <v>19.940760000000001</v>
      </c>
      <c r="HL312" s="1">
        <v>1.8244650000000001E-2</v>
      </c>
      <c r="HM312" s="1">
        <v>5.8316109999999997</v>
      </c>
      <c r="HN312">
        <v>0.71143840000000003</v>
      </c>
      <c r="HO312">
        <v>19.716159999999999</v>
      </c>
      <c r="HP312" s="1">
        <v>1.6709959999999999E-2</v>
      </c>
      <c r="HQ312" s="1">
        <v>5.3557940000000004</v>
      </c>
      <c r="HR312">
        <v>0.70580600000000004</v>
      </c>
      <c r="HS312">
        <v>19.54288</v>
      </c>
      <c r="HT312" s="1">
        <v>1.530666E-2</v>
      </c>
      <c r="HU312" s="1">
        <v>4.9172120000000001</v>
      </c>
      <c r="HV312">
        <v>0.70019050000000005</v>
      </c>
      <c r="HW312">
        <v>19.297899999999998</v>
      </c>
      <c r="HX312" s="1">
        <v>1.402162E-2</v>
      </c>
      <c r="HY312" s="1">
        <v>4.5138119999999997</v>
      </c>
      <c r="HZ312">
        <v>0.69483980000000001</v>
      </c>
      <c r="IA312">
        <v>19.13589</v>
      </c>
      <c r="IB312" s="1">
        <v>1.285364E-2</v>
      </c>
      <c r="IC312" s="1">
        <v>4.1448280000000004</v>
      </c>
      <c r="ID312">
        <v>0.68960089999999996</v>
      </c>
      <c r="IE312">
        <v>19.329090000000001</v>
      </c>
      <c r="IF312" s="1">
        <v>1.1789000000000001E-2</v>
      </c>
      <c r="IG312" s="1">
        <v>3.8069500000000001</v>
      </c>
      <c r="IH312">
        <v>0.68478640000000002</v>
      </c>
      <c r="II312">
        <v>19.597719999999999</v>
      </c>
      <c r="IJ312" s="1">
        <v>1.081677E-2</v>
      </c>
      <c r="IK312" s="1">
        <v>3.4977550000000002</v>
      </c>
      <c r="IL312">
        <v>0.67975070000000004</v>
      </c>
      <c r="IM312">
        <v>19.851780000000002</v>
      </c>
      <c r="IN312" s="1">
        <v>9.9194829999999998E-3</v>
      </c>
      <c r="IO312" s="1">
        <v>3.214944</v>
      </c>
      <c r="IP312">
        <v>0.67486860000000004</v>
      </c>
      <c r="IQ312">
        <v>19.632169999999999</v>
      </c>
      <c r="IR312" s="1">
        <v>9.0909890000000007E-3</v>
      </c>
      <c r="IS312" s="1">
        <v>2.953713</v>
      </c>
      <c r="IT312">
        <v>0.67044179999999998</v>
      </c>
      <c r="IU312">
        <v>19.19134</v>
      </c>
      <c r="IV312" s="1">
        <v>8.3370479999999997E-3</v>
      </c>
      <c r="IW312" s="1">
        <v>2.7144889999999999</v>
      </c>
      <c r="IX312">
        <v>0.66641499999999998</v>
      </c>
      <c r="IY312">
        <v>18.926770000000001</v>
      </c>
      <c r="IZ312" s="1">
        <v>7.6501019999999998E-3</v>
      </c>
      <c r="JA312" s="1">
        <v>2.4956849999999999</v>
      </c>
      <c r="JB312">
        <v>0.66274420000000001</v>
      </c>
      <c r="JC312">
        <v>18.890840000000001</v>
      </c>
      <c r="JD312" s="1">
        <v>7.0199679999999997E-3</v>
      </c>
      <c r="JE312" s="1">
        <v>2.2944140000000002</v>
      </c>
      <c r="JF312">
        <v>0.65958700000000003</v>
      </c>
      <c r="JG312">
        <v>19.385719999999999</v>
      </c>
      <c r="JH312" s="1">
        <v>6.4380690000000003E-3</v>
      </c>
      <c r="JI312" s="1">
        <v>2.1076570000000001</v>
      </c>
      <c r="JJ312">
        <v>0.65689960000000003</v>
      </c>
      <c r="JK312">
        <v>20.009060000000002</v>
      </c>
      <c r="JL312" s="1">
        <v>5.8950679999999998E-3</v>
      </c>
      <c r="JM312" s="1">
        <v>1.9325810000000001</v>
      </c>
      <c r="JN312">
        <v>0.65459350000000005</v>
      </c>
      <c r="JO312">
        <v>20.359850000000002</v>
      </c>
      <c r="JP312" s="1">
        <v>5.3819640000000004E-3</v>
      </c>
      <c r="JQ312" s="1">
        <v>1.76678</v>
      </c>
      <c r="JR312">
        <v>0.65264610000000001</v>
      </c>
      <c r="JS312">
        <v>20.600239999999999</v>
      </c>
      <c r="JT312" s="1">
        <v>4.8939659999999996E-3</v>
      </c>
      <c r="JU312" s="1">
        <v>1.608425</v>
      </c>
      <c r="JV312">
        <v>0.65104110000000004</v>
      </c>
      <c r="JW312">
        <v>20.523689999999998</v>
      </c>
      <c r="JX312" s="1">
        <v>4.4272779999999998E-3</v>
      </c>
      <c r="JY312" s="1">
        <v>1.456431</v>
      </c>
      <c r="JZ312">
        <v>0.64971820000000002</v>
      </c>
      <c r="KA312">
        <v>19.861719999999998</v>
      </c>
      <c r="KB312" s="1">
        <v>3.9799070000000004E-3</v>
      </c>
      <c r="KC312" s="1">
        <v>1.310346</v>
      </c>
      <c r="KD312">
        <v>0.64867229999999998</v>
      </c>
      <c r="KE312">
        <v>19.0749</v>
      </c>
      <c r="KF312" s="1">
        <v>3.5475820000000001E-3</v>
      </c>
      <c r="KG312" s="1">
        <v>1.169127</v>
      </c>
      <c r="KH312">
        <v>0.64781949999999999</v>
      </c>
      <c r="KI312">
        <v>18.678090000000001</v>
      </c>
      <c r="KJ312" s="1">
        <v>3.1257450000000001E-3</v>
      </c>
      <c r="KK312" s="1">
        <v>1.031175</v>
      </c>
      <c r="KL312">
        <v>0.64714550000000004</v>
      </c>
      <c r="KM312">
        <v>19.229800000000001</v>
      </c>
      <c r="KN312" s="1">
        <v>2.7102319999999999E-3</v>
      </c>
      <c r="KO312" s="1">
        <v>0.89510109999999998</v>
      </c>
      <c r="KP312">
        <v>0.64666840000000003</v>
      </c>
      <c r="KQ312">
        <v>20.234629999999999</v>
      </c>
      <c r="KR312" s="1">
        <v>2.304052E-3</v>
      </c>
      <c r="KS312" s="1">
        <v>0.76192470000000001</v>
      </c>
      <c r="KT312">
        <v>0.64633969999999996</v>
      </c>
      <c r="KU312">
        <v>21.19501</v>
      </c>
      <c r="KV312" s="1">
        <v>1.922031E-3</v>
      </c>
      <c r="KW312" s="1">
        <v>0.63617000000000001</v>
      </c>
      <c r="KX312">
        <v>0.64610979999999996</v>
      </c>
      <c r="KY312">
        <v>21.799969999999998</v>
      </c>
      <c r="KZ312" s="1">
        <v>1.583161E-3</v>
      </c>
      <c r="LA312" s="1">
        <v>0.52426070000000002</v>
      </c>
      <c r="LB312">
        <v>0.64599439999999997</v>
      </c>
      <c r="LC312">
        <v>21.591049999999999</v>
      </c>
      <c r="LD312" s="1">
        <v>1.3028270000000001E-3</v>
      </c>
      <c r="LE312" s="1">
        <v>0.43137160000000002</v>
      </c>
      <c r="LF312">
        <v>0.64595789999999997</v>
      </c>
      <c r="LG312">
        <v>20.717410000000001</v>
      </c>
      <c r="LH312" s="1">
        <v>1.0859349999999999E-3</v>
      </c>
      <c r="LI312" s="1">
        <v>0.35923549999999999</v>
      </c>
      <c r="LJ312">
        <v>0.64600349999999995</v>
      </c>
      <c r="LK312">
        <v>19.850000000000001</v>
      </c>
      <c r="LL312" s="1">
        <v>9.2562839999999998E-4</v>
      </c>
      <c r="LM312" s="1">
        <v>0.3058361</v>
      </c>
      <c r="LN312">
        <v>0.64610990000000001</v>
      </c>
      <c r="LO312">
        <v>19.43927</v>
      </c>
      <c r="LP312" s="1">
        <v>8.0885460000000001E-4</v>
      </c>
      <c r="LQ312" s="1">
        <v>0.2669492</v>
      </c>
      <c r="LR312">
        <v>0.64625100000000002</v>
      </c>
      <c r="LS312">
        <v>19.988250000000001</v>
      </c>
      <c r="LT312" s="1">
        <v>7.215349E-4</v>
      </c>
      <c r="LU312" s="1">
        <v>0.23790890000000001</v>
      </c>
      <c r="LV312">
        <v>0.6464242</v>
      </c>
      <c r="LW312">
        <v>20.980429999999998</v>
      </c>
      <c r="LX312" s="1">
        <v>6.5269890000000004E-4</v>
      </c>
      <c r="LY312" s="1">
        <v>0.21508079999999999</v>
      </c>
      <c r="LZ312">
        <v>0.64662200000000003</v>
      </c>
      <c r="MA312">
        <v>21.91366</v>
      </c>
      <c r="MB312" s="1">
        <v>5.9556769999999999E-4</v>
      </c>
      <c r="MC312" s="1">
        <v>0.19616749999999999</v>
      </c>
      <c r="MD312">
        <v>0.64681929999999999</v>
      </c>
      <c r="ME312">
        <v>22.420069999999999</v>
      </c>
      <c r="MF312" s="1">
        <v>5.4709949999999995E-4</v>
      </c>
      <c r="MG312" s="1">
        <v>0.1801268</v>
      </c>
      <c r="MH312">
        <v>0.64699180000000001</v>
      </c>
      <c r="MI312">
        <v>22.176449999999999</v>
      </c>
      <c r="MJ312" s="1">
        <v>5.0592279999999996E-4</v>
      </c>
      <c r="MK312" s="1">
        <v>0.16650499999999999</v>
      </c>
      <c r="ML312">
        <v>0.64716200000000002</v>
      </c>
      <c r="MM312">
        <v>21.347339999999999</v>
      </c>
      <c r="MN312" s="1">
        <v>4.7127250000000002E-4</v>
      </c>
      <c r="MO312" s="1">
        <v>0.15502949999999999</v>
      </c>
      <c r="MP312">
        <v>0.6473177</v>
      </c>
      <c r="MQ312">
        <v>20.567730000000001</v>
      </c>
      <c r="MR312" s="1">
        <v>4.4207509999999998E-4</v>
      </c>
      <c r="MS312" s="1">
        <v>0.1453702</v>
      </c>
      <c r="MT312">
        <v>0.64741000000000004</v>
      </c>
      <c r="MU312">
        <v>20.248010000000001</v>
      </c>
      <c r="MV312" s="1">
        <v>4.1710370000000002E-4</v>
      </c>
      <c r="MW312" s="1">
        <v>0.13711599999999999</v>
      </c>
      <c r="MX312">
        <v>0.64749959999999995</v>
      </c>
      <c r="MY312">
        <v>20.740379999999998</v>
      </c>
      <c r="MZ312" s="1">
        <v>3.9506330000000002E-4</v>
      </c>
      <c r="NA312" s="1">
        <v>0.1298569</v>
      </c>
      <c r="NB312">
        <v>0.64751389999999998</v>
      </c>
      <c r="NC312">
        <v>21.09976</v>
      </c>
      <c r="ND312" s="1">
        <v>3.7523299999999999E-4</v>
      </c>
      <c r="NE312" s="1">
        <v>0.1233107</v>
      </c>
      <c r="NF312">
        <v>0.64749540000000005</v>
      </c>
      <c r="NG312">
        <v>21.671469999999999</v>
      </c>
      <c r="NH312" s="1">
        <v>3.5707300000000001E-4</v>
      </c>
      <c r="NI312" s="1">
        <v>0.1173276</v>
      </c>
      <c r="NJ312">
        <v>0.64740909999999996</v>
      </c>
      <c r="NK312">
        <v>22.15438</v>
      </c>
      <c r="NL312" s="1">
        <v>3.4043380000000001E-4</v>
      </c>
      <c r="NM312" s="1">
        <v>0.1118553</v>
      </c>
      <c r="NN312">
        <v>0.64726819999999996</v>
      </c>
      <c r="NO312">
        <v>22.102450000000001</v>
      </c>
      <c r="NP312" s="1">
        <v>3.2527279999999999E-4</v>
      </c>
      <c r="NQ312" s="1">
        <v>0.1068663</v>
      </c>
      <c r="NR312">
        <v>0.64702409999999999</v>
      </c>
      <c r="NS312">
        <v>21.474620000000002</v>
      </c>
      <c r="NT312" s="1">
        <v>3.115406E-4</v>
      </c>
      <c r="NU312" s="1">
        <v>0.10234790000000001</v>
      </c>
      <c r="NV312">
        <v>0.64676339999999999</v>
      </c>
      <c r="NW312">
        <v>20.818069999999999</v>
      </c>
      <c r="NX312" s="1">
        <v>2.9919860000000002E-4</v>
      </c>
      <c r="NY312" s="1">
        <v>9.8292699999999997E-2</v>
      </c>
      <c r="NZ312">
        <v>0.64640730000000002</v>
      </c>
      <c r="OA312">
        <v>20.668800000000001</v>
      </c>
      <c r="OB312" s="1">
        <v>2.8826889999999998E-4</v>
      </c>
      <c r="OC312" s="1">
        <v>9.4702389999999997E-2</v>
      </c>
      <c r="OD312">
        <v>0.64602400000000004</v>
      </c>
      <c r="OE312">
        <v>21.54945</v>
      </c>
      <c r="OF312" s="1">
        <v>2.7873740000000001E-4</v>
      </c>
      <c r="OG312" s="1">
        <v>9.1574329999999995E-2</v>
      </c>
      <c r="OH312">
        <v>0.64562719999999996</v>
      </c>
      <c r="OI312">
        <v>22.89687</v>
      </c>
      <c r="OJ312" s="1">
        <v>2.7053709999999998E-4</v>
      </c>
      <c r="OK312" s="1">
        <v>8.8874969999999998E-2</v>
      </c>
    </row>
    <row r="313" spans="1:401" x14ac:dyDescent="0.35">
      <c r="A313">
        <v>319</v>
      </c>
      <c r="B313" t="s">
        <v>4</v>
      </c>
      <c r="C313" t="s">
        <v>181</v>
      </c>
      <c r="D313" t="s">
        <v>319</v>
      </c>
      <c r="E313">
        <v>883.34400000000005</v>
      </c>
      <c r="F313">
        <v>0.95319620000000005</v>
      </c>
      <c r="G313">
        <v>16.871479999999998</v>
      </c>
      <c r="H313">
        <v>0</v>
      </c>
      <c r="I313">
        <v>0</v>
      </c>
      <c r="J313">
        <v>0.95129640000000004</v>
      </c>
      <c r="K313">
        <v>17.368480000000002</v>
      </c>
      <c r="L313">
        <v>0</v>
      </c>
      <c r="M313">
        <v>0</v>
      </c>
      <c r="N313">
        <v>0.94942579999999999</v>
      </c>
      <c r="O313">
        <v>18.07244</v>
      </c>
      <c r="P313">
        <v>0</v>
      </c>
      <c r="Q313">
        <v>0</v>
      </c>
      <c r="R313">
        <v>0.94757950000000002</v>
      </c>
      <c r="S313">
        <v>18.645980000000002</v>
      </c>
      <c r="T313">
        <v>0</v>
      </c>
      <c r="U313">
        <v>0</v>
      </c>
      <c r="V313">
        <v>0.94574360000000002</v>
      </c>
      <c r="W313">
        <v>19.132719999999999</v>
      </c>
      <c r="X313">
        <v>0</v>
      </c>
      <c r="Y313">
        <v>0</v>
      </c>
      <c r="Z313">
        <v>0.94395459999999998</v>
      </c>
      <c r="AA313">
        <v>19.161989999999999</v>
      </c>
      <c r="AB313">
        <v>0</v>
      </c>
      <c r="AC313">
        <v>0</v>
      </c>
      <c r="AD313">
        <v>0.94214880000000001</v>
      </c>
      <c r="AE313">
        <v>18.629989999999999</v>
      </c>
      <c r="AF313">
        <v>0</v>
      </c>
      <c r="AG313">
        <v>0</v>
      </c>
      <c r="AH313">
        <v>0.94041839999999999</v>
      </c>
      <c r="AI313">
        <v>18.00553</v>
      </c>
      <c r="AJ313">
        <v>0</v>
      </c>
      <c r="AK313">
        <v>0</v>
      </c>
      <c r="AL313">
        <v>0.93863399999999997</v>
      </c>
      <c r="AM313">
        <v>17.571439999999999</v>
      </c>
      <c r="AN313">
        <v>0</v>
      </c>
      <c r="AO313">
        <v>0</v>
      </c>
      <c r="AP313">
        <v>0.93687299999999996</v>
      </c>
      <c r="AQ313">
        <v>17.91169</v>
      </c>
      <c r="AR313">
        <v>0</v>
      </c>
      <c r="AS313">
        <v>0</v>
      </c>
      <c r="AT313">
        <v>0.93507399999999996</v>
      </c>
      <c r="AU313">
        <v>18.752469999999999</v>
      </c>
      <c r="AV313">
        <v>0</v>
      </c>
      <c r="AW313">
        <v>0</v>
      </c>
      <c r="AX313">
        <v>0.93323840000000002</v>
      </c>
      <c r="AY313">
        <v>19.51568</v>
      </c>
      <c r="AZ313">
        <v>0</v>
      </c>
      <c r="BA313">
        <v>0</v>
      </c>
      <c r="BB313">
        <v>0.93138949999999998</v>
      </c>
      <c r="BC313">
        <v>20.109739999999999</v>
      </c>
      <c r="BD313">
        <v>0</v>
      </c>
      <c r="BE313">
        <v>0</v>
      </c>
      <c r="BF313">
        <v>0.92950219999999995</v>
      </c>
      <c r="BG313">
        <v>20.132709999999999</v>
      </c>
      <c r="BH313">
        <v>0</v>
      </c>
      <c r="BI313">
        <v>0</v>
      </c>
      <c r="BJ313">
        <v>0.92755869999999996</v>
      </c>
      <c r="BK313">
        <v>19.676210000000001</v>
      </c>
      <c r="BL313">
        <v>2.301809E-36</v>
      </c>
      <c r="BM313">
        <v>6.6299660000000003E-34</v>
      </c>
      <c r="BN313">
        <v>0.92556170000000004</v>
      </c>
      <c r="BO313">
        <v>19.17708</v>
      </c>
      <c r="BP313" s="1">
        <v>5.5304099999999997E-23</v>
      </c>
      <c r="BQ313" s="1">
        <v>1.115744E-20</v>
      </c>
      <c r="BR313">
        <v>0.92354080000000005</v>
      </c>
      <c r="BS313">
        <v>18.8673</v>
      </c>
      <c r="BT313" s="1">
        <v>6.826596E-18</v>
      </c>
      <c r="BU313" s="1">
        <v>1.976702E-15</v>
      </c>
      <c r="BV313">
        <v>0.92151870000000002</v>
      </c>
      <c r="BW313">
        <v>19.065809999999999</v>
      </c>
      <c r="BX313" s="1">
        <v>2.2835840000000001E-10</v>
      </c>
      <c r="BY313" s="1">
        <v>4.9564820000000003E-8</v>
      </c>
      <c r="BZ313">
        <v>0.91958819999999997</v>
      </c>
      <c r="CA313">
        <v>19.345559999999999</v>
      </c>
      <c r="CB313" s="1">
        <v>6.0709280000000001E-7</v>
      </c>
      <c r="CC313" s="1">
        <v>1.410719E-4</v>
      </c>
      <c r="CD313">
        <v>0.91784719999999997</v>
      </c>
      <c r="CE313">
        <v>19.667660000000001</v>
      </c>
      <c r="CF313" s="1">
        <v>1.7784039999999999E-4</v>
      </c>
      <c r="CG313" s="1">
        <v>4.3249669999999997E-2</v>
      </c>
      <c r="CH313">
        <v>0.91580950000000005</v>
      </c>
      <c r="CI313">
        <v>19.690100000000001</v>
      </c>
      <c r="CJ313" s="1">
        <v>1.282495E-2</v>
      </c>
      <c r="CK313" s="1">
        <v>3.2418490000000002</v>
      </c>
      <c r="CL313">
        <v>0.91355280000000005</v>
      </c>
      <c r="CM313">
        <v>19.408860000000001</v>
      </c>
      <c r="CN313" s="1">
        <v>0.31843080000000001</v>
      </c>
      <c r="CO313" s="1">
        <v>83.291399999999996</v>
      </c>
      <c r="CP313">
        <v>0.91100669999999995</v>
      </c>
      <c r="CQ313">
        <v>18.999659999999999</v>
      </c>
      <c r="CR313" s="1">
        <v>3.3272400000000002</v>
      </c>
      <c r="CS313">
        <v>896.96929999999998</v>
      </c>
      <c r="CT313">
        <v>0.90823100000000001</v>
      </c>
      <c r="CU313">
        <v>18.6126</v>
      </c>
      <c r="CV313">
        <v>16.816020000000002</v>
      </c>
      <c r="CW313">
        <v>4663.009</v>
      </c>
      <c r="CX313">
        <v>0.90529879999999996</v>
      </c>
      <c r="CY313">
        <v>18.309519999999999</v>
      </c>
      <c r="CZ313">
        <v>45.834940000000003</v>
      </c>
      <c r="DA313">
        <v>13043.25</v>
      </c>
      <c r="DB313">
        <v>0.902555</v>
      </c>
      <c r="DC313">
        <v>18.59327</v>
      </c>
      <c r="DD313">
        <v>73.502430000000004</v>
      </c>
      <c r="DE313">
        <v>21417.65</v>
      </c>
      <c r="DF313">
        <v>0.90074430000000005</v>
      </c>
      <c r="DG313">
        <v>18.871600000000001</v>
      </c>
      <c r="DH313">
        <v>74.560400000000001</v>
      </c>
      <c r="DI313">
        <v>22184.7</v>
      </c>
      <c r="DJ313">
        <v>0.89922360000000001</v>
      </c>
      <c r="DK313">
        <v>19.195979999999999</v>
      </c>
      <c r="DL313">
        <v>50.652380000000001</v>
      </c>
      <c r="DM313">
        <v>15361.5</v>
      </c>
      <c r="DN313">
        <v>0.89791909999999997</v>
      </c>
      <c r="DO313">
        <v>19.467929999999999</v>
      </c>
      <c r="DP313">
        <v>24.250139999999998</v>
      </c>
      <c r="DQ313">
        <v>7482.9930000000004</v>
      </c>
      <c r="DR313">
        <v>0.89661310000000005</v>
      </c>
      <c r="DS313">
        <v>19.398879999999998</v>
      </c>
      <c r="DT313">
        <v>8.5672890000000006</v>
      </c>
      <c r="DU313">
        <v>2684.634</v>
      </c>
      <c r="DV313">
        <v>0.89518929999999997</v>
      </c>
      <c r="DW313">
        <v>18.84647</v>
      </c>
      <c r="DX313">
        <v>2.345685</v>
      </c>
      <c r="DY313">
        <v>745.07339999999999</v>
      </c>
      <c r="DZ313">
        <v>0.89355390000000001</v>
      </c>
      <c r="EA313">
        <v>18.177530000000001</v>
      </c>
      <c r="EB313">
        <v>0.54451890000000003</v>
      </c>
      <c r="EC313">
        <v>174.2474</v>
      </c>
      <c r="ED313">
        <v>0.89169889999999996</v>
      </c>
      <c r="EE313">
        <v>17.77271</v>
      </c>
      <c r="EF313">
        <v>0.1388453</v>
      </c>
      <c r="EG313">
        <v>43.919199999999996</v>
      </c>
      <c r="EH313">
        <v>0.88965110000000003</v>
      </c>
      <c r="EI313">
        <v>18.173220000000001</v>
      </c>
      <c r="EJ313">
        <v>6.193742E-2</v>
      </c>
      <c r="EK313">
        <v>19.01577</v>
      </c>
      <c r="EL313">
        <v>0.88745600000000002</v>
      </c>
      <c r="EM313">
        <v>18.809139999999999</v>
      </c>
      <c r="EN313">
        <v>4.7020850000000003E-2</v>
      </c>
      <c r="EO313">
        <v>14.247070000000001</v>
      </c>
      <c r="EP313">
        <v>0.88499309999999998</v>
      </c>
      <c r="EQ313">
        <v>19.461110000000001</v>
      </c>
      <c r="ER313">
        <v>4.2356440000000002E-2</v>
      </c>
      <c r="ES313">
        <v>12.82952</v>
      </c>
      <c r="ET313">
        <v>0.88238079999999997</v>
      </c>
      <c r="EU313">
        <v>20.17474</v>
      </c>
      <c r="EV313" s="1">
        <v>3.9482570000000002E-2</v>
      </c>
      <c r="EW313">
        <v>11.993460000000001</v>
      </c>
      <c r="EX313">
        <v>0.87969149999999996</v>
      </c>
      <c r="EY313">
        <v>20.394600000000001</v>
      </c>
      <c r="EZ313" s="1">
        <v>3.7026709999999997E-2</v>
      </c>
      <c r="FA313">
        <v>11.289099999999999</v>
      </c>
      <c r="FB313">
        <v>0.87737969999999998</v>
      </c>
      <c r="FC313">
        <v>19.88618</v>
      </c>
      <c r="FD313" s="1">
        <v>3.473213E-2</v>
      </c>
      <c r="FE313">
        <v>10.62673</v>
      </c>
      <c r="FF313">
        <v>0.8749422</v>
      </c>
      <c r="FG313">
        <v>19.230699999999999</v>
      </c>
      <c r="FH313" s="1">
        <v>3.254903E-2</v>
      </c>
      <c r="FI313" s="1">
        <v>9.9969730000000006</v>
      </c>
      <c r="FJ313">
        <v>0.87249140000000003</v>
      </c>
      <c r="FK313">
        <v>18.800609999999999</v>
      </c>
      <c r="FL313" s="1">
        <v>3.052728E-2</v>
      </c>
      <c r="FM313" s="1">
        <v>9.4112489999999998</v>
      </c>
      <c r="FN313">
        <v>0.86991859999999999</v>
      </c>
      <c r="FO313">
        <v>19.030449999999998</v>
      </c>
      <c r="FP313" s="1">
        <v>2.8828050000000001E-2</v>
      </c>
      <c r="FQ313" s="1">
        <v>8.9202379999999994</v>
      </c>
      <c r="FR313">
        <v>0.86742770000000002</v>
      </c>
      <c r="FS313">
        <v>19.610379999999999</v>
      </c>
      <c r="FT313" s="1">
        <v>2.7766539999999999E-2</v>
      </c>
      <c r="FU313" s="1">
        <v>8.6178779999999993</v>
      </c>
      <c r="FV313">
        <v>0.86485710000000005</v>
      </c>
      <c r="FW313">
        <v>20.120560000000001</v>
      </c>
      <c r="FX313" s="1">
        <v>2.7512519999999999E-2</v>
      </c>
      <c r="FY313" s="1">
        <v>8.5641449999999999</v>
      </c>
      <c r="FZ313">
        <v>0.8623132</v>
      </c>
      <c r="GA313">
        <v>20.61007</v>
      </c>
      <c r="GB313" s="1">
        <v>2.7857549999999998E-2</v>
      </c>
      <c r="GC313" s="1">
        <v>8.7030919999999998</v>
      </c>
      <c r="GD313">
        <v>0.86006959999999999</v>
      </c>
      <c r="GE313">
        <v>20.681460000000001</v>
      </c>
      <c r="GF313" s="1">
        <v>2.829688E-2</v>
      </c>
      <c r="GG313" s="1">
        <v>8.8806569999999994</v>
      </c>
      <c r="GH313">
        <v>0.85811630000000005</v>
      </c>
      <c r="GI313">
        <v>20.369070000000001</v>
      </c>
      <c r="GJ313" s="1">
        <v>2.836646E-2</v>
      </c>
      <c r="GK313" s="1">
        <v>8.9449889999999996</v>
      </c>
      <c r="GL313">
        <v>0.85664980000000002</v>
      </c>
      <c r="GM313">
        <v>20.003910000000001</v>
      </c>
      <c r="GN313" s="1">
        <v>2.7848149999999999E-2</v>
      </c>
      <c r="GO313" s="1">
        <v>8.8203759999999996</v>
      </c>
      <c r="GP313">
        <v>0.85528700000000002</v>
      </c>
      <c r="GQ313">
        <v>19.779879999999999</v>
      </c>
      <c r="GR313" s="1">
        <v>2.676396E-2</v>
      </c>
      <c r="GS313" s="1">
        <v>8.5111439999999998</v>
      </c>
      <c r="GT313">
        <v>0.85329140000000003</v>
      </c>
      <c r="GU313">
        <v>19.650269999999999</v>
      </c>
      <c r="GV313" s="1">
        <v>2.5260379999999999E-2</v>
      </c>
      <c r="GW313" s="1">
        <v>8.0687270000000009</v>
      </c>
      <c r="GX313">
        <v>0.8504448</v>
      </c>
      <c r="GY313">
        <v>19.911770000000001</v>
      </c>
      <c r="GZ313" s="1">
        <v>2.3547169999999999E-2</v>
      </c>
      <c r="HA313" s="1">
        <v>7.5584259999999999</v>
      </c>
      <c r="HB313">
        <v>0.84757919999999998</v>
      </c>
      <c r="HC313">
        <v>20.11899</v>
      </c>
      <c r="HD313" s="1">
        <v>2.1779340000000001E-2</v>
      </c>
      <c r="HE313" s="1">
        <v>7.0240299999999998</v>
      </c>
      <c r="HF313">
        <v>0.84477880000000005</v>
      </c>
      <c r="HG313">
        <v>20.169029999999999</v>
      </c>
      <c r="HH313" s="1">
        <v>2.0051360000000001E-2</v>
      </c>
      <c r="HI313" s="1">
        <v>6.4964219999999999</v>
      </c>
      <c r="HJ313">
        <v>0.84159589999999995</v>
      </c>
      <c r="HK313">
        <v>19.953900000000001</v>
      </c>
      <c r="HL313" s="1">
        <v>1.8396719999999998E-2</v>
      </c>
      <c r="HM313" s="1">
        <v>5.9901169999999997</v>
      </c>
      <c r="HN313">
        <v>0.83855100000000005</v>
      </c>
      <c r="HO313">
        <v>19.715450000000001</v>
      </c>
      <c r="HP313" s="1">
        <v>1.6850690000000002E-2</v>
      </c>
      <c r="HQ313" s="1">
        <v>5.5135719999999999</v>
      </c>
      <c r="HR313">
        <v>0.83609820000000001</v>
      </c>
      <c r="HS313">
        <v>19.531140000000001</v>
      </c>
      <c r="HT313" s="1">
        <v>1.543686E-2</v>
      </c>
      <c r="HU313" s="1">
        <v>5.0724470000000004</v>
      </c>
      <c r="HV313">
        <v>0.83382590000000001</v>
      </c>
      <c r="HW313">
        <v>19.291070000000001</v>
      </c>
      <c r="HX313" s="1">
        <v>1.414139E-2</v>
      </c>
      <c r="HY313" s="1">
        <v>4.6658239999999997</v>
      </c>
      <c r="HZ313">
        <v>0.83190330000000001</v>
      </c>
      <c r="IA313">
        <v>19.144220000000001</v>
      </c>
      <c r="IB313" s="1">
        <v>1.296306E-2</v>
      </c>
      <c r="IC313" s="1">
        <v>4.2928189999999997</v>
      </c>
      <c r="ID313">
        <v>0.83018009999999998</v>
      </c>
      <c r="IE313">
        <v>19.343150000000001</v>
      </c>
      <c r="IF313" s="1">
        <v>1.1889759999999999E-2</v>
      </c>
      <c r="IG313" s="1">
        <v>3.9505210000000002</v>
      </c>
      <c r="IH313">
        <v>0.82801689999999994</v>
      </c>
      <c r="II313">
        <v>19.612660000000002</v>
      </c>
      <c r="IJ313" s="1">
        <v>1.090932E-2</v>
      </c>
      <c r="IK313" s="1">
        <v>3.6371389999999999</v>
      </c>
      <c r="IL313">
        <v>0.82534560000000001</v>
      </c>
      <c r="IM313">
        <v>19.874089999999999</v>
      </c>
      <c r="IN313" s="1">
        <v>1.0004819999999999E-2</v>
      </c>
      <c r="IO313" s="1">
        <v>3.349081</v>
      </c>
      <c r="IP313">
        <v>0.82282310000000003</v>
      </c>
      <c r="IQ313">
        <v>19.648350000000001</v>
      </c>
      <c r="IR313" s="1">
        <v>9.1694600000000008E-3</v>
      </c>
      <c r="IS313" s="1">
        <v>3.0823960000000001</v>
      </c>
      <c r="IT313">
        <v>0.82067900000000005</v>
      </c>
      <c r="IU313">
        <v>19.20917</v>
      </c>
      <c r="IV313" s="1">
        <v>8.4086679999999994E-3</v>
      </c>
      <c r="IW313" s="1">
        <v>2.8373219999999999</v>
      </c>
      <c r="IX313">
        <v>0.81878010000000001</v>
      </c>
      <c r="IY313">
        <v>18.918749999999999</v>
      </c>
      <c r="IZ313" s="1">
        <v>7.7158970000000002E-3</v>
      </c>
      <c r="JA313" s="1">
        <v>2.6125259999999999</v>
      </c>
      <c r="JB313">
        <v>0.81710389999999999</v>
      </c>
      <c r="JC313">
        <v>18.869309999999999</v>
      </c>
      <c r="JD313" s="1">
        <v>7.0807470000000001E-3</v>
      </c>
      <c r="JE313" s="1">
        <v>2.4052389999999999</v>
      </c>
      <c r="JF313">
        <v>0.81588609999999995</v>
      </c>
      <c r="JG313">
        <v>19.382470000000001</v>
      </c>
      <c r="JH313" s="1">
        <v>6.4946819999999999E-3</v>
      </c>
      <c r="JI313" s="1">
        <v>2.2123930000000001</v>
      </c>
      <c r="JJ313">
        <v>0.8148455</v>
      </c>
      <c r="JK313">
        <v>19.992640000000002</v>
      </c>
      <c r="JL313" s="1">
        <v>5.9484330000000004E-3</v>
      </c>
      <c r="JM313" s="1">
        <v>2.0313180000000002</v>
      </c>
      <c r="JN313">
        <v>0.81403340000000002</v>
      </c>
      <c r="JO313">
        <v>20.379049999999999</v>
      </c>
      <c r="JP313" s="1">
        <v>5.4326319999999997E-3</v>
      </c>
      <c r="JQ313" s="1">
        <v>1.859423</v>
      </c>
      <c r="JR313">
        <v>0.81335279999999999</v>
      </c>
      <c r="JS313">
        <v>20.644390000000001</v>
      </c>
      <c r="JT313" s="1">
        <v>4.9424359999999997E-3</v>
      </c>
      <c r="JU313" s="1">
        <v>1.695001</v>
      </c>
      <c r="JV313">
        <v>0.81293020000000005</v>
      </c>
      <c r="JW313">
        <v>20.55218</v>
      </c>
      <c r="JX313" s="1">
        <v>4.4738479999999999E-3</v>
      </c>
      <c r="JY313" s="1">
        <v>1.536867</v>
      </c>
      <c r="JZ313">
        <v>0.81252380000000002</v>
      </c>
      <c r="KA313">
        <v>19.911079999999998</v>
      </c>
      <c r="KB313" s="1">
        <v>4.0247379999999999E-3</v>
      </c>
      <c r="KC313" s="1">
        <v>1.38462</v>
      </c>
      <c r="KD313">
        <v>0.81228389999999995</v>
      </c>
      <c r="KE313">
        <v>19.116309999999999</v>
      </c>
      <c r="KF313" s="1">
        <v>3.5911060000000002E-3</v>
      </c>
      <c r="KG313" s="1">
        <v>1.2373959999999999</v>
      </c>
      <c r="KH313">
        <v>0.81207450000000003</v>
      </c>
      <c r="KI313">
        <v>18.69192</v>
      </c>
      <c r="KJ313" s="1">
        <v>3.1684650000000001E-3</v>
      </c>
      <c r="KK313" s="1">
        <v>1.093545</v>
      </c>
      <c r="KL313">
        <v>0.81195209999999995</v>
      </c>
      <c r="KM313">
        <v>19.234200000000001</v>
      </c>
      <c r="KN313" s="1">
        <v>2.75238E-3</v>
      </c>
      <c r="KO313" s="1">
        <v>0.95157029999999998</v>
      </c>
      <c r="KP313">
        <v>0.81186849999999999</v>
      </c>
      <c r="KQ313">
        <v>20.227329999999998</v>
      </c>
      <c r="KR313" s="1">
        <v>2.3448269999999998E-3</v>
      </c>
      <c r="KS313" s="1">
        <v>0.81222209999999995</v>
      </c>
      <c r="KT313">
        <v>0.81184230000000002</v>
      </c>
      <c r="KU313">
        <v>21.216460000000001</v>
      </c>
      <c r="KV313" s="1">
        <v>1.9596549999999998E-3</v>
      </c>
      <c r="KW313" s="1">
        <v>0.67982540000000002</v>
      </c>
      <c r="KX313">
        <v>0.81186559999999997</v>
      </c>
      <c r="KY313">
        <v>21.841629999999999</v>
      </c>
      <c r="KZ313" s="1">
        <v>1.615617E-3</v>
      </c>
      <c r="LA313" s="1">
        <v>0.56096959999999996</v>
      </c>
      <c r="LB313">
        <v>0.8119227</v>
      </c>
      <c r="LC313">
        <v>21.631129999999999</v>
      </c>
      <c r="LD313" s="1">
        <v>1.3289420000000001E-3</v>
      </c>
      <c r="LE313" s="1">
        <v>0.46142030000000001</v>
      </c>
      <c r="LF313">
        <v>0.8120039</v>
      </c>
      <c r="LG313">
        <v>20.785830000000001</v>
      </c>
      <c r="LH313" s="1">
        <v>1.105689E-3</v>
      </c>
      <c r="LI313" s="1">
        <v>0.3834747</v>
      </c>
      <c r="LJ313">
        <v>0.81209739999999997</v>
      </c>
      <c r="LK313">
        <v>19.896709999999999</v>
      </c>
      <c r="LL313" s="1">
        <v>9.4004679999999999E-4</v>
      </c>
      <c r="LM313" s="1">
        <v>0.32548519999999997</v>
      </c>
      <c r="LN313">
        <v>0.81222729999999999</v>
      </c>
      <c r="LO313">
        <v>19.462029999999999</v>
      </c>
      <c r="LP313" s="1">
        <v>8.1941760000000001E-4</v>
      </c>
      <c r="LQ313" s="1">
        <v>0.28324319999999997</v>
      </c>
      <c r="LR313">
        <v>0.81234519999999999</v>
      </c>
      <c r="LS313">
        <v>19.999669999999998</v>
      </c>
      <c r="LT313" s="1">
        <v>7.2957969999999997E-4</v>
      </c>
      <c r="LU313" s="1">
        <v>0.2518378</v>
      </c>
      <c r="LV313">
        <v>0.81244709999999998</v>
      </c>
      <c r="LW313">
        <v>20.977170000000001</v>
      </c>
      <c r="LX313" s="1">
        <v>6.591969E-4</v>
      </c>
      <c r="LY313" s="1">
        <v>0.22733</v>
      </c>
      <c r="LZ313">
        <v>0.81258790000000003</v>
      </c>
      <c r="MA313">
        <v>21.934470000000001</v>
      </c>
      <c r="MB313" s="1">
        <v>6.0103170000000005E-4</v>
      </c>
      <c r="MC313" s="1">
        <v>0.20713699999999999</v>
      </c>
      <c r="MD313">
        <v>0.81269369999999996</v>
      </c>
      <c r="ME313">
        <v>22.465140000000002</v>
      </c>
      <c r="MF313" s="1">
        <v>5.5174789999999998E-4</v>
      </c>
      <c r="MG313" s="1">
        <v>0.1900357</v>
      </c>
      <c r="MH313">
        <v>0.81279699999999999</v>
      </c>
      <c r="MI313">
        <v>22.217379999999999</v>
      </c>
      <c r="MJ313" s="1">
        <v>5.0985780000000001E-4</v>
      </c>
      <c r="MK313" s="1">
        <v>0.17550589999999999</v>
      </c>
      <c r="ML313">
        <v>0.81287149999999997</v>
      </c>
      <c r="MM313">
        <v>21.40314</v>
      </c>
      <c r="MN313" s="1">
        <v>4.7457519999999999E-4</v>
      </c>
      <c r="MO313" s="1">
        <v>0.16325319999999999</v>
      </c>
      <c r="MP313">
        <v>0.81293919999999997</v>
      </c>
      <c r="MQ313">
        <v>20.597580000000001</v>
      </c>
      <c r="MR313" s="1">
        <v>4.4486660000000002E-4</v>
      </c>
      <c r="MS313" s="1">
        <v>0.1529471</v>
      </c>
      <c r="MT313">
        <v>0.81298619999999999</v>
      </c>
      <c r="MU313">
        <v>20.251370000000001</v>
      </c>
      <c r="MV313" s="1">
        <v>4.1951759999999999E-4</v>
      </c>
      <c r="MW313" s="1">
        <v>0.14416100000000001</v>
      </c>
      <c r="MX313">
        <v>0.81296489999999999</v>
      </c>
      <c r="MY313">
        <v>20.72607</v>
      </c>
      <c r="MZ313" s="1">
        <v>3.9721290000000001E-4</v>
      </c>
      <c r="NA313" s="1">
        <v>0.13646910000000001</v>
      </c>
      <c r="NB313">
        <v>0.81295030000000001</v>
      </c>
      <c r="NC313">
        <v>21.082329999999999</v>
      </c>
      <c r="ND313" s="1">
        <v>3.7718469999999999E-4</v>
      </c>
      <c r="NE313" s="1">
        <v>0.12954599999999999</v>
      </c>
      <c r="NF313">
        <v>0.81293610000000005</v>
      </c>
      <c r="NG313">
        <v>21.698650000000001</v>
      </c>
      <c r="NH313" s="1">
        <v>3.588636E-4</v>
      </c>
      <c r="NI313" s="1">
        <v>0.12323290000000001</v>
      </c>
      <c r="NJ313">
        <v>0.81281870000000001</v>
      </c>
      <c r="NK313">
        <v>22.1675</v>
      </c>
      <c r="NL313" s="1">
        <v>3.4207140000000003E-4</v>
      </c>
      <c r="NM313" s="1">
        <v>0.1174564</v>
      </c>
      <c r="NN313">
        <v>0.81267889999999998</v>
      </c>
      <c r="NO313">
        <v>22.12323</v>
      </c>
      <c r="NP313" s="1">
        <v>3.2676279999999997E-4</v>
      </c>
      <c r="NQ313" s="1">
        <v>0.11219030000000001</v>
      </c>
      <c r="NR313">
        <v>0.81255109999999997</v>
      </c>
      <c r="NS313">
        <v>21.520859999999999</v>
      </c>
      <c r="NT313" s="1">
        <v>3.128855E-4</v>
      </c>
      <c r="NU313" s="1">
        <v>0.1074145</v>
      </c>
      <c r="NV313">
        <v>0.81233440000000001</v>
      </c>
      <c r="NW313">
        <v>20.838979999999999</v>
      </c>
      <c r="NX313" s="1">
        <v>3.0040189999999998E-4</v>
      </c>
      <c r="NY313" s="1">
        <v>0.10312929999999999</v>
      </c>
      <c r="NZ313">
        <v>0.81209869999999995</v>
      </c>
      <c r="OA313">
        <v>20.66816</v>
      </c>
      <c r="OB313" s="1">
        <v>2.8932280000000001E-4</v>
      </c>
      <c r="OC313" s="1">
        <v>9.9325189999999994E-2</v>
      </c>
      <c r="OD313">
        <v>0.81187330000000002</v>
      </c>
      <c r="OE313">
        <v>21.533619999999999</v>
      </c>
      <c r="OF313" s="1">
        <v>2.7965219999999999E-4</v>
      </c>
      <c r="OG313" s="1">
        <v>9.6009750000000005E-2</v>
      </c>
      <c r="OH313">
        <v>0.81163779999999996</v>
      </c>
      <c r="OI313">
        <v>22.875520000000002</v>
      </c>
      <c r="OJ313" s="1">
        <v>2.71329E-4</v>
      </c>
      <c r="OK313" s="1">
        <v>9.3149159999999995E-2</v>
      </c>
    </row>
    <row r="314" spans="1:401" x14ac:dyDescent="0.35">
      <c r="A314">
        <v>320</v>
      </c>
      <c r="B314" t="s">
        <v>4</v>
      </c>
      <c r="C314" t="s">
        <v>181</v>
      </c>
      <c r="D314" t="s">
        <v>320</v>
      </c>
      <c r="E314">
        <v>897.6268</v>
      </c>
      <c r="F314">
        <v>1.0320119999999999</v>
      </c>
      <c r="G314">
        <v>16.884219999999999</v>
      </c>
      <c r="H314">
        <v>0</v>
      </c>
      <c r="I314">
        <v>0</v>
      </c>
      <c r="J314">
        <v>1.028599</v>
      </c>
      <c r="K314">
        <v>17.360130000000002</v>
      </c>
      <c r="L314">
        <v>0</v>
      </c>
      <c r="M314">
        <v>0</v>
      </c>
      <c r="N314">
        <v>1.0252250000000001</v>
      </c>
      <c r="O314">
        <v>18.05857</v>
      </c>
      <c r="P314">
        <v>0</v>
      </c>
      <c r="Q314">
        <v>0</v>
      </c>
      <c r="R314">
        <v>1.021935</v>
      </c>
      <c r="S314">
        <v>18.643070000000002</v>
      </c>
      <c r="T314">
        <v>0</v>
      </c>
      <c r="U314">
        <v>0</v>
      </c>
      <c r="V314">
        <v>1.018683</v>
      </c>
      <c r="W314">
        <v>19.137160000000002</v>
      </c>
      <c r="X314">
        <v>0</v>
      </c>
      <c r="Y314">
        <v>0</v>
      </c>
      <c r="Z314">
        <v>1.0154609999999999</v>
      </c>
      <c r="AA314">
        <v>19.18694</v>
      </c>
      <c r="AB314">
        <v>0</v>
      </c>
      <c r="AC314">
        <v>0</v>
      </c>
      <c r="AD314">
        <v>1.012232</v>
      </c>
      <c r="AE314">
        <v>18.671250000000001</v>
      </c>
      <c r="AF314">
        <v>0</v>
      </c>
      <c r="AG314">
        <v>0</v>
      </c>
      <c r="AH314">
        <v>1.009037</v>
      </c>
      <c r="AI314">
        <v>18.04194</v>
      </c>
      <c r="AJ314">
        <v>0</v>
      </c>
      <c r="AK314">
        <v>0</v>
      </c>
      <c r="AL314">
        <v>1.0058009999999999</v>
      </c>
      <c r="AM314">
        <v>17.591170000000002</v>
      </c>
      <c r="AN314">
        <v>0</v>
      </c>
      <c r="AO314">
        <v>0</v>
      </c>
      <c r="AP314">
        <v>1.002572</v>
      </c>
      <c r="AQ314">
        <v>17.909379999999999</v>
      </c>
      <c r="AR314">
        <v>0</v>
      </c>
      <c r="AS314">
        <v>0</v>
      </c>
      <c r="AT314">
        <v>0.99933059999999996</v>
      </c>
      <c r="AU314">
        <v>18.733879999999999</v>
      </c>
      <c r="AV314">
        <v>0</v>
      </c>
      <c r="AW314">
        <v>0</v>
      </c>
      <c r="AX314">
        <v>0.99605560000000004</v>
      </c>
      <c r="AY314">
        <v>19.50526</v>
      </c>
      <c r="AZ314">
        <v>0</v>
      </c>
      <c r="BA314">
        <v>0</v>
      </c>
      <c r="BB314">
        <v>0.99269689999999999</v>
      </c>
      <c r="BC314">
        <v>20.111809999999998</v>
      </c>
      <c r="BD314">
        <v>0</v>
      </c>
      <c r="BE314">
        <v>0</v>
      </c>
      <c r="BF314">
        <v>0.98926289999999995</v>
      </c>
      <c r="BG314">
        <v>20.150870000000001</v>
      </c>
      <c r="BH314">
        <v>0</v>
      </c>
      <c r="BI314">
        <v>0</v>
      </c>
      <c r="BJ314">
        <v>0.98573599999999995</v>
      </c>
      <c r="BK314">
        <v>19.71322</v>
      </c>
      <c r="BL314">
        <v>2.6774749999999999E-37</v>
      </c>
      <c r="BM314">
        <v>8.6445489999999995E-35</v>
      </c>
      <c r="BN314">
        <v>0.98213490000000003</v>
      </c>
      <c r="BO314">
        <v>19.20543</v>
      </c>
      <c r="BP314" s="1">
        <v>4.9598949999999998E-24</v>
      </c>
      <c r="BQ314" s="1">
        <v>1.606583E-21</v>
      </c>
      <c r="BR314">
        <v>0.9784775</v>
      </c>
      <c r="BS314">
        <v>18.884139999999999</v>
      </c>
      <c r="BT314" s="1">
        <v>1.1904719999999999E-18</v>
      </c>
      <c r="BU314" s="1">
        <v>3.8607189999999998E-16</v>
      </c>
      <c r="BV314">
        <v>0.97478960000000003</v>
      </c>
      <c r="BW314">
        <v>19.064579999999999</v>
      </c>
      <c r="BX314" s="1">
        <v>1.1382780000000001E-10</v>
      </c>
      <c r="BY314" s="1">
        <v>2.561266E-8</v>
      </c>
      <c r="BZ314">
        <v>0.97115569999999996</v>
      </c>
      <c r="CA314">
        <v>19.333600000000001</v>
      </c>
      <c r="CB314" s="1">
        <v>3.7122789999999998E-7</v>
      </c>
      <c r="CC314" s="1">
        <v>9.0943529999999996E-5</v>
      </c>
      <c r="CD314">
        <v>0.9677154</v>
      </c>
      <c r="CE314">
        <v>19.675830000000001</v>
      </c>
      <c r="CF314" s="1">
        <v>1.216174E-4</v>
      </c>
      <c r="CG314" s="1">
        <v>3.1512270000000002E-2</v>
      </c>
      <c r="CH314">
        <v>0.96397759999999999</v>
      </c>
      <c r="CI314">
        <v>19.697569999999999</v>
      </c>
      <c r="CJ314" s="1">
        <v>9.5382910000000008E-3</v>
      </c>
      <c r="CK314" s="1">
        <v>2.5916190000000001</v>
      </c>
      <c r="CL314">
        <v>0.95988700000000005</v>
      </c>
      <c r="CM314">
        <v>19.43459</v>
      </c>
      <c r="CN314" s="1">
        <v>0.25385980000000002</v>
      </c>
      <c r="CO314" s="1">
        <v>71.951759999999993</v>
      </c>
      <c r="CP314">
        <v>0.95530250000000005</v>
      </c>
      <c r="CQ314">
        <v>19.02608</v>
      </c>
      <c r="CR314" s="1">
        <v>2.8164470000000001</v>
      </c>
      <c r="CS314">
        <v>828.98410000000001</v>
      </c>
      <c r="CT314">
        <v>0.95026460000000001</v>
      </c>
      <c r="CU314">
        <v>18.636610000000001</v>
      </c>
      <c r="CV314">
        <v>15.007059999999999</v>
      </c>
      <c r="CW314">
        <v>4576.317</v>
      </c>
      <c r="CX314">
        <v>0.94493280000000002</v>
      </c>
      <c r="CY314">
        <v>18.325790000000001</v>
      </c>
      <c r="CZ314">
        <v>42.88091</v>
      </c>
      <c r="DA314">
        <v>13511.46</v>
      </c>
      <c r="DB314">
        <v>0.93969879999999995</v>
      </c>
      <c r="DC314">
        <v>18.593039999999998</v>
      </c>
      <c r="DD314">
        <v>71.750050000000002</v>
      </c>
      <c r="DE314">
        <v>23301.33</v>
      </c>
      <c r="DF314">
        <v>0.93534010000000001</v>
      </c>
      <c r="DG314">
        <v>18.85416</v>
      </c>
      <c r="DH314">
        <v>75.641800000000003</v>
      </c>
      <c r="DI314">
        <v>25241.15</v>
      </c>
      <c r="DJ314">
        <v>0.93114540000000001</v>
      </c>
      <c r="DK314">
        <v>19.195540000000001</v>
      </c>
      <c r="DL314">
        <v>53.219320000000003</v>
      </c>
      <c r="DM314">
        <v>18207.509999999998</v>
      </c>
      <c r="DN314">
        <v>0.92712209999999995</v>
      </c>
      <c r="DO314">
        <v>19.461379999999998</v>
      </c>
      <c r="DP314">
        <v>26.301970000000001</v>
      </c>
      <c r="DQ314">
        <v>9206.8880000000008</v>
      </c>
      <c r="DR314">
        <v>0.92311279999999996</v>
      </c>
      <c r="DS314">
        <v>19.422560000000001</v>
      </c>
      <c r="DT314">
        <v>9.560689</v>
      </c>
      <c r="DU314">
        <v>3416.1480000000001</v>
      </c>
      <c r="DV314">
        <v>0.91893389999999997</v>
      </c>
      <c r="DW314">
        <v>18.892769999999999</v>
      </c>
      <c r="DX314">
        <v>2.6806640000000002</v>
      </c>
      <c r="DY314">
        <v>975.43010000000004</v>
      </c>
      <c r="DZ314">
        <v>0.91436759999999995</v>
      </c>
      <c r="EA314">
        <v>18.224049999999998</v>
      </c>
      <c r="EB314">
        <v>0.62938530000000004</v>
      </c>
      <c r="EC314">
        <v>231.55019999999999</v>
      </c>
      <c r="ED314">
        <v>0.9093772</v>
      </c>
      <c r="EE314">
        <v>17.804960000000001</v>
      </c>
      <c r="EF314">
        <v>0.15610940000000001</v>
      </c>
      <c r="EG314">
        <v>56.732889999999998</v>
      </c>
      <c r="EH314">
        <v>0.90392130000000004</v>
      </c>
      <c r="EI314">
        <v>18.18516</v>
      </c>
      <c r="EJ314">
        <v>6.5100039999999998E-2</v>
      </c>
      <c r="EK314">
        <v>22.71678</v>
      </c>
      <c r="EL314">
        <v>0.89793000000000001</v>
      </c>
      <c r="EM314">
        <v>18.803249999999998</v>
      </c>
      <c r="EN314">
        <v>4.7735329999999999E-2</v>
      </c>
      <c r="EO314">
        <v>16.299759999999999</v>
      </c>
      <c r="EP314">
        <v>0.89133960000000001</v>
      </c>
      <c r="EQ314">
        <v>19.461110000000001</v>
      </c>
      <c r="ER314">
        <v>4.2668030000000003E-2</v>
      </c>
      <c r="ES314">
        <v>14.5352</v>
      </c>
      <c r="ET314">
        <v>0.88417970000000001</v>
      </c>
      <c r="EU314">
        <v>20.165289999999999</v>
      </c>
      <c r="EV314" s="1">
        <v>3.9714949999999999E-2</v>
      </c>
      <c r="EW314">
        <v>13.564769999999999</v>
      </c>
      <c r="EX314">
        <v>0.87658519999999995</v>
      </c>
      <c r="EY314">
        <v>20.405650000000001</v>
      </c>
      <c r="EZ314" s="1">
        <v>3.7238840000000002E-2</v>
      </c>
      <c r="FA314">
        <v>12.76713</v>
      </c>
      <c r="FB314">
        <v>0.86895449999999996</v>
      </c>
      <c r="FC314">
        <v>19.927589999999999</v>
      </c>
      <c r="FD314" s="1">
        <v>3.4932970000000001E-2</v>
      </c>
      <c r="FE314">
        <v>12.028219999999999</v>
      </c>
      <c r="FF314">
        <v>0.86093940000000002</v>
      </c>
      <c r="FG314">
        <v>19.275300000000001</v>
      </c>
      <c r="FH314" s="1">
        <v>3.274096E-2</v>
      </c>
      <c r="FI314">
        <v>11.33573</v>
      </c>
      <c r="FJ314">
        <v>0.85266169999999997</v>
      </c>
      <c r="FK314">
        <v>18.833929999999999</v>
      </c>
      <c r="FL314" s="1">
        <v>3.070167E-2</v>
      </c>
      <c r="FM314" s="1">
        <v>10.68801</v>
      </c>
      <c r="FN314">
        <v>0.84393039999999997</v>
      </c>
      <c r="FO314">
        <v>19.057400000000001</v>
      </c>
      <c r="FP314" s="1">
        <v>2.896019E-2</v>
      </c>
      <c r="FQ314" s="1">
        <v>10.137</v>
      </c>
      <c r="FR314">
        <v>0.83511199999999997</v>
      </c>
      <c r="FS314">
        <v>19.620229999999999</v>
      </c>
      <c r="FT314" s="1">
        <v>2.7825849999999999E-2</v>
      </c>
      <c r="FU314" s="1">
        <v>9.7860770000000006</v>
      </c>
      <c r="FV314">
        <v>0.82607889999999995</v>
      </c>
      <c r="FW314">
        <v>20.13374</v>
      </c>
      <c r="FX314" s="1">
        <v>2.749385E-2</v>
      </c>
      <c r="FY314" s="1">
        <v>9.7130460000000003</v>
      </c>
      <c r="FZ314">
        <v>0.81684659999999998</v>
      </c>
      <c r="GA314">
        <v>20.619789999999998</v>
      </c>
      <c r="GB314" s="1">
        <v>2.7794550000000001E-2</v>
      </c>
      <c r="GC314" s="1">
        <v>9.8722580000000004</v>
      </c>
      <c r="GD314">
        <v>0.80785739999999995</v>
      </c>
      <c r="GE314">
        <v>20.686489999999999</v>
      </c>
      <c r="GF314" s="1">
        <v>2.8246629999999998E-2</v>
      </c>
      <c r="GG314" s="1">
        <v>10.098660000000001</v>
      </c>
      <c r="GH314">
        <v>0.7992475</v>
      </c>
      <c r="GI314">
        <v>20.390160000000002</v>
      </c>
      <c r="GJ314" s="1">
        <v>2.8368230000000001E-2</v>
      </c>
      <c r="GK314" s="1">
        <v>10.21326</v>
      </c>
      <c r="GL314">
        <v>0.7911551</v>
      </c>
      <c r="GM314">
        <v>20.018609999999999</v>
      </c>
      <c r="GN314" s="1">
        <v>2.7916440000000001E-2</v>
      </c>
      <c r="GO314" s="1">
        <v>10.118230000000001</v>
      </c>
      <c r="GP314">
        <v>0.78310380000000002</v>
      </c>
      <c r="GQ314">
        <v>19.794029999999999</v>
      </c>
      <c r="GR314" s="1">
        <v>2.6888140000000001E-2</v>
      </c>
      <c r="GS314" s="1">
        <v>9.8082379999999993</v>
      </c>
      <c r="GT314">
        <v>0.77454020000000001</v>
      </c>
      <c r="GU314">
        <v>19.66921</v>
      </c>
      <c r="GV314" s="1">
        <v>2.5417189999999999E-2</v>
      </c>
      <c r="GW314" s="1">
        <v>9.3368599999999997</v>
      </c>
      <c r="GX314">
        <v>0.76598580000000005</v>
      </c>
      <c r="GY314">
        <v>19.93749</v>
      </c>
      <c r="GZ314" s="1">
        <v>2.3722179999999999E-2</v>
      </c>
      <c r="HA314" s="1">
        <v>8.7736750000000008</v>
      </c>
      <c r="HB314">
        <v>0.75729760000000002</v>
      </c>
      <c r="HC314">
        <v>20.1342</v>
      </c>
      <c r="HD314" s="1">
        <v>2.19583E-2</v>
      </c>
      <c r="HE314" s="1">
        <v>8.1750399999999992</v>
      </c>
      <c r="HF314">
        <v>0.74867309999999998</v>
      </c>
      <c r="HG314">
        <v>20.192399999999999</v>
      </c>
      <c r="HH314" s="1">
        <v>2.0225799999999999E-2</v>
      </c>
      <c r="HI314" s="1">
        <v>7.5787269999999998</v>
      </c>
      <c r="HJ314">
        <v>0.73959140000000001</v>
      </c>
      <c r="HK314">
        <v>19.96884</v>
      </c>
      <c r="HL314" s="1">
        <v>1.8564400000000002E-2</v>
      </c>
      <c r="HM314" s="1">
        <v>7.0040990000000001</v>
      </c>
      <c r="HN314">
        <v>0.73053679999999999</v>
      </c>
      <c r="HO314">
        <v>19.717189999999999</v>
      </c>
      <c r="HP314" s="1">
        <v>1.7007350000000001E-2</v>
      </c>
      <c r="HQ314" s="1">
        <v>6.4605410000000001</v>
      </c>
      <c r="HR314">
        <v>0.72205850000000005</v>
      </c>
      <c r="HS314">
        <v>19.520299999999999</v>
      </c>
      <c r="HT314" s="1">
        <v>1.558289E-2</v>
      </c>
      <c r="HU314" s="1">
        <v>5.9553770000000004</v>
      </c>
      <c r="HV314">
        <v>0.71359439999999996</v>
      </c>
      <c r="HW314">
        <v>19.284859999999998</v>
      </c>
      <c r="HX314" s="1">
        <v>1.427659E-2</v>
      </c>
      <c r="HY314" s="1">
        <v>5.4887249999999996</v>
      </c>
      <c r="HZ314">
        <v>0.70549050000000002</v>
      </c>
      <c r="IA314">
        <v>19.149450000000002</v>
      </c>
      <c r="IB314" s="1">
        <v>1.308757E-2</v>
      </c>
      <c r="IC314" s="1">
        <v>5.0593690000000002</v>
      </c>
      <c r="ID314">
        <v>0.69767699999999999</v>
      </c>
      <c r="IE314">
        <v>19.351749999999999</v>
      </c>
      <c r="IF314" s="1">
        <v>1.200522E-2</v>
      </c>
      <c r="IG314" s="1">
        <v>4.6656440000000003</v>
      </c>
      <c r="IH314">
        <v>0.69015959999999998</v>
      </c>
      <c r="II314">
        <v>19.619350000000001</v>
      </c>
      <c r="IJ314" s="1">
        <v>1.1015820000000001E-2</v>
      </c>
      <c r="IK314" s="1">
        <v>4.3028430000000002</v>
      </c>
      <c r="IL314">
        <v>0.68286449999999999</v>
      </c>
      <c r="IM314">
        <v>19.896280000000001</v>
      </c>
      <c r="IN314" s="1">
        <v>1.0103869999999999E-2</v>
      </c>
      <c r="IO314" s="1">
        <v>3.9675370000000001</v>
      </c>
      <c r="IP314">
        <v>0.67580010000000001</v>
      </c>
      <c r="IQ314">
        <v>19.668690000000002</v>
      </c>
      <c r="IR314" s="1">
        <v>9.2612969999999999E-3</v>
      </c>
      <c r="IS314" s="1">
        <v>3.6565020000000001</v>
      </c>
      <c r="IT314">
        <v>0.66933480000000001</v>
      </c>
      <c r="IU314">
        <v>19.232489999999999</v>
      </c>
      <c r="IV314" s="1">
        <v>8.4932800000000006E-3</v>
      </c>
      <c r="IW314" s="1">
        <v>3.369853</v>
      </c>
      <c r="IX314">
        <v>0.66351970000000005</v>
      </c>
      <c r="IY314">
        <v>18.917480000000001</v>
      </c>
      <c r="IZ314" s="1">
        <v>7.794339E-3</v>
      </c>
      <c r="JA314" s="1">
        <v>3.1064850000000002</v>
      </c>
      <c r="JB314">
        <v>0.65824570000000004</v>
      </c>
      <c r="JC314">
        <v>18.844280000000001</v>
      </c>
      <c r="JD314" s="1">
        <v>7.1537290000000002E-3</v>
      </c>
      <c r="JE314" s="1">
        <v>2.8631609999999998</v>
      </c>
      <c r="JF314">
        <v>0.65373879999999995</v>
      </c>
      <c r="JG314">
        <v>19.369730000000001</v>
      </c>
      <c r="JH314" s="1">
        <v>6.5632399999999997E-3</v>
      </c>
      <c r="JI314" s="1">
        <v>2.6365500000000002</v>
      </c>
      <c r="JJ314">
        <v>0.64986659999999996</v>
      </c>
      <c r="JK314">
        <v>19.965720000000001</v>
      </c>
      <c r="JL314" s="1">
        <v>6.0134860000000002E-3</v>
      </c>
      <c r="JM314" s="1">
        <v>2.4234119999999999</v>
      </c>
      <c r="JN314">
        <v>0.64660110000000004</v>
      </c>
      <c r="JO314">
        <v>20.386130000000001</v>
      </c>
      <c r="JP314" s="1">
        <v>5.4948949999999996E-3</v>
      </c>
      <c r="JQ314" s="1">
        <v>2.2209590000000001</v>
      </c>
      <c r="JR314">
        <v>0.64382090000000003</v>
      </c>
      <c r="JS314">
        <v>20.687100000000001</v>
      </c>
      <c r="JT314" s="1">
        <v>5.0023660000000003E-3</v>
      </c>
      <c r="JU314" s="1">
        <v>2.0270489999999999</v>
      </c>
      <c r="JV314">
        <v>0.64155669999999998</v>
      </c>
      <c r="JW314">
        <v>20.58963</v>
      </c>
      <c r="JX314" s="1">
        <v>4.5318299999999997E-3</v>
      </c>
      <c r="JY314" s="1">
        <v>1.8403369999999999</v>
      </c>
      <c r="JZ314">
        <v>0.63968409999999998</v>
      </c>
      <c r="KA314">
        <v>19.96594</v>
      </c>
      <c r="KB314" s="1">
        <v>4.0808049999999998E-3</v>
      </c>
      <c r="KC314" s="1">
        <v>1.6602920000000001</v>
      </c>
      <c r="KD314">
        <v>0.63815219999999995</v>
      </c>
      <c r="KE314">
        <v>19.171420000000001</v>
      </c>
      <c r="KF314" s="1">
        <v>3.6457099999999999E-3</v>
      </c>
      <c r="KG314" s="1">
        <v>1.4861740000000001</v>
      </c>
      <c r="KH314">
        <v>0.6369205</v>
      </c>
      <c r="KI314">
        <v>18.70722</v>
      </c>
      <c r="KJ314" s="1">
        <v>3.222169E-3</v>
      </c>
      <c r="KK314" s="1">
        <v>1.3160810000000001</v>
      </c>
      <c r="KL314">
        <v>0.63599649999999996</v>
      </c>
      <c r="KM314">
        <v>19.234169999999999</v>
      </c>
      <c r="KN314" s="1">
        <v>2.8056079999999998E-3</v>
      </c>
      <c r="KO314" s="1">
        <v>1.1482760000000001</v>
      </c>
      <c r="KP314">
        <v>0.63528410000000002</v>
      </c>
      <c r="KQ314">
        <v>20.204840000000001</v>
      </c>
      <c r="KR314" s="1">
        <v>2.3965979999999998E-3</v>
      </c>
      <c r="KS314" s="1">
        <v>0.98304230000000004</v>
      </c>
      <c r="KT314">
        <v>0.63476520000000003</v>
      </c>
      <c r="KU314">
        <v>21.219860000000001</v>
      </c>
      <c r="KV314" s="1">
        <v>2.0078309999999999E-3</v>
      </c>
      <c r="KW314" s="1">
        <v>0.82509650000000001</v>
      </c>
      <c r="KX314">
        <v>0.63441349999999996</v>
      </c>
      <c r="KY314">
        <v>21.877179999999999</v>
      </c>
      <c r="KZ314" s="1">
        <v>1.657597E-3</v>
      </c>
      <c r="LA314" s="1">
        <v>0.68197640000000004</v>
      </c>
      <c r="LB314">
        <v>0.63421700000000003</v>
      </c>
      <c r="LC314">
        <v>21.67989</v>
      </c>
      <c r="LD314" s="1">
        <v>1.363026E-3</v>
      </c>
      <c r="LE314" s="1">
        <v>0.56087489999999995</v>
      </c>
      <c r="LF314">
        <v>0.63413580000000003</v>
      </c>
      <c r="LG314">
        <v>20.863479999999999</v>
      </c>
      <c r="LH314" s="1">
        <v>1.1316640000000001E-3</v>
      </c>
      <c r="LI314" s="1">
        <v>0.46517140000000001</v>
      </c>
      <c r="LJ314">
        <v>0.6341561</v>
      </c>
      <c r="LK314">
        <v>19.959579999999999</v>
      </c>
      <c r="LL314" s="1">
        <v>9.5907990000000003E-4</v>
      </c>
      <c r="LM314" s="1">
        <v>0.39352799999999999</v>
      </c>
      <c r="LN314">
        <v>0.63426099999999996</v>
      </c>
      <c r="LO314">
        <v>19.48442</v>
      </c>
      <c r="LP314" s="1">
        <v>8.3332960000000005E-4</v>
      </c>
      <c r="LQ314" s="1">
        <v>0.34127390000000002</v>
      </c>
      <c r="LR314">
        <v>0.63443729999999998</v>
      </c>
      <c r="LS314">
        <v>20.007449999999999</v>
      </c>
      <c r="LT314" s="1">
        <v>7.4011819999999996E-4</v>
      </c>
      <c r="LU314" s="1">
        <v>0.30260169999999997</v>
      </c>
      <c r="LV314">
        <v>0.6346427</v>
      </c>
      <c r="LW314">
        <v>20.958490000000001</v>
      </c>
      <c r="LX314" s="1">
        <v>6.6764370000000001E-4</v>
      </c>
      <c r="LY314" s="1">
        <v>0.27265630000000002</v>
      </c>
      <c r="LZ314">
        <v>0.63486869999999995</v>
      </c>
      <c r="MA314">
        <v>21.945959999999999</v>
      </c>
      <c r="MB314" s="1">
        <v>6.081096E-4</v>
      </c>
      <c r="MC314" s="1">
        <v>0.2481554</v>
      </c>
      <c r="MD314">
        <v>0.63511969999999995</v>
      </c>
      <c r="ME314">
        <v>22.505710000000001</v>
      </c>
      <c r="MF314" s="1">
        <v>5.5776700000000003E-4</v>
      </c>
      <c r="MG314" s="1">
        <v>0.22745019999999999</v>
      </c>
      <c r="MH314">
        <v>0.63535149999999996</v>
      </c>
      <c r="MI314">
        <v>22.268350000000002</v>
      </c>
      <c r="MJ314" s="1">
        <v>5.1495879999999999E-4</v>
      </c>
      <c r="MK314" s="1">
        <v>0.20985490000000001</v>
      </c>
      <c r="ML314">
        <v>0.63556619999999997</v>
      </c>
      <c r="MM314">
        <v>21.46837</v>
      </c>
      <c r="MN314" s="1">
        <v>4.788584E-4</v>
      </c>
      <c r="MO314" s="1">
        <v>0.19499649999999999</v>
      </c>
      <c r="MP314">
        <v>0.63576589999999999</v>
      </c>
      <c r="MQ314">
        <v>20.642219999999998</v>
      </c>
      <c r="MR314" s="1">
        <v>4.4847760000000001E-4</v>
      </c>
      <c r="MS314" s="1">
        <v>0.1825039</v>
      </c>
      <c r="MT314">
        <v>0.63593180000000005</v>
      </c>
      <c r="MU314">
        <v>20.253530000000001</v>
      </c>
      <c r="MV314" s="1">
        <v>4.226322E-4</v>
      </c>
      <c r="MW314" s="1">
        <v>0.17188519999999999</v>
      </c>
      <c r="MX314">
        <v>0.63602950000000003</v>
      </c>
      <c r="MY314">
        <v>20.714919999999999</v>
      </c>
      <c r="MZ314" s="1">
        <v>3.9997319999999999E-4</v>
      </c>
      <c r="NA314" s="1">
        <v>0.1626234</v>
      </c>
      <c r="NB314">
        <v>0.63609559999999998</v>
      </c>
      <c r="NC314">
        <v>21.054310000000001</v>
      </c>
      <c r="ND314" s="1">
        <v>3.7968769999999999E-4</v>
      </c>
      <c r="NE314" s="1">
        <v>0.1543187</v>
      </c>
      <c r="NF314">
        <v>0.63607440000000004</v>
      </c>
      <c r="NG314">
        <v>21.71808</v>
      </c>
      <c r="NH314" s="1">
        <v>3.611555E-4</v>
      </c>
      <c r="NI314" s="1">
        <v>0.14676049999999999</v>
      </c>
      <c r="NJ314">
        <v>0.63599170000000005</v>
      </c>
      <c r="NK314">
        <v>22.175319999999999</v>
      </c>
      <c r="NL314" s="1">
        <v>3.4416870000000002E-4</v>
      </c>
      <c r="NM314" s="1">
        <v>0.13984150000000001</v>
      </c>
      <c r="NN314">
        <v>0.63580970000000003</v>
      </c>
      <c r="NO314">
        <v>22.148389999999999</v>
      </c>
      <c r="NP314" s="1">
        <v>3.2866520000000003E-4</v>
      </c>
      <c r="NQ314" s="1">
        <v>0.13352849999999999</v>
      </c>
      <c r="NR314">
        <v>0.63556219999999997</v>
      </c>
      <c r="NS314">
        <v>21.575970000000002</v>
      </c>
      <c r="NT314" s="1">
        <v>3.1460640000000002E-4</v>
      </c>
      <c r="NU314" s="1">
        <v>0.12780649999999999</v>
      </c>
      <c r="NV314">
        <v>0.63522029999999996</v>
      </c>
      <c r="NW314">
        <v>20.87171</v>
      </c>
      <c r="NX314" s="1">
        <v>3.019392E-4</v>
      </c>
      <c r="NY314" s="1">
        <v>0.12266349999999999</v>
      </c>
      <c r="NZ314">
        <v>0.6348066</v>
      </c>
      <c r="OA314">
        <v>20.664059999999999</v>
      </c>
      <c r="OB314" s="1">
        <v>2.9067360000000002E-4</v>
      </c>
      <c r="OC314" s="1">
        <v>0.1180876</v>
      </c>
      <c r="OD314">
        <v>0.63433459999999997</v>
      </c>
      <c r="OE314">
        <v>21.506620000000002</v>
      </c>
      <c r="OF314" s="1">
        <v>2.808261E-4</v>
      </c>
      <c r="OG314" s="1">
        <v>0.1140963</v>
      </c>
      <c r="OH314">
        <v>0.63382349999999998</v>
      </c>
      <c r="OI314">
        <v>22.831790000000002</v>
      </c>
      <c r="OJ314" s="1">
        <v>2.7234250000000002E-4</v>
      </c>
      <c r="OK314" s="1">
        <v>0.1106492</v>
      </c>
    </row>
    <row r="315" spans="1:401" x14ac:dyDescent="0.35">
      <c r="A315">
        <v>321</v>
      </c>
      <c r="B315" t="s">
        <v>4</v>
      </c>
      <c r="C315" t="s">
        <v>181</v>
      </c>
      <c r="D315" t="s">
        <v>321</v>
      </c>
      <c r="E315">
        <v>900.05</v>
      </c>
      <c r="F315">
        <v>0.79678760000000004</v>
      </c>
      <c r="G315">
        <v>16.902439999999999</v>
      </c>
      <c r="H315">
        <v>0</v>
      </c>
      <c r="I315">
        <v>0</v>
      </c>
      <c r="J315">
        <v>0.79501109999999997</v>
      </c>
      <c r="K315">
        <v>17.360600000000002</v>
      </c>
      <c r="L315">
        <v>0</v>
      </c>
      <c r="M315">
        <v>0</v>
      </c>
      <c r="N315">
        <v>0.79327429999999999</v>
      </c>
      <c r="O315">
        <v>18.046970000000002</v>
      </c>
      <c r="P315">
        <v>0</v>
      </c>
      <c r="Q315">
        <v>0</v>
      </c>
      <c r="R315">
        <v>0.79155370000000003</v>
      </c>
      <c r="S315">
        <v>18.644130000000001</v>
      </c>
      <c r="T315">
        <v>0</v>
      </c>
      <c r="U315">
        <v>0</v>
      </c>
      <c r="V315">
        <v>0.78987739999999995</v>
      </c>
      <c r="W315">
        <v>19.144860000000001</v>
      </c>
      <c r="X315">
        <v>0</v>
      </c>
      <c r="Y315">
        <v>0</v>
      </c>
      <c r="Z315">
        <v>0.78821330000000001</v>
      </c>
      <c r="AA315">
        <v>19.211469999999998</v>
      </c>
      <c r="AB315">
        <v>0</v>
      </c>
      <c r="AC315">
        <v>0</v>
      </c>
      <c r="AD315">
        <v>0.78656409999999999</v>
      </c>
      <c r="AE315">
        <v>18.712309999999999</v>
      </c>
      <c r="AF315">
        <v>0</v>
      </c>
      <c r="AG315">
        <v>0</v>
      </c>
      <c r="AH315">
        <v>0.7849661</v>
      </c>
      <c r="AI315">
        <v>18.08034</v>
      </c>
      <c r="AJ315">
        <v>0</v>
      </c>
      <c r="AK315">
        <v>0</v>
      </c>
      <c r="AL315">
        <v>0.78330619999999995</v>
      </c>
      <c r="AM315">
        <v>17.616029999999999</v>
      </c>
      <c r="AN315">
        <v>0</v>
      </c>
      <c r="AO315">
        <v>0</v>
      </c>
      <c r="AP315">
        <v>0.78167960000000003</v>
      </c>
      <c r="AQ315">
        <v>17.913620000000002</v>
      </c>
      <c r="AR315">
        <v>0</v>
      </c>
      <c r="AS315">
        <v>0</v>
      </c>
      <c r="AT315">
        <v>0.78001259999999994</v>
      </c>
      <c r="AU315">
        <v>18.719069999999999</v>
      </c>
      <c r="AV315">
        <v>0</v>
      </c>
      <c r="AW315">
        <v>0</v>
      </c>
      <c r="AX315">
        <v>0.77833129999999995</v>
      </c>
      <c r="AY315">
        <v>19.499369999999999</v>
      </c>
      <c r="AZ315">
        <v>0</v>
      </c>
      <c r="BA315">
        <v>0</v>
      </c>
      <c r="BB315">
        <v>0.77660669999999998</v>
      </c>
      <c r="BC315">
        <v>20.116569999999999</v>
      </c>
      <c r="BD315">
        <v>0</v>
      </c>
      <c r="BE315">
        <v>0</v>
      </c>
      <c r="BF315">
        <v>0.77484649999999999</v>
      </c>
      <c r="BG315">
        <v>20.167629999999999</v>
      </c>
      <c r="BH315">
        <v>0</v>
      </c>
      <c r="BI315">
        <v>0</v>
      </c>
      <c r="BJ315">
        <v>0.77304640000000002</v>
      </c>
      <c r="BK315">
        <v>19.749970000000001</v>
      </c>
      <c r="BL315">
        <v>3.5669449999999998E-38</v>
      </c>
      <c r="BM315">
        <v>1.2922320000000001E-35</v>
      </c>
      <c r="BN315">
        <v>0.77117239999999998</v>
      </c>
      <c r="BO315">
        <v>19.235399999999998</v>
      </c>
      <c r="BP315">
        <v>7.5849340000000003E-25</v>
      </c>
      <c r="BQ315" s="1">
        <v>2.7557159999999998E-22</v>
      </c>
      <c r="BR315">
        <v>0.76932299999999998</v>
      </c>
      <c r="BS315">
        <v>18.904219999999999</v>
      </c>
      <c r="BT315" s="1">
        <v>3.240465E-19</v>
      </c>
      <c r="BU315" s="1">
        <v>1.176174E-16</v>
      </c>
      <c r="BV315">
        <v>0.76744290000000004</v>
      </c>
      <c r="BW315">
        <v>19.06794</v>
      </c>
      <c r="BX315" s="1">
        <v>4.712152E-11</v>
      </c>
      <c r="BY315" s="1">
        <v>1.2182870000000001E-8</v>
      </c>
      <c r="BZ315">
        <v>0.76563570000000003</v>
      </c>
      <c r="CA315">
        <v>19.32452</v>
      </c>
      <c r="CB315" s="1">
        <v>2.0159539999999999E-7</v>
      </c>
      <c r="CC315" s="1">
        <v>5.5758050000000001E-5</v>
      </c>
      <c r="CD315">
        <v>0.76399110000000003</v>
      </c>
      <c r="CE315">
        <v>19.686630000000001</v>
      </c>
      <c r="CF315" s="1">
        <v>7.593853E-5</v>
      </c>
      <c r="CG315" s="1">
        <v>2.208539E-2</v>
      </c>
      <c r="CH315">
        <v>0.76213989999999998</v>
      </c>
      <c r="CI315">
        <v>19.70346</v>
      </c>
      <c r="CJ315" s="1">
        <v>6.6022909999999997E-3</v>
      </c>
      <c r="CK315" s="1">
        <v>2.007174</v>
      </c>
      <c r="CL315">
        <v>0.76009709999999997</v>
      </c>
      <c r="CM315">
        <v>19.458749999999998</v>
      </c>
      <c r="CN315" s="1">
        <v>0.19128490000000001</v>
      </c>
      <c r="CO315" s="1">
        <v>60.543230000000001</v>
      </c>
      <c r="CP315">
        <v>0.75775599999999999</v>
      </c>
      <c r="CQ315">
        <v>19.053070000000002</v>
      </c>
      <c r="CR315" s="1">
        <v>2.2834880000000002</v>
      </c>
      <c r="CS315">
        <v>749.55790000000002</v>
      </c>
      <c r="CT315">
        <v>0.75521079999999996</v>
      </c>
      <c r="CU315">
        <v>18.661439999999999</v>
      </c>
      <c r="CV315" s="1">
        <v>12.98034</v>
      </c>
      <c r="CW315">
        <v>4410.3860000000004</v>
      </c>
      <c r="CX315">
        <v>0.75251829999999997</v>
      </c>
      <c r="CY315">
        <v>18.34431</v>
      </c>
      <c r="CZ315">
        <v>39.301699999999997</v>
      </c>
      <c r="DA315">
        <v>13789.41</v>
      </c>
      <c r="DB315">
        <v>0.74991680000000005</v>
      </c>
      <c r="DC315">
        <v>18.596679999999999</v>
      </c>
      <c r="DD315">
        <v>69.293440000000004</v>
      </c>
      <c r="DE315">
        <v>25047.61</v>
      </c>
      <c r="DF315">
        <v>0.74804309999999996</v>
      </c>
      <c r="DG315">
        <v>18.837969999999999</v>
      </c>
      <c r="DH315">
        <v>76.614400000000003</v>
      </c>
      <c r="DI315">
        <v>28448.15</v>
      </c>
      <c r="DJ315">
        <v>0.74644940000000004</v>
      </c>
      <c r="DK315">
        <v>19.195930000000001</v>
      </c>
      <c r="DL315">
        <v>56.296590000000002</v>
      </c>
      <c r="DM315">
        <v>21425.61</v>
      </c>
      <c r="DN315">
        <v>0.74496589999999996</v>
      </c>
      <c r="DO315">
        <v>19.459250000000001</v>
      </c>
      <c r="DP315">
        <v>28.94614</v>
      </c>
      <c r="DQ315">
        <v>11270.02</v>
      </c>
      <c r="DR315">
        <v>0.74352810000000003</v>
      </c>
      <c r="DS315">
        <v>19.443930000000002</v>
      </c>
      <c r="DT315">
        <v>10.90414</v>
      </c>
      <c r="DU315">
        <v>4333.3469999999998</v>
      </c>
      <c r="DV315">
        <v>0.7419943</v>
      </c>
      <c r="DW315">
        <v>18.938040000000001</v>
      </c>
      <c r="DX315">
        <v>3.1515490000000002</v>
      </c>
      <c r="DY315">
        <v>1275.5999999999999</v>
      </c>
      <c r="DZ315">
        <v>0.74026559999999997</v>
      </c>
      <c r="EA315">
        <v>18.272030000000001</v>
      </c>
      <c r="EB315">
        <v>0.75258009999999997</v>
      </c>
      <c r="EC315">
        <v>308.28640000000001</v>
      </c>
      <c r="ED315">
        <v>0.73832039999999999</v>
      </c>
      <c r="EE315">
        <v>17.844110000000001</v>
      </c>
      <c r="EF315">
        <v>0.1817791</v>
      </c>
      <c r="EG315">
        <v>73.803100000000001</v>
      </c>
      <c r="EH315">
        <v>0.73622549999999998</v>
      </c>
      <c r="EI315">
        <v>18.209050000000001</v>
      </c>
      <c r="EJ315">
        <v>6.981764E-2</v>
      </c>
      <c r="EK315">
        <v>27.211970000000001</v>
      </c>
      <c r="EL315">
        <v>0.73393929999999996</v>
      </c>
      <c r="EM315">
        <v>18.80348</v>
      </c>
      <c r="EN315">
        <v>4.8743620000000001E-2</v>
      </c>
      <c r="EO315">
        <v>18.494140000000002</v>
      </c>
      <c r="EP315">
        <v>0.73138199999999998</v>
      </c>
      <c r="EQ315">
        <v>19.468209999999999</v>
      </c>
      <c r="ER315">
        <v>4.3067279999999999E-2</v>
      </c>
      <c r="ES315">
        <v>16.26024</v>
      </c>
      <c r="ET315">
        <v>0.72866120000000001</v>
      </c>
      <c r="EU315">
        <v>20.164180000000002</v>
      </c>
      <c r="EV315" s="1">
        <v>3.9998319999999997E-2</v>
      </c>
      <c r="EW315">
        <v>15.11844</v>
      </c>
      <c r="EX315">
        <v>0.72587809999999997</v>
      </c>
      <c r="EY315">
        <v>20.41178</v>
      </c>
      <c r="EZ315" s="1">
        <v>3.7493619999999998E-2</v>
      </c>
      <c r="FA315">
        <v>14.204420000000001</v>
      </c>
      <c r="FB315">
        <v>0.72239790000000004</v>
      </c>
      <c r="FC315">
        <v>19.964549999999999</v>
      </c>
      <c r="FD315" s="1">
        <v>3.5167940000000002E-2</v>
      </c>
      <c r="FE315">
        <v>13.361660000000001</v>
      </c>
      <c r="FF315">
        <v>0.71776499999999999</v>
      </c>
      <c r="FG315">
        <v>19.32067</v>
      </c>
      <c r="FH315" s="1">
        <v>3.2965220000000003E-2</v>
      </c>
      <c r="FI315">
        <v>12.57306</v>
      </c>
      <c r="FJ315">
        <v>0.71304299999999998</v>
      </c>
      <c r="FK315">
        <v>18.87274</v>
      </c>
      <c r="FL315" s="1">
        <v>3.0906800000000002E-2</v>
      </c>
      <c r="FM315" s="1">
        <v>11.83311</v>
      </c>
      <c r="FN315">
        <v>0.70803490000000002</v>
      </c>
      <c r="FO315">
        <v>19.097020000000001</v>
      </c>
      <c r="FP315" s="1">
        <v>2.9118439999999999E-2</v>
      </c>
      <c r="FQ315" s="1">
        <v>11.19018</v>
      </c>
      <c r="FR315">
        <v>0.70298700000000003</v>
      </c>
      <c r="FS315">
        <v>19.639040000000001</v>
      </c>
      <c r="FT315" s="1">
        <v>2.790041E-2</v>
      </c>
      <c r="FU315" s="1">
        <v>10.75384</v>
      </c>
      <c r="FV315">
        <v>0.6978202</v>
      </c>
      <c r="FW315">
        <v>20.154630000000001</v>
      </c>
      <c r="FX315" s="1">
        <v>2.7473049999999999E-2</v>
      </c>
      <c r="FY315" s="1">
        <v>10.616009999999999</v>
      </c>
      <c r="FZ315">
        <v>0.6925346</v>
      </c>
      <c r="GA315">
        <v>20.635339999999999</v>
      </c>
      <c r="GB315" s="1">
        <v>2.7714180000000001E-2</v>
      </c>
      <c r="GC315" s="1">
        <v>10.7438</v>
      </c>
      <c r="GD315">
        <v>0.68749819999999995</v>
      </c>
      <c r="GE315">
        <v>20.689620000000001</v>
      </c>
      <c r="GF315" s="1">
        <v>2.8173710000000001E-2</v>
      </c>
      <c r="GG315" s="1">
        <v>10.96841</v>
      </c>
      <c r="GH315">
        <v>0.68270299999999995</v>
      </c>
      <c r="GI315">
        <v>20.40747</v>
      </c>
      <c r="GJ315" s="1">
        <v>2.8353420000000001E-2</v>
      </c>
      <c r="GK315" s="1">
        <v>11.09137</v>
      </c>
      <c r="GL315">
        <v>0.67836859999999999</v>
      </c>
      <c r="GM315">
        <v>20.03321</v>
      </c>
      <c r="GN315" s="1">
        <v>2.7980680000000001E-2</v>
      </c>
      <c r="GO315" s="1">
        <v>10.99408</v>
      </c>
      <c r="GP315">
        <v>0.67394880000000001</v>
      </c>
      <c r="GQ315">
        <v>19.807099999999998</v>
      </c>
      <c r="GR315" s="1">
        <v>2.7019120000000001E-2</v>
      </c>
      <c r="GS315" s="1">
        <v>10.66065</v>
      </c>
      <c r="GT315">
        <v>0.66887030000000003</v>
      </c>
      <c r="GU315">
        <v>19.694019999999998</v>
      </c>
      <c r="GV315" s="1">
        <v>2.5593589999999999E-2</v>
      </c>
      <c r="GW315" s="1">
        <v>10.145910000000001</v>
      </c>
      <c r="GX315">
        <v>0.66386920000000005</v>
      </c>
      <c r="GY315">
        <v>19.970389999999998</v>
      </c>
      <c r="GZ315" s="1">
        <v>2.3922289999999999E-2</v>
      </c>
      <c r="HA315" s="1">
        <v>9.5264600000000002</v>
      </c>
      <c r="HB315">
        <v>0.65881230000000002</v>
      </c>
      <c r="HC315">
        <v>20.154920000000001</v>
      </c>
      <c r="HD315" s="1">
        <v>2.2164639999999999E-2</v>
      </c>
      <c r="HE315" s="1">
        <v>8.8638130000000004</v>
      </c>
      <c r="HF315">
        <v>0.65377470000000004</v>
      </c>
      <c r="HG315">
        <v>20.217770000000002</v>
      </c>
      <c r="HH315" s="1">
        <v>2.042797E-2</v>
      </c>
      <c r="HI315" s="1">
        <v>8.2024349999999995</v>
      </c>
      <c r="HJ315">
        <v>0.64837370000000005</v>
      </c>
      <c r="HK315">
        <v>19.982569999999999</v>
      </c>
      <c r="HL315" s="1">
        <v>1.875835E-2</v>
      </c>
      <c r="HM315" s="1">
        <v>7.5647159999999998</v>
      </c>
      <c r="HN315">
        <v>0.64302280000000001</v>
      </c>
      <c r="HO315">
        <v>19.71903</v>
      </c>
      <c r="HP315" s="1">
        <v>1.7189320000000001E-2</v>
      </c>
      <c r="HQ315" s="1">
        <v>6.9612230000000004</v>
      </c>
      <c r="HR315">
        <v>0.63825140000000002</v>
      </c>
      <c r="HS315">
        <v>19.505019999999998</v>
      </c>
      <c r="HT315" s="1">
        <v>1.57523E-2</v>
      </c>
      <c r="HU315" s="1">
        <v>6.3999189999999997</v>
      </c>
      <c r="HV315">
        <v>0.63352459999999999</v>
      </c>
      <c r="HW315">
        <v>19.271049999999999</v>
      </c>
      <c r="HX315" s="1">
        <v>1.443301E-2</v>
      </c>
      <c r="HY315" s="1">
        <v>5.8816449999999998</v>
      </c>
      <c r="HZ315">
        <v>0.6291177</v>
      </c>
      <c r="IA315">
        <v>19.153559999999999</v>
      </c>
      <c r="IB315" s="1">
        <v>1.3231390000000001E-2</v>
      </c>
      <c r="IC315" s="1">
        <v>5.4055220000000004</v>
      </c>
      <c r="ID315">
        <v>0.62467810000000001</v>
      </c>
      <c r="IE315">
        <v>19.368300000000001</v>
      </c>
      <c r="IF315" s="1">
        <v>1.213785E-2</v>
      </c>
      <c r="IG315" s="1">
        <v>4.9709919999999999</v>
      </c>
      <c r="IH315">
        <v>0.62042489999999995</v>
      </c>
      <c r="II315">
        <v>19.633679999999998</v>
      </c>
      <c r="IJ315" s="1">
        <v>1.113865E-2</v>
      </c>
      <c r="IK315" s="1">
        <v>4.5731330000000003</v>
      </c>
      <c r="IL315">
        <v>0.61632310000000001</v>
      </c>
      <c r="IM315">
        <v>19.926189999999998</v>
      </c>
      <c r="IN315" s="1">
        <v>1.021795E-2</v>
      </c>
      <c r="IO315" s="1">
        <v>4.2078009999999999</v>
      </c>
      <c r="IP315">
        <v>0.61237109999999995</v>
      </c>
      <c r="IQ315">
        <v>19.685569999999998</v>
      </c>
      <c r="IR315" s="1">
        <v>9.3669930000000005E-3</v>
      </c>
      <c r="IS315" s="1">
        <v>3.8697840000000001</v>
      </c>
      <c r="IT315">
        <v>0.60881410000000002</v>
      </c>
      <c r="IU315">
        <v>19.252800000000001</v>
      </c>
      <c r="IV315" s="1">
        <v>8.5906920000000005E-3</v>
      </c>
      <c r="IW315" s="1">
        <v>3.5591499999999998</v>
      </c>
      <c r="IX315">
        <v>0.60560130000000001</v>
      </c>
      <c r="IY315">
        <v>18.916239999999998</v>
      </c>
      <c r="IZ315" s="1">
        <v>7.8843899999999998E-3</v>
      </c>
      <c r="JA315" s="1">
        <v>3.2748759999999999</v>
      </c>
      <c r="JB315">
        <v>0.60271920000000001</v>
      </c>
      <c r="JC315">
        <v>18.81954</v>
      </c>
      <c r="JD315" s="1">
        <v>7.2373380000000003E-3</v>
      </c>
      <c r="JE315" s="1">
        <v>3.0133030000000001</v>
      </c>
      <c r="JF315">
        <v>0.60032960000000002</v>
      </c>
      <c r="JG315">
        <v>19.364889999999999</v>
      </c>
      <c r="JH315" s="1">
        <v>6.6414940000000004E-3</v>
      </c>
      <c r="JI315" s="1">
        <v>2.7707899999999999</v>
      </c>
      <c r="JJ315">
        <v>0.59833550000000002</v>
      </c>
      <c r="JK315">
        <v>19.950199999999999</v>
      </c>
      <c r="JL315" s="1">
        <v>6.08765E-3</v>
      </c>
      <c r="JM315" s="1">
        <v>2.5439970000000001</v>
      </c>
      <c r="JN315">
        <v>0.59663900000000003</v>
      </c>
      <c r="JO315">
        <v>20.398160000000001</v>
      </c>
      <c r="JP315" s="1">
        <v>5.5656990000000003E-3</v>
      </c>
      <c r="JQ315" s="1">
        <v>2.329742</v>
      </c>
      <c r="JR315">
        <v>0.59522030000000004</v>
      </c>
      <c r="JS315">
        <v>20.738569999999999</v>
      </c>
      <c r="JT315" s="1">
        <v>5.0705079999999996E-3</v>
      </c>
      <c r="JU315" s="1">
        <v>2.1254819999999999</v>
      </c>
      <c r="JV315">
        <v>0.59413590000000005</v>
      </c>
      <c r="JW315">
        <v>20.627079999999999</v>
      </c>
      <c r="JX315" s="1">
        <v>4.5976849999999998E-3</v>
      </c>
      <c r="JY315" s="1">
        <v>1.9294709999999999</v>
      </c>
      <c r="JZ315">
        <v>0.59319339999999998</v>
      </c>
      <c r="KA315">
        <v>20.010760000000001</v>
      </c>
      <c r="KB315" s="1">
        <v>4.1443490000000003E-3</v>
      </c>
      <c r="KC315" s="1">
        <v>1.741063</v>
      </c>
      <c r="KD315">
        <v>0.59245689999999995</v>
      </c>
      <c r="KE315">
        <v>19.22428</v>
      </c>
      <c r="KF315" s="1">
        <v>3.7074629999999998E-3</v>
      </c>
      <c r="KG315" s="1">
        <v>1.5594170000000001</v>
      </c>
      <c r="KH315">
        <v>0.5918641</v>
      </c>
      <c r="KI315">
        <v>18.729089999999999</v>
      </c>
      <c r="KJ315" s="1">
        <v>3.2828369999999998E-3</v>
      </c>
      <c r="KK315" s="1">
        <v>1.3826130000000001</v>
      </c>
      <c r="KL315">
        <v>0.59139960000000003</v>
      </c>
      <c r="KM315">
        <v>19.250879999999999</v>
      </c>
      <c r="KN315" s="1">
        <v>2.8656799999999998E-3</v>
      </c>
      <c r="KO315" s="1">
        <v>1.2087209999999999</v>
      </c>
      <c r="KP315">
        <v>0.59110660000000004</v>
      </c>
      <c r="KQ315">
        <v>20.200119999999998</v>
      </c>
      <c r="KR315" s="1">
        <v>2.4553029999999998E-3</v>
      </c>
      <c r="KS315" s="1">
        <v>1.037431</v>
      </c>
      <c r="KT315">
        <v>0.59085569999999998</v>
      </c>
      <c r="KU315">
        <v>21.234629999999999</v>
      </c>
      <c r="KV315" s="1">
        <v>2.0628410000000002E-3</v>
      </c>
      <c r="KW315" s="1">
        <v>0.87293699999999996</v>
      </c>
      <c r="KX315">
        <v>0.59071560000000001</v>
      </c>
      <c r="KY315">
        <v>21.92174</v>
      </c>
      <c r="KZ315" s="1">
        <v>1.706019E-3</v>
      </c>
      <c r="LA315" s="1">
        <v>0.72269850000000002</v>
      </c>
      <c r="LB315">
        <v>0.59065959999999995</v>
      </c>
      <c r="LC315">
        <v>21.72429</v>
      </c>
      <c r="LD315" s="1">
        <v>1.4027390000000001E-3</v>
      </c>
      <c r="LE315" s="1">
        <v>0.59434339999999997</v>
      </c>
      <c r="LF315">
        <v>0.59064050000000001</v>
      </c>
      <c r="LG315">
        <v>20.931920000000002</v>
      </c>
      <c r="LH315" s="1">
        <v>1.162188E-3</v>
      </c>
      <c r="LI315" s="1">
        <v>0.49196289999999998</v>
      </c>
      <c r="LJ315">
        <v>0.59067539999999996</v>
      </c>
      <c r="LK315">
        <v>20.02243</v>
      </c>
      <c r="LL315" s="1">
        <v>9.8154810000000009E-4</v>
      </c>
      <c r="LM315" s="1">
        <v>0.4148271</v>
      </c>
      <c r="LN315">
        <v>0.5907713</v>
      </c>
      <c r="LO315">
        <v>19.513470000000002</v>
      </c>
      <c r="LP315" s="1">
        <v>8.4970930000000003E-4</v>
      </c>
      <c r="LQ315" s="1">
        <v>0.3584676</v>
      </c>
      <c r="LR315">
        <v>0.59090299999999996</v>
      </c>
      <c r="LS315">
        <v>20.03415</v>
      </c>
      <c r="LT315" s="1">
        <v>7.5245539999999999E-4</v>
      </c>
      <c r="LU315" s="1">
        <v>0.31694679999999997</v>
      </c>
      <c r="LV315">
        <v>0.59104129999999999</v>
      </c>
      <c r="LW315">
        <v>20.960329999999999</v>
      </c>
      <c r="LX315" s="1">
        <v>6.7744720000000003E-4</v>
      </c>
      <c r="LY315" s="1">
        <v>0.28503800000000001</v>
      </c>
      <c r="LZ315">
        <v>0.5911729</v>
      </c>
      <c r="MA315">
        <v>21.966360000000002</v>
      </c>
      <c r="MB315" s="1">
        <v>6.1628620000000003E-4</v>
      </c>
      <c r="MC315" s="1">
        <v>0.25913009999999997</v>
      </c>
      <c r="MD315">
        <v>0.5913176</v>
      </c>
      <c r="ME315">
        <v>22.552119999999999</v>
      </c>
      <c r="MF315" s="1">
        <v>5.6471229999999998E-4</v>
      </c>
      <c r="MG315" s="1">
        <v>0.23730490000000001</v>
      </c>
      <c r="MH315">
        <v>0.59144600000000003</v>
      </c>
      <c r="MI315">
        <v>22.31439</v>
      </c>
      <c r="MJ315" s="1">
        <v>5.2084919999999995E-4</v>
      </c>
      <c r="MK315" s="1">
        <v>0.21875539999999999</v>
      </c>
      <c r="ML315">
        <v>0.59156160000000002</v>
      </c>
      <c r="MM315">
        <v>21.525359999999999</v>
      </c>
      <c r="MN315" s="1">
        <v>4.8381100000000001E-4</v>
      </c>
      <c r="MO315" s="1">
        <v>0.203074</v>
      </c>
      <c r="MP315">
        <v>0.59167400000000003</v>
      </c>
      <c r="MQ315">
        <v>20.68694</v>
      </c>
      <c r="MR315" s="1">
        <v>4.5265339999999999E-4</v>
      </c>
      <c r="MS315" s="1">
        <v>0.18988949999999999</v>
      </c>
      <c r="MT315">
        <v>0.59176240000000002</v>
      </c>
      <c r="MU315">
        <v>20.26097</v>
      </c>
      <c r="MV315" s="1">
        <v>4.26217E-4</v>
      </c>
      <c r="MW315" s="1">
        <v>0.1787068</v>
      </c>
      <c r="MX315">
        <v>0.59180330000000003</v>
      </c>
      <c r="MY315">
        <v>20.713740000000001</v>
      </c>
      <c r="MZ315" s="1">
        <v>4.0313769999999999E-4</v>
      </c>
      <c r="NA315" s="1">
        <v>0.16899</v>
      </c>
      <c r="NB315">
        <v>0.59182270000000003</v>
      </c>
      <c r="NC315">
        <v>21.022099999999998</v>
      </c>
      <c r="ND315" s="1">
        <v>3.8255139999999999E-4</v>
      </c>
      <c r="NE315" s="1">
        <v>0.16030759999999999</v>
      </c>
      <c r="NF315">
        <v>0.59179320000000002</v>
      </c>
      <c r="NG315">
        <v>21.745329999999999</v>
      </c>
      <c r="NH315" s="1">
        <v>3.6377160000000003E-4</v>
      </c>
      <c r="NI315" s="1">
        <v>0.15241189999999999</v>
      </c>
      <c r="NJ315">
        <v>0.59173600000000004</v>
      </c>
      <c r="NK315">
        <v>22.190249999999999</v>
      </c>
      <c r="NL315" s="1">
        <v>3.4656809999999999E-4</v>
      </c>
      <c r="NM315" s="1">
        <v>0.1451876</v>
      </c>
      <c r="NN315">
        <v>0.59162179999999998</v>
      </c>
      <c r="NO315">
        <v>22.169440000000002</v>
      </c>
      <c r="NP315" s="1">
        <v>3.308459E-4</v>
      </c>
      <c r="NQ315" s="1">
        <v>0.13858110000000001</v>
      </c>
      <c r="NR315">
        <v>0.59144810000000003</v>
      </c>
      <c r="NS315">
        <v>21.623169999999998</v>
      </c>
      <c r="NT315" s="1">
        <v>3.1657449999999998E-4</v>
      </c>
      <c r="NU315" s="1">
        <v>0.13258600000000001</v>
      </c>
      <c r="NV315">
        <v>0.59122300000000005</v>
      </c>
      <c r="NW315">
        <v>20.9039</v>
      </c>
      <c r="NX315" s="1">
        <v>3.0370169999999999E-4</v>
      </c>
      <c r="NY315" s="1">
        <v>0.12718660000000001</v>
      </c>
      <c r="NZ315">
        <v>0.59098450000000002</v>
      </c>
      <c r="OA315">
        <v>20.66714</v>
      </c>
      <c r="OB315" s="1">
        <v>2.9223010000000002E-4</v>
      </c>
      <c r="OC315" s="1">
        <v>0.1223701</v>
      </c>
      <c r="OD315">
        <v>0.59069879999999997</v>
      </c>
      <c r="OE315">
        <v>21.50619</v>
      </c>
      <c r="OF315" s="1">
        <v>2.8217740000000002E-4</v>
      </c>
      <c r="OG315" s="1">
        <v>0.1181541</v>
      </c>
      <c r="OH315">
        <v>0.5904064</v>
      </c>
      <c r="OI315">
        <v>22.805350000000001</v>
      </c>
      <c r="OJ315" s="1">
        <v>2.735088E-4</v>
      </c>
      <c r="OK315" s="1">
        <v>0.11450490000000001</v>
      </c>
    </row>
    <row r="316" spans="1:401" x14ac:dyDescent="0.35">
      <c r="A316">
        <v>322</v>
      </c>
      <c r="B316" t="s">
        <v>4</v>
      </c>
      <c r="C316" t="s">
        <v>181</v>
      </c>
      <c r="D316" t="s">
        <v>322</v>
      </c>
      <c r="E316">
        <v>940.88099999999997</v>
      </c>
      <c r="F316">
        <v>0.80308120000000005</v>
      </c>
      <c r="G316">
        <v>16.925529999999998</v>
      </c>
      <c r="H316">
        <v>0</v>
      </c>
      <c r="I316">
        <v>0</v>
      </c>
      <c r="J316">
        <v>0.80101029999999995</v>
      </c>
      <c r="K316">
        <v>17.365500000000001</v>
      </c>
      <c r="L316">
        <v>0</v>
      </c>
      <c r="M316">
        <v>0</v>
      </c>
      <c r="N316">
        <v>0.7990024</v>
      </c>
      <c r="O316">
        <v>18.035820000000001</v>
      </c>
      <c r="P316">
        <v>0</v>
      </c>
      <c r="Q316">
        <v>0</v>
      </c>
      <c r="R316">
        <v>0.79702790000000001</v>
      </c>
      <c r="S316">
        <v>18.646629999999998</v>
      </c>
      <c r="T316">
        <v>0</v>
      </c>
      <c r="U316">
        <v>0</v>
      </c>
      <c r="V316">
        <v>0.79505369999999997</v>
      </c>
      <c r="W316">
        <v>19.153749999999999</v>
      </c>
      <c r="X316">
        <v>0</v>
      </c>
      <c r="Y316">
        <v>0</v>
      </c>
      <c r="Z316">
        <v>0.79316710000000001</v>
      </c>
      <c r="AA316">
        <v>19.23621</v>
      </c>
      <c r="AB316">
        <v>0</v>
      </c>
      <c r="AC316">
        <v>0</v>
      </c>
      <c r="AD316">
        <v>0.79124779999999995</v>
      </c>
      <c r="AE316">
        <v>18.754709999999999</v>
      </c>
      <c r="AF316">
        <v>0</v>
      </c>
      <c r="AG316">
        <v>0</v>
      </c>
      <c r="AH316">
        <v>0.78938649999999999</v>
      </c>
      <c r="AI316">
        <v>18.12313</v>
      </c>
      <c r="AJ316">
        <v>0</v>
      </c>
      <c r="AK316">
        <v>0</v>
      </c>
      <c r="AL316">
        <v>0.78746340000000004</v>
      </c>
      <c r="AM316">
        <v>17.645849999999999</v>
      </c>
      <c r="AN316">
        <v>0</v>
      </c>
      <c r="AO316">
        <v>0</v>
      </c>
      <c r="AP316">
        <v>0.78556879999999996</v>
      </c>
      <c r="AQ316">
        <v>17.923690000000001</v>
      </c>
      <c r="AR316">
        <v>0</v>
      </c>
      <c r="AS316">
        <v>0</v>
      </c>
      <c r="AT316">
        <v>0.78365169999999995</v>
      </c>
      <c r="AU316">
        <v>18.704509999999999</v>
      </c>
      <c r="AV316">
        <v>0</v>
      </c>
      <c r="AW316">
        <v>0</v>
      </c>
      <c r="AX316">
        <v>0.78169500000000003</v>
      </c>
      <c r="AY316">
        <v>19.493839999999999</v>
      </c>
      <c r="AZ316">
        <v>0</v>
      </c>
      <c r="BA316">
        <v>0</v>
      </c>
      <c r="BB316">
        <v>0.77970969999999995</v>
      </c>
      <c r="BC316">
        <v>20.12115</v>
      </c>
      <c r="BD316">
        <v>0</v>
      </c>
      <c r="BE316">
        <v>0</v>
      </c>
      <c r="BF316">
        <v>0.77767529999999996</v>
      </c>
      <c r="BG316">
        <v>20.184480000000001</v>
      </c>
      <c r="BH316">
        <v>0</v>
      </c>
      <c r="BI316">
        <v>0</v>
      </c>
      <c r="BJ316">
        <v>0.77561329999999995</v>
      </c>
      <c r="BK316">
        <v>19.78764</v>
      </c>
      <c r="BL316">
        <v>0</v>
      </c>
      <c r="BM316">
        <v>1.6270330000000001E-36</v>
      </c>
      <c r="BN316">
        <v>0.77345050000000004</v>
      </c>
      <c r="BO316">
        <v>19.269670000000001</v>
      </c>
      <c r="BP316">
        <v>1.0352600000000001E-25</v>
      </c>
      <c r="BQ316" s="1">
        <v>4.0295510000000003E-23</v>
      </c>
      <c r="BR316">
        <v>0.77130710000000002</v>
      </c>
      <c r="BS316">
        <v>18.927679999999999</v>
      </c>
      <c r="BT316" s="1">
        <v>1.333797E-19</v>
      </c>
      <c r="BU316" s="1">
        <v>5.1761750000000001E-17</v>
      </c>
      <c r="BV316">
        <v>0.76914309999999997</v>
      </c>
      <c r="BW316">
        <v>19.075330000000001</v>
      </c>
      <c r="BX316" s="1">
        <v>1.843438E-11</v>
      </c>
      <c r="BY316" s="1">
        <v>5.0013370000000003E-9</v>
      </c>
      <c r="BZ316">
        <v>0.76703690000000002</v>
      </c>
      <c r="CA316">
        <v>19.317340000000002</v>
      </c>
      <c r="CB316" s="1">
        <v>1.0627309999999999E-7</v>
      </c>
      <c r="CC316" s="1">
        <v>3.0850019999999999E-5</v>
      </c>
      <c r="CD316">
        <v>0.76503659999999996</v>
      </c>
      <c r="CE316">
        <v>19.695689999999999</v>
      </c>
      <c r="CF316" s="1">
        <v>4.6299340000000002E-5</v>
      </c>
      <c r="CG316" s="1">
        <v>1.4173699999999999E-2</v>
      </c>
      <c r="CH316">
        <v>0.76285179999999997</v>
      </c>
      <c r="CI316">
        <v>19.709250000000001</v>
      </c>
      <c r="CJ316" s="1">
        <v>4.4781980000000001E-3</v>
      </c>
      <c r="CK316" s="1">
        <v>1.4369529999999999</v>
      </c>
      <c r="CL316">
        <v>0.76046250000000004</v>
      </c>
      <c r="CM316">
        <v>19.48236</v>
      </c>
      <c r="CN316" s="1">
        <v>0.141654</v>
      </c>
      <c r="CO316" s="1">
        <v>47.439810000000001</v>
      </c>
      <c r="CP316">
        <v>0.7577585</v>
      </c>
      <c r="CQ316">
        <v>19.082630000000002</v>
      </c>
      <c r="CR316" s="1">
        <v>1.824481</v>
      </c>
      <c r="CS316">
        <v>635.10249999999996</v>
      </c>
      <c r="CT316">
        <v>0.75475539999999997</v>
      </c>
      <c r="CU316">
        <v>18.68899</v>
      </c>
      <c r="CV316" s="1">
        <v>11.092879999999999</v>
      </c>
      <c r="CW316">
        <v>4005.27</v>
      </c>
      <c r="CX316">
        <v>0.75155090000000002</v>
      </c>
      <c r="CY316">
        <v>18.365680000000001</v>
      </c>
      <c r="CZ316">
        <v>35.678539999999998</v>
      </c>
      <c r="DA316">
        <v>13327.32</v>
      </c>
      <c r="DB316">
        <v>0.7483843</v>
      </c>
      <c r="DC316">
        <v>18.602450000000001</v>
      </c>
      <c r="DD316">
        <v>66.441490000000002</v>
      </c>
      <c r="DE316">
        <v>25611.69</v>
      </c>
      <c r="DF316">
        <v>0.74597939999999996</v>
      </c>
      <c r="DG316">
        <v>18.82338</v>
      </c>
      <c r="DH316">
        <v>77.207920000000001</v>
      </c>
      <c r="DI316">
        <v>30611.88</v>
      </c>
      <c r="DJ316">
        <v>0.74381019999999998</v>
      </c>
      <c r="DK316">
        <v>19.194510000000001</v>
      </c>
      <c r="DL316">
        <v>59.391460000000002</v>
      </c>
      <c r="DM316">
        <v>24189.43</v>
      </c>
      <c r="DN316">
        <v>0.74170709999999995</v>
      </c>
      <c r="DO316">
        <v>19.458290000000002</v>
      </c>
      <c r="DP316">
        <v>31.83784</v>
      </c>
      <c r="DQ316">
        <v>13288.27</v>
      </c>
      <c r="DR316">
        <v>0.7396488</v>
      </c>
      <c r="DS316">
        <v>19.46414</v>
      </c>
      <c r="DT316">
        <v>12.45515</v>
      </c>
      <c r="DU316">
        <v>5314.7079999999996</v>
      </c>
      <c r="DV316">
        <v>0.73750099999999996</v>
      </c>
      <c r="DW316">
        <v>18.984390000000001</v>
      </c>
      <c r="DX316">
        <v>3.7191939999999999</v>
      </c>
      <c r="DY316">
        <v>1618.9469999999999</v>
      </c>
      <c r="DZ316">
        <v>0.73511579999999999</v>
      </c>
      <c r="EA316">
        <v>18.324159999999999</v>
      </c>
      <c r="EB316">
        <v>0.90656329999999996</v>
      </c>
      <c r="EC316">
        <v>400.27769999999998</v>
      </c>
      <c r="ED316">
        <v>0.73252170000000005</v>
      </c>
      <c r="EE316">
        <v>17.887049999999999</v>
      </c>
      <c r="EF316">
        <v>0.21478939999999999</v>
      </c>
      <c r="EG316">
        <v>94.39434</v>
      </c>
      <c r="EH316">
        <v>0.72965639999999998</v>
      </c>
      <c r="EI316">
        <v>18.238040000000002</v>
      </c>
      <c r="EJ316">
        <v>7.5950340000000005E-2</v>
      </c>
      <c r="EK316">
        <v>32.083320000000001</v>
      </c>
      <c r="EL316">
        <v>0.72657850000000002</v>
      </c>
      <c r="EM316">
        <v>18.804099999999998</v>
      </c>
      <c r="EN316">
        <v>5.0004510000000002E-2</v>
      </c>
      <c r="EO316">
        <v>20.465520000000001</v>
      </c>
      <c r="EP316">
        <v>0.72313300000000003</v>
      </c>
      <c r="EQ316">
        <v>19.474419999999999</v>
      </c>
      <c r="ER316">
        <v>4.352669E-2</v>
      </c>
      <c r="ES316">
        <v>17.70195</v>
      </c>
      <c r="ET316">
        <v>0.71941290000000002</v>
      </c>
      <c r="EU316">
        <v>20.163640000000001</v>
      </c>
      <c r="EV316" s="1">
        <v>4.0310319999999997E-2</v>
      </c>
      <c r="EW316">
        <v>16.418479999999999</v>
      </c>
      <c r="EX316">
        <v>0.71561220000000003</v>
      </c>
      <c r="EY316">
        <v>20.416989999999998</v>
      </c>
      <c r="EZ316" s="1">
        <v>3.777142E-2</v>
      </c>
      <c r="FA316">
        <v>15.430859999999999</v>
      </c>
      <c r="FB316">
        <v>0.71169119999999997</v>
      </c>
      <c r="FC316">
        <v>20.000430000000001</v>
      </c>
      <c r="FD316" s="1">
        <v>3.5424289999999997E-2</v>
      </c>
      <c r="FE316">
        <v>14.52121</v>
      </c>
      <c r="FF316">
        <v>0.70764939999999998</v>
      </c>
      <c r="FG316">
        <v>19.371510000000001</v>
      </c>
      <c r="FH316" s="1">
        <v>3.320965E-2</v>
      </c>
      <c r="FI316">
        <v>13.66263</v>
      </c>
      <c r="FJ316">
        <v>0.70338670000000003</v>
      </c>
      <c r="FK316">
        <v>18.914190000000001</v>
      </c>
      <c r="FL316" s="1">
        <v>3.1131949999999999E-2</v>
      </c>
      <c r="FM316" s="1">
        <v>12.85435</v>
      </c>
      <c r="FN316">
        <v>0.6989109</v>
      </c>
      <c r="FO316">
        <v>19.143039999999999</v>
      </c>
      <c r="FP316" s="1">
        <v>2.929942E-2</v>
      </c>
      <c r="FQ316" s="1">
        <v>12.141629999999999</v>
      </c>
      <c r="FR316">
        <v>0.69439810000000002</v>
      </c>
      <c r="FS316">
        <v>19.66122</v>
      </c>
      <c r="FT316" s="1">
        <v>2.7999489999999998E-2</v>
      </c>
      <c r="FU316" s="1">
        <v>11.63688</v>
      </c>
      <c r="FV316">
        <v>0.68979780000000002</v>
      </c>
      <c r="FW316">
        <v>20.17811</v>
      </c>
      <c r="FX316" s="1">
        <v>2.747308E-2</v>
      </c>
      <c r="FY316" s="1">
        <v>11.444660000000001</v>
      </c>
      <c r="FZ316">
        <v>0.68508219999999997</v>
      </c>
      <c r="GA316">
        <v>20.6554</v>
      </c>
      <c r="GB316" s="1">
        <v>2.7646960000000002E-2</v>
      </c>
      <c r="GC316" s="1">
        <v>11.550990000000001</v>
      </c>
      <c r="GD316">
        <v>0.68067060000000001</v>
      </c>
      <c r="GE316">
        <v>20.694849999999999</v>
      </c>
      <c r="GF316" s="1">
        <v>2.8106450000000002E-2</v>
      </c>
      <c r="GG316" s="1">
        <v>11.789350000000001</v>
      </c>
      <c r="GH316">
        <v>0.67646189999999995</v>
      </c>
      <c r="GI316">
        <v>20.42455</v>
      </c>
      <c r="GJ316" s="1">
        <v>2.834076E-2</v>
      </c>
      <c r="GK316" s="1">
        <v>11.942679999999999</v>
      </c>
      <c r="GL316">
        <v>0.67282719999999996</v>
      </c>
      <c r="GM316">
        <v>20.051480000000002</v>
      </c>
      <c r="GN316" s="1">
        <v>2.8047539999999999E-2</v>
      </c>
      <c r="GO316" s="1">
        <v>11.8691</v>
      </c>
      <c r="GP316">
        <v>0.66914499999999999</v>
      </c>
      <c r="GQ316">
        <v>19.82075</v>
      </c>
      <c r="GR316" s="1">
        <v>2.7154669999999999E-2</v>
      </c>
      <c r="GS316" s="1">
        <v>11.537129999999999</v>
      </c>
      <c r="GT316">
        <v>0.66509289999999999</v>
      </c>
      <c r="GU316">
        <v>19.721129999999999</v>
      </c>
      <c r="GV316" s="1">
        <v>2.577871E-2</v>
      </c>
      <c r="GW316" s="1">
        <v>10.99957</v>
      </c>
      <c r="GX316">
        <v>0.66090610000000005</v>
      </c>
      <c r="GY316">
        <v>20.007860000000001</v>
      </c>
      <c r="GZ316" s="1">
        <v>2.4132049999999999E-2</v>
      </c>
      <c r="HA316" s="1">
        <v>10.339969999999999</v>
      </c>
      <c r="HB316">
        <v>0.6567115</v>
      </c>
      <c r="HC316">
        <v>20.178470000000001</v>
      </c>
      <c r="HD316" s="1">
        <v>2.2381620000000001E-2</v>
      </c>
      <c r="HE316" s="1">
        <v>9.6272339999999996</v>
      </c>
      <c r="HF316">
        <v>0.65253689999999998</v>
      </c>
      <c r="HG316">
        <v>20.247900000000001</v>
      </c>
      <c r="HH316" s="1">
        <v>2.0641030000000001E-2</v>
      </c>
      <c r="HI316" s="1">
        <v>8.9111410000000006</v>
      </c>
      <c r="HJ316">
        <v>0.64804989999999996</v>
      </c>
      <c r="HK316">
        <v>19.997920000000001</v>
      </c>
      <c r="HL316" s="1">
        <v>1.89625E-2</v>
      </c>
      <c r="HM316" s="1">
        <v>8.2183720000000005</v>
      </c>
      <c r="HN316">
        <v>0.64363490000000001</v>
      </c>
      <c r="HO316">
        <v>19.724329999999998</v>
      </c>
      <c r="HP316" s="1">
        <v>1.7380969999999999E-2</v>
      </c>
      <c r="HQ316" s="1">
        <v>7.5608969999999998</v>
      </c>
      <c r="HR316">
        <v>0.63992450000000001</v>
      </c>
      <c r="HS316">
        <v>19.490349999999999</v>
      </c>
      <c r="HT316" s="1">
        <v>1.5930639999999999E-2</v>
      </c>
      <c r="HU316" s="1">
        <v>6.9476849999999999</v>
      </c>
      <c r="HV316">
        <v>0.63630569999999997</v>
      </c>
      <c r="HW316">
        <v>19.254819999999999</v>
      </c>
      <c r="HX316" s="1">
        <v>1.459747E-2</v>
      </c>
      <c r="HY316" s="1">
        <v>6.3807799999999997</v>
      </c>
      <c r="HZ316">
        <v>0.63299539999999999</v>
      </c>
      <c r="IA316">
        <v>19.15568</v>
      </c>
      <c r="IB316" s="1">
        <v>1.338204E-2</v>
      </c>
      <c r="IC316" s="1">
        <v>5.8597890000000001</v>
      </c>
      <c r="ID316">
        <v>0.62965749999999998</v>
      </c>
      <c r="IE316">
        <v>19.387630000000001</v>
      </c>
      <c r="IF316" s="1">
        <v>1.2275889999999999E-2</v>
      </c>
      <c r="IG316" s="1">
        <v>5.3845190000000001</v>
      </c>
      <c r="IH316">
        <v>0.62614420000000004</v>
      </c>
      <c r="II316">
        <v>19.65117</v>
      </c>
      <c r="IJ316" s="1">
        <v>1.126509E-2</v>
      </c>
      <c r="IK316" s="1">
        <v>4.9499430000000002</v>
      </c>
      <c r="IL316">
        <v>0.62246520000000005</v>
      </c>
      <c r="IM316">
        <v>19.960819999999998</v>
      </c>
      <c r="IN316" s="1">
        <v>1.0335230000000001E-2</v>
      </c>
      <c r="IO316" s="1">
        <v>4.5520589999999999</v>
      </c>
      <c r="IP316">
        <v>0.61886649999999999</v>
      </c>
      <c r="IQ316">
        <v>19.703659999999999</v>
      </c>
      <c r="IR316" s="1">
        <v>9.4752529999999995E-3</v>
      </c>
      <c r="IS316" s="1">
        <v>4.1844260000000002</v>
      </c>
      <c r="IT316">
        <v>0.61562269999999997</v>
      </c>
      <c r="IU316">
        <v>19.27299</v>
      </c>
      <c r="IV316" s="1">
        <v>8.6902500000000001E-3</v>
      </c>
      <c r="IW316" s="1">
        <v>3.8469359999999999</v>
      </c>
      <c r="IX316">
        <v>0.61271370000000003</v>
      </c>
      <c r="IY316">
        <v>18.917719999999999</v>
      </c>
      <c r="IZ316" s="1">
        <v>7.9758580000000006E-3</v>
      </c>
      <c r="JA316" s="1">
        <v>3.5381260000000001</v>
      </c>
      <c r="JB316">
        <v>0.61009429999999998</v>
      </c>
      <c r="JC316">
        <v>18.795169999999999</v>
      </c>
      <c r="JD316" s="1">
        <v>7.3217899999999999E-3</v>
      </c>
      <c r="JE316" s="1">
        <v>3.2543869999999999</v>
      </c>
      <c r="JF316">
        <v>0.60799840000000005</v>
      </c>
      <c r="JG316">
        <v>19.362570000000002</v>
      </c>
      <c r="JH316" s="1">
        <v>6.7201639999999998E-3</v>
      </c>
      <c r="JI316" s="1">
        <v>2.991638</v>
      </c>
      <c r="JJ316">
        <v>0.60623090000000002</v>
      </c>
      <c r="JK316">
        <v>19.941520000000001</v>
      </c>
      <c r="JL316" s="1">
        <v>6.1617180000000001E-3</v>
      </c>
      <c r="JM316" s="1">
        <v>2.7466970000000002</v>
      </c>
      <c r="JN316">
        <v>0.60471699999999995</v>
      </c>
      <c r="JO316">
        <v>20.41047</v>
      </c>
      <c r="JP316" s="1">
        <v>5.6358880000000004E-3</v>
      </c>
      <c r="JQ316" s="1">
        <v>2.515714</v>
      </c>
      <c r="JR316">
        <v>0.60345939999999998</v>
      </c>
      <c r="JS316">
        <v>20.795590000000001</v>
      </c>
      <c r="JT316" s="1">
        <v>5.1377250000000001E-3</v>
      </c>
      <c r="JU316" s="1">
        <v>2.2960069999999999</v>
      </c>
      <c r="JV316">
        <v>0.60252510000000004</v>
      </c>
      <c r="JW316">
        <v>20.66846</v>
      </c>
      <c r="JX316" s="1">
        <v>4.6623560000000003E-3</v>
      </c>
      <c r="JY316" s="1">
        <v>2.085467</v>
      </c>
      <c r="JZ316">
        <v>0.60169640000000002</v>
      </c>
      <c r="KA316">
        <v>20.04908</v>
      </c>
      <c r="KB316" s="1">
        <v>4.2065200000000001E-3</v>
      </c>
      <c r="KC316" s="1">
        <v>1.8832199999999999</v>
      </c>
      <c r="KD316">
        <v>0.60105299999999995</v>
      </c>
      <c r="KE316">
        <v>19.277819999999998</v>
      </c>
      <c r="KF316" s="1">
        <v>3.767589E-3</v>
      </c>
      <c r="KG316" s="1">
        <v>1.688545</v>
      </c>
      <c r="KH316">
        <v>0.60055650000000005</v>
      </c>
      <c r="KI316">
        <v>18.75609</v>
      </c>
      <c r="KJ316" s="1">
        <v>3.3417389999999998E-3</v>
      </c>
      <c r="KK316" s="1">
        <v>1.499474</v>
      </c>
      <c r="KL316">
        <v>0.60015510000000005</v>
      </c>
      <c r="KM316">
        <v>19.27919</v>
      </c>
      <c r="KN316" s="1">
        <v>2.923789E-3</v>
      </c>
      <c r="KO316" s="1">
        <v>1.313812</v>
      </c>
      <c r="KP316">
        <v>0.59988920000000001</v>
      </c>
      <c r="KQ316">
        <v>20.2043</v>
      </c>
      <c r="KR316" s="1">
        <v>2.512224E-3</v>
      </c>
      <c r="KS316" s="1">
        <v>1.1308750000000001</v>
      </c>
      <c r="KT316">
        <v>0.5996937</v>
      </c>
      <c r="KU316">
        <v>21.255299999999998</v>
      </c>
      <c r="KV316" s="1">
        <v>2.116536E-3</v>
      </c>
      <c r="KW316" s="1">
        <v>0.95428219999999997</v>
      </c>
      <c r="KX316">
        <v>0.59955130000000001</v>
      </c>
      <c r="KY316">
        <v>21.97241</v>
      </c>
      <c r="KZ316" s="1">
        <v>1.753697E-3</v>
      </c>
      <c r="LA316" s="1">
        <v>0.79161939999999997</v>
      </c>
      <c r="LB316">
        <v>0.59949680000000005</v>
      </c>
      <c r="LC316">
        <v>21.768789999999999</v>
      </c>
      <c r="LD316" s="1">
        <v>1.442238E-3</v>
      </c>
      <c r="LE316" s="1">
        <v>0.65124859999999996</v>
      </c>
      <c r="LF316">
        <v>0.59951220000000005</v>
      </c>
      <c r="LG316">
        <v>20.993870000000001</v>
      </c>
      <c r="LH316" s="1">
        <v>1.1928220000000001E-3</v>
      </c>
      <c r="LI316" s="1">
        <v>0.5381553</v>
      </c>
      <c r="LJ316">
        <v>0.59955119999999995</v>
      </c>
      <c r="LK316">
        <v>20.088419999999999</v>
      </c>
      <c r="LL316" s="1">
        <v>1.004191E-3</v>
      </c>
      <c r="LM316" s="1">
        <v>0.45230379999999998</v>
      </c>
      <c r="LN316">
        <v>0.59963169999999999</v>
      </c>
      <c r="LO316">
        <v>19.547239999999999</v>
      </c>
      <c r="LP316" s="1">
        <v>8.6619520000000001E-4</v>
      </c>
      <c r="LQ316" s="1">
        <v>0.38940019999999997</v>
      </c>
      <c r="LR316">
        <v>0.59972440000000005</v>
      </c>
      <c r="LS316">
        <v>20.074069999999999</v>
      </c>
      <c r="LT316" s="1">
        <v>7.647884E-4</v>
      </c>
      <c r="LU316" s="1">
        <v>0.34322439999999999</v>
      </c>
      <c r="LV316">
        <v>0.59986170000000005</v>
      </c>
      <c r="LW316">
        <v>20.971710000000002</v>
      </c>
      <c r="LX316" s="1">
        <v>6.8715680000000002E-4</v>
      </c>
      <c r="LY316" s="1">
        <v>0.3080058</v>
      </c>
      <c r="LZ316">
        <v>0.59998039999999997</v>
      </c>
      <c r="MA316">
        <v>21.99231</v>
      </c>
      <c r="MB316" s="1">
        <v>6.2434220000000002E-4</v>
      </c>
      <c r="MC316" s="1">
        <v>0.2796437</v>
      </c>
      <c r="MD316">
        <v>0.60010680000000005</v>
      </c>
      <c r="ME316">
        <v>22.602319999999999</v>
      </c>
      <c r="MF316" s="1">
        <v>5.7154790000000003E-4</v>
      </c>
      <c r="MG316" s="1">
        <v>0.25584519999999999</v>
      </c>
      <c r="MH316">
        <v>0.60021780000000002</v>
      </c>
      <c r="MI316">
        <v>22.360340000000001</v>
      </c>
      <c r="MJ316" s="1">
        <v>5.2664610000000001E-4</v>
      </c>
      <c r="MK316" s="1">
        <v>0.23561099999999999</v>
      </c>
      <c r="ML316">
        <v>0.60031310000000004</v>
      </c>
      <c r="MM316">
        <v>21.57668</v>
      </c>
      <c r="MN316" s="1">
        <v>4.8869090000000005E-4</v>
      </c>
      <c r="MO316" s="1">
        <v>0.2184943</v>
      </c>
      <c r="MP316">
        <v>0.60042070000000003</v>
      </c>
      <c r="MQ316">
        <v>20.734529999999999</v>
      </c>
      <c r="MR316" s="1">
        <v>4.5677039999999998E-4</v>
      </c>
      <c r="MS316" s="1">
        <v>0.20410420000000001</v>
      </c>
      <c r="MT316">
        <v>0.60049989999999998</v>
      </c>
      <c r="MU316">
        <v>20.27206</v>
      </c>
      <c r="MV316" s="1">
        <v>4.2973479999999998E-4</v>
      </c>
      <c r="MW316" s="1">
        <v>0.19191900000000001</v>
      </c>
      <c r="MX316">
        <v>0.60054110000000005</v>
      </c>
      <c r="MY316">
        <v>20.71827</v>
      </c>
      <c r="MZ316" s="1">
        <v>4.06234E-4</v>
      </c>
      <c r="NA316" s="1">
        <v>0.1813738</v>
      </c>
      <c r="NB316">
        <v>0.6005625</v>
      </c>
      <c r="NC316">
        <v>20.98685</v>
      </c>
      <c r="ND316" s="1">
        <v>3.8534730000000002E-4</v>
      </c>
      <c r="NE316" s="1">
        <v>0.17198910000000001</v>
      </c>
      <c r="NF316">
        <v>0.60054220000000003</v>
      </c>
      <c r="NG316">
        <v>21.774840000000001</v>
      </c>
      <c r="NH316" s="1">
        <v>3.6632439999999999E-4</v>
      </c>
      <c r="NI316" s="1">
        <v>0.16346630000000001</v>
      </c>
      <c r="NJ316">
        <v>0.60047550000000005</v>
      </c>
      <c r="NK316">
        <v>22.211729999999999</v>
      </c>
      <c r="NL316" s="1">
        <v>3.489085E-4</v>
      </c>
      <c r="NM316" s="1">
        <v>0.15567220000000001</v>
      </c>
      <c r="NN316">
        <v>0.6003851</v>
      </c>
      <c r="NO316">
        <v>22.18873</v>
      </c>
      <c r="NP316" s="1">
        <v>3.3298060000000002E-4</v>
      </c>
      <c r="NQ316" s="1">
        <v>0.14853859999999999</v>
      </c>
      <c r="NR316">
        <v>0.60023380000000004</v>
      </c>
      <c r="NS316">
        <v>21.664359999999999</v>
      </c>
      <c r="NT316" s="1">
        <v>3.1850390000000002E-4</v>
      </c>
      <c r="NU316" s="1">
        <v>0.14205490000000001</v>
      </c>
      <c r="NV316">
        <v>0.60004190000000002</v>
      </c>
      <c r="NW316">
        <v>20.93834</v>
      </c>
      <c r="NX316" s="1">
        <v>3.0543399999999999E-4</v>
      </c>
      <c r="NY316" s="1">
        <v>0.1362091</v>
      </c>
      <c r="NZ316">
        <v>0.59982040000000003</v>
      </c>
      <c r="OA316">
        <v>20.674990000000001</v>
      </c>
      <c r="OB316" s="1">
        <v>2.9376670000000001E-4</v>
      </c>
      <c r="OC316" s="1">
        <v>0.13098480000000001</v>
      </c>
      <c r="OD316">
        <v>0.59956849999999995</v>
      </c>
      <c r="OE316">
        <v>21.514050000000001</v>
      </c>
      <c r="OF316" s="1">
        <v>2.8351439999999998E-4</v>
      </c>
      <c r="OG316" s="1">
        <v>0.12639710000000001</v>
      </c>
      <c r="OH316">
        <v>0.59931000000000001</v>
      </c>
      <c r="OI316">
        <v>22.7897</v>
      </c>
      <c r="OJ316" s="1">
        <v>2.746615E-4</v>
      </c>
      <c r="OK316" s="1">
        <v>0.1224198</v>
      </c>
    </row>
    <row r="317" spans="1:401" x14ac:dyDescent="0.35">
      <c r="A317">
        <v>323</v>
      </c>
      <c r="B317" t="s">
        <v>4</v>
      </c>
      <c r="C317" t="s">
        <v>181</v>
      </c>
      <c r="D317" t="s">
        <v>323</v>
      </c>
      <c r="E317">
        <v>770.02229999999997</v>
      </c>
      <c r="F317">
        <v>0.75588690000000003</v>
      </c>
      <c r="G317">
        <v>16.945180000000001</v>
      </c>
      <c r="H317">
        <v>0</v>
      </c>
      <c r="I317">
        <v>0</v>
      </c>
      <c r="J317">
        <v>0.75424749999999996</v>
      </c>
      <c r="K317">
        <v>17.373439999999999</v>
      </c>
      <c r="L317">
        <v>0</v>
      </c>
      <c r="M317">
        <v>0</v>
      </c>
      <c r="N317">
        <v>0.75265380000000004</v>
      </c>
      <c r="O317">
        <v>18.028469999999999</v>
      </c>
      <c r="P317">
        <v>0</v>
      </c>
      <c r="Q317">
        <v>0</v>
      </c>
      <c r="R317">
        <v>0.75106450000000002</v>
      </c>
      <c r="S317">
        <v>18.65006</v>
      </c>
      <c r="T317">
        <v>0</v>
      </c>
      <c r="U317">
        <v>0</v>
      </c>
      <c r="V317">
        <v>0.74950819999999996</v>
      </c>
      <c r="W317">
        <v>19.16103</v>
      </c>
      <c r="X317">
        <v>0</v>
      </c>
      <c r="Y317">
        <v>0</v>
      </c>
      <c r="Z317">
        <v>0.74801150000000005</v>
      </c>
      <c r="AA317">
        <v>19.25348</v>
      </c>
      <c r="AB317">
        <v>0</v>
      </c>
      <c r="AC317">
        <v>0</v>
      </c>
      <c r="AD317">
        <v>0.74650150000000004</v>
      </c>
      <c r="AE317">
        <v>18.785699999999999</v>
      </c>
      <c r="AF317">
        <v>0</v>
      </c>
      <c r="AG317">
        <v>0</v>
      </c>
      <c r="AH317">
        <v>0.74506669999999997</v>
      </c>
      <c r="AI317">
        <v>18.156469999999999</v>
      </c>
      <c r="AJ317">
        <v>0</v>
      </c>
      <c r="AK317">
        <v>0</v>
      </c>
      <c r="AL317">
        <v>0.74354960000000003</v>
      </c>
      <c r="AM317">
        <v>17.670670000000001</v>
      </c>
      <c r="AN317">
        <v>0</v>
      </c>
      <c r="AO317">
        <v>0</v>
      </c>
      <c r="AP317">
        <v>0.74206810000000001</v>
      </c>
      <c r="AQ317">
        <v>17.93554</v>
      </c>
      <c r="AR317">
        <v>0</v>
      </c>
      <c r="AS317">
        <v>0</v>
      </c>
      <c r="AT317">
        <v>0.74053670000000005</v>
      </c>
      <c r="AU317">
        <v>18.695589999999999</v>
      </c>
      <c r="AV317">
        <v>0</v>
      </c>
      <c r="AW317">
        <v>0</v>
      </c>
      <c r="AX317">
        <v>0.73900719999999998</v>
      </c>
      <c r="AY317">
        <v>19.49044</v>
      </c>
      <c r="AZ317">
        <v>0</v>
      </c>
      <c r="BA317">
        <v>0</v>
      </c>
      <c r="BB317">
        <v>0.73743309999999995</v>
      </c>
      <c r="BC317">
        <v>20.125050000000002</v>
      </c>
      <c r="BD317">
        <v>0</v>
      </c>
      <c r="BE317">
        <v>0</v>
      </c>
      <c r="BF317">
        <v>0.73585259999999997</v>
      </c>
      <c r="BG317">
        <v>20.195509999999999</v>
      </c>
      <c r="BH317">
        <v>0</v>
      </c>
      <c r="BI317">
        <v>0</v>
      </c>
      <c r="BJ317">
        <v>0.73420790000000002</v>
      </c>
      <c r="BK317">
        <v>19.814509999999999</v>
      </c>
      <c r="BL317">
        <v>0</v>
      </c>
      <c r="BM317">
        <v>1.1848959999999999E-37</v>
      </c>
      <c r="BN317">
        <v>0.73250190000000004</v>
      </c>
      <c r="BO317">
        <v>19.296579999999999</v>
      </c>
      <c r="BP317">
        <v>1.3147400000000001E-26</v>
      </c>
      <c r="BQ317" s="1">
        <v>3.8827740000000002E-24</v>
      </c>
      <c r="BR317">
        <v>0.730819</v>
      </c>
      <c r="BS317">
        <v>18.9465</v>
      </c>
      <c r="BT317" s="1">
        <v>8.8955010000000002E-20</v>
      </c>
      <c r="BU317" s="1">
        <v>2.5732079999999999E-17</v>
      </c>
      <c r="BV317">
        <v>0.72912469999999996</v>
      </c>
      <c r="BW317">
        <v>19.083590000000001</v>
      </c>
      <c r="BX317" s="1">
        <v>6.9748799999999999E-12</v>
      </c>
      <c r="BY317" s="1">
        <v>1.587024E-9</v>
      </c>
      <c r="BZ317">
        <v>0.72750110000000001</v>
      </c>
      <c r="CA317">
        <v>19.312860000000001</v>
      </c>
      <c r="CB317" s="1">
        <v>5.4898599999999999E-8</v>
      </c>
      <c r="CC317" s="1">
        <v>1.3196950000000001E-5</v>
      </c>
      <c r="CD317">
        <v>0.72600109999999995</v>
      </c>
      <c r="CE317">
        <v>19.700220000000002</v>
      </c>
      <c r="CF317" s="1">
        <v>2.774356E-5</v>
      </c>
      <c r="CG317" s="1">
        <v>6.939845E-3</v>
      </c>
      <c r="CH317">
        <v>0.72430320000000004</v>
      </c>
      <c r="CI317">
        <v>19.712510000000002</v>
      </c>
      <c r="CJ317" s="1">
        <v>2.992452E-3</v>
      </c>
      <c r="CK317" s="1">
        <v>0.77466270000000004</v>
      </c>
      <c r="CL317">
        <v>0.72243710000000005</v>
      </c>
      <c r="CM317">
        <v>19.498000000000001</v>
      </c>
      <c r="CN317" s="1">
        <v>0.103573</v>
      </c>
      <c r="CO317" s="1">
        <v>27.64432</v>
      </c>
      <c r="CP317">
        <v>0.72034450000000005</v>
      </c>
      <c r="CQ317">
        <v>19.10493</v>
      </c>
      <c r="CR317" s="1">
        <v>1.4422299999999999</v>
      </c>
      <c r="CS317">
        <v>395.44150000000002</v>
      </c>
      <c r="CT317">
        <v>0.71799800000000003</v>
      </c>
      <c r="CU317">
        <v>18.70966</v>
      </c>
      <c r="CV317" s="1">
        <v>9.3957689999999996</v>
      </c>
      <c r="CW317">
        <v>2642.43</v>
      </c>
      <c r="CX317">
        <v>0.71552459999999996</v>
      </c>
      <c r="CY317">
        <v>18.38194</v>
      </c>
      <c r="CZ317">
        <v>32.150640000000003</v>
      </c>
      <c r="DA317">
        <v>9254.9369999999999</v>
      </c>
      <c r="DB317">
        <v>0.7130862</v>
      </c>
      <c r="DC317">
        <v>18.60737</v>
      </c>
      <c r="DD317">
        <v>63.312919999999998</v>
      </c>
      <c r="DE317">
        <v>18618.849999999999</v>
      </c>
      <c r="DF317">
        <v>0.71094760000000001</v>
      </c>
      <c r="DG317">
        <v>18.812709999999999</v>
      </c>
      <c r="DH317">
        <v>77.328479999999999</v>
      </c>
      <c r="DI317">
        <v>23190.44</v>
      </c>
      <c r="DJ317">
        <v>0.70880030000000005</v>
      </c>
      <c r="DK317">
        <v>19.190719999999999</v>
      </c>
      <c r="DL317">
        <v>62.360419999999998</v>
      </c>
      <c r="DM317">
        <v>19023.080000000002</v>
      </c>
      <c r="DN317">
        <v>0.70670370000000005</v>
      </c>
      <c r="DO317">
        <v>19.456969999999998</v>
      </c>
      <c r="DP317">
        <v>34.868659999999998</v>
      </c>
      <c r="DQ317">
        <v>10808.37</v>
      </c>
      <c r="DR317">
        <v>0.70464170000000004</v>
      </c>
      <c r="DS317">
        <v>19.47683</v>
      </c>
      <c r="DT317">
        <v>14.17052</v>
      </c>
      <c r="DU317">
        <v>4455.7</v>
      </c>
      <c r="DV317">
        <v>0.70253279999999996</v>
      </c>
      <c r="DW317">
        <v>19.018000000000001</v>
      </c>
      <c r="DX317">
        <v>4.3737760000000003</v>
      </c>
      <c r="DY317">
        <v>1393.23</v>
      </c>
      <c r="DZ317">
        <v>0.70019609999999999</v>
      </c>
      <c r="EA317">
        <v>18.364439999999998</v>
      </c>
      <c r="EB317">
        <v>1.0903890000000001</v>
      </c>
      <c r="EC317">
        <v>350.73970000000003</v>
      </c>
      <c r="ED317">
        <v>0.69764309999999996</v>
      </c>
      <c r="EE317">
        <v>17.92023</v>
      </c>
      <c r="EF317">
        <v>0.25528450000000003</v>
      </c>
      <c r="EG317">
        <v>82.080399999999997</v>
      </c>
      <c r="EH317">
        <v>0.69487220000000005</v>
      </c>
      <c r="EI317">
        <v>18.262250000000002</v>
      </c>
      <c r="EJ317">
        <v>8.3565920000000002E-2</v>
      </c>
      <c r="EK317">
        <v>26.290839999999999</v>
      </c>
      <c r="EL317">
        <v>0.69189920000000005</v>
      </c>
      <c r="EM317">
        <v>18.804099999999998</v>
      </c>
      <c r="EN317">
        <v>5.1517720000000003E-2</v>
      </c>
      <c r="EO317">
        <v>15.880319999999999</v>
      </c>
      <c r="EP317">
        <v>0.68853900000000001</v>
      </c>
      <c r="EQ317">
        <v>19.47588</v>
      </c>
      <c r="ER317">
        <v>4.4030489999999999E-2</v>
      </c>
      <c r="ES317">
        <v>13.5212</v>
      </c>
      <c r="ET317">
        <v>0.68491080000000004</v>
      </c>
      <c r="EU317">
        <v>20.162880000000001</v>
      </c>
      <c r="EV317">
        <v>4.0633059999999999E-2</v>
      </c>
      <c r="EW317">
        <v>12.50342</v>
      </c>
      <c r="EX317">
        <v>0.68125400000000003</v>
      </c>
      <c r="EY317">
        <v>20.41732</v>
      </c>
      <c r="EZ317" s="1">
        <v>3.8053440000000001E-2</v>
      </c>
      <c r="FA317">
        <v>11.74606</v>
      </c>
      <c r="FB317">
        <v>0.67742380000000002</v>
      </c>
      <c r="FC317">
        <v>20.025739999999999</v>
      </c>
      <c r="FD317" s="1">
        <v>3.5688959999999999E-2</v>
      </c>
      <c r="FE317">
        <v>11.05463</v>
      </c>
      <c r="FF317">
        <v>0.67348090000000005</v>
      </c>
      <c r="FG317">
        <v>19.41236</v>
      </c>
      <c r="FH317" s="1">
        <v>3.3461999999999999E-2</v>
      </c>
      <c r="FI317">
        <v>10.40301</v>
      </c>
      <c r="FJ317">
        <v>0.6693945</v>
      </c>
      <c r="FK317">
        <v>18.945810000000002</v>
      </c>
      <c r="FL317" s="1">
        <v>3.1365749999999998E-2</v>
      </c>
      <c r="FM317" s="1">
        <v>9.7875589999999999</v>
      </c>
      <c r="FN317">
        <v>0.66497289999999998</v>
      </c>
      <c r="FO317">
        <v>19.179300000000001</v>
      </c>
      <c r="FP317" s="1">
        <v>2.949222E-2</v>
      </c>
      <c r="FQ317" s="1">
        <v>9.2394300000000005</v>
      </c>
      <c r="FR317">
        <v>0.66037699999999999</v>
      </c>
      <c r="FS317">
        <v>19.67765</v>
      </c>
      <c r="FT317" s="1">
        <v>2.8113530000000001E-2</v>
      </c>
      <c r="FU317" s="1">
        <v>8.8395119999999991</v>
      </c>
      <c r="FV317">
        <v>0.65573110000000001</v>
      </c>
      <c r="FW317">
        <v>20.194579999999998</v>
      </c>
      <c r="FX317" s="1">
        <v>2.7486460000000001E-2</v>
      </c>
      <c r="FY317" s="1">
        <v>8.6694910000000007</v>
      </c>
      <c r="FZ317">
        <v>0.65095150000000002</v>
      </c>
      <c r="GA317">
        <v>20.670590000000001</v>
      </c>
      <c r="GB317" s="1">
        <v>2.7585990000000001E-2</v>
      </c>
      <c r="GC317" s="1">
        <v>8.7319060000000004</v>
      </c>
      <c r="GD317">
        <v>0.6464761</v>
      </c>
      <c r="GE317">
        <v>20.697890000000001</v>
      </c>
      <c r="GF317" s="1">
        <v>2.8037159999999998E-2</v>
      </c>
      <c r="GG317" s="1">
        <v>8.9121799999999993</v>
      </c>
      <c r="GH317">
        <v>0.64222330000000005</v>
      </c>
      <c r="GI317">
        <v>20.436019999999999</v>
      </c>
      <c r="GJ317" s="1">
        <v>2.8321949999999999E-2</v>
      </c>
      <c r="GK317" s="1">
        <v>9.0436379999999996</v>
      </c>
      <c r="GL317">
        <v>0.63855669999999998</v>
      </c>
      <c r="GM317">
        <v>20.066610000000001</v>
      </c>
      <c r="GN317" s="1">
        <v>2.8106849999999999E-2</v>
      </c>
      <c r="GO317" s="1">
        <v>9.0099079999999994</v>
      </c>
      <c r="GP317">
        <v>0.63488690000000003</v>
      </c>
      <c r="GQ317">
        <v>19.83108</v>
      </c>
      <c r="GR317" s="1">
        <v>2.7288670000000001E-2</v>
      </c>
      <c r="GS317" s="1">
        <v>8.7791049999999995</v>
      </c>
      <c r="GT317">
        <v>0.63088580000000005</v>
      </c>
      <c r="GU317">
        <v>19.740010000000002</v>
      </c>
      <c r="GV317" s="1">
        <v>2.5966469999999998E-2</v>
      </c>
      <c r="GW317" s="1">
        <v>8.3873270000000009</v>
      </c>
      <c r="GX317">
        <v>0.62677159999999998</v>
      </c>
      <c r="GY317">
        <v>20.03547</v>
      </c>
      <c r="GZ317" s="1">
        <v>2.434644E-2</v>
      </c>
      <c r="HA317" s="1">
        <v>7.8959780000000004</v>
      </c>
      <c r="HB317">
        <v>0.62254209999999999</v>
      </c>
      <c r="HC317">
        <v>20.194929999999999</v>
      </c>
      <c r="HD317" s="1">
        <v>2.2604510000000001E-2</v>
      </c>
      <c r="HE317" s="1">
        <v>7.3599589999999999</v>
      </c>
      <c r="HF317">
        <v>0.61837759999999997</v>
      </c>
      <c r="HG317">
        <v>20.27177</v>
      </c>
      <c r="HH317" s="1">
        <v>2.0861069999999999E-2</v>
      </c>
      <c r="HI317" s="1">
        <v>6.8180569999999996</v>
      </c>
      <c r="HJ317">
        <v>0.61390699999999998</v>
      </c>
      <c r="HK317">
        <v>20.009920000000001</v>
      </c>
      <c r="HL317" s="1">
        <v>1.9173829999999999E-2</v>
      </c>
      <c r="HM317" s="1">
        <v>6.2918390000000004</v>
      </c>
      <c r="HN317">
        <v>0.6095564</v>
      </c>
      <c r="HO317">
        <v>19.729330000000001</v>
      </c>
      <c r="HP317" s="1">
        <v>1.7580209999999999E-2</v>
      </c>
      <c r="HQ317" s="1">
        <v>5.7917899999999998</v>
      </c>
      <c r="HR317">
        <v>0.60594179999999997</v>
      </c>
      <c r="HS317">
        <v>19.479430000000001</v>
      </c>
      <c r="HT317" s="1">
        <v>1.6116350000000002E-2</v>
      </c>
      <c r="HU317" s="1">
        <v>5.3245250000000004</v>
      </c>
      <c r="HV317">
        <v>0.60242470000000004</v>
      </c>
      <c r="HW317">
        <v>19.241</v>
      </c>
      <c r="HX317" s="1">
        <v>1.4768989999999999E-2</v>
      </c>
      <c r="HY317" s="1">
        <v>4.8917679999999999</v>
      </c>
      <c r="HZ317">
        <v>0.59920819999999997</v>
      </c>
      <c r="IA317">
        <v>19.154530000000001</v>
      </c>
      <c r="IB317" s="1">
        <v>1.353948E-2</v>
      </c>
      <c r="IC317" s="1">
        <v>4.4936220000000002</v>
      </c>
      <c r="ID317">
        <v>0.59596479999999996</v>
      </c>
      <c r="IE317">
        <v>19.399429999999999</v>
      </c>
      <c r="IF317" s="1">
        <v>1.242034E-2</v>
      </c>
      <c r="IG317" s="1">
        <v>4.1303330000000003</v>
      </c>
      <c r="IH317">
        <v>0.59277080000000004</v>
      </c>
      <c r="II317">
        <v>19.662469999999999</v>
      </c>
      <c r="IJ317" s="1">
        <v>1.139718E-2</v>
      </c>
      <c r="IK317" s="1">
        <v>3.7974079999999999</v>
      </c>
      <c r="IL317">
        <v>0.58962820000000005</v>
      </c>
      <c r="IM317">
        <v>19.985800000000001</v>
      </c>
      <c r="IN317" s="1">
        <v>1.045743E-2</v>
      </c>
      <c r="IO317" s="1">
        <v>3.4922170000000001</v>
      </c>
      <c r="IP317">
        <v>0.586503</v>
      </c>
      <c r="IQ317">
        <v>19.71838</v>
      </c>
      <c r="IR317" s="1">
        <v>9.5880800000000006E-3</v>
      </c>
      <c r="IS317" s="1">
        <v>3.2105009999999998</v>
      </c>
      <c r="IT317">
        <v>0.58362440000000004</v>
      </c>
      <c r="IU317">
        <v>19.287790000000001</v>
      </c>
      <c r="IV317" s="1">
        <v>8.7939109999999997E-3</v>
      </c>
      <c r="IW317" s="1">
        <v>2.951797</v>
      </c>
      <c r="IX317">
        <v>0.58106250000000004</v>
      </c>
      <c r="IY317">
        <v>18.920870000000001</v>
      </c>
      <c r="IZ317" s="1">
        <v>8.0709419999999994E-3</v>
      </c>
      <c r="JA317" s="1">
        <v>2.7150840000000001</v>
      </c>
      <c r="JB317">
        <v>0.57878649999999998</v>
      </c>
      <c r="JC317">
        <v>18.775780000000001</v>
      </c>
      <c r="JD317" s="1">
        <v>7.4095300000000001E-3</v>
      </c>
      <c r="JE317" s="1">
        <v>2.4977209999999999</v>
      </c>
      <c r="JF317">
        <v>0.57702209999999998</v>
      </c>
      <c r="JG317">
        <v>19.357289999999999</v>
      </c>
      <c r="JH317" s="1">
        <v>6.801863E-3</v>
      </c>
      <c r="JI317" s="1">
        <v>2.2966129999999998</v>
      </c>
      <c r="JJ317">
        <v>0.57549669999999997</v>
      </c>
      <c r="JK317">
        <v>19.934550000000002</v>
      </c>
      <c r="JL317" s="1">
        <v>6.2383350000000002E-3</v>
      </c>
      <c r="JM317" s="1">
        <v>2.109321</v>
      </c>
      <c r="JN317">
        <v>0.57422450000000003</v>
      </c>
      <c r="JO317">
        <v>20.41423</v>
      </c>
      <c r="JP317" s="1">
        <v>5.708416E-3</v>
      </c>
      <c r="JQ317" s="1">
        <v>1.932795</v>
      </c>
      <c r="JR317">
        <v>0.57316929999999999</v>
      </c>
      <c r="JS317">
        <v>20.838170000000002</v>
      </c>
      <c r="JT317" s="1">
        <v>5.2070190000000002E-3</v>
      </c>
      <c r="JU317" s="1">
        <v>1.7650159999999999</v>
      </c>
      <c r="JV317">
        <v>0.57240329999999995</v>
      </c>
      <c r="JW317">
        <v>20.70356</v>
      </c>
      <c r="JX317" s="1">
        <v>4.7289630000000001E-3</v>
      </c>
      <c r="JY317" s="1">
        <v>1.604244</v>
      </c>
      <c r="JZ317">
        <v>0.57174130000000001</v>
      </c>
      <c r="KA317">
        <v>20.076260000000001</v>
      </c>
      <c r="KB317" s="1">
        <v>4.2705709999999999E-3</v>
      </c>
      <c r="KC317" s="1">
        <v>1.4497990000000001</v>
      </c>
      <c r="KD317">
        <v>0.57120959999999998</v>
      </c>
      <c r="KE317">
        <v>19.320499999999999</v>
      </c>
      <c r="KF317" s="1">
        <v>3.8294520000000001E-3</v>
      </c>
      <c r="KG317" s="1">
        <v>1.301213</v>
      </c>
      <c r="KH317">
        <v>0.57078790000000001</v>
      </c>
      <c r="KI317">
        <v>18.778700000000001</v>
      </c>
      <c r="KJ317" s="1">
        <v>3.4021350000000001E-3</v>
      </c>
      <c r="KK317" s="1">
        <v>1.157076</v>
      </c>
      <c r="KL317">
        <v>0.57046189999999997</v>
      </c>
      <c r="KM317">
        <v>19.30284</v>
      </c>
      <c r="KN317" s="1">
        <v>2.9833360000000001E-3</v>
      </c>
      <c r="KO317" s="1">
        <v>1.015641</v>
      </c>
      <c r="KP317">
        <v>0.57023360000000001</v>
      </c>
      <c r="KQ317">
        <v>20.209589999999999</v>
      </c>
      <c r="KR317" s="1">
        <v>2.5706399999999999E-3</v>
      </c>
      <c r="KS317" s="1">
        <v>0.87622029999999995</v>
      </c>
      <c r="KT317">
        <v>0.57007580000000002</v>
      </c>
      <c r="KU317">
        <v>21.270019999999999</v>
      </c>
      <c r="KV317" s="1">
        <v>2.1719999999999999E-3</v>
      </c>
      <c r="KW317" s="1">
        <v>0.74113890000000004</v>
      </c>
      <c r="KX317">
        <v>0.56999339999999998</v>
      </c>
      <c r="KY317">
        <v>22.011410000000001</v>
      </c>
      <c r="KZ317" s="1">
        <v>1.803409E-3</v>
      </c>
      <c r="LA317" s="1">
        <v>0.61587910000000001</v>
      </c>
      <c r="LB317">
        <v>0.56994199999999995</v>
      </c>
      <c r="LC317">
        <v>21.805140000000002</v>
      </c>
      <c r="LD317" s="1">
        <v>1.4837940000000001E-3</v>
      </c>
      <c r="LE317" s="1">
        <v>0.50690080000000004</v>
      </c>
      <c r="LF317">
        <v>0.56993249999999995</v>
      </c>
      <c r="LG317">
        <v>21.03875</v>
      </c>
      <c r="LH317" s="1">
        <v>1.2253120000000001E-3</v>
      </c>
      <c r="LI317" s="1">
        <v>0.41840470000000002</v>
      </c>
      <c r="LJ317">
        <v>0.56995709999999999</v>
      </c>
      <c r="LK317">
        <v>20.14255</v>
      </c>
      <c r="LL317" s="1">
        <v>1.02834E-3</v>
      </c>
      <c r="LM317" s="1">
        <v>0.35080250000000002</v>
      </c>
      <c r="LN317">
        <v>0.57001919999999995</v>
      </c>
      <c r="LO317">
        <v>19.574999999999999</v>
      </c>
      <c r="LP317" s="1">
        <v>8.8376869999999997E-4</v>
      </c>
      <c r="LQ317" s="1">
        <v>0.3011257</v>
      </c>
      <c r="LR317">
        <v>0.57012359999999995</v>
      </c>
      <c r="LS317">
        <v>20.107620000000001</v>
      </c>
      <c r="LT317" s="1">
        <v>7.778638E-4</v>
      </c>
      <c r="LU317" s="1">
        <v>0.26474779999999998</v>
      </c>
      <c r="LV317">
        <v>0.57021829999999996</v>
      </c>
      <c r="LW317">
        <v>20.982839999999999</v>
      </c>
      <c r="LX317" s="1">
        <v>6.9736630000000004E-4</v>
      </c>
      <c r="LY317" s="1">
        <v>0.23715510000000001</v>
      </c>
      <c r="LZ317">
        <v>0.57031180000000004</v>
      </c>
      <c r="MA317">
        <v>22.012129999999999</v>
      </c>
      <c r="MB317" s="1">
        <v>6.327587E-4</v>
      </c>
      <c r="MC317" s="1">
        <v>0.21507860000000001</v>
      </c>
      <c r="MD317">
        <v>0.57040539999999995</v>
      </c>
      <c r="ME317">
        <v>22.640460000000001</v>
      </c>
      <c r="MF317" s="1">
        <v>5.7868380000000003E-4</v>
      </c>
      <c r="MG317" s="1">
        <v>0.19661600000000001</v>
      </c>
      <c r="MH317">
        <v>0.57052860000000005</v>
      </c>
      <c r="MI317">
        <v>22.398150000000001</v>
      </c>
      <c r="MJ317" s="1">
        <v>5.3270339999999996E-4</v>
      </c>
      <c r="MK317" s="1">
        <v>0.18092510000000001</v>
      </c>
      <c r="ML317">
        <v>0.57060920000000004</v>
      </c>
      <c r="MM317">
        <v>21.61469</v>
      </c>
      <c r="MN317" s="1">
        <v>4.938004E-4</v>
      </c>
      <c r="MO317" s="1">
        <v>0.16764100000000001</v>
      </c>
      <c r="MP317">
        <v>0.57068160000000001</v>
      </c>
      <c r="MQ317">
        <v>20.774439999999998</v>
      </c>
      <c r="MR317" s="1">
        <v>4.6107139999999999E-4</v>
      </c>
      <c r="MS317" s="1">
        <v>0.15647069999999999</v>
      </c>
      <c r="MT317">
        <v>0.57073379999999996</v>
      </c>
      <c r="MU317">
        <v>20.282170000000001</v>
      </c>
      <c r="MV317" s="1">
        <v>4.3339620000000002E-4</v>
      </c>
      <c r="MW317" s="1">
        <v>0.14702319999999999</v>
      </c>
      <c r="MX317">
        <v>0.57078010000000001</v>
      </c>
      <c r="MY317">
        <v>20.726189999999999</v>
      </c>
      <c r="MZ317" s="1">
        <v>4.0945050000000001E-4</v>
      </c>
      <c r="NA317" s="1">
        <v>0.1388761</v>
      </c>
      <c r="NB317">
        <v>0.57078510000000005</v>
      </c>
      <c r="NC317">
        <v>20.958960000000001</v>
      </c>
      <c r="ND317" s="1">
        <v>3.882445E-4</v>
      </c>
      <c r="NE317" s="1">
        <v>0.1316454</v>
      </c>
      <c r="NF317">
        <v>0.57076870000000002</v>
      </c>
      <c r="NG317">
        <v>21.79402</v>
      </c>
      <c r="NH317" s="1">
        <v>3.6896459999999999E-4</v>
      </c>
      <c r="NI317" s="1">
        <v>0.12509120000000001</v>
      </c>
      <c r="NJ317">
        <v>0.57073119999999999</v>
      </c>
      <c r="NK317">
        <v>22.23096</v>
      </c>
      <c r="NL317" s="1">
        <v>3.513295E-4</v>
      </c>
      <c r="NM317" s="1">
        <v>0.1190972</v>
      </c>
      <c r="NN317">
        <v>0.5706582</v>
      </c>
      <c r="NO317">
        <v>22.203600000000002</v>
      </c>
      <c r="NP317" s="1">
        <v>3.351904E-4</v>
      </c>
      <c r="NQ317" s="1">
        <v>0.1136123</v>
      </c>
      <c r="NR317">
        <v>0.57053889999999996</v>
      </c>
      <c r="NS317">
        <v>21.693629999999999</v>
      </c>
      <c r="NT317" s="1">
        <v>3.2050630000000002E-4</v>
      </c>
      <c r="NU317" s="1">
        <v>0.1086211</v>
      </c>
      <c r="NV317">
        <v>0.57037859999999996</v>
      </c>
      <c r="NW317">
        <v>20.967659999999999</v>
      </c>
      <c r="NX317" s="1">
        <v>3.072355E-4</v>
      </c>
      <c r="NY317" s="1">
        <v>0.10411769999999999</v>
      </c>
      <c r="NZ317">
        <v>0.57019439999999999</v>
      </c>
      <c r="OA317">
        <v>20.682169999999999</v>
      </c>
      <c r="OB317" s="1">
        <v>2.9536539999999999E-4</v>
      </c>
      <c r="OC317" s="1">
        <v>0.1000856</v>
      </c>
      <c r="OD317">
        <v>0.56998150000000003</v>
      </c>
      <c r="OE317">
        <v>21.524010000000001</v>
      </c>
      <c r="OF317" s="1">
        <v>2.8490870000000003E-4</v>
      </c>
      <c r="OG317" s="1">
        <v>9.6539470000000002E-2</v>
      </c>
      <c r="OH317">
        <v>0.56976070000000001</v>
      </c>
      <c r="OI317">
        <v>22.779160000000001</v>
      </c>
      <c r="OJ317" s="1">
        <v>2.758638E-4</v>
      </c>
      <c r="OK317" s="1">
        <v>9.3461139999999998E-2</v>
      </c>
    </row>
    <row r="318" spans="1:401" x14ac:dyDescent="0.35">
      <c r="A318">
        <v>324</v>
      </c>
      <c r="B318" t="s">
        <v>4</v>
      </c>
      <c r="C318" t="s">
        <v>181</v>
      </c>
      <c r="D318" t="s">
        <v>324</v>
      </c>
      <c r="E318">
        <v>808.4606</v>
      </c>
      <c r="F318">
        <v>0.94482480000000002</v>
      </c>
      <c r="G318">
        <v>16.961030000000001</v>
      </c>
      <c r="H318">
        <v>0</v>
      </c>
      <c r="I318">
        <v>0</v>
      </c>
      <c r="J318">
        <v>0.94290180000000001</v>
      </c>
      <c r="K318">
        <v>17.38129</v>
      </c>
      <c r="L318">
        <v>0</v>
      </c>
      <c r="M318">
        <v>0</v>
      </c>
      <c r="N318">
        <v>0.9410326</v>
      </c>
      <c r="O318">
        <v>18.02111</v>
      </c>
      <c r="P318">
        <v>0</v>
      </c>
      <c r="Q318">
        <v>0</v>
      </c>
      <c r="R318">
        <v>0.93918449999999998</v>
      </c>
      <c r="S318">
        <v>18.650259999999999</v>
      </c>
      <c r="T318">
        <v>0</v>
      </c>
      <c r="U318">
        <v>0</v>
      </c>
      <c r="V318">
        <v>0.93736980000000003</v>
      </c>
      <c r="W318">
        <v>19.165890000000001</v>
      </c>
      <c r="X318">
        <v>0</v>
      </c>
      <c r="Y318">
        <v>0</v>
      </c>
      <c r="Z318">
        <v>0.9353397</v>
      </c>
      <c r="AA318">
        <v>19.264600000000002</v>
      </c>
      <c r="AB318">
        <v>0</v>
      </c>
      <c r="AC318">
        <v>0</v>
      </c>
      <c r="AD318">
        <v>0.93320639999999999</v>
      </c>
      <c r="AE318">
        <v>18.80864</v>
      </c>
      <c r="AF318">
        <v>0</v>
      </c>
      <c r="AG318">
        <v>0</v>
      </c>
      <c r="AH318">
        <v>0.93117030000000001</v>
      </c>
      <c r="AI318">
        <v>18.18308</v>
      </c>
      <c r="AJ318">
        <v>0</v>
      </c>
      <c r="AK318">
        <v>0</v>
      </c>
      <c r="AL318">
        <v>0.92907039999999996</v>
      </c>
      <c r="AM318">
        <v>17.6907</v>
      </c>
      <c r="AN318">
        <v>0</v>
      </c>
      <c r="AO318">
        <v>0</v>
      </c>
      <c r="AP318">
        <v>0.9269676</v>
      </c>
      <c r="AQ318">
        <v>17.946359999999999</v>
      </c>
      <c r="AR318">
        <v>0</v>
      </c>
      <c r="AS318">
        <v>0</v>
      </c>
      <c r="AT318">
        <v>0.92484829999999996</v>
      </c>
      <c r="AU318">
        <v>18.688210000000002</v>
      </c>
      <c r="AV318">
        <v>0</v>
      </c>
      <c r="AW318">
        <v>0</v>
      </c>
      <c r="AX318">
        <v>0.9226702</v>
      </c>
      <c r="AY318">
        <v>19.486039999999999</v>
      </c>
      <c r="AZ318">
        <v>0</v>
      </c>
      <c r="BA318">
        <v>0</v>
      </c>
      <c r="BB318">
        <v>0.92047179999999995</v>
      </c>
      <c r="BC318">
        <v>20.126359999999998</v>
      </c>
      <c r="BD318">
        <v>0</v>
      </c>
      <c r="BE318">
        <v>0</v>
      </c>
      <c r="BF318">
        <v>0.91823200000000005</v>
      </c>
      <c r="BG318">
        <v>20.201029999999999</v>
      </c>
      <c r="BH318">
        <v>0</v>
      </c>
      <c r="BI318">
        <v>0</v>
      </c>
      <c r="BJ318">
        <v>0.91594430000000004</v>
      </c>
      <c r="BK318">
        <v>19.833089999999999</v>
      </c>
      <c r="BL318">
        <v>0</v>
      </c>
      <c r="BM318">
        <v>1.469123E-38</v>
      </c>
      <c r="BN318">
        <v>0.91357270000000002</v>
      </c>
      <c r="BO318">
        <v>19.317150000000002</v>
      </c>
      <c r="BP318">
        <v>2.2019489999999999E-27</v>
      </c>
      <c r="BQ318">
        <v>6.0434879999999997E-25</v>
      </c>
      <c r="BR318">
        <v>0.91122809999999999</v>
      </c>
      <c r="BS318">
        <v>18.961020000000001</v>
      </c>
      <c r="BT318" s="1">
        <v>7.4348110000000002E-20</v>
      </c>
      <c r="BU318" s="1">
        <v>1.8384879999999999E-17</v>
      </c>
      <c r="BV318">
        <v>0.90884670000000001</v>
      </c>
      <c r="BW318">
        <v>19.091449999999998</v>
      </c>
      <c r="BX318" s="1">
        <v>3.3735330000000002E-12</v>
      </c>
      <c r="BY318" s="1">
        <v>6.7678400000000005E-10</v>
      </c>
      <c r="BZ318">
        <v>0.90655059999999998</v>
      </c>
      <c r="CA318">
        <v>19.308350000000001</v>
      </c>
      <c r="CB318" s="1">
        <v>3.3878779999999998E-8</v>
      </c>
      <c r="CC318" s="1">
        <v>7.3998860000000001E-6</v>
      </c>
      <c r="CD318">
        <v>0.90436970000000005</v>
      </c>
      <c r="CE318">
        <v>19.700240000000001</v>
      </c>
      <c r="CF318" s="1">
        <v>1.9127739999999999E-5</v>
      </c>
      <c r="CG318" s="1">
        <v>4.3831E-3</v>
      </c>
      <c r="CH318">
        <v>0.90202680000000002</v>
      </c>
      <c r="CI318">
        <v>19.711950000000002</v>
      </c>
      <c r="CJ318" s="1">
        <v>2.2355370000000001E-3</v>
      </c>
      <c r="CK318" s="1">
        <v>0.5324084</v>
      </c>
      <c r="CL318">
        <v>0.89943790000000001</v>
      </c>
      <c r="CM318">
        <v>19.506699999999999</v>
      </c>
      <c r="CN318" s="1">
        <v>8.2619579999999998E-2</v>
      </c>
      <c r="CO318" s="1">
        <v>20.34254</v>
      </c>
      <c r="CP318">
        <v>0.89653859999999996</v>
      </c>
      <c r="CQ318">
        <v>19.120740000000001</v>
      </c>
      <c r="CR318" s="1">
        <v>1.217141</v>
      </c>
      <c r="CS318">
        <v>308.42680000000001</v>
      </c>
      <c r="CT318">
        <v>0.89328430000000003</v>
      </c>
      <c r="CU318">
        <v>18.723880000000001</v>
      </c>
      <c r="CV318" s="1">
        <v>8.3315870000000007</v>
      </c>
      <c r="CW318">
        <v>2168.4279999999999</v>
      </c>
      <c r="CX318">
        <v>0.88983429999999997</v>
      </c>
      <c r="CY318">
        <v>18.392880000000002</v>
      </c>
      <c r="CZ318">
        <v>29.79203</v>
      </c>
      <c r="DA318">
        <v>7944.1459999999997</v>
      </c>
      <c r="DB318">
        <v>0.88639970000000001</v>
      </c>
      <c r="DC318">
        <v>18.611640000000001</v>
      </c>
      <c r="DD318">
        <v>61.026539999999997</v>
      </c>
      <c r="DE318">
        <v>16636.22</v>
      </c>
      <c r="DF318">
        <v>0.88373990000000002</v>
      </c>
      <c r="DG318">
        <v>18.802299999999999</v>
      </c>
      <c r="DH318">
        <v>77.268810000000002</v>
      </c>
      <c r="DI318">
        <v>21479.46</v>
      </c>
      <c r="DJ318">
        <v>0.88141040000000004</v>
      </c>
      <c r="DK318">
        <v>19.184069999999998</v>
      </c>
      <c r="DL318">
        <v>64.312029999999993</v>
      </c>
      <c r="DM318">
        <v>18187.63</v>
      </c>
      <c r="DN318">
        <v>0.87921930000000004</v>
      </c>
      <c r="DO318">
        <v>19.45354</v>
      </c>
      <c r="DP318">
        <v>37.019210000000001</v>
      </c>
      <c r="DQ318">
        <v>10634.31</v>
      </c>
      <c r="DR318">
        <v>0.8770365</v>
      </c>
      <c r="DS318">
        <v>19.47991</v>
      </c>
      <c r="DT318">
        <v>15.44163</v>
      </c>
      <c r="DU318">
        <v>4497.6180000000004</v>
      </c>
      <c r="DV318">
        <v>0.8748127</v>
      </c>
      <c r="DW318">
        <v>19.039580000000001</v>
      </c>
      <c r="DX318">
        <v>4.8751059999999997</v>
      </c>
      <c r="DY318">
        <v>1437.752</v>
      </c>
      <c r="DZ318">
        <v>0.8723476</v>
      </c>
      <c r="EA318">
        <v>18.3933</v>
      </c>
      <c r="EB318">
        <v>1.2350129999999999</v>
      </c>
      <c r="EC318">
        <v>367.64659999999998</v>
      </c>
      <c r="ED318">
        <v>0.86963610000000002</v>
      </c>
      <c r="EE318">
        <v>17.946480000000001</v>
      </c>
      <c r="EF318">
        <v>0.28782150000000001</v>
      </c>
      <c r="EG318">
        <v>85.68571</v>
      </c>
      <c r="EH318">
        <v>0.86627659999999995</v>
      </c>
      <c r="EI318">
        <v>18.28322</v>
      </c>
      <c r="EJ318">
        <v>8.9743169999999997E-2</v>
      </c>
      <c r="EK318">
        <v>26.162700000000001</v>
      </c>
      <c r="EL318">
        <v>0.86246809999999996</v>
      </c>
      <c r="EM318">
        <v>18.80228</v>
      </c>
      <c r="EN318">
        <v>5.2716539999999999E-2</v>
      </c>
      <c r="EO318">
        <v>15.021789999999999</v>
      </c>
      <c r="EP318">
        <v>0.85814579999999996</v>
      </c>
      <c r="EQ318">
        <v>19.47439</v>
      </c>
      <c r="ER318">
        <v>4.4400349999999998E-2</v>
      </c>
      <c r="ES318">
        <v>12.579660000000001</v>
      </c>
      <c r="ET318">
        <v>0.85348639999999998</v>
      </c>
      <c r="EU318">
        <v>20.159420000000001</v>
      </c>
      <c r="EV318">
        <v>4.0857339999999999E-2</v>
      </c>
      <c r="EW318">
        <v>11.5844</v>
      </c>
      <c r="EX318">
        <v>0.84882519999999995</v>
      </c>
      <c r="EY318">
        <v>20.411079999999998</v>
      </c>
      <c r="EZ318" s="1">
        <v>3.8246240000000001E-2</v>
      </c>
      <c r="FA318">
        <v>10.86642</v>
      </c>
      <c r="FB318">
        <v>0.84390940000000003</v>
      </c>
      <c r="FC318">
        <v>20.03631</v>
      </c>
      <c r="FD318" s="1">
        <v>3.5869659999999998E-2</v>
      </c>
      <c r="FE318">
        <v>10.21935</v>
      </c>
      <c r="FF318">
        <v>0.83884139999999996</v>
      </c>
      <c r="FG318">
        <v>19.438269999999999</v>
      </c>
      <c r="FH318" s="1">
        <v>3.363381E-2</v>
      </c>
      <c r="FI318">
        <v>9.6099399999999999</v>
      </c>
      <c r="FJ318">
        <v>0.83361039999999997</v>
      </c>
      <c r="FK318">
        <v>18.967079999999999</v>
      </c>
      <c r="FL318" s="1">
        <v>3.1525839999999999E-2</v>
      </c>
      <c r="FM318" s="1">
        <v>9.0336599999999994</v>
      </c>
      <c r="FN318">
        <v>0.82803260000000001</v>
      </c>
      <c r="FO318">
        <v>19.205909999999999</v>
      </c>
      <c r="FP318" s="1">
        <v>2.9625729999999999E-2</v>
      </c>
      <c r="FQ318" s="1">
        <v>8.5150880000000004</v>
      </c>
      <c r="FR318">
        <v>0.82232959999999999</v>
      </c>
      <c r="FS318">
        <v>19.68666</v>
      </c>
      <c r="FT318" s="1">
        <v>2.819526E-2</v>
      </c>
      <c r="FU318" s="1">
        <v>8.1250180000000007</v>
      </c>
      <c r="FV318">
        <v>0.81663620000000003</v>
      </c>
      <c r="FW318">
        <v>20.20224</v>
      </c>
      <c r="FX318" s="1">
        <v>2.749967E-2</v>
      </c>
      <c r="FY318" s="1">
        <v>7.940016</v>
      </c>
      <c r="FZ318">
        <v>0.81070220000000004</v>
      </c>
      <c r="GA318">
        <v>20.676130000000001</v>
      </c>
      <c r="GB318" s="1">
        <v>2.7545159999999999E-2</v>
      </c>
      <c r="GC318" s="1">
        <v>7.9716399999999998</v>
      </c>
      <c r="GD318">
        <v>0.80485890000000004</v>
      </c>
      <c r="GE318">
        <v>20.69209</v>
      </c>
      <c r="GF318" s="1">
        <v>2.7985400000000001E-2</v>
      </c>
      <c r="GG318" s="1">
        <v>8.1228879999999997</v>
      </c>
      <c r="GH318">
        <v>0.79924499999999998</v>
      </c>
      <c r="GI318">
        <v>20.433299999999999</v>
      </c>
      <c r="GJ318" s="1">
        <v>2.83016E-2</v>
      </c>
      <c r="GK318" s="1">
        <v>8.2416610000000006</v>
      </c>
      <c r="GL318">
        <v>0.79455370000000003</v>
      </c>
      <c r="GM318">
        <v>20.070419999999999</v>
      </c>
      <c r="GN318" s="1">
        <v>2.8146790000000001E-2</v>
      </c>
      <c r="GO318" s="1">
        <v>8.2193570000000005</v>
      </c>
      <c r="GP318">
        <v>0.78982189999999997</v>
      </c>
      <c r="GQ318">
        <v>19.829889999999999</v>
      </c>
      <c r="GR318" s="1">
        <v>2.737413E-2</v>
      </c>
      <c r="GS318" s="1">
        <v>8.0239650000000005</v>
      </c>
      <c r="GT318">
        <v>0.78467109999999995</v>
      </c>
      <c r="GU318">
        <v>19.74643</v>
      </c>
      <c r="GV318" s="1">
        <v>2.6090260000000001E-2</v>
      </c>
      <c r="GW318" s="1">
        <v>7.6780299999999997</v>
      </c>
      <c r="GX318">
        <v>0.77937829999999997</v>
      </c>
      <c r="GY318">
        <v>20.049140000000001</v>
      </c>
      <c r="GZ318" s="1">
        <v>2.4490040000000001E-2</v>
      </c>
      <c r="HA318" s="1">
        <v>7.2362710000000003</v>
      </c>
      <c r="HB318">
        <v>0.77395360000000002</v>
      </c>
      <c r="HC318">
        <v>20.198979999999999</v>
      </c>
      <c r="HD318" s="1">
        <v>2.2754320000000001E-2</v>
      </c>
      <c r="HE318" s="1">
        <v>6.7496590000000003</v>
      </c>
      <c r="HF318">
        <v>0.76856290000000005</v>
      </c>
      <c r="HG318">
        <v>20.282019999999999</v>
      </c>
      <c r="HH318" s="1">
        <v>2.1009719999999999E-2</v>
      </c>
      <c r="HI318" s="1">
        <v>6.2555699999999996</v>
      </c>
      <c r="HJ318">
        <v>0.76285919999999996</v>
      </c>
      <c r="HK318">
        <v>20.008590000000002</v>
      </c>
      <c r="HL318" s="1">
        <v>1.9316860000000002E-2</v>
      </c>
      <c r="HM318" s="1">
        <v>5.7741369999999996</v>
      </c>
      <c r="HN318">
        <v>0.75707570000000002</v>
      </c>
      <c r="HO318">
        <v>19.725290000000001</v>
      </c>
      <c r="HP318" s="1">
        <v>1.7715180000000001E-2</v>
      </c>
      <c r="HQ318" s="1">
        <v>5.3164740000000004</v>
      </c>
      <c r="HR318">
        <v>0.75213019999999997</v>
      </c>
      <c r="HS318">
        <v>19.460819999999998</v>
      </c>
      <c r="HT318" s="1">
        <v>1.624217E-2</v>
      </c>
      <c r="HU318" s="1">
        <v>4.8874680000000001</v>
      </c>
      <c r="HV318">
        <v>0.74734350000000005</v>
      </c>
      <c r="HW318">
        <v>19.218319999999999</v>
      </c>
      <c r="HX318" s="1">
        <v>1.4885010000000001E-2</v>
      </c>
      <c r="HY318" s="1">
        <v>4.4897970000000003</v>
      </c>
      <c r="HZ318">
        <v>0.74296430000000002</v>
      </c>
      <c r="IA318">
        <v>19.141999999999999</v>
      </c>
      <c r="IB318" s="1">
        <v>1.364692E-2</v>
      </c>
      <c r="IC318" s="1">
        <v>4.1266610000000004</v>
      </c>
      <c r="ID318">
        <v>0.73850360000000004</v>
      </c>
      <c r="IE318">
        <v>19.39667</v>
      </c>
      <c r="IF318" s="1">
        <v>1.251882E-2</v>
      </c>
      <c r="IG318" s="1">
        <v>3.7948219999999999</v>
      </c>
      <c r="IH318">
        <v>0.73410929999999996</v>
      </c>
      <c r="II318">
        <v>19.660029999999999</v>
      </c>
      <c r="IJ318" s="1">
        <v>1.148778E-2</v>
      </c>
      <c r="IK318" s="1">
        <v>3.490634</v>
      </c>
      <c r="IL318">
        <v>0.72980789999999995</v>
      </c>
      <c r="IM318">
        <v>19.995249999999999</v>
      </c>
      <c r="IN318" s="1">
        <v>1.0540819999999999E-2</v>
      </c>
      <c r="IO318" s="1">
        <v>3.211497</v>
      </c>
      <c r="IP318">
        <v>0.72550139999999996</v>
      </c>
      <c r="IQ318">
        <v>19.72296</v>
      </c>
      <c r="IR318" s="1">
        <v>9.6652760000000004E-3</v>
      </c>
      <c r="IS318" s="1">
        <v>2.954002</v>
      </c>
      <c r="IT318">
        <v>0.72154879999999999</v>
      </c>
      <c r="IU318">
        <v>19.291820000000001</v>
      </c>
      <c r="IV318" s="1">
        <v>8.8648040000000004E-3</v>
      </c>
      <c r="IW318" s="1">
        <v>2.717193</v>
      </c>
      <c r="IX318">
        <v>0.71793419999999997</v>
      </c>
      <c r="IY318">
        <v>18.918299999999999</v>
      </c>
      <c r="IZ318" s="1">
        <v>8.1358309999999996E-3</v>
      </c>
      <c r="JA318" s="1">
        <v>2.500362</v>
      </c>
      <c r="JB318">
        <v>0.71466730000000001</v>
      </c>
      <c r="JC318">
        <v>18.75328</v>
      </c>
      <c r="JD318" s="1">
        <v>7.4694729999999999E-3</v>
      </c>
      <c r="JE318" s="1">
        <v>2.3013129999999999</v>
      </c>
      <c r="JF318">
        <v>0.71200289999999999</v>
      </c>
      <c r="JG318">
        <v>19.341449999999998</v>
      </c>
      <c r="JH318" s="1">
        <v>6.857597E-3</v>
      </c>
      <c r="JI318" s="1">
        <v>2.1169950000000002</v>
      </c>
      <c r="JJ318">
        <v>0.70967939999999996</v>
      </c>
      <c r="JK318">
        <v>19.920860000000001</v>
      </c>
      <c r="JL318" s="1">
        <v>6.2906000000000004E-3</v>
      </c>
      <c r="JM318" s="1">
        <v>1.9453819999999999</v>
      </c>
      <c r="JN318">
        <v>0.70772769999999996</v>
      </c>
      <c r="JO318">
        <v>20.409030000000001</v>
      </c>
      <c r="JP318" s="1">
        <v>5.7579770000000001E-3</v>
      </c>
      <c r="JQ318" s="1">
        <v>1.783644</v>
      </c>
      <c r="JR318">
        <v>0.70608070000000001</v>
      </c>
      <c r="JS318">
        <v>20.864889999999999</v>
      </c>
      <c r="JT318" s="1">
        <v>5.2543690000000001E-3</v>
      </c>
      <c r="JU318" s="1">
        <v>1.6299060000000001</v>
      </c>
      <c r="JV318">
        <v>0.70490940000000002</v>
      </c>
      <c r="JW318">
        <v>20.732839999999999</v>
      </c>
      <c r="JX318" s="1">
        <v>4.7746430000000003E-3</v>
      </c>
      <c r="JY318" s="1">
        <v>1.4827429999999999</v>
      </c>
      <c r="JZ318">
        <v>0.7038626</v>
      </c>
      <c r="KA318">
        <v>20.096599999999999</v>
      </c>
      <c r="KB318" s="1">
        <v>4.3145479999999996E-3</v>
      </c>
      <c r="KC318" s="1">
        <v>1.341221</v>
      </c>
      <c r="KD318">
        <v>0.70300680000000004</v>
      </c>
      <c r="KE318">
        <v>19.356249999999999</v>
      </c>
      <c r="KF318" s="1">
        <v>3.8718979999999999E-3</v>
      </c>
      <c r="KG318" s="1">
        <v>1.204971</v>
      </c>
      <c r="KH318">
        <v>0.70229949999999997</v>
      </c>
      <c r="KI318">
        <v>18.79682</v>
      </c>
      <c r="KJ318" s="1">
        <v>3.4434890000000001E-3</v>
      </c>
      <c r="KK318" s="1">
        <v>1.0728200000000001</v>
      </c>
      <c r="KL318">
        <v>0.70178580000000002</v>
      </c>
      <c r="KM318">
        <v>19.318290000000001</v>
      </c>
      <c r="KN318" s="1">
        <v>3.0240900000000001E-3</v>
      </c>
      <c r="KO318" s="1">
        <v>0.94318150000000001</v>
      </c>
      <c r="KP318">
        <v>0.70142660000000001</v>
      </c>
      <c r="KQ318">
        <v>20.21002</v>
      </c>
      <c r="KR318" s="1">
        <v>2.6107209999999999E-3</v>
      </c>
      <c r="KS318" s="1">
        <v>0.81535239999999998</v>
      </c>
      <c r="KT318">
        <v>0.70113400000000003</v>
      </c>
      <c r="KU318">
        <v>21.27581</v>
      </c>
      <c r="KV318" s="1">
        <v>2.2102210000000001E-3</v>
      </c>
      <c r="KW318" s="1">
        <v>0.69107790000000002</v>
      </c>
      <c r="KX318">
        <v>0.70093830000000001</v>
      </c>
      <c r="KY318">
        <v>22.038889999999999</v>
      </c>
      <c r="KZ318" s="1">
        <v>1.8379150000000001E-3</v>
      </c>
      <c r="LA318" s="1">
        <v>0.57520559999999998</v>
      </c>
      <c r="LB318">
        <v>0.70085039999999998</v>
      </c>
      <c r="LC318">
        <v>21.837620000000001</v>
      </c>
      <c r="LD318" s="1">
        <v>1.512858E-3</v>
      </c>
      <c r="LE318" s="1">
        <v>0.47368660000000001</v>
      </c>
      <c r="LF318">
        <v>0.7008143</v>
      </c>
      <c r="LG318">
        <v>21.07507</v>
      </c>
      <c r="LH318" s="1">
        <v>1.2481860000000001E-3</v>
      </c>
      <c r="LI318" s="1">
        <v>0.39067289999999999</v>
      </c>
      <c r="LJ318">
        <v>0.70084519999999995</v>
      </c>
      <c r="LK318">
        <v>20.191030000000001</v>
      </c>
      <c r="LL318" s="1">
        <v>1.04543E-3</v>
      </c>
      <c r="LM318" s="1">
        <v>0.32691369999999997</v>
      </c>
      <c r="LN318">
        <v>0.70093530000000004</v>
      </c>
      <c r="LO318">
        <v>19.59862</v>
      </c>
      <c r="LP318" s="1">
        <v>8.962191E-4</v>
      </c>
      <c r="LQ318" s="1">
        <v>0.27993200000000001</v>
      </c>
      <c r="LR318">
        <v>0.70099619999999996</v>
      </c>
      <c r="LS318">
        <v>20.132149999999999</v>
      </c>
      <c r="LT318" s="1">
        <v>7.8707970000000001E-4</v>
      </c>
      <c r="LU318" s="1">
        <v>0.24557809999999999</v>
      </c>
      <c r="LV318">
        <v>0.70114679999999996</v>
      </c>
      <c r="LW318">
        <v>20.98931</v>
      </c>
      <c r="LX318" s="1">
        <v>7.0452999999999998E-4</v>
      </c>
      <c r="LY318" s="1">
        <v>0.21963569999999999</v>
      </c>
      <c r="LZ318">
        <v>0.7012659</v>
      </c>
      <c r="MA318">
        <v>22.024349999999998</v>
      </c>
      <c r="MB318" s="1">
        <v>6.3862640000000002E-4</v>
      </c>
      <c r="MC318" s="1">
        <v>0.19898879999999999</v>
      </c>
      <c r="MD318">
        <v>0.70142789999999999</v>
      </c>
      <c r="ME318">
        <v>22.668369999999999</v>
      </c>
      <c r="MF318" s="1">
        <v>5.8364639999999998E-4</v>
      </c>
      <c r="MG318" s="1">
        <v>0.1817734</v>
      </c>
      <c r="MH318">
        <v>0.70155889999999999</v>
      </c>
      <c r="MI318">
        <v>22.43336</v>
      </c>
      <c r="MJ318" s="1">
        <v>5.3692569999999997E-4</v>
      </c>
      <c r="MK318" s="1">
        <v>0.16716339999999999</v>
      </c>
      <c r="ML318">
        <v>0.70168909999999995</v>
      </c>
      <c r="MM318">
        <v>21.647379999999998</v>
      </c>
      <c r="MN318" s="1">
        <v>4.9737030000000001E-4</v>
      </c>
      <c r="MO318" s="1">
        <v>0.15478</v>
      </c>
      <c r="MP318">
        <v>0.70179720000000001</v>
      </c>
      <c r="MQ318">
        <v>20.811579999999999</v>
      </c>
      <c r="MR318" s="1">
        <v>4.640674E-4</v>
      </c>
      <c r="MS318" s="1">
        <v>0.14435790000000001</v>
      </c>
      <c r="MT318">
        <v>0.70188649999999997</v>
      </c>
      <c r="MU318">
        <v>20.29147</v>
      </c>
      <c r="MV318" s="1">
        <v>4.3594059999999999E-4</v>
      </c>
      <c r="MW318" s="1">
        <v>0.13555339999999999</v>
      </c>
      <c r="MX318">
        <v>0.70194599999999996</v>
      </c>
      <c r="MY318">
        <v>20.734169999999999</v>
      </c>
      <c r="MZ318" s="1">
        <v>4.1168200000000002E-4</v>
      </c>
      <c r="NA318" s="1">
        <v>0.12798599999999999</v>
      </c>
      <c r="NB318">
        <v>0.70199800000000001</v>
      </c>
      <c r="NC318">
        <v>20.93591</v>
      </c>
      <c r="ND318" s="1">
        <v>3.9024980000000001E-4</v>
      </c>
      <c r="NE318" s="1">
        <v>0.121284</v>
      </c>
      <c r="NF318">
        <v>0.70196219999999998</v>
      </c>
      <c r="NG318">
        <v>21.802890000000001</v>
      </c>
      <c r="NH318" s="1">
        <v>3.707885E-4</v>
      </c>
      <c r="NI318" s="1">
        <v>0.11522</v>
      </c>
      <c r="NJ318">
        <v>0.70193360000000005</v>
      </c>
      <c r="NK318">
        <v>22.246600000000001</v>
      </c>
      <c r="NL318" s="1">
        <v>3.5300149999999998E-4</v>
      </c>
      <c r="NM318" s="1">
        <v>0.1096784</v>
      </c>
      <c r="NN318">
        <v>0.70182109999999998</v>
      </c>
      <c r="NO318">
        <v>22.217120000000001</v>
      </c>
      <c r="NP318" s="1">
        <v>3.3671709999999997E-4</v>
      </c>
      <c r="NQ318" s="1">
        <v>0.1046057</v>
      </c>
      <c r="NR318">
        <v>0.70167259999999998</v>
      </c>
      <c r="NS318">
        <v>21.717490000000002</v>
      </c>
      <c r="NT318" s="1">
        <v>3.21892E-4</v>
      </c>
      <c r="NU318" s="1">
        <v>9.9988770000000005E-2</v>
      </c>
      <c r="NV318">
        <v>0.70146090000000005</v>
      </c>
      <c r="NW318">
        <v>20.995049999999999</v>
      </c>
      <c r="NX318" s="1">
        <v>3.0848179999999999E-4</v>
      </c>
      <c r="NY318" s="1">
        <v>9.5816979999999996E-2</v>
      </c>
      <c r="NZ318">
        <v>0.70124129999999996</v>
      </c>
      <c r="OA318">
        <v>20.687100000000001</v>
      </c>
      <c r="OB318" s="1">
        <v>2.9647540000000001E-4</v>
      </c>
      <c r="OC318" s="1">
        <v>9.2080789999999996E-2</v>
      </c>
      <c r="OD318">
        <v>0.7009398</v>
      </c>
      <c r="OE318">
        <v>21.528569999999998</v>
      </c>
      <c r="OF318" s="1">
        <v>2.858739E-4</v>
      </c>
      <c r="OG318" s="1">
        <v>8.8787649999999996E-2</v>
      </c>
      <c r="OH318">
        <v>0.70063790000000004</v>
      </c>
      <c r="OI318">
        <v>22.765419999999999</v>
      </c>
      <c r="OJ318" s="1">
        <v>2.7669910000000002E-4</v>
      </c>
      <c r="OK318" s="1">
        <v>8.5928379999999999E-2</v>
      </c>
    </row>
    <row r="319" spans="1:401" x14ac:dyDescent="0.35">
      <c r="A319">
        <v>325</v>
      </c>
      <c r="B319" t="s">
        <v>4</v>
      </c>
      <c r="C319" t="s">
        <v>181</v>
      </c>
      <c r="D319" t="s">
        <v>325</v>
      </c>
      <c r="E319">
        <v>910.41629999999998</v>
      </c>
      <c r="F319">
        <v>0.94784029999999997</v>
      </c>
      <c r="G319">
        <v>16.96997</v>
      </c>
      <c r="H319">
        <v>0</v>
      </c>
      <c r="I319">
        <v>0</v>
      </c>
      <c r="J319">
        <v>0.94611160000000005</v>
      </c>
      <c r="K319">
        <v>17.381309999999999</v>
      </c>
      <c r="L319">
        <v>0</v>
      </c>
      <c r="M319">
        <v>0</v>
      </c>
      <c r="N319">
        <v>0.94437300000000002</v>
      </c>
      <c r="O319">
        <v>18.009229999999999</v>
      </c>
      <c r="P319">
        <v>0</v>
      </c>
      <c r="Q319">
        <v>0</v>
      </c>
      <c r="R319">
        <v>0.94269910000000001</v>
      </c>
      <c r="S319">
        <v>18.64799</v>
      </c>
      <c r="T319">
        <v>0</v>
      </c>
      <c r="U319">
        <v>0</v>
      </c>
      <c r="V319">
        <v>0.94101420000000002</v>
      </c>
      <c r="W319">
        <v>19.165890000000001</v>
      </c>
      <c r="X319">
        <v>0</v>
      </c>
      <c r="Y319">
        <v>0</v>
      </c>
      <c r="Z319">
        <v>0.93938109999999997</v>
      </c>
      <c r="AA319">
        <v>19.269860000000001</v>
      </c>
      <c r="AB319">
        <v>0</v>
      </c>
      <c r="AC319">
        <v>0</v>
      </c>
      <c r="AD319">
        <v>0.93775989999999998</v>
      </c>
      <c r="AE319">
        <v>18.82403</v>
      </c>
      <c r="AF319">
        <v>0</v>
      </c>
      <c r="AG319">
        <v>0</v>
      </c>
      <c r="AH319">
        <v>0.93625780000000003</v>
      </c>
      <c r="AI319">
        <v>18.203489999999999</v>
      </c>
      <c r="AJ319">
        <v>0</v>
      </c>
      <c r="AK319">
        <v>0</v>
      </c>
      <c r="AL319">
        <v>0.93466260000000001</v>
      </c>
      <c r="AM319">
        <v>17.704460000000001</v>
      </c>
      <c r="AN319">
        <v>0</v>
      </c>
      <c r="AO319">
        <v>0</v>
      </c>
      <c r="AP319">
        <v>0.93307209999999996</v>
      </c>
      <c r="AQ319">
        <v>17.950980000000001</v>
      </c>
      <c r="AR319">
        <v>0</v>
      </c>
      <c r="AS319">
        <v>0</v>
      </c>
      <c r="AT319">
        <v>0.93149329999999997</v>
      </c>
      <c r="AU319">
        <v>18.678820000000002</v>
      </c>
      <c r="AV319">
        <v>0</v>
      </c>
      <c r="AW319">
        <v>0</v>
      </c>
      <c r="AX319">
        <v>0.9298476</v>
      </c>
      <c r="AY319">
        <v>19.477620000000002</v>
      </c>
      <c r="AZ319">
        <v>0</v>
      </c>
      <c r="BA319">
        <v>0</v>
      </c>
      <c r="BB319">
        <v>0.92818409999999996</v>
      </c>
      <c r="BC319">
        <v>20.12555</v>
      </c>
      <c r="BD319">
        <v>0</v>
      </c>
      <c r="BE319">
        <v>0</v>
      </c>
      <c r="BF319">
        <v>0.92649859999999995</v>
      </c>
      <c r="BG319">
        <v>20.20383</v>
      </c>
      <c r="BH319">
        <v>0</v>
      </c>
      <c r="BI319">
        <v>0</v>
      </c>
      <c r="BJ319">
        <v>0.92476510000000001</v>
      </c>
      <c r="BK319">
        <v>19.84591</v>
      </c>
      <c r="BL319">
        <v>0</v>
      </c>
      <c r="BM319">
        <v>0</v>
      </c>
      <c r="BN319">
        <v>0.92295499999999997</v>
      </c>
      <c r="BO319">
        <v>19.33248</v>
      </c>
      <c r="BP319">
        <v>4.3529540000000004E-28</v>
      </c>
      <c r="BQ319">
        <v>1.0747080000000001E-25</v>
      </c>
      <c r="BR319">
        <v>0.92102229999999996</v>
      </c>
      <c r="BS319">
        <v>18.970680000000002</v>
      </c>
      <c r="BT319" s="1">
        <v>5.9017980000000005E-20</v>
      </c>
      <c r="BU319" s="1">
        <v>1.295184E-17</v>
      </c>
      <c r="BV319">
        <v>0.91902320000000004</v>
      </c>
      <c r="BW319">
        <v>19.09479</v>
      </c>
      <c r="BX319" s="1">
        <v>1.590702E-12</v>
      </c>
      <c r="BY319" s="1">
        <v>2.989841E-10</v>
      </c>
      <c r="BZ319">
        <v>0.91717079999999995</v>
      </c>
      <c r="CA319">
        <v>19.302</v>
      </c>
      <c r="CB319" s="1">
        <v>2.0911290000000001E-8</v>
      </c>
      <c r="CC319" s="1">
        <v>4.2860519999999999E-6</v>
      </c>
      <c r="CD319">
        <v>0.91533920000000002</v>
      </c>
      <c r="CE319">
        <v>19.697179999999999</v>
      </c>
      <c r="CF319" s="1">
        <v>1.32436E-5</v>
      </c>
      <c r="CG319" s="1">
        <v>2.83301E-3</v>
      </c>
      <c r="CH319">
        <v>0.91344139999999996</v>
      </c>
      <c r="CI319">
        <v>19.710080000000001</v>
      </c>
      <c r="CJ319" s="1">
        <v>1.6791849999999999E-3</v>
      </c>
      <c r="CK319" s="1">
        <v>0.37126670000000001</v>
      </c>
      <c r="CL319">
        <v>0.91126169999999995</v>
      </c>
      <c r="CM319">
        <v>19.511479999999999</v>
      </c>
      <c r="CN319" s="1">
        <v>6.6262360000000006E-2</v>
      </c>
      <c r="CO319" s="1">
        <v>15.06462</v>
      </c>
      <c r="CP319">
        <v>0.90887839999999998</v>
      </c>
      <c r="CQ319">
        <v>19.13165</v>
      </c>
      <c r="CR319" s="1">
        <v>1.032009</v>
      </c>
      <c r="CS319">
        <v>240.1857</v>
      </c>
      <c r="CT319">
        <v>0.90615290000000004</v>
      </c>
      <c r="CU319">
        <v>18.733499999999999</v>
      </c>
      <c r="CV319" s="1">
        <v>7.4137560000000002</v>
      </c>
      <c r="CW319">
        <v>1763.104</v>
      </c>
      <c r="CX319">
        <v>0.90328209999999998</v>
      </c>
      <c r="CY319">
        <v>18.399529999999999</v>
      </c>
      <c r="CZ319">
        <v>27.659790000000001</v>
      </c>
      <c r="DA319">
        <v>6706.2340000000004</v>
      </c>
      <c r="DB319">
        <v>0.90039400000000003</v>
      </c>
      <c r="DC319">
        <v>18.611650000000001</v>
      </c>
      <c r="DD319">
        <v>58.828670000000002</v>
      </c>
      <c r="DE319">
        <v>14513.67</v>
      </c>
      <c r="DF319">
        <v>0.89829879999999995</v>
      </c>
      <c r="DG319">
        <v>18.792629999999999</v>
      </c>
      <c r="DH319">
        <v>77.038520000000005</v>
      </c>
      <c r="DI319">
        <v>19292.86</v>
      </c>
      <c r="DJ319">
        <v>0.89661400000000002</v>
      </c>
      <c r="DK319">
        <v>19.175360000000001</v>
      </c>
      <c r="DL319">
        <v>66.057820000000007</v>
      </c>
      <c r="DM319">
        <v>16760.95</v>
      </c>
      <c r="DN319">
        <v>0.89504950000000005</v>
      </c>
      <c r="DO319">
        <v>19.447479999999999</v>
      </c>
      <c r="DP319">
        <v>39.056420000000003</v>
      </c>
      <c r="DQ319">
        <v>10026.75</v>
      </c>
      <c r="DR319">
        <v>0.89352909999999997</v>
      </c>
      <c r="DS319">
        <v>19.478940000000001</v>
      </c>
      <c r="DT319">
        <v>16.683389999999999</v>
      </c>
      <c r="DU319">
        <v>4326.942</v>
      </c>
      <c r="DV319">
        <v>0.89198650000000002</v>
      </c>
      <c r="DW319">
        <v>19.053180000000001</v>
      </c>
      <c r="DX319">
        <v>5.3763379999999996</v>
      </c>
      <c r="DY319">
        <v>1407.297</v>
      </c>
      <c r="DZ319">
        <v>0.89027599999999996</v>
      </c>
      <c r="EA319">
        <v>18.41329</v>
      </c>
      <c r="EB319">
        <v>1.3823179999999999</v>
      </c>
      <c r="EC319">
        <v>364.41129999999998</v>
      </c>
      <c r="ED319">
        <v>0.88836459999999995</v>
      </c>
      <c r="EE319">
        <v>17.96443</v>
      </c>
      <c r="EF319">
        <v>0.32145509999999999</v>
      </c>
      <c r="EG319">
        <v>84.843220000000002</v>
      </c>
      <c r="EH319">
        <v>0.88614159999999997</v>
      </c>
      <c r="EI319">
        <v>18.296119999999998</v>
      </c>
      <c r="EJ319">
        <v>9.6180249999999995E-2</v>
      </c>
      <c r="EK319">
        <v>25.0563</v>
      </c>
      <c r="EL319">
        <v>0.88399620000000001</v>
      </c>
      <c r="EM319">
        <v>18.799759999999999</v>
      </c>
      <c r="EN319">
        <v>5.3957489999999997E-2</v>
      </c>
      <c r="EO319">
        <v>13.833589999999999</v>
      </c>
      <c r="EP319">
        <v>0.88147779999999998</v>
      </c>
      <c r="EQ319">
        <v>19.470199999999998</v>
      </c>
      <c r="ER319">
        <v>4.4772039999999999E-2</v>
      </c>
      <c r="ES319">
        <v>11.43356</v>
      </c>
      <c r="ET319">
        <v>0.87881730000000002</v>
      </c>
      <c r="EU319">
        <v>20.155460000000001</v>
      </c>
      <c r="EV319">
        <v>4.1078240000000002E-2</v>
      </c>
      <c r="EW319">
        <v>10.501670000000001</v>
      </c>
      <c r="EX319">
        <v>0.875884</v>
      </c>
      <c r="EY319">
        <v>20.400839999999999</v>
      </c>
      <c r="EZ319" s="1">
        <v>3.8431899999999998E-2</v>
      </c>
      <c r="FA319">
        <v>9.8462189999999996</v>
      </c>
      <c r="FB319">
        <v>0.87229159999999994</v>
      </c>
      <c r="FC319">
        <v>20.040109999999999</v>
      </c>
      <c r="FD319" s="1">
        <v>3.6044260000000002E-2</v>
      </c>
      <c r="FE319">
        <v>9.2600960000000008</v>
      </c>
      <c r="FF319">
        <v>0.86865550000000002</v>
      </c>
      <c r="FG319">
        <v>19.455490000000001</v>
      </c>
      <c r="FH319" s="1">
        <v>3.3799629999999997E-2</v>
      </c>
      <c r="FI319">
        <v>8.7080800000000007</v>
      </c>
      <c r="FJ319">
        <v>0.86489340000000003</v>
      </c>
      <c r="FK319">
        <v>18.98038</v>
      </c>
      <c r="FL319" s="1">
        <v>3.1681040000000001E-2</v>
      </c>
      <c r="FM319" s="1">
        <v>8.1856229999999996</v>
      </c>
      <c r="FN319">
        <v>0.86085979999999995</v>
      </c>
      <c r="FO319">
        <v>19.22334</v>
      </c>
      <c r="FP319" s="1">
        <v>2.9758030000000001E-2</v>
      </c>
      <c r="FQ319" s="1">
        <v>7.7125729999999999</v>
      </c>
      <c r="FR319">
        <v>0.85679419999999995</v>
      </c>
      <c r="FS319">
        <v>19.689820000000001</v>
      </c>
      <c r="FT319" s="1">
        <v>2.8281710000000002E-2</v>
      </c>
      <c r="FU319" s="1">
        <v>7.3499759999999998</v>
      </c>
      <c r="FV319">
        <v>0.85287670000000004</v>
      </c>
      <c r="FW319">
        <v>20.202359999999999</v>
      </c>
      <c r="FX319" s="1">
        <v>2.752394E-2</v>
      </c>
      <c r="FY319" s="1">
        <v>7.1680739999999998</v>
      </c>
      <c r="FZ319">
        <v>0.84876419999999997</v>
      </c>
      <c r="GA319">
        <v>20.67614</v>
      </c>
      <c r="GB319" s="1">
        <v>2.751837E-2</v>
      </c>
      <c r="GC319" s="1">
        <v>7.1839060000000003</v>
      </c>
      <c r="GD319">
        <v>0.84506919999999996</v>
      </c>
      <c r="GE319">
        <v>20.68459</v>
      </c>
      <c r="GF319" s="1">
        <v>2.7947329999999999E-2</v>
      </c>
      <c r="GG319" s="1">
        <v>7.3165490000000002</v>
      </c>
      <c r="GH319">
        <v>0.8416418</v>
      </c>
      <c r="GI319">
        <v>20.428609999999999</v>
      </c>
      <c r="GJ319" s="1">
        <v>2.8290050000000001E-2</v>
      </c>
      <c r="GK319" s="1">
        <v>7.4289160000000001</v>
      </c>
      <c r="GL319">
        <v>0.83827830000000003</v>
      </c>
      <c r="GM319">
        <v>20.070430000000002</v>
      </c>
      <c r="GN319" s="1">
        <v>2.817478E-2</v>
      </c>
      <c r="GO319" s="1">
        <v>7.4186439999999996</v>
      </c>
      <c r="GP319">
        <v>0.83352910000000002</v>
      </c>
      <c r="GQ319">
        <v>19.82741</v>
      </c>
      <c r="GR319" s="1">
        <v>2.7454929999999999E-2</v>
      </c>
      <c r="GS319" s="1">
        <v>7.254823</v>
      </c>
      <c r="GT319">
        <v>0.82838000000000001</v>
      </c>
      <c r="GU319">
        <v>19.7485</v>
      </c>
      <c r="GV319" s="1">
        <v>2.6206810000000001E-2</v>
      </c>
      <c r="GW319" s="1">
        <v>6.9519359999999999</v>
      </c>
      <c r="GX319">
        <v>0.82304330000000003</v>
      </c>
      <c r="GY319">
        <v>20.056979999999999</v>
      </c>
      <c r="GZ319" s="1">
        <v>2.4625480000000002E-2</v>
      </c>
      <c r="HA319" s="1">
        <v>6.5590440000000001</v>
      </c>
      <c r="HB319">
        <v>0.81760650000000001</v>
      </c>
      <c r="HC319">
        <v>20.199300000000001</v>
      </c>
      <c r="HD319" s="1">
        <v>2.2896610000000001E-2</v>
      </c>
      <c r="HE319" s="1">
        <v>6.1225379999999996</v>
      </c>
      <c r="HF319">
        <v>0.81223199999999995</v>
      </c>
      <c r="HG319">
        <v>20.287839999999999</v>
      </c>
      <c r="HH319" s="1">
        <v>2.1150760000000001E-2</v>
      </c>
      <c r="HI319" s="1">
        <v>5.6771269999999996</v>
      </c>
      <c r="HJ319">
        <v>0.80654599999999999</v>
      </c>
      <c r="HK319">
        <v>20.00667</v>
      </c>
      <c r="HL319" s="1">
        <v>1.9452830000000001E-2</v>
      </c>
      <c r="HM319" s="1">
        <v>5.2421040000000003</v>
      </c>
      <c r="HN319">
        <v>0.80086539999999995</v>
      </c>
      <c r="HO319">
        <v>19.720569999999999</v>
      </c>
      <c r="HP319" s="1">
        <v>1.7843959999999999E-2</v>
      </c>
      <c r="HQ319" s="1">
        <v>4.8277130000000001</v>
      </c>
      <c r="HR319">
        <v>0.79642469999999999</v>
      </c>
      <c r="HS319">
        <v>19.444929999999999</v>
      </c>
      <c r="HT319" s="1">
        <v>1.636257E-2</v>
      </c>
      <c r="HU319" s="1">
        <v>4.4392209999999999</v>
      </c>
      <c r="HV319">
        <v>0.79207240000000001</v>
      </c>
      <c r="HW319">
        <v>19.198350000000001</v>
      </c>
      <c r="HX319" s="1">
        <v>1.499581E-2</v>
      </c>
      <c r="HY319" s="1">
        <v>4.0783839999999998</v>
      </c>
      <c r="HZ319">
        <v>0.78711589999999998</v>
      </c>
      <c r="IA319">
        <v>19.12895</v>
      </c>
      <c r="IB319" s="1">
        <v>1.374852E-2</v>
      </c>
      <c r="IC319" s="1">
        <v>3.750283</v>
      </c>
      <c r="ID319">
        <v>0.78215060000000003</v>
      </c>
      <c r="IE319">
        <v>19.39198</v>
      </c>
      <c r="IF319" s="1">
        <v>1.261194E-2</v>
      </c>
      <c r="IG319" s="1">
        <v>3.4498959999999999</v>
      </c>
      <c r="IH319">
        <v>0.77728580000000003</v>
      </c>
      <c r="II319">
        <v>19.657309999999999</v>
      </c>
      <c r="IJ319" s="1">
        <v>1.1573470000000001E-2</v>
      </c>
      <c r="IK319" s="1">
        <v>3.1744940000000001</v>
      </c>
      <c r="IL319">
        <v>0.77256270000000005</v>
      </c>
      <c r="IM319">
        <v>19.999770000000002</v>
      </c>
      <c r="IN319" s="1">
        <v>1.06196E-2</v>
      </c>
      <c r="IO319" s="1">
        <v>2.9214500000000001</v>
      </c>
      <c r="IP319">
        <v>0.76781379999999999</v>
      </c>
      <c r="IQ319">
        <v>19.725760000000001</v>
      </c>
      <c r="IR319" s="1">
        <v>9.7382579999999996E-3</v>
      </c>
      <c r="IS319" s="1">
        <v>2.688126</v>
      </c>
      <c r="IT319">
        <v>0.76341170000000003</v>
      </c>
      <c r="IU319">
        <v>19.29365</v>
      </c>
      <c r="IV319" s="1">
        <v>8.9317749999999994E-3</v>
      </c>
      <c r="IW319" s="1">
        <v>2.4734389999999999</v>
      </c>
      <c r="IX319">
        <v>0.75942489999999996</v>
      </c>
      <c r="IY319">
        <v>18.917380000000001</v>
      </c>
      <c r="IZ319" s="1">
        <v>8.1970410000000004E-3</v>
      </c>
      <c r="JA319" s="1">
        <v>2.276554</v>
      </c>
      <c r="JB319">
        <v>0.75582499999999997</v>
      </c>
      <c r="JC319">
        <v>18.734580000000001</v>
      </c>
      <c r="JD319" s="1">
        <v>7.5257939999999997E-3</v>
      </c>
      <c r="JE319" s="1">
        <v>2.0957859999999999</v>
      </c>
      <c r="JF319">
        <v>0.75303469999999995</v>
      </c>
      <c r="JG319">
        <v>19.324680000000001</v>
      </c>
      <c r="JH319" s="1">
        <v>6.9099069999999999E-3</v>
      </c>
      <c r="JI319" s="1">
        <v>1.9288099999999999</v>
      </c>
      <c r="JJ319">
        <v>0.75056610000000001</v>
      </c>
      <c r="JK319">
        <v>19.908110000000001</v>
      </c>
      <c r="JL319" s="1">
        <v>6.3395489999999999E-3</v>
      </c>
      <c r="JM319" s="1">
        <v>1.773353</v>
      </c>
      <c r="JN319">
        <v>0.74849460000000001</v>
      </c>
      <c r="JO319">
        <v>20.400310000000001</v>
      </c>
      <c r="JP319" s="1">
        <v>5.8042220000000004E-3</v>
      </c>
      <c r="JQ319" s="1">
        <v>1.6268100000000001</v>
      </c>
      <c r="JR319">
        <v>0.74675990000000003</v>
      </c>
      <c r="JS319">
        <v>20.88297</v>
      </c>
      <c r="JT319" s="1">
        <v>5.2984649999999996E-3</v>
      </c>
      <c r="JU319" s="1">
        <v>1.487457</v>
      </c>
      <c r="JV319">
        <v>0.74527379999999999</v>
      </c>
      <c r="JW319">
        <v>20.7575</v>
      </c>
      <c r="JX319" s="1">
        <v>4.8168020000000002E-3</v>
      </c>
      <c r="JY319" s="1">
        <v>1.3541840000000001</v>
      </c>
      <c r="JZ319">
        <v>0.74400480000000002</v>
      </c>
      <c r="KA319">
        <v>20.112880000000001</v>
      </c>
      <c r="KB319" s="1">
        <v>4.3551129999999999E-3</v>
      </c>
      <c r="KC319" s="1">
        <v>1.2258770000000001</v>
      </c>
      <c r="KD319">
        <v>0.74296899999999999</v>
      </c>
      <c r="KE319">
        <v>19.386019999999998</v>
      </c>
      <c r="KF319" s="1">
        <v>3.9109660000000001E-3</v>
      </c>
      <c r="KG319" s="1">
        <v>1.102247</v>
      </c>
      <c r="KH319">
        <v>0.74214910000000001</v>
      </c>
      <c r="KI319">
        <v>18.81195</v>
      </c>
      <c r="KJ319" s="1">
        <v>3.4815179999999999E-3</v>
      </c>
      <c r="KK319" s="1">
        <v>0.98232430000000004</v>
      </c>
      <c r="KL319">
        <v>0.74153729999999995</v>
      </c>
      <c r="KM319">
        <v>19.328199999999999</v>
      </c>
      <c r="KN319" s="1">
        <v>3.0615109999999998E-3</v>
      </c>
      <c r="KO319" s="1">
        <v>0.86472360000000004</v>
      </c>
      <c r="KP319">
        <v>0.74103249999999998</v>
      </c>
      <c r="KQ319">
        <v>20.208819999999999</v>
      </c>
      <c r="KR319" s="1">
        <v>2.6475359999999998E-3</v>
      </c>
      <c r="KS319" s="1">
        <v>0.74875499999999995</v>
      </c>
      <c r="KT319">
        <v>0.74067899999999998</v>
      </c>
      <c r="KU319">
        <v>21.275729999999999</v>
      </c>
      <c r="KV319" s="1">
        <v>2.245422E-3</v>
      </c>
      <c r="KW319" s="1">
        <v>0.63568020000000003</v>
      </c>
      <c r="KX319">
        <v>0.74045090000000002</v>
      </c>
      <c r="KY319">
        <v>22.05791</v>
      </c>
      <c r="KZ319" s="1">
        <v>1.8698479999999999E-3</v>
      </c>
      <c r="LA319" s="1">
        <v>0.52979980000000004</v>
      </c>
      <c r="LB319">
        <v>0.74029610000000001</v>
      </c>
      <c r="LC319">
        <v>21.865279999999998</v>
      </c>
      <c r="LD319" s="1">
        <v>1.539903E-3</v>
      </c>
      <c r="LE319" s="1">
        <v>0.43651960000000001</v>
      </c>
      <c r="LF319">
        <v>0.74024509999999999</v>
      </c>
      <c r="LG319">
        <v>21.104289999999999</v>
      </c>
      <c r="LH319" s="1">
        <v>1.2695849999999999E-3</v>
      </c>
      <c r="LI319" s="1">
        <v>0.35981200000000002</v>
      </c>
      <c r="LJ319">
        <v>0.74026420000000004</v>
      </c>
      <c r="LK319">
        <v>20.232130000000002</v>
      </c>
      <c r="LL319" s="1">
        <v>1.061464E-3</v>
      </c>
      <c r="LM319" s="1">
        <v>0.30063230000000002</v>
      </c>
      <c r="LN319">
        <v>0.74033490000000002</v>
      </c>
      <c r="LO319">
        <v>19.618110000000001</v>
      </c>
      <c r="LP319" s="1">
        <v>9.0790849999999998E-4</v>
      </c>
      <c r="LQ319" s="1">
        <v>0.25692619999999999</v>
      </c>
      <c r="LR319">
        <v>0.74041170000000001</v>
      </c>
      <c r="LS319">
        <v>20.149249999999999</v>
      </c>
      <c r="LT319" s="1">
        <v>7.9569669999999995E-4</v>
      </c>
      <c r="LU319" s="1">
        <v>0.22497600000000001</v>
      </c>
      <c r="LV319">
        <v>0.74056040000000001</v>
      </c>
      <c r="LW319">
        <v>20.992190000000001</v>
      </c>
      <c r="LX319" s="1">
        <v>7.1120340000000002E-4</v>
      </c>
      <c r="LY319" s="1">
        <v>0.20095109999999999</v>
      </c>
      <c r="LZ319">
        <v>0.74070190000000002</v>
      </c>
      <c r="MA319">
        <v>22.03106</v>
      </c>
      <c r="MB319" s="1">
        <v>6.440819E-4</v>
      </c>
      <c r="MC319" s="1">
        <v>0.18190519999999999</v>
      </c>
      <c r="MD319">
        <v>0.74087709999999996</v>
      </c>
      <c r="ME319">
        <v>22.688220000000001</v>
      </c>
      <c r="MF319" s="1">
        <v>5.8824940000000003E-4</v>
      </c>
      <c r="MG319" s="1">
        <v>0.166071</v>
      </c>
      <c r="MH319">
        <v>0.74101729999999999</v>
      </c>
      <c r="MI319">
        <v>22.463709999999999</v>
      </c>
      <c r="MJ319" s="1">
        <v>5.4084040000000003E-4</v>
      </c>
      <c r="MK319" s="1">
        <v>0.1526412</v>
      </c>
      <c r="ML319">
        <v>0.74115229999999999</v>
      </c>
      <c r="MM319">
        <v>21.674420000000001</v>
      </c>
      <c r="MN319" s="1">
        <v>5.0067989999999995E-4</v>
      </c>
      <c r="MO319" s="1">
        <v>0.1412523</v>
      </c>
      <c r="MP319">
        <v>0.7412879</v>
      </c>
      <c r="MQ319">
        <v>20.843789999999998</v>
      </c>
      <c r="MR319" s="1">
        <v>4.6684660000000002E-4</v>
      </c>
      <c r="MS319" s="1">
        <v>0.13166079999999999</v>
      </c>
      <c r="MT319">
        <v>0.7413999</v>
      </c>
      <c r="MU319">
        <v>20.299810000000001</v>
      </c>
      <c r="MV319" s="1">
        <v>4.3830060000000002E-4</v>
      </c>
      <c r="MW319" s="1">
        <v>0.1235658</v>
      </c>
      <c r="MX319">
        <v>0.7414752</v>
      </c>
      <c r="MY319">
        <v>20.74062</v>
      </c>
      <c r="MZ319" s="1">
        <v>4.1374240000000001E-4</v>
      </c>
      <c r="NA319" s="1">
        <v>0.1166228</v>
      </c>
      <c r="NB319">
        <v>0.74152200000000001</v>
      </c>
      <c r="NC319">
        <v>20.91743</v>
      </c>
      <c r="ND319" s="1">
        <v>3.9209809999999999E-4</v>
      </c>
      <c r="NE319" s="1">
        <v>0.1104885</v>
      </c>
      <c r="NF319">
        <v>0.7415081</v>
      </c>
      <c r="NG319">
        <v>21.804259999999999</v>
      </c>
      <c r="NH319" s="1">
        <v>3.724733E-4</v>
      </c>
      <c r="NI319" s="1">
        <v>0.1049452</v>
      </c>
      <c r="NJ319">
        <v>0.7414541</v>
      </c>
      <c r="NK319">
        <v>22.258559999999999</v>
      </c>
      <c r="NL319" s="1">
        <v>3.5453870000000002E-4</v>
      </c>
      <c r="NM319" s="1">
        <v>9.988234E-2</v>
      </c>
      <c r="NN319">
        <v>0.74137690000000001</v>
      </c>
      <c r="NO319">
        <v>22.228870000000001</v>
      </c>
      <c r="NP319" s="1">
        <v>3.3812479999999998E-4</v>
      </c>
      <c r="NQ319" s="1">
        <v>9.5246520000000001E-2</v>
      </c>
      <c r="NR319">
        <v>0.74119849999999998</v>
      </c>
      <c r="NS319">
        <v>21.736560000000001</v>
      </c>
      <c r="NT319" s="1">
        <v>3.2316840000000001E-4</v>
      </c>
      <c r="NU319" s="1">
        <v>9.1026540000000003E-2</v>
      </c>
      <c r="NV319">
        <v>0.74101130000000004</v>
      </c>
      <c r="NW319">
        <v>21.019179999999999</v>
      </c>
      <c r="NX319" s="1">
        <v>3.0963410000000002E-4</v>
      </c>
      <c r="NY319" s="1">
        <v>8.7211830000000004E-2</v>
      </c>
      <c r="NZ319">
        <v>0.74075440000000004</v>
      </c>
      <c r="OA319">
        <v>20.690819999999999</v>
      </c>
      <c r="OB319" s="1">
        <v>2.975055E-4</v>
      </c>
      <c r="OC319" s="1">
        <v>8.3795030000000006E-2</v>
      </c>
      <c r="OD319">
        <v>0.74044949999999998</v>
      </c>
      <c r="OE319">
        <v>21.528569999999998</v>
      </c>
      <c r="OF319" s="1">
        <v>2.8677059999999998E-4</v>
      </c>
      <c r="OG319" s="1">
        <v>8.0775280000000005E-2</v>
      </c>
      <c r="OH319">
        <v>0.74012389999999995</v>
      </c>
      <c r="OI319">
        <v>22.751239999999999</v>
      </c>
      <c r="OJ319" s="1">
        <v>2.7747699999999999E-4</v>
      </c>
      <c r="OK319" s="1">
        <v>7.8154370000000001E-2</v>
      </c>
    </row>
    <row r="320" spans="1:401" x14ac:dyDescent="0.35">
      <c r="A320">
        <v>326</v>
      </c>
      <c r="B320" t="s">
        <v>4</v>
      </c>
      <c r="C320" t="s">
        <v>181</v>
      </c>
      <c r="D320" t="s">
        <v>326</v>
      </c>
      <c r="E320">
        <v>826.28229999999996</v>
      </c>
      <c r="F320">
        <v>1.5670090000000001</v>
      </c>
      <c r="G320">
        <v>16.993130000000001</v>
      </c>
      <c r="H320">
        <v>0</v>
      </c>
      <c r="I320">
        <v>0</v>
      </c>
      <c r="J320">
        <v>1.5630170000000001</v>
      </c>
      <c r="K320">
        <v>17.40277</v>
      </c>
      <c r="L320">
        <v>0</v>
      </c>
      <c r="M320">
        <v>0</v>
      </c>
      <c r="N320">
        <v>1.5590679999999999</v>
      </c>
      <c r="O320">
        <v>18.01153</v>
      </c>
      <c r="P320">
        <v>0</v>
      </c>
      <c r="Q320">
        <v>0</v>
      </c>
      <c r="R320">
        <v>1.5551919999999999</v>
      </c>
      <c r="S320">
        <v>18.65465</v>
      </c>
      <c r="T320">
        <v>0</v>
      </c>
      <c r="U320">
        <v>0</v>
      </c>
      <c r="V320">
        <v>1.5514399999999999</v>
      </c>
      <c r="W320">
        <v>19.17473</v>
      </c>
      <c r="X320">
        <v>0</v>
      </c>
      <c r="Y320">
        <v>0</v>
      </c>
      <c r="Z320">
        <v>1.54766</v>
      </c>
      <c r="AA320">
        <v>19.277609999999999</v>
      </c>
      <c r="AB320">
        <v>0</v>
      </c>
      <c r="AC320">
        <v>0</v>
      </c>
      <c r="AD320">
        <v>1.5439670000000001</v>
      </c>
      <c r="AE320">
        <v>18.842949999999998</v>
      </c>
      <c r="AF320">
        <v>0</v>
      </c>
      <c r="AG320">
        <v>0</v>
      </c>
      <c r="AH320">
        <v>1.540141</v>
      </c>
      <c r="AI320">
        <v>18.232620000000001</v>
      </c>
      <c r="AJ320">
        <v>0</v>
      </c>
      <c r="AK320">
        <v>0</v>
      </c>
      <c r="AL320">
        <v>1.536232</v>
      </c>
      <c r="AM320">
        <v>17.730589999999999</v>
      </c>
      <c r="AN320">
        <v>0</v>
      </c>
      <c r="AO320">
        <v>0</v>
      </c>
      <c r="AP320">
        <v>1.5323519999999999</v>
      </c>
      <c r="AQ320">
        <v>17.976279999999999</v>
      </c>
      <c r="AR320">
        <v>0</v>
      </c>
      <c r="AS320">
        <v>0</v>
      </c>
      <c r="AT320">
        <v>1.528457</v>
      </c>
      <c r="AU320">
        <v>18.68533</v>
      </c>
      <c r="AV320">
        <v>0</v>
      </c>
      <c r="AW320">
        <v>0</v>
      </c>
      <c r="AX320">
        <v>1.5245010000000001</v>
      </c>
      <c r="AY320">
        <v>19.48199</v>
      </c>
      <c r="AZ320">
        <v>0</v>
      </c>
      <c r="BA320">
        <v>0</v>
      </c>
      <c r="BB320">
        <v>1.5204230000000001</v>
      </c>
      <c r="BC320">
        <v>20.13288</v>
      </c>
      <c r="BD320">
        <v>0</v>
      </c>
      <c r="BE320">
        <v>0</v>
      </c>
      <c r="BF320">
        <v>1.516335</v>
      </c>
      <c r="BG320">
        <v>20.20701</v>
      </c>
      <c r="BH320">
        <v>0</v>
      </c>
      <c r="BI320">
        <v>0</v>
      </c>
      <c r="BJ320">
        <v>1.5121530000000001</v>
      </c>
      <c r="BK320">
        <v>19.861170000000001</v>
      </c>
      <c r="BL320">
        <v>0</v>
      </c>
      <c r="BM320">
        <v>0</v>
      </c>
      <c r="BN320">
        <v>1.507803</v>
      </c>
      <c r="BO320">
        <v>19.355080000000001</v>
      </c>
      <c r="BP320">
        <v>4.1069439999999999E-29</v>
      </c>
      <c r="BQ320">
        <v>1.057243E-26</v>
      </c>
      <c r="BR320">
        <v>1.5032939999999999</v>
      </c>
      <c r="BS320">
        <v>18.988939999999999</v>
      </c>
      <c r="BT320" s="1">
        <v>4.4562609999999999E-20</v>
      </c>
      <c r="BU320" s="1">
        <v>8.882832E-18</v>
      </c>
      <c r="BV320">
        <v>1.4989859999999999</v>
      </c>
      <c r="BW320">
        <v>19.11159</v>
      </c>
      <c r="BX320" s="1">
        <v>7.7964429999999996E-13</v>
      </c>
      <c r="BY320" s="1">
        <v>1.275266E-10</v>
      </c>
      <c r="BZ320">
        <v>1.4947379999999999</v>
      </c>
      <c r="CA320">
        <v>19.302</v>
      </c>
      <c r="CB320" s="1">
        <v>1.3412880000000001E-8</v>
      </c>
      <c r="CC320" s="1">
        <v>2.5283899999999999E-6</v>
      </c>
      <c r="CD320">
        <v>1.4905790000000001</v>
      </c>
      <c r="CE320">
        <v>19.696079999999998</v>
      </c>
      <c r="CF320" s="1">
        <v>9.449801E-6</v>
      </c>
      <c r="CG320" s="1">
        <v>1.8992900000000001E-3</v>
      </c>
      <c r="CH320">
        <v>1.486367</v>
      </c>
      <c r="CI320">
        <v>19.70673</v>
      </c>
      <c r="CJ320" s="1">
        <v>1.290701E-3</v>
      </c>
      <c r="CK320" s="1">
        <v>0.27237129999999998</v>
      </c>
      <c r="CL320">
        <v>1.4816149999999999</v>
      </c>
      <c r="CM320">
        <v>19.514040000000001</v>
      </c>
      <c r="CN320" s="1">
        <v>5.4056350000000003E-2</v>
      </c>
      <c r="CO320" s="1">
        <v>11.88686</v>
      </c>
      <c r="CP320">
        <v>1.4763580000000001</v>
      </c>
      <c r="CQ320">
        <v>19.145240000000001</v>
      </c>
      <c r="CR320" s="1">
        <v>0.88549140000000004</v>
      </c>
      <c r="CS320">
        <v>201.71950000000001</v>
      </c>
      <c r="CT320">
        <v>1.4704630000000001</v>
      </c>
      <c r="CU320">
        <v>18.744859999999999</v>
      </c>
      <c r="CV320" s="1">
        <v>6.6465769999999997</v>
      </c>
      <c r="CW320">
        <v>1563.99</v>
      </c>
      <c r="CX320">
        <v>1.4641679999999999</v>
      </c>
      <c r="CY320">
        <v>18.409479999999999</v>
      </c>
      <c r="CZ320">
        <v>25.776759999999999</v>
      </c>
      <c r="DA320">
        <v>6245.2510000000002</v>
      </c>
      <c r="DB320">
        <v>1.4578009999999999</v>
      </c>
      <c r="DC320">
        <v>18.624140000000001</v>
      </c>
      <c r="DD320">
        <v>56.745199999999997</v>
      </c>
      <c r="DE320">
        <v>14117.2</v>
      </c>
      <c r="DF320">
        <v>1.452715</v>
      </c>
      <c r="DG320">
        <v>18.78341</v>
      </c>
      <c r="DH320">
        <v>76.642359999999996</v>
      </c>
      <c r="DI320">
        <v>19519.72</v>
      </c>
      <c r="DJ320">
        <v>1.448191</v>
      </c>
      <c r="DK320">
        <v>19.16872</v>
      </c>
      <c r="DL320">
        <v>67.569599999999994</v>
      </c>
      <c r="DM320">
        <v>17571.349999999999</v>
      </c>
      <c r="DN320">
        <v>1.4438120000000001</v>
      </c>
      <c r="DO320">
        <v>19.44753</v>
      </c>
      <c r="DP320">
        <v>40.963540000000002</v>
      </c>
      <c r="DQ320">
        <v>10854.25</v>
      </c>
      <c r="DR320">
        <v>1.439513</v>
      </c>
      <c r="DS320">
        <v>19.473469999999999</v>
      </c>
      <c r="DT320">
        <v>17.894970000000001</v>
      </c>
      <c r="DU320">
        <v>4820.5119999999997</v>
      </c>
      <c r="DV320">
        <v>1.4352210000000001</v>
      </c>
      <c r="DW320">
        <v>19.066749999999999</v>
      </c>
      <c r="DX320">
        <v>5.8809690000000003</v>
      </c>
      <c r="DY320">
        <v>1607.3579999999999</v>
      </c>
      <c r="DZ320">
        <v>1.4305110000000001</v>
      </c>
      <c r="EA320">
        <v>18.43834</v>
      </c>
      <c r="EB320">
        <v>1.5345009999999999</v>
      </c>
      <c r="EC320">
        <v>424.0206</v>
      </c>
      <c r="ED320">
        <v>1.425408</v>
      </c>
      <c r="EE320">
        <v>17.996600000000001</v>
      </c>
      <c r="EF320">
        <v>0.3569407</v>
      </c>
      <c r="EG320">
        <v>98.694720000000004</v>
      </c>
      <c r="EH320">
        <v>1.419516</v>
      </c>
      <c r="EI320">
        <v>18.32959</v>
      </c>
      <c r="EJ320">
        <v>0.1030657</v>
      </c>
      <c r="EK320">
        <v>27.774539999999998</v>
      </c>
      <c r="EL320">
        <v>1.4130640000000001</v>
      </c>
      <c r="EM320">
        <v>18.804600000000001</v>
      </c>
      <c r="EN320">
        <v>5.5270310000000003E-2</v>
      </c>
      <c r="EO320">
        <v>14.3727</v>
      </c>
      <c r="EP320">
        <v>1.4057869999999999</v>
      </c>
      <c r="EQ320">
        <v>19.47542</v>
      </c>
      <c r="ER320">
        <v>4.514576E-2</v>
      </c>
      <c r="ES320">
        <v>11.579660000000001</v>
      </c>
      <c r="ET320">
        <v>1.397899</v>
      </c>
      <c r="EU320">
        <v>20.16065</v>
      </c>
      <c r="EV320">
        <v>4.1290550000000002E-2</v>
      </c>
      <c r="EW320">
        <v>10.5535</v>
      </c>
      <c r="EX320">
        <v>1.389907</v>
      </c>
      <c r="EY320">
        <v>20.385850000000001</v>
      </c>
      <c r="EZ320" s="1">
        <v>3.8607780000000001E-2</v>
      </c>
      <c r="FA320">
        <v>9.8582529999999995</v>
      </c>
      <c r="FB320">
        <v>1.3814070000000001</v>
      </c>
      <c r="FC320">
        <v>20.042159999999999</v>
      </c>
      <c r="FD320" s="1">
        <v>3.6210470000000002E-2</v>
      </c>
      <c r="FE320">
        <v>9.2530359999999998</v>
      </c>
      <c r="FF320">
        <v>1.3727659999999999</v>
      </c>
      <c r="FG320">
        <v>19.479209999999998</v>
      </c>
      <c r="FH320" s="1">
        <v>3.3957540000000001E-2</v>
      </c>
      <c r="FI320">
        <v>8.6825390000000002</v>
      </c>
      <c r="FJ320">
        <v>1.3638589999999999</v>
      </c>
      <c r="FK320">
        <v>19.00685</v>
      </c>
      <c r="FL320" s="1">
        <v>3.1829400000000001E-2</v>
      </c>
      <c r="FM320" s="1">
        <v>8.1421220000000005</v>
      </c>
      <c r="FN320">
        <v>1.354373</v>
      </c>
      <c r="FO320">
        <v>19.261130000000001</v>
      </c>
      <c r="FP320" s="1">
        <v>2.9886579999999999E-2</v>
      </c>
      <c r="FQ320" s="1">
        <v>7.6482460000000003</v>
      </c>
      <c r="FR320">
        <v>1.344813</v>
      </c>
      <c r="FS320">
        <v>19.711200000000002</v>
      </c>
      <c r="FT320" s="1">
        <v>2.836967E-2</v>
      </c>
      <c r="FU320" s="1">
        <v>7.2570160000000001</v>
      </c>
      <c r="FV320">
        <v>1.3354630000000001</v>
      </c>
      <c r="FW320">
        <v>20.217690000000001</v>
      </c>
      <c r="FX320" s="1">
        <v>2.7553749999999998E-2</v>
      </c>
      <c r="FY320" s="1">
        <v>7.0363369999999996</v>
      </c>
      <c r="FZ320">
        <v>1.3256619999999999</v>
      </c>
      <c r="GA320">
        <v>20.686330000000002</v>
      </c>
      <c r="GB320" s="1">
        <v>2.7499539999999999E-2</v>
      </c>
      <c r="GC320" s="1">
        <v>7.0122549999999997</v>
      </c>
      <c r="GD320">
        <v>1.3158650000000001</v>
      </c>
      <c r="GE320">
        <v>20.67924</v>
      </c>
      <c r="GF320" s="1">
        <v>2.7912949999999999E-2</v>
      </c>
      <c r="GG320" s="1">
        <v>7.1137329999999999</v>
      </c>
      <c r="GH320">
        <v>1.306287</v>
      </c>
      <c r="GI320">
        <v>20.423179999999999</v>
      </c>
      <c r="GJ320" s="1">
        <v>2.8277960000000001E-2</v>
      </c>
      <c r="GK320" s="1">
        <v>7.2056339999999999</v>
      </c>
      <c r="GL320">
        <v>1.298136</v>
      </c>
      <c r="GM320">
        <v>20.07554</v>
      </c>
      <c r="GN320" s="1">
        <v>2.8202020000000001E-2</v>
      </c>
      <c r="GO320" s="1">
        <v>7.1991740000000002</v>
      </c>
      <c r="GP320">
        <v>1.289909</v>
      </c>
      <c r="GQ320">
        <v>19.829840000000001</v>
      </c>
      <c r="GR320" s="1">
        <v>2.7529270000000002E-2</v>
      </c>
      <c r="GS320" s="1">
        <v>7.0447889999999997</v>
      </c>
      <c r="GT320">
        <v>1.281072</v>
      </c>
      <c r="GU320">
        <v>19.76033</v>
      </c>
      <c r="GV320" s="1">
        <v>2.6315669999999999E-2</v>
      </c>
      <c r="GW320" s="1">
        <v>6.7522890000000002</v>
      </c>
      <c r="GX320">
        <v>1.27186</v>
      </c>
      <c r="GY320">
        <v>20.07845</v>
      </c>
      <c r="GZ320" s="1">
        <v>2.4753130000000002E-2</v>
      </c>
      <c r="HA320" s="1">
        <v>6.3684799999999999</v>
      </c>
      <c r="HB320">
        <v>1.2625690000000001</v>
      </c>
      <c r="HC320">
        <v>20.213799999999999</v>
      </c>
      <c r="HD320" s="1">
        <v>2.3031820000000001E-2</v>
      </c>
      <c r="HE320" s="1">
        <v>5.9393630000000002</v>
      </c>
      <c r="HF320">
        <v>1.25339</v>
      </c>
      <c r="HG320">
        <v>20.30198</v>
      </c>
      <c r="HH320" s="1">
        <v>2.1284910000000001E-2</v>
      </c>
      <c r="HI320" s="1">
        <v>5.49979</v>
      </c>
      <c r="HJ320">
        <v>1.2437279999999999</v>
      </c>
      <c r="HK320">
        <v>20.010000000000002</v>
      </c>
      <c r="HL320" s="1">
        <v>1.9582550000000001E-2</v>
      </c>
      <c r="HM320" s="1">
        <v>5.0701070000000001</v>
      </c>
      <c r="HN320">
        <v>1.2340660000000001</v>
      </c>
      <c r="HO320">
        <v>19.722619999999999</v>
      </c>
      <c r="HP320" s="1">
        <v>1.7967090000000002E-2</v>
      </c>
      <c r="HQ320" s="1">
        <v>4.6610180000000003</v>
      </c>
      <c r="HR320">
        <v>1.225333</v>
      </c>
      <c r="HS320">
        <v>19.432379999999998</v>
      </c>
      <c r="HT320" s="1">
        <v>1.6477720000000001E-2</v>
      </c>
      <c r="HU320" s="1">
        <v>4.2789799999999998</v>
      </c>
      <c r="HV320">
        <v>1.217058</v>
      </c>
      <c r="HW320">
        <v>19.184650000000001</v>
      </c>
      <c r="HX320" s="1">
        <v>1.510366E-2</v>
      </c>
      <c r="HY320" s="1">
        <v>3.9300709999999999</v>
      </c>
      <c r="HZ320">
        <v>1.2085950000000001</v>
      </c>
      <c r="IA320">
        <v>19.122779999999999</v>
      </c>
      <c r="IB320" s="1">
        <v>1.3846489999999999E-2</v>
      </c>
      <c r="IC320" s="1">
        <v>3.611227</v>
      </c>
      <c r="ID320">
        <v>1.200393</v>
      </c>
      <c r="IE320">
        <v>19.39762</v>
      </c>
      <c r="IF320" s="1">
        <v>1.2701860000000001E-2</v>
      </c>
      <c r="IG320" s="1">
        <v>3.31934</v>
      </c>
      <c r="IH320">
        <v>1.1923319999999999</v>
      </c>
      <c r="II320">
        <v>19.664750000000002</v>
      </c>
      <c r="IJ320" s="1">
        <v>1.16562E-2</v>
      </c>
      <c r="IK320" s="1">
        <v>3.0518010000000002</v>
      </c>
      <c r="IL320">
        <v>1.1846350000000001</v>
      </c>
      <c r="IM320">
        <v>20.01821</v>
      </c>
      <c r="IN320" s="1">
        <v>1.069577E-2</v>
      </c>
      <c r="IO320" s="1">
        <v>2.8059620000000001</v>
      </c>
      <c r="IP320">
        <v>1.1769259999999999</v>
      </c>
      <c r="IQ320">
        <v>19.74202</v>
      </c>
      <c r="IR320" s="1">
        <v>9.8088389999999998E-3</v>
      </c>
      <c r="IS320" s="1">
        <v>2.579644</v>
      </c>
      <c r="IT320">
        <v>1.169662</v>
      </c>
      <c r="IU320">
        <v>19.305869999999999</v>
      </c>
      <c r="IV320" s="1">
        <v>8.9964629999999997E-3</v>
      </c>
      <c r="IW320" s="1">
        <v>2.3713850000000001</v>
      </c>
      <c r="IX320">
        <v>1.1631769999999999</v>
      </c>
      <c r="IY320">
        <v>18.92351</v>
      </c>
      <c r="IZ320" s="1">
        <v>8.2562750000000004E-3</v>
      </c>
      <c r="JA320" s="1">
        <v>2.1805140000000001</v>
      </c>
      <c r="JB320">
        <v>1.157354</v>
      </c>
      <c r="JC320">
        <v>18.721129999999999</v>
      </c>
      <c r="JD320" s="1">
        <v>7.5801760000000001E-3</v>
      </c>
      <c r="JE320" s="1">
        <v>2.0055429999999999</v>
      </c>
      <c r="JF320">
        <v>1.151896</v>
      </c>
      <c r="JG320">
        <v>19.309840000000001</v>
      </c>
      <c r="JH320" s="1">
        <v>6.9602220000000003E-3</v>
      </c>
      <c r="JI320" s="1">
        <v>1.844762</v>
      </c>
      <c r="JJ320">
        <v>1.1470750000000001</v>
      </c>
      <c r="JK320">
        <v>19.902439999999999</v>
      </c>
      <c r="JL320" s="1">
        <v>6.3865700000000003E-3</v>
      </c>
      <c r="JM320" s="1">
        <v>1.695649</v>
      </c>
      <c r="JN320">
        <v>1.1429640000000001</v>
      </c>
      <c r="JO320">
        <v>20.394539999999999</v>
      </c>
      <c r="JP320" s="1">
        <v>5.8485869999999997E-3</v>
      </c>
      <c r="JQ320" s="1">
        <v>1.5557650000000001</v>
      </c>
      <c r="JR320">
        <v>1.139534</v>
      </c>
      <c r="JS320">
        <v>20.90971</v>
      </c>
      <c r="JT320" s="1">
        <v>5.3406870000000002E-3</v>
      </c>
      <c r="JU320" s="1">
        <v>1.4228970000000001</v>
      </c>
      <c r="JV320">
        <v>1.136649</v>
      </c>
      <c r="JW320">
        <v>20.79496</v>
      </c>
      <c r="JX320" s="1">
        <v>4.8570080000000003E-3</v>
      </c>
      <c r="JY320" s="1">
        <v>1.2959000000000001</v>
      </c>
      <c r="JZ320">
        <v>1.134244</v>
      </c>
      <c r="KA320">
        <v>20.136510000000001</v>
      </c>
      <c r="KB320" s="1">
        <v>4.39377E-3</v>
      </c>
      <c r="KC320" s="1">
        <v>1.1736960000000001</v>
      </c>
      <c r="KD320">
        <v>1.132304</v>
      </c>
      <c r="KE320">
        <v>19.42671</v>
      </c>
      <c r="KF320" s="1">
        <v>3.948226E-3</v>
      </c>
      <c r="KG320" s="1">
        <v>1.0560620000000001</v>
      </c>
      <c r="KH320">
        <v>1.130749</v>
      </c>
      <c r="KI320">
        <v>18.838380000000001</v>
      </c>
      <c r="KJ320" s="1">
        <v>3.5177479999999998E-3</v>
      </c>
      <c r="KK320" s="1">
        <v>0.94204560000000004</v>
      </c>
      <c r="KL320">
        <v>1.129586</v>
      </c>
      <c r="KM320">
        <v>19.344339999999999</v>
      </c>
      <c r="KN320" s="1">
        <v>3.097172E-3</v>
      </c>
      <c r="KO320" s="1">
        <v>0.83045679999999999</v>
      </c>
      <c r="KP320">
        <v>1.1286160000000001</v>
      </c>
      <c r="KQ320">
        <v>20.210470000000001</v>
      </c>
      <c r="KR320" s="1">
        <v>2.682603E-3</v>
      </c>
      <c r="KS320" s="1">
        <v>0.72042669999999998</v>
      </c>
      <c r="KT320">
        <v>1.127974</v>
      </c>
      <c r="KU320">
        <v>21.276129999999998</v>
      </c>
      <c r="KV320" s="1">
        <v>2.2790929999999998E-3</v>
      </c>
      <c r="KW320" s="1">
        <v>0.61291119999999999</v>
      </c>
      <c r="KX320">
        <v>1.1274960000000001</v>
      </c>
      <c r="KY320">
        <v>22.082509999999999</v>
      </c>
      <c r="KZ320" s="1">
        <v>1.9005960000000001E-3</v>
      </c>
      <c r="LA320" s="1">
        <v>0.51173559999999996</v>
      </c>
      <c r="LB320">
        <v>1.127235</v>
      </c>
      <c r="LC320">
        <v>21.90296</v>
      </c>
      <c r="LD320" s="1">
        <v>1.5661379999999999E-3</v>
      </c>
      <c r="LE320" s="1">
        <v>0.42194900000000002</v>
      </c>
      <c r="LF320">
        <v>1.1271150000000001</v>
      </c>
      <c r="LG320">
        <v>21.141020000000001</v>
      </c>
      <c r="LH320" s="1">
        <v>1.2904699999999999E-3</v>
      </c>
      <c r="LI320" s="1">
        <v>0.3475781</v>
      </c>
      <c r="LJ320">
        <v>1.1271180000000001</v>
      </c>
      <c r="LK320">
        <v>20.286809999999999</v>
      </c>
      <c r="LL320" s="1">
        <v>1.0771750000000001E-3</v>
      </c>
      <c r="LM320" s="1">
        <v>0.28983579999999998</v>
      </c>
      <c r="LN320">
        <v>1.1271819999999999</v>
      </c>
      <c r="LO320">
        <v>19.648679999999999</v>
      </c>
      <c r="LP320" s="1">
        <v>9.193704E-4</v>
      </c>
      <c r="LQ320" s="1">
        <v>0.24703810000000001</v>
      </c>
      <c r="LR320">
        <v>1.12738</v>
      </c>
      <c r="LS320">
        <v>20.173349999999999</v>
      </c>
      <c r="LT320" s="1">
        <v>8.0413730000000001E-4</v>
      </c>
      <c r="LU320" s="1">
        <v>0.21577379999999999</v>
      </c>
      <c r="LV320">
        <v>1.1275900000000001</v>
      </c>
      <c r="LW320">
        <v>21.000070000000001</v>
      </c>
      <c r="LX320" s="1">
        <v>7.1769360000000003E-4</v>
      </c>
      <c r="LY320" s="1">
        <v>0.19237009999999999</v>
      </c>
      <c r="LZ320">
        <v>1.127877</v>
      </c>
      <c r="MA320">
        <v>22.04</v>
      </c>
      <c r="MB320" s="1">
        <v>6.4936979999999996E-4</v>
      </c>
      <c r="MC320" s="1">
        <v>0.1739327</v>
      </c>
      <c r="MD320">
        <v>1.128158</v>
      </c>
      <c r="ME320">
        <v>22.712700000000002</v>
      </c>
      <c r="MF320" s="1">
        <v>5.9270139999999998E-4</v>
      </c>
      <c r="MG320" s="1">
        <v>0.1586718</v>
      </c>
      <c r="MH320">
        <v>1.1284270000000001</v>
      </c>
      <c r="MI320">
        <v>22.502970000000001</v>
      </c>
      <c r="MJ320" s="1">
        <v>5.4462629999999998E-4</v>
      </c>
      <c r="MK320" s="1">
        <v>0.14573659999999999</v>
      </c>
      <c r="ML320">
        <v>1.1286700000000001</v>
      </c>
      <c r="MM320">
        <v>21.708729999999999</v>
      </c>
      <c r="MN320" s="1">
        <v>5.0387740000000004E-4</v>
      </c>
      <c r="MO320" s="1">
        <v>0.13476340000000001</v>
      </c>
      <c r="MP320">
        <v>1.1289229999999999</v>
      </c>
      <c r="MQ320">
        <v>20.8873</v>
      </c>
      <c r="MR320" s="1">
        <v>4.6953620000000001E-4</v>
      </c>
      <c r="MS320" s="1">
        <v>0.12551480000000001</v>
      </c>
      <c r="MT320">
        <v>1.1291230000000001</v>
      </c>
      <c r="MU320">
        <v>20.315750000000001</v>
      </c>
      <c r="MV320" s="1">
        <v>4.4058150000000001E-4</v>
      </c>
      <c r="MW320" s="1">
        <v>0.11771860000000001</v>
      </c>
      <c r="MX320">
        <v>1.1292660000000001</v>
      </c>
      <c r="MY320">
        <v>20.74851</v>
      </c>
      <c r="MZ320" s="1">
        <v>4.1572370000000003E-4</v>
      </c>
      <c r="NA320" s="1">
        <v>0.11104749999999999</v>
      </c>
      <c r="NB320">
        <v>1.1293690000000001</v>
      </c>
      <c r="NC320">
        <v>20.89601</v>
      </c>
      <c r="ND320" s="1">
        <v>3.9387029999999999E-4</v>
      </c>
      <c r="NE320" s="1">
        <v>0.105172</v>
      </c>
      <c r="NF320">
        <v>1.1293439999999999</v>
      </c>
      <c r="NG320">
        <v>21.802720000000001</v>
      </c>
      <c r="NH320" s="1">
        <v>3.7408850000000002E-4</v>
      </c>
      <c r="NI320" s="1">
        <v>9.9870230000000004E-2</v>
      </c>
      <c r="NJ320">
        <v>1.1292660000000001</v>
      </c>
      <c r="NK320">
        <v>22.27684</v>
      </c>
      <c r="NL320" s="1">
        <v>3.5601129999999998E-4</v>
      </c>
      <c r="NM320" s="1">
        <v>9.5032859999999997E-2</v>
      </c>
      <c r="NN320">
        <v>1.1291310000000001</v>
      </c>
      <c r="NO320">
        <v>22.244050000000001</v>
      </c>
      <c r="NP320" s="1">
        <v>3.3947589999999998E-4</v>
      </c>
      <c r="NQ320" s="1">
        <v>9.060443E-2</v>
      </c>
      <c r="NR320">
        <v>1.1288609999999999</v>
      </c>
      <c r="NS320">
        <v>21.75901</v>
      </c>
      <c r="NT320" s="1">
        <v>3.2439509999999998E-4</v>
      </c>
      <c r="NU320" s="1">
        <v>8.6567270000000002E-2</v>
      </c>
      <c r="NV320">
        <v>1.1284909999999999</v>
      </c>
      <c r="NW320">
        <v>21.052510000000002</v>
      </c>
      <c r="NX320" s="1">
        <v>3.1074100000000001E-4</v>
      </c>
      <c r="NY320" s="1">
        <v>8.2916459999999997E-2</v>
      </c>
      <c r="NZ320">
        <v>1.128039</v>
      </c>
      <c r="OA320">
        <v>20.700500000000002</v>
      </c>
      <c r="OB320" s="1">
        <v>2.9849450000000001E-4</v>
      </c>
      <c r="OC320" s="1">
        <v>7.964077E-2</v>
      </c>
      <c r="OD320">
        <v>1.1275250000000001</v>
      </c>
      <c r="OE320">
        <v>21.532060000000001</v>
      </c>
      <c r="OF320" s="1">
        <v>2.8763939999999999E-4</v>
      </c>
      <c r="OG320" s="1">
        <v>7.6742149999999995E-2</v>
      </c>
      <c r="OH320">
        <v>1.126935</v>
      </c>
      <c r="OI320">
        <v>22.737660000000002</v>
      </c>
      <c r="OJ320" s="1">
        <v>2.782277E-4</v>
      </c>
      <c r="OK320" s="1">
        <v>7.4220099999999997E-2</v>
      </c>
    </row>
    <row r="321" spans="1:401" x14ac:dyDescent="0.35">
      <c r="A321">
        <v>327</v>
      </c>
      <c r="B321" t="s">
        <v>4</v>
      </c>
      <c r="C321" t="s">
        <v>181</v>
      </c>
      <c r="D321" t="s">
        <v>327</v>
      </c>
      <c r="E321">
        <v>816.07150000000001</v>
      </c>
      <c r="F321">
        <v>0.70834059999999999</v>
      </c>
      <c r="G321">
        <v>17.017379999999999</v>
      </c>
      <c r="H321">
        <v>0</v>
      </c>
      <c r="I321">
        <v>0</v>
      </c>
      <c r="J321">
        <v>0.71063180000000004</v>
      </c>
      <c r="K321">
        <v>17.427140000000001</v>
      </c>
      <c r="L321">
        <v>0</v>
      </c>
      <c r="M321">
        <v>0</v>
      </c>
      <c r="N321">
        <v>0.7129645</v>
      </c>
      <c r="O321">
        <v>18.016030000000001</v>
      </c>
      <c r="P321">
        <v>0</v>
      </c>
      <c r="Q321">
        <v>0</v>
      </c>
      <c r="R321">
        <v>0.7154355</v>
      </c>
      <c r="S321">
        <v>18.664169999999999</v>
      </c>
      <c r="T321">
        <v>0</v>
      </c>
      <c r="U321">
        <v>0</v>
      </c>
      <c r="V321">
        <v>0.71790960000000004</v>
      </c>
      <c r="W321">
        <v>19.18892</v>
      </c>
      <c r="X321">
        <v>0</v>
      </c>
      <c r="Y321">
        <v>0</v>
      </c>
      <c r="Z321">
        <v>0.72049560000000001</v>
      </c>
      <c r="AA321">
        <v>19.289159999999999</v>
      </c>
      <c r="AB321">
        <v>0</v>
      </c>
      <c r="AC321">
        <v>0</v>
      </c>
      <c r="AD321">
        <v>0.72308830000000002</v>
      </c>
      <c r="AE321">
        <v>18.864159999999998</v>
      </c>
      <c r="AF321">
        <v>0</v>
      </c>
      <c r="AG321">
        <v>0</v>
      </c>
      <c r="AH321">
        <v>0.72574119999999998</v>
      </c>
      <c r="AI321">
        <v>18.263030000000001</v>
      </c>
      <c r="AJ321">
        <v>0</v>
      </c>
      <c r="AK321">
        <v>0</v>
      </c>
      <c r="AL321">
        <v>0.72839549999999997</v>
      </c>
      <c r="AM321">
        <v>17.756730000000001</v>
      </c>
      <c r="AN321">
        <v>0</v>
      </c>
      <c r="AO321">
        <v>0</v>
      </c>
      <c r="AP321">
        <v>0.73118260000000002</v>
      </c>
      <c r="AQ321">
        <v>18.002839999999999</v>
      </c>
      <c r="AR321">
        <v>0</v>
      </c>
      <c r="AS321">
        <v>0</v>
      </c>
      <c r="AT321">
        <v>0.73402149999999999</v>
      </c>
      <c r="AU321">
        <v>18.694479999999999</v>
      </c>
      <c r="AV321">
        <v>0</v>
      </c>
      <c r="AW321">
        <v>0</v>
      </c>
      <c r="AX321">
        <v>0.73689249999999995</v>
      </c>
      <c r="AY321">
        <v>19.485880000000002</v>
      </c>
      <c r="AZ321">
        <v>0</v>
      </c>
      <c r="BA321">
        <v>0</v>
      </c>
      <c r="BB321">
        <v>0.73982429999999999</v>
      </c>
      <c r="BC321">
        <v>20.143350000000002</v>
      </c>
      <c r="BD321">
        <v>0</v>
      </c>
      <c r="BE321">
        <v>0</v>
      </c>
      <c r="BF321">
        <v>0.74283770000000005</v>
      </c>
      <c r="BG321">
        <v>20.212910000000001</v>
      </c>
      <c r="BH321">
        <v>0</v>
      </c>
      <c r="BI321">
        <v>0</v>
      </c>
      <c r="BJ321">
        <v>0.74597670000000005</v>
      </c>
      <c r="BK321">
        <v>19.877310000000001</v>
      </c>
      <c r="BL321">
        <v>0</v>
      </c>
      <c r="BM321">
        <v>0</v>
      </c>
      <c r="BN321">
        <v>0.74923629999999997</v>
      </c>
      <c r="BO321">
        <v>19.380320000000001</v>
      </c>
      <c r="BP321">
        <v>9.7597679999999995E-30</v>
      </c>
      <c r="BQ321">
        <v>3.05893E-27</v>
      </c>
      <c r="BR321">
        <v>0.75261800000000001</v>
      </c>
      <c r="BS321">
        <v>19.00909</v>
      </c>
      <c r="BT321" s="1">
        <v>2.7434939999999997E-20</v>
      </c>
      <c r="BU321" s="1">
        <v>6.5754760000000003E-18</v>
      </c>
      <c r="BV321">
        <v>0.75550629999999996</v>
      </c>
      <c r="BW321">
        <v>19.132459999999998</v>
      </c>
      <c r="BX321" s="1">
        <v>2.6814049999999999E-13</v>
      </c>
      <c r="BY321" s="1">
        <v>5.8852929999999994E-11</v>
      </c>
      <c r="BZ321">
        <v>0.7550538</v>
      </c>
      <c r="CA321">
        <v>19.304079999999999</v>
      </c>
      <c r="CB321" s="1">
        <v>7.2052639999999996E-9</v>
      </c>
      <c r="CC321" s="1">
        <v>1.7251950000000001E-6</v>
      </c>
      <c r="CD321">
        <v>0.75466690000000003</v>
      </c>
      <c r="CE321">
        <v>19.696110000000001</v>
      </c>
      <c r="CF321" s="1">
        <v>5.9136219999999998E-6</v>
      </c>
      <c r="CG321" s="1">
        <v>1.489417E-3</v>
      </c>
      <c r="CH321">
        <v>0.75426950000000004</v>
      </c>
      <c r="CI321">
        <v>19.70815</v>
      </c>
      <c r="CJ321" s="1">
        <v>8.9583329999999995E-4</v>
      </c>
      <c r="CK321" s="1">
        <v>0.23504510000000001</v>
      </c>
      <c r="CL321">
        <v>0.75374969999999997</v>
      </c>
      <c r="CM321">
        <v>19.519210000000001</v>
      </c>
      <c r="CN321" s="1">
        <v>4.072651E-2</v>
      </c>
      <c r="CO321" s="1">
        <v>11.073270000000001</v>
      </c>
      <c r="CP321">
        <v>0.75313180000000002</v>
      </c>
      <c r="CQ321">
        <v>19.162179999999999</v>
      </c>
      <c r="CR321" s="1">
        <v>0.71499710000000005</v>
      </c>
      <c r="CS321">
        <v>200.5247</v>
      </c>
      <c r="CT321">
        <v>0.75239710000000004</v>
      </c>
      <c r="CU321">
        <v>18.76023</v>
      </c>
      <c r="CV321" s="1">
        <v>5.6999050000000002</v>
      </c>
      <c r="CW321">
        <v>1645.4280000000001</v>
      </c>
      <c r="CX321">
        <v>0.75167720000000005</v>
      </c>
      <c r="CY321">
        <v>18.423300000000001</v>
      </c>
      <c r="CZ321">
        <v>23.312750000000001</v>
      </c>
      <c r="DA321">
        <v>6908.8329999999996</v>
      </c>
      <c r="DB321">
        <v>0.75103120000000001</v>
      </c>
      <c r="DC321">
        <v>18.642890000000001</v>
      </c>
      <c r="DD321">
        <v>53.810079999999999</v>
      </c>
      <c r="DE321">
        <v>16333.51</v>
      </c>
      <c r="DF321">
        <v>0.75089810000000001</v>
      </c>
      <c r="DG321">
        <v>18.783100000000001</v>
      </c>
      <c r="DH321">
        <v>75.828540000000004</v>
      </c>
      <c r="DI321">
        <v>23512.79</v>
      </c>
      <c r="DJ321">
        <v>0.75126919999999997</v>
      </c>
      <c r="DK321">
        <v>19.167210000000001</v>
      </c>
      <c r="DL321">
        <v>69.461979999999997</v>
      </c>
      <c r="DM321">
        <v>21950.87</v>
      </c>
      <c r="DN321">
        <v>0.75175639999999999</v>
      </c>
      <c r="DO321">
        <v>19.450859999999999</v>
      </c>
      <c r="DP321">
        <v>43.587569999999999</v>
      </c>
      <c r="DQ321">
        <v>14013.01</v>
      </c>
      <c r="DR321">
        <v>0.75237200000000004</v>
      </c>
      <c r="DS321">
        <v>19.472719999999999</v>
      </c>
      <c r="DT321">
        <v>19.638929999999998</v>
      </c>
      <c r="DU321">
        <v>6410.2709999999997</v>
      </c>
      <c r="DV321">
        <v>0.75317000000000001</v>
      </c>
      <c r="DW321">
        <v>19.084119999999999</v>
      </c>
      <c r="DX321">
        <v>6.6312069999999999</v>
      </c>
      <c r="DY321">
        <v>2193.8220000000001</v>
      </c>
      <c r="DZ321">
        <v>0.753857</v>
      </c>
      <c r="EA321">
        <v>18.468530000000001</v>
      </c>
      <c r="EB321">
        <v>1.7666409999999999</v>
      </c>
      <c r="EC321">
        <v>590.63509999999997</v>
      </c>
      <c r="ED321">
        <v>0.75463599999999997</v>
      </c>
      <c r="EE321">
        <v>18.03321</v>
      </c>
      <c r="EF321">
        <v>0.41216259999999999</v>
      </c>
      <c r="EG321">
        <v>138.0933</v>
      </c>
      <c r="EH321">
        <v>0.75532540000000004</v>
      </c>
      <c r="EI321">
        <v>18.370049999999999</v>
      </c>
      <c r="EJ321">
        <v>0.1138953</v>
      </c>
      <c r="EK321">
        <v>37.37688</v>
      </c>
      <c r="EL321">
        <v>0.75603299999999996</v>
      </c>
      <c r="EM321">
        <v>18.816420000000001</v>
      </c>
      <c r="EN321">
        <v>5.73018E-2</v>
      </c>
      <c r="EO321">
        <v>18.1785</v>
      </c>
      <c r="EP321">
        <v>0.75688739999999999</v>
      </c>
      <c r="EQ321">
        <v>19.485379999999999</v>
      </c>
      <c r="ER321">
        <v>4.5684580000000002E-2</v>
      </c>
      <c r="ES321">
        <v>14.2837</v>
      </c>
      <c r="ET321">
        <v>0.75793089999999996</v>
      </c>
      <c r="EU321">
        <v>20.173259999999999</v>
      </c>
      <c r="EV321">
        <v>4.1575969999999997E-2</v>
      </c>
      <c r="EW321">
        <v>12.94882</v>
      </c>
      <c r="EX321">
        <v>0.75826499999999997</v>
      </c>
      <c r="EY321">
        <v>20.376449999999998</v>
      </c>
      <c r="EZ321" s="1">
        <v>3.883031E-2</v>
      </c>
      <c r="FA321">
        <v>12.08095</v>
      </c>
      <c r="FB321">
        <v>0.75736630000000005</v>
      </c>
      <c r="FC321">
        <v>20.04785</v>
      </c>
      <c r="FD321" s="1">
        <v>3.6421540000000002E-2</v>
      </c>
      <c r="FE321">
        <v>11.33464</v>
      </c>
      <c r="FF321">
        <v>0.75663829999999999</v>
      </c>
      <c r="FG321">
        <v>19.508379999999999</v>
      </c>
      <c r="FH321" s="1">
        <v>3.4157050000000001E-2</v>
      </c>
      <c r="FI321">
        <v>10.63026</v>
      </c>
      <c r="FJ321">
        <v>0.75597760000000003</v>
      </c>
      <c r="FK321">
        <v>19.03809</v>
      </c>
      <c r="FL321" s="1">
        <v>3.2016679999999999E-2</v>
      </c>
      <c r="FM321" s="1">
        <v>9.9624229999999994</v>
      </c>
      <c r="FN321">
        <v>0.75531060000000005</v>
      </c>
      <c r="FO321">
        <v>19.304770000000001</v>
      </c>
      <c r="FP321" s="1">
        <v>3.0049880000000001E-2</v>
      </c>
      <c r="FQ321" s="1">
        <v>9.3484130000000007</v>
      </c>
      <c r="FR321">
        <v>0.75490590000000002</v>
      </c>
      <c r="FS321">
        <v>19.74156</v>
      </c>
      <c r="FT321" s="1">
        <v>2.8483250000000002E-2</v>
      </c>
      <c r="FU321" s="1">
        <v>8.8513809999999999</v>
      </c>
      <c r="FV321">
        <v>0.75498100000000001</v>
      </c>
      <c r="FW321">
        <v>20.240559999999999</v>
      </c>
      <c r="FX321" s="1">
        <v>2.7596409999999998E-2</v>
      </c>
      <c r="FY321" s="1">
        <v>8.5547219999999999</v>
      </c>
      <c r="FZ321">
        <v>0.75510540000000004</v>
      </c>
      <c r="GA321">
        <v>20.70748</v>
      </c>
      <c r="GB321" s="1">
        <v>2.7473170000000002E-2</v>
      </c>
      <c r="GC321" s="1">
        <v>8.4958179999999999</v>
      </c>
      <c r="GD321">
        <v>0.75522239999999996</v>
      </c>
      <c r="GE321">
        <v>20.680440000000001</v>
      </c>
      <c r="GF321" s="1">
        <v>2.786015E-2</v>
      </c>
      <c r="GG321" s="1">
        <v>8.6022979999999993</v>
      </c>
      <c r="GH321">
        <v>0.75587340000000003</v>
      </c>
      <c r="GI321">
        <v>20.423349999999999</v>
      </c>
      <c r="GJ321" s="1">
        <v>2.825095E-2</v>
      </c>
      <c r="GK321" s="1">
        <v>8.7110389999999995</v>
      </c>
      <c r="GL321">
        <v>0.75404800000000005</v>
      </c>
      <c r="GM321">
        <v>20.084119999999999</v>
      </c>
      <c r="GN321" s="1">
        <v>2.8220289999999999E-2</v>
      </c>
      <c r="GO321" s="1">
        <v>8.7074839999999991</v>
      </c>
      <c r="GP321">
        <v>0.75155550000000004</v>
      </c>
      <c r="GQ321">
        <v>19.835329999999999</v>
      </c>
      <c r="GR321" s="1">
        <v>2.7607280000000001E-2</v>
      </c>
      <c r="GS321" s="1">
        <v>8.5376809999999992</v>
      </c>
      <c r="GT321">
        <v>0.74876739999999997</v>
      </c>
      <c r="GU321">
        <v>19.772639999999999</v>
      </c>
      <c r="GV321" s="1">
        <v>2.6438929999999999E-2</v>
      </c>
      <c r="GW321" s="1">
        <v>8.1966380000000001</v>
      </c>
      <c r="GX321">
        <v>0.74586859999999999</v>
      </c>
      <c r="GY321">
        <v>20.101980000000001</v>
      </c>
      <c r="GZ321" s="1">
        <v>2.4902110000000002E-2</v>
      </c>
      <c r="HA321" s="1">
        <v>7.7396279999999997</v>
      </c>
      <c r="HB321">
        <v>0.74305239999999995</v>
      </c>
      <c r="HC321">
        <v>20.231850000000001</v>
      </c>
      <c r="HD321" s="1">
        <v>2.3192150000000002E-2</v>
      </c>
      <c r="HE321" s="1">
        <v>7.2231779999999999</v>
      </c>
      <c r="HF321">
        <v>0.74037799999999998</v>
      </c>
      <c r="HG321">
        <v>20.319109999999998</v>
      </c>
      <c r="HH321" s="1">
        <v>2.144511E-2</v>
      </c>
      <c r="HI321" s="1">
        <v>6.690696</v>
      </c>
      <c r="HJ321">
        <v>0.73754759999999997</v>
      </c>
      <c r="HK321">
        <v>20.01831</v>
      </c>
      <c r="HL321" s="1">
        <v>1.973776E-2</v>
      </c>
      <c r="HM321" s="1">
        <v>6.168552</v>
      </c>
      <c r="HN321">
        <v>0.73471050000000004</v>
      </c>
      <c r="HO321">
        <v>19.727779999999999</v>
      </c>
      <c r="HP321" s="1">
        <v>1.8113560000000001E-2</v>
      </c>
      <c r="HQ321" s="1">
        <v>5.6707640000000001</v>
      </c>
      <c r="HR321">
        <v>0.73266640000000005</v>
      </c>
      <c r="HS321">
        <v>19.423850000000002</v>
      </c>
      <c r="HT321" s="1">
        <v>1.661439E-2</v>
      </c>
      <c r="HU321" s="1">
        <v>5.2043179999999998</v>
      </c>
      <c r="HV321">
        <v>0.72910929999999996</v>
      </c>
      <c r="HW321">
        <v>19.173629999999999</v>
      </c>
      <c r="HX321" s="1">
        <v>1.522918E-2</v>
      </c>
      <c r="HY321" s="1">
        <v>4.7784870000000002</v>
      </c>
      <c r="HZ321">
        <v>0.72528740000000003</v>
      </c>
      <c r="IA321">
        <v>19.117370000000001</v>
      </c>
      <c r="IB321" s="1">
        <v>1.396125E-2</v>
      </c>
      <c r="IC321" s="1">
        <v>4.3923810000000003</v>
      </c>
      <c r="ID321">
        <v>0.72162999999999999</v>
      </c>
      <c r="IE321">
        <v>19.40455</v>
      </c>
      <c r="IF321" s="1">
        <v>1.280738E-2</v>
      </c>
      <c r="IG321" s="1">
        <v>4.0386620000000004</v>
      </c>
      <c r="IH321">
        <v>0.71812469999999995</v>
      </c>
      <c r="II321">
        <v>19.674980000000001</v>
      </c>
      <c r="IJ321" s="1">
        <v>1.175356E-2</v>
      </c>
      <c r="IK321" s="1">
        <v>3.7142770000000001</v>
      </c>
      <c r="IL321">
        <v>0.71484009999999998</v>
      </c>
      <c r="IM321">
        <v>20.036280000000001</v>
      </c>
      <c r="IN321" s="1">
        <v>1.078552E-2</v>
      </c>
      <c r="IO321" s="1">
        <v>3.4159160000000002</v>
      </c>
      <c r="IP321">
        <v>0.71151439999999999</v>
      </c>
      <c r="IQ321">
        <v>19.761600000000001</v>
      </c>
      <c r="IR321" s="1">
        <v>9.8920099999999997E-3</v>
      </c>
      <c r="IS321" s="1">
        <v>3.141413</v>
      </c>
      <c r="IT321">
        <v>0.70849220000000002</v>
      </c>
      <c r="IU321">
        <v>19.320080000000001</v>
      </c>
      <c r="IV321" s="1">
        <v>9.0730470000000008E-3</v>
      </c>
      <c r="IW321" s="1">
        <v>2.888493</v>
      </c>
      <c r="IX321">
        <v>0.70586530000000003</v>
      </c>
      <c r="IY321">
        <v>18.93525</v>
      </c>
      <c r="IZ321" s="1">
        <v>8.3267740000000003E-3</v>
      </c>
      <c r="JA321" s="1">
        <v>2.6565310000000002</v>
      </c>
      <c r="JB321">
        <v>0.70353310000000002</v>
      </c>
      <c r="JC321">
        <v>18.711490000000001</v>
      </c>
      <c r="JD321" s="1">
        <v>7.6451779999999999E-3</v>
      </c>
      <c r="JE321" s="1">
        <v>2.4438520000000001</v>
      </c>
      <c r="JF321">
        <v>0.70157999999999998</v>
      </c>
      <c r="JG321">
        <v>19.292809999999999</v>
      </c>
      <c r="JH321" s="1">
        <v>7.0204309999999997E-3</v>
      </c>
      <c r="JI321" s="1">
        <v>2.2481049999999998</v>
      </c>
      <c r="JJ321">
        <v>0.69969420000000004</v>
      </c>
      <c r="JK321">
        <v>19.897220000000001</v>
      </c>
      <c r="JL321" s="1">
        <v>6.4427979999999996E-3</v>
      </c>
      <c r="JM321" s="1">
        <v>2.0667</v>
      </c>
      <c r="JN321">
        <v>0.69790180000000002</v>
      </c>
      <c r="JO321">
        <v>20.38655</v>
      </c>
      <c r="JP321" s="1">
        <v>5.9020979999999997E-3</v>
      </c>
      <c r="JQ321" s="1">
        <v>1.896828</v>
      </c>
      <c r="JR321">
        <v>0.69638860000000002</v>
      </c>
      <c r="JS321">
        <v>20.931570000000001</v>
      </c>
      <c r="JT321" s="1">
        <v>5.3918239999999999E-3</v>
      </c>
      <c r="JU321" s="1">
        <v>1.735997</v>
      </c>
      <c r="JV321">
        <v>0.69511250000000002</v>
      </c>
      <c r="JW321">
        <v>20.833970000000001</v>
      </c>
      <c r="JX321" s="1">
        <v>4.9062840000000003E-3</v>
      </c>
      <c r="JY321" s="1">
        <v>1.5823339999999999</v>
      </c>
      <c r="JZ321">
        <v>0.6940885</v>
      </c>
      <c r="KA321">
        <v>20.161950000000001</v>
      </c>
      <c r="KB321" s="1">
        <v>4.4413279999999996E-3</v>
      </c>
      <c r="KC321" s="1">
        <v>1.43435</v>
      </c>
      <c r="KD321">
        <v>0.6932275</v>
      </c>
      <c r="KE321">
        <v>19.467749999999999</v>
      </c>
      <c r="KF321" s="1">
        <v>3.9942149999999997E-3</v>
      </c>
      <c r="KG321" s="1">
        <v>1.291839</v>
      </c>
      <c r="KH321">
        <v>0.69261320000000004</v>
      </c>
      <c r="KI321">
        <v>18.867450000000002</v>
      </c>
      <c r="KJ321" s="1">
        <v>3.5626189999999999E-3</v>
      </c>
      <c r="KK321" s="1">
        <v>1.1537379999999999</v>
      </c>
      <c r="KL321">
        <v>0.69211690000000003</v>
      </c>
      <c r="KM321">
        <v>19.357500000000002</v>
      </c>
      <c r="KN321" s="1">
        <v>3.1413890000000001E-3</v>
      </c>
      <c r="KO321" s="1">
        <v>1.0187029999999999</v>
      </c>
      <c r="KP321">
        <v>0.6917297</v>
      </c>
      <c r="KQ321">
        <v>20.210249999999998</v>
      </c>
      <c r="KR321" s="1">
        <v>2.7262160000000001E-3</v>
      </c>
      <c r="KS321" s="1">
        <v>0.88549420000000001</v>
      </c>
      <c r="KT321">
        <v>0.69147599999999998</v>
      </c>
      <c r="KU321">
        <v>21.272790000000001</v>
      </c>
      <c r="KV321" s="1">
        <v>2.3211999999999998E-3</v>
      </c>
      <c r="KW321" s="1">
        <v>0.75503830000000005</v>
      </c>
      <c r="KX321">
        <v>0.69130480000000005</v>
      </c>
      <c r="KY321">
        <v>22.101990000000001</v>
      </c>
      <c r="KZ321" s="1">
        <v>1.939302E-3</v>
      </c>
      <c r="LA321" s="1">
        <v>0.63163139999999995</v>
      </c>
      <c r="LB321">
        <v>0.69123570000000001</v>
      </c>
      <c r="LC321">
        <v>21.94173</v>
      </c>
      <c r="LD321" s="1">
        <v>1.599428E-3</v>
      </c>
      <c r="LE321" s="1">
        <v>0.52131709999999998</v>
      </c>
      <c r="LF321">
        <v>0.69120720000000002</v>
      </c>
      <c r="LG321">
        <v>21.17773</v>
      </c>
      <c r="LH321" s="1">
        <v>1.317176E-3</v>
      </c>
      <c r="LI321" s="1">
        <v>0.42924459999999998</v>
      </c>
      <c r="LJ321">
        <v>0.6912391</v>
      </c>
      <c r="LK321">
        <v>20.342500000000001</v>
      </c>
      <c r="LL321" s="1">
        <v>1.097371E-3</v>
      </c>
      <c r="LM321" s="1">
        <v>0.3572864</v>
      </c>
      <c r="LN321">
        <v>0.69131260000000005</v>
      </c>
      <c r="LO321">
        <v>19.681619999999999</v>
      </c>
      <c r="LP321" s="1">
        <v>9.3413760000000002E-4</v>
      </c>
      <c r="LQ321" s="1">
        <v>0.30372979999999999</v>
      </c>
      <c r="LR321">
        <v>0.69139240000000002</v>
      </c>
      <c r="LS321">
        <v>20.1938</v>
      </c>
      <c r="LT321" s="1">
        <v>8.14995E-4</v>
      </c>
      <c r="LU321" s="1">
        <v>0.26462089999999999</v>
      </c>
      <c r="LV321">
        <v>0.69152460000000004</v>
      </c>
      <c r="LW321">
        <v>21.006489999999999</v>
      </c>
      <c r="LX321" s="1">
        <v>7.2600099999999999E-4</v>
      </c>
      <c r="LY321" s="1">
        <v>0.23545959999999999</v>
      </c>
      <c r="LZ321">
        <v>0.69166309999999998</v>
      </c>
      <c r="MA321">
        <v>22.040900000000001</v>
      </c>
      <c r="MB321" s="1">
        <v>6.5609230000000004E-4</v>
      </c>
      <c r="MC321" s="1">
        <v>0.21262610000000001</v>
      </c>
      <c r="MD321">
        <v>0.69177849999999996</v>
      </c>
      <c r="ME321">
        <v>22.732769999999999</v>
      </c>
      <c r="MF321" s="1">
        <v>5.9835499999999996E-4</v>
      </c>
      <c r="MG321" s="1">
        <v>0.19380910000000001</v>
      </c>
      <c r="MH321">
        <v>0.69191409999999998</v>
      </c>
      <c r="MI321">
        <v>22.54288</v>
      </c>
      <c r="MJ321" s="1">
        <v>5.4943500000000003E-4</v>
      </c>
      <c r="MK321" s="1">
        <v>0.17788029999999999</v>
      </c>
      <c r="ML321">
        <v>0.69202050000000004</v>
      </c>
      <c r="MM321">
        <v>21.743919999999999</v>
      </c>
      <c r="MN321" s="1">
        <v>5.0794000000000002E-4</v>
      </c>
      <c r="MO321" s="1">
        <v>0.1643609</v>
      </c>
      <c r="MP321">
        <v>0.69215740000000003</v>
      </c>
      <c r="MQ321">
        <v>20.932480000000002</v>
      </c>
      <c r="MR321" s="1">
        <v>4.7295639999999999E-4</v>
      </c>
      <c r="MS321" s="1">
        <v>0.1529607</v>
      </c>
      <c r="MT321">
        <v>0.69223049999999997</v>
      </c>
      <c r="MU321">
        <v>20.33474</v>
      </c>
      <c r="MV321" s="1">
        <v>4.4347879999999997E-4</v>
      </c>
      <c r="MW321" s="1">
        <v>0.14335780000000001</v>
      </c>
      <c r="MX321">
        <v>0.69227439999999996</v>
      </c>
      <c r="MY321">
        <v>20.754840000000002</v>
      </c>
      <c r="MZ321" s="1">
        <v>4.182287E-4</v>
      </c>
      <c r="NA321" s="1">
        <v>0.135157</v>
      </c>
      <c r="NB321">
        <v>0.6923049</v>
      </c>
      <c r="NC321">
        <v>20.87753</v>
      </c>
      <c r="ND321" s="1">
        <v>3.9610559999999999E-4</v>
      </c>
      <c r="NE321" s="1">
        <v>0.1279575</v>
      </c>
      <c r="NF321">
        <v>0.69231810000000005</v>
      </c>
      <c r="NG321">
        <v>21.79308</v>
      </c>
      <c r="NH321" s="1">
        <v>3.7612339999999999E-4</v>
      </c>
      <c r="NI321" s="1">
        <v>0.1214761</v>
      </c>
      <c r="NJ321">
        <v>0.692241</v>
      </c>
      <c r="NK321">
        <v>22.29419</v>
      </c>
      <c r="NL321" s="1">
        <v>3.5786470000000002E-4</v>
      </c>
      <c r="NM321" s="1">
        <v>0.1155648</v>
      </c>
      <c r="NN321">
        <v>0.69216290000000003</v>
      </c>
      <c r="NO321">
        <v>22.26005</v>
      </c>
      <c r="NP321" s="1">
        <v>3.4117240000000002E-4</v>
      </c>
      <c r="NQ321" s="1">
        <v>0.11015800000000001</v>
      </c>
      <c r="NR321">
        <v>0.69202790000000003</v>
      </c>
      <c r="NS321">
        <v>21.78105</v>
      </c>
      <c r="NT321" s="1">
        <v>3.2593900000000002E-4</v>
      </c>
      <c r="NU321" s="1">
        <v>0.1052244</v>
      </c>
      <c r="NV321">
        <v>0.69184509999999999</v>
      </c>
      <c r="NW321">
        <v>21.087869999999999</v>
      </c>
      <c r="NX321" s="1">
        <v>3.1212880000000001E-4</v>
      </c>
      <c r="NY321" s="1">
        <v>0.1007588</v>
      </c>
      <c r="NZ321">
        <v>0.69164340000000002</v>
      </c>
      <c r="OA321">
        <v>20.711849999999998</v>
      </c>
      <c r="OB321" s="1">
        <v>2.9973419999999997E-4</v>
      </c>
      <c r="OC321" s="1">
        <v>9.6749249999999995E-2</v>
      </c>
      <c r="OD321">
        <v>0.69136589999999998</v>
      </c>
      <c r="OE321">
        <v>21.531459999999999</v>
      </c>
      <c r="OF321" s="1">
        <v>2.8872570000000001E-4</v>
      </c>
      <c r="OG321" s="1">
        <v>9.3195529999999999E-2</v>
      </c>
      <c r="OH321">
        <v>0.69109310000000002</v>
      </c>
      <c r="OI321">
        <v>22.721959999999999</v>
      </c>
      <c r="OJ321" s="1">
        <v>2.7916520000000002E-4</v>
      </c>
      <c r="OK321" s="1">
        <v>9.0098570000000003E-2</v>
      </c>
    </row>
    <row r="322" spans="1:401" x14ac:dyDescent="0.35">
      <c r="A322">
        <v>328</v>
      </c>
      <c r="B322" t="s">
        <v>4</v>
      </c>
      <c r="C322" t="s">
        <v>181</v>
      </c>
      <c r="D322" t="s">
        <v>328</v>
      </c>
      <c r="E322">
        <v>431.09690000000001</v>
      </c>
      <c r="F322">
        <v>0.91196069999999996</v>
      </c>
      <c r="G322">
        <v>17.027850000000001</v>
      </c>
      <c r="H322">
        <v>0</v>
      </c>
      <c r="I322">
        <v>0</v>
      </c>
      <c r="J322">
        <v>0.91009899999999999</v>
      </c>
      <c r="K322">
        <v>17.432169999999999</v>
      </c>
      <c r="L322">
        <v>0</v>
      </c>
      <c r="M322">
        <v>0</v>
      </c>
      <c r="N322">
        <v>0.90828569999999997</v>
      </c>
      <c r="O322">
        <v>18.012589999999999</v>
      </c>
      <c r="P322">
        <v>0</v>
      </c>
      <c r="Q322">
        <v>0</v>
      </c>
      <c r="R322">
        <v>0.90655359999999996</v>
      </c>
      <c r="S322">
        <v>18.66244</v>
      </c>
      <c r="T322">
        <v>0</v>
      </c>
      <c r="U322">
        <v>0</v>
      </c>
      <c r="V322">
        <v>0.90484359999999997</v>
      </c>
      <c r="W322">
        <v>19.189699999999998</v>
      </c>
      <c r="X322">
        <v>0</v>
      </c>
      <c r="Y322">
        <v>0</v>
      </c>
      <c r="Z322">
        <v>0.90316260000000004</v>
      </c>
      <c r="AA322">
        <v>19.297339999999998</v>
      </c>
      <c r="AB322">
        <v>0</v>
      </c>
      <c r="AC322">
        <v>0</v>
      </c>
      <c r="AD322">
        <v>0.90149089999999998</v>
      </c>
      <c r="AE322">
        <v>18.880210000000002</v>
      </c>
      <c r="AF322">
        <v>0</v>
      </c>
      <c r="AG322">
        <v>0</v>
      </c>
      <c r="AH322">
        <v>0.89971590000000001</v>
      </c>
      <c r="AI322">
        <v>18.285129999999999</v>
      </c>
      <c r="AJ322">
        <v>0</v>
      </c>
      <c r="AK322">
        <v>0</v>
      </c>
      <c r="AL322">
        <v>0.89800630000000004</v>
      </c>
      <c r="AM322">
        <v>17.77083</v>
      </c>
      <c r="AN322">
        <v>0</v>
      </c>
      <c r="AO322">
        <v>0</v>
      </c>
      <c r="AP322">
        <v>0.8963257</v>
      </c>
      <c r="AQ322">
        <v>18.01031</v>
      </c>
      <c r="AR322">
        <v>0</v>
      </c>
      <c r="AS322">
        <v>0</v>
      </c>
      <c r="AT322">
        <v>0.8946539</v>
      </c>
      <c r="AU322">
        <v>18.691220000000001</v>
      </c>
      <c r="AV322">
        <v>0</v>
      </c>
      <c r="AW322">
        <v>0</v>
      </c>
      <c r="AX322">
        <v>0.89293750000000005</v>
      </c>
      <c r="AY322">
        <v>19.481439999999999</v>
      </c>
      <c r="AZ322">
        <v>0</v>
      </c>
      <c r="BA322">
        <v>0</v>
      </c>
      <c r="BB322">
        <v>0.89117840000000004</v>
      </c>
      <c r="BC322">
        <v>20.142479999999999</v>
      </c>
      <c r="BD322">
        <v>0</v>
      </c>
      <c r="BE322">
        <v>0</v>
      </c>
      <c r="BF322">
        <v>0.88942679999999996</v>
      </c>
      <c r="BG322">
        <v>20.218969999999999</v>
      </c>
      <c r="BH322">
        <v>0</v>
      </c>
      <c r="BI322">
        <v>0</v>
      </c>
      <c r="BJ322">
        <v>0.88761259999999997</v>
      </c>
      <c r="BK322">
        <v>19.889659999999999</v>
      </c>
      <c r="BL322">
        <v>0</v>
      </c>
      <c r="BM322">
        <v>0</v>
      </c>
      <c r="BN322">
        <v>0.88574779999999997</v>
      </c>
      <c r="BO322">
        <v>19.39911</v>
      </c>
      <c r="BP322">
        <v>2.954653E-30</v>
      </c>
      <c r="BQ322">
        <v>3.3834129999999999E-28</v>
      </c>
      <c r="BR322">
        <v>0.88380159999999997</v>
      </c>
      <c r="BS322">
        <v>19.020700000000001</v>
      </c>
      <c r="BT322" s="1">
        <v>1.6106529999999999E-20</v>
      </c>
      <c r="BU322" s="1">
        <v>1.9104130000000001E-18</v>
      </c>
      <c r="BV322">
        <v>0.88178829999999997</v>
      </c>
      <c r="BW322">
        <v>19.14019</v>
      </c>
      <c r="BX322" s="1">
        <v>1.0494820000000001E-13</v>
      </c>
      <c r="BY322" s="1">
        <v>1.18562E-11</v>
      </c>
      <c r="BZ322">
        <v>0.87975539999999997</v>
      </c>
      <c r="CA322">
        <v>19.303329999999999</v>
      </c>
      <c r="CB322" s="1">
        <v>4.1139979999999998E-9</v>
      </c>
      <c r="CC322" s="1">
        <v>4.9144929999999997E-7</v>
      </c>
      <c r="CD322">
        <v>0.8779072</v>
      </c>
      <c r="CE322">
        <v>19.692589999999999</v>
      </c>
      <c r="CF322" s="1">
        <v>3.852033E-6</v>
      </c>
      <c r="CG322" s="1">
        <v>4.7062180000000001E-4</v>
      </c>
      <c r="CH322">
        <v>0.8760095</v>
      </c>
      <c r="CI322">
        <v>19.71191</v>
      </c>
      <c r="CJ322" s="1">
        <v>6.3945419999999998E-4</v>
      </c>
      <c r="CK322" s="1">
        <v>7.95125E-2</v>
      </c>
      <c r="CL322">
        <v>0.87389070000000002</v>
      </c>
      <c r="CM322">
        <v>19.525320000000001</v>
      </c>
      <c r="CN322" s="1">
        <v>3.1296119999999997E-2</v>
      </c>
      <c r="CO322" s="1">
        <v>3.95092</v>
      </c>
      <c r="CP322">
        <v>0.87153290000000005</v>
      </c>
      <c r="CQ322">
        <v>19.175909999999998</v>
      </c>
      <c r="CR322" s="1">
        <v>0.58516749999999995</v>
      </c>
      <c r="CS322" s="1">
        <v>74.810810000000004</v>
      </c>
      <c r="CT322">
        <v>0.86885559999999995</v>
      </c>
      <c r="CU322">
        <v>18.77356</v>
      </c>
      <c r="CV322" s="1">
        <v>4.9296379999999997</v>
      </c>
      <c r="CW322">
        <v>638.05740000000003</v>
      </c>
      <c r="CX322">
        <v>0.86599839999999995</v>
      </c>
      <c r="CY322">
        <v>18.433689999999999</v>
      </c>
      <c r="CZ322">
        <v>21.174980000000001</v>
      </c>
      <c r="DA322">
        <v>2772.087</v>
      </c>
      <c r="DB322">
        <v>0.86309599999999997</v>
      </c>
      <c r="DC322">
        <v>18.64912</v>
      </c>
      <c r="DD322">
        <v>51.065170000000002</v>
      </c>
      <c r="DE322">
        <v>6756.4040000000005</v>
      </c>
      <c r="DF322">
        <v>0.86083419999999999</v>
      </c>
      <c r="DG322">
        <v>18.782520000000002</v>
      </c>
      <c r="DH322">
        <v>74.851230000000001</v>
      </c>
      <c r="DI322">
        <v>9995.2180000000008</v>
      </c>
      <c r="DJ322">
        <v>0.85899309999999995</v>
      </c>
      <c r="DK322">
        <v>19.16291</v>
      </c>
      <c r="DL322">
        <v>71.058109999999999</v>
      </c>
      <c r="DM322">
        <v>9566.2790000000005</v>
      </c>
      <c r="DN322">
        <v>0.85717169999999998</v>
      </c>
      <c r="DO322">
        <v>19.45016</v>
      </c>
      <c r="DP322">
        <v>46.049990000000001</v>
      </c>
      <c r="DQ322">
        <v>6246.8029999999999</v>
      </c>
      <c r="DR322">
        <v>0.85544430000000005</v>
      </c>
      <c r="DS322">
        <v>19.47428</v>
      </c>
      <c r="DT322">
        <v>21.360299999999999</v>
      </c>
      <c r="DU322">
        <v>2917.12</v>
      </c>
      <c r="DV322">
        <v>0.85380250000000002</v>
      </c>
      <c r="DW322">
        <v>19.099609999999998</v>
      </c>
      <c r="DX322">
        <v>7.4000690000000002</v>
      </c>
      <c r="DY322">
        <v>1017.015</v>
      </c>
      <c r="DZ322">
        <v>0.85198669999999999</v>
      </c>
      <c r="EA322">
        <v>18.49277</v>
      </c>
      <c r="EB322">
        <v>2.0121020000000001</v>
      </c>
      <c r="EC322">
        <v>278.036</v>
      </c>
      <c r="ED322">
        <v>0.85005339999999996</v>
      </c>
      <c r="EE322">
        <v>18.052959999999999</v>
      </c>
      <c r="EF322">
        <v>0.47211930000000002</v>
      </c>
      <c r="EG322">
        <v>65.437889999999996</v>
      </c>
      <c r="EH322">
        <v>0.84775429999999996</v>
      </c>
      <c r="EI322">
        <v>18.387509999999999</v>
      </c>
      <c r="EJ322">
        <v>0.1258881</v>
      </c>
      <c r="EK322">
        <v>17.38316</v>
      </c>
      <c r="EL322">
        <v>0.84512449999999995</v>
      </c>
      <c r="EM322">
        <v>18.82114</v>
      </c>
      <c r="EN322">
        <v>5.955941E-2</v>
      </c>
      <c r="EO322">
        <v>8.1538579999999996</v>
      </c>
      <c r="EP322">
        <v>0.8423001</v>
      </c>
      <c r="EQ322">
        <v>19.483720000000002</v>
      </c>
      <c r="ER322">
        <v>4.6266479999999999E-2</v>
      </c>
      <c r="ES322">
        <v>6.3188420000000001</v>
      </c>
      <c r="ET322">
        <v>0.83930000000000005</v>
      </c>
      <c r="EU322">
        <v>20.17605</v>
      </c>
      <c r="EV322">
        <v>4.1875709999999997E-2</v>
      </c>
      <c r="EW322">
        <v>5.7290749999999999</v>
      </c>
      <c r="EX322">
        <v>0.83590690000000001</v>
      </c>
      <c r="EY322">
        <v>20.376930000000002</v>
      </c>
      <c r="EZ322">
        <v>3.9059440000000001E-2</v>
      </c>
      <c r="FA322">
        <v>5.3603129999999997</v>
      </c>
      <c r="FB322">
        <v>0.8327175</v>
      </c>
      <c r="FC322">
        <v>20.056509999999999</v>
      </c>
      <c r="FD322" s="1">
        <v>3.664013E-2</v>
      </c>
      <c r="FE322">
        <v>5.0440810000000003</v>
      </c>
      <c r="FF322">
        <v>0.82961879999999999</v>
      </c>
      <c r="FG322">
        <v>19.53342</v>
      </c>
      <c r="FH322" s="1">
        <v>3.4364310000000002E-2</v>
      </c>
      <c r="FI322">
        <v>4.7455530000000001</v>
      </c>
      <c r="FJ322">
        <v>0.82654459999999996</v>
      </c>
      <c r="FK322">
        <v>19.05566</v>
      </c>
      <c r="FL322" s="1">
        <v>3.2213289999999999E-2</v>
      </c>
      <c r="FM322" s="1">
        <v>4.4622019999999996</v>
      </c>
      <c r="FN322">
        <v>0.82322790000000001</v>
      </c>
      <c r="FO322">
        <v>19.325980000000001</v>
      </c>
      <c r="FP322" s="1">
        <v>3.0225249999999999E-2</v>
      </c>
      <c r="FQ322" s="1">
        <v>4.2012270000000003</v>
      </c>
      <c r="FR322">
        <v>0.82010819999999995</v>
      </c>
      <c r="FS322">
        <v>19.755179999999999</v>
      </c>
      <c r="FT322" s="1">
        <v>2.8614110000000002E-2</v>
      </c>
      <c r="FU322" s="1">
        <v>3.9893839999999998</v>
      </c>
      <c r="FV322">
        <v>0.81738719999999998</v>
      </c>
      <c r="FW322">
        <v>20.249359999999999</v>
      </c>
      <c r="FX322" s="1">
        <v>2.7654160000000001E-2</v>
      </c>
      <c r="FY322" s="1">
        <v>3.864646</v>
      </c>
      <c r="FZ322">
        <v>0.81449539999999998</v>
      </c>
      <c r="GA322">
        <v>20.720020000000002</v>
      </c>
      <c r="GB322" s="1">
        <v>2.7467490000000001E-2</v>
      </c>
      <c r="GC322" s="1">
        <v>3.8490350000000002</v>
      </c>
      <c r="GD322">
        <v>0.81147259999999999</v>
      </c>
      <c r="GE322">
        <v>20.687100000000001</v>
      </c>
      <c r="GF322" s="1">
        <v>2.782424E-2</v>
      </c>
      <c r="GG322" s="1">
        <v>3.9128440000000002</v>
      </c>
      <c r="GH322">
        <v>0.8090484</v>
      </c>
      <c r="GI322">
        <v>20.42811</v>
      </c>
      <c r="GJ322" s="1">
        <v>2.8236730000000002E-2</v>
      </c>
      <c r="GK322" s="1">
        <v>3.9832160000000001</v>
      </c>
      <c r="GL322">
        <v>0.80647310000000005</v>
      </c>
      <c r="GM322">
        <v>20.09442</v>
      </c>
      <c r="GN322" s="1">
        <v>2.8245050000000001E-2</v>
      </c>
      <c r="GO322" s="1">
        <v>3.9978889999999998</v>
      </c>
      <c r="GP322">
        <v>0.80217210000000005</v>
      </c>
      <c r="GQ322">
        <v>19.841650000000001</v>
      </c>
      <c r="GR322" s="1">
        <v>2.7689660000000001E-2</v>
      </c>
      <c r="GS322" s="1">
        <v>3.935721</v>
      </c>
      <c r="GT322">
        <v>0.7975911</v>
      </c>
      <c r="GU322">
        <v>19.778359999999999</v>
      </c>
      <c r="GV322" s="1">
        <v>2.6567529999999999E-2</v>
      </c>
      <c r="GW322" s="1">
        <v>3.7933560000000002</v>
      </c>
      <c r="GX322">
        <v>0.7927824</v>
      </c>
      <c r="GY322">
        <v>20.11525</v>
      </c>
      <c r="GZ322" s="1">
        <v>2.5057699999999999E-2</v>
      </c>
      <c r="HA322" s="1">
        <v>3.5953179999999998</v>
      </c>
      <c r="HB322">
        <v>0.78806140000000002</v>
      </c>
      <c r="HC322">
        <v>20.241900000000001</v>
      </c>
      <c r="HD322" s="1">
        <v>2.3360579999999999E-2</v>
      </c>
      <c r="HE322" s="1">
        <v>3.367359</v>
      </c>
      <c r="HF322">
        <v>0.78342990000000001</v>
      </c>
      <c r="HG322">
        <v>20.33362</v>
      </c>
      <c r="HH322" s="1">
        <v>2.1613830000000001E-2</v>
      </c>
      <c r="HI322" s="1">
        <v>3.1297969999999999</v>
      </c>
      <c r="HJ322">
        <v>0.778613</v>
      </c>
      <c r="HK322">
        <v>20.028320000000001</v>
      </c>
      <c r="HL322" s="1">
        <v>1.99019E-2</v>
      </c>
      <c r="HM322" s="1">
        <v>2.8954650000000002</v>
      </c>
      <c r="HN322">
        <v>0.77365819999999996</v>
      </c>
      <c r="HO322">
        <v>19.735759999999999</v>
      </c>
      <c r="HP322" s="1">
        <v>1.8268719999999999E-2</v>
      </c>
      <c r="HQ322" s="1">
        <v>2.6711580000000001</v>
      </c>
      <c r="HR322">
        <v>0.76971619999999996</v>
      </c>
      <c r="HS322">
        <v>19.424320000000002</v>
      </c>
      <c r="HT322" s="1">
        <v>1.6760379999999998E-2</v>
      </c>
      <c r="HU322" s="1">
        <v>2.4597959999999999</v>
      </c>
      <c r="HV322">
        <v>0.76527239999999996</v>
      </c>
      <c r="HW322">
        <v>19.16938</v>
      </c>
      <c r="HX322" s="1">
        <v>1.5359980000000001E-2</v>
      </c>
      <c r="HY322" s="1">
        <v>2.2640729999999998</v>
      </c>
      <c r="HZ322">
        <v>0.7597005</v>
      </c>
      <c r="IA322">
        <v>19.112649999999999</v>
      </c>
      <c r="IB322" s="1">
        <v>1.4081140000000001E-2</v>
      </c>
      <c r="IC322" s="1">
        <v>2.0860240000000001</v>
      </c>
      <c r="ID322">
        <v>0.75439270000000003</v>
      </c>
      <c r="IE322">
        <v>19.40428</v>
      </c>
      <c r="IF322" s="1">
        <v>1.2917710000000001E-2</v>
      </c>
      <c r="IG322" s="1">
        <v>1.922426</v>
      </c>
      <c r="IH322">
        <v>0.74927200000000005</v>
      </c>
      <c r="II322">
        <v>19.678190000000001</v>
      </c>
      <c r="IJ322" s="1">
        <v>1.1855610000000001E-2</v>
      </c>
      <c r="IK322" s="1">
        <v>1.7721020000000001</v>
      </c>
      <c r="IL322">
        <v>0.74445530000000004</v>
      </c>
      <c r="IM322">
        <v>20.04523</v>
      </c>
      <c r="IN322" s="1">
        <v>1.0879710000000001E-2</v>
      </c>
      <c r="IO322" s="1">
        <v>1.633448</v>
      </c>
      <c r="IP322">
        <v>0.73957249999999997</v>
      </c>
      <c r="IQ322">
        <v>19.778199999999998</v>
      </c>
      <c r="IR322" s="1">
        <v>9.9791889999999994E-3</v>
      </c>
      <c r="IS322" s="1">
        <v>1.505611</v>
      </c>
      <c r="IT322">
        <v>0.73505120000000002</v>
      </c>
      <c r="IU322">
        <v>19.332280000000001</v>
      </c>
      <c r="IV322" s="1">
        <v>9.1534400000000005E-3</v>
      </c>
      <c r="IW322" s="1">
        <v>1.387489</v>
      </c>
      <c r="IX322">
        <v>0.73104950000000002</v>
      </c>
      <c r="IY322">
        <v>18.946680000000001</v>
      </c>
      <c r="IZ322" s="1">
        <v>8.4008069999999997E-3</v>
      </c>
      <c r="JA322" s="1">
        <v>1.278845</v>
      </c>
      <c r="JB322">
        <v>0.72744430000000004</v>
      </c>
      <c r="JC322">
        <v>18.706569999999999</v>
      </c>
      <c r="JD322" s="1">
        <v>7.7133499999999999E-3</v>
      </c>
      <c r="JE322" s="1">
        <v>1.178803</v>
      </c>
      <c r="JF322">
        <v>0.72436120000000004</v>
      </c>
      <c r="JG322">
        <v>19.274809999999999</v>
      </c>
      <c r="JH322" s="1">
        <v>7.0835919999999997E-3</v>
      </c>
      <c r="JI322" s="1">
        <v>1.0864149999999999</v>
      </c>
      <c r="JJ322">
        <v>0.7215781</v>
      </c>
      <c r="JK322">
        <v>19.889109999999999</v>
      </c>
      <c r="JL322" s="1">
        <v>6.5015430000000003E-3</v>
      </c>
      <c r="JM322" s="1">
        <v>1.000389</v>
      </c>
      <c r="JN322">
        <v>0.71916360000000001</v>
      </c>
      <c r="JO322">
        <v>20.37557</v>
      </c>
      <c r="JP322" s="1">
        <v>5.957726E-3</v>
      </c>
      <c r="JQ322" s="1">
        <v>0.9194677</v>
      </c>
      <c r="JR322">
        <v>0.71678509999999995</v>
      </c>
      <c r="JS322">
        <v>20.940239999999999</v>
      </c>
      <c r="JT322" s="1">
        <v>5.4449040000000004E-3</v>
      </c>
      <c r="JU322" s="1">
        <v>0.84265920000000005</v>
      </c>
      <c r="JV322">
        <v>0.71473089999999995</v>
      </c>
      <c r="JW322">
        <v>20.863530000000001</v>
      </c>
      <c r="JX322" s="1">
        <v>4.9573109999999998E-3</v>
      </c>
      <c r="JY322" s="1">
        <v>0.76908889999999996</v>
      </c>
      <c r="JZ322">
        <v>0.71305969999999996</v>
      </c>
      <c r="KA322">
        <v>20.18384</v>
      </c>
      <c r="KB322" s="1">
        <v>4.4905659999999997E-3</v>
      </c>
      <c r="KC322" s="1">
        <v>0.69804820000000001</v>
      </c>
      <c r="KD322">
        <v>0.71168529999999997</v>
      </c>
      <c r="KE322">
        <v>19.499500000000001</v>
      </c>
      <c r="KF322" s="1">
        <v>4.0417480000000004E-3</v>
      </c>
      <c r="KG322" s="1">
        <v>0.62945530000000005</v>
      </c>
      <c r="KH322">
        <v>0.71063319999999996</v>
      </c>
      <c r="KI322">
        <v>18.889289999999999</v>
      </c>
      <c r="KJ322" s="1">
        <v>3.6089490000000002E-3</v>
      </c>
      <c r="KK322" s="1">
        <v>0.56289730000000004</v>
      </c>
      <c r="KL322">
        <v>0.70977570000000001</v>
      </c>
      <c r="KM322">
        <v>19.360230000000001</v>
      </c>
      <c r="KN322" s="1">
        <v>3.1869670000000002E-3</v>
      </c>
      <c r="KO322" s="1">
        <v>0.49774800000000002</v>
      </c>
      <c r="KP322">
        <v>0.70912929999999996</v>
      </c>
      <c r="KQ322">
        <v>20.20533</v>
      </c>
      <c r="KR322" s="1">
        <v>2.771201E-3</v>
      </c>
      <c r="KS322" s="1">
        <v>0.43339359999999999</v>
      </c>
      <c r="KT322">
        <v>0.7086635</v>
      </c>
      <c r="KU322">
        <v>21.261030000000002</v>
      </c>
      <c r="KV322" s="1">
        <v>2.3647910000000002E-3</v>
      </c>
      <c r="KW322" s="1">
        <v>0.37022529999999998</v>
      </c>
      <c r="KX322">
        <v>0.70830420000000005</v>
      </c>
      <c r="KY322">
        <v>22.107980000000001</v>
      </c>
      <c r="KZ322" s="1">
        <v>1.9796140000000002E-3</v>
      </c>
      <c r="LA322" s="1">
        <v>0.3102085</v>
      </c>
      <c r="LB322">
        <v>0.70812370000000002</v>
      </c>
      <c r="LC322">
        <v>21.971820000000001</v>
      </c>
      <c r="LD322" s="1">
        <v>1.6343830000000001E-3</v>
      </c>
      <c r="LE322" s="1">
        <v>0.25626729999999998</v>
      </c>
      <c r="LF322">
        <v>0.7080341</v>
      </c>
      <c r="LG322">
        <v>21.206869999999999</v>
      </c>
      <c r="LH322" s="1">
        <v>1.34545E-3</v>
      </c>
      <c r="LI322" s="1">
        <v>0.210975</v>
      </c>
      <c r="LJ322">
        <v>0.70800980000000002</v>
      </c>
      <c r="LK322">
        <v>20.385400000000001</v>
      </c>
      <c r="LL322" s="1">
        <v>1.1188769999999999E-3</v>
      </c>
      <c r="LM322" s="1">
        <v>0.1754011</v>
      </c>
      <c r="LN322">
        <v>0.70807629999999999</v>
      </c>
      <c r="LO322">
        <v>19.705829999999999</v>
      </c>
      <c r="LP322" s="1">
        <v>9.4989610000000002E-4</v>
      </c>
      <c r="LQ322" s="1">
        <v>0.14883460000000001</v>
      </c>
      <c r="LR322">
        <v>0.70817140000000001</v>
      </c>
      <c r="LS322">
        <v>20.20065</v>
      </c>
      <c r="LT322" s="1">
        <v>8.2654970000000001E-4</v>
      </c>
      <c r="LU322" s="1">
        <v>0.1294273</v>
      </c>
      <c r="LV322">
        <v>0.70830979999999999</v>
      </c>
      <c r="LW322">
        <v>21.004290000000001</v>
      </c>
      <c r="LX322" s="1">
        <v>7.3479049999999998E-4</v>
      </c>
      <c r="LY322" s="1">
        <v>0.11499470000000001</v>
      </c>
      <c r="LZ322">
        <v>0.70848069999999996</v>
      </c>
      <c r="MA322">
        <v>22.03688</v>
      </c>
      <c r="MB322" s="1">
        <v>6.6315079999999999E-4</v>
      </c>
      <c r="MC322" s="1">
        <v>0.1037389</v>
      </c>
      <c r="MD322">
        <v>0.7086652</v>
      </c>
      <c r="ME322">
        <v>22.740659999999998</v>
      </c>
      <c r="MF322" s="1">
        <v>6.042733E-4</v>
      </c>
      <c r="MG322" s="1">
        <v>9.4494999999999996E-2</v>
      </c>
      <c r="MH322">
        <v>0.70886020000000005</v>
      </c>
      <c r="MI322">
        <v>22.573820000000001</v>
      </c>
      <c r="MJ322" s="1">
        <v>5.5446860000000001E-4</v>
      </c>
      <c r="MK322" s="1">
        <v>8.6678939999999996E-2</v>
      </c>
      <c r="ML322">
        <v>0.70901599999999998</v>
      </c>
      <c r="MM322">
        <v>21.77262</v>
      </c>
      <c r="MN322" s="1">
        <v>5.1219380000000004E-4</v>
      </c>
      <c r="MO322" s="1">
        <v>8.0041399999999999E-2</v>
      </c>
      <c r="MP322">
        <v>0.70918610000000004</v>
      </c>
      <c r="MQ322">
        <v>20.968260000000001</v>
      </c>
      <c r="MR322" s="1">
        <v>4.7653499999999999E-4</v>
      </c>
      <c r="MS322" s="1">
        <v>7.4444090000000004E-2</v>
      </c>
      <c r="MT322">
        <v>0.70931</v>
      </c>
      <c r="MU322">
        <v>20.34965</v>
      </c>
      <c r="MV322" s="1">
        <v>4.4650970000000001E-4</v>
      </c>
      <c r="MW322" s="1">
        <v>6.9730710000000001E-2</v>
      </c>
      <c r="MX322">
        <v>0.709399</v>
      </c>
      <c r="MY322">
        <v>20.75695</v>
      </c>
      <c r="MZ322" s="1">
        <v>4.2084000000000002E-4</v>
      </c>
      <c r="NA322" s="1">
        <v>6.5710229999999994E-2</v>
      </c>
      <c r="NB322">
        <v>0.70948420000000001</v>
      </c>
      <c r="NC322">
        <v>20.86551</v>
      </c>
      <c r="ND322" s="1">
        <v>3.9842570000000002E-4</v>
      </c>
      <c r="NE322" s="1">
        <v>6.2190139999999998E-2</v>
      </c>
      <c r="NF322">
        <v>0.70950480000000005</v>
      </c>
      <c r="NG322">
        <v>21.776520000000001</v>
      </c>
      <c r="NH322" s="1">
        <v>3.7823620000000002E-4</v>
      </c>
      <c r="NI322" s="1">
        <v>5.9029110000000003E-2</v>
      </c>
      <c r="NJ322">
        <v>0.70946160000000003</v>
      </c>
      <c r="NK322">
        <v>22.302589999999999</v>
      </c>
      <c r="NL322" s="1">
        <v>3.597928E-4</v>
      </c>
      <c r="NM322" s="1">
        <v>5.6146740000000001E-2</v>
      </c>
      <c r="NN322">
        <v>0.7093585</v>
      </c>
      <c r="NO322">
        <v>22.273389999999999</v>
      </c>
      <c r="NP322" s="1">
        <v>3.4293749999999998E-4</v>
      </c>
      <c r="NQ322" s="1">
        <v>5.3512379999999998E-2</v>
      </c>
      <c r="NR322">
        <v>0.70920159999999999</v>
      </c>
      <c r="NS322">
        <v>21.798960000000001</v>
      </c>
      <c r="NT322" s="1">
        <v>3.2754710000000001E-4</v>
      </c>
      <c r="NU322" s="1">
        <v>5.1109750000000002E-2</v>
      </c>
      <c r="NV322">
        <v>0.70895810000000004</v>
      </c>
      <c r="NW322">
        <v>21.116620000000001</v>
      </c>
      <c r="NX322" s="1">
        <v>3.1357649999999999E-4</v>
      </c>
      <c r="NY322" s="1">
        <v>4.8933289999999997E-2</v>
      </c>
      <c r="NZ322">
        <v>0.70867729999999995</v>
      </c>
      <c r="OA322">
        <v>20.71949</v>
      </c>
      <c r="OB322" s="1">
        <v>3.0103120000000001E-4</v>
      </c>
      <c r="OC322" s="1">
        <v>4.6980540000000001E-2</v>
      </c>
      <c r="OD322">
        <v>0.70833080000000004</v>
      </c>
      <c r="OE322">
        <v>21.522639999999999</v>
      </c>
      <c r="OF322" s="1">
        <v>2.8986339999999999E-4</v>
      </c>
      <c r="OG322" s="1">
        <v>4.5247210000000003E-2</v>
      </c>
      <c r="OH322">
        <v>0.70794140000000005</v>
      </c>
      <c r="OI322">
        <v>22.702269999999999</v>
      </c>
      <c r="OJ322" s="1">
        <v>2.8015000000000001E-4</v>
      </c>
      <c r="OK322" s="1">
        <v>4.3736339999999999E-2</v>
      </c>
    </row>
    <row r="323" spans="1:401" x14ac:dyDescent="0.35">
      <c r="A323">
        <v>329</v>
      </c>
      <c r="B323" t="s">
        <v>4</v>
      </c>
      <c r="C323" t="s">
        <v>181</v>
      </c>
      <c r="D323" t="s">
        <v>329</v>
      </c>
      <c r="E323">
        <v>364.85169999999999</v>
      </c>
      <c r="F323">
        <v>1.2576259999999999</v>
      </c>
      <c r="G323">
        <v>17.035540000000001</v>
      </c>
      <c r="H323">
        <v>0</v>
      </c>
      <c r="I323">
        <v>0</v>
      </c>
      <c r="J323">
        <v>1.254183</v>
      </c>
      <c r="K323">
        <v>17.433530000000001</v>
      </c>
      <c r="L323">
        <v>0</v>
      </c>
      <c r="M323">
        <v>0</v>
      </c>
      <c r="N323">
        <v>1.2507600000000001</v>
      </c>
      <c r="O323">
        <v>18.006409999999999</v>
      </c>
      <c r="P323">
        <v>0</v>
      </c>
      <c r="Q323">
        <v>0</v>
      </c>
      <c r="R323">
        <v>1.2475099999999999</v>
      </c>
      <c r="S323">
        <v>18.658100000000001</v>
      </c>
      <c r="T323">
        <v>0</v>
      </c>
      <c r="U323">
        <v>0</v>
      </c>
      <c r="V323">
        <v>1.244283</v>
      </c>
      <c r="W323">
        <v>19.188890000000001</v>
      </c>
      <c r="X323">
        <v>0</v>
      </c>
      <c r="Y323">
        <v>0</v>
      </c>
      <c r="Z323">
        <v>1.2410969999999999</v>
      </c>
      <c r="AA323">
        <v>19.30387</v>
      </c>
      <c r="AB323">
        <v>0</v>
      </c>
      <c r="AC323">
        <v>0</v>
      </c>
      <c r="AD323">
        <v>1.237838</v>
      </c>
      <c r="AE323">
        <v>18.893640000000001</v>
      </c>
      <c r="AF323">
        <v>0</v>
      </c>
      <c r="AG323">
        <v>0</v>
      </c>
      <c r="AH323">
        <v>1.2344280000000001</v>
      </c>
      <c r="AI323">
        <v>18.30367</v>
      </c>
      <c r="AJ323">
        <v>0</v>
      </c>
      <c r="AK323">
        <v>0</v>
      </c>
      <c r="AL323">
        <v>1.231122</v>
      </c>
      <c r="AM323">
        <v>17.78219</v>
      </c>
      <c r="AN323">
        <v>0</v>
      </c>
      <c r="AO323">
        <v>0</v>
      </c>
      <c r="AP323">
        <v>1.2278800000000001</v>
      </c>
      <c r="AQ323">
        <v>18.01371</v>
      </c>
      <c r="AR323">
        <v>0</v>
      </c>
      <c r="AS323">
        <v>0</v>
      </c>
      <c r="AT323">
        <v>1.224613</v>
      </c>
      <c r="AU323">
        <v>18.684809999999999</v>
      </c>
      <c r="AV323">
        <v>0</v>
      </c>
      <c r="AW323">
        <v>0</v>
      </c>
      <c r="AX323">
        <v>1.221292</v>
      </c>
      <c r="AY323">
        <v>19.473279999999999</v>
      </c>
      <c r="AZ323">
        <v>0</v>
      </c>
      <c r="BA323">
        <v>0</v>
      </c>
      <c r="BB323">
        <v>1.2179070000000001</v>
      </c>
      <c r="BC323">
        <v>20.139099999999999</v>
      </c>
      <c r="BD323">
        <v>0</v>
      </c>
      <c r="BE323">
        <v>0</v>
      </c>
      <c r="BF323">
        <v>1.214537</v>
      </c>
      <c r="BG323">
        <v>20.224270000000001</v>
      </c>
      <c r="BH323">
        <v>0</v>
      </c>
      <c r="BI323">
        <v>0</v>
      </c>
      <c r="BJ323">
        <v>1.21105</v>
      </c>
      <c r="BK323">
        <v>19.89996</v>
      </c>
      <c r="BL323">
        <v>0</v>
      </c>
      <c r="BM323">
        <v>0</v>
      </c>
      <c r="BN323">
        <v>1.207452</v>
      </c>
      <c r="BO323">
        <v>19.41527</v>
      </c>
      <c r="BP323">
        <v>1.509102E-30</v>
      </c>
      <c r="BQ323">
        <v>1.3334109999999999E-28</v>
      </c>
      <c r="BR323">
        <v>1.203767</v>
      </c>
      <c r="BS323">
        <v>19.03002</v>
      </c>
      <c r="BT323" s="1">
        <v>1.26168E-20</v>
      </c>
      <c r="BU323" s="1">
        <v>1.2460749999999999E-18</v>
      </c>
      <c r="BV323">
        <v>1.1999109999999999</v>
      </c>
      <c r="BW323">
        <v>19.14453</v>
      </c>
      <c r="BX323" s="1">
        <v>6.8894600000000002E-14</v>
      </c>
      <c r="BY323" s="1">
        <v>6.2958149999999997E-12</v>
      </c>
      <c r="BZ323">
        <v>1.1960150000000001</v>
      </c>
      <c r="CA323">
        <v>19.301659999999998</v>
      </c>
      <c r="CB323" s="1">
        <v>3.235655E-9</v>
      </c>
      <c r="CC323" s="1">
        <v>3.237855E-7</v>
      </c>
      <c r="CD323">
        <v>1.192383</v>
      </c>
      <c r="CE323">
        <v>19.687670000000001</v>
      </c>
      <c r="CF323" s="1">
        <v>3.2076699999999998E-6</v>
      </c>
      <c r="CG323" s="1">
        <v>3.3140539999999998E-4</v>
      </c>
      <c r="CH323">
        <v>1.1887399999999999</v>
      </c>
      <c r="CI323">
        <v>19.715869999999999</v>
      </c>
      <c r="CJ323" s="1">
        <v>5.536181E-4</v>
      </c>
      <c r="CK323" s="1">
        <v>5.8596120000000002E-2</v>
      </c>
      <c r="CL323">
        <v>1.1847559999999999</v>
      </c>
      <c r="CM323">
        <v>19.530809999999999</v>
      </c>
      <c r="CN323" s="1">
        <v>2.7952459999999998E-2</v>
      </c>
      <c r="CO323" s="1">
        <v>3.0202469999999999</v>
      </c>
      <c r="CP323">
        <v>1.1803239999999999</v>
      </c>
      <c r="CQ323">
        <v>19.18777</v>
      </c>
      <c r="CR323" s="1">
        <v>0.53671780000000002</v>
      </c>
      <c r="CS323" s="1">
        <v>59.016979999999997</v>
      </c>
      <c r="CT323">
        <v>1.1753560000000001</v>
      </c>
      <c r="CU323">
        <v>18.785550000000001</v>
      </c>
      <c r="CV323" s="1">
        <v>4.6280859999999997</v>
      </c>
      <c r="CW323">
        <v>517.57600000000002</v>
      </c>
      <c r="CX323">
        <v>1.170034</v>
      </c>
      <c r="CY323">
        <v>18.442710000000002</v>
      </c>
      <c r="CZ323">
        <v>20.296769999999999</v>
      </c>
      <c r="DA323">
        <v>2305.627</v>
      </c>
      <c r="DB323">
        <v>1.164541</v>
      </c>
      <c r="DC323">
        <v>18.651540000000001</v>
      </c>
      <c r="DD323">
        <v>49.869909999999997</v>
      </c>
      <c r="DE323">
        <v>5748.598</v>
      </c>
      <c r="DF323">
        <v>1.1600079999999999</v>
      </c>
      <c r="DG323">
        <v>18.78181</v>
      </c>
      <c r="DH323">
        <v>74.346040000000002</v>
      </c>
      <c r="DI323">
        <v>8682.3379999999997</v>
      </c>
      <c r="DJ323">
        <v>1.155904</v>
      </c>
      <c r="DK323">
        <v>19.156890000000001</v>
      </c>
      <c r="DL323">
        <v>71.676000000000002</v>
      </c>
      <c r="DM323">
        <v>8469.6090000000004</v>
      </c>
      <c r="DN323">
        <v>1.1517930000000001</v>
      </c>
      <c r="DO323">
        <v>19.4481</v>
      </c>
      <c r="DP323">
        <v>47.109250000000003</v>
      </c>
      <c r="DQ323">
        <v>5628.4830000000002</v>
      </c>
      <c r="DR323">
        <v>1.147778</v>
      </c>
      <c r="DS323">
        <v>19.476569999999999</v>
      </c>
      <c r="DT323">
        <v>22.13354</v>
      </c>
      <c r="DU323">
        <v>2670.9340000000002</v>
      </c>
      <c r="DV323">
        <v>1.143829</v>
      </c>
      <c r="DW323">
        <v>19.113240000000001</v>
      </c>
      <c r="DX323">
        <v>7.7563950000000004</v>
      </c>
      <c r="DY323">
        <v>944.77890000000002</v>
      </c>
      <c r="DZ323">
        <v>1.139583</v>
      </c>
      <c r="EA323">
        <v>18.513960000000001</v>
      </c>
      <c r="EB323">
        <v>2.1288450000000001</v>
      </c>
      <c r="EC323">
        <v>261.44880000000001</v>
      </c>
      <c r="ED323">
        <v>1.1349910000000001</v>
      </c>
      <c r="EE323">
        <v>18.067270000000001</v>
      </c>
      <c r="EF323">
        <v>0.50126499999999996</v>
      </c>
      <c r="EG323">
        <v>61.878059999999998</v>
      </c>
      <c r="EH323">
        <v>1.1295329999999999</v>
      </c>
      <c r="EI323">
        <v>18.39733</v>
      </c>
      <c r="EJ323">
        <v>0.1318097</v>
      </c>
      <c r="EK323">
        <v>16.192019999999999</v>
      </c>
      <c r="EL323">
        <v>1.1233610000000001</v>
      </c>
      <c r="EM323">
        <v>18.823640000000001</v>
      </c>
      <c r="EN323">
        <v>6.0667699999999998E-2</v>
      </c>
      <c r="EO323">
        <v>7.3556999999999997</v>
      </c>
      <c r="EP323">
        <v>1.1167290000000001</v>
      </c>
      <c r="EQ323">
        <v>19.478010000000001</v>
      </c>
      <c r="ER323">
        <v>4.653467E-2</v>
      </c>
      <c r="ES323">
        <v>5.6190939999999996</v>
      </c>
      <c r="ET323">
        <v>1.1095649999999999</v>
      </c>
      <c r="EU323">
        <v>20.174959999999999</v>
      </c>
      <c r="EV323">
        <v>4.2002530000000003E-2</v>
      </c>
      <c r="EW323">
        <v>5.0847709999999999</v>
      </c>
      <c r="EX323">
        <v>1.101604</v>
      </c>
      <c r="EY323">
        <v>20.379200000000001</v>
      </c>
      <c r="EZ323" s="1">
        <v>3.9156160000000002E-2</v>
      </c>
      <c r="FA323">
        <v>4.7620639999999996</v>
      </c>
      <c r="FB323">
        <v>1.0935049999999999</v>
      </c>
      <c r="FC323">
        <v>20.064879999999999</v>
      </c>
      <c r="FD323" s="1">
        <v>3.6731159999999999E-2</v>
      </c>
      <c r="FE323">
        <v>4.4894819999999998</v>
      </c>
      <c r="FF323">
        <v>1.085259</v>
      </c>
      <c r="FG323">
        <v>19.55528</v>
      </c>
      <c r="FH323" s="1">
        <v>3.4450509999999997E-2</v>
      </c>
      <c r="FI323">
        <v>4.2324460000000004</v>
      </c>
      <c r="FJ323">
        <v>1.076805</v>
      </c>
      <c r="FK323">
        <v>19.06861</v>
      </c>
      <c r="FL323" s="1">
        <v>3.2295409999999997E-2</v>
      </c>
      <c r="FM323" s="1">
        <v>3.9884819999999999</v>
      </c>
      <c r="FN323">
        <v>1.0678000000000001</v>
      </c>
      <c r="FO323">
        <v>19.338920000000002</v>
      </c>
      <c r="FP323" s="1">
        <v>3.0298579999999999E-2</v>
      </c>
      <c r="FQ323" s="1">
        <v>3.763347</v>
      </c>
      <c r="FR323">
        <v>1.058921</v>
      </c>
      <c r="FS323">
        <v>19.763010000000001</v>
      </c>
      <c r="FT323" s="1">
        <v>2.8668610000000001E-2</v>
      </c>
      <c r="FU323" s="1">
        <v>3.5798519999999998</v>
      </c>
      <c r="FV323">
        <v>1.0502180000000001</v>
      </c>
      <c r="FW323">
        <v>20.252790000000001</v>
      </c>
      <c r="FX323" s="1">
        <v>2.7678350000000001E-2</v>
      </c>
      <c r="FY323" s="1">
        <v>3.472572</v>
      </c>
      <c r="FZ323">
        <v>1.0405219999999999</v>
      </c>
      <c r="GA323">
        <v>20.727920000000001</v>
      </c>
      <c r="GB323" s="1">
        <v>2.7459000000000001E-2</v>
      </c>
      <c r="GC323" s="1">
        <v>3.4639190000000002</v>
      </c>
      <c r="GD323">
        <v>1.0302309999999999</v>
      </c>
      <c r="GE323">
        <v>20.69434</v>
      </c>
      <c r="GF323" s="1">
        <v>2.780001E-2</v>
      </c>
      <c r="GG323" s="1">
        <v>3.52948</v>
      </c>
      <c r="GH323">
        <v>1.020675</v>
      </c>
      <c r="GI323">
        <v>20.432759999999998</v>
      </c>
      <c r="GJ323" s="1">
        <v>2.822069E-2</v>
      </c>
      <c r="GK323" s="1">
        <v>3.6050580000000001</v>
      </c>
      <c r="GL323">
        <v>1.0110980000000001</v>
      </c>
      <c r="GM323">
        <v>20.104669999999999</v>
      </c>
      <c r="GN323" s="1">
        <v>2.82507E-2</v>
      </c>
      <c r="GO323" s="1">
        <v>3.6324269999999999</v>
      </c>
      <c r="GP323">
        <v>1.002148</v>
      </c>
      <c r="GQ323">
        <v>19.848020000000002</v>
      </c>
      <c r="GR323" s="1">
        <v>2.7721829999999999E-2</v>
      </c>
      <c r="GS323" s="1">
        <v>3.585178</v>
      </c>
      <c r="GT323">
        <v>0.99281390000000003</v>
      </c>
      <c r="GU323">
        <v>19.782530000000001</v>
      </c>
      <c r="GV323" s="1">
        <v>2.662202E-2</v>
      </c>
      <c r="GW323" s="1">
        <v>3.4641890000000002</v>
      </c>
      <c r="GX323">
        <v>0.9830892</v>
      </c>
      <c r="GY323">
        <v>20.124300000000002</v>
      </c>
      <c r="GZ323" s="1">
        <v>2.512578E-2</v>
      </c>
      <c r="HA323" s="1">
        <v>3.291007</v>
      </c>
      <c r="HB323">
        <v>0.97346580000000005</v>
      </c>
      <c r="HC323">
        <v>20.249610000000001</v>
      </c>
      <c r="HD323" s="1">
        <v>2.3435689999999999E-2</v>
      </c>
      <c r="HE323" s="1">
        <v>3.0888779999999998</v>
      </c>
      <c r="HF323">
        <v>0.96382659999999998</v>
      </c>
      <c r="HG323">
        <v>20.345780000000001</v>
      </c>
      <c r="HH323" s="1">
        <v>2.168993E-2</v>
      </c>
      <c r="HI323" s="1">
        <v>2.8766929999999999</v>
      </c>
      <c r="HJ323">
        <v>0.95381550000000004</v>
      </c>
      <c r="HK323">
        <v>20.03829</v>
      </c>
      <c r="HL323" s="1">
        <v>1.9976239999999999E-2</v>
      </c>
      <c r="HM323" s="1">
        <v>2.6666259999999999</v>
      </c>
      <c r="HN323">
        <v>0.94348799999999999</v>
      </c>
      <c r="HO323">
        <v>19.7438</v>
      </c>
      <c r="HP323" s="1">
        <v>1.8339379999999999E-2</v>
      </c>
      <c r="HQ323" s="1">
        <v>2.4649329999999998</v>
      </c>
      <c r="HR323">
        <v>0.93445590000000001</v>
      </c>
      <c r="HS323">
        <v>19.426680000000001</v>
      </c>
      <c r="HT323" s="1">
        <v>1.6827330000000001E-2</v>
      </c>
      <c r="HU323" s="1">
        <v>2.2742490000000002</v>
      </c>
      <c r="HV323">
        <v>0.92472489999999996</v>
      </c>
      <c r="HW323">
        <v>19.167100000000001</v>
      </c>
      <c r="HX323" s="1">
        <v>1.542139E-2</v>
      </c>
      <c r="HY323" s="1">
        <v>2.0971649999999999</v>
      </c>
      <c r="HZ323">
        <v>0.91538189999999997</v>
      </c>
      <c r="IA323">
        <v>19.108440000000002</v>
      </c>
      <c r="IB323" s="1">
        <v>1.41376E-2</v>
      </c>
      <c r="IC323" s="1">
        <v>1.933872</v>
      </c>
      <c r="ID323">
        <v>0.90646450000000001</v>
      </c>
      <c r="IE323">
        <v>19.402709999999999</v>
      </c>
      <c r="IF323" s="1">
        <v>1.29698E-2</v>
      </c>
      <c r="IG323" s="1">
        <v>1.7836430000000001</v>
      </c>
      <c r="IH323">
        <v>0.89781770000000005</v>
      </c>
      <c r="II323">
        <v>19.679880000000001</v>
      </c>
      <c r="IJ323" s="1">
        <v>1.190391E-2</v>
      </c>
      <c r="IK323" s="1">
        <v>1.6455280000000001</v>
      </c>
      <c r="IL323">
        <v>0.88956250000000003</v>
      </c>
      <c r="IM323">
        <v>20.05086</v>
      </c>
      <c r="IN323" s="1">
        <v>1.092445E-2</v>
      </c>
      <c r="IO323" s="1">
        <v>1.517998</v>
      </c>
      <c r="IP323">
        <v>0.88132699999999997</v>
      </c>
      <c r="IQ323">
        <v>19.79271</v>
      </c>
      <c r="IR323" s="1">
        <v>1.002069E-2</v>
      </c>
      <c r="IS323" s="1">
        <v>1.4003209999999999</v>
      </c>
      <c r="IT323">
        <v>0.87356780000000001</v>
      </c>
      <c r="IU323">
        <v>19.343029999999999</v>
      </c>
      <c r="IV323" s="1">
        <v>9.1918739999999992E-3</v>
      </c>
      <c r="IW323" s="1">
        <v>1.291569</v>
      </c>
      <c r="IX323">
        <v>0.86642090000000005</v>
      </c>
      <c r="IY323">
        <v>18.95722</v>
      </c>
      <c r="IZ323" s="1">
        <v>8.4363259999999992E-3</v>
      </c>
      <c r="JA323" s="1">
        <v>1.1914149999999999</v>
      </c>
      <c r="JB323">
        <v>0.86002590000000001</v>
      </c>
      <c r="JC323">
        <v>18.7042</v>
      </c>
      <c r="JD323" s="1">
        <v>7.746218E-3</v>
      </c>
      <c r="JE323" s="1">
        <v>1.0990409999999999</v>
      </c>
      <c r="JF323">
        <v>0.85439180000000003</v>
      </c>
      <c r="JG323">
        <v>19.258299999999998</v>
      </c>
      <c r="JH323" s="1">
        <v>7.1141579999999998E-3</v>
      </c>
      <c r="JI323" s="1">
        <v>1.0136590000000001</v>
      </c>
      <c r="JJ323">
        <v>0.84933970000000003</v>
      </c>
      <c r="JK323">
        <v>19.881710000000002</v>
      </c>
      <c r="JL323" s="1">
        <v>6.5301999999999999E-3</v>
      </c>
      <c r="JM323" s="1">
        <v>0.93407660000000003</v>
      </c>
      <c r="JN323">
        <v>0.84500799999999998</v>
      </c>
      <c r="JO323">
        <v>20.365690000000001</v>
      </c>
      <c r="JP323" s="1">
        <v>5.9849220000000002E-3</v>
      </c>
      <c r="JQ323" s="1">
        <v>0.85911630000000005</v>
      </c>
      <c r="JR323">
        <v>0.84130419999999995</v>
      </c>
      <c r="JS323">
        <v>20.944140000000001</v>
      </c>
      <c r="JT323" s="1">
        <v>5.4709320000000004E-3</v>
      </c>
      <c r="JU323" s="1">
        <v>0.78770609999999996</v>
      </c>
      <c r="JV323">
        <v>0.83813170000000004</v>
      </c>
      <c r="JW323">
        <v>20.887370000000001</v>
      </c>
      <c r="JX323" s="1">
        <v>4.9823990000000002E-3</v>
      </c>
      <c r="JY323" s="1">
        <v>0.71927540000000001</v>
      </c>
      <c r="JZ323">
        <v>0.83552649999999995</v>
      </c>
      <c r="KA323">
        <v>20.203050000000001</v>
      </c>
      <c r="KB323" s="1">
        <v>4.5148560000000003E-3</v>
      </c>
      <c r="KC323" s="1">
        <v>0.65320029999999996</v>
      </c>
      <c r="KD323">
        <v>0.83336869999999996</v>
      </c>
      <c r="KE323">
        <v>19.525369999999999</v>
      </c>
      <c r="KF323" s="1">
        <v>4.0652479999999996E-3</v>
      </c>
      <c r="KG323" s="1">
        <v>0.58934969999999998</v>
      </c>
      <c r="KH323">
        <v>0.8316926</v>
      </c>
      <c r="KI323">
        <v>18.908950000000001</v>
      </c>
      <c r="KJ323" s="1">
        <v>3.6318700000000002E-3</v>
      </c>
      <c r="KK323" s="1">
        <v>0.5274103</v>
      </c>
      <c r="KL323">
        <v>0.83032980000000001</v>
      </c>
      <c r="KM323">
        <v>19.3612</v>
      </c>
      <c r="KN323" s="1">
        <v>3.2095470000000001E-3</v>
      </c>
      <c r="KO323" s="1">
        <v>0.46678940000000002</v>
      </c>
      <c r="KP323">
        <v>0.82930289999999995</v>
      </c>
      <c r="KQ323">
        <v>20.200479999999999</v>
      </c>
      <c r="KR323" s="1">
        <v>2.7935450000000001E-3</v>
      </c>
      <c r="KS323" s="1">
        <v>0.4069256</v>
      </c>
      <c r="KT323">
        <v>0.82852199999999998</v>
      </c>
      <c r="KU323">
        <v>21.249220000000001</v>
      </c>
      <c r="KV323" s="1">
        <v>2.3865240000000001E-3</v>
      </c>
      <c r="KW323" s="1">
        <v>0.34807909999999997</v>
      </c>
      <c r="KX323">
        <v>0.82796760000000003</v>
      </c>
      <c r="KY323">
        <v>22.109929999999999</v>
      </c>
      <c r="KZ323" s="1">
        <v>1.999832E-3</v>
      </c>
      <c r="LA323" s="1">
        <v>0.29200520000000002</v>
      </c>
      <c r="LB323">
        <v>0.82761200000000001</v>
      </c>
      <c r="LC323">
        <v>21.996040000000001</v>
      </c>
      <c r="LD323" s="1">
        <v>1.6520339999999999E-3</v>
      </c>
      <c r="LE323" s="1">
        <v>0.2414055</v>
      </c>
      <c r="LF323">
        <v>0.82745539999999995</v>
      </c>
      <c r="LG323">
        <v>21.231280000000002</v>
      </c>
      <c r="LH323" s="1">
        <v>1.35983E-3</v>
      </c>
      <c r="LI323" s="1">
        <v>0.19872500000000001</v>
      </c>
      <c r="LJ323">
        <v>0.82737749999999999</v>
      </c>
      <c r="LK323">
        <v>20.420639999999999</v>
      </c>
      <c r="LL323" s="1">
        <v>1.129873E-3</v>
      </c>
      <c r="LM323" s="1">
        <v>0.1650566</v>
      </c>
      <c r="LN323">
        <v>0.82743659999999997</v>
      </c>
      <c r="LO323">
        <v>19.72785</v>
      </c>
      <c r="LP323" s="1">
        <v>9.5797890000000004E-4</v>
      </c>
      <c r="LQ323" s="1">
        <v>0.1398509</v>
      </c>
      <c r="LR323">
        <v>0.82754649999999996</v>
      </c>
      <c r="LS323">
        <v>20.20458</v>
      </c>
      <c r="LT323" s="1">
        <v>8.3246429999999998E-4</v>
      </c>
      <c r="LU323" s="1">
        <v>0.1214249</v>
      </c>
      <c r="LV323">
        <v>0.82775390000000004</v>
      </c>
      <c r="LW323">
        <v>21.001169999999998</v>
      </c>
      <c r="LX323" s="1">
        <v>7.3926959999999996E-4</v>
      </c>
      <c r="LY323" s="1">
        <v>0.1077506</v>
      </c>
      <c r="LZ323">
        <v>0.82801449999999999</v>
      </c>
      <c r="MA323">
        <v>22.02984</v>
      </c>
      <c r="MB323" s="1">
        <v>6.6673299999999997E-4</v>
      </c>
      <c r="MC323" s="1">
        <v>9.7124989999999994E-2</v>
      </c>
      <c r="MD323">
        <v>0.8282484</v>
      </c>
      <c r="ME323">
        <v>22.744630000000001</v>
      </c>
      <c r="MF323" s="1">
        <v>6.0726499999999995E-4</v>
      </c>
      <c r="MG323" s="1">
        <v>8.8423570000000007E-2</v>
      </c>
      <c r="MH323">
        <v>0.82852680000000001</v>
      </c>
      <c r="MI323">
        <v>22.59853</v>
      </c>
      <c r="MJ323" s="1">
        <v>5.5701199999999996E-4</v>
      </c>
      <c r="MK323" s="1">
        <v>8.1074950000000007E-2</v>
      </c>
      <c r="ML323">
        <v>0.82878609999999997</v>
      </c>
      <c r="MM323">
        <v>21.797090000000001</v>
      </c>
      <c r="MN323" s="1">
        <v>5.1434720000000003E-4</v>
      </c>
      <c r="MO323" s="1">
        <v>7.4832949999999995E-2</v>
      </c>
      <c r="MP323">
        <v>0.82903309999999997</v>
      </c>
      <c r="MQ323">
        <v>20.998069999999998</v>
      </c>
      <c r="MR323" s="1">
        <v>4.7834370000000002E-4</v>
      </c>
      <c r="MS323" s="1">
        <v>6.9566610000000001E-2</v>
      </c>
      <c r="MT323">
        <v>0.82922459999999998</v>
      </c>
      <c r="MU323">
        <v>20.36411</v>
      </c>
      <c r="MV323" s="1">
        <v>4.480404E-4</v>
      </c>
      <c r="MW323" s="1">
        <v>6.5133629999999998E-2</v>
      </c>
      <c r="MX323">
        <v>0.82939240000000003</v>
      </c>
      <c r="MY323">
        <v>20.757300000000001</v>
      </c>
      <c r="MZ323" s="1">
        <v>4.2215699999999999E-4</v>
      </c>
      <c r="NA323" s="1">
        <v>6.1355340000000001E-2</v>
      </c>
      <c r="NB323">
        <v>0.82949859999999997</v>
      </c>
      <c r="NC323">
        <v>20.857209999999998</v>
      </c>
      <c r="ND323" s="1">
        <v>3.9959149999999998E-4</v>
      </c>
      <c r="NE323" s="1">
        <v>5.8056030000000002E-2</v>
      </c>
      <c r="NF323">
        <v>0.82954130000000004</v>
      </c>
      <c r="NG323">
        <v>21.7592</v>
      </c>
      <c r="NH323" s="1">
        <v>3.792941E-4</v>
      </c>
      <c r="NI323" s="1">
        <v>5.5095600000000002E-2</v>
      </c>
      <c r="NJ323">
        <v>0.8294802</v>
      </c>
      <c r="NK323">
        <v>22.308129999999998</v>
      </c>
      <c r="NL323" s="1">
        <v>3.607603E-4</v>
      </c>
      <c r="NM323" s="1">
        <v>5.239887E-2</v>
      </c>
      <c r="NN323">
        <v>0.82937360000000004</v>
      </c>
      <c r="NO323">
        <v>22.28417</v>
      </c>
      <c r="NP323" s="1">
        <v>3.4382169999999998E-4</v>
      </c>
      <c r="NQ323" s="1">
        <v>4.9933869999999998E-2</v>
      </c>
      <c r="NR323">
        <v>0.82912110000000006</v>
      </c>
      <c r="NS323">
        <v>21.813479999999998</v>
      </c>
      <c r="NT323" s="1">
        <v>3.2835189999999998E-4</v>
      </c>
      <c r="NU323" s="1">
        <v>4.768584E-2</v>
      </c>
      <c r="NV323">
        <v>0.82881959999999999</v>
      </c>
      <c r="NW323">
        <v>21.140840000000001</v>
      </c>
      <c r="NX323" s="1">
        <v>3.143027E-4</v>
      </c>
      <c r="NY323" s="1">
        <v>4.5647899999999998E-2</v>
      </c>
      <c r="NZ323">
        <v>0.82841039999999999</v>
      </c>
      <c r="OA323">
        <v>20.727630000000001</v>
      </c>
      <c r="OB323" s="1">
        <v>3.0168149999999999E-4</v>
      </c>
      <c r="OC323" s="1">
        <v>4.38184E-2</v>
      </c>
      <c r="OD323">
        <v>0.82790419999999998</v>
      </c>
      <c r="OE323">
        <v>21.513500000000001</v>
      </c>
      <c r="OF323" s="1">
        <v>2.9043489999999999E-4</v>
      </c>
      <c r="OG323" s="1">
        <v>4.2193469999999997E-2</v>
      </c>
      <c r="OH323">
        <v>0.82738069999999997</v>
      </c>
      <c r="OI323">
        <v>22.68526</v>
      </c>
      <c r="OJ323" s="1">
        <v>2.8064600000000001E-4</v>
      </c>
      <c r="OK323" s="1">
        <v>4.0774949999999997E-2</v>
      </c>
    </row>
    <row r="324" spans="1:401" x14ac:dyDescent="0.35">
      <c r="A324">
        <v>330</v>
      </c>
      <c r="B324" t="s">
        <v>4</v>
      </c>
      <c r="C324" t="s">
        <v>181</v>
      </c>
      <c r="D324" t="s">
        <v>330</v>
      </c>
      <c r="E324">
        <v>836.55409999999995</v>
      </c>
      <c r="F324">
        <v>0.87171050000000005</v>
      </c>
      <c r="G324">
        <v>17.047720000000002</v>
      </c>
      <c r="H324">
        <v>0</v>
      </c>
      <c r="I324">
        <v>0</v>
      </c>
      <c r="J324">
        <v>0.86965300000000001</v>
      </c>
      <c r="K324">
        <v>17.437139999999999</v>
      </c>
      <c r="L324">
        <v>0</v>
      </c>
      <c r="M324">
        <v>0</v>
      </c>
      <c r="N324">
        <v>0.86762510000000004</v>
      </c>
      <c r="O324">
        <v>17.99858</v>
      </c>
      <c r="P324">
        <v>0</v>
      </c>
      <c r="Q324">
        <v>0</v>
      </c>
      <c r="R324">
        <v>0.86571739999999997</v>
      </c>
      <c r="S324">
        <v>18.652650000000001</v>
      </c>
      <c r="T324">
        <v>0</v>
      </c>
      <c r="U324">
        <v>0</v>
      </c>
      <c r="V324">
        <v>0.86375360000000001</v>
      </c>
      <c r="W324">
        <v>19.189</v>
      </c>
      <c r="X324">
        <v>0</v>
      </c>
      <c r="Y324">
        <v>0</v>
      </c>
      <c r="Z324">
        <v>0.86173060000000001</v>
      </c>
      <c r="AA324">
        <v>19.312719999999999</v>
      </c>
      <c r="AB324">
        <v>0</v>
      </c>
      <c r="AC324">
        <v>0</v>
      </c>
      <c r="AD324">
        <v>0.85969139999999999</v>
      </c>
      <c r="AE324">
        <v>18.911829999999998</v>
      </c>
      <c r="AF324">
        <v>0</v>
      </c>
      <c r="AG324">
        <v>0</v>
      </c>
      <c r="AH324">
        <v>0.85756670000000002</v>
      </c>
      <c r="AI324">
        <v>18.3293</v>
      </c>
      <c r="AJ324">
        <v>0</v>
      </c>
      <c r="AK324">
        <v>0</v>
      </c>
      <c r="AL324">
        <v>0.85547600000000001</v>
      </c>
      <c r="AM324">
        <v>17.799379999999999</v>
      </c>
      <c r="AN324">
        <v>0</v>
      </c>
      <c r="AO324">
        <v>0</v>
      </c>
      <c r="AP324">
        <v>0.85343239999999998</v>
      </c>
      <c r="AQ324">
        <v>18.020240000000001</v>
      </c>
      <c r="AR324">
        <v>0</v>
      </c>
      <c r="AS324">
        <v>0</v>
      </c>
      <c r="AT324">
        <v>0.85140550000000004</v>
      </c>
      <c r="AU324">
        <v>18.677700000000002</v>
      </c>
      <c r="AV324">
        <v>0</v>
      </c>
      <c r="AW324">
        <v>0</v>
      </c>
      <c r="AX324">
        <v>0.84932390000000002</v>
      </c>
      <c r="AY324">
        <v>19.463290000000001</v>
      </c>
      <c r="AZ324">
        <v>0</v>
      </c>
      <c r="BA324">
        <v>0</v>
      </c>
      <c r="BB324">
        <v>0.84719750000000005</v>
      </c>
      <c r="BC324">
        <v>20.134720000000002</v>
      </c>
      <c r="BD324">
        <v>0</v>
      </c>
      <c r="BE324">
        <v>0</v>
      </c>
      <c r="BF324">
        <v>0.84507200000000005</v>
      </c>
      <c r="BG324">
        <v>20.231269999999999</v>
      </c>
      <c r="BH324">
        <v>0</v>
      </c>
      <c r="BI324">
        <v>0</v>
      </c>
      <c r="BJ324">
        <v>0.84288189999999996</v>
      </c>
      <c r="BK324">
        <v>19.913720000000001</v>
      </c>
      <c r="BL324">
        <v>0</v>
      </c>
      <c r="BM324">
        <v>0</v>
      </c>
      <c r="BN324">
        <v>0.84063220000000005</v>
      </c>
      <c r="BO324">
        <v>19.43768</v>
      </c>
      <c r="BP324">
        <v>5.1561879999999997E-31</v>
      </c>
      <c r="BQ324">
        <v>1.109201E-28</v>
      </c>
      <c r="BR324">
        <v>0.83829560000000003</v>
      </c>
      <c r="BS324">
        <v>19.043869999999998</v>
      </c>
      <c r="BT324" s="1">
        <v>9.1909180000000004E-21</v>
      </c>
      <c r="BU324" s="1">
        <v>2.0004080000000001E-18</v>
      </c>
      <c r="BV324">
        <v>0.83586660000000002</v>
      </c>
      <c r="BW324">
        <v>19.15184</v>
      </c>
      <c r="BX324" s="1">
        <v>3.8556689999999998E-14</v>
      </c>
      <c r="BY324" s="1">
        <v>7.4459339999999994E-12</v>
      </c>
      <c r="BZ324">
        <v>0.83341940000000003</v>
      </c>
      <c r="CA324">
        <v>19.30153</v>
      </c>
      <c r="CB324" s="1">
        <v>2.3948300000000001E-9</v>
      </c>
      <c r="CC324" s="1">
        <v>5.4052650000000005E-7</v>
      </c>
      <c r="CD324">
        <v>0.83115539999999999</v>
      </c>
      <c r="CE324">
        <v>19.681789999999999</v>
      </c>
      <c r="CF324" s="1">
        <v>2.5616000000000002E-6</v>
      </c>
      <c r="CG324" s="1">
        <v>6.1160190000000001E-4</v>
      </c>
      <c r="CH324">
        <v>0.82887200000000005</v>
      </c>
      <c r="CI324">
        <v>19.72137</v>
      </c>
      <c r="CJ324" s="1">
        <v>4.6468099999999999E-4</v>
      </c>
      <c r="CK324" s="1">
        <v>0.1156793</v>
      </c>
      <c r="CL324">
        <v>0.82634680000000005</v>
      </c>
      <c r="CM324">
        <v>19.537839999999999</v>
      </c>
      <c r="CN324" s="1">
        <v>2.4393120000000001E-2</v>
      </c>
      <c r="CO324" s="1">
        <v>6.2909230000000003</v>
      </c>
      <c r="CP324">
        <v>0.82355929999999999</v>
      </c>
      <c r="CQ324">
        <v>19.203949999999999</v>
      </c>
      <c r="CR324" s="1">
        <v>0.4839021</v>
      </c>
      <c r="CS324">
        <v>128.64009999999999</v>
      </c>
      <c r="CT324">
        <v>0.82039839999999997</v>
      </c>
      <c r="CU324">
        <v>18.802070000000001</v>
      </c>
      <c r="CV324" s="1">
        <v>4.2920579999999999</v>
      </c>
      <c r="CW324">
        <v>1173.7739999999999</v>
      </c>
      <c r="CX324">
        <v>0.81704949999999998</v>
      </c>
      <c r="CY324">
        <v>18.455649999999999</v>
      </c>
      <c r="CZ324">
        <v>19.296700000000001</v>
      </c>
      <c r="DA324">
        <v>5415.2560000000003</v>
      </c>
      <c r="DB324">
        <v>0.81358730000000001</v>
      </c>
      <c r="DC324">
        <v>18.65616</v>
      </c>
      <c r="DD324">
        <v>48.473210000000002</v>
      </c>
      <c r="DE324">
        <v>13930.76</v>
      </c>
      <c r="DF324">
        <v>0.81073030000000001</v>
      </c>
      <c r="DG324">
        <v>18.78199</v>
      </c>
      <c r="DH324">
        <v>73.712739999999997</v>
      </c>
      <c r="DI324">
        <v>21640.34</v>
      </c>
      <c r="DJ324">
        <v>0.80821589999999999</v>
      </c>
      <c r="DK324">
        <v>19.148230000000002</v>
      </c>
      <c r="DL324">
        <v>72.353170000000006</v>
      </c>
      <c r="DM324">
        <v>21653.85</v>
      </c>
      <c r="DN324">
        <v>0.80568740000000005</v>
      </c>
      <c r="DO324">
        <v>19.4481</v>
      </c>
      <c r="DP324">
        <v>48.334150000000001</v>
      </c>
      <c r="DQ324">
        <v>14725.32</v>
      </c>
      <c r="DR324">
        <v>0.80324759999999995</v>
      </c>
      <c r="DS324">
        <v>19.47906</v>
      </c>
      <c r="DT324">
        <v>23.045390000000001</v>
      </c>
      <c r="DU324">
        <v>7134.366</v>
      </c>
      <c r="DV324">
        <v>0.80085919999999999</v>
      </c>
      <c r="DW324">
        <v>19.131160000000001</v>
      </c>
      <c r="DX324">
        <v>8.1822479999999995</v>
      </c>
      <c r="DY324">
        <v>2570.395</v>
      </c>
      <c r="DZ324">
        <v>0.79812260000000002</v>
      </c>
      <c r="EA324">
        <v>18.5427</v>
      </c>
      <c r="EB324">
        <v>2.2698429999999998</v>
      </c>
      <c r="EC324">
        <v>722.0403</v>
      </c>
      <c r="ED324">
        <v>0.79490510000000003</v>
      </c>
      <c r="EE324">
        <v>18.088719999999999</v>
      </c>
      <c r="EF324">
        <v>0.5367847</v>
      </c>
      <c r="EG324">
        <v>171.9254</v>
      </c>
      <c r="EH324">
        <v>0.7912131</v>
      </c>
      <c r="EI324">
        <v>18.413060000000002</v>
      </c>
      <c r="EJ324">
        <v>0.13906750000000001</v>
      </c>
      <c r="EK324">
        <v>44.061010000000003</v>
      </c>
      <c r="EL324">
        <v>0.78702839999999996</v>
      </c>
      <c r="EM324">
        <v>18.829360000000001</v>
      </c>
      <c r="EN324">
        <v>6.2019869999999998E-2</v>
      </c>
      <c r="EO324">
        <v>19.11279</v>
      </c>
      <c r="EP324">
        <v>0.78254539999999995</v>
      </c>
      <c r="EQ324">
        <v>19.472670000000001</v>
      </c>
      <c r="ER324">
        <v>4.685098E-2</v>
      </c>
      <c r="ES324">
        <v>14.258459999999999</v>
      </c>
      <c r="ET324">
        <v>0.77769509999999997</v>
      </c>
      <c r="EU324">
        <v>20.17558</v>
      </c>
      <c r="EV324">
        <v>4.2144569999999999E-2</v>
      </c>
      <c r="EW324">
        <v>12.826790000000001</v>
      </c>
      <c r="EX324">
        <v>0.77232259999999997</v>
      </c>
      <c r="EY324">
        <v>20.381820000000001</v>
      </c>
      <c r="EZ324" s="1">
        <v>3.9261810000000001E-2</v>
      </c>
      <c r="FA324">
        <v>11.990539999999999</v>
      </c>
      <c r="FB324">
        <v>0.76684609999999997</v>
      </c>
      <c r="FC324">
        <v>20.075199999999999</v>
      </c>
      <c r="FD324" s="1">
        <v>3.6829489999999999E-2</v>
      </c>
      <c r="FE324">
        <v>11.293279999999999</v>
      </c>
      <c r="FF324">
        <v>0.76127049999999996</v>
      </c>
      <c r="FG324">
        <v>19.583549999999999</v>
      </c>
      <c r="FH324" s="1">
        <v>3.4543440000000002E-2</v>
      </c>
      <c r="FI324">
        <v>10.636749999999999</v>
      </c>
      <c r="FJ324">
        <v>0.75557479999999999</v>
      </c>
      <c r="FK324">
        <v>19.088509999999999</v>
      </c>
      <c r="FL324" s="1">
        <v>3.2383710000000003E-2</v>
      </c>
      <c r="FM324" s="1">
        <v>10.013590000000001</v>
      </c>
      <c r="FN324">
        <v>0.74947859999999999</v>
      </c>
      <c r="FO324">
        <v>19.358619999999998</v>
      </c>
      <c r="FP324" s="1">
        <v>3.0377089999999999E-2</v>
      </c>
      <c r="FQ324" s="1">
        <v>9.4363060000000001</v>
      </c>
      <c r="FR324">
        <v>0.74351979999999995</v>
      </c>
      <c r="FS324">
        <v>19.776979999999998</v>
      </c>
      <c r="FT324" s="1">
        <v>2.8725690000000002E-2</v>
      </c>
      <c r="FU324" s="1">
        <v>8.9580719999999996</v>
      </c>
      <c r="FV324">
        <v>0.73764180000000001</v>
      </c>
      <c r="FW324">
        <v>20.259789999999999</v>
      </c>
      <c r="FX324" s="1">
        <v>2.7699209999999998E-2</v>
      </c>
      <c r="FY324" s="1">
        <v>8.6633169999999993</v>
      </c>
      <c r="FZ324">
        <v>0.73121040000000004</v>
      </c>
      <c r="GA324">
        <v>20.73922</v>
      </c>
      <c r="GB324" s="1">
        <v>2.744255E-2</v>
      </c>
      <c r="GC324" s="1">
        <v>8.6125799999999995</v>
      </c>
      <c r="GD324">
        <v>0.72459079999999998</v>
      </c>
      <c r="GE324">
        <v>20.704029999999999</v>
      </c>
      <c r="GF324" s="1">
        <v>2.7764110000000002E-2</v>
      </c>
      <c r="GG324" s="1">
        <v>8.7521749999999994</v>
      </c>
      <c r="GH324">
        <v>0.71850590000000003</v>
      </c>
      <c r="GI324">
        <v>20.438179999999999</v>
      </c>
      <c r="GJ324" s="1">
        <v>2.819321E-2</v>
      </c>
      <c r="GK324" s="1">
        <v>8.9311369999999997</v>
      </c>
      <c r="GL324">
        <v>0.71242450000000002</v>
      </c>
      <c r="GM324">
        <v>20.117920000000002</v>
      </c>
      <c r="GN324" s="1">
        <v>2.824991E-2</v>
      </c>
      <c r="GO324" s="1">
        <v>8.9984249999999992</v>
      </c>
      <c r="GP324">
        <v>0.70674570000000003</v>
      </c>
      <c r="GQ324">
        <v>19.856870000000001</v>
      </c>
      <c r="GR324" s="1">
        <v>2.7751919999999999E-2</v>
      </c>
      <c r="GS324" s="1">
        <v>8.8832699999999996</v>
      </c>
      <c r="GT324">
        <v>0.70082239999999996</v>
      </c>
      <c r="GU324">
        <v>19.790019999999998</v>
      </c>
      <c r="GV324" s="1">
        <v>2.6678469999999999E-2</v>
      </c>
      <c r="GW324" s="1">
        <v>8.5836690000000004</v>
      </c>
      <c r="GX324">
        <v>0.69461510000000004</v>
      </c>
      <c r="GY324">
        <v>20.136610000000001</v>
      </c>
      <c r="GZ324" s="1">
        <v>2.5198539999999998E-2</v>
      </c>
      <c r="HA324" s="1">
        <v>8.1517809999999997</v>
      </c>
      <c r="HB324">
        <v>0.68852599999999997</v>
      </c>
      <c r="HC324">
        <v>20.26182</v>
      </c>
      <c r="HD324" s="1">
        <v>2.351702E-2</v>
      </c>
      <c r="HE324" s="1">
        <v>7.6453819999999997</v>
      </c>
      <c r="HF324">
        <v>0.6824112</v>
      </c>
      <c r="HG324">
        <v>20.360749999999999</v>
      </c>
      <c r="HH324" s="1">
        <v>2.177289E-2</v>
      </c>
      <c r="HI324" s="1">
        <v>7.1124879999999999</v>
      </c>
      <c r="HJ324">
        <v>0.67601840000000002</v>
      </c>
      <c r="HK324">
        <v>20.05171</v>
      </c>
      <c r="HL324" s="1">
        <v>2.005738E-2</v>
      </c>
      <c r="HM324" s="1">
        <v>6.5847949999999997</v>
      </c>
      <c r="HN324">
        <v>0.66943419999999998</v>
      </c>
      <c r="HO324">
        <v>19.75393</v>
      </c>
      <c r="HP324" s="1">
        <v>1.841665E-2</v>
      </c>
      <c r="HQ324" s="1">
        <v>6.0781049999999999</v>
      </c>
      <c r="HR324">
        <v>0.66381679999999998</v>
      </c>
      <c r="HS324">
        <v>19.429449999999999</v>
      </c>
      <c r="HT324" s="1">
        <v>1.6900499999999999E-2</v>
      </c>
      <c r="HU324" s="1">
        <v>5.6032019999999996</v>
      </c>
      <c r="HV324">
        <v>0.65774759999999999</v>
      </c>
      <c r="HW324">
        <v>19.1633</v>
      </c>
      <c r="HX324" s="1">
        <v>1.548949E-2</v>
      </c>
      <c r="HY324" s="1">
        <v>5.1633170000000002</v>
      </c>
      <c r="HZ324">
        <v>0.65190890000000001</v>
      </c>
      <c r="IA324">
        <v>19.103079999999999</v>
      </c>
      <c r="IB324" s="1">
        <v>1.420021E-2</v>
      </c>
      <c r="IC324" s="1">
        <v>4.7577590000000001</v>
      </c>
      <c r="ID324">
        <v>0.64637279999999997</v>
      </c>
      <c r="IE324">
        <v>19.401890000000002</v>
      </c>
      <c r="IF324" s="1">
        <v>1.302762E-2</v>
      </c>
      <c r="IG324" s="1">
        <v>4.3848690000000001</v>
      </c>
      <c r="IH324">
        <v>0.64101059999999999</v>
      </c>
      <c r="II324">
        <v>19.68375</v>
      </c>
      <c r="IJ324" s="1">
        <v>1.1957519999999999E-2</v>
      </c>
      <c r="IK324" s="1">
        <v>4.0422510000000003</v>
      </c>
      <c r="IL324">
        <v>0.63593599999999995</v>
      </c>
      <c r="IM324">
        <v>20.058109999999999</v>
      </c>
      <c r="IN324" s="1">
        <v>1.0974060000000001E-2</v>
      </c>
      <c r="IO324" s="1">
        <v>3.7260439999999999</v>
      </c>
      <c r="IP324">
        <v>0.63083619999999996</v>
      </c>
      <c r="IQ324">
        <v>19.810929999999999</v>
      </c>
      <c r="IR324" s="1">
        <v>1.0066739999999999E-2</v>
      </c>
      <c r="IS324" s="1">
        <v>3.434596</v>
      </c>
      <c r="IT324">
        <v>0.62598810000000005</v>
      </c>
      <c r="IU324">
        <v>19.35652</v>
      </c>
      <c r="IV324" s="1">
        <v>9.2345550000000002E-3</v>
      </c>
      <c r="IW324" s="1">
        <v>3.1657229999999998</v>
      </c>
      <c r="IX324">
        <v>0.62162039999999996</v>
      </c>
      <c r="IY324">
        <v>18.970690000000001</v>
      </c>
      <c r="IZ324" s="1">
        <v>8.4758479999999994E-3</v>
      </c>
      <c r="JA324" s="1">
        <v>2.9182130000000002</v>
      </c>
      <c r="JB324">
        <v>0.61769280000000004</v>
      </c>
      <c r="JC324">
        <v>18.703099999999999</v>
      </c>
      <c r="JD324" s="1">
        <v>7.7828970000000004E-3</v>
      </c>
      <c r="JE324" s="1">
        <v>2.6902370000000002</v>
      </c>
      <c r="JF324">
        <v>0.61425280000000004</v>
      </c>
      <c r="JG324">
        <v>19.238240000000001</v>
      </c>
      <c r="JH324" s="1">
        <v>7.1483279999999998E-3</v>
      </c>
      <c r="JI324" s="1">
        <v>2.4809160000000001</v>
      </c>
      <c r="JJ324">
        <v>0.61114999999999997</v>
      </c>
      <c r="JK324">
        <v>19.87378</v>
      </c>
      <c r="JL324" s="1">
        <v>6.5623540000000003E-3</v>
      </c>
      <c r="JM324" s="1">
        <v>2.2862369999999999</v>
      </c>
      <c r="JN324">
        <v>0.60850009999999999</v>
      </c>
      <c r="JO324">
        <v>20.354610000000001</v>
      </c>
      <c r="JP324" s="1">
        <v>6.0155979999999996E-3</v>
      </c>
      <c r="JQ324" s="1">
        <v>2.1031330000000001</v>
      </c>
      <c r="JR324">
        <v>0.60622469999999995</v>
      </c>
      <c r="JS324">
        <v>20.948309999999999</v>
      </c>
      <c r="JT324" s="1">
        <v>5.5003430000000004E-3</v>
      </c>
      <c r="JU324" s="1">
        <v>1.92879</v>
      </c>
      <c r="JV324">
        <v>0.6042923</v>
      </c>
      <c r="JW324">
        <v>20.916519999999998</v>
      </c>
      <c r="JX324" s="1">
        <v>5.0108269999999998E-3</v>
      </c>
      <c r="JY324" s="1">
        <v>1.7618750000000001</v>
      </c>
      <c r="JZ324">
        <v>0.60268270000000002</v>
      </c>
      <c r="KA324">
        <v>20.22766</v>
      </c>
      <c r="KB324" s="1">
        <v>4.5424289999999997E-3</v>
      </c>
      <c r="KC324" s="1">
        <v>1.6007819999999999</v>
      </c>
      <c r="KD324">
        <v>0.60138460000000005</v>
      </c>
      <c r="KE324">
        <v>19.55706</v>
      </c>
      <c r="KF324" s="1">
        <v>4.0919679999999996E-3</v>
      </c>
      <c r="KG324" s="1">
        <v>1.4450989999999999</v>
      </c>
      <c r="KH324">
        <v>0.60036369999999994</v>
      </c>
      <c r="KI324">
        <v>18.936070000000001</v>
      </c>
      <c r="KJ324" s="1">
        <v>3.6579500000000001E-3</v>
      </c>
      <c r="KK324" s="1">
        <v>1.2941849999999999</v>
      </c>
      <c r="KL324">
        <v>0.59955159999999996</v>
      </c>
      <c r="KM324">
        <v>19.36401</v>
      </c>
      <c r="KN324" s="1">
        <v>3.2352560000000002E-3</v>
      </c>
      <c r="KO324" s="1">
        <v>1.1465749999999999</v>
      </c>
      <c r="KP324">
        <v>0.5989025</v>
      </c>
      <c r="KQ324">
        <v>20.196449999999999</v>
      </c>
      <c r="KR324" s="1">
        <v>2.8190049999999999E-3</v>
      </c>
      <c r="KS324" s="1">
        <v>1.0009250000000001</v>
      </c>
      <c r="KT324">
        <v>0.5984526</v>
      </c>
      <c r="KU324">
        <v>21.235499999999998</v>
      </c>
      <c r="KV324" s="1">
        <v>2.4113369999999999E-3</v>
      </c>
      <c r="KW324" s="1">
        <v>0.85757839999999996</v>
      </c>
      <c r="KX324">
        <v>0.59811499999999995</v>
      </c>
      <c r="KY324">
        <v>22.11215</v>
      </c>
      <c r="KZ324" s="1">
        <v>2.0229850000000001E-3</v>
      </c>
      <c r="LA324" s="1">
        <v>0.72051580000000004</v>
      </c>
      <c r="LB324">
        <v>0.59791799999999995</v>
      </c>
      <c r="LC324">
        <v>22.025390000000002</v>
      </c>
      <c r="LD324" s="1">
        <v>1.6723179999999999E-3</v>
      </c>
      <c r="LE324" s="1">
        <v>0.59621489999999999</v>
      </c>
      <c r="LF324">
        <v>0.59781309999999999</v>
      </c>
      <c r="LG324">
        <v>21.261800000000001</v>
      </c>
      <c r="LH324" s="1">
        <v>1.3764020000000001E-3</v>
      </c>
      <c r="LI324" s="1">
        <v>0.49077379999999998</v>
      </c>
      <c r="LJ324">
        <v>0.59780310000000003</v>
      </c>
      <c r="LK324">
        <v>20.46442</v>
      </c>
      <c r="LL324" s="1">
        <v>1.142583E-3</v>
      </c>
      <c r="LM324" s="1">
        <v>0.40715469999999998</v>
      </c>
      <c r="LN324">
        <v>0.5978308</v>
      </c>
      <c r="LO324">
        <v>19.75882</v>
      </c>
      <c r="LP324" s="1">
        <v>9.6733340000000004E-4</v>
      </c>
      <c r="LQ324" s="1">
        <v>0.34432639999999998</v>
      </c>
      <c r="LR324">
        <v>0.59792009999999995</v>
      </c>
      <c r="LS324">
        <v>20.21124</v>
      </c>
      <c r="LT324" s="1">
        <v>8.3931089999999999E-4</v>
      </c>
      <c r="LU324" s="1">
        <v>0.29836679999999999</v>
      </c>
      <c r="LV324">
        <v>0.59805330000000001</v>
      </c>
      <c r="LW324">
        <v>21.001449999999998</v>
      </c>
      <c r="LX324" s="1">
        <v>7.4444539999999997E-4</v>
      </c>
      <c r="LY324" s="1">
        <v>0.26434639999999998</v>
      </c>
      <c r="LZ324">
        <v>0.59820070000000003</v>
      </c>
      <c r="MA324">
        <v>22.020810000000001</v>
      </c>
      <c r="MB324" s="1">
        <v>6.7085970000000002E-4</v>
      </c>
      <c r="MC324" s="1">
        <v>0.23802400000000001</v>
      </c>
      <c r="MD324">
        <v>0.59836409999999995</v>
      </c>
      <c r="ME324">
        <v>22.74952</v>
      </c>
      <c r="MF324" s="1">
        <v>6.1070989999999995E-4</v>
      </c>
      <c r="MG324" s="1">
        <v>0.2165522</v>
      </c>
      <c r="MH324">
        <v>0.59853920000000005</v>
      </c>
      <c r="MI324">
        <v>22.62819</v>
      </c>
      <c r="MJ324" s="1">
        <v>5.5993850000000001E-4</v>
      </c>
      <c r="MK324" s="1">
        <v>0.1984493</v>
      </c>
      <c r="ML324">
        <v>0.59868600000000005</v>
      </c>
      <c r="MM324">
        <v>21.828060000000001</v>
      </c>
      <c r="MN324" s="1">
        <v>5.1682669999999998E-4</v>
      </c>
      <c r="MO324" s="1">
        <v>0.1830725</v>
      </c>
      <c r="MP324">
        <v>0.59883980000000003</v>
      </c>
      <c r="MQ324">
        <v>21.035250000000001</v>
      </c>
      <c r="MR324" s="1">
        <v>4.8042689999999998E-4</v>
      </c>
      <c r="MS324" s="1">
        <v>0.17008770000000001</v>
      </c>
      <c r="MT324">
        <v>0.59895620000000005</v>
      </c>
      <c r="MU324">
        <v>20.385249999999999</v>
      </c>
      <c r="MV324" s="1">
        <v>4.4980159999999999E-4</v>
      </c>
      <c r="MW324" s="1">
        <v>0.1591602</v>
      </c>
      <c r="MX324">
        <v>0.59906510000000002</v>
      </c>
      <c r="MY324">
        <v>20.757439999999999</v>
      </c>
      <c r="MZ324" s="1">
        <v>4.2367350000000002E-4</v>
      </c>
      <c r="NA324" s="1">
        <v>0.14986260000000001</v>
      </c>
      <c r="NB324">
        <v>0.59911230000000004</v>
      </c>
      <c r="NC324">
        <v>20.84843</v>
      </c>
      <c r="ND324" s="1">
        <v>4.0093110000000002E-4</v>
      </c>
      <c r="NE324" s="1">
        <v>0.1417591</v>
      </c>
      <c r="NF324">
        <v>0.59915220000000002</v>
      </c>
      <c r="NG324">
        <v>21.73658</v>
      </c>
      <c r="NH324" s="1">
        <v>3.80508E-4</v>
      </c>
      <c r="NI324" s="1">
        <v>0.1345035</v>
      </c>
      <c r="NJ324">
        <v>0.5991126</v>
      </c>
      <c r="NK324">
        <v>22.315480000000001</v>
      </c>
      <c r="NL324" s="1">
        <v>3.6186930000000001E-4</v>
      </c>
      <c r="NM324" s="1">
        <v>0.1278977</v>
      </c>
      <c r="NN324">
        <v>0.59902829999999996</v>
      </c>
      <c r="NO324">
        <v>22.29701</v>
      </c>
      <c r="NP324" s="1">
        <v>3.448355E-4</v>
      </c>
      <c r="NQ324" s="1">
        <v>0.1218629</v>
      </c>
      <c r="NR324">
        <v>0.59887829999999997</v>
      </c>
      <c r="NS324">
        <v>21.830839999999998</v>
      </c>
      <c r="NT324" s="1">
        <v>3.2927340000000002E-4</v>
      </c>
      <c r="NU324" s="1">
        <v>0.11635280000000001</v>
      </c>
      <c r="NV324">
        <v>0.5986688</v>
      </c>
      <c r="NW324">
        <v>21.17107</v>
      </c>
      <c r="NX324" s="1">
        <v>3.1513359999999998E-4</v>
      </c>
      <c r="NY324" s="1">
        <v>0.1113567</v>
      </c>
      <c r="NZ324">
        <v>0.5984254</v>
      </c>
      <c r="OA324">
        <v>20.74081</v>
      </c>
      <c r="OB324" s="1">
        <v>3.0242410000000001E-4</v>
      </c>
      <c r="OC324" s="1">
        <v>0.1068665</v>
      </c>
      <c r="OD324">
        <v>0.59810719999999995</v>
      </c>
      <c r="OE324">
        <v>21.50301</v>
      </c>
      <c r="OF324" s="1">
        <v>2.910883E-4</v>
      </c>
      <c r="OG324" s="1">
        <v>0.1028742</v>
      </c>
      <c r="OH324">
        <v>0.59778229999999999</v>
      </c>
      <c r="OI324">
        <v>22.666450000000001</v>
      </c>
      <c r="OJ324" s="1">
        <v>2.8121409999999999E-4</v>
      </c>
      <c r="OK324" s="1">
        <v>9.9385399999999999E-2</v>
      </c>
    </row>
    <row r="325" spans="1:401" x14ac:dyDescent="0.35">
      <c r="A325">
        <v>331</v>
      </c>
      <c r="B325" t="s">
        <v>4</v>
      </c>
      <c r="C325" t="s">
        <v>181</v>
      </c>
      <c r="D325" t="s">
        <v>331</v>
      </c>
      <c r="E325">
        <v>836.13649999999996</v>
      </c>
      <c r="F325">
        <v>0.98932330000000002</v>
      </c>
      <c r="G325">
        <v>17.07405</v>
      </c>
      <c r="H325">
        <v>0</v>
      </c>
      <c r="I325">
        <v>0</v>
      </c>
      <c r="J325">
        <v>0.98723729999999998</v>
      </c>
      <c r="K325">
        <v>17.454080000000001</v>
      </c>
      <c r="L325">
        <v>0</v>
      </c>
      <c r="M325">
        <v>0</v>
      </c>
      <c r="N325">
        <v>0.98521309999999995</v>
      </c>
      <c r="O325">
        <v>17.999230000000001</v>
      </c>
      <c r="P325">
        <v>0</v>
      </c>
      <c r="Q325">
        <v>0</v>
      </c>
      <c r="R325">
        <v>0.98329809999999995</v>
      </c>
      <c r="S325">
        <v>18.650289999999998</v>
      </c>
      <c r="T325">
        <v>0</v>
      </c>
      <c r="U325">
        <v>0</v>
      </c>
      <c r="V325">
        <v>0.98134670000000002</v>
      </c>
      <c r="W325">
        <v>19.195460000000001</v>
      </c>
      <c r="X325">
        <v>0</v>
      </c>
      <c r="Y325">
        <v>0</v>
      </c>
      <c r="Z325">
        <v>0.97949679999999995</v>
      </c>
      <c r="AA325">
        <v>19.326139999999999</v>
      </c>
      <c r="AB325">
        <v>0</v>
      </c>
      <c r="AC325">
        <v>0</v>
      </c>
      <c r="AD325">
        <v>0.9776051</v>
      </c>
      <c r="AE325">
        <v>18.938320000000001</v>
      </c>
      <c r="AF325">
        <v>0</v>
      </c>
      <c r="AG325">
        <v>0</v>
      </c>
      <c r="AH325">
        <v>0.9756049</v>
      </c>
      <c r="AI325">
        <v>18.368849999999998</v>
      </c>
      <c r="AJ325">
        <v>0</v>
      </c>
      <c r="AK325">
        <v>0</v>
      </c>
      <c r="AL325">
        <v>0.97366529999999996</v>
      </c>
      <c r="AM325">
        <v>17.832419999999999</v>
      </c>
      <c r="AN325">
        <v>0</v>
      </c>
      <c r="AO325">
        <v>0</v>
      </c>
      <c r="AP325">
        <v>0.97179249999999995</v>
      </c>
      <c r="AQ325">
        <v>18.041160000000001</v>
      </c>
      <c r="AR325">
        <v>0</v>
      </c>
      <c r="AS325">
        <v>0</v>
      </c>
      <c r="AT325">
        <v>0.96990279999999995</v>
      </c>
      <c r="AU325">
        <v>18.68056</v>
      </c>
      <c r="AV325">
        <v>0</v>
      </c>
      <c r="AW325">
        <v>0</v>
      </c>
      <c r="AX325">
        <v>0.96796380000000004</v>
      </c>
      <c r="AY325">
        <v>19.456140000000001</v>
      </c>
      <c r="AZ325">
        <v>0</v>
      </c>
      <c r="BA325">
        <v>0</v>
      </c>
      <c r="BB325">
        <v>0.9660048</v>
      </c>
      <c r="BC325">
        <v>20.135809999999999</v>
      </c>
      <c r="BD325">
        <v>0</v>
      </c>
      <c r="BE325">
        <v>0</v>
      </c>
      <c r="BF325">
        <v>0.96391550000000004</v>
      </c>
      <c r="BG325">
        <v>20.24126</v>
      </c>
      <c r="BH325">
        <v>0</v>
      </c>
      <c r="BI325">
        <v>0</v>
      </c>
      <c r="BJ325">
        <v>0.96175960000000005</v>
      </c>
      <c r="BK325">
        <v>19.93317</v>
      </c>
      <c r="BL325">
        <v>0</v>
      </c>
      <c r="BM325">
        <v>0</v>
      </c>
      <c r="BN325">
        <v>0.95957139999999996</v>
      </c>
      <c r="BO325">
        <v>19.472770000000001</v>
      </c>
      <c r="BP325">
        <v>5.7650809999999995E-32</v>
      </c>
      <c r="BQ325">
        <v>1.634081E-29</v>
      </c>
      <c r="BR325">
        <v>0.95726420000000001</v>
      </c>
      <c r="BS325">
        <v>19.069929999999999</v>
      </c>
      <c r="BT325" s="1">
        <v>4.6684390000000001E-21</v>
      </c>
      <c r="BU325" s="1">
        <v>1.004883E-18</v>
      </c>
      <c r="BV325">
        <v>0.95492770000000005</v>
      </c>
      <c r="BW325">
        <v>19.170169999999999</v>
      </c>
      <c r="BX325" s="1">
        <v>1.172784E-14</v>
      </c>
      <c r="BY325" s="1">
        <v>2.2389100000000002E-12</v>
      </c>
      <c r="BZ325">
        <v>0.95248639999999996</v>
      </c>
      <c r="CA325">
        <v>19.305150000000001</v>
      </c>
      <c r="CB325" s="1">
        <v>1.3194300000000001E-9</v>
      </c>
      <c r="CC325" s="1">
        <v>3.0309139999999999E-7</v>
      </c>
      <c r="CD325">
        <v>0.95029059999999999</v>
      </c>
      <c r="CE325">
        <v>19.67623</v>
      </c>
      <c r="CF325" s="1">
        <v>1.6340289999999999E-6</v>
      </c>
      <c r="CG325" s="1">
        <v>4.0142969999999999E-4</v>
      </c>
      <c r="CH325">
        <v>0.94806250000000003</v>
      </c>
      <c r="CI325">
        <v>19.73002</v>
      </c>
      <c r="CJ325" s="1">
        <v>3.2639019999999998E-4</v>
      </c>
      <c r="CK325" s="1">
        <v>8.4314749999999994E-2</v>
      </c>
      <c r="CL325">
        <v>0.94561390000000001</v>
      </c>
      <c r="CM325">
        <v>19.54654</v>
      </c>
      <c r="CN325" s="1">
        <v>1.848843E-2</v>
      </c>
      <c r="CO325" s="1">
        <v>4.985322</v>
      </c>
      <c r="CP325">
        <v>0.94290759999999996</v>
      </c>
      <c r="CQ325">
        <v>19.228400000000001</v>
      </c>
      <c r="CR325" s="1">
        <v>0.39119310000000002</v>
      </c>
      <c r="CS325" s="1">
        <v>109.4966</v>
      </c>
      <c r="CT325">
        <v>0.93977869999999997</v>
      </c>
      <c r="CU325">
        <v>18.827860000000001</v>
      </c>
      <c r="CV325" s="1">
        <v>3.6708919999999998</v>
      </c>
      <c r="CW325">
        <v>1064.0170000000001</v>
      </c>
      <c r="CX325">
        <v>0.93647539999999996</v>
      </c>
      <c r="CY325">
        <v>18.478059999999999</v>
      </c>
      <c r="CZ325">
        <v>17.352150000000002</v>
      </c>
      <c r="DA325">
        <v>5194.058</v>
      </c>
      <c r="DB325">
        <v>0.93306900000000004</v>
      </c>
      <c r="DC325">
        <v>18.671589999999998</v>
      </c>
      <c r="DD325">
        <v>45.595329999999997</v>
      </c>
      <c r="DE325">
        <v>14062.39</v>
      </c>
      <c r="DF325">
        <v>0.93037130000000001</v>
      </c>
      <c r="DG325">
        <v>18.78613</v>
      </c>
      <c r="DH325">
        <v>72.217029999999994</v>
      </c>
      <c r="DI325">
        <v>22884.85</v>
      </c>
      <c r="DJ325">
        <v>0.92806120000000003</v>
      </c>
      <c r="DK325">
        <v>19.13617</v>
      </c>
      <c r="DL325">
        <v>73.567809999999994</v>
      </c>
      <c r="DM325">
        <v>23897.94</v>
      </c>
      <c r="DN325">
        <v>0.92571179999999997</v>
      </c>
      <c r="DO325">
        <v>19.453119999999998</v>
      </c>
      <c r="DP325">
        <v>50.84028</v>
      </c>
      <c r="DQ325">
        <v>16899.68</v>
      </c>
      <c r="DR325">
        <v>0.9234793</v>
      </c>
      <c r="DS325">
        <v>19.48085</v>
      </c>
      <c r="DT325">
        <v>25.00057</v>
      </c>
      <c r="DU325">
        <v>8485.9590000000007</v>
      </c>
      <c r="DV325">
        <v>0.92140330000000004</v>
      </c>
      <c r="DW325">
        <v>19.155619999999999</v>
      </c>
      <c r="DX325">
        <v>9.1258309999999998</v>
      </c>
      <c r="DY325">
        <v>3157.2040000000002</v>
      </c>
      <c r="DZ325">
        <v>0.91903539999999995</v>
      </c>
      <c r="EA325">
        <v>18.586569999999998</v>
      </c>
      <c r="EB325">
        <v>2.5906020000000001</v>
      </c>
      <c r="EC325">
        <v>911.01589999999999</v>
      </c>
      <c r="ED325">
        <v>0.91656510000000002</v>
      </c>
      <c r="EE325">
        <v>18.13184</v>
      </c>
      <c r="EF325">
        <v>0.61933780000000005</v>
      </c>
      <c r="EG325">
        <v>219.7895</v>
      </c>
      <c r="EH325">
        <v>0.91362569999999999</v>
      </c>
      <c r="EI325">
        <v>18.451809999999998</v>
      </c>
      <c r="EJ325">
        <v>0.1561997</v>
      </c>
      <c r="EK325">
        <v>54.701680000000003</v>
      </c>
      <c r="EL325">
        <v>0.91020889999999999</v>
      </c>
      <c r="EM325">
        <v>18.850180000000002</v>
      </c>
      <c r="EN325">
        <v>6.5215830000000002E-2</v>
      </c>
      <c r="EO325">
        <v>21.9313</v>
      </c>
      <c r="EP325">
        <v>0.90645249999999999</v>
      </c>
      <c r="EQ325">
        <v>19.477340000000002</v>
      </c>
      <c r="ER325">
        <v>4.7573690000000002E-2</v>
      </c>
      <c r="ES325">
        <v>15.63283</v>
      </c>
      <c r="ET325">
        <v>0.90209130000000004</v>
      </c>
      <c r="EU325">
        <v>20.186219999999999</v>
      </c>
      <c r="EV325">
        <v>4.245351E-2</v>
      </c>
      <c r="EW325">
        <v>13.894590000000001</v>
      </c>
      <c r="EX325">
        <v>0.89727369999999995</v>
      </c>
      <c r="EY325">
        <v>20.38522</v>
      </c>
      <c r="EZ325" s="1">
        <v>3.9489339999999998E-2</v>
      </c>
      <c r="FA325">
        <v>12.938879999999999</v>
      </c>
      <c r="FB325">
        <v>0.89243950000000005</v>
      </c>
      <c r="FC325">
        <v>20.087240000000001</v>
      </c>
      <c r="FD325" s="1">
        <v>3.7037559999999997E-2</v>
      </c>
      <c r="FE325">
        <v>12.15794</v>
      </c>
      <c r="FF325">
        <v>0.88756869999999999</v>
      </c>
      <c r="FG325">
        <v>19.62358</v>
      </c>
      <c r="FH325" s="1">
        <v>3.4739489999999998E-2</v>
      </c>
      <c r="FI325">
        <v>11.425829999999999</v>
      </c>
      <c r="FJ325">
        <v>0.88270090000000001</v>
      </c>
      <c r="FK325">
        <v>19.12931</v>
      </c>
      <c r="FL325" s="1">
        <v>3.2570309999999998E-2</v>
      </c>
      <c r="FM325">
        <v>10.73719</v>
      </c>
      <c r="FN325">
        <v>0.87740960000000001</v>
      </c>
      <c r="FO325">
        <v>19.40033</v>
      </c>
      <c r="FP325" s="1">
        <v>3.0544680000000001E-2</v>
      </c>
      <c r="FQ325" s="1">
        <v>10.09721</v>
      </c>
      <c r="FR325">
        <v>0.8724613</v>
      </c>
      <c r="FS325">
        <v>19.812429999999999</v>
      </c>
      <c r="FT325" s="1">
        <v>2.8852880000000001E-2</v>
      </c>
      <c r="FU325" s="1">
        <v>9.5539170000000002</v>
      </c>
      <c r="FV325">
        <v>0.86782780000000004</v>
      </c>
      <c r="FW325">
        <v>20.280619999999999</v>
      </c>
      <c r="FX325" s="1">
        <v>2.7756349999999999E-2</v>
      </c>
      <c r="FY325" s="1">
        <v>9.1935959999999994</v>
      </c>
      <c r="FZ325">
        <v>0.86272139999999997</v>
      </c>
      <c r="GA325">
        <v>20.76097</v>
      </c>
      <c r="GB325" s="1">
        <v>2.7427030000000002E-2</v>
      </c>
      <c r="GC325" s="1">
        <v>9.0893759999999997</v>
      </c>
      <c r="GD325">
        <v>0.85738959999999997</v>
      </c>
      <c r="GE325">
        <v>20.718920000000001</v>
      </c>
      <c r="GF325" s="1">
        <v>2.7707280000000001E-2</v>
      </c>
      <c r="GG325" s="1">
        <v>9.1966950000000001</v>
      </c>
      <c r="GH325">
        <v>0.85198289999999999</v>
      </c>
      <c r="GI325">
        <v>20.444240000000001</v>
      </c>
      <c r="GJ325" s="1">
        <v>2.81485E-2</v>
      </c>
      <c r="GK325" s="1">
        <v>9.3650889999999993</v>
      </c>
      <c r="GL325">
        <v>0.84652300000000003</v>
      </c>
      <c r="GM325">
        <v>20.135840000000002</v>
      </c>
      <c r="GN325" s="1">
        <v>2.8254430000000001E-2</v>
      </c>
      <c r="GO325" s="1">
        <v>9.4291180000000008</v>
      </c>
      <c r="GP325">
        <v>0.84147700000000003</v>
      </c>
      <c r="GQ325">
        <v>19.871449999999999</v>
      </c>
      <c r="GR325" s="1">
        <v>2.781521E-2</v>
      </c>
      <c r="GS325" s="1">
        <v>9.3069489999999995</v>
      </c>
      <c r="GT325">
        <v>0.83625689999999997</v>
      </c>
      <c r="GU325">
        <v>19.806519999999999</v>
      </c>
      <c r="GV325" s="1">
        <v>2.6792989999999999E-2</v>
      </c>
      <c r="GW325" s="1">
        <v>8.9959290000000003</v>
      </c>
      <c r="GX325">
        <v>0.83066720000000005</v>
      </c>
      <c r="GY325">
        <v>20.158829999999998</v>
      </c>
      <c r="GZ325" s="1">
        <v>2.5344720000000001E-2</v>
      </c>
      <c r="HA325" s="1">
        <v>8.5444809999999993</v>
      </c>
      <c r="HB325">
        <v>0.82538440000000002</v>
      </c>
      <c r="HC325">
        <v>20.288329999999998</v>
      </c>
      <c r="HD325" s="1">
        <v>2.3680110000000001E-2</v>
      </c>
      <c r="HE325" s="1">
        <v>8.0093130000000006</v>
      </c>
      <c r="HF325">
        <v>0.82007799999999997</v>
      </c>
      <c r="HG325">
        <v>20.381519999999998</v>
      </c>
      <c r="HH325" s="1">
        <v>2.1938579999999999E-2</v>
      </c>
      <c r="HI325" s="1">
        <v>7.4430249999999996</v>
      </c>
      <c r="HJ325">
        <v>0.81444819999999996</v>
      </c>
      <c r="HK325">
        <v>20.07358</v>
      </c>
      <c r="HL325" s="1">
        <v>2.021918E-2</v>
      </c>
      <c r="HM325" s="1">
        <v>6.8812689999999996</v>
      </c>
      <c r="HN325">
        <v>0.80856950000000005</v>
      </c>
      <c r="HO325">
        <v>19.767969999999998</v>
      </c>
      <c r="HP325" s="1">
        <v>1.8570239999999998E-2</v>
      </c>
      <c r="HQ325" s="1">
        <v>6.3415319999999999</v>
      </c>
      <c r="HR325">
        <v>0.80262529999999999</v>
      </c>
      <c r="HS325">
        <v>19.43186</v>
      </c>
      <c r="HT325" s="1">
        <v>1.704402E-2</v>
      </c>
      <c r="HU325" s="1">
        <v>5.8351139999999999</v>
      </c>
      <c r="HV325">
        <v>0.7957166</v>
      </c>
      <c r="HW325">
        <v>19.152550000000002</v>
      </c>
      <c r="HX325" s="1">
        <v>1.562272E-2</v>
      </c>
      <c r="HY325" s="1">
        <v>5.3660249999999996</v>
      </c>
      <c r="HZ325">
        <v>0.78906030000000005</v>
      </c>
      <c r="IA325">
        <v>19.09459</v>
      </c>
      <c r="IB325" s="1">
        <v>1.432253E-2</v>
      </c>
      <c r="IC325" s="1">
        <v>4.93405</v>
      </c>
      <c r="ID325">
        <v>0.78280369999999999</v>
      </c>
      <c r="IE325">
        <v>19.40504</v>
      </c>
      <c r="IF325" s="1">
        <v>1.314038E-2</v>
      </c>
      <c r="IG325" s="1">
        <v>4.5391539999999999</v>
      </c>
      <c r="IH325">
        <v>0.77680329999999997</v>
      </c>
      <c r="II325">
        <v>19.696549999999998</v>
      </c>
      <c r="IJ325" s="1">
        <v>1.206172E-2</v>
      </c>
      <c r="IK325" s="1">
        <v>4.1772359999999997</v>
      </c>
      <c r="IL325">
        <v>0.77114709999999997</v>
      </c>
      <c r="IM325">
        <v>20.071100000000001</v>
      </c>
      <c r="IN325" s="1">
        <v>1.107033E-2</v>
      </c>
      <c r="IO325" s="1">
        <v>3.8435899999999998</v>
      </c>
      <c r="IP325">
        <v>0.76546040000000004</v>
      </c>
      <c r="IQ325">
        <v>19.836559999999999</v>
      </c>
      <c r="IR325" s="1">
        <v>1.015578E-2</v>
      </c>
      <c r="IS325" s="1">
        <v>3.5367329999999999</v>
      </c>
      <c r="IT325">
        <v>0.75999329999999998</v>
      </c>
      <c r="IU325">
        <v>19.375399999999999</v>
      </c>
      <c r="IV325" s="1">
        <v>9.3166240000000008E-3</v>
      </c>
      <c r="IW325" s="1">
        <v>3.2543440000000001</v>
      </c>
      <c r="IX325">
        <v>0.75506030000000002</v>
      </c>
      <c r="IY325">
        <v>18.989650000000001</v>
      </c>
      <c r="IZ325" s="1">
        <v>8.5514010000000001E-3</v>
      </c>
      <c r="JA325" s="1">
        <v>2.995012</v>
      </c>
      <c r="JB325">
        <v>0.75068489999999999</v>
      </c>
      <c r="JC325">
        <v>18.704339999999998</v>
      </c>
      <c r="JD325" s="1">
        <v>7.8526680000000001E-3</v>
      </c>
      <c r="JE325" s="1">
        <v>2.7568090000000001</v>
      </c>
      <c r="JF325">
        <v>0.74610350000000003</v>
      </c>
      <c r="JG325">
        <v>19.215309999999999</v>
      </c>
      <c r="JH325" s="1">
        <v>7.2124440000000001E-3</v>
      </c>
      <c r="JI325" s="1">
        <v>2.538872</v>
      </c>
      <c r="JJ325">
        <v>0.74190009999999995</v>
      </c>
      <c r="JK325">
        <v>19.867349999999998</v>
      </c>
      <c r="JL325" s="1">
        <v>6.6223339999999997E-3</v>
      </c>
      <c r="JM325" s="1">
        <v>2.33717</v>
      </c>
      <c r="JN325">
        <v>0.73825870000000005</v>
      </c>
      <c r="JO325">
        <v>20.344629999999999</v>
      </c>
      <c r="JP325" s="1">
        <v>6.0723629999999999E-3</v>
      </c>
      <c r="JQ325" s="1">
        <v>2.1482570000000001</v>
      </c>
      <c r="JR325">
        <v>0.73516009999999998</v>
      </c>
      <c r="JS325">
        <v>20.956959999999999</v>
      </c>
      <c r="JT325" s="1">
        <v>5.554514E-3</v>
      </c>
      <c r="JU325" s="1">
        <v>1.969206</v>
      </c>
      <c r="JV325">
        <v>0.73248480000000005</v>
      </c>
      <c r="JW325">
        <v>20.95646</v>
      </c>
      <c r="JX325" s="1">
        <v>5.0628829999999998E-3</v>
      </c>
      <c r="JY325" s="1">
        <v>1.798438</v>
      </c>
      <c r="JZ325">
        <v>0.73028519999999997</v>
      </c>
      <c r="KA325">
        <v>20.2638</v>
      </c>
      <c r="KB325" s="1">
        <v>4.5927620000000002E-3</v>
      </c>
      <c r="KC325" s="1">
        <v>1.6341490000000001</v>
      </c>
      <c r="KD325">
        <v>0.72848239999999997</v>
      </c>
      <c r="KE325">
        <v>19.59929</v>
      </c>
      <c r="KF325" s="1">
        <v>4.1405959999999999E-3</v>
      </c>
      <c r="KG325" s="1">
        <v>1.475716</v>
      </c>
      <c r="KH325">
        <v>0.7270624</v>
      </c>
      <c r="KI325">
        <v>18.984089999999998</v>
      </c>
      <c r="KJ325" s="1">
        <v>3.7052299999999999E-3</v>
      </c>
      <c r="KK325" s="1">
        <v>1.322614</v>
      </c>
      <c r="KL325">
        <v>0.72596850000000002</v>
      </c>
      <c r="KM325">
        <v>19.380230000000001</v>
      </c>
      <c r="KN325" s="1">
        <v>3.2817469999999998E-3</v>
      </c>
      <c r="KO325" s="1">
        <v>1.1732469999999999</v>
      </c>
      <c r="KP325">
        <v>0.725082</v>
      </c>
      <c r="KQ325">
        <v>20.202300000000001</v>
      </c>
      <c r="KR325" s="1">
        <v>2.8649309999999998E-3</v>
      </c>
      <c r="KS325" s="1">
        <v>1.0261309999999999</v>
      </c>
      <c r="KT325">
        <v>0.72442269999999997</v>
      </c>
      <c r="KU325">
        <v>21.225950000000001</v>
      </c>
      <c r="KV325" s="1">
        <v>2.456172E-3</v>
      </c>
      <c r="KW325" s="1">
        <v>0.88126780000000005</v>
      </c>
      <c r="KX325">
        <v>0.7239738</v>
      </c>
      <c r="KY325">
        <v>22.120830000000002</v>
      </c>
      <c r="KZ325" s="1">
        <v>2.0650439999999998E-3</v>
      </c>
      <c r="LA325" s="1">
        <v>0.74215390000000003</v>
      </c>
      <c r="LB325">
        <v>0.72367789999999999</v>
      </c>
      <c r="LC325">
        <v>22.063140000000001</v>
      </c>
      <c r="LD325" s="1">
        <v>1.709389E-3</v>
      </c>
      <c r="LE325" s="1">
        <v>0.61503090000000005</v>
      </c>
      <c r="LF325">
        <v>0.72352439999999996</v>
      </c>
      <c r="LG325">
        <v>21.304739999999999</v>
      </c>
      <c r="LH325" s="1">
        <v>1.406884E-3</v>
      </c>
      <c r="LI325" s="1">
        <v>0.50626990000000005</v>
      </c>
      <c r="LJ325">
        <v>0.72346160000000004</v>
      </c>
      <c r="LK325">
        <v>20.525120000000001</v>
      </c>
      <c r="LL325" s="1">
        <v>1.1661040000000001E-3</v>
      </c>
      <c r="LM325" s="1">
        <v>0.41931639999999998</v>
      </c>
      <c r="LN325">
        <v>0.72351379999999998</v>
      </c>
      <c r="LO325">
        <v>19.815719999999999</v>
      </c>
      <c r="LP325" s="1">
        <v>9.8469320000000009E-4</v>
      </c>
      <c r="LQ325" s="1">
        <v>0.35358250000000002</v>
      </c>
      <c r="LR325">
        <v>0.72360069999999999</v>
      </c>
      <c r="LS325">
        <v>20.234259999999999</v>
      </c>
      <c r="LT325" s="1">
        <v>8.5200559999999996E-4</v>
      </c>
      <c r="LU325" s="1">
        <v>0.30541859999999998</v>
      </c>
      <c r="LV325">
        <v>0.7237536</v>
      </c>
      <c r="LW325">
        <v>21.017410000000002</v>
      </c>
      <c r="LX325" s="1">
        <v>7.5399110000000001E-4</v>
      </c>
      <c r="LY325" s="1">
        <v>0.26989679999999999</v>
      </c>
      <c r="LZ325">
        <v>0.72397210000000001</v>
      </c>
      <c r="MA325">
        <v>22.015229999999999</v>
      </c>
      <c r="MB325" s="1">
        <v>6.7842130000000001E-4</v>
      </c>
      <c r="MC325" s="1">
        <v>0.2425995</v>
      </c>
      <c r="MD325">
        <v>0.72417929999999997</v>
      </c>
      <c r="ME325">
        <v>22.761500000000002</v>
      </c>
      <c r="MF325" s="1">
        <v>6.1700030000000003E-4</v>
      </c>
      <c r="MG325" s="1">
        <v>0.22047629999999999</v>
      </c>
      <c r="MH325">
        <v>0.72440269999999995</v>
      </c>
      <c r="MI325">
        <v>22.666129999999999</v>
      </c>
      <c r="MJ325" s="1">
        <v>5.6527650000000004E-4</v>
      </c>
      <c r="MK325" s="1">
        <v>0.20188239999999999</v>
      </c>
      <c r="ML325">
        <v>0.7245916</v>
      </c>
      <c r="MM325">
        <v>21.872109999999999</v>
      </c>
      <c r="MN325" s="1">
        <v>5.213514E-4</v>
      </c>
      <c r="MO325" s="1">
        <v>0.18608459999999999</v>
      </c>
      <c r="MP325">
        <v>0.72479079999999996</v>
      </c>
      <c r="MQ325">
        <v>21.086749999999999</v>
      </c>
      <c r="MR325" s="1">
        <v>4.8422820000000003E-4</v>
      </c>
      <c r="MS325" s="1">
        <v>0.17273279999999999</v>
      </c>
      <c r="MT325">
        <v>0.72497279999999997</v>
      </c>
      <c r="MU325">
        <v>20.426310000000001</v>
      </c>
      <c r="MV325" s="1">
        <v>4.5301400000000001E-4</v>
      </c>
      <c r="MW325" s="1">
        <v>0.16150329999999999</v>
      </c>
      <c r="MX325">
        <v>0.72510649999999999</v>
      </c>
      <c r="MY325">
        <v>20.75938</v>
      </c>
      <c r="MZ325" s="1">
        <v>4.2643610000000001E-4</v>
      </c>
      <c r="NA325" s="1">
        <v>0.1519663</v>
      </c>
      <c r="NB325">
        <v>0.72519860000000003</v>
      </c>
      <c r="NC325">
        <v>20.841629999999999</v>
      </c>
      <c r="ND325" s="1">
        <v>4.0336579999999999E-4</v>
      </c>
      <c r="NE325" s="1">
        <v>0.14367569999999999</v>
      </c>
      <c r="NF325">
        <v>0.72523490000000002</v>
      </c>
      <c r="NG325">
        <v>21.707429999999999</v>
      </c>
      <c r="NH325" s="1">
        <v>3.8270820000000001E-4</v>
      </c>
      <c r="NI325" s="1">
        <v>0.13627909999999999</v>
      </c>
      <c r="NJ325">
        <v>0.72520799999999996</v>
      </c>
      <c r="NK325">
        <v>22.330770000000001</v>
      </c>
      <c r="NL325" s="1">
        <v>3.6388510000000002E-4</v>
      </c>
      <c r="NM325" s="1">
        <v>0.12955240000000001</v>
      </c>
      <c r="NN325">
        <v>0.72508910000000004</v>
      </c>
      <c r="NO325">
        <v>22.31241</v>
      </c>
      <c r="NP325" s="1">
        <v>3.4667729999999998E-4</v>
      </c>
      <c r="NQ325" s="1">
        <v>0.12340760000000001</v>
      </c>
      <c r="NR325">
        <v>0.72490840000000001</v>
      </c>
      <c r="NS325">
        <v>21.85209</v>
      </c>
      <c r="NT325" s="1">
        <v>3.3094990000000001E-4</v>
      </c>
      <c r="NU325" s="1">
        <v>0.1177893</v>
      </c>
      <c r="NV325">
        <v>0.72464910000000005</v>
      </c>
      <c r="NW325">
        <v>21.212430000000001</v>
      </c>
      <c r="NX325" s="1">
        <v>3.166469E-4</v>
      </c>
      <c r="NY325" s="1">
        <v>0.11268980000000001</v>
      </c>
      <c r="NZ325">
        <v>0.72432510000000006</v>
      </c>
      <c r="OA325">
        <v>20.770949999999999</v>
      </c>
      <c r="OB325" s="1">
        <v>3.0377639999999999E-4</v>
      </c>
      <c r="OC325" s="1">
        <v>0.10809970000000001</v>
      </c>
      <c r="OD325">
        <v>0.72392029999999996</v>
      </c>
      <c r="OE325">
        <v>21.503869999999999</v>
      </c>
      <c r="OF325" s="1">
        <v>2.922871E-4</v>
      </c>
      <c r="OG325" s="1">
        <v>0.1040083</v>
      </c>
      <c r="OH325">
        <v>0.72348760000000001</v>
      </c>
      <c r="OI325">
        <v>22.65456</v>
      </c>
      <c r="OJ325" s="1">
        <v>2.8225860000000001E-4</v>
      </c>
      <c r="OK325" s="1">
        <v>0.10042479999999999</v>
      </c>
    </row>
    <row r="326" spans="1:401" x14ac:dyDescent="0.35">
      <c r="A326">
        <v>332</v>
      </c>
      <c r="B326" t="s">
        <v>4</v>
      </c>
      <c r="C326" t="s">
        <v>181</v>
      </c>
      <c r="D326" t="s">
        <v>332</v>
      </c>
      <c r="E326">
        <v>870.3655</v>
      </c>
      <c r="F326">
        <v>0.7260086</v>
      </c>
      <c r="G326">
        <v>17.106249999999999</v>
      </c>
      <c r="H326">
        <v>0</v>
      </c>
      <c r="I326">
        <v>0</v>
      </c>
      <c r="J326">
        <v>0.72495100000000001</v>
      </c>
      <c r="K326">
        <v>17.485189999999999</v>
      </c>
      <c r="L326">
        <v>0</v>
      </c>
      <c r="M326">
        <v>0</v>
      </c>
      <c r="N326">
        <v>0.7239023</v>
      </c>
      <c r="O326">
        <v>18.0121</v>
      </c>
      <c r="P326">
        <v>0</v>
      </c>
      <c r="Q326">
        <v>0</v>
      </c>
      <c r="R326">
        <v>0.72299210000000003</v>
      </c>
      <c r="S326">
        <v>18.655909999999999</v>
      </c>
      <c r="T326">
        <v>0</v>
      </c>
      <c r="U326">
        <v>0</v>
      </c>
      <c r="V326">
        <v>0.72202770000000005</v>
      </c>
      <c r="W326">
        <v>19.210139999999999</v>
      </c>
      <c r="X326">
        <v>0</v>
      </c>
      <c r="Y326">
        <v>0</v>
      </c>
      <c r="Z326">
        <v>0.72116089999999999</v>
      </c>
      <c r="AA326">
        <v>19.337969999999999</v>
      </c>
      <c r="AB326">
        <v>0</v>
      </c>
      <c r="AC326">
        <v>0</v>
      </c>
      <c r="AD326">
        <v>0.72024160000000004</v>
      </c>
      <c r="AE326">
        <v>18.95927</v>
      </c>
      <c r="AF326">
        <v>0</v>
      </c>
      <c r="AG326">
        <v>0</v>
      </c>
      <c r="AH326">
        <v>0.71923700000000002</v>
      </c>
      <c r="AI326">
        <v>18.403009999999998</v>
      </c>
      <c r="AJ326">
        <v>0</v>
      </c>
      <c r="AK326">
        <v>0</v>
      </c>
      <c r="AL326">
        <v>0.71829469999999995</v>
      </c>
      <c r="AM326">
        <v>17.868169999999999</v>
      </c>
      <c r="AN326">
        <v>0</v>
      </c>
      <c r="AO326">
        <v>0</v>
      </c>
      <c r="AP326">
        <v>0.71741120000000003</v>
      </c>
      <c r="AQ326">
        <v>18.074100000000001</v>
      </c>
      <c r="AR326">
        <v>0</v>
      </c>
      <c r="AS326">
        <v>0</v>
      </c>
      <c r="AT326">
        <v>0.71648540000000005</v>
      </c>
      <c r="AU326">
        <v>18.69868</v>
      </c>
      <c r="AV326">
        <v>0</v>
      </c>
      <c r="AW326">
        <v>0</v>
      </c>
      <c r="AX326">
        <v>0.71555449999999998</v>
      </c>
      <c r="AY326">
        <v>19.461349999999999</v>
      </c>
      <c r="AZ326">
        <v>0</v>
      </c>
      <c r="BA326">
        <v>0</v>
      </c>
      <c r="BB326">
        <v>0.71458730000000004</v>
      </c>
      <c r="BC326">
        <v>20.144929999999999</v>
      </c>
      <c r="BD326">
        <v>0</v>
      </c>
      <c r="BE326">
        <v>0</v>
      </c>
      <c r="BF326">
        <v>0.71360190000000001</v>
      </c>
      <c r="BG326">
        <v>20.24849</v>
      </c>
      <c r="BH326">
        <v>0</v>
      </c>
      <c r="BI326">
        <v>0</v>
      </c>
      <c r="BJ326">
        <v>0.71257009999999998</v>
      </c>
      <c r="BK326">
        <v>19.94725</v>
      </c>
      <c r="BL326">
        <v>0</v>
      </c>
      <c r="BM326">
        <v>0</v>
      </c>
      <c r="BN326">
        <v>0.71149519999999999</v>
      </c>
      <c r="BO326">
        <v>19.503350000000001</v>
      </c>
      <c r="BP326">
        <v>8.7578499999999999E-33</v>
      </c>
      <c r="BQ326">
        <v>3.141175E-30</v>
      </c>
      <c r="BR326">
        <v>0.71037459999999997</v>
      </c>
      <c r="BS326">
        <v>19.09761</v>
      </c>
      <c r="BT326" s="1">
        <v>1.8829760000000002E-21</v>
      </c>
      <c r="BU326" s="1">
        <v>4.7145809999999998E-19</v>
      </c>
      <c r="BV326">
        <v>0.70920839999999996</v>
      </c>
      <c r="BW326">
        <v>19.19642</v>
      </c>
      <c r="BX326" s="1">
        <v>1.6839610000000001E-15</v>
      </c>
      <c r="BY326" s="1">
        <v>4.9991149999999999E-13</v>
      </c>
      <c r="BZ326">
        <v>0.70802860000000001</v>
      </c>
      <c r="CA326">
        <v>19.31503</v>
      </c>
      <c r="CB326" s="1">
        <v>6.3430039999999999E-10</v>
      </c>
      <c r="CC326" s="1">
        <v>1.7040690000000001E-7</v>
      </c>
      <c r="CD326">
        <v>0.70701930000000002</v>
      </c>
      <c r="CE326">
        <v>19.677250000000001</v>
      </c>
      <c r="CF326" s="1">
        <v>9.4657380000000001E-7</v>
      </c>
      <c r="CG326" s="1">
        <v>2.675612E-4</v>
      </c>
      <c r="CH326">
        <v>0.70598559999999999</v>
      </c>
      <c r="CI326">
        <v>19.736799999999999</v>
      </c>
      <c r="CJ326" s="1">
        <v>2.12685E-4</v>
      </c>
      <c r="CK326" s="1">
        <v>6.2667500000000001E-2</v>
      </c>
      <c r="CL326">
        <v>0.70483229999999997</v>
      </c>
      <c r="CM326">
        <v>19.551210000000001</v>
      </c>
      <c r="CN326" s="1">
        <v>1.3205089999999999E-2</v>
      </c>
      <c r="CO326" s="1">
        <v>4.0360990000000001</v>
      </c>
      <c r="CP326">
        <v>0.70351410000000003</v>
      </c>
      <c r="CQ326">
        <v>19.248270000000002</v>
      </c>
      <c r="CR326" s="1">
        <v>0.30185770000000001</v>
      </c>
      <c r="CS326" s="1">
        <v>95.280640000000005</v>
      </c>
      <c r="CT326">
        <v>0.70195779999999997</v>
      </c>
      <c r="CU326">
        <v>18.849879999999999</v>
      </c>
      <c r="CV326" s="1">
        <v>3.0302389999999999</v>
      </c>
      <c r="CW326">
        <v>985.99900000000002</v>
      </c>
      <c r="CX326">
        <v>0.7000982</v>
      </c>
      <c r="CY326">
        <v>18.499549999999999</v>
      </c>
      <c r="CZ326">
        <v>15.208449999999999</v>
      </c>
      <c r="DA326">
        <v>5089.1729999999998</v>
      </c>
      <c r="DB326">
        <v>0.69807520000000001</v>
      </c>
      <c r="DC326">
        <v>18.69623</v>
      </c>
      <c r="DD326">
        <v>42.175240000000002</v>
      </c>
      <c r="DE326">
        <v>14482.69</v>
      </c>
      <c r="DF326">
        <v>0.69656309999999999</v>
      </c>
      <c r="DG326">
        <v>18.794139999999999</v>
      </c>
      <c r="DH326">
        <v>70.141199999999998</v>
      </c>
      <c r="DI326">
        <v>24652.99</v>
      </c>
      <c r="DJ326">
        <v>0.69531509999999996</v>
      </c>
      <c r="DK326">
        <v>19.129829999999998</v>
      </c>
      <c r="DL326">
        <v>74.714399999999998</v>
      </c>
      <c r="DM326">
        <v>26820.03</v>
      </c>
      <c r="DN326">
        <v>0.69407260000000004</v>
      </c>
      <c r="DO326">
        <v>19.463719999999999</v>
      </c>
      <c r="DP326">
        <v>53.780859999999997</v>
      </c>
      <c r="DQ326">
        <v>19681.52</v>
      </c>
      <c r="DR326">
        <v>0.69294940000000005</v>
      </c>
      <c r="DS326">
        <v>19.481680000000001</v>
      </c>
      <c r="DT326">
        <v>27.450430000000001</v>
      </c>
      <c r="DU326">
        <v>10219.09</v>
      </c>
      <c r="DV326">
        <v>0.69194460000000002</v>
      </c>
      <c r="DW326">
        <v>19.174669999999999</v>
      </c>
      <c r="DX326">
        <v>10.361370000000001</v>
      </c>
      <c r="DY326">
        <v>3914.21</v>
      </c>
      <c r="DZ326">
        <v>0.69076400000000004</v>
      </c>
      <c r="EA326">
        <v>18.62557</v>
      </c>
      <c r="EB326">
        <v>3.0256639999999999</v>
      </c>
      <c r="EC326">
        <v>1156.9390000000001</v>
      </c>
      <c r="ED326">
        <v>0.68957539999999995</v>
      </c>
      <c r="EE326">
        <v>18.180789999999998</v>
      </c>
      <c r="EF326">
        <v>0.73456169999999998</v>
      </c>
      <c r="EG326">
        <v>282.58300000000003</v>
      </c>
      <c r="EH326">
        <v>0.68802490000000005</v>
      </c>
      <c r="EI326">
        <v>18.502300000000002</v>
      </c>
      <c r="EJ326">
        <v>0.18062539999999999</v>
      </c>
      <c r="EK326">
        <v>68.675799999999995</v>
      </c>
      <c r="EL326">
        <v>0.68622380000000005</v>
      </c>
      <c r="EM326">
        <v>18.881599999999999</v>
      </c>
      <c r="EN326">
        <v>6.9788970000000006E-2</v>
      </c>
      <c r="EO326">
        <v>25.547999999999998</v>
      </c>
      <c r="EP326">
        <v>0.684257</v>
      </c>
      <c r="EQ326">
        <v>19.493600000000001</v>
      </c>
      <c r="ER326">
        <v>4.8564049999999997E-2</v>
      </c>
      <c r="ES326">
        <v>17.312249999999999</v>
      </c>
      <c r="ET326">
        <v>0.68214569999999997</v>
      </c>
      <c r="EU326">
        <v>20.205500000000001</v>
      </c>
      <c r="EV326">
        <v>4.2846469999999998E-2</v>
      </c>
      <c r="EW326">
        <v>15.1454</v>
      </c>
      <c r="EX326">
        <v>0.6798092</v>
      </c>
      <c r="EY326">
        <v>20.391870000000001</v>
      </c>
      <c r="EZ326" s="1">
        <v>3.9770689999999997E-2</v>
      </c>
      <c r="FA326">
        <v>14.006629999999999</v>
      </c>
      <c r="FB326">
        <v>0.67758470000000004</v>
      </c>
      <c r="FC326">
        <v>20.09854</v>
      </c>
      <c r="FD326" s="1">
        <v>3.7289540000000003E-2</v>
      </c>
      <c r="FE326">
        <v>13.087199999999999</v>
      </c>
      <c r="FF326">
        <v>0.67542210000000003</v>
      </c>
      <c r="FG326">
        <v>19.660409999999999</v>
      </c>
      <c r="FH326" s="1">
        <v>3.497637E-2</v>
      </c>
      <c r="FI326">
        <v>12.22842</v>
      </c>
      <c r="FJ326">
        <v>0.6726818</v>
      </c>
      <c r="FK326">
        <v>19.17191</v>
      </c>
      <c r="FL326" s="1">
        <v>3.2793469999999998E-2</v>
      </c>
      <c r="FM326">
        <v>11.42163</v>
      </c>
      <c r="FN326">
        <v>0.66953249999999997</v>
      </c>
      <c r="FO326">
        <v>19.440650000000002</v>
      </c>
      <c r="FP326" s="1">
        <v>3.0746969999999998E-2</v>
      </c>
      <c r="FQ326" s="1">
        <v>10.66879</v>
      </c>
      <c r="FR326">
        <v>0.66680309999999998</v>
      </c>
      <c r="FS326">
        <v>19.84075</v>
      </c>
      <c r="FT326" s="1">
        <v>2.9007040000000001E-2</v>
      </c>
      <c r="FU326" s="1">
        <v>10.038040000000001</v>
      </c>
      <c r="FV326">
        <v>0.66441150000000004</v>
      </c>
      <c r="FW326">
        <v>20.29487</v>
      </c>
      <c r="FX326" s="1">
        <v>2.7833E-2</v>
      </c>
      <c r="FY326" s="1">
        <v>9.6439620000000001</v>
      </c>
      <c r="FZ326">
        <v>0.66164000000000001</v>
      </c>
      <c r="GA326">
        <v>20.775569999999998</v>
      </c>
      <c r="GB326" s="1">
        <v>2.7418250000000002E-2</v>
      </c>
      <c r="GC326" s="1">
        <v>9.5147200000000005</v>
      </c>
      <c r="GD326">
        <v>0.65871539999999995</v>
      </c>
      <c r="GE326">
        <v>20.73021</v>
      </c>
      <c r="GF326" s="1">
        <v>2.764554E-2</v>
      </c>
      <c r="GG326" s="1">
        <v>9.6166149999999995</v>
      </c>
      <c r="GH326">
        <v>0.65620429999999996</v>
      </c>
      <c r="GI326">
        <v>20.44679</v>
      </c>
      <c r="GJ326" s="1">
        <v>2.8095450000000001E-2</v>
      </c>
      <c r="GK326" s="1">
        <v>9.7992369999999998</v>
      </c>
      <c r="GL326">
        <v>0.65376789999999996</v>
      </c>
      <c r="GM326">
        <v>20.14742</v>
      </c>
      <c r="GN326" s="1">
        <v>2.825362E-2</v>
      </c>
      <c r="GO326" s="1">
        <v>9.8856249999999992</v>
      </c>
      <c r="GP326">
        <v>0.65165930000000005</v>
      </c>
      <c r="GQ326">
        <v>19.881869999999999</v>
      </c>
      <c r="GR326" s="1">
        <v>2.7882750000000001E-2</v>
      </c>
      <c r="GS326" s="1">
        <v>9.7824740000000006</v>
      </c>
      <c r="GT326">
        <v>0.64851720000000002</v>
      </c>
      <c r="GU326">
        <v>19.816859999999998</v>
      </c>
      <c r="GV326" s="1">
        <v>2.6917480000000001E-2</v>
      </c>
      <c r="GW326" s="1">
        <v>9.4793579999999995</v>
      </c>
      <c r="GX326">
        <v>0.64472229999999997</v>
      </c>
      <c r="GY326">
        <v>20.17428</v>
      </c>
      <c r="GZ326" s="1">
        <v>2.5508019999999999E-2</v>
      </c>
      <c r="HA326" s="1">
        <v>9.0228199999999994</v>
      </c>
      <c r="HB326">
        <v>0.64130849999999995</v>
      </c>
      <c r="HC326">
        <v>20.31053</v>
      </c>
      <c r="HD326" s="1">
        <v>2.386545E-2</v>
      </c>
      <c r="HE326" s="1">
        <v>8.4720230000000001</v>
      </c>
      <c r="HF326">
        <v>0.63783199999999995</v>
      </c>
      <c r="HG326">
        <v>20.39687</v>
      </c>
      <c r="HH326" s="1">
        <v>2.212828E-2</v>
      </c>
      <c r="HI326" s="1">
        <v>7.8838549999999996</v>
      </c>
      <c r="HJ326">
        <v>0.63412029999999997</v>
      </c>
      <c r="HK326">
        <v>20.092110000000002</v>
      </c>
      <c r="HL326" s="1">
        <v>2.040515E-2</v>
      </c>
      <c r="HM326" s="1">
        <v>7.2970189999999997</v>
      </c>
      <c r="HN326">
        <v>0.63020849999999995</v>
      </c>
      <c r="HO326">
        <v>19.77826</v>
      </c>
      <c r="HP326" s="1">
        <v>1.874725E-2</v>
      </c>
      <c r="HQ326" s="1">
        <v>6.7311940000000003</v>
      </c>
      <c r="HR326">
        <v>0.627247</v>
      </c>
      <c r="HS326">
        <v>19.432780000000001</v>
      </c>
      <c r="HT326" s="1">
        <v>1.720959E-2</v>
      </c>
      <c r="HU326" s="1">
        <v>6.1940939999999998</v>
      </c>
      <c r="HV326">
        <v>0.62392669999999995</v>
      </c>
      <c r="HW326">
        <v>19.13991</v>
      </c>
      <c r="HX326" s="1">
        <v>1.5775839999999999E-2</v>
      </c>
      <c r="HY326" s="1">
        <v>5.694655</v>
      </c>
      <c r="HZ326">
        <v>0.6207918</v>
      </c>
      <c r="IA326">
        <v>19.083760000000002</v>
      </c>
      <c r="IB326" s="1">
        <v>1.446339E-2</v>
      </c>
      <c r="IC326" s="1">
        <v>5.2348530000000002</v>
      </c>
      <c r="ID326">
        <v>0.61755150000000003</v>
      </c>
      <c r="IE326">
        <v>19.405529999999999</v>
      </c>
      <c r="IF326" s="1">
        <v>1.326952E-2</v>
      </c>
      <c r="IG326" s="1">
        <v>4.8150820000000003</v>
      </c>
      <c r="IH326">
        <v>0.61442969999999997</v>
      </c>
      <c r="II326">
        <v>19.706309999999998</v>
      </c>
      <c r="IJ326" s="1">
        <v>1.218106E-2</v>
      </c>
      <c r="IK326" s="1">
        <v>4.4304329999999998</v>
      </c>
      <c r="IL326">
        <v>0.611626</v>
      </c>
      <c r="IM326">
        <v>20.080780000000001</v>
      </c>
      <c r="IN326" s="1">
        <v>1.118092E-2</v>
      </c>
      <c r="IO326" s="1">
        <v>4.0765659999999997</v>
      </c>
      <c r="IP326">
        <v>0.60873719999999998</v>
      </c>
      <c r="IQ326">
        <v>19.858000000000001</v>
      </c>
      <c r="IR326" s="1">
        <v>1.025788E-2</v>
      </c>
      <c r="IS326" s="1">
        <v>3.7514880000000002</v>
      </c>
      <c r="IT326">
        <v>0.60596819999999996</v>
      </c>
      <c r="IU326">
        <v>19.391829999999999</v>
      </c>
      <c r="IV326" s="1">
        <v>9.4106910000000005E-3</v>
      </c>
      <c r="IW326" s="1">
        <v>3.4523920000000001</v>
      </c>
      <c r="IX326">
        <v>0.60356200000000004</v>
      </c>
      <c r="IY326">
        <v>19.005759999999999</v>
      </c>
      <c r="IZ326" s="1">
        <v>8.6380229999999999E-3</v>
      </c>
      <c r="JA326" s="1">
        <v>3.1774170000000002</v>
      </c>
      <c r="JB326">
        <v>0.60147229999999996</v>
      </c>
      <c r="JC326">
        <v>18.70693</v>
      </c>
      <c r="JD326" s="1">
        <v>7.9324660000000009E-3</v>
      </c>
      <c r="JE326" s="1">
        <v>2.9248919999999998</v>
      </c>
      <c r="JF326">
        <v>0.59956779999999998</v>
      </c>
      <c r="JG326">
        <v>19.196919999999999</v>
      </c>
      <c r="JH326" s="1">
        <v>7.2856989999999996E-3</v>
      </c>
      <c r="JI326" s="1">
        <v>2.6929129999999999</v>
      </c>
      <c r="JJ326">
        <v>0.59785350000000004</v>
      </c>
      <c r="JK326">
        <v>19.859559999999998</v>
      </c>
      <c r="JL326" s="1">
        <v>6.690639E-3</v>
      </c>
      <c r="JM326" s="1">
        <v>2.4784839999999999</v>
      </c>
      <c r="JN326">
        <v>0.59645139999999996</v>
      </c>
      <c r="JO326">
        <v>20.335570000000001</v>
      </c>
      <c r="JP326" s="1">
        <v>6.1367890000000001E-3</v>
      </c>
      <c r="JQ326" s="1">
        <v>2.2780269999999998</v>
      </c>
      <c r="JR326">
        <v>0.59523159999999997</v>
      </c>
      <c r="JS326">
        <v>20.96246</v>
      </c>
      <c r="JT326" s="1">
        <v>5.6159139999999996E-3</v>
      </c>
      <c r="JU326" s="1">
        <v>2.088454</v>
      </c>
      <c r="JV326">
        <v>0.59417120000000001</v>
      </c>
      <c r="JW326">
        <v>20.989889999999999</v>
      </c>
      <c r="JX326" s="1">
        <v>5.1217570000000002E-3</v>
      </c>
      <c r="JY326" s="1">
        <v>1.9078740000000001</v>
      </c>
      <c r="JZ326">
        <v>0.59330240000000001</v>
      </c>
      <c r="KA326">
        <v>20.297460000000001</v>
      </c>
      <c r="KB326" s="1">
        <v>4.6495939999999999E-3</v>
      </c>
      <c r="KC326" s="1">
        <v>1.7344740000000001</v>
      </c>
      <c r="KD326">
        <v>0.59260590000000002</v>
      </c>
      <c r="KE326">
        <v>19.63467</v>
      </c>
      <c r="KF326" s="1">
        <v>4.1954310000000003E-3</v>
      </c>
      <c r="KG326" s="1">
        <v>1.567294</v>
      </c>
      <c r="KH326">
        <v>0.59200540000000001</v>
      </c>
      <c r="KI326">
        <v>19.029640000000001</v>
      </c>
      <c r="KJ326" s="1">
        <v>3.7584720000000001E-3</v>
      </c>
      <c r="KK326" s="1">
        <v>1.4059740000000001</v>
      </c>
      <c r="KL326">
        <v>0.59154119999999999</v>
      </c>
      <c r="KM326">
        <v>19.399419999999999</v>
      </c>
      <c r="KN326" s="1">
        <v>3.3340169999999999E-3</v>
      </c>
      <c r="KO326" s="1">
        <v>1.248864</v>
      </c>
      <c r="KP326">
        <v>0.59115580000000001</v>
      </c>
      <c r="KQ326">
        <v>20.212350000000001</v>
      </c>
      <c r="KR326" s="1">
        <v>2.9165789999999999E-3</v>
      </c>
      <c r="KS326" s="1">
        <v>1.0942639999999999</v>
      </c>
      <c r="KT326">
        <v>0.59089829999999999</v>
      </c>
      <c r="KU326">
        <v>21.220089999999999</v>
      </c>
      <c r="KV326" s="1">
        <v>2.5067269999999998E-3</v>
      </c>
      <c r="KW326" s="1">
        <v>0.94191910000000001</v>
      </c>
      <c r="KX326">
        <v>0.59070250000000002</v>
      </c>
      <c r="KY326">
        <v>22.127739999999999</v>
      </c>
      <c r="KZ326" s="1">
        <v>2.1127089999999999E-3</v>
      </c>
      <c r="LA326" s="1">
        <v>0.79504920000000001</v>
      </c>
      <c r="LB326">
        <v>0.59063270000000001</v>
      </c>
      <c r="LC326">
        <v>22.09365</v>
      </c>
      <c r="LD326" s="1">
        <v>1.7517240000000001E-3</v>
      </c>
      <c r="LE326" s="1">
        <v>0.6598948</v>
      </c>
      <c r="LF326">
        <v>0.59060500000000005</v>
      </c>
      <c r="LG326">
        <v>21.343409999999999</v>
      </c>
      <c r="LH326" s="1">
        <v>1.441992E-3</v>
      </c>
      <c r="LI326" s="1">
        <v>0.5433403</v>
      </c>
      <c r="LJ326">
        <v>0.5906129</v>
      </c>
      <c r="LK326">
        <v>20.57741</v>
      </c>
      <c r="LL326" s="1">
        <v>1.1933849999999999E-3</v>
      </c>
      <c r="LM326" s="1">
        <v>0.44941300000000001</v>
      </c>
      <c r="LN326">
        <v>0.59065909999999999</v>
      </c>
      <c r="LO326">
        <v>19.871390000000002</v>
      </c>
      <c r="LP326" s="1">
        <v>1.0049099999999999E-3</v>
      </c>
      <c r="LQ326" s="1">
        <v>0.37800050000000002</v>
      </c>
      <c r="LR326">
        <v>0.59075040000000001</v>
      </c>
      <c r="LS326">
        <v>20.259540000000001</v>
      </c>
      <c r="LT326" s="1">
        <v>8.6678030000000004E-4</v>
      </c>
      <c r="LU326" s="1">
        <v>0.32555210000000001</v>
      </c>
      <c r="LV326">
        <v>0.59082789999999996</v>
      </c>
      <c r="LW326">
        <v>21.037310000000002</v>
      </c>
      <c r="LX326" s="1">
        <v>7.6504649999999997E-4</v>
      </c>
      <c r="LY326" s="1">
        <v>0.28697349999999999</v>
      </c>
      <c r="LZ326">
        <v>0.59091470000000001</v>
      </c>
      <c r="MA326">
        <v>22.01484</v>
      </c>
      <c r="MB326" s="1">
        <v>6.8712229999999997E-4</v>
      </c>
      <c r="MC326" s="1">
        <v>0.25751220000000002</v>
      </c>
      <c r="MD326">
        <v>0.59103430000000001</v>
      </c>
      <c r="ME326">
        <v>22.772259999999999</v>
      </c>
      <c r="MF326" s="1">
        <v>6.2420300000000004E-4</v>
      </c>
      <c r="MG326" s="1">
        <v>0.2337748</v>
      </c>
      <c r="MH326">
        <v>0.59113910000000003</v>
      </c>
      <c r="MI326">
        <v>22.697320000000001</v>
      </c>
      <c r="MJ326" s="1">
        <v>5.7137819999999995E-4</v>
      </c>
      <c r="MK326" s="1">
        <v>0.21388989999999999</v>
      </c>
      <c r="ML326">
        <v>0.591248</v>
      </c>
      <c r="MM326">
        <v>21.91208</v>
      </c>
      <c r="MN326" s="1">
        <v>5.2653409999999998E-4</v>
      </c>
      <c r="MO326" s="1">
        <v>0.19699649999999999</v>
      </c>
      <c r="MP326">
        <v>0.59134109999999995</v>
      </c>
      <c r="MQ326">
        <v>21.131609999999998</v>
      </c>
      <c r="MR326" s="1">
        <v>4.8858959999999998E-4</v>
      </c>
      <c r="MS326" s="1">
        <v>0.18271090000000001</v>
      </c>
      <c r="MT326">
        <v>0.59139059999999999</v>
      </c>
      <c r="MU326">
        <v>20.46791</v>
      </c>
      <c r="MV326" s="1">
        <v>4.5669359999999997E-4</v>
      </c>
      <c r="MW326" s="1">
        <v>0.1706955</v>
      </c>
      <c r="MX326">
        <v>0.5914471</v>
      </c>
      <c r="MY326">
        <v>20.76398</v>
      </c>
      <c r="MZ326" s="1">
        <v>4.2958429999999999E-4</v>
      </c>
      <c r="NA326" s="1">
        <v>0.16050490000000001</v>
      </c>
      <c r="NB326">
        <v>0.59149339999999995</v>
      </c>
      <c r="NC326">
        <v>20.841010000000001</v>
      </c>
      <c r="ND326" s="1">
        <v>4.0613679999999998E-4</v>
      </c>
      <c r="NE326" s="1">
        <v>0.15167610000000001</v>
      </c>
      <c r="NF326">
        <v>0.59150550000000002</v>
      </c>
      <c r="NG326">
        <v>21.68177</v>
      </c>
      <c r="NH326" s="1">
        <v>3.852048E-4</v>
      </c>
      <c r="NI326" s="1">
        <v>0.14381959999999999</v>
      </c>
      <c r="NJ326">
        <v>0.59148829999999997</v>
      </c>
      <c r="NK326">
        <v>22.343440000000001</v>
      </c>
      <c r="NL326" s="1">
        <v>3.661688E-4</v>
      </c>
      <c r="NM326" s="1">
        <v>0.13668810000000001</v>
      </c>
      <c r="NN326">
        <v>0.59140800000000004</v>
      </c>
      <c r="NO326">
        <v>22.32489</v>
      </c>
      <c r="NP326" s="1">
        <v>3.4876569999999998E-4</v>
      </c>
      <c r="NQ326" s="1">
        <v>0.13017119999999999</v>
      </c>
      <c r="NR326">
        <v>0.59131400000000001</v>
      </c>
      <c r="NS326">
        <v>21.87</v>
      </c>
      <c r="NT326" s="1">
        <v>3.3285569999999998E-4</v>
      </c>
      <c r="NU326" s="1">
        <v>0.1242129</v>
      </c>
      <c r="NV326">
        <v>0.59115510000000004</v>
      </c>
      <c r="NW326">
        <v>21.24774</v>
      </c>
      <c r="NX326" s="1">
        <v>3.1836879999999997E-4</v>
      </c>
      <c r="NY326" s="1">
        <v>0.1187995</v>
      </c>
      <c r="NZ326">
        <v>0.59097120000000003</v>
      </c>
      <c r="OA326">
        <v>20.802479999999999</v>
      </c>
      <c r="OB326" s="1">
        <v>3.053159E-4</v>
      </c>
      <c r="OC326" s="1">
        <v>0.1139183</v>
      </c>
      <c r="OD326">
        <v>0.59077990000000002</v>
      </c>
      <c r="OE326">
        <v>21.507429999999999</v>
      </c>
      <c r="OF326" s="1">
        <v>2.9365320000000002E-4</v>
      </c>
      <c r="OG326" s="1">
        <v>0.10956059999999999</v>
      </c>
      <c r="OH326">
        <v>0.59056869999999995</v>
      </c>
      <c r="OI326">
        <v>22.648479999999999</v>
      </c>
      <c r="OJ326" s="1">
        <v>2.8344859999999999E-4</v>
      </c>
      <c r="OK326" s="1">
        <v>0.1057351</v>
      </c>
    </row>
    <row r="327" spans="1:401" x14ac:dyDescent="0.35">
      <c r="A327">
        <v>333</v>
      </c>
      <c r="B327" t="s">
        <v>4</v>
      </c>
      <c r="C327" t="s">
        <v>181</v>
      </c>
      <c r="D327" t="s">
        <v>333</v>
      </c>
      <c r="E327">
        <v>875.32460000000003</v>
      </c>
      <c r="F327">
        <v>0.80639090000000002</v>
      </c>
      <c r="G327">
        <v>17.143799999999999</v>
      </c>
      <c r="H327">
        <v>0</v>
      </c>
      <c r="I327">
        <v>0</v>
      </c>
      <c r="J327">
        <v>0.80766110000000002</v>
      </c>
      <c r="K327">
        <v>17.51849</v>
      </c>
      <c r="L327">
        <v>0</v>
      </c>
      <c r="M327">
        <v>0</v>
      </c>
      <c r="N327">
        <v>0.80894699999999997</v>
      </c>
      <c r="O327">
        <v>18.02562</v>
      </c>
      <c r="P327">
        <v>0</v>
      </c>
      <c r="Q327">
        <v>0</v>
      </c>
      <c r="R327">
        <v>0.80928619999999996</v>
      </c>
      <c r="S327">
        <v>18.654890000000002</v>
      </c>
      <c r="T327">
        <v>0</v>
      </c>
      <c r="U327">
        <v>0</v>
      </c>
      <c r="V327">
        <v>0.80916399999999999</v>
      </c>
      <c r="W327">
        <v>19.222950000000001</v>
      </c>
      <c r="X327">
        <v>0</v>
      </c>
      <c r="Y327">
        <v>0</v>
      </c>
      <c r="Z327">
        <v>0.80916220000000005</v>
      </c>
      <c r="AA327">
        <v>19.3535</v>
      </c>
      <c r="AB327">
        <v>0</v>
      </c>
      <c r="AC327">
        <v>0</v>
      </c>
      <c r="AD327">
        <v>0.80907689999999999</v>
      </c>
      <c r="AE327">
        <v>18.98657</v>
      </c>
      <c r="AF327">
        <v>0</v>
      </c>
      <c r="AG327">
        <v>0</v>
      </c>
      <c r="AH327">
        <v>0.80890770000000001</v>
      </c>
      <c r="AI327">
        <v>18.448060000000002</v>
      </c>
      <c r="AJ327">
        <v>0</v>
      </c>
      <c r="AK327">
        <v>0</v>
      </c>
      <c r="AL327">
        <v>0.80878760000000005</v>
      </c>
      <c r="AM327">
        <v>17.913789999999999</v>
      </c>
      <c r="AN327">
        <v>0</v>
      </c>
      <c r="AO327">
        <v>0</v>
      </c>
      <c r="AP327">
        <v>0.80880989999999997</v>
      </c>
      <c r="AQ327">
        <v>18.112179999999999</v>
      </c>
      <c r="AR327">
        <v>0</v>
      </c>
      <c r="AS327">
        <v>0</v>
      </c>
      <c r="AT327">
        <v>0.80879590000000001</v>
      </c>
      <c r="AU327">
        <v>18.71949</v>
      </c>
      <c r="AV327">
        <v>0</v>
      </c>
      <c r="AW327">
        <v>0</v>
      </c>
      <c r="AX327">
        <v>0.80871859999999995</v>
      </c>
      <c r="AY327">
        <v>19.459630000000001</v>
      </c>
      <c r="AZ327">
        <v>0</v>
      </c>
      <c r="BA327">
        <v>0</v>
      </c>
      <c r="BB327">
        <v>0.80865410000000004</v>
      </c>
      <c r="BC327">
        <v>20.149049999999999</v>
      </c>
      <c r="BD327">
        <v>0</v>
      </c>
      <c r="BE327">
        <v>0</v>
      </c>
      <c r="BF327">
        <v>0.80857049999999997</v>
      </c>
      <c r="BG327">
        <v>20.258369999999999</v>
      </c>
      <c r="BH327">
        <v>0</v>
      </c>
      <c r="BI327">
        <v>0</v>
      </c>
      <c r="BJ327">
        <v>0.8084287</v>
      </c>
      <c r="BK327">
        <v>19.96491</v>
      </c>
      <c r="BL327">
        <v>0</v>
      </c>
      <c r="BM327">
        <v>0</v>
      </c>
      <c r="BN327">
        <v>0.80830270000000004</v>
      </c>
      <c r="BO327">
        <v>19.54307</v>
      </c>
      <c r="BP327">
        <v>1.0927900000000001E-33</v>
      </c>
      <c r="BQ327">
        <v>4.5964969999999998E-31</v>
      </c>
      <c r="BR327">
        <v>0.80811259999999996</v>
      </c>
      <c r="BS327">
        <v>19.133780000000002</v>
      </c>
      <c r="BT327" s="1">
        <v>6.750983E-22</v>
      </c>
      <c r="BU327" s="1">
        <v>1.6918269999999999E-19</v>
      </c>
      <c r="BV327">
        <v>0.80796140000000005</v>
      </c>
      <c r="BW327">
        <v>19.227309999999999</v>
      </c>
      <c r="BX327" s="1">
        <v>1.971651E-16</v>
      </c>
      <c r="BY327" s="1">
        <v>8.2961910000000004E-14</v>
      </c>
      <c r="BZ327">
        <v>0.80779020000000001</v>
      </c>
      <c r="CA327">
        <v>19.328230000000001</v>
      </c>
      <c r="CB327" s="1">
        <v>2.999306E-10</v>
      </c>
      <c r="CC327" s="1">
        <v>8.3573589999999999E-8</v>
      </c>
      <c r="CD327">
        <v>0.80788530000000003</v>
      </c>
      <c r="CE327">
        <v>19.675550000000001</v>
      </c>
      <c r="CF327" s="1">
        <v>5.4218289999999999E-7</v>
      </c>
      <c r="CG327" s="1">
        <v>1.6210669999999999E-4</v>
      </c>
      <c r="CH327">
        <v>0.80791599999999997</v>
      </c>
      <c r="CI327">
        <v>19.746169999999999</v>
      </c>
      <c r="CJ327" s="1">
        <v>1.371016E-4</v>
      </c>
      <c r="CK327" s="1">
        <v>4.3414179999999997E-2</v>
      </c>
      <c r="CL327">
        <v>0.80789169999999999</v>
      </c>
      <c r="CM327">
        <v>19.55716</v>
      </c>
      <c r="CN327" s="1">
        <v>9.3322089999999993E-3</v>
      </c>
      <c r="CO327" s="1">
        <v>3.1098849999999998</v>
      </c>
      <c r="CP327">
        <v>0.80782160000000003</v>
      </c>
      <c r="CQ327">
        <v>19.27298</v>
      </c>
      <c r="CR327" s="1">
        <v>0.2305691</v>
      </c>
      <c r="CS327" s="1">
        <v>80.436819999999997</v>
      </c>
      <c r="CT327">
        <v>0.80757520000000005</v>
      </c>
      <c r="CU327">
        <v>18.880310000000001</v>
      </c>
      <c r="CV327" s="1">
        <v>2.4778129999999998</v>
      </c>
      <c r="CW327">
        <v>902.85040000000004</v>
      </c>
      <c r="CX327">
        <v>0.80731980000000003</v>
      </c>
      <c r="CY327">
        <v>18.527920000000002</v>
      </c>
      <c r="CZ327" s="1">
        <v>13.21646</v>
      </c>
      <c r="DA327">
        <v>5015.1869999999999</v>
      </c>
      <c r="DB327">
        <v>0.8072203</v>
      </c>
      <c r="DC327">
        <v>18.72626</v>
      </c>
      <c r="DD327">
        <v>38.726089999999999</v>
      </c>
      <c r="DE327">
        <v>15263.04</v>
      </c>
      <c r="DF327">
        <v>0.80763640000000003</v>
      </c>
      <c r="DG327">
        <v>18.80611</v>
      </c>
      <c r="DH327">
        <v>67.711669999999998</v>
      </c>
      <c r="DI327">
        <v>27637.759999999998</v>
      </c>
      <c r="DJ327">
        <v>0.80836589999999997</v>
      </c>
      <c r="DK327">
        <v>19.121569999999998</v>
      </c>
      <c r="DL327">
        <v>75.524360000000001</v>
      </c>
      <c r="DM327">
        <v>31839.49</v>
      </c>
      <c r="DN327">
        <v>0.80919560000000001</v>
      </c>
      <c r="DO327">
        <v>19.470949999999998</v>
      </c>
      <c r="DP327">
        <v>56.712829999999997</v>
      </c>
      <c r="DQ327">
        <v>24647.21</v>
      </c>
      <c r="DR327">
        <v>0.8104751</v>
      </c>
      <c r="DS327">
        <v>19.482970000000002</v>
      </c>
      <c r="DT327">
        <v>30.09365</v>
      </c>
      <c r="DU327">
        <v>13446.99</v>
      </c>
      <c r="DV327">
        <v>0.81301599999999996</v>
      </c>
      <c r="DW327">
        <v>19.19698</v>
      </c>
      <c r="DX327">
        <v>11.76605</v>
      </c>
      <c r="DY327">
        <v>5390.8950000000004</v>
      </c>
      <c r="DZ327">
        <v>0.81549430000000001</v>
      </c>
      <c r="EA327">
        <v>18.676159999999999</v>
      </c>
      <c r="EB327">
        <v>3.5412149999999998</v>
      </c>
      <c r="EC327">
        <v>1658.3610000000001</v>
      </c>
      <c r="ED327">
        <v>0.81836279999999995</v>
      </c>
      <c r="EE327">
        <v>18.24314</v>
      </c>
      <c r="EF327">
        <v>0.87588319999999997</v>
      </c>
      <c r="EG327">
        <v>416.04579999999999</v>
      </c>
      <c r="EH327">
        <v>0.82113849999999999</v>
      </c>
      <c r="EI327">
        <v>18.566790000000001</v>
      </c>
      <c r="EJ327">
        <v>0.21139150000000001</v>
      </c>
      <c r="EK327">
        <v>99.413619999999995</v>
      </c>
      <c r="EL327">
        <v>0.82406389999999996</v>
      </c>
      <c r="EM327">
        <v>18.92643</v>
      </c>
      <c r="EN327">
        <v>7.5604920000000006E-2</v>
      </c>
      <c r="EO327">
        <v>33.655560000000001</v>
      </c>
      <c r="EP327">
        <v>0.82740959999999997</v>
      </c>
      <c r="EQ327">
        <v>19.51229</v>
      </c>
      <c r="ER327">
        <v>4.9779400000000001E-2</v>
      </c>
      <c r="ES327">
        <v>21.148420000000002</v>
      </c>
      <c r="ET327">
        <v>0.83107160000000002</v>
      </c>
      <c r="EU327">
        <v>20.229859999999999</v>
      </c>
      <c r="EV327">
        <v>4.3293949999999998E-2</v>
      </c>
      <c r="EW327">
        <v>18.131039999999999</v>
      </c>
      <c r="EX327">
        <v>0.83541940000000003</v>
      </c>
      <c r="EY327">
        <v>20.403040000000001</v>
      </c>
      <c r="EZ327" s="1">
        <v>4.0080770000000002E-2</v>
      </c>
      <c r="FA327">
        <v>16.714120000000001</v>
      </c>
      <c r="FB327">
        <v>0.84075719999999998</v>
      </c>
      <c r="FC327">
        <v>20.110119999999998</v>
      </c>
      <c r="FD327" s="1">
        <v>3.7562690000000003E-2</v>
      </c>
      <c r="FE327">
        <v>15.618230000000001</v>
      </c>
      <c r="FF327">
        <v>0.84704829999999998</v>
      </c>
      <c r="FG327">
        <v>19.706209999999999</v>
      </c>
      <c r="FH327" s="1">
        <v>3.5233380000000002E-2</v>
      </c>
      <c r="FI327">
        <v>14.606619999999999</v>
      </c>
      <c r="FJ327">
        <v>0.85404910000000001</v>
      </c>
      <c r="FK327">
        <v>19.232600000000001</v>
      </c>
      <c r="FL327" s="1">
        <v>3.3035090000000003E-2</v>
      </c>
      <c r="FM327">
        <v>13.65025</v>
      </c>
      <c r="FN327">
        <v>0.86157410000000001</v>
      </c>
      <c r="FO327">
        <v>19.496590000000001</v>
      </c>
      <c r="FP327" s="1">
        <v>3.096819E-2</v>
      </c>
      <c r="FQ327" s="1">
        <v>12.752359999999999</v>
      </c>
      <c r="FR327">
        <v>0.86480440000000003</v>
      </c>
      <c r="FS327">
        <v>19.887370000000001</v>
      </c>
      <c r="FT327" s="1">
        <v>2.9166270000000001E-2</v>
      </c>
      <c r="FU327" s="1">
        <v>11.97688</v>
      </c>
      <c r="FV327">
        <v>0.8589118</v>
      </c>
      <c r="FW327">
        <v>20.31936</v>
      </c>
      <c r="FX327" s="1">
        <v>2.7921390000000001E-2</v>
      </c>
      <c r="FY327" s="1">
        <v>11.46217</v>
      </c>
      <c r="FZ327">
        <v>0.85241719999999999</v>
      </c>
      <c r="GA327">
        <v>20.79851</v>
      </c>
      <c r="GB327" s="1">
        <v>2.7422849999999999E-2</v>
      </c>
      <c r="GC327" s="1">
        <v>11.25414</v>
      </c>
      <c r="GD327">
        <v>0.84565310000000005</v>
      </c>
      <c r="GE327">
        <v>20.747990000000001</v>
      </c>
      <c r="GF327" s="1">
        <v>2.7593099999999999E-2</v>
      </c>
      <c r="GG327" s="1">
        <v>11.33211</v>
      </c>
      <c r="GH327">
        <v>0.83942530000000004</v>
      </c>
      <c r="GI327">
        <v>20.450140000000001</v>
      </c>
      <c r="GJ327" s="1">
        <v>2.8045150000000001E-2</v>
      </c>
      <c r="GK327" s="1">
        <v>11.54016</v>
      </c>
      <c r="GL327">
        <v>0.83332890000000004</v>
      </c>
      <c r="GM327">
        <v>20.160710000000002</v>
      </c>
      <c r="GN327" s="1">
        <v>2.824962E-2</v>
      </c>
      <c r="GO327" s="1">
        <v>11.66033</v>
      </c>
      <c r="GP327">
        <v>0.82769740000000003</v>
      </c>
      <c r="GQ327">
        <v>19.898260000000001</v>
      </c>
      <c r="GR327" s="1">
        <v>2.794495E-2</v>
      </c>
      <c r="GS327" s="1">
        <v>11.56879</v>
      </c>
      <c r="GT327">
        <v>0.8215808</v>
      </c>
      <c r="GU327">
        <v>19.831620000000001</v>
      </c>
      <c r="GV327" s="1">
        <v>2.7036830000000001E-2</v>
      </c>
      <c r="GW327" s="1">
        <v>11.231859999999999</v>
      </c>
      <c r="GX327">
        <v>0.81516149999999998</v>
      </c>
      <c r="GY327">
        <v>20.198219999999999</v>
      </c>
      <c r="GZ327" s="1">
        <v>2.5668119999999999E-2</v>
      </c>
      <c r="HA327" s="1">
        <v>10.701359999999999</v>
      </c>
      <c r="HB327">
        <v>0.80915300000000001</v>
      </c>
      <c r="HC327">
        <v>20.346430000000002</v>
      </c>
      <c r="HD327" s="1">
        <v>2.4048569999999998E-2</v>
      </c>
      <c r="HE327" s="1">
        <v>10.04942</v>
      </c>
      <c r="HF327">
        <v>0.8027881</v>
      </c>
      <c r="HG327">
        <v>20.418050000000001</v>
      </c>
      <c r="HH327" s="1">
        <v>2.2317219999999999E-2</v>
      </c>
      <c r="HI327" s="1">
        <v>9.347486</v>
      </c>
      <c r="HJ327">
        <v>0.79612340000000004</v>
      </c>
      <c r="HK327">
        <v>20.11938</v>
      </c>
      <c r="HL327" s="1">
        <v>2.059122E-2</v>
      </c>
      <c r="HM327" s="1">
        <v>8.6437439999999999</v>
      </c>
      <c r="HN327">
        <v>0.78915900000000005</v>
      </c>
      <c r="HO327">
        <v>19.791679999999999</v>
      </c>
      <c r="HP327" s="1">
        <v>1.8924949999999999E-2</v>
      </c>
      <c r="HQ327" s="1">
        <v>7.9634609999999997</v>
      </c>
      <c r="HR327">
        <v>0.78362330000000002</v>
      </c>
      <c r="HS327">
        <v>19.435420000000001</v>
      </c>
      <c r="HT327" s="1">
        <v>1.737814E-2</v>
      </c>
      <c r="HU327" s="1">
        <v>7.3227900000000004</v>
      </c>
      <c r="HV327">
        <v>0.77749950000000001</v>
      </c>
      <c r="HW327">
        <v>19.122119999999999</v>
      </c>
      <c r="HX327" s="1">
        <v>1.5932189999999999E-2</v>
      </c>
      <c r="HY327" s="1">
        <v>6.7273300000000003</v>
      </c>
      <c r="HZ327">
        <v>0.77153649999999996</v>
      </c>
      <c r="IA327">
        <v>19.068280000000001</v>
      </c>
      <c r="IB327" s="1">
        <v>1.460739E-2</v>
      </c>
      <c r="IC327" s="1">
        <v>6.1789639999999997</v>
      </c>
      <c r="ID327">
        <v>0.76570450000000001</v>
      </c>
      <c r="IE327">
        <v>19.407730000000001</v>
      </c>
      <c r="IF327" s="1">
        <v>1.340153E-2</v>
      </c>
      <c r="IG327" s="1">
        <v>5.6778550000000001</v>
      </c>
      <c r="IH327">
        <v>0.76023660000000004</v>
      </c>
      <c r="II327">
        <v>19.721689999999999</v>
      </c>
      <c r="IJ327" s="1">
        <v>1.2303390000000001E-2</v>
      </c>
      <c r="IK327" s="1">
        <v>5.2181749999999996</v>
      </c>
      <c r="IL327">
        <v>0.7548357</v>
      </c>
      <c r="IM327">
        <v>20.093360000000001</v>
      </c>
      <c r="IN327" s="1">
        <v>1.12932E-2</v>
      </c>
      <c r="IO327" s="1">
        <v>4.7959990000000001</v>
      </c>
      <c r="IP327">
        <v>0.74920699999999996</v>
      </c>
      <c r="IQ327">
        <v>19.88475</v>
      </c>
      <c r="IR327" s="1">
        <v>1.0361570000000001E-2</v>
      </c>
      <c r="IS327" s="1">
        <v>4.4090809999999996</v>
      </c>
      <c r="IT327">
        <v>0.74372939999999998</v>
      </c>
      <c r="IU327">
        <v>19.414570000000001</v>
      </c>
      <c r="IV327" s="1">
        <v>9.5062670000000005E-3</v>
      </c>
      <c r="IW327" s="1">
        <v>4.0536240000000001</v>
      </c>
      <c r="IX327">
        <v>0.73890829999999996</v>
      </c>
      <c r="IY327">
        <v>19.026800000000001</v>
      </c>
      <c r="IZ327" s="1">
        <v>8.7262390000000002E-3</v>
      </c>
      <c r="JA327" s="1">
        <v>3.7268979999999998</v>
      </c>
      <c r="JB327">
        <v>0.73457150000000004</v>
      </c>
      <c r="JC327">
        <v>18.713560000000001</v>
      </c>
      <c r="JD327" s="1">
        <v>8.0136140000000005E-3</v>
      </c>
      <c r="JE327" s="1">
        <v>3.4290959999999999</v>
      </c>
      <c r="JF327">
        <v>0.73061449999999994</v>
      </c>
      <c r="JG327">
        <v>19.17784</v>
      </c>
      <c r="JH327" s="1">
        <v>7.3604990000000004E-3</v>
      </c>
      <c r="JI327" s="1">
        <v>3.1571709999999999</v>
      </c>
      <c r="JJ327">
        <v>0.72708170000000005</v>
      </c>
      <c r="JK327">
        <v>19.84524</v>
      </c>
      <c r="JL327" s="1">
        <v>6.7603029999999996E-3</v>
      </c>
      <c r="JM327" s="1">
        <v>2.9062009999999998</v>
      </c>
      <c r="JN327">
        <v>0.72405229999999998</v>
      </c>
      <c r="JO327">
        <v>20.323799999999999</v>
      </c>
      <c r="JP327" s="1">
        <v>6.2023199999999999E-3</v>
      </c>
      <c r="JQ327" s="1">
        <v>2.671888</v>
      </c>
      <c r="JR327">
        <v>0.72146370000000004</v>
      </c>
      <c r="JS327">
        <v>20.966270000000002</v>
      </c>
      <c r="JT327" s="1">
        <v>5.6782819999999998E-3</v>
      </c>
      <c r="JU327" s="1">
        <v>2.4507650000000001</v>
      </c>
      <c r="JV327">
        <v>0.71924790000000005</v>
      </c>
      <c r="JW327">
        <v>21.030380000000001</v>
      </c>
      <c r="JX327" s="1">
        <v>5.181443E-3</v>
      </c>
      <c r="JY327" s="1">
        <v>2.2402920000000002</v>
      </c>
      <c r="JZ327">
        <v>0.71737110000000004</v>
      </c>
      <c r="KA327">
        <v>20.34498</v>
      </c>
      <c r="KB327" s="1">
        <v>4.7071420000000001E-3</v>
      </c>
      <c r="KC327" s="1">
        <v>2.0384929999999999</v>
      </c>
      <c r="KD327">
        <v>0.71589329999999995</v>
      </c>
      <c r="KE327">
        <v>19.67831</v>
      </c>
      <c r="KF327" s="1">
        <v>4.2509920000000003E-3</v>
      </c>
      <c r="KG327" s="1">
        <v>1.843969</v>
      </c>
      <c r="KH327">
        <v>0.71467389999999997</v>
      </c>
      <c r="KI327">
        <v>19.091899999999999</v>
      </c>
      <c r="KJ327" s="1">
        <v>3.8123039999999999E-3</v>
      </c>
      <c r="KK327" s="1">
        <v>1.656231</v>
      </c>
      <c r="KL327">
        <v>0.71370630000000002</v>
      </c>
      <c r="KM327">
        <v>19.433039999999998</v>
      </c>
      <c r="KN327" s="1">
        <v>3.3867139999999999E-3</v>
      </c>
      <c r="KO327" s="1">
        <v>1.473735</v>
      </c>
      <c r="KP327">
        <v>0.71295580000000003</v>
      </c>
      <c r="KQ327">
        <v>20.232040000000001</v>
      </c>
      <c r="KR327" s="1">
        <v>2.9686410000000002E-3</v>
      </c>
      <c r="KS327" s="1">
        <v>1.29444</v>
      </c>
      <c r="KT327">
        <v>0.7124028</v>
      </c>
      <c r="KU327">
        <v>21.218679999999999</v>
      </c>
      <c r="KV327" s="1">
        <v>2.55784E-3</v>
      </c>
      <c r="KW327" s="1">
        <v>1.1176729999999999</v>
      </c>
      <c r="KX327">
        <v>0.71197410000000005</v>
      </c>
      <c r="KY327">
        <v>22.13496</v>
      </c>
      <c r="KZ327" s="1">
        <v>2.1611709999999999E-3</v>
      </c>
      <c r="LA327" s="1">
        <v>0.94639209999999996</v>
      </c>
      <c r="LB327">
        <v>0.71175750000000004</v>
      </c>
      <c r="LC327">
        <v>22.12857</v>
      </c>
      <c r="LD327" s="1">
        <v>1.795172E-3</v>
      </c>
      <c r="LE327" s="1">
        <v>0.78739859999999995</v>
      </c>
      <c r="LF327">
        <v>0.71163690000000002</v>
      </c>
      <c r="LG327">
        <v>21.39508</v>
      </c>
      <c r="LH327" s="1">
        <v>1.478392E-3</v>
      </c>
      <c r="LI327" s="1">
        <v>0.64877779999999996</v>
      </c>
      <c r="LJ327">
        <v>0.71161629999999998</v>
      </c>
      <c r="LK327">
        <v>20.642389999999999</v>
      </c>
      <c r="LL327" s="1">
        <v>1.2219170000000001E-3</v>
      </c>
      <c r="LM327" s="1">
        <v>0.53583230000000004</v>
      </c>
      <c r="LN327">
        <v>0.71163120000000002</v>
      </c>
      <c r="LO327">
        <v>19.950140000000001</v>
      </c>
      <c r="LP327" s="1">
        <v>1.026178E-3</v>
      </c>
      <c r="LQ327" s="1">
        <v>0.44921749999999999</v>
      </c>
      <c r="LR327">
        <v>0.71173030000000004</v>
      </c>
      <c r="LS327">
        <v>20.300940000000001</v>
      </c>
      <c r="LT327" s="1">
        <v>8.8232049999999998E-4</v>
      </c>
      <c r="LU327" s="1">
        <v>0.38534560000000001</v>
      </c>
      <c r="LV327">
        <v>0.71185419999999999</v>
      </c>
      <c r="LW327">
        <v>21.06972</v>
      </c>
      <c r="LX327" s="1">
        <v>7.7660890000000001E-4</v>
      </c>
      <c r="LY327" s="1">
        <v>0.33847080000000002</v>
      </c>
      <c r="LZ327">
        <v>0.71199349999999995</v>
      </c>
      <c r="MA327">
        <v>22.018450000000001</v>
      </c>
      <c r="MB327" s="1">
        <v>6.9615360000000002E-4</v>
      </c>
      <c r="MC327" s="1">
        <v>0.30295549999999999</v>
      </c>
      <c r="MD327">
        <v>0.71218510000000002</v>
      </c>
      <c r="ME327">
        <v>22.786460000000002</v>
      </c>
      <c r="MF327" s="1">
        <v>6.3163650000000004E-4</v>
      </c>
      <c r="MG327" s="1">
        <v>0.27459749999999999</v>
      </c>
      <c r="MH327">
        <v>0.71235409999999999</v>
      </c>
      <c r="MI327">
        <v>22.734030000000001</v>
      </c>
      <c r="MJ327" s="1">
        <v>5.7765759999999996E-4</v>
      </c>
      <c r="MK327" s="1">
        <v>0.25095220000000001</v>
      </c>
      <c r="ML327">
        <v>0.71255349999999995</v>
      </c>
      <c r="MM327">
        <v>21.96594</v>
      </c>
      <c r="MN327" s="1">
        <v>5.3187670000000005E-4</v>
      </c>
      <c r="MO327" s="1">
        <v>0.23089199999999999</v>
      </c>
      <c r="MP327">
        <v>0.71269360000000004</v>
      </c>
      <c r="MQ327">
        <v>21.188849999999999</v>
      </c>
      <c r="MR327" s="1">
        <v>4.9309189999999995E-4</v>
      </c>
      <c r="MS327" s="1">
        <v>0.21390439999999999</v>
      </c>
      <c r="MT327">
        <v>0.71282849999999998</v>
      </c>
      <c r="MU327">
        <v>20.528320000000001</v>
      </c>
      <c r="MV327" s="1">
        <v>4.6048109999999998E-4</v>
      </c>
      <c r="MW327" s="1">
        <v>0.1996058</v>
      </c>
      <c r="MX327">
        <v>0.71294590000000002</v>
      </c>
      <c r="MY327">
        <v>20.777940000000001</v>
      </c>
      <c r="MZ327" s="1">
        <v>4.3281549999999998E-4</v>
      </c>
      <c r="NA327" s="1">
        <v>0.1875039</v>
      </c>
      <c r="NB327">
        <v>0.71302030000000005</v>
      </c>
      <c r="NC327">
        <v>20.844799999999999</v>
      </c>
      <c r="ND327" s="1">
        <v>4.0897090000000002E-4</v>
      </c>
      <c r="NE327" s="1">
        <v>0.1770716</v>
      </c>
      <c r="NF327">
        <v>0.71306579999999997</v>
      </c>
      <c r="NG327">
        <v>21.651340000000001</v>
      </c>
      <c r="NH327" s="1">
        <v>3.8775220000000001E-4</v>
      </c>
      <c r="NI327" s="1">
        <v>0.16781750000000001</v>
      </c>
      <c r="NJ327">
        <v>0.71304060000000002</v>
      </c>
      <c r="NK327">
        <v>22.355170000000001</v>
      </c>
      <c r="NL327" s="1">
        <v>3.684944E-4</v>
      </c>
      <c r="NM327" s="1">
        <v>0.15944159999999999</v>
      </c>
      <c r="NN327">
        <v>0.71296729999999997</v>
      </c>
      <c r="NO327">
        <v>22.34074</v>
      </c>
      <c r="NP327" s="1">
        <v>3.508936E-4</v>
      </c>
      <c r="NQ327" s="1">
        <v>0.1517859</v>
      </c>
      <c r="NR327">
        <v>0.71281660000000002</v>
      </c>
      <c r="NS327">
        <v>21.89198</v>
      </c>
      <c r="NT327" s="1">
        <v>3.347987E-4</v>
      </c>
      <c r="NU327" s="1">
        <v>0.1447898</v>
      </c>
      <c r="NV327">
        <v>0.71256799999999998</v>
      </c>
      <c r="NW327">
        <v>21.290179999999999</v>
      </c>
      <c r="NX327" s="1">
        <v>3.2012570000000001E-4</v>
      </c>
      <c r="NY327" s="1">
        <v>0.13842090000000001</v>
      </c>
      <c r="NZ327">
        <v>0.71230700000000002</v>
      </c>
      <c r="OA327">
        <v>20.849789999999999</v>
      </c>
      <c r="OB327" s="1">
        <v>3.068964E-4</v>
      </c>
      <c r="OC327" s="1">
        <v>0.1326716</v>
      </c>
      <c r="OD327">
        <v>0.71199440000000003</v>
      </c>
      <c r="OE327">
        <v>21.51858</v>
      </c>
      <c r="OF327" s="1">
        <v>2.9505450000000001E-4</v>
      </c>
      <c r="OG327" s="1">
        <v>0.12752769999999999</v>
      </c>
      <c r="OH327">
        <v>0.71165449999999997</v>
      </c>
      <c r="OI327">
        <v>22.64837</v>
      </c>
      <c r="OJ327" s="1">
        <v>2.846735E-4</v>
      </c>
      <c r="OK327" s="1">
        <v>0.1229995</v>
      </c>
    </row>
    <row r="328" spans="1:401" x14ac:dyDescent="0.35">
      <c r="A328">
        <v>334</v>
      </c>
      <c r="B328" t="s">
        <v>4</v>
      </c>
      <c r="C328" t="s">
        <v>181</v>
      </c>
      <c r="D328" t="s">
        <v>334</v>
      </c>
      <c r="E328">
        <v>702.39639999999997</v>
      </c>
      <c r="F328">
        <v>0.55280200000000002</v>
      </c>
      <c r="G328">
        <v>17.161370000000002</v>
      </c>
      <c r="H328">
        <v>0</v>
      </c>
      <c r="I328">
        <v>0</v>
      </c>
      <c r="J328">
        <v>0.55192450000000004</v>
      </c>
      <c r="K328">
        <v>17.52769</v>
      </c>
      <c r="L328">
        <v>0</v>
      </c>
      <c r="M328">
        <v>0</v>
      </c>
      <c r="N328">
        <v>0.55106350000000004</v>
      </c>
      <c r="O328">
        <v>18.023579999999999</v>
      </c>
      <c r="P328">
        <v>0</v>
      </c>
      <c r="Q328">
        <v>0</v>
      </c>
      <c r="R328">
        <v>0.55019130000000005</v>
      </c>
      <c r="S328">
        <v>18.645350000000001</v>
      </c>
      <c r="T328">
        <v>0</v>
      </c>
      <c r="U328">
        <v>0</v>
      </c>
      <c r="V328">
        <v>0.54933980000000004</v>
      </c>
      <c r="W328">
        <v>19.221329999999998</v>
      </c>
      <c r="X328">
        <v>0</v>
      </c>
      <c r="Y328">
        <v>0</v>
      </c>
      <c r="Z328">
        <v>0.54859550000000001</v>
      </c>
      <c r="AA328">
        <v>19.362760000000002</v>
      </c>
      <c r="AB328">
        <v>0</v>
      </c>
      <c r="AC328">
        <v>0</v>
      </c>
      <c r="AD328">
        <v>0.5477687</v>
      </c>
      <c r="AE328">
        <v>19.004290000000001</v>
      </c>
      <c r="AF328">
        <v>0</v>
      </c>
      <c r="AG328">
        <v>0</v>
      </c>
      <c r="AH328">
        <v>0.54690620000000001</v>
      </c>
      <c r="AI328">
        <v>18.476870000000002</v>
      </c>
      <c r="AJ328">
        <v>0</v>
      </c>
      <c r="AK328">
        <v>0</v>
      </c>
      <c r="AL328">
        <v>0.54605729999999997</v>
      </c>
      <c r="AM328">
        <v>17.939050000000002</v>
      </c>
      <c r="AN328">
        <v>0</v>
      </c>
      <c r="AO328">
        <v>0</v>
      </c>
      <c r="AP328">
        <v>0.54529709999999998</v>
      </c>
      <c r="AQ328">
        <v>18.125800000000002</v>
      </c>
      <c r="AR328">
        <v>0</v>
      </c>
      <c r="AS328">
        <v>0</v>
      </c>
      <c r="AT328">
        <v>0.54450270000000001</v>
      </c>
      <c r="AU328">
        <v>18.718440000000001</v>
      </c>
      <c r="AV328">
        <v>0</v>
      </c>
      <c r="AW328">
        <v>0</v>
      </c>
      <c r="AX328">
        <v>0.54367580000000004</v>
      </c>
      <c r="AY328">
        <v>19.447859999999999</v>
      </c>
      <c r="AZ328">
        <v>0</v>
      </c>
      <c r="BA328">
        <v>0</v>
      </c>
      <c r="BB328">
        <v>0.5428326</v>
      </c>
      <c r="BC328">
        <v>20.144169999999999</v>
      </c>
      <c r="BD328">
        <v>0</v>
      </c>
      <c r="BE328">
        <v>0</v>
      </c>
      <c r="BF328">
        <v>0.54198959999999996</v>
      </c>
      <c r="BG328">
        <v>20.26464</v>
      </c>
      <c r="BH328">
        <v>0</v>
      </c>
      <c r="BI328">
        <v>0</v>
      </c>
      <c r="BJ328">
        <v>0.54109379999999996</v>
      </c>
      <c r="BK328">
        <v>19.976379999999999</v>
      </c>
      <c r="BL328">
        <v>0</v>
      </c>
      <c r="BM328">
        <v>0</v>
      </c>
      <c r="BN328">
        <v>0.54015599999999997</v>
      </c>
      <c r="BO328">
        <v>19.567699999999999</v>
      </c>
      <c r="BP328">
        <v>1.486188E-34</v>
      </c>
      <c r="BQ328">
        <v>4.5300630000000002E-32</v>
      </c>
      <c r="BR328">
        <v>0.53918840000000001</v>
      </c>
      <c r="BS328">
        <v>19.153670000000002</v>
      </c>
      <c r="BT328" s="1">
        <v>1.661352E-22</v>
      </c>
      <c r="BU328" s="1">
        <v>4.2256520000000002E-20</v>
      </c>
      <c r="BV328">
        <v>0.53822150000000002</v>
      </c>
      <c r="BW328">
        <v>19.238669999999999</v>
      </c>
      <c r="BX328" s="1">
        <v>3.2834380000000002E-17</v>
      </c>
      <c r="BY328" s="1">
        <v>1.003308E-14</v>
      </c>
      <c r="BZ328">
        <v>0.53714969999999995</v>
      </c>
      <c r="CA328">
        <v>19.332129999999999</v>
      </c>
      <c r="CB328" s="1">
        <v>1.2010740000000001E-10</v>
      </c>
      <c r="CC328" s="1">
        <v>3.1160700000000001E-8</v>
      </c>
      <c r="CD328">
        <v>0.5362555</v>
      </c>
      <c r="CE328">
        <v>19.668769999999999</v>
      </c>
      <c r="CF328" s="1">
        <v>2.746208E-7</v>
      </c>
      <c r="CG328" s="1">
        <v>7.2959119999999999E-5</v>
      </c>
      <c r="CH328">
        <v>0.53532809999999997</v>
      </c>
      <c r="CI328">
        <v>19.751049999999999</v>
      </c>
      <c r="CJ328" s="1">
        <v>8.0067540000000001E-5</v>
      </c>
      <c r="CK328" s="1">
        <v>2.1796429999999999E-2</v>
      </c>
      <c r="CL328">
        <v>0.53433920000000001</v>
      </c>
      <c r="CM328">
        <v>19.561489999999999</v>
      </c>
      <c r="CN328" s="1">
        <v>6.0891799999999996E-3</v>
      </c>
      <c r="CO328" s="1">
        <v>1.6955880000000001</v>
      </c>
      <c r="CP328">
        <v>0.53322550000000002</v>
      </c>
      <c r="CQ328">
        <v>19.28829</v>
      </c>
      <c r="CR328" s="1">
        <v>0.16526350000000001</v>
      </c>
      <c r="CS328" s="1">
        <v>46.946240000000003</v>
      </c>
      <c r="CT328">
        <v>0.53191770000000005</v>
      </c>
      <c r="CU328">
        <v>18.900169999999999</v>
      </c>
      <c r="CV328" s="1">
        <v>1.9287970000000001</v>
      </c>
      <c r="CW328">
        <v>558.68700000000001</v>
      </c>
      <c r="CX328">
        <v>0.53049020000000002</v>
      </c>
      <c r="CY328">
        <v>18.544499999999999</v>
      </c>
      <c r="CZ328" s="1">
        <v>11.07682</v>
      </c>
      <c r="DA328">
        <v>3267.0590000000002</v>
      </c>
      <c r="DB328">
        <v>0.52906609999999998</v>
      </c>
      <c r="DC328">
        <v>18.73582</v>
      </c>
      <c r="DD328">
        <v>34.700749999999999</v>
      </c>
      <c r="DE328">
        <v>10408.219999999999</v>
      </c>
      <c r="DF328">
        <v>0.52792919999999999</v>
      </c>
      <c r="DG328">
        <v>18.810559999999999</v>
      </c>
      <c r="DH328">
        <v>64.473330000000004</v>
      </c>
      <c r="DI328">
        <v>19634.55</v>
      </c>
      <c r="DJ328">
        <v>0.5269973</v>
      </c>
      <c r="DK328">
        <v>19.111529999999998</v>
      </c>
      <c r="DL328">
        <v>76.007549999999995</v>
      </c>
      <c r="DM328">
        <v>23457.82</v>
      </c>
      <c r="DN328">
        <v>0.52603330000000004</v>
      </c>
      <c r="DO328">
        <v>19.468129999999999</v>
      </c>
      <c r="DP328">
        <v>60.09769</v>
      </c>
      <c r="DQ328">
        <v>18792.259999999998</v>
      </c>
      <c r="DR328">
        <v>0.5250956</v>
      </c>
      <c r="DS328">
        <v>19.482890000000001</v>
      </c>
      <c r="DT328">
        <v>33.420810000000003</v>
      </c>
      <c r="DU328">
        <v>10572.26</v>
      </c>
      <c r="DV328">
        <v>0.52434139999999996</v>
      </c>
      <c r="DW328">
        <v>19.210149999999999</v>
      </c>
      <c r="DX328">
        <v>13.639279999999999</v>
      </c>
      <c r="DY328">
        <v>4360.3469999999998</v>
      </c>
      <c r="DZ328">
        <v>0.52344009999999996</v>
      </c>
      <c r="EA328">
        <v>18.70655</v>
      </c>
      <c r="EB328">
        <v>4.260891</v>
      </c>
      <c r="EC328">
        <v>1375.0640000000001</v>
      </c>
      <c r="ED328">
        <v>0.52257019999999998</v>
      </c>
      <c r="EE328">
        <v>18.27355</v>
      </c>
      <c r="EF328">
        <v>1.0809869999999999</v>
      </c>
      <c r="EG328">
        <v>351.25839999999999</v>
      </c>
      <c r="EH328">
        <v>0.5214221</v>
      </c>
      <c r="EI328">
        <v>18.59374</v>
      </c>
      <c r="EJ328">
        <v>0.2574823</v>
      </c>
      <c r="EK328">
        <v>83.633129999999994</v>
      </c>
      <c r="EL328">
        <v>0.52009629999999996</v>
      </c>
      <c r="EM328">
        <v>18.94651</v>
      </c>
      <c r="EN328">
        <v>8.4460389999999996E-2</v>
      </c>
      <c r="EO328">
        <v>26.999179999999999</v>
      </c>
      <c r="EP328">
        <v>0.51863689999999996</v>
      </c>
      <c r="EQ328">
        <v>19.509830000000001</v>
      </c>
      <c r="ER328">
        <v>5.1568259999999998E-2</v>
      </c>
      <c r="ES328">
        <v>16.227499999999999</v>
      </c>
      <c r="ET328">
        <v>0.51703209999999999</v>
      </c>
      <c r="EU328">
        <v>20.229839999999999</v>
      </c>
      <c r="EV328">
        <v>4.388968E-2</v>
      </c>
      <c r="EW328">
        <v>13.76454</v>
      </c>
      <c r="EX328">
        <v>0.51530050000000005</v>
      </c>
      <c r="EY328">
        <v>20.40438</v>
      </c>
      <c r="EZ328">
        <v>4.046698E-2</v>
      </c>
      <c r="FA328">
        <v>12.70645</v>
      </c>
      <c r="FB328">
        <v>0.51364089999999996</v>
      </c>
      <c r="FC328">
        <v>20.11026</v>
      </c>
      <c r="FD328" s="1">
        <v>3.7898050000000003E-2</v>
      </c>
      <c r="FE328">
        <v>11.92342</v>
      </c>
      <c r="FF328">
        <v>0.51202060000000005</v>
      </c>
      <c r="FG328">
        <v>19.730550000000001</v>
      </c>
      <c r="FH328" s="1">
        <v>3.5550100000000001E-2</v>
      </c>
      <c r="FI328">
        <v>11.21035</v>
      </c>
      <c r="FJ328">
        <v>0.51040660000000004</v>
      </c>
      <c r="FK328">
        <v>19.264510000000001</v>
      </c>
      <c r="FL328" s="1">
        <v>3.3337319999999997E-2</v>
      </c>
      <c r="FM328">
        <v>10.53617</v>
      </c>
      <c r="FN328">
        <v>0.50864960000000004</v>
      </c>
      <c r="FO328">
        <v>19.525980000000001</v>
      </c>
      <c r="FP328" s="1">
        <v>3.1247980000000002E-2</v>
      </c>
      <c r="FQ328" s="1">
        <v>9.9014450000000007</v>
      </c>
      <c r="FR328">
        <v>0.50701350000000001</v>
      </c>
      <c r="FS328">
        <v>19.91705</v>
      </c>
      <c r="FT328" s="1">
        <v>2.9382309999999998E-2</v>
      </c>
      <c r="FU328" s="1">
        <v>9.3311849999999996</v>
      </c>
      <c r="FV328">
        <v>0.50575499999999995</v>
      </c>
      <c r="FW328">
        <v>20.334859999999999</v>
      </c>
      <c r="FX328" s="1">
        <v>2.804655E-2</v>
      </c>
      <c r="FY328" s="1">
        <v>8.915305</v>
      </c>
      <c r="FZ328">
        <v>0.50414740000000002</v>
      </c>
      <c r="GA328">
        <v>20.81277</v>
      </c>
      <c r="GB328" s="1">
        <v>2.743725E-2</v>
      </c>
      <c r="GC328" s="1">
        <v>8.7337710000000008</v>
      </c>
      <c r="GD328">
        <v>0.50244100000000003</v>
      </c>
      <c r="GE328">
        <v>20.760750000000002</v>
      </c>
      <c r="GF328" s="1">
        <v>2.752665E-2</v>
      </c>
      <c r="GG328" s="1">
        <v>8.7796050000000001</v>
      </c>
      <c r="GH328">
        <v>0.50075860000000005</v>
      </c>
      <c r="GI328">
        <v>20.452089999999998</v>
      </c>
      <c r="GJ328" s="1">
        <v>2.7970310000000002E-2</v>
      </c>
      <c r="GK328" s="1">
        <v>8.9412470000000006</v>
      </c>
      <c r="GL328">
        <v>0.4991275</v>
      </c>
      <c r="GM328">
        <v>20.169160000000002</v>
      </c>
      <c r="GN328" s="1">
        <v>2.82309E-2</v>
      </c>
      <c r="GO328" s="1">
        <v>9.0482580000000006</v>
      </c>
      <c r="GP328">
        <v>0.49770389999999998</v>
      </c>
      <c r="GQ328">
        <v>19.910409999999999</v>
      </c>
      <c r="GR328" s="1">
        <v>2.800967E-2</v>
      </c>
      <c r="GS328" s="1">
        <v>8.9978110000000004</v>
      </c>
      <c r="GT328">
        <v>0.49607040000000002</v>
      </c>
      <c r="GU328">
        <v>19.839970000000001</v>
      </c>
      <c r="GV328" s="1">
        <v>2.7183209999999999E-2</v>
      </c>
      <c r="GW328" s="1">
        <v>8.7558260000000008</v>
      </c>
      <c r="GX328">
        <v>0.49425520000000001</v>
      </c>
      <c r="GY328">
        <v>20.21387</v>
      </c>
      <c r="GZ328" s="1">
        <v>2.5870529999999999E-2</v>
      </c>
      <c r="HA328" s="1">
        <v>8.3586399999999994</v>
      </c>
      <c r="HB328">
        <v>0.49289880000000003</v>
      </c>
      <c r="HC328">
        <v>20.3688</v>
      </c>
      <c r="HD328" s="1">
        <v>2.4282629999999999E-2</v>
      </c>
      <c r="HE328" s="1">
        <v>7.8606420000000004</v>
      </c>
      <c r="HF328">
        <v>0.49137350000000002</v>
      </c>
      <c r="HG328">
        <v>20.43214</v>
      </c>
      <c r="HH328" s="1">
        <v>2.2560179999999999E-2</v>
      </c>
      <c r="HI328" s="1">
        <v>7.3193989999999998</v>
      </c>
      <c r="HJ328">
        <v>0.48971819999999999</v>
      </c>
      <c r="HK328">
        <v>20.13775</v>
      </c>
      <c r="HL328" s="1">
        <v>2.0830990000000001E-2</v>
      </c>
      <c r="HM328" s="1">
        <v>6.7737129999999999</v>
      </c>
      <c r="HN328">
        <v>0.48793550000000002</v>
      </c>
      <c r="HO328">
        <v>19.801120000000001</v>
      </c>
      <c r="HP328" s="1">
        <v>1.9154310000000001E-2</v>
      </c>
      <c r="HQ328" s="1">
        <v>6.2444980000000001</v>
      </c>
      <c r="HR328">
        <v>0.48634329999999998</v>
      </c>
      <c r="HS328">
        <v>19.438960000000002</v>
      </c>
      <c r="HT328" s="1">
        <v>1.7592859999999998E-2</v>
      </c>
      <c r="HU328" s="1">
        <v>5.7453019999999997</v>
      </c>
      <c r="HV328">
        <v>0.48436790000000002</v>
      </c>
      <c r="HW328">
        <v>19.112729999999999</v>
      </c>
      <c r="HX328" s="1">
        <v>1.6131759999999998E-2</v>
      </c>
      <c r="HY328" s="1">
        <v>5.2810430000000004</v>
      </c>
      <c r="HZ328">
        <v>0.48250549999999998</v>
      </c>
      <c r="IA328">
        <v>19.058240000000001</v>
      </c>
      <c r="IB328" s="1">
        <v>1.479107E-2</v>
      </c>
      <c r="IC328" s="1">
        <v>4.8534389999999998</v>
      </c>
      <c r="ID328">
        <v>0.48064820000000003</v>
      </c>
      <c r="IE328">
        <v>19.407540000000001</v>
      </c>
      <c r="IF328" s="1">
        <v>1.3569980000000001E-2</v>
      </c>
      <c r="IG328" s="1">
        <v>4.4623980000000003</v>
      </c>
      <c r="IH328">
        <v>0.47915000000000002</v>
      </c>
      <c r="II328">
        <v>19.730519999999999</v>
      </c>
      <c r="IJ328" s="1">
        <v>1.2459929999999999E-2</v>
      </c>
      <c r="IK328" s="1">
        <v>4.1033369999999998</v>
      </c>
      <c r="IL328">
        <v>0.47766760000000003</v>
      </c>
      <c r="IM328">
        <v>20.09995</v>
      </c>
      <c r="IN328" s="1">
        <v>1.1435849999999999E-2</v>
      </c>
      <c r="IO328" s="1">
        <v>3.773031</v>
      </c>
      <c r="IP328">
        <v>0.47611389999999998</v>
      </c>
      <c r="IQ328">
        <v>19.901579999999999</v>
      </c>
      <c r="IR328" s="1">
        <v>1.0492929999999999E-2</v>
      </c>
      <c r="IS328" s="1">
        <v>3.4701710000000001</v>
      </c>
      <c r="IT328">
        <v>0.47460730000000001</v>
      </c>
      <c r="IU328">
        <v>19.430029999999999</v>
      </c>
      <c r="IV328" s="1">
        <v>9.6273079999999994E-3</v>
      </c>
      <c r="IW328" s="1">
        <v>3.1918310000000001</v>
      </c>
      <c r="IX328">
        <v>0.47344419999999998</v>
      </c>
      <c r="IY328">
        <v>19.040559999999999</v>
      </c>
      <c r="IZ328" s="1">
        <v>8.8377109999999998E-3</v>
      </c>
      <c r="JA328" s="1">
        <v>2.9357250000000001</v>
      </c>
      <c r="JB328">
        <v>0.47200180000000003</v>
      </c>
      <c r="JC328">
        <v>18.718779999999999</v>
      </c>
      <c r="JD328" s="1">
        <v>8.1150570000000002E-3</v>
      </c>
      <c r="JE328" s="1">
        <v>2.7022919999999999</v>
      </c>
      <c r="JF328">
        <v>0.47041939999999999</v>
      </c>
      <c r="JG328">
        <v>19.165620000000001</v>
      </c>
      <c r="JH328" s="1">
        <v>7.4539660000000002E-3</v>
      </c>
      <c r="JI328" s="1">
        <v>2.489163</v>
      </c>
      <c r="JJ328">
        <v>0.46900419999999998</v>
      </c>
      <c r="JK328">
        <v>19.832740000000001</v>
      </c>
      <c r="JL328" s="1">
        <v>6.8473450000000003E-3</v>
      </c>
      <c r="JM328" s="1">
        <v>2.2924890000000002</v>
      </c>
      <c r="JN328">
        <v>0.46785939999999998</v>
      </c>
      <c r="JO328">
        <v>20.314900000000002</v>
      </c>
      <c r="JP328" s="1">
        <v>6.2842760000000001E-3</v>
      </c>
      <c r="JQ328" s="1">
        <v>2.1089310000000001</v>
      </c>
      <c r="JR328">
        <v>0.46683960000000002</v>
      </c>
      <c r="JS328">
        <v>20.966049999999999</v>
      </c>
      <c r="JT328" s="1">
        <v>5.7561590000000003E-3</v>
      </c>
      <c r="JU328" s="1">
        <v>1.935786</v>
      </c>
      <c r="JV328">
        <v>0.46596789999999999</v>
      </c>
      <c r="JW328">
        <v>21.05565</v>
      </c>
      <c r="JX328" s="1">
        <v>5.2559319999999996E-3</v>
      </c>
      <c r="JY328" s="1">
        <v>1.770875</v>
      </c>
      <c r="JZ328">
        <v>0.4652404</v>
      </c>
      <c r="KA328">
        <v>20.377659999999999</v>
      </c>
      <c r="KB328" s="1">
        <v>4.7790489999999996E-3</v>
      </c>
      <c r="KC328" s="1">
        <v>1.6127609999999999</v>
      </c>
      <c r="KD328">
        <v>0.4646595</v>
      </c>
      <c r="KE328">
        <v>19.706420000000001</v>
      </c>
      <c r="KF328" s="1">
        <v>4.3204580000000001E-3</v>
      </c>
      <c r="KG328" s="1">
        <v>1.4602200000000001</v>
      </c>
      <c r="KH328">
        <v>0.46421289999999998</v>
      </c>
      <c r="KI328">
        <v>19.132359999999998</v>
      </c>
      <c r="KJ328" s="1">
        <v>3.87959E-3</v>
      </c>
      <c r="KK328" s="1">
        <v>1.312908</v>
      </c>
      <c r="KL328">
        <v>0.4638525</v>
      </c>
      <c r="KM328">
        <v>19.456420000000001</v>
      </c>
      <c r="KN328" s="1">
        <v>3.452447E-3</v>
      </c>
      <c r="KO328" s="1">
        <v>1.169762</v>
      </c>
      <c r="KP328">
        <v>0.46357769999999998</v>
      </c>
      <c r="KQ328">
        <v>20.24483</v>
      </c>
      <c r="KR328" s="1">
        <v>3.0335570000000001E-3</v>
      </c>
      <c r="KS328" s="1">
        <v>1.0292079999999999</v>
      </c>
      <c r="KT328">
        <v>0.46337830000000002</v>
      </c>
      <c r="KU328">
        <v>21.217559999999999</v>
      </c>
      <c r="KV328" s="1">
        <v>2.6216920000000001E-3</v>
      </c>
      <c r="KW328" s="1">
        <v>0.89053490000000002</v>
      </c>
      <c r="KX328">
        <v>0.46323009999999998</v>
      </c>
      <c r="KY328">
        <v>22.137270000000001</v>
      </c>
      <c r="KZ328" s="1">
        <v>2.222113E-3</v>
      </c>
      <c r="LA328" s="1">
        <v>0.75570420000000005</v>
      </c>
      <c r="LB328">
        <v>0.46317710000000001</v>
      </c>
      <c r="LC328">
        <v>22.15</v>
      </c>
      <c r="LD328" s="1">
        <v>1.850275E-3</v>
      </c>
      <c r="LE328" s="1">
        <v>0.62982260000000001</v>
      </c>
      <c r="LF328">
        <v>0.46315450000000002</v>
      </c>
      <c r="LG328">
        <v>21.429569999999998</v>
      </c>
      <c r="LH328" s="1">
        <v>1.5249739999999999E-3</v>
      </c>
      <c r="LI328" s="1">
        <v>0.5192677</v>
      </c>
      <c r="LJ328">
        <v>0.46315830000000002</v>
      </c>
      <c r="LK328">
        <v>20.68374</v>
      </c>
      <c r="LL328" s="1">
        <v>1.25873E-3</v>
      </c>
      <c r="LM328" s="1">
        <v>0.42853590000000003</v>
      </c>
      <c r="LN328">
        <v>0.46318989999999999</v>
      </c>
      <c r="LO328">
        <v>20.002120000000001</v>
      </c>
      <c r="LP328" s="1">
        <v>1.053801E-3</v>
      </c>
      <c r="LQ328" s="1">
        <v>0.35854330000000001</v>
      </c>
      <c r="LR328">
        <v>0.46323510000000001</v>
      </c>
      <c r="LS328">
        <v>20.32929</v>
      </c>
      <c r="LT328" s="1">
        <v>9.0250560000000005E-4</v>
      </c>
      <c r="LU328" s="1">
        <v>0.30676829999999999</v>
      </c>
      <c r="LV328">
        <v>0.46328999999999998</v>
      </c>
      <c r="LW328">
        <v>21.090440000000001</v>
      </c>
      <c r="LX328" s="1">
        <v>7.9156210000000003E-4</v>
      </c>
      <c r="LY328" s="1">
        <v>0.26881090000000002</v>
      </c>
      <c r="LZ328">
        <v>0.46335120000000002</v>
      </c>
      <c r="MA328">
        <v>22.021799999999999</v>
      </c>
      <c r="MB328" s="1">
        <v>7.0775129999999995E-4</v>
      </c>
      <c r="MC328" s="1">
        <v>0.2401846</v>
      </c>
      <c r="MD328">
        <v>0.46342159999999999</v>
      </c>
      <c r="ME328">
        <v>22.794339999999998</v>
      </c>
      <c r="MF328" s="1">
        <v>6.4112550000000005E-4</v>
      </c>
      <c r="MG328" s="1">
        <v>0.21746450000000001</v>
      </c>
      <c r="MH328">
        <v>0.46349380000000001</v>
      </c>
      <c r="MI328">
        <v>22.75704</v>
      </c>
      <c r="MJ328" s="1">
        <v>5.8566469999999998E-4</v>
      </c>
      <c r="MK328" s="1">
        <v>0.1985837</v>
      </c>
      <c r="ML328">
        <v>0.46356029999999998</v>
      </c>
      <c r="MM328">
        <v>22.00198</v>
      </c>
      <c r="MN328" s="1">
        <v>5.3867770000000001E-4</v>
      </c>
      <c r="MO328" s="1">
        <v>0.1825784</v>
      </c>
      <c r="MP328">
        <v>0.4636229</v>
      </c>
      <c r="MQ328">
        <v>21.226019999999998</v>
      </c>
      <c r="MR328" s="1">
        <v>4.9883309999999999E-4</v>
      </c>
      <c r="MS328" s="1">
        <v>0.16901379999999999</v>
      </c>
      <c r="MT328">
        <v>0.46366269999999998</v>
      </c>
      <c r="MU328">
        <v>20.56859</v>
      </c>
      <c r="MV328" s="1">
        <v>4.6530859999999999E-4</v>
      </c>
      <c r="MW328" s="1">
        <v>0.1575925</v>
      </c>
      <c r="MX328">
        <v>0.4637153</v>
      </c>
      <c r="MY328">
        <v>20.79016</v>
      </c>
      <c r="MZ328" s="1">
        <v>4.369283E-4</v>
      </c>
      <c r="NA328" s="1">
        <v>0.14793770000000001</v>
      </c>
      <c r="NB328">
        <v>0.4637211</v>
      </c>
      <c r="NC328">
        <v>20.84909</v>
      </c>
      <c r="ND328" s="1">
        <v>4.12562E-4</v>
      </c>
      <c r="NE328" s="1">
        <v>0.13963739999999999</v>
      </c>
      <c r="NF328">
        <v>0.4637462</v>
      </c>
      <c r="NG328">
        <v>21.631869999999999</v>
      </c>
      <c r="NH328" s="1">
        <v>3.909718E-4</v>
      </c>
      <c r="NI328" s="1">
        <v>0.1322943</v>
      </c>
      <c r="NJ328">
        <v>0.46373510000000001</v>
      </c>
      <c r="NK328">
        <v>22.35867</v>
      </c>
      <c r="NL328" s="1">
        <v>3.714287E-4</v>
      </c>
      <c r="NM328" s="1">
        <v>0.12566179999999999</v>
      </c>
      <c r="NN328">
        <v>0.46370509999999998</v>
      </c>
      <c r="NO328">
        <v>22.351680000000002</v>
      </c>
      <c r="NP328" s="1">
        <v>3.5357779999999999E-4</v>
      </c>
      <c r="NQ328" s="1">
        <v>0.1196029</v>
      </c>
      <c r="NR328">
        <v>0.46362389999999998</v>
      </c>
      <c r="NS328">
        <v>21.90662</v>
      </c>
      <c r="NT328" s="1">
        <v>3.3724630000000002E-4</v>
      </c>
      <c r="NU328" s="1">
        <v>0.1140637</v>
      </c>
      <c r="NV328">
        <v>0.46352070000000001</v>
      </c>
      <c r="NW328">
        <v>21.31673</v>
      </c>
      <c r="NX328" s="1">
        <v>3.2234270000000001E-4</v>
      </c>
      <c r="NY328" s="1">
        <v>0.1090184</v>
      </c>
      <c r="NZ328">
        <v>0.46341690000000002</v>
      </c>
      <c r="OA328">
        <v>20.88139</v>
      </c>
      <c r="OB328" s="1">
        <v>3.0889900000000001E-4</v>
      </c>
      <c r="OC328" s="1">
        <v>0.104463</v>
      </c>
      <c r="OD328">
        <v>0.46327970000000002</v>
      </c>
      <c r="OE328">
        <v>21.526620000000001</v>
      </c>
      <c r="OF328" s="1">
        <v>2.9682979999999997E-4</v>
      </c>
      <c r="OG328" s="1">
        <v>0.10038039999999999</v>
      </c>
      <c r="OH328">
        <v>0.46313969999999999</v>
      </c>
      <c r="OI328">
        <v>22.647580000000001</v>
      </c>
      <c r="OJ328" s="1">
        <v>2.8622229999999998E-4</v>
      </c>
      <c r="OK328" s="1">
        <v>9.6782679999999996E-2</v>
      </c>
    </row>
    <row r="329" spans="1:401" x14ac:dyDescent="0.35">
      <c r="A329">
        <v>335</v>
      </c>
      <c r="B329" t="s">
        <v>4</v>
      </c>
      <c r="C329" t="s">
        <v>181</v>
      </c>
      <c r="D329" t="s">
        <v>335</v>
      </c>
      <c r="E329">
        <v>866.76279999999997</v>
      </c>
      <c r="F329">
        <v>1.1088979999999999</v>
      </c>
      <c r="G329">
        <v>17.170059999999999</v>
      </c>
      <c r="H329">
        <v>0</v>
      </c>
      <c r="I329">
        <v>0</v>
      </c>
      <c r="J329">
        <v>1.1063689999999999</v>
      </c>
      <c r="K329">
        <v>17.523230000000002</v>
      </c>
      <c r="L329">
        <v>0</v>
      </c>
      <c r="M329">
        <v>0</v>
      </c>
      <c r="N329">
        <v>1.1038840000000001</v>
      </c>
      <c r="O329">
        <v>18.008600000000001</v>
      </c>
      <c r="P329">
        <v>0</v>
      </c>
      <c r="Q329">
        <v>0</v>
      </c>
      <c r="R329">
        <v>1.101378</v>
      </c>
      <c r="S329">
        <v>18.620159999999998</v>
      </c>
      <c r="T329">
        <v>0</v>
      </c>
      <c r="U329">
        <v>0</v>
      </c>
      <c r="V329">
        <v>1.098946</v>
      </c>
      <c r="W329">
        <v>19.205100000000002</v>
      </c>
      <c r="X329">
        <v>0</v>
      </c>
      <c r="Y329">
        <v>0</v>
      </c>
      <c r="Z329">
        <v>1.0967279999999999</v>
      </c>
      <c r="AA329">
        <v>19.362760000000002</v>
      </c>
      <c r="AB329">
        <v>0</v>
      </c>
      <c r="AC329">
        <v>0</v>
      </c>
      <c r="AD329">
        <v>1.0943320000000001</v>
      </c>
      <c r="AE329">
        <v>19.016829999999999</v>
      </c>
      <c r="AF329">
        <v>0</v>
      </c>
      <c r="AG329">
        <v>0</v>
      </c>
      <c r="AH329">
        <v>1.0918490000000001</v>
      </c>
      <c r="AI329">
        <v>18.501650000000001</v>
      </c>
      <c r="AJ329">
        <v>0</v>
      </c>
      <c r="AK329">
        <v>0</v>
      </c>
      <c r="AL329">
        <v>1.0893999999999999</v>
      </c>
      <c r="AM329">
        <v>17.960190000000001</v>
      </c>
      <c r="AN329">
        <v>0</v>
      </c>
      <c r="AO329">
        <v>0</v>
      </c>
      <c r="AP329">
        <v>1.0871710000000001</v>
      </c>
      <c r="AQ329">
        <v>18.12895</v>
      </c>
      <c r="AR329">
        <v>0</v>
      </c>
      <c r="AS329">
        <v>0</v>
      </c>
      <c r="AT329">
        <v>1.084808</v>
      </c>
      <c r="AU329">
        <v>18.707460000000001</v>
      </c>
      <c r="AV329">
        <v>0</v>
      </c>
      <c r="AW329">
        <v>0</v>
      </c>
      <c r="AX329">
        <v>1.0824100000000001</v>
      </c>
      <c r="AY329">
        <v>19.422740000000001</v>
      </c>
      <c r="AZ329">
        <v>0</v>
      </c>
      <c r="BA329">
        <v>0</v>
      </c>
      <c r="BB329">
        <v>1.0799840000000001</v>
      </c>
      <c r="BC329">
        <v>20.124890000000001</v>
      </c>
      <c r="BD329">
        <v>0</v>
      </c>
      <c r="BE329">
        <v>0</v>
      </c>
      <c r="BF329">
        <v>1.0775250000000001</v>
      </c>
      <c r="BG329">
        <v>20.263480000000001</v>
      </c>
      <c r="BH329">
        <v>0</v>
      </c>
      <c r="BI329">
        <v>0</v>
      </c>
      <c r="BJ329">
        <v>1.0749660000000001</v>
      </c>
      <c r="BK329">
        <v>19.981819999999999</v>
      </c>
      <c r="BL329">
        <v>0</v>
      </c>
      <c r="BM329">
        <v>0</v>
      </c>
      <c r="BN329">
        <v>1.072311</v>
      </c>
      <c r="BO329">
        <v>19.586279999999999</v>
      </c>
      <c r="BP329">
        <v>2.1429229999999999E-35</v>
      </c>
      <c r="BQ329">
        <v>6.2936580000000001E-33</v>
      </c>
      <c r="BR329">
        <v>1.069593</v>
      </c>
      <c r="BS329">
        <v>19.167850000000001</v>
      </c>
      <c r="BT329" s="1">
        <v>7.2015300000000001E-23</v>
      </c>
      <c r="BU329" s="1">
        <v>1.307059E-20</v>
      </c>
      <c r="BV329">
        <v>1.0668150000000001</v>
      </c>
      <c r="BW329">
        <v>19.237210000000001</v>
      </c>
      <c r="BX329" s="1">
        <v>5.2443530000000002E-18</v>
      </c>
      <c r="BY329" s="1">
        <v>1.544974E-15</v>
      </c>
      <c r="BZ329">
        <v>1.063879</v>
      </c>
      <c r="CA329">
        <v>19.328289999999999</v>
      </c>
      <c r="CB329" s="1">
        <v>7.2503980000000005E-11</v>
      </c>
      <c r="CC329" s="1">
        <v>1.5504010000000001E-8</v>
      </c>
      <c r="CD329">
        <v>1.0612600000000001</v>
      </c>
      <c r="CE329">
        <v>19.651199999999999</v>
      </c>
      <c r="CF329" s="1">
        <v>1.883928E-7</v>
      </c>
      <c r="CG329" s="1">
        <v>4.3351869999999999E-5</v>
      </c>
      <c r="CH329">
        <v>1.058608</v>
      </c>
      <c r="CI329">
        <v>19.748090000000001</v>
      </c>
      <c r="CJ329" s="1">
        <v>5.9408779999999998E-5</v>
      </c>
      <c r="CK329" s="1">
        <v>1.4368880000000001E-2</v>
      </c>
      <c r="CL329">
        <v>1.0556129999999999</v>
      </c>
      <c r="CM329">
        <v>19.55922</v>
      </c>
      <c r="CN329" s="1">
        <v>4.8038630000000002E-3</v>
      </c>
      <c r="CO329" s="1">
        <v>1.2104820000000001</v>
      </c>
      <c r="CP329">
        <v>1.0521879999999999</v>
      </c>
      <c r="CQ329">
        <v>19.29645</v>
      </c>
      <c r="CR329" s="1">
        <v>0.13733490000000001</v>
      </c>
      <c r="CS329" s="1">
        <v>35.827379999999998</v>
      </c>
      <c r="CT329">
        <v>1.048281</v>
      </c>
      <c r="CU329">
        <v>18.91311</v>
      </c>
      <c r="CV329" s="1">
        <v>1.6775139999999999</v>
      </c>
      <c r="CW329">
        <v>451.8657</v>
      </c>
      <c r="CX329">
        <v>1.0439940000000001</v>
      </c>
      <c r="CY329">
        <v>18.55302</v>
      </c>
      <c r="CZ329" s="1">
        <v>10.032819999999999</v>
      </c>
      <c r="DA329">
        <v>2782.3620000000001</v>
      </c>
      <c r="DB329">
        <v>1.039617</v>
      </c>
      <c r="DC329">
        <v>18.730840000000001</v>
      </c>
      <c r="DD329">
        <v>32.599960000000003</v>
      </c>
      <c r="DE329">
        <v>9284.7510000000002</v>
      </c>
      <c r="DF329">
        <v>1.035765</v>
      </c>
      <c r="DG329">
        <v>18.805800000000001</v>
      </c>
      <c r="DH329">
        <v>62.604190000000003</v>
      </c>
      <c r="DI329">
        <v>18264.810000000001</v>
      </c>
      <c r="DJ329">
        <v>1.0323789999999999</v>
      </c>
      <c r="DK329">
        <v>19.087430000000001</v>
      </c>
      <c r="DL329">
        <v>76.055850000000007</v>
      </c>
      <c r="DM329">
        <v>22680.41</v>
      </c>
      <c r="DN329">
        <v>1.0288269999999999</v>
      </c>
      <c r="DO329">
        <v>19.449719999999999</v>
      </c>
      <c r="DP329">
        <v>61.824869999999997</v>
      </c>
      <c r="DQ329">
        <v>18808.77</v>
      </c>
      <c r="DR329">
        <v>1.0252680000000001</v>
      </c>
      <c r="DS329">
        <v>19.472259999999999</v>
      </c>
      <c r="DT329">
        <v>35.25609</v>
      </c>
      <c r="DU329">
        <v>10924.57</v>
      </c>
      <c r="DV329">
        <v>1.0220629999999999</v>
      </c>
      <c r="DW329">
        <v>19.214739999999999</v>
      </c>
      <c r="DX329">
        <v>14.7235</v>
      </c>
      <c r="DY329">
        <v>4639.6099999999997</v>
      </c>
      <c r="DZ329">
        <v>1.0185109999999999</v>
      </c>
      <c r="EA329">
        <v>18.72993</v>
      </c>
      <c r="EB329">
        <v>4.6927180000000002</v>
      </c>
      <c r="EC329">
        <v>1500.9670000000001</v>
      </c>
      <c r="ED329">
        <v>1.0148919999999999</v>
      </c>
      <c r="EE329">
        <v>18.29393</v>
      </c>
      <c r="EF329">
        <v>1.2078260000000001</v>
      </c>
      <c r="EG329">
        <v>390.69720000000001</v>
      </c>
      <c r="EH329">
        <v>1.010623</v>
      </c>
      <c r="EI329">
        <v>18.60453</v>
      </c>
      <c r="EJ329">
        <v>0.28668379999999999</v>
      </c>
      <c r="EK329">
        <v>92.803240000000002</v>
      </c>
      <c r="EL329">
        <v>1.0057670000000001</v>
      </c>
      <c r="EM329">
        <v>18.95336</v>
      </c>
      <c r="EN329">
        <v>9.0142639999999996E-2</v>
      </c>
      <c r="EO329">
        <v>28.496949999999998</v>
      </c>
      <c r="EP329">
        <v>1.000467</v>
      </c>
      <c r="EQ329">
        <v>19.48856</v>
      </c>
      <c r="ER329">
        <v>5.268801E-2</v>
      </c>
      <c r="ES329">
        <v>16.213090000000001</v>
      </c>
      <c r="ET329">
        <v>0.99472150000000004</v>
      </c>
      <c r="EU329">
        <v>20.211919999999999</v>
      </c>
      <c r="EV329">
        <v>4.4232069999999998E-2</v>
      </c>
      <c r="EW329">
        <v>13.516109999999999</v>
      </c>
      <c r="EX329">
        <v>0.98855649999999995</v>
      </c>
      <c r="EY329">
        <v>20.395479999999999</v>
      </c>
      <c r="EZ329">
        <v>4.067378E-2</v>
      </c>
      <c r="FA329">
        <v>12.442349999999999</v>
      </c>
      <c r="FB329">
        <v>0.98201079999999996</v>
      </c>
      <c r="FC329">
        <v>20.10005</v>
      </c>
      <c r="FD329" s="1">
        <v>3.8071720000000003E-2</v>
      </c>
      <c r="FE329">
        <v>11.679220000000001</v>
      </c>
      <c r="FF329">
        <v>0.97498180000000001</v>
      </c>
      <c r="FG329">
        <v>19.735769999999999</v>
      </c>
      <c r="FH329" s="1">
        <v>3.5713960000000003E-2</v>
      </c>
      <c r="FI329">
        <v>10.993220000000001</v>
      </c>
      <c r="FJ329">
        <v>0.96777349999999995</v>
      </c>
      <c r="FK329">
        <v>19.27826</v>
      </c>
      <c r="FL329" s="1">
        <v>3.3493380000000003E-2</v>
      </c>
      <c r="FM329">
        <v>10.344429999999999</v>
      </c>
      <c r="FN329">
        <v>0.96006259999999999</v>
      </c>
      <c r="FO329">
        <v>19.525970000000001</v>
      </c>
      <c r="FP329" s="1">
        <v>3.1393049999999999E-2</v>
      </c>
      <c r="FQ329" s="1">
        <v>9.7327750000000002</v>
      </c>
      <c r="FR329">
        <v>0.95244419999999996</v>
      </c>
      <c r="FS329">
        <v>19.932649999999999</v>
      </c>
      <c r="FT329" s="1">
        <v>2.9512589999999998E-2</v>
      </c>
      <c r="FU329" s="1">
        <v>9.1833930000000006</v>
      </c>
      <c r="FV329">
        <v>0.94522830000000002</v>
      </c>
      <c r="FW329">
        <v>20.332920000000001</v>
      </c>
      <c r="FX329" s="1">
        <v>2.8128179999999999E-2</v>
      </c>
      <c r="FY329" s="1">
        <v>8.7696850000000008</v>
      </c>
      <c r="FZ329">
        <v>0.93713239999999998</v>
      </c>
      <c r="GA329">
        <v>20.810590000000001</v>
      </c>
      <c r="GB329" s="1">
        <v>2.7457860000000001E-2</v>
      </c>
      <c r="GC329" s="1">
        <v>8.5818169999999991</v>
      </c>
      <c r="GD329">
        <v>0.92875609999999997</v>
      </c>
      <c r="GE329">
        <v>20.760739999999998</v>
      </c>
      <c r="GF329" s="1">
        <v>2.750008E-2</v>
      </c>
      <c r="GG329" s="1">
        <v>8.6219300000000008</v>
      </c>
      <c r="GH329">
        <v>0.92088749999999997</v>
      </c>
      <c r="GI329">
        <v>20.447089999999999</v>
      </c>
      <c r="GJ329" s="1">
        <v>2.793443E-2</v>
      </c>
      <c r="GK329" s="1">
        <v>8.7877729999999996</v>
      </c>
      <c r="GL329">
        <v>0.913184</v>
      </c>
      <c r="GM329">
        <v>20.166989999999998</v>
      </c>
      <c r="GN329" s="1">
        <v>2.822266E-2</v>
      </c>
      <c r="GO329" s="1">
        <v>8.9131230000000006</v>
      </c>
      <c r="GP329">
        <v>0.90583060000000004</v>
      </c>
      <c r="GQ329">
        <v>19.910399999999999</v>
      </c>
      <c r="GR329" s="1">
        <v>2.8047900000000001E-2</v>
      </c>
      <c r="GS329" s="1">
        <v>8.8916570000000004</v>
      </c>
      <c r="GT329">
        <v>0.89803569999999999</v>
      </c>
      <c r="GU329">
        <v>19.83559</v>
      </c>
      <c r="GV329" s="1">
        <v>2.7266180000000001E-2</v>
      </c>
      <c r="GW329" s="1">
        <v>8.6810089999999995</v>
      </c>
      <c r="GX329">
        <v>0.88987479999999997</v>
      </c>
      <c r="GY329">
        <v>20.212959999999999</v>
      </c>
      <c r="GZ329" s="1">
        <v>2.5986120000000001E-2</v>
      </c>
      <c r="HA329" s="1">
        <v>8.3116679999999992</v>
      </c>
      <c r="HB329">
        <v>0.88251469999999999</v>
      </c>
      <c r="HC329">
        <v>20.38194</v>
      </c>
      <c r="HD329" s="1">
        <v>2.442035E-2</v>
      </c>
      <c r="HE329" s="1">
        <v>7.8384819999999999</v>
      </c>
      <c r="HF329">
        <v>0.87457099999999999</v>
      </c>
      <c r="HG329">
        <v>20.441749999999999</v>
      </c>
      <c r="HH329" s="1">
        <v>2.2703560000000001E-2</v>
      </c>
      <c r="HI329" s="1">
        <v>7.3153899999999998</v>
      </c>
      <c r="HJ329">
        <v>0.86637059999999999</v>
      </c>
      <c r="HK329">
        <v>20.152480000000001</v>
      </c>
      <c r="HL329" s="1">
        <v>2.0973039999999998E-2</v>
      </c>
      <c r="HM329" s="1">
        <v>6.7837209999999999</v>
      </c>
      <c r="HN329">
        <v>0.85782780000000003</v>
      </c>
      <c r="HO329">
        <v>19.80611</v>
      </c>
      <c r="HP329" s="1">
        <v>1.9290700000000001E-2</v>
      </c>
      <c r="HQ329" s="1">
        <v>6.2657160000000003</v>
      </c>
      <c r="HR329">
        <v>0.85068469999999996</v>
      </c>
      <c r="HS329">
        <v>19.439430000000002</v>
      </c>
      <c r="HT329" s="1">
        <v>1.772044E-2</v>
      </c>
      <c r="HU329" s="1">
        <v>5.7680569999999998</v>
      </c>
      <c r="HV329">
        <v>0.84285100000000002</v>
      </c>
      <c r="HW329">
        <v>19.100200000000001</v>
      </c>
      <c r="HX329" s="1">
        <v>1.6250629999999999E-2</v>
      </c>
      <c r="HY329" s="1">
        <v>5.3045439999999999</v>
      </c>
      <c r="HZ329">
        <v>0.83493810000000002</v>
      </c>
      <c r="IA329">
        <v>19.041160000000001</v>
      </c>
      <c r="IB329" s="1">
        <v>1.490051E-2</v>
      </c>
      <c r="IC329" s="1">
        <v>4.8779750000000002</v>
      </c>
      <c r="ID329">
        <v>0.82715910000000004</v>
      </c>
      <c r="IE329">
        <v>19.397310000000001</v>
      </c>
      <c r="IF329" s="1">
        <v>1.367024E-2</v>
      </c>
      <c r="IG329" s="1">
        <v>4.4872909999999999</v>
      </c>
      <c r="IH329">
        <v>0.82013729999999996</v>
      </c>
      <c r="II329">
        <v>19.73115</v>
      </c>
      <c r="IJ329" s="1">
        <v>1.25542E-2</v>
      </c>
      <c r="IK329" s="1">
        <v>4.1291169999999999</v>
      </c>
      <c r="IL329">
        <v>0.81304540000000003</v>
      </c>
      <c r="IM329">
        <v>20.102830000000001</v>
      </c>
      <c r="IN329" s="1">
        <v>1.15222E-2</v>
      </c>
      <c r="IO329" s="1">
        <v>3.7997070000000002</v>
      </c>
      <c r="IP329">
        <v>0.80595760000000005</v>
      </c>
      <c r="IQ329">
        <v>19.9162</v>
      </c>
      <c r="IR329" s="1">
        <v>1.057248E-2</v>
      </c>
      <c r="IS329" s="1">
        <v>3.4974690000000002</v>
      </c>
      <c r="IT329">
        <v>0.79906299999999997</v>
      </c>
      <c r="IU329">
        <v>19.444859999999998</v>
      </c>
      <c r="IV329" s="1">
        <v>9.7005579999999998E-3</v>
      </c>
      <c r="IW329" s="1">
        <v>3.2195450000000001</v>
      </c>
      <c r="IX329">
        <v>0.79298809999999997</v>
      </c>
      <c r="IY329">
        <v>19.053000000000001</v>
      </c>
      <c r="IZ329" s="1">
        <v>8.9051570000000004E-3</v>
      </c>
      <c r="JA329" s="1">
        <v>2.9629319999999999</v>
      </c>
      <c r="JB329">
        <v>0.78718100000000002</v>
      </c>
      <c r="JC329">
        <v>18.723710000000001</v>
      </c>
      <c r="JD329" s="1">
        <v>8.1759380000000006E-3</v>
      </c>
      <c r="JE329" s="1">
        <v>2.7276229999999999</v>
      </c>
      <c r="JF329">
        <v>0.78195789999999998</v>
      </c>
      <c r="JG329">
        <v>19.152190000000001</v>
      </c>
      <c r="JH329" s="1">
        <v>7.5098639999999998E-3</v>
      </c>
      <c r="JI329" s="1">
        <v>2.5119400000000001</v>
      </c>
      <c r="JJ329">
        <v>0.77727009999999996</v>
      </c>
      <c r="JK329">
        <v>19.815799999999999</v>
      </c>
      <c r="JL329" s="1">
        <v>6.8990529999999996E-3</v>
      </c>
      <c r="JM329" s="1">
        <v>2.313256</v>
      </c>
      <c r="JN329">
        <v>0.77319629999999995</v>
      </c>
      <c r="JO329">
        <v>20.303799999999999</v>
      </c>
      <c r="JP329" s="1">
        <v>6.3327119999999999E-3</v>
      </c>
      <c r="JQ329" s="1">
        <v>2.1283629999999998</v>
      </c>
      <c r="JR329">
        <v>0.76958110000000002</v>
      </c>
      <c r="JS329">
        <v>20.961860000000001</v>
      </c>
      <c r="JT329" s="1">
        <v>5.8019040000000001E-3</v>
      </c>
      <c r="JU329" s="1">
        <v>1.9541230000000001</v>
      </c>
      <c r="JV329">
        <v>0.76652410000000004</v>
      </c>
      <c r="JW329">
        <v>21.078330000000001</v>
      </c>
      <c r="JX329" s="1">
        <v>5.299514E-3</v>
      </c>
      <c r="JY329" s="1">
        <v>1.788351</v>
      </c>
      <c r="JZ329">
        <v>0.76392349999999998</v>
      </c>
      <c r="KA329">
        <v>20.411169999999998</v>
      </c>
      <c r="KB329" s="1">
        <v>4.8209639999999996E-3</v>
      </c>
      <c r="KC329" s="1">
        <v>1.629564</v>
      </c>
      <c r="KD329">
        <v>0.76184419999999997</v>
      </c>
      <c r="KE329">
        <v>19.733750000000001</v>
      </c>
      <c r="KF329" s="1">
        <v>4.3608190000000002E-3</v>
      </c>
      <c r="KG329" s="1">
        <v>1.476307</v>
      </c>
      <c r="KH329">
        <v>0.76016189999999995</v>
      </c>
      <c r="KI329">
        <v>19.171990000000001</v>
      </c>
      <c r="KJ329" s="1">
        <v>3.9185660000000001E-3</v>
      </c>
      <c r="KK329" s="1">
        <v>1.32843</v>
      </c>
      <c r="KL329">
        <v>0.7587796</v>
      </c>
      <c r="KM329">
        <v>19.482050000000001</v>
      </c>
      <c r="KN329" s="1">
        <v>3.490422E-3</v>
      </c>
      <c r="KO329" s="1">
        <v>1.184857</v>
      </c>
      <c r="KP329">
        <v>0.75771029999999995</v>
      </c>
      <c r="KQ329">
        <v>20.257860000000001</v>
      </c>
      <c r="KR329" s="1">
        <v>3.0709790000000002E-3</v>
      </c>
      <c r="KS329" s="1">
        <v>1.044065</v>
      </c>
      <c r="KT329">
        <v>0.7568918</v>
      </c>
      <c r="KU329">
        <v>21.21753</v>
      </c>
      <c r="KV329" s="1">
        <v>2.6584859999999998E-3</v>
      </c>
      <c r="KW329" s="1">
        <v>0.90517650000000005</v>
      </c>
      <c r="KX329">
        <v>0.75628660000000003</v>
      </c>
      <c r="KY329">
        <v>22.137170000000001</v>
      </c>
      <c r="KZ329" s="1">
        <v>2.2573670000000001E-3</v>
      </c>
      <c r="LA329" s="1">
        <v>0.76974310000000001</v>
      </c>
      <c r="LB329">
        <v>0.75592950000000003</v>
      </c>
      <c r="LC329">
        <v>22.16966</v>
      </c>
      <c r="LD329" s="1">
        <v>1.8823900000000001E-3</v>
      </c>
      <c r="LE329" s="1">
        <v>0.64269790000000004</v>
      </c>
      <c r="LF329">
        <v>0.75570939999999998</v>
      </c>
      <c r="LG329">
        <v>21.464500000000001</v>
      </c>
      <c r="LH329" s="1">
        <v>1.5523170000000001E-3</v>
      </c>
      <c r="LI329" s="1">
        <v>0.53029820000000005</v>
      </c>
      <c r="LJ329">
        <v>0.75558990000000004</v>
      </c>
      <c r="LK329">
        <v>20.72391</v>
      </c>
      <c r="LL329" s="1">
        <v>1.280495E-3</v>
      </c>
      <c r="LM329" s="1">
        <v>0.43735839999999998</v>
      </c>
      <c r="LN329">
        <v>0.75557989999999997</v>
      </c>
      <c r="LO329">
        <v>20.054639999999999</v>
      </c>
      <c r="LP329" s="1">
        <v>1.0702140000000001E-3</v>
      </c>
      <c r="LQ329" s="1">
        <v>0.3652186</v>
      </c>
      <c r="LR329">
        <v>0.75563499999999995</v>
      </c>
      <c r="LS329">
        <v>20.36035</v>
      </c>
      <c r="LT329" s="1">
        <v>9.1450549999999998E-4</v>
      </c>
      <c r="LU329" s="1">
        <v>0.31166260000000001</v>
      </c>
      <c r="LV329">
        <v>0.75576359999999998</v>
      </c>
      <c r="LW329">
        <v>21.111460000000001</v>
      </c>
      <c r="LX329" s="1">
        <v>8.0042470000000001E-4</v>
      </c>
      <c r="LY329" s="1">
        <v>0.272428</v>
      </c>
      <c r="LZ329">
        <v>0.75593999999999995</v>
      </c>
      <c r="MA329">
        <v>22.026579999999999</v>
      </c>
      <c r="MB329" s="1">
        <v>7.1457210000000005E-4</v>
      </c>
      <c r="MC329" s="1">
        <v>0.24296219999999999</v>
      </c>
      <c r="MD329">
        <v>0.75614170000000003</v>
      </c>
      <c r="ME329">
        <v>22.800809999999998</v>
      </c>
      <c r="MF329" s="1">
        <v>6.4667269999999996E-4</v>
      </c>
      <c r="MG329" s="1">
        <v>0.21971940000000001</v>
      </c>
      <c r="MH329">
        <v>0.75634299999999999</v>
      </c>
      <c r="MI329">
        <v>22.778510000000001</v>
      </c>
      <c r="MJ329" s="1">
        <v>5.9033510000000003E-4</v>
      </c>
      <c r="MK329" s="1">
        <v>0.20047860000000001</v>
      </c>
      <c r="ML329">
        <v>0.75657490000000005</v>
      </c>
      <c r="MM329">
        <v>22.038519999999998</v>
      </c>
      <c r="MN329" s="1">
        <v>5.4264160000000005E-4</v>
      </c>
      <c r="MO329" s="1">
        <v>0.18418229999999999</v>
      </c>
      <c r="MP329">
        <v>0.75677970000000006</v>
      </c>
      <c r="MQ329">
        <v>21.26257</v>
      </c>
      <c r="MR329" s="1">
        <v>5.0217899999999995E-4</v>
      </c>
      <c r="MS329" s="1">
        <v>0.1703672</v>
      </c>
      <c r="MT329">
        <v>0.75695889999999999</v>
      </c>
      <c r="MU329">
        <v>20.609819999999999</v>
      </c>
      <c r="MV329" s="1">
        <v>4.6812520000000002E-4</v>
      </c>
      <c r="MW329" s="1">
        <v>0.15872810000000001</v>
      </c>
      <c r="MX329">
        <v>0.75713430000000004</v>
      </c>
      <c r="MY329">
        <v>20.806360000000002</v>
      </c>
      <c r="MZ329" s="1">
        <v>4.3932619999999999E-4</v>
      </c>
      <c r="NA329" s="1">
        <v>0.1489018</v>
      </c>
      <c r="NB329">
        <v>0.75723609999999997</v>
      </c>
      <c r="NC329">
        <v>20.854310000000002</v>
      </c>
      <c r="ND329" s="1">
        <v>4.1464719999999999E-4</v>
      </c>
      <c r="NE329" s="1">
        <v>0.1404717</v>
      </c>
      <c r="NF329">
        <v>0.75732929999999998</v>
      </c>
      <c r="NG329">
        <v>21.614080000000001</v>
      </c>
      <c r="NH329" s="1">
        <v>3.9283949999999998E-4</v>
      </c>
      <c r="NI329" s="1">
        <v>0.1330431</v>
      </c>
      <c r="NJ329">
        <v>0.75731369999999998</v>
      </c>
      <c r="NK329">
        <v>22.358049999999999</v>
      </c>
      <c r="NL329" s="1">
        <v>3.7312769999999997E-4</v>
      </c>
      <c r="NM329" s="1">
        <v>0.12634090000000001</v>
      </c>
      <c r="NN329">
        <v>0.75723479999999999</v>
      </c>
      <c r="NO329">
        <v>22.363350000000001</v>
      </c>
      <c r="NP329" s="1">
        <v>3.5513089999999998E-4</v>
      </c>
      <c r="NQ329" s="1">
        <v>0.1202256</v>
      </c>
      <c r="NR329">
        <v>0.75709859999999995</v>
      </c>
      <c r="NS329">
        <v>21.921679999999999</v>
      </c>
      <c r="NT329" s="1">
        <v>3.3866979999999999E-4</v>
      </c>
      <c r="NU329" s="1">
        <v>0.11463</v>
      </c>
      <c r="NV329">
        <v>0.75683840000000002</v>
      </c>
      <c r="NW329">
        <v>21.341740000000001</v>
      </c>
      <c r="NX329" s="1">
        <v>3.2363509999999999E-4</v>
      </c>
      <c r="NY329" s="1">
        <v>0.1095313</v>
      </c>
      <c r="NZ329">
        <v>0.75655439999999996</v>
      </c>
      <c r="OA329">
        <v>20.913640000000001</v>
      </c>
      <c r="OB329" s="1">
        <v>3.1006700000000002E-4</v>
      </c>
      <c r="OC329" s="1">
        <v>0.1049254</v>
      </c>
      <c r="OD329">
        <v>0.75619550000000002</v>
      </c>
      <c r="OE329">
        <v>21.537009999999999</v>
      </c>
      <c r="OF329" s="1">
        <v>2.978716E-4</v>
      </c>
      <c r="OG329" s="1">
        <v>0.1007947</v>
      </c>
      <c r="OH329">
        <v>0.7557507</v>
      </c>
      <c r="OI329">
        <v>22.647580000000001</v>
      </c>
      <c r="OJ329" s="1">
        <v>2.8713110000000002E-4</v>
      </c>
      <c r="OK329" s="1">
        <v>9.7146609999999994E-2</v>
      </c>
    </row>
    <row r="330" spans="1:401" x14ac:dyDescent="0.35">
      <c r="A330">
        <v>336</v>
      </c>
      <c r="B330" t="s">
        <v>4</v>
      </c>
      <c r="C330" t="s">
        <v>181</v>
      </c>
      <c r="D330" t="s">
        <v>336</v>
      </c>
      <c r="E330">
        <v>837.44100000000003</v>
      </c>
      <c r="F330">
        <v>0.82925990000000005</v>
      </c>
      <c r="G330">
        <v>17.178730000000002</v>
      </c>
      <c r="H330">
        <v>0</v>
      </c>
      <c r="I330">
        <v>0</v>
      </c>
      <c r="J330">
        <v>0.82774519999999996</v>
      </c>
      <c r="K330">
        <v>17.520309999999998</v>
      </c>
      <c r="L330">
        <v>0</v>
      </c>
      <c r="M330">
        <v>0</v>
      </c>
      <c r="N330">
        <v>0.82622439999999997</v>
      </c>
      <c r="O330">
        <v>17.99466</v>
      </c>
      <c r="P330">
        <v>0</v>
      </c>
      <c r="Q330">
        <v>0</v>
      </c>
      <c r="R330">
        <v>0.82473799999999997</v>
      </c>
      <c r="S330">
        <v>18.594860000000001</v>
      </c>
      <c r="T330">
        <v>0</v>
      </c>
      <c r="U330">
        <v>0</v>
      </c>
      <c r="V330">
        <v>0.82326630000000001</v>
      </c>
      <c r="W330">
        <v>19.187799999999999</v>
      </c>
      <c r="X330">
        <v>0</v>
      </c>
      <c r="Y330">
        <v>0</v>
      </c>
      <c r="Z330">
        <v>0.82179619999999998</v>
      </c>
      <c r="AA330">
        <v>19.35941</v>
      </c>
      <c r="AB330">
        <v>0</v>
      </c>
      <c r="AC330">
        <v>0</v>
      </c>
      <c r="AD330">
        <v>0.82028900000000005</v>
      </c>
      <c r="AE330">
        <v>19.024349999999998</v>
      </c>
      <c r="AF330">
        <v>0</v>
      </c>
      <c r="AG330">
        <v>0</v>
      </c>
      <c r="AH330">
        <v>0.81872920000000005</v>
      </c>
      <c r="AI330">
        <v>18.520399999999999</v>
      </c>
      <c r="AJ330">
        <v>0</v>
      </c>
      <c r="AK330">
        <v>0</v>
      </c>
      <c r="AL330">
        <v>0.81719649999999999</v>
      </c>
      <c r="AM330">
        <v>17.980170000000001</v>
      </c>
      <c r="AN330">
        <v>0</v>
      </c>
      <c r="AO330">
        <v>0</v>
      </c>
      <c r="AP330">
        <v>0.81586930000000002</v>
      </c>
      <c r="AQ330">
        <v>18.132989999999999</v>
      </c>
      <c r="AR330">
        <v>0</v>
      </c>
      <c r="AS330">
        <v>0</v>
      </c>
      <c r="AT330">
        <v>0.81441379999999997</v>
      </c>
      <c r="AU330">
        <v>18.700099999999999</v>
      </c>
      <c r="AV330">
        <v>0</v>
      </c>
      <c r="AW330">
        <v>0</v>
      </c>
      <c r="AX330">
        <v>0.81294469999999996</v>
      </c>
      <c r="AY330">
        <v>19.3994</v>
      </c>
      <c r="AZ330">
        <v>0</v>
      </c>
      <c r="BA330">
        <v>0</v>
      </c>
      <c r="BB330">
        <v>0.81142930000000002</v>
      </c>
      <c r="BC330">
        <v>20.104299999999999</v>
      </c>
      <c r="BD330">
        <v>0</v>
      </c>
      <c r="BE330">
        <v>0</v>
      </c>
      <c r="BF330">
        <v>0.80989520000000004</v>
      </c>
      <c r="BG330">
        <v>20.257280000000002</v>
      </c>
      <c r="BH330">
        <v>0</v>
      </c>
      <c r="BI330">
        <v>0</v>
      </c>
      <c r="BJ330">
        <v>0.80831109999999995</v>
      </c>
      <c r="BK330">
        <v>19.981010000000001</v>
      </c>
      <c r="BL330">
        <v>0</v>
      </c>
      <c r="BM330">
        <v>0</v>
      </c>
      <c r="BN330">
        <v>0.80666760000000004</v>
      </c>
      <c r="BO330">
        <v>19.59825</v>
      </c>
      <c r="BP330">
        <v>3.3658050000000002E-36</v>
      </c>
      <c r="BQ330">
        <v>1.0048450000000001E-33</v>
      </c>
      <c r="BR330">
        <v>0.80496820000000002</v>
      </c>
      <c r="BS330">
        <v>19.179950000000002</v>
      </c>
      <c r="BT330" s="1">
        <v>1.8261139999999999E-23</v>
      </c>
      <c r="BU330" s="1">
        <v>3.5597900000000002E-21</v>
      </c>
      <c r="BV330">
        <v>0.80323129999999998</v>
      </c>
      <c r="BW330">
        <v>19.237210000000001</v>
      </c>
      <c r="BX330" s="1">
        <v>9.6716950000000001E-19</v>
      </c>
      <c r="BY330" s="1">
        <v>2.8923960000000002E-16</v>
      </c>
      <c r="BZ330">
        <v>0.80139649999999996</v>
      </c>
      <c r="CA330">
        <v>19.322759999999999</v>
      </c>
      <c r="CB330" s="1">
        <v>3.6156089999999999E-11</v>
      </c>
      <c r="CC330" s="1">
        <v>8.0295150000000007E-9</v>
      </c>
      <c r="CD330">
        <v>0.79980779999999996</v>
      </c>
      <c r="CE330">
        <v>19.63419</v>
      </c>
      <c r="CF330" s="1">
        <v>1.138408E-7</v>
      </c>
      <c r="CG330" s="1">
        <v>2.702994E-5</v>
      </c>
      <c r="CH330">
        <v>0.79818219999999995</v>
      </c>
      <c r="CI330">
        <v>19.74034</v>
      </c>
      <c r="CJ330" s="1">
        <v>4.0056399999999998E-5</v>
      </c>
      <c r="CK330" s="1">
        <v>9.9534700000000007E-3</v>
      </c>
      <c r="CL330">
        <v>0.7963576</v>
      </c>
      <c r="CM330">
        <v>19.551950000000001</v>
      </c>
      <c r="CN330" s="1">
        <v>3.5194380000000002E-3</v>
      </c>
      <c r="CO330" s="1">
        <v>0.9080163</v>
      </c>
      <c r="CP330">
        <v>0.79444429999999999</v>
      </c>
      <c r="CQ330">
        <v>19.296420000000001</v>
      </c>
      <c r="CR330" s="1">
        <v>0.1078119</v>
      </c>
      <c r="CS330" s="1">
        <v>28.709849999999999</v>
      </c>
      <c r="CT330">
        <v>0.79222840000000005</v>
      </c>
      <c r="CU330">
        <v>18.920300000000001</v>
      </c>
      <c r="CV330" s="1">
        <v>1.397956</v>
      </c>
      <c r="CW330">
        <v>383.35359999999997</v>
      </c>
      <c r="CX330">
        <v>0.7897672</v>
      </c>
      <c r="CY330">
        <v>18.557089999999999</v>
      </c>
      <c r="CZ330" s="1">
        <v>8.8133130000000008</v>
      </c>
      <c r="DA330">
        <v>2482.13</v>
      </c>
      <c r="DB330">
        <v>0.78728600000000004</v>
      </c>
      <c r="DC330">
        <v>18.722429999999999</v>
      </c>
      <c r="DD330">
        <v>30.017669999999999</v>
      </c>
      <c r="DE330">
        <v>8662.2620000000006</v>
      </c>
      <c r="DF330">
        <v>0.78517840000000005</v>
      </c>
      <c r="DG330">
        <v>18.79692</v>
      </c>
      <c r="DH330">
        <v>60.135249999999999</v>
      </c>
      <c r="DI330">
        <v>17740.04</v>
      </c>
      <c r="DJ330">
        <v>0.78335960000000004</v>
      </c>
      <c r="DK330">
        <v>19.061150000000001</v>
      </c>
      <c r="DL330">
        <v>75.937780000000004</v>
      </c>
      <c r="DM330">
        <v>22850.69</v>
      </c>
      <c r="DN330">
        <v>0.78145010000000004</v>
      </c>
      <c r="DO330">
        <v>19.428380000000001</v>
      </c>
      <c r="DP330">
        <v>63.902659999999997</v>
      </c>
      <c r="DQ330">
        <v>19584.75</v>
      </c>
      <c r="DR330">
        <v>0.77954509999999999</v>
      </c>
      <c r="DS330">
        <v>19.456209999999999</v>
      </c>
      <c r="DT330">
        <v>37.613329999999998</v>
      </c>
      <c r="DU330">
        <v>11721.04</v>
      </c>
      <c r="DV330">
        <v>0.77777739999999995</v>
      </c>
      <c r="DW330">
        <v>19.211210000000001</v>
      </c>
      <c r="DX330">
        <v>16.16676</v>
      </c>
      <c r="DY330">
        <v>5115.7510000000002</v>
      </c>
      <c r="DZ330">
        <v>0.77594609999999997</v>
      </c>
      <c r="EA330">
        <v>18.74391</v>
      </c>
      <c r="EB330">
        <v>5.2842000000000002</v>
      </c>
      <c r="EC330">
        <v>1694.5909999999999</v>
      </c>
      <c r="ED330">
        <v>0.77410840000000003</v>
      </c>
      <c r="EE330">
        <v>18.310739999999999</v>
      </c>
      <c r="EF330">
        <v>1.385618</v>
      </c>
      <c r="EG330">
        <v>448.9085</v>
      </c>
      <c r="EH330">
        <v>0.77183489999999999</v>
      </c>
      <c r="EI330">
        <v>18.61252</v>
      </c>
      <c r="EJ330">
        <v>0.32838889999999998</v>
      </c>
      <c r="EK330">
        <v>106.55370000000001</v>
      </c>
      <c r="EL330">
        <v>0.76919289999999996</v>
      </c>
      <c r="EM330">
        <v>18.95627</v>
      </c>
      <c r="EN330">
        <v>9.833691E-2</v>
      </c>
      <c r="EO330">
        <v>31.266110000000001</v>
      </c>
      <c r="EP330">
        <v>0.76631179999999999</v>
      </c>
      <c r="EQ330">
        <v>19.464320000000001</v>
      </c>
      <c r="ER330">
        <v>5.4273809999999999E-2</v>
      </c>
      <c r="ES330">
        <v>16.795870000000001</v>
      </c>
      <c r="ET330">
        <v>0.76318059999999999</v>
      </c>
      <c r="EU330">
        <v>20.186309999999999</v>
      </c>
      <c r="EV330">
        <v>4.4684969999999997E-2</v>
      </c>
      <c r="EW330">
        <v>13.70955</v>
      </c>
      <c r="EX330">
        <v>0.75991810000000004</v>
      </c>
      <c r="EY330">
        <v>20.37716</v>
      </c>
      <c r="EZ330">
        <v>4.0932469999999999E-2</v>
      </c>
      <c r="FA330">
        <v>12.55959</v>
      </c>
      <c r="FB330">
        <v>0.75649040000000001</v>
      </c>
      <c r="FC330">
        <v>20.076640000000001</v>
      </c>
      <c r="FD330" s="1">
        <v>3.8281809999999999E-2</v>
      </c>
      <c r="FE330">
        <v>11.77101</v>
      </c>
      <c r="FF330">
        <v>0.75310710000000003</v>
      </c>
      <c r="FG330">
        <v>19.72982</v>
      </c>
      <c r="FH330" s="1">
        <v>3.5911569999999997E-2</v>
      </c>
      <c r="FI330">
        <v>11.069660000000001</v>
      </c>
      <c r="FJ330">
        <v>0.74975619999999998</v>
      </c>
      <c r="FK330">
        <v>19.284230000000001</v>
      </c>
      <c r="FL330" s="1">
        <v>3.368107E-2</v>
      </c>
      <c r="FM330">
        <v>10.405989999999999</v>
      </c>
      <c r="FN330">
        <v>0.74608050000000004</v>
      </c>
      <c r="FO330">
        <v>19.52337</v>
      </c>
      <c r="FP330" s="1">
        <v>3.1567570000000003E-2</v>
      </c>
      <c r="FQ330" s="1">
        <v>9.7799910000000008</v>
      </c>
      <c r="FR330">
        <v>0.74216309999999996</v>
      </c>
      <c r="FS330">
        <v>19.939340000000001</v>
      </c>
      <c r="FT330" s="1">
        <v>2.966065E-2</v>
      </c>
      <c r="FU330" s="1">
        <v>9.2170240000000003</v>
      </c>
      <c r="FV330">
        <v>0.7392048</v>
      </c>
      <c r="FW330">
        <v>20.325890000000001</v>
      </c>
      <c r="FX330" s="1">
        <v>2.8219649999999999E-2</v>
      </c>
      <c r="FY330" s="1">
        <v>8.7753899999999998</v>
      </c>
      <c r="FZ330">
        <v>0.73542770000000002</v>
      </c>
      <c r="GA330">
        <v>20.796959999999999</v>
      </c>
      <c r="GB330" s="1">
        <v>2.74738E-2</v>
      </c>
      <c r="GC330" s="1">
        <v>8.5552449999999993</v>
      </c>
      <c r="GD330">
        <v>0.73150470000000001</v>
      </c>
      <c r="GE330">
        <v>20.750969999999999</v>
      </c>
      <c r="GF330" s="1">
        <v>2.7454650000000001E-2</v>
      </c>
      <c r="GG330" s="1">
        <v>8.5653480000000002</v>
      </c>
      <c r="GH330">
        <v>0.72803649999999998</v>
      </c>
      <c r="GI330">
        <v>20.432210000000001</v>
      </c>
      <c r="GJ330" s="1">
        <v>2.7876330000000001E-2</v>
      </c>
      <c r="GK330" s="1">
        <v>8.7156979999999997</v>
      </c>
      <c r="GL330">
        <v>0.72480639999999996</v>
      </c>
      <c r="GM330">
        <v>20.154640000000001</v>
      </c>
      <c r="GN330" s="1">
        <v>2.819495E-2</v>
      </c>
      <c r="GO330" s="1">
        <v>8.8390989999999992</v>
      </c>
      <c r="GP330">
        <v>0.72180310000000003</v>
      </c>
      <c r="GQ330">
        <v>19.90288</v>
      </c>
      <c r="GR330" s="1">
        <v>2.8076830000000001E-2</v>
      </c>
      <c r="GS330" s="1">
        <v>8.8245170000000002</v>
      </c>
      <c r="GT330">
        <v>0.71849260000000004</v>
      </c>
      <c r="GU330">
        <v>19.823840000000001</v>
      </c>
      <c r="GV330" s="1">
        <v>2.735218E-2</v>
      </c>
      <c r="GW330" s="1">
        <v>8.6227590000000003</v>
      </c>
      <c r="GX330">
        <v>0.71493499999999999</v>
      </c>
      <c r="GY330">
        <v>20.203530000000001</v>
      </c>
      <c r="GZ330" s="1">
        <v>2.611513E-2</v>
      </c>
      <c r="HA330" s="1">
        <v>8.2600499999999997</v>
      </c>
      <c r="HB330">
        <v>0.71182440000000002</v>
      </c>
      <c r="HC330">
        <v>20.385829999999999</v>
      </c>
      <c r="HD330" s="1">
        <v>2.4574200000000001E-2</v>
      </c>
      <c r="HE330" s="1">
        <v>7.790953</v>
      </c>
      <c r="HF330">
        <v>0.70844890000000005</v>
      </c>
      <c r="HG330">
        <v>20.439869999999999</v>
      </c>
      <c r="HH330" s="1">
        <v>2.2866729999999998E-2</v>
      </c>
      <c r="HI330" s="1">
        <v>7.2677630000000004</v>
      </c>
      <c r="HJ330">
        <v>0.70486760000000004</v>
      </c>
      <c r="HK330">
        <v>20.154299999999999</v>
      </c>
      <c r="HL330" s="1">
        <v>2.113601E-2</v>
      </c>
      <c r="HM330" s="1">
        <v>6.7342389999999996</v>
      </c>
      <c r="HN330">
        <v>0.70100850000000003</v>
      </c>
      <c r="HO330">
        <v>19.80115</v>
      </c>
      <c r="HP330" s="1">
        <v>1.9447590000000001E-2</v>
      </c>
      <c r="HQ330" s="1">
        <v>6.2135309999999997</v>
      </c>
      <c r="HR330">
        <v>0.69887969999999999</v>
      </c>
      <c r="HS330">
        <v>19.43815</v>
      </c>
      <c r="HT330" s="1">
        <v>1.7873119999999999E-2</v>
      </c>
      <c r="HU330" s="1">
        <v>5.7153029999999996</v>
      </c>
      <c r="HV330">
        <v>0.69614299999999996</v>
      </c>
      <c r="HW330">
        <v>19.084910000000001</v>
      </c>
      <c r="HX330" s="1">
        <v>1.6392319999999998E-2</v>
      </c>
      <c r="HY330" s="1">
        <v>5.2484690000000001</v>
      </c>
      <c r="HZ330">
        <v>0.6933414</v>
      </c>
      <c r="IA330">
        <v>19.021979999999999</v>
      </c>
      <c r="IB330" s="1">
        <v>1.5030740000000001E-2</v>
      </c>
      <c r="IC330" s="1">
        <v>4.819102</v>
      </c>
      <c r="ID330">
        <v>0.69059400000000004</v>
      </c>
      <c r="IE330">
        <v>19.385059999999999</v>
      </c>
      <c r="IF330" s="1">
        <v>1.37897E-2</v>
      </c>
      <c r="IG330" s="1">
        <v>4.4262899999999998</v>
      </c>
      <c r="IH330">
        <v>0.68830840000000004</v>
      </c>
      <c r="II330">
        <v>19.7302</v>
      </c>
      <c r="IJ330" s="1">
        <v>1.266394E-2</v>
      </c>
      <c r="IK330" s="1">
        <v>4.0667299999999997</v>
      </c>
      <c r="IL330">
        <v>0.68580700000000006</v>
      </c>
      <c r="IM330">
        <v>20.104780000000002</v>
      </c>
      <c r="IN330" s="1">
        <v>1.1623349999999999E-2</v>
      </c>
      <c r="IO330" s="1">
        <v>3.7370670000000001</v>
      </c>
      <c r="IP330">
        <v>0.68322079999999996</v>
      </c>
      <c r="IQ330">
        <v>19.925640000000001</v>
      </c>
      <c r="IR330" s="1">
        <v>1.066581E-2</v>
      </c>
      <c r="IS330" s="1">
        <v>3.4349449999999999</v>
      </c>
      <c r="IT330">
        <v>0.68064590000000003</v>
      </c>
      <c r="IU330">
        <v>19.456050000000001</v>
      </c>
      <c r="IV330" s="1">
        <v>9.7863640000000005E-3</v>
      </c>
      <c r="IW330" s="1">
        <v>3.1575519999999999</v>
      </c>
      <c r="IX330">
        <v>0.67887039999999998</v>
      </c>
      <c r="IY330">
        <v>19.064869999999999</v>
      </c>
      <c r="IZ330" s="1">
        <v>8.9852409999999997E-3</v>
      </c>
      <c r="JA330" s="1">
        <v>2.9023530000000002</v>
      </c>
      <c r="JB330">
        <v>0.67699299999999996</v>
      </c>
      <c r="JC330">
        <v>18.730899999999998</v>
      </c>
      <c r="JD330" s="1">
        <v>8.2492060000000002E-3</v>
      </c>
      <c r="JE330" s="1">
        <v>2.6688890000000001</v>
      </c>
      <c r="JF330">
        <v>0.67534950000000005</v>
      </c>
      <c r="JG330">
        <v>19.14452</v>
      </c>
      <c r="JH330" s="1">
        <v>7.577243E-3</v>
      </c>
      <c r="JI330" s="1">
        <v>2.4553759999999998</v>
      </c>
      <c r="JJ330">
        <v>0.67382169999999997</v>
      </c>
      <c r="JK330">
        <v>19.801880000000001</v>
      </c>
      <c r="JL330" s="1">
        <v>6.9614359999999997E-3</v>
      </c>
      <c r="JM330" s="1">
        <v>2.2592539999999999</v>
      </c>
      <c r="JN330">
        <v>0.67248410000000003</v>
      </c>
      <c r="JO330">
        <v>20.29635</v>
      </c>
      <c r="JP330" s="1">
        <v>6.3909240000000001E-3</v>
      </c>
      <c r="JQ330" s="1">
        <v>2.0773350000000002</v>
      </c>
      <c r="JR330">
        <v>0.67132709999999995</v>
      </c>
      <c r="JS330">
        <v>20.9588</v>
      </c>
      <c r="JT330" s="1">
        <v>5.8571090000000001E-3</v>
      </c>
      <c r="JU330" s="1">
        <v>1.906469</v>
      </c>
      <c r="JV330">
        <v>0.67030270000000003</v>
      </c>
      <c r="JW330">
        <v>21.097460000000002</v>
      </c>
      <c r="JX330" s="1">
        <v>5.3521000000000003E-3</v>
      </c>
      <c r="JY330" s="1">
        <v>1.744372</v>
      </c>
      <c r="JZ330">
        <v>0.66946300000000003</v>
      </c>
      <c r="KA330">
        <v>20.442710000000002</v>
      </c>
      <c r="KB330" s="1">
        <v>4.8715649999999996E-3</v>
      </c>
      <c r="KC330" s="1">
        <v>1.5895060000000001</v>
      </c>
      <c r="KD330">
        <v>0.66888689999999995</v>
      </c>
      <c r="KE330">
        <v>19.758520000000001</v>
      </c>
      <c r="KF330" s="1">
        <v>4.4096889999999996E-3</v>
      </c>
      <c r="KG330" s="1">
        <v>1.4402870000000001</v>
      </c>
      <c r="KH330">
        <v>0.6683907</v>
      </c>
      <c r="KI330">
        <v>19.210920000000002</v>
      </c>
      <c r="KJ330" s="1">
        <v>3.9657160000000002E-3</v>
      </c>
      <c r="KK330" s="1">
        <v>1.296519</v>
      </c>
      <c r="KL330">
        <v>0.66802050000000002</v>
      </c>
      <c r="KM330">
        <v>19.514209999999999</v>
      </c>
      <c r="KN330" s="1">
        <v>3.5363650000000001E-3</v>
      </c>
      <c r="KO330" s="1">
        <v>1.157219</v>
      </c>
      <c r="KP330">
        <v>0.66773749999999998</v>
      </c>
      <c r="KQ330">
        <v>20.276299999999999</v>
      </c>
      <c r="KR330" s="1">
        <v>3.1161959999999999E-3</v>
      </c>
      <c r="KS330" s="1">
        <v>1.0209619999999999</v>
      </c>
      <c r="KT330">
        <v>0.6675084</v>
      </c>
      <c r="KU330">
        <v>21.222380000000001</v>
      </c>
      <c r="KV330" s="1">
        <v>2.7030460000000002E-3</v>
      </c>
      <c r="KW330" s="1">
        <v>0.8866733</v>
      </c>
      <c r="KX330">
        <v>0.66738399999999998</v>
      </c>
      <c r="KY330">
        <v>22.138739999999999</v>
      </c>
      <c r="KZ330" s="1">
        <v>2.3002449999999998E-3</v>
      </c>
      <c r="LA330" s="1">
        <v>0.75550170000000005</v>
      </c>
      <c r="LB330">
        <v>0.66725540000000005</v>
      </c>
      <c r="LC330">
        <v>22.185510000000001</v>
      </c>
      <c r="LD330" s="1">
        <v>1.9216560000000001E-3</v>
      </c>
      <c r="LE330" s="1">
        <v>0.63188920000000004</v>
      </c>
      <c r="LF330">
        <v>0.66716989999999998</v>
      </c>
      <c r="LG330">
        <v>21.496479999999998</v>
      </c>
      <c r="LH330" s="1">
        <v>1.5859769999999999E-3</v>
      </c>
      <c r="LI330" s="1">
        <v>0.52180689999999996</v>
      </c>
      <c r="LJ330">
        <v>0.66715800000000003</v>
      </c>
      <c r="LK330">
        <v>20.76024</v>
      </c>
      <c r="LL330" s="1">
        <v>1.307482E-3</v>
      </c>
      <c r="LM330" s="1">
        <v>0.43013249999999997</v>
      </c>
      <c r="LN330">
        <v>0.6671861</v>
      </c>
      <c r="LO330">
        <v>20.107489999999999</v>
      </c>
      <c r="LP330" s="1">
        <v>1.090641E-3</v>
      </c>
      <c r="LQ330" s="1">
        <v>0.35852139999999999</v>
      </c>
      <c r="LR330">
        <v>0.66723259999999995</v>
      </c>
      <c r="LS330">
        <v>20.398250000000001</v>
      </c>
      <c r="LT330" s="1">
        <v>9.2947159999999995E-4</v>
      </c>
      <c r="LU330" s="1">
        <v>0.30516680000000002</v>
      </c>
      <c r="LV330">
        <v>0.66729559999999999</v>
      </c>
      <c r="LW330">
        <v>21.137689999999999</v>
      </c>
      <c r="LX330" s="1">
        <v>8.1144650000000002E-4</v>
      </c>
      <c r="LY330" s="1">
        <v>0.26608999999999999</v>
      </c>
      <c r="LZ330">
        <v>0.66740270000000002</v>
      </c>
      <c r="MA330">
        <v>22.037330000000001</v>
      </c>
      <c r="MB330" s="1">
        <v>7.2303370000000001E-4</v>
      </c>
      <c r="MC330" s="1">
        <v>0.23686950000000001</v>
      </c>
      <c r="MD330">
        <v>0.667493</v>
      </c>
      <c r="ME330">
        <v>22.809069999999998</v>
      </c>
      <c r="MF330" s="1">
        <v>6.5351639999999996E-4</v>
      </c>
      <c r="MG330" s="1">
        <v>0.2139528</v>
      </c>
      <c r="MH330">
        <v>0.66760169999999996</v>
      </c>
      <c r="MI330">
        <v>22.795929999999998</v>
      </c>
      <c r="MJ330" s="1">
        <v>5.9608220000000002E-4</v>
      </c>
      <c r="MK330" s="1">
        <v>0.1950617</v>
      </c>
      <c r="ML330">
        <v>0.66772149999999997</v>
      </c>
      <c r="MM330">
        <v>22.071960000000001</v>
      </c>
      <c r="MN330" s="1">
        <v>5.4752459999999996E-4</v>
      </c>
      <c r="MO330" s="1">
        <v>0.17908550000000001</v>
      </c>
      <c r="MP330">
        <v>0.66780589999999995</v>
      </c>
      <c r="MQ330">
        <v>21.295970000000001</v>
      </c>
      <c r="MR330" s="1">
        <v>5.0630629999999998E-4</v>
      </c>
      <c r="MS330" s="1">
        <v>0.1655353</v>
      </c>
      <c r="MT330">
        <v>0.66788179999999997</v>
      </c>
      <c r="MU330">
        <v>20.651810000000001</v>
      </c>
      <c r="MV330" s="1">
        <v>4.7159740000000001E-4</v>
      </c>
      <c r="MW330" s="1">
        <v>0.15411240000000001</v>
      </c>
      <c r="MX330">
        <v>0.66795559999999998</v>
      </c>
      <c r="MY330">
        <v>20.826820000000001</v>
      </c>
      <c r="MZ330" s="1">
        <v>4.4227129999999999E-4</v>
      </c>
      <c r="NA330" s="1">
        <v>0.14447750000000001</v>
      </c>
      <c r="NB330">
        <v>0.66798740000000001</v>
      </c>
      <c r="NC330">
        <v>20.860279999999999</v>
      </c>
      <c r="ND330" s="1">
        <v>4.1720819999999998E-4</v>
      </c>
      <c r="NE330" s="1">
        <v>0.13622989999999999</v>
      </c>
      <c r="NF330">
        <v>0.66798690000000005</v>
      </c>
      <c r="NG330">
        <v>21.602900000000002</v>
      </c>
      <c r="NH330" s="1">
        <v>3.9512580000000002E-4</v>
      </c>
      <c r="NI330" s="1">
        <v>0.12898309999999999</v>
      </c>
      <c r="NJ330">
        <v>0.66798599999999997</v>
      </c>
      <c r="NK330">
        <v>22.355820000000001</v>
      </c>
      <c r="NL330" s="1">
        <v>3.752033E-4</v>
      </c>
      <c r="NM330" s="1">
        <v>0.1224552</v>
      </c>
      <c r="NN330">
        <v>0.66791889999999998</v>
      </c>
      <c r="NO330">
        <v>22.374379999999999</v>
      </c>
      <c r="NP330" s="1">
        <v>3.5702539999999999E-4</v>
      </c>
      <c r="NQ330" s="1">
        <v>0.11650000000000001</v>
      </c>
      <c r="NR330">
        <v>0.6678636</v>
      </c>
      <c r="NS330">
        <v>21.934259999999998</v>
      </c>
      <c r="NT330" s="1">
        <v>3.404077E-4</v>
      </c>
      <c r="NU330" s="1">
        <v>0.1110534</v>
      </c>
      <c r="NV330">
        <v>0.66773680000000002</v>
      </c>
      <c r="NW330">
        <v>21.3629</v>
      </c>
      <c r="NX330" s="1">
        <v>3.2521219999999998E-4</v>
      </c>
      <c r="NY330" s="1">
        <v>0.1060813</v>
      </c>
      <c r="NZ330">
        <v>0.66760710000000001</v>
      </c>
      <c r="OA330">
        <v>20.94744</v>
      </c>
      <c r="OB330" s="1">
        <v>3.1148809999999999E-4</v>
      </c>
      <c r="OC330" s="1">
        <v>0.1015875</v>
      </c>
      <c r="OD330">
        <v>0.66740719999999998</v>
      </c>
      <c r="OE330">
        <v>21.555040000000002</v>
      </c>
      <c r="OF330" s="1">
        <v>2.9913930000000002E-4</v>
      </c>
      <c r="OG330" s="1">
        <v>9.7551639999999995E-2</v>
      </c>
      <c r="OH330">
        <v>0.66720380000000001</v>
      </c>
      <c r="OI330">
        <v>22.653659999999999</v>
      </c>
      <c r="OJ330" s="1">
        <v>2.8823910000000001E-4</v>
      </c>
      <c r="OK330" s="1">
        <v>9.3978030000000004E-2</v>
      </c>
    </row>
    <row r="331" spans="1:401" x14ac:dyDescent="0.35">
      <c r="A331">
        <v>337</v>
      </c>
      <c r="B331" t="s">
        <v>4</v>
      </c>
      <c r="C331" t="s">
        <v>181</v>
      </c>
      <c r="D331" t="s">
        <v>337</v>
      </c>
      <c r="E331">
        <v>885.28859999999997</v>
      </c>
      <c r="F331">
        <v>0.97586519999999999</v>
      </c>
      <c r="G331">
        <v>17.19538</v>
      </c>
      <c r="H331">
        <v>0</v>
      </c>
      <c r="I331">
        <v>0</v>
      </c>
      <c r="J331">
        <v>0.97452269999999996</v>
      </c>
      <c r="K331">
        <v>17.52617</v>
      </c>
      <c r="L331">
        <v>0</v>
      </c>
      <c r="M331">
        <v>0</v>
      </c>
      <c r="N331">
        <v>0.97314639999999997</v>
      </c>
      <c r="O331">
        <v>17.990629999999999</v>
      </c>
      <c r="P331">
        <v>0</v>
      </c>
      <c r="Q331">
        <v>0</v>
      </c>
      <c r="R331">
        <v>0.97182270000000004</v>
      </c>
      <c r="S331">
        <v>18.571149999999999</v>
      </c>
      <c r="T331">
        <v>0</v>
      </c>
      <c r="U331">
        <v>0</v>
      </c>
      <c r="V331">
        <v>0.9705184</v>
      </c>
      <c r="W331">
        <v>19.171759999999999</v>
      </c>
      <c r="X331">
        <v>0</v>
      </c>
      <c r="Y331">
        <v>0</v>
      </c>
      <c r="Z331">
        <v>0.96904060000000003</v>
      </c>
      <c r="AA331">
        <v>19.34742</v>
      </c>
      <c r="AB331">
        <v>0</v>
      </c>
      <c r="AC331">
        <v>0</v>
      </c>
      <c r="AD331">
        <v>0.96771810000000003</v>
      </c>
      <c r="AE331">
        <v>19.02251</v>
      </c>
      <c r="AF331">
        <v>0</v>
      </c>
      <c r="AG331">
        <v>0</v>
      </c>
      <c r="AH331">
        <v>0.96636140000000004</v>
      </c>
      <c r="AI331">
        <v>18.534790000000001</v>
      </c>
      <c r="AJ331">
        <v>0</v>
      </c>
      <c r="AK331">
        <v>0</v>
      </c>
      <c r="AL331">
        <v>0.96503499999999998</v>
      </c>
      <c r="AM331">
        <v>18.00536</v>
      </c>
      <c r="AN331">
        <v>0</v>
      </c>
      <c r="AO331">
        <v>0</v>
      </c>
      <c r="AP331">
        <v>0.96402489999999996</v>
      </c>
      <c r="AQ331">
        <v>18.149819999999998</v>
      </c>
      <c r="AR331">
        <v>0</v>
      </c>
      <c r="AS331">
        <v>0</v>
      </c>
      <c r="AT331">
        <v>0.96281839999999996</v>
      </c>
      <c r="AU331">
        <v>18.705120000000001</v>
      </c>
      <c r="AV331">
        <v>0</v>
      </c>
      <c r="AW331">
        <v>0</v>
      </c>
      <c r="AX331">
        <v>0.96159859999999997</v>
      </c>
      <c r="AY331">
        <v>19.38214</v>
      </c>
      <c r="AZ331">
        <v>0</v>
      </c>
      <c r="BA331">
        <v>0</v>
      </c>
      <c r="BB331">
        <v>0.96033389999999996</v>
      </c>
      <c r="BC331">
        <v>20.084710000000001</v>
      </c>
      <c r="BD331">
        <v>0</v>
      </c>
      <c r="BE331">
        <v>0</v>
      </c>
      <c r="BF331">
        <v>0.95904299999999998</v>
      </c>
      <c r="BG331">
        <v>20.244129999999998</v>
      </c>
      <c r="BH331">
        <v>0</v>
      </c>
      <c r="BI331">
        <v>0</v>
      </c>
      <c r="BJ331">
        <v>0.95771470000000003</v>
      </c>
      <c r="BK331">
        <v>19.975000000000001</v>
      </c>
      <c r="BL331">
        <v>0</v>
      </c>
      <c r="BM331">
        <v>0</v>
      </c>
      <c r="BN331">
        <v>0.9563258</v>
      </c>
      <c r="BO331">
        <v>19.607430000000001</v>
      </c>
      <c r="BP331">
        <v>4.3247639999999999E-37</v>
      </c>
      <c r="BQ331">
        <v>1.5286219999999999E-34</v>
      </c>
      <c r="BR331">
        <v>0.95486340000000003</v>
      </c>
      <c r="BS331">
        <v>19.197489999999998</v>
      </c>
      <c r="BT331">
        <v>2.5439130000000001E-24</v>
      </c>
      <c r="BU331" s="1">
        <v>6.0756810000000002E-22</v>
      </c>
      <c r="BV331">
        <v>0.95337640000000001</v>
      </c>
      <c r="BW331">
        <v>19.244910000000001</v>
      </c>
      <c r="BX331" s="1">
        <v>1.6740080000000001E-19</v>
      </c>
      <c r="BY331" s="1">
        <v>5.9091469999999996E-17</v>
      </c>
      <c r="BZ331">
        <v>0.95182120000000003</v>
      </c>
      <c r="CA331">
        <v>19.322780000000002</v>
      </c>
      <c r="CB331" s="1">
        <v>1.7566739999999999E-11</v>
      </c>
      <c r="CC331" s="1">
        <v>4.1223180000000001E-9</v>
      </c>
      <c r="CD331">
        <v>0.95005300000000004</v>
      </c>
      <c r="CE331">
        <v>19.617889999999999</v>
      </c>
      <c r="CF331" s="1">
        <v>6.8007200000000006E-8</v>
      </c>
      <c r="CG331" s="1">
        <v>1.7405799999999999E-5</v>
      </c>
      <c r="CH331">
        <v>0.94829680000000005</v>
      </c>
      <c r="CI331">
        <v>19.724489999999999</v>
      </c>
      <c r="CJ331" s="1">
        <v>2.6780780000000001E-5</v>
      </c>
      <c r="CK331" s="1">
        <v>7.2700289999999999E-3</v>
      </c>
      <c r="CL331">
        <v>0.9462988</v>
      </c>
      <c r="CM331">
        <v>19.538250000000001</v>
      </c>
      <c r="CN331" s="1">
        <v>2.5598370000000001E-3</v>
      </c>
      <c r="CO331" s="1">
        <v>0.72974899999999998</v>
      </c>
      <c r="CP331">
        <v>0.94428400000000001</v>
      </c>
      <c r="CQ331">
        <v>19.291149999999998</v>
      </c>
      <c r="CR331" s="1">
        <v>8.4083480000000002E-2</v>
      </c>
      <c r="CS331" s="1">
        <v>24.993079999999999</v>
      </c>
      <c r="CT331">
        <v>0.94189800000000001</v>
      </c>
      <c r="CU331">
        <v>18.924939999999999</v>
      </c>
      <c r="CV331" s="1">
        <v>1.1580159999999999</v>
      </c>
      <c r="CW331">
        <v>357.80450000000002</v>
      </c>
      <c r="CX331">
        <v>0.93928069999999997</v>
      </c>
      <c r="CY331">
        <v>18.56101</v>
      </c>
      <c r="CZ331" s="1">
        <v>7.6999969999999998</v>
      </c>
      <c r="DA331">
        <v>2464.625</v>
      </c>
      <c r="DB331">
        <v>0.936643</v>
      </c>
      <c r="DC331">
        <v>18.723269999999999</v>
      </c>
      <c r="DD331">
        <v>27.505870000000002</v>
      </c>
      <c r="DE331">
        <v>9092.7870000000003</v>
      </c>
      <c r="DF331">
        <v>0.9343439</v>
      </c>
      <c r="DG331">
        <v>18.787749999999999</v>
      </c>
      <c r="DH331">
        <v>57.519489999999998</v>
      </c>
      <c r="DI331">
        <v>19582.45</v>
      </c>
      <c r="DJ331">
        <v>0.93244519999999997</v>
      </c>
      <c r="DK331">
        <v>19.035419999999998</v>
      </c>
      <c r="DL331">
        <v>75.536190000000005</v>
      </c>
      <c r="DM331">
        <v>26410.57</v>
      </c>
      <c r="DN331">
        <v>0.93042579999999997</v>
      </c>
      <c r="DO331">
        <v>19.405149999999999</v>
      </c>
      <c r="DP331">
        <v>65.868819999999999</v>
      </c>
      <c r="DQ331">
        <v>23604.51</v>
      </c>
      <c r="DR331">
        <v>0.92849000000000004</v>
      </c>
      <c r="DS331">
        <v>19.43252</v>
      </c>
      <c r="DT331">
        <v>40.052329999999998</v>
      </c>
      <c r="DU331">
        <v>14675.56</v>
      </c>
      <c r="DV331">
        <v>0.92650180000000004</v>
      </c>
      <c r="DW331">
        <v>19.19192</v>
      </c>
      <c r="DX331">
        <v>17.731819999999999</v>
      </c>
      <c r="DY331">
        <v>6630.5749999999998</v>
      </c>
      <c r="DZ331">
        <v>0.92480870000000004</v>
      </c>
      <c r="EA331">
        <v>18.752120000000001</v>
      </c>
      <c r="EB331">
        <v>5.9504020000000004</v>
      </c>
      <c r="EC331">
        <v>2264.5100000000002</v>
      </c>
      <c r="ED331">
        <v>0.92305009999999998</v>
      </c>
      <c r="EE331">
        <v>18.341439999999999</v>
      </c>
      <c r="EF331">
        <v>1.592041</v>
      </c>
      <c r="EG331">
        <v>614.11890000000005</v>
      </c>
      <c r="EH331">
        <v>0.92082569999999997</v>
      </c>
      <c r="EI331">
        <v>18.642330000000001</v>
      </c>
      <c r="EJ331">
        <v>0.37802400000000003</v>
      </c>
      <c r="EK331">
        <v>146.11859999999999</v>
      </c>
      <c r="EL331">
        <v>0.91818569999999999</v>
      </c>
      <c r="EM331">
        <v>18.973960000000002</v>
      </c>
      <c r="EN331">
        <v>0.10824739999999999</v>
      </c>
      <c r="EO331">
        <v>40.663849999999996</v>
      </c>
      <c r="EP331">
        <v>0.91531910000000005</v>
      </c>
      <c r="EQ331">
        <v>19.457049999999999</v>
      </c>
      <c r="ER331">
        <v>5.617896E-2</v>
      </c>
      <c r="ES331">
        <v>20.18478</v>
      </c>
      <c r="ET331">
        <v>0.9121821</v>
      </c>
      <c r="EU331">
        <v>20.169650000000001</v>
      </c>
      <c r="EV331">
        <v>4.5202909999999999E-2</v>
      </c>
      <c r="EW331">
        <v>15.940770000000001</v>
      </c>
      <c r="EX331">
        <v>0.90819349999999999</v>
      </c>
      <c r="EY331">
        <v>20.351839999999999</v>
      </c>
      <c r="EZ331">
        <v>4.1209999999999997E-2</v>
      </c>
      <c r="FA331">
        <v>14.47045</v>
      </c>
      <c r="FB331">
        <v>0.90363510000000002</v>
      </c>
      <c r="FC331">
        <v>20.041869999999999</v>
      </c>
      <c r="FD331">
        <v>3.850605E-2</v>
      </c>
      <c r="FE331">
        <v>13.49882</v>
      </c>
      <c r="FF331">
        <v>0.89904399999999995</v>
      </c>
      <c r="FG331">
        <v>19.712900000000001</v>
      </c>
      <c r="FH331" s="1">
        <v>3.6121680000000003E-2</v>
      </c>
      <c r="FI331">
        <v>12.647410000000001</v>
      </c>
      <c r="FJ331">
        <v>0.89459100000000003</v>
      </c>
      <c r="FK331">
        <v>19.29992</v>
      </c>
      <c r="FL331" s="1">
        <v>3.3880979999999998E-2</v>
      </c>
      <c r="FM331">
        <v>11.84071</v>
      </c>
      <c r="FN331">
        <v>0.88963939999999997</v>
      </c>
      <c r="FO331">
        <v>19.53417</v>
      </c>
      <c r="FP331" s="1">
        <v>3.1754449999999997E-2</v>
      </c>
      <c r="FQ331" s="1">
        <v>11.080270000000001</v>
      </c>
      <c r="FR331">
        <v>0.88395889999999999</v>
      </c>
      <c r="FS331">
        <v>19.956330000000001</v>
      </c>
      <c r="FT331" s="1">
        <v>2.981636E-2</v>
      </c>
      <c r="FU331" s="1">
        <v>10.3888</v>
      </c>
      <c r="FV331">
        <v>0.88013839999999999</v>
      </c>
      <c r="FW331">
        <v>20.33832</v>
      </c>
      <c r="FX331" s="1">
        <v>2.8331559999999999E-2</v>
      </c>
      <c r="FY331" s="1">
        <v>9.8480699999999999</v>
      </c>
      <c r="FZ331">
        <v>0.87505440000000001</v>
      </c>
      <c r="GA331">
        <v>20.79964</v>
      </c>
      <c r="GB331" s="1">
        <v>2.7511020000000001E-2</v>
      </c>
      <c r="GC331" s="1">
        <v>9.5462969999999991</v>
      </c>
      <c r="GD331">
        <v>0.86983480000000002</v>
      </c>
      <c r="GE331">
        <v>20.743369999999999</v>
      </c>
      <c r="GF331" s="1">
        <v>2.7428729999999998E-2</v>
      </c>
      <c r="GG331" s="1">
        <v>9.5042200000000001</v>
      </c>
      <c r="GH331">
        <v>0.86468460000000003</v>
      </c>
      <c r="GI331">
        <v>20.417369999999998</v>
      </c>
      <c r="GJ331" s="1">
        <v>2.7827080000000001E-2</v>
      </c>
      <c r="GK331" s="1">
        <v>9.6343519999999998</v>
      </c>
      <c r="GL331">
        <v>0.85970239999999998</v>
      </c>
      <c r="GM331">
        <v>20.143689999999999</v>
      </c>
      <c r="GN331" s="1">
        <v>2.8175639999999998E-2</v>
      </c>
      <c r="GO331" s="1">
        <v>9.7516630000000006</v>
      </c>
      <c r="GP331">
        <v>0.85500330000000002</v>
      </c>
      <c r="GQ331">
        <v>19.900729999999999</v>
      </c>
      <c r="GR331" s="1">
        <v>2.8111500000000001E-2</v>
      </c>
      <c r="GS331" s="1">
        <v>9.7245930000000005</v>
      </c>
      <c r="GT331">
        <v>0.84996899999999997</v>
      </c>
      <c r="GU331">
        <v>19.819379999999999</v>
      </c>
      <c r="GV331" s="1">
        <v>2.7443970000000002E-2</v>
      </c>
      <c r="GW331" s="1">
        <v>9.4933060000000005</v>
      </c>
      <c r="GX331">
        <v>0.84464530000000004</v>
      </c>
      <c r="GY331">
        <v>20.204239999999999</v>
      </c>
      <c r="GZ331" s="1">
        <v>2.6251119999999999E-2</v>
      </c>
      <c r="HA331" s="1">
        <v>9.082141</v>
      </c>
      <c r="HB331">
        <v>0.83982319999999999</v>
      </c>
      <c r="HC331">
        <v>20.395569999999999</v>
      </c>
      <c r="HD331" s="1">
        <v>2.4734590000000001E-2</v>
      </c>
      <c r="HE331" s="1">
        <v>8.5665510000000005</v>
      </c>
      <c r="HF331">
        <v>0.83475429999999995</v>
      </c>
      <c r="HG331">
        <v>20.442049999999998</v>
      </c>
      <c r="HH331" s="1">
        <v>2.3037040000000002E-2</v>
      </c>
      <c r="HI331" s="1">
        <v>7.9940420000000003</v>
      </c>
      <c r="HJ331">
        <v>0.82946500000000001</v>
      </c>
      <c r="HK331">
        <v>20.160240000000002</v>
      </c>
      <c r="HL331" s="1">
        <v>2.130634E-2</v>
      </c>
      <c r="HM331" s="1">
        <v>7.4068370000000003</v>
      </c>
      <c r="HN331">
        <v>0.82385719999999996</v>
      </c>
      <c r="HO331">
        <v>19.799880000000002</v>
      </c>
      <c r="HP331" s="1">
        <v>1.961156E-2</v>
      </c>
      <c r="HQ331" s="1">
        <v>6.8312910000000002</v>
      </c>
      <c r="HR331">
        <v>0.8194418</v>
      </c>
      <c r="HS331">
        <v>19.440280000000001</v>
      </c>
      <c r="HT331" s="1">
        <v>1.8029360000000001E-2</v>
      </c>
      <c r="HU331" s="1">
        <v>6.2827950000000001</v>
      </c>
      <c r="HV331">
        <v>0.81471930000000004</v>
      </c>
      <c r="HW331">
        <v>19.07273</v>
      </c>
      <c r="HX331" s="1">
        <v>1.6537949999999999E-2</v>
      </c>
      <c r="HY331" s="1">
        <v>5.7643930000000001</v>
      </c>
      <c r="HZ331">
        <v>0.80985810000000003</v>
      </c>
      <c r="IA331">
        <v>19.004049999999999</v>
      </c>
      <c r="IB331" s="1">
        <v>1.516466E-2</v>
      </c>
      <c r="IC331" s="1">
        <v>5.2875389999999998</v>
      </c>
      <c r="ID331">
        <v>0.80507450000000003</v>
      </c>
      <c r="IE331">
        <v>19.372730000000001</v>
      </c>
      <c r="IF331" s="1">
        <v>1.3912269999999999E-2</v>
      </c>
      <c r="IG331" s="1">
        <v>4.8512639999999996</v>
      </c>
      <c r="IH331">
        <v>0.80089969999999999</v>
      </c>
      <c r="II331">
        <v>19.72784</v>
      </c>
      <c r="IJ331" s="1">
        <v>1.2775099999999999E-2</v>
      </c>
      <c r="IK331" s="1">
        <v>4.4558059999999999</v>
      </c>
      <c r="IL331">
        <v>0.79656119999999997</v>
      </c>
      <c r="IM331">
        <v>20.108550000000001</v>
      </c>
      <c r="IN331" s="1">
        <v>1.172633E-2</v>
      </c>
      <c r="IO331" s="1">
        <v>4.0954139999999999</v>
      </c>
      <c r="IP331">
        <v>0.79216900000000001</v>
      </c>
      <c r="IQ331">
        <v>19.937069999999999</v>
      </c>
      <c r="IR331" s="1">
        <v>1.076071E-2</v>
      </c>
      <c r="IS331" s="1">
        <v>3.7647360000000001</v>
      </c>
      <c r="IT331">
        <v>0.7878503</v>
      </c>
      <c r="IU331">
        <v>19.471440000000001</v>
      </c>
      <c r="IV331" s="1">
        <v>9.8735869999999996E-3</v>
      </c>
      <c r="IW331" s="1">
        <v>3.4610620000000001</v>
      </c>
      <c r="IX331">
        <v>0.7841764</v>
      </c>
      <c r="IY331">
        <v>19.080749999999998</v>
      </c>
      <c r="IZ331" s="1">
        <v>9.065554E-3</v>
      </c>
      <c r="JA331" s="1">
        <v>3.1819899999999999</v>
      </c>
      <c r="JB331">
        <v>0.78030370000000004</v>
      </c>
      <c r="JC331">
        <v>18.742629999999998</v>
      </c>
      <c r="JD331" s="1">
        <v>8.3228280000000009E-3</v>
      </c>
      <c r="JE331" s="1">
        <v>2.9266580000000002</v>
      </c>
      <c r="JF331">
        <v>0.77684810000000004</v>
      </c>
      <c r="JG331">
        <v>19.136209999999998</v>
      </c>
      <c r="JH331" s="1">
        <v>7.644802E-3</v>
      </c>
      <c r="JI331" s="1">
        <v>2.6930200000000002</v>
      </c>
      <c r="JJ331">
        <v>0.7737271</v>
      </c>
      <c r="JK331">
        <v>19.783249999999999</v>
      </c>
      <c r="JL331" s="1">
        <v>7.0239279999999996E-3</v>
      </c>
      <c r="JM331" s="1">
        <v>2.4783819999999999</v>
      </c>
      <c r="JN331">
        <v>0.77097550000000004</v>
      </c>
      <c r="JO331">
        <v>20.28566</v>
      </c>
      <c r="JP331" s="1">
        <v>6.4490900000000002E-3</v>
      </c>
      <c r="JQ331" s="1">
        <v>2.2794469999999998</v>
      </c>
      <c r="JR331">
        <v>0.76858800000000005</v>
      </c>
      <c r="JS331">
        <v>20.9514</v>
      </c>
      <c r="JT331" s="1">
        <v>5.9122100000000002E-3</v>
      </c>
      <c r="JU331" s="1">
        <v>2.0928620000000002</v>
      </c>
      <c r="JV331">
        <v>0.76652659999999995</v>
      </c>
      <c r="JW331">
        <v>21.118819999999999</v>
      </c>
      <c r="JX331" s="1">
        <v>5.4045059999999999E-3</v>
      </c>
      <c r="JY331" s="1">
        <v>1.9158919999999999</v>
      </c>
      <c r="JZ331">
        <v>0.76479730000000001</v>
      </c>
      <c r="KA331">
        <v>20.481549999999999</v>
      </c>
      <c r="KB331" s="1">
        <v>4.9218559999999996E-3</v>
      </c>
      <c r="KC331" s="1">
        <v>1.746953</v>
      </c>
      <c r="KD331">
        <v>0.76352169999999997</v>
      </c>
      <c r="KE331">
        <v>19.789909999999999</v>
      </c>
      <c r="KF331" s="1">
        <v>4.4582240000000002E-3</v>
      </c>
      <c r="KG331" s="1">
        <v>1.584581</v>
      </c>
      <c r="KH331">
        <v>0.76247030000000005</v>
      </c>
      <c r="KI331">
        <v>19.252770000000002</v>
      </c>
      <c r="KJ331" s="1">
        <v>4.0124829999999998E-3</v>
      </c>
      <c r="KK331" s="1">
        <v>1.428167</v>
      </c>
      <c r="KL331">
        <v>0.76167110000000005</v>
      </c>
      <c r="KM331">
        <v>19.548539999999999</v>
      </c>
      <c r="KN331" s="1">
        <v>3.5818870000000002E-3</v>
      </c>
      <c r="KO331" s="1">
        <v>1.276602</v>
      </c>
      <c r="KP331">
        <v>0.76098390000000005</v>
      </c>
      <c r="KQ331">
        <v>20.29166</v>
      </c>
      <c r="KR331" s="1">
        <v>3.160913E-3</v>
      </c>
      <c r="KS331" s="1">
        <v>1.128396</v>
      </c>
      <c r="KT331">
        <v>0.76048830000000001</v>
      </c>
      <c r="KU331">
        <v>21.224139999999998</v>
      </c>
      <c r="KV331" s="1">
        <v>2.7471370000000002E-3</v>
      </c>
      <c r="KW331" s="1">
        <v>0.98225580000000001</v>
      </c>
      <c r="KX331">
        <v>0.76011980000000001</v>
      </c>
      <c r="KY331">
        <v>22.135870000000001</v>
      </c>
      <c r="KZ331" s="1">
        <v>2.3428120000000001E-3</v>
      </c>
      <c r="LA331" s="1">
        <v>0.83911009999999997</v>
      </c>
      <c r="LB331">
        <v>0.75990530000000001</v>
      </c>
      <c r="LC331">
        <v>22.2042</v>
      </c>
      <c r="LD331" s="1">
        <v>1.9608830000000001E-3</v>
      </c>
      <c r="LE331" s="1">
        <v>0.70338319999999999</v>
      </c>
      <c r="LF331">
        <v>0.75973489999999999</v>
      </c>
      <c r="LG331">
        <v>21.534749999999999</v>
      </c>
      <c r="LH331" s="1">
        <v>1.619868E-3</v>
      </c>
      <c r="LI331" s="1">
        <v>0.58153639999999995</v>
      </c>
      <c r="LJ331">
        <v>0.75964860000000001</v>
      </c>
      <c r="LK331">
        <v>20.803229999999999</v>
      </c>
      <c r="LL331" s="1">
        <v>1.334848E-3</v>
      </c>
      <c r="LM331" s="1">
        <v>0.47921399999999997</v>
      </c>
      <c r="LN331">
        <v>0.75966719999999999</v>
      </c>
      <c r="LO331">
        <v>20.164429999999999</v>
      </c>
      <c r="LP331" s="1">
        <v>1.111466E-3</v>
      </c>
      <c r="LQ331" s="1">
        <v>0.39866849999999998</v>
      </c>
      <c r="LR331">
        <v>0.75970009999999999</v>
      </c>
      <c r="LS331">
        <v>20.438300000000002</v>
      </c>
      <c r="LT331" s="1">
        <v>9.4476480000000001E-4</v>
      </c>
      <c r="LU331" s="1">
        <v>0.3383678</v>
      </c>
      <c r="LV331">
        <v>0.75979839999999998</v>
      </c>
      <c r="LW331">
        <v>21.16018</v>
      </c>
      <c r="LX331" s="1">
        <v>8.2268670000000001E-4</v>
      </c>
      <c r="LY331" s="1">
        <v>0.29418519999999998</v>
      </c>
      <c r="LZ331">
        <v>0.75994059999999997</v>
      </c>
      <c r="MA331">
        <v>22.046700000000001</v>
      </c>
      <c r="MB331" s="1">
        <v>7.3161479999999995E-4</v>
      </c>
      <c r="MC331" s="1">
        <v>0.26128960000000001</v>
      </c>
      <c r="MD331">
        <v>0.76007270000000005</v>
      </c>
      <c r="ME331">
        <v>22.813130000000001</v>
      </c>
      <c r="MF331" s="1">
        <v>6.6041220000000005E-4</v>
      </c>
      <c r="MG331" s="1">
        <v>0.235648</v>
      </c>
      <c r="MH331">
        <v>0.76023260000000004</v>
      </c>
      <c r="MI331">
        <v>22.816500000000001</v>
      </c>
      <c r="MJ331" s="1">
        <v>6.0185730000000002E-4</v>
      </c>
      <c r="MK331" s="1">
        <v>0.2146245</v>
      </c>
      <c r="ML331">
        <v>0.76040600000000003</v>
      </c>
      <c r="MM331">
        <v>22.11176</v>
      </c>
      <c r="MN331" s="1">
        <v>5.5242959999999999E-4</v>
      </c>
      <c r="MO331" s="1">
        <v>0.19688420000000001</v>
      </c>
      <c r="MP331">
        <v>0.76055419999999996</v>
      </c>
      <c r="MQ331">
        <v>21.336939999999998</v>
      </c>
      <c r="MR331" s="1">
        <v>5.1045850000000005E-4</v>
      </c>
      <c r="MS331" s="1">
        <v>0.18182860000000001</v>
      </c>
      <c r="MT331">
        <v>0.76067929999999995</v>
      </c>
      <c r="MU331">
        <v>20.697839999999999</v>
      </c>
      <c r="MV331" s="1">
        <v>4.7508810000000001E-4</v>
      </c>
      <c r="MW331" s="1">
        <v>0.169125</v>
      </c>
      <c r="MX331">
        <v>0.7607853</v>
      </c>
      <c r="MY331">
        <v>20.853400000000001</v>
      </c>
      <c r="MZ331" s="1">
        <v>4.4522559999999998E-4</v>
      </c>
      <c r="NA331" s="1">
        <v>0.15842000000000001</v>
      </c>
      <c r="NB331">
        <v>0.76086160000000003</v>
      </c>
      <c r="NC331">
        <v>20.86617</v>
      </c>
      <c r="ND331" s="1">
        <v>4.1977360000000001E-4</v>
      </c>
      <c r="NE331" s="1">
        <v>0.14928040000000001</v>
      </c>
      <c r="NF331">
        <v>0.76091830000000005</v>
      </c>
      <c r="NG331">
        <v>21.587769999999999</v>
      </c>
      <c r="NH331" s="1">
        <v>3.9740579999999998E-4</v>
      </c>
      <c r="NI331" s="1">
        <v>0.14127429999999999</v>
      </c>
      <c r="NJ331">
        <v>0.76089370000000001</v>
      </c>
      <c r="NK331">
        <v>22.34451</v>
      </c>
      <c r="NL331" s="1">
        <v>3.7727129999999998E-4</v>
      </c>
      <c r="NM331" s="1">
        <v>0.13408310000000001</v>
      </c>
      <c r="NN331">
        <v>0.76085320000000001</v>
      </c>
      <c r="NO331">
        <v>22.389769999999999</v>
      </c>
      <c r="NP331" s="1">
        <v>3.5891539999999999E-4</v>
      </c>
      <c r="NQ331" s="1">
        <v>0.1275297</v>
      </c>
      <c r="NR331">
        <v>0.76074310000000001</v>
      </c>
      <c r="NS331">
        <v>21.950900000000001</v>
      </c>
      <c r="NT331" s="1">
        <v>3.4213800000000002E-4</v>
      </c>
      <c r="NU331" s="1">
        <v>0.1215411</v>
      </c>
      <c r="NV331">
        <v>0.76059089999999996</v>
      </c>
      <c r="NW331">
        <v>21.387869999999999</v>
      </c>
      <c r="NX331" s="1">
        <v>3.2678950000000003E-4</v>
      </c>
      <c r="NY331" s="1">
        <v>0.1160716</v>
      </c>
      <c r="NZ331">
        <v>0.7603666</v>
      </c>
      <c r="OA331">
        <v>20.982710000000001</v>
      </c>
      <c r="OB331" s="1">
        <v>3.1290570000000001E-4</v>
      </c>
      <c r="OC331" s="1">
        <v>0.111122</v>
      </c>
      <c r="OD331">
        <v>0.76011150000000005</v>
      </c>
      <c r="OE331">
        <v>21.571809999999999</v>
      </c>
      <c r="OF331" s="1">
        <v>3.004072E-4</v>
      </c>
      <c r="OG331" s="1">
        <v>0.1066742</v>
      </c>
      <c r="OH331">
        <v>0.75979039999999998</v>
      </c>
      <c r="OI331">
        <v>22.652370000000001</v>
      </c>
      <c r="OJ331" s="1">
        <v>2.8934989999999998E-4</v>
      </c>
      <c r="OK331" s="1">
        <v>0.10272630000000001</v>
      </c>
    </row>
    <row r="332" spans="1:401" x14ac:dyDescent="0.35">
      <c r="A332">
        <v>338</v>
      </c>
      <c r="B332" t="s">
        <v>4</v>
      </c>
      <c r="C332" t="s">
        <v>181</v>
      </c>
      <c r="D332" t="s">
        <v>338</v>
      </c>
      <c r="E332">
        <v>837.94090000000006</v>
      </c>
      <c r="F332">
        <v>0.66484140000000003</v>
      </c>
      <c r="G332">
        <v>17.208770000000001</v>
      </c>
      <c r="H332">
        <v>0</v>
      </c>
      <c r="I332">
        <v>0</v>
      </c>
      <c r="J332">
        <v>0.66453830000000003</v>
      </c>
      <c r="K332">
        <v>17.52976</v>
      </c>
      <c r="L332">
        <v>0</v>
      </c>
      <c r="M332">
        <v>0</v>
      </c>
      <c r="N332">
        <v>0.66421560000000002</v>
      </c>
      <c r="O332">
        <v>17.988140000000001</v>
      </c>
      <c r="P332">
        <v>0</v>
      </c>
      <c r="Q332">
        <v>0</v>
      </c>
      <c r="R332">
        <v>0.66392249999999997</v>
      </c>
      <c r="S332">
        <v>18.552530000000001</v>
      </c>
      <c r="T332">
        <v>0</v>
      </c>
      <c r="U332">
        <v>0</v>
      </c>
      <c r="V332">
        <v>0.66363720000000004</v>
      </c>
      <c r="W332">
        <v>19.158180000000002</v>
      </c>
      <c r="X332">
        <v>0</v>
      </c>
      <c r="Y332">
        <v>0</v>
      </c>
      <c r="Z332">
        <v>0.66326039999999997</v>
      </c>
      <c r="AA332">
        <v>19.33812</v>
      </c>
      <c r="AB332">
        <v>0</v>
      </c>
      <c r="AC332">
        <v>0</v>
      </c>
      <c r="AD332">
        <v>0.66298749999999995</v>
      </c>
      <c r="AE332">
        <v>19.02262</v>
      </c>
      <c r="AF332">
        <v>0</v>
      </c>
      <c r="AG332">
        <v>0</v>
      </c>
      <c r="AH332">
        <v>0.6626803</v>
      </c>
      <c r="AI332">
        <v>18.54645</v>
      </c>
      <c r="AJ332">
        <v>0</v>
      </c>
      <c r="AK332">
        <v>0</v>
      </c>
      <c r="AL332">
        <v>0.66239269999999995</v>
      </c>
      <c r="AM332">
        <v>18.025400000000001</v>
      </c>
      <c r="AN332">
        <v>0</v>
      </c>
      <c r="AO332">
        <v>0</v>
      </c>
      <c r="AP332">
        <v>0.66223960000000004</v>
      </c>
      <c r="AQ332">
        <v>18.164010000000001</v>
      </c>
      <c r="AR332">
        <v>0</v>
      </c>
      <c r="AS332">
        <v>0</v>
      </c>
      <c r="AT332">
        <v>0.66204989999999997</v>
      </c>
      <c r="AU332">
        <v>18.705110000000001</v>
      </c>
      <c r="AV332">
        <v>0</v>
      </c>
      <c r="AW332">
        <v>0</v>
      </c>
      <c r="AX332">
        <v>0.66185280000000002</v>
      </c>
      <c r="AY332">
        <v>19.368320000000001</v>
      </c>
      <c r="AZ332">
        <v>0</v>
      </c>
      <c r="BA332">
        <v>0</v>
      </c>
      <c r="BB332">
        <v>0.6616263</v>
      </c>
      <c r="BC332">
        <v>20.068200000000001</v>
      </c>
      <c r="BD332">
        <v>0</v>
      </c>
      <c r="BE332">
        <v>0</v>
      </c>
      <c r="BF332">
        <v>0.66140900000000002</v>
      </c>
      <c r="BG332">
        <v>20.234159999999999</v>
      </c>
      <c r="BH332">
        <v>0</v>
      </c>
      <c r="BI332">
        <v>0</v>
      </c>
      <c r="BJ332">
        <v>0.66114309999999998</v>
      </c>
      <c r="BK332">
        <v>19.971170000000001</v>
      </c>
      <c r="BL332">
        <v>0</v>
      </c>
      <c r="BM332">
        <v>0</v>
      </c>
      <c r="BN332">
        <v>0.66088009999999997</v>
      </c>
      <c r="BO332">
        <v>19.61506</v>
      </c>
      <c r="BP332">
        <v>6.5399710000000005E-38</v>
      </c>
      <c r="BQ332">
        <v>2.1068940000000001E-35</v>
      </c>
      <c r="BR332">
        <v>0.66058660000000002</v>
      </c>
      <c r="BS332">
        <v>19.212420000000002</v>
      </c>
      <c r="BT332">
        <v>2.8750999999999999E-25</v>
      </c>
      <c r="BU332" s="1">
        <v>9.2710589999999999E-23</v>
      </c>
      <c r="BV332">
        <v>0.6603097</v>
      </c>
      <c r="BW332">
        <v>19.252759999999999</v>
      </c>
      <c r="BX332" s="1">
        <v>5.1052590000000001E-20</v>
      </c>
      <c r="BY332" s="1">
        <v>1.640778E-17</v>
      </c>
      <c r="BZ332">
        <v>0.65997609999999995</v>
      </c>
      <c r="CA332">
        <v>19.323170000000001</v>
      </c>
      <c r="CB332" s="1">
        <v>6.8684089999999996E-12</v>
      </c>
      <c r="CC332" s="1">
        <v>1.7246359999999999E-9</v>
      </c>
      <c r="CD332">
        <v>0.65968700000000002</v>
      </c>
      <c r="CE332">
        <v>19.604289999999999</v>
      </c>
      <c r="CF332" s="1">
        <v>3.5158569999999999E-8</v>
      </c>
      <c r="CG332" s="1">
        <v>9.2368859999999996E-6</v>
      </c>
      <c r="CH332">
        <v>0.65945290000000001</v>
      </c>
      <c r="CI332">
        <v>19.710470000000001</v>
      </c>
      <c r="CJ332" s="1">
        <v>1.6006189999999999E-5</v>
      </c>
      <c r="CK332" s="1">
        <v>4.3610819999999996E-3</v>
      </c>
      <c r="CL332">
        <v>0.65917300000000001</v>
      </c>
      <c r="CM332">
        <v>19.527480000000001</v>
      </c>
      <c r="CN332" s="1">
        <v>1.703509E-3</v>
      </c>
      <c r="CO332" s="1">
        <v>0.47893330000000001</v>
      </c>
      <c r="CP332">
        <v>0.65904890000000005</v>
      </c>
      <c r="CQ332">
        <v>19.288049999999998</v>
      </c>
      <c r="CR332" s="1">
        <v>6.1148000000000001E-2</v>
      </c>
      <c r="CS332" s="1">
        <v>17.654669999999999</v>
      </c>
      <c r="CT332">
        <v>0.65869489999999997</v>
      </c>
      <c r="CU332">
        <v>18.930489999999999</v>
      </c>
      <c r="CV332" s="1">
        <v>0.90906759999999998</v>
      </c>
      <c r="CW332">
        <v>269.1429</v>
      </c>
      <c r="CX332">
        <v>0.65830739999999999</v>
      </c>
      <c r="CY332">
        <v>18.565899999999999</v>
      </c>
      <c r="CZ332" s="1">
        <v>6.4666379999999997</v>
      </c>
      <c r="DA332">
        <v>1958.808</v>
      </c>
      <c r="DB332">
        <v>0.65802229999999995</v>
      </c>
      <c r="DC332">
        <v>18.723479999999999</v>
      </c>
      <c r="DD332">
        <v>24.53435</v>
      </c>
      <c r="DE332">
        <v>7587.9549999999999</v>
      </c>
      <c r="DF332">
        <v>0.65796180000000004</v>
      </c>
      <c r="DG332">
        <v>18.782160000000001</v>
      </c>
      <c r="DH332">
        <v>54.15504</v>
      </c>
      <c r="DI332">
        <v>17070.05</v>
      </c>
      <c r="DJ332">
        <v>0.65810400000000002</v>
      </c>
      <c r="DK332">
        <v>19.017880000000002</v>
      </c>
      <c r="DL332">
        <v>74.689790000000002</v>
      </c>
      <c r="DM332">
        <v>23946.54</v>
      </c>
      <c r="DN332">
        <v>0.65826770000000001</v>
      </c>
      <c r="DO332">
        <v>19.385809999999999</v>
      </c>
      <c r="DP332">
        <v>68.098889999999997</v>
      </c>
      <c r="DQ332">
        <v>22176.54</v>
      </c>
      <c r="DR332">
        <v>0.65859239999999997</v>
      </c>
      <c r="DS332">
        <v>19.416060000000002</v>
      </c>
      <c r="DT332">
        <v>43.118189999999998</v>
      </c>
      <c r="DU332">
        <v>14238.97</v>
      </c>
      <c r="DV332">
        <v>0.65895630000000005</v>
      </c>
      <c r="DW332">
        <v>19.17557</v>
      </c>
      <c r="DX332">
        <v>19.800319999999999</v>
      </c>
      <c r="DY332">
        <v>6622.9530000000004</v>
      </c>
      <c r="DZ332">
        <v>0.65949020000000003</v>
      </c>
      <c r="EA332">
        <v>18.75788</v>
      </c>
      <c r="EB332">
        <v>6.8628330000000002</v>
      </c>
      <c r="EC332">
        <v>2321.2449999999999</v>
      </c>
      <c r="ED332">
        <v>0.65998480000000004</v>
      </c>
      <c r="EE332">
        <v>18.366879999999998</v>
      </c>
      <c r="EF332">
        <v>1.8834200000000001</v>
      </c>
      <c r="EG332">
        <v>642.65260000000001</v>
      </c>
      <c r="EH332">
        <v>0.6603947</v>
      </c>
      <c r="EI332">
        <v>18.6709</v>
      </c>
      <c r="EJ332">
        <v>0.44977519999999999</v>
      </c>
      <c r="EK332">
        <v>153.85669999999999</v>
      </c>
      <c r="EL332">
        <v>0.66072779999999998</v>
      </c>
      <c r="EM332">
        <v>18.992139999999999</v>
      </c>
      <c r="EN332">
        <v>0.1227948</v>
      </c>
      <c r="EO332">
        <v>41.391170000000002</v>
      </c>
      <c r="EP332">
        <v>0.66109260000000003</v>
      </c>
      <c r="EQ332">
        <v>19.45609</v>
      </c>
      <c r="ER332">
        <v>5.8952409999999997E-2</v>
      </c>
      <c r="ES332">
        <v>19.330079999999999</v>
      </c>
      <c r="ET332">
        <v>0.66147979999999995</v>
      </c>
      <c r="EU332">
        <v>20.159009999999999</v>
      </c>
      <c r="EV332">
        <v>4.5915009999999999E-2</v>
      </c>
      <c r="EW332">
        <v>14.86256</v>
      </c>
      <c r="EX332">
        <v>0.66180660000000002</v>
      </c>
      <c r="EY332">
        <v>20.332329999999999</v>
      </c>
      <c r="EZ332">
        <v>4.1566350000000002E-2</v>
      </c>
      <c r="FA332">
        <v>13.41713</v>
      </c>
      <c r="FB332">
        <v>0.66277969999999997</v>
      </c>
      <c r="FC332">
        <v>20.016529999999999</v>
      </c>
      <c r="FD332" s="1">
        <v>3.8791340000000001E-2</v>
      </c>
      <c r="FE332">
        <v>12.50582</v>
      </c>
      <c r="FF332">
        <v>0.66401869999999996</v>
      </c>
      <c r="FG332">
        <v>19.700019999999999</v>
      </c>
      <c r="FH332" s="1">
        <v>3.638719E-2</v>
      </c>
      <c r="FI332">
        <v>11.719749999999999</v>
      </c>
      <c r="FJ332">
        <v>0.66587859999999999</v>
      </c>
      <c r="FK332">
        <v>19.314699999999998</v>
      </c>
      <c r="FL332" s="1">
        <v>3.4133539999999997E-2</v>
      </c>
      <c r="FM332">
        <v>10.97505</v>
      </c>
      <c r="FN332">
        <v>0.6676145</v>
      </c>
      <c r="FO332">
        <v>19.550070000000002</v>
      </c>
      <c r="FP332" s="1">
        <v>3.1990860000000003E-2</v>
      </c>
      <c r="FQ332" s="1">
        <v>10.273479999999999</v>
      </c>
      <c r="FR332">
        <v>0.66925509999999999</v>
      </c>
      <c r="FS332">
        <v>19.975639999999999</v>
      </c>
      <c r="FT332" s="1">
        <v>3.0023770000000002E-2</v>
      </c>
      <c r="FU332" s="1">
        <v>9.6314740000000008</v>
      </c>
      <c r="FV332">
        <v>0.66984889999999997</v>
      </c>
      <c r="FW332">
        <v>20.354569999999999</v>
      </c>
      <c r="FX332" s="1">
        <v>2.8473390000000001E-2</v>
      </c>
      <c r="FY332" s="1">
        <v>9.1249099999999999</v>
      </c>
      <c r="FZ332">
        <v>0.66962109999999997</v>
      </c>
      <c r="GA332">
        <v>20.804490000000001</v>
      </c>
      <c r="GB332" s="1">
        <v>2.7566070000000002E-2</v>
      </c>
      <c r="GC332" s="1">
        <v>8.8250130000000002</v>
      </c>
      <c r="GD332">
        <v>0.66944239999999999</v>
      </c>
      <c r="GE332">
        <v>20.74166</v>
      </c>
      <c r="GF332" s="1">
        <v>2.740743E-2</v>
      </c>
      <c r="GG332" s="1">
        <v>8.7663759999999993</v>
      </c>
      <c r="GH332">
        <v>0.66935719999999999</v>
      </c>
      <c r="GI332">
        <v>20.40465</v>
      </c>
      <c r="GJ332" s="1">
        <v>2.7768169999999998E-2</v>
      </c>
      <c r="GK332" s="1">
        <v>8.8768279999999997</v>
      </c>
      <c r="GL332">
        <v>0.67014879999999999</v>
      </c>
      <c r="GM332">
        <v>20.135459999999998</v>
      </c>
      <c r="GN332" s="1">
        <v>2.8151349999999999E-2</v>
      </c>
      <c r="GO332" s="1">
        <v>8.9941960000000005</v>
      </c>
      <c r="GP332">
        <v>0.67127490000000001</v>
      </c>
      <c r="GQ332">
        <v>19.90042</v>
      </c>
      <c r="GR332" s="1">
        <v>2.8148340000000001E-2</v>
      </c>
      <c r="GS332" s="1">
        <v>8.9845199999999998</v>
      </c>
      <c r="GT332">
        <v>0.67219200000000001</v>
      </c>
      <c r="GU332">
        <v>19.816739999999999</v>
      </c>
      <c r="GV332" s="1">
        <v>2.7547370000000002E-2</v>
      </c>
      <c r="GW332" s="1">
        <v>8.7884790000000006</v>
      </c>
      <c r="GX332">
        <v>0.67295419999999995</v>
      </c>
      <c r="GY332">
        <v>20.204239999999999</v>
      </c>
      <c r="GZ332" s="1">
        <v>2.6406499999999999E-2</v>
      </c>
      <c r="HA332" s="1">
        <v>8.422784</v>
      </c>
      <c r="HB332">
        <v>0.6715991</v>
      </c>
      <c r="HC332">
        <v>20.40286</v>
      </c>
      <c r="HD332" s="1">
        <v>2.4913399999999999E-2</v>
      </c>
      <c r="HE332" s="1">
        <v>7.9554660000000004</v>
      </c>
      <c r="HF332">
        <v>0.66924459999999997</v>
      </c>
      <c r="HG332">
        <v>20.446069999999999</v>
      </c>
      <c r="HH332" s="1">
        <v>2.3228680000000002E-2</v>
      </c>
      <c r="HI332" s="1">
        <v>7.4312500000000004</v>
      </c>
      <c r="HJ332">
        <v>0.66673950000000004</v>
      </c>
      <c r="HK332">
        <v>20.165959999999998</v>
      </c>
      <c r="HL332" s="1">
        <v>2.149889E-2</v>
      </c>
      <c r="HM332" s="1">
        <v>6.8898809999999999</v>
      </c>
      <c r="HN332">
        <v>0.66407919999999998</v>
      </c>
      <c r="HO332">
        <v>19.800519999999999</v>
      </c>
      <c r="HP332" s="1">
        <v>1.9797539999999999E-2</v>
      </c>
      <c r="HQ332" s="1">
        <v>6.3570039999999999</v>
      </c>
      <c r="HR332">
        <v>0.66250960000000003</v>
      </c>
      <c r="HS332">
        <v>19.439129999999999</v>
      </c>
      <c r="HT332" s="1">
        <v>1.8204680000000001E-2</v>
      </c>
      <c r="HU332" s="1">
        <v>5.8484699999999998</v>
      </c>
      <c r="HV332">
        <v>0.66116169999999996</v>
      </c>
      <c r="HW332">
        <v>19.0581</v>
      </c>
      <c r="HX332" s="1">
        <v>1.6701460000000001E-2</v>
      </c>
      <c r="HY332" s="1">
        <v>5.3655609999999996</v>
      </c>
      <c r="HZ332">
        <v>0.6596822</v>
      </c>
      <c r="IA332">
        <v>18.984059999999999</v>
      </c>
      <c r="IB332" s="1">
        <v>1.5314889999999999E-2</v>
      </c>
      <c r="IC332" s="1">
        <v>4.9211809999999998</v>
      </c>
      <c r="ID332">
        <v>0.6582884</v>
      </c>
      <c r="IE332">
        <v>19.355979999999999</v>
      </c>
      <c r="IF332" s="1">
        <v>1.404969E-2</v>
      </c>
      <c r="IG332" s="1">
        <v>4.5142100000000003</v>
      </c>
      <c r="IH332">
        <v>0.65620489999999998</v>
      </c>
      <c r="II332">
        <v>19.719180000000001</v>
      </c>
      <c r="IJ332" s="1">
        <v>1.289851E-2</v>
      </c>
      <c r="IK332" s="1">
        <v>4.1451630000000002</v>
      </c>
      <c r="IL332">
        <v>0.65366550000000001</v>
      </c>
      <c r="IM332">
        <v>20.10652</v>
      </c>
      <c r="IN332" s="1">
        <v>1.18408E-2</v>
      </c>
      <c r="IO332" s="1">
        <v>3.8095020000000002</v>
      </c>
      <c r="IP332">
        <v>0.65108080000000002</v>
      </c>
      <c r="IQ332">
        <v>19.941040000000001</v>
      </c>
      <c r="IR332" s="1">
        <v>1.086618E-2</v>
      </c>
      <c r="IS332" s="1">
        <v>3.5012789999999998</v>
      </c>
      <c r="IT332">
        <v>0.64850450000000004</v>
      </c>
      <c r="IU332">
        <v>19.48039</v>
      </c>
      <c r="IV332" s="1">
        <v>9.9706510000000005E-3</v>
      </c>
      <c r="IW332" s="1">
        <v>3.2182979999999999</v>
      </c>
      <c r="IX332">
        <v>0.64653590000000005</v>
      </c>
      <c r="IY332">
        <v>19.09197</v>
      </c>
      <c r="IZ332" s="1">
        <v>9.1551870000000004E-3</v>
      </c>
      <c r="JA332" s="1">
        <v>2.9590320000000001</v>
      </c>
      <c r="JB332">
        <v>0.64446510000000001</v>
      </c>
      <c r="JC332">
        <v>18.751709999999999</v>
      </c>
      <c r="JD332" s="1">
        <v>8.4053689999999993E-3</v>
      </c>
      <c r="JE332" s="1">
        <v>2.7211829999999999</v>
      </c>
      <c r="JF332">
        <v>0.64262370000000002</v>
      </c>
      <c r="JG332">
        <v>19.127839999999999</v>
      </c>
      <c r="JH332" s="1">
        <v>7.7205190000000003E-3</v>
      </c>
      <c r="JI332" s="1">
        <v>2.5034139999999998</v>
      </c>
      <c r="JJ332">
        <v>0.6409958</v>
      </c>
      <c r="JK332">
        <v>19.764790000000001</v>
      </c>
      <c r="JL332" s="1">
        <v>7.0940179999999997E-3</v>
      </c>
      <c r="JM332" s="1">
        <v>2.303582</v>
      </c>
      <c r="JN332">
        <v>0.6395267</v>
      </c>
      <c r="JO332">
        <v>20.274560000000001</v>
      </c>
      <c r="JP332" s="1">
        <v>6.5143379999999997E-3</v>
      </c>
      <c r="JQ332" s="1">
        <v>2.1185779999999999</v>
      </c>
      <c r="JR332">
        <v>0.63828379999999996</v>
      </c>
      <c r="JS332">
        <v>20.941800000000001</v>
      </c>
      <c r="JT332" s="1">
        <v>5.9740399999999999E-3</v>
      </c>
      <c r="JU332" s="1">
        <v>1.945411</v>
      </c>
      <c r="JV332">
        <v>0.6371907</v>
      </c>
      <c r="JW332">
        <v>21.133410000000001</v>
      </c>
      <c r="JX332" s="1">
        <v>5.4634380000000001E-3</v>
      </c>
      <c r="JY332" s="1">
        <v>1.781352</v>
      </c>
      <c r="JZ332">
        <v>0.63627310000000004</v>
      </c>
      <c r="KA332">
        <v>20.513739999999999</v>
      </c>
      <c r="KB332" s="1">
        <v>4.9784269999999997E-3</v>
      </c>
      <c r="KC332" s="1">
        <v>1.624879</v>
      </c>
      <c r="KD332">
        <v>0.63535830000000004</v>
      </c>
      <c r="KE332">
        <v>19.816459999999999</v>
      </c>
      <c r="KF332" s="1">
        <v>4.5126740000000004E-3</v>
      </c>
      <c r="KG332" s="1">
        <v>1.474667</v>
      </c>
      <c r="KH332">
        <v>0.63446159999999996</v>
      </c>
      <c r="KI332">
        <v>19.28708</v>
      </c>
      <c r="KJ332" s="1">
        <v>4.065099E-3</v>
      </c>
      <c r="KK332" s="1">
        <v>1.330044</v>
      </c>
      <c r="KL332">
        <v>0.63376880000000002</v>
      </c>
      <c r="KM332">
        <v>19.57835</v>
      </c>
      <c r="KN332" s="1">
        <v>3.633201E-3</v>
      </c>
      <c r="KO332" s="1">
        <v>1.1900740000000001</v>
      </c>
      <c r="KP332">
        <v>0.63318969999999997</v>
      </c>
      <c r="KQ332">
        <v>20.304379999999998</v>
      </c>
      <c r="KR332" s="1">
        <v>3.2113459999999999E-3</v>
      </c>
      <c r="KS332" s="1">
        <v>1.053294</v>
      </c>
      <c r="KT332">
        <v>0.63274940000000002</v>
      </c>
      <c r="KU332">
        <v>21.224129999999999</v>
      </c>
      <c r="KV332" s="1">
        <v>2.7969269999999998E-3</v>
      </c>
      <c r="KW332" s="1">
        <v>0.91850200000000004</v>
      </c>
      <c r="KX332">
        <v>0.6324341</v>
      </c>
      <c r="KY332">
        <v>22.131060000000002</v>
      </c>
      <c r="KZ332" s="1">
        <v>2.3910810000000002E-3</v>
      </c>
      <c r="LA332" s="1">
        <v>0.78626390000000002</v>
      </c>
      <c r="LB332">
        <v>0.63221490000000002</v>
      </c>
      <c r="LC332">
        <v>22.21848</v>
      </c>
      <c r="LD332" s="1">
        <v>2.0056779999999999E-3</v>
      </c>
      <c r="LE332" s="1">
        <v>0.66033739999999996</v>
      </c>
      <c r="LF332">
        <v>0.6320751</v>
      </c>
      <c r="LG332">
        <v>21.567</v>
      </c>
      <c r="LH332" s="1">
        <v>1.658894E-3</v>
      </c>
      <c r="LI332" s="1">
        <v>0.54653099999999999</v>
      </c>
      <c r="LJ332">
        <v>0.63199280000000002</v>
      </c>
      <c r="LK332">
        <v>20.83954</v>
      </c>
      <c r="LL332" s="1">
        <v>1.366588E-3</v>
      </c>
      <c r="LM332" s="1">
        <v>0.45028279999999998</v>
      </c>
      <c r="LN332">
        <v>0.63199159999999999</v>
      </c>
      <c r="LO332">
        <v>20.212489999999999</v>
      </c>
      <c r="LP332" s="1">
        <v>1.13576E-3</v>
      </c>
      <c r="LQ332" s="1">
        <v>0.37403170000000002</v>
      </c>
      <c r="LR332">
        <v>0.63202630000000004</v>
      </c>
      <c r="LS332">
        <v>20.474029999999999</v>
      </c>
      <c r="LT332" s="1">
        <v>9.626592E-4</v>
      </c>
      <c r="LU332" s="1">
        <v>0.31670280000000001</v>
      </c>
      <c r="LV332">
        <v>0.63209700000000002</v>
      </c>
      <c r="LW332">
        <v>21.180199999999999</v>
      </c>
      <c r="LX332" s="1">
        <v>8.3582549999999995E-4</v>
      </c>
      <c r="LY332" s="1">
        <v>0.27466259999999998</v>
      </c>
      <c r="LZ332">
        <v>0.63220109999999996</v>
      </c>
      <c r="MA332">
        <v>22.055579999999999</v>
      </c>
      <c r="MB332" s="1">
        <v>7.4158310000000001E-4</v>
      </c>
      <c r="MC332" s="1">
        <v>0.2434692</v>
      </c>
      <c r="MD332">
        <v>0.63233260000000002</v>
      </c>
      <c r="ME332">
        <v>22.813179999999999</v>
      </c>
      <c r="MF332" s="1">
        <v>6.6838439999999998E-4</v>
      </c>
      <c r="MG332" s="1">
        <v>0.21928629999999999</v>
      </c>
      <c r="MH332">
        <v>0.63246590000000003</v>
      </c>
      <c r="MI332">
        <v>22.832999999999998</v>
      </c>
      <c r="MJ332" s="1">
        <v>6.0851120000000002E-4</v>
      </c>
      <c r="MK332" s="1">
        <v>0.1995509</v>
      </c>
      <c r="ML332">
        <v>0.63258760000000003</v>
      </c>
      <c r="MM332">
        <v>22.145340000000001</v>
      </c>
      <c r="MN332" s="1">
        <v>5.5807579999999995E-4</v>
      </c>
      <c r="MO332" s="1">
        <v>0.18293110000000001</v>
      </c>
      <c r="MP332">
        <v>0.63270930000000003</v>
      </c>
      <c r="MQ332">
        <v>21.372409999999999</v>
      </c>
      <c r="MR332" s="1">
        <v>5.152383E-4</v>
      </c>
      <c r="MS332" s="1">
        <v>0.16882159999999999</v>
      </c>
      <c r="MT332">
        <v>0.63282070000000001</v>
      </c>
      <c r="MU332">
        <v>20.737300000000001</v>
      </c>
      <c r="MV332" s="1">
        <v>4.7910990000000001E-4</v>
      </c>
      <c r="MW332" s="1">
        <v>0.15691060000000001</v>
      </c>
      <c r="MX332">
        <v>0.63291799999999998</v>
      </c>
      <c r="MY332">
        <v>20.87846</v>
      </c>
      <c r="MZ332" s="1">
        <v>4.486297E-4</v>
      </c>
      <c r="NA332" s="1">
        <v>0.14687549999999999</v>
      </c>
      <c r="NB332">
        <v>0.63298600000000005</v>
      </c>
      <c r="NC332">
        <v>20.870989999999999</v>
      </c>
      <c r="ND332" s="1">
        <v>4.2271289999999998E-4</v>
      </c>
      <c r="NE332" s="1">
        <v>0.13832459999999999</v>
      </c>
      <c r="NF332">
        <v>0.63301859999999999</v>
      </c>
      <c r="NG332">
        <v>21.575800000000001</v>
      </c>
      <c r="NH332" s="1">
        <v>4.0001039999999999E-4</v>
      </c>
      <c r="NI332" s="1">
        <v>0.13085759999999999</v>
      </c>
      <c r="NJ332">
        <v>0.63303200000000004</v>
      </c>
      <c r="NK332">
        <v>22.331099999999999</v>
      </c>
      <c r="NL332" s="1">
        <v>3.7963089999999998E-4</v>
      </c>
      <c r="NM332" s="1">
        <v>0.1241622</v>
      </c>
      <c r="NN332">
        <v>0.63298940000000004</v>
      </c>
      <c r="NO332">
        <v>22.403289999999998</v>
      </c>
      <c r="NP332" s="1">
        <v>3.6107160000000001E-4</v>
      </c>
      <c r="NQ332" s="1">
        <v>0.11806990000000001</v>
      </c>
      <c r="NR332">
        <v>0.63290239999999998</v>
      </c>
      <c r="NS332">
        <v>21.965129999999998</v>
      </c>
      <c r="NT332" s="1">
        <v>3.4410579999999999E-4</v>
      </c>
      <c r="NU332" s="1">
        <v>0.11249869999999999</v>
      </c>
      <c r="NV332">
        <v>0.63277490000000003</v>
      </c>
      <c r="NW332">
        <v>21.408280000000001</v>
      </c>
      <c r="NX332" s="1">
        <v>3.2858889999999997E-4</v>
      </c>
      <c r="NY332" s="1">
        <v>0.1074136</v>
      </c>
      <c r="NZ332">
        <v>0.63259580000000004</v>
      </c>
      <c r="OA332">
        <v>21.012440000000002</v>
      </c>
      <c r="OB332" s="1">
        <v>3.1451990000000001E-4</v>
      </c>
      <c r="OC332" s="1">
        <v>0.10280019999999999</v>
      </c>
      <c r="OD332">
        <v>0.63236859999999995</v>
      </c>
      <c r="OE332">
        <v>21.5884</v>
      </c>
      <c r="OF332" s="1">
        <v>3.0185379999999999E-4</v>
      </c>
      <c r="OG332" s="1">
        <v>9.8657120000000001E-2</v>
      </c>
      <c r="OH332">
        <v>0.63213909999999995</v>
      </c>
      <c r="OI332">
        <v>22.65044</v>
      </c>
      <c r="OJ332" s="1">
        <v>2.9062249999999999E-4</v>
      </c>
      <c r="OK332" s="1">
        <v>9.4970040000000006E-2</v>
      </c>
    </row>
    <row r="333" spans="1:401" x14ac:dyDescent="0.35">
      <c r="A333">
        <v>339</v>
      </c>
      <c r="B333" t="s">
        <v>4</v>
      </c>
      <c r="C333" t="s">
        <v>181</v>
      </c>
      <c r="D333" t="s">
        <v>339</v>
      </c>
      <c r="E333">
        <v>888.20860000000005</v>
      </c>
      <c r="F333">
        <v>1.058649</v>
      </c>
      <c r="G333">
        <v>17.217279999999999</v>
      </c>
      <c r="H333">
        <v>0</v>
      </c>
      <c r="I333">
        <v>0</v>
      </c>
      <c r="J333">
        <v>1.056357</v>
      </c>
      <c r="K333">
        <v>17.5246</v>
      </c>
      <c r="L333">
        <v>0</v>
      </c>
      <c r="M333">
        <v>0</v>
      </c>
      <c r="N333">
        <v>1.0540639999999999</v>
      </c>
      <c r="O333">
        <v>17.974889999999998</v>
      </c>
      <c r="P333">
        <v>0</v>
      </c>
      <c r="Q333">
        <v>0</v>
      </c>
      <c r="R333">
        <v>1.051817</v>
      </c>
      <c r="S333">
        <v>18.528880000000001</v>
      </c>
      <c r="T333">
        <v>0</v>
      </c>
      <c r="U333">
        <v>0</v>
      </c>
      <c r="V333">
        <v>1.0495909999999999</v>
      </c>
      <c r="W333">
        <v>19.139289999999999</v>
      </c>
      <c r="X333">
        <v>0</v>
      </c>
      <c r="Y333">
        <v>0</v>
      </c>
      <c r="Z333">
        <v>1.0472889999999999</v>
      </c>
      <c r="AA333">
        <v>19.335370000000001</v>
      </c>
      <c r="AB333">
        <v>0</v>
      </c>
      <c r="AC333">
        <v>0</v>
      </c>
      <c r="AD333">
        <v>1.045072</v>
      </c>
      <c r="AE333">
        <v>19.031009999999998</v>
      </c>
      <c r="AF333">
        <v>0</v>
      </c>
      <c r="AG333">
        <v>0</v>
      </c>
      <c r="AH333">
        <v>1.042805</v>
      </c>
      <c r="AI333">
        <v>18.564319999999999</v>
      </c>
      <c r="AJ333">
        <v>0</v>
      </c>
      <c r="AK333">
        <v>0</v>
      </c>
      <c r="AL333">
        <v>1.0405990000000001</v>
      </c>
      <c r="AM333">
        <v>18.042249999999999</v>
      </c>
      <c r="AN333">
        <v>0</v>
      </c>
      <c r="AO333">
        <v>0</v>
      </c>
      <c r="AP333">
        <v>1.0383720000000001</v>
      </c>
      <c r="AQ333">
        <v>18.163329999999998</v>
      </c>
      <c r="AR333">
        <v>0</v>
      </c>
      <c r="AS333">
        <v>0</v>
      </c>
      <c r="AT333">
        <v>1.0362739999999999</v>
      </c>
      <c r="AU333">
        <v>18.69387</v>
      </c>
      <c r="AV333">
        <v>0</v>
      </c>
      <c r="AW333">
        <v>0</v>
      </c>
      <c r="AX333">
        <v>1.0341659999999999</v>
      </c>
      <c r="AY333">
        <v>19.342970000000001</v>
      </c>
      <c r="AZ333">
        <v>0</v>
      </c>
      <c r="BA333">
        <v>0</v>
      </c>
      <c r="BB333">
        <v>1.032</v>
      </c>
      <c r="BC333">
        <v>20.043859999999999</v>
      </c>
      <c r="BD333">
        <v>0</v>
      </c>
      <c r="BE333">
        <v>0</v>
      </c>
      <c r="BF333">
        <v>1.029841</v>
      </c>
      <c r="BG333">
        <v>20.230650000000001</v>
      </c>
      <c r="BH333">
        <v>0</v>
      </c>
      <c r="BI333">
        <v>0</v>
      </c>
      <c r="BJ333">
        <v>1.0276130000000001</v>
      </c>
      <c r="BK333">
        <v>19.973690000000001</v>
      </c>
      <c r="BL333">
        <v>0</v>
      </c>
      <c r="BM333">
        <v>0</v>
      </c>
      <c r="BN333">
        <v>1.025304</v>
      </c>
      <c r="BO333">
        <v>19.62678</v>
      </c>
      <c r="BP333">
        <v>0</v>
      </c>
      <c r="BQ333">
        <v>2.4889009999999999E-36</v>
      </c>
      <c r="BR333">
        <v>1.0229699999999999</v>
      </c>
      <c r="BS333">
        <v>19.22466</v>
      </c>
      <c r="BT333">
        <v>4.7080930000000001E-26</v>
      </c>
      <c r="BU333" s="1">
        <v>1.2704499999999999E-23</v>
      </c>
      <c r="BV333">
        <v>1.020556</v>
      </c>
      <c r="BW333">
        <v>19.25103</v>
      </c>
      <c r="BX333" s="1">
        <v>2.6214849999999999E-20</v>
      </c>
      <c r="BY333" s="1">
        <v>7.0485019999999997E-18</v>
      </c>
      <c r="BZ333">
        <v>1.018005</v>
      </c>
      <c r="CA333">
        <v>19.321950000000001</v>
      </c>
      <c r="CB333" s="1">
        <v>3.4686319999999999E-12</v>
      </c>
      <c r="CC333" s="1">
        <v>7.1093789999999998E-10</v>
      </c>
      <c r="CD333">
        <v>1.015452</v>
      </c>
      <c r="CE333">
        <v>19.587589999999999</v>
      </c>
      <c r="CF333" s="1">
        <v>2.1774889999999999E-8</v>
      </c>
      <c r="CG333" s="1">
        <v>4.8034469999999999E-6</v>
      </c>
      <c r="CH333">
        <v>1.013053</v>
      </c>
      <c r="CI333">
        <v>19.702580000000001</v>
      </c>
      <c r="CJ333" s="1">
        <v>1.101826E-5</v>
      </c>
      <c r="CK333" s="1">
        <v>2.5418289999999998E-3</v>
      </c>
      <c r="CL333">
        <v>1.010575</v>
      </c>
      <c r="CM333">
        <v>19.525079999999999</v>
      </c>
      <c r="CN333" s="1">
        <v>1.2683779999999999E-3</v>
      </c>
      <c r="CO333" s="1">
        <v>0.30313849999999998</v>
      </c>
      <c r="CP333">
        <v>1.007997</v>
      </c>
      <c r="CQ333">
        <v>19.290659999999999</v>
      </c>
      <c r="CR333" s="1">
        <v>4.8567520000000003E-2</v>
      </c>
      <c r="CS333" s="1">
        <v>11.947979999999999</v>
      </c>
      <c r="CT333">
        <v>1.005053</v>
      </c>
      <c r="CU333">
        <v>18.941990000000001</v>
      </c>
      <c r="CV333" s="1">
        <v>0.76326850000000002</v>
      </c>
      <c r="CW333">
        <v>192.79679999999999</v>
      </c>
      <c r="CX333">
        <v>1.0018130000000001</v>
      </c>
      <c r="CY333">
        <v>18.57367</v>
      </c>
      <c r="CZ333">
        <v>5.7005410000000003</v>
      </c>
      <c r="DA333">
        <v>1474.395</v>
      </c>
      <c r="DB333">
        <v>0.99856230000000001</v>
      </c>
      <c r="DC333">
        <v>18.718610000000002</v>
      </c>
      <c r="DD333">
        <v>22.58248</v>
      </c>
      <c r="DE333">
        <v>5966.9049999999997</v>
      </c>
      <c r="DF333">
        <v>0.99542609999999998</v>
      </c>
      <c r="DG333">
        <v>18.780059999999999</v>
      </c>
      <c r="DH333">
        <v>51.797159999999998</v>
      </c>
      <c r="DI333">
        <v>13954.57</v>
      </c>
      <c r="DJ333">
        <v>0.99261359999999998</v>
      </c>
      <c r="DK333">
        <v>19.000489999999999</v>
      </c>
      <c r="DL333">
        <v>73.945729999999998</v>
      </c>
      <c r="DM333">
        <v>20267.28</v>
      </c>
      <c r="DN333">
        <v>0.98991470000000004</v>
      </c>
      <c r="DO333">
        <v>19.36439</v>
      </c>
      <c r="DP333">
        <v>69.552509999999998</v>
      </c>
      <c r="DQ333">
        <v>19362.490000000002</v>
      </c>
      <c r="DR333">
        <v>0.98731159999999996</v>
      </c>
      <c r="DS333">
        <v>19.411490000000001</v>
      </c>
      <c r="DT333">
        <v>45.29222</v>
      </c>
      <c r="DU333">
        <v>12786.74</v>
      </c>
      <c r="DV333">
        <v>0.98467649999999995</v>
      </c>
      <c r="DW333">
        <v>19.175270000000001</v>
      </c>
      <c r="DX333">
        <v>21.32864</v>
      </c>
      <c r="DY333">
        <v>6099.5860000000002</v>
      </c>
      <c r="DZ333">
        <v>0.98188489999999995</v>
      </c>
      <c r="EA333">
        <v>18.769939999999998</v>
      </c>
      <c r="EB333">
        <v>7.5571479999999998</v>
      </c>
      <c r="EC333">
        <v>2186.2510000000002</v>
      </c>
      <c r="ED333">
        <v>0.97901830000000001</v>
      </c>
      <c r="EE333">
        <v>18.378209999999999</v>
      </c>
      <c r="EF333">
        <v>2.110881</v>
      </c>
      <c r="EG333">
        <v>616.64580000000001</v>
      </c>
      <c r="EH333">
        <v>0.97596700000000003</v>
      </c>
      <c r="EI333">
        <v>18.670909999999999</v>
      </c>
      <c r="EJ333">
        <v>0.50698659999999995</v>
      </c>
      <c r="EK333">
        <v>148.85810000000001</v>
      </c>
      <c r="EL333">
        <v>0.97249909999999995</v>
      </c>
      <c r="EM333">
        <v>18.994610000000002</v>
      </c>
      <c r="EN333">
        <v>0.13458519999999999</v>
      </c>
      <c r="EO333">
        <v>39.22269</v>
      </c>
      <c r="EP333">
        <v>0.96873719999999996</v>
      </c>
      <c r="EQ333">
        <v>19.43439</v>
      </c>
      <c r="ER333">
        <v>6.1214230000000001E-2</v>
      </c>
      <c r="ES333">
        <v>17.512</v>
      </c>
      <c r="ET333">
        <v>0.96460699999999999</v>
      </c>
      <c r="EU333">
        <v>20.134160000000001</v>
      </c>
      <c r="EV333">
        <v>4.6489379999999997E-2</v>
      </c>
      <c r="EW333">
        <v>13.20299</v>
      </c>
      <c r="EX333">
        <v>0.95988969999999996</v>
      </c>
      <c r="EY333">
        <v>20.325199999999999</v>
      </c>
      <c r="EZ333">
        <v>4.1854580000000002E-2</v>
      </c>
      <c r="FA333">
        <v>11.90809</v>
      </c>
      <c r="FB333">
        <v>0.95528009999999997</v>
      </c>
      <c r="FC333">
        <v>20.006499999999999</v>
      </c>
      <c r="FD333">
        <v>3.9021220000000002E-2</v>
      </c>
      <c r="FE333">
        <v>11.144119999999999</v>
      </c>
      <c r="FF333">
        <v>0.95054019999999995</v>
      </c>
      <c r="FG333">
        <v>19.702390000000001</v>
      </c>
      <c r="FH333" s="1">
        <v>3.660219E-2</v>
      </c>
      <c r="FI333">
        <v>10.49981</v>
      </c>
      <c r="FJ333">
        <v>0.94628409999999996</v>
      </c>
      <c r="FK333">
        <v>19.322040000000001</v>
      </c>
      <c r="FL333" s="1">
        <v>3.4342060000000001E-2</v>
      </c>
      <c r="FM333">
        <v>9.891743</v>
      </c>
      <c r="FN333">
        <v>0.94124140000000001</v>
      </c>
      <c r="FO333">
        <v>19.54974</v>
      </c>
      <c r="FP333" s="1">
        <v>3.2187880000000002E-2</v>
      </c>
      <c r="FQ333" s="1">
        <v>9.317456</v>
      </c>
      <c r="FR333">
        <v>0.93567750000000005</v>
      </c>
      <c r="FS333">
        <v>19.975639999999999</v>
      </c>
      <c r="FT333" s="1">
        <v>3.0202400000000001E-2</v>
      </c>
      <c r="FU333" s="1">
        <v>8.790597</v>
      </c>
      <c r="FV333">
        <v>0.92974619999999997</v>
      </c>
      <c r="FW333">
        <v>20.346309999999999</v>
      </c>
      <c r="FX333" s="1">
        <v>2.859426E-2</v>
      </c>
      <c r="FY333" s="1">
        <v>8.3685690000000008</v>
      </c>
      <c r="FZ333">
        <v>0.92425270000000004</v>
      </c>
      <c r="GA333">
        <v>20.79786</v>
      </c>
      <c r="GB333" s="1">
        <v>2.762525E-2</v>
      </c>
      <c r="GC333" s="1">
        <v>8.1232249999999997</v>
      </c>
      <c r="GD333">
        <v>0.91874310000000003</v>
      </c>
      <c r="GE333">
        <v>20.742750000000001</v>
      </c>
      <c r="GF333" s="1">
        <v>2.7407839999999999E-2</v>
      </c>
      <c r="GG333" s="1">
        <v>8.0980860000000003</v>
      </c>
      <c r="GH333">
        <v>0.91320250000000003</v>
      </c>
      <c r="GI333">
        <v>20.39846</v>
      </c>
      <c r="GJ333" s="1">
        <v>2.773894E-2</v>
      </c>
      <c r="GK333" s="1">
        <v>8.2396899999999995</v>
      </c>
      <c r="GL333">
        <v>0.90799280000000004</v>
      </c>
      <c r="GM333">
        <v>20.129519999999999</v>
      </c>
      <c r="GN333" s="1">
        <v>2.8142650000000002E-2</v>
      </c>
      <c r="GO333" s="1">
        <v>8.4064460000000008</v>
      </c>
      <c r="GP333">
        <v>0.9033622</v>
      </c>
      <c r="GQ333">
        <v>19.90061</v>
      </c>
      <c r="GR333" s="1">
        <v>2.8184979999999998E-2</v>
      </c>
      <c r="GS333" s="1">
        <v>8.4623840000000001</v>
      </c>
      <c r="GT333">
        <v>0.89832780000000001</v>
      </c>
      <c r="GU333">
        <v>19.808479999999999</v>
      </c>
      <c r="GV333" s="1">
        <v>2.7634579999999999E-2</v>
      </c>
      <c r="GW333" s="1">
        <v>8.3447049999999994</v>
      </c>
      <c r="GX333">
        <v>0.89297979999999999</v>
      </c>
      <c r="GY333">
        <v>20.197769999999998</v>
      </c>
      <c r="GZ333" s="1">
        <v>2.653403E-2</v>
      </c>
      <c r="HA333" s="1">
        <v>8.0614249999999998</v>
      </c>
      <c r="HB333">
        <v>0.88750709999999999</v>
      </c>
      <c r="HC333">
        <v>20.39873</v>
      </c>
      <c r="HD333" s="1">
        <v>2.505804E-2</v>
      </c>
      <c r="HE333" s="1">
        <v>7.6590470000000002</v>
      </c>
      <c r="HF333">
        <v>0.88208390000000003</v>
      </c>
      <c r="HG333">
        <v>20.450880000000002</v>
      </c>
      <c r="HH333" s="1">
        <v>2.3383549999999999E-2</v>
      </c>
      <c r="HI333" s="1">
        <v>7.1898059999999999</v>
      </c>
      <c r="HJ333">
        <v>0.87650189999999994</v>
      </c>
      <c r="HK333">
        <v>20.171700000000001</v>
      </c>
      <c r="HL333" s="1">
        <v>2.16546E-2</v>
      </c>
      <c r="HM333" s="1">
        <v>6.6971930000000004</v>
      </c>
      <c r="HN333">
        <v>0.87066109999999997</v>
      </c>
      <c r="HO333">
        <v>19.80453</v>
      </c>
      <c r="HP333" s="1">
        <v>1.9948420000000001E-2</v>
      </c>
      <c r="HQ333" s="1">
        <v>6.2077200000000001</v>
      </c>
      <c r="HR333">
        <v>0.86584349999999999</v>
      </c>
      <c r="HS333">
        <v>19.441510000000001</v>
      </c>
      <c r="HT333" s="1">
        <v>1.834906E-2</v>
      </c>
      <c r="HU333" s="1">
        <v>5.7396019999999996</v>
      </c>
      <c r="HV333">
        <v>0.86136970000000002</v>
      </c>
      <c r="HW333">
        <v>19.05808</v>
      </c>
      <c r="HX333" s="1">
        <v>1.6837250000000002E-2</v>
      </c>
      <c r="HY333" s="1">
        <v>5.291703</v>
      </c>
      <c r="HZ333">
        <v>0.85658250000000002</v>
      </c>
      <c r="IA333">
        <v>18.965119999999999</v>
      </c>
      <c r="IB333" s="1">
        <v>1.5439710000000001E-2</v>
      </c>
      <c r="IC333" s="1">
        <v>4.8775120000000003</v>
      </c>
      <c r="ID333">
        <v>0.85201879999999997</v>
      </c>
      <c r="IE333">
        <v>19.33182</v>
      </c>
      <c r="IF333" s="1">
        <v>1.4164370000000001E-2</v>
      </c>
      <c r="IG333" s="1">
        <v>4.4961820000000001</v>
      </c>
      <c r="IH333">
        <v>0.8478021</v>
      </c>
      <c r="II333">
        <v>19.701260000000001</v>
      </c>
      <c r="IJ333" s="1">
        <v>1.300139E-2</v>
      </c>
      <c r="IK333" s="1">
        <v>4.145092</v>
      </c>
      <c r="IL333">
        <v>0.8435646</v>
      </c>
      <c r="IM333">
        <v>20.099119999999999</v>
      </c>
      <c r="IN333" s="1">
        <v>1.1935869999999999E-2</v>
      </c>
      <c r="IO333" s="1">
        <v>3.8239399999999999</v>
      </c>
      <c r="IP333">
        <v>0.8393351</v>
      </c>
      <c r="IQ333">
        <v>19.948039999999999</v>
      </c>
      <c r="IR333" s="1">
        <v>1.095371E-2</v>
      </c>
      <c r="IS333" s="1">
        <v>3.5276160000000001</v>
      </c>
      <c r="IT333">
        <v>0.83513809999999999</v>
      </c>
      <c r="IU333">
        <v>19.49259</v>
      </c>
      <c r="IV333" s="1">
        <v>1.0051010000000001E-2</v>
      </c>
      <c r="IW333" s="1">
        <v>3.2542430000000002</v>
      </c>
      <c r="IX333">
        <v>0.83120360000000004</v>
      </c>
      <c r="IY333">
        <v>19.105360000000001</v>
      </c>
      <c r="IZ333" s="1">
        <v>9.2283239999999996E-3</v>
      </c>
      <c r="JA333" s="1">
        <v>3.0041980000000001</v>
      </c>
      <c r="JB333">
        <v>0.82744799999999996</v>
      </c>
      <c r="JC333">
        <v>18.760660000000001</v>
      </c>
      <c r="JD333" s="1">
        <v>8.4726360000000004E-3</v>
      </c>
      <c r="JE333" s="1">
        <v>2.7725629999999999</v>
      </c>
      <c r="JF333">
        <v>0.82416730000000005</v>
      </c>
      <c r="JG333">
        <v>19.110759999999999</v>
      </c>
      <c r="JH333" s="1">
        <v>7.7819960000000002E-3</v>
      </c>
      <c r="JI333" s="1">
        <v>2.5590329999999999</v>
      </c>
      <c r="JJ333">
        <v>0.82120340000000003</v>
      </c>
      <c r="JK333">
        <v>19.73836</v>
      </c>
      <c r="JL333" s="1">
        <v>7.1505350000000004E-3</v>
      </c>
      <c r="JM333" s="1">
        <v>2.3618619999999999</v>
      </c>
      <c r="JN333">
        <v>0.81858390000000003</v>
      </c>
      <c r="JO333">
        <v>20.25508</v>
      </c>
      <c r="JP333" s="1">
        <v>6.5667390000000003E-3</v>
      </c>
      <c r="JQ333" s="1">
        <v>2.178112</v>
      </c>
      <c r="JR333">
        <v>0.81632059999999995</v>
      </c>
      <c r="JS333">
        <v>20.923459999999999</v>
      </c>
      <c r="JT333" s="1">
        <v>6.0233229999999997E-3</v>
      </c>
      <c r="JU333" s="1">
        <v>2.0051410000000001</v>
      </c>
      <c r="JV333">
        <v>0.81435789999999997</v>
      </c>
      <c r="JW333">
        <v>21.148309999999999</v>
      </c>
      <c r="JX333" s="1">
        <v>5.5101830000000001E-3</v>
      </c>
      <c r="JY333" s="1">
        <v>1.840311</v>
      </c>
      <c r="JZ333">
        <v>0.81274550000000001</v>
      </c>
      <c r="KA333">
        <v>20.548410000000001</v>
      </c>
      <c r="KB333" s="1">
        <v>5.0231349999999998E-3</v>
      </c>
      <c r="KC333" s="1">
        <v>1.6821980000000001</v>
      </c>
      <c r="KD333">
        <v>0.81146130000000005</v>
      </c>
      <c r="KE333">
        <v>19.847190000000001</v>
      </c>
      <c r="KF333" s="1">
        <v>4.5555040000000002E-3</v>
      </c>
      <c r="KG333" s="1">
        <v>1.5293829999999999</v>
      </c>
      <c r="KH333">
        <v>0.81042610000000004</v>
      </c>
      <c r="KI333">
        <v>19.315090000000001</v>
      </c>
      <c r="KJ333" s="1">
        <v>4.1063840000000002E-3</v>
      </c>
      <c r="KK333" s="1">
        <v>1.381561</v>
      </c>
      <c r="KL333">
        <v>0.80957999999999997</v>
      </c>
      <c r="KM333">
        <v>19.593979999999998</v>
      </c>
      <c r="KN333" s="1">
        <v>3.6733E-3</v>
      </c>
      <c r="KO333" s="1">
        <v>1.2381869999999999</v>
      </c>
      <c r="KP333">
        <v>0.80889909999999998</v>
      </c>
      <c r="KQ333">
        <v>20.300039999999999</v>
      </c>
      <c r="KR333" s="1">
        <v>3.250625E-3</v>
      </c>
      <c r="KS333" s="1">
        <v>1.097826</v>
      </c>
      <c r="KT333">
        <v>0.80840719999999999</v>
      </c>
      <c r="KU333">
        <v>21.21097</v>
      </c>
      <c r="KV333" s="1">
        <v>2.8356480000000001E-3</v>
      </c>
      <c r="KW333" s="1">
        <v>0.95930079999999995</v>
      </c>
      <c r="KX333">
        <v>0.80799969999999999</v>
      </c>
      <c r="KY333">
        <v>22.114730000000002</v>
      </c>
      <c r="KZ333" s="1">
        <v>2.4286680000000001E-3</v>
      </c>
      <c r="LA333" s="1">
        <v>0.82300759999999995</v>
      </c>
      <c r="LB333">
        <v>0.80773879999999998</v>
      </c>
      <c r="LC333">
        <v>22.235880000000002</v>
      </c>
      <c r="LD333" s="1">
        <v>2.0407020000000001E-3</v>
      </c>
      <c r="LE333" s="1">
        <v>0.69258140000000001</v>
      </c>
      <c r="LF333">
        <v>0.80758739999999996</v>
      </c>
      <c r="LG333">
        <v>21.60192</v>
      </c>
      <c r="LH333" s="1">
        <v>1.6895790000000001E-3</v>
      </c>
      <c r="LI333" s="1">
        <v>0.57392069999999995</v>
      </c>
      <c r="LJ333">
        <v>0.80748330000000001</v>
      </c>
      <c r="LK333">
        <v>20.878630000000001</v>
      </c>
      <c r="LL333" s="1">
        <v>1.3916849999999999E-3</v>
      </c>
      <c r="LM333" s="1">
        <v>0.47286240000000002</v>
      </c>
      <c r="LN333">
        <v>0.80748149999999996</v>
      </c>
      <c r="LO333">
        <v>20.251580000000001</v>
      </c>
      <c r="LP333" s="1">
        <v>1.1550530000000001E-3</v>
      </c>
      <c r="LQ333" s="1">
        <v>0.39230700000000002</v>
      </c>
      <c r="LR333">
        <v>0.80748489999999995</v>
      </c>
      <c r="LS333">
        <v>20.49409</v>
      </c>
      <c r="LT333" s="1">
        <v>9.7690280000000003E-4</v>
      </c>
      <c r="LU333" s="1">
        <v>0.33147690000000002</v>
      </c>
      <c r="LV333">
        <v>0.80761130000000003</v>
      </c>
      <c r="LW333">
        <v>21.17803</v>
      </c>
      <c r="LX333" s="1">
        <v>8.4626679999999998E-4</v>
      </c>
      <c r="LY333" s="1">
        <v>0.28681980000000001</v>
      </c>
      <c r="LZ333">
        <v>0.80772699999999997</v>
      </c>
      <c r="MA333">
        <v>22.051870000000001</v>
      </c>
      <c r="MB333" s="1">
        <v>7.4946840000000002E-4</v>
      </c>
      <c r="MC333" s="1">
        <v>0.25376310000000002</v>
      </c>
      <c r="MD333">
        <v>0.80785479999999998</v>
      </c>
      <c r="ME333">
        <v>22.806090000000001</v>
      </c>
      <c r="MF333" s="1">
        <v>6.7465679999999999E-4</v>
      </c>
      <c r="MG333" s="1">
        <v>0.2282573</v>
      </c>
      <c r="MH333">
        <v>0.80801639999999997</v>
      </c>
      <c r="MI333">
        <v>22.853429999999999</v>
      </c>
      <c r="MJ333" s="1">
        <v>6.1373359999999997E-4</v>
      </c>
      <c r="MK333" s="1">
        <v>0.20753150000000001</v>
      </c>
      <c r="ML333">
        <v>0.80816699999999997</v>
      </c>
      <c r="MM333">
        <v>22.18187</v>
      </c>
      <c r="MN333" s="1">
        <v>5.6250340000000003E-4</v>
      </c>
      <c r="MO333" s="1">
        <v>0.1901071</v>
      </c>
      <c r="MP333">
        <v>0.80831799999999998</v>
      </c>
      <c r="MQ333">
        <v>21.411619999999999</v>
      </c>
      <c r="MR333" s="1">
        <v>5.1898820000000003E-4</v>
      </c>
      <c r="MS333" s="1">
        <v>0.17531089999999999</v>
      </c>
      <c r="MT333">
        <v>0.80842820000000004</v>
      </c>
      <c r="MU333">
        <v>20.770299999999999</v>
      </c>
      <c r="MV333" s="1">
        <v>4.8226630000000001E-4</v>
      </c>
      <c r="MW333" s="1">
        <v>0.16281799999999999</v>
      </c>
      <c r="MX333">
        <v>0.80855790000000005</v>
      </c>
      <c r="MY333">
        <v>20.900040000000001</v>
      </c>
      <c r="MZ333" s="1">
        <v>4.5129939999999998E-4</v>
      </c>
      <c r="NA333" s="1">
        <v>0.15229609999999999</v>
      </c>
      <c r="NB333">
        <v>0.80864840000000004</v>
      </c>
      <c r="NC333">
        <v>20.873010000000001</v>
      </c>
      <c r="ND333" s="1">
        <v>4.2501159999999997E-4</v>
      </c>
      <c r="NE333" s="1">
        <v>0.143345</v>
      </c>
      <c r="NF333">
        <v>0.80867789999999995</v>
      </c>
      <c r="NG333">
        <v>21.554069999999999</v>
      </c>
      <c r="NH333" s="1">
        <v>4.0204439999999998E-4</v>
      </c>
      <c r="NI333" s="1">
        <v>0.13555030000000001</v>
      </c>
      <c r="NJ333">
        <v>0.80870200000000003</v>
      </c>
      <c r="NK333">
        <v>22.30913</v>
      </c>
      <c r="NL333" s="1">
        <v>3.8147430000000002E-4</v>
      </c>
      <c r="NM333" s="1">
        <v>0.1285829</v>
      </c>
      <c r="NN333">
        <v>0.80863819999999997</v>
      </c>
      <c r="NO333">
        <v>22.420079999999999</v>
      </c>
      <c r="NP333" s="1">
        <v>3.6275579999999998E-4</v>
      </c>
      <c r="NQ333" s="1">
        <v>0.1222504</v>
      </c>
      <c r="NR333">
        <v>0.80856589999999995</v>
      </c>
      <c r="NS333">
        <v>21.983820000000001</v>
      </c>
      <c r="NT333" s="1">
        <v>3.456431E-4</v>
      </c>
      <c r="NU333" s="1">
        <v>0.11646140000000001</v>
      </c>
      <c r="NV333">
        <v>0.80840100000000004</v>
      </c>
      <c r="NW333">
        <v>21.431850000000001</v>
      </c>
      <c r="NX333" s="1">
        <v>3.2999450000000002E-4</v>
      </c>
      <c r="NY333" s="1">
        <v>0.1111818</v>
      </c>
      <c r="NZ333">
        <v>0.80822340000000004</v>
      </c>
      <c r="OA333">
        <v>21.033619999999999</v>
      </c>
      <c r="OB333" s="1">
        <v>3.1578619999999999E-4</v>
      </c>
      <c r="OC333" s="1">
        <v>0.1063894</v>
      </c>
      <c r="OD333">
        <v>0.80794880000000002</v>
      </c>
      <c r="OE333">
        <v>21.585920000000002</v>
      </c>
      <c r="OF333" s="1">
        <v>3.0298910000000002E-4</v>
      </c>
      <c r="OG333" s="1">
        <v>0.1020877</v>
      </c>
      <c r="OH333">
        <v>0.80766459999999995</v>
      </c>
      <c r="OI333">
        <v>22.630279999999999</v>
      </c>
      <c r="OJ333" s="1">
        <v>2.9162760000000002E-4</v>
      </c>
      <c r="OK333" s="1">
        <v>9.8259310000000002E-2</v>
      </c>
    </row>
    <row r="334" spans="1:401" x14ac:dyDescent="0.35">
      <c r="A334">
        <v>340</v>
      </c>
      <c r="B334" t="s">
        <v>4</v>
      </c>
      <c r="C334" t="s">
        <v>181</v>
      </c>
      <c r="D334" t="s">
        <v>340</v>
      </c>
      <c r="E334">
        <v>875.46789999999999</v>
      </c>
      <c r="F334">
        <v>1.0792600000000001</v>
      </c>
      <c r="G334">
        <v>17.24004</v>
      </c>
      <c r="H334">
        <v>0</v>
      </c>
      <c r="I334">
        <v>0</v>
      </c>
      <c r="J334">
        <v>1.075923</v>
      </c>
      <c r="K334">
        <v>17.530339999999999</v>
      </c>
      <c r="L334">
        <v>0</v>
      </c>
      <c r="M334">
        <v>0</v>
      </c>
      <c r="N334">
        <v>1.072619</v>
      </c>
      <c r="O334">
        <v>17.97625</v>
      </c>
      <c r="P334">
        <v>0</v>
      </c>
      <c r="Q334">
        <v>0</v>
      </c>
      <c r="R334">
        <v>1.069334</v>
      </c>
      <c r="S334">
        <v>18.51388</v>
      </c>
      <c r="T334">
        <v>0</v>
      </c>
      <c r="U334">
        <v>0</v>
      </c>
      <c r="V334">
        <v>1.0660940000000001</v>
      </c>
      <c r="W334">
        <v>19.12604</v>
      </c>
      <c r="X334">
        <v>0</v>
      </c>
      <c r="Y334">
        <v>0</v>
      </c>
      <c r="Z334">
        <v>1.0627740000000001</v>
      </c>
      <c r="AA334">
        <v>19.334129999999998</v>
      </c>
      <c r="AB334">
        <v>0</v>
      </c>
      <c r="AC334">
        <v>0</v>
      </c>
      <c r="AD334">
        <v>1.0595250000000001</v>
      </c>
      <c r="AE334">
        <v>19.042249999999999</v>
      </c>
      <c r="AF334">
        <v>0</v>
      </c>
      <c r="AG334">
        <v>0</v>
      </c>
      <c r="AH334">
        <v>1.056268</v>
      </c>
      <c r="AI334">
        <v>18.587900000000001</v>
      </c>
      <c r="AJ334">
        <v>0</v>
      </c>
      <c r="AK334">
        <v>0</v>
      </c>
      <c r="AL334">
        <v>1.053034</v>
      </c>
      <c r="AM334">
        <v>18.07273</v>
      </c>
      <c r="AN334">
        <v>0</v>
      </c>
      <c r="AO334">
        <v>0</v>
      </c>
      <c r="AP334">
        <v>1.0498240000000001</v>
      </c>
      <c r="AQ334">
        <v>18.172989999999999</v>
      </c>
      <c r="AR334">
        <v>0</v>
      </c>
      <c r="AS334">
        <v>0</v>
      </c>
      <c r="AT334">
        <v>1.046718</v>
      </c>
      <c r="AU334">
        <v>18.695650000000001</v>
      </c>
      <c r="AV334">
        <v>0</v>
      </c>
      <c r="AW334">
        <v>0</v>
      </c>
      <c r="AX334">
        <v>1.0435950000000001</v>
      </c>
      <c r="AY334">
        <v>19.3278</v>
      </c>
      <c r="AZ334">
        <v>0</v>
      </c>
      <c r="BA334">
        <v>0</v>
      </c>
      <c r="BB334">
        <v>1.0404610000000001</v>
      </c>
      <c r="BC334">
        <v>20.0243</v>
      </c>
      <c r="BD334">
        <v>0</v>
      </c>
      <c r="BE334">
        <v>0</v>
      </c>
      <c r="BF334">
        <v>1.037277</v>
      </c>
      <c r="BG334">
        <v>20.227170000000001</v>
      </c>
      <c r="BH334">
        <v>0</v>
      </c>
      <c r="BI334">
        <v>0</v>
      </c>
      <c r="BJ334">
        <v>1.034049</v>
      </c>
      <c r="BK334">
        <v>19.980170000000001</v>
      </c>
      <c r="BL334">
        <v>0</v>
      </c>
      <c r="BM334">
        <v>0</v>
      </c>
      <c r="BN334">
        <v>1.0307219999999999</v>
      </c>
      <c r="BO334">
        <v>19.64293</v>
      </c>
      <c r="BP334">
        <v>0</v>
      </c>
      <c r="BQ334">
        <v>1.6944830000000001E-37</v>
      </c>
      <c r="BR334">
        <v>1.0273380000000001</v>
      </c>
      <c r="BS334">
        <v>19.248809999999999</v>
      </c>
      <c r="BT334">
        <v>3.6300549999999999E-27</v>
      </c>
      <c r="BU334">
        <v>9.7986269999999997E-25</v>
      </c>
      <c r="BV334">
        <v>1.0238970000000001</v>
      </c>
      <c r="BW334">
        <v>19.258590000000002</v>
      </c>
      <c r="BX334" s="1">
        <v>1.9855770000000001E-20</v>
      </c>
      <c r="BY334" s="1">
        <v>4.8790640000000003E-18</v>
      </c>
      <c r="BZ334">
        <v>1.02027</v>
      </c>
      <c r="CA334">
        <v>19.32732</v>
      </c>
      <c r="CB334" s="1">
        <v>1.762047E-12</v>
      </c>
      <c r="CC334" s="1">
        <v>3.3260520000000002E-10</v>
      </c>
      <c r="CD334">
        <v>1.0166010000000001</v>
      </c>
      <c r="CE334">
        <v>19.578479999999999</v>
      </c>
      <c r="CF334" s="1">
        <v>1.374077E-8</v>
      </c>
      <c r="CG334" s="1">
        <v>2.8381829999999999E-6</v>
      </c>
      <c r="CH334">
        <v>1.013088</v>
      </c>
      <c r="CI334">
        <v>19.69509</v>
      </c>
      <c r="CJ334" s="1">
        <v>7.7160530000000003E-6</v>
      </c>
      <c r="CK334" s="1">
        <v>1.679664E-3</v>
      </c>
      <c r="CL334">
        <v>1.0095529999999999</v>
      </c>
      <c r="CM334">
        <v>19.52675</v>
      </c>
      <c r="CN334" s="1">
        <v>9.5770350000000002E-4</v>
      </c>
      <c r="CO334" s="1">
        <v>0.2173205</v>
      </c>
      <c r="CP334">
        <v>1.005736</v>
      </c>
      <c r="CQ334">
        <v>19.29626</v>
      </c>
      <c r="CR334" s="1">
        <v>3.8981950000000001E-2</v>
      </c>
      <c r="CS334" s="1">
        <v>9.1588390000000004</v>
      </c>
      <c r="CT334">
        <v>1.0015590000000001</v>
      </c>
      <c r="CU334">
        <v>18.959340000000001</v>
      </c>
      <c r="CV334" s="1">
        <v>0.64544820000000003</v>
      </c>
      <c r="CW334">
        <v>156.60210000000001</v>
      </c>
      <c r="CX334">
        <v>0.99700880000000003</v>
      </c>
      <c r="CY334">
        <v>18.59018</v>
      </c>
      <c r="CZ334" s="1">
        <v>5.0457609999999997</v>
      </c>
      <c r="DA334">
        <v>1260.7139999999999</v>
      </c>
      <c r="DB334">
        <v>0.99220920000000001</v>
      </c>
      <c r="DC334">
        <v>18.723179999999999</v>
      </c>
      <c r="DD334">
        <v>20.814730000000001</v>
      </c>
      <c r="DE334">
        <v>5344.1779999999999</v>
      </c>
      <c r="DF334">
        <v>0.98750760000000004</v>
      </c>
      <c r="DG334">
        <v>18.784040000000001</v>
      </c>
      <c r="DH334">
        <v>49.501260000000002</v>
      </c>
      <c r="DI334">
        <v>13033.29</v>
      </c>
      <c r="DJ334">
        <v>0.98316650000000005</v>
      </c>
      <c r="DK334">
        <v>18.98922</v>
      </c>
      <c r="DL334">
        <v>73.019649999999999</v>
      </c>
      <c r="DM334">
        <v>19674.8</v>
      </c>
      <c r="DN334">
        <v>0.97899270000000005</v>
      </c>
      <c r="DO334">
        <v>19.347549999999998</v>
      </c>
      <c r="DP334">
        <v>70.7607</v>
      </c>
      <c r="DQ334">
        <v>19482.91</v>
      </c>
      <c r="DR334">
        <v>0.97484749999999998</v>
      </c>
      <c r="DS334">
        <v>19.409680000000002</v>
      </c>
      <c r="DT334">
        <v>47.349730000000001</v>
      </c>
      <c r="DU334">
        <v>13300.94</v>
      </c>
      <c r="DV334">
        <v>0.97059899999999999</v>
      </c>
      <c r="DW334">
        <v>19.175840000000001</v>
      </c>
      <c r="DX334">
        <v>22.856929999999998</v>
      </c>
      <c r="DY334">
        <v>6543.174</v>
      </c>
      <c r="DZ334">
        <v>0.96620640000000002</v>
      </c>
      <c r="EA334">
        <v>18.7882</v>
      </c>
      <c r="EB334">
        <v>8.281288</v>
      </c>
      <c r="EC334">
        <v>2412.462</v>
      </c>
      <c r="ED334">
        <v>0.96153100000000002</v>
      </c>
      <c r="EE334">
        <v>18.405239999999999</v>
      </c>
      <c r="EF334">
        <v>2.3565290000000001</v>
      </c>
      <c r="EG334">
        <v>697.07920000000001</v>
      </c>
      <c r="EH334">
        <v>0.95666640000000003</v>
      </c>
      <c r="EI334">
        <v>18.68336</v>
      </c>
      <c r="EJ334">
        <v>0.57065880000000002</v>
      </c>
      <c r="EK334">
        <v>170.26580000000001</v>
      </c>
      <c r="EL334">
        <v>0.95126710000000003</v>
      </c>
      <c r="EM334">
        <v>19.009930000000001</v>
      </c>
      <c r="EN334">
        <v>0.148003</v>
      </c>
      <c r="EO334">
        <v>43.615670000000001</v>
      </c>
      <c r="EP334">
        <v>0.94542780000000004</v>
      </c>
      <c r="EQ334">
        <v>19.42689</v>
      </c>
      <c r="ER334">
        <v>6.3779909999999995E-2</v>
      </c>
      <c r="ES334">
        <v>18.109590000000001</v>
      </c>
      <c r="ET334">
        <v>0.9390501</v>
      </c>
      <c r="EU334">
        <v>20.114889999999999</v>
      </c>
      <c r="EV334">
        <v>4.7091550000000003E-2</v>
      </c>
      <c r="EW334">
        <v>13.09482</v>
      </c>
      <c r="EX334">
        <v>0.93194449999999995</v>
      </c>
      <c r="EY334">
        <v>20.3216</v>
      </c>
      <c r="EZ334">
        <v>4.2122739999999999E-2</v>
      </c>
      <c r="FA334">
        <v>11.67231</v>
      </c>
      <c r="FB334">
        <v>0.92452219999999996</v>
      </c>
      <c r="FC334">
        <v>19.999140000000001</v>
      </c>
      <c r="FD334" s="1">
        <v>3.9220989999999997E-2</v>
      </c>
      <c r="FE334">
        <v>10.88405</v>
      </c>
      <c r="FF334">
        <v>0.91683199999999998</v>
      </c>
      <c r="FG334">
        <v>19.706900000000001</v>
      </c>
      <c r="FH334" s="1">
        <v>3.678683E-2</v>
      </c>
      <c r="FI334">
        <v>10.241110000000001</v>
      </c>
      <c r="FJ334">
        <v>0.90923189999999998</v>
      </c>
      <c r="FK334">
        <v>19.345700000000001</v>
      </c>
      <c r="FL334" s="1">
        <v>3.4518449999999999E-2</v>
      </c>
      <c r="FM334">
        <v>9.6386500000000002</v>
      </c>
      <c r="FN334">
        <v>0.90085809999999999</v>
      </c>
      <c r="FO334">
        <v>19.559049999999999</v>
      </c>
      <c r="FP334" s="1">
        <v>3.235445E-2</v>
      </c>
      <c r="FQ334">
        <v>9.0674919999999997</v>
      </c>
      <c r="FR334">
        <v>0.89187450000000001</v>
      </c>
      <c r="FS334">
        <v>19.985849999999999</v>
      </c>
      <c r="FT334" s="1">
        <v>3.0352270000000001E-2</v>
      </c>
      <c r="FU334" s="1">
        <v>8.5401489999999995</v>
      </c>
      <c r="FV334">
        <v>0.88216530000000004</v>
      </c>
      <c r="FW334">
        <v>20.34787</v>
      </c>
      <c r="FX334" s="1">
        <v>2.8703360000000001E-2</v>
      </c>
      <c r="FY334" s="1">
        <v>8.1062329999999996</v>
      </c>
      <c r="FZ334">
        <v>0.87288540000000003</v>
      </c>
      <c r="GA334">
        <v>20.79532</v>
      </c>
      <c r="GB334" s="1">
        <v>2.7675729999999999E-2</v>
      </c>
      <c r="GC334" s="1">
        <v>7.8367389999999997</v>
      </c>
      <c r="GD334">
        <v>0.86359209999999997</v>
      </c>
      <c r="GE334">
        <v>20.755710000000001</v>
      </c>
      <c r="GF334" s="1">
        <v>2.7397169999999998E-2</v>
      </c>
      <c r="GG334" s="1">
        <v>7.7775920000000003</v>
      </c>
      <c r="GH334">
        <v>0.85420499999999999</v>
      </c>
      <c r="GI334">
        <v>20.403690000000001</v>
      </c>
      <c r="GJ334" s="1">
        <v>2.7694630000000001E-2</v>
      </c>
      <c r="GK334" s="1">
        <v>7.8861509999999999</v>
      </c>
      <c r="GL334">
        <v>0.84533100000000005</v>
      </c>
      <c r="GM334">
        <v>20.131730000000001</v>
      </c>
      <c r="GN334" s="1">
        <v>2.811278E-2</v>
      </c>
      <c r="GO334" s="1">
        <v>8.0455459999999999</v>
      </c>
      <c r="GP334">
        <v>0.83700140000000001</v>
      </c>
      <c r="GQ334">
        <v>19.91215</v>
      </c>
      <c r="GR334" s="1">
        <v>2.8197630000000001E-2</v>
      </c>
      <c r="GS334" s="1">
        <v>8.1118480000000002</v>
      </c>
      <c r="GT334">
        <v>0.82837749999999999</v>
      </c>
      <c r="GU334">
        <v>19.81212</v>
      </c>
      <c r="GV334" s="1">
        <v>2.7700220000000001E-2</v>
      </c>
      <c r="GW334" s="1">
        <v>8.015333</v>
      </c>
      <c r="GX334">
        <v>0.81950420000000002</v>
      </c>
      <c r="GY334">
        <v>20.19436</v>
      </c>
      <c r="GZ334" s="1">
        <v>2.6643090000000001E-2</v>
      </c>
      <c r="HA334" s="1">
        <v>7.7566309999999996</v>
      </c>
      <c r="HB334">
        <v>0.8104671</v>
      </c>
      <c r="HC334">
        <v>20.401330000000002</v>
      </c>
      <c r="HD334" s="1">
        <v>2.5194479999999998E-2</v>
      </c>
      <c r="HE334" s="1">
        <v>7.3775969999999997</v>
      </c>
      <c r="HF334">
        <v>0.80140040000000001</v>
      </c>
      <c r="HG334">
        <v>20.466629999999999</v>
      </c>
      <c r="HH334" s="1">
        <v>2.3533390000000001E-2</v>
      </c>
      <c r="HI334" s="1">
        <v>6.9309849999999997</v>
      </c>
      <c r="HJ334">
        <v>0.79225250000000003</v>
      </c>
      <c r="HK334">
        <v>20.190550000000002</v>
      </c>
      <c r="HL334" s="1">
        <v>2.180729E-2</v>
      </c>
      <c r="HM334" s="1">
        <v>6.458024</v>
      </c>
      <c r="HN334">
        <v>0.78284129999999996</v>
      </c>
      <c r="HO334">
        <v>19.824629999999999</v>
      </c>
      <c r="HP334" s="1">
        <v>2.0097799999999999E-2</v>
      </c>
      <c r="HQ334" s="1">
        <v>5.98604</v>
      </c>
      <c r="HR334">
        <v>0.77421720000000005</v>
      </c>
      <c r="HS334">
        <v>19.456430000000001</v>
      </c>
      <c r="HT334" s="1">
        <v>1.849247E-2</v>
      </c>
      <c r="HU334" s="1">
        <v>5.5372870000000001</v>
      </c>
      <c r="HV334">
        <v>0.76579269999999999</v>
      </c>
      <c r="HW334">
        <v>19.06682</v>
      </c>
      <c r="HX334" s="1">
        <v>1.6972520000000001E-2</v>
      </c>
      <c r="HY334" s="1">
        <v>5.1085940000000001</v>
      </c>
      <c r="HZ334">
        <v>0.75705929999999999</v>
      </c>
      <c r="IA334">
        <v>18.95383</v>
      </c>
      <c r="IB334" s="1">
        <v>1.5564649999999999E-2</v>
      </c>
      <c r="IC334" s="1">
        <v>4.7105600000000001</v>
      </c>
      <c r="ID334">
        <v>0.74857569999999996</v>
      </c>
      <c r="IE334">
        <v>19.308509999999998</v>
      </c>
      <c r="IF334" s="1">
        <v>1.427992E-2</v>
      </c>
      <c r="IG334" s="1">
        <v>4.3439410000000001</v>
      </c>
      <c r="IH334">
        <v>0.74051549999999999</v>
      </c>
      <c r="II334">
        <v>19.687180000000001</v>
      </c>
      <c r="IJ334" s="1">
        <v>1.3107509999999999E-2</v>
      </c>
      <c r="IK334" s="1">
        <v>4.0052810000000001</v>
      </c>
      <c r="IL334">
        <v>0.73252059999999997</v>
      </c>
      <c r="IM334">
        <v>20.097190000000001</v>
      </c>
      <c r="IN334" s="1">
        <v>1.203421E-2</v>
      </c>
      <c r="IO334" s="1">
        <v>3.6960190000000002</v>
      </c>
      <c r="IP334">
        <v>0.72465789999999997</v>
      </c>
      <c r="IQ334">
        <v>19.96698</v>
      </c>
      <c r="IR334" s="1">
        <v>1.1044709999999999E-2</v>
      </c>
      <c r="IS334" s="1">
        <v>3.4105159999999999</v>
      </c>
      <c r="IT334">
        <v>0.71698649999999997</v>
      </c>
      <c r="IU334">
        <v>19.522359999999999</v>
      </c>
      <c r="IV334" s="1">
        <v>1.0135069999999999E-2</v>
      </c>
      <c r="IW334" s="1">
        <v>3.1470050000000001</v>
      </c>
      <c r="IX334">
        <v>0.70935590000000004</v>
      </c>
      <c r="IY334">
        <v>19.129840000000002</v>
      </c>
      <c r="IZ334" s="1">
        <v>9.3044849999999995E-3</v>
      </c>
      <c r="JA334" s="1">
        <v>2.9070420000000001</v>
      </c>
      <c r="JB334">
        <v>0.70248869999999997</v>
      </c>
      <c r="JC334">
        <v>18.781320000000001</v>
      </c>
      <c r="JD334" s="1">
        <v>8.5433379999999993E-3</v>
      </c>
      <c r="JE334" s="1">
        <v>2.6851129999999999</v>
      </c>
      <c r="JF334">
        <v>0.69623190000000001</v>
      </c>
      <c r="JG334">
        <v>19.089269999999999</v>
      </c>
      <c r="JH334" s="1">
        <v>7.8471960000000007E-3</v>
      </c>
      <c r="JI334" s="1">
        <v>2.4802460000000002</v>
      </c>
      <c r="JJ334">
        <v>0.69062999999999997</v>
      </c>
      <c r="JK334">
        <v>19.70336</v>
      </c>
      <c r="JL334" s="1">
        <v>7.210859E-3</v>
      </c>
      <c r="JM334" s="1">
        <v>2.290835</v>
      </c>
      <c r="JN334">
        <v>0.6857124</v>
      </c>
      <c r="JO334">
        <v>20.228670000000001</v>
      </c>
      <c r="JP334" s="1">
        <v>6.6232840000000001E-3</v>
      </c>
      <c r="JQ334" s="1">
        <v>2.1142750000000001</v>
      </c>
      <c r="JR334">
        <v>0.68145370000000005</v>
      </c>
      <c r="JS334">
        <v>20.891999999999999</v>
      </c>
      <c r="JT334" s="1">
        <v>6.0768230000000003E-3</v>
      </c>
      <c r="JU334" s="1">
        <v>1.9479919999999999</v>
      </c>
      <c r="JV334">
        <v>0.67777480000000001</v>
      </c>
      <c r="JW334">
        <v>21.16076</v>
      </c>
      <c r="JX334" s="1">
        <v>5.5613240000000003E-3</v>
      </c>
      <c r="JY334" s="1">
        <v>1.7895129999999999</v>
      </c>
      <c r="JZ334">
        <v>0.67471460000000005</v>
      </c>
      <c r="KA334">
        <v>20.598299999999998</v>
      </c>
      <c r="KB334" s="1">
        <v>5.0724129999999996E-3</v>
      </c>
      <c r="KC334" s="1">
        <v>1.6373960000000001</v>
      </c>
      <c r="KD334">
        <v>0.67221019999999998</v>
      </c>
      <c r="KE334">
        <v>19.897379999999998</v>
      </c>
      <c r="KF334" s="1">
        <v>4.6031600000000002E-3</v>
      </c>
      <c r="KG334" s="1">
        <v>1.4902569999999999</v>
      </c>
      <c r="KH334">
        <v>0.67013400000000001</v>
      </c>
      <c r="KI334">
        <v>19.357769999999999</v>
      </c>
      <c r="KJ334" s="1">
        <v>4.1525440000000002E-3</v>
      </c>
      <c r="KK334" s="1">
        <v>1.347828</v>
      </c>
      <c r="KL334">
        <v>0.66845520000000003</v>
      </c>
      <c r="KM334">
        <v>19.609480000000001</v>
      </c>
      <c r="KN334" s="1">
        <v>3.7182360000000002E-3</v>
      </c>
      <c r="KO334" s="1">
        <v>1.2096180000000001</v>
      </c>
      <c r="KP334">
        <v>0.66709759999999996</v>
      </c>
      <c r="KQ334">
        <v>20.28501</v>
      </c>
      <c r="KR334" s="1">
        <v>3.2947779999999999E-3</v>
      </c>
      <c r="KS334" s="1">
        <v>1.074398</v>
      </c>
      <c r="KT334">
        <v>0.66605539999999996</v>
      </c>
      <c r="KU334">
        <v>21.18186</v>
      </c>
      <c r="KV334" s="1">
        <v>2.8793019999999998E-3</v>
      </c>
      <c r="KW334" s="1">
        <v>0.94098530000000002</v>
      </c>
      <c r="KX334">
        <v>0.66525809999999996</v>
      </c>
      <c r="KY334">
        <v>22.079360000000001</v>
      </c>
      <c r="KZ334" s="1">
        <v>2.4712369999999998E-3</v>
      </c>
      <c r="LA334" s="1">
        <v>0.80944749999999999</v>
      </c>
      <c r="LB334">
        <v>0.66468119999999997</v>
      </c>
      <c r="LC334">
        <v>22.254280000000001</v>
      </c>
      <c r="LD334" s="1">
        <v>2.0806890000000001E-3</v>
      </c>
      <c r="LE334" s="1">
        <v>0.68296089999999998</v>
      </c>
      <c r="LF334">
        <v>0.66430800000000001</v>
      </c>
      <c r="LG334">
        <v>21.65147</v>
      </c>
      <c r="LH334" s="1">
        <v>1.7249489999999999E-3</v>
      </c>
      <c r="LI334" s="1">
        <v>0.56698000000000004</v>
      </c>
      <c r="LJ334">
        <v>0.66407400000000005</v>
      </c>
      <c r="LK334">
        <v>20.936789999999998</v>
      </c>
      <c r="LL334" s="1">
        <v>1.420901E-3</v>
      </c>
      <c r="LM334" s="1">
        <v>0.46729809999999999</v>
      </c>
      <c r="LN334">
        <v>0.66396259999999996</v>
      </c>
      <c r="LO334">
        <v>20.308070000000001</v>
      </c>
      <c r="LP334" s="1">
        <v>1.1777000000000001E-3</v>
      </c>
      <c r="LQ334" s="1">
        <v>0.38713140000000001</v>
      </c>
      <c r="LR334">
        <v>0.66397810000000002</v>
      </c>
      <c r="LS334">
        <v>20.516210000000001</v>
      </c>
      <c r="LT334" s="1">
        <v>9.9370839999999997E-4</v>
      </c>
      <c r="LU334" s="1">
        <v>0.32619169999999997</v>
      </c>
      <c r="LV334">
        <v>0.66406829999999994</v>
      </c>
      <c r="LW334">
        <v>21.166630000000001</v>
      </c>
      <c r="LX334" s="1">
        <v>8.5857990000000003E-4</v>
      </c>
      <c r="LY334" s="1">
        <v>0.28134799999999999</v>
      </c>
      <c r="LZ334">
        <v>0.66424570000000005</v>
      </c>
      <c r="MA334">
        <v>22.033270000000002</v>
      </c>
      <c r="MB334" s="1">
        <v>7.5872099999999996E-4</v>
      </c>
      <c r="MC334" s="1">
        <v>0.24823590000000001</v>
      </c>
      <c r="MD334">
        <v>0.66446130000000003</v>
      </c>
      <c r="ME334">
        <v>22.780190000000001</v>
      </c>
      <c r="MF334" s="1">
        <v>6.8195799999999998E-4</v>
      </c>
      <c r="MG334" s="1">
        <v>0.2228494</v>
      </c>
      <c r="MH334">
        <v>0.66470779999999996</v>
      </c>
      <c r="MI334">
        <v>22.87462</v>
      </c>
      <c r="MJ334" s="1">
        <v>6.1978650000000005E-4</v>
      </c>
      <c r="MK334" s="1">
        <v>0.20236080000000001</v>
      </c>
      <c r="ML334">
        <v>0.66494719999999996</v>
      </c>
      <c r="MM334">
        <v>22.233809999999998</v>
      </c>
      <c r="MN334" s="1">
        <v>5.6762719999999998E-4</v>
      </c>
      <c r="MO334" s="1">
        <v>0.18519369999999999</v>
      </c>
      <c r="MP334">
        <v>0.66521509999999995</v>
      </c>
      <c r="MQ334">
        <v>21.47165</v>
      </c>
      <c r="MR334" s="1">
        <v>5.2333380000000001E-4</v>
      </c>
      <c r="MS334" s="1">
        <v>0.1706241</v>
      </c>
      <c r="MT334">
        <v>0.6654255</v>
      </c>
      <c r="MU334">
        <v>20.820699999999999</v>
      </c>
      <c r="MV334" s="1">
        <v>4.8592330000000002E-4</v>
      </c>
      <c r="MW334" s="1">
        <v>0.1583098</v>
      </c>
      <c r="MX334">
        <v>0.66562569999999999</v>
      </c>
      <c r="MY334">
        <v>20.924240000000001</v>
      </c>
      <c r="MZ334" s="1">
        <v>4.54387E-4</v>
      </c>
      <c r="NA334" s="1">
        <v>0.14794080000000001</v>
      </c>
      <c r="NB334">
        <v>0.66579169999999999</v>
      </c>
      <c r="NC334">
        <v>20.87595</v>
      </c>
      <c r="ND334" s="1">
        <v>4.2766259999999997E-4</v>
      </c>
      <c r="NE334" s="1">
        <v>0.13913739999999999</v>
      </c>
      <c r="NF334">
        <v>0.66590950000000004</v>
      </c>
      <c r="NG334">
        <v>21.51801</v>
      </c>
      <c r="NH334" s="1">
        <v>4.043831E-4</v>
      </c>
      <c r="NI334" s="1">
        <v>0.1314977</v>
      </c>
      <c r="NJ334">
        <v>0.66594730000000002</v>
      </c>
      <c r="NK334">
        <v>22.266480000000001</v>
      </c>
      <c r="NL334" s="1">
        <v>3.8358659999999998E-4</v>
      </c>
      <c r="NM334" s="1">
        <v>0.1246946</v>
      </c>
      <c r="NN334">
        <v>0.66590110000000002</v>
      </c>
      <c r="NO334">
        <v>22.439630000000001</v>
      </c>
      <c r="NP334" s="1">
        <v>3.646821E-4</v>
      </c>
      <c r="NQ334" s="1">
        <v>0.1185167</v>
      </c>
      <c r="NR334">
        <v>0.6657845</v>
      </c>
      <c r="NS334">
        <v>22.012619999999998</v>
      </c>
      <c r="NT334" s="1">
        <v>3.4740059999999998E-4</v>
      </c>
      <c r="NU334" s="1">
        <v>0.11287659999999999</v>
      </c>
      <c r="NV334">
        <v>0.66559069999999998</v>
      </c>
      <c r="NW334">
        <v>21.46801</v>
      </c>
      <c r="NX334" s="1">
        <v>3.3159850000000001E-4</v>
      </c>
      <c r="NY334" s="1">
        <v>0.1077277</v>
      </c>
      <c r="NZ334">
        <v>0.66530049999999996</v>
      </c>
      <c r="OA334">
        <v>21.06598</v>
      </c>
      <c r="OB334" s="1">
        <v>3.1723450000000001E-4</v>
      </c>
      <c r="OC334" s="1">
        <v>0.1030532</v>
      </c>
      <c r="OD334">
        <v>0.66490839999999996</v>
      </c>
      <c r="OE334">
        <v>21.578119999999998</v>
      </c>
      <c r="OF334" s="1">
        <v>3.0428630000000001E-4</v>
      </c>
      <c r="OG334" s="1">
        <v>9.8851540000000002E-2</v>
      </c>
      <c r="OH334">
        <v>0.66447020000000001</v>
      </c>
      <c r="OI334">
        <v>22.589590000000001</v>
      </c>
      <c r="OJ334" s="1">
        <v>2.9277779999999998E-4</v>
      </c>
      <c r="OK334" s="1">
        <v>9.5109230000000003E-2</v>
      </c>
    </row>
    <row r="335" spans="1:401" x14ac:dyDescent="0.35">
      <c r="A335">
        <v>341</v>
      </c>
      <c r="B335" t="s">
        <v>4</v>
      </c>
      <c r="C335" t="s">
        <v>181</v>
      </c>
      <c r="D335" t="s">
        <v>341</v>
      </c>
      <c r="E335">
        <v>885.822</v>
      </c>
      <c r="F335">
        <v>1.003107</v>
      </c>
      <c r="G335">
        <v>17.300899999999999</v>
      </c>
      <c r="H335">
        <v>0</v>
      </c>
      <c r="I335">
        <v>0</v>
      </c>
      <c r="J335">
        <v>1.002518</v>
      </c>
      <c r="K335">
        <v>17.555630000000001</v>
      </c>
      <c r="L335">
        <v>0</v>
      </c>
      <c r="M335">
        <v>0</v>
      </c>
      <c r="N335">
        <v>1.001949</v>
      </c>
      <c r="O335">
        <v>17.98724</v>
      </c>
      <c r="P335">
        <v>0</v>
      </c>
      <c r="Q335">
        <v>0</v>
      </c>
      <c r="R335">
        <v>1.001363</v>
      </c>
      <c r="S335">
        <v>18.493790000000001</v>
      </c>
      <c r="T335">
        <v>0</v>
      </c>
      <c r="U335">
        <v>0</v>
      </c>
      <c r="V335">
        <v>1.0008049999999999</v>
      </c>
      <c r="W335">
        <v>19.101220000000001</v>
      </c>
      <c r="X335">
        <v>0</v>
      </c>
      <c r="Y335">
        <v>0</v>
      </c>
      <c r="Z335">
        <v>1.00021</v>
      </c>
      <c r="AA335">
        <v>19.338290000000001</v>
      </c>
      <c r="AB335">
        <v>0</v>
      </c>
      <c r="AC335">
        <v>0</v>
      </c>
      <c r="AD335">
        <v>0.99965729999999997</v>
      </c>
      <c r="AE335">
        <v>19.074950000000001</v>
      </c>
      <c r="AF335">
        <v>0</v>
      </c>
      <c r="AG335">
        <v>0</v>
      </c>
      <c r="AH335">
        <v>0.99911159999999999</v>
      </c>
      <c r="AI335">
        <v>18.645489999999999</v>
      </c>
      <c r="AJ335">
        <v>0</v>
      </c>
      <c r="AK335">
        <v>0</v>
      </c>
      <c r="AL335">
        <v>0.99857320000000005</v>
      </c>
      <c r="AM335">
        <v>18.147690000000001</v>
      </c>
      <c r="AN335">
        <v>0</v>
      </c>
      <c r="AO335">
        <v>0</v>
      </c>
      <c r="AP335">
        <v>0.99819199999999997</v>
      </c>
      <c r="AQ335">
        <v>18.206900000000001</v>
      </c>
      <c r="AR335">
        <v>0</v>
      </c>
      <c r="AS335">
        <v>0</v>
      </c>
      <c r="AT335">
        <v>0.9979557</v>
      </c>
      <c r="AU335">
        <v>18.699919999999999</v>
      </c>
      <c r="AV335">
        <v>0</v>
      </c>
      <c r="AW335">
        <v>0</v>
      </c>
      <c r="AX335">
        <v>0.99764989999999998</v>
      </c>
      <c r="AY335">
        <v>19.302009999999999</v>
      </c>
      <c r="AZ335">
        <v>0</v>
      </c>
      <c r="BA335">
        <v>0</v>
      </c>
      <c r="BB335">
        <v>0.99736150000000001</v>
      </c>
      <c r="BC335">
        <v>19.98434</v>
      </c>
      <c r="BD335">
        <v>0</v>
      </c>
      <c r="BE335">
        <v>0</v>
      </c>
      <c r="BF335">
        <v>0.99701669999999998</v>
      </c>
      <c r="BG335">
        <v>20.226400000000002</v>
      </c>
      <c r="BH335">
        <v>0</v>
      </c>
      <c r="BI335">
        <v>0</v>
      </c>
      <c r="BJ335">
        <v>0.99669189999999996</v>
      </c>
      <c r="BK335">
        <v>20.006740000000001</v>
      </c>
      <c r="BL335">
        <v>0</v>
      </c>
      <c r="BM335">
        <v>0</v>
      </c>
      <c r="BN335">
        <v>0.996305</v>
      </c>
      <c r="BO335">
        <v>19.687370000000001</v>
      </c>
      <c r="BP335">
        <v>0</v>
      </c>
      <c r="BQ335">
        <v>7.0183830000000002E-38</v>
      </c>
      <c r="BR335">
        <v>0.99590710000000005</v>
      </c>
      <c r="BS335">
        <v>19.310759999999998</v>
      </c>
      <c r="BT335">
        <v>7.3871240000000004E-28</v>
      </c>
      <c r="BU335">
        <v>3.9921570000000001E-25</v>
      </c>
      <c r="BV335">
        <v>0.99556920000000004</v>
      </c>
      <c r="BW335">
        <v>19.283159999999999</v>
      </c>
      <c r="BX335" s="1">
        <v>1.449189E-20</v>
      </c>
      <c r="BY335" s="1">
        <v>5.2555419999999998E-18</v>
      </c>
      <c r="BZ335">
        <v>0.99514389999999997</v>
      </c>
      <c r="CA335">
        <v>19.34919</v>
      </c>
      <c r="CB335" s="1">
        <v>6.4122520000000004E-13</v>
      </c>
      <c r="CC335" s="1">
        <v>1.6340960000000001E-10</v>
      </c>
      <c r="CD335">
        <v>0.99469269999999999</v>
      </c>
      <c r="CE335">
        <v>19.568519999999999</v>
      </c>
      <c r="CF335" s="1">
        <v>7.3320580000000002E-9</v>
      </c>
      <c r="CG335" s="1">
        <v>2.1902670000000002E-6</v>
      </c>
      <c r="CH335">
        <v>0.99442549999999996</v>
      </c>
      <c r="CI335">
        <v>19.690149999999999</v>
      </c>
      <c r="CJ335" s="1">
        <v>4.7907989999999997E-6</v>
      </c>
      <c r="CK335" s="1">
        <v>1.569686E-3</v>
      </c>
      <c r="CL335">
        <v>0.99391399999999996</v>
      </c>
      <c r="CM335">
        <v>19.54759</v>
      </c>
      <c r="CN335" s="1">
        <v>6.5885689999999996E-4</v>
      </c>
      <c r="CO335" s="1">
        <v>0.23264770000000001</v>
      </c>
      <c r="CP335">
        <v>0.99301150000000005</v>
      </c>
      <c r="CQ335">
        <v>19.322659999999999</v>
      </c>
      <c r="CR335" s="1">
        <v>2.9074550000000001E-2</v>
      </c>
      <c r="CS335" s="1">
        <v>10.99464</v>
      </c>
      <c r="CT335">
        <v>0.99198220000000004</v>
      </c>
      <c r="CU335">
        <v>19.01098</v>
      </c>
      <c r="CV335" s="1">
        <v>0.5153046</v>
      </c>
      <c r="CW335">
        <v>208.1952</v>
      </c>
      <c r="CX335">
        <v>0.99077749999999998</v>
      </c>
      <c r="CY335">
        <v>18.642130000000002</v>
      </c>
      <c r="CZ335" s="1">
        <v>4.2743859999999998</v>
      </c>
      <c r="DA335">
        <v>1839.905</v>
      </c>
      <c r="DB335">
        <v>0.98954660000000005</v>
      </c>
      <c r="DC335">
        <v>18.729590000000002</v>
      </c>
      <c r="DD335">
        <v>18.58859</v>
      </c>
      <c r="DE335">
        <v>8503.4680000000008</v>
      </c>
      <c r="DF335">
        <v>0.98878770000000005</v>
      </c>
      <c r="DG335">
        <v>18.792259999999999</v>
      </c>
      <c r="DH335">
        <v>46.361789999999999</v>
      </c>
      <c r="DI335">
        <v>22545.75</v>
      </c>
      <c r="DJ335">
        <v>0.9882145</v>
      </c>
      <c r="DK335">
        <v>18.96</v>
      </c>
      <c r="DL335">
        <v>71.436719999999994</v>
      </c>
      <c r="DM335">
        <v>36872.22</v>
      </c>
      <c r="DN335">
        <v>0.9877899</v>
      </c>
      <c r="DO335">
        <v>19.30397</v>
      </c>
      <c r="DP335">
        <v>72.084590000000006</v>
      </c>
      <c r="DQ335">
        <v>39438.519999999997</v>
      </c>
      <c r="DR335">
        <v>0.9875931</v>
      </c>
      <c r="DS335">
        <v>19.40748</v>
      </c>
      <c r="DT335">
        <v>50.079990000000002</v>
      </c>
      <c r="DU335">
        <v>28982.78</v>
      </c>
      <c r="DV335">
        <v>0.98759909999999995</v>
      </c>
      <c r="DW335">
        <v>19.18478</v>
      </c>
      <c r="DX335">
        <v>25.036290000000001</v>
      </c>
      <c r="DY335">
        <v>15304.8</v>
      </c>
      <c r="DZ335">
        <v>0.98764399999999997</v>
      </c>
      <c r="EA335">
        <v>18.83297</v>
      </c>
      <c r="EB335">
        <v>9.3700930000000007</v>
      </c>
      <c r="EC335">
        <v>6038.4430000000002</v>
      </c>
      <c r="ED335">
        <v>0.98770820000000004</v>
      </c>
      <c r="EE335">
        <v>18.457239999999999</v>
      </c>
      <c r="EF335">
        <v>2.7427950000000001</v>
      </c>
      <c r="EG335">
        <v>1855.316</v>
      </c>
      <c r="EH335">
        <v>0.98778259999999996</v>
      </c>
      <c r="EI335">
        <v>18.691549999999999</v>
      </c>
      <c r="EJ335">
        <v>0.67480189999999995</v>
      </c>
      <c r="EK335">
        <v>472.16239999999999</v>
      </c>
      <c r="EL335">
        <v>0.98777479999999995</v>
      </c>
      <c r="EM335">
        <v>19.025759999999998</v>
      </c>
      <c r="EN335">
        <v>0.1706445</v>
      </c>
      <c r="EO335">
        <v>117.1913</v>
      </c>
      <c r="EP335">
        <v>0.98778999999999995</v>
      </c>
      <c r="EQ335">
        <v>19.398479999999999</v>
      </c>
      <c r="ER335">
        <v>6.8130419999999997E-2</v>
      </c>
      <c r="ES335">
        <v>42.114379999999997</v>
      </c>
      <c r="ET335">
        <v>0.98776929999999996</v>
      </c>
      <c r="EU335">
        <v>20.05293</v>
      </c>
      <c r="EV335">
        <v>4.8040890000000003E-2</v>
      </c>
      <c r="EW335">
        <v>27.46294</v>
      </c>
      <c r="EX335">
        <v>0.98763190000000001</v>
      </c>
      <c r="EY335">
        <v>20.315180000000002</v>
      </c>
      <c r="EZ335">
        <v>4.2489989999999998E-2</v>
      </c>
      <c r="FA335">
        <v>23.85735</v>
      </c>
      <c r="FB335">
        <v>0.98627699999999996</v>
      </c>
      <c r="FC335">
        <v>20.005579999999998</v>
      </c>
      <c r="FD335" s="1">
        <v>3.9472100000000003E-2</v>
      </c>
      <c r="FE335">
        <v>22.178090000000001</v>
      </c>
      <c r="FF335">
        <v>0.98371710000000001</v>
      </c>
      <c r="FG335">
        <v>19.722619999999999</v>
      </c>
      <c r="FH335" s="1">
        <v>3.7013240000000003E-2</v>
      </c>
      <c r="FI335">
        <v>20.901029999999999</v>
      </c>
      <c r="FJ335">
        <v>0.98151429999999995</v>
      </c>
      <c r="FK335">
        <v>19.3871</v>
      </c>
      <c r="FL335" s="1">
        <v>3.4732659999999999E-2</v>
      </c>
      <c r="FM335">
        <v>19.734089999999998</v>
      </c>
      <c r="FN335">
        <v>0.97893799999999997</v>
      </c>
      <c r="FO335">
        <v>19.564070000000001</v>
      </c>
      <c r="FP335" s="1">
        <v>3.2556219999999997E-2</v>
      </c>
      <c r="FQ335">
        <v>18.62397</v>
      </c>
      <c r="FR335">
        <v>0.97609489999999999</v>
      </c>
      <c r="FS335">
        <v>19.97588</v>
      </c>
      <c r="FT335" s="1">
        <v>3.053318E-2</v>
      </c>
      <c r="FU335" s="1">
        <v>17.588830000000002</v>
      </c>
      <c r="FV335">
        <v>0.97326970000000002</v>
      </c>
      <c r="FW335">
        <v>20.330110000000001</v>
      </c>
      <c r="FX335" s="1">
        <v>2.8835019999999999E-2</v>
      </c>
      <c r="FY335" s="1">
        <v>16.715</v>
      </c>
      <c r="FZ335">
        <v>0.97092699999999998</v>
      </c>
      <c r="GA335">
        <v>20.765709999999999</v>
      </c>
      <c r="GB335" s="1">
        <v>2.7733319999999999E-2</v>
      </c>
      <c r="GC335" s="1">
        <v>16.147320000000001</v>
      </c>
      <c r="GD335">
        <v>0.96889409999999998</v>
      </c>
      <c r="GE335">
        <v>20.781379999999999</v>
      </c>
      <c r="GF335" s="1">
        <v>2.737639E-2</v>
      </c>
      <c r="GG335" s="1">
        <v>15.99757</v>
      </c>
      <c r="GH335">
        <v>0.96697710000000003</v>
      </c>
      <c r="GI335">
        <v>20.42822</v>
      </c>
      <c r="GJ335" s="1">
        <v>2.762587E-2</v>
      </c>
      <c r="GK335" s="1">
        <v>16.22335</v>
      </c>
      <c r="GL335">
        <v>0.96248219999999995</v>
      </c>
      <c r="GM335">
        <v>20.142969999999998</v>
      </c>
      <c r="GN335" s="1">
        <v>2.8052219999999999E-2</v>
      </c>
      <c r="GO335" s="1">
        <v>16.611789999999999</v>
      </c>
      <c r="GP335">
        <v>0.95809509999999998</v>
      </c>
      <c r="GQ335">
        <v>19.93713</v>
      </c>
      <c r="GR335" s="1">
        <v>2.81877E-2</v>
      </c>
      <c r="GS335" s="1">
        <v>16.86402</v>
      </c>
      <c r="GT335">
        <v>0.95352009999999998</v>
      </c>
      <c r="GU335">
        <v>19.823119999999999</v>
      </c>
      <c r="GV335" s="1">
        <v>2.7759550000000001E-2</v>
      </c>
      <c r="GW335" s="1">
        <v>16.800699999999999</v>
      </c>
      <c r="GX335">
        <v>0.94864230000000005</v>
      </c>
      <c r="GY335">
        <v>20.16694</v>
      </c>
      <c r="GZ335" s="1">
        <v>2.675845E-2</v>
      </c>
      <c r="HA335" s="1">
        <v>16.385729999999999</v>
      </c>
      <c r="HB335">
        <v>0.94399080000000002</v>
      </c>
      <c r="HC335">
        <v>20.390270000000001</v>
      </c>
      <c r="HD335" s="1">
        <v>2.5346939999999998E-2</v>
      </c>
      <c r="HE335" s="1">
        <v>15.69416</v>
      </c>
      <c r="HF335">
        <v>0.93923210000000001</v>
      </c>
      <c r="HG335">
        <v>20.494160000000001</v>
      </c>
      <c r="HH335" s="1">
        <v>2.370659E-2</v>
      </c>
      <c r="HI335" s="1">
        <v>14.838419999999999</v>
      </c>
      <c r="HJ335">
        <v>0.934423</v>
      </c>
      <c r="HK335">
        <v>20.232880000000002</v>
      </c>
      <c r="HL335" s="1">
        <v>2.198613E-2</v>
      </c>
      <c r="HM335" s="1">
        <v>13.901389999999999</v>
      </c>
      <c r="HN335">
        <v>0.92942130000000001</v>
      </c>
      <c r="HO335">
        <v>19.87818</v>
      </c>
      <c r="HP335" s="1">
        <v>2.0274070000000002E-2</v>
      </c>
      <c r="HQ335" s="1">
        <v>12.9491</v>
      </c>
      <c r="HR335">
        <v>0.92413129999999999</v>
      </c>
      <c r="HS335">
        <v>19.500250000000001</v>
      </c>
      <c r="HT335" s="1">
        <v>1.8660779999999998E-2</v>
      </c>
      <c r="HU335" s="1">
        <v>12.03558</v>
      </c>
      <c r="HV335">
        <v>0.9188075</v>
      </c>
      <c r="HW335">
        <v>19.108239999999999</v>
      </c>
      <c r="HX335" s="1">
        <v>1.713195E-2</v>
      </c>
      <c r="HY335" s="1">
        <v>11.162369999999999</v>
      </c>
      <c r="HZ335">
        <v>0.91325069999999997</v>
      </c>
      <c r="IA335">
        <v>18.94209</v>
      </c>
      <c r="IB335" s="1">
        <v>1.5712159999999999E-2</v>
      </c>
      <c r="IC335" s="1">
        <v>10.34179</v>
      </c>
      <c r="ID335">
        <v>0.90796399999999999</v>
      </c>
      <c r="IE335">
        <v>19.24718</v>
      </c>
      <c r="IF335" s="1">
        <v>1.4416470000000001E-2</v>
      </c>
      <c r="IG335" s="1">
        <v>9.5815370000000009</v>
      </c>
      <c r="IH335">
        <v>0.90343790000000002</v>
      </c>
      <c r="II335">
        <v>19.643550000000001</v>
      </c>
      <c r="IJ335" s="1">
        <v>1.3233460000000001E-2</v>
      </c>
      <c r="IK335" s="1">
        <v>8.8760659999999998</v>
      </c>
      <c r="IL335">
        <v>0.89869019999999999</v>
      </c>
      <c r="IM335">
        <v>20.074159999999999</v>
      </c>
      <c r="IN335" s="1">
        <v>1.215072E-2</v>
      </c>
      <c r="IO335" s="1">
        <v>8.2285830000000004</v>
      </c>
      <c r="IP335">
        <v>0.89398489999999997</v>
      </c>
      <c r="IQ335">
        <v>20.007560000000002</v>
      </c>
      <c r="IR335" s="1">
        <v>1.1152560000000001E-2</v>
      </c>
      <c r="IS335" s="1">
        <v>7.627961</v>
      </c>
      <c r="IT335">
        <v>0.88934809999999997</v>
      </c>
      <c r="IU335">
        <v>19.59609</v>
      </c>
      <c r="IV335" s="1">
        <v>1.023491E-2</v>
      </c>
      <c r="IW335" s="1">
        <v>7.0707630000000004</v>
      </c>
      <c r="IX335">
        <v>0.88386240000000005</v>
      </c>
      <c r="IY335">
        <v>19.19341</v>
      </c>
      <c r="IZ335" s="1">
        <v>9.3958180000000002E-3</v>
      </c>
      <c r="JA335" s="1">
        <v>6.5583830000000001</v>
      </c>
      <c r="JB335">
        <v>0.878691</v>
      </c>
      <c r="JC335">
        <v>18.836459999999999</v>
      </c>
      <c r="JD335" s="1">
        <v>8.6285919999999992E-3</v>
      </c>
      <c r="JE335" s="1">
        <v>6.0820340000000002</v>
      </c>
      <c r="JF335">
        <v>0.8739962</v>
      </c>
      <c r="JG335">
        <v>19.03509</v>
      </c>
      <c r="JH335" s="1">
        <v>7.9262680000000002E-3</v>
      </c>
      <c r="JI335" s="1">
        <v>5.6384720000000002</v>
      </c>
      <c r="JJ335">
        <v>0.86975849999999999</v>
      </c>
      <c r="JK335">
        <v>19.614470000000001</v>
      </c>
      <c r="JL335" s="1">
        <v>7.2844559999999999E-3</v>
      </c>
      <c r="JM335" s="1">
        <v>5.2253759999999998</v>
      </c>
      <c r="JN335">
        <v>0.86605679999999996</v>
      </c>
      <c r="JO335">
        <v>20.153549999999999</v>
      </c>
      <c r="JP335" s="1">
        <v>6.6926700000000004E-3</v>
      </c>
      <c r="JQ335" s="1">
        <v>4.838336</v>
      </c>
      <c r="JR335">
        <v>0.86283549999999998</v>
      </c>
      <c r="JS335">
        <v>20.798970000000001</v>
      </c>
      <c r="JT335" s="1">
        <v>6.1427770000000003E-3</v>
      </c>
      <c r="JU335" s="1">
        <v>4.4719449999999998</v>
      </c>
      <c r="JV335">
        <v>0.86005160000000003</v>
      </c>
      <c r="JW335">
        <v>21.156009999999998</v>
      </c>
      <c r="JX335" s="1">
        <v>5.6247279999999998E-3</v>
      </c>
      <c r="JY335" s="1">
        <v>4.1210509999999996</v>
      </c>
      <c r="JZ335">
        <v>0.85776929999999996</v>
      </c>
      <c r="KA335">
        <v>20.70852</v>
      </c>
      <c r="KB335" s="1">
        <v>5.1337989999999997E-3</v>
      </c>
      <c r="KC335" s="1">
        <v>3.7825600000000001</v>
      </c>
      <c r="KD335">
        <v>0.85595319999999997</v>
      </c>
      <c r="KE335">
        <v>20.02469</v>
      </c>
      <c r="KF335" s="1">
        <v>4.6628019999999997E-3</v>
      </c>
      <c r="KG335" s="1">
        <v>3.4537209999999998</v>
      </c>
      <c r="KH335">
        <v>0.85444770000000003</v>
      </c>
      <c r="KI335">
        <v>19.455629999999999</v>
      </c>
      <c r="KJ335" s="1">
        <v>4.2105279999999998E-3</v>
      </c>
      <c r="KK335" s="1">
        <v>3.1338089999999998</v>
      </c>
      <c r="KL335">
        <v>0.85324789999999995</v>
      </c>
      <c r="KM335">
        <v>19.615030000000001</v>
      </c>
      <c r="KN335" s="1">
        <v>3.774833E-3</v>
      </c>
      <c r="KO335" s="1">
        <v>2.8221910000000001</v>
      </c>
      <c r="KP335">
        <v>0.85225340000000005</v>
      </c>
      <c r="KQ335">
        <v>20.21753</v>
      </c>
      <c r="KR335" s="1">
        <v>3.3504889999999999E-3</v>
      </c>
      <c r="KS335" s="1">
        <v>2.516921</v>
      </c>
      <c r="KT335">
        <v>0.85148659999999998</v>
      </c>
      <c r="KU335">
        <v>21.076409999999999</v>
      </c>
      <c r="KV335" s="1">
        <v>2.9344969999999999E-3</v>
      </c>
      <c r="KW335" s="1">
        <v>2.2153779999999998</v>
      </c>
      <c r="KX335">
        <v>0.85091240000000001</v>
      </c>
      <c r="KY335">
        <v>21.964040000000001</v>
      </c>
      <c r="KZ335" s="1">
        <v>2.5253620000000002E-3</v>
      </c>
      <c r="LA335" s="1">
        <v>1.9169020000000001</v>
      </c>
      <c r="LB335">
        <v>0.8505028</v>
      </c>
      <c r="LC335">
        <v>22.26708</v>
      </c>
      <c r="LD335" s="1">
        <v>2.1319170000000001E-3</v>
      </c>
      <c r="LE335" s="1">
        <v>1.6269130000000001</v>
      </c>
      <c r="LF335">
        <v>0.85025130000000004</v>
      </c>
      <c r="LG335">
        <v>21.763559999999998</v>
      </c>
      <c r="LH335" s="1">
        <v>1.7707689999999999E-3</v>
      </c>
      <c r="LI335" s="1">
        <v>1.3568199999999999</v>
      </c>
      <c r="LJ335">
        <v>0.85006230000000005</v>
      </c>
      <c r="LK335">
        <v>21.075959999999998</v>
      </c>
      <c r="LL335" s="1">
        <v>1.4591999999999999E-3</v>
      </c>
      <c r="LM335" s="1">
        <v>1.1201030000000001</v>
      </c>
      <c r="LN335">
        <v>0.85001839999999995</v>
      </c>
      <c r="LO335">
        <v>20.432670000000002</v>
      </c>
      <c r="LP335" s="1">
        <v>1.207699E-3</v>
      </c>
      <c r="LQ335" s="1">
        <v>0.9260138</v>
      </c>
      <c r="LR335">
        <v>0.85003980000000001</v>
      </c>
      <c r="LS335">
        <v>20.537680000000002</v>
      </c>
      <c r="LT335" s="1">
        <v>1.0161269999999999E-3</v>
      </c>
      <c r="LU335" s="1">
        <v>0.77614229999999995</v>
      </c>
      <c r="LV335">
        <v>0.85012399999999999</v>
      </c>
      <c r="LW335">
        <v>21.106809999999999</v>
      </c>
      <c r="LX335" s="1">
        <v>8.7501590000000002E-4</v>
      </c>
      <c r="LY335" s="1">
        <v>0.66493579999999997</v>
      </c>
      <c r="LZ335">
        <v>0.85024840000000002</v>
      </c>
      <c r="MA335">
        <v>21.9483</v>
      </c>
      <c r="MB335" s="1">
        <v>7.7100089999999997E-4</v>
      </c>
      <c r="MC335" s="1">
        <v>0.58305130000000005</v>
      </c>
      <c r="MD335">
        <v>0.85041639999999996</v>
      </c>
      <c r="ME335">
        <v>22.688479999999998</v>
      </c>
      <c r="MF335" s="1">
        <v>6.9157419999999999E-4</v>
      </c>
      <c r="MG335" s="1">
        <v>0.52103639999999996</v>
      </c>
      <c r="MH335">
        <v>0.85063109999999997</v>
      </c>
      <c r="MI335">
        <v>22.900680000000001</v>
      </c>
      <c r="MJ335" s="1">
        <v>6.2770220000000002E-4</v>
      </c>
      <c r="MK335" s="1">
        <v>0.47170669999999998</v>
      </c>
      <c r="ML335">
        <v>0.85082469999999999</v>
      </c>
      <c r="MM335">
        <v>22.35257</v>
      </c>
      <c r="MN335" s="1">
        <v>5.743104E-4</v>
      </c>
      <c r="MO335" s="1">
        <v>0.43073719999999999</v>
      </c>
      <c r="MP335">
        <v>0.8510219</v>
      </c>
      <c r="MQ335">
        <v>21.618120000000001</v>
      </c>
      <c r="MR335" s="1">
        <v>5.29003E-4</v>
      </c>
      <c r="MS335" s="1">
        <v>0.3960611</v>
      </c>
      <c r="MT335">
        <v>0.85118930000000004</v>
      </c>
      <c r="MU335">
        <v>20.93929</v>
      </c>
      <c r="MV335" s="1">
        <v>4.9070139999999999E-4</v>
      </c>
      <c r="MW335" s="1">
        <v>0.36669960000000001</v>
      </c>
      <c r="MX335">
        <v>0.8513693</v>
      </c>
      <c r="MY335">
        <v>20.95984</v>
      </c>
      <c r="MZ335" s="1">
        <v>4.5841749999999998E-4</v>
      </c>
      <c r="NA335" s="1">
        <v>0.34197290000000002</v>
      </c>
      <c r="NB335">
        <v>0.85150159999999997</v>
      </c>
      <c r="NC335">
        <v>20.885470000000002</v>
      </c>
      <c r="ND335" s="1">
        <v>4.3110989999999998E-4</v>
      </c>
      <c r="NE335" s="1">
        <v>0.32104820000000001</v>
      </c>
      <c r="NF335">
        <v>0.85157850000000002</v>
      </c>
      <c r="NG335">
        <v>21.41817</v>
      </c>
      <c r="NH335" s="1">
        <v>4.0741099999999999E-4</v>
      </c>
      <c r="NI335" s="1">
        <v>0.3030216</v>
      </c>
      <c r="NJ335">
        <v>0.85156909999999997</v>
      </c>
      <c r="NK335">
        <v>22.146930000000001</v>
      </c>
      <c r="NL335" s="1">
        <v>3.8630460000000001E-4</v>
      </c>
      <c r="NM335" s="1">
        <v>0.28708319999999998</v>
      </c>
      <c r="NN335">
        <v>0.85157190000000005</v>
      </c>
      <c r="NO335">
        <v>22.451129999999999</v>
      </c>
      <c r="NP335" s="1">
        <v>3.6716070000000002E-4</v>
      </c>
      <c r="NQ335" s="1">
        <v>0.27268900000000001</v>
      </c>
      <c r="NR335">
        <v>0.85143899999999995</v>
      </c>
      <c r="NS335">
        <v>22.085519999999999</v>
      </c>
      <c r="NT335" s="1">
        <v>3.4966119999999999E-4</v>
      </c>
      <c r="NU335" s="1">
        <v>0.25957000000000002</v>
      </c>
      <c r="NV335">
        <v>0.85129929999999998</v>
      </c>
      <c r="NW335">
        <v>21.559889999999999</v>
      </c>
      <c r="NX335" s="1">
        <v>3.3365899999999998E-4</v>
      </c>
      <c r="NY335" s="1">
        <v>0.2476024</v>
      </c>
      <c r="NZ335">
        <v>0.85106870000000001</v>
      </c>
      <c r="OA335">
        <v>21.137560000000001</v>
      </c>
      <c r="OB335" s="1">
        <v>3.1909640000000002E-4</v>
      </c>
      <c r="OC335" s="1">
        <v>0.2367271</v>
      </c>
      <c r="OD335">
        <v>0.85074450000000001</v>
      </c>
      <c r="OE335">
        <v>21.53378</v>
      </c>
      <c r="OF335" s="1">
        <v>3.0595509999999999E-4</v>
      </c>
      <c r="OG335" s="1">
        <v>0.2269351</v>
      </c>
      <c r="OH335">
        <v>0.85037810000000003</v>
      </c>
      <c r="OI335">
        <v>22.45833</v>
      </c>
      <c r="OJ335" s="1">
        <v>2.9425540000000002E-4</v>
      </c>
      <c r="OK335" s="1">
        <v>0.2181998</v>
      </c>
    </row>
    <row r="336" spans="1:401" x14ac:dyDescent="0.35">
      <c r="A336">
        <v>342</v>
      </c>
      <c r="B336" t="s">
        <v>4</v>
      </c>
      <c r="C336" t="s">
        <v>181</v>
      </c>
      <c r="D336" t="s">
        <v>342</v>
      </c>
      <c r="E336">
        <v>878.19889999999998</v>
      </c>
      <c r="F336">
        <v>0.34496009999999999</v>
      </c>
      <c r="G336">
        <v>17.33267</v>
      </c>
      <c r="H336">
        <v>0</v>
      </c>
      <c r="I336">
        <v>0</v>
      </c>
      <c r="J336">
        <v>0.3448175</v>
      </c>
      <c r="K336">
        <v>17.56579</v>
      </c>
      <c r="L336">
        <v>0</v>
      </c>
      <c r="M336">
        <v>0</v>
      </c>
      <c r="N336">
        <v>0.34468120000000002</v>
      </c>
      <c r="O336">
        <v>17.98667</v>
      </c>
      <c r="P336">
        <v>0</v>
      </c>
      <c r="Q336">
        <v>0</v>
      </c>
      <c r="R336">
        <v>0.34455279999999999</v>
      </c>
      <c r="S336">
        <v>18.479590000000002</v>
      </c>
      <c r="T336">
        <v>0</v>
      </c>
      <c r="U336">
        <v>0</v>
      </c>
      <c r="V336">
        <v>0.34442640000000002</v>
      </c>
      <c r="W336">
        <v>19.08296</v>
      </c>
      <c r="X336">
        <v>0</v>
      </c>
      <c r="Y336">
        <v>0</v>
      </c>
      <c r="Z336">
        <v>0.34428880000000001</v>
      </c>
      <c r="AA336">
        <v>19.338439999999999</v>
      </c>
      <c r="AB336">
        <v>0</v>
      </c>
      <c r="AC336">
        <v>0</v>
      </c>
      <c r="AD336">
        <v>0.34417720000000002</v>
      </c>
      <c r="AE336">
        <v>19.093810000000001</v>
      </c>
      <c r="AF336">
        <v>0</v>
      </c>
      <c r="AG336">
        <v>0</v>
      </c>
      <c r="AH336">
        <v>0.34405380000000002</v>
      </c>
      <c r="AI336">
        <v>18.677600000000002</v>
      </c>
      <c r="AJ336">
        <v>0</v>
      </c>
      <c r="AK336">
        <v>0</v>
      </c>
      <c r="AL336">
        <v>0.34396520000000003</v>
      </c>
      <c r="AM336">
        <v>18.187819999999999</v>
      </c>
      <c r="AN336">
        <v>0</v>
      </c>
      <c r="AO336">
        <v>0</v>
      </c>
      <c r="AP336">
        <v>0.34392080000000003</v>
      </c>
      <c r="AQ336">
        <v>18.22186</v>
      </c>
      <c r="AR336">
        <v>0</v>
      </c>
      <c r="AS336">
        <v>0</v>
      </c>
      <c r="AT336">
        <v>0.34391539999999998</v>
      </c>
      <c r="AU336">
        <v>18.69576</v>
      </c>
      <c r="AV336">
        <v>0</v>
      </c>
      <c r="AW336">
        <v>0</v>
      </c>
      <c r="AX336">
        <v>0.34389560000000002</v>
      </c>
      <c r="AY336">
        <v>19.282889999999998</v>
      </c>
      <c r="AZ336">
        <v>0</v>
      </c>
      <c r="BA336">
        <v>0</v>
      </c>
      <c r="BB336">
        <v>0.343885</v>
      </c>
      <c r="BC336">
        <v>19.957260000000002</v>
      </c>
      <c r="BD336">
        <v>0</v>
      </c>
      <c r="BE336">
        <v>0</v>
      </c>
      <c r="BF336">
        <v>0.34386990000000001</v>
      </c>
      <c r="BG336">
        <v>20.22523</v>
      </c>
      <c r="BH336">
        <v>0</v>
      </c>
      <c r="BI336">
        <v>0</v>
      </c>
      <c r="BJ336">
        <v>0.34383910000000001</v>
      </c>
      <c r="BK336">
        <v>20.022359999999999</v>
      </c>
      <c r="BL336">
        <v>0</v>
      </c>
      <c r="BM336">
        <v>0</v>
      </c>
      <c r="BN336">
        <v>0.34381869999999998</v>
      </c>
      <c r="BO336">
        <v>19.71227</v>
      </c>
      <c r="BP336">
        <v>0</v>
      </c>
      <c r="BQ336">
        <v>0</v>
      </c>
      <c r="BR336">
        <v>0.343781</v>
      </c>
      <c r="BS336">
        <v>19.343969999999999</v>
      </c>
      <c r="BT336">
        <v>1.4102499999999999E-28</v>
      </c>
      <c r="BU336">
        <v>7.2056119999999998E-26</v>
      </c>
      <c r="BV336">
        <v>0.34376489999999998</v>
      </c>
      <c r="BW336">
        <v>19.29279</v>
      </c>
      <c r="BX336" s="1">
        <v>6.5825280000000002E-21</v>
      </c>
      <c r="BY336" s="1">
        <v>3.054573E-18</v>
      </c>
      <c r="BZ336">
        <v>0.343721</v>
      </c>
      <c r="CA336">
        <v>19.35905</v>
      </c>
      <c r="CB336" s="1">
        <v>1.056302E-13</v>
      </c>
      <c r="CC336" s="1">
        <v>5.3714059999999999E-11</v>
      </c>
      <c r="CD336">
        <v>0.34369159999999999</v>
      </c>
      <c r="CE336">
        <v>19.560559999999999</v>
      </c>
      <c r="CF336" s="1">
        <v>1.9828710000000001E-9</v>
      </c>
      <c r="CG336" s="1">
        <v>1.006193E-6</v>
      </c>
      <c r="CH336">
        <v>0.34370260000000002</v>
      </c>
      <c r="CI336">
        <v>19.687280000000001</v>
      </c>
      <c r="CJ336" s="1">
        <v>1.7470970000000001E-6</v>
      </c>
      <c r="CK336" s="1">
        <v>8.5470000000000001E-4</v>
      </c>
      <c r="CL336">
        <v>0.34369309999999997</v>
      </c>
      <c r="CM336">
        <v>19.56044</v>
      </c>
      <c r="CN336" s="1">
        <v>2.9762830000000002E-4</v>
      </c>
      <c r="CO336" s="1">
        <v>0.14335229999999999</v>
      </c>
      <c r="CP336">
        <v>0.34363589999999999</v>
      </c>
      <c r="CQ336">
        <v>19.337769999999999</v>
      </c>
      <c r="CR336" s="1">
        <v>1.55091E-2</v>
      </c>
      <c r="CS336" s="1">
        <v>7.4590430000000003</v>
      </c>
      <c r="CT336">
        <v>0.34356609999999999</v>
      </c>
      <c r="CU336">
        <v>19.0398</v>
      </c>
      <c r="CV336" s="1">
        <v>0.31630829999999999</v>
      </c>
      <c r="CW336" s="1">
        <v>153.02330000000001</v>
      </c>
      <c r="CX336">
        <v>0.34347139999999998</v>
      </c>
      <c r="CY336">
        <v>18.671060000000001</v>
      </c>
      <c r="CZ336" s="1">
        <v>2.968181</v>
      </c>
      <c r="DA336">
        <v>1448.5139999999999</v>
      </c>
      <c r="DB336">
        <v>0.34337459999999997</v>
      </c>
      <c r="DC336">
        <v>18.72607</v>
      </c>
      <c r="DD336">
        <v>14.42042</v>
      </c>
      <c r="DE336">
        <v>7108.4290000000001</v>
      </c>
      <c r="DF336">
        <v>0.34161209999999997</v>
      </c>
      <c r="DG336">
        <v>18.79177</v>
      </c>
      <c r="DH336">
        <v>39.717799999999997</v>
      </c>
      <c r="DI336">
        <v>19864.54</v>
      </c>
      <c r="DJ336">
        <v>0.33987050000000002</v>
      </c>
      <c r="DK336">
        <v>18.939170000000001</v>
      </c>
      <c r="DL336">
        <v>67.137349999999998</v>
      </c>
      <c r="DM336">
        <v>34054.26</v>
      </c>
      <c r="DN336">
        <v>0.33820349999999999</v>
      </c>
      <c r="DO336">
        <v>19.274989999999999</v>
      </c>
      <c r="DP336">
        <v>73.916020000000003</v>
      </c>
      <c r="DQ336">
        <v>38004.480000000003</v>
      </c>
      <c r="DR336">
        <v>0.3365686</v>
      </c>
      <c r="DS336">
        <v>19.40436</v>
      </c>
      <c r="DT336">
        <v>55.714410000000001</v>
      </c>
      <c r="DU336">
        <v>29018.9</v>
      </c>
      <c r="DV336">
        <v>0.33490110000000001</v>
      </c>
      <c r="DW336">
        <v>19.19022</v>
      </c>
      <c r="DX336">
        <v>30.079260000000001</v>
      </c>
      <c r="DY336">
        <v>15863.74</v>
      </c>
      <c r="DZ336">
        <v>0.33318350000000002</v>
      </c>
      <c r="EA336">
        <v>18.856950000000001</v>
      </c>
      <c r="EB336">
        <v>12.10008</v>
      </c>
      <c r="EC336">
        <v>6457.7160000000003</v>
      </c>
      <c r="ED336">
        <v>0.33132889999999998</v>
      </c>
      <c r="EE336">
        <v>18.481110000000001</v>
      </c>
      <c r="EF336">
        <v>3.777021</v>
      </c>
      <c r="EG336">
        <v>2038.2429999999999</v>
      </c>
      <c r="EH336">
        <v>0.32942959999999999</v>
      </c>
      <c r="EI336">
        <v>18.686589999999999</v>
      </c>
      <c r="EJ336">
        <v>0.97012540000000003</v>
      </c>
      <c r="EK336">
        <v>528.16210000000001</v>
      </c>
      <c r="EL336">
        <v>0.32735449999999999</v>
      </c>
      <c r="EM336">
        <v>19.024159999999998</v>
      </c>
      <c r="EN336">
        <v>0.23793449999999999</v>
      </c>
      <c r="EO336">
        <v>129.8443</v>
      </c>
      <c r="EP336">
        <v>0.32510610000000001</v>
      </c>
      <c r="EQ336">
        <v>19.374790000000001</v>
      </c>
      <c r="ER336">
        <v>8.1344719999999995E-2</v>
      </c>
      <c r="ES336">
        <v>43.93582</v>
      </c>
      <c r="ET336">
        <v>0.32265890000000003</v>
      </c>
      <c r="EU336">
        <v>20.00975</v>
      </c>
      <c r="EV336">
        <v>5.0759890000000002E-2</v>
      </c>
      <c r="EW336">
        <v>27.145119999999999</v>
      </c>
      <c r="EX336">
        <v>0.31994889999999998</v>
      </c>
      <c r="EY336">
        <v>20.3079</v>
      </c>
      <c r="EZ336">
        <v>4.3382379999999998E-2</v>
      </c>
      <c r="FA336">
        <v>23.226030000000002</v>
      </c>
      <c r="FB336">
        <v>0.31698880000000002</v>
      </c>
      <c r="FC336">
        <v>20.008459999999999</v>
      </c>
      <c r="FD336">
        <v>4.0023129999999997E-2</v>
      </c>
      <c r="FE336">
        <v>21.547650000000001</v>
      </c>
      <c r="FF336">
        <v>0.31393989999999999</v>
      </c>
      <c r="FG336">
        <v>19.727239999999998</v>
      </c>
      <c r="FH336" s="1">
        <v>3.7490280000000001E-2</v>
      </c>
      <c r="FI336">
        <v>20.319680000000002</v>
      </c>
      <c r="FJ336">
        <v>0.31061339999999998</v>
      </c>
      <c r="FK336">
        <v>19.404810000000001</v>
      </c>
      <c r="FL336" s="1">
        <v>3.5180200000000002E-2</v>
      </c>
      <c r="FM336">
        <v>19.214079999999999</v>
      </c>
      <c r="FN336">
        <v>0.3071547</v>
      </c>
      <c r="FO336">
        <v>19.557780000000001</v>
      </c>
      <c r="FP336" s="1">
        <v>3.2980879999999997E-2</v>
      </c>
      <c r="FQ336">
        <v>18.16057</v>
      </c>
      <c r="FR336">
        <v>0.30353809999999998</v>
      </c>
      <c r="FS336">
        <v>19.959330000000001</v>
      </c>
      <c r="FT336" s="1">
        <v>3.0919329999999998E-2</v>
      </c>
      <c r="FU336" s="1">
        <v>17.17314</v>
      </c>
      <c r="FV336">
        <v>0.29958950000000001</v>
      </c>
      <c r="FW336">
        <v>20.309439999999999</v>
      </c>
      <c r="FX336" s="1">
        <v>2.9119969999999998E-2</v>
      </c>
      <c r="FY336" s="1">
        <v>16.325150000000001</v>
      </c>
      <c r="FZ336">
        <v>0.29576609999999998</v>
      </c>
      <c r="GA336">
        <v>20.73685</v>
      </c>
      <c r="GB336" s="1">
        <v>2.7865069999999999E-2</v>
      </c>
      <c r="GC336" s="1">
        <v>15.75712</v>
      </c>
      <c r="GD336">
        <v>0.29197980000000001</v>
      </c>
      <c r="GE336">
        <v>20.786480000000001</v>
      </c>
      <c r="GF336" s="1">
        <v>2.7326659999999999E-2</v>
      </c>
      <c r="GG336" s="1">
        <v>15.582599999999999</v>
      </c>
      <c r="GH336">
        <v>0.2881763</v>
      </c>
      <c r="GI336">
        <v>20.443069999999999</v>
      </c>
      <c r="GJ336" s="1">
        <v>2.744953E-2</v>
      </c>
      <c r="GK336" s="1">
        <v>15.787699999999999</v>
      </c>
      <c r="GL336">
        <v>0.28438999999999998</v>
      </c>
      <c r="GM336">
        <v>20.146170000000001</v>
      </c>
      <c r="GN336" s="1">
        <v>2.7870780000000001E-2</v>
      </c>
      <c r="GO336" s="1">
        <v>16.17896</v>
      </c>
      <c r="GP336">
        <v>0.28063450000000001</v>
      </c>
      <c r="GQ336">
        <v>19.94651</v>
      </c>
      <c r="GR336" s="1">
        <v>2.810286E-2</v>
      </c>
      <c r="GS336" s="1">
        <v>16.473520000000001</v>
      </c>
      <c r="GT336">
        <v>0.27696520000000002</v>
      </c>
      <c r="GU336">
        <v>19.82808</v>
      </c>
      <c r="GV336" s="1">
        <v>2.7827330000000001E-2</v>
      </c>
      <c r="GW336" s="1">
        <v>16.476559999999999</v>
      </c>
      <c r="GX336">
        <v>0.2732581</v>
      </c>
      <c r="GY336">
        <v>20.138069999999999</v>
      </c>
      <c r="GZ336" s="1">
        <v>2.696921E-2</v>
      </c>
      <c r="HA336" s="1">
        <v>16.131540000000001</v>
      </c>
      <c r="HB336">
        <v>0.26953389999999999</v>
      </c>
      <c r="HC336">
        <v>20.375800000000002</v>
      </c>
      <c r="HD336" s="1">
        <v>2.5653639999999998E-2</v>
      </c>
      <c r="HE336" s="1">
        <v>15.50234</v>
      </c>
      <c r="HF336">
        <v>0.26577260000000003</v>
      </c>
      <c r="HG336">
        <v>20.501719999999999</v>
      </c>
      <c r="HH336" s="1">
        <v>2.4073190000000001E-2</v>
      </c>
      <c r="HI336" s="1">
        <v>14.69886</v>
      </c>
      <c r="HJ336">
        <v>0.26201350000000001</v>
      </c>
      <c r="HK336">
        <v>20.258230000000001</v>
      </c>
      <c r="HL336" s="1">
        <v>2.237461E-2</v>
      </c>
      <c r="HM336" s="1">
        <v>13.800940000000001</v>
      </c>
      <c r="HN336">
        <v>0.2581927</v>
      </c>
      <c r="HO336">
        <v>19.91339</v>
      </c>
      <c r="HP336" s="1">
        <v>2.0662839999999998E-2</v>
      </c>
      <c r="HQ336" s="1">
        <v>12.878869999999999</v>
      </c>
      <c r="HR336">
        <v>0.25440669999999999</v>
      </c>
      <c r="HS336">
        <v>19.529579999999999</v>
      </c>
      <c r="HT336" s="1">
        <v>1.9031570000000001E-2</v>
      </c>
      <c r="HU336" s="1">
        <v>11.98587</v>
      </c>
      <c r="HV336">
        <v>0.25055100000000002</v>
      </c>
      <c r="HW336">
        <v>19.138860000000001</v>
      </c>
      <c r="HX336" s="1">
        <v>1.7487619999999999E-2</v>
      </c>
      <c r="HY336" s="1">
        <v>11.13336</v>
      </c>
      <c r="HZ336">
        <v>0.24669769999999999</v>
      </c>
      <c r="IA336">
        <v>18.935790000000001</v>
      </c>
      <c r="IB336" s="1">
        <v>1.6044949999999999E-2</v>
      </c>
      <c r="IC336" s="1">
        <v>10.32694</v>
      </c>
      <c r="ID336">
        <v>0.24296709999999999</v>
      </c>
      <c r="IE336">
        <v>19.201419999999999</v>
      </c>
      <c r="IF336" s="1">
        <v>1.4726329999999999E-2</v>
      </c>
      <c r="IG336" s="1">
        <v>9.5778859999999995</v>
      </c>
      <c r="IH336">
        <v>0.239426</v>
      </c>
      <c r="II336">
        <v>19.61045</v>
      </c>
      <c r="IJ336" s="1">
        <v>1.3522910000000001E-2</v>
      </c>
      <c r="IK336" s="1">
        <v>8.8835719999999991</v>
      </c>
      <c r="IL336">
        <v>0.2359117</v>
      </c>
      <c r="IM336">
        <v>20.050940000000001</v>
      </c>
      <c r="IN336" s="1">
        <v>1.241918E-2</v>
      </c>
      <c r="IO336" s="1">
        <v>8.2441080000000007</v>
      </c>
      <c r="IP336">
        <v>0.23248199999999999</v>
      </c>
      <c r="IQ336">
        <v>20.031839999999999</v>
      </c>
      <c r="IR336" s="1">
        <v>1.1402209999999999E-2</v>
      </c>
      <c r="IS336" s="1">
        <v>7.6505039999999997</v>
      </c>
      <c r="IT336">
        <v>0.2291504</v>
      </c>
      <c r="IU336">
        <v>19.648119999999999</v>
      </c>
      <c r="IV336" s="1">
        <v>1.0467550000000001E-2</v>
      </c>
      <c r="IW336" s="1">
        <v>7.0994000000000002</v>
      </c>
      <c r="IX336">
        <v>0.22587119999999999</v>
      </c>
      <c r="IY336">
        <v>19.240010000000002</v>
      </c>
      <c r="IZ336" s="1">
        <v>9.6106319999999992E-3</v>
      </c>
      <c r="JA336" s="1">
        <v>6.5902310000000002</v>
      </c>
      <c r="JB336">
        <v>0.2229168</v>
      </c>
      <c r="JC336">
        <v>18.878799999999998</v>
      </c>
      <c r="JD336" s="1">
        <v>8.8301779999999993E-3</v>
      </c>
      <c r="JE336" s="1">
        <v>6.1170559999999998</v>
      </c>
      <c r="JF336">
        <v>0.2202308</v>
      </c>
      <c r="JG336">
        <v>19.00009</v>
      </c>
      <c r="JH336" s="1">
        <v>8.1145850000000005E-3</v>
      </c>
      <c r="JI336" s="1">
        <v>5.6754959999999999</v>
      </c>
      <c r="JJ336">
        <v>0.21783640000000001</v>
      </c>
      <c r="JK336">
        <v>19.55068</v>
      </c>
      <c r="JL336" s="1">
        <v>7.4608859999999999E-3</v>
      </c>
      <c r="JM336" s="1">
        <v>5.2637910000000003</v>
      </c>
      <c r="JN336">
        <v>0.21573519999999999</v>
      </c>
      <c r="JO336">
        <v>20.097180000000002</v>
      </c>
      <c r="JP336" s="1">
        <v>6.8595499999999998E-3</v>
      </c>
      <c r="JQ336" s="1">
        <v>4.8780559999999999</v>
      </c>
      <c r="JR336">
        <v>0.21390700000000001</v>
      </c>
      <c r="JS336">
        <v>20.727540000000001</v>
      </c>
      <c r="JT336" s="1">
        <v>6.3020430000000002E-3</v>
      </c>
      <c r="JU336" s="1">
        <v>4.5130480000000004</v>
      </c>
      <c r="JV336">
        <v>0.21234310000000001</v>
      </c>
      <c r="JW336">
        <v>21.13955</v>
      </c>
      <c r="JX336" s="1">
        <v>5.7785110000000001E-3</v>
      </c>
      <c r="JY336" s="1">
        <v>4.1636920000000002</v>
      </c>
      <c r="JZ336">
        <v>0.21103710000000001</v>
      </c>
      <c r="KA336">
        <v>20.783950000000001</v>
      </c>
      <c r="KB336" s="1">
        <v>5.2832160000000003E-3</v>
      </c>
      <c r="KC336" s="1">
        <v>3.8266429999999998</v>
      </c>
      <c r="KD336">
        <v>0.20995169999999999</v>
      </c>
      <c r="KE336">
        <v>20.120010000000001</v>
      </c>
      <c r="KF336" s="1">
        <v>4.8085849999999998E-3</v>
      </c>
      <c r="KG336" s="1">
        <v>3.499104</v>
      </c>
      <c r="KH336">
        <v>0.20905969999999999</v>
      </c>
      <c r="KI336">
        <v>19.53182</v>
      </c>
      <c r="KJ336" s="1">
        <v>4.352926E-3</v>
      </c>
      <c r="KK336" s="1">
        <v>3.1800290000000002</v>
      </c>
      <c r="KL336">
        <v>0.20833589999999999</v>
      </c>
      <c r="KM336">
        <v>19.619019999999999</v>
      </c>
      <c r="KN336" s="1">
        <v>3.9140629999999997E-3</v>
      </c>
      <c r="KO336" s="1">
        <v>2.8690340000000001</v>
      </c>
      <c r="KP336">
        <v>0.2077464</v>
      </c>
      <c r="KQ336">
        <v>20.165430000000001</v>
      </c>
      <c r="KR336" s="1">
        <v>3.4876870000000002E-3</v>
      </c>
      <c r="KS336" s="1">
        <v>2.5645829999999998</v>
      </c>
      <c r="KT336">
        <v>0.20728849999999999</v>
      </c>
      <c r="KU336">
        <v>20.995450000000002</v>
      </c>
      <c r="KV336" s="1">
        <v>3.070625E-3</v>
      </c>
      <c r="KW336" s="1">
        <v>2.2641049999999998</v>
      </c>
      <c r="KX336">
        <v>0.20693880000000001</v>
      </c>
      <c r="KY336">
        <v>21.874020000000002</v>
      </c>
      <c r="KZ336" s="1">
        <v>2.6597970000000002E-3</v>
      </c>
      <c r="LA336" s="1">
        <v>1.9663539999999999</v>
      </c>
      <c r="LB336">
        <v>0.20668130000000001</v>
      </c>
      <c r="LC336">
        <v>22.26239</v>
      </c>
      <c r="LD336" s="1">
        <v>2.2606700000000002E-3</v>
      </c>
      <c r="LE336" s="1">
        <v>1.6753960000000001</v>
      </c>
      <c r="LF336">
        <v>0.20650959999999999</v>
      </c>
      <c r="LG336">
        <v>21.84074</v>
      </c>
      <c r="LH336" s="1">
        <v>1.8879210000000001E-3</v>
      </c>
      <c r="LI336" s="1">
        <v>1.401721</v>
      </c>
      <c r="LJ336">
        <v>0.20639950000000001</v>
      </c>
      <c r="LK336">
        <v>21.176400000000001</v>
      </c>
      <c r="LL336" s="1">
        <v>1.558944E-3</v>
      </c>
      <c r="LM336" s="1">
        <v>1.1587460000000001</v>
      </c>
      <c r="LN336">
        <v>0.2063449</v>
      </c>
      <c r="LO336">
        <v>20.527249999999999</v>
      </c>
      <c r="LP336" s="1">
        <v>1.287201E-3</v>
      </c>
      <c r="LQ336" s="1">
        <v>0.95691599999999999</v>
      </c>
      <c r="LR336">
        <v>0.20633609999999999</v>
      </c>
      <c r="LS336">
        <v>20.554649999999999</v>
      </c>
      <c r="LT336" s="1">
        <v>1.0762079999999999E-3</v>
      </c>
      <c r="LU336" s="1">
        <v>0.79934229999999995</v>
      </c>
      <c r="LV336">
        <v>0.2063673</v>
      </c>
      <c r="LW336">
        <v>21.062190000000001</v>
      </c>
      <c r="LX336" s="1">
        <v>9.1918779999999997E-4</v>
      </c>
      <c r="LY336" s="1">
        <v>0.68169270000000004</v>
      </c>
      <c r="LZ336">
        <v>0.2064288</v>
      </c>
      <c r="MA336">
        <v>21.878769999999999</v>
      </c>
      <c r="MB336" s="1">
        <v>8.0376639999999995E-4</v>
      </c>
      <c r="MC336" s="1">
        <v>0.59514049999999996</v>
      </c>
      <c r="MD336">
        <v>0.2065082</v>
      </c>
      <c r="ME336">
        <v>22.61591</v>
      </c>
      <c r="MF336" s="1">
        <v>7.1690239999999998E-4</v>
      </c>
      <c r="MG336" s="1">
        <v>0.53008710000000003</v>
      </c>
      <c r="MH336">
        <v>0.2066036</v>
      </c>
      <c r="MI336">
        <v>22.902560000000001</v>
      </c>
      <c r="MJ336" s="1">
        <v>6.4829530000000001E-4</v>
      </c>
      <c r="MK336" s="1">
        <v>0.47885470000000002</v>
      </c>
      <c r="ML336">
        <v>0.206705</v>
      </c>
      <c r="MM336">
        <v>22.434889999999999</v>
      </c>
      <c r="MN336" s="1">
        <v>5.9162159999999995E-4</v>
      </c>
      <c r="MO336" s="1">
        <v>0.43660310000000002</v>
      </c>
      <c r="MP336">
        <v>0.20680480000000001</v>
      </c>
      <c r="MQ336">
        <v>21.72476</v>
      </c>
      <c r="MR336" s="1">
        <v>5.4368630000000003E-4</v>
      </c>
      <c r="MS336" s="1">
        <v>0.4009181</v>
      </c>
      <c r="MT336">
        <v>0.20690059999999999</v>
      </c>
      <c r="MU336">
        <v>21.031890000000001</v>
      </c>
      <c r="MV336" s="1">
        <v>5.031031E-4</v>
      </c>
      <c r="MW336" s="1">
        <v>0.37067929999999999</v>
      </c>
      <c r="MX336">
        <v>0.20698510000000001</v>
      </c>
      <c r="MY336">
        <v>20.982050000000001</v>
      </c>
      <c r="MZ336" s="1">
        <v>4.6886049999999999E-4</v>
      </c>
      <c r="NA336" s="1">
        <v>0.34519879999999997</v>
      </c>
      <c r="NB336">
        <v>0.20705419999999999</v>
      </c>
      <c r="NC336">
        <v>20.89668</v>
      </c>
      <c r="ND336" s="1">
        <v>4.399928E-4</v>
      </c>
      <c r="NE336" s="1">
        <v>0.3236733</v>
      </c>
      <c r="NF336">
        <v>0.2071016</v>
      </c>
      <c r="NG336">
        <v>21.347850000000001</v>
      </c>
      <c r="NH336" s="1">
        <v>4.151448E-4</v>
      </c>
      <c r="NI336" s="1">
        <v>0.30520989999999998</v>
      </c>
      <c r="NJ336">
        <v>0.20712420000000001</v>
      </c>
      <c r="NK336">
        <v>22.057009999999998</v>
      </c>
      <c r="NL336" s="1">
        <v>3.9321380000000001E-4</v>
      </c>
      <c r="NM336" s="1">
        <v>0.28896670000000002</v>
      </c>
      <c r="NN336">
        <v>0.20711959999999999</v>
      </c>
      <c r="NO336">
        <v>22.445740000000001</v>
      </c>
      <c r="NP336" s="1">
        <v>3.7344070000000002E-4</v>
      </c>
      <c r="NQ336" s="1">
        <v>0.2743544</v>
      </c>
      <c r="NR336">
        <v>0.20708029999999999</v>
      </c>
      <c r="NS336">
        <v>22.13711</v>
      </c>
      <c r="NT336" s="1">
        <v>3.5539239999999998E-4</v>
      </c>
      <c r="NU336" s="1">
        <v>0.2610459</v>
      </c>
      <c r="NV336">
        <v>0.207007</v>
      </c>
      <c r="NW336">
        <v>21.627289999999999</v>
      </c>
      <c r="NX336" s="1">
        <v>3.3887560000000003E-4</v>
      </c>
      <c r="NY336" s="1">
        <v>0.24890809999999999</v>
      </c>
      <c r="NZ336">
        <v>0.20689730000000001</v>
      </c>
      <c r="OA336">
        <v>21.194959999999998</v>
      </c>
      <c r="OB336" s="1">
        <v>3.2381789999999999E-4</v>
      </c>
      <c r="OC336" s="1">
        <v>0.23786499999999999</v>
      </c>
      <c r="OD336">
        <v>0.20675760000000001</v>
      </c>
      <c r="OE336">
        <v>21.503360000000001</v>
      </c>
      <c r="OF336" s="1">
        <v>3.1019769999999998E-4</v>
      </c>
      <c r="OG336" s="1">
        <v>0.22790850000000001</v>
      </c>
      <c r="OH336">
        <v>0.2065815</v>
      </c>
      <c r="OI336">
        <v>22.362159999999999</v>
      </c>
      <c r="OJ336" s="1">
        <v>2.9801619999999997E-4</v>
      </c>
      <c r="OK336" s="1">
        <v>0.21900720000000001</v>
      </c>
    </row>
    <row r="337" spans="1:401" x14ac:dyDescent="0.35">
      <c r="A337">
        <v>343</v>
      </c>
      <c r="B337" t="s">
        <v>4</v>
      </c>
      <c r="C337" t="s">
        <v>181</v>
      </c>
      <c r="D337" t="s">
        <v>343</v>
      </c>
      <c r="E337">
        <v>1130.366</v>
      </c>
      <c r="F337">
        <v>1.267636</v>
      </c>
      <c r="G337">
        <v>17.353490000000001</v>
      </c>
      <c r="H337">
        <v>0</v>
      </c>
      <c r="I337">
        <v>0</v>
      </c>
      <c r="J337">
        <v>1.264086</v>
      </c>
      <c r="K337">
        <v>17.56579</v>
      </c>
      <c r="L337">
        <v>0</v>
      </c>
      <c r="M337">
        <v>0</v>
      </c>
      <c r="N337">
        <v>1.2605660000000001</v>
      </c>
      <c r="O337">
        <v>17.978380000000001</v>
      </c>
      <c r="P337">
        <v>0</v>
      </c>
      <c r="Q337">
        <v>0</v>
      </c>
      <c r="R337">
        <v>1.2570520000000001</v>
      </c>
      <c r="S337">
        <v>18.459630000000001</v>
      </c>
      <c r="T337">
        <v>0</v>
      </c>
      <c r="U337">
        <v>0</v>
      </c>
      <c r="V337">
        <v>1.2535499999999999</v>
      </c>
      <c r="W337">
        <v>19.058109999999999</v>
      </c>
      <c r="X337">
        <v>0</v>
      </c>
      <c r="Y337">
        <v>0</v>
      </c>
      <c r="Z337">
        <v>1.2500469999999999</v>
      </c>
      <c r="AA337">
        <v>19.334029999999998</v>
      </c>
      <c r="AB337">
        <v>0</v>
      </c>
      <c r="AC337">
        <v>0</v>
      </c>
      <c r="AD337">
        <v>1.246489</v>
      </c>
      <c r="AE337">
        <v>19.104489999999998</v>
      </c>
      <c r="AF337">
        <v>0</v>
      </c>
      <c r="AG337">
        <v>0</v>
      </c>
      <c r="AH337">
        <v>1.2429650000000001</v>
      </c>
      <c r="AI337">
        <v>18.699400000000001</v>
      </c>
      <c r="AJ337">
        <v>0</v>
      </c>
      <c r="AK337">
        <v>0</v>
      </c>
      <c r="AL337">
        <v>1.239557</v>
      </c>
      <c r="AM337">
        <v>18.217880000000001</v>
      </c>
      <c r="AN337">
        <v>0</v>
      </c>
      <c r="AO337">
        <v>0</v>
      </c>
      <c r="AP337">
        <v>1.236237</v>
      </c>
      <c r="AQ337">
        <v>18.230519999999999</v>
      </c>
      <c r="AR337">
        <v>0</v>
      </c>
      <c r="AS337">
        <v>0</v>
      </c>
      <c r="AT337">
        <v>1.233004</v>
      </c>
      <c r="AU337">
        <v>18.687850000000001</v>
      </c>
      <c r="AV337">
        <v>0</v>
      </c>
      <c r="AW337">
        <v>0</v>
      </c>
      <c r="AX337">
        <v>1.2297070000000001</v>
      </c>
      <c r="AY337">
        <v>19.262</v>
      </c>
      <c r="AZ337">
        <v>0</v>
      </c>
      <c r="BA337">
        <v>0</v>
      </c>
      <c r="BB337">
        <v>1.2264330000000001</v>
      </c>
      <c r="BC337">
        <v>19.927350000000001</v>
      </c>
      <c r="BD337">
        <v>0</v>
      </c>
      <c r="BE337">
        <v>0</v>
      </c>
      <c r="BF337">
        <v>1.223095</v>
      </c>
      <c r="BG337">
        <v>20.21574</v>
      </c>
      <c r="BH337">
        <v>0</v>
      </c>
      <c r="BI337">
        <v>0</v>
      </c>
      <c r="BJ337">
        <v>1.219703</v>
      </c>
      <c r="BK337">
        <v>20.028680000000001</v>
      </c>
      <c r="BL337">
        <v>0</v>
      </c>
      <c r="BM337">
        <v>0</v>
      </c>
      <c r="BN337">
        <v>1.2162759999999999</v>
      </c>
      <c r="BO337">
        <v>19.726179999999999</v>
      </c>
      <c r="BP337">
        <v>0</v>
      </c>
      <c r="BQ337">
        <v>0</v>
      </c>
      <c r="BR337">
        <v>1.212747</v>
      </c>
      <c r="BS337">
        <v>19.36816</v>
      </c>
      <c r="BT337">
        <v>2.27807E-29</v>
      </c>
      <c r="BU337">
        <v>4.5427109999999997E-27</v>
      </c>
      <c r="BV337">
        <v>1.2091879999999999</v>
      </c>
      <c r="BW337">
        <v>19.299029999999998</v>
      </c>
      <c r="BX337" s="1">
        <v>4.3290090000000001E-21</v>
      </c>
      <c r="BY337" s="1">
        <v>9.7691139999999992E-19</v>
      </c>
      <c r="BZ337">
        <v>1.205427</v>
      </c>
      <c r="CA337">
        <v>19.363240000000001</v>
      </c>
      <c r="CB337" s="1">
        <v>5.0822540000000002E-14</v>
      </c>
      <c r="CC337" s="1">
        <v>9.8242070000000001E-12</v>
      </c>
      <c r="CD337">
        <v>1.201573</v>
      </c>
      <c r="CE337">
        <v>19.550059999999998</v>
      </c>
      <c r="CF337" s="1">
        <v>1.281783E-9</v>
      </c>
      <c r="CG337" s="1">
        <v>2.8498019999999999E-7</v>
      </c>
      <c r="CH337">
        <v>1.1979089999999999</v>
      </c>
      <c r="CI337">
        <v>19.675820000000002</v>
      </c>
      <c r="CJ337" s="1">
        <v>1.2178100000000001E-6</v>
      </c>
      <c r="CK337" s="1">
        <v>2.8706020000000002E-4</v>
      </c>
      <c r="CL337">
        <v>1.1941379999999999</v>
      </c>
      <c r="CM337">
        <v>19.562470000000001</v>
      </c>
      <c r="CN337" s="1">
        <v>2.199332E-4</v>
      </c>
      <c r="CO337" s="1">
        <v>5.4146960000000001E-2</v>
      </c>
      <c r="CP337">
        <v>1.1900729999999999</v>
      </c>
      <c r="CQ337">
        <v>19.341850000000001</v>
      </c>
      <c r="CR337" s="1">
        <v>1.211509E-2</v>
      </c>
      <c r="CS337" s="1">
        <v>3.0879080000000001</v>
      </c>
      <c r="CT337">
        <v>1.185718</v>
      </c>
      <c r="CU337">
        <v>19.055440000000001</v>
      </c>
      <c r="CV337" s="1">
        <v>0.2602237</v>
      </c>
      <c r="CW337" s="1">
        <v>68.407560000000004</v>
      </c>
      <c r="CX337">
        <v>1.1809400000000001</v>
      </c>
      <c r="CY337">
        <v>18.68937</v>
      </c>
      <c r="CZ337" s="1">
        <v>2.5614880000000002</v>
      </c>
      <c r="DA337">
        <v>691.99170000000004</v>
      </c>
      <c r="DB337">
        <v>1.175805</v>
      </c>
      <c r="DC337">
        <v>18.725829999999998</v>
      </c>
      <c r="DD337" s="1">
        <v>13.00276</v>
      </c>
      <c r="DE337">
        <v>3600</v>
      </c>
      <c r="DF337">
        <v>1.1705319999999999</v>
      </c>
      <c r="DG337">
        <v>18.791789999999999</v>
      </c>
      <c r="DH337">
        <v>37.26876</v>
      </c>
      <c r="DI337">
        <v>10553.17</v>
      </c>
      <c r="DJ337">
        <v>1.1658090000000001</v>
      </c>
      <c r="DK337">
        <v>18.92389</v>
      </c>
      <c r="DL337">
        <v>65.335669999999993</v>
      </c>
      <c r="DM337">
        <v>18866.060000000001</v>
      </c>
      <c r="DN337">
        <v>1.1613690000000001</v>
      </c>
      <c r="DO337">
        <v>19.25048</v>
      </c>
      <c r="DP337">
        <v>74.334729999999993</v>
      </c>
      <c r="DQ337">
        <v>21833.02</v>
      </c>
      <c r="DR337">
        <v>1.157144</v>
      </c>
      <c r="DS337">
        <v>19.394410000000001</v>
      </c>
      <c r="DT337">
        <v>57.78783</v>
      </c>
      <c r="DU337">
        <v>17247.75</v>
      </c>
      <c r="DV337">
        <v>1.152814</v>
      </c>
      <c r="DW337">
        <v>19.19023</v>
      </c>
      <c r="DX337">
        <v>32.069040000000001</v>
      </c>
      <c r="DY337">
        <v>9709.5779999999995</v>
      </c>
      <c r="DZ337">
        <v>1.148369</v>
      </c>
      <c r="EA337">
        <v>18.871929999999999</v>
      </c>
      <c r="EB337">
        <v>13.22472</v>
      </c>
      <c r="EC337">
        <v>4055.6559999999999</v>
      </c>
      <c r="ED337">
        <v>1.143573</v>
      </c>
      <c r="EE337">
        <v>18.508420000000001</v>
      </c>
      <c r="EF337">
        <v>4.2166740000000003</v>
      </c>
      <c r="EG337">
        <v>1307.79</v>
      </c>
      <c r="EH337">
        <v>1.138727</v>
      </c>
      <c r="EI337">
        <v>18.68928</v>
      </c>
      <c r="EJ337">
        <v>1.098873</v>
      </c>
      <c r="EK337">
        <v>343.65210000000002</v>
      </c>
      <c r="EL337">
        <v>1.133397</v>
      </c>
      <c r="EM337">
        <v>19.025880000000001</v>
      </c>
      <c r="EN337">
        <v>0.26779029999999998</v>
      </c>
      <c r="EO337">
        <v>83.803169999999994</v>
      </c>
      <c r="EP337">
        <v>1.1276139999999999</v>
      </c>
      <c r="EQ337">
        <v>19.368110000000001</v>
      </c>
      <c r="ER337">
        <v>8.7253670000000005E-2</v>
      </c>
      <c r="ES337">
        <v>26.871020000000001</v>
      </c>
      <c r="ET337">
        <v>1.1212819999999999</v>
      </c>
      <c r="EU337">
        <v>19.975950000000001</v>
      </c>
      <c r="EV337">
        <v>5.1976309999999998E-2</v>
      </c>
      <c r="EW337">
        <v>15.76046</v>
      </c>
      <c r="EX337">
        <v>1.114223</v>
      </c>
      <c r="EY337">
        <v>20.290849999999999</v>
      </c>
      <c r="EZ337">
        <v>4.3785589999999999E-2</v>
      </c>
      <c r="FA337">
        <v>13.253830000000001</v>
      </c>
      <c r="FB337">
        <v>1.106557</v>
      </c>
      <c r="FC337">
        <v>20.008189999999999</v>
      </c>
      <c r="FD337">
        <v>4.0281600000000001E-2</v>
      </c>
      <c r="FE337">
        <v>12.23626</v>
      </c>
      <c r="FF337">
        <v>1.098643</v>
      </c>
      <c r="FG337">
        <v>19.725819999999999</v>
      </c>
      <c r="FH337" s="1">
        <v>3.7715650000000003E-2</v>
      </c>
      <c r="FI337">
        <v>11.51092</v>
      </c>
      <c r="FJ337">
        <v>1.0898589999999999</v>
      </c>
      <c r="FK337">
        <v>19.415620000000001</v>
      </c>
      <c r="FL337" s="1">
        <v>3.5383240000000003E-2</v>
      </c>
      <c r="FM337">
        <v>10.85961</v>
      </c>
      <c r="FN337">
        <v>1.081142</v>
      </c>
      <c r="FO337">
        <v>19.5578</v>
      </c>
      <c r="FP337" s="1">
        <v>3.3176520000000001E-2</v>
      </c>
      <c r="FQ337">
        <v>10.240309999999999</v>
      </c>
      <c r="FR337">
        <v>1.071987</v>
      </c>
      <c r="FS337">
        <v>19.951650000000001</v>
      </c>
      <c r="FT337" s="1">
        <v>3.1103470000000001E-2</v>
      </c>
      <c r="FU337" s="1">
        <v>9.6583330000000007</v>
      </c>
      <c r="FV337">
        <v>1.061987</v>
      </c>
      <c r="FW337">
        <v>20.301500000000001</v>
      </c>
      <c r="FX337" s="1">
        <v>2.927095E-2</v>
      </c>
      <c r="FY337" s="1">
        <v>9.1532210000000003</v>
      </c>
      <c r="FZ337">
        <v>1.0523020000000001</v>
      </c>
      <c r="GA337">
        <v>20.708950000000002</v>
      </c>
      <c r="GB337" s="1">
        <v>2.7961529999999998E-2</v>
      </c>
      <c r="GC337" s="1">
        <v>8.8000880000000006</v>
      </c>
      <c r="GD337">
        <v>1.0429139999999999</v>
      </c>
      <c r="GE337">
        <v>20.783349999999999</v>
      </c>
      <c r="GF337" s="1">
        <v>2.735158E-2</v>
      </c>
      <c r="GG337" s="1">
        <v>8.6604189999999992</v>
      </c>
      <c r="GH337">
        <v>1.0335589999999999</v>
      </c>
      <c r="GI337">
        <v>20.443110000000001</v>
      </c>
      <c r="GJ337" s="1">
        <v>2.742091E-2</v>
      </c>
      <c r="GK337" s="1">
        <v>8.7366820000000001</v>
      </c>
      <c r="GL337">
        <v>1.024141</v>
      </c>
      <c r="GM337">
        <v>20.144490000000001</v>
      </c>
      <c r="GN337" s="1">
        <v>2.7833210000000001E-2</v>
      </c>
      <c r="GO337" s="1">
        <v>8.9292230000000004</v>
      </c>
      <c r="GP337">
        <v>1.0145</v>
      </c>
      <c r="GQ337">
        <v>19.943670000000001</v>
      </c>
      <c r="GR337" s="1">
        <v>2.8087979999999999E-2</v>
      </c>
      <c r="GS337" s="1">
        <v>9.0774720000000002</v>
      </c>
      <c r="GT337">
        <v>1.005755</v>
      </c>
      <c r="GU337">
        <v>19.828119999999998</v>
      </c>
      <c r="GV337" s="1">
        <v>2.7880129999999999E-2</v>
      </c>
      <c r="GW337" s="1">
        <v>9.0717079999999992</v>
      </c>
      <c r="GX337">
        <v>0.9968804</v>
      </c>
      <c r="GY337">
        <v>20.106020000000001</v>
      </c>
      <c r="GZ337" s="1">
        <v>2.7077420000000001E-2</v>
      </c>
      <c r="HA337" s="1">
        <v>8.8721350000000001</v>
      </c>
      <c r="HB337">
        <v>0.98781189999999996</v>
      </c>
      <c r="HC337">
        <v>20.367930000000001</v>
      </c>
      <c r="HD337" s="1">
        <v>2.5804029999999999E-2</v>
      </c>
      <c r="HE337" s="1">
        <v>8.5170139999999996</v>
      </c>
      <c r="HF337">
        <v>0.97865029999999997</v>
      </c>
      <c r="HG337">
        <v>20.49952</v>
      </c>
      <c r="HH337" s="1">
        <v>2.424813E-2</v>
      </c>
      <c r="HI337" s="1">
        <v>8.0634979999999992</v>
      </c>
      <c r="HJ337">
        <v>0.96954649999999998</v>
      </c>
      <c r="HK337">
        <v>20.263210000000001</v>
      </c>
      <c r="HL337" s="1">
        <v>2.255921E-2</v>
      </c>
      <c r="HM337" s="1">
        <v>7.5558949999999996</v>
      </c>
      <c r="HN337">
        <v>0.9602174</v>
      </c>
      <c r="HO337">
        <v>19.923390000000001</v>
      </c>
      <c r="HP337" s="1">
        <v>2.084708E-2</v>
      </c>
      <c r="HQ337" s="1">
        <v>7.0346510000000002</v>
      </c>
      <c r="HR337">
        <v>0.95088320000000004</v>
      </c>
      <c r="HS337">
        <v>19.530529999999999</v>
      </c>
      <c r="HT337" s="1">
        <v>1.9205360000000001E-2</v>
      </c>
      <c r="HU337" s="1">
        <v>6.5290290000000004</v>
      </c>
      <c r="HV337">
        <v>0.94121129999999997</v>
      </c>
      <c r="HW337">
        <v>19.1389</v>
      </c>
      <c r="HX337" s="1">
        <v>1.7650599999999999E-2</v>
      </c>
      <c r="HY337" s="1">
        <v>6.0476939999999999</v>
      </c>
      <c r="HZ337">
        <v>0.93170580000000003</v>
      </c>
      <c r="IA337">
        <v>18.92905</v>
      </c>
      <c r="IB337" s="1">
        <v>1.619744E-2</v>
      </c>
      <c r="IC337" s="1">
        <v>5.5929000000000002</v>
      </c>
      <c r="ID337">
        <v>0.9225892</v>
      </c>
      <c r="IE337">
        <v>19.171489999999999</v>
      </c>
      <c r="IF337" s="1">
        <v>1.4867790000000001E-2</v>
      </c>
      <c r="IG337" s="1">
        <v>5.171068</v>
      </c>
      <c r="IH337">
        <v>0.91380570000000005</v>
      </c>
      <c r="II337">
        <v>19.60003</v>
      </c>
      <c r="IJ337" s="1">
        <v>1.3654889999999999E-2</v>
      </c>
      <c r="IK337" s="1">
        <v>4.7838440000000002</v>
      </c>
      <c r="IL337">
        <v>0.90510489999999999</v>
      </c>
      <c r="IM337">
        <v>20.038589999999999</v>
      </c>
      <c r="IN337" s="1">
        <v>1.254069E-2</v>
      </c>
      <c r="IO337" s="1">
        <v>4.4265420000000004</v>
      </c>
      <c r="IP337">
        <v>0.8965303</v>
      </c>
      <c r="IQ337">
        <v>20.036110000000001</v>
      </c>
      <c r="IR337" s="1">
        <v>1.151483E-2</v>
      </c>
      <c r="IS337" s="1">
        <v>4.096895</v>
      </c>
      <c r="IT337">
        <v>0.88808370000000003</v>
      </c>
      <c r="IU337">
        <v>19.672249999999998</v>
      </c>
      <c r="IV337" s="1">
        <v>1.0572170000000001E-2</v>
      </c>
      <c r="IW337" s="1">
        <v>3.792211</v>
      </c>
      <c r="IX337">
        <v>0.87963590000000003</v>
      </c>
      <c r="IY337">
        <v>19.259830000000001</v>
      </c>
      <c r="IZ337" s="1">
        <v>9.7070549999999992E-3</v>
      </c>
      <c r="JA337" s="1">
        <v>3.5114010000000002</v>
      </c>
      <c r="JB337">
        <v>0.87197570000000002</v>
      </c>
      <c r="JC337">
        <v>18.901720000000001</v>
      </c>
      <c r="JD337" s="1">
        <v>8.9196980000000002E-3</v>
      </c>
      <c r="JE337" s="1">
        <v>3.2520929999999999</v>
      </c>
      <c r="JF337">
        <v>0.86505319999999997</v>
      </c>
      <c r="JG337">
        <v>18.99849</v>
      </c>
      <c r="JH337" s="1">
        <v>8.1975940000000008E-3</v>
      </c>
      <c r="JI337" s="1">
        <v>3.0109159999999999</v>
      </c>
      <c r="JJ337">
        <v>0.85884199999999999</v>
      </c>
      <c r="JK337">
        <v>19.52319</v>
      </c>
      <c r="JL337" s="1">
        <v>7.5381379999999998E-3</v>
      </c>
      <c r="JM337" s="1">
        <v>2.7872729999999999</v>
      </c>
      <c r="JN337">
        <v>0.85336789999999996</v>
      </c>
      <c r="JO337">
        <v>20.077359999999999</v>
      </c>
      <c r="JP337" s="1">
        <v>6.931899E-3</v>
      </c>
      <c r="JQ337" s="1">
        <v>2.5789029999999999</v>
      </c>
      <c r="JR337">
        <v>0.848553</v>
      </c>
      <c r="JS337">
        <v>20.695530000000002</v>
      </c>
      <c r="JT337" s="1">
        <v>6.370522E-3</v>
      </c>
      <c r="JU337" s="1">
        <v>2.3829379999999998</v>
      </c>
      <c r="JV337">
        <v>0.84440610000000005</v>
      </c>
      <c r="JW337">
        <v>21.12012</v>
      </c>
      <c r="JX337" s="1">
        <v>5.8440219999999999E-3</v>
      </c>
      <c r="JY337" s="1">
        <v>2.196472</v>
      </c>
      <c r="JZ337">
        <v>0.84091550000000004</v>
      </c>
      <c r="KA337">
        <v>20.821770000000001</v>
      </c>
      <c r="KB337" s="1">
        <v>5.3462809999999996E-3</v>
      </c>
      <c r="KC337" s="1">
        <v>2.0174820000000002</v>
      </c>
      <c r="KD337">
        <v>0.83804109999999998</v>
      </c>
      <c r="KE337">
        <v>20.167020000000001</v>
      </c>
      <c r="KF337" s="1">
        <v>4.8697499999999999E-3</v>
      </c>
      <c r="KG337" s="1">
        <v>1.8442750000000001</v>
      </c>
      <c r="KH337">
        <v>0.83564830000000001</v>
      </c>
      <c r="KI337">
        <v>19.5792</v>
      </c>
      <c r="KJ337" s="1">
        <v>4.4120799999999996E-3</v>
      </c>
      <c r="KK337" s="1">
        <v>1.675989</v>
      </c>
      <c r="KL337">
        <v>0.83368739999999997</v>
      </c>
      <c r="KM337">
        <v>19.632760000000001</v>
      </c>
      <c r="KN337" s="1">
        <v>3.9713780000000002E-3</v>
      </c>
      <c r="KO337" s="1">
        <v>1.512437</v>
      </c>
      <c r="KP337">
        <v>0.83210969999999995</v>
      </c>
      <c r="KQ337">
        <v>20.161210000000001</v>
      </c>
      <c r="KR337" s="1">
        <v>3.5437620000000002E-3</v>
      </c>
      <c r="KS337" s="1">
        <v>1.3527610000000001</v>
      </c>
      <c r="KT337">
        <v>0.83085290000000001</v>
      </c>
      <c r="KU337">
        <v>20.964500000000001</v>
      </c>
      <c r="KV337" s="1">
        <v>3.1259220000000002E-3</v>
      </c>
      <c r="KW337" s="1">
        <v>1.1955910000000001</v>
      </c>
      <c r="KX337">
        <v>0.82990679999999994</v>
      </c>
      <c r="KY337">
        <v>21.834150000000001</v>
      </c>
      <c r="KZ337" s="1">
        <v>2.7143530000000001E-3</v>
      </c>
      <c r="LA337" s="1">
        <v>1.040003</v>
      </c>
      <c r="LB337">
        <v>0.82919169999999998</v>
      </c>
      <c r="LC337">
        <v>22.249639999999999</v>
      </c>
      <c r="LD337" s="1">
        <v>2.313107E-3</v>
      </c>
      <c r="LE337" s="1">
        <v>0.88767640000000003</v>
      </c>
      <c r="LF337">
        <v>0.82872420000000002</v>
      </c>
      <c r="LG337">
        <v>21.879460000000002</v>
      </c>
      <c r="LH337" s="1">
        <v>1.9359469999999999E-3</v>
      </c>
      <c r="LI337" s="1">
        <v>0.74374530000000005</v>
      </c>
      <c r="LJ337">
        <v>0.82841710000000002</v>
      </c>
      <c r="LK337">
        <v>21.224710000000002</v>
      </c>
      <c r="LL337" s="1">
        <v>1.6001679999999999E-3</v>
      </c>
      <c r="LM337" s="1">
        <v>0.61514239999999998</v>
      </c>
      <c r="LN337">
        <v>0.82826409999999995</v>
      </c>
      <c r="LO337">
        <v>20.587730000000001</v>
      </c>
      <c r="LP337" s="1">
        <v>1.3203049999999999E-3</v>
      </c>
      <c r="LQ337" s="1">
        <v>0.5076406</v>
      </c>
      <c r="LR337">
        <v>0.8282235</v>
      </c>
      <c r="LS337">
        <v>20.57788</v>
      </c>
      <c r="LT337" s="1">
        <v>1.101327E-3</v>
      </c>
      <c r="LU337" s="1">
        <v>0.42327890000000001</v>
      </c>
      <c r="LV337">
        <v>0.82829299999999995</v>
      </c>
      <c r="LW337">
        <v>21.06221</v>
      </c>
      <c r="LX337" s="1">
        <v>9.3765820000000003E-4</v>
      </c>
      <c r="LY337" s="1">
        <v>0.36013129999999999</v>
      </c>
      <c r="LZ337">
        <v>0.82844709999999999</v>
      </c>
      <c r="MA337">
        <v>21.84826</v>
      </c>
      <c r="MB337" s="1">
        <v>8.1740209999999998E-4</v>
      </c>
      <c r="MC337" s="1">
        <v>0.31372220000000001</v>
      </c>
      <c r="MD337">
        <v>0.82865860000000002</v>
      </c>
      <c r="ME337">
        <v>22.583349999999999</v>
      </c>
      <c r="MF337" s="1">
        <v>7.2736389999999995E-4</v>
      </c>
      <c r="MG337" s="1">
        <v>0.27897939999999999</v>
      </c>
      <c r="MH337">
        <v>0.82892509999999997</v>
      </c>
      <c r="MI337">
        <v>22.895710000000001</v>
      </c>
      <c r="MJ337" s="1">
        <v>6.5674959999999997E-4</v>
      </c>
      <c r="MK337" s="1">
        <v>0.25176379999999998</v>
      </c>
      <c r="ML337">
        <v>0.82919019999999999</v>
      </c>
      <c r="MM337">
        <v>22.475490000000001</v>
      </c>
      <c r="MN337" s="1">
        <v>5.9871519999999995E-4</v>
      </c>
      <c r="MO337" s="1">
        <v>0.2293982</v>
      </c>
      <c r="MP337">
        <v>0.82948679999999997</v>
      </c>
      <c r="MQ337">
        <v>21.77646</v>
      </c>
      <c r="MR337" s="1">
        <v>5.4970949999999996E-4</v>
      </c>
      <c r="MS337" s="1">
        <v>0.21052209999999999</v>
      </c>
      <c r="MT337">
        <v>0.82975270000000001</v>
      </c>
      <c r="MU337">
        <v>21.09038</v>
      </c>
      <c r="MV337" s="1">
        <v>5.0820200000000002E-4</v>
      </c>
      <c r="MW337" s="1">
        <v>0.19452179999999999</v>
      </c>
      <c r="MX337">
        <v>0.82998609999999995</v>
      </c>
      <c r="MY337">
        <v>20.990320000000001</v>
      </c>
      <c r="MZ337" s="1">
        <v>4.7314939999999999E-4</v>
      </c>
      <c r="NA337" s="1">
        <v>0.181029</v>
      </c>
      <c r="NB337">
        <v>0.83016049999999997</v>
      </c>
      <c r="NC337">
        <v>20.90644</v>
      </c>
      <c r="ND337" s="1">
        <v>4.436326E-4</v>
      </c>
      <c r="NE337" s="1">
        <v>0.1696415</v>
      </c>
      <c r="NF337">
        <v>0.83029549999999996</v>
      </c>
      <c r="NG337">
        <v>21.322970000000002</v>
      </c>
      <c r="NH337" s="1">
        <v>4.1830010000000001E-4</v>
      </c>
      <c r="NI337" s="1">
        <v>0.15989059999999999</v>
      </c>
      <c r="NJ337">
        <v>0.83037249999999996</v>
      </c>
      <c r="NK337">
        <v>22.013919999999999</v>
      </c>
      <c r="NL337" s="1">
        <v>3.9603199999999999E-4</v>
      </c>
      <c r="NM337" s="1">
        <v>0.15133489999999999</v>
      </c>
      <c r="NN337">
        <v>0.83035879999999995</v>
      </c>
      <c r="NO337">
        <v>22.434799999999999</v>
      </c>
      <c r="NP337" s="1">
        <v>3.7600250000000002E-4</v>
      </c>
      <c r="NQ337" s="1">
        <v>0.14364859999999999</v>
      </c>
      <c r="NR337">
        <v>0.83028389999999996</v>
      </c>
      <c r="NS337">
        <v>22.160920000000001</v>
      </c>
      <c r="NT337" s="1">
        <v>3.5773640000000002E-4</v>
      </c>
      <c r="NU337" s="1">
        <v>0.13664789999999999</v>
      </c>
      <c r="NV337">
        <v>0.83007759999999997</v>
      </c>
      <c r="NW337">
        <v>21.658080000000002</v>
      </c>
      <c r="NX337" s="1">
        <v>3.4100990000000001E-4</v>
      </c>
      <c r="NY337" s="1">
        <v>0.13025500000000001</v>
      </c>
      <c r="NZ337">
        <v>0.82981340000000003</v>
      </c>
      <c r="OA337">
        <v>21.23807</v>
      </c>
      <c r="OB337" s="1">
        <v>3.2576060000000001E-4</v>
      </c>
      <c r="OC337" s="1">
        <v>0.12443510000000001</v>
      </c>
      <c r="OD337">
        <v>0.82943359999999999</v>
      </c>
      <c r="OE337">
        <v>21.50347</v>
      </c>
      <c r="OF337" s="1">
        <v>3.119485E-4</v>
      </c>
      <c r="OG337" s="1">
        <v>0.1191789</v>
      </c>
      <c r="OH337">
        <v>0.82896749999999997</v>
      </c>
      <c r="OI337">
        <v>22.325980000000001</v>
      </c>
      <c r="OJ337" s="1">
        <v>2.9957490000000002E-4</v>
      </c>
      <c r="OK337" s="1">
        <v>0.11447160000000001</v>
      </c>
    </row>
    <row r="338" spans="1:401" x14ac:dyDescent="0.35">
      <c r="A338">
        <v>344</v>
      </c>
      <c r="B338" t="s">
        <v>4</v>
      </c>
      <c r="C338" t="s">
        <v>181</v>
      </c>
      <c r="D338" t="s">
        <v>344</v>
      </c>
      <c r="E338">
        <v>75.041759999999996</v>
      </c>
      <c r="F338">
        <v>1.3050649999999999</v>
      </c>
      <c r="G338">
        <v>17.369340000000001</v>
      </c>
      <c r="H338">
        <v>0</v>
      </c>
      <c r="I338">
        <v>0</v>
      </c>
      <c r="J338">
        <v>1.3015939999999999</v>
      </c>
      <c r="K338">
        <v>17.567979999999999</v>
      </c>
      <c r="L338">
        <v>0</v>
      </c>
      <c r="M338">
        <v>0</v>
      </c>
      <c r="N338">
        <v>1.29806</v>
      </c>
      <c r="O338">
        <v>17.978400000000001</v>
      </c>
      <c r="P338">
        <v>0</v>
      </c>
      <c r="Q338">
        <v>0</v>
      </c>
      <c r="R338">
        <v>1.2945660000000001</v>
      </c>
      <c r="S338">
        <v>18.45335</v>
      </c>
      <c r="T338">
        <v>0</v>
      </c>
      <c r="U338">
        <v>0</v>
      </c>
      <c r="V338">
        <v>1.2910950000000001</v>
      </c>
      <c r="W338">
        <v>19.047560000000001</v>
      </c>
      <c r="X338">
        <v>0</v>
      </c>
      <c r="Y338">
        <v>0</v>
      </c>
      <c r="Z338">
        <v>1.287528</v>
      </c>
      <c r="AA338">
        <v>19.331440000000001</v>
      </c>
      <c r="AB338">
        <v>0</v>
      </c>
      <c r="AC338">
        <v>0</v>
      </c>
      <c r="AD338">
        <v>1.2839929999999999</v>
      </c>
      <c r="AE338">
        <v>19.11205</v>
      </c>
      <c r="AF338">
        <v>0</v>
      </c>
      <c r="AG338">
        <v>0</v>
      </c>
      <c r="AH338">
        <v>1.280478</v>
      </c>
      <c r="AI338">
        <v>18.713259999999998</v>
      </c>
      <c r="AJ338">
        <v>0</v>
      </c>
      <c r="AK338">
        <v>0</v>
      </c>
      <c r="AL338">
        <v>1.2771349999999999</v>
      </c>
      <c r="AM338">
        <v>18.237939999999998</v>
      </c>
      <c r="AN338">
        <v>0</v>
      </c>
      <c r="AO338">
        <v>0</v>
      </c>
      <c r="AP338">
        <v>1.273949</v>
      </c>
      <c r="AQ338">
        <v>18.241340000000001</v>
      </c>
      <c r="AR338">
        <v>0</v>
      </c>
      <c r="AS338">
        <v>0</v>
      </c>
      <c r="AT338">
        <v>1.2708410000000001</v>
      </c>
      <c r="AU338">
        <v>18.68807</v>
      </c>
      <c r="AV338">
        <v>0</v>
      </c>
      <c r="AW338">
        <v>0</v>
      </c>
      <c r="AX338">
        <v>1.2676620000000001</v>
      </c>
      <c r="AY338">
        <v>19.255680000000002</v>
      </c>
      <c r="AZ338">
        <v>0</v>
      </c>
      <c r="BA338">
        <v>0</v>
      </c>
      <c r="BB338">
        <v>1.2644949999999999</v>
      </c>
      <c r="BC338">
        <v>19.914490000000001</v>
      </c>
      <c r="BD338">
        <v>0</v>
      </c>
      <c r="BE338">
        <v>0</v>
      </c>
      <c r="BF338">
        <v>1.2612829999999999</v>
      </c>
      <c r="BG338">
        <v>20.211169999999999</v>
      </c>
      <c r="BH338">
        <v>0</v>
      </c>
      <c r="BI338">
        <v>0</v>
      </c>
      <c r="BJ338">
        <v>1.2580180000000001</v>
      </c>
      <c r="BK338">
        <v>20.03454</v>
      </c>
      <c r="BL338">
        <v>0</v>
      </c>
      <c r="BM338">
        <v>0</v>
      </c>
      <c r="BN338">
        <v>1.2546980000000001</v>
      </c>
      <c r="BO338">
        <v>19.736160000000002</v>
      </c>
      <c r="BP338">
        <v>0</v>
      </c>
      <c r="BQ338">
        <v>0</v>
      </c>
      <c r="BR338">
        <v>1.2512810000000001</v>
      </c>
      <c r="BS338">
        <v>19.385179999999998</v>
      </c>
      <c r="BT338">
        <v>3.8789410000000002E-30</v>
      </c>
      <c r="BU338">
        <v>7.0320769999999998E-29</v>
      </c>
      <c r="BV338">
        <v>1.2478640000000001</v>
      </c>
      <c r="BW338">
        <v>19.30939</v>
      </c>
      <c r="BX338" s="1">
        <v>2.589403E-21</v>
      </c>
      <c r="BY338" s="1">
        <v>4.7938680000000001E-20</v>
      </c>
      <c r="BZ338">
        <v>1.2442260000000001</v>
      </c>
      <c r="CA338">
        <v>19.369430000000001</v>
      </c>
      <c r="CB338" s="1">
        <v>2.04989E-14</v>
      </c>
      <c r="CC338" s="1">
        <v>3.7535430000000002E-13</v>
      </c>
      <c r="CD338">
        <v>1.240445</v>
      </c>
      <c r="CE338">
        <v>19.549479999999999</v>
      </c>
      <c r="CF338" s="1">
        <v>7.3577589999999995E-10</v>
      </c>
      <c r="CG338" s="1">
        <v>1.3660849999999999E-8</v>
      </c>
      <c r="CH338">
        <v>1.2369019999999999</v>
      </c>
      <c r="CI338">
        <v>19.671980000000001</v>
      </c>
      <c r="CJ338" s="1">
        <v>7.934946E-7</v>
      </c>
      <c r="CK338" s="1">
        <v>1.484094E-5</v>
      </c>
      <c r="CL338">
        <v>1.233284</v>
      </c>
      <c r="CM338">
        <v>19.56634</v>
      </c>
      <c r="CN338" s="1">
        <v>1.5655740000000001E-4</v>
      </c>
      <c r="CO338" s="1">
        <v>2.9464999999999999E-3</v>
      </c>
      <c r="CP338">
        <v>1.229339</v>
      </c>
      <c r="CQ338">
        <v>19.347339999999999</v>
      </c>
      <c r="CR338" s="1">
        <v>9.2543690000000001E-3</v>
      </c>
      <c r="CS338" s="1">
        <v>0.17494090000000001</v>
      </c>
      <c r="CT338">
        <v>1.2250970000000001</v>
      </c>
      <c r="CU338">
        <v>19.066939999999999</v>
      </c>
      <c r="CV338" s="1">
        <v>0.2110573</v>
      </c>
      <c r="CW338" s="1">
        <v>4.0103400000000002</v>
      </c>
      <c r="CX338">
        <v>1.2204539999999999</v>
      </c>
      <c r="CY338">
        <v>18.704139999999999</v>
      </c>
      <c r="CZ338" s="1">
        <v>2.1892290000000001</v>
      </c>
      <c r="DA338" s="1">
        <v>41.806010000000001</v>
      </c>
      <c r="DB338">
        <v>1.2154529999999999</v>
      </c>
      <c r="DC338">
        <v>18.728010000000001</v>
      </c>
      <c r="DD338" s="1">
        <v>11.64174</v>
      </c>
      <c r="DE338">
        <v>223.44329999999999</v>
      </c>
      <c r="DF338">
        <v>1.21034</v>
      </c>
      <c r="DG338">
        <v>18.7958</v>
      </c>
      <c r="DH338">
        <v>34.79269</v>
      </c>
      <c r="DI338">
        <v>671.36130000000003</v>
      </c>
      <c r="DJ338">
        <v>1.205773</v>
      </c>
      <c r="DK338">
        <v>18.92352</v>
      </c>
      <c r="DL338">
        <v>63.332729999999998</v>
      </c>
      <c r="DM338">
        <v>1227.6400000000001</v>
      </c>
      <c r="DN338">
        <v>1.2015290000000001</v>
      </c>
      <c r="DO338">
        <v>19.242509999999999</v>
      </c>
      <c r="DP338">
        <v>74.535079999999994</v>
      </c>
      <c r="DQ338">
        <v>1450.904</v>
      </c>
      <c r="DR338">
        <v>1.1971670000000001</v>
      </c>
      <c r="DS338">
        <v>19.392199999999999</v>
      </c>
      <c r="DT338">
        <v>59.822800000000001</v>
      </c>
      <c r="DU338">
        <v>1169.3309999999999</v>
      </c>
      <c r="DV338">
        <v>1.192448</v>
      </c>
      <c r="DW338">
        <v>19.192329999999998</v>
      </c>
      <c r="DX338">
        <v>34.160339999999998</v>
      </c>
      <c r="DY338">
        <v>670.68520000000001</v>
      </c>
      <c r="DZ338">
        <v>1.187724</v>
      </c>
      <c r="EA338">
        <v>18.882670000000001</v>
      </c>
      <c r="EB338">
        <v>14.45969</v>
      </c>
      <c r="EC338">
        <v>285.09249999999997</v>
      </c>
      <c r="ED338">
        <v>1.1826620000000001</v>
      </c>
      <c r="EE338">
        <v>18.52891</v>
      </c>
      <c r="EF338">
        <v>4.717015</v>
      </c>
      <c r="EG338">
        <v>93.39546</v>
      </c>
      <c r="EH338">
        <v>1.1775370000000001</v>
      </c>
      <c r="EI338">
        <v>18.69988</v>
      </c>
      <c r="EJ338">
        <v>1.2500150000000001</v>
      </c>
      <c r="EK338">
        <v>24.843789999999998</v>
      </c>
      <c r="EL338">
        <v>1.1719189999999999</v>
      </c>
      <c r="EM338">
        <v>19.033239999999999</v>
      </c>
      <c r="EN338">
        <v>0.30387029999999998</v>
      </c>
      <c r="EO338">
        <v>6.0597799999999999</v>
      </c>
      <c r="EP338">
        <v>1.165848</v>
      </c>
      <c r="EQ338">
        <v>19.36985</v>
      </c>
      <c r="ER338">
        <v>9.4545900000000002E-2</v>
      </c>
      <c r="ES338">
        <v>1.8889659999999999</v>
      </c>
      <c r="ET338">
        <v>1.159181</v>
      </c>
      <c r="EU338">
        <v>19.96696</v>
      </c>
      <c r="EV338">
        <v>5.3442249999999997E-2</v>
      </c>
      <c r="EW338">
        <v>1.0693330000000001</v>
      </c>
      <c r="EX338">
        <v>1.1517409999999999</v>
      </c>
      <c r="EY338">
        <v>20.286210000000001</v>
      </c>
      <c r="EZ338">
        <v>4.4221580000000003E-2</v>
      </c>
      <c r="FA338">
        <v>0.888131</v>
      </c>
      <c r="FB338">
        <v>1.1436710000000001</v>
      </c>
      <c r="FC338">
        <v>20.01052</v>
      </c>
      <c r="FD338">
        <v>4.0534470000000003E-2</v>
      </c>
      <c r="FE338">
        <v>0.81809659999999995</v>
      </c>
      <c r="FF338">
        <v>1.13541</v>
      </c>
      <c r="FG338">
        <v>19.72794</v>
      </c>
      <c r="FH338">
        <v>3.7929079999999997E-2</v>
      </c>
      <c r="FI338">
        <v>0.76956329999999995</v>
      </c>
      <c r="FJ338">
        <v>1.1261840000000001</v>
      </c>
      <c r="FK338">
        <v>19.43411</v>
      </c>
      <c r="FL338" s="1">
        <v>3.5581160000000001E-2</v>
      </c>
      <c r="FM338">
        <v>0.72634089999999996</v>
      </c>
      <c r="FN338">
        <v>1.1170020000000001</v>
      </c>
      <c r="FO338">
        <v>19.565740000000002</v>
      </c>
      <c r="FP338" s="1">
        <v>3.3367620000000001E-2</v>
      </c>
      <c r="FQ338" s="1">
        <v>0.68535469999999998</v>
      </c>
      <c r="FR338">
        <v>1.107291</v>
      </c>
      <c r="FS338">
        <v>19.95411</v>
      </c>
      <c r="FT338" s="1">
        <v>3.1278899999999998E-2</v>
      </c>
      <c r="FU338" s="1">
        <v>0.64672929999999995</v>
      </c>
      <c r="FV338">
        <v>1.0954820000000001</v>
      </c>
      <c r="FW338">
        <v>20.304279999999999</v>
      </c>
      <c r="FX338" s="1">
        <v>2.9413209999999999E-2</v>
      </c>
      <c r="FY338" s="1">
        <v>0.61313329999999999</v>
      </c>
      <c r="FZ338">
        <v>1.084052</v>
      </c>
      <c r="GA338">
        <v>20.70834</v>
      </c>
      <c r="GB338" s="1">
        <v>2.8052339999999999E-2</v>
      </c>
      <c r="GC338" s="1">
        <v>0.5893581</v>
      </c>
      <c r="GD338">
        <v>1.0730500000000001</v>
      </c>
      <c r="GE338">
        <v>20.785270000000001</v>
      </c>
      <c r="GF338" s="1">
        <v>2.7372440000000001E-2</v>
      </c>
      <c r="GG338" s="1">
        <v>0.57946370000000003</v>
      </c>
      <c r="GH338">
        <v>1.0620810000000001</v>
      </c>
      <c r="GI338">
        <v>20.4529</v>
      </c>
      <c r="GJ338" s="1">
        <v>2.738786E-2</v>
      </c>
      <c r="GK338" s="1">
        <v>0.58421160000000005</v>
      </c>
      <c r="GL338">
        <v>1.051037</v>
      </c>
      <c r="GM338">
        <v>20.147590000000001</v>
      </c>
      <c r="GN338" s="1">
        <v>2.778682E-2</v>
      </c>
      <c r="GO338" s="1">
        <v>0.59733519999999996</v>
      </c>
      <c r="GP338">
        <v>1.0397320000000001</v>
      </c>
      <c r="GQ338">
        <v>19.94642</v>
      </c>
      <c r="GR338" s="1">
        <v>2.8068760000000002E-2</v>
      </c>
      <c r="GS338" s="1">
        <v>0.60820050000000003</v>
      </c>
      <c r="GT338">
        <v>1.0295300000000001</v>
      </c>
      <c r="GU338">
        <v>19.836729999999999</v>
      </c>
      <c r="GV338" s="1">
        <v>2.7920380000000002E-2</v>
      </c>
      <c r="GW338" s="1">
        <v>0.60924889999999998</v>
      </c>
      <c r="GX338">
        <v>1.0191809999999999</v>
      </c>
      <c r="GY338">
        <v>20.104379999999999</v>
      </c>
      <c r="GZ338" s="1">
        <v>2.7172930000000001E-2</v>
      </c>
      <c r="HA338" s="1">
        <v>0.59727870000000005</v>
      </c>
      <c r="HB338">
        <v>1.007917</v>
      </c>
      <c r="HC338">
        <v>20.36957</v>
      </c>
      <c r="HD338" s="1">
        <v>2.5935389999999999E-2</v>
      </c>
      <c r="HE338" s="1">
        <v>0.57472840000000003</v>
      </c>
      <c r="HF338">
        <v>0.99639979999999995</v>
      </c>
      <c r="HG338">
        <v>20.501329999999999</v>
      </c>
      <c r="HH338" s="1">
        <v>2.440281E-2</v>
      </c>
      <c r="HI338" s="1">
        <v>0.54541119999999998</v>
      </c>
      <c r="HJ338">
        <v>0.98504309999999995</v>
      </c>
      <c r="HK338">
        <v>20.276789999999998</v>
      </c>
      <c r="HL338" s="1">
        <v>2.2723650000000001E-2</v>
      </c>
      <c r="HM338" s="1">
        <v>0.51212679999999999</v>
      </c>
      <c r="HN338">
        <v>0.97339200000000003</v>
      </c>
      <c r="HO338">
        <v>19.940529999999999</v>
      </c>
      <c r="HP338" s="1">
        <v>2.1011889999999998E-2</v>
      </c>
      <c r="HQ338" s="1">
        <v>0.47770689999999999</v>
      </c>
      <c r="HR338">
        <v>0.96177610000000002</v>
      </c>
      <c r="HS338">
        <v>19.543880000000001</v>
      </c>
      <c r="HT338" s="1">
        <v>1.9362210000000001E-2</v>
      </c>
      <c r="HU338" s="1">
        <v>0.44412469999999998</v>
      </c>
      <c r="HV338">
        <v>0.94984040000000003</v>
      </c>
      <c r="HW338">
        <v>19.147279999999999</v>
      </c>
      <c r="HX338" s="1">
        <v>1.7801250000000001E-2</v>
      </c>
      <c r="HY338" s="1">
        <v>0.41211439999999999</v>
      </c>
      <c r="HZ338">
        <v>0.93806460000000003</v>
      </c>
      <c r="IA338">
        <v>18.930759999999999</v>
      </c>
      <c r="IB338" s="1">
        <v>1.6340009999999999E-2</v>
      </c>
      <c r="IC338" s="1">
        <v>0.38179190000000002</v>
      </c>
      <c r="ID338">
        <v>0.92676950000000002</v>
      </c>
      <c r="IE338">
        <v>19.16452</v>
      </c>
      <c r="IF338" s="1">
        <v>1.50007E-2</v>
      </c>
      <c r="IG338" s="1">
        <v>0.35356569999999998</v>
      </c>
      <c r="IH338">
        <v>0.91531819999999997</v>
      </c>
      <c r="II338">
        <v>19.59085</v>
      </c>
      <c r="IJ338" s="1">
        <v>1.377575E-2</v>
      </c>
      <c r="IK338" s="1">
        <v>0.32764549999999998</v>
      </c>
      <c r="IL338">
        <v>0.90426490000000004</v>
      </c>
      <c r="IM338">
        <v>20.026620000000001</v>
      </c>
      <c r="IN338" s="1">
        <v>1.265193E-2</v>
      </c>
      <c r="IO338" s="1">
        <v>0.30366660000000001</v>
      </c>
      <c r="IP338">
        <v>0.8932523</v>
      </c>
      <c r="IQ338">
        <v>20.036280000000001</v>
      </c>
      <c r="IR338" s="1">
        <v>1.16183E-2</v>
      </c>
      <c r="IS338" s="1">
        <v>0.28154499999999999</v>
      </c>
      <c r="IT338">
        <v>0.88240929999999995</v>
      </c>
      <c r="IU338">
        <v>19.69265</v>
      </c>
      <c r="IV338" s="1">
        <v>1.0668240000000001E-2</v>
      </c>
      <c r="IW338" s="1">
        <v>0.26105660000000003</v>
      </c>
      <c r="IX338">
        <v>0.87164399999999997</v>
      </c>
      <c r="IY338">
        <v>19.281220000000001</v>
      </c>
      <c r="IZ338" s="1">
        <v>9.7955019999999993E-3</v>
      </c>
      <c r="JA338" s="1">
        <v>0.2421228</v>
      </c>
      <c r="JB338">
        <v>0.86184000000000005</v>
      </c>
      <c r="JC338">
        <v>18.923690000000001</v>
      </c>
      <c r="JD338" s="1">
        <v>9.0023220000000001E-3</v>
      </c>
      <c r="JE338" s="1">
        <v>0.2246157</v>
      </c>
      <c r="JF338">
        <v>0.85296890000000003</v>
      </c>
      <c r="JG338">
        <v>19.00132</v>
      </c>
      <c r="JH338" s="1">
        <v>8.2743839999999992E-3</v>
      </c>
      <c r="JI338" s="1">
        <v>0.20827390000000001</v>
      </c>
      <c r="JJ338">
        <v>0.84502390000000005</v>
      </c>
      <c r="JK338">
        <v>19.501180000000002</v>
      </c>
      <c r="JL338" s="1">
        <v>7.6095930000000004E-3</v>
      </c>
      <c r="JM338" s="1">
        <v>0.1930742</v>
      </c>
      <c r="JN338">
        <v>0.83803609999999995</v>
      </c>
      <c r="JO338">
        <v>20.053740000000001</v>
      </c>
      <c r="JP338" s="1">
        <v>6.9988189999999999E-3</v>
      </c>
      <c r="JQ338" s="1">
        <v>0.1788708</v>
      </c>
      <c r="JR338">
        <v>0.83190969999999997</v>
      </c>
      <c r="JS338">
        <v>20.67135</v>
      </c>
      <c r="JT338" s="1">
        <v>6.4338590000000001E-3</v>
      </c>
      <c r="JU338" s="1">
        <v>0.1654842</v>
      </c>
      <c r="JV338">
        <v>0.82661620000000002</v>
      </c>
      <c r="JW338">
        <v>21.093209999999999</v>
      </c>
      <c r="JX338" s="1">
        <v>5.9046910000000001E-3</v>
      </c>
      <c r="JY338" s="1">
        <v>0.1527271</v>
      </c>
      <c r="JZ338">
        <v>0.82212799999999997</v>
      </c>
      <c r="KA338">
        <v>20.84057</v>
      </c>
      <c r="KB338" s="1">
        <v>5.4045229999999996E-3</v>
      </c>
      <c r="KC338" s="1">
        <v>0.1404485</v>
      </c>
      <c r="KD338">
        <v>0.81843279999999996</v>
      </c>
      <c r="KE338">
        <v>20.208130000000001</v>
      </c>
      <c r="KF338" s="1">
        <v>4.9264790000000001E-3</v>
      </c>
      <c r="KG338" s="1">
        <v>0.12855249999999999</v>
      </c>
      <c r="KH338">
        <v>0.81539850000000003</v>
      </c>
      <c r="KI338">
        <v>19.624220000000001</v>
      </c>
      <c r="KJ338" s="1">
        <v>4.467281E-3</v>
      </c>
      <c r="KK338" s="1">
        <v>0.1169664</v>
      </c>
      <c r="KL338">
        <v>0.81288950000000004</v>
      </c>
      <c r="KM338">
        <v>19.66385</v>
      </c>
      <c r="KN338" s="1">
        <v>4.0250820000000001E-3</v>
      </c>
      <c r="KO338" s="1">
        <v>0.105686</v>
      </c>
      <c r="KP338">
        <v>0.81088329999999997</v>
      </c>
      <c r="KQ338">
        <v>20.16281</v>
      </c>
      <c r="KR338" s="1">
        <v>3.5964399999999998E-3</v>
      </c>
      <c r="KS338" s="1">
        <v>9.4664079999999998E-2</v>
      </c>
      <c r="KT338">
        <v>0.80927059999999995</v>
      </c>
      <c r="KU338">
        <v>20.94971</v>
      </c>
      <c r="KV338" s="1">
        <v>3.1779640000000001E-3</v>
      </c>
      <c r="KW338" s="1">
        <v>8.3809819999999993E-2</v>
      </c>
      <c r="KX338">
        <v>0.80805159999999998</v>
      </c>
      <c r="KY338">
        <v>21.803999999999998</v>
      </c>
      <c r="KZ338" s="1">
        <v>2.765862E-3</v>
      </c>
      <c r="LA338" s="1">
        <v>7.3057639999999993E-2</v>
      </c>
      <c r="LB338">
        <v>0.80713420000000002</v>
      </c>
      <c r="LC338">
        <v>22.220790000000001</v>
      </c>
      <c r="LD338" s="1">
        <v>2.3630370000000001E-3</v>
      </c>
      <c r="LE338" s="1">
        <v>6.2500780000000006E-2</v>
      </c>
      <c r="LF338">
        <v>0.8064789</v>
      </c>
      <c r="LG338">
        <v>21.900010000000002</v>
      </c>
      <c r="LH338" s="1">
        <v>1.9821999999999999E-3</v>
      </c>
      <c r="LI338" s="1">
        <v>5.2477139999999999E-2</v>
      </c>
      <c r="LJ338">
        <v>0.80608769999999996</v>
      </c>
      <c r="LK338">
        <v>21.266290000000001</v>
      </c>
      <c r="LL338" s="1">
        <v>1.6404810000000001E-3</v>
      </c>
      <c r="LM338" s="1">
        <v>4.3458330000000003E-2</v>
      </c>
      <c r="LN338">
        <v>0.80587640000000005</v>
      </c>
      <c r="LO338">
        <v>20.6434</v>
      </c>
      <c r="LP338" s="1">
        <v>1.35316E-3</v>
      </c>
      <c r="LQ338" s="1">
        <v>3.586189E-2</v>
      </c>
      <c r="LR338">
        <v>0.80581899999999995</v>
      </c>
      <c r="LS338">
        <v>20.62</v>
      </c>
      <c r="LT338" s="1">
        <v>1.1265750000000001E-3</v>
      </c>
      <c r="LU338" s="1">
        <v>2.985846E-2</v>
      </c>
      <c r="LV338">
        <v>0.80590010000000001</v>
      </c>
      <c r="LW338">
        <v>21.069050000000001</v>
      </c>
      <c r="LX338" s="1">
        <v>9.5633909999999999E-4</v>
      </c>
      <c r="LY338" s="1">
        <v>2.53425E-2</v>
      </c>
      <c r="LZ338">
        <v>0.80606350000000004</v>
      </c>
      <c r="MA338">
        <v>21.834070000000001</v>
      </c>
      <c r="MB338" s="1">
        <v>8.3115740000000004E-4</v>
      </c>
      <c r="MC338" s="1">
        <v>2.2019629999999998E-2</v>
      </c>
      <c r="MD338">
        <v>0.80634269999999997</v>
      </c>
      <c r="ME338">
        <v>22.561029999999999</v>
      </c>
      <c r="MF338" s="1">
        <v>7.3782929999999995E-4</v>
      </c>
      <c r="MG338" s="1">
        <v>1.9539299999999999E-2</v>
      </c>
      <c r="MH338">
        <v>0.80665109999999995</v>
      </c>
      <c r="MI338">
        <v>22.875080000000001</v>
      </c>
      <c r="MJ338" s="1">
        <v>6.6510750000000002E-4</v>
      </c>
      <c r="MK338" s="1">
        <v>1.7607350000000001E-2</v>
      </c>
      <c r="ML338">
        <v>0.80698840000000005</v>
      </c>
      <c r="MM338">
        <v>22.499009999999998</v>
      </c>
      <c r="MN338" s="1">
        <v>6.0567420000000002E-4</v>
      </c>
      <c r="MO338" s="1">
        <v>1.6026930000000002E-2</v>
      </c>
      <c r="MP338">
        <v>0.80734539999999999</v>
      </c>
      <c r="MQ338">
        <v>21.820519999999998</v>
      </c>
      <c r="MR338" s="1">
        <v>5.5561230000000003E-4</v>
      </c>
      <c r="MS338" s="1">
        <v>1.4696580000000001E-2</v>
      </c>
      <c r="MT338">
        <v>0.80766340000000003</v>
      </c>
      <c r="MU338">
        <v>21.145900000000001</v>
      </c>
      <c r="MV338" s="1">
        <v>5.1319280000000004E-4</v>
      </c>
      <c r="MW338" s="1">
        <v>1.356863E-2</v>
      </c>
      <c r="MX338">
        <v>0.80795349999999999</v>
      </c>
      <c r="MY338">
        <v>21.019780000000001</v>
      </c>
      <c r="MZ338" s="1">
        <v>4.7735280000000001E-4</v>
      </c>
      <c r="NA338" s="1">
        <v>1.2617099999999999E-2</v>
      </c>
      <c r="NB338">
        <v>0.80818570000000001</v>
      </c>
      <c r="NC338">
        <v>20.923760000000001</v>
      </c>
      <c r="ND338" s="1">
        <v>4.4718660000000001E-4</v>
      </c>
      <c r="NE338" s="1">
        <v>1.181429E-2</v>
      </c>
      <c r="NF338">
        <v>0.80836920000000001</v>
      </c>
      <c r="NG338">
        <v>21.32</v>
      </c>
      <c r="NH338" s="1">
        <v>4.213722E-4</v>
      </c>
      <c r="NI338" s="1">
        <v>1.1128590000000001E-2</v>
      </c>
      <c r="NJ338">
        <v>0.80846600000000002</v>
      </c>
      <c r="NK338">
        <v>21.98141</v>
      </c>
      <c r="NL338" s="1">
        <v>3.9875499999999999E-4</v>
      </c>
      <c r="NM338" s="1">
        <v>1.0528569999999999E-2</v>
      </c>
      <c r="NN338">
        <v>0.80848169999999997</v>
      </c>
      <c r="NO338">
        <v>22.405360000000002</v>
      </c>
      <c r="NP338" s="1">
        <v>3.7846830000000002E-4</v>
      </c>
      <c r="NQ338" s="1">
        <v>9.9908749999999998E-3</v>
      </c>
      <c r="NR338">
        <v>0.80836280000000005</v>
      </c>
      <c r="NS338">
        <v>22.173819999999999</v>
      </c>
      <c r="NT338" s="1">
        <v>3.599861E-4</v>
      </c>
      <c r="NU338" s="1">
        <v>9.5020520000000004E-3</v>
      </c>
      <c r="NV338">
        <v>0.80815190000000003</v>
      </c>
      <c r="NW338">
        <v>21.683330000000002</v>
      </c>
      <c r="NX338" s="1">
        <v>3.4306549999999999E-4</v>
      </c>
      <c r="NY338" s="1">
        <v>9.0556930000000001E-3</v>
      </c>
      <c r="NZ338">
        <v>0.80782010000000004</v>
      </c>
      <c r="OA338">
        <v>21.277519999999999</v>
      </c>
      <c r="OB338" s="1">
        <v>3.2763079999999998E-4</v>
      </c>
      <c r="OC338" s="1">
        <v>8.649416E-3</v>
      </c>
      <c r="OD338">
        <v>0.80738030000000005</v>
      </c>
      <c r="OE338">
        <v>21.523160000000001</v>
      </c>
      <c r="OF338" s="1">
        <v>3.1363149999999999E-4</v>
      </c>
      <c r="OG338" s="1">
        <v>8.2822390000000003E-3</v>
      </c>
      <c r="OH338">
        <v>0.80680160000000001</v>
      </c>
      <c r="OI338">
        <v>22.315370000000001</v>
      </c>
      <c r="OJ338" s="1">
        <v>3.0107469999999999E-4</v>
      </c>
      <c r="OK338" s="1">
        <v>7.9532600000000002E-3</v>
      </c>
    </row>
    <row r="339" spans="1:401" x14ac:dyDescent="0.35">
      <c r="A339">
        <v>345</v>
      </c>
      <c r="B339" t="s">
        <v>4</v>
      </c>
      <c r="C339" t="s">
        <v>181</v>
      </c>
      <c r="D339" t="s">
        <v>345</v>
      </c>
      <c r="E339">
        <v>270.22649999999999</v>
      </c>
      <c r="F339">
        <v>1.2686139999999999</v>
      </c>
      <c r="G339">
        <v>17.374690000000001</v>
      </c>
      <c r="H339">
        <v>0</v>
      </c>
      <c r="I339">
        <v>0</v>
      </c>
      <c r="J339">
        <v>1.2650319999999999</v>
      </c>
      <c r="K339">
        <v>17.569870000000002</v>
      </c>
      <c r="L339">
        <v>0</v>
      </c>
      <c r="M339">
        <v>0</v>
      </c>
      <c r="N339">
        <v>1.2613650000000001</v>
      </c>
      <c r="O339">
        <v>17.978649999999998</v>
      </c>
      <c r="P339">
        <v>0</v>
      </c>
      <c r="Q339">
        <v>0</v>
      </c>
      <c r="R339">
        <v>1.2577370000000001</v>
      </c>
      <c r="S339">
        <v>18.451599999999999</v>
      </c>
      <c r="T339">
        <v>0</v>
      </c>
      <c r="U339">
        <v>0</v>
      </c>
      <c r="V339">
        <v>1.2541340000000001</v>
      </c>
      <c r="W339">
        <v>19.04429</v>
      </c>
      <c r="X339">
        <v>0</v>
      </c>
      <c r="Y339">
        <v>0</v>
      </c>
      <c r="Z339">
        <v>1.2504630000000001</v>
      </c>
      <c r="AA339">
        <v>19.330539999999999</v>
      </c>
      <c r="AB339">
        <v>0</v>
      </c>
      <c r="AC339">
        <v>0</v>
      </c>
      <c r="AD339">
        <v>1.2467779999999999</v>
      </c>
      <c r="AE339">
        <v>19.114519999999999</v>
      </c>
      <c r="AF339">
        <v>0</v>
      </c>
      <c r="AG339">
        <v>0</v>
      </c>
      <c r="AH339">
        <v>1.2431399999999999</v>
      </c>
      <c r="AI339">
        <v>18.717770000000002</v>
      </c>
      <c r="AJ339">
        <v>0</v>
      </c>
      <c r="AK339">
        <v>0</v>
      </c>
      <c r="AL339">
        <v>1.239665</v>
      </c>
      <c r="AM339">
        <v>18.24456</v>
      </c>
      <c r="AN339">
        <v>0</v>
      </c>
      <c r="AO339">
        <v>0</v>
      </c>
      <c r="AP339">
        <v>1.236351</v>
      </c>
      <c r="AQ339">
        <v>18.245200000000001</v>
      </c>
      <c r="AR339">
        <v>0</v>
      </c>
      <c r="AS339">
        <v>0</v>
      </c>
      <c r="AT339">
        <v>1.233088</v>
      </c>
      <c r="AU339">
        <v>18.68852</v>
      </c>
      <c r="AV339">
        <v>0</v>
      </c>
      <c r="AW339">
        <v>0</v>
      </c>
      <c r="AX339">
        <v>1.22976</v>
      </c>
      <c r="AY339">
        <v>19.25393</v>
      </c>
      <c r="AZ339">
        <v>0</v>
      </c>
      <c r="BA339">
        <v>0</v>
      </c>
      <c r="BB339">
        <v>1.226464</v>
      </c>
      <c r="BC339">
        <v>19.910520000000002</v>
      </c>
      <c r="BD339">
        <v>0</v>
      </c>
      <c r="BE339">
        <v>0</v>
      </c>
      <c r="BF339">
        <v>1.223104</v>
      </c>
      <c r="BG339">
        <v>20.209620000000001</v>
      </c>
      <c r="BH339">
        <v>0</v>
      </c>
      <c r="BI339">
        <v>0</v>
      </c>
      <c r="BJ339">
        <v>1.2196910000000001</v>
      </c>
      <c r="BK339">
        <v>20.036490000000001</v>
      </c>
      <c r="BL339">
        <v>0</v>
      </c>
      <c r="BM339">
        <v>0</v>
      </c>
      <c r="BN339">
        <v>1.2162230000000001</v>
      </c>
      <c r="BO339">
        <v>19.739439999999998</v>
      </c>
      <c r="BP339">
        <v>0</v>
      </c>
      <c r="BQ339">
        <v>0</v>
      </c>
      <c r="BR339">
        <v>1.2126779999999999</v>
      </c>
      <c r="BS339">
        <v>19.390809999999998</v>
      </c>
      <c r="BT339">
        <v>2.7889079999999999E-30</v>
      </c>
      <c r="BU339">
        <v>1.884312E-28</v>
      </c>
      <c r="BV339">
        <v>1.209084</v>
      </c>
      <c r="BW339">
        <v>19.313140000000001</v>
      </c>
      <c r="BX339" s="1">
        <v>2.4783569999999998E-21</v>
      </c>
      <c r="BY339" s="1">
        <v>1.5982159999999999E-19</v>
      </c>
      <c r="BZ339">
        <v>1.2052940000000001</v>
      </c>
      <c r="CA339">
        <v>19.371600000000001</v>
      </c>
      <c r="CB339" s="1">
        <v>1.881749E-14</v>
      </c>
      <c r="CC339" s="1">
        <v>1.166257E-12</v>
      </c>
      <c r="CD339">
        <v>1.2013830000000001</v>
      </c>
      <c r="CE339">
        <v>19.549610000000001</v>
      </c>
      <c r="CF339" s="1">
        <v>7.0228379999999995E-10</v>
      </c>
      <c r="CG339" s="1">
        <v>4.5431780000000002E-8</v>
      </c>
      <c r="CH339">
        <v>1.1976800000000001</v>
      </c>
      <c r="CI339">
        <v>19.670809999999999</v>
      </c>
      <c r="CJ339" s="1">
        <v>7.6628910000000003E-7</v>
      </c>
      <c r="CK339" s="1">
        <v>5.0496610000000001E-5</v>
      </c>
      <c r="CL339">
        <v>1.193881</v>
      </c>
      <c r="CM339">
        <v>19.567710000000002</v>
      </c>
      <c r="CN339" s="1">
        <v>1.5234790000000001E-4</v>
      </c>
      <c r="CO339" s="1">
        <v>1.0185619999999999E-2</v>
      </c>
      <c r="CP339">
        <v>1.1897819999999999</v>
      </c>
      <c r="CQ339">
        <v>19.349299999999999</v>
      </c>
      <c r="CR339" s="1">
        <v>9.0582379999999997E-3</v>
      </c>
      <c r="CS339" s="1">
        <v>0.61246310000000004</v>
      </c>
      <c r="CT339">
        <v>1.185405</v>
      </c>
      <c r="CU339">
        <v>19.07086</v>
      </c>
      <c r="CV339" s="1">
        <v>0.2075843</v>
      </c>
      <c r="CW339" s="1">
        <v>14.19464</v>
      </c>
      <c r="CX339">
        <v>1.180599</v>
      </c>
      <c r="CY339">
        <v>18.709320000000002</v>
      </c>
      <c r="CZ339" s="1">
        <v>2.1621589999999999</v>
      </c>
      <c r="DA339">
        <v>149.42609999999999</v>
      </c>
      <c r="DB339">
        <v>1.175422</v>
      </c>
      <c r="DC339">
        <v>18.730319999999999</v>
      </c>
      <c r="DD339" s="1">
        <v>11.539770000000001</v>
      </c>
      <c r="DE339">
        <v>805.79229999999995</v>
      </c>
      <c r="DF339">
        <v>1.170093</v>
      </c>
      <c r="DG339">
        <v>18.79766</v>
      </c>
      <c r="DH339">
        <v>34.600499999999997</v>
      </c>
      <c r="DI339">
        <v>2441.2429999999999</v>
      </c>
      <c r="DJ339">
        <v>1.1653150000000001</v>
      </c>
      <c r="DK339">
        <v>18.92389</v>
      </c>
      <c r="DL339">
        <v>63.167619999999999</v>
      </c>
      <c r="DM339">
        <v>4498.9049999999997</v>
      </c>
      <c r="DN339">
        <v>1.1608639999999999</v>
      </c>
      <c r="DO339">
        <v>19.240020000000001</v>
      </c>
      <c r="DP339">
        <v>74.536929999999998</v>
      </c>
      <c r="DQ339">
        <v>5356.4589999999998</v>
      </c>
      <c r="DR339">
        <v>1.1563810000000001</v>
      </c>
      <c r="DS339">
        <v>19.391490000000001</v>
      </c>
      <c r="DT339">
        <v>59.97466</v>
      </c>
      <c r="DU339">
        <v>4347.1880000000001</v>
      </c>
      <c r="DV339">
        <v>1.151443</v>
      </c>
      <c r="DW339">
        <v>19.193549999999998</v>
      </c>
      <c r="DX339">
        <v>34.324170000000002</v>
      </c>
      <c r="DY339">
        <v>2509.8739999999998</v>
      </c>
      <c r="DZ339">
        <v>1.146468</v>
      </c>
      <c r="EA339">
        <v>18.886579999999999</v>
      </c>
      <c r="EB339">
        <v>14.55897</v>
      </c>
      <c r="EC339">
        <v>1073.691</v>
      </c>
      <c r="ED339">
        <v>1.1411629999999999</v>
      </c>
      <c r="EE339">
        <v>18.5367</v>
      </c>
      <c r="EF339">
        <v>4.7580090000000004</v>
      </c>
      <c r="EG339">
        <v>353.84719999999999</v>
      </c>
      <c r="EH339">
        <v>1.135761</v>
      </c>
      <c r="EI339">
        <v>18.704509999999999</v>
      </c>
      <c r="EJ339">
        <v>1.2625900000000001</v>
      </c>
      <c r="EK339">
        <v>94.587639999999993</v>
      </c>
      <c r="EL339">
        <v>1.129875</v>
      </c>
      <c r="EM339">
        <v>19.036380000000001</v>
      </c>
      <c r="EN339">
        <v>0.30691940000000001</v>
      </c>
      <c r="EO339">
        <v>23.085629999999998</v>
      </c>
      <c r="EP339">
        <v>1.123518</v>
      </c>
      <c r="EQ339">
        <v>19.372119999999999</v>
      </c>
      <c r="ER339">
        <v>9.5181399999999999E-2</v>
      </c>
      <c r="ES339">
        <v>7.1205930000000004</v>
      </c>
      <c r="ET339">
        <v>1.116511</v>
      </c>
      <c r="EU339">
        <v>19.964300000000001</v>
      </c>
      <c r="EV339">
        <v>5.3570590000000001E-2</v>
      </c>
      <c r="EW339">
        <v>3.9744980000000001</v>
      </c>
      <c r="EX339">
        <v>1.1087590000000001</v>
      </c>
      <c r="EY339">
        <v>20.284559999999999</v>
      </c>
      <c r="EZ339">
        <v>4.4257570000000003E-2</v>
      </c>
      <c r="FA339">
        <v>3.283175</v>
      </c>
      <c r="FB339">
        <v>1.1003240000000001</v>
      </c>
      <c r="FC339">
        <v>20.01305</v>
      </c>
      <c r="FD339">
        <v>4.0554020000000003E-2</v>
      </c>
      <c r="FE339">
        <v>3.0202290000000001</v>
      </c>
      <c r="FF339">
        <v>1.091661</v>
      </c>
      <c r="FG339">
        <v>19.730239999999998</v>
      </c>
      <c r="FH339" s="1">
        <v>3.7945300000000001E-2</v>
      </c>
      <c r="FI339">
        <v>2.839772</v>
      </c>
      <c r="FJ339">
        <v>1.0820110000000001</v>
      </c>
      <c r="FK339">
        <v>19.441479999999999</v>
      </c>
      <c r="FL339" s="1">
        <v>3.5596330000000002E-2</v>
      </c>
      <c r="FM339">
        <v>2.6794750000000001</v>
      </c>
      <c r="FN339">
        <v>1.0724009999999999</v>
      </c>
      <c r="FO339">
        <v>19.571719999999999</v>
      </c>
      <c r="FP339" s="1">
        <v>3.3382599999999998E-2</v>
      </c>
      <c r="FQ339" s="1">
        <v>2.5276399999999999</v>
      </c>
      <c r="FR339">
        <v>1.0622199999999999</v>
      </c>
      <c r="FS339">
        <v>19.957550000000001</v>
      </c>
      <c r="FT339" s="1">
        <v>3.1293090000000003E-2</v>
      </c>
      <c r="FU339" s="1">
        <v>2.3845969999999999</v>
      </c>
      <c r="FV339">
        <v>1.050535</v>
      </c>
      <c r="FW339">
        <v>20.308140000000002</v>
      </c>
      <c r="FX339" s="1">
        <v>2.9424599999999999E-2</v>
      </c>
      <c r="FY339" s="1">
        <v>2.2585229999999998</v>
      </c>
      <c r="FZ339">
        <v>1.039147</v>
      </c>
      <c r="GA339">
        <v>20.709199999999999</v>
      </c>
      <c r="GB339" s="1">
        <v>2.8059290000000001E-2</v>
      </c>
      <c r="GC339" s="1">
        <v>2.1681059999999999</v>
      </c>
      <c r="GD339">
        <v>1.0281960000000001</v>
      </c>
      <c r="GE339">
        <v>20.787469999999999</v>
      </c>
      <c r="GF339" s="1">
        <v>2.737303E-2</v>
      </c>
      <c r="GG339" s="1">
        <v>2.1281970000000001</v>
      </c>
      <c r="GH339">
        <v>1.0172319999999999</v>
      </c>
      <c r="GI339">
        <v>20.4587</v>
      </c>
      <c r="GJ339" s="1">
        <v>2.738318E-2</v>
      </c>
      <c r="GK339" s="1">
        <v>2.1422189999999999</v>
      </c>
      <c r="GL339">
        <v>1.0062310000000001</v>
      </c>
      <c r="GM339">
        <v>20.15147</v>
      </c>
      <c r="GN339" s="1">
        <v>2.778042E-2</v>
      </c>
      <c r="GO339" s="1">
        <v>2.187573</v>
      </c>
      <c r="GP339">
        <v>0.99499680000000001</v>
      </c>
      <c r="GQ339">
        <v>19.949960000000001</v>
      </c>
      <c r="GR339" s="1">
        <v>2.8064599999999999E-2</v>
      </c>
      <c r="GS339" s="1">
        <v>2.2254499999999999</v>
      </c>
      <c r="GT339">
        <v>0.98476390000000003</v>
      </c>
      <c r="GU339">
        <v>19.84224</v>
      </c>
      <c r="GV339" s="1">
        <v>2.7921649999999999E-2</v>
      </c>
      <c r="GW339" s="1">
        <v>2.2280530000000001</v>
      </c>
      <c r="GX339">
        <v>0.9744524</v>
      </c>
      <c r="GY339">
        <v>20.10519</v>
      </c>
      <c r="GZ339" s="1">
        <v>2.717957E-2</v>
      </c>
      <c r="HA339" s="1">
        <v>2.1831</v>
      </c>
      <c r="HB339">
        <v>0.96330320000000003</v>
      </c>
      <c r="HC339">
        <v>20.372199999999999</v>
      </c>
      <c r="HD339" s="1">
        <v>2.594602E-2</v>
      </c>
      <c r="HE339" s="1">
        <v>2.0993050000000002</v>
      </c>
      <c r="HF339">
        <v>0.95178580000000002</v>
      </c>
      <c r="HG339">
        <v>20.503710000000002</v>
      </c>
      <c r="HH339" s="1">
        <v>2.4415940000000001E-2</v>
      </c>
      <c r="HI339" s="1">
        <v>1.9900089999999999</v>
      </c>
      <c r="HJ339">
        <v>0.94039280000000003</v>
      </c>
      <c r="HK339">
        <v>20.282330000000002</v>
      </c>
      <c r="HL339" s="1">
        <v>2.2737859999999999E-2</v>
      </c>
      <c r="HM339" s="1">
        <v>1.866177</v>
      </c>
      <c r="HN339">
        <v>0.92875269999999999</v>
      </c>
      <c r="HO339">
        <v>19.947430000000001</v>
      </c>
      <c r="HP339" s="1">
        <v>2.1026369999999999E-2</v>
      </c>
      <c r="HQ339" s="1">
        <v>1.7383470000000001</v>
      </c>
      <c r="HR339">
        <v>0.91711279999999995</v>
      </c>
      <c r="HS339">
        <v>19.54936</v>
      </c>
      <c r="HT339" s="1">
        <v>1.9376270000000001E-2</v>
      </c>
      <c r="HU339" s="1">
        <v>1.6136950000000001</v>
      </c>
      <c r="HV339">
        <v>0.90519170000000004</v>
      </c>
      <c r="HW339">
        <v>19.151409999999998</v>
      </c>
      <c r="HX339" s="1">
        <v>1.7815000000000001E-2</v>
      </c>
      <c r="HY339" s="1">
        <v>1.4950680000000001</v>
      </c>
      <c r="HZ339">
        <v>0.89342679999999997</v>
      </c>
      <c r="IA339">
        <v>18.933229999999998</v>
      </c>
      <c r="IB339" s="1">
        <v>1.6353289999999999E-2</v>
      </c>
      <c r="IC339" s="1">
        <v>1.3828549999999999</v>
      </c>
      <c r="ID339">
        <v>0.88214459999999995</v>
      </c>
      <c r="IE339">
        <v>19.163019999999999</v>
      </c>
      <c r="IF339" s="1">
        <v>1.501329E-2</v>
      </c>
      <c r="IG339" s="1">
        <v>1.2784819999999999</v>
      </c>
      <c r="IH339">
        <v>0.87069909999999995</v>
      </c>
      <c r="II339">
        <v>19.587599999999998</v>
      </c>
      <c r="IJ339" s="1">
        <v>1.378766E-2</v>
      </c>
      <c r="IK339" s="1">
        <v>1.182769</v>
      </c>
      <c r="IL339">
        <v>0.85976430000000004</v>
      </c>
      <c r="IM339">
        <v>20.022310000000001</v>
      </c>
      <c r="IN339" s="1">
        <v>1.266304E-2</v>
      </c>
      <c r="IO339" s="1">
        <v>1.0944339999999999</v>
      </c>
      <c r="IP339">
        <v>0.8488504</v>
      </c>
      <c r="IQ339">
        <v>20.035779999999999</v>
      </c>
      <c r="IR339" s="1">
        <v>1.162871E-2</v>
      </c>
      <c r="IS339" s="1">
        <v>1.013144</v>
      </c>
      <c r="IT339">
        <v>0.83813459999999995</v>
      </c>
      <c r="IU339">
        <v>19.6997</v>
      </c>
      <c r="IV339" s="1">
        <v>1.067799E-2</v>
      </c>
      <c r="IW339" s="1">
        <v>0.93802209999999997</v>
      </c>
      <c r="IX339">
        <v>0.82751070000000004</v>
      </c>
      <c r="IY339">
        <v>19.288979999999999</v>
      </c>
      <c r="IZ339" s="1">
        <v>9.804531E-3</v>
      </c>
      <c r="JA339" s="1">
        <v>0.86871240000000005</v>
      </c>
      <c r="JB339">
        <v>0.8178318</v>
      </c>
      <c r="JC339">
        <v>18.93167</v>
      </c>
      <c r="JD339" s="1">
        <v>9.0108359999999995E-3</v>
      </c>
      <c r="JE339" s="1">
        <v>0.80481709999999995</v>
      </c>
      <c r="JF339">
        <v>0.80909059999999999</v>
      </c>
      <c r="JG339">
        <v>19.005749999999999</v>
      </c>
      <c r="JH339" s="1">
        <v>8.2823940000000002E-3</v>
      </c>
      <c r="JI339" s="1">
        <v>0.74538400000000005</v>
      </c>
      <c r="JJ339">
        <v>0.8012338</v>
      </c>
      <c r="JK339">
        <v>19.493870000000001</v>
      </c>
      <c r="JL339" s="1">
        <v>7.6171240000000003E-3</v>
      </c>
      <c r="JM339" s="1">
        <v>0.6902414</v>
      </c>
      <c r="JN339">
        <v>0.79435049999999996</v>
      </c>
      <c r="JO339">
        <v>20.045280000000002</v>
      </c>
      <c r="JP339" s="1">
        <v>7.0059370000000003E-3</v>
      </c>
      <c r="JQ339" s="1">
        <v>0.63886779999999999</v>
      </c>
      <c r="JR339">
        <v>0.78831720000000005</v>
      </c>
      <c r="JS339">
        <v>20.66319</v>
      </c>
      <c r="JT339" s="1">
        <v>6.44065E-3</v>
      </c>
      <c r="JU339" s="1">
        <v>0.5906074</v>
      </c>
      <c r="JV339">
        <v>0.78309010000000001</v>
      </c>
      <c r="JW339">
        <v>21.082830000000001</v>
      </c>
      <c r="JX339" s="1">
        <v>5.911248E-3</v>
      </c>
      <c r="JY339" s="1">
        <v>0.54474509999999998</v>
      </c>
      <c r="JZ339">
        <v>0.77868649999999995</v>
      </c>
      <c r="KA339">
        <v>20.846070000000001</v>
      </c>
      <c r="KB339" s="1">
        <v>5.4108869999999996E-3</v>
      </c>
      <c r="KC339" s="1">
        <v>0.50071699999999997</v>
      </c>
      <c r="KD339">
        <v>0.77504030000000002</v>
      </c>
      <c r="KE339">
        <v>20.222480000000001</v>
      </c>
      <c r="KF339" s="1">
        <v>4.9327069999999997E-3</v>
      </c>
      <c r="KG339" s="1">
        <v>0.45816269999999998</v>
      </c>
      <c r="KH339">
        <v>0.77204479999999998</v>
      </c>
      <c r="KI339">
        <v>19.640619999999998</v>
      </c>
      <c r="KJ339" s="1">
        <v>4.4733760000000003E-3</v>
      </c>
      <c r="KK339" s="1">
        <v>0.41679719999999998</v>
      </c>
      <c r="KL339">
        <v>0.76958170000000004</v>
      </c>
      <c r="KM339">
        <v>19.676649999999999</v>
      </c>
      <c r="KN339" s="1">
        <v>4.0310429999999998E-3</v>
      </c>
      <c r="KO339" s="1">
        <v>0.37658029999999998</v>
      </c>
      <c r="KP339">
        <v>0.76759630000000001</v>
      </c>
      <c r="KQ339">
        <v>20.165880000000001</v>
      </c>
      <c r="KR339" s="1">
        <v>3.602301E-3</v>
      </c>
      <c r="KS339" s="1">
        <v>0.33733930000000001</v>
      </c>
      <c r="KT339">
        <v>0.76601459999999999</v>
      </c>
      <c r="KU339">
        <v>20.945900000000002</v>
      </c>
      <c r="KV339" s="1">
        <v>3.1837689999999999E-3</v>
      </c>
      <c r="KW339" s="1">
        <v>0.29874709999999999</v>
      </c>
      <c r="KX339">
        <v>0.76480250000000005</v>
      </c>
      <c r="KY339">
        <v>21.794039999999999</v>
      </c>
      <c r="KZ339" s="1">
        <v>2.7716220000000001E-3</v>
      </c>
      <c r="LA339" s="1">
        <v>0.26055159999999999</v>
      </c>
      <c r="LB339">
        <v>0.7639186</v>
      </c>
      <c r="LC339">
        <v>22.20928</v>
      </c>
      <c r="LD339" s="1">
        <v>2.3686480000000001E-3</v>
      </c>
      <c r="LE339" s="1">
        <v>0.2230471</v>
      </c>
      <c r="LF339">
        <v>0.76327590000000001</v>
      </c>
      <c r="LG339">
        <v>21.90615</v>
      </c>
      <c r="LH339" s="1">
        <v>1.987436E-3</v>
      </c>
      <c r="LI339" s="1">
        <v>0.1873938</v>
      </c>
      <c r="LJ339">
        <v>0.76289070000000003</v>
      </c>
      <c r="LK339">
        <v>21.280719999999999</v>
      </c>
      <c r="LL339" s="1">
        <v>1.6450830000000001E-3</v>
      </c>
      <c r="LM339" s="1">
        <v>0.15525159999999999</v>
      </c>
      <c r="LN339">
        <v>0.76268369999999996</v>
      </c>
      <c r="LO339">
        <v>20.663540000000001</v>
      </c>
      <c r="LP339" s="1">
        <v>1.356943E-3</v>
      </c>
      <c r="LQ339" s="1">
        <v>0.12811020000000001</v>
      </c>
      <c r="LR339">
        <v>0.76262680000000005</v>
      </c>
      <c r="LS339">
        <v>20.63692</v>
      </c>
      <c r="LT339" s="1">
        <v>1.129501E-3</v>
      </c>
      <c r="LU339" s="1">
        <v>0.1066096</v>
      </c>
      <c r="LV339">
        <v>0.76270499999999997</v>
      </c>
      <c r="LW339">
        <v>21.074950000000001</v>
      </c>
      <c r="LX339" s="1">
        <v>9.5851319999999999E-4</v>
      </c>
      <c r="LY339" s="1">
        <v>9.0410030000000002E-2</v>
      </c>
      <c r="LZ339">
        <v>0.76286560000000003</v>
      </c>
      <c r="MA339">
        <v>21.83032</v>
      </c>
      <c r="MB339" s="1">
        <v>8.327578E-4</v>
      </c>
      <c r="MC339" s="1">
        <v>7.8482549999999998E-2</v>
      </c>
      <c r="MD339">
        <v>0.76313739999999997</v>
      </c>
      <c r="ME339">
        <v>22.553820000000002</v>
      </c>
      <c r="MF339" s="1">
        <v>7.3904099999999996E-4</v>
      </c>
      <c r="MG339" s="1">
        <v>6.9592470000000003E-2</v>
      </c>
      <c r="MH339">
        <v>0.76342299999999996</v>
      </c>
      <c r="MI339">
        <v>22.866679999999999</v>
      </c>
      <c r="MJ339" s="1">
        <v>6.6606960000000002E-4</v>
      </c>
      <c r="MK339" s="1">
        <v>6.2678960000000006E-2</v>
      </c>
      <c r="ML339">
        <v>0.76376829999999996</v>
      </c>
      <c r="MM339">
        <v>22.50628</v>
      </c>
      <c r="MN339" s="1">
        <v>6.0647239999999996E-4</v>
      </c>
      <c r="MO339" s="1">
        <v>5.7035790000000003E-2</v>
      </c>
      <c r="MP339">
        <v>0.76410129999999998</v>
      </c>
      <c r="MQ339">
        <v>21.835819999999998</v>
      </c>
      <c r="MR339" s="1">
        <v>5.5628790000000002E-4</v>
      </c>
      <c r="MS339" s="1">
        <v>5.2289500000000003E-2</v>
      </c>
      <c r="MT339">
        <v>0.764428</v>
      </c>
      <c r="MU339">
        <v>21.166029999999999</v>
      </c>
      <c r="MV339" s="1">
        <v>5.1376449999999995E-4</v>
      </c>
      <c r="MW339" s="1">
        <v>4.8265450000000001E-2</v>
      </c>
      <c r="MX339">
        <v>0.76471219999999995</v>
      </c>
      <c r="MY339">
        <v>21.031759999999998</v>
      </c>
      <c r="MZ339" s="1">
        <v>4.7783450000000001E-4</v>
      </c>
      <c r="NA339" s="1">
        <v>4.486996E-2</v>
      </c>
      <c r="NB339">
        <v>0.76493869999999997</v>
      </c>
      <c r="NC339">
        <v>20.93046</v>
      </c>
      <c r="ND339" s="1">
        <v>4.4759329999999998E-4</v>
      </c>
      <c r="NE339" s="1">
        <v>4.2004859999999998E-2</v>
      </c>
      <c r="NF339">
        <v>0.76510290000000003</v>
      </c>
      <c r="NG339">
        <v>21.320789999999999</v>
      </c>
      <c r="NH339" s="1">
        <v>4.2172269999999999E-4</v>
      </c>
      <c r="NI339" s="1">
        <v>3.9559410000000003E-2</v>
      </c>
      <c r="NJ339">
        <v>0.76521340000000004</v>
      </c>
      <c r="NK339">
        <v>21.97045</v>
      </c>
      <c r="NL339" s="1">
        <v>3.9906469999999999E-4</v>
      </c>
      <c r="NM339" s="1">
        <v>3.742119E-2</v>
      </c>
      <c r="NN339">
        <v>0.76522829999999997</v>
      </c>
      <c r="NO339">
        <v>22.393599999999999</v>
      </c>
      <c r="NP339" s="1">
        <v>3.7874780000000003E-4</v>
      </c>
      <c r="NQ339" s="1">
        <v>3.5506669999999997E-2</v>
      </c>
      <c r="NR339">
        <v>0.76511300000000004</v>
      </c>
      <c r="NS339">
        <v>22.177600000000002</v>
      </c>
      <c r="NT339" s="1">
        <v>3.6024059999999999E-4</v>
      </c>
      <c r="NU339" s="1">
        <v>3.3765209999999997E-2</v>
      </c>
      <c r="NV339">
        <v>0.76490630000000004</v>
      </c>
      <c r="NW339">
        <v>21.691939999999999</v>
      </c>
      <c r="NX339" s="1">
        <v>3.4329789999999998E-4</v>
      </c>
      <c r="NY339" s="1">
        <v>3.2175309999999999E-2</v>
      </c>
      <c r="NZ339">
        <v>0.76458170000000003</v>
      </c>
      <c r="OA339">
        <v>21.291889999999999</v>
      </c>
      <c r="OB339" s="1">
        <v>3.278418E-4</v>
      </c>
      <c r="OC339" s="1">
        <v>3.0728370000000001E-2</v>
      </c>
      <c r="OD339">
        <v>0.76413580000000003</v>
      </c>
      <c r="OE339">
        <v>21.532129999999999</v>
      </c>
      <c r="OF339" s="1">
        <v>3.1382140000000002E-4</v>
      </c>
      <c r="OG339" s="1">
        <v>2.9418110000000001E-2</v>
      </c>
      <c r="OH339">
        <v>0.76357019999999998</v>
      </c>
      <c r="OI339">
        <v>22.313770000000002</v>
      </c>
      <c r="OJ339" s="1">
        <v>3.0124379999999998E-4</v>
      </c>
      <c r="OK339" s="1">
        <v>2.8244780000000001E-2</v>
      </c>
    </row>
    <row r="340" spans="1:401" x14ac:dyDescent="0.35">
      <c r="A340">
        <v>346</v>
      </c>
      <c r="B340" t="s">
        <v>4</v>
      </c>
      <c r="C340" t="s">
        <v>181</v>
      </c>
      <c r="D340" t="s">
        <v>346</v>
      </c>
      <c r="E340">
        <v>195.88579999999999</v>
      </c>
      <c r="F340">
        <v>1.2038869999999999</v>
      </c>
      <c r="G340">
        <v>17.384899999999998</v>
      </c>
      <c r="H340">
        <v>0</v>
      </c>
      <c r="I340">
        <v>0</v>
      </c>
      <c r="J340">
        <v>1.200752</v>
      </c>
      <c r="K340">
        <v>17.574359999999999</v>
      </c>
      <c r="L340">
        <v>0</v>
      </c>
      <c r="M340">
        <v>0</v>
      </c>
      <c r="N340">
        <v>1.197613</v>
      </c>
      <c r="O340">
        <v>17.97954</v>
      </c>
      <c r="P340">
        <v>0</v>
      </c>
      <c r="Q340">
        <v>0</v>
      </c>
      <c r="R340">
        <v>1.1945140000000001</v>
      </c>
      <c r="S340">
        <v>18.448869999999999</v>
      </c>
      <c r="T340">
        <v>0</v>
      </c>
      <c r="U340">
        <v>0</v>
      </c>
      <c r="V340">
        <v>1.1914089999999999</v>
      </c>
      <c r="W340">
        <v>19.03829</v>
      </c>
      <c r="X340">
        <v>0</v>
      </c>
      <c r="Y340">
        <v>0</v>
      </c>
      <c r="Z340">
        <v>1.188258</v>
      </c>
      <c r="AA340">
        <v>19.328479999999999</v>
      </c>
      <c r="AB340">
        <v>0</v>
      </c>
      <c r="AC340">
        <v>0</v>
      </c>
      <c r="AD340">
        <v>1.1850719999999999</v>
      </c>
      <c r="AE340">
        <v>19.118639999999999</v>
      </c>
      <c r="AF340">
        <v>0</v>
      </c>
      <c r="AG340">
        <v>0</v>
      </c>
      <c r="AH340">
        <v>1.1819459999999999</v>
      </c>
      <c r="AI340">
        <v>18.725729999999999</v>
      </c>
      <c r="AJ340">
        <v>0</v>
      </c>
      <c r="AK340">
        <v>0</v>
      </c>
      <c r="AL340">
        <v>1.1789879999999999</v>
      </c>
      <c r="AM340">
        <v>18.256769999999999</v>
      </c>
      <c r="AN340">
        <v>0</v>
      </c>
      <c r="AO340">
        <v>0</v>
      </c>
      <c r="AP340">
        <v>1.1762010000000001</v>
      </c>
      <c r="AQ340">
        <v>18.253150000000002</v>
      </c>
      <c r="AR340">
        <v>0</v>
      </c>
      <c r="AS340">
        <v>0</v>
      </c>
      <c r="AT340">
        <v>1.1734629999999999</v>
      </c>
      <c r="AU340">
        <v>18.69004</v>
      </c>
      <c r="AV340">
        <v>0</v>
      </c>
      <c r="AW340">
        <v>0</v>
      </c>
      <c r="AX340">
        <v>1.170704</v>
      </c>
      <c r="AY340">
        <v>19.251300000000001</v>
      </c>
      <c r="AZ340">
        <v>0</v>
      </c>
      <c r="BA340">
        <v>0</v>
      </c>
      <c r="BB340">
        <v>1.16791</v>
      </c>
      <c r="BC340">
        <v>19.90343</v>
      </c>
      <c r="BD340">
        <v>0</v>
      </c>
      <c r="BE340">
        <v>0</v>
      </c>
      <c r="BF340">
        <v>1.1650990000000001</v>
      </c>
      <c r="BG340">
        <v>20.205960000000001</v>
      </c>
      <c r="BH340">
        <v>0</v>
      </c>
      <c r="BI340">
        <v>0</v>
      </c>
      <c r="BJ340">
        <v>1.162218</v>
      </c>
      <c r="BK340">
        <v>20.039619999999999</v>
      </c>
      <c r="BL340">
        <v>0</v>
      </c>
      <c r="BM340">
        <v>0</v>
      </c>
      <c r="BN340">
        <v>1.159289</v>
      </c>
      <c r="BO340">
        <v>19.74512</v>
      </c>
      <c r="BP340">
        <v>0</v>
      </c>
      <c r="BQ340">
        <v>0</v>
      </c>
      <c r="BR340">
        <v>1.1562939999999999</v>
      </c>
      <c r="BS340">
        <v>19.401019999999999</v>
      </c>
      <c r="BT340">
        <v>2.155376E-30</v>
      </c>
      <c r="BU340">
        <v>1.1613139999999999E-28</v>
      </c>
      <c r="BV340">
        <v>1.1532830000000001</v>
      </c>
      <c r="BW340">
        <v>19.320920000000001</v>
      </c>
      <c r="BX340" s="1">
        <v>2.1123090000000001E-21</v>
      </c>
      <c r="BY340" s="1">
        <v>1.180013E-19</v>
      </c>
      <c r="BZ340">
        <v>1.150072</v>
      </c>
      <c r="CA340">
        <v>19.37557</v>
      </c>
      <c r="CB340" s="1">
        <v>1.466947E-14</v>
      </c>
      <c r="CC340" s="1">
        <v>8.0238579999999998E-13</v>
      </c>
      <c r="CD340">
        <v>1.1467529999999999</v>
      </c>
      <c r="CE340">
        <v>19.550260000000002</v>
      </c>
      <c r="CF340" s="1">
        <v>5.9847370000000004E-10</v>
      </c>
      <c r="CG340" s="1">
        <v>3.3576290000000002E-8</v>
      </c>
      <c r="CH340">
        <v>1.1436569999999999</v>
      </c>
      <c r="CI340">
        <v>19.668420000000001</v>
      </c>
      <c r="CJ340" s="1">
        <v>6.7423619999999996E-7</v>
      </c>
      <c r="CK340" s="1">
        <v>3.8313750000000002E-5</v>
      </c>
      <c r="CL340">
        <v>1.140441</v>
      </c>
      <c r="CM340">
        <v>19.569800000000001</v>
      </c>
      <c r="CN340" s="1">
        <v>1.3716800000000001E-4</v>
      </c>
      <c r="CO340" s="1">
        <v>7.8799669999999999E-3</v>
      </c>
      <c r="CP340">
        <v>1.1369590000000001</v>
      </c>
      <c r="CQ340">
        <v>19.352620000000002</v>
      </c>
      <c r="CR340" s="1">
        <v>8.3122370000000001E-3</v>
      </c>
      <c r="CS340" s="1">
        <v>0.48169000000000001</v>
      </c>
      <c r="CT340">
        <v>1.133213</v>
      </c>
      <c r="CU340">
        <v>19.077449999999999</v>
      </c>
      <c r="CV340" s="1">
        <v>0.19371930000000001</v>
      </c>
      <c r="CW340" s="1">
        <v>11.331289999999999</v>
      </c>
      <c r="CX340">
        <v>1.129092</v>
      </c>
      <c r="CY340">
        <v>18.71856</v>
      </c>
      <c r="CZ340" s="1">
        <v>2.048991</v>
      </c>
      <c r="DA340">
        <v>120.9486</v>
      </c>
      <c r="DB340">
        <v>1.1246609999999999</v>
      </c>
      <c r="DC340">
        <v>18.735939999999999</v>
      </c>
      <c r="DD340">
        <v>11.09341</v>
      </c>
      <c r="DE340">
        <v>660.87149999999997</v>
      </c>
      <c r="DF340">
        <v>1.1201270000000001</v>
      </c>
      <c r="DG340">
        <v>18.800930000000001</v>
      </c>
      <c r="DH340">
        <v>33.716349999999998</v>
      </c>
      <c r="DI340">
        <v>2027.627</v>
      </c>
      <c r="DJ340">
        <v>1.1160159999999999</v>
      </c>
      <c r="DK340">
        <v>18.925409999999999</v>
      </c>
      <c r="DL340">
        <v>62.353400000000001</v>
      </c>
      <c r="DM340">
        <v>3782.5039999999999</v>
      </c>
      <c r="DN340">
        <v>1.1122209999999999</v>
      </c>
      <c r="DO340">
        <v>19.235769999999999</v>
      </c>
      <c r="DP340">
        <v>74.506609999999995</v>
      </c>
      <c r="DQ340">
        <v>4558.1890000000003</v>
      </c>
      <c r="DR340">
        <v>1.1085959999999999</v>
      </c>
      <c r="DS340">
        <v>19.389520000000001</v>
      </c>
      <c r="DT340">
        <v>60.676990000000004</v>
      </c>
      <c r="DU340">
        <v>3741.8780000000002</v>
      </c>
      <c r="DV340">
        <v>1.104797</v>
      </c>
      <c r="DW340">
        <v>19.195309999999999</v>
      </c>
      <c r="DX340">
        <v>35.139699999999998</v>
      </c>
      <c r="DY340">
        <v>2184.6709999999998</v>
      </c>
      <c r="DZ340">
        <v>1.1010519999999999</v>
      </c>
      <c r="EA340">
        <v>18.892600000000002</v>
      </c>
      <c r="EB340">
        <v>15.078799999999999</v>
      </c>
      <c r="EC340">
        <v>944.77440000000001</v>
      </c>
      <c r="ED340">
        <v>1.097024</v>
      </c>
      <c r="EE340">
        <v>18.550090000000001</v>
      </c>
      <c r="EF340">
        <v>4.9825419999999996</v>
      </c>
      <c r="EG340">
        <v>314.52870000000001</v>
      </c>
      <c r="EH340">
        <v>1.0929679999999999</v>
      </c>
      <c r="EI340">
        <v>18.713570000000001</v>
      </c>
      <c r="EJ340">
        <v>1.3344290000000001</v>
      </c>
      <c r="EK340">
        <v>84.765879999999996</v>
      </c>
      <c r="EL340">
        <v>1.0884830000000001</v>
      </c>
      <c r="EM340">
        <v>19.04177</v>
      </c>
      <c r="EN340">
        <v>0.3249377</v>
      </c>
      <c r="EO340">
        <v>20.698830000000001</v>
      </c>
      <c r="EP340">
        <v>1.083696</v>
      </c>
      <c r="EQ340">
        <v>19.376860000000001</v>
      </c>
      <c r="ER340">
        <v>9.8951120000000004E-2</v>
      </c>
      <c r="ES340">
        <v>6.2599220000000004</v>
      </c>
      <c r="ET340">
        <v>1.078352</v>
      </c>
      <c r="EU340">
        <v>19.960709999999999</v>
      </c>
      <c r="EV340">
        <v>5.4319579999999999E-2</v>
      </c>
      <c r="EW340">
        <v>3.4000689999999998</v>
      </c>
      <c r="EX340">
        <v>1.07239</v>
      </c>
      <c r="EY340">
        <v>20.281040000000001</v>
      </c>
      <c r="EZ340">
        <v>4.445557E-2</v>
      </c>
      <c r="FA340">
        <v>2.776322</v>
      </c>
      <c r="FB340">
        <v>1.065979</v>
      </c>
      <c r="FC340">
        <v>20.016839999999998</v>
      </c>
      <c r="FD340">
        <v>4.0654509999999998E-2</v>
      </c>
      <c r="FE340">
        <v>2.5435949999999998</v>
      </c>
      <c r="FF340">
        <v>1.0594269999999999</v>
      </c>
      <c r="FG340">
        <v>19.733560000000001</v>
      </c>
      <c r="FH340" s="1">
        <v>3.8025509999999998E-2</v>
      </c>
      <c r="FI340">
        <v>2.3855590000000002</v>
      </c>
      <c r="FJ340">
        <v>1.0521</v>
      </c>
      <c r="FK340">
        <v>19.452490000000001</v>
      </c>
      <c r="FL340" s="1">
        <v>3.5669840000000001E-2</v>
      </c>
      <c r="FM340">
        <v>2.2454100000000001</v>
      </c>
      <c r="FN340">
        <v>1.044851</v>
      </c>
      <c r="FO340">
        <v>19.581800000000001</v>
      </c>
      <c r="FP340" s="1">
        <v>3.3454350000000001E-2</v>
      </c>
      <c r="FQ340" s="1">
        <v>2.1141709999999998</v>
      </c>
      <c r="FR340">
        <v>1.0369790000000001</v>
      </c>
      <c r="FS340">
        <v>19.9634</v>
      </c>
      <c r="FT340" s="1">
        <v>3.136017E-2</v>
      </c>
      <c r="FU340" s="1">
        <v>1.990591</v>
      </c>
      <c r="FV340">
        <v>1.02816</v>
      </c>
      <c r="FW340">
        <v>20.314630000000001</v>
      </c>
      <c r="FX340" s="1">
        <v>2.9479910000000002E-2</v>
      </c>
      <c r="FY340" s="1">
        <v>1.8807400000000001</v>
      </c>
      <c r="FZ340">
        <v>1.0197700000000001</v>
      </c>
      <c r="GA340">
        <v>20.711490000000001</v>
      </c>
      <c r="GB340" s="1">
        <v>2.8094250000000001E-2</v>
      </c>
      <c r="GC340" s="1">
        <v>1.8002849999999999</v>
      </c>
      <c r="GD340">
        <v>1.0119499999999999</v>
      </c>
      <c r="GE340">
        <v>20.790389999999999</v>
      </c>
      <c r="GF340" s="1">
        <v>2.7377200000000001E-2</v>
      </c>
      <c r="GG340" s="1">
        <v>1.7610509999999999</v>
      </c>
      <c r="GH340">
        <v>1.004194</v>
      </c>
      <c r="GI340">
        <v>20.46752</v>
      </c>
      <c r="GJ340" s="1">
        <v>2.736187E-2</v>
      </c>
      <c r="GK340" s="1">
        <v>1.7665770000000001</v>
      </c>
      <c r="GL340">
        <v>0.99644359999999998</v>
      </c>
      <c r="GM340">
        <v>20.157640000000001</v>
      </c>
      <c r="GN340" s="1">
        <v>2.7748990000000001E-2</v>
      </c>
      <c r="GO340" s="1">
        <v>1.7985169999999999</v>
      </c>
      <c r="GP340">
        <v>0.98847450000000003</v>
      </c>
      <c r="GQ340">
        <v>19.955480000000001</v>
      </c>
      <c r="GR340" s="1">
        <v>2.804305E-2</v>
      </c>
      <c r="GS340" s="1">
        <v>1.8251569999999999</v>
      </c>
      <c r="GT340">
        <v>0.98156169999999998</v>
      </c>
      <c r="GU340">
        <v>19.849979999999999</v>
      </c>
      <c r="GV340" s="1">
        <v>2.7925490000000001E-2</v>
      </c>
      <c r="GW340" s="1">
        <v>1.823393</v>
      </c>
      <c r="GX340">
        <v>0.97451189999999999</v>
      </c>
      <c r="GY340">
        <v>20.107469999999999</v>
      </c>
      <c r="GZ340" s="1">
        <v>2.720972E-2</v>
      </c>
      <c r="HA340" s="1">
        <v>1.7836240000000001</v>
      </c>
      <c r="HB340">
        <v>0.96656509999999995</v>
      </c>
      <c r="HC340">
        <v>20.376169999999998</v>
      </c>
      <c r="HD340" s="1">
        <v>2.5996680000000001E-2</v>
      </c>
      <c r="HE340" s="1">
        <v>1.7120070000000001</v>
      </c>
      <c r="HF340">
        <v>0.95870219999999995</v>
      </c>
      <c r="HG340">
        <v>20.507470000000001</v>
      </c>
      <c r="HH340" s="1">
        <v>2.4479399999999998E-2</v>
      </c>
      <c r="HI340" s="1">
        <v>1.6193960000000001</v>
      </c>
      <c r="HJ340">
        <v>0.95098850000000001</v>
      </c>
      <c r="HK340">
        <v>20.289390000000001</v>
      </c>
      <c r="HL340" s="1">
        <v>2.2806529999999998E-2</v>
      </c>
      <c r="HM340" s="1">
        <v>1.514904</v>
      </c>
      <c r="HN340">
        <v>0.94305939999999999</v>
      </c>
      <c r="HO340">
        <v>19.95617</v>
      </c>
      <c r="HP340" s="1">
        <v>2.1096989999999999E-2</v>
      </c>
      <c r="HQ340" s="1">
        <v>1.4074949999999999</v>
      </c>
      <c r="HR340">
        <v>0.93512430000000002</v>
      </c>
      <c r="HS340">
        <v>19.556650000000001</v>
      </c>
      <c r="HT340" s="1">
        <v>1.9444010000000001E-2</v>
      </c>
      <c r="HU340" s="1">
        <v>1.3028900000000001</v>
      </c>
      <c r="HV340">
        <v>0.92689500000000002</v>
      </c>
      <c r="HW340">
        <v>19.157</v>
      </c>
      <c r="HX340" s="1">
        <v>1.788002E-2</v>
      </c>
      <c r="HY340" s="1">
        <v>1.203649</v>
      </c>
      <c r="HZ340">
        <v>0.91881670000000004</v>
      </c>
      <c r="IA340">
        <v>18.93674</v>
      </c>
      <c r="IB340" s="1">
        <v>1.6415010000000001E-2</v>
      </c>
      <c r="IC340" s="1">
        <v>1.1100179999999999</v>
      </c>
      <c r="ID340">
        <v>0.91120780000000001</v>
      </c>
      <c r="IE340">
        <v>19.1615</v>
      </c>
      <c r="IF340" s="1">
        <v>1.5070729999999999E-2</v>
      </c>
      <c r="IG340" s="1">
        <v>1.0231429999999999</v>
      </c>
      <c r="IH340">
        <v>0.90336150000000004</v>
      </c>
      <c r="II340">
        <v>19.582439999999998</v>
      </c>
      <c r="IJ340" s="1">
        <v>1.3840740000000001E-2</v>
      </c>
      <c r="IK340" s="1">
        <v>0.94377820000000001</v>
      </c>
      <c r="IL340">
        <v>0.89577099999999998</v>
      </c>
      <c r="IM340">
        <v>20.016279999999998</v>
      </c>
      <c r="IN340" s="1">
        <v>1.271192E-2</v>
      </c>
      <c r="IO340" s="1">
        <v>0.87076770000000003</v>
      </c>
      <c r="IP340">
        <v>0.88822420000000002</v>
      </c>
      <c r="IQ340">
        <v>20.034369999999999</v>
      </c>
      <c r="IR340" s="1">
        <v>1.167431E-2</v>
      </c>
      <c r="IS340" s="1">
        <v>0.80367789999999995</v>
      </c>
      <c r="IT340">
        <v>0.88067980000000001</v>
      </c>
      <c r="IU340">
        <v>19.708069999999999</v>
      </c>
      <c r="IV340" s="1">
        <v>1.0720479999999999E-2</v>
      </c>
      <c r="IW340" s="1">
        <v>0.74191589999999996</v>
      </c>
      <c r="IX340">
        <v>0.87307469999999998</v>
      </c>
      <c r="IY340">
        <v>19.299019999999999</v>
      </c>
      <c r="IZ340" s="1">
        <v>9.8437660000000003E-3</v>
      </c>
      <c r="JA340" s="1">
        <v>0.68512110000000004</v>
      </c>
      <c r="JB340">
        <v>0.86616219999999999</v>
      </c>
      <c r="JC340">
        <v>18.941520000000001</v>
      </c>
      <c r="JD340" s="1">
        <v>9.0475980000000004E-3</v>
      </c>
      <c r="JE340" s="1">
        <v>0.63304760000000004</v>
      </c>
      <c r="JF340">
        <v>0.85984059999999995</v>
      </c>
      <c r="JG340">
        <v>19.013269999999999</v>
      </c>
      <c r="JH340" s="1">
        <v>8.3168870000000002E-3</v>
      </c>
      <c r="JI340" s="1">
        <v>0.58489740000000001</v>
      </c>
      <c r="JJ340">
        <v>0.85417370000000004</v>
      </c>
      <c r="JK340">
        <v>19.48481</v>
      </c>
      <c r="JL340" s="1">
        <v>7.6494559999999998E-3</v>
      </c>
      <c r="JM340" s="1">
        <v>0.54044460000000005</v>
      </c>
      <c r="JN340">
        <v>0.84918729999999998</v>
      </c>
      <c r="JO340">
        <v>20.033570000000001</v>
      </c>
      <c r="JP340" s="1">
        <v>7.0363589999999998E-3</v>
      </c>
      <c r="JQ340" s="1">
        <v>0.4992646</v>
      </c>
      <c r="JR340">
        <v>0.84476169999999995</v>
      </c>
      <c r="JS340">
        <v>20.652920000000002</v>
      </c>
      <c r="JT340" s="1">
        <v>6.4695810000000003E-3</v>
      </c>
      <c r="JU340" s="1">
        <v>0.46080710000000003</v>
      </c>
      <c r="JV340">
        <v>0.84091289999999996</v>
      </c>
      <c r="JW340">
        <v>21.069220000000001</v>
      </c>
      <c r="JX340" s="1">
        <v>5.9390789999999999E-3</v>
      </c>
      <c r="JY340" s="1">
        <v>0.4244578</v>
      </c>
      <c r="JZ340">
        <v>0.83767999999999998</v>
      </c>
      <c r="KA340">
        <v>20.851220000000001</v>
      </c>
      <c r="KB340" s="1">
        <v>5.4378400000000002E-3</v>
      </c>
      <c r="KC340" s="1">
        <v>0.38973770000000002</v>
      </c>
      <c r="KD340">
        <v>0.83500680000000005</v>
      </c>
      <c r="KE340">
        <v>20.240269999999999</v>
      </c>
      <c r="KF340" s="1">
        <v>4.9590110000000001E-3</v>
      </c>
      <c r="KG340" s="1">
        <v>0.3563308</v>
      </c>
      <c r="KH340">
        <v>0.83281819999999995</v>
      </c>
      <c r="KI340">
        <v>19.661180000000002</v>
      </c>
      <c r="KJ340" s="1">
        <v>4.4990760000000003E-3</v>
      </c>
      <c r="KK340" s="1">
        <v>0.3239805</v>
      </c>
      <c r="KL340">
        <v>0.83100390000000002</v>
      </c>
      <c r="KM340">
        <v>19.69415</v>
      </c>
      <c r="KN340" s="1">
        <v>4.0561529999999998E-3</v>
      </c>
      <c r="KO340" s="1">
        <v>0.29263309999999998</v>
      </c>
      <c r="KP340">
        <v>0.82955089999999998</v>
      </c>
      <c r="KQ340">
        <v>20.170999999999999</v>
      </c>
      <c r="KR340" s="1">
        <v>3.6269539999999999E-3</v>
      </c>
      <c r="KS340" s="1">
        <v>0.26212380000000002</v>
      </c>
      <c r="KT340">
        <v>0.82837780000000005</v>
      </c>
      <c r="KU340">
        <v>20.942270000000001</v>
      </c>
      <c r="KV340" s="1">
        <v>3.2081570000000001E-3</v>
      </c>
      <c r="KW340" s="1">
        <v>0.2321859</v>
      </c>
      <c r="KX340">
        <v>0.82746059999999999</v>
      </c>
      <c r="KY340">
        <v>21.781939999999999</v>
      </c>
      <c r="KZ340" s="1">
        <v>2.7958140000000002E-3</v>
      </c>
      <c r="LA340" s="1">
        <v>0.20261180000000001</v>
      </c>
      <c r="LB340">
        <v>0.82679760000000002</v>
      </c>
      <c r="LC340">
        <v>22.193719999999999</v>
      </c>
      <c r="LD340" s="1">
        <v>2.3922570000000001E-3</v>
      </c>
      <c r="LE340" s="1">
        <v>0.17357800000000001</v>
      </c>
      <c r="LF340">
        <v>0.82631869999999996</v>
      </c>
      <c r="LG340">
        <v>21.912189999999999</v>
      </c>
      <c r="LH340" s="1">
        <v>2.0095730000000002E-3</v>
      </c>
      <c r="LI340" s="1">
        <v>0.14594699999999999</v>
      </c>
      <c r="LJ340">
        <v>0.82602050000000005</v>
      </c>
      <c r="LK340">
        <v>21.2986</v>
      </c>
      <c r="LL340" s="1">
        <v>1.6646479999999999E-3</v>
      </c>
      <c r="LM340" s="1">
        <v>0.12097869999999999</v>
      </c>
      <c r="LN340">
        <v>0.82586059999999994</v>
      </c>
      <c r="LO340">
        <v>20.68843</v>
      </c>
      <c r="LP340" s="1">
        <v>1.3731170000000001E-3</v>
      </c>
      <c r="LQ340" s="1">
        <v>9.9827540000000006E-2</v>
      </c>
      <c r="LR340">
        <v>0.8258122</v>
      </c>
      <c r="LS340">
        <v>20.659700000000001</v>
      </c>
      <c r="LT340" s="1">
        <v>1.1420790000000001E-3</v>
      </c>
      <c r="LU340" s="1">
        <v>8.3023940000000004E-2</v>
      </c>
      <c r="LV340">
        <v>0.82584239999999998</v>
      </c>
      <c r="LW340">
        <v>21.0837</v>
      </c>
      <c r="LX340" s="1">
        <v>9.6788340000000003E-4</v>
      </c>
      <c r="LY340" s="1">
        <v>7.0333560000000003E-2</v>
      </c>
      <c r="LZ340">
        <v>0.82599690000000003</v>
      </c>
      <c r="MA340">
        <v>21.82677</v>
      </c>
      <c r="MB340" s="1">
        <v>8.3965869999999998E-4</v>
      </c>
      <c r="MC340" s="1">
        <v>6.098336E-2</v>
      </c>
      <c r="MD340">
        <v>0.82618429999999998</v>
      </c>
      <c r="ME340">
        <v>22.545310000000001</v>
      </c>
      <c r="MF340" s="1">
        <v>7.4424620000000002E-4</v>
      </c>
      <c r="MG340" s="1">
        <v>5.4024179999999998E-2</v>
      </c>
      <c r="MH340">
        <v>0.82642879999999996</v>
      </c>
      <c r="MI340">
        <v>22.855429999999998</v>
      </c>
      <c r="MJ340" s="1">
        <v>6.7018549999999996E-4</v>
      </c>
      <c r="MK340" s="1">
        <v>4.8626099999999998E-2</v>
      </c>
      <c r="ML340">
        <v>0.82667199999999996</v>
      </c>
      <c r="MM340">
        <v>22.513929999999998</v>
      </c>
      <c r="MN340" s="1">
        <v>6.0987789999999997E-4</v>
      </c>
      <c r="MO340" s="1">
        <v>4.4231270000000003E-2</v>
      </c>
      <c r="MP340">
        <v>0.82694199999999995</v>
      </c>
      <c r="MQ340">
        <v>21.854749999999999</v>
      </c>
      <c r="MR340" s="1">
        <v>5.5916600000000005E-4</v>
      </c>
      <c r="MS340" s="1">
        <v>4.0539600000000002E-2</v>
      </c>
      <c r="MT340">
        <v>0.82718990000000003</v>
      </c>
      <c r="MU340">
        <v>21.191089999999999</v>
      </c>
      <c r="MV340" s="1">
        <v>5.1620059999999996E-4</v>
      </c>
      <c r="MW340" s="1">
        <v>3.740947E-2</v>
      </c>
      <c r="MX340">
        <v>0.82739960000000001</v>
      </c>
      <c r="MY340">
        <v>21.049050000000001</v>
      </c>
      <c r="MZ340" s="1">
        <v>4.7988579999999999E-4</v>
      </c>
      <c r="NA340" s="1">
        <v>3.4767800000000001E-2</v>
      </c>
      <c r="NB340">
        <v>0.82757049999999999</v>
      </c>
      <c r="NC340">
        <v>20.939409999999999</v>
      </c>
      <c r="ND340" s="1">
        <v>4.4932730000000001E-4</v>
      </c>
      <c r="NE340" s="1">
        <v>3.2538829999999998E-2</v>
      </c>
      <c r="NF340">
        <v>0.82771240000000001</v>
      </c>
      <c r="NG340">
        <v>21.323049999999999</v>
      </c>
      <c r="NH340" s="1">
        <v>4.2321330000000002E-4</v>
      </c>
      <c r="NI340" s="1">
        <v>3.063739E-2</v>
      </c>
      <c r="NJ340">
        <v>0.82780810000000005</v>
      </c>
      <c r="NK340">
        <v>21.957229999999999</v>
      </c>
      <c r="NL340" s="1">
        <v>4.0037889999999999E-4</v>
      </c>
      <c r="NM340" s="1">
        <v>2.8975359999999999E-2</v>
      </c>
      <c r="NN340">
        <v>0.82780889999999996</v>
      </c>
      <c r="NO340">
        <v>22.377510000000001</v>
      </c>
      <c r="NP340" s="1">
        <v>3.7993119999999998E-4</v>
      </c>
      <c r="NQ340" s="1">
        <v>2.748886E-2</v>
      </c>
      <c r="NR340">
        <v>0.82774879999999995</v>
      </c>
      <c r="NS340">
        <v>22.181360000000002</v>
      </c>
      <c r="NT340" s="1">
        <v>3.6131839999999999E-4</v>
      </c>
      <c r="NU340" s="1">
        <v>2.6137199999999999E-2</v>
      </c>
      <c r="NV340">
        <v>0.82760469999999997</v>
      </c>
      <c r="NW340">
        <v>21.702480000000001</v>
      </c>
      <c r="NX340" s="1">
        <v>3.4428129999999999E-4</v>
      </c>
      <c r="NY340" s="1">
        <v>2.4902299999999999E-2</v>
      </c>
      <c r="NZ340">
        <v>0.82733080000000003</v>
      </c>
      <c r="OA340">
        <v>21.309419999999999</v>
      </c>
      <c r="OB340" s="1">
        <v>3.2873530000000002E-4</v>
      </c>
      <c r="OC340" s="1">
        <v>2.3777530000000002E-2</v>
      </c>
      <c r="OD340">
        <v>0.82705090000000003</v>
      </c>
      <c r="OE340">
        <v>21.545190000000002</v>
      </c>
      <c r="OF340" s="1">
        <v>3.1462610000000001E-4</v>
      </c>
      <c r="OG340" s="1">
        <v>2.2757670000000001E-2</v>
      </c>
      <c r="OH340">
        <v>0.8265825</v>
      </c>
      <c r="OI340">
        <v>22.314150000000001</v>
      </c>
      <c r="OJ340" s="1">
        <v>3.0196059999999998E-4</v>
      </c>
      <c r="OK340" s="1">
        <v>2.184355E-2</v>
      </c>
    </row>
    <row r="341" spans="1:401" x14ac:dyDescent="0.35">
      <c r="A341">
        <v>347</v>
      </c>
      <c r="B341" t="s">
        <v>4</v>
      </c>
      <c r="C341" t="s">
        <v>181</v>
      </c>
      <c r="D341" t="s">
        <v>347</v>
      </c>
      <c r="E341">
        <v>778.01729999999998</v>
      </c>
      <c r="F341">
        <v>0.93409469999999994</v>
      </c>
      <c r="G341">
        <v>17.421250000000001</v>
      </c>
      <c r="H341">
        <v>0</v>
      </c>
      <c r="I341">
        <v>0</v>
      </c>
      <c r="J341">
        <v>0.93209909999999996</v>
      </c>
      <c r="K341">
        <v>17.58981</v>
      </c>
      <c r="L341">
        <v>0</v>
      </c>
      <c r="M341">
        <v>0</v>
      </c>
      <c r="N341">
        <v>0.93009679999999995</v>
      </c>
      <c r="O341">
        <v>17.981449999999999</v>
      </c>
      <c r="P341">
        <v>0</v>
      </c>
      <c r="Q341">
        <v>0</v>
      </c>
      <c r="R341">
        <v>0.92808599999999997</v>
      </c>
      <c r="S341">
        <v>18.438020000000002</v>
      </c>
      <c r="T341">
        <v>0</v>
      </c>
      <c r="U341">
        <v>0</v>
      </c>
      <c r="V341">
        <v>0.92612450000000002</v>
      </c>
      <c r="W341">
        <v>19.015039999999999</v>
      </c>
      <c r="X341">
        <v>0</v>
      </c>
      <c r="Y341">
        <v>0</v>
      </c>
      <c r="Z341">
        <v>0.92408509999999999</v>
      </c>
      <c r="AA341">
        <v>19.320679999999999</v>
      </c>
      <c r="AB341">
        <v>0</v>
      </c>
      <c r="AC341">
        <v>0</v>
      </c>
      <c r="AD341">
        <v>0.92203659999999998</v>
      </c>
      <c r="AE341">
        <v>19.133559999999999</v>
      </c>
      <c r="AF341">
        <v>0</v>
      </c>
      <c r="AG341">
        <v>0</v>
      </c>
      <c r="AH341">
        <v>0.92000919999999997</v>
      </c>
      <c r="AI341">
        <v>18.75469</v>
      </c>
      <c r="AJ341">
        <v>0</v>
      </c>
      <c r="AK341">
        <v>0</v>
      </c>
      <c r="AL341">
        <v>0.91812510000000003</v>
      </c>
      <c r="AM341">
        <v>18.300339999999998</v>
      </c>
      <c r="AN341">
        <v>0</v>
      </c>
      <c r="AO341">
        <v>0</v>
      </c>
      <c r="AP341">
        <v>0.91644060000000005</v>
      </c>
      <c r="AQ341">
        <v>18.281040000000001</v>
      </c>
      <c r="AR341">
        <v>0</v>
      </c>
      <c r="AS341">
        <v>0</v>
      </c>
      <c r="AT341">
        <v>0.91477310000000001</v>
      </c>
      <c r="AU341">
        <v>18.693850000000001</v>
      </c>
      <c r="AV341">
        <v>0</v>
      </c>
      <c r="AW341">
        <v>0</v>
      </c>
      <c r="AX341">
        <v>0.91308999999999996</v>
      </c>
      <c r="AY341">
        <v>19.240200000000002</v>
      </c>
      <c r="AZ341">
        <v>0</v>
      </c>
      <c r="BA341">
        <v>0</v>
      </c>
      <c r="BB341">
        <v>0.9113947</v>
      </c>
      <c r="BC341">
        <v>19.876249999999999</v>
      </c>
      <c r="BD341">
        <v>0</v>
      </c>
      <c r="BE341">
        <v>0</v>
      </c>
      <c r="BF341">
        <v>0.90965359999999995</v>
      </c>
      <c r="BG341">
        <v>20.1919</v>
      </c>
      <c r="BH341">
        <v>0</v>
      </c>
      <c r="BI341">
        <v>0</v>
      </c>
      <c r="BJ341">
        <v>0.90789600000000004</v>
      </c>
      <c r="BK341">
        <v>20.050840000000001</v>
      </c>
      <c r="BL341">
        <v>0</v>
      </c>
      <c r="BM341">
        <v>0</v>
      </c>
      <c r="BN341">
        <v>0.90608789999999995</v>
      </c>
      <c r="BO341">
        <v>19.765779999999999</v>
      </c>
      <c r="BP341">
        <v>0</v>
      </c>
      <c r="BQ341">
        <v>0</v>
      </c>
      <c r="BR341">
        <v>0.90423719999999996</v>
      </c>
      <c r="BS341">
        <v>19.437349999999999</v>
      </c>
      <c r="BT341">
        <v>9.165559E-31</v>
      </c>
      <c r="BU341">
        <v>1.764758E-28</v>
      </c>
      <c r="BV341">
        <v>0.90238850000000004</v>
      </c>
      <c r="BW341">
        <v>19.348659999999999</v>
      </c>
      <c r="BX341" s="1">
        <v>1.7017309999999999E-21</v>
      </c>
      <c r="BY341" s="1">
        <v>4.3033739999999999E-19</v>
      </c>
      <c r="BZ341">
        <v>0.90039049999999998</v>
      </c>
      <c r="CA341">
        <v>19.38898</v>
      </c>
      <c r="CB341" s="1">
        <v>9.9177040000000003E-15</v>
      </c>
      <c r="CC341" s="1">
        <v>2.06235E-12</v>
      </c>
      <c r="CD341">
        <v>0.89831669999999997</v>
      </c>
      <c r="CE341">
        <v>19.552040000000002</v>
      </c>
      <c r="CF341" s="1">
        <v>4.8215169999999996E-10</v>
      </c>
      <c r="CG341" s="1">
        <v>1.2659139999999999E-7</v>
      </c>
      <c r="CH341">
        <v>0.89642200000000005</v>
      </c>
      <c r="CI341">
        <v>19.659739999999999</v>
      </c>
      <c r="CJ341" s="1">
        <v>5.7202739999999996E-7</v>
      </c>
      <c r="CK341" s="1">
        <v>1.6458050000000001E-4</v>
      </c>
      <c r="CL341">
        <v>0.89444979999999996</v>
      </c>
      <c r="CM341">
        <v>19.57732</v>
      </c>
      <c r="CN341" s="1">
        <v>1.204351E-4</v>
      </c>
      <c r="CO341" s="1">
        <v>3.7203779999999999E-2</v>
      </c>
      <c r="CP341">
        <v>0.89226859999999997</v>
      </c>
      <c r="CQ341">
        <v>19.364909999999998</v>
      </c>
      <c r="CR341" s="1">
        <v>7.4953179999999999E-3</v>
      </c>
      <c r="CS341" s="1">
        <v>2.459657</v>
      </c>
      <c r="CT341">
        <v>0.8899068</v>
      </c>
      <c r="CU341">
        <v>19.101320000000001</v>
      </c>
      <c r="CV341" s="1">
        <v>0.17863570000000001</v>
      </c>
      <c r="CW341" s="1">
        <v>62.022080000000003</v>
      </c>
      <c r="CX341">
        <v>0.88731130000000003</v>
      </c>
      <c r="CY341">
        <v>18.752089999999999</v>
      </c>
      <c r="CZ341" s="1">
        <v>1.926717</v>
      </c>
      <c r="DA341">
        <v>705.25570000000005</v>
      </c>
      <c r="DB341">
        <v>0.88440410000000003</v>
      </c>
      <c r="DC341">
        <v>18.756489999999999</v>
      </c>
      <c r="DD341" s="1">
        <v>10.61449</v>
      </c>
      <c r="DE341">
        <v>4085.569</v>
      </c>
      <c r="DF341">
        <v>0.88147569999999997</v>
      </c>
      <c r="DG341">
        <v>18.811959999999999</v>
      </c>
      <c r="DH341">
        <v>32.775010000000002</v>
      </c>
      <c r="DI341">
        <v>13240.44</v>
      </c>
      <c r="DJ341">
        <v>0.87890500000000005</v>
      </c>
      <c r="DK341">
        <v>18.930959999999999</v>
      </c>
      <c r="DL341">
        <v>61.494160000000001</v>
      </c>
      <c r="DM341">
        <v>25996.1</v>
      </c>
      <c r="DN341">
        <v>0.87659030000000004</v>
      </c>
      <c r="DO341">
        <v>19.218859999999999</v>
      </c>
      <c r="DP341">
        <v>74.470230000000001</v>
      </c>
      <c r="DQ341">
        <v>32892.93</v>
      </c>
      <c r="DR341">
        <v>0.87439809999999996</v>
      </c>
      <c r="DS341">
        <v>19.381679999999999</v>
      </c>
      <c r="DT341">
        <v>61.413640000000001</v>
      </c>
      <c r="DU341">
        <v>28261.77</v>
      </c>
      <c r="DV341">
        <v>0.87212540000000005</v>
      </c>
      <c r="DW341">
        <v>19.202030000000001</v>
      </c>
      <c r="DX341">
        <v>35.983939999999997</v>
      </c>
      <c r="DY341">
        <v>17232.13</v>
      </c>
      <c r="DZ341">
        <v>0.86990429999999996</v>
      </c>
      <c r="EA341">
        <v>18.914439999999999</v>
      </c>
      <c r="EB341">
        <v>15.610720000000001</v>
      </c>
      <c r="EC341">
        <v>7764.5259999999998</v>
      </c>
      <c r="ED341">
        <v>0.86753000000000002</v>
      </c>
      <c r="EE341">
        <v>18.597100000000001</v>
      </c>
      <c r="EF341">
        <v>5.2096119999999999</v>
      </c>
      <c r="EG341">
        <v>2684.223</v>
      </c>
      <c r="EH341">
        <v>0.86519199999999996</v>
      </c>
      <c r="EI341">
        <v>18.745149999999999</v>
      </c>
      <c r="EJ341">
        <v>1.4062159999999999</v>
      </c>
      <c r="EK341">
        <v>746.15189999999996</v>
      </c>
      <c r="EL341">
        <v>0.86256920000000004</v>
      </c>
      <c r="EM341">
        <v>19.059560000000001</v>
      </c>
      <c r="EN341">
        <v>0.34272819999999998</v>
      </c>
      <c r="EO341">
        <v>183.6386</v>
      </c>
      <c r="EP341">
        <v>0.8597709</v>
      </c>
      <c r="EQ341">
        <v>19.392060000000001</v>
      </c>
      <c r="ER341">
        <v>0.1026323</v>
      </c>
      <c r="ES341">
        <v>52.594259999999998</v>
      </c>
      <c r="ET341">
        <v>0.85662170000000004</v>
      </c>
      <c r="EU341">
        <v>19.946079999999998</v>
      </c>
      <c r="EV341">
        <v>5.5043580000000002E-2</v>
      </c>
      <c r="EW341">
        <v>26.202359999999999</v>
      </c>
      <c r="EX341">
        <v>0.85307010000000005</v>
      </c>
      <c r="EY341">
        <v>20.267900000000001</v>
      </c>
      <c r="EZ341">
        <v>4.4645770000000001E-2</v>
      </c>
      <c r="FA341">
        <v>20.652809999999999</v>
      </c>
      <c r="FB341">
        <v>0.84929580000000005</v>
      </c>
      <c r="FC341">
        <v>20.031359999999999</v>
      </c>
      <c r="FD341">
        <v>4.075057E-2</v>
      </c>
      <c r="FE341">
        <v>18.798459999999999</v>
      </c>
      <c r="FF341">
        <v>0.84554289999999999</v>
      </c>
      <c r="FG341">
        <v>19.746559999999999</v>
      </c>
      <c r="FH341">
        <v>3.8101540000000003E-2</v>
      </c>
      <c r="FI341">
        <v>17.631049999999998</v>
      </c>
      <c r="FJ341">
        <v>0.84127929999999995</v>
      </c>
      <c r="FK341">
        <v>19.49034</v>
      </c>
      <c r="FL341" s="1">
        <v>3.5738689999999997E-2</v>
      </c>
      <c r="FM341">
        <v>16.62041</v>
      </c>
      <c r="FN341">
        <v>0.83636239999999995</v>
      </c>
      <c r="FO341">
        <v>19.616879999999998</v>
      </c>
      <c r="FP341" s="1">
        <v>3.3520290000000001E-2</v>
      </c>
      <c r="FQ341">
        <v>15.67746</v>
      </c>
      <c r="FR341">
        <v>0.8309879</v>
      </c>
      <c r="FS341">
        <v>19.982389999999999</v>
      </c>
      <c r="FT341" s="1">
        <v>3.1421049999999999E-2</v>
      </c>
      <c r="FU341">
        <v>14.783939999999999</v>
      </c>
      <c r="FV341">
        <v>0.82490300000000005</v>
      </c>
      <c r="FW341">
        <v>20.336290000000002</v>
      </c>
      <c r="FX341" s="1">
        <v>2.952975E-2</v>
      </c>
      <c r="FY341" s="1">
        <v>13.9811</v>
      </c>
      <c r="FZ341">
        <v>0.81923409999999997</v>
      </c>
      <c r="GA341">
        <v>20.720220000000001</v>
      </c>
      <c r="GB341" s="1">
        <v>2.8125589999999999E-2</v>
      </c>
      <c r="GC341" s="1">
        <v>13.3766</v>
      </c>
      <c r="GD341">
        <v>0.81405450000000001</v>
      </c>
      <c r="GE341">
        <v>20.80152</v>
      </c>
      <c r="GF341" s="1">
        <v>2.7384189999999999E-2</v>
      </c>
      <c r="GG341" s="1">
        <v>13.047639999999999</v>
      </c>
      <c r="GH341">
        <v>0.80903789999999998</v>
      </c>
      <c r="GI341">
        <v>20.501670000000001</v>
      </c>
      <c r="GJ341" s="1">
        <v>2.7344449999999999E-2</v>
      </c>
      <c r="GK341" s="1">
        <v>13.048439999999999</v>
      </c>
      <c r="GL341">
        <v>0.80400850000000001</v>
      </c>
      <c r="GM341">
        <v>20.18205</v>
      </c>
      <c r="GN341" s="1">
        <v>2.772341E-2</v>
      </c>
      <c r="GO341" s="1">
        <v>13.27093</v>
      </c>
      <c r="GP341">
        <v>0.79882070000000005</v>
      </c>
      <c r="GQ341">
        <v>19.976800000000001</v>
      </c>
      <c r="GR341" s="1">
        <v>2.8026300000000001E-2</v>
      </c>
      <c r="GS341" s="1">
        <v>13.48653</v>
      </c>
      <c r="GT341">
        <v>0.79456380000000004</v>
      </c>
      <c r="GU341">
        <v>19.876639999999998</v>
      </c>
      <c r="GV341" s="1">
        <v>2.7930010000000002E-2</v>
      </c>
      <c r="GW341" s="1">
        <v>13.513999999999999</v>
      </c>
      <c r="GX341">
        <v>0.78959259999999998</v>
      </c>
      <c r="GY341">
        <v>20.116389999999999</v>
      </c>
      <c r="GZ341" s="1">
        <v>2.723565E-2</v>
      </c>
      <c r="HA341" s="1">
        <v>13.2623</v>
      </c>
      <c r="HB341">
        <v>0.78400890000000001</v>
      </c>
      <c r="HC341">
        <v>20.388870000000001</v>
      </c>
      <c r="HD341" s="1">
        <v>2.6039039999999999E-2</v>
      </c>
      <c r="HE341" s="1">
        <v>12.765840000000001</v>
      </c>
      <c r="HF341">
        <v>0.77846349999999997</v>
      </c>
      <c r="HG341">
        <v>20.522849999999998</v>
      </c>
      <c r="HH341" s="1">
        <v>2.453147E-2</v>
      </c>
      <c r="HI341" s="1">
        <v>12.100949999999999</v>
      </c>
      <c r="HJ341">
        <v>0.77309600000000001</v>
      </c>
      <c r="HK341">
        <v>20.31503</v>
      </c>
      <c r="HL341" s="1">
        <v>2.2862380000000002E-2</v>
      </c>
      <c r="HM341" s="1">
        <v>11.364420000000001</v>
      </c>
      <c r="HN341">
        <v>0.76752779999999998</v>
      </c>
      <c r="HO341">
        <v>19.988489999999999</v>
      </c>
      <c r="HP341" s="1">
        <v>2.1153680000000001E-2</v>
      </c>
      <c r="HQ341" s="1">
        <v>10.60881</v>
      </c>
      <c r="HR341">
        <v>0.7620017</v>
      </c>
      <c r="HS341">
        <v>19.58512</v>
      </c>
      <c r="HT341" s="1">
        <v>1.9498100000000001E-2</v>
      </c>
      <c r="HU341" s="1">
        <v>9.8629850000000001</v>
      </c>
      <c r="HV341">
        <v>0.75625319999999996</v>
      </c>
      <c r="HW341">
        <v>19.179749999999999</v>
      </c>
      <c r="HX341" s="1">
        <v>1.7931740000000002E-2</v>
      </c>
      <c r="HY341" s="1">
        <v>9.1517359999999996</v>
      </c>
      <c r="HZ341">
        <v>0.75062969999999996</v>
      </c>
      <c r="IA341">
        <v>18.94932</v>
      </c>
      <c r="IB341" s="1">
        <v>1.64639E-2</v>
      </c>
      <c r="IC341" s="1">
        <v>8.4770859999999999</v>
      </c>
      <c r="ID341">
        <v>0.74531570000000003</v>
      </c>
      <c r="IE341">
        <v>19.149629999999998</v>
      </c>
      <c r="IF341" s="1">
        <v>1.5115979999999999E-2</v>
      </c>
      <c r="IG341" s="1">
        <v>7.8466849999999999</v>
      </c>
      <c r="IH341">
        <v>0.73962640000000002</v>
      </c>
      <c r="II341">
        <v>19.557110000000002</v>
      </c>
      <c r="IJ341" s="1">
        <v>1.3882429999999999E-2</v>
      </c>
      <c r="IK341" s="1">
        <v>7.2684009999999999</v>
      </c>
      <c r="IL341">
        <v>0.7341744</v>
      </c>
      <c r="IM341">
        <v>19.990919999999999</v>
      </c>
      <c r="IN341" s="1">
        <v>1.275023E-2</v>
      </c>
      <c r="IO341" s="1">
        <v>6.7332789999999996</v>
      </c>
      <c r="IP341">
        <v>0.72873699999999997</v>
      </c>
      <c r="IQ341">
        <v>20.02946</v>
      </c>
      <c r="IR341" s="1">
        <v>1.1709850000000001E-2</v>
      </c>
      <c r="IS341" s="1">
        <v>6.2397729999999996</v>
      </c>
      <c r="IT341">
        <v>0.72327699999999995</v>
      </c>
      <c r="IU341">
        <v>19.739709999999999</v>
      </c>
      <c r="IV341" s="1">
        <v>1.075342E-2</v>
      </c>
      <c r="IW341" s="1">
        <v>5.7833079999999999</v>
      </c>
      <c r="IX341">
        <v>0.71772230000000004</v>
      </c>
      <c r="IY341">
        <v>19.33812</v>
      </c>
      <c r="IZ341" s="1">
        <v>9.8740140000000004E-3</v>
      </c>
      <c r="JA341" s="1">
        <v>5.3610030000000002</v>
      </c>
      <c r="JB341">
        <v>0.71269510000000003</v>
      </c>
      <c r="JC341">
        <v>18.97748</v>
      </c>
      <c r="JD341" s="1">
        <v>9.0757649999999995E-3</v>
      </c>
      <c r="JE341" s="1">
        <v>4.9721950000000001</v>
      </c>
      <c r="JF341">
        <v>0.7080919</v>
      </c>
      <c r="JG341">
        <v>19.040179999999999</v>
      </c>
      <c r="JH341" s="1">
        <v>8.3431379999999999E-3</v>
      </c>
      <c r="JI341" s="1">
        <v>4.6101369999999999</v>
      </c>
      <c r="JJ341">
        <v>0.7039706</v>
      </c>
      <c r="JK341">
        <v>19.446380000000001</v>
      </c>
      <c r="JL341" s="1">
        <v>7.6739299999999998E-3</v>
      </c>
      <c r="JM341" s="1">
        <v>4.2733840000000001</v>
      </c>
      <c r="JN341">
        <v>0.70032329999999998</v>
      </c>
      <c r="JO341">
        <v>19.982610000000001</v>
      </c>
      <c r="JP341" s="1">
        <v>7.059264E-3</v>
      </c>
      <c r="JQ341" s="1">
        <v>3.9592619999999998</v>
      </c>
      <c r="JR341">
        <v>0.69707889999999995</v>
      </c>
      <c r="JS341">
        <v>20.61045</v>
      </c>
      <c r="JT341" s="1">
        <v>6.4912390000000002E-3</v>
      </c>
      <c r="JU341" s="1">
        <v>3.6642839999999999</v>
      </c>
      <c r="JV341">
        <v>0.69427570000000005</v>
      </c>
      <c r="JW341">
        <v>21.019220000000001</v>
      </c>
      <c r="JX341" s="1">
        <v>5.959827E-3</v>
      </c>
      <c r="JY341" s="1">
        <v>3.3841929999999998</v>
      </c>
      <c r="JZ341">
        <v>0.69189000000000001</v>
      </c>
      <c r="KA341">
        <v>20.870159999999998</v>
      </c>
      <c r="KB341" s="1">
        <v>5.4578489999999999E-3</v>
      </c>
      <c r="KC341" s="1">
        <v>3.1152350000000002</v>
      </c>
      <c r="KD341">
        <v>0.68993950000000004</v>
      </c>
      <c r="KE341">
        <v>20.309940000000001</v>
      </c>
      <c r="KF341" s="1">
        <v>4.9784640000000002E-3</v>
      </c>
      <c r="KG341" s="1">
        <v>2.8553120000000001</v>
      </c>
      <c r="KH341">
        <v>0.68831279999999995</v>
      </c>
      <c r="KI341">
        <v>19.73685</v>
      </c>
      <c r="KJ341" s="1">
        <v>4.5180120000000001E-3</v>
      </c>
      <c r="KK341" s="1">
        <v>2.6024500000000002</v>
      </c>
      <c r="KL341">
        <v>0.68691690000000005</v>
      </c>
      <c r="KM341">
        <v>19.756720000000001</v>
      </c>
      <c r="KN341" s="1">
        <v>4.074612E-3</v>
      </c>
      <c r="KO341" s="1">
        <v>2.356385</v>
      </c>
      <c r="KP341">
        <v>0.68579959999999995</v>
      </c>
      <c r="KQ341">
        <v>20.18553</v>
      </c>
      <c r="KR341" s="1">
        <v>3.64504E-3</v>
      </c>
      <c r="KS341" s="1">
        <v>2.1162930000000002</v>
      </c>
      <c r="KT341">
        <v>0.68489460000000002</v>
      </c>
      <c r="KU341">
        <v>20.916699999999999</v>
      </c>
      <c r="KV341" s="1">
        <v>3.2260259999999999E-3</v>
      </c>
      <c r="KW341" s="1">
        <v>1.8803259999999999</v>
      </c>
      <c r="KX341">
        <v>0.68418190000000001</v>
      </c>
      <c r="KY341">
        <v>21.7317</v>
      </c>
      <c r="KZ341" s="1">
        <v>2.8135130000000001E-3</v>
      </c>
      <c r="LA341" s="1">
        <v>1.646809</v>
      </c>
      <c r="LB341">
        <v>0.68366930000000004</v>
      </c>
      <c r="LC341">
        <v>22.13597</v>
      </c>
      <c r="LD341" s="1">
        <v>2.4095029999999999E-3</v>
      </c>
      <c r="LE341" s="1">
        <v>1.4166099999999999</v>
      </c>
      <c r="LF341">
        <v>0.68329839999999997</v>
      </c>
      <c r="LG341">
        <v>21.93505</v>
      </c>
      <c r="LH341" s="1">
        <v>2.0257109999999999E-3</v>
      </c>
      <c r="LI341" s="1">
        <v>1.195686</v>
      </c>
      <c r="LJ341">
        <v>0.683064</v>
      </c>
      <c r="LK341">
        <v>21.368980000000001</v>
      </c>
      <c r="LL341" s="1">
        <v>1.678878E-3</v>
      </c>
      <c r="LM341" s="1">
        <v>0.99370780000000003</v>
      </c>
      <c r="LN341">
        <v>0.68296009999999996</v>
      </c>
      <c r="LO341">
        <v>20.77937</v>
      </c>
      <c r="LP341" s="1">
        <v>1.3848560000000001E-3</v>
      </c>
      <c r="LQ341" s="1">
        <v>0.8203068</v>
      </c>
      <c r="LR341">
        <v>0.68289420000000001</v>
      </c>
      <c r="LS341">
        <v>20.74175</v>
      </c>
      <c r="LT341" s="1">
        <v>1.1511900000000001E-3</v>
      </c>
      <c r="LU341" s="1">
        <v>0.68078039999999995</v>
      </c>
      <c r="LV341">
        <v>0.68293649999999995</v>
      </c>
      <c r="LW341">
        <v>21.111070000000002</v>
      </c>
      <c r="LX341" s="1">
        <v>9.7466390000000005E-4</v>
      </c>
      <c r="LY341" s="1">
        <v>0.57441390000000003</v>
      </c>
      <c r="LZ341">
        <v>0.68303400000000003</v>
      </c>
      <c r="MA341">
        <v>21.807310000000001</v>
      </c>
      <c r="MB341" s="1">
        <v>8.4465219999999995E-4</v>
      </c>
      <c r="MC341" s="1">
        <v>0.4957877</v>
      </c>
      <c r="MD341">
        <v>0.68317620000000001</v>
      </c>
      <c r="ME341">
        <v>22.50994</v>
      </c>
      <c r="MF341" s="1">
        <v>7.4801589999999997E-4</v>
      </c>
      <c r="MG341" s="1">
        <v>0.43747140000000001</v>
      </c>
      <c r="MH341">
        <v>0.68336600000000003</v>
      </c>
      <c r="MI341">
        <v>22.815059999999999</v>
      </c>
      <c r="MJ341" s="1">
        <v>6.7317150000000003E-4</v>
      </c>
      <c r="MK341" s="1">
        <v>0.39265090000000002</v>
      </c>
      <c r="ML341">
        <v>0.68357349999999995</v>
      </c>
      <c r="MM341">
        <v>22.543340000000001</v>
      </c>
      <c r="MN341" s="1">
        <v>6.1235070000000003E-4</v>
      </c>
      <c r="MO341" s="1">
        <v>0.35648289999999999</v>
      </c>
      <c r="MP341">
        <v>0.68376079999999995</v>
      </c>
      <c r="MQ341">
        <v>21.929169999999999</v>
      </c>
      <c r="MR341" s="1">
        <v>5.6125680000000005E-4</v>
      </c>
      <c r="MS341" s="1">
        <v>0.32624389999999998</v>
      </c>
      <c r="MT341">
        <v>0.68395249999999996</v>
      </c>
      <c r="MU341">
        <v>21.28349</v>
      </c>
      <c r="MV341" s="1">
        <v>5.1797059999999996E-4</v>
      </c>
      <c r="MW341" s="1">
        <v>0.30062410000000001</v>
      </c>
      <c r="MX341">
        <v>0.68411149999999998</v>
      </c>
      <c r="MY341">
        <v>21.117709999999999</v>
      </c>
      <c r="MZ341" s="1">
        <v>4.8137629999999999E-4</v>
      </c>
      <c r="NA341" s="1">
        <v>0.2789835</v>
      </c>
      <c r="NB341">
        <v>0.68424739999999995</v>
      </c>
      <c r="NC341">
        <v>20.973320000000001</v>
      </c>
      <c r="ND341" s="1">
        <v>4.505876E-4</v>
      </c>
      <c r="NE341" s="1">
        <v>0.26073289999999999</v>
      </c>
      <c r="NF341">
        <v>0.6843361</v>
      </c>
      <c r="NG341">
        <v>21.328410000000002</v>
      </c>
      <c r="NH341" s="1">
        <v>4.2429719999999998E-4</v>
      </c>
      <c r="NI341" s="1">
        <v>0.24522040000000001</v>
      </c>
      <c r="NJ341">
        <v>0.68443830000000005</v>
      </c>
      <c r="NK341">
        <v>21.904890000000002</v>
      </c>
      <c r="NL341" s="1">
        <v>4.0133630000000002E-4</v>
      </c>
      <c r="NM341" s="1">
        <v>0.23173350000000001</v>
      </c>
      <c r="NN341">
        <v>0.68446050000000003</v>
      </c>
      <c r="NO341">
        <v>22.31653</v>
      </c>
      <c r="NP341" s="1">
        <v>3.8079370000000001E-4</v>
      </c>
      <c r="NQ341" s="1">
        <v>0.21972430000000001</v>
      </c>
      <c r="NR341">
        <v>0.68439749999999999</v>
      </c>
      <c r="NS341">
        <v>22.19678</v>
      </c>
      <c r="NT341" s="1">
        <v>3.6210460000000002E-4</v>
      </c>
      <c r="NU341" s="1">
        <v>0.20884140000000001</v>
      </c>
      <c r="NV341">
        <v>0.68428929999999999</v>
      </c>
      <c r="NW341">
        <v>21.744700000000002</v>
      </c>
      <c r="NX341" s="1">
        <v>3.4499889999999999E-4</v>
      </c>
      <c r="NY341" s="1">
        <v>0.19891120000000001</v>
      </c>
      <c r="NZ341">
        <v>0.68410199999999999</v>
      </c>
      <c r="OA341">
        <v>21.37134</v>
      </c>
      <c r="OB341" s="1">
        <v>3.2938720000000001E-4</v>
      </c>
      <c r="OC341" s="1">
        <v>0.18986230000000001</v>
      </c>
      <c r="OD341">
        <v>0.68387339999999996</v>
      </c>
      <c r="OE341">
        <v>21.590260000000001</v>
      </c>
      <c r="OF341" s="1">
        <v>3.1521369999999997E-4</v>
      </c>
      <c r="OG341" s="1">
        <v>0.1816624</v>
      </c>
      <c r="OH341">
        <v>0.68352950000000001</v>
      </c>
      <c r="OI341">
        <v>22.294899999999998</v>
      </c>
      <c r="OJ341" s="1">
        <v>3.0248349999999999E-4</v>
      </c>
      <c r="OK341" s="1">
        <v>0.1742987</v>
      </c>
    </row>
    <row r="342" spans="1:401" x14ac:dyDescent="0.35">
      <c r="A342">
        <v>348</v>
      </c>
      <c r="B342" t="s">
        <v>4</v>
      </c>
      <c r="C342" t="s">
        <v>181</v>
      </c>
      <c r="D342" t="s">
        <v>348</v>
      </c>
      <c r="E342">
        <v>588.76080000000002</v>
      </c>
      <c r="F342">
        <v>0.42483979999999999</v>
      </c>
      <c r="G342">
        <v>17.447980000000001</v>
      </c>
      <c r="H342">
        <v>0</v>
      </c>
      <c r="I342">
        <v>0</v>
      </c>
      <c r="J342">
        <v>0.42356680000000002</v>
      </c>
      <c r="K342">
        <v>17.600860000000001</v>
      </c>
      <c r="L342">
        <v>0</v>
      </c>
      <c r="M342">
        <v>0</v>
      </c>
      <c r="N342">
        <v>0.422292</v>
      </c>
      <c r="O342">
        <v>17.981190000000002</v>
      </c>
      <c r="P342">
        <v>0</v>
      </c>
      <c r="Q342">
        <v>0</v>
      </c>
      <c r="R342">
        <v>0.42102010000000001</v>
      </c>
      <c r="S342">
        <v>18.428609999999999</v>
      </c>
      <c r="T342">
        <v>0</v>
      </c>
      <c r="U342">
        <v>0</v>
      </c>
      <c r="V342">
        <v>0.41976540000000001</v>
      </c>
      <c r="W342">
        <v>18.995280000000001</v>
      </c>
      <c r="X342">
        <v>0</v>
      </c>
      <c r="Y342">
        <v>0</v>
      </c>
      <c r="Z342">
        <v>0.41848980000000002</v>
      </c>
      <c r="AA342">
        <v>19.312470000000001</v>
      </c>
      <c r="AB342">
        <v>0</v>
      </c>
      <c r="AC342">
        <v>0</v>
      </c>
      <c r="AD342">
        <v>0.4172072</v>
      </c>
      <c r="AE342">
        <v>19.1433</v>
      </c>
      <c r="AF342">
        <v>0</v>
      </c>
      <c r="AG342">
        <v>0</v>
      </c>
      <c r="AH342">
        <v>0.41593940000000001</v>
      </c>
      <c r="AI342">
        <v>18.775130000000001</v>
      </c>
      <c r="AJ342">
        <v>0</v>
      </c>
      <c r="AK342">
        <v>0</v>
      </c>
      <c r="AL342">
        <v>0.41470449999999998</v>
      </c>
      <c r="AM342">
        <v>18.331620000000001</v>
      </c>
      <c r="AN342">
        <v>0</v>
      </c>
      <c r="AO342">
        <v>0</v>
      </c>
      <c r="AP342">
        <v>0.41353869999999998</v>
      </c>
      <c r="AQ342">
        <v>18.301480000000002</v>
      </c>
      <c r="AR342">
        <v>0</v>
      </c>
      <c r="AS342">
        <v>0</v>
      </c>
      <c r="AT342">
        <v>0.41237489999999999</v>
      </c>
      <c r="AU342">
        <v>18.695229999999999</v>
      </c>
      <c r="AV342">
        <v>0</v>
      </c>
      <c r="AW342">
        <v>0</v>
      </c>
      <c r="AX342">
        <v>0.41119800000000001</v>
      </c>
      <c r="AY342">
        <v>19.230129999999999</v>
      </c>
      <c r="AZ342">
        <v>0</v>
      </c>
      <c r="BA342">
        <v>0</v>
      </c>
      <c r="BB342">
        <v>0.41002319999999998</v>
      </c>
      <c r="BC342">
        <v>19.85369</v>
      </c>
      <c r="BD342">
        <v>0</v>
      </c>
      <c r="BE342">
        <v>0</v>
      </c>
      <c r="BF342">
        <v>0.40883449999999999</v>
      </c>
      <c r="BG342">
        <v>20.178360000000001</v>
      </c>
      <c r="BH342">
        <v>0</v>
      </c>
      <c r="BI342">
        <v>0</v>
      </c>
      <c r="BJ342">
        <v>0.40762559999999998</v>
      </c>
      <c r="BK342">
        <v>20.056909999999998</v>
      </c>
      <c r="BL342">
        <v>0</v>
      </c>
      <c r="BM342">
        <v>0</v>
      </c>
      <c r="BN342">
        <v>0.4063985</v>
      </c>
      <c r="BO342">
        <v>19.779520000000002</v>
      </c>
      <c r="BP342">
        <v>0</v>
      </c>
      <c r="BQ342">
        <v>0</v>
      </c>
      <c r="BR342">
        <v>0.40514080000000002</v>
      </c>
      <c r="BS342">
        <v>19.462520000000001</v>
      </c>
      <c r="BT342">
        <v>7.2805800000000003E-32</v>
      </c>
      <c r="BU342">
        <v>2.428143E-29</v>
      </c>
      <c r="BV342">
        <v>0.40386929999999999</v>
      </c>
      <c r="BW342">
        <v>19.369070000000001</v>
      </c>
      <c r="BX342" s="1">
        <v>5.3211000000000003E-22</v>
      </c>
      <c r="BY342" s="1">
        <v>1.623437E-19</v>
      </c>
      <c r="BZ342">
        <v>0.40253070000000002</v>
      </c>
      <c r="CA342">
        <v>19.397259999999999</v>
      </c>
      <c r="CB342" s="1">
        <v>1.507195E-15</v>
      </c>
      <c r="CC342" s="1">
        <v>5.0300290000000004E-13</v>
      </c>
      <c r="CD342">
        <v>0.40114949999999999</v>
      </c>
      <c r="CE342">
        <v>19.55198</v>
      </c>
      <c r="CF342" s="1">
        <v>1.654404E-10</v>
      </c>
      <c r="CG342" s="1">
        <v>5.1464129999999999E-8</v>
      </c>
      <c r="CH342">
        <v>0.39984769999999997</v>
      </c>
      <c r="CI342">
        <v>19.651910000000001</v>
      </c>
      <c r="CJ342" s="1">
        <v>2.5194519999999998E-7</v>
      </c>
      <c r="CK342" s="1">
        <v>7.8159520000000004E-5</v>
      </c>
      <c r="CL342">
        <v>0.39849649999999998</v>
      </c>
      <c r="CM342">
        <v>19.581209999999999</v>
      </c>
      <c r="CN342" s="1">
        <v>6.253834E-5</v>
      </c>
      <c r="CO342" s="1">
        <v>1.957542E-2</v>
      </c>
      <c r="CP342">
        <v>0.39705950000000001</v>
      </c>
      <c r="CQ342">
        <v>19.37304</v>
      </c>
      <c r="CR342" s="1">
        <v>4.4293910000000004E-3</v>
      </c>
      <c r="CS342" s="1">
        <v>1.4012929999999999</v>
      </c>
      <c r="CT342">
        <v>0.39551239999999999</v>
      </c>
      <c r="CU342">
        <v>19.11748</v>
      </c>
      <c r="CV342" s="1">
        <v>0.1178493</v>
      </c>
      <c r="CW342" s="1">
        <v>37.766199999999998</v>
      </c>
      <c r="CX342">
        <v>0.39383040000000002</v>
      </c>
      <c r="CY342">
        <v>18.7758</v>
      </c>
      <c r="CZ342" s="1">
        <v>1.4009</v>
      </c>
      <c r="DA342">
        <v>454.89929999999998</v>
      </c>
      <c r="DB342">
        <v>0.39200390000000002</v>
      </c>
      <c r="DC342">
        <v>18.771930000000001</v>
      </c>
      <c r="DD342" s="1">
        <v>8.4242059999999999</v>
      </c>
      <c r="DE342">
        <v>2772.3440000000001</v>
      </c>
      <c r="DF342">
        <v>0.39012780000000002</v>
      </c>
      <c r="DG342">
        <v>18.818090000000002</v>
      </c>
      <c r="DH342">
        <v>28.184200000000001</v>
      </c>
      <c r="DI342">
        <v>9401.4169999999995</v>
      </c>
      <c r="DJ342">
        <v>0.38840089999999999</v>
      </c>
      <c r="DK342">
        <v>18.934660000000001</v>
      </c>
      <c r="DL342">
        <v>56.915529999999997</v>
      </c>
      <c r="DM342">
        <v>19221.82</v>
      </c>
      <c r="DN342">
        <v>0.3868047</v>
      </c>
      <c r="DO342">
        <v>19.204360000000001</v>
      </c>
      <c r="DP342">
        <v>73.862279999999998</v>
      </c>
      <c r="DQ342">
        <v>25238.87</v>
      </c>
      <c r="DR342">
        <v>0.3852679</v>
      </c>
      <c r="DS342">
        <v>19.3733</v>
      </c>
      <c r="DT342">
        <v>64.894199999999998</v>
      </c>
      <c r="DU342">
        <v>22416.98</v>
      </c>
      <c r="DV342">
        <v>0.3836502</v>
      </c>
      <c r="DW342">
        <v>19.20495</v>
      </c>
      <c r="DX342">
        <v>40.356450000000002</v>
      </c>
      <c r="DY342">
        <v>14088.87</v>
      </c>
      <c r="DZ342">
        <v>0.3820305</v>
      </c>
      <c r="EA342">
        <v>18.928329999999999</v>
      </c>
      <c r="EB342">
        <v>18.508240000000001</v>
      </c>
      <c r="EC342">
        <v>6525.6139999999996</v>
      </c>
      <c r="ED342">
        <v>0.38031969999999998</v>
      </c>
      <c r="EE342">
        <v>18.628630000000001</v>
      </c>
      <c r="EF342">
        <v>6.4960100000000001</v>
      </c>
      <c r="EG342">
        <v>2311.5819999999999</v>
      </c>
      <c r="EH342">
        <v>0.37854559999999998</v>
      </c>
      <c r="EI342">
        <v>18.766950000000001</v>
      </c>
      <c r="EJ342">
        <v>1.8266990000000001</v>
      </c>
      <c r="EK342">
        <v>655.20809999999994</v>
      </c>
      <c r="EL342">
        <v>0.37661909999999998</v>
      </c>
      <c r="EM342">
        <v>19.069659999999999</v>
      </c>
      <c r="EN342">
        <v>0.44990010000000002</v>
      </c>
      <c r="EO342">
        <v>162.15969999999999</v>
      </c>
      <c r="EP342">
        <v>0.37455349999999998</v>
      </c>
      <c r="EQ342">
        <v>19.400639999999999</v>
      </c>
      <c r="ER342">
        <v>0.1252722</v>
      </c>
      <c r="ES342">
        <v>44.955469999999998</v>
      </c>
      <c r="ET342">
        <v>0.37227969999999999</v>
      </c>
      <c r="EU342">
        <v>19.933160000000001</v>
      </c>
      <c r="EV342">
        <v>5.949339E-2</v>
      </c>
      <c r="EW342">
        <v>21.100370000000002</v>
      </c>
      <c r="EX342">
        <v>0.3697531</v>
      </c>
      <c r="EY342">
        <v>20.254899999999999</v>
      </c>
      <c r="EZ342">
        <v>4.5756270000000002E-2</v>
      </c>
      <c r="FA342">
        <v>16.17578</v>
      </c>
      <c r="FB342">
        <v>0.3670215</v>
      </c>
      <c r="FC342">
        <v>20.039650000000002</v>
      </c>
      <c r="FD342">
        <v>4.1276189999999997E-2</v>
      </c>
      <c r="FE342">
        <v>14.63813</v>
      </c>
      <c r="FF342">
        <v>0.36422890000000002</v>
      </c>
      <c r="FG342">
        <v>19.75421</v>
      </c>
      <c r="FH342" s="1">
        <v>3.8506489999999997E-2</v>
      </c>
      <c r="FI342">
        <v>13.7203</v>
      </c>
      <c r="FJ342">
        <v>0.36107420000000001</v>
      </c>
      <c r="FK342">
        <v>19.513770000000001</v>
      </c>
      <c r="FL342" s="1">
        <v>3.6103719999999999E-2</v>
      </c>
      <c r="FM342">
        <v>12.939730000000001</v>
      </c>
      <c r="FN342">
        <v>0.35790630000000001</v>
      </c>
      <c r="FO342">
        <v>19.639890000000001</v>
      </c>
      <c r="FP342" s="1">
        <v>3.3871459999999999E-2</v>
      </c>
      <c r="FQ342">
        <v>12.213290000000001</v>
      </c>
      <c r="FR342">
        <v>0.35455449999999999</v>
      </c>
      <c r="FS342">
        <v>19.993289999999998</v>
      </c>
      <c r="FT342" s="1">
        <v>3.1748129999999999E-2</v>
      </c>
      <c r="FU342">
        <v>11.522360000000001</v>
      </c>
      <c r="FV342">
        <v>0.35083779999999998</v>
      </c>
      <c r="FW342">
        <v>20.34883</v>
      </c>
      <c r="FX342" s="1">
        <v>2.9804870000000001E-2</v>
      </c>
      <c r="FY342" s="1">
        <v>10.896520000000001</v>
      </c>
      <c r="FZ342">
        <v>0.34740700000000002</v>
      </c>
      <c r="GA342">
        <v>20.724209999999999</v>
      </c>
      <c r="GB342" s="1">
        <v>2.8310109999999999E-2</v>
      </c>
      <c r="GC342" s="1">
        <v>10.41723</v>
      </c>
      <c r="GD342">
        <v>0.34478110000000001</v>
      </c>
      <c r="GE342">
        <v>20.804349999999999</v>
      </c>
      <c r="GF342" s="1">
        <v>2.744011E-2</v>
      </c>
      <c r="GG342" s="1">
        <v>10.144310000000001</v>
      </c>
      <c r="GH342">
        <v>0.3421997</v>
      </c>
      <c r="GI342">
        <v>20.52299</v>
      </c>
      <c r="GJ342" s="1">
        <v>2.7272689999999999E-2</v>
      </c>
      <c r="GK342" s="1">
        <v>10.127689999999999</v>
      </c>
      <c r="GL342">
        <v>0.33962249999999999</v>
      </c>
      <c r="GM342">
        <v>20.19764</v>
      </c>
      <c r="GN342" s="1">
        <v>2.7598310000000001E-2</v>
      </c>
      <c r="GO342" s="1">
        <v>10.297370000000001</v>
      </c>
      <c r="GP342">
        <v>0.33695940000000002</v>
      </c>
      <c r="GQ342">
        <v>19.99005</v>
      </c>
      <c r="GR342" s="1">
        <v>2.7941819999999999E-2</v>
      </c>
      <c r="GS342" s="1">
        <v>10.480460000000001</v>
      </c>
      <c r="GT342">
        <v>0.33469710000000003</v>
      </c>
      <c r="GU342">
        <v>19.892710000000001</v>
      </c>
      <c r="GV342" s="1">
        <v>2.7952459999999998E-2</v>
      </c>
      <c r="GW342" s="1">
        <v>10.5298</v>
      </c>
      <c r="GX342">
        <v>0.33228210000000002</v>
      </c>
      <c r="GY342">
        <v>20.122499999999999</v>
      </c>
      <c r="GZ342" s="1">
        <v>2.7372270000000001E-2</v>
      </c>
      <c r="HA342" s="1">
        <v>10.362410000000001</v>
      </c>
      <c r="HB342">
        <v>0.32961849999999998</v>
      </c>
      <c r="HC342">
        <v>20.395350000000001</v>
      </c>
      <c r="HD342" s="1">
        <v>2.626759E-2</v>
      </c>
      <c r="HE342" s="1">
        <v>9.9998159999999991</v>
      </c>
      <c r="HF342">
        <v>0.32697660000000001</v>
      </c>
      <c r="HG342">
        <v>20.532050000000002</v>
      </c>
      <c r="HH342" s="1">
        <v>2.4814309999999999E-2</v>
      </c>
      <c r="HI342" s="1">
        <v>9.4984079999999995</v>
      </c>
      <c r="HJ342">
        <v>0.32318570000000002</v>
      </c>
      <c r="HK342">
        <v>20.331569999999999</v>
      </c>
      <c r="HL342" s="1">
        <v>2.3160179999999999E-2</v>
      </c>
      <c r="HM342" s="1">
        <v>8.9324530000000006</v>
      </c>
      <c r="HN342">
        <v>0.31892939999999997</v>
      </c>
      <c r="HO342">
        <v>20.00947</v>
      </c>
      <c r="HP342" s="1">
        <v>2.1458990000000001E-2</v>
      </c>
      <c r="HQ342" s="1">
        <v>8.3486030000000007</v>
      </c>
      <c r="HR342">
        <v>0.31466569999999999</v>
      </c>
      <c r="HS342">
        <v>19.60416</v>
      </c>
      <c r="HT342" s="1">
        <v>1.9792859999999999E-2</v>
      </c>
      <c r="HU342" s="1">
        <v>7.7685550000000001</v>
      </c>
      <c r="HV342">
        <v>0.31034990000000001</v>
      </c>
      <c r="HW342">
        <v>19.195509999999999</v>
      </c>
      <c r="HX342" s="1">
        <v>1.8216340000000001E-2</v>
      </c>
      <c r="HY342" s="1">
        <v>7.2150550000000004</v>
      </c>
      <c r="HZ342">
        <v>0.30606660000000002</v>
      </c>
      <c r="IA342">
        <v>18.95825</v>
      </c>
      <c r="IB342" s="1">
        <v>1.6734889999999999E-2</v>
      </c>
      <c r="IC342" s="1">
        <v>6.6890739999999997</v>
      </c>
      <c r="ID342">
        <v>0.30194130000000002</v>
      </c>
      <c r="IE342">
        <v>19.142410000000002</v>
      </c>
      <c r="IF342" s="1">
        <v>1.536832E-2</v>
      </c>
      <c r="IG342" s="1">
        <v>6.1959280000000003</v>
      </c>
      <c r="IH342">
        <v>0.29774230000000002</v>
      </c>
      <c r="II342">
        <v>19.538709999999998</v>
      </c>
      <c r="IJ342" s="1">
        <v>1.411625E-2</v>
      </c>
      <c r="IK342" s="1">
        <v>5.7427989999999998</v>
      </c>
      <c r="IL342">
        <v>0.29371989999999998</v>
      </c>
      <c r="IM342">
        <v>19.973960000000002</v>
      </c>
      <c r="IN342" s="1">
        <v>1.2966510000000001E-2</v>
      </c>
      <c r="IO342" s="1">
        <v>5.3232249999999999</v>
      </c>
      <c r="IP342">
        <v>0.28978530000000002</v>
      </c>
      <c r="IQ342">
        <v>20.024840000000001</v>
      </c>
      <c r="IR342" s="1">
        <v>1.1911679999999999E-2</v>
      </c>
      <c r="IS342" s="1">
        <v>4.9363450000000002</v>
      </c>
      <c r="IT342">
        <v>0.28590209999999999</v>
      </c>
      <c r="IU342">
        <v>19.75881</v>
      </c>
      <c r="IV342" s="1">
        <v>1.09414E-2</v>
      </c>
      <c r="IW342" s="1">
        <v>4.5781510000000001</v>
      </c>
      <c r="IX342">
        <v>0.28206360000000003</v>
      </c>
      <c r="IY342">
        <v>19.363330000000001</v>
      </c>
      <c r="IZ342" s="1">
        <v>1.0047840000000001E-2</v>
      </c>
      <c r="JA342" s="1">
        <v>4.2462910000000003</v>
      </c>
      <c r="JB342">
        <v>0.27854620000000002</v>
      </c>
      <c r="JC342">
        <v>18.999890000000001</v>
      </c>
      <c r="JD342" s="1">
        <v>9.2382200000000001E-3</v>
      </c>
      <c r="JE342" s="1">
        <v>3.9408669999999999</v>
      </c>
      <c r="JF342">
        <v>0.27535209999999999</v>
      </c>
      <c r="JG342">
        <v>19.059570000000001</v>
      </c>
      <c r="JH342" s="1">
        <v>8.4955840000000005E-3</v>
      </c>
      <c r="JI342" s="1">
        <v>3.6562739999999998</v>
      </c>
      <c r="JJ342">
        <v>0.27248529999999999</v>
      </c>
      <c r="JK342">
        <v>19.423249999999999</v>
      </c>
      <c r="JL342" s="1">
        <v>7.8165769999999999E-3</v>
      </c>
      <c r="JM342" s="1">
        <v>3.3912969999999998</v>
      </c>
      <c r="JN342">
        <v>0.26996920000000002</v>
      </c>
      <c r="JO342">
        <v>19.949300000000001</v>
      </c>
      <c r="JP342" s="1">
        <v>7.1932309999999996E-3</v>
      </c>
      <c r="JQ342" s="1">
        <v>3.1440649999999999</v>
      </c>
      <c r="JR342">
        <v>0.26775949999999998</v>
      </c>
      <c r="JS342">
        <v>20.583909999999999</v>
      </c>
      <c r="JT342" s="1">
        <v>6.618372E-3</v>
      </c>
      <c r="JU342" s="1">
        <v>2.9118339999999998</v>
      </c>
      <c r="JV342">
        <v>0.26584570000000002</v>
      </c>
      <c r="JW342">
        <v>20.987629999999999</v>
      </c>
      <c r="JX342" s="1">
        <v>6.0818820000000003E-3</v>
      </c>
      <c r="JY342" s="1">
        <v>2.6913149999999999</v>
      </c>
      <c r="JZ342">
        <v>0.26423390000000002</v>
      </c>
      <c r="KA342">
        <v>20.877929999999999</v>
      </c>
      <c r="KB342" s="1">
        <v>5.5759570000000003E-3</v>
      </c>
      <c r="KC342" s="1">
        <v>2.4794860000000001</v>
      </c>
      <c r="KD342">
        <v>0.26289190000000001</v>
      </c>
      <c r="KE342">
        <v>20.35294</v>
      </c>
      <c r="KF342" s="1">
        <v>5.0934509999999997E-3</v>
      </c>
      <c r="KG342" s="1">
        <v>2.2746599999999999</v>
      </c>
      <c r="KH342">
        <v>0.26178249999999997</v>
      </c>
      <c r="KI342">
        <v>19.78397</v>
      </c>
      <c r="KJ342" s="1">
        <v>4.6302490000000003E-3</v>
      </c>
      <c r="KK342" s="1">
        <v>2.0752679999999999</v>
      </c>
      <c r="KL342">
        <v>0.26086540000000003</v>
      </c>
      <c r="KM342">
        <v>19.798079999999999</v>
      </c>
      <c r="KN342" s="1">
        <v>4.1842060000000002E-3</v>
      </c>
      <c r="KO342" s="1">
        <v>1.881059</v>
      </c>
      <c r="KP342">
        <v>0.26012249999999998</v>
      </c>
      <c r="KQ342">
        <v>20.196909999999999</v>
      </c>
      <c r="KR342" s="1">
        <v>3.7524939999999999E-3</v>
      </c>
      <c r="KS342" s="1">
        <v>1.6915370000000001</v>
      </c>
      <c r="KT342">
        <v>0.25952740000000002</v>
      </c>
      <c r="KU342">
        <v>20.902750000000001</v>
      </c>
      <c r="KV342" s="1">
        <v>3.332163E-3</v>
      </c>
      <c r="KW342" s="1">
        <v>1.505301</v>
      </c>
      <c r="KX342">
        <v>0.259077</v>
      </c>
      <c r="KY342">
        <v>21.701129999999999</v>
      </c>
      <c r="KZ342" s="1">
        <v>2.918847E-3</v>
      </c>
      <c r="LA342" s="1">
        <v>1.321021</v>
      </c>
      <c r="LB342">
        <v>0.2587354</v>
      </c>
      <c r="LC342">
        <v>22.09863</v>
      </c>
      <c r="LD342" s="1">
        <v>2.5125910000000002E-3</v>
      </c>
      <c r="LE342" s="1">
        <v>1.139032</v>
      </c>
      <c r="LF342">
        <v>0.25849640000000002</v>
      </c>
      <c r="LG342">
        <v>21.945799999999998</v>
      </c>
      <c r="LH342" s="1">
        <v>2.1229589999999998E-3</v>
      </c>
      <c r="LI342" s="1">
        <v>0.96358259999999996</v>
      </c>
      <c r="LJ342">
        <v>0.25833250000000002</v>
      </c>
      <c r="LK342">
        <v>21.412220000000001</v>
      </c>
      <c r="LL342" s="1">
        <v>1.7654579999999999E-3</v>
      </c>
      <c r="LM342" s="1">
        <v>0.80207470000000003</v>
      </c>
      <c r="LN342">
        <v>0.25825100000000001</v>
      </c>
      <c r="LO342">
        <v>20.83512</v>
      </c>
      <c r="LP342" s="1">
        <v>1.457051E-3</v>
      </c>
      <c r="LQ342" s="1">
        <v>0.66232899999999995</v>
      </c>
      <c r="LR342">
        <v>0.25821959999999999</v>
      </c>
      <c r="LS342">
        <v>20.795349999999999</v>
      </c>
      <c r="LT342" s="1">
        <v>1.207709E-3</v>
      </c>
      <c r="LU342" s="1">
        <v>0.5490062</v>
      </c>
      <c r="LV342">
        <v>0.25824419999999998</v>
      </c>
      <c r="LW342">
        <v>21.130240000000001</v>
      </c>
      <c r="LX342" s="1">
        <v>1.0169549999999999E-3</v>
      </c>
      <c r="LY342" s="1">
        <v>0.46213019999999999</v>
      </c>
      <c r="LZ342">
        <v>0.25830130000000001</v>
      </c>
      <c r="MA342">
        <v>21.7974</v>
      </c>
      <c r="MB342" s="1">
        <v>8.7578489999999998E-4</v>
      </c>
      <c r="MC342" s="1">
        <v>0.39776499999999998</v>
      </c>
      <c r="MD342">
        <v>0.2583915</v>
      </c>
      <c r="ME342">
        <v>22.48864</v>
      </c>
      <c r="MF342" s="1">
        <v>7.7138559999999996E-4</v>
      </c>
      <c r="MG342" s="1">
        <v>0.35012179999999998</v>
      </c>
      <c r="MH342">
        <v>0.2584996</v>
      </c>
      <c r="MI342">
        <v>22.788869999999999</v>
      </c>
      <c r="MJ342" s="1">
        <v>6.9153919999999998E-4</v>
      </c>
      <c r="MK342" s="1">
        <v>0.31370409999999999</v>
      </c>
      <c r="ML342">
        <v>0.25861600000000001</v>
      </c>
      <c r="MM342">
        <v>22.558769999999999</v>
      </c>
      <c r="MN342" s="1">
        <v>6.2746730000000004E-4</v>
      </c>
      <c r="MO342" s="1">
        <v>0.28447709999999998</v>
      </c>
      <c r="MP342">
        <v>0.2587391</v>
      </c>
      <c r="MQ342">
        <v>21.974979999999999</v>
      </c>
      <c r="MR342" s="1">
        <v>5.7401220000000001E-4</v>
      </c>
      <c r="MS342" s="1">
        <v>0.26011689999999998</v>
      </c>
      <c r="MT342">
        <v>0.2588568</v>
      </c>
      <c r="MU342">
        <v>21.340479999999999</v>
      </c>
      <c r="MV342" s="1">
        <v>5.2877519999999995E-4</v>
      </c>
      <c r="MW342" s="1">
        <v>0.23948929999999999</v>
      </c>
      <c r="MX342">
        <v>0.25895309999999999</v>
      </c>
      <c r="MY342">
        <v>21.164380000000001</v>
      </c>
      <c r="MZ342" s="1">
        <v>4.9046810000000001E-4</v>
      </c>
      <c r="NA342" s="1">
        <v>0.22205369999999999</v>
      </c>
      <c r="NB342">
        <v>0.25904759999999999</v>
      </c>
      <c r="NC342">
        <v>20.995080000000002</v>
      </c>
      <c r="ND342" s="1">
        <v>4.5827539999999999E-4</v>
      </c>
      <c r="NE342" s="1">
        <v>0.20735680000000001</v>
      </c>
      <c r="NF342">
        <v>0.25910879999999997</v>
      </c>
      <c r="NG342">
        <v>21.33418</v>
      </c>
      <c r="NH342" s="1">
        <v>4.3088760000000001E-4</v>
      </c>
      <c r="NI342" s="1">
        <v>0.194882</v>
      </c>
      <c r="NJ342">
        <v>0.25915470000000002</v>
      </c>
      <c r="NK342">
        <v>21.873280000000001</v>
      </c>
      <c r="NL342" s="1">
        <v>4.071325E-4</v>
      </c>
      <c r="NM342" s="1">
        <v>0.18407370000000001</v>
      </c>
      <c r="NN342">
        <v>0.25916470000000003</v>
      </c>
      <c r="NO342">
        <v>22.27684</v>
      </c>
      <c r="NP342" s="1">
        <v>3.8600210000000002E-4</v>
      </c>
      <c r="NQ342" s="1">
        <v>0.1744744</v>
      </c>
      <c r="NR342">
        <v>0.25912950000000001</v>
      </c>
      <c r="NS342">
        <v>22.20391</v>
      </c>
      <c r="NT342" s="1">
        <v>3.6684059999999999E-4</v>
      </c>
      <c r="NU342" s="1">
        <v>0.16578780000000001</v>
      </c>
      <c r="NV342">
        <v>0.25906170000000001</v>
      </c>
      <c r="NW342">
        <v>21.770520000000001</v>
      </c>
      <c r="NX342" s="1">
        <v>3.4932250000000001E-4</v>
      </c>
      <c r="NY342" s="1">
        <v>0.15786710000000001</v>
      </c>
      <c r="NZ342">
        <v>0.25895639999999998</v>
      </c>
      <c r="OA342">
        <v>21.408740000000002</v>
      </c>
      <c r="OB342" s="1">
        <v>3.333244E-4</v>
      </c>
      <c r="OC342" s="1">
        <v>0.15064739999999999</v>
      </c>
      <c r="OD342">
        <v>0.25880229999999999</v>
      </c>
      <c r="OE342">
        <v>21.621359999999999</v>
      </c>
      <c r="OF342" s="1">
        <v>3.1875909999999998E-4</v>
      </c>
      <c r="OG342" s="1">
        <v>0.1440997</v>
      </c>
      <c r="OH342">
        <v>0.25860379999999999</v>
      </c>
      <c r="OI342">
        <v>22.288699999999999</v>
      </c>
      <c r="OJ342" s="1">
        <v>3.0565289999999999E-4</v>
      </c>
      <c r="OK342" s="1">
        <v>0.13821310000000001</v>
      </c>
    </row>
    <row r="343" spans="1:401" x14ac:dyDescent="0.35">
      <c r="A343">
        <v>349</v>
      </c>
      <c r="B343" t="s">
        <v>4</v>
      </c>
      <c r="C343" t="s">
        <v>181</v>
      </c>
      <c r="D343" t="s">
        <v>349</v>
      </c>
      <c r="E343">
        <v>664.37260000000003</v>
      </c>
      <c r="F343">
        <v>0.89046400000000003</v>
      </c>
      <c r="G343">
        <v>17.46406</v>
      </c>
      <c r="H343">
        <v>0</v>
      </c>
      <c r="I343">
        <v>0</v>
      </c>
      <c r="J343">
        <v>0.88821110000000003</v>
      </c>
      <c r="K343">
        <v>17.610279999999999</v>
      </c>
      <c r="L343">
        <v>0</v>
      </c>
      <c r="M343">
        <v>0</v>
      </c>
      <c r="N343">
        <v>0.88593980000000006</v>
      </c>
      <c r="O343">
        <v>17.982050000000001</v>
      </c>
      <c r="P343">
        <v>0</v>
      </c>
      <c r="Q343">
        <v>0</v>
      </c>
      <c r="R343">
        <v>0.88367779999999996</v>
      </c>
      <c r="S343">
        <v>18.42343</v>
      </c>
      <c r="T343">
        <v>0</v>
      </c>
      <c r="U343">
        <v>0</v>
      </c>
      <c r="V343">
        <v>0.88142089999999995</v>
      </c>
      <c r="W343">
        <v>18.982279999999999</v>
      </c>
      <c r="X343">
        <v>0</v>
      </c>
      <c r="Y343">
        <v>0</v>
      </c>
      <c r="Z343">
        <v>0.87914530000000002</v>
      </c>
      <c r="AA343">
        <v>19.301970000000001</v>
      </c>
      <c r="AB343">
        <v>0</v>
      </c>
      <c r="AC343">
        <v>0</v>
      </c>
      <c r="AD343">
        <v>0.87684589999999996</v>
      </c>
      <c r="AE343">
        <v>19.1433</v>
      </c>
      <c r="AF343">
        <v>0</v>
      </c>
      <c r="AG343">
        <v>0</v>
      </c>
      <c r="AH343">
        <v>0.87453950000000003</v>
      </c>
      <c r="AI343">
        <v>18.782599999999999</v>
      </c>
      <c r="AJ343">
        <v>0</v>
      </c>
      <c r="AK343">
        <v>0</v>
      </c>
      <c r="AL343">
        <v>0.87245989999999995</v>
      </c>
      <c r="AM343">
        <v>18.34853</v>
      </c>
      <c r="AN343">
        <v>0</v>
      </c>
      <c r="AO343">
        <v>0</v>
      </c>
      <c r="AP343">
        <v>0.87053990000000003</v>
      </c>
      <c r="AQ343">
        <v>18.316299999999998</v>
      </c>
      <c r="AR343">
        <v>0</v>
      </c>
      <c r="AS343">
        <v>0</v>
      </c>
      <c r="AT343">
        <v>0.86860040000000005</v>
      </c>
      <c r="AU343">
        <v>18.698450000000001</v>
      </c>
      <c r="AV343">
        <v>0</v>
      </c>
      <c r="AW343">
        <v>0</v>
      </c>
      <c r="AX343">
        <v>0.86665709999999996</v>
      </c>
      <c r="AY343">
        <v>19.224810000000002</v>
      </c>
      <c r="AZ343">
        <v>0</v>
      </c>
      <c r="BA343">
        <v>0</v>
      </c>
      <c r="BB343">
        <v>0.86470720000000001</v>
      </c>
      <c r="BC343">
        <v>19.838609999999999</v>
      </c>
      <c r="BD343">
        <v>0</v>
      </c>
      <c r="BE343">
        <v>0</v>
      </c>
      <c r="BF343">
        <v>0.86271140000000002</v>
      </c>
      <c r="BG343">
        <v>20.16291</v>
      </c>
      <c r="BH343">
        <v>0</v>
      </c>
      <c r="BI343">
        <v>0</v>
      </c>
      <c r="BJ343">
        <v>0.86068769999999994</v>
      </c>
      <c r="BK343">
        <v>20.054790000000001</v>
      </c>
      <c r="BL343">
        <v>0</v>
      </c>
      <c r="BM343">
        <v>0</v>
      </c>
      <c r="BN343">
        <v>0.85863789999999995</v>
      </c>
      <c r="BO343">
        <v>19.781849999999999</v>
      </c>
      <c r="BP343">
        <v>0</v>
      </c>
      <c r="BQ343">
        <v>0</v>
      </c>
      <c r="BR343">
        <v>0.85651739999999998</v>
      </c>
      <c r="BS343">
        <v>19.474409999999999</v>
      </c>
      <c r="BT343">
        <v>1.838278E-32</v>
      </c>
      <c r="BU343">
        <v>3.9759420000000003E-30</v>
      </c>
      <c r="BV343">
        <v>0.85428539999999997</v>
      </c>
      <c r="BW343">
        <v>19.3828</v>
      </c>
      <c r="BX343" s="1">
        <v>3.4752720000000001E-22</v>
      </c>
      <c r="BY343" s="1">
        <v>6.227223E-20</v>
      </c>
      <c r="BZ343">
        <v>0.85190060000000001</v>
      </c>
      <c r="CA343">
        <v>19.400010000000002</v>
      </c>
      <c r="CB343" s="1">
        <v>7.9760590000000001E-16</v>
      </c>
      <c r="CC343" s="1">
        <v>1.350166E-13</v>
      </c>
      <c r="CD343">
        <v>0.84943329999999995</v>
      </c>
      <c r="CE343">
        <v>19.55076</v>
      </c>
      <c r="CF343" s="1">
        <v>1.156629E-10</v>
      </c>
      <c r="CG343" s="1">
        <v>2.1424270000000001E-8</v>
      </c>
      <c r="CH343">
        <v>0.84716210000000003</v>
      </c>
      <c r="CI343">
        <v>19.642869999999998</v>
      </c>
      <c r="CJ343" s="1">
        <v>1.8930259999999999E-7</v>
      </c>
      <c r="CK343" s="1">
        <v>3.6335160000000001E-5</v>
      </c>
      <c r="CL343">
        <v>0.84476399999999996</v>
      </c>
      <c r="CM343">
        <v>19.57976</v>
      </c>
      <c r="CN343" s="1">
        <v>4.9572659999999998E-5</v>
      </c>
      <c r="CO343" s="1">
        <v>9.7669279999999994E-3</v>
      </c>
      <c r="CP343">
        <v>0.84222370000000002</v>
      </c>
      <c r="CQ343">
        <v>19.374320000000001</v>
      </c>
      <c r="CR343" s="1">
        <v>3.6707189999999998E-3</v>
      </c>
      <c r="CS343" s="1">
        <v>0.73791720000000005</v>
      </c>
      <c r="CT343">
        <v>0.83944229999999997</v>
      </c>
      <c r="CU343">
        <v>19.12321</v>
      </c>
      <c r="CV343" s="1">
        <v>0.1015389</v>
      </c>
      <c r="CW343" s="1">
        <v>20.793790000000001</v>
      </c>
      <c r="CX343">
        <v>0.83644260000000004</v>
      </c>
      <c r="CY343">
        <v>18.787780000000001</v>
      </c>
      <c r="CZ343">
        <v>1.249736</v>
      </c>
      <c r="DA343">
        <v>260.18849999999998</v>
      </c>
      <c r="DB343">
        <v>0.83317859999999999</v>
      </c>
      <c r="DC343">
        <v>18.784020000000002</v>
      </c>
      <c r="DD343" s="1">
        <v>7.7546359999999996</v>
      </c>
      <c r="DE343">
        <v>1639.0740000000001</v>
      </c>
      <c r="DF343">
        <v>0.82982650000000002</v>
      </c>
      <c r="DG343">
        <v>18.819400000000002</v>
      </c>
      <c r="DH343">
        <v>26.694179999999999</v>
      </c>
      <c r="DI343">
        <v>5722.9409999999998</v>
      </c>
      <c r="DJ343">
        <v>0.8267833</v>
      </c>
      <c r="DK343">
        <v>18.937090000000001</v>
      </c>
      <c r="DL343">
        <v>55.3123</v>
      </c>
      <c r="DM343">
        <v>12005.75</v>
      </c>
      <c r="DN343">
        <v>0.82399699999999998</v>
      </c>
      <c r="DO343">
        <v>19.194400000000002</v>
      </c>
      <c r="DP343">
        <v>73.504180000000005</v>
      </c>
      <c r="DQ343">
        <v>16132.9</v>
      </c>
      <c r="DR343">
        <v>0.82137830000000001</v>
      </c>
      <c r="DS343">
        <v>19.362220000000001</v>
      </c>
      <c r="DT343">
        <v>65.983969999999999</v>
      </c>
      <c r="DU343">
        <v>14627.76</v>
      </c>
      <c r="DV343">
        <v>0.81866030000000001</v>
      </c>
      <c r="DW343">
        <v>19.202010000000001</v>
      </c>
      <c r="DX343">
        <v>41.850679999999997</v>
      </c>
      <c r="DY343">
        <v>9364.1919999999991</v>
      </c>
      <c r="DZ343">
        <v>0.81592909999999996</v>
      </c>
      <c r="EA343">
        <v>18.929870000000001</v>
      </c>
      <c r="EB343">
        <v>19.540980000000001</v>
      </c>
      <c r="EC343">
        <v>4409.04</v>
      </c>
      <c r="ED343">
        <v>0.81309629999999999</v>
      </c>
      <c r="EE343">
        <v>18.646840000000001</v>
      </c>
      <c r="EF343">
        <v>6.9687679999999999</v>
      </c>
      <c r="EG343">
        <v>1584.1310000000001</v>
      </c>
      <c r="EH343">
        <v>0.81016719999999998</v>
      </c>
      <c r="EI343">
        <v>18.78369</v>
      </c>
      <c r="EJ343">
        <v>1.984979</v>
      </c>
      <c r="EK343">
        <v>453.97980000000001</v>
      </c>
      <c r="EL343">
        <v>0.80698510000000001</v>
      </c>
      <c r="EM343">
        <v>19.074629999999999</v>
      </c>
      <c r="EN343">
        <v>0.49102000000000001</v>
      </c>
      <c r="EO343">
        <v>112.6675</v>
      </c>
      <c r="EP343">
        <v>0.80362469999999997</v>
      </c>
      <c r="EQ343">
        <v>19.40757</v>
      </c>
      <c r="ER343">
        <v>0.13407340000000001</v>
      </c>
      <c r="ES343">
        <v>30.606819999999999</v>
      </c>
      <c r="ET343">
        <v>0.79984639999999996</v>
      </c>
      <c r="EU343">
        <v>19.924710000000001</v>
      </c>
      <c r="EV343">
        <v>6.1225050000000003E-2</v>
      </c>
      <c r="EW343">
        <v>13.79997</v>
      </c>
      <c r="EX343">
        <v>0.79564060000000003</v>
      </c>
      <c r="EY343">
        <v>20.237290000000002</v>
      </c>
      <c r="EZ343">
        <v>4.6179169999999999E-2</v>
      </c>
      <c r="FA343">
        <v>10.35427</v>
      </c>
      <c r="FB343">
        <v>0.79054329999999995</v>
      </c>
      <c r="FC343">
        <v>20.036740000000002</v>
      </c>
      <c r="FD343">
        <v>4.1469199999999998E-2</v>
      </c>
      <c r="FE343">
        <v>9.3093599999999999</v>
      </c>
      <c r="FF343">
        <v>0.78539630000000005</v>
      </c>
      <c r="FG343">
        <v>19.752960000000002</v>
      </c>
      <c r="FH343" s="1">
        <v>3.8657669999999998E-2</v>
      </c>
      <c r="FI343">
        <v>8.7024150000000002</v>
      </c>
      <c r="FJ343">
        <v>0.77949619999999997</v>
      </c>
      <c r="FK343">
        <v>19.52722</v>
      </c>
      <c r="FL343" s="1">
        <v>3.6240939999999999E-2</v>
      </c>
      <c r="FM343">
        <v>8.1929479999999995</v>
      </c>
      <c r="FN343">
        <v>0.773586</v>
      </c>
      <c r="FO343">
        <v>19.657209999999999</v>
      </c>
      <c r="FP343" s="1">
        <v>3.4003680000000001E-2</v>
      </c>
      <c r="FQ343">
        <v>7.7206520000000003</v>
      </c>
      <c r="FR343">
        <v>0.76732270000000002</v>
      </c>
      <c r="FS343">
        <v>20.002739999999999</v>
      </c>
      <c r="FT343" s="1">
        <v>3.1872520000000001E-2</v>
      </c>
      <c r="FU343">
        <v>7.2707949999999997</v>
      </c>
      <c r="FV343">
        <v>0.76032860000000002</v>
      </c>
      <c r="FW343">
        <v>20.3581</v>
      </c>
      <c r="FX343" s="1">
        <v>2.9913820000000001E-2</v>
      </c>
      <c r="FY343" s="1">
        <v>6.8607240000000003</v>
      </c>
      <c r="FZ343">
        <v>0.75353219999999999</v>
      </c>
      <c r="GA343">
        <v>20.723780000000001</v>
      </c>
      <c r="GB343" s="1">
        <v>2.8387519999999999E-2</v>
      </c>
      <c r="GC343" s="1">
        <v>6.5416999999999996</v>
      </c>
      <c r="GD343">
        <v>0.74734540000000005</v>
      </c>
      <c r="GE343">
        <v>20.799859999999999</v>
      </c>
      <c r="GF343" s="1">
        <v>2.7479219999999999E-2</v>
      </c>
      <c r="GG343" s="1">
        <v>6.3563239999999999</v>
      </c>
      <c r="GH343">
        <v>0.74125640000000004</v>
      </c>
      <c r="GI343">
        <v>20.527950000000001</v>
      </c>
      <c r="GJ343" s="1">
        <v>2.7271739999999999E-2</v>
      </c>
      <c r="GK343" s="1">
        <v>6.3306440000000004</v>
      </c>
      <c r="GL343">
        <v>0.73498609999999998</v>
      </c>
      <c r="GM343">
        <v>20.200589999999998</v>
      </c>
      <c r="GN343" s="1">
        <v>2.7576659999999999E-2</v>
      </c>
      <c r="GO343" s="1">
        <v>6.4268850000000004</v>
      </c>
      <c r="GP343">
        <v>0.72845550000000003</v>
      </c>
      <c r="GQ343">
        <v>19.99258</v>
      </c>
      <c r="GR343" s="1">
        <v>2.7932019999999998E-2</v>
      </c>
      <c r="GS343" s="1">
        <v>6.5385619999999998</v>
      </c>
      <c r="GT343">
        <v>0.72277950000000002</v>
      </c>
      <c r="GU343">
        <v>19.901759999999999</v>
      </c>
      <c r="GV343" s="1">
        <v>2.7974860000000001E-2</v>
      </c>
      <c r="GW343" s="1">
        <v>6.5757890000000003</v>
      </c>
      <c r="GX343">
        <v>0.71675250000000001</v>
      </c>
      <c r="GY343">
        <v>20.127220000000001</v>
      </c>
      <c r="GZ343" s="1">
        <v>2.742936E-2</v>
      </c>
      <c r="HA343" s="1">
        <v>6.4786710000000003</v>
      </c>
      <c r="HB343">
        <v>0.71021400000000001</v>
      </c>
      <c r="HC343">
        <v>20.39977</v>
      </c>
      <c r="HD343" s="1">
        <v>2.6353250000000002E-2</v>
      </c>
      <c r="HE343" s="1">
        <v>6.2582500000000003</v>
      </c>
      <c r="HF343">
        <v>0.70368679999999995</v>
      </c>
      <c r="HG343">
        <v>20.53293</v>
      </c>
      <c r="HH343" s="1">
        <v>2.4916029999999999E-2</v>
      </c>
      <c r="HI343" s="1">
        <v>5.9487759999999996</v>
      </c>
      <c r="HJ343">
        <v>0.69729410000000003</v>
      </c>
      <c r="HK343">
        <v>20.339639999999999</v>
      </c>
      <c r="HL343" s="1">
        <v>2.326808E-2</v>
      </c>
      <c r="HM343" s="1">
        <v>5.5826260000000003</v>
      </c>
      <c r="HN343">
        <v>0.69075450000000005</v>
      </c>
      <c r="HO343">
        <v>20.019259999999999</v>
      </c>
      <c r="HP343" s="1">
        <v>2.1567630000000001E-2</v>
      </c>
      <c r="HQ343" s="1">
        <v>5.2009869999999996</v>
      </c>
      <c r="HR343">
        <v>0.68419589999999997</v>
      </c>
      <c r="HS343">
        <v>19.612349999999999</v>
      </c>
      <c r="HT343" s="1">
        <v>1.989674E-2</v>
      </c>
      <c r="HU343" s="1">
        <v>4.8225199999999999</v>
      </c>
      <c r="HV343">
        <v>0.67739309999999997</v>
      </c>
      <c r="HW343">
        <v>19.201589999999999</v>
      </c>
      <c r="HX343" s="1">
        <v>1.831503E-2</v>
      </c>
      <c r="HY343" s="1">
        <v>4.4632189999999996</v>
      </c>
      <c r="HZ343">
        <v>0.67063519999999999</v>
      </c>
      <c r="IA343">
        <v>18.965319999999998</v>
      </c>
      <c r="IB343" s="1">
        <v>1.6827780000000001E-2</v>
      </c>
      <c r="IC343" s="1">
        <v>4.1228999999999996</v>
      </c>
      <c r="ID343">
        <v>0.66421419999999998</v>
      </c>
      <c r="IE343">
        <v>19.144110000000001</v>
      </c>
      <c r="IF343" s="1">
        <v>1.545389E-2</v>
      </c>
      <c r="IG343" s="1">
        <v>3.8050259999999998</v>
      </c>
      <c r="IH343">
        <v>0.6575588</v>
      </c>
      <c r="II343">
        <v>19.53265</v>
      </c>
      <c r="IJ343" s="1">
        <v>1.4194490000000001E-2</v>
      </c>
      <c r="IK343" s="1">
        <v>3.513693</v>
      </c>
      <c r="IL343">
        <v>0.6511306</v>
      </c>
      <c r="IM343">
        <v>19.967590000000001</v>
      </c>
      <c r="IN343" s="1">
        <v>1.303795E-2</v>
      </c>
      <c r="IO343" s="1">
        <v>3.2454360000000002</v>
      </c>
      <c r="IP343">
        <v>0.64474960000000003</v>
      </c>
      <c r="IQ343">
        <v>20.017959999999999</v>
      </c>
      <c r="IR343" s="1">
        <v>1.1977109999999999E-2</v>
      </c>
      <c r="IS343" s="1">
        <v>2.9992589999999999</v>
      </c>
      <c r="IT343">
        <v>0.63839319999999999</v>
      </c>
      <c r="IU343">
        <v>19.766559999999998</v>
      </c>
      <c r="IV343" s="1">
        <v>1.100114E-2</v>
      </c>
      <c r="IW343" s="1">
        <v>2.772316</v>
      </c>
      <c r="IX343">
        <v>0.63201529999999995</v>
      </c>
      <c r="IY343">
        <v>19.376329999999999</v>
      </c>
      <c r="IZ343" s="1">
        <v>1.0102389999999999E-2</v>
      </c>
      <c r="JA343" s="1">
        <v>2.5630510000000002</v>
      </c>
      <c r="JB343">
        <v>0.6261198</v>
      </c>
      <c r="JC343">
        <v>19.013449999999999</v>
      </c>
      <c r="JD343" s="1">
        <v>9.287867E-3</v>
      </c>
      <c r="JE343" s="1">
        <v>2.3716200000000001</v>
      </c>
      <c r="JF343">
        <v>0.62071589999999999</v>
      </c>
      <c r="JG343">
        <v>19.080310000000001</v>
      </c>
      <c r="JH343" s="1">
        <v>8.5410139999999996E-3</v>
      </c>
      <c r="JI343" s="1">
        <v>2.1944669999999999</v>
      </c>
      <c r="JJ343">
        <v>0.6158283</v>
      </c>
      <c r="JK343">
        <v>19.418230000000001</v>
      </c>
      <c r="JL343" s="1">
        <v>7.8581069999999996E-3</v>
      </c>
      <c r="JM343" s="1">
        <v>2.0305230000000001</v>
      </c>
      <c r="JN343">
        <v>0.61141290000000004</v>
      </c>
      <c r="JO343">
        <v>19.93674</v>
      </c>
      <c r="JP343" s="1">
        <v>7.2315089999999997E-3</v>
      </c>
      <c r="JQ343" s="1">
        <v>1.878736</v>
      </c>
      <c r="JR343">
        <v>0.60749549999999997</v>
      </c>
      <c r="JS343">
        <v>20.574870000000001</v>
      </c>
      <c r="JT343" s="1">
        <v>6.6539149999999998E-3</v>
      </c>
      <c r="JU343" s="1">
        <v>1.7370699999999999</v>
      </c>
      <c r="JV343">
        <v>0.60410370000000002</v>
      </c>
      <c r="JW343">
        <v>20.965789999999998</v>
      </c>
      <c r="JX343" s="1">
        <v>6.1153520000000001E-3</v>
      </c>
      <c r="JY343" s="1">
        <v>1.60337</v>
      </c>
      <c r="JZ343">
        <v>0.60120870000000004</v>
      </c>
      <c r="KA343">
        <v>20.876200000000001</v>
      </c>
      <c r="KB343" s="1">
        <v>5.6078229999999996E-3</v>
      </c>
      <c r="KC343" s="1">
        <v>1.475714</v>
      </c>
      <c r="KD343">
        <v>0.59882729999999995</v>
      </c>
      <c r="KE343">
        <v>20.372920000000001</v>
      </c>
      <c r="KF343" s="1">
        <v>5.1239600000000003E-3</v>
      </c>
      <c r="KG343" s="1">
        <v>1.3528469999999999</v>
      </c>
      <c r="KH343">
        <v>0.59683839999999999</v>
      </c>
      <c r="KI343">
        <v>19.814119999999999</v>
      </c>
      <c r="KJ343" s="1">
        <v>4.6596470000000003E-3</v>
      </c>
      <c r="KK343" s="1">
        <v>1.233744</v>
      </c>
      <c r="KL343">
        <v>0.59516979999999997</v>
      </c>
      <c r="KM343">
        <v>19.834029999999998</v>
      </c>
      <c r="KN343" s="1">
        <v>4.2125959999999999E-3</v>
      </c>
      <c r="KO343" s="1">
        <v>1.11809</v>
      </c>
      <c r="KP343">
        <v>0.59380449999999996</v>
      </c>
      <c r="KQ343">
        <v>20.217120000000001</v>
      </c>
      <c r="KR343" s="1">
        <v>3.7800210000000002E-3</v>
      </c>
      <c r="KS343" s="1">
        <v>1.005531</v>
      </c>
      <c r="KT343">
        <v>0.59272570000000002</v>
      </c>
      <c r="KU343">
        <v>20.906929999999999</v>
      </c>
      <c r="KV343" s="1">
        <v>3.3591390000000001E-3</v>
      </c>
      <c r="KW343" s="1">
        <v>0.89517599999999997</v>
      </c>
      <c r="KX343">
        <v>0.59189219999999998</v>
      </c>
      <c r="KY343">
        <v>21.692710000000002</v>
      </c>
      <c r="KZ343" s="1">
        <v>2.9454849999999999E-3</v>
      </c>
      <c r="LA343" s="1">
        <v>0.78622360000000002</v>
      </c>
      <c r="LB343">
        <v>0.59125380000000005</v>
      </c>
      <c r="LC343">
        <v>22.0715</v>
      </c>
      <c r="LD343" s="1">
        <v>2.5386279999999998E-3</v>
      </c>
      <c r="LE343" s="1">
        <v>0.67865620000000004</v>
      </c>
      <c r="LF343">
        <v>0.59079970000000004</v>
      </c>
      <c r="LG343">
        <v>21.94473</v>
      </c>
      <c r="LH343" s="1">
        <v>2.1475999999999999E-3</v>
      </c>
      <c r="LI343" s="1">
        <v>0.5747911</v>
      </c>
      <c r="LJ343">
        <v>0.59048829999999997</v>
      </c>
      <c r="LK343">
        <v>21.431629999999998</v>
      </c>
      <c r="LL343" s="1">
        <v>1.78754E-3</v>
      </c>
      <c r="LM343" s="1">
        <v>0.47885850000000002</v>
      </c>
      <c r="LN343">
        <v>0.59030879999999997</v>
      </c>
      <c r="LO343">
        <v>20.870429999999999</v>
      </c>
      <c r="LP343" s="1">
        <v>1.4755980000000001E-3</v>
      </c>
      <c r="LQ343" s="1">
        <v>0.39550560000000001</v>
      </c>
      <c r="LR343">
        <v>0.59024290000000001</v>
      </c>
      <c r="LS343">
        <v>20.839569999999998</v>
      </c>
      <c r="LT343" s="1">
        <v>1.2223410000000001E-3</v>
      </c>
      <c r="LU343" s="1">
        <v>0.32762289999999999</v>
      </c>
      <c r="LV343">
        <v>0.59027450000000004</v>
      </c>
      <c r="LW343">
        <v>21.15616</v>
      </c>
      <c r="LX343" s="1">
        <v>1.0279480000000001E-3</v>
      </c>
      <c r="LY343" s="1">
        <v>0.27541539999999998</v>
      </c>
      <c r="LZ343">
        <v>0.59036250000000001</v>
      </c>
      <c r="MA343">
        <v>21.801410000000001</v>
      </c>
      <c r="MB343" s="1">
        <v>8.8386900000000002E-4</v>
      </c>
      <c r="MC343" s="1">
        <v>0.2366798</v>
      </c>
      <c r="MD343">
        <v>0.59051869999999995</v>
      </c>
      <c r="ME343">
        <v>22.48377</v>
      </c>
      <c r="MF343" s="1">
        <v>7.7742309999999999E-4</v>
      </c>
      <c r="MG343" s="1">
        <v>0.2080389</v>
      </c>
      <c r="MH343">
        <v>0.59070040000000001</v>
      </c>
      <c r="MI343">
        <v>22.767790000000002</v>
      </c>
      <c r="MJ343" s="1">
        <v>6.9625009999999996E-4</v>
      </c>
      <c r="MK343" s="1">
        <v>0.18621699999999999</v>
      </c>
      <c r="ML343">
        <v>0.59091709999999997</v>
      </c>
      <c r="MM343">
        <v>22.559470000000001</v>
      </c>
      <c r="MN343" s="1">
        <v>6.3131720000000001E-4</v>
      </c>
      <c r="MO343" s="1">
        <v>0.1687623</v>
      </c>
      <c r="MP343">
        <v>0.59113309999999997</v>
      </c>
      <c r="MQ343">
        <v>21.995709999999999</v>
      </c>
      <c r="MR343" s="1">
        <v>5.772517E-4</v>
      </c>
      <c r="MS343" s="1">
        <v>0.15424550000000001</v>
      </c>
      <c r="MT343">
        <v>0.59135990000000005</v>
      </c>
      <c r="MU343">
        <v>21.37585</v>
      </c>
      <c r="MV343" s="1">
        <v>5.3152430000000001E-4</v>
      </c>
      <c r="MW343" s="1">
        <v>0.14195740000000001</v>
      </c>
      <c r="MX343">
        <v>0.59154329999999999</v>
      </c>
      <c r="MY343">
        <v>21.196300000000001</v>
      </c>
      <c r="MZ343" s="1">
        <v>4.9278379999999995E-4</v>
      </c>
      <c r="NA343" s="1">
        <v>0.13156280000000001</v>
      </c>
      <c r="NB343">
        <v>0.5917057</v>
      </c>
      <c r="NC343">
        <v>21.009679999999999</v>
      </c>
      <c r="ND343" s="1">
        <v>4.6023409999999999E-4</v>
      </c>
      <c r="NE343" s="1">
        <v>0.12280339999999999</v>
      </c>
      <c r="NF343">
        <v>0.59184910000000002</v>
      </c>
      <c r="NG343">
        <v>21.348890000000001</v>
      </c>
      <c r="NH343" s="1">
        <v>4.3256659999999999E-4</v>
      </c>
      <c r="NI343" s="1">
        <v>0.1153714</v>
      </c>
      <c r="NJ343">
        <v>0.59193879999999999</v>
      </c>
      <c r="NK343">
        <v>21.861370000000001</v>
      </c>
      <c r="NL343" s="1">
        <v>4.0860290000000002E-4</v>
      </c>
      <c r="NM343" s="1">
        <v>0.108941</v>
      </c>
      <c r="NN343">
        <v>0.59196099999999996</v>
      </c>
      <c r="NO343">
        <v>22.249389999999998</v>
      </c>
      <c r="NP343" s="1">
        <v>3.8732369999999999E-4</v>
      </c>
      <c r="NQ343" s="1">
        <v>0.10323740000000001</v>
      </c>
      <c r="NR343">
        <v>0.59191119999999997</v>
      </c>
      <c r="NS343">
        <v>22.202020000000001</v>
      </c>
      <c r="NT343" s="1">
        <v>3.6804390000000001E-4</v>
      </c>
      <c r="NU343" s="1">
        <v>9.8076140000000006E-2</v>
      </c>
      <c r="NV343">
        <v>0.59181059999999996</v>
      </c>
      <c r="NW343">
        <v>21.780470000000001</v>
      </c>
      <c r="NX343" s="1">
        <v>3.5042459999999999E-4</v>
      </c>
      <c r="NY343" s="1">
        <v>9.3370629999999996E-2</v>
      </c>
      <c r="NZ343">
        <v>0.59163560000000004</v>
      </c>
      <c r="OA343">
        <v>21.434640000000002</v>
      </c>
      <c r="OB343" s="1">
        <v>3.3433280000000001E-4</v>
      </c>
      <c r="OC343" s="1">
        <v>8.9077820000000002E-2</v>
      </c>
      <c r="OD343">
        <v>0.59137419999999996</v>
      </c>
      <c r="OE343">
        <v>21.65399</v>
      </c>
      <c r="OF343" s="1">
        <v>3.1966779999999999E-4</v>
      </c>
      <c r="OG343" s="1">
        <v>8.517827E-2</v>
      </c>
      <c r="OH343">
        <v>0.59104900000000005</v>
      </c>
      <c r="OI343">
        <v>22.298110000000001</v>
      </c>
      <c r="OJ343" s="1">
        <v>3.0647509999999999E-4</v>
      </c>
      <c r="OK343" s="1">
        <v>8.1668119999999997E-2</v>
      </c>
    </row>
    <row r="344" spans="1:401" x14ac:dyDescent="0.35">
      <c r="A344">
        <v>350</v>
      </c>
      <c r="B344" t="s">
        <v>4</v>
      </c>
      <c r="C344" t="s">
        <v>181</v>
      </c>
      <c r="D344" t="s">
        <v>350</v>
      </c>
      <c r="E344">
        <v>942.10329999999999</v>
      </c>
      <c r="F344">
        <v>1.11877</v>
      </c>
      <c r="G344">
        <v>17.48554</v>
      </c>
      <c r="H344">
        <v>0</v>
      </c>
      <c r="I344">
        <v>0</v>
      </c>
      <c r="J344">
        <v>1.116479</v>
      </c>
      <c r="K344">
        <v>17.625540000000001</v>
      </c>
      <c r="L344">
        <v>0</v>
      </c>
      <c r="M344">
        <v>0</v>
      </c>
      <c r="N344">
        <v>1.1141639999999999</v>
      </c>
      <c r="O344">
        <v>17.987100000000002</v>
      </c>
      <c r="P344">
        <v>0</v>
      </c>
      <c r="Q344">
        <v>0</v>
      </c>
      <c r="R344">
        <v>1.1118600000000001</v>
      </c>
      <c r="S344">
        <v>18.42184</v>
      </c>
      <c r="T344">
        <v>0</v>
      </c>
      <c r="U344">
        <v>0</v>
      </c>
      <c r="V344">
        <v>1.1095440000000001</v>
      </c>
      <c r="W344">
        <v>18.970739999999999</v>
      </c>
      <c r="X344">
        <v>0</v>
      </c>
      <c r="Y344">
        <v>0</v>
      </c>
      <c r="Z344">
        <v>1.107194</v>
      </c>
      <c r="AA344">
        <v>19.293030000000002</v>
      </c>
      <c r="AB344">
        <v>0</v>
      </c>
      <c r="AC344">
        <v>0</v>
      </c>
      <c r="AD344">
        <v>1.104797</v>
      </c>
      <c r="AE344">
        <v>19.145779999999998</v>
      </c>
      <c r="AF344">
        <v>0</v>
      </c>
      <c r="AG344">
        <v>0</v>
      </c>
      <c r="AH344">
        <v>1.1024229999999999</v>
      </c>
      <c r="AI344">
        <v>18.793610000000001</v>
      </c>
      <c r="AJ344">
        <v>0</v>
      </c>
      <c r="AK344">
        <v>0</v>
      </c>
      <c r="AL344">
        <v>1.1004259999999999</v>
      </c>
      <c r="AM344">
        <v>18.365010000000002</v>
      </c>
      <c r="AN344">
        <v>0</v>
      </c>
      <c r="AO344">
        <v>0</v>
      </c>
      <c r="AP344">
        <v>1.098714</v>
      </c>
      <c r="AQ344">
        <v>18.331420000000001</v>
      </c>
      <c r="AR344">
        <v>0</v>
      </c>
      <c r="AS344">
        <v>0</v>
      </c>
      <c r="AT344">
        <v>1.0969789999999999</v>
      </c>
      <c r="AU344">
        <v>18.700620000000001</v>
      </c>
      <c r="AV344">
        <v>0</v>
      </c>
      <c r="AW344">
        <v>0</v>
      </c>
      <c r="AX344">
        <v>1.0952040000000001</v>
      </c>
      <c r="AY344">
        <v>19.217659999999999</v>
      </c>
      <c r="AZ344">
        <v>0</v>
      </c>
      <c r="BA344">
        <v>0</v>
      </c>
      <c r="BB344">
        <v>1.0934170000000001</v>
      </c>
      <c r="BC344">
        <v>19.821000000000002</v>
      </c>
      <c r="BD344">
        <v>0</v>
      </c>
      <c r="BE344">
        <v>0</v>
      </c>
      <c r="BF344">
        <v>1.0916170000000001</v>
      </c>
      <c r="BG344">
        <v>20.144480000000001</v>
      </c>
      <c r="BH344">
        <v>0</v>
      </c>
      <c r="BI344">
        <v>0</v>
      </c>
      <c r="BJ344">
        <v>1.089742</v>
      </c>
      <c r="BK344">
        <v>20.050630000000002</v>
      </c>
      <c r="BL344">
        <v>0</v>
      </c>
      <c r="BM344">
        <v>0</v>
      </c>
      <c r="BN344">
        <v>1.087853</v>
      </c>
      <c r="BO344">
        <v>19.783190000000001</v>
      </c>
      <c r="BP344">
        <v>0</v>
      </c>
      <c r="BQ344">
        <v>0</v>
      </c>
      <c r="BR344">
        <v>1.0858939999999999</v>
      </c>
      <c r="BS344">
        <v>19.485389999999999</v>
      </c>
      <c r="BT344">
        <v>6.4402890000000004E-33</v>
      </c>
      <c r="BU344">
        <v>1.2528159999999999E-30</v>
      </c>
      <c r="BV344">
        <v>1.0838239999999999</v>
      </c>
      <c r="BW344">
        <v>19.395969999999998</v>
      </c>
      <c r="BX344" s="1">
        <v>2.2241990000000002E-22</v>
      </c>
      <c r="BY344" s="1">
        <v>4.135007E-20</v>
      </c>
      <c r="BZ344">
        <v>1.081661</v>
      </c>
      <c r="CA344">
        <v>19.400089999999999</v>
      </c>
      <c r="CB344" s="1">
        <v>3.8310039999999998E-16</v>
      </c>
      <c r="CC344" s="1">
        <v>6.0880369999999998E-14</v>
      </c>
      <c r="CD344">
        <v>1.0794269999999999</v>
      </c>
      <c r="CE344">
        <v>19.547190000000001</v>
      </c>
      <c r="CF344" s="1">
        <v>8.034783E-11</v>
      </c>
      <c r="CG344" s="1">
        <v>1.604221E-8</v>
      </c>
      <c r="CH344">
        <v>1.0772349999999999</v>
      </c>
      <c r="CI344">
        <v>19.63101</v>
      </c>
      <c r="CJ344" s="1">
        <v>1.4384250000000001E-7</v>
      </c>
      <c r="CK344" s="1">
        <v>3.0770730000000002E-5</v>
      </c>
      <c r="CL344">
        <v>1.074964</v>
      </c>
      <c r="CM344">
        <v>19.57593</v>
      </c>
      <c r="CN344" s="1">
        <v>3.9934120000000002E-5</v>
      </c>
      <c r="CO344" s="1">
        <v>8.9556129999999994E-3</v>
      </c>
      <c r="CP344">
        <v>1.0724910000000001</v>
      </c>
      <c r="CQ344">
        <v>19.374320000000001</v>
      </c>
      <c r="CR344" s="1">
        <v>3.0935989999999998E-3</v>
      </c>
      <c r="CS344" s="1">
        <v>0.71936120000000003</v>
      </c>
      <c r="CT344">
        <v>1.069836</v>
      </c>
      <c r="CU344">
        <v>19.127469999999999</v>
      </c>
      <c r="CV344" s="1">
        <v>8.8859300000000002E-2</v>
      </c>
      <c r="CW344" s="1">
        <v>21.33109</v>
      </c>
      <c r="CX344">
        <v>1.0668820000000001</v>
      </c>
      <c r="CY344">
        <v>18.798850000000002</v>
      </c>
      <c r="CZ344" s="1">
        <v>1.1297680000000001</v>
      </c>
      <c r="DA344">
        <v>278.89870000000002</v>
      </c>
      <c r="DB344">
        <v>1.063693</v>
      </c>
      <c r="DC344">
        <v>18.796019999999999</v>
      </c>
      <c r="DD344" s="1">
        <v>7.2126409999999996</v>
      </c>
      <c r="DE344">
        <v>1825.865</v>
      </c>
      <c r="DF344">
        <v>1.0604899999999999</v>
      </c>
      <c r="DG344">
        <v>18.818639999999998</v>
      </c>
      <c r="DH344">
        <v>25.463380000000001</v>
      </c>
      <c r="DI344">
        <v>6596.7860000000001</v>
      </c>
      <c r="DJ344">
        <v>1.0576620000000001</v>
      </c>
      <c r="DK344">
        <v>18.938279999999999</v>
      </c>
      <c r="DL344">
        <v>53.95532</v>
      </c>
      <c r="DM344">
        <v>14264.04</v>
      </c>
      <c r="DN344">
        <v>1.0551839999999999</v>
      </c>
      <c r="DO344">
        <v>19.181059999999999</v>
      </c>
      <c r="DP344">
        <v>73.161140000000003</v>
      </c>
      <c r="DQ344">
        <v>19696.599999999999</v>
      </c>
      <c r="DR344">
        <v>1.052953</v>
      </c>
      <c r="DS344">
        <v>19.347049999999999</v>
      </c>
      <c r="DT344">
        <v>66.879000000000005</v>
      </c>
      <c r="DU344">
        <v>18303.099999999999</v>
      </c>
      <c r="DV344">
        <v>1.0506549999999999</v>
      </c>
      <c r="DW344">
        <v>19.195530000000002</v>
      </c>
      <c r="DX344">
        <v>43.116860000000003</v>
      </c>
      <c r="DY344">
        <v>11978.92</v>
      </c>
      <c r="DZ344">
        <v>1.0484500000000001</v>
      </c>
      <c r="EA344">
        <v>18.929390000000001</v>
      </c>
      <c r="EB344">
        <v>20.430129999999998</v>
      </c>
      <c r="EC344">
        <v>5753.7690000000002</v>
      </c>
      <c r="ED344">
        <v>1.046246</v>
      </c>
      <c r="EE344">
        <v>18.662839999999999</v>
      </c>
      <c r="EF344">
        <v>7.3808259999999999</v>
      </c>
      <c r="EG344">
        <v>2104.0079999999998</v>
      </c>
      <c r="EH344">
        <v>1.0440339999999999</v>
      </c>
      <c r="EI344">
        <v>18.800039999999999</v>
      </c>
      <c r="EJ344">
        <v>2.1243590000000001</v>
      </c>
      <c r="EK344">
        <v>611.70759999999996</v>
      </c>
      <c r="EL344">
        <v>1.0415989999999999</v>
      </c>
      <c r="EM344">
        <v>19.07705</v>
      </c>
      <c r="EN344">
        <v>0.52754999999999996</v>
      </c>
      <c r="EO344">
        <v>152.74039999999999</v>
      </c>
      <c r="EP344">
        <v>1.0390900000000001</v>
      </c>
      <c r="EQ344">
        <v>19.41451</v>
      </c>
      <c r="ER344">
        <v>0.14195489999999999</v>
      </c>
      <c r="ES344">
        <v>40.764679999999998</v>
      </c>
      <c r="ET344">
        <v>1.0361929999999999</v>
      </c>
      <c r="EU344">
        <v>19.915089999999999</v>
      </c>
      <c r="EV344">
        <v>6.2785060000000004E-2</v>
      </c>
      <c r="EW344">
        <v>17.62773</v>
      </c>
      <c r="EX344">
        <v>1.0328459999999999</v>
      </c>
      <c r="EY344">
        <v>20.216550000000002</v>
      </c>
      <c r="EZ344">
        <v>4.6562770000000003E-2</v>
      </c>
      <c r="FA344">
        <v>12.930199999999999</v>
      </c>
      <c r="FB344">
        <v>1.029069</v>
      </c>
      <c r="FC344">
        <v>20.029689999999999</v>
      </c>
      <c r="FD344">
        <v>4.1643949999999999E-2</v>
      </c>
      <c r="FE344">
        <v>11.56475</v>
      </c>
      <c r="FF344">
        <v>1.0249079999999999</v>
      </c>
      <c r="FG344">
        <v>19.748059999999999</v>
      </c>
      <c r="FH344" s="1">
        <v>3.8784619999999999E-2</v>
      </c>
      <c r="FI344">
        <v>10.80528</v>
      </c>
      <c r="FJ344">
        <v>1.0191889999999999</v>
      </c>
      <c r="FK344">
        <v>19.538080000000001</v>
      </c>
      <c r="FL344" s="1">
        <v>3.6357599999999997E-2</v>
      </c>
      <c r="FM344">
        <v>10.178319999999999</v>
      </c>
      <c r="FN344">
        <v>1.0134920000000001</v>
      </c>
      <c r="FO344">
        <v>19.674630000000001</v>
      </c>
      <c r="FP344" s="1">
        <v>3.4115800000000002E-2</v>
      </c>
      <c r="FQ344">
        <v>9.5988009999999999</v>
      </c>
      <c r="FR344">
        <v>1.00745</v>
      </c>
      <c r="FS344">
        <v>20.01125</v>
      </c>
      <c r="FT344" s="1">
        <v>3.1978609999999998E-2</v>
      </c>
      <c r="FU344">
        <v>9.0455679999999994</v>
      </c>
      <c r="FV344">
        <v>1.0005360000000001</v>
      </c>
      <c r="FW344">
        <v>20.365410000000001</v>
      </c>
      <c r="FX344" s="1">
        <v>3.000705E-2</v>
      </c>
      <c r="FY344" s="1">
        <v>8.5392600000000005</v>
      </c>
      <c r="FZ344">
        <v>0.9940833</v>
      </c>
      <c r="GA344">
        <v>20.720960000000002</v>
      </c>
      <c r="GB344" s="1">
        <v>2.845464E-2</v>
      </c>
      <c r="GC344" s="1">
        <v>8.1392559999999996</v>
      </c>
      <c r="GD344">
        <v>0.98879530000000004</v>
      </c>
      <c r="GE344">
        <v>20.78912</v>
      </c>
      <c r="GF344" s="1">
        <v>2.7511939999999999E-2</v>
      </c>
      <c r="GG344" s="1">
        <v>7.900074</v>
      </c>
      <c r="GH344">
        <v>0.98383560000000003</v>
      </c>
      <c r="GI344">
        <v>20.533709999999999</v>
      </c>
      <c r="GJ344" s="1">
        <v>2.72739E-2</v>
      </c>
      <c r="GK344" s="1">
        <v>7.8609520000000002</v>
      </c>
      <c r="GL344">
        <v>0.97854240000000003</v>
      </c>
      <c r="GM344">
        <v>20.20149</v>
      </c>
      <c r="GN344" s="1">
        <v>2.7557749999999999E-2</v>
      </c>
      <c r="GO344" s="1">
        <v>7.9784280000000001</v>
      </c>
      <c r="GP344">
        <v>0.97331869999999998</v>
      </c>
      <c r="GQ344">
        <v>19.992570000000001</v>
      </c>
      <c r="GR344" s="1">
        <v>2.792335E-2</v>
      </c>
      <c r="GS344" s="1">
        <v>8.1254059999999999</v>
      </c>
      <c r="GT344">
        <v>0.96767349999999996</v>
      </c>
      <c r="GU344">
        <v>19.90887</v>
      </c>
      <c r="GV344" s="1">
        <v>2.7988909999999999E-2</v>
      </c>
      <c r="GW344" s="1">
        <v>8.1893209999999996</v>
      </c>
      <c r="GX344">
        <v>0.96163869999999996</v>
      </c>
      <c r="GY344">
        <v>20.131900000000002</v>
      </c>
      <c r="GZ344" s="1">
        <v>2.7473379999999999E-2</v>
      </c>
      <c r="HA344" s="1">
        <v>8.0871949999999995</v>
      </c>
      <c r="HB344">
        <v>0.95491539999999997</v>
      </c>
      <c r="HC344">
        <v>20.40034</v>
      </c>
      <c r="HD344" s="1">
        <v>2.642191E-2</v>
      </c>
      <c r="HE344" s="1">
        <v>7.8295810000000001</v>
      </c>
      <c r="HF344">
        <v>0.94813009999999998</v>
      </c>
      <c r="HG344">
        <v>20.532340000000001</v>
      </c>
      <c r="HH344" s="1">
        <v>2.4998820000000001E-2</v>
      </c>
      <c r="HI344" s="1">
        <v>7.4566359999999996</v>
      </c>
      <c r="HJ344">
        <v>0.94174400000000003</v>
      </c>
      <c r="HK344">
        <v>20.347000000000001</v>
      </c>
      <c r="HL344" s="1">
        <v>2.3359370000000001E-2</v>
      </c>
      <c r="HM344" s="1">
        <v>7.0086830000000004</v>
      </c>
      <c r="HN344">
        <v>0.93514529999999996</v>
      </c>
      <c r="HO344">
        <v>20.02861</v>
      </c>
      <c r="HP344" s="1">
        <v>2.1659629999999999E-2</v>
      </c>
      <c r="HQ344" s="1">
        <v>6.5379329999999998</v>
      </c>
      <c r="HR344">
        <v>0.92860759999999998</v>
      </c>
      <c r="HS344">
        <v>19.622309999999999</v>
      </c>
      <c r="HT344" s="1">
        <v>1.9985880000000001E-2</v>
      </c>
      <c r="HU344" s="1">
        <v>6.0700849999999997</v>
      </c>
      <c r="HV344">
        <v>0.92168369999999999</v>
      </c>
      <c r="HW344">
        <v>19.207840000000001</v>
      </c>
      <c r="HX344" s="1">
        <v>1.8398649999999999E-2</v>
      </c>
      <c r="HY344" s="1">
        <v>5.6246210000000003</v>
      </c>
      <c r="HZ344">
        <v>0.91487989999999997</v>
      </c>
      <c r="IA344">
        <v>18.97212</v>
      </c>
      <c r="IB344" s="1">
        <v>1.6906310000000001E-2</v>
      </c>
      <c r="IC344" s="1">
        <v>5.2020289999999996</v>
      </c>
      <c r="ID344">
        <v>0.90821220000000003</v>
      </c>
      <c r="IE344">
        <v>19.14405</v>
      </c>
      <c r="IF344" s="1">
        <v>1.552648E-2</v>
      </c>
      <c r="IG344" s="1">
        <v>4.8068350000000004</v>
      </c>
      <c r="IH344">
        <v>0.90122519999999995</v>
      </c>
      <c r="II344">
        <v>19.52186</v>
      </c>
      <c r="IJ344" s="1">
        <v>1.426086E-2</v>
      </c>
      <c r="IK344" s="1">
        <v>4.4441499999999996</v>
      </c>
      <c r="IL344">
        <v>0.89439040000000003</v>
      </c>
      <c r="IM344">
        <v>19.958670000000001</v>
      </c>
      <c r="IN344" s="1">
        <v>1.3098729999999999E-2</v>
      </c>
      <c r="IO344" s="1">
        <v>4.1099889999999997</v>
      </c>
      <c r="IP344">
        <v>0.88756760000000001</v>
      </c>
      <c r="IQ344">
        <v>20.008050000000001</v>
      </c>
      <c r="IR344" s="1">
        <v>1.2032920000000001E-2</v>
      </c>
      <c r="IS344" s="1">
        <v>3.8028789999999999</v>
      </c>
      <c r="IT344">
        <v>0.88063139999999995</v>
      </c>
      <c r="IU344">
        <v>19.773440000000001</v>
      </c>
      <c r="IV344" s="1">
        <v>1.1052360000000001E-2</v>
      </c>
      <c r="IW344" s="1">
        <v>3.519631</v>
      </c>
      <c r="IX344">
        <v>0.87353899999999995</v>
      </c>
      <c r="IY344">
        <v>19.390499999999999</v>
      </c>
      <c r="IZ344" s="1">
        <v>1.014931E-2</v>
      </c>
      <c r="JA344" s="1">
        <v>3.2580360000000002</v>
      </c>
      <c r="JB344">
        <v>0.86692650000000004</v>
      </c>
      <c r="JC344">
        <v>19.027239999999999</v>
      </c>
      <c r="JD344" s="1">
        <v>9.330652E-3</v>
      </c>
      <c r="JE344" s="1">
        <v>3.0184129999999998</v>
      </c>
      <c r="JF344">
        <v>0.86085330000000004</v>
      </c>
      <c r="JG344">
        <v>19.103529999999999</v>
      </c>
      <c r="JH344" s="1">
        <v>8.5803700000000004E-3</v>
      </c>
      <c r="JI344" s="1">
        <v>2.796351</v>
      </c>
      <c r="JJ344">
        <v>0.85531290000000004</v>
      </c>
      <c r="JK344">
        <v>19.411239999999999</v>
      </c>
      <c r="JL344" s="1">
        <v>7.8942060000000008E-3</v>
      </c>
      <c r="JM344" s="1">
        <v>2.5904539999999998</v>
      </c>
      <c r="JN344">
        <v>0.85032220000000003</v>
      </c>
      <c r="JO344">
        <v>19.918859999999999</v>
      </c>
      <c r="JP344" s="1">
        <v>7.2647170000000004E-3</v>
      </c>
      <c r="JQ344" s="1">
        <v>2.3992819999999999</v>
      </c>
      <c r="JR344">
        <v>0.84583779999999997</v>
      </c>
      <c r="JS344">
        <v>20.563140000000001</v>
      </c>
      <c r="JT344" s="1">
        <v>6.6848020000000001E-3</v>
      </c>
      <c r="JU344" s="1">
        <v>2.2205550000000001</v>
      </c>
      <c r="JV344">
        <v>0.84189729999999996</v>
      </c>
      <c r="JW344">
        <v>20.94098</v>
      </c>
      <c r="JX344" s="1">
        <v>6.1444459999999996E-3</v>
      </c>
      <c r="JY344" s="1">
        <v>2.0517110000000001</v>
      </c>
      <c r="JZ344">
        <v>0.83850650000000004</v>
      </c>
      <c r="KA344">
        <v>20.871739999999999</v>
      </c>
      <c r="KB344" s="1">
        <v>5.6354730000000002E-3</v>
      </c>
      <c r="KC344" s="1">
        <v>1.8902490000000001</v>
      </c>
      <c r="KD344">
        <v>0.83563589999999999</v>
      </c>
      <c r="KE344">
        <v>20.39612</v>
      </c>
      <c r="KF344" s="1">
        <v>5.1504669999999997E-3</v>
      </c>
      <c r="KG344" s="1">
        <v>1.7347189999999999</v>
      </c>
      <c r="KH344">
        <v>0.83320749999999999</v>
      </c>
      <c r="KI344">
        <v>19.847909999999999</v>
      </c>
      <c r="KJ344" s="1">
        <v>4.6852250000000003E-3</v>
      </c>
      <c r="KK344" s="1">
        <v>1.5836790000000001</v>
      </c>
      <c r="KL344">
        <v>0.83117059999999998</v>
      </c>
      <c r="KM344">
        <v>19.876529999999999</v>
      </c>
      <c r="KN344" s="1">
        <v>4.2373369999999999E-3</v>
      </c>
      <c r="KO344" s="1">
        <v>1.43672</v>
      </c>
      <c r="KP344">
        <v>0.82948290000000002</v>
      </c>
      <c r="KQ344">
        <v>20.240919999999999</v>
      </c>
      <c r="KR344" s="1">
        <v>3.804038E-3</v>
      </c>
      <c r="KS344" s="1">
        <v>1.2935190000000001</v>
      </c>
      <c r="KT344">
        <v>0.82815130000000003</v>
      </c>
      <c r="KU344">
        <v>20.911840000000002</v>
      </c>
      <c r="KV344" s="1">
        <v>3.3827050000000002E-3</v>
      </c>
      <c r="KW344" s="1">
        <v>1.1530670000000001</v>
      </c>
      <c r="KX344">
        <v>0.82708119999999996</v>
      </c>
      <c r="KY344">
        <v>21.68233</v>
      </c>
      <c r="KZ344" s="1">
        <v>2.968732E-3</v>
      </c>
      <c r="LA344" s="1">
        <v>1.0143009999999999</v>
      </c>
      <c r="LB344">
        <v>0.82626619999999995</v>
      </c>
      <c r="LC344">
        <v>22.04016</v>
      </c>
      <c r="LD344" s="1">
        <v>2.5614040000000002E-3</v>
      </c>
      <c r="LE344" s="1">
        <v>0.87706519999999999</v>
      </c>
      <c r="LF344">
        <v>0.82567389999999996</v>
      </c>
      <c r="LG344">
        <v>21.94172</v>
      </c>
      <c r="LH344" s="1">
        <v>2.1691660000000001E-3</v>
      </c>
      <c r="LI344" s="1">
        <v>0.74411059999999996</v>
      </c>
      <c r="LJ344">
        <v>0.8252488</v>
      </c>
      <c r="LK344">
        <v>21.454730000000001</v>
      </c>
      <c r="LL344" s="1">
        <v>1.8069080000000001E-3</v>
      </c>
      <c r="LM344" s="1">
        <v>0.62071050000000005</v>
      </c>
      <c r="LN344">
        <v>0.82500960000000001</v>
      </c>
      <c r="LO344">
        <v>20.909659999999999</v>
      </c>
      <c r="LP344" s="1">
        <v>1.4918830000000001E-3</v>
      </c>
      <c r="LQ344" s="1">
        <v>0.51287839999999996</v>
      </c>
      <c r="LR344">
        <v>0.82489129999999999</v>
      </c>
      <c r="LS344">
        <v>20.891660000000002</v>
      </c>
      <c r="LT344" s="1">
        <v>1.2352019999999999E-3</v>
      </c>
      <c r="LU344" s="1">
        <v>0.42456450000000001</v>
      </c>
      <c r="LV344">
        <v>0.82488070000000002</v>
      </c>
      <c r="LW344">
        <v>21.186240000000002</v>
      </c>
      <c r="LX344" s="1">
        <v>1.037617E-3</v>
      </c>
      <c r="LY344" s="1">
        <v>0.35634929999999998</v>
      </c>
      <c r="LZ344">
        <v>0.82496360000000002</v>
      </c>
      <c r="MA344">
        <v>21.807569999999998</v>
      </c>
      <c r="MB344" s="1">
        <v>8.9098270000000004E-4</v>
      </c>
      <c r="MC344" s="1">
        <v>0.30562349999999999</v>
      </c>
      <c r="MD344">
        <v>0.8251657</v>
      </c>
      <c r="ME344">
        <v>22.478110000000001</v>
      </c>
      <c r="MF344" s="1">
        <v>7.8273939999999999E-4</v>
      </c>
      <c r="MG344" s="1">
        <v>0.26815610000000001</v>
      </c>
      <c r="MH344">
        <v>0.82540590000000003</v>
      </c>
      <c r="MI344">
        <v>22.744219999999999</v>
      </c>
      <c r="MJ344" s="1">
        <v>7.0039280000000004E-4</v>
      </c>
      <c r="MK344" s="1">
        <v>0.23970269999999999</v>
      </c>
      <c r="ML344">
        <v>0.82566119999999998</v>
      </c>
      <c r="MM344">
        <v>22.55949</v>
      </c>
      <c r="MN344" s="1">
        <v>6.3470849999999995E-4</v>
      </c>
      <c r="MO344" s="1">
        <v>0.21703610000000001</v>
      </c>
      <c r="MP344">
        <v>0.82591709999999996</v>
      </c>
      <c r="MQ344">
        <v>22.020219999999998</v>
      </c>
      <c r="MR344" s="1">
        <v>5.8009800000000003E-4</v>
      </c>
      <c r="MS344" s="1">
        <v>0.1982314</v>
      </c>
      <c r="MT344">
        <v>0.82617680000000004</v>
      </c>
      <c r="MU344">
        <v>21.415520000000001</v>
      </c>
      <c r="MV344" s="1">
        <v>5.3393720000000002E-4</v>
      </c>
      <c r="MW344" s="1">
        <v>0.18232719999999999</v>
      </c>
      <c r="MX344">
        <v>0.82642499999999997</v>
      </c>
      <c r="MY344">
        <v>21.237939999999998</v>
      </c>
      <c r="MZ344" s="1">
        <v>4.9482509999999999E-4</v>
      </c>
      <c r="NA344" s="1">
        <v>0.16886760000000001</v>
      </c>
      <c r="NB344">
        <v>0.8266635</v>
      </c>
      <c r="NC344">
        <v>21.027239999999999</v>
      </c>
      <c r="ND344" s="1">
        <v>4.6195909999999999E-4</v>
      </c>
      <c r="NE344" s="1">
        <v>0.15752340000000001</v>
      </c>
      <c r="NF344">
        <v>0.82681459999999996</v>
      </c>
      <c r="NG344">
        <v>21.367010000000001</v>
      </c>
      <c r="NH344" s="1">
        <v>4.3404110000000001E-4</v>
      </c>
      <c r="NI344" s="1">
        <v>0.14791119999999999</v>
      </c>
      <c r="NJ344">
        <v>0.82695649999999998</v>
      </c>
      <c r="NK344">
        <v>21.8477</v>
      </c>
      <c r="NL344" s="1">
        <v>4.0989500000000002E-4</v>
      </c>
      <c r="NM344" s="1">
        <v>0.1396125</v>
      </c>
      <c r="NN344">
        <v>0.82701659999999999</v>
      </c>
      <c r="NO344">
        <v>22.21705</v>
      </c>
      <c r="NP344" s="1">
        <v>3.8847980000000001E-4</v>
      </c>
      <c r="NQ344" s="1">
        <v>0.13226460000000001</v>
      </c>
      <c r="NR344">
        <v>0.8270168</v>
      </c>
      <c r="NS344">
        <v>22.198799999999999</v>
      </c>
      <c r="NT344" s="1">
        <v>3.691015E-4</v>
      </c>
      <c r="NU344" s="1">
        <v>0.12562690000000001</v>
      </c>
      <c r="NV344">
        <v>0.82689950000000001</v>
      </c>
      <c r="NW344">
        <v>21.792400000000001</v>
      </c>
      <c r="NX344" s="1">
        <v>3.5139079999999998E-4</v>
      </c>
      <c r="NY344" s="1">
        <v>0.1195804</v>
      </c>
      <c r="NZ344">
        <v>0.82672239999999997</v>
      </c>
      <c r="OA344">
        <v>21.462260000000001</v>
      </c>
      <c r="OB344" s="1">
        <v>3.3521270000000001E-4</v>
      </c>
      <c r="OC344" s="1">
        <v>0.114067</v>
      </c>
      <c r="OD344">
        <v>0.82643009999999995</v>
      </c>
      <c r="OE344">
        <v>21.69257</v>
      </c>
      <c r="OF344" s="1">
        <v>3.2046359999999999E-4</v>
      </c>
      <c r="OG344" s="1">
        <v>0.10905380000000001</v>
      </c>
      <c r="OH344">
        <v>0.82606849999999998</v>
      </c>
      <c r="OI344">
        <v>22.31166</v>
      </c>
      <c r="OJ344" s="1">
        <v>3.071924E-4</v>
      </c>
      <c r="OK344" s="1">
        <v>0.104545</v>
      </c>
    </row>
    <row r="345" spans="1:401" x14ac:dyDescent="0.35">
      <c r="A345">
        <v>351</v>
      </c>
      <c r="B345" t="s">
        <v>4</v>
      </c>
      <c r="C345" t="s">
        <v>181</v>
      </c>
      <c r="D345" t="s">
        <v>351</v>
      </c>
      <c r="E345">
        <v>594.50930000000005</v>
      </c>
      <c r="F345">
        <v>1.108741</v>
      </c>
      <c r="G345">
        <v>17.510840000000002</v>
      </c>
      <c r="H345">
        <v>0</v>
      </c>
      <c r="I345">
        <v>0</v>
      </c>
      <c r="J345">
        <v>1.1153109999999999</v>
      </c>
      <c r="K345">
        <v>17.643560000000001</v>
      </c>
      <c r="L345">
        <v>0</v>
      </c>
      <c r="M345">
        <v>0</v>
      </c>
      <c r="N345">
        <v>1.1217649999999999</v>
      </c>
      <c r="O345">
        <v>17.993010000000002</v>
      </c>
      <c r="P345">
        <v>0</v>
      </c>
      <c r="Q345">
        <v>0</v>
      </c>
      <c r="R345">
        <v>1.1285559999999999</v>
      </c>
      <c r="S345">
        <v>18.420059999999999</v>
      </c>
      <c r="T345">
        <v>0</v>
      </c>
      <c r="U345">
        <v>0</v>
      </c>
      <c r="V345">
        <v>1.135284</v>
      </c>
      <c r="W345">
        <v>18.956340000000001</v>
      </c>
      <c r="X345">
        <v>0</v>
      </c>
      <c r="Y345">
        <v>0</v>
      </c>
      <c r="Z345">
        <v>1.1420870000000001</v>
      </c>
      <c r="AA345">
        <v>19.283650000000002</v>
      </c>
      <c r="AB345">
        <v>0</v>
      </c>
      <c r="AC345">
        <v>0</v>
      </c>
      <c r="AD345">
        <v>1.1490830000000001</v>
      </c>
      <c r="AE345">
        <v>19.15174</v>
      </c>
      <c r="AF345">
        <v>0</v>
      </c>
      <c r="AG345">
        <v>0</v>
      </c>
      <c r="AH345">
        <v>1.156118</v>
      </c>
      <c r="AI345">
        <v>18.81024</v>
      </c>
      <c r="AJ345">
        <v>0</v>
      </c>
      <c r="AK345">
        <v>0</v>
      </c>
      <c r="AL345">
        <v>1.158779</v>
      </c>
      <c r="AM345">
        <v>18.388290000000001</v>
      </c>
      <c r="AN345">
        <v>0</v>
      </c>
      <c r="AO345">
        <v>0</v>
      </c>
      <c r="AP345">
        <v>1.1555500000000001</v>
      </c>
      <c r="AQ345">
        <v>18.35323</v>
      </c>
      <c r="AR345">
        <v>0</v>
      </c>
      <c r="AS345">
        <v>0</v>
      </c>
      <c r="AT345">
        <v>1.1522429999999999</v>
      </c>
      <c r="AU345">
        <v>18.704419999999999</v>
      </c>
      <c r="AV345">
        <v>0</v>
      </c>
      <c r="AW345">
        <v>0</v>
      </c>
      <c r="AX345">
        <v>1.1488929999999999</v>
      </c>
      <c r="AY345">
        <v>19.20973</v>
      </c>
      <c r="AZ345">
        <v>0</v>
      </c>
      <c r="BA345">
        <v>0</v>
      </c>
      <c r="BB345">
        <v>1.1455470000000001</v>
      </c>
      <c r="BC345">
        <v>19.80029</v>
      </c>
      <c r="BD345">
        <v>0</v>
      </c>
      <c r="BE345">
        <v>0</v>
      </c>
      <c r="BF345">
        <v>1.1421460000000001</v>
      </c>
      <c r="BG345">
        <v>20.124500000000001</v>
      </c>
      <c r="BH345">
        <v>0</v>
      </c>
      <c r="BI345">
        <v>0</v>
      </c>
      <c r="BJ345">
        <v>1.1387069999999999</v>
      </c>
      <c r="BK345">
        <v>20.049679999999999</v>
      </c>
      <c r="BL345">
        <v>0</v>
      </c>
      <c r="BM345">
        <v>0</v>
      </c>
      <c r="BN345">
        <v>1.1352279999999999</v>
      </c>
      <c r="BO345">
        <v>19.790299999999998</v>
      </c>
      <c r="BP345">
        <v>0</v>
      </c>
      <c r="BQ345">
        <v>0</v>
      </c>
      <c r="BR345">
        <v>1.1316809999999999</v>
      </c>
      <c r="BS345">
        <v>19.502420000000001</v>
      </c>
      <c r="BT345">
        <v>1.156658E-33</v>
      </c>
      <c r="BU345">
        <v>1.7762890000000001E-31</v>
      </c>
      <c r="BV345">
        <v>1.12795</v>
      </c>
      <c r="BW345">
        <v>19.41545</v>
      </c>
      <c r="BX345" s="1">
        <v>1.024894E-22</v>
      </c>
      <c r="BY345" s="1">
        <v>1.4624630000000001E-20</v>
      </c>
      <c r="BZ345">
        <v>1.124085</v>
      </c>
      <c r="CA345">
        <v>19.403729999999999</v>
      </c>
      <c r="CB345" s="1">
        <v>1.043046E-16</v>
      </c>
      <c r="CC345" s="1">
        <v>1.32138E-14</v>
      </c>
      <c r="CD345">
        <v>1.1201220000000001</v>
      </c>
      <c r="CE345">
        <v>19.547820000000002</v>
      </c>
      <c r="CF345" s="1">
        <v>4.3709940000000001E-11</v>
      </c>
      <c r="CG345" s="1">
        <v>6.7404629999999998E-9</v>
      </c>
      <c r="CH345">
        <v>1.115971</v>
      </c>
      <c r="CI345">
        <v>19.619</v>
      </c>
      <c r="CJ345" s="1">
        <v>9.0944809999999997E-8</v>
      </c>
      <c r="CK345" s="1">
        <v>1.4950849999999999E-5</v>
      </c>
      <c r="CL345">
        <v>1.1119730000000001</v>
      </c>
      <c r="CM345">
        <v>19.57347</v>
      </c>
      <c r="CN345" s="1">
        <v>2.7804329999999999E-5</v>
      </c>
      <c r="CO345" s="1">
        <v>4.7782650000000003E-3</v>
      </c>
      <c r="CP345">
        <v>1.1077440000000001</v>
      </c>
      <c r="CQ345">
        <v>19.377199999999998</v>
      </c>
      <c r="CR345" s="1">
        <v>2.320052E-3</v>
      </c>
      <c r="CS345" s="1">
        <v>0.41276459999999998</v>
      </c>
      <c r="CT345">
        <v>1.103261</v>
      </c>
      <c r="CU345">
        <v>19.13616</v>
      </c>
      <c r="CV345" s="1">
        <v>7.0907999999999999E-2</v>
      </c>
      <c r="CW345" s="1">
        <v>13.01417</v>
      </c>
      <c r="CX345">
        <v>1.098382</v>
      </c>
      <c r="CY345">
        <v>18.816330000000001</v>
      </c>
      <c r="CZ345" s="1">
        <v>0.95127139999999999</v>
      </c>
      <c r="DA345">
        <v>179.53399999999999</v>
      </c>
      <c r="DB345">
        <v>1.09314</v>
      </c>
      <c r="DC345">
        <v>18.813020000000002</v>
      </c>
      <c r="DD345" s="1">
        <v>6.3673760000000001</v>
      </c>
      <c r="DE345">
        <v>1232.8779999999999</v>
      </c>
      <c r="DF345">
        <v>1.08765</v>
      </c>
      <c r="DG345">
        <v>18.819510000000001</v>
      </c>
      <c r="DH345">
        <v>23.44914</v>
      </c>
      <c r="DI345">
        <v>4650.8</v>
      </c>
      <c r="DJ345">
        <v>1.082622</v>
      </c>
      <c r="DK345">
        <v>18.942060000000001</v>
      </c>
      <c r="DL345">
        <v>51.596710000000002</v>
      </c>
      <c r="DM345">
        <v>10455.41</v>
      </c>
      <c r="DN345">
        <v>1.077969</v>
      </c>
      <c r="DO345">
        <v>19.165130000000001</v>
      </c>
      <c r="DP345">
        <v>72.395849999999996</v>
      </c>
      <c r="DQ345">
        <v>14960.91</v>
      </c>
      <c r="DR345">
        <v>1.0735749999999999</v>
      </c>
      <c r="DS345">
        <v>19.330200000000001</v>
      </c>
      <c r="DT345">
        <v>68.269490000000005</v>
      </c>
      <c r="DU345">
        <v>14363.85</v>
      </c>
      <c r="DV345">
        <v>1.069021</v>
      </c>
      <c r="DW345">
        <v>19.1922</v>
      </c>
      <c r="DX345">
        <v>45.27093</v>
      </c>
      <c r="DY345">
        <v>9685.9330000000009</v>
      </c>
      <c r="DZ345">
        <v>1.064419</v>
      </c>
      <c r="EA345">
        <v>18.93187</v>
      </c>
      <c r="EB345">
        <v>22.0062</v>
      </c>
      <c r="EC345">
        <v>4781.4750000000004</v>
      </c>
      <c r="ED345">
        <v>1.059788</v>
      </c>
      <c r="EE345">
        <v>18.68336</v>
      </c>
      <c r="EF345">
        <v>8.133623</v>
      </c>
      <c r="EG345">
        <v>1791.989</v>
      </c>
      <c r="EH345">
        <v>1.054921</v>
      </c>
      <c r="EI345">
        <v>18.822569999999999</v>
      </c>
      <c r="EJ345">
        <v>2.385405</v>
      </c>
      <c r="EK345">
        <v>531.87810000000002</v>
      </c>
      <c r="EL345">
        <v>1.0497080000000001</v>
      </c>
      <c r="EM345">
        <v>19.083279999999998</v>
      </c>
      <c r="EN345">
        <v>0.597418</v>
      </c>
      <c r="EO345">
        <v>134.2072</v>
      </c>
      <c r="EP345">
        <v>1.0439620000000001</v>
      </c>
      <c r="EQ345">
        <v>19.424410000000002</v>
      </c>
      <c r="ER345">
        <v>0.15724959999999999</v>
      </c>
      <c r="ES345">
        <v>35.103969999999997</v>
      </c>
      <c r="ET345">
        <v>1.0377160000000001</v>
      </c>
      <c r="EU345">
        <v>19.906130000000001</v>
      </c>
      <c r="EV345">
        <v>6.58049E-2</v>
      </c>
      <c r="EW345">
        <v>14.341749999999999</v>
      </c>
      <c r="EX345">
        <v>1.0307930000000001</v>
      </c>
      <c r="EY345">
        <v>20.197120000000002</v>
      </c>
      <c r="EZ345">
        <v>4.7264680000000003E-2</v>
      </c>
      <c r="FA345">
        <v>10.16503</v>
      </c>
      <c r="FB345">
        <v>1.023066</v>
      </c>
      <c r="FC345">
        <v>20.028410000000001</v>
      </c>
      <c r="FD345">
        <v>4.1939900000000002E-2</v>
      </c>
      <c r="FE345">
        <v>9.0197579999999995</v>
      </c>
      <c r="FF345">
        <v>1.0146329999999999</v>
      </c>
      <c r="FG345">
        <v>19.74531</v>
      </c>
      <c r="FH345" s="1">
        <v>3.8988719999999998E-2</v>
      </c>
      <c r="FI345">
        <v>8.4194119999999995</v>
      </c>
      <c r="FJ345">
        <v>1.005565</v>
      </c>
      <c r="FK345">
        <v>19.548719999999999</v>
      </c>
      <c r="FL345" s="1">
        <v>3.6545300000000003E-2</v>
      </c>
      <c r="FM345">
        <v>7.935899</v>
      </c>
      <c r="FN345">
        <v>0.99643340000000002</v>
      </c>
      <c r="FO345">
        <v>19.695900000000002</v>
      </c>
      <c r="FP345" s="1">
        <v>3.4295300000000001E-2</v>
      </c>
      <c r="FQ345">
        <v>7.4903779999999998</v>
      </c>
      <c r="FR345">
        <v>0.98692389999999997</v>
      </c>
      <c r="FS345">
        <v>20.021129999999999</v>
      </c>
      <c r="FT345" s="1">
        <v>3.2148789999999997E-2</v>
      </c>
      <c r="FU345">
        <v>7.0646310000000003</v>
      </c>
      <c r="FV345">
        <v>0.97627779999999997</v>
      </c>
      <c r="FW345">
        <v>20.373290000000001</v>
      </c>
      <c r="FX345" s="1">
        <v>3.0156079999999998E-2</v>
      </c>
      <c r="FY345" s="1">
        <v>6.6725839999999996</v>
      </c>
      <c r="FZ345">
        <v>0.96608709999999998</v>
      </c>
      <c r="GA345">
        <v>20.720490000000002</v>
      </c>
      <c r="GB345" s="1">
        <v>2.8560470000000001E-2</v>
      </c>
      <c r="GC345" s="1">
        <v>6.3570479999999998</v>
      </c>
      <c r="GD345">
        <v>0.95696950000000003</v>
      </c>
      <c r="GE345">
        <v>20.77777</v>
      </c>
      <c r="GF345" s="1">
        <v>2.7559480000000001E-2</v>
      </c>
      <c r="GG345" s="1">
        <v>6.1613160000000002</v>
      </c>
      <c r="GH345">
        <v>0.94750800000000002</v>
      </c>
      <c r="GI345">
        <v>20.54316</v>
      </c>
      <c r="GJ345" s="1">
        <v>2.725766E-2</v>
      </c>
      <c r="GK345" s="1">
        <v>6.1220889999999999</v>
      </c>
      <c r="GL345">
        <v>0.93775520000000001</v>
      </c>
      <c r="GM345">
        <v>20.20579</v>
      </c>
      <c r="GN345" s="1">
        <v>2.7504689999999998E-2</v>
      </c>
      <c r="GO345" s="1">
        <v>6.2093749999999996</v>
      </c>
      <c r="GP345">
        <v>0.92811849999999996</v>
      </c>
      <c r="GQ345">
        <v>19.994289999999999</v>
      </c>
      <c r="GR345" s="1">
        <v>2.7885460000000001E-2</v>
      </c>
      <c r="GS345" s="1">
        <v>6.3313290000000002</v>
      </c>
      <c r="GT345">
        <v>0.91881559999999995</v>
      </c>
      <c r="GU345">
        <v>19.91656</v>
      </c>
      <c r="GV345" s="1">
        <v>2.799053E-2</v>
      </c>
      <c r="GW345" s="1">
        <v>6.393427</v>
      </c>
      <c r="GX345">
        <v>0.90951789999999999</v>
      </c>
      <c r="GY345">
        <v>20.140239999999999</v>
      </c>
      <c r="GZ345" s="1">
        <v>2.7530430000000002E-2</v>
      </c>
      <c r="HA345" s="1">
        <v>6.3293850000000003</v>
      </c>
      <c r="HB345">
        <v>0.89949699999999999</v>
      </c>
      <c r="HC345">
        <v>20.398689999999998</v>
      </c>
      <c r="HD345" s="1">
        <v>2.6525159999999999E-2</v>
      </c>
      <c r="HE345" s="1">
        <v>6.1420050000000002</v>
      </c>
      <c r="HF345">
        <v>0.88944990000000002</v>
      </c>
      <c r="HG345">
        <v>20.532399999999999</v>
      </c>
      <c r="HH345" s="1">
        <v>2.5131089999999998E-2</v>
      </c>
      <c r="HI345" s="1">
        <v>5.8608820000000001</v>
      </c>
      <c r="HJ345">
        <v>0.8798802</v>
      </c>
      <c r="HK345">
        <v>20.3566</v>
      </c>
      <c r="HL345" s="1">
        <v>2.3510059999999999E-2</v>
      </c>
      <c r="HM345" s="1">
        <v>5.517379</v>
      </c>
      <c r="HN345">
        <v>0.87005109999999997</v>
      </c>
      <c r="HO345">
        <v>20.041879999999999</v>
      </c>
      <c r="HP345" s="1">
        <v>2.1813880000000001E-2</v>
      </c>
      <c r="HQ345" s="1">
        <v>5.1522139999999998</v>
      </c>
      <c r="HR345">
        <v>0.85987999999999998</v>
      </c>
      <c r="HS345">
        <v>19.63758</v>
      </c>
      <c r="HT345" s="1">
        <v>2.013589E-2</v>
      </c>
      <c r="HU345" s="1">
        <v>4.788011</v>
      </c>
      <c r="HV345">
        <v>0.84938959999999997</v>
      </c>
      <c r="HW345">
        <v>19.217300000000002</v>
      </c>
      <c r="HX345" s="1">
        <v>1.8541849999999999E-2</v>
      </c>
      <c r="HY345" s="1">
        <v>4.4396750000000003</v>
      </c>
      <c r="HZ345">
        <v>0.83898790000000001</v>
      </c>
      <c r="IA345">
        <v>18.980920000000001</v>
      </c>
      <c r="IB345" s="1">
        <v>1.7041629999999999E-2</v>
      </c>
      <c r="IC345" s="1">
        <v>4.1090080000000002</v>
      </c>
      <c r="ID345">
        <v>0.8289031</v>
      </c>
      <c r="IE345">
        <v>19.144120000000001</v>
      </c>
      <c r="IF345" s="1">
        <v>1.565283E-2</v>
      </c>
      <c r="IG345" s="1">
        <v>3.799086</v>
      </c>
      <c r="IH345">
        <v>0.81849780000000005</v>
      </c>
      <c r="II345">
        <v>19.501930000000002</v>
      </c>
      <c r="IJ345" s="1">
        <v>1.4376969999999999E-2</v>
      </c>
      <c r="IK345" s="1">
        <v>3.5142989999999998</v>
      </c>
      <c r="IL345">
        <v>0.80840080000000003</v>
      </c>
      <c r="IM345">
        <v>19.946069999999999</v>
      </c>
      <c r="IN345" s="1">
        <v>1.320604E-2</v>
      </c>
      <c r="IO345" s="1">
        <v>3.2520850000000001</v>
      </c>
      <c r="IP345">
        <v>0.79848240000000004</v>
      </c>
      <c r="IQ345">
        <v>19.993030000000001</v>
      </c>
      <c r="IR345" s="1">
        <v>1.213242E-2</v>
      </c>
      <c r="IS345" s="1">
        <v>3.0109780000000002</v>
      </c>
      <c r="IT345">
        <v>0.78855430000000004</v>
      </c>
      <c r="IU345">
        <v>19.7803</v>
      </c>
      <c r="IV345" s="1">
        <v>1.1144279999999999E-2</v>
      </c>
      <c r="IW345" s="1">
        <v>2.7886069999999998</v>
      </c>
      <c r="IX345">
        <v>0.77868959999999998</v>
      </c>
      <c r="IY345">
        <v>19.412669999999999</v>
      </c>
      <c r="IZ345" s="1">
        <v>1.023428E-2</v>
      </c>
      <c r="JA345" s="1">
        <v>2.5831689999999998</v>
      </c>
      <c r="JB345">
        <v>0.769478</v>
      </c>
      <c r="JC345">
        <v>19.04749</v>
      </c>
      <c r="JD345" s="1">
        <v>9.4090609999999998E-3</v>
      </c>
      <c r="JE345" s="1">
        <v>2.3948510000000001</v>
      </c>
      <c r="JF345">
        <v>0.76100650000000003</v>
      </c>
      <c r="JG345">
        <v>19.137920000000001</v>
      </c>
      <c r="JH345" s="1">
        <v>8.6532410000000008E-3</v>
      </c>
      <c r="JI345" s="1">
        <v>2.2204649999999999</v>
      </c>
      <c r="JJ345">
        <v>0.75329409999999997</v>
      </c>
      <c r="JK345">
        <v>19.40483</v>
      </c>
      <c r="JL345" s="1">
        <v>7.9620260000000005E-3</v>
      </c>
      <c r="JM345" s="1">
        <v>2.0584699999999998</v>
      </c>
      <c r="JN345">
        <v>0.7464037</v>
      </c>
      <c r="JO345">
        <v>19.88908</v>
      </c>
      <c r="JP345" s="1">
        <v>7.3279720000000003E-3</v>
      </c>
      <c r="JQ345" s="1">
        <v>1.907975</v>
      </c>
      <c r="JR345">
        <v>0.74031720000000001</v>
      </c>
      <c r="JS345">
        <v>20.544119999999999</v>
      </c>
      <c r="JT345" s="1">
        <v>6.7443579999999998E-3</v>
      </c>
      <c r="JU345" s="1">
        <v>1.7672190000000001</v>
      </c>
      <c r="JV345">
        <v>0.7349985</v>
      </c>
      <c r="JW345">
        <v>20.90654</v>
      </c>
      <c r="JX345" s="1">
        <v>6.2011460000000003E-3</v>
      </c>
      <c r="JY345" s="1">
        <v>1.6342559999999999</v>
      </c>
      <c r="JZ345">
        <v>0.73043230000000003</v>
      </c>
      <c r="KA345">
        <v>20.856339999999999</v>
      </c>
      <c r="KB345" s="1">
        <v>5.6899309999999996E-3</v>
      </c>
      <c r="KC345" s="1">
        <v>1.5070669999999999</v>
      </c>
      <c r="KD345">
        <v>0.7265722</v>
      </c>
      <c r="KE345">
        <v>20.429680000000001</v>
      </c>
      <c r="KF345" s="1">
        <v>5.2032909999999996E-3</v>
      </c>
      <c r="KG345" s="1">
        <v>1.3845719999999999</v>
      </c>
      <c r="KH345">
        <v>0.7233425</v>
      </c>
      <c r="KI345">
        <v>19.897269999999999</v>
      </c>
      <c r="KJ345" s="1">
        <v>4.7366309999999998E-3</v>
      </c>
      <c r="KK345" s="1">
        <v>1.265512</v>
      </c>
      <c r="KL345">
        <v>0.72066750000000002</v>
      </c>
      <c r="KM345">
        <v>19.943380000000001</v>
      </c>
      <c r="KN345" s="1">
        <v>4.2874380000000002E-3</v>
      </c>
      <c r="KO345" s="1">
        <v>1.149535</v>
      </c>
      <c r="KP345">
        <v>0.71846929999999998</v>
      </c>
      <c r="KQ345">
        <v>20.280740000000002</v>
      </c>
      <c r="KR345" s="1">
        <v>3.8530050000000001E-3</v>
      </c>
      <c r="KS345" s="1">
        <v>1.0364139999999999</v>
      </c>
      <c r="KT345">
        <v>0.71668989999999999</v>
      </c>
      <c r="KU345">
        <v>20.92108</v>
      </c>
      <c r="KV345" s="1">
        <v>3.430935E-3</v>
      </c>
      <c r="KW345" s="1">
        <v>0.92550030000000005</v>
      </c>
      <c r="KX345">
        <v>0.71531199999999995</v>
      </c>
      <c r="KY345">
        <v>21.668780000000002</v>
      </c>
      <c r="KZ345" s="1">
        <v>3.0165169999999998E-3</v>
      </c>
      <c r="LA345" s="1">
        <v>0.81592629999999999</v>
      </c>
      <c r="LB345">
        <v>0.71429010000000004</v>
      </c>
      <c r="LC345">
        <v>21.995180000000001</v>
      </c>
      <c r="LD345" s="1">
        <v>2.60845E-3</v>
      </c>
      <c r="LE345" s="1">
        <v>0.70740689999999995</v>
      </c>
      <c r="LF345">
        <v>0.71353940000000005</v>
      </c>
      <c r="LG345">
        <v>21.928280000000001</v>
      </c>
      <c r="LH345" s="1">
        <v>2.2140319999999999E-3</v>
      </c>
      <c r="LI345" s="1">
        <v>0.60181450000000003</v>
      </c>
      <c r="LJ345">
        <v>0.71302880000000002</v>
      </c>
      <c r="LK345">
        <v>21.489229999999999</v>
      </c>
      <c r="LL345" s="1">
        <v>1.847532E-3</v>
      </c>
      <c r="LM345" s="1">
        <v>0.50309680000000001</v>
      </c>
      <c r="LN345">
        <v>0.71269689999999997</v>
      </c>
      <c r="LO345">
        <v>20.965129999999998</v>
      </c>
      <c r="LP345" s="1">
        <v>1.526323E-3</v>
      </c>
      <c r="LQ345" s="1">
        <v>0.41605880000000001</v>
      </c>
      <c r="LR345">
        <v>0.71256390000000003</v>
      </c>
      <c r="LS345">
        <v>20.973510000000001</v>
      </c>
      <c r="LT345" s="1">
        <v>1.2626E-3</v>
      </c>
      <c r="LU345" s="1">
        <v>0.34412989999999999</v>
      </c>
      <c r="LV345">
        <v>0.71257320000000002</v>
      </c>
      <c r="LW345">
        <v>21.236630000000002</v>
      </c>
      <c r="LX345" s="1">
        <v>1.0583229999999999E-3</v>
      </c>
      <c r="LY345" s="1">
        <v>0.28815590000000002</v>
      </c>
      <c r="LZ345">
        <v>0.71270999999999995</v>
      </c>
      <c r="MA345">
        <v>21.82292</v>
      </c>
      <c r="MB345" s="1">
        <v>9.0624339999999996E-4</v>
      </c>
      <c r="MC345" s="1">
        <v>0.24636159999999999</v>
      </c>
      <c r="MD345">
        <v>0.71294080000000004</v>
      </c>
      <c r="ME345">
        <v>22.471209999999999</v>
      </c>
      <c r="MF345" s="1">
        <v>7.9410060000000005E-4</v>
      </c>
      <c r="MG345" s="1">
        <v>0.2155126</v>
      </c>
      <c r="MH345">
        <v>0.71323539999999996</v>
      </c>
      <c r="MI345">
        <v>22.710830000000001</v>
      </c>
      <c r="MJ345" s="1">
        <v>7.0920559999999996E-4</v>
      </c>
      <c r="MK345" s="1">
        <v>0.19221240000000001</v>
      </c>
      <c r="ML345">
        <v>0.71357910000000002</v>
      </c>
      <c r="MM345">
        <v>22.552420000000001</v>
      </c>
      <c r="MN345" s="1">
        <v>6.4188790000000004E-4</v>
      </c>
      <c r="MO345" s="1">
        <v>0.17377380000000001</v>
      </c>
      <c r="MP345">
        <v>0.71389420000000003</v>
      </c>
      <c r="MQ345">
        <v>22.0565</v>
      </c>
      <c r="MR345" s="1">
        <v>5.8611220000000003E-4</v>
      </c>
      <c r="MS345" s="1">
        <v>0.15854019999999999</v>
      </c>
      <c r="MT345">
        <v>0.71423389999999998</v>
      </c>
      <c r="MU345">
        <v>21.472639999999998</v>
      </c>
      <c r="MV345" s="1">
        <v>5.3903960000000004E-4</v>
      </c>
      <c r="MW345" s="1">
        <v>0.1456829</v>
      </c>
      <c r="MX345">
        <v>0.71453759999999999</v>
      </c>
      <c r="MY345">
        <v>21.310890000000001</v>
      </c>
      <c r="MZ345" s="1">
        <v>4.9913449999999999E-4</v>
      </c>
      <c r="NA345" s="1">
        <v>0.1347941</v>
      </c>
      <c r="NB345">
        <v>0.71482060000000003</v>
      </c>
      <c r="NC345">
        <v>21.055949999999999</v>
      </c>
      <c r="ND345" s="1">
        <v>4.6559960000000001E-4</v>
      </c>
      <c r="NE345" s="1">
        <v>0.1256176</v>
      </c>
      <c r="NF345">
        <v>0.71504040000000002</v>
      </c>
      <c r="NG345">
        <v>21.397079999999999</v>
      </c>
      <c r="NH345" s="1">
        <v>4.3714390000000001E-4</v>
      </c>
      <c r="NI345" s="1">
        <v>0.1178476</v>
      </c>
      <c r="NJ345">
        <v>0.71518110000000001</v>
      </c>
      <c r="NK345">
        <v>21.831779999999998</v>
      </c>
      <c r="NL345" s="1">
        <v>4.1260420000000002E-4</v>
      </c>
      <c r="NM345" s="1">
        <v>0.11116379999999999</v>
      </c>
      <c r="NN345">
        <v>0.71524989999999999</v>
      </c>
      <c r="NO345">
        <v>22.169329999999999</v>
      </c>
      <c r="NP345" s="1">
        <v>3.909009E-4</v>
      </c>
      <c r="NQ345" s="1">
        <v>0.1052626</v>
      </c>
      <c r="NR345">
        <v>0.71522640000000004</v>
      </c>
      <c r="NS345">
        <v>22.18694</v>
      </c>
      <c r="NT345" s="1">
        <v>3.7130529999999999E-4</v>
      </c>
      <c r="NU345" s="1">
        <v>9.9949389999999999E-2</v>
      </c>
      <c r="NV345">
        <v>0.7150822</v>
      </c>
      <c r="NW345">
        <v>21.810020000000002</v>
      </c>
      <c r="NX345" s="1">
        <v>3.5339950000000002E-4</v>
      </c>
      <c r="NY345" s="1">
        <v>9.5109979999999997E-2</v>
      </c>
      <c r="NZ345">
        <v>0.71480149999999998</v>
      </c>
      <c r="OA345">
        <v>21.498560000000001</v>
      </c>
      <c r="OB345" s="1">
        <v>3.3703930000000002E-4</v>
      </c>
      <c r="OC345" s="1">
        <v>9.0697819999999998E-2</v>
      </c>
      <c r="OD345">
        <v>0.71444189999999996</v>
      </c>
      <c r="OE345">
        <v>21.75384</v>
      </c>
      <c r="OF345" s="1">
        <v>3.22116E-4</v>
      </c>
      <c r="OG345" s="1">
        <v>8.6685960000000006E-2</v>
      </c>
      <c r="OH345">
        <v>0.71393010000000001</v>
      </c>
      <c r="OI345">
        <v>22.337070000000001</v>
      </c>
      <c r="OJ345" s="1">
        <v>3.0867459999999998E-4</v>
      </c>
      <c r="OK345" s="1">
        <v>8.3074560000000006E-2</v>
      </c>
    </row>
    <row r="346" spans="1:401" x14ac:dyDescent="0.35">
      <c r="A346">
        <v>352</v>
      </c>
      <c r="B346" t="s">
        <v>4</v>
      </c>
      <c r="C346" t="s">
        <v>181</v>
      </c>
      <c r="D346" t="s">
        <v>352</v>
      </c>
      <c r="E346">
        <v>639.07719999999995</v>
      </c>
      <c r="F346">
        <v>0.79714010000000002</v>
      </c>
      <c r="G346">
        <v>17.522020000000001</v>
      </c>
      <c r="H346">
        <v>0</v>
      </c>
      <c r="I346">
        <v>0</v>
      </c>
      <c r="J346">
        <v>0.79538359999999997</v>
      </c>
      <c r="K346">
        <v>17.650179999999999</v>
      </c>
      <c r="L346">
        <v>0</v>
      </c>
      <c r="M346">
        <v>0</v>
      </c>
      <c r="N346">
        <v>0.79357160000000004</v>
      </c>
      <c r="O346">
        <v>17.993010000000002</v>
      </c>
      <c r="P346">
        <v>0</v>
      </c>
      <c r="Q346">
        <v>0</v>
      </c>
      <c r="R346">
        <v>0.79185190000000005</v>
      </c>
      <c r="S346">
        <v>18.416219999999999</v>
      </c>
      <c r="T346">
        <v>0</v>
      </c>
      <c r="U346">
        <v>0</v>
      </c>
      <c r="V346">
        <v>0.79008900000000004</v>
      </c>
      <c r="W346">
        <v>18.945509999999999</v>
      </c>
      <c r="X346">
        <v>0</v>
      </c>
      <c r="Y346">
        <v>0</v>
      </c>
      <c r="Z346">
        <v>0.78831260000000003</v>
      </c>
      <c r="AA346">
        <v>19.276309999999999</v>
      </c>
      <c r="AB346">
        <v>0</v>
      </c>
      <c r="AC346">
        <v>0</v>
      </c>
      <c r="AD346">
        <v>0.78650469999999995</v>
      </c>
      <c r="AE346">
        <v>19.153189999999999</v>
      </c>
      <c r="AF346">
        <v>0</v>
      </c>
      <c r="AG346">
        <v>0</v>
      </c>
      <c r="AH346">
        <v>0.78471539999999995</v>
      </c>
      <c r="AI346">
        <v>18.817869999999999</v>
      </c>
      <c r="AJ346">
        <v>0</v>
      </c>
      <c r="AK346">
        <v>0</v>
      </c>
      <c r="AL346">
        <v>0.78300769999999997</v>
      </c>
      <c r="AM346">
        <v>18.400639999999999</v>
      </c>
      <c r="AN346">
        <v>0</v>
      </c>
      <c r="AO346">
        <v>0</v>
      </c>
      <c r="AP346">
        <v>0.78129119999999996</v>
      </c>
      <c r="AQ346">
        <v>18.364550000000001</v>
      </c>
      <c r="AR346">
        <v>0</v>
      </c>
      <c r="AS346">
        <v>0</v>
      </c>
      <c r="AT346">
        <v>0.77948110000000004</v>
      </c>
      <c r="AU346">
        <v>18.705480000000001</v>
      </c>
      <c r="AV346">
        <v>0</v>
      </c>
      <c r="AW346">
        <v>0</v>
      </c>
      <c r="AX346">
        <v>0.77766440000000003</v>
      </c>
      <c r="AY346">
        <v>19.204699999999999</v>
      </c>
      <c r="AZ346">
        <v>0</v>
      </c>
      <c r="BA346">
        <v>0</v>
      </c>
      <c r="BB346">
        <v>0.77584739999999996</v>
      </c>
      <c r="BC346">
        <v>19.78867</v>
      </c>
      <c r="BD346">
        <v>0</v>
      </c>
      <c r="BE346">
        <v>0</v>
      </c>
      <c r="BF346">
        <v>0.77399839999999998</v>
      </c>
      <c r="BG346">
        <v>20.113990000000001</v>
      </c>
      <c r="BH346">
        <v>0</v>
      </c>
      <c r="BI346">
        <v>0</v>
      </c>
      <c r="BJ346">
        <v>0.77210409999999996</v>
      </c>
      <c r="BK346">
        <v>20.04955</v>
      </c>
      <c r="BL346">
        <v>0</v>
      </c>
      <c r="BM346">
        <v>0</v>
      </c>
      <c r="BN346">
        <v>0.77021430000000002</v>
      </c>
      <c r="BO346">
        <v>19.794740000000001</v>
      </c>
      <c r="BP346">
        <v>0</v>
      </c>
      <c r="BQ346">
        <v>0</v>
      </c>
      <c r="BR346">
        <v>0.76825679999999996</v>
      </c>
      <c r="BS346">
        <v>19.511669999999999</v>
      </c>
      <c r="BT346">
        <v>3.0905820000000002E-34</v>
      </c>
      <c r="BU346">
        <v>6.3437310000000002E-32</v>
      </c>
      <c r="BV346">
        <v>0.76617769999999996</v>
      </c>
      <c r="BW346">
        <v>19.425630000000002</v>
      </c>
      <c r="BX346" s="1">
        <v>5.0715140000000003E-23</v>
      </c>
      <c r="BY346" s="1">
        <v>8.7531440000000003E-21</v>
      </c>
      <c r="BZ346">
        <v>0.76402409999999998</v>
      </c>
      <c r="CA346">
        <v>19.405460000000001</v>
      </c>
      <c r="CB346" s="1">
        <v>2.9015019999999998E-17</v>
      </c>
      <c r="CC346" s="1">
        <v>5.284236E-15</v>
      </c>
      <c r="CD346">
        <v>0.76173970000000002</v>
      </c>
      <c r="CE346">
        <v>19.548120000000001</v>
      </c>
      <c r="CF346" s="1">
        <v>2.593812E-11</v>
      </c>
      <c r="CG346" s="1">
        <v>4.668825E-9</v>
      </c>
      <c r="CH346">
        <v>0.75933220000000001</v>
      </c>
      <c r="CI346">
        <v>19.613009999999999</v>
      </c>
      <c r="CJ346" s="1">
        <v>6.1687009999999998E-8</v>
      </c>
      <c r="CK346" s="1">
        <v>1.146421E-5</v>
      </c>
      <c r="CL346">
        <v>0.75701149999999995</v>
      </c>
      <c r="CM346">
        <v>19.572520000000001</v>
      </c>
      <c r="CN346" s="1">
        <v>2.0493059999999999E-5</v>
      </c>
      <c r="CO346" s="1">
        <v>3.8995570000000001E-3</v>
      </c>
      <c r="CP346">
        <v>0.75454209999999999</v>
      </c>
      <c r="CQ346">
        <v>19.379339999999999</v>
      </c>
      <c r="CR346" s="1">
        <v>1.821434E-3</v>
      </c>
      <c r="CS346" s="1">
        <v>0.35300359999999997</v>
      </c>
      <c r="CT346">
        <v>0.7519325</v>
      </c>
      <c r="CU346">
        <v>19.141200000000001</v>
      </c>
      <c r="CV346" s="1">
        <v>5.8658389999999998E-2</v>
      </c>
      <c r="CW346" s="1">
        <v>11.56513</v>
      </c>
      <c r="CX346">
        <v>0.74906950000000005</v>
      </c>
      <c r="CY346">
        <v>18.826059999999998</v>
      </c>
      <c r="CZ346" s="1">
        <v>0.82315930000000004</v>
      </c>
      <c r="DA346">
        <v>164.83699999999999</v>
      </c>
      <c r="DB346">
        <v>0.74599590000000005</v>
      </c>
      <c r="DC346">
        <v>18.8217</v>
      </c>
      <c r="DD346" s="1">
        <v>5.7317600000000004</v>
      </c>
      <c r="DE346">
        <v>1164.47</v>
      </c>
      <c r="DF346">
        <v>0.74282429999999999</v>
      </c>
      <c r="DG346">
        <v>18.8201</v>
      </c>
      <c r="DH346">
        <v>21.862880000000001</v>
      </c>
      <c r="DI346">
        <v>4503.5209999999997</v>
      </c>
      <c r="DJ346">
        <v>0.73992579999999997</v>
      </c>
      <c r="DK346">
        <v>18.943760000000001</v>
      </c>
      <c r="DL346">
        <v>49.633290000000002</v>
      </c>
      <c r="DM346">
        <v>10348.459999999999</v>
      </c>
      <c r="DN346">
        <v>0.73729120000000004</v>
      </c>
      <c r="DO346">
        <v>19.15625</v>
      </c>
      <c r="DP346">
        <v>71.635379999999998</v>
      </c>
      <c r="DQ346">
        <v>15100.24</v>
      </c>
      <c r="DR346">
        <v>0.73487060000000004</v>
      </c>
      <c r="DS346">
        <v>19.321490000000001</v>
      </c>
      <c r="DT346">
        <v>69.301649999999995</v>
      </c>
      <c r="DU346">
        <v>14753</v>
      </c>
      <c r="DV346">
        <v>0.73235240000000001</v>
      </c>
      <c r="DW346">
        <v>19.191230000000001</v>
      </c>
      <c r="DX346">
        <v>47.029170000000001</v>
      </c>
      <c r="DY346">
        <v>10105.01</v>
      </c>
      <c r="DZ346">
        <v>0.72983600000000004</v>
      </c>
      <c r="EA346">
        <v>18.934259999999998</v>
      </c>
      <c r="EB346">
        <v>23.342790000000001</v>
      </c>
      <c r="EC346">
        <v>5058.5060000000003</v>
      </c>
      <c r="ED346">
        <v>0.72740110000000002</v>
      </c>
      <c r="EE346">
        <v>18.69341</v>
      </c>
      <c r="EF346">
        <v>8.7893799999999995</v>
      </c>
      <c r="EG346">
        <v>1919.25</v>
      </c>
      <c r="EH346">
        <v>0.72481200000000001</v>
      </c>
      <c r="EI346">
        <v>18.833480000000002</v>
      </c>
      <c r="EJ346">
        <v>2.6176699999999999</v>
      </c>
      <c r="EK346">
        <v>575.45510000000002</v>
      </c>
      <c r="EL346">
        <v>0.72204140000000006</v>
      </c>
      <c r="EM346">
        <v>19.086179999999999</v>
      </c>
      <c r="EN346">
        <v>0.66066970000000003</v>
      </c>
      <c r="EO346">
        <v>145.9649</v>
      </c>
      <c r="EP346">
        <v>0.71890180000000004</v>
      </c>
      <c r="EQ346">
        <v>19.427250000000001</v>
      </c>
      <c r="ER346">
        <v>0.1712602</v>
      </c>
      <c r="ES346">
        <v>37.831209999999999</v>
      </c>
      <c r="ET346">
        <v>0.71552819999999995</v>
      </c>
      <c r="EU346">
        <v>19.900020000000001</v>
      </c>
      <c r="EV346">
        <v>6.8569080000000004E-2</v>
      </c>
      <c r="EW346">
        <v>15.029019999999999</v>
      </c>
      <c r="EX346">
        <v>0.71177060000000003</v>
      </c>
      <c r="EY346">
        <v>20.186170000000001</v>
      </c>
      <c r="EZ346">
        <v>4.7883259999999997E-2</v>
      </c>
      <c r="FA346">
        <v>10.45989</v>
      </c>
      <c r="FB346">
        <v>0.7075553</v>
      </c>
      <c r="FC346">
        <v>20.027629999999998</v>
      </c>
      <c r="FD346">
        <v>4.2182869999999997E-2</v>
      </c>
      <c r="FE346">
        <v>9.2417689999999997</v>
      </c>
      <c r="FF346">
        <v>0.70285810000000004</v>
      </c>
      <c r="FG346">
        <v>19.743770000000001</v>
      </c>
      <c r="FH346" s="1">
        <v>3.9152659999999999E-2</v>
      </c>
      <c r="FI346">
        <v>8.6231659999999994</v>
      </c>
      <c r="FJ346">
        <v>0.69764950000000003</v>
      </c>
      <c r="FK346">
        <v>19.55217</v>
      </c>
      <c r="FL346" s="1">
        <v>3.6695070000000003E-2</v>
      </c>
      <c r="FM346">
        <v>8.1330650000000002</v>
      </c>
      <c r="FN346">
        <v>0.69243940000000004</v>
      </c>
      <c r="FO346">
        <v>19.704809999999998</v>
      </c>
      <c r="FP346" s="1">
        <v>3.4437710000000003E-2</v>
      </c>
      <c r="FQ346">
        <v>7.6824450000000004</v>
      </c>
      <c r="FR346">
        <v>0.68698570000000003</v>
      </c>
      <c r="FS346">
        <v>20.023890000000002</v>
      </c>
      <c r="FT346" s="1">
        <v>3.2284010000000002E-2</v>
      </c>
      <c r="FU346">
        <v>7.2516379999999998</v>
      </c>
      <c r="FV346">
        <v>0.680836</v>
      </c>
      <c r="FW346">
        <v>20.374110000000002</v>
      </c>
      <c r="FX346" s="1">
        <v>3.0275219999999999E-2</v>
      </c>
      <c r="FY346" s="1">
        <v>6.853739</v>
      </c>
      <c r="FZ346">
        <v>0.67512150000000004</v>
      </c>
      <c r="GA346">
        <v>20.720490000000002</v>
      </c>
      <c r="GB346" s="1">
        <v>2.8646499999999998E-2</v>
      </c>
      <c r="GC346" s="1">
        <v>6.5308279999999996</v>
      </c>
      <c r="GD346">
        <v>0.67031529999999995</v>
      </c>
      <c r="GE346">
        <v>20.77093</v>
      </c>
      <c r="GF346" s="1">
        <v>2.7595540000000002E-2</v>
      </c>
      <c r="GG346" s="1">
        <v>6.328335</v>
      </c>
      <c r="GH346">
        <v>0.66525259999999997</v>
      </c>
      <c r="GI346">
        <v>20.543410000000002</v>
      </c>
      <c r="GJ346" s="1">
        <v>2.724027E-2</v>
      </c>
      <c r="GK346" s="1">
        <v>6.2856740000000002</v>
      </c>
      <c r="GL346">
        <v>0.66020440000000002</v>
      </c>
      <c r="GM346">
        <v>20.205100000000002</v>
      </c>
      <c r="GN346" s="1">
        <v>2.7454030000000001E-2</v>
      </c>
      <c r="GO346" s="1">
        <v>6.3756690000000003</v>
      </c>
      <c r="GP346">
        <v>0.65535180000000004</v>
      </c>
      <c r="GQ346">
        <v>19.995039999999999</v>
      </c>
      <c r="GR346" s="1">
        <v>2.7846719999999998E-2</v>
      </c>
      <c r="GS346" s="1">
        <v>6.5089050000000004</v>
      </c>
      <c r="GT346">
        <v>0.65053890000000003</v>
      </c>
      <c r="GU346">
        <v>19.919160000000002</v>
      </c>
      <c r="GV346" s="1">
        <v>2.79844E-2</v>
      </c>
      <c r="GW346" s="1">
        <v>6.5847949999999997</v>
      </c>
      <c r="GX346">
        <v>0.64566500000000004</v>
      </c>
      <c r="GY346">
        <v>20.143830000000001</v>
      </c>
      <c r="GZ346" s="1">
        <v>2.7571439999999999E-2</v>
      </c>
      <c r="HA346" s="1">
        <v>6.5326240000000002</v>
      </c>
      <c r="HB346">
        <v>0.64029469999999999</v>
      </c>
      <c r="HC346">
        <v>20.395720000000001</v>
      </c>
      <c r="HD346" s="1">
        <v>2.6606089999999999E-2</v>
      </c>
      <c r="HE346" s="1">
        <v>6.3520380000000003</v>
      </c>
      <c r="HF346">
        <v>0.63484229999999997</v>
      </c>
      <c r="HG346">
        <v>20.532409999999999</v>
      </c>
      <c r="HH346" s="1">
        <v>2.523918E-2</v>
      </c>
      <c r="HI346" s="1">
        <v>6.0724369999999999</v>
      </c>
      <c r="HJ346">
        <v>0.6298359</v>
      </c>
      <c r="HK346">
        <v>20.361080000000001</v>
      </c>
      <c r="HL346" s="1">
        <v>2.3635920000000001E-2</v>
      </c>
      <c r="HM346" s="1">
        <v>5.7260850000000003</v>
      </c>
      <c r="HN346">
        <v>0.62465079999999995</v>
      </c>
      <c r="HO346">
        <v>20.048580000000001</v>
      </c>
      <c r="HP346" s="1">
        <v>2.1944169999999999E-2</v>
      </c>
      <c r="HQ346" s="1">
        <v>5.3547919999999998</v>
      </c>
      <c r="HR346">
        <v>0.61925110000000005</v>
      </c>
      <c r="HS346">
        <v>19.6449</v>
      </c>
      <c r="HT346" s="1">
        <v>2.0263280000000002E-2</v>
      </c>
      <c r="HU346" s="1">
        <v>4.9825900000000001</v>
      </c>
      <c r="HV346">
        <v>0.61372000000000004</v>
      </c>
      <c r="HW346">
        <v>19.22167</v>
      </c>
      <c r="HX346" s="1">
        <v>1.8663800000000001E-2</v>
      </c>
      <c r="HY346" s="1">
        <v>4.6254039999999996</v>
      </c>
      <c r="HZ346">
        <v>0.60818620000000001</v>
      </c>
      <c r="IA346">
        <v>18.983920000000001</v>
      </c>
      <c r="IB346" s="1">
        <v>1.7157240000000001E-2</v>
      </c>
      <c r="IC346" s="1">
        <v>4.2859509999999998</v>
      </c>
      <c r="ID346">
        <v>0.6028502</v>
      </c>
      <c r="IE346">
        <v>19.144120000000001</v>
      </c>
      <c r="IF346" s="1">
        <v>1.576236E-2</v>
      </c>
      <c r="IG346" s="1">
        <v>3.967797</v>
      </c>
      <c r="IH346">
        <v>0.59715289999999999</v>
      </c>
      <c r="II346">
        <v>19.488969999999998</v>
      </c>
      <c r="IJ346" s="1">
        <v>1.447758E-2</v>
      </c>
      <c r="IK346" s="1">
        <v>3.6745760000000001</v>
      </c>
      <c r="IL346">
        <v>0.59157530000000003</v>
      </c>
      <c r="IM346">
        <v>19.939330000000002</v>
      </c>
      <c r="IN346" s="1">
        <v>1.329962E-2</v>
      </c>
      <c r="IO346" s="1">
        <v>3.404398</v>
      </c>
      <c r="IP346">
        <v>0.58603539999999998</v>
      </c>
      <c r="IQ346">
        <v>19.98639</v>
      </c>
      <c r="IR346" s="1">
        <v>1.221935E-2</v>
      </c>
      <c r="IS346" s="1">
        <v>3.155618</v>
      </c>
      <c r="IT346">
        <v>0.58035630000000005</v>
      </c>
      <c r="IU346">
        <v>19.783819999999999</v>
      </c>
      <c r="IV346" s="1">
        <v>1.122478E-2</v>
      </c>
      <c r="IW346" s="1">
        <v>2.9258329999999999</v>
      </c>
      <c r="IX346">
        <v>0.57460549999999999</v>
      </c>
      <c r="IY346">
        <v>19.424980000000001</v>
      </c>
      <c r="IZ346" s="1">
        <v>1.030905E-2</v>
      </c>
      <c r="JA346" s="1">
        <v>2.7132969999999998</v>
      </c>
      <c r="JB346">
        <v>0.56918230000000003</v>
      </c>
      <c r="JC346">
        <v>19.058119999999999</v>
      </c>
      <c r="JD346" s="1">
        <v>9.4782619999999995E-3</v>
      </c>
      <c r="JE346" s="1">
        <v>2.5181309999999999</v>
      </c>
      <c r="JF346">
        <v>0.56412419999999996</v>
      </c>
      <c r="JG346">
        <v>19.154119999999999</v>
      </c>
      <c r="JH346" s="1">
        <v>8.7178659999999995E-3</v>
      </c>
      <c r="JI346" s="1">
        <v>2.3371339999999998</v>
      </c>
      <c r="JJ346">
        <v>0.55954680000000001</v>
      </c>
      <c r="JK346">
        <v>19.404330000000002</v>
      </c>
      <c r="JL346" s="1">
        <v>8.0224749999999994E-3</v>
      </c>
      <c r="JM346" s="1">
        <v>2.1685680000000001</v>
      </c>
      <c r="JN346">
        <v>0.55537910000000001</v>
      </c>
      <c r="JO346">
        <v>19.87265</v>
      </c>
      <c r="JP346" s="1">
        <v>7.3845639999999997E-3</v>
      </c>
      <c r="JQ346" s="1">
        <v>2.0116299999999998</v>
      </c>
      <c r="JR346">
        <v>0.55165359999999997</v>
      </c>
      <c r="JS346">
        <v>20.533429999999999</v>
      </c>
      <c r="JT346" s="1">
        <v>6.797839E-3</v>
      </c>
      <c r="JU346" s="1">
        <v>1.864665</v>
      </c>
      <c r="JV346">
        <v>0.54835809999999996</v>
      </c>
      <c r="JW346">
        <v>20.89058</v>
      </c>
      <c r="JX346" s="1">
        <v>6.2521749999999996E-3</v>
      </c>
      <c r="JY346" s="1">
        <v>1.7256499999999999</v>
      </c>
      <c r="JZ346">
        <v>0.54551819999999995</v>
      </c>
      <c r="KA346">
        <v>20.847560000000001</v>
      </c>
      <c r="KB346" s="1">
        <v>5.7391289999999999E-3</v>
      </c>
      <c r="KC346" s="1">
        <v>1.592514</v>
      </c>
      <c r="KD346">
        <v>0.54307810000000001</v>
      </c>
      <c r="KE346">
        <v>20.4467</v>
      </c>
      <c r="KF346" s="1">
        <v>5.2511659999999998E-3</v>
      </c>
      <c r="KG346" s="1">
        <v>1.464164</v>
      </c>
      <c r="KH346">
        <v>0.54100139999999997</v>
      </c>
      <c r="KI346">
        <v>19.921150000000001</v>
      </c>
      <c r="KJ346" s="1">
        <v>4.783364E-3</v>
      </c>
      <c r="KK346" s="1">
        <v>1.3392470000000001</v>
      </c>
      <c r="KL346">
        <v>0.53927329999999996</v>
      </c>
      <c r="KM346">
        <v>19.975729999999999</v>
      </c>
      <c r="KN346" s="1">
        <v>4.3331380000000003E-3</v>
      </c>
      <c r="KO346" s="1">
        <v>1.2174389999999999</v>
      </c>
      <c r="KP346">
        <v>0.53786029999999996</v>
      </c>
      <c r="KQ346">
        <v>20.299880000000002</v>
      </c>
      <c r="KR346" s="1">
        <v>3.8977529999999999E-3</v>
      </c>
      <c r="KS346" s="1">
        <v>1.0985149999999999</v>
      </c>
      <c r="KT346">
        <v>0.53671159999999996</v>
      </c>
      <c r="KU346">
        <v>20.924620000000001</v>
      </c>
      <c r="KV346" s="1">
        <v>3.4750800000000002E-3</v>
      </c>
      <c r="KW346" s="1">
        <v>0.98187290000000005</v>
      </c>
      <c r="KX346">
        <v>0.53577719999999995</v>
      </c>
      <c r="KY346">
        <v>21.66262</v>
      </c>
      <c r="KZ346" s="1">
        <v>3.060278E-3</v>
      </c>
      <c r="LA346" s="1">
        <v>0.86660250000000005</v>
      </c>
      <c r="LB346">
        <v>0.53508339999999999</v>
      </c>
      <c r="LC346">
        <v>21.974350000000001</v>
      </c>
      <c r="LD346" s="1">
        <v>2.6516510000000001E-3</v>
      </c>
      <c r="LE346" s="1">
        <v>0.75236780000000003</v>
      </c>
      <c r="LF346">
        <v>0.53455920000000001</v>
      </c>
      <c r="LG346">
        <v>21.920249999999999</v>
      </c>
      <c r="LH346" s="1">
        <v>2.255464E-3</v>
      </c>
      <c r="LI346" s="1">
        <v>0.64095959999999996</v>
      </c>
      <c r="LJ346">
        <v>0.53420400000000001</v>
      </c>
      <c r="LK346">
        <v>21.506730000000001</v>
      </c>
      <c r="LL346" s="1">
        <v>1.885329E-3</v>
      </c>
      <c r="LM346" s="1">
        <v>0.5364255</v>
      </c>
      <c r="LN346">
        <v>0.53396589999999999</v>
      </c>
      <c r="LO346">
        <v>20.991309999999999</v>
      </c>
      <c r="LP346" s="1">
        <v>1.5586179999999999E-3</v>
      </c>
      <c r="LQ346" s="1">
        <v>0.44382949999999999</v>
      </c>
      <c r="LR346">
        <v>0.53386069999999997</v>
      </c>
      <c r="LS346">
        <v>21.013110000000001</v>
      </c>
      <c r="LT346" s="1">
        <v>1.288483E-3</v>
      </c>
      <c r="LU346" s="1">
        <v>0.3669694</v>
      </c>
      <c r="LV346">
        <v>0.53384359999999997</v>
      </c>
      <c r="LW346">
        <v>21.261099999999999</v>
      </c>
      <c r="LX346" s="1">
        <v>1.077988E-3</v>
      </c>
      <c r="LY346" s="1">
        <v>0.30693029999999999</v>
      </c>
      <c r="LZ346">
        <v>0.53391630000000001</v>
      </c>
      <c r="MA346">
        <v>21.830729999999999</v>
      </c>
      <c r="MB346" s="1">
        <v>9.2076370000000003E-4</v>
      </c>
      <c r="MC346" s="1">
        <v>0.26200190000000001</v>
      </c>
      <c r="MD346">
        <v>0.53407199999999999</v>
      </c>
      <c r="ME346">
        <v>22.46874</v>
      </c>
      <c r="MF346" s="1">
        <v>8.048787E-4</v>
      </c>
      <c r="MG346" s="1">
        <v>0.2288423</v>
      </c>
      <c r="MH346">
        <v>0.5342481</v>
      </c>
      <c r="MI346">
        <v>22.695650000000001</v>
      </c>
      <c r="MJ346" s="1">
        <v>7.1751530000000005E-4</v>
      </c>
      <c r="MK346" s="1">
        <v>0.20385900000000001</v>
      </c>
      <c r="ML346">
        <v>0.53446320000000003</v>
      </c>
      <c r="MM346">
        <v>22.547640000000001</v>
      </c>
      <c r="MN346" s="1">
        <v>6.4862229999999995E-4</v>
      </c>
      <c r="MO346" s="1">
        <v>0.18415770000000001</v>
      </c>
      <c r="MP346">
        <v>0.53467430000000005</v>
      </c>
      <c r="MQ346">
        <v>22.074909999999999</v>
      </c>
      <c r="MR346" s="1">
        <v>5.9174230000000002E-4</v>
      </c>
      <c r="MS346" s="1">
        <v>0.1679165</v>
      </c>
      <c r="MT346">
        <v>0.53488970000000002</v>
      </c>
      <c r="MU346">
        <v>21.4999</v>
      </c>
      <c r="MV346" s="1">
        <v>5.4381779999999999E-4</v>
      </c>
      <c r="MW346" s="1">
        <v>0.15422269999999999</v>
      </c>
      <c r="MX346">
        <v>0.5351013</v>
      </c>
      <c r="MY346">
        <v>21.34872</v>
      </c>
      <c r="MZ346" s="1">
        <v>5.031708E-4</v>
      </c>
      <c r="NA346" s="1">
        <v>0.142622</v>
      </c>
      <c r="NB346">
        <v>0.53528310000000001</v>
      </c>
      <c r="NC346">
        <v>21.070550000000001</v>
      </c>
      <c r="ND346" s="1">
        <v>4.6900099999999998E-4</v>
      </c>
      <c r="NE346" s="1">
        <v>0.1328471</v>
      </c>
      <c r="NF346">
        <v>0.53543870000000005</v>
      </c>
      <c r="NG346">
        <v>21.411149999999999</v>
      </c>
      <c r="NH346" s="1">
        <v>4.4003770000000002E-4</v>
      </c>
      <c r="NI346" s="1">
        <v>0.12457360000000001</v>
      </c>
      <c r="NJ346">
        <v>0.53555470000000005</v>
      </c>
      <c r="NK346">
        <v>21.825099999999999</v>
      </c>
      <c r="NL346" s="1">
        <v>4.151243E-4</v>
      </c>
      <c r="NM346" s="1">
        <v>0.1174678</v>
      </c>
      <c r="NN346">
        <v>0.53563919999999998</v>
      </c>
      <c r="NO346">
        <v>22.14669</v>
      </c>
      <c r="NP346" s="1">
        <v>3.9315059999999998E-4</v>
      </c>
      <c r="NQ346" s="1">
        <v>0.1112071</v>
      </c>
      <c r="NR346">
        <v>0.53562929999999997</v>
      </c>
      <c r="NS346">
        <v>22.180029999999999</v>
      </c>
      <c r="NT346" s="1">
        <v>3.7334480000000001E-4</v>
      </c>
      <c r="NU346" s="1">
        <v>0.1055773</v>
      </c>
      <c r="NV346">
        <v>0.53556700000000002</v>
      </c>
      <c r="NW346">
        <v>21.81982</v>
      </c>
      <c r="NX346" s="1">
        <v>3.5526120000000001E-4</v>
      </c>
      <c r="NY346" s="1">
        <v>0.10045320000000001</v>
      </c>
      <c r="NZ346">
        <v>0.53542789999999996</v>
      </c>
      <c r="OA346">
        <v>21.514710000000001</v>
      </c>
      <c r="OB346" s="1">
        <v>3.3873209999999999E-4</v>
      </c>
      <c r="OC346" s="1">
        <v>9.5780219999999999E-2</v>
      </c>
      <c r="OD346">
        <v>0.53519649999999996</v>
      </c>
      <c r="OE346">
        <v>21.783010000000001</v>
      </c>
      <c r="OF346" s="1">
        <v>3.2364779999999999E-4</v>
      </c>
      <c r="OG346" s="1">
        <v>9.1533009999999998E-2</v>
      </c>
      <c r="OH346">
        <v>0.53488780000000002</v>
      </c>
      <c r="OI346">
        <v>22.348769999999998</v>
      </c>
      <c r="OJ346" s="1">
        <v>3.1004619999999998E-4</v>
      </c>
      <c r="OK346" s="1">
        <v>8.7706400000000004E-2</v>
      </c>
    </row>
    <row r="347" spans="1:401" x14ac:dyDescent="0.35">
      <c r="A347">
        <v>353</v>
      </c>
      <c r="B347" t="s">
        <v>4</v>
      </c>
      <c r="C347" t="s">
        <v>181</v>
      </c>
      <c r="D347" t="s">
        <v>353</v>
      </c>
      <c r="E347">
        <v>671.90419999999995</v>
      </c>
      <c r="F347">
        <v>1.3918820000000001</v>
      </c>
      <c r="G347">
        <v>17.567889999999998</v>
      </c>
      <c r="H347">
        <v>0</v>
      </c>
      <c r="I347">
        <v>0</v>
      </c>
      <c r="J347">
        <v>1.3871929999999999</v>
      </c>
      <c r="K347">
        <v>17.70157</v>
      </c>
      <c r="L347">
        <v>0</v>
      </c>
      <c r="M347">
        <v>0</v>
      </c>
      <c r="N347">
        <v>1.382468</v>
      </c>
      <c r="O347">
        <v>18.014099999999999</v>
      </c>
      <c r="P347">
        <v>0</v>
      </c>
      <c r="Q347">
        <v>0</v>
      </c>
      <c r="R347">
        <v>1.3778710000000001</v>
      </c>
      <c r="S347">
        <v>18.42672</v>
      </c>
      <c r="T347">
        <v>0</v>
      </c>
      <c r="U347">
        <v>0</v>
      </c>
      <c r="V347">
        <v>1.3732279999999999</v>
      </c>
      <c r="W347">
        <v>18.929680000000001</v>
      </c>
      <c r="X347">
        <v>0</v>
      </c>
      <c r="Y347">
        <v>0</v>
      </c>
      <c r="Z347">
        <v>1.368587</v>
      </c>
      <c r="AA347">
        <v>19.253270000000001</v>
      </c>
      <c r="AB347">
        <v>0</v>
      </c>
      <c r="AC347">
        <v>0</v>
      </c>
      <c r="AD347">
        <v>1.36388</v>
      </c>
      <c r="AE347">
        <v>19.151250000000001</v>
      </c>
      <c r="AF347">
        <v>0</v>
      </c>
      <c r="AG347">
        <v>0</v>
      </c>
      <c r="AH347">
        <v>1.359232</v>
      </c>
      <c r="AI347">
        <v>18.837949999999999</v>
      </c>
      <c r="AJ347">
        <v>0</v>
      </c>
      <c r="AK347">
        <v>0</v>
      </c>
      <c r="AL347">
        <v>1.3547689999999999</v>
      </c>
      <c r="AM347">
        <v>18.447150000000001</v>
      </c>
      <c r="AN347">
        <v>0</v>
      </c>
      <c r="AO347">
        <v>0</v>
      </c>
      <c r="AP347">
        <v>1.350287</v>
      </c>
      <c r="AQ347">
        <v>18.431139999999999</v>
      </c>
      <c r="AR347">
        <v>0</v>
      </c>
      <c r="AS347">
        <v>0</v>
      </c>
      <c r="AT347">
        <v>1.345691</v>
      </c>
      <c r="AU347">
        <v>18.74494</v>
      </c>
      <c r="AV347">
        <v>0</v>
      </c>
      <c r="AW347">
        <v>0</v>
      </c>
      <c r="AX347">
        <v>1.341051</v>
      </c>
      <c r="AY347">
        <v>19.21801</v>
      </c>
      <c r="AZ347">
        <v>0</v>
      </c>
      <c r="BA347">
        <v>0</v>
      </c>
      <c r="BB347">
        <v>1.3363849999999999</v>
      </c>
      <c r="BC347">
        <v>19.774370000000001</v>
      </c>
      <c r="BD347">
        <v>0</v>
      </c>
      <c r="BE347">
        <v>0</v>
      </c>
      <c r="BF347">
        <v>1.331664</v>
      </c>
      <c r="BG347">
        <v>20.079219999999999</v>
      </c>
      <c r="BH347">
        <v>0</v>
      </c>
      <c r="BI347">
        <v>0</v>
      </c>
      <c r="BJ347">
        <v>1.3268949999999999</v>
      </c>
      <c r="BK347">
        <v>20.043769999999999</v>
      </c>
      <c r="BL347">
        <v>0</v>
      </c>
      <c r="BM347">
        <v>0</v>
      </c>
      <c r="BN347">
        <v>1.3220989999999999</v>
      </c>
      <c r="BO347">
        <v>19.80865</v>
      </c>
      <c r="BP347">
        <v>0</v>
      </c>
      <c r="BQ347">
        <v>0</v>
      </c>
      <c r="BR347">
        <v>1.317172</v>
      </c>
      <c r="BS347">
        <v>19.546720000000001</v>
      </c>
      <c r="BT347">
        <v>9.1166989999999996E-35</v>
      </c>
      <c r="BU347">
        <v>7.721603E-33</v>
      </c>
      <c r="BV347">
        <v>1.3120430000000001</v>
      </c>
      <c r="BW347">
        <v>19.48293</v>
      </c>
      <c r="BX347" s="1">
        <v>2.9154729999999999E-23</v>
      </c>
      <c r="BY347" s="1">
        <v>4.0716619999999999E-21</v>
      </c>
      <c r="BZ347">
        <v>1.306713</v>
      </c>
      <c r="CA347">
        <v>19.428609999999999</v>
      </c>
      <c r="CB347" s="1">
        <v>1.0148149999999999E-17</v>
      </c>
      <c r="CC347" s="1">
        <v>9.4917980000000001E-16</v>
      </c>
      <c r="CD347">
        <v>1.3011649999999999</v>
      </c>
      <c r="CE347">
        <v>19.569210000000002</v>
      </c>
      <c r="CF347" s="1">
        <v>1.753834E-11</v>
      </c>
      <c r="CG347" s="1">
        <v>3.1840000000000002E-9</v>
      </c>
      <c r="CH347">
        <v>1.2955000000000001</v>
      </c>
      <c r="CI347">
        <v>19.599460000000001</v>
      </c>
      <c r="CJ347" s="1">
        <v>4.6172470000000002E-8</v>
      </c>
      <c r="CK347" s="1">
        <v>9.8624420000000005E-6</v>
      </c>
      <c r="CL347">
        <v>1.2899700000000001</v>
      </c>
      <c r="CM347">
        <v>19.564900000000002</v>
      </c>
      <c r="CN347" s="1">
        <v>1.6298779999999999E-5</v>
      </c>
      <c r="CO347" s="1">
        <v>3.8172620000000001E-3</v>
      </c>
      <c r="CP347">
        <v>1.2842009999999999</v>
      </c>
      <c r="CQ347">
        <v>19.386310000000002</v>
      </c>
      <c r="CR347" s="1">
        <v>1.5165630000000001E-3</v>
      </c>
      <c r="CS347" s="1">
        <v>0.38214569999999998</v>
      </c>
      <c r="CT347">
        <v>1.2781290000000001</v>
      </c>
      <c r="CU347">
        <v>19.155670000000001</v>
      </c>
      <c r="CV347" s="1">
        <v>5.0735710000000003E-2</v>
      </c>
      <c r="CW347" s="1">
        <v>13.67205</v>
      </c>
      <c r="CX347">
        <v>1.2715510000000001</v>
      </c>
      <c r="CY347">
        <v>18.861239999999999</v>
      </c>
      <c r="CZ347" s="1">
        <v>0.73587599999999997</v>
      </c>
      <c r="DA347">
        <v>211.0968</v>
      </c>
      <c r="DB347">
        <v>1.2644949999999999</v>
      </c>
      <c r="DC347">
        <v>18.87688</v>
      </c>
      <c r="DD347" s="1">
        <v>5.2763660000000003</v>
      </c>
      <c r="DE347">
        <v>1605.9680000000001</v>
      </c>
      <c r="DF347">
        <v>1.2571159999999999</v>
      </c>
      <c r="DG347">
        <v>18.836400000000001</v>
      </c>
      <c r="DH347">
        <v>20.66535</v>
      </c>
      <c r="DI347">
        <v>6659.1120000000001</v>
      </c>
      <c r="DJ347">
        <v>1.250197</v>
      </c>
      <c r="DK347">
        <v>18.96799</v>
      </c>
      <c r="DL347">
        <v>48.051360000000003</v>
      </c>
      <c r="DM347">
        <v>16335.98</v>
      </c>
      <c r="DN347">
        <v>1.2437309999999999</v>
      </c>
      <c r="DO347">
        <v>19.150880000000001</v>
      </c>
      <c r="DP347">
        <v>70.901529999999994</v>
      </c>
      <c r="DQ347">
        <v>25370.71</v>
      </c>
      <c r="DR347">
        <v>1.237692</v>
      </c>
      <c r="DS347">
        <v>19.293690000000002</v>
      </c>
      <c r="DT347">
        <v>70.014970000000005</v>
      </c>
      <c r="DU347">
        <v>26309.98</v>
      </c>
      <c r="DV347">
        <v>1.231357</v>
      </c>
      <c r="DW347">
        <v>19.183920000000001</v>
      </c>
      <c r="DX347">
        <v>48.428820000000002</v>
      </c>
      <c r="DY347">
        <v>19072.02</v>
      </c>
      <c r="DZ347">
        <v>1.224917</v>
      </c>
      <c r="EA347">
        <v>18.938510000000001</v>
      </c>
      <c r="EB347">
        <v>24.468309999999999</v>
      </c>
      <c r="EC347">
        <v>10075.58</v>
      </c>
      <c r="ED347">
        <v>1.218521</v>
      </c>
      <c r="EE347">
        <v>18.7394</v>
      </c>
      <c r="EF347">
        <v>9.3658070000000002</v>
      </c>
      <c r="EG347">
        <v>4020.8890000000001</v>
      </c>
      <c r="EH347">
        <v>1.2116929999999999</v>
      </c>
      <c r="EI347">
        <v>18.912870000000002</v>
      </c>
      <c r="EJ347">
        <v>2.829434</v>
      </c>
      <c r="EK347">
        <v>1260.943</v>
      </c>
      <c r="EL347">
        <v>1.204448</v>
      </c>
      <c r="EM347">
        <v>19.130469999999999</v>
      </c>
      <c r="EN347">
        <v>0.72024869999999996</v>
      </c>
      <c r="EO347">
        <v>329.33589999999998</v>
      </c>
      <c r="EP347">
        <v>1.1963760000000001</v>
      </c>
      <c r="EQ347">
        <v>19.477699999999999</v>
      </c>
      <c r="ER347">
        <v>0.1848313</v>
      </c>
      <c r="ES347">
        <v>83.35736</v>
      </c>
      <c r="ET347">
        <v>1.1877070000000001</v>
      </c>
      <c r="EU347">
        <v>19.919619999999998</v>
      </c>
      <c r="EV347">
        <v>7.1287400000000001E-2</v>
      </c>
      <c r="EW347">
        <v>29.606269999999999</v>
      </c>
      <c r="EX347">
        <v>1.1782490000000001</v>
      </c>
      <c r="EY347">
        <v>20.15654</v>
      </c>
      <c r="EZ347">
        <v>4.8480509999999997E-2</v>
      </c>
      <c r="FA347">
        <v>18.82479</v>
      </c>
      <c r="FB347">
        <v>1.167486</v>
      </c>
      <c r="FC347">
        <v>20.019030000000001</v>
      </c>
      <c r="FD347">
        <v>4.240356E-2</v>
      </c>
      <c r="FE347">
        <v>16.188690000000001</v>
      </c>
      <c r="FF347">
        <v>1.155726</v>
      </c>
      <c r="FG347">
        <v>19.743639999999999</v>
      </c>
      <c r="FH347">
        <v>3.929796E-2</v>
      </c>
      <c r="FI347">
        <v>15.0032</v>
      </c>
      <c r="FJ347">
        <v>1.143146</v>
      </c>
      <c r="FK347">
        <v>19.57705</v>
      </c>
      <c r="FL347" s="1">
        <v>3.6826009999999999E-2</v>
      </c>
      <c r="FM347">
        <v>14.11675</v>
      </c>
      <c r="FN347">
        <v>1.1304099999999999</v>
      </c>
      <c r="FO347">
        <v>19.776299999999999</v>
      </c>
      <c r="FP347" s="1">
        <v>3.4561580000000001E-2</v>
      </c>
      <c r="FQ347">
        <v>13.311</v>
      </c>
      <c r="FR347">
        <v>1.117219</v>
      </c>
      <c r="FS347">
        <v>20.081779999999998</v>
      </c>
      <c r="FT347" s="1">
        <v>3.2402229999999997E-2</v>
      </c>
      <c r="FU347">
        <v>12.54405</v>
      </c>
      <c r="FV347">
        <v>1.10266</v>
      </c>
      <c r="FW347">
        <v>20.419820000000001</v>
      </c>
      <c r="FX347" s="1">
        <v>3.0382070000000001E-2</v>
      </c>
      <c r="FY347" s="1">
        <v>11.828239999999999</v>
      </c>
      <c r="FZ347">
        <v>1.088797</v>
      </c>
      <c r="GA347">
        <v>20.752359999999999</v>
      </c>
      <c r="GB347" s="1">
        <v>2.8730060000000002E-2</v>
      </c>
      <c r="GC347" s="1">
        <v>11.22518</v>
      </c>
      <c r="GD347">
        <v>1.075915</v>
      </c>
      <c r="GE347">
        <v>20.760120000000001</v>
      </c>
      <c r="GF347" s="1">
        <v>2.763676E-2</v>
      </c>
      <c r="GG347" s="1">
        <v>10.807829999999999</v>
      </c>
      <c r="GH347">
        <v>1.062454</v>
      </c>
      <c r="GI347">
        <v>20.546220000000002</v>
      </c>
      <c r="GJ347" s="1">
        <v>2.7242209999999999E-2</v>
      </c>
      <c r="GK347" s="1">
        <v>10.655810000000001</v>
      </c>
      <c r="GL347">
        <v>1.0490010000000001</v>
      </c>
      <c r="GM347">
        <v>20.21255</v>
      </c>
      <c r="GN347" s="1">
        <v>2.7428399999999999E-2</v>
      </c>
      <c r="GO347" s="1">
        <v>10.74677</v>
      </c>
      <c r="GP347">
        <v>1.035482</v>
      </c>
      <c r="GQ347">
        <v>20.002970000000001</v>
      </c>
      <c r="GR347" s="1">
        <v>2.782194E-2</v>
      </c>
      <c r="GS347" s="1">
        <v>10.944570000000001</v>
      </c>
      <c r="GT347">
        <v>1.0220899999999999</v>
      </c>
      <c r="GU347">
        <v>19.943809999999999</v>
      </c>
      <c r="GV347" s="1">
        <v>2.7982980000000001E-2</v>
      </c>
      <c r="GW347" s="1">
        <v>11.07142</v>
      </c>
      <c r="GX347">
        <v>1.008983</v>
      </c>
      <c r="GY347">
        <v>20.190370000000001</v>
      </c>
      <c r="GZ347" s="1">
        <v>2.7607090000000001E-2</v>
      </c>
      <c r="HA347" s="1">
        <v>10.99849</v>
      </c>
      <c r="HB347">
        <v>0.9951295</v>
      </c>
      <c r="HC347">
        <v>20.408740000000002</v>
      </c>
      <c r="HD347" s="1">
        <v>2.6673470000000001E-2</v>
      </c>
      <c r="HE347" s="1">
        <v>10.70538</v>
      </c>
      <c r="HF347">
        <v>0.98128289999999996</v>
      </c>
      <c r="HG347">
        <v>20.544899999999998</v>
      </c>
      <c r="HH347" s="1">
        <v>2.532893E-2</v>
      </c>
      <c r="HI347" s="1">
        <v>10.239190000000001</v>
      </c>
      <c r="HJ347">
        <v>0.96813229999999995</v>
      </c>
      <c r="HK347">
        <v>20.37576</v>
      </c>
      <c r="HL347" s="1">
        <v>2.3740710000000002E-2</v>
      </c>
      <c r="HM347" s="1">
        <v>9.651548</v>
      </c>
      <c r="HN347">
        <v>0.95463070000000005</v>
      </c>
      <c r="HO347">
        <v>20.068940000000001</v>
      </c>
      <c r="HP347" s="1">
        <v>2.205228E-2</v>
      </c>
      <c r="HQ347" s="1">
        <v>9.0122999999999998</v>
      </c>
      <c r="HR347">
        <v>0.94080430000000004</v>
      </c>
      <c r="HS347">
        <v>19.664629999999999</v>
      </c>
      <c r="HT347" s="1">
        <v>2.0369459999999999E-2</v>
      </c>
      <c r="HU347" s="1">
        <v>8.3691580000000005</v>
      </c>
      <c r="HV347">
        <v>0.92686959999999996</v>
      </c>
      <c r="HW347">
        <v>19.229009999999999</v>
      </c>
      <c r="HX347" s="1">
        <v>1.8765629999999998E-2</v>
      </c>
      <c r="HY347" s="1">
        <v>7.7507849999999996</v>
      </c>
      <c r="HZ347">
        <v>0.91294869999999995</v>
      </c>
      <c r="IA347">
        <v>19.001840000000001</v>
      </c>
      <c r="IB347" s="1">
        <v>1.7253259999999999E-2</v>
      </c>
      <c r="IC347" s="1">
        <v>7.1664300000000001</v>
      </c>
      <c r="ID347">
        <v>0.89921519999999999</v>
      </c>
      <c r="IE347">
        <v>19.171610000000001</v>
      </c>
      <c r="IF347" s="1">
        <v>1.5851359999999998E-2</v>
      </c>
      <c r="IG347" s="1">
        <v>6.6207760000000002</v>
      </c>
      <c r="IH347">
        <v>0.88524349999999996</v>
      </c>
      <c r="II347">
        <v>19.489000000000001</v>
      </c>
      <c r="IJ347" s="1">
        <v>1.455917E-2</v>
      </c>
      <c r="IK347" s="1">
        <v>6.1159280000000003</v>
      </c>
      <c r="IL347">
        <v>0.87177179999999999</v>
      </c>
      <c r="IM347">
        <v>19.943909999999999</v>
      </c>
      <c r="IN347" s="1">
        <v>1.337549E-2</v>
      </c>
      <c r="IO347" s="1">
        <v>5.653721</v>
      </c>
      <c r="IP347">
        <v>0.85860619999999999</v>
      </c>
      <c r="IQ347">
        <v>19.95505</v>
      </c>
      <c r="IR347" s="1">
        <v>1.228949E-2</v>
      </c>
      <c r="IS347" s="1">
        <v>5.2289909999999997</v>
      </c>
      <c r="IT347">
        <v>0.84555159999999996</v>
      </c>
      <c r="IU347">
        <v>19.777000000000001</v>
      </c>
      <c r="IV347" s="1">
        <v>1.128959E-2</v>
      </c>
      <c r="IW347" s="1">
        <v>4.8383469999999997</v>
      </c>
      <c r="IX347">
        <v>0.83269879999999996</v>
      </c>
      <c r="IY347">
        <v>19.45468</v>
      </c>
      <c r="IZ347" s="1">
        <v>1.0369140000000001E-2</v>
      </c>
      <c r="JA347" s="1">
        <v>4.4783980000000003</v>
      </c>
      <c r="JB347">
        <v>0.82067610000000002</v>
      </c>
      <c r="JC347">
        <v>19.09113</v>
      </c>
      <c r="JD347" s="1">
        <v>9.5334570000000004E-3</v>
      </c>
      <c r="JE347" s="1">
        <v>4.1486809999999998</v>
      </c>
      <c r="JF347">
        <v>0.8096624</v>
      </c>
      <c r="JG347">
        <v>19.2376</v>
      </c>
      <c r="JH347" s="1">
        <v>8.7691409999999994E-3</v>
      </c>
      <c r="JI347" s="1">
        <v>3.845011</v>
      </c>
      <c r="JJ347">
        <v>0.79976239999999998</v>
      </c>
      <c r="JK347">
        <v>19.43871</v>
      </c>
      <c r="JL347" s="1">
        <v>8.0702599999999992E-3</v>
      </c>
      <c r="JM347" s="1">
        <v>3.563631</v>
      </c>
      <c r="JN347">
        <v>0.79098060000000003</v>
      </c>
      <c r="JO347">
        <v>19.853480000000001</v>
      </c>
      <c r="JP347" s="1">
        <v>7.4291219999999998E-3</v>
      </c>
      <c r="JQ347" s="1">
        <v>3.3025820000000001</v>
      </c>
      <c r="JR347">
        <v>0.78322650000000005</v>
      </c>
      <c r="JS347">
        <v>20.529499999999999</v>
      </c>
      <c r="JT347" s="1">
        <v>6.8396730000000001E-3</v>
      </c>
      <c r="JU347" s="1">
        <v>3.0593819999999998</v>
      </c>
      <c r="JV347">
        <v>0.77647730000000004</v>
      </c>
      <c r="JW347">
        <v>20.842189999999999</v>
      </c>
      <c r="JX347" s="1">
        <v>6.2918380000000001E-3</v>
      </c>
      <c r="JY347" s="1">
        <v>2.830552</v>
      </c>
      <c r="JZ347">
        <v>0.77070720000000004</v>
      </c>
      <c r="KA347">
        <v>20.78276</v>
      </c>
      <c r="KB347" s="1">
        <v>5.7771949999999997E-3</v>
      </c>
      <c r="KC347" s="1">
        <v>2.612616</v>
      </c>
      <c r="KD347">
        <v>0.76583380000000001</v>
      </c>
      <c r="KE347">
        <v>20.464110000000002</v>
      </c>
      <c r="KF347" s="1">
        <v>5.288002E-3</v>
      </c>
      <c r="KG347" s="1">
        <v>2.4032309999999999</v>
      </c>
      <c r="KH347">
        <v>0.76178699999999999</v>
      </c>
      <c r="KI347">
        <v>19.994720000000001</v>
      </c>
      <c r="KJ347" s="1">
        <v>4.8192349999999998E-3</v>
      </c>
      <c r="KK347" s="1">
        <v>2.200332</v>
      </c>
      <c r="KL347">
        <v>0.7584301</v>
      </c>
      <c r="KM347">
        <v>20.12256</v>
      </c>
      <c r="KN347" s="1">
        <v>4.3681220000000003E-3</v>
      </c>
      <c r="KO347" s="1">
        <v>2.0027650000000001</v>
      </c>
      <c r="KP347">
        <v>0.75569500000000001</v>
      </c>
      <c r="KQ347">
        <v>20.428149999999999</v>
      </c>
      <c r="KR347" s="1">
        <v>3.9319410000000004E-3</v>
      </c>
      <c r="KS347" s="1">
        <v>1.8101799999999999</v>
      </c>
      <c r="KT347">
        <v>0.75348979999999999</v>
      </c>
      <c r="KU347">
        <v>21.00516</v>
      </c>
      <c r="KV347" s="1">
        <v>3.5087170000000002E-3</v>
      </c>
      <c r="KW347" s="1">
        <v>1.6216699999999999</v>
      </c>
      <c r="KX347">
        <v>0.75178370000000005</v>
      </c>
      <c r="KY347">
        <v>21.68825</v>
      </c>
      <c r="KZ347" s="1">
        <v>3.0935630000000001E-3</v>
      </c>
      <c r="LA347" s="1">
        <v>1.4356420000000001</v>
      </c>
      <c r="LB347">
        <v>0.75048999999999999</v>
      </c>
      <c r="LC347">
        <v>21.906279999999999</v>
      </c>
      <c r="LD347" s="1">
        <v>2.6845250000000001E-3</v>
      </c>
      <c r="LE347" s="1">
        <v>1.251363</v>
      </c>
      <c r="LF347">
        <v>0.74953959999999997</v>
      </c>
      <c r="LG347">
        <v>21.850210000000001</v>
      </c>
      <c r="LH347" s="1">
        <v>2.2871369999999999E-3</v>
      </c>
      <c r="LI347" s="1">
        <v>1.070773</v>
      </c>
      <c r="LJ347">
        <v>0.74890730000000005</v>
      </c>
      <c r="LK347">
        <v>21.52459</v>
      </c>
      <c r="LL347" s="1">
        <v>1.914474E-3</v>
      </c>
      <c r="LM347" s="1">
        <v>0.89965949999999995</v>
      </c>
      <c r="LN347">
        <v>0.74852569999999996</v>
      </c>
      <c r="LO347">
        <v>21.071090000000002</v>
      </c>
      <c r="LP347" s="1">
        <v>1.5837780000000001E-3</v>
      </c>
      <c r="LQ347" s="1">
        <v>0.7459403</v>
      </c>
      <c r="LR347">
        <v>0.7483554</v>
      </c>
      <c r="LS347">
        <v>21.185839999999999</v>
      </c>
      <c r="LT347" s="1">
        <v>1.3088539999999999E-3</v>
      </c>
      <c r="LU347" s="1">
        <v>0.61643859999999995</v>
      </c>
      <c r="LV347">
        <v>0.74834849999999997</v>
      </c>
      <c r="LW347">
        <v>21.4129</v>
      </c>
      <c r="LX347" s="1">
        <v>1.093573E-3</v>
      </c>
      <c r="LY347" s="1">
        <v>0.51389870000000004</v>
      </c>
      <c r="LZ347">
        <v>0.74851080000000003</v>
      </c>
      <c r="MA347">
        <v>21.922160000000002</v>
      </c>
      <c r="MB347" s="1">
        <v>9.3230829999999996E-4</v>
      </c>
      <c r="MC347" s="1">
        <v>0.43649490000000002</v>
      </c>
      <c r="MD347">
        <v>0.74880530000000001</v>
      </c>
      <c r="ME347">
        <v>22.494540000000001</v>
      </c>
      <c r="MF347" s="1">
        <v>8.1343170000000001E-4</v>
      </c>
      <c r="MG347" s="1">
        <v>0.3793028</v>
      </c>
      <c r="MH347">
        <v>0.74916769999999999</v>
      </c>
      <c r="MI347">
        <v>22.64302</v>
      </c>
      <c r="MJ347" s="1">
        <v>7.2405980000000004E-4</v>
      </c>
      <c r="MK347" s="1">
        <v>0.33648729999999999</v>
      </c>
      <c r="ML347">
        <v>0.74957050000000003</v>
      </c>
      <c r="MM347">
        <v>22.489370000000001</v>
      </c>
      <c r="MN347" s="1">
        <v>6.5388350000000002E-4</v>
      </c>
      <c r="MO347" s="1">
        <v>0.3031161</v>
      </c>
      <c r="MP347">
        <v>0.74995889999999998</v>
      </c>
      <c r="MQ347">
        <v>22.096730000000001</v>
      </c>
      <c r="MR347" s="1">
        <v>5.961289E-4</v>
      </c>
      <c r="MS347" s="1">
        <v>0.27586300000000002</v>
      </c>
      <c r="MT347">
        <v>0.75038159999999998</v>
      </c>
      <c r="MU347">
        <v>21.580079999999999</v>
      </c>
      <c r="MV347" s="1">
        <v>5.4753419999999998E-4</v>
      </c>
      <c r="MW347" s="1">
        <v>0.25297019999999998</v>
      </c>
      <c r="MX347">
        <v>0.75076790000000004</v>
      </c>
      <c r="MY347">
        <v>21.4922</v>
      </c>
      <c r="MZ347" s="1">
        <v>5.0631500000000002E-4</v>
      </c>
      <c r="NA347" s="1">
        <v>0.23357939999999999</v>
      </c>
      <c r="NB347">
        <v>0.75107769999999996</v>
      </c>
      <c r="NC347">
        <v>21.135560000000002</v>
      </c>
      <c r="ND347" s="1">
        <v>4.7164499999999997E-4</v>
      </c>
      <c r="NE347" s="1">
        <v>0.21722230000000001</v>
      </c>
      <c r="NF347">
        <v>0.75136049999999999</v>
      </c>
      <c r="NG347">
        <v>21.503240000000002</v>
      </c>
      <c r="NH347" s="1">
        <v>4.422874E-4</v>
      </c>
      <c r="NI347" s="1">
        <v>0.20339299999999999</v>
      </c>
      <c r="NJ347">
        <v>0.75155289999999997</v>
      </c>
      <c r="NK347">
        <v>21.845030000000001</v>
      </c>
      <c r="NL347" s="1">
        <v>4.1707540000000001E-4</v>
      </c>
      <c r="NM347" s="1">
        <v>0.19156609999999999</v>
      </c>
      <c r="NN347">
        <v>0.75163270000000004</v>
      </c>
      <c r="NO347">
        <v>22.0746</v>
      </c>
      <c r="NP347" s="1">
        <v>3.948876E-4</v>
      </c>
      <c r="NQ347" s="1">
        <v>0.18120600000000001</v>
      </c>
      <c r="NR347">
        <v>0.75159549999999997</v>
      </c>
      <c r="NS347">
        <v>22.11692</v>
      </c>
      <c r="NT347" s="1">
        <v>3.7491640000000001E-4</v>
      </c>
      <c r="NU347" s="1">
        <v>0.17192089999999999</v>
      </c>
      <c r="NV347">
        <v>0.75141440000000004</v>
      </c>
      <c r="NW347">
        <v>21.815860000000001</v>
      </c>
      <c r="NX347" s="1">
        <v>3.5669659999999998E-4</v>
      </c>
      <c r="NY347" s="1">
        <v>0.16348840000000001</v>
      </c>
      <c r="NZ347">
        <v>0.75109029999999999</v>
      </c>
      <c r="OA347">
        <v>21.568480000000001</v>
      </c>
      <c r="OB347" s="1">
        <v>3.4003970000000001E-4</v>
      </c>
      <c r="OC347" s="1">
        <v>0.1557933</v>
      </c>
      <c r="OD347">
        <v>0.75061710000000004</v>
      </c>
      <c r="OE347">
        <v>21.929390000000001</v>
      </c>
      <c r="OF347" s="1">
        <v>3.2483060000000001E-4</v>
      </c>
      <c r="OG347" s="1">
        <v>0.1487909</v>
      </c>
      <c r="OH347">
        <v>0.75000259999999996</v>
      </c>
      <c r="OI347">
        <v>22.468440000000001</v>
      </c>
      <c r="OJ347" s="1">
        <v>3.1110870000000001E-4</v>
      </c>
      <c r="OK347" s="1">
        <v>0.1424704</v>
      </c>
    </row>
    <row r="348" spans="1:401" x14ac:dyDescent="0.35">
      <c r="A348">
        <v>354</v>
      </c>
      <c r="B348" t="s">
        <v>4</v>
      </c>
      <c r="C348" t="s">
        <v>181</v>
      </c>
      <c r="D348" t="s">
        <v>354</v>
      </c>
      <c r="E348">
        <v>945.40120000000002</v>
      </c>
      <c r="F348">
        <v>0.38424530000000001</v>
      </c>
      <c r="G348">
        <v>17.598320000000001</v>
      </c>
      <c r="H348">
        <v>0</v>
      </c>
      <c r="I348">
        <v>0</v>
      </c>
      <c r="J348">
        <v>0.38358799999999998</v>
      </c>
      <c r="K348">
        <v>17.74072</v>
      </c>
      <c r="L348">
        <v>0</v>
      </c>
      <c r="M348">
        <v>0</v>
      </c>
      <c r="N348">
        <v>0.38291799999999998</v>
      </c>
      <c r="O348">
        <v>18.035</v>
      </c>
      <c r="P348">
        <v>0</v>
      </c>
      <c r="Q348">
        <v>0</v>
      </c>
      <c r="R348">
        <v>0.38228869999999998</v>
      </c>
      <c r="S348">
        <v>18.439990000000002</v>
      </c>
      <c r="T348">
        <v>0</v>
      </c>
      <c r="U348">
        <v>0</v>
      </c>
      <c r="V348">
        <v>0.38162669999999999</v>
      </c>
      <c r="W348">
        <v>18.93036</v>
      </c>
      <c r="X348">
        <v>0</v>
      </c>
      <c r="Y348">
        <v>0</v>
      </c>
      <c r="Z348">
        <v>0.38097140000000002</v>
      </c>
      <c r="AA348">
        <v>19.240469999999998</v>
      </c>
      <c r="AB348">
        <v>0</v>
      </c>
      <c r="AC348">
        <v>0</v>
      </c>
      <c r="AD348">
        <v>0.38028970000000001</v>
      </c>
      <c r="AE348">
        <v>19.148980000000002</v>
      </c>
      <c r="AF348">
        <v>0</v>
      </c>
      <c r="AG348">
        <v>0</v>
      </c>
      <c r="AH348">
        <v>0.37959019999999999</v>
      </c>
      <c r="AI348">
        <v>18.848949999999999</v>
      </c>
      <c r="AJ348">
        <v>0</v>
      </c>
      <c r="AK348">
        <v>0</v>
      </c>
      <c r="AL348">
        <v>0.37892330000000002</v>
      </c>
      <c r="AM348">
        <v>18.47653</v>
      </c>
      <c r="AN348">
        <v>0</v>
      </c>
      <c r="AO348">
        <v>0</v>
      </c>
      <c r="AP348">
        <v>0.37824780000000002</v>
      </c>
      <c r="AQ348">
        <v>18.47851</v>
      </c>
      <c r="AR348">
        <v>0</v>
      </c>
      <c r="AS348">
        <v>0</v>
      </c>
      <c r="AT348">
        <v>0.37753419999999999</v>
      </c>
      <c r="AU348">
        <v>18.77816</v>
      </c>
      <c r="AV348">
        <v>0</v>
      </c>
      <c r="AW348">
        <v>0</v>
      </c>
      <c r="AX348">
        <v>0.37679040000000003</v>
      </c>
      <c r="AY348">
        <v>19.234390000000001</v>
      </c>
      <c r="AZ348">
        <v>0</v>
      </c>
      <c r="BA348">
        <v>0</v>
      </c>
      <c r="BB348">
        <v>0.37603920000000002</v>
      </c>
      <c r="BC348">
        <v>19.776009999999999</v>
      </c>
      <c r="BD348">
        <v>0</v>
      </c>
      <c r="BE348">
        <v>0</v>
      </c>
      <c r="BF348">
        <v>0.37528729999999999</v>
      </c>
      <c r="BG348">
        <v>20.059010000000001</v>
      </c>
      <c r="BH348">
        <v>0</v>
      </c>
      <c r="BI348">
        <v>0</v>
      </c>
      <c r="BJ348">
        <v>0.3745252</v>
      </c>
      <c r="BK348">
        <v>20.039239999999999</v>
      </c>
      <c r="BL348">
        <v>0</v>
      </c>
      <c r="BM348">
        <v>0</v>
      </c>
      <c r="BN348">
        <v>0.37374859999999999</v>
      </c>
      <c r="BO348">
        <v>19.816479999999999</v>
      </c>
      <c r="BP348">
        <v>0</v>
      </c>
      <c r="BQ348">
        <v>0</v>
      </c>
      <c r="BR348">
        <v>0.3729423</v>
      </c>
      <c r="BS348">
        <v>19.56851</v>
      </c>
      <c r="BT348">
        <v>1.161451E-35</v>
      </c>
      <c r="BU348">
        <v>5.8842600000000001E-33</v>
      </c>
      <c r="BV348">
        <v>0.37208210000000003</v>
      </c>
      <c r="BW348">
        <v>19.52261</v>
      </c>
      <c r="BX348">
        <v>4.8277810000000001E-24</v>
      </c>
      <c r="BY348" s="1">
        <v>2.4394959999999999E-21</v>
      </c>
      <c r="BZ348">
        <v>0.37118060000000003</v>
      </c>
      <c r="CA348">
        <v>19.446709999999999</v>
      </c>
      <c r="CB348" s="1">
        <v>1.2394469999999999E-18</v>
      </c>
      <c r="CC348" s="1">
        <v>6.2788730000000003E-16</v>
      </c>
      <c r="CD348">
        <v>0.37020740000000002</v>
      </c>
      <c r="CE348">
        <v>19.586849999999998</v>
      </c>
      <c r="CF348" s="1">
        <v>4.5275760000000001E-12</v>
      </c>
      <c r="CG348" s="1">
        <v>2.2872430000000002E-9</v>
      </c>
      <c r="CH348">
        <v>0.36920249999999999</v>
      </c>
      <c r="CI348">
        <v>19.594180000000001</v>
      </c>
      <c r="CJ348" s="1">
        <v>1.590907E-8</v>
      </c>
      <c r="CK348" s="1">
        <v>8.0528679999999996E-6</v>
      </c>
      <c r="CL348">
        <v>0.36820799999999998</v>
      </c>
      <c r="CM348">
        <v>19.559819999999998</v>
      </c>
      <c r="CN348" s="1">
        <v>7.0711010000000002E-6</v>
      </c>
      <c r="CO348" s="1">
        <v>3.483426E-3</v>
      </c>
      <c r="CP348">
        <v>0.36718079999999997</v>
      </c>
      <c r="CQ348">
        <v>19.390499999999999</v>
      </c>
      <c r="CR348" s="1">
        <v>7.7930019999999998E-4</v>
      </c>
      <c r="CS348" s="1">
        <v>0.3803917</v>
      </c>
      <c r="CT348">
        <v>0.36607810000000002</v>
      </c>
      <c r="CU348">
        <v>19.163720000000001</v>
      </c>
      <c r="CV348" s="1">
        <v>2.9906809999999999E-2</v>
      </c>
      <c r="CW348" s="1">
        <v>14.619540000000001</v>
      </c>
      <c r="CX348">
        <v>0.36486350000000001</v>
      </c>
      <c r="CY348">
        <v>18.882249999999999</v>
      </c>
      <c r="CZ348" s="1">
        <v>0.4880408</v>
      </c>
      <c r="DA348">
        <v>240.02950000000001</v>
      </c>
      <c r="DB348">
        <v>0.36359540000000001</v>
      </c>
      <c r="DC348">
        <v>18.915489999999998</v>
      </c>
      <c r="DD348" s="1">
        <v>3.8845230000000002</v>
      </c>
      <c r="DE348">
        <v>1926.856</v>
      </c>
      <c r="DF348">
        <v>0.36228280000000002</v>
      </c>
      <c r="DG348">
        <v>18.84967</v>
      </c>
      <c r="DH348">
        <v>16.720880000000001</v>
      </c>
      <c r="DI348">
        <v>8378.8019999999997</v>
      </c>
      <c r="DJ348">
        <v>0.36110799999999998</v>
      </c>
      <c r="DK348">
        <v>18.987169999999999</v>
      </c>
      <c r="DL348">
        <v>42.361139999999999</v>
      </c>
      <c r="DM348">
        <v>21436.46</v>
      </c>
      <c r="DN348">
        <v>0.36005740000000003</v>
      </c>
      <c r="DO348">
        <v>19.154730000000001</v>
      </c>
      <c r="DP348">
        <v>67.663910000000001</v>
      </c>
      <c r="DQ348">
        <v>34569.660000000003</v>
      </c>
      <c r="DR348">
        <v>0.35913879999999998</v>
      </c>
      <c r="DS348">
        <v>19.279039999999998</v>
      </c>
      <c r="DT348">
        <v>71.933400000000006</v>
      </c>
      <c r="DU348">
        <v>37085.89</v>
      </c>
      <c r="DV348">
        <v>0.35820160000000001</v>
      </c>
      <c r="DW348">
        <v>19.17916</v>
      </c>
      <c r="DX348">
        <v>53.285330000000002</v>
      </c>
      <c r="DY348">
        <v>27712.13</v>
      </c>
      <c r="DZ348">
        <v>0.35725780000000001</v>
      </c>
      <c r="EA348">
        <v>18.939889999999998</v>
      </c>
      <c r="EB348">
        <v>28.689769999999999</v>
      </c>
      <c r="EC348">
        <v>15041.94</v>
      </c>
      <c r="ED348">
        <v>0.3564582</v>
      </c>
      <c r="EE348">
        <v>18.76932</v>
      </c>
      <c r="EF348">
        <v>11.645519999999999</v>
      </c>
      <c r="EG348">
        <v>6149.1610000000001</v>
      </c>
      <c r="EH348">
        <v>0.35556500000000002</v>
      </c>
      <c r="EI348">
        <v>18.968430000000001</v>
      </c>
      <c r="EJ348">
        <v>3.7032759999999998</v>
      </c>
      <c r="EK348">
        <v>1967.653</v>
      </c>
      <c r="EL348">
        <v>0.3546089</v>
      </c>
      <c r="EM348">
        <v>19.164249999999999</v>
      </c>
      <c r="EN348">
        <v>0.97508329999999999</v>
      </c>
      <c r="EO348">
        <v>520.43849999999998</v>
      </c>
      <c r="EP348">
        <v>0.35349839999999999</v>
      </c>
      <c r="EQ348">
        <v>19.517019999999999</v>
      </c>
      <c r="ER348">
        <v>0.24451490000000001</v>
      </c>
      <c r="ES348">
        <v>130.4374</v>
      </c>
      <c r="ET348">
        <v>0.35218149999999998</v>
      </c>
      <c r="EU348">
        <v>19.942730000000001</v>
      </c>
      <c r="EV348">
        <v>8.336238E-2</v>
      </c>
      <c r="EW348">
        <v>43.972209999999997</v>
      </c>
      <c r="EX348">
        <v>0.3507093</v>
      </c>
      <c r="EY348">
        <v>20.14472</v>
      </c>
      <c r="EZ348">
        <v>5.1001299999999999E-2</v>
      </c>
      <c r="FA348">
        <v>26.612909999999999</v>
      </c>
      <c r="FB348">
        <v>0.34898580000000001</v>
      </c>
      <c r="FC348">
        <v>20.01398</v>
      </c>
      <c r="FD348">
        <v>4.3215049999999998E-2</v>
      </c>
      <c r="FE348">
        <v>22.503209999999999</v>
      </c>
      <c r="FF348">
        <v>0.3470858</v>
      </c>
      <c r="FG348">
        <v>19.74493</v>
      </c>
      <c r="FH348">
        <v>3.9785929999999997E-2</v>
      </c>
      <c r="FI348">
        <v>20.749700000000001</v>
      </c>
      <c r="FJ348">
        <v>0.34501949999999998</v>
      </c>
      <c r="FK348">
        <v>19.595870000000001</v>
      </c>
      <c r="FL348" s="1">
        <v>3.7246389999999997E-2</v>
      </c>
      <c r="FM348">
        <v>19.473299999999998</v>
      </c>
      <c r="FN348">
        <v>0.34296919999999997</v>
      </c>
      <c r="FO348">
        <v>19.82619</v>
      </c>
      <c r="FP348" s="1">
        <v>3.495235E-2</v>
      </c>
      <c r="FQ348">
        <v>18.317959999999999</v>
      </c>
      <c r="FR348">
        <v>0.34081990000000001</v>
      </c>
      <c r="FS348">
        <v>20.126000000000001</v>
      </c>
      <c r="FT348" s="1">
        <v>3.2774329999999997E-2</v>
      </c>
      <c r="FU348">
        <v>17.220790000000001</v>
      </c>
      <c r="FV348">
        <v>0.33836749999999999</v>
      </c>
      <c r="FW348">
        <v>20.456320000000002</v>
      </c>
      <c r="FX348" s="1">
        <v>3.0716670000000001E-2</v>
      </c>
      <c r="FY348">
        <v>16.19021</v>
      </c>
      <c r="FZ348">
        <v>0.3363082</v>
      </c>
      <c r="GA348">
        <v>20.782550000000001</v>
      </c>
      <c r="GB348" s="1">
        <v>2.8987470000000001E-2</v>
      </c>
      <c r="GC348" s="1">
        <v>15.308210000000001</v>
      </c>
      <c r="GD348">
        <v>0.33478409999999997</v>
      </c>
      <c r="GE348">
        <v>20.76126</v>
      </c>
      <c r="GF348" s="1">
        <v>2.7765060000000001E-2</v>
      </c>
      <c r="GG348" s="1">
        <v>14.672599999999999</v>
      </c>
      <c r="GH348">
        <v>0.33315020000000001</v>
      </c>
      <c r="GI348">
        <v>20.550080000000001</v>
      </c>
      <c r="GJ348" s="1">
        <v>2.7216959999999998E-2</v>
      </c>
      <c r="GK348" s="1">
        <v>14.39166</v>
      </c>
      <c r="GL348">
        <v>0.33145370000000002</v>
      </c>
      <c r="GM348">
        <v>20.2211</v>
      </c>
      <c r="GN348" s="1">
        <v>2.7298650000000001E-2</v>
      </c>
      <c r="GO348" s="1">
        <v>14.446859999999999</v>
      </c>
      <c r="GP348">
        <v>0.32961950000000001</v>
      </c>
      <c r="GQ348">
        <v>20.009039999999999</v>
      </c>
      <c r="GR348" s="1">
        <v>2.7682869999999998E-2</v>
      </c>
      <c r="GS348" s="1">
        <v>14.664490000000001</v>
      </c>
      <c r="GT348">
        <v>0.32787250000000001</v>
      </c>
      <c r="GU348">
        <v>19.961089999999999</v>
      </c>
      <c r="GV348" s="1">
        <v>2.7920440000000001E-2</v>
      </c>
      <c r="GW348" s="1">
        <v>14.803990000000001</v>
      </c>
      <c r="GX348">
        <v>0.32614660000000001</v>
      </c>
      <c r="GY348">
        <v>20.221900000000002</v>
      </c>
      <c r="GZ348" s="1">
        <v>2.767056E-2</v>
      </c>
      <c r="HA348" s="1">
        <v>14.68646</v>
      </c>
      <c r="HB348">
        <v>0.32418069999999999</v>
      </c>
      <c r="HC348">
        <v>20.423089999999998</v>
      </c>
      <c r="HD348" s="1">
        <v>2.6847280000000001E-2</v>
      </c>
      <c r="HE348" s="1">
        <v>14.27294</v>
      </c>
      <c r="HF348">
        <v>0.32214520000000002</v>
      </c>
      <c r="HG348">
        <v>20.553789999999999</v>
      </c>
      <c r="HH348" s="1">
        <v>2.5583760000000001E-2</v>
      </c>
      <c r="HI348" s="1">
        <v>13.62519</v>
      </c>
      <c r="HJ348">
        <v>0.32050770000000001</v>
      </c>
      <c r="HK348">
        <v>20.383569999999999</v>
      </c>
      <c r="HL348" s="1">
        <v>2.4051119999999999E-2</v>
      </c>
      <c r="HM348" s="1">
        <v>12.820880000000001</v>
      </c>
      <c r="HN348">
        <v>0.31871650000000001</v>
      </c>
      <c r="HO348">
        <v>20.07864</v>
      </c>
      <c r="HP348" s="1">
        <v>2.237517E-2</v>
      </c>
      <c r="HQ348" s="1">
        <v>11.94317</v>
      </c>
      <c r="HR348">
        <v>0.31681690000000001</v>
      </c>
      <c r="HS348">
        <v>19.673100000000002</v>
      </c>
      <c r="HT348" s="1">
        <v>2.0688600000000001E-2</v>
      </c>
      <c r="HU348" s="1">
        <v>11.060779999999999</v>
      </c>
      <c r="HV348">
        <v>0.3148396</v>
      </c>
      <c r="HW348">
        <v>19.229489999999998</v>
      </c>
      <c r="HX348" s="1">
        <v>1.9070199999999999E-2</v>
      </c>
      <c r="HY348" s="1">
        <v>10.212809999999999</v>
      </c>
      <c r="HZ348">
        <v>0.31269659999999999</v>
      </c>
      <c r="IA348">
        <v>19.01313</v>
      </c>
      <c r="IB348" s="1">
        <v>1.7540719999999999E-2</v>
      </c>
      <c r="IC348" s="1">
        <v>9.4133630000000004</v>
      </c>
      <c r="ID348">
        <v>0.31050489999999997</v>
      </c>
      <c r="IE348">
        <v>19.192219999999999</v>
      </c>
      <c r="IF348" s="1">
        <v>1.611951E-2</v>
      </c>
      <c r="IG348" s="1">
        <v>8.6679220000000008</v>
      </c>
      <c r="IH348">
        <v>0.30824620000000003</v>
      </c>
      <c r="II348">
        <v>19.495429999999999</v>
      </c>
      <c r="IJ348" s="1">
        <v>1.4804930000000001E-2</v>
      </c>
      <c r="IK348" s="1">
        <v>7.979203</v>
      </c>
      <c r="IL348">
        <v>0.30599179999999998</v>
      </c>
      <c r="IM348">
        <v>19.950810000000001</v>
      </c>
      <c r="IN348" s="1">
        <v>1.3603550000000001E-2</v>
      </c>
      <c r="IO348" s="1">
        <v>7.3514900000000001</v>
      </c>
      <c r="IP348">
        <v>0.30371049999999999</v>
      </c>
      <c r="IQ348">
        <v>19.937889999999999</v>
      </c>
      <c r="IR348" s="1">
        <v>1.24995E-2</v>
      </c>
      <c r="IS348" s="1">
        <v>6.7763710000000001</v>
      </c>
      <c r="IT348">
        <v>0.30130669999999998</v>
      </c>
      <c r="IU348">
        <v>19.769839999999999</v>
      </c>
      <c r="IV348" s="1">
        <v>1.148354E-2</v>
      </c>
      <c r="IW348" s="1">
        <v>6.2504720000000002</v>
      </c>
      <c r="IX348">
        <v>0.29882959999999997</v>
      </c>
      <c r="IY348">
        <v>19.46425</v>
      </c>
      <c r="IZ348" s="1">
        <v>1.0548719999999999E-2</v>
      </c>
      <c r="JA348" s="1">
        <v>5.7677930000000002</v>
      </c>
      <c r="JB348">
        <v>0.29644120000000002</v>
      </c>
      <c r="JC348">
        <v>19.105560000000001</v>
      </c>
      <c r="JD348" s="1">
        <v>9.6982160000000008E-3</v>
      </c>
      <c r="JE348" s="1">
        <v>5.3271750000000004</v>
      </c>
      <c r="JF348">
        <v>0.29418070000000002</v>
      </c>
      <c r="JG348">
        <v>19.28322</v>
      </c>
      <c r="JH348" s="1">
        <v>8.9224200000000004E-3</v>
      </c>
      <c r="JI348" s="1">
        <v>4.9237320000000002</v>
      </c>
      <c r="JJ348">
        <v>0.29209859999999999</v>
      </c>
      <c r="JK348">
        <v>19.466249999999999</v>
      </c>
      <c r="JL348" s="1">
        <v>8.2134329999999992E-3</v>
      </c>
      <c r="JM348" s="1">
        <v>4.5518489999999998</v>
      </c>
      <c r="JN348">
        <v>0.29018969999999999</v>
      </c>
      <c r="JO348">
        <v>19.8567</v>
      </c>
      <c r="JP348" s="1">
        <v>7.5629290000000004E-3</v>
      </c>
      <c r="JQ348" s="1">
        <v>4.2089169999999996</v>
      </c>
      <c r="JR348">
        <v>0.2884485</v>
      </c>
      <c r="JS348">
        <v>20.53565</v>
      </c>
      <c r="JT348" s="1">
        <v>6.9655769999999997E-3</v>
      </c>
      <c r="JU348" s="1">
        <v>3.8910439999999999</v>
      </c>
      <c r="JV348">
        <v>0.2868811</v>
      </c>
      <c r="JW348">
        <v>20.819890000000001</v>
      </c>
      <c r="JX348" s="1">
        <v>6.4113690000000001E-3</v>
      </c>
      <c r="JY348" s="1">
        <v>3.5935790000000001</v>
      </c>
      <c r="JZ348">
        <v>0.28551559999999998</v>
      </c>
      <c r="KA348">
        <v>20.747699999999998</v>
      </c>
      <c r="KB348" s="1">
        <v>5.8922999999999996E-3</v>
      </c>
      <c r="KC348" s="1">
        <v>3.3123179999999999</v>
      </c>
      <c r="KD348">
        <v>0.28433629999999999</v>
      </c>
      <c r="KE348">
        <v>20.461829999999999</v>
      </c>
      <c r="KF348" s="1">
        <v>5.3994539999999997E-3</v>
      </c>
      <c r="KG348" s="1">
        <v>3.0436100000000001</v>
      </c>
      <c r="KH348">
        <v>0.28329140000000003</v>
      </c>
      <c r="KI348">
        <v>20.02703</v>
      </c>
      <c r="KJ348" s="1">
        <v>4.9279099999999998E-3</v>
      </c>
      <c r="KK348" s="1">
        <v>2.7846120000000001</v>
      </c>
      <c r="KL348">
        <v>0.28242339999999999</v>
      </c>
      <c r="KM348">
        <v>20.196539999999999</v>
      </c>
      <c r="KN348" s="1">
        <v>4.4743760000000004E-3</v>
      </c>
      <c r="KO348" s="1">
        <v>2.5334219999999998</v>
      </c>
      <c r="KP348">
        <v>0.28168720000000003</v>
      </c>
      <c r="KQ348">
        <v>20.498010000000001</v>
      </c>
      <c r="KR348" s="1">
        <v>4.0358420000000004E-3</v>
      </c>
      <c r="KS348" s="1">
        <v>2.2894209999999999</v>
      </c>
      <c r="KT348">
        <v>0.28107589999999999</v>
      </c>
      <c r="KU348">
        <v>21.055230000000002</v>
      </c>
      <c r="KV348" s="1">
        <v>3.6109250000000001E-3</v>
      </c>
      <c r="KW348" s="1">
        <v>2.051399</v>
      </c>
      <c r="KX348">
        <v>0.28059859999999998</v>
      </c>
      <c r="KY348">
        <v>21.71163</v>
      </c>
      <c r="KZ348" s="1">
        <v>3.1948160000000001E-3</v>
      </c>
      <c r="LA348" s="1">
        <v>1.817259</v>
      </c>
      <c r="LB348">
        <v>0.28022710000000001</v>
      </c>
      <c r="LC348">
        <v>21.87444</v>
      </c>
      <c r="LD348" s="1">
        <v>2.7847990000000001E-3</v>
      </c>
      <c r="LE348" s="1">
        <v>1.585793</v>
      </c>
      <c r="LF348">
        <v>0.27994069999999999</v>
      </c>
      <c r="LG348">
        <v>21.81241</v>
      </c>
      <c r="LH348" s="1">
        <v>2.3842590000000001E-3</v>
      </c>
      <c r="LI348" s="1">
        <v>1.35883</v>
      </c>
      <c r="LJ348">
        <v>0.27973769999999998</v>
      </c>
      <c r="LK348">
        <v>21.52197</v>
      </c>
      <c r="LL348" s="1">
        <v>2.0044799999999999E-3</v>
      </c>
      <c r="LM348" s="1">
        <v>1.1431549999999999</v>
      </c>
      <c r="LN348">
        <v>0.27960309999999999</v>
      </c>
      <c r="LO348">
        <v>21.106159999999999</v>
      </c>
      <c r="LP348" s="1">
        <v>1.662204E-3</v>
      </c>
      <c r="LQ348" s="1">
        <v>0.94843880000000003</v>
      </c>
      <c r="LR348">
        <v>0.27953709999999998</v>
      </c>
      <c r="LS348">
        <v>21.271070000000002</v>
      </c>
      <c r="LT348" s="1">
        <v>1.372935E-3</v>
      </c>
      <c r="LU348" s="1">
        <v>0.78349769999999996</v>
      </c>
      <c r="LV348">
        <v>0.279505</v>
      </c>
      <c r="LW348">
        <v>21.493790000000001</v>
      </c>
      <c r="LX348" s="1">
        <v>1.142945E-3</v>
      </c>
      <c r="LY348" s="1">
        <v>0.65222990000000003</v>
      </c>
      <c r="LZ348">
        <v>0.27952739999999998</v>
      </c>
      <c r="MA348">
        <v>21.974699999999999</v>
      </c>
      <c r="MB348" s="1">
        <v>9.6898510000000004E-4</v>
      </c>
      <c r="MC348" s="1">
        <v>0.55282620000000005</v>
      </c>
      <c r="MD348">
        <v>0.2795938</v>
      </c>
      <c r="ME348">
        <v>22.51613</v>
      </c>
      <c r="MF348" s="1">
        <v>8.4055670000000003E-4</v>
      </c>
      <c r="MG348" s="1">
        <v>0.47936980000000001</v>
      </c>
      <c r="MH348">
        <v>0.27969100000000002</v>
      </c>
      <c r="MI348">
        <v>22.617159999999998</v>
      </c>
      <c r="MJ348" s="1">
        <v>7.4469870000000004E-4</v>
      </c>
      <c r="MK348" s="1">
        <v>0.42453419999999997</v>
      </c>
      <c r="ML348">
        <v>0.27979680000000001</v>
      </c>
      <c r="MM348">
        <v>22.45646</v>
      </c>
      <c r="MN348" s="1">
        <v>6.703681E-4</v>
      </c>
      <c r="MO348" s="1">
        <v>0.38200469999999997</v>
      </c>
      <c r="MP348">
        <v>0.27990130000000002</v>
      </c>
      <c r="MQ348">
        <v>22.09478</v>
      </c>
      <c r="MR348" s="1">
        <v>6.0983990000000002E-4</v>
      </c>
      <c r="MS348" s="1">
        <v>0.34740749999999998</v>
      </c>
      <c r="MT348">
        <v>0.28000809999999998</v>
      </c>
      <c r="MU348">
        <v>21.614439999999998</v>
      </c>
      <c r="MV348" s="1">
        <v>5.591185E-4</v>
      </c>
      <c r="MW348" s="1">
        <v>0.3183994</v>
      </c>
      <c r="MX348">
        <v>0.28011940000000002</v>
      </c>
      <c r="MY348">
        <v>21.556799999999999</v>
      </c>
      <c r="MZ348" s="1">
        <v>5.1612100000000003E-4</v>
      </c>
      <c r="NA348" s="1">
        <v>0.2938366</v>
      </c>
      <c r="NB348">
        <v>0.28020659999999997</v>
      </c>
      <c r="NC348">
        <v>21.16621</v>
      </c>
      <c r="ND348" s="1">
        <v>4.7990290000000002E-4</v>
      </c>
      <c r="NE348" s="1">
        <v>0.27310509999999999</v>
      </c>
      <c r="NF348">
        <v>0.28030820000000001</v>
      </c>
      <c r="NG348">
        <v>21.553850000000001</v>
      </c>
      <c r="NH348" s="1">
        <v>4.4930060000000001E-4</v>
      </c>
      <c r="NI348" s="1">
        <v>0.25559969999999999</v>
      </c>
      <c r="NJ348">
        <v>0.28037400000000001</v>
      </c>
      <c r="NK348">
        <v>21.863150000000001</v>
      </c>
      <c r="NL348" s="1">
        <v>4.2312829999999999E-4</v>
      </c>
      <c r="NM348" s="1">
        <v>0.24065619999999999</v>
      </c>
      <c r="NN348">
        <v>0.28042709999999998</v>
      </c>
      <c r="NO348">
        <v>22.04195</v>
      </c>
      <c r="NP348" s="1">
        <v>4.0025580000000002E-4</v>
      </c>
      <c r="NQ348" s="1">
        <v>0.22759979999999999</v>
      </c>
      <c r="NR348">
        <v>0.28044629999999998</v>
      </c>
      <c r="NS348">
        <v>22.082460000000001</v>
      </c>
      <c r="NT348" s="1">
        <v>3.7976319999999999E-4</v>
      </c>
      <c r="NU348" s="1">
        <v>0.21591569999999999</v>
      </c>
      <c r="NV348">
        <v>0.2804295</v>
      </c>
      <c r="NW348">
        <v>21.808209999999999</v>
      </c>
      <c r="NX348" s="1">
        <v>3.6110919999999999E-4</v>
      </c>
      <c r="NY348" s="1">
        <v>0.20530989999999999</v>
      </c>
      <c r="NZ348">
        <v>0.28038610000000003</v>
      </c>
      <c r="OA348">
        <v>21.59431</v>
      </c>
      <c r="OB348" s="1">
        <v>3.440626E-4</v>
      </c>
      <c r="OC348" s="1">
        <v>0.19562789999999999</v>
      </c>
      <c r="OD348">
        <v>0.28029589999999999</v>
      </c>
      <c r="OE348">
        <v>22.005469999999999</v>
      </c>
      <c r="OF348" s="1">
        <v>3.2848369999999999E-4</v>
      </c>
      <c r="OG348" s="1">
        <v>0.186807</v>
      </c>
      <c r="OH348">
        <v>0.28015859999999998</v>
      </c>
      <c r="OI348">
        <v>22.538029999999999</v>
      </c>
      <c r="OJ348" s="1">
        <v>3.1439309999999998E-4</v>
      </c>
      <c r="OK348" s="1">
        <v>0.17882429999999999</v>
      </c>
    </row>
    <row r="349" spans="1:401" x14ac:dyDescent="0.35">
      <c r="A349">
        <v>355</v>
      </c>
      <c r="B349" t="s">
        <v>4</v>
      </c>
      <c r="C349" t="s">
        <v>181</v>
      </c>
      <c r="D349" t="s">
        <v>355</v>
      </c>
      <c r="E349">
        <v>282.50389999999999</v>
      </c>
      <c r="F349">
        <v>1.3482419999999999</v>
      </c>
      <c r="G349">
        <v>17.61768</v>
      </c>
      <c r="H349">
        <v>0</v>
      </c>
      <c r="I349">
        <v>0</v>
      </c>
      <c r="J349">
        <v>1.347299</v>
      </c>
      <c r="K349">
        <v>17.766919999999999</v>
      </c>
      <c r="L349">
        <v>0</v>
      </c>
      <c r="M349">
        <v>0</v>
      </c>
      <c r="N349">
        <v>1.346152</v>
      </c>
      <c r="O349">
        <v>18.04749</v>
      </c>
      <c r="P349">
        <v>0</v>
      </c>
      <c r="Q349">
        <v>0</v>
      </c>
      <c r="R349">
        <v>1.3449580000000001</v>
      </c>
      <c r="S349">
        <v>18.446580000000001</v>
      </c>
      <c r="T349">
        <v>0</v>
      </c>
      <c r="U349">
        <v>0</v>
      </c>
      <c r="V349">
        <v>1.3436600000000001</v>
      </c>
      <c r="W349">
        <v>18.92869</v>
      </c>
      <c r="X349">
        <v>0</v>
      </c>
      <c r="Y349">
        <v>0</v>
      </c>
      <c r="Z349">
        <v>1.342284</v>
      </c>
      <c r="AA349">
        <v>19.229849999999999</v>
      </c>
      <c r="AB349">
        <v>0</v>
      </c>
      <c r="AC349">
        <v>0</v>
      </c>
      <c r="AD349">
        <v>1.340916</v>
      </c>
      <c r="AE349">
        <v>19.146439999999998</v>
      </c>
      <c r="AF349">
        <v>0</v>
      </c>
      <c r="AG349">
        <v>0</v>
      </c>
      <c r="AH349">
        <v>1.3394619999999999</v>
      </c>
      <c r="AI349">
        <v>18.857340000000001</v>
      </c>
      <c r="AJ349">
        <v>0</v>
      </c>
      <c r="AK349">
        <v>0</v>
      </c>
      <c r="AL349">
        <v>1.338228</v>
      </c>
      <c r="AM349">
        <v>18.496580000000002</v>
      </c>
      <c r="AN349">
        <v>0</v>
      </c>
      <c r="AO349">
        <v>0</v>
      </c>
      <c r="AP349">
        <v>1.336983</v>
      </c>
      <c r="AQ349">
        <v>18.511189999999999</v>
      </c>
      <c r="AR349">
        <v>0</v>
      </c>
      <c r="AS349">
        <v>0</v>
      </c>
      <c r="AT349">
        <v>1.335545</v>
      </c>
      <c r="AU349">
        <v>18.799779999999998</v>
      </c>
      <c r="AV349">
        <v>0</v>
      </c>
      <c r="AW349">
        <v>0</v>
      </c>
      <c r="AX349">
        <v>1.333947</v>
      </c>
      <c r="AY349">
        <v>19.24288</v>
      </c>
      <c r="AZ349">
        <v>0</v>
      </c>
      <c r="BA349">
        <v>0</v>
      </c>
      <c r="BB349">
        <v>1.3324</v>
      </c>
      <c r="BC349">
        <v>19.774619999999999</v>
      </c>
      <c r="BD349">
        <v>0</v>
      </c>
      <c r="BE349">
        <v>0</v>
      </c>
      <c r="BF349">
        <v>1.330724</v>
      </c>
      <c r="BG349">
        <v>20.04344</v>
      </c>
      <c r="BH349">
        <v>0</v>
      </c>
      <c r="BI349">
        <v>0</v>
      </c>
      <c r="BJ349">
        <v>1.3291040000000001</v>
      </c>
      <c r="BK349">
        <v>20.03436</v>
      </c>
      <c r="BL349">
        <v>0</v>
      </c>
      <c r="BM349">
        <v>0</v>
      </c>
      <c r="BN349">
        <v>1.327469</v>
      </c>
      <c r="BO349">
        <v>19.82216</v>
      </c>
      <c r="BP349">
        <v>0</v>
      </c>
      <c r="BQ349">
        <v>0</v>
      </c>
      <c r="BR349">
        <v>1.325704</v>
      </c>
      <c r="BS349">
        <v>19.582789999999999</v>
      </c>
      <c r="BT349">
        <v>5.3131270000000001E-36</v>
      </c>
      <c r="BU349">
        <v>3.459913E-34</v>
      </c>
      <c r="BV349">
        <v>1.323736</v>
      </c>
      <c r="BW349">
        <v>19.549479999999999</v>
      </c>
      <c r="BX349">
        <v>2.3910499999999999E-24</v>
      </c>
      <c r="BY349" s="1">
        <v>1.702667E-22</v>
      </c>
      <c r="BZ349">
        <v>1.3215440000000001</v>
      </c>
      <c r="CA349">
        <v>19.45975</v>
      </c>
      <c r="CB349" s="1">
        <v>5.6857180000000004E-19</v>
      </c>
      <c r="CC349" s="1">
        <v>3.8270509999999998E-17</v>
      </c>
      <c r="CD349">
        <v>1.3190280000000001</v>
      </c>
      <c r="CE349">
        <v>19.598749999999999</v>
      </c>
      <c r="CF349" s="1">
        <v>2.7732660000000001E-12</v>
      </c>
      <c r="CG349" s="1">
        <v>2.0689150000000001E-10</v>
      </c>
      <c r="CH349">
        <v>1.3163180000000001</v>
      </c>
      <c r="CI349">
        <v>19.591170000000002</v>
      </c>
      <c r="CJ349" s="1">
        <v>1.097955E-8</v>
      </c>
      <c r="CK349" s="1">
        <v>8.3996029999999999E-7</v>
      </c>
      <c r="CL349">
        <v>1.313693</v>
      </c>
      <c r="CM349">
        <v>19.554960000000001</v>
      </c>
      <c r="CN349" s="1">
        <v>5.1293979999999999E-6</v>
      </c>
      <c r="CO349" s="1">
        <v>3.9855119999999999E-4</v>
      </c>
      <c r="CP349">
        <v>1.31094</v>
      </c>
      <c r="CQ349">
        <v>19.393699999999999</v>
      </c>
      <c r="CR349" s="1">
        <v>5.9411809999999996E-4</v>
      </c>
      <c r="CS349" s="1">
        <v>4.6671419999999998E-2</v>
      </c>
      <c r="CT349">
        <v>1.3079460000000001</v>
      </c>
      <c r="CU349">
        <v>19.170120000000001</v>
      </c>
      <c r="CV349" s="1">
        <v>2.3920549999999999E-2</v>
      </c>
      <c r="CW349" s="1">
        <v>1.8989480000000001</v>
      </c>
      <c r="CX349">
        <v>1.304603</v>
      </c>
      <c r="CY349">
        <v>18.8978</v>
      </c>
      <c r="CZ349" s="1">
        <v>0.4085317</v>
      </c>
      <c r="DA349" s="1">
        <v>32.738810000000001</v>
      </c>
      <c r="DB349">
        <v>1.301196</v>
      </c>
      <c r="DC349">
        <v>18.94238</v>
      </c>
      <c r="DD349" s="1">
        <v>3.3937499999999998</v>
      </c>
      <c r="DE349">
        <v>274.3261</v>
      </c>
      <c r="DF349">
        <v>1.298014</v>
      </c>
      <c r="DG349">
        <v>18.859839999999998</v>
      </c>
      <c r="DH349" s="1">
        <v>15.204140000000001</v>
      </c>
      <c r="DI349">
        <v>1239.2349999999999</v>
      </c>
      <c r="DJ349">
        <v>1.2955620000000001</v>
      </c>
      <c r="DK349">
        <v>18.999420000000001</v>
      </c>
      <c r="DL349">
        <v>39.964640000000003</v>
      </c>
      <c r="DM349">
        <v>3279.85</v>
      </c>
      <c r="DN349">
        <v>1.293774</v>
      </c>
      <c r="DO349">
        <v>19.155100000000001</v>
      </c>
      <c r="DP349">
        <v>66.060029999999998</v>
      </c>
      <c r="DQ349">
        <v>5453.7910000000002</v>
      </c>
      <c r="DR349">
        <v>1.2926740000000001</v>
      </c>
      <c r="DS349">
        <v>19.267769999999999</v>
      </c>
      <c r="DT349">
        <v>72.500119999999995</v>
      </c>
      <c r="DU349">
        <v>6015.7269999999999</v>
      </c>
      <c r="DV349">
        <v>1.2917540000000001</v>
      </c>
      <c r="DW349">
        <v>19.175219999999999</v>
      </c>
      <c r="DX349">
        <v>55.318849999999998</v>
      </c>
      <c r="DY349">
        <v>4611.12</v>
      </c>
      <c r="DZ349">
        <v>1.291059</v>
      </c>
      <c r="EA349">
        <v>18.941230000000001</v>
      </c>
      <c r="EB349">
        <v>30.601959999999998</v>
      </c>
      <c r="EC349">
        <v>2561.0250000000001</v>
      </c>
      <c r="ED349">
        <v>1.290513</v>
      </c>
      <c r="EE349">
        <v>18.787520000000001</v>
      </c>
      <c r="EF349">
        <v>12.73433</v>
      </c>
      <c r="EG349">
        <v>1069.3399999999999</v>
      </c>
      <c r="EH349">
        <v>1.289766</v>
      </c>
      <c r="EI349">
        <v>19.00778</v>
      </c>
      <c r="EJ349">
        <v>4.1379960000000002</v>
      </c>
      <c r="EK349">
        <v>348.5206</v>
      </c>
      <c r="EL349">
        <v>1.289083</v>
      </c>
      <c r="EM349">
        <v>19.18975</v>
      </c>
      <c r="EN349">
        <v>1.106255</v>
      </c>
      <c r="EO349">
        <v>93.371080000000006</v>
      </c>
      <c r="EP349">
        <v>1.2882039999999999</v>
      </c>
      <c r="EQ349">
        <v>19.54223</v>
      </c>
      <c r="ER349">
        <v>0.27608830000000001</v>
      </c>
      <c r="ES349">
        <v>23.304549999999999</v>
      </c>
      <c r="ET349">
        <v>1.2871349999999999</v>
      </c>
      <c r="EU349">
        <v>19.958500000000001</v>
      </c>
      <c r="EV349">
        <v>8.9869969999999993E-2</v>
      </c>
      <c r="EW349">
        <v>7.5458189999999998</v>
      </c>
      <c r="EX349">
        <v>1.2858959999999999</v>
      </c>
      <c r="EY349">
        <v>20.13804</v>
      </c>
      <c r="EZ349">
        <v>5.2366250000000003E-2</v>
      </c>
      <c r="FA349">
        <v>4.3717090000000001</v>
      </c>
      <c r="FB349">
        <v>1.2842640000000001</v>
      </c>
      <c r="FC349">
        <v>20.00854</v>
      </c>
      <c r="FD349">
        <v>4.3653650000000002E-2</v>
      </c>
      <c r="FE349">
        <v>3.639637</v>
      </c>
      <c r="FF349">
        <v>1.2823450000000001</v>
      </c>
      <c r="FG349">
        <v>19.748059999999999</v>
      </c>
      <c r="FH349">
        <v>4.005624E-2</v>
      </c>
      <c r="FI349">
        <v>3.3425050000000001</v>
      </c>
      <c r="FJ349">
        <v>1.2802800000000001</v>
      </c>
      <c r="FK349">
        <v>19.604659999999999</v>
      </c>
      <c r="FL349" s="1">
        <v>3.7479810000000002E-2</v>
      </c>
      <c r="FM349">
        <v>3.131767</v>
      </c>
      <c r="FN349">
        <v>1.279271</v>
      </c>
      <c r="FO349">
        <v>19.861910000000002</v>
      </c>
      <c r="FP349" s="1">
        <v>3.5171019999999997E-2</v>
      </c>
      <c r="FQ349">
        <v>2.9416310000000001</v>
      </c>
      <c r="FR349">
        <v>1.2786280000000001</v>
      </c>
      <c r="FS349">
        <v>20.158280000000001</v>
      </c>
      <c r="FT349" s="1">
        <v>3.2984640000000003E-2</v>
      </c>
      <c r="FU349">
        <v>2.7607499999999998</v>
      </c>
      <c r="FV349">
        <v>1.277811</v>
      </c>
      <c r="FW349">
        <v>20.48152</v>
      </c>
      <c r="FX349" s="1">
        <v>3.091352E-2</v>
      </c>
      <c r="FY349" s="1">
        <v>2.5897730000000001</v>
      </c>
      <c r="FZ349">
        <v>1.2778579999999999</v>
      </c>
      <c r="GA349">
        <v>20.806049999999999</v>
      </c>
      <c r="GB349" s="1">
        <v>2.9156189999999998E-2</v>
      </c>
      <c r="GC349" s="1">
        <v>2.4424990000000002</v>
      </c>
      <c r="GD349">
        <v>1.277746</v>
      </c>
      <c r="GE349">
        <v>20.764140000000001</v>
      </c>
      <c r="GF349" s="1">
        <v>2.7887249999999999E-2</v>
      </c>
      <c r="GG349" s="1">
        <v>2.336265</v>
      </c>
      <c r="GH349">
        <v>1.2776590000000001</v>
      </c>
      <c r="GI349">
        <v>20.55376</v>
      </c>
      <c r="GJ349" s="1">
        <v>2.7277539999999999E-2</v>
      </c>
      <c r="GK349" s="1">
        <v>2.2852030000000001</v>
      </c>
      <c r="GL349">
        <v>1.278008</v>
      </c>
      <c r="GM349">
        <v>20.230499999999999</v>
      </c>
      <c r="GN349" s="1">
        <v>2.7315430000000002E-2</v>
      </c>
      <c r="GO349" s="1">
        <v>2.2878579999999999</v>
      </c>
      <c r="GP349">
        <v>1.278926</v>
      </c>
      <c r="GQ349">
        <v>20.014959999999999</v>
      </c>
      <c r="GR349" s="1">
        <v>2.769216E-2</v>
      </c>
      <c r="GS349" s="1">
        <v>2.3179859999999999</v>
      </c>
      <c r="GT349">
        <v>1.280484</v>
      </c>
      <c r="GU349">
        <v>19.97138</v>
      </c>
      <c r="GV349" s="1">
        <v>2.7951920000000002E-2</v>
      </c>
      <c r="GW349" s="1">
        <v>2.337933</v>
      </c>
      <c r="GX349">
        <v>1.2826850000000001</v>
      </c>
      <c r="GY349">
        <v>20.247489999999999</v>
      </c>
      <c r="GZ349" s="1">
        <v>2.775068E-2</v>
      </c>
      <c r="HA349" s="1">
        <v>2.3187120000000001</v>
      </c>
      <c r="HB349">
        <v>1.2841119999999999</v>
      </c>
      <c r="HC349">
        <v>20.431640000000002</v>
      </c>
      <c r="HD349" s="1">
        <v>2.6970979999999999E-2</v>
      </c>
      <c r="HE349" s="1">
        <v>2.252494</v>
      </c>
      <c r="HF349">
        <v>1.2856129999999999</v>
      </c>
      <c r="HG349">
        <v>20.564330000000002</v>
      </c>
      <c r="HH349" s="1">
        <v>2.5738420000000001E-2</v>
      </c>
      <c r="HI349" s="1">
        <v>2.1485210000000001</v>
      </c>
      <c r="HJ349">
        <v>1.2849200000000001</v>
      </c>
      <c r="HK349">
        <v>20.390740000000001</v>
      </c>
      <c r="HL349" s="1">
        <v>2.4228050000000001E-2</v>
      </c>
      <c r="HM349" s="1">
        <v>2.021795</v>
      </c>
      <c r="HN349">
        <v>1.283609</v>
      </c>
      <c r="HO349">
        <v>20.08953</v>
      </c>
      <c r="HP349" s="1">
        <v>2.2554790000000002E-2</v>
      </c>
      <c r="HQ349" s="1">
        <v>1.8824510000000001</v>
      </c>
      <c r="HR349">
        <v>1.2821499999999999</v>
      </c>
      <c r="HS349">
        <v>19.684100000000001</v>
      </c>
      <c r="HT349" s="1">
        <v>2.086416E-2</v>
      </c>
      <c r="HU349" s="1">
        <v>1.7419659999999999</v>
      </c>
      <c r="HV349">
        <v>1.280761</v>
      </c>
      <c r="HW349">
        <v>19.234660000000002</v>
      </c>
      <c r="HX349" s="1">
        <v>1.923656E-2</v>
      </c>
      <c r="HY349" s="1">
        <v>1.6064529999999999</v>
      </c>
      <c r="HZ349">
        <v>1.279525</v>
      </c>
      <c r="IA349">
        <v>19.021850000000001</v>
      </c>
      <c r="IB349" s="1">
        <v>1.7696460000000001E-2</v>
      </c>
      <c r="IC349" s="1">
        <v>1.4780359999999999</v>
      </c>
      <c r="ID349">
        <v>1.278699</v>
      </c>
      <c r="IE349">
        <v>19.205639999999999</v>
      </c>
      <c r="IF349" s="1">
        <v>1.626265E-2</v>
      </c>
      <c r="IG349" s="1">
        <v>1.358106</v>
      </c>
      <c r="IH349">
        <v>1.277736</v>
      </c>
      <c r="II349">
        <v>19.495940000000001</v>
      </c>
      <c r="IJ349" s="1">
        <v>1.49363E-2</v>
      </c>
      <c r="IK349" s="1">
        <v>1.247341</v>
      </c>
      <c r="IL349">
        <v>1.2769429999999999</v>
      </c>
      <c r="IM349">
        <v>19.954599999999999</v>
      </c>
      <c r="IN349" s="1">
        <v>1.3723870000000001E-2</v>
      </c>
      <c r="IO349" s="1">
        <v>1.146361</v>
      </c>
      <c r="IP349">
        <v>1.2761169999999999</v>
      </c>
      <c r="IQ349">
        <v>19.925270000000001</v>
      </c>
      <c r="IR349" s="1">
        <v>1.2608980000000001E-2</v>
      </c>
      <c r="IS349" s="1">
        <v>1.053814</v>
      </c>
      <c r="IT349">
        <v>1.273895</v>
      </c>
      <c r="IU349">
        <v>19.762560000000001</v>
      </c>
      <c r="IV349" s="1">
        <v>1.1582830000000001E-2</v>
      </c>
      <c r="IW349" s="1">
        <v>0.96912929999999997</v>
      </c>
      <c r="IX349">
        <v>1.2714369999999999</v>
      </c>
      <c r="IY349">
        <v>19.474640000000001</v>
      </c>
      <c r="IZ349" s="1">
        <v>1.0639549999999999E-2</v>
      </c>
      <c r="JA349" s="1">
        <v>0.89143099999999997</v>
      </c>
      <c r="JB349">
        <v>1.2692099999999999</v>
      </c>
      <c r="JC349">
        <v>19.118289999999998</v>
      </c>
      <c r="JD349" s="1">
        <v>9.779678E-3</v>
      </c>
      <c r="JE349" s="1">
        <v>0.82052499999999995</v>
      </c>
      <c r="JF349">
        <v>1.2675339999999999</v>
      </c>
      <c r="JG349">
        <v>19.31955</v>
      </c>
      <c r="JH349" s="1">
        <v>8.9965879999999998E-3</v>
      </c>
      <c r="JI349" s="1">
        <v>0.75572649999999997</v>
      </c>
      <c r="JJ349">
        <v>1.2665439999999999</v>
      </c>
      <c r="JK349">
        <v>19.49145</v>
      </c>
      <c r="JL349" s="1">
        <v>8.2805480000000004E-3</v>
      </c>
      <c r="JM349" s="1">
        <v>0.69601840000000004</v>
      </c>
      <c r="JN349">
        <v>1.265593</v>
      </c>
      <c r="JO349">
        <v>19.854780000000002</v>
      </c>
      <c r="JP349" s="1">
        <v>7.623505E-3</v>
      </c>
      <c r="JQ349" s="1">
        <v>0.64131939999999998</v>
      </c>
      <c r="JR349">
        <v>1.2654920000000001</v>
      </c>
      <c r="JS349">
        <v>20.535640000000001</v>
      </c>
      <c r="JT349" s="1">
        <v>7.0212970000000001E-3</v>
      </c>
      <c r="JU349" s="1">
        <v>0.59071739999999995</v>
      </c>
      <c r="JV349">
        <v>1.2660130000000001</v>
      </c>
      <c r="JW349">
        <v>20.805070000000001</v>
      </c>
      <c r="JX349" s="1">
        <v>6.4627010000000004E-3</v>
      </c>
      <c r="JY349" s="1">
        <v>0.54357659999999997</v>
      </c>
      <c r="JZ349">
        <v>1.266475</v>
      </c>
      <c r="KA349">
        <v>20.71368</v>
      </c>
      <c r="KB349" s="1">
        <v>5.9404030000000003E-3</v>
      </c>
      <c r="KC349" s="1">
        <v>0.4994731</v>
      </c>
      <c r="KD349">
        <v>1.2670699999999999</v>
      </c>
      <c r="KE349">
        <v>20.46048</v>
      </c>
      <c r="KF349" s="1">
        <v>5.444712E-3</v>
      </c>
      <c r="KG349" s="1">
        <v>0.45769609999999999</v>
      </c>
      <c r="KH349">
        <v>1.267862</v>
      </c>
      <c r="KI349">
        <v>20.053460000000001</v>
      </c>
      <c r="KJ349" s="1">
        <v>4.9710309999999999E-3</v>
      </c>
      <c r="KK349" s="1">
        <v>0.41770040000000003</v>
      </c>
      <c r="KL349">
        <v>1.2688619999999999</v>
      </c>
      <c r="KM349">
        <v>20.2621</v>
      </c>
      <c r="KN349" s="1">
        <v>4.5157900000000004E-3</v>
      </c>
      <c r="KO349" s="1">
        <v>0.37920359999999997</v>
      </c>
      <c r="KP349">
        <v>1.2699100000000001</v>
      </c>
      <c r="KQ349">
        <v>20.56381</v>
      </c>
      <c r="KR349" s="1">
        <v>4.0756280000000004E-3</v>
      </c>
      <c r="KS349" s="1">
        <v>0.34207419999999999</v>
      </c>
      <c r="KT349">
        <v>1.270994</v>
      </c>
      <c r="KU349">
        <v>21.101759999999999</v>
      </c>
      <c r="KV349" s="1">
        <v>3.6495389999999998E-3</v>
      </c>
      <c r="KW349" s="1">
        <v>0.30611539999999998</v>
      </c>
      <c r="KX349">
        <v>1.2720469999999999</v>
      </c>
      <c r="KY349">
        <v>21.733799999999999</v>
      </c>
      <c r="KZ349" s="1">
        <v>3.2326439999999998E-3</v>
      </c>
      <c r="LA349" s="1">
        <v>0.27100730000000001</v>
      </c>
      <c r="LB349">
        <v>1.273064</v>
      </c>
      <c r="LC349">
        <v>21.852239999999998</v>
      </c>
      <c r="LD349" s="1">
        <v>2.8220189999999998E-3</v>
      </c>
      <c r="LE349" s="1">
        <v>0.23648420000000001</v>
      </c>
      <c r="LF349">
        <v>1.2741979999999999</v>
      </c>
      <c r="LG349">
        <v>21.773610000000001</v>
      </c>
      <c r="LH349" s="1">
        <v>2.4203440000000001E-3</v>
      </c>
      <c r="LI349" s="1">
        <v>0.20271919999999999</v>
      </c>
      <c r="LJ349">
        <v>1.275261</v>
      </c>
      <c r="LK349">
        <v>21.52017</v>
      </c>
      <c r="LL349" s="1">
        <v>2.0380630000000001E-3</v>
      </c>
      <c r="LM349" s="1">
        <v>0.17061560000000001</v>
      </c>
      <c r="LN349">
        <v>1.276408</v>
      </c>
      <c r="LO349">
        <v>21.133769999999998</v>
      </c>
      <c r="LP349" s="1">
        <v>1.6917519999999999E-3</v>
      </c>
      <c r="LQ349" s="1">
        <v>0.1415478</v>
      </c>
      <c r="LR349">
        <v>1.277482</v>
      </c>
      <c r="LS349">
        <v>21.346959999999999</v>
      </c>
      <c r="LT349" s="1">
        <v>1.3972940000000001E-3</v>
      </c>
      <c r="LU349" s="1">
        <v>0.11681900000000001</v>
      </c>
      <c r="LV349">
        <v>1.2784089999999999</v>
      </c>
      <c r="LW349">
        <v>21.571020000000001</v>
      </c>
      <c r="LX349" s="1">
        <v>1.1618869999999999E-3</v>
      </c>
      <c r="LY349" s="1">
        <v>9.7063090000000005E-2</v>
      </c>
      <c r="LZ349">
        <v>1.279155</v>
      </c>
      <c r="MA349">
        <v>22.02814</v>
      </c>
      <c r="MB349" s="1">
        <v>9.8308899999999992E-4</v>
      </c>
      <c r="MC349" s="1">
        <v>8.2062129999999997E-2</v>
      </c>
      <c r="MD349">
        <v>1.279636</v>
      </c>
      <c r="ME349">
        <v>22.537929999999999</v>
      </c>
      <c r="MF349" s="1">
        <v>8.509422E-4</v>
      </c>
      <c r="MG349" s="1">
        <v>7.0988839999999997E-2</v>
      </c>
      <c r="MH349">
        <v>1.2799529999999999</v>
      </c>
      <c r="MI349">
        <v>22.600709999999999</v>
      </c>
      <c r="MJ349" s="1">
        <v>7.5253359999999999E-4</v>
      </c>
      <c r="MK349" s="1">
        <v>6.2750730000000005E-2</v>
      </c>
      <c r="ML349">
        <v>1.280098</v>
      </c>
      <c r="MM349">
        <v>22.422940000000001</v>
      </c>
      <c r="MN349" s="1">
        <v>6.7655600000000003E-4</v>
      </c>
      <c r="MO349" s="1">
        <v>5.6400020000000002E-2</v>
      </c>
      <c r="MP349">
        <v>1.2802610000000001</v>
      </c>
      <c r="MQ349">
        <v>22.094259999999998</v>
      </c>
      <c r="MR349" s="1">
        <v>6.1496490000000005E-4</v>
      </c>
      <c r="MS349" s="1">
        <v>5.1256780000000002E-2</v>
      </c>
      <c r="MT349">
        <v>1.280268</v>
      </c>
      <c r="MU349">
        <v>21.641919999999999</v>
      </c>
      <c r="MV349" s="1">
        <v>5.6343289999999998E-4</v>
      </c>
      <c r="MW349" s="1">
        <v>4.6956049999999999E-2</v>
      </c>
      <c r="MX349">
        <v>1.2801640000000001</v>
      </c>
      <c r="MY349">
        <v>21.622140000000002</v>
      </c>
      <c r="MZ349" s="1">
        <v>5.1977580000000005E-4</v>
      </c>
      <c r="NA349" s="1">
        <v>4.3318519999999999E-2</v>
      </c>
      <c r="NB349">
        <v>1.2799640000000001</v>
      </c>
      <c r="NC349">
        <v>21.20082</v>
      </c>
      <c r="ND349" s="1">
        <v>4.8299129999999999E-4</v>
      </c>
      <c r="NE349" s="1">
        <v>4.0250340000000003E-2</v>
      </c>
      <c r="NF349">
        <v>1.2794289999999999</v>
      </c>
      <c r="NG349">
        <v>21.598960000000002</v>
      </c>
      <c r="NH349" s="1">
        <v>4.519158E-4</v>
      </c>
      <c r="NI349" s="1">
        <v>3.7669279999999999E-2</v>
      </c>
      <c r="NJ349">
        <v>1.278618</v>
      </c>
      <c r="NK349">
        <v>21.88428</v>
      </c>
      <c r="NL349" s="1">
        <v>4.2537629999999998E-4</v>
      </c>
      <c r="NM349" s="1">
        <v>3.5473159999999997E-2</v>
      </c>
      <c r="NN349">
        <v>1.2775730000000001</v>
      </c>
      <c r="NO349">
        <v>22.01651</v>
      </c>
      <c r="NP349" s="1">
        <v>4.0223979999999998E-4</v>
      </c>
      <c r="NQ349" s="1">
        <v>3.3563450000000002E-2</v>
      </c>
      <c r="NR349">
        <v>1.276411</v>
      </c>
      <c r="NS349">
        <v>22.046890000000001</v>
      </c>
      <c r="NT349" s="1">
        <v>3.815623E-4</v>
      </c>
      <c r="NU349" s="1">
        <v>3.1860380000000001E-2</v>
      </c>
      <c r="NV349">
        <v>1.2750680000000001</v>
      </c>
      <c r="NW349">
        <v>21.800460000000001</v>
      </c>
      <c r="NX349" s="1">
        <v>3.6275190000000001E-4</v>
      </c>
      <c r="NY349" s="1">
        <v>3.031464E-2</v>
      </c>
      <c r="NZ349">
        <v>1.2736229999999999</v>
      </c>
      <c r="OA349">
        <v>21.611260000000001</v>
      </c>
      <c r="OB349" s="1">
        <v>3.4556970000000002E-4</v>
      </c>
      <c r="OC349" s="1">
        <v>2.8904880000000001E-2</v>
      </c>
      <c r="OD349">
        <v>1.2722</v>
      </c>
      <c r="OE349">
        <v>22.071539999999999</v>
      </c>
      <c r="OF349" s="1">
        <v>3.298695E-4</v>
      </c>
      <c r="OG349" s="1">
        <v>2.7617579999999999E-2</v>
      </c>
      <c r="OH349">
        <v>1.2710300000000001</v>
      </c>
      <c r="OI349">
        <v>22.60276</v>
      </c>
      <c r="OJ349" s="1">
        <v>3.1564830000000002E-4</v>
      </c>
      <c r="OK349" s="1">
        <v>2.6442899999999998E-2</v>
      </c>
    </row>
    <row r="350" spans="1:401" x14ac:dyDescent="0.35">
      <c r="A350">
        <v>356</v>
      </c>
      <c r="B350" t="s">
        <v>4</v>
      </c>
      <c r="C350" t="s">
        <v>181</v>
      </c>
      <c r="D350" t="s">
        <v>356</v>
      </c>
      <c r="E350">
        <v>285.3263</v>
      </c>
      <c r="F350">
        <v>0.93842639999999999</v>
      </c>
      <c r="G350">
        <v>17.62322</v>
      </c>
      <c r="H350">
        <v>0</v>
      </c>
      <c r="I350">
        <v>0</v>
      </c>
      <c r="J350">
        <v>0.93688000000000005</v>
      </c>
      <c r="K350">
        <v>17.774049999999999</v>
      </c>
      <c r="L350">
        <v>0</v>
      </c>
      <c r="M350">
        <v>0</v>
      </c>
      <c r="N350">
        <v>0.9352106</v>
      </c>
      <c r="O350">
        <v>18.049759999999999</v>
      </c>
      <c r="P350">
        <v>0</v>
      </c>
      <c r="Q350">
        <v>0</v>
      </c>
      <c r="R350">
        <v>0.93354820000000005</v>
      </c>
      <c r="S350">
        <v>18.446919999999999</v>
      </c>
      <c r="T350">
        <v>0</v>
      </c>
      <c r="U350">
        <v>0</v>
      </c>
      <c r="V350">
        <v>0.9318208</v>
      </c>
      <c r="W350">
        <v>18.925540000000002</v>
      </c>
      <c r="X350">
        <v>0</v>
      </c>
      <c r="Y350">
        <v>0</v>
      </c>
      <c r="Z350">
        <v>0.93005930000000003</v>
      </c>
      <c r="AA350">
        <v>19.225940000000001</v>
      </c>
      <c r="AB350">
        <v>0</v>
      </c>
      <c r="AC350">
        <v>0</v>
      </c>
      <c r="AD350">
        <v>0.92829390000000001</v>
      </c>
      <c r="AE350">
        <v>19.145779999999998</v>
      </c>
      <c r="AF350">
        <v>0</v>
      </c>
      <c r="AG350">
        <v>0</v>
      </c>
      <c r="AH350">
        <v>0.92648680000000005</v>
      </c>
      <c r="AI350">
        <v>18.860790000000001</v>
      </c>
      <c r="AJ350">
        <v>0</v>
      </c>
      <c r="AK350">
        <v>0</v>
      </c>
      <c r="AL350">
        <v>0.92481020000000003</v>
      </c>
      <c r="AM350">
        <v>18.5029</v>
      </c>
      <c r="AN350">
        <v>0</v>
      </c>
      <c r="AO350">
        <v>0</v>
      </c>
      <c r="AP350">
        <v>0.92317550000000004</v>
      </c>
      <c r="AQ350">
        <v>18.520620000000001</v>
      </c>
      <c r="AR350">
        <v>0</v>
      </c>
      <c r="AS350">
        <v>0</v>
      </c>
      <c r="AT350">
        <v>0.9213886</v>
      </c>
      <c r="AU350">
        <v>18.804880000000001</v>
      </c>
      <c r="AV350">
        <v>0</v>
      </c>
      <c r="AW350">
        <v>0</v>
      </c>
      <c r="AX350">
        <v>0.91948770000000002</v>
      </c>
      <c r="AY350">
        <v>19.243459999999999</v>
      </c>
      <c r="AZ350">
        <v>0</v>
      </c>
      <c r="BA350">
        <v>0</v>
      </c>
      <c r="BB350">
        <v>0.91762410000000005</v>
      </c>
      <c r="BC350">
        <v>19.771640000000001</v>
      </c>
      <c r="BD350">
        <v>0</v>
      </c>
      <c r="BE350">
        <v>0</v>
      </c>
      <c r="BF350">
        <v>0.91571860000000005</v>
      </c>
      <c r="BG350">
        <v>20.038039999999999</v>
      </c>
      <c r="BH350">
        <v>0</v>
      </c>
      <c r="BI350">
        <v>0</v>
      </c>
      <c r="BJ350">
        <v>0.91382750000000001</v>
      </c>
      <c r="BK350">
        <v>20.032689999999999</v>
      </c>
      <c r="BL350">
        <v>0</v>
      </c>
      <c r="BM350">
        <v>0</v>
      </c>
      <c r="BN350">
        <v>0.91188530000000001</v>
      </c>
      <c r="BO350">
        <v>19.82451</v>
      </c>
      <c r="BP350">
        <v>0</v>
      </c>
      <c r="BQ350">
        <v>0</v>
      </c>
      <c r="BR350">
        <v>0.90988829999999998</v>
      </c>
      <c r="BS350">
        <v>19.587119999999999</v>
      </c>
      <c r="BT350">
        <v>3.4058559999999997E-36</v>
      </c>
      <c r="BU350">
        <v>2.3999289999999998E-34</v>
      </c>
      <c r="BV350">
        <v>0.907725</v>
      </c>
      <c r="BW350">
        <v>19.557130000000001</v>
      </c>
      <c r="BX350">
        <v>1.7915150000000002E-24</v>
      </c>
      <c r="BY350" s="1">
        <v>1.4028E-22</v>
      </c>
      <c r="BZ350">
        <v>0.90538609999999997</v>
      </c>
      <c r="CA350">
        <v>19.46358</v>
      </c>
      <c r="CB350" s="1">
        <v>3.8484610000000002E-19</v>
      </c>
      <c r="CC350" s="1">
        <v>2.8330760000000001E-17</v>
      </c>
      <c r="CD350">
        <v>0.90285360000000003</v>
      </c>
      <c r="CE350">
        <v>19.60183</v>
      </c>
      <c r="CF350" s="1">
        <v>2.302258E-12</v>
      </c>
      <c r="CG350" s="1">
        <v>1.923391E-10</v>
      </c>
      <c r="CH350">
        <v>0.90020029999999995</v>
      </c>
      <c r="CI350">
        <v>19.590440000000001</v>
      </c>
      <c r="CJ350" s="1">
        <v>9.5808689999999995E-9</v>
      </c>
      <c r="CK350" s="1">
        <v>8.2819339999999995E-7</v>
      </c>
      <c r="CL350">
        <v>0.89758970000000005</v>
      </c>
      <c r="CM350">
        <v>19.553380000000001</v>
      </c>
      <c r="CN350" s="1">
        <v>4.6067070000000003E-6</v>
      </c>
      <c r="CO350" s="1">
        <v>4.0670620000000002E-4</v>
      </c>
      <c r="CP350">
        <v>0.89486589999999999</v>
      </c>
      <c r="CQ350">
        <v>19.395140000000001</v>
      </c>
      <c r="CR350" s="1">
        <v>5.4533010000000005E-4</v>
      </c>
      <c r="CS350" s="1">
        <v>4.8894989999999999E-2</v>
      </c>
      <c r="CT350">
        <v>0.89188979999999995</v>
      </c>
      <c r="CU350">
        <v>19.172709999999999</v>
      </c>
      <c r="CV350" s="1">
        <v>2.235115E-2</v>
      </c>
      <c r="CW350" s="1">
        <v>2.0331410000000001</v>
      </c>
      <c r="CX350">
        <v>0.88857640000000004</v>
      </c>
      <c r="CY350">
        <v>18.903169999999999</v>
      </c>
      <c r="CZ350" s="1">
        <v>0.38761259999999997</v>
      </c>
      <c r="DA350" s="1">
        <v>35.718429999999998</v>
      </c>
      <c r="DB350">
        <v>0.88513200000000003</v>
      </c>
      <c r="DC350">
        <v>18.949929999999998</v>
      </c>
      <c r="DD350" s="1">
        <v>3.2634470000000002</v>
      </c>
      <c r="DE350">
        <v>304.33269999999999</v>
      </c>
      <c r="DF350">
        <v>0.88170400000000004</v>
      </c>
      <c r="DG350">
        <v>18.862860000000001</v>
      </c>
      <c r="DH350" s="1">
        <v>14.79618</v>
      </c>
      <c r="DI350">
        <v>1395.692</v>
      </c>
      <c r="DJ350">
        <v>0.87869129999999995</v>
      </c>
      <c r="DK350">
        <v>19.00224</v>
      </c>
      <c r="DL350">
        <v>39.309010000000001</v>
      </c>
      <c r="DM350">
        <v>3744.7060000000001</v>
      </c>
      <c r="DN350">
        <v>0.87612179999999995</v>
      </c>
      <c r="DO350">
        <v>19.153949999999998</v>
      </c>
      <c r="DP350">
        <v>65.605149999999995</v>
      </c>
      <c r="DQ350">
        <v>6304.8140000000003</v>
      </c>
      <c r="DR350">
        <v>0.87398880000000001</v>
      </c>
      <c r="DS350">
        <v>19.26388</v>
      </c>
      <c r="DT350">
        <v>72.632689999999997</v>
      </c>
      <c r="DU350">
        <v>7034.44</v>
      </c>
      <c r="DV350">
        <v>0.87185630000000003</v>
      </c>
      <c r="DW350">
        <v>19.174150000000001</v>
      </c>
      <c r="DX350">
        <v>55.865940000000002</v>
      </c>
      <c r="DY350">
        <v>5449.8879999999999</v>
      </c>
      <c r="DZ350">
        <v>0.86974510000000005</v>
      </c>
      <c r="EA350">
        <v>18.942160000000001</v>
      </c>
      <c r="EB350">
        <v>31.128630000000001</v>
      </c>
      <c r="EC350">
        <v>3056.8029999999999</v>
      </c>
      <c r="ED350">
        <v>0.86769510000000005</v>
      </c>
      <c r="EE350">
        <v>18.79175</v>
      </c>
      <c r="EF350">
        <v>13.038740000000001</v>
      </c>
      <c r="EG350">
        <v>1288.0509999999999</v>
      </c>
      <c r="EH350">
        <v>0.86536310000000005</v>
      </c>
      <c r="EI350">
        <v>19.01859</v>
      </c>
      <c r="EJ350">
        <v>4.2611179999999997</v>
      </c>
      <c r="EK350">
        <v>423.25349999999997</v>
      </c>
      <c r="EL350">
        <v>0.86302690000000004</v>
      </c>
      <c r="EM350">
        <v>19.197089999999999</v>
      </c>
      <c r="EN350">
        <v>1.143832</v>
      </c>
      <c r="EO350">
        <v>114.1181</v>
      </c>
      <c r="EP350">
        <v>0.86030879999999998</v>
      </c>
      <c r="EQ350">
        <v>19.547460000000001</v>
      </c>
      <c r="ER350">
        <v>0.2852209</v>
      </c>
      <c r="ES350">
        <v>28.50385</v>
      </c>
      <c r="ET350">
        <v>0.85734270000000001</v>
      </c>
      <c r="EU350">
        <v>19.961359999999999</v>
      </c>
      <c r="EV350">
        <v>9.1760049999999996E-2</v>
      </c>
      <c r="EW350">
        <v>9.1182020000000001</v>
      </c>
      <c r="EX350">
        <v>0.85408410000000001</v>
      </c>
      <c r="EY350">
        <v>20.13635</v>
      </c>
      <c r="EZ350">
        <v>5.2755429999999999E-2</v>
      </c>
      <c r="FA350">
        <v>5.207605</v>
      </c>
      <c r="FB350">
        <v>0.85029770000000005</v>
      </c>
      <c r="FC350">
        <v>20.00666</v>
      </c>
      <c r="FD350">
        <v>4.37706E-2</v>
      </c>
      <c r="FE350">
        <v>4.3194379999999999</v>
      </c>
      <c r="FF350">
        <v>0.84610450000000004</v>
      </c>
      <c r="FG350">
        <v>19.750160000000001</v>
      </c>
      <c r="FH350">
        <v>4.0123869999999999E-2</v>
      </c>
      <c r="FI350">
        <v>3.9712930000000002</v>
      </c>
      <c r="FJ350">
        <v>0.8415996</v>
      </c>
      <c r="FK350">
        <v>19.605239999999998</v>
      </c>
      <c r="FL350" s="1">
        <v>3.7537269999999998E-2</v>
      </c>
      <c r="FM350">
        <v>3.7298559999999998</v>
      </c>
      <c r="FN350">
        <v>0.83733769999999996</v>
      </c>
      <c r="FO350">
        <v>19.871359999999999</v>
      </c>
      <c r="FP350" s="1">
        <v>3.5224489999999997E-2</v>
      </c>
      <c r="FQ350">
        <v>3.5134110000000001</v>
      </c>
      <c r="FR350">
        <v>0.83317739999999996</v>
      </c>
      <c r="FS350">
        <v>20.166399999999999</v>
      </c>
      <c r="FT350" s="1">
        <v>3.3036070000000001E-2</v>
      </c>
      <c r="FU350">
        <v>3.3074240000000001</v>
      </c>
      <c r="FV350">
        <v>0.82855719999999999</v>
      </c>
      <c r="FW350">
        <v>20.487020000000001</v>
      </c>
      <c r="FX350" s="1">
        <v>3.09614E-2</v>
      </c>
      <c r="FY350" s="1">
        <v>3.1128019999999998</v>
      </c>
      <c r="FZ350">
        <v>0.82460049999999996</v>
      </c>
      <c r="GA350">
        <v>20.812670000000001</v>
      </c>
      <c r="GB350" s="1">
        <v>2.9194250000000001E-2</v>
      </c>
      <c r="GC350" s="1">
        <v>2.9447920000000001</v>
      </c>
      <c r="GD350">
        <v>0.82072999999999996</v>
      </c>
      <c r="GE350">
        <v>20.765940000000001</v>
      </c>
      <c r="GF350" s="1">
        <v>2.7911849999999998E-2</v>
      </c>
      <c r="GG350" s="1">
        <v>2.8245339999999999</v>
      </c>
      <c r="GH350">
        <v>0.8166042</v>
      </c>
      <c r="GI350">
        <v>20.555630000000001</v>
      </c>
      <c r="GJ350" s="1">
        <v>2.728467E-2</v>
      </c>
      <c r="GK350" s="1">
        <v>2.7704080000000002</v>
      </c>
      <c r="GL350">
        <v>0.81262350000000005</v>
      </c>
      <c r="GM350">
        <v>20.234580000000001</v>
      </c>
      <c r="GN350" s="1">
        <v>2.7309440000000001E-2</v>
      </c>
      <c r="GO350" s="1">
        <v>2.7821410000000002</v>
      </c>
      <c r="GP350">
        <v>0.80885320000000005</v>
      </c>
      <c r="GQ350">
        <v>20.017160000000001</v>
      </c>
      <c r="GR350" s="1">
        <v>2.768342E-2</v>
      </c>
      <c r="GS350" s="1">
        <v>2.8292489999999999</v>
      </c>
      <c r="GT350">
        <v>0.8052144</v>
      </c>
      <c r="GU350">
        <v>19.972909999999999</v>
      </c>
      <c r="GV350" s="1">
        <v>2.795046E-2</v>
      </c>
      <c r="GW350" s="1">
        <v>2.8661270000000001</v>
      </c>
      <c r="GX350">
        <v>0.80190910000000004</v>
      </c>
      <c r="GY350">
        <v>20.25516</v>
      </c>
      <c r="GZ350" s="1">
        <v>2.7763779999999998E-2</v>
      </c>
      <c r="HA350" s="1">
        <v>2.8560189999999999</v>
      </c>
      <c r="HB350">
        <v>0.7980332</v>
      </c>
      <c r="HC350">
        <v>20.43216</v>
      </c>
      <c r="HD350" s="1">
        <v>2.6997420000000001E-2</v>
      </c>
      <c r="HE350" s="1">
        <v>2.7876439999999998</v>
      </c>
      <c r="HF350">
        <v>0.79411480000000001</v>
      </c>
      <c r="HG350">
        <v>20.568919999999999</v>
      </c>
      <c r="HH350" s="1">
        <v>2.5775039999999999E-2</v>
      </c>
      <c r="HI350" s="1">
        <v>2.6716380000000002</v>
      </c>
      <c r="HJ350">
        <v>0.79053649999999998</v>
      </c>
      <c r="HK350">
        <v>20.39377</v>
      </c>
      <c r="HL350" s="1">
        <v>2.427091E-2</v>
      </c>
      <c r="HM350" s="1">
        <v>2.523746</v>
      </c>
      <c r="HN350">
        <v>0.78653819999999997</v>
      </c>
      <c r="HO350">
        <v>20.09469</v>
      </c>
      <c r="HP350" s="1">
        <v>2.2599319999999999E-2</v>
      </c>
      <c r="HQ350" s="1">
        <v>2.3586459999999998</v>
      </c>
      <c r="HR350">
        <v>0.78235220000000005</v>
      </c>
      <c r="HS350">
        <v>19.68985</v>
      </c>
      <c r="HT350" s="1">
        <v>2.0908489999999998E-2</v>
      </c>
      <c r="HU350" s="1">
        <v>2.190947</v>
      </c>
      <c r="HV350">
        <v>0.77814930000000004</v>
      </c>
      <c r="HW350">
        <v>19.23874</v>
      </c>
      <c r="HX350" s="1">
        <v>1.9279129999999998E-2</v>
      </c>
      <c r="HY350" s="1">
        <v>2.028197</v>
      </c>
      <c r="HZ350">
        <v>0.77400650000000004</v>
      </c>
      <c r="IA350">
        <v>19.024380000000001</v>
      </c>
      <c r="IB350" s="1">
        <v>1.773665E-2</v>
      </c>
      <c r="IC350" s="1">
        <v>1.873464</v>
      </c>
      <c r="ID350">
        <v>0.76988880000000004</v>
      </c>
      <c r="IE350">
        <v>19.207599999999999</v>
      </c>
      <c r="IF350" s="1">
        <v>1.6300180000000001E-2</v>
      </c>
      <c r="IG350" s="1">
        <v>1.7283459999999999</v>
      </c>
      <c r="IH350">
        <v>0.76567850000000004</v>
      </c>
      <c r="II350">
        <v>19.493600000000001</v>
      </c>
      <c r="IJ350" s="1">
        <v>1.497102E-2</v>
      </c>
      <c r="IK350" s="1">
        <v>1.593807</v>
      </c>
      <c r="IL350">
        <v>0.76164469999999995</v>
      </c>
      <c r="IM350">
        <v>19.954149999999998</v>
      </c>
      <c r="IN350" s="1">
        <v>1.3756010000000001E-2</v>
      </c>
      <c r="IO350" s="1">
        <v>1.470628</v>
      </c>
      <c r="IP350">
        <v>0.75770590000000004</v>
      </c>
      <c r="IQ350">
        <v>19.922029999999999</v>
      </c>
      <c r="IR350" s="1">
        <v>1.263851E-2</v>
      </c>
      <c r="IS350" s="1">
        <v>1.3572010000000001</v>
      </c>
      <c r="IT350">
        <v>0.7538743</v>
      </c>
      <c r="IU350">
        <v>19.7607</v>
      </c>
      <c r="IV350" s="1">
        <v>1.161002E-2</v>
      </c>
      <c r="IW350" s="1">
        <v>1.252467</v>
      </c>
      <c r="IX350">
        <v>0.75014159999999996</v>
      </c>
      <c r="IY350">
        <v>19.47982</v>
      </c>
      <c r="IZ350" s="1">
        <v>1.0664740000000001E-2</v>
      </c>
      <c r="JA350" s="1">
        <v>1.155921</v>
      </c>
      <c r="JB350">
        <v>0.74666299999999997</v>
      </c>
      <c r="JC350">
        <v>19.123069999999998</v>
      </c>
      <c r="JD350" s="1">
        <v>9.8026020000000005E-3</v>
      </c>
      <c r="JE350" s="1">
        <v>1.0673710000000001</v>
      </c>
      <c r="JF350">
        <v>0.74371690000000001</v>
      </c>
      <c r="JG350">
        <v>19.329419999999999</v>
      </c>
      <c r="JH350" s="1">
        <v>9.0177780000000006E-3</v>
      </c>
      <c r="JI350" s="1">
        <v>0.98604599999999998</v>
      </c>
      <c r="JJ350">
        <v>0.74142750000000002</v>
      </c>
      <c r="JK350">
        <v>19.497869999999999</v>
      </c>
      <c r="JL350" s="1">
        <v>8.3001380000000003E-3</v>
      </c>
      <c r="JM350" s="1">
        <v>0.91067450000000005</v>
      </c>
      <c r="JN350">
        <v>0.73931690000000005</v>
      </c>
      <c r="JO350">
        <v>19.848870000000002</v>
      </c>
      <c r="JP350" s="1">
        <v>7.6413449999999999E-3</v>
      </c>
      <c r="JQ350" s="1">
        <v>0.84127209999999997</v>
      </c>
      <c r="JR350">
        <v>0.73794230000000005</v>
      </c>
      <c r="JS350">
        <v>20.532319999999999</v>
      </c>
      <c r="JT350" s="1">
        <v>7.0380629999999998E-3</v>
      </c>
      <c r="JU350" s="1">
        <v>0.77669779999999999</v>
      </c>
      <c r="JV350">
        <v>0.73698589999999997</v>
      </c>
      <c r="JW350">
        <v>20.801649999999999</v>
      </c>
      <c r="JX350" s="1">
        <v>6.4784020000000003E-3</v>
      </c>
      <c r="JY350" s="1">
        <v>0.71626500000000004</v>
      </c>
      <c r="JZ350">
        <v>0.73623269999999996</v>
      </c>
      <c r="KA350">
        <v>20.702359999999999</v>
      </c>
      <c r="KB350" s="1">
        <v>5.9552379999999999E-3</v>
      </c>
      <c r="KC350" s="1">
        <v>0.65939300000000001</v>
      </c>
      <c r="KD350">
        <v>0.73569689999999999</v>
      </c>
      <c r="KE350">
        <v>20.461860000000001</v>
      </c>
      <c r="KF350" s="1">
        <v>5.4588270000000003E-3</v>
      </c>
      <c r="KG350" s="1">
        <v>0.6052516</v>
      </c>
      <c r="KH350">
        <v>0.73546670000000003</v>
      </c>
      <c r="KI350">
        <v>20.061990000000002</v>
      </c>
      <c r="KJ350" s="1">
        <v>4.9846539999999998E-3</v>
      </c>
      <c r="KK350" s="1">
        <v>0.55320080000000005</v>
      </c>
      <c r="KL350">
        <v>0.73551619999999995</v>
      </c>
      <c r="KM350">
        <v>20.282409999999999</v>
      </c>
      <c r="KN350" s="1">
        <v>4.5289240000000001E-3</v>
      </c>
      <c r="KO350" s="1">
        <v>0.50288440000000001</v>
      </c>
      <c r="KP350">
        <v>0.7356663</v>
      </c>
      <c r="KQ350">
        <v>20.584119999999999</v>
      </c>
      <c r="KR350" s="1">
        <v>4.0883100000000004E-3</v>
      </c>
      <c r="KS350" s="1">
        <v>0.45419090000000001</v>
      </c>
      <c r="KT350">
        <v>0.73594009999999999</v>
      </c>
      <c r="KU350">
        <v>21.1142</v>
      </c>
      <c r="KV350" s="1">
        <v>3.6618839999999998E-3</v>
      </c>
      <c r="KW350" s="1">
        <v>0.40690389999999999</v>
      </c>
      <c r="KX350">
        <v>0.73626360000000002</v>
      </c>
      <c r="KY350">
        <v>21.738440000000001</v>
      </c>
      <c r="KZ350" s="1">
        <v>3.2447629999999999E-3</v>
      </c>
      <c r="LA350" s="1">
        <v>0.3606336</v>
      </c>
      <c r="LB350">
        <v>0.73669430000000002</v>
      </c>
      <c r="LC350">
        <v>21.84703</v>
      </c>
      <c r="LD350" s="1">
        <v>2.8339620000000002E-3</v>
      </c>
      <c r="LE350" s="1">
        <v>0.31504179999999998</v>
      </c>
      <c r="LF350">
        <v>0.73717160000000004</v>
      </c>
      <c r="LG350">
        <v>21.760300000000001</v>
      </c>
      <c r="LH350" s="1">
        <v>2.4319070000000001E-3</v>
      </c>
      <c r="LI350" s="1">
        <v>0.27036310000000002</v>
      </c>
      <c r="LJ350">
        <v>0.73773630000000001</v>
      </c>
      <c r="LK350">
        <v>21.521629999999998</v>
      </c>
      <c r="LL350" s="1">
        <v>2.0488500000000001E-3</v>
      </c>
      <c r="LM350" s="1">
        <v>0.22776550000000001</v>
      </c>
      <c r="LN350">
        <v>0.73833389999999999</v>
      </c>
      <c r="LO350">
        <v>21.142050000000001</v>
      </c>
      <c r="LP350" s="1">
        <v>1.7012500000000001E-3</v>
      </c>
      <c r="LQ350" s="1">
        <v>0.1890848</v>
      </c>
      <c r="LR350">
        <v>0.73898790000000003</v>
      </c>
      <c r="LS350">
        <v>21.37067</v>
      </c>
      <c r="LT350" s="1">
        <v>1.405136E-3</v>
      </c>
      <c r="LU350" s="1">
        <v>0.15607589999999999</v>
      </c>
      <c r="LV350">
        <v>0.7395159</v>
      </c>
      <c r="LW350">
        <v>21.595130000000001</v>
      </c>
      <c r="LX350" s="1">
        <v>1.167981E-3</v>
      </c>
      <c r="LY350" s="1">
        <v>0.12962889999999999</v>
      </c>
      <c r="LZ350">
        <v>0.74000379999999999</v>
      </c>
      <c r="MA350">
        <v>22.045120000000001</v>
      </c>
      <c r="MB350" s="1">
        <v>9.8762939999999999E-4</v>
      </c>
      <c r="MC350" s="1">
        <v>0.1095111</v>
      </c>
      <c r="MD350">
        <v>0.74029460000000002</v>
      </c>
      <c r="ME350">
        <v>22.543399999999998</v>
      </c>
      <c r="MF350" s="1">
        <v>8.5428610000000003E-4</v>
      </c>
      <c r="MG350" s="1">
        <v>9.4644290000000006E-2</v>
      </c>
      <c r="MH350">
        <v>0.74056310000000003</v>
      </c>
      <c r="MI350">
        <v>22.598130000000001</v>
      </c>
      <c r="MJ350" s="1">
        <v>7.55053E-4</v>
      </c>
      <c r="MK350" s="1">
        <v>8.3590680000000001E-2</v>
      </c>
      <c r="ML350">
        <v>0.74068270000000003</v>
      </c>
      <c r="MM350">
        <v>22.412089999999999</v>
      </c>
      <c r="MN350" s="1">
        <v>6.7854340000000001E-4</v>
      </c>
      <c r="MO350" s="1">
        <v>7.5082239999999995E-2</v>
      </c>
      <c r="MP350">
        <v>0.74081470000000005</v>
      </c>
      <c r="MQ350">
        <v>22.096250000000001</v>
      </c>
      <c r="MR350" s="1">
        <v>6.1660700000000003E-4</v>
      </c>
      <c r="MS350" s="1">
        <v>6.8205840000000004E-2</v>
      </c>
      <c r="MT350">
        <v>0.74087340000000002</v>
      </c>
      <c r="MU350">
        <v>21.650680000000001</v>
      </c>
      <c r="MV350" s="1">
        <v>5.6481779999999996E-4</v>
      </c>
      <c r="MW350" s="1">
        <v>6.2457600000000002E-2</v>
      </c>
      <c r="MX350">
        <v>0.74090389999999995</v>
      </c>
      <c r="MY350">
        <v>21.647580000000001</v>
      </c>
      <c r="MZ350" s="1">
        <v>5.2094589999999996E-4</v>
      </c>
      <c r="NA350" s="1">
        <v>5.7597019999999999E-2</v>
      </c>
      <c r="NB350">
        <v>0.74079070000000002</v>
      </c>
      <c r="NC350">
        <v>21.21461</v>
      </c>
      <c r="ND350" s="1">
        <v>4.8397529999999998E-4</v>
      </c>
      <c r="NE350" s="1">
        <v>5.3497929999999999E-2</v>
      </c>
      <c r="NF350">
        <v>0.74051160000000005</v>
      </c>
      <c r="NG350">
        <v>21.611619999999998</v>
      </c>
      <c r="NH350" s="1">
        <v>4.527458E-4</v>
      </c>
      <c r="NI350" s="1">
        <v>5.0048179999999998E-2</v>
      </c>
      <c r="NJ350">
        <v>0.74005379999999998</v>
      </c>
      <c r="NK350">
        <v>21.890460000000001</v>
      </c>
      <c r="NL350" s="1">
        <v>4.2608750000000002E-4</v>
      </c>
      <c r="NM350" s="1">
        <v>4.7114459999999997E-2</v>
      </c>
      <c r="NN350">
        <v>0.73946599999999996</v>
      </c>
      <c r="NO350">
        <v>22.009139999999999</v>
      </c>
      <c r="NP350" s="1">
        <v>4.0286679999999999E-4</v>
      </c>
      <c r="NQ350" s="1">
        <v>4.456624E-2</v>
      </c>
      <c r="NR350">
        <v>0.73872879999999996</v>
      </c>
      <c r="NS350">
        <v>22.034880000000001</v>
      </c>
      <c r="NT350" s="1">
        <v>3.8212769999999998E-4</v>
      </c>
      <c r="NU350" s="1">
        <v>4.2297139999999997E-2</v>
      </c>
      <c r="NV350">
        <v>0.73793109999999995</v>
      </c>
      <c r="NW350">
        <v>21.79954</v>
      </c>
      <c r="NX350" s="1">
        <v>3.6326700000000002E-4</v>
      </c>
      <c r="NY350" s="1">
        <v>4.0239499999999997E-2</v>
      </c>
      <c r="NZ350">
        <v>0.73702230000000002</v>
      </c>
      <c r="OA350">
        <v>21.614419999999999</v>
      </c>
      <c r="OB350" s="1">
        <v>3.4604090000000002E-4</v>
      </c>
      <c r="OC350" s="1">
        <v>3.8363990000000001E-2</v>
      </c>
      <c r="OD350">
        <v>0.73608209999999996</v>
      </c>
      <c r="OE350">
        <v>22.090589999999999</v>
      </c>
      <c r="OF350" s="1">
        <v>3.3030059999999999E-4</v>
      </c>
      <c r="OG350" s="1">
        <v>3.6652700000000003E-2</v>
      </c>
      <c r="OH350">
        <v>0.73530410000000002</v>
      </c>
      <c r="OI350">
        <v>22.62097</v>
      </c>
      <c r="OJ350" s="1">
        <v>3.160401E-4</v>
      </c>
      <c r="OK350" s="1">
        <v>3.5092959999999999E-2</v>
      </c>
    </row>
    <row r="351" spans="1:401" x14ac:dyDescent="0.35">
      <c r="A351">
        <v>357</v>
      </c>
      <c r="B351" t="s">
        <v>4</v>
      </c>
      <c r="C351" t="s">
        <v>181</v>
      </c>
      <c r="D351" t="s">
        <v>357</v>
      </c>
      <c r="E351">
        <v>318.13499999999999</v>
      </c>
      <c r="F351">
        <v>1.02088</v>
      </c>
      <c r="G351">
        <v>17.62781</v>
      </c>
      <c r="H351">
        <v>0</v>
      </c>
      <c r="I351">
        <v>0</v>
      </c>
      <c r="J351">
        <v>1.018589</v>
      </c>
      <c r="K351">
        <v>17.780100000000001</v>
      </c>
      <c r="L351">
        <v>0</v>
      </c>
      <c r="M351">
        <v>0</v>
      </c>
      <c r="N351">
        <v>1.0161249999999999</v>
      </c>
      <c r="O351">
        <v>18.05097</v>
      </c>
      <c r="P351">
        <v>0</v>
      </c>
      <c r="Q351">
        <v>0</v>
      </c>
      <c r="R351">
        <v>1.013722</v>
      </c>
      <c r="S351">
        <v>18.446480000000001</v>
      </c>
      <c r="T351">
        <v>0</v>
      </c>
      <c r="U351">
        <v>0</v>
      </c>
      <c r="V351">
        <v>1.011236</v>
      </c>
      <c r="W351">
        <v>18.921479999999999</v>
      </c>
      <c r="X351">
        <v>0</v>
      </c>
      <c r="Y351">
        <v>0</v>
      </c>
      <c r="Z351">
        <v>1.0087280000000001</v>
      </c>
      <c r="AA351">
        <v>19.22166</v>
      </c>
      <c r="AB351">
        <v>0</v>
      </c>
      <c r="AC351">
        <v>0</v>
      </c>
      <c r="AD351">
        <v>1.006208</v>
      </c>
      <c r="AE351">
        <v>19.1448</v>
      </c>
      <c r="AF351">
        <v>0</v>
      </c>
      <c r="AG351">
        <v>0</v>
      </c>
      <c r="AH351">
        <v>1.0036590000000001</v>
      </c>
      <c r="AI351">
        <v>18.864070000000002</v>
      </c>
      <c r="AJ351">
        <v>0</v>
      </c>
      <c r="AK351">
        <v>0</v>
      </c>
      <c r="AL351">
        <v>1.001269</v>
      </c>
      <c r="AM351">
        <v>18.508700000000001</v>
      </c>
      <c r="AN351">
        <v>0</v>
      </c>
      <c r="AO351">
        <v>0</v>
      </c>
      <c r="AP351">
        <v>0.99891229999999998</v>
      </c>
      <c r="AQ351">
        <v>18.52918</v>
      </c>
      <c r="AR351">
        <v>0</v>
      </c>
      <c r="AS351">
        <v>0</v>
      </c>
      <c r="AT351">
        <v>0.99639330000000004</v>
      </c>
      <c r="AU351">
        <v>18.809080000000002</v>
      </c>
      <c r="AV351">
        <v>0</v>
      </c>
      <c r="AW351">
        <v>0</v>
      </c>
      <c r="AX351">
        <v>0.99377879999999996</v>
      </c>
      <c r="AY351">
        <v>19.243110000000001</v>
      </c>
      <c r="AZ351">
        <v>0</v>
      </c>
      <c r="BA351">
        <v>0</v>
      </c>
      <c r="BB351">
        <v>0.99119559999999995</v>
      </c>
      <c r="BC351">
        <v>19.767790000000002</v>
      </c>
      <c r="BD351">
        <v>0</v>
      </c>
      <c r="BE351">
        <v>0</v>
      </c>
      <c r="BF351">
        <v>0.98856350000000004</v>
      </c>
      <c r="BG351">
        <v>20.03237</v>
      </c>
      <c r="BH351">
        <v>0</v>
      </c>
      <c r="BI351">
        <v>0</v>
      </c>
      <c r="BJ351">
        <v>0.98593249999999999</v>
      </c>
      <c r="BK351">
        <v>20.0307</v>
      </c>
      <c r="BL351">
        <v>0</v>
      </c>
      <c r="BM351">
        <v>0</v>
      </c>
      <c r="BN351">
        <v>0.9832535</v>
      </c>
      <c r="BO351">
        <v>19.826650000000001</v>
      </c>
      <c r="BP351">
        <v>0</v>
      </c>
      <c r="BQ351">
        <v>0</v>
      </c>
      <c r="BR351">
        <v>0.9805102</v>
      </c>
      <c r="BS351">
        <v>19.590920000000001</v>
      </c>
      <c r="BT351">
        <v>1.8908349999999999E-36</v>
      </c>
      <c r="BU351">
        <v>1.459517E-34</v>
      </c>
      <c r="BV351">
        <v>0.97756710000000002</v>
      </c>
      <c r="BW351">
        <v>19.56391</v>
      </c>
      <c r="BX351">
        <v>1.2373719999999999E-24</v>
      </c>
      <c r="BY351" s="1">
        <v>1.030288E-22</v>
      </c>
      <c r="BZ351">
        <v>0.97440729999999998</v>
      </c>
      <c r="CA351">
        <v>19.466930000000001</v>
      </c>
      <c r="CB351" s="1">
        <v>2.3335040000000001E-19</v>
      </c>
      <c r="CC351" s="1">
        <v>1.8666540000000001E-17</v>
      </c>
      <c r="CD351">
        <v>0.97095960000000003</v>
      </c>
      <c r="CE351">
        <v>19.60426</v>
      </c>
      <c r="CF351" s="1">
        <v>1.818985E-12</v>
      </c>
      <c r="CG351" s="1">
        <v>1.611774E-10</v>
      </c>
      <c r="CH351">
        <v>0.96742760000000005</v>
      </c>
      <c r="CI351">
        <v>19.589449999999999</v>
      </c>
      <c r="CJ351" s="1">
        <v>8.0654289999999992E-9</v>
      </c>
      <c r="CK351" s="1">
        <v>7.3796059999999998E-7</v>
      </c>
      <c r="CL351">
        <v>0.96395149999999996</v>
      </c>
      <c r="CM351">
        <v>19.551570000000002</v>
      </c>
      <c r="CN351" s="1">
        <v>4.0202650000000004E-6</v>
      </c>
      <c r="CO351" s="1">
        <v>3.7532979999999999E-4</v>
      </c>
      <c r="CP351">
        <v>0.96035440000000005</v>
      </c>
      <c r="CQ351">
        <v>19.39639</v>
      </c>
      <c r="CR351" s="1">
        <v>4.891257E-4</v>
      </c>
      <c r="CS351" s="1">
        <v>4.6342130000000002E-2</v>
      </c>
      <c r="CT351">
        <v>0.95650020000000002</v>
      </c>
      <c r="CU351">
        <v>19.17503</v>
      </c>
      <c r="CV351" s="1">
        <v>2.0503319999999998E-2</v>
      </c>
      <c r="CW351" s="1">
        <v>1.9696400000000001</v>
      </c>
      <c r="CX351">
        <v>0.95234070000000004</v>
      </c>
      <c r="CY351">
        <v>18.908049999999999</v>
      </c>
      <c r="CZ351" s="1">
        <v>0.36250860000000001</v>
      </c>
      <c r="DA351" s="1">
        <v>35.260190000000001</v>
      </c>
      <c r="DB351">
        <v>0.94799049999999996</v>
      </c>
      <c r="DC351">
        <v>18.95636</v>
      </c>
      <c r="DD351" s="1">
        <v>3.1043310000000002</v>
      </c>
      <c r="DE351">
        <v>305.45319999999998</v>
      </c>
      <c r="DF351">
        <v>0.94360860000000002</v>
      </c>
      <c r="DG351">
        <v>18.865300000000001</v>
      </c>
      <c r="DH351" s="1">
        <v>14.28946</v>
      </c>
      <c r="DI351">
        <v>1421.8440000000001</v>
      </c>
      <c r="DJ351">
        <v>0.93961479999999997</v>
      </c>
      <c r="DK351">
        <v>19.004049999999999</v>
      </c>
      <c r="DL351">
        <v>38.479239999999997</v>
      </c>
      <c r="DM351">
        <v>3866.06</v>
      </c>
      <c r="DN351">
        <v>0.93610300000000002</v>
      </c>
      <c r="DO351">
        <v>19.151759999999999</v>
      </c>
      <c r="DP351">
        <v>65.009990000000002</v>
      </c>
      <c r="DQ351">
        <v>6588.5919999999996</v>
      </c>
      <c r="DR351">
        <v>0.93303159999999996</v>
      </c>
      <c r="DS351">
        <v>19.259499999999999</v>
      </c>
      <c r="DT351">
        <v>72.776020000000003</v>
      </c>
      <c r="DU351">
        <v>7432.7259999999997</v>
      </c>
      <c r="DV351">
        <v>0.92991140000000005</v>
      </c>
      <c r="DW351">
        <v>19.172419999999999</v>
      </c>
      <c r="DX351">
        <v>56.549480000000003</v>
      </c>
      <c r="DY351">
        <v>5817.585</v>
      </c>
      <c r="DZ351">
        <v>0.92678389999999999</v>
      </c>
      <c r="EA351">
        <v>18.942360000000001</v>
      </c>
      <c r="EB351">
        <v>31.800540000000002</v>
      </c>
      <c r="EC351">
        <v>3293.5729999999999</v>
      </c>
      <c r="ED351">
        <v>0.92365260000000005</v>
      </c>
      <c r="EE351">
        <v>18.79495</v>
      </c>
      <c r="EF351">
        <v>13.432320000000001</v>
      </c>
      <c r="EG351">
        <v>1399.8589999999999</v>
      </c>
      <c r="EH351">
        <v>0.920211</v>
      </c>
      <c r="EI351">
        <v>19.02806</v>
      </c>
      <c r="EJ351">
        <v>4.4218640000000002</v>
      </c>
      <c r="EK351">
        <v>463.52069999999998</v>
      </c>
      <c r="EL351">
        <v>0.91666559999999997</v>
      </c>
      <c r="EM351">
        <v>19.20363</v>
      </c>
      <c r="EN351">
        <v>1.1933020000000001</v>
      </c>
      <c r="EO351">
        <v>125.7081</v>
      </c>
      <c r="EP351">
        <v>0.91262560000000004</v>
      </c>
      <c r="EQ351">
        <v>19.55115</v>
      </c>
      <c r="ER351">
        <v>0.297323</v>
      </c>
      <c r="ES351">
        <v>31.408010000000001</v>
      </c>
      <c r="ET351">
        <v>0.90824450000000001</v>
      </c>
      <c r="EU351">
        <v>19.963049999999999</v>
      </c>
      <c r="EV351">
        <v>9.4273620000000002E-2</v>
      </c>
      <c r="EW351">
        <v>9.9222319999999993</v>
      </c>
      <c r="EX351">
        <v>0.90346970000000004</v>
      </c>
      <c r="EY351">
        <v>20.13438</v>
      </c>
      <c r="EZ351">
        <v>5.3268919999999997E-2</v>
      </c>
      <c r="FA351">
        <v>5.5804109999999998</v>
      </c>
      <c r="FB351">
        <v>0.89798849999999997</v>
      </c>
      <c r="FC351">
        <v>20.004110000000001</v>
      </c>
      <c r="FD351">
        <v>4.3919600000000003E-2</v>
      </c>
      <c r="FE351">
        <v>4.6061639999999997</v>
      </c>
      <c r="FF351">
        <v>0.89175190000000004</v>
      </c>
      <c r="FG351">
        <v>19.751660000000001</v>
      </c>
      <c r="FH351">
        <v>4.020609E-2</v>
      </c>
      <c r="FI351">
        <v>4.2346269999999997</v>
      </c>
      <c r="FJ351">
        <v>0.88496980000000003</v>
      </c>
      <c r="FK351">
        <v>19.604649999999999</v>
      </c>
      <c r="FL351" s="1">
        <v>3.760641E-2</v>
      </c>
      <c r="FM351">
        <v>3.9815079999999998</v>
      </c>
      <c r="FN351">
        <v>0.87836820000000004</v>
      </c>
      <c r="FO351">
        <v>19.879049999999999</v>
      </c>
      <c r="FP351" s="1">
        <v>3.5288340000000001E-2</v>
      </c>
      <c r="FQ351">
        <v>3.7554150000000002</v>
      </c>
      <c r="FR351">
        <v>0.8718011</v>
      </c>
      <c r="FS351">
        <v>20.172779999999999</v>
      </c>
      <c r="FT351" s="1">
        <v>3.3097580000000001E-2</v>
      </c>
      <c r="FU351">
        <v>3.5405039999999999</v>
      </c>
      <c r="FV351">
        <v>0.86454039999999999</v>
      </c>
      <c r="FW351">
        <v>20.490639999999999</v>
      </c>
      <c r="FX351" s="1">
        <v>3.1018319999999999E-2</v>
      </c>
      <c r="FY351" s="1">
        <v>3.3373409999999999</v>
      </c>
      <c r="FZ351">
        <v>0.85787570000000002</v>
      </c>
      <c r="GA351">
        <v>20.818280000000001</v>
      </c>
      <c r="GB351" s="1">
        <v>2.923978E-2</v>
      </c>
      <c r="GC351" s="1">
        <v>3.1616610000000001</v>
      </c>
      <c r="GD351">
        <v>0.8512807</v>
      </c>
      <c r="GE351">
        <v>20.767700000000001</v>
      </c>
      <c r="GF351" s="1">
        <v>2.7940199999999998E-2</v>
      </c>
      <c r="GG351" s="1">
        <v>3.036397</v>
      </c>
      <c r="GH351">
        <v>0.84430660000000002</v>
      </c>
      <c r="GI351">
        <v>20.557269999999999</v>
      </c>
      <c r="GJ351" s="1">
        <v>2.729028E-2</v>
      </c>
      <c r="GK351" s="1">
        <v>2.9814989999999999</v>
      </c>
      <c r="GL351">
        <v>0.83736960000000005</v>
      </c>
      <c r="GM351">
        <v>20.238489999999999</v>
      </c>
      <c r="GN351" s="1">
        <v>2.7297419999999999E-2</v>
      </c>
      <c r="GO351" s="1">
        <v>2.9980560000000001</v>
      </c>
      <c r="GP351">
        <v>0.83050489999999999</v>
      </c>
      <c r="GQ351">
        <v>20.01896</v>
      </c>
      <c r="GR351" s="1">
        <v>2.7666679999999999E-2</v>
      </c>
      <c r="GS351" s="1">
        <v>3.0544259999999999</v>
      </c>
      <c r="GT351">
        <v>0.82367310000000005</v>
      </c>
      <c r="GU351">
        <v>19.973490000000002</v>
      </c>
      <c r="GV351" s="1">
        <v>2.794286E-2</v>
      </c>
      <c r="GW351" s="1">
        <v>3.1016870000000001</v>
      </c>
      <c r="GX351">
        <v>0.81726209999999999</v>
      </c>
      <c r="GY351">
        <v>20.261679999999998</v>
      </c>
      <c r="GZ351" s="1">
        <v>2.777539E-2</v>
      </c>
      <c r="HA351" s="1">
        <v>3.0991620000000002</v>
      </c>
      <c r="HB351">
        <v>0.81030720000000001</v>
      </c>
      <c r="HC351">
        <v>20.4316</v>
      </c>
      <c r="HD351" s="1">
        <v>2.7026959999999999E-2</v>
      </c>
      <c r="HE351" s="1">
        <v>3.0331869999999999</v>
      </c>
      <c r="HF351">
        <v>0.80328359999999999</v>
      </c>
      <c r="HG351">
        <v>20.573270000000001</v>
      </c>
      <c r="HH351" s="1">
        <v>2.5818440000000002E-2</v>
      </c>
      <c r="HI351" s="1">
        <v>2.9147400000000001</v>
      </c>
      <c r="HJ351">
        <v>0.79664769999999996</v>
      </c>
      <c r="HK351">
        <v>20.396699999999999</v>
      </c>
      <c r="HL351" s="1">
        <v>2.432397E-2</v>
      </c>
      <c r="HM351" s="1">
        <v>2.7607170000000001</v>
      </c>
      <c r="HN351">
        <v>0.78951530000000003</v>
      </c>
      <c r="HO351">
        <v>20.099910000000001</v>
      </c>
      <c r="HP351" s="1">
        <v>2.2655109999999999E-2</v>
      </c>
      <c r="HQ351" s="1">
        <v>2.5866509999999998</v>
      </c>
      <c r="HR351">
        <v>0.78213390000000005</v>
      </c>
      <c r="HS351">
        <v>19.69584</v>
      </c>
      <c r="HT351" s="1">
        <v>2.0964409999999999E-2</v>
      </c>
      <c r="HU351" s="1">
        <v>2.40876</v>
      </c>
      <c r="HV351">
        <v>0.77472700000000005</v>
      </c>
      <c r="HW351">
        <v>19.243179999999999</v>
      </c>
      <c r="HX351" s="1">
        <v>1.9332760000000001E-2</v>
      </c>
      <c r="HY351" s="1">
        <v>2.2353450000000001</v>
      </c>
      <c r="HZ351">
        <v>0.76719680000000001</v>
      </c>
      <c r="IA351">
        <v>19.026330000000002</v>
      </c>
      <c r="IB351" s="1">
        <v>1.7787689999999998E-2</v>
      </c>
      <c r="IC351" s="1">
        <v>2.0700180000000001</v>
      </c>
      <c r="ID351">
        <v>0.75980250000000005</v>
      </c>
      <c r="IE351">
        <v>19.208069999999999</v>
      </c>
      <c r="IF351" s="1">
        <v>1.634795E-2</v>
      </c>
      <c r="IG351" s="1">
        <v>1.914463</v>
      </c>
      <c r="IH351">
        <v>0.75230889999999995</v>
      </c>
      <c r="II351">
        <v>19.489809999999999</v>
      </c>
      <c r="IJ351" s="1">
        <v>1.501542E-2</v>
      </c>
      <c r="IK351" s="1">
        <v>1.7698739999999999</v>
      </c>
      <c r="IL351">
        <v>0.74508039999999998</v>
      </c>
      <c r="IM351">
        <v>19.952860000000001</v>
      </c>
      <c r="IN351" s="1">
        <v>1.379733E-2</v>
      </c>
      <c r="IO351" s="1">
        <v>1.63717</v>
      </c>
      <c r="IP351">
        <v>0.73800100000000002</v>
      </c>
      <c r="IQ351">
        <v>19.919329999999999</v>
      </c>
      <c r="IR351" s="1">
        <v>1.2676659999999999E-2</v>
      </c>
      <c r="IS351" s="1">
        <v>1.5146269999999999</v>
      </c>
      <c r="IT351">
        <v>0.73109659999999999</v>
      </c>
      <c r="IU351">
        <v>19.759080000000001</v>
      </c>
      <c r="IV351" s="1">
        <v>1.1645569999999999E-2</v>
      </c>
      <c r="IW351" s="1">
        <v>1.401249</v>
      </c>
      <c r="IX351">
        <v>0.72434849999999995</v>
      </c>
      <c r="IY351">
        <v>19.484999999999999</v>
      </c>
      <c r="IZ351" s="1">
        <v>1.069781E-2</v>
      </c>
      <c r="JA351" s="1">
        <v>1.296467</v>
      </c>
      <c r="JB351">
        <v>0.71799109999999999</v>
      </c>
      <c r="JC351">
        <v>19.127520000000001</v>
      </c>
      <c r="JD351" s="1">
        <v>9.8328840000000001E-3</v>
      </c>
      <c r="JE351" s="1">
        <v>1.199989</v>
      </c>
      <c r="JF351">
        <v>0.71235709999999997</v>
      </c>
      <c r="JG351">
        <v>19.337</v>
      </c>
      <c r="JH351" s="1">
        <v>9.0460060000000005E-3</v>
      </c>
      <c r="JI351" s="1">
        <v>1.1110800000000001</v>
      </c>
      <c r="JJ351">
        <v>0.70752919999999997</v>
      </c>
      <c r="JK351">
        <v>19.50299</v>
      </c>
      <c r="JL351" s="1">
        <v>8.3264600000000008E-3</v>
      </c>
      <c r="JM351" s="1">
        <v>1.028389</v>
      </c>
      <c r="JN351">
        <v>0.7030324</v>
      </c>
      <c r="JO351">
        <v>19.841919999999998</v>
      </c>
      <c r="JP351" s="1">
        <v>7.6655209999999998E-3</v>
      </c>
      <c r="JQ351" s="1">
        <v>0.95179329999999995</v>
      </c>
      <c r="JR351">
        <v>0.69954510000000003</v>
      </c>
      <c r="JS351">
        <v>20.52741</v>
      </c>
      <c r="JT351" s="1">
        <v>7.0608939999999999E-3</v>
      </c>
      <c r="JU351" s="1">
        <v>0.88032650000000001</v>
      </c>
      <c r="JV351">
        <v>0.69665739999999998</v>
      </c>
      <c r="JW351">
        <v>20.799240000000001</v>
      </c>
      <c r="JX351" s="1">
        <v>6.4999879999999999E-3</v>
      </c>
      <c r="JY351" s="1">
        <v>0.81315660000000001</v>
      </c>
      <c r="JZ351">
        <v>0.69423570000000001</v>
      </c>
      <c r="KA351">
        <v>20.692260000000001</v>
      </c>
      <c r="KB351" s="1">
        <v>5.9757730000000002E-3</v>
      </c>
      <c r="KC351" s="1">
        <v>0.74968639999999998</v>
      </c>
      <c r="KD351">
        <v>0.69226770000000004</v>
      </c>
      <c r="KE351">
        <v>20.46387</v>
      </c>
      <c r="KF351" s="1">
        <v>5.4785260000000001E-3</v>
      </c>
      <c r="KG351" s="1">
        <v>0.68902399999999997</v>
      </c>
      <c r="KH351">
        <v>0.69076029999999999</v>
      </c>
      <c r="KI351">
        <v>20.069400000000002</v>
      </c>
      <c r="KJ351" s="1">
        <v>5.0038019999999999E-3</v>
      </c>
      <c r="KK351" s="1">
        <v>0.63053110000000001</v>
      </c>
      <c r="KL351">
        <v>0.68969579999999997</v>
      </c>
      <c r="KM351">
        <v>20.299309999999998</v>
      </c>
      <c r="KN351" s="1">
        <v>4.5474720000000003E-3</v>
      </c>
      <c r="KO351" s="1">
        <v>0.57381320000000002</v>
      </c>
      <c r="KP351">
        <v>0.68891239999999998</v>
      </c>
      <c r="KQ351">
        <v>20.601289999999999</v>
      </c>
      <c r="KR351" s="1">
        <v>4.1063250000000001E-3</v>
      </c>
      <c r="KS351" s="1">
        <v>0.51875439999999995</v>
      </c>
      <c r="KT351">
        <v>0.68839470000000003</v>
      </c>
      <c r="KU351">
        <v>21.12387</v>
      </c>
      <c r="KV351" s="1">
        <v>3.6794950000000001E-3</v>
      </c>
      <c r="KW351" s="1">
        <v>0.46519339999999998</v>
      </c>
      <c r="KX351">
        <v>0.6880752</v>
      </c>
      <c r="KY351">
        <v>21.741409999999998</v>
      </c>
      <c r="KZ351" s="1">
        <v>3.2621199999999999E-3</v>
      </c>
      <c r="LA351" s="1">
        <v>0.41268630000000001</v>
      </c>
      <c r="LB351">
        <v>0.68796389999999996</v>
      </c>
      <c r="LC351">
        <v>21.843520000000002</v>
      </c>
      <c r="LD351" s="1">
        <v>2.8511159999999999E-3</v>
      </c>
      <c r="LE351" s="1">
        <v>0.36087540000000001</v>
      </c>
      <c r="LF351">
        <v>0.68800490000000003</v>
      </c>
      <c r="LG351">
        <v>21.748460000000001</v>
      </c>
      <c r="LH351" s="1">
        <v>2.4485729999999999E-3</v>
      </c>
      <c r="LI351" s="1">
        <v>0.31000290000000003</v>
      </c>
      <c r="LJ351">
        <v>0.68820590000000004</v>
      </c>
      <c r="LK351">
        <v>21.523859999999999</v>
      </c>
      <c r="LL351" s="1">
        <v>2.0644529999999999E-3</v>
      </c>
      <c r="LM351" s="1">
        <v>0.26140409999999997</v>
      </c>
      <c r="LN351">
        <v>0.68851859999999998</v>
      </c>
      <c r="LO351">
        <v>21.148959999999999</v>
      </c>
      <c r="LP351" s="1">
        <v>1.715037E-3</v>
      </c>
      <c r="LQ351" s="1">
        <v>0.217141</v>
      </c>
      <c r="LR351">
        <v>0.68891670000000005</v>
      </c>
      <c r="LS351">
        <v>21.390609999999999</v>
      </c>
      <c r="LT351" s="1">
        <v>1.4165569999999999E-3</v>
      </c>
      <c r="LU351" s="1">
        <v>0.17926590000000001</v>
      </c>
      <c r="LV351">
        <v>0.68932570000000004</v>
      </c>
      <c r="LW351">
        <v>21.615570000000002</v>
      </c>
      <c r="LX351" s="1">
        <v>1.1768740000000001E-3</v>
      </c>
      <c r="LY351" s="1">
        <v>0.14883440000000001</v>
      </c>
      <c r="LZ351">
        <v>0.68968019999999997</v>
      </c>
      <c r="MA351">
        <v>22.059650000000001</v>
      </c>
      <c r="MB351" s="1">
        <v>9.9426880000000003E-4</v>
      </c>
      <c r="MC351" s="1">
        <v>0.1256475</v>
      </c>
      <c r="MD351">
        <v>0.68999779999999999</v>
      </c>
      <c r="ME351">
        <v>22.54749</v>
      </c>
      <c r="MF351" s="1">
        <v>8.5917570000000002E-4</v>
      </c>
      <c r="MG351" s="1">
        <v>0.10849399999999999</v>
      </c>
      <c r="MH351">
        <v>0.69028940000000005</v>
      </c>
      <c r="MI351">
        <v>22.597169999999998</v>
      </c>
      <c r="MJ351" s="1">
        <v>7.5873480000000001E-4</v>
      </c>
      <c r="MK351" s="1">
        <v>9.5748949999999999E-2</v>
      </c>
      <c r="ML351">
        <v>0.69051419999999997</v>
      </c>
      <c r="MM351">
        <v>22.402750000000001</v>
      </c>
      <c r="MN351" s="1">
        <v>6.8144280000000004E-4</v>
      </c>
      <c r="MO351" s="1">
        <v>8.5950670000000007E-2</v>
      </c>
      <c r="MP351">
        <v>0.69071360000000004</v>
      </c>
      <c r="MQ351">
        <v>22.099119999999999</v>
      </c>
      <c r="MR351" s="1">
        <v>6.1899869999999997E-4</v>
      </c>
      <c r="MS351" s="1">
        <v>7.804643E-2</v>
      </c>
      <c r="MT351">
        <v>0.69090130000000005</v>
      </c>
      <c r="MU351">
        <v>21.65822</v>
      </c>
      <c r="MV351" s="1">
        <v>5.6683530000000001E-4</v>
      </c>
      <c r="MW351" s="1">
        <v>7.1443699999999999E-2</v>
      </c>
      <c r="MX351">
        <v>0.69102079999999999</v>
      </c>
      <c r="MY351">
        <v>21.671029999999998</v>
      </c>
      <c r="MZ351" s="1">
        <v>5.2265039999999997E-4</v>
      </c>
      <c r="NA351" s="1">
        <v>6.5861840000000005E-2</v>
      </c>
      <c r="NB351">
        <v>0.6910269</v>
      </c>
      <c r="NC351">
        <v>21.227740000000001</v>
      </c>
      <c r="ND351" s="1">
        <v>4.8540939999999999E-4</v>
      </c>
      <c r="NE351" s="1">
        <v>6.115222E-2</v>
      </c>
      <c r="NF351">
        <v>0.69090180000000001</v>
      </c>
      <c r="NG351">
        <v>21.621569999999998</v>
      </c>
      <c r="NH351" s="1">
        <v>4.539538E-4</v>
      </c>
      <c r="NI351" s="1">
        <v>5.7189530000000002E-2</v>
      </c>
      <c r="NJ351">
        <v>0.6906272</v>
      </c>
      <c r="NK351">
        <v>21.895610000000001</v>
      </c>
      <c r="NL351" s="1">
        <v>4.2712259999999998E-4</v>
      </c>
      <c r="NM351" s="1">
        <v>5.3820260000000002E-2</v>
      </c>
      <c r="NN351">
        <v>0.69021619999999995</v>
      </c>
      <c r="NO351">
        <v>22.003419999999998</v>
      </c>
      <c r="NP351" s="1">
        <v>4.0377760000000001E-4</v>
      </c>
      <c r="NQ351" s="1">
        <v>5.0896780000000003E-2</v>
      </c>
      <c r="NR351">
        <v>0.68967590000000001</v>
      </c>
      <c r="NS351">
        <v>22.024229999999999</v>
      </c>
      <c r="NT351" s="1">
        <v>3.8294700000000002E-4</v>
      </c>
      <c r="NU351" s="1">
        <v>4.8295919999999999E-2</v>
      </c>
      <c r="NV351">
        <v>0.68901849999999998</v>
      </c>
      <c r="NW351">
        <v>21.799399999999999</v>
      </c>
      <c r="NX351" s="1">
        <v>3.6401370000000002E-4</v>
      </c>
      <c r="NY351" s="1">
        <v>4.5939969999999997E-2</v>
      </c>
      <c r="NZ351">
        <v>0.68826129999999996</v>
      </c>
      <c r="OA351">
        <v>21.616230000000002</v>
      </c>
      <c r="OB351" s="1">
        <v>3.4672320000000002E-4</v>
      </c>
      <c r="OC351" s="1">
        <v>4.3793810000000002E-2</v>
      </c>
      <c r="OD351">
        <v>0.6874555</v>
      </c>
      <c r="OE351">
        <v>22.105799999999999</v>
      </c>
      <c r="OF351" s="1">
        <v>3.309233E-4</v>
      </c>
      <c r="OG351" s="1">
        <v>4.1836150000000003E-2</v>
      </c>
      <c r="OH351">
        <v>0.68670430000000005</v>
      </c>
      <c r="OI351">
        <v>22.63561</v>
      </c>
      <c r="OJ351" s="1">
        <v>3.1660549999999998E-4</v>
      </c>
      <c r="OK351" s="1">
        <v>4.0053869999999998E-2</v>
      </c>
    </row>
    <row r="352" spans="1:401" x14ac:dyDescent="0.35">
      <c r="A352">
        <v>358</v>
      </c>
      <c r="B352" t="s">
        <v>4</v>
      </c>
      <c r="C352" t="s">
        <v>181</v>
      </c>
      <c r="D352" t="s">
        <v>358</v>
      </c>
      <c r="E352">
        <v>448.9796</v>
      </c>
      <c r="F352">
        <v>1.0817239999999999</v>
      </c>
      <c r="G352">
        <v>17.633369999999999</v>
      </c>
      <c r="H352">
        <v>0</v>
      </c>
      <c r="I352">
        <v>0</v>
      </c>
      <c r="J352">
        <v>1.0791550000000001</v>
      </c>
      <c r="K352">
        <v>17.78912</v>
      </c>
      <c r="L352">
        <v>0</v>
      </c>
      <c r="M352">
        <v>0</v>
      </c>
      <c r="N352">
        <v>1.076425</v>
      </c>
      <c r="O352">
        <v>18.054279999999999</v>
      </c>
      <c r="P352">
        <v>0</v>
      </c>
      <c r="Q352">
        <v>0</v>
      </c>
      <c r="R352">
        <v>1.073671</v>
      </c>
      <c r="S352">
        <v>18.447410000000001</v>
      </c>
      <c r="T352">
        <v>0</v>
      </c>
      <c r="U352">
        <v>0</v>
      </c>
      <c r="V352">
        <v>1.0708610000000001</v>
      </c>
      <c r="W352">
        <v>18.917819999999999</v>
      </c>
      <c r="X352">
        <v>0</v>
      </c>
      <c r="Y352">
        <v>0</v>
      </c>
      <c r="Z352">
        <v>1.0680350000000001</v>
      </c>
      <c r="AA352">
        <v>19.216439999999999</v>
      </c>
      <c r="AB352">
        <v>0</v>
      </c>
      <c r="AC352">
        <v>0</v>
      </c>
      <c r="AD352">
        <v>1.0651969999999999</v>
      </c>
      <c r="AE352">
        <v>19.14273</v>
      </c>
      <c r="AF352">
        <v>0</v>
      </c>
      <c r="AG352">
        <v>0</v>
      </c>
      <c r="AH352">
        <v>1.062308</v>
      </c>
      <c r="AI352">
        <v>18.866949999999999</v>
      </c>
      <c r="AJ352">
        <v>0</v>
      </c>
      <c r="AK352">
        <v>0</v>
      </c>
      <c r="AL352">
        <v>1.0596080000000001</v>
      </c>
      <c r="AM352">
        <v>18.515440000000002</v>
      </c>
      <c r="AN352">
        <v>0</v>
      </c>
      <c r="AO352">
        <v>0</v>
      </c>
      <c r="AP352">
        <v>1.056967</v>
      </c>
      <c r="AQ352">
        <v>18.54063</v>
      </c>
      <c r="AR352">
        <v>0</v>
      </c>
      <c r="AS352">
        <v>0</v>
      </c>
      <c r="AT352">
        <v>1.0541119999999999</v>
      </c>
      <c r="AU352">
        <v>18.816210000000002</v>
      </c>
      <c r="AV352">
        <v>0</v>
      </c>
      <c r="AW352">
        <v>0</v>
      </c>
      <c r="AX352">
        <v>1.05118</v>
      </c>
      <c r="AY352">
        <v>19.244509999999998</v>
      </c>
      <c r="AZ352">
        <v>0</v>
      </c>
      <c r="BA352">
        <v>0</v>
      </c>
      <c r="BB352">
        <v>1.0482640000000001</v>
      </c>
      <c r="BC352">
        <v>19.764559999999999</v>
      </c>
      <c r="BD352">
        <v>0</v>
      </c>
      <c r="BE352">
        <v>0</v>
      </c>
      <c r="BF352">
        <v>1.045315</v>
      </c>
      <c r="BG352">
        <v>20.02553</v>
      </c>
      <c r="BH352">
        <v>0</v>
      </c>
      <c r="BI352">
        <v>0</v>
      </c>
      <c r="BJ352">
        <v>1.042351</v>
      </c>
      <c r="BK352">
        <v>20.027560000000001</v>
      </c>
      <c r="BL352">
        <v>0</v>
      </c>
      <c r="BM352">
        <v>0</v>
      </c>
      <c r="BN352">
        <v>1.0393570000000001</v>
      </c>
      <c r="BO352">
        <v>19.828389999999999</v>
      </c>
      <c r="BP352">
        <v>0</v>
      </c>
      <c r="BQ352">
        <v>0</v>
      </c>
      <c r="BR352">
        <v>1.036273</v>
      </c>
      <c r="BS352">
        <v>19.59526</v>
      </c>
      <c r="BT352">
        <v>1.076085E-36</v>
      </c>
      <c r="BU352">
        <v>9.8455720000000009E-35</v>
      </c>
      <c r="BV352">
        <v>1.033012</v>
      </c>
      <c r="BW352">
        <v>19.57272</v>
      </c>
      <c r="BX352">
        <v>8.5958170000000004E-25</v>
      </c>
      <c r="BY352" s="1">
        <v>8.5068470000000006E-23</v>
      </c>
      <c r="BZ352">
        <v>1.0294970000000001</v>
      </c>
      <c r="CA352">
        <v>19.471609999999998</v>
      </c>
      <c r="CB352" s="1">
        <v>1.4539019999999999E-19</v>
      </c>
      <c r="CC352" s="1">
        <v>1.386493E-17</v>
      </c>
      <c r="CD352">
        <v>1.0257540000000001</v>
      </c>
      <c r="CE352">
        <v>19.607890000000001</v>
      </c>
      <c r="CF352" s="1">
        <v>1.449508E-12</v>
      </c>
      <c r="CG352" s="1">
        <v>1.546546E-10</v>
      </c>
      <c r="CH352">
        <v>1.021903</v>
      </c>
      <c r="CI352">
        <v>19.588000000000001</v>
      </c>
      <c r="CJ352" s="1">
        <v>6.8381940000000004E-9</v>
      </c>
      <c r="CK352" s="1">
        <v>7.5758619999999998E-7</v>
      </c>
      <c r="CL352">
        <v>1.0181</v>
      </c>
      <c r="CM352">
        <v>19.549019999999999</v>
      </c>
      <c r="CN352" s="1">
        <v>3.5293930000000001E-6</v>
      </c>
      <c r="CO352" s="1">
        <v>4.0019319999999998E-4</v>
      </c>
      <c r="CP352">
        <v>1.014184</v>
      </c>
      <c r="CQ352">
        <v>19.397400000000001</v>
      </c>
      <c r="CR352" s="1">
        <v>4.408603E-4</v>
      </c>
      <c r="CS352" s="1">
        <v>5.0849600000000002E-2</v>
      </c>
      <c r="CT352">
        <v>1.009979</v>
      </c>
      <c r="CU352">
        <v>19.17719</v>
      </c>
      <c r="CV352" s="1">
        <v>1.888194E-2</v>
      </c>
      <c r="CW352" s="1">
        <v>2.212555</v>
      </c>
      <c r="CX352">
        <v>1.0054620000000001</v>
      </c>
      <c r="CY352">
        <v>18.913399999999999</v>
      </c>
      <c r="CZ352" s="1">
        <v>0.3400569</v>
      </c>
      <c r="DA352" s="1">
        <v>40.413809999999998</v>
      </c>
      <c r="DB352">
        <v>1.000759</v>
      </c>
      <c r="DC352">
        <v>18.964759999999998</v>
      </c>
      <c r="DD352" s="1">
        <v>2.9595310000000001</v>
      </c>
      <c r="DE352">
        <v>356.3141</v>
      </c>
      <c r="DF352">
        <v>0.99598330000000002</v>
      </c>
      <c r="DG352">
        <v>18.86871</v>
      </c>
      <c r="DH352">
        <v>13.820550000000001</v>
      </c>
      <c r="DI352">
        <v>1684.6969999999999</v>
      </c>
      <c r="DJ352">
        <v>0.99167150000000004</v>
      </c>
      <c r="DK352">
        <v>19.00667</v>
      </c>
      <c r="DL352">
        <v>37.697710000000001</v>
      </c>
      <c r="DM352">
        <v>4644.5940000000001</v>
      </c>
      <c r="DN352">
        <v>0.9878268</v>
      </c>
      <c r="DO352">
        <v>19.150549999999999</v>
      </c>
      <c r="DP352">
        <v>64.433109999999999</v>
      </c>
      <c r="DQ352">
        <v>8014.2960000000003</v>
      </c>
      <c r="DR352">
        <v>0.98448780000000002</v>
      </c>
      <c r="DS352">
        <v>19.254349999999999</v>
      </c>
      <c r="DT352">
        <v>72.892200000000003</v>
      </c>
      <c r="DU352">
        <v>9142.6370000000006</v>
      </c>
      <c r="DV352">
        <v>0.98108459999999997</v>
      </c>
      <c r="DW352">
        <v>19.1694</v>
      </c>
      <c r="DX352">
        <v>57.189369999999997</v>
      </c>
      <c r="DY352">
        <v>7229</v>
      </c>
      <c r="DZ352">
        <v>0.97767570000000004</v>
      </c>
      <c r="EA352">
        <v>18.94173</v>
      </c>
      <c r="EB352">
        <v>32.441670000000002</v>
      </c>
      <c r="EC352">
        <v>4129.8360000000002</v>
      </c>
      <c r="ED352">
        <v>0.97414149999999999</v>
      </c>
      <c r="EE352">
        <v>18.798909999999999</v>
      </c>
      <c r="EF352">
        <v>13.81199</v>
      </c>
      <c r="EG352">
        <v>1769.769</v>
      </c>
      <c r="EH352">
        <v>0.97024080000000001</v>
      </c>
      <c r="EI352">
        <v>19.04</v>
      </c>
      <c r="EJ352">
        <v>4.5784219999999998</v>
      </c>
      <c r="EK352">
        <v>590.149</v>
      </c>
      <c r="EL352">
        <v>0.96625689999999997</v>
      </c>
      <c r="EM352">
        <v>19.21189</v>
      </c>
      <c r="EN352">
        <v>1.2418659999999999</v>
      </c>
      <c r="EO352">
        <v>160.84469999999999</v>
      </c>
      <c r="EP352">
        <v>0.96172340000000001</v>
      </c>
      <c r="EQ352">
        <v>19.55669</v>
      </c>
      <c r="ER352">
        <v>0.30927860000000001</v>
      </c>
      <c r="ES352">
        <v>40.136850000000003</v>
      </c>
      <c r="ET352">
        <v>0.95680359999999998</v>
      </c>
      <c r="EU352">
        <v>19.96621</v>
      </c>
      <c r="EV352">
        <v>9.6766119999999997E-2</v>
      </c>
      <c r="EW352">
        <v>12.483779999999999</v>
      </c>
      <c r="EX352">
        <v>0.95141810000000004</v>
      </c>
      <c r="EY352">
        <v>20.131329999999998</v>
      </c>
      <c r="EZ352">
        <v>5.3776369999999997E-2</v>
      </c>
      <c r="FA352">
        <v>6.8840919999999999</v>
      </c>
      <c r="FB352">
        <v>0.94529470000000004</v>
      </c>
      <c r="FC352">
        <v>19.999960000000002</v>
      </c>
      <c r="FD352">
        <v>4.4064770000000003E-2</v>
      </c>
      <c r="FE352">
        <v>5.6360570000000001</v>
      </c>
      <c r="FF352">
        <v>0.93848399999999998</v>
      </c>
      <c r="FG352">
        <v>19.751799999999999</v>
      </c>
      <c r="FH352">
        <v>4.0285300000000003E-2</v>
      </c>
      <c r="FI352">
        <v>5.1673229999999997</v>
      </c>
      <c r="FJ352">
        <v>0.93119379999999996</v>
      </c>
      <c r="FK352">
        <v>19.604199999999999</v>
      </c>
      <c r="FL352" s="1">
        <v>3.767185E-2</v>
      </c>
      <c r="FM352">
        <v>4.851324</v>
      </c>
      <c r="FN352">
        <v>0.9241277</v>
      </c>
      <c r="FO352">
        <v>19.888359999999999</v>
      </c>
      <c r="FP352" s="1">
        <v>3.5348909999999997E-2</v>
      </c>
      <c r="FQ352">
        <v>4.5717460000000001</v>
      </c>
      <c r="FR352">
        <v>0.91709779999999996</v>
      </c>
      <c r="FS352">
        <v>20.18094</v>
      </c>
      <c r="FT352" s="1">
        <v>3.3155759999999999E-2</v>
      </c>
      <c r="FU352">
        <v>4.3059909999999997</v>
      </c>
      <c r="FV352">
        <v>0.90934510000000002</v>
      </c>
      <c r="FW352">
        <v>20.495429999999999</v>
      </c>
      <c r="FX352" s="1">
        <v>3.107234E-2</v>
      </c>
      <c r="FY352" s="1">
        <v>4.0544029999999998</v>
      </c>
      <c r="FZ352">
        <v>0.90215909999999999</v>
      </c>
      <c r="GA352">
        <v>20.82442</v>
      </c>
      <c r="GB352" s="1">
        <v>2.928217E-2</v>
      </c>
      <c r="GC352" s="1">
        <v>3.8355459999999999</v>
      </c>
      <c r="GD352">
        <v>0.89498350000000004</v>
      </c>
      <c r="GE352">
        <v>20.76895</v>
      </c>
      <c r="GF352" s="1">
        <v>2.796705E-2</v>
      </c>
      <c r="GG352" s="1">
        <v>3.6770170000000002</v>
      </c>
      <c r="GH352">
        <v>0.88741680000000001</v>
      </c>
      <c r="GI352">
        <v>20.557559999999999</v>
      </c>
      <c r="GJ352" s="1">
        <v>2.7296299999999999E-2</v>
      </c>
      <c r="GK352" s="1">
        <v>3.6027849999999999</v>
      </c>
      <c r="GL352">
        <v>0.87990650000000004</v>
      </c>
      <c r="GM352">
        <v>20.241810000000001</v>
      </c>
      <c r="GN352" s="1">
        <v>2.7287079999999998E-2</v>
      </c>
      <c r="GO352" s="1">
        <v>3.6152150000000001</v>
      </c>
      <c r="GP352">
        <v>0.87250159999999999</v>
      </c>
      <c r="GQ352">
        <v>20.02027</v>
      </c>
      <c r="GR352" s="1">
        <v>2.7651769999999999E-2</v>
      </c>
      <c r="GS352" s="1">
        <v>3.676812</v>
      </c>
      <c r="GT352">
        <v>0.86514120000000005</v>
      </c>
      <c r="GU352">
        <v>19.974489999999999</v>
      </c>
      <c r="GV352" s="1">
        <v>2.7935939999999999E-2</v>
      </c>
      <c r="GW352" s="1">
        <v>3.7294339999999999</v>
      </c>
      <c r="GX352">
        <v>0.85823119999999997</v>
      </c>
      <c r="GY352">
        <v>20.268709999999999</v>
      </c>
      <c r="GZ352" s="1">
        <v>2.7785569999999999E-2</v>
      </c>
      <c r="HA352" s="1">
        <v>3.724329</v>
      </c>
      <c r="HB352">
        <v>0.85074289999999997</v>
      </c>
      <c r="HC352">
        <v>20.431629999999998</v>
      </c>
      <c r="HD352" s="1">
        <v>2.7053649999999999E-2</v>
      </c>
      <c r="HE352" s="1">
        <v>3.6431900000000002</v>
      </c>
      <c r="HF352">
        <v>0.84320119999999998</v>
      </c>
      <c r="HG352">
        <v>20.57724</v>
      </c>
      <c r="HH352" s="1">
        <v>2.58578E-2</v>
      </c>
      <c r="HI352" s="1">
        <v>3.4986130000000002</v>
      </c>
      <c r="HJ352">
        <v>0.83592029999999995</v>
      </c>
      <c r="HK352">
        <v>20.399090000000001</v>
      </c>
      <c r="HL352" s="1">
        <v>2.4371690000000001E-2</v>
      </c>
      <c r="HM352" s="1">
        <v>3.3113570000000001</v>
      </c>
      <c r="HN352">
        <v>0.8281077</v>
      </c>
      <c r="HO352">
        <v>20.10464</v>
      </c>
      <c r="HP352" s="1">
        <v>2.270525E-2</v>
      </c>
      <c r="HQ352" s="1">
        <v>3.0997340000000002</v>
      </c>
      <c r="HR352">
        <v>0.82008029999999998</v>
      </c>
      <c r="HS352">
        <v>19.701139999999999</v>
      </c>
      <c r="HT352" s="1">
        <v>2.1014629999999999E-2</v>
      </c>
      <c r="HU352" s="1">
        <v>2.8834810000000002</v>
      </c>
      <c r="HV352">
        <v>0.8119942</v>
      </c>
      <c r="HW352">
        <v>19.246749999999999</v>
      </c>
      <c r="HX352" s="1">
        <v>1.9380850000000002E-2</v>
      </c>
      <c r="HY352" s="1">
        <v>2.672688</v>
      </c>
      <c r="HZ352">
        <v>0.80387869999999995</v>
      </c>
      <c r="IA352">
        <v>19.028210000000001</v>
      </c>
      <c r="IB352" s="1">
        <v>1.7833350000000001E-2</v>
      </c>
      <c r="IC352" s="1">
        <v>2.4718810000000002</v>
      </c>
      <c r="ID352">
        <v>0.79587810000000003</v>
      </c>
      <c r="IE352">
        <v>19.209350000000001</v>
      </c>
      <c r="IF352" s="1">
        <v>1.639061E-2</v>
      </c>
      <c r="IG352" s="1">
        <v>2.2832849999999998</v>
      </c>
      <c r="IH352">
        <v>0.78777900000000001</v>
      </c>
      <c r="II352">
        <v>19.48704</v>
      </c>
      <c r="IJ352" s="1">
        <v>1.5054990000000001E-2</v>
      </c>
      <c r="IK352" s="1">
        <v>2.1083509999999999</v>
      </c>
      <c r="IL352">
        <v>0.77995970000000003</v>
      </c>
      <c r="IM352">
        <v>19.952079999999999</v>
      </c>
      <c r="IN352" s="1">
        <v>1.3834050000000001E-2</v>
      </c>
      <c r="IO352" s="1">
        <v>1.947927</v>
      </c>
      <c r="IP352">
        <v>0.77229340000000002</v>
      </c>
      <c r="IQ352">
        <v>19.915900000000001</v>
      </c>
      <c r="IR352" s="1">
        <v>1.271041E-2</v>
      </c>
      <c r="IS352" s="1">
        <v>1.7999540000000001</v>
      </c>
      <c r="IT352">
        <v>0.76471639999999996</v>
      </c>
      <c r="IU352">
        <v>19.756329999999998</v>
      </c>
      <c r="IV352" s="1">
        <v>1.1676880000000001E-2</v>
      </c>
      <c r="IW352" s="1">
        <v>1.6633070000000001</v>
      </c>
      <c r="IX352">
        <v>0.75732650000000001</v>
      </c>
      <c r="IY352">
        <v>19.48948</v>
      </c>
      <c r="IZ352" s="1">
        <v>1.072684E-2</v>
      </c>
      <c r="JA352" s="1">
        <v>1.537137</v>
      </c>
      <c r="JB352">
        <v>0.75036480000000005</v>
      </c>
      <c r="JC352">
        <v>19.132169999999999</v>
      </c>
      <c r="JD352" s="1">
        <v>9.8593770000000008E-3</v>
      </c>
      <c r="JE352" s="1">
        <v>1.4210849999999999</v>
      </c>
      <c r="JF352">
        <v>0.74416689999999996</v>
      </c>
      <c r="JG352">
        <v>19.34582</v>
      </c>
      <c r="JH352" s="1">
        <v>9.0706329999999998E-3</v>
      </c>
      <c r="JI352" s="1">
        <v>1.3143629999999999</v>
      </c>
      <c r="JJ352">
        <v>0.73881569999999996</v>
      </c>
      <c r="JK352">
        <v>19.510570000000001</v>
      </c>
      <c r="JL352" s="1">
        <v>8.3493070000000003E-3</v>
      </c>
      <c r="JM352" s="1">
        <v>1.215184</v>
      </c>
      <c r="JN352">
        <v>0.73394550000000003</v>
      </c>
      <c r="JO352">
        <v>19.836960000000001</v>
      </c>
      <c r="JP352" s="1">
        <v>7.6864300000000002E-3</v>
      </c>
      <c r="JQ352" s="1">
        <v>1.1235539999999999</v>
      </c>
      <c r="JR352">
        <v>0.73012509999999997</v>
      </c>
      <c r="JS352">
        <v>20.52345</v>
      </c>
      <c r="JT352" s="1">
        <v>7.0805779999999997E-3</v>
      </c>
      <c r="JU352" s="1">
        <v>1.0381419999999999</v>
      </c>
      <c r="JV352">
        <v>0.72697639999999997</v>
      </c>
      <c r="JW352">
        <v>20.796299999999999</v>
      </c>
      <c r="JX352" s="1">
        <v>6.5184980000000002E-3</v>
      </c>
      <c r="JY352" s="1">
        <v>0.95812839999999999</v>
      </c>
      <c r="JZ352">
        <v>0.7243077</v>
      </c>
      <c r="KA352">
        <v>20.68083</v>
      </c>
      <c r="KB352" s="1">
        <v>5.9933410000000001E-3</v>
      </c>
      <c r="KC352" s="1">
        <v>0.88274989999999998</v>
      </c>
      <c r="KD352">
        <v>0.72215030000000002</v>
      </c>
      <c r="KE352">
        <v>20.46387</v>
      </c>
      <c r="KF352" s="1">
        <v>5.4953349999999996E-3</v>
      </c>
      <c r="KG352" s="1">
        <v>0.81086469999999999</v>
      </c>
      <c r="KH352">
        <v>0.72050349999999996</v>
      </c>
      <c r="KI352">
        <v>20.077290000000001</v>
      </c>
      <c r="KJ352" s="1">
        <v>5.0200619999999996E-3</v>
      </c>
      <c r="KK352" s="1">
        <v>0.74168789999999996</v>
      </c>
      <c r="KL352">
        <v>0.71931400000000001</v>
      </c>
      <c r="KM352">
        <v>20.318079999999998</v>
      </c>
      <c r="KN352" s="1">
        <v>4.5631949999999999E-3</v>
      </c>
      <c r="KO352" s="1">
        <v>0.67471170000000003</v>
      </c>
      <c r="KP352">
        <v>0.71846719999999997</v>
      </c>
      <c r="KQ352">
        <v>20.62152</v>
      </c>
      <c r="KR352" s="1">
        <v>4.1215899999999996E-3</v>
      </c>
      <c r="KS352" s="1">
        <v>0.60981410000000003</v>
      </c>
      <c r="KT352">
        <v>0.71786680000000003</v>
      </c>
      <c r="KU352">
        <v>21.136610000000001</v>
      </c>
      <c r="KV352" s="1">
        <v>3.6943710000000001E-3</v>
      </c>
      <c r="KW352" s="1">
        <v>0.54678990000000005</v>
      </c>
      <c r="KX352">
        <v>0.71749909999999995</v>
      </c>
      <c r="KY352">
        <v>21.74662</v>
      </c>
      <c r="KZ352" s="1">
        <v>3.2767400000000002E-3</v>
      </c>
      <c r="LA352" s="1">
        <v>0.48510019999999998</v>
      </c>
      <c r="LB352">
        <v>0.71736650000000002</v>
      </c>
      <c r="LC352">
        <v>21.839670000000002</v>
      </c>
      <c r="LD352" s="1">
        <v>2.8655719999999998E-3</v>
      </c>
      <c r="LE352" s="1">
        <v>0.42430040000000002</v>
      </c>
      <c r="LF352">
        <v>0.71741069999999996</v>
      </c>
      <c r="LG352">
        <v>21.73518</v>
      </c>
      <c r="LH352" s="1">
        <v>2.4626119999999999E-3</v>
      </c>
      <c r="LI352" s="1">
        <v>0.36462860000000002</v>
      </c>
      <c r="LJ352">
        <v>0.71759240000000002</v>
      </c>
      <c r="LK352">
        <v>21.524000000000001</v>
      </c>
      <c r="LL352" s="1">
        <v>2.0776179999999998E-3</v>
      </c>
      <c r="LM352" s="1">
        <v>0.30758039999999998</v>
      </c>
      <c r="LN352">
        <v>0.71793410000000002</v>
      </c>
      <c r="LO352">
        <v>21.156510000000001</v>
      </c>
      <c r="LP352" s="1">
        <v>1.726691E-3</v>
      </c>
      <c r="LQ352" s="1">
        <v>0.25554519999999997</v>
      </c>
      <c r="LR352">
        <v>0.7183467</v>
      </c>
      <c r="LS352">
        <v>21.41264</v>
      </c>
      <c r="LT352" s="1">
        <v>1.4262280000000001E-3</v>
      </c>
      <c r="LU352" s="1">
        <v>0.21093529999999999</v>
      </c>
      <c r="LV352">
        <v>0.71877829999999998</v>
      </c>
      <c r="LW352">
        <v>21.63936</v>
      </c>
      <c r="LX352" s="1">
        <v>1.184423E-3</v>
      </c>
      <c r="LY352" s="1">
        <v>0.17502860000000001</v>
      </c>
      <c r="LZ352">
        <v>0.71917679999999995</v>
      </c>
      <c r="MA352">
        <v>22.07676</v>
      </c>
      <c r="MB352" s="1">
        <v>9.9990959999999999E-4</v>
      </c>
      <c r="MC352" s="1">
        <v>0.14763309999999999</v>
      </c>
      <c r="MD352">
        <v>0.71950080000000005</v>
      </c>
      <c r="ME352">
        <v>22.55348</v>
      </c>
      <c r="MF352" s="1">
        <v>8.6332810000000005E-4</v>
      </c>
      <c r="MG352" s="1">
        <v>0.12736059999999999</v>
      </c>
      <c r="MH352">
        <v>0.7198213</v>
      </c>
      <c r="MI352">
        <v>22.595469999999999</v>
      </c>
      <c r="MJ352" s="1">
        <v>7.6185269999999995E-4</v>
      </c>
      <c r="MK352" s="1">
        <v>0.1123131</v>
      </c>
      <c r="ML352">
        <v>0.72006079999999995</v>
      </c>
      <c r="MM352">
        <v>22.39207</v>
      </c>
      <c r="MN352" s="1">
        <v>6.8389690000000001E-4</v>
      </c>
      <c r="MO352" s="1">
        <v>0.10076889999999999</v>
      </c>
      <c r="MP352">
        <v>0.72026780000000001</v>
      </c>
      <c r="MQ352">
        <v>22.100249999999999</v>
      </c>
      <c r="MR352" s="1">
        <v>6.2101560000000003E-4</v>
      </c>
      <c r="MS352" s="1">
        <v>9.1475189999999998E-2</v>
      </c>
      <c r="MT352">
        <v>0.72046969999999999</v>
      </c>
      <c r="MU352">
        <v>21.666180000000001</v>
      </c>
      <c r="MV352" s="1">
        <v>5.6853619999999998E-4</v>
      </c>
      <c r="MW352" s="1">
        <v>8.3717760000000002E-2</v>
      </c>
      <c r="MX352">
        <v>0.72060020000000002</v>
      </c>
      <c r="MY352">
        <v>21.69453</v>
      </c>
      <c r="MZ352" s="1">
        <v>5.2408700000000001E-4</v>
      </c>
      <c r="NA352" s="1">
        <v>7.7162149999999999E-2</v>
      </c>
      <c r="NB352">
        <v>0.72060869999999999</v>
      </c>
      <c r="NC352">
        <v>21.241759999999999</v>
      </c>
      <c r="ND352" s="1">
        <v>4.8661690000000003E-4</v>
      </c>
      <c r="NE352" s="1">
        <v>7.1632879999999996E-2</v>
      </c>
      <c r="NF352">
        <v>0.72046529999999998</v>
      </c>
      <c r="NG352">
        <v>21.63344</v>
      </c>
      <c r="NH352" s="1">
        <v>4.5496989999999998E-4</v>
      </c>
      <c r="NI352" s="1">
        <v>6.6982139999999996E-2</v>
      </c>
      <c r="NJ352">
        <v>0.72016469999999999</v>
      </c>
      <c r="NK352">
        <v>21.902539999999998</v>
      </c>
      <c r="NL352" s="1">
        <v>4.2799E-4</v>
      </c>
      <c r="NM352" s="1">
        <v>6.3034110000000004E-2</v>
      </c>
      <c r="NN352">
        <v>0.7197306</v>
      </c>
      <c r="NO352">
        <v>21.997610000000002</v>
      </c>
      <c r="NP352" s="1">
        <v>4.0454070000000002E-4</v>
      </c>
      <c r="NQ352" s="1">
        <v>5.9612999999999999E-2</v>
      </c>
      <c r="NR352">
        <v>0.71913629999999995</v>
      </c>
      <c r="NS352">
        <v>22.012039999999999</v>
      </c>
      <c r="NT352" s="1">
        <v>3.8363360000000002E-4</v>
      </c>
      <c r="NU352" s="1">
        <v>5.6573539999999999E-2</v>
      </c>
      <c r="NV352">
        <v>0.71844280000000005</v>
      </c>
      <c r="NW352">
        <v>21.797830000000001</v>
      </c>
      <c r="NX352" s="1">
        <v>3.6464009999999999E-4</v>
      </c>
      <c r="NY352" s="1">
        <v>5.3821639999999997E-2</v>
      </c>
      <c r="NZ352">
        <v>0.71759989999999996</v>
      </c>
      <c r="OA352">
        <v>21.618919999999999</v>
      </c>
      <c r="OB352" s="1">
        <v>3.4729379999999998E-4</v>
      </c>
      <c r="OC352" s="1">
        <v>5.1315399999999997E-2</v>
      </c>
      <c r="OD352">
        <v>0.71673690000000001</v>
      </c>
      <c r="OE352">
        <v>22.1233</v>
      </c>
      <c r="OF352" s="1">
        <v>3.3144659999999999E-4</v>
      </c>
      <c r="OG352" s="1">
        <v>4.9027149999999999E-2</v>
      </c>
      <c r="OH352">
        <v>0.71592540000000005</v>
      </c>
      <c r="OI352">
        <v>22.653949999999998</v>
      </c>
      <c r="OJ352" s="1">
        <v>3.1708039999999999E-4</v>
      </c>
      <c r="OK352" s="1">
        <v>4.6939950000000001E-2</v>
      </c>
    </row>
    <row r="353" spans="1:401" x14ac:dyDescent="0.35">
      <c r="A353">
        <v>359</v>
      </c>
      <c r="B353" t="s">
        <v>4</v>
      </c>
      <c r="C353" t="s">
        <v>181</v>
      </c>
      <c r="D353" t="s">
        <v>359</v>
      </c>
      <c r="E353">
        <v>770.80259999999998</v>
      </c>
      <c r="F353">
        <v>1.3246899999999999</v>
      </c>
      <c r="G353">
        <v>17.649069999999998</v>
      </c>
      <c r="H353">
        <v>0</v>
      </c>
      <c r="I353">
        <v>0</v>
      </c>
      <c r="J353">
        <v>1.3229489999999999</v>
      </c>
      <c r="K353">
        <v>17.822800000000001</v>
      </c>
      <c r="L353">
        <v>0</v>
      </c>
      <c r="M353">
        <v>0</v>
      </c>
      <c r="N353">
        <v>1.32087</v>
      </c>
      <c r="O353">
        <v>18.073920000000001</v>
      </c>
      <c r="P353">
        <v>0</v>
      </c>
      <c r="Q353">
        <v>0</v>
      </c>
      <c r="R353">
        <v>1.318743</v>
      </c>
      <c r="S353">
        <v>18.459389999999999</v>
      </c>
      <c r="T353">
        <v>0</v>
      </c>
      <c r="U353">
        <v>0</v>
      </c>
      <c r="V353">
        <v>1.316535</v>
      </c>
      <c r="W353">
        <v>18.920780000000001</v>
      </c>
      <c r="X353">
        <v>0</v>
      </c>
      <c r="Y353">
        <v>0</v>
      </c>
      <c r="Z353">
        <v>1.3142769999999999</v>
      </c>
      <c r="AA353">
        <v>19.206469999999999</v>
      </c>
      <c r="AB353">
        <v>0</v>
      </c>
      <c r="AC353">
        <v>0</v>
      </c>
      <c r="AD353">
        <v>1.312055</v>
      </c>
      <c r="AE353">
        <v>19.137509999999999</v>
      </c>
      <c r="AF353">
        <v>0</v>
      </c>
      <c r="AG353">
        <v>0</v>
      </c>
      <c r="AH353">
        <v>1.3096890000000001</v>
      </c>
      <c r="AI353">
        <v>18.873339999999999</v>
      </c>
      <c r="AJ353">
        <v>0</v>
      </c>
      <c r="AK353">
        <v>0</v>
      </c>
      <c r="AL353">
        <v>1.307609</v>
      </c>
      <c r="AM353">
        <v>18.53426</v>
      </c>
      <c r="AN353">
        <v>0</v>
      </c>
      <c r="AO353">
        <v>0</v>
      </c>
      <c r="AP353">
        <v>1.3055669999999999</v>
      </c>
      <c r="AQ353">
        <v>18.576239999999999</v>
      </c>
      <c r="AR353">
        <v>0</v>
      </c>
      <c r="AS353">
        <v>0</v>
      </c>
      <c r="AT353">
        <v>1.3032189999999999</v>
      </c>
      <c r="AU353">
        <v>18.84423</v>
      </c>
      <c r="AV353">
        <v>0</v>
      </c>
      <c r="AW353">
        <v>0</v>
      </c>
      <c r="AX353">
        <v>1.3007280000000001</v>
      </c>
      <c r="AY353">
        <v>19.258379999999999</v>
      </c>
      <c r="AZ353">
        <v>0</v>
      </c>
      <c r="BA353">
        <v>0</v>
      </c>
      <c r="BB353">
        <v>1.298279</v>
      </c>
      <c r="BC353">
        <v>19.76764</v>
      </c>
      <c r="BD353">
        <v>0</v>
      </c>
      <c r="BE353">
        <v>0</v>
      </c>
      <c r="BF353">
        <v>1.2957270000000001</v>
      </c>
      <c r="BG353">
        <v>20.011959999999998</v>
      </c>
      <c r="BH353">
        <v>0</v>
      </c>
      <c r="BI353">
        <v>0</v>
      </c>
      <c r="BJ353">
        <v>1.29322</v>
      </c>
      <c r="BK353">
        <v>20.020510000000002</v>
      </c>
      <c r="BL353">
        <v>0</v>
      </c>
      <c r="BM353">
        <v>0</v>
      </c>
      <c r="BN353">
        <v>1.290667</v>
      </c>
      <c r="BO353">
        <v>19.83333</v>
      </c>
      <c r="BP353">
        <v>0</v>
      </c>
      <c r="BQ353">
        <v>0</v>
      </c>
      <c r="BR353">
        <v>1.2880119999999999</v>
      </c>
      <c r="BS353">
        <v>19.60801</v>
      </c>
      <c r="BT353">
        <v>4.8338280000000004E-37</v>
      </c>
      <c r="BU353">
        <v>6.0771099999999998E-35</v>
      </c>
      <c r="BV353">
        <v>1.2850870000000001</v>
      </c>
      <c r="BW353">
        <v>19.599270000000001</v>
      </c>
      <c r="BX353">
        <v>5.2354649999999995E-25</v>
      </c>
      <c r="BY353" s="1">
        <v>7.4378320000000001E-23</v>
      </c>
      <c r="BZ353">
        <v>1.281792</v>
      </c>
      <c r="CA353">
        <v>19.48836</v>
      </c>
      <c r="CB353" s="1">
        <v>7.6824930000000005E-20</v>
      </c>
      <c r="CC353" s="1">
        <v>1.061023E-17</v>
      </c>
      <c r="CD353">
        <v>1.2781849999999999</v>
      </c>
      <c r="CE353">
        <v>19.621749999999999</v>
      </c>
      <c r="CF353" s="1">
        <v>1.077775E-12</v>
      </c>
      <c r="CG353" s="1">
        <v>1.8325510000000001E-10</v>
      </c>
      <c r="CH353">
        <v>1.2743279999999999</v>
      </c>
      <c r="CI353">
        <v>19.588529999999999</v>
      </c>
      <c r="CJ353" s="1">
        <v>5.5244419999999998E-9</v>
      </c>
      <c r="CK353" s="1">
        <v>1.0277210000000001E-6</v>
      </c>
      <c r="CL353">
        <v>1.270448</v>
      </c>
      <c r="CM353">
        <v>19.544219999999999</v>
      </c>
      <c r="CN353" s="1">
        <v>2.9838929999999999E-6</v>
      </c>
      <c r="CO353" s="1">
        <v>5.8554210000000002E-4</v>
      </c>
      <c r="CP353">
        <v>1.2662910000000001</v>
      </c>
      <c r="CQ353">
        <v>19.401260000000001</v>
      </c>
      <c r="CR353" s="1">
        <v>3.8562600000000002E-4</v>
      </c>
      <c r="CS353" s="1">
        <v>7.881428E-2</v>
      </c>
      <c r="CT353">
        <v>1.2617320000000001</v>
      </c>
      <c r="CU353">
        <v>19.183150000000001</v>
      </c>
      <c r="CV353" s="1">
        <v>1.6979279999999999E-2</v>
      </c>
      <c r="CW353" s="1">
        <v>3.595459</v>
      </c>
      <c r="CX353">
        <v>1.256861</v>
      </c>
      <c r="CY353">
        <v>18.92745</v>
      </c>
      <c r="CZ353" s="1">
        <v>0.31311119999999998</v>
      </c>
      <c r="DA353" s="1">
        <v>68.397919999999999</v>
      </c>
      <c r="DB353">
        <v>1.251857</v>
      </c>
      <c r="DC353">
        <v>18.989650000000001</v>
      </c>
      <c r="DD353" s="1">
        <v>2.7821099999999999</v>
      </c>
      <c r="DE353">
        <v>624.76589999999999</v>
      </c>
      <c r="DF353">
        <v>1.247004</v>
      </c>
      <c r="DG353">
        <v>18.882020000000001</v>
      </c>
      <c r="DH353" s="1">
        <v>13.23434</v>
      </c>
      <c r="DI353">
        <v>3046.8180000000002</v>
      </c>
      <c r="DJ353">
        <v>1.24291</v>
      </c>
      <c r="DK353">
        <v>19.017759999999999</v>
      </c>
      <c r="DL353">
        <v>36.699919999999999</v>
      </c>
      <c r="DM353">
        <v>8629.0830000000005</v>
      </c>
      <c r="DN353">
        <v>1.239544</v>
      </c>
      <c r="DO353">
        <v>19.155010000000001</v>
      </c>
      <c r="DP353">
        <v>63.671309999999998</v>
      </c>
      <c r="DQ353">
        <v>15245.1</v>
      </c>
      <c r="DR353">
        <v>1.236837</v>
      </c>
      <c r="DS353">
        <v>19.2471</v>
      </c>
      <c r="DT353">
        <v>73.010739999999998</v>
      </c>
      <c r="DU353">
        <v>17753.330000000002</v>
      </c>
      <c r="DV353">
        <v>1.2342789999999999</v>
      </c>
      <c r="DW353">
        <v>19.16255</v>
      </c>
      <c r="DX353">
        <v>58.00085</v>
      </c>
      <c r="DY353">
        <v>14312.09</v>
      </c>
      <c r="DZ353">
        <v>1.231797</v>
      </c>
      <c r="EA353">
        <v>18.940359999999998</v>
      </c>
      <c r="EB353">
        <v>33.274120000000003</v>
      </c>
      <c r="EC353">
        <v>8353.8119999999999</v>
      </c>
      <c r="ED353">
        <v>1.2291909999999999</v>
      </c>
      <c r="EE353">
        <v>18.808129999999998</v>
      </c>
      <c r="EF353">
        <v>14.31202</v>
      </c>
      <c r="EG353">
        <v>3651.3670000000002</v>
      </c>
      <c r="EH353">
        <v>1.2263999999999999</v>
      </c>
      <c r="EI353">
        <v>19.069690000000001</v>
      </c>
      <c r="EJ353">
        <v>4.7870929999999996</v>
      </c>
      <c r="EK353">
        <v>1239.1089999999999</v>
      </c>
      <c r="EL353">
        <v>1.2236830000000001</v>
      </c>
      <c r="EM353">
        <v>19.233879999999999</v>
      </c>
      <c r="EN353">
        <v>1.307253</v>
      </c>
      <c r="EO353">
        <v>342.24509999999998</v>
      </c>
      <c r="EP353">
        <v>1.2204900000000001</v>
      </c>
      <c r="EQ353">
        <v>19.573029999999999</v>
      </c>
      <c r="ER353">
        <v>0.32550679999999999</v>
      </c>
      <c r="ES353">
        <v>85.43056</v>
      </c>
      <c r="ET353">
        <v>1.2169620000000001</v>
      </c>
      <c r="EU353">
        <v>19.977879999999999</v>
      </c>
      <c r="EV353">
        <v>0.1001673</v>
      </c>
      <c r="EW353">
        <v>25.745570000000001</v>
      </c>
      <c r="EX353">
        <v>1.213017</v>
      </c>
      <c r="EY353">
        <v>20.124790000000001</v>
      </c>
      <c r="EZ353">
        <v>5.4467149999999999E-2</v>
      </c>
      <c r="FA353">
        <v>13.58502</v>
      </c>
      <c r="FB353">
        <v>1.208375</v>
      </c>
      <c r="FC353">
        <v>19.989000000000001</v>
      </c>
      <c r="FD353">
        <v>4.4259550000000002E-2</v>
      </c>
      <c r="FE353">
        <v>10.923209999999999</v>
      </c>
      <c r="FF353">
        <v>1.2031430000000001</v>
      </c>
      <c r="FG353">
        <v>19.751370000000001</v>
      </c>
      <c r="FH353">
        <v>4.0389580000000001E-2</v>
      </c>
      <c r="FI353">
        <v>9.9683309999999992</v>
      </c>
      <c r="FJ353">
        <v>1.197168</v>
      </c>
      <c r="FK353">
        <v>19.604849999999999</v>
      </c>
      <c r="FL353" s="1">
        <v>3.7756070000000003E-2</v>
      </c>
      <c r="FM353">
        <v>9.3454420000000002</v>
      </c>
      <c r="FN353">
        <v>1.1904889999999999</v>
      </c>
      <c r="FO353">
        <v>19.91169</v>
      </c>
      <c r="FP353" s="1">
        <v>3.5426989999999998E-2</v>
      </c>
      <c r="FQ353">
        <v>8.7980339999999995</v>
      </c>
      <c r="FR353">
        <v>1.1840930000000001</v>
      </c>
      <c r="FS353">
        <v>20.203240000000001</v>
      </c>
      <c r="FT353" s="1">
        <v>3.3230879999999997E-2</v>
      </c>
      <c r="FU353">
        <v>8.2782999999999998</v>
      </c>
      <c r="FV353">
        <v>1.176992</v>
      </c>
      <c r="FW353">
        <v>20.50947</v>
      </c>
      <c r="FX353" s="1">
        <v>3.1142360000000001E-2</v>
      </c>
      <c r="FY353">
        <v>7.7849009999999996</v>
      </c>
      <c r="FZ353">
        <v>1.1706749999999999</v>
      </c>
      <c r="GA353">
        <v>20.837890000000002</v>
      </c>
      <c r="GB353" s="1">
        <v>2.9336649999999999E-2</v>
      </c>
      <c r="GC353" s="1">
        <v>7.351229</v>
      </c>
      <c r="GD353">
        <v>1.1648289999999999</v>
      </c>
      <c r="GE353">
        <v>20.769780000000001</v>
      </c>
      <c r="GF353" s="1">
        <v>2.800246E-2</v>
      </c>
      <c r="GG353" s="1">
        <v>7.0289609999999998</v>
      </c>
      <c r="GH353">
        <v>1.158658</v>
      </c>
      <c r="GI353">
        <v>20.55444</v>
      </c>
      <c r="GJ353" s="1">
        <v>2.730573E-2</v>
      </c>
      <c r="GK353" s="1">
        <v>6.8637620000000004</v>
      </c>
      <c r="GL353">
        <v>1.1527909999999999</v>
      </c>
      <c r="GM353">
        <v>20.245899999999999</v>
      </c>
      <c r="GN353" s="1">
        <v>2.7275850000000001E-2</v>
      </c>
      <c r="GO353" s="1">
        <v>6.8644160000000003</v>
      </c>
      <c r="GP353">
        <v>1.147297</v>
      </c>
      <c r="GQ353">
        <v>20.020779999999998</v>
      </c>
      <c r="GR353" s="1">
        <v>2.7634180000000001E-2</v>
      </c>
      <c r="GS353" s="1">
        <v>6.9642879999999998</v>
      </c>
      <c r="GT353">
        <v>1.141437</v>
      </c>
      <c r="GU353">
        <v>19.975670000000001</v>
      </c>
      <c r="GV353" s="1">
        <v>2.7926670000000001E-2</v>
      </c>
      <c r="GW353" s="1">
        <v>7.0545390000000001</v>
      </c>
      <c r="GX353">
        <v>1.135472</v>
      </c>
      <c r="GY353">
        <v>20.282499999999999</v>
      </c>
      <c r="GZ353" s="1">
        <v>2.7797329999999999E-2</v>
      </c>
      <c r="HA353" s="1">
        <v>7.0421529999999999</v>
      </c>
      <c r="HB353">
        <v>1.1286510000000001</v>
      </c>
      <c r="HC353">
        <v>20.431930000000001</v>
      </c>
      <c r="HD353" s="1">
        <v>2.7086289999999999E-2</v>
      </c>
      <c r="HE353" s="1">
        <v>6.8869389999999999</v>
      </c>
      <c r="HF353">
        <v>1.121807</v>
      </c>
      <c r="HG353">
        <v>20.583100000000002</v>
      </c>
      <c r="HH353" s="1">
        <v>2.5906519999999999E-2</v>
      </c>
      <c r="HI353" s="1">
        <v>6.6115440000000003</v>
      </c>
      <c r="HJ353">
        <v>1.115375</v>
      </c>
      <c r="HK353">
        <v>20.400790000000001</v>
      </c>
      <c r="HL353" s="1">
        <v>2.443058E-2</v>
      </c>
      <c r="HM353" s="1">
        <v>6.2526999999999999</v>
      </c>
      <c r="HN353">
        <v>1.108233</v>
      </c>
      <c r="HO353">
        <v>20.111339999999998</v>
      </c>
      <c r="HP353" s="1">
        <v>2.276711E-2</v>
      </c>
      <c r="HQ353" s="1">
        <v>5.8459440000000003</v>
      </c>
      <c r="HR353">
        <v>1.1008830000000001</v>
      </c>
      <c r="HS353">
        <v>19.708600000000001</v>
      </c>
      <c r="HT353" s="1">
        <v>2.1076609999999999E-2</v>
      </c>
      <c r="HU353" s="1">
        <v>5.4295960000000001</v>
      </c>
      <c r="HV353">
        <v>1.0935280000000001</v>
      </c>
      <c r="HW353">
        <v>19.250209999999999</v>
      </c>
      <c r="HX353" s="1">
        <v>1.9440079999999998E-2</v>
      </c>
      <c r="HY353" s="1">
        <v>5.023434</v>
      </c>
      <c r="HZ353">
        <v>1.0861529999999999</v>
      </c>
      <c r="IA353">
        <v>19.030550000000002</v>
      </c>
      <c r="IB353" s="1">
        <v>1.788961E-2</v>
      </c>
      <c r="IC353" s="1">
        <v>4.6369300000000004</v>
      </c>
      <c r="ID353">
        <v>1.07864</v>
      </c>
      <c r="IE353">
        <v>19.213069999999998</v>
      </c>
      <c r="IF353" s="1">
        <v>1.6442950000000001E-2</v>
      </c>
      <c r="IG353" s="1">
        <v>4.2747380000000001</v>
      </c>
      <c r="IH353">
        <v>1.070773</v>
      </c>
      <c r="II353">
        <v>19.483250000000002</v>
      </c>
      <c r="IJ353" s="1">
        <v>1.5103500000000001E-2</v>
      </c>
      <c r="IK353" s="1">
        <v>3.9396789999999999</v>
      </c>
      <c r="IL353">
        <v>1.0632630000000001</v>
      </c>
      <c r="IM353">
        <v>19.952300000000001</v>
      </c>
      <c r="IN353" s="1">
        <v>1.3879219999999999E-2</v>
      </c>
      <c r="IO353" s="1">
        <v>3.6335600000000001</v>
      </c>
      <c r="IP353">
        <v>1.0558689999999999</v>
      </c>
      <c r="IQ353">
        <v>19.906400000000001</v>
      </c>
      <c r="IR353" s="1">
        <v>1.275185E-2</v>
      </c>
      <c r="IS353" s="1">
        <v>3.351448</v>
      </c>
      <c r="IT353">
        <v>1.0487109999999999</v>
      </c>
      <c r="IU353">
        <v>19.746040000000001</v>
      </c>
      <c r="IV353" s="1">
        <v>1.171517E-2</v>
      </c>
      <c r="IW353" s="1">
        <v>3.0909520000000001</v>
      </c>
      <c r="IX353">
        <v>1.0417190000000001</v>
      </c>
      <c r="IY353">
        <v>19.495719999999999</v>
      </c>
      <c r="IZ353" s="1">
        <v>1.0762229999999999E-2</v>
      </c>
      <c r="JA353" s="1">
        <v>2.8509220000000002</v>
      </c>
      <c r="JB353">
        <v>1.035158</v>
      </c>
      <c r="JC353">
        <v>19.142189999999999</v>
      </c>
      <c r="JD353" s="1">
        <v>9.8916960000000002E-3</v>
      </c>
      <c r="JE353" s="1">
        <v>2.6304620000000001</v>
      </c>
      <c r="JF353">
        <v>1.0295719999999999</v>
      </c>
      <c r="JG353">
        <v>19.36824</v>
      </c>
      <c r="JH353" s="1">
        <v>9.1006260000000005E-3</v>
      </c>
      <c r="JI353" s="1">
        <v>2.4282550000000001</v>
      </c>
      <c r="JJ353">
        <v>1.0251410000000001</v>
      </c>
      <c r="JK353">
        <v>19.535160000000001</v>
      </c>
      <c r="JL353" s="1">
        <v>8.377074E-3</v>
      </c>
      <c r="JM353" s="1">
        <v>2.2403279999999999</v>
      </c>
      <c r="JN353">
        <v>1.0209379999999999</v>
      </c>
      <c r="JO353">
        <v>19.83323</v>
      </c>
      <c r="JP353" s="1">
        <v>7.7117549999999998E-3</v>
      </c>
      <c r="JQ353" s="1">
        <v>2.0677159999999999</v>
      </c>
      <c r="JR353">
        <v>1.0182599999999999</v>
      </c>
      <c r="JS353">
        <v>20.517600000000002</v>
      </c>
      <c r="JT353" s="1">
        <v>7.1043629999999998E-3</v>
      </c>
      <c r="JU353" s="1">
        <v>1.90666</v>
      </c>
      <c r="JV353">
        <v>1.016051</v>
      </c>
      <c r="JW353">
        <v>20.788180000000001</v>
      </c>
      <c r="JX353" s="1">
        <v>6.5408180000000003E-3</v>
      </c>
      <c r="JY353" s="1">
        <v>1.7569889999999999</v>
      </c>
      <c r="JZ353">
        <v>1.01423</v>
      </c>
      <c r="KA353">
        <v>20.65099</v>
      </c>
      <c r="KB353" s="1">
        <v>6.0144630000000003E-3</v>
      </c>
      <c r="KC353" s="1">
        <v>1.616644</v>
      </c>
      <c r="KD353">
        <v>1.0129010000000001</v>
      </c>
      <c r="KE353">
        <v>20.457809999999998</v>
      </c>
      <c r="KF353" s="1">
        <v>5.5155029999999997E-3</v>
      </c>
      <c r="KG353" s="1">
        <v>1.4833879999999999</v>
      </c>
      <c r="KH353">
        <v>1.01214</v>
      </c>
      <c r="KI353">
        <v>20.09525</v>
      </c>
      <c r="KJ353" s="1">
        <v>5.0395650000000002E-3</v>
      </c>
      <c r="KK353" s="1">
        <v>1.3556140000000001</v>
      </c>
      <c r="KL353">
        <v>1.01193</v>
      </c>
      <c r="KM353">
        <v>20.36562</v>
      </c>
      <c r="KN353" s="1">
        <v>4.5820749999999997E-3</v>
      </c>
      <c r="KO353" s="1">
        <v>1.2323379999999999</v>
      </c>
      <c r="KP353">
        <v>1.0119819999999999</v>
      </c>
      <c r="KQ353">
        <v>20.676649999999999</v>
      </c>
      <c r="KR353" s="1">
        <v>4.1398709999999998E-3</v>
      </c>
      <c r="KS353" s="1">
        <v>1.11331</v>
      </c>
      <c r="KT353">
        <v>1.0122329999999999</v>
      </c>
      <c r="KU353">
        <v>21.175879999999999</v>
      </c>
      <c r="KV353" s="1">
        <v>3.7121749999999998E-3</v>
      </c>
      <c r="KW353" s="1">
        <v>0.99802199999999996</v>
      </c>
      <c r="KX353">
        <v>1.0126569999999999</v>
      </c>
      <c r="KY353">
        <v>21.76632</v>
      </c>
      <c r="KZ353" s="1">
        <v>3.2942129999999998E-3</v>
      </c>
      <c r="LA353" s="1">
        <v>0.88560050000000001</v>
      </c>
      <c r="LB353">
        <v>1.0133270000000001</v>
      </c>
      <c r="LC353">
        <v>21.83117</v>
      </c>
      <c r="LD353" s="1">
        <v>2.882866E-3</v>
      </c>
      <c r="LE353" s="1">
        <v>0.775065</v>
      </c>
      <c r="LF353">
        <v>1.0140560000000001</v>
      </c>
      <c r="LG353">
        <v>21.700970000000002</v>
      </c>
      <c r="LH353" s="1">
        <v>2.4794169999999998E-3</v>
      </c>
      <c r="LI353" s="1">
        <v>0.66668139999999998</v>
      </c>
      <c r="LJ353">
        <v>1.0150060000000001</v>
      </c>
      <c r="LK353">
        <v>21.518899999999999</v>
      </c>
      <c r="LL353" s="1">
        <v>2.0934040000000001E-3</v>
      </c>
      <c r="LM353" s="1">
        <v>0.56287759999999998</v>
      </c>
      <c r="LN353">
        <v>1.0160530000000001</v>
      </c>
      <c r="LO353">
        <v>21.17483</v>
      </c>
      <c r="LP353" s="1">
        <v>1.740716E-3</v>
      </c>
      <c r="LQ353" s="1">
        <v>0.46788259999999998</v>
      </c>
      <c r="LR353">
        <v>1.0171559999999999</v>
      </c>
      <c r="LS353">
        <v>21.468150000000001</v>
      </c>
      <c r="LT353" s="1">
        <v>1.437891E-3</v>
      </c>
      <c r="LU353" s="1">
        <v>0.38605919999999999</v>
      </c>
      <c r="LV353">
        <v>1.018097</v>
      </c>
      <c r="LW353">
        <v>21.703939999999999</v>
      </c>
      <c r="LX353" s="1">
        <v>1.193546E-3</v>
      </c>
      <c r="LY353" s="1">
        <v>0.31992330000000002</v>
      </c>
      <c r="LZ353">
        <v>1.01884</v>
      </c>
      <c r="MA353">
        <v>22.124289999999998</v>
      </c>
      <c r="MB353" s="1">
        <v>1.006729E-3</v>
      </c>
      <c r="MC353" s="1">
        <v>0.26932529999999999</v>
      </c>
      <c r="MD353">
        <v>1.0194319999999999</v>
      </c>
      <c r="ME353">
        <v>22.574190000000002</v>
      </c>
      <c r="MF353" s="1">
        <v>8.6834439999999998E-4</v>
      </c>
      <c r="MG353" s="1">
        <v>0.23184060000000001</v>
      </c>
      <c r="MH353">
        <v>1.019879</v>
      </c>
      <c r="MI353">
        <v>22.590330000000002</v>
      </c>
      <c r="MJ353" s="1">
        <v>7.656103E-4</v>
      </c>
      <c r="MK353" s="1">
        <v>0.20408299999999999</v>
      </c>
      <c r="ML353">
        <v>1.020149</v>
      </c>
      <c r="MM353">
        <v>22.363910000000001</v>
      </c>
      <c r="MN353" s="1">
        <v>6.8684089999999996E-4</v>
      </c>
      <c r="MO353" s="1">
        <v>0.18288119999999999</v>
      </c>
      <c r="MP353">
        <v>1.0203199999999999</v>
      </c>
      <c r="MQ353">
        <v>22.096689999999999</v>
      </c>
      <c r="MR353" s="1">
        <v>6.2342470000000005E-4</v>
      </c>
      <c r="MS353" s="1">
        <v>0.16588349999999999</v>
      </c>
      <c r="MT353">
        <v>1.0204580000000001</v>
      </c>
      <c r="MU353">
        <v>21.684419999999999</v>
      </c>
      <c r="MV353" s="1">
        <v>5.705641E-4</v>
      </c>
      <c r="MW353" s="1">
        <v>0.15173700000000001</v>
      </c>
      <c r="MX353">
        <v>1.0204759999999999</v>
      </c>
      <c r="MY353">
        <v>21.746829999999999</v>
      </c>
      <c r="MZ353" s="1">
        <v>5.2579809999999999E-4</v>
      </c>
      <c r="NA353" s="1">
        <v>0.139792</v>
      </c>
      <c r="NB353">
        <v>1.020259</v>
      </c>
      <c r="NC353">
        <v>21.276700000000002</v>
      </c>
      <c r="ND353" s="1">
        <v>4.8805190000000002E-4</v>
      </c>
      <c r="NE353" s="1">
        <v>0.12972510000000001</v>
      </c>
      <c r="NF353">
        <v>1.0197609999999999</v>
      </c>
      <c r="NG353">
        <v>21.66602</v>
      </c>
      <c r="NH353" s="1">
        <v>4.5617439999999997E-4</v>
      </c>
      <c r="NI353" s="1">
        <v>0.121269</v>
      </c>
      <c r="NJ353">
        <v>1.0189189999999999</v>
      </c>
      <c r="NK353">
        <v>21.924620000000001</v>
      </c>
      <c r="NL353" s="1">
        <v>4.2901480000000002E-4</v>
      </c>
      <c r="NM353" s="1">
        <v>0.1141157</v>
      </c>
      <c r="NN353">
        <v>1.017854</v>
      </c>
      <c r="NO353">
        <v>21.985029999999998</v>
      </c>
      <c r="NP353" s="1">
        <v>4.0543879999999999E-4</v>
      </c>
      <c r="NQ353" s="1">
        <v>0.1079349</v>
      </c>
      <c r="NR353">
        <v>1.0165580000000001</v>
      </c>
      <c r="NS353">
        <v>21.979600000000001</v>
      </c>
      <c r="NT353" s="1">
        <v>3.8444230000000002E-4</v>
      </c>
      <c r="NU353" s="1">
        <v>0.1024665</v>
      </c>
      <c r="NV353">
        <v>1.015083</v>
      </c>
      <c r="NW353">
        <v>21.789069999999999</v>
      </c>
      <c r="NX353" s="1">
        <v>3.6538070000000002E-4</v>
      </c>
      <c r="NY353" s="1">
        <v>9.7524669999999994E-2</v>
      </c>
      <c r="NZ353">
        <v>1.0134320000000001</v>
      </c>
      <c r="OA353">
        <v>21.62716</v>
      </c>
      <c r="OB353" s="1">
        <v>3.479671E-4</v>
      </c>
      <c r="OC353" s="1">
        <v>9.30203E-2</v>
      </c>
      <c r="OD353">
        <v>1.0117959999999999</v>
      </c>
      <c r="OE353">
        <v>22.168939999999999</v>
      </c>
      <c r="OF353" s="1">
        <v>3.3206449999999998E-4</v>
      </c>
      <c r="OG353" s="1">
        <v>8.8903350000000006E-2</v>
      </c>
      <c r="OH353">
        <v>1.010432</v>
      </c>
      <c r="OI353">
        <v>22.707660000000001</v>
      </c>
      <c r="OJ353" s="1">
        <v>3.176435E-4</v>
      </c>
      <c r="OK353" s="1">
        <v>8.5128640000000005E-2</v>
      </c>
    </row>
    <row r="354" spans="1:401" x14ac:dyDescent="0.35">
      <c r="A354">
        <v>360</v>
      </c>
      <c r="B354" t="s">
        <v>4</v>
      </c>
      <c r="C354" t="s">
        <v>181</v>
      </c>
      <c r="D354" t="s">
        <v>360</v>
      </c>
      <c r="E354">
        <v>607.38409999999999</v>
      </c>
      <c r="F354">
        <v>0.75499439999999995</v>
      </c>
      <c r="G354">
        <v>17.67193</v>
      </c>
      <c r="H354">
        <v>0</v>
      </c>
      <c r="I354">
        <v>0</v>
      </c>
      <c r="J354">
        <v>0.7564343</v>
      </c>
      <c r="K354">
        <v>17.877659999999999</v>
      </c>
      <c r="L354">
        <v>0</v>
      </c>
      <c r="M354">
        <v>0</v>
      </c>
      <c r="N354">
        <v>0.75837460000000001</v>
      </c>
      <c r="O354">
        <v>18.109269999999999</v>
      </c>
      <c r="P354">
        <v>0</v>
      </c>
      <c r="Q354">
        <v>0</v>
      </c>
      <c r="R354">
        <v>0.76019559999999997</v>
      </c>
      <c r="S354">
        <v>18.481449999999999</v>
      </c>
      <c r="T354">
        <v>0</v>
      </c>
      <c r="U354">
        <v>0</v>
      </c>
      <c r="V354">
        <v>0.76197590000000004</v>
      </c>
      <c r="W354">
        <v>18.92867</v>
      </c>
      <c r="X354">
        <v>0</v>
      </c>
      <c r="Y354">
        <v>0</v>
      </c>
      <c r="Z354">
        <v>0.76360919999999999</v>
      </c>
      <c r="AA354">
        <v>19.189050000000002</v>
      </c>
      <c r="AB354">
        <v>0</v>
      </c>
      <c r="AC354">
        <v>0</v>
      </c>
      <c r="AD354">
        <v>0.76539199999999996</v>
      </c>
      <c r="AE354">
        <v>19.123570000000001</v>
      </c>
      <c r="AF354">
        <v>0</v>
      </c>
      <c r="AG354">
        <v>0</v>
      </c>
      <c r="AH354">
        <v>0.76697709999999997</v>
      </c>
      <c r="AI354">
        <v>18.87839</v>
      </c>
      <c r="AJ354">
        <v>0</v>
      </c>
      <c r="AK354">
        <v>0</v>
      </c>
      <c r="AL354">
        <v>0.76886120000000002</v>
      </c>
      <c r="AM354">
        <v>18.559830000000002</v>
      </c>
      <c r="AN354">
        <v>0</v>
      </c>
      <c r="AO354">
        <v>0</v>
      </c>
      <c r="AP354">
        <v>0.7707389</v>
      </c>
      <c r="AQ354">
        <v>18.636099999999999</v>
      </c>
      <c r="AR354">
        <v>0</v>
      </c>
      <c r="AS354">
        <v>0</v>
      </c>
      <c r="AT354">
        <v>0.77243819999999996</v>
      </c>
      <c r="AU354">
        <v>18.898230000000002</v>
      </c>
      <c r="AV354">
        <v>0</v>
      </c>
      <c r="AW354">
        <v>0</v>
      </c>
      <c r="AX354">
        <v>0.77390270000000005</v>
      </c>
      <c r="AY354">
        <v>19.289200000000001</v>
      </c>
      <c r="AZ354">
        <v>0</v>
      </c>
      <c r="BA354">
        <v>0</v>
      </c>
      <c r="BB354">
        <v>0.77545810000000004</v>
      </c>
      <c r="BC354">
        <v>19.779240000000001</v>
      </c>
      <c r="BD354">
        <v>0</v>
      </c>
      <c r="BE354">
        <v>0</v>
      </c>
      <c r="BF354">
        <v>0.7769007</v>
      </c>
      <c r="BG354">
        <v>19.989799999999999</v>
      </c>
      <c r="BH354">
        <v>0</v>
      </c>
      <c r="BI354">
        <v>0</v>
      </c>
      <c r="BJ354">
        <v>0.77851990000000004</v>
      </c>
      <c r="BK354">
        <v>20.002780000000001</v>
      </c>
      <c r="BL354">
        <v>0</v>
      </c>
      <c r="BM354">
        <v>0</v>
      </c>
      <c r="BN354">
        <v>0.78009969999999995</v>
      </c>
      <c r="BO354">
        <v>19.83586</v>
      </c>
      <c r="BP354">
        <v>0</v>
      </c>
      <c r="BQ354">
        <v>0</v>
      </c>
      <c r="BR354">
        <v>0.78170569999999995</v>
      </c>
      <c r="BS354">
        <v>19.625800000000002</v>
      </c>
      <c r="BT354">
        <v>3.6876870000000001E-38</v>
      </c>
      <c r="BU354">
        <v>1.100484E-35</v>
      </c>
      <c r="BV354">
        <v>0.78312680000000001</v>
      </c>
      <c r="BW354">
        <v>19.646280000000001</v>
      </c>
      <c r="BX354">
        <v>1.2835030000000001E-25</v>
      </c>
      <c r="BY354">
        <v>2.38495E-23</v>
      </c>
      <c r="BZ354">
        <v>0.78418889999999997</v>
      </c>
      <c r="CA354">
        <v>19.520479999999999</v>
      </c>
      <c r="CB354" s="1">
        <v>1.4106840000000001E-20</v>
      </c>
      <c r="CC354" s="1">
        <v>3.2822439999999999E-18</v>
      </c>
      <c r="CD354">
        <v>0.78503920000000005</v>
      </c>
      <c r="CE354">
        <v>19.64733</v>
      </c>
      <c r="CF354" s="1">
        <v>4.9105059999999996E-13</v>
      </c>
      <c r="CG354" s="1">
        <v>9.9976150000000001E-11</v>
      </c>
      <c r="CH354">
        <v>0.78560850000000004</v>
      </c>
      <c r="CI354">
        <v>19.588889999999999</v>
      </c>
      <c r="CJ354" s="1">
        <v>3.1350839999999999E-9</v>
      </c>
      <c r="CK354" s="1">
        <v>6.8785620000000005E-7</v>
      </c>
      <c r="CL354">
        <v>0.78613379999999999</v>
      </c>
      <c r="CM354">
        <v>19.531849999999999</v>
      </c>
      <c r="CN354" s="1">
        <v>1.904418E-6</v>
      </c>
      <c r="CO354" s="1">
        <v>4.392431E-4</v>
      </c>
      <c r="CP354">
        <v>0.78651230000000005</v>
      </c>
      <c r="CQ354">
        <v>19.400839999999999</v>
      </c>
      <c r="CR354" s="1">
        <v>2.6884819999999999E-4</v>
      </c>
      <c r="CS354" s="1">
        <v>6.459463E-2</v>
      </c>
      <c r="CT354">
        <v>0.78668950000000004</v>
      </c>
      <c r="CU354">
        <v>19.18824</v>
      </c>
      <c r="CV354" s="1">
        <v>1.2723770000000001E-2</v>
      </c>
      <c r="CW354" s="1">
        <v>3.1736810000000002</v>
      </c>
      <c r="CX354">
        <v>0.78684719999999997</v>
      </c>
      <c r="CY354">
        <v>18.94529</v>
      </c>
      <c r="CZ354" s="1">
        <v>0.24972549999999999</v>
      </c>
      <c r="DA354" s="1">
        <v>64.455780000000004</v>
      </c>
      <c r="DB354">
        <v>0.78747520000000004</v>
      </c>
      <c r="DC354">
        <v>19.035250000000001</v>
      </c>
      <c r="DD354" s="1">
        <v>2.344938</v>
      </c>
      <c r="DE354">
        <v>624.54390000000001</v>
      </c>
      <c r="DF354">
        <v>0.78892359999999995</v>
      </c>
      <c r="DG354">
        <v>18.906700000000001</v>
      </c>
      <c r="DH354">
        <v>11.723520000000001</v>
      </c>
      <c r="DI354">
        <v>3214.6419999999998</v>
      </c>
      <c r="DJ354">
        <v>0.79153779999999996</v>
      </c>
      <c r="DK354">
        <v>19.037759999999999</v>
      </c>
      <c r="DL354">
        <v>34.002699999999997</v>
      </c>
      <c r="DM354">
        <v>9566.9889999999996</v>
      </c>
      <c r="DN354">
        <v>0.79510210000000003</v>
      </c>
      <c r="DO354">
        <v>19.167649999999998</v>
      </c>
      <c r="DP354">
        <v>61.446379999999998</v>
      </c>
      <c r="DQ354">
        <v>17693.349999999999</v>
      </c>
      <c r="DR354">
        <v>0.79939110000000002</v>
      </c>
      <c r="DS354">
        <v>19.23143</v>
      </c>
      <c r="DT354">
        <v>73.111930000000001</v>
      </c>
      <c r="DU354">
        <v>21503.119999999999</v>
      </c>
      <c r="DV354">
        <v>0.80268589999999995</v>
      </c>
      <c r="DW354">
        <v>19.145350000000001</v>
      </c>
      <c r="DX354">
        <v>60.102420000000002</v>
      </c>
      <c r="DY354">
        <v>18034.09</v>
      </c>
      <c r="DZ354">
        <v>0.80044439999999994</v>
      </c>
      <c r="EA354">
        <v>18.931419999999999</v>
      </c>
      <c r="EB354">
        <v>35.567659999999997</v>
      </c>
      <c r="EC354">
        <v>10886.66</v>
      </c>
      <c r="ED354">
        <v>0.79813160000000005</v>
      </c>
      <c r="EE354">
        <v>18.824940000000002</v>
      </c>
      <c r="EF354">
        <v>15.74823</v>
      </c>
      <c r="EG354">
        <v>4911.4669999999996</v>
      </c>
      <c r="EH354">
        <v>0.79564230000000002</v>
      </c>
      <c r="EI354">
        <v>19.130680000000002</v>
      </c>
      <c r="EJ354">
        <v>5.4059850000000003</v>
      </c>
      <c r="EK354">
        <v>1714.1410000000001</v>
      </c>
      <c r="EL354">
        <v>0.793207</v>
      </c>
      <c r="EM354">
        <v>19.28415</v>
      </c>
      <c r="EN354">
        <v>1.5065820000000001</v>
      </c>
      <c r="EO354">
        <v>483.35890000000001</v>
      </c>
      <c r="EP354">
        <v>0.79039340000000002</v>
      </c>
      <c r="EQ354">
        <v>19.61562</v>
      </c>
      <c r="ER354">
        <v>0.37606699999999998</v>
      </c>
      <c r="ES354">
        <v>120.7784</v>
      </c>
      <c r="ET354">
        <v>0.78728860000000001</v>
      </c>
      <c r="EU354">
        <v>20.014009999999999</v>
      </c>
      <c r="EV354">
        <v>0.1109156</v>
      </c>
      <c r="EW354">
        <v>34.668059999999997</v>
      </c>
      <c r="EX354">
        <v>0.78385159999999998</v>
      </c>
      <c r="EY354">
        <v>20.12031</v>
      </c>
      <c r="EZ354">
        <v>5.6626709999999997E-2</v>
      </c>
      <c r="FA354">
        <v>16.936060000000001</v>
      </c>
      <c r="FB354">
        <v>0.77992700000000004</v>
      </c>
      <c r="FC354">
        <v>19.97128</v>
      </c>
      <c r="FD354">
        <v>4.4835310000000003E-2</v>
      </c>
      <c r="FE354">
        <v>13.13513</v>
      </c>
      <c r="FF354">
        <v>0.77543569999999995</v>
      </c>
      <c r="FG354">
        <v>19.752510000000001</v>
      </c>
      <c r="FH354">
        <v>4.0662419999999998E-2</v>
      </c>
      <c r="FI354">
        <v>11.83165</v>
      </c>
      <c r="FJ354">
        <v>0.77043519999999999</v>
      </c>
      <c r="FK354">
        <v>19.611519999999999</v>
      </c>
      <c r="FL354" s="1">
        <v>3.7967800000000003E-2</v>
      </c>
      <c r="FM354">
        <v>11.02028</v>
      </c>
      <c r="FN354">
        <v>0.765926</v>
      </c>
      <c r="FO354">
        <v>19.955480000000001</v>
      </c>
      <c r="FP354" s="1">
        <v>3.5624049999999997E-2</v>
      </c>
      <c r="FQ354">
        <v>10.308999999999999</v>
      </c>
      <c r="FR354">
        <v>0.76162430000000003</v>
      </c>
      <c r="FS354">
        <v>20.24784</v>
      </c>
      <c r="FT354" s="1">
        <v>3.3420279999999997E-2</v>
      </c>
      <c r="FU354">
        <v>9.6333289999999998</v>
      </c>
      <c r="FV354">
        <v>0.75685599999999997</v>
      </c>
      <c r="FW354">
        <v>20.539770000000001</v>
      </c>
      <c r="FX354" s="1">
        <v>3.1318789999999999E-2</v>
      </c>
      <c r="FY354">
        <v>8.9883089999999992</v>
      </c>
      <c r="FZ354">
        <v>0.75242129999999996</v>
      </c>
      <c r="GA354">
        <v>20.863579999999999</v>
      </c>
      <c r="GB354" s="1">
        <v>2.9476909999999999E-2</v>
      </c>
      <c r="GC354" s="1">
        <v>8.4102169999999994</v>
      </c>
      <c r="GD354">
        <v>0.7484307</v>
      </c>
      <c r="GE354">
        <v>20.769860000000001</v>
      </c>
      <c r="GF354" s="1">
        <v>2.8091040000000001E-2</v>
      </c>
      <c r="GG354" s="1">
        <v>8.002993</v>
      </c>
      <c r="GH354">
        <v>0.74424500000000005</v>
      </c>
      <c r="GI354">
        <v>20.54401</v>
      </c>
      <c r="GJ354" s="1">
        <v>2.7324049999999999E-2</v>
      </c>
      <c r="GK354" s="1">
        <v>7.7868469999999999</v>
      </c>
      <c r="GL354">
        <v>0.74037129999999995</v>
      </c>
      <c r="GM354">
        <v>20.24879</v>
      </c>
      <c r="GN354" s="1">
        <v>2.7235840000000001E-2</v>
      </c>
      <c r="GO354" s="1">
        <v>7.7605969999999997</v>
      </c>
      <c r="GP354">
        <v>0.73666710000000002</v>
      </c>
      <c r="GQ354">
        <v>20.019960000000001</v>
      </c>
      <c r="GR354" s="1">
        <v>2.7571890000000002E-2</v>
      </c>
      <c r="GS354" s="1">
        <v>7.8568389999999999</v>
      </c>
      <c r="GT354">
        <v>0.73285509999999998</v>
      </c>
      <c r="GU354">
        <v>19.974879999999999</v>
      </c>
      <c r="GV354" s="1">
        <v>2.788289E-2</v>
      </c>
      <c r="GW354" s="1">
        <v>7.953182</v>
      </c>
      <c r="GX354">
        <v>0.72934759999999998</v>
      </c>
      <c r="GY354">
        <v>20.298200000000001</v>
      </c>
      <c r="GZ354" s="1">
        <v>2.7810250000000002E-2</v>
      </c>
      <c r="HA354" s="1">
        <v>7.9439450000000003</v>
      </c>
      <c r="HB354">
        <v>0.72525390000000001</v>
      </c>
      <c r="HC354">
        <v>20.43282</v>
      </c>
      <c r="HD354" s="1">
        <v>2.7157589999999999E-2</v>
      </c>
      <c r="HE354" s="1">
        <v>7.774921</v>
      </c>
      <c r="HF354">
        <v>0.72088839999999998</v>
      </c>
      <c r="HG354">
        <v>20.587219999999999</v>
      </c>
      <c r="HH354" s="1">
        <v>2.6022099999999999E-2</v>
      </c>
      <c r="HI354" s="1">
        <v>7.467422</v>
      </c>
      <c r="HJ354">
        <v>0.71697900000000003</v>
      </c>
      <c r="HK354">
        <v>20.399989999999999</v>
      </c>
      <c r="HL354" s="1">
        <v>2.4575880000000001E-2</v>
      </c>
      <c r="HM354" s="1">
        <v>7.0632169999999999</v>
      </c>
      <c r="HN354">
        <v>0.71255159999999995</v>
      </c>
      <c r="HO354">
        <v>20.11815</v>
      </c>
      <c r="HP354" s="1">
        <v>2.292137E-2</v>
      </c>
      <c r="HQ354" s="1">
        <v>6.5999679999999996</v>
      </c>
      <c r="HR354">
        <v>0.70811060000000003</v>
      </c>
      <c r="HS354">
        <v>19.717269999999999</v>
      </c>
      <c r="HT354" s="1">
        <v>2.1230889999999999E-2</v>
      </c>
      <c r="HU354" s="1">
        <v>6.1231090000000004</v>
      </c>
      <c r="HV354">
        <v>0.70361560000000001</v>
      </c>
      <c r="HW354">
        <v>19.253599999999999</v>
      </c>
      <c r="HX354" s="1">
        <v>1.9587819999999999E-2</v>
      </c>
      <c r="HY354" s="1">
        <v>5.6581149999999996</v>
      </c>
      <c r="HZ354">
        <v>0.69919629999999999</v>
      </c>
      <c r="IA354">
        <v>19.033180000000002</v>
      </c>
      <c r="IB354" s="1">
        <v>1.8030890000000001E-2</v>
      </c>
      <c r="IC354" s="1">
        <v>5.215719</v>
      </c>
      <c r="ID354">
        <v>0.69467590000000001</v>
      </c>
      <c r="IE354">
        <v>19.21968</v>
      </c>
      <c r="IF354" s="1">
        <v>1.6574209999999999E-2</v>
      </c>
      <c r="IG354" s="1">
        <v>4.8006669999999998</v>
      </c>
      <c r="IH354">
        <v>0.68996170000000001</v>
      </c>
      <c r="II354">
        <v>19.483280000000001</v>
      </c>
      <c r="IJ354" s="1">
        <v>1.5225600000000001E-2</v>
      </c>
      <c r="IK354" s="1">
        <v>4.4174499999999997</v>
      </c>
      <c r="IL354">
        <v>0.68524649999999998</v>
      </c>
      <c r="IM354">
        <v>19.952300000000001</v>
      </c>
      <c r="IN354" s="1">
        <v>1.3991979999999999E-2</v>
      </c>
      <c r="IO354" s="1">
        <v>4.0679489999999996</v>
      </c>
      <c r="IP354">
        <v>0.68063929999999995</v>
      </c>
      <c r="IQ354">
        <v>19.893699999999999</v>
      </c>
      <c r="IR354" s="1">
        <v>1.285555E-2</v>
      </c>
      <c r="IS354" s="1">
        <v>3.74661</v>
      </c>
      <c r="IT354">
        <v>0.67630460000000003</v>
      </c>
      <c r="IU354">
        <v>19.728580000000001</v>
      </c>
      <c r="IV354" s="1">
        <v>1.181129E-2</v>
      </c>
      <c r="IW354" s="1">
        <v>3.4500639999999998</v>
      </c>
      <c r="IX354">
        <v>0.67207410000000001</v>
      </c>
      <c r="IY354">
        <v>19.500869999999999</v>
      </c>
      <c r="IZ354" s="1">
        <v>1.085117E-2</v>
      </c>
      <c r="JA354" s="1">
        <v>3.1773289999999998</v>
      </c>
      <c r="JB354">
        <v>0.66812349999999998</v>
      </c>
      <c r="JC354">
        <v>19.156400000000001</v>
      </c>
      <c r="JD354" s="1">
        <v>9.9728590000000006E-3</v>
      </c>
      <c r="JE354" s="1">
        <v>2.9268209999999999</v>
      </c>
      <c r="JF354">
        <v>0.6648712</v>
      </c>
      <c r="JG354">
        <v>19.400259999999999</v>
      </c>
      <c r="JH354" s="1">
        <v>9.1765000000000006E-3</v>
      </c>
      <c r="JI354" s="1">
        <v>2.6980089999999999</v>
      </c>
      <c r="JJ354">
        <v>0.66250209999999998</v>
      </c>
      <c r="JK354">
        <v>19.576219999999999</v>
      </c>
      <c r="JL354" s="1">
        <v>8.4474130000000008E-3</v>
      </c>
      <c r="JM354" s="1">
        <v>2.485033</v>
      </c>
      <c r="JN354">
        <v>0.66009099999999998</v>
      </c>
      <c r="JO354">
        <v>19.835989999999999</v>
      </c>
      <c r="JP354" s="1">
        <v>7.7765239999999999E-3</v>
      </c>
      <c r="JQ354" s="1">
        <v>2.2906219999999999</v>
      </c>
      <c r="JR354">
        <v>0.65906439999999999</v>
      </c>
      <c r="JS354">
        <v>20.511399999999998</v>
      </c>
      <c r="JT354" s="1">
        <v>7.1651869999999999E-3</v>
      </c>
      <c r="JU354" s="1">
        <v>2.108581</v>
      </c>
      <c r="JV354">
        <v>0.65807459999999995</v>
      </c>
      <c r="JW354">
        <v>20.77852</v>
      </c>
      <c r="JX354" s="1">
        <v>6.59795E-3</v>
      </c>
      <c r="JY354" s="1">
        <v>1.9405669999999999</v>
      </c>
      <c r="JZ354">
        <v>0.65734459999999995</v>
      </c>
      <c r="KA354">
        <v>20.609059999999999</v>
      </c>
      <c r="KB354" s="1">
        <v>6.0688449999999998E-3</v>
      </c>
      <c r="KC354" s="1">
        <v>1.7837259999999999</v>
      </c>
      <c r="KD354">
        <v>0.65692309999999998</v>
      </c>
      <c r="KE354">
        <v>20.442360000000001</v>
      </c>
      <c r="KF354" s="1">
        <v>5.5678259999999997E-3</v>
      </c>
      <c r="KG354" s="1">
        <v>1.6354089999999999</v>
      </c>
      <c r="KH354">
        <v>0.6569024</v>
      </c>
      <c r="KI354">
        <v>20.118020000000001</v>
      </c>
      <c r="KJ354" s="1">
        <v>5.0905270000000001E-3</v>
      </c>
      <c r="KK354" s="1">
        <v>1.493735</v>
      </c>
      <c r="KL354">
        <v>0.6571555</v>
      </c>
      <c r="KM354">
        <v>20.431470000000001</v>
      </c>
      <c r="KN354" s="1">
        <v>4.6317479999999998E-3</v>
      </c>
      <c r="KO354" s="1">
        <v>1.3574409999999999</v>
      </c>
      <c r="KP354">
        <v>0.65753550000000005</v>
      </c>
      <c r="KQ354">
        <v>20.758009999999999</v>
      </c>
      <c r="KR354" s="1">
        <v>4.1882899999999999E-3</v>
      </c>
      <c r="KS354" s="1">
        <v>1.2262169999999999</v>
      </c>
      <c r="KT354">
        <v>0.65808560000000005</v>
      </c>
      <c r="KU354">
        <v>21.237780000000001</v>
      </c>
      <c r="KV354" s="1">
        <v>3.759657E-3</v>
      </c>
      <c r="KW354" s="1">
        <v>1.0996589999999999</v>
      </c>
      <c r="KX354">
        <v>0.65865890000000005</v>
      </c>
      <c r="KY354">
        <v>21.800419999999999</v>
      </c>
      <c r="KZ354" s="1">
        <v>3.341133E-3</v>
      </c>
      <c r="LA354" s="1">
        <v>0.97673679999999996</v>
      </c>
      <c r="LB354">
        <v>0.65941950000000005</v>
      </c>
      <c r="LC354">
        <v>21.823840000000001</v>
      </c>
      <c r="LD354" s="1">
        <v>2.9296040000000001E-3</v>
      </c>
      <c r="LE354" s="1">
        <v>0.85612820000000001</v>
      </c>
      <c r="LF354">
        <v>0.66017199999999998</v>
      </c>
      <c r="LG354">
        <v>21.652529999999999</v>
      </c>
      <c r="LH354" s="1">
        <v>2.5251969999999999E-3</v>
      </c>
      <c r="LI354" s="1">
        <v>0.73781189999999996</v>
      </c>
      <c r="LJ354">
        <v>0.66108579999999995</v>
      </c>
      <c r="LK354">
        <v>21.504580000000001</v>
      </c>
      <c r="LL354" s="1">
        <v>2.1368030000000001E-3</v>
      </c>
      <c r="LM354" s="1">
        <v>0.6241236</v>
      </c>
      <c r="LN354">
        <v>0.6620625</v>
      </c>
      <c r="LO354">
        <v>21.19828</v>
      </c>
      <c r="LP354" s="1">
        <v>1.779627E-3</v>
      </c>
      <c r="LQ354" s="1">
        <v>0.51950410000000002</v>
      </c>
      <c r="LR354">
        <v>0.66304859999999999</v>
      </c>
      <c r="LS354">
        <v>21.543759999999999</v>
      </c>
      <c r="LT354" s="1">
        <v>1.470479E-3</v>
      </c>
      <c r="LU354" s="1">
        <v>0.4286818</v>
      </c>
      <c r="LV354">
        <v>0.66390919999999998</v>
      </c>
      <c r="LW354">
        <v>21.799060000000001</v>
      </c>
      <c r="LX354" s="1">
        <v>1.2191789999999999E-3</v>
      </c>
      <c r="LY354" s="1">
        <v>0.35475669999999998</v>
      </c>
      <c r="LZ354">
        <v>0.66450509999999996</v>
      </c>
      <c r="MA354">
        <v>22.196940000000001</v>
      </c>
      <c r="MB354" s="1">
        <v>1.0258979999999999E-3</v>
      </c>
      <c r="MC354" s="1">
        <v>0.29787449999999999</v>
      </c>
      <c r="MD354">
        <v>0.66496679999999997</v>
      </c>
      <c r="ME354">
        <v>22.609220000000001</v>
      </c>
      <c r="MF354" s="1">
        <v>8.8238089999999997E-4</v>
      </c>
      <c r="MG354" s="1">
        <v>0.25564799999999999</v>
      </c>
      <c r="MH354">
        <v>0.66526450000000004</v>
      </c>
      <c r="MI354">
        <v>22.586600000000001</v>
      </c>
      <c r="MJ354" s="1">
        <v>7.7601340000000001E-4</v>
      </c>
      <c r="MK354" s="1">
        <v>0.2244266</v>
      </c>
      <c r="ML354">
        <v>0.66542710000000005</v>
      </c>
      <c r="MM354">
        <v>22.32339</v>
      </c>
      <c r="MN354" s="1">
        <v>6.9489889999999998E-4</v>
      </c>
      <c r="MO354" s="1">
        <v>0.20071890000000001</v>
      </c>
      <c r="MP354">
        <v>0.66552679999999997</v>
      </c>
      <c r="MQ354">
        <v>22.0852</v>
      </c>
      <c r="MR354" s="1">
        <v>6.2995779999999995E-4</v>
      </c>
      <c r="MS354" s="1">
        <v>0.1818313</v>
      </c>
      <c r="MT354">
        <v>0.66558589999999995</v>
      </c>
      <c r="MU354">
        <v>21.706420000000001</v>
      </c>
      <c r="MV354" s="1">
        <v>5.7602300000000005E-4</v>
      </c>
      <c r="MW354" s="1">
        <v>0.1661716</v>
      </c>
      <c r="MX354">
        <v>0.6655297</v>
      </c>
      <c r="MY354">
        <v>21.816050000000001</v>
      </c>
      <c r="MZ354" s="1">
        <v>5.303749E-4</v>
      </c>
      <c r="NA354" s="1">
        <v>0.1529731</v>
      </c>
      <c r="NB354">
        <v>0.66525299999999998</v>
      </c>
      <c r="NC354">
        <v>21.330120000000001</v>
      </c>
      <c r="ND354" s="1">
        <v>4.9186119999999997E-4</v>
      </c>
      <c r="NE354" s="1">
        <v>0.141851</v>
      </c>
      <c r="NF354">
        <v>0.66475209999999996</v>
      </c>
      <c r="NG354">
        <v>21.711839999999999</v>
      </c>
      <c r="NH354" s="1">
        <v>4.5933580000000001E-4</v>
      </c>
      <c r="NI354" s="1">
        <v>0.13251289999999999</v>
      </c>
      <c r="NJ354">
        <v>0.66395029999999999</v>
      </c>
      <c r="NK354">
        <v>21.961220000000001</v>
      </c>
      <c r="NL354" s="1">
        <v>4.3166800000000001E-4</v>
      </c>
      <c r="NM354" s="1">
        <v>0.1246362</v>
      </c>
      <c r="NN354">
        <v>0.66302439999999996</v>
      </c>
      <c r="NO354">
        <v>21.97128</v>
      </c>
      <c r="NP354" s="1">
        <v>4.0773859999999998E-4</v>
      </c>
      <c r="NQ354" s="1">
        <v>0.1178626</v>
      </c>
      <c r="NR354">
        <v>0.66186350000000005</v>
      </c>
      <c r="NS354">
        <v>21.9316</v>
      </c>
      <c r="NT354" s="1">
        <v>3.8653029999999999E-4</v>
      </c>
      <c r="NU354" s="1">
        <v>0.11192539999999999</v>
      </c>
      <c r="NV354">
        <v>0.66058309999999998</v>
      </c>
      <c r="NW354">
        <v>21.770769999999999</v>
      </c>
      <c r="NX354" s="1">
        <v>3.6730589999999999E-4</v>
      </c>
      <c r="NY354" s="1">
        <v>0.1065656</v>
      </c>
      <c r="NZ354">
        <v>0.6591785</v>
      </c>
      <c r="OA354">
        <v>21.63693</v>
      </c>
      <c r="OB354" s="1">
        <v>3.4972280000000001E-4</v>
      </c>
      <c r="OC354" s="1">
        <v>0.1016667</v>
      </c>
      <c r="OD354">
        <v>0.65783150000000001</v>
      </c>
      <c r="OE354">
        <v>22.229230000000001</v>
      </c>
      <c r="OF354" s="1">
        <v>3.3366819999999998E-4</v>
      </c>
      <c r="OG354" s="1">
        <v>9.7182480000000002E-2</v>
      </c>
      <c r="OH354">
        <v>0.65678259999999999</v>
      </c>
      <c r="OI354">
        <v>22.78952</v>
      </c>
      <c r="OJ354" s="1">
        <v>3.1911070000000002E-4</v>
      </c>
      <c r="OK354" s="1">
        <v>9.3055810000000003E-2</v>
      </c>
    </row>
    <row r="355" spans="1:401" x14ac:dyDescent="0.35">
      <c r="A355">
        <v>361</v>
      </c>
      <c r="B355" t="s">
        <v>4</v>
      </c>
      <c r="C355" t="s">
        <v>181</v>
      </c>
      <c r="D355" t="s">
        <v>361</v>
      </c>
      <c r="E355">
        <v>794.32399999999996</v>
      </c>
      <c r="F355">
        <v>0.53859330000000005</v>
      </c>
      <c r="G355">
        <v>17.684889999999999</v>
      </c>
      <c r="H355">
        <v>0</v>
      </c>
      <c r="I355">
        <v>0</v>
      </c>
      <c r="J355">
        <v>0.53844380000000003</v>
      </c>
      <c r="K355">
        <v>17.910550000000001</v>
      </c>
      <c r="L355">
        <v>0</v>
      </c>
      <c r="M355">
        <v>0</v>
      </c>
      <c r="N355">
        <v>0.5383078</v>
      </c>
      <c r="O355">
        <v>18.130009999999999</v>
      </c>
      <c r="P355">
        <v>0</v>
      </c>
      <c r="Q355">
        <v>0</v>
      </c>
      <c r="R355">
        <v>0.53815849999999998</v>
      </c>
      <c r="S355">
        <v>18.492840000000001</v>
      </c>
      <c r="T355">
        <v>0</v>
      </c>
      <c r="U355">
        <v>0</v>
      </c>
      <c r="V355">
        <v>0.53795079999999995</v>
      </c>
      <c r="W355">
        <v>18.930859999999999</v>
      </c>
      <c r="X355">
        <v>0</v>
      </c>
      <c r="Y355">
        <v>0</v>
      </c>
      <c r="Z355">
        <v>0.53767880000000001</v>
      </c>
      <c r="AA355">
        <v>19.17465</v>
      </c>
      <c r="AB355">
        <v>0</v>
      </c>
      <c r="AC355">
        <v>0</v>
      </c>
      <c r="AD355">
        <v>0.53733719999999996</v>
      </c>
      <c r="AE355">
        <v>19.109819999999999</v>
      </c>
      <c r="AF355">
        <v>0</v>
      </c>
      <c r="AG355">
        <v>0</v>
      </c>
      <c r="AH355">
        <v>0.53699220000000003</v>
      </c>
      <c r="AI355">
        <v>18.878399999999999</v>
      </c>
      <c r="AJ355">
        <v>0</v>
      </c>
      <c r="AK355">
        <v>0</v>
      </c>
      <c r="AL355">
        <v>0.53677699999999995</v>
      </c>
      <c r="AM355">
        <v>18.572299999999998</v>
      </c>
      <c r="AN355">
        <v>0</v>
      </c>
      <c r="AO355">
        <v>0</v>
      </c>
      <c r="AP355">
        <v>0.53655399999999998</v>
      </c>
      <c r="AQ355">
        <v>18.672429999999999</v>
      </c>
      <c r="AR355">
        <v>0</v>
      </c>
      <c r="AS355">
        <v>0</v>
      </c>
      <c r="AT355">
        <v>0.53619439999999996</v>
      </c>
      <c r="AU355">
        <v>18.932089999999999</v>
      </c>
      <c r="AV355">
        <v>0</v>
      </c>
      <c r="AW355">
        <v>0</v>
      </c>
      <c r="AX355">
        <v>0.53573499999999996</v>
      </c>
      <c r="AY355">
        <v>19.307130000000001</v>
      </c>
      <c r="AZ355">
        <v>0</v>
      </c>
      <c r="BA355">
        <v>0</v>
      </c>
      <c r="BB355">
        <v>0.53532869999999999</v>
      </c>
      <c r="BC355">
        <v>19.784469999999999</v>
      </c>
      <c r="BD355">
        <v>0</v>
      </c>
      <c r="BE355">
        <v>0</v>
      </c>
      <c r="BF355">
        <v>0.53484609999999999</v>
      </c>
      <c r="BG355">
        <v>19.971920000000001</v>
      </c>
      <c r="BH355">
        <v>0</v>
      </c>
      <c r="BI355">
        <v>0</v>
      </c>
      <c r="BJ355">
        <v>0.53442959999999995</v>
      </c>
      <c r="BK355">
        <v>19.985420000000001</v>
      </c>
      <c r="BL355">
        <v>0</v>
      </c>
      <c r="BM355">
        <v>0</v>
      </c>
      <c r="BN355">
        <v>0.53400460000000005</v>
      </c>
      <c r="BO355">
        <v>19.834679999999999</v>
      </c>
      <c r="BP355">
        <v>0</v>
      </c>
      <c r="BQ355">
        <v>0</v>
      </c>
      <c r="BR355">
        <v>0.53351130000000002</v>
      </c>
      <c r="BS355">
        <v>19.634650000000001</v>
      </c>
      <c r="BT355">
        <v>0</v>
      </c>
      <c r="BU355">
        <v>3.6513190000000003E-36</v>
      </c>
      <c r="BV355">
        <v>0.53288500000000005</v>
      </c>
      <c r="BW355">
        <v>19.67718</v>
      </c>
      <c r="BX355">
        <v>2.5743210000000001E-26</v>
      </c>
      <c r="BY355">
        <v>8.9280980000000004E-24</v>
      </c>
      <c r="BZ355">
        <v>0.53206589999999998</v>
      </c>
      <c r="CA355">
        <v>19.542549999999999</v>
      </c>
      <c r="CB355" s="1">
        <v>4.750341E-21</v>
      </c>
      <c r="CC355" s="1">
        <v>1.6454879999999999E-18</v>
      </c>
      <c r="CD355">
        <v>0.53105869999999999</v>
      </c>
      <c r="CE355">
        <v>19.66273</v>
      </c>
      <c r="CF355" s="1">
        <v>2.0154370000000001E-13</v>
      </c>
      <c r="CG355" s="1">
        <v>5.9765729999999995E-11</v>
      </c>
      <c r="CH355">
        <v>0.52995650000000005</v>
      </c>
      <c r="CI355">
        <v>19.587620000000001</v>
      </c>
      <c r="CJ355" s="1">
        <v>1.6671990000000001E-9</v>
      </c>
      <c r="CK355" s="1">
        <v>5.0079679999999997E-7</v>
      </c>
      <c r="CL355">
        <v>0.52879540000000003</v>
      </c>
      <c r="CM355">
        <v>19.520600000000002</v>
      </c>
      <c r="CN355" s="1">
        <v>1.154167E-6</v>
      </c>
      <c r="CO355" s="1">
        <v>3.5429109999999999E-4</v>
      </c>
      <c r="CP355">
        <v>0.52758989999999995</v>
      </c>
      <c r="CQ355">
        <v>19.398019999999999</v>
      </c>
      <c r="CR355" s="1">
        <v>1.7963779999999999E-4</v>
      </c>
      <c r="CS355" s="1">
        <v>5.6263319999999999E-2</v>
      </c>
      <c r="CT355">
        <v>0.52623109999999995</v>
      </c>
      <c r="CU355">
        <v>19.18805</v>
      </c>
      <c r="CV355" s="1">
        <v>9.2058020000000008E-3</v>
      </c>
      <c r="CW355" s="1">
        <v>2.9428510000000001</v>
      </c>
      <c r="CX355">
        <v>0.52476160000000005</v>
      </c>
      <c r="CY355">
        <v>18.953130000000002</v>
      </c>
      <c r="CZ355" s="1">
        <v>0.19352739999999999</v>
      </c>
      <c r="DA355">
        <v>63.073140000000002</v>
      </c>
      <c r="DB355">
        <v>0.52341269999999995</v>
      </c>
      <c r="DC355">
        <v>19.065339999999999</v>
      </c>
      <c r="DD355" s="1">
        <v>1.931427</v>
      </c>
      <c r="DE355">
        <v>640.94870000000003</v>
      </c>
      <c r="DF355">
        <v>0.52232559999999995</v>
      </c>
      <c r="DG355">
        <v>18.922699999999999</v>
      </c>
      <c r="DH355">
        <v>10.2013</v>
      </c>
      <c r="DI355">
        <v>3443.6460000000002</v>
      </c>
      <c r="DJ355">
        <v>0.52169529999999997</v>
      </c>
      <c r="DK355">
        <v>19.047699999999999</v>
      </c>
      <c r="DL355">
        <v>31.097519999999999</v>
      </c>
      <c r="DM355">
        <v>10655.7</v>
      </c>
      <c r="DN355">
        <v>0.52147149999999998</v>
      </c>
      <c r="DO355">
        <v>19.173249999999999</v>
      </c>
      <c r="DP355">
        <v>58.806620000000002</v>
      </c>
      <c r="DQ355">
        <v>20420.439999999999</v>
      </c>
      <c r="DR355">
        <v>0.52161349999999995</v>
      </c>
      <c r="DS355">
        <v>19.216470000000001</v>
      </c>
      <c r="DT355">
        <v>72.979669999999999</v>
      </c>
      <c r="DU355">
        <v>25645.88</v>
      </c>
      <c r="DV355">
        <v>0.52174279999999995</v>
      </c>
      <c r="DW355">
        <v>19.129989999999999</v>
      </c>
      <c r="DX355">
        <v>62.395240000000001</v>
      </c>
      <c r="DY355">
        <v>22203.72</v>
      </c>
      <c r="DZ355">
        <v>0.52199439999999997</v>
      </c>
      <c r="EA355">
        <v>18.921309999999998</v>
      </c>
      <c r="EB355">
        <v>38.187930000000001</v>
      </c>
      <c r="EC355">
        <v>13704.23</v>
      </c>
      <c r="ED355">
        <v>0.52224559999999998</v>
      </c>
      <c r="EE355">
        <v>18.829229999999999</v>
      </c>
      <c r="EF355">
        <v>17.45778</v>
      </c>
      <c r="EG355">
        <v>6321.924</v>
      </c>
      <c r="EH355">
        <v>0.52257779999999998</v>
      </c>
      <c r="EI355">
        <v>19.170570000000001</v>
      </c>
      <c r="EJ355">
        <v>6.1658460000000002</v>
      </c>
      <c r="EK355">
        <v>2250.4560000000001</v>
      </c>
      <c r="EL355">
        <v>0.52381100000000003</v>
      </c>
      <c r="EM355">
        <v>19.318370000000002</v>
      </c>
      <c r="EN355">
        <v>1.7571410000000001</v>
      </c>
      <c r="EO355">
        <v>644.70479999999998</v>
      </c>
      <c r="EP355">
        <v>0.52520579999999994</v>
      </c>
      <c r="EQ355">
        <v>19.642759999999999</v>
      </c>
      <c r="ER355">
        <v>0.4407375</v>
      </c>
      <c r="ES355">
        <v>161.77379999999999</v>
      </c>
      <c r="ET355">
        <v>0.52663850000000001</v>
      </c>
      <c r="EU355">
        <v>20.038170000000001</v>
      </c>
      <c r="EV355">
        <v>0.12480239999999999</v>
      </c>
      <c r="EW355">
        <v>45.22278</v>
      </c>
      <c r="EX355">
        <v>0.52821419999999997</v>
      </c>
      <c r="EY355">
        <v>20.11712</v>
      </c>
      <c r="EZ355">
        <v>5.9388789999999997E-2</v>
      </c>
      <c r="FA355">
        <v>21.017659999999999</v>
      </c>
      <c r="FB355">
        <v>0.52987930000000005</v>
      </c>
      <c r="FC355">
        <v>19.95467</v>
      </c>
      <c r="FD355">
        <v>4.555704E-2</v>
      </c>
      <c r="FE355">
        <v>15.919</v>
      </c>
      <c r="FF355">
        <v>0.53154610000000002</v>
      </c>
      <c r="FG355">
        <v>19.751619999999999</v>
      </c>
      <c r="FH355">
        <v>4.0943309999999997E-2</v>
      </c>
      <c r="FI355">
        <v>14.20997</v>
      </c>
      <c r="FJ355">
        <v>0.53326399999999996</v>
      </c>
      <c r="FK355">
        <v>19.611529999999998</v>
      </c>
      <c r="FL355" s="1">
        <v>3.813536E-2</v>
      </c>
      <c r="FM355">
        <v>13.194179999999999</v>
      </c>
      <c r="FN355">
        <v>0.53599949999999996</v>
      </c>
      <c r="FO355">
        <v>19.98273</v>
      </c>
      <c r="FP355" s="1">
        <v>3.5773430000000002E-2</v>
      </c>
      <c r="FQ355">
        <v>12.327349999999999</v>
      </c>
      <c r="FR355">
        <v>0.53949579999999997</v>
      </c>
      <c r="FS355">
        <v>20.27636</v>
      </c>
      <c r="FT355">
        <v>3.3564910000000003E-2</v>
      </c>
      <c r="FU355">
        <v>11.50719</v>
      </c>
      <c r="FV355">
        <v>0.54346220000000001</v>
      </c>
      <c r="FW355">
        <v>20.557559999999999</v>
      </c>
      <c r="FX355" s="1">
        <v>3.145684E-2</v>
      </c>
      <c r="FY355">
        <v>10.72382</v>
      </c>
      <c r="FZ355">
        <v>0.54824110000000004</v>
      </c>
      <c r="GA355">
        <v>20.87724</v>
      </c>
      <c r="GB355" s="1">
        <v>2.959347E-2</v>
      </c>
      <c r="GC355">
        <v>10.02007</v>
      </c>
      <c r="GD355">
        <v>0.54815190000000003</v>
      </c>
      <c r="GE355">
        <v>20.766400000000001</v>
      </c>
      <c r="GF355" s="1">
        <v>2.8167290000000001E-2</v>
      </c>
      <c r="GG355" s="1">
        <v>9.5239279999999997</v>
      </c>
      <c r="GH355">
        <v>0.54615060000000004</v>
      </c>
      <c r="GI355">
        <v>20.528860000000002</v>
      </c>
      <c r="GJ355" s="1">
        <v>2.734723E-2</v>
      </c>
      <c r="GK355" s="1">
        <v>9.2450810000000008</v>
      </c>
      <c r="GL355">
        <v>0.54451020000000006</v>
      </c>
      <c r="GM355">
        <v>20.248169999999998</v>
      </c>
      <c r="GN355" s="1">
        <v>2.720175E-2</v>
      </c>
      <c r="GO355" s="1">
        <v>9.1918319999999998</v>
      </c>
      <c r="GP355">
        <v>0.54299339999999996</v>
      </c>
      <c r="GQ355">
        <v>20.017330000000001</v>
      </c>
      <c r="GR355" s="1">
        <v>2.751164E-2</v>
      </c>
      <c r="GS355" s="1">
        <v>9.306756</v>
      </c>
      <c r="GT355">
        <v>0.54144809999999999</v>
      </c>
      <c r="GU355">
        <v>19.970669999999998</v>
      </c>
      <c r="GV355" s="1">
        <v>2.783776E-2</v>
      </c>
      <c r="GW355" s="1">
        <v>9.4331250000000004</v>
      </c>
      <c r="GX355">
        <v>0.54009209999999996</v>
      </c>
      <c r="GY355">
        <v>20.303180000000001</v>
      </c>
      <c r="GZ355" s="1">
        <v>2.7819770000000001E-2</v>
      </c>
      <c r="HA355" s="1">
        <v>9.4445739999999994</v>
      </c>
      <c r="HB355">
        <v>0.53831249999999997</v>
      </c>
      <c r="HC355">
        <v>20.43066</v>
      </c>
      <c r="HD355" s="1">
        <v>2.722194E-2</v>
      </c>
      <c r="HE355" s="1">
        <v>9.2664200000000001</v>
      </c>
      <c r="HF355">
        <v>0.53636470000000003</v>
      </c>
      <c r="HG355">
        <v>20.58644</v>
      </c>
      <c r="HH355" s="1">
        <v>2.6109360000000002E-2</v>
      </c>
      <c r="HI355" s="1">
        <v>8.9092929999999999</v>
      </c>
      <c r="HJ355">
        <v>0.53451459999999995</v>
      </c>
      <c r="HK355">
        <v>20.396509999999999</v>
      </c>
      <c r="HL355" s="1">
        <v>2.4674769999999999E-2</v>
      </c>
      <c r="HM355" s="1">
        <v>8.4351629999999993</v>
      </c>
      <c r="HN355">
        <v>0.53237299999999999</v>
      </c>
      <c r="HO355">
        <v>20.120180000000001</v>
      </c>
      <c r="HP355" s="1">
        <v>2.3031449999999998E-2</v>
      </c>
      <c r="HQ355" s="1">
        <v>7.8925780000000003</v>
      </c>
      <c r="HR355">
        <v>0.53029760000000004</v>
      </c>
      <c r="HS355">
        <v>19.724689999999999</v>
      </c>
      <c r="HT355" s="1">
        <v>2.1362740000000002E-2</v>
      </c>
      <c r="HU355" s="1">
        <v>7.3391690000000001</v>
      </c>
      <c r="HV355">
        <v>0.5282152</v>
      </c>
      <c r="HW355">
        <v>19.257680000000001</v>
      </c>
      <c r="HX355" s="1">
        <v>1.9715570000000002E-2</v>
      </c>
      <c r="HY355" s="1">
        <v>6.7916290000000004</v>
      </c>
      <c r="HZ355">
        <v>0.52624919999999997</v>
      </c>
      <c r="IA355">
        <v>19.033169999999998</v>
      </c>
      <c r="IB355" s="1">
        <v>1.8153659999999999E-2</v>
      </c>
      <c r="IC355" s="1">
        <v>6.2694570000000001</v>
      </c>
      <c r="ID355">
        <v>0.52421300000000004</v>
      </c>
      <c r="IE355">
        <v>19.21968</v>
      </c>
      <c r="IF355" s="1">
        <v>1.66882E-2</v>
      </c>
      <c r="IG355" s="1">
        <v>5.77738</v>
      </c>
      <c r="IH355">
        <v>0.52198480000000003</v>
      </c>
      <c r="II355">
        <v>19.482089999999999</v>
      </c>
      <c r="IJ355" s="1">
        <v>1.5331249999999999E-2</v>
      </c>
      <c r="IK355" s="1">
        <v>5.3227919999999997</v>
      </c>
      <c r="IL355">
        <v>0.5197271</v>
      </c>
      <c r="IM355">
        <v>19.950050000000001</v>
      </c>
      <c r="IN355" s="1">
        <v>1.4087819999999999E-2</v>
      </c>
      <c r="IO355" s="1">
        <v>4.9070879999999999</v>
      </c>
      <c r="IP355">
        <v>0.51742699999999997</v>
      </c>
      <c r="IQ355">
        <v>19.8858</v>
      </c>
      <c r="IR355" s="1">
        <v>1.294176E-2</v>
      </c>
      <c r="IS355" s="1">
        <v>4.5246820000000003</v>
      </c>
      <c r="IT355">
        <v>0.51544710000000005</v>
      </c>
      <c r="IU355">
        <v>19.715260000000001</v>
      </c>
      <c r="IV355" s="1">
        <v>1.1891290000000001E-2</v>
      </c>
      <c r="IW355" s="1">
        <v>4.1712590000000001</v>
      </c>
      <c r="IX355">
        <v>0.51345969999999996</v>
      </c>
      <c r="IY355">
        <v>19.50282</v>
      </c>
      <c r="IZ355" s="1">
        <v>1.0924430000000001E-2</v>
      </c>
      <c r="JA355" s="1">
        <v>3.8458619999999999</v>
      </c>
      <c r="JB355">
        <v>0.51169100000000001</v>
      </c>
      <c r="JC355">
        <v>19.16733</v>
      </c>
      <c r="JD355" s="1">
        <v>1.003911E-2</v>
      </c>
      <c r="JE355" s="1">
        <v>3.546465</v>
      </c>
      <c r="JF355">
        <v>0.51039570000000001</v>
      </c>
      <c r="JG355">
        <v>19.421140000000001</v>
      </c>
      <c r="JH355" s="1">
        <v>9.2383039999999993E-3</v>
      </c>
      <c r="JI355" s="1">
        <v>3.2739020000000001</v>
      </c>
      <c r="JJ355">
        <v>0.50984940000000001</v>
      </c>
      <c r="JK355">
        <v>19.605149999999998</v>
      </c>
      <c r="JL355" s="1">
        <v>8.5043199999999992E-3</v>
      </c>
      <c r="JM355" s="1">
        <v>3.018891</v>
      </c>
      <c r="JN355">
        <v>0.50900809999999996</v>
      </c>
      <c r="JO355">
        <v>19.837969999999999</v>
      </c>
      <c r="JP355" s="1">
        <v>7.8290170000000006E-3</v>
      </c>
      <c r="JQ355" s="1">
        <v>2.786397</v>
      </c>
      <c r="JR355">
        <v>0.50949820000000001</v>
      </c>
      <c r="JS355">
        <v>20.503689999999999</v>
      </c>
      <c r="JT355" s="1">
        <v>7.214346E-3</v>
      </c>
      <c r="JU355" s="1">
        <v>2.567266</v>
      </c>
      <c r="JV355">
        <v>0.50979419999999998</v>
      </c>
      <c r="JW355">
        <v>20.773869999999999</v>
      </c>
      <c r="JX355" s="1">
        <v>6.6440249999999996E-3</v>
      </c>
      <c r="JY355" s="1">
        <v>2.3651979999999999</v>
      </c>
      <c r="JZ355">
        <v>0.51018200000000002</v>
      </c>
      <c r="KA355">
        <v>20.579989999999999</v>
      </c>
      <c r="KB355" s="1">
        <v>6.1128900000000002E-3</v>
      </c>
      <c r="KC355" s="1">
        <v>2.1763330000000001</v>
      </c>
      <c r="KD355">
        <v>0.51075320000000002</v>
      </c>
      <c r="KE355">
        <v>20.4299</v>
      </c>
      <c r="KF355" s="1">
        <v>5.6108549999999997E-3</v>
      </c>
      <c r="KG355" s="1">
        <v>1.9975499999999999</v>
      </c>
      <c r="KH355">
        <v>0.5115442</v>
      </c>
      <c r="KI355">
        <v>20.132429999999999</v>
      </c>
      <c r="KJ355" s="1">
        <v>5.1330129999999996E-3</v>
      </c>
      <c r="KK355" s="1">
        <v>1.826606</v>
      </c>
      <c r="KL355">
        <v>0.51252929999999997</v>
      </c>
      <c r="KM355">
        <v>20.476030000000002</v>
      </c>
      <c r="KN355" s="1">
        <v>4.6739729999999997E-3</v>
      </c>
      <c r="KO355" s="1">
        <v>1.6618930000000001</v>
      </c>
      <c r="KP355">
        <v>0.51351740000000001</v>
      </c>
      <c r="KQ355">
        <v>20.814689999999999</v>
      </c>
      <c r="KR355" s="1">
        <v>4.2301220000000002E-3</v>
      </c>
      <c r="KS355" s="1">
        <v>1.503031</v>
      </c>
      <c r="KT355">
        <v>0.51440030000000003</v>
      </c>
      <c r="KU355">
        <v>21.281210000000002</v>
      </c>
      <c r="KV355" s="1">
        <v>3.8013309999999998E-3</v>
      </c>
      <c r="KW355" s="1">
        <v>1.3497980000000001</v>
      </c>
      <c r="KX355">
        <v>0.51515809999999995</v>
      </c>
      <c r="KY355">
        <v>21.824739999999998</v>
      </c>
      <c r="KZ355" s="1">
        <v>3.3831529999999999E-3</v>
      </c>
      <c r="LA355" s="1">
        <v>1.200915</v>
      </c>
      <c r="LB355">
        <v>0.51601790000000003</v>
      </c>
      <c r="LC355">
        <v>21.824729999999999</v>
      </c>
      <c r="LD355" s="1">
        <v>2.972326E-3</v>
      </c>
      <c r="LE355" s="1">
        <v>1.054827</v>
      </c>
      <c r="LF355">
        <v>0.51684220000000003</v>
      </c>
      <c r="LG355">
        <v>21.61872</v>
      </c>
      <c r="LH355" s="1">
        <v>2.5679520000000001E-3</v>
      </c>
      <c r="LI355" s="1">
        <v>0.91118250000000001</v>
      </c>
      <c r="LJ355">
        <v>0.517822</v>
      </c>
      <c r="LK355">
        <v>21.49335</v>
      </c>
      <c r="LL355" s="1">
        <v>2.178171E-3</v>
      </c>
      <c r="LM355" s="1">
        <v>0.77261740000000001</v>
      </c>
      <c r="LN355">
        <v>0.51879240000000004</v>
      </c>
      <c r="LO355">
        <v>21.213450000000002</v>
      </c>
      <c r="LP355" s="1">
        <v>1.8173849999999999E-3</v>
      </c>
      <c r="LQ355" s="1">
        <v>0.64429130000000001</v>
      </c>
      <c r="LR355">
        <v>0.51975229999999994</v>
      </c>
      <c r="LS355">
        <v>21.59384</v>
      </c>
      <c r="LT355" s="1">
        <v>1.502401E-3</v>
      </c>
      <c r="LU355" s="1">
        <v>0.53196790000000005</v>
      </c>
      <c r="LV355">
        <v>0.52056910000000001</v>
      </c>
      <c r="LW355">
        <v>21.86572</v>
      </c>
      <c r="LX355" s="1">
        <v>1.2444330000000001E-3</v>
      </c>
      <c r="LY355" s="1">
        <v>0.43991140000000001</v>
      </c>
      <c r="LZ355">
        <v>0.52114609999999995</v>
      </c>
      <c r="MA355">
        <v>22.24982</v>
      </c>
      <c r="MB355" s="1">
        <v>1.044695E-3</v>
      </c>
      <c r="MC355" s="1">
        <v>0.36860530000000002</v>
      </c>
      <c r="MD355">
        <v>0.52150229999999997</v>
      </c>
      <c r="ME355">
        <v>22.634840000000001</v>
      </c>
      <c r="MF355" s="1">
        <v>8.9590470000000001E-4</v>
      </c>
      <c r="MG355" s="1">
        <v>0.31549739999999998</v>
      </c>
      <c r="MH355">
        <v>0.52174949999999998</v>
      </c>
      <c r="MI355">
        <v>22.588809999999999</v>
      </c>
      <c r="MJ355" s="1">
        <v>7.8575849999999996E-4</v>
      </c>
      <c r="MK355" s="1">
        <v>0.27625749999999999</v>
      </c>
      <c r="ML355">
        <v>0.52184929999999996</v>
      </c>
      <c r="MM355">
        <v>22.29505</v>
      </c>
      <c r="MN355" s="1">
        <v>7.0220220000000004E-4</v>
      </c>
      <c r="MO355" s="1">
        <v>0.24659020000000001</v>
      </c>
      <c r="MP355">
        <v>0.52187399999999995</v>
      </c>
      <c r="MQ355">
        <v>22.07612</v>
      </c>
      <c r="MR355" s="1">
        <v>6.3571210000000001E-4</v>
      </c>
      <c r="MS355" s="1">
        <v>0.22309000000000001</v>
      </c>
      <c r="MT355">
        <v>0.52188959999999995</v>
      </c>
      <c r="MU355">
        <v>21.718990000000002</v>
      </c>
      <c r="MV355" s="1">
        <v>5.8071079999999996E-4</v>
      </c>
      <c r="MW355" s="1">
        <v>0.20367440000000001</v>
      </c>
      <c r="MX355">
        <v>0.5217522</v>
      </c>
      <c r="MY355">
        <v>21.867730000000002</v>
      </c>
      <c r="MZ355" s="1">
        <v>5.3420189999999997E-4</v>
      </c>
      <c r="NA355" s="1">
        <v>0.18733810000000001</v>
      </c>
      <c r="NB355">
        <v>0.52143229999999996</v>
      </c>
      <c r="NC355">
        <v>21.37396</v>
      </c>
      <c r="ND355" s="1">
        <v>4.9494280000000001E-4</v>
      </c>
      <c r="NE355" s="1">
        <v>0.173563</v>
      </c>
      <c r="NF355">
        <v>0.52090049999999999</v>
      </c>
      <c r="NG355">
        <v>21.740379999999998</v>
      </c>
      <c r="NH355" s="1">
        <v>4.6176749999999998E-4</v>
      </c>
      <c r="NI355" s="1">
        <v>0.16198270000000001</v>
      </c>
      <c r="NJ355">
        <v>0.52011510000000005</v>
      </c>
      <c r="NK355">
        <v>21.988779999999998</v>
      </c>
      <c r="NL355" s="1">
        <v>4.3359490000000002E-4</v>
      </c>
      <c r="NM355" s="1">
        <v>0.15222859999999999</v>
      </c>
      <c r="NN355">
        <v>0.51919409999999999</v>
      </c>
      <c r="NO355">
        <v>21.963799999999999</v>
      </c>
      <c r="NP355" s="1">
        <v>4.0929580000000001E-4</v>
      </c>
      <c r="NQ355" s="1">
        <v>0.14386640000000001</v>
      </c>
      <c r="NR355">
        <v>0.51804910000000004</v>
      </c>
      <c r="NS355">
        <v>21.895399999999999</v>
      </c>
      <c r="NT355" s="1">
        <v>3.8767089999999999E-4</v>
      </c>
      <c r="NU355" s="1">
        <v>0.13651630000000001</v>
      </c>
      <c r="NV355">
        <v>0.51681650000000001</v>
      </c>
      <c r="NW355">
        <v>21.754950000000001</v>
      </c>
      <c r="NX355" s="1">
        <v>3.6815399999999999E-4</v>
      </c>
      <c r="NY355" s="1">
        <v>0.1299054</v>
      </c>
      <c r="NZ355">
        <v>0.51551119999999995</v>
      </c>
      <c r="OA355">
        <v>21.636749999999999</v>
      </c>
      <c r="OB355" s="1">
        <v>3.5049910000000003E-4</v>
      </c>
      <c r="OC355" s="1">
        <v>0.1239386</v>
      </c>
      <c r="OD355">
        <v>0.51428090000000004</v>
      </c>
      <c r="OE355">
        <v>22.26397</v>
      </c>
      <c r="OF355" s="1">
        <v>3.3438160000000001E-4</v>
      </c>
      <c r="OG355" s="1">
        <v>0.1184808</v>
      </c>
      <c r="OH355">
        <v>0.51340359999999996</v>
      </c>
      <c r="OI355">
        <v>22.84759</v>
      </c>
      <c r="OJ355" s="1">
        <v>3.1978650000000003E-4</v>
      </c>
      <c r="OK355" s="1">
        <v>0.1134561</v>
      </c>
    </row>
    <row r="356" spans="1:401" x14ac:dyDescent="0.35">
      <c r="A356">
        <v>362</v>
      </c>
      <c r="B356" t="s">
        <v>4</v>
      </c>
      <c r="C356" t="s">
        <v>181</v>
      </c>
      <c r="D356" t="s">
        <v>362</v>
      </c>
      <c r="E356">
        <v>796.21690000000001</v>
      </c>
      <c r="F356">
        <v>1.0635190000000001</v>
      </c>
      <c r="G356">
        <v>17.69678</v>
      </c>
      <c r="H356">
        <v>0</v>
      </c>
      <c r="I356">
        <v>0</v>
      </c>
      <c r="J356">
        <v>1.0642830000000001</v>
      </c>
      <c r="K356">
        <v>17.94501</v>
      </c>
      <c r="L356">
        <v>0</v>
      </c>
      <c r="M356">
        <v>0</v>
      </c>
      <c r="N356">
        <v>1.0651489999999999</v>
      </c>
      <c r="O356">
        <v>18.157720000000001</v>
      </c>
      <c r="P356">
        <v>0</v>
      </c>
      <c r="Q356">
        <v>0</v>
      </c>
      <c r="R356">
        <v>1.0658840000000001</v>
      </c>
      <c r="S356">
        <v>18.51444</v>
      </c>
      <c r="T356">
        <v>0</v>
      </c>
      <c r="U356">
        <v>0</v>
      </c>
      <c r="V356">
        <v>1.066441</v>
      </c>
      <c r="W356">
        <v>18.949549999999999</v>
      </c>
      <c r="X356">
        <v>0</v>
      </c>
      <c r="Y356">
        <v>0</v>
      </c>
      <c r="Z356">
        <v>1.0668839999999999</v>
      </c>
      <c r="AA356">
        <v>19.18075</v>
      </c>
      <c r="AB356">
        <v>0</v>
      </c>
      <c r="AC356">
        <v>0</v>
      </c>
      <c r="AD356">
        <v>1.0671539999999999</v>
      </c>
      <c r="AE356">
        <v>19.11307</v>
      </c>
      <c r="AF356">
        <v>0</v>
      </c>
      <c r="AG356">
        <v>0</v>
      </c>
      <c r="AH356">
        <v>1.067571</v>
      </c>
      <c r="AI356">
        <v>18.888660000000002</v>
      </c>
      <c r="AJ356">
        <v>0</v>
      </c>
      <c r="AK356">
        <v>0</v>
      </c>
      <c r="AL356">
        <v>1.0682720000000001</v>
      </c>
      <c r="AM356">
        <v>18.587199999999999</v>
      </c>
      <c r="AN356">
        <v>0</v>
      </c>
      <c r="AO356">
        <v>0</v>
      </c>
      <c r="AP356">
        <v>1.0690249999999999</v>
      </c>
      <c r="AQ356">
        <v>18.707660000000001</v>
      </c>
      <c r="AR356">
        <v>0</v>
      </c>
      <c r="AS356">
        <v>0</v>
      </c>
      <c r="AT356">
        <v>1.069404</v>
      </c>
      <c r="AU356">
        <v>18.968240000000002</v>
      </c>
      <c r="AV356">
        <v>0</v>
      </c>
      <c r="AW356">
        <v>0</v>
      </c>
      <c r="AX356">
        <v>1.0694840000000001</v>
      </c>
      <c r="AY356">
        <v>19.328659999999999</v>
      </c>
      <c r="AZ356">
        <v>0</v>
      </c>
      <c r="BA356">
        <v>0</v>
      </c>
      <c r="BB356">
        <v>1.0697030000000001</v>
      </c>
      <c r="BC356">
        <v>19.799410000000002</v>
      </c>
      <c r="BD356">
        <v>0</v>
      </c>
      <c r="BE356">
        <v>0</v>
      </c>
      <c r="BF356">
        <v>1.0697639999999999</v>
      </c>
      <c r="BG356">
        <v>19.97289</v>
      </c>
      <c r="BH356">
        <v>0</v>
      </c>
      <c r="BI356">
        <v>0</v>
      </c>
      <c r="BJ356">
        <v>1.068398</v>
      </c>
      <c r="BK356">
        <v>19.985499999999998</v>
      </c>
      <c r="BL356">
        <v>0</v>
      </c>
      <c r="BM356">
        <v>0</v>
      </c>
      <c r="BN356">
        <v>1.065642</v>
      </c>
      <c r="BO356">
        <v>19.838329999999999</v>
      </c>
      <c r="BP356">
        <v>0</v>
      </c>
      <c r="BQ356">
        <v>0</v>
      </c>
      <c r="BR356">
        <v>1.062719</v>
      </c>
      <c r="BS356">
        <v>19.634640000000001</v>
      </c>
      <c r="BT356">
        <v>0</v>
      </c>
      <c r="BU356">
        <v>5.3789180000000001E-37</v>
      </c>
      <c r="BV356">
        <v>1.0595000000000001</v>
      </c>
      <c r="BW356">
        <v>19.67717</v>
      </c>
      <c r="BX356">
        <v>9.5000299999999995E-27</v>
      </c>
      <c r="BY356">
        <v>1.7278650000000001E-24</v>
      </c>
      <c r="BZ356">
        <v>1.055901</v>
      </c>
      <c r="CA356">
        <v>19.542490000000001</v>
      </c>
      <c r="CB356" s="1">
        <v>2.733047E-21</v>
      </c>
      <c r="CC356" s="1">
        <v>6.2741770000000002E-19</v>
      </c>
      <c r="CD356">
        <v>1.0519890000000001</v>
      </c>
      <c r="CE356">
        <v>19.659549999999999</v>
      </c>
      <c r="CF356" s="1">
        <v>1.089729E-13</v>
      </c>
      <c r="CG356" s="1">
        <v>2.2252380000000001E-11</v>
      </c>
      <c r="CH356">
        <v>1.04793</v>
      </c>
      <c r="CI356">
        <v>19.578469999999999</v>
      </c>
      <c r="CJ356" s="1">
        <v>1.0532870000000001E-9</v>
      </c>
      <c r="CK356" s="1">
        <v>2.368088E-7</v>
      </c>
      <c r="CL356">
        <v>1.0437590000000001</v>
      </c>
      <c r="CM356">
        <v>19.497240000000001</v>
      </c>
      <c r="CN356" s="1">
        <v>7.9457129999999995E-7</v>
      </c>
      <c r="CO356" s="1">
        <v>1.891703E-4</v>
      </c>
      <c r="CP356">
        <v>1.0395669999999999</v>
      </c>
      <c r="CQ356">
        <v>19.384119999999999</v>
      </c>
      <c r="CR356" s="1">
        <v>1.322746E-4</v>
      </c>
      <c r="CS356" s="1">
        <v>3.2932129999999997E-2</v>
      </c>
      <c r="CT356">
        <v>1.0350470000000001</v>
      </c>
      <c r="CU356">
        <v>19.175190000000001</v>
      </c>
      <c r="CV356" s="1">
        <v>7.171602E-3</v>
      </c>
      <c r="CW356" s="1">
        <v>1.85771</v>
      </c>
      <c r="CX356">
        <v>1.0302739999999999</v>
      </c>
      <c r="CY356">
        <v>18.944980000000001</v>
      </c>
      <c r="CZ356" s="1">
        <v>0.1584286</v>
      </c>
      <c r="DA356" s="1">
        <v>42.520740000000004</v>
      </c>
      <c r="DB356">
        <v>1.0255860000000001</v>
      </c>
      <c r="DC356">
        <v>19.065270000000002</v>
      </c>
      <c r="DD356" s="1">
        <v>1.653284</v>
      </c>
      <c r="DE356">
        <v>458.22370000000001</v>
      </c>
      <c r="DF356">
        <v>1.021166</v>
      </c>
      <c r="DG356">
        <v>18.922650000000001</v>
      </c>
      <c r="DH356" s="1">
        <v>9.0942380000000007</v>
      </c>
      <c r="DI356">
        <v>2596.721</v>
      </c>
      <c r="DJ356">
        <v>1.0173030000000001</v>
      </c>
      <c r="DK356">
        <v>19.044589999999999</v>
      </c>
      <c r="DL356">
        <v>28.77299</v>
      </c>
      <c r="DM356">
        <v>8437.2710000000006</v>
      </c>
      <c r="DN356">
        <v>1.0140819999999999</v>
      </c>
      <c r="DO356">
        <v>19.17333</v>
      </c>
      <c r="DP356">
        <v>56.301299999999998</v>
      </c>
      <c r="DQ356">
        <v>16910.59</v>
      </c>
      <c r="DR356">
        <v>1.011468</v>
      </c>
      <c r="DS356">
        <v>19.20412</v>
      </c>
      <c r="DT356">
        <v>72.126360000000005</v>
      </c>
      <c r="DU356">
        <v>22143.74</v>
      </c>
      <c r="DV356">
        <v>1.0086120000000001</v>
      </c>
      <c r="DW356">
        <v>19.108640000000001</v>
      </c>
      <c r="DX356">
        <v>63.150829999999999</v>
      </c>
      <c r="DY356">
        <v>19753.64</v>
      </c>
      <c r="DZ356">
        <v>1.005798</v>
      </c>
      <c r="EA356">
        <v>18.902080000000002</v>
      </c>
      <c r="EB356">
        <v>39.779110000000003</v>
      </c>
      <c r="EC356">
        <v>12616.45</v>
      </c>
      <c r="ED356">
        <v>1.0028710000000001</v>
      </c>
      <c r="EE356">
        <v>18.817830000000001</v>
      </c>
      <c r="EF356">
        <v>18.712900000000001</v>
      </c>
      <c r="EG356">
        <v>6074.5039999999999</v>
      </c>
      <c r="EH356">
        <v>0.99978549999999999</v>
      </c>
      <c r="EI356">
        <v>19.192920000000001</v>
      </c>
      <c r="EJ356">
        <v>6.7828410000000003</v>
      </c>
      <c r="EK356">
        <v>2247.8330000000001</v>
      </c>
      <c r="EL356">
        <v>0.99636009999999997</v>
      </c>
      <c r="EM356">
        <v>19.348469999999999</v>
      </c>
      <c r="EN356">
        <v>1.9754320000000001</v>
      </c>
      <c r="EO356">
        <v>666.49760000000003</v>
      </c>
      <c r="EP356">
        <v>0.99293699999999996</v>
      </c>
      <c r="EQ356">
        <v>19.670649999999998</v>
      </c>
      <c r="ER356">
        <v>0.49935170000000001</v>
      </c>
      <c r="ES356">
        <v>169.7139</v>
      </c>
      <c r="ET356">
        <v>0.98902480000000004</v>
      </c>
      <c r="EU356">
        <v>20.080349999999999</v>
      </c>
      <c r="EV356">
        <v>0.13747380000000001</v>
      </c>
      <c r="EW356">
        <v>45.934310000000004</v>
      </c>
      <c r="EX356">
        <v>0.98480380000000001</v>
      </c>
      <c r="EY356">
        <v>20.13279</v>
      </c>
      <c r="EZ356">
        <v>6.141158E-2</v>
      </c>
      <c r="FA356">
        <v>19.555109999999999</v>
      </c>
      <c r="FB356">
        <v>0.98051189999999999</v>
      </c>
      <c r="FC356">
        <v>19.956440000000001</v>
      </c>
      <c r="FD356">
        <v>4.5868640000000002E-2</v>
      </c>
      <c r="FE356">
        <v>14.379049999999999</v>
      </c>
      <c r="FF356">
        <v>0.97637940000000001</v>
      </c>
      <c r="FG356">
        <v>19.756979999999999</v>
      </c>
      <c r="FH356">
        <v>4.1053510000000001E-2</v>
      </c>
      <c r="FI356">
        <v>12.802099999999999</v>
      </c>
      <c r="FJ356">
        <v>0.97167190000000003</v>
      </c>
      <c r="FK356">
        <v>19.607810000000001</v>
      </c>
      <c r="FL356">
        <v>3.8220499999999998E-2</v>
      </c>
      <c r="FM356">
        <v>11.92117</v>
      </c>
      <c r="FN356">
        <v>0.96811449999999999</v>
      </c>
      <c r="FO356">
        <v>19.990210000000001</v>
      </c>
      <c r="FP356" s="1">
        <v>3.5850140000000003E-2</v>
      </c>
      <c r="FQ356">
        <v>11.184939999999999</v>
      </c>
      <c r="FR356">
        <v>0.96495089999999994</v>
      </c>
      <c r="FS356">
        <v>20.29524</v>
      </c>
      <c r="FT356" s="1">
        <v>3.3644210000000001E-2</v>
      </c>
      <c r="FU356">
        <v>10.49625</v>
      </c>
      <c r="FV356">
        <v>0.96145270000000005</v>
      </c>
      <c r="FW356">
        <v>20.565809999999999</v>
      </c>
      <c r="FX356" s="1">
        <v>3.1531990000000003E-2</v>
      </c>
      <c r="FY356">
        <v>9.8381000000000007</v>
      </c>
      <c r="FZ356">
        <v>0.95849779999999996</v>
      </c>
      <c r="GA356">
        <v>20.89067</v>
      </c>
      <c r="GB356" s="1">
        <v>2.962383E-2</v>
      </c>
      <c r="GC356">
        <v>9.2369869999999992</v>
      </c>
      <c r="GD356">
        <v>0.95546660000000005</v>
      </c>
      <c r="GE356">
        <v>20.76999</v>
      </c>
      <c r="GF356" s="1">
        <v>2.8098000000000001E-2</v>
      </c>
      <c r="GG356" s="1">
        <v>8.7573869999999996</v>
      </c>
      <c r="GH356">
        <v>0.95316670000000003</v>
      </c>
      <c r="GI356">
        <v>20.528949999999998</v>
      </c>
      <c r="GJ356" s="1">
        <v>2.721815E-2</v>
      </c>
      <c r="GK356" s="1">
        <v>8.4691069999999993</v>
      </c>
      <c r="GL356">
        <v>0.94959439999999995</v>
      </c>
      <c r="GM356">
        <v>20.252569999999999</v>
      </c>
      <c r="GN356" s="1">
        <v>2.701112E-2</v>
      </c>
      <c r="GO356" s="1">
        <v>8.3896800000000002</v>
      </c>
      <c r="GP356">
        <v>0.94234430000000002</v>
      </c>
      <c r="GQ356">
        <v>20.01342</v>
      </c>
      <c r="GR356" s="1">
        <v>2.729581E-2</v>
      </c>
      <c r="GS356" s="1">
        <v>8.4752179999999999</v>
      </c>
      <c r="GT356">
        <v>0.93478510000000004</v>
      </c>
      <c r="GU356">
        <v>19.952089999999998</v>
      </c>
      <c r="GV356" s="1">
        <v>2.7628159999999999E-2</v>
      </c>
      <c r="GW356" s="1">
        <v>8.5836089999999992</v>
      </c>
      <c r="GX356">
        <v>0.9276742</v>
      </c>
      <c r="GY356">
        <v>20.292110000000001</v>
      </c>
      <c r="GZ356" s="1">
        <v>2.7651789999999999E-2</v>
      </c>
      <c r="HA356" s="1">
        <v>8.5998760000000001</v>
      </c>
      <c r="HB356">
        <v>0.91985859999999997</v>
      </c>
      <c r="HC356">
        <v>20.41009</v>
      </c>
      <c r="HD356" s="1">
        <v>2.710537E-2</v>
      </c>
      <c r="HE356" s="1">
        <v>8.4461349999999999</v>
      </c>
      <c r="HF356">
        <v>0.91181920000000005</v>
      </c>
      <c r="HG356">
        <v>20.566929999999999</v>
      </c>
      <c r="HH356" s="1">
        <v>2.6078359999999998E-2</v>
      </c>
      <c r="HI356" s="1">
        <v>8.1366340000000008</v>
      </c>
      <c r="HJ356">
        <v>0.90404209999999996</v>
      </c>
      <c r="HK356">
        <v>20.37921</v>
      </c>
      <c r="HL356" s="1">
        <v>2.4708580000000001E-2</v>
      </c>
      <c r="HM356" s="1">
        <v>7.7190479999999999</v>
      </c>
      <c r="HN356">
        <v>0.89585749999999997</v>
      </c>
      <c r="HO356">
        <v>20.11628</v>
      </c>
      <c r="HP356" s="1">
        <v>2.308719E-2</v>
      </c>
      <c r="HQ356" s="1">
        <v>7.2335729999999998</v>
      </c>
      <c r="HR356">
        <v>0.88738939999999999</v>
      </c>
      <c r="HS356">
        <v>19.724350000000001</v>
      </c>
      <c r="HT356" s="1">
        <v>2.1411079999999999E-2</v>
      </c>
      <c r="HU356" s="1">
        <v>6.7304320000000004</v>
      </c>
      <c r="HV356">
        <v>0.87880590000000003</v>
      </c>
      <c r="HW356">
        <v>19.253299999999999</v>
      </c>
      <c r="HX356" s="1">
        <v>1.9764E-2</v>
      </c>
      <c r="HY356" s="1">
        <v>6.2312070000000004</v>
      </c>
      <c r="HZ356">
        <v>0.87022699999999997</v>
      </c>
      <c r="IA356">
        <v>19.019580000000001</v>
      </c>
      <c r="IB356" s="1">
        <v>1.819956E-2</v>
      </c>
      <c r="IC356" s="1">
        <v>5.7544760000000004</v>
      </c>
      <c r="ID356">
        <v>0.8617051</v>
      </c>
      <c r="IE356">
        <v>19.204029999999999</v>
      </c>
      <c r="IF356" s="1">
        <v>1.6731079999999999E-2</v>
      </c>
      <c r="IG356" s="1">
        <v>5.3033919999999997</v>
      </c>
      <c r="IH356">
        <v>0.85282060000000004</v>
      </c>
      <c r="II356">
        <v>19.462160000000001</v>
      </c>
      <c r="IJ356" s="1">
        <v>1.5370109999999999E-2</v>
      </c>
      <c r="IK356" s="1">
        <v>4.8870509999999996</v>
      </c>
      <c r="IL356">
        <v>0.84400719999999996</v>
      </c>
      <c r="IM356">
        <v>19.929580000000001</v>
      </c>
      <c r="IN356" s="1">
        <v>1.4122239999999999E-2</v>
      </c>
      <c r="IO356" s="1">
        <v>4.5057140000000002</v>
      </c>
      <c r="IP356">
        <v>0.83511630000000003</v>
      </c>
      <c r="IQ356">
        <v>19.868040000000001</v>
      </c>
      <c r="IR356" s="1">
        <v>1.2969609999999999E-2</v>
      </c>
      <c r="IS356" s="1">
        <v>4.15503</v>
      </c>
      <c r="IT356">
        <v>0.8271598</v>
      </c>
      <c r="IU356">
        <v>19.688549999999999</v>
      </c>
      <c r="IV356" s="1">
        <v>1.191823E-2</v>
      </c>
      <c r="IW356" s="1">
        <v>3.8331490000000001</v>
      </c>
      <c r="IX356">
        <v>0.81918239999999998</v>
      </c>
      <c r="IY356">
        <v>19.496659999999999</v>
      </c>
      <c r="IZ356" s="1">
        <v>1.094854E-2</v>
      </c>
      <c r="JA356" s="1">
        <v>3.5372919999999999</v>
      </c>
      <c r="JB356">
        <v>0.81154079999999995</v>
      </c>
      <c r="JC356">
        <v>19.166640000000001</v>
      </c>
      <c r="JD356" s="1">
        <v>1.0059709999999999E-2</v>
      </c>
      <c r="JE356" s="1">
        <v>3.264672</v>
      </c>
      <c r="JF356">
        <v>0.80451059999999996</v>
      </c>
      <c r="JG356">
        <v>19.421099999999999</v>
      </c>
      <c r="JH356" s="1">
        <v>9.2564229999999997E-3</v>
      </c>
      <c r="JI356" s="1">
        <v>3.0174840000000001</v>
      </c>
      <c r="JJ356">
        <v>0.79904819999999999</v>
      </c>
      <c r="JK356">
        <v>19.623819999999998</v>
      </c>
      <c r="JL356" s="1">
        <v>8.5206599999999993E-3</v>
      </c>
      <c r="JM356" s="1">
        <v>2.7848350000000002</v>
      </c>
      <c r="JN356">
        <v>0.79337610000000003</v>
      </c>
      <c r="JO356">
        <v>19.835850000000001</v>
      </c>
      <c r="JP356" s="1">
        <v>7.8429280000000007E-3</v>
      </c>
      <c r="JQ356" s="1">
        <v>2.5732819999999998</v>
      </c>
      <c r="JR356">
        <v>0.79026529999999995</v>
      </c>
      <c r="JS356">
        <v>20.485779999999998</v>
      </c>
      <c r="JT356" s="1">
        <v>7.227603E-3</v>
      </c>
      <c r="JU356" s="1">
        <v>2.372363</v>
      </c>
      <c r="JV356">
        <v>0.78704169999999996</v>
      </c>
      <c r="JW356">
        <v>20.768560000000001</v>
      </c>
      <c r="JX356" s="1">
        <v>6.655897E-3</v>
      </c>
      <c r="JY356" s="1">
        <v>2.1873819999999999</v>
      </c>
      <c r="JZ356">
        <v>0.78444559999999997</v>
      </c>
      <c r="KA356">
        <v>20.545629999999999</v>
      </c>
      <c r="KB356" s="1">
        <v>6.1241350000000002E-3</v>
      </c>
      <c r="KC356" s="1">
        <v>2.0142129999999998</v>
      </c>
      <c r="KD356">
        <v>0.78255129999999995</v>
      </c>
      <c r="KE356">
        <v>20.400970000000001</v>
      </c>
      <c r="KF356" s="1">
        <v>5.6221489999999999E-3</v>
      </c>
      <c r="KG356" s="1">
        <v>1.8501939999999999</v>
      </c>
      <c r="KH356">
        <v>0.78129090000000001</v>
      </c>
      <c r="KI356">
        <v>20.128920000000001</v>
      </c>
      <c r="KJ356" s="1">
        <v>5.1444339999999998E-3</v>
      </c>
      <c r="KK356" s="1">
        <v>1.693109</v>
      </c>
      <c r="KL356">
        <v>0.78064909999999998</v>
      </c>
      <c r="KM356">
        <v>20.479620000000001</v>
      </c>
      <c r="KN356" s="1">
        <v>4.6860820000000003E-3</v>
      </c>
      <c r="KO356" s="1">
        <v>1.5416069999999999</v>
      </c>
      <c r="KP356">
        <v>0.78027310000000005</v>
      </c>
      <c r="KQ356">
        <v>20.86092</v>
      </c>
      <c r="KR356" s="1">
        <v>4.242605E-3</v>
      </c>
      <c r="KS356" s="1">
        <v>1.3952599999999999</v>
      </c>
      <c r="KT356">
        <v>0.78012440000000005</v>
      </c>
      <c r="KU356">
        <v>21.328600000000002</v>
      </c>
      <c r="KV356" s="1">
        <v>3.8142079999999999E-3</v>
      </c>
      <c r="KW356" s="1">
        <v>1.253965</v>
      </c>
      <c r="KX356">
        <v>0.78021660000000004</v>
      </c>
      <c r="KY356">
        <v>21.856960000000001</v>
      </c>
      <c r="KZ356" s="1">
        <v>3.3968890000000002E-3</v>
      </c>
      <c r="LA356" s="1">
        <v>1.116536</v>
      </c>
      <c r="LB356">
        <v>0.78059780000000001</v>
      </c>
      <c r="LC356">
        <v>21.842569999999998</v>
      </c>
      <c r="LD356" s="1">
        <v>2.9870259999999998E-3</v>
      </c>
      <c r="LE356" s="1">
        <v>0.98189070000000001</v>
      </c>
      <c r="LF356">
        <v>0.78113900000000003</v>
      </c>
      <c r="LG356">
        <v>21.592279999999999</v>
      </c>
      <c r="LH356" s="1">
        <v>2.5834220000000001E-3</v>
      </c>
      <c r="LI356" s="1">
        <v>0.84937750000000001</v>
      </c>
      <c r="LJ356">
        <v>0.78194470000000005</v>
      </c>
      <c r="LK356">
        <v>21.475339999999999</v>
      </c>
      <c r="LL356" s="1">
        <v>2.193782E-3</v>
      </c>
      <c r="LM356" s="1">
        <v>0.72127059999999998</v>
      </c>
      <c r="LN356">
        <v>0.78295559999999997</v>
      </c>
      <c r="LO356">
        <v>21.213380000000001</v>
      </c>
      <c r="LP356" s="1">
        <v>1.8321069999999999E-3</v>
      </c>
      <c r="LQ356" s="1">
        <v>0.60215850000000004</v>
      </c>
      <c r="LR356">
        <v>0.78395000000000004</v>
      </c>
      <c r="LS356">
        <v>21.603960000000001</v>
      </c>
      <c r="LT356" s="1">
        <v>1.514966E-3</v>
      </c>
      <c r="LU356" s="1">
        <v>0.49722309999999997</v>
      </c>
      <c r="LV356">
        <v>0.78487910000000005</v>
      </c>
      <c r="LW356">
        <v>21.915700000000001</v>
      </c>
      <c r="LX356" s="1">
        <v>1.2543789999999999E-3</v>
      </c>
      <c r="LY356" s="1">
        <v>0.41103899999999999</v>
      </c>
      <c r="LZ356">
        <v>0.78554230000000003</v>
      </c>
      <c r="MA356">
        <v>22.295570000000001</v>
      </c>
      <c r="MB356" s="1">
        <v>1.051913E-3</v>
      </c>
      <c r="MC356" s="1">
        <v>0.3439217</v>
      </c>
      <c r="MD356">
        <v>0.78606430000000005</v>
      </c>
      <c r="ME356">
        <v>22.661059999999999</v>
      </c>
      <c r="MF356" s="1">
        <v>9.0084099999999999E-4</v>
      </c>
      <c r="MG356" s="1">
        <v>0.29380020000000001</v>
      </c>
      <c r="MH356">
        <v>0.78640929999999998</v>
      </c>
      <c r="MI356">
        <v>22.59825</v>
      </c>
      <c r="MJ356" s="1">
        <v>7.8901209999999999E-4</v>
      </c>
      <c r="MK356" s="1">
        <v>0.25681120000000002</v>
      </c>
      <c r="ML356">
        <v>0.78668450000000001</v>
      </c>
      <c r="MM356">
        <v>22.263459999999998</v>
      </c>
      <c r="MN356" s="1">
        <v>7.0440889999999999E-4</v>
      </c>
      <c r="MO356" s="1">
        <v>0.2289071</v>
      </c>
      <c r="MP356">
        <v>0.78686789999999995</v>
      </c>
      <c r="MQ356">
        <v>22.053049999999999</v>
      </c>
      <c r="MR356" s="1">
        <v>6.3727170000000004E-4</v>
      </c>
      <c r="MS356" s="1">
        <v>0.20689630000000001</v>
      </c>
      <c r="MT356">
        <v>0.78704030000000003</v>
      </c>
      <c r="MU356">
        <v>21.710629999999998</v>
      </c>
      <c r="MV356" s="1">
        <v>5.8184800000000004E-4</v>
      </c>
      <c r="MW356" s="1">
        <v>0.18876180000000001</v>
      </c>
      <c r="MX356">
        <v>0.78695809999999999</v>
      </c>
      <c r="MY356">
        <v>21.86767</v>
      </c>
      <c r="MZ356" s="1">
        <v>5.3499630000000003E-4</v>
      </c>
      <c r="NA356" s="1">
        <v>0.17352200000000001</v>
      </c>
      <c r="NB356">
        <v>0.78664489999999998</v>
      </c>
      <c r="NC356">
        <v>21.373860000000001</v>
      </c>
      <c r="ND356" s="1">
        <v>4.9543880000000001E-4</v>
      </c>
      <c r="NE356" s="1">
        <v>0.16068009999999999</v>
      </c>
      <c r="NF356">
        <v>0.7861226</v>
      </c>
      <c r="NG356">
        <v>21.731770000000001</v>
      </c>
      <c r="NH356" s="1">
        <v>4.6201039999999998E-4</v>
      </c>
      <c r="NI356" s="1">
        <v>0.14987030000000001</v>
      </c>
      <c r="NJ356">
        <v>0.78522380000000003</v>
      </c>
      <c r="NK356">
        <v>21.98657</v>
      </c>
      <c r="NL356" s="1">
        <v>4.3363880000000003E-4</v>
      </c>
      <c r="NM356" s="1">
        <v>0.14077410000000001</v>
      </c>
      <c r="NN356">
        <v>0.78417499999999996</v>
      </c>
      <c r="NO356">
        <v>21.9375</v>
      </c>
      <c r="NP356" s="1">
        <v>4.0924009999999999E-4</v>
      </c>
      <c r="NQ356" s="1">
        <v>0.13300219999999999</v>
      </c>
      <c r="NR356">
        <v>0.78267430000000004</v>
      </c>
      <c r="NS356">
        <v>21.830010000000001</v>
      </c>
      <c r="NT356" s="1">
        <v>3.8759599999999998E-4</v>
      </c>
      <c r="NU356" s="1">
        <v>0.12618879999999999</v>
      </c>
      <c r="NV356">
        <v>0.78106960000000003</v>
      </c>
      <c r="NW356">
        <v>21.70307</v>
      </c>
      <c r="NX356" s="1">
        <v>3.6804220000000003E-4</v>
      </c>
      <c r="NY356" s="1">
        <v>0.1200725</v>
      </c>
      <c r="NZ356">
        <v>0.77937800000000002</v>
      </c>
      <c r="OA356">
        <v>21.596710000000002</v>
      </c>
      <c r="OB356" s="1">
        <v>3.5017190000000001E-4</v>
      </c>
      <c r="OC356" s="1">
        <v>0.1145037</v>
      </c>
      <c r="OD356">
        <v>0.77775810000000001</v>
      </c>
      <c r="OE356">
        <v>22.251280000000001</v>
      </c>
      <c r="OF356" s="1">
        <v>3.3382890000000003E-4</v>
      </c>
      <c r="OG356" s="1">
        <v>0.1093896</v>
      </c>
      <c r="OH356">
        <v>0.77659460000000002</v>
      </c>
      <c r="OI356">
        <v>22.84751</v>
      </c>
      <c r="OJ356" s="1">
        <v>3.1910860000000001E-4</v>
      </c>
      <c r="OK356" s="1">
        <v>0.10471469999999999</v>
      </c>
    </row>
    <row r="357" spans="1:401" x14ac:dyDescent="0.35">
      <c r="A357">
        <v>363</v>
      </c>
      <c r="B357" t="s">
        <v>4</v>
      </c>
      <c r="C357" t="s">
        <v>181</v>
      </c>
      <c r="D357" t="s">
        <v>363</v>
      </c>
      <c r="E357">
        <v>626.15369999999996</v>
      </c>
      <c r="F357">
        <v>0.67266879999999996</v>
      </c>
      <c r="G357">
        <v>17.728560000000002</v>
      </c>
      <c r="H357">
        <v>0</v>
      </c>
      <c r="I357">
        <v>0</v>
      </c>
      <c r="J357">
        <v>0.67238129999999996</v>
      </c>
      <c r="K357">
        <v>17.988299999999999</v>
      </c>
      <c r="L357">
        <v>0</v>
      </c>
      <c r="M357">
        <v>0</v>
      </c>
      <c r="N357">
        <v>0.67212879999999997</v>
      </c>
      <c r="O357">
        <v>18.2331</v>
      </c>
      <c r="P357">
        <v>0</v>
      </c>
      <c r="Q357">
        <v>0</v>
      </c>
      <c r="R357">
        <v>0.67185030000000001</v>
      </c>
      <c r="S357">
        <v>18.627790000000001</v>
      </c>
      <c r="T357">
        <v>0</v>
      </c>
      <c r="U357">
        <v>0</v>
      </c>
      <c r="V357">
        <v>0.67145509999999997</v>
      </c>
      <c r="W357">
        <v>19.10774</v>
      </c>
      <c r="X357">
        <v>0</v>
      </c>
      <c r="Y357">
        <v>0</v>
      </c>
      <c r="Z357">
        <v>0.6710024</v>
      </c>
      <c r="AA357">
        <v>19.353549999999998</v>
      </c>
      <c r="AB357">
        <v>0</v>
      </c>
      <c r="AC357">
        <v>0</v>
      </c>
      <c r="AD357">
        <v>0.6704234</v>
      </c>
      <c r="AE357">
        <v>19.261510000000001</v>
      </c>
      <c r="AF357">
        <v>0</v>
      </c>
      <c r="AG357">
        <v>0</v>
      </c>
      <c r="AH357">
        <v>0.66978780000000004</v>
      </c>
      <c r="AI357">
        <v>18.98807</v>
      </c>
      <c r="AJ357">
        <v>0</v>
      </c>
      <c r="AK357">
        <v>0</v>
      </c>
      <c r="AL357">
        <v>0.66891069999999997</v>
      </c>
      <c r="AM357">
        <v>18.63382</v>
      </c>
      <c r="AN357">
        <v>0</v>
      </c>
      <c r="AO357">
        <v>0</v>
      </c>
      <c r="AP357">
        <v>0.66805159999999997</v>
      </c>
      <c r="AQ357">
        <v>18.73359</v>
      </c>
      <c r="AR357">
        <v>0</v>
      </c>
      <c r="AS357">
        <v>0</v>
      </c>
      <c r="AT357">
        <v>0.66696860000000002</v>
      </c>
      <c r="AU357">
        <v>19.011690000000002</v>
      </c>
      <c r="AV357">
        <v>0</v>
      </c>
      <c r="AW357">
        <v>0</v>
      </c>
      <c r="AX357">
        <v>0.66579639999999995</v>
      </c>
      <c r="AY357">
        <v>19.396090000000001</v>
      </c>
      <c r="AZ357">
        <v>0</v>
      </c>
      <c r="BA357">
        <v>0</v>
      </c>
      <c r="BB357">
        <v>0.66469900000000004</v>
      </c>
      <c r="BC357">
        <v>19.907299999999999</v>
      </c>
      <c r="BD357">
        <v>0</v>
      </c>
      <c r="BE357">
        <v>0</v>
      </c>
      <c r="BF357">
        <v>0.66346830000000001</v>
      </c>
      <c r="BG357">
        <v>20.095420000000001</v>
      </c>
      <c r="BH357">
        <v>0</v>
      </c>
      <c r="BI357">
        <v>0</v>
      </c>
      <c r="BJ357">
        <v>0.66219629999999996</v>
      </c>
      <c r="BK357">
        <v>20.079650000000001</v>
      </c>
      <c r="BL357">
        <v>0</v>
      </c>
      <c r="BM357">
        <v>0</v>
      </c>
      <c r="BN357">
        <v>0.66099810000000003</v>
      </c>
      <c r="BO357">
        <v>19.88879</v>
      </c>
      <c r="BP357">
        <v>0</v>
      </c>
      <c r="BQ357">
        <v>0</v>
      </c>
      <c r="BR357">
        <v>0.65970099999999998</v>
      </c>
      <c r="BS357">
        <v>19.617809999999999</v>
      </c>
      <c r="BT357">
        <v>0</v>
      </c>
      <c r="BU357">
        <v>9.9891019999999994E-38</v>
      </c>
      <c r="BV357">
        <v>0.65818489999999996</v>
      </c>
      <c r="BW357">
        <v>19.626169999999998</v>
      </c>
      <c r="BX357">
        <v>1.14271E-27</v>
      </c>
      <c r="BY357">
        <v>3.6106340000000002E-25</v>
      </c>
      <c r="BZ357">
        <v>0.65637769999999995</v>
      </c>
      <c r="CA357">
        <v>19.47167</v>
      </c>
      <c r="CB357" s="1">
        <v>1.3087559999999999E-21</v>
      </c>
      <c r="CC357" s="1">
        <v>3.3151369999999999E-19</v>
      </c>
      <c r="CD357">
        <v>0.65436070000000002</v>
      </c>
      <c r="CE357">
        <v>19.588709999999999</v>
      </c>
      <c r="CF357" s="1">
        <v>4.3348119999999997E-14</v>
      </c>
      <c r="CG357" s="1">
        <v>9.4922199999999997E-12</v>
      </c>
      <c r="CH357">
        <v>0.6522192</v>
      </c>
      <c r="CI357">
        <v>19.533300000000001</v>
      </c>
      <c r="CJ357" s="1">
        <v>5.4842399999999999E-10</v>
      </c>
      <c r="CK357" s="1">
        <v>1.273032E-7</v>
      </c>
      <c r="CL357">
        <v>0.64999070000000003</v>
      </c>
      <c r="CM357">
        <v>19.450050000000001</v>
      </c>
      <c r="CN357" s="1">
        <v>4.6941150000000001E-7</v>
      </c>
      <c r="CO357" s="1">
        <v>1.135452E-4</v>
      </c>
      <c r="CP357">
        <v>0.64773309999999995</v>
      </c>
      <c r="CQ357">
        <v>19.334119999999999</v>
      </c>
      <c r="CR357" s="1">
        <v>8.5734899999999998E-5</v>
      </c>
      <c r="CS357" s="1">
        <v>2.1440589999999999E-2</v>
      </c>
      <c r="CT357">
        <v>0.64526939999999999</v>
      </c>
      <c r="CU357">
        <v>19.103570000000001</v>
      </c>
      <c r="CV357" s="1">
        <v>5.008467E-3</v>
      </c>
      <c r="CW357" s="1">
        <v>1.2913239999999999</v>
      </c>
      <c r="CX357">
        <v>0.64268400000000003</v>
      </c>
      <c r="CY357">
        <v>18.852029999999999</v>
      </c>
      <c r="CZ357" s="1">
        <v>0.1179447</v>
      </c>
      <c r="DA357" s="1">
        <v>31.258900000000001</v>
      </c>
      <c r="DB357">
        <v>0.64034650000000004</v>
      </c>
      <c r="DC357">
        <v>18.985430000000001</v>
      </c>
      <c r="DD357" s="1">
        <v>1.302332</v>
      </c>
      <c r="DE357">
        <v>353.86470000000003</v>
      </c>
      <c r="DF357">
        <v>0.63830940000000003</v>
      </c>
      <c r="DG357">
        <v>18.875260000000001</v>
      </c>
      <c r="DH357" s="1">
        <v>7.5366179999999998</v>
      </c>
      <c r="DI357">
        <v>2095.4899999999998</v>
      </c>
      <c r="DJ357">
        <v>0.63674229999999998</v>
      </c>
      <c r="DK357">
        <v>19.02449</v>
      </c>
      <c r="DL357">
        <v>24.96921</v>
      </c>
      <c r="DM357">
        <v>7084.3609999999999</v>
      </c>
      <c r="DN357">
        <v>0.63566869999999998</v>
      </c>
      <c r="DO357">
        <v>19.197369999999999</v>
      </c>
      <c r="DP357">
        <v>50.952370000000002</v>
      </c>
      <c r="DQ357">
        <v>14718.29</v>
      </c>
      <c r="DR357">
        <v>0.63496390000000003</v>
      </c>
      <c r="DS357">
        <v>19.226410000000001</v>
      </c>
      <c r="DT357">
        <v>67.851849999999999</v>
      </c>
      <c r="DU357">
        <v>19919.689999999999</v>
      </c>
      <c r="DV357">
        <v>0.63418569999999996</v>
      </c>
      <c r="DW357">
        <v>19.11646</v>
      </c>
      <c r="DX357">
        <v>62.134569999999997</v>
      </c>
      <c r="DY357">
        <v>18414.78</v>
      </c>
      <c r="DZ357">
        <v>0.6334999</v>
      </c>
      <c r="EA357">
        <v>18.880839999999999</v>
      </c>
      <c r="EB357">
        <v>40.368510000000001</v>
      </c>
      <c r="EC357">
        <v>12124.48</v>
      </c>
      <c r="ED357">
        <v>0.63274339999999996</v>
      </c>
      <c r="EE357">
        <v>18.77542</v>
      </c>
      <c r="EF357">
        <v>19.427119999999999</v>
      </c>
      <c r="EG357">
        <v>5941.4340000000002</v>
      </c>
      <c r="EH357">
        <v>0.63197170000000003</v>
      </c>
      <c r="EI357">
        <v>19.18139</v>
      </c>
      <c r="EJ357">
        <v>7.1865899999999998</v>
      </c>
      <c r="EK357">
        <v>2229.7539999999999</v>
      </c>
      <c r="EL357">
        <v>0.63110659999999996</v>
      </c>
      <c r="EM357">
        <v>19.38569</v>
      </c>
      <c r="EN357">
        <v>2.129966</v>
      </c>
      <c r="EO357">
        <v>669.13210000000004</v>
      </c>
      <c r="EP357">
        <v>0.63007590000000002</v>
      </c>
      <c r="EQ357">
        <v>19.756799999999998</v>
      </c>
      <c r="ER357">
        <v>0.54196960000000005</v>
      </c>
      <c r="ES357">
        <v>170.39779999999999</v>
      </c>
      <c r="ET357">
        <v>0.62886450000000005</v>
      </c>
      <c r="EU357">
        <v>20.23733</v>
      </c>
      <c r="EV357">
        <v>0.14659759999999999</v>
      </c>
      <c r="EW357">
        <v>45.552889999999998</v>
      </c>
      <c r="EX357">
        <v>0.62760400000000005</v>
      </c>
      <c r="EY357">
        <v>20.312460000000002</v>
      </c>
      <c r="EZ357">
        <v>6.2352850000000001E-2</v>
      </c>
      <c r="FA357">
        <v>18.580960000000001</v>
      </c>
      <c r="FB357">
        <v>0.62578529999999999</v>
      </c>
      <c r="FC357">
        <v>20.10014</v>
      </c>
      <c r="FD357">
        <v>4.4378319999999999E-2</v>
      </c>
      <c r="FE357">
        <v>13.005699999999999</v>
      </c>
      <c r="FF357">
        <v>0.62373780000000001</v>
      </c>
      <c r="FG357">
        <v>19.84909</v>
      </c>
      <c r="FH357">
        <v>3.9305989999999999E-2</v>
      </c>
      <c r="FI357">
        <v>11.44187</v>
      </c>
      <c r="FJ357">
        <v>0.62144429999999995</v>
      </c>
      <c r="FK357">
        <v>19.62623</v>
      </c>
      <c r="FL357">
        <v>3.6512030000000001E-2</v>
      </c>
      <c r="FM357">
        <v>10.599410000000001</v>
      </c>
      <c r="FN357">
        <v>0.62017109999999998</v>
      </c>
      <c r="FO357">
        <v>19.980779999999999</v>
      </c>
      <c r="FP357" s="1">
        <v>3.4252669999999999E-2</v>
      </c>
      <c r="FQ357">
        <v>9.9062110000000008</v>
      </c>
      <c r="FR357">
        <v>0.61913099999999999</v>
      </c>
      <c r="FS357">
        <v>20.291989999999998</v>
      </c>
      <c r="FT357" s="1">
        <v>3.216128E-2</v>
      </c>
      <c r="FU357">
        <v>9.2606020000000004</v>
      </c>
      <c r="FV357">
        <v>0.61790659999999997</v>
      </c>
      <c r="FW357">
        <v>20.581849999999999</v>
      </c>
      <c r="FX357" s="1">
        <v>3.0155390000000001E-2</v>
      </c>
      <c r="FY357">
        <v>8.6413499999999992</v>
      </c>
      <c r="FZ357">
        <v>0.61713419999999997</v>
      </c>
      <c r="GA357">
        <v>20.958729999999999</v>
      </c>
      <c r="GB357" s="1">
        <v>2.8335809999999999E-2</v>
      </c>
      <c r="GC357" s="1">
        <v>8.0705799999999996</v>
      </c>
      <c r="GD357">
        <v>0.61638890000000002</v>
      </c>
      <c r="GE357">
        <v>20.875969999999999</v>
      </c>
      <c r="GF357" s="1">
        <v>2.686819E-2</v>
      </c>
      <c r="GG357" s="1">
        <v>7.6023230000000002</v>
      </c>
      <c r="GH357">
        <v>0.61534109999999997</v>
      </c>
      <c r="GI357">
        <v>20.62114</v>
      </c>
      <c r="GJ357" s="1">
        <v>2.598557E-2</v>
      </c>
      <c r="GK357" s="1">
        <v>7.3029219999999997</v>
      </c>
      <c r="GL357">
        <v>0.61399729999999997</v>
      </c>
      <c r="GM357">
        <v>20.312529999999999</v>
      </c>
      <c r="GN357" s="1">
        <v>2.5703759999999999E-2</v>
      </c>
      <c r="GO357" s="1">
        <v>7.2085739999999996</v>
      </c>
      <c r="GP357">
        <v>0.61365720000000001</v>
      </c>
      <c r="GQ357">
        <v>20.013059999999999</v>
      </c>
      <c r="GR357" s="1">
        <v>2.5943379999999999E-2</v>
      </c>
      <c r="GS357" s="1">
        <v>7.2519489999999998</v>
      </c>
      <c r="GT357">
        <v>0.61322080000000001</v>
      </c>
      <c r="GU357">
        <v>19.888629999999999</v>
      </c>
      <c r="GV357" s="1">
        <v>2.626361E-2</v>
      </c>
      <c r="GW357" s="1">
        <v>7.3226760000000004</v>
      </c>
      <c r="GX357">
        <v>0.61304159999999996</v>
      </c>
      <c r="GY357">
        <v>20.197109999999999</v>
      </c>
      <c r="GZ357" s="1">
        <v>2.6328310000000001E-2</v>
      </c>
      <c r="HA357" s="1">
        <v>7.3232559999999998</v>
      </c>
      <c r="HB357">
        <v>0.6123402</v>
      </c>
      <c r="HC357">
        <v>20.31888</v>
      </c>
      <c r="HD357" s="1">
        <v>2.5856850000000001E-2</v>
      </c>
      <c r="HE357" s="1">
        <v>7.1810169999999998</v>
      </c>
      <c r="HF357">
        <v>0.61156529999999998</v>
      </c>
      <c r="HG357">
        <v>20.49052</v>
      </c>
      <c r="HH357" s="1">
        <v>2.490734E-2</v>
      </c>
      <c r="HI357" s="1">
        <v>6.9056699999999998</v>
      </c>
      <c r="HJ357">
        <v>0.61013050000000002</v>
      </c>
      <c r="HK357">
        <v>20.325810000000001</v>
      </c>
      <c r="HL357" s="1">
        <v>2.3609689999999999E-2</v>
      </c>
      <c r="HM357" s="1">
        <v>6.536734</v>
      </c>
      <c r="HN357">
        <v>0.60767720000000003</v>
      </c>
      <c r="HO357">
        <v>20.08352</v>
      </c>
      <c r="HP357" s="1">
        <v>2.2076109999999999E-2</v>
      </c>
      <c r="HQ357" s="1">
        <v>6.1098299999999997</v>
      </c>
      <c r="HR357">
        <v>0.60492829999999997</v>
      </c>
      <c r="HS357">
        <v>19.687709999999999</v>
      </c>
      <c r="HT357" s="1">
        <v>2.047386E-2</v>
      </c>
      <c r="HU357" s="1">
        <v>5.6650169999999997</v>
      </c>
      <c r="HV357">
        <v>0.60246900000000003</v>
      </c>
      <c r="HW357">
        <v>19.19303</v>
      </c>
      <c r="HX357" s="1">
        <v>1.890116E-2</v>
      </c>
      <c r="HY357" s="1">
        <v>5.2252850000000004</v>
      </c>
      <c r="HZ357">
        <v>0.59996400000000005</v>
      </c>
      <c r="IA357">
        <v>18.92266</v>
      </c>
      <c r="IB357" s="1">
        <v>1.74009E-2</v>
      </c>
      <c r="IC357" s="1">
        <v>4.805771</v>
      </c>
      <c r="ID357">
        <v>0.59769150000000004</v>
      </c>
      <c r="IE357">
        <v>19.092780000000001</v>
      </c>
      <c r="IF357" s="1">
        <v>1.5993219999999999E-2</v>
      </c>
      <c r="IG357" s="1">
        <v>4.4100409999999997</v>
      </c>
      <c r="IH357">
        <v>0.59495869999999995</v>
      </c>
      <c r="II357">
        <v>19.363230000000001</v>
      </c>
      <c r="IJ357" s="1">
        <v>1.468536E-2</v>
      </c>
      <c r="IK357" s="1">
        <v>4.0456570000000003</v>
      </c>
      <c r="IL357">
        <v>0.59226579999999995</v>
      </c>
      <c r="IM357">
        <v>19.844629999999999</v>
      </c>
      <c r="IN357" s="1">
        <v>1.348562E-2</v>
      </c>
      <c r="IO357" s="1">
        <v>3.7126450000000002</v>
      </c>
      <c r="IP357">
        <v>0.58916679999999999</v>
      </c>
      <c r="IQ357">
        <v>19.810860000000002</v>
      </c>
      <c r="IR357" s="1">
        <v>1.237398E-2</v>
      </c>
      <c r="IS357" s="1">
        <v>3.4079670000000002</v>
      </c>
      <c r="IT357">
        <v>0.58634529999999996</v>
      </c>
      <c r="IU357">
        <v>19.631640000000001</v>
      </c>
      <c r="IV357" s="1">
        <v>1.1366640000000001E-2</v>
      </c>
      <c r="IW357" s="1">
        <v>3.130112</v>
      </c>
      <c r="IX357">
        <v>0.58309610000000001</v>
      </c>
      <c r="IY357">
        <v>19.450299999999999</v>
      </c>
      <c r="IZ357" s="1">
        <v>1.043522E-2</v>
      </c>
      <c r="JA357" s="1">
        <v>2.8769360000000002</v>
      </c>
      <c r="JB357">
        <v>0.58003850000000001</v>
      </c>
      <c r="JC357">
        <v>19.122209999999999</v>
      </c>
      <c r="JD357" s="1">
        <v>9.5810089999999997E-3</v>
      </c>
      <c r="JE357" s="1">
        <v>2.6445259999999999</v>
      </c>
      <c r="JF357">
        <v>0.57729200000000003</v>
      </c>
      <c r="JG357">
        <v>19.369630000000001</v>
      </c>
      <c r="JH357" s="1">
        <v>8.8120769999999998E-3</v>
      </c>
      <c r="JI357" s="1">
        <v>2.4354110000000002</v>
      </c>
      <c r="JJ357">
        <v>0.57589950000000001</v>
      </c>
      <c r="JK357">
        <v>19.59656</v>
      </c>
      <c r="JL357" s="1">
        <v>8.1104880000000008E-3</v>
      </c>
      <c r="JM357" s="1">
        <v>2.2397469999999999</v>
      </c>
      <c r="JN357">
        <v>0.57380149999999996</v>
      </c>
      <c r="JO357">
        <v>19.80367</v>
      </c>
      <c r="JP357" s="1">
        <v>7.4636859999999998E-3</v>
      </c>
      <c r="JQ357" s="1">
        <v>2.0630670000000002</v>
      </c>
      <c r="JR357">
        <v>0.57405660000000003</v>
      </c>
      <c r="JS357">
        <v>20.454709999999999</v>
      </c>
      <c r="JT357" s="1">
        <v>6.881486E-3</v>
      </c>
      <c r="JU357" s="1">
        <v>1.897111</v>
      </c>
      <c r="JV357">
        <v>0.57379190000000002</v>
      </c>
      <c r="JW357">
        <v>20.758179999999999</v>
      </c>
      <c r="JX357" s="1">
        <v>6.3398250000000003E-3</v>
      </c>
      <c r="JY357" s="1">
        <v>1.745214</v>
      </c>
      <c r="JZ357">
        <v>0.57383169999999994</v>
      </c>
      <c r="KA357">
        <v>20.513590000000001</v>
      </c>
      <c r="KB357" s="1">
        <v>5.8370879999999998E-3</v>
      </c>
      <c r="KC357" s="1">
        <v>1.6039350000000001</v>
      </c>
      <c r="KD357">
        <v>0.5741735</v>
      </c>
      <c r="KE357">
        <v>20.3309</v>
      </c>
      <c r="KF357" s="1">
        <v>5.3632669999999997E-3</v>
      </c>
      <c r="KG357" s="1">
        <v>1.4710760000000001</v>
      </c>
      <c r="KH357">
        <v>0.57488329999999999</v>
      </c>
      <c r="KI357">
        <v>20.048660000000002</v>
      </c>
      <c r="KJ357" s="1">
        <v>4.9127670000000002E-3</v>
      </c>
      <c r="KK357" s="1">
        <v>1.3445940000000001</v>
      </c>
      <c r="KL357">
        <v>0.57602129999999996</v>
      </c>
      <c r="KM357">
        <v>20.41629</v>
      </c>
      <c r="KN357" s="1">
        <v>4.4813539999999999E-3</v>
      </c>
      <c r="KO357" s="1">
        <v>1.223096</v>
      </c>
      <c r="KP357">
        <v>0.57713389999999998</v>
      </c>
      <c r="KQ357">
        <v>20.829599999999999</v>
      </c>
      <c r="KR357" s="1">
        <v>4.0626630000000002E-3</v>
      </c>
      <c r="KS357" s="1">
        <v>1.1061319999999999</v>
      </c>
      <c r="KT357">
        <v>0.57818809999999998</v>
      </c>
      <c r="KU357">
        <v>21.3262</v>
      </c>
      <c r="KV357" s="1">
        <v>3.6578930000000002E-3</v>
      </c>
      <c r="KW357" s="1">
        <v>0.9937279</v>
      </c>
      <c r="KX357">
        <v>0.57934730000000001</v>
      </c>
      <c r="KY357">
        <v>21.891400000000001</v>
      </c>
      <c r="KZ357" s="1">
        <v>3.2637320000000001E-3</v>
      </c>
      <c r="LA357" s="1">
        <v>0.88474920000000001</v>
      </c>
      <c r="LB357">
        <v>0.58045290000000005</v>
      </c>
      <c r="LC357">
        <v>21.898499999999999</v>
      </c>
      <c r="LD357" s="1">
        <v>2.8762839999999998E-3</v>
      </c>
      <c r="LE357" s="1">
        <v>0.7785166</v>
      </c>
      <c r="LF357">
        <v>0.58157389999999998</v>
      </c>
      <c r="LG357">
        <v>21.607050000000001</v>
      </c>
      <c r="LH357" s="1">
        <v>2.4941770000000002E-3</v>
      </c>
      <c r="LI357" s="1">
        <v>0.67413400000000001</v>
      </c>
      <c r="LJ357">
        <v>0.58289089999999999</v>
      </c>
      <c r="LK357">
        <v>21.45027</v>
      </c>
      <c r="LL357" s="1">
        <v>2.1238210000000001E-3</v>
      </c>
      <c r="LM357" s="1">
        <v>0.57309049999999995</v>
      </c>
      <c r="LN357">
        <v>0.58425340000000003</v>
      </c>
      <c r="LO357">
        <v>21.156110000000002</v>
      </c>
      <c r="LP357" s="1">
        <v>1.7778290000000001E-3</v>
      </c>
      <c r="LQ357" s="1">
        <v>0.47892620000000002</v>
      </c>
      <c r="LR357">
        <v>0.58558279999999996</v>
      </c>
      <c r="LS357">
        <v>21.536049999999999</v>
      </c>
      <c r="LT357" s="1">
        <v>1.4724199999999999E-3</v>
      </c>
      <c r="LU357" s="1">
        <v>0.395731</v>
      </c>
      <c r="LV357">
        <v>0.58671410000000002</v>
      </c>
      <c r="LW357">
        <v>21.86673</v>
      </c>
      <c r="LX357" s="1">
        <v>1.2181099999999999E-3</v>
      </c>
      <c r="LY357" s="1">
        <v>0.32679259999999999</v>
      </c>
      <c r="LZ357">
        <v>0.58746140000000002</v>
      </c>
      <c r="MA357">
        <v>22.264530000000001</v>
      </c>
      <c r="MB357" s="1">
        <v>1.0195759999999999E-3</v>
      </c>
      <c r="MC357" s="1">
        <v>0.27302169999999998</v>
      </c>
      <c r="MD357">
        <v>0.58801460000000005</v>
      </c>
      <c r="ME357">
        <v>22.651730000000001</v>
      </c>
      <c r="MF357" s="1">
        <v>8.708365E-4</v>
      </c>
      <c r="MG357" s="1">
        <v>0.2327718</v>
      </c>
      <c r="MH357">
        <v>0.5881845</v>
      </c>
      <c r="MI357">
        <v>22.60389</v>
      </c>
      <c r="MJ357" s="1">
        <v>7.6062709999999997E-4</v>
      </c>
      <c r="MK357" s="1">
        <v>0.2030991</v>
      </c>
      <c r="ML357">
        <v>0.58838420000000002</v>
      </c>
      <c r="MM357">
        <v>22.237130000000001</v>
      </c>
      <c r="MN357" s="1">
        <v>6.7767499999999998E-4</v>
      </c>
      <c r="MO357" s="1">
        <v>0.18076239999999999</v>
      </c>
      <c r="MP357">
        <v>0.58840479999999995</v>
      </c>
      <c r="MQ357">
        <v>21.982980000000001</v>
      </c>
      <c r="MR357" s="1">
        <v>6.1218429999999999E-4</v>
      </c>
      <c r="MS357" s="1">
        <v>0.16323099999999999</v>
      </c>
      <c r="MT357">
        <v>0.58839699999999995</v>
      </c>
      <c r="MU357">
        <v>21.601189999999999</v>
      </c>
      <c r="MV357" s="1">
        <v>5.583335E-4</v>
      </c>
      <c r="MW357" s="1">
        <v>0.14882429999999999</v>
      </c>
      <c r="MX357">
        <v>0.58815200000000001</v>
      </c>
      <c r="MY357">
        <v>21.74746</v>
      </c>
      <c r="MZ357" s="1">
        <v>5.1284140000000002E-4</v>
      </c>
      <c r="NA357" s="1">
        <v>0.1367381</v>
      </c>
      <c r="NB357">
        <v>0.58757599999999999</v>
      </c>
      <c r="NC357">
        <v>21.244330000000001</v>
      </c>
      <c r="ND357" s="1">
        <v>4.7436469999999998E-4</v>
      </c>
      <c r="NE357" s="1">
        <v>0.12655169999999999</v>
      </c>
      <c r="NF357">
        <v>0.58682829999999997</v>
      </c>
      <c r="NG357">
        <v>21.570920000000001</v>
      </c>
      <c r="NH357" s="1">
        <v>4.4179890000000001E-4</v>
      </c>
      <c r="NI357" s="1">
        <v>0.1179658</v>
      </c>
      <c r="NJ357">
        <v>0.58572659999999999</v>
      </c>
      <c r="NK357">
        <v>21.865390000000001</v>
      </c>
      <c r="NL357" s="1">
        <v>4.1413680000000001E-4</v>
      </c>
      <c r="NM357" s="1">
        <v>0.11074100000000001</v>
      </c>
      <c r="NN357">
        <v>0.58444739999999995</v>
      </c>
      <c r="NO357">
        <v>21.82939</v>
      </c>
      <c r="NP357" s="1">
        <v>3.9042550000000002E-4</v>
      </c>
      <c r="NQ357" s="1">
        <v>0.10458580000000001</v>
      </c>
      <c r="NR357">
        <v>0.58269139999999997</v>
      </c>
      <c r="NS357">
        <v>21.692969999999999</v>
      </c>
      <c r="NT357" s="1">
        <v>3.6935229999999998E-4</v>
      </c>
      <c r="NU357" s="1">
        <v>9.9200899999999995E-2</v>
      </c>
      <c r="NV357">
        <v>0.58084060000000004</v>
      </c>
      <c r="NW357">
        <v>21.537980000000001</v>
      </c>
      <c r="NX357" s="1">
        <v>3.5039190000000001E-4</v>
      </c>
      <c r="NY357" s="1">
        <v>9.4371549999999998E-2</v>
      </c>
      <c r="NZ357">
        <v>0.57893150000000004</v>
      </c>
      <c r="OA357">
        <v>21.412299999999998</v>
      </c>
      <c r="OB357" s="1">
        <v>3.3308490000000002E-4</v>
      </c>
      <c r="OC357" s="1">
        <v>8.9968770000000003E-2</v>
      </c>
      <c r="OD357">
        <v>0.57727280000000003</v>
      </c>
      <c r="OE357">
        <v>22.065829999999998</v>
      </c>
      <c r="OF357" s="1">
        <v>3.1730700000000002E-4</v>
      </c>
      <c r="OG357" s="1">
        <v>8.5914980000000002E-2</v>
      </c>
      <c r="OH357">
        <v>0.57609399999999999</v>
      </c>
      <c r="OI357">
        <v>22.721039999999999</v>
      </c>
      <c r="OJ357" s="1">
        <v>3.0321219999999998E-4</v>
      </c>
      <c r="OK357" s="1">
        <v>8.2231810000000002E-2</v>
      </c>
    </row>
    <row r="358" spans="1:401" x14ac:dyDescent="0.35">
      <c r="A358">
        <v>367</v>
      </c>
      <c r="B358" t="s">
        <v>4</v>
      </c>
      <c r="C358" t="s">
        <v>364</v>
      </c>
      <c r="D358" t="s">
        <v>365</v>
      </c>
      <c r="E358">
        <v>391.66800000000001</v>
      </c>
      <c r="F358">
        <v>0.79254329999999995</v>
      </c>
      <c r="G358">
        <v>17.77017</v>
      </c>
      <c r="H358">
        <v>0</v>
      </c>
      <c r="I358">
        <v>0</v>
      </c>
      <c r="J358">
        <v>0.7894253</v>
      </c>
      <c r="K358">
        <v>18.00592</v>
      </c>
      <c r="L358">
        <v>0</v>
      </c>
      <c r="M358">
        <v>0</v>
      </c>
      <c r="N358">
        <v>0.78646360000000004</v>
      </c>
      <c r="O358">
        <v>18.35585</v>
      </c>
      <c r="P358">
        <v>0</v>
      </c>
      <c r="Q358">
        <v>0</v>
      </c>
      <c r="R358">
        <v>0.78353879999999998</v>
      </c>
      <c r="S358">
        <v>18.878019999999999</v>
      </c>
      <c r="T358">
        <v>0</v>
      </c>
      <c r="U358">
        <v>0</v>
      </c>
      <c r="V358">
        <v>0.78071190000000001</v>
      </c>
      <c r="W358">
        <v>19.491510000000002</v>
      </c>
      <c r="X358">
        <v>0</v>
      </c>
      <c r="Y358">
        <v>0</v>
      </c>
      <c r="Z358">
        <v>0.77786049999999995</v>
      </c>
      <c r="AA358">
        <v>19.824300000000001</v>
      </c>
      <c r="AB358">
        <v>0</v>
      </c>
      <c r="AC358">
        <v>0</v>
      </c>
      <c r="AD358">
        <v>0.77491659999999996</v>
      </c>
      <c r="AE358">
        <v>19.673919999999999</v>
      </c>
      <c r="AF358">
        <v>0</v>
      </c>
      <c r="AG358">
        <v>0</v>
      </c>
      <c r="AH358">
        <v>0.77197680000000002</v>
      </c>
      <c r="AI358">
        <v>19.241969999999998</v>
      </c>
      <c r="AJ358">
        <v>0</v>
      </c>
      <c r="AK358">
        <v>0</v>
      </c>
      <c r="AL358">
        <v>0.76932389999999995</v>
      </c>
      <c r="AM358">
        <v>18.713249999999999</v>
      </c>
      <c r="AN358">
        <v>0</v>
      </c>
      <c r="AO358">
        <v>0</v>
      </c>
      <c r="AP358">
        <v>0.76693710000000004</v>
      </c>
      <c r="AQ358">
        <v>18.708469999999998</v>
      </c>
      <c r="AR358">
        <v>0</v>
      </c>
      <c r="AS358">
        <v>0</v>
      </c>
      <c r="AT358">
        <v>0.76468999999999998</v>
      </c>
      <c r="AU358">
        <v>19.009129999999999</v>
      </c>
      <c r="AV358">
        <v>0</v>
      </c>
      <c r="AW358">
        <v>0</v>
      </c>
      <c r="AX358">
        <v>0.76264600000000005</v>
      </c>
      <c r="AY358">
        <v>19.50601</v>
      </c>
      <c r="AZ358">
        <v>0</v>
      </c>
      <c r="BA358">
        <v>0</v>
      </c>
      <c r="BB358">
        <v>0.76073829999999998</v>
      </c>
      <c r="BC358">
        <v>20.15727</v>
      </c>
      <c r="BD358">
        <v>0</v>
      </c>
      <c r="BE358">
        <v>0</v>
      </c>
      <c r="BF358">
        <v>0.75881200000000004</v>
      </c>
      <c r="BG358">
        <v>20.448920000000001</v>
      </c>
      <c r="BH358">
        <v>0</v>
      </c>
      <c r="BI358">
        <v>0</v>
      </c>
      <c r="BJ358">
        <v>0.75683750000000005</v>
      </c>
      <c r="BK358">
        <v>20.36927</v>
      </c>
      <c r="BL358">
        <v>0</v>
      </c>
      <c r="BM358">
        <v>0</v>
      </c>
      <c r="BN358">
        <v>0.75494419999999995</v>
      </c>
      <c r="BO358">
        <v>20.01623</v>
      </c>
      <c r="BP358">
        <v>0</v>
      </c>
      <c r="BQ358">
        <v>0</v>
      </c>
      <c r="BR358">
        <v>0.75305599999999995</v>
      </c>
      <c r="BS358">
        <v>19.53811</v>
      </c>
      <c r="BT358">
        <v>0</v>
      </c>
      <c r="BU358">
        <v>1.3740030000000001E-38</v>
      </c>
      <c r="BV358">
        <v>0.75132779999999999</v>
      </c>
      <c r="BW358">
        <v>19.387270000000001</v>
      </c>
      <c r="BX358">
        <v>2.9332170000000001E-28</v>
      </c>
      <c r="BY358">
        <v>5.5314629999999997E-26</v>
      </c>
      <c r="BZ358">
        <v>0.74978849999999997</v>
      </c>
      <c r="CA358">
        <v>19.21762</v>
      </c>
      <c r="CB358" s="1">
        <v>8.3508130000000004E-22</v>
      </c>
      <c r="CC358" s="1">
        <v>1.146389E-19</v>
      </c>
      <c r="CD358">
        <v>0.74840899999999999</v>
      </c>
      <c r="CE358">
        <v>19.36702</v>
      </c>
      <c r="CF358" s="1">
        <v>1.9772330000000001E-14</v>
      </c>
      <c r="CG358" s="1">
        <v>2.66818E-12</v>
      </c>
      <c r="CH358">
        <v>0.74713359999999995</v>
      </c>
      <c r="CI358">
        <v>19.420349999999999</v>
      </c>
      <c r="CJ358" s="1">
        <v>3.1501859999999998E-10</v>
      </c>
      <c r="CK358" s="1">
        <v>4.2471649999999999E-8</v>
      </c>
      <c r="CL358">
        <v>0.74583659999999996</v>
      </c>
      <c r="CM358">
        <v>19.364820000000002</v>
      </c>
      <c r="CN358" s="1">
        <v>3.0167690000000002E-7</v>
      </c>
      <c r="CO358" s="1">
        <v>4.0939750000000001E-5</v>
      </c>
      <c r="CP358">
        <v>0.74460740000000003</v>
      </c>
      <c r="CQ358">
        <v>19.218240000000002</v>
      </c>
      <c r="CR358" s="1">
        <v>5.997324E-5</v>
      </c>
      <c r="CS358" s="1">
        <v>8.1795879999999998E-3</v>
      </c>
      <c r="CT358">
        <v>0.74329230000000002</v>
      </c>
      <c r="CU358">
        <v>18.919709999999998</v>
      </c>
      <c r="CV358" s="1">
        <v>3.7568670000000001E-3</v>
      </c>
      <c r="CW358" s="1">
        <v>0.51547489999999996</v>
      </c>
      <c r="CX358">
        <v>0.74173990000000001</v>
      </c>
      <c r="CY358">
        <v>18.593219999999999</v>
      </c>
      <c r="CZ358" s="1">
        <v>9.4028600000000004E-2</v>
      </c>
      <c r="DA358" s="1">
        <v>12.974069999999999</v>
      </c>
      <c r="DB358">
        <v>0.73959969999999997</v>
      </c>
      <c r="DC358">
        <v>18.70214</v>
      </c>
      <c r="DD358" s="1">
        <v>1.0963959999999999</v>
      </c>
      <c r="DE358" s="1">
        <v>152.16159999999999</v>
      </c>
      <c r="DF358">
        <v>0.73672320000000002</v>
      </c>
      <c r="DG358">
        <v>18.713519999999999</v>
      </c>
      <c r="DH358" s="1">
        <v>6.6661700000000002</v>
      </c>
      <c r="DI358">
        <v>931.49040000000002</v>
      </c>
      <c r="DJ358">
        <v>0.73335439999999996</v>
      </c>
      <c r="DK358">
        <v>18.94905</v>
      </c>
      <c r="DL358">
        <v>23.10642</v>
      </c>
      <c r="DM358">
        <v>3250.4430000000002</v>
      </c>
      <c r="DN358">
        <v>0.7298791</v>
      </c>
      <c r="DO358">
        <v>19.237549999999999</v>
      </c>
      <c r="DP358">
        <v>49.148119999999999</v>
      </c>
      <c r="DQ358">
        <v>6959.41</v>
      </c>
      <c r="DR358">
        <v>0.72639719999999997</v>
      </c>
      <c r="DS358">
        <v>19.332229999999999</v>
      </c>
      <c r="DT358">
        <v>68.028589999999994</v>
      </c>
      <c r="DU358">
        <v>9695.0400000000009</v>
      </c>
      <c r="DV358">
        <v>0.72280279999999997</v>
      </c>
      <c r="DW358">
        <v>19.183250000000001</v>
      </c>
      <c r="DX358">
        <v>64.18065</v>
      </c>
      <c r="DY358">
        <v>9185.1380000000008</v>
      </c>
      <c r="DZ358">
        <v>0.71910949999999996</v>
      </c>
      <c r="EA358">
        <v>18.8536</v>
      </c>
      <c r="EB358">
        <v>43.285829999999997</v>
      </c>
      <c r="EC358">
        <v>6244.1670000000004</v>
      </c>
      <c r="ED358">
        <v>0.71529710000000002</v>
      </c>
      <c r="EE358">
        <v>18.63757</v>
      </c>
      <c r="EF358">
        <v>21.64781</v>
      </c>
      <c r="EG358">
        <v>3148.181</v>
      </c>
      <c r="EH358">
        <v>0.71126560000000005</v>
      </c>
      <c r="EI358">
        <v>19.036860000000001</v>
      </c>
      <c r="EJ358">
        <v>8.247166</v>
      </c>
      <c r="EK358">
        <v>1204.18</v>
      </c>
      <c r="EL358">
        <v>0.70690379999999997</v>
      </c>
      <c r="EM358">
        <v>19.38758</v>
      </c>
      <c r="EN358">
        <v>2.5166019999999998</v>
      </c>
      <c r="EO358">
        <v>369.57139999999998</v>
      </c>
      <c r="EP358">
        <v>0.70210729999999999</v>
      </c>
      <c r="EQ358">
        <v>19.903839999999999</v>
      </c>
      <c r="ER358">
        <v>0.65627150000000001</v>
      </c>
      <c r="ES358">
        <v>96.330830000000006</v>
      </c>
      <c r="ET358">
        <v>0.69713420000000004</v>
      </c>
      <c r="EU358">
        <v>20.586559999999999</v>
      </c>
      <c r="EV358">
        <v>0.1718373</v>
      </c>
      <c r="EW358">
        <v>25.480070000000001</v>
      </c>
      <c r="EX358">
        <v>0.69186179999999997</v>
      </c>
      <c r="EY358">
        <v>20.826329999999999</v>
      </c>
      <c r="EZ358">
        <v>6.7759369999999999E-2</v>
      </c>
      <c r="FA358">
        <v>10.07578</v>
      </c>
      <c r="FB358">
        <v>0.68623060000000002</v>
      </c>
      <c r="FC358">
        <v>20.552240000000001</v>
      </c>
      <c r="FD358">
        <v>4.5864490000000001E-2</v>
      </c>
      <c r="FE358">
        <v>6.8270590000000002</v>
      </c>
      <c r="FF358">
        <v>0.68033860000000002</v>
      </c>
      <c r="FG358">
        <v>20.122299999999999</v>
      </c>
      <c r="FH358">
        <v>4.0055649999999998E-2</v>
      </c>
      <c r="FI358">
        <v>5.9915229999999999</v>
      </c>
      <c r="FJ358">
        <v>0.67423549999999999</v>
      </c>
      <c r="FK358">
        <v>19.664359999999999</v>
      </c>
      <c r="FL358">
        <v>3.708732E-2</v>
      </c>
      <c r="FM358">
        <v>5.5827400000000003</v>
      </c>
      <c r="FN358">
        <v>0.66864109999999999</v>
      </c>
      <c r="FO358">
        <v>19.86469</v>
      </c>
      <c r="FP358" s="1">
        <v>3.4763229999999999E-2</v>
      </c>
      <c r="FQ358">
        <v>5.2638569999999998</v>
      </c>
      <c r="FR358">
        <v>0.66332069999999999</v>
      </c>
      <c r="FS358">
        <v>20.180869999999999</v>
      </c>
      <c r="FT358" s="1">
        <v>3.2622150000000003E-2</v>
      </c>
      <c r="FU358">
        <v>4.9673499999999997</v>
      </c>
      <c r="FV358">
        <v>0.6580532</v>
      </c>
      <c r="FW358">
        <v>20.573519999999998</v>
      </c>
      <c r="FX358" s="1">
        <v>3.056816E-2</v>
      </c>
      <c r="FY358">
        <v>4.6800839999999999</v>
      </c>
      <c r="FZ358">
        <v>0.65250929999999996</v>
      </c>
      <c r="GA358">
        <v>21.137360000000001</v>
      </c>
      <c r="GB358" s="1">
        <v>2.8681669999999999E-2</v>
      </c>
      <c r="GC358" s="1">
        <v>4.4166660000000002</v>
      </c>
      <c r="GD358">
        <v>0.64707340000000002</v>
      </c>
      <c r="GE358">
        <v>21.239840000000001</v>
      </c>
      <c r="GF358" s="1">
        <v>2.7131570000000001E-2</v>
      </c>
      <c r="GG358" s="1">
        <v>4.2021629999999996</v>
      </c>
      <c r="GH358">
        <v>0.64138600000000001</v>
      </c>
      <c r="GI358">
        <v>20.968340000000001</v>
      </c>
      <c r="GJ358" s="1">
        <v>2.6131930000000001E-2</v>
      </c>
      <c r="GK358" s="1">
        <v>4.0718449999999997</v>
      </c>
      <c r="GL358">
        <v>0.63554040000000001</v>
      </c>
      <c r="GM358">
        <v>20.514060000000001</v>
      </c>
      <c r="GN358" s="1">
        <v>2.576736E-2</v>
      </c>
      <c r="GO358" s="1">
        <v>4.0408020000000002</v>
      </c>
      <c r="GP358">
        <v>0.63031389999999998</v>
      </c>
      <c r="GQ358">
        <v>19.998059999999999</v>
      </c>
      <c r="GR358" s="1">
        <v>2.5954600000000001E-2</v>
      </c>
      <c r="GS358" s="1">
        <v>4.091647</v>
      </c>
      <c r="GT358">
        <v>0.62492599999999998</v>
      </c>
      <c r="GU358">
        <v>19.654789999999998</v>
      </c>
      <c r="GV358" s="1">
        <v>2.6270660000000001E-2</v>
      </c>
      <c r="GW358" s="1">
        <v>4.1654210000000003</v>
      </c>
      <c r="GX358">
        <v>0.61987639999999999</v>
      </c>
      <c r="GY358">
        <v>19.834320000000002</v>
      </c>
      <c r="GZ358" s="1">
        <v>2.6370419999999999E-2</v>
      </c>
      <c r="HA358" s="1">
        <v>4.2040990000000003</v>
      </c>
      <c r="HB358">
        <v>0.61473739999999999</v>
      </c>
      <c r="HC358">
        <v>19.982900000000001</v>
      </c>
      <c r="HD358" s="1">
        <v>2.5955309999999999E-2</v>
      </c>
      <c r="HE358" s="1">
        <v>4.1612479999999996</v>
      </c>
      <c r="HF358">
        <v>0.60945990000000005</v>
      </c>
      <c r="HG358">
        <v>20.242999999999999</v>
      </c>
      <c r="HH358" s="1">
        <v>2.5048359999999999E-2</v>
      </c>
      <c r="HI358" s="1">
        <v>4.0393889999999999</v>
      </c>
      <c r="HJ358">
        <v>0.60434589999999999</v>
      </c>
      <c r="HK358">
        <v>20.161380000000001</v>
      </c>
      <c r="HL358" s="1">
        <v>2.3775009999999999E-2</v>
      </c>
      <c r="HM358" s="1">
        <v>3.8551600000000001</v>
      </c>
      <c r="HN358">
        <v>0.59931639999999997</v>
      </c>
      <c r="HO358">
        <v>19.955660000000002</v>
      </c>
      <c r="HP358" s="1">
        <v>2.226324E-2</v>
      </c>
      <c r="HQ358" s="1">
        <v>3.6297280000000001</v>
      </c>
      <c r="HR358">
        <v>0.59386419999999995</v>
      </c>
      <c r="HS358">
        <v>19.54514</v>
      </c>
      <c r="HT358" s="1">
        <v>2.0661990000000002E-2</v>
      </c>
      <c r="HU358" s="1">
        <v>3.3893529999999998</v>
      </c>
      <c r="HV358">
        <v>0.58897370000000004</v>
      </c>
      <c r="HW358">
        <v>18.967870000000001</v>
      </c>
      <c r="HX358" s="1">
        <v>1.9090329999999999E-2</v>
      </c>
      <c r="HY358" s="1">
        <v>3.1478280000000001</v>
      </c>
      <c r="HZ358">
        <v>0.58441750000000003</v>
      </c>
      <c r="IA358">
        <v>18.546150000000001</v>
      </c>
      <c r="IB358" s="1">
        <v>1.757821E-2</v>
      </c>
      <c r="IC358" s="1">
        <v>2.912083</v>
      </c>
      <c r="ID358">
        <v>0.57974049999999999</v>
      </c>
      <c r="IE358">
        <v>18.649979999999999</v>
      </c>
      <c r="IF358" s="1">
        <v>1.6161869999999998E-2</v>
      </c>
      <c r="IG358" s="1">
        <v>2.6899579999999998</v>
      </c>
      <c r="IH358">
        <v>0.57534350000000001</v>
      </c>
      <c r="II358">
        <v>18.96754</v>
      </c>
      <c r="IJ358" s="1">
        <v>1.484018E-2</v>
      </c>
      <c r="IK358" s="1">
        <v>2.4804849999999998</v>
      </c>
      <c r="IL358">
        <v>0.57117249999999997</v>
      </c>
      <c r="IM358">
        <v>19.52882</v>
      </c>
      <c r="IN358" s="1">
        <v>1.3626950000000001E-2</v>
      </c>
      <c r="IO358" s="1">
        <v>2.2875559999999999</v>
      </c>
      <c r="IP358">
        <v>0.56766090000000002</v>
      </c>
      <c r="IQ358">
        <v>19.62595</v>
      </c>
      <c r="IR358" s="1">
        <v>1.251098E-2</v>
      </c>
      <c r="IS358" s="1">
        <v>2.1083780000000001</v>
      </c>
      <c r="IT358">
        <v>0.56332020000000005</v>
      </c>
      <c r="IU358">
        <v>19.47824</v>
      </c>
      <c r="IV358" s="1">
        <v>1.1490820000000001E-2</v>
      </c>
      <c r="IW358" s="1">
        <v>1.946267</v>
      </c>
      <c r="IX358">
        <v>0.55952670000000004</v>
      </c>
      <c r="IY358">
        <v>19.287400000000002</v>
      </c>
      <c r="IZ358" s="1">
        <v>1.055236E-2</v>
      </c>
      <c r="JA358" s="1">
        <v>1.795585</v>
      </c>
      <c r="JB358">
        <v>0.55573989999999995</v>
      </c>
      <c r="JC358">
        <v>18.935669999999998</v>
      </c>
      <c r="JD358" s="1">
        <v>9.6921439999999998E-3</v>
      </c>
      <c r="JE358" s="1">
        <v>1.657321</v>
      </c>
      <c r="JF358">
        <v>0.55267659999999996</v>
      </c>
      <c r="JG358">
        <v>19.066120000000002</v>
      </c>
      <c r="JH358" s="1">
        <v>8.9129740000000006E-3</v>
      </c>
      <c r="JI358" s="1">
        <v>1.53024</v>
      </c>
      <c r="JJ358">
        <v>0.54949250000000005</v>
      </c>
      <c r="JK358">
        <v>19.34647</v>
      </c>
      <c r="JL358" s="1">
        <v>8.2044500000000003E-3</v>
      </c>
      <c r="JM358" s="1">
        <v>1.414828</v>
      </c>
      <c r="JN358">
        <v>0.54727049999999999</v>
      </c>
      <c r="JO358">
        <v>19.597110000000001</v>
      </c>
      <c r="JP358" s="1">
        <v>7.541992E-3</v>
      </c>
      <c r="JQ358" s="1">
        <v>1.3057080000000001</v>
      </c>
      <c r="JR358">
        <v>0.54217709999999997</v>
      </c>
      <c r="JS358">
        <v>20.334689999999998</v>
      </c>
      <c r="JT358" s="1">
        <v>6.9468539999999997E-3</v>
      </c>
      <c r="JU358" s="1">
        <v>1.2128509999999999</v>
      </c>
      <c r="JV358">
        <v>0.53810139999999995</v>
      </c>
      <c r="JW358">
        <v>20.741980000000002</v>
      </c>
      <c r="JX358" s="1">
        <v>6.3970169999999996E-3</v>
      </c>
      <c r="JY358" s="1">
        <v>1.1242920000000001</v>
      </c>
      <c r="JZ358">
        <v>0.53431200000000001</v>
      </c>
      <c r="KA358">
        <v>20.47917</v>
      </c>
      <c r="KB358" s="1">
        <v>5.8875890000000004E-3</v>
      </c>
      <c r="KC358" s="1">
        <v>1.0411550000000001</v>
      </c>
      <c r="KD358">
        <v>0.53095890000000001</v>
      </c>
      <c r="KE358">
        <v>20.116109999999999</v>
      </c>
      <c r="KF358" s="1">
        <v>5.4082669999999996E-3</v>
      </c>
      <c r="KG358" s="1">
        <v>0.96193589999999995</v>
      </c>
      <c r="KH358">
        <v>0.52794750000000001</v>
      </c>
      <c r="KI358">
        <v>19.650780000000001</v>
      </c>
      <c r="KJ358" s="1">
        <v>4.9534699999999997E-3</v>
      </c>
      <c r="KK358" s="1">
        <v>0.88566089999999997</v>
      </c>
      <c r="KL358">
        <v>0.52513900000000002</v>
      </c>
      <c r="KM358">
        <v>19.923719999999999</v>
      </c>
      <c r="KN358" s="1">
        <v>4.5185909999999998E-3</v>
      </c>
      <c r="KO358" s="1">
        <v>0.81183130000000003</v>
      </c>
      <c r="KP358">
        <v>0.52279240000000005</v>
      </c>
      <c r="KQ358">
        <v>20.443950000000001</v>
      </c>
      <c r="KR358" s="1">
        <v>4.0971710000000001E-3</v>
      </c>
      <c r="KS358" s="1">
        <v>0.73926650000000005</v>
      </c>
      <c r="KT358">
        <v>0.52099930000000005</v>
      </c>
      <c r="KU358">
        <v>21.121459999999999</v>
      </c>
      <c r="KV358" s="1">
        <v>3.6911499999999998E-3</v>
      </c>
      <c r="KW358" s="1">
        <v>0.66811509999999996</v>
      </c>
      <c r="KX358">
        <v>0.51936059999999995</v>
      </c>
      <c r="KY358">
        <v>21.923500000000001</v>
      </c>
      <c r="KZ358" s="1">
        <v>3.2962320000000001E-3</v>
      </c>
      <c r="LA358" s="1">
        <v>0.59837090000000004</v>
      </c>
      <c r="LB358">
        <v>0.51814119999999997</v>
      </c>
      <c r="LC358">
        <v>22.127510000000001</v>
      </c>
      <c r="LD358" s="1">
        <v>2.9092459999999999E-3</v>
      </c>
      <c r="LE358" s="1">
        <v>0.52932270000000003</v>
      </c>
      <c r="LF358">
        <v>0.51702590000000004</v>
      </c>
      <c r="LG358">
        <v>21.782810000000001</v>
      </c>
      <c r="LH358" s="1">
        <v>2.5282540000000002E-3</v>
      </c>
      <c r="LI358" s="1">
        <v>0.46094619999999997</v>
      </c>
      <c r="LJ358">
        <v>0.51590230000000004</v>
      </c>
      <c r="LK358">
        <v>21.367509999999999</v>
      </c>
      <c r="LL358" s="1">
        <v>2.1576329999999999E-3</v>
      </c>
      <c r="LM358" s="1">
        <v>0.39418510000000001</v>
      </c>
      <c r="LN358">
        <v>0.5149087</v>
      </c>
      <c r="LO358">
        <v>20.786359999999998</v>
      </c>
      <c r="LP358" s="1">
        <v>1.809405E-3</v>
      </c>
      <c r="LQ358" s="1">
        <v>0.33121099999999998</v>
      </c>
      <c r="LR358">
        <v>0.51405909999999999</v>
      </c>
      <c r="LS358">
        <v>20.953040000000001</v>
      </c>
      <c r="LT358" s="1">
        <v>1.4994959999999999E-3</v>
      </c>
      <c r="LU358" s="1">
        <v>0.27489330000000001</v>
      </c>
      <c r="LV358">
        <v>0.51366040000000002</v>
      </c>
      <c r="LW358">
        <v>21.305109999999999</v>
      </c>
      <c r="LX358" s="1">
        <v>1.2395310000000001E-3</v>
      </c>
      <c r="LY358" s="1">
        <v>0.2274562</v>
      </c>
      <c r="LZ358">
        <v>0.51371750000000005</v>
      </c>
      <c r="MA358">
        <v>21.863759999999999</v>
      </c>
      <c r="MB358" s="1">
        <v>1.0349199999999999E-3</v>
      </c>
      <c r="MC358" s="1">
        <v>0.18992429999999999</v>
      </c>
      <c r="MD358">
        <v>0.51400349999999995</v>
      </c>
      <c r="ME358">
        <v>22.472950000000001</v>
      </c>
      <c r="MF358" s="1">
        <v>8.8087690000000004E-4</v>
      </c>
      <c r="MG358" s="1">
        <v>0.1615895</v>
      </c>
      <c r="MH358">
        <v>0.51458380000000004</v>
      </c>
      <c r="MI358">
        <v>22.620979999999999</v>
      </c>
      <c r="MJ358" s="1">
        <v>7.6685619999999996E-4</v>
      </c>
      <c r="MK358" s="1">
        <v>0.14054920000000001</v>
      </c>
      <c r="ML358">
        <v>0.5151772</v>
      </c>
      <c r="MM358">
        <v>22.211580000000001</v>
      </c>
      <c r="MN358" s="1">
        <v>6.8134939999999996E-4</v>
      </c>
      <c r="MO358" s="1">
        <v>0.124747</v>
      </c>
      <c r="MP358">
        <v>0.51586480000000001</v>
      </c>
      <c r="MQ358">
        <v>21.713360000000002</v>
      </c>
      <c r="MR358" s="1">
        <v>6.1442739999999999E-4</v>
      </c>
      <c r="MS358" s="1">
        <v>0.11236409999999999</v>
      </c>
      <c r="MT358">
        <v>0.51648210000000006</v>
      </c>
      <c r="MU358">
        <v>21.04318</v>
      </c>
      <c r="MV358" s="1">
        <v>5.597423E-4</v>
      </c>
      <c r="MW358" s="1">
        <v>0.10224800000000001</v>
      </c>
      <c r="MX358">
        <v>0.51731780000000005</v>
      </c>
      <c r="MY358">
        <v>20.96902</v>
      </c>
      <c r="MZ358" s="1">
        <v>5.1369030000000002E-4</v>
      </c>
      <c r="NA358" s="1">
        <v>9.3701759999999995E-2</v>
      </c>
      <c r="NB358">
        <v>0.51841910000000002</v>
      </c>
      <c r="NC358">
        <v>20.446390000000001</v>
      </c>
      <c r="ND358" s="1">
        <v>4.7482250000000002E-4</v>
      </c>
      <c r="NE358" s="1">
        <v>8.6425600000000005E-2</v>
      </c>
      <c r="NF358">
        <v>0.51964809999999995</v>
      </c>
      <c r="NG358">
        <v>20.740690000000001</v>
      </c>
      <c r="NH358" s="1">
        <v>4.4196470000000001E-4</v>
      </c>
      <c r="NI358" s="1">
        <v>8.0251799999999998E-2</v>
      </c>
      <c r="NJ358">
        <v>0.52116010000000002</v>
      </c>
      <c r="NK358">
        <v>21.246700000000001</v>
      </c>
      <c r="NL358" s="1">
        <v>4.1419610000000001E-4</v>
      </c>
      <c r="NM358" s="1">
        <v>7.4988869999999999E-2</v>
      </c>
      <c r="NN358">
        <v>0.52253499999999997</v>
      </c>
      <c r="NO358">
        <v>21.412040000000001</v>
      </c>
      <c r="NP358" s="1">
        <v>3.903682E-4</v>
      </c>
      <c r="NQ358" s="1">
        <v>7.0470660000000004E-2</v>
      </c>
      <c r="NR358">
        <v>0.52438660000000004</v>
      </c>
      <c r="NS358">
        <v>21.25967</v>
      </c>
      <c r="NT358" s="1">
        <v>3.6939779999999999E-4</v>
      </c>
      <c r="NU358" s="1">
        <v>6.6447439999999997E-2</v>
      </c>
      <c r="NV358">
        <v>0.52612360000000002</v>
      </c>
      <c r="NW358">
        <v>20.929200000000002</v>
      </c>
      <c r="NX358" s="1">
        <v>3.5059620000000002E-4</v>
      </c>
      <c r="NY358" s="1">
        <v>6.2851969999999993E-2</v>
      </c>
      <c r="NZ358">
        <v>0.52772189999999997</v>
      </c>
      <c r="OA358">
        <v>20.614650000000001</v>
      </c>
      <c r="OB358" s="1">
        <v>3.3342920000000001E-4</v>
      </c>
      <c r="OC358" s="1">
        <v>5.9585689999999997E-2</v>
      </c>
      <c r="OD358">
        <v>0.52887810000000002</v>
      </c>
      <c r="OE358">
        <v>21.160360000000001</v>
      </c>
      <c r="OF358" s="1">
        <v>3.1775789999999998E-4</v>
      </c>
      <c r="OG358" s="1">
        <v>5.6655759999999999E-2</v>
      </c>
      <c r="OH358">
        <v>0.52915049999999997</v>
      </c>
      <c r="OI358">
        <v>21.900390000000002</v>
      </c>
      <c r="OJ358" s="1">
        <v>3.036162E-4</v>
      </c>
      <c r="OK358" s="1">
        <v>5.4082850000000002E-2</v>
      </c>
    </row>
    <row r="359" spans="1:401" x14ac:dyDescent="0.35">
      <c r="A359">
        <v>368</v>
      </c>
      <c r="B359" t="s">
        <v>4</v>
      </c>
      <c r="C359" t="s">
        <v>364</v>
      </c>
      <c r="D359" t="s">
        <v>366</v>
      </c>
      <c r="E359">
        <v>522.78689999999995</v>
      </c>
      <c r="F359">
        <v>1.2209570000000001</v>
      </c>
      <c r="G359">
        <v>17.782160000000001</v>
      </c>
      <c r="H359">
        <v>0</v>
      </c>
      <c r="I359">
        <v>0</v>
      </c>
      <c r="J359">
        <v>1.2164619999999999</v>
      </c>
      <c r="K359">
        <v>18.010300000000001</v>
      </c>
      <c r="L359">
        <v>0</v>
      </c>
      <c r="M359">
        <v>0</v>
      </c>
      <c r="N359">
        <v>1.212199</v>
      </c>
      <c r="O359">
        <v>18.353259999999999</v>
      </c>
      <c r="P359">
        <v>0</v>
      </c>
      <c r="Q359">
        <v>0</v>
      </c>
      <c r="R359">
        <v>1.2080040000000001</v>
      </c>
      <c r="S359">
        <v>18.868539999999999</v>
      </c>
      <c r="T359">
        <v>0</v>
      </c>
      <c r="U359">
        <v>0</v>
      </c>
      <c r="V359">
        <v>1.2039</v>
      </c>
      <c r="W359">
        <v>19.47983</v>
      </c>
      <c r="X359">
        <v>0</v>
      </c>
      <c r="Y359">
        <v>0</v>
      </c>
      <c r="Z359">
        <v>1.1997850000000001</v>
      </c>
      <c r="AA359">
        <v>19.81859</v>
      </c>
      <c r="AB359">
        <v>0</v>
      </c>
      <c r="AC359">
        <v>0</v>
      </c>
      <c r="AD359">
        <v>1.195503</v>
      </c>
      <c r="AE359">
        <v>19.682829999999999</v>
      </c>
      <c r="AF359">
        <v>0</v>
      </c>
      <c r="AG359">
        <v>0</v>
      </c>
      <c r="AH359">
        <v>1.191222</v>
      </c>
      <c r="AI359">
        <v>19.263380000000002</v>
      </c>
      <c r="AJ359">
        <v>0</v>
      </c>
      <c r="AK359">
        <v>0</v>
      </c>
      <c r="AL359">
        <v>1.1874229999999999</v>
      </c>
      <c r="AM359">
        <v>18.733319999999999</v>
      </c>
      <c r="AN359">
        <v>0</v>
      </c>
      <c r="AO359">
        <v>0</v>
      </c>
      <c r="AP359">
        <v>1.1840349999999999</v>
      </c>
      <c r="AQ359">
        <v>18.72137</v>
      </c>
      <c r="AR359">
        <v>0</v>
      </c>
      <c r="AS359">
        <v>0</v>
      </c>
      <c r="AT359">
        <v>1.1808529999999999</v>
      </c>
      <c r="AU359">
        <v>19.013020000000001</v>
      </c>
      <c r="AV359">
        <v>0</v>
      </c>
      <c r="AW359">
        <v>0</v>
      </c>
      <c r="AX359">
        <v>1.1779500000000001</v>
      </c>
      <c r="AY359">
        <v>19.499140000000001</v>
      </c>
      <c r="AZ359">
        <v>0</v>
      </c>
      <c r="BA359">
        <v>0</v>
      </c>
      <c r="BB359">
        <v>1.1752929999999999</v>
      </c>
      <c r="BC359">
        <v>20.145350000000001</v>
      </c>
      <c r="BD359">
        <v>0</v>
      </c>
      <c r="BE359">
        <v>0</v>
      </c>
      <c r="BF359">
        <v>1.1725989999999999</v>
      </c>
      <c r="BG359">
        <v>20.443249999999999</v>
      </c>
      <c r="BH359">
        <v>0</v>
      </c>
      <c r="BI359">
        <v>0</v>
      </c>
      <c r="BJ359">
        <v>1.1698759999999999</v>
      </c>
      <c r="BK359">
        <v>20.372319999999998</v>
      </c>
      <c r="BL359">
        <v>0</v>
      </c>
      <c r="BM359">
        <v>0</v>
      </c>
      <c r="BN359">
        <v>1.1672990000000001</v>
      </c>
      <c r="BO359">
        <v>20.035820000000001</v>
      </c>
      <c r="BP359">
        <v>0</v>
      </c>
      <c r="BQ359">
        <v>0</v>
      </c>
      <c r="BR359">
        <v>1.1647069999999999</v>
      </c>
      <c r="BS359">
        <v>19.55809</v>
      </c>
      <c r="BT359">
        <v>0</v>
      </c>
      <c r="BU359">
        <v>0</v>
      </c>
      <c r="BV359">
        <v>1.1623810000000001</v>
      </c>
      <c r="BW359">
        <v>19.399470000000001</v>
      </c>
      <c r="BX359">
        <v>1.955284E-28</v>
      </c>
      <c r="BY359">
        <v>2.7468340000000003E-26</v>
      </c>
      <c r="BZ359">
        <v>1.160299</v>
      </c>
      <c r="CA359">
        <v>19.229199999999999</v>
      </c>
      <c r="CB359" s="1">
        <v>7.4627999999999999E-22</v>
      </c>
      <c r="CC359" s="1">
        <v>1.0883910000000001E-19</v>
      </c>
      <c r="CD359">
        <v>1.1584509999999999</v>
      </c>
      <c r="CE359">
        <v>19.36721</v>
      </c>
      <c r="CF359" s="1">
        <v>1.5629769999999999E-14</v>
      </c>
      <c r="CG359" s="1">
        <v>2.0850339999999999E-12</v>
      </c>
      <c r="CH359">
        <v>1.1567620000000001</v>
      </c>
      <c r="CI359">
        <v>19.42146</v>
      </c>
      <c r="CJ359" s="1">
        <v>2.7094590000000002E-10</v>
      </c>
      <c r="CK359" s="1">
        <v>3.8559259999999998E-8</v>
      </c>
      <c r="CL359">
        <v>1.155049</v>
      </c>
      <c r="CM359">
        <v>19.36262</v>
      </c>
      <c r="CN359" s="1">
        <v>2.701036E-7</v>
      </c>
      <c r="CO359" s="1">
        <v>3.980516E-5</v>
      </c>
      <c r="CP359">
        <v>1.153394</v>
      </c>
      <c r="CQ359">
        <v>19.223289999999999</v>
      </c>
      <c r="CR359" s="1">
        <v>5.5320530000000002E-5</v>
      </c>
      <c r="CS359" s="1">
        <v>8.3634399999999998E-3</v>
      </c>
      <c r="CT359">
        <v>1.1516029999999999</v>
      </c>
      <c r="CU359">
        <v>18.93009</v>
      </c>
      <c r="CV359" s="1">
        <v>3.5498840000000001E-3</v>
      </c>
      <c r="CW359" s="1">
        <v>0.5489328</v>
      </c>
      <c r="CX359">
        <v>1.1494850000000001</v>
      </c>
      <c r="CY359">
        <v>18.603919999999999</v>
      </c>
      <c r="CZ359" s="1">
        <v>9.069236E-2</v>
      </c>
      <c r="DA359" s="1">
        <v>14.30677</v>
      </c>
      <c r="DB359">
        <v>1.1464840000000001</v>
      </c>
      <c r="DC359">
        <v>18.704989999999999</v>
      </c>
      <c r="DD359" s="1">
        <v>1.076505</v>
      </c>
      <c r="DE359" s="1">
        <v>173.0206</v>
      </c>
      <c r="DF359">
        <v>1.142401</v>
      </c>
      <c r="DG359">
        <v>18.71809</v>
      </c>
      <c r="DH359" s="1">
        <v>6.6489440000000002</v>
      </c>
      <c r="DI359">
        <v>1088.6469999999999</v>
      </c>
      <c r="DJ359">
        <v>1.1376269999999999</v>
      </c>
      <c r="DK359">
        <v>18.94154</v>
      </c>
      <c r="DL359">
        <v>23.373560000000001</v>
      </c>
      <c r="DM359">
        <v>3894.4450000000002</v>
      </c>
      <c r="DN359">
        <v>1.1327400000000001</v>
      </c>
      <c r="DO359">
        <v>19.231439999999999</v>
      </c>
      <c r="DP359">
        <v>50.351950000000002</v>
      </c>
      <c r="DQ359">
        <v>8529.1200000000008</v>
      </c>
      <c r="DR359">
        <v>1.127867</v>
      </c>
      <c r="DS359">
        <v>19.330469999999998</v>
      </c>
      <c r="DT359">
        <v>70.512079999999997</v>
      </c>
      <c r="DU359">
        <v>12133.31</v>
      </c>
      <c r="DV359">
        <v>1.122854</v>
      </c>
      <c r="DW359">
        <v>19.18805</v>
      </c>
      <c r="DX359">
        <v>67.46969</v>
      </c>
      <c r="DY359">
        <v>11754.03</v>
      </c>
      <c r="DZ359">
        <v>1.117523</v>
      </c>
      <c r="EA359">
        <v>18.86562</v>
      </c>
      <c r="EB359">
        <v>45.691830000000003</v>
      </c>
      <c r="EC359">
        <v>8103.326</v>
      </c>
      <c r="ED359">
        <v>1.1119330000000001</v>
      </c>
      <c r="EE359">
        <v>18.6418</v>
      </c>
      <c r="EF359">
        <v>22.948630000000001</v>
      </c>
      <c r="EG359">
        <v>4136.384</v>
      </c>
      <c r="EH359">
        <v>1.1059909999999999</v>
      </c>
      <c r="EI359">
        <v>19.039069999999999</v>
      </c>
      <c r="EJ359">
        <v>8.8806100000000008</v>
      </c>
      <c r="EK359">
        <v>1615.4970000000001</v>
      </c>
      <c r="EL359">
        <v>1.099594</v>
      </c>
      <c r="EM359">
        <v>19.393139999999999</v>
      </c>
      <c r="EN359">
        <v>2.7283780000000002</v>
      </c>
      <c r="EO359">
        <v>502.28460000000001</v>
      </c>
      <c r="EP359">
        <v>1.092535</v>
      </c>
      <c r="EQ359">
        <v>19.894739999999999</v>
      </c>
      <c r="ER359">
        <v>0.71078079999999999</v>
      </c>
      <c r="ES359">
        <v>132.03720000000001</v>
      </c>
      <c r="ET359">
        <v>1.0852200000000001</v>
      </c>
      <c r="EU359">
        <v>20.577470000000002</v>
      </c>
      <c r="EV359">
        <v>0.18620729999999999</v>
      </c>
      <c r="EW359">
        <v>34.564030000000002</v>
      </c>
      <c r="EX359">
        <v>1.0774919999999999</v>
      </c>
      <c r="EY359">
        <v>20.826920000000001</v>
      </c>
      <c r="EZ359">
        <v>7.1735370000000007E-2</v>
      </c>
      <c r="FA359">
        <v>13.12541</v>
      </c>
      <c r="FB359">
        <v>1.0692520000000001</v>
      </c>
      <c r="FC359">
        <v>20.563680000000002</v>
      </c>
      <c r="FD359">
        <v>4.8326639999999997E-2</v>
      </c>
      <c r="FE359">
        <v>8.6923910000000006</v>
      </c>
      <c r="FF359">
        <v>1.060654</v>
      </c>
      <c r="FG359">
        <v>20.147069999999999</v>
      </c>
      <c r="FH359">
        <v>4.2151550000000003E-2</v>
      </c>
      <c r="FI359">
        <v>7.5745319999999996</v>
      </c>
      <c r="FJ359">
        <v>1.0517510000000001</v>
      </c>
      <c r="FK359">
        <v>19.679510000000001</v>
      </c>
      <c r="FL359">
        <v>3.90275E-2</v>
      </c>
      <c r="FM359">
        <v>7.0393290000000004</v>
      </c>
      <c r="FN359">
        <v>1.0437700000000001</v>
      </c>
      <c r="FO359">
        <v>19.872160000000001</v>
      </c>
      <c r="FP359" s="1">
        <v>3.6593519999999997E-2</v>
      </c>
      <c r="FQ359">
        <v>6.62662</v>
      </c>
      <c r="FR359">
        <v>1.0362629999999999</v>
      </c>
      <c r="FS359">
        <v>20.18694</v>
      </c>
      <c r="FT359" s="1">
        <v>3.435473E-2</v>
      </c>
      <c r="FU359">
        <v>6.2437110000000002</v>
      </c>
      <c r="FV359">
        <v>1.028902</v>
      </c>
      <c r="FW359">
        <v>20.568739999999998</v>
      </c>
      <c r="FX359" s="1">
        <v>3.2208939999999998E-2</v>
      </c>
      <c r="FY359">
        <v>5.8728040000000004</v>
      </c>
      <c r="FZ359">
        <v>1.020983</v>
      </c>
      <c r="GA359">
        <v>21.13044</v>
      </c>
      <c r="GB359" s="1">
        <v>3.023313E-2</v>
      </c>
      <c r="GC359" s="1">
        <v>5.5308590000000004</v>
      </c>
      <c r="GD359">
        <v>1.013185</v>
      </c>
      <c r="GE359">
        <v>21.242650000000001</v>
      </c>
      <c r="GF359" s="1">
        <v>2.8609659999999999E-2</v>
      </c>
      <c r="GG359" s="1">
        <v>5.2490699999999997</v>
      </c>
      <c r="GH359">
        <v>1.0049840000000001</v>
      </c>
      <c r="GI359">
        <v>20.98291</v>
      </c>
      <c r="GJ359" s="1">
        <v>2.7563399999999998E-2</v>
      </c>
      <c r="GK359" s="1">
        <v>5.0709629999999999</v>
      </c>
      <c r="GL359">
        <v>0.99657830000000003</v>
      </c>
      <c r="GM359">
        <v>20.53801</v>
      </c>
      <c r="GN359" s="1">
        <v>2.7190280000000001E-2</v>
      </c>
      <c r="GO359" s="1">
        <v>5.0159399999999996</v>
      </c>
      <c r="GP359">
        <v>0.98927940000000003</v>
      </c>
      <c r="GQ359">
        <v>20.02403</v>
      </c>
      <c r="GR359" s="1">
        <v>2.7397520000000002E-2</v>
      </c>
      <c r="GS359" s="1">
        <v>5.061998</v>
      </c>
      <c r="GT359">
        <v>0.98171319999999995</v>
      </c>
      <c r="GU359">
        <v>19.668379999999999</v>
      </c>
      <c r="GV359" s="1">
        <v>2.7754709999999998E-2</v>
      </c>
      <c r="GW359" s="1">
        <v>5.1413250000000001</v>
      </c>
      <c r="GX359">
        <v>0.97466580000000003</v>
      </c>
      <c r="GY359">
        <v>19.841100000000001</v>
      </c>
      <c r="GZ359" s="1">
        <v>2.78839E-2</v>
      </c>
      <c r="HA359" s="1">
        <v>5.1802599999999996</v>
      </c>
      <c r="HB359">
        <v>0.96744289999999999</v>
      </c>
      <c r="HC359">
        <v>19.9832</v>
      </c>
      <c r="HD359" s="1">
        <v>2.747028E-2</v>
      </c>
      <c r="HE359" s="1">
        <v>5.1201549999999996</v>
      </c>
      <c r="HF359">
        <v>0.95975820000000001</v>
      </c>
      <c r="HG359">
        <v>20.23884</v>
      </c>
      <c r="HH359" s="1">
        <v>2.6530720000000001E-2</v>
      </c>
      <c r="HI359" s="1">
        <v>4.9626479999999997</v>
      </c>
      <c r="HJ359">
        <v>0.95228820000000003</v>
      </c>
      <c r="HK359">
        <v>20.162800000000001</v>
      </c>
      <c r="HL359" s="1">
        <v>2.5201790000000002E-2</v>
      </c>
      <c r="HM359" s="1">
        <v>4.7285310000000003</v>
      </c>
      <c r="HN359">
        <v>0.94495839999999998</v>
      </c>
      <c r="HO359">
        <v>19.963069999999998</v>
      </c>
      <c r="HP359" s="1">
        <v>2.3618380000000001E-2</v>
      </c>
      <c r="HQ359" s="1">
        <v>4.4444439999999998</v>
      </c>
      <c r="HR359">
        <v>0.93700450000000002</v>
      </c>
      <c r="HS359">
        <v>19.561900000000001</v>
      </c>
      <c r="HT359" s="1">
        <v>2.193552E-2</v>
      </c>
      <c r="HU359" s="1">
        <v>4.1412779999999998</v>
      </c>
      <c r="HV359">
        <v>0.92998729999999996</v>
      </c>
      <c r="HW359">
        <v>18.990559999999999</v>
      </c>
      <c r="HX359" s="1">
        <v>2.028305E-2</v>
      </c>
      <c r="HY359" s="1">
        <v>3.8375539999999999</v>
      </c>
      <c r="HZ359">
        <v>0.92344700000000002</v>
      </c>
      <c r="IA359">
        <v>18.559830000000002</v>
      </c>
      <c r="IB359" s="1">
        <v>1.869003E-2</v>
      </c>
      <c r="IC359" s="1">
        <v>3.541601</v>
      </c>
      <c r="ID359">
        <v>0.91681509999999999</v>
      </c>
      <c r="IE359">
        <v>18.649319999999999</v>
      </c>
      <c r="IF359" s="1">
        <v>1.7195999999999999E-2</v>
      </c>
      <c r="IG359" s="1">
        <v>3.26335</v>
      </c>
      <c r="IH359">
        <v>0.91053189999999995</v>
      </c>
      <c r="II359">
        <v>18.952940000000002</v>
      </c>
      <c r="IJ359" s="1">
        <v>1.5799569999999999E-2</v>
      </c>
      <c r="IK359" s="1">
        <v>3.0014919999999998</v>
      </c>
      <c r="IL359">
        <v>0.90446280000000001</v>
      </c>
      <c r="IM359">
        <v>19.509080000000001</v>
      </c>
      <c r="IN359" s="1">
        <v>1.451625E-2</v>
      </c>
      <c r="IO359" s="1">
        <v>2.7608410000000001</v>
      </c>
      <c r="IP359">
        <v>0.89932849999999998</v>
      </c>
      <c r="IQ359">
        <v>19.62311</v>
      </c>
      <c r="IR359" s="1">
        <v>1.333784E-2</v>
      </c>
      <c r="IS359" s="1">
        <v>2.539167</v>
      </c>
      <c r="IT359">
        <v>0.89300780000000002</v>
      </c>
      <c r="IU359">
        <v>19.473890000000001</v>
      </c>
      <c r="IV359" s="1">
        <v>1.22551E-2</v>
      </c>
      <c r="IW359" s="1">
        <v>2.3377789999999998</v>
      </c>
      <c r="IX359">
        <v>0.88750949999999995</v>
      </c>
      <c r="IY359">
        <v>19.29223</v>
      </c>
      <c r="IZ359" s="1">
        <v>1.126044E-2</v>
      </c>
      <c r="JA359" s="1">
        <v>2.151621</v>
      </c>
      <c r="JB359">
        <v>0.88204490000000002</v>
      </c>
      <c r="JC359">
        <v>18.946079999999998</v>
      </c>
      <c r="JD359" s="1">
        <v>1.034824E-2</v>
      </c>
      <c r="JE359" s="1">
        <v>1.981338</v>
      </c>
      <c r="JF359">
        <v>0.87759659999999995</v>
      </c>
      <c r="JG359">
        <v>19.06973</v>
      </c>
      <c r="JH359" s="1">
        <v>9.5202080000000005E-3</v>
      </c>
      <c r="JI359" s="1">
        <v>1.8250440000000001</v>
      </c>
      <c r="JJ359">
        <v>0.87304159999999997</v>
      </c>
      <c r="JK359">
        <v>19.351009999999999</v>
      </c>
      <c r="JL359" s="1">
        <v>8.7673930000000001E-3</v>
      </c>
      <c r="JM359" s="1">
        <v>1.6838310000000001</v>
      </c>
      <c r="JN359">
        <v>0.869923</v>
      </c>
      <c r="JO359">
        <v>19.586839999999999</v>
      </c>
      <c r="JP359" s="1">
        <v>8.0695009999999998E-3</v>
      </c>
      <c r="JQ359" s="1">
        <v>1.550459</v>
      </c>
      <c r="JR359">
        <v>0.86229880000000003</v>
      </c>
      <c r="JS359">
        <v>20.30772</v>
      </c>
      <c r="JT359" s="1">
        <v>7.435901E-3</v>
      </c>
      <c r="JU359" s="1">
        <v>1.437349</v>
      </c>
      <c r="JV359">
        <v>0.85618399999999995</v>
      </c>
      <c r="JW359">
        <v>20.735530000000001</v>
      </c>
      <c r="JX359" s="1">
        <v>6.848621E-3</v>
      </c>
      <c r="JY359" s="1">
        <v>1.3300190000000001</v>
      </c>
      <c r="JZ359">
        <v>0.8504969</v>
      </c>
      <c r="KA359">
        <v>20.4817</v>
      </c>
      <c r="KB359" s="1">
        <v>6.3040320000000002E-3</v>
      </c>
      <c r="KC359" s="1">
        <v>1.2297210000000001</v>
      </c>
      <c r="KD359">
        <v>0.84535130000000003</v>
      </c>
      <c r="KE359">
        <v>20.12538</v>
      </c>
      <c r="KF359" s="1">
        <v>5.7913870000000003E-3</v>
      </c>
      <c r="KG359" s="1">
        <v>1.134619</v>
      </c>
      <c r="KH359">
        <v>0.84073319999999996</v>
      </c>
      <c r="KI359">
        <v>19.668299999999999</v>
      </c>
      <c r="KJ359" s="1">
        <v>5.3045760000000001E-3</v>
      </c>
      <c r="KK359" s="1">
        <v>1.0434479999999999</v>
      </c>
      <c r="KL359">
        <v>0.83648080000000002</v>
      </c>
      <c r="KM359">
        <v>19.930209999999999</v>
      </c>
      <c r="KN359" s="1">
        <v>4.8389669999999996E-3</v>
      </c>
      <c r="KO359" s="1">
        <v>0.95543089999999997</v>
      </c>
      <c r="KP359">
        <v>0.83292169999999999</v>
      </c>
      <c r="KQ359">
        <v>20.450569999999999</v>
      </c>
      <c r="KR359" s="1">
        <v>4.3877309999999997E-3</v>
      </c>
      <c r="KS359" s="1">
        <v>0.86933499999999997</v>
      </c>
      <c r="KT359">
        <v>0.83018650000000005</v>
      </c>
      <c r="KU359">
        <v>21.115629999999999</v>
      </c>
      <c r="KV359" s="1">
        <v>3.9527670000000003E-3</v>
      </c>
      <c r="KW359" s="1">
        <v>0.78523299999999996</v>
      </c>
      <c r="KX359">
        <v>0.82773549999999996</v>
      </c>
      <c r="KY359">
        <v>21.90494</v>
      </c>
      <c r="KZ359" s="1">
        <v>3.529679E-3</v>
      </c>
      <c r="LA359" s="1">
        <v>0.70298450000000001</v>
      </c>
      <c r="LB359">
        <v>0.82586999999999999</v>
      </c>
      <c r="LC359">
        <v>22.129339999999999</v>
      </c>
      <c r="LD359" s="1">
        <v>3.1149950000000002E-3</v>
      </c>
      <c r="LE359" s="1">
        <v>0.62186390000000002</v>
      </c>
      <c r="LF359">
        <v>0.82421580000000005</v>
      </c>
      <c r="LG359">
        <v>21.78829</v>
      </c>
      <c r="LH359" s="1">
        <v>2.7069910000000002E-3</v>
      </c>
      <c r="LI359" s="1">
        <v>0.54168510000000003</v>
      </c>
      <c r="LJ359">
        <v>0.82254020000000005</v>
      </c>
      <c r="LK359">
        <v>21.386890000000001</v>
      </c>
      <c r="LL359" s="1">
        <v>2.3099040000000002E-3</v>
      </c>
      <c r="LM359" s="1">
        <v>0.46341320000000003</v>
      </c>
      <c r="LN359">
        <v>0.82103360000000003</v>
      </c>
      <c r="LO359">
        <v>20.810870000000001</v>
      </c>
      <c r="LP359" s="1">
        <v>1.9368860000000001E-3</v>
      </c>
      <c r="LQ359" s="1">
        <v>0.3894997</v>
      </c>
      <c r="LR359">
        <v>0.81978790000000001</v>
      </c>
      <c r="LS359">
        <v>20.970359999999999</v>
      </c>
      <c r="LT359" s="1">
        <v>1.604839E-3</v>
      </c>
      <c r="LU359" s="1">
        <v>0.32326650000000001</v>
      </c>
      <c r="LV359">
        <v>0.81921180000000005</v>
      </c>
      <c r="LW359">
        <v>21.322700000000001</v>
      </c>
      <c r="LX359" s="1">
        <v>1.3267260000000001E-3</v>
      </c>
      <c r="LY359" s="1">
        <v>0.26733119999999999</v>
      </c>
      <c r="LZ359">
        <v>0.81934479999999998</v>
      </c>
      <c r="MA359">
        <v>21.871030000000001</v>
      </c>
      <c r="MB359" s="1">
        <v>1.107776E-3</v>
      </c>
      <c r="MC359" s="1">
        <v>0.22298409999999999</v>
      </c>
      <c r="MD359">
        <v>0.81984469999999998</v>
      </c>
      <c r="ME359">
        <v>22.460709999999999</v>
      </c>
      <c r="MF359" s="1">
        <v>9.429404E-4</v>
      </c>
      <c r="MG359" s="1">
        <v>0.18944610000000001</v>
      </c>
      <c r="MH359">
        <v>0.8207392</v>
      </c>
      <c r="MI359">
        <v>22.626830000000002</v>
      </c>
      <c r="MJ359" s="1">
        <v>8.2092560000000001E-4</v>
      </c>
      <c r="MK359" s="1">
        <v>0.1645768</v>
      </c>
      <c r="ML359">
        <v>0.82172449999999997</v>
      </c>
      <c r="MM359">
        <v>22.220269999999999</v>
      </c>
      <c r="MN359" s="1">
        <v>7.2944359999999996E-4</v>
      </c>
      <c r="MO359" s="1">
        <v>0.14591299999999999</v>
      </c>
      <c r="MP359">
        <v>0.82280929999999997</v>
      </c>
      <c r="MQ359">
        <v>21.73507</v>
      </c>
      <c r="MR359" s="1">
        <v>6.5782389999999996E-4</v>
      </c>
      <c r="MS359" s="1">
        <v>0.1313484</v>
      </c>
      <c r="MT359">
        <v>0.82378050000000003</v>
      </c>
      <c r="MU359">
        <v>21.07038</v>
      </c>
      <c r="MV359" s="1">
        <v>5.992956E-4</v>
      </c>
      <c r="MW359" s="1">
        <v>0.119479</v>
      </c>
      <c r="MX359">
        <v>0.82509750000000004</v>
      </c>
      <c r="MY359">
        <v>20.997479999999999</v>
      </c>
      <c r="MZ359" s="1">
        <v>5.5001829999999999E-4</v>
      </c>
      <c r="NA359" s="1">
        <v>0.1094672</v>
      </c>
      <c r="NB359">
        <v>0.82682840000000002</v>
      </c>
      <c r="NC359">
        <v>20.480029999999999</v>
      </c>
      <c r="ND359" s="1">
        <v>5.0843130000000005E-4</v>
      </c>
      <c r="NE359" s="1">
        <v>0.10095519999999999</v>
      </c>
      <c r="NF359">
        <v>0.82873359999999996</v>
      </c>
      <c r="NG359">
        <v>20.741479999999999</v>
      </c>
      <c r="NH359" s="1">
        <v>4.732561E-4</v>
      </c>
      <c r="NI359" s="1">
        <v>9.3738470000000004E-2</v>
      </c>
      <c r="NJ359">
        <v>0.8311402</v>
      </c>
      <c r="NK359">
        <v>21.23216</v>
      </c>
      <c r="NL359" s="1">
        <v>4.4355570000000001E-4</v>
      </c>
      <c r="NM359" s="1">
        <v>8.7597999999999995E-2</v>
      </c>
      <c r="NN359">
        <v>0.83327700000000005</v>
      </c>
      <c r="NO359">
        <v>21.404910000000001</v>
      </c>
      <c r="NP359" s="1">
        <v>4.1799360000000001E-4</v>
      </c>
      <c r="NQ359" s="1">
        <v>8.2322039999999999E-2</v>
      </c>
      <c r="NR359">
        <v>0.83612249999999999</v>
      </c>
      <c r="NS359">
        <v>21.253250000000001</v>
      </c>
      <c r="NT359" s="1">
        <v>3.9558589999999998E-4</v>
      </c>
      <c r="NU359" s="1">
        <v>7.765234E-2</v>
      </c>
      <c r="NV359">
        <v>0.83880920000000003</v>
      </c>
      <c r="NW359">
        <v>20.938310000000001</v>
      </c>
      <c r="NX359" s="1">
        <v>3.7548449999999999E-4</v>
      </c>
      <c r="NY359" s="1">
        <v>7.3480760000000006E-2</v>
      </c>
      <c r="NZ359">
        <v>0.84127680000000005</v>
      </c>
      <c r="OA359">
        <v>20.624189999999999</v>
      </c>
      <c r="OB359" s="1">
        <v>3.5713409999999998E-4</v>
      </c>
      <c r="OC359" s="1">
        <v>6.9689360000000006E-2</v>
      </c>
      <c r="OD359">
        <v>0.84309290000000003</v>
      </c>
      <c r="OE359">
        <v>21.161549999999998</v>
      </c>
      <c r="OF359" s="1">
        <v>3.4040710000000002E-4</v>
      </c>
      <c r="OG359" s="1">
        <v>6.6284490000000001E-2</v>
      </c>
      <c r="OH359">
        <v>0.84350599999999998</v>
      </c>
      <c r="OI359">
        <v>21.903099999999998</v>
      </c>
      <c r="OJ359" s="1">
        <v>3.252428E-4</v>
      </c>
      <c r="OK359" s="1">
        <v>6.3271820000000006E-2</v>
      </c>
    </row>
    <row r="360" spans="1:401" x14ac:dyDescent="0.35">
      <c r="A360">
        <v>369</v>
      </c>
      <c r="B360" t="s">
        <v>4</v>
      </c>
      <c r="C360" t="s">
        <v>364</v>
      </c>
      <c r="D360" t="s">
        <v>367</v>
      </c>
      <c r="E360">
        <v>751.49959999999999</v>
      </c>
      <c r="F360">
        <v>0.84634169999999997</v>
      </c>
      <c r="G360">
        <v>17.80603</v>
      </c>
      <c r="H360">
        <v>0</v>
      </c>
      <c r="I360">
        <v>0</v>
      </c>
      <c r="J360">
        <v>0.84359589999999995</v>
      </c>
      <c r="K360">
        <v>18.023230000000002</v>
      </c>
      <c r="L360">
        <v>0</v>
      </c>
      <c r="M360">
        <v>0</v>
      </c>
      <c r="N360">
        <v>0.84098539999999999</v>
      </c>
      <c r="O360">
        <v>18.355650000000001</v>
      </c>
      <c r="P360">
        <v>0</v>
      </c>
      <c r="Q360">
        <v>0</v>
      </c>
      <c r="R360">
        <v>0.83840420000000004</v>
      </c>
      <c r="S360">
        <v>18.854610000000001</v>
      </c>
      <c r="T360">
        <v>0</v>
      </c>
      <c r="U360">
        <v>0</v>
      </c>
      <c r="V360">
        <v>0.83588240000000003</v>
      </c>
      <c r="W360">
        <v>19.461010000000002</v>
      </c>
      <c r="X360">
        <v>0</v>
      </c>
      <c r="Y360">
        <v>0</v>
      </c>
      <c r="Z360">
        <v>0.8333313</v>
      </c>
      <c r="AA360">
        <v>19.807569999999998</v>
      </c>
      <c r="AB360">
        <v>0</v>
      </c>
      <c r="AC360">
        <v>0</v>
      </c>
      <c r="AD360">
        <v>0.83065500000000003</v>
      </c>
      <c r="AE360">
        <v>19.69023</v>
      </c>
      <c r="AF360">
        <v>0</v>
      </c>
      <c r="AG360">
        <v>0</v>
      </c>
      <c r="AH360">
        <v>0.82798649999999996</v>
      </c>
      <c r="AI360">
        <v>19.29242</v>
      </c>
      <c r="AJ360">
        <v>0</v>
      </c>
      <c r="AK360">
        <v>0</v>
      </c>
      <c r="AL360">
        <v>0.82566759999999995</v>
      </c>
      <c r="AM360">
        <v>18.768640000000001</v>
      </c>
      <c r="AN360">
        <v>0</v>
      </c>
      <c r="AO360">
        <v>0</v>
      </c>
      <c r="AP360">
        <v>0.82363059999999999</v>
      </c>
      <c r="AQ360">
        <v>18.748609999999999</v>
      </c>
      <c r="AR360">
        <v>0</v>
      </c>
      <c r="AS360">
        <v>0</v>
      </c>
      <c r="AT360">
        <v>0.82171890000000003</v>
      </c>
      <c r="AU360">
        <v>19.027809999999999</v>
      </c>
      <c r="AV360">
        <v>0</v>
      </c>
      <c r="AW360">
        <v>0</v>
      </c>
      <c r="AX360">
        <v>0.81999759999999999</v>
      </c>
      <c r="AY360">
        <v>19.492329999999999</v>
      </c>
      <c r="AZ360">
        <v>0</v>
      </c>
      <c r="BA360">
        <v>0</v>
      </c>
      <c r="BB360">
        <v>0.8184709</v>
      </c>
      <c r="BC360">
        <v>20.12567</v>
      </c>
      <c r="BD360">
        <v>0</v>
      </c>
      <c r="BE360">
        <v>0</v>
      </c>
      <c r="BF360">
        <v>0.8168763</v>
      </c>
      <c r="BG360">
        <v>20.43139</v>
      </c>
      <c r="BH360">
        <v>0</v>
      </c>
      <c r="BI360">
        <v>0</v>
      </c>
      <c r="BJ360">
        <v>0.81527249999999996</v>
      </c>
      <c r="BK360">
        <v>20.37257</v>
      </c>
      <c r="BL360">
        <v>0</v>
      </c>
      <c r="BM360">
        <v>0</v>
      </c>
      <c r="BN360">
        <v>0.81378200000000001</v>
      </c>
      <c r="BO360">
        <v>20.063859999999998</v>
      </c>
      <c r="BP360">
        <v>0</v>
      </c>
      <c r="BQ360">
        <v>0</v>
      </c>
      <c r="BR360">
        <v>0.81228</v>
      </c>
      <c r="BS360">
        <v>19.59479</v>
      </c>
      <c r="BT360">
        <v>0</v>
      </c>
      <c r="BU360">
        <v>0</v>
      </c>
      <c r="BV360">
        <v>0.81093720000000002</v>
      </c>
      <c r="BW360">
        <v>19.428609999999999</v>
      </c>
      <c r="BX360">
        <v>4.8715199999999999E-29</v>
      </c>
      <c r="BY360">
        <v>1.2524309999999999E-26</v>
      </c>
      <c r="BZ360">
        <v>0.80975569999999997</v>
      </c>
      <c r="CA360">
        <v>19.256530000000001</v>
      </c>
      <c r="CB360" s="1">
        <v>5.2996829999999998E-22</v>
      </c>
      <c r="CC360" s="1">
        <v>1.268297E-19</v>
      </c>
      <c r="CD360">
        <v>0.80872909999999998</v>
      </c>
      <c r="CE360">
        <v>19.370480000000001</v>
      </c>
      <c r="CF360" s="1">
        <v>8.5661230000000007E-15</v>
      </c>
      <c r="CG360" s="1">
        <v>1.82606E-12</v>
      </c>
      <c r="CH360">
        <v>0.80780229999999997</v>
      </c>
      <c r="CI360">
        <v>19.422619999999998</v>
      </c>
      <c r="CJ360" s="1">
        <v>1.815798E-10</v>
      </c>
      <c r="CK360" s="1">
        <v>4.273625E-8</v>
      </c>
      <c r="CL360">
        <v>0.80683490000000002</v>
      </c>
      <c r="CM360">
        <v>19.359069999999999</v>
      </c>
      <c r="CN360" s="1">
        <v>1.9744319999999999E-7</v>
      </c>
      <c r="CO360" s="1">
        <v>4.9161410000000001E-5</v>
      </c>
      <c r="CP360">
        <v>0.80591420000000002</v>
      </c>
      <c r="CQ360">
        <v>19.231400000000001</v>
      </c>
      <c r="CR360" s="1">
        <v>4.3041599999999998E-5</v>
      </c>
      <c r="CS360" s="1">
        <v>1.1192590000000001E-2</v>
      </c>
      <c r="CT360">
        <v>0.80488720000000002</v>
      </c>
      <c r="CU360">
        <v>18.949739999999998</v>
      </c>
      <c r="CV360" s="1">
        <v>2.902515E-3</v>
      </c>
      <c r="CW360" s="1">
        <v>0.78429590000000005</v>
      </c>
      <c r="CX360">
        <v>0.80362679999999997</v>
      </c>
      <c r="CY360">
        <v>18.625579999999999</v>
      </c>
      <c r="CZ360" s="1">
        <v>7.7347639999999995E-2</v>
      </c>
      <c r="DA360" s="1">
        <v>21.63213</v>
      </c>
      <c r="DB360">
        <v>0.80181590000000003</v>
      </c>
      <c r="DC360">
        <v>18.714369999999999</v>
      </c>
      <c r="DD360" s="1">
        <v>0.95260250000000002</v>
      </c>
      <c r="DE360">
        <v>275.08929999999998</v>
      </c>
      <c r="DF360">
        <v>0.79930749999999995</v>
      </c>
      <c r="DG360">
        <v>18.729559999999999</v>
      </c>
      <c r="DH360" s="1">
        <v>6.0802769999999997</v>
      </c>
      <c r="DI360">
        <v>1810.9280000000001</v>
      </c>
      <c r="DJ360">
        <v>0.79638549999999997</v>
      </c>
      <c r="DK360">
        <v>18.932849999999998</v>
      </c>
      <c r="DL360">
        <v>22.02</v>
      </c>
      <c r="DM360">
        <v>6750.93</v>
      </c>
      <c r="DN360">
        <v>0.7933983</v>
      </c>
      <c r="DO360">
        <v>19.225290000000001</v>
      </c>
      <c r="DP360">
        <v>48.73639</v>
      </c>
      <c r="DQ360">
        <v>15352.35</v>
      </c>
      <c r="DR360">
        <v>0.79047000000000001</v>
      </c>
      <c r="DS360">
        <v>19.326309999999999</v>
      </c>
      <c r="DT360">
        <v>69.977199999999996</v>
      </c>
      <c r="DU360">
        <v>22616.73</v>
      </c>
      <c r="DV360">
        <v>0.78745089999999995</v>
      </c>
      <c r="DW360">
        <v>19.192209999999999</v>
      </c>
      <c r="DX360">
        <v>68.429230000000004</v>
      </c>
      <c r="DY360">
        <v>22634.880000000001</v>
      </c>
      <c r="DZ360">
        <v>0.78433010000000003</v>
      </c>
      <c r="EA360">
        <v>18.883710000000001</v>
      </c>
      <c r="EB360">
        <v>47.444099999999999</v>
      </c>
      <c r="EC360">
        <v>16082.08</v>
      </c>
      <c r="ED360">
        <v>0.78114830000000002</v>
      </c>
      <c r="EE360">
        <v>18.654710000000001</v>
      </c>
      <c r="EF360">
        <v>24.332350000000002</v>
      </c>
      <c r="EG360">
        <v>8431.4930000000004</v>
      </c>
      <c r="EH360">
        <v>0.77775939999999999</v>
      </c>
      <c r="EI360">
        <v>19.049209999999999</v>
      </c>
      <c r="EJ360">
        <v>9.5761629999999993</v>
      </c>
      <c r="EK360">
        <v>3381.598</v>
      </c>
      <c r="EL360">
        <v>0.77410259999999997</v>
      </c>
      <c r="EM360">
        <v>19.407730000000001</v>
      </c>
      <c r="EN360">
        <v>2.9890720000000002</v>
      </c>
      <c r="EO360">
        <v>1074.5930000000001</v>
      </c>
      <c r="EP360">
        <v>0.77004779999999995</v>
      </c>
      <c r="EQ360">
        <v>19.884730000000001</v>
      </c>
      <c r="ER360">
        <v>0.78647160000000005</v>
      </c>
      <c r="ES360">
        <v>286.565</v>
      </c>
      <c r="ET360">
        <v>0.7658606</v>
      </c>
      <c r="EU360">
        <v>20.565449999999998</v>
      </c>
      <c r="EV360">
        <v>0.20414969999999999</v>
      </c>
      <c r="EW360">
        <v>74.070480000000003</v>
      </c>
      <c r="EX360">
        <v>0.76143349999999999</v>
      </c>
      <c r="EY360">
        <v>20.826370000000001</v>
      </c>
      <c r="EZ360">
        <v>7.5623940000000001E-2</v>
      </c>
      <c r="FA360">
        <v>26.541160000000001</v>
      </c>
      <c r="FB360">
        <v>0.75673429999999997</v>
      </c>
      <c r="FC360">
        <v>20.573180000000001</v>
      </c>
      <c r="FD360">
        <v>4.9195610000000001E-2</v>
      </c>
      <c r="FE360">
        <v>16.728739999999998</v>
      </c>
      <c r="FF360">
        <v>0.75181589999999998</v>
      </c>
      <c r="FG360">
        <v>20.178699999999999</v>
      </c>
      <c r="FH360">
        <v>4.2500179999999999E-2</v>
      </c>
      <c r="FI360">
        <v>14.354810000000001</v>
      </c>
      <c r="FJ360">
        <v>0.74674370000000001</v>
      </c>
      <c r="FK360">
        <v>19.710129999999999</v>
      </c>
      <c r="FL360">
        <v>3.9266559999999999E-2</v>
      </c>
      <c r="FM360">
        <v>13.27825</v>
      </c>
      <c r="FN360">
        <v>0.74239339999999998</v>
      </c>
      <c r="FO360">
        <v>19.893540000000002</v>
      </c>
      <c r="FP360" s="1">
        <v>3.6807050000000001E-2</v>
      </c>
      <c r="FQ360">
        <v>12.47232</v>
      </c>
      <c r="FR360">
        <v>0.7384906</v>
      </c>
      <c r="FS360">
        <v>20.207270000000001</v>
      </c>
      <c r="FT360" s="1">
        <v>3.455747E-2</v>
      </c>
      <c r="FU360">
        <v>11.7301</v>
      </c>
      <c r="FV360">
        <v>0.73481649999999998</v>
      </c>
      <c r="FW360">
        <v>20.57188</v>
      </c>
      <c r="FX360" s="1">
        <v>3.2403040000000001E-2</v>
      </c>
      <c r="FY360">
        <v>11.012180000000001</v>
      </c>
      <c r="FZ360">
        <v>0.73096280000000002</v>
      </c>
      <c r="GA360">
        <v>21.119779999999999</v>
      </c>
      <c r="GB360" s="1">
        <v>3.0406699999999998E-2</v>
      </c>
      <c r="GC360" s="1">
        <v>10.343540000000001</v>
      </c>
      <c r="GD360">
        <v>0.72734750000000004</v>
      </c>
      <c r="GE360">
        <v>21.24457</v>
      </c>
      <c r="GF360" s="1">
        <v>2.874997E-2</v>
      </c>
      <c r="GG360" s="1">
        <v>9.7820859999999996</v>
      </c>
      <c r="GH360">
        <v>0.72353509999999999</v>
      </c>
      <c r="GI360">
        <v>20.99738</v>
      </c>
      <c r="GJ360" s="1">
        <v>2.7657339999999999E-2</v>
      </c>
      <c r="GK360" s="1">
        <v>9.4070499999999999</v>
      </c>
      <c r="GL360">
        <v>0.71964680000000003</v>
      </c>
      <c r="GM360">
        <v>20.570730000000001</v>
      </c>
      <c r="GN360" s="1">
        <v>2.7230520000000001E-2</v>
      </c>
      <c r="GO360" s="1">
        <v>9.256373</v>
      </c>
      <c r="GP360">
        <v>0.71671750000000001</v>
      </c>
      <c r="GQ360">
        <v>20.06587</v>
      </c>
      <c r="GR360" s="1">
        <v>2.7408579999999998E-2</v>
      </c>
      <c r="GS360" s="1">
        <v>9.2989770000000007</v>
      </c>
      <c r="GT360">
        <v>0.7135513</v>
      </c>
      <c r="GU360">
        <v>19.700710000000001</v>
      </c>
      <c r="GV360" s="1">
        <v>2.776675E-2</v>
      </c>
      <c r="GW360" s="1">
        <v>9.415089</v>
      </c>
      <c r="GX360">
        <v>0.71071510000000004</v>
      </c>
      <c r="GY360">
        <v>19.85688</v>
      </c>
      <c r="GZ360" s="1">
        <v>2.7923130000000001E-2</v>
      </c>
      <c r="HA360" s="1">
        <v>9.4686839999999997</v>
      </c>
      <c r="HB360">
        <v>0.70770219999999995</v>
      </c>
      <c r="HC360">
        <v>19.989540000000002</v>
      </c>
      <c r="HD360" s="1">
        <v>2.7555710000000001E-2</v>
      </c>
      <c r="HE360" s="1">
        <v>9.3503059999999998</v>
      </c>
      <c r="HF360">
        <v>0.70447199999999999</v>
      </c>
      <c r="HG360">
        <v>20.2316</v>
      </c>
      <c r="HH360" s="1">
        <v>2.664884E-2</v>
      </c>
      <c r="HI360" s="1">
        <v>9.0496879999999997</v>
      </c>
      <c r="HJ360">
        <v>0.70139549999999995</v>
      </c>
      <c r="HK360">
        <v>20.162769999999998</v>
      </c>
      <c r="HL360" s="1">
        <v>2.534314E-2</v>
      </c>
      <c r="HM360" s="1">
        <v>8.6082630000000009</v>
      </c>
      <c r="HN360">
        <v>0.6983722</v>
      </c>
      <c r="HO360">
        <v>19.973400000000002</v>
      </c>
      <c r="HP360" s="1">
        <v>2.37752E-2</v>
      </c>
      <c r="HQ360" s="1">
        <v>8.0756739999999994</v>
      </c>
      <c r="HR360">
        <v>0.69493899999999997</v>
      </c>
      <c r="HS360">
        <v>19.58436</v>
      </c>
      <c r="HT360" s="1">
        <v>2.2092029999999999E-2</v>
      </c>
      <c r="HU360" s="1">
        <v>7.5046999999999997</v>
      </c>
      <c r="HV360">
        <v>0.69228489999999998</v>
      </c>
      <c r="HW360">
        <v>19.02224</v>
      </c>
      <c r="HX360" s="1">
        <v>2.043824E-2</v>
      </c>
      <c r="HY360" s="1">
        <v>6.9341900000000001</v>
      </c>
      <c r="HZ360">
        <v>0.68990180000000001</v>
      </c>
      <c r="IA360">
        <v>18.587240000000001</v>
      </c>
      <c r="IB360" s="1">
        <v>1.883686E-2</v>
      </c>
      <c r="IC360" s="1">
        <v>6.3785280000000002</v>
      </c>
      <c r="ID360">
        <v>0.68752259999999998</v>
      </c>
      <c r="IE360">
        <v>18.654610000000002</v>
      </c>
      <c r="IF360" s="1">
        <v>1.7335150000000001E-2</v>
      </c>
      <c r="IG360" s="1">
        <v>5.8574669999999998</v>
      </c>
      <c r="IH360">
        <v>0.68530729999999995</v>
      </c>
      <c r="II360">
        <v>18.948640000000001</v>
      </c>
      <c r="IJ360" s="1">
        <v>1.5926780000000001E-2</v>
      </c>
      <c r="IK360" s="1">
        <v>5.3682639999999999</v>
      </c>
      <c r="IL360">
        <v>0.68329070000000003</v>
      </c>
      <c r="IM360">
        <v>19.489000000000001</v>
      </c>
      <c r="IN360" s="1">
        <v>1.463068E-2</v>
      </c>
      <c r="IO360" s="1">
        <v>4.9192369999999999</v>
      </c>
      <c r="IP360">
        <v>0.68183389999999999</v>
      </c>
      <c r="IQ360">
        <v>19.614650000000001</v>
      </c>
      <c r="IR360" s="1">
        <v>1.344776E-2</v>
      </c>
      <c r="IS360" s="1">
        <v>4.5103749999999998</v>
      </c>
      <c r="IT360">
        <v>0.67958280000000004</v>
      </c>
      <c r="IU360">
        <v>19.465440000000001</v>
      </c>
      <c r="IV360" s="1">
        <v>1.235291E-2</v>
      </c>
      <c r="IW360" s="1">
        <v>4.1364400000000003</v>
      </c>
      <c r="IX360">
        <v>0.67780649999999998</v>
      </c>
      <c r="IY360">
        <v>19.296610000000001</v>
      </c>
      <c r="IZ360" s="1">
        <v>1.1349929999999999E-2</v>
      </c>
      <c r="JA360" s="1">
        <v>3.793758</v>
      </c>
      <c r="JB360">
        <v>0.67598349999999996</v>
      </c>
      <c r="JC360">
        <v>18.965520000000001</v>
      </c>
      <c r="JD360" s="1">
        <v>1.0430490000000001E-2</v>
      </c>
      <c r="JE360" s="1">
        <v>3.4814639999999999</v>
      </c>
      <c r="JF360">
        <v>0.67479739999999999</v>
      </c>
      <c r="JG360">
        <v>19.086469999999998</v>
      </c>
      <c r="JH360" s="1">
        <v>9.5931969999999995E-3</v>
      </c>
      <c r="JI360" s="1">
        <v>3.1955800000000001</v>
      </c>
      <c r="JJ360">
        <v>0.67352120000000004</v>
      </c>
      <c r="JK360">
        <v>19.36899</v>
      </c>
      <c r="JL360" s="1">
        <v>8.8360639999999994E-3</v>
      </c>
      <c r="JM360" s="1">
        <v>2.9384990000000002</v>
      </c>
      <c r="JN360">
        <v>0.67305420000000005</v>
      </c>
      <c r="JO360">
        <v>19.594270000000002</v>
      </c>
      <c r="JP360" s="1">
        <v>8.1291320000000007E-3</v>
      </c>
      <c r="JQ360" s="1">
        <v>2.6967940000000001</v>
      </c>
      <c r="JR360">
        <v>0.66932159999999996</v>
      </c>
      <c r="JS360">
        <v>20.27919</v>
      </c>
      <c r="JT360" s="1">
        <v>7.492584E-3</v>
      </c>
      <c r="JU360" s="1">
        <v>2.4915949999999998</v>
      </c>
      <c r="JV360">
        <v>0.6664293</v>
      </c>
      <c r="JW360">
        <v>20.719159999999999</v>
      </c>
      <c r="JX360" s="1">
        <v>6.9014719999999996E-3</v>
      </c>
      <c r="JY360" s="1">
        <v>2.2990469999999998</v>
      </c>
      <c r="JZ360">
        <v>0.66368170000000004</v>
      </c>
      <c r="KA360">
        <v>20.478729999999999</v>
      </c>
      <c r="KB360" s="1">
        <v>6.3535930000000003E-3</v>
      </c>
      <c r="KC360" s="1">
        <v>2.1203280000000002</v>
      </c>
      <c r="KD360">
        <v>0.66126580000000001</v>
      </c>
      <c r="KE360">
        <v>20.133579999999998</v>
      </c>
      <c r="KF360" s="1">
        <v>5.8383810000000001E-3</v>
      </c>
      <c r="KG360" s="1">
        <v>1.9520109999999999</v>
      </c>
      <c r="KH360">
        <v>0.65913120000000003</v>
      </c>
      <c r="KI360">
        <v>19.701370000000001</v>
      </c>
      <c r="KJ360" s="1">
        <v>5.3498570000000004E-3</v>
      </c>
      <c r="KK360" s="1">
        <v>1.7917540000000001</v>
      </c>
      <c r="KL360">
        <v>0.65720650000000003</v>
      </c>
      <c r="KM360">
        <v>19.952970000000001</v>
      </c>
      <c r="KN360" s="1">
        <v>4.882323E-3</v>
      </c>
      <c r="KO360" s="1">
        <v>1.637667</v>
      </c>
      <c r="KP360">
        <v>0.65564809999999996</v>
      </c>
      <c r="KQ360">
        <v>20.476379999999999</v>
      </c>
      <c r="KR360" s="1">
        <v>4.429817E-3</v>
      </c>
      <c r="KS360" s="1">
        <v>1.48813</v>
      </c>
      <c r="KT360">
        <v>0.65458910000000003</v>
      </c>
      <c r="KU360">
        <v>21.126940000000001</v>
      </c>
      <c r="KV360" s="1">
        <v>3.9938500000000002E-3</v>
      </c>
      <c r="KW360" s="1">
        <v>1.342959</v>
      </c>
      <c r="KX360">
        <v>0.65362439999999999</v>
      </c>
      <c r="KY360">
        <v>21.892189999999999</v>
      </c>
      <c r="KZ360" s="1">
        <v>3.5694030000000001E-3</v>
      </c>
      <c r="LA360" s="1">
        <v>1.201527</v>
      </c>
      <c r="LB360">
        <v>0.65295760000000003</v>
      </c>
      <c r="LC360">
        <v>22.124459999999999</v>
      </c>
      <c r="LD360" s="1">
        <v>3.1538970000000001E-3</v>
      </c>
      <c r="LE360" s="1">
        <v>1.062859</v>
      </c>
      <c r="LF360">
        <v>0.65239239999999998</v>
      </c>
      <c r="LG360">
        <v>21.78539</v>
      </c>
      <c r="LH360" s="1">
        <v>2.7451770000000001E-3</v>
      </c>
      <c r="LI360" s="1">
        <v>0.92629309999999998</v>
      </c>
      <c r="LJ360">
        <v>0.65175349999999999</v>
      </c>
      <c r="LK360">
        <v>21.404050000000002</v>
      </c>
      <c r="LL360" s="1">
        <v>2.3464470000000002E-3</v>
      </c>
      <c r="LM360" s="1">
        <v>0.7930374</v>
      </c>
      <c r="LN360">
        <v>0.65117959999999997</v>
      </c>
      <c r="LO360">
        <v>20.857980000000001</v>
      </c>
      <c r="LP360" s="1">
        <v>1.9703709999999998E-3</v>
      </c>
      <c r="LQ360" s="1">
        <v>0.66692700000000005</v>
      </c>
      <c r="LR360">
        <v>0.65076889999999998</v>
      </c>
      <c r="LS360">
        <v>21.013459999999998</v>
      </c>
      <c r="LT360" s="1">
        <v>1.6340320000000001E-3</v>
      </c>
      <c r="LU360" s="1">
        <v>0.55354780000000003</v>
      </c>
      <c r="LV360">
        <v>0.65074149999999997</v>
      </c>
      <c r="LW360">
        <v>21.370170000000002</v>
      </c>
      <c r="LX360" s="1">
        <v>1.3505839999999999E-3</v>
      </c>
      <c r="LY360" s="1">
        <v>0.45737280000000002</v>
      </c>
      <c r="LZ360">
        <v>0.65111450000000004</v>
      </c>
      <c r="MA360">
        <v>21.896820000000002</v>
      </c>
      <c r="MB360" s="1">
        <v>1.1263130000000001E-3</v>
      </c>
      <c r="MC360" s="1">
        <v>0.38081779999999998</v>
      </c>
      <c r="MD360">
        <v>0.65168369999999998</v>
      </c>
      <c r="ME360">
        <v>22.46209</v>
      </c>
      <c r="MF360" s="1">
        <v>9.5683369999999995E-4</v>
      </c>
      <c r="MG360" s="1">
        <v>0.32275579999999998</v>
      </c>
      <c r="MH360">
        <v>0.65240240000000005</v>
      </c>
      <c r="MI360">
        <v>22.62284</v>
      </c>
      <c r="MJ360" s="1">
        <v>8.3142830000000004E-4</v>
      </c>
      <c r="MK360" s="1">
        <v>0.27976960000000001</v>
      </c>
      <c r="ML360">
        <v>0.65317570000000003</v>
      </c>
      <c r="MM360">
        <v>22.225460000000002</v>
      </c>
      <c r="MN360" s="1">
        <v>7.3750460000000003E-4</v>
      </c>
      <c r="MO360" s="1">
        <v>0.2475736</v>
      </c>
      <c r="MP360">
        <v>0.65393449999999997</v>
      </c>
      <c r="MQ360">
        <v>21.757359999999998</v>
      </c>
      <c r="MR360" s="1">
        <v>6.6435620000000002E-4</v>
      </c>
      <c r="MS360" s="1">
        <v>0.22260779999999999</v>
      </c>
      <c r="MT360">
        <v>0.65461749999999996</v>
      </c>
      <c r="MU360">
        <v>21.120329999999999</v>
      </c>
      <c r="MV360" s="1">
        <v>6.0480180000000003E-4</v>
      </c>
      <c r="MW360" s="1">
        <v>0.2023452</v>
      </c>
      <c r="MX360">
        <v>0.65550010000000003</v>
      </c>
      <c r="MY360">
        <v>21.04542</v>
      </c>
      <c r="MZ360" s="1">
        <v>5.547471E-4</v>
      </c>
      <c r="NA360" s="1">
        <v>0.1853194</v>
      </c>
      <c r="NB360">
        <v>0.65661309999999995</v>
      </c>
      <c r="NC360">
        <v>20.540279999999999</v>
      </c>
      <c r="ND360" s="1">
        <v>5.1252589999999998E-4</v>
      </c>
      <c r="NE360" s="1">
        <v>0.170871</v>
      </c>
      <c r="NF360">
        <v>0.65780459999999996</v>
      </c>
      <c r="NG360">
        <v>20.756209999999999</v>
      </c>
      <c r="NH360" s="1">
        <v>4.7678389999999997E-4</v>
      </c>
      <c r="NI360" s="1">
        <v>0.15863389999999999</v>
      </c>
      <c r="NJ360">
        <v>0.65927800000000003</v>
      </c>
      <c r="NK360">
        <v>21.23169</v>
      </c>
      <c r="NL360" s="1">
        <v>4.4664070000000001E-4</v>
      </c>
      <c r="NM360" s="1">
        <v>0.1482541</v>
      </c>
      <c r="NN360">
        <v>0.66050819999999999</v>
      </c>
      <c r="NO360">
        <v>21.39481</v>
      </c>
      <c r="NP360" s="1">
        <v>4.2062350000000002E-4</v>
      </c>
      <c r="NQ360" s="1">
        <v>0.13932919999999999</v>
      </c>
      <c r="NR360">
        <v>0.66218500000000002</v>
      </c>
      <c r="NS360">
        <v>21.241</v>
      </c>
      <c r="NT360" s="1">
        <v>3.9797699999999999E-4</v>
      </c>
      <c r="NU360" s="1">
        <v>0.1315086</v>
      </c>
      <c r="NV360">
        <v>0.663744</v>
      </c>
      <c r="NW360">
        <v>20.945699999999999</v>
      </c>
      <c r="NX360" s="1">
        <v>3.7768289999999999E-4</v>
      </c>
      <c r="NY360" s="1">
        <v>0.1245267</v>
      </c>
      <c r="NZ360">
        <v>0.66513500000000003</v>
      </c>
      <c r="OA360">
        <v>20.647379999999998</v>
      </c>
      <c r="OB360" s="1">
        <v>3.5914710000000002E-4</v>
      </c>
      <c r="OC360" s="1">
        <v>0.1181789</v>
      </c>
      <c r="OD360">
        <v>0.66609260000000003</v>
      </c>
      <c r="OE360">
        <v>21.17643</v>
      </c>
      <c r="OF360" s="1">
        <v>3.4226519999999998E-4</v>
      </c>
      <c r="OG360" s="1">
        <v>0.1124651</v>
      </c>
      <c r="OH360">
        <v>0.66614300000000004</v>
      </c>
      <c r="OI360">
        <v>21.925730000000001</v>
      </c>
      <c r="OJ360" s="1">
        <v>3.2686119999999997E-4</v>
      </c>
      <c r="OK360" s="1">
        <v>0.10734779999999999</v>
      </c>
    </row>
    <row r="361" spans="1:401" x14ac:dyDescent="0.35">
      <c r="A361">
        <v>370</v>
      </c>
      <c r="B361" t="s">
        <v>4</v>
      </c>
      <c r="C361" t="s">
        <v>364</v>
      </c>
      <c r="D361" t="s">
        <v>368</v>
      </c>
      <c r="E361">
        <v>672.14800000000002</v>
      </c>
      <c r="F361">
        <v>0.66943229999999998</v>
      </c>
      <c r="G361">
        <v>17.833760000000002</v>
      </c>
      <c r="H361">
        <v>0</v>
      </c>
      <c r="I361">
        <v>0</v>
      </c>
      <c r="J361">
        <v>0.66760989999999998</v>
      </c>
      <c r="K361">
        <v>18.041450000000001</v>
      </c>
      <c r="L361">
        <v>0</v>
      </c>
      <c r="M361">
        <v>0</v>
      </c>
      <c r="N361">
        <v>0.66589889999999996</v>
      </c>
      <c r="O361">
        <v>18.363520000000001</v>
      </c>
      <c r="P361">
        <v>0</v>
      </c>
      <c r="Q361">
        <v>0</v>
      </c>
      <c r="R361">
        <v>0.66420920000000006</v>
      </c>
      <c r="S361">
        <v>18.844619999999999</v>
      </c>
      <c r="T361">
        <v>0</v>
      </c>
      <c r="U361">
        <v>0</v>
      </c>
      <c r="V361">
        <v>0.6625337</v>
      </c>
      <c r="W361">
        <v>19.445309999999999</v>
      </c>
      <c r="X361">
        <v>0</v>
      </c>
      <c r="Y361">
        <v>0</v>
      </c>
      <c r="Z361">
        <v>0.66083230000000004</v>
      </c>
      <c r="AA361">
        <v>19.794809999999998</v>
      </c>
      <c r="AB361">
        <v>0</v>
      </c>
      <c r="AC361">
        <v>0</v>
      </c>
      <c r="AD361">
        <v>0.65902459999999996</v>
      </c>
      <c r="AE361">
        <v>19.694220000000001</v>
      </c>
      <c r="AF361">
        <v>0</v>
      </c>
      <c r="AG361">
        <v>0</v>
      </c>
      <c r="AH361">
        <v>0.65722150000000001</v>
      </c>
      <c r="AI361">
        <v>19.318770000000001</v>
      </c>
      <c r="AJ361">
        <v>0</v>
      </c>
      <c r="AK361">
        <v>0</v>
      </c>
      <c r="AL361">
        <v>0.65571550000000001</v>
      </c>
      <c r="AM361">
        <v>18.806370000000001</v>
      </c>
      <c r="AN361">
        <v>0</v>
      </c>
      <c r="AO361">
        <v>0</v>
      </c>
      <c r="AP361">
        <v>0.65444999999999998</v>
      </c>
      <c r="AQ361">
        <v>18.781009999999998</v>
      </c>
      <c r="AR361">
        <v>0</v>
      </c>
      <c r="AS361">
        <v>0</v>
      </c>
      <c r="AT361">
        <v>0.65324629999999995</v>
      </c>
      <c r="AU361">
        <v>19.05011</v>
      </c>
      <c r="AV361">
        <v>0</v>
      </c>
      <c r="AW361">
        <v>0</v>
      </c>
      <c r="AX361">
        <v>0.65218909999999997</v>
      </c>
      <c r="AY361">
        <v>19.493169999999999</v>
      </c>
      <c r="AZ361">
        <v>0</v>
      </c>
      <c r="BA361">
        <v>0</v>
      </c>
      <c r="BB361">
        <v>0.65130279999999996</v>
      </c>
      <c r="BC361">
        <v>20.109349999999999</v>
      </c>
      <c r="BD361">
        <v>0</v>
      </c>
      <c r="BE361">
        <v>0</v>
      </c>
      <c r="BF361">
        <v>0.65036039999999995</v>
      </c>
      <c r="BG361">
        <v>20.417560000000002</v>
      </c>
      <c r="BH361">
        <v>0</v>
      </c>
      <c r="BI361">
        <v>0</v>
      </c>
      <c r="BJ361">
        <v>0.64941000000000004</v>
      </c>
      <c r="BK361">
        <v>20.370979999999999</v>
      </c>
      <c r="BL361">
        <v>0</v>
      </c>
      <c r="BM361">
        <v>0</v>
      </c>
      <c r="BN361">
        <v>0.64856239999999998</v>
      </c>
      <c r="BO361">
        <v>20.08914</v>
      </c>
      <c r="BP361">
        <v>0</v>
      </c>
      <c r="BQ361">
        <v>0</v>
      </c>
      <c r="BR361">
        <v>0.64769580000000004</v>
      </c>
      <c r="BS361">
        <v>19.633279999999999</v>
      </c>
      <c r="BT361">
        <v>0</v>
      </c>
      <c r="BU361">
        <v>0</v>
      </c>
      <c r="BV361">
        <v>0.64693149999999999</v>
      </c>
      <c r="BW361">
        <v>19.46283</v>
      </c>
      <c r="BX361">
        <v>7.5245740000000004E-30</v>
      </c>
      <c r="BY361">
        <v>2.297986E-27</v>
      </c>
      <c r="BZ361">
        <v>0.64628960000000002</v>
      </c>
      <c r="CA361">
        <v>19.288460000000001</v>
      </c>
      <c r="CB361" s="1">
        <v>2.78233E-22</v>
      </c>
      <c r="CC361" s="1">
        <v>6.7307150000000003E-20</v>
      </c>
      <c r="CD361">
        <v>0.64576310000000003</v>
      </c>
      <c r="CE361">
        <v>19.377469999999999</v>
      </c>
      <c r="CF361" s="1">
        <v>3.02192E-15</v>
      </c>
      <c r="CG361" s="1">
        <v>7.0070190000000002E-13</v>
      </c>
      <c r="CH361">
        <v>0.64529449999999999</v>
      </c>
      <c r="CI361">
        <v>19.423359999999999</v>
      </c>
      <c r="CJ361" s="1">
        <v>9.0672030000000004E-11</v>
      </c>
      <c r="CK361" s="1">
        <v>2.2074019999999999E-8</v>
      </c>
      <c r="CL361">
        <v>0.6447986</v>
      </c>
      <c r="CM361">
        <v>19.354620000000001</v>
      </c>
      <c r="CN361" s="1">
        <v>1.1409260000000001E-7</v>
      </c>
      <c r="CO361" s="1">
        <v>2.8814729999999999E-5</v>
      </c>
      <c r="CP361">
        <v>0.64430069999999995</v>
      </c>
      <c r="CQ361">
        <v>19.23751</v>
      </c>
      <c r="CR361" s="1">
        <v>2.7631559999999999E-5</v>
      </c>
      <c r="CS361" s="1">
        <v>7.1842829999999996E-3</v>
      </c>
      <c r="CT361">
        <v>0.64374549999999997</v>
      </c>
      <c r="CU361">
        <v>18.968579999999999</v>
      </c>
      <c r="CV361" s="1">
        <v>2.0275599999999999E-3</v>
      </c>
      <c r="CW361" s="1">
        <v>0.54134700000000002</v>
      </c>
      <c r="CX361">
        <v>0.64300170000000001</v>
      </c>
      <c r="CY361">
        <v>18.647929999999999</v>
      </c>
      <c r="CZ361" s="1">
        <v>5.8087519999999997E-2</v>
      </c>
      <c r="DA361" s="1">
        <v>15.88494</v>
      </c>
      <c r="DB361">
        <v>0.64184059999999998</v>
      </c>
      <c r="DC361">
        <v>18.72841</v>
      </c>
      <c r="DD361" s="1">
        <v>0.76255530000000005</v>
      </c>
      <c r="DE361" s="1">
        <v>213.2681</v>
      </c>
      <c r="DF361">
        <v>0.64019800000000004</v>
      </c>
      <c r="DG361">
        <v>18.743680000000001</v>
      </c>
      <c r="DH361" s="1">
        <v>5.1540699999999999</v>
      </c>
      <c r="DI361">
        <v>1473.434</v>
      </c>
      <c r="DJ361">
        <v>0.63827400000000001</v>
      </c>
      <c r="DK361">
        <v>18.92717</v>
      </c>
      <c r="DL361">
        <v>19.66394</v>
      </c>
      <c r="DM361">
        <v>5737.326</v>
      </c>
      <c r="DN361">
        <v>0.63635149999999996</v>
      </c>
      <c r="DO361">
        <v>19.222529999999999</v>
      </c>
      <c r="DP361">
        <v>45.637430000000002</v>
      </c>
      <c r="DQ361">
        <v>13570.67</v>
      </c>
      <c r="DR361">
        <v>0.63446749999999996</v>
      </c>
      <c r="DS361">
        <v>19.321110000000001</v>
      </c>
      <c r="DT361">
        <v>68.469350000000006</v>
      </c>
      <c r="DU361">
        <v>20726.41</v>
      </c>
      <c r="DV361">
        <v>0.6325596</v>
      </c>
      <c r="DW361">
        <v>19.192460000000001</v>
      </c>
      <c r="DX361">
        <v>69.672200000000004</v>
      </c>
      <c r="DY361">
        <v>21443.599999999999</v>
      </c>
      <c r="DZ361">
        <v>0.63058639999999999</v>
      </c>
      <c r="EA361">
        <v>18.899529999999999</v>
      </c>
      <c r="EB361">
        <v>50.251100000000001</v>
      </c>
      <c r="EC361">
        <v>15710.88</v>
      </c>
      <c r="ED361">
        <v>0.62859509999999996</v>
      </c>
      <c r="EE361">
        <v>18.6721</v>
      </c>
      <c r="EF361">
        <v>26.694279999999999</v>
      </c>
      <c r="EG361">
        <v>8465.0360000000001</v>
      </c>
      <c r="EH361">
        <v>0.62648029999999999</v>
      </c>
      <c r="EI361">
        <v>19.064830000000001</v>
      </c>
      <c r="EJ361">
        <v>10.84027</v>
      </c>
      <c r="EK361">
        <v>3483.3209999999999</v>
      </c>
      <c r="EL361">
        <v>0.6241717</v>
      </c>
      <c r="EM361">
        <v>19.426639999999999</v>
      </c>
      <c r="EN361">
        <v>3.478615</v>
      </c>
      <c r="EO361">
        <v>1131.1410000000001</v>
      </c>
      <c r="EP361">
        <v>0.62161690000000003</v>
      </c>
      <c r="EQ361">
        <v>19.88372</v>
      </c>
      <c r="ER361">
        <v>0.93277770000000004</v>
      </c>
      <c r="ES361">
        <v>306.16609999999997</v>
      </c>
      <c r="ET361">
        <v>0.61897279999999999</v>
      </c>
      <c r="EU361">
        <v>20.557670000000002</v>
      </c>
      <c r="EV361">
        <v>0.2392648</v>
      </c>
      <c r="EW361">
        <v>78.449780000000004</v>
      </c>
      <c r="EX361">
        <v>0.61621769999999998</v>
      </c>
      <c r="EY361">
        <v>20.823309999999999</v>
      </c>
      <c r="EZ361">
        <v>8.3000249999999998E-2</v>
      </c>
      <c r="FA361">
        <v>26.666969999999999</v>
      </c>
      <c r="FB361">
        <v>0.61328369999999999</v>
      </c>
      <c r="FC361">
        <v>20.579360000000001</v>
      </c>
      <c r="FD361">
        <v>5.0722219999999998E-2</v>
      </c>
      <c r="FE361">
        <v>15.95594</v>
      </c>
      <c r="FF361">
        <v>0.61024769999999995</v>
      </c>
      <c r="FG361">
        <v>20.205950000000001</v>
      </c>
      <c r="FH361">
        <v>4.3004140000000003E-2</v>
      </c>
      <c r="FI361">
        <v>13.457520000000001</v>
      </c>
      <c r="FJ361">
        <v>0.60711859999999995</v>
      </c>
      <c r="FK361">
        <v>19.74511</v>
      </c>
      <c r="FL361">
        <v>3.9566509999999999E-2</v>
      </c>
      <c r="FM361">
        <v>12.389939999999999</v>
      </c>
      <c r="FN361">
        <v>0.60470330000000005</v>
      </c>
      <c r="FO361">
        <v>19.920179999999998</v>
      </c>
      <c r="FP361" s="1">
        <v>3.7065920000000002E-2</v>
      </c>
      <c r="FQ361">
        <v>11.61768</v>
      </c>
      <c r="FR361">
        <v>0.60271229999999998</v>
      </c>
      <c r="FS361">
        <v>20.23433</v>
      </c>
      <c r="FT361">
        <v>3.4803099999999997E-2</v>
      </c>
      <c r="FU361">
        <v>10.912610000000001</v>
      </c>
      <c r="FV361">
        <v>0.60100750000000003</v>
      </c>
      <c r="FW361">
        <v>20.580400000000001</v>
      </c>
      <c r="FX361" s="1">
        <v>3.2640490000000001E-2</v>
      </c>
      <c r="FY361">
        <v>10.23183</v>
      </c>
      <c r="FZ361">
        <v>0.59925289999999998</v>
      </c>
      <c r="GA361">
        <v>21.111370000000001</v>
      </c>
      <c r="GB361" s="1">
        <v>3.0617100000000001E-2</v>
      </c>
      <c r="GC361" s="1">
        <v>9.5925659999999997</v>
      </c>
      <c r="GD361">
        <v>0.59777429999999998</v>
      </c>
      <c r="GE361">
        <v>21.244540000000001</v>
      </c>
      <c r="GF361" s="1">
        <v>2.8912489999999999E-2</v>
      </c>
      <c r="GG361" s="1">
        <v>9.0502830000000003</v>
      </c>
      <c r="GH361">
        <v>0.59622339999999996</v>
      </c>
      <c r="GI361">
        <v>21.008089999999999</v>
      </c>
      <c r="GJ361" s="1">
        <v>2.7746119999999999E-2</v>
      </c>
      <c r="GK361" s="1">
        <v>8.6791160000000005</v>
      </c>
      <c r="GL361">
        <v>0.59466620000000003</v>
      </c>
      <c r="GM361">
        <v>20.600480000000001</v>
      </c>
      <c r="GN361" s="1">
        <v>2.7237549999999999E-2</v>
      </c>
      <c r="GO361" s="1">
        <v>8.5119550000000004</v>
      </c>
      <c r="GP361">
        <v>0.59414820000000002</v>
      </c>
      <c r="GQ361">
        <v>20.10819</v>
      </c>
      <c r="GR361" s="1">
        <v>2.7361859999999998E-2</v>
      </c>
      <c r="GS361" s="1">
        <v>8.5278519999999993</v>
      </c>
      <c r="GT361">
        <v>0.59343279999999998</v>
      </c>
      <c r="GU361">
        <v>19.736550000000001</v>
      </c>
      <c r="GV361" s="1">
        <v>2.77162E-2</v>
      </c>
      <c r="GW361" s="1">
        <v>8.6234629999999992</v>
      </c>
      <c r="GX361">
        <v>0.59292480000000003</v>
      </c>
      <c r="GY361">
        <v>19.87472</v>
      </c>
      <c r="GZ361" s="1">
        <v>2.791679E-2</v>
      </c>
      <c r="HA361" s="1">
        <v>8.6735009999999999</v>
      </c>
      <c r="HB361">
        <v>0.59225539999999999</v>
      </c>
      <c r="HC361">
        <v>19.999459999999999</v>
      </c>
      <c r="HD361" s="1">
        <v>2.7620039999999998E-2</v>
      </c>
      <c r="HE361" s="1">
        <v>8.5731959999999994</v>
      </c>
      <c r="HF361">
        <v>0.59142459999999997</v>
      </c>
      <c r="HG361">
        <v>20.223939999999999</v>
      </c>
      <c r="HH361" s="1">
        <v>2.677092E-2</v>
      </c>
      <c r="HI361" s="1">
        <v>8.3035730000000001</v>
      </c>
      <c r="HJ361">
        <v>0.5907057</v>
      </c>
      <c r="HK361">
        <v>20.16255</v>
      </c>
      <c r="HL361" s="1">
        <v>2.5508139999999999E-2</v>
      </c>
      <c r="HM361" s="1">
        <v>7.903257</v>
      </c>
      <c r="HN361">
        <v>0.59004469999999998</v>
      </c>
      <c r="HO361">
        <v>19.981439999999999</v>
      </c>
      <c r="HP361" s="1">
        <v>2.3968679999999999E-2</v>
      </c>
      <c r="HQ361" s="1">
        <v>7.4173530000000003</v>
      </c>
      <c r="HR361">
        <v>0.5891132</v>
      </c>
      <c r="HS361">
        <v>19.604890000000001</v>
      </c>
      <c r="HT361" s="1">
        <v>2.2290210000000001E-2</v>
      </c>
      <c r="HU361" s="1">
        <v>6.8910470000000004</v>
      </c>
      <c r="HV361">
        <v>0.58897619999999995</v>
      </c>
      <c r="HW361">
        <v>19.052060000000001</v>
      </c>
      <c r="HX361" s="1">
        <v>2.0637639999999999E-2</v>
      </c>
      <c r="HY361" s="1">
        <v>6.363912</v>
      </c>
      <c r="HZ361">
        <v>0.58907869999999996</v>
      </c>
      <c r="IA361">
        <v>18.616150000000001</v>
      </c>
      <c r="IB361" s="1">
        <v>1.9026029999999999E-2</v>
      </c>
      <c r="IC361" s="1">
        <v>5.8494789999999997</v>
      </c>
      <c r="ID361">
        <v>0.58926860000000003</v>
      </c>
      <c r="IE361">
        <v>18.66385</v>
      </c>
      <c r="IF361" s="1">
        <v>1.7514370000000001E-2</v>
      </c>
      <c r="IG361" s="1">
        <v>5.3664610000000001</v>
      </c>
      <c r="IH361">
        <v>0.58955029999999997</v>
      </c>
      <c r="II361">
        <v>18.9483</v>
      </c>
      <c r="IJ361" s="1">
        <v>1.6091930000000001E-2</v>
      </c>
      <c r="IK361" s="1">
        <v>4.9130830000000003</v>
      </c>
      <c r="IL361">
        <v>0.58998479999999998</v>
      </c>
      <c r="IM361">
        <v>19.47176</v>
      </c>
      <c r="IN361" s="1">
        <v>1.4779169999999999E-2</v>
      </c>
      <c r="IO361" s="1">
        <v>4.4962900000000001</v>
      </c>
      <c r="IP361">
        <v>0.59074499999999996</v>
      </c>
      <c r="IQ361">
        <v>19.603000000000002</v>
      </c>
      <c r="IR361" s="1">
        <v>1.358813E-2</v>
      </c>
      <c r="IS361" s="1">
        <v>4.119186</v>
      </c>
      <c r="IT361">
        <v>0.5910898</v>
      </c>
      <c r="IU361">
        <v>19.456389999999999</v>
      </c>
      <c r="IV361" s="1">
        <v>1.2479540000000001E-2</v>
      </c>
      <c r="IW361" s="1">
        <v>3.772653</v>
      </c>
      <c r="IX361">
        <v>0.59163120000000002</v>
      </c>
      <c r="IY361">
        <v>19.29898</v>
      </c>
      <c r="IZ361" s="1">
        <v>1.1465100000000001E-2</v>
      </c>
      <c r="JA361" s="1">
        <v>3.4560499999999998</v>
      </c>
      <c r="JB361">
        <v>0.59216939999999996</v>
      </c>
      <c r="JC361">
        <v>18.985810000000001</v>
      </c>
      <c r="JD361" s="1">
        <v>1.0535910000000001E-2</v>
      </c>
      <c r="JE361" s="1">
        <v>3.1679179999999998</v>
      </c>
      <c r="JF361">
        <v>0.59313439999999995</v>
      </c>
      <c r="JG361">
        <v>19.10791</v>
      </c>
      <c r="JH361" s="1">
        <v>9.6872299999999998E-3</v>
      </c>
      <c r="JI361" s="1">
        <v>2.904407</v>
      </c>
      <c r="JJ361">
        <v>0.594252</v>
      </c>
      <c r="JK361">
        <v>19.389690000000002</v>
      </c>
      <c r="JL361" s="1">
        <v>8.9234589999999999E-3</v>
      </c>
      <c r="JM361" s="1">
        <v>2.6675089999999999</v>
      </c>
      <c r="JN361">
        <v>0.59579590000000004</v>
      </c>
      <c r="JO361">
        <v>19.609369999999998</v>
      </c>
      <c r="JP361" s="1">
        <v>8.2077039999999997E-3</v>
      </c>
      <c r="JQ361" s="1">
        <v>2.445554</v>
      </c>
      <c r="JR361">
        <v>0.594696</v>
      </c>
      <c r="JS361">
        <v>20.253630000000001</v>
      </c>
      <c r="JT361" s="1">
        <v>7.5634129999999997E-3</v>
      </c>
      <c r="JU361" s="1">
        <v>2.255674</v>
      </c>
      <c r="JV361">
        <v>0.59398169999999995</v>
      </c>
      <c r="JW361">
        <v>20.699010000000001</v>
      </c>
      <c r="JX361" s="1">
        <v>6.9670499999999998E-3</v>
      </c>
      <c r="JY361" s="1">
        <v>2.0793810000000001</v>
      </c>
      <c r="JZ361">
        <v>0.5932463</v>
      </c>
      <c r="KA361">
        <v>20.47373</v>
      </c>
      <c r="KB361" s="1">
        <v>6.4148290000000004E-3</v>
      </c>
      <c r="KC361" s="1">
        <v>1.916153</v>
      </c>
      <c r="KD361">
        <v>0.592665</v>
      </c>
      <c r="KE361">
        <v>20.1387</v>
      </c>
      <c r="KF361" s="1">
        <v>5.8964309999999997E-3</v>
      </c>
      <c r="KG361" s="1">
        <v>1.7629349999999999</v>
      </c>
      <c r="KH361">
        <v>0.59222870000000005</v>
      </c>
      <c r="KI361">
        <v>19.734449999999999</v>
      </c>
      <c r="KJ361" s="1">
        <v>5.4055600000000002E-3</v>
      </c>
      <c r="KK361" s="1">
        <v>1.617489</v>
      </c>
      <c r="KL361">
        <v>0.59197759999999999</v>
      </c>
      <c r="KM361">
        <v>19.9802</v>
      </c>
      <c r="KN361" s="1">
        <v>4.9360280000000003E-3</v>
      </c>
      <c r="KO361" s="1">
        <v>1.477854</v>
      </c>
      <c r="KP361">
        <v>0.59185589999999999</v>
      </c>
      <c r="KQ361">
        <v>20.507239999999999</v>
      </c>
      <c r="KR361" s="1">
        <v>4.4820809999999997E-3</v>
      </c>
      <c r="KS361" s="1">
        <v>1.342857</v>
      </c>
      <c r="KT361">
        <v>0.59198530000000005</v>
      </c>
      <c r="KU361">
        <v>21.14432</v>
      </c>
      <c r="KV361" s="1">
        <v>4.0448039999999999E-3</v>
      </c>
      <c r="KW361" s="1">
        <v>1.2121040000000001</v>
      </c>
      <c r="KX361">
        <v>0.5921381</v>
      </c>
      <c r="KY361">
        <v>21.885439999999999</v>
      </c>
      <c r="KZ361" s="1">
        <v>3.6191050000000001E-3</v>
      </c>
      <c r="LA361" s="1">
        <v>1.084856</v>
      </c>
      <c r="LB361">
        <v>0.59238809999999997</v>
      </c>
      <c r="LC361">
        <v>22.116</v>
      </c>
      <c r="LD361" s="1">
        <v>3.2027689999999998E-3</v>
      </c>
      <c r="LE361" s="1">
        <v>0.96043710000000004</v>
      </c>
      <c r="LF361">
        <v>0.59265809999999997</v>
      </c>
      <c r="LG361">
        <v>21.780709999999999</v>
      </c>
      <c r="LH361" s="1">
        <v>2.7934869999999999E-3</v>
      </c>
      <c r="LI361" s="1">
        <v>0.83809</v>
      </c>
      <c r="LJ361">
        <v>0.59279700000000002</v>
      </c>
      <c r="LK361">
        <v>21.415880000000001</v>
      </c>
      <c r="LL361" s="1">
        <v>2.3931769999999998E-3</v>
      </c>
      <c r="LM361" s="1">
        <v>0.71857490000000002</v>
      </c>
      <c r="LN361">
        <v>0.59296130000000002</v>
      </c>
      <c r="LO361">
        <v>20.906580000000002</v>
      </c>
      <c r="LP361" s="1">
        <v>2.0135890000000001E-3</v>
      </c>
      <c r="LQ361" s="1">
        <v>0.60508790000000001</v>
      </c>
      <c r="LR361">
        <v>0.59321060000000003</v>
      </c>
      <c r="LS361">
        <v>21.061250000000001</v>
      </c>
      <c r="LT361" s="1">
        <v>1.6719689999999999E-3</v>
      </c>
      <c r="LU361" s="1">
        <v>0.50259109999999996</v>
      </c>
      <c r="LV361">
        <v>0.59364720000000004</v>
      </c>
      <c r="LW361">
        <v>21.42437</v>
      </c>
      <c r="LX361" s="1">
        <v>1.3817499999999999E-3</v>
      </c>
      <c r="LY361" s="1">
        <v>0.41514450000000003</v>
      </c>
      <c r="LZ361">
        <v>0.59432589999999996</v>
      </c>
      <c r="MA361">
        <v>21.928899999999999</v>
      </c>
      <c r="MB361" s="1">
        <v>1.150494E-3</v>
      </c>
      <c r="MC361" s="1">
        <v>0.34516089999999999</v>
      </c>
      <c r="MD361">
        <v>0.5950259</v>
      </c>
      <c r="ME361">
        <v>22.467420000000001</v>
      </c>
      <c r="MF361" s="1">
        <v>9.7479979999999999E-4</v>
      </c>
      <c r="MG361" s="1">
        <v>0.29186630000000002</v>
      </c>
      <c r="MH361">
        <v>0.59571180000000001</v>
      </c>
      <c r="MI361">
        <v>22.615570000000002</v>
      </c>
      <c r="MJ361" s="1">
        <v>8.4473969999999997E-4</v>
      </c>
      <c r="MK361" s="1">
        <v>0.25241249999999998</v>
      </c>
      <c r="ML361">
        <v>0.59641420000000001</v>
      </c>
      <c r="MM361">
        <v>22.227910000000001</v>
      </c>
      <c r="MN361" s="1">
        <v>7.4755660000000001E-4</v>
      </c>
      <c r="MO361" s="1">
        <v>0.22292580000000001</v>
      </c>
      <c r="MP361">
        <v>0.59704420000000002</v>
      </c>
      <c r="MQ361">
        <v>21.774709999999999</v>
      </c>
      <c r="MR361" s="1">
        <v>6.7233639999999997E-4</v>
      </c>
      <c r="MS361" s="1">
        <v>0.20017389999999999</v>
      </c>
      <c r="MT361">
        <v>0.59758480000000003</v>
      </c>
      <c r="MU361">
        <v>21.17144</v>
      </c>
      <c r="MV361" s="1">
        <v>6.1139989999999997E-4</v>
      </c>
      <c r="MW361" s="1">
        <v>0.1817869</v>
      </c>
      <c r="MX361">
        <v>0.59819520000000004</v>
      </c>
      <c r="MY361">
        <v>21.094000000000001</v>
      </c>
      <c r="MZ361" s="1">
        <v>5.6033519999999998E-4</v>
      </c>
      <c r="NA361" s="1">
        <v>0.1663926</v>
      </c>
      <c r="NB361">
        <v>0.59896090000000002</v>
      </c>
      <c r="NC361">
        <v>20.60361</v>
      </c>
      <c r="ND361" s="1">
        <v>5.1728419999999998E-4</v>
      </c>
      <c r="NE361" s="1">
        <v>0.15334039999999999</v>
      </c>
      <c r="NF361">
        <v>0.59971169999999996</v>
      </c>
      <c r="NG361">
        <v>20.77863</v>
      </c>
      <c r="NH361" s="1">
        <v>4.8082669999999997E-4</v>
      </c>
      <c r="NI361" s="1">
        <v>0.14228360000000001</v>
      </c>
      <c r="NJ361">
        <v>0.60063639999999996</v>
      </c>
      <c r="NK361">
        <v>21.232410000000002</v>
      </c>
      <c r="NL361" s="1">
        <v>4.5009390000000002E-4</v>
      </c>
      <c r="NM361" s="1">
        <v>0.13291549999999999</v>
      </c>
      <c r="NN361">
        <v>0.60131440000000003</v>
      </c>
      <c r="NO361">
        <v>21.384550000000001</v>
      </c>
      <c r="NP361" s="1">
        <v>4.235485E-4</v>
      </c>
      <c r="NQ361" s="1">
        <v>0.12486170000000001</v>
      </c>
      <c r="NR361">
        <v>0.60219560000000005</v>
      </c>
      <c r="NS361">
        <v>21.227350000000001</v>
      </c>
      <c r="NT361" s="1">
        <v>4.0057359999999998E-4</v>
      </c>
      <c r="NU361" s="1">
        <v>0.11785039999999999</v>
      </c>
      <c r="NV361">
        <v>0.60302789999999995</v>
      </c>
      <c r="NW361">
        <v>20.94913</v>
      </c>
      <c r="NX361" s="1">
        <v>3.8003659999999998E-4</v>
      </c>
      <c r="NY361" s="1">
        <v>0.1116017</v>
      </c>
      <c r="NZ361">
        <v>0.60371399999999997</v>
      </c>
      <c r="OA361">
        <v>20.67314</v>
      </c>
      <c r="OB361" s="1">
        <v>3.6129160000000001E-4</v>
      </c>
      <c r="OC361" s="1">
        <v>0.10592210000000001</v>
      </c>
      <c r="OD361">
        <v>0.60410260000000005</v>
      </c>
      <c r="OE361">
        <v>21.195409999999999</v>
      </c>
      <c r="OF361" s="1">
        <v>3.442214E-4</v>
      </c>
      <c r="OG361" s="1">
        <v>0.1007981</v>
      </c>
      <c r="OH361">
        <v>0.60389409999999999</v>
      </c>
      <c r="OI361">
        <v>21.95495</v>
      </c>
      <c r="OJ361" s="1">
        <v>3.2856060000000003E-4</v>
      </c>
      <c r="OK361" s="1">
        <v>9.6182580000000004E-2</v>
      </c>
    </row>
    <row r="362" spans="1:401" x14ac:dyDescent="0.35">
      <c r="A362">
        <v>371</v>
      </c>
      <c r="B362" t="s">
        <v>4</v>
      </c>
      <c r="C362" t="s">
        <v>364</v>
      </c>
      <c r="D362" t="s">
        <v>369</v>
      </c>
      <c r="E362">
        <v>870.34109999999998</v>
      </c>
      <c r="F362">
        <v>0.75163100000000005</v>
      </c>
      <c r="G362">
        <v>17.857569999999999</v>
      </c>
      <c r="H362">
        <v>0</v>
      </c>
      <c r="I362">
        <v>0</v>
      </c>
      <c r="J362">
        <v>0.74977700000000003</v>
      </c>
      <c r="K362">
        <v>18.058199999999999</v>
      </c>
      <c r="L362">
        <v>0</v>
      </c>
      <c r="M362">
        <v>0</v>
      </c>
      <c r="N362">
        <v>0.74802440000000003</v>
      </c>
      <c r="O362">
        <v>18.372330000000002</v>
      </c>
      <c r="P362">
        <v>0</v>
      </c>
      <c r="Q362">
        <v>0</v>
      </c>
      <c r="R362">
        <v>0.74626760000000003</v>
      </c>
      <c r="S362">
        <v>18.844550000000002</v>
      </c>
      <c r="T362">
        <v>0</v>
      </c>
      <c r="U362">
        <v>0</v>
      </c>
      <c r="V362">
        <v>0.74452010000000002</v>
      </c>
      <c r="W362">
        <v>19.434670000000001</v>
      </c>
      <c r="X362">
        <v>0</v>
      </c>
      <c r="Y362">
        <v>0</v>
      </c>
      <c r="Z362">
        <v>0.74271129999999996</v>
      </c>
      <c r="AA362">
        <v>19.78135</v>
      </c>
      <c r="AB362">
        <v>0</v>
      </c>
      <c r="AC362">
        <v>0</v>
      </c>
      <c r="AD362">
        <v>0.74080199999999996</v>
      </c>
      <c r="AE362">
        <v>19.69426</v>
      </c>
      <c r="AF362">
        <v>0</v>
      </c>
      <c r="AG362">
        <v>0</v>
      </c>
      <c r="AH362">
        <v>0.73887689999999995</v>
      </c>
      <c r="AI362">
        <v>19.337959999999999</v>
      </c>
      <c r="AJ362">
        <v>0</v>
      </c>
      <c r="AK362">
        <v>0</v>
      </c>
      <c r="AL362">
        <v>0.73732390000000003</v>
      </c>
      <c r="AM362">
        <v>18.837779999999999</v>
      </c>
      <c r="AN362">
        <v>0</v>
      </c>
      <c r="AO362">
        <v>0</v>
      </c>
      <c r="AP362">
        <v>0.73604329999999996</v>
      </c>
      <c r="AQ362">
        <v>18.809840000000001</v>
      </c>
      <c r="AR362">
        <v>0</v>
      </c>
      <c r="AS362">
        <v>0</v>
      </c>
      <c r="AT362">
        <v>0.73483019999999999</v>
      </c>
      <c r="AU362">
        <v>19.072179999999999</v>
      </c>
      <c r="AV362">
        <v>0</v>
      </c>
      <c r="AW362">
        <v>0</v>
      </c>
      <c r="AX362">
        <v>0.73379899999999998</v>
      </c>
      <c r="AY362">
        <v>19.496749999999999</v>
      </c>
      <c r="AZ362">
        <v>0</v>
      </c>
      <c r="BA362">
        <v>0</v>
      </c>
      <c r="BB362">
        <v>0.73293969999999997</v>
      </c>
      <c r="BC362">
        <v>20.09751</v>
      </c>
      <c r="BD362">
        <v>0</v>
      </c>
      <c r="BE362">
        <v>0</v>
      </c>
      <c r="BF362">
        <v>0.73200449999999995</v>
      </c>
      <c r="BG362">
        <v>20.404309999999999</v>
      </c>
      <c r="BH362">
        <v>0</v>
      </c>
      <c r="BI362">
        <v>0</v>
      </c>
      <c r="BJ362">
        <v>0.73109999999999997</v>
      </c>
      <c r="BK362">
        <v>20.36692</v>
      </c>
      <c r="BL362">
        <v>0</v>
      </c>
      <c r="BM362">
        <v>0</v>
      </c>
      <c r="BN362">
        <v>0.73029390000000005</v>
      </c>
      <c r="BO362">
        <v>20.107810000000001</v>
      </c>
      <c r="BP362">
        <v>0</v>
      </c>
      <c r="BQ362">
        <v>0</v>
      </c>
      <c r="BR362">
        <v>0.72948219999999997</v>
      </c>
      <c r="BS362">
        <v>19.665520000000001</v>
      </c>
      <c r="BT362">
        <v>0</v>
      </c>
      <c r="BU362">
        <v>0</v>
      </c>
      <c r="BV362">
        <v>0.72878089999999995</v>
      </c>
      <c r="BW362">
        <v>19.49363</v>
      </c>
      <c r="BX362">
        <v>1.6080829999999999E-30</v>
      </c>
      <c r="BY362">
        <v>5.1496270000000001E-28</v>
      </c>
      <c r="BZ362">
        <v>0.72821170000000002</v>
      </c>
      <c r="CA362">
        <v>19.3171</v>
      </c>
      <c r="CB362" s="1">
        <v>1.6287680000000001E-22</v>
      </c>
      <c r="CC362" s="1">
        <v>4.038323E-20</v>
      </c>
      <c r="CD362">
        <v>0.72773509999999997</v>
      </c>
      <c r="CE362">
        <v>19.385580000000001</v>
      </c>
      <c r="CF362" s="1">
        <v>1.3256139999999999E-15</v>
      </c>
      <c r="CG362" s="1">
        <v>3.104136E-13</v>
      </c>
      <c r="CH362">
        <v>0.72734989999999999</v>
      </c>
      <c r="CI362">
        <v>19.423349999999999</v>
      </c>
      <c r="CJ362" s="1">
        <v>5.2988310000000003E-11</v>
      </c>
      <c r="CK362" s="1">
        <v>1.33283E-8</v>
      </c>
      <c r="CL362">
        <v>0.72691870000000003</v>
      </c>
      <c r="CM362">
        <v>19.3504</v>
      </c>
      <c r="CN362" s="1">
        <v>7.4845540000000006E-8</v>
      </c>
      <c r="CO362" s="1">
        <v>1.967804E-5</v>
      </c>
      <c r="CP362">
        <v>0.72648599999999997</v>
      </c>
      <c r="CQ362">
        <v>19.240310000000001</v>
      </c>
      <c r="CR362" s="1">
        <v>1.9680870000000001E-5</v>
      </c>
      <c r="CS362" s="1">
        <v>5.3480059999999998E-3</v>
      </c>
      <c r="CT362">
        <v>0.7259833</v>
      </c>
      <c r="CU362">
        <v>18.983499999999999</v>
      </c>
      <c r="CV362" s="1">
        <v>1.541972E-3</v>
      </c>
      <c r="CW362" s="1">
        <v>0.43125590000000003</v>
      </c>
      <c r="CX362">
        <v>0.72529379999999999</v>
      </c>
      <c r="CY362">
        <v>18.666640000000001</v>
      </c>
      <c r="CZ362" s="1">
        <v>4.6710229999999998E-2</v>
      </c>
      <c r="DA362" s="1">
        <v>13.39692</v>
      </c>
      <c r="DB362">
        <v>0.72418280000000002</v>
      </c>
      <c r="DC362">
        <v>18.742840000000001</v>
      </c>
      <c r="DD362" s="1">
        <v>0.64390150000000002</v>
      </c>
      <c r="DE362" s="1">
        <v>188.96680000000001</v>
      </c>
      <c r="DF362">
        <v>0.72256759999999998</v>
      </c>
      <c r="DG362">
        <v>18.756889999999999</v>
      </c>
      <c r="DH362" s="1">
        <v>4.5454480000000004</v>
      </c>
      <c r="DI362">
        <v>1363.5709999999999</v>
      </c>
      <c r="DJ362">
        <v>0.72069930000000004</v>
      </c>
      <c r="DK362">
        <v>18.924520000000001</v>
      </c>
      <c r="DL362">
        <v>18.035119999999999</v>
      </c>
      <c r="DM362">
        <v>5519.5159999999996</v>
      </c>
      <c r="DN362">
        <v>0.71882829999999998</v>
      </c>
      <c r="DO362">
        <v>19.221499999999999</v>
      </c>
      <c r="DP362">
        <v>43.362290000000002</v>
      </c>
      <c r="DQ362">
        <v>13516.21</v>
      </c>
      <c r="DR362">
        <v>0.71702469999999996</v>
      </c>
      <c r="DS362">
        <v>19.316230000000001</v>
      </c>
      <c r="DT362">
        <v>67.192099999999996</v>
      </c>
      <c r="DU362">
        <v>21302.14</v>
      </c>
      <c r="DV362">
        <v>0.71521880000000004</v>
      </c>
      <c r="DW362">
        <v>19.191510000000001</v>
      </c>
      <c r="DX362">
        <v>70.441050000000004</v>
      </c>
      <c r="DY362">
        <v>22686.28</v>
      </c>
      <c r="DZ362">
        <v>0.71336829999999996</v>
      </c>
      <c r="EA362">
        <v>18.911049999999999</v>
      </c>
      <c r="EB362">
        <v>52.217840000000002</v>
      </c>
      <c r="EC362">
        <v>17059.689999999999</v>
      </c>
      <c r="ED362">
        <v>0.71150170000000001</v>
      </c>
      <c r="EE362">
        <v>18.689979999999998</v>
      </c>
      <c r="EF362">
        <v>28.427879999999998</v>
      </c>
      <c r="EG362">
        <v>9408.1049999999996</v>
      </c>
      <c r="EH362">
        <v>0.70952079999999995</v>
      </c>
      <c r="EI362">
        <v>19.080660000000002</v>
      </c>
      <c r="EJ362">
        <v>11.80987</v>
      </c>
      <c r="EK362">
        <v>3955.7440000000001</v>
      </c>
      <c r="EL362">
        <v>0.707229</v>
      </c>
      <c r="EM362">
        <v>19.445180000000001</v>
      </c>
      <c r="EN362">
        <v>3.8637990000000002</v>
      </c>
      <c r="EO362">
        <v>1308.155</v>
      </c>
      <c r="EP362">
        <v>0.70469820000000005</v>
      </c>
      <c r="EQ362">
        <v>19.883700000000001</v>
      </c>
      <c r="ER362">
        <v>1.0504389999999999</v>
      </c>
      <c r="ES362">
        <v>358.73349999999999</v>
      </c>
      <c r="ET362">
        <v>0.70208530000000002</v>
      </c>
      <c r="EU362">
        <v>20.552379999999999</v>
      </c>
      <c r="EV362">
        <v>0.26796779999999998</v>
      </c>
      <c r="EW362">
        <v>91.519000000000005</v>
      </c>
      <c r="EX362">
        <v>0.6993935</v>
      </c>
      <c r="EY362">
        <v>20.819279999999999</v>
      </c>
      <c r="EZ362">
        <v>8.9029129999999998E-2</v>
      </c>
      <c r="FA362">
        <v>29.894500000000001</v>
      </c>
      <c r="FB362">
        <v>0.69654890000000003</v>
      </c>
      <c r="FC362">
        <v>20.579350000000002</v>
      </c>
      <c r="FD362">
        <v>5.1981090000000001E-2</v>
      </c>
      <c r="FE362">
        <v>17.111450000000001</v>
      </c>
      <c r="FF362">
        <v>0.693554</v>
      </c>
      <c r="FG362">
        <v>20.22692</v>
      </c>
      <c r="FH362">
        <v>4.3403659999999997E-2</v>
      </c>
      <c r="FI362">
        <v>14.208069999999999</v>
      </c>
      <c r="FJ362">
        <v>0.69053750000000003</v>
      </c>
      <c r="FK362">
        <v>19.775839999999999</v>
      </c>
      <c r="FL362">
        <v>3.9800160000000001E-2</v>
      </c>
      <c r="FM362">
        <v>13.03363</v>
      </c>
      <c r="FN362">
        <v>0.68836549999999996</v>
      </c>
      <c r="FO362">
        <v>19.945830000000001</v>
      </c>
      <c r="FP362" s="1">
        <v>3.7267920000000003E-2</v>
      </c>
      <c r="FQ362">
        <v>12.220179999999999</v>
      </c>
      <c r="FR362">
        <v>0.68673410000000001</v>
      </c>
      <c r="FS362">
        <v>20.260570000000001</v>
      </c>
      <c r="FT362" s="1">
        <v>3.4995350000000001E-2</v>
      </c>
      <c r="FU362">
        <v>11.4869</v>
      </c>
      <c r="FV362">
        <v>0.68549780000000005</v>
      </c>
      <c r="FW362">
        <v>20.586110000000001</v>
      </c>
      <c r="FX362" s="1">
        <v>3.2827040000000002E-2</v>
      </c>
      <c r="FY362">
        <v>10.780250000000001</v>
      </c>
      <c r="FZ362">
        <v>0.68428889999999998</v>
      </c>
      <c r="GA362">
        <v>21.10474</v>
      </c>
      <c r="GB362" s="1">
        <v>3.0785860000000002E-2</v>
      </c>
      <c r="GC362">
        <v>10.11266</v>
      </c>
      <c r="GD362">
        <v>0.68301080000000003</v>
      </c>
      <c r="GE362">
        <v>21.244489999999999</v>
      </c>
      <c r="GF362" s="1">
        <v>2.904694E-2</v>
      </c>
      <c r="GG362" s="1">
        <v>9.5423489999999997</v>
      </c>
      <c r="GH362">
        <v>0.68075160000000001</v>
      </c>
      <c r="GI362">
        <v>21.008980000000001</v>
      </c>
      <c r="GJ362" s="1">
        <v>2.782956E-2</v>
      </c>
      <c r="GK362" s="1">
        <v>9.1473600000000008</v>
      </c>
      <c r="GL362">
        <v>0.6784888</v>
      </c>
      <c r="GM362">
        <v>20.623449999999998</v>
      </c>
      <c r="GN362" s="1">
        <v>2.7262640000000001E-2</v>
      </c>
      <c r="GO362" s="1">
        <v>8.9626570000000001</v>
      </c>
      <c r="GP362">
        <v>0.67747869999999999</v>
      </c>
      <c r="GQ362">
        <v>20.147179999999999</v>
      </c>
      <c r="GR362" s="1">
        <v>2.7348999999999998E-2</v>
      </c>
      <c r="GS362" s="1">
        <v>8.9766829999999995</v>
      </c>
      <c r="GT362">
        <v>0.67611840000000001</v>
      </c>
      <c r="GU362">
        <v>19.76707</v>
      </c>
      <c r="GV362" s="1">
        <v>2.7696680000000001E-2</v>
      </c>
      <c r="GW362" s="1">
        <v>9.0865729999999996</v>
      </c>
      <c r="GX362">
        <v>0.6750138</v>
      </c>
      <c r="GY362">
        <v>19.889279999999999</v>
      </c>
      <c r="GZ362" s="1">
        <v>2.792445E-2</v>
      </c>
      <c r="HA362" s="1">
        <v>9.1666340000000002</v>
      </c>
      <c r="HB362">
        <v>0.67375300000000005</v>
      </c>
      <c r="HC362">
        <v>20.005939999999999</v>
      </c>
      <c r="HD362" s="1">
        <v>2.767358E-2</v>
      </c>
      <c r="HE362" s="1">
        <v>9.09314</v>
      </c>
      <c r="HF362">
        <v>0.67234890000000003</v>
      </c>
      <c r="HG362">
        <v>20.21799</v>
      </c>
      <c r="HH362" s="1">
        <v>2.6869520000000001E-2</v>
      </c>
      <c r="HI362" s="1">
        <v>8.8420590000000008</v>
      </c>
      <c r="HJ362">
        <v>0.67084299999999997</v>
      </c>
      <c r="HK362">
        <v>20.162520000000001</v>
      </c>
      <c r="HL362" s="1">
        <v>2.563762E-2</v>
      </c>
      <c r="HM362" s="1">
        <v>8.4457649999999997</v>
      </c>
      <c r="HN362">
        <v>0.66927159999999997</v>
      </c>
      <c r="HO362">
        <v>19.98603</v>
      </c>
      <c r="HP362" s="1">
        <v>2.4118210000000001E-2</v>
      </c>
      <c r="HQ362" s="1">
        <v>7.9530380000000003</v>
      </c>
      <c r="HR362">
        <v>0.6674078</v>
      </c>
      <c r="HS362">
        <v>19.62472</v>
      </c>
      <c r="HT362" s="1">
        <v>2.2443660000000001E-2</v>
      </c>
      <c r="HU362" s="1">
        <v>7.4096609999999998</v>
      </c>
      <c r="HV362">
        <v>0.66654329999999995</v>
      </c>
      <c r="HW362">
        <v>19.080580000000001</v>
      </c>
      <c r="HX362" s="1">
        <v>2.0791879999999999E-2</v>
      </c>
      <c r="HY362" s="1">
        <v>6.8613280000000003</v>
      </c>
      <c r="HZ362">
        <v>0.66570609999999997</v>
      </c>
      <c r="IA362">
        <v>18.641439999999999</v>
      </c>
      <c r="IB362" s="1">
        <v>1.917189E-2</v>
      </c>
      <c r="IC362" s="1">
        <v>6.3237699999999997</v>
      </c>
      <c r="ID362">
        <v>0.6651437</v>
      </c>
      <c r="IE362">
        <v>18.669509999999999</v>
      </c>
      <c r="IF362" s="1">
        <v>1.7652029999999999E-2</v>
      </c>
      <c r="IG362" s="1">
        <v>5.8171350000000004</v>
      </c>
      <c r="IH362">
        <v>0.66465399999999997</v>
      </c>
      <c r="II362">
        <v>18.943940000000001</v>
      </c>
      <c r="IJ362" s="1">
        <v>1.6220410000000001E-2</v>
      </c>
      <c r="IK362" s="1">
        <v>5.3406570000000002</v>
      </c>
      <c r="IL362">
        <v>0.66436300000000004</v>
      </c>
      <c r="IM362">
        <v>19.454239999999999</v>
      </c>
      <c r="IN362" s="1">
        <v>1.4895490000000001E-2</v>
      </c>
      <c r="IO362" s="1">
        <v>4.9000110000000001</v>
      </c>
      <c r="IP362">
        <v>0.66433779999999998</v>
      </c>
      <c r="IQ362">
        <v>19.592960000000001</v>
      </c>
      <c r="IR362" s="1">
        <v>1.3695560000000001E-2</v>
      </c>
      <c r="IS362" s="1">
        <v>4.5010579999999996</v>
      </c>
      <c r="IT362">
        <v>0.66399109999999995</v>
      </c>
      <c r="IU362">
        <v>19.450690000000002</v>
      </c>
      <c r="IV362" s="1">
        <v>1.2578779999999999E-2</v>
      </c>
      <c r="IW362" s="1">
        <v>4.1328079999999998</v>
      </c>
      <c r="IX362">
        <v>0.66381369999999995</v>
      </c>
      <c r="IY362">
        <v>19.301380000000002</v>
      </c>
      <c r="IZ362" s="1">
        <v>1.1555309999999999E-2</v>
      </c>
      <c r="JA362" s="1">
        <v>3.7951950000000001</v>
      </c>
      <c r="JB362">
        <v>0.66361429999999999</v>
      </c>
      <c r="JC362">
        <v>19.0045</v>
      </c>
      <c r="JD362" s="1">
        <v>1.061835E-2</v>
      </c>
      <c r="JE362" s="1">
        <v>3.4871799999999999</v>
      </c>
      <c r="JF362">
        <v>0.66384799999999999</v>
      </c>
      <c r="JG362">
        <v>19.122070000000001</v>
      </c>
      <c r="JH362" s="1">
        <v>9.7618570000000005E-3</v>
      </c>
      <c r="JI362" s="1">
        <v>3.2049439999999998</v>
      </c>
      <c r="JJ362">
        <v>0.66436079999999997</v>
      </c>
      <c r="JK362">
        <v>19.40137</v>
      </c>
      <c r="JL362" s="1">
        <v>8.9921659999999994E-3</v>
      </c>
      <c r="JM362" s="1">
        <v>2.9505699999999999</v>
      </c>
      <c r="JN362">
        <v>0.66541450000000002</v>
      </c>
      <c r="JO362">
        <v>19.619389999999999</v>
      </c>
      <c r="JP362" s="1">
        <v>8.2723429999999997E-3</v>
      </c>
      <c r="JQ362" s="1">
        <v>2.7119879999999998</v>
      </c>
      <c r="JR362">
        <v>0.66352770000000005</v>
      </c>
      <c r="JS362">
        <v>20.2254</v>
      </c>
      <c r="JT362" s="1">
        <v>7.6188369999999998E-3</v>
      </c>
      <c r="JU362" s="1">
        <v>2.5056090000000002</v>
      </c>
      <c r="JV362">
        <v>0.66205630000000004</v>
      </c>
      <c r="JW362">
        <v>20.681480000000001</v>
      </c>
      <c r="JX362" s="1">
        <v>7.0183320000000004E-3</v>
      </c>
      <c r="JY362" s="1">
        <v>2.3152620000000002</v>
      </c>
      <c r="JZ362">
        <v>0.66063640000000001</v>
      </c>
      <c r="KA362">
        <v>20.474019999999999</v>
      </c>
      <c r="KB362" s="1">
        <v>6.4625819999999997E-3</v>
      </c>
      <c r="KC362" s="1">
        <v>2.1381190000000001</v>
      </c>
      <c r="KD362">
        <v>0.65945889999999996</v>
      </c>
      <c r="KE362">
        <v>20.14695</v>
      </c>
      <c r="KF362" s="1">
        <v>5.9415969999999999E-3</v>
      </c>
      <c r="KG362" s="1">
        <v>1.9712689999999999</v>
      </c>
      <c r="KH362">
        <v>0.65843470000000004</v>
      </c>
      <c r="KI362">
        <v>19.76118</v>
      </c>
      <c r="KJ362" s="1">
        <v>5.4485280000000002E-3</v>
      </c>
      <c r="KK362" s="1">
        <v>1.812454</v>
      </c>
      <c r="KL362">
        <v>0.6577113</v>
      </c>
      <c r="KM362">
        <v>19.9968</v>
      </c>
      <c r="KN362" s="1">
        <v>4.9775519999999997E-3</v>
      </c>
      <c r="KO362" s="1">
        <v>1.6594610000000001</v>
      </c>
      <c r="KP362">
        <v>0.65710219999999997</v>
      </c>
      <c r="KQ362">
        <v>20.524699999999999</v>
      </c>
      <c r="KR362" s="1">
        <v>4.5223399999999997E-3</v>
      </c>
      <c r="KS362" s="1">
        <v>1.511101</v>
      </c>
      <c r="KT362">
        <v>0.65678760000000003</v>
      </c>
      <c r="KU362">
        <v>21.14978</v>
      </c>
      <c r="KV362" s="1">
        <v>4.0836759999999996E-3</v>
      </c>
      <c r="KW362" s="1">
        <v>1.3667579999999999</v>
      </c>
      <c r="KX362">
        <v>0.65664960000000006</v>
      </c>
      <c r="KY362">
        <v>21.873090000000001</v>
      </c>
      <c r="KZ362" s="1">
        <v>3.6570999999999999E-3</v>
      </c>
      <c r="LA362" s="1">
        <v>1.225778</v>
      </c>
      <c r="LB362">
        <v>0.6565761</v>
      </c>
      <c r="LC362">
        <v>22.110800000000001</v>
      </c>
      <c r="LD362" s="1">
        <v>3.2398930000000002E-3</v>
      </c>
      <c r="LE362" s="1">
        <v>1.0875919999999999</v>
      </c>
      <c r="LF362">
        <v>0.65658459999999996</v>
      </c>
      <c r="LG362">
        <v>21.78191</v>
      </c>
      <c r="LH362" s="1">
        <v>2.830043E-3</v>
      </c>
      <c r="LI362" s="1">
        <v>0.95135349999999996</v>
      </c>
      <c r="LJ362">
        <v>0.65652869999999997</v>
      </c>
      <c r="LK362">
        <v>21.429120000000001</v>
      </c>
      <c r="LL362" s="1">
        <v>2.42859E-3</v>
      </c>
      <c r="LM362" s="1">
        <v>0.81780249999999999</v>
      </c>
      <c r="LN362">
        <v>0.65646020000000005</v>
      </c>
      <c r="LO362">
        <v>20.946860000000001</v>
      </c>
      <c r="LP362" s="1">
        <v>2.0464649999999999E-3</v>
      </c>
      <c r="LQ362" s="1">
        <v>0.69027660000000002</v>
      </c>
      <c r="LR362">
        <v>0.65651680000000001</v>
      </c>
      <c r="LS362">
        <v>21.094049999999999</v>
      </c>
      <c r="LT362" s="1">
        <v>1.7009429999999999E-3</v>
      </c>
      <c r="LU362" s="1">
        <v>0.57436430000000005</v>
      </c>
      <c r="LV362">
        <v>0.65685450000000001</v>
      </c>
      <c r="LW362">
        <v>21.461469999999998</v>
      </c>
      <c r="LX362" s="1">
        <v>1.4057290000000001E-3</v>
      </c>
      <c r="LY362" s="1">
        <v>0.4747362</v>
      </c>
      <c r="LZ362">
        <v>0.65749449999999998</v>
      </c>
      <c r="MA362">
        <v>21.950279999999999</v>
      </c>
      <c r="MB362" s="1">
        <v>1.169205E-3</v>
      </c>
      <c r="MC362" s="1">
        <v>0.39444600000000002</v>
      </c>
      <c r="MD362">
        <v>0.65823929999999997</v>
      </c>
      <c r="ME362">
        <v>22.465949999999999</v>
      </c>
      <c r="MF362" s="1">
        <v>9.8875219999999993E-4</v>
      </c>
      <c r="MG362" s="1">
        <v>0.33294170000000001</v>
      </c>
      <c r="MH362">
        <v>0.65897740000000005</v>
      </c>
      <c r="MI362">
        <v>22.612670000000001</v>
      </c>
      <c r="MJ362" s="1">
        <v>8.550548E-4</v>
      </c>
      <c r="MK362" s="1">
        <v>0.2873407</v>
      </c>
      <c r="ML362">
        <v>0.65977529999999995</v>
      </c>
      <c r="MM362">
        <v>22.234449999999999</v>
      </c>
      <c r="MN362" s="1">
        <v>7.5534949999999995E-4</v>
      </c>
      <c r="MO362" s="1">
        <v>0.2532895</v>
      </c>
      <c r="MP362">
        <v>0.66053099999999998</v>
      </c>
      <c r="MQ362">
        <v>21.793399999999998</v>
      </c>
      <c r="MR362" s="1">
        <v>6.7849559999999998E-4</v>
      </c>
      <c r="MS362" s="1">
        <v>0.2271176</v>
      </c>
      <c r="MT362">
        <v>0.66118060000000001</v>
      </c>
      <c r="MU362">
        <v>21.215119999999999</v>
      </c>
      <c r="MV362" s="1">
        <v>6.1646029999999998E-4</v>
      </c>
      <c r="MW362" s="1">
        <v>0.20603299999999999</v>
      </c>
      <c r="MX362">
        <v>0.66191789999999995</v>
      </c>
      <c r="MY362">
        <v>21.136510000000001</v>
      </c>
      <c r="MZ362" s="1">
        <v>5.6461079999999995E-4</v>
      </c>
      <c r="NA362" s="1">
        <v>0.1884265</v>
      </c>
      <c r="NB362">
        <v>0.66282859999999999</v>
      </c>
      <c r="NC362">
        <v>20.661149999999999</v>
      </c>
      <c r="ND362" s="1">
        <v>5.2090649999999997E-4</v>
      </c>
      <c r="NE362" s="1">
        <v>0.1734887</v>
      </c>
      <c r="NF362">
        <v>0.66385559999999999</v>
      </c>
      <c r="NG362">
        <v>20.793220000000002</v>
      </c>
      <c r="NH362" s="1">
        <v>4.8391139999999998E-4</v>
      </c>
      <c r="NI362" s="1">
        <v>0.16080949999999999</v>
      </c>
      <c r="NJ362">
        <v>0.66504909999999995</v>
      </c>
      <c r="NK362">
        <v>21.229089999999999</v>
      </c>
      <c r="NL362" s="1">
        <v>4.5270789999999998E-4</v>
      </c>
      <c r="NM362" s="1">
        <v>0.15004210000000001</v>
      </c>
      <c r="NN362">
        <v>0.66605970000000003</v>
      </c>
      <c r="NO362">
        <v>21.37893</v>
      </c>
      <c r="NP362" s="1">
        <v>4.2580539999999999E-4</v>
      </c>
      <c r="NQ362" s="1">
        <v>0.14079069999999999</v>
      </c>
      <c r="NR362">
        <v>0.66722800000000004</v>
      </c>
      <c r="NS362">
        <v>21.219989999999999</v>
      </c>
      <c r="NT362" s="1">
        <v>4.025511E-4</v>
      </c>
      <c r="NU362" s="1">
        <v>0.13274569999999999</v>
      </c>
      <c r="NV362">
        <v>0.66832239999999998</v>
      </c>
      <c r="NW362">
        <v>20.95459</v>
      </c>
      <c r="NX362" s="1">
        <v>3.8181050000000001E-4</v>
      </c>
      <c r="NY362" s="1">
        <v>0.12559149999999999</v>
      </c>
      <c r="NZ362">
        <v>0.66930849999999997</v>
      </c>
      <c r="OA362">
        <v>20.691890000000001</v>
      </c>
      <c r="OB362" s="1">
        <v>3.6291459999999998E-4</v>
      </c>
      <c r="OC362" s="1">
        <v>0.1190967</v>
      </c>
      <c r="OD362">
        <v>0.66999010000000003</v>
      </c>
      <c r="OE362">
        <v>21.20082</v>
      </c>
      <c r="OF362" s="1">
        <v>3.456927E-4</v>
      </c>
      <c r="OG362" s="1">
        <v>0.11323</v>
      </c>
      <c r="OH362">
        <v>0.66994989999999999</v>
      </c>
      <c r="OI362">
        <v>21.96782</v>
      </c>
      <c r="OJ362" s="1">
        <v>3.2987480000000002E-4</v>
      </c>
      <c r="OK362" s="1">
        <v>0.107963</v>
      </c>
    </row>
    <row r="363" spans="1:401" x14ac:dyDescent="0.35">
      <c r="A363">
        <v>372</v>
      </c>
      <c r="B363" t="s">
        <v>4</v>
      </c>
      <c r="C363" t="s">
        <v>364</v>
      </c>
      <c r="D363" t="s">
        <v>370</v>
      </c>
      <c r="E363">
        <v>705.42909999999995</v>
      </c>
      <c r="F363">
        <v>1.0391999999999999</v>
      </c>
      <c r="G363">
        <v>17.924969999999998</v>
      </c>
      <c r="H363">
        <v>0</v>
      </c>
      <c r="I363">
        <v>0</v>
      </c>
      <c r="J363">
        <v>1.036672</v>
      </c>
      <c r="K363">
        <v>18.129090000000001</v>
      </c>
      <c r="L363">
        <v>0</v>
      </c>
      <c r="M363">
        <v>0</v>
      </c>
      <c r="N363">
        <v>1.0342819999999999</v>
      </c>
      <c r="O363">
        <v>18.42839</v>
      </c>
      <c r="P363">
        <v>0</v>
      </c>
      <c r="Q363">
        <v>0</v>
      </c>
      <c r="R363">
        <v>1.031914</v>
      </c>
      <c r="S363">
        <v>18.86628</v>
      </c>
      <c r="T363">
        <v>0</v>
      </c>
      <c r="U363">
        <v>0</v>
      </c>
      <c r="V363">
        <v>1.02952</v>
      </c>
      <c r="W363">
        <v>19.446619999999999</v>
      </c>
      <c r="X363">
        <v>0</v>
      </c>
      <c r="Y363">
        <v>0</v>
      </c>
      <c r="Z363">
        <v>1.027072</v>
      </c>
      <c r="AA363">
        <v>19.78426</v>
      </c>
      <c r="AB363">
        <v>0</v>
      </c>
      <c r="AC363">
        <v>0</v>
      </c>
      <c r="AD363">
        <v>1.024484</v>
      </c>
      <c r="AE363">
        <v>19.708739999999999</v>
      </c>
      <c r="AF363">
        <v>0</v>
      </c>
      <c r="AG363">
        <v>0</v>
      </c>
      <c r="AH363">
        <v>1.0218160000000001</v>
      </c>
      <c r="AI363">
        <v>19.37715</v>
      </c>
      <c r="AJ363">
        <v>0</v>
      </c>
      <c r="AK363">
        <v>0</v>
      </c>
      <c r="AL363">
        <v>1.019844</v>
      </c>
      <c r="AM363">
        <v>18.892980000000001</v>
      </c>
      <c r="AN363">
        <v>0</v>
      </c>
      <c r="AO363">
        <v>0</v>
      </c>
      <c r="AP363">
        <v>1.018211</v>
      </c>
      <c r="AQ363">
        <v>18.864560000000001</v>
      </c>
      <c r="AR363">
        <v>0</v>
      </c>
      <c r="AS363">
        <v>0</v>
      </c>
      <c r="AT363">
        <v>1.0166519999999999</v>
      </c>
      <c r="AU363">
        <v>19.118919999999999</v>
      </c>
      <c r="AV363">
        <v>0</v>
      </c>
      <c r="AW363">
        <v>0</v>
      </c>
      <c r="AX363">
        <v>1.015395</v>
      </c>
      <c r="AY363">
        <v>19.497520000000002</v>
      </c>
      <c r="AZ363">
        <v>0</v>
      </c>
      <c r="BA363">
        <v>0</v>
      </c>
      <c r="BB363">
        <v>1.0143819999999999</v>
      </c>
      <c r="BC363">
        <v>20.075109999999999</v>
      </c>
      <c r="BD363">
        <v>0</v>
      </c>
      <c r="BE363">
        <v>0</v>
      </c>
      <c r="BF363">
        <v>1.013288</v>
      </c>
      <c r="BG363">
        <v>20.37847</v>
      </c>
      <c r="BH363">
        <v>0</v>
      </c>
      <c r="BI363">
        <v>0</v>
      </c>
      <c r="BJ363">
        <v>1.0122180000000001</v>
      </c>
      <c r="BK363">
        <v>20.350349999999999</v>
      </c>
      <c r="BL363">
        <v>0</v>
      </c>
      <c r="BM363">
        <v>0</v>
      </c>
      <c r="BN363">
        <v>1.0113099999999999</v>
      </c>
      <c r="BO363">
        <v>20.117899999999999</v>
      </c>
      <c r="BP363">
        <v>0</v>
      </c>
      <c r="BQ363">
        <v>0</v>
      </c>
      <c r="BR363">
        <v>1.0104070000000001</v>
      </c>
      <c r="BS363">
        <v>19.69397</v>
      </c>
      <c r="BT363">
        <v>0</v>
      </c>
      <c r="BU363">
        <v>0</v>
      </c>
      <c r="BV363">
        <v>1.009638</v>
      </c>
      <c r="BW363">
        <v>19.523099999999999</v>
      </c>
      <c r="BX363">
        <v>2.4367940000000001E-31</v>
      </c>
      <c r="BY363">
        <v>5.860766E-29</v>
      </c>
      <c r="BZ363">
        <v>1.009015</v>
      </c>
      <c r="CA363">
        <v>19.344439999999999</v>
      </c>
      <c r="CB363" s="1">
        <v>8.908213E-23</v>
      </c>
      <c r="CC363" s="1">
        <v>1.6662309999999999E-20</v>
      </c>
      <c r="CD363">
        <v>1.0082469999999999</v>
      </c>
      <c r="CE363">
        <v>19.389240000000001</v>
      </c>
      <c r="CF363" s="1">
        <v>5.4868400000000004E-16</v>
      </c>
      <c r="CG363" s="1">
        <v>9.396728E-14</v>
      </c>
      <c r="CH363">
        <v>1.0075639999999999</v>
      </c>
      <c r="CI363">
        <v>19.416440000000001</v>
      </c>
      <c r="CJ363" s="1">
        <v>2.9862569999999998E-11</v>
      </c>
      <c r="CK363" s="1">
        <v>5.7216580000000001E-9</v>
      </c>
      <c r="CL363">
        <v>1.0068299999999999</v>
      </c>
      <c r="CM363">
        <v>19.33793</v>
      </c>
      <c r="CN363" s="1">
        <v>4.7687640000000001E-8</v>
      </c>
      <c r="CO363" s="1">
        <v>9.6493170000000008E-6</v>
      </c>
      <c r="CP363">
        <v>1.006111</v>
      </c>
      <c r="CQ363">
        <v>19.236899999999999</v>
      </c>
      <c r="CR363" s="1">
        <v>1.367916E-5</v>
      </c>
      <c r="CS363" s="1">
        <v>2.8776349999999999E-3</v>
      </c>
      <c r="CT363">
        <v>1.00526</v>
      </c>
      <c r="CU363">
        <v>18.993030000000001</v>
      </c>
      <c r="CV363" s="1">
        <v>1.1486720000000001E-3</v>
      </c>
      <c r="CW363" s="1">
        <v>0.24978539999999999</v>
      </c>
      <c r="CX363">
        <v>1.0041739999999999</v>
      </c>
      <c r="CY363">
        <v>18.681439999999998</v>
      </c>
      <c r="CZ363" s="1">
        <v>3.6913219999999997E-2</v>
      </c>
      <c r="DA363" s="1">
        <v>8.2614099999999997</v>
      </c>
      <c r="DB363">
        <v>1.002464</v>
      </c>
      <c r="DC363">
        <v>18.753579999999999</v>
      </c>
      <c r="DD363" s="1">
        <v>0.53589489999999995</v>
      </c>
      <c r="DE363" s="1">
        <v>123.1163</v>
      </c>
      <c r="DF363">
        <v>0.99996200000000002</v>
      </c>
      <c r="DG363">
        <v>18.76276</v>
      </c>
      <c r="DH363" s="1">
        <v>3.9615819999999999</v>
      </c>
      <c r="DI363">
        <v>933.1395</v>
      </c>
      <c r="DJ363">
        <v>0.99710109999999996</v>
      </c>
      <c r="DK363">
        <v>18.911829999999998</v>
      </c>
      <c r="DL363" s="1">
        <v>16.387789999999999</v>
      </c>
      <c r="DM363">
        <v>3949.5610000000001</v>
      </c>
      <c r="DN363">
        <v>0.99414360000000002</v>
      </c>
      <c r="DO363">
        <v>19.20485</v>
      </c>
      <c r="DP363">
        <v>40.915109999999999</v>
      </c>
      <c r="DQ363">
        <v>10072.34</v>
      </c>
      <c r="DR363">
        <v>0.99133599999999999</v>
      </c>
      <c r="DS363">
        <v>19.294969999999999</v>
      </c>
      <c r="DT363">
        <v>65.633009999999999</v>
      </c>
      <c r="DU363">
        <v>16480.98</v>
      </c>
      <c r="DV363">
        <v>0.98845890000000003</v>
      </c>
      <c r="DW363">
        <v>19.172280000000001</v>
      </c>
      <c r="DX363">
        <v>71.075670000000002</v>
      </c>
      <c r="DY363">
        <v>18185.93</v>
      </c>
      <c r="DZ363">
        <v>0.98551429999999995</v>
      </c>
      <c r="EA363">
        <v>18.906849999999999</v>
      </c>
      <c r="EB363">
        <v>54.255499999999998</v>
      </c>
      <c r="EC363">
        <v>14121.77</v>
      </c>
      <c r="ED363">
        <v>0.98255060000000005</v>
      </c>
      <c r="EE363">
        <v>18.689910000000001</v>
      </c>
      <c r="EF363">
        <v>30.338750000000001</v>
      </c>
      <c r="EG363">
        <v>8022.8050000000003</v>
      </c>
      <c r="EH363">
        <v>0.97939880000000001</v>
      </c>
      <c r="EI363">
        <v>19.078489999999999</v>
      </c>
      <c r="EJ363">
        <v>12.9237</v>
      </c>
      <c r="EK363">
        <v>3468.9690000000001</v>
      </c>
      <c r="EL363">
        <v>0.97591170000000005</v>
      </c>
      <c r="EM363">
        <v>19.443560000000002</v>
      </c>
      <c r="EN363">
        <v>4.3208219999999997</v>
      </c>
      <c r="EO363">
        <v>1175.662</v>
      </c>
      <c r="EP363">
        <v>0.97208110000000003</v>
      </c>
      <c r="EQ363">
        <v>19.86515</v>
      </c>
      <c r="ER363">
        <v>1.1939139999999999</v>
      </c>
      <c r="ES363">
        <v>328.53230000000002</v>
      </c>
      <c r="ET363">
        <v>0.96811559999999997</v>
      </c>
      <c r="EU363">
        <v>20.5214</v>
      </c>
      <c r="EV363">
        <v>0.30383009999999999</v>
      </c>
      <c r="EW363">
        <v>83.776139999999998</v>
      </c>
      <c r="EX363">
        <v>0.96405229999999997</v>
      </c>
      <c r="EY363">
        <v>20.786190000000001</v>
      </c>
      <c r="EZ363">
        <v>9.666864E-2</v>
      </c>
      <c r="FA363">
        <v>26.149920000000002</v>
      </c>
      <c r="FB363">
        <v>0.95977579999999996</v>
      </c>
      <c r="FC363">
        <v>20.560079999999999</v>
      </c>
      <c r="FD363">
        <v>5.3567070000000001E-2</v>
      </c>
      <c r="FE363">
        <v>14.108930000000001</v>
      </c>
      <c r="FF363">
        <v>0.95523000000000002</v>
      </c>
      <c r="FG363">
        <v>20.222570000000001</v>
      </c>
      <c r="FH363">
        <v>4.385501E-2</v>
      </c>
      <c r="FI363">
        <v>11.44327</v>
      </c>
      <c r="FJ363">
        <v>0.95063600000000004</v>
      </c>
      <c r="FK363">
        <v>19.788709999999998</v>
      </c>
      <c r="FL363">
        <v>4.004075E-2</v>
      </c>
      <c r="FM363">
        <v>10.44533</v>
      </c>
      <c r="FN363">
        <v>0.94568660000000004</v>
      </c>
      <c r="FO363">
        <v>19.944140000000001</v>
      </c>
      <c r="FP363" s="1">
        <v>3.7462629999999997E-2</v>
      </c>
      <c r="FQ363">
        <v>9.7894290000000002</v>
      </c>
      <c r="FR363">
        <v>0.94087480000000001</v>
      </c>
      <c r="FS363">
        <v>20.25675</v>
      </c>
      <c r="FT363" s="1">
        <v>3.5177119999999999E-2</v>
      </c>
      <c r="FU363">
        <v>9.205622</v>
      </c>
      <c r="FV363">
        <v>0.93633809999999995</v>
      </c>
      <c r="FW363">
        <v>20.568449999999999</v>
      </c>
      <c r="FX363" s="1">
        <v>3.300256E-2</v>
      </c>
      <c r="FY363">
        <v>8.645016</v>
      </c>
      <c r="FZ363">
        <v>0.93165390000000003</v>
      </c>
      <c r="GA363">
        <v>21.0578</v>
      </c>
      <c r="GB363" s="1">
        <v>3.094415E-2</v>
      </c>
      <c r="GC363">
        <v>8.1126450000000006</v>
      </c>
      <c r="GD363">
        <v>0.92710440000000005</v>
      </c>
      <c r="GE363">
        <v>21.200780000000002</v>
      </c>
      <c r="GF363" s="1">
        <v>2.917001E-2</v>
      </c>
      <c r="GG363" s="1">
        <v>7.6512310000000001</v>
      </c>
      <c r="GH363">
        <v>0.92239709999999997</v>
      </c>
      <c r="GI363">
        <v>20.98236</v>
      </c>
      <c r="GJ363" s="1">
        <v>2.7891269999999999E-2</v>
      </c>
      <c r="GK363" s="1">
        <v>7.3152350000000004</v>
      </c>
      <c r="GL363">
        <v>0.91765140000000001</v>
      </c>
      <c r="GM363">
        <v>20.608239999999999</v>
      </c>
      <c r="GN363" s="1">
        <v>2.7264980000000001E-2</v>
      </c>
      <c r="GO363" s="1">
        <v>7.1473750000000003</v>
      </c>
      <c r="GP363">
        <v>0.91470200000000002</v>
      </c>
      <c r="GQ363">
        <v>20.15343</v>
      </c>
      <c r="GR363" s="1">
        <v>2.73154E-2</v>
      </c>
      <c r="GS363" s="1">
        <v>7.1456590000000002</v>
      </c>
      <c r="GT363">
        <v>0.91098480000000004</v>
      </c>
      <c r="GU363">
        <v>19.781849999999999</v>
      </c>
      <c r="GV363" s="1">
        <v>2.765395E-2</v>
      </c>
      <c r="GW363" s="1">
        <v>7.2291809999999996</v>
      </c>
      <c r="GX363">
        <v>0.90588040000000003</v>
      </c>
      <c r="GY363">
        <v>19.884440000000001</v>
      </c>
      <c r="GZ363" s="1">
        <v>2.790552E-2</v>
      </c>
      <c r="HA363" s="1">
        <v>7.2984479999999996</v>
      </c>
      <c r="HB363">
        <v>0.9005784</v>
      </c>
      <c r="HC363">
        <v>19.997420000000002</v>
      </c>
      <c r="HD363" s="1">
        <v>2.771233E-2</v>
      </c>
      <c r="HE363" s="1">
        <v>7.2545809999999999</v>
      </c>
      <c r="HF363">
        <v>0.8951249</v>
      </c>
      <c r="HG363">
        <v>20.18665</v>
      </c>
      <c r="HH363" s="1">
        <v>2.6953290000000001E-2</v>
      </c>
      <c r="HI363" s="1">
        <v>7.065385</v>
      </c>
      <c r="HJ363">
        <v>0.8897486</v>
      </c>
      <c r="HK363">
        <v>20.139019999999999</v>
      </c>
      <c r="HL363" s="1">
        <v>2.575792E-2</v>
      </c>
      <c r="HM363" s="1">
        <v>6.7574160000000001</v>
      </c>
      <c r="HN363">
        <v>0.88450600000000001</v>
      </c>
      <c r="HO363">
        <v>19.973109999999998</v>
      </c>
      <c r="HP363" s="1">
        <v>2.426348E-2</v>
      </c>
      <c r="HQ363" s="1">
        <v>6.3687569999999996</v>
      </c>
      <c r="HR363">
        <v>0.87891229999999998</v>
      </c>
      <c r="HS363">
        <v>19.620619999999999</v>
      </c>
      <c r="HT363" s="1">
        <v>2.259595E-2</v>
      </c>
      <c r="HU363" s="1">
        <v>5.9348020000000004</v>
      </c>
      <c r="HV363">
        <v>0.87465599999999999</v>
      </c>
      <c r="HW363">
        <v>19.101669999999999</v>
      </c>
      <c r="HX363" s="1">
        <v>2.0951709999999998E-2</v>
      </c>
      <c r="HY363" s="1">
        <v>5.4976940000000001</v>
      </c>
      <c r="HZ363">
        <v>0.87006099999999997</v>
      </c>
      <c r="IA363">
        <v>18.66555</v>
      </c>
      <c r="IB363" s="1">
        <v>1.932619E-2</v>
      </c>
      <c r="IC363" s="1">
        <v>5.0684360000000002</v>
      </c>
      <c r="ID363">
        <v>0.86556949999999999</v>
      </c>
      <c r="IE363">
        <v>18.674489999999999</v>
      </c>
      <c r="IF363" s="1">
        <v>1.7797029999999998E-2</v>
      </c>
      <c r="IG363" s="1">
        <v>4.6610469999999999</v>
      </c>
      <c r="IH363">
        <v>0.86098719999999995</v>
      </c>
      <c r="II363">
        <v>18.934329999999999</v>
      </c>
      <c r="IJ363" s="1">
        <v>1.6357739999999999E-2</v>
      </c>
      <c r="IK363" s="1">
        <v>4.2787850000000001</v>
      </c>
      <c r="IL363">
        <v>0.85668230000000001</v>
      </c>
      <c r="IM363">
        <v>19.427589999999999</v>
      </c>
      <c r="IN363" s="1">
        <v>1.5020840000000001E-2</v>
      </c>
      <c r="IO363" s="1">
        <v>3.9239950000000001</v>
      </c>
      <c r="IP363">
        <v>0.85283019999999998</v>
      </c>
      <c r="IQ363">
        <v>19.57114</v>
      </c>
      <c r="IR363" s="1">
        <v>1.381049E-2</v>
      </c>
      <c r="IS363" s="1">
        <v>3.6028500000000001</v>
      </c>
      <c r="IT363">
        <v>0.84880820000000001</v>
      </c>
      <c r="IU363">
        <v>19.43609</v>
      </c>
      <c r="IV363" s="1">
        <v>1.2685979999999999E-2</v>
      </c>
      <c r="IW363" s="1">
        <v>3.3066260000000001</v>
      </c>
      <c r="IX363">
        <v>0.84496700000000002</v>
      </c>
      <c r="IY363">
        <v>19.297550000000001</v>
      </c>
      <c r="IZ363" s="1">
        <v>1.1653E-2</v>
      </c>
      <c r="JA363" s="1">
        <v>3.0348449999999998</v>
      </c>
      <c r="JB363">
        <v>0.84125419999999995</v>
      </c>
      <c r="JC363">
        <v>19.020890000000001</v>
      </c>
      <c r="JD363" s="1">
        <v>1.0707589999999999E-2</v>
      </c>
      <c r="JE363" s="1">
        <v>2.7870020000000002</v>
      </c>
      <c r="JF363">
        <v>0.8380765</v>
      </c>
      <c r="JG363">
        <v>19.13458</v>
      </c>
      <c r="JH363" s="1">
        <v>9.8443070000000001E-3</v>
      </c>
      <c r="JI363" s="1">
        <v>2.5604070000000001</v>
      </c>
      <c r="JJ363">
        <v>0.83527490000000004</v>
      </c>
      <c r="JK363">
        <v>19.41264</v>
      </c>
      <c r="JL363" s="1">
        <v>9.0681430000000007E-3</v>
      </c>
      <c r="JM363" s="1">
        <v>2.3584450000000001</v>
      </c>
      <c r="JN363">
        <v>0.83345709999999995</v>
      </c>
      <c r="JO363">
        <v>19.62998</v>
      </c>
      <c r="JP363" s="1">
        <v>8.3471640000000007E-3</v>
      </c>
      <c r="JQ363" s="1">
        <v>2.1704460000000001</v>
      </c>
      <c r="JR363">
        <v>0.82761969999999996</v>
      </c>
      <c r="JS363">
        <v>20.193549999999998</v>
      </c>
      <c r="JT363" s="1">
        <v>7.6801229999999996E-3</v>
      </c>
      <c r="JU363" s="1">
        <v>2.0040589999999998</v>
      </c>
      <c r="JV363">
        <v>0.82252930000000002</v>
      </c>
      <c r="JW363">
        <v>20.657430000000002</v>
      </c>
      <c r="JX363" s="1">
        <v>7.0756660000000004E-3</v>
      </c>
      <c r="JY363" s="1">
        <v>1.853237</v>
      </c>
      <c r="JZ363">
        <v>0.81788300000000003</v>
      </c>
      <c r="KA363">
        <v>20.47344</v>
      </c>
      <c r="KB363" s="1">
        <v>6.5162309999999999E-3</v>
      </c>
      <c r="KC363" s="1">
        <v>1.71262</v>
      </c>
      <c r="KD363">
        <v>0.81382299999999996</v>
      </c>
      <c r="KE363">
        <v>20.155069999999998</v>
      </c>
      <c r="KF363" s="1">
        <v>5.9925919999999997E-3</v>
      </c>
      <c r="KG363" s="1">
        <v>1.580098</v>
      </c>
      <c r="KH363">
        <v>0.81006149999999999</v>
      </c>
      <c r="KI363">
        <v>19.789110000000001</v>
      </c>
      <c r="KJ363" s="1">
        <v>5.4971120000000002E-3</v>
      </c>
      <c r="KK363" s="1">
        <v>1.4539139999999999</v>
      </c>
      <c r="KL363">
        <v>0.80693559999999998</v>
      </c>
      <c r="KM363">
        <v>20.01398</v>
      </c>
      <c r="KN363" s="1">
        <v>5.0248089999999999E-3</v>
      </c>
      <c r="KO363" s="1">
        <v>1.3324180000000001</v>
      </c>
      <c r="KP363">
        <v>0.80411390000000005</v>
      </c>
      <c r="KQ363">
        <v>20.540410000000001</v>
      </c>
      <c r="KR363" s="1">
        <v>4.5684150000000001E-3</v>
      </c>
      <c r="KS363" s="1">
        <v>1.2145539999999999</v>
      </c>
      <c r="KT363">
        <v>0.80188939999999997</v>
      </c>
      <c r="KU363">
        <v>21.153860000000002</v>
      </c>
      <c r="KV363" s="1">
        <v>4.1282849999999998E-3</v>
      </c>
      <c r="KW363" s="1">
        <v>1.0997060000000001</v>
      </c>
      <c r="KX363">
        <v>0.800176</v>
      </c>
      <c r="KY363">
        <v>21.85746</v>
      </c>
      <c r="KZ363" s="1">
        <v>3.700924E-3</v>
      </c>
      <c r="LA363" s="1">
        <v>0.98752549999999995</v>
      </c>
      <c r="LB363">
        <v>0.79866749999999997</v>
      </c>
      <c r="LC363">
        <v>22.102699999999999</v>
      </c>
      <c r="LD363" s="1">
        <v>3.282882E-3</v>
      </c>
      <c r="LE363" s="1">
        <v>0.87753409999999998</v>
      </c>
      <c r="LF363">
        <v>0.79750460000000001</v>
      </c>
      <c r="LG363">
        <v>21.784780000000001</v>
      </c>
      <c r="LH363" s="1">
        <v>2.8725109999999999E-3</v>
      </c>
      <c r="LI363" s="1">
        <v>0.769042</v>
      </c>
      <c r="LJ363">
        <v>0.79626200000000003</v>
      </c>
      <c r="LK363">
        <v>21.441949999999999</v>
      </c>
      <c r="LL363" s="1">
        <v>2.469911E-3</v>
      </c>
      <c r="LM363" s="1">
        <v>0.66253050000000002</v>
      </c>
      <c r="LN363">
        <v>0.7951665</v>
      </c>
      <c r="LO363">
        <v>20.989470000000001</v>
      </c>
      <c r="LP363" s="1">
        <v>2.0851210000000001E-3</v>
      </c>
      <c r="LQ363" s="1">
        <v>0.56036609999999998</v>
      </c>
      <c r="LR363">
        <v>0.79430529999999999</v>
      </c>
      <c r="LS363">
        <v>21.12724</v>
      </c>
      <c r="LT363" s="1">
        <v>1.7352509999999999E-3</v>
      </c>
      <c r="LU363" s="1">
        <v>0.466943</v>
      </c>
      <c r="LV363">
        <v>0.79396580000000005</v>
      </c>
      <c r="LW363">
        <v>21.497630000000001</v>
      </c>
      <c r="LX363" s="1">
        <v>1.434404E-3</v>
      </c>
      <c r="LY363" s="1">
        <v>0.38610119999999998</v>
      </c>
      <c r="LZ363">
        <v>0.79420639999999998</v>
      </c>
      <c r="MA363">
        <v>21.971499999999999</v>
      </c>
      <c r="MB363" s="1">
        <v>1.191749E-3</v>
      </c>
      <c r="MC363" s="1">
        <v>0.3204901</v>
      </c>
      <c r="MD363">
        <v>0.7948674</v>
      </c>
      <c r="ME363">
        <v>22.464569999999998</v>
      </c>
      <c r="MF363" s="1">
        <v>1.005656E-3</v>
      </c>
      <c r="MG363" s="1">
        <v>0.26993739999999999</v>
      </c>
      <c r="MH363">
        <v>0.79563269999999997</v>
      </c>
      <c r="MI363">
        <v>22.608840000000001</v>
      </c>
      <c r="MJ363" s="1">
        <v>8.6755600000000001E-4</v>
      </c>
      <c r="MK363" s="1">
        <v>0.23237840000000001</v>
      </c>
      <c r="ML363">
        <v>0.79668470000000002</v>
      </c>
      <c r="MM363">
        <v>22.242619999999999</v>
      </c>
      <c r="MN363" s="1">
        <v>7.6478600000000005E-4</v>
      </c>
      <c r="MO363" s="1">
        <v>0.20438329999999999</v>
      </c>
      <c r="MP363">
        <v>0.79766389999999998</v>
      </c>
      <c r="MQ363">
        <v>21.813140000000001</v>
      </c>
      <c r="MR363" s="1">
        <v>6.859155E-4</v>
      </c>
      <c r="MS363" s="1">
        <v>0.18296299999999999</v>
      </c>
      <c r="MT363">
        <v>0.79863490000000004</v>
      </c>
      <c r="MU363">
        <v>21.26276</v>
      </c>
      <c r="MV363" s="1">
        <v>6.2252260000000002E-4</v>
      </c>
      <c r="MW363" s="1">
        <v>0.16577549999999999</v>
      </c>
      <c r="MX363">
        <v>0.7997457</v>
      </c>
      <c r="MY363">
        <v>21.182469999999999</v>
      </c>
      <c r="MZ363" s="1">
        <v>5.6972930000000004E-4</v>
      </c>
      <c r="NA363" s="1">
        <v>0.15147949999999999</v>
      </c>
      <c r="NB363">
        <v>0.80120740000000001</v>
      </c>
      <c r="NC363">
        <v>20.725850000000001</v>
      </c>
      <c r="ND363" s="1">
        <v>5.2524379999999995E-4</v>
      </c>
      <c r="NE363" s="1">
        <v>0.13935539999999999</v>
      </c>
      <c r="NF363">
        <v>0.80298239999999999</v>
      </c>
      <c r="NG363">
        <v>20.811879999999999</v>
      </c>
      <c r="NH363" s="1">
        <v>4.8761280000000001E-4</v>
      </c>
      <c r="NI363" s="1">
        <v>0.12906290000000001</v>
      </c>
      <c r="NJ363">
        <v>0.80516489999999996</v>
      </c>
      <c r="NK363">
        <v>21.224509999999999</v>
      </c>
      <c r="NL363" s="1">
        <v>4.558319E-4</v>
      </c>
      <c r="NM363" s="1">
        <v>0.1203091</v>
      </c>
      <c r="NN363">
        <v>0.80720760000000003</v>
      </c>
      <c r="NO363">
        <v>21.37407</v>
      </c>
      <c r="NP363" s="1">
        <v>4.28527E-4</v>
      </c>
      <c r="NQ363" s="1">
        <v>0.1128094</v>
      </c>
      <c r="NR363">
        <v>0.80948759999999997</v>
      </c>
      <c r="NS363">
        <v>21.214099999999998</v>
      </c>
      <c r="NT363" s="1">
        <v>4.0493199999999999E-4</v>
      </c>
      <c r="NU363" s="1">
        <v>0.1062939</v>
      </c>
      <c r="NV363">
        <v>0.81169309999999995</v>
      </c>
      <c r="NW363">
        <v>20.960139999999999</v>
      </c>
      <c r="NX363" s="1">
        <v>3.8393500000000002E-4</v>
      </c>
      <c r="NY363" s="1">
        <v>0.10051209999999999</v>
      </c>
      <c r="NZ363">
        <v>0.81380560000000002</v>
      </c>
      <c r="OA363">
        <v>20.712199999999999</v>
      </c>
      <c r="OB363" s="1">
        <v>3.6486039999999997E-4</v>
      </c>
      <c r="OC363" s="1">
        <v>9.5275940000000003E-2</v>
      </c>
      <c r="OD363">
        <v>0.81550469999999997</v>
      </c>
      <c r="OE363">
        <v>21.204249999999998</v>
      </c>
      <c r="OF363" s="1">
        <v>3.4743699999999997E-4</v>
      </c>
      <c r="OG363" s="1">
        <v>9.0532589999999996E-2</v>
      </c>
      <c r="OH363">
        <v>0.81607030000000003</v>
      </c>
      <c r="OI363">
        <v>21.976759999999999</v>
      </c>
      <c r="OJ363" s="1">
        <v>3.3144039999999999E-4</v>
      </c>
      <c r="OK363" s="1">
        <v>8.6282079999999997E-2</v>
      </c>
    </row>
    <row r="364" spans="1:401" x14ac:dyDescent="0.35">
      <c r="A364">
        <v>373</v>
      </c>
      <c r="B364" t="s">
        <v>4</v>
      </c>
      <c r="C364" t="s">
        <v>364</v>
      </c>
      <c r="D364" t="s">
        <v>371</v>
      </c>
      <c r="E364">
        <v>612.70889999999997</v>
      </c>
      <c r="F364">
        <v>0.59158319999999998</v>
      </c>
      <c r="G364">
        <v>18.002310000000001</v>
      </c>
      <c r="H364">
        <v>0</v>
      </c>
      <c r="I364">
        <v>0</v>
      </c>
      <c r="J364">
        <v>0.60443720000000001</v>
      </c>
      <c r="K364">
        <v>18.215669999999999</v>
      </c>
      <c r="L364">
        <v>0</v>
      </c>
      <c r="M364">
        <v>0</v>
      </c>
      <c r="N364">
        <v>0.61771469999999995</v>
      </c>
      <c r="O364">
        <v>18.501860000000001</v>
      </c>
      <c r="P364">
        <v>0</v>
      </c>
      <c r="Q364">
        <v>0</v>
      </c>
      <c r="R364">
        <v>0.63102959999999997</v>
      </c>
      <c r="S364">
        <v>18.91347</v>
      </c>
      <c r="T364">
        <v>0</v>
      </c>
      <c r="U364">
        <v>0</v>
      </c>
      <c r="V364">
        <v>0.64464310000000002</v>
      </c>
      <c r="W364">
        <v>19.478950000000001</v>
      </c>
      <c r="X364">
        <v>0</v>
      </c>
      <c r="Y364">
        <v>0</v>
      </c>
      <c r="Z364">
        <v>0.65841079999999996</v>
      </c>
      <c r="AA364">
        <v>19.80481</v>
      </c>
      <c r="AB364">
        <v>0</v>
      </c>
      <c r="AC364">
        <v>0</v>
      </c>
      <c r="AD364">
        <v>0.67242429999999997</v>
      </c>
      <c r="AE364">
        <v>19.737950000000001</v>
      </c>
      <c r="AF364">
        <v>0</v>
      </c>
      <c r="AG364">
        <v>0</v>
      </c>
      <c r="AH364">
        <v>0.68651399999999996</v>
      </c>
      <c r="AI364">
        <v>19.426909999999999</v>
      </c>
      <c r="AJ364">
        <v>0</v>
      </c>
      <c r="AK364">
        <v>0</v>
      </c>
      <c r="AL364">
        <v>0.70417110000000005</v>
      </c>
      <c r="AM364">
        <v>18.93327</v>
      </c>
      <c r="AN364">
        <v>0</v>
      </c>
      <c r="AO364">
        <v>0</v>
      </c>
      <c r="AP364">
        <v>0.72399659999999999</v>
      </c>
      <c r="AQ364">
        <v>18.907419999999998</v>
      </c>
      <c r="AR364">
        <v>0</v>
      </c>
      <c r="AS364">
        <v>0</v>
      </c>
      <c r="AT364">
        <v>0.74446650000000003</v>
      </c>
      <c r="AU364">
        <v>19.156849999999999</v>
      </c>
      <c r="AV364">
        <v>0</v>
      </c>
      <c r="AW364">
        <v>0</v>
      </c>
      <c r="AX364">
        <v>0.7611715</v>
      </c>
      <c r="AY364">
        <v>19.503260000000001</v>
      </c>
      <c r="AZ364">
        <v>0</v>
      </c>
      <c r="BA364">
        <v>0</v>
      </c>
      <c r="BB364">
        <v>0.76011870000000004</v>
      </c>
      <c r="BC364">
        <v>20.05161</v>
      </c>
      <c r="BD364">
        <v>0</v>
      </c>
      <c r="BE364">
        <v>0</v>
      </c>
      <c r="BF364">
        <v>0.75903690000000001</v>
      </c>
      <c r="BG364">
        <v>20.353549999999998</v>
      </c>
      <c r="BH364">
        <v>0</v>
      </c>
      <c r="BI364">
        <v>0</v>
      </c>
      <c r="BJ364">
        <v>0.75802420000000004</v>
      </c>
      <c r="BK364">
        <v>20.330690000000001</v>
      </c>
      <c r="BL364">
        <v>0</v>
      </c>
      <c r="BM364">
        <v>0</v>
      </c>
      <c r="BN364">
        <v>0.75710940000000004</v>
      </c>
      <c r="BO364">
        <v>20.119720000000001</v>
      </c>
      <c r="BP364">
        <v>0</v>
      </c>
      <c r="BQ364">
        <v>0</v>
      </c>
      <c r="BR364">
        <v>0.75616220000000001</v>
      </c>
      <c r="BS364">
        <v>19.71489</v>
      </c>
      <c r="BT364">
        <v>0</v>
      </c>
      <c r="BU364">
        <v>0</v>
      </c>
      <c r="BV364">
        <v>0.75532949999999999</v>
      </c>
      <c r="BW364">
        <v>19.546800000000001</v>
      </c>
      <c r="BX364">
        <v>4.610761E-32</v>
      </c>
      <c r="BY364">
        <v>1.1746910000000001E-29</v>
      </c>
      <c r="BZ364">
        <v>0.75462510000000005</v>
      </c>
      <c r="CA364">
        <v>19.366109999999999</v>
      </c>
      <c r="CB364" s="1">
        <v>4.7197809999999998E-23</v>
      </c>
      <c r="CC364" s="1">
        <v>9.1756919999999998E-21</v>
      </c>
      <c r="CD364">
        <v>0.75393949999999998</v>
      </c>
      <c r="CE364">
        <v>19.390419999999999</v>
      </c>
      <c r="CF364" s="1">
        <v>2.1382039999999999E-16</v>
      </c>
      <c r="CG364" s="1">
        <v>3.980276E-14</v>
      </c>
      <c r="CH364">
        <v>0.7534826</v>
      </c>
      <c r="CI364">
        <v>19.406960000000002</v>
      </c>
      <c r="CJ364" s="1">
        <v>1.671697E-11</v>
      </c>
      <c r="CK364" s="1">
        <v>3.33785E-9</v>
      </c>
      <c r="CL364">
        <v>0.7529711</v>
      </c>
      <c r="CM364">
        <v>19.323720000000002</v>
      </c>
      <c r="CN364" s="1">
        <v>3.0340599999999998E-8</v>
      </c>
      <c r="CO364" s="1">
        <v>6.3206010000000003E-6</v>
      </c>
      <c r="CP364">
        <v>0.75244540000000004</v>
      </c>
      <c r="CQ364">
        <v>19.228359999999999</v>
      </c>
      <c r="CR364" s="1">
        <v>9.5010939999999998E-6</v>
      </c>
      <c r="CS364" s="1">
        <v>2.041714E-3</v>
      </c>
      <c r="CT364">
        <v>0.75187610000000005</v>
      </c>
      <c r="CU364">
        <v>18.997730000000001</v>
      </c>
      <c r="CV364" s="1">
        <v>8.5486700000000004E-4</v>
      </c>
      <c r="CW364" s="1">
        <v>0.1888301</v>
      </c>
      <c r="CX364">
        <v>0.75108430000000004</v>
      </c>
      <c r="CY364">
        <v>18.691050000000001</v>
      </c>
      <c r="CZ364" s="1">
        <v>2.9123820000000002E-2</v>
      </c>
      <c r="DA364" s="1">
        <v>6.5922029999999996</v>
      </c>
      <c r="DB364">
        <v>0.7499091</v>
      </c>
      <c r="DC364">
        <v>18.761620000000001</v>
      </c>
      <c r="DD364" s="1">
        <v>0.4449978</v>
      </c>
      <c r="DE364" s="1">
        <v>103.0359</v>
      </c>
      <c r="DF364">
        <v>0.74818410000000002</v>
      </c>
      <c r="DG364">
        <v>18.76417</v>
      </c>
      <c r="DH364" s="1">
        <v>3.4430230000000002</v>
      </c>
      <c r="DI364">
        <v>815.06179999999995</v>
      </c>
      <c r="DJ364">
        <v>0.7461236</v>
      </c>
      <c r="DK364">
        <v>18.896350000000002</v>
      </c>
      <c r="DL364" s="1">
        <v>14.8428</v>
      </c>
      <c r="DM364">
        <v>3587.0230000000001</v>
      </c>
      <c r="DN364">
        <v>0.74403090000000005</v>
      </c>
      <c r="DO364">
        <v>19.183540000000001</v>
      </c>
      <c r="DP364">
        <v>38.475380000000001</v>
      </c>
      <c r="DQ364">
        <v>9481.0560000000005</v>
      </c>
      <c r="DR364">
        <v>0.74201729999999999</v>
      </c>
      <c r="DS364">
        <v>19.269639999999999</v>
      </c>
      <c r="DT364">
        <v>63.89602</v>
      </c>
      <c r="DU364">
        <v>16039.11</v>
      </c>
      <c r="DV364">
        <v>0.73995239999999995</v>
      </c>
      <c r="DW364">
        <v>19.147200000000002</v>
      </c>
      <c r="DX364">
        <v>71.503730000000004</v>
      </c>
      <c r="DY364">
        <v>18268.810000000001</v>
      </c>
      <c r="DZ364">
        <v>0.73785860000000003</v>
      </c>
      <c r="EA364">
        <v>18.894449999999999</v>
      </c>
      <c r="EB364">
        <v>56.226959999999998</v>
      </c>
      <c r="EC364">
        <v>14602.99</v>
      </c>
      <c r="ED364">
        <v>0.73572979999999999</v>
      </c>
      <c r="EE364">
        <v>18.68413</v>
      </c>
      <c r="EF364">
        <v>32.32058</v>
      </c>
      <c r="EG364">
        <v>8524.5949999999993</v>
      </c>
      <c r="EH364">
        <v>0.73350689999999996</v>
      </c>
      <c r="EI364">
        <v>19.06982</v>
      </c>
      <c r="EJ364">
        <v>14.12965</v>
      </c>
      <c r="EK364">
        <v>3781.3470000000002</v>
      </c>
      <c r="EL364">
        <v>0.73103960000000001</v>
      </c>
      <c r="EM364">
        <v>19.434349999999998</v>
      </c>
      <c r="EN364">
        <v>4.8341469999999997</v>
      </c>
      <c r="EO364">
        <v>1311.452</v>
      </c>
      <c r="EP364">
        <v>0.7283212</v>
      </c>
      <c r="EQ364">
        <v>19.84141</v>
      </c>
      <c r="ER364">
        <v>1.3599920000000001</v>
      </c>
      <c r="ES364">
        <v>373.2346</v>
      </c>
      <c r="ET364">
        <v>0.72550029999999999</v>
      </c>
      <c r="EU364">
        <v>20.48516</v>
      </c>
      <c r="EV364">
        <v>0.34653539999999999</v>
      </c>
      <c r="EW364">
        <v>95.463419999999999</v>
      </c>
      <c r="EX364">
        <v>0.72265550000000001</v>
      </c>
      <c r="EY364">
        <v>20.747140000000002</v>
      </c>
      <c r="EZ364">
        <v>0.10596120000000001</v>
      </c>
      <c r="FA364">
        <v>28.731719999999999</v>
      </c>
      <c r="FB364">
        <v>0.7194391</v>
      </c>
      <c r="FC364">
        <v>20.527609999999999</v>
      </c>
      <c r="FD364">
        <v>5.5496129999999998E-2</v>
      </c>
      <c r="FE364">
        <v>14.65155</v>
      </c>
      <c r="FF364">
        <v>0.71599780000000002</v>
      </c>
      <c r="FG364">
        <v>20.206320000000002</v>
      </c>
      <c r="FH364">
        <v>4.436118E-2</v>
      </c>
      <c r="FI364">
        <v>11.586930000000001</v>
      </c>
      <c r="FJ364">
        <v>0.71256229999999998</v>
      </c>
      <c r="FK364">
        <v>19.788509999999999</v>
      </c>
      <c r="FL364">
        <v>4.0290850000000003E-2</v>
      </c>
      <c r="FM364">
        <v>10.519830000000001</v>
      </c>
      <c r="FN364">
        <v>0.70952740000000003</v>
      </c>
      <c r="FO364">
        <v>19.93357</v>
      </c>
      <c r="FP364" s="1">
        <v>3.7656050000000003E-2</v>
      </c>
      <c r="FQ364">
        <v>9.8470469999999999</v>
      </c>
      <c r="FR364">
        <v>0.70727340000000005</v>
      </c>
      <c r="FS364">
        <v>20.24071</v>
      </c>
      <c r="FT364" s="1">
        <v>3.5355820000000003E-2</v>
      </c>
      <c r="FU364">
        <v>9.2535729999999994</v>
      </c>
      <c r="FV364">
        <v>0.70536889999999997</v>
      </c>
      <c r="FW364">
        <v>20.53388</v>
      </c>
      <c r="FX364" s="1">
        <v>3.3174960000000003E-2</v>
      </c>
      <c r="FY364">
        <v>8.6861639999999998</v>
      </c>
      <c r="FZ364">
        <v>0.70341299999999995</v>
      </c>
      <c r="GA364">
        <v>21.000789999999999</v>
      </c>
      <c r="GB364" s="1">
        <v>3.1100590000000001E-2</v>
      </c>
      <c r="GC364">
        <v>8.1456759999999999</v>
      </c>
      <c r="GD364">
        <v>0.70164439999999995</v>
      </c>
      <c r="GE364">
        <v>21.14123</v>
      </c>
      <c r="GF364" s="1">
        <v>2.929648E-2</v>
      </c>
      <c r="GG364" s="1">
        <v>7.6729440000000002</v>
      </c>
      <c r="GH364">
        <v>0.69986360000000003</v>
      </c>
      <c r="GI364">
        <v>20.93055</v>
      </c>
      <c r="GJ364" s="1">
        <v>2.7961739999999999E-2</v>
      </c>
      <c r="GK364" s="1">
        <v>7.3187990000000003</v>
      </c>
      <c r="GL364">
        <v>0.6981425</v>
      </c>
      <c r="GM364">
        <v>20.570180000000001</v>
      </c>
      <c r="GN364" s="1">
        <v>2.7270280000000001E-2</v>
      </c>
      <c r="GO364" s="1">
        <v>7.1300100000000004</v>
      </c>
      <c r="GP364">
        <v>0.69733449999999997</v>
      </c>
      <c r="GQ364">
        <v>20.14282</v>
      </c>
      <c r="GR364" s="1">
        <v>2.7269129999999999E-2</v>
      </c>
      <c r="GS364" s="1">
        <v>7.1215619999999999</v>
      </c>
      <c r="GT364">
        <v>0.69625990000000004</v>
      </c>
      <c r="GU364">
        <v>19.77891</v>
      </c>
      <c r="GV364" s="1">
        <v>2.7600099999999999E-2</v>
      </c>
      <c r="GW364" s="1">
        <v>7.2045779999999997</v>
      </c>
      <c r="GX364">
        <v>0.69527269999999997</v>
      </c>
      <c r="GY364">
        <v>19.865020000000001</v>
      </c>
      <c r="GZ364" s="1">
        <v>2.7872299999999999E-2</v>
      </c>
      <c r="HA364" s="1">
        <v>7.2753290000000002</v>
      </c>
      <c r="HB364">
        <v>0.69430219999999998</v>
      </c>
      <c r="HC364">
        <v>19.976109999999998</v>
      </c>
      <c r="HD364" s="1">
        <v>2.7729400000000001E-2</v>
      </c>
      <c r="HE364" s="1">
        <v>7.2402369999999996</v>
      </c>
      <c r="HF364">
        <v>0.69322289999999998</v>
      </c>
      <c r="HG364">
        <v>20.14321</v>
      </c>
      <c r="HH364" s="1">
        <v>2.7020220000000001E-2</v>
      </c>
      <c r="HI364" s="1">
        <v>7.0591720000000002</v>
      </c>
      <c r="HJ364">
        <v>0.69219439999999999</v>
      </c>
      <c r="HK364">
        <v>20.099830000000001</v>
      </c>
      <c r="HL364" s="1">
        <v>2.586745E-2</v>
      </c>
      <c r="HM364" s="1">
        <v>6.7584600000000004</v>
      </c>
      <c r="HN364">
        <v>0.69127269999999996</v>
      </c>
      <c r="HO364">
        <v>19.940840000000001</v>
      </c>
      <c r="HP364" s="1">
        <v>2.4399130000000002E-2</v>
      </c>
      <c r="HQ364" s="1">
        <v>6.3738729999999997</v>
      </c>
      <c r="HR364">
        <v>0.69015629999999994</v>
      </c>
      <c r="HS364">
        <v>19.599779999999999</v>
      </c>
      <c r="HT364" s="1">
        <v>2.2740739999999999E-2</v>
      </c>
      <c r="HU364" s="1">
        <v>5.9398790000000004</v>
      </c>
      <c r="HV364">
        <v>0.68985739999999995</v>
      </c>
      <c r="HW364">
        <v>19.101900000000001</v>
      </c>
      <c r="HX364" s="1">
        <v>2.1096520000000001E-2</v>
      </c>
      <c r="HY364" s="1">
        <v>5.5050540000000003</v>
      </c>
      <c r="HZ364">
        <v>0.68928840000000002</v>
      </c>
      <c r="IA364">
        <v>18.67717</v>
      </c>
      <c r="IB364" s="1">
        <v>1.947047E-2</v>
      </c>
      <c r="IC364" s="1">
        <v>5.0765370000000001</v>
      </c>
      <c r="ID364">
        <v>0.68928319999999998</v>
      </c>
      <c r="IE364">
        <v>18.672260000000001</v>
      </c>
      <c r="IF364" s="1">
        <v>1.7932469999999999E-2</v>
      </c>
      <c r="IG364" s="1">
        <v>4.6658229999999996</v>
      </c>
      <c r="IH364">
        <v>0.68930519999999995</v>
      </c>
      <c r="II364">
        <v>18.916979999999999</v>
      </c>
      <c r="IJ364" s="1">
        <v>1.6486899999999999E-2</v>
      </c>
      <c r="IK364" s="1">
        <v>4.2808169999999999</v>
      </c>
      <c r="IL364">
        <v>0.68955639999999996</v>
      </c>
      <c r="IM364">
        <v>19.393609999999999</v>
      </c>
      <c r="IN364" s="1">
        <v>1.5139430000000001E-2</v>
      </c>
      <c r="IO364" s="1">
        <v>3.922647</v>
      </c>
      <c r="IP364">
        <v>0.6900501</v>
      </c>
      <c r="IQ364">
        <v>19.537279999999999</v>
      </c>
      <c r="IR364" s="1">
        <v>1.3918369999999999E-2</v>
      </c>
      <c r="IS364" s="1">
        <v>3.59836</v>
      </c>
      <c r="IT364">
        <v>0.69044090000000002</v>
      </c>
      <c r="IU364">
        <v>19.409980000000001</v>
      </c>
      <c r="IV364" s="1">
        <v>1.278633E-2</v>
      </c>
      <c r="IW364" s="1">
        <v>3.2997879999999999</v>
      </c>
      <c r="IX364">
        <v>0.69089009999999995</v>
      </c>
      <c r="IY364">
        <v>19.279789999999998</v>
      </c>
      <c r="IZ364" s="1">
        <v>1.1744589999999999E-2</v>
      </c>
      <c r="JA364" s="1">
        <v>3.0259580000000001</v>
      </c>
      <c r="JB364">
        <v>0.69133089999999997</v>
      </c>
      <c r="JC364">
        <v>19.021999999999998</v>
      </c>
      <c r="JD364" s="1">
        <v>1.079105E-2</v>
      </c>
      <c r="JE364" s="1">
        <v>2.7763650000000002</v>
      </c>
      <c r="JF364">
        <v>0.69226880000000002</v>
      </c>
      <c r="JG364">
        <v>19.14509</v>
      </c>
      <c r="JH364" s="1">
        <v>9.9236540000000005E-3</v>
      </c>
      <c r="JI364" s="1">
        <v>2.549973</v>
      </c>
      <c r="JJ364">
        <v>0.69204189999999999</v>
      </c>
      <c r="JK364">
        <v>19.419509999999999</v>
      </c>
      <c r="JL364" s="1">
        <v>9.1387059999999999E-3</v>
      </c>
      <c r="JM364" s="1">
        <v>2.3472870000000001</v>
      </c>
      <c r="JN364">
        <v>0.69246700000000005</v>
      </c>
      <c r="JO364">
        <v>19.636479999999999</v>
      </c>
      <c r="JP364" s="1">
        <v>8.4178350000000002E-3</v>
      </c>
      <c r="JQ364" s="1">
        <v>2.1604269999999999</v>
      </c>
      <c r="JR364">
        <v>0.68989370000000005</v>
      </c>
      <c r="JS364">
        <v>20.164490000000001</v>
      </c>
      <c r="JT364" s="1">
        <v>7.7367540000000002E-3</v>
      </c>
      <c r="JU364" s="1">
        <v>1.991195</v>
      </c>
      <c r="JV364">
        <v>0.68761280000000002</v>
      </c>
      <c r="JW364">
        <v>20.626950000000001</v>
      </c>
      <c r="JX364" s="1">
        <v>7.128957E-3</v>
      </c>
      <c r="JY364" s="1">
        <v>1.840557</v>
      </c>
      <c r="JZ364">
        <v>0.68547190000000002</v>
      </c>
      <c r="KA364">
        <v>20.465499999999999</v>
      </c>
      <c r="KB364" s="1">
        <v>6.5662009999999998E-3</v>
      </c>
      <c r="KC364" s="1">
        <v>1.7002219999999999</v>
      </c>
      <c r="KD364">
        <v>0.68374500000000005</v>
      </c>
      <c r="KE364">
        <v>20.15437</v>
      </c>
      <c r="KF364" s="1">
        <v>6.0402340000000002E-3</v>
      </c>
      <c r="KG364" s="1">
        <v>1.5682290000000001</v>
      </c>
      <c r="KH364">
        <v>0.68216529999999997</v>
      </c>
      <c r="KI364">
        <v>19.810829999999999</v>
      </c>
      <c r="KJ364" s="1">
        <v>5.5426030000000001E-3</v>
      </c>
      <c r="KK364" s="1">
        <v>1.442696</v>
      </c>
      <c r="KL364">
        <v>0.68100680000000002</v>
      </c>
      <c r="KM364">
        <v>20.03209</v>
      </c>
      <c r="KN364" s="1">
        <v>5.0690939999999997E-3</v>
      </c>
      <c r="KO364" s="1">
        <v>1.322157</v>
      </c>
      <c r="KP364">
        <v>0.6799769</v>
      </c>
      <c r="KQ364">
        <v>20.556349999999998</v>
      </c>
      <c r="KR364" s="1">
        <v>4.6117229999999999E-3</v>
      </c>
      <c r="KS364" s="1">
        <v>1.2054769999999999</v>
      </c>
      <c r="KT364">
        <v>0.6792627</v>
      </c>
      <c r="KU364">
        <v>21.162369999999999</v>
      </c>
      <c r="KV364" s="1">
        <v>4.1703759999999999E-3</v>
      </c>
      <c r="KW364" s="1">
        <v>1.0918429999999999</v>
      </c>
      <c r="KX364">
        <v>0.67887260000000005</v>
      </c>
      <c r="KY364">
        <v>21.84572</v>
      </c>
      <c r="KZ364" s="1">
        <v>3.7423479999999999E-3</v>
      </c>
      <c r="LA364" s="1">
        <v>0.98107080000000002</v>
      </c>
      <c r="LB364">
        <v>0.67851689999999998</v>
      </c>
      <c r="LC364">
        <v>22.088650000000001</v>
      </c>
      <c r="LD364" s="1">
        <v>3.3236490000000001E-3</v>
      </c>
      <c r="LE364" s="1">
        <v>0.87259920000000002</v>
      </c>
      <c r="LF364">
        <v>0.67836980000000002</v>
      </c>
      <c r="LG364">
        <v>21.783480000000001</v>
      </c>
      <c r="LH364" s="1">
        <v>2.9128610000000001E-3</v>
      </c>
      <c r="LI364" s="1">
        <v>0.76572430000000002</v>
      </c>
      <c r="LJ364">
        <v>0.67808800000000002</v>
      </c>
      <c r="LK364">
        <v>21.44755</v>
      </c>
      <c r="LL364" s="1">
        <v>2.5092640000000002E-3</v>
      </c>
      <c r="LM364" s="1">
        <v>0.66072430000000004</v>
      </c>
      <c r="LN364">
        <v>0.67784390000000005</v>
      </c>
      <c r="LO364">
        <v>21.026589999999999</v>
      </c>
      <c r="LP364" s="1">
        <v>2.1221819999999998E-3</v>
      </c>
      <c r="LQ364" s="1">
        <v>0.55973530000000005</v>
      </c>
      <c r="LR364">
        <v>0.67776029999999998</v>
      </c>
      <c r="LS364">
        <v>21.162790000000001</v>
      </c>
      <c r="LT364" s="1">
        <v>1.768377E-3</v>
      </c>
      <c r="LU364" s="1">
        <v>0.46695409999999998</v>
      </c>
      <c r="LV364">
        <v>0.67800309999999997</v>
      </c>
      <c r="LW364">
        <v>21.535810000000001</v>
      </c>
      <c r="LX364" s="1">
        <v>1.462339E-3</v>
      </c>
      <c r="LY364" s="1">
        <v>0.38621149999999999</v>
      </c>
      <c r="LZ364">
        <v>0.67857630000000002</v>
      </c>
      <c r="MA364">
        <v>21.996549999999999</v>
      </c>
      <c r="MB364" s="1">
        <v>1.213871E-3</v>
      </c>
      <c r="MC364" s="1">
        <v>0.32027709999999998</v>
      </c>
      <c r="MD364">
        <v>0.6793614</v>
      </c>
      <c r="ME364">
        <v>22.467449999999999</v>
      </c>
      <c r="MF364" s="1">
        <v>1.02235E-3</v>
      </c>
      <c r="MG364" s="1">
        <v>0.26923019999999998</v>
      </c>
      <c r="MH364">
        <v>0.68016030000000005</v>
      </c>
      <c r="MI364">
        <v>22.601320000000001</v>
      </c>
      <c r="MJ364" s="1">
        <v>8.7990729999999997E-4</v>
      </c>
      <c r="MK364" s="1">
        <v>0.23120760000000001</v>
      </c>
      <c r="ML364">
        <v>0.6810735</v>
      </c>
      <c r="MM364">
        <v>22.246870000000001</v>
      </c>
      <c r="MN364" s="1">
        <v>7.7409470000000004E-4</v>
      </c>
      <c r="MO364" s="1">
        <v>0.20292769999999999</v>
      </c>
      <c r="MP364">
        <v>0.68189909999999998</v>
      </c>
      <c r="MQ364">
        <v>21.826229999999999</v>
      </c>
      <c r="MR364" s="1">
        <v>6.931916E-4</v>
      </c>
      <c r="MS364" s="1">
        <v>0.18136910000000001</v>
      </c>
      <c r="MT364">
        <v>0.68266300000000002</v>
      </c>
      <c r="MU364">
        <v>21.306850000000001</v>
      </c>
      <c r="MV364" s="1">
        <v>6.2844089999999995E-4</v>
      </c>
      <c r="MW364" s="1">
        <v>0.1641465</v>
      </c>
      <c r="MX364">
        <v>0.68351170000000006</v>
      </c>
      <c r="MY364">
        <v>21.226109999999998</v>
      </c>
      <c r="MZ364" s="1">
        <v>5.7472169999999996E-4</v>
      </c>
      <c r="NA364" s="1">
        <v>0.14988090000000001</v>
      </c>
      <c r="NB364">
        <v>0.68454979999999999</v>
      </c>
      <c r="NC364">
        <v>20.787210000000002</v>
      </c>
      <c r="ND364" s="1">
        <v>5.2948280000000001E-4</v>
      </c>
      <c r="NE364" s="1">
        <v>0.1378009</v>
      </c>
      <c r="NF364">
        <v>0.68579049999999997</v>
      </c>
      <c r="NG364">
        <v>20.84076</v>
      </c>
      <c r="NH364" s="1">
        <v>4.9123069999999997E-4</v>
      </c>
      <c r="NI364" s="1">
        <v>0.12754770000000001</v>
      </c>
      <c r="NJ364">
        <v>0.6872258</v>
      </c>
      <c r="NK364">
        <v>21.225729999999999</v>
      </c>
      <c r="NL364" s="1">
        <v>4.5888249999999998E-4</v>
      </c>
      <c r="NM364" s="1">
        <v>0.1188263</v>
      </c>
      <c r="NN364">
        <v>0.6885443</v>
      </c>
      <c r="NO364">
        <v>21.369129999999998</v>
      </c>
      <c r="NP364" s="1">
        <v>4.3119399999999998E-4</v>
      </c>
      <c r="NQ364" s="1">
        <v>0.1113773</v>
      </c>
      <c r="NR364">
        <v>0.68995640000000003</v>
      </c>
      <c r="NS364">
        <v>21.207799999999999</v>
      </c>
      <c r="NT364" s="1">
        <v>4.0727089999999998E-4</v>
      </c>
      <c r="NU364" s="1">
        <v>0.104916</v>
      </c>
      <c r="NV364">
        <v>0.69128389999999995</v>
      </c>
      <c r="NW364">
        <v>20.962540000000001</v>
      </c>
      <c r="NX364" s="1">
        <v>3.860197E-4</v>
      </c>
      <c r="NY364" s="1">
        <v>9.9192119999999995E-2</v>
      </c>
      <c r="NZ364">
        <v>0.69254870000000002</v>
      </c>
      <c r="OA364">
        <v>20.734220000000001</v>
      </c>
      <c r="OB364" s="1">
        <v>3.6677029999999998E-4</v>
      </c>
      <c r="OC364" s="1">
        <v>9.401967E-2</v>
      </c>
      <c r="OD364">
        <v>0.69352570000000002</v>
      </c>
      <c r="OE364">
        <v>21.215779999999999</v>
      </c>
      <c r="OF364" s="1">
        <v>3.4914290000000002E-4</v>
      </c>
      <c r="OG364" s="1">
        <v>8.9321919999999999E-2</v>
      </c>
      <c r="OH364">
        <v>0.69367380000000001</v>
      </c>
      <c r="OI364">
        <v>21.99118</v>
      </c>
      <c r="OJ364" s="1">
        <v>3.3296619999999998E-4</v>
      </c>
      <c r="OK364" s="1">
        <v>8.5103529999999997E-2</v>
      </c>
    </row>
    <row r="365" spans="1:401" x14ac:dyDescent="0.35">
      <c r="A365">
        <v>374</v>
      </c>
      <c r="B365" t="s">
        <v>4</v>
      </c>
      <c r="C365" t="s">
        <v>364</v>
      </c>
      <c r="D365" t="s">
        <v>372</v>
      </c>
      <c r="E365">
        <v>919.52070000000003</v>
      </c>
      <c r="F365">
        <v>0.56573560000000001</v>
      </c>
      <c r="G365">
        <v>18.085809999999999</v>
      </c>
      <c r="H365">
        <v>0</v>
      </c>
      <c r="I365">
        <v>0</v>
      </c>
      <c r="J365">
        <v>0.58604520000000004</v>
      </c>
      <c r="K365">
        <v>18.314640000000001</v>
      </c>
      <c r="L365">
        <v>0</v>
      </c>
      <c r="M365">
        <v>0</v>
      </c>
      <c r="N365">
        <v>0.60805350000000002</v>
      </c>
      <c r="O365">
        <v>18.58916</v>
      </c>
      <c r="P365">
        <v>0</v>
      </c>
      <c r="Q365">
        <v>0</v>
      </c>
      <c r="R365">
        <v>0.63116720000000004</v>
      </c>
      <c r="S365">
        <v>18.972090000000001</v>
      </c>
      <c r="T365">
        <v>0</v>
      </c>
      <c r="U365">
        <v>0</v>
      </c>
      <c r="V365">
        <v>0.65573729999999997</v>
      </c>
      <c r="W365">
        <v>19.518470000000001</v>
      </c>
      <c r="X365">
        <v>0</v>
      </c>
      <c r="Y365">
        <v>0</v>
      </c>
      <c r="Z365">
        <v>0.6821952</v>
      </c>
      <c r="AA365">
        <v>19.82892</v>
      </c>
      <c r="AB365">
        <v>0</v>
      </c>
      <c r="AC365">
        <v>0</v>
      </c>
      <c r="AD365">
        <v>0.71080270000000001</v>
      </c>
      <c r="AE365">
        <v>19.772300000000001</v>
      </c>
      <c r="AF365">
        <v>0</v>
      </c>
      <c r="AG365">
        <v>0</v>
      </c>
      <c r="AH365">
        <v>0.74174110000000004</v>
      </c>
      <c r="AI365">
        <v>19.490189999999998</v>
      </c>
      <c r="AJ365">
        <v>0</v>
      </c>
      <c r="AK365">
        <v>0</v>
      </c>
      <c r="AL365">
        <v>0.75278020000000001</v>
      </c>
      <c r="AM365">
        <v>18.98846</v>
      </c>
      <c r="AN365">
        <v>0</v>
      </c>
      <c r="AO365">
        <v>0</v>
      </c>
      <c r="AP365">
        <v>0.75151000000000001</v>
      </c>
      <c r="AQ365">
        <v>18.971509999999999</v>
      </c>
      <c r="AR365">
        <v>0</v>
      </c>
      <c r="AS365">
        <v>0</v>
      </c>
      <c r="AT365">
        <v>0.75030249999999998</v>
      </c>
      <c r="AU365">
        <v>19.216249999999999</v>
      </c>
      <c r="AV365">
        <v>0</v>
      </c>
      <c r="AW365">
        <v>0</v>
      </c>
      <c r="AX365">
        <v>0.74915860000000001</v>
      </c>
      <c r="AY365">
        <v>19.543220000000002</v>
      </c>
      <c r="AZ365">
        <v>0</v>
      </c>
      <c r="BA365">
        <v>0</v>
      </c>
      <c r="BB365">
        <v>0.74809970000000003</v>
      </c>
      <c r="BC365">
        <v>20.05273</v>
      </c>
      <c r="BD365">
        <v>0</v>
      </c>
      <c r="BE365">
        <v>0</v>
      </c>
      <c r="BF365">
        <v>0.74700409999999995</v>
      </c>
      <c r="BG365">
        <v>20.334520000000001</v>
      </c>
      <c r="BH365">
        <v>0</v>
      </c>
      <c r="BI365">
        <v>0</v>
      </c>
      <c r="BJ365">
        <v>0.74604429999999999</v>
      </c>
      <c r="BK365">
        <v>20.30639</v>
      </c>
      <c r="BL365">
        <v>0</v>
      </c>
      <c r="BM365">
        <v>0</v>
      </c>
      <c r="BN365">
        <v>0.74517500000000003</v>
      </c>
      <c r="BO365">
        <v>20.124140000000001</v>
      </c>
      <c r="BP365">
        <v>0</v>
      </c>
      <c r="BQ365">
        <v>0</v>
      </c>
      <c r="BR365">
        <v>0.7442356</v>
      </c>
      <c r="BS365">
        <v>19.749120000000001</v>
      </c>
      <c r="BT365">
        <v>0</v>
      </c>
      <c r="BU365">
        <v>0</v>
      </c>
      <c r="BV365">
        <v>0.74343090000000001</v>
      </c>
      <c r="BW365">
        <v>19.589939999999999</v>
      </c>
      <c r="BX365">
        <v>9.3809669999999998E-33</v>
      </c>
      <c r="BY365">
        <v>4.1317509999999997E-30</v>
      </c>
      <c r="BZ365">
        <v>0.7427009</v>
      </c>
      <c r="CA365">
        <v>19.40361</v>
      </c>
      <c r="CB365" s="1">
        <v>2.418391E-23</v>
      </c>
      <c r="CC365" s="1">
        <v>6.7412700000000001E-21</v>
      </c>
      <c r="CD365">
        <v>0.74201620000000001</v>
      </c>
      <c r="CE365">
        <v>19.401730000000001</v>
      </c>
      <c r="CF365" s="1">
        <v>7.6011059999999996E-17</v>
      </c>
      <c r="CG365" s="1">
        <v>2.1016069999999999E-14</v>
      </c>
      <c r="CH365">
        <v>0.74157309999999999</v>
      </c>
      <c r="CI365">
        <v>19.39817</v>
      </c>
      <c r="CJ365" s="1">
        <v>9.3121289999999992E-12</v>
      </c>
      <c r="CK365" s="1">
        <v>2.72787E-9</v>
      </c>
      <c r="CL365">
        <v>0.74107460000000003</v>
      </c>
      <c r="CM365">
        <v>19.30836</v>
      </c>
      <c r="CN365" s="1">
        <v>1.9343980000000001E-8</v>
      </c>
      <c r="CO365" s="1">
        <v>6.0373720000000001E-6</v>
      </c>
      <c r="CP365">
        <v>0.74055740000000003</v>
      </c>
      <c r="CQ365">
        <v>19.217680000000001</v>
      </c>
      <c r="CR365" s="1">
        <v>6.6196159999999997E-6</v>
      </c>
      <c r="CS365" s="1">
        <v>2.1719109999999999E-3</v>
      </c>
      <c r="CT365">
        <v>0.73999369999999998</v>
      </c>
      <c r="CU365">
        <v>19.006399999999999</v>
      </c>
      <c r="CV365" s="1">
        <v>6.3796410000000001E-4</v>
      </c>
      <c r="CW365" s="1">
        <v>0.21901780000000001</v>
      </c>
      <c r="CX365">
        <v>0.73927960000000004</v>
      </c>
      <c r="CY365">
        <v>18.708410000000001</v>
      </c>
      <c r="CZ365" s="1">
        <v>2.302268E-2</v>
      </c>
      <c r="DA365" s="1">
        <v>8.2361819999999994</v>
      </c>
      <c r="DB365">
        <v>0.73820149999999995</v>
      </c>
      <c r="DC365">
        <v>18.783349999999999</v>
      </c>
      <c r="DD365" s="1">
        <v>0.36988670000000001</v>
      </c>
      <c r="DE365" s="1">
        <v>137.5249</v>
      </c>
      <c r="DF365">
        <v>0.73663369999999995</v>
      </c>
      <c r="DG365">
        <v>18.774260000000002</v>
      </c>
      <c r="DH365" s="1">
        <v>2.9926789999999999</v>
      </c>
      <c r="DI365">
        <v>1154.8050000000001</v>
      </c>
      <c r="DJ365">
        <v>0.73476759999999997</v>
      </c>
      <c r="DK365">
        <v>18.89359</v>
      </c>
      <c r="DL365" s="1">
        <v>13.4339</v>
      </c>
      <c r="DM365">
        <v>5367.5370000000003</v>
      </c>
      <c r="DN365">
        <v>0.73279570000000005</v>
      </c>
      <c r="DO365">
        <v>19.16394</v>
      </c>
      <c r="DP365">
        <v>36.12941</v>
      </c>
      <c r="DQ365">
        <v>14918.16</v>
      </c>
      <c r="DR365">
        <v>0.73085770000000005</v>
      </c>
      <c r="DS365">
        <v>19.24353</v>
      </c>
      <c r="DT365">
        <v>62.076369999999997</v>
      </c>
      <c r="DU365">
        <v>26444.99</v>
      </c>
      <c r="DV365">
        <v>0.72892089999999998</v>
      </c>
      <c r="DW365">
        <v>19.12021</v>
      </c>
      <c r="DX365">
        <v>71.682569999999998</v>
      </c>
      <c r="DY365">
        <v>31475.75</v>
      </c>
      <c r="DZ365">
        <v>0.72694440000000005</v>
      </c>
      <c r="EA365">
        <v>18.884889999999999</v>
      </c>
      <c r="EB365">
        <v>58.097450000000002</v>
      </c>
      <c r="EC365">
        <v>26214.58</v>
      </c>
      <c r="ED365">
        <v>0.72490829999999995</v>
      </c>
      <c r="EE365">
        <v>18.690370000000001</v>
      </c>
      <c r="EF365">
        <v>34.323520000000002</v>
      </c>
      <c r="EG365">
        <v>15896.31</v>
      </c>
      <c r="EH365">
        <v>0.72280100000000003</v>
      </c>
      <c r="EI365">
        <v>19.076519999999999</v>
      </c>
      <c r="EJ365">
        <v>15.39537</v>
      </c>
      <c r="EK365">
        <v>7304.7839999999997</v>
      </c>
      <c r="EL365">
        <v>0.72047850000000002</v>
      </c>
      <c r="EM365">
        <v>19.440169999999998</v>
      </c>
      <c r="EN365">
        <v>5.3912880000000003</v>
      </c>
      <c r="EO365">
        <v>2616.605</v>
      </c>
      <c r="EP365">
        <v>0.71794950000000002</v>
      </c>
      <c r="EQ365">
        <v>19.831990000000001</v>
      </c>
      <c r="ER365">
        <v>1.545161</v>
      </c>
      <c r="ES365">
        <v>764.08259999999996</v>
      </c>
      <c r="ET365">
        <v>0.71527220000000002</v>
      </c>
      <c r="EU365">
        <v>20.454149999999998</v>
      </c>
      <c r="EV365">
        <v>0.39539020000000002</v>
      </c>
      <c r="EW365">
        <v>196.89959999999999</v>
      </c>
      <c r="EX365">
        <v>0.71206360000000002</v>
      </c>
      <c r="EY365">
        <v>20.708539999999999</v>
      </c>
      <c r="EZ365">
        <v>0.1168008</v>
      </c>
      <c r="FA365">
        <v>56.676189999999998</v>
      </c>
      <c r="FB365">
        <v>0.70842570000000005</v>
      </c>
      <c r="FC365">
        <v>20.49465</v>
      </c>
      <c r="FD365">
        <v>5.7767600000000002E-2</v>
      </c>
      <c r="FE365">
        <v>26.626000000000001</v>
      </c>
      <c r="FF365">
        <v>0.70471059999999996</v>
      </c>
      <c r="FG365">
        <v>20.19425</v>
      </c>
      <c r="FH365">
        <v>4.4940059999999997E-2</v>
      </c>
      <c r="FI365">
        <v>20.17896</v>
      </c>
      <c r="FJ365">
        <v>0.70100410000000002</v>
      </c>
      <c r="FK365">
        <v>19.804400000000001</v>
      </c>
      <c r="FL365">
        <v>4.0571929999999999E-2</v>
      </c>
      <c r="FM365">
        <v>18.142710000000001</v>
      </c>
      <c r="FN365">
        <v>0.69762679999999999</v>
      </c>
      <c r="FO365">
        <v>19.944420000000001</v>
      </c>
      <c r="FP365" s="1">
        <v>3.7874430000000001E-2</v>
      </c>
      <c r="FQ365">
        <v>16.944610000000001</v>
      </c>
      <c r="FR365">
        <v>0.69511710000000004</v>
      </c>
      <c r="FS365">
        <v>20.249829999999999</v>
      </c>
      <c r="FT365" s="1">
        <v>3.5561139999999998E-2</v>
      </c>
      <c r="FU365">
        <v>15.91248</v>
      </c>
      <c r="FV365">
        <v>0.69282560000000004</v>
      </c>
      <c r="FW365">
        <v>20.525400000000001</v>
      </c>
      <c r="FX365" s="1">
        <v>3.3374429999999997E-2</v>
      </c>
      <c r="FY365">
        <v>14.93182</v>
      </c>
      <c r="FZ365">
        <v>0.69038080000000002</v>
      </c>
      <c r="GA365">
        <v>20.95167</v>
      </c>
      <c r="GB365" s="1">
        <v>3.1285640000000003E-2</v>
      </c>
      <c r="GC365">
        <v>13.99423</v>
      </c>
      <c r="GD365">
        <v>0.68808170000000002</v>
      </c>
      <c r="GE365">
        <v>21.085819999999998</v>
      </c>
      <c r="GF365" s="1">
        <v>2.9453819999999999E-2</v>
      </c>
      <c r="GG365" s="1">
        <v>13.165010000000001</v>
      </c>
      <c r="GH365">
        <v>0.68573930000000005</v>
      </c>
      <c r="GI365">
        <v>20.88288</v>
      </c>
      <c r="GJ365" s="1">
        <v>2.8068619999999999E-2</v>
      </c>
      <c r="GK365" s="1">
        <v>12.523490000000001</v>
      </c>
      <c r="GL365">
        <v>0.68344380000000005</v>
      </c>
      <c r="GM365">
        <v>20.543900000000001</v>
      </c>
      <c r="GN365" s="1">
        <v>2.7311430000000001E-2</v>
      </c>
      <c r="GO365" s="1">
        <v>12.154529999999999</v>
      </c>
      <c r="GP365">
        <v>0.67992339999999996</v>
      </c>
      <c r="GQ365">
        <v>20.14284</v>
      </c>
      <c r="GR365" s="1">
        <v>2.7242530000000001E-2</v>
      </c>
      <c r="GS365" s="1">
        <v>12.101000000000001</v>
      </c>
      <c r="GT365">
        <v>0.6771218</v>
      </c>
      <c r="GU365">
        <v>19.789539999999999</v>
      </c>
      <c r="GV365" s="1">
        <v>2.756494E-2</v>
      </c>
      <c r="GW365" s="1">
        <v>12.22786</v>
      </c>
      <c r="GX365">
        <v>0.67437599999999998</v>
      </c>
      <c r="GY365">
        <v>19.865300000000001</v>
      </c>
      <c r="GZ365" s="1">
        <v>2.7856019999999999E-2</v>
      </c>
      <c r="HA365" s="1">
        <v>12.356769999999999</v>
      </c>
      <c r="HB365">
        <v>0.67170030000000003</v>
      </c>
      <c r="HC365">
        <v>19.965910000000001</v>
      </c>
      <c r="HD365" s="1">
        <v>2.7762100000000001E-2</v>
      </c>
      <c r="HE365" s="1">
        <v>12.3232</v>
      </c>
      <c r="HF365">
        <v>0.66898329999999995</v>
      </c>
      <c r="HG365">
        <v>20.100079999999998</v>
      </c>
      <c r="HH365" s="1">
        <v>2.7104630000000001E-2</v>
      </c>
      <c r="HI365" s="1">
        <v>12.04346</v>
      </c>
      <c r="HJ365">
        <v>0.66629329999999998</v>
      </c>
      <c r="HK365">
        <v>20.060040000000001</v>
      </c>
      <c r="HL365" s="1">
        <v>2.5990969999999999E-2</v>
      </c>
      <c r="HM365" s="1">
        <v>11.55307</v>
      </c>
      <c r="HN365">
        <v>0.66367909999999997</v>
      </c>
      <c r="HO365">
        <v>19.908390000000001</v>
      </c>
      <c r="HP365" s="1">
        <v>2.454806E-2</v>
      </c>
      <c r="HQ365" s="1">
        <v>10.91221</v>
      </c>
      <c r="HR365">
        <v>0.66097490000000003</v>
      </c>
      <c r="HS365">
        <v>19.58446</v>
      </c>
      <c r="HT365" s="1">
        <v>2.2900630000000002E-2</v>
      </c>
      <c r="HU365" s="1">
        <v>10.177960000000001</v>
      </c>
      <c r="HV365">
        <v>0.65801690000000002</v>
      </c>
      <c r="HW365">
        <v>19.10463</v>
      </c>
      <c r="HX365" s="1">
        <v>2.1246520000000001E-2</v>
      </c>
      <c r="HY365" s="1">
        <v>9.4366280000000007</v>
      </c>
      <c r="HZ365">
        <v>0.65540100000000001</v>
      </c>
      <c r="IA365">
        <v>18.69379</v>
      </c>
      <c r="IB365" s="1">
        <v>1.9620410000000001E-2</v>
      </c>
      <c r="IC365" s="1">
        <v>8.7043020000000002</v>
      </c>
      <c r="ID365">
        <v>0.65344599999999997</v>
      </c>
      <c r="IE365">
        <v>18.674710000000001</v>
      </c>
      <c r="IF365" s="1">
        <v>1.8074360000000001E-2</v>
      </c>
      <c r="IG365" s="1">
        <v>8.0060380000000002</v>
      </c>
      <c r="IH365">
        <v>0.65154279999999998</v>
      </c>
      <c r="II365">
        <v>18.895479999999999</v>
      </c>
      <c r="IJ365" s="1">
        <v>1.6622410000000001E-2</v>
      </c>
      <c r="IK365" s="1">
        <v>7.3513630000000001</v>
      </c>
      <c r="IL365">
        <v>0.64984810000000004</v>
      </c>
      <c r="IM365">
        <v>19.35089</v>
      </c>
      <c r="IN365" s="1">
        <v>1.5264730000000001E-2</v>
      </c>
      <c r="IO365" s="1">
        <v>6.7399950000000004</v>
      </c>
      <c r="IP365">
        <v>0.648393</v>
      </c>
      <c r="IQ365">
        <v>19.491389999999999</v>
      </c>
      <c r="IR365" s="1">
        <v>1.4031729999999999E-2</v>
      </c>
      <c r="IS365" s="1">
        <v>6.1844450000000002</v>
      </c>
      <c r="IT365">
        <v>0.64694289999999999</v>
      </c>
      <c r="IU365">
        <v>19.37612</v>
      </c>
      <c r="IV365" s="1">
        <v>1.2891639999999999E-2</v>
      </c>
      <c r="IW365" s="1">
        <v>5.6734640000000001</v>
      </c>
      <c r="IX365">
        <v>0.64552509999999996</v>
      </c>
      <c r="IY365">
        <v>19.255120000000002</v>
      </c>
      <c r="IZ365" s="1">
        <v>1.18414E-2</v>
      </c>
      <c r="JA365" s="1">
        <v>5.2049380000000003</v>
      </c>
      <c r="JB365">
        <v>0.64416070000000003</v>
      </c>
      <c r="JC365">
        <v>19.023969999999998</v>
      </c>
      <c r="JD365" s="1">
        <v>1.0879389999999999E-2</v>
      </c>
      <c r="JE365" s="1">
        <v>4.777094</v>
      </c>
      <c r="JF365">
        <v>0.64278020000000002</v>
      </c>
      <c r="JG365">
        <v>19.1587</v>
      </c>
      <c r="JH365" s="1">
        <v>1.0005399999999999E-2</v>
      </c>
      <c r="JI365" s="1">
        <v>4.3913460000000004</v>
      </c>
      <c r="JJ365">
        <v>0.64130679999999995</v>
      </c>
      <c r="JK365">
        <v>19.423729999999999</v>
      </c>
      <c r="JL365" s="1">
        <v>9.2108480000000006E-3</v>
      </c>
      <c r="JM365" s="1">
        <v>4.0402060000000004</v>
      </c>
      <c r="JN365">
        <v>0.64079169999999996</v>
      </c>
      <c r="JO365">
        <v>19.639040000000001</v>
      </c>
      <c r="JP365" s="1">
        <v>8.4893920000000001E-3</v>
      </c>
      <c r="JQ365" s="1">
        <v>3.7203970000000002</v>
      </c>
      <c r="JR365">
        <v>0.637521</v>
      </c>
      <c r="JS365">
        <v>20.128319999999999</v>
      </c>
      <c r="JT365" s="1">
        <v>7.7947550000000004E-3</v>
      </c>
      <c r="JU365" s="1">
        <v>3.4251680000000002</v>
      </c>
      <c r="JV365">
        <v>0.63455119999999998</v>
      </c>
      <c r="JW365">
        <v>20.582090000000001</v>
      </c>
      <c r="JX365" s="1">
        <v>7.1835229999999998E-3</v>
      </c>
      <c r="JY365" s="1">
        <v>3.1673990000000001</v>
      </c>
      <c r="JZ365">
        <v>0.63181609999999999</v>
      </c>
      <c r="KA365">
        <v>20.45018</v>
      </c>
      <c r="KB365" s="1">
        <v>6.6172269999999998E-3</v>
      </c>
      <c r="KC365" s="1">
        <v>2.926847</v>
      </c>
      <c r="KD365">
        <v>0.62954679999999996</v>
      </c>
      <c r="KE365">
        <v>20.149529999999999</v>
      </c>
      <c r="KF365" s="1">
        <v>6.0888549999999998E-3</v>
      </c>
      <c r="KG365" s="1">
        <v>2.7008760000000001</v>
      </c>
      <c r="KH365">
        <v>0.62745249999999997</v>
      </c>
      <c r="KI365">
        <v>19.83493</v>
      </c>
      <c r="KJ365" s="1">
        <v>5.5889650000000004E-3</v>
      </c>
      <c r="KK365" s="1">
        <v>2.4858859999999998</v>
      </c>
      <c r="KL365">
        <v>0.62580499999999994</v>
      </c>
      <c r="KM365">
        <v>20.058070000000001</v>
      </c>
      <c r="KN365" s="1">
        <v>5.1140530000000003E-3</v>
      </c>
      <c r="KO365" s="1">
        <v>2.279827</v>
      </c>
      <c r="KP365">
        <v>0.62428640000000002</v>
      </c>
      <c r="KQ365">
        <v>20.577829999999999</v>
      </c>
      <c r="KR365" s="1">
        <v>4.6556360000000003E-3</v>
      </c>
      <c r="KS365" s="1">
        <v>2.0805660000000001</v>
      </c>
      <c r="KT365">
        <v>0.62315960000000004</v>
      </c>
      <c r="KU365">
        <v>21.17794</v>
      </c>
      <c r="KV365" s="1">
        <v>4.2130700000000002E-3</v>
      </c>
      <c r="KW365" s="1">
        <v>1.886368</v>
      </c>
      <c r="KX365">
        <v>0.62238009999999999</v>
      </c>
      <c r="KY365">
        <v>21.833310000000001</v>
      </c>
      <c r="KZ365" s="1">
        <v>3.7843030000000001E-3</v>
      </c>
      <c r="LA365" s="1">
        <v>1.697214</v>
      </c>
      <c r="LB365">
        <v>0.62165669999999995</v>
      </c>
      <c r="LC365">
        <v>22.065670000000001</v>
      </c>
      <c r="LD365" s="1">
        <v>3.3648979999999998E-3</v>
      </c>
      <c r="LE365" s="1">
        <v>1.512019</v>
      </c>
      <c r="LF365">
        <v>0.62117860000000003</v>
      </c>
      <c r="LG365">
        <v>21.778829999999999</v>
      </c>
      <c r="LH365" s="1">
        <v>2.9536269999999999E-3</v>
      </c>
      <c r="LI365" s="1">
        <v>1.3296140000000001</v>
      </c>
      <c r="LJ365">
        <v>0.6206197</v>
      </c>
      <c r="LK365">
        <v>21.447710000000001</v>
      </c>
      <c r="LL365" s="1">
        <v>2.5490790000000001E-3</v>
      </c>
      <c r="LM365" s="1">
        <v>1.1500729999999999</v>
      </c>
      <c r="LN365">
        <v>0.62014259999999999</v>
      </c>
      <c r="LO365">
        <v>21.070900000000002</v>
      </c>
      <c r="LP365" s="1">
        <v>2.1598720000000002E-3</v>
      </c>
      <c r="LQ365" s="1">
        <v>0.97673330000000003</v>
      </c>
      <c r="LR365">
        <v>0.61978230000000001</v>
      </c>
      <c r="LS365">
        <v>21.213609999999999</v>
      </c>
      <c r="LT365" s="1">
        <v>1.8022419999999999E-3</v>
      </c>
      <c r="LU365" s="1">
        <v>0.816384</v>
      </c>
      <c r="LV365">
        <v>0.61981549999999996</v>
      </c>
      <c r="LW365">
        <v>21.588999999999999</v>
      </c>
      <c r="LX365" s="1">
        <v>1.491093E-3</v>
      </c>
      <c r="LY365" s="1">
        <v>0.6757609</v>
      </c>
      <c r="LZ365">
        <v>0.62018359999999995</v>
      </c>
      <c r="MA365">
        <v>22.035350000000001</v>
      </c>
      <c r="MB365" s="1">
        <v>1.236762E-3</v>
      </c>
      <c r="MC365" s="1">
        <v>0.5598822</v>
      </c>
      <c r="MD365">
        <v>0.62081929999999996</v>
      </c>
      <c r="ME365">
        <v>22.478090000000002</v>
      </c>
      <c r="MF365" s="1">
        <v>1.039721E-3</v>
      </c>
      <c r="MG365" s="1">
        <v>0.46955819999999998</v>
      </c>
      <c r="MH365">
        <v>0.62152189999999996</v>
      </c>
      <c r="MI365">
        <v>22.589320000000001</v>
      </c>
      <c r="MJ365" s="1">
        <v>8.9276239999999999E-4</v>
      </c>
      <c r="MK365" s="1">
        <v>0.4019895</v>
      </c>
      <c r="ML365">
        <v>0.62235070000000003</v>
      </c>
      <c r="MM365">
        <v>22.249479999999998</v>
      </c>
      <c r="MN365" s="1">
        <v>7.837505E-4</v>
      </c>
      <c r="MO365" s="1">
        <v>0.35182219999999997</v>
      </c>
      <c r="MP365">
        <v>0.6231101</v>
      </c>
      <c r="MQ365">
        <v>21.838509999999999</v>
      </c>
      <c r="MR365" s="1">
        <v>7.0069489999999995E-4</v>
      </c>
      <c r="MS365" s="1">
        <v>0.31373450000000003</v>
      </c>
      <c r="MT365">
        <v>0.62386609999999998</v>
      </c>
      <c r="MU365">
        <v>21.362100000000002</v>
      </c>
      <c r="MV365" s="1">
        <v>6.3452460000000001E-4</v>
      </c>
      <c r="MW365" s="1">
        <v>0.28350199999999998</v>
      </c>
      <c r="MX365">
        <v>0.62468979999999996</v>
      </c>
      <c r="MY365">
        <v>21.285129999999999</v>
      </c>
      <c r="MZ365" s="1">
        <v>5.798369E-4</v>
      </c>
      <c r="NA365" s="1">
        <v>0.25858809999999999</v>
      </c>
      <c r="NB365">
        <v>0.62569980000000003</v>
      </c>
      <c r="NC365">
        <v>20.86759</v>
      </c>
      <c r="ND365" s="1">
        <v>5.3381619999999996E-4</v>
      </c>
      <c r="NE365" s="1">
        <v>0.2375235</v>
      </c>
      <c r="NF365">
        <v>0.62697709999999995</v>
      </c>
      <c r="NG365">
        <v>20.890789999999999</v>
      </c>
      <c r="NH365" s="1">
        <v>4.949253E-4</v>
      </c>
      <c r="NI365" s="1">
        <v>0.21964829999999999</v>
      </c>
      <c r="NJ365">
        <v>0.62847249999999999</v>
      </c>
      <c r="NK365">
        <v>21.232250000000001</v>
      </c>
      <c r="NL365" s="1">
        <v>4.6199769999999998E-4</v>
      </c>
      <c r="NM365" s="1">
        <v>0.20443529999999999</v>
      </c>
      <c r="NN365">
        <v>0.62990550000000001</v>
      </c>
      <c r="NO365">
        <v>21.362770000000001</v>
      </c>
      <c r="NP365" s="1">
        <v>4.339182E-4</v>
      </c>
      <c r="NQ365" s="1">
        <v>0.19148000000000001</v>
      </c>
      <c r="NR365">
        <v>0.63139979999999996</v>
      </c>
      <c r="NS365">
        <v>21.198689999999999</v>
      </c>
      <c r="NT365" s="1">
        <v>4.0965210000000002E-4</v>
      </c>
      <c r="NU365" s="1">
        <v>0.18025260000000001</v>
      </c>
      <c r="NV365">
        <v>0.63283750000000005</v>
      </c>
      <c r="NW365">
        <v>20.961780000000001</v>
      </c>
      <c r="NX365" s="1">
        <v>3.8813470000000002E-4</v>
      </c>
      <c r="NY365" s="1">
        <v>0.17032729999999999</v>
      </c>
      <c r="NZ365">
        <v>0.63424789999999998</v>
      </c>
      <c r="OA365">
        <v>20.763529999999999</v>
      </c>
      <c r="OB365" s="1">
        <v>3.6870670000000003E-4</v>
      </c>
      <c r="OC365" s="1">
        <v>0.16139239999999999</v>
      </c>
      <c r="OD365">
        <v>0.63535410000000003</v>
      </c>
      <c r="OE365">
        <v>21.237380000000002</v>
      </c>
      <c r="OF365" s="1">
        <v>3.5087280000000001E-4</v>
      </c>
      <c r="OG365" s="1">
        <v>0.15325330000000001</v>
      </c>
      <c r="OH365">
        <v>0.63574509999999995</v>
      </c>
      <c r="OI365">
        <v>22.013860000000001</v>
      </c>
      <c r="OJ365" s="1">
        <v>3.3452249999999997E-4</v>
      </c>
      <c r="OK365" s="1">
        <v>0.14593490000000001</v>
      </c>
    </row>
    <row r="366" spans="1:401" x14ac:dyDescent="0.35">
      <c r="A366">
        <v>375</v>
      </c>
      <c r="B366" t="s">
        <v>4</v>
      </c>
      <c r="C366" t="s">
        <v>364</v>
      </c>
      <c r="D366" t="s">
        <v>373</v>
      </c>
      <c r="E366">
        <v>647.58720000000005</v>
      </c>
      <c r="F366">
        <v>0.47888789999999998</v>
      </c>
      <c r="G366">
        <v>18.126059999999999</v>
      </c>
      <c r="H366">
        <v>0</v>
      </c>
      <c r="I366">
        <v>0</v>
      </c>
      <c r="J366">
        <v>0.48552729999999999</v>
      </c>
      <c r="K366">
        <v>18.362359999999999</v>
      </c>
      <c r="L366">
        <v>0</v>
      </c>
      <c r="M366">
        <v>0</v>
      </c>
      <c r="N366">
        <v>0.4924791</v>
      </c>
      <c r="O366">
        <v>18.630859999999998</v>
      </c>
      <c r="P366">
        <v>0</v>
      </c>
      <c r="Q366">
        <v>0</v>
      </c>
      <c r="R366">
        <v>0.49949519999999997</v>
      </c>
      <c r="S366">
        <v>18.994700000000002</v>
      </c>
      <c r="T366">
        <v>0</v>
      </c>
      <c r="U366">
        <v>0</v>
      </c>
      <c r="V366">
        <v>0.50658979999999998</v>
      </c>
      <c r="W366">
        <v>19.518270000000001</v>
      </c>
      <c r="X366">
        <v>0</v>
      </c>
      <c r="Y366">
        <v>0</v>
      </c>
      <c r="Z366">
        <v>0.51387499999999997</v>
      </c>
      <c r="AA366">
        <v>19.825510000000001</v>
      </c>
      <c r="AB366">
        <v>0</v>
      </c>
      <c r="AC366">
        <v>0</v>
      </c>
      <c r="AD366">
        <v>0.52128609999999997</v>
      </c>
      <c r="AE366">
        <v>19.77272</v>
      </c>
      <c r="AF366">
        <v>0</v>
      </c>
      <c r="AG366">
        <v>0</v>
      </c>
      <c r="AH366">
        <v>0.52893279999999998</v>
      </c>
      <c r="AI366">
        <v>19.521719999999998</v>
      </c>
      <c r="AJ366">
        <v>0</v>
      </c>
      <c r="AK366">
        <v>0</v>
      </c>
      <c r="AL366">
        <v>0.53668059999999995</v>
      </c>
      <c r="AM366">
        <v>19.037410000000001</v>
      </c>
      <c r="AN366">
        <v>0</v>
      </c>
      <c r="AO366">
        <v>0</v>
      </c>
      <c r="AP366">
        <v>0.54441300000000004</v>
      </c>
      <c r="AQ366">
        <v>19.026060000000001</v>
      </c>
      <c r="AR366">
        <v>0</v>
      </c>
      <c r="AS366">
        <v>0</v>
      </c>
      <c r="AT366">
        <v>0.55210029999999999</v>
      </c>
      <c r="AU366">
        <v>19.267309999999998</v>
      </c>
      <c r="AV366">
        <v>0</v>
      </c>
      <c r="AW366">
        <v>0</v>
      </c>
      <c r="AX366">
        <v>0.55977350000000003</v>
      </c>
      <c r="AY366">
        <v>19.580100000000002</v>
      </c>
      <c r="AZ366">
        <v>0</v>
      </c>
      <c r="BA366">
        <v>0</v>
      </c>
      <c r="BB366">
        <v>0.56733359999999999</v>
      </c>
      <c r="BC366">
        <v>20.051860000000001</v>
      </c>
      <c r="BD366">
        <v>0</v>
      </c>
      <c r="BE366">
        <v>0</v>
      </c>
      <c r="BF366">
        <v>0.57482080000000002</v>
      </c>
      <c r="BG366">
        <v>20.32085</v>
      </c>
      <c r="BH366">
        <v>0</v>
      </c>
      <c r="BI366">
        <v>0</v>
      </c>
      <c r="BJ366">
        <v>0.57910150000000005</v>
      </c>
      <c r="BK366">
        <v>20.291699999999999</v>
      </c>
      <c r="BL366">
        <v>0</v>
      </c>
      <c r="BM366">
        <v>0</v>
      </c>
      <c r="BN366">
        <v>0.57870480000000002</v>
      </c>
      <c r="BO366">
        <v>20.133949999999999</v>
      </c>
      <c r="BP366">
        <v>0</v>
      </c>
      <c r="BQ366">
        <v>0</v>
      </c>
      <c r="BR366">
        <v>0.57826219999999995</v>
      </c>
      <c r="BS366">
        <v>19.78623</v>
      </c>
      <c r="BT366">
        <v>0</v>
      </c>
      <c r="BU366">
        <v>0</v>
      </c>
      <c r="BV366">
        <v>0.57790379999999997</v>
      </c>
      <c r="BW366">
        <v>19.634329999999999</v>
      </c>
      <c r="BX366">
        <v>1.2747479999999999E-33</v>
      </c>
      <c r="BY366">
        <v>4.3477889999999999E-31</v>
      </c>
      <c r="BZ366">
        <v>0.57757009999999998</v>
      </c>
      <c r="CA366">
        <v>19.443750000000001</v>
      </c>
      <c r="CB366" s="1">
        <v>7.8510909999999995E-24</v>
      </c>
      <c r="CC366" s="1">
        <v>2.007589E-21</v>
      </c>
      <c r="CD366">
        <v>0.57728650000000004</v>
      </c>
      <c r="CE366">
        <v>19.419440000000002</v>
      </c>
      <c r="CF366" s="1">
        <v>1.3915940000000001E-17</v>
      </c>
      <c r="CG366" s="1">
        <v>3.9861730000000001E-15</v>
      </c>
      <c r="CH366">
        <v>0.57719180000000003</v>
      </c>
      <c r="CI366">
        <v>19.398679999999999</v>
      </c>
      <c r="CJ366" s="1">
        <v>3.6179560000000002E-12</v>
      </c>
      <c r="CK366" s="1">
        <v>9.5399319999999991E-10</v>
      </c>
      <c r="CL366">
        <v>0.57701800000000003</v>
      </c>
      <c r="CM366">
        <v>19.301189999999998</v>
      </c>
      <c r="CN366" s="1">
        <v>9.2562400000000007E-9</v>
      </c>
      <c r="CO366" s="1">
        <v>2.5311720000000001E-6</v>
      </c>
      <c r="CP366">
        <v>0.57683850000000003</v>
      </c>
      <c r="CQ366">
        <v>19.212510000000002</v>
      </c>
      <c r="CR366" s="1">
        <v>3.6355249999999998E-6</v>
      </c>
      <c r="CS366" s="1">
        <v>1.02501E-3</v>
      </c>
      <c r="CT366">
        <v>0.57661839999999998</v>
      </c>
      <c r="CU366">
        <v>19.019259999999999</v>
      </c>
      <c r="CV366" s="1">
        <v>3.9069499999999999E-4</v>
      </c>
      <c r="CW366" s="1">
        <v>0.1134064</v>
      </c>
      <c r="CX366">
        <v>0.57630800000000004</v>
      </c>
      <c r="CY366">
        <v>18.729849999999999</v>
      </c>
      <c r="CZ366" s="1">
        <v>1.5470390000000001E-2</v>
      </c>
      <c r="DA366" s="1">
        <v>4.611415</v>
      </c>
      <c r="DB366">
        <v>0.57582639999999996</v>
      </c>
      <c r="DC366">
        <v>18.8078</v>
      </c>
      <c r="DD366" s="1">
        <v>0.26982349999999999</v>
      </c>
      <c r="DE366" s="1">
        <v>82.457710000000006</v>
      </c>
      <c r="DF366">
        <v>0.57505399999999995</v>
      </c>
      <c r="DG366">
        <v>18.790929999999999</v>
      </c>
      <c r="DH366" s="1">
        <v>2.3507280000000002</v>
      </c>
      <c r="DI366">
        <v>736.05870000000004</v>
      </c>
      <c r="DJ366">
        <v>0.57408110000000001</v>
      </c>
      <c r="DK366">
        <v>18.8978</v>
      </c>
      <c r="DL366" s="1">
        <v>11.28947</v>
      </c>
      <c r="DM366">
        <v>3615.9450000000002</v>
      </c>
      <c r="DN366">
        <v>0.57305589999999995</v>
      </c>
      <c r="DO366">
        <v>19.153549999999999</v>
      </c>
      <c r="DP366">
        <v>32.300910000000002</v>
      </c>
      <c r="DQ366">
        <v>10569.39</v>
      </c>
      <c r="DR366">
        <v>0.57203789999999999</v>
      </c>
      <c r="DS366">
        <v>19.23171</v>
      </c>
      <c r="DT366">
        <v>58.772239999999996</v>
      </c>
      <c r="DU366">
        <v>19625.22</v>
      </c>
      <c r="DV366">
        <v>0.57105989999999995</v>
      </c>
      <c r="DW366">
        <v>19.108309999999999</v>
      </c>
      <c r="DX366">
        <v>71.681049999999999</v>
      </c>
      <c r="DY366">
        <v>24396.95</v>
      </c>
      <c r="DZ366">
        <v>0.57010810000000001</v>
      </c>
      <c r="EA366">
        <v>18.889469999999999</v>
      </c>
      <c r="EB366">
        <v>61.038670000000003</v>
      </c>
      <c r="EC366">
        <v>21143.63</v>
      </c>
      <c r="ED366">
        <v>0.56909240000000005</v>
      </c>
      <c r="EE366">
        <v>18.706160000000001</v>
      </c>
      <c r="EF366">
        <v>37.776119999999999</v>
      </c>
      <c r="EG366">
        <v>13303.57</v>
      </c>
      <c r="EH366">
        <v>0.56812130000000005</v>
      </c>
      <c r="EI366">
        <v>19.09113</v>
      </c>
      <c r="EJ366">
        <v>17.688300000000002</v>
      </c>
      <c r="EK366">
        <v>6323.6180000000004</v>
      </c>
      <c r="EL366">
        <v>0.56700019999999995</v>
      </c>
      <c r="EM366">
        <v>19.457270000000001</v>
      </c>
      <c r="EN366">
        <v>6.4442469999999998</v>
      </c>
      <c r="EO366">
        <v>2337.0010000000002</v>
      </c>
      <c r="EP366">
        <v>0.56581000000000004</v>
      </c>
      <c r="EQ366">
        <v>19.83699</v>
      </c>
      <c r="ER366">
        <v>1.9070450000000001</v>
      </c>
      <c r="ES366">
        <v>700.00959999999998</v>
      </c>
      <c r="ET366">
        <v>0.56450330000000004</v>
      </c>
      <c r="EU366">
        <v>20.44021</v>
      </c>
      <c r="EV366">
        <v>0.49381940000000002</v>
      </c>
      <c r="EW366">
        <v>182.42400000000001</v>
      </c>
      <c r="EX366">
        <v>0.56308469999999999</v>
      </c>
      <c r="EY366">
        <v>20.692419999999998</v>
      </c>
      <c r="EZ366">
        <v>0.13908219999999999</v>
      </c>
      <c r="FA366">
        <v>50.822560000000003</v>
      </c>
      <c r="FB366">
        <v>0.5616179</v>
      </c>
      <c r="FC366">
        <v>20.484179999999999</v>
      </c>
      <c r="FD366">
        <v>6.2450369999999998E-2</v>
      </c>
      <c r="FE366">
        <v>22.15971</v>
      </c>
      <c r="FF366">
        <v>0.56006109999999998</v>
      </c>
      <c r="FG366">
        <v>20.202529999999999</v>
      </c>
      <c r="FH366">
        <v>4.6078830000000001E-2</v>
      </c>
      <c r="FI366">
        <v>16.073810000000002</v>
      </c>
      <c r="FJ366">
        <v>0.55769429999999998</v>
      </c>
      <c r="FK366">
        <v>19.8385</v>
      </c>
      <c r="FL366">
        <v>4.1087129999999999E-2</v>
      </c>
      <c r="FM366">
        <v>14.30308</v>
      </c>
      <c r="FN366">
        <v>0.55564480000000005</v>
      </c>
      <c r="FO366">
        <v>19.97345</v>
      </c>
      <c r="FP366">
        <v>3.8258720000000003E-2</v>
      </c>
      <c r="FQ366">
        <v>13.33353</v>
      </c>
      <c r="FR366">
        <v>0.55458050000000003</v>
      </c>
      <c r="FS366">
        <v>20.280100000000001</v>
      </c>
      <c r="FT366" s="1">
        <v>3.5923280000000002E-2</v>
      </c>
      <c r="FU366">
        <v>12.52352</v>
      </c>
      <c r="FV366">
        <v>0.55367540000000004</v>
      </c>
      <c r="FW366">
        <v>20.539180000000002</v>
      </c>
      <c r="FX366" s="1">
        <v>3.3725560000000002E-2</v>
      </c>
      <c r="FY366">
        <v>11.759119999999999</v>
      </c>
      <c r="FZ366">
        <v>0.55269179999999996</v>
      </c>
      <c r="GA366">
        <v>20.943290000000001</v>
      </c>
      <c r="GB366" s="1">
        <v>3.1615820000000003E-2</v>
      </c>
      <c r="GC366">
        <v>11.026759999999999</v>
      </c>
      <c r="GD366">
        <v>0.55183059999999995</v>
      </c>
      <c r="GE366">
        <v>21.066289999999999</v>
      </c>
      <c r="GF366" s="1">
        <v>2.9740059999999999E-2</v>
      </c>
      <c r="GG366" s="1">
        <v>10.37251</v>
      </c>
      <c r="GH366">
        <v>0.55100610000000005</v>
      </c>
      <c r="GI366">
        <v>20.876760000000001</v>
      </c>
      <c r="GJ366" s="1">
        <v>2.827089E-2</v>
      </c>
      <c r="GK366" s="1">
        <v>9.8537960000000009</v>
      </c>
      <c r="GL366">
        <v>0.55030179999999995</v>
      </c>
      <c r="GM366">
        <v>20.554970000000001</v>
      </c>
      <c r="GN366" s="1">
        <v>2.7425209999999998E-2</v>
      </c>
      <c r="GO366" s="1">
        <v>9.5458940000000005</v>
      </c>
      <c r="GP366">
        <v>0.54930290000000004</v>
      </c>
      <c r="GQ366">
        <v>20.168679999999998</v>
      </c>
      <c r="GR366" s="1">
        <v>2.723451E-2</v>
      </c>
      <c r="GS366" s="1">
        <v>9.4726400000000002</v>
      </c>
      <c r="GT366">
        <v>0.54870929999999996</v>
      </c>
      <c r="GU366">
        <v>19.82442</v>
      </c>
      <c r="GV366" s="1">
        <v>2.7522629999999999E-2</v>
      </c>
      <c r="GW366" s="1">
        <v>9.5634110000000003</v>
      </c>
      <c r="GX366">
        <v>0.54793309999999995</v>
      </c>
      <c r="GY366">
        <v>19.890460000000001</v>
      </c>
      <c r="GZ366" s="1">
        <v>2.7840299999999998E-2</v>
      </c>
      <c r="HA366" s="1">
        <v>9.6711749999999999</v>
      </c>
      <c r="HB366">
        <v>0.54723120000000003</v>
      </c>
      <c r="HC366">
        <v>19.97795</v>
      </c>
      <c r="HD366" s="1">
        <v>2.7822280000000001E-2</v>
      </c>
      <c r="HE366" s="1">
        <v>9.6653070000000003</v>
      </c>
      <c r="HF366">
        <v>0.54652489999999998</v>
      </c>
      <c r="HG366">
        <v>20.091819999999998</v>
      </c>
      <c r="HH366" s="1">
        <v>2.725313E-2</v>
      </c>
      <c r="HI366" s="1">
        <v>9.4703529999999994</v>
      </c>
      <c r="HJ366">
        <v>0.54586330000000005</v>
      </c>
      <c r="HK366">
        <v>20.045850000000002</v>
      </c>
      <c r="HL366" s="1">
        <v>2.6203540000000001E-2</v>
      </c>
      <c r="HM366" s="1">
        <v>9.1044309999999999</v>
      </c>
      <c r="HN366">
        <v>0.54526470000000005</v>
      </c>
      <c r="HO366">
        <v>19.901150000000001</v>
      </c>
      <c r="HP366" s="1">
        <v>2.4802999999999999E-2</v>
      </c>
      <c r="HQ366" s="1">
        <v>8.6143459999999994</v>
      </c>
      <c r="HR366">
        <v>0.5447012</v>
      </c>
      <c r="HS366">
        <v>19.5929</v>
      </c>
      <c r="HT366" s="1">
        <v>2.317729E-2</v>
      </c>
      <c r="HU366" s="1">
        <v>8.0449269999999995</v>
      </c>
      <c r="HV366">
        <v>0.54397200000000001</v>
      </c>
      <c r="HW366">
        <v>19.123950000000001</v>
      </c>
      <c r="HX366" s="1">
        <v>2.150987E-2</v>
      </c>
      <c r="HY366" s="1">
        <v>7.460572</v>
      </c>
      <c r="HZ366">
        <v>0.54381480000000004</v>
      </c>
      <c r="IA366">
        <v>18.7257</v>
      </c>
      <c r="IB366" s="1">
        <v>1.988096E-2</v>
      </c>
      <c r="IC366" s="1">
        <v>6.8846530000000001</v>
      </c>
      <c r="ID366">
        <v>0.54307890000000003</v>
      </c>
      <c r="IE366">
        <v>18.695440000000001</v>
      </c>
      <c r="IF366" s="1">
        <v>1.8317320000000002E-2</v>
      </c>
      <c r="IG366" s="1">
        <v>6.3310570000000004</v>
      </c>
      <c r="IH366">
        <v>0.54250640000000006</v>
      </c>
      <c r="II366">
        <v>18.895340000000001</v>
      </c>
      <c r="IJ366" s="1">
        <v>1.68536E-2</v>
      </c>
      <c r="IK366" s="1">
        <v>5.8120200000000004</v>
      </c>
      <c r="IL366">
        <v>0.54208120000000004</v>
      </c>
      <c r="IM366">
        <v>19.326080000000001</v>
      </c>
      <c r="IN366" s="1">
        <v>1.547949E-2</v>
      </c>
      <c r="IO366" s="1">
        <v>5.3267709999999999</v>
      </c>
      <c r="IP366">
        <v>0.54182580000000002</v>
      </c>
      <c r="IQ366">
        <v>19.459250000000001</v>
      </c>
      <c r="IR366" s="1">
        <v>1.422562E-2</v>
      </c>
      <c r="IS366" s="1">
        <v>4.8843930000000002</v>
      </c>
      <c r="IT366">
        <v>0.54166060000000005</v>
      </c>
      <c r="IU366">
        <v>19.35718</v>
      </c>
      <c r="IV366" s="1">
        <v>1.3070740000000001E-2</v>
      </c>
      <c r="IW366" s="1">
        <v>4.4784610000000002</v>
      </c>
      <c r="IX366">
        <v>0.54144720000000002</v>
      </c>
      <c r="IY366">
        <v>19.242329999999999</v>
      </c>
      <c r="IZ366" s="1">
        <v>1.2006899999999999E-2</v>
      </c>
      <c r="JA366" s="1">
        <v>4.1068340000000001</v>
      </c>
      <c r="JB366">
        <v>0.54122789999999998</v>
      </c>
      <c r="JC366">
        <v>19.035789999999999</v>
      </c>
      <c r="JD366" s="1">
        <v>1.103021E-2</v>
      </c>
      <c r="JE366" s="1">
        <v>3.767204</v>
      </c>
      <c r="JF366">
        <v>0.54079250000000001</v>
      </c>
      <c r="JG366">
        <v>19.179539999999999</v>
      </c>
      <c r="JH366" s="1">
        <v>1.01411E-2</v>
      </c>
      <c r="JI366" s="1">
        <v>3.4608059999999998</v>
      </c>
      <c r="JJ366">
        <v>0.54062149999999998</v>
      </c>
      <c r="JK366">
        <v>19.434889999999999</v>
      </c>
      <c r="JL366" s="1">
        <v>9.3324040000000007E-3</v>
      </c>
      <c r="JM366" s="1">
        <v>3.1813370000000001</v>
      </c>
      <c r="JN366">
        <v>0.54092419999999997</v>
      </c>
      <c r="JO366">
        <v>19.6465</v>
      </c>
      <c r="JP366" s="1">
        <v>8.6050160000000001E-3</v>
      </c>
      <c r="JQ366" s="1">
        <v>2.9289299999999998</v>
      </c>
      <c r="JR366">
        <v>0.53880260000000002</v>
      </c>
      <c r="JS366">
        <v>20.105329999999999</v>
      </c>
      <c r="JT366" s="1">
        <v>7.8917510000000007E-3</v>
      </c>
      <c r="JU366" s="1">
        <v>2.6923949999999999</v>
      </c>
      <c r="JV366">
        <v>0.53669140000000004</v>
      </c>
      <c r="JW366">
        <v>20.54128</v>
      </c>
      <c r="JX366" s="1">
        <v>7.2741619999999998E-3</v>
      </c>
      <c r="JY366" s="1">
        <v>2.4888880000000002</v>
      </c>
      <c r="JZ366">
        <v>0.53475700000000004</v>
      </c>
      <c r="KA366">
        <v>20.435949999999998</v>
      </c>
      <c r="KB366" s="1">
        <v>6.7016469999999998E-3</v>
      </c>
      <c r="KC366" s="1">
        <v>2.2990789999999999</v>
      </c>
      <c r="KD366">
        <v>0.53323290000000001</v>
      </c>
      <c r="KE366">
        <v>20.14573</v>
      </c>
      <c r="KF366" s="1">
        <v>6.1690299999999998E-3</v>
      </c>
      <c r="KG366" s="1">
        <v>2.1211720000000001</v>
      </c>
      <c r="KH366">
        <v>0.53185269999999996</v>
      </c>
      <c r="KI366">
        <v>19.859449999999999</v>
      </c>
      <c r="KJ366" s="1">
        <v>5.6652040000000001E-3</v>
      </c>
      <c r="KK366" s="1">
        <v>1.952213</v>
      </c>
      <c r="KL366">
        <v>0.53078840000000005</v>
      </c>
      <c r="KM366">
        <v>20.092220000000001</v>
      </c>
      <c r="KN366" s="1">
        <v>5.187405E-3</v>
      </c>
      <c r="KO366" s="1">
        <v>1.790665</v>
      </c>
      <c r="KP366">
        <v>0.52984070000000005</v>
      </c>
      <c r="KQ366">
        <v>20.606079999999999</v>
      </c>
      <c r="KR366" s="1">
        <v>4.7270940000000003E-3</v>
      </c>
      <c r="KS366" s="1">
        <v>1.634835</v>
      </c>
      <c r="KT366">
        <v>0.52915760000000001</v>
      </c>
      <c r="KU366">
        <v>21.202960000000001</v>
      </c>
      <c r="KV366" s="1">
        <v>4.2825349999999996E-3</v>
      </c>
      <c r="KW366" s="1">
        <v>1.483161</v>
      </c>
      <c r="KX366">
        <v>0.52873190000000003</v>
      </c>
      <c r="KY366">
        <v>21.831420000000001</v>
      </c>
      <c r="KZ366" s="1">
        <v>3.852224E-3</v>
      </c>
      <c r="LA366" s="1">
        <v>1.3355760000000001</v>
      </c>
      <c r="LB366">
        <v>0.52833229999999998</v>
      </c>
      <c r="LC366">
        <v>22.042829999999999</v>
      </c>
      <c r="LD366" s="1">
        <v>3.431524E-3</v>
      </c>
      <c r="LE366" s="1">
        <v>1.191281</v>
      </c>
      <c r="LF366">
        <v>0.52810460000000004</v>
      </c>
      <c r="LG366">
        <v>21.773540000000001</v>
      </c>
      <c r="LH366" s="1">
        <v>3.019248E-3</v>
      </c>
      <c r="LI366" s="1">
        <v>1.0493159999999999</v>
      </c>
      <c r="LJ366">
        <v>0.52785550000000003</v>
      </c>
      <c r="LK366">
        <v>21.44669</v>
      </c>
      <c r="LL366" s="1">
        <v>2.6132579999999998E-3</v>
      </c>
      <c r="LM366" s="1">
        <v>0.9095105</v>
      </c>
      <c r="LN366">
        <v>0.52764330000000004</v>
      </c>
      <c r="LO366">
        <v>21.11185</v>
      </c>
      <c r="LP366" s="1">
        <v>2.2210149999999998E-3</v>
      </c>
      <c r="LQ366" s="1">
        <v>0.77417639999999999</v>
      </c>
      <c r="LR366">
        <v>0.52750830000000004</v>
      </c>
      <c r="LS366">
        <v>21.270240000000001</v>
      </c>
      <c r="LT366" s="1">
        <v>1.857493E-3</v>
      </c>
      <c r="LU366" s="1">
        <v>0.64819380000000004</v>
      </c>
      <c r="LV366">
        <v>0.52764250000000001</v>
      </c>
      <c r="LW366">
        <v>21.646560000000001</v>
      </c>
      <c r="LX366" s="1">
        <v>1.5383599999999999E-3</v>
      </c>
      <c r="LY366" s="1">
        <v>0.53694520000000001</v>
      </c>
      <c r="LZ366">
        <v>0.52804450000000003</v>
      </c>
      <c r="MA366">
        <v>22.081790000000002</v>
      </c>
      <c r="MB366" s="1">
        <v>1.2746490000000001E-3</v>
      </c>
      <c r="MC366" s="1">
        <v>0.44449159999999999</v>
      </c>
      <c r="MD366">
        <v>0.5286286</v>
      </c>
      <c r="ME366">
        <v>22.495979999999999</v>
      </c>
      <c r="MF366" s="1">
        <v>1.0686700000000001E-3</v>
      </c>
      <c r="MG366" s="1">
        <v>0.371971</v>
      </c>
      <c r="MH366">
        <v>0.5292443</v>
      </c>
      <c r="MI366">
        <v>22.576689999999999</v>
      </c>
      <c r="MJ366" s="1">
        <v>9.1418300000000005E-4</v>
      </c>
      <c r="MK366" s="1">
        <v>0.31746829999999998</v>
      </c>
      <c r="ML366">
        <v>0.52994209999999997</v>
      </c>
      <c r="MM366">
        <v>22.248930000000001</v>
      </c>
      <c r="MN366" s="1">
        <v>7.997786E-4</v>
      </c>
      <c r="MO366" s="1">
        <v>0.27704830000000003</v>
      </c>
      <c r="MP366">
        <v>0.53062149999999997</v>
      </c>
      <c r="MQ366">
        <v>21.8462</v>
      </c>
      <c r="MR366" s="1">
        <v>7.1307059999999999E-4</v>
      </c>
      <c r="MS366" s="1">
        <v>0.24648999999999999</v>
      </c>
      <c r="MT366">
        <v>0.53123739999999997</v>
      </c>
      <c r="MU366">
        <v>21.412099999999999</v>
      </c>
      <c r="MV366" s="1">
        <v>6.4451530000000001E-4</v>
      </c>
      <c r="MW366" s="1">
        <v>0.22239310000000001</v>
      </c>
      <c r="MX366">
        <v>0.5319045</v>
      </c>
      <c r="MY366">
        <v>21.34534</v>
      </c>
      <c r="MZ366" s="1">
        <v>5.8819380000000004E-4</v>
      </c>
      <c r="NA366" s="1">
        <v>0.20263600000000001</v>
      </c>
      <c r="NB366">
        <v>0.53271290000000004</v>
      </c>
      <c r="NC366">
        <v>20.944500000000001</v>
      </c>
      <c r="ND366" s="1">
        <v>5.4088870000000002E-4</v>
      </c>
      <c r="NE366" s="1">
        <v>0.18596670000000001</v>
      </c>
      <c r="NF366">
        <v>0.53371120000000005</v>
      </c>
      <c r="NG366">
        <v>20.950679999999998</v>
      </c>
      <c r="NH366" s="1">
        <v>5.0092430000000002E-4</v>
      </c>
      <c r="NI366" s="1">
        <v>0.17183039999999999</v>
      </c>
      <c r="NJ366">
        <v>0.53484549999999997</v>
      </c>
      <c r="NK366">
        <v>21.24297</v>
      </c>
      <c r="NL366" s="1">
        <v>4.6707330000000003E-4</v>
      </c>
      <c r="NM366" s="1">
        <v>0.1598089</v>
      </c>
      <c r="NN366">
        <v>0.5359775</v>
      </c>
      <c r="NO366">
        <v>21.355080000000001</v>
      </c>
      <c r="NP366" s="1">
        <v>4.383322E-4</v>
      </c>
      <c r="NQ366" s="1">
        <v>0.1495901</v>
      </c>
      <c r="NR366">
        <v>0.5371302</v>
      </c>
      <c r="NS366">
        <v>21.187059999999999</v>
      </c>
      <c r="NT366" s="1">
        <v>4.1350689999999999E-4</v>
      </c>
      <c r="NU366" s="1">
        <v>0.1407513</v>
      </c>
      <c r="NV366">
        <v>0.53823049999999995</v>
      </c>
      <c r="NW366">
        <v>20.955680000000001</v>
      </c>
      <c r="NX366" s="1">
        <v>3.9155160000000001E-4</v>
      </c>
      <c r="NY366" s="1">
        <v>0.1329545</v>
      </c>
      <c r="NZ366">
        <v>0.5392922</v>
      </c>
      <c r="OA366">
        <v>20.789829999999998</v>
      </c>
      <c r="OB366" s="1">
        <v>3.7182269999999997E-4</v>
      </c>
      <c r="OC366" s="1">
        <v>0.1259604</v>
      </c>
      <c r="OD366">
        <v>0.54015679999999999</v>
      </c>
      <c r="OE366">
        <v>21.264469999999999</v>
      </c>
      <c r="OF366" s="1">
        <v>3.5367580000000002E-4</v>
      </c>
      <c r="OG366" s="1">
        <v>0.1195768</v>
      </c>
      <c r="OH366">
        <v>0.54047900000000004</v>
      </c>
      <c r="OI366">
        <v>22.039940000000001</v>
      </c>
      <c r="OJ366" s="1">
        <v>3.3704409999999997E-4</v>
      </c>
      <c r="OK366" s="1">
        <v>0.1138226</v>
      </c>
    </row>
    <row r="367" spans="1:401" x14ac:dyDescent="0.35">
      <c r="A367">
        <v>376</v>
      </c>
      <c r="B367" t="s">
        <v>4</v>
      </c>
      <c r="C367" t="s">
        <v>364</v>
      </c>
      <c r="D367" t="s">
        <v>374</v>
      </c>
      <c r="E367">
        <v>822.96310000000005</v>
      </c>
      <c r="F367">
        <v>0.62277879999999997</v>
      </c>
      <c r="G367">
        <v>18.138190000000002</v>
      </c>
      <c r="H367">
        <v>0</v>
      </c>
      <c r="I367">
        <v>0</v>
      </c>
      <c r="J367">
        <v>0.62126709999999996</v>
      </c>
      <c r="K367">
        <v>18.37415</v>
      </c>
      <c r="L367">
        <v>0</v>
      </c>
      <c r="M367">
        <v>0</v>
      </c>
      <c r="N367">
        <v>0.61988920000000003</v>
      </c>
      <c r="O367">
        <v>18.640750000000001</v>
      </c>
      <c r="P367">
        <v>0</v>
      </c>
      <c r="Q367">
        <v>0</v>
      </c>
      <c r="R367">
        <v>0.61851829999999997</v>
      </c>
      <c r="S367">
        <v>18.99259</v>
      </c>
      <c r="T367">
        <v>0</v>
      </c>
      <c r="U367">
        <v>0</v>
      </c>
      <c r="V367">
        <v>0.61716970000000004</v>
      </c>
      <c r="W367">
        <v>19.507819999999999</v>
      </c>
      <c r="X367">
        <v>0</v>
      </c>
      <c r="Y367">
        <v>0</v>
      </c>
      <c r="Z367">
        <v>0.61584369999999999</v>
      </c>
      <c r="AA367">
        <v>19.816859999999998</v>
      </c>
      <c r="AB367">
        <v>0</v>
      </c>
      <c r="AC367">
        <v>0</v>
      </c>
      <c r="AD367">
        <v>0.61447580000000002</v>
      </c>
      <c r="AE367">
        <v>19.769400000000001</v>
      </c>
      <c r="AF367">
        <v>0</v>
      </c>
      <c r="AG367">
        <v>0</v>
      </c>
      <c r="AH367">
        <v>0.61312549999999999</v>
      </c>
      <c r="AI367">
        <v>19.53388</v>
      </c>
      <c r="AJ367">
        <v>0</v>
      </c>
      <c r="AK367">
        <v>0</v>
      </c>
      <c r="AL367">
        <v>0.61192740000000001</v>
      </c>
      <c r="AM367">
        <v>19.060420000000001</v>
      </c>
      <c r="AN367">
        <v>0</v>
      </c>
      <c r="AO367">
        <v>0</v>
      </c>
      <c r="AP367">
        <v>0.61073940000000004</v>
      </c>
      <c r="AQ367">
        <v>19.047989999999999</v>
      </c>
      <c r="AR367">
        <v>0</v>
      </c>
      <c r="AS367">
        <v>0</v>
      </c>
      <c r="AT367">
        <v>0.60960259999999999</v>
      </c>
      <c r="AU367">
        <v>19.28642</v>
      </c>
      <c r="AV367">
        <v>0</v>
      </c>
      <c r="AW367">
        <v>0</v>
      </c>
      <c r="AX367">
        <v>0.60851630000000001</v>
      </c>
      <c r="AY367">
        <v>19.591239999999999</v>
      </c>
      <c r="AZ367">
        <v>0</v>
      </c>
      <c r="BA367">
        <v>0</v>
      </c>
      <c r="BB367">
        <v>0.6075237</v>
      </c>
      <c r="BC367">
        <v>20.043050000000001</v>
      </c>
      <c r="BD367">
        <v>0</v>
      </c>
      <c r="BE367">
        <v>0</v>
      </c>
      <c r="BF367">
        <v>0.60652830000000002</v>
      </c>
      <c r="BG367">
        <v>20.309429999999999</v>
      </c>
      <c r="BH367">
        <v>0</v>
      </c>
      <c r="BI367">
        <v>0</v>
      </c>
      <c r="BJ367">
        <v>0.60558869999999998</v>
      </c>
      <c r="BK367">
        <v>20.285900000000002</v>
      </c>
      <c r="BL367">
        <v>0</v>
      </c>
      <c r="BM367">
        <v>0</v>
      </c>
      <c r="BN367">
        <v>0.6046397</v>
      </c>
      <c r="BO367">
        <v>20.142040000000001</v>
      </c>
      <c r="BP367">
        <v>0</v>
      </c>
      <c r="BQ367">
        <v>0</v>
      </c>
      <c r="BR367">
        <v>0.60363540000000004</v>
      </c>
      <c r="BS367">
        <v>19.80911</v>
      </c>
      <c r="BT367">
        <v>0</v>
      </c>
      <c r="BU367">
        <v>0</v>
      </c>
      <c r="BV367">
        <v>0.60273949999999998</v>
      </c>
      <c r="BW367">
        <v>19.658650000000002</v>
      </c>
      <c r="BX367">
        <v>2.8684830000000002E-34</v>
      </c>
      <c r="BY367">
        <v>9.307627E-32</v>
      </c>
      <c r="BZ367">
        <v>0.60187109999999999</v>
      </c>
      <c r="CA367">
        <v>19.467590000000001</v>
      </c>
      <c r="CB367" s="1">
        <v>3.5727229999999999E-24</v>
      </c>
      <c r="CC367" s="1">
        <v>9.1681549999999997E-22</v>
      </c>
      <c r="CD367">
        <v>0.60108039999999996</v>
      </c>
      <c r="CE367">
        <v>19.430240000000001</v>
      </c>
      <c r="CF367" s="1">
        <v>4.1320110000000001E-18</v>
      </c>
      <c r="CG367" s="1">
        <v>1.2050599999999999E-15</v>
      </c>
      <c r="CH367">
        <v>0.60051929999999998</v>
      </c>
      <c r="CI367">
        <v>19.401</v>
      </c>
      <c r="CJ367" s="1">
        <v>1.9258790000000001E-12</v>
      </c>
      <c r="CK367" s="1">
        <v>5.1121060000000002E-10</v>
      </c>
      <c r="CL367">
        <v>0.59989459999999994</v>
      </c>
      <c r="CM367">
        <v>19.29983</v>
      </c>
      <c r="CN367" s="1">
        <v>5.699007E-9</v>
      </c>
      <c r="CO367" s="1">
        <v>1.5678700000000001E-6</v>
      </c>
      <c r="CP367">
        <v>0.59929080000000001</v>
      </c>
      <c r="CQ367">
        <v>19.21124</v>
      </c>
      <c r="CR367" s="1">
        <v>2.458791E-6</v>
      </c>
      <c r="CS367" s="1">
        <v>6.9471150000000005E-4</v>
      </c>
      <c r="CT367">
        <v>0.59864850000000003</v>
      </c>
      <c r="CU367">
        <v>19.028939999999999</v>
      </c>
      <c r="CV367" s="1">
        <v>2.8442300000000001E-4</v>
      </c>
      <c r="CW367" s="1">
        <v>8.2324270000000005E-2</v>
      </c>
      <c r="CX367">
        <v>0.59791740000000004</v>
      </c>
      <c r="CY367">
        <v>18.744009999999999</v>
      </c>
      <c r="CZ367" s="1">
        <v>1.1981520000000001E-2</v>
      </c>
      <c r="DA367" s="1">
        <v>3.5415939999999999</v>
      </c>
      <c r="DB367">
        <v>0.59694939999999996</v>
      </c>
      <c r="DC367">
        <v>18.82038</v>
      </c>
      <c r="DD367" s="1">
        <v>0.22058150000000001</v>
      </c>
      <c r="DE367" s="1">
        <v>66.458470000000005</v>
      </c>
      <c r="DF367">
        <v>0.59560170000000001</v>
      </c>
      <c r="DG367">
        <v>18.801780000000001</v>
      </c>
      <c r="DH367" s="1">
        <v>2.0162070000000001</v>
      </c>
      <c r="DI367">
        <v>618.76199999999994</v>
      </c>
      <c r="DJ367">
        <v>0.59393640000000003</v>
      </c>
      <c r="DK367">
        <v>18.900849999999998</v>
      </c>
      <c r="DL367" s="1">
        <v>10.10947</v>
      </c>
      <c r="DM367">
        <v>3155.268</v>
      </c>
      <c r="DN367">
        <v>0.59210759999999996</v>
      </c>
      <c r="DO367">
        <v>19.147179999999999</v>
      </c>
      <c r="DP367">
        <v>30.072949999999999</v>
      </c>
      <c r="DQ367">
        <v>9535.1360000000004</v>
      </c>
      <c r="DR367">
        <v>0.59020539999999999</v>
      </c>
      <c r="DS367">
        <v>19.228470000000002</v>
      </c>
      <c r="DT367">
        <v>56.690959999999997</v>
      </c>
      <c r="DU367">
        <v>18243.32</v>
      </c>
      <c r="DV367">
        <v>0.5883005</v>
      </c>
      <c r="DW367">
        <v>19.105810000000002</v>
      </c>
      <c r="DX367">
        <v>71.458789999999993</v>
      </c>
      <c r="DY367">
        <v>23310.27</v>
      </c>
      <c r="DZ367">
        <v>0.58632629999999997</v>
      </c>
      <c r="EA367">
        <v>18.89677</v>
      </c>
      <c r="EB367">
        <v>62.689660000000003</v>
      </c>
      <c r="EC367">
        <v>20709.939999999999</v>
      </c>
      <c r="ED367">
        <v>0.58429710000000001</v>
      </c>
      <c r="EE367">
        <v>18.71594</v>
      </c>
      <c r="EF367">
        <v>39.879010000000001</v>
      </c>
      <c r="EG367">
        <v>13328.95</v>
      </c>
      <c r="EH367">
        <v>0.58223899999999995</v>
      </c>
      <c r="EI367">
        <v>19.09694</v>
      </c>
      <c r="EJ367">
        <v>19.142949999999999</v>
      </c>
      <c r="EK367">
        <v>6465.9120000000003</v>
      </c>
      <c r="EL367">
        <v>0.57994760000000001</v>
      </c>
      <c r="EM367">
        <v>19.467770000000002</v>
      </c>
      <c r="EN367">
        <v>7.1352060000000002</v>
      </c>
      <c r="EO367">
        <v>2434.6460000000002</v>
      </c>
      <c r="EP367">
        <v>0.57754740000000004</v>
      </c>
      <c r="EQ367">
        <v>19.838740000000001</v>
      </c>
      <c r="ER367">
        <v>2.1510159999999998</v>
      </c>
      <c r="ES367">
        <v>740.51030000000003</v>
      </c>
      <c r="ET367">
        <v>0.57489869999999998</v>
      </c>
      <c r="EU367">
        <v>20.432089999999999</v>
      </c>
      <c r="EV367">
        <v>0.56178600000000001</v>
      </c>
      <c r="EW367">
        <v>194.53489999999999</v>
      </c>
      <c r="EX367">
        <v>0.57203820000000005</v>
      </c>
      <c r="EY367">
        <v>20.689250000000001</v>
      </c>
      <c r="EZ367">
        <v>0.15473190000000001</v>
      </c>
      <c r="FA367">
        <v>53.398519999999998</v>
      </c>
      <c r="FB367">
        <v>0.56907529999999995</v>
      </c>
      <c r="FC367">
        <v>20.485610000000001</v>
      </c>
      <c r="FD367">
        <v>6.5747479999999997E-2</v>
      </c>
      <c r="FE367">
        <v>22.34967</v>
      </c>
      <c r="FF367">
        <v>0.56592480000000001</v>
      </c>
      <c r="FG367">
        <v>20.21519</v>
      </c>
      <c r="FH367">
        <v>4.6858499999999997E-2</v>
      </c>
      <c r="FI367">
        <v>15.7927</v>
      </c>
      <c r="FJ367">
        <v>0.56256260000000002</v>
      </c>
      <c r="FK367">
        <v>19.86103</v>
      </c>
      <c r="FL367">
        <v>4.1418330000000003E-2</v>
      </c>
      <c r="FM367">
        <v>13.968500000000001</v>
      </c>
      <c r="FN367">
        <v>0.55957509999999999</v>
      </c>
      <c r="FO367">
        <v>19.992059999999999</v>
      </c>
      <c r="FP367">
        <v>3.8496839999999997E-2</v>
      </c>
      <c r="FQ367">
        <v>13.01702</v>
      </c>
      <c r="FR367">
        <v>0.55754519999999996</v>
      </c>
      <c r="FS367">
        <v>20.299689999999998</v>
      </c>
      <c r="FT367" s="1">
        <v>3.614647E-2</v>
      </c>
      <c r="FU367">
        <v>12.24056</v>
      </c>
      <c r="FV367">
        <v>0.55546150000000005</v>
      </c>
      <c r="FW367">
        <v>20.551939999999998</v>
      </c>
      <c r="FX367" s="1">
        <v>3.3941399999999997E-2</v>
      </c>
      <c r="FY367">
        <v>11.511699999999999</v>
      </c>
      <c r="FZ367">
        <v>0.55315610000000004</v>
      </c>
      <c r="GA367">
        <v>20.943280000000001</v>
      </c>
      <c r="GB367" s="1">
        <v>3.18207E-2</v>
      </c>
      <c r="GC367">
        <v>10.81278</v>
      </c>
      <c r="GD367">
        <v>0.55088510000000002</v>
      </c>
      <c r="GE367">
        <v>21.0642</v>
      </c>
      <c r="GF367" s="1">
        <v>2.991835E-2</v>
      </c>
      <c r="GG367" s="1">
        <v>10.18477</v>
      </c>
      <c r="GH367">
        <v>0.54858980000000002</v>
      </c>
      <c r="GI367">
        <v>20.88015</v>
      </c>
      <c r="GJ367" s="1">
        <v>2.8400040000000001E-2</v>
      </c>
      <c r="GK367" s="1">
        <v>9.6820640000000004</v>
      </c>
      <c r="GL367">
        <v>0.54635639999999996</v>
      </c>
      <c r="GM367">
        <v>20.570360000000001</v>
      </c>
      <c r="GN367" s="1">
        <v>2.7491270000000002E-2</v>
      </c>
      <c r="GO367" s="1">
        <v>9.3821949999999994</v>
      </c>
      <c r="GP367">
        <v>0.54369129999999999</v>
      </c>
      <c r="GQ367">
        <v>20.19314</v>
      </c>
      <c r="GR367" s="1">
        <v>2.7243460000000001E-2</v>
      </c>
      <c r="GS367" s="1">
        <v>9.3124400000000005</v>
      </c>
      <c r="GT367">
        <v>0.54135409999999995</v>
      </c>
      <c r="GU367">
        <v>19.84965</v>
      </c>
      <c r="GV367" s="1">
        <v>2.7500409999999999E-2</v>
      </c>
      <c r="GW367" s="1">
        <v>9.4134049999999991</v>
      </c>
      <c r="GX367">
        <v>0.53936459999999997</v>
      </c>
      <c r="GY367">
        <v>19.910740000000001</v>
      </c>
      <c r="GZ367" s="1">
        <v>2.7831959999999999E-2</v>
      </c>
      <c r="HA367" s="1">
        <v>9.5398359999999993</v>
      </c>
      <c r="HB367">
        <v>0.53748949999999995</v>
      </c>
      <c r="HC367">
        <v>19.990359999999999</v>
      </c>
      <c r="HD367" s="1">
        <v>2.7859269999999998E-2</v>
      </c>
      <c r="HE367" s="1">
        <v>9.5630400000000009</v>
      </c>
      <c r="HF367">
        <v>0.5355858</v>
      </c>
      <c r="HG367">
        <v>20.093830000000001</v>
      </c>
      <c r="HH367" s="1">
        <v>2.734439E-2</v>
      </c>
      <c r="HI367" s="1">
        <v>9.4013410000000004</v>
      </c>
      <c r="HJ367">
        <v>0.53370700000000004</v>
      </c>
      <c r="HK367">
        <v>20.044119999999999</v>
      </c>
      <c r="HL367" s="1">
        <v>2.633632E-2</v>
      </c>
      <c r="HM367" s="1">
        <v>9.0664560000000005</v>
      </c>
      <c r="HN367">
        <v>0.53189869999999995</v>
      </c>
      <c r="HO367">
        <v>19.903030000000001</v>
      </c>
      <c r="HP367" s="1">
        <v>2.4963599999999999E-2</v>
      </c>
      <c r="HQ367" s="1">
        <v>8.6031230000000001</v>
      </c>
      <c r="HR367">
        <v>0.53012309999999996</v>
      </c>
      <c r="HS367">
        <v>19.605070000000001</v>
      </c>
      <c r="HT367" s="1">
        <v>2.335344E-2</v>
      </c>
      <c r="HU367" s="1">
        <v>8.0557470000000002</v>
      </c>
      <c r="HV367">
        <v>0.52816960000000002</v>
      </c>
      <c r="HW367">
        <v>19.142849999999999</v>
      </c>
      <c r="HX367" s="1">
        <v>2.1683930000000001E-2</v>
      </c>
      <c r="HY367" s="1">
        <v>7.4870089999999996</v>
      </c>
      <c r="HZ367">
        <v>0.52662129999999996</v>
      </c>
      <c r="IA367">
        <v>18.750170000000001</v>
      </c>
      <c r="IB367" s="1">
        <v>2.0052810000000001E-2</v>
      </c>
      <c r="IC367" s="1">
        <v>6.9255709999999997</v>
      </c>
      <c r="ID367">
        <v>0.52551760000000003</v>
      </c>
      <c r="IE367">
        <v>18.7117</v>
      </c>
      <c r="IF367" s="1">
        <v>1.8477560000000001E-2</v>
      </c>
      <c r="IG367" s="1">
        <v>6.3761080000000003</v>
      </c>
      <c r="IH367">
        <v>0.52469460000000001</v>
      </c>
      <c r="II367">
        <v>18.895769999999999</v>
      </c>
      <c r="IJ367" s="1">
        <v>1.7005389999999999E-2</v>
      </c>
      <c r="IK367" s="1">
        <v>5.8603880000000004</v>
      </c>
      <c r="IL367">
        <v>0.52395670000000005</v>
      </c>
      <c r="IM367">
        <v>19.314859999999999</v>
      </c>
      <c r="IN367" s="1">
        <v>1.5620820000000001E-2</v>
      </c>
      <c r="IO367" s="1">
        <v>5.3779060000000003</v>
      </c>
      <c r="IP367">
        <v>0.52338830000000003</v>
      </c>
      <c r="IQ367">
        <v>19.444279999999999</v>
      </c>
      <c r="IR367" s="1">
        <v>1.435345E-2</v>
      </c>
      <c r="IS367" s="1">
        <v>4.9363720000000004</v>
      </c>
      <c r="IT367">
        <v>0.52291500000000002</v>
      </c>
      <c r="IU367">
        <v>19.350809999999999</v>
      </c>
      <c r="IV367" s="1">
        <v>1.318834E-2</v>
      </c>
      <c r="IW367" s="1">
        <v>4.5311430000000001</v>
      </c>
      <c r="IX367">
        <v>0.52241150000000003</v>
      </c>
      <c r="IY367">
        <v>19.238489999999999</v>
      </c>
      <c r="IZ367" s="1">
        <v>1.2115910000000001E-2</v>
      </c>
      <c r="JA367" s="1">
        <v>4.1600149999999996</v>
      </c>
      <c r="JB367">
        <v>0.52186350000000004</v>
      </c>
      <c r="JC367">
        <v>19.045639999999999</v>
      </c>
      <c r="JD367" s="1">
        <v>1.1129399999999999E-2</v>
      </c>
      <c r="JE367" s="1">
        <v>3.8199589999999999</v>
      </c>
      <c r="JF367">
        <v>0.52115710000000004</v>
      </c>
      <c r="JG367">
        <v>19.193899999999999</v>
      </c>
      <c r="JH367" s="1">
        <v>1.0230889999999999E-2</v>
      </c>
      <c r="JI367" s="1">
        <v>3.5126949999999999</v>
      </c>
      <c r="JJ367">
        <v>0.520706</v>
      </c>
      <c r="JK367">
        <v>19.443290000000001</v>
      </c>
      <c r="JL367" s="1">
        <v>9.4133259999999996E-3</v>
      </c>
      <c r="JM367" s="1">
        <v>3.2319800000000001</v>
      </c>
      <c r="JN367">
        <v>0.52072320000000005</v>
      </c>
      <c r="JO367">
        <v>19.651409999999998</v>
      </c>
      <c r="JP367" s="1">
        <v>8.6794349999999992E-3</v>
      </c>
      <c r="JQ367" s="1">
        <v>2.9783879999999998</v>
      </c>
      <c r="JR367">
        <v>0.51892130000000003</v>
      </c>
      <c r="JS367">
        <v>20.094259999999998</v>
      </c>
      <c r="JT367" s="1">
        <v>7.9564270000000003E-3</v>
      </c>
      <c r="JU367" s="1">
        <v>2.7384249999999999</v>
      </c>
      <c r="JV367">
        <v>0.51698650000000002</v>
      </c>
      <c r="JW367">
        <v>20.518350000000002</v>
      </c>
      <c r="JX367" s="1">
        <v>7.3338750000000001E-3</v>
      </c>
      <c r="JY367" s="1">
        <v>2.5329929999999998</v>
      </c>
      <c r="JZ367">
        <v>0.51523629999999998</v>
      </c>
      <c r="KA367">
        <v>20.429040000000001</v>
      </c>
      <c r="KB367" s="1">
        <v>6.7570410000000001E-3</v>
      </c>
      <c r="KC367" s="1">
        <v>2.3414169999999999</v>
      </c>
      <c r="KD367">
        <v>0.51393750000000005</v>
      </c>
      <c r="KE367">
        <v>20.146370000000001</v>
      </c>
      <c r="KF367" s="1">
        <v>6.2215279999999996E-3</v>
      </c>
      <c r="KG367" s="1">
        <v>2.1620189999999999</v>
      </c>
      <c r="KH367">
        <v>0.51269370000000003</v>
      </c>
      <c r="KI367">
        <v>19.874610000000001</v>
      </c>
      <c r="KJ367" s="1">
        <v>5.714935E-3</v>
      </c>
      <c r="KK367" s="1">
        <v>1.9915080000000001</v>
      </c>
      <c r="KL367">
        <v>0.51175800000000005</v>
      </c>
      <c r="KM367">
        <v>20.11411</v>
      </c>
      <c r="KN367" s="1">
        <v>5.2349240000000002E-3</v>
      </c>
      <c r="KO367" s="1">
        <v>1.828368</v>
      </c>
      <c r="KP367">
        <v>0.51092190000000004</v>
      </c>
      <c r="KQ367">
        <v>20.623059999999999</v>
      </c>
      <c r="KR367" s="1">
        <v>4.7731869999999999E-3</v>
      </c>
      <c r="KS367" s="1">
        <v>1.670981</v>
      </c>
      <c r="KT367">
        <v>0.51031300000000002</v>
      </c>
      <c r="KU367">
        <v>21.218640000000001</v>
      </c>
      <c r="KV367" s="1">
        <v>4.3272720000000001E-3</v>
      </c>
      <c r="KW367" s="1">
        <v>1.517576</v>
      </c>
      <c r="KX367">
        <v>0.50997999999999999</v>
      </c>
      <c r="KY367">
        <v>21.83013</v>
      </c>
      <c r="KZ367" s="1">
        <v>3.8957420000000002E-3</v>
      </c>
      <c r="LA367" s="1">
        <v>1.368096</v>
      </c>
      <c r="LB367">
        <v>0.50965020000000005</v>
      </c>
      <c r="LC367">
        <v>22.030329999999999</v>
      </c>
      <c r="LD367" s="1">
        <v>3.4740869999999998E-3</v>
      </c>
      <c r="LE367" s="1">
        <v>1.221835</v>
      </c>
      <c r="LF367">
        <v>0.50950499999999999</v>
      </c>
      <c r="LG367">
        <v>21.772410000000001</v>
      </c>
      <c r="LH367" s="1">
        <v>3.0610780000000001E-3</v>
      </c>
      <c r="LI367" s="1">
        <v>1.0778350000000001</v>
      </c>
      <c r="LJ367">
        <v>0.50933150000000005</v>
      </c>
      <c r="LK367">
        <v>21.447600000000001</v>
      </c>
      <c r="LL367" s="1">
        <v>2.6541899999999998E-3</v>
      </c>
      <c r="LM367" s="1">
        <v>0.93587290000000001</v>
      </c>
      <c r="LN367">
        <v>0.50919510000000001</v>
      </c>
      <c r="LO367">
        <v>21.135590000000001</v>
      </c>
      <c r="LP367" s="1">
        <v>2.2601499999999998E-3</v>
      </c>
      <c r="LQ367" s="1">
        <v>0.79807600000000001</v>
      </c>
      <c r="LR367">
        <v>0.50908379999999998</v>
      </c>
      <c r="LS367">
        <v>21.304760000000002</v>
      </c>
      <c r="LT367" s="1">
        <v>1.892985E-3</v>
      </c>
      <c r="LU367" s="1">
        <v>0.66920939999999995</v>
      </c>
      <c r="LV367">
        <v>0.50926070000000001</v>
      </c>
      <c r="LW367">
        <v>21.680330000000001</v>
      </c>
      <c r="LX367" s="1">
        <v>1.5688919999999999E-3</v>
      </c>
      <c r="LY367" s="1">
        <v>0.55480870000000004</v>
      </c>
      <c r="LZ367">
        <v>0.5096579</v>
      </c>
      <c r="MA367">
        <v>22.11111</v>
      </c>
      <c r="MB367" s="1">
        <v>1.299239E-3</v>
      </c>
      <c r="MC367" s="1">
        <v>0.4591595</v>
      </c>
      <c r="MD367">
        <v>0.51022489999999998</v>
      </c>
      <c r="ME367">
        <v>22.5076</v>
      </c>
      <c r="MF367" s="1">
        <v>1.0875399999999999E-3</v>
      </c>
      <c r="MG367" s="1">
        <v>0.38379079999999999</v>
      </c>
      <c r="MH367">
        <v>0.51082799999999995</v>
      </c>
      <c r="MI367">
        <v>22.57075</v>
      </c>
      <c r="MJ367" s="1">
        <v>9.2815370000000005E-4</v>
      </c>
      <c r="MK367" s="1">
        <v>0.32693620000000001</v>
      </c>
      <c r="ML367">
        <v>0.51154040000000001</v>
      </c>
      <c r="MM367">
        <v>22.24954</v>
      </c>
      <c r="MN367" s="1">
        <v>8.1020690000000004E-4</v>
      </c>
      <c r="MO367" s="1">
        <v>0.28477980000000003</v>
      </c>
      <c r="MP367">
        <v>0.51217959999999996</v>
      </c>
      <c r="MQ367">
        <v>21.851690000000001</v>
      </c>
      <c r="MR367" s="1">
        <v>7.2107780000000004E-4</v>
      </c>
      <c r="MS367" s="1">
        <v>0.25298720000000002</v>
      </c>
      <c r="MT367">
        <v>0.51278000000000001</v>
      </c>
      <c r="MU367">
        <v>21.44087</v>
      </c>
      <c r="MV367" s="1">
        <v>6.5095439999999995E-4</v>
      </c>
      <c r="MW367" s="1">
        <v>0.22801299999999999</v>
      </c>
      <c r="MX367">
        <v>0.5134069</v>
      </c>
      <c r="MY367">
        <v>21.384049999999998</v>
      </c>
      <c r="MZ367" s="1">
        <v>5.9355509999999998E-4</v>
      </c>
      <c r="NA367" s="1">
        <v>0.20759710000000001</v>
      </c>
      <c r="NB367">
        <v>0.51416499999999998</v>
      </c>
      <c r="NC367">
        <v>20.991869999999999</v>
      </c>
      <c r="ND367" s="1">
        <v>5.4542550000000005E-4</v>
      </c>
      <c r="NE367" s="1">
        <v>0.1903917</v>
      </c>
      <c r="NF367">
        <v>0.51509260000000001</v>
      </c>
      <c r="NG367">
        <v>20.98922</v>
      </c>
      <c r="NH367" s="1">
        <v>5.0475119999999997E-4</v>
      </c>
      <c r="NI367" s="1">
        <v>0.17578849999999999</v>
      </c>
      <c r="NJ367">
        <v>0.51615319999999998</v>
      </c>
      <c r="NK367">
        <v>21.249320000000001</v>
      </c>
      <c r="NL367" s="1">
        <v>4.703129E-4</v>
      </c>
      <c r="NM367" s="1">
        <v>0.1633703</v>
      </c>
      <c r="NN367">
        <v>0.51724539999999997</v>
      </c>
      <c r="NO367">
        <v>21.350819999999999</v>
      </c>
      <c r="NP367" s="1">
        <v>4.4113099999999999E-4</v>
      </c>
      <c r="NQ367" s="1">
        <v>0.1528177</v>
      </c>
      <c r="NR367">
        <v>0.51832650000000002</v>
      </c>
      <c r="NS367">
        <v>21.18028</v>
      </c>
      <c r="NT367" s="1">
        <v>4.1595139999999999E-4</v>
      </c>
      <c r="NU367" s="1">
        <v>0.1436991</v>
      </c>
      <c r="NV367">
        <v>0.51934780000000003</v>
      </c>
      <c r="NW367">
        <v>20.95129</v>
      </c>
      <c r="NX367" s="1">
        <v>3.9371710000000001E-4</v>
      </c>
      <c r="NY367" s="1">
        <v>0.1356665</v>
      </c>
      <c r="NZ367">
        <v>0.52034000000000002</v>
      </c>
      <c r="OA367">
        <v>20.8033</v>
      </c>
      <c r="OB367" s="1">
        <v>3.7378450000000001E-4</v>
      </c>
      <c r="OC367" s="1">
        <v>0.12847149999999999</v>
      </c>
      <c r="OD367">
        <v>0.52115659999999997</v>
      </c>
      <c r="OE367">
        <v>21.279340000000001</v>
      </c>
      <c r="OF367" s="1">
        <v>3.554543E-4</v>
      </c>
      <c r="OG367" s="1">
        <v>0.12190670000000001</v>
      </c>
      <c r="OH367">
        <v>0.52149060000000003</v>
      </c>
      <c r="OI367">
        <v>22.051439999999999</v>
      </c>
      <c r="OJ367" s="1">
        <v>3.3864190000000002E-4</v>
      </c>
      <c r="OK367" s="1">
        <v>0.1159853</v>
      </c>
    </row>
    <row r="368" spans="1:401" x14ac:dyDescent="0.35">
      <c r="A368">
        <v>377</v>
      </c>
      <c r="B368" t="s">
        <v>4</v>
      </c>
      <c r="C368" t="s">
        <v>364</v>
      </c>
      <c r="D368" t="s">
        <v>375</v>
      </c>
      <c r="E368">
        <v>228.1611</v>
      </c>
      <c r="F368">
        <v>1.191446</v>
      </c>
      <c r="G368">
        <v>18.1447</v>
      </c>
      <c r="H368">
        <v>0</v>
      </c>
      <c r="I368">
        <v>0</v>
      </c>
      <c r="J368">
        <v>1.188048</v>
      </c>
      <c r="K368">
        <v>18.37548</v>
      </c>
      <c r="L368">
        <v>0</v>
      </c>
      <c r="M368">
        <v>0</v>
      </c>
      <c r="N368">
        <v>1.184931</v>
      </c>
      <c r="O368">
        <v>18.640630000000002</v>
      </c>
      <c r="P368">
        <v>0</v>
      </c>
      <c r="Q368">
        <v>0</v>
      </c>
      <c r="R368">
        <v>1.181819</v>
      </c>
      <c r="S368">
        <v>18.982710000000001</v>
      </c>
      <c r="T368">
        <v>0</v>
      </c>
      <c r="U368">
        <v>0</v>
      </c>
      <c r="V368">
        <v>1.1787799999999999</v>
      </c>
      <c r="W368">
        <v>19.489830000000001</v>
      </c>
      <c r="X368">
        <v>0</v>
      </c>
      <c r="Y368">
        <v>0</v>
      </c>
      <c r="Z368">
        <v>1.175781</v>
      </c>
      <c r="AA368">
        <v>19.804490000000001</v>
      </c>
      <c r="AB368">
        <v>0</v>
      </c>
      <c r="AC368">
        <v>0</v>
      </c>
      <c r="AD368">
        <v>1.1727129999999999</v>
      </c>
      <c r="AE368">
        <v>19.762280000000001</v>
      </c>
      <c r="AF368">
        <v>0</v>
      </c>
      <c r="AG368">
        <v>0</v>
      </c>
      <c r="AH368">
        <v>1.169667</v>
      </c>
      <c r="AI368">
        <v>19.542090000000002</v>
      </c>
      <c r="AJ368">
        <v>0</v>
      </c>
      <c r="AK368">
        <v>0</v>
      </c>
      <c r="AL368">
        <v>1.1669320000000001</v>
      </c>
      <c r="AM368">
        <v>19.080929999999999</v>
      </c>
      <c r="AN368">
        <v>0</v>
      </c>
      <c r="AO368">
        <v>0</v>
      </c>
      <c r="AP368">
        <v>1.164253</v>
      </c>
      <c r="AQ368">
        <v>19.061530000000001</v>
      </c>
      <c r="AR368">
        <v>0</v>
      </c>
      <c r="AS368">
        <v>0</v>
      </c>
      <c r="AT368">
        <v>1.161643</v>
      </c>
      <c r="AU368">
        <v>19.29627</v>
      </c>
      <c r="AV368">
        <v>0</v>
      </c>
      <c r="AW368">
        <v>0</v>
      </c>
      <c r="AX368">
        <v>1.159219</v>
      </c>
      <c r="AY368">
        <v>19.592790000000001</v>
      </c>
      <c r="AZ368">
        <v>0</v>
      </c>
      <c r="BA368">
        <v>0</v>
      </c>
      <c r="BB368">
        <v>1.1569499999999999</v>
      </c>
      <c r="BC368">
        <v>20.02826</v>
      </c>
      <c r="BD368">
        <v>0</v>
      </c>
      <c r="BE368">
        <v>0</v>
      </c>
      <c r="BF368">
        <v>1.1547080000000001</v>
      </c>
      <c r="BG368">
        <v>20.29617</v>
      </c>
      <c r="BH368">
        <v>0</v>
      </c>
      <c r="BI368">
        <v>0</v>
      </c>
      <c r="BJ368">
        <v>1.1525380000000001</v>
      </c>
      <c r="BK368">
        <v>20.280249999999999</v>
      </c>
      <c r="BL368">
        <v>0</v>
      </c>
      <c r="BM368">
        <v>0</v>
      </c>
      <c r="BN368">
        <v>1.1503479999999999</v>
      </c>
      <c r="BO368">
        <v>20.146940000000001</v>
      </c>
      <c r="BP368">
        <v>0</v>
      </c>
      <c r="BQ368">
        <v>0</v>
      </c>
      <c r="BR368">
        <v>1.148077</v>
      </c>
      <c r="BS368">
        <v>19.828520000000001</v>
      </c>
      <c r="BT368">
        <v>0</v>
      </c>
      <c r="BU368">
        <v>0</v>
      </c>
      <c r="BV368">
        <v>1.1460079999999999</v>
      </c>
      <c r="BW368">
        <v>19.676539999999999</v>
      </c>
      <c r="BX368">
        <v>9.2276309999999999E-35</v>
      </c>
      <c r="BY368">
        <v>6.1234279999999999E-33</v>
      </c>
      <c r="BZ368">
        <v>1.1440220000000001</v>
      </c>
      <c r="CA368">
        <v>19.487680000000001</v>
      </c>
      <c r="CB368">
        <v>1.7869969999999999E-24</v>
      </c>
      <c r="CC368" s="1">
        <v>1.2801639999999999E-22</v>
      </c>
      <c r="CD368">
        <v>1.142209</v>
      </c>
      <c r="CE368">
        <v>19.439160000000001</v>
      </c>
      <c r="CF368" s="1">
        <v>1.8168090000000001E-18</v>
      </c>
      <c r="CG368" s="1">
        <v>1.2649630000000001E-16</v>
      </c>
      <c r="CH368">
        <v>1.140887</v>
      </c>
      <c r="CI368">
        <v>19.40326</v>
      </c>
      <c r="CJ368" s="1">
        <v>1.102247E-12</v>
      </c>
      <c r="CK368" s="1">
        <v>8.0998169999999995E-11</v>
      </c>
      <c r="CL368">
        <v>1.139424</v>
      </c>
      <c r="CM368">
        <v>19.29909</v>
      </c>
      <c r="CN368" s="1">
        <v>3.668438E-9</v>
      </c>
      <c r="CO368" s="1">
        <v>2.75964E-7</v>
      </c>
      <c r="CP368">
        <v>1.1380140000000001</v>
      </c>
      <c r="CQ368">
        <v>19.20955</v>
      </c>
      <c r="CR368" s="1">
        <v>1.713852E-6</v>
      </c>
      <c r="CS368" s="1">
        <v>1.307654E-4</v>
      </c>
      <c r="CT368">
        <v>1.1365209999999999</v>
      </c>
      <c r="CU368">
        <v>19.037859999999998</v>
      </c>
      <c r="CV368" s="1">
        <v>2.1146709999999999E-4</v>
      </c>
      <c r="CW368" s="1">
        <v>1.634379E-2</v>
      </c>
      <c r="CX368">
        <v>1.1348739999999999</v>
      </c>
      <c r="CY368">
        <v>18.7575</v>
      </c>
      <c r="CZ368" s="1">
        <v>9.4151789999999992E-3</v>
      </c>
      <c r="DA368" s="1">
        <v>0.73572530000000003</v>
      </c>
      <c r="DB368">
        <v>1.1327370000000001</v>
      </c>
      <c r="DC368">
        <v>18.82715</v>
      </c>
      <c r="DD368" s="1">
        <v>0.1820513</v>
      </c>
      <c r="DE368" s="1">
        <v>14.37246</v>
      </c>
      <c r="DF368">
        <v>1.12985</v>
      </c>
      <c r="DG368">
        <v>18.80977</v>
      </c>
      <c r="DH368" s="1">
        <v>1.7390810000000001</v>
      </c>
      <c r="DI368">
        <v>138.77170000000001</v>
      </c>
      <c r="DJ368">
        <v>1.1262289999999999</v>
      </c>
      <c r="DK368">
        <v>18.900120000000001</v>
      </c>
      <c r="DL368" s="1">
        <v>9.0762300000000007</v>
      </c>
      <c r="DM368">
        <v>731.64700000000005</v>
      </c>
      <c r="DN368">
        <v>1.1222380000000001</v>
      </c>
      <c r="DO368">
        <v>19.13683</v>
      </c>
      <c r="DP368">
        <v>28.0047</v>
      </c>
      <c r="DQ368">
        <v>2280.2289999999998</v>
      </c>
      <c r="DR368">
        <v>1.118099</v>
      </c>
      <c r="DS368">
        <v>19.223880000000001</v>
      </c>
      <c r="DT368">
        <v>54.594549999999998</v>
      </c>
      <c r="DU368">
        <v>4489.5</v>
      </c>
      <c r="DV368">
        <v>1.1138980000000001</v>
      </c>
      <c r="DW368">
        <v>19.102810000000002</v>
      </c>
      <c r="DX368">
        <v>70.999110000000002</v>
      </c>
      <c r="DY368">
        <v>5892.817</v>
      </c>
      <c r="DZ368">
        <v>1.1095710000000001</v>
      </c>
      <c r="EA368">
        <v>18.902239999999999</v>
      </c>
      <c r="EB368">
        <v>64.120540000000005</v>
      </c>
      <c r="EC368">
        <v>5370.1880000000001</v>
      </c>
      <c r="ED368">
        <v>1.1050960000000001</v>
      </c>
      <c r="EE368">
        <v>18.720659999999999</v>
      </c>
      <c r="EF368">
        <v>41.903129999999997</v>
      </c>
      <c r="EG368">
        <v>3539.8960000000002</v>
      </c>
      <c r="EH368">
        <v>1.1005720000000001</v>
      </c>
      <c r="EI368">
        <v>19.09507</v>
      </c>
      <c r="EJ368">
        <v>20.612100000000002</v>
      </c>
      <c r="EK368">
        <v>1755.338</v>
      </c>
      <c r="EL368">
        <v>1.095561</v>
      </c>
      <c r="EM368">
        <v>19.470690000000001</v>
      </c>
      <c r="EN368">
        <v>7.8604320000000003</v>
      </c>
      <c r="EO368">
        <v>674.89400000000001</v>
      </c>
      <c r="EP368">
        <v>1.0903020000000001</v>
      </c>
      <c r="EQ368">
        <v>19.836069999999999</v>
      </c>
      <c r="ER368">
        <v>2.4152170000000002</v>
      </c>
      <c r="ES368">
        <v>208.98750000000001</v>
      </c>
      <c r="ET368">
        <v>1.0844940000000001</v>
      </c>
      <c r="EU368">
        <v>20.415199999999999</v>
      </c>
      <c r="EV368">
        <v>0.63741340000000002</v>
      </c>
      <c r="EW368">
        <v>55.507449999999999</v>
      </c>
      <c r="EX368">
        <v>1.0782389999999999</v>
      </c>
      <c r="EY368">
        <v>20.684059999999999</v>
      </c>
      <c r="EZ368">
        <v>0.17248340000000001</v>
      </c>
      <c r="FA368">
        <v>15.04759</v>
      </c>
      <c r="FB368">
        <v>1.071779</v>
      </c>
      <c r="FC368">
        <v>20.4861</v>
      </c>
      <c r="FD368">
        <v>6.9487090000000001E-2</v>
      </c>
      <c r="FE368">
        <v>6.029102</v>
      </c>
      <c r="FF368">
        <v>1.0648610000000001</v>
      </c>
      <c r="FG368">
        <v>20.225570000000001</v>
      </c>
      <c r="FH368">
        <v>4.7702170000000002E-2</v>
      </c>
      <c r="FI368">
        <v>4.129626</v>
      </c>
      <c r="FJ368">
        <v>1.057509</v>
      </c>
      <c r="FK368">
        <v>19.877500000000001</v>
      </c>
      <c r="FL368">
        <v>4.1744679999999999E-2</v>
      </c>
      <c r="FM368">
        <v>3.626808</v>
      </c>
      <c r="FN368">
        <v>1.0507230000000001</v>
      </c>
      <c r="FO368">
        <v>20.001709999999999</v>
      </c>
      <c r="FP368">
        <v>3.8716159999999999E-2</v>
      </c>
      <c r="FQ368">
        <v>3.379823</v>
      </c>
      <c r="FR368">
        <v>1.0457110000000001</v>
      </c>
      <c r="FS368">
        <v>20.307939999999999</v>
      </c>
      <c r="FT368">
        <v>3.6347230000000001E-2</v>
      </c>
      <c r="FU368">
        <v>3.184345</v>
      </c>
      <c r="FV368">
        <v>1.0404139999999999</v>
      </c>
      <c r="FW368">
        <v>20.555230000000002</v>
      </c>
      <c r="FX368" s="1">
        <v>3.4133499999999997E-2</v>
      </c>
      <c r="FY368">
        <v>3.0022220000000002</v>
      </c>
      <c r="FZ368">
        <v>1.03464</v>
      </c>
      <c r="GA368">
        <v>20.936330000000002</v>
      </c>
      <c r="GB368" s="1">
        <v>3.2003509999999999E-2</v>
      </c>
      <c r="GC368" s="1">
        <v>2.8275380000000001</v>
      </c>
      <c r="GD368">
        <v>1.028842</v>
      </c>
      <c r="GE368">
        <v>21.057469999999999</v>
      </c>
      <c r="GF368" s="1">
        <v>3.0076189999999999E-2</v>
      </c>
      <c r="GG368" s="1">
        <v>2.6696469999999999</v>
      </c>
      <c r="GH368">
        <v>1.02294</v>
      </c>
      <c r="GI368">
        <v>20.88008</v>
      </c>
      <c r="GJ368" s="1">
        <v>2.851337E-2</v>
      </c>
      <c r="GK368" s="1">
        <v>2.5426530000000001</v>
      </c>
      <c r="GL368">
        <v>1.0171669999999999</v>
      </c>
      <c r="GM368">
        <v>20.584219999999998</v>
      </c>
      <c r="GN368" s="1">
        <v>2.7549830000000001E-2</v>
      </c>
      <c r="GO368" s="1">
        <v>2.4676529999999999</v>
      </c>
      <c r="GP368">
        <v>1.010446</v>
      </c>
      <c r="GQ368">
        <v>20.217459999999999</v>
      </c>
      <c r="GR368" s="1">
        <v>2.7241430000000001E-2</v>
      </c>
      <c r="GS368" s="1">
        <v>2.453071</v>
      </c>
      <c r="GT368">
        <v>1.00421</v>
      </c>
      <c r="GU368">
        <v>19.87293</v>
      </c>
      <c r="GV368" s="1">
        <v>2.7466879999999999E-2</v>
      </c>
      <c r="GW368" s="1">
        <v>2.4861810000000002</v>
      </c>
      <c r="GX368">
        <v>0.99856480000000003</v>
      </c>
      <c r="GY368">
        <v>19.925699999999999</v>
      </c>
      <c r="GZ368" s="1">
        <v>2.7805860000000002E-2</v>
      </c>
      <c r="HA368" s="1">
        <v>2.529299</v>
      </c>
      <c r="HB368">
        <v>0.99313910000000005</v>
      </c>
      <c r="HC368">
        <v>19.99559</v>
      </c>
      <c r="HD368" s="1">
        <v>2.7876100000000001E-2</v>
      </c>
      <c r="HE368" s="1">
        <v>2.5478149999999999</v>
      </c>
      <c r="HF368">
        <v>0.98779289999999997</v>
      </c>
      <c r="HG368">
        <v>20.094709999999999</v>
      </c>
      <c r="HH368" s="1">
        <v>2.7414999999999998E-2</v>
      </c>
      <c r="HI368" s="1">
        <v>2.5177139999999998</v>
      </c>
      <c r="HJ368">
        <v>0.98248429999999998</v>
      </c>
      <c r="HK368">
        <v>20.040209999999998</v>
      </c>
      <c r="HL368" s="1">
        <v>2.6450890000000001E-2</v>
      </c>
      <c r="HM368" s="1">
        <v>2.4402949999999999</v>
      </c>
      <c r="HN368">
        <v>0.977325</v>
      </c>
      <c r="HO368">
        <v>19.904489999999999</v>
      </c>
      <c r="HP368" s="1">
        <v>2.5108809999999999E-2</v>
      </c>
      <c r="HQ368" s="1">
        <v>2.3267190000000002</v>
      </c>
      <c r="HR368">
        <v>0.97227249999999998</v>
      </c>
      <c r="HS368">
        <v>19.618469999999999</v>
      </c>
      <c r="HT368" s="1">
        <v>2.351787E-2</v>
      </c>
      <c r="HU368" s="1">
        <v>2.18872</v>
      </c>
      <c r="HV368">
        <v>0.96689440000000004</v>
      </c>
      <c r="HW368">
        <v>19.167179999999998</v>
      </c>
      <c r="HX368" s="1">
        <v>2.1850310000000001E-2</v>
      </c>
      <c r="HY368" s="1">
        <v>2.0430869999999999</v>
      </c>
      <c r="HZ368">
        <v>0.96215209999999995</v>
      </c>
      <c r="IA368">
        <v>18.775220000000001</v>
      </c>
      <c r="IB368" s="1">
        <v>2.0218429999999999E-2</v>
      </c>
      <c r="IC368" s="1">
        <v>1.8984829999999999</v>
      </c>
      <c r="ID368">
        <v>0.95831429999999995</v>
      </c>
      <c r="IE368">
        <v>18.722560000000001</v>
      </c>
      <c r="IF368" s="1">
        <v>1.8636380000000001E-2</v>
      </c>
      <c r="IG368" s="1">
        <v>1.7554909999999999</v>
      </c>
      <c r="IH368">
        <v>0.95476729999999999</v>
      </c>
      <c r="II368">
        <v>18.89254</v>
      </c>
      <c r="IJ368" s="1">
        <v>1.7155E-2</v>
      </c>
      <c r="IK368" s="1">
        <v>1.6204069999999999</v>
      </c>
      <c r="IL368">
        <v>0.95114109999999996</v>
      </c>
      <c r="IM368">
        <v>19.298210000000001</v>
      </c>
      <c r="IN368" s="1">
        <v>1.5761299999999999E-2</v>
      </c>
      <c r="IO368" s="1">
        <v>1.493401</v>
      </c>
      <c r="IP368">
        <v>0.94787399999999999</v>
      </c>
      <c r="IQ368">
        <v>19.43018</v>
      </c>
      <c r="IR368" s="1">
        <v>1.4481279999999999E-2</v>
      </c>
      <c r="IS368" s="1">
        <v>1.3762650000000001</v>
      </c>
      <c r="IT368">
        <v>0.94485680000000005</v>
      </c>
      <c r="IU368">
        <v>19.34638</v>
      </c>
      <c r="IV368" s="1">
        <v>1.330608E-2</v>
      </c>
      <c r="IW368" s="1">
        <v>1.268356</v>
      </c>
      <c r="IX368">
        <v>0.9417702</v>
      </c>
      <c r="IY368">
        <v>19.23556</v>
      </c>
      <c r="IZ368" s="1">
        <v>1.2225440000000001E-2</v>
      </c>
      <c r="JA368" s="1">
        <v>1.169152</v>
      </c>
      <c r="JB368">
        <v>0.93870719999999996</v>
      </c>
      <c r="JC368">
        <v>19.054480000000002</v>
      </c>
      <c r="JD368" s="1">
        <v>1.122973E-2</v>
      </c>
      <c r="JE368" s="1">
        <v>1.077691</v>
      </c>
      <c r="JF368">
        <v>0.93532009999999999</v>
      </c>
      <c r="JG368">
        <v>19.1981</v>
      </c>
      <c r="JH368" s="1">
        <v>1.0321429999999999E-2</v>
      </c>
      <c r="JI368" s="1">
        <v>0.9946256</v>
      </c>
      <c r="JJ368">
        <v>0.93248929999999997</v>
      </c>
      <c r="JK368">
        <v>19.444459999999999</v>
      </c>
      <c r="JL368" s="1">
        <v>9.496071E-3</v>
      </c>
      <c r="JM368" s="1">
        <v>0.91863289999999997</v>
      </c>
      <c r="JN368">
        <v>0.93062009999999995</v>
      </c>
      <c r="JO368">
        <v>19.649719999999999</v>
      </c>
      <c r="JP368" s="1">
        <v>8.7554209999999993E-3</v>
      </c>
      <c r="JQ368" s="1">
        <v>0.84955769999999997</v>
      </c>
      <c r="JR368">
        <v>0.92549130000000002</v>
      </c>
      <c r="JS368">
        <v>20.077120000000001</v>
      </c>
      <c r="JT368" s="1">
        <v>8.0244519999999996E-3</v>
      </c>
      <c r="JU368" s="1">
        <v>0.78384699999999996</v>
      </c>
      <c r="JV368">
        <v>0.92023379999999999</v>
      </c>
      <c r="JW368">
        <v>20.49464</v>
      </c>
      <c r="JX368" s="1">
        <v>7.3961419999999996E-3</v>
      </c>
      <c r="JY368" s="1">
        <v>0.72740919999999998</v>
      </c>
      <c r="JZ368">
        <v>0.91522320000000001</v>
      </c>
      <c r="KA368">
        <v>20.425129999999999</v>
      </c>
      <c r="KB368" s="1">
        <v>6.8150270000000004E-3</v>
      </c>
      <c r="KC368" s="1">
        <v>0.6744772</v>
      </c>
      <c r="KD368">
        <v>0.91094010000000003</v>
      </c>
      <c r="KE368">
        <v>20.152450000000002</v>
      </c>
      <c r="KF368" s="1">
        <v>6.2766539999999996E-3</v>
      </c>
      <c r="KG368" s="1">
        <v>0.62465470000000001</v>
      </c>
      <c r="KH368">
        <v>0.90694390000000003</v>
      </c>
      <c r="KI368">
        <v>19.887699999999999</v>
      </c>
      <c r="KJ368" s="1">
        <v>5.7673710000000003E-3</v>
      </c>
      <c r="KK368" s="1">
        <v>0.57701570000000002</v>
      </c>
      <c r="KL368">
        <v>0.90358919999999998</v>
      </c>
      <c r="KM368">
        <v>20.126249999999999</v>
      </c>
      <c r="KN368" s="1">
        <v>5.2852710000000002E-3</v>
      </c>
      <c r="KO368" s="1">
        <v>0.53125310000000003</v>
      </c>
      <c r="KP368">
        <v>0.90055320000000005</v>
      </c>
      <c r="KQ368">
        <v>20.624780000000001</v>
      </c>
      <c r="KR368" s="1">
        <v>4.8220880000000004E-3</v>
      </c>
      <c r="KS368" s="1">
        <v>0.48686309999999999</v>
      </c>
      <c r="KT368">
        <v>0.89813390000000004</v>
      </c>
      <c r="KU368">
        <v>21.218170000000001</v>
      </c>
      <c r="KV368" s="1">
        <v>4.3750509999999996E-3</v>
      </c>
      <c r="KW368" s="1">
        <v>0.44334699999999999</v>
      </c>
      <c r="KX368">
        <v>0.8963044</v>
      </c>
      <c r="KY368">
        <v>21.819019999999998</v>
      </c>
      <c r="KZ368" s="1">
        <v>3.9423710000000001E-3</v>
      </c>
      <c r="LA368" s="1">
        <v>0.40071820000000002</v>
      </c>
      <c r="LB368">
        <v>0.89468910000000001</v>
      </c>
      <c r="LC368">
        <v>22.021899999999999</v>
      </c>
      <c r="LD368" s="1">
        <v>3.5198130000000001E-3</v>
      </c>
      <c r="LE368" s="1">
        <v>0.35880790000000001</v>
      </c>
      <c r="LF368">
        <v>0.89349719999999999</v>
      </c>
      <c r="LG368">
        <v>21.774570000000001</v>
      </c>
      <c r="LH368" s="1">
        <v>3.1062350000000002E-3</v>
      </c>
      <c r="LI368" s="1">
        <v>0.31740030000000002</v>
      </c>
      <c r="LJ368">
        <v>0.89232420000000001</v>
      </c>
      <c r="LK368">
        <v>21.455880000000001</v>
      </c>
      <c r="LL368" s="1">
        <v>2.6985540000000001E-3</v>
      </c>
      <c r="LM368" s="1">
        <v>0.27642430000000001</v>
      </c>
      <c r="LN368">
        <v>0.89134170000000001</v>
      </c>
      <c r="LO368">
        <v>21.156089999999999</v>
      </c>
      <c r="LP368" s="1">
        <v>2.302849E-3</v>
      </c>
      <c r="LQ368" s="1">
        <v>0.2364484</v>
      </c>
      <c r="LR368">
        <v>0.89040640000000004</v>
      </c>
      <c r="LS368">
        <v>21.32856</v>
      </c>
      <c r="LT368" s="1">
        <v>1.932039E-3</v>
      </c>
      <c r="LU368" s="1">
        <v>0.1987942</v>
      </c>
      <c r="LV368">
        <v>0.89013929999999997</v>
      </c>
      <c r="LW368">
        <v>21.698350000000001</v>
      </c>
      <c r="LX368" s="1">
        <v>1.6028010000000001E-3</v>
      </c>
      <c r="LY368" s="1">
        <v>0.1651068</v>
      </c>
      <c r="LZ368">
        <v>0.89042869999999996</v>
      </c>
      <c r="MA368">
        <v>22.13111</v>
      </c>
      <c r="MB368" s="1">
        <v>1.326806E-3</v>
      </c>
      <c r="MC368" s="1">
        <v>0.13669539999999999</v>
      </c>
      <c r="MD368">
        <v>0.89114309999999997</v>
      </c>
      <c r="ME368">
        <v>22.511610000000001</v>
      </c>
      <c r="MF368" s="1">
        <v>1.1088490000000001E-3</v>
      </c>
      <c r="MG368" s="1">
        <v>0.1141484</v>
      </c>
      <c r="MH368">
        <v>0.89212689999999994</v>
      </c>
      <c r="MI368">
        <v>22.5718</v>
      </c>
      <c r="MJ368" s="1">
        <v>9.4399060000000001E-4</v>
      </c>
      <c r="MK368" s="1">
        <v>9.7045450000000005E-2</v>
      </c>
      <c r="ML368">
        <v>0.89335450000000005</v>
      </c>
      <c r="MM368">
        <v>22.256789999999999</v>
      </c>
      <c r="MN368" s="1">
        <v>8.220066E-4</v>
      </c>
      <c r="MO368" s="1">
        <v>8.4353220000000007E-2</v>
      </c>
      <c r="MP368">
        <v>0.8945398</v>
      </c>
      <c r="MQ368">
        <v>21.86656</v>
      </c>
      <c r="MR368" s="1">
        <v>7.3008090000000001E-4</v>
      </c>
      <c r="MS368" s="1">
        <v>7.4795509999999996E-2</v>
      </c>
      <c r="MT368">
        <v>0.89568080000000005</v>
      </c>
      <c r="MU368">
        <v>21.468260000000001</v>
      </c>
      <c r="MV368" s="1">
        <v>6.5817489999999996E-4</v>
      </c>
      <c r="MW368" s="1">
        <v>6.7323250000000001E-2</v>
      </c>
      <c r="MX368">
        <v>0.896922</v>
      </c>
      <c r="MY368">
        <v>21.42456</v>
      </c>
      <c r="MZ368" s="1">
        <v>5.9953529999999999E-4</v>
      </c>
      <c r="NA368" s="1">
        <v>6.1230850000000003E-2</v>
      </c>
      <c r="NB368">
        <v>0.89848229999999996</v>
      </c>
      <c r="NC368">
        <v>21.041709999999998</v>
      </c>
      <c r="ND368" s="1">
        <v>5.5049020000000001E-4</v>
      </c>
      <c r="NE368" s="1">
        <v>5.610184E-2</v>
      </c>
      <c r="NF368">
        <v>0.90050050000000004</v>
      </c>
      <c r="NG368">
        <v>21.02375</v>
      </c>
      <c r="NH368" s="1">
        <v>5.0904040000000002E-4</v>
      </c>
      <c r="NI368" s="1">
        <v>5.1739590000000002E-2</v>
      </c>
      <c r="NJ368">
        <v>0.90283420000000003</v>
      </c>
      <c r="NK368">
        <v>21.248850000000001</v>
      </c>
      <c r="NL368" s="1">
        <v>4.7395610000000002E-4</v>
      </c>
      <c r="NM368" s="1">
        <v>4.8025079999999998E-2</v>
      </c>
      <c r="NN368">
        <v>0.90531569999999995</v>
      </c>
      <c r="NO368">
        <v>21.351199999999999</v>
      </c>
      <c r="NP368" s="1">
        <v>4.442607E-4</v>
      </c>
      <c r="NQ368" s="1">
        <v>4.4863279999999998E-2</v>
      </c>
      <c r="NR368">
        <v>0.90785340000000003</v>
      </c>
      <c r="NS368">
        <v>21.18028</v>
      </c>
      <c r="NT368" s="1">
        <v>4.1867750000000001E-4</v>
      </c>
      <c r="NU368" s="1">
        <v>4.2132169999999997E-2</v>
      </c>
      <c r="NV368">
        <v>0.91028209999999998</v>
      </c>
      <c r="NW368">
        <v>20.952000000000002</v>
      </c>
      <c r="NX368" s="1">
        <v>3.9612870000000001E-4</v>
      </c>
      <c r="NY368" s="1">
        <v>3.9728649999999997E-2</v>
      </c>
      <c r="NZ368">
        <v>0.91269140000000004</v>
      </c>
      <c r="OA368">
        <v>20.810269999999999</v>
      </c>
      <c r="OB368" s="1">
        <v>3.759597E-4</v>
      </c>
      <c r="OC368" s="1">
        <v>3.7579559999999998E-2</v>
      </c>
      <c r="OD368">
        <v>0.91477580000000003</v>
      </c>
      <c r="OE368">
        <v>21.277889999999999</v>
      </c>
      <c r="OF368" s="1">
        <v>3.5742990000000002E-4</v>
      </c>
      <c r="OG368" s="1">
        <v>3.5621470000000002E-2</v>
      </c>
      <c r="OH368">
        <v>0.91590349999999998</v>
      </c>
      <c r="OI368">
        <v>22.047409999999999</v>
      </c>
      <c r="OJ368" s="1">
        <v>3.404174E-4</v>
      </c>
      <c r="OK368" s="1">
        <v>3.3858680000000002E-2</v>
      </c>
    </row>
    <row r="369" spans="1:401" x14ac:dyDescent="0.35">
      <c r="A369">
        <v>378</v>
      </c>
      <c r="B369" t="s">
        <v>4</v>
      </c>
      <c r="C369" t="s">
        <v>364</v>
      </c>
      <c r="D369" t="s">
        <v>376</v>
      </c>
      <c r="E369">
        <v>952.45740000000001</v>
      </c>
      <c r="F369">
        <v>0.73535859999999997</v>
      </c>
      <c r="G369">
        <v>18.151009999999999</v>
      </c>
      <c r="H369">
        <v>0</v>
      </c>
      <c r="I369">
        <v>0</v>
      </c>
      <c r="J369">
        <v>0.7326087</v>
      </c>
      <c r="K369">
        <v>18.377140000000001</v>
      </c>
      <c r="L369">
        <v>0</v>
      </c>
      <c r="M369">
        <v>0</v>
      </c>
      <c r="N369">
        <v>0.73004570000000002</v>
      </c>
      <c r="O369">
        <v>18.64133</v>
      </c>
      <c r="P369">
        <v>0</v>
      </c>
      <c r="Q369">
        <v>0</v>
      </c>
      <c r="R369">
        <v>0.72749019999999998</v>
      </c>
      <c r="S369">
        <v>18.973990000000001</v>
      </c>
      <c r="T369">
        <v>0</v>
      </c>
      <c r="U369">
        <v>0</v>
      </c>
      <c r="V369">
        <v>0.72500529999999996</v>
      </c>
      <c r="W369">
        <v>19.47362</v>
      </c>
      <c r="X369">
        <v>0</v>
      </c>
      <c r="Y369">
        <v>0</v>
      </c>
      <c r="Z369">
        <v>0.72252830000000001</v>
      </c>
      <c r="AA369">
        <v>19.792400000000001</v>
      </c>
      <c r="AB369">
        <v>0</v>
      </c>
      <c r="AC369">
        <v>0</v>
      </c>
      <c r="AD369">
        <v>0.72004880000000004</v>
      </c>
      <c r="AE369">
        <v>19.754529999999999</v>
      </c>
      <c r="AF369">
        <v>0</v>
      </c>
      <c r="AG369">
        <v>0</v>
      </c>
      <c r="AH369">
        <v>0.71757729999999997</v>
      </c>
      <c r="AI369">
        <v>19.548290000000001</v>
      </c>
      <c r="AJ369">
        <v>0</v>
      </c>
      <c r="AK369">
        <v>0</v>
      </c>
      <c r="AL369">
        <v>0.71531730000000004</v>
      </c>
      <c r="AM369">
        <v>19.09995</v>
      </c>
      <c r="AN369">
        <v>0</v>
      </c>
      <c r="AO369">
        <v>0</v>
      </c>
      <c r="AP369">
        <v>0.71311749999999996</v>
      </c>
      <c r="AQ369">
        <v>19.074210000000001</v>
      </c>
      <c r="AR369">
        <v>0</v>
      </c>
      <c r="AS369">
        <v>0</v>
      </c>
      <c r="AT369">
        <v>0.71100030000000003</v>
      </c>
      <c r="AU369">
        <v>19.305900000000001</v>
      </c>
      <c r="AV369">
        <v>0</v>
      </c>
      <c r="AW369">
        <v>0</v>
      </c>
      <c r="AX369">
        <v>0.70898810000000001</v>
      </c>
      <c r="AY369">
        <v>19.594550000000002</v>
      </c>
      <c r="AZ369">
        <v>0</v>
      </c>
      <c r="BA369">
        <v>0</v>
      </c>
      <c r="BB369">
        <v>0.70711040000000003</v>
      </c>
      <c r="BC369">
        <v>20.01539</v>
      </c>
      <c r="BD369">
        <v>0</v>
      </c>
      <c r="BE369">
        <v>0</v>
      </c>
      <c r="BF369">
        <v>0.70527099999999998</v>
      </c>
      <c r="BG369">
        <v>20.283539999999999</v>
      </c>
      <c r="BH369">
        <v>0</v>
      </c>
      <c r="BI369">
        <v>0</v>
      </c>
      <c r="BJ369">
        <v>0.70350049999999997</v>
      </c>
      <c r="BK369">
        <v>20.274709999999999</v>
      </c>
      <c r="BL369">
        <v>0</v>
      </c>
      <c r="BM369">
        <v>0</v>
      </c>
      <c r="BN369">
        <v>0.70172009999999996</v>
      </c>
      <c r="BO369">
        <v>20.14977</v>
      </c>
      <c r="BP369">
        <v>0</v>
      </c>
      <c r="BQ369">
        <v>0</v>
      </c>
      <c r="BR369">
        <v>0.69990640000000004</v>
      </c>
      <c r="BS369">
        <v>19.845379999999999</v>
      </c>
      <c r="BT369">
        <v>0</v>
      </c>
      <c r="BU369">
        <v>0</v>
      </c>
      <c r="BV369">
        <v>0.69822200000000001</v>
      </c>
      <c r="BW369">
        <v>19.692720000000001</v>
      </c>
      <c r="BX369">
        <v>2.641913E-35</v>
      </c>
      <c r="BY369">
        <v>9.5834170000000002E-33</v>
      </c>
      <c r="BZ369">
        <v>0.69660650000000002</v>
      </c>
      <c r="CA369">
        <v>19.50563</v>
      </c>
      <c r="CB369">
        <v>1.190691E-24</v>
      </c>
      <c r="CC369" s="1">
        <v>2.9402619999999999E-22</v>
      </c>
      <c r="CD369">
        <v>0.69512229999999997</v>
      </c>
      <c r="CE369">
        <v>19.447859999999999</v>
      </c>
      <c r="CF369" s="1">
        <v>8.3183989999999997E-19</v>
      </c>
      <c r="CG369" s="1">
        <v>2.182296E-16</v>
      </c>
      <c r="CH369">
        <v>0.69393830000000001</v>
      </c>
      <c r="CI369">
        <v>19.405259999999998</v>
      </c>
      <c r="CJ369" s="1">
        <v>8.2330569999999999E-13</v>
      </c>
      <c r="CK369" s="1">
        <v>2.184332E-10</v>
      </c>
      <c r="CL369">
        <v>0.69268799999999997</v>
      </c>
      <c r="CM369">
        <v>19.298380000000002</v>
      </c>
      <c r="CN369" s="1">
        <v>2.9703720000000002E-9</v>
      </c>
      <c r="CO369" s="1">
        <v>8.3976309999999997E-7</v>
      </c>
      <c r="CP369">
        <v>0.6914787</v>
      </c>
      <c r="CQ369">
        <v>19.207730000000002</v>
      </c>
      <c r="CR369" s="1">
        <v>1.452959E-6</v>
      </c>
      <c r="CS369" s="1">
        <v>4.2867410000000002E-4</v>
      </c>
      <c r="CT369">
        <v>0.69024189999999996</v>
      </c>
      <c r="CU369">
        <v>19.045339999999999</v>
      </c>
      <c r="CV369" s="1">
        <v>1.854378E-4</v>
      </c>
      <c r="CW369" s="1">
        <v>5.6752560000000001E-2</v>
      </c>
      <c r="CX369">
        <v>0.68891429999999998</v>
      </c>
      <c r="CY369">
        <v>18.769639999999999</v>
      </c>
      <c r="CZ369" s="1">
        <v>8.4828879999999992E-3</v>
      </c>
      <c r="DA369" s="1">
        <v>2.6793019999999999</v>
      </c>
      <c r="DB369">
        <v>0.68726500000000001</v>
      </c>
      <c r="DC369">
        <v>18.833839999999999</v>
      </c>
      <c r="DD369" s="1">
        <v>0.16780600000000001</v>
      </c>
      <c r="DE369" s="1">
        <v>54.529870000000003</v>
      </c>
      <c r="DF369">
        <v>0.68509529999999996</v>
      </c>
      <c r="DG369">
        <v>18.817160000000001</v>
      </c>
      <c r="DH369" s="1">
        <v>1.6348119999999999</v>
      </c>
      <c r="DI369">
        <v>545.74680000000001</v>
      </c>
      <c r="DJ369">
        <v>0.68240310000000004</v>
      </c>
      <c r="DK369">
        <v>18.900130000000001</v>
      </c>
      <c r="DL369" s="1">
        <v>8.6804360000000003</v>
      </c>
      <c r="DM369">
        <v>2970.2739999999999</v>
      </c>
      <c r="DN369">
        <v>0.67941260000000003</v>
      </c>
      <c r="DO369">
        <v>19.128609999999998</v>
      </c>
      <c r="DP369">
        <v>27.1968</v>
      </c>
      <c r="DQ369">
        <v>9523.491</v>
      </c>
      <c r="DR369">
        <v>0.67626960000000003</v>
      </c>
      <c r="DS369">
        <v>19.219639999999998</v>
      </c>
      <c r="DT369">
        <v>53.753630000000001</v>
      </c>
      <c r="DU369">
        <v>19235</v>
      </c>
      <c r="DV369">
        <v>0.67306619999999995</v>
      </c>
      <c r="DW369">
        <v>19.09986</v>
      </c>
      <c r="DX369">
        <v>70.785659999999993</v>
      </c>
      <c r="DY369">
        <v>25836.91</v>
      </c>
      <c r="DZ369">
        <v>0.66975459999999998</v>
      </c>
      <c r="EA369">
        <v>18.906459999999999</v>
      </c>
      <c r="EB369">
        <v>64.666700000000006</v>
      </c>
      <c r="EC369">
        <v>24049.89</v>
      </c>
      <c r="ED369">
        <v>0.66631320000000005</v>
      </c>
      <c r="EE369">
        <v>18.7257</v>
      </c>
      <c r="EF369">
        <v>42.706580000000002</v>
      </c>
      <c r="EG369">
        <v>16161.43</v>
      </c>
      <c r="EH369">
        <v>0.66280810000000001</v>
      </c>
      <c r="EI369">
        <v>19.095079999999999</v>
      </c>
      <c r="EJ369">
        <v>21.206009999999999</v>
      </c>
      <c r="EK369">
        <v>8151.6779999999999</v>
      </c>
      <c r="EL369">
        <v>0.65896319999999997</v>
      </c>
      <c r="EM369">
        <v>19.473700000000001</v>
      </c>
      <c r="EN369">
        <v>8.1578850000000003</v>
      </c>
      <c r="EO369">
        <v>3183.614</v>
      </c>
      <c r="EP369">
        <v>0.65488500000000005</v>
      </c>
      <c r="EQ369">
        <v>19.83606</v>
      </c>
      <c r="ER369">
        <v>2.524896</v>
      </c>
      <c r="ES369">
        <v>998.57</v>
      </c>
      <c r="ET369">
        <v>0.65046380000000004</v>
      </c>
      <c r="EU369">
        <v>20.40108</v>
      </c>
      <c r="EV369">
        <v>0.66916039999999999</v>
      </c>
      <c r="EW369">
        <v>267.12909999999999</v>
      </c>
      <c r="EX369">
        <v>0.64570249999999996</v>
      </c>
      <c r="EY369">
        <v>20.67887</v>
      </c>
      <c r="EZ369">
        <v>0.18000089999999999</v>
      </c>
      <c r="FA369">
        <v>71.622820000000004</v>
      </c>
      <c r="FB369">
        <v>0.64074450000000005</v>
      </c>
      <c r="FC369">
        <v>20.486070000000002</v>
      </c>
      <c r="FD369">
        <v>7.1073800000000006E-2</v>
      </c>
      <c r="FE369">
        <v>27.646730000000002</v>
      </c>
      <c r="FF369">
        <v>0.6354609</v>
      </c>
      <c r="FG369">
        <v>20.233650000000001</v>
      </c>
      <c r="FH369">
        <v>4.805396E-2</v>
      </c>
      <c r="FI369">
        <v>18.389009999999999</v>
      </c>
      <c r="FJ369">
        <v>0.62984929999999995</v>
      </c>
      <c r="FK369">
        <v>19.892499999999998</v>
      </c>
      <c r="FL369">
        <v>4.1874660000000001E-2</v>
      </c>
      <c r="FM369">
        <v>16.00684</v>
      </c>
      <c r="FN369">
        <v>0.62456820000000002</v>
      </c>
      <c r="FO369">
        <v>20.010819999999999</v>
      </c>
      <c r="FP369">
        <v>3.880074E-2</v>
      </c>
      <c r="FQ369">
        <v>14.87908</v>
      </c>
      <c r="FR369">
        <v>0.62026579999999998</v>
      </c>
      <c r="FS369">
        <v>20.315480000000001</v>
      </c>
      <c r="FT369" s="1">
        <v>3.6423400000000002E-2</v>
      </c>
      <c r="FU369">
        <v>14.00395</v>
      </c>
      <c r="FV369">
        <v>0.61559810000000004</v>
      </c>
      <c r="FW369">
        <v>20.55904</v>
      </c>
      <c r="FX369">
        <v>3.4206229999999997E-2</v>
      </c>
      <c r="FY369">
        <v>13.194850000000001</v>
      </c>
      <c r="FZ369">
        <v>0.61053029999999997</v>
      </c>
      <c r="GA369">
        <v>20.930230000000002</v>
      </c>
      <c r="GB369" s="1">
        <v>3.207281E-2</v>
      </c>
      <c r="GC369">
        <v>12.419499999999999</v>
      </c>
      <c r="GD369">
        <v>0.60538919999999996</v>
      </c>
      <c r="GE369">
        <v>21.05143</v>
      </c>
      <c r="GF369" s="1">
        <v>3.013567E-2</v>
      </c>
      <c r="GG369" s="1">
        <v>11.713749999999999</v>
      </c>
      <c r="GH369">
        <v>0.60009809999999997</v>
      </c>
      <c r="GI369">
        <v>20.87979</v>
      </c>
      <c r="GJ369" s="1">
        <v>2.8554949999999999E-2</v>
      </c>
      <c r="GK369" s="1">
        <v>11.138400000000001</v>
      </c>
      <c r="GL369">
        <v>0.59477170000000001</v>
      </c>
      <c r="GM369">
        <v>20.595469999999999</v>
      </c>
      <c r="GN369" s="1">
        <v>2.7567250000000001E-2</v>
      </c>
      <c r="GO369" s="1">
        <v>10.78689</v>
      </c>
      <c r="GP369">
        <v>0.5886924</v>
      </c>
      <c r="GQ369">
        <v>20.238140000000001</v>
      </c>
      <c r="GR369" s="1">
        <v>2.7232159999999998E-2</v>
      </c>
      <c r="GS369" s="1">
        <v>10.69557</v>
      </c>
      <c r="GT369">
        <v>0.58283499999999999</v>
      </c>
      <c r="GU369">
        <v>19.893940000000001</v>
      </c>
      <c r="GV369" s="1">
        <v>2.7443599999999999E-2</v>
      </c>
      <c r="GW369" s="1">
        <v>10.81991</v>
      </c>
      <c r="GX369">
        <v>0.57736189999999998</v>
      </c>
      <c r="GY369">
        <v>19.938330000000001</v>
      </c>
      <c r="GZ369" s="1">
        <v>2.7785199999999999E-2</v>
      </c>
      <c r="HA369" s="1">
        <v>10.99832</v>
      </c>
      <c r="HB369">
        <v>0.57215050000000001</v>
      </c>
      <c r="HC369">
        <v>20.00027</v>
      </c>
      <c r="HD369" s="1">
        <v>2.7873720000000001E-2</v>
      </c>
      <c r="HE369" s="1">
        <v>11.079269999999999</v>
      </c>
      <c r="HF369">
        <v>0.56703219999999999</v>
      </c>
      <c r="HG369">
        <v>20.095279999999999</v>
      </c>
      <c r="HH369" s="1">
        <v>2.7436249999999999E-2</v>
      </c>
      <c r="HI369" s="1">
        <v>10.952730000000001</v>
      </c>
      <c r="HJ369">
        <v>0.56195530000000005</v>
      </c>
      <c r="HK369">
        <v>20.03669</v>
      </c>
      <c r="HL369" s="1">
        <v>2.6492089999999999E-2</v>
      </c>
      <c r="HM369" s="1">
        <v>10.61969</v>
      </c>
      <c r="HN369">
        <v>0.55697980000000002</v>
      </c>
      <c r="HO369">
        <v>19.905190000000001</v>
      </c>
      <c r="HP369" s="1">
        <v>2.516444E-2</v>
      </c>
      <c r="HQ369" s="1">
        <v>10.126609999999999</v>
      </c>
      <c r="HR369">
        <v>0.55207550000000005</v>
      </c>
      <c r="HS369">
        <v>19.628679999999999</v>
      </c>
      <c r="HT369" s="1">
        <v>2.3583070000000001E-2</v>
      </c>
      <c r="HU369" s="1">
        <v>9.5248430000000006</v>
      </c>
      <c r="HV369">
        <v>0.54679900000000004</v>
      </c>
      <c r="HW369">
        <v>19.186399999999999</v>
      </c>
      <c r="HX369" s="1">
        <v>2.1916620000000001E-2</v>
      </c>
      <c r="HY369" s="1">
        <v>8.8858300000000003</v>
      </c>
      <c r="HZ369">
        <v>0.54178320000000002</v>
      </c>
      <c r="IA369">
        <v>18.795549999999999</v>
      </c>
      <c r="IB369" s="1">
        <v>2.0285560000000001E-2</v>
      </c>
      <c r="IC369" s="1">
        <v>8.2506869999999992</v>
      </c>
      <c r="ID369">
        <v>0.53726050000000003</v>
      </c>
      <c r="IE369">
        <v>18.731999999999999</v>
      </c>
      <c r="IF369" s="1">
        <v>1.870167E-2</v>
      </c>
      <c r="IG369" s="1">
        <v>7.6215809999999999</v>
      </c>
      <c r="IH369">
        <v>0.53300860000000005</v>
      </c>
      <c r="II369">
        <v>18.89002</v>
      </c>
      <c r="IJ369" s="1">
        <v>1.7217039999999999E-2</v>
      </c>
      <c r="IK369" s="1">
        <v>7.0270999999999999</v>
      </c>
      <c r="IL369">
        <v>0.52887229999999996</v>
      </c>
      <c r="IM369">
        <v>19.28576</v>
      </c>
      <c r="IN369" s="1">
        <v>1.5820270000000001E-2</v>
      </c>
      <c r="IO369" s="1">
        <v>6.4687530000000004</v>
      </c>
      <c r="IP369">
        <v>0.52499430000000002</v>
      </c>
      <c r="IQ369">
        <v>19.418810000000001</v>
      </c>
      <c r="IR369" s="1">
        <v>1.453543E-2</v>
      </c>
      <c r="IS369" s="1">
        <v>5.9536879999999996</v>
      </c>
      <c r="IT369">
        <v>0.52129550000000002</v>
      </c>
      <c r="IU369">
        <v>19.342610000000001</v>
      </c>
      <c r="IV369" s="1">
        <v>1.3356389999999999E-2</v>
      </c>
      <c r="IW369" s="1">
        <v>5.4810629999999998</v>
      </c>
      <c r="IX369">
        <v>0.51764299999999996</v>
      </c>
      <c r="IY369">
        <v>19.232810000000001</v>
      </c>
      <c r="IZ369" s="1">
        <v>1.227263E-2</v>
      </c>
      <c r="JA369" s="1">
        <v>5.0473660000000002</v>
      </c>
      <c r="JB369">
        <v>0.51404510000000003</v>
      </c>
      <c r="JC369">
        <v>19.0611</v>
      </c>
      <c r="JD369" s="1">
        <v>1.1273399999999999E-2</v>
      </c>
      <c r="JE369" s="1">
        <v>4.6478460000000004</v>
      </c>
      <c r="JF369">
        <v>0.51034610000000002</v>
      </c>
      <c r="JG369">
        <v>19.201530000000002</v>
      </c>
      <c r="JH369" s="1">
        <v>1.0360980000000001E-2</v>
      </c>
      <c r="JI369" s="1">
        <v>4.2847739999999996</v>
      </c>
      <c r="JJ369">
        <v>0.50689070000000003</v>
      </c>
      <c r="JK369">
        <v>19.446580000000001</v>
      </c>
      <c r="JL369" s="1">
        <v>9.5324980000000004E-3</v>
      </c>
      <c r="JM369" s="1">
        <v>3.953443</v>
      </c>
      <c r="JN369">
        <v>0.50412140000000005</v>
      </c>
      <c r="JO369">
        <v>19.650099999999998</v>
      </c>
      <c r="JP369" s="1">
        <v>8.7893150000000007E-3</v>
      </c>
      <c r="JQ369" s="1">
        <v>3.6525820000000002</v>
      </c>
      <c r="JR369">
        <v>0.49957220000000002</v>
      </c>
      <c r="JS369">
        <v>20.065850000000001</v>
      </c>
      <c r="JT369" s="1">
        <v>8.0550329999999996E-3</v>
      </c>
      <c r="JU369" s="1">
        <v>3.3663409999999998</v>
      </c>
      <c r="JV369">
        <v>0.49515629999999999</v>
      </c>
      <c r="JW369">
        <v>20.476140000000001</v>
      </c>
      <c r="JX369" s="1">
        <v>7.4244289999999998E-3</v>
      </c>
      <c r="JY369" s="1">
        <v>3.120857</v>
      </c>
      <c r="JZ369">
        <v>0.49120520000000001</v>
      </c>
      <c r="KA369">
        <v>20.421330000000001</v>
      </c>
      <c r="KB369" s="1">
        <v>6.8417749999999996E-3</v>
      </c>
      <c r="KC369" s="1">
        <v>2.8913310000000001</v>
      </c>
      <c r="KD369">
        <v>0.487902</v>
      </c>
      <c r="KE369">
        <v>20.155819999999999</v>
      </c>
      <c r="KF369" s="1">
        <v>6.3022809999999999E-3</v>
      </c>
      <c r="KG369" s="1">
        <v>2.6754159999999998</v>
      </c>
      <c r="KH369">
        <v>0.4848171</v>
      </c>
      <c r="KI369">
        <v>19.89752</v>
      </c>
      <c r="KJ369" s="1">
        <v>5.7920050000000002E-3</v>
      </c>
      <c r="KK369" s="1">
        <v>2.4693930000000002</v>
      </c>
      <c r="KL369">
        <v>0.4821125</v>
      </c>
      <c r="KM369">
        <v>20.136099999999999</v>
      </c>
      <c r="KN369" s="1">
        <v>5.3091869999999999E-3</v>
      </c>
      <c r="KO369" s="1">
        <v>2.2721040000000001</v>
      </c>
      <c r="KP369">
        <v>0.47968860000000002</v>
      </c>
      <c r="KQ369">
        <v>20.62706</v>
      </c>
      <c r="KR369" s="1">
        <v>4.8455690000000001E-3</v>
      </c>
      <c r="KS369" s="1">
        <v>2.0813760000000001</v>
      </c>
      <c r="KT369">
        <v>0.47767389999999998</v>
      </c>
      <c r="KU369">
        <v>21.219439999999999</v>
      </c>
      <c r="KV369" s="1">
        <v>4.3982350000000003E-3</v>
      </c>
      <c r="KW369" s="1">
        <v>1.8950370000000001</v>
      </c>
      <c r="KX369">
        <v>0.47605599999999998</v>
      </c>
      <c r="KY369">
        <v>21.812919999999998</v>
      </c>
      <c r="KZ369" s="1">
        <v>3.9652189999999999E-3</v>
      </c>
      <c r="LA369" s="1">
        <v>1.7128319999999999</v>
      </c>
      <c r="LB369">
        <v>0.47461520000000001</v>
      </c>
      <c r="LC369">
        <v>22.015139999999999</v>
      </c>
      <c r="LD369" s="1">
        <v>3.5423910000000002E-3</v>
      </c>
      <c r="LE369" s="1">
        <v>1.534006</v>
      </c>
      <c r="LF369">
        <v>0.47347650000000002</v>
      </c>
      <c r="LG369">
        <v>21.775739999999999</v>
      </c>
      <c r="LH369" s="1">
        <v>3.128689E-3</v>
      </c>
      <c r="LI369" s="1">
        <v>1.3576699999999999</v>
      </c>
      <c r="LJ369">
        <v>0.4723832</v>
      </c>
      <c r="LK369">
        <v>21.46096</v>
      </c>
      <c r="LL369" s="1">
        <v>2.7207389999999998E-3</v>
      </c>
      <c r="LM369" s="1">
        <v>1.1832780000000001</v>
      </c>
      <c r="LN369">
        <v>0.4714237</v>
      </c>
      <c r="LO369">
        <v>21.1709</v>
      </c>
      <c r="LP369" s="1">
        <v>2.3243220000000002E-3</v>
      </c>
      <c r="LQ369" s="1">
        <v>1.0130889999999999</v>
      </c>
      <c r="LR369">
        <v>0.47053129999999999</v>
      </c>
      <c r="LS369">
        <v>21.34657</v>
      </c>
      <c r="LT369" s="1">
        <v>1.951808E-3</v>
      </c>
      <c r="LU369" s="1">
        <v>0.85237499999999999</v>
      </c>
      <c r="LV369">
        <v>0.47004980000000002</v>
      </c>
      <c r="LW369">
        <v>21.712039999999998</v>
      </c>
      <c r="LX369" s="1">
        <v>1.6200629999999999E-3</v>
      </c>
      <c r="LY369" s="1">
        <v>0.70815439999999996</v>
      </c>
      <c r="LZ369">
        <v>0.46993049999999997</v>
      </c>
      <c r="MA369">
        <v>22.146100000000001</v>
      </c>
      <c r="MB369" s="1">
        <v>1.340918E-3</v>
      </c>
      <c r="MC369" s="1">
        <v>0.58603660000000002</v>
      </c>
      <c r="MD369">
        <v>0.47014739999999999</v>
      </c>
      <c r="ME369">
        <v>22.515270000000001</v>
      </c>
      <c r="MF369" s="1">
        <v>1.1198060000000001E-3</v>
      </c>
      <c r="MG369" s="1">
        <v>0.48880950000000001</v>
      </c>
      <c r="MH369">
        <v>0.47054430000000003</v>
      </c>
      <c r="MI369">
        <v>22.57178</v>
      </c>
      <c r="MJ369" s="1">
        <v>9.5215190000000002E-4</v>
      </c>
      <c r="MK369" s="1">
        <v>0.41486879999999998</v>
      </c>
      <c r="ML369">
        <v>0.47112900000000002</v>
      </c>
      <c r="MM369">
        <v>22.260860000000001</v>
      </c>
      <c r="MN369" s="1">
        <v>8.280885E-4</v>
      </c>
      <c r="MO369" s="1">
        <v>0.36000209999999999</v>
      </c>
      <c r="MP369">
        <v>0.47173409999999999</v>
      </c>
      <c r="MQ369">
        <v>21.876899999999999</v>
      </c>
      <c r="MR369" s="1">
        <v>7.3472209999999997E-4</v>
      </c>
      <c r="MS369" s="1">
        <v>0.31876359999999998</v>
      </c>
      <c r="MT369">
        <v>0.47233530000000001</v>
      </c>
      <c r="MU369">
        <v>21.4878</v>
      </c>
      <c r="MV369" s="1">
        <v>6.6189350000000005E-4</v>
      </c>
      <c r="MW369" s="1">
        <v>0.28664279999999998</v>
      </c>
      <c r="MX369">
        <v>0.47301280000000001</v>
      </c>
      <c r="MY369">
        <v>21.45289</v>
      </c>
      <c r="MZ369" s="1">
        <v>6.0261910000000002E-4</v>
      </c>
      <c r="NA369" s="1">
        <v>0.26053300000000001</v>
      </c>
      <c r="NB369">
        <v>0.47391159999999999</v>
      </c>
      <c r="NC369">
        <v>21.07677</v>
      </c>
      <c r="ND369" s="1">
        <v>5.5310859999999995E-4</v>
      </c>
      <c r="NE369" s="1">
        <v>0.2385977</v>
      </c>
      <c r="NF369">
        <v>0.47510350000000001</v>
      </c>
      <c r="NG369">
        <v>21.050160000000002</v>
      </c>
      <c r="NH369" s="1">
        <v>5.1126500000000001E-4</v>
      </c>
      <c r="NI369" s="1">
        <v>0.2199528</v>
      </c>
      <c r="NJ369">
        <v>0.47650720000000002</v>
      </c>
      <c r="NK369">
        <v>21.249610000000001</v>
      </c>
      <c r="NL369" s="1">
        <v>4.7585679999999998E-4</v>
      </c>
      <c r="NM369" s="1">
        <v>0.2040942</v>
      </c>
      <c r="NN369">
        <v>0.47806320000000002</v>
      </c>
      <c r="NO369">
        <v>21.351189999999999</v>
      </c>
      <c r="NP369" s="1">
        <v>4.4589130000000001E-4</v>
      </c>
      <c r="NQ369" s="1">
        <v>0.19060099999999999</v>
      </c>
      <c r="NR369">
        <v>0.4796532</v>
      </c>
      <c r="NS369">
        <v>21.179649999999999</v>
      </c>
      <c r="NT369" s="1">
        <v>4.2009950000000001E-4</v>
      </c>
      <c r="NU369" s="1">
        <v>0.17896599999999999</v>
      </c>
      <c r="NV369">
        <v>0.48121979999999998</v>
      </c>
      <c r="NW369">
        <v>20.951889999999999</v>
      </c>
      <c r="NX369" s="1">
        <v>3.9738700000000002E-4</v>
      </c>
      <c r="NY369" s="1">
        <v>0.168743</v>
      </c>
      <c r="NZ369">
        <v>0.48276970000000002</v>
      </c>
      <c r="OA369">
        <v>20.815770000000001</v>
      </c>
      <c r="OB369" s="1">
        <v>3.7709519999999999E-4</v>
      </c>
      <c r="OC369" s="1">
        <v>0.1596166</v>
      </c>
      <c r="OD369">
        <v>0.48414839999999998</v>
      </c>
      <c r="OE369">
        <v>21.27825</v>
      </c>
      <c r="OF369" s="1">
        <v>3.584603E-4</v>
      </c>
      <c r="OG369" s="1">
        <v>0.151305</v>
      </c>
      <c r="OH369">
        <v>0.48496590000000001</v>
      </c>
      <c r="OI369">
        <v>22.047419999999999</v>
      </c>
      <c r="OJ369" s="1">
        <v>3.4133360000000002E-4</v>
      </c>
      <c r="OK369" s="1">
        <v>0.1438043</v>
      </c>
    </row>
    <row r="370" spans="1:401" x14ac:dyDescent="0.35">
      <c r="A370">
        <v>379</v>
      </c>
      <c r="B370" t="s">
        <v>4</v>
      </c>
      <c r="C370" t="s">
        <v>364</v>
      </c>
      <c r="D370" t="s">
        <v>377</v>
      </c>
      <c r="E370">
        <v>481.72120000000001</v>
      </c>
      <c r="F370">
        <v>1.0094270000000001</v>
      </c>
      <c r="G370">
        <v>18.16864</v>
      </c>
      <c r="H370">
        <v>0</v>
      </c>
      <c r="I370">
        <v>0</v>
      </c>
      <c r="J370">
        <v>1.007676</v>
      </c>
      <c r="K370">
        <v>18.395600000000002</v>
      </c>
      <c r="L370">
        <v>0</v>
      </c>
      <c r="M370">
        <v>0</v>
      </c>
      <c r="N370">
        <v>1.006227</v>
      </c>
      <c r="O370">
        <v>18.656929999999999</v>
      </c>
      <c r="P370">
        <v>0</v>
      </c>
      <c r="Q370">
        <v>0</v>
      </c>
      <c r="R370">
        <v>1.004675</v>
      </c>
      <c r="S370">
        <v>18.975429999999999</v>
      </c>
      <c r="T370">
        <v>0</v>
      </c>
      <c r="U370">
        <v>0</v>
      </c>
      <c r="V370">
        <v>1.003179</v>
      </c>
      <c r="W370">
        <v>19.459849999999999</v>
      </c>
      <c r="X370">
        <v>0</v>
      </c>
      <c r="Y370">
        <v>0</v>
      </c>
      <c r="Z370">
        <v>1.001609</v>
      </c>
      <c r="AA370">
        <v>19.772040000000001</v>
      </c>
      <c r="AB370">
        <v>0</v>
      </c>
      <c r="AC370">
        <v>0</v>
      </c>
      <c r="AD370">
        <v>1.0000869999999999</v>
      </c>
      <c r="AE370">
        <v>19.736830000000001</v>
      </c>
      <c r="AF370">
        <v>0</v>
      </c>
      <c r="AG370">
        <v>0</v>
      </c>
      <c r="AH370">
        <v>0.99853139999999996</v>
      </c>
      <c r="AI370">
        <v>19.54832</v>
      </c>
      <c r="AJ370">
        <v>0</v>
      </c>
      <c r="AK370">
        <v>0</v>
      </c>
      <c r="AL370">
        <v>0.9972259</v>
      </c>
      <c r="AM370">
        <v>19.133130000000001</v>
      </c>
      <c r="AN370">
        <v>0</v>
      </c>
      <c r="AO370">
        <v>0</v>
      </c>
      <c r="AP370">
        <v>0.99595999999999996</v>
      </c>
      <c r="AQ370">
        <v>19.107209999999998</v>
      </c>
      <c r="AR370">
        <v>0</v>
      </c>
      <c r="AS370">
        <v>0</v>
      </c>
      <c r="AT370">
        <v>0.99470190000000003</v>
      </c>
      <c r="AU370">
        <v>19.33785</v>
      </c>
      <c r="AV370">
        <v>0</v>
      </c>
      <c r="AW370">
        <v>0</v>
      </c>
      <c r="AX370">
        <v>0.99353639999999999</v>
      </c>
      <c r="AY370">
        <v>19.613099999999999</v>
      </c>
      <c r="AZ370">
        <v>0</v>
      </c>
      <c r="BA370">
        <v>0</v>
      </c>
      <c r="BB370">
        <v>0.992483</v>
      </c>
      <c r="BC370">
        <v>20.009409999999999</v>
      </c>
      <c r="BD370">
        <v>0</v>
      </c>
      <c r="BE370">
        <v>0</v>
      </c>
      <c r="BF370">
        <v>0.99143289999999995</v>
      </c>
      <c r="BG370">
        <v>20.261980000000001</v>
      </c>
      <c r="BH370">
        <v>0</v>
      </c>
      <c r="BI370">
        <v>0</v>
      </c>
      <c r="BJ370">
        <v>0.99040019999999995</v>
      </c>
      <c r="BK370">
        <v>20.262250000000002</v>
      </c>
      <c r="BL370">
        <v>0</v>
      </c>
      <c r="BM370">
        <v>0</v>
      </c>
      <c r="BN370">
        <v>0.98934060000000001</v>
      </c>
      <c r="BO370">
        <v>20.148810000000001</v>
      </c>
      <c r="BP370">
        <v>0</v>
      </c>
      <c r="BQ370">
        <v>0</v>
      </c>
      <c r="BR370">
        <v>0.9881974</v>
      </c>
      <c r="BS370">
        <v>19.87153</v>
      </c>
      <c r="BT370">
        <v>0</v>
      </c>
      <c r="BU370">
        <v>0</v>
      </c>
      <c r="BV370">
        <v>0.98722430000000005</v>
      </c>
      <c r="BW370">
        <v>19.72906</v>
      </c>
      <c r="BX370">
        <v>6.9022170000000004E-36</v>
      </c>
      <c r="BY370">
        <v>9.1851990000000002E-34</v>
      </c>
      <c r="BZ370">
        <v>0.98630549999999995</v>
      </c>
      <c r="CA370">
        <v>19.539480000000001</v>
      </c>
      <c r="CB370">
        <v>4.2304569999999998E-25</v>
      </c>
      <c r="CC370" s="1">
        <v>5.8486860000000003E-23</v>
      </c>
      <c r="CD370">
        <v>0.98545000000000005</v>
      </c>
      <c r="CE370">
        <v>19.471720000000001</v>
      </c>
      <c r="CF370" s="1">
        <v>2.0526319999999999E-19</v>
      </c>
      <c r="CG370" s="1">
        <v>2.8008580000000001E-17</v>
      </c>
      <c r="CH370">
        <v>0.98472709999999997</v>
      </c>
      <c r="CI370">
        <v>19.408090000000001</v>
      </c>
      <c r="CJ370" s="1">
        <v>3.7941580000000001E-13</v>
      </c>
      <c r="CK370" s="1">
        <v>5.6101339999999997E-11</v>
      </c>
      <c r="CL370">
        <v>0.98393269999999999</v>
      </c>
      <c r="CM370">
        <v>19.295290000000001</v>
      </c>
      <c r="CN370" s="1">
        <v>1.6424740000000001E-9</v>
      </c>
      <c r="CO370" s="1">
        <v>2.5589959999999999E-7</v>
      </c>
      <c r="CP370">
        <v>0.98313170000000005</v>
      </c>
      <c r="CQ370">
        <v>19.202020000000001</v>
      </c>
      <c r="CR370" s="1">
        <v>8.9946419999999997E-7</v>
      </c>
      <c r="CS370" s="1">
        <v>1.447307E-4</v>
      </c>
      <c r="CT370">
        <v>0.98228159999999998</v>
      </c>
      <c r="CU370">
        <v>19.05265</v>
      </c>
      <c r="CV370" s="1">
        <v>1.254305E-4</v>
      </c>
      <c r="CW370" s="1">
        <v>2.0743399999999999E-2</v>
      </c>
      <c r="CX370">
        <v>0.98128939999999998</v>
      </c>
      <c r="CY370">
        <v>18.78819</v>
      </c>
      <c r="CZ370" s="1">
        <v>6.17996E-3</v>
      </c>
      <c r="DA370" s="1">
        <v>1.0460750000000001</v>
      </c>
      <c r="DB370">
        <v>0.97991010000000001</v>
      </c>
      <c r="DC370">
        <v>18.85567</v>
      </c>
      <c r="DD370" s="1">
        <v>0.13043689999999999</v>
      </c>
      <c r="DE370" s="1">
        <v>22.545649999999998</v>
      </c>
      <c r="DF370">
        <v>0.97798320000000005</v>
      </c>
      <c r="DG370">
        <v>18.832609999999999</v>
      </c>
      <c r="DH370" s="1">
        <v>1.3461730000000001</v>
      </c>
      <c r="DI370">
        <v>237.3948</v>
      </c>
      <c r="DJ370">
        <v>0.97550029999999999</v>
      </c>
      <c r="DK370">
        <v>18.907620000000001</v>
      </c>
      <c r="DL370" s="1">
        <v>7.5283220000000002</v>
      </c>
      <c r="DM370">
        <v>1352.222</v>
      </c>
      <c r="DN370">
        <v>0.9727595</v>
      </c>
      <c r="DO370">
        <v>19.12537</v>
      </c>
      <c r="DP370">
        <v>24.722770000000001</v>
      </c>
      <c r="DQ370">
        <v>4518.0469999999996</v>
      </c>
      <c r="DR370">
        <v>0.96993090000000004</v>
      </c>
      <c r="DS370">
        <v>19.21199</v>
      </c>
      <c r="DT370">
        <v>51.005479999999999</v>
      </c>
      <c r="DU370">
        <v>9474.4680000000008</v>
      </c>
      <c r="DV370">
        <v>0.96713320000000003</v>
      </c>
      <c r="DW370">
        <v>19.091080000000002</v>
      </c>
      <c r="DX370">
        <v>69.864649999999997</v>
      </c>
      <c r="DY370">
        <v>13172.43</v>
      </c>
      <c r="DZ370">
        <v>0.96429120000000002</v>
      </c>
      <c r="EA370">
        <v>18.906490000000002</v>
      </c>
      <c r="EB370">
        <v>66.223200000000006</v>
      </c>
      <c r="EC370">
        <v>12663.76</v>
      </c>
      <c r="ED370">
        <v>0.96132359999999994</v>
      </c>
      <c r="EE370">
        <v>18.74267</v>
      </c>
      <c r="EF370">
        <v>45.248980000000003</v>
      </c>
      <c r="EG370">
        <v>8767.7669999999998</v>
      </c>
      <c r="EH370">
        <v>0.95841279999999995</v>
      </c>
      <c r="EI370">
        <v>19.107890000000001</v>
      </c>
      <c r="EJ370">
        <v>23.168099999999999</v>
      </c>
      <c r="EK370">
        <v>4542.5060000000003</v>
      </c>
      <c r="EL370">
        <v>0.95511559999999995</v>
      </c>
      <c r="EM370">
        <v>19.489239999999999</v>
      </c>
      <c r="EN370">
        <v>9.1719249999999999</v>
      </c>
      <c r="EO370">
        <v>1819.1079999999999</v>
      </c>
      <c r="EP370">
        <v>0.95158220000000004</v>
      </c>
      <c r="EQ370">
        <v>19.847300000000001</v>
      </c>
      <c r="ER370">
        <v>2.9080520000000001</v>
      </c>
      <c r="ES370">
        <v>582.71720000000005</v>
      </c>
      <c r="ET370">
        <v>0.94774409999999998</v>
      </c>
      <c r="EU370">
        <v>20.395330000000001</v>
      </c>
      <c r="EV370">
        <v>0.78237749999999995</v>
      </c>
      <c r="EW370">
        <v>157.92760000000001</v>
      </c>
      <c r="EX370">
        <v>0.94357400000000002</v>
      </c>
      <c r="EY370">
        <v>20.665469999999999</v>
      </c>
      <c r="EZ370">
        <v>0.20721880000000001</v>
      </c>
      <c r="FA370">
        <v>41.759500000000003</v>
      </c>
      <c r="FB370">
        <v>0.93940000000000001</v>
      </c>
      <c r="FC370">
        <v>20.48133</v>
      </c>
      <c r="FD370">
        <v>7.6845919999999998E-2</v>
      </c>
      <c r="FE370">
        <v>15.20969</v>
      </c>
      <c r="FF370">
        <v>0.93485600000000002</v>
      </c>
      <c r="FG370">
        <v>20.238869999999999</v>
      </c>
      <c r="FH370">
        <v>4.9315369999999997E-2</v>
      </c>
      <c r="FI370">
        <v>9.6084209999999999</v>
      </c>
      <c r="FJ370">
        <v>0.93005230000000005</v>
      </c>
      <c r="FK370">
        <v>19.9237</v>
      </c>
      <c r="FL370">
        <v>4.2316810000000003E-2</v>
      </c>
      <c r="FM370">
        <v>8.2208699999999997</v>
      </c>
      <c r="FN370">
        <v>0.92564849999999999</v>
      </c>
      <c r="FO370">
        <v>20.0425</v>
      </c>
      <c r="FP370">
        <v>3.9077319999999999E-2</v>
      </c>
      <c r="FQ370">
        <v>7.6012399999999998</v>
      </c>
      <c r="FR370">
        <v>0.9230604</v>
      </c>
      <c r="FS370">
        <v>20.34563</v>
      </c>
      <c r="FT370" s="1">
        <v>3.667115E-2</v>
      </c>
      <c r="FU370">
        <v>7.1366230000000002</v>
      </c>
      <c r="FV370">
        <v>0.91968490000000003</v>
      </c>
      <c r="FW370">
        <v>20.58492</v>
      </c>
      <c r="FX370" s="1">
        <v>3.4439589999999999E-2</v>
      </c>
      <c r="FY370">
        <v>6.7084859999999997</v>
      </c>
      <c r="FZ370">
        <v>0.91592980000000002</v>
      </c>
      <c r="GA370">
        <v>20.933140000000002</v>
      </c>
      <c r="GB370" s="1">
        <v>3.2295949999999997E-2</v>
      </c>
      <c r="GC370">
        <v>6.2982769999999997</v>
      </c>
      <c r="GD370">
        <v>0.91224229999999995</v>
      </c>
      <c r="GE370">
        <v>21.04111</v>
      </c>
      <c r="GF370" s="1">
        <v>3.0329970000000001E-2</v>
      </c>
      <c r="GG370" s="1">
        <v>5.9209259999999997</v>
      </c>
      <c r="GH370">
        <v>0.90854900000000005</v>
      </c>
      <c r="GI370">
        <v>20.876860000000001</v>
      </c>
      <c r="GJ370" s="1">
        <v>2.8700280000000002E-2</v>
      </c>
      <c r="GK370" s="1">
        <v>5.6061990000000002</v>
      </c>
      <c r="GL370">
        <v>0.90479670000000001</v>
      </c>
      <c r="GM370">
        <v>20.606079999999999</v>
      </c>
      <c r="GN370" s="1">
        <v>2.7638030000000001E-2</v>
      </c>
      <c r="GO370" s="1">
        <v>5.3999600000000001</v>
      </c>
      <c r="GP370">
        <v>0.90078130000000001</v>
      </c>
      <c r="GQ370">
        <v>20.267320000000002</v>
      </c>
      <c r="GR370" s="1">
        <v>2.722989E-2</v>
      </c>
      <c r="GS370" s="1">
        <v>5.3207040000000001</v>
      </c>
      <c r="GT370">
        <v>0.89720880000000003</v>
      </c>
      <c r="GU370">
        <v>19.93562</v>
      </c>
      <c r="GV370" s="1">
        <v>2.74002E-2</v>
      </c>
      <c r="GW370" s="1">
        <v>5.3542529999999999</v>
      </c>
      <c r="GX370">
        <v>0.89417939999999996</v>
      </c>
      <c r="GY370">
        <v>19.97015</v>
      </c>
      <c r="GZ370" s="1">
        <v>2.7745309999999999E-2</v>
      </c>
      <c r="HA370" s="1">
        <v>5.4236529999999998</v>
      </c>
      <c r="HB370">
        <v>0.89143459999999997</v>
      </c>
      <c r="HC370">
        <v>20.022210000000001</v>
      </c>
      <c r="HD370" s="1">
        <v>2.7880200000000001E-2</v>
      </c>
      <c r="HE370" s="1">
        <v>5.4521629999999996</v>
      </c>
      <c r="HF370">
        <v>0.88866849999999997</v>
      </c>
      <c r="HG370">
        <v>20.098240000000001</v>
      </c>
      <c r="HH370" s="1">
        <v>2.750528E-2</v>
      </c>
      <c r="HI370" s="1">
        <v>5.38192</v>
      </c>
      <c r="HJ370">
        <v>0.88574030000000004</v>
      </c>
      <c r="HK370">
        <v>20.030329999999999</v>
      </c>
      <c r="HL370" s="1">
        <v>2.6614720000000001E-2</v>
      </c>
      <c r="HM370" s="1">
        <v>5.2095539999999998</v>
      </c>
      <c r="HN370">
        <v>0.88298149999999997</v>
      </c>
      <c r="HO370">
        <v>19.903729999999999</v>
      </c>
      <c r="HP370" s="1">
        <v>2.5324860000000001E-2</v>
      </c>
      <c r="HQ370" s="1">
        <v>4.9571880000000004</v>
      </c>
      <c r="HR370">
        <v>0.88046179999999996</v>
      </c>
      <c r="HS370">
        <v>19.637370000000001</v>
      </c>
      <c r="HT370" s="1">
        <v>2.3768270000000001E-2</v>
      </c>
      <c r="HU370" s="1">
        <v>4.6509530000000003</v>
      </c>
      <c r="HV370">
        <v>0.87758789999999998</v>
      </c>
      <c r="HW370">
        <v>19.205020000000001</v>
      </c>
      <c r="HX370" s="1">
        <v>2.2101610000000001E-2</v>
      </c>
      <c r="HY370" s="1">
        <v>4.3233319999999997</v>
      </c>
      <c r="HZ370">
        <v>0.8756815</v>
      </c>
      <c r="IA370">
        <v>18.828250000000001</v>
      </c>
      <c r="IB370" s="1">
        <v>2.0470039999999998E-2</v>
      </c>
      <c r="IC370" s="1">
        <v>3.9980739999999999</v>
      </c>
      <c r="ID370">
        <v>0.87482660000000001</v>
      </c>
      <c r="IE370">
        <v>18.762599999999999</v>
      </c>
      <c r="IF370" s="1">
        <v>1.8879920000000001E-2</v>
      </c>
      <c r="IG370" s="1">
        <v>3.677003</v>
      </c>
      <c r="IH370">
        <v>0.87423600000000001</v>
      </c>
      <c r="II370">
        <v>18.897629999999999</v>
      </c>
      <c r="IJ370" s="1">
        <v>1.7383389999999999E-2</v>
      </c>
      <c r="IK370" s="1">
        <v>3.3756819999999998</v>
      </c>
      <c r="IL370">
        <v>0.87371759999999998</v>
      </c>
      <c r="IM370">
        <v>19.278600000000001</v>
      </c>
      <c r="IN370" s="1">
        <v>1.597604E-2</v>
      </c>
      <c r="IO370" s="1">
        <v>3.0943779999999999</v>
      </c>
      <c r="IP370">
        <v>0.87337169999999997</v>
      </c>
      <c r="IQ370">
        <v>19.395659999999999</v>
      </c>
      <c r="IR370" s="1">
        <v>1.467683E-2</v>
      </c>
      <c r="IS370" s="1">
        <v>2.8355000000000001</v>
      </c>
      <c r="IT370">
        <v>0.87289240000000001</v>
      </c>
      <c r="IU370">
        <v>19.329910000000002</v>
      </c>
      <c r="IV370" s="1">
        <v>1.3486150000000001E-2</v>
      </c>
      <c r="IW370" s="1">
        <v>2.5993979999999999</v>
      </c>
      <c r="IX370">
        <v>0.87230039999999998</v>
      </c>
      <c r="IY370">
        <v>19.222490000000001</v>
      </c>
      <c r="IZ370" s="1">
        <v>1.239211E-2</v>
      </c>
      <c r="JA370" s="1">
        <v>2.3838919999999999</v>
      </c>
      <c r="JB370">
        <v>0.87161789999999995</v>
      </c>
      <c r="JC370">
        <v>19.06897</v>
      </c>
      <c r="JD370" s="1">
        <v>1.138247E-2</v>
      </c>
      <c r="JE370" s="1">
        <v>2.1862659999999998</v>
      </c>
      <c r="JF370">
        <v>0.8706372</v>
      </c>
      <c r="JG370">
        <v>19.22494</v>
      </c>
      <c r="JH370" s="1">
        <v>1.045857E-2</v>
      </c>
      <c r="JI370" s="1">
        <v>2.0070060000000001</v>
      </c>
      <c r="JJ370">
        <v>0.87009559999999997</v>
      </c>
      <c r="JK370">
        <v>19.467559999999999</v>
      </c>
      <c r="JL370" s="1">
        <v>9.6209859999999998E-3</v>
      </c>
      <c r="JM370" s="1">
        <v>1.844139</v>
      </c>
      <c r="JN370">
        <v>0.8704385</v>
      </c>
      <c r="JO370">
        <v>19.668970000000002</v>
      </c>
      <c r="JP370" s="1">
        <v>8.8693090000000006E-3</v>
      </c>
      <c r="JQ370" s="1">
        <v>1.6968909999999999</v>
      </c>
      <c r="JR370">
        <v>0.86795699999999998</v>
      </c>
      <c r="JS370">
        <v>20.068239999999999</v>
      </c>
      <c r="JT370" s="1">
        <v>8.1285109999999997E-3</v>
      </c>
      <c r="JU370" s="1">
        <v>1.5575129999999999</v>
      </c>
      <c r="JV370">
        <v>0.86507429999999996</v>
      </c>
      <c r="JW370">
        <v>20.441749999999999</v>
      </c>
      <c r="JX370" s="1">
        <v>7.4899140000000003E-3</v>
      </c>
      <c r="JY370" s="1">
        <v>1.4384669999999999</v>
      </c>
      <c r="JZ370">
        <v>0.86246259999999997</v>
      </c>
      <c r="KA370">
        <v>20.40192</v>
      </c>
      <c r="KB370" s="1">
        <v>6.9027899999999998E-3</v>
      </c>
      <c r="KC370" s="1">
        <v>1.3287409999999999</v>
      </c>
      <c r="KD370">
        <v>0.86081090000000005</v>
      </c>
      <c r="KE370">
        <v>20.151340000000001</v>
      </c>
      <c r="KF370" s="1">
        <v>6.359867E-3</v>
      </c>
      <c r="KG370" s="1">
        <v>1.226089</v>
      </c>
      <c r="KH370">
        <v>0.8593693</v>
      </c>
      <c r="KI370">
        <v>19.914349999999999</v>
      </c>
      <c r="KJ370" s="1">
        <v>5.8466969999999997E-3</v>
      </c>
      <c r="KK370" s="1">
        <v>1.1286890000000001</v>
      </c>
      <c r="KL370">
        <v>0.85829750000000005</v>
      </c>
      <c r="KM370">
        <v>20.174499999999998</v>
      </c>
      <c r="KN370" s="1">
        <v>5.3614129999999998E-3</v>
      </c>
      <c r="KO370" s="1">
        <v>1.0360750000000001</v>
      </c>
      <c r="KP370">
        <v>0.85728439999999995</v>
      </c>
      <c r="KQ370">
        <v>20.65832</v>
      </c>
      <c r="KR370" s="1">
        <v>4.8958739999999997E-3</v>
      </c>
      <c r="KS370" s="1">
        <v>0.94725479999999995</v>
      </c>
      <c r="KT370">
        <v>0.85654149999999996</v>
      </c>
      <c r="KU370">
        <v>21.250730000000001</v>
      </c>
      <c r="KV370" s="1">
        <v>4.4473489999999997E-3</v>
      </c>
      <c r="KW370" s="1">
        <v>0.86118950000000005</v>
      </c>
      <c r="KX370">
        <v>0.85615370000000002</v>
      </c>
      <c r="KY370">
        <v>21.821010000000001</v>
      </c>
      <c r="KZ370" s="1">
        <v>4.012977E-3</v>
      </c>
      <c r="LA370" s="1">
        <v>0.77749970000000002</v>
      </c>
      <c r="LB370">
        <v>0.85586090000000004</v>
      </c>
      <c r="LC370">
        <v>21.99465</v>
      </c>
      <c r="LD370" s="1">
        <v>3.589096E-3</v>
      </c>
      <c r="LE370" s="1">
        <v>0.69581249999999994</v>
      </c>
      <c r="LF370">
        <v>0.85583880000000001</v>
      </c>
      <c r="LG370">
        <v>21.769369999999999</v>
      </c>
      <c r="LH370" s="1">
        <v>3.1747260000000001E-3</v>
      </c>
      <c r="LI370" s="1">
        <v>0.61570809999999998</v>
      </c>
      <c r="LJ370">
        <v>0.85581430000000003</v>
      </c>
      <c r="LK370">
        <v>21.45703</v>
      </c>
      <c r="LL370" s="1">
        <v>2.7659450000000001E-3</v>
      </c>
      <c r="LM370" s="1">
        <v>0.53676060000000003</v>
      </c>
      <c r="LN370">
        <v>0.85589059999999995</v>
      </c>
      <c r="LO370">
        <v>21.196269999999998</v>
      </c>
      <c r="LP370" s="1">
        <v>2.3679590000000002E-3</v>
      </c>
      <c r="LQ370" s="1">
        <v>0.45982859999999998</v>
      </c>
      <c r="LR370">
        <v>0.85590049999999995</v>
      </c>
      <c r="LS370">
        <v>21.40014</v>
      </c>
      <c r="LT370" s="1">
        <v>1.99197E-3</v>
      </c>
      <c r="LU370" s="1">
        <v>0.3870537</v>
      </c>
      <c r="LV370">
        <v>0.85647390000000001</v>
      </c>
      <c r="LW370">
        <v>21.76463</v>
      </c>
      <c r="LX370" s="1">
        <v>1.655229E-3</v>
      </c>
      <c r="LY370" s="1">
        <v>0.32153799999999999</v>
      </c>
      <c r="LZ370">
        <v>0.85740769999999999</v>
      </c>
      <c r="MA370">
        <v>22.193960000000001</v>
      </c>
      <c r="MB370" s="1">
        <v>1.3697539999999999E-3</v>
      </c>
      <c r="MC370" s="1">
        <v>0.26581120000000003</v>
      </c>
      <c r="MD370">
        <v>0.8586165</v>
      </c>
      <c r="ME370">
        <v>22.541139999999999</v>
      </c>
      <c r="MF370" s="1">
        <v>1.1422579999999999E-3</v>
      </c>
      <c r="MG370" s="1">
        <v>0.22126319999999999</v>
      </c>
      <c r="MH370">
        <v>0.85991640000000003</v>
      </c>
      <c r="MI370">
        <v>22.562000000000001</v>
      </c>
      <c r="MJ370" s="1">
        <v>9.6891190000000002E-4</v>
      </c>
      <c r="MK370" s="1">
        <v>0.18726960000000001</v>
      </c>
      <c r="ML370">
        <v>0.86136780000000002</v>
      </c>
      <c r="MM370">
        <v>22.256049999999998</v>
      </c>
      <c r="MN370" s="1">
        <v>8.4054300000000002E-4</v>
      </c>
      <c r="MO370" s="1">
        <v>0.1620558</v>
      </c>
      <c r="MP370">
        <v>0.86270579999999997</v>
      </c>
      <c r="MQ370">
        <v>21.87623</v>
      </c>
      <c r="MR370" s="1">
        <v>7.4417350000000005E-4</v>
      </c>
      <c r="MS370" s="1">
        <v>0.1431626</v>
      </c>
      <c r="MT370">
        <v>0.863958</v>
      </c>
      <c r="MU370">
        <v>21.51839</v>
      </c>
      <c r="MV370" s="1">
        <v>6.6941950000000004E-4</v>
      </c>
      <c r="MW370" s="1">
        <v>0.1285346</v>
      </c>
      <c r="MX370">
        <v>0.86516760000000004</v>
      </c>
      <c r="MY370">
        <v>21.50027</v>
      </c>
      <c r="MZ370" s="1">
        <v>6.0882730000000004E-4</v>
      </c>
      <c r="NA370" s="1">
        <v>0.1167019</v>
      </c>
      <c r="NB370">
        <v>0.86663440000000003</v>
      </c>
      <c r="NC370">
        <v>21.13092</v>
      </c>
      <c r="ND370" s="1">
        <v>5.5837110000000003E-4</v>
      </c>
      <c r="NE370" s="1">
        <v>0.106807</v>
      </c>
      <c r="NF370">
        <v>0.86843680000000001</v>
      </c>
      <c r="NG370">
        <v>21.117170000000002</v>
      </c>
      <c r="NH370" s="1">
        <v>5.1573530000000002E-4</v>
      </c>
      <c r="NI370" s="1">
        <v>9.8416100000000006E-2</v>
      </c>
      <c r="NJ370">
        <v>0.8703997</v>
      </c>
      <c r="NK370">
        <v>21.269770000000001</v>
      </c>
      <c r="NL370" s="1">
        <v>4.7966959999999999E-4</v>
      </c>
      <c r="NM370" s="1">
        <v>9.1294040000000007E-2</v>
      </c>
      <c r="NN370">
        <v>0.87247710000000001</v>
      </c>
      <c r="NO370">
        <v>21.344809999999999</v>
      </c>
      <c r="NP370" s="1">
        <v>4.491535E-4</v>
      </c>
      <c r="NQ370" s="1">
        <v>8.5248710000000005E-2</v>
      </c>
      <c r="NR370">
        <v>0.87452169999999996</v>
      </c>
      <c r="NS370">
        <v>21.167809999999999</v>
      </c>
      <c r="NT370" s="1">
        <v>4.2293460000000001E-4</v>
      </c>
      <c r="NU370" s="1">
        <v>8.0049389999999998E-2</v>
      </c>
      <c r="NV370">
        <v>0.87639769999999995</v>
      </c>
      <c r="NW370">
        <v>20.939730000000001</v>
      </c>
      <c r="NX370" s="1">
        <v>3.9989250000000001E-4</v>
      </c>
      <c r="NY370" s="1">
        <v>7.5496789999999994E-2</v>
      </c>
      <c r="NZ370">
        <v>0.87822339999999999</v>
      </c>
      <c r="OA370">
        <v>20.83295</v>
      </c>
      <c r="OB370" s="1">
        <v>3.7935479999999999E-4</v>
      </c>
      <c r="OC370" s="1">
        <v>7.1443800000000002E-2</v>
      </c>
      <c r="OD370">
        <v>0.87976149999999997</v>
      </c>
      <c r="OE370">
        <v>21.309709999999999</v>
      </c>
      <c r="OF370" s="1">
        <v>3.6052440000000001E-4</v>
      </c>
      <c r="OG370" s="1">
        <v>6.7756709999999998E-2</v>
      </c>
      <c r="OH370">
        <v>0.88053440000000005</v>
      </c>
      <c r="OI370">
        <v>22.067630000000001</v>
      </c>
      <c r="OJ370" s="1">
        <v>3.4319549999999998E-4</v>
      </c>
      <c r="OK370" s="1">
        <v>6.4411960000000004E-2</v>
      </c>
    </row>
    <row r="371" spans="1:401" x14ac:dyDescent="0.35">
      <c r="A371">
        <v>380</v>
      </c>
      <c r="B371" t="s">
        <v>4</v>
      </c>
      <c r="C371" t="s">
        <v>364</v>
      </c>
      <c r="D371" t="s">
        <v>378</v>
      </c>
      <c r="E371">
        <v>608.66129999999998</v>
      </c>
      <c r="F371">
        <v>0.67570419999999998</v>
      </c>
      <c r="G371">
        <v>18.179369999999999</v>
      </c>
      <c r="H371">
        <v>0</v>
      </c>
      <c r="I371">
        <v>0</v>
      </c>
      <c r="J371">
        <v>0.67476060000000004</v>
      </c>
      <c r="K371">
        <v>18.407330000000002</v>
      </c>
      <c r="L371">
        <v>0</v>
      </c>
      <c r="M371">
        <v>0</v>
      </c>
      <c r="N371">
        <v>0.67403610000000003</v>
      </c>
      <c r="O371">
        <v>18.666309999999999</v>
      </c>
      <c r="P371">
        <v>0</v>
      </c>
      <c r="Q371">
        <v>0</v>
      </c>
      <c r="R371">
        <v>0.67324110000000004</v>
      </c>
      <c r="S371">
        <v>18.975909999999999</v>
      </c>
      <c r="T371">
        <v>0</v>
      </c>
      <c r="U371">
        <v>0</v>
      </c>
      <c r="V371">
        <v>0.67244340000000002</v>
      </c>
      <c r="W371">
        <v>19.45148</v>
      </c>
      <c r="X371">
        <v>0</v>
      </c>
      <c r="Y371">
        <v>0</v>
      </c>
      <c r="Z371">
        <v>0.67163709999999999</v>
      </c>
      <c r="AA371">
        <v>19.759</v>
      </c>
      <c r="AB371">
        <v>0</v>
      </c>
      <c r="AC371">
        <v>0</v>
      </c>
      <c r="AD371">
        <v>0.67083970000000004</v>
      </c>
      <c r="AE371">
        <v>19.724869999999999</v>
      </c>
      <c r="AF371">
        <v>0</v>
      </c>
      <c r="AG371">
        <v>0</v>
      </c>
      <c r="AH371">
        <v>0.67000029999999999</v>
      </c>
      <c r="AI371">
        <v>19.546779999999998</v>
      </c>
      <c r="AJ371">
        <v>0</v>
      </c>
      <c r="AK371">
        <v>0</v>
      </c>
      <c r="AL371">
        <v>0.66908500000000004</v>
      </c>
      <c r="AM371">
        <v>19.15192</v>
      </c>
      <c r="AN371">
        <v>0</v>
      </c>
      <c r="AO371">
        <v>0</v>
      </c>
      <c r="AP371">
        <v>0.6682264</v>
      </c>
      <c r="AQ371">
        <v>19.1266</v>
      </c>
      <c r="AR371">
        <v>0</v>
      </c>
      <c r="AS371">
        <v>0</v>
      </c>
      <c r="AT371">
        <v>0.66737230000000003</v>
      </c>
      <c r="AU371">
        <v>19.35689</v>
      </c>
      <c r="AV371">
        <v>0</v>
      </c>
      <c r="AW371">
        <v>0</v>
      </c>
      <c r="AX371">
        <v>0.66658439999999997</v>
      </c>
      <c r="AY371">
        <v>19.62444</v>
      </c>
      <c r="AZ371">
        <v>0</v>
      </c>
      <c r="BA371">
        <v>0</v>
      </c>
      <c r="BB371">
        <v>0.66585329999999998</v>
      </c>
      <c r="BC371">
        <v>20.006779999999999</v>
      </c>
      <c r="BD371">
        <v>0</v>
      </c>
      <c r="BE371">
        <v>0</v>
      </c>
      <c r="BF371">
        <v>0.66514519999999999</v>
      </c>
      <c r="BG371">
        <v>20.248360000000002</v>
      </c>
      <c r="BH371">
        <v>0</v>
      </c>
      <c r="BI371">
        <v>0</v>
      </c>
      <c r="BJ371">
        <v>0.6644658</v>
      </c>
      <c r="BK371">
        <v>20.253489999999999</v>
      </c>
      <c r="BL371">
        <v>0</v>
      </c>
      <c r="BM371">
        <v>0</v>
      </c>
      <c r="BN371">
        <v>0.66374109999999997</v>
      </c>
      <c r="BO371">
        <v>20.1463</v>
      </c>
      <c r="BP371">
        <v>0</v>
      </c>
      <c r="BQ371">
        <v>0</v>
      </c>
      <c r="BR371">
        <v>0.66297720000000004</v>
      </c>
      <c r="BS371">
        <v>19.885390000000001</v>
      </c>
      <c r="BT371">
        <v>0</v>
      </c>
      <c r="BU371">
        <v>0</v>
      </c>
      <c r="BV371">
        <v>0.66233960000000003</v>
      </c>
      <c r="BW371">
        <v>19.75132</v>
      </c>
      <c r="BX371">
        <v>1.703596E-36</v>
      </c>
      <c r="BY371">
        <v>4.0554840000000003E-34</v>
      </c>
      <c r="BZ371">
        <v>0.6617092</v>
      </c>
      <c r="CA371">
        <v>19.55988</v>
      </c>
      <c r="CB371">
        <v>2.0563950000000001E-25</v>
      </c>
      <c r="CC371" s="1">
        <v>3.9048869999999999E-23</v>
      </c>
      <c r="CD371">
        <v>0.66114799999999996</v>
      </c>
      <c r="CE371">
        <v>19.487220000000001</v>
      </c>
      <c r="CF371" s="1">
        <v>6.6082639999999999E-20</v>
      </c>
      <c r="CG371" s="1">
        <v>1.4290630000000001E-17</v>
      </c>
      <c r="CH371">
        <v>0.66064599999999996</v>
      </c>
      <c r="CI371">
        <v>19.409569999999999</v>
      </c>
      <c r="CJ371" s="1">
        <v>2.2942469999999998E-13</v>
      </c>
      <c r="CK371" s="1">
        <v>4.5157249999999998E-11</v>
      </c>
      <c r="CL371">
        <v>0.66015330000000005</v>
      </c>
      <c r="CM371">
        <v>19.292850000000001</v>
      </c>
      <c r="CN371" s="1">
        <v>1.1300670000000001E-9</v>
      </c>
      <c r="CO371" s="1">
        <v>2.30591E-7</v>
      </c>
      <c r="CP371">
        <v>0.65966519999999995</v>
      </c>
      <c r="CQ371">
        <v>19.197749999999999</v>
      </c>
      <c r="CR371" s="1">
        <v>6.6689189999999997E-7</v>
      </c>
      <c r="CS371" s="1">
        <v>1.3930689999999999E-4</v>
      </c>
      <c r="CT371">
        <v>0.65912939999999998</v>
      </c>
      <c r="CU371">
        <v>19.05584</v>
      </c>
      <c r="CV371" s="1">
        <v>9.8451260000000001E-5</v>
      </c>
      <c r="CW371" s="1">
        <v>2.1002E-2</v>
      </c>
      <c r="CX371">
        <v>0.65848770000000001</v>
      </c>
      <c r="CY371">
        <v>18.798269999999999</v>
      </c>
      <c r="CZ371" s="1">
        <v>5.083092E-3</v>
      </c>
      <c r="DA371" s="1">
        <v>1.104169</v>
      </c>
      <c r="DB371">
        <v>0.65760730000000001</v>
      </c>
      <c r="DC371">
        <v>18.868839999999999</v>
      </c>
      <c r="DD371" s="1">
        <v>0.1116998</v>
      </c>
      <c r="DE371" s="1">
        <v>24.66893</v>
      </c>
      <c r="DF371">
        <v>0.6563599</v>
      </c>
      <c r="DG371">
        <v>18.8413</v>
      </c>
      <c r="DH371" s="1">
        <v>1.1944459999999999</v>
      </c>
      <c r="DI371">
        <v>268.12189999999998</v>
      </c>
      <c r="DJ371">
        <v>0.6547442</v>
      </c>
      <c r="DK371">
        <v>18.912839999999999</v>
      </c>
      <c r="DL371" s="1">
        <v>6.8948520000000002</v>
      </c>
      <c r="DM371">
        <v>1571.134</v>
      </c>
      <c r="DN371">
        <v>0.65294180000000002</v>
      </c>
      <c r="DO371">
        <v>19.123090000000001</v>
      </c>
      <c r="DP371">
        <v>23.29862</v>
      </c>
      <c r="DQ371">
        <v>5385.49</v>
      </c>
      <c r="DR371">
        <v>0.65111479999999999</v>
      </c>
      <c r="DS371">
        <v>19.20637</v>
      </c>
      <c r="DT371">
        <v>49.329659999999997</v>
      </c>
      <c r="DU371">
        <v>11558.73</v>
      </c>
      <c r="DV371">
        <v>0.6492696</v>
      </c>
      <c r="DW371">
        <v>19.084289999999999</v>
      </c>
      <c r="DX371">
        <v>69.188119999999998</v>
      </c>
      <c r="DY371">
        <v>16414.95</v>
      </c>
      <c r="DZ371">
        <v>0.64742909999999998</v>
      </c>
      <c r="EA371">
        <v>18.904820000000001</v>
      </c>
      <c r="EB371">
        <v>67.050139999999999</v>
      </c>
      <c r="EC371">
        <v>16097.37</v>
      </c>
      <c r="ED371">
        <v>0.64551409999999998</v>
      </c>
      <c r="EE371">
        <v>18.75264</v>
      </c>
      <c r="EF371">
        <v>46.75873</v>
      </c>
      <c r="EG371">
        <v>11351.06</v>
      </c>
      <c r="EH371">
        <v>0.64365740000000005</v>
      </c>
      <c r="EI371">
        <v>19.117319999999999</v>
      </c>
      <c r="EJ371">
        <v>24.38439</v>
      </c>
      <c r="EK371">
        <v>5978.6809999999996</v>
      </c>
      <c r="EL371">
        <v>0.64150090000000004</v>
      </c>
      <c r="EM371">
        <v>19.497959999999999</v>
      </c>
      <c r="EN371">
        <v>9.8200620000000001</v>
      </c>
      <c r="EO371">
        <v>2431.4569999999999</v>
      </c>
      <c r="EP371">
        <v>0.63920560000000004</v>
      </c>
      <c r="EQ371">
        <v>19.857489999999999</v>
      </c>
      <c r="ER371">
        <v>3.1592169999999999</v>
      </c>
      <c r="ES371">
        <v>789.21460000000002</v>
      </c>
      <c r="ET371">
        <v>0.63674739999999996</v>
      </c>
      <c r="EU371">
        <v>20.39265</v>
      </c>
      <c r="EV371">
        <v>0.85818280000000002</v>
      </c>
      <c r="EW371">
        <v>215.81559999999999</v>
      </c>
      <c r="EX371">
        <v>0.63404229999999995</v>
      </c>
      <c r="EY371">
        <v>20.6555</v>
      </c>
      <c r="EZ371">
        <v>0.22575629999999999</v>
      </c>
      <c r="FA371">
        <v>56.770699999999998</v>
      </c>
      <c r="FB371">
        <v>0.63102139999999995</v>
      </c>
      <c r="FC371">
        <v>20.47587</v>
      </c>
      <c r="FD371">
        <v>8.0804669999999995E-2</v>
      </c>
      <c r="FE371">
        <v>20.046060000000001</v>
      </c>
      <c r="FF371">
        <v>0.62773699999999999</v>
      </c>
      <c r="FG371">
        <v>20.23826</v>
      </c>
      <c r="FH371">
        <v>5.0167169999999997E-2</v>
      </c>
      <c r="FI371">
        <v>12.28473</v>
      </c>
      <c r="FJ371">
        <v>0.62423850000000003</v>
      </c>
      <c r="FK371">
        <v>19.939800000000002</v>
      </c>
      <c r="FL371">
        <v>4.2595609999999999E-2</v>
      </c>
      <c r="FM371">
        <v>10.406359999999999</v>
      </c>
      <c r="FN371">
        <v>0.62101919999999999</v>
      </c>
      <c r="FO371">
        <v>20.060960000000001</v>
      </c>
      <c r="FP371">
        <v>3.9243170000000001E-2</v>
      </c>
      <c r="FQ371">
        <v>9.6011330000000008</v>
      </c>
      <c r="FR371">
        <v>0.61893319999999996</v>
      </c>
      <c r="FS371">
        <v>20.363990000000001</v>
      </c>
      <c r="FT371" s="1">
        <v>3.6817490000000001E-2</v>
      </c>
      <c r="FU371">
        <v>9.0131219999999992</v>
      </c>
      <c r="FV371">
        <v>0.61671330000000002</v>
      </c>
      <c r="FW371">
        <v>20.601299999999998</v>
      </c>
      <c r="FX371" s="1">
        <v>3.4577040000000003E-2</v>
      </c>
      <c r="FY371">
        <v>8.4715869999999995</v>
      </c>
      <c r="FZ371">
        <v>0.61437419999999998</v>
      </c>
      <c r="GA371">
        <v>20.935269999999999</v>
      </c>
      <c r="GB371" s="1">
        <v>3.242739E-2</v>
      </c>
      <c r="GC371">
        <v>7.952477</v>
      </c>
      <c r="GD371">
        <v>0.61210010000000004</v>
      </c>
      <c r="GE371">
        <v>21.032810000000001</v>
      </c>
      <c r="GF371" s="1">
        <v>3.0445170000000001E-2</v>
      </c>
      <c r="GG371" s="1">
        <v>7.472359</v>
      </c>
      <c r="GH371">
        <v>0.60986799999999997</v>
      </c>
      <c r="GI371">
        <v>20.87238</v>
      </c>
      <c r="GJ371" s="1">
        <v>2.87881E-2</v>
      </c>
      <c r="GK371" s="1">
        <v>7.0685440000000002</v>
      </c>
      <c r="GL371">
        <v>0.60759039999999997</v>
      </c>
      <c r="GM371">
        <v>20.607250000000001</v>
      </c>
      <c r="GN371" s="1">
        <v>2.7683760000000002E-2</v>
      </c>
      <c r="GO371" s="1">
        <v>6.7977119999999998</v>
      </c>
      <c r="GP371">
        <v>0.60523660000000001</v>
      </c>
      <c r="GQ371">
        <v>20.282419999999998</v>
      </c>
      <c r="GR371" s="1">
        <v>2.7232260000000001E-2</v>
      </c>
      <c r="GS371" s="1">
        <v>6.6852900000000002</v>
      </c>
      <c r="GT371">
        <v>0.60298620000000003</v>
      </c>
      <c r="GU371">
        <v>19.957940000000001</v>
      </c>
      <c r="GV371" s="1">
        <v>2.7373600000000001E-2</v>
      </c>
      <c r="GW371" s="1">
        <v>6.7185069999999998</v>
      </c>
      <c r="GX371">
        <v>0.60083629999999999</v>
      </c>
      <c r="GY371">
        <v>19.988589999999999</v>
      </c>
      <c r="GZ371" s="1">
        <v>2.771918E-2</v>
      </c>
      <c r="HA371" s="1">
        <v>6.8023470000000001</v>
      </c>
      <c r="HB371">
        <v>0.59890509999999997</v>
      </c>
      <c r="HC371">
        <v>20.035879999999999</v>
      </c>
      <c r="HD371" s="1">
        <v>2.7879480000000002E-2</v>
      </c>
      <c r="HE371" s="1">
        <v>6.840058</v>
      </c>
      <c r="HF371">
        <v>0.59705189999999997</v>
      </c>
      <c r="HG371">
        <v>20.098600000000001</v>
      </c>
      <c r="HH371" s="1">
        <v>2.7542150000000001E-2</v>
      </c>
      <c r="HI371" s="1">
        <v>6.7565010000000001</v>
      </c>
      <c r="HJ371">
        <v>0.59524730000000003</v>
      </c>
      <c r="HK371">
        <v>20.024629999999998</v>
      </c>
      <c r="HL371" s="1">
        <v>2.66844E-2</v>
      </c>
      <c r="HM371" s="1">
        <v>6.5435889999999999</v>
      </c>
      <c r="HN371">
        <v>0.59359930000000005</v>
      </c>
      <c r="HO371">
        <v>19.900020000000001</v>
      </c>
      <c r="HP371" s="1">
        <v>2.5417729999999999E-2</v>
      </c>
      <c r="HQ371" s="1">
        <v>6.2278460000000004</v>
      </c>
      <c r="HR371">
        <v>0.59212140000000002</v>
      </c>
      <c r="HS371">
        <v>19.637509999999999</v>
      </c>
      <c r="HT371" s="1">
        <v>2.3876580000000001E-2</v>
      </c>
      <c r="HU371" s="1">
        <v>5.843248</v>
      </c>
      <c r="HV371">
        <v>0.59045650000000005</v>
      </c>
      <c r="HW371">
        <v>19.21218</v>
      </c>
      <c r="HX371" s="1">
        <v>2.2211399999999999E-2</v>
      </c>
      <c r="HY371" s="1">
        <v>5.4288210000000001</v>
      </c>
      <c r="HZ371">
        <v>0.58952119999999997</v>
      </c>
      <c r="IA371">
        <v>18.845469999999999</v>
      </c>
      <c r="IB371" s="1">
        <v>2.0580480000000002E-2</v>
      </c>
      <c r="IC371" s="1">
        <v>5.0168150000000002</v>
      </c>
      <c r="ID371">
        <v>0.58917779999999997</v>
      </c>
      <c r="IE371">
        <v>18.781600000000001</v>
      </c>
      <c r="IF371" s="1">
        <v>1.8986139999999999E-2</v>
      </c>
      <c r="IG371" s="1">
        <v>4.6094660000000003</v>
      </c>
      <c r="IH371">
        <v>0.58870250000000002</v>
      </c>
      <c r="II371">
        <v>18.90607</v>
      </c>
      <c r="IJ371" s="1">
        <v>1.7482669999999999E-2</v>
      </c>
      <c r="IK371" s="1">
        <v>4.2266620000000001</v>
      </c>
      <c r="IL371">
        <v>0.58827160000000001</v>
      </c>
      <c r="IM371">
        <v>19.27542</v>
      </c>
      <c r="IN371" s="1">
        <v>1.6068700000000002E-2</v>
      </c>
      <c r="IO371" s="1">
        <v>3.8698269999999999</v>
      </c>
      <c r="IP371">
        <v>0.58801139999999996</v>
      </c>
      <c r="IQ371">
        <v>19.38053</v>
      </c>
      <c r="IR371" s="1">
        <v>1.47612E-2</v>
      </c>
      <c r="IS371" s="1">
        <v>3.5413299999999999</v>
      </c>
      <c r="IT371">
        <v>0.58784570000000003</v>
      </c>
      <c r="IU371">
        <v>19.320250000000001</v>
      </c>
      <c r="IV371" s="1">
        <v>1.356372E-2</v>
      </c>
      <c r="IW371" s="1">
        <v>3.2420279999999999</v>
      </c>
      <c r="IX371">
        <v>0.58757939999999997</v>
      </c>
      <c r="IY371">
        <v>19.214510000000001</v>
      </c>
      <c r="IZ371" s="1">
        <v>1.246306E-2</v>
      </c>
      <c r="JA371" s="1">
        <v>2.969112</v>
      </c>
      <c r="JB371">
        <v>0.58726100000000003</v>
      </c>
      <c r="JC371">
        <v>19.07057</v>
      </c>
      <c r="JD371" s="1">
        <v>1.1447229999999999E-2</v>
      </c>
      <c r="JE371" s="1">
        <v>2.7192240000000001</v>
      </c>
      <c r="JF371">
        <v>0.58675429999999995</v>
      </c>
      <c r="JG371">
        <v>19.240290000000002</v>
      </c>
      <c r="JH371" s="1">
        <v>1.051651E-2</v>
      </c>
      <c r="JI371" s="1">
        <v>2.4925030000000001</v>
      </c>
      <c r="JJ371">
        <v>0.58654459999999997</v>
      </c>
      <c r="JK371">
        <v>19.481459999999998</v>
      </c>
      <c r="JL371" s="1">
        <v>9.6740320000000008E-3</v>
      </c>
      <c r="JM371" s="1">
        <v>2.2869120000000001</v>
      </c>
      <c r="JN371">
        <v>0.58693830000000002</v>
      </c>
      <c r="JO371">
        <v>19.681730000000002</v>
      </c>
      <c r="JP371" s="1">
        <v>8.917042E-3</v>
      </c>
      <c r="JQ371" s="1">
        <v>2.100889</v>
      </c>
      <c r="JR371">
        <v>0.58553109999999997</v>
      </c>
      <c r="JS371">
        <v>20.073630000000001</v>
      </c>
      <c r="JT371" s="1">
        <v>8.1730699999999993E-3</v>
      </c>
      <c r="JU371" s="1">
        <v>1.925451</v>
      </c>
      <c r="JV371">
        <v>0.58349410000000002</v>
      </c>
      <c r="JW371">
        <v>20.421569999999999</v>
      </c>
      <c r="JX371" s="1">
        <v>7.5287469999999997E-3</v>
      </c>
      <c r="JY371" s="1">
        <v>1.775166</v>
      </c>
      <c r="JZ371">
        <v>0.58162000000000003</v>
      </c>
      <c r="KA371">
        <v>20.38766</v>
      </c>
      <c r="KB371" s="1">
        <v>6.9389719999999998E-3</v>
      </c>
      <c r="KC371" s="1">
        <v>1.6375960000000001</v>
      </c>
      <c r="KD371">
        <v>0.58043429999999996</v>
      </c>
      <c r="KE371">
        <v>20.145109999999999</v>
      </c>
      <c r="KF371" s="1">
        <v>6.3939909999999999E-3</v>
      </c>
      <c r="KG371" s="1">
        <v>1.509009</v>
      </c>
      <c r="KH371">
        <v>0.57941659999999995</v>
      </c>
      <c r="KI371">
        <v>19.92332</v>
      </c>
      <c r="KJ371" s="1">
        <v>5.8790500000000002E-3</v>
      </c>
      <c r="KK371" s="1">
        <v>1.3872899999999999</v>
      </c>
      <c r="KL371">
        <v>0.57864070000000001</v>
      </c>
      <c r="KM371">
        <v>20.1996</v>
      </c>
      <c r="KN371" s="1">
        <v>5.3922120000000004E-3</v>
      </c>
      <c r="KO371" s="1">
        <v>1.272046</v>
      </c>
      <c r="KP371">
        <v>0.57794089999999998</v>
      </c>
      <c r="KQ371">
        <v>20.680479999999999</v>
      </c>
      <c r="KR371" s="1">
        <v>4.9254299999999997E-3</v>
      </c>
      <c r="KS371" s="1">
        <v>1.161862</v>
      </c>
      <c r="KT371">
        <v>0.57750120000000005</v>
      </c>
      <c r="KU371">
        <v>21.273299999999999</v>
      </c>
      <c r="KV371" s="1">
        <v>4.4761590000000004E-3</v>
      </c>
      <c r="KW371" s="1">
        <v>1.055434</v>
      </c>
      <c r="KX371">
        <v>0.57731469999999996</v>
      </c>
      <c r="KY371">
        <v>21.831779999999998</v>
      </c>
      <c r="KZ371" s="1">
        <v>4.0409560000000001E-3</v>
      </c>
      <c r="LA371" s="1">
        <v>0.95219710000000002</v>
      </c>
      <c r="LB371">
        <v>0.57720020000000005</v>
      </c>
      <c r="LC371">
        <v>21.981660000000002</v>
      </c>
      <c r="LD371" s="1">
        <v>3.6164259999999998E-3</v>
      </c>
      <c r="LE371" s="1">
        <v>0.85172910000000002</v>
      </c>
      <c r="LF371">
        <v>0.57728080000000004</v>
      </c>
      <c r="LG371">
        <v>21.761130000000001</v>
      </c>
      <c r="LH371" s="1">
        <v>3.201607E-3</v>
      </c>
      <c r="LI371" s="1">
        <v>0.7534632</v>
      </c>
      <c r="LJ371">
        <v>0.5773161</v>
      </c>
      <c r="LK371">
        <v>21.451280000000001</v>
      </c>
      <c r="LL371" s="1">
        <v>2.7923259999999999E-3</v>
      </c>
      <c r="LM371" s="1">
        <v>0.65683380000000002</v>
      </c>
      <c r="LN371">
        <v>0.57744249999999997</v>
      </c>
      <c r="LO371">
        <v>21.20926</v>
      </c>
      <c r="LP371" s="1">
        <v>2.3934429999999999E-3</v>
      </c>
      <c r="LQ371" s="1">
        <v>0.56277809999999995</v>
      </c>
      <c r="LR371">
        <v>0.57749360000000005</v>
      </c>
      <c r="LS371">
        <v>21.434149999999999</v>
      </c>
      <c r="LT371" s="1">
        <v>2.0154940000000001E-3</v>
      </c>
      <c r="LU371" s="1">
        <v>0.47375089999999997</v>
      </c>
      <c r="LV371">
        <v>0.57796349999999996</v>
      </c>
      <c r="LW371">
        <v>21.799309999999998</v>
      </c>
      <c r="LX371" s="1">
        <v>1.6758890000000001E-3</v>
      </c>
      <c r="LY371" s="1">
        <v>0.39346639999999999</v>
      </c>
      <c r="LZ371">
        <v>0.57862769999999997</v>
      </c>
      <c r="MA371">
        <v>22.22541</v>
      </c>
      <c r="MB371" s="1">
        <v>1.386761E-3</v>
      </c>
      <c r="MC371" s="1">
        <v>0.32502730000000002</v>
      </c>
      <c r="MD371">
        <v>0.57951299999999994</v>
      </c>
      <c r="ME371">
        <v>22.559799999999999</v>
      </c>
      <c r="MF371" s="1">
        <v>1.1555230000000001E-3</v>
      </c>
      <c r="MG371" s="1">
        <v>0.2701983</v>
      </c>
      <c r="MH371">
        <v>0.58046699999999996</v>
      </c>
      <c r="MI371">
        <v>22.555029999999999</v>
      </c>
      <c r="MJ371" s="1">
        <v>9.7883030000000008E-4</v>
      </c>
      <c r="MK371" s="1">
        <v>0.2282893</v>
      </c>
      <c r="ML371">
        <v>0.58148719999999998</v>
      </c>
      <c r="MM371">
        <v>22.249389999999998</v>
      </c>
      <c r="MN371" s="1">
        <v>8.4790519999999999E-4</v>
      </c>
      <c r="MO371" s="1">
        <v>0.19721089999999999</v>
      </c>
      <c r="MP371">
        <v>0.58243199999999995</v>
      </c>
      <c r="MQ371">
        <v>21.873239999999999</v>
      </c>
      <c r="MR371" s="1">
        <v>7.4973979999999997E-4</v>
      </c>
      <c r="MS371" s="1">
        <v>0.17396449999999999</v>
      </c>
      <c r="MT371">
        <v>0.58328950000000002</v>
      </c>
      <c r="MU371">
        <v>21.53406</v>
      </c>
      <c r="MV371" s="1">
        <v>6.7383310000000002E-4</v>
      </c>
      <c r="MW371" s="1">
        <v>0.1560272</v>
      </c>
      <c r="MX371">
        <v>0.58416630000000003</v>
      </c>
      <c r="MY371">
        <v>21.527450000000002</v>
      </c>
      <c r="MZ371" s="1">
        <v>6.1245600000000005E-4</v>
      </c>
      <c r="NA371" s="1">
        <v>0.14155400000000001</v>
      </c>
      <c r="NB371">
        <v>0.58517949999999996</v>
      </c>
      <c r="NC371">
        <v>21.160440000000001</v>
      </c>
      <c r="ND371" s="1">
        <v>5.6144229999999999E-4</v>
      </c>
      <c r="NE371" s="1">
        <v>0.12948480000000001</v>
      </c>
      <c r="NF371">
        <v>0.58638979999999996</v>
      </c>
      <c r="NG371">
        <v>21.159379999999999</v>
      </c>
      <c r="NH371" s="1">
        <v>5.1833990000000002E-4</v>
      </c>
      <c r="NI371" s="1">
        <v>0.1192621</v>
      </c>
      <c r="NJ371">
        <v>0.58774970000000004</v>
      </c>
      <c r="NK371">
        <v>21.285489999999999</v>
      </c>
      <c r="NL371" s="1">
        <v>4.8189089999999999E-4</v>
      </c>
      <c r="NM371" s="1">
        <v>0.110596</v>
      </c>
      <c r="NN371">
        <v>0.58915229999999996</v>
      </c>
      <c r="NO371">
        <v>21.340309999999999</v>
      </c>
      <c r="NP371" s="1">
        <v>4.5104370000000001E-4</v>
      </c>
      <c r="NQ371" s="1">
        <v>0.1032479</v>
      </c>
      <c r="NR371">
        <v>0.59055489999999999</v>
      </c>
      <c r="NS371">
        <v>21.15934</v>
      </c>
      <c r="NT371" s="1">
        <v>4.2457140000000003E-4</v>
      </c>
      <c r="NU371" s="1">
        <v>9.6941890000000003E-2</v>
      </c>
      <c r="NV371">
        <v>0.59184959999999998</v>
      </c>
      <c r="NW371">
        <v>20.930689999999998</v>
      </c>
      <c r="NX371" s="1">
        <v>4.0133859999999999E-4</v>
      </c>
      <c r="NY371" s="1">
        <v>9.1429849999999993E-2</v>
      </c>
      <c r="NZ371">
        <v>0.59308870000000002</v>
      </c>
      <c r="OA371">
        <v>20.843139999999998</v>
      </c>
      <c r="OB371" s="1">
        <v>3.8065640000000002E-4</v>
      </c>
      <c r="OC371" s="1">
        <v>8.6531999999999998E-2</v>
      </c>
      <c r="OD371">
        <v>0.59412609999999999</v>
      </c>
      <c r="OE371">
        <v>21.333269999999999</v>
      </c>
      <c r="OF371" s="1">
        <v>3.6171400000000001E-4</v>
      </c>
      <c r="OG371" s="1">
        <v>8.2082249999999995E-2</v>
      </c>
      <c r="OH371">
        <v>0.59466980000000003</v>
      </c>
      <c r="OI371">
        <v>22.089320000000001</v>
      </c>
      <c r="OJ371" s="1">
        <v>3.4427060000000002E-4</v>
      </c>
      <c r="OK371" s="1">
        <v>7.8041239999999998E-2</v>
      </c>
    </row>
    <row r="372" spans="1:401" x14ac:dyDescent="0.35">
      <c r="A372">
        <v>381</v>
      </c>
      <c r="B372" t="s">
        <v>4</v>
      </c>
      <c r="C372" t="s">
        <v>364</v>
      </c>
      <c r="D372" t="s">
        <v>379</v>
      </c>
      <c r="E372">
        <v>907.47500000000002</v>
      </c>
      <c r="F372">
        <v>1.0220629999999999</v>
      </c>
      <c r="G372">
        <v>18.178149999999999</v>
      </c>
      <c r="H372">
        <v>0</v>
      </c>
      <c r="I372">
        <v>0</v>
      </c>
      <c r="J372">
        <v>1.0201769999999999</v>
      </c>
      <c r="K372">
        <v>18.403970000000001</v>
      </c>
      <c r="L372">
        <v>0</v>
      </c>
      <c r="M372">
        <v>0</v>
      </c>
      <c r="N372">
        <v>1.0187040000000001</v>
      </c>
      <c r="O372">
        <v>18.670269999999999</v>
      </c>
      <c r="P372">
        <v>0</v>
      </c>
      <c r="Q372">
        <v>0</v>
      </c>
      <c r="R372">
        <v>1.017099</v>
      </c>
      <c r="S372">
        <v>18.96707</v>
      </c>
      <c r="T372">
        <v>0</v>
      </c>
      <c r="U372">
        <v>0</v>
      </c>
      <c r="V372">
        <v>1.015496</v>
      </c>
      <c r="W372">
        <v>19.424199999999999</v>
      </c>
      <c r="X372">
        <v>0</v>
      </c>
      <c r="Y372">
        <v>0</v>
      </c>
      <c r="Z372">
        <v>1.01386</v>
      </c>
      <c r="AA372">
        <v>19.727730000000001</v>
      </c>
      <c r="AB372">
        <v>0</v>
      </c>
      <c r="AC372">
        <v>0</v>
      </c>
      <c r="AD372">
        <v>1.0122739999999999</v>
      </c>
      <c r="AE372">
        <v>19.696870000000001</v>
      </c>
      <c r="AF372">
        <v>0</v>
      </c>
      <c r="AG372">
        <v>0</v>
      </c>
      <c r="AH372">
        <v>1.010664</v>
      </c>
      <c r="AI372">
        <v>19.536629999999999</v>
      </c>
      <c r="AJ372">
        <v>0</v>
      </c>
      <c r="AK372">
        <v>0</v>
      </c>
      <c r="AL372">
        <v>1.0091650000000001</v>
      </c>
      <c r="AM372">
        <v>19.17632</v>
      </c>
      <c r="AN372">
        <v>0</v>
      </c>
      <c r="AO372">
        <v>0</v>
      </c>
      <c r="AP372">
        <v>1.0078419999999999</v>
      </c>
      <c r="AQ372">
        <v>19.148240000000001</v>
      </c>
      <c r="AR372">
        <v>0</v>
      </c>
      <c r="AS372">
        <v>0</v>
      </c>
      <c r="AT372">
        <v>1.0065189999999999</v>
      </c>
      <c r="AU372">
        <v>19.37668</v>
      </c>
      <c r="AV372">
        <v>0</v>
      </c>
      <c r="AW372">
        <v>0</v>
      </c>
      <c r="AX372">
        <v>1.0053000000000001</v>
      </c>
      <c r="AY372">
        <v>19.63251</v>
      </c>
      <c r="AZ372">
        <v>0</v>
      </c>
      <c r="BA372">
        <v>0</v>
      </c>
      <c r="BB372">
        <v>1.004173</v>
      </c>
      <c r="BC372">
        <v>19.992529999999999</v>
      </c>
      <c r="BD372">
        <v>0</v>
      </c>
      <c r="BE372">
        <v>0</v>
      </c>
      <c r="BF372">
        <v>1.0030760000000001</v>
      </c>
      <c r="BG372">
        <v>20.217949999999998</v>
      </c>
      <c r="BH372">
        <v>0</v>
      </c>
      <c r="BI372">
        <v>0</v>
      </c>
      <c r="BJ372">
        <v>1.002016</v>
      </c>
      <c r="BK372">
        <v>20.23048</v>
      </c>
      <c r="BL372">
        <v>0</v>
      </c>
      <c r="BM372">
        <v>0</v>
      </c>
      <c r="BN372">
        <v>1.000894</v>
      </c>
      <c r="BO372">
        <v>20.13392</v>
      </c>
      <c r="BP372">
        <v>0</v>
      </c>
      <c r="BQ372">
        <v>0</v>
      </c>
      <c r="BR372">
        <v>0.9997028</v>
      </c>
      <c r="BS372">
        <v>19.901209999999999</v>
      </c>
      <c r="BT372">
        <v>0</v>
      </c>
      <c r="BU372">
        <v>0</v>
      </c>
      <c r="BV372">
        <v>0.99859750000000003</v>
      </c>
      <c r="BW372">
        <v>19.781210000000002</v>
      </c>
      <c r="BX372">
        <v>4.9072840000000002E-37</v>
      </c>
      <c r="BY372">
        <v>1.1279380000000001E-34</v>
      </c>
      <c r="BZ372">
        <v>0.9976119</v>
      </c>
      <c r="CA372">
        <v>19.589130000000001</v>
      </c>
      <c r="CB372">
        <v>1.009477E-25</v>
      </c>
      <c r="CC372">
        <v>2.0528760000000001E-23</v>
      </c>
      <c r="CD372">
        <v>0.99668000000000001</v>
      </c>
      <c r="CE372">
        <v>19.508489999999998</v>
      </c>
      <c r="CF372" s="1">
        <v>2.509323E-20</v>
      </c>
      <c r="CG372" s="1">
        <v>5.1842730000000003E-18</v>
      </c>
      <c r="CH372">
        <v>0.99591439999999998</v>
      </c>
      <c r="CI372">
        <v>19.408329999999999</v>
      </c>
      <c r="CJ372" s="1">
        <v>1.40056E-13</v>
      </c>
      <c r="CK372" s="1">
        <v>3.2479810000000001E-11</v>
      </c>
      <c r="CL372">
        <v>0.99512299999999998</v>
      </c>
      <c r="CM372">
        <v>19.285019999999999</v>
      </c>
      <c r="CN372" s="1">
        <v>7.8050009999999997E-10</v>
      </c>
      <c r="CO372" s="1">
        <v>1.9904709999999999E-7</v>
      </c>
      <c r="CP372">
        <v>0.99433629999999995</v>
      </c>
      <c r="CQ372">
        <v>19.18601</v>
      </c>
      <c r="CR372" s="1">
        <v>4.9489390000000002E-7</v>
      </c>
      <c r="CS372" s="1">
        <v>1.3395989999999999E-4</v>
      </c>
      <c r="CT372">
        <v>0.99348669999999994</v>
      </c>
      <c r="CU372">
        <v>19.055479999999999</v>
      </c>
      <c r="CV372" s="1">
        <v>7.721696E-5</v>
      </c>
      <c r="CW372" s="1">
        <v>2.1979459999999999E-2</v>
      </c>
      <c r="CX372">
        <v>0.99251080000000003</v>
      </c>
      <c r="CY372">
        <v>18.81156</v>
      </c>
      <c r="CZ372" s="1">
        <v>4.1736129999999996E-3</v>
      </c>
      <c r="DA372" s="1">
        <v>1.240591</v>
      </c>
      <c r="DB372">
        <v>0.99113839999999997</v>
      </c>
      <c r="DC372">
        <v>18.884039999999999</v>
      </c>
      <c r="DD372" s="1">
        <v>9.543306E-2</v>
      </c>
      <c r="DE372" s="1">
        <v>29.50085</v>
      </c>
      <c r="DF372">
        <v>0.98914869999999999</v>
      </c>
      <c r="DG372">
        <v>18.850639999999999</v>
      </c>
      <c r="DH372" s="1">
        <v>1.057077</v>
      </c>
      <c r="DI372">
        <v>339.08920000000001</v>
      </c>
      <c r="DJ372">
        <v>0.98659189999999997</v>
      </c>
      <c r="DK372">
        <v>18.91544</v>
      </c>
      <c r="DL372" s="1">
        <v>6.2980590000000003</v>
      </c>
      <c r="DM372">
        <v>2090.5520000000001</v>
      </c>
      <c r="DN372">
        <v>0.98372300000000001</v>
      </c>
      <c r="DO372">
        <v>19.107900000000001</v>
      </c>
      <c r="DP372">
        <v>21.901630000000001</v>
      </c>
      <c r="DQ372">
        <v>7507.8540000000003</v>
      </c>
      <c r="DR372">
        <v>0.98080400000000001</v>
      </c>
      <c r="DS372">
        <v>19.188569999999999</v>
      </c>
      <c r="DT372">
        <v>47.602409999999999</v>
      </c>
      <c r="DU372">
        <v>16821.57</v>
      </c>
      <c r="DV372">
        <v>0.97787630000000003</v>
      </c>
      <c r="DW372">
        <v>19.06438</v>
      </c>
      <c r="DX372">
        <v>68.392619999999994</v>
      </c>
      <c r="DY372">
        <v>24859.8</v>
      </c>
      <c r="DZ372">
        <v>0.97495600000000004</v>
      </c>
      <c r="EA372">
        <v>18.891960000000001</v>
      </c>
      <c r="EB372">
        <v>67.797610000000006</v>
      </c>
      <c r="EC372">
        <v>25318.02</v>
      </c>
      <c r="ED372">
        <v>0.97191959999999999</v>
      </c>
      <c r="EE372">
        <v>18.75169</v>
      </c>
      <c r="EF372">
        <v>48.285550000000001</v>
      </c>
      <c r="EG372">
        <v>18495.79</v>
      </c>
      <c r="EH372">
        <v>0.96898220000000002</v>
      </c>
      <c r="EI372">
        <v>19.123190000000001</v>
      </c>
      <c r="EJ372">
        <v>25.66704</v>
      </c>
      <c r="EK372">
        <v>10065.35</v>
      </c>
      <c r="EL372">
        <v>0.96555690000000005</v>
      </c>
      <c r="EM372">
        <v>19.502510000000001</v>
      </c>
      <c r="EN372">
        <v>10.52313</v>
      </c>
      <c r="EO372">
        <v>4220.5940000000001</v>
      </c>
      <c r="EP372">
        <v>0.96194040000000003</v>
      </c>
      <c r="EQ372">
        <v>19.863199999999999</v>
      </c>
      <c r="ER372">
        <v>3.4382510000000002</v>
      </c>
      <c r="ES372">
        <v>1407.3589999999999</v>
      </c>
      <c r="ET372">
        <v>0.95804829999999996</v>
      </c>
      <c r="EU372">
        <v>20.37642</v>
      </c>
      <c r="EV372">
        <v>0.94414730000000002</v>
      </c>
      <c r="EW372">
        <v>392.55619999999999</v>
      </c>
      <c r="EX372">
        <v>0.95377290000000003</v>
      </c>
      <c r="EY372">
        <v>20.63006</v>
      </c>
      <c r="EZ372">
        <v>0.24715019999999999</v>
      </c>
      <c r="FA372">
        <v>102.7907</v>
      </c>
      <c r="FB372">
        <v>0.94937229999999995</v>
      </c>
      <c r="FC372">
        <v>20.45571</v>
      </c>
      <c r="FD372">
        <v>8.5417549999999995E-2</v>
      </c>
      <c r="FE372">
        <v>34.367699999999999</v>
      </c>
      <c r="FF372">
        <v>0.94471039999999995</v>
      </c>
      <c r="FG372">
        <v>20.22702</v>
      </c>
      <c r="FH372">
        <v>5.1154150000000002E-2</v>
      </c>
      <c r="FI372">
        <v>19.81588</v>
      </c>
      <c r="FJ372">
        <v>0.93975419999999998</v>
      </c>
      <c r="FK372">
        <v>19.952359999999999</v>
      </c>
      <c r="FL372">
        <v>4.2903589999999998E-2</v>
      </c>
      <c r="FM372">
        <v>16.43019</v>
      </c>
      <c r="FN372">
        <v>0.93520130000000001</v>
      </c>
      <c r="FO372">
        <v>20.078579999999999</v>
      </c>
      <c r="FP372">
        <v>3.9419120000000002E-2</v>
      </c>
      <c r="FQ372">
        <v>15.09788</v>
      </c>
      <c r="FR372">
        <v>0.93225720000000001</v>
      </c>
      <c r="FS372">
        <v>20.379899999999999</v>
      </c>
      <c r="FT372" s="1">
        <v>3.696791E-2</v>
      </c>
      <c r="FU372">
        <v>14.17873</v>
      </c>
      <c r="FV372">
        <v>0.92910340000000002</v>
      </c>
      <c r="FW372">
        <v>20.614650000000001</v>
      </c>
      <c r="FX372" s="1">
        <v>3.4719470000000002E-2</v>
      </c>
      <c r="FY372">
        <v>13.344720000000001</v>
      </c>
      <c r="FZ372">
        <v>0.92579659999999997</v>
      </c>
      <c r="GA372">
        <v>20.92428</v>
      </c>
      <c r="GB372" s="1">
        <v>3.2564030000000001E-2</v>
      </c>
      <c r="GC372">
        <v>12.54724</v>
      </c>
      <c r="GD372">
        <v>0.92267220000000005</v>
      </c>
      <c r="GE372">
        <v>21.000440000000001</v>
      </c>
      <c r="GF372" s="1">
        <v>3.0566119999999999E-2</v>
      </c>
      <c r="GG372">
        <v>11.803280000000001</v>
      </c>
      <c r="GH372">
        <v>0.9196202</v>
      </c>
      <c r="GI372">
        <v>20.84562</v>
      </c>
      <c r="GJ372" s="1">
        <v>2.888224E-2</v>
      </c>
      <c r="GK372" s="1">
        <v>11.170809999999999</v>
      </c>
      <c r="GL372">
        <v>0.91660649999999999</v>
      </c>
      <c r="GM372">
        <v>20.592639999999999</v>
      </c>
      <c r="GN372" s="1">
        <v>2.7735099999999999E-2</v>
      </c>
      <c r="GO372">
        <v>10.735329999999999</v>
      </c>
      <c r="GP372">
        <v>0.91366170000000002</v>
      </c>
      <c r="GQ372">
        <v>20.284009999999999</v>
      </c>
      <c r="GR372" s="1">
        <v>2.7240650000000002E-2</v>
      </c>
      <c r="GS372" s="1">
        <v>10.55125</v>
      </c>
      <c r="GT372">
        <v>0.91078479999999995</v>
      </c>
      <c r="GU372">
        <v>19.97747</v>
      </c>
      <c r="GV372" s="1">
        <v>2.734818E-2</v>
      </c>
      <c r="GW372" s="1">
        <v>10.603820000000001</v>
      </c>
      <c r="GX372">
        <v>0.90879929999999998</v>
      </c>
      <c r="GY372">
        <v>20.005389999999998</v>
      </c>
      <c r="GZ372" s="1">
        <v>2.7692100000000001E-2</v>
      </c>
      <c r="HA372" s="1">
        <v>10.75201</v>
      </c>
      <c r="HB372">
        <v>0.90718480000000001</v>
      </c>
      <c r="HC372">
        <v>20.0334</v>
      </c>
      <c r="HD372" s="1">
        <v>2.787676E-2</v>
      </c>
      <c r="HE372" s="1">
        <v>10.844189999999999</v>
      </c>
      <c r="HF372">
        <v>0.90562160000000003</v>
      </c>
      <c r="HG372">
        <v>20.08634</v>
      </c>
      <c r="HH372" s="1">
        <v>2.7577310000000001E-2</v>
      </c>
      <c r="HI372" s="1">
        <v>10.755330000000001</v>
      </c>
      <c r="HJ372">
        <v>0.90409139999999999</v>
      </c>
      <c r="HK372">
        <v>19.99558</v>
      </c>
      <c r="HL372" s="1">
        <v>2.675553E-2</v>
      </c>
      <c r="HM372" s="1">
        <v>10.45992</v>
      </c>
      <c r="HN372">
        <v>0.90297700000000003</v>
      </c>
      <c r="HO372">
        <v>19.87433</v>
      </c>
      <c r="HP372" s="1">
        <v>2.551324E-2</v>
      </c>
      <c r="HQ372" s="1">
        <v>9.9893289999999997</v>
      </c>
      <c r="HR372">
        <v>0.90218759999999998</v>
      </c>
      <c r="HS372">
        <v>19.623629999999999</v>
      </c>
      <c r="HT372" s="1">
        <v>2.3989E-2</v>
      </c>
      <c r="HU372" s="1">
        <v>9.4027960000000004</v>
      </c>
      <c r="HV372">
        <v>0.90127800000000002</v>
      </c>
      <c r="HW372">
        <v>19.205279999999998</v>
      </c>
      <c r="HX372" s="1">
        <v>2.2326019999999999E-2</v>
      </c>
      <c r="HY372" s="1">
        <v>8.7568809999999999</v>
      </c>
      <c r="HZ372">
        <v>0.90190049999999999</v>
      </c>
      <c r="IA372">
        <v>18.863420000000001</v>
      </c>
      <c r="IB372" s="1">
        <v>2.069907E-2</v>
      </c>
      <c r="IC372" s="1">
        <v>8.1175010000000007</v>
      </c>
      <c r="ID372">
        <v>0.90372039999999998</v>
      </c>
      <c r="IE372">
        <v>18.80369</v>
      </c>
      <c r="IF372" s="1">
        <v>1.9100410000000002E-2</v>
      </c>
      <c r="IG372" s="1">
        <v>7.4760489999999997</v>
      </c>
      <c r="IH372">
        <v>0.90605360000000001</v>
      </c>
      <c r="II372">
        <v>18.902799999999999</v>
      </c>
      <c r="IJ372" s="1">
        <v>1.758972E-2</v>
      </c>
      <c r="IK372" s="1">
        <v>6.8662029999999996</v>
      </c>
      <c r="IL372">
        <v>0.90844590000000003</v>
      </c>
      <c r="IM372">
        <v>19.254629999999999</v>
      </c>
      <c r="IN372" s="1">
        <v>1.6168450000000001E-2</v>
      </c>
      <c r="IO372" s="1">
        <v>6.2959209999999999</v>
      </c>
      <c r="IP372">
        <v>0.91109130000000005</v>
      </c>
      <c r="IQ372">
        <v>19.340109999999999</v>
      </c>
      <c r="IR372" s="1">
        <v>1.4852000000000001E-2</v>
      </c>
      <c r="IS372" s="1">
        <v>5.7689149999999998</v>
      </c>
      <c r="IT372">
        <v>0.91378740000000003</v>
      </c>
      <c r="IU372">
        <v>19.28885</v>
      </c>
      <c r="IV372" s="1">
        <v>1.364742E-2</v>
      </c>
      <c r="IW372" s="1">
        <v>5.2889799999999996</v>
      </c>
      <c r="IX372">
        <v>0.91634349999999998</v>
      </c>
      <c r="IY372">
        <v>19.187989999999999</v>
      </c>
      <c r="IZ372" s="1">
        <v>1.2539440000000001E-2</v>
      </c>
      <c r="JA372" s="1">
        <v>4.8498650000000003</v>
      </c>
      <c r="JB372">
        <v>0.91878090000000001</v>
      </c>
      <c r="JC372">
        <v>19.06033</v>
      </c>
      <c r="JD372" s="1">
        <v>1.151698E-2</v>
      </c>
      <c r="JE372" s="1">
        <v>4.44726</v>
      </c>
      <c r="JF372">
        <v>0.92099509999999996</v>
      </c>
      <c r="JG372">
        <v>19.253019999999999</v>
      </c>
      <c r="JH372" s="1">
        <v>1.0579140000000001E-2</v>
      </c>
      <c r="JI372" s="1">
        <v>4.0805610000000003</v>
      </c>
      <c r="JJ372">
        <v>0.92384230000000001</v>
      </c>
      <c r="JK372">
        <v>19.49342</v>
      </c>
      <c r="JL372" s="1">
        <v>9.7318979999999992E-3</v>
      </c>
      <c r="JM372" s="1">
        <v>3.7497600000000002</v>
      </c>
      <c r="JN372">
        <v>0.92780149999999995</v>
      </c>
      <c r="JO372">
        <v>19.69107</v>
      </c>
      <c r="JP372" s="1">
        <v>8.969131E-3</v>
      </c>
      <c r="JQ372" s="1">
        <v>3.4479609999999998</v>
      </c>
      <c r="JR372">
        <v>0.92899719999999997</v>
      </c>
      <c r="JS372">
        <v>20.072150000000001</v>
      </c>
      <c r="JT372" s="1">
        <v>8.2223069999999999E-3</v>
      </c>
      <c r="JU372" s="1">
        <v>3.1644130000000001</v>
      </c>
      <c r="JV372">
        <v>0.92939340000000004</v>
      </c>
      <c r="JW372">
        <v>20.37886</v>
      </c>
      <c r="JX372" s="1">
        <v>7.5709039999999998E-3</v>
      </c>
      <c r="JY372" s="1">
        <v>2.9171130000000001</v>
      </c>
      <c r="JZ372">
        <v>0.92989560000000004</v>
      </c>
      <c r="KA372">
        <v>20.352879999999999</v>
      </c>
      <c r="KB372" s="1">
        <v>6.9782220000000001E-3</v>
      </c>
      <c r="KC372" s="1">
        <v>2.6925479999999999</v>
      </c>
      <c r="KD372">
        <v>0.93170980000000003</v>
      </c>
      <c r="KE372">
        <v>20.129429999999999</v>
      </c>
      <c r="KF372" s="1">
        <v>6.4309720000000001E-3</v>
      </c>
      <c r="KG372" s="1">
        <v>2.4816500000000001</v>
      </c>
      <c r="KH372">
        <v>0.93372940000000004</v>
      </c>
      <c r="KI372">
        <v>19.923580000000001</v>
      </c>
      <c r="KJ372" s="1">
        <v>5.9140089999999996E-3</v>
      </c>
      <c r="KK372" s="1">
        <v>2.2821639999999999</v>
      </c>
      <c r="KL372">
        <v>0.93571820000000006</v>
      </c>
      <c r="KM372">
        <v>20.23752</v>
      </c>
      <c r="KN372" s="1">
        <v>5.4253160000000003E-3</v>
      </c>
      <c r="KO372" s="1">
        <v>2.093906</v>
      </c>
      <c r="KP372">
        <v>0.93765169999999998</v>
      </c>
      <c r="KQ372">
        <v>20.712019999999999</v>
      </c>
      <c r="KR372" s="1">
        <v>4.957159E-3</v>
      </c>
      <c r="KS372" s="1">
        <v>1.913964</v>
      </c>
      <c r="KT372">
        <v>0.93980439999999998</v>
      </c>
      <c r="KU372">
        <v>21.30555</v>
      </c>
      <c r="KV372" s="1">
        <v>4.50696E-3</v>
      </c>
      <c r="KW372" s="1">
        <v>1.740129</v>
      </c>
      <c r="KX372">
        <v>0.94219830000000004</v>
      </c>
      <c r="KY372">
        <v>21.84609</v>
      </c>
      <c r="KZ372" s="1">
        <v>4.0708029999999996E-3</v>
      </c>
      <c r="LA372" s="1">
        <v>1.5713079999999999</v>
      </c>
      <c r="LB372">
        <v>0.94452349999999996</v>
      </c>
      <c r="LC372">
        <v>21.95776</v>
      </c>
      <c r="LD372" s="1">
        <v>3.6455200000000002E-3</v>
      </c>
      <c r="LE372" s="1">
        <v>1.4070450000000001</v>
      </c>
      <c r="LF372">
        <v>0.9470674</v>
      </c>
      <c r="LG372">
        <v>21.741689999999998</v>
      </c>
      <c r="LH372" s="1">
        <v>3.2301349999999999E-3</v>
      </c>
      <c r="LI372" s="1">
        <v>1.2464189999999999</v>
      </c>
      <c r="LJ372">
        <v>0.9494821</v>
      </c>
      <c r="LK372">
        <v>21.440370000000001</v>
      </c>
      <c r="LL372" s="1">
        <v>2.8202930000000002E-3</v>
      </c>
      <c r="LM372" s="1">
        <v>1.0884640000000001</v>
      </c>
      <c r="LN372">
        <v>0.95190660000000005</v>
      </c>
      <c r="LO372">
        <v>21.223520000000001</v>
      </c>
      <c r="LP372" s="1">
        <v>2.4204790000000001E-3</v>
      </c>
      <c r="LQ372" s="1">
        <v>0.93456600000000001</v>
      </c>
      <c r="LR372">
        <v>0.95406310000000005</v>
      </c>
      <c r="LS372">
        <v>21.49203</v>
      </c>
      <c r="LT372" s="1">
        <v>2.0405140000000002E-3</v>
      </c>
      <c r="LU372" s="1">
        <v>0.7882479</v>
      </c>
      <c r="LV372">
        <v>0.95684069999999999</v>
      </c>
      <c r="LW372">
        <v>21.857859999999999</v>
      </c>
      <c r="LX372" s="1">
        <v>1.6979300000000001E-3</v>
      </c>
      <c r="LY372" s="1">
        <v>0.65541249999999995</v>
      </c>
      <c r="LZ372">
        <v>0.95971419999999996</v>
      </c>
      <c r="MA372">
        <v>22.28435</v>
      </c>
      <c r="MB372" s="1">
        <v>1.4049799999999999E-3</v>
      </c>
      <c r="MC372" s="1">
        <v>0.54130469999999997</v>
      </c>
      <c r="MD372">
        <v>0.96264649999999996</v>
      </c>
      <c r="ME372">
        <v>22.595749999999999</v>
      </c>
      <c r="MF372" s="1">
        <v>1.1697719999999999E-3</v>
      </c>
      <c r="MG372" s="1">
        <v>0.44921670000000002</v>
      </c>
      <c r="MH372">
        <v>0.96544209999999997</v>
      </c>
      <c r="MI372">
        <v>22.550059999999998</v>
      </c>
      <c r="MJ372" s="1">
        <v>9.8950509999999993E-4</v>
      </c>
      <c r="MK372" s="1">
        <v>0.37843979999999999</v>
      </c>
      <c r="ML372">
        <v>0.9681128</v>
      </c>
      <c r="MM372">
        <v>22.237739999999999</v>
      </c>
      <c r="MN372" s="1">
        <v>8.5581130000000004E-4</v>
      </c>
      <c r="MO372" s="1">
        <v>0.32585740000000002</v>
      </c>
      <c r="MP372">
        <v>0.97041670000000002</v>
      </c>
      <c r="MQ372">
        <v>21.87116</v>
      </c>
      <c r="MR372" s="1">
        <v>7.5570209999999995E-4</v>
      </c>
      <c r="MS372" s="1">
        <v>0.28661710000000001</v>
      </c>
      <c r="MT372">
        <v>0.97242479999999998</v>
      </c>
      <c r="MU372">
        <v>21.55763</v>
      </c>
      <c r="MV372" s="1">
        <v>6.7853650000000004E-4</v>
      </c>
      <c r="MW372" s="1">
        <v>0.25651220000000002</v>
      </c>
      <c r="MX372">
        <v>0.97430410000000001</v>
      </c>
      <c r="MY372">
        <v>21.586320000000001</v>
      </c>
      <c r="MZ372" s="1">
        <v>6.1631139999999995E-4</v>
      </c>
      <c r="NA372" s="1">
        <v>0.23234920000000001</v>
      </c>
      <c r="NB372">
        <v>0.97621910000000001</v>
      </c>
      <c r="NC372">
        <v>21.220549999999999</v>
      </c>
      <c r="ND372" s="1">
        <v>5.646936E-4</v>
      </c>
      <c r="NE372" s="1">
        <v>0.21228050000000001</v>
      </c>
      <c r="NF372">
        <v>0.97829809999999995</v>
      </c>
      <c r="NG372">
        <v>21.24259</v>
      </c>
      <c r="NH372" s="1">
        <v>5.2109339999999995E-4</v>
      </c>
      <c r="NI372" s="1">
        <v>0.19528490000000001</v>
      </c>
      <c r="NJ372">
        <v>0.98035890000000003</v>
      </c>
      <c r="NK372">
        <v>21.31926</v>
      </c>
      <c r="NL372" s="1">
        <v>4.8423059999999998E-4</v>
      </c>
      <c r="NM372" s="1">
        <v>0.1808852</v>
      </c>
      <c r="NN372">
        <v>0.98232569999999997</v>
      </c>
      <c r="NO372">
        <v>21.336010000000002</v>
      </c>
      <c r="NP372" s="1">
        <v>4.5302910000000001E-4</v>
      </c>
      <c r="NQ372" s="1">
        <v>0.16866600000000001</v>
      </c>
      <c r="NR372">
        <v>0.98405609999999999</v>
      </c>
      <c r="NS372">
        <v>21.146930000000001</v>
      </c>
      <c r="NT372" s="1">
        <v>4.2628099999999998E-4</v>
      </c>
      <c r="NU372" s="1">
        <v>0.15820790000000001</v>
      </c>
      <c r="NV372">
        <v>0.98553310000000005</v>
      </c>
      <c r="NW372">
        <v>20.9161</v>
      </c>
      <c r="NX372" s="1">
        <v>4.0284899999999999E-4</v>
      </c>
      <c r="NY372" s="1">
        <v>0.14909349999999999</v>
      </c>
      <c r="NZ372">
        <v>0.98682420000000004</v>
      </c>
      <c r="OA372">
        <v>20.854320000000001</v>
      </c>
      <c r="OB372" s="1">
        <v>3.820114E-4</v>
      </c>
      <c r="OC372" s="1">
        <v>0.141013</v>
      </c>
      <c r="OD372">
        <v>0.98773449999999996</v>
      </c>
      <c r="OE372">
        <v>21.372509999999998</v>
      </c>
      <c r="OF372" s="1">
        <v>3.6295430000000002E-4</v>
      </c>
      <c r="OG372" s="1">
        <v>0.1337006</v>
      </c>
      <c r="OH372">
        <v>0.98783609999999999</v>
      </c>
      <c r="OI372">
        <v>22.121980000000001</v>
      </c>
      <c r="OJ372" s="1">
        <v>3.4539400000000001E-4</v>
      </c>
      <c r="OK372" s="1">
        <v>0.12705839999999999</v>
      </c>
    </row>
    <row r="373" spans="1:401" x14ac:dyDescent="0.35">
      <c r="A373">
        <v>382</v>
      </c>
      <c r="B373" t="s">
        <v>4</v>
      </c>
      <c r="C373" t="s">
        <v>364</v>
      </c>
      <c r="D373" t="s">
        <v>380</v>
      </c>
      <c r="E373">
        <v>688.29629999999997</v>
      </c>
      <c r="F373">
        <v>0.65204989999999996</v>
      </c>
      <c r="G373">
        <v>18.173310000000001</v>
      </c>
      <c r="H373">
        <v>0</v>
      </c>
      <c r="I373">
        <v>0</v>
      </c>
      <c r="J373">
        <v>0.65032610000000002</v>
      </c>
      <c r="K373">
        <v>18.400120000000001</v>
      </c>
      <c r="L373">
        <v>0</v>
      </c>
      <c r="M373">
        <v>0</v>
      </c>
      <c r="N373">
        <v>0.64858510000000003</v>
      </c>
      <c r="O373">
        <v>18.670269999999999</v>
      </c>
      <c r="P373">
        <v>0</v>
      </c>
      <c r="Q373">
        <v>0</v>
      </c>
      <c r="R373">
        <v>0.64702859999999995</v>
      </c>
      <c r="S373">
        <v>18.957090000000001</v>
      </c>
      <c r="T373">
        <v>0</v>
      </c>
      <c r="U373">
        <v>0</v>
      </c>
      <c r="V373">
        <v>0.64547189999999999</v>
      </c>
      <c r="W373">
        <v>19.398409999999998</v>
      </c>
      <c r="X373">
        <v>0</v>
      </c>
      <c r="Y373">
        <v>0</v>
      </c>
      <c r="Z373">
        <v>0.64390289999999994</v>
      </c>
      <c r="AA373">
        <v>19.695889999999999</v>
      </c>
      <c r="AB373">
        <v>0</v>
      </c>
      <c r="AC373">
        <v>0</v>
      </c>
      <c r="AD373">
        <v>0.64240120000000001</v>
      </c>
      <c r="AE373">
        <v>19.667439999999999</v>
      </c>
      <c r="AF373">
        <v>0</v>
      </c>
      <c r="AG373">
        <v>0</v>
      </c>
      <c r="AH373">
        <v>0.64088089999999998</v>
      </c>
      <c r="AI373">
        <v>19.521180000000001</v>
      </c>
      <c r="AJ373">
        <v>0</v>
      </c>
      <c r="AK373">
        <v>0</v>
      </c>
      <c r="AL373">
        <v>0.63942529999999997</v>
      </c>
      <c r="AM373">
        <v>19.192119999999999</v>
      </c>
      <c r="AN373">
        <v>0</v>
      </c>
      <c r="AO373">
        <v>0</v>
      </c>
      <c r="AP373">
        <v>0.63807190000000003</v>
      </c>
      <c r="AQ373">
        <v>19.164529999999999</v>
      </c>
      <c r="AR373">
        <v>0</v>
      </c>
      <c r="AS373">
        <v>0</v>
      </c>
      <c r="AT373">
        <v>0.63676509999999997</v>
      </c>
      <c r="AU373">
        <v>19.39189</v>
      </c>
      <c r="AV373">
        <v>0</v>
      </c>
      <c r="AW373">
        <v>0</v>
      </c>
      <c r="AX373">
        <v>0.63556210000000002</v>
      </c>
      <c r="AY373">
        <v>19.63897</v>
      </c>
      <c r="AZ373">
        <v>0</v>
      </c>
      <c r="BA373">
        <v>0</v>
      </c>
      <c r="BB373">
        <v>0.6343953</v>
      </c>
      <c r="BC373">
        <v>19.97964</v>
      </c>
      <c r="BD373">
        <v>0</v>
      </c>
      <c r="BE373">
        <v>0</v>
      </c>
      <c r="BF373">
        <v>0.63330850000000005</v>
      </c>
      <c r="BG373">
        <v>20.188300000000002</v>
      </c>
      <c r="BH373">
        <v>0</v>
      </c>
      <c r="BI373">
        <v>0</v>
      </c>
      <c r="BJ373">
        <v>0.63222009999999995</v>
      </c>
      <c r="BK373">
        <v>20.205020000000001</v>
      </c>
      <c r="BL373">
        <v>0</v>
      </c>
      <c r="BM373">
        <v>0</v>
      </c>
      <c r="BN373">
        <v>0.63114389999999998</v>
      </c>
      <c r="BO373">
        <v>20.117699999999999</v>
      </c>
      <c r="BP373">
        <v>0</v>
      </c>
      <c r="BQ373">
        <v>0</v>
      </c>
      <c r="BR373">
        <v>0.63001529999999994</v>
      </c>
      <c r="BS373">
        <v>19.909949999999998</v>
      </c>
      <c r="BT373">
        <v>0</v>
      </c>
      <c r="BU373">
        <v>0</v>
      </c>
      <c r="BV373">
        <v>0.62885449999999998</v>
      </c>
      <c r="BW373">
        <v>19.803529999999999</v>
      </c>
      <c r="BX373">
        <v>4.9731710000000002E-38</v>
      </c>
      <c r="BY373">
        <v>1.43321E-35</v>
      </c>
      <c r="BZ373">
        <v>0.62785000000000002</v>
      </c>
      <c r="CA373">
        <v>19.610320000000002</v>
      </c>
      <c r="CB373">
        <v>2.2101290000000001E-26</v>
      </c>
      <c r="CC373">
        <v>4.9382979999999998E-24</v>
      </c>
      <c r="CD373">
        <v>0.6269361</v>
      </c>
      <c r="CE373">
        <v>19.524529999999999</v>
      </c>
      <c r="CF373" s="1">
        <v>3.038116E-21</v>
      </c>
      <c r="CG373" s="1">
        <v>8.7075139999999998E-19</v>
      </c>
      <c r="CH373">
        <v>0.62609789999999998</v>
      </c>
      <c r="CI373">
        <v>19.404399999999999</v>
      </c>
      <c r="CJ373" s="1">
        <v>5.2777359999999999E-14</v>
      </c>
      <c r="CK373" s="1">
        <v>1.1959920000000001E-11</v>
      </c>
      <c r="CL373">
        <v>0.62529040000000002</v>
      </c>
      <c r="CM373">
        <v>19.274730000000002</v>
      </c>
      <c r="CN373" s="1">
        <v>3.7937280000000002E-10</v>
      </c>
      <c r="CO373" s="1">
        <v>8.9859769999999998E-8</v>
      </c>
      <c r="CP373">
        <v>0.62448939999999997</v>
      </c>
      <c r="CQ373">
        <v>19.17191</v>
      </c>
      <c r="CR373" s="1">
        <v>2.7700530000000001E-7</v>
      </c>
      <c r="CS373" s="1">
        <v>6.761758E-5</v>
      </c>
      <c r="CT373">
        <v>0.62368009999999996</v>
      </c>
      <c r="CU373">
        <v>19.050930000000001</v>
      </c>
      <c r="CV373" s="1">
        <v>4.812784E-5</v>
      </c>
      <c r="CW373" s="1">
        <v>1.2069389999999999E-2</v>
      </c>
      <c r="CX373">
        <v>0.622784</v>
      </c>
      <c r="CY373">
        <v>18.819109999999998</v>
      </c>
      <c r="CZ373" s="1">
        <v>2.8421010000000001E-3</v>
      </c>
      <c r="DA373" s="1">
        <v>0.7296125</v>
      </c>
      <c r="DB373">
        <v>0.6216547</v>
      </c>
      <c r="DC373">
        <v>18.89546</v>
      </c>
      <c r="DD373" s="1">
        <v>7.0164389999999993E-2</v>
      </c>
      <c r="DE373" s="1">
        <v>18.40052</v>
      </c>
      <c r="DF373">
        <v>0.62011680000000002</v>
      </c>
      <c r="DG373">
        <v>18.855419999999999</v>
      </c>
      <c r="DH373" s="1">
        <v>0.83176240000000001</v>
      </c>
      <c r="DI373">
        <v>222.68450000000001</v>
      </c>
      <c r="DJ373">
        <v>0.61817460000000002</v>
      </c>
      <c r="DK373">
        <v>18.91572</v>
      </c>
      <c r="DL373" s="1">
        <v>5.2671989999999997</v>
      </c>
      <c r="DM373">
        <v>1437.2750000000001</v>
      </c>
      <c r="DN373">
        <v>0.61595889999999998</v>
      </c>
      <c r="DO373">
        <v>19.091170000000002</v>
      </c>
      <c r="DP373">
        <v>19.358879999999999</v>
      </c>
      <c r="DQ373">
        <v>5378.7719999999999</v>
      </c>
      <c r="DR373">
        <v>0.61364019999999997</v>
      </c>
      <c r="DS373">
        <v>19.16741</v>
      </c>
      <c r="DT373">
        <v>44.254469999999998</v>
      </c>
      <c r="DU373">
        <v>12508.32</v>
      </c>
      <c r="DV373">
        <v>0.61132569999999997</v>
      </c>
      <c r="DW373">
        <v>19.04044</v>
      </c>
      <c r="DX373">
        <v>66.608419999999995</v>
      </c>
      <c r="DY373">
        <v>19123.04</v>
      </c>
      <c r="DZ373">
        <v>0.60892029999999997</v>
      </c>
      <c r="EA373">
        <v>18.872540000000001</v>
      </c>
      <c r="EB373">
        <v>68.975300000000004</v>
      </c>
      <c r="EC373">
        <v>20099.16</v>
      </c>
      <c r="ED373">
        <v>0.60644200000000004</v>
      </c>
      <c r="EE373">
        <v>18.745439999999999</v>
      </c>
      <c r="EF373">
        <v>51.15625</v>
      </c>
      <c r="EG373">
        <v>15114.47</v>
      </c>
      <c r="EH373">
        <v>0.60376660000000004</v>
      </c>
      <c r="EI373">
        <v>19.123190000000001</v>
      </c>
      <c r="EJ373">
        <v>28.213229999999999</v>
      </c>
      <c r="EK373">
        <v>8444.2420000000002</v>
      </c>
      <c r="EL373">
        <v>0.60100260000000005</v>
      </c>
      <c r="EM373">
        <v>19.500679999999999</v>
      </c>
      <c r="EN373">
        <v>11.973420000000001</v>
      </c>
      <c r="EO373">
        <v>3627.4209999999998</v>
      </c>
      <c r="EP373">
        <v>0.59803919999999999</v>
      </c>
      <c r="EQ373">
        <v>19.863199999999999</v>
      </c>
      <c r="ER373">
        <v>4.0319140000000004</v>
      </c>
      <c r="ES373">
        <v>1235.212</v>
      </c>
      <c r="ET373">
        <v>0.59483929999999996</v>
      </c>
      <c r="EU373">
        <v>20.358319999999999</v>
      </c>
      <c r="EV373">
        <v>1.1318589999999999</v>
      </c>
      <c r="EW373">
        <v>349.86180000000002</v>
      </c>
      <c r="EX373">
        <v>0.59138999999999997</v>
      </c>
      <c r="EY373">
        <v>20.599630000000001</v>
      </c>
      <c r="EZ373">
        <v>0.29491640000000002</v>
      </c>
      <c r="FA373">
        <v>91.395480000000006</v>
      </c>
      <c r="FB373">
        <v>0.58780909999999997</v>
      </c>
      <c r="FC373">
        <v>20.428090000000001</v>
      </c>
      <c r="FD373">
        <v>9.5849809999999994E-2</v>
      </c>
      <c r="FE373">
        <v>29.31231</v>
      </c>
      <c r="FF373">
        <v>0.58399160000000006</v>
      </c>
      <c r="FG373">
        <v>20.205919999999999</v>
      </c>
      <c r="FH373">
        <v>5.3359049999999998E-2</v>
      </c>
      <c r="FI373">
        <v>16.02759</v>
      </c>
      <c r="FJ373">
        <v>0.5799339</v>
      </c>
      <c r="FK373">
        <v>19.950489999999999</v>
      </c>
      <c r="FL373">
        <v>4.3536249999999999E-2</v>
      </c>
      <c r="FM373">
        <v>13.008229999999999</v>
      </c>
      <c r="FN373">
        <v>0.57606489999999999</v>
      </c>
      <c r="FO373">
        <v>20.085170000000002</v>
      </c>
      <c r="FP373">
        <v>3.9753120000000003E-2</v>
      </c>
      <c r="FQ373">
        <v>11.89246</v>
      </c>
      <c r="FR373">
        <v>0.57302629999999999</v>
      </c>
      <c r="FS373">
        <v>20.380410000000001</v>
      </c>
      <c r="FT373" s="1">
        <v>3.7241200000000002E-2</v>
      </c>
      <c r="FU373">
        <v>11.15643</v>
      </c>
      <c r="FV373">
        <v>0.56978419999999996</v>
      </c>
      <c r="FW373">
        <v>20.61289</v>
      </c>
      <c r="FX373" s="1">
        <v>3.4975920000000001E-2</v>
      </c>
      <c r="FY373">
        <v>10.49615</v>
      </c>
      <c r="FZ373">
        <v>0.56629870000000004</v>
      </c>
      <c r="GA373">
        <v>20.902570000000001</v>
      </c>
      <c r="GB373" s="1">
        <v>3.2809690000000002E-2</v>
      </c>
      <c r="GC373">
        <v>9.8666579999999993</v>
      </c>
      <c r="GD373">
        <v>0.56284639999999997</v>
      </c>
      <c r="GE373">
        <v>20.95628</v>
      </c>
      <c r="GF373" s="1">
        <v>3.0783640000000001E-2</v>
      </c>
      <c r="GG373">
        <v>9.2751459999999994</v>
      </c>
      <c r="GH373">
        <v>0.55937420000000004</v>
      </c>
      <c r="GI373">
        <v>20.804200000000002</v>
      </c>
      <c r="GJ373" s="1">
        <v>2.905085E-2</v>
      </c>
      <c r="GK373">
        <v>8.7663899999999995</v>
      </c>
      <c r="GL373">
        <v>0.55586060000000004</v>
      </c>
      <c r="GM373">
        <v>20.558350000000001</v>
      </c>
      <c r="GN373" s="1">
        <v>2.782277E-2</v>
      </c>
      <c r="GO373" s="1">
        <v>8.4037199999999999</v>
      </c>
      <c r="GP373">
        <v>0.5518767</v>
      </c>
      <c r="GQ373">
        <v>20.271619999999999</v>
      </c>
      <c r="GR373" s="1">
        <v>2.7236920000000001E-2</v>
      </c>
      <c r="GS373" s="1">
        <v>8.2379599999999993</v>
      </c>
      <c r="GT373">
        <v>0.5479503</v>
      </c>
      <c r="GU373">
        <v>19.972480000000001</v>
      </c>
      <c r="GV373" s="1">
        <v>2.7275850000000001E-2</v>
      </c>
      <c r="GW373" s="1">
        <v>8.2597109999999994</v>
      </c>
      <c r="GX373">
        <v>0.54457999999999995</v>
      </c>
      <c r="GY373">
        <v>20.000610000000002</v>
      </c>
      <c r="GZ373" s="1">
        <v>2.761125E-2</v>
      </c>
      <c r="HA373" s="1">
        <v>8.367839</v>
      </c>
      <c r="HB373">
        <v>0.54145799999999999</v>
      </c>
      <c r="HC373">
        <v>20.015910000000002</v>
      </c>
      <c r="HD373" s="1">
        <v>2.7838959999999999E-2</v>
      </c>
      <c r="HE373" s="1">
        <v>8.4425629999999998</v>
      </c>
      <c r="HF373">
        <v>0.53832369999999996</v>
      </c>
      <c r="HG373">
        <v>20.056719999999999</v>
      </c>
      <c r="HH373" s="1">
        <v>2.7615029999999999E-2</v>
      </c>
      <c r="HI373" s="1">
        <v>8.3835440000000006</v>
      </c>
      <c r="HJ373">
        <v>0.53524380000000005</v>
      </c>
      <c r="HK373">
        <v>19.951889999999999</v>
      </c>
      <c r="HL373" s="1">
        <v>2.6856540000000002E-2</v>
      </c>
      <c r="HM373" s="1">
        <v>8.1608900000000002</v>
      </c>
      <c r="HN373">
        <v>0.53244630000000004</v>
      </c>
      <c r="HO373">
        <v>19.831890000000001</v>
      </c>
      <c r="HP373" s="1">
        <v>2.5676109999999999E-2</v>
      </c>
      <c r="HQ373" s="1">
        <v>7.8020329999999998</v>
      </c>
      <c r="HR373">
        <v>0.52982620000000002</v>
      </c>
      <c r="HS373">
        <v>19.588069999999998</v>
      </c>
      <c r="HT373" s="1">
        <v>2.4188640000000001E-2</v>
      </c>
      <c r="HU373" s="1">
        <v>7.3470940000000002</v>
      </c>
      <c r="HV373">
        <v>0.52705749999999996</v>
      </c>
      <c r="HW373">
        <v>19.175930000000001</v>
      </c>
      <c r="HX373" s="1">
        <v>2.2533089999999999E-2</v>
      </c>
      <c r="HY373" s="1">
        <v>6.8394149999999998</v>
      </c>
      <c r="HZ373">
        <v>0.52445949999999997</v>
      </c>
      <c r="IA373">
        <v>18.854839999999999</v>
      </c>
      <c r="IB373" s="1">
        <v>2.09102E-2</v>
      </c>
      <c r="IC373" s="1">
        <v>6.339086</v>
      </c>
      <c r="ID373">
        <v>0.52271780000000001</v>
      </c>
      <c r="IE373">
        <v>18.79907</v>
      </c>
      <c r="IF373" s="1">
        <v>1.9308970000000002E-2</v>
      </c>
      <c r="IG373" s="1">
        <v>5.8376530000000004</v>
      </c>
      <c r="IH373">
        <v>0.52124159999999997</v>
      </c>
      <c r="II373">
        <v>18.882169999999999</v>
      </c>
      <c r="IJ373" s="1">
        <v>1.7786679999999999E-2</v>
      </c>
      <c r="IK373" s="1">
        <v>5.3588940000000003</v>
      </c>
      <c r="IL373">
        <v>0.51987369999999999</v>
      </c>
      <c r="IM373">
        <v>19.218830000000001</v>
      </c>
      <c r="IN373" s="1">
        <v>1.635352E-2</v>
      </c>
      <c r="IO373" s="1">
        <v>4.9111659999999997</v>
      </c>
      <c r="IP373">
        <v>0.51861299999999999</v>
      </c>
      <c r="IQ373">
        <v>19.286989999999999</v>
      </c>
      <c r="IR373" s="1">
        <v>1.502098E-2</v>
      </c>
      <c r="IS373" s="1">
        <v>4.4969760000000001</v>
      </c>
      <c r="IT373">
        <v>0.51744429999999997</v>
      </c>
      <c r="IU373">
        <v>19.24192</v>
      </c>
      <c r="IV373" s="1">
        <v>1.380437E-2</v>
      </c>
      <c r="IW373" s="1">
        <v>4.1202740000000002</v>
      </c>
      <c r="IX373">
        <v>0.51623229999999998</v>
      </c>
      <c r="IY373">
        <v>19.146719999999998</v>
      </c>
      <c r="IZ373" s="1">
        <v>1.2683140000000001E-2</v>
      </c>
      <c r="JA373" s="1">
        <v>3.7754530000000002</v>
      </c>
      <c r="JB373">
        <v>0.51501319999999995</v>
      </c>
      <c r="JC373">
        <v>19.030529999999999</v>
      </c>
      <c r="JD373" s="1">
        <v>1.1649130000000001E-2</v>
      </c>
      <c r="JE373" s="1">
        <v>3.4596369999999999</v>
      </c>
      <c r="JF373">
        <v>0.51370919999999998</v>
      </c>
      <c r="JG373">
        <v>19.244599999999998</v>
      </c>
      <c r="JH373" s="1">
        <v>1.069872E-2</v>
      </c>
      <c r="JI373" s="1">
        <v>3.1717050000000002</v>
      </c>
      <c r="JJ373">
        <v>0.51238609999999996</v>
      </c>
      <c r="JK373">
        <v>19.483370000000001</v>
      </c>
      <c r="JL373" s="1">
        <v>9.8412229999999996E-3</v>
      </c>
      <c r="JM373" s="1">
        <v>2.9127939999999999</v>
      </c>
      <c r="JN373">
        <v>0.51194229999999996</v>
      </c>
      <c r="JO373">
        <v>19.68196</v>
      </c>
      <c r="JP373" s="1">
        <v>9.0690130000000008E-3</v>
      </c>
      <c r="JQ373" s="1">
        <v>2.6793339999999999</v>
      </c>
      <c r="JR373">
        <v>0.51004700000000003</v>
      </c>
      <c r="JS373">
        <v>20.055389999999999</v>
      </c>
      <c r="JT373" s="1">
        <v>8.3179099999999995E-3</v>
      </c>
      <c r="JU373" s="1">
        <v>2.4601549999999999</v>
      </c>
      <c r="JV373">
        <v>0.50786160000000002</v>
      </c>
      <c r="JW373">
        <v>20.33107</v>
      </c>
      <c r="JX373" s="1">
        <v>7.6525300000000003E-3</v>
      </c>
      <c r="JY373" s="1">
        <v>2.2668940000000002</v>
      </c>
      <c r="JZ373">
        <v>0.50600860000000003</v>
      </c>
      <c r="KA373">
        <v>20.30941</v>
      </c>
      <c r="KB373" s="1">
        <v>7.0550700000000001E-3</v>
      </c>
      <c r="KC373" s="1">
        <v>2.092768</v>
      </c>
      <c r="KD373">
        <v>0.50511539999999999</v>
      </c>
      <c r="KE373">
        <v>20.100899999999999</v>
      </c>
      <c r="KF373" s="1">
        <v>6.5036490000000002E-3</v>
      </c>
      <c r="KG373" s="1">
        <v>1.9284669999999999</v>
      </c>
      <c r="KH373">
        <v>0.50433700000000004</v>
      </c>
      <c r="KI373">
        <v>19.91038</v>
      </c>
      <c r="KJ373" s="1">
        <v>5.9831709999999998E-3</v>
      </c>
      <c r="KK373" s="1">
        <v>1.7734890000000001</v>
      </c>
      <c r="KL373">
        <v>0.50354949999999998</v>
      </c>
      <c r="KM373">
        <v>20.246220000000001</v>
      </c>
      <c r="KN373" s="1">
        <v>5.4914450000000002E-3</v>
      </c>
      <c r="KO373" s="1">
        <v>1.627553</v>
      </c>
      <c r="KP373">
        <v>0.50290199999999996</v>
      </c>
      <c r="KQ373">
        <v>20.71949</v>
      </c>
      <c r="KR373" s="1">
        <v>5.0212690000000001E-3</v>
      </c>
      <c r="KS373" s="1">
        <v>1.4881979999999999</v>
      </c>
      <c r="KT373">
        <v>0.50256659999999997</v>
      </c>
      <c r="KU373">
        <v>21.31127</v>
      </c>
      <c r="KV373" s="1">
        <v>4.5697120000000001E-3</v>
      </c>
      <c r="KW373" s="1">
        <v>1.3535839999999999</v>
      </c>
      <c r="KX373">
        <v>0.50251920000000005</v>
      </c>
      <c r="KY373">
        <v>21.842500000000001</v>
      </c>
      <c r="KZ373" s="1">
        <v>4.1321609999999996E-3</v>
      </c>
      <c r="LA373" s="1">
        <v>1.2228509999999999</v>
      </c>
      <c r="LB373">
        <v>0.50257890000000005</v>
      </c>
      <c r="LC373">
        <v>21.931789999999999</v>
      </c>
      <c r="LD373" s="1">
        <v>3.7057510000000002E-3</v>
      </c>
      <c r="LE373" s="1">
        <v>1.0957049999999999</v>
      </c>
      <c r="LF373">
        <v>0.5028629</v>
      </c>
      <c r="LG373">
        <v>21.71686</v>
      </c>
      <c r="LH373" s="1">
        <v>3.2895160000000001E-3</v>
      </c>
      <c r="LI373" s="1">
        <v>0.97143539999999995</v>
      </c>
      <c r="LJ373">
        <v>0.503162</v>
      </c>
      <c r="LK373">
        <v>21.424050000000001</v>
      </c>
      <c r="LL373" s="1">
        <v>2.878883E-3</v>
      </c>
      <c r="LM373" s="1">
        <v>0.84928239999999999</v>
      </c>
      <c r="LN373">
        <v>0.50347260000000005</v>
      </c>
      <c r="LO373">
        <v>21.220469999999999</v>
      </c>
      <c r="LP373" s="1">
        <v>2.4773159999999998E-3</v>
      </c>
      <c r="LQ373" s="1">
        <v>0.73020890000000005</v>
      </c>
      <c r="LR373">
        <v>0.50370820000000005</v>
      </c>
      <c r="LS373">
        <v>21.521650000000001</v>
      </c>
      <c r="LT373" s="1">
        <v>2.0936650000000002E-3</v>
      </c>
      <c r="LU373" s="1">
        <v>0.61667590000000005</v>
      </c>
      <c r="LV373">
        <v>0.5043974</v>
      </c>
      <c r="LW373">
        <v>21.889379999999999</v>
      </c>
      <c r="LX373" s="1">
        <v>1.7451960000000001E-3</v>
      </c>
      <c r="LY373" s="1">
        <v>0.51329499999999995</v>
      </c>
      <c r="LZ373">
        <v>0.50526930000000003</v>
      </c>
      <c r="MA373">
        <v>22.319279999999999</v>
      </c>
      <c r="MB373" s="1">
        <v>1.4444569999999999E-3</v>
      </c>
      <c r="MC373" s="1">
        <v>0.4239793</v>
      </c>
      <c r="MD373">
        <v>0.50636230000000004</v>
      </c>
      <c r="ME373">
        <v>22.61666</v>
      </c>
      <c r="MF373" s="1">
        <v>1.200858E-3</v>
      </c>
      <c r="MG373" s="1">
        <v>0.35149130000000001</v>
      </c>
      <c r="MH373">
        <v>0.50753530000000002</v>
      </c>
      <c r="MI373">
        <v>22.546600000000002</v>
      </c>
      <c r="MJ373" s="1">
        <v>1.012928E-3</v>
      </c>
      <c r="MK373" s="1">
        <v>0.29554469999999999</v>
      </c>
      <c r="ML373">
        <v>0.50873820000000003</v>
      </c>
      <c r="MM373">
        <v>22.227209999999999</v>
      </c>
      <c r="MN373" s="1">
        <v>8.7315540000000005E-4</v>
      </c>
      <c r="MO373" s="1">
        <v>0.25390069999999998</v>
      </c>
      <c r="MP373">
        <v>0.50986860000000001</v>
      </c>
      <c r="MQ373">
        <v>21.869</v>
      </c>
      <c r="MR373" s="1">
        <v>7.6876449999999997E-4</v>
      </c>
      <c r="MS373" s="1">
        <v>0.22287029999999999</v>
      </c>
      <c r="MT373">
        <v>0.51089220000000002</v>
      </c>
      <c r="MU373">
        <v>21.56962</v>
      </c>
      <c r="MV373" s="1">
        <v>6.8880099999999995E-4</v>
      </c>
      <c r="MW373" s="1">
        <v>0.1991532</v>
      </c>
      <c r="MX373">
        <v>0.51190769999999997</v>
      </c>
      <c r="MY373">
        <v>21.628630000000001</v>
      </c>
      <c r="MZ373" s="1">
        <v>6.2470229999999998E-4</v>
      </c>
      <c r="NA373" s="1">
        <v>0.1801924</v>
      </c>
      <c r="NB373">
        <v>0.51302429999999999</v>
      </c>
      <c r="NC373">
        <v>21.263200000000001</v>
      </c>
      <c r="ND373" s="1">
        <v>5.7177149999999995E-4</v>
      </c>
      <c r="NE373" s="1">
        <v>0.16448860000000001</v>
      </c>
      <c r="NF373">
        <v>0.51436599999999999</v>
      </c>
      <c r="NG373">
        <v>21.301819999999999</v>
      </c>
      <c r="NH373" s="1">
        <v>5.2712169999999999E-4</v>
      </c>
      <c r="NI373" s="1">
        <v>0.15120020000000001</v>
      </c>
      <c r="NJ373">
        <v>0.51579949999999997</v>
      </c>
      <c r="NK373">
        <v>21.34582</v>
      </c>
      <c r="NL373" s="1">
        <v>4.8936200000000002E-4</v>
      </c>
      <c r="NM373" s="1">
        <v>0.13993659999999999</v>
      </c>
      <c r="NN373">
        <v>0.51731130000000003</v>
      </c>
      <c r="NO373">
        <v>21.337019999999999</v>
      </c>
      <c r="NP373" s="1">
        <v>4.574038E-4</v>
      </c>
      <c r="NQ373" s="1">
        <v>0.13037589999999999</v>
      </c>
      <c r="NR373">
        <v>0.51875499999999997</v>
      </c>
      <c r="NS373">
        <v>21.141999999999999</v>
      </c>
      <c r="NT373" s="1">
        <v>4.3004859999999997E-4</v>
      </c>
      <c r="NU373" s="1">
        <v>0.1222013</v>
      </c>
      <c r="NV373">
        <v>0.5201209</v>
      </c>
      <c r="NW373">
        <v>20.909549999999999</v>
      </c>
      <c r="NX373" s="1">
        <v>4.0618080000000002E-4</v>
      </c>
      <c r="NY373" s="1">
        <v>0.11509369999999999</v>
      </c>
      <c r="NZ373">
        <v>0.52141409999999999</v>
      </c>
      <c r="OA373">
        <v>20.861239999999999</v>
      </c>
      <c r="OB373" s="1">
        <v>3.8499919999999998E-4</v>
      </c>
      <c r="OC373" s="1">
        <v>0.1088032</v>
      </c>
      <c r="OD373">
        <v>0.52247109999999997</v>
      </c>
      <c r="OE373">
        <v>21.400359999999999</v>
      </c>
      <c r="OF373" s="1">
        <v>3.656841E-4</v>
      </c>
      <c r="OG373" s="1">
        <v>0.1031218</v>
      </c>
      <c r="OH373">
        <v>0.52305539999999995</v>
      </c>
      <c r="OI373">
        <v>22.143889999999999</v>
      </c>
      <c r="OJ373" s="1">
        <v>3.4785589999999998E-4</v>
      </c>
      <c r="OK373" s="1">
        <v>9.7959060000000001E-2</v>
      </c>
    </row>
    <row r="374" spans="1:401" x14ac:dyDescent="0.35">
      <c r="A374">
        <v>383</v>
      </c>
      <c r="B374" t="s">
        <v>4</v>
      </c>
      <c r="C374" t="s">
        <v>364</v>
      </c>
      <c r="D374" t="s">
        <v>381</v>
      </c>
      <c r="E374">
        <v>532.80870000000004</v>
      </c>
      <c r="F374">
        <v>0.9277822</v>
      </c>
      <c r="G374">
        <v>18.175750000000001</v>
      </c>
      <c r="H374">
        <v>0</v>
      </c>
      <c r="I374">
        <v>0</v>
      </c>
      <c r="J374">
        <v>0.92645080000000002</v>
      </c>
      <c r="K374">
        <v>18.407889999999998</v>
      </c>
      <c r="L374">
        <v>0</v>
      </c>
      <c r="M374">
        <v>0</v>
      </c>
      <c r="N374">
        <v>0.92491259999999997</v>
      </c>
      <c r="O374">
        <v>18.677569999999999</v>
      </c>
      <c r="P374">
        <v>0</v>
      </c>
      <c r="Q374">
        <v>0</v>
      </c>
      <c r="R374">
        <v>0.92371309999999995</v>
      </c>
      <c r="S374">
        <v>18.958649999999999</v>
      </c>
      <c r="T374">
        <v>0</v>
      </c>
      <c r="U374">
        <v>0</v>
      </c>
      <c r="V374">
        <v>0.92255489999999996</v>
      </c>
      <c r="W374">
        <v>19.383279999999999</v>
      </c>
      <c r="X374">
        <v>0</v>
      </c>
      <c r="Y374">
        <v>0</v>
      </c>
      <c r="Z374">
        <v>0.92139599999999999</v>
      </c>
      <c r="AA374">
        <v>19.665610000000001</v>
      </c>
      <c r="AB374">
        <v>0</v>
      </c>
      <c r="AC374">
        <v>0</v>
      </c>
      <c r="AD374">
        <v>0.92036700000000005</v>
      </c>
      <c r="AE374">
        <v>19.635829999999999</v>
      </c>
      <c r="AF374">
        <v>0</v>
      </c>
      <c r="AG374">
        <v>0</v>
      </c>
      <c r="AH374">
        <v>0.91925290000000004</v>
      </c>
      <c r="AI374">
        <v>19.500879999999999</v>
      </c>
      <c r="AJ374">
        <v>0</v>
      </c>
      <c r="AK374">
        <v>0</v>
      </c>
      <c r="AL374">
        <v>0.91817420000000005</v>
      </c>
      <c r="AM374">
        <v>19.204989999999999</v>
      </c>
      <c r="AN374">
        <v>0</v>
      </c>
      <c r="AO374">
        <v>0</v>
      </c>
      <c r="AP374">
        <v>0.91725809999999997</v>
      </c>
      <c r="AQ374">
        <v>19.189820000000001</v>
      </c>
      <c r="AR374">
        <v>0</v>
      </c>
      <c r="AS374">
        <v>0</v>
      </c>
      <c r="AT374">
        <v>0.91638209999999998</v>
      </c>
      <c r="AU374">
        <v>19.419129999999999</v>
      </c>
      <c r="AV374">
        <v>0</v>
      </c>
      <c r="AW374">
        <v>0</v>
      </c>
      <c r="AX374">
        <v>0.91554959999999996</v>
      </c>
      <c r="AY374">
        <v>19.65766</v>
      </c>
      <c r="AZ374">
        <v>0</v>
      </c>
      <c r="BA374">
        <v>0</v>
      </c>
      <c r="BB374">
        <v>0.91475490000000004</v>
      </c>
      <c r="BC374">
        <v>19.979700000000001</v>
      </c>
      <c r="BD374">
        <v>0</v>
      </c>
      <c r="BE374">
        <v>0</v>
      </c>
      <c r="BF374">
        <v>0.91408489999999998</v>
      </c>
      <c r="BG374">
        <v>20.15991</v>
      </c>
      <c r="BH374">
        <v>0</v>
      </c>
      <c r="BI374">
        <v>0</v>
      </c>
      <c r="BJ374">
        <v>0.91339000000000004</v>
      </c>
      <c r="BK374">
        <v>20.176919999999999</v>
      </c>
      <c r="BL374">
        <v>0</v>
      </c>
      <c r="BM374">
        <v>0</v>
      </c>
      <c r="BN374">
        <v>0.91266729999999996</v>
      </c>
      <c r="BO374">
        <v>20.098500000000001</v>
      </c>
      <c r="BP374">
        <v>0</v>
      </c>
      <c r="BQ374">
        <v>0</v>
      </c>
      <c r="BR374">
        <v>0.91186230000000001</v>
      </c>
      <c r="BS374">
        <v>19.91677</v>
      </c>
      <c r="BT374">
        <v>0</v>
      </c>
      <c r="BU374">
        <v>0</v>
      </c>
      <c r="BV374">
        <v>0.91099039999999998</v>
      </c>
      <c r="BW374">
        <v>19.831969999999998</v>
      </c>
      <c r="BX374">
        <v>0</v>
      </c>
      <c r="BY374">
        <v>2.0152410000000001E-36</v>
      </c>
      <c r="BZ374">
        <v>0.91027100000000005</v>
      </c>
      <c r="CA374">
        <v>19.633089999999999</v>
      </c>
      <c r="CB374">
        <v>8.1644869999999995E-27</v>
      </c>
      <c r="CC374">
        <v>1.2635280000000001E-24</v>
      </c>
      <c r="CD374">
        <v>0.90968199999999999</v>
      </c>
      <c r="CE374">
        <v>19.54533</v>
      </c>
      <c r="CF374" s="1">
        <v>9.157284E-22</v>
      </c>
      <c r="CG374" s="1">
        <v>1.8422709999999999E-19</v>
      </c>
      <c r="CH374">
        <v>0.9091342</v>
      </c>
      <c r="CI374">
        <v>19.400539999999999</v>
      </c>
      <c r="CJ374" s="1">
        <v>2.795845E-14</v>
      </c>
      <c r="CK374" s="1">
        <v>4.6667060000000001E-12</v>
      </c>
      <c r="CL374">
        <v>0.90860700000000005</v>
      </c>
      <c r="CM374">
        <v>19.263210000000001</v>
      </c>
      <c r="CN374" s="1">
        <v>2.363378E-10</v>
      </c>
      <c r="CO374" s="1">
        <v>4.1960130000000002E-8</v>
      </c>
      <c r="CP374">
        <v>0.90810049999999998</v>
      </c>
      <c r="CQ374">
        <v>19.156649999999999</v>
      </c>
      <c r="CR374" s="1">
        <v>1.8892489999999999E-7</v>
      </c>
      <c r="CS374" s="1">
        <v>3.4776230000000003E-5</v>
      </c>
      <c r="CT374">
        <v>0.90750500000000001</v>
      </c>
      <c r="CU374">
        <v>19.043299999999999</v>
      </c>
      <c r="CV374" s="1">
        <v>3.519697E-5</v>
      </c>
      <c r="CW374" s="1">
        <v>6.6781990000000001E-3</v>
      </c>
      <c r="CX374">
        <v>0.90677450000000004</v>
      </c>
      <c r="CY374">
        <v>18.8248</v>
      </c>
      <c r="CZ374" s="1">
        <v>2.20214E-3</v>
      </c>
      <c r="DA374" s="1">
        <v>0.42858780000000002</v>
      </c>
      <c r="DB374">
        <v>0.90577929999999995</v>
      </c>
      <c r="DC374">
        <v>18.9148</v>
      </c>
      <c r="DD374" s="1">
        <v>5.7169449999999997E-2</v>
      </c>
      <c r="DE374" s="1">
        <v>11.380509999999999</v>
      </c>
      <c r="DF374">
        <v>0.90431700000000004</v>
      </c>
      <c r="DG374">
        <v>18.862739999999999</v>
      </c>
      <c r="DH374" s="1">
        <v>0.70868969999999998</v>
      </c>
      <c r="DI374" s="1">
        <v>144.11959999999999</v>
      </c>
      <c r="DJ374">
        <v>0.90237509999999999</v>
      </c>
      <c r="DK374">
        <v>18.923690000000001</v>
      </c>
      <c r="DL374" s="1">
        <v>4.671996</v>
      </c>
      <c r="DM374">
        <v>968.58280000000002</v>
      </c>
      <c r="DN374">
        <v>0.90013719999999997</v>
      </c>
      <c r="DO374">
        <v>19.08259</v>
      </c>
      <c r="DP374">
        <v>17.80931</v>
      </c>
      <c r="DQ374">
        <v>3759.096</v>
      </c>
      <c r="DR374">
        <v>0.89783420000000003</v>
      </c>
      <c r="DS374">
        <v>19.14639</v>
      </c>
      <c r="DT374">
        <v>42.086350000000003</v>
      </c>
      <c r="DU374">
        <v>9033.6170000000002</v>
      </c>
      <c r="DV374">
        <v>0.89562529999999996</v>
      </c>
      <c r="DW374">
        <v>19.015219999999999</v>
      </c>
      <c r="DX374">
        <v>65.311149999999998</v>
      </c>
      <c r="DY374">
        <v>14230.72</v>
      </c>
      <c r="DZ374">
        <v>0.89337080000000002</v>
      </c>
      <c r="EA374">
        <v>18.85023</v>
      </c>
      <c r="EB374">
        <v>69.587940000000003</v>
      </c>
      <c r="EC374">
        <v>15376.97</v>
      </c>
      <c r="ED374">
        <v>0.89102859999999995</v>
      </c>
      <c r="EE374">
        <v>18.745090000000001</v>
      </c>
      <c r="EF374">
        <v>52.988199999999999</v>
      </c>
      <c r="EG374">
        <v>11860.77</v>
      </c>
      <c r="EH374">
        <v>0.88826720000000003</v>
      </c>
      <c r="EI374">
        <v>19.129580000000001</v>
      </c>
      <c r="EJ374">
        <v>29.925660000000001</v>
      </c>
      <c r="EK374">
        <v>6778.9080000000004</v>
      </c>
      <c r="EL374">
        <v>0.88561769999999995</v>
      </c>
      <c r="EM374">
        <v>19.501819999999999</v>
      </c>
      <c r="EN374">
        <v>12.985239999999999</v>
      </c>
      <c r="EO374">
        <v>2973.6759999999999</v>
      </c>
      <c r="EP374">
        <v>0.88274750000000002</v>
      </c>
      <c r="EQ374">
        <v>19.868819999999999</v>
      </c>
      <c r="ER374">
        <v>4.4588479999999997</v>
      </c>
      <c r="ES374">
        <v>1031.171</v>
      </c>
      <c r="ET374">
        <v>0.87967269999999997</v>
      </c>
      <c r="EU374">
        <v>20.349229999999999</v>
      </c>
      <c r="EV374">
        <v>1.2702150000000001</v>
      </c>
      <c r="EW374">
        <v>295.94580000000002</v>
      </c>
      <c r="EX374">
        <v>0.87638439999999995</v>
      </c>
      <c r="EY374">
        <v>20.564879999999999</v>
      </c>
      <c r="EZ374">
        <v>0.33089160000000001</v>
      </c>
      <c r="FA374">
        <v>77.206050000000005</v>
      </c>
      <c r="FB374">
        <v>0.87306030000000001</v>
      </c>
      <c r="FC374">
        <v>20.39443</v>
      </c>
      <c r="FD374">
        <v>0.103826</v>
      </c>
      <c r="FE374">
        <v>23.88449</v>
      </c>
      <c r="FF374">
        <v>0.86947770000000002</v>
      </c>
      <c r="FG374">
        <v>20.177240000000001</v>
      </c>
      <c r="FH374">
        <v>5.505206E-2</v>
      </c>
      <c r="FI374">
        <v>12.401899999999999</v>
      </c>
      <c r="FJ374">
        <v>0.86565990000000004</v>
      </c>
      <c r="FK374">
        <v>19.947489999999998</v>
      </c>
      <c r="FL374">
        <v>4.4006370000000003E-2</v>
      </c>
      <c r="FM374">
        <v>9.8283339999999999</v>
      </c>
      <c r="FN374">
        <v>0.86214009999999996</v>
      </c>
      <c r="FO374">
        <v>20.09647</v>
      </c>
      <c r="FP374">
        <v>3.9994219999999997E-2</v>
      </c>
      <c r="FQ374">
        <v>8.9222819999999992</v>
      </c>
      <c r="FR374">
        <v>0.85980869999999998</v>
      </c>
      <c r="FS374">
        <v>20.38815</v>
      </c>
      <c r="FT374" s="1">
        <v>3.7436450000000003E-2</v>
      </c>
      <c r="FU374">
        <v>8.3463150000000006</v>
      </c>
      <c r="FV374">
        <v>0.85754839999999999</v>
      </c>
      <c r="FW374">
        <v>20.615400000000001</v>
      </c>
      <c r="FX374" s="1">
        <v>3.5160110000000001E-2</v>
      </c>
      <c r="FY374">
        <v>7.8348950000000004</v>
      </c>
      <c r="FZ374">
        <v>0.85509360000000001</v>
      </c>
      <c r="GA374">
        <v>20.88522</v>
      </c>
      <c r="GB374" s="1">
        <v>3.2986910000000001E-2</v>
      </c>
      <c r="GC374">
        <v>7.3482770000000004</v>
      </c>
      <c r="GD374">
        <v>0.85296950000000005</v>
      </c>
      <c r="GE374">
        <v>20.908329999999999</v>
      </c>
      <c r="GF374" s="1">
        <v>3.0945009999999998E-2</v>
      </c>
      <c r="GG374">
        <v>6.8881050000000004</v>
      </c>
      <c r="GH374">
        <v>0.85104230000000003</v>
      </c>
      <c r="GI374">
        <v>20.755559999999999</v>
      </c>
      <c r="GJ374" s="1">
        <v>2.9183170000000001E-2</v>
      </c>
      <c r="GK374" s="1">
        <v>6.4865490000000001</v>
      </c>
      <c r="GL374">
        <v>0.84943299999999999</v>
      </c>
      <c r="GM374">
        <v>20.515989999999999</v>
      </c>
      <c r="GN374" s="1">
        <v>2.7905470000000002E-2</v>
      </c>
      <c r="GO374" s="1">
        <v>6.1878130000000002</v>
      </c>
      <c r="GP374">
        <v>0.8472307</v>
      </c>
      <c r="GQ374">
        <v>20.242349999999998</v>
      </c>
      <c r="GR374" s="1">
        <v>2.7259019999999998E-2</v>
      </c>
      <c r="GS374" s="1">
        <v>6.0313270000000001</v>
      </c>
      <c r="GT374">
        <v>0.84559209999999996</v>
      </c>
      <c r="GU374">
        <v>19.95777</v>
      </c>
      <c r="GV374" s="1">
        <v>2.7254210000000001E-2</v>
      </c>
      <c r="GW374" s="1">
        <v>6.0137289999999997</v>
      </c>
      <c r="GX374">
        <v>0.84495609999999999</v>
      </c>
      <c r="GY374">
        <v>19.990590000000001</v>
      </c>
      <c r="GZ374" s="1">
        <v>2.7582389999999998E-2</v>
      </c>
      <c r="HA374" s="1">
        <v>6.0683369999999996</v>
      </c>
      <c r="HB374">
        <v>0.84478660000000005</v>
      </c>
      <c r="HC374">
        <v>19.995180000000001</v>
      </c>
      <c r="HD374" s="1">
        <v>2.7833320000000002E-2</v>
      </c>
      <c r="HE374" s="1">
        <v>6.1078190000000001</v>
      </c>
      <c r="HF374">
        <v>0.84457420000000005</v>
      </c>
      <c r="HG374">
        <v>20.018439999999998</v>
      </c>
      <c r="HH374" s="1">
        <v>2.7654370000000001E-2</v>
      </c>
      <c r="HI374" s="1">
        <v>6.0550620000000004</v>
      </c>
      <c r="HJ374">
        <v>0.84447879999999997</v>
      </c>
      <c r="HK374">
        <v>19.898669999999999</v>
      </c>
      <c r="HL374" s="1">
        <v>2.6947369999999998E-2</v>
      </c>
      <c r="HM374" s="1">
        <v>5.884754</v>
      </c>
      <c r="HN374">
        <v>0.8449702</v>
      </c>
      <c r="HO374">
        <v>19.777729999999998</v>
      </c>
      <c r="HP374" s="1">
        <v>2.5793279999999998E-2</v>
      </c>
      <c r="HQ374" s="1">
        <v>5.6148610000000003</v>
      </c>
      <c r="HR374">
        <v>0.84600319999999996</v>
      </c>
      <c r="HS374">
        <v>19.536909999999999</v>
      </c>
      <c r="HT374" s="1">
        <v>2.4328200000000001E-2</v>
      </c>
      <c r="HU374" s="1">
        <v>5.2741449999999999</v>
      </c>
      <c r="HV374">
        <v>0.84737039999999997</v>
      </c>
      <c r="HW374">
        <v>19.129670000000001</v>
      </c>
      <c r="HX374" s="1">
        <v>2.2678179999999999E-2</v>
      </c>
      <c r="HY374" s="1">
        <v>4.8926030000000003</v>
      </c>
      <c r="HZ374">
        <v>0.84920899999999999</v>
      </c>
      <c r="IA374">
        <v>18.82479</v>
      </c>
      <c r="IB374" s="1">
        <v>2.1047710000000001E-2</v>
      </c>
      <c r="IC374" s="1">
        <v>4.5152549999999998</v>
      </c>
      <c r="ID374">
        <v>0.85204480000000005</v>
      </c>
      <c r="IE374">
        <v>18.782139999999998</v>
      </c>
      <c r="IF374" s="1">
        <v>1.944539E-2</v>
      </c>
      <c r="IG374" s="1">
        <v>4.1422030000000003</v>
      </c>
      <c r="IH374">
        <v>0.85553420000000002</v>
      </c>
      <c r="II374">
        <v>18.853539999999999</v>
      </c>
      <c r="IJ374" s="1">
        <v>1.7916060000000001E-2</v>
      </c>
      <c r="IK374" s="1">
        <v>3.788119</v>
      </c>
      <c r="IL374">
        <v>0.85918859999999997</v>
      </c>
      <c r="IM374">
        <v>19.174060000000001</v>
      </c>
      <c r="IN374" s="1">
        <v>1.647473E-2</v>
      </c>
      <c r="IO374" s="1">
        <v>3.460216</v>
      </c>
      <c r="IP374">
        <v>0.86295560000000004</v>
      </c>
      <c r="IQ374">
        <v>19.217790000000001</v>
      </c>
      <c r="IR374" s="1">
        <v>1.513113E-2</v>
      </c>
      <c r="IS374" s="1">
        <v>3.157381</v>
      </c>
      <c r="IT374">
        <v>0.86693500000000001</v>
      </c>
      <c r="IU374">
        <v>19.176490000000001</v>
      </c>
      <c r="IV374" s="1">
        <v>1.3906079999999999E-2</v>
      </c>
      <c r="IW374" s="1">
        <v>2.8829120000000001</v>
      </c>
      <c r="IX374">
        <v>0.87078739999999999</v>
      </c>
      <c r="IY374">
        <v>19.088170000000002</v>
      </c>
      <c r="IZ374" s="1">
        <v>1.2775740000000001E-2</v>
      </c>
      <c r="JA374" s="1">
        <v>2.6323750000000001</v>
      </c>
      <c r="JB374">
        <v>0.87458029999999998</v>
      </c>
      <c r="JC374">
        <v>18.983460000000001</v>
      </c>
      <c r="JD374" s="1">
        <v>1.1733830000000001E-2</v>
      </c>
      <c r="JE374" s="1">
        <v>2.403985</v>
      </c>
      <c r="JF374">
        <v>0.87827880000000003</v>
      </c>
      <c r="JG374">
        <v>19.22579</v>
      </c>
      <c r="JH374" s="1">
        <v>1.077583E-2</v>
      </c>
      <c r="JI374" s="1">
        <v>2.1961040000000001</v>
      </c>
      <c r="JJ374">
        <v>0.88199159999999999</v>
      </c>
      <c r="JK374">
        <v>19.459620000000001</v>
      </c>
      <c r="JL374" s="1">
        <v>9.9092950000000003E-3</v>
      </c>
      <c r="JM374" s="1">
        <v>2.009042</v>
      </c>
      <c r="JN374">
        <v>0.88459410000000005</v>
      </c>
      <c r="JO374">
        <v>19.658940000000001</v>
      </c>
      <c r="JP374" s="1">
        <v>9.1295579999999994E-3</v>
      </c>
      <c r="JQ374" s="1">
        <v>1.841332</v>
      </c>
      <c r="JR374">
        <v>0.88522679999999998</v>
      </c>
      <c r="JS374">
        <v>20.026669999999999</v>
      </c>
      <c r="JT374" s="1">
        <v>8.3766650000000002E-3</v>
      </c>
      <c r="JU374" s="1">
        <v>1.6847019999999999</v>
      </c>
      <c r="JV374">
        <v>0.88514649999999995</v>
      </c>
      <c r="JW374">
        <v>20.267679999999999</v>
      </c>
      <c r="JX374" s="1">
        <v>7.702062E-3</v>
      </c>
      <c r="JY374" s="1">
        <v>1.547231</v>
      </c>
      <c r="JZ374">
        <v>0.88541579999999998</v>
      </c>
      <c r="KA374">
        <v>20.245560000000001</v>
      </c>
      <c r="KB374" s="1">
        <v>7.1013650000000001E-3</v>
      </c>
      <c r="KC374" s="1">
        <v>1.4256880000000001</v>
      </c>
      <c r="KD374">
        <v>0.88792190000000004</v>
      </c>
      <c r="KE374">
        <v>20.049990000000001</v>
      </c>
      <c r="KF374" s="1">
        <v>6.5474269999999998E-3</v>
      </c>
      <c r="KG374" s="1">
        <v>1.3105150000000001</v>
      </c>
      <c r="KH374">
        <v>0.8902774</v>
      </c>
      <c r="KI374">
        <v>19.876069999999999</v>
      </c>
      <c r="KJ374" s="1">
        <v>6.024433E-3</v>
      </c>
      <c r="KK374" s="1">
        <v>1.202701</v>
      </c>
      <c r="KL374">
        <v>0.89229309999999995</v>
      </c>
      <c r="KM374">
        <v>20.24389</v>
      </c>
      <c r="KN374" s="1">
        <v>5.5306000000000001E-3</v>
      </c>
      <c r="KO374" s="1">
        <v>1.101807</v>
      </c>
      <c r="KP374">
        <v>0.89434610000000003</v>
      </c>
      <c r="KQ374">
        <v>20.718730000000001</v>
      </c>
      <c r="KR374" s="1">
        <v>5.0589559999999999E-3</v>
      </c>
      <c r="KS374" s="1">
        <v>1.0059530000000001</v>
      </c>
      <c r="KT374">
        <v>0.89682890000000004</v>
      </c>
      <c r="KU374">
        <v>21.30977</v>
      </c>
      <c r="KV374" s="1">
        <v>4.6063409999999999E-3</v>
      </c>
      <c r="KW374" s="1">
        <v>0.9136881</v>
      </c>
      <c r="KX374">
        <v>0.89964069999999996</v>
      </c>
      <c r="KY374">
        <v>21.831620000000001</v>
      </c>
      <c r="KZ374" s="1">
        <v>4.1677219999999996E-3</v>
      </c>
      <c r="LA374" s="1">
        <v>0.82450190000000001</v>
      </c>
      <c r="LB374">
        <v>0.90247650000000001</v>
      </c>
      <c r="LC374">
        <v>21.894359999999999</v>
      </c>
      <c r="LD374" s="1">
        <v>3.7405300000000002E-3</v>
      </c>
      <c r="LE374" s="1">
        <v>0.73810940000000003</v>
      </c>
      <c r="LF374">
        <v>0.90561519999999995</v>
      </c>
      <c r="LG374">
        <v>21.677060000000001</v>
      </c>
      <c r="LH374" s="1">
        <v>3.3235750000000001E-3</v>
      </c>
      <c r="LI374" s="1">
        <v>0.65393489999999999</v>
      </c>
      <c r="LJ374">
        <v>0.90874960000000005</v>
      </c>
      <c r="LK374">
        <v>21.393999999999998</v>
      </c>
      <c r="LL374" s="1">
        <v>2.9123949999999999E-3</v>
      </c>
      <c r="LM374" s="1">
        <v>0.57150699999999999</v>
      </c>
      <c r="LN374">
        <v>0.91171749999999996</v>
      </c>
      <c r="LO374">
        <v>21.204930000000001</v>
      </c>
      <c r="LP374" s="1">
        <v>2.5096530000000001E-3</v>
      </c>
      <c r="LQ374" s="1">
        <v>0.49133719999999997</v>
      </c>
      <c r="LR374">
        <v>0.91452829999999996</v>
      </c>
      <c r="LS374">
        <v>21.539680000000001</v>
      </c>
      <c r="LT374" s="1">
        <v>2.1239929999999998E-3</v>
      </c>
      <c r="LU374" s="1">
        <v>0.41491810000000001</v>
      </c>
      <c r="LV374">
        <v>0.91732449999999999</v>
      </c>
      <c r="LW374">
        <v>21.912749999999999</v>
      </c>
      <c r="LX374" s="1">
        <v>1.7721970000000001E-3</v>
      </c>
      <c r="LY374" s="1">
        <v>0.34522940000000002</v>
      </c>
      <c r="LZ374">
        <v>0.92031399999999997</v>
      </c>
      <c r="MA374">
        <v>22.346240000000002</v>
      </c>
      <c r="MB374" s="1">
        <v>1.467171E-3</v>
      </c>
      <c r="MC374" s="1">
        <v>0.28487899999999999</v>
      </c>
      <c r="MD374">
        <v>0.92346139999999999</v>
      </c>
      <c r="ME374">
        <v>22.632629999999999</v>
      </c>
      <c r="MF374" s="1">
        <v>1.21882E-3</v>
      </c>
      <c r="MG374" s="1">
        <v>0.23573939999999999</v>
      </c>
      <c r="MH374">
        <v>0.92657630000000002</v>
      </c>
      <c r="MI374">
        <v>22.537369999999999</v>
      </c>
      <c r="MJ374" s="1">
        <v>1.0265179999999999E-3</v>
      </c>
      <c r="MK374" s="1">
        <v>0.1977352</v>
      </c>
      <c r="ML374">
        <v>0.92960730000000003</v>
      </c>
      <c r="MM374">
        <v>22.210270000000001</v>
      </c>
      <c r="MN374" s="1">
        <v>8.8321350000000005E-4</v>
      </c>
      <c r="MO374" s="1">
        <v>0.16941609999999999</v>
      </c>
      <c r="MP374">
        <v>0.93231109999999995</v>
      </c>
      <c r="MQ374">
        <v>21.860790000000001</v>
      </c>
      <c r="MR374" s="1">
        <v>7.7631589999999995E-4</v>
      </c>
      <c r="MS374" s="1">
        <v>0.1483611</v>
      </c>
      <c r="MT374">
        <v>0.9347299</v>
      </c>
      <c r="MU374">
        <v>21.575399999999998</v>
      </c>
      <c r="MV374" s="1">
        <v>6.946977E-4</v>
      </c>
      <c r="MW374" s="1">
        <v>0.1323367</v>
      </c>
      <c r="MX374">
        <v>0.93697819999999998</v>
      </c>
      <c r="MY374">
        <v>21.664549999999998</v>
      </c>
      <c r="MZ374" s="1">
        <v>6.295049E-4</v>
      </c>
      <c r="NA374" s="1">
        <v>0.119585</v>
      </c>
      <c r="NB374">
        <v>0.93929399999999996</v>
      </c>
      <c r="NC374">
        <v>21.30011</v>
      </c>
      <c r="ND374" s="1">
        <v>5.7580939999999996E-4</v>
      </c>
      <c r="NE374" s="1">
        <v>0.1090641</v>
      </c>
      <c r="NF374">
        <v>0.94182880000000002</v>
      </c>
      <c r="NG374">
        <v>21.358470000000001</v>
      </c>
      <c r="NH374" s="1">
        <v>5.3055279999999995E-4</v>
      </c>
      <c r="NI374" s="1">
        <v>0.1001846</v>
      </c>
      <c r="NJ374">
        <v>0.94441710000000001</v>
      </c>
      <c r="NK374">
        <v>21.376480000000001</v>
      </c>
      <c r="NL374" s="1">
        <v>4.9228369999999996E-4</v>
      </c>
      <c r="NM374" s="1">
        <v>9.2671390000000006E-2</v>
      </c>
      <c r="NN374">
        <v>0.94699319999999998</v>
      </c>
      <c r="NO374">
        <v>21.34064</v>
      </c>
      <c r="NP374" s="1">
        <v>4.5988490000000001E-4</v>
      </c>
      <c r="NQ374" s="1">
        <v>8.6304939999999997E-2</v>
      </c>
      <c r="NR374">
        <v>0.94930749999999997</v>
      </c>
      <c r="NS374">
        <v>21.139309999999998</v>
      </c>
      <c r="NT374" s="1">
        <v>4.3218409999999999E-4</v>
      </c>
      <c r="NU374" s="1">
        <v>8.0876710000000004E-2</v>
      </c>
      <c r="NV374">
        <v>0.9513779</v>
      </c>
      <c r="NW374">
        <v>20.90588</v>
      </c>
      <c r="NX374" s="1">
        <v>4.0806339999999999E-4</v>
      </c>
      <c r="NY374" s="1">
        <v>7.6172229999999994E-2</v>
      </c>
      <c r="NZ374">
        <v>0.95319889999999996</v>
      </c>
      <c r="OA374">
        <v>20.87144</v>
      </c>
      <c r="OB374" s="1">
        <v>3.8668939999999998E-4</v>
      </c>
      <c r="OC374" s="1">
        <v>7.2022299999999997E-2</v>
      </c>
      <c r="OD374">
        <v>0.9546171</v>
      </c>
      <c r="OE374">
        <v>21.43422</v>
      </c>
      <c r="OF374" s="1">
        <v>3.6722360000000001E-4</v>
      </c>
      <c r="OG374" s="1">
        <v>6.8278939999999996E-2</v>
      </c>
      <c r="OH374">
        <v>0.95516029999999996</v>
      </c>
      <c r="OI374">
        <v>22.174019999999999</v>
      </c>
      <c r="OJ374" s="1">
        <v>3.4925510000000001E-4</v>
      </c>
      <c r="OK374" s="1">
        <v>6.4874310000000004E-2</v>
      </c>
    </row>
    <row r="375" spans="1:401" x14ac:dyDescent="0.35">
      <c r="A375">
        <v>384</v>
      </c>
      <c r="B375" t="s">
        <v>4</v>
      </c>
      <c r="C375" t="s">
        <v>364</v>
      </c>
      <c r="D375" t="s">
        <v>382</v>
      </c>
      <c r="E375">
        <v>511.53980000000001</v>
      </c>
      <c r="F375">
        <v>0.64007910000000001</v>
      </c>
      <c r="G375">
        <v>18.177800000000001</v>
      </c>
      <c r="H375">
        <v>0</v>
      </c>
      <c r="I375">
        <v>0</v>
      </c>
      <c r="J375">
        <v>0.63982349999999999</v>
      </c>
      <c r="K375">
        <v>18.414999999999999</v>
      </c>
      <c r="L375">
        <v>0</v>
      </c>
      <c r="M375">
        <v>0</v>
      </c>
      <c r="N375">
        <v>0.63942399999999999</v>
      </c>
      <c r="O375">
        <v>18.684049999999999</v>
      </c>
      <c r="P375">
        <v>0</v>
      </c>
      <c r="Q375">
        <v>0</v>
      </c>
      <c r="R375">
        <v>0.63920010000000005</v>
      </c>
      <c r="S375">
        <v>18.959579999999999</v>
      </c>
      <c r="T375">
        <v>0</v>
      </c>
      <c r="U375">
        <v>0</v>
      </c>
      <c r="V375">
        <v>0.63902309999999996</v>
      </c>
      <c r="W375">
        <v>19.37546</v>
      </c>
      <c r="X375">
        <v>0</v>
      </c>
      <c r="Y375">
        <v>0</v>
      </c>
      <c r="Z375">
        <v>0.63883120000000004</v>
      </c>
      <c r="AA375">
        <v>19.64913</v>
      </c>
      <c r="AB375">
        <v>0</v>
      </c>
      <c r="AC375">
        <v>0</v>
      </c>
      <c r="AD375">
        <v>0.63877980000000001</v>
      </c>
      <c r="AE375">
        <v>19.618400000000001</v>
      </c>
      <c r="AF375">
        <v>0</v>
      </c>
      <c r="AG375">
        <v>0</v>
      </c>
      <c r="AH375">
        <v>0.63863270000000005</v>
      </c>
      <c r="AI375">
        <v>19.489360000000001</v>
      </c>
      <c r="AJ375">
        <v>0</v>
      </c>
      <c r="AK375">
        <v>0</v>
      </c>
      <c r="AL375">
        <v>0.63838159999999999</v>
      </c>
      <c r="AM375">
        <v>19.211130000000001</v>
      </c>
      <c r="AN375">
        <v>0</v>
      </c>
      <c r="AO375">
        <v>0</v>
      </c>
      <c r="AP375">
        <v>0.63818980000000003</v>
      </c>
      <c r="AQ375">
        <v>19.204160000000002</v>
      </c>
      <c r="AR375">
        <v>0</v>
      </c>
      <c r="AS375">
        <v>0</v>
      </c>
      <c r="AT375">
        <v>0.63799799999999995</v>
      </c>
      <c r="AU375">
        <v>19.434750000000001</v>
      </c>
      <c r="AV375">
        <v>0</v>
      </c>
      <c r="AW375">
        <v>0</v>
      </c>
      <c r="AX375">
        <v>0.63784070000000004</v>
      </c>
      <c r="AY375">
        <v>19.668520000000001</v>
      </c>
      <c r="AZ375">
        <v>0</v>
      </c>
      <c r="BA375">
        <v>0</v>
      </c>
      <c r="BB375">
        <v>0.63770990000000005</v>
      </c>
      <c r="BC375">
        <v>19.979690000000002</v>
      </c>
      <c r="BD375">
        <v>0</v>
      </c>
      <c r="BE375">
        <v>0</v>
      </c>
      <c r="BF375">
        <v>0.63761259999999997</v>
      </c>
      <c r="BG375">
        <v>20.144580000000001</v>
      </c>
      <c r="BH375">
        <v>0</v>
      </c>
      <c r="BI375">
        <v>0</v>
      </c>
      <c r="BJ375">
        <v>0.63751820000000003</v>
      </c>
      <c r="BK375">
        <v>20.160990000000002</v>
      </c>
      <c r="BL375">
        <v>0</v>
      </c>
      <c r="BM375">
        <v>0</v>
      </c>
      <c r="BN375">
        <v>0.63740070000000004</v>
      </c>
      <c r="BO375">
        <v>20.08756</v>
      </c>
      <c r="BP375">
        <v>0</v>
      </c>
      <c r="BQ375">
        <v>0</v>
      </c>
      <c r="BR375">
        <v>0.63720410000000005</v>
      </c>
      <c r="BS375">
        <v>19.919969999999999</v>
      </c>
      <c r="BT375">
        <v>0</v>
      </c>
      <c r="BU375">
        <v>0</v>
      </c>
      <c r="BV375">
        <v>0.63695749999999995</v>
      </c>
      <c r="BW375">
        <v>19.847930000000002</v>
      </c>
      <c r="BX375">
        <v>0</v>
      </c>
      <c r="BY375">
        <v>6.079552E-37</v>
      </c>
      <c r="BZ375">
        <v>0.63681980000000005</v>
      </c>
      <c r="CA375">
        <v>19.645949999999999</v>
      </c>
      <c r="CB375">
        <v>3.1966000000000001E-27</v>
      </c>
      <c r="CC375">
        <v>5.1237560000000001E-25</v>
      </c>
      <c r="CD375">
        <v>0.63672519999999999</v>
      </c>
      <c r="CE375">
        <v>19.55725</v>
      </c>
      <c r="CF375" s="1">
        <v>4.1745509999999999E-22</v>
      </c>
      <c r="CG375" s="1">
        <v>7.9428090000000001E-20</v>
      </c>
      <c r="CH375">
        <v>0.63665240000000001</v>
      </c>
      <c r="CI375">
        <v>19.398980000000002</v>
      </c>
      <c r="CJ375" s="1">
        <v>1.594464E-14</v>
      </c>
      <c r="CK375" s="1">
        <v>2.6256009999999998E-12</v>
      </c>
      <c r="CL375">
        <v>0.63658190000000003</v>
      </c>
      <c r="CM375">
        <v>19.25695</v>
      </c>
      <c r="CN375" s="1">
        <v>1.569579E-10</v>
      </c>
      <c r="CO375" s="1">
        <v>2.6726730000000002E-8</v>
      </c>
      <c r="CP375">
        <v>0.63648459999999996</v>
      </c>
      <c r="CQ375">
        <v>19.148289999999999</v>
      </c>
      <c r="CR375" s="1">
        <v>1.361637E-7</v>
      </c>
      <c r="CS375" s="1">
        <v>2.3617059999999998E-5</v>
      </c>
      <c r="CT375">
        <v>0.63633729999999999</v>
      </c>
      <c r="CU375">
        <v>19.03877</v>
      </c>
      <c r="CV375" s="1">
        <v>2.6984789999999999E-5</v>
      </c>
      <c r="CW375" s="1">
        <v>4.7555360000000003E-3</v>
      </c>
      <c r="CX375">
        <v>0.63610239999999996</v>
      </c>
      <c r="CY375">
        <v>18.828009999999999</v>
      </c>
      <c r="CZ375" s="1">
        <v>1.775624E-3</v>
      </c>
      <c r="DA375" s="1">
        <v>0.31704130000000003</v>
      </c>
      <c r="DB375">
        <v>0.63568849999999999</v>
      </c>
      <c r="DC375">
        <v>18.925799999999999</v>
      </c>
      <c r="DD375" s="1">
        <v>4.8136100000000001E-2</v>
      </c>
      <c r="DE375" s="1">
        <v>8.6949190000000005</v>
      </c>
      <c r="DF375">
        <v>0.63502720000000001</v>
      </c>
      <c r="DG375">
        <v>18.867180000000001</v>
      </c>
      <c r="DH375" s="1">
        <v>0.6198496</v>
      </c>
      <c r="DI375">
        <v>113.2471</v>
      </c>
      <c r="DJ375">
        <v>0.63408830000000005</v>
      </c>
      <c r="DK375">
        <v>18.929310000000001</v>
      </c>
      <c r="DL375" s="1">
        <v>4.2270750000000001</v>
      </c>
      <c r="DM375">
        <v>780.2097</v>
      </c>
      <c r="DN375">
        <v>0.63297029999999999</v>
      </c>
      <c r="DO375">
        <v>19.07808</v>
      </c>
      <c r="DP375">
        <v>16.610800000000001</v>
      </c>
      <c r="DQ375">
        <v>3095.8240000000001</v>
      </c>
      <c r="DR375">
        <v>0.63184709999999999</v>
      </c>
      <c r="DS375">
        <v>19.135100000000001</v>
      </c>
      <c r="DT375">
        <v>40.344569999999997</v>
      </c>
      <c r="DU375">
        <v>7589.0119999999997</v>
      </c>
      <c r="DV375">
        <v>0.63086790000000004</v>
      </c>
      <c r="DW375">
        <v>19.002400000000002</v>
      </c>
      <c r="DX375">
        <v>64.194640000000007</v>
      </c>
      <c r="DY375">
        <v>12173.51</v>
      </c>
      <c r="DZ375">
        <v>0.62988080000000002</v>
      </c>
      <c r="EA375">
        <v>18.838920000000002</v>
      </c>
      <c r="EB375">
        <v>69.995900000000006</v>
      </c>
      <c r="EC375">
        <v>13377.04</v>
      </c>
      <c r="ED375">
        <v>0.62882009999999999</v>
      </c>
      <c r="EE375">
        <v>18.745080000000002</v>
      </c>
      <c r="EF375">
        <v>54.436039999999998</v>
      </c>
      <c r="EG375">
        <v>10478.370000000001</v>
      </c>
      <c r="EH375">
        <v>0.62752759999999996</v>
      </c>
      <c r="EI375">
        <v>19.134450000000001</v>
      </c>
      <c r="EJ375">
        <v>31.332909999999998</v>
      </c>
      <c r="EK375">
        <v>6072.6419999999998</v>
      </c>
      <c r="EL375">
        <v>0.62630710000000001</v>
      </c>
      <c r="EM375">
        <v>19.50206</v>
      </c>
      <c r="EN375">
        <v>13.83567</v>
      </c>
      <c r="EO375">
        <v>2698.3440000000001</v>
      </c>
      <c r="EP375">
        <v>0.62499380000000004</v>
      </c>
      <c r="EQ375">
        <v>19.871500000000001</v>
      </c>
      <c r="ER375">
        <v>4.8245550000000001</v>
      </c>
      <c r="ES375">
        <v>946.45339999999999</v>
      </c>
      <c r="ET375">
        <v>0.62362700000000004</v>
      </c>
      <c r="EU375">
        <v>20.344429999999999</v>
      </c>
      <c r="EV375">
        <v>1.390576</v>
      </c>
      <c r="EW375">
        <v>274.05889999999999</v>
      </c>
      <c r="EX375">
        <v>0.62216090000000002</v>
      </c>
      <c r="EY375">
        <v>20.546759999999999</v>
      </c>
      <c r="EZ375">
        <v>0.36261919999999997</v>
      </c>
      <c r="FA375">
        <v>71.611959999999996</v>
      </c>
      <c r="FB375">
        <v>0.62043470000000001</v>
      </c>
      <c r="FC375">
        <v>20.376290000000001</v>
      </c>
      <c r="FD375">
        <v>0.1109218</v>
      </c>
      <c r="FE375">
        <v>21.78163</v>
      </c>
      <c r="FF375">
        <v>0.61830620000000003</v>
      </c>
      <c r="FG375">
        <v>20.162130000000001</v>
      </c>
      <c r="FH375">
        <v>5.6561309999999997E-2</v>
      </c>
      <c r="FI375">
        <v>11.00235</v>
      </c>
      <c r="FJ375">
        <v>0.61606989999999995</v>
      </c>
      <c r="FK375">
        <v>19.944870000000002</v>
      </c>
      <c r="FL375">
        <v>4.441589E-2</v>
      </c>
      <c r="FM375">
        <v>8.6096570000000003</v>
      </c>
      <c r="FN375">
        <v>0.61401340000000004</v>
      </c>
      <c r="FO375">
        <v>20.101579999999998</v>
      </c>
      <c r="FP375">
        <v>4.0199539999999999E-2</v>
      </c>
      <c r="FQ375">
        <v>7.7969439999999999</v>
      </c>
      <c r="FR375">
        <v>0.61277890000000002</v>
      </c>
      <c r="FS375">
        <v>20.391030000000001</v>
      </c>
      <c r="FT375" s="1">
        <v>3.7600229999999998E-2</v>
      </c>
      <c r="FU375">
        <v>7.2944089999999999</v>
      </c>
      <c r="FV375">
        <v>0.61161880000000002</v>
      </c>
      <c r="FW375">
        <v>20.615390000000001</v>
      </c>
      <c r="FX375" s="1">
        <v>3.531426E-2</v>
      </c>
      <c r="FY375">
        <v>6.8526480000000003</v>
      </c>
      <c r="FZ375">
        <v>0.61035320000000004</v>
      </c>
      <c r="GA375">
        <v>20.876539999999999</v>
      </c>
      <c r="GB375" s="1">
        <v>3.3135820000000003E-2</v>
      </c>
      <c r="GC375">
        <v>6.4331709999999998</v>
      </c>
      <c r="GD375">
        <v>0.60940709999999998</v>
      </c>
      <c r="GE375">
        <v>20.883310000000002</v>
      </c>
      <c r="GF375" s="1">
        <v>3.1082289999999999E-2</v>
      </c>
      <c r="GG375" s="1">
        <v>6.0354330000000003</v>
      </c>
      <c r="GH375">
        <v>0.60868979999999995</v>
      </c>
      <c r="GI375">
        <v>20.729479999999999</v>
      </c>
      <c r="GJ375" s="1">
        <v>2.92982E-2</v>
      </c>
      <c r="GK375" s="1">
        <v>5.6870510000000003</v>
      </c>
      <c r="GL375">
        <v>0.60831080000000004</v>
      </c>
      <c r="GM375">
        <v>20.495329999999999</v>
      </c>
      <c r="GN375" s="1">
        <v>2.7985889999999999E-2</v>
      </c>
      <c r="GO375" s="1">
        <v>5.4273680000000004</v>
      </c>
      <c r="GP375">
        <v>0.60747709999999999</v>
      </c>
      <c r="GQ375">
        <v>20.226990000000001</v>
      </c>
      <c r="GR375" s="1">
        <v>2.7291940000000001E-2</v>
      </c>
      <c r="GS375" s="1">
        <v>5.2938349999999996</v>
      </c>
      <c r="GT375">
        <v>0.60710379999999997</v>
      </c>
      <c r="GU375">
        <v>19.949390000000001</v>
      </c>
      <c r="GV375" s="1">
        <v>2.725203E-2</v>
      </c>
      <c r="GW375" s="1">
        <v>5.2841950000000004</v>
      </c>
      <c r="GX375">
        <v>0.60699210000000003</v>
      </c>
      <c r="GY375">
        <v>19.985779999999998</v>
      </c>
      <c r="GZ375" s="1">
        <v>2.756985E-2</v>
      </c>
      <c r="HA375" s="1">
        <v>5.3428399999999998</v>
      </c>
      <c r="HB375">
        <v>0.60670559999999996</v>
      </c>
      <c r="HC375">
        <v>19.983049999999999</v>
      </c>
      <c r="HD375" s="1">
        <v>2.7837600000000001E-2</v>
      </c>
      <c r="HE375" s="1">
        <v>5.3925409999999996</v>
      </c>
      <c r="HF375">
        <v>0.60645760000000004</v>
      </c>
      <c r="HG375">
        <v>19.999289999999998</v>
      </c>
      <c r="HH375" s="1">
        <v>2.7693889999999999E-2</v>
      </c>
      <c r="HI375" s="1">
        <v>5.3634659999999998</v>
      </c>
      <c r="HJ375">
        <v>0.60626259999999998</v>
      </c>
      <c r="HK375">
        <v>19.870059999999999</v>
      </c>
      <c r="HL375" s="1">
        <v>2.7017960000000001E-2</v>
      </c>
      <c r="HM375" s="1">
        <v>5.2300149999999999</v>
      </c>
      <c r="HN375">
        <v>0.60653409999999996</v>
      </c>
      <c r="HO375">
        <v>19.74916</v>
      </c>
      <c r="HP375" s="1">
        <v>2.5895439999999999E-2</v>
      </c>
      <c r="HQ375" s="1">
        <v>5.006589</v>
      </c>
      <c r="HR375">
        <v>0.60727960000000003</v>
      </c>
      <c r="HS375">
        <v>19.510429999999999</v>
      </c>
      <c r="HT375" s="1">
        <v>2.4449430000000001E-2</v>
      </c>
      <c r="HU375" s="1">
        <v>4.717765</v>
      </c>
      <c r="HV375">
        <v>0.60824610000000001</v>
      </c>
      <c r="HW375">
        <v>19.1067</v>
      </c>
      <c r="HX375" s="1">
        <v>2.280395E-2</v>
      </c>
      <c r="HY375" s="1">
        <v>4.3897950000000003</v>
      </c>
      <c r="HZ375">
        <v>0.60965360000000002</v>
      </c>
      <c r="IA375">
        <v>18.80987</v>
      </c>
      <c r="IB375" s="1">
        <v>2.1172739999999999E-2</v>
      </c>
      <c r="IC375" s="1">
        <v>4.0656460000000001</v>
      </c>
      <c r="ID375">
        <v>0.61192880000000005</v>
      </c>
      <c r="IE375">
        <v>18.773119999999999</v>
      </c>
      <c r="IF375" s="1">
        <v>1.9569E-2</v>
      </c>
      <c r="IG375" s="1">
        <v>3.7436509999999998</v>
      </c>
      <c r="IH375">
        <v>0.6140852</v>
      </c>
      <c r="II375">
        <v>18.837409999999998</v>
      </c>
      <c r="IJ375" s="1">
        <v>1.8030839999999999E-2</v>
      </c>
      <c r="IK375" s="1">
        <v>3.436261</v>
      </c>
      <c r="IL375">
        <v>0.61580409999999997</v>
      </c>
      <c r="IM375">
        <v>19.149809999999999</v>
      </c>
      <c r="IN375" s="1">
        <v>1.6581769999999999E-2</v>
      </c>
      <c r="IO375" s="1">
        <v>3.150458</v>
      </c>
      <c r="IP375">
        <v>0.61762729999999999</v>
      </c>
      <c r="IQ375">
        <v>19.182169999999999</v>
      </c>
      <c r="IR375" s="1">
        <v>1.5228810000000001E-2</v>
      </c>
      <c r="IS375" s="1">
        <v>2.8850389999999999</v>
      </c>
      <c r="IT375">
        <v>0.61961710000000003</v>
      </c>
      <c r="IU375">
        <v>19.141999999999999</v>
      </c>
      <c r="IV375" s="1">
        <v>1.3995850000000001E-2</v>
      </c>
      <c r="IW375" s="1">
        <v>2.6436359999999999</v>
      </c>
      <c r="IX375">
        <v>0.62151719999999999</v>
      </c>
      <c r="IY375">
        <v>19.057929999999999</v>
      </c>
      <c r="IZ375" s="1">
        <v>1.2857530000000001E-2</v>
      </c>
      <c r="JA375" s="1">
        <v>2.4223699999999999</v>
      </c>
      <c r="JB375">
        <v>0.62331029999999998</v>
      </c>
      <c r="JC375">
        <v>18.957889999999999</v>
      </c>
      <c r="JD375" s="1">
        <v>1.180846E-2</v>
      </c>
      <c r="JE375" s="1">
        <v>2.2199879999999999</v>
      </c>
      <c r="JF375">
        <v>0.62514159999999996</v>
      </c>
      <c r="JG375">
        <v>19.213920000000002</v>
      </c>
      <c r="JH375" s="1">
        <v>1.084398E-2</v>
      </c>
      <c r="JI375" s="1">
        <v>2.0349780000000002</v>
      </c>
      <c r="JJ375">
        <v>0.62704859999999996</v>
      </c>
      <c r="JK375">
        <v>19.445399999999999</v>
      </c>
      <c r="JL375" s="1">
        <v>9.9711309999999994E-3</v>
      </c>
      <c r="JM375" s="1">
        <v>1.868085</v>
      </c>
      <c r="JN375">
        <v>0.62987179999999998</v>
      </c>
      <c r="JO375">
        <v>19.643519999999999</v>
      </c>
      <c r="JP375" s="1">
        <v>9.1843189999999998E-3</v>
      </c>
      <c r="JQ375" s="1">
        <v>1.7166129999999999</v>
      </c>
      <c r="JR375">
        <v>0.63161639999999997</v>
      </c>
      <c r="JS375">
        <v>20.01003</v>
      </c>
      <c r="JT375" s="1">
        <v>8.4301859999999992E-3</v>
      </c>
      <c r="JU375" s="1">
        <v>1.5750299999999999</v>
      </c>
      <c r="JV375">
        <v>0.63145289999999998</v>
      </c>
      <c r="JW375">
        <v>20.234059999999999</v>
      </c>
      <c r="JX375" s="1">
        <v>7.7455809999999996E-3</v>
      </c>
      <c r="JY375" s="1">
        <v>1.4499470000000001</v>
      </c>
      <c r="JZ375">
        <v>0.63104700000000002</v>
      </c>
      <c r="KA375">
        <v>20.210349999999998</v>
      </c>
      <c r="KB375" s="1">
        <v>7.1418150000000001E-3</v>
      </c>
      <c r="KC375" s="1">
        <v>1.3395330000000001</v>
      </c>
      <c r="KD375">
        <v>0.6325556</v>
      </c>
      <c r="KE375">
        <v>20.023219999999998</v>
      </c>
      <c r="KF375" s="1">
        <v>6.5858119999999999E-3</v>
      </c>
      <c r="KG375" s="1">
        <v>1.234243</v>
      </c>
      <c r="KH375">
        <v>0.63373460000000004</v>
      </c>
      <c r="KI375">
        <v>19.854949999999999</v>
      </c>
      <c r="KJ375" s="1">
        <v>6.0602939999999999E-3</v>
      </c>
      <c r="KK375" s="1">
        <v>1.1356409999999999</v>
      </c>
      <c r="KL375">
        <v>0.63464569999999998</v>
      </c>
      <c r="KM375">
        <v>20.239139999999999</v>
      </c>
      <c r="KN375" s="1">
        <v>5.5643159999999997E-3</v>
      </c>
      <c r="KO375" s="1">
        <v>1.042964</v>
      </c>
      <c r="KP375">
        <v>0.63563700000000001</v>
      </c>
      <c r="KQ375">
        <v>20.71472</v>
      </c>
      <c r="KR375" s="1">
        <v>5.0910859999999999E-3</v>
      </c>
      <c r="KS375" s="1">
        <v>0.95449170000000005</v>
      </c>
      <c r="KT375">
        <v>0.63706450000000003</v>
      </c>
      <c r="KU375">
        <v>21.304490000000001</v>
      </c>
      <c r="KV375" s="1">
        <v>4.6373439999999998E-3</v>
      </c>
      <c r="KW375" s="1">
        <v>0.86891799999999997</v>
      </c>
      <c r="KX375">
        <v>0.63867770000000001</v>
      </c>
      <c r="KY375">
        <v>21.82253</v>
      </c>
      <c r="KZ375" s="1">
        <v>4.1976060000000004E-3</v>
      </c>
      <c r="LA375" s="1">
        <v>0.78585400000000005</v>
      </c>
      <c r="LB375">
        <v>0.64039259999999998</v>
      </c>
      <c r="LC375">
        <v>21.875710000000002</v>
      </c>
      <c r="LD375" s="1">
        <v>3.7695210000000001E-3</v>
      </c>
      <c r="LE375" s="1">
        <v>0.70505519999999999</v>
      </c>
      <c r="LF375">
        <v>0.64240459999999999</v>
      </c>
      <c r="LG375">
        <v>21.655439999999999</v>
      </c>
      <c r="LH375" s="1">
        <v>3.3518319999999999E-3</v>
      </c>
      <c r="LI375" s="1">
        <v>0.62600549999999999</v>
      </c>
      <c r="LJ375">
        <v>0.64440839999999999</v>
      </c>
      <c r="LK375">
        <v>21.379249999999999</v>
      </c>
      <c r="LL375" s="1">
        <v>2.9400749999999999E-3</v>
      </c>
      <c r="LM375" s="1">
        <v>0.54836969999999996</v>
      </c>
      <c r="LN375">
        <v>0.64629570000000003</v>
      </c>
      <c r="LO375">
        <v>21.193480000000001</v>
      </c>
      <c r="LP375" s="1">
        <v>2.5363389999999999E-3</v>
      </c>
      <c r="LQ375" s="1">
        <v>0.4725588</v>
      </c>
      <c r="LR375">
        <v>0.64809760000000005</v>
      </c>
      <c r="LS375">
        <v>21.545909999999999</v>
      </c>
      <c r="LT375" s="1">
        <v>2.1490010000000002E-3</v>
      </c>
      <c r="LU375" s="1">
        <v>0.39997519999999998</v>
      </c>
      <c r="LV375">
        <v>0.65038300000000004</v>
      </c>
      <c r="LW375">
        <v>21.922609999999999</v>
      </c>
      <c r="LX375" s="1">
        <v>1.7944359999999999E-3</v>
      </c>
      <c r="LY375" s="1">
        <v>0.33336090000000002</v>
      </c>
      <c r="LZ375">
        <v>0.65278429999999998</v>
      </c>
      <c r="MA375">
        <v>22.360869999999998</v>
      </c>
      <c r="MB375" s="1">
        <v>1.4858829999999999E-3</v>
      </c>
      <c r="MC375" s="1">
        <v>0.27539770000000002</v>
      </c>
      <c r="MD375">
        <v>0.65530480000000002</v>
      </c>
      <c r="ME375">
        <v>22.64142</v>
      </c>
      <c r="MF375" s="1">
        <v>1.2336319999999999E-3</v>
      </c>
      <c r="MG375" s="1">
        <v>0.22795940000000001</v>
      </c>
      <c r="MH375">
        <v>0.65772909999999996</v>
      </c>
      <c r="MI375">
        <v>22.53632</v>
      </c>
      <c r="MJ375" s="1">
        <v>1.037725E-3</v>
      </c>
      <c r="MK375" s="1">
        <v>0.1911283</v>
      </c>
      <c r="ML375">
        <v>0.66007839999999995</v>
      </c>
      <c r="MM375">
        <v>22.202310000000001</v>
      </c>
      <c r="MN375" s="1">
        <v>8.9149740000000002E-4</v>
      </c>
      <c r="MO375" s="1">
        <v>0.16361909999999999</v>
      </c>
      <c r="MP375">
        <v>0.66218690000000002</v>
      </c>
      <c r="MQ375">
        <v>21.85868</v>
      </c>
      <c r="MR375" s="1">
        <v>7.8252029999999998E-4</v>
      </c>
      <c r="MS375" s="1">
        <v>0.1431636</v>
      </c>
      <c r="MT375">
        <v>0.66400999999999999</v>
      </c>
      <c r="MU375">
        <v>21.576709999999999</v>
      </c>
      <c r="MV375" s="1">
        <v>6.995161E-4</v>
      </c>
      <c r="MW375" s="1">
        <v>0.12761829999999999</v>
      </c>
      <c r="MX375">
        <v>0.66571029999999998</v>
      </c>
      <c r="MY375">
        <v>21.68694</v>
      </c>
      <c r="MZ375" s="1">
        <v>6.334054E-4</v>
      </c>
      <c r="NA375" s="1">
        <v>0.11526839999999999</v>
      </c>
      <c r="NB375">
        <v>0.6674331</v>
      </c>
      <c r="NC375">
        <v>21.323329999999999</v>
      </c>
      <c r="ND375" s="1">
        <v>5.790754E-4</v>
      </c>
      <c r="NE375" s="1">
        <v>0.1050893</v>
      </c>
      <c r="NF375">
        <v>0.66928240000000006</v>
      </c>
      <c r="NG375">
        <v>21.389810000000001</v>
      </c>
      <c r="NH375" s="1">
        <v>5.3330649999999995E-4</v>
      </c>
      <c r="NI375" s="1">
        <v>9.6493229999999999E-2</v>
      </c>
      <c r="NJ375">
        <v>0.67112870000000002</v>
      </c>
      <c r="NK375">
        <v>21.394069999999999</v>
      </c>
      <c r="NL375" s="1">
        <v>4.9461760000000003E-4</v>
      </c>
      <c r="NM375" s="1">
        <v>8.921134E-2</v>
      </c>
      <c r="NN375">
        <v>0.6729098</v>
      </c>
      <c r="NO375">
        <v>21.3447</v>
      </c>
      <c r="NP375" s="1">
        <v>4.6184939999999999E-4</v>
      </c>
      <c r="NQ375" s="1">
        <v>8.3030080000000006E-2</v>
      </c>
      <c r="NR375">
        <v>0.67450840000000001</v>
      </c>
      <c r="NS375">
        <v>21.13963</v>
      </c>
      <c r="NT375" s="1">
        <v>4.3386770000000002E-4</v>
      </c>
      <c r="NU375" s="1">
        <v>7.7754900000000002E-2</v>
      </c>
      <c r="NV375">
        <v>0.67591800000000002</v>
      </c>
      <c r="NW375">
        <v>20.905159999999999</v>
      </c>
      <c r="NX375" s="1">
        <v>4.0953449999999998E-4</v>
      </c>
      <c r="NY375" s="1">
        <v>7.3183529999999997E-2</v>
      </c>
      <c r="NZ375">
        <v>0.67712689999999998</v>
      </c>
      <c r="OA375">
        <v>20.8734</v>
      </c>
      <c r="OB375" s="1">
        <v>3.8800040000000003E-4</v>
      </c>
      <c r="OC375" s="1">
        <v>6.9151619999999997E-2</v>
      </c>
      <c r="OD375">
        <v>0.67802439999999997</v>
      </c>
      <c r="OE375">
        <v>21.448250000000002</v>
      </c>
      <c r="OF375" s="1">
        <v>3.6841599999999999E-4</v>
      </c>
      <c r="OG375" s="1">
        <v>6.5516840000000007E-2</v>
      </c>
      <c r="OH375">
        <v>0.67836790000000002</v>
      </c>
      <c r="OI375">
        <v>22.184999999999999</v>
      </c>
      <c r="OJ375" s="1">
        <v>3.50341E-4</v>
      </c>
      <c r="OK375" s="1">
        <v>6.221227E-2</v>
      </c>
    </row>
    <row r="376" spans="1:401" x14ac:dyDescent="0.35">
      <c r="A376">
        <v>385</v>
      </c>
      <c r="B376" t="s">
        <v>4</v>
      </c>
      <c r="C376" t="s">
        <v>364</v>
      </c>
      <c r="D376" t="s">
        <v>383</v>
      </c>
      <c r="E376">
        <v>717.10299999999995</v>
      </c>
      <c r="F376">
        <v>1.2281150000000001</v>
      </c>
      <c r="G376">
        <v>18.17296</v>
      </c>
      <c r="H376">
        <v>0</v>
      </c>
      <c r="I376">
        <v>0</v>
      </c>
      <c r="J376">
        <v>1.2258340000000001</v>
      </c>
      <c r="K376">
        <v>18.412749999999999</v>
      </c>
      <c r="L376">
        <v>0</v>
      </c>
      <c r="M376">
        <v>0</v>
      </c>
      <c r="N376">
        <v>1.22322</v>
      </c>
      <c r="O376">
        <v>18.681640000000002</v>
      </c>
      <c r="P376">
        <v>0</v>
      </c>
      <c r="Q376">
        <v>0</v>
      </c>
      <c r="R376">
        <v>1.2209680000000001</v>
      </c>
      <c r="S376">
        <v>18.952649999999998</v>
      </c>
      <c r="T376">
        <v>0</v>
      </c>
      <c r="U376">
        <v>0</v>
      </c>
      <c r="V376">
        <v>1.218931</v>
      </c>
      <c r="W376">
        <v>19.354189999999999</v>
      </c>
      <c r="X376">
        <v>0</v>
      </c>
      <c r="Y376">
        <v>0</v>
      </c>
      <c r="Z376">
        <v>1.2168540000000001</v>
      </c>
      <c r="AA376">
        <v>19.61899</v>
      </c>
      <c r="AB376">
        <v>0</v>
      </c>
      <c r="AC376">
        <v>0</v>
      </c>
      <c r="AD376">
        <v>1.2150749999999999</v>
      </c>
      <c r="AE376">
        <v>19.58821</v>
      </c>
      <c r="AF376">
        <v>0</v>
      </c>
      <c r="AG376">
        <v>0</v>
      </c>
      <c r="AH376">
        <v>1.2130609999999999</v>
      </c>
      <c r="AI376">
        <v>19.467179999999999</v>
      </c>
      <c r="AJ376">
        <v>0</v>
      </c>
      <c r="AK376">
        <v>0</v>
      </c>
      <c r="AL376">
        <v>1.2110559999999999</v>
      </c>
      <c r="AM376">
        <v>19.20955</v>
      </c>
      <c r="AN376">
        <v>0</v>
      </c>
      <c r="AO376">
        <v>0</v>
      </c>
      <c r="AP376">
        <v>1.2093469999999999</v>
      </c>
      <c r="AQ376">
        <v>19.213650000000001</v>
      </c>
      <c r="AR376">
        <v>0</v>
      </c>
      <c r="AS376">
        <v>0</v>
      </c>
      <c r="AT376">
        <v>1.2076519999999999</v>
      </c>
      <c r="AU376">
        <v>19.44502</v>
      </c>
      <c r="AV376">
        <v>0</v>
      </c>
      <c r="AW376">
        <v>0</v>
      </c>
      <c r="AX376">
        <v>1.206088</v>
      </c>
      <c r="AY376">
        <v>19.67315</v>
      </c>
      <c r="AZ376">
        <v>0</v>
      </c>
      <c r="BA376">
        <v>0</v>
      </c>
      <c r="BB376">
        <v>1.2046159999999999</v>
      </c>
      <c r="BC376">
        <v>19.972560000000001</v>
      </c>
      <c r="BD376">
        <v>0</v>
      </c>
      <c r="BE376">
        <v>0</v>
      </c>
      <c r="BF376">
        <v>1.203249</v>
      </c>
      <c r="BG376">
        <v>20.118189999999998</v>
      </c>
      <c r="BH376">
        <v>0</v>
      </c>
      <c r="BI376">
        <v>0</v>
      </c>
      <c r="BJ376">
        <v>1.201938</v>
      </c>
      <c r="BK376">
        <v>20.132829999999998</v>
      </c>
      <c r="BL376">
        <v>0</v>
      </c>
      <c r="BM376">
        <v>0</v>
      </c>
      <c r="BN376">
        <v>1.2005840000000001</v>
      </c>
      <c r="BO376">
        <v>20.067340000000002</v>
      </c>
      <c r="BP376">
        <v>0</v>
      </c>
      <c r="BQ376">
        <v>0</v>
      </c>
      <c r="BR376">
        <v>1.199128</v>
      </c>
      <c r="BS376">
        <v>19.917549999999999</v>
      </c>
      <c r="BT376">
        <v>0</v>
      </c>
      <c r="BU376">
        <v>0</v>
      </c>
      <c r="BV376">
        <v>1.197559</v>
      </c>
      <c r="BW376">
        <v>19.861360000000001</v>
      </c>
      <c r="BX376">
        <v>0</v>
      </c>
      <c r="BY376">
        <v>2.159335E-37</v>
      </c>
      <c r="BZ376">
        <v>1.19628</v>
      </c>
      <c r="CA376">
        <v>19.658740000000002</v>
      </c>
      <c r="CB376">
        <v>1.6570680000000001E-27</v>
      </c>
      <c r="CC376">
        <v>2.3103830000000001E-25</v>
      </c>
      <c r="CD376">
        <v>1.1950700000000001</v>
      </c>
      <c r="CE376">
        <v>19.56859</v>
      </c>
      <c r="CF376" s="1">
        <v>2.8477089999999999E-22</v>
      </c>
      <c r="CG376" s="1">
        <v>5.1068320000000001E-20</v>
      </c>
      <c r="CH376">
        <v>1.1939420000000001</v>
      </c>
      <c r="CI376">
        <v>19.3947</v>
      </c>
      <c r="CJ376" s="1">
        <v>1.077125E-14</v>
      </c>
      <c r="CK376" s="1">
        <v>1.7978780000000001E-12</v>
      </c>
      <c r="CL376">
        <v>1.1929259999999999</v>
      </c>
      <c r="CM376">
        <v>19.245550000000001</v>
      </c>
      <c r="CN376" s="1">
        <v>1.179618E-10</v>
      </c>
      <c r="CO376" s="1">
        <v>2.1540180000000001E-8</v>
      </c>
      <c r="CP376">
        <v>1.1919169999999999</v>
      </c>
      <c r="CQ376">
        <v>19.133839999999999</v>
      </c>
      <c r="CR376" s="1">
        <v>1.082983E-7</v>
      </c>
      <c r="CS376" s="1">
        <v>2.0742479999999999E-5</v>
      </c>
      <c r="CT376">
        <v>1.1907639999999999</v>
      </c>
      <c r="CU376">
        <v>19.029319999999998</v>
      </c>
      <c r="CV376" s="1">
        <v>2.2399509999999999E-5</v>
      </c>
      <c r="CW376" s="1">
        <v>4.4569759999999996E-3</v>
      </c>
      <c r="CX376">
        <v>1.1895279999999999</v>
      </c>
      <c r="CY376">
        <v>18.82826</v>
      </c>
      <c r="CZ376" s="1">
        <v>1.526222E-3</v>
      </c>
      <c r="DA376" s="1">
        <v>0.31335619999999997</v>
      </c>
      <c r="DB376">
        <v>1.187972</v>
      </c>
      <c r="DC376">
        <v>18.933779999999999</v>
      </c>
      <c r="DD376" s="1">
        <v>4.2635029999999997E-2</v>
      </c>
      <c r="DE376" s="1">
        <v>8.9973790000000005</v>
      </c>
      <c r="DF376">
        <v>1.1858489999999999</v>
      </c>
      <c r="DG376">
        <v>18.869299999999999</v>
      </c>
      <c r="DH376" s="1">
        <v>0.56371669999999996</v>
      </c>
      <c r="DI376" s="1">
        <v>122.04300000000001</v>
      </c>
      <c r="DJ376">
        <v>1.18302</v>
      </c>
      <c r="DK376">
        <v>18.928930000000001</v>
      </c>
      <c r="DL376" s="1">
        <v>3.9359929999999999</v>
      </c>
      <c r="DM376">
        <v>872.08609999999999</v>
      </c>
      <c r="DN376">
        <v>1.1796899999999999</v>
      </c>
      <c r="DO376">
        <v>19.062809999999999</v>
      </c>
      <c r="DP376" s="1">
        <v>15.799099999999999</v>
      </c>
      <c r="DQ376">
        <v>3577.5219999999999</v>
      </c>
      <c r="DR376">
        <v>1.176202</v>
      </c>
      <c r="DS376">
        <v>19.114619999999999</v>
      </c>
      <c r="DT376">
        <v>39.11889</v>
      </c>
      <c r="DU376">
        <v>9042.0859999999993</v>
      </c>
      <c r="DV376">
        <v>1.1726369999999999</v>
      </c>
      <c r="DW376">
        <v>18.979790000000001</v>
      </c>
      <c r="DX376">
        <v>63.349249999999998</v>
      </c>
      <c r="DY376">
        <v>14921.67</v>
      </c>
      <c r="DZ376">
        <v>1.1685449999999999</v>
      </c>
      <c r="EA376">
        <v>18.818000000000001</v>
      </c>
      <c r="EB376">
        <v>70.214690000000004</v>
      </c>
      <c r="EC376">
        <v>16839.18</v>
      </c>
      <c r="ED376">
        <v>1.164215</v>
      </c>
      <c r="EE376">
        <v>18.734300000000001</v>
      </c>
      <c r="EF376">
        <v>55.439140000000002</v>
      </c>
      <c r="EG376">
        <v>13524.58</v>
      </c>
      <c r="EH376">
        <v>1.1593199999999999</v>
      </c>
      <c r="EI376">
        <v>19.127479999999998</v>
      </c>
      <c r="EJ376">
        <v>32.352809999999998</v>
      </c>
      <c r="EK376">
        <v>8020.81</v>
      </c>
      <c r="EL376">
        <v>1.154433</v>
      </c>
      <c r="EM376">
        <v>19.493410000000001</v>
      </c>
      <c r="EN376">
        <v>14.47048</v>
      </c>
      <c r="EO376">
        <v>3642.569</v>
      </c>
      <c r="EP376">
        <v>1.1491910000000001</v>
      </c>
      <c r="EQ376">
        <v>19.861699999999999</v>
      </c>
      <c r="ER376">
        <v>5.1042959999999997</v>
      </c>
      <c r="ES376">
        <v>1303.4649999999999</v>
      </c>
      <c r="ET376">
        <v>1.1436649999999999</v>
      </c>
      <c r="EU376">
        <v>20.322099999999999</v>
      </c>
      <c r="EV376">
        <v>1.4846029999999999</v>
      </c>
      <c r="EW376">
        <v>383.7122</v>
      </c>
      <c r="EX376">
        <v>1.1377409999999999</v>
      </c>
      <c r="EY376">
        <v>20.51276</v>
      </c>
      <c r="EZ376">
        <v>0.3878876</v>
      </c>
      <c r="FA376">
        <v>100.8614</v>
      </c>
      <c r="FB376">
        <v>1.1314740000000001</v>
      </c>
      <c r="FC376">
        <v>20.339169999999999</v>
      </c>
      <c r="FD376">
        <v>0.1166497</v>
      </c>
      <c r="FE376">
        <v>29.966259999999998</v>
      </c>
      <c r="FF376">
        <v>1.1248959999999999</v>
      </c>
      <c r="FG376">
        <v>20.129729999999999</v>
      </c>
      <c r="FH376">
        <v>5.7781369999999999E-2</v>
      </c>
      <c r="FI376">
        <v>14.477449999999999</v>
      </c>
      <c r="FJ376">
        <v>1.117875</v>
      </c>
      <c r="FK376">
        <v>19.920940000000002</v>
      </c>
      <c r="FL376">
        <v>4.4733490000000001E-2</v>
      </c>
      <c r="FM376">
        <v>11.083869999999999</v>
      </c>
      <c r="FN376">
        <v>1.111057</v>
      </c>
      <c r="FO376">
        <v>20.09019</v>
      </c>
      <c r="FP376">
        <v>4.0350450000000003E-2</v>
      </c>
      <c r="FQ376">
        <v>9.9992750000000008</v>
      </c>
      <c r="FR376">
        <v>1.105815</v>
      </c>
      <c r="FS376">
        <v>20.378050000000002</v>
      </c>
      <c r="FT376" s="1">
        <v>3.7718139999999997E-2</v>
      </c>
      <c r="FU376">
        <v>9.3627319999999994</v>
      </c>
      <c r="FV376">
        <v>1.10043</v>
      </c>
      <c r="FW376">
        <v>20.598559999999999</v>
      </c>
      <c r="FX376" s="1">
        <v>3.5424610000000002E-2</v>
      </c>
      <c r="FY376">
        <v>8.8134820000000005</v>
      </c>
      <c r="FZ376">
        <v>1.0945039999999999</v>
      </c>
      <c r="GA376">
        <v>20.844999999999999</v>
      </c>
      <c r="GB376" s="1">
        <v>3.32427E-2</v>
      </c>
      <c r="GC376">
        <v>8.2942180000000008</v>
      </c>
      <c r="GD376">
        <v>1.0888869999999999</v>
      </c>
      <c r="GE376">
        <v>20.831299999999999</v>
      </c>
      <c r="GF376" s="1">
        <v>3.1181270000000001E-2</v>
      </c>
      <c r="GG376">
        <v>7.8000069999999999</v>
      </c>
      <c r="GH376">
        <v>1.0833360000000001</v>
      </c>
      <c r="GI376">
        <v>20.67277</v>
      </c>
      <c r="GJ376" s="1">
        <v>2.938168E-2</v>
      </c>
      <c r="GK376" s="1">
        <v>7.3657880000000002</v>
      </c>
      <c r="GL376">
        <v>1.077474</v>
      </c>
      <c r="GM376">
        <v>20.44398</v>
      </c>
      <c r="GN376" s="1">
        <v>2.803862E-2</v>
      </c>
      <c r="GO376" s="1">
        <v>7.0435999999999996</v>
      </c>
      <c r="GP376">
        <v>1.0687599999999999</v>
      </c>
      <c r="GQ376">
        <v>20.180710000000001</v>
      </c>
      <c r="GR376" s="1">
        <v>2.7311760000000001E-2</v>
      </c>
      <c r="GS376" s="1">
        <v>6.8837869999999999</v>
      </c>
      <c r="GT376">
        <v>1.0603830000000001</v>
      </c>
      <c r="GU376">
        <v>19.90849</v>
      </c>
      <c r="GV376" s="1">
        <v>2.7243460000000001E-2</v>
      </c>
      <c r="GW376" s="1">
        <v>6.8880460000000001</v>
      </c>
      <c r="GX376">
        <v>1.052786</v>
      </c>
      <c r="GY376">
        <v>19.94868</v>
      </c>
      <c r="GZ376" s="1">
        <v>2.7549819999999999E-2</v>
      </c>
      <c r="HA376" s="1">
        <v>6.9879059999999997</v>
      </c>
      <c r="HB376">
        <v>1.045912</v>
      </c>
      <c r="HC376">
        <v>19.93328</v>
      </c>
      <c r="HD376" s="1">
        <v>2.7828720000000001E-2</v>
      </c>
      <c r="HE376" s="1">
        <v>7.0814300000000001</v>
      </c>
      <c r="HF376">
        <v>1.0390980000000001</v>
      </c>
      <c r="HG376">
        <v>19.946459999999998</v>
      </c>
      <c r="HH376" s="1">
        <v>2.7711349999999999E-2</v>
      </c>
      <c r="HI376" s="1">
        <v>7.0779750000000003</v>
      </c>
      <c r="HJ376">
        <v>1.032403</v>
      </c>
      <c r="HK376">
        <v>19.802320000000002</v>
      </c>
      <c r="HL376" s="1">
        <v>2.7061780000000001E-2</v>
      </c>
      <c r="HM376" s="1">
        <v>6.9369610000000002</v>
      </c>
      <c r="HN376">
        <v>1.0264899999999999</v>
      </c>
      <c r="HO376">
        <v>19.682030000000001</v>
      </c>
      <c r="HP376" s="1">
        <v>2.596211E-2</v>
      </c>
      <c r="HQ376" s="1">
        <v>6.6732500000000003</v>
      </c>
      <c r="HR376">
        <v>1.021164</v>
      </c>
      <c r="HS376">
        <v>19.447240000000001</v>
      </c>
      <c r="HT376" s="1">
        <v>2.4532350000000001E-2</v>
      </c>
      <c r="HU376" s="1">
        <v>6.3182650000000002</v>
      </c>
      <c r="HV376">
        <v>1.0157240000000001</v>
      </c>
      <c r="HW376">
        <v>19.049890000000001</v>
      </c>
      <c r="HX376" s="1">
        <v>2.2891740000000001E-2</v>
      </c>
      <c r="HY376" s="1">
        <v>5.9054679999999999</v>
      </c>
      <c r="HZ376">
        <v>1.00911</v>
      </c>
      <c r="IA376">
        <v>18.756499999999999</v>
      </c>
      <c r="IB376" s="1">
        <v>2.1256339999999999E-2</v>
      </c>
      <c r="IC376" s="1">
        <v>5.496442</v>
      </c>
      <c r="ID376">
        <v>1.003428</v>
      </c>
      <c r="IE376">
        <v>18.724530000000001</v>
      </c>
      <c r="IF376" s="1">
        <v>1.965335E-2</v>
      </c>
      <c r="IG376" s="1">
        <v>5.0879630000000002</v>
      </c>
      <c r="IH376">
        <v>0.99800169999999999</v>
      </c>
      <c r="II376">
        <v>18.776679999999999</v>
      </c>
      <c r="IJ376" s="1">
        <v>1.8108539999999999E-2</v>
      </c>
      <c r="IK376" s="1">
        <v>4.6912979999999997</v>
      </c>
      <c r="IL376">
        <v>0.99297639999999998</v>
      </c>
      <c r="IM376">
        <v>19.08006</v>
      </c>
      <c r="IN376" s="1">
        <v>1.665517E-2</v>
      </c>
      <c r="IO376" s="1">
        <v>4.3182299999999998</v>
      </c>
      <c r="IP376">
        <v>0.98818850000000003</v>
      </c>
      <c r="IQ376">
        <v>19.102979999999999</v>
      </c>
      <c r="IR376" s="1">
        <v>1.529664E-2</v>
      </c>
      <c r="IS376" s="1">
        <v>3.969436</v>
      </c>
      <c r="IT376">
        <v>0.98378060000000001</v>
      </c>
      <c r="IU376">
        <v>19.063549999999999</v>
      </c>
      <c r="IV376" s="1">
        <v>1.4058599999999999E-2</v>
      </c>
      <c r="IW376" s="1">
        <v>3.6507239999999999</v>
      </c>
      <c r="IX376">
        <v>0.97930170000000005</v>
      </c>
      <c r="IY376">
        <v>18.987290000000002</v>
      </c>
      <c r="IZ376" s="1">
        <v>1.2915009999999999E-2</v>
      </c>
      <c r="JA376" s="1">
        <v>3.3572799999999998</v>
      </c>
      <c r="JB376">
        <v>0.97480679999999997</v>
      </c>
      <c r="JC376">
        <v>18.892810000000001</v>
      </c>
      <c r="JD376" s="1">
        <v>1.1861500000000001E-2</v>
      </c>
      <c r="JE376" s="1">
        <v>3.0879129999999999</v>
      </c>
      <c r="JF376">
        <v>0.97044509999999995</v>
      </c>
      <c r="JG376">
        <v>19.160920000000001</v>
      </c>
      <c r="JH376" s="1">
        <v>1.089264E-2</v>
      </c>
      <c r="JI376" s="1">
        <v>2.8402310000000002</v>
      </c>
      <c r="JJ376">
        <v>0.96602639999999995</v>
      </c>
      <c r="JK376">
        <v>19.39077</v>
      </c>
      <c r="JL376" s="1">
        <v>1.0015639999999999E-2</v>
      </c>
      <c r="JM376" s="1">
        <v>2.6163219999999998</v>
      </c>
      <c r="JN376">
        <v>0.96204659999999997</v>
      </c>
      <c r="JO376">
        <v>19.58943</v>
      </c>
      <c r="JP376" s="1">
        <v>9.2245499999999998E-3</v>
      </c>
      <c r="JQ376" s="1">
        <v>2.4135759999999999</v>
      </c>
      <c r="JR376">
        <v>0.95660650000000003</v>
      </c>
      <c r="JS376">
        <v>19.954830000000001</v>
      </c>
      <c r="JT376" s="1">
        <v>8.4698559999999996E-3</v>
      </c>
      <c r="JU376" s="1">
        <v>2.2233260000000001</v>
      </c>
      <c r="JV376">
        <v>0.94943900000000003</v>
      </c>
      <c r="JW376">
        <v>20.16131</v>
      </c>
      <c r="JX376" s="1">
        <v>7.7770280000000001E-3</v>
      </c>
      <c r="JY376" s="1">
        <v>2.050894</v>
      </c>
      <c r="JZ376">
        <v>0.94374760000000002</v>
      </c>
      <c r="KA376">
        <v>20.135269999999998</v>
      </c>
      <c r="KB376" s="1">
        <v>7.1714439999999999E-3</v>
      </c>
      <c r="KC376" s="1">
        <v>1.898404</v>
      </c>
      <c r="KD376">
        <v>0.9411429</v>
      </c>
      <c r="KE376">
        <v>19.95703</v>
      </c>
      <c r="KF376" s="1">
        <v>6.6135680000000002E-3</v>
      </c>
      <c r="KG376" s="1">
        <v>1.751293</v>
      </c>
      <c r="KH376">
        <v>0.93785700000000005</v>
      </c>
      <c r="KI376">
        <v>19.794689999999999</v>
      </c>
      <c r="KJ376" s="1">
        <v>6.0867300000000003E-3</v>
      </c>
      <c r="KK376" s="1">
        <v>1.614576</v>
      </c>
      <c r="KL376">
        <v>0.93457190000000001</v>
      </c>
      <c r="KM376">
        <v>20.19913</v>
      </c>
      <c r="KN376" s="1">
        <v>5.589592E-3</v>
      </c>
      <c r="KO376" s="1">
        <v>1.4856940000000001</v>
      </c>
      <c r="KP376">
        <v>0.9318052</v>
      </c>
      <c r="KQ376">
        <v>20.677029999999998</v>
      </c>
      <c r="KR376" s="1">
        <v>5.1155230000000003E-3</v>
      </c>
      <c r="KS376" s="1">
        <v>1.3621319999999999</v>
      </c>
      <c r="KT376">
        <v>0.9299695</v>
      </c>
      <c r="KU376">
        <v>21.265509999999999</v>
      </c>
      <c r="KV376" s="1">
        <v>4.6613460000000002E-3</v>
      </c>
      <c r="KW376" s="1">
        <v>1.242318</v>
      </c>
      <c r="KX376">
        <v>0.92868499999999998</v>
      </c>
      <c r="KY376">
        <v>21.782540000000001</v>
      </c>
      <c r="KZ376" s="1">
        <v>4.2211260000000004E-3</v>
      </c>
      <c r="LA376" s="1">
        <v>1.125632</v>
      </c>
      <c r="LB376">
        <v>0.92777569999999998</v>
      </c>
      <c r="LC376">
        <v>21.831710000000001</v>
      </c>
      <c r="LD376" s="1">
        <v>3.7926729999999999E-3</v>
      </c>
      <c r="LE376" s="1">
        <v>1.0118549999999999</v>
      </c>
      <c r="LF376">
        <v>0.92754970000000003</v>
      </c>
      <c r="LG376">
        <v>21.605589999999999</v>
      </c>
      <c r="LH376" s="1">
        <v>3.3746750000000002E-3</v>
      </c>
      <c r="LI376" s="1">
        <v>0.90013580000000004</v>
      </c>
      <c r="LJ376">
        <v>0.92744150000000003</v>
      </c>
      <c r="LK376">
        <v>21.34188</v>
      </c>
      <c r="LL376" s="1">
        <v>2.9627519999999999E-3</v>
      </c>
      <c r="LM376" s="1">
        <v>0.79028540000000003</v>
      </c>
      <c r="LN376">
        <v>0.92732740000000002</v>
      </c>
      <c r="LO376">
        <v>21.157340000000001</v>
      </c>
      <c r="LP376" s="1">
        <v>2.558481E-3</v>
      </c>
      <c r="LQ376" s="1">
        <v>0.68265900000000002</v>
      </c>
      <c r="LR376">
        <v>0.92725880000000005</v>
      </c>
      <c r="LS376">
        <v>21.535160000000001</v>
      </c>
      <c r="LT376" s="1">
        <v>2.1700399999999998E-3</v>
      </c>
      <c r="LU376" s="1">
        <v>0.57920799999999995</v>
      </c>
      <c r="LV376">
        <v>0.9278634</v>
      </c>
      <c r="LW376">
        <v>21.917760000000001</v>
      </c>
      <c r="LX376" s="1">
        <v>1.813449E-3</v>
      </c>
      <c r="LY376" s="1">
        <v>0.48386180000000001</v>
      </c>
      <c r="LZ376">
        <v>0.92882960000000003</v>
      </c>
      <c r="MA376">
        <v>22.361889999999999</v>
      </c>
      <c r="MB376" s="1">
        <v>1.502034E-3</v>
      </c>
      <c r="MC376" s="1">
        <v>0.40031250000000002</v>
      </c>
      <c r="MD376">
        <v>0.93034280000000003</v>
      </c>
      <c r="ME376">
        <v>22.64059</v>
      </c>
      <c r="MF376" s="1">
        <v>1.2465429999999999E-3</v>
      </c>
      <c r="MG376" s="1">
        <v>0.3314587</v>
      </c>
      <c r="MH376">
        <v>0.93218679999999998</v>
      </c>
      <c r="MI376">
        <v>22.53068</v>
      </c>
      <c r="MJ376" s="1">
        <v>1.047559E-3</v>
      </c>
      <c r="MK376" s="1">
        <v>0.27768939999999998</v>
      </c>
      <c r="ML376">
        <v>0.9342317</v>
      </c>
      <c r="MM376">
        <v>22.186499999999999</v>
      </c>
      <c r="MN376" s="1">
        <v>8.987852E-4</v>
      </c>
      <c r="MO376" s="1">
        <v>0.23738690000000001</v>
      </c>
      <c r="MP376">
        <v>0.93623299999999998</v>
      </c>
      <c r="MQ376">
        <v>21.853300000000001</v>
      </c>
      <c r="MR376" s="1">
        <v>7.8799130000000003E-4</v>
      </c>
      <c r="MS376" s="1">
        <v>0.20742379999999999</v>
      </c>
      <c r="MT376">
        <v>0.93809030000000004</v>
      </c>
      <c r="MU376">
        <v>21.573789999999999</v>
      </c>
      <c r="MV376" s="1">
        <v>7.0375720000000002E-4</v>
      </c>
      <c r="MW376" s="1">
        <v>0.1846892</v>
      </c>
      <c r="MX376">
        <v>0.93996519999999995</v>
      </c>
      <c r="MY376">
        <v>21.714880000000001</v>
      </c>
      <c r="MZ376" s="1">
        <v>6.3683689999999998E-4</v>
      </c>
      <c r="NA376" s="1">
        <v>0.16669100000000001</v>
      </c>
      <c r="NB376">
        <v>0.94211009999999995</v>
      </c>
      <c r="NC376">
        <v>21.354849999999999</v>
      </c>
      <c r="ND376" s="1">
        <v>5.8195160000000003E-4</v>
      </c>
      <c r="NE376" s="1">
        <v>0.15188289999999999</v>
      </c>
      <c r="NF376">
        <v>0.94469270000000005</v>
      </c>
      <c r="NG376">
        <v>21.431069999999998</v>
      </c>
      <c r="NH376" s="1">
        <v>5.3574769999999996E-4</v>
      </c>
      <c r="NI376" s="1">
        <v>0.13938710000000001</v>
      </c>
      <c r="NJ376">
        <v>0.94759800000000005</v>
      </c>
      <c r="NK376">
        <v>21.420100000000001</v>
      </c>
      <c r="NL376" s="1">
        <v>4.9669530000000001E-4</v>
      </c>
      <c r="NM376" s="1">
        <v>0.12878400000000001</v>
      </c>
      <c r="NN376">
        <v>0.95073739999999995</v>
      </c>
      <c r="NO376">
        <v>21.354939999999999</v>
      </c>
      <c r="NP376" s="1">
        <v>4.6361409999999998E-4</v>
      </c>
      <c r="NQ376" s="1">
        <v>0.1197655</v>
      </c>
      <c r="NR376">
        <v>0.95390730000000001</v>
      </c>
      <c r="NS376">
        <v>21.144259999999999</v>
      </c>
      <c r="NT376" s="1">
        <v>4.3539110000000001E-4</v>
      </c>
      <c r="NU376" s="1">
        <v>0.1120651</v>
      </c>
      <c r="NV376">
        <v>0.95694979999999996</v>
      </c>
      <c r="NW376">
        <v>20.908110000000001</v>
      </c>
      <c r="NX376" s="1">
        <v>4.1087300000000002E-4</v>
      </c>
      <c r="NY376" s="1">
        <v>0.105396</v>
      </c>
      <c r="NZ376">
        <v>0.95985520000000002</v>
      </c>
      <c r="OA376">
        <v>20.87649</v>
      </c>
      <c r="OB376" s="1">
        <v>3.8919280000000001E-4</v>
      </c>
      <c r="OC376" s="1">
        <v>9.9513340000000006E-2</v>
      </c>
      <c r="OD376">
        <v>0.9624395</v>
      </c>
      <c r="OE376">
        <v>21.466259999999998</v>
      </c>
      <c r="OF376" s="1">
        <v>3.695018E-4</v>
      </c>
      <c r="OG376" s="1">
        <v>9.4213199999999997E-2</v>
      </c>
      <c r="OH376">
        <v>0.96410960000000001</v>
      </c>
      <c r="OI376">
        <v>22.198429999999998</v>
      </c>
      <c r="OJ376" s="1">
        <v>3.513263E-4</v>
      </c>
      <c r="OK376" s="1">
        <v>8.9397829999999998E-2</v>
      </c>
    </row>
    <row r="377" spans="1:401" x14ac:dyDescent="0.35">
      <c r="A377">
        <v>386</v>
      </c>
      <c r="B377" t="s">
        <v>4</v>
      </c>
      <c r="C377" t="s">
        <v>364</v>
      </c>
      <c r="D377" t="s">
        <v>384</v>
      </c>
      <c r="E377">
        <v>467.37419999999997</v>
      </c>
      <c r="F377">
        <v>0.79358779999999995</v>
      </c>
      <c r="G377">
        <v>18.162849999999999</v>
      </c>
      <c r="H377">
        <v>0</v>
      </c>
      <c r="I377">
        <v>0</v>
      </c>
      <c r="J377">
        <v>0.79194469999999995</v>
      </c>
      <c r="K377">
        <v>18.406549999999999</v>
      </c>
      <c r="L377">
        <v>0</v>
      </c>
      <c r="M377">
        <v>0</v>
      </c>
      <c r="N377">
        <v>0.7900935</v>
      </c>
      <c r="O377">
        <v>18.674980000000001</v>
      </c>
      <c r="P377">
        <v>0</v>
      </c>
      <c r="Q377">
        <v>0</v>
      </c>
      <c r="R377">
        <v>0.78847</v>
      </c>
      <c r="S377">
        <v>18.941939999999999</v>
      </c>
      <c r="T377">
        <v>0</v>
      </c>
      <c r="U377">
        <v>0</v>
      </c>
      <c r="V377">
        <v>0.78696299999999997</v>
      </c>
      <c r="W377">
        <v>19.332409999999999</v>
      </c>
      <c r="X377">
        <v>0</v>
      </c>
      <c r="Y377">
        <v>0</v>
      </c>
      <c r="Z377">
        <v>0.78549329999999995</v>
      </c>
      <c r="AA377">
        <v>19.589169999999999</v>
      </c>
      <c r="AB377">
        <v>0</v>
      </c>
      <c r="AC377">
        <v>0</v>
      </c>
      <c r="AD377">
        <v>0.78418969999999999</v>
      </c>
      <c r="AE377">
        <v>19.55763</v>
      </c>
      <c r="AF377">
        <v>0</v>
      </c>
      <c r="AG377">
        <v>0</v>
      </c>
      <c r="AH377">
        <v>0.78272470000000005</v>
      </c>
      <c r="AI377">
        <v>19.442959999999999</v>
      </c>
      <c r="AJ377">
        <v>0</v>
      </c>
      <c r="AK377">
        <v>0</v>
      </c>
      <c r="AL377">
        <v>0.78127780000000002</v>
      </c>
      <c r="AM377">
        <v>19.202069999999999</v>
      </c>
      <c r="AN377">
        <v>0</v>
      </c>
      <c r="AO377">
        <v>0</v>
      </c>
      <c r="AP377">
        <v>0.77998160000000005</v>
      </c>
      <c r="AQ377">
        <v>19.217749999999999</v>
      </c>
      <c r="AR377">
        <v>0</v>
      </c>
      <c r="AS377">
        <v>0</v>
      </c>
      <c r="AT377">
        <v>0.7787442</v>
      </c>
      <c r="AU377">
        <v>19.449929999999998</v>
      </c>
      <c r="AV377">
        <v>0</v>
      </c>
      <c r="AW377">
        <v>0</v>
      </c>
      <c r="AX377">
        <v>0.77758249999999995</v>
      </c>
      <c r="AY377">
        <v>19.674209999999999</v>
      </c>
      <c r="AZ377">
        <v>0</v>
      </c>
      <c r="BA377">
        <v>0</v>
      </c>
      <c r="BB377">
        <v>0.77647569999999999</v>
      </c>
      <c r="BC377">
        <v>19.964030000000001</v>
      </c>
      <c r="BD377">
        <v>0</v>
      </c>
      <c r="BE377">
        <v>0</v>
      </c>
      <c r="BF377">
        <v>0.77547659999999996</v>
      </c>
      <c r="BG377">
        <v>20.093060000000001</v>
      </c>
      <c r="BH377">
        <v>0</v>
      </c>
      <c r="BI377">
        <v>0</v>
      </c>
      <c r="BJ377">
        <v>0.77448539999999999</v>
      </c>
      <c r="BK377">
        <v>20.104769999999998</v>
      </c>
      <c r="BL377">
        <v>0</v>
      </c>
      <c r="BM377">
        <v>0</v>
      </c>
      <c r="BN377">
        <v>0.77346550000000003</v>
      </c>
      <c r="BO377">
        <v>20.045950000000001</v>
      </c>
      <c r="BP377">
        <v>0</v>
      </c>
      <c r="BQ377">
        <v>0</v>
      </c>
      <c r="BR377">
        <v>0.77240799999999998</v>
      </c>
      <c r="BS377">
        <v>19.910609999999998</v>
      </c>
      <c r="BT377">
        <v>0</v>
      </c>
      <c r="BU377">
        <v>0</v>
      </c>
      <c r="BV377">
        <v>0.77127100000000004</v>
      </c>
      <c r="BW377">
        <v>19.868929999999999</v>
      </c>
      <c r="BX377">
        <v>0</v>
      </c>
      <c r="BY377">
        <v>5.0870840000000002E-38</v>
      </c>
      <c r="BZ377">
        <v>0.77031579999999999</v>
      </c>
      <c r="CA377">
        <v>19.667940000000002</v>
      </c>
      <c r="CB377">
        <v>4.949881E-28</v>
      </c>
      <c r="CC377">
        <v>6.5230750000000003E-26</v>
      </c>
      <c r="CD377">
        <v>0.76940629999999999</v>
      </c>
      <c r="CE377">
        <v>19.57732</v>
      </c>
      <c r="CF377" s="1">
        <v>1.5607179999999999E-22</v>
      </c>
      <c r="CG377" s="1">
        <v>2.2606360000000001E-20</v>
      </c>
      <c r="CH377">
        <v>0.76856100000000005</v>
      </c>
      <c r="CI377">
        <v>19.390350000000002</v>
      </c>
      <c r="CJ377" s="1">
        <v>5.4669489999999996E-15</v>
      </c>
      <c r="CK377" s="1">
        <v>7.4746009999999998E-13</v>
      </c>
      <c r="CL377">
        <v>0.76779439999999999</v>
      </c>
      <c r="CM377">
        <v>19.234400000000001</v>
      </c>
      <c r="CN377" s="1">
        <v>7.2287749999999997E-11</v>
      </c>
      <c r="CO377" s="1">
        <v>1.024197E-8</v>
      </c>
      <c r="CP377">
        <v>0.76700000000000002</v>
      </c>
      <c r="CQ377">
        <v>19.11984</v>
      </c>
      <c r="CR377" s="1">
        <v>7.309475E-8</v>
      </c>
      <c r="CS377" s="1">
        <v>1.055362E-5</v>
      </c>
      <c r="CT377">
        <v>0.76618629999999999</v>
      </c>
      <c r="CU377">
        <v>19.01868</v>
      </c>
      <c r="CV377" s="1">
        <v>1.6250099999999999E-5</v>
      </c>
      <c r="CW377" s="1">
        <v>2.3852529999999999E-3</v>
      </c>
      <c r="CX377">
        <v>0.76529290000000005</v>
      </c>
      <c r="CY377">
        <v>18.82714</v>
      </c>
      <c r="CZ377" s="1">
        <v>1.1742090000000001E-3</v>
      </c>
      <c r="DA377" s="1">
        <v>0.17477390000000001</v>
      </c>
      <c r="DB377">
        <v>0.76420379999999999</v>
      </c>
      <c r="DC377">
        <v>18.938569999999999</v>
      </c>
      <c r="DD377" s="1">
        <v>3.4503109999999997E-2</v>
      </c>
      <c r="DE377" s="1">
        <v>5.201149</v>
      </c>
      <c r="DF377">
        <v>0.76285499999999995</v>
      </c>
      <c r="DG377">
        <v>18.870370000000001</v>
      </c>
      <c r="DH377" s="1">
        <v>0.47706730000000003</v>
      </c>
      <c r="DI377" s="1">
        <v>72.837900000000005</v>
      </c>
      <c r="DJ377">
        <v>0.76099450000000002</v>
      </c>
      <c r="DK377">
        <v>18.927150000000001</v>
      </c>
      <c r="DL377" s="1">
        <v>3.4672719999999999</v>
      </c>
      <c r="DM377">
        <v>535.77030000000002</v>
      </c>
      <c r="DN377">
        <v>0.75869059999999999</v>
      </c>
      <c r="DO377">
        <v>19.049250000000001</v>
      </c>
      <c r="DP377" s="1">
        <v>14.433680000000001</v>
      </c>
      <c r="DQ377">
        <v>2257.2150000000001</v>
      </c>
      <c r="DR377">
        <v>0.75613589999999997</v>
      </c>
      <c r="DS377">
        <v>19.094899999999999</v>
      </c>
      <c r="DT377">
        <v>36.946770000000001</v>
      </c>
      <c r="DU377">
        <v>5847.9129999999996</v>
      </c>
      <c r="DV377">
        <v>0.75352359999999996</v>
      </c>
      <c r="DW377">
        <v>18.956340000000001</v>
      </c>
      <c r="DX377">
        <v>61.701799999999999</v>
      </c>
      <c r="DY377">
        <v>9877</v>
      </c>
      <c r="DZ377">
        <v>0.75086620000000004</v>
      </c>
      <c r="EA377">
        <v>18.795089999999998</v>
      </c>
      <c r="EB377">
        <v>70.388679999999994</v>
      </c>
      <c r="EC377">
        <v>11395.77</v>
      </c>
      <c r="ED377">
        <v>0.74804539999999997</v>
      </c>
      <c r="EE377">
        <v>18.718879999999999</v>
      </c>
      <c r="EF377">
        <v>57.124389999999998</v>
      </c>
      <c r="EG377">
        <v>9347.3009999999995</v>
      </c>
      <c r="EH377">
        <v>0.74490000000000001</v>
      </c>
      <c r="EI377">
        <v>19.117090000000001</v>
      </c>
      <c r="EJ377">
        <v>34.189459999999997</v>
      </c>
      <c r="EK377">
        <v>5654.7960000000003</v>
      </c>
      <c r="EL377">
        <v>0.7416874</v>
      </c>
      <c r="EM377">
        <v>19.48068</v>
      </c>
      <c r="EN377">
        <v>15.66104</v>
      </c>
      <c r="EO377">
        <v>2617.4110000000001</v>
      </c>
      <c r="EP377">
        <v>0.7382841</v>
      </c>
      <c r="EQ377">
        <v>19.847950000000001</v>
      </c>
      <c r="ER377">
        <v>5.6472090000000001</v>
      </c>
      <c r="ES377">
        <v>953.55169999999998</v>
      </c>
      <c r="ET377">
        <v>0.7347072</v>
      </c>
      <c r="EU377">
        <v>20.29888</v>
      </c>
      <c r="EV377">
        <v>1.6724779999999999</v>
      </c>
      <c r="EW377">
        <v>284.98050000000001</v>
      </c>
      <c r="EX377">
        <v>0.73091519999999999</v>
      </c>
      <c r="EY377">
        <v>20.47767</v>
      </c>
      <c r="EZ377">
        <v>0.43973980000000001</v>
      </c>
      <c r="FA377">
        <v>75.386610000000005</v>
      </c>
      <c r="FB377">
        <v>0.72686539999999999</v>
      </c>
      <c r="FC377">
        <v>20.29926</v>
      </c>
      <c r="FD377">
        <v>0.12863050000000001</v>
      </c>
      <c r="FE377">
        <v>21.948589999999999</v>
      </c>
      <c r="FF377">
        <v>0.72261299999999995</v>
      </c>
      <c r="FG377">
        <v>20.09282</v>
      </c>
      <c r="FH377">
        <v>6.0318620000000003E-2</v>
      </c>
      <c r="FI377">
        <v>10.147830000000001</v>
      </c>
      <c r="FJ377">
        <v>0.71807770000000004</v>
      </c>
      <c r="FK377">
        <v>19.89123</v>
      </c>
      <c r="FL377">
        <v>4.5341510000000002E-2</v>
      </c>
      <c r="FM377">
        <v>7.5774689999999998</v>
      </c>
      <c r="FN377">
        <v>0.71361269999999999</v>
      </c>
      <c r="FO377">
        <v>20.07245</v>
      </c>
      <c r="FP377">
        <v>4.0601819999999997E-2</v>
      </c>
      <c r="FQ377">
        <v>6.7929269999999997</v>
      </c>
      <c r="FR377">
        <v>0.71005479999999999</v>
      </c>
      <c r="FS377">
        <v>20.35913</v>
      </c>
      <c r="FT377" s="1">
        <v>3.789853E-2</v>
      </c>
      <c r="FU377">
        <v>6.3530100000000003</v>
      </c>
      <c r="FV377">
        <v>0.70645729999999995</v>
      </c>
      <c r="FW377">
        <v>20.577390000000001</v>
      </c>
      <c r="FX377" s="1">
        <v>3.5590740000000003E-2</v>
      </c>
      <c r="FY377">
        <v>5.9801650000000004</v>
      </c>
      <c r="FZ377">
        <v>0.7024939</v>
      </c>
      <c r="GA377">
        <v>20.813269999999999</v>
      </c>
      <c r="GB377" s="1">
        <v>3.3402599999999998E-2</v>
      </c>
      <c r="GC377">
        <v>5.6285990000000004</v>
      </c>
      <c r="GD377">
        <v>0.69875509999999996</v>
      </c>
      <c r="GE377">
        <v>20.78021</v>
      </c>
      <c r="GF377" s="1">
        <v>3.1328050000000003E-2</v>
      </c>
      <c r="GG377">
        <v>5.2930950000000001</v>
      </c>
      <c r="GH377">
        <v>0.69501400000000002</v>
      </c>
      <c r="GI377">
        <v>20.613980000000002</v>
      </c>
      <c r="GJ377" s="1">
        <v>2.9500849999999999E-2</v>
      </c>
      <c r="GK377" s="1">
        <v>4.9962330000000001</v>
      </c>
      <c r="GL377">
        <v>0.69077489999999997</v>
      </c>
      <c r="GM377">
        <v>20.385840000000002</v>
      </c>
      <c r="GN377" s="1">
        <v>2.8102240000000001E-2</v>
      </c>
      <c r="GO377">
        <v>4.7714259999999999</v>
      </c>
      <c r="GP377">
        <v>0.68575560000000002</v>
      </c>
      <c r="GQ377">
        <v>20.126329999999999</v>
      </c>
      <c r="GR377" s="1">
        <v>2.7312630000000001E-2</v>
      </c>
      <c r="GS377" s="1">
        <v>4.6519120000000003</v>
      </c>
      <c r="GT377">
        <v>0.68093990000000004</v>
      </c>
      <c r="GU377">
        <v>19.860130000000002</v>
      </c>
      <c r="GV377" s="1">
        <v>2.7188259999999999E-2</v>
      </c>
      <c r="GW377" s="1">
        <v>4.6441869999999996</v>
      </c>
      <c r="GX377">
        <v>0.67663600000000002</v>
      </c>
      <c r="GY377">
        <v>19.906179999999999</v>
      </c>
      <c r="GZ377" s="1">
        <v>2.747693E-2</v>
      </c>
      <c r="HA377" s="1">
        <v>4.7059249999999997</v>
      </c>
      <c r="HB377">
        <v>0.67269489999999998</v>
      </c>
      <c r="HC377">
        <v>19.881250000000001</v>
      </c>
      <c r="HD377" s="1">
        <v>2.7772410000000001E-2</v>
      </c>
      <c r="HE377" s="1">
        <v>4.7678969999999996</v>
      </c>
      <c r="HF377">
        <v>0.66881360000000001</v>
      </c>
      <c r="HG377">
        <v>19.889019999999999</v>
      </c>
      <c r="HH377" s="1">
        <v>2.7701719999999999E-2</v>
      </c>
      <c r="HI377" s="1">
        <v>4.7683059999999999</v>
      </c>
      <c r="HJ377">
        <v>0.66497329999999999</v>
      </c>
      <c r="HK377">
        <v>19.731950000000001</v>
      </c>
      <c r="HL377" s="1">
        <v>2.7103120000000001E-2</v>
      </c>
      <c r="HM377" s="1">
        <v>4.6768150000000004</v>
      </c>
      <c r="HN377">
        <v>0.66170280000000004</v>
      </c>
      <c r="HO377">
        <v>19.610410000000002</v>
      </c>
      <c r="HP377" s="1">
        <v>2.6045909999999999E-2</v>
      </c>
      <c r="HQ377" s="1">
        <v>4.5014440000000002</v>
      </c>
      <c r="HR377">
        <v>0.65893420000000003</v>
      </c>
      <c r="HS377">
        <v>19.38242</v>
      </c>
      <c r="HT377" s="1">
        <v>2.4650020000000002E-2</v>
      </c>
      <c r="HU377" s="1">
        <v>4.2643180000000003</v>
      </c>
      <c r="HV377">
        <v>0.65610829999999998</v>
      </c>
      <c r="HW377">
        <v>18.991810000000001</v>
      </c>
      <c r="HX377" s="1">
        <v>2.3023950000000001E-2</v>
      </c>
      <c r="HY377" s="1">
        <v>3.987733</v>
      </c>
      <c r="HZ377">
        <v>0.65256709999999996</v>
      </c>
      <c r="IA377">
        <v>18.698170000000001</v>
      </c>
      <c r="IB377" s="1">
        <v>2.13793E-2</v>
      </c>
      <c r="IC377" s="1">
        <v>3.7095120000000001</v>
      </c>
      <c r="ID377">
        <v>0.65010590000000001</v>
      </c>
      <c r="IE377">
        <v>18.672709999999999</v>
      </c>
      <c r="IF377" s="1">
        <v>1.978036E-2</v>
      </c>
      <c r="IG377" s="1">
        <v>3.432601</v>
      </c>
      <c r="IH377">
        <v>0.64779509999999996</v>
      </c>
      <c r="II377">
        <v>18.716010000000001</v>
      </c>
      <c r="IJ377" s="1">
        <v>1.8229120000000001E-2</v>
      </c>
      <c r="IK377" s="1">
        <v>3.1627480000000001</v>
      </c>
      <c r="IL377">
        <v>0.64572790000000002</v>
      </c>
      <c r="IM377">
        <v>19.016380000000002</v>
      </c>
      <c r="IN377" s="1">
        <v>1.6773400000000001E-2</v>
      </c>
      <c r="IO377" s="1">
        <v>2.9102420000000002</v>
      </c>
      <c r="IP377">
        <v>0.64375249999999995</v>
      </c>
      <c r="IQ377">
        <v>19.029029999999999</v>
      </c>
      <c r="IR377" s="1">
        <v>1.54063E-2</v>
      </c>
      <c r="IS377" s="1">
        <v>2.6732070000000001</v>
      </c>
      <c r="IT377">
        <v>0.64201750000000002</v>
      </c>
      <c r="IU377">
        <v>18.988489999999999</v>
      </c>
      <c r="IV377" s="1">
        <v>1.4159420000000001E-2</v>
      </c>
      <c r="IW377" s="1">
        <v>2.456512</v>
      </c>
      <c r="IX377">
        <v>0.64019789999999999</v>
      </c>
      <c r="IY377">
        <v>18.91968</v>
      </c>
      <c r="IZ377" s="1">
        <v>1.3007400000000001E-2</v>
      </c>
      <c r="JA377" s="1">
        <v>2.2572350000000001</v>
      </c>
      <c r="JB377">
        <v>0.63830629999999999</v>
      </c>
      <c r="JC377">
        <v>18.830559999999998</v>
      </c>
      <c r="JD377" s="1">
        <v>1.1946490000000001E-2</v>
      </c>
      <c r="JE377" s="1">
        <v>2.0745930000000001</v>
      </c>
      <c r="JF377">
        <v>0.63666049999999996</v>
      </c>
      <c r="JG377">
        <v>19.111630000000002</v>
      </c>
      <c r="JH377" s="1">
        <v>1.0971989999999999E-2</v>
      </c>
      <c r="JI377" s="1">
        <v>1.9070389999999999</v>
      </c>
      <c r="JJ377">
        <v>0.63491260000000005</v>
      </c>
      <c r="JK377">
        <v>19.34281</v>
      </c>
      <c r="JL377" s="1">
        <v>1.0087530000000001E-2</v>
      </c>
      <c r="JM377" s="1">
        <v>1.7565249999999999</v>
      </c>
      <c r="JN377">
        <v>0.63354180000000004</v>
      </c>
      <c r="JO377">
        <v>19.540130000000001</v>
      </c>
      <c r="JP377" s="1">
        <v>9.2889419999999997E-3</v>
      </c>
      <c r="JQ377" s="1">
        <v>1.6199969999999999</v>
      </c>
      <c r="JR377">
        <v>0.63159430000000005</v>
      </c>
      <c r="JS377">
        <v>19.903829999999999</v>
      </c>
      <c r="JT377" s="1">
        <v>8.5328780000000007E-3</v>
      </c>
      <c r="JU377" s="1">
        <v>1.4920329999999999</v>
      </c>
      <c r="JV377">
        <v>0.62842989999999999</v>
      </c>
      <c r="JW377">
        <v>20.095199999999998</v>
      </c>
      <c r="JX377" s="1">
        <v>7.8286399999999996E-3</v>
      </c>
      <c r="JY377" s="1">
        <v>1.3751370000000001</v>
      </c>
      <c r="JZ377">
        <v>0.62613479999999999</v>
      </c>
      <c r="KA377">
        <v>20.06654</v>
      </c>
      <c r="KB377" s="1">
        <v>7.2202120000000002E-3</v>
      </c>
      <c r="KC377" s="1">
        <v>1.2725660000000001</v>
      </c>
      <c r="KD377">
        <v>0.62638629999999995</v>
      </c>
      <c r="KE377">
        <v>19.884889999999999</v>
      </c>
      <c r="KF377" s="1">
        <v>6.6571180000000001E-3</v>
      </c>
      <c r="KG377" s="1">
        <v>1.1723319999999999</v>
      </c>
      <c r="KH377">
        <v>0.62570099999999995</v>
      </c>
      <c r="KI377">
        <v>19.72983</v>
      </c>
      <c r="KJ377" s="1">
        <v>6.128723E-3</v>
      </c>
      <c r="KK377" s="1">
        <v>1.080743</v>
      </c>
      <c r="KL377">
        <v>0.6248184</v>
      </c>
      <c r="KM377">
        <v>20.150079999999999</v>
      </c>
      <c r="KN377" s="1">
        <v>5.6295709999999999E-3</v>
      </c>
      <c r="KO377" s="1">
        <v>0.99428859999999997</v>
      </c>
      <c r="KP377">
        <v>0.62431360000000002</v>
      </c>
      <c r="KQ377">
        <v>20.631820000000001</v>
      </c>
      <c r="KR377" s="1">
        <v>5.154797E-3</v>
      </c>
      <c r="KS377" s="1">
        <v>0.91159570000000001</v>
      </c>
      <c r="KT377">
        <v>0.62432860000000001</v>
      </c>
      <c r="KU377">
        <v>21.219200000000001</v>
      </c>
      <c r="KV377" s="1">
        <v>4.6999880000000004E-3</v>
      </c>
      <c r="KW377" s="1">
        <v>0.83143429999999996</v>
      </c>
      <c r="KX377">
        <v>0.62463500000000005</v>
      </c>
      <c r="KY377">
        <v>21.736799999999999</v>
      </c>
      <c r="KZ377" s="1">
        <v>4.2593459999999998E-3</v>
      </c>
      <c r="LA377" s="1">
        <v>0.75348879999999996</v>
      </c>
      <c r="LB377">
        <v>0.62509309999999996</v>
      </c>
      <c r="LC377">
        <v>21.783709999999999</v>
      </c>
      <c r="LD377" s="1">
        <v>3.8304939999999998E-3</v>
      </c>
      <c r="LE377" s="1">
        <v>0.67755540000000003</v>
      </c>
      <c r="LF377">
        <v>0.62607999999999997</v>
      </c>
      <c r="LG377">
        <v>21.55273</v>
      </c>
      <c r="LH377" s="1">
        <v>3.4122940000000002E-3</v>
      </c>
      <c r="LI377" s="1">
        <v>0.60297659999999997</v>
      </c>
      <c r="LJ377">
        <v>0.62701759999999995</v>
      </c>
      <c r="LK377">
        <v>21.299309999999998</v>
      </c>
      <c r="LL377" s="1">
        <v>3.0002039999999998E-3</v>
      </c>
      <c r="LM377" s="1">
        <v>0.52975150000000004</v>
      </c>
      <c r="LN377">
        <v>0.62792269999999994</v>
      </c>
      <c r="LO377">
        <v>21.119129999999998</v>
      </c>
      <c r="LP377" s="1">
        <v>2.5954749999999999E-3</v>
      </c>
      <c r="LQ377" s="1">
        <v>0.45818120000000001</v>
      </c>
      <c r="LR377">
        <v>0.62874090000000005</v>
      </c>
      <c r="LS377">
        <v>21.515470000000001</v>
      </c>
      <c r="LT377" s="1">
        <v>2.205313E-3</v>
      </c>
      <c r="LU377" s="1">
        <v>0.38922899999999999</v>
      </c>
      <c r="LV377">
        <v>0.62974240000000004</v>
      </c>
      <c r="LW377">
        <v>21.905239999999999</v>
      </c>
      <c r="LX377" s="1">
        <v>1.845406E-3</v>
      </c>
      <c r="LY377" s="1">
        <v>0.32549539999999999</v>
      </c>
      <c r="LZ377">
        <v>0.6309842</v>
      </c>
      <c r="MA377">
        <v>22.35697</v>
      </c>
      <c r="MB377" s="1">
        <v>1.529414E-3</v>
      </c>
      <c r="MC377" s="1">
        <v>0.2694106</v>
      </c>
      <c r="MD377">
        <v>0.63246970000000002</v>
      </c>
      <c r="ME377">
        <v>22.633230000000001</v>
      </c>
      <c r="MF377" s="1">
        <v>1.2685179999999999E-3</v>
      </c>
      <c r="MG377" s="1">
        <v>0.22300049999999999</v>
      </c>
      <c r="MH377">
        <v>0.63410290000000002</v>
      </c>
      <c r="MI377">
        <v>22.520250000000001</v>
      </c>
      <c r="MJ377" s="1">
        <v>1.0643880000000001E-3</v>
      </c>
      <c r="MK377" s="1">
        <v>0.18663959999999999</v>
      </c>
      <c r="ML377">
        <v>0.63580199999999998</v>
      </c>
      <c r="MM377">
        <v>22.16891</v>
      </c>
      <c r="MN377" s="1">
        <v>9.1127630000000003E-4</v>
      </c>
      <c r="MO377" s="1">
        <v>0.15932399999999999</v>
      </c>
      <c r="MP377">
        <v>0.63739970000000001</v>
      </c>
      <c r="MQ377">
        <v>21.844539999999999</v>
      </c>
      <c r="MR377" s="1">
        <v>7.9735400000000001E-4</v>
      </c>
      <c r="MS377" s="1">
        <v>0.13902619999999999</v>
      </c>
      <c r="MT377">
        <v>0.63888440000000002</v>
      </c>
      <c r="MU377">
        <v>21.56831</v>
      </c>
      <c r="MV377" s="1">
        <v>7.1101119999999996E-4</v>
      </c>
      <c r="MW377" s="1">
        <v>0.1236531</v>
      </c>
      <c r="MX377">
        <v>0.64027880000000004</v>
      </c>
      <c r="MY377">
        <v>21.732220000000002</v>
      </c>
      <c r="MZ377" s="1">
        <v>6.4270099999999997E-4</v>
      </c>
      <c r="NA377" s="1">
        <v>0.1115216</v>
      </c>
      <c r="NB377">
        <v>0.64183429999999997</v>
      </c>
      <c r="NC377">
        <v>21.377369999999999</v>
      </c>
      <c r="ND377" s="1">
        <v>5.8687660000000005E-4</v>
      </c>
      <c r="NE377" s="1">
        <v>0.1015629</v>
      </c>
      <c r="NF377">
        <v>0.64354129999999998</v>
      </c>
      <c r="NG377">
        <v>21.461670000000002</v>
      </c>
      <c r="NH377" s="1">
        <v>5.3993209999999995E-4</v>
      </c>
      <c r="NI377" s="1">
        <v>9.3172720000000001E-2</v>
      </c>
      <c r="NJ377">
        <v>0.64542560000000004</v>
      </c>
      <c r="NK377">
        <v>21.441739999999999</v>
      </c>
      <c r="NL377" s="1">
        <v>5.0026900000000002E-4</v>
      </c>
      <c r="NM377" s="1">
        <v>8.6053669999999999E-2</v>
      </c>
      <c r="NN377">
        <v>0.64741579999999999</v>
      </c>
      <c r="NO377">
        <v>21.36469</v>
      </c>
      <c r="NP377" s="1">
        <v>4.6667380000000002E-4</v>
      </c>
      <c r="NQ377" s="1">
        <v>7.9999689999999998E-2</v>
      </c>
      <c r="NR377">
        <v>0.64935739999999997</v>
      </c>
      <c r="NS377">
        <v>21.149290000000001</v>
      </c>
      <c r="NT377" s="1">
        <v>4.3804690000000002E-4</v>
      </c>
      <c r="NU377" s="1">
        <v>7.4834390000000001E-2</v>
      </c>
      <c r="NV377">
        <v>0.65116269999999998</v>
      </c>
      <c r="NW377">
        <v>20.912769999999998</v>
      </c>
      <c r="NX377" s="1">
        <v>4.1321370000000002E-4</v>
      </c>
      <c r="NY377" s="1">
        <v>7.0364549999999998E-2</v>
      </c>
      <c r="NZ377">
        <v>0.65285079999999995</v>
      </c>
      <c r="OA377">
        <v>20.881499999999999</v>
      </c>
      <c r="OB377" s="1">
        <v>3.9127939999999999E-4</v>
      </c>
      <c r="OC377" s="1">
        <v>6.6423999999999997E-2</v>
      </c>
      <c r="OD377">
        <v>0.65434570000000003</v>
      </c>
      <c r="OE377">
        <v>21.482970000000002</v>
      </c>
      <c r="OF377" s="1">
        <v>3.7141479999999998E-4</v>
      </c>
      <c r="OG377" s="1">
        <v>6.2879309999999994E-2</v>
      </c>
      <c r="OH377">
        <v>0.65523810000000005</v>
      </c>
      <c r="OI377">
        <v>22.212350000000001</v>
      </c>
      <c r="OJ377" s="1">
        <v>3.5305619999999999E-4</v>
      </c>
      <c r="OK377" s="1">
        <v>5.9652839999999999E-2</v>
      </c>
    </row>
    <row r="378" spans="1:401" x14ac:dyDescent="0.35">
      <c r="A378">
        <v>387</v>
      </c>
      <c r="B378" t="s">
        <v>4</v>
      </c>
      <c r="C378" t="s">
        <v>364</v>
      </c>
      <c r="D378" t="s">
        <v>385</v>
      </c>
      <c r="E378">
        <v>816.30010000000004</v>
      </c>
      <c r="F378">
        <v>1.13165</v>
      </c>
      <c r="G378">
        <v>18.140740000000001</v>
      </c>
      <c r="H378">
        <v>0</v>
      </c>
      <c r="I378">
        <v>0</v>
      </c>
      <c r="J378">
        <v>1.1290579999999999</v>
      </c>
      <c r="K378">
        <v>18.398790000000002</v>
      </c>
      <c r="L378">
        <v>0</v>
      </c>
      <c r="M378">
        <v>0</v>
      </c>
      <c r="N378">
        <v>1.1261410000000001</v>
      </c>
      <c r="O378">
        <v>18.665880000000001</v>
      </c>
      <c r="P378">
        <v>0</v>
      </c>
      <c r="Q378">
        <v>0</v>
      </c>
      <c r="R378">
        <v>1.12355</v>
      </c>
      <c r="S378">
        <v>18.925370000000001</v>
      </c>
      <c r="T378">
        <v>0</v>
      </c>
      <c r="U378">
        <v>0</v>
      </c>
      <c r="V378">
        <v>1.121102</v>
      </c>
      <c r="W378">
        <v>19.29082</v>
      </c>
      <c r="X378">
        <v>0</v>
      </c>
      <c r="Y378">
        <v>0</v>
      </c>
      <c r="Z378">
        <v>1.118789</v>
      </c>
      <c r="AA378">
        <v>19.524660000000001</v>
      </c>
      <c r="AB378">
        <v>0</v>
      </c>
      <c r="AC378">
        <v>0</v>
      </c>
      <c r="AD378">
        <v>1.1166830000000001</v>
      </c>
      <c r="AE378">
        <v>19.487670000000001</v>
      </c>
      <c r="AF378">
        <v>0</v>
      </c>
      <c r="AG378">
        <v>0</v>
      </c>
      <c r="AH378">
        <v>1.114376</v>
      </c>
      <c r="AI378">
        <v>19.386050000000001</v>
      </c>
      <c r="AJ378">
        <v>0</v>
      </c>
      <c r="AK378">
        <v>0</v>
      </c>
      <c r="AL378">
        <v>1.1120300000000001</v>
      </c>
      <c r="AM378">
        <v>19.181889999999999</v>
      </c>
      <c r="AN378">
        <v>0</v>
      </c>
      <c r="AO378">
        <v>0</v>
      </c>
      <c r="AP378">
        <v>1.109915</v>
      </c>
      <c r="AQ378">
        <v>19.23357</v>
      </c>
      <c r="AR378">
        <v>0</v>
      </c>
      <c r="AS378">
        <v>0</v>
      </c>
      <c r="AT378">
        <v>1.1079330000000001</v>
      </c>
      <c r="AU378">
        <v>19.46932</v>
      </c>
      <c r="AV378">
        <v>0</v>
      </c>
      <c r="AW378">
        <v>0</v>
      </c>
      <c r="AX378">
        <v>1.106034</v>
      </c>
      <c r="AY378">
        <v>19.68648</v>
      </c>
      <c r="AZ378">
        <v>0</v>
      </c>
      <c r="BA378">
        <v>0</v>
      </c>
      <c r="BB378">
        <v>1.1042609999999999</v>
      </c>
      <c r="BC378">
        <v>19.954409999999999</v>
      </c>
      <c r="BD378">
        <v>0</v>
      </c>
      <c r="BE378">
        <v>0</v>
      </c>
      <c r="BF378">
        <v>1.102643</v>
      </c>
      <c r="BG378">
        <v>20.04016</v>
      </c>
      <c r="BH378">
        <v>0</v>
      </c>
      <c r="BI378">
        <v>0</v>
      </c>
      <c r="BJ378">
        <v>1.1010009999999999</v>
      </c>
      <c r="BK378">
        <v>20.039899999999999</v>
      </c>
      <c r="BL378">
        <v>0</v>
      </c>
      <c r="BM378">
        <v>0</v>
      </c>
      <c r="BN378">
        <v>1.0993729999999999</v>
      </c>
      <c r="BO378">
        <v>19.99606</v>
      </c>
      <c r="BP378">
        <v>0</v>
      </c>
      <c r="BQ378">
        <v>0</v>
      </c>
      <c r="BR378">
        <v>1.0976969999999999</v>
      </c>
      <c r="BS378">
        <v>19.893660000000001</v>
      </c>
      <c r="BT378">
        <v>0</v>
      </c>
      <c r="BU378">
        <v>0</v>
      </c>
      <c r="BV378">
        <v>1.095839</v>
      </c>
      <c r="BW378">
        <v>19.889600000000002</v>
      </c>
      <c r="BX378">
        <v>0</v>
      </c>
      <c r="BY378">
        <v>1.8168669999999999E-38</v>
      </c>
      <c r="BZ378">
        <v>1.0942540000000001</v>
      </c>
      <c r="CA378">
        <v>19.693449999999999</v>
      </c>
      <c r="CB378">
        <v>1.5969980000000001E-28</v>
      </c>
      <c r="CC378">
        <v>3.0317589999999998E-26</v>
      </c>
      <c r="CD378">
        <v>1.092751</v>
      </c>
      <c r="CE378">
        <v>19.603059999999999</v>
      </c>
      <c r="CF378" s="1">
        <v>1.101147E-22</v>
      </c>
      <c r="CG378" s="1">
        <v>3.1483840000000002E-20</v>
      </c>
      <c r="CH378">
        <v>1.091356</v>
      </c>
      <c r="CI378">
        <v>19.3858</v>
      </c>
      <c r="CJ378" s="1">
        <v>3.4471919999999999E-15</v>
      </c>
      <c r="CK378" s="1">
        <v>7.6830130000000001E-13</v>
      </c>
      <c r="CL378">
        <v>1.0900620000000001</v>
      </c>
      <c r="CM378">
        <v>19.209810000000001</v>
      </c>
      <c r="CN378" s="1">
        <v>5.290299E-11</v>
      </c>
      <c r="CO378" s="1">
        <v>1.3764210000000001E-8</v>
      </c>
      <c r="CP378">
        <v>1.08874</v>
      </c>
      <c r="CQ378">
        <v>19.087350000000001</v>
      </c>
      <c r="CR378" s="1">
        <v>5.7224490000000001E-8</v>
      </c>
      <c r="CS378" s="1">
        <v>1.6172219999999999E-5</v>
      </c>
      <c r="CT378">
        <v>1.087437</v>
      </c>
      <c r="CU378">
        <v>18.99248</v>
      </c>
      <c r="CV378" s="1">
        <v>1.334349E-5</v>
      </c>
      <c r="CW378" s="1">
        <v>4.0453349999999997E-3</v>
      </c>
      <c r="CX378">
        <v>1.0859650000000001</v>
      </c>
      <c r="CY378">
        <v>18.823250000000002</v>
      </c>
      <c r="CZ378" s="1">
        <v>1.0009699999999999E-3</v>
      </c>
      <c r="DA378" s="1">
        <v>0.32286320000000002</v>
      </c>
      <c r="DB378">
        <v>1.0842989999999999</v>
      </c>
      <c r="DC378">
        <v>18.95382</v>
      </c>
      <c r="DD378" s="1">
        <v>3.0353169999999999E-2</v>
      </c>
      <c r="DE378" s="1">
        <v>10.367419999999999</v>
      </c>
      <c r="DF378">
        <v>1.082273</v>
      </c>
      <c r="DG378">
        <v>18.878150000000002</v>
      </c>
      <c r="DH378" s="1">
        <v>0.43133589999999999</v>
      </c>
      <c r="DI378" s="1">
        <v>155.64320000000001</v>
      </c>
      <c r="DJ378">
        <v>1.0794999999999999</v>
      </c>
      <c r="DK378">
        <v>18.930869999999999</v>
      </c>
      <c r="DL378" s="1">
        <v>3.2118479999999998</v>
      </c>
      <c r="DM378">
        <v>1220.8</v>
      </c>
      <c r="DN378">
        <v>1.076201</v>
      </c>
      <c r="DO378">
        <v>19.028600000000001</v>
      </c>
      <c r="DP378" s="1">
        <v>13.66555</v>
      </c>
      <c r="DQ378">
        <v>5460.9719999999998</v>
      </c>
      <c r="DR378">
        <v>1.072597</v>
      </c>
      <c r="DS378">
        <v>19.051870000000001</v>
      </c>
      <c r="DT378">
        <v>35.681229999999999</v>
      </c>
      <c r="DU378">
        <v>14965.63</v>
      </c>
      <c r="DV378">
        <v>1.068978</v>
      </c>
      <c r="DW378">
        <v>18.903700000000001</v>
      </c>
      <c r="DX378">
        <v>60.691459999999999</v>
      </c>
      <c r="DY378">
        <v>26658.52</v>
      </c>
      <c r="DZ378">
        <v>1.065245</v>
      </c>
      <c r="EA378">
        <v>18.74212</v>
      </c>
      <c r="EB378">
        <v>70.449169999999995</v>
      </c>
      <c r="EC378">
        <v>32381.32</v>
      </c>
      <c r="ED378">
        <v>1.061239</v>
      </c>
      <c r="EE378">
        <v>18.686669999999999</v>
      </c>
      <c r="EF378">
        <v>58.097340000000003</v>
      </c>
      <c r="EG378">
        <v>27885.34</v>
      </c>
      <c r="EH378">
        <v>1.0568010000000001</v>
      </c>
      <c r="EI378">
        <v>19.103660000000001</v>
      </c>
      <c r="EJ378">
        <v>35.299579999999999</v>
      </c>
      <c r="EK378">
        <v>17670.84</v>
      </c>
      <c r="EL378">
        <v>1.052319</v>
      </c>
      <c r="EM378">
        <v>19.461079999999999</v>
      </c>
      <c r="EN378">
        <v>16.401119999999999</v>
      </c>
      <c r="EO378">
        <v>8548.3140000000003</v>
      </c>
      <c r="EP378">
        <v>1.0475570000000001</v>
      </c>
      <c r="EQ378">
        <v>19.829049999999999</v>
      </c>
      <c r="ER378">
        <v>5.9928900000000001</v>
      </c>
      <c r="ES378">
        <v>3246.5590000000002</v>
      </c>
      <c r="ET378">
        <v>1.042529</v>
      </c>
      <c r="EU378">
        <v>20.260249999999999</v>
      </c>
      <c r="EV378">
        <v>1.7946139999999999</v>
      </c>
      <c r="EW378">
        <v>1005.221</v>
      </c>
      <c r="EX378">
        <v>1.037229</v>
      </c>
      <c r="EY378">
        <v>20.402609999999999</v>
      </c>
      <c r="EZ378">
        <v>0.47411189999999998</v>
      </c>
      <c r="FA378">
        <v>270.68130000000002</v>
      </c>
      <c r="FB378">
        <v>1.031612</v>
      </c>
      <c r="FC378">
        <v>20.209489999999999</v>
      </c>
      <c r="FD378">
        <v>0.1367063</v>
      </c>
      <c r="FE378">
        <v>75.85915</v>
      </c>
      <c r="FF378">
        <v>1.0256769999999999</v>
      </c>
      <c r="FG378">
        <v>20.008050000000001</v>
      </c>
      <c r="FH378">
        <v>6.2052719999999999E-2</v>
      </c>
      <c r="FI378">
        <v>31.685919999999999</v>
      </c>
      <c r="FJ378">
        <v>1.0193160000000001</v>
      </c>
      <c r="FK378">
        <v>19.82816</v>
      </c>
      <c r="FL378">
        <v>4.57621E-2</v>
      </c>
      <c r="FM378">
        <v>22.121390000000002</v>
      </c>
      <c r="FN378">
        <v>1.013055</v>
      </c>
      <c r="FO378">
        <v>20.043769999999999</v>
      </c>
      <c r="FP378">
        <v>4.0777809999999998E-2</v>
      </c>
      <c r="FQ378">
        <v>19.457519999999999</v>
      </c>
      <c r="FR378">
        <v>1.008</v>
      </c>
      <c r="FS378">
        <v>20.329529999999998</v>
      </c>
      <c r="FT378">
        <v>3.802432E-2</v>
      </c>
      <c r="FU378">
        <v>18.114360000000001</v>
      </c>
      <c r="FV378">
        <v>1.0029049999999999</v>
      </c>
      <c r="FW378">
        <v>20.54626</v>
      </c>
      <c r="FX378" s="1">
        <v>3.5707419999999997E-2</v>
      </c>
      <c r="FY378">
        <v>17.032350000000001</v>
      </c>
      <c r="FZ378">
        <v>0.99728660000000002</v>
      </c>
      <c r="GA378">
        <v>20.758690000000001</v>
      </c>
      <c r="GB378" s="1">
        <v>3.351486E-2</v>
      </c>
      <c r="GC378">
        <v>16.017160000000001</v>
      </c>
      <c r="GD378">
        <v>0.99198390000000003</v>
      </c>
      <c r="GE378">
        <v>20.67511</v>
      </c>
      <c r="GF378" s="1">
        <v>3.1433179999999998E-2</v>
      </c>
      <c r="GG378">
        <v>15.04317</v>
      </c>
      <c r="GH378">
        <v>0.98677599999999999</v>
      </c>
      <c r="GI378">
        <v>20.484439999999999</v>
      </c>
      <c r="GJ378" s="1">
        <v>2.9590990000000001E-2</v>
      </c>
      <c r="GK378" s="1">
        <v>14.16821</v>
      </c>
      <c r="GL378">
        <v>0.98136849999999998</v>
      </c>
      <c r="GM378">
        <v>20.257400000000001</v>
      </c>
      <c r="GN378" s="1">
        <v>2.8164120000000001E-2</v>
      </c>
      <c r="GO378" s="1">
        <v>13.47209</v>
      </c>
      <c r="GP378">
        <v>0.97510819999999998</v>
      </c>
      <c r="GQ378">
        <v>20.008400000000002</v>
      </c>
      <c r="GR378" s="1">
        <v>2.7339260000000001E-2</v>
      </c>
      <c r="GS378" s="1">
        <v>13.05658</v>
      </c>
      <c r="GT378">
        <v>0.96905810000000003</v>
      </c>
      <c r="GU378">
        <v>19.762650000000001</v>
      </c>
      <c r="GV378" s="1">
        <v>2.7182540000000002E-2</v>
      </c>
      <c r="GW378" s="1">
        <v>12.958119999999999</v>
      </c>
      <c r="GX378">
        <v>0.96387389999999995</v>
      </c>
      <c r="GY378">
        <v>19.837299999999999</v>
      </c>
      <c r="GZ378" s="1">
        <v>2.7462919999999998E-2</v>
      </c>
      <c r="HA378" s="1">
        <v>13.00198</v>
      </c>
      <c r="HB378">
        <v>0.95902509999999996</v>
      </c>
      <c r="HC378">
        <v>19.793530000000001</v>
      </c>
      <c r="HD378" s="1">
        <v>2.7766249999999999E-2</v>
      </c>
      <c r="HE378" s="1">
        <v>13.06076</v>
      </c>
      <c r="HF378">
        <v>0.95429240000000004</v>
      </c>
      <c r="HG378">
        <v>19.78153</v>
      </c>
      <c r="HH378" s="1">
        <v>2.7721619999999999E-2</v>
      </c>
      <c r="HI378" s="1">
        <v>12.97418</v>
      </c>
      <c r="HJ378">
        <v>0.94966490000000003</v>
      </c>
      <c r="HK378">
        <v>19.595040000000001</v>
      </c>
      <c r="HL378" s="1">
        <v>2.71524E-2</v>
      </c>
      <c r="HM378" s="1">
        <v>12.64485</v>
      </c>
      <c r="HN378">
        <v>0.94590540000000001</v>
      </c>
      <c r="HO378">
        <v>19.466069999999998</v>
      </c>
      <c r="HP378" s="1">
        <v>2.6119369999999999E-2</v>
      </c>
      <c r="HQ378" s="1">
        <v>12.08431</v>
      </c>
      <c r="HR378">
        <v>0.94239910000000005</v>
      </c>
      <c r="HS378">
        <v>19.251539999999999</v>
      </c>
      <c r="HT378" s="1">
        <v>2.4740109999999999E-2</v>
      </c>
      <c r="HU378" s="1">
        <v>11.365320000000001</v>
      </c>
      <c r="HV378">
        <v>0.93813259999999998</v>
      </c>
      <c r="HW378">
        <v>18.879709999999999</v>
      </c>
      <c r="HX378" s="1">
        <v>2.3123359999999999E-2</v>
      </c>
      <c r="HY378" s="1">
        <v>10.54721</v>
      </c>
      <c r="HZ378">
        <v>0.93325499999999995</v>
      </c>
      <c r="IA378">
        <v>18.58888</v>
      </c>
      <c r="IB378" s="1">
        <v>2.1474900000000002E-2</v>
      </c>
      <c r="IC378" s="1">
        <v>9.7047209999999993</v>
      </c>
      <c r="ID378">
        <v>0.92996380000000001</v>
      </c>
      <c r="IE378">
        <v>18.58342</v>
      </c>
      <c r="IF378" s="1">
        <v>1.9876459999999999E-2</v>
      </c>
      <c r="IG378" s="1">
        <v>8.88218</v>
      </c>
      <c r="IH378">
        <v>0.92692260000000004</v>
      </c>
      <c r="II378">
        <v>18.612729999999999</v>
      </c>
      <c r="IJ378" s="1">
        <v>1.8319950000000002E-2</v>
      </c>
      <c r="IK378" s="1">
        <v>8.0863619999999994</v>
      </c>
      <c r="IL378">
        <v>0.92420009999999997</v>
      </c>
      <c r="IM378">
        <v>18.933630000000001</v>
      </c>
      <c r="IN378" s="1">
        <v>1.686462E-2</v>
      </c>
      <c r="IO378" s="1">
        <v>7.2752749999999997</v>
      </c>
      <c r="IP378">
        <v>0.92154610000000003</v>
      </c>
      <c r="IQ378">
        <v>18.92043</v>
      </c>
      <c r="IR378" s="1">
        <v>1.549039E-2</v>
      </c>
      <c r="IS378" s="1">
        <v>6.4794700000000001</v>
      </c>
      <c r="IT378">
        <v>0.91927990000000004</v>
      </c>
      <c r="IU378">
        <v>18.87407</v>
      </c>
      <c r="IV378" s="1">
        <v>1.423599E-2</v>
      </c>
      <c r="IW378" s="1">
        <v>5.7649850000000002</v>
      </c>
      <c r="IX378">
        <v>0.91689220000000005</v>
      </c>
      <c r="IY378">
        <v>18.82292</v>
      </c>
      <c r="IZ378" s="1">
        <v>1.307731E-2</v>
      </c>
      <c r="JA378" s="1">
        <v>5.1256089999999999</v>
      </c>
      <c r="JB378">
        <v>0.91433850000000005</v>
      </c>
      <c r="JC378">
        <v>18.744990000000001</v>
      </c>
      <c r="JD378" s="1">
        <v>1.2010109999999999E-2</v>
      </c>
      <c r="JE378" s="1">
        <v>4.555072</v>
      </c>
      <c r="JF378">
        <v>0.91175170000000005</v>
      </c>
      <c r="JG378">
        <v>19.049669999999999</v>
      </c>
      <c r="JH378" s="1">
        <v>1.102911E-2</v>
      </c>
      <c r="JI378" s="1">
        <v>4.0421969999999998</v>
      </c>
      <c r="JJ378">
        <v>0.90767900000000001</v>
      </c>
      <c r="JK378">
        <v>19.289449999999999</v>
      </c>
      <c r="JL378" s="1">
        <v>1.0139240000000001E-2</v>
      </c>
      <c r="JM378" s="1">
        <v>3.5840779999999999</v>
      </c>
      <c r="JN378">
        <v>0.90417479999999995</v>
      </c>
      <c r="JO378">
        <v>19.478549999999998</v>
      </c>
      <c r="JP378" s="1">
        <v>9.3344540000000007E-3</v>
      </c>
      <c r="JQ378" s="1">
        <v>3.1718169999999999</v>
      </c>
      <c r="JR378">
        <v>0.90022789999999997</v>
      </c>
      <c r="JS378">
        <v>19.84327</v>
      </c>
      <c r="JT378" s="1">
        <v>8.5771649999999994E-3</v>
      </c>
      <c r="JU378" s="1">
        <v>2.7983600000000002</v>
      </c>
      <c r="JV378">
        <v>0.89428589999999997</v>
      </c>
      <c r="JW378">
        <v>20.015339999999998</v>
      </c>
      <c r="JX378" s="1">
        <v>7.8660369999999993E-3</v>
      </c>
      <c r="JY378" s="1">
        <v>2.4534820000000002</v>
      </c>
      <c r="JZ378">
        <v>0.88972309999999999</v>
      </c>
      <c r="KA378">
        <v>19.982780000000002</v>
      </c>
      <c r="KB378" s="1">
        <v>7.2543010000000003E-3</v>
      </c>
      <c r="KC378" s="1">
        <v>2.1486670000000001</v>
      </c>
      <c r="KD378">
        <v>0.88939749999999995</v>
      </c>
      <c r="KE378">
        <v>19.751149999999999</v>
      </c>
      <c r="KF378" s="1">
        <v>6.681803E-3</v>
      </c>
      <c r="KG378" s="1">
        <v>1.961347</v>
      </c>
      <c r="KH378">
        <v>0.88715029999999995</v>
      </c>
      <c r="KI378">
        <v>19.607880000000002</v>
      </c>
      <c r="KJ378" s="1">
        <v>6.1511270000000002E-3</v>
      </c>
      <c r="KK378" s="1">
        <v>1.811793</v>
      </c>
      <c r="KL378">
        <v>0.88474189999999997</v>
      </c>
      <c r="KM378">
        <v>20.046679999999999</v>
      </c>
      <c r="KN378" s="1">
        <v>5.6530410000000001E-3</v>
      </c>
      <c r="KO378" s="1">
        <v>1.671265</v>
      </c>
      <c r="KP378">
        <v>0.88301350000000001</v>
      </c>
      <c r="KQ378">
        <v>20.53566</v>
      </c>
      <c r="KR378" s="1">
        <v>5.177704E-3</v>
      </c>
      <c r="KS378" s="1">
        <v>1.5353129999999999</v>
      </c>
      <c r="KT378">
        <v>0.88213399999999997</v>
      </c>
      <c r="KU378">
        <v>21.121929999999999</v>
      </c>
      <c r="KV378" s="1">
        <v>4.722062E-3</v>
      </c>
      <c r="KW378" s="1">
        <v>1.4026609999999999</v>
      </c>
      <c r="KX378">
        <v>0.88169589999999998</v>
      </c>
      <c r="KY378">
        <v>21.64349</v>
      </c>
      <c r="KZ378" s="1">
        <v>4.280987E-3</v>
      </c>
      <c r="LA378" s="1">
        <v>1.2737160000000001</v>
      </c>
      <c r="LB378">
        <v>0.88152549999999996</v>
      </c>
      <c r="LC378">
        <v>21.694469999999999</v>
      </c>
      <c r="LD378" s="1">
        <v>3.8517769999999998E-3</v>
      </c>
      <c r="LE378" s="1">
        <v>1.14774</v>
      </c>
      <c r="LF378">
        <v>0.88228130000000005</v>
      </c>
      <c r="LG378">
        <v>21.45729</v>
      </c>
      <c r="LH378" s="1">
        <v>3.4334270000000002E-3</v>
      </c>
      <c r="LI378" s="1">
        <v>1.0234540000000001</v>
      </c>
      <c r="LJ378">
        <v>0.88293189999999999</v>
      </c>
      <c r="LK378">
        <v>21.218769999999999</v>
      </c>
      <c r="LL378" s="1">
        <v>3.0211180000000002E-3</v>
      </c>
      <c r="LM378" s="1">
        <v>0.90125290000000002</v>
      </c>
      <c r="LN378">
        <v>0.88288180000000005</v>
      </c>
      <c r="LO378">
        <v>21.04421</v>
      </c>
      <c r="LP378" s="1">
        <v>2.6159690000000001E-3</v>
      </c>
      <c r="LQ378" s="1">
        <v>0.78157319999999997</v>
      </c>
      <c r="LR378">
        <v>0.88284430000000003</v>
      </c>
      <c r="LS378">
        <v>21.459389999999999</v>
      </c>
      <c r="LT378" s="1">
        <v>2.2248440000000001E-3</v>
      </c>
      <c r="LU378" s="1">
        <v>0.66561970000000004</v>
      </c>
      <c r="LV378">
        <v>0.88324259999999999</v>
      </c>
      <c r="LW378">
        <v>21.859390000000001</v>
      </c>
      <c r="LX378" s="1">
        <v>1.8630669999999999E-3</v>
      </c>
      <c r="LY378" s="1">
        <v>0.55778589999999995</v>
      </c>
      <c r="LZ378">
        <v>0.88424510000000001</v>
      </c>
      <c r="MA378">
        <v>22.322379999999999</v>
      </c>
      <c r="MB378" s="1">
        <v>1.5446329999999999E-3</v>
      </c>
      <c r="MC378" s="1">
        <v>0.46233000000000002</v>
      </c>
      <c r="MD378">
        <v>0.88562770000000002</v>
      </c>
      <c r="ME378">
        <v>22.601330000000001</v>
      </c>
      <c r="MF378" s="1">
        <v>1.2807669999999999E-3</v>
      </c>
      <c r="MG378" s="1">
        <v>0.38279669999999999</v>
      </c>
      <c r="MH378">
        <v>0.88737370000000004</v>
      </c>
      <c r="MI378">
        <v>22.492000000000001</v>
      </c>
      <c r="MJ378" s="1">
        <v>1.0738E-3</v>
      </c>
      <c r="MK378" s="1">
        <v>0.32017220000000002</v>
      </c>
      <c r="ML378">
        <v>0.88931400000000005</v>
      </c>
      <c r="MM378">
        <v>22.13458</v>
      </c>
      <c r="MN378" s="1">
        <v>9.1827819999999998E-4</v>
      </c>
      <c r="MO378" s="1">
        <v>0.27295140000000001</v>
      </c>
      <c r="MP378">
        <v>0.89120390000000005</v>
      </c>
      <c r="MQ378">
        <v>21.82338</v>
      </c>
      <c r="MR378" s="1">
        <v>8.0259120000000003E-4</v>
      </c>
      <c r="MS378" s="1">
        <v>0.23784379999999999</v>
      </c>
      <c r="MT378">
        <v>0.89304209999999995</v>
      </c>
      <c r="MU378">
        <v>21.552510000000002</v>
      </c>
      <c r="MV378" s="1">
        <v>7.1506849999999997E-4</v>
      </c>
      <c r="MW378" s="1">
        <v>0.21130750000000001</v>
      </c>
      <c r="MX378">
        <v>0.89478210000000002</v>
      </c>
      <c r="MY378">
        <v>21.744260000000001</v>
      </c>
      <c r="MZ378" s="1">
        <v>6.4595600000000005E-4</v>
      </c>
      <c r="NA378" s="1">
        <v>0.19042829999999999</v>
      </c>
      <c r="NB378">
        <v>0.89684889999999995</v>
      </c>
      <c r="NC378">
        <v>21.400860000000002</v>
      </c>
      <c r="ND378" s="1">
        <v>5.8961250000000005E-4</v>
      </c>
      <c r="NE378" s="1">
        <v>0.17334440000000001</v>
      </c>
      <c r="NF378">
        <v>0.89915449999999997</v>
      </c>
      <c r="NG378">
        <v>21.493310000000001</v>
      </c>
      <c r="NH378" s="1">
        <v>5.4224519999999997E-4</v>
      </c>
      <c r="NI378" s="1">
        <v>0.15895870000000001</v>
      </c>
      <c r="NJ378">
        <v>0.90182280000000004</v>
      </c>
      <c r="NK378">
        <v>21.469360000000002</v>
      </c>
      <c r="NL378" s="1">
        <v>5.0224809999999999E-4</v>
      </c>
      <c r="NM378" s="1">
        <v>0.14675479999999999</v>
      </c>
      <c r="NN378">
        <v>0.90470139999999999</v>
      </c>
      <c r="NO378">
        <v>21.38083</v>
      </c>
      <c r="NP378" s="1">
        <v>4.6836430000000002E-4</v>
      </c>
      <c r="NQ378" s="1">
        <v>0.1363685</v>
      </c>
      <c r="NR378">
        <v>0.90761599999999998</v>
      </c>
      <c r="NS378">
        <v>21.160720000000001</v>
      </c>
      <c r="NT378" s="1">
        <v>4.395181E-4</v>
      </c>
      <c r="NU378" s="1">
        <v>0.12750449999999999</v>
      </c>
      <c r="NV378">
        <v>0.91041950000000005</v>
      </c>
      <c r="NW378">
        <v>20.925650000000001</v>
      </c>
      <c r="NX378" s="1">
        <v>4.1450990000000001E-4</v>
      </c>
      <c r="NY378" s="1">
        <v>0.1198342</v>
      </c>
      <c r="NZ378">
        <v>0.91309149999999994</v>
      </c>
      <c r="OA378">
        <v>20.8919</v>
      </c>
      <c r="OB378" s="1">
        <v>3.9242600000000003E-4</v>
      </c>
      <c r="OC378" s="1">
        <v>0.1130661</v>
      </c>
      <c r="OD378">
        <v>0.91551610000000005</v>
      </c>
      <c r="OE378">
        <v>21.506340000000002</v>
      </c>
      <c r="OF378" s="1">
        <v>3.7246970000000002E-4</v>
      </c>
      <c r="OG378" s="1">
        <v>0.1069934</v>
      </c>
      <c r="OH378">
        <v>0.91717280000000001</v>
      </c>
      <c r="OI378">
        <v>22.233090000000001</v>
      </c>
      <c r="OJ378" s="1">
        <v>3.5401619999999998E-4</v>
      </c>
      <c r="OK378" s="1">
        <v>0.10144980000000001</v>
      </c>
    </row>
    <row r="379" spans="1:401" x14ac:dyDescent="0.35">
      <c r="A379">
        <v>388</v>
      </c>
      <c r="B379" t="s">
        <v>4</v>
      </c>
      <c r="C379" t="s">
        <v>364</v>
      </c>
      <c r="D379" t="s">
        <v>386</v>
      </c>
      <c r="E379">
        <v>787.93240000000003</v>
      </c>
      <c r="F379">
        <v>0.37862040000000002</v>
      </c>
      <c r="G379">
        <v>18.11881</v>
      </c>
      <c r="H379">
        <v>0</v>
      </c>
      <c r="I379">
        <v>0</v>
      </c>
      <c r="J379">
        <v>0.3779749</v>
      </c>
      <c r="K379">
        <v>18.388760000000001</v>
      </c>
      <c r="L379">
        <v>0</v>
      </c>
      <c r="M379">
        <v>0</v>
      </c>
      <c r="N379">
        <v>0.37723669999999998</v>
      </c>
      <c r="O379">
        <v>18.65484</v>
      </c>
      <c r="P379">
        <v>0</v>
      </c>
      <c r="Q379">
        <v>0</v>
      </c>
      <c r="R379">
        <v>0.37658940000000002</v>
      </c>
      <c r="S379">
        <v>18.910029999999999</v>
      </c>
      <c r="T379">
        <v>0</v>
      </c>
      <c r="U379">
        <v>0</v>
      </c>
      <c r="V379">
        <v>0.37598209999999999</v>
      </c>
      <c r="W379">
        <v>19.25863</v>
      </c>
      <c r="X379">
        <v>0</v>
      </c>
      <c r="Y379">
        <v>0</v>
      </c>
      <c r="Z379">
        <v>0.37543710000000002</v>
      </c>
      <c r="AA379">
        <v>19.474519999999998</v>
      </c>
      <c r="AB379">
        <v>0</v>
      </c>
      <c r="AC379">
        <v>0</v>
      </c>
      <c r="AD379">
        <v>0.3749615</v>
      </c>
      <c r="AE379">
        <v>19.43299</v>
      </c>
      <c r="AF379">
        <v>0</v>
      </c>
      <c r="AG379">
        <v>0</v>
      </c>
      <c r="AH379">
        <v>0.37437870000000001</v>
      </c>
      <c r="AI379">
        <v>19.339490000000001</v>
      </c>
      <c r="AJ379">
        <v>0</v>
      </c>
      <c r="AK379">
        <v>0</v>
      </c>
      <c r="AL379">
        <v>0.3738051</v>
      </c>
      <c r="AM379">
        <v>19.160160000000001</v>
      </c>
      <c r="AN379">
        <v>0</v>
      </c>
      <c r="AO379">
        <v>0</v>
      </c>
      <c r="AP379">
        <v>0.37327260000000001</v>
      </c>
      <c r="AQ379">
        <v>19.23967</v>
      </c>
      <c r="AR379">
        <v>0</v>
      </c>
      <c r="AS379">
        <v>0</v>
      </c>
      <c r="AT379">
        <v>0.37280059999999998</v>
      </c>
      <c r="AU379">
        <v>19.479330000000001</v>
      </c>
      <c r="AV379">
        <v>0</v>
      </c>
      <c r="AW379">
        <v>0</v>
      </c>
      <c r="AX379">
        <v>0.37232850000000001</v>
      </c>
      <c r="AY379">
        <v>19.692489999999999</v>
      </c>
      <c r="AZ379">
        <v>0</v>
      </c>
      <c r="BA379">
        <v>0</v>
      </c>
      <c r="BB379">
        <v>0.37189460000000002</v>
      </c>
      <c r="BC379">
        <v>19.945910000000001</v>
      </c>
      <c r="BD379">
        <v>0</v>
      </c>
      <c r="BE379">
        <v>0</v>
      </c>
      <c r="BF379">
        <v>0.37152780000000002</v>
      </c>
      <c r="BG379">
        <v>20.000599999999999</v>
      </c>
      <c r="BH379">
        <v>0</v>
      </c>
      <c r="BI379">
        <v>0</v>
      </c>
      <c r="BJ379">
        <v>0.37113089999999999</v>
      </c>
      <c r="BK379">
        <v>19.990030000000001</v>
      </c>
      <c r="BL379">
        <v>0</v>
      </c>
      <c r="BM379">
        <v>0</v>
      </c>
      <c r="BN379">
        <v>0.37074220000000002</v>
      </c>
      <c r="BO379">
        <v>19.956620000000001</v>
      </c>
      <c r="BP379">
        <v>0</v>
      </c>
      <c r="BQ379">
        <v>0</v>
      </c>
      <c r="BR379">
        <v>0.37032979999999999</v>
      </c>
      <c r="BS379">
        <v>19.876139999999999</v>
      </c>
      <c r="BT379">
        <v>0</v>
      </c>
      <c r="BU379">
        <v>0</v>
      </c>
      <c r="BV379">
        <v>0.36986039999999998</v>
      </c>
      <c r="BW379">
        <v>19.899049999999999</v>
      </c>
      <c r="BX379">
        <v>0</v>
      </c>
      <c r="BY379">
        <v>0</v>
      </c>
      <c r="BZ379">
        <v>0.36943860000000001</v>
      </c>
      <c r="CA379">
        <v>19.707519999999999</v>
      </c>
      <c r="CB379">
        <v>1.4441909999999999E-29</v>
      </c>
      <c r="CC379">
        <v>6.4251160000000002E-27</v>
      </c>
      <c r="CD379">
        <v>0.36904730000000002</v>
      </c>
      <c r="CE379">
        <v>19.617899999999999</v>
      </c>
      <c r="CF379" s="1">
        <v>3.8901980000000001E-23</v>
      </c>
      <c r="CG379" s="1">
        <v>1.6639399999999999E-20</v>
      </c>
      <c r="CH379">
        <v>0.36870360000000002</v>
      </c>
      <c r="CI379">
        <v>19.38222</v>
      </c>
      <c r="CJ379" s="1">
        <v>6.4118690000000004E-16</v>
      </c>
      <c r="CK379" s="1">
        <v>2.842747E-13</v>
      </c>
      <c r="CL379">
        <v>0.36835580000000001</v>
      </c>
      <c r="CM379">
        <v>19.189150000000001</v>
      </c>
      <c r="CN379" s="1">
        <v>1.5938800000000001E-11</v>
      </c>
      <c r="CO379" s="1">
        <v>6.6803140000000001E-9</v>
      </c>
      <c r="CP379">
        <v>0.36801879999999998</v>
      </c>
      <c r="CQ379">
        <v>19.061509999999998</v>
      </c>
      <c r="CR379" s="1">
        <v>2.2187499999999999E-8</v>
      </c>
      <c r="CS379" s="1">
        <v>9.0773739999999994E-6</v>
      </c>
      <c r="CT379">
        <v>0.36766529999999997</v>
      </c>
      <c r="CU379">
        <v>18.970289999999999</v>
      </c>
      <c r="CV379" s="1">
        <v>6.1659469999999999E-6</v>
      </c>
      <c r="CW379" s="1">
        <v>2.5196939999999998E-3</v>
      </c>
      <c r="CX379">
        <v>0.36726449999999999</v>
      </c>
      <c r="CY379">
        <v>18.816559999999999</v>
      </c>
      <c r="CZ379" s="1">
        <v>5.314308E-4</v>
      </c>
      <c r="DA379" s="1">
        <v>0.2184536</v>
      </c>
      <c r="DB379">
        <v>0.36686469999999999</v>
      </c>
      <c r="DC379">
        <v>18.961559999999999</v>
      </c>
      <c r="DD379" s="1">
        <v>1.8139860000000001E-2</v>
      </c>
      <c r="DE379" s="1">
        <v>7.5236219999999996</v>
      </c>
      <c r="DF379">
        <v>0.36633670000000002</v>
      </c>
      <c r="DG379">
        <v>18.88081</v>
      </c>
      <c r="DH379" s="1">
        <v>0.28618290000000002</v>
      </c>
      <c r="DI379" s="1">
        <v>120.0637</v>
      </c>
      <c r="DJ379">
        <v>0.36561470000000001</v>
      </c>
      <c r="DK379">
        <v>18.929770000000001</v>
      </c>
      <c r="DL379" s="1">
        <v>2.341272</v>
      </c>
      <c r="DM379">
        <v>994.00699999999995</v>
      </c>
      <c r="DN379">
        <v>0.36474259999999997</v>
      </c>
      <c r="DO379">
        <v>19.012450000000001</v>
      </c>
      <c r="DP379" s="1">
        <v>10.856019999999999</v>
      </c>
      <c r="DQ379">
        <v>4666.9359999999997</v>
      </c>
      <c r="DR379">
        <v>0.36377779999999998</v>
      </c>
      <c r="DS379">
        <v>19.018160000000002</v>
      </c>
      <c r="DT379">
        <v>30.678170000000001</v>
      </c>
      <c r="DU379">
        <v>13358.96</v>
      </c>
      <c r="DV379">
        <v>0.36285070000000003</v>
      </c>
      <c r="DW379">
        <v>18.8629</v>
      </c>
      <c r="DX379">
        <v>56.179220000000001</v>
      </c>
      <c r="DY379">
        <v>24758.86</v>
      </c>
      <c r="DZ379">
        <v>0.36183929999999997</v>
      </c>
      <c r="EA379">
        <v>18.699829999999999</v>
      </c>
      <c r="EB379">
        <v>69.950100000000006</v>
      </c>
      <c r="EC379">
        <v>31198.03</v>
      </c>
      <c r="ED379">
        <v>0.36075479999999999</v>
      </c>
      <c r="EE379">
        <v>18.657920000000001</v>
      </c>
      <c r="EF379">
        <v>61.580399999999997</v>
      </c>
      <c r="EG379">
        <v>27784.13</v>
      </c>
      <c r="EH379">
        <v>0.3595486</v>
      </c>
      <c r="EI379">
        <v>19.088979999999999</v>
      </c>
      <c r="EJ379">
        <v>39.79636</v>
      </c>
      <c r="EK379">
        <v>18157.84</v>
      </c>
      <c r="EL379">
        <v>0.35829820000000001</v>
      </c>
      <c r="EM379">
        <v>19.442599999999999</v>
      </c>
      <c r="EN379">
        <v>19.59262</v>
      </c>
      <c r="EO379">
        <v>9035.0079999999998</v>
      </c>
      <c r="EP379">
        <v>0.35699370000000002</v>
      </c>
      <c r="EQ379">
        <v>19.809899999999999</v>
      </c>
      <c r="ER379">
        <v>7.5576860000000003</v>
      </c>
      <c r="ES379">
        <v>3520.6779999999999</v>
      </c>
      <c r="ET379">
        <v>0.35562919999999998</v>
      </c>
      <c r="EU379">
        <v>20.228449999999999</v>
      </c>
      <c r="EV379">
        <v>2.3696869999999999</v>
      </c>
      <c r="EW379">
        <v>1113.6969999999999</v>
      </c>
      <c r="EX379">
        <v>0.35424549999999999</v>
      </c>
      <c r="EY379">
        <v>20.344149999999999</v>
      </c>
      <c r="EZ379">
        <v>0.64155220000000002</v>
      </c>
      <c r="FA379">
        <v>303.40929999999997</v>
      </c>
      <c r="FB379">
        <v>0.35272199999999998</v>
      </c>
      <c r="FC379">
        <v>20.138719999999999</v>
      </c>
      <c r="FD379">
        <v>0.1769694</v>
      </c>
      <c r="FE379">
        <v>83.472030000000004</v>
      </c>
      <c r="FF379">
        <v>0.35115800000000003</v>
      </c>
      <c r="FG379">
        <v>19.93975</v>
      </c>
      <c r="FH379">
        <v>7.0670499999999997E-2</v>
      </c>
      <c r="FI379">
        <v>32.826819999999998</v>
      </c>
      <c r="FJ379">
        <v>0.3494333</v>
      </c>
      <c r="FK379">
        <v>19.773710000000001</v>
      </c>
      <c r="FL379">
        <v>4.7669709999999997E-2</v>
      </c>
      <c r="FM379">
        <v>21.881319999999999</v>
      </c>
      <c r="FN379">
        <v>0.34773349999999997</v>
      </c>
      <c r="FO379">
        <v>20.01399</v>
      </c>
      <c r="FP379">
        <v>4.1428760000000002E-2</v>
      </c>
      <c r="FQ379">
        <v>18.985510000000001</v>
      </c>
      <c r="FR379">
        <v>0.34634569999999998</v>
      </c>
      <c r="FS379">
        <v>20.299890000000001</v>
      </c>
      <c r="FT379">
        <v>3.8426580000000002E-2</v>
      </c>
      <c r="FU379">
        <v>17.626380000000001</v>
      </c>
      <c r="FV379">
        <v>0.34495989999999999</v>
      </c>
      <c r="FW379">
        <v>20.516449999999999</v>
      </c>
      <c r="FX379" s="1">
        <v>3.6066819999999999E-2</v>
      </c>
      <c r="FY379">
        <v>16.570599999999999</v>
      </c>
      <c r="FZ379">
        <v>0.34348600000000001</v>
      </c>
      <c r="GA379">
        <v>20.713139999999999</v>
      </c>
      <c r="GB379" s="1">
        <v>3.3853319999999999E-2</v>
      </c>
      <c r="GC379">
        <v>15.582560000000001</v>
      </c>
      <c r="GD379">
        <v>0.3422057</v>
      </c>
      <c r="GE379">
        <v>20.5931</v>
      </c>
      <c r="GF379" s="1">
        <v>3.1741819999999997E-2</v>
      </c>
      <c r="GG379">
        <v>14.631349999999999</v>
      </c>
      <c r="GH379">
        <v>0.34100639999999999</v>
      </c>
      <c r="GI379">
        <v>20.38232</v>
      </c>
      <c r="GJ379" s="1">
        <v>2.983164E-2</v>
      </c>
      <c r="GK379" s="1">
        <v>13.76742</v>
      </c>
      <c r="GL379">
        <v>0.33982489999999999</v>
      </c>
      <c r="GM379">
        <v>20.15474</v>
      </c>
      <c r="GN379" s="1">
        <v>2.830949E-2</v>
      </c>
      <c r="GO379" s="1">
        <v>13.07164</v>
      </c>
      <c r="GP379">
        <v>0.33839970000000003</v>
      </c>
      <c r="GQ379">
        <v>19.911650000000002</v>
      </c>
      <c r="GR379" s="1">
        <v>2.733578E-2</v>
      </c>
      <c r="GS379" s="1">
        <v>12.632999999999999</v>
      </c>
      <c r="GT379">
        <v>0.3370668</v>
      </c>
      <c r="GU379">
        <v>19.677869999999999</v>
      </c>
      <c r="GV379" s="1">
        <v>2.7039150000000001E-2</v>
      </c>
      <c r="GW379" s="1">
        <v>12.50395</v>
      </c>
      <c r="GX379">
        <v>0.33916000000000002</v>
      </c>
      <c r="GY379">
        <v>19.77139</v>
      </c>
      <c r="GZ379" s="1">
        <v>2.7290990000000001E-2</v>
      </c>
      <c r="HA379" s="1">
        <v>12.542899999999999</v>
      </c>
      <c r="HB379">
        <v>0.34148410000000001</v>
      </c>
      <c r="HC379">
        <v>19.715170000000001</v>
      </c>
      <c r="HD379" s="1">
        <v>2.7615859999999999E-2</v>
      </c>
      <c r="HE379" s="1">
        <v>12.61115</v>
      </c>
      <c r="HF379">
        <v>0.3439063</v>
      </c>
      <c r="HG379">
        <v>19.68871</v>
      </c>
      <c r="HH379" s="1">
        <v>2.766644E-2</v>
      </c>
      <c r="HI379" s="1">
        <v>12.55673</v>
      </c>
      <c r="HJ379">
        <v>0.34648659999999998</v>
      </c>
      <c r="HK379">
        <v>19.481629999999999</v>
      </c>
      <c r="HL379" s="1">
        <v>2.721637E-2</v>
      </c>
      <c r="HM379" s="1">
        <v>12.273110000000001</v>
      </c>
      <c r="HN379">
        <v>0.34958430000000001</v>
      </c>
      <c r="HO379">
        <v>19.34496</v>
      </c>
      <c r="HP379" s="1">
        <v>2.628024E-2</v>
      </c>
      <c r="HQ379" s="1">
        <v>11.759510000000001</v>
      </c>
      <c r="HR379">
        <v>0.35260710000000001</v>
      </c>
      <c r="HS379">
        <v>19.13579</v>
      </c>
      <c r="HT379" s="1">
        <v>2.4965190000000002E-2</v>
      </c>
      <c r="HU379" s="1">
        <v>11.0893</v>
      </c>
      <c r="HV379">
        <v>0.35589769999999998</v>
      </c>
      <c r="HW379">
        <v>18.776900000000001</v>
      </c>
      <c r="HX379" s="1">
        <v>2.3382320000000002E-2</v>
      </c>
      <c r="HY379" s="1">
        <v>10.306839999999999</v>
      </c>
      <c r="HZ379">
        <v>0.35957430000000001</v>
      </c>
      <c r="IA379">
        <v>18.48508</v>
      </c>
      <c r="IB379" s="1">
        <v>2.1726470000000001E-2</v>
      </c>
      <c r="IC379" s="1">
        <v>9.4911949999999994</v>
      </c>
      <c r="ID379">
        <v>0.36418319999999998</v>
      </c>
      <c r="IE379">
        <v>18.492930000000001</v>
      </c>
      <c r="IF379" s="1">
        <v>2.0126959999999999E-2</v>
      </c>
      <c r="IG379" s="1">
        <v>8.6947010000000002</v>
      </c>
      <c r="IH379">
        <v>0.36913299999999999</v>
      </c>
      <c r="II379">
        <v>18.51286</v>
      </c>
      <c r="IJ379" s="1">
        <v>1.8559429999999998E-2</v>
      </c>
      <c r="IK379" s="1">
        <v>7.9242379999999999</v>
      </c>
      <c r="IL379">
        <v>0.38084659999999998</v>
      </c>
      <c r="IM379">
        <v>18.841519999999999</v>
      </c>
      <c r="IN379" s="1">
        <v>1.7146160000000001E-2</v>
      </c>
      <c r="IO379" s="1">
        <v>7.1576430000000002</v>
      </c>
      <c r="IP379">
        <v>0.3965921</v>
      </c>
      <c r="IQ379">
        <v>18.805019999999999</v>
      </c>
      <c r="IR379" s="1">
        <v>1.5746420000000001E-2</v>
      </c>
      <c r="IS379" s="1">
        <v>6.3916909999999998</v>
      </c>
      <c r="IT379">
        <v>0.4140566</v>
      </c>
      <c r="IU379">
        <v>18.748100000000001</v>
      </c>
      <c r="IV379" s="1">
        <v>1.4462910000000001E-2</v>
      </c>
      <c r="IW379" s="1">
        <v>5.7008960000000002</v>
      </c>
      <c r="IX379">
        <v>0.43296020000000002</v>
      </c>
      <c r="IY379">
        <v>18.70748</v>
      </c>
      <c r="IZ379" s="1">
        <v>1.32792E-2</v>
      </c>
      <c r="JA379" s="1">
        <v>5.0826570000000002</v>
      </c>
      <c r="JB379">
        <v>0.45345730000000001</v>
      </c>
      <c r="JC379">
        <v>18.636489999999998</v>
      </c>
      <c r="JD379" s="1">
        <v>1.218984E-2</v>
      </c>
      <c r="JE379" s="1">
        <v>4.5300779999999996</v>
      </c>
      <c r="JF379">
        <v>0.47656140000000002</v>
      </c>
      <c r="JG379">
        <v>18.95673</v>
      </c>
      <c r="JH379" s="1">
        <v>1.118769E-2</v>
      </c>
      <c r="JI379" s="1">
        <v>4.0318569999999996</v>
      </c>
      <c r="JJ379">
        <v>0.50344330000000004</v>
      </c>
      <c r="JK379">
        <v>19.200700000000001</v>
      </c>
      <c r="JL379" s="1">
        <v>1.0279160000000001E-2</v>
      </c>
      <c r="JM379" s="1">
        <v>3.583526</v>
      </c>
      <c r="JN379">
        <v>0.53539619999999999</v>
      </c>
      <c r="JO379">
        <v>19.376560000000001</v>
      </c>
      <c r="JP379" s="1">
        <v>9.4569779999999996E-3</v>
      </c>
      <c r="JQ379" s="1">
        <v>3.1797049999999998</v>
      </c>
      <c r="JR379">
        <v>0.57223449999999998</v>
      </c>
      <c r="JS379">
        <v>19.735050000000001</v>
      </c>
      <c r="JT379" s="1">
        <v>8.6927559999999994E-3</v>
      </c>
      <c r="JU379" s="1">
        <v>2.815029</v>
      </c>
      <c r="JV379">
        <v>0.61806689999999997</v>
      </c>
      <c r="JW379">
        <v>19.87135</v>
      </c>
      <c r="JX379" s="1">
        <v>7.9615659999999998E-3</v>
      </c>
      <c r="JY379" s="1">
        <v>2.474132</v>
      </c>
      <c r="JZ379">
        <v>0.67674990000000002</v>
      </c>
      <c r="KA379">
        <v>19.81841</v>
      </c>
      <c r="KB379" s="1">
        <v>7.3412779999999997E-3</v>
      </c>
      <c r="KC379" s="1">
        <v>2.1761050000000002</v>
      </c>
      <c r="KD379">
        <v>0.68265019999999998</v>
      </c>
      <c r="KE379">
        <v>19.543479999999999</v>
      </c>
      <c r="KF379" s="1">
        <v>6.7266189999999997E-3</v>
      </c>
      <c r="KG379" s="1">
        <v>1.9797199999999999</v>
      </c>
      <c r="KH379">
        <v>0.67951669999999997</v>
      </c>
      <c r="KI379">
        <v>19.42681</v>
      </c>
      <c r="KJ379" s="1">
        <v>6.1948840000000003E-3</v>
      </c>
      <c r="KK379" s="1">
        <v>1.8284560000000001</v>
      </c>
      <c r="KL379">
        <v>0.67628940000000004</v>
      </c>
      <c r="KM379">
        <v>19.893180000000001</v>
      </c>
      <c r="KN379" s="1">
        <v>5.6952390000000004E-3</v>
      </c>
      <c r="KO379" s="1">
        <v>1.6868179999999999</v>
      </c>
      <c r="KP379">
        <v>0.67395570000000005</v>
      </c>
      <c r="KQ379">
        <v>20.396319999999999</v>
      </c>
      <c r="KR379" s="1">
        <v>5.2173330000000002E-3</v>
      </c>
      <c r="KS379" s="1">
        <v>1.54772</v>
      </c>
      <c r="KT379">
        <v>0.6722631</v>
      </c>
      <c r="KU379">
        <v>20.981750000000002</v>
      </c>
      <c r="KV379" s="1">
        <v>4.7621419999999996E-3</v>
      </c>
      <c r="KW379" s="1">
        <v>1.4137459999999999</v>
      </c>
      <c r="KX379">
        <v>0.67096330000000004</v>
      </c>
      <c r="KY379">
        <v>21.50714</v>
      </c>
      <c r="KZ379" s="1">
        <v>4.3209119999999997E-3</v>
      </c>
      <c r="LA379" s="1">
        <v>1.283814</v>
      </c>
      <c r="LB379">
        <v>0.66992719999999994</v>
      </c>
      <c r="LC379">
        <v>21.554739999999999</v>
      </c>
      <c r="LD379" s="1">
        <v>3.8917869999999999E-3</v>
      </c>
      <c r="LE379" s="1">
        <v>1.1571769999999999</v>
      </c>
      <c r="LF379">
        <v>0.66986100000000004</v>
      </c>
      <c r="LG379">
        <v>21.313040000000001</v>
      </c>
      <c r="LH379" s="1">
        <v>3.4738949999999998E-3</v>
      </c>
      <c r="LI379" s="1">
        <v>1.032872</v>
      </c>
      <c r="LJ379">
        <v>0.66960299999999995</v>
      </c>
      <c r="LK379">
        <v>21.092639999999999</v>
      </c>
      <c r="LL379" s="1">
        <v>3.0616129999999999E-3</v>
      </c>
      <c r="LM379" s="1">
        <v>0.9107246</v>
      </c>
      <c r="LN379">
        <v>0.66915939999999996</v>
      </c>
      <c r="LO379">
        <v>20.93083</v>
      </c>
      <c r="LP379" s="1">
        <v>2.6558609999999998E-3</v>
      </c>
      <c r="LQ379" s="1">
        <v>0.79080689999999998</v>
      </c>
      <c r="LR379">
        <v>0.66895839999999995</v>
      </c>
      <c r="LS379">
        <v>21.373640000000002</v>
      </c>
      <c r="LT379" s="1">
        <v>2.2634859999999999E-3</v>
      </c>
      <c r="LU379" s="1">
        <v>0.67450019999999999</v>
      </c>
      <c r="LV379">
        <v>0.66900190000000004</v>
      </c>
      <c r="LW379">
        <v>21.788679999999999</v>
      </c>
      <c r="LX379" s="1">
        <v>1.8985129999999999E-3</v>
      </c>
      <c r="LY379" s="1">
        <v>0.56591789999999997</v>
      </c>
      <c r="LZ379">
        <v>0.66941410000000001</v>
      </c>
      <c r="MA379">
        <v>22.26277</v>
      </c>
      <c r="MB379" s="1">
        <v>1.575419E-3</v>
      </c>
      <c r="MC379" s="1">
        <v>0.46942080000000003</v>
      </c>
      <c r="MD379">
        <v>0.67019189999999995</v>
      </c>
      <c r="ME379">
        <v>22.549189999999999</v>
      </c>
      <c r="MF379" s="1">
        <v>1.3058519999999999E-3</v>
      </c>
      <c r="MG379" s="1">
        <v>0.38855469999999998</v>
      </c>
      <c r="MH379">
        <v>0.6711838</v>
      </c>
      <c r="MI379">
        <v>22.438269999999999</v>
      </c>
      <c r="MJ379" s="1">
        <v>1.093168E-3</v>
      </c>
      <c r="MK379" s="1">
        <v>0.32455699999999998</v>
      </c>
      <c r="ML379">
        <v>0.67235999999999996</v>
      </c>
      <c r="MM379">
        <v>22.076550000000001</v>
      </c>
      <c r="MN379" s="1">
        <v>9.3272540000000005E-4</v>
      </c>
      <c r="MO379" s="1">
        <v>0.2761439</v>
      </c>
      <c r="MP379">
        <v>0.67356680000000002</v>
      </c>
      <c r="MQ379">
        <v>21.781770000000002</v>
      </c>
      <c r="MR379" s="1">
        <v>8.1339149999999996E-4</v>
      </c>
      <c r="MS379" s="1">
        <v>0.2401374</v>
      </c>
      <c r="MT379">
        <v>0.67477509999999996</v>
      </c>
      <c r="MU379">
        <v>21.527190000000001</v>
      </c>
      <c r="MV379" s="1">
        <v>7.233993E-4</v>
      </c>
      <c r="MW379" s="1">
        <v>0.21300359999999999</v>
      </c>
      <c r="MX379">
        <v>0.67593579999999998</v>
      </c>
      <c r="MY379">
        <v>21.74567</v>
      </c>
      <c r="MZ379" s="1">
        <v>6.5264330000000005E-4</v>
      </c>
      <c r="NA379" s="1">
        <v>0.19173180000000001</v>
      </c>
      <c r="NB379">
        <v>0.67731669999999999</v>
      </c>
      <c r="NC379">
        <v>21.423449999999999</v>
      </c>
      <c r="ND379" s="1">
        <v>5.9521909999999995E-4</v>
      </c>
      <c r="NE379" s="1">
        <v>0.17441570000000001</v>
      </c>
      <c r="NF379">
        <v>0.6789037</v>
      </c>
      <c r="NG379">
        <v>21.53275</v>
      </c>
      <c r="NH379" s="1">
        <v>5.4703230000000002E-4</v>
      </c>
      <c r="NI379" s="1">
        <v>0.1598716</v>
      </c>
      <c r="NJ379">
        <v>0.6807202</v>
      </c>
      <c r="NK379">
        <v>21.508040000000001</v>
      </c>
      <c r="NL379" s="1">
        <v>5.0634880000000005E-4</v>
      </c>
      <c r="NM379" s="1">
        <v>0.14754829999999999</v>
      </c>
      <c r="NN379">
        <v>0.68270750000000002</v>
      </c>
      <c r="NO379">
        <v>21.39988</v>
      </c>
      <c r="NP379" s="1">
        <v>4.7188919999999998E-4</v>
      </c>
      <c r="NQ379" s="1">
        <v>0.13707169999999999</v>
      </c>
      <c r="NR379">
        <v>0.68479279999999998</v>
      </c>
      <c r="NS379">
        <v>21.17407</v>
      </c>
      <c r="NT379" s="1">
        <v>4.4260129999999998E-4</v>
      </c>
      <c r="NU379" s="1">
        <v>0.12814049999999999</v>
      </c>
      <c r="NV379">
        <v>0.68678620000000001</v>
      </c>
      <c r="NW379">
        <v>20.9406</v>
      </c>
      <c r="NX379" s="1">
        <v>4.172189E-4</v>
      </c>
      <c r="NY379" s="1">
        <v>0.12041159999999999</v>
      </c>
      <c r="NZ379">
        <v>0.68879889999999999</v>
      </c>
      <c r="OA379">
        <v>20.914680000000001</v>
      </c>
      <c r="OB379" s="1">
        <v>3.9486259999999999E-4</v>
      </c>
      <c r="OC379" s="1">
        <v>0.11360480000000001</v>
      </c>
      <c r="OD379">
        <v>0.69061110000000003</v>
      </c>
      <c r="OE379">
        <v>21.54879</v>
      </c>
      <c r="OF379" s="1">
        <v>3.7469670000000001E-4</v>
      </c>
      <c r="OG379" s="1">
        <v>0.1075028</v>
      </c>
      <c r="OH379">
        <v>0.69195119999999999</v>
      </c>
      <c r="OI379">
        <v>22.277470000000001</v>
      </c>
      <c r="OJ379" s="1">
        <v>3.5604369999999997E-4</v>
      </c>
      <c r="OK379" s="1">
        <v>0.1019176</v>
      </c>
    </row>
    <row r="380" spans="1:401" x14ac:dyDescent="0.35">
      <c r="A380">
        <v>389</v>
      </c>
      <c r="B380" t="s">
        <v>4</v>
      </c>
      <c r="C380" t="s">
        <v>364</v>
      </c>
      <c r="D380" t="s">
        <v>387</v>
      </c>
      <c r="E380">
        <v>461.93360000000001</v>
      </c>
      <c r="F380">
        <v>0.98874379999999995</v>
      </c>
      <c r="G380">
        <v>18.098559999999999</v>
      </c>
      <c r="H380">
        <v>0</v>
      </c>
      <c r="I380">
        <v>0</v>
      </c>
      <c r="J380">
        <v>0.98686620000000003</v>
      </c>
      <c r="K380">
        <v>18.38383</v>
      </c>
      <c r="L380">
        <v>0</v>
      </c>
      <c r="M380">
        <v>0</v>
      </c>
      <c r="N380">
        <v>0.98479530000000004</v>
      </c>
      <c r="O380">
        <v>18.64967</v>
      </c>
      <c r="P380">
        <v>0</v>
      </c>
      <c r="Q380">
        <v>0</v>
      </c>
      <c r="R380">
        <v>0.98292429999999997</v>
      </c>
      <c r="S380">
        <v>18.901039999999998</v>
      </c>
      <c r="T380">
        <v>0</v>
      </c>
      <c r="U380">
        <v>0</v>
      </c>
      <c r="V380">
        <v>0.98110269999999999</v>
      </c>
      <c r="W380">
        <v>19.230889999999999</v>
      </c>
      <c r="X380">
        <v>0</v>
      </c>
      <c r="Y380">
        <v>0</v>
      </c>
      <c r="Z380">
        <v>0.97976859999999999</v>
      </c>
      <c r="AA380">
        <v>19.427129999999998</v>
      </c>
      <c r="AB380">
        <v>0</v>
      </c>
      <c r="AC380">
        <v>0</v>
      </c>
      <c r="AD380">
        <v>0.97829460000000001</v>
      </c>
      <c r="AE380">
        <v>19.378579999999999</v>
      </c>
      <c r="AF380">
        <v>0</v>
      </c>
      <c r="AG380">
        <v>0</v>
      </c>
      <c r="AH380">
        <v>0.97660230000000003</v>
      </c>
      <c r="AI380">
        <v>19.292560000000002</v>
      </c>
      <c r="AJ380">
        <v>0</v>
      </c>
      <c r="AK380">
        <v>0</v>
      </c>
      <c r="AL380">
        <v>0.97489230000000004</v>
      </c>
      <c r="AM380">
        <v>19.138999999999999</v>
      </c>
      <c r="AN380">
        <v>0</v>
      </c>
      <c r="AO380">
        <v>0</v>
      </c>
      <c r="AP380">
        <v>0.97332410000000003</v>
      </c>
      <c r="AQ380">
        <v>19.25469</v>
      </c>
      <c r="AR380">
        <v>0</v>
      </c>
      <c r="AS380">
        <v>0</v>
      </c>
      <c r="AT380">
        <v>0.97176499999999999</v>
      </c>
      <c r="AU380">
        <v>19.499680000000001</v>
      </c>
      <c r="AV380">
        <v>0</v>
      </c>
      <c r="AW380">
        <v>0</v>
      </c>
      <c r="AX380">
        <v>0.97013910000000003</v>
      </c>
      <c r="AY380">
        <v>19.70973</v>
      </c>
      <c r="AZ380">
        <v>0</v>
      </c>
      <c r="BA380">
        <v>0</v>
      </c>
      <c r="BB380">
        <v>0.96863160000000004</v>
      </c>
      <c r="BC380">
        <v>19.94707</v>
      </c>
      <c r="BD380">
        <v>0</v>
      </c>
      <c r="BE380">
        <v>0</v>
      </c>
      <c r="BF380">
        <v>0.96732110000000004</v>
      </c>
      <c r="BG380">
        <v>19.967369999999999</v>
      </c>
      <c r="BH380">
        <v>0</v>
      </c>
      <c r="BI380">
        <v>0</v>
      </c>
      <c r="BJ380">
        <v>0.96594599999999997</v>
      </c>
      <c r="BK380">
        <v>19.938590000000001</v>
      </c>
      <c r="BL380">
        <v>0</v>
      </c>
      <c r="BM380">
        <v>0</v>
      </c>
      <c r="BN380">
        <v>0.96457479999999995</v>
      </c>
      <c r="BO380">
        <v>19.916689999999999</v>
      </c>
      <c r="BP380">
        <v>0</v>
      </c>
      <c r="BQ380">
        <v>0</v>
      </c>
      <c r="BR380">
        <v>0.96315519999999999</v>
      </c>
      <c r="BS380">
        <v>19.857959999999999</v>
      </c>
      <c r="BT380">
        <v>0</v>
      </c>
      <c r="BU380">
        <v>0</v>
      </c>
      <c r="BV380">
        <v>0.96165</v>
      </c>
      <c r="BW380">
        <v>19.913080000000001</v>
      </c>
      <c r="BX380">
        <v>0</v>
      </c>
      <c r="BY380">
        <v>0</v>
      </c>
      <c r="BZ380">
        <v>0.96022779999999996</v>
      </c>
      <c r="CA380">
        <v>19.734999999999999</v>
      </c>
      <c r="CB380">
        <v>3.3658119999999998E-30</v>
      </c>
      <c r="CC380">
        <v>5.7045970000000001E-28</v>
      </c>
      <c r="CD380">
        <v>0.95886729999999998</v>
      </c>
      <c r="CE380">
        <v>19.645610000000001</v>
      </c>
      <c r="CF380" s="1">
        <v>2.499567E-23</v>
      </c>
      <c r="CG380" s="1">
        <v>4.8086989999999999E-21</v>
      </c>
      <c r="CH380">
        <v>0.95759269999999996</v>
      </c>
      <c r="CI380">
        <v>19.387799999999999</v>
      </c>
      <c r="CJ380" s="1">
        <v>3.3046320000000002E-16</v>
      </c>
      <c r="CK380" s="1">
        <v>5.7376930000000001E-14</v>
      </c>
      <c r="CL380">
        <v>0.95639459999999998</v>
      </c>
      <c r="CM380">
        <v>19.17407</v>
      </c>
      <c r="CN380" s="1">
        <v>9.5588849999999998E-12</v>
      </c>
      <c r="CO380" s="1">
        <v>1.817358E-9</v>
      </c>
      <c r="CP380">
        <v>0.95518170000000002</v>
      </c>
      <c r="CQ380">
        <v>19.03886</v>
      </c>
      <c r="CR380" s="1">
        <v>1.4287659999999999E-8</v>
      </c>
      <c r="CS380" s="1">
        <v>2.8574840000000002E-6</v>
      </c>
      <c r="CT380">
        <v>0.95394820000000002</v>
      </c>
      <c r="CU380">
        <v>18.948550000000001</v>
      </c>
      <c r="CV380" s="1">
        <v>4.2295220000000001E-6</v>
      </c>
      <c r="CW380" s="1">
        <v>8.8191680000000001E-4</v>
      </c>
      <c r="CX380">
        <v>0.95266340000000005</v>
      </c>
      <c r="CY380">
        <v>18.812149999999999</v>
      </c>
      <c r="CZ380" s="1">
        <v>3.859747E-4</v>
      </c>
      <c r="DA380" s="1">
        <v>8.3390619999999999E-2</v>
      </c>
      <c r="DB380">
        <v>0.95151010000000003</v>
      </c>
      <c r="DC380">
        <v>18.972110000000001</v>
      </c>
      <c r="DD380" s="1">
        <v>1.3892399999999999E-2</v>
      </c>
      <c r="DE380" s="1">
        <v>3.097594</v>
      </c>
      <c r="DF380">
        <v>0.95012090000000005</v>
      </c>
      <c r="DG380">
        <v>18.89367</v>
      </c>
      <c r="DH380" s="1">
        <v>0.2303422</v>
      </c>
      <c r="DI380" s="1">
        <v>52.910249999999998</v>
      </c>
      <c r="DJ380">
        <v>0.94823460000000004</v>
      </c>
      <c r="DK380">
        <v>18.93271</v>
      </c>
      <c r="DL380" s="1">
        <v>1.974545</v>
      </c>
      <c r="DM380">
        <v>466.1035</v>
      </c>
      <c r="DN380">
        <v>0.94589219999999996</v>
      </c>
      <c r="DO380">
        <v>19.00339</v>
      </c>
      <c r="DP380" s="1">
        <v>9.5672630000000005</v>
      </c>
      <c r="DQ380">
        <v>2317.5070000000001</v>
      </c>
      <c r="DR380">
        <v>0.94327629999999996</v>
      </c>
      <c r="DS380">
        <v>18.990449999999999</v>
      </c>
      <c r="DT380">
        <v>28.178909999999998</v>
      </c>
      <c r="DU380">
        <v>6996.4979999999996</v>
      </c>
      <c r="DV380">
        <v>0.94082500000000002</v>
      </c>
      <c r="DW380">
        <v>18.827549999999999</v>
      </c>
      <c r="DX380">
        <v>53.670099999999998</v>
      </c>
      <c r="DY380">
        <v>13629.41</v>
      </c>
      <c r="DZ380">
        <v>0.93795539999999999</v>
      </c>
      <c r="EA380">
        <v>18.662099999999999</v>
      </c>
      <c r="EB380">
        <v>69.373390000000001</v>
      </c>
      <c r="EC380">
        <v>18005</v>
      </c>
      <c r="ED380">
        <v>0.93485529999999994</v>
      </c>
      <c r="EE380">
        <v>18.630120000000002</v>
      </c>
      <c r="EF380">
        <v>63.292999999999999</v>
      </c>
      <c r="EG380">
        <v>16770.04</v>
      </c>
      <c r="EH380">
        <v>0.93148719999999996</v>
      </c>
      <c r="EI380">
        <v>19.079599999999999</v>
      </c>
      <c r="EJ380">
        <v>42.317540000000001</v>
      </c>
      <c r="EK380">
        <v>11434.95</v>
      </c>
      <c r="EL380">
        <v>0.92792129999999995</v>
      </c>
      <c r="EM380">
        <v>19.433779999999999</v>
      </c>
      <c r="EN380">
        <v>21.50564</v>
      </c>
      <c r="EO380">
        <v>5918.8530000000001</v>
      </c>
      <c r="EP380">
        <v>0.92443719999999996</v>
      </c>
      <c r="EQ380">
        <v>19.797360000000001</v>
      </c>
      <c r="ER380">
        <v>8.5503409999999995</v>
      </c>
      <c r="ES380">
        <v>2394.1120000000001</v>
      </c>
      <c r="ET380">
        <v>0.92065779999999997</v>
      </c>
      <c r="EU380">
        <v>20.20673</v>
      </c>
      <c r="EV380">
        <v>2.7523599999999999</v>
      </c>
      <c r="EW380">
        <v>782.40750000000003</v>
      </c>
      <c r="EX380">
        <v>0.91700519999999996</v>
      </c>
      <c r="EY380">
        <v>20.29982</v>
      </c>
      <c r="EZ380">
        <v>0.75799099999999997</v>
      </c>
      <c r="FA380">
        <v>217.7971</v>
      </c>
      <c r="FB380">
        <v>0.91280019999999995</v>
      </c>
      <c r="FC380">
        <v>20.07638</v>
      </c>
      <c r="FD380">
        <v>0.2060604</v>
      </c>
      <c r="FE380">
        <v>58.99821</v>
      </c>
      <c r="FF380">
        <v>0.90859290000000004</v>
      </c>
      <c r="FG380">
        <v>19.882639999999999</v>
      </c>
      <c r="FH380">
        <v>7.7136919999999998E-2</v>
      </c>
      <c r="FI380">
        <v>21.46274</v>
      </c>
      <c r="FJ380">
        <v>0.90378579999999997</v>
      </c>
      <c r="FK380">
        <v>19.727180000000001</v>
      </c>
      <c r="FL380">
        <v>4.9187759999999997E-2</v>
      </c>
      <c r="FM380">
        <v>13.315099999999999</v>
      </c>
      <c r="FN380">
        <v>0.89877269999999998</v>
      </c>
      <c r="FO380">
        <v>19.996860000000002</v>
      </c>
      <c r="FP380">
        <v>4.1994129999999998E-2</v>
      </c>
      <c r="FQ380">
        <v>11.285880000000001</v>
      </c>
      <c r="FR380">
        <v>0.89410820000000002</v>
      </c>
      <c r="FS380">
        <v>20.284669999999998</v>
      </c>
      <c r="FT380">
        <v>3.8792599999999997E-2</v>
      </c>
      <c r="FU380">
        <v>10.427910000000001</v>
      </c>
      <c r="FV380">
        <v>0.88968270000000005</v>
      </c>
      <c r="FW380">
        <v>20.503920000000001</v>
      </c>
      <c r="FX380" s="1">
        <v>3.6397199999999998E-2</v>
      </c>
      <c r="FY380">
        <v>9.802028</v>
      </c>
      <c r="FZ380">
        <v>0.88533770000000001</v>
      </c>
      <c r="GA380">
        <v>20.69144</v>
      </c>
      <c r="GB380" s="1">
        <v>3.4178890000000003E-2</v>
      </c>
      <c r="GC380">
        <v>9.2230559999999997</v>
      </c>
      <c r="GD380">
        <v>0.88156429999999997</v>
      </c>
      <c r="GE380">
        <v>20.536539999999999</v>
      </c>
      <c r="GF380" s="1">
        <v>3.2060030000000003E-2</v>
      </c>
      <c r="GG380">
        <v>8.6632890000000007</v>
      </c>
      <c r="GH380">
        <v>0.87781949999999997</v>
      </c>
      <c r="GI380">
        <v>20.29815</v>
      </c>
      <c r="GJ380" s="1">
        <v>3.0121169999999999E-2</v>
      </c>
      <c r="GK380" s="1">
        <v>8.1490749999999998</v>
      </c>
      <c r="GL380">
        <v>0.87408010000000003</v>
      </c>
      <c r="GM380">
        <v>20.07178</v>
      </c>
      <c r="GN380" s="1">
        <v>2.8555770000000001E-2</v>
      </c>
      <c r="GO380" s="1">
        <v>7.7268140000000001</v>
      </c>
      <c r="GP380">
        <v>0.86960910000000002</v>
      </c>
      <c r="GQ380">
        <v>19.837309999999999</v>
      </c>
      <c r="GR380" s="1">
        <v>2.7516829999999999E-2</v>
      </c>
      <c r="GS380" s="1">
        <v>7.448213</v>
      </c>
      <c r="GT380">
        <v>0.86508689999999999</v>
      </c>
      <c r="GU380">
        <v>19.61703</v>
      </c>
      <c r="GV380" s="1">
        <v>2.715298E-2</v>
      </c>
      <c r="GW380" s="1">
        <v>7.3518920000000003</v>
      </c>
      <c r="GX380">
        <v>0.86093229999999998</v>
      </c>
      <c r="GY380">
        <v>19.720929999999999</v>
      </c>
      <c r="GZ380" s="1">
        <v>2.737407E-2</v>
      </c>
      <c r="HA380" s="1">
        <v>7.4150359999999997</v>
      </c>
      <c r="HB380">
        <v>0.85661240000000005</v>
      </c>
      <c r="HC380">
        <v>19.653590000000001</v>
      </c>
      <c r="HD380" s="1">
        <v>2.7702919999999999E-2</v>
      </c>
      <c r="HE380" s="1">
        <v>7.5160260000000001</v>
      </c>
      <c r="HF380">
        <v>0.85232030000000003</v>
      </c>
      <c r="HG380">
        <v>19.614329999999999</v>
      </c>
      <c r="HH380" s="1">
        <v>2.7797869999999999E-2</v>
      </c>
      <c r="HI380" s="1">
        <v>7.5600120000000004</v>
      </c>
      <c r="HJ380">
        <v>0.84825260000000002</v>
      </c>
      <c r="HK380">
        <v>19.382930000000002</v>
      </c>
      <c r="HL380" s="1">
        <v>2.7409670000000001E-2</v>
      </c>
      <c r="HM380" s="1">
        <v>7.471984</v>
      </c>
      <c r="HN380">
        <v>0.84506159999999997</v>
      </c>
      <c r="HO380">
        <v>19.234120000000001</v>
      </c>
      <c r="HP380" s="1">
        <v>2.652552E-2</v>
      </c>
      <c r="HQ380" s="1">
        <v>7.2392430000000001</v>
      </c>
      <c r="HR380">
        <v>0.84091859999999996</v>
      </c>
      <c r="HS380">
        <v>19.030460000000001</v>
      </c>
      <c r="HT380" s="1">
        <v>2.522889E-2</v>
      </c>
      <c r="HU380" s="1">
        <v>6.9008890000000003</v>
      </c>
      <c r="HV380">
        <v>0.83765449999999997</v>
      </c>
      <c r="HW380">
        <v>18.691020000000002</v>
      </c>
      <c r="HX380" s="1">
        <v>2.3688850000000001E-2</v>
      </c>
      <c r="HY380" s="1">
        <v>6.4850370000000002</v>
      </c>
      <c r="HZ380">
        <v>0.8346673</v>
      </c>
      <c r="IA380">
        <v>18.40062</v>
      </c>
      <c r="IB380" s="1">
        <v>2.2015900000000001E-2</v>
      </c>
      <c r="IC380" s="1">
        <v>6.0274369999999999</v>
      </c>
      <c r="ID380">
        <v>0.83217779999999997</v>
      </c>
      <c r="IE380">
        <v>18.422910000000002</v>
      </c>
      <c r="IF380" s="1">
        <v>2.042737E-2</v>
      </c>
      <c r="IG380" s="1">
        <v>5.5856960000000004</v>
      </c>
      <c r="IH380">
        <v>0.82978099999999999</v>
      </c>
      <c r="II380">
        <v>18.438289999999999</v>
      </c>
      <c r="IJ380" s="1">
        <v>1.8843780000000001E-2</v>
      </c>
      <c r="IK380" s="1">
        <v>5.1474630000000001</v>
      </c>
      <c r="IL380">
        <v>0.82735219999999998</v>
      </c>
      <c r="IM380">
        <v>18.737469999999998</v>
      </c>
      <c r="IN380" s="1">
        <v>1.7413979999999999E-2</v>
      </c>
      <c r="IO380" s="1">
        <v>4.7522640000000003</v>
      </c>
      <c r="IP380">
        <v>0.82529070000000004</v>
      </c>
      <c r="IQ380">
        <v>18.677769999999999</v>
      </c>
      <c r="IR380" s="1">
        <v>1.5996699999999999E-2</v>
      </c>
      <c r="IS380" s="1">
        <v>4.3632879999999998</v>
      </c>
      <c r="IT380">
        <v>0.82378180000000001</v>
      </c>
      <c r="IU380">
        <v>18.6037</v>
      </c>
      <c r="IV380" s="1">
        <v>1.4690659999999999E-2</v>
      </c>
      <c r="IW380" s="1">
        <v>4.0018450000000003</v>
      </c>
      <c r="IX380">
        <v>0.82188139999999998</v>
      </c>
      <c r="IY380">
        <v>18.576180000000001</v>
      </c>
      <c r="IZ380" s="1">
        <v>1.348591E-2</v>
      </c>
      <c r="JA380" s="1">
        <v>3.6719430000000002</v>
      </c>
      <c r="JB380">
        <v>0.8198723</v>
      </c>
      <c r="JC380">
        <v>18.516069999999999</v>
      </c>
      <c r="JD380" s="1">
        <v>1.237742E-2</v>
      </c>
      <c r="JE380" s="1">
        <v>3.3699919999999999</v>
      </c>
      <c r="JF380">
        <v>0.81820660000000001</v>
      </c>
      <c r="JG380">
        <v>18.86477</v>
      </c>
      <c r="JH380" s="1">
        <v>1.136012E-2</v>
      </c>
      <c r="JI380" s="1">
        <v>3.0921379999999998</v>
      </c>
      <c r="JJ380">
        <v>0.81703630000000005</v>
      </c>
      <c r="JK380">
        <v>19.12152</v>
      </c>
      <c r="JL380" s="1">
        <v>1.0435639999999999E-2</v>
      </c>
      <c r="JM380" s="1">
        <v>2.837834</v>
      </c>
      <c r="JN380">
        <v>0.81652210000000003</v>
      </c>
      <c r="JO380">
        <v>19.286840000000002</v>
      </c>
      <c r="JP380" s="1">
        <v>9.5981669999999995E-3</v>
      </c>
      <c r="JQ380" s="1">
        <v>2.6066039999999999</v>
      </c>
      <c r="JR380">
        <v>0.8161429</v>
      </c>
      <c r="JS380">
        <v>19.64104</v>
      </c>
      <c r="JT380" s="1">
        <v>8.8276469999999992E-3</v>
      </c>
      <c r="JU380" s="1">
        <v>2.3947150000000001</v>
      </c>
      <c r="JV380">
        <v>0.81496440000000003</v>
      </c>
      <c r="JW380">
        <v>19.729749999999999</v>
      </c>
      <c r="JX380" s="1">
        <v>8.08124E-3</v>
      </c>
      <c r="JY380" s="1">
        <v>2.1917110000000002</v>
      </c>
      <c r="JZ380">
        <v>0.81452610000000003</v>
      </c>
      <c r="KA380">
        <v>19.638359999999999</v>
      </c>
      <c r="KB380" s="1">
        <v>7.448423E-3</v>
      </c>
      <c r="KC380" s="1">
        <v>2.0176189999999998</v>
      </c>
      <c r="KD380">
        <v>0.81446649999999998</v>
      </c>
      <c r="KE380">
        <v>19.378509999999999</v>
      </c>
      <c r="KF380" s="1">
        <v>6.7993079999999996E-3</v>
      </c>
      <c r="KG380" s="1">
        <v>1.8401369999999999</v>
      </c>
      <c r="KH380">
        <v>0.81330910000000001</v>
      </c>
      <c r="KI380">
        <v>19.296530000000001</v>
      </c>
      <c r="KJ380" s="1">
        <v>6.258675E-3</v>
      </c>
      <c r="KK380" s="1">
        <v>1.694423</v>
      </c>
      <c r="KL380">
        <v>0.81191089999999999</v>
      </c>
      <c r="KM380">
        <v>19.806370000000001</v>
      </c>
      <c r="KN380" s="1">
        <v>5.7544420000000002E-3</v>
      </c>
      <c r="KO380" s="1">
        <v>1.5595859999999999</v>
      </c>
      <c r="KP380">
        <v>0.81185039999999997</v>
      </c>
      <c r="KQ380">
        <v>20.337</v>
      </c>
      <c r="KR380" s="1">
        <v>5.2795100000000003E-3</v>
      </c>
      <c r="KS380" s="1">
        <v>1.42967</v>
      </c>
      <c r="KT380">
        <v>0.81246819999999997</v>
      </c>
      <c r="KU380">
        <v>20.918990000000001</v>
      </c>
      <c r="KV380" s="1">
        <v>4.8216530000000004E-3</v>
      </c>
      <c r="KW380" s="1">
        <v>1.3039590000000001</v>
      </c>
      <c r="KX380">
        <v>0.81334580000000001</v>
      </c>
      <c r="KY380">
        <v>21.440239999999999</v>
      </c>
      <c r="KZ380" s="1">
        <v>4.3781059999999997E-3</v>
      </c>
      <c r="LA380" s="1">
        <v>1.1825140000000001</v>
      </c>
      <c r="LB380">
        <v>0.81433880000000003</v>
      </c>
      <c r="LC380">
        <v>21.449000000000002</v>
      </c>
      <c r="LD380" s="1">
        <v>3.9468680000000001E-3</v>
      </c>
      <c r="LE380" s="1">
        <v>1.0648759999999999</v>
      </c>
      <c r="LF380">
        <v>0.81552480000000005</v>
      </c>
      <c r="LG380">
        <v>21.193259999999999</v>
      </c>
      <c r="LH380" s="1">
        <v>3.527854E-3</v>
      </c>
      <c r="LI380" s="1">
        <v>0.95036140000000002</v>
      </c>
      <c r="LJ380">
        <v>0.81639899999999999</v>
      </c>
      <c r="LK380">
        <v>20.9878</v>
      </c>
      <c r="LL380" s="1">
        <v>3.1141099999999998E-3</v>
      </c>
      <c r="LM380" s="1">
        <v>0.83812759999999997</v>
      </c>
      <c r="LN380">
        <v>0.81700189999999995</v>
      </c>
      <c r="LO380">
        <v>20.85406</v>
      </c>
      <c r="LP380" s="1">
        <v>2.7066600000000001E-3</v>
      </c>
      <c r="LQ380" s="1">
        <v>0.72833879999999995</v>
      </c>
      <c r="LR380">
        <v>0.81773910000000005</v>
      </c>
      <c r="LS380">
        <v>21.34759</v>
      </c>
      <c r="LT380" s="1">
        <v>2.311844E-3</v>
      </c>
      <c r="LU380" s="1">
        <v>0.62200560000000005</v>
      </c>
      <c r="LV380">
        <v>0.81863900000000001</v>
      </c>
      <c r="LW380">
        <v>21.804130000000001</v>
      </c>
      <c r="LX380" s="1">
        <v>1.9424010000000001E-3</v>
      </c>
      <c r="LY380" s="1">
        <v>0.52234080000000005</v>
      </c>
      <c r="LZ380">
        <v>0.81974539999999996</v>
      </c>
      <c r="MA380">
        <v>22.27704</v>
      </c>
      <c r="MB380" s="1">
        <v>1.613312E-3</v>
      </c>
      <c r="MC380" s="1">
        <v>0.43338480000000001</v>
      </c>
      <c r="MD380">
        <v>0.82110950000000005</v>
      </c>
      <c r="ME380">
        <v>22.56156</v>
      </c>
      <c r="MF380" s="1">
        <v>1.3367050000000001E-3</v>
      </c>
      <c r="MG380" s="1">
        <v>0.35829040000000001</v>
      </c>
      <c r="MH380">
        <v>0.82268799999999997</v>
      </c>
      <c r="MI380">
        <v>22.4041</v>
      </c>
      <c r="MJ380" s="1">
        <v>1.1170450000000001E-3</v>
      </c>
      <c r="MK380" s="1">
        <v>0.2984386</v>
      </c>
      <c r="ML380">
        <v>0.82431900000000002</v>
      </c>
      <c r="MM380">
        <v>22.018630000000002</v>
      </c>
      <c r="MN380" s="1">
        <v>9.5051390000000003E-4</v>
      </c>
      <c r="MO380" s="1">
        <v>0.25292310000000001</v>
      </c>
      <c r="MP380">
        <v>0.82596539999999996</v>
      </c>
      <c r="MQ380">
        <v>21.7348</v>
      </c>
      <c r="MR380" s="1">
        <v>8.2659699999999999E-4</v>
      </c>
      <c r="MS380" s="1">
        <v>0.2190597</v>
      </c>
      <c r="MT380">
        <v>0.82752930000000002</v>
      </c>
      <c r="MU380">
        <v>21.512519999999999</v>
      </c>
      <c r="MV380" s="1">
        <v>7.3343919999999997E-4</v>
      </c>
      <c r="MW380" s="1">
        <v>0.19365850000000001</v>
      </c>
      <c r="MX380">
        <v>0.82911330000000005</v>
      </c>
      <c r="MY380">
        <v>21.76942</v>
      </c>
      <c r="MZ380" s="1">
        <v>6.6066620000000003E-4</v>
      </c>
      <c r="NA380" s="1">
        <v>0.1739068</v>
      </c>
      <c r="NB380">
        <v>0.83075480000000002</v>
      </c>
      <c r="NC380">
        <v>21.475829999999998</v>
      </c>
      <c r="ND380" s="1">
        <v>6.0179129999999995E-4</v>
      </c>
      <c r="NE380" s="1">
        <v>0.15792800000000001</v>
      </c>
      <c r="NF380">
        <v>0.83254589999999995</v>
      </c>
      <c r="NG380">
        <v>21.618790000000001</v>
      </c>
      <c r="NH380" s="1">
        <v>5.5255430000000002E-4</v>
      </c>
      <c r="NI380" s="1">
        <v>0.14460020000000001</v>
      </c>
      <c r="NJ380">
        <v>0.83450310000000005</v>
      </c>
      <c r="NK380">
        <v>21.591370000000001</v>
      </c>
      <c r="NL380" s="1">
        <v>5.1101640000000002E-4</v>
      </c>
      <c r="NM380" s="1">
        <v>0.13334019999999999</v>
      </c>
      <c r="NN380">
        <v>0.83651759999999997</v>
      </c>
      <c r="NO380">
        <v>21.417280000000002</v>
      </c>
      <c r="NP380" s="1">
        <v>4.7580050000000003E-4</v>
      </c>
      <c r="NQ380" s="1">
        <v>0.12378</v>
      </c>
      <c r="NR380">
        <v>0.83862020000000004</v>
      </c>
      <c r="NS380">
        <v>21.167860000000001</v>
      </c>
      <c r="NT380" s="1">
        <v>4.4592569999999998E-4</v>
      </c>
      <c r="NU380" s="1">
        <v>0.1156566</v>
      </c>
      <c r="NV380">
        <v>0.84069400000000005</v>
      </c>
      <c r="NW380">
        <v>20.93242</v>
      </c>
      <c r="NX380" s="1">
        <v>4.200974E-4</v>
      </c>
      <c r="NY380" s="1">
        <v>0.10864890000000001</v>
      </c>
      <c r="NZ380">
        <v>0.84269019999999994</v>
      </c>
      <c r="OA380">
        <v>20.93092</v>
      </c>
      <c r="OB380" s="1">
        <v>3.9738620000000002E-4</v>
      </c>
      <c r="OC380" s="1">
        <v>0.1025025</v>
      </c>
      <c r="OD380">
        <v>0.84453579999999995</v>
      </c>
      <c r="OE380">
        <v>21.611270000000001</v>
      </c>
      <c r="OF380" s="1">
        <v>3.769906E-4</v>
      </c>
      <c r="OG380" s="1">
        <v>9.7013189999999999E-2</v>
      </c>
      <c r="OH380">
        <v>0.84591939999999999</v>
      </c>
      <c r="OI380">
        <v>22.356120000000001</v>
      </c>
      <c r="OJ380" s="1">
        <v>3.58136E-4</v>
      </c>
      <c r="OK380" s="1">
        <v>9.1981969999999996E-2</v>
      </c>
    </row>
    <row r="381" spans="1:401" x14ac:dyDescent="0.35">
      <c r="A381">
        <v>390</v>
      </c>
      <c r="B381" t="s">
        <v>4</v>
      </c>
      <c r="C381" t="s">
        <v>364</v>
      </c>
      <c r="D381" t="s">
        <v>388</v>
      </c>
      <c r="E381">
        <v>524.54549999999995</v>
      </c>
      <c r="F381">
        <v>0.40092489999999997</v>
      </c>
      <c r="G381">
        <v>18.09394</v>
      </c>
      <c r="H381">
        <v>0</v>
      </c>
      <c r="I381">
        <v>0</v>
      </c>
      <c r="J381">
        <v>0.40006819999999998</v>
      </c>
      <c r="K381">
        <v>18.384969999999999</v>
      </c>
      <c r="L381">
        <v>0</v>
      </c>
      <c r="M381">
        <v>0</v>
      </c>
      <c r="N381">
        <v>0.39914270000000002</v>
      </c>
      <c r="O381">
        <v>18.65091</v>
      </c>
      <c r="P381">
        <v>0</v>
      </c>
      <c r="Q381">
        <v>0</v>
      </c>
      <c r="R381">
        <v>0.39828340000000001</v>
      </c>
      <c r="S381">
        <v>18.901330000000002</v>
      </c>
      <c r="T381">
        <v>0</v>
      </c>
      <c r="U381">
        <v>0</v>
      </c>
      <c r="V381">
        <v>0.39743899999999999</v>
      </c>
      <c r="W381">
        <v>19.223980000000001</v>
      </c>
      <c r="X381">
        <v>0</v>
      </c>
      <c r="Y381">
        <v>0</v>
      </c>
      <c r="Z381">
        <v>0.39685490000000001</v>
      </c>
      <c r="AA381">
        <v>19.413900000000002</v>
      </c>
      <c r="AB381">
        <v>0</v>
      </c>
      <c r="AC381">
        <v>0</v>
      </c>
      <c r="AD381">
        <v>0.39612429999999998</v>
      </c>
      <c r="AE381">
        <v>19.362410000000001</v>
      </c>
      <c r="AF381">
        <v>0</v>
      </c>
      <c r="AG381">
        <v>0</v>
      </c>
      <c r="AH381">
        <v>0.39534200000000003</v>
      </c>
      <c r="AI381">
        <v>19.278949999999998</v>
      </c>
      <c r="AJ381">
        <v>0</v>
      </c>
      <c r="AK381">
        <v>0</v>
      </c>
      <c r="AL381">
        <v>0.39455289999999998</v>
      </c>
      <c r="AM381">
        <v>19.134139999999999</v>
      </c>
      <c r="AN381">
        <v>0</v>
      </c>
      <c r="AO381">
        <v>0</v>
      </c>
      <c r="AP381">
        <v>0.39381880000000002</v>
      </c>
      <c r="AQ381">
        <v>19.263249999999999</v>
      </c>
      <c r="AR381">
        <v>0</v>
      </c>
      <c r="AS381">
        <v>0</v>
      </c>
      <c r="AT381">
        <v>0.39311309999999999</v>
      </c>
      <c r="AU381">
        <v>19.509899999999998</v>
      </c>
      <c r="AV381">
        <v>0</v>
      </c>
      <c r="AW381">
        <v>0</v>
      </c>
      <c r="AX381">
        <v>0.39243800000000001</v>
      </c>
      <c r="AY381">
        <v>19.719080000000002</v>
      </c>
      <c r="AZ381">
        <v>0</v>
      </c>
      <c r="BA381">
        <v>0</v>
      </c>
      <c r="BB381">
        <v>0.39180290000000001</v>
      </c>
      <c r="BC381">
        <v>19.950690000000002</v>
      </c>
      <c r="BD381">
        <v>0</v>
      </c>
      <c r="BE381">
        <v>0</v>
      </c>
      <c r="BF381">
        <v>0.39124890000000001</v>
      </c>
      <c r="BG381">
        <v>19.95899</v>
      </c>
      <c r="BH381">
        <v>0</v>
      </c>
      <c r="BI381">
        <v>0</v>
      </c>
      <c r="BJ381">
        <v>0.39066790000000001</v>
      </c>
      <c r="BK381">
        <v>19.922709999999999</v>
      </c>
      <c r="BL381">
        <v>0</v>
      </c>
      <c r="BM381">
        <v>0</v>
      </c>
      <c r="BN381">
        <v>0.39007520000000001</v>
      </c>
      <c r="BO381">
        <v>19.904869999999999</v>
      </c>
      <c r="BP381">
        <v>0</v>
      </c>
      <c r="BQ381">
        <v>0</v>
      </c>
      <c r="BR381">
        <v>0.38948850000000002</v>
      </c>
      <c r="BS381">
        <v>19.853249999999999</v>
      </c>
      <c r="BT381">
        <v>0</v>
      </c>
      <c r="BU381">
        <v>0</v>
      </c>
      <c r="BV381">
        <v>0.38887490000000002</v>
      </c>
      <c r="BW381">
        <v>19.919969999999999</v>
      </c>
      <c r="BX381">
        <v>0</v>
      </c>
      <c r="BY381">
        <v>0</v>
      </c>
      <c r="BZ381">
        <v>0.38826359999999999</v>
      </c>
      <c r="CA381">
        <v>19.74785</v>
      </c>
      <c r="CB381">
        <v>9.5534289999999996E-31</v>
      </c>
      <c r="CC381">
        <v>2.7749610000000002E-28</v>
      </c>
      <c r="CD381">
        <v>0.38768859999999999</v>
      </c>
      <c r="CE381">
        <v>19.65822</v>
      </c>
      <c r="CF381" s="1">
        <v>1.4579349999999999E-23</v>
      </c>
      <c r="CG381" s="1">
        <v>3.8323269999999998E-21</v>
      </c>
      <c r="CH381">
        <v>0.38713560000000002</v>
      </c>
      <c r="CI381">
        <v>19.393879999999999</v>
      </c>
      <c r="CJ381" s="1">
        <v>1.413575E-16</v>
      </c>
      <c r="CK381" s="1">
        <v>3.8012779999999998E-14</v>
      </c>
      <c r="CL381">
        <v>0.38662760000000002</v>
      </c>
      <c r="CM381">
        <v>19.171430000000001</v>
      </c>
      <c r="CN381" s="1">
        <v>5.3602069999999997E-12</v>
      </c>
      <c r="CO381" s="1">
        <v>1.4257679999999999E-9</v>
      </c>
      <c r="CP381">
        <v>0.38611640000000003</v>
      </c>
      <c r="CQ381">
        <v>19.03294</v>
      </c>
      <c r="CR381" s="1">
        <v>9.0272319999999999E-9</v>
      </c>
      <c r="CS381" s="1">
        <v>2.4193869999999999E-6</v>
      </c>
      <c r="CT381">
        <v>0.38558959999999998</v>
      </c>
      <c r="CU381">
        <v>18.94256</v>
      </c>
      <c r="CV381" s="1">
        <v>2.9070860000000001E-6</v>
      </c>
      <c r="CW381" s="1">
        <v>7.8764760000000003E-4</v>
      </c>
      <c r="CX381">
        <v>0.38504620000000001</v>
      </c>
      <c r="CY381">
        <v>18.8125</v>
      </c>
      <c r="CZ381" s="1">
        <v>2.8379300000000001E-4</v>
      </c>
      <c r="DA381" s="1">
        <v>7.769442E-2</v>
      </c>
      <c r="DB381">
        <v>0.38459349999999998</v>
      </c>
      <c r="DC381">
        <v>18.976659999999999</v>
      </c>
      <c r="DD381" s="1">
        <v>1.082001E-2</v>
      </c>
      <c r="DE381" s="1">
        <v>2.9908350000000001</v>
      </c>
      <c r="DF381">
        <v>0.38406899999999999</v>
      </c>
      <c r="DG381">
        <v>18.900880000000001</v>
      </c>
      <c r="DH381" s="1">
        <v>0.18874279999999999</v>
      </c>
      <c r="DI381" s="1">
        <v>52.700299999999999</v>
      </c>
      <c r="DJ381">
        <v>0.38333850000000003</v>
      </c>
      <c r="DK381">
        <v>18.936050000000002</v>
      </c>
      <c r="DL381" s="1">
        <v>1.6930890000000001</v>
      </c>
      <c r="DM381">
        <v>477.20499999999998</v>
      </c>
      <c r="DN381">
        <v>0.38243339999999998</v>
      </c>
      <c r="DO381">
        <v>19.003270000000001</v>
      </c>
      <c r="DP381">
        <v>8.5471529999999998</v>
      </c>
      <c r="DQ381">
        <v>2431.8090000000002</v>
      </c>
      <c r="DR381">
        <v>0.38140010000000002</v>
      </c>
      <c r="DS381">
        <v>18.983830000000001</v>
      </c>
      <c r="DT381">
        <v>26.130569999999999</v>
      </c>
      <c r="DU381">
        <v>7506.0349999999999</v>
      </c>
      <c r="DV381">
        <v>0.3804553</v>
      </c>
      <c r="DW381">
        <v>18.818560000000002</v>
      </c>
      <c r="DX381">
        <v>51.503639999999997</v>
      </c>
      <c r="DY381">
        <v>14919.45</v>
      </c>
      <c r="DZ381">
        <v>0.3793166</v>
      </c>
      <c r="EA381">
        <v>18.65288</v>
      </c>
      <c r="EB381">
        <v>68.720640000000003</v>
      </c>
      <c r="EC381">
        <v>20080.740000000002</v>
      </c>
      <c r="ED381">
        <v>0.37808320000000001</v>
      </c>
      <c r="EE381">
        <v>18.62303</v>
      </c>
      <c r="EF381">
        <v>64.577039999999997</v>
      </c>
      <c r="EG381">
        <v>19028.93</v>
      </c>
      <c r="EH381">
        <v>0.3767258</v>
      </c>
      <c r="EI381">
        <v>19.079709999999999</v>
      </c>
      <c r="EJ381">
        <v>44.375509999999998</v>
      </c>
      <c r="EK381">
        <v>13183.09</v>
      </c>
      <c r="EL381">
        <v>0.37531700000000001</v>
      </c>
      <c r="EM381">
        <v>19.435169999999999</v>
      </c>
      <c r="EN381">
        <v>23.123390000000001</v>
      </c>
      <c r="EO381">
        <v>6922.8389999999999</v>
      </c>
      <c r="EP381">
        <v>0.37393539999999997</v>
      </c>
      <c r="EQ381">
        <v>19.79758</v>
      </c>
      <c r="ER381">
        <v>9.4104510000000001</v>
      </c>
      <c r="ES381">
        <v>2837.9279999999999</v>
      </c>
      <c r="ET381">
        <v>0.37245319999999998</v>
      </c>
      <c r="EU381">
        <v>20.204830000000001</v>
      </c>
      <c r="EV381">
        <v>3.0905689999999999</v>
      </c>
      <c r="EW381">
        <v>938.197</v>
      </c>
      <c r="EX381">
        <v>0.37103190000000003</v>
      </c>
      <c r="EY381">
        <v>20.29149</v>
      </c>
      <c r="EZ381">
        <v>0.86257980000000001</v>
      </c>
      <c r="FA381">
        <v>263.23149999999998</v>
      </c>
      <c r="FB381">
        <v>0.36936550000000001</v>
      </c>
      <c r="FC381">
        <v>20.061540000000001</v>
      </c>
      <c r="FD381">
        <v>0.23250119999999999</v>
      </c>
      <c r="FE381">
        <v>71.043980000000005</v>
      </c>
      <c r="FF381">
        <v>0.36772559999999999</v>
      </c>
      <c r="FG381">
        <v>19.87069</v>
      </c>
      <c r="FH381">
        <v>8.3003880000000002E-2</v>
      </c>
      <c r="FI381">
        <v>25.20318</v>
      </c>
      <c r="FJ381">
        <v>0.36580279999999998</v>
      </c>
      <c r="FK381">
        <v>19.717580000000002</v>
      </c>
      <c r="FL381">
        <v>5.0501400000000002E-2</v>
      </c>
      <c r="FM381">
        <v>15.232810000000001</v>
      </c>
      <c r="FN381">
        <v>0.36382399999999998</v>
      </c>
      <c r="FO381">
        <v>19.9985</v>
      </c>
      <c r="FP381">
        <v>4.242427E-2</v>
      </c>
      <c r="FQ381">
        <v>12.79785</v>
      </c>
      <c r="FR381">
        <v>0.3619964</v>
      </c>
      <c r="FS381">
        <v>20.286960000000001</v>
      </c>
      <c r="FT381">
        <v>3.9045870000000003E-2</v>
      </c>
      <c r="FU381">
        <v>11.80725</v>
      </c>
      <c r="FV381">
        <v>0.36026989999999998</v>
      </c>
      <c r="FW381">
        <v>20.507069999999999</v>
      </c>
      <c r="FX381" s="1">
        <v>3.6618039999999998E-2</v>
      </c>
      <c r="FY381">
        <v>11.102819999999999</v>
      </c>
      <c r="FZ381">
        <v>0.3586338</v>
      </c>
      <c r="GA381">
        <v>20.69408</v>
      </c>
      <c r="GB381" s="1">
        <v>3.4393010000000002E-2</v>
      </c>
      <c r="GC381">
        <v>10.45435</v>
      </c>
      <c r="GD381">
        <v>0.35728589999999999</v>
      </c>
      <c r="GE381">
        <v>20.530650000000001</v>
      </c>
      <c r="GF381">
        <v>3.2266580000000003E-2</v>
      </c>
      <c r="GG381">
        <v>9.8270379999999999</v>
      </c>
      <c r="GH381">
        <v>0.35593550000000002</v>
      </c>
      <c r="GI381">
        <v>20.28032</v>
      </c>
      <c r="GJ381" s="1">
        <v>3.0312789999999999E-2</v>
      </c>
      <c r="GK381" s="1">
        <v>9.2491500000000002</v>
      </c>
      <c r="GL381">
        <v>0.35460730000000001</v>
      </c>
      <c r="GM381">
        <v>20.055160000000001</v>
      </c>
      <c r="GN381" s="1">
        <v>2.8700759999999999E-2</v>
      </c>
      <c r="GO381">
        <v>8.7714219999999994</v>
      </c>
      <c r="GP381">
        <v>0.35297430000000002</v>
      </c>
      <c r="GQ381">
        <v>19.82395</v>
      </c>
      <c r="GR381" s="1">
        <v>2.7611239999999999E-2</v>
      </c>
      <c r="GS381" s="1">
        <v>8.4553150000000006</v>
      </c>
      <c r="GT381">
        <v>0.35134389999999999</v>
      </c>
      <c r="GU381">
        <v>19.613880000000002</v>
      </c>
      <c r="GV381" s="1">
        <v>2.7177940000000001E-2</v>
      </c>
      <c r="GW381" s="1">
        <v>8.3432060000000003</v>
      </c>
      <c r="GX381">
        <v>0.34982990000000003</v>
      </c>
      <c r="GY381">
        <v>19.72167</v>
      </c>
      <c r="GZ381" s="1">
        <v>2.736123E-2</v>
      </c>
      <c r="HA381" s="1">
        <v>8.4198500000000003</v>
      </c>
      <c r="HB381">
        <v>0.34816330000000001</v>
      </c>
      <c r="HC381">
        <v>19.65118</v>
      </c>
      <c r="HD381" s="1">
        <v>2.769023E-2</v>
      </c>
      <c r="HE381" s="1">
        <v>8.547625</v>
      </c>
      <c r="HF381">
        <v>0.34649999999999997</v>
      </c>
      <c r="HG381">
        <v>19.60819</v>
      </c>
      <c r="HH381" s="1">
        <v>2.7821970000000001E-2</v>
      </c>
      <c r="HI381" s="1">
        <v>8.6174440000000008</v>
      </c>
      <c r="HJ381">
        <v>0.34495189999999998</v>
      </c>
      <c r="HK381">
        <v>19.364439999999998</v>
      </c>
      <c r="HL381" s="1">
        <v>2.748977E-2</v>
      </c>
      <c r="HM381" s="1">
        <v>8.5399770000000004</v>
      </c>
      <c r="HN381">
        <v>0.34382810000000003</v>
      </c>
      <c r="HO381">
        <v>19.210740000000001</v>
      </c>
      <c r="HP381" s="1">
        <v>2.6654130000000002E-2</v>
      </c>
      <c r="HQ381" s="1">
        <v>8.2957579999999993</v>
      </c>
      <c r="HR381">
        <v>0.3422888</v>
      </c>
      <c r="HS381">
        <v>19.008659999999999</v>
      </c>
      <c r="HT381" s="1">
        <v>2.539025E-2</v>
      </c>
      <c r="HU381" s="1">
        <v>7.9266759999999996</v>
      </c>
      <c r="HV381">
        <v>0.34117360000000002</v>
      </c>
      <c r="HW381">
        <v>18.679880000000001</v>
      </c>
      <c r="HX381" s="1">
        <v>2.3877209999999999E-2</v>
      </c>
      <c r="HY381" s="1">
        <v>7.4665319999999999</v>
      </c>
      <c r="HZ381">
        <v>0.34031450000000002</v>
      </c>
      <c r="IA381">
        <v>18.390740000000001</v>
      </c>
      <c r="IB381" s="1">
        <v>2.2212559999999999E-2</v>
      </c>
      <c r="IC381" s="1">
        <v>6.9523510000000002</v>
      </c>
      <c r="ID381">
        <v>0.33953100000000003</v>
      </c>
      <c r="IE381">
        <v>18.41751</v>
      </c>
      <c r="IF381" s="1">
        <v>2.0615419999999999E-2</v>
      </c>
      <c r="IG381" s="1">
        <v>6.4557659999999997</v>
      </c>
      <c r="IH381">
        <v>0.33878219999999998</v>
      </c>
      <c r="II381">
        <v>18.43235</v>
      </c>
      <c r="IJ381" s="1">
        <v>1.9025899999999998E-2</v>
      </c>
      <c r="IK381" s="1">
        <v>5.9612119999999997</v>
      </c>
      <c r="IL381">
        <v>0.33806629999999999</v>
      </c>
      <c r="IM381">
        <v>18.715689999999999</v>
      </c>
      <c r="IN381" s="1">
        <v>1.7582939999999998E-2</v>
      </c>
      <c r="IO381" s="1">
        <v>5.5134629999999998</v>
      </c>
      <c r="IP381">
        <v>0.33740750000000003</v>
      </c>
      <c r="IQ381">
        <v>18.65016</v>
      </c>
      <c r="IR381" s="1">
        <v>1.6160000000000001E-2</v>
      </c>
      <c r="IS381" s="1">
        <v>5.0733170000000003</v>
      </c>
      <c r="IT381">
        <v>0.33701209999999998</v>
      </c>
      <c r="IU381">
        <v>18.568950000000001</v>
      </c>
      <c r="IV381" s="1">
        <v>1.484167E-2</v>
      </c>
      <c r="IW381" s="1">
        <v>4.662039</v>
      </c>
      <c r="IX381">
        <v>0.33640439999999999</v>
      </c>
      <c r="IY381">
        <v>18.54569</v>
      </c>
      <c r="IZ381" s="1">
        <v>1.3625470000000001E-2</v>
      </c>
      <c r="JA381" s="1">
        <v>4.2860430000000003</v>
      </c>
      <c r="JB381">
        <v>0.33577220000000002</v>
      </c>
      <c r="JC381">
        <v>18.488240000000001</v>
      </c>
      <c r="JD381" s="1">
        <v>1.2506990000000001E-2</v>
      </c>
      <c r="JE381" s="1">
        <v>3.941093</v>
      </c>
      <c r="JF381">
        <v>0.3353894</v>
      </c>
      <c r="JG381">
        <v>18.845829999999999</v>
      </c>
      <c r="JH381" s="1">
        <v>1.1480580000000001E-2</v>
      </c>
      <c r="JI381" s="1">
        <v>3.6226989999999999</v>
      </c>
      <c r="JJ381">
        <v>0.33527760000000001</v>
      </c>
      <c r="JK381">
        <v>19.112380000000002</v>
      </c>
      <c r="JL381" s="1">
        <v>1.0546150000000001E-2</v>
      </c>
      <c r="JM381" s="1">
        <v>3.3304809999999998</v>
      </c>
      <c r="JN381">
        <v>0.33539869999999999</v>
      </c>
      <c r="JO381">
        <v>19.27327</v>
      </c>
      <c r="JP381" s="1">
        <v>9.6989959999999997E-3</v>
      </c>
      <c r="JQ381" s="1">
        <v>3.064559</v>
      </c>
      <c r="JR381">
        <v>0.33562769999999997</v>
      </c>
      <c r="JS381">
        <v>19.627960000000002</v>
      </c>
      <c r="JT381" s="1">
        <v>8.9253170000000003E-3</v>
      </c>
      <c r="JU381" s="1">
        <v>2.8211949999999999</v>
      </c>
      <c r="JV381">
        <v>0.33560990000000002</v>
      </c>
      <c r="JW381">
        <v>19.703859999999999</v>
      </c>
      <c r="JX381" s="1">
        <v>8.1712590000000002E-3</v>
      </c>
      <c r="JY381" s="1">
        <v>2.5867300000000002</v>
      </c>
      <c r="JZ381">
        <v>0.33579569999999997</v>
      </c>
      <c r="KA381">
        <v>19.592919999999999</v>
      </c>
      <c r="KB381" s="1">
        <v>7.529305E-3</v>
      </c>
      <c r="KC381" s="1">
        <v>2.3856039999999998</v>
      </c>
      <c r="KD381">
        <v>0.33616639999999998</v>
      </c>
      <c r="KE381">
        <v>19.344169999999998</v>
      </c>
      <c r="KF381" s="1">
        <v>6.8762119999999996E-3</v>
      </c>
      <c r="KG381" s="1">
        <v>2.1806040000000002</v>
      </c>
      <c r="KH381">
        <v>0.33590330000000002</v>
      </c>
      <c r="KI381">
        <v>19.268709999999999</v>
      </c>
      <c r="KJ381" s="1">
        <v>6.3276210000000003E-3</v>
      </c>
      <c r="KK381" s="1">
        <v>2.0117910000000001</v>
      </c>
      <c r="KL381">
        <v>0.3355938</v>
      </c>
      <c r="KM381">
        <v>19.793320000000001</v>
      </c>
      <c r="KN381" s="1">
        <v>5.8202549999999999E-3</v>
      </c>
      <c r="KO381" s="1">
        <v>1.8554790000000001</v>
      </c>
      <c r="KP381">
        <v>0.335928</v>
      </c>
      <c r="KQ381">
        <v>20.337520000000001</v>
      </c>
      <c r="KR381" s="1">
        <v>5.342332E-3</v>
      </c>
      <c r="KS381" s="1">
        <v>1.7044539999999999</v>
      </c>
      <c r="KT381">
        <v>0.3364818</v>
      </c>
      <c r="KU381">
        <v>20.918399999999998</v>
      </c>
      <c r="KV381" s="1">
        <v>4.8819199999999997E-3</v>
      </c>
      <c r="KW381" s="1">
        <v>1.557747</v>
      </c>
      <c r="KX381">
        <v>0.33712520000000001</v>
      </c>
      <c r="KY381">
        <v>21.438369999999999</v>
      </c>
      <c r="KZ381" s="1">
        <v>4.4365120000000001E-3</v>
      </c>
      <c r="LA381" s="1">
        <v>1.415516</v>
      </c>
      <c r="LB381">
        <v>0.33778789999999997</v>
      </c>
      <c r="LC381">
        <v>21.43272</v>
      </c>
      <c r="LD381" s="1">
        <v>4.0036619999999998E-3</v>
      </c>
      <c r="LE381" s="1">
        <v>1.277309</v>
      </c>
      <c r="LF381">
        <v>0.33872219999999997</v>
      </c>
      <c r="LG381">
        <v>21.165780000000002</v>
      </c>
      <c r="LH381" s="1">
        <v>3.5835709999999998E-3</v>
      </c>
      <c r="LI381" s="1">
        <v>1.1421269999999999</v>
      </c>
      <c r="LJ381">
        <v>0.33956609999999998</v>
      </c>
      <c r="LK381">
        <v>20.965160000000001</v>
      </c>
      <c r="LL381" s="1">
        <v>3.168803E-3</v>
      </c>
      <c r="LM381" s="1">
        <v>1.0092239999999999</v>
      </c>
      <c r="LN381">
        <v>0.34026679999999998</v>
      </c>
      <c r="LO381">
        <v>20.837859999999999</v>
      </c>
      <c r="LP381" s="1">
        <v>2.760111E-3</v>
      </c>
      <c r="LQ381" s="1">
        <v>0.8788899</v>
      </c>
      <c r="LR381">
        <v>0.34099220000000002</v>
      </c>
      <c r="LS381">
        <v>21.34966</v>
      </c>
      <c r="LT381" s="1">
        <v>2.363174E-3</v>
      </c>
      <c r="LU381" s="1">
        <v>0.75223589999999996</v>
      </c>
      <c r="LV381">
        <v>0.34174209999999999</v>
      </c>
      <c r="LW381">
        <v>21.818840000000002</v>
      </c>
      <c r="LX381" s="1">
        <v>1.9894449999999998E-3</v>
      </c>
      <c r="LY381" s="1">
        <v>0.63294930000000005</v>
      </c>
      <c r="LZ381">
        <v>0.34249190000000002</v>
      </c>
      <c r="MA381">
        <v>22.292190000000002</v>
      </c>
      <c r="MB381" s="1">
        <v>1.6543650000000001E-3</v>
      </c>
      <c r="MC381" s="1">
        <v>0.52596500000000002</v>
      </c>
      <c r="MD381">
        <v>0.34329300000000001</v>
      </c>
      <c r="ME381">
        <v>22.575420000000001</v>
      </c>
      <c r="MF381" s="1">
        <v>1.3703929999999999E-3</v>
      </c>
      <c r="MG381" s="1">
        <v>0.4351448</v>
      </c>
      <c r="MH381">
        <v>0.34414440000000002</v>
      </c>
      <c r="MI381">
        <v>22.405919999999998</v>
      </c>
      <c r="MJ381" s="1">
        <v>1.1433070000000001E-3</v>
      </c>
      <c r="MK381" s="1">
        <v>0.36242000000000002</v>
      </c>
      <c r="ML381">
        <v>0.34497879999999997</v>
      </c>
      <c r="MM381">
        <v>22.0046</v>
      </c>
      <c r="MN381" s="1">
        <v>9.7016229999999999E-4</v>
      </c>
      <c r="MO381" s="1">
        <v>0.30689959999999999</v>
      </c>
      <c r="MP381">
        <v>0.34579929999999998</v>
      </c>
      <c r="MQ381">
        <v>21.722709999999999</v>
      </c>
      <c r="MR381" s="1">
        <v>8.411995E-4</v>
      </c>
      <c r="MS381" s="1">
        <v>0.2655399</v>
      </c>
      <c r="MT381">
        <v>0.34654299999999999</v>
      </c>
      <c r="MU381">
        <v>21.509070000000001</v>
      </c>
      <c r="MV381" s="1">
        <v>7.4451349999999999E-4</v>
      </c>
      <c r="MW381" s="1">
        <v>0.23453789999999999</v>
      </c>
      <c r="MX381">
        <v>0.34728740000000002</v>
      </c>
      <c r="MY381">
        <v>21.782399999999999</v>
      </c>
      <c r="MZ381" s="1">
        <v>6.6948590000000003E-4</v>
      </c>
      <c r="NA381" s="1">
        <v>0.21049599999999999</v>
      </c>
      <c r="NB381">
        <v>0.34801670000000001</v>
      </c>
      <c r="NC381">
        <v>21.500620000000001</v>
      </c>
      <c r="ND381" s="1">
        <v>6.090189E-4</v>
      </c>
      <c r="NE381" s="1">
        <v>0.19107379999999999</v>
      </c>
      <c r="NF381">
        <v>0.34874359999999999</v>
      </c>
      <c r="NG381">
        <v>21.652799999999999</v>
      </c>
      <c r="NH381" s="1">
        <v>5.5865050000000001E-4</v>
      </c>
      <c r="NI381" s="1">
        <v>0.1748971</v>
      </c>
      <c r="NJ381">
        <v>0.34950799999999999</v>
      </c>
      <c r="NK381">
        <v>21.626570000000001</v>
      </c>
      <c r="NL381" s="1">
        <v>5.1619709999999996E-4</v>
      </c>
      <c r="NM381" s="1">
        <v>0.16122400000000001</v>
      </c>
      <c r="NN381">
        <v>0.35026380000000001</v>
      </c>
      <c r="NO381">
        <v>21.4255</v>
      </c>
      <c r="NP381" s="1">
        <v>4.8018550000000001E-4</v>
      </c>
      <c r="NQ381" s="1">
        <v>0.1495988</v>
      </c>
      <c r="NR381">
        <v>0.35103400000000001</v>
      </c>
      <c r="NS381">
        <v>21.164490000000001</v>
      </c>
      <c r="NT381" s="1">
        <v>4.4968470000000002E-4</v>
      </c>
      <c r="NU381" s="1">
        <v>0.13971749999999999</v>
      </c>
      <c r="NV381">
        <v>0.35177180000000002</v>
      </c>
      <c r="NW381">
        <v>20.927219999999998</v>
      </c>
      <c r="NX381" s="1">
        <v>4.2337480000000002E-4</v>
      </c>
      <c r="NY381" s="1">
        <v>0.1311937</v>
      </c>
      <c r="NZ381">
        <v>0.35244189999999997</v>
      </c>
      <c r="OA381">
        <v>20.92916</v>
      </c>
      <c r="OB381" s="1">
        <v>4.0027159999999999E-4</v>
      </c>
      <c r="OC381" s="1">
        <v>0.1237152</v>
      </c>
      <c r="OD381">
        <v>0.35307270000000002</v>
      </c>
      <c r="OE381">
        <v>21.628060000000001</v>
      </c>
      <c r="OF381" s="1">
        <v>3.7961720000000002E-4</v>
      </c>
      <c r="OG381" s="1">
        <v>0.1170447</v>
      </c>
      <c r="OH381">
        <v>0.35354469999999999</v>
      </c>
      <c r="OI381">
        <v>22.380009999999999</v>
      </c>
      <c r="OJ381" s="1">
        <v>3.6054549999999999E-4</v>
      </c>
      <c r="OK381" s="1">
        <v>0.1109294</v>
      </c>
    </row>
    <row r="382" spans="1:401" x14ac:dyDescent="0.35">
      <c r="A382">
        <v>391</v>
      </c>
      <c r="B382" t="s">
        <v>4</v>
      </c>
      <c r="C382" t="s">
        <v>364</v>
      </c>
      <c r="D382" t="s">
        <v>389</v>
      </c>
      <c r="E382">
        <v>681.88019999999995</v>
      </c>
      <c r="F382">
        <v>1.039663</v>
      </c>
      <c r="G382">
        <v>18.081330000000001</v>
      </c>
      <c r="H382">
        <v>0</v>
      </c>
      <c r="I382">
        <v>0</v>
      </c>
      <c r="J382">
        <v>1.0367029999999999</v>
      </c>
      <c r="K382">
        <v>18.381250000000001</v>
      </c>
      <c r="L382">
        <v>0</v>
      </c>
      <c r="M382">
        <v>0</v>
      </c>
      <c r="N382">
        <v>1.0335510000000001</v>
      </c>
      <c r="O382">
        <v>18.647379999999998</v>
      </c>
      <c r="P382">
        <v>0</v>
      </c>
      <c r="Q382">
        <v>0</v>
      </c>
      <c r="R382">
        <v>1.030613</v>
      </c>
      <c r="S382">
        <v>18.897069999999999</v>
      </c>
      <c r="T382">
        <v>0</v>
      </c>
      <c r="U382">
        <v>0</v>
      </c>
      <c r="V382">
        <v>1.027704</v>
      </c>
      <c r="W382">
        <v>19.209209999999999</v>
      </c>
      <c r="X382">
        <v>0</v>
      </c>
      <c r="Y382">
        <v>0</v>
      </c>
      <c r="Z382">
        <v>1.0255510000000001</v>
      </c>
      <c r="AA382">
        <v>19.39706</v>
      </c>
      <c r="AB382">
        <v>0</v>
      </c>
      <c r="AC382">
        <v>0</v>
      </c>
      <c r="AD382">
        <v>1.0228729999999999</v>
      </c>
      <c r="AE382">
        <v>19.342870000000001</v>
      </c>
      <c r="AF382">
        <v>0</v>
      </c>
      <c r="AG382">
        <v>0</v>
      </c>
      <c r="AH382">
        <v>1.0201420000000001</v>
      </c>
      <c r="AI382">
        <v>19.26219</v>
      </c>
      <c r="AJ382">
        <v>0</v>
      </c>
      <c r="AK382">
        <v>0</v>
      </c>
      <c r="AL382">
        <v>1.017412</v>
      </c>
      <c r="AM382">
        <v>19.12839</v>
      </c>
      <c r="AN382">
        <v>0</v>
      </c>
      <c r="AO382">
        <v>0</v>
      </c>
      <c r="AP382">
        <v>1.014831</v>
      </c>
      <c r="AQ382">
        <v>19.274509999999999</v>
      </c>
      <c r="AR382">
        <v>0</v>
      </c>
      <c r="AS382">
        <v>0</v>
      </c>
      <c r="AT382">
        <v>1.0123059999999999</v>
      </c>
      <c r="AU382">
        <v>19.523060000000001</v>
      </c>
      <c r="AV382">
        <v>0</v>
      </c>
      <c r="AW382">
        <v>0</v>
      </c>
      <c r="AX382">
        <v>1.009941</v>
      </c>
      <c r="AY382">
        <v>19.732060000000001</v>
      </c>
      <c r="AZ382">
        <v>0</v>
      </c>
      <c r="BA382">
        <v>0</v>
      </c>
      <c r="BB382">
        <v>1.007673</v>
      </c>
      <c r="BC382">
        <v>19.956939999999999</v>
      </c>
      <c r="BD382">
        <v>0</v>
      </c>
      <c r="BE382">
        <v>0</v>
      </c>
      <c r="BF382">
        <v>1.0056970000000001</v>
      </c>
      <c r="BG382">
        <v>19.950749999999999</v>
      </c>
      <c r="BH382">
        <v>0</v>
      </c>
      <c r="BI382">
        <v>0</v>
      </c>
      <c r="BJ382">
        <v>1.0036179999999999</v>
      </c>
      <c r="BK382">
        <v>19.903320000000001</v>
      </c>
      <c r="BL382">
        <v>0</v>
      </c>
      <c r="BM382">
        <v>0</v>
      </c>
      <c r="BN382">
        <v>1.001495</v>
      </c>
      <c r="BO382">
        <v>19.890029999999999</v>
      </c>
      <c r="BP382">
        <v>0</v>
      </c>
      <c r="BQ382">
        <v>0</v>
      </c>
      <c r="BR382">
        <v>0.99945439999999997</v>
      </c>
      <c r="BS382">
        <v>19.846710000000002</v>
      </c>
      <c r="BT382">
        <v>0</v>
      </c>
      <c r="BU382">
        <v>0</v>
      </c>
      <c r="BV382">
        <v>0.99737540000000002</v>
      </c>
      <c r="BW382">
        <v>19.928460000000001</v>
      </c>
      <c r="BX382">
        <v>0</v>
      </c>
      <c r="BY382">
        <v>0</v>
      </c>
      <c r="BZ382">
        <v>0.99525010000000003</v>
      </c>
      <c r="CA382">
        <v>19.76586</v>
      </c>
      <c r="CB382">
        <v>5.2403719999999999E-31</v>
      </c>
      <c r="CC382">
        <v>7.7585389999999997E-29</v>
      </c>
      <c r="CD382">
        <v>0.99329199999999995</v>
      </c>
      <c r="CE382">
        <v>19.67549</v>
      </c>
      <c r="CF382" s="1">
        <v>1.0518379999999999E-23</v>
      </c>
      <c r="CG382" s="1">
        <v>1.9835649999999999E-21</v>
      </c>
      <c r="CH382">
        <v>0.99139580000000005</v>
      </c>
      <c r="CI382">
        <v>19.40493</v>
      </c>
      <c r="CJ382" s="1">
        <v>9.2650569999999995E-17</v>
      </c>
      <c r="CK382" s="1">
        <v>1.602416E-14</v>
      </c>
      <c r="CL382">
        <v>0.98962240000000001</v>
      </c>
      <c r="CM382">
        <v>19.169650000000001</v>
      </c>
      <c r="CN382" s="1">
        <v>3.8895180000000002E-12</v>
      </c>
      <c r="CO382" s="1">
        <v>7.4086229999999997E-10</v>
      </c>
      <c r="CP382">
        <v>0.98785509999999999</v>
      </c>
      <c r="CQ382">
        <v>19.026389999999999</v>
      </c>
      <c r="CR382" s="1">
        <v>6.9410270000000003E-9</v>
      </c>
      <c r="CS382" s="1">
        <v>1.3828740000000001E-6</v>
      </c>
      <c r="CT382">
        <v>0.98609170000000002</v>
      </c>
      <c r="CU382">
        <v>18.935359999999999</v>
      </c>
      <c r="CV382" s="1">
        <v>2.336684E-6</v>
      </c>
      <c r="CW382" s="1">
        <v>4.8157000000000001E-4</v>
      </c>
      <c r="CX382">
        <v>0.98435220000000001</v>
      </c>
      <c r="CY382">
        <v>18.812830000000002</v>
      </c>
      <c r="CZ382" s="1">
        <v>2.3676360000000001E-4</v>
      </c>
      <c r="DA382" s="1">
        <v>5.014188E-2</v>
      </c>
      <c r="DB382">
        <v>0.98286949999999995</v>
      </c>
      <c r="DC382">
        <v>18.98141</v>
      </c>
      <c r="DD382" s="1">
        <v>9.3269860000000007E-3</v>
      </c>
      <c r="DE382" s="1">
        <v>2.0213109999999999</v>
      </c>
      <c r="DF382">
        <v>0.98119909999999999</v>
      </c>
      <c r="DG382">
        <v>18.911740000000002</v>
      </c>
      <c r="DH382" s="1">
        <v>0.16754740000000001</v>
      </c>
      <c r="DI382" s="1">
        <v>37.093400000000003</v>
      </c>
      <c r="DJ382">
        <v>0.97897330000000005</v>
      </c>
      <c r="DK382">
        <v>18.940449999999998</v>
      </c>
      <c r="DL382" s="1">
        <v>1.543528</v>
      </c>
      <c r="DM382">
        <v>348.29169999999999</v>
      </c>
      <c r="DN382">
        <v>0.97626199999999996</v>
      </c>
      <c r="DO382">
        <v>19.00376</v>
      </c>
      <c r="DP382" s="1">
        <v>7.9838990000000001</v>
      </c>
      <c r="DQ382">
        <v>1834.0039999999999</v>
      </c>
      <c r="DR382">
        <v>0.97314829999999997</v>
      </c>
      <c r="DS382">
        <v>18.977509999999999</v>
      </c>
      <c r="DT382">
        <v>24.956589999999998</v>
      </c>
      <c r="DU382">
        <v>5831.7470000000003</v>
      </c>
      <c r="DV382">
        <v>0.97017260000000005</v>
      </c>
      <c r="DW382">
        <v>18.80969</v>
      </c>
      <c r="DX382">
        <v>50.207070000000002</v>
      </c>
      <c r="DY382">
        <v>11912.04</v>
      </c>
      <c r="DZ382">
        <v>0.96604749999999995</v>
      </c>
      <c r="EA382">
        <v>18.643989999999999</v>
      </c>
      <c r="EB382">
        <v>68.270480000000006</v>
      </c>
      <c r="EC382">
        <v>16444.71</v>
      </c>
      <c r="ED382">
        <v>0.96163419999999999</v>
      </c>
      <c r="EE382">
        <v>18.614879999999999</v>
      </c>
      <c r="EF382">
        <v>65.301130000000001</v>
      </c>
      <c r="EG382">
        <v>15956.16</v>
      </c>
      <c r="EH382">
        <v>0.95690120000000001</v>
      </c>
      <c r="EI382">
        <v>19.078990000000001</v>
      </c>
      <c r="EJ382">
        <v>45.61627</v>
      </c>
      <c r="EK382">
        <v>11298.77</v>
      </c>
      <c r="EL382">
        <v>0.95199089999999997</v>
      </c>
      <c r="EM382">
        <v>19.438510000000001</v>
      </c>
      <c r="EN382">
        <v>24.130859999999998</v>
      </c>
      <c r="EO382">
        <v>6053.1559999999999</v>
      </c>
      <c r="EP382">
        <v>0.94703740000000003</v>
      </c>
      <c r="EQ382">
        <v>19.797419999999999</v>
      </c>
      <c r="ER382">
        <v>9.9587570000000003</v>
      </c>
      <c r="ES382">
        <v>2528.0149999999999</v>
      </c>
      <c r="ET382">
        <v>0.94175279999999995</v>
      </c>
      <c r="EU382">
        <v>20.203489999999999</v>
      </c>
      <c r="EV382">
        <v>3.3106840000000002</v>
      </c>
      <c r="EW382">
        <v>849.45079999999996</v>
      </c>
      <c r="EX382">
        <v>0.9366139</v>
      </c>
      <c r="EY382">
        <v>20.285959999999999</v>
      </c>
      <c r="EZ382">
        <v>0.93189920000000004</v>
      </c>
      <c r="FA382">
        <v>241.09520000000001</v>
      </c>
      <c r="FB382">
        <v>0.93060229999999999</v>
      </c>
      <c r="FC382">
        <v>20.047319999999999</v>
      </c>
      <c r="FD382">
        <v>0.250301</v>
      </c>
      <c r="FE382">
        <v>64.851709999999997</v>
      </c>
      <c r="FF382">
        <v>0.92456609999999995</v>
      </c>
      <c r="FG382">
        <v>19.86561</v>
      </c>
      <c r="FH382">
        <v>8.7023180000000006E-2</v>
      </c>
      <c r="FI382">
        <v>22.263929999999998</v>
      </c>
      <c r="FJ382">
        <v>0.9177033</v>
      </c>
      <c r="FK382">
        <v>19.713709999999999</v>
      </c>
      <c r="FL382">
        <v>5.1423530000000002E-2</v>
      </c>
      <c r="FM382">
        <v>12.95904</v>
      </c>
      <c r="FN382">
        <v>0.91058260000000002</v>
      </c>
      <c r="FO382">
        <v>20.007470000000001</v>
      </c>
      <c r="FP382">
        <v>4.2739619999999999E-2</v>
      </c>
      <c r="FQ382">
        <v>10.74023</v>
      </c>
      <c r="FR382">
        <v>0.90376679999999998</v>
      </c>
      <c r="FS382">
        <v>20.297809999999998</v>
      </c>
      <c r="FT382">
        <v>3.9237729999999998E-2</v>
      </c>
      <c r="FU382">
        <v>9.8844899999999996</v>
      </c>
      <c r="FV382">
        <v>0.89727650000000003</v>
      </c>
      <c r="FW382">
        <v>20.519269999999999</v>
      </c>
      <c r="FX382" s="1">
        <v>3.6784799999999999E-2</v>
      </c>
      <c r="FY382">
        <v>9.2988370000000007</v>
      </c>
      <c r="FZ382">
        <v>0.89114090000000001</v>
      </c>
      <c r="GA382">
        <v>20.70778</v>
      </c>
      <c r="GB382" s="1">
        <v>3.455681E-2</v>
      </c>
      <c r="GC382">
        <v>8.7644450000000003</v>
      </c>
      <c r="GD382">
        <v>0.88550390000000001</v>
      </c>
      <c r="GE382">
        <v>20.535769999999999</v>
      </c>
      <c r="GF382" s="1">
        <v>3.2427560000000001E-2</v>
      </c>
      <c r="GG382">
        <v>8.2475930000000002</v>
      </c>
      <c r="GH382">
        <v>0.8796157</v>
      </c>
      <c r="GI382">
        <v>20.272659999999998</v>
      </c>
      <c r="GJ382" s="1">
        <v>3.0463690000000002E-2</v>
      </c>
      <c r="GK382" s="1">
        <v>7.7694770000000002</v>
      </c>
      <c r="GL382">
        <v>0.87358720000000001</v>
      </c>
      <c r="GM382">
        <v>20.049659999999999</v>
      </c>
      <c r="GN382" s="1">
        <v>2.882937E-2</v>
      </c>
      <c r="GO382" s="1">
        <v>7.3710170000000002</v>
      </c>
      <c r="GP382">
        <v>0.86649600000000004</v>
      </c>
      <c r="GQ382">
        <v>19.82414</v>
      </c>
      <c r="GR382" s="1">
        <v>2.769653E-2</v>
      </c>
      <c r="GS382" s="1">
        <v>7.1035849999999998</v>
      </c>
      <c r="GT382">
        <v>0.85886099999999999</v>
      </c>
      <c r="GU382">
        <v>19.621949999999998</v>
      </c>
      <c r="GV382" s="1">
        <v>2.723766E-2</v>
      </c>
      <c r="GW382" s="1">
        <v>7.0092090000000002</v>
      </c>
      <c r="GX382">
        <v>0.85080129999999998</v>
      </c>
      <c r="GY382">
        <v>19.737829999999999</v>
      </c>
      <c r="GZ382" s="1">
        <v>2.7399799999999998E-2</v>
      </c>
      <c r="HA382" s="1">
        <v>7.0777830000000002</v>
      </c>
      <c r="HB382">
        <v>0.84221630000000003</v>
      </c>
      <c r="HC382">
        <v>19.66075</v>
      </c>
      <c r="HD382" s="1">
        <v>2.7728539999999999E-2</v>
      </c>
      <c r="HE382" s="1">
        <v>7.1980700000000004</v>
      </c>
      <c r="HF382">
        <v>0.83366969999999996</v>
      </c>
      <c r="HG382">
        <v>19.616289999999999</v>
      </c>
      <c r="HH382" s="1">
        <v>2.7880430000000001E-2</v>
      </c>
      <c r="HI382" s="1">
        <v>7.2771850000000002</v>
      </c>
      <c r="HJ382">
        <v>0.82549660000000002</v>
      </c>
      <c r="HK382">
        <v>19.367159999999998</v>
      </c>
      <c r="HL382" s="1">
        <v>2.758186E-2</v>
      </c>
      <c r="HM382" s="1">
        <v>7.2378099999999996</v>
      </c>
      <c r="HN382">
        <v>0.81833480000000003</v>
      </c>
      <c r="HO382">
        <v>19.208159999999999</v>
      </c>
      <c r="HP382" s="1">
        <v>2.677413E-2</v>
      </c>
      <c r="HQ382" s="1">
        <v>7.054989</v>
      </c>
      <c r="HR382">
        <v>0.81015769999999998</v>
      </c>
      <c r="HS382">
        <v>19.008410000000001</v>
      </c>
      <c r="HT382" s="1">
        <v>2.5526650000000001E-2</v>
      </c>
      <c r="HU382" s="1">
        <v>6.7621840000000004</v>
      </c>
      <c r="HV382">
        <v>0.80326019999999998</v>
      </c>
      <c r="HW382">
        <v>18.687750000000001</v>
      </c>
      <c r="HX382" s="1">
        <v>2.402899E-2</v>
      </c>
      <c r="HY382" s="1">
        <v>6.3889750000000003</v>
      </c>
      <c r="HZ382">
        <v>0.79681970000000002</v>
      </c>
      <c r="IA382">
        <v>18.39941</v>
      </c>
      <c r="IB382" s="1">
        <v>2.2369900000000002E-2</v>
      </c>
      <c r="IC382" s="1">
        <v>5.9641440000000001</v>
      </c>
      <c r="ID382">
        <v>0.79014150000000005</v>
      </c>
      <c r="IE382">
        <v>18.427340000000001</v>
      </c>
      <c r="IF382" s="1">
        <v>2.0766440000000001E-2</v>
      </c>
      <c r="IG382" s="1">
        <v>5.551679</v>
      </c>
      <c r="IH382">
        <v>0.78345960000000003</v>
      </c>
      <c r="II382">
        <v>18.442360000000001</v>
      </c>
      <c r="IJ382" s="1">
        <v>1.9170619999999999E-2</v>
      </c>
      <c r="IK382" s="1">
        <v>5.139424</v>
      </c>
      <c r="IL382">
        <v>0.77675249999999996</v>
      </c>
      <c r="IM382">
        <v>18.714200000000002</v>
      </c>
      <c r="IN382" s="1">
        <v>1.771561E-2</v>
      </c>
      <c r="IO382" s="1">
        <v>4.7636180000000001</v>
      </c>
      <c r="IP382">
        <v>0.77008399999999999</v>
      </c>
      <c r="IQ382">
        <v>18.647259999999999</v>
      </c>
      <c r="IR382" s="1">
        <v>1.628667E-2</v>
      </c>
      <c r="IS382" s="1">
        <v>4.3953199999999999</v>
      </c>
      <c r="IT382">
        <v>0.76404459999999996</v>
      </c>
      <c r="IU382">
        <v>18.553039999999999</v>
      </c>
      <c r="IV382" s="1">
        <v>1.495822E-2</v>
      </c>
      <c r="IW382" s="1">
        <v>4.0484039999999997</v>
      </c>
      <c r="IX382">
        <v>0.757606</v>
      </c>
      <c r="IY382">
        <v>18.533670000000001</v>
      </c>
      <c r="IZ382" s="1">
        <v>1.3731169999999999E-2</v>
      </c>
      <c r="JA382" s="1">
        <v>3.7302230000000001</v>
      </c>
      <c r="JB382">
        <v>0.75133059999999996</v>
      </c>
      <c r="JC382">
        <v>18.47813</v>
      </c>
      <c r="JD382" s="1">
        <v>1.260405E-2</v>
      </c>
      <c r="JE382" s="1">
        <v>3.4376440000000001</v>
      </c>
      <c r="JF382">
        <v>0.74573219999999996</v>
      </c>
      <c r="JG382">
        <v>18.842420000000001</v>
      </c>
      <c r="JH382" s="1">
        <v>1.157044E-2</v>
      </c>
      <c r="JI382" s="1">
        <v>3.167151</v>
      </c>
      <c r="JJ382">
        <v>0.74071319999999996</v>
      </c>
      <c r="JK382">
        <v>19.119789999999998</v>
      </c>
      <c r="JL382" s="1">
        <v>1.0628810000000001E-2</v>
      </c>
      <c r="JM382" s="1">
        <v>2.9178109999999999</v>
      </c>
      <c r="JN382">
        <v>0.73607129999999998</v>
      </c>
      <c r="JO382">
        <v>19.27814</v>
      </c>
      <c r="JP382" s="1">
        <v>9.7747170000000005E-3</v>
      </c>
      <c r="JQ382" s="1">
        <v>2.6905489999999999</v>
      </c>
      <c r="JR382">
        <v>0.73170259999999998</v>
      </c>
      <c r="JS382">
        <v>19.633469999999999</v>
      </c>
      <c r="JT382" s="1">
        <v>8.9967350000000005E-3</v>
      </c>
      <c r="JU382" s="1">
        <v>2.4828299999999999</v>
      </c>
      <c r="JV382">
        <v>0.72660270000000005</v>
      </c>
      <c r="JW382">
        <v>19.70617</v>
      </c>
      <c r="JX382" s="1">
        <v>8.238581E-3</v>
      </c>
      <c r="JY382" s="1">
        <v>2.2818770000000002</v>
      </c>
      <c r="JZ382">
        <v>0.72171589999999997</v>
      </c>
      <c r="KA382">
        <v>19.57019</v>
      </c>
      <c r="KB382" s="1">
        <v>7.5896219999999999E-3</v>
      </c>
      <c r="KC382" s="1">
        <v>2.1087280000000002</v>
      </c>
      <c r="KD382">
        <v>0.71719160000000004</v>
      </c>
      <c r="KE382">
        <v>19.332840000000001</v>
      </c>
      <c r="KF382" s="1">
        <v>6.9329730000000003E-3</v>
      </c>
      <c r="KG382" s="1">
        <v>1.932831</v>
      </c>
      <c r="KH382">
        <v>0.71138239999999997</v>
      </c>
      <c r="KI382">
        <v>19.256910000000001</v>
      </c>
      <c r="KJ382" s="1">
        <v>6.3764370000000004E-3</v>
      </c>
      <c r="KK382" s="1">
        <v>1.786673</v>
      </c>
      <c r="KL382">
        <v>0.70609949999999999</v>
      </c>
      <c r="KM382">
        <v>19.792310000000001</v>
      </c>
      <c r="KN382" s="1">
        <v>5.8651759999999997E-3</v>
      </c>
      <c r="KO382" s="1">
        <v>1.6515439999999999</v>
      </c>
      <c r="KP382">
        <v>0.70253810000000005</v>
      </c>
      <c r="KQ382">
        <v>20.351289999999999</v>
      </c>
      <c r="KR382" s="1">
        <v>5.384247E-3</v>
      </c>
      <c r="KS382" s="1">
        <v>1.520537</v>
      </c>
      <c r="KT382">
        <v>0.69951470000000004</v>
      </c>
      <c r="KU382">
        <v>20.926860000000001</v>
      </c>
      <c r="KV382" s="1">
        <v>4.9207720000000003E-3</v>
      </c>
      <c r="KW382" s="1">
        <v>1.3926449999999999</v>
      </c>
      <c r="KX382">
        <v>0.69692080000000001</v>
      </c>
      <c r="KY382">
        <v>21.44679</v>
      </c>
      <c r="KZ382" s="1">
        <v>4.4728470000000003E-3</v>
      </c>
      <c r="LA382" s="1">
        <v>1.2682180000000001</v>
      </c>
      <c r="LB382">
        <v>0.69458319999999996</v>
      </c>
      <c r="LC382">
        <v>21.43685</v>
      </c>
      <c r="LD382" s="1">
        <v>4.037718E-3</v>
      </c>
      <c r="LE382" s="1">
        <v>1.146871</v>
      </c>
      <c r="LF382">
        <v>0.69309449999999995</v>
      </c>
      <c r="LG382">
        <v>21.15466</v>
      </c>
      <c r="LH382" s="1">
        <v>3.6155940000000002E-3</v>
      </c>
      <c r="LI382" s="1">
        <v>1.027838</v>
      </c>
      <c r="LJ382">
        <v>0.69170089999999995</v>
      </c>
      <c r="LK382">
        <v>20.957689999999999</v>
      </c>
      <c r="LL382" s="1">
        <v>3.19937E-3</v>
      </c>
      <c r="LM382" s="1">
        <v>0.91043529999999995</v>
      </c>
      <c r="LN382">
        <v>0.69015649999999995</v>
      </c>
      <c r="LO382">
        <v>20.830880000000001</v>
      </c>
      <c r="LP382" s="1">
        <v>2.7891610000000001E-3</v>
      </c>
      <c r="LQ382" s="1">
        <v>0.79491219999999996</v>
      </c>
      <c r="LR382">
        <v>0.68883729999999999</v>
      </c>
      <c r="LS382">
        <v>21.357289999999999</v>
      </c>
      <c r="LT382" s="1">
        <v>2.3905369999999999E-3</v>
      </c>
      <c r="LU382" s="1">
        <v>0.68223710000000004</v>
      </c>
      <c r="LV382">
        <v>0.68769599999999997</v>
      </c>
      <c r="LW382">
        <v>21.842500000000001</v>
      </c>
      <c r="LX382" s="1">
        <v>2.0141349999999998E-3</v>
      </c>
      <c r="LY382" s="1">
        <v>0.57544260000000003</v>
      </c>
      <c r="LZ382">
        <v>0.68680140000000001</v>
      </c>
      <c r="MA382">
        <v>22.317979999999999</v>
      </c>
      <c r="MB382" s="1">
        <v>1.6756609999999999E-3</v>
      </c>
      <c r="MC382" s="1">
        <v>0.47906539999999997</v>
      </c>
      <c r="MD382">
        <v>0.68629419999999997</v>
      </c>
      <c r="ME382">
        <v>22.600110000000001</v>
      </c>
      <c r="MF382" s="1">
        <v>1.3877710000000001E-3</v>
      </c>
      <c r="MG382" s="1">
        <v>0.39669209999999999</v>
      </c>
      <c r="MH382">
        <v>0.68616880000000002</v>
      </c>
      <c r="MI382">
        <v>22.421469999999999</v>
      </c>
      <c r="MJ382" s="1">
        <v>1.1568220000000001E-3</v>
      </c>
      <c r="MK382" s="1">
        <v>0.33033190000000001</v>
      </c>
      <c r="ML382">
        <v>0.68632919999999997</v>
      </c>
      <c r="MM382">
        <v>22.001190000000001</v>
      </c>
      <c r="MN382" s="1">
        <v>9.8026920000000004E-4</v>
      </c>
      <c r="MO382" s="1">
        <v>0.27941969999999999</v>
      </c>
      <c r="MP382">
        <v>0.68671720000000003</v>
      </c>
      <c r="MQ382">
        <v>21.718419999999998</v>
      </c>
      <c r="MR382" s="1">
        <v>8.4870690000000005E-4</v>
      </c>
      <c r="MS382" s="1">
        <v>0.2414405</v>
      </c>
      <c r="MT382">
        <v>0.68719909999999995</v>
      </c>
      <c r="MU382">
        <v>21.507300000000001</v>
      </c>
      <c r="MV382" s="1">
        <v>7.501815E-4</v>
      </c>
      <c r="MW382" s="1">
        <v>0.2129799</v>
      </c>
      <c r="MX382">
        <v>0.68783950000000005</v>
      </c>
      <c r="MY382">
        <v>21.799479999999999</v>
      </c>
      <c r="MZ382" s="1">
        <v>6.7393309999999997E-4</v>
      </c>
      <c r="NA382" s="1">
        <v>0.19098689999999999</v>
      </c>
      <c r="NB382">
        <v>0.68865799999999999</v>
      </c>
      <c r="NC382">
        <v>21.533329999999999</v>
      </c>
      <c r="ND382" s="1">
        <v>6.1263020000000004E-4</v>
      </c>
      <c r="NE382" s="1">
        <v>0.1732554</v>
      </c>
      <c r="NF382">
        <v>0.68966510000000003</v>
      </c>
      <c r="NG382">
        <v>21.688110000000002</v>
      </c>
      <c r="NH382" s="1">
        <v>5.6164210000000003E-4</v>
      </c>
      <c r="NI382" s="1">
        <v>0.15850819999999999</v>
      </c>
      <c r="NJ382">
        <v>0.69093879999999996</v>
      </c>
      <c r="NK382">
        <v>21.666360000000001</v>
      </c>
      <c r="NL382" s="1">
        <v>5.1864629999999999E-4</v>
      </c>
      <c r="NM382" s="1">
        <v>0.14603240000000001</v>
      </c>
      <c r="NN382">
        <v>0.69247449999999999</v>
      </c>
      <c r="NO382">
        <v>21.43863</v>
      </c>
      <c r="NP382" s="1">
        <v>4.822184E-4</v>
      </c>
      <c r="NQ382" s="1">
        <v>0.13541590000000001</v>
      </c>
      <c r="NR382">
        <v>0.69423579999999996</v>
      </c>
      <c r="NS382">
        <v>21.16216</v>
      </c>
      <c r="NT382" s="1">
        <v>4.5137680000000003E-4</v>
      </c>
      <c r="NU382" s="1">
        <v>0.1263842</v>
      </c>
      <c r="NV382">
        <v>0.69611140000000005</v>
      </c>
      <c r="NW382">
        <v>20.921009999999999</v>
      </c>
      <c r="NX382" s="1">
        <v>4.2479429999999998E-4</v>
      </c>
      <c r="NY382" s="1">
        <v>0.118592</v>
      </c>
      <c r="NZ382">
        <v>0.69806460000000004</v>
      </c>
      <c r="OA382">
        <v>20.9194</v>
      </c>
      <c r="OB382" s="1">
        <v>4.0150290000000001E-4</v>
      </c>
      <c r="OC382" s="1">
        <v>0.1117571</v>
      </c>
      <c r="OD382">
        <v>0.69999060000000002</v>
      </c>
      <c r="OE382">
        <v>21.630800000000001</v>
      </c>
      <c r="OF382" s="1">
        <v>3.806983E-4</v>
      </c>
      <c r="OG382" s="1">
        <v>0.1056682</v>
      </c>
      <c r="OH382">
        <v>0.70172109999999999</v>
      </c>
      <c r="OI382">
        <v>22.393280000000001</v>
      </c>
      <c r="OJ382" s="1">
        <v>3.6154740000000001E-4</v>
      </c>
      <c r="OK382" s="1">
        <v>0.1000943</v>
      </c>
    </row>
    <row r="383" spans="1:401" x14ac:dyDescent="0.35">
      <c r="A383">
        <v>392</v>
      </c>
      <c r="B383" t="s">
        <v>4</v>
      </c>
      <c r="C383" t="s">
        <v>364</v>
      </c>
      <c r="D383" t="s">
        <v>390</v>
      </c>
      <c r="E383">
        <v>839.34299999999996</v>
      </c>
      <c r="F383">
        <v>0.82837490000000003</v>
      </c>
      <c r="G383">
        <v>18.058479999999999</v>
      </c>
      <c r="H383">
        <v>0</v>
      </c>
      <c r="I383">
        <v>0</v>
      </c>
      <c r="J383">
        <v>0.82631929999999998</v>
      </c>
      <c r="K383">
        <v>18.367439999999998</v>
      </c>
      <c r="L383">
        <v>0</v>
      </c>
      <c r="M383">
        <v>0</v>
      </c>
      <c r="N383">
        <v>0.82411780000000001</v>
      </c>
      <c r="O383">
        <v>18.634550000000001</v>
      </c>
      <c r="P383">
        <v>0</v>
      </c>
      <c r="Q383">
        <v>0</v>
      </c>
      <c r="R383">
        <v>0.82201000000000002</v>
      </c>
      <c r="S383">
        <v>18.883330000000001</v>
      </c>
      <c r="T383">
        <v>0</v>
      </c>
      <c r="U383">
        <v>0</v>
      </c>
      <c r="V383">
        <v>0.81994670000000003</v>
      </c>
      <c r="W383">
        <v>19.185459999999999</v>
      </c>
      <c r="X383">
        <v>0</v>
      </c>
      <c r="Y383">
        <v>0</v>
      </c>
      <c r="Z383">
        <v>0.81814880000000001</v>
      </c>
      <c r="AA383">
        <v>19.369039999999998</v>
      </c>
      <c r="AB383">
        <v>0</v>
      </c>
      <c r="AC383">
        <v>0</v>
      </c>
      <c r="AD383">
        <v>0.81620289999999995</v>
      </c>
      <c r="AE383">
        <v>19.313009999999998</v>
      </c>
      <c r="AF383">
        <v>0</v>
      </c>
      <c r="AG383">
        <v>0</v>
      </c>
      <c r="AH383">
        <v>0.81424620000000003</v>
      </c>
      <c r="AI383">
        <v>19.23546</v>
      </c>
      <c r="AJ383">
        <v>0</v>
      </c>
      <c r="AK383">
        <v>0</v>
      </c>
      <c r="AL383">
        <v>0.81226860000000001</v>
      </c>
      <c r="AM383">
        <v>19.114180000000001</v>
      </c>
      <c r="AN383">
        <v>0</v>
      </c>
      <c r="AO383">
        <v>0</v>
      </c>
      <c r="AP383">
        <v>0.81040679999999998</v>
      </c>
      <c r="AQ383">
        <v>19.278179999999999</v>
      </c>
      <c r="AR383">
        <v>0</v>
      </c>
      <c r="AS383">
        <v>0</v>
      </c>
      <c r="AT383">
        <v>0.80861110000000003</v>
      </c>
      <c r="AU383">
        <v>19.531210000000002</v>
      </c>
      <c r="AV383">
        <v>0</v>
      </c>
      <c r="AW383">
        <v>0</v>
      </c>
      <c r="AX383">
        <v>0.80689440000000001</v>
      </c>
      <c r="AY383">
        <v>19.741430000000001</v>
      </c>
      <c r="AZ383">
        <v>0</v>
      </c>
      <c r="BA383">
        <v>0</v>
      </c>
      <c r="BB383">
        <v>0.80525329999999995</v>
      </c>
      <c r="BC383">
        <v>19.956910000000001</v>
      </c>
      <c r="BD383">
        <v>0</v>
      </c>
      <c r="BE383">
        <v>0</v>
      </c>
      <c r="BF383">
        <v>0.80386639999999998</v>
      </c>
      <c r="BG383">
        <v>19.93599</v>
      </c>
      <c r="BH383">
        <v>0</v>
      </c>
      <c r="BI383">
        <v>0</v>
      </c>
      <c r="BJ383">
        <v>0.80237420000000004</v>
      </c>
      <c r="BK383">
        <v>19.875209999999999</v>
      </c>
      <c r="BL383">
        <v>0</v>
      </c>
      <c r="BM383">
        <v>0</v>
      </c>
      <c r="BN383">
        <v>0.80085709999999999</v>
      </c>
      <c r="BO383">
        <v>19.866150000000001</v>
      </c>
      <c r="BP383">
        <v>0</v>
      </c>
      <c r="BQ383">
        <v>0</v>
      </c>
      <c r="BR383">
        <v>0.79938819999999999</v>
      </c>
      <c r="BS383">
        <v>19.83305</v>
      </c>
      <c r="BT383">
        <v>0</v>
      </c>
      <c r="BU383">
        <v>0</v>
      </c>
      <c r="BV383">
        <v>0.79786060000000003</v>
      </c>
      <c r="BW383">
        <v>19.930409999999998</v>
      </c>
      <c r="BX383">
        <v>0</v>
      </c>
      <c r="BY383">
        <v>0</v>
      </c>
      <c r="BZ383">
        <v>0.79633929999999997</v>
      </c>
      <c r="CA383">
        <v>19.783059999999999</v>
      </c>
      <c r="CB383">
        <v>1.4321350000000001E-31</v>
      </c>
      <c r="CC383">
        <v>2.7331959999999998E-29</v>
      </c>
      <c r="CD383">
        <v>0.79487260000000004</v>
      </c>
      <c r="CE383">
        <v>19.691759999999999</v>
      </c>
      <c r="CF383" s="1">
        <v>6.4502849999999998E-24</v>
      </c>
      <c r="CG383" s="1">
        <v>1.4374789999999999E-21</v>
      </c>
      <c r="CH383">
        <v>0.79347310000000004</v>
      </c>
      <c r="CI383">
        <v>19.415220000000001</v>
      </c>
      <c r="CJ383" s="1">
        <v>4.540371E-17</v>
      </c>
      <c r="CK383" s="1">
        <v>9.2338570000000003E-15</v>
      </c>
      <c r="CL383">
        <v>0.79215550000000001</v>
      </c>
      <c r="CM383">
        <v>19.16403</v>
      </c>
      <c r="CN383" s="1">
        <v>2.417094E-12</v>
      </c>
      <c r="CO383" s="1">
        <v>5.533563E-10</v>
      </c>
      <c r="CP383">
        <v>0.79083619999999999</v>
      </c>
      <c r="CQ383">
        <v>19.015139999999999</v>
      </c>
      <c r="CR383" s="1">
        <v>4.7762030000000002E-9</v>
      </c>
      <c r="CS383" s="1">
        <v>1.15922E-6</v>
      </c>
      <c r="CT383">
        <v>0.78952849999999997</v>
      </c>
      <c r="CU383">
        <v>18.922779999999999</v>
      </c>
      <c r="CV383" s="1">
        <v>1.724908E-6</v>
      </c>
      <c r="CW383" s="1">
        <v>4.3757669999999998E-4</v>
      </c>
      <c r="CX383">
        <v>0.78821529999999995</v>
      </c>
      <c r="CY383">
        <v>18.810300000000002</v>
      </c>
      <c r="CZ383" s="1">
        <v>1.8476939999999999E-4</v>
      </c>
      <c r="DA383" s="1">
        <v>4.860134E-2</v>
      </c>
      <c r="DB383">
        <v>0.78717570000000003</v>
      </c>
      <c r="DC383">
        <v>18.98171</v>
      </c>
      <c r="DD383" s="1">
        <v>7.628676E-3</v>
      </c>
      <c r="DE383" s="1">
        <v>2.0698150000000002</v>
      </c>
      <c r="DF383">
        <v>0.78596379999999999</v>
      </c>
      <c r="DG383">
        <v>18.92258</v>
      </c>
      <c r="DH383" s="1">
        <v>0.1427707</v>
      </c>
      <c r="DI383" s="1">
        <v>39.861899999999999</v>
      </c>
      <c r="DJ383">
        <v>0.78437699999999999</v>
      </c>
      <c r="DK383">
        <v>18.940449999999998</v>
      </c>
      <c r="DL383" s="1">
        <v>1.363982</v>
      </c>
      <c r="DM383">
        <v>390.73390000000001</v>
      </c>
      <c r="DN383">
        <v>0.78236680000000003</v>
      </c>
      <c r="DO383">
        <v>19.002020000000002</v>
      </c>
      <c r="DP383" s="1">
        <v>7.2886699999999998</v>
      </c>
      <c r="DQ383">
        <v>2138.634</v>
      </c>
      <c r="DR383">
        <v>0.78007629999999994</v>
      </c>
      <c r="DS383">
        <v>18.964829999999999</v>
      </c>
      <c r="DT383">
        <v>23.462969999999999</v>
      </c>
      <c r="DU383">
        <v>7042.8739999999998</v>
      </c>
      <c r="DV383">
        <v>0.77795449999999999</v>
      </c>
      <c r="DW383">
        <v>18.79814</v>
      </c>
      <c r="DX383">
        <v>48.48798</v>
      </c>
      <c r="DY383">
        <v>14857.23</v>
      </c>
      <c r="DZ383">
        <v>0.77517720000000001</v>
      </c>
      <c r="EA383">
        <v>18.630369999999999</v>
      </c>
      <c r="EB383">
        <v>67.568950000000001</v>
      </c>
      <c r="EC383">
        <v>21118.59</v>
      </c>
      <c r="ED383">
        <v>0.77228470000000005</v>
      </c>
      <c r="EE383">
        <v>18.604299999999999</v>
      </c>
      <c r="EF383">
        <v>66.121560000000002</v>
      </c>
      <c r="EG383">
        <v>21055.86</v>
      </c>
      <c r="EH383">
        <v>0.7691557</v>
      </c>
      <c r="EI383">
        <v>19.077870000000001</v>
      </c>
      <c r="EJ383">
        <v>47.17266</v>
      </c>
      <c r="EK383">
        <v>15288.78</v>
      </c>
      <c r="EL383">
        <v>0.76596529999999996</v>
      </c>
      <c r="EM383">
        <v>19.438510000000001</v>
      </c>
      <c r="EN383">
        <v>25.436029999999999</v>
      </c>
      <c r="EO383">
        <v>8378.7729999999992</v>
      </c>
      <c r="EP383">
        <v>0.7627813</v>
      </c>
      <c r="EQ383">
        <v>19.7974</v>
      </c>
      <c r="ER383">
        <v>10.68524</v>
      </c>
      <c r="ES383">
        <v>3573.6</v>
      </c>
      <c r="ET383">
        <v>0.75938399999999995</v>
      </c>
      <c r="EU383">
        <v>20.201650000000001</v>
      </c>
      <c r="EV383">
        <v>3.6073680000000001</v>
      </c>
      <c r="EW383">
        <v>1222.922</v>
      </c>
      <c r="EX383">
        <v>0.75623030000000002</v>
      </c>
      <c r="EY383">
        <v>20.27534</v>
      </c>
      <c r="EZ383">
        <v>1.026643</v>
      </c>
      <c r="FA383">
        <v>351.66230000000002</v>
      </c>
      <c r="FB383">
        <v>0.75236400000000003</v>
      </c>
      <c r="FC383">
        <v>20.026440000000001</v>
      </c>
      <c r="FD383">
        <v>0.2748892</v>
      </c>
      <c r="FE383">
        <v>94.310550000000006</v>
      </c>
      <c r="FF383">
        <v>0.74824740000000001</v>
      </c>
      <c r="FG383">
        <v>19.853429999999999</v>
      </c>
      <c r="FH383">
        <v>9.2546740000000002E-2</v>
      </c>
      <c r="FI383">
        <v>31.194269999999999</v>
      </c>
      <c r="FJ383">
        <v>0.74372300000000002</v>
      </c>
      <c r="FK383">
        <v>19.706759999999999</v>
      </c>
      <c r="FL383">
        <v>5.2630440000000001E-2</v>
      </c>
      <c r="FM383">
        <v>17.314550000000001</v>
      </c>
      <c r="FN383">
        <v>0.73907840000000002</v>
      </c>
      <c r="FO383">
        <v>20.014600000000002</v>
      </c>
      <c r="FP383">
        <v>4.309462E-2</v>
      </c>
      <c r="FQ383">
        <v>14.071059999999999</v>
      </c>
      <c r="FR383">
        <v>0.7346338</v>
      </c>
      <c r="FS383">
        <v>20.310510000000001</v>
      </c>
      <c r="FT383">
        <v>3.9425130000000003E-2</v>
      </c>
      <c r="FU383">
        <v>12.884829999999999</v>
      </c>
      <c r="FV383">
        <v>0.73038320000000001</v>
      </c>
      <c r="FW383">
        <v>20.532859999999999</v>
      </c>
      <c r="FX383" s="1">
        <v>3.694128E-2</v>
      </c>
      <c r="FY383">
        <v>12.10676</v>
      </c>
      <c r="FZ383">
        <v>0.72647989999999996</v>
      </c>
      <c r="GA383">
        <v>20.721830000000001</v>
      </c>
      <c r="GB383" s="1">
        <v>3.4707340000000003E-2</v>
      </c>
      <c r="GC383">
        <v>11.406180000000001</v>
      </c>
      <c r="GD383">
        <v>0.72309990000000002</v>
      </c>
      <c r="GE383">
        <v>20.535679999999999</v>
      </c>
      <c r="GF383" s="1">
        <v>3.2571950000000002E-2</v>
      </c>
      <c r="GG383">
        <v>10.72794</v>
      </c>
      <c r="GH383">
        <v>0.71960670000000004</v>
      </c>
      <c r="GI383">
        <v>20.257349999999999</v>
      </c>
      <c r="GJ383" s="1">
        <v>3.059187E-2</v>
      </c>
      <c r="GK383" s="1">
        <v>10.09657</v>
      </c>
      <c r="GL383">
        <v>0.7161303</v>
      </c>
      <c r="GM383">
        <v>20.035789999999999</v>
      </c>
      <c r="GN383" s="1">
        <v>2.8927939999999999E-2</v>
      </c>
      <c r="GO383" s="1">
        <v>9.5627379999999995</v>
      </c>
      <c r="GP383">
        <v>0.71189089999999999</v>
      </c>
      <c r="GQ383">
        <v>19.81786</v>
      </c>
      <c r="GR383" s="1">
        <v>2.7752530000000001E-2</v>
      </c>
      <c r="GS383" s="1">
        <v>9.1931139999999996</v>
      </c>
      <c r="GT383">
        <v>0.70725260000000001</v>
      </c>
      <c r="GU383">
        <v>19.621939999999999</v>
      </c>
      <c r="GV383" s="1">
        <v>2.7236320000000001E-2</v>
      </c>
      <c r="GW383" s="1">
        <v>9.0419830000000001</v>
      </c>
      <c r="GX383">
        <v>0.70306809999999997</v>
      </c>
      <c r="GY383">
        <v>19.754049999999999</v>
      </c>
      <c r="GZ383" s="1">
        <v>2.7369339999999999E-2</v>
      </c>
      <c r="HA383" s="1">
        <v>9.1090610000000005</v>
      </c>
      <c r="HB383">
        <v>0.6983741</v>
      </c>
      <c r="HC383">
        <v>19.675989999999999</v>
      </c>
      <c r="HD383" s="1">
        <v>2.7694280000000002E-2</v>
      </c>
      <c r="HE383" s="1">
        <v>9.2511740000000007</v>
      </c>
      <c r="HF383">
        <v>0.69370370000000003</v>
      </c>
      <c r="HG383">
        <v>19.62181</v>
      </c>
      <c r="HH383" s="1">
        <v>2.787127E-2</v>
      </c>
      <c r="HI383" s="1">
        <v>9.3516259999999996</v>
      </c>
      <c r="HJ383">
        <v>0.68904600000000005</v>
      </c>
      <c r="HK383">
        <v>19.365079999999999</v>
      </c>
      <c r="HL383" s="1">
        <v>2.7610050000000001E-2</v>
      </c>
      <c r="HM383" s="1">
        <v>9.3081700000000005</v>
      </c>
      <c r="HN383">
        <v>0.68548290000000001</v>
      </c>
      <c r="HO383">
        <v>19.200810000000001</v>
      </c>
      <c r="HP383" s="1">
        <v>2.684516E-2</v>
      </c>
      <c r="HQ383" s="1">
        <v>9.0793660000000003</v>
      </c>
      <c r="HR383">
        <v>0.68092419999999998</v>
      </c>
      <c r="HS383">
        <v>19.00187</v>
      </c>
      <c r="HT383" s="1">
        <v>2.562437E-2</v>
      </c>
      <c r="HU383" s="1">
        <v>8.7048439999999996</v>
      </c>
      <c r="HV383">
        <v>0.67748299999999995</v>
      </c>
      <c r="HW383">
        <v>18.69209</v>
      </c>
      <c r="HX383" s="1">
        <v>2.41496E-2</v>
      </c>
      <c r="HY383" s="1">
        <v>8.2250029999999992</v>
      </c>
      <c r="HZ383">
        <v>0.67460500000000001</v>
      </c>
      <c r="IA383">
        <v>18.410080000000001</v>
      </c>
      <c r="IB383" s="1">
        <v>2.2496769999999999E-2</v>
      </c>
      <c r="IC383" s="1">
        <v>7.6733209999999996</v>
      </c>
      <c r="ID383">
        <v>0.6716029</v>
      </c>
      <c r="IE383">
        <v>18.44256</v>
      </c>
      <c r="IF383" s="1">
        <v>2.0890490000000001E-2</v>
      </c>
      <c r="IG383" s="1">
        <v>7.1342850000000002</v>
      </c>
      <c r="IH383">
        <v>0.66858150000000005</v>
      </c>
      <c r="II383">
        <v>18.460100000000001</v>
      </c>
      <c r="IJ383" s="1">
        <v>1.9292E-2</v>
      </c>
      <c r="IK383" s="1">
        <v>6.5975409999999997</v>
      </c>
      <c r="IL383">
        <v>0.66555699999999995</v>
      </c>
      <c r="IM383">
        <v>18.709610000000001</v>
      </c>
      <c r="IN383" s="1">
        <v>1.7823760000000001E-2</v>
      </c>
      <c r="IO383" s="1">
        <v>6.1039380000000003</v>
      </c>
      <c r="IP383">
        <v>0.66266380000000003</v>
      </c>
      <c r="IQ383">
        <v>18.63795</v>
      </c>
      <c r="IR383" s="1">
        <v>1.6394510000000001E-2</v>
      </c>
      <c r="IS383" s="1">
        <v>5.6266769999999999</v>
      </c>
      <c r="IT383">
        <v>0.66031519999999999</v>
      </c>
      <c r="IU383">
        <v>18.53312</v>
      </c>
      <c r="IV383" s="1">
        <v>1.5059329999999999E-2</v>
      </c>
      <c r="IW383" s="1">
        <v>5.1758230000000003</v>
      </c>
      <c r="IX383">
        <v>0.65751669999999995</v>
      </c>
      <c r="IY383">
        <v>18.517579999999999</v>
      </c>
      <c r="IZ383" s="1">
        <v>1.3824319999999999E-2</v>
      </c>
      <c r="JA383" s="1">
        <v>4.761889</v>
      </c>
      <c r="JB383">
        <v>0.65476020000000001</v>
      </c>
      <c r="JC383">
        <v>18.46686</v>
      </c>
      <c r="JD383" s="1">
        <v>1.269024E-2</v>
      </c>
      <c r="JE383" s="1">
        <v>4.381983</v>
      </c>
      <c r="JF383">
        <v>0.65246649999999995</v>
      </c>
      <c r="JG383">
        <v>18.842390000000002</v>
      </c>
      <c r="JH383" s="1">
        <v>1.16504E-2</v>
      </c>
      <c r="JI383" s="1">
        <v>4.0313379999999999</v>
      </c>
      <c r="JJ383">
        <v>0.65080079999999996</v>
      </c>
      <c r="JK383">
        <v>19.13589</v>
      </c>
      <c r="JL383" s="1">
        <v>1.070164E-2</v>
      </c>
      <c r="JM383" s="1">
        <v>3.7072829999999999</v>
      </c>
      <c r="JN383">
        <v>0.64958329999999997</v>
      </c>
      <c r="JO383">
        <v>19.291650000000001</v>
      </c>
      <c r="JP383" s="1">
        <v>9.8411709999999993E-3</v>
      </c>
      <c r="JQ383" s="1">
        <v>3.4120699999999999</v>
      </c>
      <c r="JR383">
        <v>0.64854590000000001</v>
      </c>
      <c r="JS383">
        <v>19.644950000000001</v>
      </c>
      <c r="JT383" s="1">
        <v>9.0591679999999994E-3</v>
      </c>
      <c r="JU383" s="1">
        <v>3.143192</v>
      </c>
      <c r="JV383">
        <v>0.64702890000000002</v>
      </c>
      <c r="JW383">
        <v>19.707630000000002</v>
      </c>
      <c r="JX383" s="1">
        <v>8.2967230000000006E-3</v>
      </c>
      <c r="JY383" s="1">
        <v>2.8837190000000001</v>
      </c>
      <c r="JZ383">
        <v>0.64576149999999999</v>
      </c>
      <c r="KA383">
        <v>19.542020000000001</v>
      </c>
      <c r="KB383" s="1">
        <v>7.6399780000000004E-3</v>
      </c>
      <c r="KC383" s="1">
        <v>2.6580219999999999</v>
      </c>
      <c r="KD383">
        <v>0.64479609999999998</v>
      </c>
      <c r="KE383">
        <v>19.31784</v>
      </c>
      <c r="KF383" s="1">
        <v>6.9816690000000002E-3</v>
      </c>
      <c r="KG383" s="1">
        <v>2.4326430000000001</v>
      </c>
      <c r="KH383">
        <v>0.64254339999999999</v>
      </c>
      <c r="KI383">
        <v>19.244730000000001</v>
      </c>
      <c r="KJ383" s="1">
        <v>6.4187879999999999E-3</v>
      </c>
      <c r="KK383" s="1">
        <v>2.242912</v>
      </c>
      <c r="KL383">
        <v>0.64051100000000005</v>
      </c>
      <c r="KM383">
        <v>19.79458</v>
      </c>
      <c r="KN383" s="1">
        <v>5.9055870000000003E-3</v>
      </c>
      <c r="KO383" s="1">
        <v>2.0698089999999998</v>
      </c>
      <c r="KP383">
        <v>0.63998029999999995</v>
      </c>
      <c r="KQ383">
        <v>20.377130000000001</v>
      </c>
      <c r="KR383" s="1">
        <v>5.4238489999999997E-3</v>
      </c>
      <c r="KS383" s="1">
        <v>1.9028579999999999</v>
      </c>
      <c r="KT383">
        <v>0.63984249999999998</v>
      </c>
      <c r="KU383">
        <v>20.95016</v>
      </c>
      <c r="KV383" s="1">
        <v>4.959059E-3</v>
      </c>
      <c r="KW383" s="1">
        <v>1.740397</v>
      </c>
      <c r="KX383">
        <v>0.63994010000000001</v>
      </c>
      <c r="KY383">
        <v>21.467220000000001</v>
      </c>
      <c r="KZ383" s="1">
        <v>4.5100569999999996E-3</v>
      </c>
      <c r="LA383" s="1">
        <v>1.583064</v>
      </c>
      <c r="LB383">
        <v>0.64015440000000001</v>
      </c>
      <c r="LC383">
        <v>21.440529999999999</v>
      </c>
      <c r="LD383" s="1">
        <v>4.0739920000000002E-3</v>
      </c>
      <c r="LE383" s="1">
        <v>1.430229</v>
      </c>
      <c r="LF383">
        <v>0.64086770000000004</v>
      </c>
      <c r="LG383">
        <v>21.139849999999999</v>
      </c>
      <c r="LH383" s="1">
        <v>3.651217E-3</v>
      </c>
      <c r="LI383" s="1">
        <v>1.2810870000000001</v>
      </c>
      <c r="LJ383">
        <v>0.64152819999999999</v>
      </c>
      <c r="LK383">
        <v>20.94473</v>
      </c>
      <c r="LL383" s="1">
        <v>3.2343860000000001E-3</v>
      </c>
      <c r="LM383" s="1">
        <v>1.1345080000000001</v>
      </c>
      <c r="LN383">
        <v>0.64195740000000001</v>
      </c>
      <c r="LO383">
        <v>20.826000000000001</v>
      </c>
      <c r="LP383" s="1">
        <v>2.8234380000000002E-3</v>
      </c>
      <c r="LQ383" s="1">
        <v>0.99069620000000003</v>
      </c>
      <c r="LR383">
        <v>0.6424742</v>
      </c>
      <c r="LS383">
        <v>21.374569999999999</v>
      </c>
      <c r="LT383" s="1">
        <v>2.4237009999999999E-3</v>
      </c>
      <c r="LU383" s="1">
        <v>0.85070950000000001</v>
      </c>
      <c r="LV383">
        <v>0.64306430000000003</v>
      </c>
      <c r="LW383">
        <v>21.88232</v>
      </c>
      <c r="LX383" s="1">
        <v>2.0447920000000001E-3</v>
      </c>
      <c r="LY383" s="1">
        <v>0.71778019999999998</v>
      </c>
      <c r="LZ383">
        <v>0.64370380000000005</v>
      </c>
      <c r="MA383">
        <v>22.358049999999999</v>
      </c>
      <c r="MB383" s="1">
        <v>1.7026700000000001E-3</v>
      </c>
      <c r="MC383" s="1">
        <v>0.59753849999999997</v>
      </c>
      <c r="MD383">
        <v>0.64450890000000005</v>
      </c>
      <c r="ME383">
        <v>22.637650000000001</v>
      </c>
      <c r="MF383" s="1">
        <v>1.410194E-3</v>
      </c>
      <c r="MG383" s="1">
        <v>0.49435190000000001</v>
      </c>
      <c r="MH383">
        <v>0.64551259999999999</v>
      </c>
      <c r="MI383">
        <v>22.438490000000002</v>
      </c>
      <c r="MJ383" s="1">
        <v>1.1744380000000001E-3</v>
      </c>
      <c r="MK383" s="1">
        <v>0.41086620000000001</v>
      </c>
      <c r="ML383">
        <v>0.6466229</v>
      </c>
      <c r="MM383">
        <v>21.994800000000001</v>
      </c>
      <c r="MN383" s="1">
        <v>9.9352389999999994E-4</v>
      </c>
      <c r="MO383" s="1">
        <v>0.34658600000000001</v>
      </c>
      <c r="MP383">
        <v>0.64774730000000003</v>
      </c>
      <c r="MQ383">
        <v>21.70843</v>
      </c>
      <c r="MR383" s="1">
        <v>8.5856750000000003E-4</v>
      </c>
      <c r="MS383" s="1">
        <v>0.29861120000000002</v>
      </c>
      <c r="MT383">
        <v>0.64888539999999995</v>
      </c>
      <c r="MU383">
        <v>21.507380000000001</v>
      </c>
      <c r="MV383" s="1">
        <v>7.576398E-4</v>
      </c>
      <c r="MW383" s="1">
        <v>0.26274059999999999</v>
      </c>
      <c r="MX383">
        <v>0.64999720000000005</v>
      </c>
      <c r="MY383">
        <v>21.818989999999999</v>
      </c>
      <c r="MZ383" s="1">
        <v>6.7981710000000002E-4</v>
      </c>
      <c r="NA383" s="1">
        <v>0.235157</v>
      </c>
      <c r="NB383">
        <v>0.65119610000000006</v>
      </c>
      <c r="NC383">
        <v>21.574069999999999</v>
      </c>
      <c r="ND383" s="1">
        <v>6.1744339999999999E-4</v>
      </c>
      <c r="NE383" s="1">
        <v>0.2130206</v>
      </c>
      <c r="NF383">
        <v>0.65242359999999999</v>
      </c>
      <c r="NG383">
        <v>21.737870000000001</v>
      </c>
      <c r="NH383" s="1">
        <v>5.6568959999999996E-4</v>
      </c>
      <c r="NI383" s="1">
        <v>0.19468769999999999</v>
      </c>
      <c r="NJ383">
        <v>0.65374489999999996</v>
      </c>
      <c r="NK383">
        <v>21.720870000000001</v>
      </c>
      <c r="NL383" s="1">
        <v>5.2206979999999995E-4</v>
      </c>
      <c r="NM383" s="1">
        <v>0.17920469999999999</v>
      </c>
      <c r="NN383">
        <v>0.65519459999999996</v>
      </c>
      <c r="NO383">
        <v>21.454920000000001</v>
      </c>
      <c r="NP383" s="1">
        <v>4.8513279999999999E-4</v>
      </c>
      <c r="NQ383" s="1">
        <v>0.16606000000000001</v>
      </c>
      <c r="NR383">
        <v>0.65673360000000003</v>
      </c>
      <c r="NS383">
        <v>21.15597</v>
      </c>
      <c r="NT383" s="1">
        <v>4.5386910000000001E-4</v>
      </c>
      <c r="NU383" s="1">
        <v>0.1548909</v>
      </c>
      <c r="NV383">
        <v>0.65826249999999997</v>
      </c>
      <c r="NW383">
        <v>20.909610000000001</v>
      </c>
      <c r="NX383" s="1">
        <v>4.2695599999999998E-4</v>
      </c>
      <c r="NY383" s="1">
        <v>0.14528389999999999</v>
      </c>
      <c r="NZ383">
        <v>0.6597769</v>
      </c>
      <c r="OA383">
        <v>20.911280000000001</v>
      </c>
      <c r="OB383" s="1">
        <v>4.0341180000000001E-4</v>
      </c>
      <c r="OC383" s="1">
        <v>0.13687969999999999</v>
      </c>
      <c r="OD383">
        <v>0.66119939999999999</v>
      </c>
      <c r="OE383">
        <v>21.642579999999999</v>
      </c>
      <c r="OF383" s="1">
        <v>3.8241840000000001E-4</v>
      </c>
      <c r="OG383" s="1">
        <v>0.12941359999999999</v>
      </c>
      <c r="OH383">
        <v>0.6624063</v>
      </c>
      <c r="OI383">
        <v>22.42127</v>
      </c>
      <c r="OJ383" s="1">
        <v>3.6313140000000002E-4</v>
      </c>
      <c r="OK383" s="1">
        <v>0.122598</v>
      </c>
    </row>
    <row r="384" spans="1:401" x14ac:dyDescent="0.35">
      <c r="A384">
        <v>393</v>
      </c>
      <c r="B384" t="s">
        <v>4</v>
      </c>
      <c r="C384" t="s">
        <v>364</v>
      </c>
      <c r="D384" t="s">
        <v>391</v>
      </c>
      <c r="E384">
        <v>963.37220000000002</v>
      </c>
      <c r="F384">
        <v>0.91782260000000004</v>
      </c>
      <c r="G384">
        <v>18.020119999999999</v>
      </c>
      <c r="H384">
        <v>0</v>
      </c>
      <c r="I384">
        <v>0</v>
      </c>
      <c r="J384">
        <v>0.91545719999999997</v>
      </c>
      <c r="K384">
        <v>18.339919999999999</v>
      </c>
      <c r="L384">
        <v>0</v>
      </c>
      <c r="M384">
        <v>0</v>
      </c>
      <c r="N384">
        <v>0.91287030000000002</v>
      </c>
      <c r="O384">
        <v>18.609390000000001</v>
      </c>
      <c r="P384">
        <v>0</v>
      </c>
      <c r="Q384">
        <v>0</v>
      </c>
      <c r="R384">
        <v>0.91035549999999998</v>
      </c>
      <c r="S384">
        <v>18.857479999999999</v>
      </c>
      <c r="T384">
        <v>0</v>
      </c>
      <c r="U384">
        <v>0</v>
      </c>
      <c r="V384">
        <v>0.90795020000000004</v>
      </c>
      <c r="W384">
        <v>19.1494</v>
      </c>
      <c r="X384">
        <v>0</v>
      </c>
      <c r="Y384">
        <v>0</v>
      </c>
      <c r="Z384">
        <v>0.90535069999999995</v>
      </c>
      <c r="AA384">
        <v>19.320550000000001</v>
      </c>
      <c r="AB384">
        <v>0</v>
      </c>
      <c r="AC384">
        <v>0</v>
      </c>
      <c r="AD384">
        <v>0.9030222</v>
      </c>
      <c r="AE384">
        <v>19.263770000000001</v>
      </c>
      <c r="AF384">
        <v>0</v>
      </c>
      <c r="AG384">
        <v>0</v>
      </c>
      <c r="AH384">
        <v>0.90071349999999994</v>
      </c>
      <c r="AI384">
        <v>19.189889999999998</v>
      </c>
      <c r="AJ384">
        <v>0</v>
      </c>
      <c r="AK384">
        <v>0</v>
      </c>
      <c r="AL384">
        <v>0.89842160000000004</v>
      </c>
      <c r="AM384">
        <v>19.080919999999999</v>
      </c>
      <c r="AN384">
        <v>0</v>
      </c>
      <c r="AO384">
        <v>0</v>
      </c>
      <c r="AP384">
        <v>0.89625290000000002</v>
      </c>
      <c r="AQ384">
        <v>19.26698</v>
      </c>
      <c r="AR384">
        <v>0</v>
      </c>
      <c r="AS384">
        <v>0</v>
      </c>
      <c r="AT384">
        <v>0.8941557</v>
      </c>
      <c r="AU384">
        <v>19.522549999999999</v>
      </c>
      <c r="AV384">
        <v>0</v>
      </c>
      <c r="AW384">
        <v>0</v>
      </c>
      <c r="AX384">
        <v>0.89212159999999996</v>
      </c>
      <c r="AY384">
        <v>19.734179999999999</v>
      </c>
      <c r="AZ384">
        <v>0</v>
      </c>
      <c r="BA384">
        <v>0</v>
      </c>
      <c r="BB384">
        <v>0.89018220000000003</v>
      </c>
      <c r="BC384">
        <v>19.940999999999999</v>
      </c>
      <c r="BD384">
        <v>0</v>
      </c>
      <c r="BE384">
        <v>0</v>
      </c>
      <c r="BF384">
        <v>0.88859920000000003</v>
      </c>
      <c r="BG384">
        <v>19.907720000000001</v>
      </c>
      <c r="BH384">
        <v>0</v>
      </c>
      <c r="BI384">
        <v>0</v>
      </c>
      <c r="BJ384">
        <v>0.88681200000000004</v>
      </c>
      <c r="BK384">
        <v>19.83089</v>
      </c>
      <c r="BL384">
        <v>0</v>
      </c>
      <c r="BM384">
        <v>0</v>
      </c>
      <c r="BN384">
        <v>0.88505210000000001</v>
      </c>
      <c r="BO384">
        <v>19.826270000000001</v>
      </c>
      <c r="BP384">
        <v>0</v>
      </c>
      <c r="BQ384">
        <v>0</v>
      </c>
      <c r="BR384">
        <v>0.8833046</v>
      </c>
      <c r="BS384">
        <v>19.802949999999999</v>
      </c>
      <c r="BT384">
        <v>0</v>
      </c>
      <c r="BU384">
        <v>0</v>
      </c>
      <c r="BV384">
        <v>0.88151840000000004</v>
      </c>
      <c r="BW384">
        <v>19.920850000000002</v>
      </c>
      <c r="BX384">
        <v>0</v>
      </c>
      <c r="BY384">
        <v>0</v>
      </c>
      <c r="BZ384">
        <v>0.87970999999999999</v>
      </c>
      <c r="CA384">
        <v>19.790700000000001</v>
      </c>
      <c r="CB384">
        <v>1.5504950000000001E-32</v>
      </c>
      <c r="CC384">
        <v>4.8188530000000001E-30</v>
      </c>
      <c r="CD384">
        <v>0.87799709999999997</v>
      </c>
      <c r="CE384">
        <v>19.698070000000001</v>
      </c>
      <c r="CF384" s="1">
        <v>3.107437E-24</v>
      </c>
      <c r="CG384" s="1">
        <v>7.2298400000000001E-22</v>
      </c>
      <c r="CH384">
        <v>0.87631420000000004</v>
      </c>
      <c r="CI384">
        <v>19.419599999999999</v>
      </c>
      <c r="CJ384" s="1">
        <v>1.596499E-17</v>
      </c>
      <c r="CK384" s="1">
        <v>3.4840569999999998E-15</v>
      </c>
      <c r="CL384">
        <v>0.87472649999999996</v>
      </c>
      <c r="CM384">
        <v>19.149999999999999</v>
      </c>
      <c r="CN384" s="1">
        <v>1.229993E-12</v>
      </c>
      <c r="CO384" s="1">
        <v>2.98307E-10</v>
      </c>
      <c r="CP384">
        <v>0.87317679999999998</v>
      </c>
      <c r="CQ384">
        <v>18.99512</v>
      </c>
      <c r="CR384" s="1">
        <v>2.8184589999999999E-9</v>
      </c>
      <c r="CS384" s="1">
        <v>7.2489060000000003E-7</v>
      </c>
      <c r="CT384">
        <v>0.87160510000000002</v>
      </c>
      <c r="CU384">
        <v>18.901450000000001</v>
      </c>
      <c r="CV384" s="1">
        <v>1.1246100000000001E-6</v>
      </c>
      <c r="CW384" s="1">
        <v>3.026193E-4</v>
      </c>
      <c r="CX384">
        <v>0.87005509999999997</v>
      </c>
      <c r="CY384">
        <v>18.798819999999999</v>
      </c>
      <c r="CZ384" s="1">
        <v>1.3029590000000001E-4</v>
      </c>
      <c r="DA384" s="1">
        <v>3.6402169999999998E-2</v>
      </c>
      <c r="DB384">
        <v>0.86891569999999996</v>
      </c>
      <c r="DC384">
        <v>18.973320000000001</v>
      </c>
      <c r="DD384" s="1">
        <v>5.7464079999999997E-3</v>
      </c>
      <c r="DE384" s="1">
        <v>1.6579999999999999</v>
      </c>
      <c r="DF384">
        <v>0.86758060000000004</v>
      </c>
      <c r="DG384">
        <v>18.92259</v>
      </c>
      <c r="DH384" s="1">
        <v>0.1139014</v>
      </c>
      <c r="DI384" s="1">
        <v>33.861539999999998</v>
      </c>
      <c r="DJ384">
        <v>0.86585000000000001</v>
      </c>
      <c r="DK384">
        <v>18.929839999999999</v>
      </c>
      <c r="DL384" s="1">
        <v>1.14499</v>
      </c>
      <c r="DM384">
        <v>349.66809999999998</v>
      </c>
      <c r="DN384">
        <v>0.86363719999999999</v>
      </c>
      <c r="DO384">
        <v>18.987380000000002</v>
      </c>
      <c r="DP384" s="1">
        <v>6.4032090000000004</v>
      </c>
      <c r="DQ384">
        <v>2005.2629999999999</v>
      </c>
      <c r="DR384">
        <v>0.86108700000000005</v>
      </c>
      <c r="DS384">
        <v>18.939959999999999</v>
      </c>
      <c r="DT384">
        <v>21.475719999999999</v>
      </c>
      <c r="DU384">
        <v>6888.0969999999998</v>
      </c>
      <c r="DV384">
        <v>0.85835499999999998</v>
      </c>
      <c r="DW384">
        <v>18.77562</v>
      </c>
      <c r="DX384">
        <v>46.067140000000002</v>
      </c>
      <c r="DY384">
        <v>15105.32</v>
      </c>
      <c r="DZ384">
        <v>0.85514939999999995</v>
      </c>
      <c r="EA384">
        <v>18.604839999999999</v>
      </c>
      <c r="EB384">
        <v>66.425269999999998</v>
      </c>
      <c r="EC384">
        <v>22242.97</v>
      </c>
      <c r="ED384">
        <v>0.85177049999999999</v>
      </c>
      <c r="EE384">
        <v>18.577529999999999</v>
      </c>
      <c r="EF384">
        <v>67.09742</v>
      </c>
      <c r="EG384">
        <v>22917.98</v>
      </c>
      <c r="EH384">
        <v>0.84814500000000004</v>
      </c>
      <c r="EI384">
        <v>19.05707</v>
      </c>
      <c r="EJ384">
        <v>49.288930000000001</v>
      </c>
      <c r="EK384">
        <v>17153.37</v>
      </c>
      <c r="EL384">
        <v>0.84449510000000005</v>
      </c>
      <c r="EM384">
        <v>19.426189999999998</v>
      </c>
      <c r="EN384">
        <v>27.291219999999999</v>
      </c>
      <c r="EO384">
        <v>9663.0409999999993</v>
      </c>
      <c r="EP384">
        <v>0.84084689999999995</v>
      </c>
      <c r="EQ384">
        <v>19.77542</v>
      </c>
      <c r="ER384">
        <v>11.74948</v>
      </c>
      <c r="ES384">
        <v>4227.8729999999996</v>
      </c>
      <c r="ET384">
        <v>0.83696380000000004</v>
      </c>
      <c r="EU384">
        <v>20.178080000000001</v>
      </c>
      <c r="EV384">
        <v>4.0528240000000002</v>
      </c>
      <c r="EW384">
        <v>1479.877</v>
      </c>
      <c r="EX384">
        <v>0.83343769999999995</v>
      </c>
      <c r="EY384">
        <v>20.255790000000001</v>
      </c>
      <c r="EZ384">
        <v>1.172085</v>
      </c>
      <c r="FA384">
        <v>433.1234</v>
      </c>
      <c r="FB384">
        <v>0.82897290000000001</v>
      </c>
      <c r="FC384">
        <v>19.998650000000001</v>
      </c>
      <c r="FD384">
        <v>0.31331239999999999</v>
      </c>
      <c r="FE384">
        <v>116.247</v>
      </c>
      <c r="FF384">
        <v>0.8239282</v>
      </c>
      <c r="FG384">
        <v>19.826730000000001</v>
      </c>
      <c r="FH384">
        <v>0.1012599</v>
      </c>
      <c r="FI384">
        <v>37.006419999999999</v>
      </c>
      <c r="FJ384">
        <v>0.81873779999999996</v>
      </c>
      <c r="FK384">
        <v>19.6815</v>
      </c>
      <c r="FL384">
        <v>5.452195E-2</v>
      </c>
      <c r="FM384">
        <v>19.42848</v>
      </c>
      <c r="FN384">
        <v>0.81336319999999995</v>
      </c>
      <c r="FO384">
        <v>20.00339</v>
      </c>
      <c r="FP384">
        <v>4.3621800000000002E-2</v>
      </c>
      <c r="FQ384">
        <v>15.409940000000001</v>
      </c>
      <c r="FR384">
        <v>0.80820110000000001</v>
      </c>
      <c r="FS384">
        <v>20.303100000000001</v>
      </c>
      <c r="FT384">
        <v>3.9686220000000001E-2</v>
      </c>
      <c r="FU384">
        <v>14.038410000000001</v>
      </c>
      <c r="FV384">
        <v>0.80332170000000003</v>
      </c>
      <c r="FW384">
        <v>20.52619</v>
      </c>
      <c r="FX384" s="1">
        <v>3.7153360000000003E-2</v>
      </c>
      <c r="FY384">
        <v>13.18999</v>
      </c>
      <c r="FZ384">
        <v>0.7987554</v>
      </c>
      <c r="GA384">
        <v>20.71678</v>
      </c>
      <c r="GB384" s="1">
        <v>3.4909620000000002E-2</v>
      </c>
      <c r="GC384">
        <v>12.43994</v>
      </c>
      <c r="GD384">
        <v>0.7948442</v>
      </c>
      <c r="GE384">
        <v>20.52384</v>
      </c>
      <c r="GF384" s="1">
        <v>3.2766650000000001E-2</v>
      </c>
      <c r="GG384">
        <v>11.712719999999999</v>
      </c>
      <c r="GH384">
        <v>0.79072330000000002</v>
      </c>
      <c r="GI384">
        <v>20.222899999999999</v>
      </c>
      <c r="GJ384" s="1">
        <v>3.076535E-2</v>
      </c>
      <c r="GK384">
        <v>11.03288</v>
      </c>
      <c r="GL384">
        <v>0.7866204</v>
      </c>
      <c r="GM384">
        <v>19.999379999999999</v>
      </c>
      <c r="GN384" s="1">
        <v>2.9061469999999999E-2</v>
      </c>
      <c r="GO384" s="1">
        <v>10.451040000000001</v>
      </c>
      <c r="GP384">
        <v>0.78163950000000004</v>
      </c>
      <c r="GQ384">
        <v>19.787220000000001</v>
      </c>
      <c r="GR384" s="1">
        <v>2.782633E-2</v>
      </c>
      <c r="GS384">
        <v>10.04176</v>
      </c>
      <c r="GT384">
        <v>0.77611189999999997</v>
      </c>
      <c r="GU384">
        <v>19.596879999999999</v>
      </c>
      <c r="GV384" s="1">
        <v>2.7237270000000001E-2</v>
      </c>
      <c r="GW384" s="1">
        <v>9.8647840000000002</v>
      </c>
      <c r="GX384">
        <v>0.77053479999999996</v>
      </c>
      <c r="GY384">
        <v>19.74417</v>
      </c>
      <c r="GZ384" s="1">
        <v>2.7319920000000001E-2</v>
      </c>
      <c r="HA384" s="1">
        <v>9.9417069999999992</v>
      </c>
      <c r="HB384">
        <v>0.76476359999999999</v>
      </c>
      <c r="HC384">
        <v>19.666869999999999</v>
      </c>
      <c r="HD384" s="1">
        <v>2.763649E-2</v>
      </c>
      <c r="HE384" s="1">
        <v>10.112299999999999</v>
      </c>
      <c r="HF384">
        <v>0.75898639999999995</v>
      </c>
      <c r="HG384">
        <v>19.609279999999998</v>
      </c>
      <c r="HH384" s="1">
        <v>2.784468E-2</v>
      </c>
      <c r="HI384" s="1">
        <v>10.25315</v>
      </c>
      <c r="HJ384">
        <v>0.75299439999999995</v>
      </c>
      <c r="HK384">
        <v>19.336839999999999</v>
      </c>
      <c r="HL384" s="1">
        <v>2.763117E-2</v>
      </c>
      <c r="HM384" s="1">
        <v>10.24466</v>
      </c>
      <c r="HN384">
        <v>0.74869819999999998</v>
      </c>
      <c r="HO384">
        <v>19.191210000000002</v>
      </c>
      <c r="HP384" s="1">
        <v>2.6941320000000001E-2</v>
      </c>
      <c r="HQ384" s="1">
        <v>10.05003</v>
      </c>
      <c r="HR384">
        <v>0.74315529999999996</v>
      </c>
      <c r="HS384">
        <v>18.993659999999998</v>
      </c>
      <c r="HT384" s="1">
        <v>2.5759529999999999E-2</v>
      </c>
      <c r="HU384" s="1">
        <v>9.6716999999999995</v>
      </c>
      <c r="HV384">
        <v>0.7389945</v>
      </c>
      <c r="HW384">
        <v>18.6966</v>
      </c>
      <c r="HX384" s="1">
        <v>2.4315989999999999E-2</v>
      </c>
      <c r="HY384" s="1">
        <v>9.1699289999999998</v>
      </c>
      <c r="HZ384">
        <v>0.73543890000000001</v>
      </c>
      <c r="IA384">
        <v>18.419889999999999</v>
      </c>
      <c r="IB384" s="1">
        <v>2.2675850000000001E-2</v>
      </c>
      <c r="IC384" s="1">
        <v>8.5809280000000001</v>
      </c>
      <c r="ID384">
        <v>0.73167179999999998</v>
      </c>
      <c r="IE384">
        <v>18.45205</v>
      </c>
      <c r="IF384" s="1">
        <v>2.1063849999999999E-2</v>
      </c>
      <c r="IG384" s="1">
        <v>7.9972760000000003</v>
      </c>
      <c r="IH384">
        <v>0.72788969999999997</v>
      </c>
      <c r="II384">
        <v>18.474740000000001</v>
      </c>
      <c r="IJ384" s="1">
        <v>1.9462900000000002E-2</v>
      </c>
      <c r="IK384" s="1">
        <v>7.4158970000000002</v>
      </c>
      <c r="IL384">
        <v>0.72407220000000005</v>
      </c>
      <c r="IM384">
        <v>18.696639999999999</v>
      </c>
      <c r="IN384" s="1">
        <v>1.7975350000000001E-2</v>
      </c>
      <c r="IO384" s="1">
        <v>6.87317</v>
      </c>
      <c r="IP384">
        <v>0.72040199999999999</v>
      </c>
      <c r="IQ384">
        <v>18.628409999999999</v>
      </c>
      <c r="IR384" s="1">
        <v>1.6547559999999999E-2</v>
      </c>
      <c r="IS384" s="1">
        <v>6.3556419999999996</v>
      </c>
      <c r="IT384">
        <v>0.71703760000000005</v>
      </c>
      <c r="IU384">
        <v>18.510809999999999</v>
      </c>
      <c r="IV384" s="1">
        <v>1.5200989999999999E-2</v>
      </c>
      <c r="IW384" s="1">
        <v>5.8621340000000002</v>
      </c>
      <c r="IX384">
        <v>0.71337399999999995</v>
      </c>
      <c r="IY384">
        <v>18.49765</v>
      </c>
      <c r="IZ384" s="1">
        <v>1.395484E-2</v>
      </c>
      <c r="JA384" s="1">
        <v>5.40571</v>
      </c>
      <c r="JB384">
        <v>0.70980299999999996</v>
      </c>
      <c r="JC384">
        <v>18.451360000000001</v>
      </c>
      <c r="JD384" s="1">
        <v>1.281086E-2</v>
      </c>
      <c r="JE384" s="1">
        <v>4.9854450000000003</v>
      </c>
      <c r="JF384">
        <v>0.70685980000000004</v>
      </c>
      <c r="JG384">
        <v>18.829689999999999</v>
      </c>
      <c r="JH384" s="1">
        <v>1.17623E-2</v>
      </c>
      <c r="JI384" s="1">
        <v>4.5962509999999996</v>
      </c>
      <c r="JJ384">
        <v>0.70473699999999995</v>
      </c>
      <c r="JK384">
        <v>19.145589999999999</v>
      </c>
      <c r="JL384" s="1">
        <v>1.080397E-2</v>
      </c>
      <c r="JM384" s="1">
        <v>4.2348749999999997</v>
      </c>
      <c r="JN384">
        <v>0.70309100000000002</v>
      </c>
      <c r="JO384">
        <v>19.30086</v>
      </c>
      <c r="JP384" s="1">
        <v>9.9350259999999996E-3</v>
      </c>
      <c r="JQ384" s="1">
        <v>3.9058869999999999</v>
      </c>
      <c r="JR384">
        <v>0.70167930000000001</v>
      </c>
      <c r="JS384">
        <v>19.649989999999999</v>
      </c>
      <c r="JT384" s="1">
        <v>9.1463640000000006E-3</v>
      </c>
      <c r="JU384" s="1">
        <v>3.6056509999999999</v>
      </c>
      <c r="JV384">
        <v>0.69972690000000004</v>
      </c>
      <c r="JW384">
        <v>19.714569999999998</v>
      </c>
      <c r="JX384" s="1">
        <v>8.3793610000000001E-3</v>
      </c>
      <c r="JY384" s="1">
        <v>3.316611</v>
      </c>
      <c r="JZ384">
        <v>0.69803029999999999</v>
      </c>
      <c r="KA384">
        <v>19.51407</v>
      </c>
      <c r="KB384" s="1">
        <v>7.7109320000000002E-3</v>
      </c>
      <c r="KC384" s="1">
        <v>3.0616210000000001</v>
      </c>
      <c r="KD384">
        <v>0.69667109999999999</v>
      </c>
      <c r="KE384">
        <v>19.307359999999999</v>
      </c>
      <c r="KF384" s="1">
        <v>7.0515120000000002E-3</v>
      </c>
      <c r="KG384" s="1">
        <v>2.81101</v>
      </c>
      <c r="KH384">
        <v>0.69403009999999998</v>
      </c>
      <c r="KI384">
        <v>19.226189999999999</v>
      </c>
      <c r="KJ384" s="1">
        <v>6.4784320000000001E-3</v>
      </c>
      <c r="KK384" s="1">
        <v>2.594938</v>
      </c>
      <c r="KL384">
        <v>0.69172560000000005</v>
      </c>
      <c r="KM384">
        <v>19.78565</v>
      </c>
      <c r="KN384" s="1">
        <v>5.9622210000000002E-3</v>
      </c>
      <c r="KO384" s="1">
        <v>2.39975</v>
      </c>
      <c r="KP384">
        <v>0.69109699999999996</v>
      </c>
      <c r="KQ384">
        <v>20.392669999999999</v>
      </c>
      <c r="KR384" s="1">
        <v>5.4787810000000003E-3</v>
      </c>
      <c r="KS384" s="1">
        <v>2.2113360000000002</v>
      </c>
      <c r="KT384">
        <v>0.69088780000000005</v>
      </c>
      <c r="KU384">
        <v>20.965039999999998</v>
      </c>
      <c r="KV384" s="1">
        <v>5.0123620000000002E-3</v>
      </c>
      <c r="KW384" s="1">
        <v>2.0272779999999999</v>
      </c>
      <c r="KX384">
        <v>0.69092299999999995</v>
      </c>
      <c r="KY384">
        <v>21.481780000000001</v>
      </c>
      <c r="KZ384" s="1">
        <v>4.5618270000000001E-3</v>
      </c>
      <c r="LA384" s="1">
        <v>1.8483339999999999</v>
      </c>
      <c r="LB384">
        <v>0.69110649999999996</v>
      </c>
      <c r="LC384">
        <v>21.45243</v>
      </c>
      <c r="LD384" s="1">
        <v>4.1244109999999997E-3</v>
      </c>
      <c r="LE384" s="1">
        <v>1.6739630000000001</v>
      </c>
      <c r="LF384">
        <v>0.69188479999999997</v>
      </c>
      <c r="LG384">
        <v>21.128830000000001</v>
      </c>
      <c r="LH384" s="1">
        <v>3.7006510000000001E-3</v>
      </c>
      <c r="LI384" s="1">
        <v>1.5032570000000001</v>
      </c>
      <c r="LJ384">
        <v>0.69264689999999995</v>
      </c>
      <c r="LK384">
        <v>20.93329</v>
      </c>
      <c r="LL384" s="1">
        <v>3.2829109999999999E-3</v>
      </c>
      <c r="LM384" s="1">
        <v>1.3349340000000001</v>
      </c>
      <c r="LN384">
        <v>0.69315369999999998</v>
      </c>
      <c r="LO384">
        <v>20.81512</v>
      </c>
      <c r="LP384" s="1">
        <v>2.8709030000000002E-3</v>
      </c>
      <c r="LQ384" s="1">
        <v>1.1693100000000001</v>
      </c>
      <c r="LR384">
        <v>0.69376579999999999</v>
      </c>
      <c r="LS384">
        <v>21.373449999999998</v>
      </c>
      <c r="LT384" s="1">
        <v>2.4696879999999998E-3</v>
      </c>
      <c r="LU384" s="1">
        <v>1.007498</v>
      </c>
      <c r="LV384">
        <v>0.69446269999999999</v>
      </c>
      <c r="LW384">
        <v>21.91431</v>
      </c>
      <c r="LX384" s="1">
        <v>2.0875030000000001E-3</v>
      </c>
      <c r="LY384" s="1">
        <v>0.85279210000000005</v>
      </c>
      <c r="LZ384">
        <v>0.69520459999999995</v>
      </c>
      <c r="MA384">
        <v>22.39594</v>
      </c>
      <c r="MB384" s="1">
        <v>1.7404860000000001E-3</v>
      </c>
      <c r="MC384" s="1">
        <v>0.71169249999999995</v>
      </c>
      <c r="MD384">
        <v>0.6961311</v>
      </c>
      <c r="ME384">
        <v>22.676839999999999</v>
      </c>
      <c r="MF384" s="1">
        <v>1.44177E-3</v>
      </c>
      <c r="MG384" s="1">
        <v>0.58945270000000005</v>
      </c>
      <c r="MH384">
        <v>0.6972623</v>
      </c>
      <c r="MI384">
        <v>22.469629999999999</v>
      </c>
      <c r="MJ384" s="1">
        <v>1.1993489999999999E-3</v>
      </c>
      <c r="MK384" s="1">
        <v>0.48968030000000001</v>
      </c>
      <c r="ML384">
        <v>0.6985498</v>
      </c>
      <c r="MM384">
        <v>21.997019999999999</v>
      </c>
      <c r="MN384" s="1">
        <v>1.0123389999999999E-3</v>
      </c>
      <c r="MO384" s="1">
        <v>0.41231040000000002</v>
      </c>
      <c r="MP384">
        <v>0.69987429999999995</v>
      </c>
      <c r="MQ384">
        <v>21.702159999999999</v>
      </c>
      <c r="MR384" s="1">
        <v>8.7255320000000005E-4</v>
      </c>
      <c r="MS384" s="1">
        <v>0.35437000000000002</v>
      </c>
      <c r="MT384">
        <v>0.70115369999999999</v>
      </c>
      <c r="MU384">
        <v>21.503869999999999</v>
      </c>
      <c r="MV384" s="1">
        <v>7.6818850000000001E-4</v>
      </c>
      <c r="MW384" s="1">
        <v>0.31110330000000003</v>
      </c>
      <c r="MX384">
        <v>0.70247029999999999</v>
      </c>
      <c r="MY384">
        <v>21.83745</v>
      </c>
      <c r="MZ384" s="1">
        <v>6.8810270000000003E-4</v>
      </c>
      <c r="NA384" s="1">
        <v>0.27796409999999999</v>
      </c>
      <c r="NB384">
        <v>0.70384690000000005</v>
      </c>
      <c r="NC384">
        <v>21.62293</v>
      </c>
      <c r="ND384" s="1">
        <v>6.2419299999999999E-4</v>
      </c>
      <c r="NE384" s="1">
        <v>0.2514979</v>
      </c>
      <c r="NF384">
        <v>0.70524100000000001</v>
      </c>
      <c r="NG384">
        <v>21.786639999999998</v>
      </c>
      <c r="NH384" s="1">
        <v>5.7134880000000001E-4</v>
      </c>
      <c r="NI384" s="1">
        <v>0.2296436</v>
      </c>
      <c r="NJ384">
        <v>0.70680030000000005</v>
      </c>
      <c r="NK384">
        <v>21.783560000000001</v>
      </c>
      <c r="NL384" s="1">
        <v>5.2685809999999998E-4</v>
      </c>
      <c r="NM384" s="1">
        <v>0.21119019999999999</v>
      </c>
      <c r="NN384">
        <v>0.70843500000000004</v>
      </c>
      <c r="NO384">
        <v>21.485710000000001</v>
      </c>
      <c r="NP384" s="1">
        <v>4.8920850000000004E-4</v>
      </c>
      <c r="NQ384" s="1">
        <v>0.19552069999999999</v>
      </c>
      <c r="NR384">
        <v>0.71020209999999995</v>
      </c>
      <c r="NS384">
        <v>21.15729</v>
      </c>
      <c r="NT384" s="1">
        <v>4.573437E-4</v>
      </c>
      <c r="NU384" s="1">
        <v>0.1821884</v>
      </c>
      <c r="NV384">
        <v>0.71194250000000003</v>
      </c>
      <c r="NW384">
        <v>20.901620000000001</v>
      </c>
      <c r="NX384" s="1">
        <v>4.2996389999999998E-4</v>
      </c>
      <c r="NY384" s="1">
        <v>0.1707311</v>
      </c>
      <c r="NZ384">
        <v>0.71368279999999995</v>
      </c>
      <c r="OA384">
        <v>20.89405</v>
      </c>
      <c r="OB384" s="1">
        <v>4.060623E-4</v>
      </c>
      <c r="OC384" s="1">
        <v>0.16072510000000001</v>
      </c>
      <c r="OD384">
        <v>0.71532280000000004</v>
      </c>
      <c r="OE384">
        <v>21.636939999999999</v>
      </c>
      <c r="OF384" s="1">
        <v>3.8479909999999999E-4</v>
      </c>
      <c r="OG384" s="1">
        <v>0.1518448</v>
      </c>
      <c r="OH384">
        <v>0.71672119999999995</v>
      </c>
      <c r="OI384">
        <v>22.436869999999999</v>
      </c>
      <c r="OJ384" s="1">
        <v>3.6532410000000002E-4</v>
      </c>
      <c r="OK384" s="1">
        <v>0.1437649</v>
      </c>
    </row>
    <row r="385" spans="1:401" x14ac:dyDescent="0.35">
      <c r="A385">
        <v>394</v>
      </c>
      <c r="B385" t="s">
        <v>4</v>
      </c>
      <c r="C385" t="s">
        <v>364</v>
      </c>
      <c r="D385" t="s">
        <v>392</v>
      </c>
      <c r="E385">
        <v>681.54499999999996</v>
      </c>
      <c r="F385">
        <v>0.97143259999999998</v>
      </c>
      <c r="G385">
        <v>17.989989999999999</v>
      </c>
      <c r="H385">
        <v>0</v>
      </c>
      <c r="I385">
        <v>0</v>
      </c>
      <c r="J385">
        <v>0.96784369999999997</v>
      </c>
      <c r="K385">
        <v>18.314039999999999</v>
      </c>
      <c r="L385">
        <v>0</v>
      </c>
      <c r="M385">
        <v>0</v>
      </c>
      <c r="N385">
        <v>0.9642442</v>
      </c>
      <c r="O385">
        <v>18.586539999999999</v>
      </c>
      <c r="P385">
        <v>0</v>
      </c>
      <c r="Q385">
        <v>0</v>
      </c>
      <c r="R385">
        <v>0.96066980000000002</v>
      </c>
      <c r="S385">
        <v>18.833649999999999</v>
      </c>
      <c r="T385">
        <v>0</v>
      </c>
      <c r="U385">
        <v>0</v>
      </c>
      <c r="V385">
        <v>0.95723800000000003</v>
      </c>
      <c r="W385">
        <v>19.121949999999998</v>
      </c>
      <c r="X385">
        <v>0</v>
      </c>
      <c r="Y385">
        <v>0</v>
      </c>
      <c r="Z385">
        <v>0.95379219999999998</v>
      </c>
      <c r="AA385">
        <v>19.283860000000001</v>
      </c>
      <c r="AB385">
        <v>0</v>
      </c>
      <c r="AC385">
        <v>0</v>
      </c>
      <c r="AD385">
        <v>0.95034680000000005</v>
      </c>
      <c r="AE385">
        <v>19.226400000000002</v>
      </c>
      <c r="AF385">
        <v>0</v>
      </c>
      <c r="AG385">
        <v>0</v>
      </c>
      <c r="AH385">
        <v>0.94702240000000004</v>
      </c>
      <c r="AI385">
        <v>19.154150000000001</v>
      </c>
      <c r="AJ385">
        <v>0</v>
      </c>
      <c r="AK385">
        <v>0</v>
      </c>
      <c r="AL385">
        <v>0.94377239999999996</v>
      </c>
      <c r="AM385">
        <v>19.054539999999999</v>
      </c>
      <c r="AN385">
        <v>0</v>
      </c>
      <c r="AO385">
        <v>0</v>
      </c>
      <c r="AP385">
        <v>0.94061700000000004</v>
      </c>
      <c r="AQ385">
        <v>19.253360000000001</v>
      </c>
      <c r="AR385">
        <v>0</v>
      </c>
      <c r="AS385">
        <v>0</v>
      </c>
      <c r="AT385">
        <v>0.93763220000000003</v>
      </c>
      <c r="AU385">
        <v>19.51559</v>
      </c>
      <c r="AV385">
        <v>0</v>
      </c>
      <c r="AW385">
        <v>0</v>
      </c>
      <c r="AX385">
        <v>0.93468240000000002</v>
      </c>
      <c r="AY385">
        <v>19.729299999999999</v>
      </c>
      <c r="AZ385">
        <v>0</v>
      </c>
      <c r="BA385">
        <v>0</v>
      </c>
      <c r="BB385">
        <v>0.93186159999999996</v>
      </c>
      <c r="BC385">
        <v>19.92746</v>
      </c>
      <c r="BD385">
        <v>0</v>
      </c>
      <c r="BE385">
        <v>0</v>
      </c>
      <c r="BF385">
        <v>0.92953419999999998</v>
      </c>
      <c r="BG385">
        <v>19.89134</v>
      </c>
      <c r="BH385">
        <v>0</v>
      </c>
      <c r="BI385">
        <v>0</v>
      </c>
      <c r="BJ385">
        <v>0.92691170000000001</v>
      </c>
      <c r="BK385">
        <v>19.80256</v>
      </c>
      <c r="BL385">
        <v>0</v>
      </c>
      <c r="BM385">
        <v>0</v>
      </c>
      <c r="BN385">
        <v>0.92442069999999998</v>
      </c>
      <c r="BO385">
        <v>19.800730000000001</v>
      </c>
      <c r="BP385">
        <v>0</v>
      </c>
      <c r="BQ385">
        <v>0</v>
      </c>
      <c r="BR385">
        <v>0.92193349999999996</v>
      </c>
      <c r="BS385">
        <v>19.78389</v>
      </c>
      <c r="BT385">
        <v>0</v>
      </c>
      <c r="BU385">
        <v>0</v>
      </c>
      <c r="BV385">
        <v>0.91939559999999998</v>
      </c>
      <c r="BW385">
        <v>19.916360000000001</v>
      </c>
      <c r="BX385">
        <v>0</v>
      </c>
      <c r="BY385">
        <v>0</v>
      </c>
      <c r="BZ385">
        <v>0.91687169999999996</v>
      </c>
      <c r="CA385">
        <v>19.801210000000001</v>
      </c>
      <c r="CB385">
        <v>2.2255240000000001E-33</v>
      </c>
      <c r="CC385">
        <v>4.6838009999999999E-31</v>
      </c>
      <c r="CD385">
        <v>0.91442480000000004</v>
      </c>
      <c r="CE385">
        <v>19.707039999999999</v>
      </c>
      <c r="CF385" s="1">
        <v>1.400122E-24</v>
      </c>
      <c r="CG385" s="1">
        <v>2.3486459999999999E-22</v>
      </c>
      <c r="CH385">
        <v>0.91206560000000003</v>
      </c>
      <c r="CI385">
        <v>19.42859</v>
      </c>
      <c r="CJ385" s="1">
        <v>5.2975849999999998E-18</v>
      </c>
      <c r="CK385" s="1">
        <v>8.5938410000000002E-16</v>
      </c>
      <c r="CL385">
        <v>0.90984149999999997</v>
      </c>
      <c r="CM385">
        <v>19.144500000000001</v>
      </c>
      <c r="CN385" s="1">
        <v>6.0871109999999997E-13</v>
      </c>
      <c r="CO385" s="1">
        <v>1.0560370000000001E-10</v>
      </c>
      <c r="CP385">
        <v>0.90765039999999997</v>
      </c>
      <c r="CQ385">
        <v>18.983789999999999</v>
      </c>
      <c r="CR385" s="1">
        <v>1.628268E-9</v>
      </c>
      <c r="CS385" s="1">
        <v>2.9332640000000001E-7</v>
      </c>
      <c r="CT385">
        <v>0.90549950000000001</v>
      </c>
      <c r="CU385">
        <v>18.88861</v>
      </c>
      <c r="CV385" s="1">
        <v>7.2019350000000004E-7</v>
      </c>
      <c r="CW385" s="1">
        <v>1.3354719999999999E-4</v>
      </c>
      <c r="CX385">
        <v>0.90343720000000005</v>
      </c>
      <c r="CY385">
        <v>18.791630000000001</v>
      </c>
      <c r="CZ385" s="1">
        <v>9.0499899999999997E-5</v>
      </c>
      <c r="DA385" s="1">
        <v>1.718219E-2</v>
      </c>
      <c r="DB385">
        <v>0.90201819999999999</v>
      </c>
      <c r="DC385">
        <v>18.967639999999999</v>
      </c>
      <c r="DD385" s="1">
        <v>4.2737979999999997E-3</v>
      </c>
      <c r="DE385" s="1">
        <v>0.82751010000000003</v>
      </c>
      <c r="DF385">
        <v>0.9002964</v>
      </c>
      <c r="DG385">
        <v>18.927299999999999</v>
      </c>
      <c r="DH385" s="1">
        <v>8.9911039999999998E-2</v>
      </c>
      <c r="DI385" s="1">
        <v>17.73546</v>
      </c>
      <c r="DJ385">
        <v>0.89814720000000003</v>
      </c>
      <c r="DK385">
        <v>18.928930000000001</v>
      </c>
      <c r="DL385" s="1">
        <v>0.95280379999999998</v>
      </c>
      <c r="DM385">
        <v>191.07839999999999</v>
      </c>
      <c r="DN385">
        <v>0.89546409999999999</v>
      </c>
      <c r="DO385">
        <v>18.983599999999999</v>
      </c>
      <c r="DP385" s="1">
        <v>5.5859399999999999</v>
      </c>
      <c r="DQ385">
        <v>1137.932</v>
      </c>
      <c r="DR385">
        <v>0.89234720000000001</v>
      </c>
      <c r="DS385">
        <v>18.92595</v>
      </c>
      <c r="DT385">
        <v>19.54853</v>
      </c>
      <c r="DU385">
        <v>4043.6080000000002</v>
      </c>
      <c r="DV385">
        <v>0.88853000000000004</v>
      </c>
      <c r="DW385">
        <v>18.759209999999999</v>
      </c>
      <c r="DX385">
        <v>43.572839999999999</v>
      </c>
      <c r="DY385">
        <v>9143.6569999999992</v>
      </c>
      <c r="DZ385">
        <v>0.88451270000000004</v>
      </c>
      <c r="EA385">
        <v>18.58616</v>
      </c>
      <c r="EB385">
        <v>65.084280000000007</v>
      </c>
      <c r="EC385">
        <v>13847.4</v>
      </c>
      <c r="ED385">
        <v>0.88033030000000001</v>
      </c>
      <c r="EE385">
        <v>18.556609999999999</v>
      </c>
      <c r="EF385">
        <v>67.934160000000006</v>
      </c>
      <c r="EG385">
        <v>14644.04</v>
      </c>
      <c r="EH385">
        <v>0.87587619999999999</v>
      </c>
      <c r="EI385">
        <v>19.036439999999999</v>
      </c>
      <c r="EJ385">
        <v>51.43486</v>
      </c>
      <c r="EK385">
        <v>11226.57</v>
      </c>
      <c r="EL385">
        <v>0.87138689999999996</v>
      </c>
      <c r="EM385">
        <v>19.41377</v>
      </c>
      <c r="EN385">
        <v>29.270769999999999</v>
      </c>
      <c r="EO385">
        <v>6463.1390000000001</v>
      </c>
      <c r="EP385">
        <v>0.86690659999999997</v>
      </c>
      <c r="EQ385">
        <v>19.755659999999999</v>
      </c>
      <c r="ER385">
        <v>12.92582</v>
      </c>
      <c r="ES385">
        <v>2885.2449999999999</v>
      </c>
      <c r="ET385">
        <v>0.86206320000000003</v>
      </c>
      <c r="EU385">
        <v>20.158059999999999</v>
      </c>
      <c r="EV385">
        <v>4.559793</v>
      </c>
      <c r="EW385">
        <v>1028.1690000000001</v>
      </c>
      <c r="EX385">
        <v>0.85687959999999996</v>
      </c>
      <c r="EY385">
        <v>20.239529999999998</v>
      </c>
      <c r="EZ385">
        <v>1.341286</v>
      </c>
      <c r="FA385">
        <v>305.26519999999999</v>
      </c>
      <c r="FB385">
        <v>0.85114999999999996</v>
      </c>
      <c r="FC385">
        <v>19.980419999999999</v>
      </c>
      <c r="FD385">
        <v>0.35909449999999998</v>
      </c>
      <c r="FE385">
        <v>82.146870000000007</v>
      </c>
      <c r="FF385">
        <v>0.8448426</v>
      </c>
      <c r="FG385">
        <v>19.807510000000001</v>
      </c>
      <c r="FH385">
        <v>0.1118195</v>
      </c>
      <c r="FI385">
        <v>25.453589999999998</v>
      </c>
      <c r="FJ385">
        <v>0.83829679999999995</v>
      </c>
      <c r="FK385">
        <v>19.660789999999999</v>
      </c>
      <c r="FL385">
        <v>5.6828450000000003E-2</v>
      </c>
      <c r="FM385">
        <v>12.77582</v>
      </c>
      <c r="FN385">
        <v>0.83148860000000002</v>
      </c>
      <c r="FO385">
        <v>19.992139999999999</v>
      </c>
      <c r="FP385">
        <v>4.424728E-2</v>
      </c>
      <c r="FQ385">
        <v>9.9143880000000006</v>
      </c>
      <c r="FR385">
        <v>0.82481660000000001</v>
      </c>
      <c r="FS385">
        <v>20.300229999999999</v>
      </c>
      <c r="FT385">
        <v>3.9984230000000003E-2</v>
      </c>
      <c r="FU385">
        <v>8.9867209999999993</v>
      </c>
      <c r="FV385">
        <v>0.81848180000000004</v>
      </c>
      <c r="FW385">
        <v>20.524609999999999</v>
      </c>
      <c r="FX385" s="1">
        <v>3.7389550000000001E-2</v>
      </c>
      <c r="FY385">
        <v>8.4402349999999995</v>
      </c>
      <c r="FZ385">
        <v>0.81246180000000001</v>
      </c>
      <c r="GA385">
        <v>20.71679</v>
      </c>
      <c r="GB385" s="1">
        <v>3.513148E-2</v>
      </c>
      <c r="GC385">
        <v>7.9649850000000004</v>
      </c>
      <c r="GD385">
        <v>0.8072783</v>
      </c>
      <c r="GE385">
        <v>20.520689999999998</v>
      </c>
      <c r="GF385" s="1">
        <v>3.2985229999999997E-2</v>
      </c>
      <c r="GG385">
        <v>7.5047230000000003</v>
      </c>
      <c r="GH385">
        <v>0.80154000000000003</v>
      </c>
      <c r="GI385">
        <v>20.197600000000001</v>
      </c>
      <c r="GJ385" s="1">
        <v>3.0963350000000001E-2</v>
      </c>
      <c r="GK385" s="1">
        <v>7.0727380000000002</v>
      </c>
      <c r="GL385">
        <v>0.79579440000000001</v>
      </c>
      <c r="GM385">
        <v>19.98151</v>
      </c>
      <c r="GN385" s="1">
        <v>2.9226780000000001E-2</v>
      </c>
      <c r="GO385" s="1">
        <v>6.7025170000000003</v>
      </c>
      <c r="GP385">
        <v>0.78895009999999999</v>
      </c>
      <c r="GQ385">
        <v>19.776489999999999</v>
      </c>
      <c r="GR385" s="1">
        <v>2.792704E-2</v>
      </c>
      <c r="GS385" s="1">
        <v>6.4351139999999996</v>
      </c>
      <c r="GT385">
        <v>0.78143839999999998</v>
      </c>
      <c r="GU385">
        <v>19.596879999999999</v>
      </c>
      <c r="GV385" s="1">
        <v>2.7267690000000001E-2</v>
      </c>
      <c r="GW385" s="1">
        <v>6.3153370000000004</v>
      </c>
      <c r="GX385">
        <v>0.77304830000000002</v>
      </c>
      <c r="GY385">
        <v>19.74212</v>
      </c>
      <c r="GZ385" s="1">
        <v>2.7285210000000001E-2</v>
      </c>
      <c r="HA385" s="1">
        <v>6.3618220000000001</v>
      </c>
      <c r="HB385">
        <v>0.7650247</v>
      </c>
      <c r="HC385">
        <v>19.666899999999998</v>
      </c>
      <c r="HD385" s="1">
        <v>2.7590440000000001E-2</v>
      </c>
      <c r="HE385" s="1">
        <v>6.4763719999999996</v>
      </c>
      <c r="HF385">
        <v>0.75699320000000003</v>
      </c>
      <c r="HG385">
        <v>19.608440000000002</v>
      </c>
      <c r="HH385" s="1">
        <v>2.7826859999999998E-2</v>
      </c>
      <c r="HI385" s="1">
        <v>6.5793429999999997</v>
      </c>
      <c r="HJ385">
        <v>0.74880329999999995</v>
      </c>
      <c r="HK385">
        <v>19.32283</v>
      </c>
      <c r="HL385" s="1">
        <v>2.7665120000000001E-2</v>
      </c>
      <c r="HM385" s="1">
        <v>6.5914549999999998</v>
      </c>
      <c r="HN385">
        <v>0.74087650000000005</v>
      </c>
      <c r="HO385">
        <v>19.191140000000001</v>
      </c>
      <c r="HP385" s="1">
        <v>2.70385E-2</v>
      </c>
      <c r="HQ385" s="1">
        <v>6.4939730000000004</v>
      </c>
      <c r="HR385">
        <v>0.73314250000000003</v>
      </c>
      <c r="HS385">
        <v>18.994389999999999</v>
      </c>
      <c r="HT385" s="1">
        <v>2.590191E-2</v>
      </c>
      <c r="HU385" s="1">
        <v>6.2663729999999997</v>
      </c>
      <c r="HV385">
        <v>0.72691300000000003</v>
      </c>
      <c r="HW385">
        <v>18.705860000000001</v>
      </c>
      <c r="HX385" s="1">
        <v>2.4492259999999998E-2</v>
      </c>
      <c r="HY385" s="1">
        <v>5.9548829999999997</v>
      </c>
      <c r="HZ385">
        <v>0.72121749999999996</v>
      </c>
      <c r="IA385">
        <v>18.434010000000001</v>
      </c>
      <c r="IB385" s="1">
        <v>2.287051E-2</v>
      </c>
      <c r="IC385" s="1">
        <v>5.5838590000000003</v>
      </c>
      <c r="ID385">
        <v>0.71508329999999998</v>
      </c>
      <c r="IE385">
        <v>18.46387</v>
      </c>
      <c r="IF385" s="1">
        <v>2.1251160000000002E-2</v>
      </c>
      <c r="IG385" s="1">
        <v>5.2113259999999997</v>
      </c>
      <c r="IH385">
        <v>0.70893550000000005</v>
      </c>
      <c r="II385">
        <v>18.492599999999999</v>
      </c>
      <c r="IJ385" s="1">
        <v>1.9649799999999999E-2</v>
      </c>
      <c r="IK385" s="1">
        <v>4.8409610000000001</v>
      </c>
      <c r="IL385">
        <v>0.70274000000000003</v>
      </c>
      <c r="IM385">
        <v>18.694559999999999</v>
      </c>
      <c r="IN385" s="1">
        <v>1.8140079999999999E-2</v>
      </c>
      <c r="IO385" s="1">
        <v>4.4904640000000002</v>
      </c>
      <c r="IP385">
        <v>0.69669539999999996</v>
      </c>
      <c r="IQ385">
        <v>18.629950000000001</v>
      </c>
      <c r="IR385" s="1">
        <v>1.6716060000000001E-2</v>
      </c>
      <c r="IS385" s="1">
        <v>4.1606620000000003</v>
      </c>
      <c r="IT385">
        <v>0.69067559999999995</v>
      </c>
      <c r="IU385">
        <v>18.496970000000001</v>
      </c>
      <c r="IV385" s="1">
        <v>1.535512E-2</v>
      </c>
      <c r="IW385" s="1">
        <v>3.8429199999999999</v>
      </c>
      <c r="IX385">
        <v>0.68474599999999997</v>
      </c>
      <c r="IY385">
        <v>18.483529999999998</v>
      </c>
      <c r="IZ385" s="1">
        <v>1.4097159999999999E-2</v>
      </c>
      <c r="JA385" s="1">
        <v>3.5481790000000002</v>
      </c>
      <c r="JB385">
        <v>0.67905110000000002</v>
      </c>
      <c r="JC385">
        <v>18.441099999999999</v>
      </c>
      <c r="JD385" s="1">
        <v>1.294266E-2</v>
      </c>
      <c r="JE385" s="1">
        <v>3.2762730000000002</v>
      </c>
      <c r="JF385">
        <v>0.67405579999999998</v>
      </c>
      <c r="JG385">
        <v>18.817509999999999</v>
      </c>
      <c r="JH385" s="1">
        <v>1.188524E-2</v>
      </c>
      <c r="JI385" s="1">
        <v>3.0240429999999998</v>
      </c>
      <c r="JJ385">
        <v>0.6698402</v>
      </c>
      <c r="JK385">
        <v>19.15277</v>
      </c>
      <c r="JL385" s="1">
        <v>1.091729E-2</v>
      </c>
      <c r="JM385" s="1">
        <v>2.7890489999999999</v>
      </c>
      <c r="JN385">
        <v>0.66583040000000004</v>
      </c>
      <c r="JO385">
        <v>19.30913</v>
      </c>
      <c r="JP385" s="1">
        <v>1.0038679999999999E-2</v>
      </c>
      <c r="JQ385" s="1">
        <v>2.5750220000000001</v>
      </c>
      <c r="JR385">
        <v>0.66215349999999995</v>
      </c>
      <c r="JS385">
        <v>19.653210000000001</v>
      </c>
      <c r="JT385" s="1">
        <v>9.2421940000000005E-3</v>
      </c>
      <c r="JU385" s="1">
        <v>2.379397</v>
      </c>
      <c r="JV385">
        <v>0.65787249999999997</v>
      </c>
      <c r="JW385">
        <v>19.72438</v>
      </c>
      <c r="JX385" s="1">
        <v>8.4717479999999994E-3</v>
      </c>
      <c r="JY385" s="1">
        <v>2.1918600000000001</v>
      </c>
      <c r="JZ385">
        <v>0.6537541</v>
      </c>
      <c r="KA385">
        <v>19.498080000000002</v>
      </c>
      <c r="KB385" s="1">
        <v>7.7899509999999998E-3</v>
      </c>
      <c r="KC385" s="1">
        <v>2.0242840000000002</v>
      </c>
      <c r="KD385">
        <v>0.64993509999999999</v>
      </c>
      <c r="KE385">
        <v>19.306260000000002</v>
      </c>
      <c r="KF385" s="1">
        <v>7.1317259999999997E-3</v>
      </c>
      <c r="KG385" s="1">
        <v>1.8622719999999999</v>
      </c>
      <c r="KH385">
        <v>0.64504159999999999</v>
      </c>
      <c r="KI385">
        <v>19.21339</v>
      </c>
      <c r="KJ385" s="1">
        <v>6.5454170000000004E-3</v>
      </c>
      <c r="KK385" s="1">
        <v>1.719268</v>
      </c>
      <c r="KL385">
        <v>0.64077249999999997</v>
      </c>
      <c r="KM385">
        <v>19.77374</v>
      </c>
      <c r="KN385" s="1">
        <v>6.0257180000000002E-3</v>
      </c>
      <c r="KO385" s="1">
        <v>1.5914569999999999</v>
      </c>
      <c r="KP385">
        <v>0.63806180000000001</v>
      </c>
      <c r="KQ385">
        <v>20.399719999999999</v>
      </c>
      <c r="KR385" s="1">
        <v>5.540044E-3</v>
      </c>
      <c r="KS385" s="1">
        <v>1.468073</v>
      </c>
      <c r="KT385">
        <v>0.63594459999999997</v>
      </c>
      <c r="KU385">
        <v>20.973690000000001</v>
      </c>
      <c r="KV385" s="1">
        <v>5.072305E-3</v>
      </c>
      <c r="KW385" s="1">
        <v>1.3474809999999999</v>
      </c>
      <c r="KX385">
        <v>0.63418839999999999</v>
      </c>
      <c r="KY385">
        <v>21.49061</v>
      </c>
      <c r="KZ385" s="1">
        <v>4.6203429999999998E-3</v>
      </c>
      <c r="LA385" s="1">
        <v>1.2299880000000001</v>
      </c>
      <c r="LB385">
        <v>0.63264810000000005</v>
      </c>
      <c r="LC385">
        <v>21.46489</v>
      </c>
      <c r="LD385" s="1">
        <v>4.181588E-3</v>
      </c>
      <c r="LE385" s="1">
        <v>1.115386</v>
      </c>
      <c r="LF385">
        <v>0.63179459999999998</v>
      </c>
      <c r="LG385">
        <v>21.124169999999999</v>
      </c>
      <c r="LH385" s="1">
        <v>3.75692E-3</v>
      </c>
      <c r="LI385" s="1">
        <v>1.0030760000000001</v>
      </c>
      <c r="LJ385">
        <v>0.63105149999999999</v>
      </c>
      <c r="LK385">
        <v>20.92531</v>
      </c>
      <c r="LL385" s="1">
        <v>3.3383190000000002E-3</v>
      </c>
      <c r="LM385" s="1">
        <v>0.89221340000000005</v>
      </c>
      <c r="LN385">
        <v>0.6301464</v>
      </c>
      <c r="LO385">
        <v>20.80669</v>
      </c>
      <c r="LP385" s="1">
        <v>2.9253349999999998E-3</v>
      </c>
      <c r="LQ385" s="1">
        <v>0.78301639999999995</v>
      </c>
      <c r="LR385">
        <v>0.62941919999999996</v>
      </c>
      <c r="LS385">
        <v>21.367909999999998</v>
      </c>
      <c r="LT385" s="1">
        <v>2.5226559999999999E-3</v>
      </c>
      <c r="LU385" s="1">
        <v>0.67611840000000001</v>
      </c>
      <c r="LV385">
        <v>0.6287452</v>
      </c>
      <c r="LW385">
        <v>21.93374</v>
      </c>
      <c r="LX385" s="1">
        <v>2.1371010000000002E-3</v>
      </c>
      <c r="LY385" s="1">
        <v>0.57349879999999998</v>
      </c>
      <c r="LZ385">
        <v>0.62825260000000005</v>
      </c>
      <c r="MA385">
        <v>22.421970000000002</v>
      </c>
      <c r="MB385" s="1">
        <v>1.784812E-3</v>
      </c>
      <c r="MC385" s="1">
        <v>0.47938120000000001</v>
      </c>
      <c r="MD385">
        <v>0.62810220000000005</v>
      </c>
      <c r="ME385">
        <v>22.705639999999999</v>
      </c>
      <c r="MF385" s="1">
        <v>1.4791610000000001E-3</v>
      </c>
      <c r="MG385" s="1">
        <v>0.39729599999999998</v>
      </c>
      <c r="MH385">
        <v>0.62824290000000005</v>
      </c>
      <c r="MI385">
        <v>22.497140000000002</v>
      </c>
      <c r="MJ385" s="1">
        <v>1.229082E-3</v>
      </c>
      <c r="MK385" s="1">
        <v>0.32985809999999999</v>
      </c>
      <c r="ML385">
        <v>0.62866200000000005</v>
      </c>
      <c r="MM385">
        <v>22.002490000000002</v>
      </c>
      <c r="MN385" s="1">
        <v>1.034929E-3</v>
      </c>
      <c r="MO385" s="1">
        <v>0.27728659999999999</v>
      </c>
      <c r="MP385">
        <v>0.62923629999999997</v>
      </c>
      <c r="MQ385">
        <v>21.69867</v>
      </c>
      <c r="MR385" s="1">
        <v>8.8937010000000004E-4</v>
      </c>
      <c r="MS385" s="1">
        <v>0.23781389999999999</v>
      </c>
      <c r="MT385">
        <v>0.62988599999999995</v>
      </c>
      <c r="MU385">
        <v>21.500520000000002</v>
      </c>
      <c r="MV385" s="1">
        <v>7.8084080000000004E-4</v>
      </c>
      <c r="MW385" s="1">
        <v>0.2083573</v>
      </c>
      <c r="MX385">
        <v>0.63069620000000004</v>
      </c>
      <c r="MY385">
        <v>21.84732</v>
      </c>
      <c r="MZ385" s="1">
        <v>6.9800050000000001E-4</v>
      </c>
      <c r="NA385" s="1">
        <v>0.1858745</v>
      </c>
      <c r="NB385">
        <v>0.63158959999999997</v>
      </c>
      <c r="NC385">
        <v>21.658950000000001</v>
      </c>
      <c r="ND385" s="1">
        <v>6.3221969999999997E-4</v>
      </c>
      <c r="NE385" s="1">
        <v>0.16798869999999999</v>
      </c>
      <c r="NF385">
        <v>0.63263239999999998</v>
      </c>
      <c r="NG385">
        <v>21.82037</v>
      </c>
      <c r="NH385" s="1">
        <v>5.7806709999999996E-4</v>
      </c>
      <c r="NI385" s="1">
        <v>0.15326129999999999</v>
      </c>
      <c r="NJ385">
        <v>0.63390489999999999</v>
      </c>
      <c r="NK385">
        <v>21.830539999999999</v>
      </c>
      <c r="NL385" s="1">
        <v>5.3255130000000003E-4</v>
      </c>
      <c r="NM385" s="1">
        <v>0.14084070000000001</v>
      </c>
      <c r="NN385">
        <v>0.63539109999999999</v>
      </c>
      <c r="NO385">
        <v>21.514970000000002</v>
      </c>
      <c r="NP385" s="1">
        <v>4.940627E-4</v>
      </c>
      <c r="NQ385" s="1">
        <v>0.1302924</v>
      </c>
      <c r="NR385">
        <v>0.637073</v>
      </c>
      <c r="NS385">
        <v>21.161000000000001</v>
      </c>
      <c r="NT385" s="1">
        <v>4.6147339999999998E-4</v>
      </c>
      <c r="NU385" s="1">
        <v>0.1213138</v>
      </c>
      <c r="NV385">
        <v>0.63884430000000003</v>
      </c>
      <c r="NW385">
        <v>20.897120000000001</v>
      </c>
      <c r="NX385" s="1">
        <v>4.3353530000000002E-4</v>
      </c>
      <c r="NY385" s="1">
        <v>0.11360489999999999</v>
      </c>
      <c r="NZ385">
        <v>0.64064849999999995</v>
      </c>
      <c r="OA385">
        <v>20.879850000000001</v>
      </c>
      <c r="OB385" s="1">
        <v>4.0920840000000002E-4</v>
      </c>
      <c r="OC385" s="1">
        <v>0.10688449999999999</v>
      </c>
      <c r="OD385">
        <v>0.64245209999999997</v>
      </c>
      <c r="OE385">
        <v>21.626100000000001</v>
      </c>
      <c r="OF385" s="1">
        <v>3.876121E-4</v>
      </c>
      <c r="OG385" s="1">
        <v>0.1009278</v>
      </c>
      <c r="OH385">
        <v>0.64407859999999995</v>
      </c>
      <c r="OI385">
        <v>22.443470000000001</v>
      </c>
      <c r="OJ385" s="1">
        <v>3.679159E-4</v>
      </c>
      <c r="OK385" s="1">
        <v>9.5523629999999998E-2</v>
      </c>
    </row>
    <row r="386" spans="1:401" x14ac:dyDescent="0.35">
      <c r="A386">
        <v>395</v>
      </c>
      <c r="B386" t="s">
        <v>4</v>
      </c>
      <c r="C386" t="s">
        <v>364</v>
      </c>
      <c r="D386" t="s">
        <v>393</v>
      </c>
      <c r="E386">
        <v>840.10799999999995</v>
      </c>
      <c r="F386">
        <v>1.1752819999999999</v>
      </c>
      <c r="G386">
        <v>17.975680000000001</v>
      </c>
      <c r="H386">
        <v>0</v>
      </c>
      <c r="I386">
        <v>0</v>
      </c>
      <c r="J386">
        <v>1.171216</v>
      </c>
      <c r="K386">
        <v>18.3142</v>
      </c>
      <c r="L386">
        <v>0</v>
      </c>
      <c r="M386">
        <v>0</v>
      </c>
      <c r="N386">
        <v>1.1672739999999999</v>
      </c>
      <c r="O386">
        <v>18.588539999999998</v>
      </c>
      <c r="P386">
        <v>0</v>
      </c>
      <c r="Q386">
        <v>0</v>
      </c>
      <c r="R386">
        <v>1.1633800000000001</v>
      </c>
      <c r="S386">
        <v>18.83465</v>
      </c>
      <c r="T386">
        <v>0</v>
      </c>
      <c r="U386">
        <v>0</v>
      </c>
      <c r="V386">
        <v>1.1596089999999999</v>
      </c>
      <c r="W386">
        <v>19.11346</v>
      </c>
      <c r="X386">
        <v>0</v>
      </c>
      <c r="Y386">
        <v>0</v>
      </c>
      <c r="Z386">
        <v>1.155939</v>
      </c>
      <c r="AA386">
        <v>19.259</v>
      </c>
      <c r="AB386">
        <v>0</v>
      </c>
      <c r="AC386">
        <v>0</v>
      </c>
      <c r="AD386">
        <v>1.1520840000000001</v>
      </c>
      <c r="AE386">
        <v>19.198889999999999</v>
      </c>
      <c r="AF386">
        <v>0</v>
      </c>
      <c r="AG386">
        <v>0</v>
      </c>
      <c r="AH386">
        <v>1.148458</v>
      </c>
      <c r="AI386">
        <v>19.127079999999999</v>
      </c>
      <c r="AJ386">
        <v>0</v>
      </c>
      <c r="AK386">
        <v>0</v>
      </c>
      <c r="AL386">
        <v>1.1448689999999999</v>
      </c>
      <c r="AM386">
        <v>19.04027</v>
      </c>
      <c r="AN386">
        <v>0</v>
      </c>
      <c r="AO386">
        <v>0</v>
      </c>
      <c r="AP386">
        <v>1.141411</v>
      </c>
      <c r="AQ386">
        <v>19.25845</v>
      </c>
      <c r="AR386">
        <v>0</v>
      </c>
      <c r="AS386">
        <v>0</v>
      </c>
      <c r="AT386">
        <v>1.138053</v>
      </c>
      <c r="AU386">
        <v>19.526309999999999</v>
      </c>
      <c r="AV386">
        <v>0</v>
      </c>
      <c r="AW386">
        <v>0</v>
      </c>
      <c r="AX386">
        <v>1.134822</v>
      </c>
      <c r="AY386">
        <v>19.741019999999999</v>
      </c>
      <c r="AZ386">
        <v>0</v>
      </c>
      <c r="BA386">
        <v>0</v>
      </c>
      <c r="BB386">
        <v>1.131691</v>
      </c>
      <c r="BC386">
        <v>19.93327</v>
      </c>
      <c r="BD386">
        <v>0</v>
      </c>
      <c r="BE386">
        <v>0</v>
      </c>
      <c r="BF386">
        <v>1.128854</v>
      </c>
      <c r="BG386">
        <v>19.892109999999999</v>
      </c>
      <c r="BH386">
        <v>0</v>
      </c>
      <c r="BI386">
        <v>0</v>
      </c>
      <c r="BJ386">
        <v>1.1259440000000001</v>
      </c>
      <c r="BK386">
        <v>19.784030000000001</v>
      </c>
      <c r="BL386">
        <v>0</v>
      </c>
      <c r="BM386">
        <v>0</v>
      </c>
      <c r="BN386">
        <v>1.123156</v>
      </c>
      <c r="BO386">
        <v>19.783149999999999</v>
      </c>
      <c r="BP386">
        <v>0</v>
      </c>
      <c r="BQ386">
        <v>0</v>
      </c>
      <c r="BR386">
        <v>1.1203730000000001</v>
      </c>
      <c r="BS386">
        <v>19.775600000000001</v>
      </c>
      <c r="BT386">
        <v>0</v>
      </c>
      <c r="BU386">
        <v>0</v>
      </c>
      <c r="BV386">
        <v>1.117464</v>
      </c>
      <c r="BW386">
        <v>19.924759999999999</v>
      </c>
      <c r="BX386">
        <v>0</v>
      </c>
      <c r="BY386">
        <v>0</v>
      </c>
      <c r="BZ386">
        <v>1.1146130000000001</v>
      </c>
      <c r="CA386">
        <v>19.827909999999999</v>
      </c>
      <c r="CB386">
        <v>4.2949279999999999E-34</v>
      </c>
      <c r="CC386">
        <v>1.224087E-31</v>
      </c>
      <c r="CD386">
        <v>1.1117779999999999</v>
      </c>
      <c r="CE386">
        <v>19.731390000000001</v>
      </c>
      <c r="CF386" s="1">
        <v>8.0474649999999998E-25</v>
      </c>
      <c r="CG386" s="1">
        <v>1.535524E-22</v>
      </c>
      <c r="CH386">
        <v>1.1090580000000001</v>
      </c>
      <c r="CI386">
        <v>19.44998</v>
      </c>
      <c r="CJ386" s="1">
        <v>2.408421E-18</v>
      </c>
      <c r="CK386" s="1">
        <v>4.3036410000000001E-16</v>
      </c>
      <c r="CL386">
        <v>1.1065149999999999</v>
      </c>
      <c r="CM386">
        <v>19.14911</v>
      </c>
      <c r="CN386" s="1">
        <v>3.7986580000000003E-13</v>
      </c>
      <c r="CO386" s="1">
        <v>7.6798679999999996E-11</v>
      </c>
      <c r="CP386">
        <v>1.1039019999999999</v>
      </c>
      <c r="CQ386">
        <v>18.980219999999999</v>
      </c>
      <c r="CR386" s="1">
        <v>1.1330259999999999E-9</v>
      </c>
      <c r="CS386" s="1">
        <v>2.445581E-7</v>
      </c>
      <c r="CT386">
        <v>1.1013360000000001</v>
      </c>
      <c r="CU386">
        <v>18.881609999999998</v>
      </c>
      <c r="CV386" s="1">
        <v>5.3729390000000003E-7</v>
      </c>
      <c r="CW386" s="1">
        <v>1.217141E-4</v>
      </c>
      <c r="CX386">
        <v>1.098981</v>
      </c>
      <c r="CY386">
        <v>18.792999999999999</v>
      </c>
      <c r="CZ386" s="1">
        <v>7.1266380000000005E-5</v>
      </c>
      <c r="DA386" s="1">
        <v>1.679866E-2</v>
      </c>
      <c r="DB386">
        <v>1.0975600000000001</v>
      </c>
      <c r="DC386">
        <v>18.974450000000001</v>
      </c>
      <c r="DD386" s="1">
        <v>3.5204920000000001E-3</v>
      </c>
      <c r="DE386" s="1">
        <v>0.85828280000000001</v>
      </c>
      <c r="DF386">
        <v>1.0957129999999999</v>
      </c>
      <c r="DG386">
        <v>18.946100000000001</v>
      </c>
      <c r="DH386" s="1">
        <v>7.7000949999999999E-2</v>
      </c>
      <c r="DI386" s="1">
        <v>19.370100000000001</v>
      </c>
      <c r="DJ386">
        <v>1.0933550000000001</v>
      </c>
      <c r="DK386">
        <v>18.939109999999999</v>
      </c>
      <c r="DL386" s="1">
        <v>0.84447450000000002</v>
      </c>
      <c r="DM386">
        <v>218.5078</v>
      </c>
      <c r="DN386">
        <v>1.090357</v>
      </c>
      <c r="DO386">
        <v>18.993919999999999</v>
      </c>
      <c r="DP386" s="1">
        <v>5.1046440000000004</v>
      </c>
      <c r="DQ386">
        <v>1356.1690000000001</v>
      </c>
      <c r="DR386">
        <v>1.0868279999999999</v>
      </c>
      <c r="DS386">
        <v>18.927330000000001</v>
      </c>
      <c r="DT386">
        <v>18.362690000000001</v>
      </c>
      <c r="DU386">
        <v>5003.1760000000004</v>
      </c>
      <c r="DV386">
        <v>1.0824739999999999</v>
      </c>
      <c r="DW386">
        <v>18.75299</v>
      </c>
      <c r="DX386">
        <v>41.962829999999997</v>
      </c>
      <c r="DY386">
        <v>11706.64</v>
      </c>
      <c r="DZ386">
        <v>1.0778319999999999</v>
      </c>
      <c r="EA386">
        <v>18.577919999999999</v>
      </c>
      <c r="EB386">
        <v>64.128020000000006</v>
      </c>
      <c r="EC386">
        <v>18297.25</v>
      </c>
      <c r="ED386">
        <v>1.072978</v>
      </c>
      <c r="EE386">
        <v>18.551880000000001</v>
      </c>
      <c r="EF386">
        <v>68.377870000000001</v>
      </c>
      <c r="EG386">
        <v>19932.53</v>
      </c>
      <c r="EH386">
        <v>1.0678319999999999</v>
      </c>
      <c r="EI386">
        <v>19.04083</v>
      </c>
      <c r="EJ386">
        <v>52.801009999999998</v>
      </c>
      <c r="EK386">
        <v>15708.2</v>
      </c>
      <c r="EL386">
        <v>1.062743</v>
      </c>
      <c r="EM386">
        <v>19.422429999999999</v>
      </c>
      <c r="EN386">
        <v>30.593730000000001</v>
      </c>
      <c r="EO386">
        <v>9274.598</v>
      </c>
      <c r="EP386">
        <v>1.0576779999999999</v>
      </c>
      <c r="EQ386">
        <v>19.76426</v>
      </c>
      <c r="ER386">
        <v>13.738200000000001</v>
      </c>
      <c r="ES386">
        <v>4239.2920000000004</v>
      </c>
      <c r="ET386">
        <v>1.052224</v>
      </c>
      <c r="EU386">
        <v>20.166820000000001</v>
      </c>
      <c r="EV386">
        <v>4.9197749999999996</v>
      </c>
      <c r="EW386">
        <v>1543.4390000000001</v>
      </c>
      <c r="EX386">
        <v>1.0457810000000001</v>
      </c>
      <c r="EY386">
        <v>20.234760000000001</v>
      </c>
      <c r="EZ386">
        <v>1.4640139999999999</v>
      </c>
      <c r="FA386">
        <v>466.21460000000002</v>
      </c>
      <c r="FB386">
        <v>1.0392669999999999</v>
      </c>
      <c r="FC386">
        <v>19.970790000000001</v>
      </c>
      <c r="FD386">
        <v>0.39312799999999998</v>
      </c>
      <c r="FE386">
        <v>126.1634</v>
      </c>
      <c r="FF386">
        <v>1.0321100000000001</v>
      </c>
      <c r="FG386">
        <v>19.795919999999999</v>
      </c>
      <c r="FH386">
        <v>0.1198224</v>
      </c>
      <c r="FI386">
        <v>37.995370000000001</v>
      </c>
      <c r="FJ386">
        <v>1.024667</v>
      </c>
      <c r="FK386">
        <v>19.661740000000002</v>
      </c>
      <c r="FL386">
        <v>5.8596339999999997E-2</v>
      </c>
      <c r="FM386">
        <v>18.035329999999998</v>
      </c>
      <c r="FN386">
        <v>1.0168900000000001</v>
      </c>
      <c r="FO386">
        <v>20.000430000000001</v>
      </c>
      <c r="FP386">
        <v>4.4715680000000001E-2</v>
      </c>
      <c r="FQ386">
        <v>13.56345</v>
      </c>
      <c r="FR386">
        <v>1.0092300000000001</v>
      </c>
      <c r="FS386">
        <v>20.315899999999999</v>
      </c>
      <c r="FT386">
        <v>4.0197040000000003E-2</v>
      </c>
      <c r="FU386">
        <v>12.18675</v>
      </c>
      <c r="FV386">
        <v>1.0020169999999999</v>
      </c>
      <c r="FW386">
        <v>20.540669999999999</v>
      </c>
      <c r="FX386" s="1">
        <v>3.7551769999999998E-2</v>
      </c>
      <c r="FY386">
        <v>11.42079</v>
      </c>
      <c r="FZ386">
        <v>0.99515600000000004</v>
      </c>
      <c r="GA386">
        <v>20.733899999999998</v>
      </c>
      <c r="GB386" s="1">
        <v>3.5281479999999997E-2</v>
      </c>
      <c r="GC386">
        <v>10.770519999999999</v>
      </c>
      <c r="GD386">
        <v>0.98950660000000001</v>
      </c>
      <c r="GE386">
        <v>20.531970000000001</v>
      </c>
      <c r="GF386" s="1">
        <v>3.3134299999999998E-2</v>
      </c>
      <c r="GG386">
        <v>10.145239999999999</v>
      </c>
      <c r="GH386">
        <v>0.98314140000000005</v>
      </c>
      <c r="GI386">
        <v>20.19614</v>
      </c>
      <c r="GJ386" s="1">
        <v>3.1099829999999998E-2</v>
      </c>
      <c r="GK386">
        <v>9.5549029999999995</v>
      </c>
      <c r="GL386">
        <v>0.97635300000000003</v>
      </c>
      <c r="GM386">
        <v>19.985589999999998</v>
      </c>
      <c r="GN386" s="1">
        <v>2.9338820000000002E-2</v>
      </c>
      <c r="GO386" s="1">
        <v>9.0479109999999991</v>
      </c>
      <c r="GP386">
        <v>0.96858109999999997</v>
      </c>
      <c r="GQ386">
        <v>19.786940000000001</v>
      </c>
      <c r="GR386" s="1">
        <v>2.8004600000000001E-2</v>
      </c>
      <c r="GS386" s="1">
        <v>8.6693390000000008</v>
      </c>
      <c r="GT386">
        <v>0.96003879999999997</v>
      </c>
      <c r="GU386">
        <v>19.61748</v>
      </c>
      <c r="GV386" s="1">
        <v>2.7300310000000001E-2</v>
      </c>
      <c r="GW386" s="1">
        <v>8.4844069999999991</v>
      </c>
      <c r="GX386">
        <v>0.95035519999999996</v>
      </c>
      <c r="GY386">
        <v>19.761520000000001</v>
      </c>
      <c r="GZ386" s="1">
        <v>2.7269990000000001E-2</v>
      </c>
      <c r="HA386" s="1">
        <v>8.5213079999999994</v>
      </c>
      <c r="HB386">
        <v>0.94112220000000002</v>
      </c>
      <c r="HC386">
        <v>19.700140000000001</v>
      </c>
      <c r="HD386" s="1">
        <v>2.7566719999999999E-2</v>
      </c>
      <c r="HE386" s="1">
        <v>8.6666760000000007</v>
      </c>
      <c r="HF386">
        <v>0.93185890000000005</v>
      </c>
      <c r="HG386">
        <v>19.626380000000001</v>
      </c>
      <c r="HH386" s="1">
        <v>2.781904E-2</v>
      </c>
      <c r="HI386" s="1">
        <v>8.8068390000000001</v>
      </c>
      <c r="HJ386">
        <v>0.92235769999999995</v>
      </c>
      <c r="HK386">
        <v>19.33408</v>
      </c>
      <c r="HL386" s="1">
        <v>2.7691159999999999E-2</v>
      </c>
      <c r="HM386" s="1">
        <v>8.8344140000000007</v>
      </c>
      <c r="HN386">
        <v>0.91216609999999998</v>
      </c>
      <c r="HO386">
        <v>19.188179999999999</v>
      </c>
      <c r="HP386" s="1">
        <v>2.7091110000000002E-2</v>
      </c>
      <c r="HQ386" s="1">
        <v>8.7178979999999999</v>
      </c>
      <c r="HR386">
        <v>0.90335399999999999</v>
      </c>
      <c r="HS386">
        <v>18.99306</v>
      </c>
      <c r="HT386" s="1">
        <v>2.5987030000000001E-2</v>
      </c>
      <c r="HU386" s="1">
        <v>8.4241259999999993</v>
      </c>
      <c r="HV386">
        <v>0.89667929999999996</v>
      </c>
      <c r="HW386">
        <v>18.71247</v>
      </c>
      <c r="HX386" s="1">
        <v>2.4600589999999999E-2</v>
      </c>
      <c r="HY386" s="1">
        <v>8.0106169999999999</v>
      </c>
      <c r="HZ386">
        <v>0.89068409999999998</v>
      </c>
      <c r="IA386">
        <v>18.45308</v>
      </c>
      <c r="IB386" s="1">
        <v>2.2992820000000001E-2</v>
      </c>
      <c r="IC386" s="1">
        <v>7.5143750000000002</v>
      </c>
      <c r="ID386">
        <v>0.88412040000000003</v>
      </c>
      <c r="IE386">
        <v>18.484999999999999</v>
      </c>
      <c r="IF386" s="1">
        <v>2.1368740000000001E-2</v>
      </c>
      <c r="IG386" s="1">
        <v>7.0084679999999997</v>
      </c>
      <c r="IH386">
        <v>0.87752339999999995</v>
      </c>
      <c r="II386">
        <v>18.52291</v>
      </c>
      <c r="IJ386" s="1">
        <v>1.9767989999999999E-2</v>
      </c>
      <c r="IK386" s="1">
        <v>6.5087729999999997</v>
      </c>
      <c r="IL386">
        <v>0.87093310000000002</v>
      </c>
      <c r="IM386">
        <v>18.698599999999999</v>
      </c>
      <c r="IN386" s="1">
        <v>1.82445E-2</v>
      </c>
      <c r="IO386" s="1">
        <v>6.0296180000000001</v>
      </c>
      <c r="IP386">
        <v>0.86445360000000004</v>
      </c>
      <c r="IQ386">
        <v>18.630870000000002</v>
      </c>
      <c r="IR386" s="1">
        <v>1.6822879999999998E-2</v>
      </c>
      <c r="IS386" s="1">
        <v>5.5859509999999997</v>
      </c>
      <c r="IT386">
        <v>0.85795359999999998</v>
      </c>
      <c r="IU386">
        <v>18.479700000000001</v>
      </c>
      <c r="IV386" s="1">
        <v>1.5454799999999999E-2</v>
      </c>
      <c r="IW386" s="1">
        <v>5.1553620000000002</v>
      </c>
      <c r="IX386">
        <v>0.85152760000000005</v>
      </c>
      <c r="IY386">
        <v>18.463349999999998</v>
      </c>
      <c r="IZ386" s="1">
        <v>1.418935E-2</v>
      </c>
      <c r="JA386" s="1">
        <v>4.7560269999999996</v>
      </c>
      <c r="JB386">
        <v>0.8453756</v>
      </c>
      <c r="JC386">
        <v>18.428709999999999</v>
      </c>
      <c r="JD386" s="1">
        <v>1.3028069999999999E-2</v>
      </c>
      <c r="JE386" s="1">
        <v>4.387791</v>
      </c>
      <c r="JF386">
        <v>0.84015359999999994</v>
      </c>
      <c r="JG386">
        <v>18.809460000000001</v>
      </c>
      <c r="JH386" s="1">
        <v>1.196502E-2</v>
      </c>
      <c r="JI386" s="1">
        <v>4.0461530000000003</v>
      </c>
      <c r="JJ386">
        <v>0.83609040000000001</v>
      </c>
      <c r="JK386">
        <v>19.167349999999999</v>
      </c>
      <c r="JL386" s="1">
        <v>1.0990990000000001E-2</v>
      </c>
      <c r="JM386" s="1">
        <v>3.7271540000000001</v>
      </c>
      <c r="JN386">
        <v>0.83238020000000001</v>
      </c>
      <c r="JO386">
        <v>19.326840000000001</v>
      </c>
      <c r="JP386" s="1">
        <v>1.010573E-2</v>
      </c>
      <c r="JQ386" s="1">
        <v>3.4359920000000002</v>
      </c>
      <c r="JR386">
        <v>0.82917890000000005</v>
      </c>
      <c r="JS386">
        <v>19.662800000000001</v>
      </c>
      <c r="JT386" s="1">
        <v>9.3037980000000003E-3</v>
      </c>
      <c r="JU386" s="1">
        <v>3.170061</v>
      </c>
      <c r="JV386">
        <v>0.82524419999999998</v>
      </c>
      <c r="JW386">
        <v>19.73358</v>
      </c>
      <c r="JX386" s="1">
        <v>8.5315830000000006E-3</v>
      </c>
      <c r="JY386" s="1">
        <v>2.9174340000000001</v>
      </c>
      <c r="JZ386">
        <v>0.82154609999999995</v>
      </c>
      <c r="KA386">
        <v>19.477239999999998</v>
      </c>
      <c r="KB386" s="1">
        <v>7.8409169999999993E-3</v>
      </c>
      <c r="KC386" s="1">
        <v>2.6880890000000002</v>
      </c>
      <c r="KD386">
        <v>0.81828719999999999</v>
      </c>
      <c r="KE386">
        <v>19.29992</v>
      </c>
      <c r="KF386" s="1">
        <v>7.1845119999999997E-3</v>
      </c>
      <c r="KG386" s="1">
        <v>2.4719009999999999</v>
      </c>
      <c r="KH386">
        <v>0.81370439999999999</v>
      </c>
      <c r="KI386">
        <v>19.19885</v>
      </c>
      <c r="KJ386" s="1">
        <v>6.5887289999999998E-3</v>
      </c>
      <c r="KK386" s="1">
        <v>2.2753350000000001</v>
      </c>
      <c r="KL386">
        <v>0.80985980000000002</v>
      </c>
      <c r="KM386">
        <v>19.765160000000002</v>
      </c>
      <c r="KN386" s="1">
        <v>6.066447E-3</v>
      </c>
      <c r="KO386" s="1">
        <v>2.1024370000000001</v>
      </c>
      <c r="KP386">
        <v>0.80810380000000004</v>
      </c>
      <c r="KQ386">
        <v>20.4161</v>
      </c>
      <c r="KR386" s="1">
        <v>5.5795269999999999E-3</v>
      </c>
      <c r="KS386" s="1">
        <v>1.93641</v>
      </c>
      <c r="KT386">
        <v>0.80694100000000002</v>
      </c>
      <c r="KU386">
        <v>20.996310000000001</v>
      </c>
      <c r="KV386" s="1">
        <v>5.1109149999999997E-3</v>
      </c>
      <c r="KW386" s="1">
        <v>1.7750280000000001</v>
      </c>
      <c r="KX386">
        <v>0.80619439999999998</v>
      </c>
      <c r="KY386">
        <v>21.50938</v>
      </c>
      <c r="KZ386" s="1">
        <v>4.6580320000000003E-3</v>
      </c>
      <c r="LA386" s="1">
        <v>1.6183339999999999</v>
      </c>
      <c r="LB386">
        <v>0.80563419999999997</v>
      </c>
      <c r="LC386">
        <v>21.474419999999999</v>
      </c>
      <c r="LD386" s="1">
        <v>4.2184070000000004E-3</v>
      </c>
      <c r="LE386" s="1">
        <v>1.4661709999999999</v>
      </c>
      <c r="LF386">
        <v>0.80589599999999995</v>
      </c>
      <c r="LG386">
        <v>21.114439999999998</v>
      </c>
      <c r="LH386" s="1">
        <v>3.7931480000000001E-3</v>
      </c>
      <c r="LI386" s="1">
        <v>1.3177129999999999</v>
      </c>
      <c r="LJ386">
        <v>0.80619629999999998</v>
      </c>
      <c r="LK386">
        <v>20.906849999999999</v>
      </c>
      <c r="LL386" s="1">
        <v>3.3739920000000001E-3</v>
      </c>
      <c r="LM386" s="1">
        <v>1.171786</v>
      </c>
      <c r="LN386">
        <v>0.80622059999999995</v>
      </c>
      <c r="LO386">
        <v>20.799289999999999</v>
      </c>
      <c r="LP386" s="1">
        <v>2.9603989999999998E-3</v>
      </c>
      <c r="LQ386" s="1">
        <v>1.0286420000000001</v>
      </c>
      <c r="LR386">
        <v>0.80645840000000002</v>
      </c>
      <c r="LS386">
        <v>21.370619999999999</v>
      </c>
      <c r="LT386" s="1">
        <v>2.5568449999999999E-3</v>
      </c>
      <c r="LU386" s="1">
        <v>0.88881339999999998</v>
      </c>
      <c r="LV386">
        <v>0.8067069</v>
      </c>
      <c r="LW386">
        <v>21.96772</v>
      </c>
      <c r="LX386" s="1">
        <v>2.1692780000000002E-3</v>
      </c>
      <c r="LY386" s="1">
        <v>0.75444909999999998</v>
      </c>
      <c r="LZ386">
        <v>0.80708060000000004</v>
      </c>
      <c r="MA386">
        <v>22.462700000000002</v>
      </c>
      <c r="MB386" s="1">
        <v>1.813718E-3</v>
      </c>
      <c r="MC386" s="1">
        <v>0.63085840000000004</v>
      </c>
      <c r="MD386">
        <v>0.8078149</v>
      </c>
      <c r="ME386">
        <v>22.74757</v>
      </c>
      <c r="MF386" s="1">
        <v>1.5037270000000001E-3</v>
      </c>
      <c r="MG386" s="1">
        <v>0.52256100000000005</v>
      </c>
      <c r="MH386">
        <v>0.80881709999999996</v>
      </c>
      <c r="MI386">
        <v>22.52469</v>
      </c>
      <c r="MJ386" s="1">
        <v>1.248741E-3</v>
      </c>
      <c r="MK386" s="1">
        <v>0.433083</v>
      </c>
      <c r="ML386">
        <v>0.81009620000000004</v>
      </c>
      <c r="MM386">
        <v>22.005210000000002</v>
      </c>
      <c r="MN386" s="1">
        <v>1.0499319999999999E-3</v>
      </c>
      <c r="MO386" s="1">
        <v>0.36299819999999999</v>
      </c>
      <c r="MP386">
        <v>0.81146459999999998</v>
      </c>
      <c r="MQ386">
        <v>21.68694</v>
      </c>
      <c r="MR386" s="1">
        <v>9.0054350000000002E-4</v>
      </c>
      <c r="MS386" s="1">
        <v>0.31024679999999999</v>
      </c>
      <c r="MT386">
        <v>0.81284400000000001</v>
      </c>
      <c r="MU386">
        <v>21.498560000000001</v>
      </c>
      <c r="MV386" s="1">
        <v>7.8922550000000001E-4</v>
      </c>
      <c r="MW386" s="1">
        <v>0.2709358</v>
      </c>
      <c r="MX386">
        <v>0.81434790000000001</v>
      </c>
      <c r="MY386">
        <v>21.855930000000001</v>
      </c>
      <c r="MZ386" s="1">
        <v>7.0451879999999995E-4</v>
      </c>
      <c r="NA386" s="1">
        <v>0.24107609999999999</v>
      </c>
      <c r="NB386">
        <v>0.81590059999999998</v>
      </c>
      <c r="NC386">
        <v>21.699200000000001</v>
      </c>
      <c r="ND386" s="1">
        <v>6.3747939999999996E-4</v>
      </c>
      <c r="NE386" s="1">
        <v>0.2174545</v>
      </c>
      <c r="NF386">
        <v>0.81756059999999997</v>
      </c>
      <c r="NG386">
        <v>21.869959999999999</v>
      </c>
      <c r="NH386" s="1">
        <v>5.8245289999999999E-4</v>
      </c>
      <c r="NI386" s="1">
        <v>0.19810249999999999</v>
      </c>
      <c r="NJ386">
        <v>0.81944640000000002</v>
      </c>
      <c r="NK386">
        <v>21.892040000000001</v>
      </c>
      <c r="NL386" s="1">
        <v>5.3626740000000002E-4</v>
      </c>
      <c r="NM386" s="1">
        <v>0.18183740000000001</v>
      </c>
      <c r="NN386">
        <v>0.8215192</v>
      </c>
      <c r="NO386">
        <v>21.550719999999998</v>
      </c>
      <c r="NP386" s="1">
        <v>4.9723119999999996E-4</v>
      </c>
      <c r="NQ386" s="1">
        <v>0.1680471</v>
      </c>
      <c r="NR386">
        <v>0.82375080000000001</v>
      </c>
      <c r="NS386">
        <v>21.16244</v>
      </c>
      <c r="NT386" s="1">
        <v>4.6416600000000001E-4</v>
      </c>
      <c r="NU386" s="1">
        <v>0.15632499999999999</v>
      </c>
      <c r="NV386">
        <v>0.82603870000000001</v>
      </c>
      <c r="NW386">
        <v>20.886800000000001</v>
      </c>
      <c r="NX386" s="1">
        <v>4.3586169999999997E-4</v>
      </c>
      <c r="NY386" s="1">
        <v>0.14628920000000001</v>
      </c>
      <c r="NZ386">
        <v>0.82834059999999998</v>
      </c>
      <c r="OA386">
        <v>20.870010000000001</v>
      </c>
      <c r="OB386" s="1">
        <v>4.1125409999999998E-4</v>
      </c>
      <c r="OC386" s="1">
        <v>0.1375681</v>
      </c>
      <c r="OD386">
        <v>0.83054130000000004</v>
      </c>
      <c r="OE386">
        <v>21.628530000000001</v>
      </c>
      <c r="OF386" s="1">
        <v>3.8943739999999999E-4</v>
      </c>
      <c r="OG386" s="1">
        <v>0.1298607</v>
      </c>
      <c r="OH386">
        <v>0.83247939999999998</v>
      </c>
      <c r="OI386">
        <v>22.467680000000001</v>
      </c>
      <c r="OJ386" s="1">
        <v>3.6959349999999999E-4</v>
      </c>
      <c r="OK386" s="1">
        <v>0.1228997</v>
      </c>
    </row>
    <row r="387" spans="1:401" x14ac:dyDescent="0.35">
      <c r="A387">
        <v>396</v>
      </c>
      <c r="B387" t="s">
        <v>4</v>
      </c>
      <c r="C387" t="s">
        <v>364</v>
      </c>
      <c r="D387" t="s">
        <v>394</v>
      </c>
      <c r="E387">
        <v>585.54520000000002</v>
      </c>
      <c r="F387">
        <v>0.81590759999999996</v>
      </c>
      <c r="G387">
        <v>17.974830000000001</v>
      </c>
      <c r="H387">
        <v>0</v>
      </c>
      <c r="I387">
        <v>0</v>
      </c>
      <c r="J387">
        <v>0.81335250000000003</v>
      </c>
      <c r="K387">
        <v>18.325610000000001</v>
      </c>
      <c r="L387">
        <v>0</v>
      </c>
      <c r="M387">
        <v>0</v>
      </c>
      <c r="N387">
        <v>0.81085689999999999</v>
      </c>
      <c r="O387">
        <v>18.605219999999999</v>
      </c>
      <c r="P387">
        <v>0</v>
      </c>
      <c r="Q387">
        <v>0</v>
      </c>
      <c r="R387">
        <v>0.8084228</v>
      </c>
      <c r="S387">
        <v>18.851040000000001</v>
      </c>
      <c r="T387">
        <v>0</v>
      </c>
      <c r="U387">
        <v>0</v>
      </c>
      <c r="V387">
        <v>0.80603329999999995</v>
      </c>
      <c r="W387">
        <v>19.120529999999999</v>
      </c>
      <c r="X387">
        <v>0</v>
      </c>
      <c r="Y387">
        <v>0</v>
      </c>
      <c r="Z387">
        <v>0.80376879999999995</v>
      </c>
      <c r="AA387">
        <v>19.253979999999999</v>
      </c>
      <c r="AB387">
        <v>0</v>
      </c>
      <c r="AC387">
        <v>0</v>
      </c>
      <c r="AD387">
        <v>0.80131770000000002</v>
      </c>
      <c r="AE387">
        <v>19.184529999999999</v>
      </c>
      <c r="AF387">
        <v>0</v>
      </c>
      <c r="AG387">
        <v>0</v>
      </c>
      <c r="AH387">
        <v>0.79901820000000001</v>
      </c>
      <c r="AI387">
        <v>19.111750000000001</v>
      </c>
      <c r="AJ387">
        <v>0</v>
      </c>
      <c r="AK387">
        <v>0</v>
      </c>
      <c r="AL387">
        <v>0.7967417</v>
      </c>
      <c r="AM387">
        <v>19.036239999999999</v>
      </c>
      <c r="AN387">
        <v>0</v>
      </c>
      <c r="AO387">
        <v>0</v>
      </c>
      <c r="AP387">
        <v>0.7945487</v>
      </c>
      <c r="AQ387">
        <v>19.276389999999999</v>
      </c>
      <c r="AR387">
        <v>0</v>
      </c>
      <c r="AS387">
        <v>0</v>
      </c>
      <c r="AT387">
        <v>0.79241019999999995</v>
      </c>
      <c r="AU387">
        <v>19.55414</v>
      </c>
      <c r="AV387">
        <v>0</v>
      </c>
      <c r="AW387">
        <v>0</v>
      </c>
      <c r="AX387">
        <v>0.79034400000000005</v>
      </c>
      <c r="AY387">
        <v>19.770250000000001</v>
      </c>
      <c r="AZ387">
        <v>0</v>
      </c>
      <c r="BA387">
        <v>0</v>
      </c>
      <c r="BB387">
        <v>0.78837599999999997</v>
      </c>
      <c r="BC387">
        <v>19.955919999999999</v>
      </c>
      <c r="BD387">
        <v>0</v>
      </c>
      <c r="BE387">
        <v>0</v>
      </c>
      <c r="BF387">
        <v>0.78625670000000003</v>
      </c>
      <c r="BG387">
        <v>19.90016</v>
      </c>
      <c r="BH387">
        <v>0</v>
      </c>
      <c r="BI387">
        <v>0</v>
      </c>
      <c r="BJ387">
        <v>0.78440390000000004</v>
      </c>
      <c r="BK387">
        <v>19.771840000000001</v>
      </c>
      <c r="BL387">
        <v>0</v>
      </c>
      <c r="BM387">
        <v>0</v>
      </c>
      <c r="BN387">
        <v>0.78262109999999996</v>
      </c>
      <c r="BO387">
        <v>19.768730000000001</v>
      </c>
      <c r="BP387">
        <v>0</v>
      </c>
      <c r="BQ387">
        <v>0</v>
      </c>
      <c r="BR387">
        <v>0.78083659999999999</v>
      </c>
      <c r="BS387">
        <v>19.770109999999999</v>
      </c>
      <c r="BT387">
        <v>0</v>
      </c>
      <c r="BU387">
        <v>0</v>
      </c>
      <c r="BV387">
        <v>0.77898999999999996</v>
      </c>
      <c r="BW387">
        <v>19.938700000000001</v>
      </c>
      <c r="BX387">
        <v>0</v>
      </c>
      <c r="BY387">
        <v>0</v>
      </c>
      <c r="BZ387">
        <v>0.77712800000000004</v>
      </c>
      <c r="CA387">
        <v>19.85989</v>
      </c>
      <c r="CB387">
        <v>7.7147740000000003E-35</v>
      </c>
      <c r="CC387">
        <v>1.7922710000000001E-32</v>
      </c>
      <c r="CD387">
        <v>0.77525569999999999</v>
      </c>
      <c r="CE387">
        <v>19.762049999999999</v>
      </c>
      <c r="CF387">
        <v>3.3347229999999999E-25</v>
      </c>
      <c r="CG387" s="1">
        <v>5.9025080000000004E-23</v>
      </c>
      <c r="CH387">
        <v>0.77345850000000005</v>
      </c>
      <c r="CI387">
        <v>19.477779999999999</v>
      </c>
      <c r="CJ387" s="1">
        <v>7.0481720000000004E-19</v>
      </c>
      <c r="CK387" s="1">
        <v>1.2351269999999999E-16</v>
      </c>
      <c r="CL387">
        <v>0.77168590000000004</v>
      </c>
      <c r="CM387">
        <v>19.159420000000001</v>
      </c>
      <c r="CN387" s="1">
        <v>1.8194709999999999E-13</v>
      </c>
      <c r="CO387" s="1">
        <v>3.349607E-11</v>
      </c>
      <c r="CP387">
        <v>0.76993639999999997</v>
      </c>
      <c r="CQ387">
        <v>18.980650000000001</v>
      </c>
      <c r="CR387" s="1">
        <v>6.3996179999999999E-10</v>
      </c>
      <c r="CS387" s="1">
        <v>1.2269889999999999E-7</v>
      </c>
      <c r="CT387">
        <v>0.76821139999999999</v>
      </c>
      <c r="CU387">
        <v>18.877189999999999</v>
      </c>
      <c r="CV387" s="1">
        <v>3.3718730000000002E-7</v>
      </c>
      <c r="CW387" s="1">
        <v>6.6741479999999996E-5</v>
      </c>
      <c r="CX387">
        <v>0.76663210000000004</v>
      </c>
      <c r="CY387">
        <v>18.79515</v>
      </c>
      <c r="CZ387" s="1">
        <v>4.8577569999999998E-5</v>
      </c>
      <c r="DA387" s="1">
        <v>9.8759710000000007E-3</v>
      </c>
      <c r="DB387">
        <v>0.76580210000000004</v>
      </c>
      <c r="DC387">
        <v>18.986429999999999</v>
      </c>
      <c r="DD387" s="1">
        <v>2.572398E-3</v>
      </c>
      <c r="DE387" s="1">
        <v>0.53501449999999995</v>
      </c>
      <c r="DF387">
        <v>0.76465000000000005</v>
      </c>
      <c r="DG387">
        <v>18.968710000000002</v>
      </c>
      <c r="DH387" s="1">
        <v>5.9782130000000003E-2</v>
      </c>
      <c r="DI387" s="1">
        <v>12.70966</v>
      </c>
      <c r="DJ387">
        <v>0.76312979999999997</v>
      </c>
      <c r="DK387">
        <v>18.957689999999999</v>
      </c>
      <c r="DL387" s="1">
        <v>0.69201190000000001</v>
      </c>
      <c r="DM387" s="1">
        <v>150.096</v>
      </c>
      <c r="DN387">
        <v>0.7611888</v>
      </c>
      <c r="DO387">
        <v>19.011130000000001</v>
      </c>
      <c r="DP387" s="1">
        <v>4.3913929999999999</v>
      </c>
      <c r="DQ387">
        <v>971.01080000000002</v>
      </c>
      <c r="DR387">
        <v>0.75884689999999999</v>
      </c>
      <c r="DS387">
        <v>18.932929999999999</v>
      </c>
      <c r="DT387">
        <v>16.510169999999999</v>
      </c>
      <c r="DU387">
        <v>3720.7809999999999</v>
      </c>
      <c r="DV387">
        <v>0.75592899999999996</v>
      </c>
      <c r="DW387">
        <v>18.75018</v>
      </c>
      <c r="DX387">
        <v>39.282989999999998</v>
      </c>
      <c r="DY387">
        <v>9015.3629999999994</v>
      </c>
      <c r="DZ387">
        <v>0.75281609999999999</v>
      </c>
      <c r="EA387">
        <v>18.573499999999999</v>
      </c>
      <c r="EB387">
        <v>62.324840000000002</v>
      </c>
      <c r="EC387">
        <v>14559.81</v>
      </c>
      <c r="ED387">
        <v>0.74952189999999996</v>
      </c>
      <c r="EE387">
        <v>18.55226</v>
      </c>
      <c r="EF387">
        <v>68.842309999999998</v>
      </c>
      <c r="EG387">
        <v>16360.94</v>
      </c>
      <c r="EH387">
        <v>0.74600520000000003</v>
      </c>
      <c r="EI387">
        <v>19.050540000000002</v>
      </c>
      <c r="EJ387">
        <v>54.951169999999998</v>
      </c>
      <c r="EK387">
        <v>13282.61</v>
      </c>
      <c r="EL387">
        <v>0.74266019999999999</v>
      </c>
      <c r="EM387">
        <v>19.439599999999999</v>
      </c>
      <c r="EN387">
        <v>32.836410000000001</v>
      </c>
      <c r="EO387">
        <v>8064.7489999999998</v>
      </c>
      <c r="EP387">
        <v>0.73933439999999995</v>
      </c>
      <c r="EQ387">
        <v>19.78182</v>
      </c>
      <c r="ER387">
        <v>15.181369999999999</v>
      </c>
      <c r="ES387">
        <v>3786.8359999999998</v>
      </c>
      <c r="ET387">
        <v>0.73573480000000002</v>
      </c>
      <c r="EU387">
        <v>20.185960000000001</v>
      </c>
      <c r="EV387">
        <v>5.5859959999999997</v>
      </c>
      <c r="EW387">
        <v>1414.7760000000001</v>
      </c>
      <c r="EX387">
        <v>0.73146900000000004</v>
      </c>
      <c r="EY387">
        <v>20.239149999999999</v>
      </c>
      <c r="EZ387">
        <v>1.700523</v>
      </c>
      <c r="FA387">
        <v>437.28019999999998</v>
      </c>
      <c r="FB387">
        <v>0.72713059999999996</v>
      </c>
      <c r="FC387">
        <v>19.970680000000002</v>
      </c>
      <c r="FD387">
        <v>0.46142490000000003</v>
      </c>
      <c r="FE387">
        <v>119.96259999999999</v>
      </c>
      <c r="FF387">
        <v>0.72235669999999996</v>
      </c>
      <c r="FG387">
        <v>19.790610000000001</v>
      </c>
      <c r="FH387">
        <v>0.13656660000000001</v>
      </c>
      <c r="FI387">
        <v>35.38908</v>
      </c>
      <c r="FJ387">
        <v>0.71741069999999996</v>
      </c>
      <c r="FK387">
        <v>19.667059999999999</v>
      </c>
      <c r="FL387">
        <v>6.2432080000000001E-2</v>
      </c>
      <c r="FM387">
        <v>15.80987</v>
      </c>
      <c r="FN387">
        <v>0.71223599999999998</v>
      </c>
      <c r="FO387">
        <v>20.017309999999998</v>
      </c>
      <c r="FP387">
        <v>4.5708270000000002E-2</v>
      </c>
      <c r="FQ387">
        <v>11.40085</v>
      </c>
      <c r="FR387">
        <v>0.70710949999999995</v>
      </c>
      <c r="FS387">
        <v>20.34534</v>
      </c>
      <c r="FT387">
        <v>4.0597359999999999E-2</v>
      </c>
      <c r="FU387">
        <v>10.111610000000001</v>
      </c>
      <c r="FV387">
        <v>0.70231960000000004</v>
      </c>
      <c r="FW387">
        <v>20.571020000000001</v>
      </c>
      <c r="FX387" s="1">
        <v>3.7824330000000003E-2</v>
      </c>
      <c r="FY387">
        <v>9.4495930000000001</v>
      </c>
      <c r="FZ387">
        <v>0.69777</v>
      </c>
      <c r="GA387">
        <v>20.764099999999999</v>
      </c>
      <c r="GB387" s="1">
        <v>3.5523039999999999E-2</v>
      </c>
      <c r="GC387">
        <v>8.9107289999999999</v>
      </c>
      <c r="GD387">
        <v>0.69405530000000004</v>
      </c>
      <c r="GE387">
        <v>20.556619999999999</v>
      </c>
      <c r="GF387" s="1">
        <v>3.3369450000000002E-2</v>
      </c>
      <c r="GG387">
        <v>8.3994800000000005</v>
      </c>
      <c r="GH387">
        <v>0.68976669999999995</v>
      </c>
      <c r="GI387">
        <v>20.201730000000001</v>
      </c>
      <c r="GJ387" s="1">
        <v>3.1314719999999997E-2</v>
      </c>
      <c r="GK387">
        <v>7.9152649999999998</v>
      </c>
      <c r="GL387">
        <v>0.68474900000000005</v>
      </c>
      <c r="GM387">
        <v>19.987359999999999</v>
      </c>
      <c r="GN387" s="1">
        <v>2.9509670000000002E-2</v>
      </c>
      <c r="GO387" s="1">
        <v>7.4963280000000001</v>
      </c>
      <c r="GP387">
        <v>0.67949320000000002</v>
      </c>
      <c r="GQ387">
        <v>19.798410000000001</v>
      </c>
      <c r="GR387" s="1">
        <v>2.8119729999999999E-2</v>
      </c>
      <c r="GS387" s="1">
        <v>7.1785449999999997</v>
      </c>
      <c r="GT387">
        <v>0.67367149999999998</v>
      </c>
      <c r="GU387">
        <v>19.639880000000002</v>
      </c>
      <c r="GV387" s="1">
        <v>2.7331279999999999E-2</v>
      </c>
      <c r="GW387" s="1">
        <v>7.0146579999999998</v>
      </c>
      <c r="GX387">
        <v>0.66702720000000004</v>
      </c>
      <c r="GY387">
        <v>19.785820000000001</v>
      </c>
      <c r="GZ387" s="1">
        <v>2.7222219999999998E-2</v>
      </c>
      <c r="HA387" s="1">
        <v>7.0336360000000004</v>
      </c>
      <c r="HB387">
        <v>0.66063419999999995</v>
      </c>
      <c r="HC387">
        <v>19.737870000000001</v>
      </c>
      <c r="HD387" s="1">
        <v>2.750062E-2</v>
      </c>
      <c r="HE387" s="1">
        <v>7.1568820000000004</v>
      </c>
      <c r="HF387">
        <v>0.65423489999999995</v>
      </c>
      <c r="HG387">
        <v>19.651199999999999</v>
      </c>
      <c r="HH387" s="1">
        <v>2.77735E-2</v>
      </c>
      <c r="HI387" s="1">
        <v>7.28477</v>
      </c>
      <c r="HJ387">
        <v>0.64764279999999996</v>
      </c>
      <c r="HK387">
        <v>19.349799999999998</v>
      </c>
      <c r="HL387" s="1">
        <v>2.7700780000000001E-2</v>
      </c>
      <c r="HM387" s="1">
        <v>7.3282379999999998</v>
      </c>
      <c r="HN387">
        <v>0.64064189999999999</v>
      </c>
      <c r="HO387">
        <v>19.181260000000002</v>
      </c>
      <c r="HP387" s="1">
        <v>2.7161600000000001E-2</v>
      </c>
      <c r="HQ387" s="1">
        <v>7.2538559999999999</v>
      </c>
      <c r="HR387">
        <v>0.63461860000000003</v>
      </c>
      <c r="HS387">
        <v>18.988689999999998</v>
      </c>
      <c r="HT387" s="1">
        <v>2.6118539999999999E-2</v>
      </c>
      <c r="HU387" s="1">
        <v>7.032686</v>
      </c>
      <c r="HV387">
        <v>0.63031349999999997</v>
      </c>
      <c r="HW387">
        <v>18.71245</v>
      </c>
      <c r="HX387" s="1">
        <v>2.47729E-2</v>
      </c>
      <c r="HY387" s="1">
        <v>6.7054410000000004</v>
      </c>
      <c r="HZ387">
        <v>0.62643139999999997</v>
      </c>
      <c r="IA387">
        <v>18.469339999999999</v>
      </c>
      <c r="IB387" s="1">
        <v>2.319102E-2</v>
      </c>
      <c r="IC387" s="1">
        <v>6.3060039999999997</v>
      </c>
      <c r="ID387">
        <v>0.62212469999999997</v>
      </c>
      <c r="IE387">
        <v>18.504660000000001</v>
      </c>
      <c r="IF387" s="1">
        <v>2.156042E-2</v>
      </c>
      <c r="IG387" s="1">
        <v>5.8905149999999997</v>
      </c>
      <c r="IH387">
        <v>0.61781030000000003</v>
      </c>
      <c r="II387">
        <v>18.552070000000001</v>
      </c>
      <c r="IJ387" s="1">
        <v>1.9961900000000001E-2</v>
      </c>
      <c r="IK387" s="1">
        <v>5.4812560000000001</v>
      </c>
      <c r="IL387">
        <v>0.61350800000000005</v>
      </c>
      <c r="IM387">
        <v>18.705500000000001</v>
      </c>
      <c r="IN387" s="1">
        <v>1.841843E-2</v>
      </c>
      <c r="IO387" s="1">
        <v>5.0835569999999999</v>
      </c>
      <c r="IP387">
        <v>0.60927830000000005</v>
      </c>
      <c r="IQ387">
        <v>18.629339999999999</v>
      </c>
      <c r="IR387" s="1">
        <v>1.6998139999999998E-2</v>
      </c>
      <c r="IS387" s="1">
        <v>4.7186029999999999</v>
      </c>
      <c r="IT387">
        <v>0.60504449999999999</v>
      </c>
      <c r="IU387">
        <v>18.459669999999999</v>
      </c>
      <c r="IV387" s="1">
        <v>1.561974E-2</v>
      </c>
      <c r="IW387" s="1">
        <v>4.3616390000000003</v>
      </c>
      <c r="IX387">
        <v>0.60080889999999998</v>
      </c>
      <c r="IY387">
        <v>18.43731</v>
      </c>
      <c r="IZ387" s="1">
        <v>1.4342229999999999E-2</v>
      </c>
      <c r="JA387" s="1">
        <v>4.0293590000000004</v>
      </c>
      <c r="JB387">
        <v>0.59681450000000003</v>
      </c>
      <c r="JC387">
        <v>18.410150000000002</v>
      </c>
      <c r="JD387" s="1">
        <v>1.316997E-2</v>
      </c>
      <c r="JE387" s="1">
        <v>3.7221069999999998</v>
      </c>
      <c r="JF387">
        <v>0.5935859</v>
      </c>
      <c r="JG387">
        <v>18.79768</v>
      </c>
      <c r="JH387" s="1">
        <v>1.2097480000000001E-2</v>
      </c>
      <c r="JI387" s="1">
        <v>3.4366249999999998</v>
      </c>
      <c r="JJ387">
        <v>0.59121579999999996</v>
      </c>
      <c r="JK387">
        <v>19.174910000000001</v>
      </c>
      <c r="JL387" s="1">
        <v>1.1113319999999999E-2</v>
      </c>
      <c r="JM387" s="1">
        <v>3.1694100000000001</v>
      </c>
      <c r="JN387">
        <v>0.5891383</v>
      </c>
      <c r="JO387">
        <v>19.340070000000001</v>
      </c>
      <c r="JP387" s="1">
        <v>1.021732E-2</v>
      </c>
      <c r="JQ387" s="1">
        <v>2.924995</v>
      </c>
      <c r="JR387">
        <v>0.58743730000000005</v>
      </c>
      <c r="JS387">
        <v>19.67005</v>
      </c>
      <c r="JT387" s="1">
        <v>9.4058360000000008E-3</v>
      </c>
      <c r="JU387" s="1">
        <v>2.7016840000000002</v>
      </c>
      <c r="JV387">
        <v>0.58520749999999999</v>
      </c>
      <c r="JW387">
        <v>19.740159999999999</v>
      </c>
      <c r="JX387" s="1">
        <v>8.6308640000000002E-3</v>
      </c>
      <c r="JY387" s="1">
        <v>2.4909210000000002</v>
      </c>
      <c r="JZ387">
        <v>0.58321619999999996</v>
      </c>
      <c r="KA387">
        <v>19.453620000000001</v>
      </c>
      <c r="KB387" s="1">
        <v>7.9257440000000002E-3</v>
      </c>
      <c r="KC387" s="1">
        <v>2.2965110000000002</v>
      </c>
      <c r="KD387">
        <v>0.58152009999999998</v>
      </c>
      <c r="KE387">
        <v>19.285319999999999</v>
      </c>
      <c r="KF387" s="1">
        <v>7.2727449999999997E-3</v>
      </c>
      <c r="KG387" s="1">
        <v>2.1171880000000001</v>
      </c>
      <c r="KH387">
        <v>0.57899889999999998</v>
      </c>
      <c r="KI387">
        <v>19.175170000000001</v>
      </c>
      <c r="KJ387" s="1">
        <v>6.6608650000000002E-3</v>
      </c>
      <c r="KK387" s="1">
        <v>1.9491540000000001</v>
      </c>
      <c r="KL387">
        <v>0.5771077</v>
      </c>
      <c r="KM387">
        <v>19.748809999999999</v>
      </c>
      <c r="KN387" s="1">
        <v>6.1334099999999997E-3</v>
      </c>
      <c r="KO387" s="1">
        <v>1.803148</v>
      </c>
      <c r="KP387">
        <v>0.57675679999999996</v>
      </c>
      <c r="KQ387">
        <v>20.42428</v>
      </c>
      <c r="KR387" s="1">
        <v>5.6443250000000004E-3</v>
      </c>
      <c r="KS387" s="1">
        <v>1.663451</v>
      </c>
      <c r="KT387">
        <v>0.5768259</v>
      </c>
      <c r="KU387">
        <v>21.015609999999999</v>
      </c>
      <c r="KV387" s="1">
        <v>5.174278E-3</v>
      </c>
      <c r="KW387" s="1">
        <v>1.527593</v>
      </c>
      <c r="KX387">
        <v>0.57717750000000001</v>
      </c>
      <c r="KY387">
        <v>21.525259999999999</v>
      </c>
      <c r="KZ387" s="1">
        <v>4.7199019999999998E-3</v>
      </c>
      <c r="LA387" s="1">
        <v>1.3953260000000001</v>
      </c>
      <c r="LB387">
        <v>0.57761030000000002</v>
      </c>
      <c r="LC387">
        <v>21.48002</v>
      </c>
      <c r="LD387" s="1">
        <v>4.2788310000000003E-3</v>
      </c>
      <c r="LE387" s="1">
        <v>1.2665599999999999</v>
      </c>
      <c r="LF387">
        <v>0.57861609999999997</v>
      </c>
      <c r="LG387">
        <v>21.1006</v>
      </c>
      <c r="LH387" s="1">
        <v>3.8525759999999999E-3</v>
      </c>
      <c r="LI387" s="1">
        <v>1.1407350000000001</v>
      </c>
      <c r="LJ387">
        <v>0.57961479999999999</v>
      </c>
      <c r="LK387">
        <v>20.88044</v>
      </c>
      <c r="LL387" s="1">
        <v>3.432488E-3</v>
      </c>
      <c r="LM387" s="1">
        <v>1.016805</v>
      </c>
      <c r="LN387">
        <v>0.58029719999999996</v>
      </c>
      <c r="LO387">
        <v>20.783159999999999</v>
      </c>
      <c r="LP387" s="1">
        <v>3.0178599999999998E-3</v>
      </c>
      <c r="LQ387" s="1">
        <v>0.89499050000000002</v>
      </c>
      <c r="LR387">
        <v>0.58111539999999995</v>
      </c>
      <c r="LS387">
        <v>21.36778</v>
      </c>
      <c r="LT387" s="1">
        <v>2.6130200000000002E-3</v>
      </c>
      <c r="LU387" s="1">
        <v>0.77568530000000002</v>
      </c>
      <c r="LV387">
        <v>0.58190050000000004</v>
      </c>
      <c r="LW387">
        <v>21.99633</v>
      </c>
      <c r="LX387" s="1">
        <v>2.2225119999999998E-3</v>
      </c>
      <c r="LY387" s="1">
        <v>0.66046050000000001</v>
      </c>
      <c r="LZ387">
        <v>0.58270869999999997</v>
      </c>
      <c r="MA387">
        <v>22.50451</v>
      </c>
      <c r="MB387" s="1">
        <v>1.861812E-3</v>
      </c>
      <c r="MC387" s="1">
        <v>0.55365940000000002</v>
      </c>
      <c r="MD387">
        <v>0.58376189999999994</v>
      </c>
      <c r="ME387">
        <v>22.790790000000001</v>
      </c>
      <c r="MF387" s="1">
        <v>1.5449299999999999E-3</v>
      </c>
      <c r="MG387" s="1">
        <v>0.45931060000000001</v>
      </c>
      <c r="MH387">
        <v>0.58494089999999999</v>
      </c>
      <c r="MI387">
        <v>22.554970000000001</v>
      </c>
      <c r="MJ387" s="1">
        <v>1.281946E-3</v>
      </c>
      <c r="MK387" s="1">
        <v>0.38065399999999999</v>
      </c>
      <c r="ML387">
        <v>0.58627530000000005</v>
      </c>
      <c r="MM387">
        <v>22.00874</v>
      </c>
      <c r="MN387" s="1">
        <v>1.0754219999999999E-3</v>
      </c>
      <c r="MO387" s="1">
        <v>0.31857570000000002</v>
      </c>
      <c r="MP387">
        <v>0.58763529999999997</v>
      </c>
      <c r="MQ387">
        <v>21.672239999999999</v>
      </c>
      <c r="MR387" s="1">
        <v>9.1954000000000005E-4</v>
      </c>
      <c r="MS387" s="1">
        <v>0.27162140000000001</v>
      </c>
      <c r="MT387">
        <v>0.58895980000000003</v>
      </c>
      <c r="MU387">
        <v>21.491379999999999</v>
      </c>
      <c r="MV387" s="1">
        <v>8.0343839999999999E-4</v>
      </c>
      <c r="MW387" s="1">
        <v>0.23662259999999999</v>
      </c>
      <c r="MX387">
        <v>0.59032929999999995</v>
      </c>
      <c r="MY387">
        <v>21.862290000000002</v>
      </c>
      <c r="MZ387" s="1">
        <v>7.1548830000000001E-4</v>
      </c>
      <c r="NA387" s="1">
        <v>0.21012220000000001</v>
      </c>
      <c r="NB387">
        <v>0.59168180000000004</v>
      </c>
      <c r="NC387">
        <v>21.737719999999999</v>
      </c>
      <c r="ND387" s="1">
        <v>6.4628389999999997E-4</v>
      </c>
      <c r="NE387" s="1">
        <v>0.18927060000000001</v>
      </c>
      <c r="NF387">
        <v>0.59308519999999998</v>
      </c>
      <c r="NG387">
        <v>21.921489999999999</v>
      </c>
      <c r="NH387" s="1">
        <v>5.8976280000000002E-4</v>
      </c>
      <c r="NI387" s="1">
        <v>0.1722533</v>
      </c>
      <c r="NJ387">
        <v>0.59459360000000006</v>
      </c>
      <c r="NK387">
        <v>21.956949999999999</v>
      </c>
      <c r="NL387" s="1">
        <v>5.4245349999999999E-4</v>
      </c>
      <c r="NM387" s="1">
        <v>0.15798209999999999</v>
      </c>
      <c r="NN387">
        <v>0.59623119999999996</v>
      </c>
      <c r="NO387">
        <v>21.59431</v>
      </c>
      <c r="NP387" s="1">
        <v>5.025028E-4</v>
      </c>
      <c r="NQ387" s="1">
        <v>0.14588209999999999</v>
      </c>
      <c r="NR387">
        <v>0.59791249999999996</v>
      </c>
      <c r="NS387">
        <v>21.167870000000001</v>
      </c>
      <c r="NT387" s="1">
        <v>4.6864589999999999E-4</v>
      </c>
      <c r="NU387" s="1">
        <v>0.1355876</v>
      </c>
      <c r="NV387">
        <v>0.59961070000000005</v>
      </c>
      <c r="NW387">
        <v>20.8765</v>
      </c>
      <c r="NX387" s="1">
        <v>4.397235E-4</v>
      </c>
      <c r="NY387" s="1">
        <v>0.1267827</v>
      </c>
      <c r="NZ387">
        <v>0.60127350000000002</v>
      </c>
      <c r="OA387">
        <v>20.857340000000001</v>
      </c>
      <c r="OB387" s="1">
        <v>4.146431E-4</v>
      </c>
      <c r="OC387" s="1">
        <v>0.11914379999999999</v>
      </c>
      <c r="OD387">
        <v>0.60286949999999995</v>
      </c>
      <c r="OE387">
        <v>21.628540000000001</v>
      </c>
      <c r="OF387" s="1">
        <v>3.9246270000000002E-4</v>
      </c>
      <c r="OG387" s="1">
        <v>0.1124015</v>
      </c>
      <c r="OH387">
        <v>0.60421990000000003</v>
      </c>
      <c r="OI387">
        <v>22.491289999999999</v>
      </c>
      <c r="OJ387" s="1">
        <v>3.7235870000000001E-4</v>
      </c>
      <c r="OK387" s="1">
        <v>0.10632999999999999</v>
      </c>
    </row>
    <row r="388" spans="1:401" x14ac:dyDescent="0.35">
      <c r="A388">
        <v>397</v>
      </c>
      <c r="B388" t="s">
        <v>4</v>
      </c>
      <c r="C388" t="s">
        <v>364</v>
      </c>
      <c r="D388" t="s">
        <v>395</v>
      </c>
      <c r="E388">
        <v>637.82449999999994</v>
      </c>
      <c r="F388">
        <v>0.84035780000000004</v>
      </c>
      <c r="G388">
        <v>17.975719999999999</v>
      </c>
      <c r="H388">
        <v>0</v>
      </c>
      <c r="I388">
        <v>0</v>
      </c>
      <c r="J388">
        <v>0.83693839999999997</v>
      </c>
      <c r="K388">
        <v>18.360980000000001</v>
      </c>
      <c r="L388">
        <v>0</v>
      </c>
      <c r="M388">
        <v>0</v>
      </c>
      <c r="N388">
        <v>0.83360400000000001</v>
      </c>
      <c r="O388">
        <v>18.65024</v>
      </c>
      <c r="P388">
        <v>0</v>
      </c>
      <c r="Q388">
        <v>0</v>
      </c>
      <c r="R388">
        <v>0.83033769999999996</v>
      </c>
      <c r="S388">
        <v>18.896339999999999</v>
      </c>
      <c r="T388">
        <v>0</v>
      </c>
      <c r="U388">
        <v>0</v>
      </c>
      <c r="V388">
        <v>0.82713400000000004</v>
      </c>
      <c r="W388">
        <v>19.15577</v>
      </c>
      <c r="X388">
        <v>0</v>
      </c>
      <c r="Y388">
        <v>0</v>
      </c>
      <c r="Z388">
        <v>0.82408099999999995</v>
      </c>
      <c r="AA388">
        <v>19.25694</v>
      </c>
      <c r="AB388">
        <v>0</v>
      </c>
      <c r="AC388">
        <v>0</v>
      </c>
      <c r="AD388">
        <v>0.82080189999999997</v>
      </c>
      <c r="AE388">
        <v>19.165600000000001</v>
      </c>
      <c r="AF388">
        <v>0</v>
      </c>
      <c r="AG388">
        <v>0</v>
      </c>
      <c r="AH388">
        <v>0.81773280000000004</v>
      </c>
      <c r="AI388">
        <v>19.087479999999999</v>
      </c>
      <c r="AJ388">
        <v>0</v>
      </c>
      <c r="AK388">
        <v>0</v>
      </c>
      <c r="AL388">
        <v>0.81469060000000004</v>
      </c>
      <c r="AM388">
        <v>19.030809999999999</v>
      </c>
      <c r="AN388">
        <v>0</v>
      </c>
      <c r="AO388">
        <v>0</v>
      </c>
      <c r="AP388">
        <v>0.81175750000000002</v>
      </c>
      <c r="AQ388">
        <v>19.315940000000001</v>
      </c>
      <c r="AR388">
        <v>0</v>
      </c>
      <c r="AS388">
        <v>0</v>
      </c>
      <c r="AT388">
        <v>0.80892379999999997</v>
      </c>
      <c r="AU388">
        <v>19.617509999999999</v>
      </c>
      <c r="AV388">
        <v>0</v>
      </c>
      <c r="AW388">
        <v>0</v>
      </c>
      <c r="AX388">
        <v>0.80615720000000002</v>
      </c>
      <c r="AY388">
        <v>19.834330000000001</v>
      </c>
      <c r="AZ388">
        <v>0</v>
      </c>
      <c r="BA388">
        <v>0</v>
      </c>
      <c r="BB388">
        <v>0.80353110000000005</v>
      </c>
      <c r="BC388">
        <v>20.009869999999999</v>
      </c>
      <c r="BD388">
        <v>0</v>
      </c>
      <c r="BE388">
        <v>0</v>
      </c>
      <c r="BF388">
        <v>0.80076150000000001</v>
      </c>
      <c r="BG388">
        <v>19.915880000000001</v>
      </c>
      <c r="BH388">
        <v>0</v>
      </c>
      <c r="BI388">
        <v>0</v>
      </c>
      <c r="BJ388">
        <v>0.7983034</v>
      </c>
      <c r="BK388">
        <v>19.75759</v>
      </c>
      <c r="BL388">
        <v>0</v>
      </c>
      <c r="BM388">
        <v>0</v>
      </c>
      <c r="BN388">
        <v>0.79594830000000005</v>
      </c>
      <c r="BO388">
        <v>19.746729999999999</v>
      </c>
      <c r="BP388">
        <v>0</v>
      </c>
      <c r="BQ388">
        <v>0</v>
      </c>
      <c r="BR388">
        <v>0.79359299999999999</v>
      </c>
      <c r="BS388">
        <v>19.76314</v>
      </c>
      <c r="BT388">
        <v>0</v>
      </c>
      <c r="BU388">
        <v>0</v>
      </c>
      <c r="BV388">
        <v>0.79120979999999996</v>
      </c>
      <c r="BW388">
        <v>19.96827</v>
      </c>
      <c r="BX388">
        <v>0</v>
      </c>
      <c r="BY388">
        <v>0</v>
      </c>
      <c r="BZ388">
        <v>0.7888231</v>
      </c>
      <c r="CA388">
        <v>19.90419</v>
      </c>
      <c r="CB388">
        <v>1.796527E-35</v>
      </c>
      <c r="CC388">
        <v>5.3007840000000001E-33</v>
      </c>
      <c r="CD388">
        <v>0.78647429999999996</v>
      </c>
      <c r="CE388">
        <v>19.810700000000001</v>
      </c>
      <c r="CF388">
        <v>1.6579689999999999E-25</v>
      </c>
      <c r="CG388" s="1">
        <v>3.3969079999999999E-23</v>
      </c>
      <c r="CH388">
        <v>0.78419430000000001</v>
      </c>
      <c r="CI388">
        <v>19.513190000000002</v>
      </c>
      <c r="CJ388" s="1">
        <v>2.5926059999999999E-19</v>
      </c>
      <c r="CK388" s="1">
        <v>5.353495E-17</v>
      </c>
      <c r="CL388">
        <v>0.78197939999999999</v>
      </c>
      <c r="CM388">
        <v>19.172219999999999</v>
      </c>
      <c r="CN388" s="1">
        <v>1.0280879999999999E-13</v>
      </c>
      <c r="CO388" s="1">
        <v>2.2083749999999999E-11</v>
      </c>
      <c r="CP388">
        <v>0.77985409999999999</v>
      </c>
      <c r="CQ388">
        <v>18.979369999999999</v>
      </c>
      <c r="CR388" s="1">
        <v>4.1105339999999999E-10</v>
      </c>
      <c r="CS388" s="1">
        <v>9.2828380000000004E-8</v>
      </c>
      <c r="CT388">
        <v>0.77775380000000005</v>
      </c>
      <c r="CU388">
        <v>18.86881</v>
      </c>
      <c r="CV388" s="1">
        <v>2.3459000000000001E-7</v>
      </c>
      <c r="CW388" s="1">
        <v>5.5112109999999998E-5</v>
      </c>
      <c r="CX388">
        <v>0.77584779999999998</v>
      </c>
      <c r="CY388">
        <v>18.794250000000002</v>
      </c>
      <c r="CZ388" s="1">
        <v>3.5975500000000001E-5</v>
      </c>
      <c r="DA388" s="1">
        <v>8.7418530000000008E-3</v>
      </c>
      <c r="DB388">
        <v>0.77467260000000004</v>
      </c>
      <c r="DC388">
        <v>19.014990000000001</v>
      </c>
      <c r="DD388" s="1">
        <v>2.0078549999999998E-3</v>
      </c>
      <c r="DE388" s="1">
        <v>0.5023261</v>
      </c>
      <c r="DF388">
        <v>0.77314280000000002</v>
      </c>
      <c r="DG388">
        <v>18.9984</v>
      </c>
      <c r="DH388" s="1">
        <v>4.8860830000000001E-2</v>
      </c>
      <c r="DI388" s="1">
        <v>12.57217</v>
      </c>
      <c r="DJ388">
        <v>0.771231</v>
      </c>
      <c r="DK388">
        <v>18.992540000000002</v>
      </c>
      <c r="DL388" s="1">
        <v>0.58941529999999998</v>
      </c>
      <c r="DM388" s="1">
        <v>155.63800000000001</v>
      </c>
      <c r="DN388">
        <v>0.76883140000000005</v>
      </c>
      <c r="DO388">
        <v>19.041540000000001</v>
      </c>
      <c r="DP388" s="1">
        <v>3.8830429999999998</v>
      </c>
      <c r="DQ388">
        <v>1051.1769999999999</v>
      </c>
      <c r="DR388">
        <v>0.76599309999999998</v>
      </c>
      <c r="DS388">
        <v>18.939360000000001</v>
      </c>
      <c r="DT388">
        <v>15.10933</v>
      </c>
      <c r="DU388">
        <v>4191.5749999999998</v>
      </c>
      <c r="DV388">
        <v>0.76253539999999997</v>
      </c>
      <c r="DW388">
        <v>18.74044</v>
      </c>
      <c r="DX388">
        <v>37.109659999999998</v>
      </c>
      <c r="DY388">
        <v>10538.11</v>
      </c>
      <c r="DZ388">
        <v>0.75884099999999999</v>
      </c>
      <c r="EA388">
        <v>18.561260000000001</v>
      </c>
      <c r="EB388">
        <v>60.666229999999999</v>
      </c>
      <c r="EC388">
        <v>17626.810000000001</v>
      </c>
      <c r="ED388">
        <v>0.75494550000000005</v>
      </c>
      <c r="EE388">
        <v>18.556909999999998</v>
      </c>
      <c r="EF388">
        <v>68.924840000000003</v>
      </c>
      <c r="EG388">
        <v>20486.330000000002</v>
      </c>
      <c r="EH388">
        <v>0.75082289999999996</v>
      </c>
      <c r="EI388">
        <v>19.081720000000001</v>
      </c>
      <c r="EJ388">
        <v>56.577840000000002</v>
      </c>
      <c r="EK388">
        <v>17186.88</v>
      </c>
      <c r="EL388">
        <v>0.74683869999999997</v>
      </c>
      <c r="EM388">
        <v>19.47391</v>
      </c>
      <c r="EN388">
        <v>34.710329999999999</v>
      </c>
      <c r="EO388">
        <v>10769.74</v>
      </c>
      <c r="EP388">
        <v>0.74280360000000001</v>
      </c>
      <c r="EQ388">
        <v>19.823550000000001</v>
      </c>
      <c r="ER388">
        <v>16.465520000000001</v>
      </c>
      <c r="ES388">
        <v>5216.4110000000001</v>
      </c>
      <c r="ET388">
        <v>0.73843429999999999</v>
      </c>
      <c r="EU388">
        <v>20.227630000000001</v>
      </c>
      <c r="EV388">
        <v>6.2134119999999999</v>
      </c>
      <c r="EW388">
        <v>2010.6210000000001</v>
      </c>
      <c r="EX388">
        <v>0.73336089999999998</v>
      </c>
      <c r="EY388">
        <v>20.247209999999999</v>
      </c>
      <c r="EZ388">
        <v>1.93659</v>
      </c>
      <c r="FA388">
        <v>640.53689999999995</v>
      </c>
      <c r="FB388">
        <v>0.72814699999999999</v>
      </c>
      <c r="FC388">
        <v>19.963629999999998</v>
      </c>
      <c r="FD388">
        <v>0.53418889999999997</v>
      </c>
      <c r="FE388">
        <v>179.91970000000001</v>
      </c>
      <c r="FF388">
        <v>0.72245170000000003</v>
      </c>
      <c r="FG388">
        <v>19.776330000000002</v>
      </c>
      <c r="FH388">
        <v>0.1558474</v>
      </c>
      <c r="FI388">
        <v>52.452770000000001</v>
      </c>
      <c r="FJ388">
        <v>0.71652139999999997</v>
      </c>
      <c r="FK388">
        <v>19.67409</v>
      </c>
      <c r="FL388">
        <v>6.7238350000000002E-2</v>
      </c>
      <c r="FM388">
        <v>21.790870000000002</v>
      </c>
      <c r="FN388">
        <v>0.7103237</v>
      </c>
      <c r="FO388">
        <v>20.04888</v>
      </c>
      <c r="FP388">
        <v>4.6995139999999998E-2</v>
      </c>
      <c r="FQ388">
        <v>14.66832</v>
      </c>
      <c r="FR388">
        <v>0.70416619999999996</v>
      </c>
      <c r="FS388">
        <v>20.395810000000001</v>
      </c>
      <c r="FT388">
        <v>4.1058810000000001E-2</v>
      </c>
      <c r="FU388">
        <v>12.63668</v>
      </c>
      <c r="FV388">
        <v>0.69837020000000005</v>
      </c>
      <c r="FW388">
        <v>20.620940000000001</v>
      </c>
      <c r="FX388">
        <v>3.8080679999999999E-2</v>
      </c>
      <c r="FY388">
        <v>11.684290000000001</v>
      </c>
      <c r="FZ388">
        <v>0.69281789999999999</v>
      </c>
      <c r="GA388">
        <v>20.808620000000001</v>
      </c>
      <c r="GB388" s="1">
        <v>3.5723930000000001E-2</v>
      </c>
      <c r="GC388">
        <v>10.98447</v>
      </c>
      <c r="GD388">
        <v>0.68809310000000001</v>
      </c>
      <c r="GE388">
        <v>20.58117</v>
      </c>
      <c r="GF388" s="1">
        <v>3.355636E-2</v>
      </c>
      <c r="GG388">
        <v>10.34524</v>
      </c>
      <c r="GH388">
        <v>0.68268450000000003</v>
      </c>
      <c r="GI388">
        <v>20.20307</v>
      </c>
      <c r="GJ388" s="1">
        <v>3.1483780000000003E-2</v>
      </c>
      <c r="GK388">
        <v>9.7406120000000005</v>
      </c>
      <c r="GL388">
        <v>0.67643620000000004</v>
      </c>
      <c r="GM388">
        <v>19.980730000000001</v>
      </c>
      <c r="GN388" s="1">
        <v>2.96469E-2</v>
      </c>
      <c r="GO388">
        <v>9.2120010000000008</v>
      </c>
      <c r="GP388">
        <v>0.66988959999999997</v>
      </c>
      <c r="GQ388">
        <v>19.798410000000001</v>
      </c>
      <c r="GR388" s="1">
        <v>2.8213060000000002E-2</v>
      </c>
      <c r="GS388" s="1">
        <v>8.8028809999999993</v>
      </c>
      <c r="GT388">
        <v>0.66271970000000002</v>
      </c>
      <c r="GU388">
        <v>19.660520000000002</v>
      </c>
      <c r="GV388" s="1">
        <v>2.7358440000000001E-2</v>
      </c>
      <c r="GW388" s="1">
        <v>8.5742429999999992</v>
      </c>
      <c r="GX388">
        <v>0.65465660000000003</v>
      </c>
      <c r="GY388">
        <v>19.816320000000001</v>
      </c>
      <c r="GZ388" s="1">
        <v>2.7179680000000001E-2</v>
      </c>
      <c r="HA388" s="1">
        <v>8.5660279999999993</v>
      </c>
      <c r="HB388">
        <v>0.64688699999999999</v>
      </c>
      <c r="HC388">
        <v>19.78295</v>
      </c>
      <c r="HD388" s="1">
        <v>2.743893E-2</v>
      </c>
      <c r="HE388" s="1">
        <v>8.7025950000000005</v>
      </c>
      <c r="HF388">
        <v>0.63913810000000004</v>
      </c>
      <c r="HG388">
        <v>19.674939999999999</v>
      </c>
      <c r="HH388" s="1">
        <v>2.7723040000000001E-2</v>
      </c>
      <c r="HI388" s="1">
        <v>8.8556179999999998</v>
      </c>
      <c r="HJ388">
        <v>0.63125509999999996</v>
      </c>
      <c r="HK388">
        <v>19.360810000000001</v>
      </c>
      <c r="HL388" s="1">
        <v>2.7693249999999999E-2</v>
      </c>
      <c r="HM388" s="1">
        <v>8.9183149999999998</v>
      </c>
      <c r="HN388">
        <v>0.62293730000000003</v>
      </c>
      <c r="HO388">
        <v>19.1617</v>
      </c>
      <c r="HP388" s="1">
        <v>2.7198590000000002E-2</v>
      </c>
      <c r="HQ388" s="1">
        <v>8.8357519999999994</v>
      </c>
      <c r="HR388">
        <v>0.61567280000000002</v>
      </c>
      <c r="HS388">
        <v>18.9694</v>
      </c>
      <c r="HT388" s="1">
        <v>2.621161E-2</v>
      </c>
      <c r="HU388" s="1">
        <v>8.5825150000000008</v>
      </c>
      <c r="HV388">
        <v>0.61001369999999999</v>
      </c>
      <c r="HW388">
        <v>18.69294</v>
      </c>
      <c r="HX388" s="1">
        <v>2.489941E-2</v>
      </c>
      <c r="HY388" s="1">
        <v>8.1875909999999994</v>
      </c>
      <c r="HZ388">
        <v>0.60470599999999997</v>
      </c>
      <c r="IA388">
        <v>18.469719999999999</v>
      </c>
      <c r="IB388" s="1">
        <v>2.3340739999999999E-2</v>
      </c>
      <c r="IC388" s="1">
        <v>7.7031729999999996</v>
      </c>
      <c r="ID388">
        <v>0.59891150000000004</v>
      </c>
      <c r="IE388">
        <v>18.525569999999998</v>
      </c>
      <c r="IF388" s="1">
        <v>2.1707420000000002E-2</v>
      </c>
      <c r="IG388" s="1">
        <v>7.1908500000000002</v>
      </c>
      <c r="IH388">
        <v>0.5930725</v>
      </c>
      <c r="II388">
        <v>18.582190000000001</v>
      </c>
      <c r="IJ388" s="1">
        <v>2.0110940000000001E-2</v>
      </c>
      <c r="IK388" s="1">
        <v>6.6882650000000003</v>
      </c>
      <c r="IL388">
        <v>0.58721909999999999</v>
      </c>
      <c r="IM388">
        <v>18.715160000000001</v>
      </c>
      <c r="IN388" s="1">
        <v>1.8555160000000001E-2</v>
      </c>
      <c r="IO388" s="1">
        <v>6.1959569999999999</v>
      </c>
      <c r="IP388">
        <v>0.58145740000000001</v>
      </c>
      <c r="IQ388">
        <v>18.612400000000001</v>
      </c>
      <c r="IR388" s="1">
        <v>1.7132749999999999E-2</v>
      </c>
      <c r="IS388" s="1">
        <v>5.7465650000000004</v>
      </c>
      <c r="IT388">
        <v>0.57572440000000003</v>
      </c>
      <c r="IU388">
        <v>18.426120000000001</v>
      </c>
      <c r="IV388" s="1">
        <v>1.5748169999999999E-2</v>
      </c>
      <c r="IW388" s="1">
        <v>5.3085529999999999</v>
      </c>
      <c r="IX388">
        <v>0.57005570000000005</v>
      </c>
      <c r="IY388">
        <v>18.396350000000002</v>
      </c>
      <c r="IZ388" s="1">
        <v>1.446182E-2</v>
      </c>
      <c r="JA388" s="1">
        <v>4.9002140000000001</v>
      </c>
      <c r="JB388">
        <v>0.56473150000000005</v>
      </c>
      <c r="JC388">
        <v>18.379110000000001</v>
      </c>
      <c r="JD388" s="1">
        <v>1.328114E-2</v>
      </c>
      <c r="JE388" s="1">
        <v>4.5224390000000003</v>
      </c>
      <c r="JF388">
        <v>0.5601121</v>
      </c>
      <c r="JG388">
        <v>18.788180000000001</v>
      </c>
      <c r="JH388" s="1">
        <v>1.2200819999999999E-2</v>
      </c>
      <c r="JI388" s="1">
        <v>4.1709949999999996</v>
      </c>
      <c r="JJ388">
        <v>0.55627439999999995</v>
      </c>
      <c r="JK388">
        <v>19.176559999999998</v>
      </c>
      <c r="JL388" s="1">
        <v>1.120849E-2</v>
      </c>
      <c r="JM388" s="1">
        <v>3.8411979999999999</v>
      </c>
      <c r="JN388">
        <v>0.55264930000000001</v>
      </c>
      <c r="JO388">
        <v>19.350650000000002</v>
      </c>
      <c r="JP388" s="1">
        <v>1.030376E-2</v>
      </c>
      <c r="JQ388" s="1">
        <v>3.5391430000000001</v>
      </c>
      <c r="JR388">
        <v>0.54934349999999998</v>
      </c>
      <c r="JS388">
        <v>19.676870000000001</v>
      </c>
      <c r="JT388" s="1">
        <v>9.4846319999999998E-3</v>
      </c>
      <c r="JU388" s="1">
        <v>3.2636210000000001</v>
      </c>
      <c r="JV388">
        <v>0.54552179999999995</v>
      </c>
      <c r="JW388">
        <v>19.73188</v>
      </c>
      <c r="JX388" s="1">
        <v>8.7074179999999998E-3</v>
      </c>
      <c r="JY388" s="1">
        <v>3.0055779999999999</v>
      </c>
      <c r="JZ388">
        <v>0.54185269999999996</v>
      </c>
      <c r="KA388">
        <v>19.412649999999999</v>
      </c>
      <c r="KB388" s="1">
        <v>7.9913889999999998E-3</v>
      </c>
      <c r="KC388" s="1">
        <v>2.7646389999999998</v>
      </c>
      <c r="KD388">
        <v>0.53845200000000004</v>
      </c>
      <c r="KE388">
        <v>19.245339999999999</v>
      </c>
      <c r="KF388" s="1">
        <v>7.340488E-3</v>
      </c>
      <c r="KG388" s="1">
        <v>2.5466690000000001</v>
      </c>
      <c r="KH388">
        <v>0.53427610000000003</v>
      </c>
      <c r="KI388">
        <v>19.137840000000001</v>
      </c>
      <c r="KJ388" s="1">
        <v>6.7166719999999999E-3</v>
      </c>
      <c r="KK388" s="1">
        <v>2.3381460000000001</v>
      </c>
      <c r="KL388">
        <v>0.53072149999999996</v>
      </c>
      <c r="KM388">
        <v>19.732399999999998</v>
      </c>
      <c r="KN388" s="1">
        <v>6.1843339999999997E-3</v>
      </c>
      <c r="KO388" s="1">
        <v>2.1583920000000001</v>
      </c>
      <c r="KP388">
        <v>0.52859500000000004</v>
      </c>
      <c r="KQ388">
        <v>20.430859999999999</v>
      </c>
      <c r="KR388" s="1">
        <v>5.6935329999999998E-3</v>
      </c>
      <c r="KS388" s="1">
        <v>1.987673</v>
      </c>
      <c r="KT388">
        <v>0.52689520000000001</v>
      </c>
      <c r="KU388">
        <v>21.037230000000001</v>
      </c>
      <c r="KV388" s="1">
        <v>5.2227790000000003E-3</v>
      </c>
      <c r="KW388" s="1">
        <v>1.822819</v>
      </c>
      <c r="KX388">
        <v>0.5255379</v>
      </c>
      <c r="KY388">
        <v>21.541119999999999</v>
      </c>
      <c r="KZ388" s="1">
        <v>4.7677550000000003E-3</v>
      </c>
      <c r="LA388" s="1">
        <v>1.663727</v>
      </c>
      <c r="LB388">
        <v>0.52435259999999995</v>
      </c>
      <c r="LC388">
        <v>21.468029999999999</v>
      </c>
      <c r="LD388" s="1">
        <v>4.3258439999999997E-3</v>
      </c>
      <c r="LE388" s="1">
        <v>1.5092209999999999</v>
      </c>
      <c r="LF388">
        <v>0.52375559999999999</v>
      </c>
      <c r="LG388">
        <v>21.067879999999999</v>
      </c>
      <c r="LH388" s="1">
        <v>3.8990269999999998E-3</v>
      </c>
      <c r="LI388" s="1">
        <v>1.358805</v>
      </c>
      <c r="LJ388">
        <v>0.52324389999999998</v>
      </c>
      <c r="LK388">
        <v>20.834949999999999</v>
      </c>
      <c r="LL388" s="1">
        <v>3.4785250000000001E-3</v>
      </c>
      <c r="LM388" s="1">
        <v>1.2111620000000001</v>
      </c>
      <c r="LN388">
        <v>0.52256539999999996</v>
      </c>
      <c r="LO388">
        <v>20.757989999999999</v>
      </c>
      <c r="LP388" s="1">
        <v>3.0633679999999999E-3</v>
      </c>
      <c r="LQ388" s="1">
        <v>1.0664309999999999</v>
      </c>
      <c r="LR388">
        <v>0.52209810000000001</v>
      </c>
      <c r="LS388">
        <v>21.36993</v>
      </c>
      <c r="LT388" s="1">
        <v>2.6578349999999999E-3</v>
      </c>
      <c r="LU388" s="1">
        <v>0.92494129999999997</v>
      </c>
      <c r="LV388">
        <v>0.52164679999999997</v>
      </c>
      <c r="LW388">
        <v>22.02936</v>
      </c>
      <c r="LX388" s="1">
        <v>2.2654379999999998E-3</v>
      </c>
      <c r="LY388" s="1">
        <v>0.78829099999999996</v>
      </c>
      <c r="LZ388">
        <v>0.52133039999999997</v>
      </c>
      <c r="MA388">
        <v>22.55011</v>
      </c>
      <c r="MB388" s="1">
        <v>1.9009809999999999E-3</v>
      </c>
      <c r="MC388" s="1">
        <v>0.66120840000000003</v>
      </c>
      <c r="MD388">
        <v>0.52131810000000001</v>
      </c>
      <c r="ME388">
        <v>22.833770000000001</v>
      </c>
      <c r="MF388" s="1">
        <v>1.578837E-3</v>
      </c>
      <c r="MG388" s="1">
        <v>0.5484928</v>
      </c>
      <c r="MH388">
        <v>0.52152200000000004</v>
      </c>
      <c r="MI388">
        <v>22.569240000000001</v>
      </c>
      <c r="MJ388" s="1">
        <v>1.309548E-3</v>
      </c>
      <c r="MK388" s="1">
        <v>0.45402629999999999</v>
      </c>
      <c r="ML388">
        <v>0.52199649999999997</v>
      </c>
      <c r="MM388">
        <v>22.000889999999998</v>
      </c>
      <c r="MN388" s="1">
        <v>1.096774E-3</v>
      </c>
      <c r="MO388" s="1">
        <v>0.37909290000000001</v>
      </c>
      <c r="MP388">
        <v>0.52258380000000004</v>
      </c>
      <c r="MQ388">
        <v>21.645869999999999</v>
      </c>
      <c r="MR388" s="1">
        <v>9.3550399999999998E-4</v>
      </c>
      <c r="MS388" s="1">
        <v>0.3222373</v>
      </c>
      <c r="MT388">
        <v>0.52321609999999996</v>
      </c>
      <c r="MU388">
        <v>21.48075</v>
      </c>
      <c r="MV388" s="1">
        <v>8.1536119999999998E-4</v>
      </c>
      <c r="MW388" s="1">
        <v>0.27987709999999999</v>
      </c>
      <c r="MX388">
        <v>0.52400720000000001</v>
      </c>
      <c r="MY388">
        <v>21.867229999999999</v>
      </c>
      <c r="MZ388" s="1">
        <v>7.24638E-4</v>
      </c>
      <c r="NA388" s="1">
        <v>0.24790300000000001</v>
      </c>
      <c r="NB388">
        <v>0.52483159999999995</v>
      </c>
      <c r="NC388">
        <v>21.767499999999998</v>
      </c>
      <c r="ND388" s="1">
        <v>6.5360259999999997E-4</v>
      </c>
      <c r="NE388" s="1">
        <v>0.22288350000000001</v>
      </c>
      <c r="NF388">
        <v>0.52579279999999995</v>
      </c>
      <c r="NG388">
        <v>21.977920000000001</v>
      </c>
      <c r="NH388" s="1">
        <v>5.9582609999999996E-4</v>
      </c>
      <c r="NI388" s="1">
        <v>0.20256930000000001</v>
      </c>
      <c r="NJ388">
        <v>0.52692930000000004</v>
      </c>
      <c r="NK388">
        <v>22.020109999999999</v>
      </c>
      <c r="NL388" s="1">
        <v>5.4758509999999999E-4</v>
      </c>
      <c r="NM388" s="1">
        <v>0.1855899</v>
      </c>
      <c r="NN388">
        <v>0.5282599</v>
      </c>
      <c r="NO388">
        <v>21.62989</v>
      </c>
      <c r="NP388" s="1">
        <v>5.0687910000000004E-4</v>
      </c>
      <c r="NQ388" s="1">
        <v>0.1712234</v>
      </c>
      <c r="NR388">
        <v>0.52973349999999997</v>
      </c>
      <c r="NS388">
        <v>21.167010000000001</v>
      </c>
      <c r="NT388" s="1">
        <v>4.7237700000000001E-4</v>
      </c>
      <c r="NU388" s="1">
        <v>0.15901319999999999</v>
      </c>
      <c r="NV388">
        <v>0.53129079999999995</v>
      </c>
      <c r="NW388">
        <v>20.861190000000001</v>
      </c>
      <c r="NX388" s="1">
        <v>4.4294590000000002E-4</v>
      </c>
      <c r="NY388" s="1">
        <v>0.1485908</v>
      </c>
      <c r="NZ388">
        <v>0.53287629999999997</v>
      </c>
      <c r="OA388">
        <v>20.85162</v>
      </c>
      <c r="OB388" s="1">
        <v>4.1746829999999999E-4</v>
      </c>
      <c r="OC388" s="1">
        <v>0.13957339999999999</v>
      </c>
      <c r="OD388">
        <v>0.53446110000000002</v>
      </c>
      <c r="OE388">
        <v>21.643650000000001</v>
      </c>
      <c r="OF388" s="1">
        <v>3.949863E-4</v>
      </c>
      <c r="OG388" s="1">
        <v>0.13164039999999999</v>
      </c>
      <c r="OH388">
        <v>0.53586489999999998</v>
      </c>
      <c r="OI388">
        <v>22.5334</v>
      </c>
      <c r="OJ388" s="1">
        <v>3.7466190000000002E-4</v>
      </c>
      <c r="OK388" s="1">
        <v>0.12451570000000001</v>
      </c>
    </row>
    <row r="389" spans="1:401" x14ac:dyDescent="0.35">
      <c r="A389">
        <v>398</v>
      </c>
      <c r="B389" t="s">
        <v>4</v>
      </c>
      <c r="C389" t="s">
        <v>364</v>
      </c>
      <c r="D389" t="s">
        <v>396</v>
      </c>
      <c r="E389">
        <v>606.77750000000003</v>
      </c>
      <c r="F389">
        <v>0.58862579999999998</v>
      </c>
      <c r="G389">
        <v>17.969480000000001</v>
      </c>
      <c r="H389">
        <v>0</v>
      </c>
      <c r="I389">
        <v>0</v>
      </c>
      <c r="J389">
        <v>0.58815260000000003</v>
      </c>
      <c r="K389">
        <v>18.420539999999999</v>
      </c>
      <c r="L389">
        <v>0</v>
      </c>
      <c r="M389">
        <v>0</v>
      </c>
      <c r="N389">
        <v>0.58772800000000003</v>
      </c>
      <c r="O389">
        <v>18.728670000000001</v>
      </c>
      <c r="P389">
        <v>0</v>
      </c>
      <c r="Q389">
        <v>0</v>
      </c>
      <c r="R389">
        <v>0.58729799999999999</v>
      </c>
      <c r="S389">
        <v>18.978280000000002</v>
      </c>
      <c r="T389">
        <v>0</v>
      </c>
      <c r="U389">
        <v>0</v>
      </c>
      <c r="V389">
        <v>0.58696789999999999</v>
      </c>
      <c r="W389">
        <v>19.22766</v>
      </c>
      <c r="X389">
        <v>0</v>
      </c>
      <c r="Y389">
        <v>0</v>
      </c>
      <c r="Z389">
        <v>0.58686110000000002</v>
      </c>
      <c r="AA389">
        <v>19.271370000000001</v>
      </c>
      <c r="AB389">
        <v>0</v>
      </c>
      <c r="AC389">
        <v>0</v>
      </c>
      <c r="AD389">
        <v>0.58666600000000002</v>
      </c>
      <c r="AE389">
        <v>19.136620000000001</v>
      </c>
      <c r="AF389">
        <v>0</v>
      </c>
      <c r="AG389">
        <v>0</v>
      </c>
      <c r="AH389">
        <v>0.5865127</v>
      </c>
      <c r="AI389">
        <v>19.042190000000002</v>
      </c>
      <c r="AJ389">
        <v>0</v>
      </c>
      <c r="AK389">
        <v>0</v>
      </c>
      <c r="AL389">
        <v>0.58636339999999998</v>
      </c>
      <c r="AM389">
        <v>19.010359999999999</v>
      </c>
      <c r="AN389">
        <v>0</v>
      </c>
      <c r="AO389">
        <v>0</v>
      </c>
      <c r="AP389">
        <v>0.58625609999999995</v>
      </c>
      <c r="AQ389">
        <v>19.375170000000001</v>
      </c>
      <c r="AR389">
        <v>0</v>
      </c>
      <c r="AS389">
        <v>0</v>
      </c>
      <c r="AT389">
        <v>0.58610309999999999</v>
      </c>
      <c r="AU389">
        <v>19.7241</v>
      </c>
      <c r="AV389">
        <v>0</v>
      </c>
      <c r="AW389">
        <v>0</v>
      </c>
      <c r="AX389">
        <v>0.58595430000000004</v>
      </c>
      <c r="AY389">
        <v>19.944430000000001</v>
      </c>
      <c r="AZ389">
        <v>0</v>
      </c>
      <c r="BA389">
        <v>0</v>
      </c>
      <c r="BB389">
        <v>0.58587500000000003</v>
      </c>
      <c r="BC389">
        <v>20.107880000000002</v>
      </c>
      <c r="BD389">
        <v>0</v>
      </c>
      <c r="BE389">
        <v>0</v>
      </c>
      <c r="BF389">
        <v>0.58563540000000003</v>
      </c>
      <c r="BG389">
        <v>19.944030000000001</v>
      </c>
      <c r="BH389">
        <v>0</v>
      </c>
      <c r="BI389">
        <v>0</v>
      </c>
      <c r="BJ389">
        <v>0.58554300000000004</v>
      </c>
      <c r="BK389">
        <v>19.73686</v>
      </c>
      <c r="BL389">
        <v>0</v>
      </c>
      <c r="BM389">
        <v>0</v>
      </c>
      <c r="BN389">
        <v>0.58544030000000002</v>
      </c>
      <c r="BO389">
        <v>19.708739999999999</v>
      </c>
      <c r="BP389">
        <v>0</v>
      </c>
      <c r="BQ389">
        <v>0</v>
      </c>
      <c r="BR389">
        <v>0.58526339999999999</v>
      </c>
      <c r="BS389">
        <v>19.746970000000001</v>
      </c>
      <c r="BT389">
        <v>0</v>
      </c>
      <c r="BU389">
        <v>0</v>
      </c>
      <c r="BV389">
        <v>0.58498249999999996</v>
      </c>
      <c r="BW389">
        <v>20.015560000000001</v>
      </c>
      <c r="BX389">
        <v>0</v>
      </c>
      <c r="BY389">
        <v>0</v>
      </c>
      <c r="BZ389">
        <v>0.58462429999999999</v>
      </c>
      <c r="CA389">
        <v>19.962730000000001</v>
      </c>
      <c r="CB389">
        <v>3.8891879999999997E-36</v>
      </c>
      <c r="CC389">
        <v>1.3461359999999999E-33</v>
      </c>
      <c r="CD389">
        <v>0.58419849999999995</v>
      </c>
      <c r="CE389">
        <v>19.885110000000001</v>
      </c>
      <c r="CF389">
        <v>6.5180479999999999E-26</v>
      </c>
      <c r="CG389" s="1">
        <v>1.628444E-23</v>
      </c>
      <c r="CH389">
        <v>0.58372769999999996</v>
      </c>
      <c r="CI389">
        <v>19.55932</v>
      </c>
      <c r="CJ389" s="1">
        <v>6.6861829999999999E-20</v>
      </c>
      <c r="CK389" s="1">
        <v>1.8358410000000001E-17</v>
      </c>
      <c r="CL389">
        <v>0.5832058</v>
      </c>
      <c r="CM389">
        <v>19.187850000000001</v>
      </c>
      <c r="CN389" s="1">
        <v>4.8605780000000003E-14</v>
      </c>
      <c r="CO389" s="1">
        <v>1.246743E-11</v>
      </c>
      <c r="CP389">
        <v>0.58260559999999995</v>
      </c>
      <c r="CQ389">
        <v>18.973459999999999</v>
      </c>
      <c r="CR389" s="1">
        <v>2.2911119999999999E-10</v>
      </c>
      <c r="CS389" s="1">
        <v>6.0917380000000004E-8</v>
      </c>
      <c r="CT389">
        <v>0.58197220000000005</v>
      </c>
      <c r="CU389">
        <v>18.852620000000002</v>
      </c>
      <c r="CV389" s="1">
        <v>1.44752E-7</v>
      </c>
      <c r="CW389" s="1">
        <v>3.976399E-5</v>
      </c>
      <c r="CX389">
        <v>0.58144269999999998</v>
      </c>
      <c r="CY389">
        <v>18.785129999999999</v>
      </c>
      <c r="CZ389" s="1">
        <v>2.404435E-5</v>
      </c>
      <c r="DA389" s="1">
        <v>6.8018009999999997E-3</v>
      </c>
      <c r="DB389">
        <v>0.5817698</v>
      </c>
      <c r="DC389">
        <v>19.066140000000001</v>
      </c>
      <c r="DD389" s="1">
        <v>1.4359830000000001E-3</v>
      </c>
      <c r="DE389" s="1">
        <v>0.41683680000000001</v>
      </c>
      <c r="DF389">
        <v>0.58180639999999995</v>
      </c>
      <c r="DG389">
        <v>19.03642</v>
      </c>
      <c r="DH389" s="1">
        <v>3.7093679999999997E-2</v>
      </c>
      <c r="DI389" s="1">
        <v>11.048249999999999</v>
      </c>
      <c r="DJ389">
        <v>0.5815787</v>
      </c>
      <c r="DK389">
        <v>19.050180000000001</v>
      </c>
      <c r="DL389" s="1">
        <v>0.47224699999999997</v>
      </c>
      <c r="DM389" s="1">
        <v>144.11529999999999</v>
      </c>
      <c r="DN389">
        <v>0.58109040000000001</v>
      </c>
      <c r="DO389">
        <v>19.08971</v>
      </c>
      <c r="DP389" s="1">
        <v>3.2684829999999998</v>
      </c>
      <c r="DQ389">
        <v>1021.52</v>
      </c>
      <c r="DR389">
        <v>0.58031480000000002</v>
      </c>
      <c r="DS389">
        <v>18.94426</v>
      </c>
      <c r="DT389" s="1">
        <v>13.3127</v>
      </c>
      <c r="DU389">
        <v>4261.509</v>
      </c>
      <c r="DV389">
        <v>0.57921180000000005</v>
      </c>
      <c r="DW389">
        <v>18.714449999999999</v>
      </c>
      <c r="DX389">
        <v>34.122340000000001</v>
      </c>
      <c r="DY389">
        <v>11180.08</v>
      </c>
      <c r="DZ389">
        <v>0.57796539999999996</v>
      </c>
      <c r="EA389">
        <v>18.52983</v>
      </c>
      <c r="EB389">
        <v>58.101840000000003</v>
      </c>
      <c r="EC389">
        <v>19485.400000000001</v>
      </c>
      <c r="ED389">
        <v>0.57665259999999996</v>
      </c>
      <c r="EE389">
        <v>18.562750000000001</v>
      </c>
      <c r="EF389">
        <v>68.697000000000003</v>
      </c>
      <c r="EG389">
        <v>23584.639999999999</v>
      </c>
      <c r="EH389">
        <v>0.57516129999999999</v>
      </c>
      <c r="EI389">
        <v>19.14697</v>
      </c>
      <c r="EJ389">
        <v>58.59178</v>
      </c>
      <c r="EK389">
        <v>20594.86</v>
      </c>
      <c r="EL389">
        <v>0.57404279999999996</v>
      </c>
      <c r="EM389">
        <v>19.534749999999999</v>
      </c>
      <c r="EN389">
        <v>37.336190000000002</v>
      </c>
      <c r="EO389">
        <v>13432.49</v>
      </c>
      <c r="EP389">
        <v>0.57312850000000004</v>
      </c>
      <c r="EQ389">
        <v>19.902650000000001</v>
      </c>
      <c r="ER389">
        <v>18.399229999999999</v>
      </c>
      <c r="ES389">
        <v>6778.9660000000003</v>
      </c>
      <c r="ET389">
        <v>0.57210680000000003</v>
      </c>
      <c r="EU389">
        <v>20.304649999999999</v>
      </c>
      <c r="EV389">
        <v>7.2214049999999999</v>
      </c>
      <c r="EW389">
        <v>2729.4360000000001</v>
      </c>
      <c r="EX389">
        <v>0.57069519999999996</v>
      </c>
      <c r="EY389">
        <v>20.253630000000001</v>
      </c>
      <c r="EZ389">
        <v>2.3422719999999999</v>
      </c>
      <c r="FA389">
        <v>910.67610000000002</v>
      </c>
      <c r="FB389">
        <v>0.56935829999999998</v>
      </c>
      <c r="FC389">
        <v>19.934069999999998</v>
      </c>
      <c r="FD389">
        <v>0.66911909999999997</v>
      </c>
      <c r="FE389">
        <v>267.39940000000001</v>
      </c>
      <c r="FF389">
        <v>0.56783280000000003</v>
      </c>
      <c r="FG389">
        <v>19.73498</v>
      </c>
      <c r="FH389">
        <v>0.19499530000000001</v>
      </c>
      <c r="FI389">
        <v>78.804209999999998</v>
      </c>
      <c r="FJ389">
        <v>0.56624010000000002</v>
      </c>
      <c r="FK389">
        <v>19.673850000000002</v>
      </c>
      <c r="FL389">
        <v>7.7981640000000005E-2</v>
      </c>
      <c r="FM389">
        <v>30.36655</v>
      </c>
      <c r="FN389">
        <v>0.56457869999999999</v>
      </c>
      <c r="FO389">
        <v>20.101659999999999</v>
      </c>
      <c r="FP389">
        <v>5.0047469999999997E-2</v>
      </c>
      <c r="FQ389">
        <v>18.368839999999999</v>
      </c>
      <c r="FR389">
        <v>0.56305970000000005</v>
      </c>
      <c r="FS389">
        <v>20.47927</v>
      </c>
      <c r="FT389">
        <v>4.2081140000000003E-2</v>
      </c>
      <c r="FU389">
        <v>14.946199999999999</v>
      </c>
      <c r="FV389">
        <v>0.56180699999999995</v>
      </c>
      <c r="FW389">
        <v>20.701740000000001</v>
      </c>
      <c r="FX389">
        <v>3.8541100000000002E-2</v>
      </c>
      <c r="FY389">
        <v>13.52069</v>
      </c>
      <c r="FZ389">
        <v>0.55886049999999998</v>
      </c>
      <c r="GA389">
        <v>20.876830000000002</v>
      </c>
      <c r="GB389" s="1">
        <v>3.60177E-2</v>
      </c>
      <c r="GC389">
        <v>12.59984</v>
      </c>
      <c r="GD389">
        <v>0.5562994</v>
      </c>
      <c r="GE389">
        <v>20.597049999999999</v>
      </c>
      <c r="GF389" s="1">
        <v>3.3803470000000002E-2</v>
      </c>
      <c r="GG389">
        <v>11.818110000000001</v>
      </c>
      <c r="GH389">
        <v>0.55329950000000006</v>
      </c>
      <c r="GI389">
        <v>20.189299999999999</v>
      </c>
      <c r="GJ389" s="1">
        <v>3.1700659999999999E-2</v>
      </c>
      <c r="GK389">
        <v>11.09084</v>
      </c>
      <c r="GL389">
        <v>0.549736</v>
      </c>
      <c r="GM389">
        <v>19.947410000000001</v>
      </c>
      <c r="GN389" s="1">
        <v>2.9821429999999999E-2</v>
      </c>
      <c r="GO389">
        <v>10.448029999999999</v>
      </c>
      <c r="GP389">
        <v>0.54596160000000005</v>
      </c>
      <c r="GQ389">
        <v>19.780059999999999</v>
      </c>
      <c r="GR389" s="1">
        <v>2.8330419999999999E-2</v>
      </c>
      <c r="GS389">
        <v>9.9366579999999995</v>
      </c>
      <c r="GT389">
        <v>0.5417537</v>
      </c>
      <c r="GU389">
        <v>19.67314</v>
      </c>
      <c r="GV389" s="1">
        <v>2.7393339999999999E-2</v>
      </c>
      <c r="GW389" s="1">
        <v>9.6200329999999994</v>
      </c>
      <c r="GX389">
        <v>0.53687490000000004</v>
      </c>
      <c r="GY389">
        <v>19.854769999999998</v>
      </c>
      <c r="GZ389" s="1">
        <v>2.7120399999999999E-2</v>
      </c>
      <c r="HA389" s="1">
        <v>9.5443979999999993</v>
      </c>
      <c r="HB389">
        <v>0.53225769999999994</v>
      </c>
      <c r="HC389">
        <v>19.836919999999999</v>
      </c>
      <c r="HD389" s="1">
        <v>2.734994E-2</v>
      </c>
      <c r="HE389" s="1">
        <v>9.6549289999999992</v>
      </c>
      <c r="HF389">
        <v>0.52762810000000004</v>
      </c>
      <c r="HG389">
        <v>19.68965</v>
      </c>
      <c r="HH389" s="1">
        <v>2.7642449999999999E-2</v>
      </c>
      <c r="HI389" s="1">
        <v>9.7984229999999997</v>
      </c>
      <c r="HJ389">
        <v>0.52278550000000001</v>
      </c>
      <c r="HK389">
        <v>19.353470000000002</v>
      </c>
      <c r="HL389" s="1">
        <v>2.7663920000000002E-2</v>
      </c>
      <c r="HM389" s="1">
        <v>9.8576200000000007</v>
      </c>
      <c r="HN389">
        <v>0.51773939999999996</v>
      </c>
      <c r="HO389">
        <v>19.113489999999999</v>
      </c>
      <c r="HP389" s="1">
        <v>2.7223009999999999E-2</v>
      </c>
      <c r="HQ389" s="1">
        <v>9.753603</v>
      </c>
      <c r="HR389">
        <v>0.51348349999999998</v>
      </c>
      <c r="HS389">
        <v>18.914680000000001</v>
      </c>
      <c r="HT389" s="1">
        <v>2.6305519999999999E-2</v>
      </c>
      <c r="HU389" s="1">
        <v>9.4691500000000008</v>
      </c>
      <c r="HV389">
        <v>0.51095550000000001</v>
      </c>
      <c r="HW389">
        <v>18.628769999999999</v>
      </c>
      <c r="HX389" s="1">
        <v>2.5032769999999999E-2</v>
      </c>
      <c r="HY389" s="1">
        <v>9.0103530000000003</v>
      </c>
      <c r="HZ389">
        <v>0.50868910000000001</v>
      </c>
      <c r="IA389">
        <v>18.450119999999998</v>
      </c>
      <c r="IB389" s="1">
        <v>2.350412E-2</v>
      </c>
      <c r="IC389" s="1">
        <v>8.455622</v>
      </c>
      <c r="ID389">
        <v>0.506077</v>
      </c>
      <c r="IE389">
        <v>18.542380000000001</v>
      </c>
      <c r="IF389" s="1">
        <v>2.1870130000000002E-2</v>
      </c>
      <c r="IG389" s="1">
        <v>7.8637069999999998</v>
      </c>
      <c r="IH389">
        <v>0.50344659999999997</v>
      </c>
      <c r="II389">
        <v>18.60801</v>
      </c>
      <c r="IJ389" s="1">
        <v>2.0274650000000002E-2</v>
      </c>
      <c r="IK389" s="1">
        <v>7.2858260000000001</v>
      </c>
      <c r="IL389">
        <v>0.50087340000000002</v>
      </c>
      <c r="IM389">
        <v>18.716989999999999</v>
      </c>
      <c r="IN389" s="1">
        <v>1.8707939999999999E-2</v>
      </c>
      <c r="IO389" s="1">
        <v>6.7191869999999998</v>
      </c>
      <c r="IP389">
        <v>0.4983669</v>
      </c>
      <c r="IQ389">
        <v>18.55838</v>
      </c>
      <c r="IR389" s="1">
        <v>1.7278600000000002E-2</v>
      </c>
      <c r="IS389" s="1">
        <v>6.2035070000000001</v>
      </c>
      <c r="IT389">
        <v>0.49561959999999999</v>
      </c>
      <c r="IU389">
        <v>18.35455</v>
      </c>
      <c r="IV389" s="1">
        <v>1.5887120000000001E-2</v>
      </c>
      <c r="IW389" s="1">
        <v>5.7062889999999999</v>
      </c>
      <c r="IX389">
        <v>0.49285449999999997</v>
      </c>
      <c r="IY389">
        <v>18.31738</v>
      </c>
      <c r="IZ389" s="1">
        <v>1.4591379999999999E-2</v>
      </c>
      <c r="JA389" s="1">
        <v>5.2448059999999996</v>
      </c>
      <c r="JB389">
        <v>0.49035519999999999</v>
      </c>
      <c r="JC389">
        <v>18.314720000000001</v>
      </c>
      <c r="JD389" s="1">
        <v>1.3400789999999999E-2</v>
      </c>
      <c r="JE389" s="1">
        <v>4.8184480000000001</v>
      </c>
      <c r="JF389">
        <v>0.48862420000000001</v>
      </c>
      <c r="JG389">
        <v>18.770420000000001</v>
      </c>
      <c r="JH389" s="1">
        <v>1.2310689999999999E-2</v>
      </c>
      <c r="JI389" s="1">
        <v>4.4212939999999996</v>
      </c>
      <c r="JJ389">
        <v>0.48781000000000002</v>
      </c>
      <c r="JK389">
        <v>19.164950000000001</v>
      </c>
      <c r="JL389" s="1">
        <v>1.13081E-2</v>
      </c>
      <c r="JM389" s="1">
        <v>4.0471370000000002</v>
      </c>
      <c r="JN389">
        <v>0.48730499999999999</v>
      </c>
      <c r="JO389">
        <v>19.34525</v>
      </c>
      <c r="JP389" s="1">
        <v>1.0392709999999999E-2</v>
      </c>
      <c r="JQ389" s="1">
        <v>3.705724</v>
      </c>
      <c r="JR389">
        <v>0.48713000000000001</v>
      </c>
      <c r="JS389">
        <v>19.66966</v>
      </c>
      <c r="JT389" s="1">
        <v>9.5648869999999993E-3</v>
      </c>
      <c r="JU389" s="1">
        <v>3.3978329999999999</v>
      </c>
      <c r="JV389">
        <v>0.48659459999999999</v>
      </c>
      <c r="JW389">
        <v>19.68168</v>
      </c>
      <c r="JX389" s="1">
        <v>8.7845670000000001E-3</v>
      </c>
      <c r="JY389" s="1">
        <v>3.1123959999999999</v>
      </c>
      <c r="JZ389">
        <v>0.48632900000000001</v>
      </c>
      <c r="KA389">
        <v>19.320450000000001</v>
      </c>
      <c r="KB389" s="1">
        <v>8.0565340000000006E-3</v>
      </c>
      <c r="KC389" s="1">
        <v>2.8432599999999999</v>
      </c>
      <c r="KD389">
        <v>0.48635479999999998</v>
      </c>
      <c r="KE389">
        <v>19.14575</v>
      </c>
      <c r="KF389" s="1">
        <v>7.4061040000000002E-3</v>
      </c>
      <c r="KG389" s="1">
        <v>2.6040019999999999</v>
      </c>
      <c r="KH389">
        <v>0.48581419999999997</v>
      </c>
      <c r="KI389">
        <v>19.05838</v>
      </c>
      <c r="KJ389" s="1">
        <v>6.7710490000000003E-3</v>
      </c>
      <c r="KK389" s="1">
        <v>2.373119</v>
      </c>
      <c r="KL389">
        <v>0.48587170000000002</v>
      </c>
      <c r="KM389">
        <v>19.695969999999999</v>
      </c>
      <c r="KN389" s="1">
        <v>6.2323029999999998E-3</v>
      </c>
      <c r="KO389" s="1">
        <v>2.1740849999999998</v>
      </c>
      <c r="KP389">
        <v>0.48739559999999998</v>
      </c>
      <c r="KQ389">
        <v>20.421299999999999</v>
      </c>
      <c r="KR389" s="1">
        <v>5.7392900000000002E-3</v>
      </c>
      <c r="KS389" s="1">
        <v>1.9872209999999999</v>
      </c>
      <c r="KT389">
        <v>0.48920819999999998</v>
      </c>
      <c r="KU389">
        <v>21.037269999999999</v>
      </c>
      <c r="KV389" s="1">
        <v>5.2682229999999998E-3</v>
      </c>
      <c r="KW389" s="1">
        <v>1.809941</v>
      </c>
      <c r="KX389">
        <v>0.49075259999999998</v>
      </c>
      <c r="KY389">
        <v>21.535499999999999</v>
      </c>
      <c r="KZ389" s="1">
        <v>4.812396E-3</v>
      </c>
      <c r="LA389" s="1">
        <v>1.641348</v>
      </c>
      <c r="LB389">
        <v>0.49238219999999999</v>
      </c>
      <c r="LC389">
        <v>21.4011</v>
      </c>
      <c r="LD389" s="1">
        <v>4.3699419999999999E-3</v>
      </c>
      <c r="LE389" s="1">
        <v>1.479646</v>
      </c>
      <c r="LF389">
        <v>0.4944422</v>
      </c>
      <c r="LG389">
        <v>20.981030000000001</v>
      </c>
      <c r="LH389" s="1">
        <v>3.9428980000000002E-3</v>
      </c>
      <c r="LI389" s="1">
        <v>1.3244849999999999</v>
      </c>
      <c r="LJ389">
        <v>0.49645889999999998</v>
      </c>
      <c r="LK389">
        <v>20.736509999999999</v>
      </c>
      <c r="LL389" s="1">
        <v>3.522355E-3</v>
      </c>
      <c r="LM389" s="1">
        <v>1.1743129999999999</v>
      </c>
      <c r="LN389">
        <v>0.49815389999999998</v>
      </c>
      <c r="LO389">
        <v>20.700900000000001</v>
      </c>
      <c r="LP389" s="1">
        <v>3.1070170000000001E-3</v>
      </c>
      <c r="LQ389" s="1">
        <v>1.0291669999999999</v>
      </c>
      <c r="LR389">
        <v>0.50000009999999995</v>
      </c>
      <c r="LS389">
        <v>21.36891</v>
      </c>
      <c r="LT389" s="1">
        <v>2.7012820000000002E-3</v>
      </c>
      <c r="LU389" s="1">
        <v>0.8896328</v>
      </c>
      <c r="LV389">
        <v>0.50169889999999995</v>
      </c>
      <c r="LW389">
        <v>22.064340000000001</v>
      </c>
      <c r="LX389" s="1">
        <v>2.3074269999999999E-3</v>
      </c>
      <c r="LY389" s="1">
        <v>0.75662720000000006</v>
      </c>
      <c r="LZ389">
        <v>0.50337569999999998</v>
      </c>
      <c r="MA389">
        <v>22.597190000000001</v>
      </c>
      <c r="MB389" s="1">
        <v>1.939601E-3</v>
      </c>
      <c r="MC389" s="1">
        <v>0.63330540000000002</v>
      </c>
      <c r="MD389">
        <v>0.50518110000000005</v>
      </c>
      <c r="ME389">
        <v>22.872990000000001</v>
      </c>
      <c r="MF389" s="1">
        <v>1.6125359999999999E-3</v>
      </c>
      <c r="MG389" s="1">
        <v>0.52403319999999998</v>
      </c>
      <c r="MH389">
        <v>0.50697369999999997</v>
      </c>
      <c r="MI389">
        <v>22.55256</v>
      </c>
      <c r="MJ389" s="1">
        <v>1.3371660000000001E-3</v>
      </c>
      <c r="MK389" s="1">
        <v>0.43236459999999999</v>
      </c>
      <c r="ML389">
        <v>0.50886589999999998</v>
      </c>
      <c r="MM389">
        <v>21.959969999999998</v>
      </c>
      <c r="MN389" s="1">
        <v>1.1182329999999999E-3</v>
      </c>
      <c r="MO389" s="1">
        <v>0.35950670000000001</v>
      </c>
      <c r="MP389">
        <v>0.51067689999999999</v>
      </c>
      <c r="MQ389">
        <v>21.589659999999999</v>
      </c>
      <c r="MR389" s="1">
        <v>9.5156630000000004E-4</v>
      </c>
      <c r="MS389" s="1">
        <v>0.30417870000000002</v>
      </c>
      <c r="MT389">
        <v>0.51235050000000004</v>
      </c>
      <c r="MU389">
        <v>21.45862</v>
      </c>
      <c r="MV389" s="1">
        <v>8.273121E-4</v>
      </c>
      <c r="MW389" s="1">
        <v>0.2630324</v>
      </c>
      <c r="MX389">
        <v>0.51404709999999998</v>
      </c>
      <c r="MY389">
        <v>21.866040000000002</v>
      </c>
      <c r="MZ389" s="1">
        <v>7.3374360000000001E-4</v>
      </c>
      <c r="NA389" s="1">
        <v>0.23209479999999999</v>
      </c>
      <c r="NB389">
        <v>0.51565989999999995</v>
      </c>
      <c r="NC389">
        <v>21.78773</v>
      </c>
      <c r="ND389" s="1">
        <v>6.6086029999999998E-4</v>
      </c>
      <c r="NE389" s="1">
        <v>0.2080525</v>
      </c>
      <c r="NF389">
        <v>0.517204</v>
      </c>
      <c r="NG389">
        <v>22.049219999999998</v>
      </c>
      <c r="NH389" s="1">
        <v>6.0181510000000004E-4</v>
      </c>
      <c r="NI389" s="1">
        <v>0.18865750000000001</v>
      </c>
      <c r="NJ389">
        <v>0.518791</v>
      </c>
      <c r="NK389">
        <v>22.090299999999999</v>
      </c>
      <c r="NL389" s="1">
        <v>5.5266929999999998E-4</v>
      </c>
      <c r="NM389" s="1">
        <v>0.17256070000000001</v>
      </c>
      <c r="NN389">
        <v>0.52037719999999998</v>
      </c>
      <c r="NO389">
        <v>21.65465</v>
      </c>
      <c r="NP389" s="1">
        <v>5.1121339999999997E-4</v>
      </c>
      <c r="NQ389" s="1">
        <v>0.15898999999999999</v>
      </c>
      <c r="NR389">
        <v>0.52194600000000002</v>
      </c>
      <c r="NS389">
        <v>21.155729999999998</v>
      </c>
      <c r="NT389" s="1">
        <v>4.7609349999999998E-4</v>
      </c>
      <c r="NU389" s="1">
        <v>0.14750969999999999</v>
      </c>
      <c r="NV389">
        <v>0.52348229999999996</v>
      </c>
      <c r="NW389">
        <v>20.83447</v>
      </c>
      <c r="NX389" s="1">
        <v>4.4617160000000002E-4</v>
      </c>
      <c r="NY389" s="1">
        <v>0.1377555</v>
      </c>
      <c r="NZ389">
        <v>0.52490870000000001</v>
      </c>
      <c r="OA389">
        <v>20.85697</v>
      </c>
      <c r="OB389" s="1">
        <v>4.2030559999999998E-4</v>
      </c>
      <c r="OC389" s="1">
        <v>0.12935930000000001</v>
      </c>
      <c r="OD389">
        <v>0.52620840000000002</v>
      </c>
      <c r="OE389">
        <v>21.694859999999998</v>
      </c>
      <c r="OF389" s="1">
        <v>3.9753230000000002E-4</v>
      </c>
      <c r="OG389" s="1">
        <v>0.1220149</v>
      </c>
      <c r="OH389">
        <v>0.52727999999999997</v>
      </c>
      <c r="OI389">
        <v>22.61609</v>
      </c>
      <c r="OJ389" s="1">
        <v>3.769949E-4</v>
      </c>
      <c r="OK389" s="1">
        <v>0.11544599999999999</v>
      </c>
    </row>
    <row r="390" spans="1:401" x14ac:dyDescent="0.35">
      <c r="A390">
        <v>399</v>
      </c>
      <c r="B390" t="s">
        <v>4</v>
      </c>
      <c r="C390" t="s">
        <v>364</v>
      </c>
      <c r="D390" t="s">
        <v>397</v>
      </c>
      <c r="E390">
        <v>701.90560000000005</v>
      </c>
      <c r="F390">
        <v>0.51471909999999998</v>
      </c>
      <c r="G390">
        <v>17.952729999999999</v>
      </c>
      <c r="H390">
        <v>0</v>
      </c>
      <c r="I390">
        <v>0</v>
      </c>
      <c r="J390">
        <v>0.5144995</v>
      </c>
      <c r="K390">
        <v>18.515899999999998</v>
      </c>
      <c r="L390">
        <v>0</v>
      </c>
      <c r="M390">
        <v>0</v>
      </c>
      <c r="N390">
        <v>0.51434080000000004</v>
      </c>
      <c r="O390">
        <v>18.86843</v>
      </c>
      <c r="P390">
        <v>0</v>
      </c>
      <c r="Q390">
        <v>0</v>
      </c>
      <c r="R390">
        <v>0.51415860000000002</v>
      </c>
      <c r="S390">
        <v>19.13345</v>
      </c>
      <c r="T390">
        <v>0</v>
      </c>
      <c r="U390">
        <v>0</v>
      </c>
      <c r="V390">
        <v>0.5140228</v>
      </c>
      <c r="W390">
        <v>19.376139999999999</v>
      </c>
      <c r="X390">
        <v>0</v>
      </c>
      <c r="Y390">
        <v>0</v>
      </c>
      <c r="Z390">
        <v>0.51382819999999996</v>
      </c>
      <c r="AA390">
        <v>19.33792</v>
      </c>
      <c r="AB390">
        <v>0</v>
      </c>
      <c r="AC390">
        <v>0</v>
      </c>
      <c r="AD390">
        <v>0.51355550000000005</v>
      </c>
      <c r="AE390">
        <v>19.122219999999999</v>
      </c>
      <c r="AF390">
        <v>0</v>
      </c>
      <c r="AG390">
        <v>0</v>
      </c>
      <c r="AH390">
        <v>0.51339760000000001</v>
      </c>
      <c r="AI390">
        <v>18.981590000000001</v>
      </c>
      <c r="AJ390">
        <v>0</v>
      </c>
      <c r="AK390">
        <v>0</v>
      </c>
      <c r="AL390">
        <v>0.5132002</v>
      </c>
      <c r="AM390">
        <v>18.97486</v>
      </c>
      <c r="AN390">
        <v>0</v>
      </c>
      <c r="AO390">
        <v>0</v>
      </c>
      <c r="AP390">
        <v>0.513015</v>
      </c>
      <c r="AQ390">
        <v>19.46116</v>
      </c>
      <c r="AR390">
        <v>0</v>
      </c>
      <c r="AS390">
        <v>0</v>
      </c>
      <c r="AT390">
        <v>0.51287499999999997</v>
      </c>
      <c r="AU390">
        <v>19.898720000000001</v>
      </c>
      <c r="AV390">
        <v>0</v>
      </c>
      <c r="AW390">
        <v>0</v>
      </c>
      <c r="AX390">
        <v>0.51267320000000005</v>
      </c>
      <c r="AY390">
        <v>20.136849999999999</v>
      </c>
      <c r="AZ390">
        <v>0</v>
      </c>
      <c r="BA390">
        <v>0</v>
      </c>
      <c r="BB390">
        <v>0.51254699999999997</v>
      </c>
      <c r="BC390">
        <v>20.29054</v>
      </c>
      <c r="BD390">
        <v>0</v>
      </c>
      <c r="BE390">
        <v>0</v>
      </c>
      <c r="BF390">
        <v>0.51225359999999998</v>
      </c>
      <c r="BG390">
        <v>20.02365</v>
      </c>
      <c r="BH390">
        <v>0</v>
      </c>
      <c r="BI390">
        <v>0</v>
      </c>
      <c r="BJ390">
        <v>0.51212199999999997</v>
      </c>
      <c r="BK390">
        <v>19.737939999999998</v>
      </c>
      <c r="BL390">
        <v>0</v>
      </c>
      <c r="BM390">
        <v>0</v>
      </c>
      <c r="BN390">
        <v>0.51190080000000004</v>
      </c>
      <c r="BO390">
        <v>19.66178</v>
      </c>
      <c r="BP390">
        <v>0</v>
      </c>
      <c r="BQ390">
        <v>0</v>
      </c>
      <c r="BR390">
        <v>0.51152869999999995</v>
      </c>
      <c r="BS390">
        <v>19.722359999999998</v>
      </c>
      <c r="BT390">
        <v>0</v>
      </c>
      <c r="BU390">
        <v>0</v>
      </c>
      <c r="BV390">
        <v>0.51111580000000001</v>
      </c>
      <c r="BW390">
        <v>20.086369999999999</v>
      </c>
      <c r="BX390">
        <v>0</v>
      </c>
      <c r="BY390">
        <v>0</v>
      </c>
      <c r="BZ390">
        <v>0.5105885</v>
      </c>
      <c r="CA390">
        <v>20.051490000000001</v>
      </c>
      <c r="CB390">
        <v>7.8399979999999995E-37</v>
      </c>
      <c r="CC390">
        <v>3.701583E-34</v>
      </c>
      <c r="CD390">
        <v>0.510015</v>
      </c>
      <c r="CE390">
        <v>20.006730000000001</v>
      </c>
      <c r="CF390">
        <v>2.2906019999999999E-26</v>
      </c>
      <c r="CG390" s="1">
        <v>7.7846910000000004E-24</v>
      </c>
      <c r="CH390">
        <v>0.50942109999999996</v>
      </c>
      <c r="CI390">
        <v>19.63946</v>
      </c>
      <c r="CJ390" s="1">
        <v>1.244696E-20</v>
      </c>
      <c r="CK390" s="1">
        <v>5.8500799999999999E-18</v>
      </c>
      <c r="CL390">
        <v>0.50877220000000001</v>
      </c>
      <c r="CM390">
        <v>19.223939999999999</v>
      </c>
      <c r="CN390" s="1">
        <v>2.1601939999999999E-14</v>
      </c>
      <c r="CO390" s="1">
        <v>7.297733E-12</v>
      </c>
      <c r="CP390">
        <v>0.50808370000000003</v>
      </c>
      <c r="CQ390">
        <v>18.975539999999999</v>
      </c>
      <c r="CR390" s="1">
        <v>1.2202439999999999E-10</v>
      </c>
      <c r="CS390" s="1">
        <v>4.2196819999999999E-8</v>
      </c>
      <c r="CT390">
        <v>0.50734020000000002</v>
      </c>
      <c r="CU390">
        <v>18.83615</v>
      </c>
      <c r="CV390" s="1">
        <v>8.5863040000000005E-8</v>
      </c>
      <c r="CW390" s="1">
        <v>3.0623229999999997E-5</v>
      </c>
      <c r="CX390">
        <v>0.50681600000000004</v>
      </c>
      <c r="CY390">
        <v>18.768910000000002</v>
      </c>
      <c r="CZ390" s="1">
        <v>1.5511820000000001E-5</v>
      </c>
      <c r="DA390" s="1">
        <v>5.7031060000000003E-3</v>
      </c>
      <c r="DB390">
        <v>0.50699490000000003</v>
      </c>
      <c r="DC390">
        <v>19.141549999999999</v>
      </c>
      <c r="DD390" s="1">
        <v>9.9435879999999993E-4</v>
      </c>
      <c r="DE390" s="1">
        <v>0.37602760000000002</v>
      </c>
      <c r="DF390">
        <v>0.50694669999999997</v>
      </c>
      <c r="DG390">
        <v>19.090730000000001</v>
      </c>
      <c r="DH390" s="1">
        <v>2.7343650000000001E-2</v>
      </c>
      <c r="DI390" s="1">
        <v>10.64495</v>
      </c>
      <c r="DJ390">
        <v>0.5066079</v>
      </c>
      <c r="DK390">
        <v>19.13888</v>
      </c>
      <c r="DL390" s="1">
        <v>0.36842390000000003</v>
      </c>
      <c r="DM390">
        <v>147.536</v>
      </c>
      <c r="DN390">
        <v>0.50600290000000003</v>
      </c>
      <c r="DO390">
        <v>19.164549999999998</v>
      </c>
      <c r="DP390" s="1">
        <v>2.6867679999999998</v>
      </c>
      <c r="DQ390">
        <v>1106.885</v>
      </c>
      <c r="DR390">
        <v>0.5051677</v>
      </c>
      <c r="DS390">
        <v>18.958850000000002</v>
      </c>
      <c r="DT390" s="1">
        <v>11.491619999999999</v>
      </c>
      <c r="DU390">
        <v>4873.1670000000004</v>
      </c>
      <c r="DV390">
        <v>0.50396529999999995</v>
      </c>
      <c r="DW390">
        <v>18.676210000000001</v>
      </c>
      <c r="DX390">
        <v>30.847190000000001</v>
      </c>
      <c r="DY390">
        <v>13462.36</v>
      </c>
      <c r="DZ390">
        <v>0.50266160000000004</v>
      </c>
      <c r="EA390">
        <v>18.480270000000001</v>
      </c>
      <c r="EB390">
        <v>54.927070000000001</v>
      </c>
      <c r="EC390">
        <v>24681.56</v>
      </c>
      <c r="ED390">
        <v>0.50124369999999996</v>
      </c>
      <c r="EE390">
        <v>18.563600000000001</v>
      </c>
      <c r="EF390">
        <v>67.885419999999996</v>
      </c>
      <c r="EG390">
        <v>31428.04</v>
      </c>
      <c r="EH390">
        <v>0.49969629999999998</v>
      </c>
      <c r="EI390">
        <v>19.25113</v>
      </c>
      <c r="EJ390">
        <v>60.503039999999999</v>
      </c>
      <c r="EK390">
        <v>28893.49</v>
      </c>
      <c r="EL390">
        <v>0.49855290000000002</v>
      </c>
      <c r="EM390">
        <v>19.635390000000001</v>
      </c>
      <c r="EN390">
        <v>40.312730000000002</v>
      </c>
      <c r="EO390">
        <v>19856.759999999998</v>
      </c>
      <c r="EP390">
        <v>0.49746370000000001</v>
      </c>
      <c r="EQ390">
        <v>20.027950000000001</v>
      </c>
      <c r="ER390">
        <v>20.80369</v>
      </c>
      <c r="ES390">
        <v>10587.97</v>
      </c>
      <c r="ET390">
        <v>0.49631799999999998</v>
      </c>
      <c r="EU390">
        <v>20.430140000000002</v>
      </c>
      <c r="EV390">
        <v>8.5807950000000002</v>
      </c>
      <c r="EW390">
        <v>4527.0529999999999</v>
      </c>
      <c r="EX390">
        <v>0.49480580000000002</v>
      </c>
      <c r="EY390">
        <v>20.27664</v>
      </c>
      <c r="EZ390">
        <v>2.9362140000000001</v>
      </c>
      <c r="FA390">
        <v>1613.1880000000001</v>
      </c>
      <c r="FB390">
        <v>0.4932375</v>
      </c>
      <c r="FC390">
        <v>19.885960000000001</v>
      </c>
      <c r="FD390">
        <v>0.88476270000000001</v>
      </c>
      <c r="FE390">
        <v>506.86840000000001</v>
      </c>
      <c r="FF390">
        <v>0.49156499999999997</v>
      </c>
      <c r="FG390">
        <v>19.67182</v>
      </c>
      <c r="FH390">
        <v>0.26390760000000002</v>
      </c>
      <c r="FI390">
        <v>155.3888</v>
      </c>
      <c r="FJ390">
        <v>0.48977949999999998</v>
      </c>
      <c r="FK390">
        <v>19.66291</v>
      </c>
      <c r="FL390">
        <v>9.8745990000000006E-2</v>
      </c>
      <c r="FM390">
        <v>56.474130000000002</v>
      </c>
      <c r="FN390">
        <v>0.48788870000000001</v>
      </c>
      <c r="FO390">
        <v>20.177869999999999</v>
      </c>
      <c r="FP390">
        <v>5.6340340000000003E-2</v>
      </c>
      <c r="FQ390">
        <v>29.670919999999999</v>
      </c>
      <c r="FR390">
        <v>0.48614610000000003</v>
      </c>
      <c r="FS390">
        <v>20.601469999999999</v>
      </c>
      <c r="FT390">
        <v>4.4158089999999997E-2</v>
      </c>
      <c r="FU390">
        <v>21.810169999999999</v>
      </c>
      <c r="FV390">
        <v>0.48458109999999999</v>
      </c>
      <c r="FW390">
        <v>20.820599999999999</v>
      </c>
      <c r="FX390">
        <v>3.9362800000000003E-2</v>
      </c>
      <c r="FY390">
        <v>18.88475</v>
      </c>
      <c r="FZ390">
        <v>0.48316150000000002</v>
      </c>
      <c r="GA390">
        <v>20.980820000000001</v>
      </c>
      <c r="GB390" s="1">
        <v>3.6455719999999997E-2</v>
      </c>
      <c r="GC390">
        <v>17.297550000000001</v>
      </c>
      <c r="GD390">
        <v>0.4821955</v>
      </c>
      <c r="GE390">
        <v>20.618600000000001</v>
      </c>
      <c r="GF390" s="1">
        <v>3.4124689999999999E-2</v>
      </c>
      <c r="GG390">
        <v>16.112030000000001</v>
      </c>
      <c r="GH390">
        <v>0.48090579999999999</v>
      </c>
      <c r="GI390">
        <v>20.164459999999998</v>
      </c>
      <c r="GJ390" s="1">
        <v>3.1969959999999999E-2</v>
      </c>
      <c r="GK390">
        <v>15.06099</v>
      </c>
      <c r="GL390">
        <v>0.47924739999999999</v>
      </c>
      <c r="GM390">
        <v>19.895489999999999</v>
      </c>
      <c r="GN390" s="1">
        <v>3.0039819999999998E-2</v>
      </c>
      <c r="GO390">
        <v>14.132569999999999</v>
      </c>
      <c r="GP390">
        <v>0.4774795</v>
      </c>
      <c r="GQ390">
        <v>19.74353</v>
      </c>
      <c r="GR390" s="1">
        <v>2.8486069999999999E-2</v>
      </c>
      <c r="GS390">
        <v>13.379300000000001</v>
      </c>
      <c r="GT390">
        <v>0.47538659999999999</v>
      </c>
      <c r="GU390">
        <v>19.679400000000001</v>
      </c>
      <c r="GV390" s="1">
        <v>2.746264E-2</v>
      </c>
      <c r="GW390">
        <v>12.87689</v>
      </c>
      <c r="GX390">
        <v>0.47276820000000003</v>
      </c>
      <c r="GY390">
        <v>19.90774</v>
      </c>
      <c r="GZ390" s="1">
        <v>2.7087529999999999E-2</v>
      </c>
      <c r="HA390" s="1">
        <v>12.68646</v>
      </c>
      <c r="HB390">
        <v>0.4700686</v>
      </c>
      <c r="HC390">
        <v>19.900210000000001</v>
      </c>
      <c r="HD390" s="1">
        <v>2.7277719999999998E-2</v>
      </c>
      <c r="HE390">
        <v>12.775980000000001</v>
      </c>
      <c r="HF390">
        <v>0.46720650000000002</v>
      </c>
      <c r="HG390">
        <v>19.705549999999999</v>
      </c>
      <c r="HH390" s="1">
        <v>2.7572369999999999E-2</v>
      </c>
      <c r="HI390" s="1">
        <v>12.92948</v>
      </c>
      <c r="HJ390">
        <v>0.46415869999999998</v>
      </c>
      <c r="HK390">
        <v>19.33559</v>
      </c>
      <c r="HL390" s="1">
        <v>2.7643649999999999E-2</v>
      </c>
      <c r="HM390" s="1">
        <v>12.996869999999999</v>
      </c>
      <c r="HN390">
        <v>0.46116459999999998</v>
      </c>
      <c r="HO390">
        <v>19.04907</v>
      </c>
      <c r="HP390" s="1">
        <v>2.725524E-2</v>
      </c>
      <c r="HQ390">
        <v>12.833130000000001</v>
      </c>
      <c r="HR390">
        <v>0.45880349999999998</v>
      </c>
      <c r="HS390">
        <v>18.833359999999999</v>
      </c>
      <c r="HT390" s="1">
        <v>2.6412080000000001E-2</v>
      </c>
      <c r="HU390" s="1">
        <v>12.44134</v>
      </c>
      <c r="HV390">
        <v>0.45860210000000001</v>
      </c>
      <c r="HW390">
        <v>18.529920000000001</v>
      </c>
      <c r="HX390" s="1">
        <v>2.5179750000000001E-2</v>
      </c>
      <c r="HY390" s="1">
        <v>11.78947</v>
      </c>
      <c r="HZ390">
        <v>0.45851500000000001</v>
      </c>
      <c r="IA390">
        <v>18.39958</v>
      </c>
      <c r="IB390" s="1">
        <v>2.3680929999999999E-2</v>
      </c>
      <c r="IC390" s="1">
        <v>11.017989999999999</v>
      </c>
      <c r="ID390">
        <v>0.45812900000000001</v>
      </c>
      <c r="IE390">
        <v>18.54082</v>
      </c>
      <c r="IF390" s="1">
        <v>2.2048290000000002E-2</v>
      </c>
      <c r="IG390" s="1">
        <v>10.194039999999999</v>
      </c>
      <c r="IH390">
        <v>0.45780929999999997</v>
      </c>
      <c r="II390">
        <v>18.609259999999999</v>
      </c>
      <c r="IJ390" s="1">
        <v>2.0451589999999999E-2</v>
      </c>
      <c r="IK390" s="1">
        <v>9.3918700000000008</v>
      </c>
      <c r="IL390">
        <v>0.4576385</v>
      </c>
      <c r="IM390">
        <v>18.706610000000001</v>
      </c>
      <c r="IN390" s="1">
        <v>1.8876210000000001E-2</v>
      </c>
      <c r="IO390" s="1">
        <v>8.6077080000000006</v>
      </c>
      <c r="IP390">
        <v>0.45749420000000002</v>
      </c>
      <c r="IQ390">
        <v>18.47757</v>
      </c>
      <c r="IR390" s="1">
        <v>1.7434149999999999E-2</v>
      </c>
      <c r="IS390" s="1">
        <v>7.8942079999999999</v>
      </c>
      <c r="IT390">
        <v>0.457204</v>
      </c>
      <c r="IU390">
        <v>18.25507</v>
      </c>
      <c r="IV390" s="1">
        <v>1.6035219999999999E-2</v>
      </c>
      <c r="IW390" s="1">
        <v>7.2156180000000001</v>
      </c>
      <c r="IX390">
        <v>0.4567659</v>
      </c>
      <c r="IY390">
        <v>18.210989999999999</v>
      </c>
      <c r="IZ390" s="1">
        <v>1.472861E-2</v>
      </c>
      <c r="JA390" s="1">
        <v>6.5911340000000003</v>
      </c>
      <c r="JB390">
        <v>0.4567351</v>
      </c>
      <c r="JC390">
        <v>18.218779999999999</v>
      </c>
      <c r="JD390" s="1">
        <v>1.352713E-2</v>
      </c>
      <c r="JE390" s="1">
        <v>6.0131449999999997</v>
      </c>
      <c r="JF390">
        <v>0.45771849999999997</v>
      </c>
      <c r="JG390">
        <v>18.723749999999999</v>
      </c>
      <c r="JH390" s="1">
        <v>1.242686E-2</v>
      </c>
      <c r="JI390" s="1">
        <v>5.4730280000000002</v>
      </c>
      <c r="JJ390">
        <v>0.46006029999999998</v>
      </c>
      <c r="JK390">
        <v>19.113610000000001</v>
      </c>
      <c r="JL390" s="1">
        <v>1.141357E-2</v>
      </c>
      <c r="JM390" s="1">
        <v>4.961411</v>
      </c>
      <c r="JN390">
        <v>0.46256120000000001</v>
      </c>
      <c r="JO390">
        <v>19.299389999999999</v>
      </c>
      <c r="JP390" s="1">
        <v>1.0485400000000001E-2</v>
      </c>
      <c r="JQ390" s="1">
        <v>4.4954210000000003</v>
      </c>
      <c r="JR390">
        <v>0.46498909999999999</v>
      </c>
      <c r="JS390">
        <v>19.625499999999999</v>
      </c>
      <c r="JT390" s="1">
        <v>9.6483109999999997E-3</v>
      </c>
      <c r="JU390" s="1">
        <v>4.077725</v>
      </c>
      <c r="JV390">
        <v>0.46715410000000002</v>
      </c>
      <c r="JW390">
        <v>19.599779999999999</v>
      </c>
      <c r="JX390" s="1">
        <v>8.8635209999999992E-3</v>
      </c>
      <c r="JY390" s="1">
        <v>3.6949709999999998</v>
      </c>
      <c r="JZ390">
        <v>0.46989219999999998</v>
      </c>
      <c r="KA390">
        <v>19.184799999999999</v>
      </c>
      <c r="KB390" s="1">
        <v>8.1231020000000001E-3</v>
      </c>
      <c r="KC390" s="1">
        <v>3.370209</v>
      </c>
      <c r="KD390">
        <v>0.47305540000000001</v>
      </c>
      <c r="KE390">
        <v>18.996580000000002</v>
      </c>
      <c r="KF390" s="1">
        <v>7.4709529999999998E-3</v>
      </c>
      <c r="KG390" s="1">
        <v>3.0883639999999999</v>
      </c>
      <c r="KH390">
        <v>0.4759178</v>
      </c>
      <c r="KI390">
        <v>18.921859999999999</v>
      </c>
      <c r="KJ390" s="1">
        <v>6.8275089999999998E-3</v>
      </c>
      <c r="KK390" s="1">
        <v>2.8139660000000002</v>
      </c>
      <c r="KL390">
        <v>0.47973100000000002</v>
      </c>
      <c r="KM390">
        <v>19.596589999999999</v>
      </c>
      <c r="KN390" s="1">
        <v>6.2814259999999997E-3</v>
      </c>
      <c r="KO390" s="1">
        <v>2.5759859999999999</v>
      </c>
      <c r="KP390">
        <v>0.48531570000000002</v>
      </c>
      <c r="KQ390">
        <v>20.34159</v>
      </c>
      <c r="KR390" s="1">
        <v>5.7852160000000001E-3</v>
      </c>
      <c r="KS390" s="1">
        <v>2.3540670000000001</v>
      </c>
      <c r="KT390">
        <v>0.49117060000000001</v>
      </c>
      <c r="KU390">
        <v>20.985659999999999</v>
      </c>
      <c r="KV390" s="1">
        <v>5.3134949999999997E-3</v>
      </c>
      <c r="KW390" s="1">
        <v>2.1454629999999999</v>
      </c>
      <c r="KX390">
        <v>0.49691279999999999</v>
      </c>
      <c r="KY390">
        <v>21.465389999999999</v>
      </c>
      <c r="KZ390" s="1">
        <v>4.855608E-3</v>
      </c>
      <c r="LA390" s="1">
        <v>1.945867</v>
      </c>
      <c r="LB390">
        <v>0.50289890000000004</v>
      </c>
      <c r="LC390">
        <v>21.279340000000001</v>
      </c>
      <c r="LD390" s="1">
        <v>4.4122579999999996E-3</v>
      </c>
      <c r="LE390" s="1">
        <v>1.7547349999999999</v>
      </c>
      <c r="LF390">
        <v>0.50927560000000005</v>
      </c>
      <c r="LG390">
        <v>20.837160000000001</v>
      </c>
      <c r="LH390" s="1">
        <v>3.9845150000000001E-3</v>
      </c>
      <c r="LI390" s="1">
        <v>1.571359</v>
      </c>
      <c r="LJ390">
        <v>0.5155904</v>
      </c>
      <c r="LK390">
        <v>20.582809999999998</v>
      </c>
      <c r="LL390" s="1">
        <v>3.5634799999999999E-3</v>
      </c>
      <c r="LM390" s="1">
        <v>1.394234</v>
      </c>
      <c r="LN390">
        <v>0.52143779999999995</v>
      </c>
      <c r="LO390">
        <v>20.58071</v>
      </c>
      <c r="LP390" s="1">
        <v>3.14767E-3</v>
      </c>
      <c r="LQ390" s="1">
        <v>1.2232000000000001</v>
      </c>
      <c r="LR390">
        <v>0.52646280000000001</v>
      </c>
      <c r="LS390">
        <v>21.309069999999998</v>
      </c>
      <c r="LT390" s="1">
        <v>2.7406499999999999E-3</v>
      </c>
      <c r="LU390" s="1">
        <v>1.058996</v>
      </c>
      <c r="LV390">
        <v>0.53044150000000001</v>
      </c>
      <c r="LW390">
        <v>22.044119999999999</v>
      </c>
      <c r="LX390" s="1">
        <v>2.3456789999999998E-3</v>
      </c>
      <c r="LY390" s="1">
        <v>0.9023873</v>
      </c>
      <c r="LZ390">
        <v>0.53420069999999997</v>
      </c>
      <c r="MA390">
        <v>22.593129999999999</v>
      </c>
      <c r="MB390" s="1">
        <v>1.9748130000000002E-3</v>
      </c>
      <c r="MC390" s="1">
        <v>0.75648309999999996</v>
      </c>
      <c r="MD390">
        <v>0.53800380000000003</v>
      </c>
      <c r="ME390">
        <v>22.868359999999999</v>
      </c>
      <c r="MF390" s="1">
        <v>1.6434209999999999E-3</v>
      </c>
      <c r="MG390" s="1">
        <v>0.62673769999999995</v>
      </c>
      <c r="MH390">
        <v>0.54163019999999995</v>
      </c>
      <c r="MI390">
        <v>22.509239999999998</v>
      </c>
      <c r="MJ390" s="1">
        <v>1.3626409999999999E-3</v>
      </c>
      <c r="MK390" s="1">
        <v>0.51739900000000005</v>
      </c>
      <c r="ML390">
        <v>0.54526790000000003</v>
      </c>
      <c r="MM390">
        <v>21.89227</v>
      </c>
      <c r="MN390" s="1">
        <v>1.1381430000000001E-3</v>
      </c>
      <c r="MO390" s="1">
        <v>0.42983060000000001</v>
      </c>
      <c r="MP390">
        <v>0.54862560000000005</v>
      </c>
      <c r="MQ390">
        <v>21.509260000000001</v>
      </c>
      <c r="MR390" s="1">
        <v>9.6649460000000002E-4</v>
      </c>
      <c r="MS390" s="1">
        <v>0.36298780000000003</v>
      </c>
      <c r="MT390">
        <v>0.55164769999999996</v>
      </c>
      <c r="MU390">
        <v>21.406009999999998</v>
      </c>
      <c r="MV390" s="1">
        <v>8.3841969999999999E-4</v>
      </c>
      <c r="MW390" s="1">
        <v>0.31319429999999998</v>
      </c>
      <c r="MX390">
        <v>0.55458739999999995</v>
      </c>
      <c r="MY390">
        <v>21.851369999999999</v>
      </c>
      <c r="MZ390" s="1">
        <v>7.4215339999999998E-4</v>
      </c>
      <c r="NA390" s="1">
        <v>0.27578360000000002</v>
      </c>
      <c r="NB390">
        <v>0.55729039999999996</v>
      </c>
      <c r="NC390">
        <v>21.78773</v>
      </c>
      <c r="ND390" s="1">
        <v>6.6754360000000003E-4</v>
      </c>
      <c r="NE390" s="1">
        <v>0.24688170000000001</v>
      </c>
      <c r="NF390">
        <v>0.559805</v>
      </c>
      <c r="NG390">
        <v>22.109369999999998</v>
      </c>
      <c r="NH390" s="1">
        <v>6.0731179999999997E-4</v>
      </c>
      <c r="NI390" s="1">
        <v>0.2236534</v>
      </c>
      <c r="NJ390">
        <v>0.56206480000000003</v>
      </c>
      <c r="NK390">
        <v>22.15475</v>
      </c>
      <c r="NL390" s="1">
        <v>5.5730009999999997E-4</v>
      </c>
      <c r="NM390" s="1">
        <v>0.2044309</v>
      </c>
      <c r="NN390">
        <v>0.56424750000000001</v>
      </c>
      <c r="NO390">
        <v>21.683869999999999</v>
      </c>
      <c r="NP390" s="1">
        <v>5.1516039999999999E-4</v>
      </c>
      <c r="NQ390" s="1">
        <v>0.18822839999999999</v>
      </c>
      <c r="NR390">
        <v>0.56620800000000004</v>
      </c>
      <c r="NS390">
        <v>21.146830000000001</v>
      </c>
      <c r="NT390" s="1">
        <v>4.7946680000000001E-4</v>
      </c>
      <c r="NU390" s="1">
        <v>0.17452529999999999</v>
      </c>
      <c r="NV390">
        <v>0.56796089999999999</v>
      </c>
      <c r="NW390">
        <v>20.807770000000001</v>
      </c>
      <c r="NX390" s="1">
        <v>4.490858E-4</v>
      </c>
      <c r="NY390" s="1">
        <v>0.162884</v>
      </c>
      <c r="NZ390">
        <v>0.56944989999999995</v>
      </c>
      <c r="OA390">
        <v>20.85492</v>
      </c>
      <c r="OB390" s="1">
        <v>4.2285560000000002E-4</v>
      </c>
      <c r="OC390" s="1">
        <v>0.15287770000000001</v>
      </c>
      <c r="OD390">
        <v>0.57066870000000003</v>
      </c>
      <c r="OE390">
        <v>21.746939999999999</v>
      </c>
      <c r="OF390" s="1">
        <v>3.9979909999999998E-4</v>
      </c>
      <c r="OG390" s="1">
        <v>0.14413219999999999</v>
      </c>
      <c r="OH390">
        <v>0.57158869999999995</v>
      </c>
      <c r="OI390">
        <v>22.699729999999999</v>
      </c>
      <c r="OJ390" s="1">
        <v>3.7907590000000002E-4</v>
      </c>
      <c r="OK390" s="1">
        <v>0.13632929999999999</v>
      </c>
    </row>
    <row r="391" spans="1:401" x14ac:dyDescent="0.35">
      <c r="A391">
        <v>400</v>
      </c>
      <c r="B391" t="s">
        <v>4</v>
      </c>
      <c r="C391" t="s">
        <v>364</v>
      </c>
      <c r="D391" t="s">
        <v>398</v>
      </c>
      <c r="E391">
        <v>847.13070000000005</v>
      </c>
      <c r="F391">
        <v>0.4093233</v>
      </c>
      <c r="G391">
        <v>17.939160000000001</v>
      </c>
      <c r="H391">
        <v>0</v>
      </c>
      <c r="I391">
        <v>0</v>
      </c>
      <c r="J391">
        <v>0.41001900000000002</v>
      </c>
      <c r="K391">
        <v>18.72503</v>
      </c>
      <c r="L391">
        <v>0</v>
      </c>
      <c r="M391">
        <v>0</v>
      </c>
      <c r="N391">
        <v>0.41075879999999998</v>
      </c>
      <c r="O391">
        <v>19.223890000000001</v>
      </c>
      <c r="P391">
        <v>0</v>
      </c>
      <c r="Q391">
        <v>0</v>
      </c>
      <c r="R391">
        <v>0.41151409999999999</v>
      </c>
      <c r="S391">
        <v>19.549880000000002</v>
      </c>
      <c r="T391">
        <v>0</v>
      </c>
      <c r="U391">
        <v>0</v>
      </c>
      <c r="V391">
        <v>0.41228769999999998</v>
      </c>
      <c r="W391">
        <v>19.80011</v>
      </c>
      <c r="X391">
        <v>0</v>
      </c>
      <c r="Y391">
        <v>0</v>
      </c>
      <c r="Z391">
        <v>0.41299459999999999</v>
      </c>
      <c r="AA391">
        <v>19.64631</v>
      </c>
      <c r="AB391">
        <v>0</v>
      </c>
      <c r="AC391">
        <v>0</v>
      </c>
      <c r="AD391">
        <v>0.41367379999999998</v>
      </c>
      <c r="AE391">
        <v>19.2347</v>
      </c>
      <c r="AF391">
        <v>0</v>
      </c>
      <c r="AG391">
        <v>0</v>
      </c>
      <c r="AH391">
        <v>0.4143637</v>
      </c>
      <c r="AI391">
        <v>19.004490000000001</v>
      </c>
      <c r="AJ391">
        <v>0</v>
      </c>
      <c r="AK391">
        <v>0</v>
      </c>
      <c r="AL391">
        <v>0.41506660000000001</v>
      </c>
      <c r="AM391">
        <v>18.96331</v>
      </c>
      <c r="AN391">
        <v>0</v>
      </c>
      <c r="AO391">
        <v>0</v>
      </c>
      <c r="AP391">
        <v>0.415769</v>
      </c>
      <c r="AQ391">
        <v>19.63214</v>
      </c>
      <c r="AR391">
        <v>0</v>
      </c>
      <c r="AS391">
        <v>0</v>
      </c>
      <c r="AT391">
        <v>0.41641260000000002</v>
      </c>
      <c r="AU391">
        <v>20.265650000000001</v>
      </c>
      <c r="AV391">
        <v>0</v>
      </c>
      <c r="AW391">
        <v>0</v>
      </c>
      <c r="AX391">
        <v>0.41705320000000001</v>
      </c>
      <c r="AY391">
        <v>20.57349</v>
      </c>
      <c r="AZ391">
        <v>0</v>
      </c>
      <c r="BA391">
        <v>0</v>
      </c>
      <c r="BB391">
        <v>0.41771219999999998</v>
      </c>
      <c r="BC391">
        <v>20.732340000000001</v>
      </c>
      <c r="BD391">
        <v>0</v>
      </c>
      <c r="BE391">
        <v>0</v>
      </c>
      <c r="BF391">
        <v>0.41824990000000001</v>
      </c>
      <c r="BG391">
        <v>20.321639999999999</v>
      </c>
      <c r="BH391">
        <v>0</v>
      </c>
      <c r="BI391">
        <v>0</v>
      </c>
      <c r="BJ391">
        <v>0.41884929999999998</v>
      </c>
      <c r="BK391">
        <v>19.855319999999999</v>
      </c>
      <c r="BL391">
        <v>0</v>
      </c>
      <c r="BM391">
        <v>0</v>
      </c>
      <c r="BN391">
        <v>0.41937730000000001</v>
      </c>
      <c r="BO391">
        <v>19.684280000000001</v>
      </c>
      <c r="BP391">
        <v>0</v>
      </c>
      <c r="BQ391">
        <v>0</v>
      </c>
      <c r="BR391">
        <v>0.41978799999999999</v>
      </c>
      <c r="BS391">
        <v>19.73536</v>
      </c>
      <c r="BT391">
        <v>0</v>
      </c>
      <c r="BU391">
        <v>0</v>
      </c>
      <c r="BV391">
        <v>0.42012890000000003</v>
      </c>
      <c r="BW391">
        <v>20.21603</v>
      </c>
      <c r="BX391">
        <v>0</v>
      </c>
      <c r="BY391">
        <v>0</v>
      </c>
      <c r="BZ391">
        <v>0.42032399999999998</v>
      </c>
      <c r="CA391">
        <v>20.241949999999999</v>
      </c>
      <c r="CB391">
        <v>1.3305010000000001E-37</v>
      </c>
      <c r="CC391">
        <v>1.026882E-34</v>
      </c>
      <c r="CD391">
        <v>0.42042750000000001</v>
      </c>
      <c r="CE391">
        <v>20.25761</v>
      </c>
      <c r="CF391">
        <v>4.1814200000000001E-27</v>
      </c>
      <c r="CG391">
        <v>2.7869800000000001E-24</v>
      </c>
      <c r="CH391">
        <v>0.42029729999999998</v>
      </c>
      <c r="CI391">
        <v>19.843599999999999</v>
      </c>
      <c r="CJ391" s="1">
        <v>2.4808530000000001E-21</v>
      </c>
      <c r="CK391" s="1">
        <v>1.830223E-18</v>
      </c>
      <c r="CL391">
        <v>0.41990080000000002</v>
      </c>
      <c r="CM391">
        <v>19.349789999999999</v>
      </c>
      <c r="CN391" s="1">
        <v>7.0518690000000001E-15</v>
      </c>
      <c r="CO391" s="1">
        <v>3.5765500000000001E-12</v>
      </c>
      <c r="CP391">
        <v>0.41947099999999998</v>
      </c>
      <c r="CQ391">
        <v>19.033149999999999</v>
      </c>
      <c r="CR391" s="1">
        <v>5.2807239999999999E-11</v>
      </c>
      <c r="CS391" s="1">
        <v>2.550958E-8</v>
      </c>
      <c r="CT391">
        <v>0.41896090000000002</v>
      </c>
      <c r="CU391">
        <v>18.8581</v>
      </c>
      <c r="CV391" s="1">
        <v>4.3205799999999999E-8</v>
      </c>
      <c r="CW391" s="1">
        <v>2.104239E-5</v>
      </c>
      <c r="CX391">
        <v>0.41891659999999997</v>
      </c>
      <c r="CY391">
        <v>18.76388</v>
      </c>
      <c r="CZ391" s="1">
        <v>8.7327970000000006E-6</v>
      </c>
      <c r="DA391" s="1">
        <v>4.3338389999999999E-3</v>
      </c>
      <c r="DB391">
        <v>0.41940240000000001</v>
      </c>
      <c r="DC391">
        <v>19.242819999999998</v>
      </c>
      <c r="DD391" s="1">
        <v>6.1293440000000001E-4</v>
      </c>
      <c r="DE391" s="1">
        <v>0.3123203</v>
      </c>
      <c r="DF391">
        <v>0.41963010000000001</v>
      </c>
      <c r="DG391">
        <v>19.18834</v>
      </c>
      <c r="DH391" s="1">
        <v>1.8248279999999999E-2</v>
      </c>
      <c r="DI391" s="1">
        <v>9.5804290000000005</v>
      </c>
      <c r="DJ391">
        <v>0.41967579999999999</v>
      </c>
      <c r="DK391">
        <v>19.278230000000001</v>
      </c>
      <c r="DL391" s="1">
        <v>0.26420569999999999</v>
      </c>
      <c r="DM391" s="1">
        <v>143.0206</v>
      </c>
      <c r="DN391">
        <v>0.41948869999999999</v>
      </c>
      <c r="DO391">
        <v>19.29148</v>
      </c>
      <c r="DP391" s="1">
        <v>2.0590989999999998</v>
      </c>
      <c r="DQ391">
        <v>1150.4960000000001</v>
      </c>
      <c r="DR391">
        <v>0.41911179999999998</v>
      </c>
      <c r="DS391">
        <v>19.023700000000002</v>
      </c>
      <c r="DT391" s="1">
        <v>9.3747860000000003</v>
      </c>
      <c r="DU391">
        <v>5413.06</v>
      </c>
      <c r="DV391">
        <v>0.4184484</v>
      </c>
      <c r="DW391">
        <v>18.670639999999999</v>
      </c>
      <c r="DX391">
        <v>26.70852</v>
      </c>
      <c r="DY391">
        <v>15937.88</v>
      </c>
      <c r="DZ391">
        <v>0.41767979999999999</v>
      </c>
      <c r="EA391">
        <v>18.436800000000002</v>
      </c>
      <c r="EB391">
        <v>50.401989999999998</v>
      </c>
      <c r="EC391">
        <v>31103.61</v>
      </c>
      <c r="ED391">
        <v>0.41682619999999998</v>
      </c>
      <c r="EE391">
        <v>18.55799</v>
      </c>
      <c r="EF391">
        <v>66.009410000000003</v>
      </c>
      <c r="EG391">
        <v>42154.65</v>
      </c>
      <c r="EH391">
        <v>0.41580220000000001</v>
      </c>
      <c r="EI391">
        <v>19.393260000000001</v>
      </c>
      <c r="EJ391">
        <v>62.398110000000003</v>
      </c>
      <c r="EK391">
        <v>41317.57</v>
      </c>
      <c r="EL391">
        <v>0.41551260000000001</v>
      </c>
      <c r="EM391">
        <v>19.804690000000001</v>
      </c>
      <c r="EN391">
        <v>44.167000000000002</v>
      </c>
      <c r="EO391">
        <v>30245.77</v>
      </c>
      <c r="EP391">
        <v>0.41516049999999999</v>
      </c>
      <c r="EQ391">
        <v>20.217549999999999</v>
      </c>
      <c r="ER391">
        <v>24.284099999999999</v>
      </c>
      <c r="ES391">
        <v>17219.38</v>
      </c>
      <c r="ET391">
        <v>0.4147634</v>
      </c>
      <c r="EU391">
        <v>20.62979</v>
      </c>
      <c r="EV391">
        <v>10.73387</v>
      </c>
      <c r="EW391">
        <v>7902.5259999999998</v>
      </c>
      <c r="EX391">
        <v>0.41414990000000002</v>
      </c>
      <c r="EY391">
        <v>20.376860000000001</v>
      </c>
      <c r="EZ391">
        <v>3.9630610000000002</v>
      </c>
      <c r="FA391">
        <v>3038.9540000000002</v>
      </c>
      <c r="FB391">
        <v>0.41349730000000001</v>
      </c>
      <c r="FC391">
        <v>19.885950000000001</v>
      </c>
      <c r="FD391">
        <v>1.2919799999999999</v>
      </c>
      <c r="FE391">
        <v>1030.952</v>
      </c>
      <c r="FF391">
        <v>0.41280080000000002</v>
      </c>
      <c r="FG391">
        <v>19.632059999999999</v>
      </c>
      <c r="FH391">
        <v>0.40626390000000001</v>
      </c>
      <c r="FI391">
        <v>332.75420000000003</v>
      </c>
      <c r="FJ391">
        <v>0.41206789999999999</v>
      </c>
      <c r="FK391">
        <v>19.654589999999999</v>
      </c>
      <c r="FL391">
        <v>0.14523739999999999</v>
      </c>
      <c r="FM391">
        <v>116.0688</v>
      </c>
      <c r="FN391">
        <v>0.41127809999999998</v>
      </c>
      <c r="FO391">
        <v>20.285070000000001</v>
      </c>
      <c r="FP391">
        <v>7.1248060000000002E-2</v>
      </c>
      <c r="FQ391">
        <v>51.754289999999997</v>
      </c>
      <c r="FR391">
        <v>0.41056730000000002</v>
      </c>
      <c r="FS391">
        <v>20.769400000000001</v>
      </c>
      <c r="FT391">
        <v>4.9110559999999998E-2</v>
      </c>
      <c r="FU391">
        <v>32.008290000000002</v>
      </c>
      <c r="FV391">
        <v>0.41001939999999998</v>
      </c>
      <c r="FW391">
        <v>20.987670000000001</v>
      </c>
      <c r="FX391">
        <v>4.1192640000000003E-2</v>
      </c>
      <c r="FY391">
        <v>25.044119999999999</v>
      </c>
      <c r="FZ391">
        <v>0.40966390000000003</v>
      </c>
      <c r="GA391">
        <v>21.1404</v>
      </c>
      <c r="GB391">
        <v>3.73082E-2</v>
      </c>
      <c r="GC391">
        <v>21.821480000000001</v>
      </c>
      <c r="GD391">
        <v>0.40958470000000002</v>
      </c>
      <c r="GE391">
        <v>20.694199999999999</v>
      </c>
      <c r="GF391" s="1">
        <v>3.4662569999999997E-2</v>
      </c>
      <c r="GG391">
        <v>19.770299999999999</v>
      </c>
      <c r="GH391">
        <v>0.40930509999999998</v>
      </c>
      <c r="GI391">
        <v>20.181139999999999</v>
      </c>
      <c r="GJ391" s="1">
        <v>3.2394609999999997E-2</v>
      </c>
      <c r="GK391">
        <v>18.109200000000001</v>
      </c>
      <c r="GL391">
        <v>0.40878429999999999</v>
      </c>
      <c r="GM391">
        <v>19.892890000000001</v>
      </c>
      <c r="GN391" s="1">
        <v>3.0388829999999999E-2</v>
      </c>
      <c r="GO391">
        <v>16.65024</v>
      </c>
      <c r="GP391">
        <v>0.40815499999999999</v>
      </c>
      <c r="GQ391">
        <v>19.74531</v>
      </c>
      <c r="GR391" s="1">
        <v>2.875571E-2</v>
      </c>
      <c r="GS391">
        <v>15.418760000000001</v>
      </c>
      <c r="GT391">
        <v>0.40726760000000001</v>
      </c>
      <c r="GU391">
        <v>19.702809999999999</v>
      </c>
      <c r="GV391" s="1">
        <v>2.7630849999999998E-2</v>
      </c>
      <c r="GW391">
        <v>14.476940000000001</v>
      </c>
      <c r="GX391">
        <v>0.40603640000000002</v>
      </c>
      <c r="GY391">
        <v>19.98649</v>
      </c>
      <c r="GZ391" s="1">
        <v>2.717081E-2</v>
      </c>
      <c r="HA391">
        <v>13.895210000000001</v>
      </c>
      <c r="HB391">
        <v>0.40482489999999999</v>
      </c>
      <c r="HC391">
        <v>19.976279999999999</v>
      </c>
      <c r="HD391" s="1">
        <v>2.7280269999999999E-2</v>
      </c>
      <c r="HE391">
        <v>13.6036</v>
      </c>
      <c r="HF391">
        <v>0.40353460000000002</v>
      </c>
      <c r="HG391">
        <v>19.755739999999999</v>
      </c>
      <c r="HH391" s="1">
        <v>2.757035E-2</v>
      </c>
      <c r="HI391" s="1">
        <v>13.402240000000001</v>
      </c>
      <c r="HJ391">
        <v>0.40198159999999999</v>
      </c>
      <c r="HK391">
        <v>19.347429999999999</v>
      </c>
      <c r="HL391" s="1">
        <v>2.7692060000000001E-2</v>
      </c>
      <c r="HM391" s="1">
        <v>13.132899999999999</v>
      </c>
      <c r="HN391">
        <v>0.40122180000000002</v>
      </c>
      <c r="HO391">
        <v>19.00731</v>
      </c>
      <c r="HP391" s="1">
        <v>2.733758E-2</v>
      </c>
      <c r="HQ391">
        <v>12.821569999999999</v>
      </c>
      <c r="HR391">
        <v>0.40136300000000003</v>
      </c>
      <c r="HS391">
        <v>18.760159999999999</v>
      </c>
      <c r="HT391" s="1">
        <v>2.656584E-2</v>
      </c>
      <c r="HU391" s="1">
        <v>12.47143</v>
      </c>
      <c r="HV391">
        <v>0.40424579999999999</v>
      </c>
      <c r="HW391">
        <v>18.438279999999999</v>
      </c>
      <c r="HX391" s="1">
        <v>2.536793E-2</v>
      </c>
      <c r="HY391" s="1">
        <v>11.85416</v>
      </c>
      <c r="HZ391">
        <v>0.40708</v>
      </c>
      <c r="IA391">
        <v>18.332529999999998</v>
      </c>
      <c r="IB391" s="1">
        <v>2.3905349999999999E-2</v>
      </c>
      <c r="IC391" s="1">
        <v>11.12468</v>
      </c>
      <c r="ID391">
        <v>0.40976109999999999</v>
      </c>
      <c r="IE391">
        <v>18.50592</v>
      </c>
      <c r="IF391" s="1">
        <v>2.2276919999999999E-2</v>
      </c>
      <c r="IG391" s="1">
        <v>10.32808</v>
      </c>
      <c r="IH391">
        <v>0.41270820000000003</v>
      </c>
      <c r="II391">
        <v>18.581299999999999</v>
      </c>
      <c r="IJ391" s="1">
        <v>2.0677020000000001E-2</v>
      </c>
      <c r="IK391" s="1">
        <v>9.5462340000000001</v>
      </c>
      <c r="IL391">
        <v>0.4159948</v>
      </c>
      <c r="IM391">
        <v>18.670310000000001</v>
      </c>
      <c r="IN391" s="1">
        <v>1.9092379999999999E-2</v>
      </c>
      <c r="IO391" s="1">
        <v>8.7777949999999993</v>
      </c>
      <c r="IP391">
        <v>0.41935549999999999</v>
      </c>
      <c r="IQ391">
        <v>18.39678</v>
      </c>
      <c r="IR391" s="1">
        <v>1.7630949999999999E-2</v>
      </c>
      <c r="IS391" s="1">
        <v>8.0745020000000007</v>
      </c>
      <c r="IT391">
        <v>0.4226277</v>
      </c>
      <c r="IU391">
        <v>18.15645</v>
      </c>
      <c r="IV391" s="1">
        <v>1.622206E-2</v>
      </c>
      <c r="IW391" s="1">
        <v>7.4077580000000003</v>
      </c>
      <c r="IX391">
        <v>0.42552190000000001</v>
      </c>
      <c r="IY391">
        <v>18.10575</v>
      </c>
      <c r="IZ391" s="1">
        <v>1.489999E-2</v>
      </c>
      <c r="JA391" s="1">
        <v>6.7908860000000004</v>
      </c>
      <c r="JB391">
        <v>0.42939739999999998</v>
      </c>
      <c r="JC391">
        <v>18.110040000000001</v>
      </c>
      <c r="JD391" s="1">
        <v>1.3687080000000001E-2</v>
      </c>
      <c r="JE391" s="1">
        <v>6.2127860000000004</v>
      </c>
      <c r="JF391">
        <v>0.43496479999999998</v>
      </c>
      <c r="JG391">
        <v>18.633099999999999</v>
      </c>
      <c r="JH391" s="1">
        <v>1.257661E-2</v>
      </c>
      <c r="JI391" s="1">
        <v>5.6691140000000004</v>
      </c>
      <c r="JJ391">
        <v>0.44273220000000002</v>
      </c>
      <c r="JK391">
        <v>19.014589999999998</v>
      </c>
      <c r="JL391" s="1">
        <v>1.155166E-2</v>
      </c>
      <c r="JM391" s="1">
        <v>5.1545699999999997</v>
      </c>
      <c r="JN391">
        <v>0.45132339999999999</v>
      </c>
      <c r="JO391">
        <v>19.200839999999999</v>
      </c>
      <c r="JP391" s="1">
        <v>1.0608640000000001E-2</v>
      </c>
      <c r="JQ391" s="1">
        <v>4.6855000000000002</v>
      </c>
      <c r="JR391">
        <v>0.46079809999999999</v>
      </c>
      <c r="JS391">
        <v>19.53068</v>
      </c>
      <c r="JT391" s="1">
        <v>9.7594640000000007E-3</v>
      </c>
      <c r="JU391" s="1">
        <v>4.263693</v>
      </c>
      <c r="JV391">
        <v>0.47065210000000002</v>
      </c>
      <c r="JW391">
        <v>19.494959999999999</v>
      </c>
      <c r="JX391" s="1">
        <v>8.9679319999999996E-3</v>
      </c>
      <c r="JY391" s="1">
        <v>3.8774090000000001</v>
      </c>
      <c r="JZ391">
        <v>0.4708253</v>
      </c>
      <c r="KA391">
        <v>19.031220000000001</v>
      </c>
      <c r="KB391" s="1">
        <v>8.2013180000000008E-3</v>
      </c>
      <c r="KC391" s="1">
        <v>3.5498949999999998</v>
      </c>
      <c r="KD391">
        <v>0.47084579999999998</v>
      </c>
      <c r="KE391">
        <v>18.833749999999998</v>
      </c>
      <c r="KF391" s="1">
        <v>7.5498279999999997E-3</v>
      </c>
      <c r="KG391" s="1">
        <v>3.2727219999999999</v>
      </c>
      <c r="KH391">
        <v>0.4704584</v>
      </c>
      <c r="KI391">
        <v>18.75055</v>
      </c>
      <c r="KJ391" s="1">
        <v>6.8985610000000001E-3</v>
      </c>
      <c r="KK391" s="1">
        <v>2.997824</v>
      </c>
      <c r="KL391">
        <v>0.47091480000000002</v>
      </c>
      <c r="KM391">
        <v>19.433409999999999</v>
      </c>
      <c r="KN391" s="1">
        <v>6.3448640000000004E-3</v>
      </c>
      <c r="KO391" s="1">
        <v>2.7575959999999999</v>
      </c>
      <c r="KP391">
        <v>0.47277269999999999</v>
      </c>
      <c r="KQ391">
        <v>20.18637</v>
      </c>
      <c r="KR391" s="1">
        <v>5.8436499999999997E-3</v>
      </c>
      <c r="KS391" s="1">
        <v>2.5350229999999998</v>
      </c>
      <c r="KT391">
        <v>0.47468169999999998</v>
      </c>
      <c r="KU391">
        <v>20.849769999999999</v>
      </c>
      <c r="KV391" s="1">
        <v>5.3680749999999999E-3</v>
      </c>
      <c r="KW391" s="1">
        <v>2.3255349999999999</v>
      </c>
      <c r="KX391">
        <v>0.47655570000000003</v>
      </c>
      <c r="KY391">
        <v>21.329989999999999</v>
      </c>
      <c r="KZ391" s="1">
        <v>4.910584E-3</v>
      </c>
      <c r="LA391" s="1">
        <v>2.1239530000000002</v>
      </c>
      <c r="LB391">
        <v>0.47868460000000002</v>
      </c>
      <c r="LC391">
        <v>21.13795</v>
      </c>
      <c r="LD391" s="1">
        <v>4.4657129999999996E-3</v>
      </c>
      <c r="LE391" s="1">
        <v>1.928213</v>
      </c>
      <c r="LF391">
        <v>0.48132659999999999</v>
      </c>
      <c r="LG391">
        <v>20.675319999999999</v>
      </c>
      <c r="LH391" s="1">
        <v>4.0365729999999999E-3</v>
      </c>
      <c r="LI391" s="1">
        <v>1.7378929999999999</v>
      </c>
      <c r="LJ391">
        <v>0.4838538</v>
      </c>
      <c r="LK391">
        <v>20.414709999999999</v>
      </c>
      <c r="LL391" s="1">
        <v>3.6143569999999999E-3</v>
      </c>
      <c r="LM391" s="1">
        <v>1.552403</v>
      </c>
      <c r="LN391">
        <v>0.48610819999999999</v>
      </c>
      <c r="LO391">
        <v>20.41752</v>
      </c>
      <c r="LP391" s="1">
        <v>3.197765E-3</v>
      </c>
      <c r="LQ391" s="1">
        <v>1.371292</v>
      </c>
      <c r="LR391">
        <v>0.48802889999999999</v>
      </c>
      <c r="LS391">
        <v>21.18017</v>
      </c>
      <c r="LT391" s="1">
        <v>2.7885599999999998E-3</v>
      </c>
      <c r="LU391" s="1">
        <v>1.1946540000000001</v>
      </c>
      <c r="LV391">
        <v>0.49003150000000001</v>
      </c>
      <c r="LW391">
        <v>21.948550000000001</v>
      </c>
      <c r="LX391" s="1">
        <v>2.392057E-3</v>
      </c>
      <c r="LY391" s="1">
        <v>1.023814</v>
      </c>
      <c r="LZ391">
        <v>0.49193170000000003</v>
      </c>
      <c r="MA391">
        <v>22.53275</v>
      </c>
      <c r="MB391" s="1">
        <v>2.0175990000000001E-3</v>
      </c>
      <c r="MC391" s="1">
        <v>0.8626935</v>
      </c>
      <c r="MD391">
        <v>0.49357800000000002</v>
      </c>
      <c r="ME391">
        <v>22.816400000000002</v>
      </c>
      <c r="MF391" s="1">
        <v>1.68074E-3</v>
      </c>
      <c r="MG391" s="1">
        <v>0.71784740000000002</v>
      </c>
      <c r="MH391">
        <v>0.49485180000000001</v>
      </c>
      <c r="MI391">
        <v>22.460080000000001</v>
      </c>
      <c r="MJ391" s="1">
        <v>1.3937089999999999E-3</v>
      </c>
      <c r="MK391" s="1">
        <v>0.59444870000000005</v>
      </c>
      <c r="ML391">
        <v>0.49639670000000002</v>
      </c>
      <c r="MM391">
        <v>21.825379999999999</v>
      </c>
      <c r="MN391" s="1">
        <v>1.1627650000000001E-3</v>
      </c>
      <c r="MO391" s="1">
        <v>0.49464200000000003</v>
      </c>
      <c r="MP391">
        <v>0.4977992</v>
      </c>
      <c r="MQ391">
        <v>21.43216</v>
      </c>
      <c r="MR391" s="1">
        <v>9.8502680000000001E-4</v>
      </c>
      <c r="MS391" s="1">
        <v>0.41777370000000003</v>
      </c>
      <c r="MT391">
        <v>0.49914809999999998</v>
      </c>
      <c r="MU391">
        <v>21.33043</v>
      </c>
      <c r="MV391" s="1">
        <v>8.5224360000000002E-4</v>
      </c>
      <c r="MW391" s="1">
        <v>0.36028680000000002</v>
      </c>
      <c r="MX391">
        <v>0.50068389999999996</v>
      </c>
      <c r="MY391">
        <v>21.8201</v>
      </c>
      <c r="MZ391" s="1">
        <v>7.5265239999999995E-4</v>
      </c>
      <c r="NA391" s="1">
        <v>0.31705509999999998</v>
      </c>
      <c r="NB391">
        <v>0.5020734</v>
      </c>
      <c r="NC391">
        <v>21.773160000000001</v>
      </c>
      <c r="ND391" s="1">
        <v>6.7585500000000005E-4</v>
      </c>
      <c r="NE391" s="1">
        <v>0.28380300000000003</v>
      </c>
      <c r="NF391">
        <v>0.50342880000000001</v>
      </c>
      <c r="NG391">
        <v>22.132400000000001</v>
      </c>
      <c r="NH391" s="1">
        <v>6.1414179999999996E-4</v>
      </c>
      <c r="NI391" s="1">
        <v>0.25714769999999998</v>
      </c>
      <c r="NJ391">
        <v>0.50478299999999998</v>
      </c>
      <c r="NK391">
        <v>22.193560000000002</v>
      </c>
      <c r="NL391" s="1">
        <v>5.6301579999999999E-4</v>
      </c>
      <c r="NM391" s="1">
        <v>0.2350689</v>
      </c>
      <c r="NN391">
        <v>0.50625100000000001</v>
      </c>
      <c r="NO391">
        <v>21.722639999999998</v>
      </c>
      <c r="NP391" s="1">
        <v>5.2002739999999997E-4</v>
      </c>
      <c r="NQ391" s="1">
        <v>0.216448</v>
      </c>
      <c r="NR391">
        <v>0.50767589999999996</v>
      </c>
      <c r="NS391">
        <v>21.15128</v>
      </c>
      <c r="NT391" s="1">
        <v>4.8360120000000002E-4</v>
      </c>
      <c r="NU391" s="1">
        <v>0.20064609999999999</v>
      </c>
      <c r="NV391">
        <v>0.5091466</v>
      </c>
      <c r="NW391">
        <v>20.794329999999999</v>
      </c>
      <c r="NX391" s="1">
        <v>4.5264809999999997E-4</v>
      </c>
      <c r="NY391" s="1">
        <v>0.18719450000000001</v>
      </c>
      <c r="NZ391">
        <v>0.51048760000000004</v>
      </c>
      <c r="OA391">
        <v>20.834720000000001</v>
      </c>
      <c r="OB391" s="1">
        <v>4.2594079999999998E-4</v>
      </c>
      <c r="OC391" s="1">
        <v>0.17560690000000001</v>
      </c>
      <c r="OD391">
        <v>0.51176699999999997</v>
      </c>
      <c r="OE391">
        <v>21.750209999999999</v>
      </c>
      <c r="OF391" s="1">
        <v>4.0252449999999998E-4</v>
      </c>
      <c r="OG391" s="1">
        <v>0.1654679</v>
      </c>
      <c r="OH391">
        <v>0.51288739999999999</v>
      </c>
      <c r="OI391">
        <v>22.739319999999999</v>
      </c>
      <c r="OJ391" s="1">
        <v>3.8155840000000002E-4</v>
      </c>
      <c r="OK391" s="1">
        <v>0.1564247</v>
      </c>
    </row>
    <row r="392" spans="1:401" x14ac:dyDescent="0.35">
      <c r="A392">
        <v>401</v>
      </c>
      <c r="B392" t="s">
        <v>4</v>
      </c>
      <c r="C392" t="s">
        <v>364</v>
      </c>
      <c r="D392" t="s">
        <v>399</v>
      </c>
      <c r="E392">
        <v>614.63530000000003</v>
      </c>
      <c r="F392">
        <v>0.16498470000000001</v>
      </c>
      <c r="G392">
        <v>17.918700000000001</v>
      </c>
      <c r="H392">
        <v>0</v>
      </c>
      <c r="I392">
        <v>0</v>
      </c>
      <c r="J392">
        <v>0.16893540000000001</v>
      </c>
      <c r="K392">
        <v>18.82611</v>
      </c>
      <c r="L392">
        <v>0</v>
      </c>
      <c r="M392">
        <v>0</v>
      </c>
      <c r="N392">
        <v>0.17314570000000001</v>
      </c>
      <c r="O392">
        <v>19.432500000000001</v>
      </c>
      <c r="P392">
        <v>0</v>
      </c>
      <c r="Q392">
        <v>0</v>
      </c>
      <c r="R392">
        <v>0.17756130000000001</v>
      </c>
      <c r="S392">
        <v>19.81287</v>
      </c>
      <c r="T392">
        <v>0</v>
      </c>
      <c r="U392">
        <v>0</v>
      </c>
      <c r="V392">
        <v>0.18223629999999999</v>
      </c>
      <c r="W392">
        <v>20.08455</v>
      </c>
      <c r="X392">
        <v>0</v>
      </c>
      <c r="Y392">
        <v>0</v>
      </c>
      <c r="Z392">
        <v>0.1871613</v>
      </c>
      <c r="AA392">
        <v>19.877420000000001</v>
      </c>
      <c r="AB392">
        <v>0</v>
      </c>
      <c r="AC392">
        <v>0</v>
      </c>
      <c r="AD392">
        <v>0.19238179999999999</v>
      </c>
      <c r="AE392">
        <v>19.332090000000001</v>
      </c>
      <c r="AF392">
        <v>0</v>
      </c>
      <c r="AG392">
        <v>0</v>
      </c>
      <c r="AH392">
        <v>0.19785649999999999</v>
      </c>
      <c r="AI392">
        <v>19.01577</v>
      </c>
      <c r="AJ392">
        <v>0</v>
      </c>
      <c r="AK392">
        <v>0</v>
      </c>
      <c r="AL392">
        <v>0.20358799999999999</v>
      </c>
      <c r="AM392">
        <v>18.944019999999998</v>
      </c>
      <c r="AN392">
        <v>0</v>
      </c>
      <c r="AO392">
        <v>0</v>
      </c>
      <c r="AP392">
        <v>0.20964169999999999</v>
      </c>
      <c r="AQ392">
        <v>19.727070000000001</v>
      </c>
      <c r="AR392">
        <v>0</v>
      </c>
      <c r="AS392">
        <v>0</v>
      </c>
      <c r="AT392">
        <v>0.21596770000000001</v>
      </c>
      <c r="AU392">
        <v>20.525960000000001</v>
      </c>
      <c r="AV392">
        <v>0</v>
      </c>
      <c r="AW392">
        <v>0</v>
      </c>
      <c r="AX392">
        <v>0.222548</v>
      </c>
      <c r="AY392">
        <v>20.922070000000001</v>
      </c>
      <c r="AZ392">
        <v>0</v>
      </c>
      <c r="BA392">
        <v>0</v>
      </c>
      <c r="BB392">
        <v>0.22961119999999999</v>
      </c>
      <c r="BC392">
        <v>21.108889999999999</v>
      </c>
      <c r="BD392">
        <v>0</v>
      </c>
      <c r="BE392">
        <v>0</v>
      </c>
      <c r="BF392">
        <v>0.23711470000000001</v>
      </c>
      <c r="BG392">
        <v>20.61063</v>
      </c>
      <c r="BH392">
        <v>0</v>
      </c>
      <c r="BI392">
        <v>0</v>
      </c>
      <c r="BJ392">
        <v>0.24489060000000001</v>
      </c>
      <c r="BK392">
        <v>19.985659999999999</v>
      </c>
      <c r="BL392">
        <v>0</v>
      </c>
      <c r="BM392">
        <v>0</v>
      </c>
      <c r="BN392">
        <v>0.25298229999999999</v>
      </c>
      <c r="BO392">
        <v>19.708929999999999</v>
      </c>
      <c r="BP392">
        <v>0</v>
      </c>
      <c r="BQ392">
        <v>0</v>
      </c>
      <c r="BR392">
        <v>0.26145259999999998</v>
      </c>
      <c r="BS392">
        <v>19.729489999999998</v>
      </c>
      <c r="BT392">
        <v>0</v>
      </c>
      <c r="BU392">
        <v>0</v>
      </c>
      <c r="BV392">
        <v>0.270144</v>
      </c>
      <c r="BW392">
        <v>20.303550000000001</v>
      </c>
      <c r="BX392">
        <v>0</v>
      </c>
      <c r="BY392">
        <v>0</v>
      </c>
      <c r="BZ392">
        <v>0.27929619999999999</v>
      </c>
      <c r="CA392">
        <v>20.4178</v>
      </c>
      <c r="CB392">
        <v>1.6687209999999999E-38</v>
      </c>
      <c r="CC392">
        <v>1.355818E-35</v>
      </c>
      <c r="CD392">
        <v>0.28882829999999998</v>
      </c>
      <c r="CE392">
        <v>20.509180000000001</v>
      </c>
      <c r="CF392">
        <v>7.0727519999999999E-28</v>
      </c>
      <c r="CG392">
        <v>5.5917219999999997E-25</v>
      </c>
      <c r="CH392">
        <v>0.29865550000000002</v>
      </c>
      <c r="CI392">
        <v>20.07414</v>
      </c>
      <c r="CJ392" s="1">
        <v>3.565816E-22</v>
      </c>
      <c r="CK392" s="1">
        <v>2.7584590000000001E-19</v>
      </c>
      <c r="CL392">
        <v>0.30893219999999999</v>
      </c>
      <c r="CM392">
        <v>19.504439999999999</v>
      </c>
      <c r="CN392" s="1">
        <v>1.3964290000000001E-15</v>
      </c>
      <c r="CO392" s="1">
        <v>9.0491039999999996E-13</v>
      </c>
      <c r="CP392">
        <v>0.31939289999999998</v>
      </c>
      <c r="CQ392">
        <v>19.10736</v>
      </c>
      <c r="CR392" s="1">
        <v>1.6531390000000001E-11</v>
      </c>
      <c r="CS392" s="1">
        <v>8.7057319999999993E-9</v>
      </c>
      <c r="CT392">
        <v>0.33015030000000001</v>
      </c>
      <c r="CU392">
        <v>18.882930000000002</v>
      </c>
      <c r="CV392" s="1">
        <v>1.689337E-8</v>
      </c>
      <c r="CW392" s="1">
        <v>8.5520289999999998E-6</v>
      </c>
      <c r="CX392">
        <v>0.33965590000000001</v>
      </c>
      <c r="CY392">
        <v>18.77121</v>
      </c>
      <c r="CZ392" s="1">
        <v>3.9891139999999996E-6</v>
      </c>
      <c r="DA392" s="1">
        <v>1.9995410000000001E-3</v>
      </c>
      <c r="DB392">
        <v>0.34264090000000003</v>
      </c>
      <c r="DC392">
        <v>19.354199999999999</v>
      </c>
      <c r="DD392" s="1">
        <v>3.142536E-4</v>
      </c>
      <c r="DE392" s="1">
        <v>0.15995280000000001</v>
      </c>
      <c r="DF392">
        <v>0.3454468</v>
      </c>
      <c r="DG392">
        <v>19.331189999999999</v>
      </c>
      <c r="DH392" s="1">
        <v>1.0361499999999999E-2</v>
      </c>
      <c r="DI392" s="1">
        <v>5.3879590000000004</v>
      </c>
      <c r="DJ392">
        <v>0.34807070000000001</v>
      </c>
      <c r="DK392">
        <v>19.460560000000001</v>
      </c>
      <c r="DL392" s="1">
        <v>0.16471069999999999</v>
      </c>
      <c r="DM392" s="1">
        <v>87.695030000000003</v>
      </c>
      <c r="DN392">
        <v>0.35069020000000001</v>
      </c>
      <c r="DO392">
        <v>19.480149999999998</v>
      </c>
      <c r="DP392" s="1">
        <v>1.4012519999999999</v>
      </c>
      <c r="DQ392">
        <v>764.86419999999998</v>
      </c>
      <c r="DR392">
        <v>0.35326610000000003</v>
      </c>
      <c r="DS392">
        <v>19.155159999999999</v>
      </c>
      <c r="DT392">
        <v>6.9356949999999999</v>
      </c>
      <c r="DU392">
        <v>3885.085</v>
      </c>
      <c r="DV392">
        <v>0.35583670000000001</v>
      </c>
      <c r="DW392">
        <v>18.695430000000002</v>
      </c>
      <c r="DX392">
        <v>21.42201</v>
      </c>
      <c r="DY392">
        <v>12305.93</v>
      </c>
      <c r="DZ392">
        <v>0.35845909999999997</v>
      </c>
      <c r="EA392">
        <v>18.413260000000001</v>
      </c>
      <c r="EB392">
        <v>43.767090000000003</v>
      </c>
      <c r="EC392">
        <v>25769.49</v>
      </c>
      <c r="ED392">
        <v>0.36117680000000002</v>
      </c>
      <c r="EE392">
        <v>18.55613</v>
      </c>
      <c r="EF392">
        <v>62.070790000000002</v>
      </c>
      <c r="EG392">
        <v>37423.64</v>
      </c>
      <c r="EH392">
        <v>0.36384569999999999</v>
      </c>
      <c r="EI392">
        <v>19.572389999999999</v>
      </c>
      <c r="EJ392">
        <v>63.547449999999998</v>
      </c>
      <c r="EK392">
        <v>39227.269999999997</v>
      </c>
      <c r="EL392">
        <v>0.36853219999999998</v>
      </c>
      <c r="EM392">
        <v>20.047560000000001</v>
      </c>
      <c r="EN392">
        <v>49.034489999999998</v>
      </c>
      <c r="EO392">
        <v>31045.82</v>
      </c>
      <c r="EP392">
        <v>0.37386419999999998</v>
      </c>
      <c r="EQ392">
        <v>20.48789</v>
      </c>
      <c r="ER392">
        <v>29.459900000000001</v>
      </c>
      <c r="ES392">
        <v>19186.419999999998</v>
      </c>
      <c r="ET392">
        <v>0.37959130000000002</v>
      </c>
      <c r="EU392">
        <v>20.92343</v>
      </c>
      <c r="EV392">
        <v>14.33478</v>
      </c>
      <c r="EW392">
        <v>9618.902</v>
      </c>
      <c r="EX392">
        <v>0.38591779999999998</v>
      </c>
      <c r="EY392">
        <v>20.577590000000001</v>
      </c>
      <c r="EZ392">
        <v>5.8751110000000004</v>
      </c>
      <c r="FA392">
        <v>4066.5259999999998</v>
      </c>
      <c r="FB392">
        <v>0.3930669</v>
      </c>
      <c r="FC392">
        <v>19.928380000000001</v>
      </c>
      <c r="FD392">
        <v>2.1323479999999999</v>
      </c>
      <c r="FE392">
        <v>1517.913</v>
      </c>
      <c r="FF392">
        <v>0.40094400000000002</v>
      </c>
      <c r="FG392">
        <v>19.630299999999998</v>
      </c>
      <c r="FH392">
        <v>0.73030039999999996</v>
      </c>
      <c r="FI392">
        <v>528.90099999999995</v>
      </c>
      <c r="FJ392">
        <v>0.40987059999999997</v>
      </c>
      <c r="FK392">
        <v>19.65982</v>
      </c>
      <c r="FL392">
        <v>0.2604496</v>
      </c>
      <c r="FM392">
        <v>185.767</v>
      </c>
      <c r="FN392">
        <v>0.42001830000000001</v>
      </c>
      <c r="FO392">
        <v>20.44772</v>
      </c>
      <c r="FP392">
        <v>0.11059919999999999</v>
      </c>
      <c r="FQ392">
        <v>73.423140000000004</v>
      </c>
      <c r="FR392">
        <v>0.43131180000000002</v>
      </c>
      <c r="FS392">
        <v>21.028690000000001</v>
      </c>
      <c r="FT392">
        <v>6.2525449999999996E-2</v>
      </c>
      <c r="FU392">
        <v>36.825949999999999</v>
      </c>
      <c r="FV392">
        <v>0.44392880000000001</v>
      </c>
      <c r="FW392">
        <v>21.263629999999999</v>
      </c>
      <c r="FX392">
        <v>4.5991730000000001E-2</v>
      </c>
      <c r="FY392">
        <v>24.192879999999999</v>
      </c>
      <c r="FZ392">
        <v>0.4580629</v>
      </c>
      <c r="GA392">
        <v>21.418330000000001</v>
      </c>
      <c r="GB392">
        <v>3.9284029999999998E-2</v>
      </c>
      <c r="GC392">
        <v>19.07555</v>
      </c>
      <c r="GD392">
        <v>0.47310940000000001</v>
      </c>
      <c r="GE392">
        <v>20.878129999999999</v>
      </c>
      <c r="GF392">
        <v>3.5699790000000002E-2</v>
      </c>
      <c r="GG392">
        <v>16.381430000000002</v>
      </c>
      <c r="GH392">
        <v>0.48919240000000003</v>
      </c>
      <c r="GI392">
        <v>20.273820000000001</v>
      </c>
      <c r="GJ392" s="1">
        <v>3.3116619999999999E-2</v>
      </c>
      <c r="GK392">
        <v>14.50088</v>
      </c>
      <c r="GL392">
        <v>0.50795440000000003</v>
      </c>
      <c r="GM392">
        <v>19.92989</v>
      </c>
      <c r="GN392" s="1">
        <v>3.0970290000000001E-2</v>
      </c>
      <c r="GO392">
        <v>12.9278</v>
      </c>
      <c r="GP392">
        <v>0.52964739999999999</v>
      </c>
      <c r="GQ392">
        <v>19.80471</v>
      </c>
      <c r="GR392" s="1">
        <v>2.9232749999999998E-2</v>
      </c>
      <c r="GS392">
        <v>11.577529999999999</v>
      </c>
      <c r="GT392">
        <v>0.55481150000000001</v>
      </c>
      <c r="GU392">
        <v>19.797059999999998</v>
      </c>
      <c r="GV392" s="1">
        <v>2.7995900000000001E-2</v>
      </c>
      <c r="GW392">
        <v>10.453799999999999</v>
      </c>
      <c r="GX392">
        <v>0.58405899999999999</v>
      </c>
      <c r="GY392">
        <v>20.166910000000001</v>
      </c>
      <c r="GZ392" s="1">
        <v>2.7369419999999998E-2</v>
      </c>
      <c r="HA392">
        <v>9.568543</v>
      </c>
      <c r="HB392">
        <v>0.61857329999999999</v>
      </c>
      <c r="HC392">
        <v>20.159369999999999</v>
      </c>
      <c r="HD392" s="1">
        <v>2.7458349999999999E-2</v>
      </c>
      <c r="HE392">
        <v>8.8864680000000007</v>
      </c>
      <c r="HF392">
        <v>0.6584352</v>
      </c>
      <c r="HG392">
        <v>19.932259999999999</v>
      </c>
      <c r="HH392" s="1">
        <v>2.7745200000000001E-2</v>
      </c>
      <c r="HI392">
        <v>8.2428670000000004</v>
      </c>
      <c r="HJ392">
        <v>0.70331920000000003</v>
      </c>
      <c r="HK392">
        <v>19.470749999999999</v>
      </c>
      <c r="HL392" s="1">
        <v>2.788332E-2</v>
      </c>
      <c r="HM392" s="1">
        <v>7.5253959999999998</v>
      </c>
      <c r="HN392">
        <v>0.71992029999999996</v>
      </c>
      <c r="HO392">
        <v>19.055040000000002</v>
      </c>
      <c r="HP392" s="1">
        <v>2.7491890000000001E-2</v>
      </c>
      <c r="HQ392" s="1">
        <v>6.7799170000000002</v>
      </c>
      <c r="HR392">
        <v>0.71275319999999998</v>
      </c>
      <c r="HS392">
        <v>18.699359999999999</v>
      </c>
      <c r="HT392" s="1">
        <v>2.675574E-2</v>
      </c>
      <c r="HU392" s="1">
        <v>6.2265839999999999</v>
      </c>
      <c r="HV392">
        <v>0.70798559999999999</v>
      </c>
      <c r="HW392">
        <v>18.34797</v>
      </c>
      <c r="HX392" s="1">
        <v>2.5588119999999999E-2</v>
      </c>
      <c r="HY392" s="1">
        <v>5.9697909999999998</v>
      </c>
      <c r="HZ392">
        <v>0.70205470000000003</v>
      </c>
      <c r="IA392">
        <v>18.249469999999999</v>
      </c>
      <c r="IB392" s="1">
        <v>2.4142469999999999E-2</v>
      </c>
      <c r="IC392" s="1">
        <v>5.6581270000000004</v>
      </c>
      <c r="ID392">
        <v>0.69573320000000005</v>
      </c>
      <c r="IE392">
        <v>18.452680000000001</v>
      </c>
      <c r="IF392" s="1">
        <v>2.2519910000000001E-2</v>
      </c>
      <c r="IG392" s="1">
        <v>5.3040950000000002</v>
      </c>
      <c r="IH392">
        <v>0.6895213</v>
      </c>
      <c r="II392">
        <v>18.536380000000001</v>
      </c>
      <c r="IJ392" s="1">
        <v>2.0915139999999999E-2</v>
      </c>
      <c r="IK392" s="1">
        <v>4.9491490000000002</v>
      </c>
      <c r="IL392">
        <v>0.68329189999999995</v>
      </c>
      <c r="IM392">
        <v>18.637229999999999</v>
      </c>
      <c r="IN392" s="1">
        <v>1.932178E-2</v>
      </c>
      <c r="IO392" s="1">
        <v>4.5957030000000003</v>
      </c>
      <c r="IP392">
        <v>0.67673620000000001</v>
      </c>
      <c r="IQ392">
        <v>18.326899999999998</v>
      </c>
      <c r="IR392" s="1">
        <v>1.7839299999999999E-2</v>
      </c>
      <c r="IS392" s="1">
        <v>4.2684049999999996</v>
      </c>
      <c r="IT392">
        <v>0.66974509999999998</v>
      </c>
      <c r="IU392">
        <v>18.06007</v>
      </c>
      <c r="IV392" s="1">
        <v>1.641805E-2</v>
      </c>
      <c r="IW392" s="1">
        <v>3.9565939999999999</v>
      </c>
      <c r="IX392">
        <v>0.66240540000000003</v>
      </c>
      <c r="IY392">
        <v>18.001629999999999</v>
      </c>
      <c r="IZ392" s="1">
        <v>1.5077399999999999E-2</v>
      </c>
      <c r="JA392" s="1">
        <v>3.663122</v>
      </c>
      <c r="JB392">
        <v>0.65740869999999996</v>
      </c>
      <c r="JC392">
        <v>17.996659999999999</v>
      </c>
      <c r="JD392" s="1">
        <v>1.3857670000000001E-2</v>
      </c>
      <c r="JE392" s="1">
        <v>3.3819840000000001</v>
      </c>
      <c r="JF392">
        <v>0.65430189999999999</v>
      </c>
      <c r="JG392">
        <v>18.517679999999999</v>
      </c>
      <c r="JH392" s="1">
        <v>1.273854E-2</v>
      </c>
      <c r="JI392" s="1">
        <v>3.1130650000000002</v>
      </c>
      <c r="JJ392">
        <v>0.65194059999999998</v>
      </c>
      <c r="JK392">
        <v>18.899270000000001</v>
      </c>
      <c r="JL392" s="1">
        <v>1.170207E-2</v>
      </c>
      <c r="JM392" s="1">
        <v>2.8610129999999998</v>
      </c>
      <c r="JN392">
        <v>0.64904580000000001</v>
      </c>
      <c r="JO392">
        <v>19.08755</v>
      </c>
      <c r="JP392" s="1">
        <v>1.07461E-2</v>
      </c>
      <c r="JQ392" s="1">
        <v>2.631732</v>
      </c>
      <c r="JR392">
        <v>0.6460863</v>
      </c>
      <c r="JS392">
        <v>19.421620000000001</v>
      </c>
      <c r="JT392" s="1">
        <v>9.8832529999999998E-3</v>
      </c>
      <c r="JU392" s="1">
        <v>2.4250929999999999</v>
      </c>
      <c r="JV392">
        <v>0.64290990000000003</v>
      </c>
      <c r="JW392">
        <v>19.386669999999999</v>
      </c>
      <c r="JX392" s="1">
        <v>9.084679E-3</v>
      </c>
      <c r="JY392" s="1">
        <v>2.2349169999999998</v>
      </c>
      <c r="JZ392">
        <v>0.63921660000000002</v>
      </c>
      <c r="KA392">
        <v>18.890270000000001</v>
      </c>
      <c r="KB392" s="1">
        <v>8.2999830000000004E-3</v>
      </c>
      <c r="KC392" s="1">
        <v>2.048667</v>
      </c>
      <c r="KD392">
        <v>0.6361445</v>
      </c>
      <c r="KE392">
        <v>18.686730000000001</v>
      </c>
      <c r="KF392" s="1">
        <v>7.6379270000000001E-3</v>
      </c>
      <c r="KG392" s="1">
        <v>1.8903730000000001</v>
      </c>
      <c r="KH392">
        <v>0.63327370000000005</v>
      </c>
      <c r="KI392">
        <v>18.597049999999999</v>
      </c>
      <c r="KJ392" s="1">
        <v>6.9855239999999999E-3</v>
      </c>
      <c r="KK392" s="1">
        <v>1.733976</v>
      </c>
      <c r="KL392">
        <v>0.63152140000000001</v>
      </c>
      <c r="KM392">
        <v>19.26971</v>
      </c>
      <c r="KN392" s="1">
        <v>6.4190510000000003E-3</v>
      </c>
      <c r="KO392" s="1">
        <v>1.593961</v>
      </c>
      <c r="KP392">
        <v>0.63089870000000003</v>
      </c>
      <c r="KQ392">
        <v>20.023779999999999</v>
      </c>
      <c r="KR392" s="1">
        <v>5.9104630000000003E-3</v>
      </c>
      <c r="KS392" s="1">
        <v>1.4668589999999999</v>
      </c>
      <c r="KT392">
        <v>0.63007760000000002</v>
      </c>
      <c r="KU392">
        <v>20.7011</v>
      </c>
      <c r="KV392" s="1">
        <v>5.432175E-3</v>
      </c>
      <c r="KW392" s="1">
        <v>1.3483149999999999</v>
      </c>
      <c r="KX392">
        <v>0.629251</v>
      </c>
      <c r="KY392">
        <v>21.187339999999999</v>
      </c>
      <c r="KZ392" s="1">
        <v>4.9709730000000001E-3</v>
      </c>
      <c r="LA392" s="1">
        <v>1.234192</v>
      </c>
      <c r="LB392">
        <v>0.62894729999999999</v>
      </c>
      <c r="LC392">
        <v>21.005680000000002</v>
      </c>
      <c r="LD392" s="1">
        <v>4.5229830000000004E-3</v>
      </c>
      <c r="LE392" s="1">
        <v>1.1223939999999999</v>
      </c>
      <c r="LF392">
        <v>0.62943389999999999</v>
      </c>
      <c r="LG392">
        <v>20.528020000000001</v>
      </c>
      <c r="LH392" s="1">
        <v>4.0917460000000003E-3</v>
      </c>
      <c r="LI392" s="1">
        <v>1.0136320000000001</v>
      </c>
      <c r="LJ392">
        <v>0.6297085</v>
      </c>
      <c r="LK392">
        <v>20.26454</v>
      </c>
      <c r="LL392" s="1">
        <v>3.6675359999999999E-3</v>
      </c>
      <c r="LM392" s="1">
        <v>0.90754919999999994</v>
      </c>
      <c r="LN392">
        <v>0.62967930000000005</v>
      </c>
      <c r="LO392">
        <v>20.26407</v>
      </c>
      <c r="LP392" s="1">
        <v>3.249156E-3</v>
      </c>
      <c r="LQ392" s="1">
        <v>0.80371700000000001</v>
      </c>
      <c r="LR392">
        <v>0.62940419999999997</v>
      </c>
      <c r="LS392">
        <v>21.044650000000001</v>
      </c>
      <c r="LT392" s="1">
        <v>2.837834E-3</v>
      </c>
      <c r="LU392" s="1">
        <v>0.70206579999999996</v>
      </c>
      <c r="LV392">
        <v>0.62932460000000001</v>
      </c>
      <c r="LW392">
        <v>21.83785</v>
      </c>
      <c r="LX392" s="1">
        <v>2.4391830000000001E-3</v>
      </c>
      <c r="LY392" s="1">
        <v>0.60346699999999998</v>
      </c>
      <c r="LZ392">
        <v>0.62929409999999997</v>
      </c>
      <c r="MA392">
        <v>22.454789999999999</v>
      </c>
      <c r="MB392" s="1">
        <v>2.060849E-3</v>
      </c>
      <c r="MC392" s="1">
        <v>0.50985170000000002</v>
      </c>
      <c r="MD392">
        <v>0.62922880000000003</v>
      </c>
      <c r="ME392">
        <v>22.748080000000002</v>
      </c>
      <c r="MF392" s="1">
        <v>1.718212E-3</v>
      </c>
      <c r="MG392" s="1">
        <v>0.4250353</v>
      </c>
      <c r="MH392">
        <v>0.62951849999999998</v>
      </c>
      <c r="MI392">
        <v>22.408899999999999</v>
      </c>
      <c r="MJ392" s="1">
        <v>1.4249550000000001E-3</v>
      </c>
      <c r="MK392" s="1">
        <v>0.35220269999999998</v>
      </c>
      <c r="ML392">
        <v>0.63012670000000004</v>
      </c>
      <c r="MM392">
        <v>21.763449999999999</v>
      </c>
      <c r="MN392" s="1">
        <v>1.1873439999999999E-3</v>
      </c>
      <c r="MO392" s="1">
        <v>0.29298449999999998</v>
      </c>
      <c r="MP392">
        <v>0.63084850000000003</v>
      </c>
      <c r="MQ392">
        <v>21.363810000000001</v>
      </c>
      <c r="MR392" s="1">
        <v>1.003627E-3</v>
      </c>
      <c r="MS392" s="1">
        <v>0.24713209999999999</v>
      </c>
      <c r="MT392">
        <v>0.63161920000000005</v>
      </c>
      <c r="MU392">
        <v>21.255759999999999</v>
      </c>
      <c r="MV392" s="1">
        <v>8.6606789999999997E-4</v>
      </c>
      <c r="MW392" s="1">
        <v>0.21276419999999999</v>
      </c>
      <c r="MX392">
        <v>0.6329243</v>
      </c>
      <c r="MY392">
        <v>21.783329999999999</v>
      </c>
      <c r="MZ392" s="1">
        <v>7.6329939999999997E-4</v>
      </c>
      <c r="NA392" s="1">
        <v>0.1870095</v>
      </c>
      <c r="NB392">
        <v>0.63390970000000002</v>
      </c>
      <c r="NC392">
        <v>21.75198</v>
      </c>
      <c r="ND392" s="1">
        <v>6.8420739999999996E-4</v>
      </c>
      <c r="NE392" s="1">
        <v>0.1672553</v>
      </c>
      <c r="NF392">
        <v>0.63495239999999997</v>
      </c>
      <c r="NG392">
        <v>22.132989999999999</v>
      </c>
      <c r="NH392" s="1">
        <v>6.2093969999999995E-4</v>
      </c>
      <c r="NI392" s="1">
        <v>0.1514712</v>
      </c>
      <c r="NJ392">
        <v>0.63611110000000004</v>
      </c>
      <c r="NK392">
        <v>22.21322</v>
      </c>
      <c r="NL392" s="1">
        <v>5.6868369999999997E-4</v>
      </c>
      <c r="NM392" s="1">
        <v>0.1384116</v>
      </c>
      <c r="NN392">
        <v>0.63743720000000004</v>
      </c>
      <c r="NO392">
        <v>21.75562</v>
      </c>
      <c r="NP392" s="1">
        <v>5.2478180000000004E-4</v>
      </c>
      <c r="NQ392" s="1">
        <v>0.1274092</v>
      </c>
      <c r="NR392">
        <v>0.63888869999999998</v>
      </c>
      <c r="NS392">
        <v>21.15784</v>
      </c>
      <c r="NT392" s="1">
        <v>4.8762419999999999E-4</v>
      </c>
      <c r="NU392" s="1">
        <v>0.1180669</v>
      </c>
      <c r="NV392">
        <v>0.64044559999999995</v>
      </c>
      <c r="NW392">
        <v>20.786629999999999</v>
      </c>
      <c r="NX392" s="1">
        <v>4.5607610000000001E-4</v>
      </c>
      <c r="NY392" s="1">
        <v>0.1101192</v>
      </c>
      <c r="NZ392">
        <v>0.64198180000000005</v>
      </c>
      <c r="OA392">
        <v>20.81429</v>
      </c>
      <c r="OB392" s="1">
        <v>4.288993E-4</v>
      </c>
      <c r="OC392" s="1">
        <v>0.1032687</v>
      </c>
      <c r="OD392">
        <v>0.64348799999999995</v>
      </c>
      <c r="OE392">
        <v>21.746189999999999</v>
      </c>
      <c r="OF392" s="1">
        <v>4.0511520000000001E-4</v>
      </c>
      <c r="OG392" s="1">
        <v>9.7281060000000003E-2</v>
      </c>
      <c r="OH392">
        <v>0.64487930000000004</v>
      </c>
      <c r="OI392">
        <v>22.75705</v>
      </c>
      <c r="OJ392" s="1">
        <v>3.8387589999999997E-4</v>
      </c>
      <c r="OK392" s="1">
        <v>9.1943049999999998E-2</v>
      </c>
    </row>
    <row r="393" spans="1:401" x14ac:dyDescent="0.35">
      <c r="A393">
        <v>402</v>
      </c>
      <c r="B393" t="s">
        <v>4</v>
      </c>
      <c r="C393" t="s">
        <v>364</v>
      </c>
      <c r="D393" t="s">
        <v>400</v>
      </c>
      <c r="E393">
        <v>916.09469999999999</v>
      </c>
      <c r="F393">
        <v>0.1403179</v>
      </c>
      <c r="G393">
        <v>17.89331</v>
      </c>
      <c r="H393">
        <v>0</v>
      </c>
      <c r="I393">
        <v>0</v>
      </c>
      <c r="J393">
        <v>0.14231279999999999</v>
      </c>
      <c r="K393">
        <v>18.85548</v>
      </c>
      <c r="L393">
        <v>0</v>
      </c>
      <c r="M393">
        <v>0</v>
      </c>
      <c r="N393">
        <v>0.14439469999999999</v>
      </c>
      <c r="O393">
        <v>19.515799999999999</v>
      </c>
      <c r="P393">
        <v>0</v>
      </c>
      <c r="Q393">
        <v>0</v>
      </c>
      <c r="R393">
        <v>0.14657290000000001</v>
      </c>
      <c r="S393">
        <v>19.925560000000001</v>
      </c>
      <c r="T393">
        <v>0</v>
      </c>
      <c r="U393">
        <v>0</v>
      </c>
      <c r="V393">
        <v>0.14882870000000001</v>
      </c>
      <c r="W393">
        <v>20.210570000000001</v>
      </c>
      <c r="X393">
        <v>0</v>
      </c>
      <c r="Y393">
        <v>0</v>
      </c>
      <c r="Z393">
        <v>0.1511536</v>
      </c>
      <c r="AA393">
        <v>19.977959999999999</v>
      </c>
      <c r="AB393">
        <v>0</v>
      </c>
      <c r="AC393">
        <v>0</v>
      </c>
      <c r="AD393">
        <v>0.15352479999999999</v>
      </c>
      <c r="AE393">
        <v>19.366790000000002</v>
      </c>
      <c r="AF393">
        <v>0</v>
      </c>
      <c r="AG393">
        <v>0</v>
      </c>
      <c r="AH393">
        <v>0.1560329</v>
      </c>
      <c r="AI393">
        <v>19.002020000000002</v>
      </c>
      <c r="AJ393">
        <v>0</v>
      </c>
      <c r="AK393">
        <v>0</v>
      </c>
      <c r="AL393">
        <v>0.15861729999999999</v>
      </c>
      <c r="AM393">
        <v>18.913959999999999</v>
      </c>
      <c r="AN393">
        <v>0</v>
      </c>
      <c r="AO393">
        <v>0</v>
      </c>
      <c r="AP393">
        <v>0.1612615</v>
      </c>
      <c r="AQ393">
        <v>19.744700000000002</v>
      </c>
      <c r="AR393">
        <v>0</v>
      </c>
      <c r="AS393">
        <v>0</v>
      </c>
      <c r="AT393">
        <v>0.16398789999999999</v>
      </c>
      <c r="AU393">
        <v>20.633459999999999</v>
      </c>
      <c r="AV393">
        <v>0</v>
      </c>
      <c r="AW393">
        <v>0</v>
      </c>
      <c r="AX393">
        <v>0.16677800000000001</v>
      </c>
      <c r="AY393">
        <v>21.08381</v>
      </c>
      <c r="AZ393">
        <v>0</v>
      </c>
      <c r="BA393">
        <v>0</v>
      </c>
      <c r="BB393">
        <v>0.16973060000000001</v>
      </c>
      <c r="BC393">
        <v>21.28905</v>
      </c>
      <c r="BD393">
        <v>0</v>
      </c>
      <c r="BE393">
        <v>0</v>
      </c>
      <c r="BF393">
        <v>0.17279630000000001</v>
      </c>
      <c r="BG393">
        <v>20.749490000000002</v>
      </c>
      <c r="BH393">
        <v>0</v>
      </c>
      <c r="BI393">
        <v>0</v>
      </c>
      <c r="BJ393">
        <v>0.17590639999999999</v>
      </c>
      <c r="BK393">
        <v>20.043289999999999</v>
      </c>
      <c r="BL393">
        <v>0</v>
      </c>
      <c r="BM393">
        <v>0</v>
      </c>
      <c r="BN393">
        <v>0.17915010000000001</v>
      </c>
      <c r="BO393">
        <v>19.701740000000001</v>
      </c>
      <c r="BP393">
        <v>0</v>
      </c>
      <c r="BQ393">
        <v>0</v>
      </c>
      <c r="BR393">
        <v>0.1823919</v>
      </c>
      <c r="BS393">
        <v>19.701720000000002</v>
      </c>
      <c r="BT393">
        <v>0</v>
      </c>
      <c r="BU393">
        <v>0</v>
      </c>
      <c r="BV393">
        <v>0.18569830000000001</v>
      </c>
      <c r="BW393">
        <v>20.311170000000001</v>
      </c>
      <c r="BX393">
        <v>0</v>
      </c>
      <c r="BY393">
        <v>0</v>
      </c>
      <c r="BZ393">
        <v>0.18914320000000001</v>
      </c>
      <c r="CA393">
        <v>20.487279999999998</v>
      </c>
      <c r="CB393">
        <v>0</v>
      </c>
      <c r="CC393">
        <v>5.2126140000000001E-36</v>
      </c>
      <c r="CD393">
        <v>0.19258919999999999</v>
      </c>
      <c r="CE393">
        <v>20.624919999999999</v>
      </c>
      <c r="CF393">
        <v>2.659196E-28</v>
      </c>
      <c r="CG393">
        <v>2.7992319999999998E-25</v>
      </c>
      <c r="CH393">
        <v>0.19615779999999999</v>
      </c>
      <c r="CI393">
        <v>20.185700000000001</v>
      </c>
      <c r="CJ393" s="1">
        <v>1.185584E-22</v>
      </c>
      <c r="CK393" s="1">
        <v>1.237356E-19</v>
      </c>
      <c r="CL393">
        <v>0.1998028</v>
      </c>
      <c r="CM393">
        <v>19.57817</v>
      </c>
      <c r="CN393" s="1">
        <v>5.21443E-16</v>
      </c>
      <c r="CO393" s="1">
        <v>5.3964530000000004E-13</v>
      </c>
      <c r="CP393">
        <v>0.20347229999999999</v>
      </c>
      <c r="CQ393">
        <v>19.134519999999998</v>
      </c>
      <c r="CR393" s="1">
        <v>5.6748669999999999E-12</v>
      </c>
      <c r="CS393" s="1">
        <v>5.8080350000000002E-9</v>
      </c>
      <c r="CT393">
        <v>0.20725969999999999</v>
      </c>
      <c r="CU393">
        <v>18.874569999999999</v>
      </c>
      <c r="CV393" s="1">
        <v>6.1270290000000002E-9</v>
      </c>
      <c r="CW393" s="1">
        <v>6.2161499999999998E-6</v>
      </c>
      <c r="CX393">
        <v>0.2111883</v>
      </c>
      <c r="CY393">
        <v>18.762840000000001</v>
      </c>
      <c r="CZ393" s="1">
        <v>1.6862029999999999E-6</v>
      </c>
      <c r="DA393" s="1">
        <v>1.596049E-3</v>
      </c>
      <c r="DB393">
        <v>0.2147918</v>
      </c>
      <c r="DC393">
        <v>19.40249</v>
      </c>
      <c r="DD393" s="1">
        <v>1.5287410000000001E-4</v>
      </c>
      <c r="DE393" s="1">
        <v>0.1384531</v>
      </c>
      <c r="DF393">
        <v>0.21837019999999999</v>
      </c>
      <c r="DG393">
        <v>19.412649999999999</v>
      </c>
      <c r="DH393" s="1">
        <v>5.6746499999999998E-3</v>
      </c>
      <c r="DI393" s="1">
        <v>5.0254440000000002</v>
      </c>
      <c r="DJ393">
        <v>0.22190660000000001</v>
      </c>
      <c r="DK393">
        <v>19.564800000000002</v>
      </c>
      <c r="DL393" s="1">
        <v>0.100164</v>
      </c>
      <c r="DM393" s="1">
        <v>87.787030000000001</v>
      </c>
      <c r="DN393">
        <v>0.22566449999999999</v>
      </c>
      <c r="DO393">
        <v>19.600339999999999</v>
      </c>
      <c r="DP393" s="1">
        <v>0.93742800000000004</v>
      </c>
      <c r="DQ393">
        <v>819.80600000000004</v>
      </c>
      <c r="DR393">
        <v>0.22969429999999999</v>
      </c>
      <c r="DS393">
        <v>19.244150000000001</v>
      </c>
      <c r="DT393" s="1">
        <v>5.0694600000000003</v>
      </c>
      <c r="DU393">
        <v>4452.5389999999998</v>
      </c>
      <c r="DV393">
        <v>0.2340161</v>
      </c>
      <c r="DW393">
        <v>18.712959999999999</v>
      </c>
      <c r="DX393">
        <v>17.016780000000001</v>
      </c>
      <c r="DY393">
        <v>15075.87</v>
      </c>
      <c r="DZ393">
        <v>0.23881579999999999</v>
      </c>
      <c r="EA393">
        <v>18.384840000000001</v>
      </c>
      <c r="EB393">
        <v>37.639029999999998</v>
      </c>
      <c r="EC393">
        <v>33771.17</v>
      </c>
      <c r="ED393">
        <v>0.24417820000000001</v>
      </c>
      <c r="EE393">
        <v>18.53171</v>
      </c>
      <c r="EF393">
        <v>57.648200000000003</v>
      </c>
      <c r="EG393">
        <v>52578.48</v>
      </c>
      <c r="EH393">
        <v>0.25011319999999998</v>
      </c>
      <c r="EI393">
        <v>19.675630000000002</v>
      </c>
      <c r="EJ393">
        <v>63.682920000000003</v>
      </c>
      <c r="EK393">
        <v>59331.83</v>
      </c>
      <c r="EL393">
        <v>0.2547217</v>
      </c>
      <c r="EM393">
        <v>20.22813</v>
      </c>
      <c r="EN393">
        <v>52.97804</v>
      </c>
      <c r="EO393">
        <v>50513.66</v>
      </c>
      <c r="EP393">
        <v>0.25896770000000002</v>
      </c>
      <c r="EQ393">
        <v>20.696909999999999</v>
      </c>
      <c r="ER393">
        <v>34.392200000000003</v>
      </c>
      <c r="ES393">
        <v>33710.03</v>
      </c>
      <c r="ET393">
        <v>0.26363300000000001</v>
      </c>
      <c r="EU393">
        <v>21.157409999999999</v>
      </c>
      <c r="EV393">
        <v>18.138829999999999</v>
      </c>
      <c r="EW393">
        <v>18339.87</v>
      </c>
      <c r="EX393">
        <v>0.26877069999999997</v>
      </c>
      <c r="EY393">
        <v>20.75329</v>
      </c>
      <c r="EZ393">
        <v>8.0772739999999992</v>
      </c>
      <c r="FA393">
        <v>8451.6299999999992</v>
      </c>
      <c r="FB393">
        <v>0.27459699999999998</v>
      </c>
      <c r="FC393">
        <v>19.973520000000001</v>
      </c>
      <c r="FD393">
        <v>3.1774200000000001</v>
      </c>
      <c r="FE393">
        <v>3441.7330000000002</v>
      </c>
      <c r="FF393">
        <v>0.28114610000000001</v>
      </c>
      <c r="FG393">
        <v>19.61364</v>
      </c>
      <c r="FH393">
        <v>1.161424</v>
      </c>
      <c r="FI393">
        <v>1296.829</v>
      </c>
      <c r="FJ393">
        <v>0.28869529999999999</v>
      </c>
      <c r="FK393">
        <v>19.640830000000001</v>
      </c>
      <c r="FL393">
        <v>0.42255140000000002</v>
      </c>
      <c r="FM393">
        <v>478.30189999999999</v>
      </c>
      <c r="FN393">
        <v>0.2972978</v>
      </c>
      <c r="FO393">
        <v>20.571179999999998</v>
      </c>
      <c r="FP393">
        <v>0.1683241</v>
      </c>
      <c r="FQ393">
        <v>186.50829999999999</v>
      </c>
      <c r="FR393">
        <v>0.30710169999999998</v>
      </c>
      <c r="FS393">
        <v>21.256830000000001</v>
      </c>
      <c r="FT393">
        <v>8.2649500000000001E-2</v>
      </c>
      <c r="FU393">
        <v>85.338989999999995</v>
      </c>
      <c r="FV393">
        <v>0.31819160000000002</v>
      </c>
      <c r="FW393">
        <v>21.532129999999999</v>
      </c>
      <c r="FX393">
        <v>5.3143009999999997E-2</v>
      </c>
      <c r="FY393">
        <v>49.858409999999999</v>
      </c>
      <c r="FZ393">
        <v>0.3310709</v>
      </c>
      <c r="GA393">
        <v>21.69979</v>
      </c>
      <c r="GB393">
        <v>4.2062460000000003E-2</v>
      </c>
      <c r="GC393">
        <v>36.504919999999998</v>
      </c>
      <c r="GD393">
        <v>0.34513779999999999</v>
      </c>
      <c r="GE393">
        <v>21.079350000000002</v>
      </c>
      <c r="GF393">
        <v>3.7008899999999997E-2</v>
      </c>
      <c r="GG393">
        <v>30.577580000000001</v>
      </c>
      <c r="GH393">
        <v>0.36033229999999999</v>
      </c>
      <c r="GI393">
        <v>20.368189999999998</v>
      </c>
      <c r="GJ393" s="1">
        <v>3.3930259999999997E-2</v>
      </c>
      <c r="GK393">
        <v>27.160350000000001</v>
      </c>
      <c r="GL393">
        <v>0.37824000000000002</v>
      </c>
      <c r="GM393">
        <v>19.959800000000001</v>
      </c>
      <c r="GN393" s="1">
        <v>3.1588440000000002E-2</v>
      </c>
      <c r="GO393">
        <v>24.647739999999999</v>
      </c>
      <c r="GP393">
        <v>0.3996538</v>
      </c>
      <c r="GQ393">
        <v>19.850519999999999</v>
      </c>
      <c r="GR393" s="1">
        <v>2.9736740000000001E-2</v>
      </c>
      <c r="GS393">
        <v>22.643999999999998</v>
      </c>
      <c r="GT393">
        <v>0.42539490000000002</v>
      </c>
      <c r="GU393">
        <v>19.90634</v>
      </c>
      <c r="GV393" s="1">
        <v>2.8386850000000002E-2</v>
      </c>
      <c r="GW393">
        <v>21.044789999999999</v>
      </c>
      <c r="GX393">
        <v>0.45743529999999999</v>
      </c>
      <c r="GY393">
        <v>20.41038</v>
      </c>
      <c r="GZ393" s="1">
        <v>2.7664640000000001E-2</v>
      </c>
      <c r="HA393">
        <v>19.908519999999999</v>
      </c>
      <c r="HB393">
        <v>0.49862450000000003</v>
      </c>
      <c r="HC393">
        <v>20.444510000000001</v>
      </c>
      <c r="HD393" s="1">
        <v>2.7661149999999999E-2</v>
      </c>
      <c r="HE393">
        <v>19.228449999999999</v>
      </c>
      <c r="HF393">
        <v>0.55185700000000004</v>
      </c>
      <c r="HG393">
        <v>20.2209</v>
      </c>
      <c r="HH393" s="1">
        <v>2.793083E-2</v>
      </c>
      <c r="HI393">
        <v>18.748989999999999</v>
      </c>
      <c r="HJ393">
        <v>0.62258239999999998</v>
      </c>
      <c r="HK393">
        <v>19.676570000000002</v>
      </c>
      <c r="HL393" s="1">
        <v>2.8113200000000001E-2</v>
      </c>
      <c r="HM393">
        <v>18.21602</v>
      </c>
      <c r="HN393">
        <v>0.72223599999999999</v>
      </c>
      <c r="HO393">
        <v>19.25986</v>
      </c>
      <c r="HP393" s="1">
        <v>2.7732590000000001E-2</v>
      </c>
      <c r="HQ393" s="1">
        <v>17.194420000000001</v>
      </c>
      <c r="HR393">
        <v>0.81299149999999998</v>
      </c>
      <c r="HS393">
        <v>18.797160000000002</v>
      </c>
      <c r="HT393" s="1">
        <v>2.6901950000000001E-2</v>
      </c>
      <c r="HU393" s="1">
        <v>15.95073</v>
      </c>
      <c r="HV393">
        <v>0.80908800000000003</v>
      </c>
      <c r="HW393">
        <v>18.373609999999999</v>
      </c>
      <c r="HX393" s="1">
        <v>2.5747579999999999E-2</v>
      </c>
      <c r="HY393" s="1">
        <v>15.012119999999999</v>
      </c>
      <c r="HZ393">
        <v>0.80355350000000003</v>
      </c>
      <c r="IA393">
        <v>18.30029</v>
      </c>
      <c r="IB393" s="1">
        <v>2.4316129999999998E-2</v>
      </c>
      <c r="IC393" s="1">
        <v>13.991239999999999</v>
      </c>
      <c r="ID393">
        <v>0.79746779999999995</v>
      </c>
      <c r="IE393">
        <v>18.578430000000001</v>
      </c>
      <c r="IF393" s="1">
        <v>2.269753E-2</v>
      </c>
      <c r="IG393" s="1">
        <v>12.895759999999999</v>
      </c>
      <c r="IH393">
        <v>0.79166250000000005</v>
      </c>
      <c r="II393">
        <v>18.687110000000001</v>
      </c>
      <c r="IJ393" s="1">
        <v>2.1090419999999999E-2</v>
      </c>
      <c r="IK393" s="1">
        <v>11.811439999999999</v>
      </c>
      <c r="IL393">
        <v>0.78581579999999995</v>
      </c>
      <c r="IM393">
        <v>18.797720000000002</v>
      </c>
      <c r="IN393" s="1">
        <v>1.9491979999999999E-2</v>
      </c>
      <c r="IO393" s="1">
        <v>10.75201</v>
      </c>
      <c r="IP393">
        <v>0.77939760000000002</v>
      </c>
      <c r="IQ393">
        <v>18.397179999999999</v>
      </c>
      <c r="IR393" s="1">
        <v>1.7994719999999999E-2</v>
      </c>
      <c r="IS393" s="1">
        <v>9.7760560000000005</v>
      </c>
      <c r="IT393">
        <v>0.77227129999999999</v>
      </c>
      <c r="IU393">
        <v>18.079339999999998</v>
      </c>
      <c r="IV393" s="1">
        <v>1.656376E-2</v>
      </c>
      <c r="IW393" s="1">
        <v>8.8831159999999993</v>
      </c>
      <c r="IX393">
        <v>0.76441619999999999</v>
      </c>
      <c r="IY393">
        <v>17.995989999999999</v>
      </c>
      <c r="IZ393" s="1">
        <v>1.520898E-2</v>
      </c>
      <c r="JA393" s="1">
        <v>8.0720849999999995</v>
      </c>
      <c r="JB393">
        <v>0.76053150000000003</v>
      </c>
      <c r="JC393">
        <v>18.014679999999998</v>
      </c>
      <c r="JD393" s="1">
        <v>1.3989049999999999E-2</v>
      </c>
      <c r="JE393" s="1">
        <v>7.2821689999999997</v>
      </c>
      <c r="JF393">
        <v>0.75977079999999997</v>
      </c>
      <c r="JG393">
        <v>18.562660000000001</v>
      </c>
      <c r="JH393" s="1">
        <v>1.286519E-2</v>
      </c>
      <c r="JI393" s="1">
        <v>6.4830370000000004</v>
      </c>
      <c r="JJ393">
        <v>0.7595556</v>
      </c>
      <c r="JK393">
        <v>18.95534</v>
      </c>
      <c r="JL393" s="1">
        <v>1.181947E-2</v>
      </c>
      <c r="JM393" s="1">
        <v>5.7308719999999997</v>
      </c>
      <c r="JN393">
        <v>0.7586427</v>
      </c>
      <c r="JO393">
        <v>19.146070000000002</v>
      </c>
      <c r="JP393" s="1">
        <v>1.0854849999999999E-2</v>
      </c>
      <c r="JQ393" s="1">
        <v>5.0555289999999999</v>
      </c>
      <c r="JR393">
        <v>0.75749140000000004</v>
      </c>
      <c r="JS393">
        <v>19.47824</v>
      </c>
      <c r="JT393" s="1">
        <v>9.9822920000000002E-3</v>
      </c>
      <c r="JU393" s="1">
        <v>4.4532850000000002</v>
      </c>
      <c r="JV393">
        <v>0.75612880000000005</v>
      </c>
      <c r="JW393">
        <v>19.42605</v>
      </c>
      <c r="JX393" s="1">
        <v>9.1776140000000006E-3</v>
      </c>
      <c r="JY393" s="1">
        <v>3.911985</v>
      </c>
      <c r="JZ393">
        <v>0.75449010000000005</v>
      </c>
      <c r="KA393">
        <v>18.906040000000001</v>
      </c>
      <c r="KB393" s="1">
        <v>8.3876620000000006E-3</v>
      </c>
      <c r="KC393" s="1">
        <v>3.3987159999999998</v>
      </c>
      <c r="KD393">
        <v>0.75307559999999996</v>
      </c>
      <c r="KE393">
        <v>18.67258</v>
      </c>
      <c r="KF393" s="1">
        <v>7.7152849999999997E-3</v>
      </c>
      <c r="KG393" s="1">
        <v>2.9501919999999999</v>
      </c>
      <c r="KH393">
        <v>0.75185360000000001</v>
      </c>
      <c r="KI393">
        <v>18.602460000000001</v>
      </c>
      <c r="KJ393" s="1">
        <v>7.0601509999999998E-3</v>
      </c>
      <c r="KK393" s="1">
        <v>2.5271590000000002</v>
      </c>
      <c r="KL393">
        <v>0.75231269999999995</v>
      </c>
      <c r="KM393">
        <v>19.145320000000002</v>
      </c>
      <c r="KN393" s="1">
        <v>6.4757770000000003E-3</v>
      </c>
      <c r="KO393" s="1">
        <v>2.202331</v>
      </c>
      <c r="KP393">
        <v>0.75363040000000003</v>
      </c>
      <c r="KQ393">
        <v>19.901820000000001</v>
      </c>
      <c r="KR393" s="1">
        <v>5.9619800000000004E-3</v>
      </c>
      <c r="KS393" s="1">
        <v>2.0292530000000002</v>
      </c>
      <c r="KT393">
        <v>0.75444699999999998</v>
      </c>
      <c r="KU393">
        <v>20.590859999999999</v>
      </c>
      <c r="KV393" s="1">
        <v>5.4791730000000004E-3</v>
      </c>
      <c r="KW393" s="1">
        <v>1.86825</v>
      </c>
      <c r="KX393">
        <v>0.75524559999999996</v>
      </c>
      <c r="KY393">
        <v>21.08315</v>
      </c>
      <c r="KZ393" s="1">
        <v>5.0135639999999999E-3</v>
      </c>
      <c r="LA393" s="1">
        <v>1.7127300000000001</v>
      </c>
      <c r="LB393">
        <v>0.75677760000000005</v>
      </c>
      <c r="LC393">
        <v>20.920719999999999</v>
      </c>
      <c r="LD393" s="1">
        <v>4.5648750000000004E-3</v>
      </c>
      <c r="LE393" s="1">
        <v>1.560913</v>
      </c>
      <c r="LF393">
        <v>0.75926009999999999</v>
      </c>
      <c r="LG393">
        <v>20.424869999999999</v>
      </c>
      <c r="LH393" s="1">
        <v>4.1314200000000002E-3</v>
      </c>
      <c r="LI393" s="1">
        <v>1.412337</v>
      </c>
      <c r="LJ393">
        <v>0.76125430000000005</v>
      </c>
      <c r="LK393">
        <v>20.155200000000001</v>
      </c>
      <c r="LL393" s="1">
        <v>3.705145E-3</v>
      </c>
      <c r="LM393" s="1">
        <v>1.267412</v>
      </c>
      <c r="LN393">
        <v>0.76275400000000004</v>
      </c>
      <c r="LO393">
        <v>20.142209999999999</v>
      </c>
      <c r="LP393" s="1">
        <v>3.2847430000000001E-3</v>
      </c>
      <c r="LQ393" s="1">
        <v>1.1250990000000001</v>
      </c>
      <c r="LR393">
        <v>0.76386279999999995</v>
      </c>
      <c r="LS393">
        <v>20.931370000000001</v>
      </c>
      <c r="LT393" s="1">
        <v>2.8715849999999998E-3</v>
      </c>
      <c r="LU393" s="1">
        <v>0.98544350000000003</v>
      </c>
      <c r="LV393">
        <v>0.76504019999999995</v>
      </c>
      <c r="LW393">
        <v>21.74654</v>
      </c>
      <c r="LX393" s="1">
        <v>2.4709269999999999E-3</v>
      </c>
      <c r="LY393" s="1">
        <v>0.8495568</v>
      </c>
      <c r="LZ393">
        <v>0.76618310000000001</v>
      </c>
      <c r="MA393">
        <v>22.397210000000001</v>
      </c>
      <c r="MB393" s="1">
        <v>2.0896830000000002E-3</v>
      </c>
      <c r="MC393" s="1">
        <v>0.71968659999999995</v>
      </c>
      <c r="MD393">
        <v>0.76719300000000001</v>
      </c>
      <c r="ME393">
        <v>22.700990000000001</v>
      </c>
      <c r="MF393" s="1">
        <v>1.7433290000000001E-3</v>
      </c>
      <c r="MG393" s="1">
        <v>0.60124979999999995</v>
      </c>
      <c r="MH393">
        <v>0.76843760000000005</v>
      </c>
      <c r="MI393">
        <v>22.386500000000002</v>
      </c>
      <c r="MJ393" s="1">
        <v>1.445766E-3</v>
      </c>
      <c r="MK393" s="1">
        <v>0.49887900000000002</v>
      </c>
      <c r="ML393">
        <v>0.76982609999999996</v>
      </c>
      <c r="MM393">
        <v>21.72194</v>
      </c>
      <c r="MN393" s="1">
        <v>1.2035559999999999E-3</v>
      </c>
      <c r="MO393" s="1">
        <v>0.4150141</v>
      </c>
      <c r="MP393">
        <v>0.77146950000000003</v>
      </c>
      <c r="MQ393">
        <v>21.312639999999998</v>
      </c>
      <c r="MR393" s="1">
        <v>1.01592E-3</v>
      </c>
      <c r="MS393" s="1">
        <v>0.34976639999999998</v>
      </c>
      <c r="MT393">
        <v>0.77309300000000003</v>
      </c>
      <c r="MU393">
        <v>21.188749999999999</v>
      </c>
      <c r="MV393" s="1">
        <v>8.7524100000000002E-4</v>
      </c>
      <c r="MW393" s="1">
        <v>0.30069119999999999</v>
      </c>
      <c r="MX393">
        <v>0.77484359999999997</v>
      </c>
      <c r="MY393">
        <v>21.748899999999999</v>
      </c>
      <c r="MZ393" s="1">
        <v>7.7021329999999995E-4</v>
      </c>
      <c r="NA393" s="1">
        <v>0.26402560000000003</v>
      </c>
      <c r="NB393">
        <v>0.77613560000000004</v>
      </c>
      <c r="NC393">
        <v>21.734490000000001</v>
      </c>
      <c r="ND393" s="1">
        <v>6.8958620000000002E-4</v>
      </c>
      <c r="NE393" s="1">
        <v>0.2359279</v>
      </c>
      <c r="NF393">
        <v>0.7774295</v>
      </c>
      <c r="NG393">
        <v>22.130970000000001</v>
      </c>
      <c r="NH393" s="1">
        <v>6.2527700000000004E-4</v>
      </c>
      <c r="NI393" s="1">
        <v>0.21355080000000001</v>
      </c>
      <c r="NJ393">
        <v>0.77893089999999998</v>
      </c>
      <c r="NK393">
        <v>22.2319</v>
      </c>
      <c r="NL393" s="1">
        <v>5.7228569999999998E-4</v>
      </c>
      <c r="NM393" s="1">
        <v>0.19506470000000001</v>
      </c>
      <c r="NN393">
        <v>0.78052880000000002</v>
      </c>
      <c r="NO393">
        <v>21.79956</v>
      </c>
      <c r="NP393" s="1">
        <v>5.2778890000000005E-4</v>
      </c>
      <c r="NQ393" s="1">
        <v>0.179503</v>
      </c>
      <c r="NR393">
        <v>0.78225270000000002</v>
      </c>
      <c r="NS393">
        <v>21.17248</v>
      </c>
      <c r="NT393" s="1">
        <v>4.9014830000000003E-4</v>
      </c>
      <c r="NU393" s="1">
        <v>0.16627839999999999</v>
      </c>
      <c r="NV393">
        <v>0.78402099999999997</v>
      </c>
      <c r="NW393">
        <v>20.781590000000001</v>
      </c>
      <c r="NX393" s="1">
        <v>4.5818760000000002E-4</v>
      </c>
      <c r="NY393" s="1">
        <v>0.1550202</v>
      </c>
      <c r="NZ393">
        <v>0.78582839999999998</v>
      </c>
      <c r="OA393">
        <v>20.788900000000002</v>
      </c>
      <c r="OB393" s="1">
        <v>4.3071629999999998E-4</v>
      </c>
      <c r="OC393" s="1">
        <v>0.14532729999999999</v>
      </c>
      <c r="OD393">
        <v>0.7875451</v>
      </c>
      <c r="OE393">
        <v>21.724889999999998</v>
      </c>
      <c r="OF393" s="1">
        <v>4.066831E-4</v>
      </c>
      <c r="OG393" s="1">
        <v>0.13684840000000001</v>
      </c>
      <c r="OH393">
        <v>0.78916120000000001</v>
      </c>
      <c r="OI393">
        <v>22.754020000000001</v>
      </c>
      <c r="OJ393" s="1">
        <v>3.852735E-4</v>
      </c>
      <c r="OK393" s="1">
        <v>0.129299</v>
      </c>
    </row>
    <row r="394" spans="1:401" x14ac:dyDescent="0.35">
      <c r="A394">
        <v>403</v>
      </c>
      <c r="B394" t="s">
        <v>4</v>
      </c>
      <c r="C394" t="s">
        <v>364</v>
      </c>
      <c r="D394" t="s">
        <v>401</v>
      </c>
      <c r="E394">
        <v>997.14400000000001</v>
      </c>
      <c r="F394">
        <v>0.26839350000000001</v>
      </c>
      <c r="G394">
        <v>17.813189999999999</v>
      </c>
      <c r="H394">
        <v>0</v>
      </c>
      <c r="I394">
        <v>0</v>
      </c>
      <c r="J394">
        <v>0.26891959999999998</v>
      </c>
      <c r="K394">
        <v>18.840810000000001</v>
      </c>
      <c r="L394">
        <v>0</v>
      </c>
      <c r="M394">
        <v>0</v>
      </c>
      <c r="N394">
        <v>0.26945219999999998</v>
      </c>
      <c r="O394">
        <v>19.59187</v>
      </c>
      <c r="P394">
        <v>0</v>
      </c>
      <c r="Q394">
        <v>0</v>
      </c>
      <c r="R394">
        <v>0.26998759999999999</v>
      </c>
      <c r="S394">
        <v>20.058</v>
      </c>
      <c r="T394">
        <v>0</v>
      </c>
      <c r="U394">
        <v>0</v>
      </c>
      <c r="V394">
        <v>0.27055590000000002</v>
      </c>
      <c r="W394">
        <v>20.370619999999999</v>
      </c>
      <c r="X394">
        <v>0</v>
      </c>
      <c r="Y394">
        <v>0</v>
      </c>
      <c r="Z394">
        <v>0.27111780000000002</v>
      </c>
      <c r="AA394">
        <v>20.11806</v>
      </c>
      <c r="AB394">
        <v>0</v>
      </c>
      <c r="AC394">
        <v>0</v>
      </c>
      <c r="AD394">
        <v>0.27166170000000001</v>
      </c>
      <c r="AE394">
        <v>19.41526</v>
      </c>
      <c r="AF394">
        <v>0</v>
      </c>
      <c r="AG394">
        <v>0</v>
      </c>
      <c r="AH394">
        <v>0.27223330000000001</v>
      </c>
      <c r="AI394">
        <v>18.963010000000001</v>
      </c>
      <c r="AJ394">
        <v>0</v>
      </c>
      <c r="AK394">
        <v>0</v>
      </c>
      <c r="AL394">
        <v>0.2728662</v>
      </c>
      <c r="AM394">
        <v>18.831759999999999</v>
      </c>
      <c r="AN394">
        <v>0</v>
      </c>
      <c r="AO394">
        <v>0</v>
      </c>
      <c r="AP394">
        <v>0.27348119999999998</v>
      </c>
      <c r="AQ394">
        <v>19.710930000000001</v>
      </c>
      <c r="AR394">
        <v>0</v>
      </c>
      <c r="AS394">
        <v>0</v>
      </c>
      <c r="AT394">
        <v>0.27411849999999999</v>
      </c>
      <c r="AU394">
        <v>20.721139999999998</v>
      </c>
      <c r="AV394">
        <v>0</v>
      </c>
      <c r="AW394">
        <v>0</v>
      </c>
      <c r="AX394">
        <v>0.27477030000000002</v>
      </c>
      <c r="AY394">
        <v>21.271699999999999</v>
      </c>
      <c r="AZ394">
        <v>0</v>
      </c>
      <c r="BA394">
        <v>0</v>
      </c>
      <c r="BB394">
        <v>0.27553480000000002</v>
      </c>
      <c r="BC394">
        <v>21.518419999999999</v>
      </c>
      <c r="BD394">
        <v>0</v>
      </c>
      <c r="BE394">
        <v>0</v>
      </c>
      <c r="BF394">
        <v>0.27628900000000001</v>
      </c>
      <c r="BG394">
        <v>20.953330000000001</v>
      </c>
      <c r="BH394">
        <v>0</v>
      </c>
      <c r="BI394">
        <v>0</v>
      </c>
      <c r="BJ394">
        <v>0.27705429999999998</v>
      </c>
      <c r="BK394">
        <v>20.133970000000001</v>
      </c>
      <c r="BL394">
        <v>0</v>
      </c>
      <c r="BM394">
        <v>0</v>
      </c>
      <c r="BN394">
        <v>0.27782459999999998</v>
      </c>
      <c r="BO394">
        <v>19.684930000000001</v>
      </c>
      <c r="BP394">
        <v>0</v>
      </c>
      <c r="BQ394">
        <v>0</v>
      </c>
      <c r="BR394">
        <v>0.2786073</v>
      </c>
      <c r="BS394">
        <v>19.628679999999999</v>
      </c>
      <c r="BT394">
        <v>0</v>
      </c>
      <c r="BU394">
        <v>0</v>
      </c>
      <c r="BV394">
        <v>0.27934130000000001</v>
      </c>
      <c r="BW394">
        <v>20.26876</v>
      </c>
      <c r="BX394">
        <v>0</v>
      </c>
      <c r="BY394">
        <v>0</v>
      </c>
      <c r="BZ394">
        <v>0.28015479999999998</v>
      </c>
      <c r="CA394">
        <v>20.536950000000001</v>
      </c>
      <c r="CB394">
        <v>0</v>
      </c>
      <c r="CC394">
        <v>6.9146879999999998E-37</v>
      </c>
      <c r="CD394">
        <v>0.280912</v>
      </c>
      <c r="CE394">
        <v>20.741990000000001</v>
      </c>
      <c r="CF394">
        <v>1.043133E-28</v>
      </c>
      <c r="CG394">
        <v>6.1795119999999997E-26</v>
      </c>
      <c r="CH394">
        <v>0.2817134</v>
      </c>
      <c r="CI394">
        <v>20.33099</v>
      </c>
      <c r="CJ394" s="1">
        <v>3.5019970000000002E-23</v>
      </c>
      <c r="CK394" s="1">
        <v>2.1599929999999999E-20</v>
      </c>
      <c r="CL394">
        <v>0.28248899999999999</v>
      </c>
      <c r="CM394">
        <v>19.680499999999999</v>
      </c>
      <c r="CN394" s="1">
        <v>2.5640049999999999E-16</v>
      </c>
      <c r="CO394" s="1">
        <v>1.641209E-13</v>
      </c>
      <c r="CP394">
        <v>0.28327140000000001</v>
      </c>
      <c r="CQ394">
        <v>19.169820000000001</v>
      </c>
      <c r="CR394" s="1">
        <v>3.1741450000000001E-12</v>
      </c>
      <c r="CS394" s="1">
        <v>2.2246630000000002E-9</v>
      </c>
      <c r="CT394">
        <v>0.28391909999999998</v>
      </c>
      <c r="CU394">
        <v>18.85623</v>
      </c>
      <c r="CV394" s="1">
        <v>3.7150120000000002E-9</v>
      </c>
      <c r="CW394" s="1">
        <v>2.7633899999999998E-6</v>
      </c>
      <c r="CX394">
        <v>0.28464980000000001</v>
      </c>
      <c r="CY394">
        <v>18.72429</v>
      </c>
      <c r="CZ394" s="1">
        <v>1.040583E-6</v>
      </c>
      <c r="DA394" s="1">
        <v>8.0437270000000005E-4</v>
      </c>
      <c r="DB394">
        <v>0.2853908</v>
      </c>
      <c r="DC394">
        <v>19.39472</v>
      </c>
      <c r="DD394" s="1">
        <v>9.7209549999999995E-5</v>
      </c>
      <c r="DE394" s="1">
        <v>7.8026139999999994E-2</v>
      </c>
      <c r="DF394">
        <v>0.28593380000000002</v>
      </c>
      <c r="DG394">
        <v>19.495439999999999</v>
      </c>
      <c r="DH394" s="1">
        <v>3.7561159999999999E-3</v>
      </c>
      <c r="DI394" s="1">
        <v>3.1391439999999999</v>
      </c>
      <c r="DJ394">
        <v>0.2863715</v>
      </c>
      <c r="DK394">
        <v>19.6632</v>
      </c>
      <c r="DL394" s="1">
        <v>6.9441589999999997E-2</v>
      </c>
      <c r="DM394" s="1">
        <v>60.460949999999997</v>
      </c>
      <c r="DN394">
        <v>0.28674139999999998</v>
      </c>
      <c r="DO394">
        <v>19.73349</v>
      </c>
      <c r="DP394" s="1">
        <v>0.6832627</v>
      </c>
      <c r="DQ394">
        <v>620.54100000000005</v>
      </c>
      <c r="DR394">
        <v>0.2870277</v>
      </c>
      <c r="DS394">
        <v>19.368410000000001</v>
      </c>
      <c r="DT394" s="1">
        <v>3.8955820000000001</v>
      </c>
      <c r="DU394">
        <v>3696.9670000000001</v>
      </c>
      <c r="DV394">
        <v>0.28717530000000002</v>
      </c>
      <c r="DW394">
        <v>18.75018</v>
      </c>
      <c r="DX394">
        <v>13.82438</v>
      </c>
      <c r="DY394">
        <v>13719.53</v>
      </c>
      <c r="DZ394">
        <v>0.28731489999999998</v>
      </c>
      <c r="EA394">
        <v>18.34553</v>
      </c>
      <c r="EB394">
        <v>32.420099999999998</v>
      </c>
      <c r="EC394">
        <v>33687.730000000003</v>
      </c>
      <c r="ED394">
        <v>0.28748400000000002</v>
      </c>
      <c r="EE394">
        <v>18.44679</v>
      </c>
      <c r="EF394">
        <v>52.856720000000003</v>
      </c>
      <c r="EG394">
        <v>57583.32</v>
      </c>
      <c r="EH394">
        <v>0.28762870000000001</v>
      </c>
      <c r="EI394">
        <v>19.677150000000001</v>
      </c>
      <c r="EJ394">
        <v>62.516779999999997</v>
      </c>
      <c r="EK394">
        <v>71543.61</v>
      </c>
      <c r="EL394">
        <v>0.28820600000000002</v>
      </c>
      <c r="EM394">
        <v>20.397290000000002</v>
      </c>
      <c r="EN394">
        <v>55.910969999999999</v>
      </c>
      <c r="EO394">
        <v>67243.16</v>
      </c>
      <c r="EP394">
        <v>0.28845199999999999</v>
      </c>
      <c r="EQ394">
        <v>20.89734</v>
      </c>
      <c r="ER394">
        <v>39.20476</v>
      </c>
      <c r="ES394">
        <v>49648.29</v>
      </c>
      <c r="ET394">
        <v>0.2886592</v>
      </c>
      <c r="EU394">
        <v>21.396730000000002</v>
      </c>
      <c r="EV394">
        <v>22.433479999999999</v>
      </c>
      <c r="EW394">
        <v>29918.19</v>
      </c>
      <c r="EX394">
        <v>0.28881839999999998</v>
      </c>
      <c r="EY394">
        <v>20.99166</v>
      </c>
      <c r="EZ394">
        <v>10.873189999999999</v>
      </c>
      <c r="FA394">
        <v>15254.41</v>
      </c>
      <c r="FB394">
        <v>0.28893580000000002</v>
      </c>
      <c r="FC394">
        <v>20.048829999999999</v>
      </c>
      <c r="FD394">
        <v>4.6485399999999997</v>
      </c>
      <c r="FE394">
        <v>6829.4830000000002</v>
      </c>
      <c r="FF394">
        <v>0.28908210000000001</v>
      </c>
      <c r="FG394">
        <v>19.57949</v>
      </c>
      <c r="FH394">
        <v>1.827477</v>
      </c>
      <c r="FI394">
        <v>2788.82</v>
      </c>
      <c r="FJ394">
        <v>0.28926360000000001</v>
      </c>
      <c r="FK394">
        <v>19.54533</v>
      </c>
      <c r="FL394">
        <v>0.69468160000000001</v>
      </c>
      <c r="FM394">
        <v>1083.713</v>
      </c>
      <c r="FN394">
        <v>0.28949279999999999</v>
      </c>
      <c r="FO394">
        <v>20.5718</v>
      </c>
      <c r="FP394">
        <v>0.27244699999999999</v>
      </c>
      <c r="FQ394">
        <v>423.13499999999999</v>
      </c>
      <c r="FR394">
        <v>0.28979850000000001</v>
      </c>
      <c r="FS394">
        <v>21.428540000000002</v>
      </c>
      <c r="FT394">
        <v>0.1211706</v>
      </c>
      <c r="FU394">
        <v>179.9221</v>
      </c>
      <c r="FV394">
        <v>0.2902865</v>
      </c>
      <c r="FW394">
        <v>21.78426</v>
      </c>
      <c r="FX394">
        <v>6.7369129999999999E-2</v>
      </c>
      <c r="FY394">
        <v>92.169430000000006</v>
      </c>
      <c r="FZ394">
        <v>0.29098659999999998</v>
      </c>
      <c r="GA394">
        <v>21.987369999999999</v>
      </c>
      <c r="GB394">
        <v>4.756937E-2</v>
      </c>
      <c r="GC394">
        <v>60.032670000000003</v>
      </c>
      <c r="GD394">
        <v>0.29176370000000001</v>
      </c>
      <c r="GE394">
        <v>21.329039999999999</v>
      </c>
      <c r="GF394">
        <v>3.9435890000000001E-2</v>
      </c>
      <c r="GG394">
        <v>47.318280000000001</v>
      </c>
      <c r="GH394">
        <v>0.29256090000000001</v>
      </c>
      <c r="GI394">
        <v>20.479030000000002</v>
      </c>
      <c r="GJ394">
        <v>3.5288130000000001E-2</v>
      </c>
      <c r="GK394">
        <v>41.30442</v>
      </c>
      <c r="GL394">
        <v>0.29329739999999999</v>
      </c>
      <c r="GM394">
        <v>19.962569999999999</v>
      </c>
      <c r="GN394" s="1">
        <v>3.2553319999999997E-2</v>
      </c>
      <c r="GO394">
        <v>37.655070000000002</v>
      </c>
      <c r="GP394">
        <v>0.29390270000000002</v>
      </c>
      <c r="GQ394">
        <v>19.886119999999998</v>
      </c>
      <c r="GR394">
        <v>3.0550290000000001E-2</v>
      </c>
      <c r="GS394">
        <v>34.729430000000001</v>
      </c>
      <c r="GT394">
        <v>0.29448429999999998</v>
      </c>
      <c r="GU394">
        <v>20.010290000000001</v>
      </c>
      <c r="GV394" s="1">
        <v>2.9036840000000001E-2</v>
      </c>
      <c r="GW394">
        <v>32.275179999999999</v>
      </c>
      <c r="GX394">
        <v>0.29494670000000001</v>
      </c>
      <c r="GY394">
        <v>20.664480000000001</v>
      </c>
      <c r="GZ394" s="1">
        <v>2.8122669999999999E-2</v>
      </c>
      <c r="HA394">
        <v>30.496700000000001</v>
      </c>
      <c r="HB394">
        <v>0.29557050000000001</v>
      </c>
      <c r="HC394">
        <v>20.76596</v>
      </c>
      <c r="HD394" s="1">
        <v>2.78897E-2</v>
      </c>
      <c r="HE394">
        <v>29.393090000000001</v>
      </c>
      <c r="HF394">
        <v>0.29641820000000002</v>
      </c>
      <c r="HG394">
        <v>20.582509999999999</v>
      </c>
      <c r="HH394" s="1">
        <v>2.8083759999999999E-2</v>
      </c>
      <c r="HI394">
        <v>28.738340000000001</v>
      </c>
      <c r="HJ394">
        <v>0.29735620000000001</v>
      </c>
      <c r="HK394">
        <v>19.94792</v>
      </c>
      <c r="HL394" s="1">
        <v>2.832637E-2</v>
      </c>
      <c r="HM394">
        <v>28.144020000000001</v>
      </c>
      <c r="HN394">
        <v>0.30291479999999998</v>
      </c>
      <c r="HO394">
        <v>19.51736</v>
      </c>
      <c r="HP394" s="1">
        <v>2.8276800000000001E-2</v>
      </c>
      <c r="HQ394" s="1">
        <v>27.09535</v>
      </c>
      <c r="HR394">
        <v>0.30999690000000002</v>
      </c>
      <c r="HS394">
        <v>19.03294</v>
      </c>
      <c r="HT394" s="1">
        <v>2.750851E-2</v>
      </c>
      <c r="HU394">
        <v>25.360479999999999</v>
      </c>
      <c r="HV394">
        <v>0.31659320000000002</v>
      </c>
      <c r="HW394">
        <v>18.503830000000001</v>
      </c>
      <c r="HX394" s="1">
        <v>2.636057E-2</v>
      </c>
      <c r="HY394" s="1">
        <v>23.298490000000001</v>
      </c>
      <c r="HZ394">
        <v>0.32253490000000001</v>
      </c>
      <c r="IA394">
        <v>18.426780000000001</v>
      </c>
      <c r="IB394" s="1">
        <v>2.4969069999999999E-2</v>
      </c>
      <c r="IC394" s="1">
        <v>21.21462</v>
      </c>
      <c r="ID394">
        <v>0.32825290000000001</v>
      </c>
      <c r="IE394">
        <v>18.784389999999998</v>
      </c>
      <c r="IF394" s="1">
        <v>2.3362049999999999E-2</v>
      </c>
      <c r="IG394" s="1">
        <v>19.075700000000001</v>
      </c>
      <c r="IH394">
        <v>0.33448129999999998</v>
      </c>
      <c r="II394">
        <v>18.935210000000001</v>
      </c>
      <c r="IJ394" s="1">
        <v>2.1723329999999999E-2</v>
      </c>
      <c r="IK394" s="1">
        <v>16.980550000000001</v>
      </c>
      <c r="IL394">
        <v>0.34138439999999998</v>
      </c>
      <c r="IM394">
        <v>19.066289999999999</v>
      </c>
      <c r="IN394" s="1">
        <v>2.00842E-2</v>
      </c>
      <c r="IO394" s="1">
        <v>14.96027</v>
      </c>
      <c r="IP394">
        <v>0.34833589999999998</v>
      </c>
      <c r="IQ394">
        <v>18.577760000000001</v>
      </c>
      <c r="IR394" s="1">
        <v>1.8516729999999999E-2</v>
      </c>
      <c r="IS394" s="1">
        <v>13.11087</v>
      </c>
      <c r="IT394">
        <v>0.3547884</v>
      </c>
      <c r="IU394">
        <v>18.188469999999999</v>
      </c>
      <c r="IV394" s="1">
        <v>1.70317E-2</v>
      </c>
      <c r="IW394" s="1">
        <v>11.46757</v>
      </c>
      <c r="IX394">
        <v>0.36018489999999997</v>
      </c>
      <c r="IY394">
        <v>18.04646</v>
      </c>
      <c r="IZ394" s="1">
        <v>1.561245E-2</v>
      </c>
      <c r="JA394" s="1">
        <v>10.02613</v>
      </c>
      <c r="JB394">
        <v>0.37094840000000001</v>
      </c>
      <c r="JC394">
        <v>18.1249</v>
      </c>
      <c r="JD394" s="1">
        <v>1.438738E-2</v>
      </c>
      <c r="JE394" s="1">
        <v>8.4763120000000001</v>
      </c>
      <c r="JF394">
        <v>0.38795170000000001</v>
      </c>
      <c r="JG394">
        <v>18.562529999999999</v>
      </c>
      <c r="JH394" s="1">
        <v>1.318252E-2</v>
      </c>
      <c r="JI394" s="1">
        <v>7.268764</v>
      </c>
      <c r="JJ394">
        <v>0.41003319999999999</v>
      </c>
      <c r="JK394">
        <v>18.955290000000002</v>
      </c>
      <c r="JL394" s="1">
        <v>1.2098319999999999E-2</v>
      </c>
      <c r="JM394" s="1">
        <v>6.4412789999999998</v>
      </c>
      <c r="JN394">
        <v>0.43555159999999998</v>
      </c>
      <c r="JO394">
        <v>19.146059999999999</v>
      </c>
      <c r="JP394" s="1">
        <v>1.110122E-2</v>
      </c>
      <c r="JQ394" s="1">
        <v>5.6995430000000002</v>
      </c>
      <c r="JR394">
        <v>0.46548719999999999</v>
      </c>
      <c r="JS394">
        <v>19.479320000000001</v>
      </c>
      <c r="JT394" s="1">
        <v>1.019863E-2</v>
      </c>
      <c r="JU394" s="1">
        <v>5.0376479999999999</v>
      </c>
      <c r="JV394">
        <v>0.50092639999999999</v>
      </c>
      <c r="JW394">
        <v>19.425999999999998</v>
      </c>
      <c r="JX394" s="1">
        <v>9.3713240000000003E-3</v>
      </c>
      <c r="JY394" s="1">
        <v>4.4427709999999996</v>
      </c>
      <c r="JZ394">
        <v>0.54552869999999998</v>
      </c>
      <c r="KA394">
        <v>18.899460000000001</v>
      </c>
      <c r="KB394" s="1">
        <v>8.5642349999999999E-3</v>
      </c>
      <c r="KC394" s="1">
        <v>3.8779509999999999</v>
      </c>
      <c r="KD394">
        <v>0.60330150000000005</v>
      </c>
      <c r="KE394">
        <v>18.634080000000001</v>
      </c>
      <c r="KF394" s="1">
        <v>7.8659679999999992E-3</v>
      </c>
      <c r="KG394" s="1">
        <v>3.3792879999999998</v>
      </c>
      <c r="KH394">
        <v>0.68190879999999998</v>
      </c>
      <c r="KI394">
        <v>18.573509999999999</v>
      </c>
      <c r="KJ394" s="1">
        <v>7.1991770000000002E-3</v>
      </c>
      <c r="KK394" s="1">
        <v>2.9124660000000002</v>
      </c>
      <c r="KL394">
        <v>0.74404959999999998</v>
      </c>
      <c r="KM394">
        <v>18.965319999999998</v>
      </c>
      <c r="KN394" s="1">
        <v>6.5383699999999999E-3</v>
      </c>
      <c r="KO394" s="1">
        <v>2.524769</v>
      </c>
      <c r="KP394">
        <v>0.74118070000000003</v>
      </c>
      <c r="KQ394">
        <v>19.72307</v>
      </c>
      <c r="KR394" s="1">
        <v>6.015622E-3</v>
      </c>
      <c r="KS394" s="1">
        <v>2.325529</v>
      </c>
      <c r="KT394">
        <v>0.73780109999999999</v>
      </c>
      <c r="KU394">
        <v>20.42435</v>
      </c>
      <c r="KV394" s="1">
        <v>5.5299279999999999E-3</v>
      </c>
      <c r="KW394" s="1">
        <v>2.1425209999999999</v>
      </c>
      <c r="KX394">
        <v>0.73458599999999996</v>
      </c>
      <c r="KY394">
        <v>20.92379</v>
      </c>
      <c r="KZ394" s="1">
        <v>5.0635610000000003E-3</v>
      </c>
      <c r="LA394" s="1">
        <v>1.9668639999999999</v>
      </c>
      <c r="LB394">
        <v>0.73226760000000002</v>
      </c>
      <c r="LC394">
        <v>20.791889999999999</v>
      </c>
      <c r="LD394" s="1">
        <v>4.6143399999999998E-3</v>
      </c>
      <c r="LE394" s="1">
        <v>1.7953429999999999</v>
      </c>
      <c r="LF394">
        <v>0.73097599999999996</v>
      </c>
      <c r="LG394">
        <v>20.289709999999999</v>
      </c>
      <c r="LH394" s="1">
        <v>4.1803860000000003E-3</v>
      </c>
      <c r="LI394" s="1">
        <v>1.6273660000000001</v>
      </c>
      <c r="LJ394">
        <v>0.72916409999999998</v>
      </c>
      <c r="LK394">
        <v>20.011340000000001</v>
      </c>
      <c r="LL394" s="1">
        <v>3.7533140000000002E-3</v>
      </c>
      <c r="LM394" s="1">
        <v>1.4633119999999999</v>
      </c>
      <c r="LN394">
        <v>0.72713289999999997</v>
      </c>
      <c r="LO394">
        <v>19.984100000000002</v>
      </c>
      <c r="LP394" s="1">
        <v>3.3321370000000002E-3</v>
      </c>
      <c r="LQ394" s="1">
        <v>1.301871</v>
      </c>
      <c r="LR394">
        <v>0.72489870000000001</v>
      </c>
      <c r="LS394">
        <v>20.777080000000002</v>
      </c>
      <c r="LT394" s="1">
        <v>2.9182499999999998E-3</v>
      </c>
      <c r="LU394" s="1">
        <v>1.1433690000000001</v>
      </c>
      <c r="LV394">
        <v>0.72283730000000002</v>
      </c>
      <c r="LW394">
        <v>21.616700000000002</v>
      </c>
      <c r="LX394" s="1">
        <v>2.516126E-3</v>
      </c>
      <c r="LY394" s="1">
        <v>0.98853800000000003</v>
      </c>
      <c r="LZ394">
        <v>0.72105629999999998</v>
      </c>
      <c r="MA394">
        <v>22.309850000000001</v>
      </c>
      <c r="MB394" s="1">
        <v>2.1320549999999999E-3</v>
      </c>
      <c r="MC394" s="1">
        <v>0.83978810000000004</v>
      </c>
      <c r="MD394">
        <v>0.71937470000000003</v>
      </c>
      <c r="ME394">
        <v>22.63185</v>
      </c>
      <c r="MF394" s="1">
        <v>1.781241E-3</v>
      </c>
      <c r="MG394" s="1">
        <v>0.70318599999999998</v>
      </c>
      <c r="MH394">
        <v>0.71802920000000003</v>
      </c>
      <c r="MI394">
        <v>22.3521</v>
      </c>
      <c r="MJ394" s="1">
        <v>1.477737E-3</v>
      </c>
      <c r="MK394" s="1">
        <v>0.58413950000000003</v>
      </c>
      <c r="ML394">
        <v>0.71719429999999995</v>
      </c>
      <c r="MM394">
        <v>21.668130000000001</v>
      </c>
      <c r="MN394" s="1">
        <v>1.2290650000000001E-3</v>
      </c>
      <c r="MO394" s="1">
        <v>0.48575430000000003</v>
      </c>
      <c r="MP394">
        <v>0.71668860000000001</v>
      </c>
      <c r="MQ394">
        <v>21.245529999999999</v>
      </c>
      <c r="MR394" s="1">
        <v>1.0353840000000001E-3</v>
      </c>
      <c r="MS394" s="1">
        <v>0.40879500000000002</v>
      </c>
      <c r="MT394">
        <v>0.71655009999999997</v>
      </c>
      <c r="MU394">
        <v>21.103059999999999</v>
      </c>
      <c r="MV394" s="1">
        <v>8.8983129999999999E-4</v>
      </c>
      <c r="MW394" s="1">
        <v>0.35066310000000001</v>
      </c>
      <c r="MX394">
        <v>0.71655720000000001</v>
      </c>
      <c r="MY394">
        <v>21.685449999999999</v>
      </c>
      <c r="MZ394" s="1">
        <v>7.8111689999999998E-4</v>
      </c>
      <c r="NA394" s="1">
        <v>0.3072433</v>
      </c>
      <c r="NB394">
        <v>0.71668549999999998</v>
      </c>
      <c r="NC394">
        <v>21.699439999999999</v>
      </c>
      <c r="ND394" s="1">
        <v>6.9807780000000002E-4</v>
      </c>
      <c r="NE394" s="1">
        <v>0.27407860000000001</v>
      </c>
      <c r="NF394">
        <v>0.71699610000000003</v>
      </c>
      <c r="NG394">
        <v>22.111789999999999</v>
      </c>
      <c r="NH394" s="1">
        <v>6.3216080000000005E-4</v>
      </c>
      <c r="NI394" s="1">
        <v>0.2477896</v>
      </c>
      <c r="NJ394">
        <v>0.71765760000000001</v>
      </c>
      <c r="NK394">
        <v>22.244910000000001</v>
      </c>
      <c r="NL394" s="1">
        <v>5.7805770000000001E-4</v>
      </c>
      <c r="NM394" s="1">
        <v>0.22616520000000001</v>
      </c>
      <c r="NN394">
        <v>0.71853750000000005</v>
      </c>
      <c r="NO394">
        <v>21.853449999999999</v>
      </c>
      <c r="NP394" s="1">
        <v>5.3269020000000001E-4</v>
      </c>
      <c r="NQ394" s="1">
        <v>0.20799039999999999</v>
      </c>
      <c r="NR394">
        <v>0.71970049999999997</v>
      </c>
      <c r="NS394">
        <v>21.191299999999998</v>
      </c>
      <c r="NT394" s="1">
        <v>4.9431110000000002E-4</v>
      </c>
      <c r="NU394" s="1">
        <v>0.19253890000000001</v>
      </c>
      <c r="NV394">
        <v>0.72107719999999997</v>
      </c>
      <c r="NW394">
        <v>20.77553</v>
      </c>
      <c r="NX394" s="1">
        <v>4.617561E-4</v>
      </c>
      <c r="NY394" s="1">
        <v>0.17940239999999999</v>
      </c>
      <c r="NZ394">
        <v>0.72255749999999996</v>
      </c>
      <c r="OA394">
        <v>20.757529999999999</v>
      </c>
      <c r="OB394" s="1">
        <v>4.3381380000000002E-4</v>
      </c>
      <c r="OC394" s="1">
        <v>0.16810729999999999</v>
      </c>
      <c r="OD394">
        <v>0.72415969999999996</v>
      </c>
      <c r="OE394">
        <v>21.689419999999998</v>
      </c>
      <c r="OF394" s="1">
        <v>4.094244E-4</v>
      </c>
      <c r="OG394" s="1">
        <v>0.15824389999999999</v>
      </c>
      <c r="OH394">
        <v>0.72576149999999995</v>
      </c>
      <c r="OI394">
        <v>22.743649999999999</v>
      </c>
      <c r="OJ394" s="1">
        <v>3.877587E-4</v>
      </c>
      <c r="OK394" s="1">
        <v>0.1494788</v>
      </c>
    </row>
    <row r="395" spans="1:401" x14ac:dyDescent="0.35">
      <c r="A395">
        <v>404</v>
      </c>
      <c r="B395" t="s">
        <v>4</v>
      </c>
      <c r="C395" t="s">
        <v>364</v>
      </c>
      <c r="D395" t="s">
        <v>402</v>
      </c>
      <c r="E395">
        <v>920.3528</v>
      </c>
      <c r="F395">
        <v>0.21929989999999999</v>
      </c>
      <c r="G395">
        <v>17.726310000000002</v>
      </c>
      <c r="H395">
        <v>0</v>
      </c>
      <c r="I395">
        <v>0</v>
      </c>
      <c r="J395">
        <v>0.2194063</v>
      </c>
      <c r="K395">
        <v>18.780940000000001</v>
      </c>
      <c r="L395">
        <v>0</v>
      </c>
      <c r="M395">
        <v>0</v>
      </c>
      <c r="N395">
        <v>0.21950910000000001</v>
      </c>
      <c r="O395">
        <v>19.613230000000001</v>
      </c>
      <c r="P395">
        <v>0</v>
      </c>
      <c r="Q395">
        <v>0</v>
      </c>
      <c r="R395">
        <v>0.2196285</v>
      </c>
      <c r="S395">
        <v>20.137440000000002</v>
      </c>
      <c r="T395">
        <v>0</v>
      </c>
      <c r="U395">
        <v>0</v>
      </c>
      <c r="V395">
        <v>0.2197453</v>
      </c>
      <c r="W395">
        <v>20.480440000000002</v>
      </c>
      <c r="X395">
        <v>0</v>
      </c>
      <c r="Y395">
        <v>0</v>
      </c>
      <c r="Z395">
        <v>0.21986829999999999</v>
      </c>
      <c r="AA395">
        <v>20.236090000000001</v>
      </c>
      <c r="AB395">
        <v>0</v>
      </c>
      <c r="AC395">
        <v>0</v>
      </c>
      <c r="AD395">
        <v>0.2199661</v>
      </c>
      <c r="AE395">
        <v>19.47072</v>
      </c>
      <c r="AF395">
        <v>0</v>
      </c>
      <c r="AG395">
        <v>0</v>
      </c>
      <c r="AH395">
        <v>0.22009229999999999</v>
      </c>
      <c r="AI395">
        <v>18.938199999999998</v>
      </c>
      <c r="AJ395">
        <v>0</v>
      </c>
      <c r="AK395">
        <v>0</v>
      </c>
      <c r="AL395">
        <v>0.2202557</v>
      </c>
      <c r="AM395">
        <v>18.753139999999998</v>
      </c>
      <c r="AN395">
        <v>0</v>
      </c>
      <c r="AO395">
        <v>0</v>
      </c>
      <c r="AP395">
        <v>0.2203975</v>
      </c>
      <c r="AQ395">
        <v>19.632999999999999</v>
      </c>
      <c r="AR395">
        <v>0</v>
      </c>
      <c r="AS395">
        <v>0</v>
      </c>
      <c r="AT395">
        <v>0.22056139999999999</v>
      </c>
      <c r="AU395">
        <v>20.729610000000001</v>
      </c>
      <c r="AV395">
        <v>0</v>
      </c>
      <c r="AW395">
        <v>0</v>
      </c>
      <c r="AX395">
        <v>0.22074199999999999</v>
      </c>
      <c r="AY395">
        <v>21.384039999999999</v>
      </c>
      <c r="AZ395">
        <v>0</v>
      </c>
      <c r="BA395">
        <v>0</v>
      </c>
      <c r="BB395">
        <v>0.22103249999999999</v>
      </c>
      <c r="BC395">
        <v>21.679690000000001</v>
      </c>
      <c r="BD395">
        <v>0</v>
      </c>
      <c r="BE395">
        <v>0</v>
      </c>
      <c r="BF395">
        <v>0.22129370000000001</v>
      </c>
      <c r="BG395">
        <v>21.129840000000002</v>
      </c>
      <c r="BH395">
        <v>0</v>
      </c>
      <c r="BI395">
        <v>0</v>
      </c>
      <c r="BJ395">
        <v>0.22155939999999999</v>
      </c>
      <c r="BK395">
        <v>20.22841</v>
      </c>
      <c r="BL395">
        <v>0</v>
      </c>
      <c r="BM395">
        <v>0</v>
      </c>
      <c r="BN395">
        <v>0.2218396</v>
      </c>
      <c r="BO395">
        <v>19.683969999999999</v>
      </c>
      <c r="BP395">
        <v>0</v>
      </c>
      <c r="BQ395">
        <v>0</v>
      </c>
      <c r="BR395">
        <v>0.22211330000000001</v>
      </c>
      <c r="BS395">
        <v>19.56176</v>
      </c>
      <c r="BT395">
        <v>0</v>
      </c>
      <c r="BU395">
        <v>0</v>
      </c>
      <c r="BV395">
        <v>0.2223609</v>
      </c>
      <c r="BW395">
        <v>20.19087</v>
      </c>
      <c r="BX395">
        <v>0</v>
      </c>
      <c r="BY395">
        <v>0</v>
      </c>
      <c r="BZ395">
        <v>0.2225183</v>
      </c>
      <c r="CA395">
        <v>20.54252</v>
      </c>
      <c r="CB395">
        <v>0</v>
      </c>
      <c r="CC395">
        <v>7.104011E-38</v>
      </c>
      <c r="CD395">
        <v>0.22263189999999999</v>
      </c>
      <c r="CE395">
        <v>20.805900000000001</v>
      </c>
      <c r="CF395">
        <v>8.6902589999999999E-30</v>
      </c>
      <c r="CG395">
        <v>9.8987599999999993E-27</v>
      </c>
      <c r="CH395">
        <v>0.22280320000000001</v>
      </c>
      <c r="CI395">
        <v>20.44538</v>
      </c>
      <c r="CJ395" s="1">
        <v>2.8126290000000001E-24</v>
      </c>
      <c r="CK395" s="1">
        <v>3.2019130000000001E-21</v>
      </c>
      <c r="CL395">
        <v>0.2229304</v>
      </c>
      <c r="CM395">
        <v>19.771789999999999</v>
      </c>
      <c r="CN395" s="1">
        <v>3.2914820000000002E-17</v>
      </c>
      <c r="CO395" s="1">
        <v>3.6414540000000003E-14</v>
      </c>
      <c r="CP395">
        <v>0.22308020000000001</v>
      </c>
      <c r="CQ395">
        <v>19.20825</v>
      </c>
      <c r="CR395" s="1">
        <v>7.460711E-13</v>
      </c>
      <c r="CS395" s="1">
        <v>6.613925E-10</v>
      </c>
      <c r="CT395">
        <v>0.22324289999999999</v>
      </c>
      <c r="CU395">
        <v>18.847020000000001</v>
      </c>
      <c r="CV395" s="1">
        <v>1.1379990000000001E-9</v>
      </c>
      <c r="CW395" s="1">
        <v>9.7656119999999996E-7</v>
      </c>
      <c r="CX395">
        <v>0.22353919999999999</v>
      </c>
      <c r="CY395">
        <v>18.684339999999999</v>
      </c>
      <c r="CZ395" s="1">
        <v>3.7960689999999997E-7</v>
      </c>
      <c r="DA395" s="1">
        <v>3.2515209999999997E-4</v>
      </c>
      <c r="DB395">
        <v>0.22391040000000001</v>
      </c>
      <c r="DC395">
        <v>19.34958</v>
      </c>
      <c r="DD395" s="1">
        <v>4.0857730000000002E-5</v>
      </c>
      <c r="DE395" s="1">
        <v>3.5435069999999999E-2</v>
      </c>
      <c r="DF395">
        <v>0.22413730000000001</v>
      </c>
      <c r="DG395">
        <v>19.541989999999998</v>
      </c>
      <c r="DH395" s="1">
        <v>1.7856199999999999E-3</v>
      </c>
      <c r="DI395" s="1">
        <v>1.582392</v>
      </c>
      <c r="DJ395">
        <v>0.22428020000000001</v>
      </c>
      <c r="DK395">
        <v>19.715420000000002</v>
      </c>
      <c r="DL395" s="1">
        <v>3.6939510000000002E-2</v>
      </c>
      <c r="DM395" s="1">
        <v>33.576309999999999</v>
      </c>
      <c r="DN395">
        <v>0.2243802</v>
      </c>
      <c r="DO395">
        <v>19.82038</v>
      </c>
      <c r="DP395" s="1">
        <v>0.40376309999999999</v>
      </c>
      <c r="DQ395">
        <v>377.56020000000001</v>
      </c>
      <c r="DR395">
        <v>0.224387</v>
      </c>
      <c r="DS395">
        <v>19.470759999999999</v>
      </c>
      <c r="DT395" s="1">
        <v>2.5442360000000002</v>
      </c>
      <c r="DU395">
        <v>2453.924</v>
      </c>
      <c r="DV395">
        <v>0.22431190000000001</v>
      </c>
      <c r="DW395">
        <v>18.797350000000002</v>
      </c>
      <c r="DX395" s="1">
        <v>9.9467990000000004</v>
      </c>
      <c r="DY395">
        <v>9901.7019999999993</v>
      </c>
      <c r="DZ395">
        <v>0.2241832</v>
      </c>
      <c r="EA395">
        <v>18.32498</v>
      </c>
      <c r="EB395">
        <v>25.636590000000002</v>
      </c>
      <c r="EC395">
        <v>26358.52</v>
      </c>
      <c r="ED395">
        <v>0.2240394</v>
      </c>
      <c r="EE395">
        <v>18.362770000000001</v>
      </c>
      <c r="EF395">
        <v>45.901890000000002</v>
      </c>
      <c r="EG395">
        <v>48746.5</v>
      </c>
      <c r="EH395">
        <v>0.2238811</v>
      </c>
      <c r="EI395">
        <v>19.623460000000001</v>
      </c>
      <c r="EJ395">
        <v>59.644620000000003</v>
      </c>
      <c r="EK395">
        <v>65418.58</v>
      </c>
      <c r="EL395">
        <v>0.22399620000000001</v>
      </c>
      <c r="EM395">
        <v>20.478649999999998</v>
      </c>
      <c r="EN395">
        <v>58.609090000000002</v>
      </c>
      <c r="EO395">
        <v>66269.97</v>
      </c>
      <c r="EP395">
        <v>0.223911</v>
      </c>
      <c r="EQ395">
        <v>21.00816</v>
      </c>
      <c r="ER395">
        <v>45.119709999999998</v>
      </c>
      <c r="ES395">
        <v>52582.8</v>
      </c>
      <c r="ET395">
        <v>0.22375780000000001</v>
      </c>
      <c r="EU395">
        <v>21.53923</v>
      </c>
      <c r="EV395">
        <v>28.271809999999999</v>
      </c>
      <c r="EW395">
        <v>33893.480000000003</v>
      </c>
      <c r="EX395">
        <v>0.22355510000000001</v>
      </c>
      <c r="EY395">
        <v>21.176639999999999</v>
      </c>
      <c r="EZ395">
        <v>14.936590000000001</v>
      </c>
      <c r="FA395">
        <v>18375.75</v>
      </c>
      <c r="FB395">
        <v>0.22328719999999999</v>
      </c>
      <c r="FC395">
        <v>20.132470000000001</v>
      </c>
      <c r="FD395">
        <v>6.8967299999999998</v>
      </c>
      <c r="FE395">
        <v>8673.59</v>
      </c>
      <c r="FF395">
        <v>0.2230326</v>
      </c>
      <c r="FG395">
        <v>19.56241</v>
      </c>
      <c r="FH395">
        <v>2.8853749999999998</v>
      </c>
      <c r="FI395">
        <v>3691.9679999999998</v>
      </c>
      <c r="FJ395">
        <v>0.2227403</v>
      </c>
      <c r="FK395">
        <v>19.451920000000001</v>
      </c>
      <c r="FL395">
        <v>1.138509</v>
      </c>
      <c r="FM395">
        <v>1471.5029999999999</v>
      </c>
      <c r="FN395">
        <v>0.2224527</v>
      </c>
      <c r="FO395">
        <v>20.516780000000001</v>
      </c>
      <c r="FP395">
        <v>0.44488519999999998</v>
      </c>
      <c r="FQ395">
        <v>575.24130000000002</v>
      </c>
      <c r="FR395">
        <v>0.2221552</v>
      </c>
      <c r="FS395">
        <v>21.481770000000001</v>
      </c>
      <c r="FT395">
        <v>0.1852134</v>
      </c>
      <c r="FU395">
        <v>235.9846</v>
      </c>
      <c r="FV395">
        <v>0.2220068</v>
      </c>
      <c r="FW395">
        <v>21.9209</v>
      </c>
      <c r="FX395">
        <v>9.0791410000000003E-2</v>
      </c>
      <c r="FY395">
        <v>111.874</v>
      </c>
      <c r="FZ395">
        <v>0.2219672</v>
      </c>
      <c r="GA395">
        <v>22.170120000000001</v>
      </c>
      <c r="GB395">
        <v>5.6327339999999997E-2</v>
      </c>
      <c r="GC395">
        <v>66.650469999999999</v>
      </c>
      <c r="GD395">
        <v>0.2219103</v>
      </c>
      <c r="GE395">
        <v>21.528020000000001</v>
      </c>
      <c r="GF395">
        <v>4.3001890000000001E-2</v>
      </c>
      <c r="GG395">
        <v>49.38214</v>
      </c>
      <c r="GH395">
        <v>0.22190480000000001</v>
      </c>
      <c r="GI395">
        <v>20.583770000000001</v>
      </c>
      <c r="GJ395">
        <v>3.704781E-2</v>
      </c>
      <c r="GK395">
        <v>41.871989999999997</v>
      </c>
      <c r="GL395">
        <v>0.22182579999999999</v>
      </c>
      <c r="GM395">
        <v>19.979859999999999</v>
      </c>
      <c r="GN395" s="1">
        <v>3.3661139999999999E-2</v>
      </c>
      <c r="GO395">
        <v>37.770429999999998</v>
      </c>
      <c r="GP395">
        <v>0.22650429999999999</v>
      </c>
      <c r="GQ395">
        <v>19.878450000000001</v>
      </c>
      <c r="GR395" s="1">
        <v>3.1461910000000003E-2</v>
      </c>
      <c r="GS395">
        <v>34.833950000000002</v>
      </c>
      <c r="GT395">
        <v>0.23327400000000001</v>
      </c>
      <c r="GU395">
        <v>20.07779</v>
      </c>
      <c r="GV395" s="1">
        <v>2.979973E-2</v>
      </c>
      <c r="GW395">
        <v>32.288930000000001</v>
      </c>
      <c r="GX395">
        <v>0.24100389999999999</v>
      </c>
      <c r="GY395">
        <v>20.833780000000001</v>
      </c>
      <c r="GZ395" s="1">
        <v>2.8695990000000001E-2</v>
      </c>
      <c r="HA395">
        <v>30.00853</v>
      </c>
      <c r="HB395">
        <v>0.25018089999999998</v>
      </c>
      <c r="HC395">
        <v>21.011279999999999</v>
      </c>
      <c r="HD395" s="1">
        <v>2.8233210000000002E-2</v>
      </c>
      <c r="HE395">
        <v>28.324100000000001</v>
      </c>
      <c r="HF395">
        <v>0.26124069999999999</v>
      </c>
      <c r="HG395">
        <v>20.898019999999999</v>
      </c>
      <c r="HH395" s="1">
        <v>2.8321860000000001E-2</v>
      </c>
      <c r="HI395">
        <v>27.118839999999999</v>
      </c>
      <c r="HJ395">
        <v>0.27409099999999997</v>
      </c>
      <c r="HK395">
        <v>20.220549999999999</v>
      </c>
      <c r="HL395" s="1">
        <v>2.8583520000000001E-2</v>
      </c>
      <c r="HM395">
        <v>26.026610000000002</v>
      </c>
      <c r="HN395">
        <v>0.28920780000000001</v>
      </c>
      <c r="HO395">
        <v>19.75206</v>
      </c>
      <c r="HP395" s="1">
        <v>2.8710289999999999E-2</v>
      </c>
      <c r="HQ395" s="1">
        <v>24.75141</v>
      </c>
      <c r="HR395">
        <v>0.30710700000000002</v>
      </c>
      <c r="HS395">
        <v>19.264869999999998</v>
      </c>
      <c r="HT395" s="1">
        <v>2.8207400000000001E-2</v>
      </c>
      <c r="HU395" s="1">
        <v>22.892140000000001</v>
      </c>
      <c r="HV395">
        <v>0.32544699999999999</v>
      </c>
      <c r="HW395">
        <v>18.665990000000001</v>
      </c>
      <c r="HX395" s="1">
        <v>2.7058970000000002E-2</v>
      </c>
      <c r="HY395" s="1">
        <v>20.64622</v>
      </c>
      <c r="HZ395">
        <v>0.34438570000000002</v>
      </c>
      <c r="IA395">
        <v>18.55293</v>
      </c>
      <c r="IB395" s="1">
        <v>2.567355E-2</v>
      </c>
      <c r="IC395" s="1">
        <v>18.417809999999999</v>
      </c>
      <c r="ID395">
        <v>0.36533369999999998</v>
      </c>
      <c r="IE395">
        <v>18.95326</v>
      </c>
      <c r="IF395" s="1">
        <v>2.4066830000000001E-2</v>
      </c>
      <c r="IG395" s="1">
        <v>16.171479999999999</v>
      </c>
      <c r="IH395">
        <v>0.39012540000000001</v>
      </c>
      <c r="II395">
        <v>19.14808</v>
      </c>
      <c r="IJ395" s="1">
        <v>2.2392800000000001E-2</v>
      </c>
      <c r="IK395" s="1">
        <v>13.938829999999999</v>
      </c>
      <c r="IL395">
        <v>0.420624</v>
      </c>
      <c r="IM395">
        <v>19.319970000000001</v>
      </c>
      <c r="IN395" s="1">
        <v>2.070723E-2</v>
      </c>
      <c r="IO395" s="1">
        <v>11.778829999999999</v>
      </c>
      <c r="IP395">
        <v>0.45678259999999998</v>
      </c>
      <c r="IQ395">
        <v>18.811039999999998</v>
      </c>
      <c r="IR395" s="1">
        <v>1.9072550000000001E-2</v>
      </c>
      <c r="IS395" s="1">
        <v>9.7608409999999992</v>
      </c>
      <c r="IT395">
        <v>0.49805379999999999</v>
      </c>
      <c r="IU395">
        <v>18.37255</v>
      </c>
      <c r="IV395" s="1">
        <v>1.7523070000000002E-2</v>
      </c>
      <c r="IW395" s="1">
        <v>7.9139499999999998</v>
      </c>
      <c r="IX395">
        <v>0.5431532</v>
      </c>
      <c r="IY395">
        <v>18.082899999999999</v>
      </c>
      <c r="IZ395" s="1">
        <v>1.5991169999999999E-2</v>
      </c>
      <c r="JA395" s="1">
        <v>6.2648539999999997</v>
      </c>
      <c r="JB395">
        <v>0.64857799999999999</v>
      </c>
      <c r="JC395">
        <v>18.124839999999999</v>
      </c>
      <c r="JD395" s="1">
        <v>1.4771980000000001E-2</v>
      </c>
      <c r="JE395" s="1">
        <v>5.2542400000000002</v>
      </c>
      <c r="JF395">
        <v>0.70712640000000004</v>
      </c>
      <c r="JG395">
        <v>18.42165</v>
      </c>
      <c r="JH395" s="1">
        <v>1.338084E-2</v>
      </c>
      <c r="JI395" s="1">
        <v>4.5293799999999997</v>
      </c>
      <c r="JJ395">
        <v>0.70621429999999996</v>
      </c>
      <c r="JK395">
        <v>18.85192</v>
      </c>
      <c r="JL395" s="1">
        <v>1.2274230000000001E-2</v>
      </c>
      <c r="JM395" s="1">
        <v>4.155284</v>
      </c>
      <c r="JN395">
        <v>0.7042813</v>
      </c>
      <c r="JO395">
        <v>19.052700000000002</v>
      </c>
      <c r="JP395" s="1">
        <v>1.1261439999999999E-2</v>
      </c>
      <c r="JQ395" s="1">
        <v>3.820147</v>
      </c>
      <c r="JR395">
        <v>0.70199060000000002</v>
      </c>
      <c r="JS395">
        <v>19.391269999999999</v>
      </c>
      <c r="JT395" s="1">
        <v>1.0343110000000001E-2</v>
      </c>
      <c r="JU395" s="1">
        <v>3.5181110000000002</v>
      </c>
      <c r="JV395">
        <v>0.69960279999999997</v>
      </c>
      <c r="JW395">
        <v>19.336010000000002</v>
      </c>
      <c r="JX395" s="1">
        <v>9.5056810000000002E-3</v>
      </c>
      <c r="JY395" s="1">
        <v>3.2429929999999998</v>
      </c>
      <c r="JZ395">
        <v>0.69745559999999995</v>
      </c>
      <c r="KA395">
        <v>18.767880000000002</v>
      </c>
      <c r="KB395" s="1">
        <v>8.6944459999999998E-3</v>
      </c>
      <c r="KC395" s="1">
        <v>2.9743970000000002</v>
      </c>
      <c r="KD395">
        <v>0.69539770000000001</v>
      </c>
      <c r="KE395">
        <v>18.466280000000001</v>
      </c>
      <c r="KF395" s="1">
        <v>7.9855199999999994E-3</v>
      </c>
      <c r="KG395" s="1">
        <v>2.7383459999999999</v>
      </c>
      <c r="KH395">
        <v>0.69420700000000002</v>
      </c>
      <c r="KI395">
        <v>18.39517</v>
      </c>
      <c r="KJ395" s="1">
        <v>7.3186620000000001E-3</v>
      </c>
      <c r="KK395" s="1">
        <v>2.5137670000000001</v>
      </c>
      <c r="KL395">
        <v>0.69353989999999999</v>
      </c>
      <c r="KM395">
        <v>18.779910000000001</v>
      </c>
      <c r="KN395" s="1">
        <v>6.6089390000000003E-3</v>
      </c>
      <c r="KO395" s="1">
        <v>2.2737829999999999</v>
      </c>
      <c r="KP395">
        <v>0.69355520000000004</v>
      </c>
      <c r="KQ395">
        <v>19.52084</v>
      </c>
      <c r="KR395" s="1">
        <v>6.0738010000000002E-3</v>
      </c>
      <c r="KS395" s="1">
        <v>2.0876199999999998</v>
      </c>
      <c r="KT395">
        <v>0.69326080000000001</v>
      </c>
      <c r="KU395">
        <v>20.23237</v>
      </c>
      <c r="KV395" s="1">
        <v>5.585919E-3</v>
      </c>
      <c r="KW395" s="1">
        <v>1.921522</v>
      </c>
      <c r="KX395">
        <v>0.69314529999999996</v>
      </c>
      <c r="KY395">
        <v>20.734829999999999</v>
      </c>
      <c r="KZ395" s="1">
        <v>5.117084E-3</v>
      </c>
      <c r="LA395" s="1">
        <v>1.762097</v>
      </c>
      <c r="LB395">
        <v>0.69398020000000005</v>
      </c>
      <c r="LC395">
        <v>20.631920000000001</v>
      </c>
      <c r="LD395" s="1">
        <v>4.6666479999999998E-3</v>
      </c>
      <c r="LE395" s="1">
        <v>1.607278</v>
      </c>
      <c r="LF395">
        <v>0.69483640000000002</v>
      </c>
      <c r="LG395">
        <v>20.128060000000001</v>
      </c>
      <c r="LH395" s="1">
        <v>4.2325330000000001E-3</v>
      </c>
      <c r="LI395" s="1">
        <v>1.457419</v>
      </c>
      <c r="LJ395">
        <v>0.69538149999999999</v>
      </c>
      <c r="LK395">
        <v>19.843219999999999</v>
      </c>
      <c r="LL395" s="1">
        <v>3.8050639999999999E-3</v>
      </c>
      <c r="LM395" s="1">
        <v>1.310751</v>
      </c>
      <c r="LN395">
        <v>0.69564320000000002</v>
      </c>
      <c r="LO395">
        <v>19.816279999999999</v>
      </c>
      <c r="LP395" s="1">
        <v>3.3836539999999998E-3</v>
      </c>
      <c r="LQ395" s="1">
        <v>1.1667620000000001</v>
      </c>
      <c r="LR395">
        <v>0.69537640000000001</v>
      </c>
      <c r="LS395">
        <v>20.61448</v>
      </c>
      <c r="LT395" s="1">
        <v>2.9691219999999998E-3</v>
      </c>
      <c r="LU395" s="1">
        <v>1.0257130000000001</v>
      </c>
      <c r="LV395">
        <v>0.69527459999999996</v>
      </c>
      <c r="LW395">
        <v>21.47878</v>
      </c>
      <c r="LX395" s="1">
        <v>2.5658669999999999E-3</v>
      </c>
      <c r="LY395" s="1">
        <v>0.88789879999999999</v>
      </c>
      <c r="LZ395">
        <v>0.69524260000000004</v>
      </c>
      <c r="MA395">
        <v>22.206959999999999</v>
      </c>
      <c r="MB395" s="1">
        <v>2.1792489999999999E-3</v>
      </c>
      <c r="MC395" s="1">
        <v>0.75536979999999998</v>
      </c>
      <c r="MD395">
        <v>0.69508599999999998</v>
      </c>
      <c r="ME395">
        <v>22.548349999999999</v>
      </c>
      <c r="MF395" s="1">
        <v>1.8238180000000001E-3</v>
      </c>
      <c r="MG395" s="1">
        <v>0.63316760000000005</v>
      </c>
      <c r="MH395">
        <v>0.69509189999999998</v>
      </c>
      <c r="MI395">
        <v>22.289490000000001</v>
      </c>
      <c r="MJ395" s="1">
        <v>1.5138739999999999E-3</v>
      </c>
      <c r="MK395" s="1">
        <v>0.52601940000000003</v>
      </c>
      <c r="ML395">
        <v>0.69558070000000005</v>
      </c>
      <c r="MM395">
        <v>21.595649999999999</v>
      </c>
      <c r="MN395" s="1">
        <v>1.258126E-3</v>
      </c>
      <c r="MO395" s="1">
        <v>0.43691750000000001</v>
      </c>
      <c r="MP395">
        <v>0.6960906</v>
      </c>
      <c r="MQ395">
        <v>21.161100000000001</v>
      </c>
      <c r="MR395" s="1">
        <v>1.057653E-3</v>
      </c>
      <c r="MS395" s="1">
        <v>0.36693310000000001</v>
      </c>
      <c r="MT395">
        <v>0.69696139999999995</v>
      </c>
      <c r="MU395">
        <v>21.012709999999998</v>
      </c>
      <c r="MV395" s="1">
        <v>9.0655689999999997E-4</v>
      </c>
      <c r="MW395" s="1">
        <v>0.3138918</v>
      </c>
      <c r="MX395">
        <v>0.69771859999999997</v>
      </c>
      <c r="MY395">
        <v>21.605119999999999</v>
      </c>
      <c r="MZ395" s="1">
        <v>7.9363440000000001E-4</v>
      </c>
      <c r="NA395" s="1">
        <v>0.27432230000000002</v>
      </c>
      <c r="NB395">
        <v>0.69845579999999996</v>
      </c>
      <c r="NC395">
        <v>21.653040000000001</v>
      </c>
      <c r="ND395" s="1">
        <v>7.0778789999999996E-4</v>
      </c>
      <c r="NE395" s="1">
        <v>0.244224</v>
      </c>
      <c r="NF395">
        <v>0.69928060000000003</v>
      </c>
      <c r="NG395">
        <v>22.087309999999999</v>
      </c>
      <c r="NH395" s="1">
        <v>6.4000890000000005E-4</v>
      </c>
      <c r="NI395" s="1">
        <v>0.22048139999999999</v>
      </c>
      <c r="NJ395">
        <v>0.70030329999999996</v>
      </c>
      <c r="NK395">
        <v>22.25168</v>
      </c>
      <c r="NL395" s="1">
        <v>5.8461099999999996E-4</v>
      </c>
      <c r="NM395" s="1">
        <v>0.20103969999999999</v>
      </c>
      <c r="NN395">
        <v>0.7014186</v>
      </c>
      <c r="NO395">
        <v>21.890350000000002</v>
      </c>
      <c r="NP395" s="1">
        <v>5.3823429999999995E-4</v>
      </c>
      <c r="NQ395" s="1">
        <v>0.18473390000000001</v>
      </c>
      <c r="NR395">
        <v>0.70273509999999995</v>
      </c>
      <c r="NS395">
        <v>21.202390000000001</v>
      </c>
      <c r="NT395" s="1">
        <v>4.9905719999999998E-4</v>
      </c>
      <c r="NU395" s="1">
        <v>0.1708993</v>
      </c>
      <c r="NV395">
        <v>0.70406279999999999</v>
      </c>
      <c r="NW395">
        <v>20.763490000000001</v>
      </c>
      <c r="NX395" s="1">
        <v>4.6580789999999998E-4</v>
      </c>
      <c r="NY395" s="1">
        <v>0.15914880000000001</v>
      </c>
      <c r="NZ395">
        <v>0.70542899999999997</v>
      </c>
      <c r="OA395">
        <v>20.733779999999999</v>
      </c>
      <c r="OB395" s="1">
        <v>4.373216E-4</v>
      </c>
      <c r="OC395" s="1">
        <v>0.14906140000000001</v>
      </c>
      <c r="OD395">
        <v>0.70680739999999997</v>
      </c>
      <c r="OE395">
        <v>21.66489</v>
      </c>
      <c r="OF395" s="1">
        <v>4.1253109999999998E-4</v>
      </c>
      <c r="OG395" s="1">
        <v>0.14028109999999999</v>
      </c>
      <c r="OH395">
        <v>0.70816619999999997</v>
      </c>
      <c r="OI395">
        <v>22.746600000000001</v>
      </c>
      <c r="OJ395" s="1">
        <v>3.9056490000000002E-4</v>
      </c>
      <c r="OK395" s="1">
        <v>0.13249430000000001</v>
      </c>
    </row>
    <row r="396" spans="1:401" x14ac:dyDescent="0.35">
      <c r="A396">
        <v>405</v>
      </c>
      <c r="B396" t="s">
        <v>4</v>
      </c>
      <c r="C396" t="s">
        <v>364</v>
      </c>
      <c r="D396" t="s">
        <v>403</v>
      </c>
      <c r="E396">
        <v>919.92600000000004</v>
      </c>
      <c r="F396">
        <v>0.24659310000000001</v>
      </c>
      <c r="G396">
        <v>17.664380000000001</v>
      </c>
      <c r="H396">
        <v>0</v>
      </c>
      <c r="I396">
        <v>0</v>
      </c>
      <c r="J396">
        <v>0.24655969999999999</v>
      </c>
      <c r="K396">
        <v>18.729279999999999</v>
      </c>
      <c r="L396">
        <v>0</v>
      </c>
      <c r="M396">
        <v>0</v>
      </c>
      <c r="N396">
        <v>0.2464934</v>
      </c>
      <c r="O396">
        <v>19.613800000000001</v>
      </c>
      <c r="P396">
        <v>0</v>
      </c>
      <c r="Q396">
        <v>0</v>
      </c>
      <c r="R396">
        <v>0.24643519999999999</v>
      </c>
      <c r="S396">
        <v>20.179500000000001</v>
      </c>
      <c r="T396">
        <v>0</v>
      </c>
      <c r="U396">
        <v>0</v>
      </c>
      <c r="V396">
        <v>0.24637310000000001</v>
      </c>
      <c r="W396">
        <v>20.545089999999998</v>
      </c>
      <c r="X396">
        <v>0</v>
      </c>
      <c r="Y396">
        <v>0</v>
      </c>
      <c r="Z396">
        <v>0.2463235</v>
      </c>
      <c r="AA396">
        <v>20.307510000000001</v>
      </c>
      <c r="AB396">
        <v>0</v>
      </c>
      <c r="AC396">
        <v>0</v>
      </c>
      <c r="AD396">
        <v>0.24624299999999999</v>
      </c>
      <c r="AE396">
        <v>19.507069999999999</v>
      </c>
      <c r="AF396">
        <v>0</v>
      </c>
      <c r="AG396">
        <v>0</v>
      </c>
      <c r="AH396">
        <v>0.24619579999999999</v>
      </c>
      <c r="AI396">
        <v>18.920470000000002</v>
      </c>
      <c r="AJ396">
        <v>0</v>
      </c>
      <c r="AK396">
        <v>0</v>
      </c>
      <c r="AL396">
        <v>0.24616779999999999</v>
      </c>
      <c r="AM396">
        <v>18.698789999999999</v>
      </c>
      <c r="AN396">
        <v>0</v>
      </c>
      <c r="AO396">
        <v>0</v>
      </c>
      <c r="AP396">
        <v>0.24613550000000001</v>
      </c>
      <c r="AQ396">
        <v>19.571100000000001</v>
      </c>
      <c r="AR396">
        <v>0</v>
      </c>
      <c r="AS396">
        <v>0</v>
      </c>
      <c r="AT396">
        <v>0.24612539999999999</v>
      </c>
      <c r="AU396">
        <v>20.723980000000001</v>
      </c>
      <c r="AV396">
        <v>0</v>
      </c>
      <c r="AW396">
        <v>0</v>
      </c>
      <c r="AX396">
        <v>0.24612619999999999</v>
      </c>
      <c r="AY396">
        <v>21.444289999999999</v>
      </c>
      <c r="AZ396">
        <v>0</v>
      </c>
      <c r="BA396">
        <v>0</v>
      </c>
      <c r="BB396">
        <v>0.24630070000000001</v>
      </c>
      <c r="BC396">
        <v>21.777069999999998</v>
      </c>
      <c r="BD396">
        <v>0</v>
      </c>
      <c r="BE396">
        <v>0</v>
      </c>
      <c r="BF396">
        <v>0.24639130000000001</v>
      </c>
      <c r="BG396">
        <v>21.240400000000001</v>
      </c>
      <c r="BH396">
        <v>0</v>
      </c>
      <c r="BI396">
        <v>0</v>
      </c>
      <c r="BJ396">
        <v>0.24648339999999999</v>
      </c>
      <c r="BK396">
        <v>20.292940000000002</v>
      </c>
      <c r="BL396">
        <v>0</v>
      </c>
      <c r="BM396">
        <v>0</v>
      </c>
      <c r="BN396">
        <v>0.24659710000000001</v>
      </c>
      <c r="BO396">
        <v>19.684370000000001</v>
      </c>
      <c r="BP396">
        <v>0</v>
      </c>
      <c r="BQ396">
        <v>0</v>
      </c>
      <c r="BR396">
        <v>0.24670510000000001</v>
      </c>
      <c r="BS396">
        <v>19.517209999999999</v>
      </c>
      <c r="BT396">
        <v>0</v>
      </c>
      <c r="BU396">
        <v>0</v>
      </c>
      <c r="BV396">
        <v>0.24680360000000001</v>
      </c>
      <c r="BW396">
        <v>20.134450000000001</v>
      </c>
      <c r="BX396">
        <v>0</v>
      </c>
      <c r="BY396">
        <v>0</v>
      </c>
      <c r="BZ396">
        <v>0.24684619999999999</v>
      </c>
      <c r="CA396">
        <v>20.536269999999998</v>
      </c>
      <c r="CB396">
        <v>0</v>
      </c>
      <c r="CC396">
        <v>0</v>
      </c>
      <c r="CD396">
        <v>0.2469326</v>
      </c>
      <c r="CE396">
        <v>20.835599999999999</v>
      </c>
      <c r="CF396">
        <v>1.614346E-30</v>
      </c>
      <c r="CG396">
        <v>1.361489E-27</v>
      </c>
      <c r="CH396">
        <v>0.24694550000000001</v>
      </c>
      <c r="CI396">
        <v>20.51004</v>
      </c>
      <c r="CJ396" s="1">
        <v>6.132688E-25</v>
      </c>
      <c r="CK396" s="1">
        <v>5.1687030000000004E-22</v>
      </c>
      <c r="CL396">
        <v>0.2468717</v>
      </c>
      <c r="CM396">
        <v>19.827829999999999</v>
      </c>
      <c r="CN396" s="1">
        <v>9.6245690000000001E-18</v>
      </c>
      <c r="CO396" s="1">
        <v>7.5123500000000007E-15</v>
      </c>
      <c r="CP396">
        <v>0.24685099999999999</v>
      </c>
      <c r="CQ396">
        <v>19.23272</v>
      </c>
      <c r="CR396" s="1">
        <v>2.7576349999999998E-13</v>
      </c>
      <c r="CS396" s="1">
        <v>1.8689819999999999E-10</v>
      </c>
      <c r="CT396">
        <v>0.24683099999999999</v>
      </c>
      <c r="CU396">
        <v>18.838989999999999</v>
      </c>
      <c r="CV396" s="1">
        <v>4.8497279999999999E-10</v>
      </c>
      <c r="CW396" s="1">
        <v>3.2655070000000002E-7</v>
      </c>
      <c r="CX396">
        <v>0.2469461</v>
      </c>
      <c r="CY396">
        <v>18.654299999999999</v>
      </c>
      <c r="CZ396" s="1">
        <v>1.8052840000000001E-7</v>
      </c>
      <c r="DA396" s="1">
        <v>1.2286290000000001E-4</v>
      </c>
      <c r="DB396">
        <v>0.24715599999999999</v>
      </c>
      <c r="DC396">
        <v>19.31549</v>
      </c>
      <c r="DD396" s="1">
        <v>2.1423209999999999E-5</v>
      </c>
      <c r="DE396" s="1">
        <v>1.482674E-2</v>
      </c>
      <c r="DF396">
        <v>0.2472414</v>
      </c>
      <c r="DG396">
        <v>19.56232</v>
      </c>
      <c r="DH396" s="1">
        <v>1.023553E-3</v>
      </c>
      <c r="DI396" s="1">
        <v>0.72317209999999998</v>
      </c>
      <c r="DJ396">
        <v>0.24725910000000001</v>
      </c>
      <c r="DK396">
        <v>19.745039999999999</v>
      </c>
      <c r="DL396" s="1">
        <v>2.3024389999999999E-2</v>
      </c>
      <c r="DM396" s="1">
        <v>16.611509999999999</v>
      </c>
      <c r="DN396">
        <v>0.24721280000000001</v>
      </c>
      <c r="DO396">
        <v>19.872409999999999</v>
      </c>
      <c r="DP396" s="1">
        <v>0.2724779</v>
      </c>
      <c r="DQ396">
        <v>200.8519</v>
      </c>
      <c r="DR396">
        <v>0.24709449999999999</v>
      </c>
      <c r="DS396">
        <v>19.531590000000001</v>
      </c>
      <c r="DT396" s="1">
        <v>1.8523419999999999</v>
      </c>
      <c r="DU396">
        <v>1395.9079999999999</v>
      </c>
      <c r="DV396">
        <v>0.24686050000000001</v>
      </c>
      <c r="DW396">
        <v>18.82807</v>
      </c>
      <c r="DX396" s="1">
        <v>7.78843</v>
      </c>
      <c r="DY396">
        <v>5995</v>
      </c>
      <c r="DZ396">
        <v>0.24657390000000001</v>
      </c>
      <c r="EA396">
        <v>18.31071</v>
      </c>
      <c r="EB396">
        <v>21.521879999999999</v>
      </c>
      <c r="EC396">
        <v>16913.13</v>
      </c>
      <c r="ED396">
        <v>0.24623149999999999</v>
      </c>
      <c r="EE396">
        <v>18.312709999999999</v>
      </c>
      <c r="EF396">
        <v>41.20317</v>
      </c>
      <c r="EG396">
        <v>33028.06</v>
      </c>
      <c r="EH396">
        <v>0.24588309999999999</v>
      </c>
      <c r="EI396">
        <v>19.578579999999999</v>
      </c>
      <c r="EJ396">
        <v>57.113379999999999</v>
      </c>
      <c r="EK396">
        <v>46651.13</v>
      </c>
      <c r="EL396">
        <v>0.24574960000000001</v>
      </c>
      <c r="EM396">
        <v>20.51389</v>
      </c>
      <c r="EN396">
        <v>59.676569999999998</v>
      </c>
      <c r="EO396">
        <v>49563.29</v>
      </c>
      <c r="EP396">
        <v>0.24545020000000001</v>
      </c>
      <c r="EQ396">
        <v>21.074960000000001</v>
      </c>
      <c r="ER396">
        <v>48.703890000000001</v>
      </c>
      <c r="ES396">
        <v>41097.019999999997</v>
      </c>
      <c r="ET396">
        <v>0.24508269999999999</v>
      </c>
      <c r="EU396">
        <v>21.623049999999999</v>
      </c>
      <c r="EV396">
        <v>32.191360000000003</v>
      </c>
      <c r="EW396">
        <v>27551.54</v>
      </c>
      <c r="EX396">
        <v>0.2446459</v>
      </c>
      <c r="EY396">
        <v>21.281330000000001</v>
      </c>
      <c r="EZ396">
        <v>17.837230000000002</v>
      </c>
      <c r="FA396">
        <v>15457.66</v>
      </c>
      <c r="FB396">
        <v>0.2441046</v>
      </c>
      <c r="FC396">
        <v>20.187519999999999</v>
      </c>
      <c r="FD396">
        <v>8.5726069999999996</v>
      </c>
      <c r="FE396">
        <v>7505.1120000000001</v>
      </c>
      <c r="FF396">
        <v>0.2435657</v>
      </c>
      <c r="FG396">
        <v>19.547879999999999</v>
      </c>
      <c r="FH396">
        <v>3.6989610000000002</v>
      </c>
      <c r="FI396">
        <v>3263.6379999999999</v>
      </c>
      <c r="FJ396">
        <v>0.24297560000000001</v>
      </c>
      <c r="FK396">
        <v>19.395250000000001</v>
      </c>
      <c r="FL396">
        <v>1.4869840000000001</v>
      </c>
      <c r="FM396">
        <v>1317.498</v>
      </c>
      <c r="FN396">
        <v>0.24234729999999999</v>
      </c>
      <c r="FO396">
        <v>20.46941</v>
      </c>
      <c r="FP396">
        <v>0.58187820000000001</v>
      </c>
      <c r="FQ396">
        <v>515.65750000000003</v>
      </c>
      <c r="FR396">
        <v>0.2416857</v>
      </c>
      <c r="FS396">
        <v>21.497730000000001</v>
      </c>
      <c r="FT396">
        <v>0.23629829999999999</v>
      </c>
      <c r="FU396">
        <v>208.09010000000001</v>
      </c>
      <c r="FV396">
        <v>0.24120079999999999</v>
      </c>
      <c r="FW396">
        <v>21.996980000000001</v>
      </c>
      <c r="FX396">
        <v>0.109455</v>
      </c>
      <c r="FY396">
        <v>94.868840000000006</v>
      </c>
      <c r="FZ396">
        <v>0.24072969999999999</v>
      </c>
      <c r="GA396">
        <v>22.291070000000001</v>
      </c>
      <c r="GB396">
        <v>6.3271659999999993E-2</v>
      </c>
      <c r="GC396">
        <v>53.406730000000003</v>
      </c>
      <c r="GD396">
        <v>0.24021149999999999</v>
      </c>
      <c r="GE396">
        <v>21.659109999999998</v>
      </c>
      <c r="GF396">
        <v>4.5777640000000001E-2</v>
      </c>
      <c r="GG396">
        <v>37.708359999999999</v>
      </c>
      <c r="GH396">
        <v>0.23976040000000001</v>
      </c>
      <c r="GI396">
        <v>20.663869999999999</v>
      </c>
      <c r="GJ396">
        <v>3.8377389999999997E-2</v>
      </c>
      <c r="GK396">
        <v>31.06522</v>
      </c>
      <c r="GL396">
        <v>0.2392724</v>
      </c>
      <c r="GM396">
        <v>20.005859999999998</v>
      </c>
      <c r="GN396">
        <v>3.4482289999999999E-2</v>
      </c>
      <c r="GO396">
        <v>27.56372</v>
      </c>
      <c r="GP396">
        <v>0.23858119999999999</v>
      </c>
      <c r="GQ396">
        <v>19.857040000000001</v>
      </c>
      <c r="GR396" s="1">
        <v>3.2077899999999999E-2</v>
      </c>
      <c r="GS396">
        <v>25.357189999999999</v>
      </c>
      <c r="GT396">
        <v>0.24121670000000001</v>
      </c>
      <c r="GU396">
        <v>20.084160000000001</v>
      </c>
      <c r="GV396" s="1">
        <v>3.037194E-2</v>
      </c>
      <c r="GW396">
        <v>23.586549999999999</v>
      </c>
      <c r="GX396">
        <v>0.24944630000000001</v>
      </c>
      <c r="GY396">
        <v>20.894950000000001</v>
      </c>
      <c r="GZ396" s="1">
        <v>2.917515E-2</v>
      </c>
      <c r="HA396">
        <v>21.960640000000001</v>
      </c>
      <c r="HB396">
        <v>0.2593763</v>
      </c>
      <c r="HC396">
        <v>21.123249999999999</v>
      </c>
      <c r="HD396" s="1">
        <v>2.8580540000000001E-2</v>
      </c>
      <c r="HE396">
        <v>20.740130000000001</v>
      </c>
      <c r="HF396">
        <v>0.27154820000000002</v>
      </c>
      <c r="HG396">
        <v>21.04899</v>
      </c>
      <c r="HH396" s="1">
        <v>2.859561E-2</v>
      </c>
      <c r="HI396">
        <v>19.892430000000001</v>
      </c>
      <c r="HJ396">
        <v>0.28590840000000001</v>
      </c>
      <c r="HK396">
        <v>20.3597</v>
      </c>
      <c r="HL396" s="1">
        <v>2.8868410000000001E-2</v>
      </c>
      <c r="HM396">
        <v>19.17258</v>
      </c>
      <c r="HN396">
        <v>0.30299130000000002</v>
      </c>
      <c r="HO396">
        <v>19.860800000000001</v>
      </c>
      <c r="HP396" s="1">
        <v>2.9070789999999999E-2</v>
      </c>
      <c r="HQ396" s="1">
        <v>18.34301</v>
      </c>
      <c r="HR396">
        <v>0.32384239999999997</v>
      </c>
      <c r="HS396">
        <v>19.3748</v>
      </c>
      <c r="HT396" s="1">
        <v>2.8731799999999998E-2</v>
      </c>
      <c r="HU396" s="1">
        <v>17.111540000000002</v>
      </c>
      <c r="HV396">
        <v>0.34615560000000001</v>
      </c>
      <c r="HW396">
        <v>18.75102</v>
      </c>
      <c r="HX396" s="1">
        <v>2.7615609999999999E-2</v>
      </c>
      <c r="HY396" s="1">
        <v>15.48929</v>
      </c>
      <c r="HZ396">
        <v>0.37039840000000002</v>
      </c>
      <c r="IA396">
        <v>18.611090000000001</v>
      </c>
      <c r="IB396" s="1">
        <v>2.6239180000000001E-2</v>
      </c>
      <c r="IC396" s="1">
        <v>13.8423</v>
      </c>
      <c r="ID396">
        <v>0.39862340000000002</v>
      </c>
      <c r="IE396">
        <v>19.034389999999998</v>
      </c>
      <c r="IF396" s="1">
        <v>2.4643370000000001E-2</v>
      </c>
      <c r="IG396" s="1">
        <v>12.14959</v>
      </c>
      <c r="IH396">
        <v>0.43566759999999999</v>
      </c>
      <c r="II396">
        <v>19.211279999999999</v>
      </c>
      <c r="IJ396" s="1">
        <v>2.292698E-2</v>
      </c>
      <c r="IK396" s="1">
        <v>10.594379999999999</v>
      </c>
      <c r="IL396">
        <v>0.4858519</v>
      </c>
      <c r="IM396">
        <v>19.415849999999999</v>
      </c>
      <c r="IN396" s="1">
        <v>2.1220010000000001E-2</v>
      </c>
      <c r="IO396" s="1">
        <v>9.3101479999999999</v>
      </c>
      <c r="IP396">
        <v>0.55668550000000006</v>
      </c>
      <c r="IQ396">
        <v>18.90279</v>
      </c>
      <c r="IR396" s="1">
        <v>1.9551010000000001E-2</v>
      </c>
      <c r="IS396" s="1">
        <v>8.0734019999999997</v>
      </c>
      <c r="IT396">
        <v>0.66468760000000005</v>
      </c>
      <c r="IU396">
        <v>18.412230000000001</v>
      </c>
      <c r="IV396" s="1">
        <v>1.7965579999999998E-2</v>
      </c>
      <c r="IW396" s="1">
        <v>6.9023640000000004</v>
      </c>
      <c r="IX396">
        <v>0.82397600000000004</v>
      </c>
      <c r="IY396">
        <v>18.07368</v>
      </c>
      <c r="IZ396" s="1">
        <v>1.6306230000000001E-2</v>
      </c>
      <c r="JA396" s="1">
        <v>5.7834269999999997</v>
      </c>
      <c r="JB396">
        <v>0.82302120000000001</v>
      </c>
      <c r="JC396">
        <v>18.003720000000001</v>
      </c>
      <c r="JD396" s="1">
        <v>1.502734E-2</v>
      </c>
      <c r="JE396" s="1">
        <v>5.2951300000000003</v>
      </c>
      <c r="JF396">
        <v>0.82179650000000004</v>
      </c>
      <c r="JG396">
        <v>18.300329999999999</v>
      </c>
      <c r="JH396" s="1">
        <v>1.3527320000000001E-2</v>
      </c>
      <c r="JI396" s="1">
        <v>4.7696490000000002</v>
      </c>
      <c r="JJ396">
        <v>0.81992730000000003</v>
      </c>
      <c r="JK396">
        <v>18.756060000000002</v>
      </c>
      <c r="JL396" s="1">
        <v>1.240193E-2</v>
      </c>
      <c r="JM396" s="1">
        <v>4.3689119999999999</v>
      </c>
      <c r="JN396">
        <v>0.8169208</v>
      </c>
      <c r="JO396">
        <v>18.964759999999998</v>
      </c>
      <c r="JP396" s="1">
        <v>1.1379240000000001E-2</v>
      </c>
      <c r="JQ396" s="1">
        <v>4.0146790000000001</v>
      </c>
      <c r="JR396">
        <v>0.8133513</v>
      </c>
      <c r="JS396">
        <v>19.304130000000001</v>
      </c>
      <c r="JT396" s="1">
        <v>1.0450569999999999E-2</v>
      </c>
      <c r="JU396" s="1">
        <v>3.6955179999999999</v>
      </c>
      <c r="JV396">
        <v>0.80989040000000001</v>
      </c>
      <c r="JW396">
        <v>19.252020000000002</v>
      </c>
      <c r="JX396" s="1">
        <v>9.6061410000000003E-3</v>
      </c>
      <c r="JY396" s="1">
        <v>3.4046379999999998</v>
      </c>
      <c r="JZ396">
        <v>0.80689299999999997</v>
      </c>
      <c r="KA396">
        <v>18.658180000000002</v>
      </c>
      <c r="KB396" s="1">
        <v>8.7915149999999997E-3</v>
      </c>
      <c r="KC396" s="1">
        <v>3.1217809999999999</v>
      </c>
      <c r="KD396">
        <v>0.80397240000000003</v>
      </c>
      <c r="KE396">
        <v>18.31663</v>
      </c>
      <c r="KF396" s="1">
        <v>8.0670180000000005E-3</v>
      </c>
      <c r="KG396" s="1">
        <v>2.8685990000000001</v>
      </c>
      <c r="KH396">
        <v>0.80256190000000005</v>
      </c>
      <c r="KI396">
        <v>18.23488</v>
      </c>
      <c r="KJ396" s="1">
        <v>7.4000740000000004E-3</v>
      </c>
      <c r="KK396" s="1">
        <v>2.631151</v>
      </c>
      <c r="KL396">
        <v>0.80134090000000002</v>
      </c>
      <c r="KM396">
        <v>18.668299999999999</v>
      </c>
      <c r="KN396" s="1">
        <v>6.6899769999999997E-3</v>
      </c>
      <c r="KO396" s="1">
        <v>2.3855749999999998</v>
      </c>
      <c r="KP396">
        <v>0.80028549999999998</v>
      </c>
      <c r="KQ396">
        <v>19.373159999999999</v>
      </c>
      <c r="KR396" s="1">
        <v>6.1385179999999999E-3</v>
      </c>
      <c r="KS396" s="1">
        <v>2.1841200000000001</v>
      </c>
      <c r="KT396">
        <v>0.79911140000000003</v>
      </c>
      <c r="KU396">
        <v>20.099209999999999</v>
      </c>
      <c r="KV396" s="1">
        <v>5.6462220000000002E-3</v>
      </c>
      <c r="KW396" s="1">
        <v>2.0106220000000001</v>
      </c>
      <c r="KX396">
        <v>0.79808120000000005</v>
      </c>
      <c r="KY396">
        <v>20.605139999999999</v>
      </c>
      <c r="KZ396" s="1">
        <v>5.174517E-3</v>
      </c>
      <c r="LA396" s="1">
        <v>1.8442609999999999</v>
      </c>
      <c r="LB396">
        <v>0.7973886</v>
      </c>
      <c r="LC396">
        <v>20.515999999999998</v>
      </c>
      <c r="LD396" s="1">
        <v>4.7235100000000002E-3</v>
      </c>
      <c r="LE396" s="1">
        <v>1.6846570000000001</v>
      </c>
      <c r="LF396">
        <v>0.79694770000000004</v>
      </c>
      <c r="LG396">
        <v>19.995719999999999</v>
      </c>
      <c r="LH396" s="1">
        <v>4.2853489999999999E-3</v>
      </c>
      <c r="LI396" s="1">
        <v>1.5282469999999999</v>
      </c>
      <c r="LJ396">
        <v>0.79643339999999996</v>
      </c>
      <c r="LK396">
        <v>19.697890000000001</v>
      </c>
      <c r="LL396" s="1">
        <v>3.8559179999999998E-3</v>
      </c>
      <c r="LM396" s="1">
        <v>1.3757379999999999</v>
      </c>
      <c r="LN396">
        <v>0.79568170000000005</v>
      </c>
      <c r="LO396">
        <v>19.673760000000001</v>
      </c>
      <c r="LP396" s="1">
        <v>3.4331769999999999E-3</v>
      </c>
      <c r="LQ396" s="1">
        <v>1.226264</v>
      </c>
      <c r="LR396">
        <v>0.79436119999999999</v>
      </c>
      <c r="LS396">
        <v>20.477239999999998</v>
      </c>
      <c r="LT396" s="1">
        <v>3.017189E-3</v>
      </c>
      <c r="LU396" s="1">
        <v>1.07992</v>
      </c>
      <c r="LV396">
        <v>0.79336850000000003</v>
      </c>
      <c r="LW396">
        <v>21.368079999999999</v>
      </c>
      <c r="LX396" s="1">
        <v>2.6121899999999999E-3</v>
      </c>
      <c r="LY396" s="1">
        <v>0.93663289999999999</v>
      </c>
      <c r="LZ396">
        <v>0.79242939999999995</v>
      </c>
      <c r="MA396">
        <v>22.129180000000002</v>
      </c>
      <c r="MB396" s="1">
        <v>2.2228909999999998E-3</v>
      </c>
      <c r="MC396" s="1">
        <v>0.79862290000000002</v>
      </c>
      <c r="MD396">
        <v>0.79138430000000004</v>
      </c>
      <c r="ME396">
        <v>22.489339999999999</v>
      </c>
      <c r="MF396" s="1">
        <v>1.8630229999999999E-3</v>
      </c>
      <c r="MG396" s="1">
        <v>0.67056789999999999</v>
      </c>
      <c r="MH396">
        <v>0.79058879999999998</v>
      </c>
      <c r="MI396">
        <v>22.243189999999998</v>
      </c>
      <c r="MJ396" s="1">
        <v>1.547245E-3</v>
      </c>
      <c r="MK396" s="1">
        <v>0.55753229999999998</v>
      </c>
      <c r="ML396">
        <v>0.79050189999999998</v>
      </c>
      <c r="MM396">
        <v>21.54082</v>
      </c>
      <c r="MN396" s="1">
        <v>1.285071E-3</v>
      </c>
      <c r="MO396" s="1">
        <v>0.46279429999999999</v>
      </c>
      <c r="MP396">
        <v>0.79032259999999999</v>
      </c>
      <c r="MQ396">
        <v>21.08821</v>
      </c>
      <c r="MR396" s="1">
        <v>1.0783539999999999E-3</v>
      </c>
      <c r="MS396" s="1">
        <v>0.38797979999999999</v>
      </c>
      <c r="MT396">
        <v>0.79076729999999995</v>
      </c>
      <c r="MU396">
        <v>20.94313</v>
      </c>
      <c r="MV396" s="1">
        <v>9.2225070000000002E-4</v>
      </c>
      <c r="MW396" s="1">
        <v>0.331179</v>
      </c>
      <c r="MX396">
        <v>0.79095300000000002</v>
      </c>
      <c r="MY396">
        <v>21.537320000000001</v>
      </c>
      <c r="MZ396" s="1">
        <v>8.0536599999999996E-4</v>
      </c>
      <c r="NA396" s="1">
        <v>0.28871910000000001</v>
      </c>
      <c r="NB396">
        <v>0.79126289999999999</v>
      </c>
      <c r="NC396">
        <v>21.622430000000001</v>
      </c>
      <c r="ND396" s="1">
        <v>7.1685409999999998E-4</v>
      </c>
      <c r="NE396" s="1">
        <v>0.25654349999999998</v>
      </c>
      <c r="NF396">
        <v>0.79172969999999998</v>
      </c>
      <c r="NG396">
        <v>22.081309999999998</v>
      </c>
      <c r="NH396" s="1">
        <v>6.4727540000000003E-4</v>
      </c>
      <c r="NI396" s="1">
        <v>0.23126240000000001</v>
      </c>
      <c r="NJ396">
        <v>0.79247489999999998</v>
      </c>
      <c r="NK396">
        <v>22.2745</v>
      </c>
      <c r="NL396" s="1">
        <v>5.9062130000000004E-4</v>
      </c>
      <c r="NM396" s="1">
        <v>0.21065429999999999</v>
      </c>
      <c r="NN396">
        <v>0.79339029999999999</v>
      </c>
      <c r="NO396">
        <v>21.932490000000001</v>
      </c>
      <c r="NP396" s="1">
        <v>5.4328779999999999E-4</v>
      </c>
      <c r="NQ396" s="1">
        <v>0.1934072</v>
      </c>
      <c r="NR396">
        <v>0.7945681</v>
      </c>
      <c r="NS396">
        <v>21.222300000000001</v>
      </c>
      <c r="NT396" s="1">
        <v>5.0334040000000004E-4</v>
      </c>
      <c r="NU396" s="1">
        <v>0.17879880000000001</v>
      </c>
      <c r="NV396">
        <v>0.79577989999999998</v>
      </c>
      <c r="NW396">
        <v>20.752659999999999</v>
      </c>
      <c r="NX396" s="1">
        <v>4.6941879999999999E-4</v>
      </c>
      <c r="NY396" s="1">
        <v>0.16637769999999999</v>
      </c>
      <c r="NZ396">
        <v>0.79712329999999998</v>
      </c>
      <c r="OA396">
        <v>20.713899999999999</v>
      </c>
      <c r="OB396" s="1">
        <v>4.4042210000000003E-4</v>
      </c>
      <c r="OC396" s="1">
        <v>0.15574289999999999</v>
      </c>
      <c r="OD396">
        <v>0.79856309999999997</v>
      </c>
      <c r="OE396">
        <v>21.640699999999999</v>
      </c>
      <c r="OF396" s="1">
        <v>4.1524120000000002E-4</v>
      </c>
      <c r="OG396" s="1">
        <v>0.1465021</v>
      </c>
      <c r="OH396">
        <v>0.79998139999999995</v>
      </c>
      <c r="OI396">
        <v>22.750309999999999</v>
      </c>
      <c r="OJ396" s="1">
        <v>3.9297369999999999E-4</v>
      </c>
      <c r="OK396" s="1">
        <v>0.13832040000000001</v>
      </c>
    </row>
    <row r="397" spans="1:401" x14ac:dyDescent="0.35">
      <c r="A397">
        <v>406</v>
      </c>
      <c r="B397" t="s">
        <v>4</v>
      </c>
      <c r="C397" t="s">
        <v>364</v>
      </c>
      <c r="D397" t="s">
        <v>404</v>
      </c>
      <c r="E397">
        <v>921.25490000000002</v>
      </c>
      <c r="F397">
        <v>0.33842630000000001</v>
      </c>
      <c r="G397">
        <v>17.611180000000001</v>
      </c>
      <c r="H397">
        <v>0</v>
      </c>
      <c r="I397">
        <v>0</v>
      </c>
      <c r="J397">
        <v>0.3388429</v>
      </c>
      <c r="K397">
        <v>18.684750000000001</v>
      </c>
      <c r="L397">
        <v>0</v>
      </c>
      <c r="M397">
        <v>0</v>
      </c>
      <c r="N397">
        <v>0.33922390000000002</v>
      </c>
      <c r="O397">
        <v>19.611360000000001</v>
      </c>
      <c r="P397">
        <v>0</v>
      </c>
      <c r="Q397">
        <v>0</v>
      </c>
      <c r="R397">
        <v>0.33961209999999997</v>
      </c>
      <c r="S397">
        <v>20.212140000000002</v>
      </c>
      <c r="T397">
        <v>0</v>
      </c>
      <c r="U397">
        <v>0</v>
      </c>
      <c r="V397">
        <v>0.34000849999999999</v>
      </c>
      <c r="W397">
        <v>20.59722</v>
      </c>
      <c r="X397">
        <v>0</v>
      </c>
      <c r="Y397">
        <v>0</v>
      </c>
      <c r="Z397">
        <v>0.34040409999999999</v>
      </c>
      <c r="AA397">
        <v>20.357859999999999</v>
      </c>
      <c r="AB397">
        <v>0</v>
      </c>
      <c r="AC397">
        <v>0</v>
      </c>
      <c r="AD397">
        <v>0.34078059999999999</v>
      </c>
      <c r="AE397">
        <v>19.53059</v>
      </c>
      <c r="AF397">
        <v>0</v>
      </c>
      <c r="AG397">
        <v>0</v>
      </c>
      <c r="AH397">
        <v>0.34118880000000001</v>
      </c>
      <c r="AI397">
        <v>18.898199999999999</v>
      </c>
      <c r="AJ397">
        <v>0</v>
      </c>
      <c r="AK397">
        <v>0</v>
      </c>
      <c r="AL397">
        <v>0.34162720000000002</v>
      </c>
      <c r="AM397">
        <v>18.64969</v>
      </c>
      <c r="AN397">
        <v>0</v>
      </c>
      <c r="AO397">
        <v>0</v>
      </c>
      <c r="AP397">
        <v>0.3420803</v>
      </c>
      <c r="AQ397">
        <v>19.519770000000001</v>
      </c>
      <c r="AR397">
        <v>0</v>
      </c>
      <c r="AS397">
        <v>0</v>
      </c>
      <c r="AT397">
        <v>0.3425472</v>
      </c>
      <c r="AU397">
        <v>20.716370000000001</v>
      </c>
      <c r="AV397">
        <v>0</v>
      </c>
      <c r="AW397">
        <v>0</v>
      </c>
      <c r="AX397">
        <v>0.34302290000000002</v>
      </c>
      <c r="AY397">
        <v>21.49212</v>
      </c>
      <c r="AZ397">
        <v>0</v>
      </c>
      <c r="BA397">
        <v>0</v>
      </c>
      <c r="BB397">
        <v>0.34357860000000001</v>
      </c>
      <c r="BC397">
        <v>21.858039999999999</v>
      </c>
      <c r="BD397">
        <v>0</v>
      </c>
      <c r="BE397">
        <v>0</v>
      </c>
      <c r="BF397">
        <v>0.34398849999999997</v>
      </c>
      <c r="BG397">
        <v>21.32394</v>
      </c>
      <c r="BH397">
        <v>0</v>
      </c>
      <c r="BI397">
        <v>0</v>
      </c>
      <c r="BJ397">
        <v>0.34435310000000002</v>
      </c>
      <c r="BK397">
        <v>20.343889999999998</v>
      </c>
      <c r="BL397">
        <v>0</v>
      </c>
      <c r="BM397">
        <v>0</v>
      </c>
      <c r="BN397">
        <v>0.34474719999999998</v>
      </c>
      <c r="BO397">
        <v>19.681830000000001</v>
      </c>
      <c r="BP397">
        <v>0</v>
      </c>
      <c r="BQ397">
        <v>0</v>
      </c>
      <c r="BR397">
        <v>0.34515439999999997</v>
      </c>
      <c r="BS397">
        <v>19.47963</v>
      </c>
      <c r="BT397">
        <v>0</v>
      </c>
      <c r="BU397">
        <v>0</v>
      </c>
      <c r="BV397">
        <v>0.34552830000000001</v>
      </c>
      <c r="BW397">
        <v>20.090679999999999</v>
      </c>
      <c r="BX397">
        <v>0</v>
      </c>
      <c r="BY397">
        <v>0</v>
      </c>
      <c r="BZ397">
        <v>0.34584860000000001</v>
      </c>
      <c r="CA397">
        <v>20.522269999999999</v>
      </c>
      <c r="CB397">
        <v>0</v>
      </c>
      <c r="CC397">
        <v>0</v>
      </c>
      <c r="CD397">
        <v>0.34619539999999999</v>
      </c>
      <c r="CE397">
        <v>20.854130000000001</v>
      </c>
      <c r="CF397">
        <v>3.208571E-31</v>
      </c>
      <c r="CG397">
        <v>2.2003840000000001E-28</v>
      </c>
      <c r="CH397">
        <v>0.34651419999999999</v>
      </c>
      <c r="CI397">
        <v>20.551950000000001</v>
      </c>
      <c r="CJ397" s="1">
        <v>2.0778859999999999E-25</v>
      </c>
      <c r="CK397" s="1">
        <v>1.383812E-22</v>
      </c>
      <c r="CL397">
        <v>0.34687089999999998</v>
      </c>
      <c r="CM397">
        <v>19.867349999999998</v>
      </c>
      <c r="CN397" s="1">
        <v>3.935818E-18</v>
      </c>
      <c r="CO397" s="1">
        <v>1.9435739999999998E-15</v>
      </c>
      <c r="CP397">
        <v>0.34722950000000002</v>
      </c>
      <c r="CQ397">
        <v>19.24775</v>
      </c>
      <c r="CR397" s="1">
        <v>1.3102429999999999E-13</v>
      </c>
      <c r="CS397" s="1">
        <v>6.4194429999999998E-11</v>
      </c>
      <c r="CT397">
        <v>0.3476747</v>
      </c>
      <c r="CU397">
        <v>18.825839999999999</v>
      </c>
      <c r="CV397" s="1">
        <v>2.5724190000000002E-10</v>
      </c>
      <c r="CW397" s="1">
        <v>1.3040219999999999E-7</v>
      </c>
      <c r="CX397">
        <v>0.34822570000000003</v>
      </c>
      <c r="CY397">
        <v>18.62407</v>
      </c>
      <c r="CZ397" s="1">
        <v>1.044101E-7</v>
      </c>
      <c r="DA397" s="1">
        <v>5.4661799999999999E-5</v>
      </c>
      <c r="DB397">
        <v>0.34888419999999998</v>
      </c>
      <c r="DC397">
        <v>19.291060000000002</v>
      </c>
      <c r="DD397" s="1">
        <v>1.33757E-5</v>
      </c>
      <c r="DE397" s="1">
        <v>7.2204469999999996E-3</v>
      </c>
      <c r="DF397">
        <v>0.34938930000000001</v>
      </c>
      <c r="DG397">
        <v>19.569669999999999</v>
      </c>
      <c r="DH397" s="1">
        <v>6.8457800000000003E-4</v>
      </c>
      <c r="DI397" s="1">
        <v>0.38077919999999998</v>
      </c>
      <c r="DJ397">
        <v>0.34983760000000003</v>
      </c>
      <c r="DK397">
        <v>19.77169</v>
      </c>
      <c r="DL397" s="1">
        <v>1.641051E-2</v>
      </c>
      <c r="DM397" s="1">
        <v>9.3816360000000003</v>
      </c>
      <c r="DN397">
        <v>0.35021580000000002</v>
      </c>
      <c r="DO397">
        <v>19.915289999999999</v>
      </c>
      <c r="DP397" s="1">
        <v>0.20608190000000001</v>
      </c>
      <c r="DQ397" s="1">
        <v>120.9151</v>
      </c>
      <c r="DR397">
        <v>0.3505027</v>
      </c>
      <c r="DS397">
        <v>19.57394</v>
      </c>
      <c r="DT397" s="1">
        <v>1.4810049999999999</v>
      </c>
      <c r="DU397">
        <v>891.14120000000003</v>
      </c>
      <c r="DV397">
        <v>0.35067179999999998</v>
      </c>
      <c r="DW397">
        <v>18.84759</v>
      </c>
      <c r="DX397" s="1">
        <v>6.5607680000000004</v>
      </c>
      <c r="DY397">
        <v>4039.8960000000002</v>
      </c>
      <c r="DZ397">
        <v>0.35078730000000002</v>
      </c>
      <c r="EA397">
        <v>18.292069999999999</v>
      </c>
      <c r="EB397">
        <v>19.038589999999999</v>
      </c>
      <c r="EC397">
        <v>11980.87</v>
      </c>
      <c r="ED397">
        <v>0.35087180000000001</v>
      </c>
      <c r="EE397">
        <v>18.27779</v>
      </c>
      <c r="EF397">
        <v>38.16451</v>
      </c>
      <c r="EG397">
        <v>24502.36</v>
      </c>
      <c r="EH397">
        <v>0.3509718</v>
      </c>
      <c r="EI397">
        <v>19.547460000000001</v>
      </c>
      <c r="EJ397">
        <v>55.239849999999997</v>
      </c>
      <c r="EK397">
        <v>36122.120000000003</v>
      </c>
      <c r="EL397">
        <v>0.35130939999999999</v>
      </c>
      <c r="EM397">
        <v>20.533909999999999</v>
      </c>
      <c r="EN397">
        <v>60.056849999999997</v>
      </c>
      <c r="EO397">
        <v>39903.019999999997</v>
      </c>
      <c r="EP397">
        <v>0.35150749999999997</v>
      </c>
      <c r="EQ397">
        <v>21.137709999999998</v>
      </c>
      <c r="ER397">
        <v>50.884230000000002</v>
      </c>
      <c r="ES397">
        <v>34299.379999999997</v>
      </c>
      <c r="ET397">
        <v>0.3516435</v>
      </c>
      <c r="EU397">
        <v>21.696079999999998</v>
      </c>
      <c r="EV397">
        <v>34.765219999999999</v>
      </c>
      <c r="EW397">
        <v>23727.54</v>
      </c>
      <c r="EX397">
        <v>0.3517285</v>
      </c>
      <c r="EY397">
        <v>21.35219</v>
      </c>
      <c r="EZ397">
        <v>19.82668</v>
      </c>
      <c r="FA397">
        <v>13672.95</v>
      </c>
      <c r="FB397">
        <v>0.35174440000000001</v>
      </c>
      <c r="FC397">
        <v>20.22662</v>
      </c>
      <c r="FD397">
        <v>9.7582799999999992</v>
      </c>
      <c r="FE397">
        <v>6783</v>
      </c>
      <c r="FF397">
        <v>0.35178379999999998</v>
      </c>
      <c r="FG397">
        <v>19.525010000000002</v>
      </c>
      <c r="FH397">
        <v>4.2874679999999996</v>
      </c>
      <c r="FI397">
        <v>2996.7840000000001</v>
      </c>
      <c r="FJ397">
        <v>0.35185810000000001</v>
      </c>
      <c r="FK397">
        <v>19.351849999999999</v>
      </c>
      <c r="FL397">
        <v>1.7432700000000001</v>
      </c>
      <c r="FM397">
        <v>1220.9290000000001</v>
      </c>
      <c r="FN397">
        <v>0.3519002</v>
      </c>
      <c r="FO397">
        <v>20.43019</v>
      </c>
      <c r="FP397">
        <v>0.6836776</v>
      </c>
      <c r="FQ397">
        <v>478.09769999999997</v>
      </c>
      <c r="FR397">
        <v>0.3519562</v>
      </c>
      <c r="FS397">
        <v>21.504989999999999</v>
      </c>
      <c r="FT397">
        <v>0.2744915</v>
      </c>
      <c r="FU397">
        <v>190.5634</v>
      </c>
      <c r="FV397">
        <v>0.35235569999999999</v>
      </c>
      <c r="FW397">
        <v>22.066410000000001</v>
      </c>
      <c r="FX397">
        <v>0.1234645</v>
      </c>
      <c r="FY397">
        <v>84.292119999999997</v>
      </c>
      <c r="FZ397">
        <v>0.35739779999999999</v>
      </c>
      <c r="GA397">
        <v>22.395440000000001</v>
      </c>
      <c r="GB397">
        <v>6.8475079999999994E-2</v>
      </c>
      <c r="GC397">
        <v>45.398029999999999</v>
      </c>
      <c r="GD397">
        <v>0.36399629999999999</v>
      </c>
      <c r="GE397">
        <v>21.761279999999999</v>
      </c>
      <c r="GF397">
        <v>4.7838949999999998E-2</v>
      </c>
      <c r="GG397">
        <v>30.779699999999998</v>
      </c>
      <c r="GH397">
        <v>0.3710927</v>
      </c>
      <c r="GI397">
        <v>20.731110000000001</v>
      </c>
      <c r="GJ397">
        <v>3.9353039999999999E-2</v>
      </c>
      <c r="GK397">
        <v>24.71658</v>
      </c>
      <c r="GL397">
        <v>0.3784612</v>
      </c>
      <c r="GM397">
        <v>20.027049999999999</v>
      </c>
      <c r="GN397" s="1">
        <v>3.5075530000000001E-2</v>
      </c>
      <c r="GO397">
        <v>21.609649999999998</v>
      </c>
      <c r="GP397">
        <v>0.38656079999999998</v>
      </c>
      <c r="GQ397">
        <v>19.83164</v>
      </c>
      <c r="GR397" s="1">
        <v>3.2496160000000003E-2</v>
      </c>
      <c r="GS397">
        <v>19.655360000000002</v>
      </c>
      <c r="GT397">
        <v>0.3963063</v>
      </c>
      <c r="GU397">
        <v>20.06025</v>
      </c>
      <c r="GV397" s="1">
        <v>3.0724109999999999E-2</v>
      </c>
      <c r="GW397">
        <v>18.219740000000002</v>
      </c>
      <c r="GX397">
        <v>0.40866069999999999</v>
      </c>
      <c r="GY397">
        <v>20.89489</v>
      </c>
      <c r="GZ397" s="1">
        <v>2.9476280000000001E-2</v>
      </c>
      <c r="HA397">
        <v>17.07788</v>
      </c>
      <c r="HB397">
        <v>0.42362280000000002</v>
      </c>
      <c r="HC397">
        <v>21.172370000000001</v>
      </c>
      <c r="HD397" s="1">
        <v>2.8798000000000001E-2</v>
      </c>
      <c r="HE397">
        <v>16.23603</v>
      </c>
      <c r="HF397">
        <v>0.44217869999999998</v>
      </c>
      <c r="HG397">
        <v>21.117010000000001</v>
      </c>
      <c r="HH397" s="1">
        <v>2.8765909999999999E-2</v>
      </c>
      <c r="HI397">
        <v>15.7087</v>
      </c>
      <c r="HJ397">
        <v>0.46383940000000001</v>
      </c>
      <c r="HK397">
        <v>20.4252</v>
      </c>
      <c r="HL397" s="1">
        <v>2.9036510000000001E-2</v>
      </c>
      <c r="HM397">
        <v>15.32837</v>
      </c>
      <c r="HN397">
        <v>0.48986190000000002</v>
      </c>
      <c r="HO397">
        <v>19.86965</v>
      </c>
      <c r="HP397" s="1">
        <v>2.931949E-2</v>
      </c>
      <c r="HQ397" s="1">
        <v>14.91099</v>
      </c>
      <c r="HR397">
        <v>0.52175369999999999</v>
      </c>
      <c r="HS397">
        <v>19.373699999999999</v>
      </c>
      <c r="HT397" s="1">
        <v>2.902573E-2</v>
      </c>
      <c r="HU397" s="1">
        <v>14.18552</v>
      </c>
      <c r="HV397">
        <v>0.55692209999999998</v>
      </c>
      <c r="HW397">
        <v>18.746359999999999</v>
      </c>
      <c r="HX397" s="1">
        <v>2.799252E-2</v>
      </c>
      <c r="HY397" s="1">
        <v>13.11002</v>
      </c>
      <c r="HZ397">
        <v>0.59534450000000005</v>
      </c>
      <c r="IA397">
        <v>18.597629999999999</v>
      </c>
      <c r="IB397" s="1">
        <v>2.6626219999999999E-2</v>
      </c>
      <c r="IC397" s="1">
        <v>11.93951</v>
      </c>
      <c r="ID397">
        <v>0.64240430000000004</v>
      </c>
      <c r="IE397">
        <v>19.030429999999999</v>
      </c>
      <c r="IF397" s="1">
        <v>2.5048089999999999E-2</v>
      </c>
      <c r="IG397" s="1">
        <v>10.77159</v>
      </c>
      <c r="IH397">
        <v>0.67047710000000005</v>
      </c>
      <c r="II397">
        <v>19.195499999999999</v>
      </c>
      <c r="IJ397" s="1">
        <v>2.324449E-2</v>
      </c>
      <c r="IK397" s="1">
        <v>9.7643000000000004</v>
      </c>
      <c r="IL397">
        <v>0.66735009999999995</v>
      </c>
      <c r="IM397">
        <v>19.404520000000002</v>
      </c>
      <c r="IN397" s="1">
        <v>2.153919E-2</v>
      </c>
      <c r="IO397" s="1">
        <v>9.0251300000000008</v>
      </c>
      <c r="IP397">
        <v>0.66445699999999996</v>
      </c>
      <c r="IQ397">
        <v>18.8691</v>
      </c>
      <c r="IR397" s="1">
        <v>1.986914E-2</v>
      </c>
      <c r="IS397" s="1">
        <v>8.2996610000000004</v>
      </c>
      <c r="IT397">
        <v>0.6614061</v>
      </c>
      <c r="IU397">
        <v>18.33738</v>
      </c>
      <c r="IV397" s="1">
        <v>1.8287910000000001E-2</v>
      </c>
      <c r="IW397" s="1">
        <v>7.6154809999999999</v>
      </c>
      <c r="IX397">
        <v>0.65887859999999998</v>
      </c>
      <c r="IY397">
        <v>18.071210000000001</v>
      </c>
      <c r="IZ397" s="1">
        <v>1.662222E-2</v>
      </c>
      <c r="JA397" s="1">
        <v>6.9281100000000002</v>
      </c>
      <c r="JB397">
        <v>0.65888999999999998</v>
      </c>
      <c r="JC397">
        <v>17.876149999999999</v>
      </c>
      <c r="JD397" s="1">
        <v>1.5189579999999999E-2</v>
      </c>
      <c r="JE397" s="1">
        <v>6.259925</v>
      </c>
      <c r="JF397">
        <v>0.65858229999999995</v>
      </c>
      <c r="JG397">
        <v>18.24954</v>
      </c>
      <c r="JH397" s="1">
        <v>1.370553E-2</v>
      </c>
      <c r="JI397" s="1">
        <v>5.6250159999999996</v>
      </c>
      <c r="JJ397">
        <v>0.65802369999999999</v>
      </c>
      <c r="JK397">
        <v>18.708970000000001</v>
      </c>
      <c r="JL397" s="1">
        <v>1.2542950000000001E-2</v>
      </c>
      <c r="JM397" s="1">
        <v>5.1120739999999998</v>
      </c>
      <c r="JN397">
        <v>0.65668760000000004</v>
      </c>
      <c r="JO397">
        <v>18.929670000000002</v>
      </c>
      <c r="JP397" s="1">
        <v>1.150763E-2</v>
      </c>
      <c r="JQ397" s="1">
        <v>4.6720370000000004</v>
      </c>
      <c r="JR397">
        <v>0.65479109999999996</v>
      </c>
      <c r="JS397">
        <v>19.269590000000001</v>
      </c>
      <c r="JT397" s="1">
        <v>1.0565679999999999E-2</v>
      </c>
      <c r="JU397" s="1">
        <v>4.2772459999999999</v>
      </c>
      <c r="JV397">
        <v>0.65336110000000003</v>
      </c>
      <c r="JW397">
        <v>19.19293</v>
      </c>
      <c r="JX397" s="1">
        <v>9.7135039999999995E-3</v>
      </c>
      <c r="JY397" s="1">
        <v>3.917224</v>
      </c>
      <c r="JZ397">
        <v>0.65250379999999997</v>
      </c>
      <c r="KA397">
        <v>18.574120000000001</v>
      </c>
      <c r="KB397" s="1">
        <v>8.8960870000000004E-3</v>
      </c>
      <c r="KC397" s="1">
        <v>3.5695480000000002</v>
      </c>
      <c r="KD397">
        <v>0.65166849999999998</v>
      </c>
      <c r="KE397">
        <v>18.188479999999998</v>
      </c>
      <c r="KF397" s="1">
        <v>8.1558399999999993E-3</v>
      </c>
      <c r="KG397" s="1">
        <v>3.2528419999999998</v>
      </c>
      <c r="KH397">
        <v>0.65283679999999999</v>
      </c>
      <c r="KI397">
        <v>18.11984</v>
      </c>
      <c r="KJ397" s="1">
        <v>7.4903189999999996E-3</v>
      </c>
      <c r="KK397" s="1">
        <v>2.9769359999999998</v>
      </c>
      <c r="KL397">
        <v>0.65247200000000005</v>
      </c>
      <c r="KM397">
        <v>18.666820000000001</v>
      </c>
      <c r="KN397" s="1">
        <v>6.7975730000000003E-3</v>
      </c>
      <c r="KO397" s="1">
        <v>2.703201</v>
      </c>
      <c r="KP397">
        <v>0.65228359999999996</v>
      </c>
      <c r="KQ397">
        <v>19.30781</v>
      </c>
      <c r="KR397" s="1">
        <v>6.2080579999999998E-3</v>
      </c>
      <c r="KS397" s="1">
        <v>2.4570880000000002</v>
      </c>
      <c r="KT397">
        <v>0.65204450000000003</v>
      </c>
      <c r="KU397">
        <v>20.050190000000001</v>
      </c>
      <c r="KV397" s="1">
        <v>5.7115270000000001E-3</v>
      </c>
      <c r="KW397" s="1">
        <v>2.2557239999999998</v>
      </c>
      <c r="KX397">
        <v>0.65199070000000003</v>
      </c>
      <c r="KY397">
        <v>20.555150000000001</v>
      </c>
      <c r="KZ397" s="1">
        <v>5.2372950000000003E-3</v>
      </c>
      <c r="LA397" s="1">
        <v>2.064038</v>
      </c>
      <c r="LB397">
        <v>0.65193049999999997</v>
      </c>
      <c r="LC397">
        <v>20.43234</v>
      </c>
      <c r="LD397" s="1">
        <v>4.7830609999999999E-3</v>
      </c>
      <c r="LE397" s="1">
        <v>1.8808830000000001</v>
      </c>
      <c r="LF397">
        <v>0.65270530000000004</v>
      </c>
      <c r="LG397">
        <v>19.89293</v>
      </c>
      <c r="LH397" s="1">
        <v>4.3426860000000001E-3</v>
      </c>
      <c r="LI397" s="1">
        <v>1.7016180000000001</v>
      </c>
      <c r="LJ397">
        <v>0.65319930000000004</v>
      </c>
      <c r="LK397">
        <v>19.575220000000002</v>
      </c>
      <c r="LL397" s="1">
        <v>3.9115850000000004E-3</v>
      </c>
      <c r="LM397" s="1">
        <v>1.528378</v>
      </c>
      <c r="LN397">
        <v>0.6534006</v>
      </c>
      <c r="LO397">
        <v>19.56268</v>
      </c>
      <c r="LP397" s="1">
        <v>3.4875290000000001E-3</v>
      </c>
      <c r="LQ397" s="1">
        <v>1.3598749999999999</v>
      </c>
      <c r="LR397">
        <v>0.65305749999999996</v>
      </c>
      <c r="LS397">
        <v>20.387039999999999</v>
      </c>
      <c r="LT397" s="1">
        <v>3.0706040000000002E-3</v>
      </c>
      <c r="LU397" s="1">
        <v>1.1962699999999999</v>
      </c>
      <c r="LV397">
        <v>0.65304169999999995</v>
      </c>
      <c r="LW397">
        <v>21.306660000000001</v>
      </c>
      <c r="LX397" s="1">
        <v>2.6640539999999999E-3</v>
      </c>
      <c r="LY397" s="1">
        <v>1.0367409999999999</v>
      </c>
      <c r="LZ397">
        <v>0.65285979999999999</v>
      </c>
      <c r="MA397">
        <v>22.09056</v>
      </c>
      <c r="MB397" s="1">
        <v>2.2720710000000001E-3</v>
      </c>
      <c r="MC397" s="1">
        <v>0.88372360000000005</v>
      </c>
      <c r="MD397">
        <v>0.65262690000000001</v>
      </c>
      <c r="ME397">
        <v>22.47139</v>
      </c>
      <c r="MF397" s="1">
        <v>1.9077549999999999E-3</v>
      </c>
      <c r="MG397" s="1">
        <v>0.74161699999999997</v>
      </c>
      <c r="MH397">
        <v>0.65245750000000002</v>
      </c>
      <c r="MI397">
        <v>22.21181</v>
      </c>
      <c r="MJ397" s="1">
        <v>1.5856100000000001E-3</v>
      </c>
      <c r="MK397" s="1">
        <v>0.61580029999999997</v>
      </c>
      <c r="ML397">
        <v>0.65298999999999996</v>
      </c>
      <c r="MM397">
        <v>21.507239999999999</v>
      </c>
      <c r="MN397" s="1">
        <v>1.316525E-3</v>
      </c>
      <c r="MO397" s="1">
        <v>0.51067980000000002</v>
      </c>
      <c r="MP397">
        <v>0.65322329999999995</v>
      </c>
      <c r="MQ397">
        <v>21.031860000000002</v>
      </c>
      <c r="MR397" s="1">
        <v>1.102699E-3</v>
      </c>
      <c r="MS397" s="1">
        <v>0.42707689999999998</v>
      </c>
      <c r="MT397">
        <v>0.65360589999999996</v>
      </c>
      <c r="MU397">
        <v>20.894960000000001</v>
      </c>
      <c r="MV397" s="1">
        <v>9.4051149999999995E-4</v>
      </c>
      <c r="MW397" s="1">
        <v>0.36345769999999999</v>
      </c>
      <c r="MX397">
        <v>0.65390340000000002</v>
      </c>
      <c r="MY397">
        <v>21.490159999999999</v>
      </c>
      <c r="MZ397" s="1">
        <v>8.1902389999999998E-4</v>
      </c>
      <c r="NA397" s="1">
        <v>0.31579750000000001</v>
      </c>
      <c r="NB397">
        <v>0.65423830000000005</v>
      </c>
      <c r="NC397">
        <v>21.608889999999999</v>
      </c>
      <c r="ND397" s="1">
        <v>7.2735859999999999E-4</v>
      </c>
      <c r="NE397" s="1">
        <v>0.279831</v>
      </c>
      <c r="NF397">
        <v>0.65479770000000004</v>
      </c>
      <c r="NG397">
        <v>22.09721</v>
      </c>
      <c r="NH397" s="1">
        <v>6.5567869999999995E-4</v>
      </c>
      <c r="NI397" s="1">
        <v>0.25170809999999999</v>
      </c>
      <c r="NJ397">
        <v>0.65549579999999996</v>
      </c>
      <c r="NK397">
        <v>22.318580000000001</v>
      </c>
      <c r="NL397" s="1">
        <v>5.9755810000000002E-4</v>
      </c>
      <c r="NM397" s="1">
        <v>0.22890179999999999</v>
      </c>
      <c r="NN397">
        <v>0.65634490000000001</v>
      </c>
      <c r="NO397">
        <v>21.975110000000001</v>
      </c>
      <c r="NP397" s="1">
        <v>5.4913849999999997E-4</v>
      </c>
      <c r="NQ397" s="1">
        <v>0.20988950000000001</v>
      </c>
      <c r="NR397">
        <v>0.65729579999999999</v>
      </c>
      <c r="NS397">
        <v>21.245000000000001</v>
      </c>
      <c r="NT397" s="1">
        <v>5.0829130000000001E-4</v>
      </c>
      <c r="NU397" s="1">
        <v>0.19381139999999999</v>
      </c>
      <c r="NV397">
        <v>0.65833770000000003</v>
      </c>
      <c r="NW397">
        <v>20.740790000000001</v>
      </c>
      <c r="NX397" s="1">
        <v>4.7362970000000001E-4</v>
      </c>
      <c r="NY397" s="1">
        <v>0.18016409999999999</v>
      </c>
      <c r="NZ397">
        <v>0.65939809999999999</v>
      </c>
      <c r="OA397">
        <v>20.702020000000001</v>
      </c>
      <c r="OB397" s="1">
        <v>4.440402E-4</v>
      </c>
      <c r="OC397" s="1">
        <v>0.1685131</v>
      </c>
      <c r="OD397">
        <v>0.66051709999999997</v>
      </c>
      <c r="OE397">
        <v>21.640779999999999</v>
      </c>
      <c r="OF397" s="1">
        <v>4.1841090000000001E-4</v>
      </c>
      <c r="OG397" s="1">
        <v>0.1584179</v>
      </c>
      <c r="OH397">
        <v>0.66165719999999995</v>
      </c>
      <c r="OI397">
        <v>22.771799999999999</v>
      </c>
      <c r="OJ397" s="1">
        <v>3.9579870000000002E-4</v>
      </c>
      <c r="OK397" s="1">
        <v>0.1495049</v>
      </c>
    </row>
    <row r="398" spans="1:401" x14ac:dyDescent="0.35">
      <c r="A398">
        <v>407</v>
      </c>
      <c r="B398" t="s">
        <v>4</v>
      </c>
      <c r="C398" t="s">
        <v>364</v>
      </c>
      <c r="D398" t="s">
        <v>405</v>
      </c>
      <c r="E398">
        <v>624.07799999999997</v>
      </c>
      <c r="F398">
        <v>0.41591250000000002</v>
      </c>
      <c r="G398">
        <v>17.54917</v>
      </c>
      <c r="H398">
        <v>0</v>
      </c>
      <c r="I398">
        <v>0</v>
      </c>
      <c r="J398">
        <v>0.41712470000000001</v>
      </c>
      <c r="K398">
        <v>18.611830000000001</v>
      </c>
      <c r="L398">
        <v>0</v>
      </c>
      <c r="M398">
        <v>0</v>
      </c>
      <c r="N398">
        <v>0.41829729999999998</v>
      </c>
      <c r="O398">
        <v>19.574490000000001</v>
      </c>
      <c r="P398">
        <v>0</v>
      </c>
      <c r="Q398">
        <v>0</v>
      </c>
      <c r="R398">
        <v>0.41948039999999998</v>
      </c>
      <c r="S398">
        <v>20.207719999999998</v>
      </c>
      <c r="T398">
        <v>0</v>
      </c>
      <c r="U398">
        <v>0</v>
      </c>
      <c r="V398">
        <v>0.42065659999999999</v>
      </c>
      <c r="W398">
        <v>20.613230000000001</v>
      </c>
      <c r="X398">
        <v>0</v>
      </c>
      <c r="Y398">
        <v>0</v>
      </c>
      <c r="Z398">
        <v>0.42186790000000002</v>
      </c>
      <c r="AA398">
        <v>20.391269999999999</v>
      </c>
      <c r="AB398">
        <v>0</v>
      </c>
      <c r="AC398">
        <v>0</v>
      </c>
      <c r="AD398">
        <v>0.4230854</v>
      </c>
      <c r="AE398">
        <v>19.55048</v>
      </c>
      <c r="AF398">
        <v>0</v>
      </c>
      <c r="AG398">
        <v>0</v>
      </c>
      <c r="AH398">
        <v>0.42430269999999998</v>
      </c>
      <c r="AI398">
        <v>18.878830000000001</v>
      </c>
      <c r="AJ398">
        <v>0</v>
      </c>
      <c r="AK398">
        <v>0</v>
      </c>
      <c r="AL398">
        <v>0.4255988</v>
      </c>
      <c r="AM398">
        <v>18.59468</v>
      </c>
      <c r="AN398">
        <v>0</v>
      </c>
      <c r="AO398">
        <v>0</v>
      </c>
      <c r="AP398">
        <v>0.42691069999999998</v>
      </c>
      <c r="AQ398">
        <v>19.44218</v>
      </c>
      <c r="AR398">
        <v>0</v>
      </c>
      <c r="AS398">
        <v>0</v>
      </c>
      <c r="AT398">
        <v>0.42824699999999999</v>
      </c>
      <c r="AU398">
        <v>20.667020000000001</v>
      </c>
      <c r="AV398">
        <v>0</v>
      </c>
      <c r="AW398">
        <v>0</v>
      </c>
      <c r="AX398">
        <v>0.42958580000000002</v>
      </c>
      <c r="AY398">
        <v>21.491109999999999</v>
      </c>
      <c r="AZ398">
        <v>0</v>
      </c>
      <c r="BA398">
        <v>0</v>
      </c>
      <c r="BB398">
        <v>0.43066670000000001</v>
      </c>
      <c r="BC398">
        <v>21.896529999999998</v>
      </c>
      <c r="BD398">
        <v>0</v>
      </c>
      <c r="BE398">
        <v>0</v>
      </c>
      <c r="BF398">
        <v>0.4316449</v>
      </c>
      <c r="BG398">
        <v>21.390350000000002</v>
      </c>
      <c r="BH398">
        <v>0</v>
      </c>
      <c r="BI398">
        <v>0</v>
      </c>
      <c r="BJ398">
        <v>0.43257449999999997</v>
      </c>
      <c r="BK398">
        <v>20.388750000000002</v>
      </c>
      <c r="BL398">
        <v>0</v>
      </c>
      <c r="BM398">
        <v>0</v>
      </c>
      <c r="BN398">
        <v>0.43351469999999998</v>
      </c>
      <c r="BO398">
        <v>19.680240000000001</v>
      </c>
      <c r="BP398">
        <v>0</v>
      </c>
      <c r="BQ398">
        <v>0</v>
      </c>
      <c r="BR398">
        <v>0.4344268</v>
      </c>
      <c r="BS398">
        <v>19.436209999999999</v>
      </c>
      <c r="BT398">
        <v>0</v>
      </c>
      <c r="BU398">
        <v>0</v>
      </c>
      <c r="BV398">
        <v>0.43533179999999999</v>
      </c>
      <c r="BW398">
        <v>20.023620000000001</v>
      </c>
      <c r="BX398">
        <v>0</v>
      </c>
      <c r="BY398">
        <v>0</v>
      </c>
      <c r="BZ398">
        <v>0.43619469999999999</v>
      </c>
      <c r="CA398">
        <v>20.487539999999999</v>
      </c>
      <c r="CB398">
        <v>0</v>
      </c>
      <c r="CC398">
        <v>0</v>
      </c>
      <c r="CD398">
        <v>0.43704569999999998</v>
      </c>
      <c r="CE398">
        <v>20.848379999999999</v>
      </c>
      <c r="CF398">
        <v>7.145219E-32</v>
      </c>
      <c r="CG398">
        <v>2.907049E-29</v>
      </c>
      <c r="CH398">
        <v>0.4378628</v>
      </c>
      <c r="CI398">
        <v>20.580929999999999</v>
      </c>
      <c r="CJ398" s="1">
        <v>1.0691030000000001E-25</v>
      </c>
      <c r="CK398" s="1">
        <v>4.0901590000000002E-23</v>
      </c>
      <c r="CL398">
        <v>0.43871979999999999</v>
      </c>
      <c r="CM398">
        <v>19.899840000000001</v>
      </c>
      <c r="CN398" s="1">
        <v>1.359631E-18</v>
      </c>
      <c r="CO398" s="1">
        <v>4.5140939999999998E-16</v>
      </c>
      <c r="CP398">
        <v>0.43960959999999999</v>
      </c>
      <c r="CQ398">
        <v>19.25966</v>
      </c>
      <c r="CR398" s="1">
        <v>5.7034180000000003E-14</v>
      </c>
      <c r="CS398" s="1">
        <v>1.9800649999999999E-11</v>
      </c>
      <c r="CT398">
        <v>0.44062770000000001</v>
      </c>
      <c r="CU398">
        <v>18.812449999999998</v>
      </c>
      <c r="CV398" s="1">
        <v>1.2860530000000001E-10</v>
      </c>
      <c r="CW398" s="1">
        <v>4.6796039999999997E-8</v>
      </c>
      <c r="CX398">
        <v>0.44174239999999998</v>
      </c>
      <c r="CY398">
        <v>18.58999</v>
      </c>
      <c r="CZ398" s="1">
        <v>5.7826370000000003E-8</v>
      </c>
      <c r="DA398" s="1">
        <v>2.1850279999999998E-5</v>
      </c>
      <c r="DB398">
        <v>0.44291740000000002</v>
      </c>
      <c r="DC398">
        <v>19.23995</v>
      </c>
      <c r="DD398" s="1">
        <v>8.0867380000000006E-6</v>
      </c>
      <c r="DE398" s="1">
        <v>3.159986E-3</v>
      </c>
      <c r="DF398">
        <v>0.4439998</v>
      </c>
      <c r="DG398">
        <v>19.561679999999999</v>
      </c>
      <c r="DH398" s="1">
        <v>4.469912E-4</v>
      </c>
      <c r="DI398" s="1">
        <v>0.1802233</v>
      </c>
      <c r="DJ398">
        <v>0.44496960000000002</v>
      </c>
      <c r="DK398">
        <v>19.771879999999999</v>
      </c>
      <c r="DL398" s="1">
        <v>1.14895E-2</v>
      </c>
      <c r="DM398" s="1">
        <v>4.7637999999999998</v>
      </c>
      <c r="DN398">
        <v>0.44594650000000002</v>
      </c>
      <c r="DO398">
        <v>19.93196</v>
      </c>
      <c r="DP398" s="1">
        <v>0.15384539999999999</v>
      </c>
      <c r="DQ398" s="1">
        <v>65.462590000000006</v>
      </c>
      <c r="DR398">
        <v>0.44676060000000001</v>
      </c>
      <c r="DS398">
        <v>19.60905</v>
      </c>
      <c r="DT398" s="1">
        <v>1.172912</v>
      </c>
      <c r="DU398">
        <v>511.63420000000002</v>
      </c>
      <c r="DV398">
        <v>0.44751829999999998</v>
      </c>
      <c r="DW398">
        <v>18.87067</v>
      </c>
      <c r="DX398" s="1">
        <v>5.4886049999999997</v>
      </c>
      <c r="DY398">
        <v>2448.0790000000002</v>
      </c>
      <c r="DZ398">
        <v>0.44820779999999999</v>
      </c>
      <c r="EA398">
        <v>18.279540000000001</v>
      </c>
      <c r="EB398">
        <v>16.75385</v>
      </c>
      <c r="EC398">
        <v>7629.2250000000004</v>
      </c>
      <c r="ED398">
        <v>0.44889889999999999</v>
      </c>
      <c r="EE398">
        <v>18.22616</v>
      </c>
      <c r="EF398">
        <v>35.195709999999998</v>
      </c>
      <c r="EG398">
        <v>16331.72</v>
      </c>
      <c r="EH398">
        <v>0.44964359999999998</v>
      </c>
      <c r="EI398">
        <v>19.474640000000001</v>
      </c>
      <c r="EJ398">
        <v>53.201059999999998</v>
      </c>
      <c r="EK398">
        <v>25110.41</v>
      </c>
      <c r="EL398">
        <v>0.45062530000000001</v>
      </c>
      <c r="EM398">
        <v>20.52187</v>
      </c>
      <c r="EN398">
        <v>60.246360000000003</v>
      </c>
      <c r="EO398">
        <v>28844.38</v>
      </c>
      <c r="EP398">
        <v>0.45156400000000002</v>
      </c>
      <c r="EQ398">
        <v>21.153780000000001</v>
      </c>
      <c r="ER398">
        <v>52.863439999999997</v>
      </c>
      <c r="ES398">
        <v>25651.97</v>
      </c>
      <c r="ET398">
        <v>0.45242919999999998</v>
      </c>
      <c r="EU398">
        <v>21.72692</v>
      </c>
      <c r="EV398">
        <v>37.285260000000001</v>
      </c>
      <c r="EW398">
        <v>18294.03</v>
      </c>
      <c r="EX398">
        <v>0.45331139999999998</v>
      </c>
      <c r="EY398">
        <v>21.413350000000001</v>
      </c>
      <c r="EZ398">
        <v>21.850999999999999</v>
      </c>
      <c r="FA398">
        <v>10819.47</v>
      </c>
      <c r="FB398">
        <v>0.45422040000000002</v>
      </c>
      <c r="FC398">
        <v>20.268920000000001</v>
      </c>
      <c r="FD398">
        <v>10.99831</v>
      </c>
      <c r="FE398">
        <v>5483.1</v>
      </c>
      <c r="FF398">
        <v>0.45515670000000003</v>
      </c>
      <c r="FG398">
        <v>19.50789</v>
      </c>
      <c r="FH398">
        <v>4.9145260000000004</v>
      </c>
      <c r="FI398">
        <v>2462.0479999999998</v>
      </c>
      <c r="FJ398">
        <v>0.45625169999999998</v>
      </c>
      <c r="FK398">
        <v>19.286809999999999</v>
      </c>
      <c r="FL398">
        <v>2.0199910000000001</v>
      </c>
      <c r="FM398">
        <v>1013.849</v>
      </c>
      <c r="FN398">
        <v>0.45736100000000002</v>
      </c>
      <c r="FO398">
        <v>20.344850000000001</v>
      </c>
      <c r="FP398">
        <v>0.79451910000000003</v>
      </c>
      <c r="FQ398">
        <v>398.44200000000001</v>
      </c>
      <c r="FR398">
        <v>0.45857189999999998</v>
      </c>
      <c r="FS398">
        <v>21.472950000000001</v>
      </c>
      <c r="FT398">
        <v>0.31627110000000003</v>
      </c>
      <c r="FU398">
        <v>157.76519999999999</v>
      </c>
      <c r="FV398">
        <v>0.46066689999999999</v>
      </c>
      <c r="FW398">
        <v>22.07741</v>
      </c>
      <c r="FX398">
        <v>0.1387507</v>
      </c>
      <c r="FY398">
        <v>68.329920000000001</v>
      </c>
      <c r="FZ398">
        <v>0.46371279999999998</v>
      </c>
      <c r="GA398">
        <v>22.432659999999998</v>
      </c>
      <c r="GB398">
        <v>7.4116559999999998E-2</v>
      </c>
      <c r="GC398">
        <v>35.80988</v>
      </c>
      <c r="GD398">
        <v>0.46721550000000001</v>
      </c>
      <c r="GE398">
        <v>21.824539999999999</v>
      </c>
      <c r="GF398">
        <v>5.004318E-2</v>
      </c>
      <c r="GG398">
        <v>23.7197</v>
      </c>
      <c r="GH398">
        <v>0.47108870000000003</v>
      </c>
      <c r="GI398">
        <v>20.77008</v>
      </c>
      <c r="GJ398">
        <v>4.0359489999999998E-2</v>
      </c>
      <c r="GK398">
        <v>18.855060000000002</v>
      </c>
      <c r="GL398">
        <v>0.4750704</v>
      </c>
      <c r="GM398">
        <v>20.018470000000001</v>
      </c>
      <c r="GN398">
        <v>3.5661100000000001E-2</v>
      </c>
      <c r="GO398">
        <v>16.498950000000001</v>
      </c>
      <c r="GP398">
        <v>0.47925020000000002</v>
      </c>
      <c r="GQ398">
        <v>19.764620000000001</v>
      </c>
      <c r="GR398" s="1">
        <v>3.2889149999999999E-2</v>
      </c>
      <c r="GS398">
        <v>15.092890000000001</v>
      </c>
      <c r="GT398">
        <v>0.4840236</v>
      </c>
      <c r="GU398">
        <v>19.962990000000001</v>
      </c>
      <c r="GV398" s="1">
        <v>3.1018259999999999E-2</v>
      </c>
      <c r="GW398">
        <v>14.122820000000001</v>
      </c>
      <c r="GX398">
        <v>0.49047800000000003</v>
      </c>
      <c r="GY398">
        <v>20.8172</v>
      </c>
      <c r="GZ398" s="1">
        <v>2.9717730000000001E-2</v>
      </c>
      <c r="HA398">
        <v>13.405760000000001</v>
      </c>
      <c r="HB398">
        <v>0.49791089999999999</v>
      </c>
      <c r="HC398">
        <v>21.141369999999998</v>
      </c>
      <c r="HD398" s="1">
        <v>2.895178E-2</v>
      </c>
      <c r="HE398">
        <v>12.91987</v>
      </c>
      <c r="HF398">
        <v>0.50745499999999999</v>
      </c>
      <c r="HG398">
        <v>21.11243</v>
      </c>
      <c r="HH398" s="1">
        <v>2.8856030000000001E-2</v>
      </c>
      <c r="HI398">
        <v>12.715</v>
      </c>
      <c r="HJ398">
        <v>0.51772059999999998</v>
      </c>
      <c r="HK398">
        <v>20.421479999999999</v>
      </c>
      <c r="HL398" s="1">
        <v>2.9105990000000002E-2</v>
      </c>
      <c r="HM398">
        <v>12.67207</v>
      </c>
      <c r="HN398">
        <v>0.52931229999999996</v>
      </c>
      <c r="HO398">
        <v>19.831209999999999</v>
      </c>
      <c r="HP398" s="1">
        <v>2.9406600000000001E-2</v>
      </c>
      <c r="HQ398" s="1">
        <v>12.651590000000001</v>
      </c>
      <c r="HR398">
        <v>0.54273610000000005</v>
      </c>
      <c r="HS398">
        <v>19.301549999999999</v>
      </c>
      <c r="HT398" s="1">
        <v>2.927627E-2</v>
      </c>
      <c r="HU398" s="1">
        <v>12.44004</v>
      </c>
      <c r="HV398">
        <v>0.55738989999999999</v>
      </c>
      <c r="HW398">
        <v>18.684750000000001</v>
      </c>
      <c r="HX398" s="1">
        <v>2.8278919999999999E-2</v>
      </c>
      <c r="HY398" s="1">
        <v>11.88513</v>
      </c>
      <c r="HZ398">
        <v>0.57196559999999996</v>
      </c>
      <c r="IA398">
        <v>18.50515</v>
      </c>
      <c r="IB398" s="1">
        <v>2.6953310000000001E-2</v>
      </c>
      <c r="IC398" s="1">
        <v>11.18159</v>
      </c>
      <c r="ID398">
        <v>0.58053860000000002</v>
      </c>
      <c r="IE398">
        <v>18.944959999999998</v>
      </c>
      <c r="IF398" s="1">
        <v>2.5372780000000001E-2</v>
      </c>
      <c r="IG398" s="1">
        <v>10.43895</v>
      </c>
      <c r="IH398">
        <v>0.58225459999999996</v>
      </c>
      <c r="II398">
        <v>19.17353</v>
      </c>
      <c r="IJ398" s="1">
        <v>2.351193E-2</v>
      </c>
      <c r="IK398" s="1">
        <v>9.6544260000000008</v>
      </c>
      <c r="IL398">
        <v>0.5840822</v>
      </c>
      <c r="IM398">
        <v>19.38495</v>
      </c>
      <c r="IN398" s="1">
        <v>2.1795720000000001E-2</v>
      </c>
      <c r="IO398" s="1">
        <v>8.9148429999999994</v>
      </c>
      <c r="IP398">
        <v>0.58666620000000003</v>
      </c>
      <c r="IQ398">
        <v>18.83503</v>
      </c>
      <c r="IR398" s="1">
        <v>2.0115109999999999E-2</v>
      </c>
      <c r="IS398" s="1">
        <v>8.1926889999999997</v>
      </c>
      <c r="IT398">
        <v>0.58973640000000005</v>
      </c>
      <c r="IU398">
        <v>18.241800000000001</v>
      </c>
      <c r="IV398" s="1">
        <v>1.8523890000000001E-2</v>
      </c>
      <c r="IW398" s="1">
        <v>7.5092059999999998</v>
      </c>
      <c r="IX398">
        <v>0.59351399999999999</v>
      </c>
      <c r="IY398">
        <v>17.994800000000001</v>
      </c>
      <c r="IZ398" s="1">
        <v>1.6960630000000001E-2</v>
      </c>
      <c r="JA398" s="1">
        <v>6.8485940000000003</v>
      </c>
      <c r="JB398">
        <v>0.59920499999999999</v>
      </c>
      <c r="JC398">
        <v>17.736969999999999</v>
      </c>
      <c r="JD398" s="1">
        <v>1.539753E-2</v>
      </c>
      <c r="JE398" s="1">
        <v>6.1647360000000004</v>
      </c>
      <c r="JF398">
        <v>0.60425859999999998</v>
      </c>
      <c r="JG398">
        <v>18.227900000000002</v>
      </c>
      <c r="JH398" s="1">
        <v>1.394755E-2</v>
      </c>
      <c r="JI398" s="1">
        <v>5.5658609999999999</v>
      </c>
      <c r="JJ398">
        <v>0.60911099999999996</v>
      </c>
      <c r="JK398">
        <v>18.66601</v>
      </c>
      <c r="JL398" s="1">
        <v>1.272031E-2</v>
      </c>
      <c r="JM398" s="1">
        <v>5.035736</v>
      </c>
      <c r="JN398">
        <v>0.61317960000000005</v>
      </c>
      <c r="JO398">
        <v>18.903749999999999</v>
      </c>
      <c r="JP398" s="1">
        <v>1.1666370000000001E-2</v>
      </c>
      <c r="JQ398" s="1">
        <v>4.5986459999999996</v>
      </c>
      <c r="JR398">
        <v>0.6167241</v>
      </c>
      <c r="JS398">
        <v>19.25367</v>
      </c>
      <c r="JT398" s="1">
        <v>1.070755E-2</v>
      </c>
      <c r="JU398" s="1">
        <v>4.2071370000000003</v>
      </c>
      <c r="JV398">
        <v>0.62158709999999995</v>
      </c>
      <c r="JW398">
        <v>19.142589999999998</v>
      </c>
      <c r="JX398" s="1">
        <v>9.8451560000000007E-3</v>
      </c>
      <c r="JY398" s="1">
        <v>3.8483149999999999</v>
      </c>
      <c r="JZ398">
        <v>0.62801099999999999</v>
      </c>
      <c r="KA398">
        <v>18.496479999999998</v>
      </c>
      <c r="KB398" s="1">
        <v>9.0252879999999994E-3</v>
      </c>
      <c r="KC398" s="1">
        <v>3.5050859999999999</v>
      </c>
      <c r="KD398">
        <v>0.63492879999999996</v>
      </c>
      <c r="KE398">
        <v>18.05592</v>
      </c>
      <c r="KF398" s="1">
        <v>8.2648419999999997E-3</v>
      </c>
      <c r="KG398" s="1">
        <v>3.1859310000000001</v>
      </c>
      <c r="KH398">
        <v>0.63796229999999998</v>
      </c>
      <c r="KI398">
        <v>18.002800000000001</v>
      </c>
      <c r="KJ398" s="1">
        <v>7.5939129999999999E-3</v>
      </c>
      <c r="KK398" s="1">
        <v>2.913446</v>
      </c>
      <c r="KL398">
        <v>0.63984300000000005</v>
      </c>
      <c r="KM398">
        <v>18.66114</v>
      </c>
      <c r="KN398" s="1">
        <v>6.9175749999999996E-3</v>
      </c>
      <c r="KO398" s="1">
        <v>2.648164</v>
      </c>
      <c r="KP398">
        <v>0.64245160000000001</v>
      </c>
      <c r="KQ398">
        <v>19.268789999999999</v>
      </c>
      <c r="KR398" s="1">
        <v>6.2870829999999997E-3</v>
      </c>
      <c r="KS398" s="1">
        <v>2.3914149999999998</v>
      </c>
      <c r="KT398">
        <v>0.64519119999999996</v>
      </c>
      <c r="KU398">
        <v>20.02882</v>
      </c>
      <c r="KV398" s="1">
        <v>5.7841500000000001E-3</v>
      </c>
      <c r="KW398" s="1">
        <v>2.189165</v>
      </c>
      <c r="KX398">
        <v>0.64816839999999998</v>
      </c>
      <c r="KY398">
        <v>20.532920000000001</v>
      </c>
      <c r="KZ398" s="1">
        <v>5.3066110000000001E-3</v>
      </c>
      <c r="LA398" s="1">
        <v>1.99857</v>
      </c>
      <c r="LB398">
        <v>0.651424</v>
      </c>
      <c r="LC398">
        <v>20.344909999999999</v>
      </c>
      <c r="LD398" s="1">
        <v>4.8496420000000004E-3</v>
      </c>
      <c r="LE398" s="1">
        <v>1.817204</v>
      </c>
      <c r="LF398">
        <v>0.65583659999999999</v>
      </c>
      <c r="LG398">
        <v>19.788340000000002</v>
      </c>
      <c r="LH398" s="1">
        <v>4.4079760000000001E-3</v>
      </c>
      <c r="LI398" s="1">
        <v>1.6427750000000001</v>
      </c>
      <c r="LJ398">
        <v>0.65984330000000002</v>
      </c>
      <c r="LK398">
        <v>19.44115</v>
      </c>
      <c r="LL398" s="1">
        <v>3.9751919999999998E-3</v>
      </c>
      <c r="LM398" s="1">
        <v>1.4746980000000001</v>
      </c>
      <c r="LN398">
        <v>0.66339950000000003</v>
      </c>
      <c r="LO398">
        <v>19.442879999999999</v>
      </c>
      <c r="LP398" s="1">
        <v>3.549183E-3</v>
      </c>
      <c r="LQ398" s="1">
        <v>1.311709</v>
      </c>
      <c r="LR398">
        <v>0.66625670000000004</v>
      </c>
      <c r="LS398">
        <v>20.313829999999999</v>
      </c>
      <c r="LT398" s="1">
        <v>3.131062E-3</v>
      </c>
      <c r="LU398" s="1">
        <v>1.154447</v>
      </c>
      <c r="LV398">
        <v>0.66931649999999998</v>
      </c>
      <c r="LW398">
        <v>21.271049999999999</v>
      </c>
      <c r="LX398" s="1">
        <v>2.722693E-3</v>
      </c>
      <c r="LY398" s="1">
        <v>1.001252</v>
      </c>
      <c r="LZ398">
        <v>0.67193250000000004</v>
      </c>
      <c r="MA398">
        <v>22.08813</v>
      </c>
      <c r="MB398" s="1">
        <v>2.3277829999999999E-3</v>
      </c>
      <c r="MC398" s="1">
        <v>0.85457810000000001</v>
      </c>
      <c r="MD398">
        <v>0.6743673</v>
      </c>
      <c r="ME398">
        <v>22.483930000000001</v>
      </c>
      <c r="MF398" s="1">
        <v>1.9587139999999999E-3</v>
      </c>
      <c r="MG398" s="1">
        <v>0.71790069999999995</v>
      </c>
      <c r="MH398">
        <v>0.67661870000000002</v>
      </c>
      <c r="MI398">
        <v>22.178789999999999</v>
      </c>
      <c r="MJ398" s="1">
        <v>1.6295649999999999E-3</v>
      </c>
      <c r="MK398" s="1">
        <v>0.5960801</v>
      </c>
      <c r="ML398">
        <v>0.67752610000000002</v>
      </c>
      <c r="MM398">
        <v>21.470310000000001</v>
      </c>
      <c r="MN398" s="1">
        <v>1.352568E-3</v>
      </c>
      <c r="MO398" s="1">
        <v>0.49365300000000001</v>
      </c>
      <c r="MP398">
        <v>0.67833730000000003</v>
      </c>
      <c r="MQ398">
        <v>20.96321</v>
      </c>
      <c r="MR398" s="1">
        <v>1.1307719999999999E-3</v>
      </c>
      <c r="MS398" s="1">
        <v>0.41143249999999998</v>
      </c>
      <c r="MT398">
        <v>0.67904690000000001</v>
      </c>
      <c r="MU398">
        <v>20.832070000000002</v>
      </c>
      <c r="MV398" s="1">
        <v>9.613868E-4</v>
      </c>
      <c r="MW398" s="1">
        <v>0.34850110000000001</v>
      </c>
      <c r="MX398">
        <v>0.68000859999999996</v>
      </c>
      <c r="MY398">
        <v>21.443190000000001</v>
      </c>
      <c r="MZ398" s="1">
        <v>8.346451E-4</v>
      </c>
      <c r="NA398" s="1">
        <v>0.30140319999999998</v>
      </c>
      <c r="NB398">
        <v>0.68088910000000002</v>
      </c>
      <c r="NC398">
        <v>21.593229999999998</v>
      </c>
      <c r="ND398" s="1">
        <v>7.3929789999999996E-4</v>
      </c>
      <c r="NE398" s="1">
        <v>0.26599679999999998</v>
      </c>
      <c r="NF398">
        <v>0.68198360000000002</v>
      </c>
      <c r="NG398">
        <v>22.140609999999999</v>
      </c>
      <c r="NH398" s="1">
        <v>6.6517590000000004E-4</v>
      </c>
      <c r="NI398" s="1">
        <v>0.23849400000000001</v>
      </c>
      <c r="NJ398">
        <v>0.68317640000000002</v>
      </c>
      <c r="NK398">
        <v>22.385339999999999</v>
      </c>
      <c r="NL398" s="1">
        <v>6.0536089999999997E-4</v>
      </c>
      <c r="NM398" s="1">
        <v>0.2163485</v>
      </c>
      <c r="NN398">
        <v>0.68441439999999998</v>
      </c>
      <c r="NO398">
        <v>22.01698</v>
      </c>
      <c r="NP398" s="1">
        <v>5.5570710000000004E-4</v>
      </c>
      <c r="NQ398" s="1">
        <v>0.1980015</v>
      </c>
      <c r="NR398">
        <v>0.68574800000000002</v>
      </c>
      <c r="NS398">
        <v>21.268689999999999</v>
      </c>
      <c r="NT398" s="1">
        <v>5.1386270000000004E-4</v>
      </c>
      <c r="NU398" s="1">
        <v>0.18253079999999999</v>
      </c>
      <c r="NV398">
        <v>0.687025</v>
      </c>
      <c r="NW398">
        <v>20.718810000000001</v>
      </c>
      <c r="NX398" s="1">
        <v>4.7836969999999999E-4</v>
      </c>
      <c r="NY398" s="1">
        <v>0.16943649999999999</v>
      </c>
      <c r="NZ398">
        <v>0.68826089999999995</v>
      </c>
      <c r="OA398">
        <v>20.690529999999999</v>
      </c>
      <c r="OB398" s="1">
        <v>4.4812679999999997E-4</v>
      </c>
      <c r="OC398" s="1">
        <v>0.1582982</v>
      </c>
      <c r="OD398">
        <v>0.68951039999999997</v>
      </c>
      <c r="OE398">
        <v>21.65671</v>
      </c>
      <c r="OF398" s="1">
        <v>4.2197520000000001E-4</v>
      </c>
      <c r="OG398" s="1">
        <v>0.14868300000000001</v>
      </c>
      <c r="OH398">
        <v>0.69073130000000005</v>
      </c>
      <c r="OI398">
        <v>22.82658</v>
      </c>
      <c r="OJ398" s="1">
        <v>3.9898009999999999E-4</v>
      </c>
      <c r="OK398" s="1">
        <v>0.1402419</v>
      </c>
    </row>
    <row r="399" spans="1:401" x14ac:dyDescent="0.35">
      <c r="A399">
        <v>408</v>
      </c>
      <c r="B399" t="s">
        <v>4</v>
      </c>
      <c r="C399" t="s">
        <v>364</v>
      </c>
      <c r="D399" t="s">
        <v>406</v>
      </c>
      <c r="E399">
        <v>851.93430000000001</v>
      </c>
      <c r="F399">
        <v>0.3759401</v>
      </c>
      <c r="G399">
        <v>17.517790000000002</v>
      </c>
      <c r="H399">
        <v>0</v>
      </c>
      <c r="I399">
        <v>0</v>
      </c>
      <c r="J399">
        <v>0.37556580000000001</v>
      </c>
      <c r="K399">
        <v>18.568290000000001</v>
      </c>
      <c r="L399">
        <v>0</v>
      </c>
      <c r="M399">
        <v>0</v>
      </c>
      <c r="N399">
        <v>0.37515419999999999</v>
      </c>
      <c r="O399">
        <v>19.549040000000002</v>
      </c>
      <c r="P399">
        <v>0</v>
      </c>
      <c r="Q399">
        <v>0</v>
      </c>
      <c r="R399">
        <v>0.3746855</v>
      </c>
      <c r="S399">
        <v>20.197369999999999</v>
      </c>
      <c r="T399">
        <v>0</v>
      </c>
      <c r="U399">
        <v>0</v>
      </c>
      <c r="V399">
        <v>0.37421939999999998</v>
      </c>
      <c r="W399">
        <v>20.612860000000001</v>
      </c>
      <c r="X399">
        <v>0</v>
      </c>
      <c r="Y399">
        <v>0</v>
      </c>
      <c r="Z399">
        <v>0.37377500000000002</v>
      </c>
      <c r="AA399">
        <v>20.40897</v>
      </c>
      <c r="AB399">
        <v>0</v>
      </c>
      <c r="AC399">
        <v>0</v>
      </c>
      <c r="AD399">
        <v>0.37330039999999998</v>
      </c>
      <c r="AE399">
        <v>19.565190000000001</v>
      </c>
      <c r="AF399">
        <v>0</v>
      </c>
      <c r="AG399">
        <v>0</v>
      </c>
      <c r="AH399">
        <v>0.37282650000000001</v>
      </c>
      <c r="AI399">
        <v>18.87885</v>
      </c>
      <c r="AJ399">
        <v>0</v>
      </c>
      <c r="AK399">
        <v>0</v>
      </c>
      <c r="AL399">
        <v>0.37241180000000002</v>
      </c>
      <c r="AM399">
        <v>18.569780000000002</v>
      </c>
      <c r="AN399">
        <v>0</v>
      </c>
      <c r="AO399">
        <v>0</v>
      </c>
      <c r="AP399">
        <v>0.37200509999999998</v>
      </c>
      <c r="AQ399">
        <v>19.397469999999998</v>
      </c>
      <c r="AR399">
        <v>0</v>
      </c>
      <c r="AS399">
        <v>0</v>
      </c>
      <c r="AT399">
        <v>0.37159740000000002</v>
      </c>
      <c r="AU399">
        <v>20.632159999999999</v>
      </c>
      <c r="AV399">
        <v>0</v>
      </c>
      <c r="AW399">
        <v>0</v>
      </c>
      <c r="AX399">
        <v>0.37120520000000001</v>
      </c>
      <c r="AY399">
        <v>21.4802</v>
      </c>
      <c r="AZ399">
        <v>0</v>
      </c>
      <c r="BA399">
        <v>0</v>
      </c>
      <c r="BB399">
        <v>0.3708072</v>
      </c>
      <c r="BC399">
        <v>21.903929999999999</v>
      </c>
      <c r="BD399">
        <v>0</v>
      </c>
      <c r="BE399">
        <v>0</v>
      </c>
      <c r="BF399">
        <v>0.3705869</v>
      </c>
      <c r="BG399">
        <v>21.425180000000001</v>
      </c>
      <c r="BH399">
        <v>0</v>
      </c>
      <c r="BI399">
        <v>0</v>
      </c>
      <c r="BJ399">
        <v>0.37030370000000001</v>
      </c>
      <c r="BK399">
        <v>20.414480000000001</v>
      </c>
      <c r="BL399">
        <v>0</v>
      </c>
      <c r="BM399">
        <v>0</v>
      </c>
      <c r="BN399">
        <v>0.3700388</v>
      </c>
      <c r="BO399">
        <v>19.68468</v>
      </c>
      <c r="BP399">
        <v>0</v>
      </c>
      <c r="BQ399">
        <v>0</v>
      </c>
      <c r="BR399">
        <v>0.36975390000000002</v>
      </c>
      <c r="BS399">
        <v>19.416869999999999</v>
      </c>
      <c r="BT399">
        <v>0</v>
      </c>
      <c r="BU399">
        <v>0</v>
      </c>
      <c r="BV399">
        <v>0.36949460000000001</v>
      </c>
      <c r="BW399">
        <v>19.986409999999999</v>
      </c>
      <c r="BX399">
        <v>0</v>
      </c>
      <c r="BY399">
        <v>0</v>
      </c>
      <c r="BZ399">
        <v>0.36918980000000001</v>
      </c>
      <c r="CA399">
        <v>20.470359999999999</v>
      </c>
      <c r="CB399">
        <v>0</v>
      </c>
      <c r="CC399">
        <v>0</v>
      </c>
      <c r="CD399">
        <v>0.36890430000000002</v>
      </c>
      <c r="CE399">
        <v>20.842690000000001</v>
      </c>
      <c r="CF399">
        <v>1.8417539999999999E-32</v>
      </c>
      <c r="CG399">
        <v>8.0373620000000006E-30</v>
      </c>
      <c r="CH399">
        <v>0.36859140000000001</v>
      </c>
      <c r="CI399">
        <v>20.598559999999999</v>
      </c>
      <c r="CJ399" s="1">
        <v>5.6754500000000001E-26</v>
      </c>
      <c r="CK399" s="1">
        <v>2.1844979999999999E-23</v>
      </c>
      <c r="CL399">
        <v>0.36830449999999998</v>
      </c>
      <c r="CM399">
        <v>19.919129999999999</v>
      </c>
      <c r="CN399" s="1">
        <v>5.1094200000000002E-19</v>
      </c>
      <c r="CO399" s="1">
        <v>1.9063059999999999E-16</v>
      </c>
      <c r="CP399">
        <v>0.36809629999999999</v>
      </c>
      <c r="CQ399">
        <v>19.269729999999999</v>
      </c>
      <c r="CR399" s="1">
        <v>2.7879590000000001E-14</v>
      </c>
      <c r="CS399" s="1">
        <v>1.044525E-11</v>
      </c>
      <c r="CT399">
        <v>0.36801620000000002</v>
      </c>
      <c r="CU399">
        <v>18.812480000000001</v>
      </c>
      <c r="CV399" s="1">
        <v>7.2168589999999995E-11</v>
      </c>
      <c r="CW399" s="1">
        <v>2.763711E-8</v>
      </c>
      <c r="CX399">
        <v>0.36794470000000001</v>
      </c>
      <c r="CY399">
        <v>18.576979999999999</v>
      </c>
      <c r="CZ399" s="1">
        <v>3.5718069999999998E-8</v>
      </c>
      <c r="DA399" s="1">
        <v>1.393322E-5</v>
      </c>
      <c r="DB399">
        <v>0.36801590000000001</v>
      </c>
      <c r="DC399">
        <v>19.208210000000001</v>
      </c>
      <c r="DD399" s="1">
        <v>5.4068789999999999E-6</v>
      </c>
      <c r="DE399" s="1">
        <v>2.1435389999999999E-3</v>
      </c>
      <c r="DF399">
        <v>0.36806060000000002</v>
      </c>
      <c r="DG399">
        <v>19.556640000000002</v>
      </c>
      <c r="DH399" s="1">
        <v>3.1967900000000001E-4</v>
      </c>
      <c r="DI399" s="1">
        <v>0.12870670000000001</v>
      </c>
      <c r="DJ399">
        <v>0.3680582</v>
      </c>
      <c r="DK399">
        <v>19.76857</v>
      </c>
      <c r="DL399" s="1">
        <v>8.7193319999999998E-3</v>
      </c>
      <c r="DM399" s="1">
        <v>3.5566049999999998</v>
      </c>
      <c r="DN399">
        <v>0.3679539</v>
      </c>
      <c r="DO399">
        <v>19.93347</v>
      </c>
      <c r="DP399" s="1">
        <v>0.1230998</v>
      </c>
      <c r="DQ399" s="1">
        <v>50.820549999999997</v>
      </c>
      <c r="DR399">
        <v>0.3677281</v>
      </c>
      <c r="DS399">
        <v>19.629010000000001</v>
      </c>
      <c r="DT399" s="1">
        <v>0.98424840000000002</v>
      </c>
      <c r="DU399">
        <v>411.14760000000001</v>
      </c>
      <c r="DV399">
        <v>0.36742180000000002</v>
      </c>
      <c r="DW399">
        <v>18.888020000000001</v>
      </c>
      <c r="DX399" s="1">
        <v>4.807976</v>
      </c>
      <c r="DY399">
        <v>2028.62</v>
      </c>
      <c r="DZ399">
        <v>0.36699179999999998</v>
      </c>
      <c r="EA399">
        <v>18.28125</v>
      </c>
      <c r="EB399">
        <v>15.254379999999999</v>
      </c>
      <c r="EC399">
        <v>6497.0429999999997</v>
      </c>
      <c r="ED399">
        <v>0.3664811</v>
      </c>
      <c r="EE399">
        <v>18.19792</v>
      </c>
      <c r="EF399">
        <v>33.182369999999999</v>
      </c>
      <c r="EG399">
        <v>14251.71</v>
      </c>
      <c r="EH399">
        <v>0.36596250000000002</v>
      </c>
      <c r="EI399">
        <v>19.428889999999999</v>
      </c>
      <c r="EJ399">
        <v>51.760669999999998</v>
      </c>
      <c r="EK399">
        <v>22395.61</v>
      </c>
      <c r="EL399">
        <v>0.36552069999999998</v>
      </c>
      <c r="EM399">
        <v>20.51004</v>
      </c>
      <c r="EN399">
        <v>60.25264</v>
      </c>
      <c r="EO399">
        <v>26227.439999999999</v>
      </c>
      <c r="EP399">
        <v>0.36504310000000001</v>
      </c>
      <c r="EQ399">
        <v>21.148800000000001</v>
      </c>
      <c r="ER399">
        <v>54.22184</v>
      </c>
      <c r="ES399">
        <v>23723.95</v>
      </c>
      <c r="ET399">
        <v>0.36447839999999998</v>
      </c>
      <c r="EU399">
        <v>21.730879999999999</v>
      </c>
      <c r="EV399">
        <v>39.069940000000003</v>
      </c>
      <c r="EW399">
        <v>17166.759999999998</v>
      </c>
      <c r="EX399">
        <v>0.36381599999999997</v>
      </c>
      <c r="EY399">
        <v>21.44876</v>
      </c>
      <c r="EZ399">
        <v>23.309899999999999</v>
      </c>
      <c r="FA399">
        <v>10278.14</v>
      </c>
      <c r="FB399">
        <v>0.36309380000000002</v>
      </c>
      <c r="FC399">
        <v>20.297689999999999</v>
      </c>
      <c r="FD399">
        <v>11.9032</v>
      </c>
      <c r="FE399">
        <v>5261.942</v>
      </c>
      <c r="FF399">
        <v>0.3622939</v>
      </c>
      <c r="FG399">
        <v>19.510899999999999</v>
      </c>
      <c r="FH399">
        <v>5.3759329999999999</v>
      </c>
      <c r="FI399">
        <v>2381.5729999999999</v>
      </c>
      <c r="FJ399">
        <v>0.36143989999999998</v>
      </c>
      <c r="FK399">
        <v>19.254840000000002</v>
      </c>
      <c r="FL399">
        <v>2.224637</v>
      </c>
      <c r="FM399">
        <v>986.54880000000003</v>
      </c>
      <c r="FN399">
        <v>0.360487</v>
      </c>
      <c r="FO399">
        <v>20.297830000000001</v>
      </c>
      <c r="FP399">
        <v>0.87681569999999998</v>
      </c>
      <c r="FQ399">
        <v>389.11219999999997</v>
      </c>
      <c r="FR399">
        <v>0.35944120000000002</v>
      </c>
      <c r="FS399">
        <v>21.44613</v>
      </c>
      <c r="FT399">
        <v>0.34737859999999998</v>
      </c>
      <c r="FU399">
        <v>154.13800000000001</v>
      </c>
      <c r="FV399">
        <v>0.3582552</v>
      </c>
      <c r="FW399">
        <v>22.070419999999999</v>
      </c>
      <c r="FX399">
        <v>0.15014140000000001</v>
      </c>
      <c r="FY399">
        <v>66.517070000000004</v>
      </c>
      <c r="FZ399">
        <v>0.35701329999999998</v>
      </c>
      <c r="GA399">
        <v>22.441050000000001</v>
      </c>
      <c r="GB399">
        <v>7.8361299999999995E-2</v>
      </c>
      <c r="GC399">
        <v>34.629040000000003</v>
      </c>
      <c r="GD399">
        <v>0.3559234</v>
      </c>
      <c r="GE399">
        <v>21.85642</v>
      </c>
      <c r="GF399">
        <v>5.1728469999999999E-2</v>
      </c>
      <c r="GG399">
        <v>22.79889</v>
      </c>
      <c r="GH399">
        <v>0.35507929999999999</v>
      </c>
      <c r="GI399">
        <v>20.793330000000001</v>
      </c>
      <c r="GJ399">
        <v>4.1142190000000002E-2</v>
      </c>
      <c r="GK399">
        <v>18.09713</v>
      </c>
      <c r="GL399">
        <v>0.35424220000000001</v>
      </c>
      <c r="GM399">
        <v>20.01942</v>
      </c>
      <c r="GN399">
        <v>3.6125690000000002E-2</v>
      </c>
      <c r="GO399">
        <v>15.87739</v>
      </c>
      <c r="GP399">
        <v>0.35330689999999998</v>
      </c>
      <c r="GQ399">
        <v>19.73696</v>
      </c>
      <c r="GR399" s="1">
        <v>3.320443E-2</v>
      </c>
      <c r="GS399">
        <v>14.588340000000001</v>
      </c>
      <c r="GT399">
        <v>0.35246539999999998</v>
      </c>
      <c r="GU399">
        <v>19.915870000000002</v>
      </c>
      <c r="GV399" s="1">
        <v>3.1259719999999998E-2</v>
      </c>
      <c r="GW399">
        <v>13.72894</v>
      </c>
      <c r="GX399">
        <v>0.35194769999999997</v>
      </c>
      <c r="GY399">
        <v>20.77882</v>
      </c>
      <c r="GZ399" s="1">
        <v>2.9921670000000001E-2</v>
      </c>
      <c r="HA399">
        <v>13.129849999999999</v>
      </c>
      <c r="HB399">
        <v>0.3513715</v>
      </c>
      <c r="HC399">
        <v>21.12181</v>
      </c>
      <c r="HD399" s="1">
        <v>2.9092920000000001E-2</v>
      </c>
      <c r="HE399">
        <v>12.75592</v>
      </c>
      <c r="HF399">
        <v>0.35072819999999999</v>
      </c>
      <c r="HG399">
        <v>21.117550000000001</v>
      </c>
      <c r="HH399" s="1">
        <v>2.892165E-2</v>
      </c>
      <c r="HI399">
        <v>12.67019</v>
      </c>
      <c r="HJ399">
        <v>0.349914</v>
      </c>
      <c r="HK399">
        <v>20.427759999999999</v>
      </c>
      <c r="HL399" s="1">
        <v>2.914603E-2</v>
      </c>
      <c r="HM399">
        <v>12.766730000000001</v>
      </c>
      <c r="HN399">
        <v>0.34894500000000001</v>
      </c>
      <c r="HO399">
        <v>19.822279999999999</v>
      </c>
      <c r="HP399" s="1">
        <v>2.9454729999999998E-2</v>
      </c>
      <c r="HQ399" s="1">
        <v>12.90986</v>
      </c>
      <c r="HR399">
        <v>0.34800579999999998</v>
      </c>
      <c r="HS399">
        <v>19.278230000000001</v>
      </c>
      <c r="HT399" s="1">
        <v>2.9377509999999999E-2</v>
      </c>
      <c r="HU399" s="1">
        <v>12.889239999999999</v>
      </c>
      <c r="HV399">
        <v>0.34745350000000003</v>
      </c>
      <c r="HW399">
        <v>18.67089</v>
      </c>
      <c r="HX399" s="1">
        <v>2.850695E-2</v>
      </c>
      <c r="HY399" s="1">
        <v>12.510820000000001</v>
      </c>
      <c r="HZ399">
        <v>0.34675929999999999</v>
      </c>
      <c r="IA399">
        <v>18.468029999999999</v>
      </c>
      <c r="IB399" s="1">
        <v>2.7203769999999999E-2</v>
      </c>
      <c r="IC399" s="1">
        <v>11.93816</v>
      </c>
      <c r="ID399">
        <v>0.34593499999999999</v>
      </c>
      <c r="IE399">
        <v>18.906970000000001</v>
      </c>
      <c r="IF399" s="1">
        <v>2.5621109999999999E-2</v>
      </c>
      <c r="IG399" s="1">
        <v>11.247529999999999</v>
      </c>
      <c r="IH399">
        <v>0.34520390000000001</v>
      </c>
      <c r="II399">
        <v>19.17043</v>
      </c>
      <c r="IJ399" s="1">
        <v>2.3796749999999998E-2</v>
      </c>
      <c r="IK399" s="1">
        <v>10.449009999999999</v>
      </c>
      <c r="IL399">
        <v>0.34479870000000001</v>
      </c>
      <c r="IM399">
        <v>19.38496</v>
      </c>
      <c r="IN399" s="1">
        <v>2.2056719999999998E-2</v>
      </c>
      <c r="IO399" s="1">
        <v>9.6751330000000006</v>
      </c>
      <c r="IP399">
        <v>0.3447558</v>
      </c>
      <c r="IQ399">
        <v>18.839099999999998</v>
      </c>
      <c r="IR399" s="1">
        <v>2.0367639999999999E-2</v>
      </c>
      <c r="IS399" s="1">
        <v>8.9212930000000004</v>
      </c>
      <c r="IT399">
        <v>0.34493370000000001</v>
      </c>
      <c r="IU399">
        <v>18.21771</v>
      </c>
      <c r="IV399" s="1">
        <v>1.8768610000000002E-2</v>
      </c>
      <c r="IW399" s="1">
        <v>8.2071950000000005</v>
      </c>
      <c r="IX399">
        <v>0.34511029999999998</v>
      </c>
      <c r="IY399">
        <v>17.964300000000001</v>
      </c>
      <c r="IZ399" s="1">
        <v>1.7224260000000002E-2</v>
      </c>
      <c r="JA399" s="1">
        <v>7.521433</v>
      </c>
      <c r="JB399">
        <v>0.34588180000000002</v>
      </c>
      <c r="JC399">
        <v>17.687639999999998</v>
      </c>
      <c r="JD399" s="1">
        <v>1.559922E-2</v>
      </c>
      <c r="JE399" s="1">
        <v>6.7930700000000002</v>
      </c>
      <c r="JF399">
        <v>0.3464063</v>
      </c>
      <c r="JG399">
        <v>18.227889999999999</v>
      </c>
      <c r="JH399" s="1">
        <v>1.418908E-2</v>
      </c>
      <c r="JI399" s="1">
        <v>6.1715</v>
      </c>
      <c r="JJ399">
        <v>0.34700520000000001</v>
      </c>
      <c r="JK399">
        <v>18.651859999999999</v>
      </c>
      <c r="JL399" s="1">
        <v>1.289336E-2</v>
      </c>
      <c r="JM399" s="1">
        <v>5.5923230000000004</v>
      </c>
      <c r="JN399">
        <v>0.34719489999999997</v>
      </c>
      <c r="JO399">
        <v>18.899920000000002</v>
      </c>
      <c r="JP399" s="1">
        <v>1.182074E-2</v>
      </c>
      <c r="JQ399" s="1">
        <v>5.1238070000000002</v>
      </c>
      <c r="JR399">
        <v>0.34706999999999999</v>
      </c>
      <c r="JS399">
        <v>19.256830000000001</v>
      </c>
      <c r="JT399" s="1">
        <v>1.084658E-2</v>
      </c>
      <c r="JU399" s="1">
        <v>4.7035840000000002</v>
      </c>
      <c r="JV399">
        <v>0.3478888</v>
      </c>
      <c r="JW399">
        <v>19.1431</v>
      </c>
      <c r="JX399" s="1">
        <v>9.9760649999999992E-3</v>
      </c>
      <c r="JY399" s="1">
        <v>4.3164309999999997</v>
      </c>
      <c r="JZ399">
        <v>0.34919929999999999</v>
      </c>
      <c r="KA399">
        <v>18.485800000000001</v>
      </c>
      <c r="KB399" s="1">
        <v>9.1543449999999995E-3</v>
      </c>
      <c r="KC399" s="1">
        <v>3.9479030000000002</v>
      </c>
      <c r="KD399">
        <v>0.35049849999999999</v>
      </c>
      <c r="KE399">
        <v>18.01596</v>
      </c>
      <c r="KF399" s="1">
        <v>8.3763339999999992E-3</v>
      </c>
      <c r="KG399" s="1">
        <v>3.601451</v>
      </c>
      <c r="KH399">
        <v>0.35185450000000001</v>
      </c>
      <c r="KI399">
        <v>17.95852</v>
      </c>
      <c r="KJ399" s="1">
        <v>7.6946970000000003E-3</v>
      </c>
      <c r="KK399" s="1">
        <v>3.2986930000000001</v>
      </c>
      <c r="KL399">
        <v>0.35314849999999998</v>
      </c>
      <c r="KM399">
        <v>18.659939999999999</v>
      </c>
      <c r="KN399" s="1">
        <v>7.0280389999999998E-3</v>
      </c>
      <c r="KO399" s="1">
        <v>3.0059809999999998</v>
      </c>
      <c r="KP399">
        <v>0.35473579999999999</v>
      </c>
      <c r="KQ399">
        <v>19.259519999999998</v>
      </c>
      <c r="KR399" s="1">
        <v>6.3676080000000003E-3</v>
      </c>
      <c r="KS399" s="1">
        <v>2.7142390000000001</v>
      </c>
      <c r="KT399">
        <v>0.35647810000000002</v>
      </c>
      <c r="KU399">
        <v>20.02948</v>
      </c>
      <c r="KV399" s="1">
        <v>5.8573569999999997E-3</v>
      </c>
      <c r="KW399" s="1">
        <v>2.4875829999999999</v>
      </c>
      <c r="KX399">
        <v>0.35838510000000001</v>
      </c>
      <c r="KY399">
        <v>20.53556</v>
      </c>
      <c r="KZ399" s="1">
        <v>5.376072E-3</v>
      </c>
      <c r="LA399" s="1">
        <v>2.274521</v>
      </c>
      <c r="LB399">
        <v>0.36044130000000002</v>
      </c>
      <c r="LC399">
        <v>20.320460000000001</v>
      </c>
      <c r="LD399" s="1">
        <v>4.9162049999999999E-3</v>
      </c>
      <c r="LE399" s="1">
        <v>2.0718350000000001</v>
      </c>
      <c r="LF399">
        <v>0.36240460000000002</v>
      </c>
      <c r="LG399">
        <v>19.756340000000002</v>
      </c>
      <c r="LH399" s="1">
        <v>4.4720139999999999E-3</v>
      </c>
      <c r="LI399" s="1">
        <v>1.877397</v>
      </c>
      <c r="LJ399">
        <v>0.36420710000000001</v>
      </c>
      <c r="LK399">
        <v>19.394380000000002</v>
      </c>
      <c r="LL399" s="1">
        <v>4.0376919999999998E-3</v>
      </c>
      <c r="LM399" s="1">
        <v>1.689416</v>
      </c>
      <c r="LN399">
        <v>0.36572589999999999</v>
      </c>
      <c r="LO399">
        <v>19.395980000000002</v>
      </c>
      <c r="LP399" s="1">
        <v>3.6090749999999998E-3</v>
      </c>
      <c r="LQ399" s="1">
        <v>1.5063230000000001</v>
      </c>
      <c r="LR399">
        <v>0.36687829999999999</v>
      </c>
      <c r="LS399">
        <v>20.287569999999999</v>
      </c>
      <c r="LT399" s="1">
        <v>3.1895259999999998E-3</v>
      </c>
      <c r="LU399" s="1">
        <v>1.329094</v>
      </c>
      <c r="LV399">
        <v>0.36822739999999998</v>
      </c>
      <c r="LW399">
        <v>21.261649999999999</v>
      </c>
      <c r="LX399" s="1">
        <v>2.7791790000000001E-3</v>
      </c>
      <c r="LY399" s="1">
        <v>1.155688</v>
      </c>
      <c r="LZ399">
        <v>0.36929139999999999</v>
      </c>
      <c r="MA399">
        <v>22.09395</v>
      </c>
      <c r="MB399" s="1">
        <v>2.3815070000000002E-3</v>
      </c>
      <c r="MC399" s="1">
        <v>0.98907009999999995</v>
      </c>
      <c r="MD399">
        <v>0.37027270000000001</v>
      </c>
      <c r="ME399">
        <v>22.50018</v>
      </c>
      <c r="MF399" s="1">
        <v>2.0078959999999999E-3</v>
      </c>
      <c r="MG399" s="1">
        <v>0.83292909999999998</v>
      </c>
      <c r="MH399">
        <v>0.37119950000000002</v>
      </c>
      <c r="MI399">
        <v>22.178789999999999</v>
      </c>
      <c r="MJ399" s="1">
        <v>1.6723129999999999E-3</v>
      </c>
      <c r="MK399" s="1">
        <v>0.69286449999999999</v>
      </c>
      <c r="ML399">
        <v>0.3720984</v>
      </c>
      <c r="MM399">
        <v>21.457899999999999</v>
      </c>
      <c r="MN399" s="1">
        <v>1.3874340000000001E-3</v>
      </c>
      <c r="MO399" s="1">
        <v>0.57392900000000002</v>
      </c>
      <c r="MP399">
        <v>0.37311519999999998</v>
      </c>
      <c r="MQ399">
        <v>20.934819999999998</v>
      </c>
      <c r="MR399" s="1">
        <v>1.1580340000000001E-3</v>
      </c>
      <c r="MS399" s="1">
        <v>0.4780295</v>
      </c>
      <c r="MT399">
        <v>0.37406210000000001</v>
      </c>
      <c r="MU399">
        <v>20.80219</v>
      </c>
      <c r="MV399" s="1">
        <v>9.8183259999999996E-4</v>
      </c>
      <c r="MW399" s="1">
        <v>0.40435880000000002</v>
      </c>
      <c r="MX399">
        <v>0.37499900000000003</v>
      </c>
      <c r="MY399">
        <v>21.424009999999999</v>
      </c>
      <c r="MZ399" s="1">
        <v>8.4990670000000001E-4</v>
      </c>
      <c r="NA399" s="1">
        <v>0.34921659999999999</v>
      </c>
      <c r="NB399">
        <v>0.37588139999999998</v>
      </c>
      <c r="NC399">
        <v>21.587029999999999</v>
      </c>
      <c r="ND399" s="1">
        <v>7.5092759999999996E-4</v>
      </c>
      <c r="NE399" s="1">
        <v>0.3077995</v>
      </c>
      <c r="NF399">
        <v>0.3768685</v>
      </c>
      <c r="NG399">
        <v>22.161840000000002</v>
      </c>
      <c r="NH399" s="1">
        <v>6.7437699999999998E-4</v>
      </c>
      <c r="NI399" s="1">
        <v>0.27569929999999998</v>
      </c>
      <c r="NJ399">
        <v>0.37782840000000001</v>
      </c>
      <c r="NK399">
        <v>22.417480000000001</v>
      </c>
      <c r="NL399" s="1">
        <v>6.1288089999999998E-4</v>
      </c>
      <c r="NM399" s="1">
        <v>0.2499171</v>
      </c>
      <c r="NN399">
        <v>0.37873519999999999</v>
      </c>
      <c r="NO399">
        <v>22.03762</v>
      </c>
      <c r="NP399" s="1">
        <v>5.6198730000000001E-4</v>
      </c>
      <c r="NQ399" s="1">
        <v>0.2285934</v>
      </c>
      <c r="NR399">
        <v>0.37965090000000001</v>
      </c>
      <c r="NS399">
        <v>21.282509999999998</v>
      </c>
      <c r="NT399" s="1">
        <v>5.1918210000000001E-4</v>
      </c>
      <c r="NU399" s="1">
        <v>0.2106314</v>
      </c>
      <c r="NV399">
        <v>0.38049070000000002</v>
      </c>
      <c r="NW399">
        <v>20.709669999999999</v>
      </c>
      <c r="NX399" s="1">
        <v>4.828837E-4</v>
      </c>
      <c r="NY399" s="1">
        <v>0.19542760000000001</v>
      </c>
      <c r="NZ399">
        <v>0.38126979999999999</v>
      </c>
      <c r="OA399">
        <v>20.68253</v>
      </c>
      <c r="OB399" s="1">
        <v>4.5201289999999999E-4</v>
      </c>
      <c r="OC399" s="1">
        <v>0.18250160000000001</v>
      </c>
      <c r="OD399">
        <v>0.38198700000000002</v>
      </c>
      <c r="OE399">
        <v>21.663129999999999</v>
      </c>
      <c r="OF399" s="1">
        <v>4.2534819999999999E-4</v>
      </c>
      <c r="OG399" s="1">
        <v>0.1713518</v>
      </c>
      <c r="OH399">
        <v>0.38264110000000001</v>
      </c>
      <c r="OI399">
        <v>22.849779999999999</v>
      </c>
      <c r="OJ399" s="1">
        <v>4.0196919999999997E-4</v>
      </c>
      <c r="OK399" s="1">
        <v>0.16157379999999999</v>
      </c>
    </row>
    <row r="400" spans="1:401" x14ac:dyDescent="0.35">
      <c r="A400">
        <v>409</v>
      </c>
      <c r="B400" t="s">
        <v>4</v>
      </c>
      <c r="C400" t="s">
        <v>364</v>
      </c>
      <c r="D400" t="s">
        <v>407</v>
      </c>
      <c r="E400">
        <v>970.80629999999996</v>
      </c>
      <c r="F400">
        <v>1.742661</v>
      </c>
      <c r="G400">
        <v>17.452349999999999</v>
      </c>
      <c r="H400">
        <v>0</v>
      </c>
      <c r="I400">
        <v>0</v>
      </c>
      <c r="J400">
        <v>1.737547</v>
      </c>
      <c r="K400">
        <v>18.423819999999999</v>
      </c>
      <c r="L400">
        <v>0</v>
      </c>
      <c r="M400">
        <v>0</v>
      </c>
      <c r="N400">
        <v>1.7320469999999999</v>
      </c>
      <c r="O400">
        <v>19.445440000000001</v>
      </c>
      <c r="P400">
        <v>0</v>
      </c>
      <c r="Q400">
        <v>0</v>
      </c>
      <c r="R400">
        <v>1.7263310000000001</v>
      </c>
      <c r="S400">
        <v>20.162890000000001</v>
      </c>
      <c r="T400">
        <v>0</v>
      </c>
      <c r="U400">
        <v>0</v>
      </c>
      <c r="V400">
        <v>1.7205680000000001</v>
      </c>
      <c r="W400">
        <v>20.62744</v>
      </c>
      <c r="X400">
        <v>0</v>
      </c>
      <c r="Y400">
        <v>0</v>
      </c>
      <c r="Z400">
        <v>1.7148749999999999</v>
      </c>
      <c r="AA400">
        <v>20.492290000000001</v>
      </c>
      <c r="AB400">
        <v>0</v>
      </c>
      <c r="AC400">
        <v>0</v>
      </c>
      <c r="AD400">
        <v>1.7090590000000001</v>
      </c>
      <c r="AE400">
        <v>19.670760000000001</v>
      </c>
      <c r="AF400">
        <v>0</v>
      </c>
      <c r="AG400">
        <v>0</v>
      </c>
      <c r="AH400">
        <v>1.7033990000000001</v>
      </c>
      <c r="AI400">
        <v>18.92398</v>
      </c>
      <c r="AJ400">
        <v>0</v>
      </c>
      <c r="AK400">
        <v>0</v>
      </c>
      <c r="AL400">
        <v>1.6979740000000001</v>
      </c>
      <c r="AM400">
        <v>18.539539999999999</v>
      </c>
      <c r="AN400">
        <v>0</v>
      </c>
      <c r="AO400">
        <v>0</v>
      </c>
      <c r="AP400">
        <v>1.6926129999999999</v>
      </c>
      <c r="AQ400">
        <v>19.266690000000001</v>
      </c>
      <c r="AR400">
        <v>0</v>
      </c>
      <c r="AS400">
        <v>0</v>
      </c>
      <c r="AT400">
        <v>1.6872879999999999</v>
      </c>
      <c r="AU400">
        <v>20.499179999999999</v>
      </c>
      <c r="AV400">
        <v>0</v>
      </c>
      <c r="AW400">
        <v>0</v>
      </c>
      <c r="AX400">
        <v>1.682077</v>
      </c>
      <c r="AY400">
        <v>21.439959999999999</v>
      </c>
      <c r="AZ400">
        <v>0</v>
      </c>
      <c r="BA400">
        <v>0</v>
      </c>
      <c r="BB400">
        <v>1.6767289999999999</v>
      </c>
      <c r="BC400">
        <v>21.9466</v>
      </c>
      <c r="BD400">
        <v>0</v>
      </c>
      <c r="BE400">
        <v>0</v>
      </c>
      <c r="BF400">
        <v>1.671832</v>
      </c>
      <c r="BG400">
        <v>21.57009</v>
      </c>
      <c r="BH400">
        <v>0</v>
      </c>
      <c r="BI400">
        <v>0</v>
      </c>
      <c r="BJ400">
        <v>1.6671860000000001</v>
      </c>
      <c r="BK400">
        <v>20.574280000000002</v>
      </c>
      <c r="BL400">
        <v>0</v>
      </c>
      <c r="BM400">
        <v>0</v>
      </c>
      <c r="BN400">
        <v>1.662612</v>
      </c>
      <c r="BO400">
        <v>19.770340000000001</v>
      </c>
      <c r="BP400">
        <v>0</v>
      </c>
      <c r="BQ400">
        <v>0</v>
      </c>
      <c r="BR400">
        <v>1.6581520000000001</v>
      </c>
      <c r="BS400">
        <v>19.408840000000001</v>
      </c>
      <c r="BT400">
        <v>0</v>
      </c>
      <c r="BU400">
        <v>0</v>
      </c>
      <c r="BV400">
        <v>1.6537489999999999</v>
      </c>
      <c r="BW400">
        <v>19.883199999999999</v>
      </c>
      <c r="BX400">
        <v>0</v>
      </c>
      <c r="BY400">
        <v>0</v>
      </c>
      <c r="BZ400">
        <v>1.6492119999999999</v>
      </c>
      <c r="CA400">
        <v>20.394590000000001</v>
      </c>
      <c r="CB400">
        <v>0</v>
      </c>
      <c r="CC400">
        <v>0</v>
      </c>
      <c r="CD400">
        <v>1.6447510000000001</v>
      </c>
      <c r="CE400">
        <v>20.818909999999999</v>
      </c>
      <c r="CF400">
        <v>6.3142080000000001E-33</v>
      </c>
      <c r="CG400">
        <v>1.225996E-30</v>
      </c>
      <c r="CH400">
        <v>1.6403080000000001</v>
      </c>
      <c r="CI400">
        <v>20.660160000000001</v>
      </c>
      <c r="CJ400" s="1">
        <v>3.4771150000000002E-26</v>
      </c>
      <c r="CK400" s="1">
        <v>8.6792939999999995E-24</v>
      </c>
      <c r="CL400">
        <v>1.6360809999999999</v>
      </c>
      <c r="CM400">
        <v>20.022929999999999</v>
      </c>
      <c r="CN400" s="1">
        <v>2.5519970000000001E-19</v>
      </c>
      <c r="CO400" s="1">
        <v>5.5593739999999999E-17</v>
      </c>
      <c r="CP400">
        <v>1.6322669999999999</v>
      </c>
      <c r="CQ400">
        <v>19.353069999999999</v>
      </c>
      <c r="CR400" s="1">
        <v>1.652099E-14</v>
      </c>
      <c r="CS400" s="1">
        <v>4.2091149999999997E-12</v>
      </c>
      <c r="CT400">
        <v>1.6292070000000001</v>
      </c>
      <c r="CU400">
        <v>18.84723</v>
      </c>
      <c r="CV400" s="1">
        <v>4.6930289999999999E-11</v>
      </c>
      <c r="CW400" s="1">
        <v>1.3259729999999999E-8</v>
      </c>
      <c r="CX400">
        <v>1.6262080000000001</v>
      </c>
      <c r="CY400">
        <v>18.561530000000001</v>
      </c>
      <c r="CZ400" s="1">
        <v>2.4773899999999999E-8</v>
      </c>
      <c r="DA400" s="1">
        <v>7.559018E-6</v>
      </c>
      <c r="DB400">
        <v>1.624047</v>
      </c>
      <c r="DC400">
        <v>19.11402</v>
      </c>
      <c r="DD400" s="1">
        <v>3.9564919999999999E-6</v>
      </c>
      <c r="DE400" s="1">
        <v>1.2916519999999999E-3</v>
      </c>
      <c r="DF400">
        <v>1.621958</v>
      </c>
      <c r="DG400">
        <v>19.51417</v>
      </c>
      <c r="DH400" s="1">
        <v>2.4492220000000002E-4</v>
      </c>
      <c r="DI400" s="1">
        <v>8.5104920000000001E-2</v>
      </c>
      <c r="DJ400">
        <v>1.6196489999999999</v>
      </c>
      <c r="DK400">
        <v>19.76362</v>
      </c>
      <c r="DL400" s="1">
        <v>6.9604360000000004E-3</v>
      </c>
      <c r="DM400" s="1">
        <v>2.5619209999999999</v>
      </c>
      <c r="DN400">
        <v>1.6169260000000001</v>
      </c>
      <c r="DO400">
        <v>19.95712</v>
      </c>
      <c r="DP400" s="1">
        <v>0.1020098</v>
      </c>
      <c r="DQ400" s="1">
        <v>39.674909999999997</v>
      </c>
      <c r="DR400">
        <v>1.6137319999999999</v>
      </c>
      <c r="DS400">
        <v>19.707560000000001</v>
      </c>
      <c r="DT400" s="1">
        <v>0.84428130000000001</v>
      </c>
      <c r="DU400">
        <v>346.55349999999999</v>
      </c>
      <c r="DV400">
        <v>1.6100300000000001</v>
      </c>
      <c r="DW400">
        <v>18.986599999999999</v>
      </c>
      <c r="DX400" s="1">
        <v>4.25936</v>
      </c>
      <c r="DY400">
        <v>1840.999</v>
      </c>
      <c r="DZ400">
        <v>1.605604</v>
      </c>
      <c r="EA400">
        <v>18.329650000000001</v>
      </c>
      <c r="EB400">
        <v>13.929320000000001</v>
      </c>
      <c r="EC400">
        <v>6334.0940000000001</v>
      </c>
      <c r="ED400">
        <v>1.6006130000000001</v>
      </c>
      <c r="EE400">
        <v>18.158550000000002</v>
      </c>
      <c r="EF400">
        <v>31.18261</v>
      </c>
      <c r="EG400">
        <v>14901.87</v>
      </c>
      <c r="EH400">
        <v>1.5954410000000001</v>
      </c>
      <c r="EI400">
        <v>19.279440000000001</v>
      </c>
      <c r="EJ400">
        <v>50.001860000000001</v>
      </c>
      <c r="EK400">
        <v>25094.959999999999</v>
      </c>
      <c r="EL400">
        <v>1.59036</v>
      </c>
      <c r="EM400">
        <v>20.422450000000001</v>
      </c>
      <c r="EN400">
        <v>59.765270000000001</v>
      </c>
      <c r="EO400">
        <v>31477.94</v>
      </c>
      <c r="EP400">
        <v>1.5852539999999999</v>
      </c>
      <c r="EQ400">
        <v>21.149750000000001</v>
      </c>
      <c r="ER400">
        <v>55.196150000000003</v>
      </c>
      <c r="ES400">
        <v>30487.73</v>
      </c>
      <c r="ET400">
        <v>1.5795999999999999</v>
      </c>
      <c r="EU400">
        <v>21.76933</v>
      </c>
      <c r="EV400">
        <v>40.775370000000002</v>
      </c>
      <c r="EW400">
        <v>23600.7</v>
      </c>
      <c r="EX400">
        <v>1.5733379999999999</v>
      </c>
      <c r="EY400">
        <v>21.57931</v>
      </c>
      <c r="EZ400">
        <v>24.912659999999999</v>
      </c>
      <c r="FA400">
        <v>15088.74</v>
      </c>
      <c r="FB400">
        <v>1.566451</v>
      </c>
      <c r="FC400">
        <v>20.471599999999999</v>
      </c>
      <c r="FD400">
        <v>13.00848</v>
      </c>
      <c r="FE400">
        <v>8224.77</v>
      </c>
      <c r="FF400">
        <v>1.559183</v>
      </c>
      <c r="FG400">
        <v>19.59479</v>
      </c>
      <c r="FH400">
        <v>5.9950559999999999</v>
      </c>
      <c r="FI400">
        <v>3944.0720000000001</v>
      </c>
      <c r="FJ400">
        <v>1.5512250000000001</v>
      </c>
      <c r="FK400">
        <v>19.232469999999999</v>
      </c>
      <c r="FL400">
        <v>2.522853</v>
      </c>
      <c r="FM400">
        <v>1717.42</v>
      </c>
      <c r="FN400">
        <v>1.5426200000000001</v>
      </c>
      <c r="FO400">
        <v>20.160160000000001</v>
      </c>
      <c r="FP400">
        <v>1.005627</v>
      </c>
      <c r="FQ400">
        <v>702.04880000000003</v>
      </c>
      <c r="FR400">
        <v>1.5332159999999999</v>
      </c>
      <c r="FS400">
        <v>21.34834</v>
      </c>
      <c r="FT400">
        <v>0.39894869999999999</v>
      </c>
      <c r="FU400">
        <v>281.11419999999998</v>
      </c>
      <c r="FV400">
        <v>1.5230300000000001</v>
      </c>
      <c r="FW400">
        <v>22.073730000000001</v>
      </c>
      <c r="FX400">
        <v>0.16974729999999999</v>
      </c>
      <c r="FY400">
        <v>117.3057</v>
      </c>
      <c r="FZ400">
        <v>1.5122409999999999</v>
      </c>
      <c r="GA400">
        <v>22.498519999999999</v>
      </c>
      <c r="GB400">
        <v>8.566269E-2</v>
      </c>
      <c r="GC400">
        <v>56.073439999999998</v>
      </c>
      <c r="GD400">
        <v>1.501922</v>
      </c>
      <c r="GE400">
        <v>22.017440000000001</v>
      </c>
      <c r="GF400">
        <v>5.4502490000000001E-2</v>
      </c>
      <c r="GG400">
        <v>33.32085</v>
      </c>
      <c r="GH400">
        <v>1.492348</v>
      </c>
      <c r="GI400">
        <v>20.968150000000001</v>
      </c>
      <c r="GJ400">
        <v>4.2285870000000003E-2</v>
      </c>
      <c r="GK400">
        <v>24.567129999999999</v>
      </c>
      <c r="GL400">
        <v>1.483368</v>
      </c>
      <c r="GM400">
        <v>20.115939999999998</v>
      </c>
      <c r="GN400">
        <v>3.6696560000000003E-2</v>
      </c>
      <c r="GO400">
        <v>20.778559999999999</v>
      </c>
      <c r="GP400">
        <v>1.4737629999999999</v>
      </c>
      <c r="GQ400">
        <v>19.7242</v>
      </c>
      <c r="GR400" s="1">
        <v>3.3545970000000001E-2</v>
      </c>
      <c r="GS400">
        <v>18.785959999999999</v>
      </c>
      <c r="GT400">
        <v>1.4645379999999999</v>
      </c>
      <c r="GU400">
        <v>19.827580000000001</v>
      </c>
      <c r="GV400" s="1">
        <v>3.1503000000000003E-2</v>
      </c>
      <c r="GW400">
        <v>17.558900000000001</v>
      </c>
      <c r="GX400">
        <v>1.4553339999999999</v>
      </c>
      <c r="GY400">
        <v>20.661190000000001</v>
      </c>
      <c r="GZ400" s="1">
        <v>3.0111180000000001E-2</v>
      </c>
      <c r="HA400">
        <v>16.744109999999999</v>
      </c>
      <c r="HB400">
        <v>1.4450940000000001</v>
      </c>
      <c r="HC400">
        <v>21.09036</v>
      </c>
      <c r="HD400" s="1">
        <v>2.9218770000000002E-2</v>
      </c>
      <c r="HE400">
        <v>16.214680000000001</v>
      </c>
      <c r="HF400">
        <v>1.433772</v>
      </c>
      <c r="HG400">
        <v>21.153410000000001</v>
      </c>
      <c r="HH400" s="1">
        <v>2.8974880000000001E-2</v>
      </c>
      <c r="HI400">
        <v>16.040459999999999</v>
      </c>
      <c r="HJ400">
        <v>1.422088</v>
      </c>
      <c r="HK400">
        <v>20.521180000000001</v>
      </c>
      <c r="HL400" s="1">
        <v>2.9167129999999999E-2</v>
      </c>
      <c r="HM400">
        <v>16.13888</v>
      </c>
      <c r="HN400">
        <v>1.409262</v>
      </c>
      <c r="HO400">
        <v>19.854600000000001</v>
      </c>
      <c r="HP400" s="1">
        <v>2.9475089999999999E-2</v>
      </c>
      <c r="HQ400">
        <v>16.34441</v>
      </c>
      <c r="HR400">
        <v>1.3957619999999999</v>
      </c>
      <c r="HS400">
        <v>19.278079999999999</v>
      </c>
      <c r="HT400" s="1">
        <v>2.9452280000000001E-2</v>
      </c>
      <c r="HU400" s="1">
        <v>16.43676</v>
      </c>
      <c r="HV400">
        <v>1.383821</v>
      </c>
      <c r="HW400">
        <v>18.687950000000001</v>
      </c>
      <c r="HX400" s="1">
        <v>2.867486E-2</v>
      </c>
      <c r="HY400" s="1">
        <v>16.144200000000001</v>
      </c>
      <c r="HZ400">
        <v>1.371963</v>
      </c>
      <c r="IA400">
        <v>18.418679999999998</v>
      </c>
      <c r="IB400" s="1">
        <v>2.7402300000000001E-2</v>
      </c>
      <c r="IC400" s="1">
        <v>15.51915</v>
      </c>
      <c r="ID400">
        <v>1.35968</v>
      </c>
      <c r="IE400">
        <v>18.82968</v>
      </c>
      <c r="IF400" s="1">
        <v>2.5845340000000001E-2</v>
      </c>
      <c r="IG400" s="1">
        <v>14.718109999999999</v>
      </c>
      <c r="IH400">
        <v>1.3477490000000001</v>
      </c>
      <c r="II400">
        <v>19.189900000000002</v>
      </c>
      <c r="IJ400" s="1">
        <v>2.4047679999999998E-2</v>
      </c>
      <c r="IK400" s="1">
        <v>13.77998</v>
      </c>
      <c r="IL400">
        <v>1.338514</v>
      </c>
      <c r="IM400">
        <v>19.412990000000001</v>
      </c>
      <c r="IN400" s="1">
        <v>2.2286130000000001E-2</v>
      </c>
      <c r="IO400" s="1">
        <v>12.775040000000001</v>
      </c>
      <c r="IP400">
        <v>1.3305149999999999</v>
      </c>
      <c r="IQ400">
        <v>18.90859</v>
      </c>
      <c r="IR400" s="1">
        <v>2.0589989999999999E-2</v>
      </c>
      <c r="IS400" s="1">
        <v>11.809530000000001</v>
      </c>
      <c r="IT400">
        <v>1.322182</v>
      </c>
      <c r="IU400">
        <v>18.22475</v>
      </c>
      <c r="IV400" s="1">
        <v>1.8980500000000001E-2</v>
      </c>
      <c r="IW400" s="1">
        <v>10.89738</v>
      </c>
      <c r="IX400">
        <v>1.3126549999999999</v>
      </c>
      <c r="IY400">
        <v>17.8916</v>
      </c>
      <c r="IZ400" s="1">
        <v>1.7427120000000001E-2</v>
      </c>
      <c r="JA400" s="1">
        <v>10.02881</v>
      </c>
      <c r="JB400">
        <v>1.305474</v>
      </c>
      <c r="JC400">
        <v>17.596039999999999</v>
      </c>
      <c r="JD400" s="1">
        <v>1.5778529999999999E-2</v>
      </c>
      <c r="JE400" s="1">
        <v>9.0989350000000009</v>
      </c>
      <c r="JF400">
        <v>1.299264</v>
      </c>
      <c r="JG400">
        <v>18.20429</v>
      </c>
      <c r="JH400" s="1">
        <v>1.4382499999999999E-2</v>
      </c>
      <c r="JI400" s="1">
        <v>8.3159480000000006</v>
      </c>
      <c r="JJ400">
        <v>1.2940849999999999</v>
      </c>
      <c r="JK400">
        <v>18.635449999999999</v>
      </c>
      <c r="JL400" s="1">
        <v>1.3042389999999999E-2</v>
      </c>
      <c r="JM400" s="1">
        <v>7.5245040000000003</v>
      </c>
      <c r="JN400">
        <v>1.287587</v>
      </c>
      <c r="JO400">
        <v>18.91366</v>
      </c>
      <c r="JP400" s="1">
        <v>1.195093E-2</v>
      </c>
      <c r="JQ400" s="1">
        <v>6.896655</v>
      </c>
      <c r="JR400">
        <v>1.27973</v>
      </c>
      <c r="JS400">
        <v>19.303360000000001</v>
      </c>
      <c r="JT400" s="1">
        <v>1.0963509999999999E-2</v>
      </c>
      <c r="JU400" s="1">
        <v>6.3430850000000003</v>
      </c>
      <c r="JV400">
        <v>1.2771189999999999</v>
      </c>
      <c r="JW400">
        <v>19.170390000000001</v>
      </c>
      <c r="JX400" s="1">
        <v>1.0086370000000001E-2</v>
      </c>
      <c r="JY400" s="1">
        <v>5.8131909999999998</v>
      </c>
      <c r="JZ400">
        <v>1.2750539999999999</v>
      </c>
      <c r="KA400">
        <v>18.474920000000001</v>
      </c>
      <c r="KB400" s="1">
        <v>9.2607279999999993E-3</v>
      </c>
      <c r="KC400" s="1">
        <v>5.3201020000000003</v>
      </c>
      <c r="KD400">
        <v>1.272165</v>
      </c>
      <c r="KE400">
        <v>17.928370000000001</v>
      </c>
      <c r="KF400" s="1">
        <v>8.4722110000000003E-3</v>
      </c>
      <c r="KG400" s="1">
        <v>4.8529929999999997</v>
      </c>
      <c r="KH400">
        <v>1.2688280000000001</v>
      </c>
      <c r="KI400">
        <v>17.81767</v>
      </c>
      <c r="KJ400" s="1">
        <v>7.782097E-3</v>
      </c>
      <c r="KK400" s="1">
        <v>4.4450139999999996</v>
      </c>
      <c r="KL400">
        <v>1.2650349999999999</v>
      </c>
      <c r="KM400">
        <v>18.604890000000001</v>
      </c>
      <c r="KN400" s="1">
        <v>7.1157649999999996E-3</v>
      </c>
      <c r="KO400" s="1">
        <v>4.0599350000000003</v>
      </c>
      <c r="KP400">
        <v>1.261916</v>
      </c>
      <c r="KQ400">
        <v>19.271190000000001</v>
      </c>
      <c r="KR400" s="1">
        <v>6.4424410000000001E-3</v>
      </c>
      <c r="KS400" s="1">
        <v>3.668177</v>
      </c>
      <c r="KT400">
        <v>1.2597780000000001</v>
      </c>
      <c r="KU400">
        <v>20.05838</v>
      </c>
      <c r="KV400" s="1">
        <v>5.9236979999999998E-3</v>
      </c>
      <c r="KW400" s="1">
        <v>3.3564050000000001</v>
      </c>
      <c r="KX400">
        <v>1.257714</v>
      </c>
      <c r="KY400">
        <v>20.590599999999998</v>
      </c>
      <c r="KZ400" s="1">
        <v>5.4385989999999997E-3</v>
      </c>
      <c r="LA400" s="1">
        <v>3.0730249999999999</v>
      </c>
      <c r="LB400">
        <v>1.2554940000000001</v>
      </c>
      <c r="LC400">
        <v>20.31739</v>
      </c>
      <c r="LD400" s="1">
        <v>4.9750970000000004E-3</v>
      </c>
      <c r="LE400" s="1">
        <v>2.80471</v>
      </c>
      <c r="LF400">
        <v>1.2540519999999999</v>
      </c>
      <c r="LG400">
        <v>19.687239999999999</v>
      </c>
      <c r="LH400" s="1">
        <v>4.5269999999999998E-3</v>
      </c>
      <c r="LI400" s="1">
        <v>2.5445730000000002</v>
      </c>
      <c r="LJ400">
        <v>1.252704</v>
      </c>
      <c r="LK400">
        <v>19.272010000000002</v>
      </c>
      <c r="LL400" s="1">
        <v>4.0907829999999997E-3</v>
      </c>
      <c r="LM400" s="1">
        <v>2.2935129999999999</v>
      </c>
      <c r="LN400">
        <v>1.250397</v>
      </c>
      <c r="LO400">
        <v>19.247689999999999</v>
      </c>
      <c r="LP400" s="1">
        <v>3.6592500000000002E-3</v>
      </c>
      <c r="LQ400" s="1">
        <v>2.048489</v>
      </c>
      <c r="LR400">
        <v>1.2480199999999999</v>
      </c>
      <c r="LS400">
        <v>20.210349999999998</v>
      </c>
      <c r="LT400" s="1">
        <v>3.23771E-3</v>
      </c>
      <c r="LU400" s="1">
        <v>1.8097380000000001</v>
      </c>
      <c r="LV400">
        <v>1.246534</v>
      </c>
      <c r="LW400">
        <v>21.244779999999999</v>
      </c>
      <c r="LX400" s="1">
        <v>2.8253879999999999E-3</v>
      </c>
      <c r="LY400" s="1">
        <v>1.5771090000000001</v>
      </c>
      <c r="LZ400">
        <v>1.2443059999999999</v>
      </c>
      <c r="MA400">
        <v>22.1403</v>
      </c>
      <c r="MB400" s="1">
        <v>2.4251920000000001E-3</v>
      </c>
      <c r="MC400" s="1">
        <v>1.353918</v>
      </c>
      <c r="MD400">
        <v>1.242167</v>
      </c>
      <c r="ME400">
        <v>22.58315</v>
      </c>
      <c r="MF400" s="1">
        <v>2.047933E-3</v>
      </c>
      <c r="MG400" s="1">
        <v>1.1435630000000001</v>
      </c>
      <c r="MH400">
        <v>1.2404029999999999</v>
      </c>
      <c r="MI400">
        <v>22.202860000000001</v>
      </c>
      <c r="MJ400" s="1">
        <v>1.707383E-3</v>
      </c>
      <c r="MK400" s="1">
        <v>0.95273609999999997</v>
      </c>
      <c r="ML400">
        <v>1.2388189999999999</v>
      </c>
      <c r="MM400">
        <v>21.423690000000001</v>
      </c>
      <c r="MN400" s="1">
        <v>1.416554E-3</v>
      </c>
      <c r="MO400" s="1">
        <v>0.78846570000000005</v>
      </c>
      <c r="MP400">
        <v>1.2379960000000001</v>
      </c>
      <c r="MQ400">
        <v>20.851649999999999</v>
      </c>
      <c r="MR400" s="1">
        <v>1.1810530000000001E-3</v>
      </c>
      <c r="MS400" s="1">
        <v>0.6544664</v>
      </c>
      <c r="MT400">
        <v>1.237455</v>
      </c>
      <c r="MU400">
        <v>20.699069999999999</v>
      </c>
      <c r="MV400" s="1">
        <v>9.9932389999999997E-4</v>
      </c>
      <c r="MW400" s="1">
        <v>0.55036160000000001</v>
      </c>
      <c r="MX400">
        <v>1.237222</v>
      </c>
      <c r="MY400">
        <v>21.384</v>
      </c>
      <c r="MZ400" s="1">
        <v>8.6299300000000005E-4</v>
      </c>
      <c r="NA400" s="1">
        <v>0.4721359</v>
      </c>
      <c r="NB400">
        <v>1.2373209999999999</v>
      </c>
      <c r="NC400">
        <v>21.554970000000001</v>
      </c>
      <c r="ND400" s="1">
        <v>7.6082869999999998E-4</v>
      </c>
      <c r="NE400" s="1">
        <v>0.4135315</v>
      </c>
      <c r="NF400">
        <v>1.2382629999999999</v>
      </c>
      <c r="NG400">
        <v>22.23912</v>
      </c>
      <c r="NH400" s="1">
        <v>6.8217159999999996E-4</v>
      </c>
      <c r="NI400" s="1">
        <v>0.3684481</v>
      </c>
      <c r="NJ400">
        <v>1.2394989999999999</v>
      </c>
      <c r="NK400">
        <v>22.530950000000001</v>
      </c>
      <c r="NL400" s="1">
        <v>6.1921389999999995E-4</v>
      </c>
      <c r="NM400" s="1">
        <v>0.33271820000000002</v>
      </c>
      <c r="NN400">
        <v>1.2409570000000001</v>
      </c>
      <c r="NO400">
        <v>22.120850000000001</v>
      </c>
      <c r="NP400" s="1">
        <v>5.6724659999999997E-4</v>
      </c>
      <c r="NQ400" s="1">
        <v>0.30335760000000001</v>
      </c>
      <c r="NR400">
        <v>1.2427319999999999</v>
      </c>
      <c r="NS400">
        <v>21.336790000000001</v>
      </c>
      <c r="NT400" s="1">
        <v>5.235932E-4</v>
      </c>
      <c r="NU400" s="1">
        <v>0.27875499999999998</v>
      </c>
      <c r="NV400">
        <v>1.244564</v>
      </c>
      <c r="NW400">
        <v>20.687830000000002</v>
      </c>
      <c r="NX400" s="1">
        <v>4.8659339999999998E-4</v>
      </c>
      <c r="NY400" s="1">
        <v>0.25799640000000001</v>
      </c>
      <c r="NZ400">
        <v>1.246586</v>
      </c>
      <c r="OA400">
        <v>20.645689999999998</v>
      </c>
      <c r="OB400" s="1">
        <v>4.55165E-4</v>
      </c>
      <c r="OC400" s="1">
        <v>0.24040149999999999</v>
      </c>
      <c r="OD400">
        <v>1.248715</v>
      </c>
      <c r="OE400">
        <v>21.7088</v>
      </c>
      <c r="OF400" s="1">
        <v>4.2805300000000002E-4</v>
      </c>
      <c r="OG400" s="1">
        <v>0.22529769999999999</v>
      </c>
      <c r="OH400">
        <v>1.251017</v>
      </c>
      <c r="OI400">
        <v>22.95054</v>
      </c>
      <c r="OJ400" s="1">
        <v>4.0434519999999998E-4</v>
      </c>
      <c r="OK400" s="1">
        <v>0.21211930000000001</v>
      </c>
    </row>
    <row r="401" spans="1:401" x14ac:dyDescent="0.35">
      <c r="A401">
        <v>410</v>
      </c>
      <c r="B401" t="s">
        <v>4</v>
      </c>
      <c r="C401" t="s">
        <v>364</v>
      </c>
      <c r="D401" t="s">
        <v>408</v>
      </c>
      <c r="E401">
        <v>304.54700000000003</v>
      </c>
      <c r="F401">
        <v>0.34063559999999998</v>
      </c>
      <c r="G401">
        <v>17.42257</v>
      </c>
      <c r="H401">
        <v>0</v>
      </c>
      <c r="I401">
        <v>0</v>
      </c>
      <c r="J401">
        <v>0.34044790000000003</v>
      </c>
      <c r="K401">
        <v>18.341570000000001</v>
      </c>
      <c r="L401">
        <v>0</v>
      </c>
      <c r="M401">
        <v>0</v>
      </c>
      <c r="N401">
        <v>0.34015990000000002</v>
      </c>
      <c r="O401">
        <v>19.378589999999999</v>
      </c>
      <c r="P401">
        <v>0</v>
      </c>
      <c r="Q401">
        <v>0</v>
      </c>
      <c r="R401">
        <v>0.33982879999999999</v>
      </c>
      <c r="S401">
        <v>20.14171</v>
      </c>
      <c r="T401">
        <v>0</v>
      </c>
      <c r="U401">
        <v>0</v>
      </c>
      <c r="V401">
        <v>0.33947559999999999</v>
      </c>
      <c r="W401">
        <v>20.64321</v>
      </c>
      <c r="X401">
        <v>0</v>
      </c>
      <c r="Y401">
        <v>0</v>
      </c>
      <c r="Z401">
        <v>0.3389335</v>
      </c>
      <c r="AA401">
        <v>20.544239999999999</v>
      </c>
      <c r="AB401">
        <v>0</v>
      </c>
      <c r="AC401">
        <v>0</v>
      </c>
      <c r="AD401">
        <v>0.33838249999999997</v>
      </c>
      <c r="AE401">
        <v>19.743819999999999</v>
      </c>
      <c r="AF401">
        <v>0</v>
      </c>
      <c r="AG401">
        <v>0</v>
      </c>
      <c r="AH401">
        <v>0.33788430000000003</v>
      </c>
      <c r="AI401">
        <v>18.964649999999999</v>
      </c>
      <c r="AJ401">
        <v>0</v>
      </c>
      <c r="AK401">
        <v>0</v>
      </c>
      <c r="AL401">
        <v>0.33742870000000003</v>
      </c>
      <c r="AM401">
        <v>18.53323</v>
      </c>
      <c r="AN401">
        <v>0</v>
      </c>
      <c r="AO401">
        <v>0</v>
      </c>
      <c r="AP401">
        <v>0.33697149999999998</v>
      </c>
      <c r="AQ401">
        <v>19.19764</v>
      </c>
      <c r="AR401">
        <v>0</v>
      </c>
      <c r="AS401">
        <v>0</v>
      </c>
      <c r="AT401">
        <v>0.33652929999999998</v>
      </c>
      <c r="AU401">
        <v>20.41864</v>
      </c>
      <c r="AV401">
        <v>0</v>
      </c>
      <c r="AW401">
        <v>0</v>
      </c>
      <c r="AX401">
        <v>0.33607860000000001</v>
      </c>
      <c r="AY401">
        <v>21.41328</v>
      </c>
      <c r="AZ401">
        <v>0</v>
      </c>
      <c r="BA401">
        <v>0</v>
      </c>
      <c r="BB401">
        <v>0.33559800000000001</v>
      </c>
      <c r="BC401">
        <v>21.976179999999999</v>
      </c>
      <c r="BD401">
        <v>0</v>
      </c>
      <c r="BE401">
        <v>0</v>
      </c>
      <c r="BF401">
        <v>0.33513989999999999</v>
      </c>
      <c r="BG401">
        <v>21.65626</v>
      </c>
      <c r="BH401">
        <v>0</v>
      </c>
      <c r="BI401">
        <v>0</v>
      </c>
      <c r="BJ401">
        <v>0.33479999999999999</v>
      </c>
      <c r="BK401">
        <v>20.682020000000001</v>
      </c>
      <c r="BL401">
        <v>0</v>
      </c>
      <c r="BM401">
        <v>0</v>
      </c>
      <c r="BN401">
        <v>0.334453</v>
      </c>
      <c r="BO401">
        <v>19.834900000000001</v>
      </c>
      <c r="BP401">
        <v>0</v>
      </c>
      <c r="BQ401">
        <v>0</v>
      </c>
      <c r="BR401">
        <v>0.33412330000000001</v>
      </c>
      <c r="BS401">
        <v>19.412800000000001</v>
      </c>
      <c r="BT401">
        <v>0</v>
      </c>
      <c r="BU401">
        <v>0</v>
      </c>
      <c r="BV401">
        <v>0.33377649999999998</v>
      </c>
      <c r="BW401">
        <v>19.82902</v>
      </c>
      <c r="BX401">
        <v>0</v>
      </c>
      <c r="BY401">
        <v>0</v>
      </c>
      <c r="BZ401">
        <v>0.33341739999999997</v>
      </c>
      <c r="CA401">
        <v>20.341239999999999</v>
      </c>
      <c r="CB401">
        <v>0</v>
      </c>
      <c r="CC401">
        <v>0</v>
      </c>
      <c r="CD401">
        <v>0.33303199999999999</v>
      </c>
      <c r="CE401">
        <v>20.799579999999999</v>
      </c>
      <c r="CF401">
        <v>0</v>
      </c>
      <c r="CG401">
        <v>-4.9720709999999996E-37</v>
      </c>
      <c r="CH401">
        <v>0.33265280000000003</v>
      </c>
      <c r="CI401">
        <v>20.69004</v>
      </c>
      <c r="CJ401">
        <v>6.9972789999999996E-27</v>
      </c>
      <c r="CK401">
        <v>1.3939969999999999E-24</v>
      </c>
      <c r="CL401">
        <v>0.33230029999999999</v>
      </c>
      <c r="CM401">
        <v>20.088000000000001</v>
      </c>
      <c r="CN401" s="1">
        <v>2.6942560000000001E-20</v>
      </c>
      <c r="CO401" s="1">
        <v>5.6636389999999999E-18</v>
      </c>
      <c r="CP401">
        <v>0.33207219999999998</v>
      </c>
      <c r="CQ401">
        <v>19.41018</v>
      </c>
      <c r="CR401" s="1">
        <v>3.5218629999999999E-15</v>
      </c>
      <c r="CS401" s="1">
        <v>7.1950009999999997E-13</v>
      </c>
      <c r="CT401">
        <v>0.33203199999999999</v>
      </c>
      <c r="CU401">
        <v>18.873380000000001</v>
      </c>
      <c r="CV401" s="1">
        <v>1.334048E-11</v>
      </c>
      <c r="CW401" s="1">
        <v>2.7777629999999999E-9</v>
      </c>
      <c r="CX401">
        <v>0.33196979999999998</v>
      </c>
      <c r="CY401">
        <v>18.556470000000001</v>
      </c>
      <c r="CZ401" s="1">
        <v>8.4498799999999994E-9</v>
      </c>
      <c r="DA401" s="1">
        <v>1.7876639999999999E-6</v>
      </c>
      <c r="DB401">
        <v>0.3320399</v>
      </c>
      <c r="DC401">
        <v>19.064640000000001</v>
      </c>
      <c r="DD401" s="1">
        <v>1.5657070000000001E-6</v>
      </c>
      <c r="DE401" s="1">
        <v>3.3658050000000001E-4</v>
      </c>
      <c r="DF401">
        <v>0.33211879999999999</v>
      </c>
      <c r="DG401">
        <v>19.47906</v>
      </c>
      <c r="DH401" s="1">
        <v>1.100914E-4</v>
      </c>
      <c r="DI401" s="1">
        <v>2.4068369999999999E-2</v>
      </c>
      <c r="DJ401">
        <v>0.33215539999999999</v>
      </c>
      <c r="DK401">
        <v>19.763000000000002</v>
      </c>
      <c r="DL401" s="1">
        <v>3.5082400000000001E-3</v>
      </c>
      <c r="DM401" s="1">
        <v>0.77900709999999995</v>
      </c>
      <c r="DN401">
        <v>0.33208189999999999</v>
      </c>
      <c r="DO401">
        <v>19.973880000000001</v>
      </c>
      <c r="DP401" s="1">
        <v>5.713439E-2</v>
      </c>
      <c r="DQ401" s="1">
        <v>12.88627</v>
      </c>
      <c r="DR401">
        <v>0.33194400000000002</v>
      </c>
      <c r="DS401">
        <v>19.752610000000001</v>
      </c>
      <c r="DT401" s="1">
        <v>0.52197890000000002</v>
      </c>
      <c r="DU401">
        <v>119.6443</v>
      </c>
      <c r="DV401">
        <v>0.33167140000000001</v>
      </c>
      <c r="DW401">
        <v>19.049600000000002</v>
      </c>
      <c r="DX401" s="1">
        <v>2.8914870000000001</v>
      </c>
      <c r="DY401">
        <v>672.93089999999995</v>
      </c>
      <c r="DZ401">
        <v>0.33126460000000002</v>
      </c>
      <c r="EA401">
        <v>18.365189999999998</v>
      </c>
      <c r="EB401">
        <v>10.33888</v>
      </c>
      <c r="EC401">
        <v>2443.473</v>
      </c>
      <c r="ED401">
        <v>0.33078020000000002</v>
      </c>
      <c r="EE401">
        <v>18.149159999999998</v>
      </c>
      <c r="EF401">
        <v>25.22166</v>
      </c>
      <c r="EG401">
        <v>6050.8329999999996</v>
      </c>
      <c r="EH401">
        <v>0.33028849999999998</v>
      </c>
      <c r="EI401">
        <v>19.199339999999999</v>
      </c>
      <c r="EJ401">
        <v>43.970700000000001</v>
      </c>
      <c r="EK401">
        <v>10703.21</v>
      </c>
      <c r="EL401">
        <v>0.32982099999999998</v>
      </c>
      <c r="EM401">
        <v>20.358889999999999</v>
      </c>
      <c r="EN401">
        <v>57.030459999999998</v>
      </c>
      <c r="EO401">
        <v>14077.56</v>
      </c>
      <c r="EP401">
        <v>0.3293586</v>
      </c>
      <c r="EQ401">
        <v>21.155159999999999</v>
      </c>
      <c r="ER401">
        <v>57.059550000000002</v>
      </c>
      <c r="ES401">
        <v>14269.44</v>
      </c>
      <c r="ET401">
        <v>0.3287833</v>
      </c>
      <c r="EU401">
        <v>21.801089999999999</v>
      </c>
      <c r="EV401">
        <v>45.544440000000002</v>
      </c>
      <c r="EW401">
        <v>11533.04</v>
      </c>
      <c r="EX401">
        <v>0.32813880000000001</v>
      </c>
      <c r="EY401">
        <v>21.653839999999999</v>
      </c>
      <c r="EZ401">
        <v>29.962620000000001</v>
      </c>
      <c r="FA401">
        <v>7677.7809999999999</v>
      </c>
      <c r="FB401">
        <v>0.32738469999999997</v>
      </c>
      <c r="FC401">
        <v>20.585809999999999</v>
      </c>
      <c r="FD401">
        <v>16.765599999999999</v>
      </c>
      <c r="FE401">
        <v>4342.9830000000002</v>
      </c>
      <c r="FF401">
        <v>0.32647100000000001</v>
      </c>
      <c r="FG401">
        <v>19.65831</v>
      </c>
      <c r="FH401">
        <v>8.2225459999999995</v>
      </c>
      <c r="FI401">
        <v>2151.4389999999999</v>
      </c>
      <c r="FJ401">
        <v>0.32537919999999998</v>
      </c>
      <c r="FK401">
        <v>19.235949999999999</v>
      </c>
      <c r="FL401">
        <v>3.647186</v>
      </c>
      <c r="FM401">
        <v>962.14359999999999</v>
      </c>
      <c r="FN401">
        <v>0.32418180000000002</v>
      </c>
      <c r="FO401">
        <v>20.088180000000001</v>
      </c>
      <c r="FP401">
        <v>1.509361</v>
      </c>
      <c r="FQ401">
        <v>400.73250000000002</v>
      </c>
      <c r="FR401">
        <v>0.32283849999999997</v>
      </c>
      <c r="FS401">
        <v>21.29627</v>
      </c>
      <c r="FT401">
        <v>0.60620689999999999</v>
      </c>
      <c r="FU401">
        <v>161.47919999999999</v>
      </c>
      <c r="FV401">
        <v>0.32130969999999998</v>
      </c>
      <c r="FW401">
        <v>22.085090000000001</v>
      </c>
      <c r="FX401">
        <v>0.24974060000000001</v>
      </c>
      <c r="FY401">
        <v>66.359120000000004</v>
      </c>
      <c r="FZ401">
        <v>0.31972489999999998</v>
      </c>
      <c r="GA401">
        <v>22.543690000000002</v>
      </c>
      <c r="GB401">
        <v>0.1154395</v>
      </c>
      <c r="GC401">
        <v>30.36008</v>
      </c>
      <c r="GD401">
        <v>0.3182239</v>
      </c>
      <c r="GE401">
        <v>22.117740000000001</v>
      </c>
      <c r="GF401">
        <v>6.5568199999999993E-2</v>
      </c>
      <c r="GG401">
        <v>16.972149999999999</v>
      </c>
      <c r="GH401">
        <v>0.31679210000000002</v>
      </c>
      <c r="GI401">
        <v>21.084669999999999</v>
      </c>
      <c r="GJ401">
        <v>4.6570449999999999E-2</v>
      </c>
      <c r="GK401">
        <v>11.88556</v>
      </c>
      <c r="GL401">
        <v>0.3156313</v>
      </c>
      <c r="GM401">
        <v>20.189699999999998</v>
      </c>
      <c r="GN401">
        <v>3.8592620000000001E-2</v>
      </c>
      <c r="GO401">
        <v>9.7660409999999995</v>
      </c>
      <c r="GP401">
        <v>0.31434849999999998</v>
      </c>
      <c r="GQ401">
        <v>19.73002</v>
      </c>
      <c r="GR401" s="1">
        <v>3.4535789999999997E-2</v>
      </c>
      <c r="GS401">
        <v>8.7055620000000005</v>
      </c>
      <c r="GT401">
        <v>0.31312050000000002</v>
      </c>
      <c r="GU401">
        <v>19.791350000000001</v>
      </c>
      <c r="GV401" s="1">
        <v>3.210884E-2</v>
      </c>
      <c r="GW401">
        <v>8.0779110000000003</v>
      </c>
      <c r="GX401">
        <v>0.31186770000000003</v>
      </c>
      <c r="GY401">
        <v>20.599329999999998</v>
      </c>
      <c r="GZ401" s="1">
        <v>3.0500719999999999E-2</v>
      </c>
      <c r="HA401">
        <v>7.6647600000000002</v>
      </c>
      <c r="HB401">
        <v>0.31046770000000001</v>
      </c>
      <c r="HC401">
        <v>21.078019999999999</v>
      </c>
      <c r="HD401" s="1">
        <v>2.9412919999999999E-2</v>
      </c>
      <c r="HE401">
        <v>7.3861829999999999</v>
      </c>
      <c r="HF401">
        <v>0.30891350000000001</v>
      </c>
      <c r="HG401">
        <v>21.175529999999998</v>
      </c>
      <c r="HH401" s="1">
        <v>2.8946840000000001E-2</v>
      </c>
      <c r="HI401">
        <v>7.2652570000000001</v>
      </c>
      <c r="HJ401">
        <v>0.3072937</v>
      </c>
      <c r="HK401">
        <v>20.58315</v>
      </c>
      <c r="HL401" s="1">
        <v>2.9002480000000001E-2</v>
      </c>
      <c r="HM401">
        <v>7.2779059999999998</v>
      </c>
      <c r="HN401">
        <v>0.3055059</v>
      </c>
      <c r="HO401">
        <v>19.888929999999998</v>
      </c>
      <c r="HP401" s="1">
        <v>2.9267020000000001E-2</v>
      </c>
      <c r="HQ401" s="1">
        <v>7.3504969999999998</v>
      </c>
      <c r="HR401">
        <v>0.30360749999999997</v>
      </c>
      <c r="HS401">
        <v>19.285430000000002</v>
      </c>
      <c r="HT401" s="1">
        <v>2.9380659999999999E-2</v>
      </c>
      <c r="HU401" s="1">
        <v>7.3930210000000001</v>
      </c>
      <c r="HV401">
        <v>0.30187639999999999</v>
      </c>
      <c r="HW401">
        <v>18.711040000000001</v>
      </c>
      <c r="HX401" s="1">
        <v>2.889361E-2</v>
      </c>
      <c r="HY401" s="1">
        <v>7.286937</v>
      </c>
      <c r="HZ401">
        <v>0.30016189999999998</v>
      </c>
      <c r="IA401">
        <v>18.41639</v>
      </c>
      <c r="IB401" s="1">
        <v>2.7761210000000001E-2</v>
      </c>
      <c r="IC401" s="1">
        <v>7.0129840000000003</v>
      </c>
      <c r="ID401">
        <v>0.29838199999999998</v>
      </c>
      <c r="IE401">
        <v>18.807770000000001</v>
      </c>
      <c r="IF401" s="1">
        <v>2.6294430000000001E-2</v>
      </c>
      <c r="IG401" s="1">
        <v>6.6658869999999997</v>
      </c>
      <c r="IH401">
        <v>0.29656660000000001</v>
      </c>
      <c r="II401">
        <v>19.213339999999999</v>
      </c>
      <c r="IJ401" s="1">
        <v>2.4592159999999998E-2</v>
      </c>
      <c r="IK401" s="1">
        <v>6.2577129999999999</v>
      </c>
      <c r="IL401">
        <v>0.29556209999999999</v>
      </c>
      <c r="IM401">
        <v>19.432210000000001</v>
      </c>
      <c r="IN401" s="1">
        <v>2.2769629999999999E-2</v>
      </c>
      <c r="IO401" s="1">
        <v>5.7959079999999998</v>
      </c>
      <c r="IP401">
        <v>0.29486230000000002</v>
      </c>
      <c r="IQ401">
        <v>18.944669999999999</v>
      </c>
      <c r="IR401" s="1">
        <v>2.1050650000000001E-2</v>
      </c>
      <c r="IS401" s="1">
        <v>5.3580810000000003</v>
      </c>
      <c r="IT401">
        <v>0.29399510000000001</v>
      </c>
      <c r="IU401">
        <v>18.230789999999999</v>
      </c>
      <c r="IV401" s="1">
        <v>1.9409570000000001E-2</v>
      </c>
      <c r="IW401" s="1">
        <v>4.9442089999999999</v>
      </c>
      <c r="IX401">
        <v>0.29295670000000001</v>
      </c>
      <c r="IY401">
        <v>17.856000000000002</v>
      </c>
      <c r="IZ401" s="1">
        <v>1.7836319999999999E-2</v>
      </c>
      <c r="JA401" s="1">
        <v>4.5511689999999998</v>
      </c>
      <c r="JB401">
        <v>0.292321</v>
      </c>
      <c r="JC401">
        <v>17.557359999999999</v>
      </c>
      <c r="JD401" s="1">
        <v>1.6188459999999998E-2</v>
      </c>
      <c r="JE401" s="1">
        <v>4.1349989999999996</v>
      </c>
      <c r="JF401">
        <v>0.29192479999999998</v>
      </c>
      <c r="JG401">
        <v>18.181159999999998</v>
      </c>
      <c r="JH401" s="1">
        <v>1.4807300000000001E-2</v>
      </c>
      <c r="JI401" s="1">
        <v>3.7830180000000002</v>
      </c>
      <c r="JJ401">
        <v>0.29166629999999999</v>
      </c>
      <c r="JK401">
        <v>18.631930000000001</v>
      </c>
      <c r="JL401" s="1">
        <v>1.3390229999999999E-2</v>
      </c>
      <c r="JM401" s="1">
        <v>3.4202979999999998</v>
      </c>
      <c r="JN401">
        <v>0.2910199</v>
      </c>
      <c r="JO401">
        <v>18.926770000000001</v>
      </c>
      <c r="JP401" s="1">
        <v>1.224594E-2</v>
      </c>
      <c r="JQ401" s="1">
        <v>3.1319249999999998</v>
      </c>
      <c r="JR401">
        <v>0.28991719999999999</v>
      </c>
      <c r="JS401">
        <v>19.332599999999999</v>
      </c>
      <c r="JT401" s="1">
        <v>1.1225529999999999E-2</v>
      </c>
      <c r="JU401" s="1">
        <v>2.8798270000000001</v>
      </c>
      <c r="JV401">
        <v>0.29102440000000002</v>
      </c>
      <c r="JW401">
        <v>19.16976</v>
      </c>
      <c r="JX401" s="1">
        <v>1.031631E-2</v>
      </c>
      <c r="JY401" s="1">
        <v>2.6341290000000002</v>
      </c>
      <c r="JZ401">
        <v>0.29209560000000001</v>
      </c>
      <c r="KA401">
        <v>18.45534</v>
      </c>
      <c r="KB401" s="1">
        <v>9.4756189999999994E-3</v>
      </c>
      <c r="KC401" s="1">
        <v>2.4100860000000002</v>
      </c>
      <c r="KD401">
        <v>0.2930278</v>
      </c>
      <c r="KE401">
        <v>17.873139999999999</v>
      </c>
      <c r="KF401" s="1">
        <v>8.6662969999999999E-3</v>
      </c>
      <c r="KG401" s="1">
        <v>2.1977570000000002</v>
      </c>
      <c r="KH401">
        <v>0.29387999999999997</v>
      </c>
      <c r="KI401">
        <v>17.734079999999999</v>
      </c>
      <c r="KJ401" s="1">
        <v>7.9534770000000005E-3</v>
      </c>
      <c r="KK401" s="1">
        <v>2.01159</v>
      </c>
      <c r="KL401">
        <v>0.29473880000000002</v>
      </c>
      <c r="KM401">
        <v>18.560739999999999</v>
      </c>
      <c r="KN401" s="1">
        <v>7.2843489999999999E-3</v>
      </c>
      <c r="KO401" s="1">
        <v>1.8381719999999999</v>
      </c>
      <c r="KP401">
        <v>0.2957246</v>
      </c>
      <c r="KQ401">
        <v>19.273759999999999</v>
      </c>
      <c r="KR401" s="1">
        <v>6.5997429999999999E-3</v>
      </c>
      <c r="KS401" s="1">
        <v>1.6618250000000001</v>
      </c>
      <c r="KT401">
        <v>0.29697269999999998</v>
      </c>
      <c r="KU401">
        <v>20.06617</v>
      </c>
      <c r="KV401" s="1">
        <v>6.0532909999999997E-3</v>
      </c>
      <c r="KW401" s="1">
        <v>1.518262</v>
      </c>
      <c r="KX401">
        <v>0.29820849999999999</v>
      </c>
      <c r="KY401">
        <v>20.613800000000001</v>
      </c>
      <c r="KZ401" s="1">
        <v>5.5611489999999996E-3</v>
      </c>
      <c r="LA401" s="1">
        <v>1.389934</v>
      </c>
      <c r="LB401">
        <v>0.29941190000000001</v>
      </c>
      <c r="LC401">
        <v>20.306930000000001</v>
      </c>
      <c r="LD401" s="1">
        <v>5.0920289999999997E-3</v>
      </c>
      <c r="LE401" s="1">
        <v>1.2685029999999999</v>
      </c>
      <c r="LF401">
        <v>0.30099110000000001</v>
      </c>
      <c r="LG401">
        <v>19.64059</v>
      </c>
      <c r="LH401" s="1">
        <v>4.641165E-3</v>
      </c>
      <c r="LI401" s="1">
        <v>1.151076</v>
      </c>
      <c r="LJ401">
        <v>0.30253600000000003</v>
      </c>
      <c r="LK401">
        <v>19.197479999999999</v>
      </c>
      <c r="LL401" s="1">
        <v>4.2026470000000003E-3</v>
      </c>
      <c r="LM401" s="1">
        <v>1.0380309999999999</v>
      </c>
      <c r="LN401">
        <v>0.3039656</v>
      </c>
      <c r="LO401">
        <v>19.16057</v>
      </c>
      <c r="LP401" s="1">
        <v>3.769896E-3</v>
      </c>
      <c r="LQ401" s="1">
        <v>0.92788559999999998</v>
      </c>
      <c r="LR401">
        <v>0.3055387</v>
      </c>
      <c r="LS401">
        <v>20.161629999999999</v>
      </c>
      <c r="LT401" s="1">
        <v>3.3468090000000001E-3</v>
      </c>
      <c r="LU401" s="1">
        <v>0.82049079999999996</v>
      </c>
      <c r="LV401">
        <v>0.30717840000000002</v>
      </c>
      <c r="LW401">
        <v>21.229089999999999</v>
      </c>
      <c r="LX401" s="1">
        <v>2.932811E-3</v>
      </c>
      <c r="LY401" s="1">
        <v>0.71614840000000002</v>
      </c>
      <c r="LZ401">
        <v>0.30848900000000001</v>
      </c>
      <c r="MA401">
        <v>22.157800000000002</v>
      </c>
      <c r="MB401" s="1">
        <v>2.5297399999999999E-3</v>
      </c>
      <c r="MC401" s="1">
        <v>0.61600849999999996</v>
      </c>
      <c r="MD401">
        <v>0.30970219999999998</v>
      </c>
      <c r="ME401">
        <v>22.619219999999999</v>
      </c>
      <c r="MF401" s="1">
        <v>2.146214E-3</v>
      </c>
      <c r="MG401" s="1">
        <v>0.5212947</v>
      </c>
      <c r="MH401">
        <v>0.3109364</v>
      </c>
      <c r="MI401">
        <v>22.20589</v>
      </c>
      <c r="MJ401" s="1">
        <v>1.795304E-3</v>
      </c>
      <c r="MK401" s="1">
        <v>0.43485489999999999</v>
      </c>
      <c r="ML401">
        <v>0.31219950000000002</v>
      </c>
      <c r="MM401">
        <v>21.394749999999998</v>
      </c>
      <c r="MN401" s="1">
        <v>1.4906940000000001E-3</v>
      </c>
      <c r="MO401" s="1">
        <v>0.3599099</v>
      </c>
      <c r="MP401">
        <v>0.31344699999999998</v>
      </c>
      <c r="MQ401">
        <v>20.79852</v>
      </c>
      <c r="MR401" s="1">
        <v>1.2401960000000001E-3</v>
      </c>
      <c r="MS401" s="1">
        <v>0.29840339999999999</v>
      </c>
      <c r="MT401">
        <v>0.31469950000000002</v>
      </c>
      <c r="MU401">
        <v>20.638909999999999</v>
      </c>
      <c r="MV401" s="1">
        <v>1.044543E-3</v>
      </c>
      <c r="MW401" s="1">
        <v>0.25038300000000002</v>
      </c>
      <c r="MX401">
        <v>0.31585340000000001</v>
      </c>
      <c r="MY401">
        <v>21.359919999999999</v>
      </c>
      <c r="MZ401" s="1">
        <v>8.9675750000000004E-4</v>
      </c>
      <c r="NA401" s="1">
        <v>0.2141808</v>
      </c>
      <c r="NB401">
        <v>0.31695329999999999</v>
      </c>
      <c r="NC401">
        <v>21.530860000000001</v>
      </c>
      <c r="ND401" s="1">
        <v>7.8621629999999995E-4</v>
      </c>
      <c r="NE401" s="1">
        <v>0.18708050000000001</v>
      </c>
      <c r="NF401">
        <v>0.31828089999999998</v>
      </c>
      <c r="NG401">
        <v>22.27862</v>
      </c>
      <c r="NH401" s="1">
        <v>7.0196180000000003E-4</v>
      </c>
      <c r="NI401" s="1">
        <v>0.16632540000000001</v>
      </c>
      <c r="NJ401">
        <v>0.31940469999999999</v>
      </c>
      <c r="NK401">
        <v>22.589220000000001</v>
      </c>
      <c r="NL401" s="1">
        <v>6.3518530000000002E-4</v>
      </c>
      <c r="NM401" s="1">
        <v>0.14993799999999999</v>
      </c>
      <c r="NN401">
        <v>0.3205499</v>
      </c>
      <c r="NO401">
        <v>22.163139999999999</v>
      </c>
      <c r="NP401" s="1">
        <v>5.8056739999999996E-4</v>
      </c>
      <c r="NQ401" s="1">
        <v>0.1365132</v>
      </c>
      <c r="NR401">
        <v>0.3216039</v>
      </c>
      <c r="NS401">
        <v>21.361460000000001</v>
      </c>
      <c r="NT401" s="1">
        <v>5.347959E-4</v>
      </c>
      <c r="NU401" s="1">
        <v>0.1252916</v>
      </c>
      <c r="NV401">
        <v>0.32257039999999998</v>
      </c>
      <c r="NW401">
        <v>20.673649999999999</v>
      </c>
      <c r="NX401" s="1">
        <v>4.9611510000000002E-4</v>
      </c>
      <c r="NY401" s="1">
        <v>0.11584319999999999</v>
      </c>
      <c r="NZ401">
        <v>0.32346079999999999</v>
      </c>
      <c r="OA401">
        <v>20.625340000000001</v>
      </c>
      <c r="OB401" s="1">
        <v>4.6332369999999999E-4</v>
      </c>
      <c r="OC401" s="1">
        <v>0.10784539999999999</v>
      </c>
      <c r="OD401">
        <v>0.32426939999999999</v>
      </c>
      <c r="OE401">
        <v>21.739170000000001</v>
      </c>
      <c r="OF401" s="1">
        <v>4.3514790000000002E-4</v>
      </c>
      <c r="OG401" s="1">
        <v>0.1009977</v>
      </c>
      <c r="OH401">
        <v>0.32503569999999998</v>
      </c>
      <c r="OI401">
        <v>23.012779999999999</v>
      </c>
      <c r="OJ401" s="1">
        <v>4.1063960000000001E-4</v>
      </c>
      <c r="OK401" s="1">
        <v>9.5040990000000006E-2</v>
      </c>
    </row>
    <row r="402" spans="1:401" x14ac:dyDescent="0.35">
      <c r="A402">
        <v>411</v>
      </c>
      <c r="B402" t="s">
        <v>4</v>
      </c>
      <c r="C402" t="s">
        <v>364</v>
      </c>
      <c r="D402" t="s">
        <v>409</v>
      </c>
      <c r="E402">
        <v>599.30690000000004</v>
      </c>
      <c r="F402">
        <v>0.30440339999999999</v>
      </c>
      <c r="G402">
        <v>17.41245</v>
      </c>
      <c r="H402">
        <v>0</v>
      </c>
      <c r="I402">
        <v>0</v>
      </c>
      <c r="J402">
        <v>0.30417830000000001</v>
      </c>
      <c r="K402">
        <v>18.308299999999999</v>
      </c>
      <c r="L402">
        <v>0</v>
      </c>
      <c r="M402">
        <v>0</v>
      </c>
      <c r="N402">
        <v>0.30381649999999999</v>
      </c>
      <c r="O402">
        <v>19.34835</v>
      </c>
      <c r="P402">
        <v>0</v>
      </c>
      <c r="Q402">
        <v>0</v>
      </c>
      <c r="R402">
        <v>0.30341430000000003</v>
      </c>
      <c r="S402">
        <v>20.131170000000001</v>
      </c>
      <c r="T402">
        <v>0</v>
      </c>
      <c r="U402">
        <v>0</v>
      </c>
      <c r="V402">
        <v>0.30300700000000003</v>
      </c>
      <c r="W402">
        <v>20.649840000000001</v>
      </c>
      <c r="X402">
        <v>0</v>
      </c>
      <c r="Y402">
        <v>0</v>
      </c>
      <c r="Z402">
        <v>0.30255140000000003</v>
      </c>
      <c r="AA402">
        <v>20.564440000000001</v>
      </c>
      <c r="AB402">
        <v>0</v>
      </c>
      <c r="AC402">
        <v>0</v>
      </c>
      <c r="AD402">
        <v>0.30211250000000001</v>
      </c>
      <c r="AE402">
        <v>19.775130000000001</v>
      </c>
      <c r="AF402">
        <v>0</v>
      </c>
      <c r="AG402">
        <v>0</v>
      </c>
      <c r="AH402">
        <v>0.30173230000000001</v>
      </c>
      <c r="AI402">
        <v>18.984059999999999</v>
      </c>
      <c r="AJ402">
        <v>0</v>
      </c>
      <c r="AK402">
        <v>0</v>
      </c>
      <c r="AL402">
        <v>0.3013788</v>
      </c>
      <c r="AM402">
        <v>18.53341</v>
      </c>
      <c r="AN402">
        <v>0</v>
      </c>
      <c r="AO402">
        <v>0</v>
      </c>
      <c r="AP402">
        <v>0.30102950000000001</v>
      </c>
      <c r="AQ402">
        <v>19.171189999999999</v>
      </c>
      <c r="AR402">
        <v>0</v>
      </c>
      <c r="AS402">
        <v>0</v>
      </c>
      <c r="AT402">
        <v>0.30068</v>
      </c>
      <c r="AU402">
        <v>20.38402</v>
      </c>
      <c r="AV402">
        <v>0</v>
      </c>
      <c r="AW402">
        <v>0</v>
      </c>
      <c r="AX402">
        <v>0.30032819999999999</v>
      </c>
      <c r="AY402">
        <v>21.39958</v>
      </c>
      <c r="AZ402">
        <v>0</v>
      </c>
      <c r="BA402">
        <v>0</v>
      </c>
      <c r="BB402">
        <v>0.29996129999999999</v>
      </c>
      <c r="BC402">
        <v>21.98771</v>
      </c>
      <c r="BD402">
        <v>0</v>
      </c>
      <c r="BE402">
        <v>0</v>
      </c>
      <c r="BF402">
        <v>0.29960819999999999</v>
      </c>
      <c r="BG402">
        <v>21.690090000000001</v>
      </c>
      <c r="BH402">
        <v>0</v>
      </c>
      <c r="BI402">
        <v>0</v>
      </c>
      <c r="BJ402">
        <v>0.29936069999999998</v>
      </c>
      <c r="BK402">
        <v>20.72888</v>
      </c>
      <c r="BL402">
        <v>0</v>
      </c>
      <c r="BM402">
        <v>0</v>
      </c>
      <c r="BN402">
        <v>0.29909340000000001</v>
      </c>
      <c r="BO402">
        <v>19.864799999999999</v>
      </c>
      <c r="BP402">
        <v>0</v>
      </c>
      <c r="BQ402">
        <v>0</v>
      </c>
      <c r="BR402">
        <v>0.29885830000000002</v>
      </c>
      <c r="BS402">
        <v>19.417560000000002</v>
      </c>
      <c r="BT402">
        <v>0</v>
      </c>
      <c r="BU402">
        <v>0</v>
      </c>
      <c r="BV402">
        <v>0.29860589999999998</v>
      </c>
      <c r="BW402">
        <v>19.808679999999999</v>
      </c>
      <c r="BX402">
        <v>0</v>
      </c>
      <c r="BY402">
        <v>0</v>
      </c>
      <c r="BZ402">
        <v>0.29832989999999998</v>
      </c>
      <c r="CA402">
        <v>20.315950000000001</v>
      </c>
      <c r="CB402">
        <v>0</v>
      </c>
      <c r="CC402">
        <v>0</v>
      </c>
      <c r="CD402">
        <v>0.29803420000000003</v>
      </c>
      <c r="CE402">
        <v>20.789100000000001</v>
      </c>
      <c r="CF402">
        <v>0</v>
      </c>
      <c r="CG402">
        <v>5.397133E-32</v>
      </c>
      <c r="CH402">
        <v>0.29773620000000001</v>
      </c>
      <c r="CI402">
        <v>20.69914</v>
      </c>
      <c r="CJ402">
        <v>3.6843620000000002E-27</v>
      </c>
      <c r="CK402" s="1">
        <v>1.78461E-24</v>
      </c>
      <c r="CL402">
        <v>0.29746800000000001</v>
      </c>
      <c r="CM402">
        <v>20.114629999999998</v>
      </c>
      <c r="CN402" s="1">
        <v>1.5805099999999999E-20</v>
      </c>
      <c r="CO402" s="1">
        <v>7.674289E-18</v>
      </c>
      <c r="CP402">
        <v>0.2973248</v>
      </c>
      <c r="CQ402">
        <v>19.435120000000001</v>
      </c>
      <c r="CR402" s="1">
        <v>1.96756E-15</v>
      </c>
      <c r="CS402" s="1">
        <v>9.5263319999999998E-13</v>
      </c>
      <c r="CT402">
        <v>0.29734939999999999</v>
      </c>
      <c r="CU402">
        <v>18.885179999999998</v>
      </c>
      <c r="CV402" s="1">
        <v>8.0363829999999998E-12</v>
      </c>
      <c r="CW402" s="1">
        <v>3.8252980000000002E-9</v>
      </c>
      <c r="CX402">
        <v>0.29733579999999998</v>
      </c>
      <c r="CY402">
        <v>18.55491</v>
      </c>
      <c r="CZ402" s="1">
        <v>5.563008E-9</v>
      </c>
      <c r="DA402" s="1">
        <v>2.5723829999999999E-6</v>
      </c>
      <c r="DB402">
        <v>0.29745080000000002</v>
      </c>
      <c r="DC402">
        <v>19.04608</v>
      </c>
      <c r="DD402" s="1">
        <v>1.102193E-6</v>
      </c>
      <c r="DE402" s="1">
        <v>5.0303870000000005E-4</v>
      </c>
      <c r="DF402">
        <v>0.29756700000000003</v>
      </c>
      <c r="DG402">
        <v>19.460789999999999</v>
      </c>
      <c r="DH402" s="1">
        <v>8.1835029999999994E-5</v>
      </c>
      <c r="DI402" s="1">
        <v>3.7206160000000002E-2</v>
      </c>
      <c r="DJ402">
        <v>0.2976415</v>
      </c>
      <c r="DK402">
        <v>19.762550000000001</v>
      </c>
      <c r="DL402" s="1">
        <v>2.732913E-3</v>
      </c>
      <c r="DM402" s="1">
        <v>1.2421530000000001</v>
      </c>
      <c r="DN402">
        <v>0.29762709999999998</v>
      </c>
      <c r="DO402">
        <v>19.980450000000001</v>
      </c>
      <c r="DP402" s="1">
        <v>4.6400810000000001E-2</v>
      </c>
      <c r="DQ402" s="1">
        <v>21.150359999999999</v>
      </c>
      <c r="DR402">
        <v>0.2975467</v>
      </c>
      <c r="DS402">
        <v>19.7697</v>
      </c>
      <c r="DT402" s="1">
        <v>0.44023869999999998</v>
      </c>
      <c r="DU402">
        <v>201.80080000000001</v>
      </c>
      <c r="DV402">
        <v>0.29736309999999999</v>
      </c>
      <c r="DW402">
        <v>19.07593</v>
      </c>
      <c r="DX402" s="1">
        <v>2.5247709999999999</v>
      </c>
      <c r="DY402">
        <v>1164.6110000000001</v>
      </c>
      <c r="DZ402">
        <v>0.2970546</v>
      </c>
      <c r="EA402">
        <v>18.381119999999999</v>
      </c>
      <c r="EB402" s="1">
        <v>9.3223950000000002</v>
      </c>
      <c r="EC402">
        <v>4333.3990000000003</v>
      </c>
      <c r="ED402">
        <v>0.296676</v>
      </c>
      <c r="EE402">
        <v>18.149519999999999</v>
      </c>
      <c r="EF402">
        <v>23.43507</v>
      </c>
      <c r="EG402">
        <v>10983.19</v>
      </c>
      <c r="EH402">
        <v>0.29631469999999999</v>
      </c>
      <c r="EI402">
        <v>19.169119999999999</v>
      </c>
      <c r="EJ402">
        <v>42.02899</v>
      </c>
      <c r="EK402">
        <v>19863.63</v>
      </c>
      <c r="EL402">
        <v>0.29595539999999998</v>
      </c>
      <c r="EM402">
        <v>20.328769999999999</v>
      </c>
      <c r="EN402">
        <v>55.989780000000003</v>
      </c>
      <c r="EO402">
        <v>26687.05</v>
      </c>
      <c r="EP402">
        <v>0.295734</v>
      </c>
      <c r="EQ402">
        <v>21.157319999999999</v>
      </c>
      <c r="ER402">
        <v>57.452820000000003</v>
      </c>
      <c r="ES402">
        <v>27603.66</v>
      </c>
      <c r="ET402">
        <v>0.29549520000000001</v>
      </c>
      <c r="EU402">
        <v>21.815629999999999</v>
      </c>
      <c r="EV402">
        <v>46.955530000000003</v>
      </c>
      <c r="EW402">
        <v>22740.67</v>
      </c>
      <c r="EX402">
        <v>0.2951975</v>
      </c>
      <c r="EY402">
        <v>21.682110000000002</v>
      </c>
      <c r="EZ402">
        <v>31.571159999999999</v>
      </c>
      <c r="FA402">
        <v>15408.95</v>
      </c>
      <c r="FB402">
        <v>0.29483510000000002</v>
      </c>
      <c r="FC402">
        <v>20.63438</v>
      </c>
      <c r="FD402">
        <v>18.01585</v>
      </c>
      <c r="FE402">
        <v>8856.7489999999998</v>
      </c>
      <c r="FF402">
        <v>0.29441119999999998</v>
      </c>
      <c r="FG402">
        <v>19.68741</v>
      </c>
      <c r="FH402">
        <v>8.9873630000000002</v>
      </c>
      <c r="FI402">
        <v>4449.0510000000004</v>
      </c>
      <c r="FJ402">
        <v>0.29394930000000002</v>
      </c>
      <c r="FK402">
        <v>19.241129999999998</v>
      </c>
      <c r="FL402">
        <v>4.0424449999999998</v>
      </c>
      <c r="FM402">
        <v>2012.432</v>
      </c>
      <c r="FN402">
        <v>0.2934273</v>
      </c>
      <c r="FO402">
        <v>20.060140000000001</v>
      </c>
      <c r="FP402">
        <v>1.6896519999999999</v>
      </c>
      <c r="FQ402">
        <v>845.0231</v>
      </c>
      <c r="FR402">
        <v>0.29276489999999999</v>
      </c>
      <c r="FS402">
        <v>21.276589999999999</v>
      </c>
      <c r="FT402">
        <v>0.68114580000000002</v>
      </c>
      <c r="FU402">
        <v>339.47199999999998</v>
      </c>
      <c r="FV402">
        <v>0.29198930000000001</v>
      </c>
      <c r="FW402">
        <v>22.092580000000002</v>
      </c>
      <c r="FX402">
        <v>0.27876279999999998</v>
      </c>
      <c r="FY402">
        <v>137.74100000000001</v>
      </c>
      <c r="FZ402">
        <v>0.2911839</v>
      </c>
      <c r="GA402">
        <v>22.565850000000001</v>
      </c>
      <c r="GB402">
        <v>0.12621740000000001</v>
      </c>
      <c r="GC402">
        <v>61.462850000000003</v>
      </c>
      <c r="GD402">
        <v>0.29046060000000001</v>
      </c>
      <c r="GE402">
        <v>22.159690000000001</v>
      </c>
      <c r="GF402">
        <v>6.9541359999999997E-2</v>
      </c>
      <c r="GG402">
        <v>33.215440000000001</v>
      </c>
      <c r="GH402">
        <v>0.28983500000000001</v>
      </c>
      <c r="GI402">
        <v>21.13617</v>
      </c>
      <c r="GJ402">
        <v>4.8086749999999998E-2</v>
      </c>
      <c r="GK402">
        <v>22.531860000000002</v>
      </c>
      <c r="GL402">
        <v>0.28946929999999998</v>
      </c>
      <c r="GM402">
        <v>20.22495</v>
      </c>
      <c r="GN402">
        <v>3.9246669999999997E-2</v>
      </c>
      <c r="GO402">
        <v>18.094750000000001</v>
      </c>
      <c r="GP402">
        <v>0.2890316</v>
      </c>
      <c r="GQ402">
        <v>19.73798</v>
      </c>
      <c r="GR402" s="1">
        <v>3.4873269999999998E-2</v>
      </c>
      <c r="GS402">
        <v>15.867710000000001</v>
      </c>
      <c r="GT402">
        <v>0.28863250000000001</v>
      </c>
      <c r="GU402">
        <v>19.781179999999999</v>
      </c>
      <c r="GV402" s="1">
        <v>3.2315009999999998E-2</v>
      </c>
      <c r="GW402">
        <v>14.525320000000001</v>
      </c>
      <c r="GX402">
        <v>0.28826309999999999</v>
      </c>
      <c r="GY402">
        <v>20.577259999999999</v>
      </c>
      <c r="GZ402" s="1">
        <v>3.0637709999999999E-2</v>
      </c>
      <c r="HA402">
        <v>13.606</v>
      </c>
      <c r="HB402">
        <v>0.28783170000000002</v>
      </c>
      <c r="HC402">
        <v>21.074719999999999</v>
      </c>
      <c r="HD402" s="1">
        <v>2.9495810000000001E-2</v>
      </c>
      <c r="HE402">
        <v>12.92986</v>
      </c>
      <c r="HF402">
        <v>0.28737970000000002</v>
      </c>
      <c r="HG402">
        <v>21.185220000000001</v>
      </c>
      <c r="HH402" s="1">
        <v>2.897104E-2</v>
      </c>
      <c r="HI402">
        <v>12.514290000000001</v>
      </c>
      <c r="HJ402">
        <v>0.2869101</v>
      </c>
      <c r="HK402">
        <v>20.609470000000002</v>
      </c>
      <c r="HL402" s="1">
        <v>2.8988099999999999E-2</v>
      </c>
      <c r="HM402">
        <v>12.32235</v>
      </c>
      <c r="HN402">
        <v>0.2863581</v>
      </c>
      <c r="HO402">
        <v>19.90682</v>
      </c>
      <c r="HP402" s="1">
        <v>2.9241900000000001E-2</v>
      </c>
      <c r="HQ402">
        <v>12.221270000000001</v>
      </c>
      <c r="HR402">
        <v>0.28577910000000001</v>
      </c>
      <c r="HS402">
        <v>19.291830000000001</v>
      </c>
      <c r="HT402" s="1">
        <v>2.9386269999999999E-2</v>
      </c>
      <c r="HU402" s="1">
        <v>12.05894</v>
      </c>
      <c r="HV402">
        <v>0.28528019999999998</v>
      </c>
      <c r="HW402">
        <v>18.726009999999999</v>
      </c>
      <c r="HX402" s="1">
        <v>2.8974690000000001E-2</v>
      </c>
      <c r="HY402" s="1">
        <v>11.67015</v>
      </c>
      <c r="HZ402">
        <v>0.28476560000000001</v>
      </c>
      <c r="IA402">
        <v>18.423500000000001</v>
      </c>
      <c r="IB402" s="1">
        <v>2.788032E-2</v>
      </c>
      <c r="IC402" s="1">
        <v>11.015280000000001</v>
      </c>
      <c r="ID402">
        <v>0.28302909999999998</v>
      </c>
      <c r="IE402">
        <v>18.809560000000001</v>
      </c>
      <c r="IF402" s="1">
        <v>2.6429379999999999E-2</v>
      </c>
      <c r="IG402" s="1">
        <v>10.25625</v>
      </c>
      <c r="IH402">
        <v>0.28125889999999998</v>
      </c>
      <c r="II402">
        <v>19.22702</v>
      </c>
      <c r="IJ402" s="1">
        <v>2.4742549999999999E-2</v>
      </c>
      <c r="IK402" s="1">
        <v>9.4250729999999994</v>
      </c>
      <c r="IL402">
        <v>0.28042719999999999</v>
      </c>
      <c r="IM402">
        <v>19.439350000000001</v>
      </c>
      <c r="IN402" s="1">
        <v>2.290083E-2</v>
      </c>
      <c r="IO402" s="1">
        <v>8.6259350000000001</v>
      </c>
      <c r="IP402">
        <v>0.27989370000000002</v>
      </c>
      <c r="IQ402">
        <v>18.955760000000001</v>
      </c>
      <c r="IR402" s="1">
        <v>2.1173589999999999E-2</v>
      </c>
      <c r="IS402" s="1">
        <v>7.9732900000000004</v>
      </c>
      <c r="IT402">
        <v>0.27920099999999998</v>
      </c>
      <c r="IU402">
        <v>18.233319999999999</v>
      </c>
      <c r="IV402" s="1">
        <v>1.9524719999999999E-2</v>
      </c>
      <c r="IW402" s="1">
        <v>7.3567910000000003</v>
      </c>
      <c r="IX402">
        <v>0.27836559999999999</v>
      </c>
      <c r="IY402">
        <v>17.845410000000001</v>
      </c>
      <c r="IZ402" s="1">
        <v>1.7945570000000001E-2</v>
      </c>
      <c r="JA402" s="1">
        <v>6.7719800000000001</v>
      </c>
      <c r="JB402">
        <v>0.27782600000000002</v>
      </c>
      <c r="JC402">
        <v>17.547160000000002</v>
      </c>
      <c r="JD402" s="1">
        <v>1.6297309999999999E-2</v>
      </c>
      <c r="JE402" s="1">
        <v>6.1555679999999997</v>
      </c>
      <c r="JF402">
        <v>0.2775762</v>
      </c>
      <c r="JG402">
        <v>18.17079</v>
      </c>
      <c r="JH402" s="1">
        <v>1.491047E-2</v>
      </c>
      <c r="JI402" s="1">
        <v>5.6315309999999998</v>
      </c>
      <c r="JJ402">
        <v>0.27739760000000002</v>
      </c>
      <c r="JK402">
        <v>18.631959999999999</v>
      </c>
      <c r="JL402" s="1">
        <v>1.3479339999999999E-2</v>
      </c>
      <c r="JM402" s="1">
        <v>5.0908059999999997</v>
      </c>
      <c r="JN402">
        <v>0.27685379999999998</v>
      </c>
      <c r="JO402">
        <v>18.932099999999998</v>
      </c>
      <c r="JP402" s="1">
        <v>1.232041E-2</v>
      </c>
      <c r="JQ402" s="1">
        <v>4.6597670000000004</v>
      </c>
      <c r="JR402">
        <v>0.27585270000000001</v>
      </c>
      <c r="JS402">
        <v>19.343160000000001</v>
      </c>
      <c r="JT402" s="1">
        <v>1.129048E-2</v>
      </c>
      <c r="JU402" s="1">
        <v>4.2843159999999996</v>
      </c>
      <c r="JV402">
        <v>0.27728520000000001</v>
      </c>
      <c r="JW402">
        <v>19.162780000000001</v>
      </c>
      <c r="JX402" s="1">
        <v>1.0373820000000001E-2</v>
      </c>
      <c r="JY402" s="1">
        <v>3.9134359999999999</v>
      </c>
      <c r="JZ402">
        <v>0.27852660000000001</v>
      </c>
      <c r="KA402">
        <v>18.44211</v>
      </c>
      <c r="KB402" s="1">
        <v>9.5291009999999999E-3</v>
      </c>
      <c r="KC402" s="1">
        <v>3.5790670000000002</v>
      </c>
      <c r="KD402">
        <v>0.27963139999999997</v>
      </c>
      <c r="KE402">
        <v>17.849979999999999</v>
      </c>
      <c r="KF402" s="1">
        <v>8.7159109999999998E-3</v>
      </c>
      <c r="KG402" s="1">
        <v>3.2626219999999999</v>
      </c>
      <c r="KH402">
        <v>0.28065000000000001</v>
      </c>
      <c r="KI402">
        <v>17.701270000000001</v>
      </c>
      <c r="KJ402" s="1">
        <v>7.9970939999999997E-3</v>
      </c>
      <c r="KK402" s="1">
        <v>2.9846270000000001</v>
      </c>
      <c r="KL402">
        <v>0.28164529999999999</v>
      </c>
      <c r="KM402">
        <v>18.537710000000001</v>
      </c>
      <c r="KN402" s="1">
        <v>7.3255600000000001E-3</v>
      </c>
      <c r="KO402" s="1">
        <v>2.7267039999999998</v>
      </c>
      <c r="KP402">
        <v>0.28272770000000003</v>
      </c>
      <c r="KQ402">
        <v>19.267130000000002</v>
      </c>
      <c r="KR402" s="1">
        <v>6.6396780000000004E-3</v>
      </c>
      <c r="KS402" s="1">
        <v>2.4642909999999998</v>
      </c>
      <c r="KT402">
        <v>0.28416259999999999</v>
      </c>
      <c r="KU402">
        <v>20.060459999999999</v>
      </c>
      <c r="KV402" s="1">
        <v>6.086508E-3</v>
      </c>
      <c r="KW402" s="1">
        <v>2.2496239999999998</v>
      </c>
      <c r="KX402">
        <v>0.28563559999999999</v>
      </c>
      <c r="KY402">
        <v>20.6126</v>
      </c>
      <c r="KZ402" s="1">
        <v>5.5924340000000003E-3</v>
      </c>
      <c r="LA402" s="1">
        <v>2.0598830000000001</v>
      </c>
      <c r="LB402">
        <v>0.28713539999999999</v>
      </c>
      <c r="LC402">
        <v>20.297260000000001</v>
      </c>
      <c r="LD402" s="1">
        <v>5.1218519999999997E-3</v>
      </c>
      <c r="LE402" s="1">
        <v>1.880185</v>
      </c>
      <c r="LF402">
        <v>0.28903109999999999</v>
      </c>
      <c r="LG402">
        <v>19.61946</v>
      </c>
      <c r="LH402" s="1">
        <v>4.6702130000000003E-3</v>
      </c>
      <c r="LI402" s="1">
        <v>1.7065170000000001</v>
      </c>
      <c r="LJ402">
        <v>0.29085929999999999</v>
      </c>
      <c r="LK402">
        <v>19.16771</v>
      </c>
      <c r="LL402" s="1">
        <v>4.2305839999999999E-3</v>
      </c>
      <c r="LM402" s="1">
        <v>1.5394479999999999</v>
      </c>
      <c r="LN402">
        <v>0.29260770000000003</v>
      </c>
      <c r="LO402">
        <v>19.125710000000002</v>
      </c>
      <c r="LP402" s="1">
        <v>3.7974189999999998E-3</v>
      </c>
      <c r="LQ402" s="1">
        <v>1.3767290000000001</v>
      </c>
      <c r="LR402">
        <v>0.29454039999999998</v>
      </c>
      <c r="LS402">
        <v>20.137609999999999</v>
      </c>
      <c r="LT402" s="1">
        <v>3.373708E-3</v>
      </c>
      <c r="LU402" s="1">
        <v>1.217911</v>
      </c>
      <c r="LV402">
        <v>0.29647970000000001</v>
      </c>
      <c r="LW402">
        <v>21.215810000000001</v>
      </c>
      <c r="LX402" s="1">
        <v>2.958792E-3</v>
      </c>
      <c r="LY402" s="1">
        <v>1.063696</v>
      </c>
      <c r="LZ402">
        <v>0.29806529999999998</v>
      </c>
      <c r="MA402">
        <v>22.15512</v>
      </c>
      <c r="MB402" s="1">
        <v>2.5546420000000002E-3</v>
      </c>
      <c r="MC402" s="1">
        <v>0.91563059999999996</v>
      </c>
      <c r="MD402">
        <v>0.29954409999999998</v>
      </c>
      <c r="ME402">
        <v>22.62257</v>
      </c>
      <c r="MF402" s="1">
        <v>2.1694259999999999E-3</v>
      </c>
      <c r="MG402" s="1">
        <v>0.7754086</v>
      </c>
      <c r="MH402">
        <v>0.30107220000000001</v>
      </c>
      <c r="MI402">
        <v>22.202159999999999</v>
      </c>
      <c r="MJ402" s="1">
        <v>1.816116E-3</v>
      </c>
      <c r="MK402" s="1">
        <v>0.64714850000000002</v>
      </c>
      <c r="ML402">
        <v>0.3026123</v>
      </c>
      <c r="MM402">
        <v>21.38053</v>
      </c>
      <c r="MN402" s="1">
        <v>1.508274E-3</v>
      </c>
      <c r="MO402" s="1">
        <v>0.53567960000000003</v>
      </c>
      <c r="MP402">
        <v>0.3040831</v>
      </c>
      <c r="MQ402">
        <v>20.777200000000001</v>
      </c>
      <c r="MR402" s="1">
        <v>1.254249E-3</v>
      </c>
      <c r="MS402" s="1">
        <v>0.44401410000000002</v>
      </c>
      <c r="MT402">
        <v>0.30547469999999999</v>
      </c>
      <c r="MU402">
        <v>20.614519999999999</v>
      </c>
      <c r="MV402" s="1">
        <v>1.0552890000000001E-3</v>
      </c>
      <c r="MW402" s="1">
        <v>0.37225829999999999</v>
      </c>
      <c r="MX402">
        <v>0.30677529999999997</v>
      </c>
      <c r="MY402">
        <v>21.348099999999999</v>
      </c>
      <c r="MZ402" s="1">
        <v>9.0480349999999998E-4</v>
      </c>
      <c r="NA402" s="1">
        <v>0.31805220000000001</v>
      </c>
      <c r="NB402">
        <v>0.30801529999999999</v>
      </c>
      <c r="NC402">
        <v>21.518730000000001</v>
      </c>
      <c r="ND402" s="1">
        <v>7.9228619999999997E-4</v>
      </c>
      <c r="NE402" s="1">
        <v>0.27749119999999999</v>
      </c>
      <c r="NF402">
        <v>0.30946849999999998</v>
      </c>
      <c r="NG402">
        <v>22.287220000000001</v>
      </c>
      <c r="NH402" s="1">
        <v>7.0672710000000002E-4</v>
      </c>
      <c r="NI402" s="1">
        <v>0.24653330000000001</v>
      </c>
      <c r="NJ402">
        <v>0.31072610000000001</v>
      </c>
      <c r="NK402">
        <v>22.604780000000002</v>
      </c>
      <c r="NL402" s="1">
        <v>6.3899439999999996E-4</v>
      </c>
      <c r="NM402" s="1">
        <v>0.22213749999999999</v>
      </c>
      <c r="NN402">
        <v>0.31202609999999997</v>
      </c>
      <c r="NO402">
        <v>22.175840000000001</v>
      </c>
      <c r="NP402" s="1">
        <v>5.8373870000000001E-4</v>
      </c>
      <c r="NQ402" s="1">
        <v>0.20218069999999999</v>
      </c>
      <c r="NR402">
        <v>0.31319930000000001</v>
      </c>
      <c r="NS402">
        <v>21.36844</v>
      </c>
      <c r="NT402" s="1">
        <v>5.3744570000000002E-4</v>
      </c>
      <c r="NU402" s="1">
        <v>0.18550730000000001</v>
      </c>
      <c r="NV402">
        <v>0.31424809999999997</v>
      </c>
      <c r="NW402">
        <v>20.668569999999999</v>
      </c>
      <c r="NX402" s="1">
        <v>4.9835910000000001E-4</v>
      </c>
      <c r="NY402" s="1">
        <v>0.1714765</v>
      </c>
      <c r="NZ402">
        <v>0.31520789999999999</v>
      </c>
      <c r="OA402">
        <v>20.61655</v>
      </c>
      <c r="OB402" s="1">
        <v>4.6523510000000002E-4</v>
      </c>
      <c r="OC402" s="1">
        <v>0.15959909999999999</v>
      </c>
      <c r="OD402">
        <v>0.31605149999999999</v>
      </c>
      <c r="OE402">
        <v>21.746780000000001</v>
      </c>
      <c r="OF402" s="1">
        <v>4.3679960000000002E-4</v>
      </c>
      <c r="OG402" s="1">
        <v>0.14943039999999999</v>
      </c>
      <c r="OH402">
        <v>0.31682569999999999</v>
      </c>
      <c r="OI402">
        <v>23.031379999999999</v>
      </c>
      <c r="OJ402" s="1">
        <v>4.120859E-4</v>
      </c>
      <c r="OK402" s="1">
        <v>0.14059269999999999</v>
      </c>
    </row>
    <row r="403" spans="1:401" x14ac:dyDescent="0.35">
      <c r="A403">
        <v>412</v>
      </c>
      <c r="B403" t="s">
        <v>4</v>
      </c>
      <c r="C403" t="s">
        <v>364</v>
      </c>
      <c r="D403" t="s">
        <v>410</v>
      </c>
      <c r="E403">
        <v>921.68470000000002</v>
      </c>
      <c r="F403">
        <v>0.35239999999999999</v>
      </c>
      <c r="G403">
        <v>17.396460000000001</v>
      </c>
      <c r="H403">
        <v>0</v>
      </c>
      <c r="I403">
        <v>0</v>
      </c>
      <c r="J403">
        <v>0.35239870000000001</v>
      </c>
      <c r="K403">
        <v>18.24775</v>
      </c>
      <c r="L403">
        <v>0</v>
      </c>
      <c r="M403">
        <v>0</v>
      </c>
      <c r="N403">
        <v>0.35233769999999998</v>
      </c>
      <c r="O403">
        <v>19.287179999999999</v>
      </c>
      <c r="P403">
        <v>0</v>
      </c>
      <c r="Q403">
        <v>0</v>
      </c>
      <c r="R403">
        <v>0.3522228</v>
      </c>
      <c r="S403">
        <v>20.105360000000001</v>
      </c>
      <c r="T403">
        <v>0</v>
      </c>
      <c r="U403">
        <v>0</v>
      </c>
      <c r="V403">
        <v>0.35209620000000003</v>
      </c>
      <c r="W403">
        <v>20.655899999999999</v>
      </c>
      <c r="X403">
        <v>0</v>
      </c>
      <c r="Y403">
        <v>0</v>
      </c>
      <c r="Z403">
        <v>0.35193439999999998</v>
      </c>
      <c r="AA403">
        <v>20.596979999999999</v>
      </c>
      <c r="AB403">
        <v>0</v>
      </c>
      <c r="AC403">
        <v>0</v>
      </c>
      <c r="AD403">
        <v>0.35179310000000003</v>
      </c>
      <c r="AE403">
        <v>19.83174</v>
      </c>
      <c r="AF403">
        <v>0</v>
      </c>
      <c r="AG403">
        <v>0</v>
      </c>
      <c r="AH403">
        <v>0.3516687</v>
      </c>
      <c r="AI403">
        <v>19.022379999999998</v>
      </c>
      <c r="AJ403">
        <v>0</v>
      </c>
      <c r="AK403">
        <v>0</v>
      </c>
      <c r="AL403">
        <v>0.3513848</v>
      </c>
      <c r="AM403">
        <v>18.535129999999999</v>
      </c>
      <c r="AN403">
        <v>0</v>
      </c>
      <c r="AO403">
        <v>0</v>
      </c>
      <c r="AP403">
        <v>0.3510876</v>
      </c>
      <c r="AQ403">
        <v>19.123999999999999</v>
      </c>
      <c r="AR403">
        <v>0</v>
      </c>
      <c r="AS403">
        <v>0</v>
      </c>
      <c r="AT403">
        <v>0.35081299999999999</v>
      </c>
      <c r="AU403">
        <v>20.31615</v>
      </c>
      <c r="AV403">
        <v>0</v>
      </c>
      <c r="AW403">
        <v>0</v>
      </c>
      <c r="AX403">
        <v>0.35052640000000002</v>
      </c>
      <c r="AY403">
        <v>21.365200000000002</v>
      </c>
      <c r="AZ403">
        <v>0</v>
      </c>
      <c r="BA403">
        <v>0</v>
      </c>
      <c r="BB403">
        <v>0.35021570000000002</v>
      </c>
      <c r="BC403">
        <v>22.00179</v>
      </c>
      <c r="BD403">
        <v>0</v>
      </c>
      <c r="BE403">
        <v>0</v>
      </c>
      <c r="BF403">
        <v>0.34991670000000002</v>
      </c>
      <c r="BG403">
        <v>21.746130000000001</v>
      </c>
      <c r="BH403">
        <v>0</v>
      </c>
      <c r="BI403">
        <v>0</v>
      </c>
      <c r="BJ403">
        <v>0.34974820000000001</v>
      </c>
      <c r="BK403">
        <v>20.81418</v>
      </c>
      <c r="BL403">
        <v>0</v>
      </c>
      <c r="BM403">
        <v>0</v>
      </c>
      <c r="BN403">
        <v>0.34956290000000001</v>
      </c>
      <c r="BO403">
        <v>19.923839999999998</v>
      </c>
      <c r="BP403">
        <v>0</v>
      </c>
      <c r="BQ403">
        <v>0</v>
      </c>
      <c r="BR403">
        <v>0.3493812</v>
      </c>
      <c r="BS403">
        <v>19.42962</v>
      </c>
      <c r="BT403">
        <v>0</v>
      </c>
      <c r="BU403">
        <v>0</v>
      </c>
      <c r="BV403">
        <v>0.34921370000000002</v>
      </c>
      <c r="BW403">
        <v>19.77364</v>
      </c>
      <c r="BX403">
        <v>0</v>
      </c>
      <c r="BY403">
        <v>0</v>
      </c>
      <c r="BZ403">
        <v>0.34899419999999998</v>
      </c>
      <c r="CA403">
        <v>20.264620000000001</v>
      </c>
      <c r="CB403">
        <v>0</v>
      </c>
      <c r="CC403">
        <v>0</v>
      </c>
      <c r="CD403">
        <v>0.3487596</v>
      </c>
      <c r="CE403">
        <v>20.76455</v>
      </c>
      <c r="CF403">
        <v>1.1164399999999999E-34</v>
      </c>
      <c r="CG403">
        <v>1.9558899999999999E-32</v>
      </c>
      <c r="CH403">
        <v>0.34851650000000001</v>
      </c>
      <c r="CI403">
        <v>20.710819999999998</v>
      </c>
      <c r="CJ403">
        <v>2.613761E-27</v>
      </c>
      <c r="CK403" s="1">
        <v>1.0808089999999999E-24</v>
      </c>
      <c r="CL403">
        <v>0.34831089999999998</v>
      </c>
      <c r="CM403">
        <v>20.161059999999999</v>
      </c>
      <c r="CN403" s="1">
        <v>1.1530339999999999E-20</v>
      </c>
      <c r="CO403" s="1">
        <v>4.0194519999999996E-18</v>
      </c>
      <c r="CP403">
        <v>0.34829900000000003</v>
      </c>
      <c r="CQ403">
        <v>19.481010000000001</v>
      </c>
      <c r="CR403" s="1">
        <v>1.445322E-15</v>
      </c>
      <c r="CS403" s="1">
        <v>6.2859820000000004E-13</v>
      </c>
      <c r="CT403">
        <v>0.3484487</v>
      </c>
      <c r="CU403">
        <v>18.907920000000001</v>
      </c>
      <c r="CV403" s="1">
        <v>6.0586119999999997E-12</v>
      </c>
      <c r="CW403" s="1">
        <v>2.8727649999999999E-9</v>
      </c>
      <c r="CX403">
        <v>0.348553</v>
      </c>
      <c r="CY403">
        <v>18.552230000000002</v>
      </c>
      <c r="CZ403" s="1">
        <v>4.2426080000000003E-9</v>
      </c>
      <c r="DA403" s="1">
        <v>2.1166350000000001E-6</v>
      </c>
      <c r="DB403">
        <v>0.3488059</v>
      </c>
      <c r="DC403">
        <v>19.013059999999999</v>
      </c>
      <c r="DD403" s="1">
        <v>8.5850070000000002E-7</v>
      </c>
      <c r="DE403" s="1">
        <v>4.469912E-4</v>
      </c>
      <c r="DF403">
        <v>0.34905540000000002</v>
      </c>
      <c r="DG403">
        <v>19.421569999999999</v>
      </c>
      <c r="DH403" s="1">
        <v>6.5329520000000007E-5</v>
      </c>
      <c r="DI403" s="1">
        <v>3.5370970000000002E-2</v>
      </c>
      <c r="DJ403">
        <v>0.3492401</v>
      </c>
      <c r="DK403">
        <v>19.75806</v>
      </c>
      <c r="DL403" s="1">
        <v>2.2393370000000001E-3</v>
      </c>
      <c r="DM403" s="1">
        <v>1.2556959999999999</v>
      </c>
      <c r="DN403">
        <v>0.34934179999999998</v>
      </c>
      <c r="DO403">
        <v>19.98733</v>
      </c>
      <c r="DP403" s="1">
        <v>3.9047930000000002E-2</v>
      </c>
      <c r="DQ403" s="1">
        <v>22.63354</v>
      </c>
      <c r="DR403">
        <v>0.34936109999999998</v>
      </c>
      <c r="DS403">
        <v>19.79712</v>
      </c>
      <c r="DT403" s="1">
        <v>0.38050850000000003</v>
      </c>
      <c r="DU403">
        <v>227.78639999999999</v>
      </c>
      <c r="DV403">
        <v>0.34927399999999997</v>
      </c>
      <c r="DW403">
        <v>19.123139999999999</v>
      </c>
      <c r="DX403" s="1">
        <v>2.2407119999999998</v>
      </c>
      <c r="DY403">
        <v>1382.259</v>
      </c>
      <c r="DZ403">
        <v>0.3490355</v>
      </c>
      <c r="EA403">
        <v>18.412659999999999</v>
      </c>
      <c r="EB403" s="1">
        <v>8.4911790000000007</v>
      </c>
      <c r="EC403">
        <v>5392.9179999999997</v>
      </c>
      <c r="ED403">
        <v>0.34872649999999999</v>
      </c>
      <c r="EE403">
        <v>18.15024</v>
      </c>
      <c r="EF403">
        <v>21.893219999999999</v>
      </c>
      <c r="EG403">
        <v>14295.31</v>
      </c>
      <c r="EH403">
        <v>0.34848620000000002</v>
      </c>
      <c r="EI403">
        <v>19.115919999999999</v>
      </c>
      <c r="EJ403">
        <v>40.251350000000002</v>
      </c>
      <c r="EK403">
        <v>26984.26</v>
      </c>
      <c r="EL403">
        <v>0.34819349999999999</v>
      </c>
      <c r="EM403">
        <v>20.267379999999999</v>
      </c>
      <c r="EN403">
        <v>54.925660000000001</v>
      </c>
      <c r="EO403">
        <v>37759.67</v>
      </c>
      <c r="EP403">
        <v>0.34788839999999999</v>
      </c>
      <c r="EQ403">
        <v>21.15279</v>
      </c>
      <c r="ER403">
        <v>57.680079999999997</v>
      </c>
      <c r="ES403">
        <v>40596.71</v>
      </c>
      <c r="ET403">
        <v>0.34750629999999999</v>
      </c>
      <c r="EU403">
        <v>21.837679999999999</v>
      </c>
      <c r="EV403">
        <v>48.204929999999997</v>
      </c>
      <c r="EW403">
        <v>34700.93</v>
      </c>
      <c r="EX403">
        <v>0.34708480000000003</v>
      </c>
      <c r="EY403">
        <v>21.728159999999999</v>
      </c>
      <c r="EZ403">
        <v>33.095579999999998</v>
      </c>
      <c r="FA403">
        <v>24324.1</v>
      </c>
      <c r="FB403">
        <v>0.34658719999999998</v>
      </c>
      <c r="FC403">
        <v>20.721029999999999</v>
      </c>
      <c r="FD403">
        <v>19.251609999999999</v>
      </c>
      <c r="FE403">
        <v>14416.73</v>
      </c>
      <c r="FF403">
        <v>0.34597729999999999</v>
      </c>
      <c r="FG403">
        <v>19.745460000000001</v>
      </c>
      <c r="FH403">
        <v>9.7684040000000003</v>
      </c>
      <c r="FI403">
        <v>7440.6019999999999</v>
      </c>
      <c r="FJ403">
        <v>0.34532620000000003</v>
      </c>
      <c r="FK403">
        <v>19.253029999999999</v>
      </c>
      <c r="FL403">
        <v>4.4568000000000003</v>
      </c>
      <c r="FM403">
        <v>3442.393</v>
      </c>
      <c r="FN403">
        <v>0.34459620000000002</v>
      </c>
      <c r="FO403">
        <v>20.009370000000001</v>
      </c>
      <c r="FP403">
        <v>1.8827739999999999</v>
      </c>
      <c r="FQ403">
        <v>1470.258</v>
      </c>
      <c r="FR403">
        <v>0.34809950000000001</v>
      </c>
      <c r="FS403">
        <v>21.223400000000002</v>
      </c>
      <c r="FT403">
        <v>0.76265019999999994</v>
      </c>
      <c r="FU403">
        <v>598.09029999999996</v>
      </c>
      <c r="FV403">
        <v>0.3524912</v>
      </c>
      <c r="FW403">
        <v>22.087569999999999</v>
      </c>
      <c r="FX403">
        <v>0.31077329999999997</v>
      </c>
      <c r="FY403">
        <v>242.6352</v>
      </c>
      <c r="FZ403">
        <v>0.35750280000000001</v>
      </c>
      <c r="GA403">
        <v>22.593530000000001</v>
      </c>
      <c r="GB403">
        <v>0.1382399</v>
      </c>
      <c r="GC403">
        <v>106.0201</v>
      </c>
      <c r="GD403">
        <v>0.3630024</v>
      </c>
      <c r="GE403">
        <v>22.223780000000001</v>
      </c>
      <c r="GF403">
        <v>7.4015120000000004E-2</v>
      </c>
      <c r="GG403">
        <v>55.011369999999999</v>
      </c>
      <c r="GH403">
        <v>0.36903819999999998</v>
      </c>
      <c r="GI403">
        <v>21.228169999999999</v>
      </c>
      <c r="GJ403">
        <v>4.9814240000000003E-2</v>
      </c>
      <c r="GK403">
        <v>35.798960000000001</v>
      </c>
      <c r="GL403">
        <v>0.37604070000000001</v>
      </c>
      <c r="GM403">
        <v>20.288509999999999</v>
      </c>
      <c r="GN403">
        <v>4.0002179999999998E-2</v>
      </c>
      <c r="GO403">
        <v>28.038959999999999</v>
      </c>
      <c r="GP403">
        <v>0.38359769999999999</v>
      </c>
      <c r="GQ403">
        <v>19.746179999999999</v>
      </c>
      <c r="GR403" s="1">
        <v>3.5278289999999997E-2</v>
      </c>
      <c r="GS403">
        <v>24.350339999999999</v>
      </c>
      <c r="GT403">
        <v>0.39184210000000003</v>
      </c>
      <c r="GU403">
        <v>19.744160000000001</v>
      </c>
      <c r="GV403" s="1">
        <v>3.2574949999999998E-2</v>
      </c>
      <c r="GW403">
        <v>22.244230000000002</v>
      </c>
      <c r="GX403">
        <v>0.40092909999999998</v>
      </c>
      <c r="GY403">
        <v>20.509509999999999</v>
      </c>
      <c r="GZ403" s="1">
        <v>3.0827299999999998E-2</v>
      </c>
      <c r="HA403">
        <v>20.85924</v>
      </c>
      <c r="HB403">
        <v>0.41153440000000002</v>
      </c>
      <c r="HC403">
        <v>21.040749999999999</v>
      </c>
      <c r="HD403" s="1">
        <v>2.9638109999999999E-2</v>
      </c>
      <c r="HE403">
        <v>19.87473</v>
      </c>
      <c r="HF403">
        <v>0.42447839999999998</v>
      </c>
      <c r="HG403">
        <v>21.180409999999998</v>
      </c>
      <c r="HH403" s="1">
        <v>2.9063470000000001E-2</v>
      </c>
      <c r="HI403">
        <v>19.28857</v>
      </c>
      <c r="HJ403">
        <v>0.4396371</v>
      </c>
      <c r="HK403">
        <v>20.651140000000002</v>
      </c>
      <c r="HL403" s="1">
        <v>2.9044480000000001E-2</v>
      </c>
      <c r="HM403">
        <v>19.076779999999999</v>
      </c>
      <c r="HN403">
        <v>0.4575245</v>
      </c>
      <c r="HO403">
        <v>19.934560000000001</v>
      </c>
      <c r="HP403" s="1">
        <v>2.9290549999999999E-2</v>
      </c>
      <c r="HQ403">
        <v>19.05641</v>
      </c>
      <c r="HR403">
        <v>0.47903879999999999</v>
      </c>
      <c r="HS403">
        <v>19.28126</v>
      </c>
      <c r="HT403" s="1">
        <v>2.9462180000000001E-2</v>
      </c>
      <c r="HU403" s="1">
        <v>19.01257</v>
      </c>
      <c r="HV403">
        <v>0.50316550000000004</v>
      </c>
      <c r="HW403">
        <v>18.77854</v>
      </c>
      <c r="HX403" s="1">
        <v>2.9130260000000002E-2</v>
      </c>
      <c r="HY403" s="1">
        <v>18.384150000000002</v>
      </c>
      <c r="HZ403">
        <v>0.52977030000000003</v>
      </c>
      <c r="IA403">
        <v>18.465209999999999</v>
      </c>
      <c r="IB403" s="1">
        <v>2.8077029999999999E-2</v>
      </c>
      <c r="IC403" s="1">
        <v>17.182089999999999</v>
      </c>
      <c r="ID403">
        <v>0.55992710000000001</v>
      </c>
      <c r="IE403">
        <v>18.828489999999999</v>
      </c>
      <c r="IF403" s="1">
        <v>2.6634910000000001E-2</v>
      </c>
      <c r="IG403" s="1">
        <v>15.7363</v>
      </c>
      <c r="IH403">
        <v>0.59463929999999998</v>
      </c>
      <c r="II403">
        <v>19.27882</v>
      </c>
      <c r="IJ403" s="1">
        <v>2.495497E-2</v>
      </c>
      <c r="IK403" s="1">
        <v>14.182840000000001</v>
      </c>
      <c r="IL403">
        <v>0.6141742</v>
      </c>
      <c r="IM403">
        <v>19.520790000000002</v>
      </c>
      <c r="IN403" s="1">
        <v>2.3090369999999999E-2</v>
      </c>
      <c r="IO403" s="1">
        <v>12.608919999999999</v>
      </c>
      <c r="IP403">
        <v>0.6129542</v>
      </c>
      <c r="IQ403">
        <v>19.041810000000002</v>
      </c>
      <c r="IR403" s="1">
        <v>2.1350339999999999E-2</v>
      </c>
      <c r="IS403" s="1">
        <v>11.249829999999999</v>
      </c>
      <c r="IT403">
        <v>0.61135099999999998</v>
      </c>
      <c r="IU403">
        <v>18.294630000000002</v>
      </c>
      <c r="IV403" s="1">
        <v>1.9690369999999999E-2</v>
      </c>
      <c r="IW403" s="1">
        <v>9.9929290000000002</v>
      </c>
      <c r="IX403">
        <v>0.60936780000000002</v>
      </c>
      <c r="IY403">
        <v>17.86495</v>
      </c>
      <c r="IZ403" s="1">
        <v>1.810262E-2</v>
      </c>
      <c r="JA403" s="1">
        <v>8.8238020000000006</v>
      </c>
      <c r="JB403">
        <v>0.6078382</v>
      </c>
      <c r="JC403">
        <v>17.56635</v>
      </c>
      <c r="JD403" s="1">
        <v>1.6447639999999999E-2</v>
      </c>
      <c r="JE403" s="1">
        <v>7.6742109999999997</v>
      </c>
      <c r="JF403">
        <v>0.60708220000000002</v>
      </c>
      <c r="JG403">
        <v>18.178450000000002</v>
      </c>
      <c r="JH403" s="1">
        <v>1.5045340000000001E-2</v>
      </c>
      <c r="JI403" s="1">
        <v>6.6671079999999998</v>
      </c>
      <c r="JJ403">
        <v>0.60638029999999998</v>
      </c>
      <c r="JK403">
        <v>18.674880000000002</v>
      </c>
      <c r="JL403" s="1">
        <v>1.3598560000000001E-2</v>
      </c>
      <c r="JM403" s="1">
        <v>5.6978489999999997</v>
      </c>
      <c r="JN403">
        <v>0.60480449999999997</v>
      </c>
      <c r="JO403">
        <v>18.98452</v>
      </c>
      <c r="JP403" s="1">
        <v>1.2418159999999999E-2</v>
      </c>
      <c r="JQ403" s="1">
        <v>4.9097479999999996</v>
      </c>
      <c r="JR403">
        <v>0.60212220000000005</v>
      </c>
      <c r="JS403">
        <v>19.406749999999999</v>
      </c>
      <c r="JT403" s="1">
        <v>1.1373899999999999E-2</v>
      </c>
      <c r="JU403" s="1">
        <v>4.2321179999999998</v>
      </c>
      <c r="JV403">
        <v>0.6067671</v>
      </c>
      <c r="JW403">
        <v>19.14143</v>
      </c>
      <c r="JX403" s="1">
        <v>1.0447359999999999E-2</v>
      </c>
      <c r="JY403" s="1">
        <v>3.8395060000000001</v>
      </c>
      <c r="JZ403">
        <v>0.60984130000000003</v>
      </c>
      <c r="KA403">
        <v>18.409980000000001</v>
      </c>
      <c r="KB403" s="1">
        <v>9.5979870000000005E-3</v>
      </c>
      <c r="KC403" s="1">
        <v>3.5132759999999998</v>
      </c>
      <c r="KD403">
        <v>0.61253860000000004</v>
      </c>
      <c r="KE403">
        <v>17.80125</v>
      </c>
      <c r="KF403" s="1">
        <v>8.7808910000000007E-3</v>
      </c>
      <c r="KG403" s="1">
        <v>3.205606</v>
      </c>
      <c r="KH403">
        <v>0.61498520000000001</v>
      </c>
      <c r="KI403">
        <v>17.626629999999999</v>
      </c>
      <c r="KJ403" s="1">
        <v>8.0551939999999999E-3</v>
      </c>
      <c r="KK403" s="1">
        <v>2.933891</v>
      </c>
      <c r="KL403">
        <v>0.61725940000000001</v>
      </c>
      <c r="KM403">
        <v>18.4682</v>
      </c>
      <c r="KN403" s="1">
        <v>7.3785359999999998E-3</v>
      </c>
      <c r="KO403" s="1">
        <v>2.6832419999999999</v>
      </c>
      <c r="KP403">
        <v>0.61995920000000004</v>
      </c>
      <c r="KQ403">
        <v>19.22607</v>
      </c>
      <c r="KR403" s="1">
        <v>6.690138E-3</v>
      </c>
      <c r="KS403" s="1">
        <v>2.4290660000000002</v>
      </c>
      <c r="KT403">
        <v>0.62277000000000005</v>
      </c>
      <c r="KU403">
        <v>20.018419999999999</v>
      </c>
      <c r="KV403" s="1">
        <v>6.127675E-3</v>
      </c>
      <c r="KW403" s="1">
        <v>2.2184059999999999</v>
      </c>
      <c r="KX403">
        <v>0.62491359999999996</v>
      </c>
      <c r="KY403">
        <v>20.585129999999999</v>
      </c>
      <c r="KZ403" s="1">
        <v>5.6306250000000002E-3</v>
      </c>
      <c r="LA403" s="1">
        <v>2.0352890000000001</v>
      </c>
      <c r="LB403">
        <v>0.62729230000000002</v>
      </c>
      <c r="LC403">
        <v>20.267669999999999</v>
      </c>
      <c r="LD403" s="1">
        <v>5.1583840000000002E-3</v>
      </c>
      <c r="LE403" s="1">
        <v>1.8611169999999999</v>
      </c>
      <c r="LF403">
        <v>0.63047810000000004</v>
      </c>
      <c r="LG403">
        <v>19.568750000000001</v>
      </c>
      <c r="LH403" s="1">
        <v>4.7052810000000004E-3</v>
      </c>
      <c r="LI403" s="1">
        <v>1.6924710000000001</v>
      </c>
      <c r="LJ403">
        <v>0.63333720000000004</v>
      </c>
      <c r="LK403">
        <v>19.101990000000001</v>
      </c>
      <c r="LL403" s="1">
        <v>4.2635879999999996E-3</v>
      </c>
      <c r="LM403" s="1">
        <v>1.530178</v>
      </c>
      <c r="LN403">
        <v>0.63611759999999995</v>
      </c>
      <c r="LO403">
        <v>19.03914</v>
      </c>
      <c r="LP403" s="1">
        <v>3.8291919999999999E-3</v>
      </c>
      <c r="LQ403" s="1">
        <v>1.3716790000000001</v>
      </c>
      <c r="LR403">
        <v>0.63946979999999998</v>
      </c>
      <c r="LS403">
        <v>20.066240000000001</v>
      </c>
      <c r="LT403" s="1">
        <v>3.4049810000000001E-3</v>
      </c>
      <c r="LU403" s="1">
        <v>1.216812</v>
      </c>
      <c r="LV403">
        <v>0.64249400000000001</v>
      </c>
      <c r="LW403">
        <v>21.164149999999999</v>
      </c>
      <c r="LX403" s="1">
        <v>2.9875520000000001E-3</v>
      </c>
      <c r="LY403" s="1">
        <v>1.0659069999999999</v>
      </c>
      <c r="LZ403">
        <v>0.64491920000000003</v>
      </c>
      <c r="MA403">
        <v>22.129629999999999</v>
      </c>
      <c r="MB403" s="1">
        <v>2.581131E-3</v>
      </c>
      <c r="MC403" s="1">
        <v>0.92012609999999995</v>
      </c>
      <c r="MD403">
        <v>0.64718249999999999</v>
      </c>
      <c r="ME403">
        <v>22.614229999999999</v>
      </c>
      <c r="MF403" s="1">
        <v>2.1933410000000001E-3</v>
      </c>
      <c r="MG403" s="1">
        <v>0.78128120000000001</v>
      </c>
      <c r="MH403">
        <v>0.64977019999999996</v>
      </c>
      <c r="MI403">
        <v>22.19726</v>
      </c>
      <c r="MJ403" s="1">
        <v>1.837307E-3</v>
      </c>
      <c r="MK403" s="1">
        <v>0.6534392</v>
      </c>
      <c r="ML403">
        <v>0.65232889999999999</v>
      </c>
      <c r="MM403">
        <v>21.355599999999999</v>
      </c>
      <c r="MN403" s="1">
        <v>1.5259729999999999E-3</v>
      </c>
      <c r="MO403" s="1">
        <v>0.54160450000000004</v>
      </c>
      <c r="MP403">
        <v>0.65474569999999999</v>
      </c>
      <c r="MQ403">
        <v>20.740269999999999</v>
      </c>
      <c r="MR403" s="1">
        <v>1.2683519999999999E-3</v>
      </c>
      <c r="MS403" s="1">
        <v>0.44913629999999999</v>
      </c>
      <c r="MT403">
        <v>0.65705590000000003</v>
      </c>
      <c r="MU403">
        <v>20.55566</v>
      </c>
      <c r="MV403" s="1">
        <v>1.065964E-3</v>
      </c>
      <c r="MW403" s="1">
        <v>0.37639980000000001</v>
      </c>
      <c r="MX403">
        <v>0.6593791</v>
      </c>
      <c r="MY403">
        <v>21.314119999999999</v>
      </c>
      <c r="MZ403" s="1">
        <v>9.1284069999999996E-4</v>
      </c>
      <c r="NA403" s="1">
        <v>0.3213337</v>
      </c>
      <c r="NB403">
        <v>0.66159610000000002</v>
      </c>
      <c r="NC403">
        <v>21.485150000000001</v>
      </c>
      <c r="ND403" s="1">
        <v>7.9834730000000003E-4</v>
      </c>
      <c r="NE403" s="1">
        <v>0.2800879</v>
      </c>
      <c r="NF403">
        <v>0.66382790000000003</v>
      </c>
      <c r="NG403">
        <v>22.280110000000001</v>
      </c>
      <c r="NH403" s="1">
        <v>7.1142030000000004E-4</v>
      </c>
      <c r="NI403" s="1">
        <v>0.24874089999999999</v>
      </c>
      <c r="NJ403">
        <v>0.66572039999999999</v>
      </c>
      <c r="NK403">
        <v>22.617889999999999</v>
      </c>
      <c r="NL403" s="1">
        <v>6.4273550000000003E-4</v>
      </c>
      <c r="NM403" s="1">
        <v>0.22407859999999999</v>
      </c>
      <c r="NN403">
        <v>0.66786040000000002</v>
      </c>
      <c r="NO403">
        <v>22.202480000000001</v>
      </c>
      <c r="NP403" s="1">
        <v>5.8684060000000003E-4</v>
      </c>
      <c r="NQ403" s="1">
        <v>0.2039203</v>
      </c>
      <c r="NR403">
        <v>0.6697767</v>
      </c>
      <c r="NS403">
        <v>21.387139999999999</v>
      </c>
      <c r="NT403" s="1">
        <v>5.4002260000000002E-4</v>
      </c>
      <c r="NU403" s="1">
        <v>0.1870879</v>
      </c>
      <c r="NV403">
        <v>0.67152590000000001</v>
      </c>
      <c r="NW403">
        <v>20.666779999999999</v>
      </c>
      <c r="NX403" s="1">
        <v>5.0050690000000004E-4</v>
      </c>
      <c r="NY403" s="1">
        <v>0.17291709999999999</v>
      </c>
      <c r="NZ403">
        <v>0.67315780000000003</v>
      </c>
      <c r="OA403">
        <v>20.587800000000001</v>
      </c>
      <c r="OB403" s="1">
        <v>4.6700639999999998E-4</v>
      </c>
      <c r="OC403" s="1">
        <v>0.1609025</v>
      </c>
      <c r="OD403">
        <v>0.67477220000000004</v>
      </c>
      <c r="OE403">
        <v>21.737010000000001</v>
      </c>
      <c r="OF403" s="1">
        <v>4.3831170000000001E-4</v>
      </c>
      <c r="OG403" s="1">
        <v>0.15060599999999999</v>
      </c>
      <c r="OH403">
        <v>0.67625029999999997</v>
      </c>
      <c r="OI403">
        <v>23.03444</v>
      </c>
      <c r="OJ403" s="1">
        <v>4.1337349999999998E-4</v>
      </c>
      <c r="OK403" s="1">
        <v>0.14165530000000001</v>
      </c>
    </row>
    <row r="404" spans="1:401" x14ac:dyDescent="0.35">
      <c r="A404">
        <v>413</v>
      </c>
      <c r="B404" t="s">
        <v>4</v>
      </c>
      <c r="C404" t="s">
        <v>364</v>
      </c>
      <c r="D404" t="s">
        <v>411</v>
      </c>
      <c r="E404">
        <v>1226.921</v>
      </c>
      <c r="F404">
        <v>0.34161229999999998</v>
      </c>
      <c r="G404">
        <v>17.374189999999999</v>
      </c>
      <c r="H404">
        <v>0</v>
      </c>
      <c r="I404">
        <v>0</v>
      </c>
      <c r="J404">
        <v>0.34132499999999999</v>
      </c>
      <c r="K404">
        <v>18.169149999999998</v>
      </c>
      <c r="L404">
        <v>0</v>
      </c>
      <c r="M404">
        <v>0</v>
      </c>
      <c r="N404">
        <v>0.34097139999999998</v>
      </c>
      <c r="O404">
        <v>19.197040000000001</v>
      </c>
      <c r="P404">
        <v>0</v>
      </c>
      <c r="Q404">
        <v>0</v>
      </c>
      <c r="R404">
        <v>0.34058440000000001</v>
      </c>
      <c r="S404">
        <v>20.054320000000001</v>
      </c>
      <c r="T404">
        <v>0</v>
      </c>
      <c r="U404">
        <v>0</v>
      </c>
      <c r="V404">
        <v>0.34016619999999997</v>
      </c>
      <c r="W404">
        <v>20.646080000000001</v>
      </c>
      <c r="X404">
        <v>0</v>
      </c>
      <c r="Y404">
        <v>0</v>
      </c>
      <c r="Z404">
        <v>0.33971479999999998</v>
      </c>
      <c r="AA404">
        <v>20.621580000000002</v>
      </c>
      <c r="AB404">
        <v>0</v>
      </c>
      <c r="AC404">
        <v>0</v>
      </c>
      <c r="AD404">
        <v>0.33930650000000001</v>
      </c>
      <c r="AE404">
        <v>19.89085</v>
      </c>
      <c r="AF404">
        <v>0</v>
      </c>
      <c r="AG404">
        <v>0</v>
      </c>
      <c r="AH404">
        <v>0.33891700000000002</v>
      </c>
      <c r="AI404">
        <v>19.066870000000002</v>
      </c>
      <c r="AJ404">
        <v>0</v>
      </c>
      <c r="AK404">
        <v>0</v>
      </c>
      <c r="AL404">
        <v>0.33854849999999997</v>
      </c>
      <c r="AM404">
        <v>18.534500000000001</v>
      </c>
      <c r="AN404">
        <v>0</v>
      </c>
      <c r="AO404">
        <v>0</v>
      </c>
      <c r="AP404">
        <v>0.33822180000000002</v>
      </c>
      <c r="AQ404">
        <v>19.061170000000001</v>
      </c>
      <c r="AR404">
        <v>0</v>
      </c>
      <c r="AS404">
        <v>0</v>
      </c>
      <c r="AT404">
        <v>0.33788990000000002</v>
      </c>
      <c r="AU404">
        <v>20.219560000000001</v>
      </c>
      <c r="AV404">
        <v>0</v>
      </c>
      <c r="AW404">
        <v>0</v>
      </c>
      <c r="AX404">
        <v>0.3375647</v>
      </c>
      <c r="AY404">
        <v>21.298770000000001</v>
      </c>
      <c r="AZ404">
        <v>0</v>
      </c>
      <c r="BA404">
        <v>0</v>
      </c>
      <c r="BB404">
        <v>0.33720470000000002</v>
      </c>
      <c r="BC404">
        <v>21.994060000000001</v>
      </c>
      <c r="BD404">
        <v>0</v>
      </c>
      <c r="BE404">
        <v>0</v>
      </c>
      <c r="BF404">
        <v>0.33687060000000002</v>
      </c>
      <c r="BG404">
        <v>21.79468</v>
      </c>
      <c r="BH404">
        <v>0</v>
      </c>
      <c r="BI404">
        <v>0</v>
      </c>
      <c r="BJ404">
        <v>0.33666079999999998</v>
      </c>
      <c r="BK404">
        <v>20.90457</v>
      </c>
      <c r="BL404">
        <v>0</v>
      </c>
      <c r="BM404">
        <v>0</v>
      </c>
      <c r="BN404">
        <v>0.3364123</v>
      </c>
      <c r="BO404">
        <v>19.992699999999999</v>
      </c>
      <c r="BP404">
        <v>0</v>
      </c>
      <c r="BQ404">
        <v>0</v>
      </c>
      <c r="BR404">
        <v>0.33618949999999997</v>
      </c>
      <c r="BS404">
        <v>19.442440000000001</v>
      </c>
      <c r="BT404">
        <v>0</v>
      </c>
      <c r="BU404">
        <v>0</v>
      </c>
      <c r="BV404">
        <v>0.3359471</v>
      </c>
      <c r="BW404">
        <v>19.72672</v>
      </c>
      <c r="BX404">
        <v>0</v>
      </c>
      <c r="BY404">
        <v>0</v>
      </c>
      <c r="BZ404">
        <v>0.33568700000000001</v>
      </c>
      <c r="CA404">
        <v>20.192599999999999</v>
      </c>
      <c r="CB404">
        <v>0</v>
      </c>
      <c r="CC404">
        <v>0</v>
      </c>
      <c r="CD404">
        <v>0.33539809999999998</v>
      </c>
      <c r="CE404">
        <v>20.719449999999998</v>
      </c>
      <c r="CF404">
        <v>4.4261460000000002E-36</v>
      </c>
      <c r="CG404">
        <v>3.745845E-33</v>
      </c>
      <c r="CH404">
        <v>0.33510329999999999</v>
      </c>
      <c r="CI404">
        <v>20.70983</v>
      </c>
      <c r="CJ404">
        <v>6.9752139999999999E-28</v>
      </c>
      <c r="CK404" s="1">
        <v>3.93671E-25</v>
      </c>
      <c r="CL404">
        <v>0.3348448</v>
      </c>
      <c r="CM404">
        <v>20.20382</v>
      </c>
      <c r="CN404" s="1">
        <v>1.9561269999999999E-21</v>
      </c>
      <c r="CO404" s="1">
        <v>1.1809959999999999E-18</v>
      </c>
      <c r="CP404">
        <v>0.3348795</v>
      </c>
      <c r="CQ404">
        <v>19.526409999999998</v>
      </c>
      <c r="CR404" s="1">
        <v>4.6159659999999997E-16</v>
      </c>
      <c r="CS404" s="1">
        <v>2.6332470000000002E-13</v>
      </c>
      <c r="CT404">
        <v>0.335005</v>
      </c>
      <c r="CU404">
        <v>18.929860000000001</v>
      </c>
      <c r="CV404" s="1">
        <v>2.464736E-12</v>
      </c>
      <c r="CW404" s="1">
        <v>1.4476319999999999E-9</v>
      </c>
      <c r="CX404">
        <v>0.33507749999999997</v>
      </c>
      <c r="CY404">
        <v>18.543610000000001</v>
      </c>
      <c r="CZ404" s="1">
        <v>1.9918639999999998E-9</v>
      </c>
      <c r="DA404" s="1">
        <v>1.2092209999999999E-6</v>
      </c>
      <c r="DB404">
        <v>0.33526240000000002</v>
      </c>
      <c r="DC404">
        <v>18.963429999999999</v>
      </c>
      <c r="DD404" s="1">
        <v>4.5116340000000002E-7</v>
      </c>
      <c r="DE404" s="1">
        <v>2.8316000000000002E-4</v>
      </c>
      <c r="DF404">
        <v>0.33545570000000002</v>
      </c>
      <c r="DG404">
        <v>19.361080000000001</v>
      </c>
      <c r="DH404" s="1">
        <v>3.7744399999999997E-5</v>
      </c>
      <c r="DI404" s="1">
        <v>2.4509860000000001E-2</v>
      </c>
      <c r="DJ404">
        <v>0.33560259999999997</v>
      </c>
      <c r="DK404">
        <v>19.735499999999998</v>
      </c>
      <c r="DL404" s="1">
        <v>1.4061519999999999E-3</v>
      </c>
      <c r="DM404" s="1">
        <v>0.94300430000000002</v>
      </c>
      <c r="DN404">
        <v>0.33568120000000001</v>
      </c>
      <c r="DO404">
        <v>19.978110000000001</v>
      </c>
      <c r="DP404" s="1">
        <v>2.6434059999999999E-2</v>
      </c>
      <c r="DQ404" s="1">
        <v>18.296320000000001</v>
      </c>
      <c r="DR404">
        <v>0.33566459999999998</v>
      </c>
      <c r="DS404">
        <v>19.816420000000001</v>
      </c>
      <c r="DT404" s="1">
        <v>0.27594849999999999</v>
      </c>
      <c r="DU404">
        <v>197.11539999999999</v>
      </c>
      <c r="DV404">
        <v>0.33556130000000001</v>
      </c>
      <c r="DW404">
        <v>19.169699999999999</v>
      </c>
      <c r="DX404" s="1">
        <v>1.7318210000000001</v>
      </c>
      <c r="DY404">
        <v>1274.298</v>
      </c>
      <c r="DZ404">
        <v>0.3353351</v>
      </c>
      <c r="EA404">
        <v>18.447489999999998</v>
      </c>
      <c r="EB404" s="1">
        <v>6.962955</v>
      </c>
      <c r="EC404">
        <v>5273.9179999999997</v>
      </c>
      <c r="ED404">
        <v>0.33502720000000002</v>
      </c>
      <c r="EE404">
        <v>18.14358</v>
      </c>
      <c r="EF404">
        <v>18.971979999999999</v>
      </c>
      <c r="EG404">
        <v>14771.25</v>
      </c>
      <c r="EH404">
        <v>0.33467170000000002</v>
      </c>
      <c r="EI404">
        <v>19.041180000000001</v>
      </c>
      <c r="EJ404">
        <v>36.734920000000002</v>
      </c>
      <c r="EK404">
        <v>29370.44</v>
      </c>
      <c r="EL404">
        <v>0.33426980000000001</v>
      </c>
      <c r="EM404">
        <v>20.175719999999998</v>
      </c>
      <c r="EN404">
        <v>52.629550000000002</v>
      </c>
      <c r="EO404">
        <v>43158.39</v>
      </c>
      <c r="EP404">
        <v>0.33385009999999998</v>
      </c>
      <c r="EQ404">
        <v>21.117080000000001</v>
      </c>
      <c r="ER404">
        <v>57.85866</v>
      </c>
      <c r="ES404">
        <v>48597.36</v>
      </c>
      <c r="ET404">
        <v>0.33337240000000001</v>
      </c>
      <c r="EU404">
        <v>21.835159999999998</v>
      </c>
      <c r="EV404">
        <v>50.456620000000001</v>
      </c>
      <c r="EW404">
        <v>43330.69</v>
      </c>
      <c r="EX404">
        <v>0.33281660000000002</v>
      </c>
      <c r="EY404">
        <v>21.765730000000001</v>
      </c>
      <c r="EZ404">
        <v>36.019860000000001</v>
      </c>
      <c r="FA404">
        <v>31582.27</v>
      </c>
      <c r="FB404">
        <v>0.33224019999999999</v>
      </c>
      <c r="FC404">
        <v>20.808260000000001</v>
      </c>
      <c r="FD404">
        <v>21.70185</v>
      </c>
      <c r="FE404">
        <v>19387.330000000002</v>
      </c>
      <c r="FF404">
        <v>0.33150049999999998</v>
      </c>
      <c r="FG404">
        <v>19.812100000000001</v>
      </c>
      <c r="FH404">
        <v>11.35402</v>
      </c>
      <c r="FI404">
        <v>10318.89</v>
      </c>
      <c r="FJ404">
        <v>0.3307467</v>
      </c>
      <c r="FK404">
        <v>19.25732</v>
      </c>
      <c r="FL404">
        <v>5.3137270000000001</v>
      </c>
      <c r="FM404">
        <v>4899.13</v>
      </c>
      <c r="FN404">
        <v>0.32988909999999999</v>
      </c>
      <c r="FO404">
        <v>19.935130000000001</v>
      </c>
      <c r="FP404">
        <v>2.2880419999999999</v>
      </c>
      <c r="FQ404">
        <v>2134.4940000000001</v>
      </c>
      <c r="FR404">
        <v>0.32881359999999998</v>
      </c>
      <c r="FS404">
        <v>21.119450000000001</v>
      </c>
      <c r="FT404">
        <v>0.93788729999999998</v>
      </c>
      <c r="FU404">
        <v>882.21609999999998</v>
      </c>
      <c r="FV404">
        <v>0.32778629999999997</v>
      </c>
      <c r="FW404">
        <v>22.03294</v>
      </c>
      <c r="FX404">
        <v>0.38149529999999998</v>
      </c>
      <c r="FY404">
        <v>359.51859999999999</v>
      </c>
      <c r="FZ404">
        <v>0.32673249999999998</v>
      </c>
      <c r="GA404">
        <v>22.578659999999999</v>
      </c>
      <c r="GB404">
        <v>0.16545099999999999</v>
      </c>
      <c r="GC404">
        <v>154.53460000000001</v>
      </c>
      <c r="GD404">
        <v>0.32572820000000002</v>
      </c>
      <c r="GE404">
        <v>22.255790000000001</v>
      </c>
      <c r="GF404">
        <v>8.4311659999999997E-2</v>
      </c>
      <c r="GG404">
        <v>77.075059999999993</v>
      </c>
      <c r="GH404">
        <v>0.32479160000000001</v>
      </c>
      <c r="GI404">
        <v>21.299510000000001</v>
      </c>
      <c r="GJ404">
        <v>5.3791079999999998E-2</v>
      </c>
      <c r="GK404">
        <v>47.913969999999999</v>
      </c>
      <c r="GL404">
        <v>0.32426650000000001</v>
      </c>
      <c r="GM404">
        <v>20.332370000000001</v>
      </c>
      <c r="GN404">
        <v>4.168902E-2</v>
      </c>
      <c r="GO404">
        <v>36.417789999999997</v>
      </c>
      <c r="GP404">
        <v>0.32364789999999999</v>
      </c>
      <c r="GQ404">
        <v>19.72888</v>
      </c>
      <c r="GR404">
        <v>3.6130080000000002E-2</v>
      </c>
      <c r="GS404">
        <v>31.263929999999998</v>
      </c>
      <c r="GT404">
        <v>0.323044</v>
      </c>
      <c r="GU404">
        <v>19.665679999999998</v>
      </c>
      <c r="GV404">
        <v>3.3085040000000003E-2</v>
      </c>
      <c r="GW404">
        <v>28.50836</v>
      </c>
      <c r="GX404">
        <v>0.3225287</v>
      </c>
      <c r="GY404">
        <v>20.391819999999999</v>
      </c>
      <c r="GZ404" s="1">
        <v>3.116447E-2</v>
      </c>
      <c r="HA404">
        <v>26.795079999999999</v>
      </c>
      <c r="HB404">
        <v>0.32198209999999999</v>
      </c>
      <c r="HC404">
        <v>20.948650000000001</v>
      </c>
      <c r="HD404" s="1">
        <v>2.9859779999999999E-2</v>
      </c>
      <c r="HE404">
        <v>25.648019999999999</v>
      </c>
      <c r="HF404">
        <v>0.3214497</v>
      </c>
      <c r="HG404">
        <v>21.131139999999998</v>
      </c>
      <c r="HH404" s="1">
        <v>2.9147079999999999E-2</v>
      </c>
      <c r="HI404">
        <v>25.00902</v>
      </c>
      <c r="HJ404">
        <v>0.32082959999999999</v>
      </c>
      <c r="HK404">
        <v>20.642700000000001</v>
      </c>
      <c r="HL404" s="1">
        <v>2.9013750000000001E-2</v>
      </c>
      <c r="HM404">
        <v>24.88083</v>
      </c>
      <c r="HN404">
        <v>0.3202062</v>
      </c>
      <c r="HO404">
        <v>19.92324</v>
      </c>
      <c r="HP404" s="1">
        <v>2.9207540000000001E-2</v>
      </c>
      <c r="HQ404">
        <v>25.06494</v>
      </c>
      <c r="HR404">
        <v>0.319604</v>
      </c>
      <c r="HS404">
        <v>19.233640000000001</v>
      </c>
      <c r="HT404" s="1">
        <v>2.9419799999999999E-2</v>
      </c>
      <c r="HU404">
        <v>25.304410000000001</v>
      </c>
      <c r="HV404">
        <v>0.32909820000000001</v>
      </c>
      <c r="HW404">
        <v>18.756740000000001</v>
      </c>
      <c r="HX404" s="1">
        <v>2.9355829999999999E-2</v>
      </c>
      <c r="HY404" s="1">
        <v>25.02393</v>
      </c>
      <c r="HZ404">
        <v>0.34223569999999998</v>
      </c>
      <c r="IA404">
        <v>18.436409999999999</v>
      </c>
      <c r="IB404" s="1">
        <v>2.844642E-2</v>
      </c>
      <c r="IC404" s="1">
        <v>23.88794</v>
      </c>
      <c r="ID404">
        <v>0.3572823</v>
      </c>
      <c r="IE404">
        <v>18.770289999999999</v>
      </c>
      <c r="IF404" s="1">
        <v>2.7094679999999999E-2</v>
      </c>
      <c r="IG404" s="1">
        <v>22.38316</v>
      </c>
      <c r="IH404">
        <v>0.37477739999999998</v>
      </c>
      <c r="II404">
        <v>19.227</v>
      </c>
      <c r="IJ404" s="1">
        <v>2.5466260000000001E-2</v>
      </c>
      <c r="IK404" s="1">
        <v>20.656030000000001</v>
      </c>
      <c r="IL404">
        <v>0.39515549999999999</v>
      </c>
      <c r="IM404">
        <v>19.520720000000001</v>
      </c>
      <c r="IN404" s="1">
        <v>2.3571169999999999E-2</v>
      </c>
      <c r="IO404" s="1">
        <v>18.7285</v>
      </c>
      <c r="IP404">
        <v>0.41746919999999998</v>
      </c>
      <c r="IQ404">
        <v>19.057480000000002</v>
      </c>
      <c r="IR404" s="1">
        <v>2.177987E-2</v>
      </c>
      <c r="IS404" s="1">
        <v>16.922080000000001</v>
      </c>
      <c r="IT404">
        <v>0.44356180000000001</v>
      </c>
      <c r="IU404">
        <v>18.304480000000002</v>
      </c>
      <c r="IV404" s="1">
        <v>2.00801E-2</v>
      </c>
      <c r="IW404" s="1">
        <v>15.24405</v>
      </c>
      <c r="IX404">
        <v>0.47495720000000002</v>
      </c>
      <c r="IY404">
        <v>17.826640000000001</v>
      </c>
      <c r="IZ404" s="1">
        <v>1.8457210000000002E-2</v>
      </c>
      <c r="JA404" s="1">
        <v>13.675990000000001</v>
      </c>
      <c r="JB404">
        <v>0.51348170000000004</v>
      </c>
      <c r="JC404">
        <v>17.523879999999998</v>
      </c>
      <c r="JD404" s="1">
        <v>1.67893E-2</v>
      </c>
      <c r="JE404" s="1">
        <v>12.13747</v>
      </c>
      <c r="JF404">
        <v>0.56388550000000004</v>
      </c>
      <c r="JG404">
        <v>18.109490000000001</v>
      </c>
      <c r="JH404" s="1">
        <v>1.5344399999999999E-2</v>
      </c>
      <c r="JI404" s="1">
        <v>10.74775</v>
      </c>
      <c r="JJ404">
        <v>0.62789620000000002</v>
      </c>
      <c r="JK404">
        <v>18.656569999999999</v>
      </c>
      <c r="JL404" s="1">
        <v>1.3860920000000001E-2</v>
      </c>
      <c r="JM404" s="1">
        <v>9.4055879999999998</v>
      </c>
      <c r="JN404">
        <v>0.70725550000000004</v>
      </c>
      <c r="JO404">
        <v>18.976040000000001</v>
      </c>
      <c r="JP404" s="1">
        <v>1.26249E-2</v>
      </c>
      <c r="JQ404" s="1">
        <v>8.2667400000000004</v>
      </c>
      <c r="JR404">
        <v>0.81184829999999997</v>
      </c>
      <c r="JS404">
        <v>19.406690000000001</v>
      </c>
      <c r="JT404" s="1">
        <v>1.154851E-2</v>
      </c>
      <c r="JU404" s="1">
        <v>7.2945409999999997</v>
      </c>
      <c r="JV404">
        <v>0.8200653</v>
      </c>
      <c r="JW404">
        <v>19.110140000000001</v>
      </c>
      <c r="JX404" s="1">
        <v>1.0557739999999999E-2</v>
      </c>
      <c r="JY404" s="1">
        <v>6.5871190000000004</v>
      </c>
      <c r="JZ404">
        <v>0.8206831</v>
      </c>
      <c r="KA404">
        <v>18.359249999999999</v>
      </c>
      <c r="KB404" s="1">
        <v>9.6994769999999998E-3</v>
      </c>
      <c r="KC404" s="1">
        <v>6.0247780000000004</v>
      </c>
      <c r="KD404">
        <v>0.8203049</v>
      </c>
      <c r="KE404">
        <v>17.71566</v>
      </c>
      <c r="KF404" s="1">
        <v>8.8758280000000005E-3</v>
      </c>
      <c r="KG404" s="1">
        <v>5.5020699999999998</v>
      </c>
      <c r="KH404">
        <v>0.81932329999999998</v>
      </c>
      <c r="KI404">
        <v>17.47709</v>
      </c>
      <c r="KJ404" s="1">
        <v>8.1387790000000005E-3</v>
      </c>
      <c r="KK404" s="1">
        <v>5.0332990000000004</v>
      </c>
      <c r="KL404">
        <v>0.81805910000000004</v>
      </c>
      <c r="KM404">
        <v>18.315619999999999</v>
      </c>
      <c r="KN404" s="1">
        <v>7.4577899999999997E-3</v>
      </c>
      <c r="KO404" s="1">
        <v>4.6080139999999998</v>
      </c>
      <c r="KP404">
        <v>0.81711920000000005</v>
      </c>
      <c r="KQ404">
        <v>19.15147</v>
      </c>
      <c r="KR404" s="1">
        <v>6.7687310000000001E-3</v>
      </c>
      <c r="KS404" s="1">
        <v>4.1821149999999996</v>
      </c>
      <c r="KT404">
        <v>0.81610179999999999</v>
      </c>
      <c r="KU404">
        <v>19.92952</v>
      </c>
      <c r="KV404" s="1">
        <v>6.1887449999999998E-3</v>
      </c>
      <c r="KW404" s="1">
        <v>3.8093880000000002</v>
      </c>
      <c r="KX404">
        <v>0.81538310000000003</v>
      </c>
      <c r="KY404">
        <v>20.527059999999999</v>
      </c>
      <c r="KZ404" s="1">
        <v>5.6874610000000004E-3</v>
      </c>
      <c r="LA404" s="1">
        <v>3.494561</v>
      </c>
      <c r="LB404">
        <v>0.81538699999999997</v>
      </c>
      <c r="LC404">
        <v>20.22945</v>
      </c>
      <c r="LD404" s="1">
        <v>5.2140520000000003E-3</v>
      </c>
      <c r="LE404" s="1">
        <v>3.1986180000000002</v>
      </c>
      <c r="LF404">
        <v>0.81622919999999999</v>
      </c>
      <c r="LG404">
        <v>19.489809999999999</v>
      </c>
      <c r="LH404" s="1">
        <v>4.7592370000000004E-3</v>
      </c>
      <c r="LI404" s="1">
        <v>2.9125160000000001</v>
      </c>
      <c r="LJ404">
        <v>0.81629779999999996</v>
      </c>
      <c r="LK404">
        <v>18.986039999999999</v>
      </c>
      <c r="LL404" s="1">
        <v>4.3151689999999998E-3</v>
      </c>
      <c r="LM404" s="1">
        <v>2.6371850000000001</v>
      </c>
      <c r="LN404">
        <v>0.81640029999999997</v>
      </c>
      <c r="LO404">
        <v>18.877459999999999</v>
      </c>
      <c r="LP404" s="1">
        <v>3.8796109999999998E-3</v>
      </c>
      <c r="LQ404" s="1">
        <v>2.3686210000000001</v>
      </c>
      <c r="LR404">
        <v>0.81643679999999996</v>
      </c>
      <c r="LS404">
        <v>19.917660000000001</v>
      </c>
      <c r="LT404" s="1">
        <v>3.4527550000000001E-3</v>
      </c>
      <c r="LU404" s="1">
        <v>2.1066739999999999</v>
      </c>
      <c r="LV404">
        <v>0.81596329999999995</v>
      </c>
      <c r="LW404">
        <v>21.06465</v>
      </c>
      <c r="LX404" s="1">
        <v>3.0333830000000002E-3</v>
      </c>
      <c r="LY404" s="1">
        <v>1.8513729999999999</v>
      </c>
      <c r="LZ404">
        <v>0.81527939999999999</v>
      </c>
      <c r="MA404">
        <v>22.08549</v>
      </c>
      <c r="MB404" s="1">
        <v>2.6247269999999999E-3</v>
      </c>
      <c r="MC404" s="1">
        <v>1.602808</v>
      </c>
      <c r="MD404">
        <v>0.81474239999999998</v>
      </c>
      <c r="ME404">
        <v>22.610199999999999</v>
      </c>
      <c r="MF404" s="1">
        <v>2.2340340000000002E-3</v>
      </c>
      <c r="MG404" s="1">
        <v>1.3649610000000001</v>
      </c>
      <c r="MH404">
        <v>0.81499480000000002</v>
      </c>
      <c r="MI404">
        <v>22.205089999999998</v>
      </c>
      <c r="MJ404" s="1">
        <v>1.8740059999999999E-3</v>
      </c>
      <c r="MK404" s="1">
        <v>1.1439889999999999</v>
      </c>
      <c r="ML404">
        <v>0.815195</v>
      </c>
      <c r="MM404">
        <v>21.323049999999999</v>
      </c>
      <c r="MN404" s="1">
        <v>1.557115E-3</v>
      </c>
      <c r="MO404" s="1">
        <v>0.94869360000000003</v>
      </c>
      <c r="MP404">
        <v>0.81538770000000005</v>
      </c>
      <c r="MQ404">
        <v>20.679390000000001</v>
      </c>
      <c r="MR404" s="1">
        <v>1.2935170000000001E-3</v>
      </c>
      <c r="MS404" s="1">
        <v>0.78578709999999996</v>
      </c>
      <c r="MT404">
        <v>0.81571800000000005</v>
      </c>
      <c r="MU404">
        <v>20.445139999999999</v>
      </c>
      <c r="MV404" s="1">
        <v>1.0853970000000001E-3</v>
      </c>
      <c r="MW404" s="1">
        <v>0.65634979999999998</v>
      </c>
      <c r="MX404">
        <v>0.8161834</v>
      </c>
      <c r="MY404">
        <v>21.23376</v>
      </c>
      <c r="MZ404" s="1">
        <v>9.2742180000000005E-4</v>
      </c>
      <c r="NA404" s="1">
        <v>0.55777810000000005</v>
      </c>
      <c r="NB404">
        <v>0.8168917</v>
      </c>
      <c r="NC404">
        <v>21.412179999999999</v>
      </c>
      <c r="ND404" s="1">
        <v>8.09307E-4</v>
      </c>
      <c r="NE404" s="1">
        <v>0.48389969999999999</v>
      </c>
      <c r="NF404">
        <v>0.81807490000000005</v>
      </c>
      <c r="NG404">
        <v>22.252320000000001</v>
      </c>
      <c r="NH404" s="1">
        <v>7.1982009999999996E-4</v>
      </c>
      <c r="NI404" s="1">
        <v>0.42789319999999997</v>
      </c>
      <c r="NJ404">
        <v>0.81917770000000001</v>
      </c>
      <c r="NK404">
        <v>22.647500000000001</v>
      </c>
      <c r="NL404" s="1">
        <v>6.4944320000000005E-4</v>
      </c>
      <c r="NM404" s="1">
        <v>0.38415510000000003</v>
      </c>
      <c r="NN404">
        <v>0.82090339999999995</v>
      </c>
      <c r="NO404">
        <v>22.272040000000001</v>
      </c>
      <c r="NP404" s="1">
        <v>5.9241999999999997E-4</v>
      </c>
      <c r="NQ404" s="1">
        <v>0.34873799999999999</v>
      </c>
      <c r="NR404">
        <v>0.82239280000000003</v>
      </c>
      <c r="NS404">
        <v>21.437719999999999</v>
      </c>
      <c r="NT404" s="1">
        <v>5.4470349999999996E-4</v>
      </c>
      <c r="NU404" s="1">
        <v>0.31938480000000002</v>
      </c>
      <c r="NV404">
        <v>0.82378850000000003</v>
      </c>
      <c r="NW404">
        <v>20.673649999999999</v>
      </c>
      <c r="NX404" s="1">
        <v>5.0443500000000002E-4</v>
      </c>
      <c r="NY404" s="1">
        <v>0.29470879999999999</v>
      </c>
      <c r="NZ404">
        <v>0.82526909999999998</v>
      </c>
      <c r="OA404">
        <v>20.535049999999998</v>
      </c>
      <c r="OB404" s="1">
        <v>4.703272E-4</v>
      </c>
      <c r="OC404" s="1">
        <v>0.27379310000000001</v>
      </c>
      <c r="OD404">
        <v>0.82689089999999998</v>
      </c>
      <c r="OE404">
        <v>21.709669999999999</v>
      </c>
      <c r="OF404" s="1">
        <v>4.4116860000000002E-4</v>
      </c>
      <c r="OG404" s="1">
        <v>0.25593009999999999</v>
      </c>
      <c r="OH404">
        <v>0.82855129999999999</v>
      </c>
      <c r="OI404">
        <v>23.04233</v>
      </c>
      <c r="OJ404" s="1">
        <v>4.158694E-4</v>
      </c>
      <c r="OK404" s="1">
        <v>0.24044450000000001</v>
      </c>
    </row>
    <row r="405" spans="1:401" x14ac:dyDescent="0.35">
      <c r="A405">
        <v>414</v>
      </c>
      <c r="B405" t="s">
        <v>4</v>
      </c>
      <c r="C405" t="s">
        <v>364</v>
      </c>
      <c r="D405" t="s">
        <v>412</v>
      </c>
      <c r="E405">
        <v>915.81119999999999</v>
      </c>
      <c r="F405">
        <v>0.44279489999999999</v>
      </c>
      <c r="G405">
        <v>17.363019999999999</v>
      </c>
      <c r="H405">
        <v>0</v>
      </c>
      <c r="I405">
        <v>0</v>
      </c>
      <c r="J405">
        <v>0.44343779999999999</v>
      </c>
      <c r="K405">
        <v>18.098459999999999</v>
      </c>
      <c r="L405">
        <v>0</v>
      </c>
      <c r="M405">
        <v>0</v>
      </c>
      <c r="N405">
        <v>0.444017</v>
      </c>
      <c r="O405">
        <v>19.093800000000002</v>
      </c>
      <c r="P405">
        <v>0</v>
      </c>
      <c r="Q405">
        <v>0</v>
      </c>
      <c r="R405">
        <v>0.44456220000000002</v>
      </c>
      <c r="S405">
        <v>19.98367</v>
      </c>
      <c r="T405">
        <v>0</v>
      </c>
      <c r="U405">
        <v>0</v>
      </c>
      <c r="V405">
        <v>0.44506279999999998</v>
      </c>
      <c r="W405">
        <v>20.62341</v>
      </c>
      <c r="X405">
        <v>0</v>
      </c>
      <c r="Y405">
        <v>0</v>
      </c>
      <c r="Z405">
        <v>0.44554500000000002</v>
      </c>
      <c r="AA405">
        <v>20.639600000000002</v>
      </c>
      <c r="AB405">
        <v>0</v>
      </c>
      <c r="AC405">
        <v>0</v>
      </c>
      <c r="AD405">
        <v>0.44605549999999999</v>
      </c>
      <c r="AE405">
        <v>19.950389999999999</v>
      </c>
      <c r="AF405">
        <v>0</v>
      </c>
      <c r="AG405">
        <v>0</v>
      </c>
      <c r="AH405">
        <v>0.44662780000000002</v>
      </c>
      <c r="AI405">
        <v>19.12445</v>
      </c>
      <c r="AJ405">
        <v>0</v>
      </c>
      <c r="AK405">
        <v>0</v>
      </c>
      <c r="AL405">
        <v>0.44721250000000001</v>
      </c>
      <c r="AM405">
        <v>18.545839999999998</v>
      </c>
      <c r="AN405">
        <v>0</v>
      </c>
      <c r="AO405">
        <v>0</v>
      </c>
      <c r="AP405">
        <v>0.44789600000000002</v>
      </c>
      <c r="AQ405">
        <v>19.00515</v>
      </c>
      <c r="AR405">
        <v>0</v>
      </c>
      <c r="AS405">
        <v>0</v>
      </c>
      <c r="AT405">
        <v>0.4485576</v>
      </c>
      <c r="AU405">
        <v>20.1191</v>
      </c>
      <c r="AV405">
        <v>0</v>
      </c>
      <c r="AW405">
        <v>0</v>
      </c>
      <c r="AX405">
        <v>0.44919910000000002</v>
      </c>
      <c r="AY405">
        <v>21.212789999999998</v>
      </c>
      <c r="AZ405">
        <v>0</v>
      </c>
      <c r="BA405">
        <v>0</v>
      </c>
      <c r="BB405">
        <v>0.44982860000000002</v>
      </c>
      <c r="BC405">
        <v>21.96949</v>
      </c>
      <c r="BD405">
        <v>0</v>
      </c>
      <c r="BE405">
        <v>0</v>
      </c>
      <c r="BF405">
        <v>0.45051740000000001</v>
      </c>
      <c r="BG405">
        <v>21.828949999999999</v>
      </c>
      <c r="BH405">
        <v>0</v>
      </c>
      <c r="BI405">
        <v>0</v>
      </c>
      <c r="BJ405">
        <v>0.45134790000000002</v>
      </c>
      <c r="BK405">
        <v>20.991700000000002</v>
      </c>
      <c r="BL405">
        <v>0</v>
      </c>
      <c r="BM405">
        <v>0</v>
      </c>
      <c r="BN405">
        <v>0.4521251</v>
      </c>
      <c r="BO405">
        <v>20.07189</v>
      </c>
      <c r="BP405">
        <v>0</v>
      </c>
      <c r="BQ405">
        <v>0</v>
      </c>
      <c r="BR405">
        <v>0.4529049</v>
      </c>
      <c r="BS405">
        <v>19.469639999999998</v>
      </c>
      <c r="BT405">
        <v>0</v>
      </c>
      <c r="BU405">
        <v>0</v>
      </c>
      <c r="BV405">
        <v>0.45362150000000001</v>
      </c>
      <c r="BW405">
        <v>19.691739999999999</v>
      </c>
      <c r="BX405">
        <v>0</v>
      </c>
      <c r="BY405">
        <v>0</v>
      </c>
      <c r="BZ405">
        <v>0.45429039999999998</v>
      </c>
      <c r="CA405">
        <v>20.122409999999999</v>
      </c>
      <c r="CB405">
        <v>0</v>
      </c>
      <c r="CC405">
        <v>0</v>
      </c>
      <c r="CD405">
        <v>0.45490439999999999</v>
      </c>
      <c r="CE405">
        <v>20.667069999999999</v>
      </c>
      <c r="CF405">
        <v>3.1311810000000001E-37</v>
      </c>
      <c r="CG405">
        <v>1.654384E-34</v>
      </c>
      <c r="CH405">
        <v>0.45553389999999999</v>
      </c>
      <c r="CI405">
        <v>20.69989</v>
      </c>
      <c r="CJ405">
        <v>1.8194E-28</v>
      </c>
      <c r="CK405">
        <v>6.9381429999999996E-26</v>
      </c>
      <c r="CL405">
        <v>0.45501819999999998</v>
      </c>
      <c r="CM405">
        <v>20.23893</v>
      </c>
      <c r="CN405" s="1">
        <v>3.5544679999999998E-22</v>
      </c>
      <c r="CO405" s="1">
        <v>1.3900730000000001E-19</v>
      </c>
      <c r="CP405">
        <v>0.45494899999999999</v>
      </c>
      <c r="CQ405">
        <v>19.56392</v>
      </c>
      <c r="CR405" s="1">
        <v>1.4668610000000001E-16</v>
      </c>
      <c r="CS405" s="1">
        <v>5.6089550000000003E-14</v>
      </c>
      <c r="CT405">
        <v>0.45478960000000002</v>
      </c>
      <c r="CU405">
        <v>18.948899999999998</v>
      </c>
      <c r="CV405" s="1">
        <v>9.6895549999999997E-13</v>
      </c>
      <c r="CW405" s="1">
        <v>3.8060089999999999E-10</v>
      </c>
      <c r="CX405">
        <v>0.45453549999999998</v>
      </c>
      <c r="CY405">
        <v>18.5335</v>
      </c>
      <c r="CZ405" s="1">
        <v>8.9794639999999998E-10</v>
      </c>
      <c r="DA405" s="1">
        <v>3.6274739999999998E-7</v>
      </c>
      <c r="DB405">
        <v>0.45440730000000001</v>
      </c>
      <c r="DC405">
        <v>18.906269999999999</v>
      </c>
      <c r="DD405" s="1">
        <v>2.2712769999999999E-7</v>
      </c>
      <c r="DE405" s="1">
        <v>9.4209429999999995E-5</v>
      </c>
      <c r="DF405">
        <v>0.45434079999999999</v>
      </c>
      <c r="DG405">
        <v>19.289639999999999</v>
      </c>
      <c r="DH405" s="1">
        <v>2.0902680000000001E-5</v>
      </c>
      <c r="DI405" s="1">
        <v>8.9006689999999999E-3</v>
      </c>
      <c r="DJ405">
        <v>0.45421620000000001</v>
      </c>
      <c r="DK405">
        <v>19.694949999999999</v>
      </c>
      <c r="DL405" s="1">
        <v>8.4799769999999999E-4</v>
      </c>
      <c r="DM405" s="1">
        <v>0.36982150000000003</v>
      </c>
      <c r="DN405">
        <v>0.45402819999999999</v>
      </c>
      <c r="DO405">
        <v>19.95186</v>
      </c>
      <c r="DP405" s="1">
        <v>1.7235460000000001E-2</v>
      </c>
      <c r="DQ405" s="1">
        <v>7.6915300000000002</v>
      </c>
      <c r="DR405">
        <v>0.45369029999999999</v>
      </c>
      <c r="DS405">
        <v>19.818709999999999</v>
      </c>
      <c r="DT405" s="1">
        <v>0.19338720000000001</v>
      </c>
      <c r="DU405" s="1">
        <v>88.311610000000002</v>
      </c>
      <c r="DV405">
        <v>0.45329019999999998</v>
      </c>
      <c r="DW405">
        <v>19.20271</v>
      </c>
      <c r="DX405" s="1">
        <v>1.298311</v>
      </c>
      <c r="DY405">
        <v>605.60530000000006</v>
      </c>
      <c r="DZ405">
        <v>0.45269670000000001</v>
      </c>
      <c r="EA405">
        <v>18.478580000000001</v>
      </c>
      <c r="EB405" s="1">
        <v>5.5600389999999997</v>
      </c>
      <c r="EC405">
        <v>2648.348</v>
      </c>
      <c r="ED405">
        <v>0.45203070000000001</v>
      </c>
      <c r="EE405">
        <v>18.138839999999998</v>
      </c>
      <c r="EF405">
        <v>16.074829999999999</v>
      </c>
      <c r="EG405">
        <v>7811.0889999999999</v>
      </c>
      <c r="EH405">
        <v>0.4511869</v>
      </c>
      <c r="EI405">
        <v>18.96077</v>
      </c>
      <c r="EJ405">
        <v>32.907919999999997</v>
      </c>
      <c r="EK405">
        <v>16304.29</v>
      </c>
      <c r="EL405">
        <v>0.45033000000000001</v>
      </c>
      <c r="EM405">
        <v>20.072600000000001</v>
      </c>
      <c r="EN405">
        <v>49.709090000000003</v>
      </c>
      <c r="EO405">
        <v>25091.52</v>
      </c>
      <c r="EP405">
        <v>0.44945689999999999</v>
      </c>
      <c r="EQ405">
        <v>21.055409999999998</v>
      </c>
      <c r="ER405">
        <v>57.473930000000003</v>
      </c>
      <c r="ES405">
        <v>29527.03</v>
      </c>
      <c r="ET405">
        <v>0.448546</v>
      </c>
      <c r="EU405">
        <v>21.812760000000001</v>
      </c>
      <c r="EV405">
        <v>52.526820000000001</v>
      </c>
      <c r="EW405">
        <v>27441.279999999999</v>
      </c>
      <c r="EX405">
        <v>0.44747979999999998</v>
      </c>
      <c r="EY405">
        <v>21.781169999999999</v>
      </c>
      <c r="EZ405">
        <v>39.167180000000002</v>
      </c>
      <c r="FA405">
        <v>20789.98</v>
      </c>
      <c r="FB405">
        <v>0.44643949999999999</v>
      </c>
      <c r="FC405">
        <v>20.872509999999998</v>
      </c>
      <c r="FD405">
        <v>24.556339999999999</v>
      </c>
      <c r="FE405">
        <v>13222.95</v>
      </c>
      <c r="FF405">
        <v>0.44515870000000002</v>
      </c>
      <c r="FG405">
        <v>19.87265</v>
      </c>
      <c r="FH405">
        <v>13.30804</v>
      </c>
      <c r="FI405">
        <v>7263.66</v>
      </c>
      <c r="FJ405">
        <v>0.44378069999999997</v>
      </c>
      <c r="FK405">
        <v>19.258669999999999</v>
      </c>
      <c r="FL405">
        <v>6.4167040000000002</v>
      </c>
      <c r="FM405">
        <v>3542.6559999999999</v>
      </c>
      <c r="FN405">
        <v>0.44226919999999997</v>
      </c>
      <c r="FO405">
        <v>19.852150000000002</v>
      </c>
      <c r="FP405">
        <v>2.8277570000000001</v>
      </c>
      <c r="FQ405">
        <v>1576.336</v>
      </c>
      <c r="FR405">
        <v>0.44049159999999998</v>
      </c>
      <c r="FS405">
        <v>20.997450000000001</v>
      </c>
      <c r="FT405">
        <v>1.1757759999999999</v>
      </c>
      <c r="FU405">
        <v>660.00059999999996</v>
      </c>
      <c r="FV405">
        <v>0.43871830000000001</v>
      </c>
      <c r="FW405">
        <v>21.94462</v>
      </c>
      <c r="FX405">
        <v>0.47885</v>
      </c>
      <c r="FY405">
        <v>269.42110000000002</v>
      </c>
      <c r="FZ405">
        <v>0.43687330000000002</v>
      </c>
      <c r="GA405">
        <v>22.528729999999999</v>
      </c>
      <c r="GB405">
        <v>0.20311009999999999</v>
      </c>
      <c r="GC405">
        <v>113.71259999999999</v>
      </c>
      <c r="GD405">
        <v>0.43502659999999999</v>
      </c>
      <c r="GE405">
        <v>22.253810000000001</v>
      </c>
      <c r="GF405">
        <v>9.8495319999999997E-2</v>
      </c>
      <c r="GG405">
        <v>54.356990000000003</v>
      </c>
      <c r="GH405">
        <v>0.43322759999999999</v>
      </c>
      <c r="GI405">
        <v>21.338200000000001</v>
      </c>
      <c r="GJ405">
        <v>5.9171620000000001E-2</v>
      </c>
      <c r="GK405">
        <v>32.022759999999998</v>
      </c>
      <c r="GL405">
        <v>0.43210799999999999</v>
      </c>
      <c r="GM405">
        <v>20.346609999999998</v>
      </c>
      <c r="GN405">
        <v>4.3869739999999997E-2</v>
      </c>
      <c r="GO405">
        <v>23.340720000000001</v>
      </c>
      <c r="GP405">
        <v>0.43073939999999999</v>
      </c>
      <c r="GQ405">
        <v>19.687740000000002</v>
      </c>
      <c r="GR405">
        <v>3.716912E-2</v>
      </c>
      <c r="GS405">
        <v>19.60491</v>
      </c>
      <c r="GT405">
        <v>0.42936580000000002</v>
      </c>
      <c r="GU405">
        <v>19.564450000000001</v>
      </c>
      <c r="GV405" s="1">
        <v>3.3673019999999998E-2</v>
      </c>
      <c r="GW405">
        <v>17.69004</v>
      </c>
      <c r="GX405">
        <v>0.42806640000000001</v>
      </c>
      <c r="GY405">
        <v>20.248349999999999</v>
      </c>
      <c r="GZ405">
        <v>3.1537709999999997E-2</v>
      </c>
      <c r="HA405">
        <v>16.534649999999999</v>
      </c>
      <c r="HB405">
        <v>0.4264155</v>
      </c>
      <c r="HC405">
        <v>20.812999999999999</v>
      </c>
      <c r="HD405" s="1">
        <v>3.0096959999999999E-2</v>
      </c>
      <c r="HE405">
        <v>15.77037</v>
      </c>
      <c r="HF405">
        <v>0.42477779999999998</v>
      </c>
      <c r="HG405">
        <v>21.045970000000001</v>
      </c>
      <c r="HH405" s="1">
        <v>2.9264539999999999E-2</v>
      </c>
      <c r="HI405">
        <v>15.322509999999999</v>
      </c>
      <c r="HJ405">
        <v>0.42282989999999998</v>
      </c>
      <c r="HK405">
        <v>20.597490000000001</v>
      </c>
      <c r="HL405" s="1">
        <v>2.901012E-2</v>
      </c>
      <c r="HM405">
        <v>15.18459</v>
      </c>
      <c r="HN405">
        <v>0.42082760000000002</v>
      </c>
      <c r="HO405">
        <v>19.886320000000001</v>
      </c>
      <c r="HP405" s="1">
        <v>2.9144610000000001E-2</v>
      </c>
      <c r="HQ405">
        <v>15.26182</v>
      </c>
      <c r="HR405">
        <v>0.41868670000000002</v>
      </c>
      <c r="HS405">
        <v>19.162240000000001</v>
      </c>
      <c r="HT405" s="1">
        <v>2.937093E-2</v>
      </c>
      <c r="HU405">
        <v>15.40471</v>
      </c>
      <c r="HV405">
        <v>0.41611799999999999</v>
      </c>
      <c r="HW405">
        <v>18.640370000000001</v>
      </c>
      <c r="HX405" s="1">
        <v>2.9450710000000001E-2</v>
      </c>
      <c r="HY405" s="1">
        <v>15.491989999999999</v>
      </c>
      <c r="HZ405">
        <v>0.41462060000000001</v>
      </c>
      <c r="IA405">
        <v>18.31596</v>
      </c>
      <c r="IB405" s="1">
        <v>2.8743189999999998E-2</v>
      </c>
      <c r="IC405" s="1">
        <v>15.140879999999999</v>
      </c>
      <c r="ID405">
        <v>0.41328100000000001</v>
      </c>
      <c r="IE405">
        <v>18.611360000000001</v>
      </c>
      <c r="IF405" s="1">
        <v>2.745423E-2</v>
      </c>
      <c r="IG405" s="1">
        <v>14.48662</v>
      </c>
      <c r="IH405">
        <v>0.41204740000000001</v>
      </c>
      <c r="II405">
        <v>19.060860000000002</v>
      </c>
      <c r="IJ405" s="1">
        <v>2.588447E-2</v>
      </c>
      <c r="IK405" s="1">
        <v>13.66506</v>
      </c>
      <c r="IL405">
        <v>0.41162850000000001</v>
      </c>
      <c r="IM405">
        <v>19.416360000000001</v>
      </c>
      <c r="IN405" s="1">
        <v>2.4077850000000001E-2</v>
      </c>
      <c r="IO405" s="1">
        <v>12.694739999999999</v>
      </c>
      <c r="IP405">
        <v>0.41137859999999998</v>
      </c>
      <c r="IQ405">
        <v>18.989820000000002</v>
      </c>
      <c r="IR405" s="1">
        <v>2.2253620000000002E-2</v>
      </c>
      <c r="IS405" s="1">
        <v>11.707190000000001</v>
      </c>
      <c r="IT405">
        <v>0.41123900000000002</v>
      </c>
      <c r="IU405">
        <v>18.235800000000001</v>
      </c>
      <c r="IV405" s="1">
        <v>2.053311E-2</v>
      </c>
      <c r="IW405" s="1">
        <v>10.775650000000001</v>
      </c>
      <c r="IX405">
        <v>0.41085369999999999</v>
      </c>
      <c r="IY405">
        <v>17.684539999999998</v>
      </c>
      <c r="IZ405" s="1">
        <v>1.8891000000000002E-2</v>
      </c>
      <c r="JA405" s="1">
        <v>9.8992550000000001</v>
      </c>
      <c r="JB405">
        <v>0.41068389999999999</v>
      </c>
      <c r="JC405">
        <v>17.372299999999999</v>
      </c>
      <c r="JD405" s="1">
        <v>1.7252980000000001E-2</v>
      </c>
      <c r="JE405" s="1">
        <v>9.0347340000000003</v>
      </c>
      <c r="JF405">
        <v>0.4110567</v>
      </c>
      <c r="JG405">
        <v>17.925249999999998</v>
      </c>
      <c r="JH405" s="1">
        <v>1.5752430000000001E-2</v>
      </c>
      <c r="JI405" s="1">
        <v>8.2258990000000001</v>
      </c>
      <c r="JJ405">
        <v>0.41181000000000001</v>
      </c>
      <c r="JK405">
        <v>18.531559999999999</v>
      </c>
      <c r="JL405" s="1">
        <v>1.428139E-2</v>
      </c>
      <c r="JM405" s="1">
        <v>7.4465339999999998</v>
      </c>
      <c r="JN405">
        <v>0.41253780000000001</v>
      </c>
      <c r="JO405">
        <v>18.863720000000001</v>
      </c>
      <c r="JP405" s="1">
        <v>1.29715E-2</v>
      </c>
      <c r="JQ405" s="1">
        <v>6.7410909999999999</v>
      </c>
      <c r="JR405">
        <v>0.41332730000000001</v>
      </c>
      <c r="JS405">
        <v>19.30997</v>
      </c>
      <c r="JT405" s="1">
        <v>1.186005E-2</v>
      </c>
      <c r="JU405" s="1">
        <v>6.1439500000000002</v>
      </c>
      <c r="JV405">
        <v>0.41603659999999998</v>
      </c>
      <c r="JW405">
        <v>19.04288</v>
      </c>
      <c r="JX405" s="1">
        <v>1.078234E-2</v>
      </c>
      <c r="JY405" s="1">
        <v>5.5518669999999997</v>
      </c>
      <c r="JZ405">
        <v>0.4178634</v>
      </c>
      <c r="KA405">
        <v>18.275110000000002</v>
      </c>
      <c r="KB405" s="1">
        <v>9.8977500000000003E-3</v>
      </c>
      <c r="KC405" s="1">
        <v>5.0685929999999999</v>
      </c>
      <c r="KD405">
        <v>0.41911569999999998</v>
      </c>
      <c r="KE405">
        <v>17.60371</v>
      </c>
      <c r="KF405" s="1">
        <v>9.0627399999999997E-3</v>
      </c>
      <c r="KG405" s="1">
        <v>4.6267469999999999</v>
      </c>
      <c r="KH405">
        <v>0.42009930000000001</v>
      </c>
      <c r="KI405">
        <v>17.316459999999999</v>
      </c>
      <c r="KJ405" s="1">
        <v>8.2995150000000004E-3</v>
      </c>
      <c r="KK405" s="1">
        <v>4.2252049999999999</v>
      </c>
      <c r="KL405">
        <v>0.4209946</v>
      </c>
      <c r="KM405">
        <v>18.152139999999999</v>
      </c>
      <c r="KN405" s="1">
        <v>7.6092770000000002E-3</v>
      </c>
      <c r="KO405" s="1">
        <v>3.865618</v>
      </c>
      <c r="KP405">
        <v>0.42225509999999999</v>
      </c>
      <c r="KQ405">
        <v>19.062619999999999</v>
      </c>
      <c r="KR405" s="1">
        <v>6.926415E-3</v>
      </c>
      <c r="KS405" s="1">
        <v>3.511809</v>
      </c>
      <c r="KT405">
        <v>0.4233672</v>
      </c>
      <c r="KU405">
        <v>19.836320000000001</v>
      </c>
      <c r="KV405" s="1">
        <v>6.3095879999999997E-3</v>
      </c>
      <c r="KW405" s="1">
        <v>3.1883249999999999</v>
      </c>
      <c r="KX405">
        <v>0.42460789999999998</v>
      </c>
      <c r="KY405">
        <v>20.448119999999999</v>
      </c>
      <c r="KZ405" s="1">
        <v>5.7968400000000002E-3</v>
      </c>
      <c r="LA405" s="1">
        <v>2.9204979999999998</v>
      </c>
      <c r="LB405">
        <v>0.42585980000000001</v>
      </c>
      <c r="LC405">
        <v>20.148969999999998</v>
      </c>
      <c r="LD405" s="1">
        <v>5.3172499999999999E-3</v>
      </c>
      <c r="LE405" s="1">
        <v>2.6724459999999999</v>
      </c>
      <c r="LF405">
        <v>0.42797879999999999</v>
      </c>
      <c r="LG405">
        <v>19.396450000000002</v>
      </c>
      <c r="LH405" s="1">
        <v>4.8655900000000004E-3</v>
      </c>
      <c r="LI405" s="1">
        <v>2.4378139999999999</v>
      </c>
      <c r="LJ405">
        <v>0.42949229999999999</v>
      </c>
      <c r="LK405">
        <v>18.857980000000001</v>
      </c>
      <c r="LL405" s="1">
        <v>4.4191329999999996E-3</v>
      </c>
      <c r="LM405" s="1">
        <v>2.2092010000000002</v>
      </c>
      <c r="LN405">
        <v>0.43111939999999999</v>
      </c>
      <c r="LO405">
        <v>18.7194</v>
      </c>
      <c r="LP405" s="1">
        <v>3.9826369999999998E-3</v>
      </c>
      <c r="LQ405" s="1">
        <v>1.9863630000000001</v>
      </c>
      <c r="LR405">
        <v>0.43232799999999999</v>
      </c>
      <c r="LS405">
        <v>19.758479999999999</v>
      </c>
      <c r="LT405" s="1">
        <v>3.5508110000000001E-3</v>
      </c>
      <c r="LU405" s="1">
        <v>1.768173</v>
      </c>
      <c r="LV405">
        <v>0.43382690000000002</v>
      </c>
      <c r="LW405">
        <v>20.946149999999999</v>
      </c>
      <c r="LX405" s="1">
        <v>3.1315729999999999E-3</v>
      </c>
      <c r="LY405" s="1">
        <v>1.557078</v>
      </c>
      <c r="LZ405">
        <v>0.43525510000000001</v>
      </c>
      <c r="MA405">
        <v>22.007750000000001</v>
      </c>
      <c r="MB405" s="1">
        <v>2.7205480000000002E-3</v>
      </c>
      <c r="MC405" s="1">
        <v>1.3510450000000001</v>
      </c>
      <c r="MD405">
        <v>0.4367974</v>
      </c>
      <c r="ME405">
        <v>22.568249999999999</v>
      </c>
      <c r="MF405" s="1">
        <v>2.3260249999999998E-3</v>
      </c>
      <c r="MG405" s="1">
        <v>1.153491</v>
      </c>
      <c r="MH405">
        <v>0.4388553</v>
      </c>
      <c r="MI405">
        <v>22.17398</v>
      </c>
      <c r="MJ405" s="1">
        <v>1.9588040000000002E-3</v>
      </c>
      <c r="MK405" s="1">
        <v>0.96862550000000003</v>
      </c>
      <c r="ML405">
        <v>0.440695</v>
      </c>
      <c r="MM405">
        <v>21.247489999999999</v>
      </c>
      <c r="MN405" s="1">
        <v>1.630268E-3</v>
      </c>
      <c r="MO405" s="1">
        <v>0.80381320000000001</v>
      </c>
      <c r="MP405">
        <v>0.44240299999999999</v>
      </c>
      <c r="MQ405">
        <v>20.580639999999999</v>
      </c>
      <c r="MR405" s="1">
        <v>1.353532E-3</v>
      </c>
      <c r="MS405" s="1">
        <v>0.66522559999999997</v>
      </c>
      <c r="MT405">
        <v>0.44408520000000001</v>
      </c>
      <c r="MU405">
        <v>20.318180000000002</v>
      </c>
      <c r="MV405" s="1">
        <v>1.13199E-3</v>
      </c>
      <c r="MW405" s="1">
        <v>0.55399390000000004</v>
      </c>
      <c r="MX405">
        <v>0.44571519999999998</v>
      </c>
      <c r="MY405">
        <v>21.124500000000001</v>
      </c>
      <c r="MZ405" s="1">
        <v>9.6236789999999998E-4</v>
      </c>
      <c r="NA405" s="1">
        <v>0.468808</v>
      </c>
      <c r="NB405">
        <v>0.44736219999999999</v>
      </c>
      <c r="NC405">
        <v>21.31597</v>
      </c>
      <c r="ND405" s="1">
        <v>8.3539430000000004E-4</v>
      </c>
      <c r="NE405" s="1">
        <v>0.40486640000000002</v>
      </c>
      <c r="NF405">
        <v>0.44919829999999999</v>
      </c>
      <c r="NG405">
        <v>22.2059</v>
      </c>
      <c r="NH405" s="1">
        <v>7.3968310000000002E-4</v>
      </c>
      <c r="NI405" s="1">
        <v>0.35658420000000002</v>
      </c>
      <c r="NJ405">
        <v>0.45089839999999998</v>
      </c>
      <c r="NK405">
        <v>22.650729999999999</v>
      </c>
      <c r="NL405" s="1">
        <v>6.6514829999999995E-4</v>
      </c>
      <c r="NM405" s="1">
        <v>0.31914140000000002</v>
      </c>
      <c r="NN405">
        <v>0.45264720000000003</v>
      </c>
      <c r="NO405">
        <v>22.308669999999999</v>
      </c>
      <c r="NP405" s="1">
        <v>6.0530890000000002E-4</v>
      </c>
      <c r="NQ405" s="1">
        <v>0.28918389999999999</v>
      </c>
      <c r="NR405">
        <v>0.45406190000000002</v>
      </c>
      <c r="NS405">
        <v>21.45637</v>
      </c>
      <c r="NT405" s="1">
        <v>5.5557930000000005E-4</v>
      </c>
      <c r="NU405" s="1">
        <v>0.26448490000000002</v>
      </c>
      <c r="NV405">
        <v>0.4553083</v>
      </c>
      <c r="NW405">
        <v>20.66376</v>
      </c>
      <c r="NX405" s="1">
        <v>5.1363669999999995E-4</v>
      </c>
      <c r="NY405" s="1">
        <v>0.2437281</v>
      </c>
      <c r="NZ405">
        <v>0.4565903</v>
      </c>
      <c r="OA405">
        <v>20.489180000000001</v>
      </c>
      <c r="OB405" s="1">
        <v>4.7819270000000003E-4</v>
      </c>
      <c r="OC405" s="1">
        <v>0.2261513</v>
      </c>
      <c r="OD405">
        <v>0.45779150000000002</v>
      </c>
      <c r="OE405">
        <v>21.694970000000001</v>
      </c>
      <c r="OF405" s="1">
        <v>4.4793110000000003E-4</v>
      </c>
      <c r="OG405" s="1">
        <v>0.21117320000000001</v>
      </c>
      <c r="OH405">
        <v>0.45898339999999999</v>
      </c>
      <c r="OI405">
        <v>23.070589999999999</v>
      </c>
      <c r="OJ405" s="1">
        <v>4.2181919999999999E-4</v>
      </c>
      <c r="OK405" s="1">
        <v>0.19822480000000001</v>
      </c>
    </row>
    <row r="406" spans="1:401" x14ac:dyDescent="0.35">
      <c r="A406">
        <v>415</v>
      </c>
      <c r="B406" t="s">
        <v>4</v>
      </c>
      <c r="C406" t="s">
        <v>364</v>
      </c>
      <c r="D406" t="s">
        <v>413</v>
      </c>
      <c r="E406">
        <v>1253.6300000000001</v>
      </c>
      <c r="F406">
        <v>0.37792330000000002</v>
      </c>
      <c r="G406">
        <v>17.377680000000002</v>
      </c>
      <c r="H406">
        <v>0</v>
      </c>
      <c r="I406">
        <v>0</v>
      </c>
      <c r="J406">
        <v>0.3818375</v>
      </c>
      <c r="K406">
        <v>18.04569</v>
      </c>
      <c r="L406">
        <v>0</v>
      </c>
      <c r="M406">
        <v>0</v>
      </c>
      <c r="N406">
        <v>0.38577099999999998</v>
      </c>
      <c r="O406">
        <v>18.974710000000002</v>
      </c>
      <c r="P406">
        <v>0</v>
      </c>
      <c r="Q406">
        <v>0</v>
      </c>
      <c r="R406">
        <v>0.38979920000000001</v>
      </c>
      <c r="S406">
        <v>19.890260000000001</v>
      </c>
      <c r="T406">
        <v>0</v>
      </c>
      <c r="U406">
        <v>0</v>
      </c>
      <c r="V406">
        <v>0.39387430000000001</v>
      </c>
      <c r="W406">
        <v>20.596959999999999</v>
      </c>
      <c r="X406">
        <v>0</v>
      </c>
      <c r="Y406">
        <v>0</v>
      </c>
      <c r="Z406">
        <v>0.3980824</v>
      </c>
      <c r="AA406">
        <v>20.66403</v>
      </c>
      <c r="AB406">
        <v>0</v>
      </c>
      <c r="AC406">
        <v>0</v>
      </c>
      <c r="AD406">
        <v>0.40239229999999998</v>
      </c>
      <c r="AE406">
        <v>20.030080000000002</v>
      </c>
      <c r="AF406">
        <v>0</v>
      </c>
      <c r="AG406">
        <v>0</v>
      </c>
      <c r="AH406">
        <v>0.40695959999999998</v>
      </c>
      <c r="AI406">
        <v>19.222069999999999</v>
      </c>
      <c r="AJ406">
        <v>0</v>
      </c>
      <c r="AK406">
        <v>0</v>
      </c>
      <c r="AL406">
        <v>0.4117787</v>
      </c>
      <c r="AM406">
        <v>18.595780000000001</v>
      </c>
      <c r="AN406">
        <v>0</v>
      </c>
      <c r="AO406">
        <v>0</v>
      </c>
      <c r="AP406">
        <v>0.41679569999999999</v>
      </c>
      <c r="AQ406">
        <v>18.992329999999999</v>
      </c>
      <c r="AR406">
        <v>0</v>
      </c>
      <c r="AS406">
        <v>0</v>
      </c>
      <c r="AT406">
        <v>0.42190499999999997</v>
      </c>
      <c r="AU406">
        <v>20.016179999999999</v>
      </c>
      <c r="AV406">
        <v>0</v>
      </c>
      <c r="AW406">
        <v>0</v>
      </c>
      <c r="AX406">
        <v>0.42718879999999998</v>
      </c>
      <c r="AY406">
        <v>21.101669999999999</v>
      </c>
      <c r="AZ406">
        <v>0</v>
      </c>
      <c r="BA406">
        <v>0</v>
      </c>
      <c r="BB406">
        <v>0.43259419999999998</v>
      </c>
      <c r="BC406">
        <v>21.93788</v>
      </c>
      <c r="BD406">
        <v>0</v>
      </c>
      <c r="BE406">
        <v>0</v>
      </c>
      <c r="BF406">
        <v>0.43830570000000002</v>
      </c>
      <c r="BG406">
        <v>21.86917</v>
      </c>
      <c r="BH406">
        <v>0</v>
      </c>
      <c r="BI406">
        <v>0</v>
      </c>
      <c r="BJ406">
        <v>0.44432270000000001</v>
      </c>
      <c r="BK406">
        <v>21.11814</v>
      </c>
      <c r="BL406">
        <v>0</v>
      </c>
      <c r="BM406">
        <v>0</v>
      </c>
      <c r="BN406">
        <v>0.45050669999999998</v>
      </c>
      <c r="BO406">
        <v>20.216629999999999</v>
      </c>
      <c r="BP406">
        <v>0</v>
      </c>
      <c r="BQ406">
        <v>0</v>
      </c>
      <c r="BR406">
        <v>0.45679730000000002</v>
      </c>
      <c r="BS406">
        <v>19.55378</v>
      </c>
      <c r="BT406">
        <v>0</v>
      </c>
      <c r="BU406">
        <v>0</v>
      </c>
      <c r="BV406">
        <v>0.46317740000000002</v>
      </c>
      <c r="BW406">
        <v>19.72326</v>
      </c>
      <c r="BX406">
        <v>0</v>
      </c>
      <c r="BY406">
        <v>0</v>
      </c>
      <c r="BZ406">
        <v>0.46956189999999998</v>
      </c>
      <c r="CA406">
        <v>20.057639999999999</v>
      </c>
      <c r="CB406">
        <v>0</v>
      </c>
      <c r="CC406">
        <v>0</v>
      </c>
      <c r="CD406">
        <v>0.47609849999999998</v>
      </c>
      <c r="CE406">
        <v>20.614640000000001</v>
      </c>
      <c r="CF406">
        <v>6.5221740000000004E-38</v>
      </c>
      <c r="CG406">
        <v>7.5062390000000002E-35</v>
      </c>
      <c r="CH406">
        <v>0.48270560000000001</v>
      </c>
      <c r="CI406">
        <v>20.690619999999999</v>
      </c>
      <c r="CJ406">
        <v>2.545578E-29</v>
      </c>
      <c r="CK406">
        <v>2.3851659999999999E-26</v>
      </c>
      <c r="CL406">
        <v>0.48938209999999999</v>
      </c>
      <c r="CM406">
        <v>20.305700000000002</v>
      </c>
      <c r="CN406" s="1">
        <v>4.1372849999999997E-23</v>
      </c>
      <c r="CO406" s="1">
        <v>4.6634019999999998E-20</v>
      </c>
      <c r="CP406">
        <v>0.49288080000000001</v>
      </c>
      <c r="CQ406">
        <v>19.66741</v>
      </c>
      <c r="CR406" s="1">
        <v>4.2828E-17</v>
      </c>
      <c r="CS406" s="1">
        <v>2.5714260000000001E-14</v>
      </c>
      <c r="CT406">
        <v>0.49277609999999999</v>
      </c>
      <c r="CU406">
        <v>19.027380000000001</v>
      </c>
      <c r="CV406" s="1">
        <v>4.1277859999999998E-13</v>
      </c>
      <c r="CW406" s="1">
        <v>2.3261850000000001E-10</v>
      </c>
      <c r="CX406">
        <v>0.49260490000000001</v>
      </c>
      <c r="CY406">
        <v>18.567830000000001</v>
      </c>
      <c r="CZ406" s="1">
        <v>4.5554000000000001E-10</v>
      </c>
      <c r="DA406" s="1">
        <v>2.620851E-7</v>
      </c>
      <c r="DB406">
        <v>0.4925078</v>
      </c>
      <c r="DC406">
        <v>18.912970000000001</v>
      </c>
      <c r="DD406" s="1">
        <v>1.297312E-7</v>
      </c>
      <c r="DE406" s="1">
        <v>7.7666250000000002E-5</v>
      </c>
      <c r="DF406">
        <v>0.4924946</v>
      </c>
      <c r="DG406">
        <v>19.220949999999998</v>
      </c>
      <c r="DH406" s="1">
        <v>1.3084730000000001E-5</v>
      </c>
      <c r="DI406" s="1">
        <v>8.2251219999999996E-3</v>
      </c>
      <c r="DJ406">
        <v>0.49239699999999997</v>
      </c>
      <c r="DK406">
        <v>19.66583</v>
      </c>
      <c r="DL406" s="1">
        <v>5.724247E-4</v>
      </c>
      <c r="DM406" s="1">
        <v>0.37849260000000001</v>
      </c>
      <c r="DN406">
        <v>0.4922646</v>
      </c>
      <c r="DO406">
        <v>19.96377</v>
      </c>
      <c r="DP406" s="1">
        <v>1.2416369999999999E-2</v>
      </c>
      <c r="DQ406" s="1">
        <v>8.6483349999999994</v>
      </c>
      <c r="DR406">
        <v>0.49198900000000001</v>
      </c>
      <c r="DS406">
        <v>19.84506</v>
      </c>
      <c r="DT406" s="1">
        <v>0.1475641</v>
      </c>
      <c r="DU406" s="1">
        <v>108.4036</v>
      </c>
      <c r="DV406">
        <v>0.49166179999999998</v>
      </c>
      <c r="DW406">
        <v>19.271570000000001</v>
      </c>
      <c r="DX406" s="1">
        <v>1.04349</v>
      </c>
      <c r="DY406">
        <v>807.32680000000005</v>
      </c>
      <c r="DZ406">
        <v>0.49114980000000003</v>
      </c>
      <c r="EA406">
        <v>18.558800000000002</v>
      </c>
      <c r="EB406" s="1">
        <v>4.6862269999999997</v>
      </c>
      <c r="EC406">
        <v>3816.0549999999998</v>
      </c>
      <c r="ED406">
        <v>0.49050349999999998</v>
      </c>
      <c r="EE406">
        <v>18.187370000000001</v>
      </c>
      <c r="EF406">
        <v>14.15558</v>
      </c>
      <c r="EG406">
        <v>12112.06</v>
      </c>
      <c r="EH406">
        <v>0.48971819999999999</v>
      </c>
      <c r="EI406">
        <v>18.957100000000001</v>
      </c>
      <c r="EJ406">
        <v>30.191459999999999</v>
      </c>
      <c r="EK406">
        <v>27090.97</v>
      </c>
      <c r="EL406">
        <v>0.48890689999999998</v>
      </c>
      <c r="EM406">
        <v>19.977599999999999</v>
      </c>
      <c r="EN406">
        <v>47.405230000000003</v>
      </c>
      <c r="EO406">
        <v>44511.54</v>
      </c>
      <c r="EP406">
        <v>0.48806569999999999</v>
      </c>
      <c r="EQ406">
        <v>21.012149999999998</v>
      </c>
      <c r="ER406">
        <v>56.855110000000003</v>
      </c>
      <c r="ES406">
        <v>55703.19</v>
      </c>
      <c r="ET406">
        <v>0.48720960000000002</v>
      </c>
      <c r="EU406">
        <v>21.841259999999998</v>
      </c>
      <c r="EV406">
        <v>53.782640000000001</v>
      </c>
      <c r="EW406">
        <v>54788.63</v>
      </c>
      <c r="EX406">
        <v>0.48621819999999999</v>
      </c>
      <c r="EY406">
        <v>21.83135</v>
      </c>
      <c r="EZ406">
        <v>41.411490000000001</v>
      </c>
      <c r="FA406">
        <v>43690.26</v>
      </c>
      <c r="FB406">
        <v>0.48528939999999998</v>
      </c>
      <c r="FC406">
        <v>20.98995</v>
      </c>
      <c r="FD406">
        <v>26.739380000000001</v>
      </c>
      <c r="FE406">
        <v>29046.33</v>
      </c>
      <c r="FF406">
        <v>0.48409560000000001</v>
      </c>
      <c r="FG406">
        <v>20.007930000000002</v>
      </c>
      <c r="FH406">
        <v>14.87696</v>
      </c>
      <c r="FI406">
        <v>16550.669999999998</v>
      </c>
      <c r="FJ406">
        <v>0.48280139999999999</v>
      </c>
      <c r="FK406">
        <v>19.337240000000001</v>
      </c>
      <c r="FL406">
        <v>7.3356849999999998</v>
      </c>
      <c r="FM406">
        <v>8298.7459999999992</v>
      </c>
      <c r="FN406">
        <v>0.48135410000000001</v>
      </c>
      <c r="FO406">
        <v>19.85417</v>
      </c>
      <c r="FP406">
        <v>3.2906339999999998</v>
      </c>
      <c r="FQ406">
        <v>3758.143</v>
      </c>
      <c r="FR406">
        <v>0.47965039999999998</v>
      </c>
      <c r="FS406">
        <v>20.908660000000001</v>
      </c>
      <c r="FT406">
        <v>1.3838379999999999</v>
      </c>
      <c r="FU406">
        <v>1580.6869999999999</v>
      </c>
      <c r="FV406">
        <v>0.47800559999999997</v>
      </c>
      <c r="FW406">
        <v>21.887129999999999</v>
      </c>
      <c r="FX406">
        <v>0.56519280000000005</v>
      </c>
      <c r="FY406">
        <v>638.04409999999996</v>
      </c>
      <c r="FZ406">
        <v>0.47627259999999999</v>
      </c>
      <c r="GA406">
        <v>22.540130000000001</v>
      </c>
      <c r="GB406">
        <v>0.236762</v>
      </c>
      <c r="GC406">
        <v>259.51490000000001</v>
      </c>
      <c r="GD406">
        <v>0.47442960000000001</v>
      </c>
      <c r="GE406">
        <v>22.290109999999999</v>
      </c>
      <c r="GF406">
        <v>0.11116139999999999</v>
      </c>
      <c r="GG406">
        <v>115.67149999999999</v>
      </c>
      <c r="GH406">
        <v>0.4726727</v>
      </c>
      <c r="GI406">
        <v>21.428750000000001</v>
      </c>
      <c r="GJ406">
        <v>6.3951220000000003E-2</v>
      </c>
      <c r="GK406">
        <v>62.223019999999998</v>
      </c>
      <c r="GL406">
        <v>0.4718715</v>
      </c>
      <c r="GM406">
        <v>20.391660000000002</v>
      </c>
      <c r="GN406">
        <v>4.5767530000000001E-2</v>
      </c>
      <c r="GO406">
        <v>42.431550000000001</v>
      </c>
      <c r="GP406">
        <v>0.4706726</v>
      </c>
      <c r="GQ406">
        <v>19.68721</v>
      </c>
      <c r="GR406">
        <v>3.8057180000000003E-2</v>
      </c>
      <c r="GS406">
        <v>34.312640000000002</v>
      </c>
      <c r="GT406">
        <v>0.46941310000000003</v>
      </c>
      <c r="GU406">
        <v>19.476929999999999</v>
      </c>
      <c r="GV406" s="1">
        <v>3.4171350000000003E-2</v>
      </c>
      <c r="GW406">
        <v>30.336569999999998</v>
      </c>
      <c r="GX406">
        <v>0.46824320000000003</v>
      </c>
      <c r="GY406">
        <v>20.108160000000002</v>
      </c>
      <c r="GZ406" s="1">
        <v>3.1861309999999997E-2</v>
      </c>
      <c r="HA406">
        <v>28.007709999999999</v>
      </c>
      <c r="HB406">
        <v>0.46670270000000003</v>
      </c>
      <c r="HC406">
        <v>20.663589999999999</v>
      </c>
      <c r="HD406" s="1">
        <v>3.031876E-2</v>
      </c>
      <c r="HE406">
        <v>26.462879999999998</v>
      </c>
      <c r="HF406">
        <v>0.4652308</v>
      </c>
      <c r="HG406">
        <v>20.946449999999999</v>
      </c>
      <c r="HH406" s="1">
        <v>2.939549E-2</v>
      </c>
      <c r="HI406">
        <v>25.47456</v>
      </c>
      <c r="HJ406">
        <v>0.46359620000000001</v>
      </c>
      <c r="HK406">
        <v>20.545860000000001</v>
      </c>
      <c r="HL406" s="1">
        <v>2.9056200000000001E-2</v>
      </c>
      <c r="HM406">
        <v>24.982790000000001</v>
      </c>
      <c r="HN406">
        <v>0.4620129</v>
      </c>
      <c r="HO406">
        <v>19.862259999999999</v>
      </c>
      <c r="HP406" s="1">
        <v>2.914781E-2</v>
      </c>
      <c r="HQ406">
        <v>24.88232</v>
      </c>
      <c r="HR406">
        <v>0.46028059999999998</v>
      </c>
      <c r="HS406">
        <v>19.09685</v>
      </c>
      <c r="HT406" s="1">
        <v>2.9376739999999998E-2</v>
      </c>
      <c r="HU406">
        <v>24.929010000000002</v>
      </c>
      <c r="HV406">
        <v>0.45830270000000001</v>
      </c>
      <c r="HW406">
        <v>18.494820000000001</v>
      </c>
      <c r="HX406" s="1">
        <v>2.9504280000000001E-2</v>
      </c>
      <c r="HY406">
        <v>24.902619999999999</v>
      </c>
      <c r="HZ406">
        <v>0.45723390000000003</v>
      </c>
      <c r="IA406">
        <v>18.177990000000001</v>
      </c>
      <c r="IB406" s="1">
        <v>2.8903760000000001E-2</v>
      </c>
      <c r="IC406" s="1">
        <v>24.299579999999999</v>
      </c>
      <c r="ID406">
        <v>0.45647870000000002</v>
      </c>
      <c r="IE406">
        <v>18.438009999999998</v>
      </c>
      <c r="IF406" s="1">
        <v>2.7705810000000001E-2</v>
      </c>
      <c r="IG406" s="1">
        <v>23.13477</v>
      </c>
      <c r="IH406">
        <v>0.45582990000000001</v>
      </c>
      <c r="II406">
        <v>18.86899</v>
      </c>
      <c r="IJ406" s="1">
        <v>2.6180510000000001E-2</v>
      </c>
      <c r="IK406" s="1">
        <v>21.675409999999999</v>
      </c>
      <c r="IL406">
        <v>0.45588499999999998</v>
      </c>
      <c r="IM406">
        <v>19.279520000000002</v>
      </c>
      <c r="IN406" s="1">
        <v>2.4406839999999999E-2</v>
      </c>
      <c r="IO406" s="1">
        <v>20.015740000000001</v>
      </c>
      <c r="IP406">
        <v>0.45631270000000002</v>
      </c>
      <c r="IQ406">
        <v>18.877289999999999</v>
      </c>
      <c r="IR406" s="1">
        <v>2.256416E-2</v>
      </c>
      <c r="IS406" s="1">
        <v>18.279070000000001</v>
      </c>
      <c r="IT406">
        <v>0.4570861</v>
      </c>
      <c r="IU406">
        <v>18.11739</v>
      </c>
      <c r="IV406" s="1">
        <v>2.0822589999999998E-2</v>
      </c>
      <c r="IW406" s="1">
        <v>16.694749999999999</v>
      </c>
      <c r="IX406">
        <v>0.45756259999999999</v>
      </c>
      <c r="IY406">
        <v>17.512889999999999</v>
      </c>
      <c r="IZ406" s="1">
        <v>1.9163320000000001E-2</v>
      </c>
      <c r="JA406" s="1">
        <v>15.30208</v>
      </c>
      <c r="JB406">
        <v>0.4581904</v>
      </c>
      <c r="JC406">
        <v>17.182780000000001</v>
      </c>
      <c r="JD406" s="1">
        <v>1.753766E-2</v>
      </c>
      <c r="JE406" s="1">
        <v>13.963380000000001</v>
      </c>
      <c r="JF406">
        <v>0.45851989999999998</v>
      </c>
      <c r="JG406">
        <v>17.680779999999999</v>
      </c>
      <c r="JH406" s="1">
        <v>1.597291E-2</v>
      </c>
      <c r="JI406" s="1">
        <v>12.664210000000001</v>
      </c>
      <c r="JJ406">
        <v>0.45969490000000002</v>
      </c>
      <c r="JK406">
        <v>18.343530000000001</v>
      </c>
      <c r="JL406" s="1">
        <v>1.452094E-2</v>
      </c>
      <c r="JM406" s="1">
        <v>11.47664</v>
      </c>
      <c r="JN406">
        <v>0.46097769999999999</v>
      </c>
      <c r="JO406">
        <v>18.691990000000001</v>
      </c>
      <c r="JP406" s="1">
        <v>1.3170309999999999E-2</v>
      </c>
      <c r="JQ406" s="1">
        <v>10.34465</v>
      </c>
      <c r="JR406">
        <v>0.46255380000000001</v>
      </c>
      <c r="JS406">
        <v>19.14752</v>
      </c>
      <c r="JT406" s="1">
        <v>1.2033739999999999E-2</v>
      </c>
      <c r="JU406" s="1">
        <v>9.3837159999999997</v>
      </c>
      <c r="JV406">
        <v>0.4657811</v>
      </c>
      <c r="JW406">
        <v>18.924869999999999</v>
      </c>
      <c r="JX406" s="1">
        <v>1.094708E-2</v>
      </c>
      <c r="JY406" s="1">
        <v>8.4652019999999997</v>
      </c>
      <c r="JZ406">
        <v>0.46848339999999999</v>
      </c>
      <c r="KA406">
        <v>18.13918</v>
      </c>
      <c r="KB406" s="1">
        <v>1.004031E-2</v>
      </c>
      <c r="KC406" s="1">
        <v>7.6917150000000003</v>
      </c>
      <c r="KD406">
        <v>0.47054790000000002</v>
      </c>
      <c r="KE406">
        <v>17.445219999999999</v>
      </c>
      <c r="KF406" s="1">
        <v>9.1969909999999998E-3</v>
      </c>
      <c r="KG406" s="1">
        <v>6.9999919999999998</v>
      </c>
      <c r="KH406">
        <v>0.47228710000000002</v>
      </c>
      <c r="KI406">
        <v>17.118179999999999</v>
      </c>
      <c r="KJ406" s="1">
        <v>8.4169090000000002E-3</v>
      </c>
      <c r="KK406" s="1">
        <v>6.3652730000000002</v>
      </c>
      <c r="KL406">
        <v>0.47397339999999999</v>
      </c>
      <c r="KM406">
        <v>17.952670000000001</v>
      </c>
      <c r="KN406" s="1">
        <v>7.717893E-3</v>
      </c>
      <c r="KO406" s="1">
        <v>5.8010429999999999</v>
      </c>
      <c r="KP406">
        <v>0.47631859999999998</v>
      </c>
      <c r="KQ406">
        <v>18.943159999999999</v>
      </c>
      <c r="KR406" s="1">
        <v>7.0401939999999996E-3</v>
      </c>
      <c r="KS406" s="1">
        <v>5.262162</v>
      </c>
      <c r="KT406">
        <v>0.47834559999999998</v>
      </c>
      <c r="KU406">
        <v>19.728529999999999</v>
      </c>
      <c r="KV406" s="1">
        <v>6.4021879999999996E-3</v>
      </c>
      <c r="KW406" s="1">
        <v>4.7510370000000002</v>
      </c>
      <c r="KX406">
        <v>0.48050890000000002</v>
      </c>
      <c r="KY406">
        <v>20.341000000000001</v>
      </c>
      <c r="KZ406" s="1">
        <v>5.8773999999999996E-3</v>
      </c>
      <c r="LA406" s="1">
        <v>4.3290600000000001</v>
      </c>
      <c r="LB406">
        <v>0.48244039999999999</v>
      </c>
      <c r="LC406">
        <v>20.0061</v>
      </c>
      <c r="LD406" s="1">
        <v>5.3891900000000003E-3</v>
      </c>
      <c r="LE406" s="1">
        <v>3.943737</v>
      </c>
      <c r="LF406">
        <v>0.48462949999999999</v>
      </c>
      <c r="LG406">
        <v>19.239930000000001</v>
      </c>
      <c r="LH406" s="1">
        <v>4.9360159999999997E-3</v>
      </c>
      <c r="LI406" s="1">
        <v>3.5889380000000002</v>
      </c>
      <c r="LJ406">
        <v>0.48665839999999999</v>
      </c>
      <c r="LK406">
        <v>18.666399999999999</v>
      </c>
      <c r="LL406" s="1">
        <v>4.4879159999999998E-3</v>
      </c>
      <c r="LM406" s="1">
        <v>3.2406519999999999</v>
      </c>
      <c r="LN406">
        <v>0.48892069999999999</v>
      </c>
      <c r="LO406">
        <v>18.512060000000002</v>
      </c>
      <c r="LP406" s="1">
        <v>4.0502539999999997E-3</v>
      </c>
      <c r="LQ406" s="1">
        <v>2.9031880000000001</v>
      </c>
      <c r="LR406">
        <v>0.4909847</v>
      </c>
      <c r="LS406">
        <v>19.55987</v>
      </c>
      <c r="LT406" s="1">
        <v>3.616752E-3</v>
      </c>
      <c r="LU406" s="1">
        <v>2.5728460000000002</v>
      </c>
      <c r="LV406">
        <v>0.49297000000000002</v>
      </c>
      <c r="LW406">
        <v>20.779520000000002</v>
      </c>
      <c r="LX406" s="1">
        <v>3.1957040000000002E-3</v>
      </c>
      <c r="LY406" s="1">
        <v>2.256983</v>
      </c>
      <c r="LZ406">
        <v>0.49502740000000001</v>
      </c>
      <c r="MA406">
        <v>21.87031</v>
      </c>
      <c r="MB406" s="1">
        <v>2.782821E-3</v>
      </c>
      <c r="MC406" s="1">
        <v>1.9515439999999999</v>
      </c>
      <c r="MD406">
        <v>0.49724940000000001</v>
      </c>
      <c r="ME406">
        <v>22.458079999999999</v>
      </c>
      <c r="MF406" s="1">
        <v>2.385622E-3</v>
      </c>
      <c r="MG406" s="1">
        <v>1.660112</v>
      </c>
      <c r="MH406">
        <v>0.50038380000000005</v>
      </c>
      <c r="MI406">
        <v>22.067740000000001</v>
      </c>
      <c r="MJ406" s="1">
        <v>2.0149859999999999E-3</v>
      </c>
      <c r="MK406" s="1">
        <v>1.389748</v>
      </c>
      <c r="ML406">
        <v>0.50301499999999999</v>
      </c>
      <c r="MM406">
        <v>21.109279999999998</v>
      </c>
      <c r="MN406" s="1">
        <v>1.6791390000000001E-3</v>
      </c>
      <c r="MO406" s="1">
        <v>1.1479239999999999</v>
      </c>
      <c r="MP406">
        <v>0.50536510000000001</v>
      </c>
      <c r="MQ406">
        <v>20.420829999999999</v>
      </c>
      <c r="MR406" s="1">
        <v>1.3937489999999999E-3</v>
      </c>
      <c r="MS406" s="1">
        <v>0.94403859999999995</v>
      </c>
      <c r="MT406">
        <v>0.50780840000000005</v>
      </c>
      <c r="MU406">
        <v>20.154900000000001</v>
      </c>
      <c r="MV406" s="1">
        <v>1.1634359999999999E-3</v>
      </c>
      <c r="MW406" s="1">
        <v>0.77962790000000004</v>
      </c>
      <c r="MX406">
        <v>0.51009249999999995</v>
      </c>
      <c r="MY406">
        <v>20.979479999999999</v>
      </c>
      <c r="MZ406" s="1">
        <v>9.860022E-4</v>
      </c>
      <c r="NA406" s="1">
        <v>0.65348930000000005</v>
      </c>
      <c r="NB406">
        <v>0.51247719999999997</v>
      </c>
      <c r="NC406">
        <v>21.18459</v>
      </c>
      <c r="ND406" s="1">
        <v>8.5302800000000003E-4</v>
      </c>
      <c r="NE406" s="1">
        <v>0.55856720000000004</v>
      </c>
      <c r="NF406">
        <v>0.51493699999999998</v>
      </c>
      <c r="NG406">
        <v>22.13852</v>
      </c>
      <c r="NH406" s="1">
        <v>7.5290100000000005E-4</v>
      </c>
      <c r="NI406" s="1">
        <v>0.4871356</v>
      </c>
      <c r="NJ406">
        <v>0.51729290000000006</v>
      </c>
      <c r="NK406">
        <v>22.631</v>
      </c>
      <c r="NL406" s="1">
        <v>6.754536E-4</v>
      </c>
      <c r="NM406" s="1">
        <v>0.43204140000000002</v>
      </c>
      <c r="NN406">
        <v>0.51922990000000002</v>
      </c>
      <c r="NO406">
        <v>22.28248</v>
      </c>
      <c r="NP406" s="1">
        <v>6.1355260000000005E-4</v>
      </c>
      <c r="NQ406" s="1">
        <v>0.38851730000000001</v>
      </c>
      <c r="NR406">
        <v>0.52084889999999995</v>
      </c>
      <c r="NS406">
        <v>21.422270000000001</v>
      </c>
      <c r="NT406" s="1">
        <v>5.6247679999999996E-4</v>
      </c>
      <c r="NU406" s="1">
        <v>0.35295029999999999</v>
      </c>
      <c r="NV406">
        <v>0.52231229999999995</v>
      </c>
      <c r="NW406">
        <v>20.605740000000001</v>
      </c>
      <c r="NX406" s="1">
        <v>5.1943159999999998E-4</v>
      </c>
      <c r="NY406" s="1">
        <v>0.32318659999999999</v>
      </c>
      <c r="NZ406">
        <v>0.52382249999999997</v>
      </c>
      <c r="OA406">
        <v>20.433330000000002</v>
      </c>
      <c r="OB406" s="1">
        <v>4.8310200000000001E-4</v>
      </c>
      <c r="OC406" s="1">
        <v>0.29808030000000002</v>
      </c>
      <c r="OD406">
        <v>0.52521839999999997</v>
      </c>
      <c r="OE406">
        <v>21.69462</v>
      </c>
      <c r="OF406" s="1">
        <v>4.521188E-4</v>
      </c>
      <c r="OG406" s="1">
        <v>0.27677669999999999</v>
      </c>
      <c r="OH406">
        <v>0.52663769999999999</v>
      </c>
      <c r="OI406">
        <v>23.12114</v>
      </c>
      <c r="OJ406" s="1">
        <v>4.2546860000000001E-4</v>
      </c>
      <c r="OK406" s="1">
        <v>0.25847769999999998</v>
      </c>
    </row>
    <row r="407" spans="1:401" x14ac:dyDescent="0.35">
      <c r="A407">
        <v>416</v>
      </c>
      <c r="B407" t="s">
        <v>4</v>
      </c>
      <c r="C407" t="s">
        <v>364</v>
      </c>
      <c r="D407" t="s">
        <v>414</v>
      </c>
      <c r="E407">
        <v>608.73739999999998</v>
      </c>
      <c r="F407">
        <v>0.24946109999999999</v>
      </c>
      <c r="G407">
        <v>17.390029999999999</v>
      </c>
      <c r="H407">
        <v>0</v>
      </c>
      <c r="I407">
        <v>0</v>
      </c>
      <c r="J407">
        <v>0.24955669999999999</v>
      </c>
      <c r="K407">
        <v>18.02046</v>
      </c>
      <c r="L407">
        <v>0</v>
      </c>
      <c r="M407">
        <v>0</v>
      </c>
      <c r="N407">
        <v>0.2496266</v>
      </c>
      <c r="O407">
        <v>18.90335</v>
      </c>
      <c r="P407">
        <v>0</v>
      </c>
      <c r="Q407">
        <v>0</v>
      </c>
      <c r="R407">
        <v>0.24969140000000001</v>
      </c>
      <c r="S407">
        <v>19.826509999999999</v>
      </c>
      <c r="T407">
        <v>0</v>
      </c>
      <c r="U407">
        <v>0</v>
      </c>
      <c r="V407">
        <v>0.24977089999999999</v>
      </c>
      <c r="W407">
        <v>20.574839999999998</v>
      </c>
      <c r="X407">
        <v>0</v>
      </c>
      <c r="Y407">
        <v>0</v>
      </c>
      <c r="Z407">
        <v>0.24983739999999999</v>
      </c>
      <c r="AA407">
        <v>20.676950000000001</v>
      </c>
      <c r="AB407">
        <v>0</v>
      </c>
      <c r="AC407">
        <v>0</v>
      </c>
      <c r="AD407">
        <v>0.2499104</v>
      </c>
      <c r="AE407">
        <v>20.075420000000001</v>
      </c>
      <c r="AF407">
        <v>0</v>
      </c>
      <c r="AG407">
        <v>0</v>
      </c>
      <c r="AH407">
        <v>0.2501215</v>
      </c>
      <c r="AI407">
        <v>19.28706</v>
      </c>
      <c r="AJ407">
        <v>0</v>
      </c>
      <c r="AK407">
        <v>0</v>
      </c>
      <c r="AL407">
        <v>0.25029869999999999</v>
      </c>
      <c r="AM407">
        <v>18.63467</v>
      </c>
      <c r="AN407">
        <v>0</v>
      </c>
      <c r="AO407">
        <v>0</v>
      </c>
      <c r="AP407">
        <v>0.2505038</v>
      </c>
      <c r="AQ407">
        <v>18.99296</v>
      </c>
      <c r="AR407">
        <v>0</v>
      </c>
      <c r="AS407">
        <v>0</v>
      </c>
      <c r="AT407">
        <v>0.25070039999999999</v>
      </c>
      <c r="AU407">
        <v>19.960740000000001</v>
      </c>
      <c r="AV407">
        <v>0</v>
      </c>
      <c r="AW407">
        <v>0</v>
      </c>
      <c r="AX407">
        <v>0.25091039999999998</v>
      </c>
      <c r="AY407">
        <v>21.031140000000001</v>
      </c>
      <c r="AZ407">
        <v>0</v>
      </c>
      <c r="BA407">
        <v>0</v>
      </c>
      <c r="BB407">
        <v>0.2510947</v>
      </c>
      <c r="BC407">
        <v>21.91142</v>
      </c>
      <c r="BD407">
        <v>0</v>
      </c>
      <c r="BE407">
        <v>0</v>
      </c>
      <c r="BF407">
        <v>0.25145919999999999</v>
      </c>
      <c r="BG407">
        <v>21.891470000000002</v>
      </c>
      <c r="BH407">
        <v>0</v>
      </c>
      <c r="BI407">
        <v>0</v>
      </c>
      <c r="BJ407">
        <v>0.25178509999999998</v>
      </c>
      <c r="BK407">
        <v>21.196210000000001</v>
      </c>
      <c r="BL407">
        <v>0</v>
      </c>
      <c r="BM407">
        <v>0</v>
      </c>
      <c r="BN407">
        <v>0.25213780000000002</v>
      </c>
      <c r="BO407">
        <v>20.31683</v>
      </c>
      <c r="BP407">
        <v>0</v>
      </c>
      <c r="BQ407">
        <v>0</v>
      </c>
      <c r="BR407">
        <v>0.25251839999999998</v>
      </c>
      <c r="BS407">
        <v>19.61852</v>
      </c>
      <c r="BT407">
        <v>0</v>
      </c>
      <c r="BU407">
        <v>0</v>
      </c>
      <c r="BV407">
        <v>0.25524770000000002</v>
      </c>
      <c r="BW407">
        <v>19.744820000000001</v>
      </c>
      <c r="BX407">
        <v>0</v>
      </c>
      <c r="BY407">
        <v>0</v>
      </c>
      <c r="BZ407">
        <v>0.25805660000000002</v>
      </c>
      <c r="CA407">
        <v>20.01829</v>
      </c>
      <c r="CB407">
        <v>0</v>
      </c>
      <c r="CC407">
        <v>0</v>
      </c>
      <c r="CD407">
        <v>0.26092749999999998</v>
      </c>
      <c r="CE407">
        <v>20.57301</v>
      </c>
      <c r="CF407">
        <v>0</v>
      </c>
      <c r="CG407">
        <v>3.6934759999999997E-36</v>
      </c>
      <c r="CH407">
        <v>0.26381529999999997</v>
      </c>
      <c r="CI407">
        <v>20.675219999999999</v>
      </c>
      <c r="CJ407">
        <v>1.616633E-30</v>
      </c>
      <c r="CK407">
        <v>1.0309770000000001E-27</v>
      </c>
      <c r="CL407">
        <v>0.26674320000000001</v>
      </c>
      <c r="CM407">
        <v>20.340420000000002</v>
      </c>
      <c r="CN407" s="1">
        <v>2.7874350000000001E-24</v>
      </c>
      <c r="CO407" s="1">
        <v>1.7713190000000001E-21</v>
      </c>
      <c r="CP407">
        <v>0.2698757</v>
      </c>
      <c r="CQ407">
        <v>19.743639999999999</v>
      </c>
      <c r="CR407" s="1">
        <v>3.809777E-18</v>
      </c>
      <c r="CS407" s="1">
        <v>2.3980089999999999E-15</v>
      </c>
      <c r="CT407">
        <v>0.27283249999999998</v>
      </c>
      <c r="CU407">
        <v>19.092759999999998</v>
      </c>
      <c r="CV407" s="1">
        <v>5.6575130000000003E-14</v>
      </c>
      <c r="CW407" s="1">
        <v>3.4952040000000001E-11</v>
      </c>
      <c r="CX407">
        <v>0.2757714</v>
      </c>
      <c r="CY407">
        <v>18.603480000000001</v>
      </c>
      <c r="CZ407" s="1">
        <v>9.3698359999999994E-11</v>
      </c>
      <c r="DA407" s="1">
        <v>5.1252210000000002E-8</v>
      </c>
      <c r="DB407">
        <v>0.2787847</v>
      </c>
      <c r="DC407">
        <v>18.923020000000001</v>
      </c>
      <c r="DD407" s="1">
        <v>3.4455659999999998E-8</v>
      </c>
      <c r="DE407" s="1">
        <v>1.817663E-5</v>
      </c>
      <c r="DF407">
        <v>0.28176089999999998</v>
      </c>
      <c r="DG407">
        <v>19.182040000000001</v>
      </c>
      <c r="DH407" s="1">
        <v>4.2405490000000002E-6</v>
      </c>
      <c r="DI407" s="1">
        <v>2.2184829999999998E-3</v>
      </c>
      <c r="DJ407">
        <v>0.28472029999999998</v>
      </c>
      <c r="DK407">
        <v>19.643899999999999</v>
      </c>
      <c r="DL407" s="1">
        <v>2.1933130000000001E-4</v>
      </c>
      <c r="DM407" s="1">
        <v>0.11494790000000001</v>
      </c>
      <c r="DN407">
        <v>0.28766190000000003</v>
      </c>
      <c r="DO407">
        <v>19.97099</v>
      </c>
      <c r="DP407" s="1">
        <v>5.5172720000000001E-3</v>
      </c>
      <c r="DQ407" s="1">
        <v>2.9135740000000001</v>
      </c>
      <c r="DR407">
        <v>0.29052660000000002</v>
      </c>
      <c r="DS407">
        <v>19.86692</v>
      </c>
      <c r="DT407" s="1">
        <v>7.4995820000000005E-2</v>
      </c>
      <c r="DU407" s="1">
        <v>40.070059999999998</v>
      </c>
      <c r="DV407">
        <v>0.29344229999999999</v>
      </c>
      <c r="DW407">
        <v>19.323740000000001</v>
      </c>
      <c r="DX407" s="1">
        <v>0.60025229999999996</v>
      </c>
      <c r="DY407">
        <v>324.64569999999998</v>
      </c>
      <c r="DZ407">
        <v>0.29643079999999999</v>
      </c>
      <c r="EA407">
        <v>18.626449999999998</v>
      </c>
      <c r="EB407" s="1">
        <v>3.0252650000000001</v>
      </c>
      <c r="EC407">
        <v>1657.798</v>
      </c>
      <c r="ED407">
        <v>0.2994021</v>
      </c>
      <c r="EE407">
        <v>18.234919999999999</v>
      </c>
      <c r="EF407">
        <v>10.174609999999999</v>
      </c>
      <c r="EG407">
        <v>5649.6</v>
      </c>
      <c r="EH407">
        <v>0.3025736</v>
      </c>
      <c r="EI407">
        <v>18.965389999999999</v>
      </c>
      <c r="EJ407">
        <v>24.00468</v>
      </c>
      <c r="EK407">
        <v>13495.27</v>
      </c>
      <c r="EL407">
        <v>0.30584830000000002</v>
      </c>
      <c r="EM407">
        <v>19.92689</v>
      </c>
      <c r="EN407">
        <v>41.443730000000002</v>
      </c>
      <c r="EO407">
        <v>23527.360000000001</v>
      </c>
      <c r="EP407">
        <v>0.30924180000000001</v>
      </c>
      <c r="EQ407">
        <v>20.98367</v>
      </c>
      <c r="ER407">
        <v>54.309310000000004</v>
      </c>
      <c r="ES407">
        <v>31086.69</v>
      </c>
      <c r="ET407">
        <v>0.31288379999999999</v>
      </c>
      <c r="EU407">
        <v>21.871490000000001</v>
      </c>
      <c r="EV407">
        <v>55.754840000000002</v>
      </c>
      <c r="EW407">
        <v>32130.95</v>
      </c>
      <c r="EX407">
        <v>0.31668800000000003</v>
      </c>
      <c r="EY407">
        <v>21.884740000000001</v>
      </c>
      <c r="EZ407">
        <v>46.253369999999997</v>
      </c>
      <c r="FA407">
        <v>26796.560000000001</v>
      </c>
      <c r="FB407">
        <v>0.32110830000000001</v>
      </c>
      <c r="FC407">
        <v>21.091380000000001</v>
      </c>
      <c r="FD407">
        <v>31.914539999999999</v>
      </c>
      <c r="FE407">
        <v>18532.07</v>
      </c>
      <c r="FF407">
        <v>0.32576460000000002</v>
      </c>
      <c r="FG407">
        <v>20.137619999999998</v>
      </c>
      <c r="FH407">
        <v>18.80358</v>
      </c>
      <c r="FI407">
        <v>10927.38</v>
      </c>
      <c r="FJ407">
        <v>0.33082139999999999</v>
      </c>
      <c r="FK407">
        <v>19.425560000000001</v>
      </c>
      <c r="FL407">
        <v>9.7188510000000008</v>
      </c>
      <c r="FM407">
        <v>5638.17</v>
      </c>
      <c r="FN407">
        <v>0.33632060000000003</v>
      </c>
      <c r="FO407">
        <v>19.877739999999999</v>
      </c>
      <c r="FP407">
        <v>4.5196810000000003</v>
      </c>
      <c r="FQ407">
        <v>2611.3380000000002</v>
      </c>
      <c r="FR407">
        <v>0.34236240000000001</v>
      </c>
      <c r="FS407">
        <v>20.860479999999999</v>
      </c>
      <c r="FT407">
        <v>1.9432499999999999</v>
      </c>
      <c r="FU407">
        <v>1114.827</v>
      </c>
      <c r="FV407">
        <v>0.34938580000000002</v>
      </c>
      <c r="FW407">
        <v>21.852900000000002</v>
      </c>
      <c r="FX407">
        <v>0.79843750000000002</v>
      </c>
      <c r="FY407">
        <v>452.61360000000002</v>
      </c>
      <c r="FZ407">
        <v>0.35725449999999997</v>
      </c>
      <c r="GA407">
        <v>22.563099999999999</v>
      </c>
      <c r="GB407">
        <v>0.32733509999999999</v>
      </c>
      <c r="GC407">
        <v>182.2876</v>
      </c>
      <c r="GD407">
        <v>0.36599110000000001</v>
      </c>
      <c r="GE407">
        <v>22.34882</v>
      </c>
      <c r="GF407">
        <v>0.1448575</v>
      </c>
      <c r="GG407">
        <v>78.545519999999996</v>
      </c>
      <c r="GH407">
        <v>0.37572820000000001</v>
      </c>
      <c r="GI407">
        <v>21.53941</v>
      </c>
      <c r="GJ407">
        <v>7.6398049999999995E-2</v>
      </c>
      <c r="GK407">
        <v>39.953789999999998</v>
      </c>
      <c r="GL407">
        <v>0.37733349999999999</v>
      </c>
      <c r="GM407">
        <v>20.49042</v>
      </c>
      <c r="GN407">
        <v>5.05117E-2</v>
      </c>
      <c r="GO407">
        <v>25.62885</v>
      </c>
      <c r="GP407">
        <v>0.37880029999999998</v>
      </c>
      <c r="GQ407">
        <v>19.731369999999998</v>
      </c>
      <c r="GR407">
        <v>4.0164459999999999E-2</v>
      </c>
      <c r="GS407">
        <v>19.909089999999999</v>
      </c>
      <c r="GT407">
        <v>0.38031599999999999</v>
      </c>
      <c r="GU407">
        <v>19.468810000000001</v>
      </c>
      <c r="GV407">
        <v>3.5299499999999998E-2</v>
      </c>
      <c r="GW407">
        <v>17.193639999999998</v>
      </c>
      <c r="GX407">
        <v>0.38202930000000002</v>
      </c>
      <c r="GY407">
        <v>20.044450000000001</v>
      </c>
      <c r="GZ407" s="1">
        <v>3.2578950000000002E-2</v>
      </c>
      <c r="HA407">
        <v>15.631159999999999</v>
      </c>
      <c r="HB407">
        <v>0.38360729999999998</v>
      </c>
      <c r="HC407">
        <v>20.585740000000001</v>
      </c>
      <c r="HD407" s="1">
        <v>3.0827750000000001E-2</v>
      </c>
      <c r="HE407">
        <v>14.58611</v>
      </c>
      <c r="HF407">
        <v>0.38519399999999998</v>
      </c>
      <c r="HG407">
        <v>20.908239999999999</v>
      </c>
      <c r="HH407" s="1">
        <v>2.970834E-2</v>
      </c>
      <c r="HI407">
        <v>13.85802</v>
      </c>
      <c r="HJ407">
        <v>0.38724340000000002</v>
      </c>
      <c r="HK407">
        <v>20.554790000000001</v>
      </c>
      <c r="HL407">
        <v>2.921118E-2</v>
      </c>
      <c r="HM407">
        <v>13.410740000000001</v>
      </c>
      <c r="HN407">
        <v>0.38979750000000002</v>
      </c>
      <c r="HO407">
        <v>19.889869999999998</v>
      </c>
      <c r="HP407" s="1">
        <v>2.9212160000000001E-2</v>
      </c>
      <c r="HQ407">
        <v>13.17839</v>
      </c>
      <c r="HR407">
        <v>0.39266800000000002</v>
      </c>
      <c r="HS407">
        <v>19.111249999999998</v>
      </c>
      <c r="HT407" s="1">
        <v>2.9431450000000001E-2</v>
      </c>
      <c r="HU407">
        <v>13.034219999999999</v>
      </c>
      <c r="HV407">
        <v>0.39612330000000001</v>
      </c>
      <c r="HW407">
        <v>18.413599999999999</v>
      </c>
      <c r="HX407" s="1">
        <v>2.9584820000000001E-2</v>
      </c>
      <c r="HY407" s="1">
        <v>12.96308</v>
      </c>
      <c r="HZ407">
        <v>0.40041310000000002</v>
      </c>
      <c r="IA407">
        <v>18.093900000000001</v>
      </c>
      <c r="IB407" s="1">
        <v>2.9217280000000002E-2</v>
      </c>
      <c r="IC407" s="1">
        <v>12.73786</v>
      </c>
      <c r="ID407">
        <v>0.40561819999999998</v>
      </c>
      <c r="IE407">
        <v>18.320409999999999</v>
      </c>
      <c r="IF407" s="1">
        <v>2.8170000000000001E-2</v>
      </c>
      <c r="IG407" s="1">
        <v>12.19505</v>
      </c>
      <c r="IH407">
        <v>0.41137010000000002</v>
      </c>
      <c r="II407">
        <v>18.731670000000001</v>
      </c>
      <c r="IJ407" s="1">
        <v>2.6722340000000001E-2</v>
      </c>
      <c r="IK407" s="1">
        <v>11.47701</v>
      </c>
      <c r="IL407">
        <v>0.41789340000000003</v>
      </c>
      <c r="IM407">
        <v>19.179359999999999</v>
      </c>
      <c r="IN407" s="1">
        <v>2.5014729999999999E-2</v>
      </c>
      <c r="IO407" s="1">
        <v>10.65203</v>
      </c>
      <c r="IP407">
        <v>0.42541119999999999</v>
      </c>
      <c r="IQ407">
        <v>18.811489999999999</v>
      </c>
      <c r="IR407" s="1">
        <v>2.3153719999999999E-2</v>
      </c>
      <c r="IS407" s="1">
        <v>9.7576429999999998</v>
      </c>
      <c r="IT407">
        <v>0.43030069999999998</v>
      </c>
      <c r="IU407">
        <v>18.061879999999999</v>
      </c>
      <c r="IV407" s="1">
        <v>2.1342739999999999E-2</v>
      </c>
      <c r="IW407" s="1">
        <v>8.9240429999999993</v>
      </c>
      <c r="IX407">
        <v>0.43131890000000001</v>
      </c>
      <c r="IY407">
        <v>17.417349999999999</v>
      </c>
      <c r="IZ407" s="1">
        <v>1.964658E-2</v>
      </c>
      <c r="JA407" s="1">
        <v>8.1850120000000004</v>
      </c>
      <c r="JB407">
        <v>0.43242900000000001</v>
      </c>
      <c r="JC407">
        <v>17.05641</v>
      </c>
      <c r="JD407" s="1">
        <v>1.802115E-2</v>
      </c>
      <c r="JE407" s="1">
        <v>7.4850620000000001</v>
      </c>
      <c r="JF407">
        <v>0.43299359999999998</v>
      </c>
      <c r="JG407">
        <v>17.491720000000001</v>
      </c>
      <c r="JH407" s="1">
        <v>1.63746E-2</v>
      </c>
      <c r="JI407" s="1">
        <v>6.7873330000000003</v>
      </c>
      <c r="JJ407">
        <v>0.4349307</v>
      </c>
      <c r="JK407">
        <v>18.179960000000001</v>
      </c>
      <c r="JL407" s="1">
        <v>1.4935169999999999E-2</v>
      </c>
      <c r="JM407" s="1">
        <v>6.1661580000000002</v>
      </c>
      <c r="JN407">
        <v>0.43730609999999998</v>
      </c>
      <c r="JO407">
        <v>18.547619999999998</v>
      </c>
      <c r="JP407" s="1">
        <v>1.3528429999999999E-2</v>
      </c>
      <c r="JQ407" s="1">
        <v>5.5561150000000001</v>
      </c>
      <c r="JR407">
        <v>0.44058009999999997</v>
      </c>
      <c r="JS407">
        <v>19.019970000000001</v>
      </c>
      <c r="JT407" s="1">
        <v>1.2348919999999999E-2</v>
      </c>
      <c r="JU407" s="1">
        <v>5.0353919999999999</v>
      </c>
      <c r="JV407">
        <v>0.44442599999999999</v>
      </c>
      <c r="JW407">
        <v>18.854220000000002</v>
      </c>
      <c r="JX407" s="1">
        <v>1.1241320000000001E-2</v>
      </c>
      <c r="JY407" s="1">
        <v>4.5506390000000003</v>
      </c>
      <c r="JZ407">
        <v>0.44861390000000001</v>
      </c>
      <c r="KA407">
        <v>18.058450000000001</v>
      </c>
      <c r="KB407" s="1">
        <v>1.0293719999999999E-2</v>
      </c>
      <c r="KC407" s="1">
        <v>4.1303429999999999</v>
      </c>
      <c r="KD407">
        <v>0.45213140000000002</v>
      </c>
      <c r="KE407">
        <v>17.34599</v>
      </c>
      <c r="KF407" s="1">
        <v>9.4321390000000008E-3</v>
      </c>
      <c r="KG407" s="1">
        <v>3.7600690000000001</v>
      </c>
      <c r="KH407">
        <v>0.4555131</v>
      </c>
      <c r="KI407">
        <v>16.975940000000001</v>
      </c>
      <c r="KJ407" s="1">
        <v>8.6273919999999994E-3</v>
      </c>
      <c r="KK407" s="1">
        <v>3.418307</v>
      </c>
      <c r="KL407">
        <v>0.45904260000000002</v>
      </c>
      <c r="KM407">
        <v>17.787240000000001</v>
      </c>
      <c r="KN407" s="1">
        <v>7.9097779999999993E-3</v>
      </c>
      <c r="KO407" s="1">
        <v>3.114007</v>
      </c>
      <c r="KP407">
        <v>0.462785</v>
      </c>
      <c r="KQ407">
        <v>18.832740000000001</v>
      </c>
      <c r="KR407" s="1">
        <v>7.229264E-3</v>
      </c>
      <c r="KS407" s="1">
        <v>2.8298830000000001</v>
      </c>
      <c r="KT407">
        <v>0.46659210000000001</v>
      </c>
      <c r="KU407">
        <v>19.647169999999999</v>
      </c>
      <c r="KV407" s="1">
        <v>6.5669600000000002E-3</v>
      </c>
      <c r="KW407" s="1">
        <v>2.5542440000000002</v>
      </c>
      <c r="KX407">
        <v>0.4705548</v>
      </c>
      <c r="KY407">
        <v>20.262049999999999</v>
      </c>
      <c r="KZ407" s="1">
        <v>6.0176939999999996E-3</v>
      </c>
      <c r="LA407" s="1">
        <v>2.3242470000000002</v>
      </c>
      <c r="LB407">
        <v>0.4748655</v>
      </c>
      <c r="LC407">
        <v>19.922229999999999</v>
      </c>
      <c r="LD407" s="1">
        <v>5.5199009999999998E-3</v>
      </c>
      <c r="LE407" s="1">
        <v>2.1172399999999998</v>
      </c>
      <c r="LF407">
        <v>0.47896749999999999</v>
      </c>
      <c r="LG407">
        <v>19.112860000000001</v>
      </c>
      <c r="LH407" s="1">
        <v>5.0532889999999999E-3</v>
      </c>
      <c r="LI407" s="1">
        <v>1.9261010000000001</v>
      </c>
      <c r="LJ407">
        <v>0.48449769999999998</v>
      </c>
      <c r="LK407">
        <v>18.51558</v>
      </c>
      <c r="LL407" s="1">
        <v>4.6044689999999999E-3</v>
      </c>
      <c r="LM407" s="1">
        <v>1.740645</v>
      </c>
      <c r="LN407">
        <v>0.4902321</v>
      </c>
      <c r="LO407">
        <v>18.33587</v>
      </c>
      <c r="LP407" s="1">
        <v>4.1625819999999997E-3</v>
      </c>
      <c r="LQ407" s="1">
        <v>1.5606530000000001</v>
      </c>
      <c r="LR407">
        <v>0.49698500000000001</v>
      </c>
      <c r="LS407">
        <v>19.386279999999999</v>
      </c>
      <c r="LT407" s="1">
        <v>3.7281929999999999E-3</v>
      </c>
      <c r="LU407" s="1">
        <v>1.383883</v>
      </c>
      <c r="LV407">
        <v>0.50334350000000005</v>
      </c>
      <c r="LW407">
        <v>20.628520000000002</v>
      </c>
      <c r="LX407" s="1">
        <v>3.3014030000000001E-3</v>
      </c>
      <c r="LY407" s="1">
        <v>1.2145280000000001</v>
      </c>
      <c r="LZ407">
        <v>0.51008469999999995</v>
      </c>
      <c r="MA407">
        <v>21.750360000000001</v>
      </c>
      <c r="MB407" s="1">
        <v>2.8838280000000002E-3</v>
      </c>
      <c r="MC407" s="1">
        <v>1.0512539999999999</v>
      </c>
      <c r="MD407">
        <v>0.517594</v>
      </c>
      <c r="ME407">
        <v>22.364940000000001</v>
      </c>
      <c r="MF407" s="1">
        <v>2.4807269999999998E-3</v>
      </c>
      <c r="MG407" s="1">
        <v>0.89498480000000002</v>
      </c>
      <c r="MH407">
        <v>0.52530399999999999</v>
      </c>
      <c r="MI407">
        <v>21.984999999999999</v>
      </c>
      <c r="MJ407" s="1">
        <v>2.1006409999999999E-3</v>
      </c>
      <c r="MK407" s="1">
        <v>0.74962280000000003</v>
      </c>
      <c r="ML407">
        <v>0.53288970000000002</v>
      </c>
      <c r="MM407">
        <v>20.99859</v>
      </c>
      <c r="MN407" s="1">
        <v>1.7538199999999999E-3</v>
      </c>
      <c r="MO407" s="1">
        <v>0.61889130000000003</v>
      </c>
      <c r="MP407">
        <v>0.54035999999999995</v>
      </c>
      <c r="MQ407">
        <v>20.281089999999999</v>
      </c>
      <c r="MR407" s="1">
        <v>1.4553000000000001E-3</v>
      </c>
      <c r="MS407" s="1">
        <v>0.50769260000000005</v>
      </c>
      <c r="MT407">
        <v>0.54824110000000004</v>
      </c>
      <c r="MU407">
        <v>19.996420000000001</v>
      </c>
      <c r="MV407" s="1">
        <v>1.2118039999999999E-3</v>
      </c>
      <c r="MW407" s="1">
        <v>0.41729379999999999</v>
      </c>
      <c r="MX407">
        <v>0.55586829999999998</v>
      </c>
      <c r="MY407">
        <v>20.832409999999999</v>
      </c>
      <c r="MZ407" s="1">
        <v>1.0223560000000001E-3</v>
      </c>
      <c r="NA407" s="1">
        <v>0.34753070000000003</v>
      </c>
      <c r="NB407">
        <v>0.56460659999999996</v>
      </c>
      <c r="NC407">
        <v>21.067869999999999</v>
      </c>
      <c r="ND407" s="1">
        <v>8.810189E-4</v>
      </c>
      <c r="NE407" s="1">
        <v>0.29507339999999999</v>
      </c>
      <c r="NF407">
        <v>0.5730615</v>
      </c>
      <c r="NG407">
        <v>22.072420000000001</v>
      </c>
      <c r="NH407" s="1">
        <v>7.7388870000000005E-4</v>
      </c>
      <c r="NI407" s="1">
        <v>0.25559530000000003</v>
      </c>
      <c r="NJ407">
        <v>0.58203819999999995</v>
      </c>
      <c r="NK407">
        <v>22.619070000000001</v>
      </c>
      <c r="NL407" s="1">
        <v>6.9193029999999999E-4</v>
      </c>
      <c r="NM407" s="1">
        <v>0.22517709999999999</v>
      </c>
      <c r="NN407">
        <v>0.59026109999999998</v>
      </c>
      <c r="NO407">
        <v>22.27319</v>
      </c>
      <c r="NP407" s="1">
        <v>6.2657809999999996E-4</v>
      </c>
      <c r="NQ407" s="1">
        <v>0.20121939999999999</v>
      </c>
      <c r="NR407">
        <v>0.59821329999999995</v>
      </c>
      <c r="NS407">
        <v>21.399429999999999</v>
      </c>
      <c r="NT407" s="1">
        <v>5.7317710000000005E-4</v>
      </c>
      <c r="NU407" s="1">
        <v>0.1817455</v>
      </c>
      <c r="NV407">
        <v>0.60595100000000002</v>
      </c>
      <c r="NW407">
        <v>20.55782</v>
      </c>
      <c r="NX407" s="1">
        <v>5.2837399999999997E-4</v>
      </c>
      <c r="NY407" s="1">
        <v>0.16548199999999999</v>
      </c>
      <c r="NZ407">
        <v>0.61360840000000005</v>
      </c>
      <c r="OA407">
        <v>20.371300000000002</v>
      </c>
      <c r="OB407" s="1">
        <v>4.9058559999999997E-4</v>
      </c>
      <c r="OC407" s="1">
        <v>0.15176000000000001</v>
      </c>
      <c r="OD407">
        <v>0.62103649999999999</v>
      </c>
      <c r="OE407">
        <v>21.673400000000001</v>
      </c>
      <c r="OF407" s="1">
        <v>4.5845249999999999E-4</v>
      </c>
      <c r="OG407" s="1">
        <v>0.1401432</v>
      </c>
      <c r="OH407">
        <v>0.62823519999999999</v>
      </c>
      <c r="OI407">
        <v>23.15025</v>
      </c>
      <c r="OJ407" s="1">
        <v>4.3088970000000002E-4</v>
      </c>
      <c r="OK407" s="1">
        <v>0.13018560000000001</v>
      </c>
    </row>
    <row r="408" spans="1:401" x14ac:dyDescent="0.35">
      <c r="A408">
        <v>417</v>
      </c>
      <c r="B408" t="s">
        <v>4</v>
      </c>
      <c r="C408" t="s">
        <v>364</v>
      </c>
      <c r="D408" t="s">
        <v>415</v>
      </c>
      <c r="E408">
        <v>948.83019999999999</v>
      </c>
      <c r="F408">
        <v>0.30860850000000001</v>
      </c>
      <c r="G408">
        <v>17.39087</v>
      </c>
      <c r="H408">
        <v>0</v>
      </c>
      <c r="I408">
        <v>0</v>
      </c>
      <c r="J408">
        <v>0.30851630000000002</v>
      </c>
      <c r="K408">
        <v>18.005420000000001</v>
      </c>
      <c r="L408">
        <v>0</v>
      </c>
      <c r="M408">
        <v>0</v>
      </c>
      <c r="N408">
        <v>0.30838470000000001</v>
      </c>
      <c r="O408">
        <v>18.864730000000002</v>
      </c>
      <c r="P408">
        <v>0</v>
      </c>
      <c r="Q408">
        <v>0</v>
      </c>
      <c r="R408">
        <v>0.30824319999999999</v>
      </c>
      <c r="S408">
        <v>19.78782</v>
      </c>
      <c r="T408">
        <v>0</v>
      </c>
      <c r="U408">
        <v>0</v>
      </c>
      <c r="V408">
        <v>0.30812669999999998</v>
      </c>
      <c r="W408">
        <v>20.55574</v>
      </c>
      <c r="X408">
        <v>0</v>
      </c>
      <c r="Y408">
        <v>0</v>
      </c>
      <c r="Z408">
        <v>0.30791299999999999</v>
      </c>
      <c r="AA408">
        <v>20.676929999999999</v>
      </c>
      <c r="AB408">
        <v>0</v>
      </c>
      <c r="AC408">
        <v>0</v>
      </c>
      <c r="AD408">
        <v>0.30772250000000001</v>
      </c>
      <c r="AE408">
        <v>20.09093</v>
      </c>
      <c r="AF408">
        <v>0</v>
      </c>
      <c r="AG408">
        <v>0</v>
      </c>
      <c r="AH408">
        <v>0.30768040000000002</v>
      </c>
      <c r="AI408">
        <v>19.315989999999999</v>
      </c>
      <c r="AJ408">
        <v>0</v>
      </c>
      <c r="AK408">
        <v>0</v>
      </c>
      <c r="AL408">
        <v>0.30761319999999998</v>
      </c>
      <c r="AM408">
        <v>18.6523</v>
      </c>
      <c r="AN408">
        <v>0</v>
      </c>
      <c r="AO408">
        <v>0</v>
      </c>
      <c r="AP408">
        <v>0.30753950000000002</v>
      </c>
      <c r="AQ408">
        <v>18.990690000000001</v>
      </c>
      <c r="AR408">
        <v>0</v>
      </c>
      <c r="AS408">
        <v>0</v>
      </c>
      <c r="AT408">
        <v>0.30747859999999999</v>
      </c>
      <c r="AU408">
        <v>19.931229999999999</v>
      </c>
      <c r="AV408">
        <v>0</v>
      </c>
      <c r="AW408">
        <v>0</v>
      </c>
      <c r="AX408">
        <v>0.30740990000000001</v>
      </c>
      <c r="AY408">
        <v>20.990870000000001</v>
      </c>
      <c r="AZ408">
        <v>0</v>
      </c>
      <c r="BA408">
        <v>0</v>
      </c>
      <c r="BB408">
        <v>0.30734270000000002</v>
      </c>
      <c r="BC408">
        <v>21.8903</v>
      </c>
      <c r="BD408">
        <v>0</v>
      </c>
      <c r="BE408">
        <v>0</v>
      </c>
      <c r="BF408">
        <v>0.30747679999999999</v>
      </c>
      <c r="BG408">
        <v>21.897390000000001</v>
      </c>
      <c r="BH408">
        <v>0</v>
      </c>
      <c r="BI408">
        <v>0</v>
      </c>
      <c r="BJ408">
        <v>0.30757230000000002</v>
      </c>
      <c r="BK408">
        <v>21.231169999999999</v>
      </c>
      <c r="BL408">
        <v>0</v>
      </c>
      <c r="BM408">
        <v>0</v>
      </c>
      <c r="BN408">
        <v>0.30767250000000002</v>
      </c>
      <c r="BO408">
        <v>20.365410000000001</v>
      </c>
      <c r="BP408">
        <v>0</v>
      </c>
      <c r="BQ408">
        <v>0</v>
      </c>
      <c r="BR408">
        <v>0.30776789999999998</v>
      </c>
      <c r="BS408">
        <v>19.649180000000001</v>
      </c>
      <c r="BT408">
        <v>0</v>
      </c>
      <c r="BU408">
        <v>0</v>
      </c>
      <c r="BV408">
        <v>0.3077877</v>
      </c>
      <c r="BW408">
        <v>19.74267</v>
      </c>
      <c r="BX408">
        <v>0</v>
      </c>
      <c r="BY408">
        <v>0</v>
      </c>
      <c r="BZ408">
        <v>0.30788359999999998</v>
      </c>
      <c r="CA408">
        <v>19.992609999999999</v>
      </c>
      <c r="CB408">
        <v>0</v>
      </c>
      <c r="CC408">
        <v>0</v>
      </c>
      <c r="CD408">
        <v>0.30796689999999999</v>
      </c>
      <c r="CE408">
        <v>20.541779999999999</v>
      </c>
      <c r="CF408">
        <v>0</v>
      </c>
      <c r="CG408">
        <v>9.7299210000000005E-37</v>
      </c>
      <c r="CH408">
        <v>0.3080618</v>
      </c>
      <c r="CI408">
        <v>20.65992</v>
      </c>
      <c r="CJ408">
        <v>6.3789809999999997E-31</v>
      </c>
      <c r="CK408">
        <v>4.3529380000000003E-28</v>
      </c>
      <c r="CL408">
        <v>0.30811460000000002</v>
      </c>
      <c r="CM408">
        <v>20.345880000000001</v>
      </c>
      <c r="CN408" s="1">
        <v>1.0107779999999999E-24</v>
      </c>
      <c r="CO408" s="1">
        <v>6.8942139999999996E-22</v>
      </c>
      <c r="CP408">
        <v>0.30837429999999999</v>
      </c>
      <c r="CQ408">
        <v>19.774319999999999</v>
      </c>
      <c r="CR408" s="1">
        <v>1.5994019999999999E-18</v>
      </c>
      <c r="CS408" s="1">
        <v>1.083778E-15</v>
      </c>
      <c r="CT408">
        <v>0.30861179999999999</v>
      </c>
      <c r="CU408">
        <v>19.120999999999999</v>
      </c>
      <c r="CV408" s="1">
        <v>2.8523449999999998E-14</v>
      </c>
      <c r="CW408" s="1">
        <v>1.8746850000000001E-11</v>
      </c>
      <c r="CX408">
        <v>0.3087898</v>
      </c>
      <c r="CY408">
        <v>18.61692</v>
      </c>
      <c r="CZ408" s="1">
        <v>5.2430879999999998E-11</v>
      </c>
      <c r="DA408" s="1">
        <v>3.1598120000000001E-8</v>
      </c>
      <c r="DB408">
        <v>0.30899260000000001</v>
      </c>
      <c r="DC408">
        <v>18.917480000000001</v>
      </c>
      <c r="DD408" s="1">
        <v>2.089329E-8</v>
      </c>
      <c r="DE408" s="1">
        <v>1.235167E-5</v>
      </c>
      <c r="DF408">
        <v>0.309197</v>
      </c>
      <c r="DG408">
        <v>19.159130000000001</v>
      </c>
      <c r="DH408" s="1">
        <v>2.7562879999999999E-6</v>
      </c>
      <c r="DI408" s="1">
        <v>1.6305040000000001E-3</v>
      </c>
      <c r="DJ408">
        <v>0.30941590000000002</v>
      </c>
      <c r="DK408">
        <v>19.622990000000001</v>
      </c>
      <c r="DL408" s="1">
        <v>1.5162340000000001E-4</v>
      </c>
      <c r="DM408" s="1">
        <v>9.0264460000000005E-2</v>
      </c>
      <c r="DN408">
        <v>0.30959229999999999</v>
      </c>
      <c r="DO408">
        <v>19.96461</v>
      </c>
      <c r="DP408" s="1">
        <v>4.0341769999999999E-3</v>
      </c>
      <c r="DQ408" s="1">
        <v>2.4245679999999998</v>
      </c>
      <c r="DR408">
        <v>0.30971589999999999</v>
      </c>
      <c r="DS408">
        <v>19.87237</v>
      </c>
      <c r="DT408" s="1">
        <v>5.774522E-2</v>
      </c>
      <c r="DU408" s="1">
        <v>35.11242</v>
      </c>
      <c r="DV408">
        <v>0.30980669999999999</v>
      </c>
      <c r="DW408">
        <v>19.345220000000001</v>
      </c>
      <c r="DX408" s="1">
        <v>0.48482399999999998</v>
      </c>
      <c r="DY408">
        <v>298.02910000000003</v>
      </c>
      <c r="DZ408">
        <v>0.30985469999999998</v>
      </c>
      <c r="EA408">
        <v>18.65681</v>
      </c>
      <c r="EB408">
        <v>2.5543809999999998</v>
      </c>
      <c r="EC408">
        <v>1587.452</v>
      </c>
      <c r="ED408">
        <v>0.30979509999999999</v>
      </c>
      <c r="EE408">
        <v>18.248290000000001</v>
      </c>
      <c r="EF408">
        <v>8.9514580000000006</v>
      </c>
      <c r="EG408">
        <v>5620.7539999999999</v>
      </c>
      <c r="EH408">
        <v>0.3099712</v>
      </c>
      <c r="EI408">
        <v>18.957609999999999</v>
      </c>
      <c r="EJ408">
        <v>21.94387</v>
      </c>
      <c r="EK408">
        <v>13903.64</v>
      </c>
      <c r="EL408">
        <v>0.31146489999999999</v>
      </c>
      <c r="EM408">
        <v>19.896180000000001</v>
      </c>
      <c r="EN408">
        <v>39.265009999999997</v>
      </c>
      <c r="EO408">
        <v>25012.07</v>
      </c>
      <c r="EP408">
        <v>0.3130597</v>
      </c>
      <c r="EQ408">
        <v>20.95346</v>
      </c>
      <c r="ER408">
        <v>53.169989999999999</v>
      </c>
      <c r="ES408">
        <v>34000.39</v>
      </c>
      <c r="ET408">
        <v>0.31470320000000002</v>
      </c>
      <c r="EU408">
        <v>21.86861</v>
      </c>
      <c r="EV408">
        <v>56.237560000000002</v>
      </c>
      <c r="EW408">
        <v>36060.959999999999</v>
      </c>
      <c r="EX408">
        <v>0.31641219999999998</v>
      </c>
      <c r="EY408">
        <v>21.90408</v>
      </c>
      <c r="EZ408">
        <v>47.931249999999999</v>
      </c>
      <c r="FA408">
        <v>30788.11</v>
      </c>
      <c r="FB408">
        <v>0.31849280000000002</v>
      </c>
      <c r="FC408">
        <v>21.132960000000001</v>
      </c>
      <c r="FD408">
        <v>33.875839999999997</v>
      </c>
      <c r="FE408">
        <v>21817.4</v>
      </c>
      <c r="FF408">
        <v>0.32058340000000002</v>
      </c>
      <c r="FG408">
        <v>20.19594</v>
      </c>
      <c r="FH408">
        <v>20.383900000000001</v>
      </c>
      <c r="FI408">
        <v>13157.06</v>
      </c>
      <c r="FJ408">
        <v>0.32273420000000003</v>
      </c>
      <c r="FK408">
        <v>19.45609</v>
      </c>
      <c r="FL408">
        <v>10.72526</v>
      </c>
      <c r="FM408">
        <v>6929.7020000000002</v>
      </c>
      <c r="FN408">
        <v>0.32504559999999999</v>
      </c>
      <c r="FO408">
        <v>19.870619999999999</v>
      </c>
      <c r="FP408">
        <v>5.0605799999999999</v>
      </c>
      <c r="FQ408">
        <v>3269.652</v>
      </c>
      <c r="FR408">
        <v>0.32748460000000001</v>
      </c>
      <c r="FS408">
        <v>20.817589999999999</v>
      </c>
      <c r="FT408">
        <v>2.198785</v>
      </c>
      <c r="FU408">
        <v>1418.826</v>
      </c>
      <c r="FV408">
        <v>0.3304204</v>
      </c>
      <c r="FW408">
        <v>21.812080000000002</v>
      </c>
      <c r="FX408">
        <v>0.90862670000000001</v>
      </c>
      <c r="FY408">
        <v>583.91189999999995</v>
      </c>
      <c r="FZ408">
        <v>0.33355170000000001</v>
      </c>
      <c r="GA408">
        <v>22.552890000000001</v>
      </c>
      <c r="GB408">
        <v>0.37150139999999998</v>
      </c>
      <c r="GC408">
        <v>237.16990000000001</v>
      </c>
      <c r="GD408">
        <v>0.3369299</v>
      </c>
      <c r="GE408">
        <v>22.366060000000001</v>
      </c>
      <c r="GF408">
        <v>0.16176579999999999</v>
      </c>
      <c r="GG408">
        <v>102.11239999999999</v>
      </c>
      <c r="GH408">
        <v>0.34065859999999998</v>
      </c>
      <c r="GI408">
        <v>21.586780000000001</v>
      </c>
      <c r="GJ408">
        <v>8.2793259999999994E-2</v>
      </c>
      <c r="GK408">
        <v>51.372</v>
      </c>
      <c r="GL408">
        <v>0.34482360000000001</v>
      </c>
      <c r="GM408">
        <v>20.54532</v>
      </c>
      <c r="GN408">
        <v>5.2950949999999997E-2</v>
      </c>
      <c r="GO408">
        <v>32.214179999999999</v>
      </c>
      <c r="GP408">
        <v>0.34919159999999999</v>
      </c>
      <c r="GQ408">
        <v>19.767320000000002</v>
      </c>
      <c r="GR408">
        <v>4.1226779999999998E-2</v>
      </c>
      <c r="GS408">
        <v>24.6646</v>
      </c>
      <c r="GT408">
        <v>0.3538519</v>
      </c>
      <c r="GU408">
        <v>19.460100000000001</v>
      </c>
      <c r="GV408">
        <v>3.5861999999999998E-2</v>
      </c>
      <c r="GW408">
        <v>21.17745</v>
      </c>
      <c r="GX408">
        <v>0.35889549999999998</v>
      </c>
      <c r="GY408">
        <v>20.006309999999999</v>
      </c>
      <c r="GZ408" s="1">
        <v>3.2935939999999997E-2</v>
      </c>
      <c r="HA408">
        <v>19.230309999999999</v>
      </c>
      <c r="HB408">
        <v>0.36420789999999997</v>
      </c>
      <c r="HC408">
        <v>20.53585</v>
      </c>
      <c r="HD408" s="1">
        <v>3.1087159999999999E-2</v>
      </c>
      <c r="HE408">
        <v>17.958860000000001</v>
      </c>
      <c r="HF408">
        <v>0.3698883</v>
      </c>
      <c r="HG408">
        <v>20.885760000000001</v>
      </c>
      <c r="HH408" s="1">
        <v>2.9884529999999999E-2</v>
      </c>
      <c r="HI408">
        <v>17.080410000000001</v>
      </c>
      <c r="HJ408">
        <v>0.37645010000000001</v>
      </c>
      <c r="HK408">
        <v>20.555009999999999</v>
      </c>
      <c r="HL408" s="1">
        <v>2.932009E-2</v>
      </c>
      <c r="HM408">
        <v>16.557179999999999</v>
      </c>
      <c r="HN408">
        <v>0.38430160000000002</v>
      </c>
      <c r="HO408">
        <v>19.911239999999999</v>
      </c>
      <c r="HP408" s="1">
        <v>2.928008E-2</v>
      </c>
      <c r="HQ408">
        <v>16.311209999999999</v>
      </c>
      <c r="HR408">
        <v>0.39335290000000001</v>
      </c>
      <c r="HS408">
        <v>19.125389999999999</v>
      </c>
      <c r="HT408" s="1">
        <v>2.9494039999999999E-2</v>
      </c>
      <c r="HU408">
        <v>16.1998</v>
      </c>
      <c r="HV408">
        <v>0.3953991</v>
      </c>
      <c r="HW408">
        <v>18.37331</v>
      </c>
      <c r="HX408" s="1">
        <v>2.9618040000000002E-2</v>
      </c>
      <c r="HY408">
        <v>16.195430000000002</v>
      </c>
      <c r="HZ408">
        <v>0.39412649999999999</v>
      </c>
      <c r="IA408">
        <v>18.04214</v>
      </c>
      <c r="IB408" s="1">
        <v>2.9344479999999999E-2</v>
      </c>
      <c r="IC408">
        <v>16.079750000000001</v>
      </c>
      <c r="ID408">
        <v>0.3933992</v>
      </c>
      <c r="IE408">
        <v>18.245149999999999</v>
      </c>
      <c r="IF408" s="1">
        <v>2.8372290000000001E-2</v>
      </c>
      <c r="IG408" s="1">
        <v>15.55785</v>
      </c>
      <c r="IH408">
        <v>0.39261390000000002</v>
      </c>
      <c r="II408">
        <v>18.643630000000002</v>
      </c>
      <c r="IJ408" s="1">
        <v>2.6962259999999998E-2</v>
      </c>
      <c r="IK408" s="1">
        <v>14.790929999999999</v>
      </c>
      <c r="IL408">
        <v>0.39212350000000001</v>
      </c>
      <c r="IM408">
        <v>19.111529999999998</v>
      </c>
      <c r="IN408" s="1">
        <v>2.5286380000000001E-2</v>
      </c>
      <c r="IO408" s="1">
        <v>13.873430000000001</v>
      </c>
      <c r="IP408">
        <v>0.39225070000000001</v>
      </c>
      <c r="IQ408">
        <v>18.77525</v>
      </c>
      <c r="IR408" s="1">
        <v>2.342733E-2</v>
      </c>
      <c r="IS408" s="1">
        <v>12.835430000000001</v>
      </c>
      <c r="IT408">
        <v>0.39230680000000001</v>
      </c>
      <c r="IU408">
        <v>18.04148</v>
      </c>
      <c r="IV408" s="1">
        <v>2.1593370000000001E-2</v>
      </c>
      <c r="IW408" s="1">
        <v>11.81793</v>
      </c>
      <c r="IX408">
        <v>0.3923719</v>
      </c>
      <c r="IY408">
        <v>17.376390000000001</v>
      </c>
      <c r="IZ408" s="1">
        <v>1.987893E-2</v>
      </c>
      <c r="JA408" s="1">
        <v>10.86641</v>
      </c>
      <c r="JB408">
        <v>0.39245950000000002</v>
      </c>
      <c r="JC408">
        <v>16.990600000000001</v>
      </c>
      <c r="JD408" s="1">
        <v>1.825009E-2</v>
      </c>
      <c r="JE408" s="1">
        <v>9.9701690000000003</v>
      </c>
      <c r="JF408">
        <v>0.3922291</v>
      </c>
      <c r="JG408">
        <v>17.38261</v>
      </c>
      <c r="JH408" s="1">
        <v>1.6585880000000001E-2</v>
      </c>
      <c r="JI408" s="1">
        <v>9.065118</v>
      </c>
      <c r="JJ408">
        <v>0.39281110000000002</v>
      </c>
      <c r="JK408">
        <v>18.07565</v>
      </c>
      <c r="JL408" s="1">
        <v>1.514193E-2</v>
      </c>
      <c r="JM408" s="1">
        <v>8.2666280000000008</v>
      </c>
      <c r="JN408">
        <v>0.3938565</v>
      </c>
      <c r="JO408">
        <v>18.456009999999999</v>
      </c>
      <c r="JP408" s="1">
        <v>1.3714209999999999E-2</v>
      </c>
      <c r="JQ408" s="1">
        <v>7.4716839999999998</v>
      </c>
      <c r="JR408">
        <v>0.39548430000000001</v>
      </c>
      <c r="JS408">
        <v>18.939299999999999</v>
      </c>
      <c r="JT408" s="1">
        <v>1.250976E-2</v>
      </c>
      <c r="JU408" s="1">
        <v>6.7891060000000003</v>
      </c>
      <c r="JV408">
        <v>0.39733940000000001</v>
      </c>
      <c r="JW408">
        <v>18.822420000000001</v>
      </c>
      <c r="JX408" s="1">
        <v>1.139283E-2</v>
      </c>
      <c r="JY408" s="1">
        <v>6.1611079999999996</v>
      </c>
      <c r="JZ408">
        <v>0.39973379999999997</v>
      </c>
      <c r="KA408">
        <v>18.031410000000001</v>
      </c>
      <c r="KB408" s="1">
        <v>1.042595E-2</v>
      </c>
      <c r="KC408" s="1">
        <v>5.608784</v>
      </c>
      <c r="KD408">
        <v>0.40150370000000002</v>
      </c>
      <c r="KE408">
        <v>17.308879999999998</v>
      </c>
      <c r="KF408" s="1">
        <v>9.5538029999999996E-3</v>
      </c>
      <c r="KG408" s="1">
        <v>5.1230029999999998</v>
      </c>
      <c r="KH408">
        <v>0.40310829999999997</v>
      </c>
      <c r="KI408">
        <v>16.90438</v>
      </c>
      <c r="KJ408" s="1">
        <v>8.7377140000000006E-3</v>
      </c>
      <c r="KK408" s="1">
        <v>4.6728610000000002</v>
      </c>
      <c r="KL408">
        <v>0.40490009999999999</v>
      </c>
      <c r="KM408">
        <v>17.683969999999999</v>
      </c>
      <c r="KN408" s="1">
        <v>8.0103329999999997E-3</v>
      </c>
      <c r="KO408" s="1">
        <v>4.2703550000000003</v>
      </c>
      <c r="KP408">
        <v>0.40650180000000002</v>
      </c>
      <c r="KQ408">
        <v>18.749279999999999</v>
      </c>
      <c r="KR408" s="1">
        <v>7.3251779999999999E-3</v>
      </c>
      <c r="KS408" s="1">
        <v>3.8974069999999998</v>
      </c>
      <c r="KT408">
        <v>0.40828029999999998</v>
      </c>
      <c r="KU408">
        <v>19.586200000000002</v>
      </c>
      <c r="KV408" s="1">
        <v>6.6535559999999997E-3</v>
      </c>
      <c r="KW408" s="1">
        <v>3.5312809999999999</v>
      </c>
      <c r="KX408">
        <v>0.41012460000000001</v>
      </c>
      <c r="KY408">
        <v>20.206469999999999</v>
      </c>
      <c r="KZ408" s="1">
        <v>6.0906780000000004E-3</v>
      </c>
      <c r="LA408" s="1">
        <v>3.2224200000000001</v>
      </c>
      <c r="LB408">
        <v>0.41234979999999999</v>
      </c>
      <c r="LC408">
        <v>19.892150000000001</v>
      </c>
      <c r="LD408" s="1">
        <v>5.5886970000000001E-3</v>
      </c>
      <c r="LE408" s="1">
        <v>2.9470000000000001</v>
      </c>
      <c r="LF408">
        <v>0.41415489999999999</v>
      </c>
      <c r="LG408">
        <v>19.05442</v>
      </c>
      <c r="LH408" s="1">
        <v>5.1173140000000004E-3</v>
      </c>
      <c r="LI408" s="1">
        <v>2.6925979999999998</v>
      </c>
      <c r="LJ408">
        <v>0.41679620000000001</v>
      </c>
      <c r="LK408">
        <v>18.442799999999998</v>
      </c>
      <c r="LL408" s="1">
        <v>4.6662350000000003E-3</v>
      </c>
      <c r="LM408" s="1">
        <v>2.446844</v>
      </c>
      <c r="LN408">
        <v>0.41952739999999999</v>
      </c>
      <c r="LO408">
        <v>18.231449999999999</v>
      </c>
      <c r="LP408" s="1">
        <v>4.2225780000000003E-3</v>
      </c>
      <c r="LQ408" s="1">
        <v>2.2064159999999999</v>
      </c>
      <c r="LR408">
        <v>0.42335050000000002</v>
      </c>
      <c r="LS408">
        <v>19.279720000000001</v>
      </c>
      <c r="LT408" s="1">
        <v>3.7899740000000002E-3</v>
      </c>
      <c r="LU408" s="1">
        <v>1.970332</v>
      </c>
      <c r="LV408">
        <v>0.42642730000000001</v>
      </c>
      <c r="LW408">
        <v>20.531829999999999</v>
      </c>
      <c r="LX408" s="1">
        <v>3.3602319999999999E-3</v>
      </c>
      <c r="LY408" s="1">
        <v>1.740469</v>
      </c>
      <c r="LZ408">
        <v>0.42970350000000002</v>
      </c>
      <c r="MA408">
        <v>21.67991</v>
      </c>
      <c r="MB408" s="1">
        <v>2.9402550000000001E-3</v>
      </c>
      <c r="MC408" s="1">
        <v>1.517261</v>
      </c>
      <c r="MD408">
        <v>0.43359330000000001</v>
      </c>
      <c r="ME408">
        <v>22.317509999999999</v>
      </c>
      <c r="MF408" s="1">
        <v>2.5342680000000001E-3</v>
      </c>
      <c r="MG408" s="1">
        <v>1.30132</v>
      </c>
      <c r="MH408">
        <v>0.4376063</v>
      </c>
      <c r="MI408">
        <v>21.9619</v>
      </c>
      <c r="MJ408" s="1">
        <v>2.1484310000000001E-3</v>
      </c>
      <c r="MK408" s="1">
        <v>1.097423</v>
      </c>
      <c r="ML408">
        <v>0.44199699999999997</v>
      </c>
      <c r="MM408">
        <v>20.960260000000002</v>
      </c>
      <c r="MN408" s="1">
        <v>1.796015E-3</v>
      </c>
      <c r="MO408" s="1">
        <v>0.9119022</v>
      </c>
      <c r="MP408">
        <v>0.44637589999999999</v>
      </c>
      <c r="MQ408">
        <v>20.22194</v>
      </c>
      <c r="MR408" s="1">
        <v>1.4906030000000001E-3</v>
      </c>
      <c r="MS408" s="1">
        <v>0.75183180000000005</v>
      </c>
      <c r="MT408">
        <v>0.45116109999999998</v>
      </c>
      <c r="MU408">
        <v>19.901869999999999</v>
      </c>
      <c r="MV408" s="1">
        <v>1.2397479999999999E-3</v>
      </c>
      <c r="MW408" s="1">
        <v>0.62020730000000002</v>
      </c>
      <c r="MX408">
        <v>0.45577649999999997</v>
      </c>
      <c r="MY408">
        <v>20.741040000000002</v>
      </c>
      <c r="MZ408" s="1">
        <v>1.0435799999999999E-3</v>
      </c>
      <c r="NA408" s="1">
        <v>0.51773769999999997</v>
      </c>
      <c r="NB408">
        <v>0.46100360000000001</v>
      </c>
      <c r="NC408">
        <v>20.995619999999999</v>
      </c>
      <c r="ND408" s="1">
        <v>8.9686200000000001E-4</v>
      </c>
      <c r="NE408" s="1">
        <v>0.44053330000000002</v>
      </c>
      <c r="NF408">
        <v>0.46603929999999999</v>
      </c>
      <c r="NG408">
        <v>22.009910000000001</v>
      </c>
      <c r="NH408" s="1">
        <v>7.8600730000000002E-4</v>
      </c>
      <c r="NI408" s="1">
        <v>0.38239810000000002</v>
      </c>
      <c r="NJ408">
        <v>0.47180610000000001</v>
      </c>
      <c r="NK408">
        <v>22.61234</v>
      </c>
      <c r="NL408" s="1">
        <v>7.0165129999999996E-4</v>
      </c>
      <c r="NM408" s="1">
        <v>0.33788550000000001</v>
      </c>
      <c r="NN408">
        <v>0.47691650000000002</v>
      </c>
      <c r="NO408">
        <v>22.293579999999999</v>
      </c>
      <c r="NP408" s="1">
        <v>6.3433990000000002E-4</v>
      </c>
      <c r="NQ408" s="1">
        <v>0.30275289999999999</v>
      </c>
      <c r="NR408">
        <v>0.48197889999999999</v>
      </c>
      <c r="NS408">
        <v>21.415980000000001</v>
      </c>
      <c r="NT408" s="1">
        <v>5.7958110000000005E-4</v>
      </c>
      <c r="NU408" s="1">
        <v>0.27421420000000002</v>
      </c>
      <c r="NV408">
        <v>0.48712739999999999</v>
      </c>
      <c r="NW408">
        <v>20.56297</v>
      </c>
      <c r="NX408" s="1">
        <v>5.3377109999999998E-4</v>
      </c>
      <c r="NY408" s="1">
        <v>0.25030839999999999</v>
      </c>
      <c r="NZ408">
        <v>0.49241859999999998</v>
      </c>
      <c r="OA408">
        <v>20.32591</v>
      </c>
      <c r="OB408" s="1">
        <v>4.9513029999999998E-4</v>
      </c>
      <c r="OC408" s="1">
        <v>0.23004559999999999</v>
      </c>
      <c r="OD408">
        <v>0.49761820000000001</v>
      </c>
      <c r="OE408">
        <v>21.625499999999999</v>
      </c>
      <c r="OF408" s="1">
        <v>4.623157E-4</v>
      </c>
      <c r="OG408" s="1">
        <v>0.2128543</v>
      </c>
      <c r="OH408">
        <v>0.50286529999999996</v>
      </c>
      <c r="OI408">
        <v>23.12875</v>
      </c>
      <c r="OJ408" s="1">
        <v>4.3421829999999999E-4</v>
      </c>
      <c r="OK408" s="1">
        <v>0.198078</v>
      </c>
    </row>
    <row r="409" spans="1:401" x14ac:dyDescent="0.35">
      <c r="A409">
        <v>418</v>
      </c>
      <c r="B409" t="s">
        <v>4</v>
      </c>
      <c r="C409" t="s">
        <v>364</v>
      </c>
      <c r="D409" t="s">
        <v>416</v>
      </c>
      <c r="E409">
        <v>908.84349999999995</v>
      </c>
      <c r="F409">
        <v>0.59424969999999999</v>
      </c>
      <c r="G409">
        <v>17.373550000000002</v>
      </c>
      <c r="H409">
        <v>0</v>
      </c>
      <c r="I409">
        <v>0</v>
      </c>
      <c r="J409">
        <v>0.59451200000000004</v>
      </c>
      <c r="K409">
        <v>17.962140000000002</v>
      </c>
      <c r="L409">
        <v>0</v>
      </c>
      <c r="M409">
        <v>0</v>
      </c>
      <c r="N409">
        <v>0.59470429999999996</v>
      </c>
      <c r="O409">
        <v>18.798729999999999</v>
      </c>
      <c r="P409">
        <v>0</v>
      </c>
      <c r="Q409">
        <v>0</v>
      </c>
      <c r="R409">
        <v>0.59494670000000005</v>
      </c>
      <c r="S409">
        <v>19.718050000000002</v>
      </c>
      <c r="T409">
        <v>0</v>
      </c>
      <c r="U409">
        <v>0</v>
      </c>
      <c r="V409">
        <v>0.59515960000000001</v>
      </c>
      <c r="W409">
        <v>20.50215</v>
      </c>
      <c r="X409">
        <v>0</v>
      </c>
      <c r="Y409">
        <v>0</v>
      </c>
      <c r="Z409">
        <v>0.59536129999999998</v>
      </c>
      <c r="AA409">
        <v>20.647300000000001</v>
      </c>
      <c r="AB409">
        <v>0</v>
      </c>
      <c r="AC409">
        <v>0</v>
      </c>
      <c r="AD409">
        <v>0.5956823</v>
      </c>
      <c r="AE409">
        <v>20.07967</v>
      </c>
      <c r="AF409">
        <v>0</v>
      </c>
      <c r="AG409">
        <v>0</v>
      </c>
      <c r="AH409">
        <v>0.59633639999999999</v>
      </c>
      <c r="AI409">
        <v>19.313510000000001</v>
      </c>
      <c r="AJ409">
        <v>0</v>
      </c>
      <c r="AK409">
        <v>0</v>
      </c>
      <c r="AL409">
        <v>0.59737629999999997</v>
      </c>
      <c r="AM409">
        <v>18.643350000000002</v>
      </c>
      <c r="AN409">
        <v>0</v>
      </c>
      <c r="AO409">
        <v>0</v>
      </c>
      <c r="AP409">
        <v>0.60069170000000005</v>
      </c>
      <c r="AQ409">
        <v>18.956299999999999</v>
      </c>
      <c r="AR409">
        <v>0</v>
      </c>
      <c r="AS409">
        <v>0</v>
      </c>
      <c r="AT409">
        <v>0.60410450000000004</v>
      </c>
      <c r="AU409">
        <v>19.868780000000001</v>
      </c>
      <c r="AV409">
        <v>0</v>
      </c>
      <c r="AW409">
        <v>0</v>
      </c>
      <c r="AX409">
        <v>0.60757510000000003</v>
      </c>
      <c r="AY409">
        <v>20.914560000000002</v>
      </c>
      <c r="AZ409">
        <v>0</v>
      </c>
      <c r="BA409">
        <v>0</v>
      </c>
      <c r="BB409">
        <v>0.61113150000000005</v>
      </c>
      <c r="BC409">
        <v>21.829820000000002</v>
      </c>
      <c r="BD409">
        <v>0</v>
      </c>
      <c r="BE409">
        <v>0</v>
      </c>
      <c r="BF409">
        <v>0.61541590000000002</v>
      </c>
      <c r="BG409">
        <v>21.883019999999998</v>
      </c>
      <c r="BH409">
        <v>0</v>
      </c>
      <c r="BI409">
        <v>0</v>
      </c>
      <c r="BJ409">
        <v>0.61958939999999996</v>
      </c>
      <c r="BK409">
        <v>21.237169999999999</v>
      </c>
      <c r="BL409">
        <v>0</v>
      </c>
      <c r="BM409">
        <v>0</v>
      </c>
      <c r="BN409">
        <v>0.62376390000000004</v>
      </c>
      <c r="BO409">
        <v>20.389220000000002</v>
      </c>
      <c r="BP409">
        <v>0</v>
      </c>
      <c r="BQ409">
        <v>0</v>
      </c>
      <c r="BR409">
        <v>0.628077</v>
      </c>
      <c r="BS409">
        <v>19.65626</v>
      </c>
      <c r="BT409">
        <v>0</v>
      </c>
      <c r="BU409">
        <v>0</v>
      </c>
      <c r="BV409">
        <v>0.63232480000000002</v>
      </c>
      <c r="BW409">
        <v>19.710660000000001</v>
      </c>
      <c r="BX409">
        <v>0</v>
      </c>
      <c r="BY409">
        <v>0</v>
      </c>
      <c r="BZ409">
        <v>0.63670680000000002</v>
      </c>
      <c r="CA409">
        <v>19.94219</v>
      </c>
      <c r="CB409">
        <v>0</v>
      </c>
      <c r="CC409">
        <v>0</v>
      </c>
      <c r="CD409">
        <v>0.64112749999999996</v>
      </c>
      <c r="CE409">
        <v>20.481480000000001</v>
      </c>
      <c r="CF409">
        <v>0</v>
      </c>
      <c r="CG409">
        <v>9.5416510000000007E-38</v>
      </c>
      <c r="CH409">
        <v>0.64562310000000001</v>
      </c>
      <c r="CI409">
        <v>20.620339999999999</v>
      </c>
      <c r="CJ409">
        <v>3.2811720000000001E-31</v>
      </c>
      <c r="CK409">
        <v>8.4651859999999999E-29</v>
      </c>
      <c r="CL409">
        <v>0.65006269999999999</v>
      </c>
      <c r="CM409">
        <v>20.333570000000002</v>
      </c>
      <c r="CN409" s="1">
        <v>4.7346470000000003E-25</v>
      </c>
      <c r="CO409" s="1">
        <v>1.163874E-22</v>
      </c>
      <c r="CP409">
        <v>0.65484120000000001</v>
      </c>
      <c r="CQ409">
        <v>19.781880000000001</v>
      </c>
      <c r="CR409" s="1">
        <v>8.8407090000000005E-19</v>
      </c>
      <c r="CS409" s="1">
        <v>2.3805909999999998E-16</v>
      </c>
      <c r="CT409">
        <v>0.65951369999999998</v>
      </c>
      <c r="CU409">
        <v>19.129960000000001</v>
      </c>
      <c r="CV409" s="1">
        <v>1.7731989999999999E-14</v>
      </c>
      <c r="CW409" s="1">
        <v>5.1135930000000003E-12</v>
      </c>
      <c r="CX409">
        <v>0.66409750000000001</v>
      </c>
      <c r="CY409">
        <v>18.611750000000001</v>
      </c>
      <c r="CZ409" s="1">
        <v>3.2869950000000002E-11</v>
      </c>
      <c r="DA409" s="1">
        <v>9.8231950000000006E-9</v>
      </c>
      <c r="DB409">
        <v>0.66868930000000004</v>
      </c>
      <c r="DC409">
        <v>18.880220000000001</v>
      </c>
      <c r="DD409" s="1">
        <v>1.371672E-8</v>
      </c>
      <c r="DE409" s="1">
        <v>4.2144389999999999E-6</v>
      </c>
      <c r="DF409">
        <v>0.67320239999999998</v>
      </c>
      <c r="DG409">
        <v>19.114000000000001</v>
      </c>
      <c r="DH409" s="1">
        <v>1.9054129999999999E-6</v>
      </c>
      <c r="DI409" s="1">
        <v>5.9982030000000003E-4</v>
      </c>
      <c r="DJ409">
        <v>0.67774380000000001</v>
      </c>
      <c r="DK409">
        <v>19.571190000000001</v>
      </c>
      <c r="DL409" s="1">
        <v>1.1023540000000001E-4</v>
      </c>
      <c r="DM409" s="1">
        <v>3.5375629999999998E-2</v>
      </c>
      <c r="DN409">
        <v>0.68213900000000005</v>
      </c>
      <c r="DO409">
        <v>19.92915</v>
      </c>
      <c r="DP409" s="1">
        <v>3.076741E-3</v>
      </c>
      <c r="DQ409" s="1">
        <v>1.0040480000000001</v>
      </c>
      <c r="DR409">
        <v>0.68646589999999996</v>
      </c>
      <c r="DS409">
        <v>19.86402</v>
      </c>
      <c r="DT409" s="1">
        <v>4.6065399999999999E-2</v>
      </c>
      <c r="DU409" s="1">
        <v>15.26769</v>
      </c>
      <c r="DV409">
        <v>0.69074179999999996</v>
      </c>
      <c r="DW409">
        <v>19.35106</v>
      </c>
      <c r="DX409" s="1">
        <v>0.40327089999999999</v>
      </c>
      <c r="DY409">
        <v>135.35390000000001</v>
      </c>
      <c r="DZ409">
        <v>0.69502980000000003</v>
      </c>
      <c r="EA409">
        <v>18.67332</v>
      </c>
      <c r="EB409" s="1">
        <v>2.2083400000000002</v>
      </c>
      <c r="EC409">
        <v>749.59469999999999</v>
      </c>
      <c r="ED409">
        <v>0.69925599999999999</v>
      </c>
      <c r="EE409">
        <v>18.238299999999999</v>
      </c>
      <c r="EF409" s="1">
        <v>8.0190099999999997</v>
      </c>
      <c r="EG409">
        <v>2748.3739999999998</v>
      </c>
      <c r="EH409">
        <v>0.70359300000000002</v>
      </c>
      <c r="EI409">
        <v>18.902609999999999</v>
      </c>
      <c r="EJ409">
        <v>20.307600000000001</v>
      </c>
      <c r="EK409">
        <v>7017.1670000000004</v>
      </c>
      <c r="EL409">
        <v>0.70809820000000001</v>
      </c>
      <c r="EM409">
        <v>19.825389999999999</v>
      </c>
      <c r="EN409">
        <v>37.442779999999999</v>
      </c>
      <c r="EO409">
        <v>13028.37</v>
      </c>
      <c r="EP409">
        <v>0.71285050000000005</v>
      </c>
      <c r="EQ409">
        <v>20.869630000000001</v>
      </c>
      <c r="ER409">
        <v>52.102849999999997</v>
      </c>
      <c r="ES409">
        <v>18225.669999999998</v>
      </c>
      <c r="ET409">
        <v>0.71784320000000001</v>
      </c>
      <c r="EU409">
        <v>21.812180000000001</v>
      </c>
      <c r="EV409">
        <v>56.455979999999997</v>
      </c>
      <c r="EW409">
        <v>19834.47</v>
      </c>
      <c r="EX409">
        <v>0.72255020000000003</v>
      </c>
      <c r="EY409">
        <v>21.89404</v>
      </c>
      <c r="EZ409">
        <v>49.224870000000003</v>
      </c>
      <c r="FA409">
        <v>17347.009999999998</v>
      </c>
      <c r="FB409">
        <v>0.72079800000000005</v>
      </c>
      <c r="FC409">
        <v>21.13936</v>
      </c>
      <c r="FD409">
        <v>35.479039999999998</v>
      </c>
      <c r="FE409">
        <v>12589.79</v>
      </c>
      <c r="FF409">
        <v>0.71863080000000001</v>
      </c>
      <c r="FG409">
        <v>20.22383</v>
      </c>
      <c r="FH409">
        <v>21.723569999999999</v>
      </c>
      <c r="FI409">
        <v>7760.8639999999996</v>
      </c>
      <c r="FJ409">
        <v>0.71615390000000001</v>
      </c>
      <c r="FK409">
        <v>19.446480000000001</v>
      </c>
      <c r="FL409">
        <v>11.601190000000001</v>
      </c>
      <c r="FM409">
        <v>4169.0360000000001</v>
      </c>
      <c r="FN409">
        <v>0.71351059999999999</v>
      </c>
      <c r="FO409">
        <v>19.808050000000001</v>
      </c>
      <c r="FP409">
        <v>5.5413629999999996</v>
      </c>
      <c r="FQ409">
        <v>2002.021</v>
      </c>
      <c r="FR409">
        <v>0.71053449999999996</v>
      </c>
      <c r="FS409">
        <v>20.71237</v>
      </c>
      <c r="FT409">
        <v>2.4300760000000001</v>
      </c>
      <c r="FU409">
        <v>882.01390000000004</v>
      </c>
      <c r="FV409">
        <v>0.70791099999999996</v>
      </c>
      <c r="FW409">
        <v>21.714030000000001</v>
      </c>
      <c r="FX409">
        <v>1.010184</v>
      </c>
      <c r="FY409">
        <v>367.56509999999997</v>
      </c>
      <c r="FZ409">
        <v>0.70473609999999998</v>
      </c>
      <c r="GA409">
        <v>22.49128</v>
      </c>
      <c r="GB409">
        <v>0.41281079999999998</v>
      </c>
      <c r="GC409">
        <v>150.29089999999999</v>
      </c>
      <c r="GD409">
        <v>0.701318</v>
      </c>
      <c r="GE409">
        <v>22.353149999999999</v>
      </c>
      <c r="GF409">
        <v>0.17773079999999999</v>
      </c>
      <c r="GG409">
        <v>64.523319999999998</v>
      </c>
      <c r="GH409">
        <v>0.69793059999999996</v>
      </c>
      <c r="GI409">
        <v>21.592099999999999</v>
      </c>
      <c r="GJ409">
        <v>8.8865879999999994E-2</v>
      </c>
      <c r="GK409">
        <v>32.021299999999997</v>
      </c>
      <c r="GL409">
        <v>0.6949362</v>
      </c>
      <c r="GM409">
        <v>20.568919999999999</v>
      </c>
      <c r="GN409">
        <v>5.5314219999999997E-2</v>
      </c>
      <c r="GO409">
        <v>19.739360000000001</v>
      </c>
      <c r="GP409">
        <v>0.69192489999999995</v>
      </c>
      <c r="GQ409">
        <v>19.767330000000001</v>
      </c>
      <c r="GR409">
        <v>4.2253829999999999E-2</v>
      </c>
      <c r="GS409">
        <v>14.966760000000001</v>
      </c>
      <c r="GT409">
        <v>0.68874060000000004</v>
      </c>
      <c r="GU409">
        <v>19.414819999999999</v>
      </c>
      <c r="GV409">
        <v>3.6403089999999999E-2</v>
      </c>
      <c r="GW409">
        <v>12.845980000000001</v>
      </c>
      <c r="GX409">
        <v>0.68560140000000003</v>
      </c>
      <c r="GY409">
        <v>19.922840000000001</v>
      </c>
      <c r="GZ409" s="1">
        <v>3.3277679999999997E-2</v>
      </c>
      <c r="HA409">
        <v>11.721069999999999</v>
      </c>
      <c r="HB409">
        <v>0.68231900000000001</v>
      </c>
      <c r="HC409">
        <v>20.437429999999999</v>
      </c>
      <c r="HD409" s="1">
        <v>3.133793E-2</v>
      </c>
      <c r="HE409">
        <v>11.02643</v>
      </c>
      <c r="HF409">
        <v>0.67849230000000005</v>
      </c>
      <c r="HG409">
        <v>20.816839999999999</v>
      </c>
      <c r="HH409" s="1">
        <v>3.0070019999999999E-2</v>
      </c>
      <c r="HI409">
        <v>10.57586</v>
      </c>
      <c r="HJ409">
        <v>0.67503150000000001</v>
      </c>
      <c r="HK409">
        <v>20.525960000000001</v>
      </c>
      <c r="HL409" s="1">
        <v>2.9428889999999999E-2</v>
      </c>
      <c r="HM409">
        <v>10.342040000000001</v>
      </c>
      <c r="HN409">
        <v>0.67189310000000002</v>
      </c>
      <c r="HO409">
        <v>19.89573</v>
      </c>
      <c r="HP409" s="1">
        <v>2.9344970000000001E-2</v>
      </c>
      <c r="HQ409">
        <v>10.298640000000001</v>
      </c>
      <c r="HR409">
        <v>0.66830100000000003</v>
      </c>
      <c r="HS409">
        <v>19.107430000000001</v>
      </c>
      <c r="HT409" s="1">
        <v>2.9546389999999999E-2</v>
      </c>
      <c r="HU409">
        <v>10.36636</v>
      </c>
      <c r="HV409">
        <v>0.66427990000000003</v>
      </c>
      <c r="HW409">
        <v>18.319279999999999</v>
      </c>
      <c r="HX409" s="1">
        <v>2.9650510000000001E-2</v>
      </c>
      <c r="HY409">
        <v>10.409990000000001</v>
      </c>
      <c r="HZ409">
        <v>0.66032250000000003</v>
      </c>
      <c r="IA409">
        <v>17.968419999999998</v>
      </c>
      <c r="IB409" s="1">
        <v>2.9466559999999999E-2</v>
      </c>
      <c r="IC409" s="1">
        <v>10.358599999999999</v>
      </c>
      <c r="ID409">
        <v>0.65695150000000002</v>
      </c>
      <c r="IE409">
        <v>18.144909999999999</v>
      </c>
      <c r="IF409" s="1">
        <v>2.8574559999999999E-2</v>
      </c>
      <c r="IG409" s="1">
        <v>10.04711</v>
      </c>
      <c r="IH409">
        <v>0.65341159999999998</v>
      </c>
      <c r="II409">
        <v>18.527660000000001</v>
      </c>
      <c r="IJ409" s="1">
        <v>2.7205030000000002E-2</v>
      </c>
      <c r="IK409" s="1">
        <v>9.5654959999999996</v>
      </c>
      <c r="IL409">
        <v>0.65030679999999996</v>
      </c>
      <c r="IM409">
        <v>19.01211</v>
      </c>
      <c r="IN409" s="1">
        <v>2.5559660000000001E-2</v>
      </c>
      <c r="IO409" s="1">
        <v>8.9790310000000009</v>
      </c>
      <c r="IP409">
        <v>0.64831970000000005</v>
      </c>
      <c r="IQ409">
        <v>18.723870000000002</v>
      </c>
      <c r="IR409" s="1">
        <v>2.371353E-2</v>
      </c>
      <c r="IS409" s="1">
        <v>8.3263350000000003</v>
      </c>
      <c r="IT409">
        <v>0.64604649999999997</v>
      </c>
      <c r="IU409">
        <v>18.00779</v>
      </c>
      <c r="IV409" s="1">
        <v>2.18736E-2</v>
      </c>
      <c r="IW409" s="1">
        <v>7.6914410000000002</v>
      </c>
      <c r="IX409">
        <v>0.64380910000000002</v>
      </c>
      <c r="IY409">
        <v>17.326630000000002</v>
      </c>
      <c r="IZ409" s="1">
        <v>2.0137410000000001E-2</v>
      </c>
      <c r="JA409" s="1">
        <v>7.0905269999999998</v>
      </c>
      <c r="JB409">
        <v>0.64153780000000005</v>
      </c>
      <c r="JC409">
        <v>16.912680000000002</v>
      </c>
      <c r="JD409" s="1">
        <v>1.850154E-2</v>
      </c>
      <c r="JE409" s="1">
        <v>6.5271910000000002</v>
      </c>
      <c r="JF409">
        <v>0.63895199999999996</v>
      </c>
      <c r="JG409">
        <v>17.253209999999999</v>
      </c>
      <c r="JH409" s="1">
        <v>1.6828940000000001E-2</v>
      </c>
      <c r="JI409" s="1">
        <v>5.9539939999999998</v>
      </c>
      <c r="JJ409">
        <v>0.63712939999999996</v>
      </c>
      <c r="JK409">
        <v>17.94191</v>
      </c>
      <c r="JL409" s="1">
        <v>1.53706E-2</v>
      </c>
      <c r="JM409" s="1">
        <v>5.4471619999999996</v>
      </c>
      <c r="JN409">
        <v>0.63609490000000002</v>
      </c>
      <c r="JO409">
        <v>18.335460000000001</v>
      </c>
      <c r="JP409" s="1">
        <v>1.39259E-2</v>
      </c>
      <c r="JQ409" s="1">
        <v>4.9395800000000003</v>
      </c>
      <c r="JR409">
        <v>0.63582740000000004</v>
      </c>
      <c r="JS409">
        <v>18.821000000000002</v>
      </c>
      <c r="JT409" s="1">
        <v>1.2689529999999999E-2</v>
      </c>
      <c r="JU409" s="1">
        <v>4.4975740000000002</v>
      </c>
      <c r="JV409">
        <v>0.6358414</v>
      </c>
      <c r="JW409">
        <v>18.766470000000002</v>
      </c>
      <c r="JX409" s="1">
        <v>1.1562299999999999E-2</v>
      </c>
      <c r="JY409" s="1">
        <v>4.0973160000000002</v>
      </c>
      <c r="JZ409">
        <v>0.63629480000000005</v>
      </c>
      <c r="KA409">
        <v>17.99887</v>
      </c>
      <c r="KB409" s="1">
        <v>1.057162E-2</v>
      </c>
      <c r="KC409" s="1">
        <v>3.742029</v>
      </c>
      <c r="KD409">
        <v>0.63632630000000001</v>
      </c>
      <c r="KE409">
        <v>17.265280000000001</v>
      </c>
      <c r="KF409" s="1">
        <v>9.6874400000000003E-3</v>
      </c>
      <c r="KG409" s="1">
        <v>3.4278279999999999</v>
      </c>
      <c r="KH409">
        <v>0.63602930000000002</v>
      </c>
      <c r="KI409">
        <v>16.825420000000001</v>
      </c>
      <c r="KJ409" s="1">
        <v>8.8602990000000003E-3</v>
      </c>
      <c r="KK409" s="1">
        <v>3.1359849999999998</v>
      </c>
      <c r="KL409">
        <v>0.63611050000000002</v>
      </c>
      <c r="KM409">
        <v>17.556280000000001</v>
      </c>
      <c r="KN409" s="1">
        <v>8.1232769999999999E-3</v>
      </c>
      <c r="KO409" s="1">
        <v>2.8745069999999999</v>
      </c>
      <c r="KP409">
        <v>0.63563550000000002</v>
      </c>
      <c r="KQ409">
        <v>18.630880000000001</v>
      </c>
      <c r="KR409" s="1">
        <v>7.4332039999999997E-3</v>
      </c>
      <c r="KS409" s="1">
        <v>2.6334879999999998</v>
      </c>
      <c r="KT409">
        <v>0.63527659999999997</v>
      </c>
      <c r="KU409">
        <v>19.492529999999999</v>
      </c>
      <c r="KV409" s="1">
        <v>6.7539749999999997E-3</v>
      </c>
      <c r="KW409" s="1">
        <v>2.3951769999999999</v>
      </c>
      <c r="KX409">
        <v>0.63496600000000003</v>
      </c>
      <c r="KY409">
        <v>20.12087</v>
      </c>
      <c r="KZ409" s="1">
        <v>6.175753E-3</v>
      </c>
      <c r="LA409" s="1">
        <v>2.1908729999999998</v>
      </c>
      <c r="LB409">
        <v>0.63538930000000005</v>
      </c>
      <c r="LC409">
        <v>19.85952</v>
      </c>
      <c r="LD409" s="1">
        <v>5.6690689999999997E-3</v>
      </c>
      <c r="LE409" s="1">
        <v>2.0105870000000001</v>
      </c>
      <c r="LF409">
        <v>0.63471880000000003</v>
      </c>
      <c r="LG409">
        <v>18.994990000000001</v>
      </c>
      <c r="LH409" s="1">
        <v>5.1918390000000002E-3</v>
      </c>
      <c r="LI409" s="1">
        <v>1.8439719999999999</v>
      </c>
      <c r="LJ409">
        <v>0.63468650000000004</v>
      </c>
      <c r="LK409">
        <v>18.365089999999999</v>
      </c>
      <c r="LL409" s="1">
        <v>4.7356500000000001E-3</v>
      </c>
      <c r="LM409" s="1">
        <v>1.6831659999999999</v>
      </c>
      <c r="LN409">
        <v>0.63518719999999995</v>
      </c>
      <c r="LO409">
        <v>18.1099</v>
      </c>
      <c r="LP409" s="1">
        <v>4.2904110000000001E-3</v>
      </c>
      <c r="LQ409" s="1">
        <v>1.525242</v>
      </c>
      <c r="LR409">
        <v>0.6361985</v>
      </c>
      <c r="LS409">
        <v>19.146909999999998</v>
      </c>
      <c r="LT409" s="1">
        <v>3.8580649999999999E-3</v>
      </c>
      <c r="LU409" s="1">
        <v>1.371947</v>
      </c>
      <c r="LV409">
        <v>0.63640759999999996</v>
      </c>
      <c r="LW409">
        <v>20.40213</v>
      </c>
      <c r="LX409" s="1">
        <v>3.425179E-3</v>
      </c>
      <c r="LY409" s="1">
        <v>1.2187269999999999</v>
      </c>
      <c r="LZ409">
        <v>0.63681239999999995</v>
      </c>
      <c r="MA409">
        <v>21.578810000000001</v>
      </c>
      <c r="MB409" s="1">
        <v>3.0029660000000001E-3</v>
      </c>
      <c r="MC409" s="1">
        <v>1.069043</v>
      </c>
      <c r="MD409">
        <v>0.63807519999999995</v>
      </c>
      <c r="ME409">
        <v>22.249960000000002</v>
      </c>
      <c r="MF409" s="1">
        <v>2.594533E-3</v>
      </c>
      <c r="MG409" s="1">
        <v>0.92304870000000006</v>
      </c>
      <c r="MH409">
        <v>0.63927460000000003</v>
      </c>
      <c r="MI409">
        <v>21.94922</v>
      </c>
      <c r="MJ409" s="1">
        <v>2.203708E-3</v>
      </c>
      <c r="MK409" s="1">
        <v>0.78355529999999995</v>
      </c>
      <c r="ML409">
        <v>0.64089320000000005</v>
      </c>
      <c r="MM409">
        <v>20.942740000000001</v>
      </c>
      <c r="MN409" s="1">
        <v>1.845352E-3</v>
      </c>
      <c r="MO409" s="1">
        <v>0.65523430000000005</v>
      </c>
      <c r="MP409">
        <v>0.64282729999999999</v>
      </c>
      <c r="MQ409">
        <v>20.180569999999999</v>
      </c>
      <c r="MR409" s="1">
        <v>1.532381E-3</v>
      </c>
      <c r="MS409" s="1">
        <v>0.54271150000000001</v>
      </c>
      <c r="MT409">
        <v>0.64516929999999995</v>
      </c>
      <c r="MU409">
        <v>19.808789999999998</v>
      </c>
      <c r="MV409" s="1">
        <v>1.2731579999999999E-3</v>
      </c>
      <c r="MW409" s="1">
        <v>0.4491772</v>
      </c>
      <c r="MX409">
        <v>0.64739049999999998</v>
      </c>
      <c r="MY409">
        <v>20.635539999999999</v>
      </c>
      <c r="MZ409" s="1">
        <v>1.069274E-3</v>
      </c>
      <c r="NA409" s="1">
        <v>0.37572830000000002</v>
      </c>
      <c r="NB409">
        <v>0.64994090000000004</v>
      </c>
      <c r="NC409">
        <v>20.90034</v>
      </c>
      <c r="ND409" s="1">
        <v>9.154667E-4</v>
      </c>
      <c r="NE409" s="1">
        <v>0.31995820000000003</v>
      </c>
      <c r="NF409">
        <v>0.65323390000000003</v>
      </c>
      <c r="NG409">
        <v>21.898299999999999</v>
      </c>
      <c r="NH409" s="1">
        <v>8.0040549999999997E-4</v>
      </c>
      <c r="NI409" s="1">
        <v>0.27805580000000002</v>
      </c>
      <c r="NJ409">
        <v>0.65639630000000004</v>
      </c>
      <c r="NK409">
        <v>22.576329999999999</v>
      </c>
      <c r="NL409" s="1">
        <v>7.1304449999999998E-4</v>
      </c>
      <c r="NM409" s="1">
        <v>0.24629980000000001</v>
      </c>
      <c r="NN409">
        <v>0.65902720000000004</v>
      </c>
      <c r="NO409">
        <v>22.318660000000001</v>
      </c>
      <c r="NP409" s="1">
        <v>6.434686E-4</v>
      </c>
      <c r="NQ409" s="1">
        <v>0.2210616</v>
      </c>
      <c r="NR409">
        <v>0.66181380000000001</v>
      </c>
      <c r="NS409">
        <v>21.442799999999998</v>
      </c>
      <c r="NT409" s="1">
        <v>5.8715549999999997E-4</v>
      </c>
      <c r="NU409" s="1">
        <v>0.20059969999999999</v>
      </c>
      <c r="NV409">
        <v>0.66503230000000002</v>
      </c>
      <c r="NW409">
        <v>20.57882</v>
      </c>
      <c r="NX409" s="1">
        <v>5.4020939999999996E-4</v>
      </c>
      <c r="NY409" s="1">
        <v>0.18344360000000001</v>
      </c>
      <c r="NZ409">
        <v>0.66866230000000004</v>
      </c>
      <c r="OA409">
        <v>20.273230000000002</v>
      </c>
      <c r="OB409" s="1">
        <v>5.0060429999999997E-4</v>
      </c>
      <c r="OC409" s="1">
        <v>0.16889290000000001</v>
      </c>
      <c r="OD409">
        <v>0.67240200000000006</v>
      </c>
      <c r="OE409">
        <v>21.53595</v>
      </c>
      <c r="OF409" s="1">
        <v>4.6698969999999998E-4</v>
      </c>
      <c r="OG409" s="1">
        <v>0.1565058</v>
      </c>
      <c r="OH409">
        <v>0.67635330000000005</v>
      </c>
      <c r="OI409">
        <v>23.058540000000001</v>
      </c>
      <c r="OJ409" s="1">
        <v>4.3827260000000001E-4</v>
      </c>
      <c r="OK409" s="1">
        <v>0.14584800000000001</v>
      </c>
    </row>
    <row r="410" spans="1:401" x14ac:dyDescent="0.35">
      <c r="A410">
        <v>419</v>
      </c>
      <c r="B410" t="s">
        <v>4</v>
      </c>
      <c r="C410" t="s">
        <v>364</v>
      </c>
      <c r="D410" t="s">
        <v>417</v>
      </c>
      <c r="E410">
        <v>701.4393</v>
      </c>
      <c r="F410">
        <v>0.91745290000000002</v>
      </c>
      <c r="G410">
        <v>17.32732</v>
      </c>
      <c r="H410">
        <v>0</v>
      </c>
      <c r="I410">
        <v>0</v>
      </c>
      <c r="J410">
        <v>0.91517230000000005</v>
      </c>
      <c r="K410">
        <v>17.853090000000002</v>
      </c>
      <c r="L410">
        <v>0</v>
      </c>
      <c r="M410">
        <v>0</v>
      </c>
      <c r="N410">
        <v>0.91283709999999996</v>
      </c>
      <c r="O410">
        <v>18.66422</v>
      </c>
      <c r="P410">
        <v>0</v>
      </c>
      <c r="Q410">
        <v>0</v>
      </c>
      <c r="R410">
        <v>0.91064849999999997</v>
      </c>
      <c r="S410">
        <v>19.576070000000001</v>
      </c>
      <c r="T410">
        <v>0</v>
      </c>
      <c r="U410">
        <v>0</v>
      </c>
      <c r="V410">
        <v>0.90840350000000003</v>
      </c>
      <c r="W410">
        <v>20.382339999999999</v>
      </c>
      <c r="X410">
        <v>0</v>
      </c>
      <c r="Y410">
        <v>0</v>
      </c>
      <c r="Z410">
        <v>0.90608359999999999</v>
      </c>
      <c r="AA410">
        <v>20.593119999999999</v>
      </c>
      <c r="AB410">
        <v>0</v>
      </c>
      <c r="AC410">
        <v>0</v>
      </c>
      <c r="AD410">
        <v>0.90413710000000003</v>
      </c>
      <c r="AE410">
        <v>20.066739999999999</v>
      </c>
      <c r="AF410">
        <v>0</v>
      </c>
      <c r="AG410">
        <v>0</v>
      </c>
      <c r="AH410">
        <v>0.90262969999999998</v>
      </c>
      <c r="AI410">
        <v>19.319959999999998</v>
      </c>
      <c r="AJ410">
        <v>0</v>
      </c>
      <c r="AK410">
        <v>0</v>
      </c>
      <c r="AL410">
        <v>0.90088020000000002</v>
      </c>
      <c r="AM410">
        <v>18.622820000000001</v>
      </c>
      <c r="AN410">
        <v>0</v>
      </c>
      <c r="AO410">
        <v>0</v>
      </c>
      <c r="AP410">
        <v>0.89908379999999999</v>
      </c>
      <c r="AQ410">
        <v>18.863389999999999</v>
      </c>
      <c r="AR410">
        <v>0</v>
      </c>
      <c r="AS410">
        <v>0</v>
      </c>
      <c r="AT410">
        <v>0.89732429999999996</v>
      </c>
      <c r="AU410">
        <v>19.72439</v>
      </c>
      <c r="AV410">
        <v>0</v>
      </c>
      <c r="AW410">
        <v>0</v>
      </c>
      <c r="AX410">
        <v>0.89559599999999995</v>
      </c>
      <c r="AY410">
        <v>20.755680000000002</v>
      </c>
      <c r="AZ410">
        <v>0</v>
      </c>
      <c r="BA410">
        <v>0</v>
      </c>
      <c r="BB410">
        <v>0.89390950000000002</v>
      </c>
      <c r="BC410">
        <v>21.693000000000001</v>
      </c>
      <c r="BD410">
        <v>0</v>
      </c>
      <c r="BE410">
        <v>0</v>
      </c>
      <c r="BF410">
        <v>0.89262770000000002</v>
      </c>
      <c r="BG410">
        <v>21.837499999999999</v>
      </c>
      <c r="BH410">
        <v>0</v>
      </c>
      <c r="BI410">
        <v>0</v>
      </c>
      <c r="BJ410">
        <v>0.89129449999999999</v>
      </c>
      <c r="BK410">
        <v>21.241610000000001</v>
      </c>
      <c r="BL410">
        <v>0</v>
      </c>
      <c r="BM410">
        <v>0</v>
      </c>
      <c r="BN410">
        <v>0.88987309999999997</v>
      </c>
      <c r="BO410">
        <v>20.41825</v>
      </c>
      <c r="BP410">
        <v>0</v>
      </c>
      <c r="BQ410">
        <v>0</v>
      </c>
      <c r="BR410">
        <v>0.88853179999999998</v>
      </c>
      <c r="BS410">
        <v>19.659040000000001</v>
      </c>
      <c r="BT410">
        <v>0</v>
      </c>
      <c r="BU410">
        <v>0</v>
      </c>
      <c r="BV410">
        <v>0.88706510000000005</v>
      </c>
      <c r="BW410">
        <v>19.63618</v>
      </c>
      <c r="BX410">
        <v>0</v>
      </c>
      <c r="BY410">
        <v>0</v>
      </c>
      <c r="BZ410">
        <v>0.8857102</v>
      </c>
      <c r="CA410">
        <v>19.857099999999999</v>
      </c>
      <c r="CB410">
        <v>0</v>
      </c>
      <c r="CC410">
        <v>0</v>
      </c>
      <c r="CD410">
        <v>0.88434170000000001</v>
      </c>
      <c r="CE410">
        <v>20.370570000000001</v>
      </c>
      <c r="CF410">
        <v>0</v>
      </c>
      <c r="CG410">
        <v>1.3467429999999999E-38</v>
      </c>
      <c r="CH410">
        <v>0.88298299999999996</v>
      </c>
      <c r="CI410">
        <v>20.554099999999998</v>
      </c>
      <c r="CJ410">
        <v>1.279709E-31</v>
      </c>
      <c r="CK410">
        <v>2.5192089999999999E-29</v>
      </c>
      <c r="CL410">
        <v>0.8816425</v>
      </c>
      <c r="CM410">
        <v>20.303809999999999</v>
      </c>
      <c r="CN410" s="1">
        <v>1.5870920000000001E-25</v>
      </c>
      <c r="CO410" s="1">
        <v>3.026526E-23</v>
      </c>
      <c r="CP410">
        <v>0.88060130000000003</v>
      </c>
      <c r="CQ410">
        <v>19.78614</v>
      </c>
      <c r="CR410" s="1">
        <v>3.9524470000000002E-19</v>
      </c>
      <c r="CS410" s="1">
        <v>8.2073850000000005E-17</v>
      </c>
      <c r="CT410">
        <v>0.87984479999999998</v>
      </c>
      <c r="CU410">
        <v>19.14386</v>
      </c>
      <c r="CV410" s="1">
        <v>9.6560990000000002E-15</v>
      </c>
      <c r="CW410" s="1">
        <v>2.2066900000000002E-12</v>
      </c>
      <c r="CX410">
        <v>0.87893379999999999</v>
      </c>
      <c r="CY410">
        <v>18.60445</v>
      </c>
      <c r="CZ410" s="1">
        <v>1.990216E-11</v>
      </c>
      <c r="DA410" s="1">
        <v>4.8245259999999996E-9</v>
      </c>
      <c r="DB410">
        <v>0.87809150000000002</v>
      </c>
      <c r="DC410">
        <v>18.798639999999999</v>
      </c>
      <c r="DD410" s="1">
        <v>8.9810750000000002E-9</v>
      </c>
      <c r="DE410" s="1">
        <v>2.2822529999999999E-6</v>
      </c>
      <c r="DF410">
        <v>0.87730490000000005</v>
      </c>
      <c r="DG410">
        <v>19.042359999999999</v>
      </c>
      <c r="DH410" s="1">
        <v>1.3305579999999999E-6</v>
      </c>
      <c r="DI410" s="1">
        <v>3.526782E-4</v>
      </c>
      <c r="DJ410">
        <v>0.87659960000000003</v>
      </c>
      <c r="DK410">
        <v>19.471119999999999</v>
      </c>
      <c r="DL410" s="1">
        <v>8.1321459999999994E-5</v>
      </c>
      <c r="DM410" s="1">
        <v>2.235032E-2</v>
      </c>
      <c r="DN410">
        <v>0.87581500000000001</v>
      </c>
      <c r="DO410">
        <v>19.856739999999999</v>
      </c>
      <c r="DP410" s="1">
        <v>2.382197E-3</v>
      </c>
      <c r="DQ410" s="1">
        <v>0.67682140000000002</v>
      </c>
      <c r="DR410">
        <v>0.87498149999999997</v>
      </c>
      <c r="DS410">
        <v>19.841709999999999</v>
      </c>
      <c r="DT410" s="1">
        <v>3.7249980000000002E-2</v>
      </c>
      <c r="DU410" s="1">
        <v>10.923679999999999</v>
      </c>
      <c r="DV410">
        <v>0.8740348</v>
      </c>
      <c r="DW410">
        <v>19.360620000000001</v>
      </c>
      <c r="DX410" s="1">
        <v>0.3391439</v>
      </c>
      <c r="DY410">
        <v>102.33329999999999</v>
      </c>
      <c r="DZ410">
        <v>0.87296810000000002</v>
      </c>
      <c r="EA410">
        <v>18.70101</v>
      </c>
      <c r="EB410" s="1">
        <v>1.924749</v>
      </c>
      <c r="EC410">
        <v>596.73249999999996</v>
      </c>
      <c r="ED410">
        <v>0.87169810000000003</v>
      </c>
      <c r="EE410">
        <v>18.21838</v>
      </c>
      <c r="EF410" s="1">
        <v>7.2211259999999999</v>
      </c>
      <c r="EG410">
        <v>2296.2910000000002</v>
      </c>
      <c r="EH410">
        <v>0.87021459999999995</v>
      </c>
      <c r="EI410">
        <v>18.799569999999999</v>
      </c>
      <c r="EJ410">
        <v>18.83783</v>
      </c>
      <c r="EK410">
        <v>6135.4989999999998</v>
      </c>
      <c r="EL410">
        <v>0.86851750000000005</v>
      </c>
      <c r="EM410">
        <v>19.703880000000002</v>
      </c>
      <c r="EN410">
        <v>35.699890000000003</v>
      </c>
      <c r="EO410">
        <v>11896.09</v>
      </c>
      <c r="EP410">
        <v>0.86688699999999996</v>
      </c>
      <c r="EQ410">
        <v>20.719190000000001</v>
      </c>
      <c r="ER410">
        <v>50.947629999999997</v>
      </c>
      <c r="ES410">
        <v>17341.099999999999</v>
      </c>
      <c r="ET410">
        <v>0.86531559999999996</v>
      </c>
      <c r="EU410">
        <v>21.70035</v>
      </c>
      <c r="EV410">
        <v>56.642130000000002</v>
      </c>
      <c r="EW410">
        <v>19649.060000000001</v>
      </c>
      <c r="EX410">
        <v>0.86365479999999994</v>
      </c>
      <c r="EY410">
        <v>21.87959</v>
      </c>
      <c r="EZ410">
        <v>50.33625</v>
      </c>
      <c r="FA410">
        <v>17817.89</v>
      </c>
      <c r="FB410">
        <v>0.86200589999999999</v>
      </c>
      <c r="FC410">
        <v>21.167000000000002</v>
      </c>
      <c r="FD410">
        <v>36.973759999999999</v>
      </c>
      <c r="FE410">
        <v>13313.83</v>
      </c>
      <c r="FF410">
        <v>0.86000169999999998</v>
      </c>
      <c r="FG410">
        <v>20.2807</v>
      </c>
      <c r="FH410">
        <v>23.03276</v>
      </c>
      <c r="FI410">
        <v>8430.1170000000002</v>
      </c>
      <c r="FJ410">
        <v>0.85771359999999996</v>
      </c>
      <c r="FK410">
        <v>19.451049999999999</v>
      </c>
      <c r="FL410">
        <v>12.48836</v>
      </c>
      <c r="FM410">
        <v>4638.598</v>
      </c>
      <c r="FN410">
        <v>0.85522350000000003</v>
      </c>
      <c r="FO410">
        <v>19.72354</v>
      </c>
      <c r="FP410">
        <v>6.0424829999999998</v>
      </c>
      <c r="FQ410">
        <v>2274.5709999999999</v>
      </c>
      <c r="FR410">
        <v>0.85247669999999998</v>
      </c>
      <c r="FS410">
        <v>20.564070000000001</v>
      </c>
      <c r="FT410">
        <v>2.6770499999999999</v>
      </c>
      <c r="FU410">
        <v>1019.447</v>
      </c>
      <c r="FV410">
        <v>0.84997140000000004</v>
      </c>
      <c r="FW410">
        <v>21.55405</v>
      </c>
      <c r="FX410">
        <v>1.1197239999999999</v>
      </c>
      <c r="FY410">
        <v>430.11040000000003</v>
      </c>
      <c r="FZ410">
        <v>0.84841509999999998</v>
      </c>
      <c r="GA410">
        <v>22.38043</v>
      </c>
      <c r="GB410">
        <v>0.4580921</v>
      </c>
      <c r="GC410">
        <v>176.73330000000001</v>
      </c>
      <c r="GD410">
        <v>0.84673030000000005</v>
      </c>
      <c r="GE410">
        <v>22.335180000000001</v>
      </c>
      <c r="GF410">
        <v>0.19539119999999999</v>
      </c>
      <c r="GG410">
        <v>75.091300000000004</v>
      </c>
      <c r="GH410">
        <v>0.84518159999999998</v>
      </c>
      <c r="GI410">
        <v>21.616859999999999</v>
      </c>
      <c r="GJ410">
        <v>9.556858E-2</v>
      </c>
      <c r="GK410">
        <v>36.176360000000003</v>
      </c>
      <c r="GL410">
        <v>0.84416530000000001</v>
      </c>
      <c r="GM410">
        <v>20.624179999999999</v>
      </c>
      <c r="GN410">
        <v>5.788857E-2</v>
      </c>
      <c r="GO410">
        <v>21.445959999999999</v>
      </c>
      <c r="GP410">
        <v>0.84322660000000005</v>
      </c>
      <c r="GQ410">
        <v>19.789339999999999</v>
      </c>
      <c r="GR410">
        <v>4.331658E-2</v>
      </c>
      <c r="GS410">
        <v>15.770160000000001</v>
      </c>
      <c r="GT410">
        <v>0.84212670000000001</v>
      </c>
      <c r="GU410">
        <v>19.374919999999999</v>
      </c>
      <c r="GV410">
        <v>3.6919649999999998E-2</v>
      </c>
      <c r="GW410">
        <v>13.329409999999999</v>
      </c>
      <c r="GX410">
        <v>0.84118099999999996</v>
      </c>
      <c r="GY410">
        <v>19.800699999999999</v>
      </c>
      <c r="GZ410" s="1">
        <v>3.3577540000000003E-2</v>
      </c>
      <c r="HA410">
        <v>12.086639999999999</v>
      </c>
      <c r="HB410">
        <v>0.840167</v>
      </c>
      <c r="HC410">
        <v>20.293230000000001</v>
      </c>
      <c r="HD410" s="1">
        <v>3.1537490000000001E-2</v>
      </c>
      <c r="HE410">
        <v>11.34562</v>
      </c>
      <c r="HF410">
        <v>0.83866799999999997</v>
      </c>
      <c r="HG410">
        <v>20.712070000000001</v>
      </c>
      <c r="HH410" s="1">
        <v>3.0194849999999999E-2</v>
      </c>
      <c r="HI410">
        <v>10.87068</v>
      </c>
      <c r="HJ410">
        <v>0.83777740000000001</v>
      </c>
      <c r="HK410">
        <v>20.475370000000002</v>
      </c>
      <c r="HL410" s="1">
        <v>2.9491090000000001E-2</v>
      </c>
      <c r="HM410">
        <v>10.62017</v>
      </c>
      <c r="HN410">
        <v>0.83741469999999996</v>
      </c>
      <c r="HO410">
        <v>19.89734</v>
      </c>
      <c r="HP410" s="1">
        <v>2.9359E-2</v>
      </c>
      <c r="HQ410">
        <v>10.572979999999999</v>
      </c>
      <c r="HR410">
        <v>0.83650210000000003</v>
      </c>
      <c r="HS410">
        <v>19.114889999999999</v>
      </c>
      <c r="HT410" s="1">
        <v>2.953867E-2</v>
      </c>
      <c r="HU410">
        <v>10.65629</v>
      </c>
      <c r="HV410">
        <v>0.83519540000000003</v>
      </c>
      <c r="HW410">
        <v>18.307040000000001</v>
      </c>
      <c r="HX410" s="1">
        <v>2.96551E-2</v>
      </c>
      <c r="HY410" s="1">
        <v>10.736190000000001</v>
      </c>
      <c r="HZ410">
        <v>0.83430970000000004</v>
      </c>
      <c r="IA410">
        <v>17.9008</v>
      </c>
      <c r="IB410" s="1">
        <v>2.9542100000000002E-2</v>
      </c>
      <c r="IC410" s="1">
        <v>10.74602</v>
      </c>
      <c r="ID410">
        <v>0.83427359999999995</v>
      </c>
      <c r="IE410">
        <v>18.028469999999999</v>
      </c>
      <c r="IF410" s="1">
        <v>2.8728170000000001E-2</v>
      </c>
      <c r="IG410" s="1">
        <v>10.506489999999999</v>
      </c>
      <c r="IH410">
        <v>0.83461430000000003</v>
      </c>
      <c r="II410">
        <v>18.385149999999999</v>
      </c>
      <c r="IJ410" s="1">
        <v>2.7395300000000001E-2</v>
      </c>
      <c r="IK410" s="1">
        <v>10.06367</v>
      </c>
      <c r="IL410">
        <v>0.83594250000000003</v>
      </c>
      <c r="IM410">
        <v>18.879280000000001</v>
      </c>
      <c r="IN410" s="1">
        <v>2.5789309999999999E-2</v>
      </c>
      <c r="IO410" s="1">
        <v>9.5058690000000006</v>
      </c>
      <c r="IP410">
        <v>0.83509149999999999</v>
      </c>
      <c r="IQ410">
        <v>18.68045</v>
      </c>
      <c r="IR410" s="1">
        <v>2.3945500000000002E-2</v>
      </c>
      <c r="IS410" s="1">
        <v>8.8650819999999992</v>
      </c>
      <c r="IT410">
        <v>0.83144779999999996</v>
      </c>
      <c r="IU410">
        <v>18.00996</v>
      </c>
      <c r="IV410" s="1">
        <v>2.210471E-2</v>
      </c>
      <c r="IW410" s="1">
        <v>8.2243929999999992</v>
      </c>
      <c r="IX410">
        <v>0.82786099999999996</v>
      </c>
      <c r="IY410">
        <v>17.312329999999999</v>
      </c>
      <c r="IZ410" s="1">
        <v>2.0350420000000001E-2</v>
      </c>
      <c r="JA410" s="1">
        <v>7.6062719999999997</v>
      </c>
      <c r="JB410">
        <v>0.82429039999999998</v>
      </c>
      <c r="JC410">
        <v>16.84806</v>
      </c>
      <c r="JD410" s="1">
        <v>1.8707109999999999E-2</v>
      </c>
      <c r="JE410" s="1">
        <v>7.0283959999999999</v>
      </c>
      <c r="JF410">
        <v>0.82053600000000004</v>
      </c>
      <c r="JG410">
        <v>17.095050000000001</v>
      </c>
      <c r="JH410" s="1">
        <v>1.7034830000000001E-2</v>
      </c>
      <c r="JI410" s="1">
        <v>6.4427190000000003</v>
      </c>
      <c r="JJ410">
        <v>0.81756589999999996</v>
      </c>
      <c r="JK410">
        <v>17.752179999999999</v>
      </c>
      <c r="JL410" s="1">
        <v>1.555777E-2</v>
      </c>
      <c r="JM410" s="1">
        <v>5.91113</v>
      </c>
      <c r="JN410">
        <v>0.81576079999999995</v>
      </c>
      <c r="JO410">
        <v>18.175370000000001</v>
      </c>
      <c r="JP410" s="1">
        <v>1.410661E-2</v>
      </c>
      <c r="JQ410" s="1">
        <v>5.3863519999999996</v>
      </c>
      <c r="JR410">
        <v>0.8149033</v>
      </c>
      <c r="JS410">
        <v>18.664750000000002</v>
      </c>
      <c r="JT410" s="1">
        <v>1.284619E-2</v>
      </c>
      <c r="JU410" s="1">
        <v>4.919638</v>
      </c>
      <c r="JV410">
        <v>0.81391639999999998</v>
      </c>
      <c r="JW410">
        <v>18.71565</v>
      </c>
      <c r="JX410" s="1">
        <v>1.1711350000000001E-2</v>
      </c>
      <c r="JY410" s="1">
        <v>4.5041200000000003</v>
      </c>
      <c r="JZ410">
        <v>0.81287569999999998</v>
      </c>
      <c r="KA410">
        <v>17.99099</v>
      </c>
      <c r="KB410" s="1">
        <v>1.0692719999999999E-2</v>
      </c>
      <c r="KC410" s="1">
        <v>4.1253789999999997</v>
      </c>
      <c r="KD410">
        <v>0.81247930000000002</v>
      </c>
      <c r="KE410">
        <v>17.266220000000001</v>
      </c>
      <c r="KF410" s="1">
        <v>9.7999079999999995E-3</v>
      </c>
      <c r="KG410" s="1">
        <v>3.7947440000000001</v>
      </c>
      <c r="KH410">
        <v>0.81169840000000004</v>
      </c>
      <c r="KI410">
        <v>16.763570000000001</v>
      </c>
      <c r="KJ410" s="1">
        <v>8.9645579999999992E-3</v>
      </c>
      <c r="KK410" s="1">
        <v>3.4853730000000001</v>
      </c>
      <c r="KL410">
        <v>0.81109489999999995</v>
      </c>
      <c r="KM410">
        <v>17.364820000000002</v>
      </c>
      <c r="KN410" s="1">
        <v>8.2165050000000007E-3</v>
      </c>
      <c r="KO410" s="1">
        <v>3.2058010000000001</v>
      </c>
      <c r="KP410">
        <v>0.80973580000000001</v>
      </c>
      <c r="KQ410">
        <v>18.422720000000002</v>
      </c>
      <c r="KR410" s="1">
        <v>7.52172E-3</v>
      </c>
      <c r="KS410" s="1">
        <v>2.9495619999999998</v>
      </c>
      <c r="KT410">
        <v>0.80850659999999996</v>
      </c>
      <c r="KU410">
        <v>19.329270000000001</v>
      </c>
      <c r="KV410" s="1">
        <v>6.8389770000000004E-3</v>
      </c>
      <c r="KW410" s="1">
        <v>2.6966739999999998</v>
      </c>
      <c r="KX410">
        <v>0.80747440000000004</v>
      </c>
      <c r="KY410">
        <v>19.982890000000001</v>
      </c>
      <c r="KZ410" s="1">
        <v>6.2475650000000001E-3</v>
      </c>
      <c r="LA410" s="1">
        <v>2.4724599999999999</v>
      </c>
      <c r="LB410">
        <v>0.80744450000000001</v>
      </c>
      <c r="LC410">
        <v>19.8475</v>
      </c>
      <c r="LD410" s="1">
        <v>5.7353980000000001E-3</v>
      </c>
      <c r="LE410" s="1">
        <v>2.2777720000000001</v>
      </c>
      <c r="LF410">
        <v>0.80591619999999997</v>
      </c>
      <c r="LG410">
        <v>18.997810000000001</v>
      </c>
      <c r="LH410" s="1">
        <v>5.2531100000000001E-3</v>
      </c>
      <c r="LI410" s="1">
        <v>2.0978629999999998</v>
      </c>
      <c r="LJ410">
        <v>0.80535920000000005</v>
      </c>
      <c r="LK410">
        <v>18.326640000000001</v>
      </c>
      <c r="LL410" s="1">
        <v>4.7961560000000002E-3</v>
      </c>
      <c r="LM410" s="1">
        <v>1.9256679999999999</v>
      </c>
      <c r="LN410">
        <v>0.80516829999999995</v>
      </c>
      <c r="LO410">
        <v>17.991209999999999</v>
      </c>
      <c r="LP410" s="1">
        <v>4.3498299999999998E-3</v>
      </c>
      <c r="LQ410" s="1">
        <v>1.7561009999999999</v>
      </c>
      <c r="LR410">
        <v>0.80398990000000004</v>
      </c>
      <c r="LS410">
        <v>18.883970000000001</v>
      </c>
      <c r="LT410" s="1">
        <v>3.9122699999999998E-3</v>
      </c>
      <c r="LU410" s="1">
        <v>1.589899</v>
      </c>
      <c r="LV410">
        <v>0.80374460000000003</v>
      </c>
      <c r="LW410">
        <v>20.12726</v>
      </c>
      <c r="LX410" s="1">
        <v>3.478559E-3</v>
      </c>
      <c r="LY410" s="1">
        <v>1.422814</v>
      </c>
      <c r="LZ410">
        <v>0.8037685</v>
      </c>
      <c r="MA410">
        <v>21.339559999999999</v>
      </c>
      <c r="MB410" s="1">
        <v>3.0555600000000001E-3</v>
      </c>
      <c r="MC410" s="1">
        <v>1.2577959999999999</v>
      </c>
      <c r="MD410">
        <v>0.80467889999999997</v>
      </c>
      <c r="ME410">
        <v>22.078009999999999</v>
      </c>
      <c r="MF410" s="1">
        <v>2.6456750000000001E-3</v>
      </c>
      <c r="MG410" s="1">
        <v>1.095353</v>
      </c>
      <c r="MH410">
        <v>0.80542990000000003</v>
      </c>
      <c r="MI410">
        <v>21.919180000000001</v>
      </c>
      <c r="MJ410" s="1">
        <v>2.2517689999999998E-3</v>
      </c>
      <c r="MK410" s="1">
        <v>0.93790689999999999</v>
      </c>
      <c r="ML410">
        <v>0.80682580000000004</v>
      </c>
      <c r="MM410">
        <v>20.955570000000002</v>
      </c>
      <c r="MN410" s="1">
        <v>1.889445E-3</v>
      </c>
      <c r="MO410" s="1">
        <v>0.79115709999999995</v>
      </c>
      <c r="MP410">
        <v>0.80924300000000005</v>
      </c>
      <c r="MQ410">
        <v>20.15418</v>
      </c>
      <c r="MR410" s="1">
        <v>1.5705059999999999E-3</v>
      </c>
      <c r="MS410" s="1">
        <v>0.65958700000000003</v>
      </c>
      <c r="MT410">
        <v>0.81206739999999999</v>
      </c>
      <c r="MU410">
        <v>19.69444</v>
      </c>
      <c r="MV410" s="1">
        <v>1.3041680000000001E-3</v>
      </c>
      <c r="MW410" s="1">
        <v>0.54848980000000003</v>
      </c>
      <c r="MX410">
        <v>0.81476630000000005</v>
      </c>
      <c r="MY410">
        <v>20.41835</v>
      </c>
      <c r="MZ410" s="1">
        <v>1.0932990000000001E-3</v>
      </c>
      <c r="NA410" s="1">
        <v>0.45974939999999997</v>
      </c>
      <c r="NB410">
        <v>0.81832079999999996</v>
      </c>
      <c r="NC410">
        <v>20.73047</v>
      </c>
      <c r="ND410" s="1">
        <v>9.3347500000000002E-4</v>
      </c>
      <c r="NE410" s="1">
        <v>0.39151029999999998</v>
      </c>
      <c r="NF410">
        <v>0.82254360000000004</v>
      </c>
      <c r="NG410">
        <v>21.643969999999999</v>
      </c>
      <c r="NH410" s="1">
        <v>8.1407650000000001E-4</v>
      </c>
      <c r="NI410" s="1">
        <v>0.34028429999999998</v>
      </c>
      <c r="NJ410">
        <v>0.82634759999999996</v>
      </c>
      <c r="NK410">
        <v>22.412089999999999</v>
      </c>
      <c r="NL410" s="1">
        <v>7.2320109999999996E-4</v>
      </c>
      <c r="NM410" s="1">
        <v>0.30144019999999999</v>
      </c>
      <c r="NN410">
        <v>0.83085140000000002</v>
      </c>
      <c r="NO410">
        <v>22.317720000000001</v>
      </c>
      <c r="NP410" s="1">
        <v>6.5154540000000004E-4</v>
      </c>
      <c r="NQ410" s="1">
        <v>0.27075389999999999</v>
      </c>
      <c r="NR410">
        <v>0.83554519999999999</v>
      </c>
      <c r="NS410">
        <v>21.492139999999999</v>
      </c>
      <c r="NT410" s="1">
        <v>5.9378410000000001E-4</v>
      </c>
      <c r="NU410" s="1">
        <v>0.2459557</v>
      </c>
      <c r="NV410">
        <v>0.84080639999999995</v>
      </c>
      <c r="NW410">
        <v>20.622389999999999</v>
      </c>
      <c r="NX410" s="1">
        <v>5.4576959999999997E-4</v>
      </c>
      <c r="NY410" s="1">
        <v>0.2252352</v>
      </c>
      <c r="NZ410">
        <v>0.84627949999999996</v>
      </c>
      <c r="OA410">
        <v>20.192440000000001</v>
      </c>
      <c r="OB410" s="1">
        <v>5.0532859999999997E-4</v>
      </c>
      <c r="OC410" s="1">
        <v>0.20768259999999999</v>
      </c>
      <c r="OD410">
        <v>0.85200399999999998</v>
      </c>
      <c r="OE410">
        <v>21.289059999999999</v>
      </c>
      <c r="OF410" s="1">
        <v>4.7102219999999999E-4</v>
      </c>
      <c r="OG410" s="1">
        <v>0.19268579999999999</v>
      </c>
      <c r="OH410">
        <v>0.85810280000000005</v>
      </c>
      <c r="OI410">
        <v>22.815249999999999</v>
      </c>
      <c r="OJ410" s="1">
        <v>4.4176380000000002E-4</v>
      </c>
      <c r="OK410" s="1">
        <v>0.17979990000000001</v>
      </c>
    </row>
    <row r="411" spans="1:401" x14ac:dyDescent="0.35">
      <c r="A411">
        <v>420</v>
      </c>
      <c r="B411" t="s">
        <v>4</v>
      </c>
      <c r="C411" t="s">
        <v>364</v>
      </c>
      <c r="D411" t="s">
        <v>418</v>
      </c>
      <c r="E411">
        <v>119.5365</v>
      </c>
      <c r="F411">
        <v>0.54172549999999997</v>
      </c>
      <c r="G411">
        <v>17.31316</v>
      </c>
      <c r="H411">
        <v>0</v>
      </c>
      <c r="I411">
        <v>0</v>
      </c>
      <c r="J411">
        <v>0.53915519999999995</v>
      </c>
      <c r="K411">
        <v>17.810580000000002</v>
      </c>
      <c r="L411">
        <v>0</v>
      </c>
      <c r="M411">
        <v>0</v>
      </c>
      <c r="N411">
        <v>0.53658779999999995</v>
      </c>
      <c r="O411">
        <v>18.61036</v>
      </c>
      <c r="P411">
        <v>0</v>
      </c>
      <c r="Q411">
        <v>0</v>
      </c>
      <c r="R411">
        <v>0.53409890000000004</v>
      </c>
      <c r="S411">
        <v>19.51717</v>
      </c>
      <c r="T411">
        <v>0</v>
      </c>
      <c r="U411">
        <v>0</v>
      </c>
      <c r="V411">
        <v>0.5316533</v>
      </c>
      <c r="W411">
        <v>20.332350000000002</v>
      </c>
      <c r="X411">
        <v>0</v>
      </c>
      <c r="Y411">
        <v>0</v>
      </c>
      <c r="Z411">
        <v>0.52913030000000005</v>
      </c>
      <c r="AA411">
        <v>20.570499999999999</v>
      </c>
      <c r="AB411">
        <v>0</v>
      </c>
      <c r="AC411">
        <v>0</v>
      </c>
      <c r="AD411">
        <v>0.52688460000000004</v>
      </c>
      <c r="AE411">
        <v>20.064139999999998</v>
      </c>
      <c r="AF411">
        <v>0</v>
      </c>
      <c r="AG411">
        <v>0</v>
      </c>
      <c r="AH411">
        <v>0.52473170000000002</v>
      </c>
      <c r="AI411">
        <v>19.325559999999999</v>
      </c>
      <c r="AJ411">
        <v>0</v>
      </c>
      <c r="AK411">
        <v>0</v>
      </c>
      <c r="AL411">
        <v>0.52249880000000004</v>
      </c>
      <c r="AM411">
        <v>18.62013</v>
      </c>
      <c r="AN411">
        <v>0</v>
      </c>
      <c r="AO411">
        <v>0</v>
      </c>
      <c r="AP411">
        <v>0.52024159999999997</v>
      </c>
      <c r="AQ411">
        <v>18.82799</v>
      </c>
      <c r="AR411">
        <v>0</v>
      </c>
      <c r="AS411">
        <v>0</v>
      </c>
      <c r="AT411">
        <v>0.5180051</v>
      </c>
      <c r="AU411">
        <v>19.665559999999999</v>
      </c>
      <c r="AV411">
        <v>0</v>
      </c>
      <c r="AW411">
        <v>0</v>
      </c>
      <c r="AX411">
        <v>0.51578380000000001</v>
      </c>
      <c r="AY411">
        <v>20.689409999999999</v>
      </c>
      <c r="AZ411">
        <v>0</v>
      </c>
      <c r="BA411">
        <v>0</v>
      </c>
      <c r="BB411">
        <v>0.51363119999999995</v>
      </c>
      <c r="BC411">
        <v>21.633500000000002</v>
      </c>
      <c r="BD411">
        <v>0</v>
      </c>
      <c r="BE411">
        <v>0</v>
      </c>
      <c r="BF411">
        <v>0.5115191</v>
      </c>
      <c r="BG411">
        <v>21.813420000000001</v>
      </c>
      <c r="BH411">
        <v>0</v>
      </c>
      <c r="BI411">
        <v>0</v>
      </c>
      <c r="BJ411">
        <v>0.5094862</v>
      </c>
      <c r="BK411">
        <v>21.242560000000001</v>
      </c>
      <c r="BL411">
        <v>0</v>
      </c>
      <c r="BM411">
        <v>0</v>
      </c>
      <c r="BN411">
        <v>0.50746420000000003</v>
      </c>
      <c r="BO411">
        <v>20.429739999999999</v>
      </c>
      <c r="BP411">
        <v>0</v>
      </c>
      <c r="BQ411">
        <v>0</v>
      </c>
      <c r="BR411">
        <v>0.50551380000000001</v>
      </c>
      <c r="BS411">
        <v>19.662990000000001</v>
      </c>
      <c r="BT411">
        <v>0</v>
      </c>
      <c r="BU411">
        <v>0</v>
      </c>
      <c r="BV411">
        <v>0.50351420000000002</v>
      </c>
      <c r="BW411">
        <v>19.607220000000002</v>
      </c>
      <c r="BX411">
        <v>0</v>
      </c>
      <c r="BY411">
        <v>0</v>
      </c>
      <c r="BZ411">
        <v>0.50150799999999995</v>
      </c>
      <c r="CA411">
        <v>19.821459999999998</v>
      </c>
      <c r="CB411">
        <v>0</v>
      </c>
      <c r="CC411">
        <v>0</v>
      </c>
      <c r="CD411">
        <v>0.4995618</v>
      </c>
      <c r="CE411">
        <v>20.321560000000002</v>
      </c>
      <c r="CF411">
        <v>0</v>
      </c>
      <c r="CG411">
        <v>0</v>
      </c>
      <c r="CH411">
        <v>0.4976833</v>
      </c>
      <c r="CI411">
        <v>20.52253</v>
      </c>
      <c r="CJ411">
        <v>4.433056E-32</v>
      </c>
      <c r="CK411">
        <v>2.5728400000000001E-30</v>
      </c>
      <c r="CL411">
        <v>0.4957722</v>
      </c>
      <c r="CM411">
        <v>20.288650000000001</v>
      </c>
      <c r="CN411" s="1">
        <v>4.7978010000000001E-26</v>
      </c>
      <c r="CO411" s="1">
        <v>2.7937940000000001E-24</v>
      </c>
      <c r="CP411">
        <v>0.49402040000000003</v>
      </c>
      <c r="CQ411">
        <v>19.78678</v>
      </c>
      <c r="CR411" s="1">
        <v>1.5615019999999999E-19</v>
      </c>
      <c r="CS411" s="1">
        <v>9.1463239999999995E-18</v>
      </c>
      <c r="CT411">
        <v>0.49251349999999999</v>
      </c>
      <c r="CU411">
        <v>19.1496</v>
      </c>
      <c r="CV411" s="1">
        <v>4.7095389999999998E-15</v>
      </c>
      <c r="CW411" s="1">
        <v>2.7891760000000002E-13</v>
      </c>
      <c r="CX411">
        <v>0.49096610000000002</v>
      </c>
      <c r="CY411">
        <v>18.603149999999999</v>
      </c>
      <c r="CZ411" s="1">
        <v>1.08919E-11</v>
      </c>
      <c r="DA411" s="1">
        <v>6.4964410000000001E-10</v>
      </c>
      <c r="DB411">
        <v>0.48946869999999998</v>
      </c>
      <c r="DC411">
        <v>18.765409999999999</v>
      </c>
      <c r="DD411" s="1">
        <v>5.3589140000000001E-9</v>
      </c>
      <c r="DE411" s="1">
        <v>3.2144889999999999E-7</v>
      </c>
      <c r="DF411">
        <v>0.4880678</v>
      </c>
      <c r="DG411">
        <v>19.01219</v>
      </c>
      <c r="DH411" s="1">
        <v>8.5341050000000003E-7</v>
      </c>
      <c r="DI411" s="1">
        <v>5.1511560000000001E-5</v>
      </c>
      <c r="DJ411">
        <v>0.48668</v>
      </c>
      <c r="DK411">
        <v>19.42727</v>
      </c>
      <c r="DL411" s="1">
        <v>5.5520309999999998E-5</v>
      </c>
      <c r="DM411" s="1">
        <v>3.366366E-3</v>
      </c>
      <c r="DN411">
        <v>0.48531819999999998</v>
      </c>
      <c r="DO411">
        <v>19.824829999999999</v>
      </c>
      <c r="DP411" s="1">
        <v>1.720025E-3</v>
      </c>
      <c r="DQ411" s="1">
        <v>0.1047448</v>
      </c>
      <c r="DR411">
        <v>0.48393259999999999</v>
      </c>
      <c r="DS411">
        <v>19.82959</v>
      </c>
      <c r="DT411" s="1">
        <v>2.830388E-2</v>
      </c>
      <c r="DU411" s="1">
        <v>1.7324250000000001</v>
      </c>
      <c r="DV411">
        <v>0.48255720000000002</v>
      </c>
      <c r="DW411">
        <v>19.36459</v>
      </c>
      <c r="DX411" s="1">
        <v>0.27011639999999998</v>
      </c>
      <c r="DY411" s="1">
        <v>16.597049999999999</v>
      </c>
      <c r="DZ411">
        <v>0.48107250000000001</v>
      </c>
      <c r="EA411">
        <v>18.71285</v>
      </c>
      <c r="EB411" s="1">
        <v>1.6012660000000001</v>
      </c>
      <c r="EC411">
        <v>98.802859999999995</v>
      </c>
      <c r="ED411">
        <v>0.47952650000000002</v>
      </c>
      <c r="EE411">
        <v>18.214860000000002</v>
      </c>
      <c r="EF411" s="1">
        <v>6.2563940000000002</v>
      </c>
      <c r="EG411">
        <v>387.57639999999998</v>
      </c>
      <c r="EH411">
        <v>0.4778538</v>
      </c>
      <c r="EI411">
        <v>18.758790000000001</v>
      </c>
      <c r="EJ411">
        <v>16.948699999999999</v>
      </c>
      <c r="EK411">
        <v>1054.2539999999999</v>
      </c>
      <c r="EL411">
        <v>0.47602470000000002</v>
      </c>
      <c r="EM411">
        <v>19.651340000000001</v>
      </c>
      <c r="EN411">
        <v>33.280970000000003</v>
      </c>
      <c r="EO411">
        <v>2078.7860000000001</v>
      </c>
      <c r="EP411">
        <v>0.47421059999999998</v>
      </c>
      <c r="EQ411">
        <v>20.65429</v>
      </c>
      <c r="ER411">
        <v>49.11045</v>
      </c>
      <c r="ES411">
        <v>3078.8910000000001</v>
      </c>
      <c r="ET411">
        <v>0.47231079999999998</v>
      </c>
      <c r="EU411">
        <v>21.648299999999999</v>
      </c>
      <c r="EV411">
        <v>56.282879999999999</v>
      </c>
      <c r="EW411">
        <v>3541.7809999999999</v>
      </c>
      <c r="EX411">
        <v>0.4704488</v>
      </c>
      <c r="EY411">
        <v>21.867159999999998</v>
      </c>
      <c r="EZ411">
        <v>51.591009999999997</v>
      </c>
      <c r="FA411">
        <v>3257.837</v>
      </c>
      <c r="FB411">
        <v>0.46854050000000003</v>
      </c>
      <c r="FC411">
        <v>21.17698</v>
      </c>
      <c r="FD411">
        <v>38.932090000000002</v>
      </c>
      <c r="FE411">
        <v>2466.4209999999998</v>
      </c>
      <c r="FF411">
        <v>0.46641650000000001</v>
      </c>
      <c r="FG411">
        <v>20.303519999999999</v>
      </c>
      <c r="FH411">
        <v>24.858709999999999</v>
      </c>
      <c r="FI411">
        <v>1580.5840000000001</v>
      </c>
      <c r="FJ411">
        <v>0.46412599999999998</v>
      </c>
      <c r="FK411">
        <v>19.45898</v>
      </c>
      <c r="FL411">
        <v>13.77885</v>
      </c>
      <c r="FM411">
        <v>879.18589999999995</v>
      </c>
      <c r="FN411">
        <v>0.46172039999999998</v>
      </c>
      <c r="FO411">
        <v>19.690650000000002</v>
      </c>
      <c r="FP411">
        <v>6.795579</v>
      </c>
      <c r="FQ411">
        <v>435.21969999999999</v>
      </c>
      <c r="FR411">
        <v>0.45908910000000003</v>
      </c>
      <c r="FS411">
        <v>20.501940000000001</v>
      </c>
      <c r="FT411">
        <v>3.0578029999999998</v>
      </c>
      <c r="FU411">
        <v>196.6037</v>
      </c>
      <c r="FV411">
        <v>0.4559144</v>
      </c>
      <c r="FW411">
        <v>21.479340000000001</v>
      </c>
      <c r="FX411">
        <v>1.291747</v>
      </c>
      <c r="FY411">
        <v>83.423439999999999</v>
      </c>
      <c r="FZ411">
        <v>0.45294109999999999</v>
      </c>
      <c r="GA411">
        <v>22.322279999999999</v>
      </c>
      <c r="GB411">
        <v>0.53048870000000004</v>
      </c>
      <c r="GC411">
        <v>34.387949999999996</v>
      </c>
      <c r="GD411">
        <v>0.44977440000000002</v>
      </c>
      <c r="GE411">
        <v>22.31616</v>
      </c>
      <c r="GF411">
        <v>0.2239352</v>
      </c>
      <c r="GG411">
        <v>14.56527</v>
      </c>
      <c r="GH411">
        <v>0.44660090000000002</v>
      </c>
      <c r="GI411">
        <v>21.620249999999999</v>
      </c>
      <c r="GJ411">
        <v>0.1064293</v>
      </c>
      <c r="GK411">
        <v>6.9363780000000004</v>
      </c>
      <c r="GL411">
        <v>0.44363540000000001</v>
      </c>
      <c r="GM411">
        <v>20.641940000000002</v>
      </c>
      <c r="GN411">
        <v>6.2007140000000002E-2</v>
      </c>
      <c r="GO411">
        <v>4.0442710000000002</v>
      </c>
      <c r="GP411">
        <v>0.4406331</v>
      </c>
      <c r="GQ411">
        <v>19.796299999999999</v>
      </c>
      <c r="GR411">
        <v>4.4929150000000001E-2</v>
      </c>
      <c r="GS411">
        <v>2.933017</v>
      </c>
      <c r="GT411">
        <v>0.43753730000000002</v>
      </c>
      <c r="GU411">
        <v>19.356539999999999</v>
      </c>
      <c r="GV411">
        <v>3.7633720000000002E-2</v>
      </c>
      <c r="GW411">
        <v>2.461951</v>
      </c>
      <c r="GX411">
        <v>0.43443569999999998</v>
      </c>
      <c r="GY411">
        <v>19.743780000000001</v>
      </c>
      <c r="GZ411" s="1">
        <v>3.3942519999999997E-2</v>
      </c>
      <c r="HA411">
        <v>2.2268479999999999</v>
      </c>
      <c r="HB411">
        <v>0.4312665</v>
      </c>
      <c r="HC411">
        <v>20.22662</v>
      </c>
      <c r="HD411" s="1">
        <v>3.1745570000000001E-2</v>
      </c>
      <c r="HE411">
        <v>2.089385</v>
      </c>
      <c r="HF411">
        <v>0.4277397</v>
      </c>
      <c r="HG411">
        <v>20.655799999999999</v>
      </c>
      <c r="HH411" s="1">
        <v>3.0300779999999999E-2</v>
      </c>
      <c r="HI411">
        <v>2.00244</v>
      </c>
      <c r="HJ411">
        <v>0.42440299999999997</v>
      </c>
      <c r="HK411">
        <v>20.445119999999999</v>
      </c>
      <c r="HL411" s="1">
        <v>2.9505480000000001E-2</v>
      </c>
      <c r="HM411">
        <v>1.956982</v>
      </c>
      <c r="HN411">
        <v>0.42119800000000002</v>
      </c>
      <c r="HO411">
        <v>19.892910000000001</v>
      </c>
      <c r="HP411" s="1">
        <v>2.9294420000000002E-2</v>
      </c>
      <c r="HQ411" s="1">
        <v>1.949479</v>
      </c>
      <c r="HR411">
        <v>0.41756500000000002</v>
      </c>
      <c r="HS411">
        <v>19.114450000000001</v>
      </c>
      <c r="HT411" s="1">
        <v>2.9431840000000001E-2</v>
      </c>
      <c r="HU411" s="1">
        <v>1.9674130000000001</v>
      </c>
      <c r="HV411">
        <v>0.41356189999999998</v>
      </c>
      <c r="HW411">
        <v>18.30059</v>
      </c>
      <c r="HX411" s="1">
        <v>2.9557770000000001E-2</v>
      </c>
      <c r="HY411" s="1">
        <v>1.986575</v>
      </c>
      <c r="HZ411">
        <v>0.4095394</v>
      </c>
      <c r="IA411">
        <v>17.870819999999998</v>
      </c>
      <c r="IB411" s="1">
        <v>2.9512489999999999E-2</v>
      </c>
      <c r="IC411" s="1">
        <v>1.9946200000000001</v>
      </c>
      <c r="ID411">
        <v>0.40534409999999998</v>
      </c>
      <c r="IE411">
        <v>17.975629999999999</v>
      </c>
      <c r="IF411" s="1">
        <v>2.8801500000000001E-2</v>
      </c>
      <c r="IG411" s="1">
        <v>1.9583930000000001</v>
      </c>
      <c r="IH411">
        <v>0.40148850000000003</v>
      </c>
      <c r="II411">
        <v>18.319800000000001</v>
      </c>
      <c r="IJ411" s="1">
        <v>2.7548449999999999E-2</v>
      </c>
      <c r="IK411" s="1">
        <v>1.883005</v>
      </c>
      <c r="IL411">
        <v>0.3978911</v>
      </c>
      <c r="IM411">
        <v>18.812580000000001</v>
      </c>
      <c r="IN411" s="1">
        <v>2.5988210000000001E-2</v>
      </c>
      <c r="IO411" s="1">
        <v>1.7851669999999999</v>
      </c>
      <c r="IP411">
        <v>0.39429769999999997</v>
      </c>
      <c r="IQ411">
        <v>18.646519999999999</v>
      </c>
      <c r="IR411" s="1">
        <v>2.4163179999999999E-2</v>
      </c>
      <c r="IS411" s="1">
        <v>1.6686859999999999</v>
      </c>
      <c r="IT411">
        <v>0.39106439999999998</v>
      </c>
      <c r="IU411">
        <v>18.00076</v>
      </c>
      <c r="IV411" s="1">
        <v>2.233015E-2</v>
      </c>
      <c r="IW411" s="1">
        <v>1.5493170000000001</v>
      </c>
      <c r="IX411">
        <v>0.3878817</v>
      </c>
      <c r="IY411">
        <v>17.297560000000001</v>
      </c>
      <c r="IZ411" s="1">
        <v>2.0561429999999999E-2</v>
      </c>
      <c r="JA411" s="1">
        <v>1.4334499999999999</v>
      </c>
      <c r="JB411">
        <v>0.38468819999999998</v>
      </c>
      <c r="JC411">
        <v>16.813420000000001</v>
      </c>
      <c r="JD411" s="1">
        <v>1.8910449999999999E-2</v>
      </c>
      <c r="JE411" s="1">
        <v>1.325172</v>
      </c>
      <c r="JF411">
        <v>0.38137209999999999</v>
      </c>
      <c r="JG411">
        <v>17.024539999999998</v>
      </c>
      <c r="JH411" s="1">
        <v>1.724854E-2</v>
      </c>
      <c r="JI411" s="1">
        <v>1.215943</v>
      </c>
      <c r="JJ411">
        <v>0.37837080000000001</v>
      </c>
      <c r="JK411">
        <v>17.662610000000001</v>
      </c>
      <c r="JL411" s="1">
        <v>1.5742590000000001E-2</v>
      </c>
      <c r="JM411" s="1">
        <v>1.11551</v>
      </c>
      <c r="JN411">
        <v>0.37594860000000002</v>
      </c>
      <c r="JO411">
        <v>18.100809999999999</v>
      </c>
      <c r="JP411" s="1">
        <v>1.429999E-2</v>
      </c>
      <c r="JQ411" s="1">
        <v>1.017541</v>
      </c>
      <c r="JR411">
        <v>0.37360880000000002</v>
      </c>
      <c r="JS411">
        <v>18.59355</v>
      </c>
      <c r="JT411" s="1">
        <v>1.301337E-2</v>
      </c>
      <c r="JU411" s="1">
        <v>0.92965050000000005</v>
      </c>
      <c r="JV411">
        <v>0.37128480000000003</v>
      </c>
      <c r="JW411">
        <v>18.681270000000001</v>
      </c>
      <c r="JX411" s="1">
        <v>1.187334E-2</v>
      </c>
      <c r="JY411" s="1">
        <v>0.85177740000000002</v>
      </c>
      <c r="JZ411">
        <v>0.36899159999999998</v>
      </c>
      <c r="KA411">
        <v>17.980250000000002</v>
      </c>
      <c r="KB411" s="1">
        <v>1.0831199999999999E-2</v>
      </c>
      <c r="KC411" s="1">
        <v>0.78027610000000003</v>
      </c>
      <c r="KD411">
        <v>0.36671500000000001</v>
      </c>
      <c r="KE411">
        <v>17.259049999999998</v>
      </c>
      <c r="KF411" s="1">
        <v>9.9220699999999998E-3</v>
      </c>
      <c r="KG411" s="1">
        <v>0.71801809999999999</v>
      </c>
      <c r="KH411">
        <v>0.36460520000000002</v>
      </c>
      <c r="KI411">
        <v>16.734400000000001</v>
      </c>
      <c r="KJ411" s="1">
        <v>9.0796030000000003E-3</v>
      </c>
      <c r="KK411" s="1">
        <v>0.65983959999999997</v>
      </c>
      <c r="KL411">
        <v>0.36251369999999999</v>
      </c>
      <c r="KM411">
        <v>17.281130000000001</v>
      </c>
      <c r="KN411" s="1">
        <v>8.3177849999999994E-3</v>
      </c>
      <c r="KO411" s="1">
        <v>0.60701959999999999</v>
      </c>
      <c r="KP411">
        <v>0.3602264</v>
      </c>
      <c r="KQ411">
        <v>18.326789999999999</v>
      </c>
      <c r="KR411" s="1">
        <v>7.6176669999999998E-3</v>
      </c>
      <c r="KS411" s="1">
        <v>0.55873640000000002</v>
      </c>
      <c r="KT411">
        <v>0.3579464</v>
      </c>
      <c r="KU411">
        <v>19.25103</v>
      </c>
      <c r="KV411" s="1">
        <v>6.9357840000000004E-3</v>
      </c>
      <c r="KW411" s="1">
        <v>0.51130240000000005</v>
      </c>
      <c r="KX411">
        <v>0.3558134</v>
      </c>
      <c r="KY411">
        <v>19.914210000000001</v>
      </c>
      <c r="KZ411" s="1">
        <v>6.3280710000000002E-3</v>
      </c>
      <c r="LA411" s="1">
        <v>0.46865469999999998</v>
      </c>
      <c r="LB411">
        <v>0.3539581</v>
      </c>
      <c r="LC411">
        <v>19.826049999999999</v>
      </c>
      <c r="LD411" s="1">
        <v>5.8078499999999998E-3</v>
      </c>
      <c r="LE411" s="1">
        <v>0.43182860000000001</v>
      </c>
      <c r="LF411">
        <v>0.35142820000000002</v>
      </c>
      <c r="LG411">
        <v>18.991209999999999</v>
      </c>
      <c r="LH411" s="1">
        <v>5.3193219999999996E-3</v>
      </c>
      <c r="LI411" s="1">
        <v>0.39782820000000002</v>
      </c>
      <c r="LJ411">
        <v>0.34931499999999999</v>
      </c>
      <c r="LK411">
        <v>18.30395</v>
      </c>
      <c r="LL411" s="1">
        <v>4.8632409999999999E-3</v>
      </c>
      <c r="LM411" s="1">
        <v>0.36546469999999998</v>
      </c>
      <c r="LN411">
        <v>0.34720200000000001</v>
      </c>
      <c r="LO411">
        <v>17.942080000000001</v>
      </c>
      <c r="LP411" s="1">
        <v>4.4180019999999999E-3</v>
      </c>
      <c r="LQ411" s="1">
        <v>0.33363660000000001</v>
      </c>
      <c r="LR411">
        <v>0.34468470000000001</v>
      </c>
      <c r="LS411">
        <v>18.772790000000001</v>
      </c>
      <c r="LT411" s="1">
        <v>3.9797000000000001E-3</v>
      </c>
      <c r="LU411" s="1">
        <v>0.30235980000000001</v>
      </c>
      <c r="LV411">
        <v>0.34238750000000001</v>
      </c>
      <c r="LW411">
        <v>20.006309999999999</v>
      </c>
      <c r="LX411" s="1">
        <v>3.546998E-3</v>
      </c>
      <c r="LY411" s="1">
        <v>0.27097209999999999</v>
      </c>
      <c r="LZ411">
        <v>0.34029320000000002</v>
      </c>
      <c r="MA411">
        <v>21.227869999999999</v>
      </c>
      <c r="MB411" s="1">
        <v>3.1249339999999998E-3</v>
      </c>
      <c r="MC411" s="1">
        <v>0.23991409999999999</v>
      </c>
      <c r="MD411">
        <v>0.33848309999999998</v>
      </c>
      <c r="ME411">
        <v>21.991299999999999</v>
      </c>
      <c r="MF411" s="1">
        <v>2.714939E-3</v>
      </c>
      <c r="MG411" s="1">
        <v>0.20928949999999999</v>
      </c>
      <c r="MH411">
        <v>0.3366536</v>
      </c>
      <c r="MI411">
        <v>21.886489999999998</v>
      </c>
      <c r="MJ411" s="1">
        <v>2.3191359999999999E-3</v>
      </c>
      <c r="MK411" s="1">
        <v>0.17953140000000001</v>
      </c>
      <c r="ML411">
        <v>0.33506900000000001</v>
      </c>
      <c r="MM411">
        <v>20.951460000000001</v>
      </c>
      <c r="MN411" s="1">
        <v>1.9532320000000001E-3</v>
      </c>
      <c r="MO411" s="1">
        <v>0.1517192</v>
      </c>
      <c r="MP411">
        <v>0.33398260000000002</v>
      </c>
      <c r="MQ411">
        <v>20.135280000000002</v>
      </c>
      <c r="MR411" s="1">
        <v>1.627248E-3</v>
      </c>
      <c r="MS411" s="1">
        <v>0.1266282</v>
      </c>
      <c r="MT411">
        <v>0.33291569999999998</v>
      </c>
      <c r="MU411">
        <v>19.648769999999999</v>
      </c>
      <c r="MV411" s="1">
        <v>1.351641E-3</v>
      </c>
      <c r="MW411" s="1">
        <v>0.105352</v>
      </c>
      <c r="MX411">
        <v>0.33188820000000002</v>
      </c>
      <c r="MY411">
        <v>20.323409999999999</v>
      </c>
      <c r="MZ411" s="1">
        <v>1.130561E-3</v>
      </c>
      <c r="NA411" s="1">
        <v>8.8251689999999994E-2</v>
      </c>
      <c r="NB411">
        <v>0.3312891</v>
      </c>
      <c r="NC411">
        <v>20.656639999999999</v>
      </c>
      <c r="ND411" s="1">
        <v>9.6153259999999996E-4</v>
      </c>
      <c r="NE411" s="1">
        <v>7.5047269999999999E-2</v>
      </c>
      <c r="NF411">
        <v>0.33089249999999998</v>
      </c>
      <c r="NG411">
        <v>21.53745</v>
      </c>
      <c r="NH411" s="1">
        <v>8.3505160000000005E-4</v>
      </c>
      <c r="NI411" s="1">
        <v>6.5130670000000002E-2</v>
      </c>
      <c r="NJ411">
        <v>0.33035009999999998</v>
      </c>
      <c r="NK411">
        <v>22.334320000000002</v>
      </c>
      <c r="NL411" s="1">
        <v>7.3887979999999996E-4</v>
      </c>
      <c r="NM411" s="1">
        <v>5.7618219999999998E-2</v>
      </c>
      <c r="NN411">
        <v>0.33019179999999998</v>
      </c>
      <c r="NO411">
        <v>22.30416</v>
      </c>
      <c r="NP411" s="1">
        <v>6.639622E-4</v>
      </c>
      <c r="NQ411" s="1">
        <v>5.1710300000000001E-2</v>
      </c>
      <c r="NR411">
        <v>0.3302331</v>
      </c>
      <c r="NS411">
        <v>21.505030000000001</v>
      </c>
      <c r="NT411" s="1">
        <v>6.0388140000000004E-4</v>
      </c>
      <c r="NU411" s="1">
        <v>4.6944069999999997E-2</v>
      </c>
      <c r="NV411">
        <v>0.33055190000000001</v>
      </c>
      <c r="NW411">
        <v>20.636130000000001</v>
      </c>
      <c r="NX411" s="1">
        <v>5.5420250000000001E-4</v>
      </c>
      <c r="NY411" s="1">
        <v>4.2971549999999997E-2</v>
      </c>
      <c r="NZ411">
        <v>0.33112920000000001</v>
      </c>
      <c r="OA411">
        <v>20.163070000000001</v>
      </c>
      <c r="OB411" s="1">
        <v>5.1250950000000003E-4</v>
      </c>
      <c r="OC411" s="1">
        <v>3.9607709999999997E-2</v>
      </c>
      <c r="OD411">
        <v>0.33190599999999998</v>
      </c>
      <c r="OE411">
        <v>21.1891</v>
      </c>
      <c r="OF411" s="1">
        <v>4.7712500000000001E-4</v>
      </c>
      <c r="OG411" s="1">
        <v>3.673154E-2</v>
      </c>
      <c r="OH411">
        <v>0.33287870000000003</v>
      </c>
      <c r="OI411">
        <v>22.713049999999999</v>
      </c>
      <c r="OJ411" s="1">
        <v>4.4708850000000001E-4</v>
      </c>
      <c r="OK411" s="1">
        <v>3.426531E-2</v>
      </c>
    </row>
    <row r="412" spans="1:401" x14ac:dyDescent="0.35">
      <c r="A412">
        <v>421</v>
      </c>
      <c r="B412" t="s">
        <v>4</v>
      </c>
      <c r="C412" t="s">
        <v>364</v>
      </c>
      <c r="D412" t="s">
        <v>419</v>
      </c>
      <c r="E412">
        <v>68.281300000000002</v>
      </c>
      <c r="F412">
        <v>0.81812229999999997</v>
      </c>
      <c r="G412">
        <v>17.309989999999999</v>
      </c>
      <c r="H412">
        <v>0</v>
      </c>
      <c r="I412">
        <v>0</v>
      </c>
      <c r="J412">
        <v>0.81490050000000003</v>
      </c>
      <c r="K412">
        <v>17.79861</v>
      </c>
      <c r="L412">
        <v>0</v>
      </c>
      <c r="M412">
        <v>0</v>
      </c>
      <c r="N412">
        <v>0.81168130000000005</v>
      </c>
      <c r="O412">
        <v>18.594560000000001</v>
      </c>
      <c r="P412">
        <v>0</v>
      </c>
      <c r="Q412">
        <v>0</v>
      </c>
      <c r="R412">
        <v>0.80858140000000001</v>
      </c>
      <c r="S412">
        <v>19.49943</v>
      </c>
      <c r="T412">
        <v>0</v>
      </c>
      <c r="U412">
        <v>0</v>
      </c>
      <c r="V412">
        <v>0.80553319999999995</v>
      </c>
      <c r="W412">
        <v>20.317209999999999</v>
      </c>
      <c r="X412">
        <v>0</v>
      </c>
      <c r="Y412">
        <v>0</v>
      </c>
      <c r="Z412">
        <v>0.8023555</v>
      </c>
      <c r="AA412">
        <v>20.56334</v>
      </c>
      <c r="AB412">
        <v>0</v>
      </c>
      <c r="AC412">
        <v>0</v>
      </c>
      <c r="AD412">
        <v>0.79962630000000001</v>
      </c>
      <c r="AE412">
        <v>20.063559999999999</v>
      </c>
      <c r="AF412">
        <v>0</v>
      </c>
      <c r="AG412">
        <v>0</v>
      </c>
      <c r="AH412">
        <v>0.79703559999999996</v>
      </c>
      <c r="AI412">
        <v>19.32734</v>
      </c>
      <c r="AJ412">
        <v>0</v>
      </c>
      <c r="AK412">
        <v>0</v>
      </c>
      <c r="AL412">
        <v>0.79435770000000006</v>
      </c>
      <c r="AM412">
        <v>18.620360000000002</v>
      </c>
      <c r="AN412">
        <v>0</v>
      </c>
      <c r="AO412">
        <v>0</v>
      </c>
      <c r="AP412">
        <v>0.79163490000000003</v>
      </c>
      <c r="AQ412">
        <v>18.818000000000001</v>
      </c>
      <c r="AR412">
        <v>0</v>
      </c>
      <c r="AS412">
        <v>0</v>
      </c>
      <c r="AT412">
        <v>0.78892589999999996</v>
      </c>
      <c r="AU412">
        <v>19.648160000000001</v>
      </c>
      <c r="AV412">
        <v>0</v>
      </c>
      <c r="AW412">
        <v>0</v>
      </c>
      <c r="AX412">
        <v>0.78625860000000003</v>
      </c>
      <c r="AY412">
        <v>20.669329999999999</v>
      </c>
      <c r="AZ412">
        <v>0</v>
      </c>
      <c r="BA412">
        <v>0</v>
      </c>
      <c r="BB412">
        <v>0.78370890000000004</v>
      </c>
      <c r="BC412">
        <v>21.614920000000001</v>
      </c>
      <c r="BD412">
        <v>0</v>
      </c>
      <c r="BE412">
        <v>0</v>
      </c>
      <c r="BF412">
        <v>0.78122550000000002</v>
      </c>
      <c r="BG412">
        <v>21.804939999999998</v>
      </c>
      <c r="BH412">
        <v>0</v>
      </c>
      <c r="BI412">
        <v>0</v>
      </c>
      <c r="BJ412">
        <v>0.77883829999999998</v>
      </c>
      <c r="BK412">
        <v>21.242509999999999</v>
      </c>
      <c r="BL412">
        <v>0</v>
      </c>
      <c r="BM412">
        <v>0</v>
      </c>
      <c r="BN412">
        <v>0.77646420000000005</v>
      </c>
      <c r="BO412">
        <v>20.43289</v>
      </c>
      <c r="BP412">
        <v>0</v>
      </c>
      <c r="BQ412">
        <v>0</v>
      </c>
      <c r="BR412">
        <v>0.77421669999999998</v>
      </c>
      <c r="BS412">
        <v>19.664809999999999</v>
      </c>
      <c r="BT412">
        <v>0</v>
      </c>
      <c r="BU412">
        <v>0</v>
      </c>
      <c r="BV412">
        <v>0.77185300000000001</v>
      </c>
      <c r="BW412">
        <v>19.59919</v>
      </c>
      <c r="BX412">
        <v>0</v>
      </c>
      <c r="BY412">
        <v>0</v>
      </c>
      <c r="BZ412">
        <v>0.76949210000000001</v>
      </c>
      <c r="CA412">
        <v>19.81073</v>
      </c>
      <c r="CB412">
        <v>0</v>
      </c>
      <c r="CC412">
        <v>0</v>
      </c>
      <c r="CD412">
        <v>0.76719590000000004</v>
      </c>
      <c r="CE412">
        <v>20.306319999999999</v>
      </c>
      <c r="CF412">
        <v>0</v>
      </c>
      <c r="CG412">
        <v>0</v>
      </c>
      <c r="CH412">
        <v>0.76498049999999995</v>
      </c>
      <c r="CI412">
        <v>20.511990000000001</v>
      </c>
      <c r="CJ412">
        <v>3.8719819999999999E-32</v>
      </c>
      <c r="CK412">
        <v>1.127022E-30</v>
      </c>
      <c r="CL412">
        <v>0.76272430000000002</v>
      </c>
      <c r="CM412">
        <v>20.2834</v>
      </c>
      <c r="CN412" s="1">
        <v>4.1433770000000003E-26</v>
      </c>
      <c r="CO412" s="1">
        <v>1.2092609999999999E-24</v>
      </c>
      <c r="CP412">
        <v>0.76066009999999995</v>
      </c>
      <c r="CQ412">
        <v>19.786639999999998</v>
      </c>
      <c r="CR412" s="1">
        <v>1.3829870000000001E-19</v>
      </c>
      <c r="CS412" s="1">
        <v>4.0556760000000001E-18</v>
      </c>
      <c r="CT412">
        <v>0.7589804</v>
      </c>
      <c r="CU412">
        <v>19.15119</v>
      </c>
      <c r="CV412" s="1">
        <v>4.2723639999999999E-15</v>
      </c>
      <c r="CW412" s="1">
        <v>1.2633789999999999E-13</v>
      </c>
      <c r="CX412">
        <v>0.75721099999999997</v>
      </c>
      <c r="CY412">
        <v>18.603110000000001</v>
      </c>
      <c r="CZ412" s="1">
        <v>1.0018109999999999E-11</v>
      </c>
      <c r="DA412" s="1">
        <v>2.9782000000000001E-10</v>
      </c>
      <c r="DB412">
        <v>0.75549049999999995</v>
      </c>
      <c r="DC412">
        <v>18.755970000000001</v>
      </c>
      <c r="DD412" s="1">
        <v>4.9820659999999999E-9</v>
      </c>
      <c r="DE412" s="1">
        <v>1.4873429999999999E-7</v>
      </c>
      <c r="DF412">
        <v>0.75390000000000001</v>
      </c>
      <c r="DG412">
        <v>19.0031</v>
      </c>
      <c r="DH412" s="1">
        <v>8.0071650000000005E-7</v>
      </c>
      <c r="DI412" s="1">
        <v>2.4024410000000001E-5</v>
      </c>
      <c r="DJ412">
        <v>0.75233410000000001</v>
      </c>
      <c r="DK412">
        <v>19.413879999999999</v>
      </c>
      <c r="DL412" s="1">
        <v>5.2517669999999998E-5</v>
      </c>
      <c r="DM412" s="1">
        <v>1.5811169999999999E-3</v>
      </c>
      <c r="DN412">
        <v>0.75075349999999996</v>
      </c>
      <c r="DO412">
        <v>19.815090000000001</v>
      </c>
      <c r="DP412" s="1">
        <v>1.639199E-3</v>
      </c>
      <c r="DQ412" s="1">
        <v>4.9515820000000002E-2</v>
      </c>
      <c r="DR412">
        <v>0.7491411</v>
      </c>
      <c r="DS412">
        <v>19.825240000000001</v>
      </c>
      <c r="DT412" s="1">
        <v>2.7162120000000001E-2</v>
      </c>
      <c r="DU412" s="1">
        <v>0.8239341</v>
      </c>
      <c r="DV412">
        <v>0.74748429999999999</v>
      </c>
      <c r="DW412">
        <v>19.365400000000001</v>
      </c>
      <c r="DX412" s="1">
        <v>0.2609185</v>
      </c>
      <c r="DY412" s="1">
        <v>7.9387619999999997</v>
      </c>
      <c r="DZ412">
        <v>0.74570749999999997</v>
      </c>
      <c r="EA412">
        <v>18.716080000000002</v>
      </c>
      <c r="EB412" s="1">
        <v>1.5563959999999999</v>
      </c>
      <c r="EC412">
        <v>47.516159999999999</v>
      </c>
      <c r="ED412">
        <v>0.74381529999999996</v>
      </c>
      <c r="EE412">
        <v>18.21491</v>
      </c>
      <c r="EF412" s="1">
        <v>6.1171709999999999</v>
      </c>
      <c r="EG412">
        <v>187.35650000000001</v>
      </c>
      <c r="EH412">
        <v>0.74172510000000003</v>
      </c>
      <c r="EI412">
        <v>18.747350000000001</v>
      </c>
      <c r="EJ412">
        <v>16.664940000000001</v>
      </c>
      <c r="EK412">
        <v>512.13350000000003</v>
      </c>
      <c r="EL412">
        <v>0.73943979999999998</v>
      </c>
      <c r="EM412">
        <v>19.63531</v>
      </c>
      <c r="EN412">
        <v>32.900449999999999</v>
      </c>
      <c r="EO412">
        <v>1014.559</v>
      </c>
      <c r="EP412">
        <v>0.73716309999999996</v>
      </c>
      <c r="EQ412">
        <v>20.634709999999998</v>
      </c>
      <c r="ER412">
        <v>48.799860000000002</v>
      </c>
      <c r="ES412">
        <v>1509.42</v>
      </c>
      <c r="ET412">
        <v>0.73474099999999998</v>
      </c>
      <c r="EU412">
        <v>21.631640000000001</v>
      </c>
      <c r="EV412">
        <v>56.199620000000003</v>
      </c>
      <c r="EW412">
        <v>1743.78</v>
      </c>
      <c r="EX412">
        <v>0.73243279999999999</v>
      </c>
      <c r="EY412">
        <v>21.861499999999999</v>
      </c>
      <c r="EZ412">
        <v>51.76032</v>
      </c>
      <c r="FA412">
        <v>1610.55</v>
      </c>
      <c r="FB412">
        <v>0.73005640000000005</v>
      </c>
      <c r="FC412">
        <v>21.178999999999998</v>
      </c>
      <c r="FD412">
        <v>39.231560000000002</v>
      </c>
      <c r="FE412">
        <v>1223.912</v>
      </c>
      <c r="FF412">
        <v>0.72738060000000004</v>
      </c>
      <c r="FG412">
        <v>20.309570000000001</v>
      </c>
      <c r="FH412">
        <v>25.151689999999999</v>
      </c>
      <c r="FI412">
        <v>787.03890000000001</v>
      </c>
      <c r="FJ412">
        <v>0.72444129999999995</v>
      </c>
      <c r="FK412">
        <v>19.462540000000001</v>
      </c>
      <c r="FL412">
        <v>13.99236</v>
      </c>
      <c r="FM412">
        <v>439.13889999999998</v>
      </c>
      <c r="FN412">
        <v>0.72136259999999996</v>
      </c>
      <c r="FO412">
        <v>19.681429999999999</v>
      </c>
      <c r="FP412">
        <v>6.923095</v>
      </c>
      <c r="FQ412">
        <v>217.9649</v>
      </c>
      <c r="FR412">
        <v>0.71794069999999999</v>
      </c>
      <c r="FS412">
        <v>20.483280000000001</v>
      </c>
      <c r="FT412">
        <v>3.1233759999999999</v>
      </c>
      <c r="FU412">
        <v>98.669719999999998</v>
      </c>
      <c r="FV412">
        <v>0.71374269999999995</v>
      </c>
      <c r="FW412">
        <v>21.455739999999999</v>
      </c>
      <c r="FX412">
        <v>1.321839</v>
      </c>
      <c r="FY412">
        <v>41.923090000000002</v>
      </c>
      <c r="FZ412">
        <v>0.70989080000000004</v>
      </c>
      <c r="GA412">
        <v>22.302510000000002</v>
      </c>
      <c r="GB412">
        <v>0.54327110000000001</v>
      </c>
      <c r="GC412">
        <v>17.28735</v>
      </c>
      <c r="GD412">
        <v>0.70575889999999997</v>
      </c>
      <c r="GE412">
        <v>22.307780000000001</v>
      </c>
      <c r="GF412">
        <v>0.2290082</v>
      </c>
      <c r="GG412">
        <v>7.3101430000000001</v>
      </c>
      <c r="GH412">
        <v>0.70166620000000002</v>
      </c>
      <c r="GI412">
        <v>21.619759999999999</v>
      </c>
      <c r="GJ412">
        <v>0.1083673</v>
      </c>
      <c r="GK412">
        <v>3.4660449999999998</v>
      </c>
      <c r="GL412">
        <v>0.69789000000000001</v>
      </c>
      <c r="GM412">
        <v>20.645980000000002</v>
      </c>
      <c r="GN412">
        <v>6.2741060000000001E-2</v>
      </c>
      <c r="GO412">
        <v>2.0084900000000001</v>
      </c>
      <c r="GP412">
        <v>0.69406869999999998</v>
      </c>
      <c r="GQ412">
        <v>19.797830000000001</v>
      </c>
      <c r="GR412">
        <v>4.5212860000000001E-2</v>
      </c>
      <c r="GS412">
        <v>1.448691</v>
      </c>
      <c r="GT412">
        <v>0.69012899999999999</v>
      </c>
      <c r="GU412">
        <v>19.350750000000001</v>
      </c>
      <c r="GV412">
        <v>3.7756579999999998E-2</v>
      </c>
      <c r="GW412">
        <v>1.2120979999999999</v>
      </c>
      <c r="GX412">
        <v>0.68620440000000005</v>
      </c>
      <c r="GY412">
        <v>19.725619999999999</v>
      </c>
      <c r="GZ412" s="1">
        <v>3.4004079999999999E-2</v>
      </c>
      <c r="HA412">
        <v>1.0944039999999999</v>
      </c>
      <c r="HB412">
        <v>0.68216129999999997</v>
      </c>
      <c r="HC412">
        <v>20.205410000000001</v>
      </c>
      <c r="HD412" s="1">
        <v>3.1780210000000003E-2</v>
      </c>
      <c r="HE412">
        <v>1.0257130000000001</v>
      </c>
      <c r="HF412">
        <v>0.67758459999999998</v>
      </c>
      <c r="HG412">
        <v>20.636050000000001</v>
      </c>
      <c r="HH412">
        <v>3.0316840000000001E-2</v>
      </c>
      <c r="HI412">
        <v>0.98214299999999999</v>
      </c>
      <c r="HJ412">
        <v>0.67337259999999999</v>
      </c>
      <c r="HK412">
        <v>20.43402</v>
      </c>
      <c r="HL412" s="1">
        <v>2.9510649999999999E-2</v>
      </c>
      <c r="HM412">
        <v>0.95899190000000001</v>
      </c>
      <c r="HN412">
        <v>0.66934260000000001</v>
      </c>
      <c r="HO412">
        <v>19.889620000000001</v>
      </c>
      <c r="HP412" s="1">
        <v>2.928731E-2</v>
      </c>
      <c r="HQ412" s="1">
        <v>0.95449010000000001</v>
      </c>
      <c r="HR412">
        <v>0.66453680000000004</v>
      </c>
      <c r="HS412">
        <v>19.112729999999999</v>
      </c>
      <c r="HT412" s="1">
        <v>2.9412629999999999E-2</v>
      </c>
      <c r="HU412" s="1">
        <v>0.96254430000000002</v>
      </c>
      <c r="HV412">
        <v>0.65928039999999999</v>
      </c>
      <c r="HW412">
        <v>18.29739</v>
      </c>
      <c r="HX412" s="1">
        <v>2.953981E-2</v>
      </c>
      <c r="HY412" s="1">
        <v>0.97143809999999997</v>
      </c>
      <c r="HZ412">
        <v>0.65407000000000004</v>
      </c>
      <c r="IA412">
        <v>17.86065</v>
      </c>
      <c r="IB412" s="1">
        <v>2.9501889999999999E-2</v>
      </c>
      <c r="IC412" s="1">
        <v>0.97501059999999995</v>
      </c>
      <c r="ID412">
        <v>0.64856020000000003</v>
      </c>
      <c r="IE412">
        <v>17.95797</v>
      </c>
      <c r="IF412" s="1">
        <v>2.8803510000000001E-2</v>
      </c>
      <c r="IG412" s="1">
        <v>0.95717260000000004</v>
      </c>
      <c r="IH412">
        <v>0.64375700000000002</v>
      </c>
      <c r="II412">
        <v>18.29787</v>
      </c>
      <c r="IJ412" s="1">
        <v>2.7565329999999999E-2</v>
      </c>
      <c r="IK412" s="1">
        <v>0.92012240000000001</v>
      </c>
      <c r="IL412">
        <v>0.63943039999999995</v>
      </c>
      <c r="IM412">
        <v>18.788910000000001</v>
      </c>
      <c r="IN412" s="1">
        <v>2.6011059999999999E-2</v>
      </c>
      <c r="IO412" s="1">
        <v>0.87192890000000001</v>
      </c>
      <c r="IP412">
        <v>0.63511870000000004</v>
      </c>
      <c r="IQ412">
        <v>18.631730000000001</v>
      </c>
      <c r="IR412" s="1">
        <v>2.418998E-2</v>
      </c>
      <c r="IS412" s="1">
        <v>0.81460860000000002</v>
      </c>
      <c r="IT412">
        <v>0.63140189999999996</v>
      </c>
      <c r="IU412">
        <v>17.993230000000001</v>
      </c>
      <c r="IV412" s="1">
        <v>2.23584E-2</v>
      </c>
      <c r="IW412" s="1">
        <v>0.75588080000000002</v>
      </c>
      <c r="IX412">
        <v>0.62779379999999996</v>
      </c>
      <c r="IY412">
        <v>17.290189999999999</v>
      </c>
      <c r="IZ412" s="1">
        <v>2.058869E-2</v>
      </c>
      <c r="JA412" s="1">
        <v>0.69885730000000001</v>
      </c>
      <c r="JB412">
        <v>0.62418649999999998</v>
      </c>
      <c r="JC412">
        <v>16.800280000000001</v>
      </c>
      <c r="JD412" s="1">
        <v>1.893653E-2</v>
      </c>
      <c r="JE412" s="1">
        <v>0.64559540000000004</v>
      </c>
      <c r="JF412">
        <v>0.62044169999999998</v>
      </c>
      <c r="JG412">
        <v>17.001290000000001</v>
      </c>
      <c r="JH412" s="1">
        <v>1.7276570000000002E-2</v>
      </c>
      <c r="JI412" s="1">
        <v>0.59202750000000004</v>
      </c>
      <c r="JJ412">
        <v>0.61734500000000003</v>
      </c>
      <c r="JK412">
        <v>17.632069999999999</v>
      </c>
      <c r="JL412" s="1">
        <v>1.5766269999999999E-2</v>
      </c>
      <c r="JM412" s="1">
        <v>0.54257460000000002</v>
      </c>
      <c r="JN412">
        <v>0.61525850000000004</v>
      </c>
      <c r="JO412">
        <v>18.075600000000001</v>
      </c>
      <c r="JP412" s="1">
        <v>1.4327009999999999E-2</v>
      </c>
      <c r="JQ412" s="1">
        <v>0.4946121</v>
      </c>
      <c r="JR412">
        <v>0.61328349999999998</v>
      </c>
      <c r="JS412">
        <v>18.569780000000002</v>
      </c>
      <c r="JT412" s="1">
        <v>1.303735E-2</v>
      </c>
      <c r="JU412" s="1">
        <v>0.4514727</v>
      </c>
      <c r="JV412">
        <v>0.61124400000000001</v>
      </c>
      <c r="JW412">
        <v>18.66675</v>
      </c>
      <c r="JX412" s="1">
        <v>1.1895350000000001E-2</v>
      </c>
      <c r="JY412" s="1">
        <v>0.41329909999999997</v>
      </c>
      <c r="JZ412">
        <v>0.60923159999999998</v>
      </c>
      <c r="KA412">
        <v>17.97438</v>
      </c>
      <c r="KB412" s="1">
        <v>1.0850449999999999E-2</v>
      </c>
      <c r="KC412" s="1">
        <v>0.37823440000000003</v>
      </c>
      <c r="KD412">
        <v>0.60717069999999995</v>
      </c>
      <c r="KE412">
        <v>17.253060000000001</v>
      </c>
      <c r="KF412" s="1">
        <v>9.9377200000000006E-3</v>
      </c>
      <c r="KG412" s="1">
        <v>0.34771200000000002</v>
      </c>
      <c r="KH412">
        <v>0.60544229999999999</v>
      </c>
      <c r="KI412">
        <v>16.723710000000001</v>
      </c>
      <c r="KJ412" s="1">
        <v>9.0943919999999998E-3</v>
      </c>
      <c r="KK412" s="1">
        <v>0.31925740000000002</v>
      </c>
      <c r="KL412">
        <v>0.60380739999999999</v>
      </c>
      <c r="KM412">
        <v>17.253789999999999</v>
      </c>
      <c r="KN412" s="1">
        <v>8.3309430000000004E-3</v>
      </c>
      <c r="KO412" s="1">
        <v>0.29340440000000001</v>
      </c>
      <c r="KP412">
        <v>0.60184190000000004</v>
      </c>
      <c r="KQ412">
        <v>18.294370000000001</v>
      </c>
      <c r="KR412" s="1">
        <v>7.6300079999999998E-3</v>
      </c>
      <c r="KS412" s="1">
        <v>0.26981359999999999</v>
      </c>
      <c r="KT412">
        <v>0.59988370000000002</v>
      </c>
      <c r="KU412">
        <v>19.223759999999999</v>
      </c>
      <c r="KV412" s="1">
        <v>6.9484910000000002E-3</v>
      </c>
      <c r="KW412" s="1">
        <v>0.2467163</v>
      </c>
      <c r="KX412">
        <v>0.5982556</v>
      </c>
      <c r="KY412">
        <v>19.889589999999998</v>
      </c>
      <c r="KZ412" s="1">
        <v>6.338865E-3</v>
      </c>
      <c r="LA412" s="1">
        <v>0.2258819</v>
      </c>
      <c r="LB412">
        <v>0.59717339999999997</v>
      </c>
      <c r="LC412">
        <v>19.814699999999998</v>
      </c>
      <c r="LD412" s="1">
        <v>5.8174519999999999E-3</v>
      </c>
      <c r="LE412" s="1">
        <v>0.20790620000000001</v>
      </c>
      <c r="LF412">
        <v>0.59497140000000004</v>
      </c>
      <c r="LG412">
        <v>18.98554</v>
      </c>
      <c r="LH412" s="1">
        <v>5.3280619999999997E-3</v>
      </c>
      <c r="LI412" s="1">
        <v>0.191328</v>
      </c>
      <c r="LJ412">
        <v>0.59358089999999997</v>
      </c>
      <c r="LK412">
        <v>18.294440000000002</v>
      </c>
      <c r="LL412" s="1">
        <v>4.8722339999999996E-3</v>
      </c>
      <c r="LM412" s="1">
        <v>0.1755979</v>
      </c>
      <c r="LN412">
        <v>0.59218009999999999</v>
      </c>
      <c r="LO412">
        <v>17.925889999999999</v>
      </c>
      <c r="LP412" s="1">
        <v>4.4270250000000002E-3</v>
      </c>
      <c r="LQ412" s="1">
        <v>0.16015270000000001</v>
      </c>
      <c r="LR412">
        <v>0.5901362</v>
      </c>
      <c r="LS412">
        <v>18.736879999999999</v>
      </c>
      <c r="LT412" s="1">
        <v>3.9886339999999996E-3</v>
      </c>
      <c r="LU412" s="1">
        <v>0.14499100000000001</v>
      </c>
      <c r="LV412">
        <v>0.58846779999999999</v>
      </c>
      <c r="LW412">
        <v>19.965979999999998</v>
      </c>
      <c r="LX412" s="1">
        <v>3.5560219999999998E-3</v>
      </c>
      <c r="LY412" s="1">
        <v>0.12981860000000001</v>
      </c>
      <c r="LZ412">
        <v>0.58722540000000001</v>
      </c>
      <c r="MA412">
        <v>21.188980000000001</v>
      </c>
      <c r="MB412" s="1">
        <v>3.1341110000000002E-3</v>
      </c>
      <c r="MC412" s="1">
        <v>0.11483260000000001</v>
      </c>
      <c r="MD412">
        <v>0.58656419999999998</v>
      </c>
      <c r="ME412">
        <v>21.959569999999999</v>
      </c>
      <c r="MF412" s="1">
        <v>2.7241930000000002E-3</v>
      </c>
      <c r="MG412" s="1">
        <v>0.1000858</v>
      </c>
      <c r="MH412">
        <v>0.58586640000000001</v>
      </c>
      <c r="MI412">
        <v>21.870419999999999</v>
      </c>
      <c r="MJ412" s="1">
        <v>2.3282229999999999E-3</v>
      </c>
      <c r="MK412" s="1">
        <v>8.5780499999999996E-2</v>
      </c>
      <c r="ML412">
        <v>0.58565069999999997</v>
      </c>
      <c r="MM412">
        <v>20.946539999999999</v>
      </c>
      <c r="MN412" s="1">
        <v>1.9619450000000001E-3</v>
      </c>
      <c r="MO412" s="1">
        <v>7.2429240000000006E-2</v>
      </c>
      <c r="MP412">
        <v>0.58647550000000004</v>
      </c>
      <c r="MQ412">
        <v>20.126670000000001</v>
      </c>
      <c r="MR412" s="1">
        <v>1.6351440000000001E-3</v>
      </c>
      <c r="MS412" s="1">
        <v>6.0384430000000003E-2</v>
      </c>
      <c r="MT412">
        <v>0.58726849999999997</v>
      </c>
      <c r="MU412">
        <v>19.634080000000001</v>
      </c>
      <c r="MV412" s="1">
        <v>1.358342E-3</v>
      </c>
      <c r="MW412" s="1">
        <v>5.0175150000000002E-2</v>
      </c>
      <c r="MX412">
        <v>0.58806329999999996</v>
      </c>
      <c r="MY412">
        <v>20.291499999999999</v>
      </c>
      <c r="MZ412" s="1">
        <v>1.13586E-3</v>
      </c>
      <c r="NA412" s="1">
        <v>4.1963599999999997E-2</v>
      </c>
      <c r="NB412">
        <v>0.58967349999999996</v>
      </c>
      <c r="NC412">
        <v>20.631630000000001</v>
      </c>
      <c r="ND412" s="1">
        <v>9.6557160000000002E-4</v>
      </c>
      <c r="NE412" s="1">
        <v>3.5618039999999997E-2</v>
      </c>
      <c r="NF412">
        <v>0.59156810000000004</v>
      </c>
      <c r="NG412">
        <v>21.50254</v>
      </c>
      <c r="NH412" s="1">
        <v>8.3803260000000004E-4</v>
      </c>
      <c r="NI412" s="1">
        <v>3.0851509999999999E-2</v>
      </c>
      <c r="NJ412">
        <v>0.59309670000000003</v>
      </c>
      <c r="NK412">
        <v>22.306480000000001</v>
      </c>
      <c r="NL412" s="1">
        <v>7.4108520000000001E-4</v>
      </c>
      <c r="NM412" s="1">
        <v>2.724182E-2</v>
      </c>
      <c r="NN412">
        <v>0.59524489999999997</v>
      </c>
      <c r="NO412">
        <v>22.295929999999998</v>
      </c>
      <c r="NP412" s="1">
        <v>6.65702E-4</v>
      </c>
      <c r="NQ412" s="1">
        <v>2.4408699999999998E-2</v>
      </c>
      <c r="NR412">
        <v>0.59762590000000004</v>
      </c>
      <c r="NS412">
        <v>21.506959999999999</v>
      </c>
      <c r="NT412" s="1">
        <v>6.0528410000000002E-4</v>
      </c>
      <c r="NU412" s="1">
        <v>2.212561E-2</v>
      </c>
      <c r="NV412">
        <v>0.60041290000000003</v>
      </c>
      <c r="NW412">
        <v>20.639279999999999</v>
      </c>
      <c r="NX412" s="1">
        <v>5.5537990000000003E-4</v>
      </c>
      <c r="NY412" s="1">
        <v>2.022581E-2</v>
      </c>
      <c r="NZ412">
        <v>0.60355669999999995</v>
      </c>
      <c r="OA412">
        <v>20.154140000000002</v>
      </c>
      <c r="OB412" s="1">
        <v>5.1350750000000002E-4</v>
      </c>
      <c r="OC412" s="1">
        <v>1.8619230000000001E-2</v>
      </c>
      <c r="OD412">
        <v>0.60699550000000002</v>
      </c>
      <c r="OE412">
        <v>21.15692</v>
      </c>
      <c r="OF412" s="1">
        <v>4.7797079999999998E-4</v>
      </c>
      <c r="OG412" s="1">
        <v>1.7246640000000001E-2</v>
      </c>
      <c r="OH412">
        <v>0.61075140000000006</v>
      </c>
      <c r="OI412">
        <v>22.679179999999999</v>
      </c>
      <c r="OJ412" s="1">
        <v>4.4783760000000002E-4</v>
      </c>
      <c r="OK412" s="1">
        <v>1.6070580000000001E-2</v>
      </c>
    </row>
    <row r="413" spans="1:401" x14ac:dyDescent="0.35">
      <c r="A413">
        <v>422</v>
      </c>
      <c r="B413" t="s">
        <v>4</v>
      </c>
      <c r="C413" t="s">
        <v>364</v>
      </c>
      <c r="D413" t="s">
        <v>420</v>
      </c>
      <c r="E413">
        <v>624.5992</v>
      </c>
      <c r="F413">
        <v>0.67897989999999997</v>
      </c>
      <c r="G413">
        <v>17.29522</v>
      </c>
      <c r="H413">
        <v>0</v>
      </c>
      <c r="I413">
        <v>0</v>
      </c>
      <c r="J413">
        <v>0.67598939999999996</v>
      </c>
      <c r="K413">
        <v>17.74457</v>
      </c>
      <c r="L413">
        <v>0</v>
      </c>
      <c r="M413">
        <v>0</v>
      </c>
      <c r="N413">
        <v>0.67299089999999995</v>
      </c>
      <c r="O413">
        <v>18.522950000000002</v>
      </c>
      <c r="P413">
        <v>0</v>
      </c>
      <c r="Q413">
        <v>0</v>
      </c>
      <c r="R413">
        <v>0.67012269999999996</v>
      </c>
      <c r="S413">
        <v>19.41874</v>
      </c>
      <c r="T413">
        <v>0</v>
      </c>
      <c r="U413">
        <v>0</v>
      </c>
      <c r="V413">
        <v>0.66729179999999999</v>
      </c>
      <c r="W413">
        <v>20.247900000000001</v>
      </c>
      <c r="X413">
        <v>0</v>
      </c>
      <c r="Y413">
        <v>0</v>
      </c>
      <c r="Z413">
        <v>0.66436779999999995</v>
      </c>
      <c r="AA413">
        <v>20.52891</v>
      </c>
      <c r="AB413">
        <v>0</v>
      </c>
      <c r="AC413">
        <v>0</v>
      </c>
      <c r="AD413">
        <v>0.66180609999999995</v>
      </c>
      <c r="AE413">
        <v>20.053270000000001</v>
      </c>
      <c r="AF413">
        <v>0</v>
      </c>
      <c r="AG413">
        <v>0</v>
      </c>
      <c r="AH413">
        <v>0.65934400000000004</v>
      </c>
      <c r="AI413">
        <v>19.333279999999998</v>
      </c>
      <c r="AJ413">
        <v>0</v>
      </c>
      <c r="AK413">
        <v>0</v>
      </c>
      <c r="AL413">
        <v>0.65682070000000004</v>
      </c>
      <c r="AM413">
        <v>18.6188</v>
      </c>
      <c r="AN413">
        <v>0</v>
      </c>
      <c r="AO413">
        <v>0</v>
      </c>
      <c r="AP413">
        <v>0.65424700000000002</v>
      </c>
      <c r="AQ413">
        <v>18.7729</v>
      </c>
      <c r="AR413">
        <v>0</v>
      </c>
      <c r="AS413">
        <v>0</v>
      </c>
      <c r="AT413">
        <v>0.65169600000000005</v>
      </c>
      <c r="AU413">
        <v>19.569759999999999</v>
      </c>
      <c r="AV413">
        <v>0</v>
      </c>
      <c r="AW413">
        <v>0</v>
      </c>
      <c r="AX413">
        <v>0.64915849999999997</v>
      </c>
      <c r="AY413">
        <v>20.578579999999999</v>
      </c>
      <c r="AZ413">
        <v>0</v>
      </c>
      <c r="BA413">
        <v>0</v>
      </c>
      <c r="BB413">
        <v>0.64672669999999999</v>
      </c>
      <c r="BC413">
        <v>21.53021</v>
      </c>
      <c r="BD413">
        <v>0</v>
      </c>
      <c r="BE413">
        <v>0</v>
      </c>
      <c r="BF413">
        <v>0.64434499999999995</v>
      </c>
      <c r="BG413">
        <v>21.762840000000001</v>
      </c>
      <c r="BH413">
        <v>0</v>
      </c>
      <c r="BI413">
        <v>0</v>
      </c>
      <c r="BJ413">
        <v>0.64202119999999996</v>
      </c>
      <c r="BK413">
        <v>21.23263</v>
      </c>
      <c r="BL413">
        <v>0</v>
      </c>
      <c r="BM413">
        <v>0</v>
      </c>
      <c r="BN413">
        <v>0.63974339999999996</v>
      </c>
      <c r="BO413">
        <v>20.444489999999998</v>
      </c>
      <c r="BP413">
        <v>0</v>
      </c>
      <c r="BQ413">
        <v>0</v>
      </c>
      <c r="BR413">
        <v>0.63754359999999999</v>
      </c>
      <c r="BS413">
        <v>19.671620000000001</v>
      </c>
      <c r="BT413">
        <v>0</v>
      </c>
      <c r="BU413">
        <v>0</v>
      </c>
      <c r="BV413">
        <v>0.63527339999999999</v>
      </c>
      <c r="BW413">
        <v>19.563009999999998</v>
      </c>
      <c r="BX413">
        <v>0</v>
      </c>
      <c r="BY413">
        <v>0</v>
      </c>
      <c r="BZ413">
        <v>0.63298949999999998</v>
      </c>
      <c r="CA413">
        <v>19.761890000000001</v>
      </c>
      <c r="CB413">
        <v>0</v>
      </c>
      <c r="CC413">
        <v>0</v>
      </c>
      <c r="CD413">
        <v>0.63078480000000003</v>
      </c>
      <c r="CE413">
        <v>20.237310000000001</v>
      </c>
      <c r="CF413">
        <v>0</v>
      </c>
      <c r="CG413">
        <v>0</v>
      </c>
      <c r="CH413">
        <v>0.6286486</v>
      </c>
      <c r="CI413">
        <v>20.462869999999999</v>
      </c>
      <c r="CJ413">
        <v>3.2820649999999998E-32</v>
      </c>
      <c r="CK413">
        <v>7.0691400000000005E-30</v>
      </c>
      <c r="CL413">
        <v>0.62648179999999998</v>
      </c>
      <c r="CM413">
        <v>20.256129999999999</v>
      </c>
      <c r="CN413" s="1">
        <v>3.400693E-26</v>
      </c>
      <c r="CO413" s="1">
        <v>7.0746849999999999E-24</v>
      </c>
      <c r="CP413">
        <v>0.62448150000000002</v>
      </c>
      <c r="CQ413">
        <v>19.77779</v>
      </c>
      <c r="CR413" s="1">
        <v>1.2070889999999999E-19</v>
      </c>
      <c r="CS413" s="1">
        <v>2.755662E-17</v>
      </c>
      <c r="CT413">
        <v>0.62280210000000003</v>
      </c>
      <c r="CU413">
        <v>19.156379999999999</v>
      </c>
      <c r="CV413" s="1">
        <v>3.88478E-15</v>
      </c>
      <c r="CW413" s="1">
        <v>9.7860119999999998E-13</v>
      </c>
      <c r="CX413">
        <v>0.62105109999999997</v>
      </c>
      <c r="CY413">
        <v>18.59836</v>
      </c>
      <c r="CZ413" s="1">
        <v>9.2879379999999998E-12</v>
      </c>
      <c r="DA413" s="1">
        <v>2.4771579999999999E-9</v>
      </c>
      <c r="DB413">
        <v>0.61937310000000001</v>
      </c>
      <c r="DC413">
        <v>18.714099999999998</v>
      </c>
      <c r="DD413" s="1">
        <v>4.6809880000000002E-9</v>
      </c>
      <c r="DE413" s="1">
        <v>1.3050110000000001E-6</v>
      </c>
      <c r="DF413">
        <v>0.61779589999999995</v>
      </c>
      <c r="DG413">
        <v>18.96209</v>
      </c>
      <c r="DH413" s="1">
        <v>7.6019620000000002E-7</v>
      </c>
      <c r="DI413" s="1">
        <v>2.2040189999999999E-4</v>
      </c>
      <c r="DJ413">
        <v>0.61623660000000002</v>
      </c>
      <c r="DK413">
        <v>19.35417</v>
      </c>
      <c r="DL413" s="1">
        <v>5.0285840000000002E-5</v>
      </c>
      <c r="DM413" s="1">
        <v>1.5075760000000001E-2</v>
      </c>
      <c r="DN413">
        <v>0.61469450000000003</v>
      </c>
      <c r="DO413">
        <v>19.771180000000001</v>
      </c>
      <c r="DP413" s="1">
        <v>1.5809680000000001E-3</v>
      </c>
      <c r="DQ413" s="1">
        <v>0.48875420000000003</v>
      </c>
      <c r="DR413">
        <v>0.61312299999999997</v>
      </c>
      <c r="DS413">
        <v>19.802689999999998</v>
      </c>
      <c r="DT413" s="1">
        <v>2.636347E-2</v>
      </c>
      <c r="DU413" s="1">
        <v>8.3941770000000009</v>
      </c>
      <c r="DV413">
        <v>0.61152470000000003</v>
      </c>
      <c r="DW413">
        <v>19.360990000000001</v>
      </c>
      <c r="DX413" s="1">
        <v>0.25466709999999998</v>
      </c>
      <c r="DY413" s="1">
        <v>83.276499999999999</v>
      </c>
      <c r="DZ413">
        <v>0.60983180000000003</v>
      </c>
      <c r="EA413">
        <v>18.728459999999998</v>
      </c>
      <c r="EB413" s="1">
        <v>1.5267090000000001</v>
      </c>
      <c r="EC413">
        <v>512.15729999999996</v>
      </c>
      <c r="ED413">
        <v>0.60806079999999996</v>
      </c>
      <c r="EE413">
        <v>18.21482</v>
      </c>
      <c r="EF413" s="1">
        <v>6.0274619999999999</v>
      </c>
      <c r="EG413">
        <v>2071.1849999999999</v>
      </c>
      <c r="EH413">
        <v>0.60612529999999998</v>
      </c>
      <c r="EI413">
        <v>18.69746</v>
      </c>
      <c r="EJ413">
        <v>16.486899999999999</v>
      </c>
      <c r="EK413">
        <v>5796.7979999999998</v>
      </c>
      <c r="EL413">
        <v>0.60401579999999999</v>
      </c>
      <c r="EM413">
        <v>19.564209999999999</v>
      </c>
      <c r="EN413">
        <v>32.66863</v>
      </c>
      <c r="EO413">
        <v>11740.37</v>
      </c>
      <c r="EP413">
        <v>0.60190969999999999</v>
      </c>
      <c r="EQ413">
        <v>20.548480000000001</v>
      </c>
      <c r="ER413">
        <v>48.618780000000001</v>
      </c>
      <c r="ES413">
        <v>17834.740000000002</v>
      </c>
      <c r="ET413">
        <v>0.59967789999999999</v>
      </c>
      <c r="EU413">
        <v>21.55725</v>
      </c>
      <c r="EV413">
        <v>56.160420000000002</v>
      </c>
      <c r="EW413">
        <v>21010.6</v>
      </c>
      <c r="EX413">
        <v>0.59754289999999999</v>
      </c>
      <c r="EY413">
        <v>21.82977</v>
      </c>
      <c r="EZ413">
        <v>51.87285</v>
      </c>
      <c r="FA413">
        <v>19765.16</v>
      </c>
      <c r="FB413">
        <v>0.59533769999999997</v>
      </c>
      <c r="FC413">
        <v>21.18505</v>
      </c>
      <c r="FD413">
        <v>39.415199999999999</v>
      </c>
      <c r="FE413">
        <v>15274.5</v>
      </c>
      <c r="FF413">
        <v>0.59289440000000004</v>
      </c>
      <c r="FG413">
        <v>20.333290000000002</v>
      </c>
      <c r="FH413">
        <v>25.32591</v>
      </c>
      <c r="FI413">
        <v>9972.2999999999993</v>
      </c>
      <c r="FJ413">
        <v>0.59021129999999999</v>
      </c>
      <c r="FK413">
        <v>19.477550000000001</v>
      </c>
      <c r="FL413">
        <v>14.116809999999999</v>
      </c>
      <c r="FM413">
        <v>5639.2439999999997</v>
      </c>
      <c r="FN413">
        <v>0.58739799999999998</v>
      </c>
      <c r="FO413">
        <v>19.64087</v>
      </c>
      <c r="FP413">
        <v>6.9963199999999999</v>
      </c>
      <c r="FQ413">
        <v>2831.2339999999999</v>
      </c>
      <c r="FR413">
        <v>0.5843102</v>
      </c>
      <c r="FS413">
        <v>20.401450000000001</v>
      </c>
      <c r="FT413">
        <v>3.1606299999999998</v>
      </c>
      <c r="FU413">
        <v>1293.47</v>
      </c>
      <c r="FV413">
        <v>0.5805572</v>
      </c>
      <c r="FW413">
        <v>21.351800000000001</v>
      </c>
      <c r="FX413">
        <v>1.3387899999999999</v>
      </c>
      <c r="FY413">
        <v>552.80610000000001</v>
      </c>
      <c r="FZ413">
        <v>0.57706579999999996</v>
      </c>
      <c r="GA413">
        <v>22.213750000000001</v>
      </c>
      <c r="GB413">
        <v>0.55043209999999998</v>
      </c>
      <c r="GC413">
        <v>228.4331</v>
      </c>
      <c r="GD413">
        <v>0.57332749999999999</v>
      </c>
      <c r="GE413">
        <v>22.263490000000001</v>
      </c>
      <c r="GF413">
        <v>0.23184089999999999</v>
      </c>
      <c r="GG413">
        <v>96.032250000000005</v>
      </c>
      <c r="GH413">
        <v>0.56960560000000005</v>
      </c>
      <c r="GI413">
        <v>21.604839999999999</v>
      </c>
      <c r="GJ413">
        <v>0.1094468</v>
      </c>
      <c r="GK413">
        <v>44.775979999999997</v>
      </c>
      <c r="GL413">
        <v>0.56613829999999998</v>
      </c>
      <c r="GM413">
        <v>20.659970000000001</v>
      </c>
      <c r="GN413">
        <v>6.3149789999999997E-2</v>
      </c>
      <c r="GO413">
        <v>25.320049999999998</v>
      </c>
      <c r="GP413">
        <v>0.56262900000000005</v>
      </c>
      <c r="GQ413">
        <v>19.799430000000001</v>
      </c>
      <c r="GR413">
        <v>4.5371549999999997E-2</v>
      </c>
      <c r="GS413">
        <v>17.864450000000001</v>
      </c>
      <c r="GT413">
        <v>0.55901809999999996</v>
      </c>
      <c r="GU413">
        <v>19.323969999999999</v>
      </c>
      <c r="GV413">
        <v>3.7825549999999999E-2</v>
      </c>
      <c r="GW413">
        <v>14.754770000000001</v>
      </c>
      <c r="GX413">
        <v>0.55539439999999995</v>
      </c>
      <c r="GY413">
        <v>19.645499999999998</v>
      </c>
      <c r="GZ413">
        <v>3.4038329999999999E-2</v>
      </c>
      <c r="HA413">
        <v>13.23325</v>
      </c>
      <c r="HB413">
        <v>0.55168689999999998</v>
      </c>
      <c r="HC413">
        <v>20.112200000000001</v>
      </c>
      <c r="HD413" s="1">
        <v>3.1798930000000003E-2</v>
      </c>
      <c r="HE413">
        <v>12.35618</v>
      </c>
      <c r="HF413">
        <v>0.54753779999999996</v>
      </c>
      <c r="HG413">
        <v>20.547280000000001</v>
      </c>
      <c r="HH413" s="1">
        <v>3.032253E-2</v>
      </c>
      <c r="HI413">
        <v>11.79467</v>
      </c>
      <c r="HJ413">
        <v>0.5436512</v>
      </c>
      <c r="HK413">
        <v>20.382860000000001</v>
      </c>
      <c r="HL413" s="1">
        <v>2.951053E-2</v>
      </c>
      <c r="HM413">
        <v>11.49249</v>
      </c>
      <c r="HN413">
        <v>0.53992039999999997</v>
      </c>
      <c r="HO413">
        <v>19.86609</v>
      </c>
      <c r="HP413" s="1">
        <v>2.9279360000000001E-2</v>
      </c>
      <c r="HQ413">
        <v>11.41389</v>
      </c>
      <c r="HR413">
        <v>0.53554250000000003</v>
      </c>
      <c r="HS413">
        <v>19.093779999999999</v>
      </c>
      <c r="HT413" s="1">
        <v>2.9399669999999999E-2</v>
      </c>
      <c r="HU413">
        <v>11.491400000000001</v>
      </c>
      <c r="HV413">
        <v>0.53080590000000005</v>
      </c>
      <c r="HW413">
        <v>18.274059999999999</v>
      </c>
      <c r="HX413" s="1">
        <v>2.952757E-2</v>
      </c>
      <c r="HY413" s="1">
        <v>11.59206</v>
      </c>
      <c r="HZ413">
        <v>0.52607879999999996</v>
      </c>
      <c r="IA413">
        <v>17.81418</v>
      </c>
      <c r="IB413" s="1">
        <v>2.9495460000000001E-2</v>
      </c>
      <c r="IC413" s="1">
        <v>11.63693</v>
      </c>
      <c r="ID413">
        <v>0.52108339999999997</v>
      </c>
      <c r="IE413">
        <v>17.880120000000002</v>
      </c>
      <c r="IF413" s="1">
        <v>2.8805509999999999E-2</v>
      </c>
      <c r="IG413" s="1">
        <v>11.4382</v>
      </c>
      <c r="IH413">
        <v>0.51662090000000005</v>
      </c>
      <c r="II413">
        <v>18.20158</v>
      </c>
      <c r="IJ413" s="1">
        <v>2.757049E-2</v>
      </c>
      <c r="IK413" s="1">
        <v>11.003830000000001</v>
      </c>
      <c r="IL413">
        <v>0.51250269999999998</v>
      </c>
      <c r="IM413">
        <v>18.683789999999998</v>
      </c>
      <c r="IN413" s="1">
        <v>2.6019489999999999E-2</v>
      </c>
      <c r="IO413" s="1">
        <v>10.430389999999999</v>
      </c>
      <c r="IP413">
        <v>0.50838589999999995</v>
      </c>
      <c r="IQ413">
        <v>18.561889999999998</v>
      </c>
      <c r="IR413" s="1">
        <v>2.4209720000000001E-2</v>
      </c>
      <c r="IS413" s="1">
        <v>9.7533849999999997</v>
      </c>
      <c r="IT413">
        <v>0.50472799999999995</v>
      </c>
      <c r="IU413">
        <v>17.948699999999999</v>
      </c>
      <c r="IV413" s="1">
        <v>2.2379010000000001E-2</v>
      </c>
      <c r="IW413" s="1">
        <v>9.0488959999999992</v>
      </c>
      <c r="IX413">
        <v>0.50114099999999995</v>
      </c>
      <c r="IY413">
        <v>17.25018</v>
      </c>
      <c r="IZ413" s="1">
        <v>2.0608049999999999E-2</v>
      </c>
      <c r="JA413" s="1">
        <v>8.3619839999999996</v>
      </c>
      <c r="JB413">
        <v>0.4975543</v>
      </c>
      <c r="JC413">
        <v>16.7408</v>
      </c>
      <c r="JD413" s="1">
        <v>1.8955130000000001E-2</v>
      </c>
      <c r="JE413" s="1">
        <v>7.7197149999999999</v>
      </c>
      <c r="JF413">
        <v>0.49383759999999999</v>
      </c>
      <c r="JG413">
        <v>16.90063</v>
      </c>
      <c r="JH413" s="1">
        <v>1.7296349999999999E-2</v>
      </c>
      <c r="JI413" s="1">
        <v>7.0798540000000001</v>
      </c>
      <c r="JJ413">
        <v>0.49057000000000001</v>
      </c>
      <c r="JK413">
        <v>17.499610000000001</v>
      </c>
      <c r="JL413" s="1">
        <v>1.5783100000000001E-2</v>
      </c>
      <c r="JM413" s="1">
        <v>6.4785649999999997</v>
      </c>
      <c r="JN413">
        <v>0.48812440000000001</v>
      </c>
      <c r="JO413">
        <v>17.966619999999999</v>
      </c>
      <c r="JP413" s="1">
        <v>1.4344900000000001E-2</v>
      </c>
      <c r="JQ413" s="1">
        <v>5.9089549999999997</v>
      </c>
      <c r="JR413">
        <v>0.48566799999999999</v>
      </c>
      <c r="JS413">
        <v>18.467390000000002</v>
      </c>
      <c r="JT413" s="1">
        <v>1.305285E-2</v>
      </c>
      <c r="JU413" s="1">
        <v>5.3950800000000001</v>
      </c>
      <c r="JV413">
        <v>0.48321989999999998</v>
      </c>
      <c r="JW413">
        <v>18.600809999999999</v>
      </c>
      <c r="JX413" s="1">
        <v>1.191032E-2</v>
      </c>
      <c r="JY413" s="1">
        <v>4.9409939999999999</v>
      </c>
      <c r="JZ413">
        <v>0.48083749999999997</v>
      </c>
      <c r="KA413">
        <v>17.941859999999998</v>
      </c>
      <c r="KB413" s="1">
        <v>1.0863350000000001E-2</v>
      </c>
      <c r="KC413" s="1">
        <v>4.5214489999999996</v>
      </c>
      <c r="KD413">
        <v>0.47840310000000003</v>
      </c>
      <c r="KE413">
        <v>17.22053</v>
      </c>
      <c r="KF413" s="1">
        <v>9.9492620000000004E-3</v>
      </c>
      <c r="KG413" s="1">
        <v>4.1559059999999999</v>
      </c>
      <c r="KH413">
        <v>0.47625600000000001</v>
      </c>
      <c r="KI413">
        <v>16.6767</v>
      </c>
      <c r="KJ413" s="1">
        <v>9.1052979999999995E-3</v>
      </c>
      <c r="KK413" s="1">
        <v>3.817072</v>
      </c>
      <c r="KL413">
        <v>0.47410380000000002</v>
      </c>
      <c r="KM413">
        <v>17.138069999999999</v>
      </c>
      <c r="KN413" s="1">
        <v>8.3404689999999997E-3</v>
      </c>
      <c r="KO413" s="1">
        <v>3.5073180000000002</v>
      </c>
      <c r="KP413">
        <v>0.47172120000000001</v>
      </c>
      <c r="KQ413">
        <v>18.156500000000001</v>
      </c>
      <c r="KR413" s="1">
        <v>7.6389989999999996E-3</v>
      </c>
      <c r="KS413" s="1">
        <v>3.225892</v>
      </c>
      <c r="KT413">
        <v>0.46933399999999997</v>
      </c>
      <c r="KU413">
        <v>19.1068</v>
      </c>
      <c r="KV413" s="1">
        <v>6.9576500000000001E-3</v>
      </c>
      <c r="KW413" s="1">
        <v>2.9528690000000002</v>
      </c>
      <c r="KX413">
        <v>0.46718910000000002</v>
      </c>
      <c r="KY413">
        <v>19.783390000000001</v>
      </c>
      <c r="KZ413" s="1">
        <v>6.3465120000000003E-3</v>
      </c>
      <c r="LA413" s="1">
        <v>2.7026050000000001</v>
      </c>
      <c r="LB413">
        <v>0.46541519999999997</v>
      </c>
      <c r="LC413">
        <v>19.759329999999999</v>
      </c>
      <c r="LD413" s="1">
        <v>5.8242659999999998E-3</v>
      </c>
      <c r="LE413" s="1">
        <v>2.4878870000000002</v>
      </c>
      <c r="LF413">
        <v>0.46276240000000002</v>
      </c>
      <c r="LG413">
        <v>18.95288</v>
      </c>
      <c r="LH413" s="1">
        <v>5.3342809999999997E-3</v>
      </c>
      <c r="LI413" s="1">
        <v>2.2900999999999998</v>
      </c>
      <c r="LJ413">
        <v>0.4606924</v>
      </c>
      <c r="LK413">
        <v>18.251580000000001</v>
      </c>
      <c r="LL413" s="1">
        <v>4.8785449999999998E-3</v>
      </c>
      <c r="LM413" s="1">
        <v>2.1042890000000001</v>
      </c>
      <c r="LN413">
        <v>0.45859680000000003</v>
      </c>
      <c r="LO413">
        <v>17.857019999999999</v>
      </c>
      <c r="LP413" s="1">
        <v>4.4334880000000002E-3</v>
      </c>
      <c r="LQ413" s="1">
        <v>1.9227920000000001</v>
      </c>
      <c r="LR413">
        <v>0.45601120000000001</v>
      </c>
      <c r="LS413">
        <v>18.587579999999999</v>
      </c>
      <c r="LT413" s="1">
        <v>3.9950869999999996E-3</v>
      </c>
      <c r="LU413" s="1">
        <v>1.743657</v>
      </c>
      <c r="LV413">
        <v>0.45370329999999998</v>
      </c>
      <c r="LW413">
        <v>19.797550000000001</v>
      </c>
      <c r="LX413" s="1">
        <v>3.562674E-3</v>
      </c>
      <c r="LY413" s="1">
        <v>1.5647690000000001</v>
      </c>
      <c r="LZ413">
        <v>0.45169860000000001</v>
      </c>
      <c r="MA413">
        <v>21.025220000000001</v>
      </c>
      <c r="MB413" s="1">
        <v>3.1409010000000002E-3</v>
      </c>
      <c r="MC413" s="1">
        <v>1.38757</v>
      </c>
      <c r="MD413">
        <v>0.45003680000000001</v>
      </c>
      <c r="ME413">
        <v>21.8231</v>
      </c>
      <c r="MF413" s="1">
        <v>2.730971E-3</v>
      </c>
      <c r="MG413" s="1">
        <v>1.2126269999999999</v>
      </c>
      <c r="MH413">
        <v>0.44837700000000003</v>
      </c>
      <c r="MI413">
        <v>21.795590000000001</v>
      </c>
      <c r="MJ413" s="1">
        <v>2.3348819999999999E-3</v>
      </c>
      <c r="MK413" s="1">
        <v>1.0424599999999999</v>
      </c>
      <c r="ML413">
        <v>0.44706800000000002</v>
      </c>
      <c r="MM413">
        <v>20.912970000000001</v>
      </c>
      <c r="MN413" s="1">
        <v>1.9683130000000002E-3</v>
      </c>
      <c r="MO413" s="1">
        <v>0.88305719999999999</v>
      </c>
      <c r="MP413">
        <v>0.44648870000000002</v>
      </c>
      <c r="MQ413">
        <v>20.085270000000001</v>
      </c>
      <c r="MR413" s="1">
        <v>1.6408600000000001E-3</v>
      </c>
      <c r="MS413" s="1">
        <v>0.73813580000000001</v>
      </c>
      <c r="MT413">
        <v>0.44585979999999997</v>
      </c>
      <c r="MU413">
        <v>19.571719999999999</v>
      </c>
      <c r="MV413" s="1">
        <v>1.363171E-3</v>
      </c>
      <c r="MW413" s="1">
        <v>0.61454050000000005</v>
      </c>
      <c r="MX413">
        <v>0.4452778</v>
      </c>
      <c r="MY413">
        <v>20.15868</v>
      </c>
      <c r="MZ413" s="1">
        <v>1.139674E-3</v>
      </c>
      <c r="NA413" s="1">
        <v>0.51415619999999995</v>
      </c>
      <c r="NB413">
        <v>0.4453088</v>
      </c>
      <c r="NC413">
        <v>20.52674</v>
      </c>
      <c r="ND413" s="1">
        <v>9.6845380000000003E-4</v>
      </c>
      <c r="NE413" s="1">
        <v>0.43639309999999998</v>
      </c>
      <c r="NF413">
        <v>0.445548</v>
      </c>
      <c r="NG413">
        <v>21.358000000000001</v>
      </c>
      <c r="NH413" s="1">
        <v>8.401754E-4</v>
      </c>
      <c r="NI413" s="1">
        <v>0.37784030000000002</v>
      </c>
      <c r="NJ413">
        <v>0.4455809</v>
      </c>
      <c r="NK413">
        <v>22.18892</v>
      </c>
      <c r="NL413" s="1">
        <v>7.4268320000000002E-4</v>
      </c>
      <c r="NM413" s="1">
        <v>0.33351570000000003</v>
      </c>
      <c r="NN413">
        <v>0.44610369999999999</v>
      </c>
      <c r="NO413">
        <v>22.25461</v>
      </c>
      <c r="NP413" s="1">
        <v>6.6696560000000004E-4</v>
      </c>
      <c r="NQ413" s="1">
        <v>0.2989522</v>
      </c>
      <c r="NR413">
        <v>0.44686550000000003</v>
      </c>
      <c r="NS413">
        <v>21.50188</v>
      </c>
      <c r="NT413" s="1">
        <v>6.0630860000000005E-4</v>
      </c>
      <c r="NU413" s="1">
        <v>0.27114199999999999</v>
      </c>
      <c r="NV413">
        <v>0.44792120000000002</v>
      </c>
      <c r="NW413">
        <v>20.639289999999999</v>
      </c>
      <c r="NX413" s="1">
        <v>5.5623119999999998E-4</v>
      </c>
      <c r="NY413" s="1">
        <v>0.24805969999999999</v>
      </c>
      <c r="NZ413">
        <v>0.4493084</v>
      </c>
      <c r="OA413">
        <v>20.115919999999999</v>
      </c>
      <c r="OB413" s="1">
        <v>5.142333E-4</v>
      </c>
      <c r="OC413" s="1">
        <v>0.2285565</v>
      </c>
      <c r="OD413">
        <v>0.45094010000000001</v>
      </c>
      <c r="OE413">
        <v>21.024509999999999</v>
      </c>
      <c r="OF413" s="1">
        <v>4.785872E-4</v>
      </c>
      <c r="OG413" s="1">
        <v>0.2118669</v>
      </c>
      <c r="OH413">
        <v>0.45284020000000003</v>
      </c>
      <c r="OI413">
        <v>22.539079999999998</v>
      </c>
      <c r="OJ413" s="1">
        <v>4.4837760000000001E-4</v>
      </c>
      <c r="OK413" s="1">
        <v>0.19763269999999999</v>
      </c>
    </row>
    <row r="414" spans="1:401" x14ac:dyDescent="0.35">
      <c r="A414">
        <v>423</v>
      </c>
      <c r="B414" t="s">
        <v>4</v>
      </c>
      <c r="C414" t="s">
        <v>364</v>
      </c>
      <c r="D414" t="s">
        <v>421</v>
      </c>
      <c r="E414">
        <v>818.60440000000006</v>
      </c>
      <c r="F414">
        <v>0.49427880000000002</v>
      </c>
      <c r="G414">
        <v>17.29908</v>
      </c>
      <c r="H414">
        <v>0</v>
      </c>
      <c r="I414">
        <v>0</v>
      </c>
      <c r="J414">
        <v>0.49270979999999998</v>
      </c>
      <c r="K414">
        <v>17.65699</v>
      </c>
      <c r="L414">
        <v>0</v>
      </c>
      <c r="M414">
        <v>0</v>
      </c>
      <c r="N414">
        <v>0.4911645</v>
      </c>
      <c r="O414">
        <v>18.397790000000001</v>
      </c>
      <c r="P414">
        <v>0</v>
      </c>
      <c r="Q414">
        <v>0</v>
      </c>
      <c r="R414">
        <v>0.48968539999999999</v>
      </c>
      <c r="S414">
        <v>19.271850000000001</v>
      </c>
      <c r="T414">
        <v>0</v>
      </c>
      <c r="U414">
        <v>0</v>
      </c>
      <c r="V414">
        <v>0.48822749999999998</v>
      </c>
      <c r="W414">
        <v>20.119689999999999</v>
      </c>
      <c r="X414">
        <v>0</v>
      </c>
      <c r="Y414">
        <v>0</v>
      </c>
      <c r="Z414">
        <v>0.48670049999999998</v>
      </c>
      <c r="AA414">
        <v>20.46566</v>
      </c>
      <c r="AB414">
        <v>0</v>
      </c>
      <c r="AC414">
        <v>0</v>
      </c>
      <c r="AD414">
        <v>0.4855949</v>
      </c>
      <c r="AE414">
        <v>20.049119999999998</v>
      </c>
      <c r="AF414">
        <v>0</v>
      </c>
      <c r="AG414">
        <v>0</v>
      </c>
      <c r="AH414">
        <v>0.4844522</v>
      </c>
      <c r="AI414">
        <v>19.354800000000001</v>
      </c>
      <c r="AJ414">
        <v>0</v>
      </c>
      <c r="AK414">
        <v>0</v>
      </c>
      <c r="AL414">
        <v>0.48327239999999999</v>
      </c>
      <c r="AM414">
        <v>18.636839999999999</v>
      </c>
      <c r="AN414">
        <v>0</v>
      </c>
      <c r="AO414">
        <v>0</v>
      </c>
      <c r="AP414">
        <v>0.48205140000000002</v>
      </c>
      <c r="AQ414">
        <v>18.70279</v>
      </c>
      <c r="AR414">
        <v>0</v>
      </c>
      <c r="AS414">
        <v>0</v>
      </c>
      <c r="AT414">
        <v>0.48085050000000001</v>
      </c>
      <c r="AU414">
        <v>19.431460000000001</v>
      </c>
      <c r="AV414">
        <v>0</v>
      </c>
      <c r="AW414">
        <v>0</v>
      </c>
      <c r="AX414">
        <v>0.47966789999999998</v>
      </c>
      <c r="AY414">
        <v>20.41123</v>
      </c>
      <c r="AZ414">
        <v>0</v>
      </c>
      <c r="BA414">
        <v>0</v>
      </c>
      <c r="BB414">
        <v>0.47858060000000002</v>
      </c>
      <c r="BC414">
        <v>21.368549999999999</v>
      </c>
      <c r="BD414">
        <v>0</v>
      </c>
      <c r="BE414">
        <v>0</v>
      </c>
      <c r="BF414">
        <v>0.47756340000000003</v>
      </c>
      <c r="BG414">
        <v>21.681229999999999</v>
      </c>
      <c r="BH414">
        <v>0</v>
      </c>
      <c r="BI414">
        <v>0</v>
      </c>
      <c r="BJ414">
        <v>0.4765509</v>
      </c>
      <c r="BK414">
        <v>21.228059999999999</v>
      </c>
      <c r="BL414">
        <v>0</v>
      </c>
      <c r="BM414">
        <v>0</v>
      </c>
      <c r="BN414">
        <v>0.47556809999999999</v>
      </c>
      <c r="BO414">
        <v>20.47992</v>
      </c>
      <c r="BP414">
        <v>0</v>
      </c>
      <c r="BQ414">
        <v>0</v>
      </c>
      <c r="BR414">
        <v>0.4745587</v>
      </c>
      <c r="BS414">
        <v>19.7042</v>
      </c>
      <c r="BT414">
        <v>0</v>
      </c>
      <c r="BU414">
        <v>0</v>
      </c>
      <c r="BV414">
        <v>0.4735492</v>
      </c>
      <c r="BW414">
        <v>19.512969999999999</v>
      </c>
      <c r="BX414">
        <v>0</v>
      </c>
      <c r="BY414">
        <v>0</v>
      </c>
      <c r="BZ414">
        <v>0.47255580000000003</v>
      </c>
      <c r="CA414">
        <v>19.679580000000001</v>
      </c>
      <c r="CB414">
        <v>0</v>
      </c>
      <c r="CC414">
        <v>0</v>
      </c>
      <c r="CD414">
        <v>0.47156290000000001</v>
      </c>
      <c r="CE414">
        <v>20.110980000000001</v>
      </c>
      <c r="CF414">
        <v>0</v>
      </c>
      <c r="CG414">
        <v>0</v>
      </c>
      <c r="CH414">
        <v>0.47060380000000002</v>
      </c>
      <c r="CI414">
        <v>20.369050000000001</v>
      </c>
      <c r="CJ414">
        <v>5.7631550000000001E-33</v>
      </c>
      <c r="CK414">
        <v>3.2057200000000002E-30</v>
      </c>
      <c r="CL414">
        <v>0.4696208</v>
      </c>
      <c r="CM414">
        <v>20.209009999999999</v>
      </c>
      <c r="CN414" s="1">
        <v>4.7164239999999998E-27</v>
      </c>
      <c r="CO414" s="1">
        <v>3.0378529999999999E-24</v>
      </c>
      <c r="CP414">
        <v>0.46875719999999998</v>
      </c>
      <c r="CQ414">
        <v>19.777200000000001</v>
      </c>
      <c r="CR414" s="1">
        <v>3.0145409999999999E-20</v>
      </c>
      <c r="CS414" s="1">
        <v>1.466555E-17</v>
      </c>
      <c r="CT414">
        <v>0.46805380000000002</v>
      </c>
      <c r="CU414">
        <v>19.177299999999999</v>
      </c>
      <c r="CV414" s="1">
        <v>1.4751959999999999E-15</v>
      </c>
      <c r="CW414" s="1">
        <v>6.7079580000000003E-13</v>
      </c>
      <c r="CX414">
        <v>0.46729399999999999</v>
      </c>
      <c r="CY414">
        <v>18.607659999999999</v>
      </c>
      <c r="CZ414" s="1">
        <v>4.2470459999999999E-12</v>
      </c>
      <c r="DA414" s="1">
        <v>1.9497179999999999E-9</v>
      </c>
      <c r="DB414">
        <v>0.46657219999999999</v>
      </c>
      <c r="DC414">
        <v>18.650539999999999</v>
      </c>
      <c r="DD414" s="1">
        <v>2.4313260000000001E-9</v>
      </c>
      <c r="DE414" s="1">
        <v>1.141685E-6</v>
      </c>
      <c r="DF414">
        <v>0.46588309999999999</v>
      </c>
      <c r="DG414">
        <v>18.88936</v>
      </c>
      <c r="DH414" s="1">
        <v>4.3645200000000002E-7</v>
      </c>
      <c r="DI414" s="1">
        <v>2.1085219999999999E-4</v>
      </c>
      <c r="DJ414">
        <v>0.46522910000000001</v>
      </c>
      <c r="DK414">
        <v>19.247209999999999</v>
      </c>
      <c r="DL414" s="1">
        <v>3.137485E-5</v>
      </c>
      <c r="DM414" s="1">
        <v>1.5601139999999999E-2</v>
      </c>
      <c r="DN414">
        <v>0.4645784</v>
      </c>
      <c r="DO414">
        <v>19.688600000000001</v>
      </c>
      <c r="DP414" s="1">
        <v>1.060322E-3</v>
      </c>
      <c r="DQ414" s="1">
        <v>0.54318889999999997</v>
      </c>
      <c r="DR414">
        <v>0.4638968</v>
      </c>
      <c r="DS414">
        <v>19.760809999999999</v>
      </c>
      <c r="DT414" s="1">
        <v>1.8857140000000001E-2</v>
      </c>
      <c r="DU414" s="1">
        <v>9.9648990000000008</v>
      </c>
      <c r="DV414">
        <v>0.46318510000000002</v>
      </c>
      <c r="DW414">
        <v>19.36495</v>
      </c>
      <c r="DX414" s="1">
        <v>0.19307440000000001</v>
      </c>
      <c r="DY414" s="1">
        <v>105.12009999999999</v>
      </c>
      <c r="DZ414">
        <v>0.46241019999999999</v>
      </c>
      <c r="EA414">
        <v>18.759440000000001</v>
      </c>
      <c r="EB414" s="1">
        <v>1.220701</v>
      </c>
      <c r="EC414">
        <v>684.7079</v>
      </c>
      <c r="ED414">
        <v>0.46161020000000003</v>
      </c>
      <c r="EE414">
        <v>18.235050000000001</v>
      </c>
      <c r="EF414">
        <v>5.0613010000000003</v>
      </c>
      <c r="EG414">
        <v>2922.232</v>
      </c>
      <c r="EH414">
        <v>0.46069149999999998</v>
      </c>
      <c r="EI414">
        <v>18.618390000000002</v>
      </c>
      <c r="EJ414">
        <v>14.4838</v>
      </c>
      <c r="EK414">
        <v>8601.3179999999993</v>
      </c>
      <c r="EL414">
        <v>0.45966449999999998</v>
      </c>
      <c r="EM414">
        <v>19.431349999999998</v>
      </c>
      <c r="EN414">
        <v>29.926970000000001</v>
      </c>
      <c r="EO414">
        <v>18259.98</v>
      </c>
      <c r="EP414">
        <v>0.45864690000000002</v>
      </c>
      <c r="EQ414">
        <v>20.387</v>
      </c>
      <c r="ER414">
        <v>46.31767</v>
      </c>
      <c r="ES414">
        <v>28996.95</v>
      </c>
      <c r="ET414">
        <v>0.4575398</v>
      </c>
      <c r="EU414">
        <v>21.412459999999999</v>
      </c>
      <c r="EV414">
        <v>55.491639999999997</v>
      </c>
      <c r="EW414">
        <v>35609.730000000003</v>
      </c>
      <c r="EX414">
        <v>0.4565536</v>
      </c>
      <c r="EY414">
        <v>21.764320000000001</v>
      </c>
      <c r="EZ414">
        <v>53.032380000000003</v>
      </c>
      <c r="FA414">
        <v>34819.089999999997</v>
      </c>
      <c r="FB414">
        <v>0.45549400000000001</v>
      </c>
      <c r="FC414">
        <v>21.202100000000002</v>
      </c>
      <c r="FD414">
        <v>41.566319999999997</v>
      </c>
      <c r="FE414">
        <v>27877.21</v>
      </c>
      <c r="FF414">
        <v>0.4543024</v>
      </c>
      <c r="FG414">
        <v>20.390350000000002</v>
      </c>
      <c r="FH414">
        <v>27.467929999999999</v>
      </c>
      <c r="FI414">
        <v>18788.509999999998</v>
      </c>
      <c r="FJ414">
        <v>0.45295869999999999</v>
      </c>
      <c r="FK414">
        <v>19.5351</v>
      </c>
      <c r="FL414">
        <v>15.69542</v>
      </c>
      <c r="FM414">
        <v>10926.69</v>
      </c>
      <c r="FN414">
        <v>0.45157750000000002</v>
      </c>
      <c r="FO414">
        <v>19.586839999999999</v>
      </c>
      <c r="FP414">
        <v>7.946815</v>
      </c>
      <c r="FQ414">
        <v>5619.1390000000001</v>
      </c>
      <c r="FR414">
        <v>0.44999499999999998</v>
      </c>
      <c r="FS414">
        <v>20.260760000000001</v>
      </c>
      <c r="FT414">
        <v>3.6528360000000002</v>
      </c>
      <c r="FU414">
        <v>2617.395</v>
      </c>
      <c r="FV414">
        <v>0.4480401</v>
      </c>
      <c r="FW414">
        <v>21.165320000000001</v>
      </c>
      <c r="FX414">
        <v>1.5657369999999999</v>
      </c>
      <c r="FY414">
        <v>1133.519</v>
      </c>
      <c r="FZ414">
        <v>0.44620480000000001</v>
      </c>
      <c r="GA414">
        <v>22.045670000000001</v>
      </c>
      <c r="GB414">
        <v>0.64703290000000002</v>
      </c>
      <c r="GC414">
        <v>471.1816</v>
      </c>
      <c r="GD414">
        <v>0.44432509999999997</v>
      </c>
      <c r="GE414">
        <v>22.181799999999999</v>
      </c>
      <c r="GF414">
        <v>0.27031369999999999</v>
      </c>
      <c r="GG414">
        <v>196.4939</v>
      </c>
      <c r="GH414">
        <v>0.44236320000000001</v>
      </c>
      <c r="GI414">
        <v>21.59356</v>
      </c>
      <c r="GJ414">
        <v>0.124141</v>
      </c>
      <c r="GK414">
        <v>88.965779999999995</v>
      </c>
      <c r="GL414">
        <v>0.44065949999999998</v>
      </c>
      <c r="GM414">
        <v>20.703890000000001</v>
      </c>
      <c r="GN414">
        <v>6.8721180000000007E-2</v>
      </c>
      <c r="GO414">
        <v>48.025829999999999</v>
      </c>
      <c r="GP414">
        <v>0.4389246</v>
      </c>
      <c r="GQ414">
        <v>19.825880000000002</v>
      </c>
      <c r="GR414">
        <v>4.7530059999999999E-2</v>
      </c>
      <c r="GS414">
        <v>32.387680000000003</v>
      </c>
      <c r="GT414">
        <v>0.4371372</v>
      </c>
      <c r="GU414">
        <v>19.29598</v>
      </c>
      <c r="GV414">
        <v>3.8761539999999997E-2</v>
      </c>
      <c r="GW414">
        <v>26.02308</v>
      </c>
      <c r="GX414">
        <v>0.43538349999999998</v>
      </c>
      <c r="GY414">
        <v>19.513069999999999</v>
      </c>
      <c r="GZ414" s="1">
        <v>3.451137E-2</v>
      </c>
      <c r="HA414">
        <v>23.018219999999999</v>
      </c>
      <c r="HB414">
        <v>0.43355300000000002</v>
      </c>
      <c r="HC414">
        <v>19.949639999999999</v>
      </c>
      <c r="HD414" s="1">
        <v>3.207103E-2</v>
      </c>
      <c r="HE414">
        <v>21.338170000000002</v>
      </c>
      <c r="HF414">
        <v>0.43145329999999998</v>
      </c>
      <c r="HG414">
        <v>20.381029999999999</v>
      </c>
      <c r="HH414" s="1">
        <v>3.0481230000000002E-2</v>
      </c>
      <c r="HI414">
        <v>20.272629999999999</v>
      </c>
      <c r="HJ414">
        <v>0.42917100000000002</v>
      </c>
      <c r="HK414">
        <v>20.29044</v>
      </c>
      <c r="HL414" s="1">
        <v>2.956056E-2</v>
      </c>
      <c r="HM414">
        <v>19.66206</v>
      </c>
      <c r="HN414">
        <v>0.42700660000000001</v>
      </c>
      <c r="HO414">
        <v>19.833680000000001</v>
      </c>
      <c r="HP414" s="1">
        <v>2.923982E-2</v>
      </c>
      <c r="HQ414">
        <v>19.444179999999999</v>
      </c>
      <c r="HR414">
        <v>0.42446810000000001</v>
      </c>
      <c r="HS414">
        <v>19.090489999999999</v>
      </c>
      <c r="HT414" s="1">
        <v>2.9305769999999998E-2</v>
      </c>
      <c r="HU414">
        <v>19.513529999999999</v>
      </c>
      <c r="HV414">
        <v>0.42170350000000001</v>
      </c>
      <c r="HW414">
        <v>18.269480000000001</v>
      </c>
      <c r="HX414" s="1">
        <v>2.9445059999999999E-2</v>
      </c>
      <c r="HY414">
        <v>19.670439999999999</v>
      </c>
      <c r="HZ414">
        <v>0.41904770000000002</v>
      </c>
      <c r="IA414">
        <v>17.746960000000001</v>
      </c>
      <c r="IB414" s="1">
        <v>2.9462220000000001E-2</v>
      </c>
      <c r="IC414" s="1">
        <v>19.74945</v>
      </c>
      <c r="ID414">
        <v>0.41621770000000002</v>
      </c>
      <c r="IE414">
        <v>17.756060000000002</v>
      </c>
      <c r="IF414" s="1">
        <v>2.888141E-2</v>
      </c>
      <c r="IG414" s="1">
        <v>19.468800000000002</v>
      </c>
      <c r="IH414">
        <v>0.4138636</v>
      </c>
      <c r="II414">
        <v>18.03905</v>
      </c>
      <c r="IJ414" s="1">
        <v>2.772968E-2</v>
      </c>
      <c r="IK414" s="1">
        <v>18.777480000000001</v>
      </c>
      <c r="IL414">
        <v>0.41179900000000003</v>
      </c>
      <c r="IM414">
        <v>18.49597</v>
      </c>
      <c r="IN414" s="1">
        <v>2.622828E-2</v>
      </c>
      <c r="IO414" s="1">
        <v>17.82302</v>
      </c>
      <c r="IP414">
        <v>0.4097403</v>
      </c>
      <c r="IQ414">
        <v>18.4375</v>
      </c>
      <c r="IR414" s="1">
        <v>2.4469979999999999E-2</v>
      </c>
      <c r="IS414" s="1">
        <v>16.689119999999999</v>
      </c>
      <c r="IT414">
        <v>0.40799999999999997</v>
      </c>
      <c r="IU414">
        <v>17.882950000000001</v>
      </c>
      <c r="IV414" s="1">
        <v>2.2645200000000001E-2</v>
      </c>
      <c r="IW414" s="1">
        <v>15.484260000000001</v>
      </c>
      <c r="IX414">
        <v>0.40623579999999998</v>
      </c>
      <c r="IY414">
        <v>17.195080000000001</v>
      </c>
      <c r="IZ414" s="1">
        <v>2.085737E-2</v>
      </c>
      <c r="JA414" s="1">
        <v>14.295500000000001</v>
      </c>
      <c r="JB414">
        <v>0.40473559999999997</v>
      </c>
      <c r="JC414">
        <v>16.65117</v>
      </c>
      <c r="JD414" s="1">
        <v>1.9194840000000001E-2</v>
      </c>
      <c r="JE414" s="1">
        <v>13.184290000000001</v>
      </c>
      <c r="JF414">
        <v>0.40312890000000001</v>
      </c>
      <c r="JG414">
        <v>16.744820000000001</v>
      </c>
      <c r="JH414" s="1">
        <v>1.7546860000000001E-2</v>
      </c>
      <c r="JI414" s="1">
        <v>12.095050000000001</v>
      </c>
      <c r="JJ414">
        <v>0.40210600000000002</v>
      </c>
      <c r="JK414">
        <v>17.26925</v>
      </c>
      <c r="JL414" s="1">
        <v>1.6001020000000001E-2</v>
      </c>
      <c r="JM414" s="1">
        <v>11.037940000000001</v>
      </c>
      <c r="JN414">
        <v>0.40090520000000002</v>
      </c>
      <c r="JO414">
        <v>17.76859</v>
      </c>
      <c r="JP414" s="1">
        <v>1.455529E-2</v>
      </c>
      <c r="JQ414" s="1">
        <v>10.06836</v>
      </c>
      <c r="JR414">
        <v>0.39931850000000002</v>
      </c>
      <c r="JS414">
        <v>18.283280000000001</v>
      </c>
      <c r="JT414" s="1">
        <v>1.3238049999999999E-2</v>
      </c>
      <c r="JU414" s="1">
        <v>9.1788240000000005</v>
      </c>
      <c r="JV414">
        <v>0.3979606</v>
      </c>
      <c r="JW414">
        <v>18.46566</v>
      </c>
      <c r="JX414" s="1">
        <v>1.208321E-2</v>
      </c>
      <c r="JY414" s="1">
        <v>8.3937849999999994</v>
      </c>
      <c r="JZ414">
        <v>0.39661150000000001</v>
      </c>
      <c r="KA414">
        <v>17.88627</v>
      </c>
      <c r="KB414" s="1">
        <v>1.101536E-2</v>
      </c>
      <c r="KC414" s="1">
        <v>7.6660789999999999</v>
      </c>
      <c r="KD414">
        <v>0.39534570000000002</v>
      </c>
      <c r="KE414">
        <v>17.17051</v>
      </c>
      <c r="KF414" s="1">
        <v>1.008443E-2</v>
      </c>
      <c r="KG414" s="1">
        <v>7.0302720000000001</v>
      </c>
      <c r="KH414">
        <v>0.3942351</v>
      </c>
      <c r="KI414">
        <v>16.60745</v>
      </c>
      <c r="KJ414" s="1">
        <v>9.2317149999999997E-3</v>
      </c>
      <c r="KK414" s="1">
        <v>6.4479899999999999</v>
      </c>
      <c r="KL414">
        <v>0.39327529999999999</v>
      </c>
      <c r="KM414">
        <v>16.949739999999998</v>
      </c>
      <c r="KN414" s="1">
        <v>8.4535219999999998E-3</v>
      </c>
      <c r="KO414" s="1">
        <v>5.9118930000000001</v>
      </c>
      <c r="KP414">
        <v>0.392092</v>
      </c>
      <c r="KQ414">
        <v>17.914110000000001</v>
      </c>
      <c r="KR414" s="1">
        <v>7.744239E-3</v>
      </c>
      <c r="KS414" s="1">
        <v>5.4277550000000003</v>
      </c>
      <c r="KT414">
        <v>0.39073099999999999</v>
      </c>
      <c r="KU414">
        <v>18.896909999999998</v>
      </c>
      <c r="KV414" s="1">
        <v>7.060963E-3</v>
      </c>
      <c r="KW414" s="1">
        <v>4.9646689999999998</v>
      </c>
      <c r="KX414">
        <v>0.3900189</v>
      </c>
      <c r="KY414">
        <v>19.60698</v>
      </c>
      <c r="KZ414" s="1">
        <v>6.4390710000000002E-3</v>
      </c>
      <c r="LA414" s="1">
        <v>4.5325600000000001</v>
      </c>
      <c r="LB414">
        <v>0.38933400000000001</v>
      </c>
      <c r="LC414">
        <v>19.664570000000001</v>
      </c>
      <c r="LD414" s="1">
        <v>5.9067420000000004E-3</v>
      </c>
      <c r="LE414" s="1">
        <v>4.1620499999999998</v>
      </c>
      <c r="LF414">
        <v>0.38804169999999999</v>
      </c>
      <c r="LG414">
        <v>18.922090000000001</v>
      </c>
      <c r="LH414" s="1">
        <v>5.4099969999999997E-3</v>
      </c>
      <c r="LI414" s="1">
        <v>3.8215150000000002</v>
      </c>
      <c r="LJ414">
        <v>0.38688030000000001</v>
      </c>
      <c r="LK414">
        <v>18.194030000000001</v>
      </c>
      <c r="LL414" s="1">
        <v>4.95094E-3</v>
      </c>
      <c r="LM414" s="1">
        <v>3.5055550000000002</v>
      </c>
      <c r="LN414">
        <v>0.38553150000000003</v>
      </c>
      <c r="LO414">
        <v>17.764800000000001</v>
      </c>
      <c r="LP414" s="1">
        <v>4.5057090000000001E-3</v>
      </c>
      <c r="LQ414" s="1">
        <v>3.199697</v>
      </c>
      <c r="LR414">
        <v>0.3839186</v>
      </c>
      <c r="LS414">
        <v>18.35407</v>
      </c>
      <c r="LT414" s="1">
        <v>4.0658619999999999E-3</v>
      </c>
      <c r="LU414" s="1">
        <v>2.8974009999999999</v>
      </c>
      <c r="LV414">
        <v>0.38248339999999997</v>
      </c>
      <c r="LW414">
        <v>19.520299999999999</v>
      </c>
      <c r="LX414" s="1">
        <v>3.634155E-3</v>
      </c>
      <c r="LY414" s="1">
        <v>2.5990679999999999</v>
      </c>
      <c r="LZ414">
        <v>0.38131789999999999</v>
      </c>
      <c r="MA414">
        <v>20.74756</v>
      </c>
      <c r="MB414" s="1">
        <v>3.2121620000000002E-3</v>
      </c>
      <c r="MC414" s="1">
        <v>2.3041619999999998</v>
      </c>
      <c r="MD414">
        <v>0.38054009999999999</v>
      </c>
      <c r="ME414">
        <v>21.598949999999999</v>
      </c>
      <c r="MF414" s="1">
        <v>2.8014210000000001E-3</v>
      </c>
      <c r="MG414" s="1">
        <v>2.0140250000000002</v>
      </c>
      <c r="MH414">
        <v>0.37964589999999998</v>
      </c>
      <c r="MI414">
        <v>21.665790000000001</v>
      </c>
      <c r="MJ414" s="1">
        <v>2.4030639999999999E-3</v>
      </c>
      <c r="MK414" s="1">
        <v>1.7325630000000001</v>
      </c>
      <c r="ML414">
        <v>0.37877909999999998</v>
      </c>
      <c r="MM414">
        <v>20.868480000000002</v>
      </c>
      <c r="MN414" s="1">
        <v>2.0312479999999998E-3</v>
      </c>
      <c r="MO414" s="1">
        <v>1.4675119999999999</v>
      </c>
      <c r="MP414">
        <v>0.37911329999999999</v>
      </c>
      <c r="MQ414">
        <v>20.05444</v>
      </c>
      <c r="MR414" s="1">
        <v>1.6988050000000001E-3</v>
      </c>
      <c r="MS414" s="1">
        <v>1.224434</v>
      </c>
      <c r="MT414">
        <v>0.37894679999999997</v>
      </c>
      <c r="MU414">
        <v>19.53171</v>
      </c>
      <c r="MV414" s="1">
        <v>1.412354E-3</v>
      </c>
      <c r="MW414" s="1">
        <v>1.0105150000000001</v>
      </c>
      <c r="MX414">
        <v>0.37887359999999998</v>
      </c>
      <c r="MY414">
        <v>19.97372</v>
      </c>
      <c r="MZ414" s="1">
        <v>1.178634E-3</v>
      </c>
      <c r="NA414" s="1">
        <v>0.83539039999999998</v>
      </c>
      <c r="NB414">
        <v>0.3789979</v>
      </c>
      <c r="NC414">
        <v>20.387689999999999</v>
      </c>
      <c r="ND414" s="1">
        <v>9.9827760000000009E-4</v>
      </c>
      <c r="NE414" s="1">
        <v>0.69921580000000005</v>
      </c>
      <c r="NF414">
        <v>0.37923380000000001</v>
      </c>
      <c r="NG414">
        <v>21.163789999999999</v>
      </c>
      <c r="NH414" s="1">
        <v>8.6242730000000002E-4</v>
      </c>
      <c r="NI414" s="1">
        <v>0.59637419999999997</v>
      </c>
      <c r="NJ414">
        <v>0.37933990000000001</v>
      </c>
      <c r="NK414">
        <v>22.02542</v>
      </c>
      <c r="NL414" s="1">
        <v>7.5946640000000001E-4</v>
      </c>
      <c r="NM414" s="1">
        <v>0.51891030000000005</v>
      </c>
      <c r="NN414">
        <v>0.37975370000000003</v>
      </c>
      <c r="NO414">
        <v>22.206130000000002</v>
      </c>
      <c r="NP414" s="1">
        <v>6.8024459999999998E-4</v>
      </c>
      <c r="NQ414" s="1">
        <v>0.45933390000000002</v>
      </c>
      <c r="NR414">
        <v>0.38039650000000003</v>
      </c>
      <c r="NS414">
        <v>21.534690000000001</v>
      </c>
      <c r="NT414" s="1">
        <v>6.1707470000000003E-4</v>
      </c>
      <c r="NU414" s="1">
        <v>0.41180800000000001</v>
      </c>
      <c r="NV414">
        <v>0.38129730000000001</v>
      </c>
      <c r="NW414">
        <v>20.68047</v>
      </c>
      <c r="NX414" s="1">
        <v>5.6519990000000004E-4</v>
      </c>
      <c r="NY414" s="1">
        <v>0.37280720000000001</v>
      </c>
      <c r="NZ414">
        <v>0.38246019999999997</v>
      </c>
      <c r="OA414">
        <v>20.119009999999999</v>
      </c>
      <c r="OB414" s="1">
        <v>5.2183630000000002E-4</v>
      </c>
      <c r="OC414" s="1">
        <v>0.34015200000000001</v>
      </c>
      <c r="OD414">
        <v>0.38389430000000002</v>
      </c>
      <c r="OE414">
        <v>20.850370000000002</v>
      </c>
      <c r="OF414" s="1">
        <v>4.8507489999999998E-4</v>
      </c>
      <c r="OG414" s="1">
        <v>0.31235889999999999</v>
      </c>
      <c r="OH414">
        <v>0.3852989</v>
      </c>
      <c r="OI414">
        <v>22.331510000000002</v>
      </c>
      <c r="OJ414" s="1">
        <v>4.5382899999999999E-4</v>
      </c>
      <c r="OK414" s="1">
        <v>0.2887342</v>
      </c>
    </row>
    <row r="415" spans="1:401" x14ac:dyDescent="0.35">
      <c r="A415">
        <v>424</v>
      </c>
      <c r="B415" t="s">
        <v>4</v>
      </c>
      <c r="C415" t="s">
        <v>364</v>
      </c>
      <c r="D415" t="s">
        <v>422</v>
      </c>
      <c r="E415">
        <v>799.63980000000004</v>
      </c>
      <c r="F415">
        <v>0.36972919999999998</v>
      </c>
      <c r="G415">
        <v>17.307500000000001</v>
      </c>
      <c r="H415">
        <v>0</v>
      </c>
      <c r="I415">
        <v>0</v>
      </c>
      <c r="J415">
        <v>0.36829210000000001</v>
      </c>
      <c r="K415">
        <v>17.604880000000001</v>
      </c>
      <c r="L415">
        <v>0</v>
      </c>
      <c r="M415">
        <v>0</v>
      </c>
      <c r="N415">
        <v>0.36689579999999999</v>
      </c>
      <c r="O415">
        <v>18.320440000000001</v>
      </c>
      <c r="P415">
        <v>0</v>
      </c>
      <c r="Q415">
        <v>0</v>
      </c>
      <c r="R415">
        <v>0.3655542</v>
      </c>
      <c r="S415">
        <v>19.180109999999999</v>
      </c>
      <c r="T415">
        <v>0</v>
      </c>
      <c r="U415">
        <v>0</v>
      </c>
      <c r="V415">
        <v>0.36421490000000001</v>
      </c>
      <c r="W415">
        <v>20.03877</v>
      </c>
      <c r="X415">
        <v>0</v>
      </c>
      <c r="Y415">
        <v>0</v>
      </c>
      <c r="Z415">
        <v>0.36286180000000001</v>
      </c>
      <c r="AA415">
        <v>20.428519999999999</v>
      </c>
      <c r="AB415">
        <v>0</v>
      </c>
      <c r="AC415">
        <v>0</v>
      </c>
      <c r="AD415">
        <v>0.36191109999999999</v>
      </c>
      <c r="AE415">
        <v>20.041170000000001</v>
      </c>
      <c r="AF415">
        <v>0</v>
      </c>
      <c r="AG415">
        <v>0</v>
      </c>
      <c r="AH415">
        <v>0.36084129999999998</v>
      </c>
      <c r="AI415">
        <v>19.36129</v>
      </c>
      <c r="AJ415">
        <v>0</v>
      </c>
      <c r="AK415">
        <v>0</v>
      </c>
      <c r="AL415">
        <v>0.35972409999999999</v>
      </c>
      <c r="AM415">
        <v>18.64329</v>
      </c>
      <c r="AN415">
        <v>0</v>
      </c>
      <c r="AO415">
        <v>0</v>
      </c>
      <c r="AP415">
        <v>0.35859150000000001</v>
      </c>
      <c r="AQ415">
        <v>18.652660000000001</v>
      </c>
      <c r="AR415">
        <v>0</v>
      </c>
      <c r="AS415">
        <v>0</v>
      </c>
      <c r="AT415">
        <v>0.35746420000000001</v>
      </c>
      <c r="AU415">
        <v>19.33691</v>
      </c>
      <c r="AV415">
        <v>0</v>
      </c>
      <c r="AW415">
        <v>0</v>
      </c>
      <c r="AX415">
        <v>0.35632799999999998</v>
      </c>
      <c r="AY415">
        <v>20.29609</v>
      </c>
      <c r="AZ415">
        <v>0</v>
      </c>
      <c r="BA415">
        <v>0</v>
      </c>
      <c r="BB415">
        <v>0.35536780000000001</v>
      </c>
      <c r="BC415">
        <v>21.256319999999999</v>
      </c>
      <c r="BD415">
        <v>0</v>
      </c>
      <c r="BE415">
        <v>0</v>
      </c>
      <c r="BF415">
        <v>0.35439880000000001</v>
      </c>
      <c r="BG415">
        <v>21.621420000000001</v>
      </c>
      <c r="BH415">
        <v>0</v>
      </c>
      <c r="BI415">
        <v>0</v>
      </c>
      <c r="BJ415">
        <v>0.35336070000000003</v>
      </c>
      <c r="BK415">
        <v>21.21895</v>
      </c>
      <c r="BL415">
        <v>0</v>
      </c>
      <c r="BM415">
        <v>0</v>
      </c>
      <c r="BN415">
        <v>0.35237469999999999</v>
      </c>
      <c r="BO415">
        <v>20.496770000000001</v>
      </c>
      <c r="BP415">
        <v>0</v>
      </c>
      <c r="BQ415">
        <v>0</v>
      </c>
      <c r="BR415">
        <v>0.35135519999999998</v>
      </c>
      <c r="BS415">
        <v>19.721060000000001</v>
      </c>
      <c r="BT415">
        <v>0</v>
      </c>
      <c r="BU415">
        <v>0</v>
      </c>
      <c r="BV415">
        <v>0.35035519999999998</v>
      </c>
      <c r="BW415">
        <v>19.476949999999999</v>
      </c>
      <c r="BX415">
        <v>0</v>
      </c>
      <c r="BY415">
        <v>0</v>
      </c>
      <c r="BZ415">
        <v>0.3493752</v>
      </c>
      <c r="CA415">
        <v>19.622990000000001</v>
      </c>
      <c r="CB415">
        <v>0</v>
      </c>
      <c r="CC415">
        <v>0</v>
      </c>
      <c r="CD415">
        <v>0.34837430000000003</v>
      </c>
      <c r="CE415">
        <v>20.024979999999999</v>
      </c>
      <c r="CF415">
        <v>0</v>
      </c>
      <c r="CG415">
        <v>0</v>
      </c>
      <c r="CH415">
        <v>0.34740919999999997</v>
      </c>
      <c r="CI415">
        <v>20.303740000000001</v>
      </c>
      <c r="CJ415">
        <v>1.379713E-33</v>
      </c>
      <c r="CK415">
        <v>7.0773470000000003E-31</v>
      </c>
      <c r="CL415">
        <v>0.34643590000000002</v>
      </c>
      <c r="CM415">
        <v>20.174019999999999</v>
      </c>
      <c r="CN415" s="1">
        <v>1.308603E-27</v>
      </c>
      <c r="CO415" s="1">
        <v>6.7426720000000004E-25</v>
      </c>
      <c r="CP415">
        <v>0.3455299</v>
      </c>
      <c r="CQ415">
        <v>19.770479999999999</v>
      </c>
      <c r="CR415" s="1">
        <v>7.3995740000000007E-21</v>
      </c>
      <c r="CS415" s="1">
        <v>3.8103909999999999E-18</v>
      </c>
      <c r="CT415">
        <v>0.34474050000000001</v>
      </c>
      <c r="CU415">
        <v>19.186589999999999</v>
      </c>
      <c r="CV415" s="1">
        <v>5.2085059999999996E-16</v>
      </c>
      <c r="CW415" s="1">
        <v>2.3867629999999998E-13</v>
      </c>
      <c r="CX415">
        <v>0.34391929999999998</v>
      </c>
      <c r="CY415">
        <v>18.608650000000001</v>
      </c>
      <c r="CZ415" s="1">
        <v>1.78461E-12</v>
      </c>
      <c r="DA415" s="1">
        <v>8.0975980000000004E-10</v>
      </c>
      <c r="DB415">
        <v>0.3431073</v>
      </c>
      <c r="DC415">
        <v>18.60575</v>
      </c>
      <c r="DD415" s="1">
        <v>1.1587860000000001E-9</v>
      </c>
      <c r="DE415" s="1">
        <v>5.2908450000000004E-7</v>
      </c>
      <c r="DF415">
        <v>0.34235880000000002</v>
      </c>
      <c r="DG415">
        <v>18.83793</v>
      </c>
      <c r="DH415" s="1">
        <v>2.30634E-7</v>
      </c>
      <c r="DI415" s="1">
        <v>1.066189E-4</v>
      </c>
      <c r="DJ415">
        <v>0.34164929999999999</v>
      </c>
      <c r="DK415">
        <v>19.175370000000001</v>
      </c>
      <c r="DL415" s="1">
        <v>1.812258E-5</v>
      </c>
      <c r="DM415" s="1">
        <v>8.4855220000000006E-3</v>
      </c>
      <c r="DN415">
        <v>0.3409507</v>
      </c>
      <c r="DO415">
        <v>19.62771</v>
      </c>
      <c r="DP415" s="1">
        <v>6.632071E-4</v>
      </c>
      <c r="DQ415" s="1">
        <v>0.31474099999999999</v>
      </c>
      <c r="DR415">
        <v>0.34026410000000001</v>
      </c>
      <c r="DS415">
        <v>19.728349999999999</v>
      </c>
      <c r="DT415" s="1">
        <v>1.268354E-2</v>
      </c>
      <c r="DU415" s="1">
        <v>6.1066029999999998</v>
      </c>
      <c r="DV415">
        <v>0.33954010000000001</v>
      </c>
      <c r="DW415">
        <v>19.363289999999999</v>
      </c>
      <c r="DX415" s="1">
        <v>0.13885030000000001</v>
      </c>
      <c r="DY415" s="1">
        <v>67.732370000000003</v>
      </c>
      <c r="DZ415">
        <v>0.33879759999999998</v>
      </c>
      <c r="EA415">
        <v>18.775790000000001</v>
      </c>
      <c r="EB415" s="1">
        <v>0.93396710000000005</v>
      </c>
      <c r="EC415">
        <v>461.54520000000002</v>
      </c>
      <c r="ED415">
        <v>0.33803480000000002</v>
      </c>
      <c r="EE415">
        <v>18.244309999999999</v>
      </c>
      <c r="EF415" s="1">
        <v>4.101756</v>
      </c>
      <c r="EG415">
        <v>2051.8719999999998</v>
      </c>
      <c r="EH415">
        <v>0.33721050000000002</v>
      </c>
      <c r="EI415">
        <v>18.562580000000001</v>
      </c>
      <c r="EJ415">
        <v>12.38129</v>
      </c>
      <c r="EK415">
        <v>6266.393</v>
      </c>
      <c r="EL415">
        <v>0.33631739999999999</v>
      </c>
      <c r="EM415">
        <v>19.340679999999999</v>
      </c>
      <c r="EN415">
        <v>26.87771</v>
      </c>
      <c r="EO415">
        <v>13753.95</v>
      </c>
      <c r="EP415">
        <v>0.33542379999999999</v>
      </c>
      <c r="EQ415">
        <v>20.276520000000001</v>
      </c>
      <c r="ER415">
        <v>43.562959999999997</v>
      </c>
      <c r="ES415">
        <v>22516.93</v>
      </c>
      <c r="ET415">
        <v>0.33444430000000003</v>
      </c>
      <c r="EU415">
        <v>21.309819999999998</v>
      </c>
      <c r="EV415">
        <v>54.471229999999998</v>
      </c>
      <c r="EW415">
        <v>28426.12</v>
      </c>
      <c r="EX415">
        <v>0.33354709999999999</v>
      </c>
      <c r="EY415">
        <v>21.7164</v>
      </c>
      <c r="EZ415">
        <v>54.15005</v>
      </c>
      <c r="FA415">
        <v>28501.13</v>
      </c>
      <c r="FB415">
        <v>0.3326133</v>
      </c>
      <c r="FC415">
        <v>21.208870000000001</v>
      </c>
      <c r="FD415">
        <v>43.99342</v>
      </c>
      <c r="FE415">
        <v>23335.94</v>
      </c>
      <c r="FF415">
        <v>0.33155410000000002</v>
      </c>
      <c r="FG415">
        <v>20.42315</v>
      </c>
      <c r="FH415">
        <v>30.016729999999999</v>
      </c>
      <c r="FI415">
        <v>16039.84</v>
      </c>
      <c r="FJ415">
        <v>0.33044259999999998</v>
      </c>
      <c r="FK415">
        <v>19.568090000000002</v>
      </c>
      <c r="FL415">
        <v>17.642900000000001</v>
      </c>
      <c r="FM415">
        <v>9488.9719999999998</v>
      </c>
      <c r="FN415">
        <v>0.32925559999999998</v>
      </c>
      <c r="FO415">
        <v>19.548359999999999</v>
      </c>
      <c r="FP415">
        <v>9.1501769999999993</v>
      </c>
      <c r="FQ415">
        <v>4951.0479999999998</v>
      </c>
      <c r="FR415">
        <v>0.3279475</v>
      </c>
      <c r="FS415">
        <v>20.166049999999998</v>
      </c>
      <c r="FT415">
        <v>4.2888890000000002</v>
      </c>
      <c r="FU415">
        <v>2333.33</v>
      </c>
      <c r="FV415">
        <v>0.32642979999999999</v>
      </c>
      <c r="FW415">
        <v>21.041709999999998</v>
      </c>
      <c r="FX415">
        <v>1.8641300000000001</v>
      </c>
      <c r="FY415">
        <v>1018.998</v>
      </c>
      <c r="FZ415">
        <v>0.32489400000000002</v>
      </c>
      <c r="GA415">
        <v>21.93113</v>
      </c>
      <c r="GB415">
        <v>0.77547619999999995</v>
      </c>
      <c r="GC415">
        <v>425.45909999999998</v>
      </c>
      <c r="GD415">
        <v>0.32333279999999998</v>
      </c>
      <c r="GE415">
        <v>22.12227</v>
      </c>
      <c r="GF415">
        <v>0.32201540000000001</v>
      </c>
      <c r="GG415">
        <v>176.96950000000001</v>
      </c>
      <c r="GH415">
        <v>0.32170080000000001</v>
      </c>
      <c r="GI415">
        <v>21.581340000000001</v>
      </c>
      <c r="GJ415">
        <v>0.14405029999999999</v>
      </c>
      <c r="GK415">
        <v>79.01755</v>
      </c>
      <c r="GL415">
        <v>0.32014229999999999</v>
      </c>
      <c r="GM415">
        <v>20.725249999999999</v>
      </c>
      <c r="GN415">
        <v>7.6312550000000007E-2</v>
      </c>
      <c r="GO415">
        <v>41.626460000000002</v>
      </c>
      <c r="GP415">
        <v>0.31861129999999999</v>
      </c>
      <c r="GQ415">
        <v>19.838200000000001</v>
      </c>
      <c r="GR415">
        <v>5.0492540000000002E-2</v>
      </c>
      <c r="GS415">
        <v>27.36308</v>
      </c>
      <c r="GT415">
        <v>0.31702370000000002</v>
      </c>
      <c r="GU415">
        <v>19.272829999999999</v>
      </c>
      <c r="GV415">
        <v>4.005761E-2</v>
      </c>
      <c r="GW415">
        <v>21.635290000000001</v>
      </c>
      <c r="GX415">
        <v>0.31547910000000001</v>
      </c>
      <c r="GY415">
        <v>19.426680000000001</v>
      </c>
      <c r="GZ415" s="1">
        <v>3.5184890000000003E-2</v>
      </c>
      <c r="HA415">
        <v>18.992139999999999</v>
      </c>
      <c r="HB415">
        <v>0.3138551</v>
      </c>
      <c r="HC415">
        <v>19.840810000000001</v>
      </c>
      <c r="HD415" s="1">
        <v>3.24797E-2</v>
      </c>
      <c r="HE415">
        <v>17.548539999999999</v>
      </c>
      <c r="HF415">
        <v>0.31208000000000002</v>
      </c>
      <c r="HG415">
        <v>20.270669999999999</v>
      </c>
      <c r="HH415" s="1">
        <v>3.0745850000000002E-2</v>
      </c>
      <c r="HI415">
        <v>16.645299999999999</v>
      </c>
      <c r="HJ415">
        <v>0.31007950000000001</v>
      </c>
      <c r="HK415">
        <v>20.22025</v>
      </c>
      <c r="HL415" s="1">
        <v>2.9692759999999999E-2</v>
      </c>
      <c r="HM415">
        <v>16.1172</v>
      </c>
      <c r="HN415">
        <v>0.30835689999999999</v>
      </c>
      <c r="HO415">
        <v>19.80152</v>
      </c>
      <c r="HP415" s="1">
        <v>2.9264740000000001E-2</v>
      </c>
      <c r="HQ415">
        <v>15.91596</v>
      </c>
      <c r="HR415">
        <v>0.30648429999999999</v>
      </c>
      <c r="HS415">
        <v>19.077780000000001</v>
      </c>
      <c r="HT415" s="1">
        <v>2.9268639999999999E-2</v>
      </c>
      <c r="HU415">
        <v>15.960739999999999</v>
      </c>
      <c r="HV415">
        <v>0.30443330000000002</v>
      </c>
      <c r="HW415">
        <v>18.257760000000001</v>
      </c>
      <c r="HX415" s="1">
        <v>2.9420020000000002E-2</v>
      </c>
      <c r="HY415">
        <v>16.102399999999999</v>
      </c>
      <c r="HZ415">
        <v>0.30253180000000002</v>
      </c>
      <c r="IA415">
        <v>17.69603</v>
      </c>
      <c r="IB415" s="1">
        <v>2.947872E-2</v>
      </c>
      <c r="IC415" s="1">
        <v>16.18845</v>
      </c>
      <c r="ID415">
        <v>0.30050739999999998</v>
      </c>
      <c r="IE415">
        <v>17.66741</v>
      </c>
      <c r="IF415" s="1">
        <v>2.902888E-2</v>
      </c>
      <c r="IG415" s="1">
        <v>16.011089999999999</v>
      </c>
      <c r="IH415">
        <v>0.29872199999999999</v>
      </c>
      <c r="II415">
        <v>17.923729999999999</v>
      </c>
      <c r="IJ415" s="1">
        <v>2.7988119999999998E-2</v>
      </c>
      <c r="IK415" s="1">
        <v>15.493539999999999</v>
      </c>
      <c r="IL415">
        <v>0.29720150000000001</v>
      </c>
      <c r="IM415">
        <v>18.367840000000001</v>
      </c>
      <c r="IN415" s="1">
        <v>2.6548619999999998E-2</v>
      </c>
      <c r="IO415" s="1">
        <v>14.74522</v>
      </c>
      <c r="IP415">
        <v>0.29559600000000003</v>
      </c>
      <c r="IQ415">
        <v>18.349419999999999</v>
      </c>
      <c r="IR415" s="1">
        <v>2.484215E-2</v>
      </c>
      <c r="IS415" s="1">
        <v>13.84723</v>
      </c>
      <c r="IT415">
        <v>0.29419339999999999</v>
      </c>
      <c r="IU415">
        <v>17.832789999999999</v>
      </c>
      <c r="IV415" s="1">
        <v>2.302266E-2</v>
      </c>
      <c r="IW415" s="1">
        <v>12.872809999999999</v>
      </c>
      <c r="IX415">
        <v>0.29277999999999998</v>
      </c>
      <c r="IY415">
        <v>17.153700000000001</v>
      </c>
      <c r="IZ415" s="1">
        <v>2.1216470000000001E-2</v>
      </c>
      <c r="JA415" s="1">
        <v>11.90122</v>
      </c>
      <c r="JB415">
        <v>0.2914505</v>
      </c>
      <c r="JC415">
        <v>16.588270000000001</v>
      </c>
      <c r="JD415" s="1">
        <v>1.9531449999999999E-2</v>
      </c>
      <c r="JE415" s="1">
        <v>10.991949999999999</v>
      </c>
      <c r="JF415">
        <v>0.29024670000000002</v>
      </c>
      <c r="JG415">
        <v>16.640180000000001</v>
      </c>
      <c r="JH415" s="1">
        <v>1.7894810000000001E-2</v>
      </c>
      <c r="JI415" s="1">
        <v>10.10575</v>
      </c>
      <c r="JJ415">
        <v>0.28943210000000003</v>
      </c>
      <c r="JK415">
        <v>17.115860000000001</v>
      </c>
      <c r="JL415" s="1">
        <v>1.6312009999999998E-2</v>
      </c>
      <c r="JM415" s="1">
        <v>9.2311759999999996</v>
      </c>
      <c r="JN415">
        <v>0.28792180000000001</v>
      </c>
      <c r="JO415">
        <v>17.61965</v>
      </c>
      <c r="JP415" s="1">
        <v>1.4831179999999999E-2</v>
      </c>
      <c r="JQ415" s="1">
        <v>8.4338800000000003</v>
      </c>
      <c r="JR415">
        <v>0.28683360000000002</v>
      </c>
      <c r="JS415">
        <v>18.141069999999999</v>
      </c>
      <c r="JT415" s="1">
        <v>1.3481750000000001E-2</v>
      </c>
      <c r="JU415" s="1">
        <v>7.6950190000000003</v>
      </c>
      <c r="JV415">
        <v>0.28605950000000002</v>
      </c>
      <c r="JW415">
        <v>18.350560000000002</v>
      </c>
      <c r="JX415" s="1">
        <v>1.2304020000000001E-2</v>
      </c>
      <c r="JY415" s="1">
        <v>7.0422339999999997</v>
      </c>
      <c r="JZ415">
        <v>0.28531109999999998</v>
      </c>
      <c r="KA415">
        <v>17.825510000000001</v>
      </c>
      <c r="KB415" s="1">
        <v>1.121401E-2</v>
      </c>
      <c r="KC415" s="1">
        <v>6.4364359999999996</v>
      </c>
      <c r="KD415">
        <v>0.28465040000000003</v>
      </c>
      <c r="KE415">
        <v>17.11693</v>
      </c>
      <c r="KF415" s="1">
        <v>1.0260170000000001E-2</v>
      </c>
      <c r="KG415" s="1">
        <v>5.9049269999999998</v>
      </c>
      <c r="KH415">
        <v>0.28412229999999999</v>
      </c>
      <c r="KI415">
        <v>16.54308</v>
      </c>
      <c r="KJ415" s="1">
        <v>9.3956019999999994E-3</v>
      </c>
      <c r="KK415" s="1">
        <v>5.4208109999999996</v>
      </c>
      <c r="KL415">
        <v>0.28379670000000001</v>
      </c>
      <c r="KM415">
        <v>16.81944</v>
      </c>
      <c r="KN415" s="1">
        <v>8.6051730000000007E-3</v>
      </c>
      <c r="KO415" s="1">
        <v>4.9748049999999999</v>
      </c>
      <c r="KP415">
        <v>0.28327029999999997</v>
      </c>
      <c r="KQ415">
        <v>17.74296</v>
      </c>
      <c r="KR415" s="1">
        <v>7.8844039999999994E-3</v>
      </c>
      <c r="KS415" s="1">
        <v>4.570665</v>
      </c>
      <c r="KT415">
        <v>0.28262609999999999</v>
      </c>
      <c r="KU415">
        <v>18.7422</v>
      </c>
      <c r="KV415" s="1">
        <v>7.1982670000000004E-3</v>
      </c>
      <c r="KW415" s="1">
        <v>4.1871939999999999</v>
      </c>
      <c r="KX415">
        <v>0.28211720000000001</v>
      </c>
      <c r="KY415">
        <v>19.469729999999998</v>
      </c>
      <c r="KZ415" s="1">
        <v>6.5572800000000004E-3</v>
      </c>
      <c r="LA415" s="1">
        <v>3.8247460000000002</v>
      </c>
      <c r="LB415">
        <v>0.28178579999999998</v>
      </c>
      <c r="LC415">
        <v>19.576789999999999</v>
      </c>
      <c r="LD415" s="1">
        <v>6.0116149999999997E-3</v>
      </c>
      <c r="LE415" s="1">
        <v>3.5147430000000002</v>
      </c>
      <c r="LF415">
        <v>0.28126279999999998</v>
      </c>
      <c r="LG415">
        <v>18.881419999999999</v>
      </c>
      <c r="LH415" s="1">
        <v>5.5072599999999999E-3</v>
      </c>
      <c r="LI415" s="1">
        <v>3.2295940000000001</v>
      </c>
      <c r="LJ415">
        <v>0.28067110000000001</v>
      </c>
      <c r="LK415">
        <v>18.133209999999998</v>
      </c>
      <c r="LL415" s="1">
        <v>5.0392010000000001E-3</v>
      </c>
      <c r="LM415" s="1">
        <v>2.9649990000000002</v>
      </c>
      <c r="LN415">
        <v>0.28037529999999999</v>
      </c>
      <c r="LO415">
        <v>17.681280000000001</v>
      </c>
      <c r="LP415" s="1">
        <v>4.5926999999999999E-3</v>
      </c>
      <c r="LQ415" s="1">
        <v>2.7096779999999998</v>
      </c>
      <c r="LR415">
        <v>0.27997909999999998</v>
      </c>
      <c r="LS415">
        <v>18.183199999999999</v>
      </c>
      <c r="LT415" s="1">
        <v>4.1508409999999997E-3</v>
      </c>
      <c r="LU415" s="1">
        <v>2.4566590000000001</v>
      </c>
      <c r="LV415">
        <v>0.2797019</v>
      </c>
      <c r="LW415">
        <v>19.313130000000001</v>
      </c>
      <c r="LX415" s="1">
        <v>3.7193159999999999E-3</v>
      </c>
      <c r="LY415" s="1">
        <v>2.2078139999999999</v>
      </c>
      <c r="LZ415">
        <v>0.27960829999999998</v>
      </c>
      <c r="MA415">
        <v>20.534400000000002</v>
      </c>
      <c r="MB415" s="1">
        <v>3.2959389999999999E-3</v>
      </c>
      <c r="MC415" s="1">
        <v>1.9611609999999999</v>
      </c>
      <c r="MD415">
        <v>0.2799316</v>
      </c>
      <c r="ME415">
        <v>21.425180000000001</v>
      </c>
      <c r="MF415" s="1">
        <v>2.8851609999999998E-3</v>
      </c>
      <c r="MG415" s="1">
        <v>1.7191650000000001</v>
      </c>
      <c r="MH415">
        <v>0.28004210000000002</v>
      </c>
      <c r="MI415">
        <v>21.549160000000001</v>
      </c>
      <c r="MJ415" s="1">
        <v>2.4838619999999999E-3</v>
      </c>
      <c r="MK415" s="1">
        <v>1.483276</v>
      </c>
      <c r="ML415">
        <v>0.28029949999999998</v>
      </c>
      <c r="MM415">
        <v>20.810020000000002</v>
      </c>
      <c r="MN415" s="1">
        <v>2.106049E-3</v>
      </c>
      <c r="MO415" s="1">
        <v>1.259495</v>
      </c>
      <c r="MP415">
        <v>0.2820394</v>
      </c>
      <c r="MQ415">
        <v>20.00263</v>
      </c>
      <c r="MR415" s="1">
        <v>1.765541E-3</v>
      </c>
      <c r="MS415" s="1">
        <v>1.053749</v>
      </c>
      <c r="MT415">
        <v>0.28608339999999999</v>
      </c>
      <c r="MU415">
        <v>19.480309999999999</v>
      </c>
      <c r="MV415" s="1">
        <v>1.4699120000000001E-3</v>
      </c>
      <c r="MW415" s="1">
        <v>0.87068990000000002</v>
      </c>
      <c r="MX415">
        <v>0.29026459999999998</v>
      </c>
      <c r="MY415">
        <v>19.830220000000001</v>
      </c>
      <c r="MZ415" s="1">
        <v>1.224293E-3</v>
      </c>
      <c r="NA415" s="1">
        <v>0.71894400000000003</v>
      </c>
      <c r="NB415">
        <v>0.2950644</v>
      </c>
      <c r="NC415">
        <v>20.261410000000001</v>
      </c>
      <c r="ND415" s="1">
        <v>1.03301E-3</v>
      </c>
      <c r="NE415" s="1">
        <v>0.59991280000000002</v>
      </c>
      <c r="NF415">
        <v>0.30010999999999999</v>
      </c>
      <c r="NG415">
        <v>21.003599999999999</v>
      </c>
      <c r="NH415" s="1">
        <v>8.8815469999999996E-4</v>
      </c>
      <c r="NI415" s="1">
        <v>0.5098104</v>
      </c>
      <c r="NJ415">
        <v>0.30507600000000001</v>
      </c>
      <c r="NK415">
        <v>21.876200000000001</v>
      </c>
      <c r="NL415" s="1">
        <v>7.7876149999999995E-4</v>
      </c>
      <c r="NM415" s="1">
        <v>0.44204749999999998</v>
      </c>
      <c r="NN415">
        <v>0.3101932</v>
      </c>
      <c r="NO415">
        <v>22.129429999999999</v>
      </c>
      <c r="NP415" s="1">
        <v>6.9534350000000002E-4</v>
      </c>
      <c r="NQ415" s="1">
        <v>0.39027529999999999</v>
      </c>
      <c r="NR415">
        <v>0.31543260000000001</v>
      </c>
      <c r="NS415">
        <v>21.525839999999999</v>
      </c>
      <c r="NT415" s="1">
        <v>6.2922170000000003E-4</v>
      </c>
      <c r="NU415" s="1">
        <v>0.3491187</v>
      </c>
      <c r="NV415">
        <v>0.3208221</v>
      </c>
      <c r="NW415">
        <v>20.683199999999999</v>
      </c>
      <c r="NX415" s="1">
        <v>5.7534459999999997E-4</v>
      </c>
      <c r="NY415" s="1">
        <v>0.3155734</v>
      </c>
      <c r="NZ415">
        <v>0.3263123</v>
      </c>
      <c r="OA415">
        <v>20.102170000000001</v>
      </c>
      <c r="OB415" s="1">
        <v>5.3040490000000004E-4</v>
      </c>
      <c r="OC415" s="1">
        <v>0.28752879999999997</v>
      </c>
      <c r="OD415">
        <v>0.33198879999999997</v>
      </c>
      <c r="OE415">
        <v>20.709209999999999</v>
      </c>
      <c r="OF415" s="1">
        <v>4.9233930000000005E-4</v>
      </c>
      <c r="OG415" s="1">
        <v>0.2636561</v>
      </c>
      <c r="OH415">
        <v>0.33763520000000002</v>
      </c>
      <c r="OI415">
        <v>22.153949999999998</v>
      </c>
      <c r="OJ415" s="1">
        <v>4.5996280000000001E-4</v>
      </c>
      <c r="OK415" s="1">
        <v>0.2433787</v>
      </c>
    </row>
    <row r="416" spans="1:401" x14ac:dyDescent="0.35">
      <c r="A416">
        <v>425</v>
      </c>
      <c r="B416" t="s">
        <v>4</v>
      </c>
      <c r="C416" t="s">
        <v>364</v>
      </c>
      <c r="D416" t="s">
        <v>423</v>
      </c>
      <c r="E416">
        <v>835.97799999999995</v>
      </c>
      <c r="F416">
        <v>0.72579990000000005</v>
      </c>
      <c r="G416">
        <v>17.30518</v>
      </c>
      <c r="H416">
        <v>0</v>
      </c>
      <c r="I416">
        <v>0</v>
      </c>
      <c r="J416">
        <v>0.74418150000000005</v>
      </c>
      <c r="K416">
        <v>17.562729999999998</v>
      </c>
      <c r="L416">
        <v>0</v>
      </c>
      <c r="M416">
        <v>0</v>
      </c>
      <c r="N416">
        <v>0.76366979999999995</v>
      </c>
      <c r="O416">
        <v>18.258330000000001</v>
      </c>
      <c r="P416">
        <v>0</v>
      </c>
      <c r="Q416">
        <v>0</v>
      </c>
      <c r="R416">
        <v>0.784802</v>
      </c>
      <c r="S416">
        <v>19.10585</v>
      </c>
      <c r="T416">
        <v>0</v>
      </c>
      <c r="U416">
        <v>0</v>
      </c>
      <c r="V416">
        <v>0.80703689999999995</v>
      </c>
      <c r="W416">
        <v>19.967849999999999</v>
      </c>
      <c r="X416">
        <v>0</v>
      </c>
      <c r="Y416">
        <v>0</v>
      </c>
      <c r="Z416">
        <v>0.83109239999999995</v>
      </c>
      <c r="AA416">
        <v>20.386800000000001</v>
      </c>
      <c r="AB416">
        <v>0</v>
      </c>
      <c r="AC416">
        <v>0</v>
      </c>
      <c r="AD416">
        <v>0.84083319999999995</v>
      </c>
      <c r="AE416">
        <v>20.010739999999998</v>
      </c>
      <c r="AF416">
        <v>0</v>
      </c>
      <c r="AG416">
        <v>0</v>
      </c>
      <c r="AH416">
        <v>0.83755279999999999</v>
      </c>
      <c r="AI416">
        <v>19.34929</v>
      </c>
      <c r="AJ416">
        <v>0</v>
      </c>
      <c r="AK416">
        <v>0</v>
      </c>
      <c r="AL416">
        <v>0.8342195</v>
      </c>
      <c r="AM416">
        <v>18.63212</v>
      </c>
      <c r="AN416">
        <v>0</v>
      </c>
      <c r="AO416">
        <v>0</v>
      </c>
      <c r="AP416">
        <v>0.83080679999999996</v>
      </c>
      <c r="AQ416">
        <v>18.59563</v>
      </c>
      <c r="AR416">
        <v>0</v>
      </c>
      <c r="AS416">
        <v>0</v>
      </c>
      <c r="AT416">
        <v>0.82735069999999999</v>
      </c>
      <c r="AU416">
        <v>19.246839999999999</v>
      </c>
      <c r="AV416">
        <v>0</v>
      </c>
      <c r="AW416">
        <v>0</v>
      </c>
      <c r="AX416">
        <v>0.82391409999999998</v>
      </c>
      <c r="AY416">
        <v>20.189150000000001</v>
      </c>
      <c r="AZ416">
        <v>0</v>
      </c>
      <c r="BA416">
        <v>0</v>
      </c>
      <c r="BB416">
        <v>0.8210847</v>
      </c>
      <c r="BC416">
        <v>21.15671</v>
      </c>
      <c r="BD416">
        <v>0</v>
      </c>
      <c r="BE416">
        <v>0</v>
      </c>
      <c r="BF416">
        <v>0.81801029999999997</v>
      </c>
      <c r="BG416">
        <v>21.562149999999999</v>
      </c>
      <c r="BH416">
        <v>0</v>
      </c>
      <c r="BI416">
        <v>0</v>
      </c>
      <c r="BJ416">
        <v>0.81474489999999999</v>
      </c>
      <c r="BK416">
        <v>21.196809999999999</v>
      </c>
      <c r="BL416">
        <v>0</v>
      </c>
      <c r="BM416">
        <v>0</v>
      </c>
      <c r="BN416">
        <v>0.81160489999999996</v>
      </c>
      <c r="BO416">
        <v>20.493860000000002</v>
      </c>
      <c r="BP416">
        <v>0</v>
      </c>
      <c r="BQ416">
        <v>0</v>
      </c>
      <c r="BR416">
        <v>0.80844110000000002</v>
      </c>
      <c r="BS416">
        <v>19.720179999999999</v>
      </c>
      <c r="BT416">
        <v>0</v>
      </c>
      <c r="BU416">
        <v>0</v>
      </c>
      <c r="BV416">
        <v>0.80528149999999998</v>
      </c>
      <c r="BW416">
        <v>19.438400000000001</v>
      </c>
      <c r="BX416">
        <v>0</v>
      </c>
      <c r="BY416">
        <v>0</v>
      </c>
      <c r="BZ416">
        <v>0.80214549999999996</v>
      </c>
      <c r="CA416">
        <v>19.569030000000001</v>
      </c>
      <c r="CB416">
        <v>0</v>
      </c>
      <c r="CC416">
        <v>0</v>
      </c>
      <c r="CD416">
        <v>0.79905389999999998</v>
      </c>
      <c r="CE416">
        <v>19.949839999999998</v>
      </c>
      <c r="CF416">
        <v>0</v>
      </c>
      <c r="CG416">
        <v>0</v>
      </c>
      <c r="CH416">
        <v>0.79603520000000005</v>
      </c>
      <c r="CI416">
        <v>20.243279999999999</v>
      </c>
      <c r="CJ416">
        <v>6.2354549999999998E-34</v>
      </c>
      <c r="CK416">
        <v>1.317276E-31</v>
      </c>
      <c r="CL416">
        <v>0.79303670000000004</v>
      </c>
      <c r="CM416">
        <v>20.1356</v>
      </c>
      <c r="CN416" s="1">
        <v>6.1823110000000002E-28</v>
      </c>
      <c r="CO416" s="1">
        <v>1.384301E-25</v>
      </c>
      <c r="CP416">
        <v>0.79011920000000002</v>
      </c>
      <c r="CQ416">
        <v>19.752130000000001</v>
      </c>
      <c r="CR416" s="1">
        <v>3.9001569999999999E-21</v>
      </c>
      <c r="CS416" s="1">
        <v>8.417989E-19</v>
      </c>
      <c r="CT416">
        <v>0.78746490000000002</v>
      </c>
      <c r="CU416">
        <v>19.182289999999998</v>
      </c>
      <c r="CV416" s="1">
        <v>3.0446200000000001E-16</v>
      </c>
      <c r="CW416" s="1">
        <v>6.9138480000000005E-14</v>
      </c>
      <c r="CX416">
        <v>0.78485289999999996</v>
      </c>
      <c r="CY416">
        <v>18.602170000000001</v>
      </c>
      <c r="CZ416" s="1">
        <v>1.130072E-12</v>
      </c>
      <c r="DA416" s="1">
        <v>2.6598300000000002E-10</v>
      </c>
      <c r="DB416">
        <v>0.78224309999999997</v>
      </c>
      <c r="DC416">
        <v>18.562940000000001</v>
      </c>
      <c r="DD416" s="1">
        <v>7.8302529999999998E-10</v>
      </c>
      <c r="DE416" s="1">
        <v>1.8948230000000001E-7</v>
      </c>
      <c r="DF416">
        <v>0.77980179999999999</v>
      </c>
      <c r="DG416">
        <v>18.789750000000002</v>
      </c>
      <c r="DH416" s="1">
        <v>1.647367E-7</v>
      </c>
      <c r="DI416" s="1">
        <v>4.0847740000000001E-5</v>
      </c>
      <c r="DJ416">
        <v>0.77743600000000002</v>
      </c>
      <c r="DK416">
        <v>19.114070000000002</v>
      </c>
      <c r="DL416" s="1">
        <v>1.3589930000000001E-5</v>
      </c>
      <c r="DM416" s="1">
        <v>3.4370759999999998E-3</v>
      </c>
      <c r="DN416">
        <v>0.77513529999999997</v>
      </c>
      <c r="DO416">
        <v>19.57095</v>
      </c>
      <c r="DP416" s="1">
        <v>5.1951030000000004E-4</v>
      </c>
      <c r="DQ416" s="1">
        <v>0.13371920000000001</v>
      </c>
      <c r="DR416">
        <v>0.77296710000000002</v>
      </c>
      <c r="DS416">
        <v>19.693619999999999</v>
      </c>
      <c r="DT416" s="1">
        <v>1.0337229999999999E-2</v>
      </c>
      <c r="DU416" s="1">
        <v>2.7052659999999999</v>
      </c>
      <c r="DV416">
        <v>0.77070340000000004</v>
      </c>
      <c r="DW416">
        <v>19.351089999999999</v>
      </c>
      <c r="DX416" s="1">
        <v>0.1173247</v>
      </c>
      <c r="DY416" s="1">
        <v>31.138210000000001</v>
      </c>
      <c r="DZ416">
        <v>0.76844389999999996</v>
      </c>
      <c r="EA416">
        <v>18.776479999999999</v>
      </c>
      <c r="EB416" s="1">
        <v>0.81565209999999999</v>
      </c>
      <c r="EC416">
        <v>219.32239999999999</v>
      </c>
      <c r="ED416">
        <v>0.76612670000000005</v>
      </c>
      <c r="EE416">
        <v>18.242999999999999</v>
      </c>
      <c r="EF416" s="1">
        <v>3.691519</v>
      </c>
      <c r="EG416">
        <v>1004.337</v>
      </c>
      <c r="EH416">
        <v>0.76372589999999996</v>
      </c>
      <c r="EI416">
        <v>18.511590000000002</v>
      </c>
      <c r="EJ416">
        <v>11.453049999999999</v>
      </c>
      <c r="EK416">
        <v>3149.748</v>
      </c>
      <c r="EL416">
        <v>0.76116510000000004</v>
      </c>
      <c r="EM416">
        <v>19.264420000000001</v>
      </c>
      <c r="EN416">
        <v>25.490939999999998</v>
      </c>
      <c r="EO416">
        <v>7079.9780000000001</v>
      </c>
      <c r="EP416">
        <v>0.75856440000000003</v>
      </c>
      <c r="EQ416">
        <v>20.184760000000001</v>
      </c>
      <c r="ER416">
        <v>42.269129999999997</v>
      </c>
      <c r="ES416">
        <v>11843.88</v>
      </c>
      <c r="ET416">
        <v>0.75583149999999999</v>
      </c>
      <c r="EU416">
        <v>21.220859999999998</v>
      </c>
      <c r="EV416">
        <v>53.963700000000003</v>
      </c>
      <c r="EW416">
        <v>15245.23</v>
      </c>
      <c r="EX416">
        <v>0.7530926</v>
      </c>
      <c r="EY416">
        <v>21.668230000000001</v>
      </c>
      <c r="EZ416">
        <v>54.658090000000001</v>
      </c>
      <c r="FA416">
        <v>15556.24</v>
      </c>
      <c r="FB416">
        <v>0.75032350000000003</v>
      </c>
      <c r="FC416">
        <v>21.204540000000001</v>
      </c>
      <c r="FD416">
        <v>45.159889999999997</v>
      </c>
      <c r="FE416">
        <v>12938.09</v>
      </c>
      <c r="FF416">
        <v>0.7473843</v>
      </c>
      <c r="FG416">
        <v>20.434100000000001</v>
      </c>
      <c r="FH416">
        <v>31.27168</v>
      </c>
      <c r="FI416">
        <v>9014.48</v>
      </c>
      <c r="FJ416">
        <v>0.74432039999999999</v>
      </c>
      <c r="FK416">
        <v>19.58014</v>
      </c>
      <c r="FL416">
        <v>18.619859999999999</v>
      </c>
      <c r="FM416">
        <v>5396.6350000000002</v>
      </c>
      <c r="FN416">
        <v>0.74097579999999996</v>
      </c>
      <c r="FO416">
        <v>19.507750000000001</v>
      </c>
      <c r="FP416">
        <v>9.7613439999999994</v>
      </c>
      <c r="FQ416">
        <v>2843.9609999999998</v>
      </c>
      <c r="FR416">
        <v>0.73747059999999998</v>
      </c>
      <c r="FS416">
        <v>20.084499999999998</v>
      </c>
      <c r="FT416">
        <v>4.6159049999999997</v>
      </c>
      <c r="FU416">
        <v>1351.222</v>
      </c>
      <c r="FV416">
        <v>0.73351710000000003</v>
      </c>
      <c r="FW416">
        <v>20.93863</v>
      </c>
      <c r="FX416">
        <v>2.019228</v>
      </c>
      <c r="FY416">
        <v>593.62789999999995</v>
      </c>
      <c r="FZ416">
        <v>0.72938619999999998</v>
      </c>
      <c r="GA416">
        <v>21.831589999999998</v>
      </c>
      <c r="GB416">
        <v>0.84275029999999995</v>
      </c>
      <c r="GC416">
        <v>248.67599999999999</v>
      </c>
      <c r="GD416">
        <v>0.725132</v>
      </c>
      <c r="GE416">
        <v>22.06155</v>
      </c>
      <c r="GF416">
        <v>0.34930119999999998</v>
      </c>
      <c r="GG416">
        <v>103.322</v>
      </c>
      <c r="GH416">
        <v>0.72067650000000005</v>
      </c>
      <c r="GI416">
        <v>21.55527</v>
      </c>
      <c r="GJ416">
        <v>0.15464339999999999</v>
      </c>
      <c r="GK416">
        <v>45.738120000000002</v>
      </c>
      <c r="GL416">
        <v>0.71623440000000005</v>
      </c>
      <c r="GM416">
        <v>20.722480000000001</v>
      </c>
      <c r="GN416">
        <v>8.0390329999999996E-2</v>
      </c>
      <c r="GO416">
        <v>23.708500000000001</v>
      </c>
      <c r="GP416">
        <v>0.71184789999999998</v>
      </c>
      <c r="GQ416">
        <v>19.83276</v>
      </c>
      <c r="GR416">
        <v>5.211669E-2</v>
      </c>
      <c r="GS416">
        <v>15.310269999999999</v>
      </c>
      <c r="GT416">
        <v>0.70737450000000002</v>
      </c>
      <c r="GU416">
        <v>19.238409999999998</v>
      </c>
      <c r="GV416">
        <v>4.07953E-2</v>
      </c>
      <c r="GW416">
        <v>11.96449</v>
      </c>
      <c r="GX416">
        <v>0.70301049999999998</v>
      </c>
      <c r="GY416">
        <v>19.347729999999999</v>
      </c>
      <c r="GZ416">
        <v>3.5593369999999999E-2</v>
      </c>
      <c r="HA416">
        <v>10.44359</v>
      </c>
      <c r="HB416">
        <v>0.69846030000000003</v>
      </c>
      <c r="HC416">
        <v>19.743790000000001</v>
      </c>
      <c r="HD416" s="1">
        <v>3.2752419999999997E-2</v>
      </c>
      <c r="HE416">
        <v>9.6268320000000003</v>
      </c>
      <c r="HF416">
        <v>0.69359119999999996</v>
      </c>
      <c r="HG416">
        <v>20.171720000000001</v>
      </c>
      <c r="HH416" s="1">
        <v>3.095972E-2</v>
      </c>
      <c r="HI416">
        <v>9.1234029999999997</v>
      </c>
      <c r="HJ416">
        <v>0.68820570000000003</v>
      </c>
      <c r="HK416">
        <v>20.146830000000001</v>
      </c>
      <c r="HL416" s="1">
        <v>2.9835380000000002E-2</v>
      </c>
      <c r="HM416">
        <v>8.8217960000000009</v>
      </c>
      <c r="HN416">
        <v>0.68317899999999998</v>
      </c>
      <c r="HO416">
        <v>19.755230000000001</v>
      </c>
      <c r="HP416" s="1">
        <v>2.9354959999999999E-2</v>
      </c>
      <c r="HQ416">
        <v>8.7052420000000001</v>
      </c>
      <c r="HR416">
        <v>0.67801670000000003</v>
      </c>
      <c r="HS416">
        <v>19.0486</v>
      </c>
      <c r="HT416" s="1">
        <v>2.9331690000000001E-2</v>
      </c>
      <c r="HU416">
        <v>8.7275969999999994</v>
      </c>
      <c r="HV416">
        <v>0.67248240000000004</v>
      </c>
      <c r="HW416">
        <v>18.231300000000001</v>
      </c>
      <c r="HX416" s="1">
        <v>2.949189E-2</v>
      </c>
      <c r="HY416">
        <v>8.8121770000000001</v>
      </c>
      <c r="HZ416">
        <v>0.66737089999999999</v>
      </c>
      <c r="IA416">
        <v>17.639939999999999</v>
      </c>
      <c r="IB416" s="1">
        <v>2.9573080000000002E-2</v>
      </c>
      <c r="IC416" s="1">
        <v>8.8691890000000004</v>
      </c>
      <c r="ID416">
        <v>0.66190199999999999</v>
      </c>
      <c r="IE416">
        <v>17.581710000000001</v>
      </c>
      <c r="IF416" s="1">
        <v>2.9189880000000001E-2</v>
      </c>
      <c r="IG416" s="1">
        <v>8.7953939999999999</v>
      </c>
      <c r="IH416">
        <v>0.65675110000000003</v>
      </c>
      <c r="II416">
        <v>17.814910000000001</v>
      </c>
      <c r="IJ416" s="1">
        <v>2.820253E-2</v>
      </c>
      <c r="IK416" s="1">
        <v>8.5334990000000008</v>
      </c>
      <c r="IL416">
        <v>0.65177830000000003</v>
      </c>
      <c r="IM416">
        <v>18.251670000000001</v>
      </c>
      <c r="IN416" s="1">
        <v>2.680602E-2</v>
      </c>
      <c r="IO416" s="1">
        <v>8.1439909999999998</v>
      </c>
      <c r="IP416">
        <v>0.64683349999999995</v>
      </c>
      <c r="IQ416">
        <v>18.261800000000001</v>
      </c>
      <c r="IR416" s="1">
        <v>2.5105209999999999E-2</v>
      </c>
      <c r="IS416" s="1">
        <v>7.6650320000000001</v>
      </c>
      <c r="IT416">
        <v>0.64221740000000005</v>
      </c>
      <c r="IU416">
        <v>17.772860000000001</v>
      </c>
      <c r="IV416" s="1">
        <v>2.328063E-2</v>
      </c>
      <c r="IW416" s="1">
        <v>7.136571</v>
      </c>
      <c r="IX416">
        <v>0.63762609999999997</v>
      </c>
      <c r="IY416">
        <v>17.101749999999999</v>
      </c>
      <c r="IZ416" s="1">
        <v>2.1466470000000001E-2</v>
      </c>
      <c r="JA416" s="1">
        <v>6.6076350000000001</v>
      </c>
      <c r="JB416">
        <v>0.63297789999999998</v>
      </c>
      <c r="JC416">
        <v>16.518550000000001</v>
      </c>
      <c r="JD416" s="1">
        <v>1.9757170000000001E-2</v>
      </c>
      <c r="JE416" s="1">
        <v>6.109172</v>
      </c>
      <c r="JF416">
        <v>0.62933640000000002</v>
      </c>
      <c r="JG416">
        <v>16.553070000000002</v>
      </c>
      <c r="JH416" s="1">
        <v>1.8145660000000001E-2</v>
      </c>
      <c r="JI416" s="1">
        <v>5.6324610000000002</v>
      </c>
      <c r="JJ416">
        <v>0.62574410000000003</v>
      </c>
      <c r="JK416">
        <v>16.998719999999999</v>
      </c>
      <c r="JL416" s="1">
        <v>1.6542810000000002E-2</v>
      </c>
      <c r="JM416" s="1">
        <v>5.1544679999999996</v>
      </c>
      <c r="JN416">
        <v>0.62120839999999999</v>
      </c>
      <c r="JO416">
        <v>17.504999999999999</v>
      </c>
      <c r="JP416" s="1">
        <v>1.5057849999999999E-2</v>
      </c>
      <c r="JQ416" s="1">
        <v>4.7185069999999998</v>
      </c>
      <c r="JR416">
        <v>0.61642459999999999</v>
      </c>
      <c r="JS416">
        <v>18.02834</v>
      </c>
      <c r="JT416" s="1">
        <v>1.3678890000000001E-2</v>
      </c>
      <c r="JU416" s="1">
        <v>4.3125169999999997</v>
      </c>
      <c r="JV416">
        <v>0.61263259999999997</v>
      </c>
      <c r="JW416">
        <v>18.257370000000002</v>
      </c>
      <c r="JX416" s="1">
        <v>1.2480410000000001E-2</v>
      </c>
      <c r="JY416" s="1">
        <v>3.9531139999999998</v>
      </c>
      <c r="JZ416">
        <v>0.60898359999999996</v>
      </c>
      <c r="KA416">
        <v>17.77496</v>
      </c>
      <c r="KB416" s="1">
        <v>1.137474E-2</v>
      </c>
      <c r="KC416" s="1">
        <v>3.6197119999999998</v>
      </c>
      <c r="KD416">
        <v>0.60553400000000002</v>
      </c>
      <c r="KE416">
        <v>17.07358</v>
      </c>
      <c r="KF416" s="1">
        <v>1.040319E-2</v>
      </c>
      <c r="KG416" s="1">
        <v>3.325564</v>
      </c>
      <c r="KH416">
        <v>0.60251310000000002</v>
      </c>
      <c r="KI416">
        <v>16.49108</v>
      </c>
      <c r="KJ416" s="1">
        <v>9.5288200000000003E-3</v>
      </c>
      <c r="KK416" s="1">
        <v>3.0586169999999999</v>
      </c>
      <c r="KL416">
        <v>0.59943029999999997</v>
      </c>
      <c r="KM416">
        <v>16.724049999999998</v>
      </c>
      <c r="KN416" s="1">
        <v>8.7256E-3</v>
      </c>
      <c r="KO416" s="1">
        <v>2.8133279999999998</v>
      </c>
      <c r="KP416">
        <v>0.59645079999999995</v>
      </c>
      <c r="KQ416">
        <v>17.613299999999999</v>
      </c>
      <c r="KR416" s="1">
        <v>7.9961059999999994E-3</v>
      </c>
      <c r="KS416" s="1">
        <v>2.5892010000000001</v>
      </c>
      <c r="KT416">
        <v>0.5930803</v>
      </c>
      <c r="KU416">
        <v>18.621390000000002</v>
      </c>
      <c r="KV416" s="1">
        <v>7.3051210000000004E-3</v>
      </c>
      <c r="KW416" s="1">
        <v>2.3776199999999998</v>
      </c>
      <c r="KX416">
        <v>0.58959050000000002</v>
      </c>
      <c r="KY416">
        <v>19.35286</v>
      </c>
      <c r="KZ416" s="1">
        <v>6.6476119999999998E-3</v>
      </c>
      <c r="LA416" s="1">
        <v>2.174356</v>
      </c>
      <c r="LB416">
        <v>0.58646509999999996</v>
      </c>
      <c r="LC416">
        <v>19.495619999999999</v>
      </c>
      <c r="LD416" s="1">
        <v>6.0905810000000003E-3</v>
      </c>
      <c r="LE416" s="1">
        <v>2.0013040000000002</v>
      </c>
      <c r="LF416">
        <v>0.58344470000000004</v>
      </c>
      <c r="LG416">
        <v>18.839860000000002</v>
      </c>
      <c r="LH416" s="1">
        <v>5.5817530000000001E-3</v>
      </c>
      <c r="LI416" s="1">
        <v>1.8423620000000001</v>
      </c>
      <c r="LJ416">
        <v>0.58024299999999995</v>
      </c>
      <c r="LK416">
        <v>18.07891</v>
      </c>
      <c r="LL416" s="1">
        <v>5.1095430000000002E-3</v>
      </c>
      <c r="LM416" s="1">
        <v>1.6946730000000001</v>
      </c>
      <c r="LN416">
        <v>0.57734859999999999</v>
      </c>
      <c r="LO416">
        <v>17.605360000000001</v>
      </c>
      <c r="LP416" s="1">
        <v>4.6599720000000001E-3</v>
      </c>
      <c r="LQ416" s="1">
        <v>1.552667</v>
      </c>
      <c r="LR416">
        <v>0.57433100000000004</v>
      </c>
      <c r="LS416">
        <v>18.043130000000001</v>
      </c>
      <c r="LT416" s="1">
        <v>4.2157480000000001E-3</v>
      </c>
      <c r="LU416" s="1">
        <v>1.4114420000000001</v>
      </c>
      <c r="LV416">
        <v>0.57141359999999997</v>
      </c>
      <c r="LW416">
        <v>19.13964</v>
      </c>
      <c r="LX416" s="1">
        <v>3.7823850000000001E-3</v>
      </c>
      <c r="LY416" s="1">
        <v>1.2724169999999999</v>
      </c>
      <c r="LZ416">
        <v>0.56887810000000005</v>
      </c>
      <c r="MA416">
        <v>20.35528</v>
      </c>
      <c r="MB416" s="1">
        <v>3.3564810000000001E-3</v>
      </c>
      <c r="MC416" s="1">
        <v>1.13381</v>
      </c>
      <c r="MD416">
        <v>0.56641680000000005</v>
      </c>
      <c r="ME416">
        <v>21.279920000000001</v>
      </c>
      <c r="MF416" s="1">
        <v>2.9421880000000001E-3</v>
      </c>
      <c r="MG416" s="1">
        <v>0.99816579999999999</v>
      </c>
      <c r="MH416">
        <v>0.56384460000000003</v>
      </c>
      <c r="MI416">
        <v>21.451280000000001</v>
      </c>
      <c r="MJ416" s="1">
        <v>2.5377889999999999E-3</v>
      </c>
      <c r="MK416" s="1">
        <v>0.86470939999999996</v>
      </c>
      <c r="ML416">
        <v>0.56169139999999995</v>
      </c>
      <c r="MM416">
        <v>20.75658</v>
      </c>
      <c r="MN416" s="1">
        <v>2.155761E-3</v>
      </c>
      <c r="MO416" s="1">
        <v>0.73696349999999999</v>
      </c>
      <c r="MP416">
        <v>0.55869930000000001</v>
      </c>
      <c r="MQ416">
        <v>19.929200000000002</v>
      </c>
      <c r="MR416" s="1">
        <v>1.8062569999999999E-3</v>
      </c>
      <c r="MS416" s="1">
        <v>0.62018980000000001</v>
      </c>
      <c r="MT416">
        <v>0.55658099999999999</v>
      </c>
      <c r="MU416">
        <v>19.404019999999999</v>
      </c>
      <c r="MV416" s="1">
        <v>1.5053029999999999E-3</v>
      </c>
      <c r="MW416" s="1">
        <v>0.51852920000000002</v>
      </c>
      <c r="MX416">
        <v>0.55495070000000002</v>
      </c>
      <c r="MY416">
        <v>19.693709999999999</v>
      </c>
      <c r="MZ416" s="1">
        <v>1.2530099999999999E-3</v>
      </c>
      <c r="NA416" s="1">
        <v>0.43244189999999999</v>
      </c>
      <c r="NB416">
        <v>0.55450580000000005</v>
      </c>
      <c r="NC416">
        <v>20.137869999999999</v>
      </c>
      <c r="ND416" s="1">
        <v>1.0562499999999999E-3</v>
      </c>
      <c r="NE416" s="1">
        <v>0.36467250000000001</v>
      </c>
      <c r="NF416">
        <v>0.55374599999999996</v>
      </c>
      <c r="NG416">
        <v>20.856480000000001</v>
      </c>
      <c r="NH416" s="1">
        <v>9.0586669999999998E-4</v>
      </c>
      <c r="NI416" s="1">
        <v>0.31304890000000002</v>
      </c>
      <c r="NJ416">
        <v>0.55294080000000001</v>
      </c>
      <c r="NK416">
        <v>21.733370000000001</v>
      </c>
      <c r="NL416" s="1">
        <v>7.9248320000000004E-4</v>
      </c>
      <c r="NM416" s="1">
        <v>0.27413799999999999</v>
      </c>
      <c r="NN416">
        <v>0.55241669999999998</v>
      </c>
      <c r="NO416">
        <v>22.04017</v>
      </c>
      <c r="NP416" s="1">
        <v>7.0630650000000003E-4</v>
      </c>
      <c r="NQ416" s="1">
        <v>0.24448300000000001</v>
      </c>
      <c r="NR416">
        <v>0.55235009999999996</v>
      </c>
      <c r="NS416">
        <v>21.495190000000001</v>
      </c>
      <c r="NT416" s="1">
        <v>6.3819780000000002E-4</v>
      </c>
      <c r="NU416" s="1">
        <v>0.22086169999999999</v>
      </c>
      <c r="NV416">
        <v>0.55237930000000002</v>
      </c>
      <c r="NW416">
        <v>20.67295</v>
      </c>
      <c r="NX416" s="1">
        <v>5.8280140000000001E-4</v>
      </c>
      <c r="NY416" s="1">
        <v>0.20164779999999999</v>
      </c>
      <c r="NZ416">
        <v>0.55296489999999998</v>
      </c>
      <c r="OA416">
        <v>20.071000000000002</v>
      </c>
      <c r="OB416" s="1">
        <v>5.3679940000000005E-4</v>
      </c>
      <c r="OC416" s="1">
        <v>0.18547359999999999</v>
      </c>
      <c r="OD416">
        <v>0.55407340000000005</v>
      </c>
      <c r="OE416">
        <v>20.591059999999999</v>
      </c>
      <c r="OF416" s="1">
        <v>4.9784920000000004E-4</v>
      </c>
      <c r="OG416" s="1">
        <v>0.17160800000000001</v>
      </c>
      <c r="OH416">
        <v>0.55512819999999996</v>
      </c>
      <c r="OI416">
        <v>22.001380000000001</v>
      </c>
      <c r="OJ416" s="1">
        <v>4.6469220000000002E-4</v>
      </c>
      <c r="OK416" s="1">
        <v>0.1597944</v>
      </c>
    </row>
    <row r="417" spans="1:401" x14ac:dyDescent="0.35">
      <c r="A417">
        <v>426</v>
      </c>
      <c r="B417" t="s">
        <v>4</v>
      </c>
      <c r="C417" t="s">
        <v>364</v>
      </c>
      <c r="D417" t="s">
        <v>424</v>
      </c>
      <c r="E417">
        <v>875.76350000000002</v>
      </c>
      <c r="F417">
        <v>1.1896329999999999</v>
      </c>
      <c r="G417">
        <v>17.278379999999999</v>
      </c>
      <c r="H417">
        <v>0</v>
      </c>
      <c r="I417">
        <v>0</v>
      </c>
      <c r="J417">
        <v>1.1874899999999999</v>
      </c>
      <c r="K417">
        <v>17.492090000000001</v>
      </c>
      <c r="L417">
        <v>0</v>
      </c>
      <c r="M417">
        <v>0</v>
      </c>
      <c r="N417">
        <v>1.186034</v>
      </c>
      <c r="O417">
        <v>18.153210000000001</v>
      </c>
      <c r="P417">
        <v>0</v>
      </c>
      <c r="Q417">
        <v>0</v>
      </c>
      <c r="R417">
        <v>1.184728</v>
      </c>
      <c r="S417">
        <v>18.981490000000001</v>
      </c>
      <c r="T417">
        <v>0</v>
      </c>
      <c r="U417">
        <v>0</v>
      </c>
      <c r="V417">
        <v>1.1833560000000001</v>
      </c>
      <c r="W417">
        <v>19.8443</v>
      </c>
      <c r="X417">
        <v>0</v>
      </c>
      <c r="Y417">
        <v>0</v>
      </c>
      <c r="Z417">
        <v>1.1818919999999999</v>
      </c>
      <c r="AA417">
        <v>20.292400000000001</v>
      </c>
      <c r="AB417">
        <v>0</v>
      </c>
      <c r="AC417">
        <v>0</v>
      </c>
      <c r="AD417">
        <v>1.181065</v>
      </c>
      <c r="AE417">
        <v>19.971530000000001</v>
      </c>
      <c r="AF417">
        <v>0</v>
      </c>
      <c r="AG417">
        <v>0</v>
      </c>
      <c r="AH417">
        <v>1.179932</v>
      </c>
      <c r="AI417">
        <v>19.329619999999998</v>
      </c>
      <c r="AJ417">
        <v>0</v>
      </c>
      <c r="AK417">
        <v>0</v>
      </c>
      <c r="AL417">
        <v>1.178661</v>
      </c>
      <c r="AM417">
        <v>18.62837</v>
      </c>
      <c r="AN417">
        <v>0</v>
      </c>
      <c r="AO417">
        <v>0</v>
      </c>
      <c r="AP417">
        <v>1.1773020000000001</v>
      </c>
      <c r="AQ417">
        <v>18.537430000000001</v>
      </c>
      <c r="AR417">
        <v>0</v>
      </c>
      <c r="AS417">
        <v>0</v>
      </c>
      <c r="AT417">
        <v>1.175818</v>
      </c>
      <c r="AU417">
        <v>19.14611</v>
      </c>
      <c r="AV417">
        <v>0</v>
      </c>
      <c r="AW417">
        <v>0</v>
      </c>
      <c r="AX417">
        <v>1.1743920000000001</v>
      </c>
      <c r="AY417">
        <v>20.058789999999998</v>
      </c>
      <c r="AZ417">
        <v>0</v>
      </c>
      <c r="BA417">
        <v>0</v>
      </c>
      <c r="BB417">
        <v>1.1725909999999999</v>
      </c>
      <c r="BC417">
        <v>21.02712</v>
      </c>
      <c r="BD417">
        <v>0</v>
      </c>
      <c r="BE417">
        <v>0</v>
      </c>
      <c r="BF417">
        <v>1.1687510000000001</v>
      </c>
      <c r="BG417">
        <v>21.477589999999999</v>
      </c>
      <c r="BH417">
        <v>0</v>
      </c>
      <c r="BI417">
        <v>0</v>
      </c>
      <c r="BJ417">
        <v>1.1646590000000001</v>
      </c>
      <c r="BK417">
        <v>21.169370000000001</v>
      </c>
      <c r="BL417">
        <v>0</v>
      </c>
      <c r="BM417">
        <v>0</v>
      </c>
      <c r="BN417">
        <v>1.1608750000000001</v>
      </c>
      <c r="BO417">
        <v>20.49783</v>
      </c>
      <c r="BP417">
        <v>0</v>
      </c>
      <c r="BQ417">
        <v>0</v>
      </c>
      <c r="BR417">
        <v>1.1569510000000001</v>
      </c>
      <c r="BS417">
        <v>19.731660000000002</v>
      </c>
      <c r="BT417">
        <v>0</v>
      </c>
      <c r="BU417">
        <v>0</v>
      </c>
      <c r="BV417">
        <v>1.1529689999999999</v>
      </c>
      <c r="BW417">
        <v>19.41169</v>
      </c>
      <c r="BX417">
        <v>0</v>
      </c>
      <c r="BY417">
        <v>0</v>
      </c>
      <c r="BZ417">
        <v>1.1490750000000001</v>
      </c>
      <c r="CA417">
        <v>19.50703</v>
      </c>
      <c r="CB417">
        <v>0</v>
      </c>
      <c r="CC417">
        <v>0</v>
      </c>
      <c r="CD417">
        <v>1.145221</v>
      </c>
      <c r="CE417">
        <v>19.86036</v>
      </c>
      <c r="CF417">
        <v>0</v>
      </c>
      <c r="CG417">
        <v>0</v>
      </c>
      <c r="CH417">
        <v>1.1414219999999999</v>
      </c>
      <c r="CI417">
        <v>20.16039</v>
      </c>
      <c r="CJ417">
        <v>2.6804510000000001E-34</v>
      </c>
      <c r="CK417">
        <v>4.991207E-32</v>
      </c>
      <c r="CL417">
        <v>1.137675</v>
      </c>
      <c r="CM417">
        <v>20.085619999999999</v>
      </c>
      <c r="CN417" s="1">
        <v>3.0958590000000002E-28</v>
      </c>
      <c r="CO417" s="1">
        <v>6.655896E-26</v>
      </c>
      <c r="CP417">
        <v>1.1339920000000001</v>
      </c>
      <c r="CQ417">
        <v>19.732030000000002</v>
      </c>
      <c r="CR417" s="1">
        <v>1.932718E-21</v>
      </c>
      <c r="CS417" s="1">
        <v>3.7808959999999999E-19</v>
      </c>
      <c r="CT417">
        <v>1.130649</v>
      </c>
      <c r="CU417">
        <v>19.18337</v>
      </c>
      <c r="CV417" s="1">
        <v>1.8474369999999999E-16</v>
      </c>
      <c r="CW417" s="1">
        <v>4.0400699999999997E-14</v>
      </c>
      <c r="CX417">
        <v>1.1273740000000001</v>
      </c>
      <c r="CY417">
        <v>18.603269999999998</v>
      </c>
      <c r="CZ417" s="1">
        <v>7.5449619999999999E-13</v>
      </c>
      <c r="DA417" s="1">
        <v>1.7723169999999999E-10</v>
      </c>
      <c r="DB417">
        <v>1.1241239999999999</v>
      </c>
      <c r="DC417">
        <v>18.52497</v>
      </c>
      <c r="DD417" s="1">
        <v>5.5865599999999998E-10</v>
      </c>
      <c r="DE417" s="1">
        <v>1.38591E-7</v>
      </c>
      <c r="DF417">
        <v>1.121021</v>
      </c>
      <c r="DG417">
        <v>18.731310000000001</v>
      </c>
      <c r="DH417" s="1">
        <v>1.2382699999999999E-7</v>
      </c>
      <c r="DI417" s="1">
        <v>3.2194080000000003E-5</v>
      </c>
      <c r="DJ417">
        <v>1.118001</v>
      </c>
      <c r="DK417">
        <v>19.044450000000001</v>
      </c>
      <c r="DL417" s="1">
        <v>1.066952E-5</v>
      </c>
      <c r="DM417" s="1">
        <v>2.886694E-3</v>
      </c>
      <c r="DN417">
        <v>1.115105</v>
      </c>
      <c r="DO417">
        <v>19.49905</v>
      </c>
      <c r="DP417" s="1">
        <v>4.2356650000000001E-4</v>
      </c>
      <c r="DQ417" s="1">
        <v>0.1187782</v>
      </c>
      <c r="DR417">
        <v>1.1123769999999999</v>
      </c>
      <c r="DS417">
        <v>19.645820000000001</v>
      </c>
      <c r="DT417" s="1">
        <v>8.715357E-3</v>
      </c>
      <c r="DU417" s="1">
        <v>2.5276890000000001</v>
      </c>
      <c r="DV417">
        <v>1.1096220000000001</v>
      </c>
      <c r="DW417">
        <v>19.33785</v>
      </c>
      <c r="DX417" s="1">
        <v>0.10194259999999999</v>
      </c>
      <c r="DY417" s="1">
        <v>30.465440000000001</v>
      </c>
      <c r="DZ417">
        <v>1.1068180000000001</v>
      </c>
      <c r="EA417">
        <v>18.785229999999999</v>
      </c>
      <c r="EB417" s="1">
        <v>0.72826679999999999</v>
      </c>
      <c r="EC417">
        <v>223.8252</v>
      </c>
      <c r="ED417">
        <v>1.103955</v>
      </c>
      <c r="EE417">
        <v>18.25778</v>
      </c>
      <c r="EF417" s="1">
        <v>3.378539</v>
      </c>
      <c r="EG417">
        <v>1065.5050000000001</v>
      </c>
      <c r="EH417">
        <v>1.1009960000000001</v>
      </c>
      <c r="EI417">
        <v>18.4697</v>
      </c>
      <c r="EJ417">
        <v>10.720459999999999</v>
      </c>
      <c r="EK417">
        <v>3462.9319999999998</v>
      </c>
      <c r="EL417">
        <v>1.097828</v>
      </c>
      <c r="EM417">
        <v>19.175329999999999</v>
      </c>
      <c r="EN417">
        <v>24.352779999999999</v>
      </c>
      <c r="EO417">
        <v>8042.7629999999999</v>
      </c>
      <c r="EP417">
        <v>1.0945720000000001</v>
      </c>
      <c r="EQ417">
        <v>20.078309999999998</v>
      </c>
      <c r="ER417">
        <v>41.147620000000003</v>
      </c>
      <c r="ES417">
        <v>13869.48</v>
      </c>
      <c r="ET417">
        <v>1.0912269999999999</v>
      </c>
      <c r="EU417">
        <v>21.112159999999999</v>
      </c>
      <c r="EV417">
        <v>53.443770000000001</v>
      </c>
      <c r="EW417">
        <v>18360.23</v>
      </c>
      <c r="EX417">
        <v>1.087683</v>
      </c>
      <c r="EY417">
        <v>21.593340000000001</v>
      </c>
      <c r="EZ417">
        <v>54.98075</v>
      </c>
      <c r="FA417">
        <v>19222.7</v>
      </c>
      <c r="FB417">
        <v>1.0842229999999999</v>
      </c>
      <c r="FC417">
        <v>21.196660000000001</v>
      </c>
      <c r="FD417">
        <v>46.074350000000003</v>
      </c>
      <c r="FE417">
        <v>16367.5</v>
      </c>
      <c r="FF417">
        <v>1.0806659999999999</v>
      </c>
      <c r="FG417">
        <v>20.456659999999999</v>
      </c>
      <c r="FH417">
        <v>32.311199999999999</v>
      </c>
      <c r="FI417">
        <v>11645.52</v>
      </c>
      <c r="FJ417">
        <v>1.0768040000000001</v>
      </c>
      <c r="FK417">
        <v>19.622299999999999</v>
      </c>
      <c r="FL417">
        <v>19.452259999999999</v>
      </c>
      <c r="FM417">
        <v>7101.5969999999998</v>
      </c>
      <c r="FN417">
        <v>1.072724</v>
      </c>
      <c r="FO417">
        <v>19.4861</v>
      </c>
      <c r="FP417">
        <v>10.29515</v>
      </c>
      <c r="FQ417">
        <v>3802.1179999999999</v>
      </c>
      <c r="FR417">
        <v>1.068379</v>
      </c>
      <c r="FS417">
        <v>20.001049999999999</v>
      </c>
      <c r="FT417">
        <v>4.9065380000000003</v>
      </c>
      <c r="FU417">
        <v>1830.1220000000001</v>
      </c>
      <c r="FV417">
        <v>1.0634920000000001</v>
      </c>
      <c r="FW417">
        <v>20.817789999999999</v>
      </c>
      <c r="FX417">
        <v>2.1590240000000001</v>
      </c>
      <c r="FY417">
        <v>811.79660000000001</v>
      </c>
      <c r="FZ417">
        <v>1.058327</v>
      </c>
      <c r="GA417">
        <v>21.704619999999998</v>
      </c>
      <c r="GB417">
        <v>0.90402099999999996</v>
      </c>
      <c r="GC417">
        <v>341.83339999999998</v>
      </c>
      <c r="GD417">
        <v>1.052989</v>
      </c>
      <c r="GE417">
        <v>21.97682</v>
      </c>
      <c r="GF417">
        <v>0.37437399999999998</v>
      </c>
      <c r="GG417">
        <v>141.80770000000001</v>
      </c>
      <c r="GH417">
        <v>1.0474239999999999</v>
      </c>
      <c r="GI417">
        <v>21.52589</v>
      </c>
      <c r="GJ417">
        <v>0.16441420000000001</v>
      </c>
      <c r="GK417">
        <v>61.917299999999997</v>
      </c>
      <c r="GL417">
        <v>1.0419039999999999</v>
      </c>
      <c r="GM417">
        <v>20.730409999999999</v>
      </c>
      <c r="GN417">
        <v>8.4150370000000002E-2</v>
      </c>
      <c r="GO417">
        <v>31.24315</v>
      </c>
      <c r="GP417">
        <v>1.0363450000000001</v>
      </c>
      <c r="GQ417">
        <v>19.841629999999999</v>
      </c>
      <c r="GR417">
        <v>5.3591140000000002E-2</v>
      </c>
      <c r="GS417">
        <v>19.549430000000001</v>
      </c>
      <c r="GT417">
        <v>1.0307789999999999</v>
      </c>
      <c r="GU417">
        <v>19.220700000000001</v>
      </c>
      <c r="GV417">
        <v>4.1439570000000002E-2</v>
      </c>
      <c r="GW417">
        <v>14.934430000000001</v>
      </c>
      <c r="GX417">
        <v>1.025388</v>
      </c>
      <c r="GY417">
        <v>19.2666</v>
      </c>
      <c r="GZ417">
        <v>3.5930280000000002E-2</v>
      </c>
      <c r="HA417">
        <v>12.87804</v>
      </c>
      <c r="HB417">
        <v>1.0196940000000001</v>
      </c>
      <c r="HC417">
        <v>19.630990000000001</v>
      </c>
      <c r="HD417" s="1">
        <v>3.2963720000000002E-2</v>
      </c>
      <c r="HE417">
        <v>11.7964</v>
      </c>
      <c r="HF417">
        <v>1.013644</v>
      </c>
      <c r="HG417">
        <v>20.041879999999999</v>
      </c>
      <c r="HH417" s="1">
        <v>3.1103450000000001E-2</v>
      </c>
      <c r="HI417">
        <v>11.13527</v>
      </c>
      <c r="HJ417">
        <v>1.0068779999999999</v>
      </c>
      <c r="HK417">
        <v>20.05189</v>
      </c>
      <c r="HL417" s="1">
        <v>2.9931030000000001E-2</v>
      </c>
      <c r="HM417">
        <v>10.724130000000001</v>
      </c>
      <c r="HN417">
        <v>1.0004759999999999</v>
      </c>
      <c r="HO417">
        <v>19.699639999999999</v>
      </c>
      <c r="HP417" s="1">
        <v>2.9408799999999999E-2</v>
      </c>
      <c r="HQ417">
        <v>10.549390000000001</v>
      </c>
      <c r="HR417">
        <v>0.99391499999999999</v>
      </c>
      <c r="HS417">
        <v>19.018509999999999</v>
      </c>
      <c r="HT417" s="1">
        <v>2.9357069999999999E-2</v>
      </c>
      <c r="HU417">
        <v>10.547929999999999</v>
      </c>
      <c r="HV417">
        <v>0.98691980000000001</v>
      </c>
      <c r="HW417">
        <v>18.209440000000001</v>
      </c>
      <c r="HX417" s="1">
        <v>2.9518260000000001E-2</v>
      </c>
      <c r="HY417">
        <v>10.63594</v>
      </c>
      <c r="HZ417">
        <v>0.98068610000000001</v>
      </c>
      <c r="IA417">
        <v>17.59036</v>
      </c>
      <c r="IB417" s="1">
        <v>2.9616859999999998E-2</v>
      </c>
      <c r="IC417">
        <v>10.70152</v>
      </c>
      <c r="ID417">
        <v>0.97394060000000005</v>
      </c>
      <c r="IE417">
        <v>17.50319</v>
      </c>
      <c r="IF417" s="1">
        <v>2.9285950000000002E-2</v>
      </c>
      <c r="IG417" s="1">
        <v>10.62903</v>
      </c>
      <c r="IH417">
        <v>0.96781589999999995</v>
      </c>
      <c r="II417">
        <v>17.703189999999999</v>
      </c>
      <c r="IJ417" s="1">
        <v>2.8347029999999999E-2</v>
      </c>
      <c r="IK417" s="1">
        <v>10.32795</v>
      </c>
      <c r="IL417">
        <v>0.96140020000000004</v>
      </c>
      <c r="IM417">
        <v>18.110530000000001</v>
      </c>
      <c r="IN417" s="1">
        <v>2.6966480000000001E-2</v>
      </c>
      <c r="IO417" s="1">
        <v>9.8679760000000005</v>
      </c>
      <c r="IP417">
        <v>0.95551459999999999</v>
      </c>
      <c r="IQ417">
        <v>18.140260000000001</v>
      </c>
      <c r="IR417" s="1">
        <v>2.5287130000000001E-2</v>
      </c>
      <c r="IS417" s="1">
        <v>9.2890929999999994</v>
      </c>
      <c r="IT417">
        <v>0.95013250000000005</v>
      </c>
      <c r="IU417">
        <v>17.695709999999998</v>
      </c>
      <c r="IV417" s="1">
        <v>2.346941E-2</v>
      </c>
      <c r="IW417" s="1">
        <v>8.6470129999999994</v>
      </c>
      <c r="IX417">
        <v>0.94494480000000003</v>
      </c>
      <c r="IY417">
        <v>17.036300000000001</v>
      </c>
      <c r="IZ417" s="1">
        <v>2.164926E-2</v>
      </c>
      <c r="JA417" s="1">
        <v>7.9990170000000003</v>
      </c>
      <c r="JB417">
        <v>0.93978410000000001</v>
      </c>
      <c r="JC417">
        <v>16.440860000000001</v>
      </c>
      <c r="JD417" s="1">
        <v>1.9930730000000001E-2</v>
      </c>
      <c r="JE417" s="1">
        <v>7.3843540000000001</v>
      </c>
      <c r="JF417">
        <v>0.93496190000000001</v>
      </c>
      <c r="JG417">
        <v>16.456849999999999</v>
      </c>
      <c r="JH417" s="1">
        <v>1.8307219999999999E-2</v>
      </c>
      <c r="JI417" s="1">
        <v>6.8076679999999996</v>
      </c>
      <c r="JJ417">
        <v>0.93046269999999998</v>
      </c>
      <c r="JK417">
        <v>16.863499999999998</v>
      </c>
      <c r="JL417" s="1">
        <v>1.6695499999999999E-2</v>
      </c>
      <c r="JM417" s="1">
        <v>6.2301789999999997</v>
      </c>
      <c r="JN417">
        <v>0.92513290000000004</v>
      </c>
      <c r="JO417">
        <v>17.37039</v>
      </c>
      <c r="JP417" s="1">
        <v>1.5206870000000001E-2</v>
      </c>
      <c r="JQ417" s="1">
        <v>5.6983139999999999</v>
      </c>
      <c r="JR417">
        <v>0.91894439999999999</v>
      </c>
      <c r="JS417">
        <v>17.891919999999999</v>
      </c>
      <c r="JT417" s="1">
        <v>1.380939E-2</v>
      </c>
      <c r="JU417" s="1">
        <v>5.1983509999999997</v>
      </c>
      <c r="JV417">
        <v>0.91437420000000003</v>
      </c>
      <c r="JW417">
        <v>18.12555</v>
      </c>
      <c r="JX417" s="1">
        <v>1.2596670000000001E-2</v>
      </c>
      <c r="JY417" s="1">
        <v>4.7561239999999998</v>
      </c>
      <c r="JZ417">
        <v>0.90996999999999995</v>
      </c>
      <c r="KA417">
        <v>17.705939999999998</v>
      </c>
      <c r="KB417" s="1">
        <v>1.148164E-2</v>
      </c>
      <c r="KC417" s="1">
        <v>4.3498260000000002</v>
      </c>
      <c r="KD417">
        <v>0.90593690000000004</v>
      </c>
      <c r="KE417">
        <v>17.020140000000001</v>
      </c>
      <c r="KF417" s="1">
        <v>1.049749E-2</v>
      </c>
      <c r="KG417" s="1">
        <v>3.9877750000000001</v>
      </c>
      <c r="KH417">
        <v>0.90253640000000002</v>
      </c>
      <c r="KI417">
        <v>16.440650000000002</v>
      </c>
      <c r="KJ417" s="1">
        <v>9.6168940000000008E-3</v>
      </c>
      <c r="KK417" s="1">
        <v>3.6633079999999998</v>
      </c>
      <c r="KL417">
        <v>0.89835010000000004</v>
      </c>
      <c r="KM417">
        <v>16.619450000000001</v>
      </c>
      <c r="KN417" s="1">
        <v>8.8020649999999995E-3</v>
      </c>
      <c r="KO417" s="1">
        <v>3.3644720000000001</v>
      </c>
      <c r="KP417">
        <v>0.8951616</v>
      </c>
      <c r="KQ417">
        <v>17.459859999999999</v>
      </c>
      <c r="KR417" s="1">
        <v>8.0682410000000003E-3</v>
      </c>
      <c r="KS417" s="1">
        <v>3.0932599999999999</v>
      </c>
      <c r="KT417">
        <v>0.89125810000000005</v>
      </c>
      <c r="KU417">
        <v>18.473109999999998</v>
      </c>
      <c r="KV417" s="1">
        <v>7.3744539999999999E-3</v>
      </c>
      <c r="KW417" s="1">
        <v>2.8379409999999998</v>
      </c>
      <c r="KX417">
        <v>0.8878646</v>
      </c>
      <c r="KY417">
        <v>19.21649</v>
      </c>
      <c r="KZ417" s="1">
        <v>6.712328E-3</v>
      </c>
      <c r="LA417" s="1">
        <v>2.590303</v>
      </c>
      <c r="LB417">
        <v>0.88443179999999999</v>
      </c>
      <c r="LC417">
        <v>19.368279999999999</v>
      </c>
      <c r="LD417" s="1">
        <v>6.1459729999999999E-3</v>
      </c>
      <c r="LE417" s="1">
        <v>2.376681</v>
      </c>
      <c r="LF417">
        <v>0.88149630000000001</v>
      </c>
      <c r="LG417">
        <v>18.77938</v>
      </c>
      <c r="LH417" s="1">
        <v>5.6335580000000003E-3</v>
      </c>
      <c r="LI417" s="1">
        <v>2.1833550000000002</v>
      </c>
      <c r="LJ417">
        <v>0.87851809999999997</v>
      </c>
      <c r="LK417">
        <v>18.009429999999998</v>
      </c>
      <c r="LL417" s="1">
        <v>5.1587389999999999E-3</v>
      </c>
      <c r="LM417" s="1">
        <v>2.003914</v>
      </c>
      <c r="LN417">
        <v>0.87578520000000004</v>
      </c>
      <c r="LO417">
        <v>17.515799999999999</v>
      </c>
      <c r="LP417" s="1">
        <v>4.7070860000000001E-3</v>
      </c>
      <c r="LQ417" s="1">
        <v>1.8328310000000001</v>
      </c>
      <c r="LR417">
        <v>0.87299320000000002</v>
      </c>
      <c r="LS417">
        <v>17.885929999999998</v>
      </c>
      <c r="LT417" s="1">
        <v>4.2616920000000001E-3</v>
      </c>
      <c r="LU417" s="1">
        <v>1.663916</v>
      </c>
      <c r="LV417">
        <v>0.8703765</v>
      </c>
      <c r="LW417">
        <v>18.919329999999999</v>
      </c>
      <c r="LX417" s="1">
        <v>3.8274490000000001E-3</v>
      </c>
      <c r="LY417" s="1">
        <v>1.4983759999999999</v>
      </c>
      <c r="LZ417">
        <v>0.86852229999999997</v>
      </c>
      <c r="MA417">
        <v>20.117329999999999</v>
      </c>
      <c r="MB417" s="1">
        <v>3.4005889999999999E-3</v>
      </c>
      <c r="MC417" s="1">
        <v>1.3337920000000001</v>
      </c>
      <c r="MD417">
        <v>0.86586859999999999</v>
      </c>
      <c r="ME417">
        <v>21.05847</v>
      </c>
      <c r="MF417" s="1">
        <v>2.9826330000000002E-3</v>
      </c>
      <c r="MG417" s="1">
        <v>1.173084</v>
      </c>
      <c r="MH417">
        <v>0.86413119999999999</v>
      </c>
      <c r="MI417">
        <v>21.267469999999999</v>
      </c>
      <c r="MJ417" s="1">
        <v>2.5770929999999999E-3</v>
      </c>
      <c r="MK417" s="1">
        <v>1.015897</v>
      </c>
      <c r="ML417">
        <v>0.86344989999999999</v>
      </c>
      <c r="MM417">
        <v>20.661010000000001</v>
      </c>
      <c r="MN417" s="1">
        <v>2.1933019999999998E-3</v>
      </c>
      <c r="MO417" s="1">
        <v>0.86562589999999995</v>
      </c>
      <c r="MP417">
        <v>0.86150859999999996</v>
      </c>
      <c r="MQ417">
        <v>19.82958</v>
      </c>
      <c r="MR417" s="1">
        <v>1.839364E-3</v>
      </c>
      <c r="MS417" s="1">
        <v>0.72738630000000004</v>
      </c>
      <c r="MT417">
        <v>0.86039359999999998</v>
      </c>
      <c r="MU417">
        <v>19.304510000000001</v>
      </c>
      <c r="MV417" s="1">
        <v>1.534196E-3</v>
      </c>
      <c r="MW417" s="1">
        <v>0.60716669999999995</v>
      </c>
      <c r="MX417">
        <v>0.86005949999999998</v>
      </c>
      <c r="MY417">
        <v>19.517499999999998</v>
      </c>
      <c r="MZ417" s="1">
        <v>1.276608E-3</v>
      </c>
      <c r="NA417" s="1">
        <v>0.50467280000000003</v>
      </c>
      <c r="NB417">
        <v>0.85894479999999995</v>
      </c>
      <c r="NC417">
        <v>19.955190000000002</v>
      </c>
      <c r="ND417" s="1">
        <v>1.0746589999999999E-3</v>
      </c>
      <c r="NE417" s="1">
        <v>0.42362670000000002</v>
      </c>
      <c r="NF417">
        <v>0.85689979999999999</v>
      </c>
      <c r="NG417">
        <v>20.672499999999999</v>
      </c>
      <c r="NH417" s="1">
        <v>9.1970929999999999E-4</v>
      </c>
      <c r="NI417" s="1">
        <v>0.36132199999999998</v>
      </c>
      <c r="NJ417">
        <v>0.85488869999999995</v>
      </c>
      <c r="NK417">
        <v>21.53002</v>
      </c>
      <c r="NL417" s="1">
        <v>8.030407E-4</v>
      </c>
      <c r="NM417" s="1">
        <v>0.3144594</v>
      </c>
      <c r="NN417">
        <v>0.85321089999999999</v>
      </c>
      <c r="NO417">
        <v>21.88083</v>
      </c>
      <c r="NP417" s="1">
        <v>7.1455610000000001E-4</v>
      </c>
      <c r="NQ417" s="1">
        <v>0.27891070000000001</v>
      </c>
      <c r="NR417">
        <v>0.85235190000000005</v>
      </c>
      <c r="NS417">
        <v>21.43028</v>
      </c>
      <c r="NT417" s="1">
        <v>6.4487460000000002E-4</v>
      </c>
      <c r="NU417" s="1">
        <v>0.2507952</v>
      </c>
      <c r="NV417">
        <v>0.85142519999999999</v>
      </c>
      <c r="NW417">
        <v>20.634170000000001</v>
      </c>
      <c r="NX417" s="1">
        <v>5.881867E-4</v>
      </c>
      <c r="NY417" s="1">
        <v>0.22802790000000001</v>
      </c>
      <c r="NZ417">
        <v>0.85198249999999998</v>
      </c>
      <c r="OA417">
        <v>20.034659999999999</v>
      </c>
      <c r="OB417" s="1">
        <v>5.4139620000000005E-4</v>
      </c>
      <c r="OC417" s="1">
        <v>0.20891090000000001</v>
      </c>
      <c r="OD417">
        <v>0.85342779999999996</v>
      </c>
      <c r="OE417">
        <v>20.461639999999999</v>
      </c>
      <c r="OF417" s="1">
        <v>5.0179960000000003E-4</v>
      </c>
      <c r="OG417" s="1">
        <v>0.19255729999999999</v>
      </c>
      <c r="OH417">
        <v>0.85477219999999998</v>
      </c>
      <c r="OI417">
        <v>21.806159999999998</v>
      </c>
      <c r="OJ417" s="1">
        <v>4.680536E-4</v>
      </c>
      <c r="OK417" s="1">
        <v>0.17862439999999999</v>
      </c>
    </row>
    <row r="418" spans="1:401" x14ac:dyDescent="0.35">
      <c r="A418">
        <v>427</v>
      </c>
      <c r="B418" t="s">
        <v>4</v>
      </c>
      <c r="C418" t="s">
        <v>364</v>
      </c>
      <c r="D418" t="s">
        <v>425</v>
      </c>
      <c r="E418">
        <v>877.24189999999999</v>
      </c>
      <c r="F418">
        <v>0.65088219999999997</v>
      </c>
      <c r="G418">
        <v>17.285509999999999</v>
      </c>
      <c r="H418">
        <v>0</v>
      </c>
      <c r="I418">
        <v>0</v>
      </c>
      <c r="J418">
        <v>0.64833289999999999</v>
      </c>
      <c r="K418">
        <v>17.449380000000001</v>
      </c>
      <c r="L418">
        <v>0</v>
      </c>
      <c r="M418">
        <v>0</v>
      </c>
      <c r="N418">
        <v>0.64629829999999999</v>
      </c>
      <c r="O418">
        <v>18.070150000000002</v>
      </c>
      <c r="P418">
        <v>0</v>
      </c>
      <c r="Q418">
        <v>0</v>
      </c>
      <c r="R418">
        <v>0.64425920000000003</v>
      </c>
      <c r="S418">
        <v>18.87689</v>
      </c>
      <c r="T418">
        <v>0</v>
      </c>
      <c r="U418">
        <v>0</v>
      </c>
      <c r="V418">
        <v>0.64220259999999996</v>
      </c>
      <c r="W418">
        <v>19.739409999999999</v>
      </c>
      <c r="X418">
        <v>0</v>
      </c>
      <c r="Y418">
        <v>0</v>
      </c>
      <c r="Z418">
        <v>0.6400865</v>
      </c>
      <c r="AA418">
        <v>20.214030000000001</v>
      </c>
      <c r="AB418">
        <v>0</v>
      </c>
      <c r="AC418">
        <v>0</v>
      </c>
      <c r="AD418">
        <v>0.63819930000000002</v>
      </c>
      <c r="AE418">
        <v>19.95553</v>
      </c>
      <c r="AF418">
        <v>0</v>
      </c>
      <c r="AG418">
        <v>0</v>
      </c>
      <c r="AH418">
        <v>0.63634820000000003</v>
      </c>
      <c r="AI418">
        <v>19.33989</v>
      </c>
      <c r="AJ418">
        <v>0</v>
      </c>
      <c r="AK418">
        <v>0</v>
      </c>
      <c r="AL418">
        <v>0.63444540000000005</v>
      </c>
      <c r="AM418">
        <v>18.648119999999999</v>
      </c>
      <c r="AN418">
        <v>0</v>
      </c>
      <c r="AO418">
        <v>0</v>
      </c>
      <c r="AP418">
        <v>0.63244750000000005</v>
      </c>
      <c r="AQ418">
        <v>18.520589999999999</v>
      </c>
      <c r="AR418">
        <v>0</v>
      </c>
      <c r="AS418">
        <v>0</v>
      </c>
      <c r="AT418">
        <v>0.6304592</v>
      </c>
      <c r="AU418">
        <v>19.07424</v>
      </c>
      <c r="AV418">
        <v>0</v>
      </c>
      <c r="AW418">
        <v>0</v>
      </c>
      <c r="AX418">
        <v>0.62843000000000004</v>
      </c>
      <c r="AY418">
        <v>19.9514</v>
      </c>
      <c r="AZ418">
        <v>0</v>
      </c>
      <c r="BA418">
        <v>0</v>
      </c>
      <c r="BB418">
        <v>0.6262337</v>
      </c>
      <c r="BC418">
        <v>20.908709999999999</v>
      </c>
      <c r="BD418">
        <v>0</v>
      </c>
      <c r="BE418">
        <v>0</v>
      </c>
      <c r="BF418">
        <v>0.62427529999999998</v>
      </c>
      <c r="BG418">
        <v>21.39817</v>
      </c>
      <c r="BH418">
        <v>0</v>
      </c>
      <c r="BI418">
        <v>0</v>
      </c>
      <c r="BJ418">
        <v>0.62227429999999995</v>
      </c>
      <c r="BK418">
        <v>21.154199999999999</v>
      </c>
      <c r="BL418">
        <v>0</v>
      </c>
      <c r="BM418">
        <v>0</v>
      </c>
      <c r="BN418">
        <v>0.62043490000000001</v>
      </c>
      <c r="BO418">
        <v>20.522320000000001</v>
      </c>
      <c r="BP418">
        <v>0</v>
      </c>
      <c r="BQ418">
        <v>0</v>
      </c>
      <c r="BR418">
        <v>0.61849310000000002</v>
      </c>
      <c r="BS418">
        <v>19.77036</v>
      </c>
      <c r="BT418">
        <v>0</v>
      </c>
      <c r="BU418">
        <v>0</v>
      </c>
      <c r="BV418">
        <v>0.61653919999999995</v>
      </c>
      <c r="BW418">
        <v>19.418880000000001</v>
      </c>
      <c r="BX418">
        <v>0</v>
      </c>
      <c r="BY418">
        <v>0</v>
      </c>
      <c r="BZ418">
        <v>0.61460809999999999</v>
      </c>
      <c r="CA418">
        <v>19.461849999999998</v>
      </c>
      <c r="CB418">
        <v>0</v>
      </c>
      <c r="CC418">
        <v>0</v>
      </c>
      <c r="CD418">
        <v>0.61272389999999999</v>
      </c>
      <c r="CE418">
        <v>19.788409999999999</v>
      </c>
      <c r="CF418">
        <v>0</v>
      </c>
      <c r="CG418">
        <v>0</v>
      </c>
      <c r="CH418">
        <v>0.61083790000000004</v>
      </c>
      <c r="CI418">
        <v>20.086939999999998</v>
      </c>
      <c r="CJ418">
        <v>3.6895880000000001E-35</v>
      </c>
      <c r="CK418">
        <v>1.433245E-32</v>
      </c>
      <c r="CL418">
        <v>0.60896539999999999</v>
      </c>
      <c r="CM418">
        <v>20.047329999999999</v>
      </c>
      <c r="CN418">
        <v>8.9328740000000004E-29</v>
      </c>
      <c r="CO418" s="1">
        <v>3.1104469999999998E-26</v>
      </c>
      <c r="CP418">
        <v>0.60713830000000002</v>
      </c>
      <c r="CQ418">
        <v>19.725850000000001</v>
      </c>
      <c r="CR418" s="1">
        <v>4.3915820000000001E-22</v>
      </c>
      <c r="CS418" s="1">
        <v>1.4357599999999999E-19</v>
      </c>
      <c r="CT418">
        <v>0.60546199999999994</v>
      </c>
      <c r="CU418">
        <v>19.201000000000001</v>
      </c>
      <c r="CV418" s="1">
        <v>6.8816329999999997E-17</v>
      </c>
      <c r="CW418" s="1">
        <v>2.1322310000000002E-14</v>
      </c>
      <c r="CX418">
        <v>0.60384040000000005</v>
      </c>
      <c r="CY418">
        <v>18.622869999999999</v>
      </c>
      <c r="CZ418" s="1">
        <v>3.4406479999999999E-13</v>
      </c>
      <c r="DA418" s="1">
        <v>1.100055E-10</v>
      </c>
      <c r="DB418">
        <v>0.60219659999999997</v>
      </c>
      <c r="DC418">
        <v>18.523319999999998</v>
      </c>
      <c r="DD418" s="1">
        <v>2.9096839999999999E-10</v>
      </c>
      <c r="DE418" s="1">
        <v>9.6246840000000003E-8</v>
      </c>
      <c r="DF418">
        <v>0.60066240000000004</v>
      </c>
      <c r="DG418">
        <v>18.684290000000001</v>
      </c>
      <c r="DH418" s="1">
        <v>7.1396399999999995E-8</v>
      </c>
      <c r="DI418" s="1">
        <v>2.442746E-5</v>
      </c>
      <c r="DJ418">
        <v>0.59912010000000004</v>
      </c>
      <c r="DK418">
        <v>18.990539999999999</v>
      </c>
      <c r="DL418" s="1">
        <v>6.6896700000000001E-6</v>
      </c>
      <c r="DM418" s="1">
        <v>2.360188E-3</v>
      </c>
      <c r="DN418">
        <v>0.59769499999999998</v>
      </c>
      <c r="DO418">
        <v>19.436140000000002</v>
      </c>
      <c r="DP418" s="1">
        <v>2.8545190000000002E-4</v>
      </c>
      <c r="DQ418" s="1">
        <v>0.1036781</v>
      </c>
      <c r="DR418">
        <v>0.59626849999999998</v>
      </c>
      <c r="DS418">
        <v>19.604120000000002</v>
      </c>
      <c r="DT418" s="1">
        <v>6.2601380000000002E-3</v>
      </c>
      <c r="DU418" s="1">
        <v>2.3395130000000002</v>
      </c>
      <c r="DV418">
        <v>0.59487990000000002</v>
      </c>
      <c r="DW418">
        <v>19.33372</v>
      </c>
      <c r="DX418" s="1">
        <v>7.7539120000000003E-2</v>
      </c>
      <c r="DY418" s="1">
        <v>29.7361</v>
      </c>
      <c r="DZ418">
        <v>0.59353210000000001</v>
      </c>
      <c r="EA418">
        <v>18.806519999999999</v>
      </c>
      <c r="EB418" s="1">
        <v>0.58338259999999997</v>
      </c>
      <c r="EC418">
        <v>229.3152</v>
      </c>
      <c r="ED418">
        <v>0.59213289999999996</v>
      </c>
      <c r="EE418">
        <v>18.295819999999999</v>
      </c>
      <c r="EF418" s="1">
        <v>2.8369529999999998</v>
      </c>
      <c r="EG418">
        <v>1141.1890000000001</v>
      </c>
      <c r="EH418">
        <v>0.59067970000000003</v>
      </c>
      <c r="EI418">
        <v>18.459129999999998</v>
      </c>
      <c r="EJ418">
        <v>9.3963380000000001</v>
      </c>
      <c r="EK418">
        <v>3862.6819999999998</v>
      </c>
      <c r="EL418">
        <v>0.58915879999999998</v>
      </c>
      <c r="EM418">
        <v>19.100000000000001</v>
      </c>
      <c r="EN418">
        <v>22.19584</v>
      </c>
      <c r="EO418">
        <v>9310.9009999999998</v>
      </c>
      <c r="EP418">
        <v>0.58760800000000002</v>
      </c>
      <c r="EQ418">
        <v>19.986460000000001</v>
      </c>
      <c r="ER418">
        <v>38.880540000000003</v>
      </c>
      <c r="ES418">
        <v>16618.23</v>
      </c>
      <c r="ET418">
        <v>0.58595090000000005</v>
      </c>
      <c r="EU418">
        <v>21.01333</v>
      </c>
      <c r="EV418">
        <v>52.193089999999998</v>
      </c>
      <c r="EW418">
        <v>22704.66</v>
      </c>
      <c r="EX418">
        <v>0.58429589999999998</v>
      </c>
      <c r="EY418">
        <v>21.523969999999998</v>
      </c>
      <c r="EZ418">
        <v>55.342190000000002</v>
      </c>
      <c r="FA418">
        <v>24464.58</v>
      </c>
      <c r="FB418">
        <v>0.58260350000000005</v>
      </c>
      <c r="FC418">
        <v>21.201889999999999</v>
      </c>
      <c r="FD418">
        <v>47.670540000000003</v>
      </c>
      <c r="FE418">
        <v>21392.67</v>
      </c>
      <c r="FF418">
        <v>0.58088680000000004</v>
      </c>
      <c r="FG418">
        <v>20.496549999999999</v>
      </c>
      <c r="FH418">
        <v>34.259369999999997</v>
      </c>
      <c r="FI418">
        <v>15583.46</v>
      </c>
      <c r="FJ418">
        <v>0.57904089999999997</v>
      </c>
      <c r="FK418">
        <v>19.68927</v>
      </c>
      <c r="FL418">
        <v>21.075009999999999</v>
      </c>
      <c r="FM418">
        <v>9701.8040000000001</v>
      </c>
      <c r="FN418">
        <v>0.57707319999999995</v>
      </c>
      <c r="FO418">
        <v>19.497499999999999</v>
      </c>
      <c r="FP418">
        <v>11.36304</v>
      </c>
      <c r="FQ418">
        <v>5287.58</v>
      </c>
      <c r="FR418">
        <v>0.57499370000000005</v>
      </c>
      <c r="FS418">
        <v>19.94387</v>
      </c>
      <c r="FT418">
        <v>5.4995969999999996</v>
      </c>
      <c r="FU418">
        <v>2583.134</v>
      </c>
      <c r="FV418">
        <v>0.57268799999999997</v>
      </c>
      <c r="FW418">
        <v>20.718509999999998</v>
      </c>
      <c r="FX418">
        <v>2.4486210000000002</v>
      </c>
      <c r="FY418">
        <v>1158.771</v>
      </c>
      <c r="FZ418">
        <v>0.57020649999999995</v>
      </c>
      <c r="GA418">
        <v>21.596080000000001</v>
      </c>
      <c r="GB418">
        <v>1.032267</v>
      </c>
      <c r="GC418">
        <v>491.16550000000001</v>
      </c>
      <c r="GD418">
        <v>0.56763280000000005</v>
      </c>
      <c r="GE418">
        <v>21.905539999999998</v>
      </c>
      <c r="GF418">
        <v>0.42727989999999999</v>
      </c>
      <c r="GG418">
        <v>203.7594</v>
      </c>
      <c r="GH418">
        <v>0.56496579999999996</v>
      </c>
      <c r="GI418">
        <v>21.51831</v>
      </c>
      <c r="GJ418">
        <v>0.18508910000000001</v>
      </c>
      <c r="GK418">
        <v>87.887879999999996</v>
      </c>
      <c r="GL418">
        <v>0.56228489999999998</v>
      </c>
      <c r="GM418">
        <v>20.764990000000001</v>
      </c>
      <c r="GN418">
        <v>9.205054E-2</v>
      </c>
      <c r="GO418">
        <v>43.18036</v>
      </c>
      <c r="GP418">
        <v>0.55958730000000001</v>
      </c>
      <c r="GQ418">
        <v>19.883870000000002</v>
      </c>
      <c r="GR418">
        <v>5.6620759999999999E-2</v>
      </c>
      <c r="GS418">
        <v>26.129639999999998</v>
      </c>
      <c r="GT418">
        <v>0.55691109999999999</v>
      </c>
      <c r="GU418">
        <v>19.236630000000002</v>
      </c>
      <c r="GV418">
        <v>4.2687330000000002E-2</v>
      </c>
      <c r="GW418">
        <v>19.458659999999998</v>
      </c>
      <c r="GX418">
        <v>0.55433829999999995</v>
      </c>
      <c r="GY418">
        <v>19.226330000000001</v>
      </c>
      <c r="GZ418">
        <v>3.6527080000000003E-2</v>
      </c>
      <c r="HA418">
        <v>16.554860000000001</v>
      </c>
      <c r="HB418">
        <v>0.55156669999999997</v>
      </c>
      <c r="HC418">
        <v>19.55124</v>
      </c>
      <c r="HD418" s="1">
        <v>3.329824E-2</v>
      </c>
      <c r="HE418">
        <v>15.06405</v>
      </c>
      <c r="HF418">
        <v>0.54862440000000001</v>
      </c>
      <c r="HG418">
        <v>19.941140000000001</v>
      </c>
      <c r="HH418" s="1">
        <v>3.1310989999999997E-2</v>
      </c>
      <c r="HI418">
        <v>14.167730000000001</v>
      </c>
      <c r="HJ418">
        <v>0.54536830000000003</v>
      </c>
      <c r="HK418">
        <v>19.985130000000002</v>
      </c>
      <c r="HL418" s="1">
        <v>3.0049670000000001E-2</v>
      </c>
      <c r="HM418">
        <v>13.60643</v>
      </c>
      <c r="HN418">
        <v>0.54218679999999997</v>
      </c>
      <c r="HO418">
        <v>19.673670000000001</v>
      </c>
      <c r="HP418" s="1">
        <v>2.9427700000000001E-2</v>
      </c>
      <c r="HQ418">
        <v>13.33948</v>
      </c>
      <c r="HR418">
        <v>0.53895630000000005</v>
      </c>
      <c r="HS418">
        <v>19.029170000000001</v>
      </c>
      <c r="HT418" s="1">
        <v>2.9316809999999999E-2</v>
      </c>
      <c r="HU418">
        <v>13.30842</v>
      </c>
      <c r="HV418">
        <v>0.53553340000000005</v>
      </c>
      <c r="HW418">
        <v>18.224689999999999</v>
      </c>
      <c r="HX418" s="1">
        <v>2.9464870000000001E-2</v>
      </c>
      <c r="HY418">
        <v>13.40807</v>
      </c>
      <c r="HZ418">
        <v>0.53237460000000003</v>
      </c>
      <c r="IA418">
        <v>17.59674</v>
      </c>
      <c r="IB418" s="1">
        <v>2.958115E-2</v>
      </c>
      <c r="IC418" s="1">
        <v>13.49722</v>
      </c>
      <c r="ID418">
        <v>0.52913969999999999</v>
      </c>
      <c r="IE418">
        <v>17.47184</v>
      </c>
      <c r="IF418" s="1">
        <v>2.9341760000000001E-2</v>
      </c>
      <c r="IG418">
        <v>13.43892</v>
      </c>
      <c r="IH418">
        <v>0.5260842</v>
      </c>
      <c r="II418">
        <v>17.635459999999998</v>
      </c>
      <c r="IJ418" s="1">
        <v>2.850126E-2</v>
      </c>
      <c r="IK418" s="1">
        <v>13.10092</v>
      </c>
      <c r="IL418">
        <v>0.52308359999999998</v>
      </c>
      <c r="IM418">
        <v>18.013770000000001</v>
      </c>
      <c r="IN418" s="1">
        <v>2.7162579999999999E-2</v>
      </c>
      <c r="IO418" s="1">
        <v>12.53328</v>
      </c>
      <c r="IP418">
        <v>0.52039860000000004</v>
      </c>
      <c r="IQ418">
        <v>18.055309999999999</v>
      </c>
      <c r="IR418" s="1">
        <v>2.5537020000000001E-2</v>
      </c>
      <c r="IS418" s="1">
        <v>11.8208</v>
      </c>
      <c r="IT418">
        <v>0.51790320000000001</v>
      </c>
      <c r="IU418">
        <v>17.658290000000001</v>
      </c>
      <c r="IV418" s="1">
        <v>2.372929E-2</v>
      </c>
      <c r="IW418" s="1">
        <v>11.01384</v>
      </c>
      <c r="IX418">
        <v>0.51560030000000001</v>
      </c>
      <c r="IY418">
        <v>17.030609999999999</v>
      </c>
      <c r="IZ418" s="1">
        <v>2.1907940000000001E-2</v>
      </c>
      <c r="JA418" s="1">
        <v>10.192729999999999</v>
      </c>
      <c r="JB418">
        <v>0.51331039999999994</v>
      </c>
      <c r="JC418">
        <v>16.410769999999999</v>
      </c>
      <c r="JD418" s="1">
        <v>2.0172249999999999E-2</v>
      </c>
      <c r="JE418" s="1">
        <v>9.4069070000000004</v>
      </c>
      <c r="JF418">
        <v>0.51044290000000003</v>
      </c>
      <c r="JG418">
        <v>16.39367</v>
      </c>
      <c r="JH418" s="1">
        <v>1.8526529999999999E-2</v>
      </c>
      <c r="JI418" s="1">
        <v>8.6690199999999997</v>
      </c>
      <c r="JJ418">
        <v>0.50825520000000002</v>
      </c>
      <c r="JK418">
        <v>16.752230000000001</v>
      </c>
      <c r="JL418" s="1">
        <v>1.691432E-2</v>
      </c>
      <c r="JM418" s="1">
        <v>7.9416599999999997</v>
      </c>
      <c r="JN418">
        <v>0.50594450000000002</v>
      </c>
      <c r="JO418">
        <v>17.25225</v>
      </c>
      <c r="JP418" s="1">
        <v>1.541638E-2</v>
      </c>
      <c r="JQ418" s="1">
        <v>7.2636339999999997</v>
      </c>
      <c r="JR418">
        <v>0.50322800000000001</v>
      </c>
      <c r="JS418">
        <v>17.777750000000001</v>
      </c>
      <c r="JT418" s="1">
        <v>1.3996150000000001E-2</v>
      </c>
      <c r="JU418" s="1">
        <v>6.6220739999999996</v>
      </c>
      <c r="JV418">
        <v>0.50132549999999998</v>
      </c>
      <c r="JW418">
        <v>18.01107</v>
      </c>
      <c r="JX418" s="1">
        <v>1.276163E-2</v>
      </c>
      <c r="JY418" s="1">
        <v>6.054227</v>
      </c>
      <c r="JZ418">
        <v>0.49946620000000003</v>
      </c>
      <c r="KA418">
        <v>17.65052</v>
      </c>
      <c r="KB418" s="1">
        <v>1.163553E-2</v>
      </c>
      <c r="KC418" s="1">
        <v>5.536886</v>
      </c>
      <c r="KD418">
        <v>0.49791639999999998</v>
      </c>
      <c r="KE418">
        <v>16.986419999999999</v>
      </c>
      <c r="KF418" s="1">
        <v>1.0632000000000001E-2</v>
      </c>
      <c r="KG418" s="1">
        <v>5.0707040000000001</v>
      </c>
      <c r="KH418">
        <v>0.4965504</v>
      </c>
      <c r="KI418">
        <v>16.41385</v>
      </c>
      <c r="KJ418" s="1">
        <v>9.7418550000000007E-3</v>
      </c>
      <c r="KK418" s="1">
        <v>4.6572839999999998</v>
      </c>
      <c r="KL418">
        <v>0.49483440000000001</v>
      </c>
      <c r="KM418">
        <v>16.552810000000001</v>
      </c>
      <c r="KN418" s="1">
        <v>8.9159100000000008E-3</v>
      </c>
      <c r="KO418" s="1">
        <v>4.2755340000000004</v>
      </c>
      <c r="KP418">
        <v>0.49335220000000002</v>
      </c>
      <c r="KQ418">
        <v>17.332419999999999</v>
      </c>
      <c r="KR418" s="1">
        <v>8.1717700000000001E-3</v>
      </c>
      <c r="KS418" s="1">
        <v>3.9300929999999998</v>
      </c>
      <c r="KT418">
        <v>0.49186190000000002</v>
      </c>
      <c r="KU418">
        <v>18.346109999999999</v>
      </c>
      <c r="KV418" s="1">
        <v>7.4753650000000003E-3</v>
      </c>
      <c r="KW418" s="1">
        <v>3.606398</v>
      </c>
      <c r="KX418">
        <v>0.4908325</v>
      </c>
      <c r="KY418">
        <v>19.10557</v>
      </c>
      <c r="KZ418" s="1">
        <v>6.8061470000000002E-3</v>
      </c>
      <c r="LA418" s="1">
        <v>3.290432</v>
      </c>
      <c r="LB418">
        <v>0.48981570000000002</v>
      </c>
      <c r="LC418">
        <v>19.251909999999999</v>
      </c>
      <c r="LD418" s="1">
        <v>6.2244279999999997E-3</v>
      </c>
      <c r="LE418" s="1">
        <v>3.0129320000000002</v>
      </c>
      <c r="LF418">
        <v>0.48911660000000001</v>
      </c>
      <c r="LG418">
        <v>18.730440000000002</v>
      </c>
      <c r="LH418" s="1">
        <v>5.706483E-3</v>
      </c>
      <c r="LI418" s="1">
        <v>2.765663</v>
      </c>
      <c r="LJ418">
        <v>0.48846780000000001</v>
      </c>
      <c r="LK418">
        <v>17.960979999999999</v>
      </c>
      <c r="LL418" s="1">
        <v>5.2269209999999998E-3</v>
      </c>
      <c r="LM418" s="1">
        <v>2.5364140000000002</v>
      </c>
      <c r="LN418">
        <v>0.48791109999999999</v>
      </c>
      <c r="LO418">
        <v>17.45016</v>
      </c>
      <c r="LP418" s="1">
        <v>4.7726770000000003E-3</v>
      </c>
      <c r="LQ418" s="1">
        <v>2.319223</v>
      </c>
      <c r="LR418">
        <v>0.48738890000000001</v>
      </c>
      <c r="LS418">
        <v>17.772359999999999</v>
      </c>
      <c r="LT418" s="1">
        <v>4.3270119999999999E-3</v>
      </c>
      <c r="LU418" s="1">
        <v>2.106077</v>
      </c>
      <c r="LV418">
        <v>0.4869578</v>
      </c>
      <c r="LW418">
        <v>18.73434</v>
      </c>
      <c r="LX418" s="1">
        <v>3.8923320000000001E-3</v>
      </c>
      <c r="LY418" s="1">
        <v>1.8973599999999999</v>
      </c>
      <c r="LZ418">
        <v>0.48713139999999999</v>
      </c>
      <c r="MA418">
        <v>19.920059999999999</v>
      </c>
      <c r="MB418" s="1">
        <v>3.4659700000000001E-3</v>
      </c>
      <c r="MC418" s="1">
        <v>1.69167</v>
      </c>
      <c r="MD418">
        <v>0.48684759999999999</v>
      </c>
      <c r="ME418">
        <v>20.87332</v>
      </c>
      <c r="MF418" s="1">
        <v>3.0464789999999999E-3</v>
      </c>
      <c r="MG418" s="1">
        <v>1.4897800000000001</v>
      </c>
      <c r="MH418">
        <v>0.48703990000000003</v>
      </c>
      <c r="MI418">
        <v>21.105229999999999</v>
      </c>
      <c r="MJ418" s="1">
        <v>2.6400600000000001E-3</v>
      </c>
      <c r="MK418" s="1">
        <v>1.2927470000000001</v>
      </c>
      <c r="ML418">
        <v>0.48734690000000003</v>
      </c>
      <c r="MM418">
        <v>20.57376</v>
      </c>
      <c r="MN418" s="1">
        <v>2.2518249999999998E-3</v>
      </c>
      <c r="MO418" s="1">
        <v>1.1036140000000001</v>
      </c>
      <c r="MP418">
        <v>0.48736350000000001</v>
      </c>
      <c r="MQ418">
        <v>19.756340000000002</v>
      </c>
      <c r="MR418" s="1">
        <v>1.892248E-3</v>
      </c>
      <c r="MS418" s="1">
        <v>0.92868419999999996</v>
      </c>
      <c r="MT418">
        <v>0.48778250000000001</v>
      </c>
      <c r="MU418">
        <v>19.225619999999999</v>
      </c>
      <c r="MV418" s="1">
        <v>1.5805649999999999E-3</v>
      </c>
      <c r="MW418" s="1">
        <v>0.7755843</v>
      </c>
      <c r="MX418">
        <v>0.48861490000000002</v>
      </c>
      <c r="MY418">
        <v>19.37922</v>
      </c>
      <c r="MZ418" s="1">
        <v>1.3147040000000001E-3</v>
      </c>
      <c r="NA418" s="1">
        <v>0.64417369999999996</v>
      </c>
      <c r="NB418">
        <v>0.4900563</v>
      </c>
      <c r="NC418">
        <v>19.77589</v>
      </c>
      <c r="ND418" s="1">
        <v>1.1041099999999999E-3</v>
      </c>
      <c r="NE418" s="1">
        <v>0.53873590000000005</v>
      </c>
      <c r="NF418">
        <v>0.49172769999999999</v>
      </c>
      <c r="NG418">
        <v>20.511479999999999</v>
      </c>
      <c r="NH418" s="1">
        <v>9.4157349999999997E-4</v>
      </c>
      <c r="NI418" s="1">
        <v>0.4570845</v>
      </c>
      <c r="NJ418">
        <v>0.49335020000000002</v>
      </c>
      <c r="NK418">
        <v>21.334769999999999</v>
      </c>
      <c r="NL418" s="1">
        <v>8.193362E-4</v>
      </c>
      <c r="NM418" s="1">
        <v>0.39572069999999998</v>
      </c>
      <c r="NN418">
        <v>0.49504359999999997</v>
      </c>
      <c r="NO418">
        <v>21.71349</v>
      </c>
      <c r="NP418" s="1">
        <v>7.2696269999999996E-4</v>
      </c>
      <c r="NQ418" s="1">
        <v>0.34932340000000001</v>
      </c>
      <c r="NR418">
        <v>0.497143</v>
      </c>
      <c r="NS418">
        <v>21.368870000000001</v>
      </c>
      <c r="NT418" s="1">
        <v>6.5487870000000004E-4</v>
      </c>
      <c r="NU418" s="1">
        <v>0.31327759999999999</v>
      </c>
      <c r="NV418">
        <v>0.4990655</v>
      </c>
      <c r="NW418">
        <v>20.604330000000001</v>
      </c>
      <c r="NX418" s="1">
        <v>5.9638309999999995E-4</v>
      </c>
      <c r="NY418" s="1">
        <v>0.28423169999999998</v>
      </c>
      <c r="NZ418">
        <v>0.50190319999999999</v>
      </c>
      <c r="OA418">
        <v>20.016829999999999</v>
      </c>
      <c r="OB418" s="1">
        <v>5.4836909999999997E-4</v>
      </c>
      <c r="OC418" s="1">
        <v>0.25992219999999999</v>
      </c>
      <c r="OD418">
        <v>0.50514360000000003</v>
      </c>
      <c r="OE418">
        <v>20.371939999999999</v>
      </c>
      <c r="OF418" s="1">
        <v>5.0770500000000001E-4</v>
      </c>
      <c r="OG418" s="1">
        <v>0.23914260000000001</v>
      </c>
      <c r="OH418">
        <v>0.50828359999999995</v>
      </c>
      <c r="OI418">
        <v>21.635560000000002</v>
      </c>
      <c r="OJ418" s="1">
        <v>4.730305E-4</v>
      </c>
      <c r="OK418" s="1">
        <v>0.22143930000000001</v>
      </c>
    </row>
    <row r="419" spans="1:401" x14ac:dyDescent="0.35">
      <c r="A419">
        <v>428</v>
      </c>
      <c r="B419" t="s">
        <v>4</v>
      </c>
      <c r="C419" t="s">
        <v>364</v>
      </c>
      <c r="D419" t="s">
        <v>426</v>
      </c>
      <c r="E419">
        <v>892.4819</v>
      </c>
      <c r="F419">
        <v>0.68161070000000001</v>
      </c>
      <c r="G419">
        <v>17.31128</v>
      </c>
      <c r="H419">
        <v>0</v>
      </c>
      <c r="I419">
        <v>0</v>
      </c>
      <c r="J419">
        <v>0.67887779999999998</v>
      </c>
      <c r="K419">
        <v>17.436119999999999</v>
      </c>
      <c r="L419">
        <v>0</v>
      </c>
      <c r="M419">
        <v>0</v>
      </c>
      <c r="N419">
        <v>0.67693570000000003</v>
      </c>
      <c r="O419">
        <v>17.999919999999999</v>
      </c>
      <c r="P419">
        <v>0</v>
      </c>
      <c r="Q419">
        <v>0</v>
      </c>
      <c r="R419">
        <v>0.67484370000000005</v>
      </c>
      <c r="S419">
        <v>18.785489999999999</v>
      </c>
      <c r="T419">
        <v>0</v>
      </c>
      <c r="U419">
        <v>0</v>
      </c>
      <c r="V419">
        <v>0.67269920000000005</v>
      </c>
      <c r="W419">
        <v>19.645630000000001</v>
      </c>
      <c r="X419">
        <v>0</v>
      </c>
      <c r="Y419">
        <v>0</v>
      </c>
      <c r="Z419">
        <v>0.67049599999999998</v>
      </c>
      <c r="AA419">
        <v>20.143380000000001</v>
      </c>
      <c r="AB419">
        <v>0</v>
      </c>
      <c r="AC419">
        <v>0</v>
      </c>
      <c r="AD419">
        <v>0.66849890000000001</v>
      </c>
      <c r="AE419">
        <v>19.94698</v>
      </c>
      <c r="AF419">
        <v>0</v>
      </c>
      <c r="AG419">
        <v>0</v>
      </c>
      <c r="AH419">
        <v>0.66655980000000004</v>
      </c>
      <c r="AI419">
        <v>19.35699</v>
      </c>
      <c r="AJ419">
        <v>0</v>
      </c>
      <c r="AK419">
        <v>0</v>
      </c>
      <c r="AL419">
        <v>0.66461559999999997</v>
      </c>
      <c r="AM419">
        <v>18.677499999999998</v>
      </c>
      <c r="AN419">
        <v>0</v>
      </c>
      <c r="AO419">
        <v>0</v>
      </c>
      <c r="AP419">
        <v>0.66256789999999999</v>
      </c>
      <c r="AQ419">
        <v>18.52073</v>
      </c>
      <c r="AR419">
        <v>0</v>
      </c>
      <c r="AS419">
        <v>0</v>
      </c>
      <c r="AT419">
        <v>0.66051689999999996</v>
      </c>
      <c r="AU419">
        <v>19.018609999999999</v>
      </c>
      <c r="AV419">
        <v>0</v>
      </c>
      <c r="AW419">
        <v>0</v>
      </c>
      <c r="AX419">
        <v>0.6584084</v>
      </c>
      <c r="AY419">
        <v>19.857839999999999</v>
      </c>
      <c r="AZ419">
        <v>0</v>
      </c>
      <c r="BA419">
        <v>0</v>
      </c>
      <c r="BB419">
        <v>0.65621510000000005</v>
      </c>
      <c r="BC419">
        <v>20.8034</v>
      </c>
      <c r="BD419">
        <v>0</v>
      </c>
      <c r="BE419">
        <v>0</v>
      </c>
      <c r="BF419">
        <v>0.65413980000000005</v>
      </c>
      <c r="BG419">
        <v>21.323709999999998</v>
      </c>
      <c r="BH419">
        <v>0</v>
      </c>
      <c r="BI419">
        <v>0</v>
      </c>
      <c r="BJ419">
        <v>0.65207369999999998</v>
      </c>
      <c r="BK419">
        <v>21.143820000000002</v>
      </c>
      <c r="BL419">
        <v>0</v>
      </c>
      <c r="BM419">
        <v>0</v>
      </c>
      <c r="BN419">
        <v>0.65006660000000005</v>
      </c>
      <c r="BO419">
        <v>20.55208</v>
      </c>
      <c r="BP419">
        <v>0</v>
      </c>
      <c r="BQ419">
        <v>0</v>
      </c>
      <c r="BR419">
        <v>0.64804269999999997</v>
      </c>
      <c r="BS419">
        <v>19.8169</v>
      </c>
      <c r="BT419">
        <v>0</v>
      </c>
      <c r="BU419">
        <v>0</v>
      </c>
      <c r="BV419">
        <v>0.64601489999999995</v>
      </c>
      <c r="BW419">
        <v>19.43676</v>
      </c>
      <c r="BX419">
        <v>0</v>
      </c>
      <c r="BY419">
        <v>0</v>
      </c>
      <c r="BZ419">
        <v>0.64400029999999997</v>
      </c>
      <c r="CA419">
        <v>19.427009999999999</v>
      </c>
      <c r="CB419">
        <v>0</v>
      </c>
      <c r="CC419">
        <v>0</v>
      </c>
      <c r="CD419">
        <v>0.64203960000000004</v>
      </c>
      <c r="CE419">
        <v>19.731269999999999</v>
      </c>
      <c r="CF419">
        <v>0</v>
      </c>
      <c r="CG419">
        <v>0</v>
      </c>
      <c r="CH419">
        <v>0.64004870000000003</v>
      </c>
      <c r="CI419">
        <v>20.021719999999998</v>
      </c>
      <c r="CJ419">
        <v>6.7843310000000006E-36</v>
      </c>
      <c r="CK419">
        <v>2.8563229999999999E-33</v>
      </c>
      <c r="CL419">
        <v>0.63811119999999999</v>
      </c>
      <c r="CM419">
        <v>20.01559</v>
      </c>
      <c r="CN419">
        <v>3.3244630000000001E-29</v>
      </c>
      <c r="CO419" s="1">
        <v>1.111235E-26</v>
      </c>
      <c r="CP419">
        <v>0.63620840000000001</v>
      </c>
      <c r="CQ419">
        <v>19.7256</v>
      </c>
      <c r="CR419" s="1">
        <v>1.02584E-22</v>
      </c>
      <c r="CS419" s="1">
        <v>3.7161540000000001E-20</v>
      </c>
      <c r="CT419">
        <v>0.63438709999999998</v>
      </c>
      <c r="CU419">
        <v>19.22326</v>
      </c>
      <c r="CV419" s="1">
        <v>2.6077630000000001E-17</v>
      </c>
      <c r="CW419" s="1">
        <v>8.1927720000000004E-15</v>
      </c>
      <c r="CX419">
        <v>0.63270380000000004</v>
      </c>
      <c r="CY419">
        <v>18.649999999999999</v>
      </c>
      <c r="CZ419" s="1">
        <v>1.5849060000000001E-13</v>
      </c>
      <c r="DA419" s="1">
        <v>5.0910529999999998E-11</v>
      </c>
      <c r="DB419">
        <v>0.63099260000000001</v>
      </c>
      <c r="DC419">
        <v>18.528320000000001</v>
      </c>
      <c r="DD419" s="1">
        <v>1.522343E-10</v>
      </c>
      <c r="DE419" s="1">
        <v>5.0402200000000001E-8</v>
      </c>
      <c r="DF419">
        <v>0.62932960000000004</v>
      </c>
      <c r="DG419">
        <v>18.64425</v>
      </c>
      <c r="DH419" s="1">
        <v>4.118072E-8</v>
      </c>
      <c r="DI419" s="1">
        <v>1.406658E-5</v>
      </c>
      <c r="DJ419">
        <v>0.62773639999999997</v>
      </c>
      <c r="DK419">
        <v>18.94792</v>
      </c>
      <c r="DL419" s="1">
        <v>4.1855580000000003E-6</v>
      </c>
      <c r="DM419" s="1">
        <v>1.4711349999999999E-3</v>
      </c>
      <c r="DN419">
        <v>0.62619539999999996</v>
      </c>
      <c r="DO419">
        <v>19.378769999999999</v>
      </c>
      <c r="DP419" s="1">
        <v>1.916469E-4</v>
      </c>
      <c r="DQ419" s="1">
        <v>6.9207820000000003E-2</v>
      </c>
      <c r="DR419">
        <v>0.62462669999999998</v>
      </c>
      <c r="DS419">
        <v>19.565560000000001</v>
      </c>
      <c r="DT419" s="1">
        <v>4.4749580000000002E-3</v>
      </c>
      <c r="DU419" s="1">
        <v>1.6596470000000001</v>
      </c>
      <c r="DV419">
        <v>0.62317869999999997</v>
      </c>
      <c r="DW419">
        <v>19.331109999999999</v>
      </c>
      <c r="DX419" s="1">
        <v>5.8665849999999999E-2</v>
      </c>
      <c r="DY419" s="1">
        <v>22.282599999999999</v>
      </c>
      <c r="DZ419">
        <v>0.62177800000000005</v>
      </c>
      <c r="EA419">
        <v>18.830190000000002</v>
      </c>
      <c r="EB419" s="1">
        <v>0.4647944</v>
      </c>
      <c r="EC419">
        <v>180.59030000000001</v>
      </c>
      <c r="ED419">
        <v>0.62034520000000004</v>
      </c>
      <c r="EE419">
        <v>18.336490000000001</v>
      </c>
      <c r="EF419">
        <v>2.3695879999999998</v>
      </c>
      <c r="EG419">
        <v>940.27679999999998</v>
      </c>
      <c r="EH419">
        <v>0.6188671</v>
      </c>
      <c r="EI419">
        <v>18.45879</v>
      </c>
      <c r="EJ419">
        <v>8.1944389999999991</v>
      </c>
      <c r="EK419">
        <v>3316.3240000000001</v>
      </c>
      <c r="EL419">
        <v>0.61734389999999995</v>
      </c>
      <c r="EM419">
        <v>19.036149999999999</v>
      </c>
      <c r="EN419">
        <v>20.13617</v>
      </c>
      <c r="EO419">
        <v>8299.0820000000003</v>
      </c>
      <c r="EP419">
        <v>0.61575000000000002</v>
      </c>
      <c r="EQ419">
        <v>19.90408</v>
      </c>
      <c r="ER419">
        <v>36.580350000000003</v>
      </c>
      <c r="ES419">
        <v>15331.2</v>
      </c>
      <c r="ET419">
        <v>0.61407239999999996</v>
      </c>
      <c r="EU419">
        <v>20.921109999999999</v>
      </c>
      <c r="EV419">
        <v>50.772370000000002</v>
      </c>
      <c r="EW419">
        <v>21615.69</v>
      </c>
      <c r="EX419">
        <v>0.61241509999999999</v>
      </c>
      <c r="EY419">
        <v>21.459980000000002</v>
      </c>
      <c r="EZ419">
        <v>55.495869999999996</v>
      </c>
      <c r="FA419">
        <v>23976.16</v>
      </c>
      <c r="FB419">
        <v>0.61068</v>
      </c>
      <c r="FC419">
        <v>21.20692</v>
      </c>
      <c r="FD419">
        <v>49.167749999999998</v>
      </c>
      <c r="FE419">
        <v>21516.14</v>
      </c>
      <c r="FF419">
        <v>0.60890610000000001</v>
      </c>
      <c r="FG419">
        <v>20.539570000000001</v>
      </c>
      <c r="FH419">
        <v>36.222949999999997</v>
      </c>
      <c r="FI419">
        <v>16041.06</v>
      </c>
      <c r="FJ419">
        <v>0.60707800000000001</v>
      </c>
      <c r="FK419">
        <v>19.758389999999999</v>
      </c>
      <c r="FL419">
        <v>22.777090000000001</v>
      </c>
      <c r="FM419">
        <v>10192.92</v>
      </c>
      <c r="FN419">
        <v>0.60512750000000004</v>
      </c>
      <c r="FO419">
        <v>19.521329999999999</v>
      </c>
      <c r="FP419">
        <v>12.51507</v>
      </c>
      <c r="FQ419">
        <v>5653.8149999999996</v>
      </c>
      <c r="FR419">
        <v>0.60300390000000004</v>
      </c>
      <c r="FS419">
        <v>19.90147</v>
      </c>
      <c r="FT419">
        <v>6.1531820000000002</v>
      </c>
      <c r="FU419">
        <v>2802.915</v>
      </c>
      <c r="FV419">
        <v>0.60074519999999998</v>
      </c>
      <c r="FW419">
        <v>20.632860000000001</v>
      </c>
      <c r="FX419">
        <v>2.7732600000000001</v>
      </c>
      <c r="FY419">
        <v>1271.7819999999999</v>
      </c>
      <c r="FZ419">
        <v>0.59826389999999996</v>
      </c>
      <c r="GA419">
        <v>21.499649999999999</v>
      </c>
      <c r="GB419">
        <v>1.17778</v>
      </c>
      <c r="GC419">
        <v>542.9153</v>
      </c>
      <c r="GD419">
        <v>0.59571399999999997</v>
      </c>
      <c r="GE419">
        <v>21.841640000000002</v>
      </c>
      <c r="GF419">
        <v>0.487954</v>
      </c>
      <c r="GG419">
        <v>225.55179999999999</v>
      </c>
      <c r="GH419">
        <v>0.59303729999999999</v>
      </c>
      <c r="GI419">
        <v>21.517330000000001</v>
      </c>
      <c r="GJ419">
        <v>0.20898130000000001</v>
      </c>
      <c r="GK419">
        <v>96.381960000000007</v>
      </c>
      <c r="GL419">
        <v>0.59032419999999997</v>
      </c>
      <c r="GM419">
        <v>20.805230000000002</v>
      </c>
      <c r="GN419">
        <v>0.1012113</v>
      </c>
      <c r="GO419">
        <v>46.265949999999997</v>
      </c>
      <c r="GP419">
        <v>0.58755769999999996</v>
      </c>
      <c r="GQ419">
        <v>19.93704</v>
      </c>
      <c r="GR419">
        <v>6.0143790000000003E-2</v>
      </c>
      <c r="GS419">
        <v>27.133430000000001</v>
      </c>
      <c r="GT419">
        <v>0.58487250000000002</v>
      </c>
      <c r="GU419">
        <v>19.264949999999999</v>
      </c>
      <c r="GV419">
        <v>4.4132919999999999E-2</v>
      </c>
      <c r="GW419">
        <v>19.69828</v>
      </c>
      <c r="GX419">
        <v>0.58210399999999995</v>
      </c>
      <c r="GY419">
        <v>19.210570000000001</v>
      </c>
      <c r="GZ419">
        <v>3.721377E-2</v>
      </c>
      <c r="HA419">
        <v>16.5305</v>
      </c>
      <c r="HB419">
        <v>0.57925530000000003</v>
      </c>
      <c r="HC419">
        <v>19.487349999999999</v>
      </c>
      <c r="HD419" s="1">
        <v>3.3686510000000003E-2</v>
      </c>
      <c r="HE419">
        <v>14.943669999999999</v>
      </c>
      <c r="HF419">
        <v>0.57627649999999997</v>
      </c>
      <c r="HG419">
        <v>19.858619999999998</v>
      </c>
      <c r="HH419" s="1">
        <v>3.1560949999999997E-2</v>
      </c>
      <c r="HI419">
        <v>14.00873</v>
      </c>
      <c r="HJ419">
        <v>0.57301550000000001</v>
      </c>
      <c r="HK419">
        <v>19.930399999999999</v>
      </c>
      <c r="HL419" s="1">
        <v>3.0197600000000002E-2</v>
      </c>
      <c r="HM419">
        <v>13.42051</v>
      </c>
      <c r="HN419">
        <v>0.56972310000000004</v>
      </c>
      <c r="HO419">
        <v>19.657630000000001</v>
      </c>
      <c r="HP419" s="1">
        <v>2.9487360000000001E-2</v>
      </c>
      <c r="HQ419">
        <v>13.12365</v>
      </c>
      <c r="HR419">
        <v>0.56640520000000005</v>
      </c>
      <c r="HS419">
        <v>19.049009999999999</v>
      </c>
      <c r="HT419" s="1">
        <v>2.931433E-2</v>
      </c>
      <c r="HU419">
        <v>13.070679999999999</v>
      </c>
      <c r="HV419">
        <v>0.56289800000000001</v>
      </c>
      <c r="HW419">
        <v>18.252469999999999</v>
      </c>
      <c r="HX419" s="1">
        <v>2.9440859999999999E-2</v>
      </c>
      <c r="HY419">
        <v>13.16208</v>
      </c>
      <c r="HZ419">
        <v>0.55953010000000003</v>
      </c>
      <c r="IA419">
        <v>17.613990000000001</v>
      </c>
      <c r="IB419" s="1">
        <v>2.957048E-2</v>
      </c>
      <c r="IC419" s="1">
        <v>13.261200000000001</v>
      </c>
      <c r="ID419">
        <v>0.55634079999999997</v>
      </c>
      <c r="IE419">
        <v>17.46219</v>
      </c>
      <c r="IF419" s="1">
        <v>2.9418980000000001E-2</v>
      </c>
      <c r="IG419" s="1">
        <v>13.24141</v>
      </c>
      <c r="IH419">
        <v>0.55318350000000005</v>
      </c>
      <c r="II419">
        <v>17.584040000000002</v>
      </c>
      <c r="IJ419" s="1">
        <v>2.8665650000000001E-2</v>
      </c>
      <c r="IK419" s="1">
        <v>12.951420000000001</v>
      </c>
      <c r="IL419">
        <v>0.5502456</v>
      </c>
      <c r="IM419">
        <v>17.936910000000001</v>
      </c>
      <c r="IN419" s="1">
        <v>2.7391180000000001E-2</v>
      </c>
      <c r="IO419" s="1">
        <v>12.42135</v>
      </c>
      <c r="IP419">
        <v>0.54759619999999998</v>
      </c>
      <c r="IQ419">
        <v>17.9846</v>
      </c>
      <c r="IR419" s="1">
        <v>2.5809550000000001E-2</v>
      </c>
      <c r="IS419" s="1">
        <v>11.74403</v>
      </c>
      <c r="IT419">
        <v>0.54512799999999995</v>
      </c>
      <c r="IU419">
        <v>17.63261</v>
      </c>
      <c r="IV419" s="1">
        <v>2.4016260000000001E-2</v>
      </c>
      <c r="IW419" s="1">
        <v>10.961869999999999</v>
      </c>
      <c r="IX419">
        <v>0.54291630000000002</v>
      </c>
      <c r="IY419">
        <v>17.034559999999999</v>
      </c>
      <c r="IZ419" s="1">
        <v>2.219552E-2</v>
      </c>
      <c r="JA419" s="1">
        <v>10.158300000000001</v>
      </c>
      <c r="JB419">
        <v>0.5406919</v>
      </c>
      <c r="JC419">
        <v>16.4069</v>
      </c>
      <c r="JD419" s="1">
        <v>2.044205E-2</v>
      </c>
      <c r="JE419" s="1">
        <v>9.3813429999999993</v>
      </c>
      <c r="JF419">
        <v>0.53818860000000002</v>
      </c>
      <c r="JG419">
        <v>16.355779999999999</v>
      </c>
      <c r="JH419" s="1">
        <v>1.87814E-2</v>
      </c>
      <c r="JI419" s="1">
        <v>8.6508929999999999</v>
      </c>
      <c r="JJ419">
        <v>0.5357845</v>
      </c>
      <c r="JK419">
        <v>16.662310000000002</v>
      </c>
      <c r="JL419" s="1">
        <v>1.716384E-2</v>
      </c>
      <c r="JM419" s="1">
        <v>7.9390960000000002</v>
      </c>
      <c r="JN419">
        <v>0.53350500000000001</v>
      </c>
      <c r="JO419">
        <v>17.146750000000001</v>
      </c>
      <c r="JP419" s="1">
        <v>1.5649929999999999E-2</v>
      </c>
      <c r="JQ419" s="1">
        <v>7.2672939999999997</v>
      </c>
      <c r="JR419">
        <v>0.53086699999999998</v>
      </c>
      <c r="JS419">
        <v>17.6815</v>
      </c>
      <c r="JT419" s="1">
        <v>1.420972E-2</v>
      </c>
      <c r="JU419" s="1">
        <v>6.6300889999999999</v>
      </c>
      <c r="JV419">
        <v>0.52885939999999998</v>
      </c>
      <c r="JW419">
        <v>17.915980000000001</v>
      </c>
      <c r="JX419" s="1">
        <v>1.2949230000000001E-2</v>
      </c>
      <c r="JY419" s="1">
        <v>6.06318</v>
      </c>
      <c r="JZ419">
        <v>0.52694600000000003</v>
      </c>
      <c r="KA419">
        <v>17.60585</v>
      </c>
      <c r="KB419" s="1">
        <v>1.181024E-2</v>
      </c>
      <c r="KC419" s="1">
        <v>5.5506039999999999</v>
      </c>
      <c r="KD419">
        <v>0.52548300000000003</v>
      </c>
      <c r="KE419">
        <v>16.970030000000001</v>
      </c>
      <c r="KF419" s="1">
        <v>1.0786260000000001E-2</v>
      </c>
      <c r="KG419" s="1">
        <v>5.0838919999999996</v>
      </c>
      <c r="KH419">
        <v>0.52404779999999995</v>
      </c>
      <c r="KI419">
        <v>16.40137</v>
      </c>
      <c r="KJ419" s="1">
        <v>9.8828849999999992E-3</v>
      </c>
      <c r="KK419" s="1">
        <v>4.6724449999999997</v>
      </c>
      <c r="KL419">
        <v>0.5223814</v>
      </c>
      <c r="KM419">
        <v>16.51003</v>
      </c>
      <c r="KN419" s="1">
        <v>9.0455989999999997E-3</v>
      </c>
      <c r="KO419" s="1">
        <v>4.2921810000000002</v>
      </c>
      <c r="KP419">
        <v>0.52064029999999994</v>
      </c>
      <c r="KQ419">
        <v>17.21893</v>
      </c>
      <c r="KR419" s="1">
        <v>8.2867559999999993E-3</v>
      </c>
      <c r="KS419" s="1">
        <v>3.947352</v>
      </c>
      <c r="KT419">
        <v>0.51924760000000003</v>
      </c>
      <c r="KU419">
        <v>18.22587</v>
      </c>
      <c r="KV419" s="1">
        <v>7.5865739999999996E-3</v>
      </c>
      <c r="KW419" s="1">
        <v>3.6267809999999998</v>
      </c>
      <c r="KX419">
        <v>0.51851170000000002</v>
      </c>
      <c r="KY419">
        <v>19.00356</v>
      </c>
      <c r="KZ419" s="1">
        <v>6.9122439999999997E-3</v>
      </c>
      <c r="LA419" s="1">
        <v>3.3123010000000002</v>
      </c>
      <c r="LB419">
        <v>0.51777280000000003</v>
      </c>
      <c r="LC419">
        <v>19.146280000000001</v>
      </c>
      <c r="LD419" s="1">
        <v>6.3139440000000002E-3</v>
      </c>
      <c r="LE419" s="1">
        <v>3.0307270000000002</v>
      </c>
      <c r="LF419">
        <v>0.51744000000000001</v>
      </c>
      <c r="LG419">
        <v>18.688030000000001</v>
      </c>
      <c r="LH419" s="1">
        <v>5.790239E-3</v>
      </c>
      <c r="LI419" s="1">
        <v>2.7836979999999998</v>
      </c>
      <c r="LJ419">
        <v>0.51712409999999998</v>
      </c>
      <c r="LK419">
        <v>17.93008</v>
      </c>
      <c r="LL419" s="1">
        <v>5.3050689999999999E-3</v>
      </c>
      <c r="LM419" s="1">
        <v>2.5547439999999999</v>
      </c>
      <c r="LN419">
        <v>0.51682209999999995</v>
      </c>
      <c r="LO419">
        <v>17.39687</v>
      </c>
      <c r="LP419" s="1">
        <v>4.8468499999999998E-3</v>
      </c>
      <c r="LQ419" s="1">
        <v>2.3385940000000001</v>
      </c>
      <c r="LR419">
        <v>0.51669960000000004</v>
      </c>
      <c r="LS419">
        <v>17.682960000000001</v>
      </c>
      <c r="LT419" s="1">
        <v>4.4008169999999996E-3</v>
      </c>
      <c r="LU419" s="1">
        <v>2.1276549999999999</v>
      </c>
      <c r="LV419">
        <v>0.51658709999999997</v>
      </c>
      <c r="LW419">
        <v>18.567139999999998</v>
      </c>
      <c r="LX419" s="1">
        <v>3.964235E-3</v>
      </c>
      <c r="LY419" s="1">
        <v>1.920396</v>
      </c>
      <c r="LZ419">
        <v>0.51642350000000004</v>
      </c>
      <c r="MA419">
        <v>19.741569999999999</v>
      </c>
      <c r="MB419" s="1">
        <v>3.5368169999999998E-3</v>
      </c>
      <c r="MC419" s="1">
        <v>1.7170160000000001</v>
      </c>
      <c r="MD419">
        <v>0.51611549999999995</v>
      </c>
      <c r="ME419">
        <v>20.704440000000002</v>
      </c>
      <c r="MF419" s="1">
        <v>3.1155459999999999E-3</v>
      </c>
      <c r="MG419" s="1">
        <v>1.515919</v>
      </c>
      <c r="MH419">
        <v>0.5163141</v>
      </c>
      <c r="MI419">
        <v>20.960139999999999</v>
      </c>
      <c r="MJ419" s="1">
        <v>2.7075720000000001E-3</v>
      </c>
      <c r="MK419" s="1">
        <v>1.3194589999999999</v>
      </c>
      <c r="ML419">
        <v>0.51621930000000005</v>
      </c>
      <c r="MM419">
        <v>20.484829999999999</v>
      </c>
      <c r="MN419" s="1">
        <v>2.3134509999999998E-3</v>
      </c>
      <c r="MO419" s="1">
        <v>1.12941</v>
      </c>
      <c r="MP419">
        <v>0.51630050000000005</v>
      </c>
      <c r="MQ419">
        <v>19.693660000000001</v>
      </c>
      <c r="MR419" s="1">
        <v>1.948986E-3</v>
      </c>
      <c r="MS419" s="1">
        <v>0.95323400000000003</v>
      </c>
      <c r="MT419">
        <v>0.51669410000000005</v>
      </c>
      <c r="MU419">
        <v>19.14396</v>
      </c>
      <c r="MV419" s="1">
        <v>1.629683E-3</v>
      </c>
      <c r="MW419" s="1">
        <v>0.79744630000000005</v>
      </c>
      <c r="MX419">
        <v>0.51748899999999998</v>
      </c>
      <c r="MY419">
        <v>19.258769999999998</v>
      </c>
      <c r="MZ419" s="1">
        <v>1.3555399999999999E-3</v>
      </c>
      <c r="NA419" s="1">
        <v>0.66296880000000002</v>
      </c>
      <c r="NB419">
        <v>0.51927279999999998</v>
      </c>
      <c r="NC419">
        <v>19.598739999999999</v>
      </c>
      <c r="ND419" s="1">
        <v>1.136611E-3</v>
      </c>
      <c r="NE419" s="1">
        <v>0.55411549999999998</v>
      </c>
      <c r="NF419">
        <v>0.52109269999999996</v>
      </c>
      <c r="NG419">
        <v>20.362259999999999</v>
      </c>
      <c r="NH419" s="1">
        <v>9.6622549999999998E-4</v>
      </c>
      <c r="NI419" s="1">
        <v>0.4694429</v>
      </c>
      <c r="NJ419">
        <v>0.52283489999999999</v>
      </c>
      <c r="NK419">
        <v>21.14489</v>
      </c>
      <c r="NL419" s="1">
        <v>8.37891E-4</v>
      </c>
      <c r="NM419" s="1">
        <v>0.40561560000000002</v>
      </c>
      <c r="NN419">
        <v>0.52462949999999997</v>
      </c>
      <c r="NO419">
        <v>21.54767</v>
      </c>
      <c r="NP419" s="1">
        <v>7.4109730000000002E-4</v>
      </c>
      <c r="NQ419" s="1">
        <v>0.3574446</v>
      </c>
      <c r="NR419">
        <v>0.52567470000000005</v>
      </c>
      <c r="NS419">
        <v>21.303290000000001</v>
      </c>
      <c r="NT419" s="1">
        <v>6.6595909999999996E-4</v>
      </c>
      <c r="NU419" s="1">
        <v>0.32042809999999999</v>
      </c>
      <c r="NV419">
        <v>0.5265417</v>
      </c>
      <c r="NW419">
        <v>20.576840000000001</v>
      </c>
      <c r="NX419" s="1">
        <v>6.055209E-4</v>
      </c>
      <c r="NY419" s="1">
        <v>0.29055809999999999</v>
      </c>
      <c r="NZ419">
        <v>0.52850039999999998</v>
      </c>
      <c r="OA419">
        <v>19.996549999999999</v>
      </c>
      <c r="OB419" s="1">
        <v>5.5614420000000002E-4</v>
      </c>
      <c r="OC419" s="1">
        <v>0.26560539999999999</v>
      </c>
      <c r="OD419">
        <v>0.53090269999999995</v>
      </c>
      <c r="OE419">
        <v>20.296530000000001</v>
      </c>
      <c r="OF419" s="1">
        <v>5.1433220000000001E-4</v>
      </c>
      <c r="OG419" s="1">
        <v>0.24429960000000001</v>
      </c>
      <c r="OH419">
        <v>0.53318620000000005</v>
      </c>
      <c r="OI419">
        <v>21.466449999999998</v>
      </c>
      <c r="OJ419" s="1">
        <v>4.7864810000000001E-4</v>
      </c>
      <c r="OK419" s="1">
        <v>0.2261367</v>
      </c>
    </row>
    <row r="420" spans="1:401" x14ac:dyDescent="0.35">
      <c r="A420">
        <v>429</v>
      </c>
      <c r="B420" t="s">
        <v>4</v>
      </c>
      <c r="C420" t="s">
        <v>364</v>
      </c>
      <c r="D420" t="s">
        <v>427</v>
      </c>
      <c r="E420">
        <v>851.19669999999996</v>
      </c>
      <c r="F420">
        <v>0.6935038</v>
      </c>
      <c r="G420">
        <v>17.333310000000001</v>
      </c>
      <c r="H420">
        <v>0</v>
      </c>
      <c r="I420">
        <v>0</v>
      </c>
      <c r="J420">
        <v>0.70250230000000002</v>
      </c>
      <c r="K420">
        <v>17.433979999999998</v>
      </c>
      <c r="L420">
        <v>0</v>
      </c>
      <c r="M420">
        <v>0</v>
      </c>
      <c r="N420">
        <v>0.70137059999999996</v>
      </c>
      <c r="O420">
        <v>17.95589</v>
      </c>
      <c r="P420">
        <v>0</v>
      </c>
      <c r="Q420">
        <v>0</v>
      </c>
      <c r="R420">
        <v>0.6988837</v>
      </c>
      <c r="S420">
        <v>18.726990000000001</v>
      </c>
      <c r="T420">
        <v>0</v>
      </c>
      <c r="U420">
        <v>0</v>
      </c>
      <c r="V420">
        <v>0.69633920000000005</v>
      </c>
      <c r="W420">
        <v>19.584800000000001</v>
      </c>
      <c r="X420">
        <v>0</v>
      </c>
      <c r="Y420">
        <v>0</v>
      </c>
      <c r="Z420">
        <v>0.69377829999999996</v>
      </c>
      <c r="AA420">
        <v>20.099409999999999</v>
      </c>
      <c r="AB420">
        <v>0</v>
      </c>
      <c r="AC420">
        <v>0</v>
      </c>
      <c r="AD420">
        <v>0.69134899999999999</v>
      </c>
      <c r="AE420">
        <v>19.94698</v>
      </c>
      <c r="AF420">
        <v>0</v>
      </c>
      <c r="AG420">
        <v>0</v>
      </c>
      <c r="AH420">
        <v>0.6890174</v>
      </c>
      <c r="AI420">
        <v>19.374400000000001</v>
      </c>
      <c r="AJ420">
        <v>0</v>
      </c>
      <c r="AK420">
        <v>0</v>
      </c>
      <c r="AL420">
        <v>0.6867664</v>
      </c>
      <c r="AM420">
        <v>18.703530000000001</v>
      </c>
      <c r="AN420">
        <v>0</v>
      </c>
      <c r="AO420">
        <v>0</v>
      </c>
      <c r="AP420">
        <v>0.6843648</v>
      </c>
      <c r="AQ420">
        <v>18.525369999999999</v>
      </c>
      <c r="AR420">
        <v>0</v>
      </c>
      <c r="AS420">
        <v>0</v>
      </c>
      <c r="AT420">
        <v>0.68194750000000004</v>
      </c>
      <c r="AU420">
        <v>18.98582</v>
      </c>
      <c r="AV420">
        <v>0</v>
      </c>
      <c r="AW420">
        <v>0</v>
      </c>
      <c r="AX420">
        <v>0.67951910000000004</v>
      </c>
      <c r="AY420">
        <v>19.798590000000001</v>
      </c>
      <c r="AZ420">
        <v>0</v>
      </c>
      <c r="BA420">
        <v>0</v>
      </c>
      <c r="BB420">
        <v>0.67702530000000005</v>
      </c>
      <c r="BC420">
        <v>20.73724</v>
      </c>
      <c r="BD420">
        <v>0</v>
      </c>
      <c r="BE420">
        <v>0</v>
      </c>
      <c r="BF420">
        <v>0.67457619999999996</v>
      </c>
      <c r="BG420">
        <v>21.27825</v>
      </c>
      <c r="BH420">
        <v>0</v>
      </c>
      <c r="BI420">
        <v>0</v>
      </c>
      <c r="BJ420">
        <v>0.67214700000000005</v>
      </c>
      <c r="BK420">
        <v>21.143350000000002</v>
      </c>
      <c r="BL420">
        <v>0</v>
      </c>
      <c r="BM420">
        <v>0</v>
      </c>
      <c r="BN420">
        <v>0.66969999999999996</v>
      </c>
      <c r="BO420">
        <v>20.577369999999998</v>
      </c>
      <c r="BP420">
        <v>0</v>
      </c>
      <c r="BQ420">
        <v>0</v>
      </c>
      <c r="BR420">
        <v>0.66732670000000005</v>
      </c>
      <c r="BS420">
        <v>19.853390000000001</v>
      </c>
      <c r="BT420">
        <v>0</v>
      </c>
      <c r="BU420">
        <v>0</v>
      </c>
      <c r="BV420">
        <v>0.66497269999999997</v>
      </c>
      <c r="BW420">
        <v>19.454229999999999</v>
      </c>
      <c r="BX420">
        <v>0</v>
      </c>
      <c r="BY420">
        <v>0</v>
      </c>
      <c r="BZ420">
        <v>0.66260479999999999</v>
      </c>
      <c r="CA420">
        <v>19.407920000000001</v>
      </c>
      <c r="CB420">
        <v>0</v>
      </c>
      <c r="CC420">
        <v>0</v>
      </c>
      <c r="CD420">
        <v>0.6602867</v>
      </c>
      <c r="CE420">
        <v>19.697880000000001</v>
      </c>
      <c r="CF420">
        <v>0</v>
      </c>
      <c r="CG420">
        <v>0</v>
      </c>
      <c r="CH420">
        <v>0.65799209999999997</v>
      </c>
      <c r="CI420">
        <v>19.982320000000001</v>
      </c>
      <c r="CJ420">
        <v>1.660572E-36</v>
      </c>
      <c r="CK420">
        <v>5.2414140000000002E-34</v>
      </c>
      <c r="CL420">
        <v>0.65572419999999998</v>
      </c>
      <c r="CM420">
        <v>19.998609999999999</v>
      </c>
      <c r="CN420">
        <v>1.4496779999999999E-29</v>
      </c>
      <c r="CO420" s="1">
        <v>3.7072859999999997E-27</v>
      </c>
      <c r="CP420">
        <v>0.65348320000000004</v>
      </c>
      <c r="CQ420">
        <v>19.728300000000001</v>
      </c>
      <c r="CR420" s="1">
        <v>3.286005E-23</v>
      </c>
      <c r="CS420" s="1">
        <v>9.1509880000000002E-21</v>
      </c>
      <c r="CT420">
        <v>0.65135290000000001</v>
      </c>
      <c r="CU420">
        <v>19.243020000000001</v>
      </c>
      <c r="CV420" s="1">
        <v>1.133354E-17</v>
      </c>
      <c r="CW420" s="1">
        <v>2.9090260000000002E-15</v>
      </c>
      <c r="CX420">
        <v>0.64932500000000004</v>
      </c>
      <c r="CY420">
        <v>18.67342</v>
      </c>
      <c r="CZ420" s="1">
        <v>8.1017050000000006E-14</v>
      </c>
      <c r="DA420" s="1">
        <v>2.134845E-11</v>
      </c>
      <c r="DB420">
        <v>0.64732829999999997</v>
      </c>
      <c r="DC420">
        <v>18.536210000000001</v>
      </c>
      <c r="DD420" s="1">
        <v>8.6778049999999995E-11</v>
      </c>
      <c r="DE420" s="1">
        <v>2.347853E-8</v>
      </c>
      <c r="DF420">
        <v>0.64535810000000005</v>
      </c>
      <c r="DG420">
        <v>18.620290000000001</v>
      </c>
      <c r="DH420" s="1">
        <v>2.5538689999999998E-8</v>
      </c>
      <c r="DI420" s="1">
        <v>7.0857179999999998E-6</v>
      </c>
      <c r="DJ420">
        <v>0.6434879</v>
      </c>
      <c r="DK420">
        <v>18.922709999999999</v>
      </c>
      <c r="DL420" s="1">
        <v>2.7867590000000001E-6</v>
      </c>
      <c r="DM420" s="1">
        <v>7.9001240000000001E-4</v>
      </c>
      <c r="DN420">
        <v>0.64164069999999995</v>
      </c>
      <c r="DO420">
        <v>19.34084</v>
      </c>
      <c r="DP420" s="1">
        <v>1.3570690000000001E-4</v>
      </c>
      <c r="DQ420" s="1">
        <v>3.9236479999999997E-2</v>
      </c>
      <c r="DR420">
        <v>0.63981480000000002</v>
      </c>
      <c r="DS420">
        <v>19.542149999999999</v>
      </c>
      <c r="DT420" s="1">
        <v>3.3474379999999999E-3</v>
      </c>
      <c r="DU420" s="1">
        <v>0.98653299999999999</v>
      </c>
      <c r="DV420">
        <v>0.63815160000000004</v>
      </c>
      <c r="DW420">
        <v>19.33192</v>
      </c>
      <c r="DX420" s="1">
        <v>4.6112970000000003E-2</v>
      </c>
      <c r="DY420" s="1">
        <v>13.813330000000001</v>
      </c>
      <c r="DZ420">
        <v>0.63649299999999998</v>
      </c>
      <c r="EA420">
        <v>18.850190000000001</v>
      </c>
      <c r="EB420" s="1">
        <v>0.38209520000000002</v>
      </c>
      <c r="EC420">
        <v>116.22620000000001</v>
      </c>
      <c r="ED420">
        <v>0.63483690000000004</v>
      </c>
      <c r="EE420">
        <v>18.364999999999998</v>
      </c>
      <c r="EF420" s="1">
        <v>2.029112</v>
      </c>
      <c r="EG420">
        <v>625.86030000000005</v>
      </c>
      <c r="EH420">
        <v>0.63316209999999995</v>
      </c>
      <c r="EI420">
        <v>18.460049999999999</v>
      </c>
      <c r="EJ420">
        <v>7.2823219999999997</v>
      </c>
      <c r="EK420">
        <v>2275.1689999999999</v>
      </c>
      <c r="EL420">
        <v>0.63143380000000005</v>
      </c>
      <c r="EM420">
        <v>18.996479999999998</v>
      </c>
      <c r="EN420">
        <v>18.507729999999999</v>
      </c>
      <c r="EO420">
        <v>5850.49</v>
      </c>
      <c r="EP420">
        <v>0.62961109999999998</v>
      </c>
      <c r="EQ420">
        <v>19.848890000000001</v>
      </c>
      <c r="ER420">
        <v>34.674239999999998</v>
      </c>
      <c r="ES420">
        <v>11077.43</v>
      </c>
      <c r="ET420">
        <v>0.6277317</v>
      </c>
      <c r="EU420">
        <v>20.858930000000001</v>
      </c>
      <c r="EV420">
        <v>49.499549999999999</v>
      </c>
      <c r="EW420">
        <v>15970.62</v>
      </c>
      <c r="EX420">
        <v>0.62580720000000001</v>
      </c>
      <c r="EY420">
        <v>21.42024</v>
      </c>
      <c r="EZ420">
        <v>55.527920000000002</v>
      </c>
      <c r="FA420">
        <v>18078.53</v>
      </c>
      <c r="FB420">
        <v>0.62384640000000002</v>
      </c>
      <c r="FC420">
        <v>21.211490000000001</v>
      </c>
      <c r="FD420">
        <v>50.328000000000003</v>
      </c>
      <c r="FE420">
        <v>16519.03</v>
      </c>
      <c r="FF420">
        <v>0.62186039999999998</v>
      </c>
      <c r="FG420">
        <v>20.574339999999999</v>
      </c>
      <c r="FH420">
        <v>37.845820000000003</v>
      </c>
      <c r="FI420">
        <v>12514.36</v>
      </c>
      <c r="FJ420">
        <v>0.61978509999999998</v>
      </c>
      <c r="FK420">
        <v>19.807600000000001</v>
      </c>
      <c r="FL420">
        <v>24.230239999999998</v>
      </c>
      <c r="FM420">
        <v>8064.625</v>
      </c>
      <c r="FN420">
        <v>0.61760939999999998</v>
      </c>
      <c r="FO420">
        <v>19.54327</v>
      </c>
      <c r="FP420">
        <v>13.521879999999999</v>
      </c>
      <c r="FQ420">
        <v>4527.866</v>
      </c>
      <c r="FR420">
        <v>0.61525600000000003</v>
      </c>
      <c r="FS420">
        <v>19.875109999999999</v>
      </c>
      <c r="FT420">
        <v>6.7345189999999997</v>
      </c>
      <c r="FU420">
        <v>2267.509</v>
      </c>
      <c r="FV420">
        <v>0.61276889999999995</v>
      </c>
      <c r="FW420">
        <v>20.577960000000001</v>
      </c>
      <c r="FX420">
        <v>3.0660949999999998</v>
      </c>
      <c r="FY420">
        <v>1037.1120000000001</v>
      </c>
      <c r="FZ420">
        <v>0.61002889999999999</v>
      </c>
      <c r="GA420">
        <v>21.43731</v>
      </c>
      <c r="GB420">
        <v>1.3104279999999999</v>
      </c>
      <c r="GC420">
        <v>445.04919999999998</v>
      </c>
      <c r="GD420">
        <v>0.60722259999999995</v>
      </c>
      <c r="GE420">
        <v>21.803740000000001</v>
      </c>
      <c r="GF420">
        <v>0.54377370000000003</v>
      </c>
      <c r="GG420">
        <v>185.21680000000001</v>
      </c>
      <c r="GH420">
        <v>0.60426599999999997</v>
      </c>
      <c r="GI420">
        <v>21.520659999999999</v>
      </c>
      <c r="GJ420">
        <v>0.23111660000000001</v>
      </c>
      <c r="GK420">
        <v>78.748859999999993</v>
      </c>
      <c r="GL420">
        <v>0.60122030000000004</v>
      </c>
      <c r="GM420">
        <v>20.839009999999998</v>
      </c>
      <c r="GN420">
        <v>0.1097253</v>
      </c>
      <c r="GO420">
        <v>37.266089999999998</v>
      </c>
      <c r="GP420">
        <v>0.59811230000000004</v>
      </c>
      <c r="GQ420">
        <v>19.981839999999998</v>
      </c>
      <c r="GR420">
        <v>6.3424590000000003E-2</v>
      </c>
      <c r="GS420">
        <v>21.411860000000001</v>
      </c>
      <c r="GT420">
        <v>0.59511950000000002</v>
      </c>
      <c r="GU420">
        <v>19.294619999999998</v>
      </c>
      <c r="GV420">
        <v>4.5476419999999997E-2</v>
      </c>
      <c r="GW420">
        <v>15.275359999999999</v>
      </c>
      <c r="GX420">
        <v>0.59180630000000001</v>
      </c>
      <c r="GY420">
        <v>19.21105</v>
      </c>
      <c r="GZ420">
        <v>3.7843389999999998E-2</v>
      </c>
      <c r="HA420">
        <v>12.69411</v>
      </c>
      <c r="HB420">
        <v>0.58858820000000001</v>
      </c>
      <c r="HC420">
        <v>19.449380000000001</v>
      </c>
      <c r="HD420" s="1">
        <v>3.4041540000000002E-2</v>
      </c>
      <c r="HE420">
        <v>11.424609999999999</v>
      </c>
      <c r="HF420">
        <v>0.58522730000000001</v>
      </c>
      <c r="HG420">
        <v>19.811209999999999</v>
      </c>
      <c r="HH420" s="1">
        <v>3.1791949999999999E-2</v>
      </c>
      <c r="HI420">
        <v>10.688750000000001</v>
      </c>
      <c r="HJ420">
        <v>0.58161980000000002</v>
      </c>
      <c r="HK420">
        <v>19.899830000000001</v>
      </c>
      <c r="HL420" s="1">
        <v>3.034593E-2</v>
      </c>
      <c r="HM420">
        <v>10.226570000000001</v>
      </c>
      <c r="HN420">
        <v>0.57790379999999997</v>
      </c>
      <c r="HO420">
        <v>19.654389999999999</v>
      </c>
      <c r="HP420" s="1">
        <v>2.9558170000000002E-2</v>
      </c>
      <c r="HQ420">
        <v>9.9866150000000005</v>
      </c>
      <c r="HR420">
        <v>0.57416250000000002</v>
      </c>
      <c r="HS420">
        <v>19.071940000000001</v>
      </c>
      <c r="HT420" s="1">
        <v>2.9330660000000001E-2</v>
      </c>
      <c r="HU420">
        <v>9.9382839999999995</v>
      </c>
      <c r="HV420">
        <v>0.57021500000000003</v>
      </c>
      <c r="HW420">
        <v>18.282050000000002</v>
      </c>
      <c r="HX420" s="1">
        <v>2.943231E-2</v>
      </c>
      <c r="HY420">
        <v>10.007289999999999</v>
      </c>
      <c r="HZ420">
        <v>0.56634430000000002</v>
      </c>
      <c r="IA420">
        <v>17.634889999999999</v>
      </c>
      <c r="IB420" s="1">
        <v>2.9571170000000001E-2</v>
      </c>
      <c r="IC420" s="1">
        <v>10.09248</v>
      </c>
      <c r="ID420">
        <v>0.56277759999999999</v>
      </c>
      <c r="IE420">
        <v>17.464200000000002</v>
      </c>
      <c r="IF420" s="1">
        <v>2.9487180000000002E-2</v>
      </c>
      <c r="IG420" s="1">
        <v>10.100989999999999</v>
      </c>
      <c r="IH420">
        <v>0.55929410000000002</v>
      </c>
      <c r="II420">
        <v>17.556550000000001</v>
      </c>
      <c r="IJ420" s="1">
        <v>2.881177E-2</v>
      </c>
      <c r="IK420">
        <v>9.9069230000000008</v>
      </c>
      <c r="IL420">
        <v>0.55599189999999998</v>
      </c>
      <c r="IM420">
        <v>17.894449999999999</v>
      </c>
      <c r="IN420" s="1">
        <v>2.7593949999999999E-2</v>
      </c>
      <c r="IO420" s="1">
        <v>9.5243699999999993</v>
      </c>
      <c r="IP420">
        <v>0.55288680000000001</v>
      </c>
      <c r="IQ420">
        <v>17.946249999999999</v>
      </c>
      <c r="IR420" s="1">
        <v>2.6049079999999999E-2</v>
      </c>
      <c r="IS420" s="1">
        <v>9.0248170000000005</v>
      </c>
      <c r="IT420">
        <v>0.54996579999999995</v>
      </c>
      <c r="IU420">
        <v>17.624929999999999</v>
      </c>
      <c r="IV420" s="1">
        <v>2.4273070000000001E-2</v>
      </c>
      <c r="IW420" s="1">
        <v>8.4394290000000005</v>
      </c>
      <c r="IX420">
        <v>0.54722680000000001</v>
      </c>
      <c r="IY420">
        <v>17.049009999999999</v>
      </c>
      <c r="IZ420" s="1">
        <v>2.2452489999999999E-2</v>
      </c>
      <c r="JA420" s="1">
        <v>7.8328420000000003</v>
      </c>
      <c r="JB420">
        <v>0.54449840000000005</v>
      </c>
      <c r="JC420">
        <v>16.41375</v>
      </c>
      <c r="JD420" s="1">
        <v>2.068503E-2</v>
      </c>
      <c r="JE420" s="1">
        <v>7.2416119999999999</v>
      </c>
      <c r="JF420">
        <v>0.54159869999999999</v>
      </c>
      <c r="JG420">
        <v>16.34224</v>
      </c>
      <c r="JH420" s="1">
        <v>1.9014590000000001E-2</v>
      </c>
      <c r="JI420" s="1">
        <v>6.6851960000000004</v>
      </c>
      <c r="JJ420">
        <v>0.538497</v>
      </c>
      <c r="JK420">
        <v>16.612120000000001</v>
      </c>
      <c r="JL420" s="1">
        <v>1.7392100000000001E-2</v>
      </c>
      <c r="JM420" s="1">
        <v>6.1459289999999998</v>
      </c>
      <c r="JN420">
        <v>0.53561170000000002</v>
      </c>
      <c r="JO420">
        <v>17.08107</v>
      </c>
      <c r="JP420" s="1">
        <v>1.5861190000000001E-2</v>
      </c>
      <c r="JQ420" s="1">
        <v>5.6321180000000002</v>
      </c>
      <c r="JR420">
        <v>0.53237319999999999</v>
      </c>
      <c r="JS420">
        <v>17.624880000000001</v>
      </c>
      <c r="JT420" s="1">
        <v>1.4405950000000001E-2</v>
      </c>
      <c r="JU420" s="1">
        <v>5.1447240000000001</v>
      </c>
      <c r="JV420">
        <v>0.52962050000000005</v>
      </c>
      <c r="JW420">
        <v>17.86354</v>
      </c>
      <c r="JX420" s="1">
        <v>1.3122E-2</v>
      </c>
      <c r="JY420" s="1">
        <v>4.7086759999999996</v>
      </c>
      <c r="JZ420">
        <v>0.52695150000000002</v>
      </c>
      <c r="KA420">
        <v>17.584720000000001</v>
      </c>
      <c r="KB420" s="1">
        <v>1.1970069999999999E-2</v>
      </c>
      <c r="KC420" s="1">
        <v>4.31663</v>
      </c>
      <c r="KD420">
        <v>0.52485059999999994</v>
      </c>
      <c r="KE420">
        <v>16.977460000000001</v>
      </c>
      <c r="KF420" s="1">
        <v>1.093066E-2</v>
      </c>
      <c r="KG420" s="1">
        <v>3.958656</v>
      </c>
      <c r="KH420">
        <v>0.52267569999999997</v>
      </c>
      <c r="KI420">
        <v>16.4068</v>
      </c>
      <c r="KJ420" s="1">
        <v>1.0013279999999999E-2</v>
      </c>
      <c r="KK420" s="1">
        <v>3.6422720000000002</v>
      </c>
      <c r="KL420">
        <v>0.52040900000000001</v>
      </c>
      <c r="KM420">
        <v>16.49757</v>
      </c>
      <c r="KN420" s="1">
        <v>9.1666209999999998E-3</v>
      </c>
      <c r="KO420" s="1">
        <v>3.3500220000000001</v>
      </c>
      <c r="KP420">
        <v>0.51796739999999997</v>
      </c>
      <c r="KQ420">
        <v>17.152660000000001</v>
      </c>
      <c r="KR420" s="1">
        <v>8.3953150000000004E-3</v>
      </c>
      <c r="KS420" s="1">
        <v>3.0841989999999999</v>
      </c>
      <c r="KT420">
        <v>0.51601490000000005</v>
      </c>
      <c r="KU420">
        <v>18.151240000000001</v>
      </c>
      <c r="KV420" s="1">
        <v>7.6916249999999997E-3</v>
      </c>
      <c r="KW420" s="1">
        <v>2.838301</v>
      </c>
      <c r="KX420">
        <v>0.51483999999999996</v>
      </c>
      <c r="KY420">
        <v>18.945509999999999</v>
      </c>
      <c r="KZ420" s="1">
        <v>7.0141320000000002E-3</v>
      </c>
      <c r="LA420" s="1">
        <v>2.5962890000000001</v>
      </c>
      <c r="LB420">
        <v>0.51356749999999995</v>
      </c>
      <c r="LC420">
        <v>19.094660000000001</v>
      </c>
      <c r="LD420" s="1">
        <v>6.4014789999999998E-3</v>
      </c>
      <c r="LE420" s="1">
        <v>2.3764660000000002</v>
      </c>
      <c r="LF420">
        <v>0.51256360000000001</v>
      </c>
      <c r="LG420">
        <v>18.678660000000001</v>
      </c>
      <c r="LH420" s="1">
        <v>5.8711049999999997E-3</v>
      </c>
      <c r="LI420" s="1">
        <v>2.1854879999999999</v>
      </c>
      <c r="LJ420">
        <v>0.51158700000000001</v>
      </c>
      <c r="LK420">
        <v>17.936769999999999</v>
      </c>
      <c r="LL420" s="1">
        <v>5.3805909999999997E-3</v>
      </c>
      <c r="LM420" s="1">
        <v>2.0085670000000002</v>
      </c>
      <c r="LN420">
        <v>0.51058269999999994</v>
      </c>
      <c r="LO420">
        <v>17.380199999999999</v>
      </c>
      <c r="LP420" s="1">
        <v>4.9184709999999998E-3</v>
      </c>
      <c r="LQ420" s="1">
        <v>1.8416509999999999</v>
      </c>
      <c r="LR420">
        <v>0.50974109999999995</v>
      </c>
      <c r="LS420">
        <v>17.641780000000001</v>
      </c>
      <c r="LT420" s="1">
        <v>4.4717580000000002E-3</v>
      </c>
      <c r="LU420" s="1">
        <v>1.6793819999999999</v>
      </c>
      <c r="LV420">
        <v>0.50887629999999995</v>
      </c>
      <c r="LW420">
        <v>18.46818</v>
      </c>
      <c r="LX420" s="1">
        <v>4.0330030000000003E-3</v>
      </c>
      <c r="LY420" s="1">
        <v>1.5192349999999999</v>
      </c>
      <c r="LZ420">
        <v>0.50793440000000001</v>
      </c>
      <c r="MA420">
        <v>19.630579999999998</v>
      </c>
      <c r="MB420" s="1">
        <v>3.6029399999999998E-3</v>
      </c>
      <c r="MC420" s="1">
        <v>1.3618520000000001</v>
      </c>
      <c r="MD420">
        <v>0.5072276</v>
      </c>
      <c r="ME420">
        <v>20.601479999999999</v>
      </c>
      <c r="MF420" s="1">
        <v>3.1800359999999998E-3</v>
      </c>
      <c r="MG420" s="1">
        <v>1.205632</v>
      </c>
      <c r="MH420">
        <v>0.50701620000000003</v>
      </c>
      <c r="MI420">
        <v>20.882909999999999</v>
      </c>
      <c r="MJ420" s="1">
        <v>2.7702930000000001E-3</v>
      </c>
      <c r="MK420" s="1">
        <v>1.0526549999999999</v>
      </c>
      <c r="ML420">
        <v>0.50662589999999996</v>
      </c>
      <c r="MM420">
        <v>20.447399999999998</v>
      </c>
      <c r="MN420" s="1">
        <v>2.3724589999999999E-3</v>
      </c>
      <c r="MO420" s="1">
        <v>0.90379169999999998</v>
      </c>
      <c r="MP420">
        <v>0.50618180000000002</v>
      </c>
      <c r="MQ420">
        <v>19.681049999999999</v>
      </c>
      <c r="MR420" s="1">
        <v>2.0032660000000001E-3</v>
      </c>
      <c r="MS420" s="1">
        <v>0.76528940000000001</v>
      </c>
      <c r="MT420">
        <v>0.50592269999999995</v>
      </c>
      <c r="MU420">
        <v>19.107309999999998</v>
      </c>
      <c r="MV420" s="1">
        <v>1.6763730000000001E-3</v>
      </c>
      <c r="MW420" s="1">
        <v>0.64165459999999996</v>
      </c>
      <c r="MX420">
        <v>0.50609440000000006</v>
      </c>
      <c r="MY420">
        <v>19.203029999999998</v>
      </c>
      <c r="MZ420" s="1">
        <v>1.3948420000000001E-3</v>
      </c>
      <c r="NA420" s="1">
        <v>0.53447829999999996</v>
      </c>
      <c r="NB420">
        <v>0.5068011</v>
      </c>
      <c r="NC420">
        <v>19.49258</v>
      </c>
      <c r="ND420" s="1">
        <v>1.1676360000000001E-3</v>
      </c>
      <c r="NE420" s="1">
        <v>0.44702540000000002</v>
      </c>
      <c r="NF420">
        <v>0.5073455</v>
      </c>
      <c r="NG420">
        <v>20.277000000000001</v>
      </c>
      <c r="NH420" s="1">
        <v>9.9028909999999992E-4</v>
      </c>
      <c r="NI420" s="1">
        <v>0.3787297</v>
      </c>
      <c r="NJ420">
        <v>0.50784399999999996</v>
      </c>
      <c r="NK420">
        <v>21.031829999999999</v>
      </c>
      <c r="NL420" s="1">
        <v>8.5625909999999998E-4</v>
      </c>
      <c r="NM420" s="1">
        <v>0.3270458</v>
      </c>
      <c r="NN420">
        <v>0.50833309999999998</v>
      </c>
      <c r="NO420">
        <v>21.453109999999999</v>
      </c>
      <c r="NP420" s="1">
        <v>7.5515409999999999E-4</v>
      </c>
      <c r="NQ420" s="1">
        <v>0.28806500000000002</v>
      </c>
      <c r="NR420">
        <v>0.50828810000000002</v>
      </c>
      <c r="NS420">
        <v>21.26727</v>
      </c>
      <c r="NT420" s="1">
        <v>6.7672200000000004E-4</v>
      </c>
      <c r="NU420" s="1">
        <v>0.25808759999999997</v>
      </c>
      <c r="NV420">
        <v>0.50926700000000003</v>
      </c>
      <c r="NW420">
        <v>20.575469999999999</v>
      </c>
      <c r="NX420" s="1">
        <v>6.1446340000000002E-4</v>
      </c>
      <c r="NY420" s="1">
        <v>0.23387179999999999</v>
      </c>
      <c r="NZ420">
        <v>0.51137500000000002</v>
      </c>
      <c r="OA420">
        <v>19.995249999999999</v>
      </c>
      <c r="OB420" s="1">
        <v>5.6375529999999998E-4</v>
      </c>
      <c r="OC420" s="1">
        <v>0.21366280000000001</v>
      </c>
      <c r="OD420">
        <v>0.51388690000000004</v>
      </c>
      <c r="OE420">
        <v>20.260269999999998</v>
      </c>
      <c r="OF420" s="1">
        <v>5.2089530000000005E-4</v>
      </c>
      <c r="OG420" s="1">
        <v>0.19644829999999999</v>
      </c>
      <c r="OH420">
        <v>0.5162426</v>
      </c>
      <c r="OI420">
        <v>21.356369999999998</v>
      </c>
      <c r="OJ420" s="1">
        <v>4.8423569999999998E-4</v>
      </c>
      <c r="OK420" s="1">
        <v>0.1817551</v>
      </c>
    </row>
    <row r="421" spans="1:401" x14ac:dyDescent="0.35">
      <c r="A421">
        <v>430</v>
      </c>
      <c r="B421" t="s">
        <v>4</v>
      </c>
      <c r="C421" t="s">
        <v>364</v>
      </c>
      <c r="D421" t="s">
        <v>428</v>
      </c>
      <c r="E421">
        <v>888.68399999999997</v>
      </c>
      <c r="F421">
        <v>1.232397</v>
      </c>
      <c r="G421">
        <v>17.351009999999999</v>
      </c>
      <c r="H421">
        <v>0</v>
      </c>
      <c r="I421">
        <v>0</v>
      </c>
      <c r="J421">
        <v>1.226572</v>
      </c>
      <c r="K421">
        <v>17.43496</v>
      </c>
      <c r="L421">
        <v>0</v>
      </c>
      <c r="M421">
        <v>0</v>
      </c>
      <c r="N421">
        <v>1.2218180000000001</v>
      </c>
      <c r="O421">
        <v>17.903590000000001</v>
      </c>
      <c r="P421">
        <v>0</v>
      </c>
      <c r="Q421">
        <v>0</v>
      </c>
      <c r="R421">
        <v>1.2166779999999999</v>
      </c>
      <c r="S421">
        <v>18.646640000000001</v>
      </c>
      <c r="T421">
        <v>0</v>
      </c>
      <c r="U421">
        <v>0</v>
      </c>
      <c r="V421">
        <v>1.2113929999999999</v>
      </c>
      <c r="W421">
        <v>19.494800000000001</v>
      </c>
      <c r="X421">
        <v>0</v>
      </c>
      <c r="Y421">
        <v>0</v>
      </c>
      <c r="Z421">
        <v>1.206121</v>
      </c>
      <c r="AA421">
        <v>20.019079999999999</v>
      </c>
      <c r="AB421">
        <v>0</v>
      </c>
      <c r="AC421">
        <v>0</v>
      </c>
      <c r="AD421">
        <v>1.2009749999999999</v>
      </c>
      <c r="AE421">
        <v>19.929210000000001</v>
      </c>
      <c r="AF421">
        <v>0</v>
      </c>
      <c r="AG421">
        <v>0</v>
      </c>
      <c r="AH421">
        <v>1.1961660000000001</v>
      </c>
      <c r="AI421">
        <v>19.391120000000001</v>
      </c>
      <c r="AJ421">
        <v>0</v>
      </c>
      <c r="AK421">
        <v>0</v>
      </c>
      <c r="AL421">
        <v>1.19137</v>
      </c>
      <c r="AM421">
        <v>18.748339999999999</v>
      </c>
      <c r="AN421">
        <v>0</v>
      </c>
      <c r="AO421">
        <v>0</v>
      </c>
      <c r="AP421">
        <v>1.1864129999999999</v>
      </c>
      <c r="AQ421">
        <v>18.561319999999998</v>
      </c>
      <c r="AR421">
        <v>0</v>
      </c>
      <c r="AS421">
        <v>0</v>
      </c>
      <c r="AT421">
        <v>1.1813990000000001</v>
      </c>
      <c r="AU421">
        <v>18.961950000000002</v>
      </c>
      <c r="AV421">
        <v>0</v>
      </c>
      <c r="AW421">
        <v>0</v>
      </c>
      <c r="AX421">
        <v>1.1764049999999999</v>
      </c>
      <c r="AY421">
        <v>19.72607</v>
      </c>
      <c r="AZ421">
        <v>0</v>
      </c>
      <c r="BA421">
        <v>0</v>
      </c>
      <c r="BB421">
        <v>1.171357</v>
      </c>
      <c r="BC421">
        <v>20.64537</v>
      </c>
      <c r="BD421">
        <v>0</v>
      </c>
      <c r="BE421">
        <v>0</v>
      </c>
      <c r="BF421">
        <v>1.1662760000000001</v>
      </c>
      <c r="BG421">
        <v>21.191839999999999</v>
      </c>
      <c r="BH421">
        <v>0</v>
      </c>
      <c r="BI421">
        <v>0</v>
      </c>
      <c r="BJ421">
        <v>1.161254</v>
      </c>
      <c r="BK421">
        <v>21.124960000000002</v>
      </c>
      <c r="BL421">
        <v>0</v>
      </c>
      <c r="BM421">
        <v>0</v>
      </c>
      <c r="BN421">
        <v>1.1562319999999999</v>
      </c>
      <c r="BO421">
        <v>20.60772</v>
      </c>
      <c r="BP421">
        <v>0</v>
      </c>
      <c r="BQ421">
        <v>0</v>
      </c>
      <c r="BR421">
        <v>1.151367</v>
      </c>
      <c r="BS421">
        <v>19.91545</v>
      </c>
      <c r="BT421">
        <v>0</v>
      </c>
      <c r="BU421">
        <v>0</v>
      </c>
      <c r="BV421">
        <v>1.1465289999999999</v>
      </c>
      <c r="BW421">
        <v>19.50751</v>
      </c>
      <c r="BX421">
        <v>0</v>
      </c>
      <c r="BY421">
        <v>0</v>
      </c>
      <c r="BZ421">
        <v>1.141737</v>
      </c>
      <c r="CA421">
        <v>19.390550000000001</v>
      </c>
      <c r="CB421">
        <v>0</v>
      </c>
      <c r="CC421">
        <v>0</v>
      </c>
      <c r="CD421">
        <v>1.136941</v>
      </c>
      <c r="CE421">
        <v>19.658799999999999</v>
      </c>
      <c r="CF421">
        <v>0</v>
      </c>
      <c r="CG421">
        <v>0</v>
      </c>
      <c r="CH421">
        <v>1.132269</v>
      </c>
      <c r="CI421">
        <v>19.91301</v>
      </c>
      <c r="CJ421">
        <v>4.0085339999999996E-37</v>
      </c>
      <c r="CK421">
        <v>9.5751680000000001E-35</v>
      </c>
      <c r="CL421">
        <v>1.127658</v>
      </c>
      <c r="CM421">
        <v>19.960080000000001</v>
      </c>
      <c r="CN421">
        <v>7.1432879999999995E-30</v>
      </c>
      <c r="CO421">
        <v>1.581E-27</v>
      </c>
      <c r="CP421">
        <v>1.1230720000000001</v>
      </c>
      <c r="CQ421">
        <v>19.725439999999999</v>
      </c>
      <c r="CR421" s="1">
        <v>1.299009E-23</v>
      </c>
      <c r="CS421" s="1">
        <v>2.9418159999999999E-21</v>
      </c>
      <c r="CT421">
        <v>1.1187199999999999</v>
      </c>
      <c r="CU421">
        <v>19.269210000000001</v>
      </c>
      <c r="CV421" s="1">
        <v>5.8961420000000001E-18</v>
      </c>
      <c r="CW421" s="1">
        <v>1.392175E-15</v>
      </c>
      <c r="CX421">
        <v>1.114503</v>
      </c>
      <c r="CY421">
        <v>18.712980000000002</v>
      </c>
      <c r="CZ421" s="1">
        <v>4.8291370000000001E-14</v>
      </c>
      <c r="DA421" s="1">
        <v>1.227017E-11</v>
      </c>
      <c r="DB421">
        <v>1.110425</v>
      </c>
      <c r="DC421">
        <v>18.572489999999998</v>
      </c>
      <c r="DD421" s="1">
        <v>5.6411770000000003E-11</v>
      </c>
      <c r="DE421" s="1">
        <v>1.519236E-8</v>
      </c>
      <c r="DF421">
        <v>1.10643</v>
      </c>
      <c r="DG421">
        <v>18.589729999999999</v>
      </c>
      <c r="DH421" s="1">
        <v>1.7721109999999999E-8</v>
      </c>
      <c r="DI421" s="1">
        <v>5.0199260000000003E-6</v>
      </c>
      <c r="DJ421">
        <v>1.1025480000000001</v>
      </c>
      <c r="DK421">
        <v>18.89256</v>
      </c>
      <c r="DL421" s="1">
        <v>2.0412640000000001E-6</v>
      </c>
      <c r="DM421" s="1">
        <v>6.0422749999999999E-4</v>
      </c>
      <c r="DN421">
        <v>1.0988070000000001</v>
      </c>
      <c r="DO421">
        <v>19.286989999999999</v>
      </c>
      <c r="DP421" s="1">
        <v>1.041386E-4</v>
      </c>
      <c r="DQ421" s="1">
        <v>3.2088020000000002E-2</v>
      </c>
      <c r="DR421">
        <v>1.095146</v>
      </c>
      <c r="DS421">
        <v>19.496649999999999</v>
      </c>
      <c r="DT421" s="1">
        <v>2.6768690000000001E-3</v>
      </c>
      <c r="DU421" s="1">
        <v>0.85697460000000003</v>
      </c>
      <c r="DV421">
        <v>1.0917330000000001</v>
      </c>
      <c r="DW421">
        <v>19.323699999999999</v>
      </c>
      <c r="DX421" s="1">
        <v>3.8269549999999999E-2</v>
      </c>
      <c r="DY421" s="1">
        <v>12.680580000000001</v>
      </c>
      <c r="DZ421">
        <v>1.0883849999999999</v>
      </c>
      <c r="EA421">
        <v>18.872340000000001</v>
      </c>
      <c r="EB421" s="1">
        <v>0.32795299999999999</v>
      </c>
      <c r="EC421">
        <v>112.2634</v>
      </c>
      <c r="ED421">
        <v>1.085056</v>
      </c>
      <c r="EE421">
        <v>18.419809999999998</v>
      </c>
      <c r="EF421" s="1">
        <v>1.7959179999999999</v>
      </c>
      <c r="EG421">
        <v>633.73879999999997</v>
      </c>
      <c r="EH421">
        <v>1.081669</v>
      </c>
      <c r="EI421">
        <v>18.498760000000001</v>
      </c>
      <c r="EJ421" s="1">
        <v>6.6289189999999998</v>
      </c>
      <c r="EK421">
        <v>2407.049</v>
      </c>
      <c r="EL421">
        <v>1.0781540000000001</v>
      </c>
      <c r="EM421">
        <v>18.95637</v>
      </c>
      <c r="EN421">
        <v>17.285350000000001</v>
      </c>
      <c r="EO421">
        <v>6446.625</v>
      </c>
      <c r="EP421">
        <v>1.0745560000000001</v>
      </c>
      <c r="EQ421">
        <v>19.78332</v>
      </c>
      <c r="ER421">
        <v>33.161320000000003</v>
      </c>
      <c r="ES421">
        <v>12679.15</v>
      </c>
      <c r="ET421">
        <v>1.0708359999999999</v>
      </c>
      <c r="EU421">
        <v>20.773779999999999</v>
      </c>
      <c r="EV421">
        <v>48.386989999999997</v>
      </c>
      <c r="EW421">
        <v>18941.02</v>
      </c>
      <c r="EX421">
        <v>1.066935</v>
      </c>
      <c r="EY421">
        <v>21.338760000000001</v>
      </c>
      <c r="EZ421">
        <v>55.386920000000003</v>
      </c>
      <c r="FA421">
        <v>22164.32</v>
      </c>
      <c r="FB421">
        <v>1.0630459999999999</v>
      </c>
      <c r="FC421">
        <v>21.201619999999998</v>
      </c>
      <c r="FD421">
        <v>51.133749999999999</v>
      </c>
      <c r="FE421">
        <v>20884.14</v>
      </c>
      <c r="FF421">
        <v>1.0591109999999999</v>
      </c>
      <c r="FG421">
        <v>20.617799999999999</v>
      </c>
      <c r="FH421">
        <v>39.098640000000003</v>
      </c>
      <c r="FI421">
        <v>16271.11</v>
      </c>
      <c r="FJ421">
        <v>1.0550040000000001</v>
      </c>
      <c r="FK421">
        <v>19.894159999999999</v>
      </c>
      <c r="FL421">
        <v>25.407779999999999</v>
      </c>
      <c r="FM421">
        <v>10753.99</v>
      </c>
      <c r="FN421">
        <v>1.0506850000000001</v>
      </c>
      <c r="FO421">
        <v>19.615770000000001</v>
      </c>
      <c r="FP421">
        <v>14.365629999999999</v>
      </c>
      <c r="FQ421">
        <v>6174.3909999999996</v>
      </c>
      <c r="FR421">
        <v>1.046089</v>
      </c>
      <c r="FS421">
        <v>19.874770000000002</v>
      </c>
      <c r="FT421">
        <v>7.2350320000000004</v>
      </c>
      <c r="FU421">
        <v>3151.953</v>
      </c>
      <c r="FV421">
        <v>1.0412030000000001</v>
      </c>
      <c r="FW421">
        <v>20.511310000000002</v>
      </c>
      <c r="FX421">
        <v>3.3235420000000002</v>
      </c>
      <c r="FY421">
        <v>1464.1420000000001</v>
      </c>
      <c r="FZ421">
        <v>1.035898</v>
      </c>
      <c r="GA421">
        <v>21.343720000000001</v>
      </c>
      <c r="GB421">
        <v>1.4291199999999999</v>
      </c>
      <c r="GC421">
        <v>635.00789999999995</v>
      </c>
      <c r="GD421">
        <v>1.030383</v>
      </c>
      <c r="GE421">
        <v>21.723880000000001</v>
      </c>
      <c r="GF421">
        <v>0.59437890000000004</v>
      </c>
      <c r="GG421">
        <v>265.3922</v>
      </c>
      <c r="GH421">
        <v>1.0246219999999999</v>
      </c>
      <c r="GI421">
        <v>21.51164</v>
      </c>
      <c r="GJ421">
        <v>0.25140859999999998</v>
      </c>
      <c r="GK421">
        <v>111.992</v>
      </c>
      <c r="GL421">
        <v>1.0186599999999999</v>
      </c>
      <c r="GM421">
        <v>20.880780000000001</v>
      </c>
      <c r="GN421">
        <v>0.1175655</v>
      </c>
      <c r="GO421">
        <v>51.675939999999997</v>
      </c>
      <c r="GP421">
        <v>1.0125630000000001</v>
      </c>
      <c r="GQ421">
        <v>20.05753</v>
      </c>
      <c r="GR421">
        <v>6.6440120000000005E-2</v>
      </c>
      <c r="GS421">
        <v>28.554400000000001</v>
      </c>
      <c r="GT421">
        <v>1.00647</v>
      </c>
      <c r="GU421">
        <v>19.364699999999999</v>
      </c>
      <c r="GV421">
        <v>4.6684150000000001E-2</v>
      </c>
      <c r="GW421">
        <v>19.646249999999998</v>
      </c>
      <c r="GX421">
        <v>0.9999382</v>
      </c>
      <c r="GY421">
        <v>19.237929999999999</v>
      </c>
      <c r="GZ421">
        <v>3.8389430000000002E-2</v>
      </c>
      <c r="HA421">
        <v>15.96566</v>
      </c>
      <c r="HB421">
        <v>0.99354030000000004</v>
      </c>
      <c r="HC421">
        <v>19.407640000000001</v>
      </c>
      <c r="HD421">
        <v>3.4335369999999997E-2</v>
      </c>
      <c r="HE421">
        <v>14.209059999999999</v>
      </c>
      <c r="HF421">
        <v>0.98692210000000002</v>
      </c>
      <c r="HG421">
        <v>19.735900000000001</v>
      </c>
      <c r="HH421" s="1">
        <v>3.1975190000000001E-2</v>
      </c>
      <c r="HI421">
        <v>13.215769999999999</v>
      </c>
      <c r="HJ421">
        <v>0.97986019999999996</v>
      </c>
      <c r="HK421">
        <v>19.837309999999999</v>
      </c>
      <c r="HL421" s="1">
        <v>3.0460689999999999E-2</v>
      </c>
      <c r="HM421">
        <v>12.59178</v>
      </c>
      <c r="HN421">
        <v>0.97257300000000002</v>
      </c>
      <c r="HO421">
        <v>19.636579999999999</v>
      </c>
      <c r="HP421" s="1">
        <v>2.9611930000000002E-2</v>
      </c>
      <c r="HQ421">
        <v>12.24722</v>
      </c>
      <c r="HR421">
        <v>0.96521480000000004</v>
      </c>
      <c r="HS421">
        <v>19.098179999999999</v>
      </c>
      <c r="HT421" s="1">
        <v>2.9333970000000001E-2</v>
      </c>
      <c r="HU421">
        <v>12.143000000000001</v>
      </c>
      <c r="HV421">
        <v>0.9575053</v>
      </c>
      <c r="HW421">
        <v>18.325240000000001</v>
      </c>
      <c r="HX421" s="1">
        <v>2.9410539999999999E-2</v>
      </c>
      <c r="HY421">
        <v>12.19951</v>
      </c>
      <c r="HZ421">
        <v>0.94988289999999997</v>
      </c>
      <c r="IA421">
        <v>17.682410000000001</v>
      </c>
      <c r="IB421" s="1">
        <v>2.9554919999999998E-2</v>
      </c>
      <c r="IC421">
        <v>12.298209999999999</v>
      </c>
      <c r="ID421">
        <v>0.94282279999999996</v>
      </c>
      <c r="IE421">
        <v>17.494589999999999</v>
      </c>
      <c r="IF421" s="1">
        <v>2.9516290000000001E-2</v>
      </c>
      <c r="IG421" s="1">
        <v>12.3293</v>
      </c>
      <c r="IH421">
        <v>0.93592379999999997</v>
      </c>
      <c r="II421">
        <v>17.538519999999998</v>
      </c>
      <c r="IJ421" s="1">
        <v>2.8903100000000001E-2</v>
      </c>
      <c r="IK421" s="1">
        <v>12.12588</v>
      </c>
      <c r="IL421">
        <v>0.92927519999999997</v>
      </c>
      <c r="IM421">
        <v>17.844290000000001</v>
      </c>
      <c r="IN421" s="1">
        <v>2.7733540000000001E-2</v>
      </c>
      <c r="IO421" s="1">
        <v>11.68234</v>
      </c>
      <c r="IP421">
        <v>0.92288360000000003</v>
      </c>
      <c r="IQ421">
        <v>17.87219</v>
      </c>
      <c r="IR421" s="1">
        <v>2.621944E-2</v>
      </c>
      <c r="IS421" s="1">
        <v>11.08324</v>
      </c>
      <c r="IT421">
        <v>0.91680680000000003</v>
      </c>
      <c r="IU421">
        <v>17.59599</v>
      </c>
      <c r="IV421" s="1">
        <v>2.446195E-2</v>
      </c>
      <c r="IW421" s="1">
        <v>10.37189</v>
      </c>
      <c r="IX421">
        <v>0.91087010000000002</v>
      </c>
      <c r="IY421">
        <v>17.059830000000002</v>
      </c>
      <c r="IZ421" s="1">
        <v>2.26418E-2</v>
      </c>
      <c r="JA421" s="1">
        <v>9.6236090000000001</v>
      </c>
      <c r="JB421">
        <v>0.90498100000000004</v>
      </c>
      <c r="JC421">
        <v>16.430520000000001</v>
      </c>
      <c r="JD421" s="1">
        <v>2.0865140000000001E-2</v>
      </c>
      <c r="JE421" s="1">
        <v>8.8879789999999996</v>
      </c>
      <c r="JF421">
        <v>0.89888789999999996</v>
      </c>
      <c r="JG421">
        <v>16.346630000000001</v>
      </c>
      <c r="JH421" s="1">
        <v>1.9187050000000001E-2</v>
      </c>
      <c r="JI421" s="1">
        <v>8.1949539999999992</v>
      </c>
      <c r="JJ421">
        <v>0.89222259999999998</v>
      </c>
      <c r="JK421">
        <v>16.557259999999999</v>
      </c>
      <c r="JL421" s="1">
        <v>1.7561589999999998E-2</v>
      </c>
      <c r="JM421" s="1">
        <v>7.5292870000000001</v>
      </c>
      <c r="JN421">
        <v>0.88595999999999997</v>
      </c>
      <c r="JO421">
        <v>16.986709999999999</v>
      </c>
      <c r="JP421" s="1">
        <v>1.6017770000000001E-2</v>
      </c>
      <c r="JQ421" s="1">
        <v>6.8897360000000001</v>
      </c>
      <c r="JR421">
        <v>0.87910900000000003</v>
      </c>
      <c r="JS421">
        <v>17.542750000000002</v>
      </c>
      <c r="JT421" s="1">
        <v>1.455292E-2</v>
      </c>
      <c r="JU421" s="1">
        <v>6.2861820000000002</v>
      </c>
      <c r="JV421">
        <v>0.87309840000000005</v>
      </c>
      <c r="JW421">
        <v>17.770790000000002</v>
      </c>
      <c r="JX421" s="1">
        <v>1.325314E-2</v>
      </c>
      <c r="JY421" s="1">
        <v>5.7441089999999999</v>
      </c>
      <c r="JZ421">
        <v>0.86711309999999997</v>
      </c>
      <c r="KA421">
        <v>17.525030000000001</v>
      </c>
      <c r="KB421" s="1">
        <v>1.209089E-2</v>
      </c>
      <c r="KC421" s="1">
        <v>5.2602929999999999</v>
      </c>
      <c r="KD421">
        <v>0.86170449999999998</v>
      </c>
      <c r="KE421">
        <v>16.97841</v>
      </c>
      <c r="KF421" s="1">
        <v>1.1038910000000001E-2</v>
      </c>
      <c r="KG421" s="1">
        <v>4.8207399999999998</v>
      </c>
      <c r="KH421">
        <v>0.8565313</v>
      </c>
      <c r="KI421">
        <v>16.422529999999998</v>
      </c>
      <c r="KJ421" s="1">
        <v>1.011045E-2</v>
      </c>
      <c r="KK421" s="1">
        <v>4.4286099999999999</v>
      </c>
      <c r="KL421">
        <v>0.85135139999999998</v>
      </c>
      <c r="KM421">
        <v>16.50919</v>
      </c>
      <c r="KN421" s="1">
        <v>9.2572269999999998E-3</v>
      </c>
      <c r="KO421" s="1">
        <v>4.0691540000000002</v>
      </c>
      <c r="KP421">
        <v>0.84572190000000003</v>
      </c>
      <c r="KQ421">
        <v>17.086320000000001</v>
      </c>
      <c r="KR421" s="1">
        <v>8.4765989999999996E-3</v>
      </c>
      <c r="KS421" s="1">
        <v>3.7415060000000002</v>
      </c>
      <c r="KT421">
        <v>0.84111389999999997</v>
      </c>
      <c r="KU421">
        <v>18.04982</v>
      </c>
      <c r="KV421" s="1">
        <v>7.7697319999999997E-3</v>
      </c>
      <c r="KW421" s="1">
        <v>3.4397090000000001</v>
      </c>
      <c r="KX421">
        <v>0.83790319999999996</v>
      </c>
      <c r="KY421">
        <v>18.859120000000001</v>
      </c>
      <c r="KZ421" s="1">
        <v>7.0903199999999998E-3</v>
      </c>
      <c r="LA421" s="1">
        <v>3.143065</v>
      </c>
      <c r="LB421">
        <v>0.83438239999999997</v>
      </c>
      <c r="LC421">
        <v>19.003489999999999</v>
      </c>
      <c r="LD421" s="1">
        <v>6.4672239999999997E-3</v>
      </c>
      <c r="LE421" s="1">
        <v>2.868487</v>
      </c>
      <c r="LF421">
        <v>0.83106190000000002</v>
      </c>
      <c r="LG421">
        <v>18.63664</v>
      </c>
      <c r="LH421" s="1">
        <v>5.9298509999999999E-3</v>
      </c>
      <c r="LI421" s="1">
        <v>2.630865</v>
      </c>
      <c r="LJ421">
        <v>0.82779130000000001</v>
      </c>
      <c r="LK421">
        <v>17.934719999999999</v>
      </c>
      <c r="LL421" s="1">
        <v>5.435016E-3</v>
      </c>
      <c r="LM421" s="1">
        <v>2.4125700000000001</v>
      </c>
      <c r="LN421">
        <v>0.82452859999999994</v>
      </c>
      <c r="LO421">
        <v>17.357309999999998</v>
      </c>
      <c r="LP421" s="1">
        <v>4.9702089999999997E-3</v>
      </c>
      <c r="LQ421" s="1">
        <v>2.2076899999999999</v>
      </c>
      <c r="LR421">
        <v>0.82141920000000002</v>
      </c>
      <c r="LS421">
        <v>17.597639999999998</v>
      </c>
      <c r="LT421" s="1">
        <v>4.5229099999999998E-3</v>
      </c>
      <c r="LU421" s="1">
        <v>2.010659</v>
      </c>
      <c r="LV421">
        <v>0.81825460000000005</v>
      </c>
      <c r="LW421">
        <v>18.332899999999999</v>
      </c>
      <c r="LX421" s="1">
        <v>4.0831119999999999E-3</v>
      </c>
      <c r="LY421" s="1">
        <v>1.816751</v>
      </c>
      <c r="LZ421">
        <v>0.81483709999999998</v>
      </c>
      <c r="MA421">
        <v>19.452950000000001</v>
      </c>
      <c r="MB421" s="1">
        <v>3.6521980000000002E-3</v>
      </c>
      <c r="MC421" s="1">
        <v>1.6271450000000001</v>
      </c>
      <c r="MD421">
        <v>0.81188850000000001</v>
      </c>
      <c r="ME421">
        <v>20.42361</v>
      </c>
      <c r="MF421" s="1">
        <v>3.228575E-3</v>
      </c>
      <c r="MG421" s="1">
        <v>1.4395469999999999</v>
      </c>
      <c r="MH421">
        <v>0.80958039999999998</v>
      </c>
      <c r="MI421">
        <v>20.731390000000001</v>
      </c>
      <c r="MJ421" s="1">
        <v>2.8176659999999999E-3</v>
      </c>
      <c r="MK421" s="1">
        <v>1.256335</v>
      </c>
      <c r="ML421">
        <v>0.80707329999999999</v>
      </c>
      <c r="MM421">
        <v>20.359739999999999</v>
      </c>
      <c r="MN421" s="1">
        <v>2.4181099999999998E-3</v>
      </c>
      <c r="MO421" s="1">
        <v>1.0784830000000001</v>
      </c>
      <c r="MP421">
        <v>0.80417910000000004</v>
      </c>
      <c r="MQ421">
        <v>19.634979999999999</v>
      </c>
      <c r="MR421" s="1">
        <v>2.0454200000000001E-3</v>
      </c>
      <c r="MS421" s="1">
        <v>0.9125413</v>
      </c>
      <c r="MT421">
        <v>0.80148799999999998</v>
      </c>
      <c r="MU421">
        <v>19.039570000000001</v>
      </c>
      <c r="MV421" s="1">
        <v>1.712844E-3</v>
      </c>
      <c r="MW421" s="1">
        <v>0.7633527</v>
      </c>
      <c r="MX421">
        <v>0.79952279999999998</v>
      </c>
      <c r="MY421">
        <v>19.11787</v>
      </c>
      <c r="MZ421" s="1">
        <v>1.426009E-3</v>
      </c>
      <c r="NA421" s="1">
        <v>0.63425229999999999</v>
      </c>
      <c r="NB421">
        <v>0.79821679999999995</v>
      </c>
      <c r="NC421">
        <v>19.30564</v>
      </c>
      <c r="ND421" s="1">
        <v>1.1918289999999999E-3</v>
      </c>
      <c r="NE421" s="1">
        <v>0.52740370000000003</v>
      </c>
      <c r="NF421">
        <v>0.79756039999999995</v>
      </c>
      <c r="NG421">
        <v>20.113420000000001</v>
      </c>
      <c r="NH421" s="1">
        <v>1.0090559999999999E-3</v>
      </c>
      <c r="NI421" s="1">
        <v>0.44368289999999999</v>
      </c>
      <c r="NJ421">
        <v>0.79688289999999995</v>
      </c>
      <c r="NK421">
        <v>20.832820000000002</v>
      </c>
      <c r="NL421" s="1">
        <v>8.7043349999999995E-4</v>
      </c>
      <c r="NM421" s="1">
        <v>0.3800617</v>
      </c>
      <c r="NN421">
        <v>0.79607700000000003</v>
      </c>
      <c r="NO421">
        <v>21.266780000000001</v>
      </c>
      <c r="NP421" s="1">
        <v>7.6582600000000005E-4</v>
      </c>
      <c r="NQ421" s="1">
        <v>0.33216210000000002</v>
      </c>
      <c r="NR421">
        <v>0.7945856</v>
      </c>
      <c r="NS421">
        <v>21.149260000000002</v>
      </c>
      <c r="NT421" s="1">
        <v>6.8490779999999995E-4</v>
      </c>
      <c r="NU421" s="1">
        <v>0.29537479999999999</v>
      </c>
      <c r="NV421">
        <v>0.79496650000000002</v>
      </c>
      <c r="NW421">
        <v>20.521709999999999</v>
      </c>
      <c r="NX421" s="1">
        <v>6.2115770000000002E-4</v>
      </c>
      <c r="NY421" s="1">
        <v>0.26588220000000001</v>
      </c>
      <c r="NZ421">
        <v>0.79729660000000002</v>
      </c>
      <c r="OA421">
        <v>19.976459999999999</v>
      </c>
      <c r="OB421" s="1">
        <v>5.6957130000000005E-4</v>
      </c>
      <c r="OC421" s="1">
        <v>0.24202660000000001</v>
      </c>
      <c r="OD421">
        <v>0.8001722</v>
      </c>
      <c r="OE421">
        <v>20.219670000000001</v>
      </c>
      <c r="OF421" s="1">
        <v>5.259307E-4</v>
      </c>
      <c r="OG421" s="1">
        <v>0.22203809999999999</v>
      </c>
      <c r="OH421">
        <v>0.80278430000000001</v>
      </c>
      <c r="OI421">
        <v>21.201170000000001</v>
      </c>
      <c r="OJ421" s="1">
        <v>4.8851259999999996E-4</v>
      </c>
      <c r="OK421" s="1">
        <v>0.20492050000000001</v>
      </c>
    </row>
    <row r="422" spans="1:401" x14ac:dyDescent="0.35">
      <c r="A422">
        <v>431</v>
      </c>
      <c r="B422" t="s">
        <v>4</v>
      </c>
      <c r="C422" t="s">
        <v>364</v>
      </c>
      <c r="D422" t="s">
        <v>429</v>
      </c>
      <c r="E422">
        <v>909.12699999999995</v>
      </c>
      <c r="F422">
        <v>0.53875269999999997</v>
      </c>
      <c r="G422">
        <v>17.381930000000001</v>
      </c>
      <c r="H422">
        <v>0</v>
      </c>
      <c r="I422">
        <v>0</v>
      </c>
      <c r="J422">
        <v>0.53698440000000003</v>
      </c>
      <c r="K422">
        <v>17.453250000000001</v>
      </c>
      <c r="L422">
        <v>0</v>
      </c>
      <c r="M422">
        <v>0</v>
      </c>
      <c r="N422">
        <v>0.53557520000000003</v>
      </c>
      <c r="O422">
        <v>17.867989999999999</v>
      </c>
      <c r="P422">
        <v>0</v>
      </c>
      <c r="Q422">
        <v>0</v>
      </c>
      <c r="R422">
        <v>0.53403089999999998</v>
      </c>
      <c r="S422">
        <v>18.582560000000001</v>
      </c>
      <c r="T422">
        <v>0</v>
      </c>
      <c r="U422">
        <v>0</v>
      </c>
      <c r="V422">
        <v>0.53240639999999995</v>
      </c>
      <c r="W422">
        <v>19.419799999999999</v>
      </c>
      <c r="X422">
        <v>0</v>
      </c>
      <c r="Y422">
        <v>0</v>
      </c>
      <c r="Z422">
        <v>0.53074030000000005</v>
      </c>
      <c r="AA422">
        <v>19.956109999999999</v>
      </c>
      <c r="AB422">
        <v>0</v>
      </c>
      <c r="AC422">
        <v>0</v>
      </c>
      <c r="AD422">
        <v>0.52914819999999996</v>
      </c>
      <c r="AE422">
        <v>19.921949999999999</v>
      </c>
      <c r="AF422">
        <v>0</v>
      </c>
      <c r="AG422">
        <v>0</v>
      </c>
      <c r="AH422">
        <v>0.52767330000000001</v>
      </c>
      <c r="AI422">
        <v>19.425249999999998</v>
      </c>
      <c r="AJ422">
        <v>0</v>
      </c>
      <c r="AK422">
        <v>0</v>
      </c>
      <c r="AL422">
        <v>0.5260667</v>
      </c>
      <c r="AM422">
        <v>18.803260000000002</v>
      </c>
      <c r="AN422">
        <v>0</v>
      </c>
      <c r="AO422">
        <v>0</v>
      </c>
      <c r="AP422">
        <v>0.52451999999999999</v>
      </c>
      <c r="AQ422">
        <v>18.609960000000001</v>
      </c>
      <c r="AR422">
        <v>0</v>
      </c>
      <c r="AS422">
        <v>0</v>
      </c>
      <c r="AT422">
        <v>0.52293710000000004</v>
      </c>
      <c r="AU422">
        <v>18.95166</v>
      </c>
      <c r="AV422">
        <v>0</v>
      </c>
      <c r="AW422">
        <v>0</v>
      </c>
      <c r="AX422">
        <v>0.52133969999999996</v>
      </c>
      <c r="AY422">
        <v>19.664529999999999</v>
      </c>
      <c r="AZ422">
        <v>0</v>
      </c>
      <c r="BA422">
        <v>0</v>
      </c>
      <c r="BB422">
        <v>0.51973250000000004</v>
      </c>
      <c r="BC422">
        <v>20.564599999999999</v>
      </c>
      <c r="BD422">
        <v>0</v>
      </c>
      <c r="BE422">
        <v>0</v>
      </c>
      <c r="BF422">
        <v>0.51809870000000002</v>
      </c>
      <c r="BG422">
        <v>21.118169999999999</v>
      </c>
      <c r="BH422">
        <v>0</v>
      </c>
      <c r="BI422">
        <v>0</v>
      </c>
      <c r="BJ422">
        <v>0.51648910000000003</v>
      </c>
      <c r="BK422">
        <v>21.116569999999999</v>
      </c>
      <c r="BL422">
        <v>0</v>
      </c>
      <c r="BM422">
        <v>0</v>
      </c>
      <c r="BN422">
        <v>0.51486540000000003</v>
      </c>
      <c r="BO422">
        <v>20.650829999999999</v>
      </c>
      <c r="BP422">
        <v>0</v>
      </c>
      <c r="BQ422">
        <v>0</v>
      </c>
      <c r="BR422">
        <v>0.51327089999999997</v>
      </c>
      <c r="BS422">
        <v>19.98828</v>
      </c>
      <c r="BT422">
        <v>0</v>
      </c>
      <c r="BU422">
        <v>0</v>
      </c>
      <c r="BV422">
        <v>0.51172819999999997</v>
      </c>
      <c r="BW422">
        <v>19.573090000000001</v>
      </c>
      <c r="BX422">
        <v>0</v>
      </c>
      <c r="BY422">
        <v>0</v>
      </c>
      <c r="BZ422">
        <v>0.5101502</v>
      </c>
      <c r="CA422">
        <v>19.393350000000002</v>
      </c>
      <c r="CB422">
        <v>0</v>
      </c>
      <c r="CC422">
        <v>0</v>
      </c>
      <c r="CD422">
        <v>0.50858340000000002</v>
      </c>
      <c r="CE422">
        <v>19.63419</v>
      </c>
      <c r="CF422">
        <v>0</v>
      </c>
      <c r="CG422">
        <v>0</v>
      </c>
      <c r="CH422">
        <v>0.50705219999999995</v>
      </c>
      <c r="CI422">
        <v>19.859079999999999</v>
      </c>
      <c r="CJ422">
        <v>5.8777230000000002E-38</v>
      </c>
      <c r="CK422">
        <v>2.9618369999999998E-35</v>
      </c>
      <c r="CL422">
        <v>0.50554410000000005</v>
      </c>
      <c r="CM422">
        <v>19.932559999999999</v>
      </c>
      <c r="CN422">
        <v>1.3939479999999999E-30</v>
      </c>
      <c r="CO422">
        <v>5.6821150000000004E-28</v>
      </c>
      <c r="CP422">
        <v>0.50402749999999996</v>
      </c>
      <c r="CQ422">
        <v>19.732309999999998</v>
      </c>
      <c r="CR422" s="1">
        <v>1.9671539999999999E-24</v>
      </c>
      <c r="CS422" s="1">
        <v>9.9673529999999992E-22</v>
      </c>
      <c r="CT422">
        <v>0.50260280000000002</v>
      </c>
      <c r="CU422">
        <v>19.307359999999999</v>
      </c>
      <c r="CV422" s="1">
        <v>1.5635720000000001E-18</v>
      </c>
      <c r="CW422" s="1">
        <v>6.2142450000000003E-16</v>
      </c>
      <c r="CX422">
        <v>0.50120900000000002</v>
      </c>
      <c r="CY422">
        <v>18.76482</v>
      </c>
      <c r="CZ422" s="1">
        <v>1.7776720000000001E-14</v>
      </c>
      <c r="DA422" s="1">
        <v>6.8181720000000002E-12</v>
      </c>
      <c r="DB422">
        <v>0.49986079999999999</v>
      </c>
      <c r="DC422">
        <v>18.616389999999999</v>
      </c>
      <c r="DD422" s="1">
        <v>2.4886469999999999E-11</v>
      </c>
      <c r="DE422" s="1">
        <v>9.6738539999999993E-9</v>
      </c>
      <c r="DF422">
        <v>0.49853550000000002</v>
      </c>
      <c r="DG422">
        <v>18.573910000000001</v>
      </c>
      <c r="DH422" s="1">
        <v>8.8882710000000003E-9</v>
      </c>
      <c r="DI422" s="1">
        <v>3.5410020000000001E-6</v>
      </c>
      <c r="DJ422">
        <v>0.49727070000000001</v>
      </c>
      <c r="DK422">
        <v>18.869289999999999</v>
      </c>
      <c r="DL422" s="1">
        <v>1.135524E-6</v>
      </c>
      <c r="DM422" s="1">
        <v>4.643397E-4</v>
      </c>
      <c r="DN422">
        <v>0.49599959999999998</v>
      </c>
      <c r="DO422">
        <v>19.240010000000002</v>
      </c>
      <c r="DP422" s="1">
        <v>6.3225180000000004E-5</v>
      </c>
      <c r="DQ422" s="1">
        <v>2.6559019999999999E-2</v>
      </c>
      <c r="DR422">
        <v>0.49479319999999999</v>
      </c>
      <c r="DS422">
        <v>19.461829999999999</v>
      </c>
      <c r="DT422" s="1">
        <v>1.754935E-3</v>
      </c>
      <c r="DU422" s="1">
        <v>0.75802740000000002</v>
      </c>
      <c r="DV422">
        <v>0.49371219999999999</v>
      </c>
      <c r="DW422">
        <v>19.321829999999999</v>
      </c>
      <c r="DX422" s="1">
        <v>2.6878139999999998E-2</v>
      </c>
      <c r="DY422" s="1">
        <v>11.914289999999999</v>
      </c>
      <c r="DZ422">
        <v>0.49268390000000001</v>
      </c>
      <c r="EA422">
        <v>18.9053</v>
      </c>
      <c r="EB422" s="1">
        <v>0.2451681</v>
      </c>
      <c r="EC422">
        <v>111.47969999999999</v>
      </c>
      <c r="ED422">
        <v>0.49163509999999999</v>
      </c>
      <c r="EE422">
        <v>18.47634</v>
      </c>
      <c r="EF422" s="1">
        <v>1.421314</v>
      </c>
      <c r="EG422">
        <v>662.23130000000003</v>
      </c>
      <c r="EH422">
        <v>0.49055579999999999</v>
      </c>
      <c r="EI422">
        <v>18.54419</v>
      </c>
      <c r="EJ422" s="1">
        <v>5.5275119999999998</v>
      </c>
      <c r="EK422">
        <v>2636.4940000000001</v>
      </c>
      <c r="EL422">
        <v>0.4894444</v>
      </c>
      <c r="EM422">
        <v>18.929120000000001</v>
      </c>
      <c r="EN422">
        <v>15.12116</v>
      </c>
      <c r="EO422">
        <v>7374.7240000000002</v>
      </c>
      <c r="EP422">
        <v>0.4882919</v>
      </c>
      <c r="EQ422">
        <v>19.719560000000001</v>
      </c>
      <c r="ER422">
        <v>30.325330000000001</v>
      </c>
      <c r="ES422">
        <v>15101.36</v>
      </c>
      <c r="ET422">
        <v>0.48711330000000003</v>
      </c>
      <c r="EU422">
        <v>20.6921</v>
      </c>
      <c r="EV422">
        <v>46.105910000000002</v>
      </c>
      <c r="EW422">
        <v>23422.01</v>
      </c>
      <c r="EX422">
        <v>0.485846</v>
      </c>
      <c r="EY422">
        <v>21.270189999999999</v>
      </c>
      <c r="EZ422">
        <v>54.821249999999999</v>
      </c>
      <c r="FA422">
        <v>28378.78</v>
      </c>
      <c r="FB422">
        <v>0.48461749999999998</v>
      </c>
      <c r="FC422">
        <v>21.196809999999999</v>
      </c>
      <c r="FD422">
        <v>52.416620000000002</v>
      </c>
      <c r="FE422">
        <v>27613.75</v>
      </c>
      <c r="FF422">
        <v>0.4833809</v>
      </c>
      <c r="FG422">
        <v>20.674910000000001</v>
      </c>
      <c r="FH422">
        <v>41.375579999999999</v>
      </c>
      <c r="FI422">
        <v>22155.25</v>
      </c>
      <c r="FJ422">
        <v>0.48205160000000002</v>
      </c>
      <c r="FK422">
        <v>19.984200000000001</v>
      </c>
      <c r="FL422">
        <v>27.664840000000002</v>
      </c>
      <c r="FM422">
        <v>15034.45</v>
      </c>
      <c r="FN422">
        <v>0.48066219999999998</v>
      </c>
      <c r="FO422">
        <v>19.700959999999998</v>
      </c>
      <c r="FP422">
        <v>16.040880000000001</v>
      </c>
      <c r="FQ422">
        <v>8836.8870000000006</v>
      </c>
      <c r="FR422">
        <v>0.47917369999999998</v>
      </c>
      <c r="FS422">
        <v>19.883610000000001</v>
      </c>
      <c r="FT422">
        <v>8.2552990000000008</v>
      </c>
      <c r="FU422">
        <v>4603.433</v>
      </c>
      <c r="FV422">
        <v>0.47760960000000002</v>
      </c>
      <c r="FW422">
        <v>20.455690000000001</v>
      </c>
      <c r="FX422">
        <v>3.8597600000000001</v>
      </c>
      <c r="FY422">
        <v>2174.5520000000001</v>
      </c>
      <c r="FZ422">
        <v>0.4758887</v>
      </c>
      <c r="GA422">
        <v>21.263310000000001</v>
      </c>
      <c r="GB422">
        <v>1.6804589999999999</v>
      </c>
      <c r="GC422">
        <v>954.77859999999998</v>
      </c>
      <c r="GD422">
        <v>0.47412090000000001</v>
      </c>
      <c r="GE422">
        <v>21.661470000000001</v>
      </c>
      <c r="GF422">
        <v>0.70290459999999999</v>
      </c>
      <c r="GG422">
        <v>401.6481</v>
      </c>
      <c r="GH422">
        <v>0.47222789999999998</v>
      </c>
      <c r="GI422">
        <v>21.516629999999999</v>
      </c>
      <c r="GJ422">
        <v>0.29534850000000001</v>
      </c>
      <c r="GK422">
        <v>168.8518</v>
      </c>
      <c r="GL422">
        <v>0.47025929999999999</v>
      </c>
      <c r="GM422">
        <v>20.939399999999999</v>
      </c>
      <c r="GN422">
        <v>0.1346146</v>
      </c>
      <c r="GO422">
        <v>76.346050000000005</v>
      </c>
      <c r="GP422">
        <v>0.46826060000000003</v>
      </c>
      <c r="GQ422">
        <v>20.154389999999999</v>
      </c>
      <c r="GR422">
        <v>7.2987440000000001E-2</v>
      </c>
      <c r="GS422">
        <v>40.72081</v>
      </c>
      <c r="GT422">
        <v>0.46606300000000001</v>
      </c>
      <c r="GU422">
        <v>19.447569999999999</v>
      </c>
      <c r="GV422">
        <v>4.9259450000000003E-2</v>
      </c>
      <c r="GW422">
        <v>27.0214</v>
      </c>
      <c r="GX422">
        <v>0.46391339999999998</v>
      </c>
      <c r="GY422">
        <v>19.280850000000001</v>
      </c>
      <c r="GZ422">
        <v>3.9512690000000003E-2</v>
      </c>
      <c r="HA422">
        <v>21.461189999999998</v>
      </c>
      <c r="HB422">
        <v>0.4618081</v>
      </c>
      <c r="HC422">
        <v>19.37707</v>
      </c>
      <c r="HD422" s="1">
        <v>3.4910999999999998E-2</v>
      </c>
      <c r="HE422">
        <v>18.891850000000002</v>
      </c>
      <c r="HF422">
        <v>0.45964159999999998</v>
      </c>
      <c r="HG422">
        <v>19.680119999999999</v>
      </c>
      <c r="HH422" s="1">
        <v>3.231912E-2</v>
      </c>
      <c r="HI422">
        <v>17.487120000000001</v>
      </c>
      <c r="HJ422">
        <v>0.4572813</v>
      </c>
      <c r="HK422">
        <v>19.786149999999999</v>
      </c>
      <c r="HL422" s="1">
        <v>3.066988E-2</v>
      </c>
      <c r="HM422">
        <v>16.617999999999999</v>
      </c>
      <c r="HN422">
        <v>0.45479069999999999</v>
      </c>
      <c r="HO422">
        <v>19.632249999999999</v>
      </c>
      <c r="HP422" s="1">
        <v>2.969602E-2</v>
      </c>
      <c r="HQ422">
        <v>16.121400000000001</v>
      </c>
      <c r="HR422">
        <v>0.45226519999999998</v>
      </c>
      <c r="HS422">
        <v>19.138259999999999</v>
      </c>
      <c r="HT422" s="1">
        <v>2.9326390000000001E-2</v>
      </c>
      <c r="HU422">
        <v>15.954219999999999</v>
      </c>
      <c r="HV422">
        <v>0.44956590000000002</v>
      </c>
      <c r="HW422">
        <v>18.389859999999999</v>
      </c>
      <c r="HX422" s="1">
        <v>2.934879E-2</v>
      </c>
      <c r="HY422">
        <v>16.016770000000001</v>
      </c>
      <c r="HZ422">
        <v>0.4468434</v>
      </c>
      <c r="IA422">
        <v>17.745570000000001</v>
      </c>
      <c r="IB422" s="1">
        <v>2.9495710000000001E-2</v>
      </c>
      <c r="IC422">
        <v>16.163270000000001</v>
      </c>
      <c r="ID422">
        <v>0.44430910000000001</v>
      </c>
      <c r="IE422">
        <v>17.53265</v>
      </c>
      <c r="IF422" s="1">
        <v>2.952339E-2</v>
      </c>
      <c r="IG422" s="1">
        <v>16.25085</v>
      </c>
      <c r="IH422">
        <v>0.44207639999999998</v>
      </c>
      <c r="II422">
        <v>17.53633</v>
      </c>
      <c r="IJ422" s="1">
        <v>2.9026119999999999E-2</v>
      </c>
      <c r="IK422">
        <v>16.054200000000002</v>
      </c>
      <c r="IL422">
        <v>0.44013269999999999</v>
      </c>
      <c r="IM422">
        <v>17.81033</v>
      </c>
      <c r="IN422" s="1">
        <v>2.7952810000000002E-2</v>
      </c>
      <c r="IO422" s="1">
        <v>15.53462</v>
      </c>
      <c r="IP422">
        <v>0.43841950000000002</v>
      </c>
      <c r="IQ422">
        <v>17.8216</v>
      </c>
      <c r="IR422" s="1">
        <v>2.6500260000000001E-2</v>
      </c>
      <c r="IS422" s="1">
        <v>14.7942</v>
      </c>
      <c r="IT422">
        <v>0.43695250000000002</v>
      </c>
      <c r="IU422">
        <v>17.585429999999999</v>
      </c>
      <c r="IV422" s="1">
        <v>2.478356E-2</v>
      </c>
      <c r="IW422" s="1">
        <v>13.895580000000001</v>
      </c>
      <c r="IX422">
        <v>0.43563200000000002</v>
      </c>
      <c r="IY422">
        <v>17.090150000000001</v>
      </c>
      <c r="IZ422" s="1">
        <v>2.297049E-2</v>
      </c>
      <c r="JA422" s="1">
        <v>12.928850000000001</v>
      </c>
      <c r="JB422">
        <v>0.43439620000000001</v>
      </c>
      <c r="JC422">
        <v>16.47063</v>
      </c>
      <c r="JD422" s="1">
        <v>2.118105E-2</v>
      </c>
      <c r="JE422" s="1">
        <v>11.96763</v>
      </c>
      <c r="JF422">
        <v>0.43310880000000002</v>
      </c>
      <c r="JG422">
        <v>16.363959999999999</v>
      </c>
      <c r="JH422" s="1">
        <v>1.948561E-2</v>
      </c>
      <c r="JI422" s="1">
        <v>11.057309999999999</v>
      </c>
      <c r="JJ422">
        <v>0.43162869999999998</v>
      </c>
      <c r="JK422">
        <v>16.521879999999999</v>
      </c>
      <c r="JL422" s="1">
        <v>1.7855610000000001E-2</v>
      </c>
      <c r="JM422" s="1">
        <v>10.187580000000001</v>
      </c>
      <c r="JN422">
        <v>0.43032189999999998</v>
      </c>
      <c r="JO422">
        <v>16.905850000000001</v>
      </c>
      <c r="JP422" s="1">
        <v>1.6290430000000002E-2</v>
      </c>
      <c r="JQ422" s="1">
        <v>9.3439870000000003</v>
      </c>
      <c r="JR422">
        <v>0.4287801</v>
      </c>
      <c r="JS422">
        <v>17.47392</v>
      </c>
      <c r="JT422" s="1">
        <v>1.481113E-2</v>
      </c>
      <c r="JU422" s="1">
        <v>8.5481850000000001</v>
      </c>
      <c r="JV422">
        <v>0.42724259999999997</v>
      </c>
      <c r="JW422">
        <v>17.712129999999998</v>
      </c>
      <c r="JX422" s="1">
        <v>1.3480829999999999E-2</v>
      </c>
      <c r="JY422" s="1">
        <v>7.8237360000000002</v>
      </c>
      <c r="JZ422">
        <v>0.42574390000000001</v>
      </c>
      <c r="KA422">
        <v>17.493670000000002</v>
      </c>
      <c r="KB422" s="1">
        <v>1.2299869999999999E-2</v>
      </c>
      <c r="KC422" s="1">
        <v>7.1785569999999996</v>
      </c>
      <c r="KD422">
        <v>0.42413919999999999</v>
      </c>
      <c r="KE422">
        <v>16.9937</v>
      </c>
      <c r="KF422" s="1">
        <v>1.122398E-2</v>
      </c>
      <c r="KG422" s="1">
        <v>6.5901370000000004</v>
      </c>
      <c r="KH422">
        <v>0.42305930000000003</v>
      </c>
      <c r="KI422">
        <v>16.446010000000001</v>
      </c>
      <c r="KJ422" s="1">
        <v>1.0276240000000001E-2</v>
      </c>
      <c r="KK422" s="1">
        <v>6.0640669999999997</v>
      </c>
      <c r="KL422">
        <v>0.42191990000000001</v>
      </c>
      <c r="KM422">
        <v>16.522749999999998</v>
      </c>
      <c r="KN422" s="1">
        <v>9.410613E-3</v>
      </c>
      <c r="KO422" s="1">
        <v>5.5834950000000001</v>
      </c>
      <c r="KP422">
        <v>0.42047430000000002</v>
      </c>
      <c r="KQ422">
        <v>17.022729999999999</v>
      </c>
      <c r="KR422" s="1">
        <v>8.6144499999999992E-3</v>
      </c>
      <c r="KS422" s="1">
        <v>5.1431829999999996</v>
      </c>
      <c r="KT422">
        <v>0.4199</v>
      </c>
      <c r="KU422">
        <v>17.938870000000001</v>
      </c>
      <c r="KV422" s="1">
        <v>7.9019629999999997E-3</v>
      </c>
      <c r="KW422" s="1">
        <v>4.7383639999999998</v>
      </c>
      <c r="KX422">
        <v>0.4202457</v>
      </c>
      <c r="KY422">
        <v>18.766919999999999</v>
      </c>
      <c r="KZ422" s="1">
        <v>7.2196090000000001E-3</v>
      </c>
      <c r="LA422" s="1">
        <v>4.3424990000000001</v>
      </c>
      <c r="LB422">
        <v>0.42048089999999999</v>
      </c>
      <c r="LC422">
        <v>18.938199999999998</v>
      </c>
      <c r="LD422" s="1">
        <v>6.579639E-3</v>
      </c>
      <c r="LE422" s="1">
        <v>3.9693000000000001</v>
      </c>
      <c r="LF422">
        <v>0.42092829999999998</v>
      </c>
      <c r="LG422">
        <v>18.612120000000001</v>
      </c>
      <c r="LH422" s="1">
        <v>6.0291759999999998E-3</v>
      </c>
      <c r="LI422" s="1">
        <v>3.6461199999999998</v>
      </c>
      <c r="LJ422">
        <v>0.42150710000000002</v>
      </c>
      <c r="LK422">
        <v>17.95534</v>
      </c>
      <c r="LL422" s="1">
        <v>5.5265310000000003E-3</v>
      </c>
      <c r="LM422" s="1">
        <v>3.351871</v>
      </c>
      <c r="LN422">
        <v>0.422236</v>
      </c>
      <c r="LO422">
        <v>17.35943</v>
      </c>
      <c r="LP422" s="1">
        <v>5.0568979999999998E-3</v>
      </c>
      <c r="LQ422" s="1">
        <v>3.0766079999999998</v>
      </c>
      <c r="LR422">
        <v>0.42309590000000002</v>
      </c>
      <c r="LS422">
        <v>17.55959</v>
      </c>
      <c r="LT422" s="1">
        <v>4.6081469999999999E-3</v>
      </c>
      <c r="LU422" s="1">
        <v>2.812989</v>
      </c>
      <c r="LV422">
        <v>0.42401919999999999</v>
      </c>
      <c r="LW422">
        <v>18.200679999999998</v>
      </c>
      <c r="LX422" s="1">
        <v>4.1666940000000003E-3</v>
      </c>
      <c r="LY422" s="1">
        <v>2.5527579999999999</v>
      </c>
      <c r="LZ422">
        <v>0.4249096</v>
      </c>
      <c r="MA422">
        <v>19.269960000000001</v>
      </c>
      <c r="MB422" s="1">
        <v>3.7344190000000001E-3</v>
      </c>
      <c r="MC422" s="1">
        <v>2.297409</v>
      </c>
      <c r="MD422">
        <v>0.42629850000000002</v>
      </c>
      <c r="ME422">
        <v>20.244700000000002</v>
      </c>
      <c r="MF422" s="1">
        <v>3.3106899999999998E-3</v>
      </c>
      <c r="MG422" s="1">
        <v>2.0444079999999998</v>
      </c>
      <c r="MH422">
        <v>0.4280467</v>
      </c>
      <c r="MI422">
        <v>20.606580000000001</v>
      </c>
      <c r="MJ422" s="1">
        <v>2.8975540000000001E-3</v>
      </c>
      <c r="MK422" s="1">
        <v>1.79562</v>
      </c>
      <c r="ML422">
        <v>0.4298767</v>
      </c>
      <c r="MM422">
        <v>20.303419999999999</v>
      </c>
      <c r="MN422" s="1">
        <v>2.4954159999999999E-3</v>
      </c>
      <c r="MO422" s="1">
        <v>1.552603</v>
      </c>
      <c r="MP422">
        <v>0.43163699999999999</v>
      </c>
      <c r="MQ422">
        <v>19.63918</v>
      </c>
      <c r="MR422" s="1">
        <v>2.1170260000000002E-3</v>
      </c>
      <c r="MS422" s="1">
        <v>1.322667</v>
      </c>
      <c r="MT422">
        <v>0.43362319999999999</v>
      </c>
      <c r="MU422">
        <v>19.000879999999999</v>
      </c>
      <c r="MV422" s="1">
        <v>1.7753020000000001E-3</v>
      </c>
      <c r="MW422" s="1">
        <v>1.112865</v>
      </c>
      <c r="MX422">
        <v>0.43598100000000001</v>
      </c>
      <c r="MY422">
        <v>19.062169999999998</v>
      </c>
      <c r="MZ422" s="1">
        <v>1.4796220000000001E-3</v>
      </c>
      <c r="NA422" s="1">
        <v>0.92990059999999997</v>
      </c>
      <c r="NB422">
        <v>0.43904080000000001</v>
      </c>
      <c r="NC422">
        <v>19.144770000000001</v>
      </c>
      <c r="ND422" s="1">
        <v>1.2345800000000001E-3</v>
      </c>
      <c r="NE422" s="1">
        <v>0.77559319999999998</v>
      </c>
      <c r="NF422">
        <v>0.4424246</v>
      </c>
      <c r="NG422">
        <v>19.937059999999999</v>
      </c>
      <c r="NH422" s="1">
        <v>1.042196E-3</v>
      </c>
      <c r="NI422" s="1">
        <v>0.65352429999999995</v>
      </c>
      <c r="NJ422">
        <v>0.44575619999999999</v>
      </c>
      <c r="NK422">
        <v>20.63542</v>
      </c>
      <c r="NL422" s="1">
        <v>8.952319E-4</v>
      </c>
      <c r="NM422" s="1">
        <v>0.55998550000000002</v>
      </c>
      <c r="NN422">
        <v>0.4489493</v>
      </c>
      <c r="NO422">
        <v>21.095770000000002</v>
      </c>
      <c r="NP422" s="1">
        <v>7.8437440000000004E-4</v>
      </c>
      <c r="NQ422" s="1">
        <v>0.48949900000000002</v>
      </c>
      <c r="NR422">
        <v>0.45198450000000001</v>
      </c>
      <c r="NS422">
        <v>21.051290000000002</v>
      </c>
      <c r="NT422" s="1">
        <v>6.991772E-4</v>
      </c>
      <c r="NU422" s="1">
        <v>0.43558999999999998</v>
      </c>
      <c r="NV422">
        <v>0.45623180000000002</v>
      </c>
      <c r="NW422">
        <v>20.502140000000001</v>
      </c>
      <c r="NX422" s="1">
        <v>6.3278870000000004E-4</v>
      </c>
      <c r="NY422" s="1">
        <v>0.39287430000000001</v>
      </c>
      <c r="NZ422">
        <v>0.4595031</v>
      </c>
      <c r="OA422">
        <v>19.96564</v>
      </c>
      <c r="OB422" s="1">
        <v>5.787368E-4</v>
      </c>
      <c r="OC422" s="1">
        <v>0.35833280000000001</v>
      </c>
      <c r="OD422">
        <v>0.46268930000000003</v>
      </c>
      <c r="OE422">
        <v>20.17557</v>
      </c>
      <c r="OF422" s="1">
        <v>5.3390139999999996E-4</v>
      </c>
      <c r="OG422" s="1">
        <v>0.32948919999999998</v>
      </c>
      <c r="OH422">
        <v>0.46571400000000002</v>
      </c>
      <c r="OI422">
        <v>21.014389999999999</v>
      </c>
      <c r="OJ422" s="1">
        <v>4.9527299999999996E-4</v>
      </c>
      <c r="OK422" s="1">
        <v>0.30460739999999997</v>
      </c>
    </row>
    <row r="423" spans="1:401" x14ac:dyDescent="0.35">
      <c r="A423">
        <v>432</v>
      </c>
      <c r="B423" t="s">
        <v>4</v>
      </c>
      <c r="C423" t="s">
        <v>364</v>
      </c>
      <c r="D423" t="s">
        <v>430</v>
      </c>
      <c r="E423">
        <v>868.24109999999996</v>
      </c>
      <c r="F423">
        <v>0.63615080000000002</v>
      </c>
      <c r="G423">
        <v>17.406490000000002</v>
      </c>
      <c r="H423">
        <v>0</v>
      </c>
      <c r="I423">
        <v>0</v>
      </c>
      <c r="J423">
        <v>0.6326505</v>
      </c>
      <c r="K423">
        <v>17.463270000000001</v>
      </c>
      <c r="L423">
        <v>0</v>
      </c>
      <c r="M423">
        <v>0</v>
      </c>
      <c r="N423">
        <v>0.62959710000000002</v>
      </c>
      <c r="O423">
        <v>17.834009999999999</v>
      </c>
      <c r="P423">
        <v>0</v>
      </c>
      <c r="Q423">
        <v>0</v>
      </c>
      <c r="R423">
        <v>0.62652419999999998</v>
      </c>
      <c r="S423">
        <v>18.523510000000002</v>
      </c>
      <c r="T423">
        <v>0</v>
      </c>
      <c r="U423">
        <v>0</v>
      </c>
      <c r="V423">
        <v>0.62340810000000002</v>
      </c>
      <c r="W423">
        <v>19.351389999999999</v>
      </c>
      <c r="X423">
        <v>0</v>
      </c>
      <c r="Y423">
        <v>0</v>
      </c>
      <c r="Z423">
        <v>0.62029570000000001</v>
      </c>
      <c r="AA423">
        <v>19.908829999999998</v>
      </c>
      <c r="AB423">
        <v>0</v>
      </c>
      <c r="AC423">
        <v>0</v>
      </c>
      <c r="AD423">
        <v>0.61725280000000005</v>
      </c>
      <c r="AE423">
        <v>19.921880000000002</v>
      </c>
      <c r="AF423">
        <v>0</v>
      </c>
      <c r="AG423">
        <v>0</v>
      </c>
      <c r="AH423">
        <v>0.61438919999999997</v>
      </c>
      <c r="AI423">
        <v>19.461549999999999</v>
      </c>
      <c r="AJ423">
        <v>0</v>
      </c>
      <c r="AK423">
        <v>0</v>
      </c>
      <c r="AL423">
        <v>0.61143309999999995</v>
      </c>
      <c r="AM423">
        <v>18.853539999999999</v>
      </c>
      <c r="AN423">
        <v>0</v>
      </c>
      <c r="AO423">
        <v>0</v>
      </c>
      <c r="AP423">
        <v>0.60855999999999999</v>
      </c>
      <c r="AQ423">
        <v>18.646059999999999</v>
      </c>
      <c r="AR423">
        <v>0</v>
      </c>
      <c r="AS423">
        <v>0</v>
      </c>
      <c r="AT423">
        <v>0.60564770000000001</v>
      </c>
      <c r="AU423">
        <v>18.93505</v>
      </c>
      <c r="AV423">
        <v>0</v>
      </c>
      <c r="AW423">
        <v>0</v>
      </c>
      <c r="AX423">
        <v>0.60277800000000004</v>
      </c>
      <c r="AY423">
        <v>19.604610000000001</v>
      </c>
      <c r="AZ423">
        <v>0</v>
      </c>
      <c r="BA423">
        <v>0</v>
      </c>
      <c r="BB423">
        <v>0.59987179999999996</v>
      </c>
      <c r="BC423">
        <v>20.489409999999999</v>
      </c>
      <c r="BD423">
        <v>0</v>
      </c>
      <c r="BE423">
        <v>0</v>
      </c>
      <c r="BF423">
        <v>0.59692769999999995</v>
      </c>
      <c r="BG423">
        <v>21.061959999999999</v>
      </c>
      <c r="BH423">
        <v>0</v>
      </c>
      <c r="BI423">
        <v>0</v>
      </c>
      <c r="BJ423">
        <v>0.59405730000000001</v>
      </c>
      <c r="BK423">
        <v>21.114460000000001</v>
      </c>
      <c r="BL423">
        <v>0</v>
      </c>
      <c r="BM423">
        <v>0</v>
      </c>
      <c r="BN423">
        <v>0.59116290000000005</v>
      </c>
      <c r="BO423">
        <v>20.69333</v>
      </c>
      <c r="BP423">
        <v>0</v>
      </c>
      <c r="BQ423">
        <v>0</v>
      </c>
      <c r="BR423">
        <v>0.58831979999999995</v>
      </c>
      <c r="BS423">
        <v>20.053080000000001</v>
      </c>
      <c r="BT423">
        <v>0</v>
      </c>
      <c r="BU423">
        <v>0</v>
      </c>
      <c r="BV423">
        <v>0.58555270000000004</v>
      </c>
      <c r="BW423">
        <v>19.62453</v>
      </c>
      <c r="BX423">
        <v>0</v>
      </c>
      <c r="BY423">
        <v>0</v>
      </c>
      <c r="BZ423">
        <v>0.58277060000000003</v>
      </c>
      <c r="CA423">
        <v>19.396450000000002</v>
      </c>
      <c r="CB423">
        <v>0</v>
      </c>
      <c r="CC423">
        <v>0</v>
      </c>
      <c r="CD423">
        <v>0.58003749999999998</v>
      </c>
      <c r="CE423">
        <v>19.613209999999999</v>
      </c>
      <c r="CF423">
        <v>0</v>
      </c>
      <c r="CG423">
        <v>0</v>
      </c>
      <c r="CH423">
        <v>0.57734439999999998</v>
      </c>
      <c r="CI423">
        <v>19.821760000000001</v>
      </c>
      <c r="CJ423">
        <v>0</v>
      </c>
      <c r="CK423">
        <v>4.6071960000000001E-36</v>
      </c>
      <c r="CL423">
        <v>0.57468180000000002</v>
      </c>
      <c r="CM423">
        <v>19.91459</v>
      </c>
      <c r="CN423">
        <v>3.227367E-31</v>
      </c>
      <c r="CO423">
        <v>1.1965420000000001E-28</v>
      </c>
      <c r="CP423">
        <v>0.57204750000000004</v>
      </c>
      <c r="CQ423">
        <v>19.73751</v>
      </c>
      <c r="CR423" s="1">
        <v>4.8807029999999996E-25</v>
      </c>
      <c r="CS423" s="1">
        <v>2.031973E-22</v>
      </c>
      <c r="CT423">
        <v>0.56950840000000003</v>
      </c>
      <c r="CU423">
        <v>19.345359999999999</v>
      </c>
      <c r="CV423" s="1">
        <v>5.3756170000000001E-19</v>
      </c>
      <c r="CW423" s="1">
        <v>1.828374E-16</v>
      </c>
      <c r="CX423">
        <v>0.56708879999999995</v>
      </c>
      <c r="CY423">
        <v>18.81439</v>
      </c>
      <c r="CZ423" s="1">
        <v>7.6374309999999998E-15</v>
      </c>
      <c r="DA423" s="1">
        <v>2.5719990000000002E-12</v>
      </c>
      <c r="DB423">
        <v>0.564689</v>
      </c>
      <c r="DC423">
        <v>18.645130000000002</v>
      </c>
      <c r="DD423" s="1">
        <v>1.2227659999999999E-11</v>
      </c>
      <c r="DE423" s="1">
        <v>4.2086209999999998E-9</v>
      </c>
      <c r="DF423">
        <v>0.56238750000000004</v>
      </c>
      <c r="DG423">
        <v>18.565999999999999</v>
      </c>
      <c r="DH423" s="1">
        <v>4.8311589999999998E-9</v>
      </c>
      <c r="DI423" s="1">
        <v>1.7085930000000001E-6</v>
      </c>
      <c r="DJ423">
        <v>0.56015009999999998</v>
      </c>
      <c r="DK423">
        <v>18.842849999999999</v>
      </c>
      <c r="DL423" s="1">
        <v>6.7192579999999997E-7</v>
      </c>
      <c r="DM423" s="1">
        <v>2.438648E-4</v>
      </c>
      <c r="DN423">
        <v>0.55798289999999995</v>
      </c>
      <c r="DO423">
        <v>19.195969999999999</v>
      </c>
      <c r="DP423" s="1">
        <v>4.0281070000000001E-5</v>
      </c>
      <c r="DQ423" s="1">
        <v>1.499021E-2</v>
      </c>
      <c r="DR423">
        <v>0.55584809999999996</v>
      </c>
      <c r="DS423">
        <v>19.437049999999999</v>
      </c>
      <c r="DT423" s="1">
        <v>1.19465E-3</v>
      </c>
      <c r="DU423" s="1">
        <v>0.45586929999999998</v>
      </c>
      <c r="DV423">
        <v>0.55393099999999995</v>
      </c>
      <c r="DW423">
        <v>19.321940000000001</v>
      </c>
      <c r="DX423" s="1">
        <v>1.9436970000000001E-2</v>
      </c>
      <c r="DY423" s="1">
        <v>7.5845770000000003</v>
      </c>
      <c r="DZ423">
        <v>0.55205599999999999</v>
      </c>
      <c r="EA423">
        <v>18.939360000000001</v>
      </c>
      <c r="EB423" s="1">
        <v>0.18740689999999999</v>
      </c>
      <c r="EC423" s="1">
        <v>74.71857</v>
      </c>
      <c r="ED423">
        <v>0.55015000000000003</v>
      </c>
      <c r="EE423">
        <v>18.516210000000001</v>
      </c>
      <c r="EF423" s="1">
        <v>1.1434329999999999</v>
      </c>
      <c r="EG423">
        <v>465.16199999999998</v>
      </c>
      <c r="EH423">
        <v>0.54824910000000004</v>
      </c>
      <c r="EI423">
        <v>18.568819999999999</v>
      </c>
      <c r="EJ423">
        <v>4.6620280000000003</v>
      </c>
      <c r="EK423">
        <v>1932.981</v>
      </c>
      <c r="EL423">
        <v>0.54627049999999999</v>
      </c>
      <c r="EM423">
        <v>18.902889999999999</v>
      </c>
      <c r="EN423">
        <v>13.321440000000001</v>
      </c>
      <c r="EO423">
        <v>5622.6989999999996</v>
      </c>
      <c r="EP423">
        <v>0.54427159999999997</v>
      </c>
      <c r="EQ423">
        <v>19.648330000000001</v>
      </c>
      <c r="ER423">
        <v>27.817129999999999</v>
      </c>
      <c r="ES423">
        <v>11934.78</v>
      </c>
      <c r="ET423">
        <v>0.54221249999999999</v>
      </c>
      <c r="EU423">
        <v>20.608470000000001</v>
      </c>
      <c r="EV423">
        <v>43.909129999999998</v>
      </c>
      <c r="EW423">
        <v>19134.37</v>
      </c>
      <c r="EX423">
        <v>0.54003820000000002</v>
      </c>
      <c r="EY423">
        <v>21.218399999999999</v>
      </c>
      <c r="EZ423">
        <v>54.052819999999997</v>
      </c>
      <c r="FA423">
        <v>23900.47</v>
      </c>
      <c r="FB423">
        <v>0.53788610000000003</v>
      </c>
      <c r="FC423">
        <v>21.19539</v>
      </c>
      <c r="FD423">
        <v>53.3628</v>
      </c>
      <c r="FE423">
        <v>23914.13</v>
      </c>
      <c r="FF423">
        <v>0.53565779999999996</v>
      </c>
      <c r="FG423">
        <v>20.730799999999999</v>
      </c>
      <c r="FH423">
        <v>43.36683</v>
      </c>
      <c r="FI423">
        <v>19678.759999999998</v>
      </c>
      <c r="FJ423">
        <v>0.53334999999999999</v>
      </c>
      <c r="FK423">
        <v>20.052779999999998</v>
      </c>
      <c r="FL423">
        <v>29.762889999999999</v>
      </c>
      <c r="FM423">
        <v>13659.33</v>
      </c>
      <c r="FN423">
        <v>0.53091670000000002</v>
      </c>
      <c r="FO423">
        <v>19.763120000000001</v>
      </c>
      <c r="FP423">
        <v>17.660399999999999</v>
      </c>
      <c r="FQ423">
        <v>8190.8469999999998</v>
      </c>
      <c r="FR423">
        <v>0.52837659999999997</v>
      </c>
      <c r="FS423">
        <v>19.87968</v>
      </c>
      <c r="FT423">
        <v>9.2714660000000002</v>
      </c>
      <c r="FU423">
        <v>4341.1670000000004</v>
      </c>
      <c r="FV423">
        <v>0.52572350000000001</v>
      </c>
      <c r="FW423">
        <v>20.397210000000001</v>
      </c>
      <c r="FX423">
        <v>4.4067129999999999</v>
      </c>
      <c r="FY423">
        <v>2080.366</v>
      </c>
      <c r="FZ423">
        <v>0.52283389999999996</v>
      </c>
      <c r="GA423">
        <v>21.187370000000001</v>
      </c>
      <c r="GB423">
        <v>1.941748</v>
      </c>
      <c r="GC423">
        <v>923.31650000000002</v>
      </c>
      <c r="GD423">
        <v>0.51982830000000002</v>
      </c>
      <c r="GE423">
        <v>21.614650000000001</v>
      </c>
      <c r="GF423">
        <v>0.81736679999999995</v>
      </c>
      <c r="GG423">
        <v>390.85329999999999</v>
      </c>
      <c r="GH423">
        <v>0.51665640000000002</v>
      </c>
      <c r="GI423">
        <v>21.516639999999999</v>
      </c>
      <c r="GJ423">
        <v>0.3422596</v>
      </c>
      <c r="GK423">
        <v>164.07749999999999</v>
      </c>
      <c r="GL423">
        <v>0.5133373</v>
      </c>
      <c r="GM423">
        <v>20.991700000000002</v>
      </c>
      <c r="GN423">
        <v>0.15296570000000001</v>
      </c>
      <c r="GO423">
        <v>73.128889999999998</v>
      </c>
      <c r="GP423">
        <v>0.50992579999999998</v>
      </c>
      <c r="GQ423">
        <v>20.24174</v>
      </c>
      <c r="GR423">
        <v>8.0061389999999996E-2</v>
      </c>
      <c r="GS423">
        <v>37.941549999999999</v>
      </c>
      <c r="GT423">
        <v>0.50629939999999996</v>
      </c>
      <c r="GU423">
        <v>19.516390000000001</v>
      </c>
      <c r="GV423">
        <v>5.20312E-2</v>
      </c>
      <c r="GW423">
        <v>24.414750000000002</v>
      </c>
      <c r="GX423">
        <v>0.50271920000000003</v>
      </c>
      <c r="GY423">
        <v>19.31345</v>
      </c>
      <c r="GZ423">
        <v>4.070824E-2</v>
      </c>
      <c r="HA423">
        <v>18.995370000000001</v>
      </c>
      <c r="HB423">
        <v>0.49911749999999999</v>
      </c>
      <c r="HC423">
        <v>19.34534</v>
      </c>
      <c r="HD423" s="1">
        <v>3.5514200000000003E-2</v>
      </c>
      <c r="HE423">
        <v>16.55321</v>
      </c>
      <c r="HF423">
        <v>0.49544759999999999</v>
      </c>
      <c r="HG423">
        <v>19.6388</v>
      </c>
      <c r="HH423" s="1">
        <v>3.2677999999999999E-2</v>
      </c>
      <c r="HI423">
        <v>15.256830000000001</v>
      </c>
      <c r="HJ423">
        <v>0.4915679</v>
      </c>
      <c r="HK423">
        <v>19.745519999999999</v>
      </c>
      <c r="HL423" s="1">
        <v>3.0898510000000001E-2</v>
      </c>
      <c r="HM423">
        <v>14.468970000000001</v>
      </c>
      <c r="HN423">
        <v>0.48749779999999998</v>
      </c>
      <c r="HO423">
        <v>19.632149999999999</v>
      </c>
      <c r="HP423" s="1">
        <v>2.9811480000000001E-2</v>
      </c>
      <c r="HQ423">
        <v>14.008100000000001</v>
      </c>
      <c r="HR423">
        <v>0.48340929999999999</v>
      </c>
      <c r="HS423">
        <v>19.172059999999998</v>
      </c>
      <c r="HT423" s="1">
        <v>2.9349009999999998E-2</v>
      </c>
      <c r="HU423">
        <v>13.84404</v>
      </c>
      <c r="HV423">
        <v>0.47912450000000001</v>
      </c>
      <c r="HW423">
        <v>18.454609999999999</v>
      </c>
      <c r="HX423" s="1">
        <v>2.9315500000000001E-2</v>
      </c>
      <c r="HY423">
        <v>13.89162</v>
      </c>
      <c r="HZ423">
        <v>0.47482780000000002</v>
      </c>
      <c r="IA423">
        <v>17.800709999999999</v>
      </c>
      <c r="IB423" s="1">
        <v>2.9456920000000001E-2</v>
      </c>
      <c r="IC423">
        <v>14.032550000000001</v>
      </c>
      <c r="ID423">
        <v>0.47074769999999999</v>
      </c>
      <c r="IE423">
        <v>17.55198</v>
      </c>
      <c r="IF423" s="1">
        <v>2.9527850000000001E-2</v>
      </c>
      <c r="IG423" s="1">
        <v>14.14179</v>
      </c>
      <c r="IH423">
        <v>0.46715679999999998</v>
      </c>
      <c r="II423">
        <v>17.52403</v>
      </c>
      <c r="IJ423" s="1">
        <v>2.9133260000000001E-2</v>
      </c>
      <c r="IK423" s="1">
        <v>14.020149999999999</v>
      </c>
      <c r="IL423">
        <v>0.46368120000000002</v>
      </c>
      <c r="IM423">
        <v>17.775729999999999</v>
      </c>
      <c r="IN423" s="1">
        <v>2.8158740000000002E-2</v>
      </c>
      <c r="IO423" s="1">
        <v>13.62523</v>
      </c>
      <c r="IP423">
        <v>0.46022760000000001</v>
      </c>
      <c r="IQ423">
        <v>17.787929999999999</v>
      </c>
      <c r="IR423" s="1">
        <v>2.677098E-2</v>
      </c>
      <c r="IS423" s="1">
        <v>13.025259999999999</v>
      </c>
      <c r="IT423">
        <v>0.45683499999999999</v>
      </c>
      <c r="IU423">
        <v>17.5791</v>
      </c>
      <c r="IV423" s="1">
        <v>2.5096650000000002E-2</v>
      </c>
      <c r="IW423" s="1">
        <v>12.27666</v>
      </c>
      <c r="IX423">
        <v>0.4535246</v>
      </c>
      <c r="IY423">
        <v>17.10839</v>
      </c>
      <c r="IZ423" s="1">
        <v>2.329413E-2</v>
      </c>
      <c r="JA423" s="1">
        <v>11.454040000000001</v>
      </c>
      <c r="JB423">
        <v>0.4501539</v>
      </c>
      <c r="JC423">
        <v>16.498519999999999</v>
      </c>
      <c r="JD423" s="1">
        <v>2.1495670000000001E-2</v>
      </c>
      <c r="JE423" s="1">
        <v>10.627230000000001</v>
      </c>
      <c r="JF423">
        <v>0.44664120000000002</v>
      </c>
      <c r="JG423">
        <v>16.36</v>
      </c>
      <c r="JH423" s="1">
        <v>1.9782359999999999E-2</v>
      </c>
      <c r="JI423" s="1">
        <v>9.8394060000000003</v>
      </c>
      <c r="JJ423">
        <v>0.4428397</v>
      </c>
      <c r="JK423">
        <v>16.484660000000002</v>
      </c>
      <c r="JL423" s="1">
        <v>1.8144790000000001E-2</v>
      </c>
      <c r="JM423" s="1">
        <v>9.0890730000000008</v>
      </c>
      <c r="JN423">
        <v>0.43913980000000002</v>
      </c>
      <c r="JO423">
        <v>16.831199999999999</v>
      </c>
      <c r="JP423" s="1">
        <v>1.6562380000000002E-2</v>
      </c>
      <c r="JQ423" s="1">
        <v>8.3569530000000007</v>
      </c>
      <c r="JR423">
        <v>0.43521900000000002</v>
      </c>
      <c r="JS423">
        <v>17.408660000000001</v>
      </c>
      <c r="JT423" s="1">
        <v>1.507095E-2</v>
      </c>
      <c r="JU423" s="1">
        <v>7.665235</v>
      </c>
      <c r="JV423">
        <v>0.43118790000000001</v>
      </c>
      <c r="JW423">
        <v>17.681090000000001</v>
      </c>
      <c r="JX423" s="1">
        <v>1.371058E-2</v>
      </c>
      <c r="JY423" s="1">
        <v>7.034484</v>
      </c>
      <c r="JZ423">
        <v>0.42734250000000001</v>
      </c>
      <c r="KA423">
        <v>17.484829999999999</v>
      </c>
      <c r="KB423" s="1">
        <v>1.250886E-2</v>
      </c>
      <c r="KC423" s="1">
        <v>6.472569</v>
      </c>
      <c r="KD423">
        <v>0.42343049999999999</v>
      </c>
      <c r="KE423">
        <v>17.00028</v>
      </c>
      <c r="KF423" s="1">
        <v>1.1411640000000001E-2</v>
      </c>
      <c r="KG423" s="1">
        <v>5.9583709999999996</v>
      </c>
      <c r="KH423">
        <v>0.41999419999999998</v>
      </c>
      <c r="KI423">
        <v>16.450679999999998</v>
      </c>
      <c r="KJ423" s="1">
        <v>1.0444709999999999E-2</v>
      </c>
      <c r="KK423" s="1">
        <v>5.4977140000000002</v>
      </c>
      <c r="KL423">
        <v>0.41658030000000001</v>
      </c>
      <c r="KM423">
        <v>16.516660000000002</v>
      </c>
      <c r="KN423" s="1">
        <v>9.5662960000000002E-3</v>
      </c>
      <c r="KO423" s="1">
        <v>5.0771990000000002</v>
      </c>
      <c r="KP423">
        <v>0.41289019999999999</v>
      </c>
      <c r="KQ423">
        <v>16.95992</v>
      </c>
      <c r="KR423" s="1">
        <v>8.7558089999999998E-3</v>
      </c>
      <c r="KS423" s="1">
        <v>4.6900899999999996</v>
      </c>
      <c r="KT423">
        <v>0.41029539999999998</v>
      </c>
      <c r="KU423">
        <v>17.834029999999998</v>
      </c>
      <c r="KV423" s="1">
        <v>8.0380599999999996E-3</v>
      </c>
      <c r="KW423" s="1">
        <v>4.3341620000000001</v>
      </c>
      <c r="KX423">
        <v>0.40822649999999999</v>
      </c>
      <c r="KY423">
        <v>18.682279999999999</v>
      </c>
      <c r="KZ423" s="1">
        <v>7.3532570000000002E-3</v>
      </c>
      <c r="LA423" s="1">
        <v>3.9877479999999998</v>
      </c>
      <c r="LB423">
        <v>0.4058544</v>
      </c>
      <c r="LC423">
        <v>18.91</v>
      </c>
      <c r="LD423" s="1">
        <v>6.7002190000000003E-3</v>
      </c>
      <c r="LE423" s="1">
        <v>3.6566619999999999</v>
      </c>
      <c r="LF423">
        <v>0.40352080000000001</v>
      </c>
      <c r="LG423">
        <v>18.611910000000002</v>
      </c>
      <c r="LH423" s="1">
        <v>6.1359250000000004E-3</v>
      </c>
      <c r="LI423" s="1">
        <v>3.3689499999999999</v>
      </c>
      <c r="LJ423">
        <v>0.4011672</v>
      </c>
      <c r="LK423">
        <v>17.976769999999998</v>
      </c>
      <c r="LL423" s="1">
        <v>5.6258330000000002E-3</v>
      </c>
      <c r="LM423" s="1">
        <v>3.1091489999999999</v>
      </c>
      <c r="LN423">
        <v>0.3988044</v>
      </c>
      <c r="LO423">
        <v>17.359269999999999</v>
      </c>
      <c r="LP423" s="1">
        <v>5.1512559999999999E-3</v>
      </c>
      <c r="LQ423" s="1">
        <v>2.8662909999999999</v>
      </c>
      <c r="LR423">
        <v>0.39643089999999997</v>
      </c>
      <c r="LS423">
        <v>17.522480000000002</v>
      </c>
      <c r="LT423" s="1">
        <v>4.7001459999999997E-3</v>
      </c>
      <c r="LU423" s="1">
        <v>2.6336710000000001</v>
      </c>
      <c r="LV423">
        <v>0.39399960000000001</v>
      </c>
      <c r="LW423">
        <v>18.094080000000002</v>
      </c>
      <c r="LX423" s="1">
        <v>4.2568249999999997E-3</v>
      </c>
      <c r="LY423" s="1">
        <v>2.402825</v>
      </c>
      <c r="LZ423">
        <v>0.39140970000000003</v>
      </c>
      <c r="MA423">
        <v>19.12576</v>
      </c>
      <c r="MB423" s="1">
        <v>3.822588E-3</v>
      </c>
      <c r="MC423" s="1">
        <v>2.1747930000000002</v>
      </c>
      <c r="MD423">
        <v>0.38908759999999998</v>
      </c>
      <c r="ME423">
        <v>20.108250000000002</v>
      </c>
      <c r="MF423" s="1">
        <v>3.398491E-3</v>
      </c>
      <c r="MG423" s="1">
        <v>1.9480139999999999</v>
      </c>
      <c r="MH423">
        <v>0.38674930000000002</v>
      </c>
      <c r="MI423">
        <v>20.539840000000002</v>
      </c>
      <c r="MJ423" s="1">
        <v>2.983173E-3</v>
      </c>
      <c r="MK423" s="1">
        <v>1.7227129999999999</v>
      </c>
      <c r="ML423">
        <v>0.38436900000000002</v>
      </c>
      <c r="MM423">
        <v>20.292840000000002</v>
      </c>
      <c r="MN423" s="1">
        <v>2.5789480000000002E-3</v>
      </c>
      <c r="MO423" s="1">
        <v>1.5009129999999999</v>
      </c>
      <c r="MP423">
        <v>0.38181340000000002</v>
      </c>
      <c r="MQ423">
        <v>19.63918</v>
      </c>
      <c r="MR423" s="1">
        <v>2.1950839999999999E-3</v>
      </c>
      <c r="MS423" s="1">
        <v>1.287976</v>
      </c>
      <c r="MT423">
        <v>0.37923689999999999</v>
      </c>
      <c r="MU423">
        <v>18.998609999999999</v>
      </c>
      <c r="MV423" s="1">
        <v>1.84469E-3</v>
      </c>
      <c r="MW423" s="1">
        <v>1.0910299999999999</v>
      </c>
      <c r="MX423">
        <v>0.3768552</v>
      </c>
      <c r="MY423">
        <v>19.037369999999999</v>
      </c>
      <c r="MZ423" s="1">
        <v>1.540008E-3</v>
      </c>
      <c r="NA423" s="1">
        <v>0.91759310000000005</v>
      </c>
      <c r="NB423">
        <v>0.37508570000000002</v>
      </c>
      <c r="NC423">
        <v>19.05546</v>
      </c>
      <c r="ND423" s="1">
        <v>1.2844079999999999E-3</v>
      </c>
      <c r="NE423" s="1">
        <v>0.76916580000000001</v>
      </c>
      <c r="NF423">
        <v>0.37336580000000003</v>
      </c>
      <c r="NG423">
        <v>19.804749999999999</v>
      </c>
      <c r="NH423" s="1">
        <v>1.081467E-3</v>
      </c>
      <c r="NI423" s="1">
        <v>0.65042299999999997</v>
      </c>
      <c r="NJ423">
        <v>0.37152089999999999</v>
      </c>
      <c r="NK423">
        <v>20.503440000000001</v>
      </c>
      <c r="NL423" s="1">
        <v>9.2513459999999997E-4</v>
      </c>
      <c r="NM423" s="1">
        <v>0.55873709999999999</v>
      </c>
      <c r="NN423">
        <v>0.36963299999999999</v>
      </c>
      <c r="NO423">
        <v>20.99924</v>
      </c>
      <c r="NP423" s="1">
        <v>8.0709249999999998E-4</v>
      </c>
      <c r="NQ423" s="1">
        <v>0.48950870000000002</v>
      </c>
      <c r="NR423">
        <v>0.36774440000000003</v>
      </c>
      <c r="NS423">
        <v>21.009820000000001</v>
      </c>
      <c r="NT423" s="1">
        <v>7.1702229999999999E-4</v>
      </c>
      <c r="NU423" s="1">
        <v>0.43680340000000001</v>
      </c>
      <c r="NV423">
        <v>0.36670700000000001</v>
      </c>
      <c r="NW423">
        <v>20.50206</v>
      </c>
      <c r="NX423" s="1">
        <v>6.474432E-4</v>
      </c>
      <c r="NY423" s="1">
        <v>0.39533859999999998</v>
      </c>
      <c r="NZ423">
        <v>0.36525400000000002</v>
      </c>
      <c r="OA423">
        <v>19.96415</v>
      </c>
      <c r="OB423" s="1">
        <v>5.8998959999999995E-4</v>
      </c>
      <c r="OC423" s="1">
        <v>0.36137439999999998</v>
      </c>
      <c r="OD423">
        <v>0.3650988</v>
      </c>
      <c r="OE423">
        <v>20.137540000000001</v>
      </c>
      <c r="OF423" s="1">
        <v>5.4384699999999997E-4</v>
      </c>
      <c r="OG423" s="1">
        <v>0.33323700000000001</v>
      </c>
      <c r="OH423">
        <v>0.36486030000000003</v>
      </c>
      <c r="OI423">
        <v>20.870930000000001</v>
      </c>
      <c r="OJ423" s="1">
        <v>5.0378640000000002E-4</v>
      </c>
      <c r="OK423" s="1">
        <v>0.30877690000000002</v>
      </c>
    </row>
    <row r="424" spans="1:401" x14ac:dyDescent="0.35">
      <c r="A424">
        <v>433</v>
      </c>
      <c r="B424" t="s">
        <v>4</v>
      </c>
      <c r="C424" t="s">
        <v>364</v>
      </c>
      <c r="D424" t="s">
        <v>431</v>
      </c>
      <c r="E424">
        <v>283.48840000000001</v>
      </c>
      <c r="F424">
        <v>0.76222460000000003</v>
      </c>
      <c r="G424">
        <v>17.399039999999999</v>
      </c>
      <c r="H424">
        <v>0</v>
      </c>
      <c r="I424">
        <v>0</v>
      </c>
      <c r="J424">
        <v>0.75800120000000004</v>
      </c>
      <c r="K424">
        <v>17.45804</v>
      </c>
      <c r="L424">
        <v>0</v>
      </c>
      <c r="M424">
        <v>0</v>
      </c>
      <c r="N424">
        <v>0.75426680000000002</v>
      </c>
      <c r="O424">
        <v>17.795179999999998</v>
      </c>
      <c r="P424">
        <v>0</v>
      </c>
      <c r="Q424">
        <v>0</v>
      </c>
      <c r="R424">
        <v>0.75053530000000002</v>
      </c>
      <c r="S424">
        <v>18.464700000000001</v>
      </c>
      <c r="T424">
        <v>0</v>
      </c>
      <c r="U424">
        <v>0</v>
      </c>
      <c r="V424">
        <v>0.74678990000000001</v>
      </c>
      <c r="W424">
        <v>19.283619999999999</v>
      </c>
      <c r="X424">
        <v>0</v>
      </c>
      <c r="Y424">
        <v>0</v>
      </c>
      <c r="Z424">
        <v>0.74304829999999999</v>
      </c>
      <c r="AA424">
        <v>19.843540000000001</v>
      </c>
      <c r="AB424">
        <v>0</v>
      </c>
      <c r="AC424">
        <v>0</v>
      </c>
      <c r="AD424">
        <v>0.73937189999999997</v>
      </c>
      <c r="AE424">
        <v>19.881170000000001</v>
      </c>
      <c r="AF424">
        <v>0</v>
      </c>
      <c r="AG424">
        <v>0</v>
      </c>
      <c r="AH424">
        <v>0.73589800000000005</v>
      </c>
      <c r="AI424">
        <v>19.453679999999999</v>
      </c>
      <c r="AJ424">
        <v>0</v>
      </c>
      <c r="AK424">
        <v>0</v>
      </c>
      <c r="AL424">
        <v>0.732325</v>
      </c>
      <c r="AM424">
        <v>18.859249999999999</v>
      </c>
      <c r="AN424">
        <v>0</v>
      </c>
      <c r="AO424">
        <v>0</v>
      </c>
      <c r="AP424">
        <v>0.72884320000000002</v>
      </c>
      <c r="AQ424">
        <v>18.657630000000001</v>
      </c>
      <c r="AR424">
        <v>0</v>
      </c>
      <c r="AS424">
        <v>0</v>
      </c>
      <c r="AT424">
        <v>0.72533550000000002</v>
      </c>
      <c r="AU424">
        <v>18.915759999999999</v>
      </c>
      <c r="AV424">
        <v>0</v>
      </c>
      <c r="AW424">
        <v>0</v>
      </c>
      <c r="AX424">
        <v>0.72188680000000005</v>
      </c>
      <c r="AY424">
        <v>19.55199</v>
      </c>
      <c r="AZ424">
        <v>0</v>
      </c>
      <c r="BA424">
        <v>0</v>
      </c>
      <c r="BB424">
        <v>0.71839229999999998</v>
      </c>
      <c r="BC424">
        <v>20.42127</v>
      </c>
      <c r="BD424">
        <v>0</v>
      </c>
      <c r="BE424">
        <v>0</v>
      </c>
      <c r="BF424">
        <v>0.71483620000000003</v>
      </c>
      <c r="BG424">
        <v>20.991019999999999</v>
      </c>
      <c r="BH424">
        <v>0</v>
      </c>
      <c r="BI424">
        <v>0</v>
      </c>
      <c r="BJ424">
        <v>0.71136279999999996</v>
      </c>
      <c r="BK424">
        <v>21.07319</v>
      </c>
      <c r="BL424">
        <v>0</v>
      </c>
      <c r="BM424">
        <v>0</v>
      </c>
      <c r="BN424">
        <v>0.70789829999999998</v>
      </c>
      <c r="BO424">
        <v>20.687760000000001</v>
      </c>
      <c r="BP424">
        <v>0</v>
      </c>
      <c r="BQ424">
        <v>0</v>
      </c>
      <c r="BR424">
        <v>0.70444039999999997</v>
      </c>
      <c r="BS424">
        <v>20.067609999999998</v>
      </c>
      <c r="BT424">
        <v>0</v>
      </c>
      <c r="BU424">
        <v>0</v>
      </c>
      <c r="BV424">
        <v>0.70111230000000002</v>
      </c>
      <c r="BW424">
        <v>19.643540000000002</v>
      </c>
      <c r="BX424">
        <v>0</v>
      </c>
      <c r="BY424">
        <v>0</v>
      </c>
      <c r="BZ424">
        <v>0.69777800000000001</v>
      </c>
      <c r="CA424">
        <v>19.388110000000001</v>
      </c>
      <c r="CB424">
        <v>0</v>
      </c>
      <c r="CC424">
        <v>0</v>
      </c>
      <c r="CD424">
        <v>0.69446739999999996</v>
      </c>
      <c r="CE424">
        <v>19.579560000000001</v>
      </c>
      <c r="CF424">
        <v>0</v>
      </c>
      <c r="CG424">
        <v>0</v>
      </c>
      <c r="CH424">
        <v>0.69121520000000003</v>
      </c>
      <c r="CI424">
        <v>19.769929999999999</v>
      </c>
      <c r="CJ424">
        <v>0</v>
      </c>
      <c r="CK424">
        <v>3.3453199999999999E-37</v>
      </c>
      <c r="CL424">
        <v>0.68800490000000003</v>
      </c>
      <c r="CM424">
        <v>19.870619999999999</v>
      </c>
      <c r="CN424">
        <v>1.2308840000000001E-31</v>
      </c>
      <c r="CO424">
        <v>1.2655680000000001E-29</v>
      </c>
      <c r="CP424">
        <v>0.68482509999999996</v>
      </c>
      <c r="CQ424">
        <v>19.721399999999999</v>
      </c>
      <c r="CR424" s="1">
        <v>2.0429729999999999E-25</v>
      </c>
      <c r="CS424" s="1">
        <v>2.1167619999999999E-23</v>
      </c>
      <c r="CT424">
        <v>0.68175540000000001</v>
      </c>
      <c r="CU424">
        <v>19.34112</v>
      </c>
      <c r="CV424" s="1">
        <v>2.4381049999999998E-19</v>
      </c>
      <c r="CW424" s="1">
        <v>2.556056E-17</v>
      </c>
      <c r="CX424">
        <v>0.67883959999999999</v>
      </c>
      <c r="CY424">
        <v>18.822939999999999</v>
      </c>
      <c r="CZ424" s="1">
        <v>3.9721189999999997E-15</v>
      </c>
      <c r="DA424" s="1">
        <v>4.2654709999999998E-13</v>
      </c>
      <c r="DB424">
        <v>0.67596069999999997</v>
      </c>
      <c r="DC424">
        <v>18.654530000000001</v>
      </c>
      <c r="DD424" s="1">
        <v>6.9901670000000002E-12</v>
      </c>
      <c r="DE424" s="1">
        <v>7.6344850000000002E-10</v>
      </c>
      <c r="DF424">
        <v>0.67316419999999999</v>
      </c>
      <c r="DG424">
        <v>18.546759999999999</v>
      </c>
      <c r="DH424" s="1">
        <v>2.9778259999999998E-9</v>
      </c>
      <c r="DI424" s="1">
        <v>3.3033189999999998E-7</v>
      </c>
      <c r="DJ424">
        <v>0.67045330000000003</v>
      </c>
      <c r="DK424">
        <v>18.810199999999998</v>
      </c>
      <c r="DL424" s="1">
        <v>4.4203089999999998E-7</v>
      </c>
      <c r="DM424" s="1">
        <v>4.964544E-5</v>
      </c>
      <c r="DN424">
        <v>0.66785309999999998</v>
      </c>
      <c r="DO424">
        <v>19.155259999999998</v>
      </c>
      <c r="DP424" s="1">
        <v>2.8068270000000002E-5</v>
      </c>
      <c r="DQ424" s="1">
        <v>3.187984E-3</v>
      </c>
      <c r="DR424">
        <v>0.6652766</v>
      </c>
      <c r="DS424">
        <v>19.39509</v>
      </c>
      <c r="DT424" s="1">
        <v>8.768669E-4</v>
      </c>
      <c r="DU424" s="1">
        <v>0.1007417</v>
      </c>
      <c r="DV424">
        <v>0.66297039999999996</v>
      </c>
      <c r="DW424">
        <v>19.30452</v>
      </c>
      <c r="DX424" s="1">
        <v>1.4963809999999999E-2</v>
      </c>
      <c r="DY424" s="1">
        <v>1.734866</v>
      </c>
      <c r="DZ424">
        <v>0.66072410000000004</v>
      </c>
      <c r="EA424">
        <v>18.934930000000001</v>
      </c>
      <c r="EB424" s="1">
        <v>0.15076229999999999</v>
      </c>
      <c r="EC424">
        <v>17.63381</v>
      </c>
      <c r="ED424">
        <v>0.65844400000000003</v>
      </c>
      <c r="EE424">
        <v>18.528510000000001</v>
      </c>
      <c r="EF424" s="1">
        <v>0.95793309999999998</v>
      </c>
      <c r="EG424">
        <v>112.95440000000001</v>
      </c>
      <c r="EH424">
        <v>0.65616079999999999</v>
      </c>
      <c r="EI424">
        <v>18.583939999999998</v>
      </c>
      <c r="EJ424">
        <v>4.0550030000000001</v>
      </c>
      <c r="EK424">
        <v>481.80579999999998</v>
      </c>
      <c r="EL424">
        <v>0.65380340000000003</v>
      </c>
      <c r="EM424">
        <v>18.880410000000001</v>
      </c>
      <c r="EN424">
        <v>11.995010000000001</v>
      </c>
      <c r="EO424">
        <v>1435.463</v>
      </c>
      <c r="EP424">
        <v>0.65139760000000002</v>
      </c>
      <c r="EQ424">
        <v>19.597660000000001</v>
      </c>
      <c r="ER424">
        <v>25.860800000000001</v>
      </c>
      <c r="ES424">
        <v>3114.701</v>
      </c>
      <c r="ET424">
        <v>0.64892070000000002</v>
      </c>
      <c r="EU424">
        <v>20.545300000000001</v>
      </c>
      <c r="EV424">
        <v>42.051490000000001</v>
      </c>
      <c r="EW424">
        <v>5096.3860000000004</v>
      </c>
      <c r="EX424">
        <v>0.64632440000000002</v>
      </c>
      <c r="EY424">
        <v>21.15305</v>
      </c>
      <c r="EZ424">
        <v>53.205170000000003</v>
      </c>
      <c r="FA424">
        <v>6485.9979999999996</v>
      </c>
      <c r="FB424">
        <v>0.6437657</v>
      </c>
      <c r="FC424">
        <v>21.155760000000001</v>
      </c>
      <c r="FD424">
        <v>53.866419999999998</v>
      </c>
      <c r="FE424">
        <v>6601.8710000000001</v>
      </c>
      <c r="FF424">
        <v>0.64114890000000002</v>
      </c>
      <c r="FG424">
        <v>20.72861</v>
      </c>
      <c r="FH424">
        <v>44.793610000000001</v>
      </c>
      <c r="FI424">
        <v>5517.7849999999999</v>
      </c>
      <c r="FJ424">
        <v>0.63843629999999996</v>
      </c>
      <c r="FK424">
        <v>20.07648</v>
      </c>
      <c r="FL424">
        <v>31.382159999999999</v>
      </c>
      <c r="FM424">
        <v>3883.7080000000001</v>
      </c>
      <c r="FN424">
        <v>0.63558110000000001</v>
      </c>
      <c r="FO424">
        <v>19.793970000000002</v>
      </c>
      <c r="FP424">
        <v>18.962599999999998</v>
      </c>
      <c r="FQ424">
        <v>2357.4349999999999</v>
      </c>
      <c r="FR424">
        <v>0.63262019999999997</v>
      </c>
      <c r="FS424">
        <v>19.8721</v>
      </c>
      <c r="FT424">
        <v>10.112299999999999</v>
      </c>
      <c r="FU424">
        <v>1262.547</v>
      </c>
      <c r="FV424">
        <v>0.62949929999999998</v>
      </c>
      <c r="FW424">
        <v>20.345479999999998</v>
      </c>
      <c r="FX424">
        <v>4.8690389999999999</v>
      </c>
      <c r="FY424">
        <v>610.23590000000002</v>
      </c>
      <c r="FZ424">
        <v>0.6261409</v>
      </c>
      <c r="GA424">
        <v>21.113440000000001</v>
      </c>
      <c r="GB424">
        <v>2.16629</v>
      </c>
      <c r="GC424">
        <v>272.53390000000002</v>
      </c>
      <c r="GD424">
        <v>0.62260479999999996</v>
      </c>
      <c r="GE424">
        <v>21.540970000000002</v>
      </c>
      <c r="GF424">
        <v>0.91682359999999996</v>
      </c>
      <c r="GG424">
        <v>115.7518</v>
      </c>
      <c r="GH424">
        <v>0.61888449999999995</v>
      </c>
      <c r="GI424">
        <v>21.484110000000001</v>
      </c>
      <c r="GJ424">
        <v>0.38335019999999997</v>
      </c>
      <c r="GK424">
        <v>48.528199999999998</v>
      </c>
      <c r="GL424">
        <v>0.61499800000000004</v>
      </c>
      <c r="GM424">
        <v>20.982089999999999</v>
      </c>
      <c r="GN424">
        <v>0.16908020000000001</v>
      </c>
      <c r="GO424">
        <v>21.428439999999998</v>
      </c>
      <c r="GP424">
        <v>0.61098540000000001</v>
      </c>
      <c r="GQ424">
        <v>20.254840000000002</v>
      </c>
      <c r="GR424">
        <v>8.6227730000000002E-2</v>
      </c>
      <c r="GS424">
        <v>10.91788</v>
      </c>
      <c r="GT424">
        <v>0.60672530000000002</v>
      </c>
      <c r="GU424">
        <v>19.529599999999999</v>
      </c>
      <c r="GV424">
        <v>5.4384780000000001E-2</v>
      </c>
      <c r="GW424">
        <v>6.8776570000000001</v>
      </c>
      <c r="GX424">
        <v>0.60252680000000003</v>
      </c>
      <c r="GY424">
        <v>19.30837</v>
      </c>
      <c r="GZ424">
        <v>4.1661999999999998E-2</v>
      </c>
      <c r="HA424">
        <v>5.2691699999999999</v>
      </c>
      <c r="HB424">
        <v>0.59830419999999995</v>
      </c>
      <c r="HC424">
        <v>19.2972</v>
      </c>
      <c r="HD424">
        <v>3.5945610000000003E-2</v>
      </c>
      <c r="HE424">
        <v>4.553026</v>
      </c>
      <c r="HF424">
        <v>0.59397990000000001</v>
      </c>
      <c r="HG424">
        <v>19.567499999999999</v>
      </c>
      <c r="HH424" s="1">
        <v>3.2898289999999997E-2</v>
      </c>
      <c r="HI424">
        <v>4.178064</v>
      </c>
      <c r="HJ424">
        <v>0.58943029999999996</v>
      </c>
      <c r="HK424">
        <v>19.670100000000001</v>
      </c>
      <c r="HL424" s="1">
        <v>3.101305E-2</v>
      </c>
      <c r="HM424">
        <v>3.9515600000000002</v>
      </c>
      <c r="HN424">
        <v>0.58463010000000004</v>
      </c>
      <c r="HO424">
        <v>19.57846</v>
      </c>
      <c r="HP424" s="1">
        <v>2.985645E-2</v>
      </c>
      <c r="HQ424">
        <v>3.817021</v>
      </c>
      <c r="HR424">
        <v>0.57979860000000005</v>
      </c>
      <c r="HS424">
        <v>19.151039999999998</v>
      </c>
      <c r="HT424" s="1">
        <v>2.929592E-2</v>
      </c>
      <c r="HU424">
        <v>3.7616339999999999</v>
      </c>
      <c r="HV424">
        <v>0.57473359999999996</v>
      </c>
      <c r="HW424">
        <v>18.44585</v>
      </c>
      <c r="HX424" s="1">
        <v>2.9215999999999999E-2</v>
      </c>
      <c r="HY424">
        <v>3.7682630000000001</v>
      </c>
      <c r="HZ424">
        <v>0.56964579999999998</v>
      </c>
      <c r="IA424">
        <v>17.798190000000002</v>
      </c>
      <c r="IB424" s="1">
        <v>2.9350520000000001E-2</v>
      </c>
      <c r="IC424">
        <v>3.8038430000000001</v>
      </c>
      <c r="ID424">
        <v>0.5647799</v>
      </c>
      <c r="IE424">
        <v>17.54571</v>
      </c>
      <c r="IF424" s="1">
        <v>2.944884E-2</v>
      </c>
      <c r="IG424" s="1">
        <v>3.8341229999999999</v>
      </c>
      <c r="IH424">
        <v>0.56061070000000002</v>
      </c>
      <c r="II424">
        <v>17.489080000000001</v>
      </c>
      <c r="IJ424" s="1">
        <v>2.9161670000000001E-2</v>
      </c>
      <c r="IK424" s="1">
        <v>3.8067229999999999</v>
      </c>
      <c r="IL424">
        <v>0.55662199999999995</v>
      </c>
      <c r="IM424">
        <v>17.710039999999999</v>
      </c>
      <c r="IN424" s="1">
        <v>2.8228050000000001E-2</v>
      </c>
      <c r="IO424" s="1">
        <v>3.699964</v>
      </c>
      <c r="IP424">
        <v>0.55264899999999995</v>
      </c>
      <c r="IQ424">
        <v>17.702249999999999</v>
      </c>
      <c r="IR424" s="1">
        <v>2.686738E-2</v>
      </c>
      <c r="IS424" s="1">
        <v>3.5363669999999998</v>
      </c>
      <c r="IT424">
        <v>0.54875119999999999</v>
      </c>
      <c r="IU424">
        <v>17.501059999999999</v>
      </c>
      <c r="IV424" s="1">
        <v>2.5229870000000001E-2</v>
      </c>
      <c r="IW424" s="1">
        <v>3.3331629999999999</v>
      </c>
      <c r="IX424">
        <v>0.54496310000000003</v>
      </c>
      <c r="IY424">
        <v>17.069220000000001</v>
      </c>
      <c r="IZ424" s="1">
        <v>2.3440450000000002E-2</v>
      </c>
      <c r="JA424" s="1">
        <v>3.1083129999999999</v>
      </c>
      <c r="JB424">
        <v>0.54110740000000002</v>
      </c>
      <c r="JC424">
        <v>16.466080000000002</v>
      </c>
      <c r="JD424" s="1">
        <v>2.1639309999999998E-2</v>
      </c>
      <c r="JE424" s="1">
        <v>2.8813179999999998</v>
      </c>
      <c r="JF424">
        <v>0.53707479999999996</v>
      </c>
      <c r="JG424">
        <v>16.299009999999999</v>
      </c>
      <c r="JH424" s="1">
        <v>1.9915829999999999E-2</v>
      </c>
      <c r="JI424" s="1">
        <v>2.6645599999999998</v>
      </c>
      <c r="JJ424">
        <v>0.53269089999999997</v>
      </c>
      <c r="JK424">
        <v>16.393180000000001</v>
      </c>
      <c r="JL424" s="1">
        <v>1.8273890000000001E-2</v>
      </c>
      <c r="JM424" s="1">
        <v>2.4588429999999999</v>
      </c>
      <c r="JN424">
        <v>0.52841039999999995</v>
      </c>
      <c r="JO424">
        <v>16.70269</v>
      </c>
      <c r="JP424" s="1">
        <v>1.668675E-2</v>
      </c>
      <c r="JQ424" s="1">
        <v>2.2587229999999998</v>
      </c>
      <c r="JR424">
        <v>0.52390250000000005</v>
      </c>
      <c r="JS424">
        <v>17.266909999999999</v>
      </c>
      <c r="JT424" s="1">
        <v>1.5191100000000001E-2</v>
      </c>
      <c r="JU424" s="1">
        <v>2.0697380000000001</v>
      </c>
      <c r="JV424">
        <v>0.51839389999999996</v>
      </c>
      <c r="JW424">
        <v>17.53501</v>
      </c>
      <c r="JX424" s="1">
        <v>1.381255E-2</v>
      </c>
      <c r="JY424" s="1">
        <v>1.897419</v>
      </c>
      <c r="JZ424">
        <v>0.51326190000000005</v>
      </c>
      <c r="KA424">
        <v>17.348389999999998</v>
      </c>
      <c r="KB424" s="1">
        <v>1.2599300000000001E-2</v>
      </c>
      <c r="KC424" s="1">
        <v>1.7440290000000001</v>
      </c>
      <c r="KD424">
        <v>0.50809870000000001</v>
      </c>
      <c r="KE424">
        <v>16.93308</v>
      </c>
      <c r="KF424" s="1">
        <v>1.149027E-2</v>
      </c>
      <c r="KG424" s="1">
        <v>1.603485</v>
      </c>
      <c r="KH424">
        <v>0.50346639999999998</v>
      </c>
      <c r="KI424">
        <v>16.396249999999998</v>
      </c>
      <c r="KJ424" s="1">
        <v>1.0514020000000001E-2</v>
      </c>
      <c r="KK424" s="1">
        <v>1.478013</v>
      </c>
      <c r="KL424">
        <v>0.4989053</v>
      </c>
      <c r="KM424">
        <v>16.442699999999999</v>
      </c>
      <c r="KN424" s="1">
        <v>9.6371809999999999E-3</v>
      </c>
      <c r="KO424" s="1">
        <v>1.3653439999999999</v>
      </c>
      <c r="KP424">
        <v>0.49398989999999998</v>
      </c>
      <c r="KQ424">
        <v>16.86167</v>
      </c>
      <c r="KR424" s="1">
        <v>8.8245570000000002E-3</v>
      </c>
      <c r="KS424" s="1">
        <v>1.2614780000000001</v>
      </c>
      <c r="KT424">
        <v>0.49054110000000001</v>
      </c>
      <c r="KU424">
        <v>17.68394</v>
      </c>
      <c r="KV424" s="1">
        <v>8.1017079999999991E-3</v>
      </c>
      <c r="KW424" s="1">
        <v>1.1646890000000001</v>
      </c>
      <c r="KX424">
        <v>0.48761110000000002</v>
      </c>
      <c r="KY424">
        <v>18.520219999999998</v>
      </c>
      <c r="KZ424" s="1">
        <v>7.4153980000000001E-3</v>
      </c>
      <c r="LA424" s="1">
        <v>1.0710459999999999</v>
      </c>
      <c r="LB424">
        <v>0.48429339999999999</v>
      </c>
      <c r="LC424">
        <v>18.74897</v>
      </c>
      <c r="LD424" s="1">
        <v>6.7552569999999998E-3</v>
      </c>
      <c r="LE424" s="1">
        <v>0.9810392</v>
      </c>
      <c r="LF424">
        <v>0.48098590000000002</v>
      </c>
      <c r="LG424">
        <v>18.480709999999998</v>
      </c>
      <c r="LH424" s="1">
        <v>6.1790309999999998E-3</v>
      </c>
      <c r="LI424" s="1">
        <v>0.90214720000000004</v>
      </c>
      <c r="LJ424">
        <v>0.47763810000000001</v>
      </c>
      <c r="LK424">
        <v>17.905840000000001</v>
      </c>
      <c r="LL424" s="1">
        <v>5.6620489999999997E-3</v>
      </c>
      <c r="LM424" s="1">
        <v>0.83133380000000001</v>
      </c>
      <c r="LN424">
        <v>0.47425230000000002</v>
      </c>
      <c r="LO424">
        <v>17.268599999999999</v>
      </c>
      <c r="LP424" s="1">
        <v>5.1844279999999996E-3</v>
      </c>
      <c r="LQ424" s="1">
        <v>0.76561389999999996</v>
      </c>
      <c r="LR424">
        <v>0.47084219999999999</v>
      </c>
      <c r="LS424">
        <v>17.383420000000001</v>
      </c>
      <c r="LT424" s="1">
        <v>4.7328200000000004E-3</v>
      </c>
      <c r="LU424" s="1">
        <v>0.7029841</v>
      </c>
      <c r="LV424">
        <v>0.46734340000000002</v>
      </c>
      <c r="LW424">
        <v>17.90156</v>
      </c>
      <c r="LX424" s="1">
        <v>4.2921130000000002E-3</v>
      </c>
      <c r="LY424" s="1">
        <v>0.64136930000000003</v>
      </c>
      <c r="LZ424">
        <v>0.46365859999999998</v>
      </c>
      <c r="MA424">
        <v>18.877330000000001</v>
      </c>
      <c r="MB424" s="1">
        <v>3.8600650000000002E-3</v>
      </c>
      <c r="MC424" s="1">
        <v>0.58055389999999996</v>
      </c>
      <c r="MD424">
        <v>0.46028730000000001</v>
      </c>
      <c r="ME424">
        <v>19.837900000000001</v>
      </c>
      <c r="MF424" s="1">
        <v>3.4368839999999999E-3</v>
      </c>
      <c r="MG424" s="1">
        <v>0.51997170000000004</v>
      </c>
      <c r="MH424">
        <v>0.45711109999999999</v>
      </c>
      <c r="MI424">
        <v>20.280360000000002</v>
      </c>
      <c r="MJ424" s="1">
        <v>3.0222819999999998E-3</v>
      </c>
      <c r="MK424" s="1">
        <v>0.45978380000000002</v>
      </c>
      <c r="ML424">
        <v>0.45386140000000003</v>
      </c>
      <c r="MM424">
        <v>20.070060000000002</v>
      </c>
      <c r="MN424" s="1">
        <v>2.6193850000000001E-3</v>
      </c>
      <c r="MO424" s="1">
        <v>0.40080159999999998</v>
      </c>
      <c r="MP424">
        <v>0.45042729999999997</v>
      </c>
      <c r="MQ424">
        <v>19.520810000000001</v>
      </c>
      <c r="MR424" s="1">
        <v>2.2340960000000001E-3</v>
      </c>
      <c r="MS424" s="1">
        <v>0.34395609999999999</v>
      </c>
      <c r="MT424">
        <v>0.4469225</v>
      </c>
      <c r="MU424">
        <v>18.813189999999999</v>
      </c>
      <c r="MV424" s="1">
        <v>1.8803509999999999E-3</v>
      </c>
      <c r="MW424" s="1">
        <v>0.29128959999999998</v>
      </c>
      <c r="MX424">
        <v>0.44363639999999999</v>
      </c>
      <c r="MY424">
        <v>18.826170000000001</v>
      </c>
      <c r="MZ424" s="1">
        <v>1.5715410000000001E-3</v>
      </c>
      <c r="NA424" s="1">
        <v>0.24485609999999999</v>
      </c>
      <c r="NB424">
        <v>0.44113469999999999</v>
      </c>
      <c r="NC424">
        <v>18.805879999999998</v>
      </c>
      <c r="ND424" s="1">
        <v>1.3107150000000001E-3</v>
      </c>
      <c r="NE424" s="1">
        <v>0.20494599999999999</v>
      </c>
      <c r="NF424">
        <v>0.43863229999999997</v>
      </c>
      <c r="NG424">
        <v>19.520440000000001</v>
      </c>
      <c r="NH424" s="1">
        <v>1.101559E-3</v>
      </c>
      <c r="NI424" s="1">
        <v>0.1728172</v>
      </c>
      <c r="NJ424">
        <v>0.43596750000000001</v>
      </c>
      <c r="NK424">
        <v>20.21462</v>
      </c>
      <c r="NL424" s="1">
        <v>9.3961380000000001E-4</v>
      </c>
      <c r="NM424" s="1">
        <v>0.14793539999999999</v>
      </c>
      <c r="NN424">
        <v>0.43326300000000001</v>
      </c>
      <c r="NO424">
        <v>20.714659999999999</v>
      </c>
      <c r="NP424" s="1">
        <v>8.1723509999999996E-4</v>
      </c>
      <c r="NQ424" s="1">
        <v>0.12914519999999999</v>
      </c>
      <c r="NR424">
        <v>0.43063489999999999</v>
      </c>
      <c r="NS424">
        <v>20.762989999999999</v>
      </c>
      <c r="NT424" s="1">
        <v>7.2379710000000002E-4</v>
      </c>
      <c r="NU424" s="1">
        <v>0.1148044</v>
      </c>
      <c r="NV424">
        <v>0.42898500000000001</v>
      </c>
      <c r="NW424">
        <v>20.365469999999998</v>
      </c>
      <c r="NX424" s="1">
        <v>6.5242809999999996E-4</v>
      </c>
      <c r="NY424" s="1">
        <v>0.103601</v>
      </c>
      <c r="NZ424">
        <v>0.42682979999999998</v>
      </c>
      <c r="OA424">
        <v>19.77365</v>
      </c>
      <c r="OB424" s="1">
        <v>5.9381919999999995E-4</v>
      </c>
      <c r="OC424" s="1">
        <v>9.4474409999999995E-2</v>
      </c>
      <c r="OD424">
        <v>0.42617490000000002</v>
      </c>
      <c r="OE424">
        <v>19.93723</v>
      </c>
      <c r="OF424" s="1">
        <v>5.4710070000000004E-4</v>
      </c>
      <c r="OG424" s="1">
        <v>8.6989419999999998E-2</v>
      </c>
      <c r="OH424">
        <v>0.42553609999999997</v>
      </c>
      <c r="OI424">
        <v>20.606780000000001</v>
      </c>
      <c r="OJ424" s="1">
        <v>5.0656859999999998E-4</v>
      </c>
      <c r="OK424" s="1">
        <v>8.0476400000000003E-2</v>
      </c>
    </row>
    <row r="425" spans="1:401" x14ac:dyDescent="0.35">
      <c r="A425">
        <v>434</v>
      </c>
      <c r="B425" t="s">
        <v>4</v>
      </c>
      <c r="C425" t="s">
        <v>364</v>
      </c>
      <c r="D425" t="s">
        <v>432</v>
      </c>
      <c r="E425">
        <v>177.32660000000001</v>
      </c>
      <c r="F425">
        <v>0.90626189999999995</v>
      </c>
      <c r="G425">
        <v>17.39123</v>
      </c>
      <c r="H425">
        <v>0</v>
      </c>
      <c r="I425">
        <v>0</v>
      </c>
      <c r="J425">
        <v>0.90158890000000003</v>
      </c>
      <c r="K425">
        <v>17.45975</v>
      </c>
      <c r="L425">
        <v>0</v>
      </c>
      <c r="M425">
        <v>0</v>
      </c>
      <c r="N425">
        <v>0.89749100000000004</v>
      </c>
      <c r="O425">
        <v>17.772680000000001</v>
      </c>
      <c r="P425">
        <v>0</v>
      </c>
      <c r="Q425">
        <v>0</v>
      </c>
      <c r="R425">
        <v>0.89337580000000005</v>
      </c>
      <c r="S425">
        <v>18.4254</v>
      </c>
      <c r="T425">
        <v>0</v>
      </c>
      <c r="U425">
        <v>0</v>
      </c>
      <c r="V425">
        <v>0.88926320000000003</v>
      </c>
      <c r="W425">
        <v>19.237159999999999</v>
      </c>
      <c r="X425">
        <v>0</v>
      </c>
      <c r="Y425">
        <v>0</v>
      </c>
      <c r="Z425">
        <v>0.88514360000000003</v>
      </c>
      <c r="AA425">
        <v>19.79102</v>
      </c>
      <c r="AB425">
        <v>0</v>
      </c>
      <c r="AC425">
        <v>0</v>
      </c>
      <c r="AD425">
        <v>0.88109800000000005</v>
      </c>
      <c r="AE425">
        <v>19.839980000000001</v>
      </c>
      <c r="AF425">
        <v>0</v>
      </c>
      <c r="AG425">
        <v>0</v>
      </c>
      <c r="AH425">
        <v>0.8772759</v>
      </c>
      <c r="AI425">
        <v>19.43749</v>
      </c>
      <c r="AJ425">
        <v>0</v>
      </c>
      <c r="AK425">
        <v>0</v>
      </c>
      <c r="AL425">
        <v>0.87333479999999997</v>
      </c>
      <c r="AM425">
        <v>18.862369999999999</v>
      </c>
      <c r="AN425">
        <v>0</v>
      </c>
      <c r="AO425">
        <v>0</v>
      </c>
      <c r="AP425">
        <v>0.8694364</v>
      </c>
      <c r="AQ425">
        <v>18.67304</v>
      </c>
      <c r="AR425">
        <v>0</v>
      </c>
      <c r="AS425">
        <v>0</v>
      </c>
      <c r="AT425">
        <v>0.86560669999999995</v>
      </c>
      <c r="AU425">
        <v>18.912199999999999</v>
      </c>
      <c r="AV425">
        <v>0</v>
      </c>
      <c r="AW425">
        <v>0</v>
      </c>
      <c r="AX425">
        <v>0.86177210000000004</v>
      </c>
      <c r="AY425">
        <v>19.520759999999999</v>
      </c>
      <c r="AZ425">
        <v>0</v>
      </c>
      <c r="BA425">
        <v>0</v>
      </c>
      <c r="BB425">
        <v>0.85788960000000003</v>
      </c>
      <c r="BC425">
        <v>20.376329999999999</v>
      </c>
      <c r="BD425">
        <v>0</v>
      </c>
      <c r="BE425">
        <v>0</v>
      </c>
      <c r="BF425">
        <v>0.85395900000000002</v>
      </c>
      <c r="BG425">
        <v>20.934449999999998</v>
      </c>
      <c r="BH425">
        <v>0</v>
      </c>
      <c r="BI425">
        <v>0</v>
      </c>
      <c r="BJ425">
        <v>0.85010050000000004</v>
      </c>
      <c r="BK425">
        <v>21.034669999999998</v>
      </c>
      <c r="BL425">
        <v>0</v>
      </c>
      <c r="BM425">
        <v>0</v>
      </c>
      <c r="BN425">
        <v>0.84624739999999998</v>
      </c>
      <c r="BO425">
        <v>20.674849999999999</v>
      </c>
      <c r="BP425">
        <v>0</v>
      </c>
      <c r="BQ425">
        <v>0</v>
      </c>
      <c r="BR425">
        <v>0.84244129999999995</v>
      </c>
      <c r="BS425">
        <v>20.075780000000002</v>
      </c>
      <c r="BT425">
        <v>0</v>
      </c>
      <c r="BU425">
        <v>0</v>
      </c>
      <c r="BV425">
        <v>0.8386962</v>
      </c>
      <c r="BW425">
        <v>19.662299999999998</v>
      </c>
      <c r="BX425">
        <v>0</v>
      </c>
      <c r="BY425">
        <v>0</v>
      </c>
      <c r="BZ425">
        <v>0.83498810000000001</v>
      </c>
      <c r="CA425">
        <v>19.381540000000001</v>
      </c>
      <c r="CB425">
        <v>0</v>
      </c>
      <c r="CC425">
        <v>0</v>
      </c>
      <c r="CD425">
        <v>0.83132300000000003</v>
      </c>
      <c r="CE425">
        <v>19.557030000000001</v>
      </c>
      <c r="CF425">
        <v>0</v>
      </c>
      <c r="CG425">
        <v>0</v>
      </c>
      <c r="CH425">
        <v>0.82764890000000002</v>
      </c>
      <c r="CI425">
        <v>19.72878</v>
      </c>
      <c r="CJ425">
        <v>0</v>
      </c>
      <c r="CK425">
        <v>1.3887170000000001E-37</v>
      </c>
      <c r="CL425">
        <v>0.82407019999999997</v>
      </c>
      <c r="CM425">
        <v>19.83304</v>
      </c>
      <c r="CN425">
        <v>8.025196E-32</v>
      </c>
      <c r="CO425">
        <v>6.4899510000000007E-30</v>
      </c>
      <c r="CP425">
        <v>0.82055120000000004</v>
      </c>
      <c r="CQ425">
        <v>19.697199999999999</v>
      </c>
      <c r="CR425" s="1">
        <v>1.3352810000000001E-25</v>
      </c>
      <c r="CS425" s="1">
        <v>1.076908E-23</v>
      </c>
      <c r="CT425">
        <v>0.8171273</v>
      </c>
      <c r="CU425">
        <v>19.331219999999998</v>
      </c>
      <c r="CV425" s="1">
        <v>1.748493E-19</v>
      </c>
      <c r="CW425" s="1">
        <v>1.5002650000000001E-17</v>
      </c>
      <c r="CX425">
        <v>0.81385949999999996</v>
      </c>
      <c r="CY425">
        <v>18.826229999999999</v>
      </c>
      <c r="CZ425" s="1">
        <v>3.0615759999999999E-15</v>
      </c>
      <c r="DA425" s="1">
        <v>2.7676429999999998E-13</v>
      </c>
      <c r="DB425">
        <v>0.81061119999999998</v>
      </c>
      <c r="DC425">
        <v>18.667439999999999</v>
      </c>
      <c r="DD425" s="1">
        <v>5.6124260000000003E-12</v>
      </c>
      <c r="DE425" s="1">
        <v>5.2241440000000002E-10</v>
      </c>
      <c r="DF425">
        <v>0.80747749999999996</v>
      </c>
      <c r="DG425">
        <v>18.534420000000001</v>
      </c>
      <c r="DH425" s="1">
        <v>2.4660990000000001E-9</v>
      </c>
      <c r="DI425" s="1">
        <v>2.351545E-7</v>
      </c>
      <c r="DJ425">
        <v>0.80443469999999995</v>
      </c>
      <c r="DK425">
        <v>18.78904</v>
      </c>
      <c r="DL425" s="1">
        <v>3.757536E-7</v>
      </c>
      <c r="DM425" s="1">
        <v>3.652112E-5</v>
      </c>
      <c r="DN425">
        <v>0.80152920000000005</v>
      </c>
      <c r="DO425">
        <v>19.130669999999999</v>
      </c>
      <c r="DP425" s="1">
        <v>2.4408640000000001E-5</v>
      </c>
      <c r="DQ425" s="1">
        <v>2.4123529999999999E-3</v>
      </c>
      <c r="DR425">
        <v>0.79867279999999996</v>
      </c>
      <c r="DS425">
        <v>19.361190000000001</v>
      </c>
      <c r="DT425" s="1">
        <v>7.7820679999999998E-4</v>
      </c>
      <c r="DU425" s="1">
        <v>7.8153189999999997E-2</v>
      </c>
      <c r="DV425">
        <v>0.79612640000000001</v>
      </c>
      <c r="DW425">
        <v>19.277950000000001</v>
      </c>
      <c r="DX425" s="1">
        <v>1.3528760000000001E-2</v>
      </c>
      <c r="DY425" s="1">
        <v>1.37636</v>
      </c>
      <c r="DZ425">
        <v>0.79361870000000001</v>
      </c>
      <c r="EA425">
        <v>18.923310000000001</v>
      </c>
      <c r="EB425" s="1">
        <v>0.13863700000000001</v>
      </c>
      <c r="EC425">
        <v>14.276350000000001</v>
      </c>
      <c r="ED425">
        <v>0.79110990000000003</v>
      </c>
      <c r="EE425">
        <v>18.539580000000001</v>
      </c>
      <c r="EF425" s="1">
        <v>0.89477430000000002</v>
      </c>
      <c r="EG425">
        <v>93.144930000000002</v>
      </c>
      <c r="EH425">
        <v>0.78863970000000005</v>
      </c>
      <c r="EI425">
        <v>18.604980000000001</v>
      </c>
      <c r="EJ425" s="1">
        <v>3.8427440000000002</v>
      </c>
      <c r="EK425">
        <v>404.01530000000002</v>
      </c>
      <c r="EL425">
        <v>0.78604569999999996</v>
      </c>
      <c r="EM425">
        <v>18.871970000000001</v>
      </c>
      <c r="EN425">
        <v>11.5192</v>
      </c>
      <c r="EO425">
        <v>1222.1120000000001</v>
      </c>
      <c r="EP425">
        <v>0.78336980000000001</v>
      </c>
      <c r="EQ425">
        <v>19.572700000000001</v>
      </c>
      <c r="ER425">
        <v>25.139869999999998</v>
      </c>
      <c r="ES425">
        <v>2688.3850000000002</v>
      </c>
      <c r="ET425">
        <v>0.78061849999999999</v>
      </c>
      <c r="EU425">
        <v>20.50947</v>
      </c>
      <c r="EV425">
        <v>41.343539999999997</v>
      </c>
      <c r="EW425">
        <v>4453.9870000000001</v>
      </c>
      <c r="EX425">
        <v>0.7777712</v>
      </c>
      <c r="EY425">
        <v>21.102250000000002</v>
      </c>
      <c r="EZ425">
        <v>52.859520000000003</v>
      </c>
      <c r="FA425">
        <v>5732.7049999999999</v>
      </c>
      <c r="FB425">
        <v>0.77493639999999997</v>
      </c>
      <c r="FC425">
        <v>21.1191</v>
      </c>
      <c r="FD425">
        <v>54.029960000000003</v>
      </c>
      <c r="FE425">
        <v>5894.058</v>
      </c>
      <c r="FF425">
        <v>0.77210029999999996</v>
      </c>
      <c r="FG425">
        <v>20.718419999999998</v>
      </c>
      <c r="FH425">
        <v>45.325369999999999</v>
      </c>
      <c r="FI425">
        <v>4970.42</v>
      </c>
      <c r="FJ425">
        <v>0.76908209999999999</v>
      </c>
      <c r="FK425">
        <v>20.093920000000001</v>
      </c>
      <c r="FL425">
        <v>32.002339999999997</v>
      </c>
      <c r="FM425">
        <v>3525.4360000000001</v>
      </c>
      <c r="FN425">
        <v>0.76593940000000005</v>
      </c>
      <c r="FO425">
        <v>19.822600000000001</v>
      </c>
      <c r="FP425">
        <v>19.470580000000002</v>
      </c>
      <c r="FQ425">
        <v>2153.797</v>
      </c>
      <c r="FR425">
        <v>0.76270879999999996</v>
      </c>
      <c r="FS425">
        <v>19.876570000000001</v>
      </c>
      <c r="FT425">
        <v>10.44543</v>
      </c>
      <c r="FU425">
        <v>1159.5260000000001</v>
      </c>
      <c r="FV425">
        <v>0.75927279999999997</v>
      </c>
      <c r="FW425">
        <v>20.317419999999998</v>
      </c>
      <c r="FX425">
        <v>5.0540820000000002</v>
      </c>
      <c r="FY425">
        <v>562.55790000000002</v>
      </c>
      <c r="FZ425">
        <v>0.7555636</v>
      </c>
      <c r="GA425">
        <v>21.066199999999998</v>
      </c>
      <c r="GB425">
        <v>2.2569140000000001</v>
      </c>
      <c r="GC425">
        <v>251.78749999999999</v>
      </c>
      <c r="GD425">
        <v>0.75165150000000003</v>
      </c>
      <c r="GE425">
        <v>21.483560000000001</v>
      </c>
      <c r="GF425">
        <v>0.95717280000000005</v>
      </c>
      <c r="GG425">
        <v>106.9538</v>
      </c>
      <c r="GH425">
        <v>0.74758150000000001</v>
      </c>
      <c r="GI425">
        <v>21.440290000000001</v>
      </c>
      <c r="GJ425">
        <v>0.40012550000000002</v>
      </c>
      <c r="GK425">
        <v>44.71452</v>
      </c>
      <c r="GL425">
        <v>0.74329630000000002</v>
      </c>
      <c r="GM425">
        <v>20.964220000000001</v>
      </c>
      <c r="GN425">
        <v>0.17568529999999999</v>
      </c>
      <c r="GO425">
        <v>19.58708</v>
      </c>
      <c r="GP425">
        <v>0.73886540000000001</v>
      </c>
      <c r="GQ425">
        <v>20.25816</v>
      </c>
      <c r="GR425">
        <v>8.8770859999999993E-2</v>
      </c>
      <c r="GS425">
        <v>9.8439739999999993</v>
      </c>
      <c r="GT425">
        <v>0.73409749999999996</v>
      </c>
      <c r="GU425">
        <v>19.5395</v>
      </c>
      <c r="GV425">
        <v>5.5363969999999998E-2</v>
      </c>
      <c r="GW425">
        <v>6.1014840000000001</v>
      </c>
      <c r="GX425">
        <v>0.72941460000000002</v>
      </c>
      <c r="GY425">
        <v>19.30621</v>
      </c>
      <c r="GZ425">
        <v>4.2063740000000002E-2</v>
      </c>
      <c r="HA425">
        <v>4.6149069999999996</v>
      </c>
      <c r="HB425">
        <v>0.7247342</v>
      </c>
      <c r="HC425">
        <v>19.267849999999999</v>
      </c>
      <c r="HD425">
        <v>3.6133810000000002E-2</v>
      </c>
      <c r="HE425">
        <v>3.9549059999999998</v>
      </c>
      <c r="HF425">
        <v>0.71994860000000005</v>
      </c>
      <c r="HG425">
        <v>19.51463</v>
      </c>
      <c r="HH425" s="1">
        <v>3.3002289999999997E-2</v>
      </c>
      <c r="HI425">
        <v>3.6091220000000002</v>
      </c>
      <c r="HJ425">
        <v>0.71484550000000002</v>
      </c>
      <c r="HK425">
        <v>19.613499999999998</v>
      </c>
      <c r="HL425" s="1">
        <v>3.1075740000000001E-2</v>
      </c>
      <c r="HM425">
        <v>3.3984549999999998</v>
      </c>
      <c r="HN425">
        <v>0.70944940000000001</v>
      </c>
      <c r="HO425">
        <v>19.530899999999999</v>
      </c>
      <c r="HP425" s="1">
        <v>2.9871209999999999E-2</v>
      </c>
      <c r="HQ425">
        <v>3.2679309999999999</v>
      </c>
      <c r="HR425">
        <v>0.70401219999999998</v>
      </c>
      <c r="HS425">
        <v>19.119579999999999</v>
      </c>
      <c r="HT425" s="1">
        <v>2.9291330000000001E-2</v>
      </c>
      <c r="HU425">
        <v>3.206369</v>
      </c>
      <c r="HV425">
        <v>0.69828179999999995</v>
      </c>
      <c r="HW425">
        <v>18.427620000000001</v>
      </c>
      <c r="HX425" s="1">
        <v>2.9195990000000002E-2</v>
      </c>
      <c r="HY425">
        <v>3.199967</v>
      </c>
      <c r="HZ425">
        <v>0.69244519999999998</v>
      </c>
      <c r="IA425">
        <v>17.79393</v>
      </c>
      <c r="IB425" s="1">
        <v>2.9326330000000001E-2</v>
      </c>
      <c r="IC425" s="1">
        <v>3.2198549999999999</v>
      </c>
      <c r="ID425">
        <v>0.68682019999999999</v>
      </c>
      <c r="IE425">
        <v>17.545179999999998</v>
      </c>
      <c r="IF425" s="1">
        <v>2.9432420000000001E-2</v>
      </c>
      <c r="IG425" s="1">
        <v>3.2374559999999999</v>
      </c>
      <c r="IH425">
        <v>0.68235520000000005</v>
      </c>
      <c r="II425">
        <v>17.470949999999998</v>
      </c>
      <c r="IJ425" s="1">
        <v>2.9148799999999999E-2</v>
      </c>
      <c r="IK425" s="1">
        <v>3.2065679999999999</v>
      </c>
      <c r="IL425">
        <v>0.67820369999999996</v>
      </c>
      <c r="IM425">
        <v>17.66666</v>
      </c>
      <c r="IN425" s="1">
        <v>2.826E-2</v>
      </c>
      <c r="IO425" s="1">
        <v>3.1076760000000001</v>
      </c>
      <c r="IP425">
        <v>0.67410170000000003</v>
      </c>
      <c r="IQ425">
        <v>17.6373</v>
      </c>
      <c r="IR425" s="1">
        <v>2.6929709999999999E-2</v>
      </c>
      <c r="IS425" s="1">
        <v>2.9593500000000001</v>
      </c>
      <c r="IT425">
        <v>0.67011639999999995</v>
      </c>
      <c r="IU425">
        <v>17.438490000000002</v>
      </c>
      <c r="IV425" s="1">
        <v>2.5302760000000001E-2</v>
      </c>
      <c r="IW425" s="1">
        <v>2.777345</v>
      </c>
      <c r="IX425">
        <v>0.66624899999999998</v>
      </c>
      <c r="IY425">
        <v>17.019539999999999</v>
      </c>
      <c r="IZ425" s="1">
        <v>2.3516660000000002E-2</v>
      </c>
      <c r="JA425" s="1">
        <v>2.5773700000000002</v>
      </c>
      <c r="JB425">
        <v>0.66234539999999997</v>
      </c>
      <c r="JC425">
        <v>16.42821</v>
      </c>
      <c r="JD425" s="1">
        <v>2.1714669999999998E-2</v>
      </c>
      <c r="JE425" s="1">
        <v>2.3761450000000002</v>
      </c>
      <c r="JF425">
        <v>0.65823940000000003</v>
      </c>
      <c r="JG425">
        <v>16.26427</v>
      </c>
      <c r="JH425" s="1">
        <v>1.9986339999999998E-2</v>
      </c>
      <c r="JI425" s="1">
        <v>2.1844290000000002</v>
      </c>
      <c r="JJ425">
        <v>0.65371749999999995</v>
      </c>
      <c r="JK425">
        <v>16.342369999999999</v>
      </c>
      <c r="JL425" s="1">
        <v>1.8341530000000002E-2</v>
      </c>
      <c r="JM425" s="1">
        <v>2.003514</v>
      </c>
      <c r="JN425">
        <v>0.64929190000000003</v>
      </c>
      <c r="JO425">
        <v>16.63522</v>
      </c>
      <c r="JP425" s="1">
        <v>1.6752360000000001E-2</v>
      </c>
      <c r="JQ425" s="1">
        <v>1.829161</v>
      </c>
      <c r="JR425">
        <v>0.6445921</v>
      </c>
      <c r="JS425">
        <v>17.193280000000001</v>
      </c>
      <c r="JT425" s="1">
        <v>1.525348E-2</v>
      </c>
      <c r="JU425" s="1">
        <v>1.665419</v>
      </c>
      <c r="JV425">
        <v>0.63960079999999997</v>
      </c>
      <c r="JW425">
        <v>17.445360000000001</v>
      </c>
      <c r="JX425" s="1">
        <v>1.386329E-2</v>
      </c>
      <c r="JY425" s="1">
        <v>1.5137480000000001</v>
      </c>
      <c r="JZ425">
        <v>0.63522730000000005</v>
      </c>
      <c r="KA425">
        <v>17.262</v>
      </c>
      <c r="KB425" s="1">
        <v>1.2644320000000001E-2</v>
      </c>
      <c r="KC425" s="1">
        <v>1.379678</v>
      </c>
      <c r="KD425">
        <v>0.63087289999999996</v>
      </c>
      <c r="KE425">
        <v>16.863060000000001</v>
      </c>
      <c r="KF425" s="1">
        <v>1.1530739999999999E-2</v>
      </c>
      <c r="KG425" s="1">
        <v>1.2574829999999999</v>
      </c>
      <c r="KH425">
        <v>0.62699369999999999</v>
      </c>
      <c r="KI425">
        <v>16.343710000000002</v>
      </c>
      <c r="KJ425" s="1">
        <v>1.054974E-2</v>
      </c>
      <c r="KK425" s="1">
        <v>1.1491199999999999</v>
      </c>
      <c r="KL425">
        <v>0.62255780000000005</v>
      </c>
      <c r="KM425">
        <v>16.405329999999999</v>
      </c>
      <c r="KN425" s="1">
        <v>9.6688499999999997E-3</v>
      </c>
      <c r="KO425" s="1">
        <v>1.0545310000000001</v>
      </c>
      <c r="KP425">
        <v>0.61758880000000005</v>
      </c>
      <c r="KQ425">
        <v>16.818490000000001</v>
      </c>
      <c r="KR425" s="1">
        <v>8.8544420000000006E-3</v>
      </c>
      <c r="KS425" s="1">
        <v>0.96879020000000005</v>
      </c>
      <c r="KT425">
        <v>0.61507979999999995</v>
      </c>
      <c r="KU425">
        <v>17.617899999999999</v>
      </c>
      <c r="KV425" s="1">
        <v>8.1326950000000005E-3</v>
      </c>
      <c r="KW425" s="1">
        <v>0.88845470000000004</v>
      </c>
      <c r="KX425">
        <v>0.613201</v>
      </c>
      <c r="KY425">
        <v>18.443280000000001</v>
      </c>
      <c r="KZ425" s="1">
        <v>7.4457539999999997E-3</v>
      </c>
      <c r="LA425" s="1">
        <v>0.81083150000000004</v>
      </c>
      <c r="LB425">
        <v>0.61095889999999997</v>
      </c>
      <c r="LC425">
        <v>18.659089999999999</v>
      </c>
      <c r="LD425" s="1">
        <v>6.7834439999999996E-3</v>
      </c>
      <c r="LE425" s="1">
        <v>0.73653199999999996</v>
      </c>
      <c r="LF425">
        <v>0.60872539999999997</v>
      </c>
      <c r="LG425">
        <v>18.39386</v>
      </c>
      <c r="LH425" s="1">
        <v>6.2029870000000001E-3</v>
      </c>
      <c r="LI425" s="1">
        <v>0.67106659999999996</v>
      </c>
      <c r="LJ425">
        <v>0.60654819999999998</v>
      </c>
      <c r="LK425">
        <v>17.838339999999999</v>
      </c>
      <c r="LL425" s="1">
        <v>5.6852359999999998E-3</v>
      </c>
      <c r="LM425" s="1">
        <v>0.61257969999999995</v>
      </c>
      <c r="LN425">
        <v>0.60431820000000003</v>
      </c>
      <c r="LO425">
        <v>17.216000000000001</v>
      </c>
      <c r="LP425" s="1">
        <v>5.2051429999999997E-3</v>
      </c>
      <c r="LQ425" s="1">
        <v>0.55858169999999996</v>
      </c>
      <c r="LR425">
        <v>0.60220459999999998</v>
      </c>
      <c r="LS425">
        <v>17.319890000000001</v>
      </c>
      <c r="LT425" s="1">
        <v>4.7538470000000003E-3</v>
      </c>
      <c r="LU425" s="1">
        <v>0.5077739</v>
      </c>
      <c r="LV425">
        <v>0.59991190000000005</v>
      </c>
      <c r="LW425">
        <v>17.817889999999998</v>
      </c>
      <c r="LX425" s="1">
        <v>4.3115389999999996E-3</v>
      </c>
      <c r="LY425" s="1">
        <v>0.45849699999999999</v>
      </c>
      <c r="LZ425">
        <v>0.59746339999999998</v>
      </c>
      <c r="MA425">
        <v>18.767019999999999</v>
      </c>
      <c r="MB425" s="1">
        <v>3.8782629999999998E-3</v>
      </c>
      <c r="MC425" s="1">
        <v>0.41059410000000002</v>
      </c>
      <c r="MD425">
        <v>0.59552819999999995</v>
      </c>
      <c r="ME425">
        <v>19.71482</v>
      </c>
      <c r="MF425" s="1">
        <v>3.4552739999999999E-3</v>
      </c>
      <c r="MG425" s="1">
        <v>0.36363580000000001</v>
      </c>
      <c r="MH425">
        <v>0.5939605</v>
      </c>
      <c r="MI425">
        <v>20.15194</v>
      </c>
      <c r="MJ425" s="1">
        <v>3.0406949999999999E-3</v>
      </c>
      <c r="MK425" s="1">
        <v>0.31777050000000001</v>
      </c>
      <c r="ML425">
        <v>0.59224149999999998</v>
      </c>
      <c r="MM425">
        <v>19.955680000000001</v>
      </c>
      <c r="MN425" s="1">
        <v>2.6376519999999999E-3</v>
      </c>
      <c r="MO425" s="1">
        <v>0.2736845</v>
      </c>
      <c r="MP425">
        <v>0.59036370000000005</v>
      </c>
      <c r="MQ425">
        <v>19.422830000000001</v>
      </c>
      <c r="MR425" s="1">
        <v>2.2513030000000001E-3</v>
      </c>
      <c r="MS425" s="1">
        <v>0.23188230000000001</v>
      </c>
      <c r="MT425">
        <v>0.58838840000000003</v>
      </c>
      <c r="MU425">
        <v>18.722290000000001</v>
      </c>
      <c r="MV425" s="1">
        <v>1.89584E-3</v>
      </c>
      <c r="MW425" s="1">
        <v>0.19376669999999999</v>
      </c>
      <c r="MX425">
        <v>0.58668359999999997</v>
      </c>
      <c r="MY425">
        <v>18.725760000000001</v>
      </c>
      <c r="MZ425" s="1">
        <v>1.5851050000000001E-3</v>
      </c>
      <c r="NA425" s="1">
        <v>0.16064700000000001</v>
      </c>
      <c r="NB425">
        <v>0.58614809999999995</v>
      </c>
      <c r="NC425">
        <v>18.696069999999999</v>
      </c>
      <c r="ND425" s="1">
        <v>1.3222959999999999E-3</v>
      </c>
      <c r="NE425" s="1">
        <v>0.13251599999999999</v>
      </c>
      <c r="NF425">
        <v>0.5854741</v>
      </c>
      <c r="NG425">
        <v>19.40211</v>
      </c>
      <c r="NH425" s="1">
        <v>1.110506E-3</v>
      </c>
      <c r="NI425" s="1">
        <v>0.11001229999999999</v>
      </c>
      <c r="NJ425">
        <v>0.58454340000000005</v>
      </c>
      <c r="NK425">
        <v>20.094390000000001</v>
      </c>
      <c r="NL425" s="1">
        <v>9.4629250000000001E-4</v>
      </c>
      <c r="NM425" s="1">
        <v>9.2706849999999993E-2</v>
      </c>
      <c r="NN425">
        <v>0.58337099999999997</v>
      </c>
      <c r="NO425">
        <v>20.59055</v>
      </c>
      <c r="NP425" s="1">
        <v>8.2205679999999999E-4</v>
      </c>
      <c r="NQ425" s="1">
        <v>7.9682429999999999E-2</v>
      </c>
      <c r="NR425">
        <v>0.58241690000000002</v>
      </c>
      <c r="NS425">
        <v>20.652740000000001</v>
      </c>
      <c r="NT425" s="1">
        <v>7.2772189999999995E-4</v>
      </c>
      <c r="NU425" s="1">
        <v>6.9744490000000006E-2</v>
      </c>
      <c r="NV425">
        <v>0.58280160000000003</v>
      </c>
      <c r="NW425">
        <v>20.275449999999999</v>
      </c>
      <c r="NX425" s="1">
        <v>6.5515560000000003E-4</v>
      </c>
      <c r="NY425" s="1">
        <v>6.1938359999999998E-2</v>
      </c>
      <c r="NZ425">
        <v>0.5825051</v>
      </c>
      <c r="OA425">
        <v>19.688279999999999</v>
      </c>
      <c r="OB425" s="1">
        <v>5.9553519999999997E-4</v>
      </c>
      <c r="OC425" s="1">
        <v>5.5580869999999997E-2</v>
      </c>
      <c r="OD425">
        <v>0.58384139999999995</v>
      </c>
      <c r="OE425">
        <v>19.848990000000001</v>
      </c>
      <c r="OF425" s="1">
        <v>5.4823809999999997E-4</v>
      </c>
      <c r="OG425" s="1">
        <v>5.036537E-2</v>
      </c>
      <c r="OH425">
        <v>0.58548599999999995</v>
      </c>
      <c r="OI425">
        <v>20.501100000000001</v>
      </c>
      <c r="OJ425" s="1">
        <v>5.0749490000000003E-4</v>
      </c>
      <c r="OK425" s="1">
        <v>4.5884519999999998E-2</v>
      </c>
    </row>
    <row r="426" spans="1:401" x14ac:dyDescent="0.35">
      <c r="A426">
        <v>435</v>
      </c>
      <c r="B426" t="s">
        <v>4</v>
      </c>
      <c r="C426" t="s">
        <v>364</v>
      </c>
      <c r="D426" t="s">
        <v>433</v>
      </c>
      <c r="E426">
        <v>461.17160000000001</v>
      </c>
      <c r="F426">
        <v>0.46156760000000002</v>
      </c>
      <c r="G426">
        <v>17.399830000000001</v>
      </c>
      <c r="H426">
        <v>0</v>
      </c>
      <c r="I426">
        <v>0</v>
      </c>
      <c r="J426">
        <v>0.46008500000000002</v>
      </c>
      <c r="K426">
        <v>17.47139</v>
      </c>
      <c r="L426">
        <v>0</v>
      </c>
      <c r="M426">
        <v>0</v>
      </c>
      <c r="N426">
        <v>0.45878980000000003</v>
      </c>
      <c r="O426">
        <v>17.776289999999999</v>
      </c>
      <c r="P426">
        <v>0</v>
      </c>
      <c r="Q426">
        <v>0</v>
      </c>
      <c r="R426">
        <v>0.45748450000000002</v>
      </c>
      <c r="S426">
        <v>18.423179999999999</v>
      </c>
      <c r="T426">
        <v>0</v>
      </c>
      <c r="U426">
        <v>0</v>
      </c>
      <c r="V426">
        <v>0.45615729999999999</v>
      </c>
      <c r="W426">
        <v>19.23039</v>
      </c>
      <c r="X426">
        <v>0</v>
      </c>
      <c r="Y426">
        <v>0</v>
      </c>
      <c r="Z426">
        <v>0.45481510000000003</v>
      </c>
      <c r="AA426">
        <v>19.77994</v>
      </c>
      <c r="AB426">
        <v>0</v>
      </c>
      <c r="AC426">
        <v>0</v>
      </c>
      <c r="AD426">
        <v>0.45348919999999998</v>
      </c>
      <c r="AE426">
        <v>19.837309999999999</v>
      </c>
      <c r="AF426">
        <v>0</v>
      </c>
      <c r="AG426">
        <v>0</v>
      </c>
      <c r="AH426">
        <v>0.45222889999999999</v>
      </c>
      <c r="AI426">
        <v>19.442209999999999</v>
      </c>
      <c r="AJ426">
        <v>0</v>
      </c>
      <c r="AK426">
        <v>0</v>
      </c>
      <c r="AL426">
        <v>0.45092880000000002</v>
      </c>
      <c r="AM426">
        <v>18.873069999999998</v>
      </c>
      <c r="AN426">
        <v>0</v>
      </c>
      <c r="AO426">
        <v>0</v>
      </c>
      <c r="AP426">
        <v>0.44961030000000002</v>
      </c>
      <c r="AQ426">
        <v>18.69088</v>
      </c>
      <c r="AR426">
        <v>0</v>
      </c>
      <c r="AS426">
        <v>0</v>
      </c>
      <c r="AT426">
        <v>0.44835390000000003</v>
      </c>
      <c r="AU426">
        <v>18.92033</v>
      </c>
      <c r="AV426">
        <v>0</v>
      </c>
      <c r="AW426">
        <v>0</v>
      </c>
      <c r="AX426">
        <v>0.44705610000000001</v>
      </c>
      <c r="AY426">
        <v>19.520710000000001</v>
      </c>
      <c r="AZ426">
        <v>0</v>
      </c>
      <c r="BA426">
        <v>0</v>
      </c>
      <c r="BB426">
        <v>0.44575589999999998</v>
      </c>
      <c r="BC426">
        <v>20.368030000000001</v>
      </c>
      <c r="BD426">
        <v>0</v>
      </c>
      <c r="BE426">
        <v>0</v>
      </c>
      <c r="BF426">
        <v>0.44440439999999998</v>
      </c>
      <c r="BG426">
        <v>20.91733</v>
      </c>
      <c r="BH426">
        <v>0</v>
      </c>
      <c r="BI426">
        <v>0</v>
      </c>
      <c r="BJ426">
        <v>0.4430771</v>
      </c>
      <c r="BK426">
        <v>21.030660000000001</v>
      </c>
      <c r="BL426">
        <v>0</v>
      </c>
      <c r="BM426">
        <v>0</v>
      </c>
      <c r="BN426">
        <v>0.44176179999999998</v>
      </c>
      <c r="BO426">
        <v>20.680479999999999</v>
      </c>
      <c r="BP426">
        <v>0</v>
      </c>
      <c r="BQ426">
        <v>0</v>
      </c>
      <c r="BR426">
        <v>0.44047730000000002</v>
      </c>
      <c r="BS426">
        <v>20.09008</v>
      </c>
      <c r="BT426">
        <v>0</v>
      </c>
      <c r="BU426">
        <v>0</v>
      </c>
      <c r="BV426">
        <v>0.43915199999999999</v>
      </c>
      <c r="BW426">
        <v>19.682289999999998</v>
      </c>
      <c r="BX426">
        <v>0</v>
      </c>
      <c r="BY426">
        <v>0</v>
      </c>
      <c r="BZ426">
        <v>0.43788450000000001</v>
      </c>
      <c r="CA426">
        <v>19.3886</v>
      </c>
      <c r="CB426">
        <v>0</v>
      </c>
      <c r="CC426">
        <v>0</v>
      </c>
      <c r="CD426">
        <v>0.43659409999999998</v>
      </c>
      <c r="CE426">
        <v>19.558530000000001</v>
      </c>
      <c r="CF426">
        <v>0</v>
      </c>
      <c r="CG426">
        <v>0</v>
      </c>
      <c r="CH426">
        <v>0.43530550000000001</v>
      </c>
      <c r="CI426">
        <v>19.720580000000002</v>
      </c>
      <c r="CJ426">
        <v>0</v>
      </c>
      <c r="CK426">
        <v>2.6168340000000002E-37</v>
      </c>
      <c r="CL426">
        <v>0.43405349999999998</v>
      </c>
      <c r="CM426">
        <v>19.82649</v>
      </c>
      <c r="CN426">
        <v>4.4255269999999997E-32</v>
      </c>
      <c r="CO426">
        <v>1.261036E-29</v>
      </c>
      <c r="CP426">
        <v>0.43282559999999998</v>
      </c>
      <c r="CQ426">
        <v>19.697939999999999</v>
      </c>
      <c r="CR426" s="1">
        <v>7.2902730000000004E-26</v>
      </c>
      <c r="CS426" s="1">
        <v>2.0764339999999999E-23</v>
      </c>
      <c r="CT426">
        <v>0.43164599999999997</v>
      </c>
      <c r="CU426">
        <v>19.336950000000002</v>
      </c>
      <c r="CV426" s="1">
        <v>1.0553589999999999E-19</v>
      </c>
      <c r="CW426" s="1">
        <v>3.0132899999999998E-17</v>
      </c>
      <c r="CX426">
        <v>0.4304731</v>
      </c>
      <c r="CY426">
        <v>18.83586</v>
      </c>
      <c r="CZ426" s="1">
        <v>2.0593739999999998E-15</v>
      </c>
      <c r="DA426" s="1">
        <v>5.8628130000000005E-13</v>
      </c>
      <c r="DB426">
        <v>0.42930819999999997</v>
      </c>
      <c r="DC426">
        <v>18.682320000000001</v>
      </c>
      <c r="DD426" s="1">
        <v>4.0614099999999998E-12</v>
      </c>
      <c r="DE426" s="1">
        <v>1.150069E-9</v>
      </c>
      <c r="DF426">
        <v>0.42820809999999998</v>
      </c>
      <c r="DG426">
        <v>18.53801</v>
      </c>
      <c r="DH426" s="1">
        <v>1.8807980000000001E-9</v>
      </c>
      <c r="DI426" s="1">
        <v>5.327263E-7</v>
      </c>
      <c r="DJ426">
        <v>0.42712689999999998</v>
      </c>
      <c r="DK426">
        <v>18.78904</v>
      </c>
      <c r="DL426" s="1">
        <v>2.9897609999999998E-7</v>
      </c>
      <c r="DM426" s="1">
        <v>8.4716550000000005E-5</v>
      </c>
      <c r="DN426">
        <v>0.42608259999999998</v>
      </c>
      <c r="DO426">
        <v>19.128440000000001</v>
      </c>
      <c r="DP426" s="1">
        <v>2.0123300000000001E-5</v>
      </c>
      <c r="DQ426" s="1">
        <v>5.710171E-3</v>
      </c>
      <c r="DR426">
        <v>0.42510750000000003</v>
      </c>
      <c r="DS426">
        <v>19.354279999999999</v>
      </c>
      <c r="DT426" s="1">
        <v>6.616657E-4</v>
      </c>
      <c r="DU426" s="1">
        <v>0.1883146</v>
      </c>
      <c r="DV426">
        <v>0.42428260000000001</v>
      </c>
      <c r="DW426">
        <v>19.275179999999999</v>
      </c>
      <c r="DX426" s="1">
        <v>1.182047E-2</v>
      </c>
      <c r="DY426" s="1">
        <v>3.369577</v>
      </c>
      <c r="DZ426">
        <v>0.4234677</v>
      </c>
      <c r="EA426">
        <v>18.92653</v>
      </c>
      <c r="EB426" s="1">
        <v>0.1241082</v>
      </c>
      <c r="EC426" s="1">
        <v>35.456380000000003</v>
      </c>
      <c r="ED426">
        <v>0.4226705</v>
      </c>
      <c r="EE426">
        <v>18.552199999999999</v>
      </c>
      <c r="EF426" s="1">
        <v>0.8186599</v>
      </c>
      <c r="EG426">
        <v>234.36490000000001</v>
      </c>
      <c r="EH426">
        <v>0.42186109999999999</v>
      </c>
      <c r="EI426">
        <v>18.623950000000001</v>
      </c>
      <c r="EJ426" s="1">
        <v>3.5855290000000002</v>
      </c>
      <c r="EK426">
        <v>1028.7070000000001</v>
      </c>
      <c r="EL426">
        <v>0.4210121</v>
      </c>
      <c r="EM426">
        <v>18.876090000000001</v>
      </c>
      <c r="EN426">
        <v>10.9399</v>
      </c>
      <c r="EO426">
        <v>3145.5250000000001</v>
      </c>
      <c r="EP426">
        <v>0.42014319999999999</v>
      </c>
      <c r="EQ426">
        <v>19.569120000000002</v>
      </c>
      <c r="ER426">
        <v>24.259429999999998</v>
      </c>
      <c r="ES426">
        <v>6987.7960000000003</v>
      </c>
      <c r="ET426">
        <v>0.4192439</v>
      </c>
      <c r="EU426">
        <v>20.500109999999999</v>
      </c>
      <c r="EV426">
        <v>40.477550000000001</v>
      </c>
      <c r="EW426">
        <v>11681.72</v>
      </c>
      <c r="EX426">
        <v>0.41829539999999998</v>
      </c>
      <c r="EY426">
        <v>21.084720000000001</v>
      </c>
      <c r="EZ426">
        <v>52.436450000000001</v>
      </c>
      <c r="FA426">
        <v>15160.3</v>
      </c>
      <c r="FB426">
        <v>0.41739120000000002</v>
      </c>
      <c r="FC426">
        <v>21.111809999999998</v>
      </c>
      <c r="FD426">
        <v>54.23509</v>
      </c>
      <c r="FE426">
        <v>15704.58</v>
      </c>
      <c r="FF426">
        <v>0.41648049999999998</v>
      </c>
      <c r="FG426">
        <v>20.724550000000001</v>
      </c>
      <c r="FH426">
        <v>45.98386</v>
      </c>
      <c r="FI426">
        <v>13334.81</v>
      </c>
      <c r="FJ426">
        <v>0.41548639999999998</v>
      </c>
      <c r="FK426">
        <v>20.112169999999999</v>
      </c>
      <c r="FL426">
        <v>32.771059999999999</v>
      </c>
      <c r="FM426">
        <v>9515.7970000000005</v>
      </c>
      <c r="FN426">
        <v>0.41445019999999999</v>
      </c>
      <c r="FO426">
        <v>19.848389999999998</v>
      </c>
      <c r="FP426">
        <v>20.100629999999999</v>
      </c>
      <c r="FQ426">
        <v>5844.89</v>
      </c>
      <c r="FR426">
        <v>0.41338979999999997</v>
      </c>
      <c r="FS426">
        <v>19.889209999999999</v>
      </c>
      <c r="FT426">
        <v>10.85838</v>
      </c>
      <c r="FU426">
        <v>3161.4940000000001</v>
      </c>
      <c r="FV426">
        <v>0.41228199999999998</v>
      </c>
      <c r="FW426">
        <v>20.317540000000001</v>
      </c>
      <c r="FX426">
        <v>5.2836230000000004</v>
      </c>
      <c r="FY426">
        <v>1539.8620000000001</v>
      </c>
      <c r="FZ426">
        <v>0.41105750000000002</v>
      </c>
      <c r="GA426">
        <v>21.057020000000001</v>
      </c>
      <c r="GB426">
        <v>2.369265</v>
      </c>
      <c r="GC426">
        <v>691.29269999999997</v>
      </c>
      <c r="GD426">
        <v>0.40976560000000001</v>
      </c>
      <c r="GE426">
        <v>21.46855</v>
      </c>
      <c r="GF426">
        <v>1.007182</v>
      </c>
      <c r="GG426">
        <v>294.21510000000001</v>
      </c>
      <c r="GH426">
        <v>0.408391</v>
      </c>
      <c r="GI426">
        <v>21.43582</v>
      </c>
      <c r="GJ426">
        <v>0.42087039999999998</v>
      </c>
      <c r="GK426">
        <v>123.0403</v>
      </c>
      <c r="GL426">
        <v>0.40700320000000001</v>
      </c>
      <c r="GM426">
        <v>20.9712</v>
      </c>
      <c r="GN426">
        <v>0.1838564</v>
      </c>
      <c r="GO426">
        <v>53.753880000000002</v>
      </c>
      <c r="GP426">
        <v>0.40548139999999999</v>
      </c>
      <c r="GQ426">
        <v>20.273050000000001</v>
      </c>
      <c r="GR426">
        <v>9.1916079999999997E-2</v>
      </c>
      <c r="GS426">
        <v>26.849769999999999</v>
      </c>
      <c r="GT426">
        <v>0.40382099999999999</v>
      </c>
      <c r="GU426">
        <v>19.557700000000001</v>
      </c>
      <c r="GV426">
        <v>5.658229E-2</v>
      </c>
      <c r="GW426">
        <v>16.51257</v>
      </c>
      <c r="GX426">
        <v>0.40225640000000001</v>
      </c>
      <c r="GY426">
        <v>19.318819999999999</v>
      </c>
      <c r="GZ426">
        <v>4.2573689999999997E-2</v>
      </c>
      <c r="HA426">
        <v>12.417199999999999</v>
      </c>
      <c r="HB426">
        <v>0.40067350000000002</v>
      </c>
      <c r="HC426">
        <v>19.270309999999998</v>
      </c>
      <c r="HD426">
        <v>3.6380530000000001E-2</v>
      </c>
      <c r="HE426">
        <v>10.610139999999999</v>
      </c>
      <c r="HF426">
        <v>0.39907160000000003</v>
      </c>
      <c r="HG426">
        <v>19.507899999999999</v>
      </c>
      <c r="HH426" s="1">
        <v>3.3145710000000002E-2</v>
      </c>
      <c r="HI426">
        <v>9.6715079999999993</v>
      </c>
      <c r="HJ426">
        <v>0.39727410000000002</v>
      </c>
      <c r="HK426">
        <v>19.602029999999999</v>
      </c>
      <c r="HL426">
        <v>3.1167940000000002E-2</v>
      </c>
      <c r="HM426">
        <v>9.1030259999999998</v>
      </c>
      <c r="HN426">
        <v>0.39536969999999999</v>
      </c>
      <c r="HO426">
        <v>19.528549999999999</v>
      </c>
      <c r="HP426" s="1">
        <v>2.9935360000000001E-2</v>
      </c>
      <c r="HQ426">
        <v>8.7525449999999996</v>
      </c>
      <c r="HR426">
        <v>0.3933739</v>
      </c>
      <c r="HS426">
        <v>19.122610000000002</v>
      </c>
      <c r="HT426" s="1">
        <v>2.933378E-2</v>
      </c>
      <c r="HU426">
        <v>8.5880089999999996</v>
      </c>
      <c r="HV426">
        <v>0.39123590000000003</v>
      </c>
      <c r="HW426">
        <v>18.43599</v>
      </c>
      <c r="HX426" s="1">
        <v>2.921588E-2</v>
      </c>
      <c r="HY426">
        <v>8.5708690000000001</v>
      </c>
      <c r="HZ426">
        <v>0.38897540000000003</v>
      </c>
      <c r="IA426">
        <v>17.805589999999999</v>
      </c>
      <c r="IB426" s="1">
        <v>2.9336540000000001E-2</v>
      </c>
      <c r="IC426">
        <v>8.6265699999999992</v>
      </c>
      <c r="ID426">
        <v>0.38670070000000001</v>
      </c>
      <c r="IE426">
        <v>17.556429999999999</v>
      </c>
      <c r="IF426" s="1">
        <v>2.9449329999999999E-2</v>
      </c>
      <c r="IG426" s="1">
        <v>8.6796769999999999</v>
      </c>
      <c r="IH426">
        <v>0.38542890000000002</v>
      </c>
      <c r="II426">
        <v>17.477589999999999</v>
      </c>
      <c r="IJ426" s="1">
        <v>2.920617E-2</v>
      </c>
      <c r="IK426" s="1">
        <v>8.6063290000000006</v>
      </c>
      <c r="IL426">
        <v>0.38448710000000003</v>
      </c>
      <c r="IM426">
        <v>17.666640000000001</v>
      </c>
      <c r="IN426" s="1">
        <v>2.8341829999999998E-2</v>
      </c>
      <c r="IO426" s="1">
        <v>8.3496459999999999</v>
      </c>
      <c r="IP426">
        <v>0.3837275</v>
      </c>
      <c r="IQ426">
        <v>17.62791</v>
      </c>
      <c r="IR426" s="1">
        <v>2.7027989999999998E-2</v>
      </c>
      <c r="IS426" s="1">
        <v>7.9591200000000004</v>
      </c>
      <c r="IT426">
        <v>0.38319189999999997</v>
      </c>
      <c r="IU426">
        <v>17.433260000000001</v>
      </c>
      <c r="IV426" s="1">
        <v>2.5412379999999998E-2</v>
      </c>
      <c r="IW426" s="1">
        <v>7.4770219999999998</v>
      </c>
      <c r="IX426">
        <v>0.3827644</v>
      </c>
      <c r="IY426">
        <v>17.020589999999999</v>
      </c>
      <c r="IZ426" s="1">
        <v>2.362997E-2</v>
      </c>
      <c r="JA426" s="1">
        <v>6.9451790000000004</v>
      </c>
      <c r="JB426">
        <v>0.38242749999999998</v>
      </c>
      <c r="JC426">
        <v>16.433720000000001</v>
      </c>
      <c r="JD426" s="1">
        <v>2.1825959999999998E-2</v>
      </c>
      <c r="JE426" s="1">
        <v>6.4084919999999999</v>
      </c>
      <c r="JF426">
        <v>0.38205840000000002</v>
      </c>
      <c r="JG426">
        <v>16.271789999999999</v>
      </c>
      <c r="JH426" s="1">
        <v>2.0092180000000001E-2</v>
      </c>
      <c r="JI426" s="1">
        <v>5.8961119999999996</v>
      </c>
      <c r="JJ426">
        <v>0.38151780000000002</v>
      </c>
      <c r="JK426">
        <v>16.343589999999999</v>
      </c>
      <c r="JL426" s="1">
        <v>1.8442480000000001E-2</v>
      </c>
      <c r="JM426" s="1">
        <v>5.412344</v>
      </c>
      <c r="JN426">
        <v>0.38105939999999999</v>
      </c>
      <c r="JO426">
        <v>16.62725</v>
      </c>
      <c r="JP426" s="1">
        <v>1.684915E-2</v>
      </c>
      <c r="JQ426" s="1">
        <v>4.945983</v>
      </c>
      <c r="JR426">
        <v>0.38048359999999998</v>
      </c>
      <c r="JS426">
        <v>17.183990000000001</v>
      </c>
      <c r="JT426" s="1">
        <v>1.534496E-2</v>
      </c>
      <c r="JU426" s="1">
        <v>4.5071820000000002</v>
      </c>
      <c r="JV426">
        <v>0.3798918</v>
      </c>
      <c r="JW426">
        <v>17.426380000000002</v>
      </c>
      <c r="JX426" s="1">
        <v>1.3945829999999999E-2</v>
      </c>
      <c r="JY426" s="1">
        <v>4.0994380000000001</v>
      </c>
      <c r="JZ426">
        <v>0.37956770000000001</v>
      </c>
      <c r="KA426">
        <v>17.24342</v>
      </c>
      <c r="KB426" s="1">
        <v>1.271861E-2</v>
      </c>
      <c r="KC426" s="1">
        <v>3.7391770000000002</v>
      </c>
      <c r="KD426">
        <v>0.37935590000000002</v>
      </c>
      <c r="KE426">
        <v>16.856549999999999</v>
      </c>
      <c r="KF426" s="1">
        <v>1.159904E-2</v>
      </c>
      <c r="KG426" s="1">
        <v>3.4105089999999998</v>
      </c>
      <c r="KH426">
        <v>0.37933509999999998</v>
      </c>
      <c r="KI426">
        <v>16.343710000000002</v>
      </c>
      <c r="KJ426" s="1">
        <v>1.061019E-2</v>
      </c>
      <c r="KK426" s="1">
        <v>3.1186259999999999</v>
      </c>
      <c r="KL426">
        <v>0.37894149999999999</v>
      </c>
      <c r="KM426">
        <v>16.407730000000001</v>
      </c>
      <c r="KN426" s="1">
        <v>9.7196810000000008E-3</v>
      </c>
      <c r="KO426" s="1">
        <v>2.859321</v>
      </c>
      <c r="KP426">
        <v>0.3781544</v>
      </c>
      <c r="KQ426">
        <v>16.81474</v>
      </c>
      <c r="KR426" s="1">
        <v>8.8995749999999998E-3</v>
      </c>
      <c r="KS426" s="1">
        <v>2.627885</v>
      </c>
      <c r="KT426">
        <v>0.37974530000000001</v>
      </c>
      <c r="KU426">
        <v>17.614730000000002</v>
      </c>
      <c r="KV426" s="1">
        <v>8.1824819999999996E-3</v>
      </c>
      <c r="KW426" s="1">
        <v>2.4118279999999999</v>
      </c>
      <c r="KX426">
        <v>0.38190689999999999</v>
      </c>
      <c r="KY426">
        <v>18.439340000000001</v>
      </c>
      <c r="KZ426" s="1">
        <v>7.4952129999999997E-3</v>
      </c>
      <c r="LA426" s="1">
        <v>2.2022930000000001</v>
      </c>
      <c r="LB426">
        <v>0.38401760000000001</v>
      </c>
      <c r="LC426">
        <v>18.64995</v>
      </c>
      <c r="LD426" s="1">
        <v>6.8299600000000004E-3</v>
      </c>
      <c r="LE426" s="1">
        <v>2.0011730000000001</v>
      </c>
      <c r="LF426">
        <v>0.3863878</v>
      </c>
      <c r="LG426">
        <v>18.38664</v>
      </c>
      <c r="LH426" s="1">
        <v>6.2449589999999996E-3</v>
      </c>
      <c r="LI426" s="1">
        <v>1.823412</v>
      </c>
      <c r="LJ426">
        <v>0.38905010000000001</v>
      </c>
      <c r="LK426">
        <v>17.8443</v>
      </c>
      <c r="LL426" s="1">
        <v>5.7244000000000001E-3</v>
      </c>
      <c r="LM426" s="1">
        <v>1.664938</v>
      </c>
      <c r="LN426">
        <v>0.39190770000000003</v>
      </c>
      <c r="LO426">
        <v>17.228090000000002</v>
      </c>
      <c r="LP426" s="1">
        <v>5.242399E-3</v>
      </c>
      <c r="LQ426" s="1">
        <v>1.51868</v>
      </c>
      <c r="LR426">
        <v>0.39505879999999999</v>
      </c>
      <c r="LS426">
        <v>17.326779999999999</v>
      </c>
      <c r="LT426" s="1">
        <v>4.7887950000000002E-3</v>
      </c>
      <c r="LU426" s="1">
        <v>1.381195</v>
      </c>
      <c r="LV426">
        <v>0.3982926</v>
      </c>
      <c r="LW426">
        <v>17.814070000000001</v>
      </c>
      <c r="LX426" s="1">
        <v>4.3448619999999997E-3</v>
      </c>
      <c r="LY426" s="1">
        <v>1.2478670000000001</v>
      </c>
      <c r="LZ426">
        <v>0.4016903</v>
      </c>
      <c r="MA426">
        <v>18.73312</v>
      </c>
      <c r="MB426" s="1">
        <v>3.9101250000000004E-3</v>
      </c>
      <c r="MC426" s="1">
        <v>1.1182380000000001</v>
      </c>
      <c r="MD426">
        <v>0.40588410000000003</v>
      </c>
      <c r="ME426">
        <v>19.672059999999998</v>
      </c>
      <c r="MF426" s="1">
        <v>3.4860569999999999E-3</v>
      </c>
      <c r="MG426" s="1">
        <v>0.9910755</v>
      </c>
      <c r="MH426">
        <v>0.41061150000000002</v>
      </c>
      <c r="MI426">
        <v>20.107140000000001</v>
      </c>
      <c r="MJ426" s="1">
        <v>3.0696619999999999E-3</v>
      </c>
      <c r="MK426" s="1">
        <v>0.86685109999999999</v>
      </c>
      <c r="ML426">
        <v>0.41555239999999999</v>
      </c>
      <c r="MM426">
        <v>19.927779999999998</v>
      </c>
      <c r="MN426" s="1">
        <v>2.6647289999999998E-3</v>
      </c>
      <c r="MO426" s="1">
        <v>0.747394</v>
      </c>
      <c r="MP426">
        <v>0.4208037</v>
      </c>
      <c r="MQ426">
        <v>19.413160000000001</v>
      </c>
      <c r="MR426" s="1">
        <v>2.2759540000000002E-3</v>
      </c>
      <c r="MS426" s="1">
        <v>0.6338435</v>
      </c>
      <c r="MT426">
        <v>0.42625790000000002</v>
      </c>
      <c r="MU426">
        <v>18.72176</v>
      </c>
      <c r="MV426" s="1">
        <v>1.91738E-3</v>
      </c>
      <c r="MW426" s="1">
        <v>0.53013359999999998</v>
      </c>
      <c r="MX426">
        <v>0.43218909999999999</v>
      </c>
      <c r="MY426">
        <v>18.704499999999999</v>
      </c>
      <c r="MZ426" s="1">
        <v>1.6035159999999999E-3</v>
      </c>
      <c r="NA426" s="1">
        <v>0.43986550000000002</v>
      </c>
      <c r="NB426">
        <v>0.43955569999999999</v>
      </c>
      <c r="NC426">
        <v>18.667149999999999</v>
      </c>
      <c r="ND426" s="1">
        <v>1.3381039999999999E-3</v>
      </c>
      <c r="NE426" s="1">
        <v>0.36317080000000002</v>
      </c>
      <c r="NF426">
        <v>0.4470886</v>
      </c>
      <c r="NG426">
        <v>19.35239</v>
      </c>
      <c r="NH426" s="1">
        <v>1.1231570000000001E-3</v>
      </c>
      <c r="NI426" s="1">
        <v>0.30146600000000001</v>
      </c>
      <c r="NJ426">
        <v>0.45448499999999997</v>
      </c>
      <c r="NK426">
        <v>20.04252</v>
      </c>
      <c r="NL426" s="1">
        <v>9.5630719999999995E-4</v>
      </c>
      <c r="NM426" s="1">
        <v>0.25395960000000001</v>
      </c>
      <c r="NN426">
        <v>0.46178659999999999</v>
      </c>
      <c r="NO426">
        <v>20.531880000000001</v>
      </c>
      <c r="NP426" s="1">
        <v>8.3000610000000003E-4</v>
      </c>
      <c r="NQ426" s="1">
        <v>0.21815989999999999</v>
      </c>
      <c r="NR426">
        <v>0.46961789999999998</v>
      </c>
      <c r="NS426">
        <v>20.606919999999999</v>
      </c>
      <c r="NT426" s="1">
        <v>7.3436720000000005E-4</v>
      </c>
      <c r="NU426" s="1">
        <v>0.19088469999999999</v>
      </c>
      <c r="NV426">
        <v>0.47904980000000003</v>
      </c>
      <c r="NW426">
        <v>20.258569999999999</v>
      </c>
      <c r="NX426" s="1">
        <v>6.6105540000000005E-4</v>
      </c>
      <c r="NY426" s="1">
        <v>0.16947999999999999</v>
      </c>
      <c r="NZ426">
        <v>0.48846830000000002</v>
      </c>
      <c r="OA426">
        <v>19.686330000000002</v>
      </c>
      <c r="OB426" s="1">
        <v>6.0085559999999995E-4</v>
      </c>
      <c r="OC426" s="1">
        <v>0.1520627</v>
      </c>
      <c r="OD426">
        <v>0.49955929999999998</v>
      </c>
      <c r="OE426">
        <v>19.823619999999998</v>
      </c>
      <c r="OF426" s="1">
        <v>5.5294290000000004E-4</v>
      </c>
      <c r="OG426" s="1">
        <v>0.13779340000000001</v>
      </c>
      <c r="OH426">
        <v>0.51085380000000002</v>
      </c>
      <c r="OI426">
        <v>20.446090000000002</v>
      </c>
      <c r="OJ426" s="1">
        <v>5.1160560000000003E-4</v>
      </c>
      <c r="OK426" s="1">
        <v>0.12555259999999999</v>
      </c>
    </row>
    <row r="427" spans="1:401" x14ac:dyDescent="0.35">
      <c r="A427">
        <v>436</v>
      </c>
      <c r="B427" t="s">
        <v>4</v>
      </c>
      <c r="C427" t="s">
        <v>364</v>
      </c>
      <c r="D427" t="s">
        <v>434</v>
      </c>
      <c r="E427">
        <v>230.7397</v>
      </c>
      <c r="F427">
        <v>0.96472440000000004</v>
      </c>
      <c r="G427">
        <v>17.398</v>
      </c>
      <c r="H427">
        <v>0</v>
      </c>
      <c r="I427">
        <v>0</v>
      </c>
      <c r="J427">
        <v>0.95858529999999997</v>
      </c>
      <c r="K427">
        <v>17.480720000000002</v>
      </c>
      <c r="L427">
        <v>0</v>
      </c>
      <c r="M427">
        <v>0</v>
      </c>
      <c r="N427">
        <v>0.95293720000000004</v>
      </c>
      <c r="O427">
        <v>17.770669999999999</v>
      </c>
      <c r="P427">
        <v>0</v>
      </c>
      <c r="Q427">
        <v>0</v>
      </c>
      <c r="R427">
        <v>0.94756220000000002</v>
      </c>
      <c r="S427">
        <v>18.40042</v>
      </c>
      <c r="T427">
        <v>0</v>
      </c>
      <c r="U427">
        <v>0</v>
      </c>
      <c r="V427">
        <v>0.94218120000000005</v>
      </c>
      <c r="W427">
        <v>19.203209999999999</v>
      </c>
      <c r="X427">
        <v>0</v>
      </c>
      <c r="Y427">
        <v>0</v>
      </c>
      <c r="Z427">
        <v>0.93686119999999995</v>
      </c>
      <c r="AA427">
        <v>19.745229999999999</v>
      </c>
      <c r="AB427">
        <v>0</v>
      </c>
      <c r="AC427">
        <v>0</v>
      </c>
      <c r="AD427">
        <v>0.93165560000000003</v>
      </c>
      <c r="AE427">
        <v>19.811170000000001</v>
      </c>
      <c r="AF427">
        <v>0</v>
      </c>
      <c r="AG427">
        <v>0</v>
      </c>
      <c r="AH427">
        <v>0.92663030000000002</v>
      </c>
      <c r="AI427">
        <v>19.435839999999999</v>
      </c>
      <c r="AJ427">
        <v>0</v>
      </c>
      <c r="AK427">
        <v>0</v>
      </c>
      <c r="AL427">
        <v>0.92163280000000003</v>
      </c>
      <c r="AM427">
        <v>18.876709999999999</v>
      </c>
      <c r="AN427">
        <v>0</v>
      </c>
      <c r="AO427">
        <v>0</v>
      </c>
      <c r="AP427">
        <v>0.91668620000000001</v>
      </c>
      <c r="AQ427">
        <v>18.708780000000001</v>
      </c>
      <c r="AR427">
        <v>0</v>
      </c>
      <c r="AS427">
        <v>0</v>
      </c>
      <c r="AT427">
        <v>0.91188630000000004</v>
      </c>
      <c r="AU427">
        <v>18.924499999999998</v>
      </c>
      <c r="AV427">
        <v>0</v>
      </c>
      <c r="AW427">
        <v>0</v>
      </c>
      <c r="AX427">
        <v>0.90695939999999997</v>
      </c>
      <c r="AY427">
        <v>19.50517</v>
      </c>
      <c r="AZ427">
        <v>0</v>
      </c>
      <c r="BA427">
        <v>0</v>
      </c>
      <c r="BB427">
        <v>0.90215650000000003</v>
      </c>
      <c r="BC427">
        <v>20.340869999999999</v>
      </c>
      <c r="BD427">
        <v>0</v>
      </c>
      <c r="BE427">
        <v>0</v>
      </c>
      <c r="BF427">
        <v>0.8972291</v>
      </c>
      <c r="BG427">
        <v>20.87801</v>
      </c>
      <c r="BH427">
        <v>0</v>
      </c>
      <c r="BI427">
        <v>0</v>
      </c>
      <c r="BJ427">
        <v>0.89237929999999999</v>
      </c>
      <c r="BK427">
        <v>21.005130000000001</v>
      </c>
      <c r="BL427">
        <v>0</v>
      </c>
      <c r="BM427">
        <v>0</v>
      </c>
      <c r="BN427">
        <v>0.88757790000000003</v>
      </c>
      <c r="BO427">
        <v>20.675930000000001</v>
      </c>
      <c r="BP427">
        <v>0</v>
      </c>
      <c r="BQ427">
        <v>0</v>
      </c>
      <c r="BR427">
        <v>0.88285349999999996</v>
      </c>
      <c r="BS427">
        <v>20.099810000000002</v>
      </c>
      <c r="BT427">
        <v>0</v>
      </c>
      <c r="BU427">
        <v>0</v>
      </c>
      <c r="BV427">
        <v>0.87807670000000004</v>
      </c>
      <c r="BW427">
        <v>19.701519999999999</v>
      </c>
      <c r="BX427">
        <v>0</v>
      </c>
      <c r="BY427">
        <v>0</v>
      </c>
      <c r="BZ427">
        <v>0.87352759999999996</v>
      </c>
      <c r="CA427">
        <v>19.388580000000001</v>
      </c>
      <c r="CB427">
        <v>0</v>
      </c>
      <c r="CC427">
        <v>0</v>
      </c>
      <c r="CD427">
        <v>0.86889919999999998</v>
      </c>
      <c r="CE427">
        <v>19.55002</v>
      </c>
      <c r="CF427">
        <v>0</v>
      </c>
      <c r="CG427">
        <v>0</v>
      </c>
      <c r="CH427">
        <v>0.86439619999999995</v>
      </c>
      <c r="CI427">
        <v>19.695969999999999</v>
      </c>
      <c r="CJ427">
        <v>0</v>
      </c>
      <c r="CK427">
        <v>4.7049949999999998E-38</v>
      </c>
      <c r="CL427">
        <v>0.85994579999999998</v>
      </c>
      <c r="CM427">
        <v>19.80265</v>
      </c>
      <c r="CN427">
        <v>3.274292E-32</v>
      </c>
      <c r="CO427">
        <v>2.5254999999999999E-30</v>
      </c>
      <c r="CP427">
        <v>0.85557079999999996</v>
      </c>
      <c r="CQ427">
        <v>19.68901</v>
      </c>
      <c r="CR427" s="1">
        <v>5.3438110000000005E-26</v>
      </c>
      <c r="CS427" s="1">
        <v>4.102643E-24</v>
      </c>
      <c r="CT427">
        <v>0.85137779999999996</v>
      </c>
      <c r="CU427">
        <v>19.33473</v>
      </c>
      <c r="CV427" s="1">
        <v>8.1776029999999999E-20</v>
      </c>
      <c r="CW427" s="1">
        <v>6.4570769999999998E-18</v>
      </c>
      <c r="CX427">
        <v>0.84721310000000005</v>
      </c>
      <c r="CY427">
        <v>18.840859999999999</v>
      </c>
      <c r="CZ427" s="1">
        <v>1.675686E-15</v>
      </c>
      <c r="DA427" s="1">
        <v>1.352548E-13</v>
      </c>
      <c r="DB427">
        <v>0.84315470000000003</v>
      </c>
      <c r="DC427">
        <v>18.694959999999998</v>
      </c>
      <c r="DD427" s="1">
        <v>3.3934660000000002E-12</v>
      </c>
      <c r="DE427" s="1">
        <v>2.7741810000000002E-10</v>
      </c>
      <c r="DF427">
        <v>0.8392984</v>
      </c>
      <c r="DG427">
        <v>18.53481</v>
      </c>
      <c r="DH427" s="1">
        <v>1.6069169999999999E-9</v>
      </c>
      <c r="DI427" s="1">
        <v>1.3285700000000001E-7</v>
      </c>
      <c r="DJ427">
        <v>0.83553330000000003</v>
      </c>
      <c r="DK427">
        <v>18.78098</v>
      </c>
      <c r="DL427" s="1">
        <v>2.6055170000000001E-7</v>
      </c>
      <c r="DM427" s="1">
        <v>2.1718399999999999E-5</v>
      </c>
      <c r="DN427">
        <v>0.83184150000000001</v>
      </c>
      <c r="DO427">
        <v>19.112960000000001</v>
      </c>
      <c r="DP427" s="1">
        <v>1.785227E-5</v>
      </c>
      <c r="DQ427" s="1">
        <v>1.4990299999999999E-3</v>
      </c>
      <c r="DR427">
        <v>0.82841750000000003</v>
      </c>
      <c r="DS427">
        <v>19.333359999999999</v>
      </c>
      <c r="DT427" s="1">
        <v>5.9677470000000002E-4</v>
      </c>
      <c r="DU427" s="1">
        <v>5.0484710000000002E-2</v>
      </c>
      <c r="DV427">
        <v>0.82527930000000005</v>
      </c>
      <c r="DW427">
        <v>19.258900000000001</v>
      </c>
      <c r="DX427" s="1">
        <v>1.082578E-2</v>
      </c>
      <c r="DY427" s="1">
        <v>0.92052999999999996</v>
      </c>
      <c r="DZ427">
        <v>0.82214810000000005</v>
      </c>
      <c r="EA427">
        <v>18.922619999999998</v>
      </c>
      <c r="EB427" s="1">
        <v>0.11529780000000001</v>
      </c>
      <c r="EC427" s="1">
        <v>9.8540220000000005</v>
      </c>
      <c r="ED427">
        <v>0.81906500000000004</v>
      </c>
      <c r="EE427">
        <v>18.559660000000001</v>
      </c>
      <c r="EF427" s="1">
        <v>0.77075709999999997</v>
      </c>
      <c r="EG427">
        <v>66.161450000000002</v>
      </c>
      <c r="EH427">
        <v>0.8159592</v>
      </c>
      <c r="EI427">
        <v>18.641259999999999</v>
      </c>
      <c r="EJ427" s="1">
        <v>3.4179200000000001</v>
      </c>
      <c r="EK427">
        <v>294.59629999999999</v>
      </c>
      <c r="EL427">
        <v>0.81274970000000002</v>
      </c>
      <c r="EM427">
        <v>18.8733</v>
      </c>
      <c r="EN427">
        <v>10.549810000000001</v>
      </c>
      <c r="EO427">
        <v>912.68550000000005</v>
      </c>
      <c r="EP427">
        <v>0.8095156</v>
      </c>
      <c r="EQ427">
        <v>19.548380000000002</v>
      </c>
      <c r="ER427">
        <v>23.648219999999998</v>
      </c>
      <c r="ES427">
        <v>2052.0619999999999</v>
      </c>
      <c r="ET427">
        <v>0.80619359999999995</v>
      </c>
      <c r="EU427">
        <v>20.47513</v>
      </c>
      <c r="EV427">
        <v>39.857149999999997</v>
      </c>
      <c r="EW427">
        <v>3468.77</v>
      </c>
      <c r="EX427">
        <v>0.80275890000000005</v>
      </c>
      <c r="EY427">
        <v>21.05125</v>
      </c>
      <c r="EZ427">
        <v>52.118450000000003</v>
      </c>
      <c r="FA427">
        <v>4547.4740000000002</v>
      </c>
      <c r="FB427">
        <v>0.79938419999999999</v>
      </c>
      <c r="FC427">
        <v>21.087869999999999</v>
      </c>
      <c r="FD427">
        <v>54.379600000000003</v>
      </c>
      <c r="FE427">
        <v>4754.5940000000001</v>
      </c>
      <c r="FF427">
        <v>0.79589209999999999</v>
      </c>
      <c r="FG427">
        <v>20.7225</v>
      </c>
      <c r="FH427">
        <v>46.473579999999998</v>
      </c>
      <c r="FI427">
        <v>4070.9639999999999</v>
      </c>
      <c r="FJ427">
        <v>0.79228100000000001</v>
      </c>
      <c r="FK427">
        <v>20.123650000000001</v>
      </c>
      <c r="FL427">
        <v>33.359099999999998</v>
      </c>
      <c r="FM427">
        <v>2926.6669999999999</v>
      </c>
      <c r="FN427">
        <v>0.78853850000000003</v>
      </c>
      <c r="FO427">
        <v>19.87134</v>
      </c>
      <c r="FP427">
        <v>20.59327</v>
      </c>
      <c r="FQ427">
        <v>1809.278</v>
      </c>
      <c r="FR427">
        <v>0.7846476</v>
      </c>
      <c r="FS427">
        <v>19.894110000000001</v>
      </c>
      <c r="FT427">
        <v>11.18648</v>
      </c>
      <c r="FU427">
        <v>984.05060000000003</v>
      </c>
      <c r="FV427">
        <v>0.78061100000000005</v>
      </c>
      <c r="FW427">
        <v>20.304939999999998</v>
      </c>
      <c r="FX427">
        <v>5.4690130000000003</v>
      </c>
      <c r="FY427">
        <v>481.4504</v>
      </c>
      <c r="FZ427">
        <v>0.77629890000000001</v>
      </c>
      <c r="GA427">
        <v>21.027940000000001</v>
      </c>
      <c r="GB427">
        <v>2.4613109999999998</v>
      </c>
      <c r="GC427">
        <v>216.8279</v>
      </c>
      <c r="GD427">
        <v>0.77173130000000001</v>
      </c>
      <c r="GE427">
        <v>21.432670000000002</v>
      </c>
      <c r="GF427">
        <v>1.048637</v>
      </c>
      <c r="GG427">
        <v>92.424199999999999</v>
      </c>
      <c r="GH427">
        <v>0.76685510000000001</v>
      </c>
      <c r="GI427">
        <v>21.410160000000001</v>
      </c>
      <c r="GJ427">
        <v>0.43821480000000002</v>
      </c>
      <c r="GK427">
        <v>38.623010000000001</v>
      </c>
      <c r="GL427">
        <v>0.76188610000000001</v>
      </c>
      <c r="GM427">
        <v>20.964479999999998</v>
      </c>
      <c r="GN427">
        <v>0.19076950000000001</v>
      </c>
      <c r="GO427">
        <v>16.807459999999999</v>
      </c>
      <c r="GP427">
        <v>0.75656959999999995</v>
      </c>
      <c r="GQ427">
        <v>20.277190000000001</v>
      </c>
      <c r="GR427">
        <v>9.4613799999999998E-2</v>
      </c>
      <c r="GS427">
        <v>8.3474439999999994</v>
      </c>
      <c r="GT427">
        <v>0.75097689999999995</v>
      </c>
      <c r="GU427">
        <v>19.563880000000001</v>
      </c>
      <c r="GV427">
        <v>5.7653019999999999E-2</v>
      </c>
      <c r="GW427">
        <v>5.0924259999999997</v>
      </c>
      <c r="GX427">
        <v>0.74548329999999996</v>
      </c>
      <c r="GY427">
        <v>19.3188</v>
      </c>
      <c r="GZ427">
        <v>4.3040599999999998E-2</v>
      </c>
      <c r="HA427">
        <v>3.808694</v>
      </c>
      <c r="HB427">
        <v>0.73993810000000004</v>
      </c>
      <c r="HC427">
        <v>19.256830000000001</v>
      </c>
      <c r="HD427">
        <v>3.6621609999999999E-2</v>
      </c>
      <c r="HE427">
        <v>3.249584</v>
      </c>
      <c r="HF427">
        <v>0.73422469999999995</v>
      </c>
      <c r="HG427">
        <v>19.478020000000001</v>
      </c>
      <c r="HH427" s="1">
        <v>3.3297069999999998E-2</v>
      </c>
      <c r="HI427">
        <v>2.9654400000000001</v>
      </c>
      <c r="HJ427">
        <v>0.72821460000000005</v>
      </c>
      <c r="HK427">
        <v>19.56596</v>
      </c>
      <c r="HL427">
        <v>3.1275659999999997E-2</v>
      </c>
      <c r="HM427">
        <v>2.7971560000000002</v>
      </c>
      <c r="HN427">
        <v>0.72193099999999999</v>
      </c>
      <c r="HO427">
        <v>19.502379999999999</v>
      </c>
      <c r="HP427" s="1">
        <v>3.0012850000000001E-2</v>
      </c>
      <c r="HQ427">
        <v>2.696618</v>
      </c>
      <c r="HR427">
        <v>0.71544370000000002</v>
      </c>
      <c r="HS427">
        <v>19.110810000000001</v>
      </c>
      <c r="HT427" s="1">
        <v>2.9370210000000001E-2</v>
      </c>
      <c r="HU427">
        <v>2.6526869999999998</v>
      </c>
      <c r="HV427">
        <v>0.70877749999999995</v>
      </c>
      <c r="HW427">
        <v>18.43167</v>
      </c>
      <c r="HX427" s="1">
        <v>2.9242279999999999E-2</v>
      </c>
      <c r="HY427" s="1">
        <v>2.6556649999999999</v>
      </c>
      <c r="HZ427">
        <v>0.70188090000000003</v>
      </c>
      <c r="IA427">
        <v>17.804870000000001</v>
      </c>
      <c r="IB427" s="1">
        <v>2.9357290000000001E-2</v>
      </c>
      <c r="IC427" s="1">
        <v>2.682032</v>
      </c>
      <c r="ID427">
        <v>0.69506939999999995</v>
      </c>
      <c r="IE427">
        <v>17.555630000000001</v>
      </c>
      <c r="IF427" s="1">
        <v>2.9470840000000002E-2</v>
      </c>
      <c r="IG427" s="1">
        <v>2.7084809999999999</v>
      </c>
      <c r="IH427">
        <v>0.69037879999999996</v>
      </c>
      <c r="II427">
        <v>17.468119999999999</v>
      </c>
      <c r="IJ427" s="1">
        <v>2.9278140000000001E-2</v>
      </c>
      <c r="IK427" s="1">
        <v>2.6976580000000001</v>
      </c>
      <c r="IL427">
        <v>0.68574080000000004</v>
      </c>
      <c r="IM427">
        <v>17.644829999999999</v>
      </c>
      <c r="IN427" s="1">
        <v>2.843526E-2</v>
      </c>
      <c r="IO427" s="1">
        <v>2.6294140000000001</v>
      </c>
      <c r="IP427">
        <v>0.68101650000000002</v>
      </c>
      <c r="IQ427">
        <v>17.589410000000001</v>
      </c>
      <c r="IR427" s="1">
        <v>2.7137189999999999E-2</v>
      </c>
      <c r="IS427" s="1">
        <v>2.5194800000000002</v>
      </c>
      <c r="IT427">
        <v>0.67627630000000005</v>
      </c>
      <c r="IU427">
        <v>17.395589999999999</v>
      </c>
      <c r="IV427" s="1">
        <v>2.5540090000000001E-2</v>
      </c>
      <c r="IW427" s="1">
        <v>2.3807909999999999</v>
      </c>
      <c r="IX427">
        <v>0.67141079999999997</v>
      </c>
      <c r="IY427">
        <v>16.99878</v>
      </c>
      <c r="IZ427" s="1">
        <v>2.376174E-2</v>
      </c>
      <c r="JA427" s="1">
        <v>2.2249340000000002</v>
      </c>
      <c r="JB427">
        <v>0.6664021</v>
      </c>
      <c r="JC427">
        <v>16.416350000000001</v>
      </c>
      <c r="JD427" s="1">
        <v>2.1955889999999999E-2</v>
      </c>
      <c r="JE427" s="1">
        <v>2.066125</v>
      </c>
      <c r="JF427">
        <v>0.66117110000000001</v>
      </c>
      <c r="JG427">
        <v>16.25508</v>
      </c>
      <c r="JH427" s="1">
        <v>2.0217180000000001E-2</v>
      </c>
      <c r="JI427" s="1">
        <v>1.9134310000000001</v>
      </c>
      <c r="JJ427">
        <v>0.65542100000000003</v>
      </c>
      <c r="JK427">
        <v>16.31803</v>
      </c>
      <c r="JL427" s="1">
        <v>1.8561979999999999E-2</v>
      </c>
      <c r="JM427" s="1">
        <v>1.7686679999999999</v>
      </c>
      <c r="JN427">
        <v>0.64965070000000003</v>
      </c>
      <c r="JO427">
        <v>16.578099999999999</v>
      </c>
      <c r="JP427" s="1">
        <v>1.6963599999999999E-2</v>
      </c>
      <c r="JQ427" s="1">
        <v>1.6281509999999999</v>
      </c>
      <c r="JR427">
        <v>0.64368099999999995</v>
      </c>
      <c r="JS427">
        <v>17.135190000000001</v>
      </c>
      <c r="JT427" s="1">
        <v>1.5453690000000001E-2</v>
      </c>
      <c r="JU427" s="1">
        <v>1.4947010000000001</v>
      </c>
      <c r="JV427">
        <v>0.63741639999999999</v>
      </c>
      <c r="JW427">
        <v>17.3705</v>
      </c>
      <c r="JX427" s="1">
        <v>1.4045159999999999E-2</v>
      </c>
      <c r="JY427" s="1">
        <v>1.3698509999999999</v>
      </c>
      <c r="JZ427">
        <v>0.63150580000000001</v>
      </c>
      <c r="KA427">
        <v>17.18881</v>
      </c>
      <c r="KB427" s="1">
        <v>1.280853E-2</v>
      </c>
      <c r="KC427" s="1">
        <v>1.2592540000000001</v>
      </c>
      <c r="KD427">
        <v>0.62578400000000001</v>
      </c>
      <c r="KE427">
        <v>16.815449999999998</v>
      </c>
      <c r="KF427" s="1">
        <v>1.168114E-2</v>
      </c>
      <c r="KG427" s="1">
        <v>1.157729</v>
      </c>
      <c r="KH427">
        <v>0.62031579999999997</v>
      </c>
      <c r="KI427">
        <v>16.316739999999999</v>
      </c>
      <c r="KJ427" s="1">
        <v>1.068325E-2</v>
      </c>
      <c r="KK427" s="1">
        <v>1.0671759999999999</v>
      </c>
      <c r="KL427">
        <v>0.61416199999999999</v>
      </c>
      <c r="KM427">
        <v>16.38532</v>
      </c>
      <c r="KN427" s="1">
        <v>9.7825519999999999E-3</v>
      </c>
      <c r="KO427" s="1">
        <v>0.98622339999999997</v>
      </c>
      <c r="KP427">
        <v>0.60771419999999998</v>
      </c>
      <c r="KQ427">
        <v>16.777180000000001</v>
      </c>
      <c r="KR427" s="1">
        <v>8.9549650000000005E-3</v>
      </c>
      <c r="KS427" s="1">
        <v>0.91194889999999995</v>
      </c>
      <c r="KT427">
        <v>0.60456290000000001</v>
      </c>
      <c r="KU427">
        <v>17.573229999999999</v>
      </c>
      <c r="KV427" s="1">
        <v>8.2369090000000006E-3</v>
      </c>
      <c r="KW427" s="1">
        <v>0.84273070000000005</v>
      </c>
      <c r="KX427">
        <v>0.60206999999999999</v>
      </c>
      <c r="KY427">
        <v>18.40005</v>
      </c>
      <c r="KZ427" s="1">
        <v>7.5526760000000004E-3</v>
      </c>
      <c r="LA427" s="1">
        <v>0.77556559999999997</v>
      </c>
      <c r="LB427">
        <v>0.59895549999999997</v>
      </c>
      <c r="LC427">
        <v>18.61018</v>
      </c>
      <c r="LD427" s="1">
        <v>6.8842219999999997E-3</v>
      </c>
      <c r="LE427" s="1">
        <v>0.71019149999999998</v>
      </c>
      <c r="LF427">
        <v>0.59580449999999996</v>
      </c>
      <c r="LG427">
        <v>18.348510000000001</v>
      </c>
      <c r="LH427" s="1">
        <v>6.2936290000000002E-3</v>
      </c>
      <c r="LI427" s="1">
        <v>0.65220809999999996</v>
      </c>
      <c r="LJ427">
        <v>0.59266640000000004</v>
      </c>
      <c r="LK427">
        <v>17.828289999999999</v>
      </c>
      <c r="LL427" s="1">
        <v>5.7692189999999999E-3</v>
      </c>
      <c r="LM427" s="1">
        <v>0.60064139999999999</v>
      </c>
      <c r="LN427">
        <v>0.58941169999999998</v>
      </c>
      <c r="LO427">
        <v>17.214449999999999</v>
      </c>
      <c r="LP427" s="1">
        <v>5.2845519999999997E-3</v>
      </c>
      <c r="LQ427" s="1">
        <v>0.55290419999999996</v>
      </c>
      <c r="LR427">
        <v>0.58609889999999998</v>
      </c>
      <c r="LS427">
        <v>17.30594</v>
      </c>
      <c r="LT427" s="1">
        <v>4.8285530000000002E-3</v>
      </c>
      <c r="LU427" s="1">
        <v>0.50775590000000004</v>
      </c>
      <c r="LV427">
        <v>0.58257689999999995</v>
      </c>
      <c r="LW427">
        <v>17.773150000000001</v>
      </c>
      <c r="LX427" s="1">
        <v>4.3831299999999998E-3</v>
      </c>
      <c r="LY427" s="1">
        <v>0.46344879999999999</v>
      </c>
      <c r="LZ427">
        <v>0.57892840000000001</v>
      </c>
      <c r="MA427">
        <v>18.664670000000001</v>
      </c>
      <c r="MB427" s="1">
        <v>3.9473349999999997E-3</v>
      </c>
      <c r="MC427" s="1">
        <v>0.41979080000000002</v>
      </c>
      <c r="MD427">
        <v>0.5760651</v>
      </c>
      <c r="ME427">
        <v>19.594830000000002</v>
      </c>
      <c r="MF427" s="1">
        <v>3.522589E-3</v>
      </c>
      <c r="MG427" s="1">
        <v>0.37626399999999999</v>
      </c>
      <c r="MH427">
        <v>0.5730885</v>
      </c>
      <c r="MI427">
        <v>20.032520000000002</v>
      </c>
      <c r="MJ427" s="1">
        <v>3.104117E-3</v>
      </c>
      <c r="MK427" s="1">
        <v>0.33310289999999998</v>
      </c>
      <c r="ML427">
        <v>0.56995530000000005</v>
      </c>
      <c r="MM427">
        <v>19.868010000000002</v>
      </c>
      <c r="MN427" s="1">
        <v>2.697521E-3</v>
      </c>
      <c r="MO427" s="1">
        <v>0.29089520000000002</v>
      </c>
      <c r="MP427">
        <v>0.56677359999999999</v>
      </c>
      <c r="MQ427">
        <v>19.369160000000001</v>
      </c>
      <c r="MR427" s="1">
        <v>2.3062500000000001E-3</v>
      </c>
      <c r="MS427" s="1">
        <v>0.249942</v>
      </c>
      <c r="MT427">
        <v>0.56324160000000001</v>
      </c>
      <c r="MU427">
        <v>18.68525</v>
      </c>
      <c r="MV427" s="1">
        <v>1.9444359999999999E-3</v>
      </c>
      <c r="MW427" s="1">
        <v>0.21190320000000001</v>
      </c>
      <c r="MX427">
        <v>0.55988709999999997</v>
      </c>
      <c r="MY427">
        <v>18.65315</v>
      </c>
      <c r="MZ427" s="1">
        <v>1.627054E-3</v>
      </c>
      <c r="NA427" s="1">
        <v>0.17825949999999999</v>
      </c>
      <c r="NB427">
        <v>0.55787850000000005</v>
      </c>
      <c r="NC427">
        <v>18.62584</v>
      </c>
      <c r="ND427" s="1">
        <v>1.359865E-3</v>
      </c>
      <c r="NE427" s="1">
        <v>0.14944489999999999</v>
      </c>
      <c r="NF427">
        <v>0.55538710000000002</v>
      </c>
      <c r="NG427">
        <v>19.292190000000002</v>
      </c>
      <c r="NH427" s="1">
        <v>1.1406809999999999E-3</v>
      </c>
      <c r="NI427" s="1">
        <v>0.1257791</v>
      </c>
      <c r="NJ427">
        <v>0.55250759999999999</v>
      </c>
      <c r="NK427">
        <v>19.982690000000002</v>
      </c>
      <c r="NL427" s="1">
        <v>9.7006559999999998E-4</v>
      </c>
      <c r="NM427" s="1">
        <v>0.1073904</v>
      </c>
      <c r="NN427">
        <v>0.54950129999999997</v>
      </c>
      <c r="NO427">
        <v>20.468</v>
      </c>
      <c r="NP427" s="1">
        <v>8.4079949999999999E-4</v>
      </c>
      <c r="NQ427" s="1">
        <v>9.3471479999999996E-2</v>
      </c>
      <c r="NR427">
        <v>0.54689659999999995</v>
      </c>
      <c r="NS427">
        <v>20.55602</v>
      </c>
      <c r="NT427" s="1">
        <v>7.4297410000000001E-4</v>
      </c>
      <c r="NU427" s="1">
        <v>8.2875679999999993E-2</v>
      </c>
      <c r="NV427">
        <v>0.5455489</v>
      </c>
      <c r="NW427">
        <v>20.230989999999998</v>
      </c>
      <c r="NX427" s="1">
        <v>6.6806259999999996E-4</v>
      </c>
      <c r="NY427" s="1">
        <v>7.4603210000000003E-2</v>
      </c>
      <c r="NZ427">
        <v>0.54373720000000003</v>
      </c>
      <c r="OA427">
        <v>19.671589999999998</v>
      </c>
      <c r="OB427" s="1">
        <v>6.0679129999999996E-4</v>
      </c>
      <c r="OC427" s="1">
        <v>6.7897739999999998E-2</v>
      </c>
      <c r="OD427">
        <v>0.54306129999999997</v>
      </c>
      <c r="OE427">
        <v>19.794149999999998</v>
      </c>
      <c r="OF427" s="1">
        <v>5.5800830000000002E-4</v>
      </c>
      <c r="OG427" s="1">
        <v>6.2436220000000001E-2</v>
      </c>
      <c r="OH427">
        <v>0.54247959999999995</v>
      </c>
      <c r="OI427">
        <v>20.392579999999999</v>
      </c>
      <c r="OJ427" s="1">
        <v>5.1594680000000004E-4</v>
      </c>
      <c r="OK427" s="1">
        <v>5.7717579999999997E-2</v>
      </c>
    </row>
    <row r="428" spans="1:401" x14ac:dyDescent="0.35">
      <c r="A428">
        <v>437</v>
      </c>
      <c r="B428" t="s">
        <v>4</v>
      </c>
      <c r="C428" t="s">
        <v>364</v>
      </c>
      <c r="D428" t="s">
        <v>435</v>
      </c>
      <c r="E428">
        <v>777.38630000000001</v>
      </c>
      <c r="F428">
        <v>0.80070370000000002</v>
      </c>
      <c r="G428">
        <v>17.4223</v>
      </c>
      <c r="H428">
        <v>0</v>
      </c>
      <c r="I428">
        <v>0</v>
      </c>
      <c r="J428">
        <v>0.80051989999999995</v>
      </c>
      <c r="K428">
        <v>17.527200000000001</v>
      </c>
      <c r="L428">
        <v>0</v>
      </c>
      <c r="M428">
        <v>0</v>
      </c>
      <c r="N428">
        <v>0.80035230000000002</v>
      </c>
      <c r="O428">
        <v>17.794080000000001</v>
      </c>
      <c r="P428">
        <v>0</v>
      </c>
      <c r="Q428">
        <v>0</v>
      </c>
      <c r="R428">
        <v>0.80021439999999999</v>
      </c>
      <c r="S428">
        <v>18.40484</v>
      </c>
      <c r="T428">
        <v>0</v>
      </c>
      <c r="U428">
        <v>0</v>
      </c>
      <c r="V428">
        <v>0.79994469999999995</v>
      </c>
      <c r="W428">
        <v>19.18863</v>
      </c>
      <c r="X428">
        <v>0</v>
      </c>
      <c r="Y428">
        <v>0</v>
      </c>
      <c r="Z428">
        <v>0.79970750000000002</v>
      </c>
      <c r="AA428">
        <v>19.71321</v>
      </c>
      <c r="AB428">
        <v>0</v>
      </c>
      <c r="AC428">
        <v>0</v>
      </c>
      <c r="AD428">
        <v>0.79943129999999996</v>
      </c>
      <c r="AE428">
        <v>19.786840000000002</v>
      </c>
      <c r="AF428">
        <v>0</v>
      </c>
      <c r="AG428">
        <v>0</v>
      </c>
      <c r="AH428">
        <v>0.79912879999999997</v>
      </c>
      <c r="AI428">
        <v>19.441050000000001</v>
      </c>
      <c r="AJ428">
        <v>0</v>
      </c>
      <c r="AK428">
        <v>0</v>
      </c>
      <c r="AL428">
        <v>0.79883590000000004</v>
      </c>
      <c r="AM428">
        <v>18.902280000000001</v>
      </c>
      <c r="AN428">
        <v>0</v>
      </c>
      <c r="AO428">
        <v>0</v>
      </c>
      <c r="AP428">
        <v>0.79854650000000005</v>
      </c>
      <c r="AQ428">
        <v>18.762409999999999</v>
      </c>
      <c r="AR428">
        <v>0</v>
      </c>
      <c r="AS428">
        <v>0</v>
      </c>
      <c r="AT428">
        <v>0.79820899999999995</v>
      </c>
      <c r="AU428">
        <v>18.964739999999999</v>
      </c>
      <c r="AV428">
        <v>0</v>
      </c>
      <c r="AW428">
        <v>0</v>
      </c>
      <c r="AX428">
        <v>0.79785459999999997</v>
      </c>
      <c r="AY428">
        <v>19.517099999999999</v>
      </c>
      <c r="AZ428">
        <v>0</v>
      </c>
      <c r="BA428">
        <v>0</v>
      </c>
      <c r="BB428">
        <v>0.79753399999999997</v>
      </c>
      <c r="BC428">
        <v>20.32498</v>
      </c>
      <c r="BD428">
        <v>0</v>
      </c>
      <c r="BE428">
        <v>0</v>
      </c>
      <c r="BF428">
        <v>0.79708619999999997</v>
      </c>
      <c r="BG428">
        <v>20.837039999999998</v>
      </c>
      <c r="BH428">
        <v>0</v>
      </c>
      <c r="BI428">
        <v>0</v>
      </c>
      <c r="BJ428">
        <v>0.79677640000000005</v>
      </c>
      <c r="BK428">
        <v>20.981269999999999</v>
      </c>
      <c r="BL428">
        <v>0</v>
      </c>
      <c r="BM428">
        <v>0</v>
      </c>
      <c r="BN428">
        <v>0.79634740000000004</v>
      </c>
      <c r="BO428">
        <v>20.684840000000001</v>
      </c>
      <c r="BP428">
        <v>0</v>
      </c>
      <c r="BQ428">
        <v>0</v>
      </c>
      <c r="BR428">
        <v>0.79598239999999998</v>
      </c>
      <c r="BS428">
        <v>20.13353</v>
      </c>
      <c r="BT428">
        <v>0</v>
      </c>
      <c r="BU428">
        <v>0</v>
      </c>
      <c r="BV428">
        <v>0.79557679999999997</v>
      </c>
      <c r="BW428">
        <v>19.756229999999999</v>
      </c>
      <c r="BX428">
        <v>0</v>
      </c>
      <c r="BY428">
        <v>0</v>
      </c>
      <c r="BZ428">
        <v>0.79513639999999997</v>
      </c>
      <c r="CA428">
        <v>19.41516</v>
      </c>
      <c r="CB428">
        <v>0</v>
      </c>
      <c r="CC428">
        <v>0</v>
      </c>
      <c r="CD428">
        <v>0.7947824</v>
      </c>
      <c r="CE428">
        <v>19.559560000000001</v>
      </c>
      <c r="CF428">
        <v>0</v>
      </c>
      <c r="CG428">
        <v>0</v>
      </c>
      <c r="CH428">
        <v>0.79433310000000001</v>
      </c>
      <c r="CI428">
        <v>19.674630000000001</v>
      </c>
      <c r="CJ428">
        <v>0</v>
      </c>
      <c r="CK428">
        <v>7.3732189999999999E-38</v>
      </c>
      <c r="CL428">
        <v>0.79388720000000002</v>
      </c>
      <c r="CM428">
        <v>19.779039999999998</v>
      </c>
      <c r="CN428">
        <v>2.5395010000000002E-32</v>
      </c>
      <c r="CO428">
        <v>4.8735309999999997E-30</v>
      </c>
      <c r="CP428">
        <v>0.79350500000000002</v>
      </c>
      <c r="CQ428">
        <v>19.6829</v>
      </c>
      <c r="CR428" s="1">
        <v>4.1024660000000002E-26</v>
      </c>
      <c r="CS428" s="1">
        <v>7.6603130000000003E-24</v>
      </c>
      <c r="CT428">
        <v>0.79319309999999998</v>
      </c>
      <c r="CU428">
        <v>19.345310000000001</v>
      </c>
      <c r="CV428" s="1">
        <v>6.7054150000000002E-20</v>
      </c>
      <c r="CW428" s="1">
        <v>1.3896240000000001E-17</v>
      </c>
      <c r="CX428">
        <v>0.79287019999999997</v>
      </c>
      <c r="CY428">
        <v>18.86477</v>
      </c>
      <c r="CZ428" s="1">
        <v>1.446788E-15</v>
      </c>
      <c r="DA428" s="1">
        <v>3.295368E-13</v>
      </c>
      <c r="DB428">
        <v>0.79249179999999997</v>
      </c>
      <c r="DC428">
        <v>18.739730000000002</v>
      </c>
      <c r="DD428" s="1">
        <v>3.013938E-12</v>
      </c>
      <c r="DE428" s="1">
        <v>7.2550290000000002E-10</v>
      </c>
      <c r="DF428">
        <v>0.79217059999999995</v>
      </c>
      <c r="DG428">
        <v>18.550270000000001</v>
      </c>
      <c r="DH428" s="1">
        <v>1.456034E-9</v>
      </c>
      <c r="DI428" s="1">
        <v>3.6628389999999998E-7</v>
      </c>
      <c r="DJ428">
        <v>0.7919079</v>
      </c>
      <c r="DK428">
        <v>18.787929999999999</v>
      </c>
      <c r="DL428" s="1">
        <v>2.3987990000000001E-7</v>
      </c>
      <c r="DM428" s="1">
        <v>6.2554369999999997E-5</v>
      </c>
      <c r="DN428">
        <v>0.79153300000000004</v>
      </c>
      <c r="DO428">
        <v>19.107659999999999</v>
      </c>
      <c r="DP428" s="1">
        <v>1.6654319999999999E-5</v>
      </c>
      <c r="DQ428" s="1">
        <v>4.4827269999999997E-3</v>
      </c>
      <c r="DR428">
        <v>0.79146090000000002</v>
      </c>
      <c r="DS428">
        <v>19.312290000000001</v>
      </c>
      <c r="DT428" s="1">
        <v>5.6310449999999999E-4</v>
      </c>
      <c r="DU428" s="1">
        <v>0.156085</v>
      </c>
      <c r="DV428">
        <v>0.7918077</v>
      </c>
      <c r="DW428">
        <v>19.242319999999999</v>
      </c>
      <c r="DX428" s="1">
        <v>1.031751E-2</v>
      </c>
      <c r="DY428" s="1">
        <v>2.9328090000000002</v>
      </c>
      <c r="DZ428">
        <v>0.79210060000000004</v>
      </c>
      <c r="EA428">
        <v>18.926089999999999</v>
      </c>
      <c r="EB428" s="1">
        <v>0.1108581</v>
      </c>
      <c r="EC428" s="1">
        <v>32.264749999999999</v>
      </c>
      <c r="ED428">
        <v>0.79252290000000003</v>
      </c>
      <c r="EE428">
        <v>18.592379999999999</v>
      </c>
      <c r="EF428" s="1">
        <v>0.74694780000000005</v>
      </c>
      <c r="EG428">
        <v>222.1319</v>
      </c>
      <c r="EH428">
        <v>0.79285709999999998</v>
      </c>
      <c r="EI428">
        <v>18.698</v>
      </c>
      <c r="EJ428" s="1">
        <v>3.3357199999999998</v>
      </c>
      <c r="EK428">
        <v>1012.069</v>
      </c>
      <c r="EL428">
        <v>0.79318100000000002</v>
      </c>
      <c r="EM428">
        <v>18.897639999999999</v>
      </c>
      <c r="EN428">
        <v>10.36144</v>
      </c>
      <c r="EO428">
        <v>3202.3879999999999</v>
      </c>
      <c r="EP428">
        <v>0.79345679999999996</v>
      </c>
      <c r="EQ428">
        <v>19.553339999999999</v>
      </c>
      <c r="ER428">
        <v>23.357700000000001</v>
      </c>
      <c r="ES428">
        <v>7341.1220000000003</v>
      </c>
      <c r="ET428">
        <v>0.79373490000000002</v>
      </c>
      <c r="EU428">
        <v>20.46247</v>
      </c>
      <c r="EV428">
        <v>39.570680000000003</v>
      </c>
      <c r="EW428">
        <v>12634.55</v>
      </c>
      <c r="EX428">
        <v>0.79406140000000003</v>
      </c>
      <c r="EY428">
        <v>21.012910000000002</v>
      </c>
      <c r="EZ428">
        <v>51.986350000000002</v>
      </c>
      <c r="FA428">
        <v>16840.59</v>
      </c>
      <c r="FB428">
        <v>0.79458470000000003</v>
      </c>
      <c r="FC428">
        <v>21.061219999999999</v>
      </c>
      <c r="FD428">
        <v>54.468400000000003</v>
      </c>
      <c r="FE428">
        <v>17880.87</v>
      </c>
      <c r="FF428">
        <v>0.79508190000000001</v>
      </c>
      <c r="FG428">
        <v>20.733879999999999</v>
      </c>
      <c r="FH428">
        <v>46.722639999999998</v>
      </c>
      <c r="FI428">
        <v>15521.91</v>
      </c>
      <c r="FJ428">
        <v>0.79558629999999997</v>
      </c>
      <c r="FK428">
        <v>20.167760000000001</v>
      </c>
      <c r="FL428">
        <v>33.649009999999997</v>
      </c>
      <c r="FM428">
        <v>11299.7</v>
      </c>
      <c r="FN428">
        <v>0.79610999999999998</v>
      </c>
      <c r="FO428">
        <v>19.94144</v>
      </c>
      <c r="FP428">
        <v>20.831160000000001</v>
      </c>
      <c r="FQ428">
        <v>7063.5020000000004</v>
      </c>
      <c r="FR428">
        <v>0.79658620000000002</v>
      </c>
      <c r="FS428">
        <v>19.942920000000001</v>
      </c>
      <c r="FT428">
        <v>11.34291</v>
      </c>
      <c r="FU428">
        <v>3878.866</v>
      </c>
      <c r="FV428">
        <v>0.79718889999999998</v>
      </c>
      <c r="FW428">
        <v>20.31833</v>
      </c>
      <c r="FX428">
        <v>5.556419</v>
      </c>
      <c r="FY428">
        <v>1912.979</v>
      </c>
      <c r="FZ428">
        <v>0.79785139999999999</v>
      </c>
      <c r="GA428">
        <v>21.011140000000001</v>
      </c>
      <c r="GB428">
        <v>2.5044390000000001</v>
      </c>
      <c r="GC428">
        <v>866.83619999999996</v>
      </c>
      <c r="GD428">
        <v>0.79866150000000002</v>
      </c>
      <c r="GE428">
        <v>21.395949999999999</v>
      </c>
      <c r="GF428">
        <v>1.0679240000000001</v>
      </c>
      <c r="GG428">
        <v>370.82929999999999</v>
      </c>
      <c r="GH428">
        <v>0.79941910000000005</v>
      </c>
      <c r="GI428">
        <v>21.38983</v>
      </c>
      <c r="GJ428">
        <v>0.44626640000000001</v>
      </c>
      <c r="GK428">
        <v>154.9684</v>
      </c>
      <c r="GL428">
        <v>0.79909680000000005</v>
      </c>
      <c r="GM428">
        <v>20.978529999999999</v>
      </c>
      <c r="GN428">
        <v>0.19395209999999999</v>
      </c>
      <c r="GO428">
        <v>66.990750000000006</v>
      </c>
      <c r="GP428">
        <v>0.7938077</v>
      </c>
      <c r="GQ428">
        <v>20.31457</v>
      </c>
      <c r="GR428">
        <v>9.5870010000000006E-2</v>
      </c>
      <c r="GS428">
        <v>32.766739999999999</v>
      </c>
      <c r="GT428">
        <v>0.78828370000000003</v>
      </c>
      <c r="GU428">
        <v>19.613489999999999</v>
      </c>
      <c r="GV428">
        <v>5.816557E-2</v>
      </c>
      <c r="GW428">
        <v>19.595469999999999</v>
      </c>
      <c r="GX428">
        <v>0.78282249999999998</v>
      </c>
      <c r="GY428">
        <v>19.364249999999998</v>
      </c>
      <c r="GZ428">
        <v>4.3273989999999998E-2</v>
      </c>
      <c r="HA428">
        <v>14.416679999999999</v>
      </c>
      <c r="HB428">
        <v>0.77731700000000004</v>
      </c>
      <c r="HC428">
        <v>19.27468</v>
      </c>
      <c r="HD428">
        <v>3.6751689999999997E-2</v>
      </c>
      <c r="HE428">
        <v>12.18055</v>
      </c>
      <c r="HF428">
        <v>0.77161930000000001</v>
      </c>
      <c r="HG428">
        <v>19.455950000000001</v>
      </c>
      <c r="HH428" s="1">
        <v>3.338468E-2</v>
      </c>
      <c r="HI428">
        <v>11.054679999999999</v>
      </c>
      <c r="HJ428">
        <v>0.76565179999999999</v>
      </c>
      <c r="HK428">
        <v>19.533729999999998</v>
      </c>
      <c r="HL428" s="1">
        <v>3.1347270000000003E-2</v>
      </c>
      <c r="HM428">
        <v>10.39188</v>
      </c>
      <c r="HN428">
        <v>0.75931289999999996</v>
      </c>
      <c r="HO428">
        <v>19.482839999999999</v>
      </c>
      <c r="HP428" s="1">
        <v>3.0069140000000001E-2</v>
      </c>
      <c r="HQ428">
        <v>9.9877819999999993</v>
      </c>
      <c r="HR428">
        <v>0.75278719999999999</v>
      </c>
      <c r="HS428">
        <v>19.114239999999999</v>
      </c>
      <c r="HT428" s="1">
        <v>2.9420910000000002E-2</v>
      </c>
      <c r="HU428">
        <v>9.7968960000000003</v>
      </c>
      <c r="HV428">
        <v>0.74601689999999998</v>
      </c>
      <c r="HW428">
        <v>18.4496</v>
      </c>
      <c r="HX428" s="1">
        <v>2.9275200000000001E-2</v>
      </c>
      <c r="HY428">
        <v>9.7807010000000005</v>
      </c>
      <c r="HZ428">
        <v>0.73898390000000003</v>
      </c>
      <c r="IA428">
        <v>17.83877</v>
      </c>
      <c r="IB428" s="1">
        <v>2.9386900000000001E-2</v>
      </c>
      <c r="IC428">
        <v>9.8608550000000008</v>
      </c>
      <c r="ID428">
        <v>0.73192619999999997</v>
      </c>
      <c r="IE428">
        <v>17.59666</v>
      </c>
      <c r="IF428" s="1">
        <v>2.9499919999999999E-2</v>
      </c>
      <c r="IG428" s="1">
        <v>9.9492480000000008</v>
      </c>
      <c r="IH428">
        <v>0.72763429999999996</v>
      </c>
      <c r="II428">
        <v>17.497229999999998</v>
      </c>
      <c r="IJ428" s="1">
        <v>2.932191E-2</v>
      </c>
      <c r="IK428" s="1">
        <v>9.9071820000000006</v>
      </c>
      <c r="IL428">
        <v>0.72341339999999998</v>
      </c>
      <c r="IM428">
        <v>17.652750000000001</v>
      </c>
      <c r="IN428" s="1">
        <v>2.850571E-2</v>
      </c>
      <c r="IO428" s="1">
        <v>9.6534200000000006</v>
      </c>
      <c r="IP428">
        <v>0.71910220000000002</v>
      </c>
      <c r="IQ428">
        <v>17.560690000000001</v>
      </c>
      <c r="IR428" s="1">
        <v>2.722426E-2</v>
      </c>
      <c r="IS428" s="1">
        <v>9.2397989999999997</v>
      </c>
      <c r="IT428">
        <v>0.71478649999999999</v>
      </c>
      <c r="IU428">
        <v>17.369530000000001</v>
      </c>
      <c r="IV428" s="1">
        <v>2.5633300000000001E-2</v>
      </c>
      <c r="IW428" s="1">
        <v>8.7176270000000002</v>
      </c>
      <c r="IX428">
        <v>0.71033420000000003</v>
      </c>
      <c r="IY428">
        <v>17.001000000000001</v>
      </c>
      <c r="IZ428" s="1">
        <v>2.385725E-2</v>
      </c>
      <c r="JA428" s="1">
        <v>8.1302099999999999</v>
      </c>
      <c r="JB428">
        <v>0.70565129999999998</v>
      </c>
      <c r="JC428">
        <v>16.43413</v>
      </c>
      <c r="JD428" s="1">
        <v>2.2048760000000001E-2</v>
      </c>
      <c r="JE428" s="1">
        <v>7.5302740000000004</v>
      </c>
      <c r="JF428">
        <v>0.70072199999999996</v>
      </c>
      <c r="JG428">
        <v>16.291029999999999</v>
      </c>
      <c r="JH428" s="1">
        <v>2.0305799999999999E-2</v>
      </c>
      <c r="JI428" s="1">
        <v>6.953519</v>
      </c>
      <c r="JJ428">
        <v>0.69529439999999998</v>
      </c>
      <c r="JK428">
        <v>16.337599999999998</v>
      </c>
      <c r="JL428" s="1">
        <v>1.86471E-2</v>
      </c>
      <c r="JM428" s="1">
        <v>6.4082629999999998</v>
      </c>
      <c r="JN428">
        <v>0.68977520000000003</v>
      </c>
      <c r="JO428">
        <v>16.573889999999999</v>
      </c>
      <c r="JP428" s="1">
        <v>1.7043840000000001E-2</v>
      </c>
      <c r="JQ428" s="1">
        <v>5.8820199999999998</v>
      </c>
      <c r="JR428">
        <v>0.68411</v>
      </c>
      <c r="JS428">
        <v>17.118670000000002</v>
      </c>
      <c r="JT428" s="1">
        <v>1.552985E-2</v>
      </c>
      <c r="JU428" s="1">
        <v>5.3829940000000001</v>
      </c>
      <c r="JV428">
        <v>0.67819119999999999</v>
      </c>
      <c r="JW428">
        <v>17.333480000000002</v>
      </c>
      <c r="JX428" s="1">
        <v>1.4117350000000001E-2</v>
      </c>
      <c r="JY428" s="1">
        <v>4.9156370000000003</v>
      </c>
      <c r="JZ428">
        <v>0.67240869999999997</v>
      </c>
      <c r="KA428">
        <v>17.14751</v>
      </c>
      <c r="KB428" s="1">
        <v>1.287287E-2</v>
      </c>
      <c r="KC428" s="1">
        <v>4.5017290000000001</v>
      </c>
      <c r="KD428">
        <v>0.66704609999999998</v>
      </c>
      <c r="KE428">
        <v>16.797059999999998</v>
      </c>
      <c r="KF428" s="1">
        <v>1.174206E-2</v>
      </c>
      <c r="KG428" s="1">
        <v>4.1225329999999998</v>
      </c>
      <c r="KH428">
        <v>0.66175360000000005</v>
      </c>
      <c r="KI428">
        <v>16.328240000000001</v>
      </c>
      <c r="KJ428" s="1">
        <v>1.073817E-2</v>
      </c>
      <c r="KK428" s="1">
        <v>3.7843249999999999</v>
      </c>
      <c r="KL428">
        <v>0.65564849999999997</v>
      </c>
      <c r="KM428">
        <v>16.419080000000001</v>
      </c>
      <c r="KN428" s="1">
        <v>9.8320119999999993E-3</v>
      </c>
      <c r="KO428" s="1">
        <v>3.4837739999999999</v>
      </c>
      <c r="KP428">
        <v>0.6490127</v>
      </c>
      <c r="KQ428">
        <v>16.801580000000001</v>
      </c>
      <c r="KR428" s="1">
        <v>8.9975119999999992E-3</v>
      </c>
      <c r="KS428" s="1">
        <v>3.210432</v>
      </c>
      <c r="KT428">
        <v>0.64570070000000002</v>
      </c>
      <c r="KU428">
        <v>17.555820000000001</v>
      </c>
      <c r="KV428" s="1">
        <v>8.2706749999999999E-3</v>
      </c>
      <c r="KW428" s="1">
        <v>2.9516740000000001</v>
      </c>
      <c r="KX428">
        <v>0.64330410000000005</v>
      </c>
      <c r="KY428">
        <v>18.370239999999999</v>
      </c>
      <c r="KZ428" s="1">
        <v>7.5810089999999997E-3</v>
      </c>
      <c r="LA428" s="1">
        <v>2.7028319999999999</v>
      </c>
      <c r="LB428">
        <v>0.64087729999999998</v>
      </c>
      <c r="LC428">
        <v>18.569009999999999</v>
      </c>
      <c r="LD428" s="1">
        <v>6.9113569999999999E-3</v>
      </c>
      <c r="LE428" s="1">
        <v>2.461001</v>
      </c>
      <c r="LF428">
        <v>0.6384225</v>
      </c>
      <c r="LG428">
        <v>18.30987</v>
      </c>
      <c r="LH428" s="1">
        <v>6.3182289999999999E-3</v>
      </c>
      <c r="LI428" s="1">
        <v>2.244847</v>
      </c>
      <c r="LJ428">
        <v>0.63600190000000001</v>
      </c>
      <c r="LK428">
        <v>17.818259999999999</v>
      </c>
      <c r="LL428" s="1">
        <v>5.792185E-3</v>
      </c>
      <c r="LM428" s="1">
        <v>2.0533440000000001</v>
      </c>
      <c r="LN428">
        <v>0.63349140000000004</v>
      </c>
      <c r="LO428">
        <v>17.223710000000001</v>
      </c>
      <c r="LP428" s="1">
        <v>5.3062589999999998E-3</v>
      </c>
      <c r="LQ428" s="1">
        <v>1.8770119999999999</v>
      </c>
      <c r="LR428">
        <v>0.63091189999999997</v>
      </c>
      <c r="LS428">
        <v>17.311489999999999</v>
      </c>
      <c r="LT428" s="1">
        <v>4.8490720000000003E-3</v>
      </c>
      <c r="LU428" s="1">
        <v>1.711562</v>
      </c>
      <c r="LV428">
        <v>0.62819020000000003</v>
      </c>
      <c r="LW428">
        <v>17.75292</v>
      </c>
      <c r="LX428" s="1">
        <v>4.4031219999999998E-3</v>
      </c>
      <c r="LY428" s="1">
        <v>1.551183</v>
      </c>
      <c r="LZ428">
        <v>0.62525779999999997</v>
      </c>
      <c r="MA428">
        <v>18.59862</v>
      </c>
      <c r="MB428" s="1">
        <v>3.9663249999999997E-3</v>
      </c>
      <c r="MC428" s="1">
        <v>1.394892</v>
      </c>
      <c r="MD428">
        <v>0.62334979999999995</v>
      </c>
      <c r="ME428">
        <v>19.51906</v>
      </c>
      <c r="MF428" s="1">
        <v>3.541214E-3</v>
      </c>
      <c r="MG428" s="1">
        <v>1.2404470000000001</v>
      </c>
      <c r="MH428">
        <v>0.62128220000000001</v>
      </c>
      <c r="MI428">
        <v>19.956040000000002</v>
      </c>
      <c r="MJ428" s="1">
        <v>3.1217939999999998E-3</v>
      </c>
      <c r="MK428" s="1">
        <v>1.0892459999999999</v>
      </c>
      <c r="ML428">
        <v>0.6190042</v>
      </c>
      <c r="MM428">
        <v>19.812080000000002</v>
      </c>
      <c r="MN428" s="1">
        <v>2.7141589999999998E-3</v>
      </c>
      <c r="MO428" s="1">
        <v>0.94353160000000003</v>
      </c>
      <c r="MP428">
        <v>0.61677780000000004</v>
      </c>
      <c r="MQ428">
        <v>19.333670000000001</v>
      </c>
      <c r="MR428" s="1">
        <v>2.3215449999999999E-3</v>
      </c>
      <c r="MS428" s="1">
        <v>0.80587410000000004</v>
      </c>
      <c r="MT428">
        <v>0.61414970000000002</v>
      </c>
      <c r="MU428">
        <v>18.66581</v>
      </c>
      <c r="MV428" s="1">
        <v>1.9581519999999999E-3</v>
      </c>
      <c r="MW428" s="1">
        <v>0.68296590000000001</v>
      </c>
      <c r="MX428">
        <v>0.61160700000000001</v>
      </c>
      <c r="MY428">
        <v>18.61204</v>
      </c>
      <c r="MZ428" s="1">
        <v>1.6388590000000001E-3</v>
      </c>
      <c r="NA428" s="1">
        <v>0.57411069999999997</v>
      </c>
      <c r="NB428">
        <v>0.60922580000000004</v>
      </c>
      <c r="NC428">
        <v>18.57769</v>
      </c>
      <c r="ND428" s="1">
        <v>1.368041E-3</v>
      </c>
      <c r="NE428" s="1">
        <v>0.4810565</v>
      </c>
      <c r="NF428">
        <v>0.60767939999999998</v>
      </c>
      <c r="NG428">
        <v>19.219819999999999</v>
      </c>
      <c r="NH428" s="1">
        <v>1.147262E-3</v>
      </c>
      <c r="NI428" s="1">
        <v>0.40402949999999999</v>
      </c>
      <c r="NJ428">
        <v>0.60561909999999997</v>
      </c>
      <c r="NK428">
        <v>19.909890000000001</v>
      </c>
      <c r="NL428" s="1">
        <v>9.7516560000000005E-4</v>
      </c>
      <c r="NM428" s="1">
        <v>0.34410000000000002</v>
      </c>
      <c r="NN428">
        <v>0.60335799999999995</v>
      </c>
      <c r="NO428">
        <v>20.385629999999999</v>
      </c>
      <c r="NP428" s="1">
        <v>8.4472469999999995E-4</v>
      </c>
      <c r="NQ428" s="1">
        <v>0.29871199999999998</v>
      </c>
      <c r="NR428">
        <v>0.60162289999999996</v>
      </c>
      <c r="NS428">
        <v>20.491209999999999</v>
      </c>
      <c r="NT428" s="1">
        <v>7.4611420000000005E-4</v>
      </c>
      <c r="NU428" s="1">
        <v>0.26415820000000001</v>
      </c>
      <c r="NV428">
        <v>0.6012805</v>
      </c>
      <c r="NW428">
        <v>20.197430000000001</v>
      </c>
      <c r="NX428" s="1">
        <v>6.7060790000000002E-4</v>
      </c>
      <c r="NY428" s="1">
        <v>0.23718639999999999</v>
      </c>
      <c r="NZ428">
        <v>0.60044229999999998</v>
      </c>
      <c r="OA428">
        <v>19.66104</v>
      </c>
      <c r="OB428" s="1">
        <v>6.0894400000000004E-4</v>
      </c>
      <c r="OC428" s="1">
        <v>0.21540989999999999</v>
      </c>
      <c r="OD428">
        <v>0.60080920000000004</v>
      </c>
      <c r="OE428">
        <v>19.766220000000001</v>
      </c>
      <c r="OF428" s="1">
        <v>5.5982920000000004E-4</v>
      </c>
      <c r="OG428" s="1">
        <v>0.19766700000000001</v>
      </c>
      <c r="OH428">
        <v>0.60121440000000004</v>
      </c>
      <c r="OI428">
        <v>20.334250000000001</v>
      </c>
      <c r="OJ428" s="1">
        <v>5.1753979999999997E-4</v>
      </c>
      <c r="OK428" s="1">
        <v>0.18242920000000001</v>
      </c>
    </row>
    <row r="429" spans="1:401" x14ac:dyDescent="0.35">
      <c r="A429">
        <v>438</v>
      </c>
      <c r="B429" t="s">
        <v>4</v>
      </c>
      <c r="C429" t="s">
        <v>364</v>
      </c>
      <c r="D429" t="s">
        <v>436</v>
      </c>
      <c r="E429">
        <v>824.45650000000001</v>
      </c>
      <c r="F429">
        <v>0.74489439999999996</v>
      </c>
      <c r="G429">
        <v>17.469380000000001</v>
      </c>
      <c r="H429">
        <v>0</v>
      </c>
      <c r="I429">
        <v>0</v>
      </c>
      <c r="J429">
        <v>0.74155579999999999</v>
      </c>
      <c r="K429">
        <v>17.638169999999999</v>
      </c>
      <c r="L429">
        <v>0</v>
      </c>
      <c r="M429">
        <v>0</v>
      </c>
      <c r="N429">
        <v>0.73843449999999999</v>
      </c>
      <c r="O429">
        <v>17.86253</v>
      </c>
      <c r="P429">
        <v>0</v>
      </c>
      <c r="Q429">
        <v>0</v>
      </c>
      <c r="R429">
        <v>0.73539659999999996</v>
      </c>
      <c r="S429">
        <v>18.427050000000001</v>
      </c>
      <c r="T429">
        <v>0</v>
      </c>
      <c r="U429">
        <v>0</v>
      </c>
      <c r="V429">
        <v>0.73245539999999998</v>
      </c>
      <c r="W429">
        <v>19.183340000000001</v>
      </c>
      <c r="X429">
        <v>0</v>
      </c>
      <c r="Y429">
        <v>0</v>
      </c>
      <c r="Z429">
        <v>0.72950219999999999</v>
      </c>
      <c r="AA429">
        <v>19.65728</v>
      </c>
      <c r="AB429">
        <v>0</v>
      </c>
      <c r="AC429">
        <v>0</v>
      </c>
      <c r="AD429">
        <v>0.72658440000000002</v>
      </c>
      <c r="AE429">
        <v>19.732130000000002</v>
      </c>
      <c r="AF429">
        <v>0</v>
      </c>
      <c r="AG429">
        <v>0</v>
      </c>
      <c r="AH429">
        <v>0.72376249999999998</v>
      </c>
      <c r="AI429">
        <v>19.4422</v>
      </c>
      <c r="AJ429">
        <v>0</v>
      </c>
      <c r="AK429">
        <v>0</v>
      </c>
      <c r="AL429">
        <v>0.72091780000000005</v>
      </c>
      <c r="AM429">
        <v>18.950849999999999</v>
      </c>
      <c r="AN429">
        <v>0</v>
      </c>
      <c r="AO429">
        <v>0</v>
      </c>
      <c r="AP429">
        <v>0.71813260000000001</v>
      </c>
      <c r="AQ429">
        <v>18.890319999999999</v>
      </c>
      <c r="AR429">
        <v>0</v>
      </c>
      <c r="AS429">
        <v>0</v>
      </c>
      <c r="AT429">
        <v>0.71534569999999997</v>
      </c>
      <c r="AU429">
        <v>19.075900000000001</v>
      </c>
      <c r="AV429">
        <v>0</v>
      </c>
      <c r="AW429">
        <v>0</v>
      </c>
      <c r="AX429">
        <v>0.71257090000000001</v>
      </c>
      <c r="AY429">
        <v>19.564250000000001</v>
      </c>
      <c r="AZ429">
        <v>0</v>
      </c>
      <c r="BA429">
        <v>0</v>
      </c>
      <c r="BB429">
        <v>0.70979060000000005</v>
      </c>
      <c r="BC429">
        <v>20.326440000000002</v>
      </c>
      <c r="BD429">
        <v>0</v>
      </c>
      <c r="BE429">
        <v>0</v>
      </c>
      <c r="BF429">
        <v>0.70698510000000003</v>
      </c>
      <c r="BG429">
        <v>20.761009999999999</v>
      </c>
      <c r="BH429">
        <v>0</v>
      </c>
      <c r="BI429">
        <v>0</v>
      </c>
      <c r="BJ429">
        <v>0.70418519999999996</v>
      </c>
      <c r="BK429">
        <v>20.92501</v>
      </c>
      <c r="BL429">
        <v>0</v>
      </c>
      <c r="BM429">
        <v>0</v>
      </c>
      <c r="BN429">
        <v>0.70136240000000005</v>
      </c>
      <c r="BO429">
        <v>20.69369</v>
      </c>
      <c r="BP429">
        <v>0</v>
      </c>
      <c r="BQ429">
        <v>0</v>
      </c>
      <c r="BR429">
        <v>0.69859819999999995</v>
      </c>
      <c r="BS429">
        <v>20.200749999999999</v>
      </c>
      <c r="BT429">
        <v>0</v>
      </c>
      <c r="BU429">
        <v>0</v>
      </c>
      <c r="BV429">
        <v>0.69586769999999998</v>
      </c>
      <c r="BW429">
        <v>19.887260000000001</v>
      </c>
      <c r="BX429">
        <v>0</v>
      </c>
      <c r="BY429">
        <v>0</v>
      </c>
      <c r="BZ429">
        <v>0.69311780000000001</v>
      </c>
      <c r="CA429">
        <v>19.48639</v>
      </c>
      <c r="CB429">
        <v>0</v>
      </c>
      <c r="CC429">
        <v>0</v>
      </c>
      <c r="CD429">
        <v>0.69041839999999999</v>
      </c>
      <c r="CE429">
        <v>19.59365</v>
      </c>
      <c r="CF429">
        <v>0</v>
      </c>
      <c r="CG429">
        <v>0</v>
      </c>
      <c r="CH429">
        <v>0.68773660000000003</v>
      </c>
      <c r="CI429">
        <v>19.640599999999999</v>
      </c>
      <c r="CJ429">
        <v>0</v>
      </c>
      <c r="CK429">
        <v>1.8146329999999999E-38</v>
      </c>
      <c r="CL429">
        <v>0.68507709999999999</v>
      </c>
      <c r="CM429">
        <v>19.728429999999999</v>
      </c>
      <c r="CN429">
        <v>6.8861700000000002E-33</v>
      </c>
      <c r="CO429">
        <v>1.9240209999999999E-30</v>
      </c>
      <c r="CP429">
        <v>0.68244309999999997</v>
      </c>
      <c r="CQ429">
        <v>19.664000000000001</v>
      </c>
      <c r="CR429" s="1">
        <v>1.0086090000000001E-26</v>
      </c>
      <c r="CS429" s="1">
        <v>2.7942260000000001E-24</v>
      </c>
      <c r="CT429">
        <v>0.67988329999999997</v>
      </c>
      <c r="CU429">
        <v>19.35971</v>
      </c>
      <c r="CV429" s="1">
        <v>2.367736E-20</v>
      </c>
      <c r="CW429" s="1">
        <v>6.5571000000000003E-18</v>
      </c>
      <c r="CX429">
        <v>0.67738830000000005</v>
      </c>
      <c r="CY429">
        <v>18.911390000000001</v>
      </c>
      <c r="CZ429" s="1">
        <v>6.6517930000000002E-16</v>
      </c>
      <c r="DA429" s="1">
        <v>1.9569850000000001E-13</v>
      </c>
      <c r="DB429">
        <v>0.67494560000000003</v>
      </c>
      <c r="DC429">
        <v>18.854199999999999</v>
      </c>
      <c r="DD429" s="1">
        <v>1.588194E-12</v>
      </c>
      <c r="DE429" s="1">
        <v>4.9025190000000002E-10</v>
      </c>
      <c r="DF429">
        <v>0.67256439999999995</v>
      </c>
      <c r="DG429">
        <v>18.59761</v>
      </c>
      <c r="DH429" s="1">
        <v>8.4595440000000002E-10</v>
      </c>
      <c r="DI429" s="1">
        <v>2.728339E-7</v>
      </c>
      <c r="DJ429">
        <v>0.67023299999999997</v>
      </c>
      <c r="DK429">
        <v>18.818239999999999</v>
      </c>
      <c r="DL429" s="1">
        <v>1.5081399999999999E-7</v>
      </c>
      <c r="DM429" s="1">
        <v>5.055317E-5</v>
      </c>
      <c r="DN429">
        <v>0.66797949999999995</v>
      </c>
      <c r="DO429">
        <v>19.115819999999999</v>
      </c>
      <c r="DP429" s="1">
        <v>1.119313E-5</v>
      </c>
      <c r="DQ429" s="1">
        <v>3.8890040000000002E-3</v>
      </c>
      <c r="DR429">
        <v>0.66602609999999995</v>
      </c>
      <c r="DS429">
        <v>19.27167</v>
      </c>
      <c r="DT429" s="1">
        <v>4.0132010000000002E-4</v>
      </c>
      <c r="DU429" s="1">
        <v>0.1443401</v>
      </c>
      <c r="DV429">
        <v>0.66436640000000002</v>
      </c>
      <c r="DW429">
        <v>19.200800000000001</v>
      </c>
      <c r="DX429" s="1">
        <v>7.7505630000000002E-3</v>
      </c>
      <c r="DY429" s="1">
        <v>2.8757269999999999</v>
      </c>
      <c r="DZ429">
        <v>0.66268910000000003</v>
      </c>
      <c r="EA429">
        <v>18.921959999999999</v>
      </c>
      <c r="EB429" s="1">
        <v>8.7344939999999996E-2</v>
      </c>
      <c r="EC429" s="1">
        <v>33.397239999999996</v>
      </c>
      <c r="ED429">
        <v>0.66100150000000002</v>
      </c>
      <c r="EE429">
        <v>18.662759999999999</v>
      </c>
      <c r="EF429" s="1">
        <v>0.6147321</v>
      </c>
      <c r="EG429">
        <v>241.81960000000001</v>
      </c>
      <c r="EH429">
        <v>0.65931879999999998</v>
      </c>
      <c r="EI429">
        <v>18.849309999999999</v>
      </c>
      <c r="EJ429" s="1">
        <v>2.85724</v>
      </c>
      <c r="EK429">
        <v>1154.817</v>
      </c>
      <c r="EL429">
        <v>0.65758720000000004</v>
      </c>
      <c r="EM429">
        <v>18.98105</v>
      </c>
      <c r="EN429">
        <v>9.2079319999999996</v>
      </c>
      <c r="EO429">
        <v>3818.0569999999998</v>
      </c>
      <c r="EP429">
        <v>0.65582189999999996</v>
      </c>
      <c r="EQ429">
        <v>19.595870000000001</v>
      </c>
      <c r="ER429">
        <v>21.472999999999999</v>
      </c>
      <c r="ES429">
        <v>9118.9770000000008</v>
      </c>
      <c r="ET429">
        <v>0.65398940000000005</v>
      </c>
      <c r="EU429">
        <v>20.477709999999998</v>
      </c>
      <c r="EV429">
        <v>37.541870000000003</v>
      </c>
      <c r="EW429">
        <v>16311.85</v>
      </c>
      <c r="EX429">
        <v>0.6521574</v>
      </c>
      <c r="EY429">
        <v>20.941389999999998</v>
      </c>
      <c r="EZ429">
        <v>50.784550000000003</v>
      </c>
      <c r="FA429">
        <v>22544.61</v>
      </c>
      <c r="FB429">
        <v>0.65037389999999995</v>
      </c>
      <c r="FC429">
        <v>20.9925</v>
      </c>
      <c r="FD429">
        <v>54.625340000000001</v>
      </c>
      <c r="FE429">
        <v>24756.63</v>
      </c>
      <c r="FF429">
        <v>0.64852209999999999</v>
      </c>
      <c r="FG429">
        <v>20.7363</v>
      </c>
      <c r="FH429">
        <v>48.073149999999998</v>
      </c>
      <c r="FI429">
        <v>22186.05</v>
      </c>
      <c r="FJ429">
        <v>0.64658409999999999</v>
      </c>
      <c r="FK429">
        <v>20.260210000000001</v>
      </c>
      <c r="FL429">
        <v>35.410029999999999</v>
      </c>
      <c r="FM429">
        <v>16626.07</v>
      </c>
      <c r="FN429">
        <v>0.64456760000000002</v>
      </c>
      <c r="FO429">
        <v>20.119330000000001</v>
      </c>
      <c r="FP429">
        <v>22.368410000000001</v>
      </c>
      <c r="FQ429">
        <v>10670.9</v>
      </c>
      <c r="FR429">
        <v>0.64248249999999996</v>
      </c>
      <c r="FS429">
        <v>20.090219999999999</v>
      </c>
      <c r="FT429">
        <v>12.397830000000001</v>
      </c>
      <c r="FU429">
        <v>5999.3549999999996</v>
      </c>
      <c r="FV429">
        <v>0.64033910000000005</v>
      </c>
      <c r="FW429">
        <v>20.387599999999999</v>
      </c>
      <c r="FX429">
        <v>6.1651530000000001</v>
      </c>
      <c r="FY429">
        <v>3019.7179999999998</v>
      </c>
      <c r="FZ429">
        <v>0.63807420000000004</v>
      </c>
      <c r="GA429">
        <v>21.02169</v>
      </c>
      <c r="GB429">
        <v>2.812201</v>
      </c>
      <c r="GC429">
        <v>1391.4870000000001</v>
      </c>
      <c r="GD429">
        <v>0.63566880000000003</v>
      </c>
      <c r="GE429">
        <v>21.325109999999999</v>
      </c>
      <c r="GF429">
        <v>1.20844</v>
      </c>
      <c r="GG429">
        <v>602.46320000000003</v>
      </c>
      <c r="GH429">
        <v>0.63307239999999998</v>
      </c>
      <c r="GI429">
        <v>21.340810000000001</v>
      </c>
      <c r="GJ429">
        <v>0.50583849999999997</v>
      </c>
      <c r="GK429">
        <v>253.04859999999999</v>
      </c>
      <c r="GL429">
        <v>0.6302989</v>
      </c>
      <c r="GM429">
        <v>21.000789999999999</v>
      </c>
      <c r="GN429">
        <v>0.21776329999999999</v>
      </c>
      <c r="GO429">
        <v>108.5129</v>
      </c>
      <c r="GP429">
        <v>0.62734400000000001</v>
      </c>
      <c r="GQ429">
        <v>20.39321</v>
      </c>
      <c r="GR429">
        <v>0.1051063</v>
      </c>
      <c r="GS429">
        <v>51.598039999999997</v>
      </c>
      <c r="GT429">
        <v>0.62420589999999998</v>
      </c>
      <c r="GU429">
        <v>19.73385</v>
      </c>
      <c r="GV429">
        <v>6.17452E-2</v>
      </c>
      <c r="GW429">
        <v>29.652999999999999</v>
      </c>
      <c r="GX429">
        <v>0.62126009999999998</v>
      </c>
      <c r="GY429">
        <v>19.497399999999999</v>
      </c>
      <c r="GZ429">
        <v>4.4734639999999999E-2</v>
      </c>
      <c r="HA429">
        <v>21.075869999999998</v>
      </c>
      <c r="HB429">
        <v>0.61826080000000005</v>
      </c>
      <c r="HC429">
        <v>19.351939999999999</v>
      </c>
      <c r="HD429">
        <v>3.742848E-2</v>
      </c>
      <c r="HE429">
        <v>17.44604</v>
      </c>
      <c r="HF429">
        <v>0.61511369999999999</v>
      </c>
      <c r="HG429">
        <v>19.448450000000001</v>
      </c>
      <c r="HH429" s="1">
        <v>3.3754800000000001E-2</v>
      </c>
      <c r="HI429">
        <v>15.669639999999999</v>
      </c>
      <c r="HJ429">
        <v>0.61169709999999999</v>
      </c>
      <c r="HK429">
        <v>19.480170000000001</v>
      </c>
      <c r="HL429" s="1">
        <v>3.1578830000000002E-2</v>
      </c>
      <c r="HM429">
        <v>14.646599999999999</v>
      </c>
      <c r="HN429">
        <v>0.6080217</v>
      </c>
      <c r="HO429">
        <v>19.44464</v>
      </c>
      <c r="HP429" s="1">
        <v>3.0201809999999999E-2</v>
      </c>
      <c r="HQ429">
        <v>14.014419999999999</v>
      </c>
      <c r="HR429">
        <v>0.60416360000000002</v>
      </c>
      <c r="HS429">
        <v>19.114229999999999</v>
      </c>
      <c r="HT429" s="1">
        <v>2.9468999999999999E-2</v>
      </c>
      <c r="HU429">
        <v>13.69017</v>
      </c>
      <c r="HV429">
        <v>0.59997319999999998</v>
      </c>
      <c r="HW429">
        <v>18.479340000000001</v>
      </c>
      <c r="HX429" s="1">
        <v>2.9264470000000001E-2</v>
      </c>
      <c r="HY429">
        <v>13.61971</v>
      </c>
      <c r="HZ429">
        <v>0.59551010000000004</v>
      </c>
      <c r="IA429">
        <v>17.918009999999999</v>
      </c>
      <c r="IB429" s="1">
        <v>2.9352110000000001E-2</v>
      </c>
      <c r="IC429">
        <v>13.705500000000001</v>
      </c>
      <c r="ID429">
        <v>0.59084979999999998</v>
      </c>
      <c r="IE429">
        <v>17.7133</v>
      </c>
      <c r="IF429" s="1">
        <v>2.9473559999999999E-2</v>
      </c>
      <c r="IG429" s="1">
        <v>13.82361</v>
      </c>
      <c r="IH429">
        <v>0.58927669999999999</v>
      </c>
      <c r="II429">
        <v>17.59347</v>
      </c>
      <c r="IJ429" s="1">
        <v>2.9376929999999999E-2</v>
      </c>
      <c r="IK429">
        <v>13.78032</v>
      </c>
      <c r="IL429">
        <v>0.58786050000000001</v>
      </c>
      <c r="IM429">
        <v>17.703289999999999</v>
      </c>
      <c r="IN429" s="1">
        <v>2.8649529999999999E-2</v>
      </c>
      <c r="IO429" s="1">
        <v>13.45368</v>
      </c>
      <c r="IP429">
        <v>0.58659779999999995</v>
      </c>
      <c r="IQ429">
        <v>17.520779999999998</v>
      </c>
      <c r="IR429" s="1">
        <v>2.7426639999999999E-2</v>
      </c>
      <c r="IS429" s="1">
        <v>12.88663</v>
      </c>
      <c r="IT429">
        <v>0.58558569999999999</v>
      </c>
      <c r="IU429">
        <v>17.325330000000001</v>
      </c>
      <c r="IV429" s="1">
        <v>2.5876969999999999E-2</v>
      </c>
      <c r="IW429" s="1">
        <v>12.159369999999999</v>
      </c>
      <c r="IX429">
        <v>0.58457269999999995</v>
      </c>
      <c r="IY429">
        <v>17.00468</v>
      </c>
      <c r="IZ429" s="1">
        <v>2.4117940000000001E-2</v>
      </c>
      <c r="JA429" s="1">
        <v>11.331860000000001</v>
      </c>
      <c r="JB429">
        <v>0.58356260000000004</v>
      </c>
      <c r="JC429">
        <v>16.479030000000002</v>
      </c>
      <c r="JD429" s="1">
        <v>2.2307150000000001E-2</v>
      </c>
      <c r="JE429" s="1">
        <v>10.478770000000001</v>
      </c>
      <c r="JF429">
        <v>0.58242099999999997</v>
      </c>
      <c r="JG429">
        <v>16.415009999999999</v>
      </c>
      <c r="JH429" s="1">
        <v>2.055309E-2</v>
      </c>
      <c r="JI429" s="1">
        <v>9.6490179999999999</v>
      </c>
      <c r="JJ429">
        <v>0.58095929999999996</v>
      </c>
      <c r="JK429">
        <v>16.42914</v>
      </c>
      <c r="JL429" s="1">
        <v>1.8883440000000001E-2</v>
      </c>
      <c r="JM429" s="1">
        <v>8.8355130000000006</v>
      </c>
      <c r="JN429">
        <v>0.57943719999999999</v>
      </c>
      <c r="JO429">
        <v>16.61037</v>
      </c>
      <c r="JP429" s="1">
        <v>1.727223E-2</v>
      </c>
      <c r="JQ429" s="1">
        <v>8.0586090000000006</v>
      </c>
      <c r="JR429">
        <v>0.57786579999999999</v>
      </c>
      <c r="JS429">
        <v>17.14986</v>
      </c>
      <c r="JT429" s="1">
        <v>1.5745289999999999E-2</v>
      </c>
      <c r="JU429" s="1">
        <v>7.32254</v>
      </c>
      <c r="JV429">
        <v>0.57624160000000002</v>
      </c>
      <c r="JW429">
        <v>17.302859999999999</v>
      </c>
      <c r="JX429" s="1">
        <v>1.4313040000000001E-2</v>
      </c>
      <c r="JY429" s="1">
        <v>6.6328849999999999</v>
      </c>
      <c r="JZ429">
        <v>0.57465569999999999</v>
      </c>
      <c r="KA429">
        <v>17.087389999999999</v>
      </c>
      <c r="KB429" s="1">
        <v>1.3045920000000001E-2</v>
      </c>
      <c r="KC429" s="1">
        <v>6.0221270000000002</v>
      </c>
      <c r="KD429">
        <v>0.57385090000000005</v>
      </c>
      <c r="KE429">
        <v>16.774439999999998</v>
      </c>
      <c r="KF429" s="1">
        <v>1.190103E-2</v>
      </c>
      <c r="KG429" s="1">
        <v>5.4710840000000003</v>
      </c>
      <c r="KH429">
        <v>0.57298890000000002</v>
      </c>
      <c r="KI429">
        <v>16.370290000000001</v>
      </c>
      <c r="KJ429" s="1">
        <v>1.087815E-2</v>
      </c>
      <c r="KK429" s="1">
        <v>4.9791639999999999</v>
      </c>
      <c r="KL429">
        <v>0.57128840000000003</v>
      </c>
      <c r="KM429">
        <v>16.53978</v>
      </c>
      <c r="KN429" s="1">
        <v>9.9581370000000006E-3</v>
      </c>
      <c r="KO429" s="1">
        <v>4.5473559999999997</v>
      </c>
      <c r="KP429">
        <v>0.56861510000000004</v>
      </c>
      <c r="KQ429">
        <v>16.915749999999999</v>
      </c>
      <c r="KR429" s="1">
        <v>9.1109940000000007E-3</v>
      </c>
      <c r="KS429" s="1">
        <v>4.1621889999999997</v>
      </c>
      <c r="KT429">
        <v>0.57085249999999998</v>
      </c>
      <c r="KU429">
        <v>17.60341</v>
      </c>
      <c r="KV429" s="1">
        <v>8.3781270000000008E-3</v>
      </c>
      <c r="KW429" s="1">
        <v>3.7832599999999998</v>
      </c>
      <c r="KX429">
        <v>0.57380790000000004</v>
      </c>
      <c r="KY429">
        <v>18.39001</v>
      </c>
      <c r="KZ429" s="1">
        <v>7.6811020000000004E-3</v>
      </c>
      <c r="LA429" s="1">
        <v>3.421481</v>
      </c>
      <c r="LB429">
        <v>0.57736909999999997</v>
      </c>
      <c r="LC429">
        <v>18.516369999999998</v>
      </c>
      <c r="LD429" s="1">
        <v>7.0057740000000002E-3</v>
      </c>
      <c r="LE429" s="1">
        <v>3.0735229999999998</v>
      </c>
      <c r="LF429">
        <v>0.58133049999999997</v>
      </c>
      <c r="LG429">
        <v>18.253080000000001</v>
      </c>
      <c r="LH429" s="1">
        <v>6.3996519999999996E-3</v>
      </c>
      <c r="LI429" s="1">
        <v>2.7587519999999999</v>
      </c>
      <c r="LJ429">
        <v>0.58577049999999997</v>
      </c>
      <c r="LK429">
        <v>17.806730000000002</v>
      </c>
      <c r="LL429" s="1">
        <v>5.8654420000000002E-3</v>
      </c>
      <c r="LM429" s="1">
        <v>2.4804940000000002</v>
      </c>
      <c r="LN429">
        <v>0.59054549999999995</v>
      </c>
      <c r="LO429">
        <v>17.267399999999999</v>
      </c>
      <c r="LP429" s="1">
        <v>5.3737200000000002E-3</v>
      </c>
      <c r="LQ429" s="1">
        <v>2.2262400000000002</v>
      </c>
      <c r="LR429">
        <v>0.59560250000000003</v>
      </c>
      <c r="LS429">
        <v>17.3887</v>
      </c>
      <c r="LT429" s="1">
        <v>4.9121700000000004E-3</v>
      </c>
      <c r="LU429" s="1">
        <v>1.990521</v>
      </c>
      <c r="LV429">
        <v>0.60091119999999998</v>
      </c>
      <c r="LW429">
        <v>17.797619999999998</v>
      </c>
      <c r="LX429" s="1">
        <v>4.4640390000000004E-3</v>
      </c>
      <c r="LY429" s="1">
        <v>1.7669630000000001</v>
      </c>
      <c r="LZ429">
        <v>0.60636780000000001</v>
      </c>
      <c r="MA429">
        <v>18.58813</v>
      </c>
      <c r="MB429" s="1">
        <v>4.0246980000000002E-3</v>
      </c>
      <c r="MC429" s="1">
        <v>1.553393</v>
      </c>
      <c r="MD429">
        <v>0.61382360000000002</v>
      </c>
      <c r="ME429">
        <v>19.440930000000002</v>
      </c>
      <c r="MF429" s="1">
        <v>3.5966459999999998E-3</v>
      </c>
      <c r="MG429" s="1">
        <v>1.36191</v>
      </c>
      <c r="MH429">
        <v>0.62163029999999997</v>
      </c>
      <c r="MI429">
        <v>19.829499999999999</v>
      </c>
      <c r="MJ429" s="1">
        <v>3.1747099999999999E-3</v>
      </c>
      <c r="MK429" s="1">
        <v>1.1908840000000001</v>
      </c>
      <c r="ML429">
        <v>0.62968559999999996</v>
      </c>
      <c r="MM429">
        <v>19.71067</v>
      </c>
      <c r="MN429" s="1">
        <v>2.7648080000000001E-3</v>
      </c>
      <c r="MO429" s="1">
        <v>1.027426</v>
      </c>
      <c r="MP429">
        <v>0.63440949999999996</v>
      </c>
      <c r="MQ429">
        <v>19.267340000000001</v>
      </c>
      <c r="MR429" s="1">
        <v>2.366543E-3</v>
      </c>
      <c r="MS429" s="1">
        <v>0.87312190000000001</v>
      </c>
      <c r="MT429">
        <v>0.6321021</v>
      </c>
      <c r="MU429">
        <v>18.648980000000002</v>
      </c>
      <c r="MV429" s="1">
        <v>1.9989920000000002E-3</v>
      </c>
      <c r="MW429" s="1">
        <v>0.73584620000000001</v>
      </c>
      <c r="MX429">
        <v>0.62985469999999999</v>
      </c>
      <c r="MY429">
        <v>18.565460000000002</v>
      </c>
      <c r="MZ429" s="1">
        <v>1.674353E-3</v>
      </c>
      <c r="NA429" s="1">
        <v>0.61465780000000003</v>
      </c>
      <c r="NB429">
        <v>0.62698710000000002</v>
      </c>
      <c r="NC429">
        <v>18.499669999999998</v>
      </c>
      <c r="ND429" s="1">
        <v>1.3966600000000001E-3</v>
      </c>
      <c r="NE429" s="1">
        <v>0.5112892</v>
      </c>
      <c r="NF429">
        <v>0.62590920000000005</v>
      </c>
      <c r="NG429">
        <v>19.11561</v>
      </c>
      <c r="NH429" s="1">
        <v>1.1699989999999999E-3</v>
      </c>
      <c r="NI429" s="1">
        <v>0.42555609999999999</v>
      </c>
      <c r="NJ429">
        <v>0.6241274</v>
      </c>
      <c r="NK429">
        <v>19.796900000000001</v>
      </c>
      <c r="NL429" s="1">
        <v>9.9249600000000005E-4</v>
      </c>
      <c r="NM429" s="1">
        <v>0.35899419999999999</v>
      </c>
      <c r="NN429">
        <v>0.62211970000000005</v>
      </c>
      <c r="NO429">
        <v>20.241669999999999</v>
      </c>
      <c r="NP429" s="1">
        <v>8.57715E-4</v>
      </c>
      <c r="NQ429" s="1">
        <v>0.30861549999999999</v>
      </c>
      <c r="NR429">
        <v>0.62090230000000002</v>
      </c>
      <c r="NS429">
        <v>20.369679999999999</v>
      </c>
      <c r="NT429" s="1">
        <v>7.5611440000000003E-4</v>
      </c>
      <c r="NU429" s="1">
        <v>0.27018599999999998</v>
      </c>
      <c r="NV429">
        <v>0.62107789999999996</v>
      </c>
      <c r="NW429">
        <v>20.123200000000001</v>
      </c>
      <c r="NX429" s="1">
        <v>6.7834329999999997E-4</v>
      </c>
      <c r="NY429" s="1">
        <v>0.2401026</v>
      </c>
      <c r="NZ429">
        <v>0.62072439999999995</v>
      </c>
      <c r="OA429">
        <v>19.63139</v>
      </c>
      <c r="OB429" s="1">
        <v>6.1526780000000002E-4</v>
      </c>
      <c r="OC429" s="1">
        <v>0.21596399999999999</v>
      </c>
      <c r="OD429">
        <v>0.62162729999999999</v>
      </c>
      <c r="OE429">
        <v>19.70918</v>
      </c>
      <c r="OF429" s="1">
        <v>5.6496279999999996E-4</v>
      </c>
      <c r="OG429" s="1">
        <v>0.1973598</v>
      </c>
      <c r="OH429">
        <v>0.62245890000000004</v>
      </c>
      <c r="OI429">
        <v>20.2376</v>
      </c>
      <c r="OJ429" s="1">
        <v>5.2198209999999997E-4</v>
      </c>
      <c r="OK429" s="1">
        <v>0.1820291</v>
      </c>
    </row>
    <row r="430" spans="1:401" x14ac:dyDescent="0.35">
      <c r="A430">
        <v>439</v>
      </c>
      <c r="B430" t="s">
        <v>4</v>
      </c>
      <c r="C430" t="s">
        <v>364</v>
      </c>
      <c r="D430" t="s">
        <v>437</v>
      </c>
      <c r="E430">
        <v>720.63559999999995</v>
      </c>
      <c r="F430">
        <v>0.53301540000000003</v>
      </c>
      <c r="G430">
        <v>17.506239999999998</v>
      </c>
      <c r="H430">
        <v>0</v>
      </c>
      <c r="I430">
        <v>0</v>
      </c>
      <c r="J430">
        <v>0.53058170000000004</v>
      </c>
      <c r="K430">
        <v>17.731770000000001</v>
      </c>
      <c r="L430">
        <v>0</v>
      </c>
      <c r="M430">
        <v>0</v>
      </c>
      <c r="N430">
        <v>0.52831119999999998</v>
      </c>
      <c r="O430">
        <v>17.92615</v>
      </c>
      <c r="P430">
        <v>0</v>
      </c>
      <c r="Q430">
        <v>0</v>
      </c>
      <c r="R430">
        <v>0.52614119999999998</v>
      </c>
      <c r="S430">
        <v>18.44866</v>
      </c>
      <c r="T430">
        <v>0</v>
      </c>
      <c r="U430">
        <v>0</v>
      </c>
      <c r="V430">
        <v>0.52400049999999998</v>
      </c>
      <c r="W430">
        <v>19.181439999999998</v>
      </c>
      <c r="X430">
        <v>0</v>
      </c>
      <c r="Y430">
        <v>0</v>
      </c>
      <c r="Z430">
        <v>0.52186880000000002</v>
      </c>
      <c r="AA430">
        <v>19.62</v>
      </c>
      <c r="AB430">
        <v>0</v>
      </c>
      <c r="AC430">
        <v>0</v>
      </c>
      <c r="AD430">
        <v>0.51975389999999999</v>
      </c>
      <c r="AE430">
        <v>19.689589999999999</v>
      </c>
      <c r="AF430">
        <v>0</v>
      </c>
      <c r="AG430">
        <v>0</v>
      </c>
      <c r="AH430">
        <v>0.51769390000000004</v>
      </c>
      <c r="AI430">
        <v>19.44763</v>
      </c>
      <c r="AJ430">
        <v>0</v>
      </c>
      <c r="AK430">
        <v>0</v>
      </c>
      <c r="AL430">
        <v>0.51566979999999996</v>
      </c>
      <c r="AM430">
        <v>18.989519999999999</v>
      </c>
      <c r="AN430">
        <v>0</v>
      </c>
      <c r="AO430">
        <v>0</v>
      </c>
      <c r="AP430">
        <v>0.51363519999999996</v>
      </c>
      <c r="AQ430">
        <v>18.993980000000001</v>
      </c>
      <c r="AR430">
        <v>0</v>
      </c>
      <c r="AS430">
        <v>0</v>
      </c>
      <c r="AT430">
        <v>0.51162249999999998</v>
      </c>
      <c r="AU430">
        <v>19.172049999999999</v>
      </c>
      <c r="AV430">
        <v>0</v>
      </c>
      <c r="AW430">
        <v>0</v>
      </c>
      <c r="AX430">
        <v>0.50961319999999999</v>
      </c>
      <c r="AY430">
        <v>19.606339999999999</v>
      </c>
      <c r="AZ430">
        <v>0</v>
      </c>
      <c r="BA430">
        <v>0</v>
      </c>
      <c r="BB430">
        <v>0.50758530000000002</v>
      </c>
      <c r="BC430">
        <v>20.328720000000001</v>
      </c>
      <c r="BD430">
        <v>0</v>
      </c>
      <c r="BE430">
        <v>0</v>
      </c>
      <c r="BF430">
        <v>0.50556670000000004</v>
      </c>
      <c r="BG430">
        <v>20.709160000000001</v>
      </c>
      <c r="BH430">
        <v>0</v>
      </c>
      <c r="BI430">
        <v>0</v>
      </c>
      <c r="BJ430">
        <v>0.50354279999999996</v>
      </c>
      <c r="BK430">
        <v>20.87959</v>
      </c>
      <c r="BL430">
        <v>0</v>
      </c>
      <c r="BM430">
        <v>0</v>
      </c>
      <c r="BN430">
        <v>0.50150349999999999</v>
      </c>
      <c r="BO430">
        <v>20.70318</v>
      </c>
      <c r="BP430">
        <v>0</v>
      </c>
      <c r="BQ430">
        <v>0</v>
      </c>
      <c r="BR430">
        <v>0.49949959999999999</v>
      </c>
      <c r="BS430">
        <v>20.254740000000002</v>
      </c>
      <c r="BT430">
        <v>0</v>
      </c>
      <c r="BU430">
        <v>0</v>
      </c>
      <c r="BV430">
        <v>0.49748219999999999</v>
      </c>
      <c r="BW430">
        <v>19.992550000000001</v>
      </c>
      <c r="BX430">
        <v>0</v>
      </c>
      <c r="BY430">
        <v>0</v>
      </c>
      <c r="BZ430">
        <v>0.49550129999999998</v>
      </c>
      <c r="CA430">
        <v>19.553709999999999</v>
      </c>
      <c r="CB430">
        <v>0</v>
      </c>
      <c r="CC430">
        <v>0</v>
      </c>
      <c r="CD430">
        <v>0.49355090000000001</v>
      </c>
      <c r="CE430">
        <v>19.62603</v>
      </c>
      <c r="CF430">
        <v>0</v>
      </c>
      <c r="CG430">
        <v>0</v>
      </c>
      <c r="CH430">
        <v>0.49160579999999998</v>
      </c>
      <c r="CI430">
        <v>19.62433</v>
      </c>
      <c r="CJ430">
        <v>0</v>
      </c>
      <c r="CK430">
        <v>0</v>
      </c>
      <c r="CL430">
        <v>0.48966140000000002</v>
      </c>
      <c r="CM430">
        <v>19.691960000000002</v>
      </c>
      <c r="CN430">
        <v>1.3901459999999999E-33</v>
      </c>
      <c r="CO430">
        <v>4.9578690000000003E-31</v>
      </c>
      <c r="CP430">
        <v>0.48778579999999999</v>
      </c>
      <c r="CQ430">
        <v>19.650230000000001</v>
      </c>
      <c r="CR430" s="1">
        <v>1.7135220000000001E-27</v>
      </c>
      <c r="CS430" s="1">
        <v>6.495585E-25</v>
      </c>
      <c r="CT430">
        <v>0.48588300000000001</v>
      </c>
      <c r="CU430">
        <v>19.374610000000001</v>
      </c>
      <c r="CV430" s="1">
        <v>6.4559789999999997E-21</v>
      </c>
      <c r="CW430" s="1">
        <v>2.0259410000000002E-18</v>
      </c>
      <c r="CX430">
        <v>0.48409049999999998</v>
      </c>
      <c r="CY430">
        <v>18.95073</v>
      </c>
      <c r="CZ430" s="1">
        <v>2.5436309999999999E-16</v>
      </c>
      <c r="DA430" s="1">
        <v>7.8065520000000001E-14</v>
      </c>
      <c r="DB430">
        <v>0.48230610000000002</v>
      </c>
      <c r="DC430">
        <v>18.944120000000002</v>
      </c>
      <c r="DD430" s="1">
        <v>7.1483340000000004E-13</v>
      </c>
      <c r="DE430" s="1">
        <v>2.2263909999999999E-10</v>
      </c>
      <c r="DF430">
        <v>0.48056140000000003</v>
      </c>
      <c r="DG430">
        <v>18.64433</v>
      </c>
      <c r="DH430" s="1">
        <v>4.2777830000000002E-10</v>
      </c>
      <c r="DI430" s="1">
        <v>1.360775E-7</v>
      </c>
      <c r="DJ430">
        <v>0.47885319999999998</v>
      </c>
      <c r="DK430">
        <v>18.84329</v>
      </c>
      <c r="DL430" s="1">
        <v>8.3808919999999994E-8</v>
      </c>
      <c r="DM430" s="1">
        <v>2.7201600000000001E-5</v>
      </c>
      <c r="DN430">
        <v>0.47722179999999997</v>
      </c>
      <c r="DO430">
        <v>19.122430000000001</v>
      </c>
      <c r="DP430" s="1">
        <v>6.7417810000000001E-6</v>
      </c>
      <c r="DQ430" s="1">
        <v>2.232155E-3</v>
      </c>
      <c r="DR430">
        <v>0.47586810000000002</v>
      </c>
      <c r="DS430">
        <v>19.24606</v>
      </c>
      <c r="DT430" s="1">
        <v>2.5963240000000001E-4</v>
      </c>
      <c r="DU430" s="1">
        <v>8.7688340000000004E-2</v>
      </c>
      <c r="DV430">
        <v>0.4747422</v>
      </c>
      <c r="DW430">
        <v>19.172219999999999</v>
      </c>
      <c r="DX430" s="1">
        <v>5.3502030000000004E-3</v>
      </c>
      <c r="DY430" s="1">
        <v>1.838592</v>
      </c>
      <c r="DZ430">
        <v>0.47358729999999999</v>
      </c>
      <c r="EA430">
        <v>18.922689999999999</v>
      </c>
      <c r="EB430" s="1">
        <v>6.3983189999999995E-2</v>
      </c>
      <c r="EC430" s="1">
        <v>22.367180000000001</v>
      </c>
      <c r="ED430">
        <v>0.47242919999999999</v>
      </c>
      <c r="EE430">
        <v>18.708819999999999</v>
      </c>
      <c r="EF430" s="1">
        <v>0.4756669</v>
      </c>
      <c r="EG430">
        <v>168.97290000000001</v>
      </c>
      <c r="EH430">
        <v>0.47125600000000001</v>
      </c>
      <c r="EI430">
        <v>18.964369999999999</v>
      </c>
      <c r="EJ430" s="1">
        <v>2.325977</v>
      </c>
      <c r="EK430">
        <v>839.03430000000003</v>
      </c>
      <c r="EL430">
        <v>0.47009770000000001</v>
      </c>
      <c r="EM430">
        <v>19.05641</v>
      </c>
      <c r="EN430">
        <v>7.8573409999999999</v>
      </c>
      <c r="EO430">
        <v>2875.123</v>
      </c>
      <c r="EP430">
        <v>0.46887519999999999</v>
      </c>
      <c r="EQ430">
        <v>19.626729999999998</v>
      </c>
      <c r="ER430">
        <v>19.141680000000001</v>
      </c>
      <c r="ES430">
        <v>7096.3149999999996</v>
      </c>
      <c r="ET430">
        <v>0.46763500000000002</v>
      </c>
      <c r="EU430">
        <v>20.489799999999999</v>
      </c>
      <c r="EV430">
        <v>34.860619999999997</v>
      </c>
      <c r="EW430">
        <v>13084.84</v>
      </c>
      <c r="EX430">
        <v>0.46636030000000001</v>
      </c>
      <c r="EY430">
        <v>20.898219999999998</v>
      </c>
      <c r="EZ430">
        <v>48.983440000000002</v>
      </c>
      <c r="FA430">
        <v>18601.04</v>
      </c>
      <c r="FB430">
        <v>0.4651477</v>
      </c>
      <c r="FC430">
        <v>20.939139999999998</v>
      </c>
      <c r="FD430">
        <v>54.618299999999998</v>
      </c>
      <c r="FE430">
        <v>20988.46</v>
      </c>
      <c r="FF430">
        <v>0.4639105</v>
      </c>
      <c r="FG430">
        <v>20.7425</v>
      </c>
      <c r="FH430">
        <v>49.630969999999998</v>
      </c>
      <c r="FI430">
        <v>19279.02</v>
      </c>
      <c r="FJ430">
        <v>0.46260440000000003</v>
      </c>
      <c r="FK430">
        <v>20.32188</v>
      </c>
      <c r="FL430">
        <v>37.66066</v>
      </c>
      <c r="FM430">
        <v>14776.13</v>
      </c>
      <c r="FN430">
        <v>0.46123819999999999</v>
      </c>
      <c r="FO430">
        <v>20.254349999999999</v>
      </c>
      <c r="FP430">
        <v>24.435770000000002</v>
      </c>
      <c r="FQ430">
        <v>9677.1219999999994</v>
      </c>
      <c r="FR430">
        <v>0.45981060000000001</v>
      </c>
      <c r="FS430">
        <v>20.209029999999998</v>
      </c>
      <c r="FT430">
        <v>13.867419999999999</v>
      </c>
      <c r="FU430">
        <v>5538.2089999999998</v>
      </c>
      <c r="FV430">
        <v>0.45838069999999997</v>
      </c>
      <c r="FW430">
        <v>20.444500000000001</v>
      </c>
      <c r="FX430">
        <v>7.036594</v>
      </c>
      <c r="FY430">
        <v>2830.2020000000002</v>
      </c>
      <c r="FZ430">
        <v>0.4569067</v>
      </c>
      <c r="GA430">
        <v>21.035769999999999</v>
      </c>
      <c r="GB430">
        <v>3.2624119999999999</v>
      </c>
      <c r="GC430">
        <v>1320.2619999999999</v>
      </c>
      <c r="GD430">
        <v>0.45526050000000001</v>
      </c>
      <c r="GE430">
        <v>21.280819999999999</v>
      </c>
      <c r="GF430">
        <v>1.4173610000000001</v>
      </c>
      <c r="GG430">
        <v>576.50149999999996</v>
      </c>
      <c r="GH430">
        <v>0.45353139999999997</v>
      </c>
      <c r="GI430">
        <v>21.306249999999999</v>
      </c>
      <c r="GJ430">
        <v>0.59556220000000004</v>
      </c>
      <c r="GK430">
        <v>242.983</v>
      </c>
      <c r="GL430">
        <v>0.45165309999999997</v>
      </c>
      <c r="GM430">
        <v>21.020309999999998</v>
      </c>
      <c r="GN430">
        <v>0.25405179999999999</v>
      </c>
      <c r="GO430">
        <v>103.6182</v>
      </c>
      <c r="GP430">
        <v>0.44961820000000002</v>
      </c>
      <c r="GQ430">
        <v>20.45731</v>
      </c>
      <c r="GR430">
        <v>0.1192233</v>
      </c>
      <c r="GS430">
        <v>48.34451</v>
      </c>
      <c r="GT430">
        <v>0.44749499999999998</v>
      </c>
      <c r="GU430">
        <v>19.82601</v>
      </c>
      <c r="GV430">
        <v>6.7207050000000004E-2</v>
      </c>
      <c r="GW430">
        <v>26.982089999999999</v>
      </c>
      <c r="GX430">
        <v>0.44551790000000002</v>
      </c>
      <c r="GY430">
        <v>19.609690000000001</v>
      </c>
      <c r="GZ430">
        <v>4.693141E-2</v>
      </c>
      <c r="HA430">
        <v>18.663969999999999</v>
      </c>
      <c r="HB430">
        <v>0.44353369999999998</v>
      </c>
      <c r="HC430">
        <v>19.41722</v>
      </c>
      <c r="HD430">
        <v>3.8419250000000002E-2</v>
      </c>
      <c r="HE430">
        <v>15.200530000000001</v>
      </c>
      <c r="HF430">
        <v>0.44137999999999999</v>
      </c>
      <c r="HG430">
        <v>19.45543</v>
      </c>
      <c r="HH430">
        <v>3.428113E-2</v>
      </c>
      <c r="HI430">
        <v>13.548260000000001</v>
      </c>
      <c r="HJ430">
        <v>0.43905119999999997</v>
      </c>
      <c r="HK430">
        <v>19.447320000000001</v>
      </c>
      <c r="HL430" s="1">
        <v>3.190146E-2</v>
      </c>
      <c r="HM430">
        <v>12.619429999999999</v>
      </c>
      <c r="HN430">
        <v>0.43649769999999999</v>
      </c>
      <c r="HO430">
        <v>19.422180000000001</v>
      </c>
      <c r="HP430" s="1">
        <v>3.0394899999999999E-2</v>
      </c>
      <c r="HQ430">
        <v>12.048260000000001</v>
      </c>
      <c r="HR430">
        <v>0.43373410000000001</v>
      </c>
      <c r="HS430">
        <v>19.12124</v>
      </c>
      <c r="HT430" s="1">
        <v>2.9555100000000001E-2</v>
      </c>
      <c r="HU430">
        <v>11.74704</v>
      </c>
      <c r="HV430">
        <v>0.43076170000000003</v>
      </c>
      <c r="HW430">
        <v>18.513439999999999</v>
      </c>
      <c r="HX430" s="1">
        <v>2.926204E-2</v>
      </c>
      <c r="HY430">
        <v>11.66827</v>
      </c>
      <c r="HZ430">
        <v>0.42753740000000001</v>
      </c>
      <c r="IA430">
        <v>17.980720000000002</v>
      </c>
      <c r="IB430" s="1">
        <v>2.9309869999999998E-2</v>
      </c>
      <c r="IC430">
        <v>11.738519999999999</v>
      </c>
      <c r="ID430">
        <v>0.424149</v>
      </c>
      <c r="IE430">
        <v>17.798639999999999</v>
      </c>
      <c r="IF430" s="1">
        <v>2.9436500000000001E-2</v>
      </c>
      <c r="IG430" s="1">
        <v>11.84859</v>
      </c>
      <c r="IH430">
        <v>0.42360399999999998</v>
      </c>
      <c r="II430">
        <v>17.66442</v>
      </c>
      <c r="IJ430" s="1">
        <v>2.943606E-2</v>
      </c>
      <c r="IK430" s="1">
        <v>11.83915</v>
      </c>
      <c r="IL430">
        <v>0.42293809999999998</v>
      </c>
      <c r="IM430">
        <v>17.748349999999999</v>
      </c>
      <c r="IN430" s="1">
        <v>2.8823370000000001E-2</v>
      </c>
      <c r="IO430" s="1">
        <v>11.598089999999999</v>
      </c>
      <c r="IP430">
        <v>0.42249370000000003</v>
      </c>
      <c r="IQ430">
        <v>17.514019999999999</v>
      </c>
      <c r="IR430" s="1">
        <v>2.7680400000000001E-2</v>
      </c>
      <c r="IS430" s="1">
        <v>11.14091</v>
      </c>
      <c r="IT430">
        <v>0.422259</v>
      </c>
      <c r="IU430">
        <v>17.301200000000001</v>
      </c>
      <c r="IV430" s="1">
        <v>2.6185159999999999E-2</v>
      </c>
      <c r="IW430" s="1">
        <v>10.53856</v>
      </c>
      <c r="IX430">
        <v>0.42203469999999998</v>
      </c>
      <c r="IY430">
        <v>17.016159999999999</v>
      </c>
      <c r="IZ430" s="1">
        <v>2.4451850000000001E-2</v>
      </c>
      <c r="JA430" s="1">
        <v>9.8426089999999995</v>
      </c>
      <c r="JB430">
        <v>0.42183199999999998</v>
      </c>
      <c r="JC430">
        <v>16.519549999999999</v>
      </c>
      <c r="JD430" s="1">
        <v>2.2642220000000001E-2</v>
      </c>
      <c r="JE430" s="1">
        <v>9.1169049999999991</v>
      </c>
      <c r="JF430">
        <v>0.42216670000000001</v>
      </c>
      <c r="JG430">
        <v>16.503710000000002</v>
      </c>
      <c r="JH430" s="1">
        <v>2.0877989999999999E-2</v>
      </c>
      <c r="JI430" s="1">
        <v>8.4088539999999998</v>
      </c>
      <c r="JJ430">
        <v>0.42470200000000002</v>
      </c>
      <c r="JK430">
        <v>16.496410000000001</v>
      </c>
      <c r="JL430" s="1">
        <v>1.919355E-2</v>
      </c>
      <c r="JM430" s="1">
        <v>7.7228659999999998</v>
      </c>
      <c r="JN430">
        <v>0.42729020000000001</v>
      </c>
      <c r="JO430">
        <v>16.635470000000002</v>
      </c>
      <c r="JP430" s="1">
        <v>1.756953E-2</v>
      </c>
      <c r="JQ430" s="1">
        <v>7.0665269999999998</v>
      </c>
      <c r="JR430">
        <v>0.43018109999999998</v>
      </c>
      <c r="JS430">
        <v>17.170439999999999</v>
      </c>
      <c r="JT430" s="1">
        <v>1.6024759999999999E-2</v>
      </c>
      <c r="JU430" s="1">
        <v>6.4410319999999999</v>
      </c>
      <c r="JV430">
        <v>0.4333089</v>
      </c>
      <c r="JW430">
        <v>17.305399999999999</v>
      </c>
      <c r="JX430" s="1">
        <v>1.456698E-2</v>
      </c>
      <c r="JY430" s="1">
        <v>5.8518420000000004</v>
      </c>
      <c r="JZ430">
        <v>0.43651479999999998</v>
      </c>
      <c r="KA430">
        <v>17.05564</v>
      </c>
      <c r="KB430" s="1">
        <v>1.326862E-2</v>
      </c>
      <c r="KC430" s="1">
        <v>5.3271459999999999</v>
      </c>
      <c r="KD430">
        <v>0.4399072</v>
      </c>
      <c r="KE430">
        <v>16.7742</v>
      </c>
      <c r="KF430" s="1">
        <v>1.21041E-2</v>
      </c>
      <c r="KG430" s="1">
        <v>4.8579059999999998</v>
      </c>
      <c r="KH430">
        <v>0.44327549999999999</v>
      </c>
      <c r="KI430">
        <v>16.402239999999999</v>
      </c>
      <c r="KJ430" s="1">
        <v>1.1054929999999999E-2</v>
      </c>
      <c r="KK430" s="1">
        <v>4.4358919999999999</v>
      </c>
      <c r="KL430">
        <v>0.44577860000000002</v>
      </c>
      <c r="KM430">
        <v>16.627269999999999</v>
      </c>
      <c r="KN430" s="1">
        <v>1.0114700000000001E-2</v>
      </c>
      <c r="KO430" s="1">
        <v>4.0655479999999997</v>
      </c>
      <c r="KP430">
        <v>0.44695279999999998</v>
      </c>
      <c r="KQ430">
        <v>17.001660000000001</v>
      </c>
      <c r="KR430" s="1">
        <v>9.250866E-3</v>
      </c>
      <c r="KS430" s="1">
        <v>3.7353640000000001</v>
      </c>
      <c r="KT430">
        <v>0.4554011</v>
      </c>
      <c r="KU430">
        <v>17.627649999999999</v>
      </c>
      <c r="KV430" s="1">
        <v>8.5131789999999992E-3</v>
      </c>
      <c r="KW430" s="1">
        <v>3.404709</v>
      </c>
      <c r="KX430">
        <v>0.46514319999999998</v>
      </c>
      <c r="KY430">
        <v>18.387530000000002</v>
      </c>
      <c r="KZ430" s="1">
        <v>7.8087649999999996E-3</v>
      </c>
      <c r="LA430" s="1">
        <v>3.0950660000000001</v>
      </c>
      <c r="LB430">
        <v>0.47632449999999998</v>
      </c>
      <c r="LC430">
        <v>18.483989999999999</v>
      </c>
      <c r="LD430" s="1">
        <v>7.1269660000000002E-3</v>
      </c>
      <c r="LE430" s="1">
        <v>2.7966760000000002</v>
      </c>
      <c r="LF430">
        <v>0.4889231</v>
      </c>
      <c r="LG430">
        <v>18.210640000000001</v>
      </c>
      <c r="LH430" s="1">
        <v>6.5049119999999998E-3</v>
      </c>
      <c r="LI430" s="1">
        <v>2.5232589999999999</v>
      </c>
      <c r="LJ430">
        <v>0.50341550000000002</v>
      </c>
      <c r="LK430">
        <v>17.800339999999998</v>
      </c>
      <c r="LL430" s="1">
        <v>5.9595560000000004E-3</v>
      </c>
      <c r="LM430" s="1">
        <v>2.2824309999999999</v>
      </c>
      <c r="LN430">
        <v>0.51991750000000003</v>
      </c>
      <c r="LO430">
        <v>17.29523</v>
      </c>
      <c r="LP430" s="1">
        <v>5.460141E-3</v>
      </c>
      <c r="LQ430" s="1">
        <v>2.0629189999999999</v>
      </c>
      <c r="LR430">
        <v>0.53854780000000002</v>
      </c>
      <c r="LS430">
        <v>17.45016</v>
      </c>
      <c r="LT430" s="1">
        <v>4.9921760000000001E-3</v>
      </c>
      <c r="LU430" s="1">
        <v>1.859127</v>
      </c>
      <c r="LV430">
        <v>0.55962500000000004</v>
      </c>
      <c r="LW430">
        <v>17.835740000000001</v>
      </c>
      <c r="LX430" s="1">
        <v>4.5400270000000003E-3</v>
      </c>
      <c r="LY430" s="1">
        <v>1.6654450000000001</v>
      </c>
      <c r="LZ430">
        <v>0.5837561</v>
      </c>
      <c r="MA430">
        <v>18.570309999999999</v>
      </c>
      <c r="MB430" s="1">
        <v>4.0966379999999997E-3</v>
      </c>
      <c r="MC430" s="1">
        <v>1.4789399999999999</v>
      </c>
      <c r="MD430">
        <v>0.59893030000000003</v>
      </c>
      <c r="ME430">
        <v>19.379290000000001</v>
      </c>
      <c r="MF430" s="1">
        <v>3.658742E-3</v>
      </c>
      <c r="MG430" s="1">
        <v>1.304387</v>
      </c>
      <c r="MH430">
        <v>0.60427280000000005</v>
      </c>
      <c r="MI430">
        <v>19.728829999999999</v>
      </c>
      <c r="MJ430" s="1">
        <v>3.2340239999999998E-3</v>
      </c>
      <c r="MK430" s="1">
        <v>1.144266</v>
      </c>
      <c r="ML430">
        <v>0.60968389999999995</v>
      </c>
      <c r="MM430">
        <v>19.62632</v>
      </c>
      <c r="MN430" s="1">
        <v>2.82161E-3</v>
      </c>
      <c r="MO430" s="1">
        <v>0.99087460000000005</v>
      </c>
      <c r="MP430">
        <v>0.61507239999999996</v>
      </c>
      <c r="MQ430">
        <v>19.227720000000001</v>
      </c>
      <c r="MR430" s="1">
        <v>2.4181279999999999E-3</v>
      </c>
      <c r="MS430" s="1">
        <v>0.84313550000000004</v>
      </c>
      <c r="MT430">
        <v>0.62089340000000004</v>
      </c>
      <c r="MU430">
        <v>18.653369999999999</v>
      </c>
      <c r="MV430" s="1">
        <v>2.045374E-3</v>
      </c>
      <c r="MW430" s="1">
        <v>0.7073064</v>
      </c>
      <c r="MX430">
        <v>0.62699130000000003</v>
      </c>
      <c r="MY430">
        <v>18.55555</v>
      </c>
      <c r="MZ430" s="1">
        <v>1.7143869999999999E-3</v>
      </c>
      <c r="NA430" s="1">
        <v>0.58767130000000001</v>
      </c>
      <c r="NB430">
        <v>0.63304139999999998</v>
      </c>
      <c r="NC430">
        <v>18.447939999999999</v>
      </c>
      <c r="ND430" s="1">
        <v>1.4299779999999999E-3</v>
      </c>
      <c r="NE430" s="1">
        <v>0.48566399999999998</v>
      </c>
      <c r="NF430">
        <v>0.64159949999999999</v>
      </c>
      <c r="NG430">
        <v>19.03416</v>
      </c>
      <c r="NH430" s="1">
        <v>1.1966990000000001E-3</v>
      </c>
      <c r="NI430" s="1">
        <v>0.40483669999999999</v>
      </c>
      <c r="NJ430">
        <v>0.64914640000000001</v>
      </c>
      <c r="NK430">
        <v>19.705369999999998</v>
      </c>
      <c r="NL430" s="1">
        <v>1.0129570000000001E-3</v>
      </c>
      <c r="NM430" s="1">
        <v>0.34189760000000002</v>
      </c>
      <c r="NN430">
        <v>0.65646990000000005</v>
      </c>
      <c r="NO430">
        <v>20.119260000000001</v>
      </c>
      <c r="NP430" s="1">
        <v>8.7321860000000003E-4</v>
      </c>
      <c r="NQ430" s="1">
        <v>0.2940952</v>
      </c>
      <c r="NR430">
        <v>0.66554500000000005</v>
      </c>
      <c r="NS430">
        <v>20.265930000000001</v>
      </c>
      <c r="NT430" s="1">
        <v>7.6827700000000004E-4</v>
      </c>
      <c r="NU430" s="1">
        <v>0.25758940000000002</v>
      </c>
      <c r="NV430">
        <v>0.67681550000000001</v>
      </c>
      <c r="NW430">
        <v>20.063929999999999</v>
      </c>
      <c r="NX430" s="1">
        <v>6.8779099999999999E-4</v>
      </c>
      <c r="NY430" s="1">
        <v>0.22910929999999999</v>
      </c>
      <c r="NZ430">
        <v>0.6879653</v>
      </c>
      <c r="OA430">
        <v>19.622070000000001</v>
      </c>
      <c r="OB430" s="1">
        <v>6.2310169999999995E-4</v>
      </c>
      <c r="OC430" s="1">
        <v>0.20645089999999999</v>
      </c>
      <c r="OD430">
        <v>0.69187960000000004</v>
      </c>
      <c r="OE430">
        <v>19.67793</v>
      </c>
      <c r="OF430" s="1">
        <v>5.7092969999999999E-4</v>
      </c>
      <c r="OG430" s="1">
        <v>0.1886244</v>
      </c>
      <c r="OH430">
        <v>0.69244360000000005</v>
      </c>
      <c r="OI430">
        <v>20.167649999999998</v>
      </c>
      <c r="OJ430" s="1">
        <v>5.2716099999999995E-4</v>
      </c>
      <c r="OK430" s="1">
        <v>0.173953</v>
      </c>
    </row>
    <row r="431" spans="1:401" x14ac:dyDescent="0.35">
      <c r="A431">
        <v>440</v>
      </c>
      <c r="B431" t="s">
        <v>4</v>
      </c>
      <c r="C431" t="s">
        <v>364</v>
      </c>
      <c r="D431" t="s">
        <v>438</v>
      </c>
      <c r="E431">
        <v>895.96879999999999</v>
      </c>
      <c r="F431">
        <v>0.58562550000000002</v>
      </c>
      <c r="G431">
        <v>17.538959999999999</v>
      </c>
      <c r="H431">
        <v>0</v>
      </c>
      <c r="I431">
        <v>0</v>
      </c>
      <c r="J431">
        <v>0.58461680000000005</v>
      </c>
      <c r="K431">
        <v>17.817070000000001</v>
      </c>
      <c r="L431">
        <v>0</v>
      </c>
      <c r="M431">
        <v>0</v>
      </c>
      <c r="N431">
        <v>0.58359970000000005</v>
      </c>
      <c r="O431">
        <v>17.989570000000001</v>
      </c>
      <c r="P431">
        <v>0</v>
      </c>
      <c r="Q431">
        <v>0</v>
      </c>
      <c r="R431">
        <v>0.58266620000000002</v>
      </c>
      <c r="S431">
        <v>18.469370000000001</v>
      </c>
      <c r="T431">
        <v>0</v>
      </c>
      <c r="U431">
        <v>0</v>
      </c>
      <c r="V431">
        <v>0.58169669999999996</v>
      </c>
      <c r="W431">
        <v>19.179269999999999</v>
      </c>
      <c r="X431">
        <v>0</v>
      </c>
      <c r="Y431">
        <v>0</v>
      </c>
      <c r="Z431">
        <v>0.58065659999999997</v>
      </c>
      <c r="AA431">
        <v>19.593129999999999</v>
      </c>
      <c r="AB431">
        <v>0</v>
      </c>
      <c r="AC431">
        <v>0</v>
      </c>
      <c r="AD431">
        <v>0.57966169999999995</v>
      </c>
      <c r="AE431">
        <v>19.653009999999998</v>
      </c>
      <c r="AF431">
        <v>0</v>
      </c>
      <c r="AG431">
        <v>0</v>
      </c>
      <c r="AH431">
        <v>0.57865630000000001</v>
      </c>
      <c r="AI431">
        <v>19.457429999999999</v>
      </c>
      <c r="AJ431">
        <v>0</v>
      </c>
      <c r="AK431">
        <v>0</v>
      </c>
      <c r="AL431">
        <v>0.57762690000000005</v>
      </c>
      <c r="AM431">
        <v>19.025269999999999</v>
      </c>
      <c r="AN431">
        <v>0</v>
      </c>
      <c r="AO431">
        <v>0</v>
      </c>
      <c r="AP431">
        <v>0.57660290000000003</v>
      </c>
      <c r="AQ431">
        <v>19.085819999999998</v>
      </c>
      <c r="AR431">
        <v>0</v>
      </c>
      <c r="AS431">
        <v>0</v>
      </c>
      <c r="AT431">
        <v>0.57557210000000003</v>
      </c>
      <c r="AU431">
        <v>19.262219999999999</v>
      </c>
      <c r="AV431">
        <v>0</v>
      </c>
      <c r="AW431">
        <v>0</v>
      </c>
      <c r="AX431">
        <v>0.57452449999999999</v>
      </c>
      <c r="AY431">
        <v>19.646090000000001</v>
      </c>
      <c r="AZ431">
        <v>0</v>
      </c>
      <c r="BA431">
        <v>0</v>
      </c>
      <c r="BB431">
        <v>0.57342590000000004</v>
      </c>
      <c r="BC431">
        <v>20.32986</v>
      </c>
      <c r="BD431">
        <v>0</v>
      </c>
      <c r="BE431">
        <v>0</v>
      </c>
      <c r="BF431">
        <v>0.57232870000000002</v>
      </c>
      <c r="BG431">
        <v>20.670819999999999</v>
      </c>
      <c r="BH431">
        <v>0</v>
      </c>
      <c r="BI431">
        <v>0</v>
      </c>
      <c r="BJ431">
        <v>0.57118760000000002</v>
      </c>
      <c r="BK431">
        <v>20.838039999999999</v>
      </c>
      <c r="BL431">
        <v>0</v>
      </c>
      <c r="BM431">
        <v>0</v>
      </c>
      <c r="BN431">
        <v>0.57007129999999995</v>
      </c>
      <c r="BO431">
        <v>20.71508</v>
      </c>
      <c r="BP431">
        <v>0</v>
      </c>
      <c r="BQ431">
        <v>0</v>
      </c>
      <c r="BR431">
        <v>0.56893609999999994</v>
      </c>
      <c r="BS431">
        <v>20.30527</v>
      </c>
      <c r="BT431">
        <v>0</v>
      </c>
      <c r="BU431">
        <v>0</v>
      </c>
      <c r="BV431">
        <v>0.56782220000000005</v>
      </c>
      <c r="BW431">
        <v>20.086349999999999</v>
      </c>
      <c r="BX431">
        <v>0</v>
      </c>
      <c r="BY431">
        <v>0</v>
      </c>
      <c r="BZ431">
        <v>0.56663479999999999</v>
      </c>
      <c r="CA431">
        <v>19.62566</v>
      </c>
      <c r="CB431">
        <v>0</v>
      </c>
      <c r="CC431">
        <v>0</v>
      </c>
      <c r="CD431">
        <v>0.5654863</v>
      </c>
      <c r="CE431">
        <v>19.65972</v>
      </c>
      <c r="CF431">
        <v>0</v>
      </c>
      <c r="CG431">
        <v>0</v>
      </c>
      <c r="CH431">
        <v>0.56441039999999998</v>
      </c>
      <c r="CI431">
        <v>19.622869999999999</v>
      </c>
      <c r="CJ431">
        <v>0</v>
      </c>
      <c r="CK431">
        <v>0</v>
      </c>
      <c r="CL431">
        <v>0.56325809999999998</v>
      </c>
      <c r="CM431">
        <v>19.662410000000001</v>
      </c>
      <c r="CN431">
        <v>5.0117310000000002E-34</v>
      </c>
      <c r="CO431">
        <v>1.8960560000000001E-31</v>
      </c>
      <c r="CP431">
        <v>0.5621313</v>
      </c>
      <c r="CQ431">
        <v>19.639949999999999</v>
      </c>
      <c r="CR431" s="1">
        <v>5.2879600000000003E-28</v>
      </c>
      <c r="CS431" s="1">
        <v>2.2363179999999999E-25</v>
      </c>
      <c r="CT431">
        <v>0.56099679999999996</v>
      </c>
      <c r="CU431">
        <v>19.393599999999999</v>
      </c>
      <c r="CV431" s="1">
        <v>2.661089E-21</v>
      </c>
      <c r="CW431" s="1">
        <v>8.8966649999999996E-19</v>
      </c>
      <c r="CX431">
        <v>0.55982810000000005</v>
      </c>
      <c r="CY431">
        <v>18.990760000000002</v>
      </c>
      <c r="CZ431" s="1">
        <v>1.319158E-16</v>
      </c>
      <c r="DA431" s="1">
        <v>4.4097340000000002E-14</v>
      </c>
      <c r="DB431">
        <v>0.55878760000000005</v>
      </c>
      <c r="DC431">
        <v>19.020579999999999</v>
      </c>
      <c r="DD431" s="1">
        <v>4.1400010000000001E-13</v>
      </c>
      <c r="DE431" s="1">
        <v>1.427174E-10</v>
      </c>
      <c r="DF431">
        <v>0.55767529999999998</v>
      </c>
      <c r="DG431">
        <v>18.695679999999999</v>
      </c>
      <c r="DH431" s="1">
        <v>2.6835199999999997E-10</v>
      </c>
      <c r="DI431" s="1">
        <v>9.5669390000000006E-8</v>
      </c>
      <c r="DJ431">
        <v>0.55662520000000004</v>
      </c>
      <c r="DK431">
        <v>18.863099999999999</v>
      </c>
      <c r="DL431" s="1">
        <v>5.6102230000000002E-8</v>
      </c>
      <c r="DM431" s="1">
        <v>2.0618520000000001E-5</v>
      </c>
      <c r="DN431">
        <v>0.55557270000000003</v>
      </c>
      <c r="DO431">
        <v>19.127469999999999</v>
      </c>
      <c r="DP431" s="1">
        <v>4.770541E-6</v>
      </c>
      <c r="DQ431" s="1">
        <v>1.8046760000000001E-3</v>
      </c>
      <c r="DR431">
        <v>0.55509229999999998</v>
      </c>
      <c r="DS431">
        <v>19.229890000000001</v>
      </c>
      <c r="DT431" s="1">
        <v>1.9301140000000001E-4</v>
      </c>
      <c r="DU431" s="1">
        <v>7.5060909999999995E-2</v>
      </c>
      <c r="DV431">
        <v>0.55500450000000001</v>
      </c>
      <c r="DW431">
        <v>19.152010000000001</v>
      </c>
      <c r="DX431" s="1">
        <v>4.1592360000000002E-3</v>
      </c>
      <c r="DY431" s="1">
        <v>1.6571750000000001</v>
      </c>
      <c r="DZ431">
        <v>0.55485099999999998</v>
      </c>
      <c r="EA431">
        <v>18.928419999999999</v>
      </c>
      <c r="EB431" s="1">
        <v>5.1811129999999997E-2</v>
      </c>
      <c r="EC431" s="1">
        <v>21.130520000000001</v>
      </c>
      <c r="ED431">
        <v>0.55475549999999996</v>
      </c>
      <c r="EE431">
        <v>18.74222</v>
      </c>
      <c r="EF431" s="1">
        <v>0.3998855</v>
      </c>
      <c r="EG431">
        <v>166.6671</v>
      </c>
      <c r="EH431">
        <v>0.55457120000000004</v>
      </c>
      <c r="EI431">
        <v>19.059819999999998</v>
      </c>
      <c r="EJ431" s="1">
        <v>2.0240130000000001</v>
      </c>
      <c r="EK431">
        <v>860.98720000000003</v>
      </c>
      <c r="EL431">
        <v>0.55442860000000005</v>
      </c>
      <c r="EM431">
        <v>19.132909999999999</v>
      </c>
      <c r="EN431" s="1">
        <v>7.058306</v>
      </c>
      <c r="EO431">
        <v>3059.7420000000002</v>
      </c>
      <c r="EP431">
        <v>0.55424700000000005</v>
      </c>
      <c r="EQ431">
        <v>19.64742</v>
      </c>
      <c r="ER431">
        <v>17.70551</v>
      </c>
      <c r="ES431">
        <v>7808.0320000000002</v>
      </c>
      <c r="ET431">
        <v>0.55408500000000005</v>
      </c>
      <c r="EU431">
        <v>20.494420000000002</v>
      </c>
      <c r="EV431">
        <v>33.131259999999997</v>
      </c>
      <c r="EW431">
        <v>14847.31</v>
      </c>
      <c r="EX431">
        <v>0.55353739999999996</v>
      </c>
      <c r="EY431">
        <v>20.874189999999999</v>
      </c>
      <c r="EZ431">
        <v>47.729100000000003</v>
      </c>
      <c r="FA431">
        <v>21706.18</v>
      </c>
      <c r="FB431">
        <v>0.55179909999999999</v>
      </c>
      <c r="FC431">
        <v>20.896740000000001</v>
      </c>
      <c r="FD431">
        <v>54.468710000000002</v>
      </c>
      <c r="FE431">
        <v>25106.94</v>
      </c>
      <c r="FF431">
        <v>0.54998650000000004</v>
      </c>
      <c r="FG431">
        <v>20.756430000000002</v>
      </c>
      <c r="FH431">
        <v>50.537979999999997</v>
      </c>
      <c r="FI431">
        <v>23580.68</v>
      </c>
      <c r="FJ431">
        <v>0.54815820000000004</v>
      </c>
      <c r="FK431">
        <v>20.371639999999999</v>
      </c>
      <c r="FL431">
        <v>39.087330000000001</v>
      </c>
      <c r="FM431">
        <v>18435.79</v>
      </c>
      <c r="FN431">
        <v>0.54620089999999999</v>
      </c>
      <c r="FO431">
        <v>20.371300000000002</v>
      </c>
      <c r="FP431">
        <v>25.79635</v>
      </c>
      <c r="FQ431">
        <v>12283.98</v>
      </c>
      <c r="FR431">
        <v>0.54418080000000002</v>
      </c>
      <c r="FS431">
        <v>20.317810000000001</v>
      </c>
      <c r="FT431">
        <v>14.859080000000001</v>
      </c>
      <c r="FU431">
        <v>7133.6369999999997</v>
      </c>
      <c r="FV431">
        <v>0.5421646</v>
      </c>
      <c r="FW431">
        <v>20.49578</v>
      </c>
      <c r="FX431">
        <v>7.635707</v>
      </c>
      <c r="FY431">
        <v>3688.6149999999998</v>
      </c>
      <c r="FZ431">
        <v>0.54005769999999997</v>
      </c>
      <c r="GA431">
        <v>21.052299999999999</v>
      </c>
      <c r="GB431">
        <v>3.576279</v>
      </c>
      <c r="GC431">
        <v>1735.82</v>
      </c>
      <c r="GD431">
        <v>0.53774860000000002</v>
      </c>
      <c r="GE431">
        <v>21.257159999999999</v>
      </c>
      <c r="GF431">
        <v>1.5645169999999999</v>
      </c>
      <c r="GG431">
        <v>761.81129999999996</v>
      </c>
      <c r="GH431">
        <v>0.53529879999999996</v>
      </c>
      <c r="GI431">
        <v>21.284649999999999</v>
      </c>
      <c r="GJ431">
        <v>0.65920699999999999</v>
      </c>
      <c r="GK431">
        <v>321.2097</v>
      </c>
      <c r="GL431">
        <v>0.53267010000000004</v>
      </c>
      <c r="GM431">
        <v>21.046579999999999</v>
      </c>
      <c r="GN431">
        <v>0.2799162</v>
      </c>
      <c r="GO431">
        <v>135.9598</v>
      </c>
      <c r="GP431">
        <v>0.52979589999999999</v>
      </c>
      <c r="GQ431">
        <v>20.523759999999999</v>
      </c>
      <c r="GR431">
        <v>0.12930939999999999</v>
      </c>
      <c r="GS431">
        <v>62.216270000000002</v>
      </c>
      <c r="GT431">
        <v>0.5268043</v>
      </c>
      <c r="GU431">
        <v>19.911429999999999</v>
      </c>
      <c r="GV431">
        <v>7.1106550000000004E-2</v>
      </c>
      <c r="GW431">
        <v>33.715600000000002</v>
      </c>
      <c r="GX431">
        <v>0.52408589999999999</v>
      </c>
      <c r="GY431">
        <v>19.716390000000001</v>
      </c>
      <c r="GZ431">
        <v>4.849328E-2</v>
      </c>
      <c r="HA431">
        <v>22.646750000000001</v>
      </c>
      <c r="HB431">
        <v>0.52121620000000002</v>
      </c>
      <c r="HC431">
        <v>19.479379999999999</v>
      </c>
      <c r="HD431">
        <v>3.9115200000000003E-2</v>
      </c>
      <c r="HE431">
        <v>18.082640000000001</v>
      </c>
      <c r="HF431">
        <v>0.51816620000000002</v>
      </c>
      <c r="HG431">
        <v>19.480460000000001</v>
      </c>
      <c r="HH431" s="1">
        <v>3.4647579999999997E-2</v>
      </c>
      <c r="HI431">
        <v>15.934710000000001</v>
      </c>
      <c r="HJ431">
        <v>0.51490860000000005</v>
      </c>
      <c r="HK431">
        <v>19.432169999999999</v>
      </c>
      <c r="HL431" s="1">
        <v>3.2126710000000003E-2</v>
      </c>
      <c r="HM431">
        <v>14.737</v>
      </c>
      <c r="HN431">
        <v>0.51139400000000002</v>
      </c>
      <c r="HO431">
        <v>19.416820000000001</v>
      </c>
      <c r="HP431" s="1">
        <v>3.053666E-2</v>
      </c>
      <c r="HQ431">
        <v>13.99151</v>
      </c>
      <c r="HR431">
        <v>0.5075868</v>
      </c>
      <c r="HS431">
        <v>19.143170000000001</v>
      </c>
      <c r="HT431" s="1">
        <v>2.9625970000000001E-2</v>
      </c>
      <c r="HU431">
        <v>13.571260000000001</v>
      </c>
      <c r="HV431">
        <v>0.50354969999999999</v>
      </c>
      <c r="HW431">
        <v>18.560269999999999</v>
      </c>
      <c r="HX431" s="1">
        <v>2.9281339999999999E-2</v>
      </c>
      <c r="HY431">
        <v>13.420640000000001</v>
      </c>
      <c r="HZ431">
        <v>0.49916339999999998</v>
      </c>
      <c r="IA431">
        <v>18.03903</v>
      </c>
      <c r="IB431" s="1">
        <v>2.9293840000000002E-2</v>
      </c>
      <c r="IC431">
        <v>13.45729</v>
      </c>
      <c r="ID431">
        <v>0.4947511</v>
      </c>
      <c r="IE431">
        <v>17.863589999999999</v>
      </c>
      <c r="IF431" s="1">
        <v>2.9422179999999999E-2</v>
      </c>
      <c r="IG431">
        <v>13.558759999999999</v>
      </c>
      <c r="IH431">
        <v>0.49388680000000001</v>
      </c>
      <c r="II431">
        <v>17.72128</v>
      </c>
      <c r="IJ431" s="1">
        <v>2.948131E-2</v>
      </c>
      <c r="IK431" s="1">
        <v>13.492979999999999</v>
      </c>
      <c r="IL431">
        <v>0.49262790000000001</v>
      </c>
      <c r="IM431">
        <v>17.792660000000001</v>
      </c>
      <c r="IN431" s="1">
        <v>2.8939579999999999E-2</v>
      </c>
      <c r="IO431" s="1">
        <v>13.167759999999999</v>
      </c>
      <c r="IP431">
        <v>0.49158249999999998</v>
      </c>
      <c r="IQ431">
        <v>17.527360000000002</v>
      </c>
      <c r="IR431" s="1">
        <v>2.7851210000000001E-2</v>
      </c>
      <c r="IS431" s="1">
        <v>12.58633</v>
      </c>
      <c r="IT431">
        <v>0.49069760000000001</v>
      </c>
      <c r="IU431">
        <v>17.302620000000001</v>
      </c>
      <c r="IV431" s="1">
        <v>2.639145E-2</v>
      </c>
      <c r="IW431" s="1">
        <v>11.82485</v>
      </c>
      <c r="IX431">
        <v>0.48970710000000001</v>
      </c>
      <c r="IY431">
        <v>17.043659999999999</v>
      </c>
      <c r="IZ431" s="1">
        <v>2.4676690000000001E-2</v>
      </c>
      <c r="JA431" s="1">
        <v>10.953469999999999</v>
      </c>
      <c r="JB431">
        <v>0.48866959999999998</v>
      </c>
      <c r="JC431">
        <v>16.566569999999999</v>
      </c>
      <c r="JD431" s="1">
        <v>2.2868469999999998E-2</v>
      </c>
      <c r="JE431" s="1">
        <v>10.047219999999999</v>
      </c>
      <c r="JF431">
        <v>0.4874192</v>
      </c>
      <c r="JG431">
        <v>16.566929999999999</v>
      </c>
      <c r="JH431" s="1">
        <v>2.1091370000000002E-2</v>
      </c>
      <c r="JI431" s="1">
        <v>9.1676909999999996</v>
      </c>
      <c r="JJ431">
        <v>0.48600939999999998</v>
      </c>
      <c r="JK431">
        <v>16.548469999999998</v>
      </c>
      <c r="JL431" s="1">
        <v>1.939946E-2</v>
      </c>
      <c r="JM431" s="1">
        <v>8.3381609999999995</v>
      </c>
      <c r="JN431">
        <v>0.48447269999999998</v>
      </c>
      <c r="JO431">
        <v>16.652979999999999</v>
      </c>
      <c r="JP431" s="1">
        <v>1.776703E-2</v>
      </c>
      <c r="JQ431" s="1">
        <v>7.5487900000000003</v>
      </c>
      <c r="JR431">
        <v>0.48304839999999999</v>
      </c>
      <c r="JS431">
        <v>17.183070000000001</v>
      </c>
      <c r="JT431" s="1">
        <v>1.6212520000000001E-2</v>
      </c>
      <c r="JU431" s="1">
        <v>6.7972599999999996</v>
      </c>
      <c r="JV431">
        <v>0.48151919999999998</v>
      </c>
      <c r="JW431">
        <v>17.332170000000001</v>
      </c>
      <c r="JX431" s="1">
        <v>1.4740619999999999E-2</v>
      </c>
      <c r="JY431" s="1">
        <v>6.0867719999999998</v>
      </c>
      <c r="JZ431">
        <v>0.4798308</v>
      </c>
      <c r="KA431">
        <v>17.059539999999998</v>
      </c>
      <c r="KB431" s="1">
        <v>1.342145E-2</v>
      </c>
      <c r="KC431" s="1">
        <v>5.4491860000000001</v>
      </c>
      <c r="KD431">
        <v>0.47834189999999999</v>
      </c>
      <c r="KE431">
        <v>16.792909999999999</v>
      </c>
      <c r="KF431" s="1">
        <v>1.224478E-2</v>
      </c>
      <c r="KG431" s="1">
        <v>4.8765299999999998</v>
      </c>
      <c r="KH431">
        <v>0.47666930000000002</v>
      </c>
      <c r="KI431">
        <v>16.436779999999999</v>
      </c>
      <c r="KJ431" s="1">
        <v>1.117861E-2</v>
      </c>
      <c r="KK431" s="1">
        <v>4.3515319999999997</v>
      </c>
      <c r="KL431">
        <v>0.47415889999999999</v>
      </c>
      <c r="KM431">
        <v>16.683209999999999</v>
      </c>
      <c r="KN431" s="1">
        <v>1.0223919999999999E-2</v>
      </c>
      <c r="KO431" s="1">
        <v>3.8848069999999999</v>
      </c>
      <c r="KP431">
        <v>0.47045940000000003</v>
      </c>
      <c r="KQ431">
        <v>17.053159999999998</v>
      </c>
      <c r="KR431" s="1">
        <v>9.3478239999999994E-3</v>
      </c>
      <c r="KS431" s="1">
        <v>3.4620000000000002</v>
      </c>
      <c r="KT431">
        <v>0.47382269999999999</v>
      </c>
      <c r="KU431">
        <v>17.615760000000002</v>
      </c>
      <c r="KV431" s="1">
        <v>8.6028909999999997E-3</v>
      </c>
      <c r="KW431" s="1">
        <v>3.1602389999999998</v>
      </c>
      <c r="KX431">
        <v>0.4763251</v>
      </c>
      <c r="KY431">
        <v>18.36421</v>
      </c>
      <c r="KZ431" s="1">
        <v>7.8953919999999993E-3</v>
      </c>
      <c r="LA431" s="1">
        <v>2.8989050000000001</v>
      </c>
      <c r="LB431">
        <v>0.4792883</v>
      </c>
      <c r="LC431">
        <v>18.470330000000001</v>
      </c>
      <c r="LD431" s="1">
        <v>7.2115599999999997E-3</v>
      </c>
      <c r="LE431" s="1">
        <v>2.6456119999999999</v>
      </c>
      <c r="LF431">
        <v>0.48256520000000003</v>
      </c>
      <c r="LG431">
        <v>18.189820000000001</v>
      </c>
      <c r="LH431" s="1">
        <v>6.5806049999999998E-3</v>
      </c>
      <c r="LI431" s="1">
        <v>2.4107270000000001</v>
      </c>
      <c r="LJ431">
        <v>0.48632340000000002</v>
      </c>
      <c r="LK431">
        <v>17.80039</v>
      </c>
      <c r="LL431" s="1">
        <v>6.0285750000000004E-3</v>
      </c>
      <c r="LM431" s="1">
        <v>2.2045119999999998</v>
      </c>
      <c r="LN431">
        <v>0.49043039999999999</v>
      </c>
      <c r="LO431">
        <v>17.295190000000002</v>
      </c>
      <c r="LP431" s="1">
        <v>5.5248659999999998E-3</v>
      </c>
      <c r="LQ431" s="1">
        <v>2.016699</v>
      </c>
      <c r="LR431">
        <v>0.49478250000000001</v>
      </c>
      <c r="LS431">
        <v>17.450119999999998</v>
      </c>
      <c r="LT431" s="1">
        <v>5.0534439999999998E-3</v>
      </c>
      <c r="LU431" s="1">
        <v>1.841431</v>
      </c>
      <c r="LV431">
        <v>0.4994363</v>
      </c>
      <c r="LW431">
        <v>17.826270000000001</v>
      </c>
      <c r="LX431" s="1">
        <v>4.5998580000000001E-3</v>
      </c>
      <c r="LY431" s="1">
        <v>1.6734549999999999</v>
      </c>
      <c r="LZ431">
        <v>0.50438439999999995</v>
      </c>
      <c r="MA431">
        <v>18.533999999999999</v>
      </c>
      <c r="MB431" s="1">
        <v>4.1549489999999998E-3</v>
      </c>
      <c r="MC431" s="1">
        <v>1.5092460000000001</v>
      </c>
      <c r="MD431">
        <v>0.50981829999999995</v>
      </c>
      <c r="ME431">
        <v>19.326440000000002</v>
      </c>
      <c r="MF431" s="1">
        <v>3.7125819999999999E-3</v>
      </c>
      <c r="MG431" s="1">
        <v>1.3460399999999999</v>
      </c>
      <c r="MH431">
        <v>0.51527730000000005</v>
      </c>
      <c r="MI431">
        <v>19.677389999999999</v>
      </c>
      <c r="MJ431" s="1">
        <v>3.285531E-3</v>
      </c>
      <c r="MK431" s="1">
        <v>1.1890160000000001</v>
      </c>
      <c r="ML431">
        <v>0.52090159999999996</v>
      </c>
      <c r="MM431">
        <v>19.58353</v>
      </c>
      <c r="MN431" s="1">
        <v>2.871143E-3</v>
      </c>
      <c r="MO431" s="1">
        <v>1.0373589999999999</v>
      </c>
      <c r="MP431">
        <v>0.52664169999999999</v>
      </c>
      <c r="MQ431">
        <v>19.217410000000001</v>
      </c>
      <c r="MR431" s="1">
        <v>2.4654949999999998E-3</v>
      </c>
      <c r="MS431" s="1">
        <v>0.88988690000000004</v>
      </c>
      <c r="MT431">
        <v>0.53278139999999996</v>
      </c>
      <c r="MU431">
        <v>18.65334</v>
      </c>
      <c r="MV431" s="1">
        <v>2.0878799999999999E-3</v>
      </c>
      <c r="MW431" s="1">
        <v>0.75249370000000004</v>
      </c>
      <c r="MX431">
        <v>0.53918010000000005</v>
      </c>
      <c r="MY431">
        <v>18.555510000000002</v>
      </c>
      <c r="MZ431" s="1">
        <v>1.7511499999999999E-3</v>
      </c>
      <c r="NA431" s="1">
        <v>0.63017869999999998</v>
      </c>
      <c r="NB431">
        <v>0.54577390000000003</v>
      </c>
      <c r="NC431">
        <v>18.41751</v>
      </c>
      <c r="ND431" s="1">
        <v>1.460835E-3</v>
      </c>
      <c r="NE431" s="1">
        <v>0.52484509999999995</v>
      </c>
      <c r="NF431">
        <v>0.54458629999999997</v>
      </c>
      <c r="NG431">
        <v>18.97269</v>
      </c>
      <c r="NH431" s="1">
        <v>1.220645E-3</v>
      </c>
      <c r="NI431" s="1">
        <v>0.43989339999999999</v>
      </c>
      <c r="NJ431">
        <v>0.54246269999999996</v>
      </c>
      <c r="NK431">
        <v>19.64141</v>
      </c>
      <c r="NL431" s="1">
        <v>1.0315459999999999E-3</v>
      </c>
      <c r="NM431" s="1">
        <v>0.37312299999999998</v>
      </c>
      <c r="NN431">
        <v>0.54021669999999999</v>
      </c>
      <c r="NO431">
        <v>20.043810000000001</v>
      </c>
      <c r="NP431" s="1">
        <v>8.8741069999999996E-4</v>
      </c>
      <c r="NQ431" s="1">
        <v>0.322187</v>
      </c>
      <c r="NR431">
        <v>0.53942559999999995</v>
      </c>
      <c r="NS431">
        <v>20.201830000000001</v>
      </c>
      <c r="NT431" s="1">
        <v>7.7948619999999998E-4</v>
      </c>
      <c r="NU431" s="1">
        <v>0.28320770000000001</v>
      </c>
      <c r="NV431">
        <v>0.53933140000000002</v>
      </c>
      <c r="NW431">
        <v>20.029679999999999</v>
      </c>
      <c r="NX431" s="1">
        <v>6.9646979999999996E-4</v>
      </c>
      <c r="NY431" s="1">
        <v>0.25294329999999998</v>
      </c>
      <c r="NZ431">
        <v>0.53891659999999997</v>
      </c>
      <c r="OA431">
        <v>19.622060000000001</v>
      </c>
      <c r="OB431" s="1">
        <v>6.303363E-4</v>
      </c>
      <c r="OC431" s="1">
        <v>0.22903399999999999</v>
      </c>
      <c r="OD431">
        <v>0.53868260000000001</v>
      </c>
      <c r="OE431">
        <v>19.666039999999999</v>
      </c>
      <c r="OF431" s="1">
        <v>5.7649579999999995E-4</v>
      </c>
      <c r="OG431" s="1">
        <v>0.20948729999999999</v>
      </c>
      <c r="OH431">
        <v>0.53884739999999998</v>
      </c>
      <c r="OI431">
        <v>20.12904</v>
      </c>
      <c r="OJ431" s="1">
        <v>5.3200049999999998E-4</v>
      </c>
      <c r="OK431" s="1">
        <v>0.19321530000000001</v>
      </c>
    </row>
    <row r="432" spans="1:401" x14ac:dyDescent="0.35">
      <c r="A432">
        <v>441</v>
      </c>
      <c r="B432" t="s">
        <v>4</v>
      </c>
      <c r="C432" t="s">
        <v>364</v>
      </c>
      <c r="D432" t="s">
        <v>439</v>
      </c>
      <c r="E432">
        <v>845.5213</v>
      </c>
      <c r="F432">
        <v>0.55156450000000001</v>
      </c>
      <c r="G432">
        <v>17.568840000000002</v>
      </c>
      <c r="H432">
        <v>0</v>
      </c>
      <c r="I432">
        <v>0</v>
      </c>
      <c r="J432">
        <v>0.55116960000000004</v>
      </c>
      <c r="K432">
        <v>17.89415</v>
      </c>
      <c r="L432">
        <v>0</v>
      </c>
      <c r="M432">
        <v>0</v>
      </c>
      <c r="N432">
        <v>0.55077279999999995</v>
      </c>
      <c r="O432">
        <v>18.052669999999999</v>
      </c>
      <c r="P432">
        <v>0</v>
      </c>
      <c r="Q432">
        <v>0</v>
      </c>
      <c r="R432">
        <v>0.55035860000000003</v>
      </c>
      <c r="S432">
        <v>18.493300000000001</v>
      </c>
      <c r="T432">
        <v>0</v>
      </c>
      <c r="U432">
        <v>0</v>
      </c>
      <c r="V432">
        <v>0.54990570000000005</v>
      </c>
      <c r="W432">
        <v>19.181539999999998</v>
      </c>
      <c r="X432">
        <v>0</v>
      </c>
      <c r="Y432">
        <v>0</v>
      </c>
      <c r="Z432">
        <v>0.54947559999999995</v>
      </c>
      <c r="AA432">
        <v>19.574909999999999</v>
      </c>
      <c r="AB432">
        <v>0</v>
      </c>
      <c r="AC432">
        <v>0</v>
      </c>
      <c r="AD432">
        <v>0.54891400000000001</v>
      </c>
      <c r="AE432">
        <v>19.621410000000001</v>
      </c>
      <c r="AF432">
        <v>0</v>
      </c>
      <c r="AG432">
        <v>0</v>
      </c>
      <c r="AH432">
        <v>0.54838260000000005</v>
      </c>
      <c r="AI432">
        <v>19.464179999999999</v>
      </c>
      <c r="AJ432">
        <v>0</v>
      </c>
      <c r="AK432">
        <v>0</v>
      </c>
      <c r="AL432">
        <v>0.54780359999999995</v>
      </c>
      <c r="AM432">
        <v>19.056239999999999</v>
      </c>
      <c r="AN432">
        <v>0</v>
      </c>
      <c r="AO432">
        <v>0</v>
      </c>
      <c r="AP432">
        <v>0.54724519999999999</v>
      </c>
      <c r="AQ432">
        <v>19.164670000000001</v>
      </c>
      <c r="AR432">
        <v>0</v>
      </c>
      <c r="AS432">
        <v>0</v>
      </c>
      <c r="AT432">
        <v>0.54660989999999998</v>
      </c>
      <c r="AU432">
        <v>19.34554</v>
      </c>
      <c r="AV432">
        <v>0</v>
      </c>
      <c r="AW432">
        <v>0</v>
      </c>
      <c r="AX432">
        <v>0.54599240000000004</v>
      </c>
      <c r="AY432">
        <v>19.6876</v>
      </c>
      <c r="AZ432">
        <v>0</v>
      </c>
      <c r="BA432">
        <v>0</v>
      </c>
      <c r="BB432">
        <v>0.54533659999999995</v>
      </c>
      <c r="BC432">
        <v>20.335760000000001</v>
      </c>
      <c r="BD432">
        <v>0</v>
      </c>
      <c r="BE432">
        <v>0</v>
      </c>
      <c r="BF432">
        <v>0.54468030000000001</v>
      </c>
      <c r="BG432">
        <v>20.644020000000001</v>
      </c>
      <c r="BH432">
        <v>0</v>
      </c>
      <c r="BI432">
        <v>0</v>
      </c>
      <c r="BJ432">
        <v>0.54397119999999999</v>
      </c>
      <c r="BK432">
        <v>20.801960000000001</v>
      </c>
      <c r="BL432">
        <v>0</v>
      </c>
      <c r="BM432">
        <v>0</v>
      </c>
      <c r="BN432">
        <v>0.54323370000000004</v>
      </c>
      <c r="BO432">
        <v>20.723179999999999</v>
      </c>
      <c r="BP432">
        <v>0</v>
      </c>
      <c r="BQ432">
        <v>0</v>
      </c>
      <c r="BR432">
        <v>0.54252929999999999</v>
      </c>
      <c r="BS432">
        <v>20.347449999999998</v>
      </c>
      <c r="BT432">
        <v>0</v>
      </c>
      <c r="BU432">
        <v>0</v>
      </c>
      <c r="BV432">
        <v>0.54177839999999999</v>
      </c>
      <c r="BW432">
        <v>20.164470000000001</v>
      </c>
      <c r="BX432">
        <v>0</v>
      </c>
      <c r="BY432">
        <v>0</v>
      </c>
      <c r="BZ432">
        <v>0.54098020000000002</v>
      </c>
      <c r="CA432">
        <v>19.69333</v>
      </c>
      <c r="CB432">
        <v>0</v>
      </c>
      <c r="CC432">
        <v>0</v>
      </c>
      <c r="CD432">
        <v>0.54024930000000004</v>
      </c>
      <c r="CE432">
        <v>19.693460000000002</v>
      </c>
      <c r="CF432">
        <v>0</v>
      </c>
      <c r="CG432">
        <v>0</v>
      </c>
      <c r="CH432">
        <v>0.53943940000000001</v>
      </c>
      <c r="CI432">
        <v>19.625170000000001</v>
      </c>
      <c r="CJ432">
        <v>0</v>
      </c>
      <c r="CK432">
        <v>0</v>
      </c>
      <c r="CL432">
        <v>0.53862860000000001</v>
      </c>
      <c r="CM432">
        <v>19.639759999999999</v>
      </c>
      <c r="CN432">
        <v>1.677723E-34</v>
      </c>
      <c r="CO432">
        <v>4.743201E-32</v>
      </c>
      <c r="CP432">
        <v>0.53787750000000001</v>
      </c>
      <c r="CQ432">
        <v>19.631509999999999</v>
      </c>
      <c r="CR432">
        <v>1.672335E-28</v>
      </c>
      <c r="CS432" s="1">
        <v>5.0669969999999997E-26</v>
      </c>
      <c r="CT432">
        <v>0.53705040000000004</v>
      </c>
      <c r="CU432">
        <v>19.409880000000001</v>
      </c>
      <c r="CV432" s="1">
        <v>9.3646490000000006E-22</v>
      </c>
      <c r="CW432" s="1">
        <v>2.524169E-19</v>
      </c>
      <c r="CX432">
        <v>0.53625719999999999</v>
      </c>
      <c r="CY432">
        <v>19.024439999999998</v>
      </c>
      <c r="CZ432" s="1">
        <v>5.9450090000000006E-17</v>
      </c>
      <c r="DA432" s="1">
        <v>1.6426669999999999E-14</v>
      </c>
      <c r="DB432">
        <v>0.53545319999999996</v>
      </c>
      <c r="DC432">
        <v>19.081189999999999</v>
      </c>
      <c r="DD432" s="1">
        <v>2.1216950000000001E-13</v>
      </c>
      <c r="DE432" s="1">
        <v>6.0458669999999998E-11</v>
      </c>
      <c r="DF432">
        <v>0.53465830000000003</v>
      </c>
      <c r="DG432">
        <v>18.743690000000001</v>
      </c>
      <c r="DH432" s="1">
        <v>1.5137380000000001E-10</v>
      </c>
      <c r="DI432" s="1">
        <v>4.4401440000000003E-8</v>
      </c>
      <c r="DJ432">
        <v>0.53390870000000001</v>
      </c>
      <c r="DK432">
        <v>18.87848</v>
      </c>
      <c r="DL432" s="1">
        <v>3.4244400000000001E-8</v>
      </c>
      <c r="DM432" s="1">
        <v>1.028942E-5</v>
      </c>
      <c r="DN432">
        <v>0.53312669999999995</v>
      </c>
      <c r="DO432">
        <v>19.134910000000001</v>
      </c>
      <c r="DP432" s="1">
        <v>3.1169799999999998E-6</v>
      </c>
      <c r="DQ432" s="1">
        <v>9.5722820000000003E-4</v>
      </c>
      <c r="DR432">
        <v>0.53315129999999999</v>
      </c>
      <c r="DS432">
        <v>19.221029999999999</v>
      </c>
      <c r="DT432" s="1">
        <v>1.3402680000000001E-4</v>
      </c>
      <c r="DU432" s="1">
        <v>4.1955590000000001E-2</v>
      </c>
      <c r="DV432">
        <v>0.53367279999999995</v>
      </c>
      <c r="DW432">
        <v>19.137419999999999</v>
      </c>
      <c r="DX432" s="1">
        <v>3.0522510000000002E-3</v>
      </c>
      <c r="DY432" s="1">
        <v>0.96968719999999997</v>
      </c>
      <c r="DZ432">
        <v>0.53419050000000001</v>
      </c>
      <c r="EA432">
        <v>18.934429999999999</v>
      </c>
      <c r="EB432" s="1">
        <v>3.9988799999999998E-2</v>
      </c>
      <c r="EC432" s="1">
        <v>12.878550000000001</v>
      </c>
      <c r="ED432">
        <v>0.53465200000000002</v>
      </c>
      <c r="EE432">
        <v>18.767959999999999</v>
      </c>
      <c r="EF432" s="1">
        <v>0.32322109999999998</v>
      </c>
      <c r="EG432">
        <v>105.3424</v>
      </c>
      <c r="EH432">
        <v>0.5351591</v>
      </c>
      <c r="EI432">
        <v>19.135490000000001</v>
      </c>
      <c r="EJ432" s="1">
        <v>1.706858</v>
      </c>
      <c r="EK432">
        <v>562.18650000000002</v>
      </c>
      <c r="EL432">
        <v>0.53563669999999997</v>
      </c>
      <c r="EM432">
        <v>19.201840000000001</v>
      </c>
      <c r="EN432" s="1">
        <v>6.1882000000000001</v>
      </c>
      <c r="EO432">
        <v>2056.9229999999998</v>
      </c>
      <c r="EP432">
        <v>0.53610809999999998</v>
      </c>
      <c r="EQ432">
        <v>19.667269999999998</v>
      </c>
      <c r="ER432">
        <v>16.085319999999999</v>
      </c>
      <c r="ES432">
        <v>5386.027</v>
      </c>
      <c r="ET432">
        <v>0.53655019999999998</v>
      </c>
      <c r="EU432">
        <v>20.499839999999999</v>
      </c>
      <c r="EV432">
        <v>31.100110000000001</v>
      </c>
      <c r="EW432">
        <v>10479.540000000001</v>
      </c>
      <c r="EX432">
        <v>0.536964</v>
      </c>
      <c r="EY432">
        <v>20.861650000000001</v>
      </c>
      <c r="EZ432">
        <v>46.168379999999999</v>
      </c>
      <c r="FA432">
        <v>15635.99</v>
      </c>
      <c r="FB432">
        <v>0.53743569999999996</v>
      </c>
      <c r="FC432">
        <v>20.864560000000001</v>
      </c>
      <c r="FD432">
        <v>54.15231</v>
      </c>
      <c r="FE432">
        <v>18413.810000000001</v>
      </c>
      <c r="FF432">
        <v>0.53781590000000001</v>
      </c>
      <c r="FG432">
        <v>20.767330000000001</v>
      </c>
      <c r="FH432">
        <v>51.498989999999999</v>
      </c>
      <c r="FI432">
        <v>17561.54</v>
      </c>
      <c r="FJ432">
        <v>0.5381378</v>
      </c>
      <c r="FK432">
        <v>20.41011</v>
      </c>
      <c r="FL432">
        <v>40.717700000000001</v>
      </c>
      <c r="FM432">
        <v>13908.67</v>
      </c>
      <c r="FN432">
        <v>0.53849820000000004</v>
      </c>
      <c r="FO432">
        <v>20.463149999999999</v>
      </c>
      <c r="FP432">
        <v>27.39734</v>
      </c>
      <c r="FQ432">
        <v>9365.4770000000008</v>
      </c>
      <c r="FR432">
        <v>0.53890130000000003</v>
      </c>
      <c r="FS432">
        <v>20.408110000000001</v>
      </c>
      <c r="FT432">
        <v>16.046320000000001</v>
      </c>
      <c r="FU432">
        <v>5482.3869999999997</v>
      </c>
      <c r="FV432">
        <v>0.53956400000000004</v>
      </c>
      <c r="FW432">
        <v>20.540690000000001</v>
      </c>
      <c r="FX432">
        <v>8.3611979999999999</v>
      </c>
      <c r="FY432">
        <v>2848.779</v>
      </c>
      <c r="FZ432">
        <v>0.54030560000000005</v>
      </c>
      <c r="GA432">
        <v>21.068359999999998</v>
      </c>
      <c r="GB432">
        <v>3.9589500000000002</v>
      </c>
      <c r="GC432">
        <v>1343.221</v>
      </c>
      <c r="GD432">
        <v>0.54094059999999999</v>
      </c>
      <c r="GE432">
        <v>21.24718</v>
      </c>
      <c r="GF432">
        <v>1.74454</v>
      </c>
      <c r="GG432">
        <v>588.61069999999995</v>
      </c>
      <c r="GH432">
        <v>0.54165359999999996</v>
      </c>
      <c r="GI432">
        <v>21.271750000000001</v>
      </c>
      <c r="GJ432">
        <v>0.73711289999999996</v>
      </c>
      <c r="GK432">
        <v>246.8356</v>
      </c>
      <c r="GL432">
        <v>0.54227550000000002</v>
      </c>
      <c r="GM432">
        <v>21.069849999999999</v>
      </c>
      <c r="GN432">
        <v>0.31151430000000002</v>
      </c>
      <c r="GO432">
        <v>103.2919</v>
      </c>
      <c r="GP432">
        <v>0.54274869999999997</v>
      </c>
      <c r="GQ432">
        <v>20.579139999999999</v>
      </c>
      <c r="GR432">
        <v>0.1415796</v>
      </c>
      <c r="GS432">
        <v>46.304760000000002</v>
      </c>
      <c r="GT432">
        <v>0.54313920000000004</v>
      </c>
      <c r="GU432">
        <v>19.981870000000001</v>
      </c>
      <c r="GV432">
        <v>7.5815540000000001E-2</v>
      </c>
      <c r="GW432">
        <v>24.385090000000002</v>
      </c>
      <c r="GX432">
        <v>0.54440509999999998</v>
      </c>
      <c r="GY432">
        <v>19.801860000000001</v>
      </c>
      <c r="GZ432">
        <v>5.0359290000000001E-2</v>
      </c>
      <c r="HA432">
        <v>15.867929999999999</v>
      </c>
      <c r="HB432">
        <v>0.54560169999999997</v>
      </c>
      <c r="HC432">
        <v>19.53331</v>
      </c>
      <c r="HD432">
        <v>3.9933059999999999E-2</v>
      </c>
      <c r="HE432">
        <v>12.34093</v>
      </c>
      <c r="HF432">
        <v>0.54653010000000002</v>
      </c>
      <c r="HG432">
        <v>19.50956</v>
      </c>
      <c r="HH432" s="1">
        <v>3.5070770000000001E-2</v>
      </c>
      <c r="HI432">
        <v>10.65391</v>
      </c>
      <c r="HJ432">
        <v>0.54722340000000003</v>
      </c>
      <c r="HK432">
        <v>19.432950000000002</v>
      </c>
      <c r="HL432" s="1">
        <v>3.2385230000000001E-2</v>
      </c>
      <c r="HM432">
        <v>9.6748499999999993</v>
      </c>
      <c r="HN432">
        <v>0.54753419999999997</v>
      </c>
      <c r="HO432">
        <v>19.421500000000002</v>
      </c>
      <c r="HP432" s="1">
        <v>3.0702420000000001E-2</v>
      </c>
      <c r="HQ432">
        <v>9.0189009999999996</v>
      </c>
      <c r="HR432">
        <v>0.54727720000000002</v>
      </c>
      <c r="HS432">
        <v>19.168949999999999</v>
      </c>
      <c r="HT432" s="1">
        <v>2.971621E-2</v>
      </c>
      <c r="HU432">
        <v>8.5790980000000001</v>
      </c>
      <c r="HV432">
        <v>0.54644939999999997</v>
      </c>
      <c r="HW432">
        <v>18.603670000000001</v>
      </c>
      <c r="HX432" s="1">
        <v>2.9308730000000002E-2</v>
      </c>
      <c r="HY432">
        <v>8.3113720000000004</v>
      </c>
      <c r="HZ432">
        <v>0.5447246</v>
      </c>
      <c r="IA432">
        <v>18.087219999999999</v>
      </c>
      <c r="IB432" s="1">
        <v>2.9293400000000001E-2</v>
      </c>
      <c r="IC432">
        <v>8.1553939999999994</v>
      </c>
      <c r="ID432">
        <v>0.54260459999999999</v>
      </c>
      <c r="IE432">
        <v>17.895140000000001</v>
      </c>
      <c r="IF432" s="1">
        <v>2.9405959999999998E-2</v>
      </c>
      <c r="IG432">
        <v>8.0385050000000007</v>
      </c>
      <c r="IH432">
        <v>0.54917280000000002</v>
      </c>
      <c r="II432">
        <v>17.746729999999999</v>
      </c>
      <c r="IJ432" s="1">
        <v>2.9524209999999999E-2</v>
      </c>
      <c r="IK432">
        <v>8.0205359999999999</v>
      </c>
      <c r="IL432">
        <v>0.55604900000000002</v>
      </c>
      <c r="IM432">
        <v>17.812390000000001</v>
      </c>
      <c r="IN432" s="1">
        <v>2.9048859999999999E-2</v>
      </c>
      <c r="IO432">
        <v>7.8540229999999998</v>
      </c>
      <c r="IP432">
        <v>0.56427620000000001</v>
      </c>
      <c r="IQ432">
        <v>17.529789999999998</v>
      </c>
      <c r="IR432" s="1">
        <v>2.8014810000000001E-2</v>
      </c>
      <c r="IS432" s="1">
        <v>7.5330000000000004</v>
      </c>
      <c r="IT432">
        <v>0.57477089999999997</v>
      </c>
      <c r="IU432">
        <v>17.295190000000002</v>
      </c>
      <c r="IV432" s="1">
        <v>2.658947E-2</v>
      </c>
      <c r="IW432" s="1">
        <v>7.103059</v>
      </c>
      <c r="IX432">
        <v>0.58689849999999999</v>
      </c>
      <c r="IY432">
        <v>17.048069999999999</v>
      </c>
      <c r="IZ432" s="1">
        <v>2.489282E-2</v>
      </c>
      <c r="JA432" s="1">
        <v>6.6044010000000002</v>
      </c>
      <c r="JB432">
        <v>0.60082409999999997</v>
      </c>
      <c r="JC432">
        <v>16.58541</v>
      </c>
      <c r="JD432" s="1">
        <v>2.3085189999999998E-2</v>
      </c>
      <c r="JE432" s="1">
        <v>6.080883</v>
      </c>
      <c r="JF432">
        <v>0.61636230000000003</v>
      </c>
      <c r="JG432">
        <v>16.590029999999999</v>
      </c>
      <c r="JH432" s="1">
        <v>2.1292289999999998E-2</v>
      </c>
      <c r="JI432" s="1">
        <v>5.5685320000000003</v>
      </c>
      <c r="JJ432">
        <v>0.63426110000000002</v>
      </c>
      <c r="JK432">
        <v>16.56728</v>
      </c>
      <c r="JL432" s="1">
        <v>1.9592149999999999E-2</v>
      </c>
      <c r="JM432" s="1">
        <v>5.08636</v>
      </c>
      <c r="JN432">
        <v>0.65433730000000001</v>
      </c>
      <c r="JO432">
        <v>16.645440000000001</v>
      </c>
      <c r="JP432" s="1">
        <v>1.794921E-2</v>
      </c>
      <c r="JQ432" s="1">
        <v>4.6262689999999997</v>
      </c>
      <c r="JR432">
        <v>0.67843549999999997</v>
      </c>
      <c r="JS432">
        <v>17.169650000000001</v>
      </c>
      <c r="JT432" s="1">
        <v>1.6384559999999999E-2</v>
      </c>
      <c r="JU432" s="1">
        <v>4.1862890000000004</v>
      </c>
      <c r="JV432">
        <v>0.70783960000000001</v>
      </c>
      <c r="JW432">
        <v>17.32807</v>
      </c>
      <c r="JX432" s="1">
        <v>1.48991E-2</v>
      </c>
      <c r="JY432" s="1">
        <v>3.769301</v>
      </c>
      <c r="JZ432">
        <v>0.74256610000000001</v>
      </c>
      <c r="KA432">
        <v>17.04447</v>
      </c>
      <c r="KB432" s="1">
        <v>1.35595E-2</v>
      </c>
      <c r="KC432" s="1">
        <v>3.3935</v>
      </c>
      <c r="KD432">
        <v>0.78595550000000003</v>
      </c>
      <c r="KE432">
        <v>16.782599999999999</v>
      </c>
      <c r="KF432" s="1">
        <v>1.2371129999999999E-2</v>
      </c>
      <c r="KG432" s="1">
        <v>3.0559590000000001</v>
      </c>
      <c r="KH432">
        <v>0.84211349999999996</v>
      </c>
      <c r="KI432">
        <v>16.427520000000001</v>
      </c>
      <c r="KJ432" s="1">
        <v>1.128902E-2</v>
      </c>
      <c r="KK432" s="1">
        <v>2.7460740000000001</v>
      </c>
      <c r="KL432">
        <v>0.91223480000000001</v>
      </c>
      <c r="KM432">
        <v>16.674880000000002</v>
      </c>
      <c r="KN432" s="1">
        <v>1.032076E-2</v>
      </c>
      <c r="KO432" s="1">
        <v>2.4706570000000001</v>
      </c>
      <c r="KP432">
        <v>1.003587</v>
      </c>
      <c r="KQ432">
        <v>17.03698</v>
      </c>
      <c r="KR432" s="1">
        <v>9.4335500000000006E-3</v>
      </c>
      <c r="KS432" s="1">
        <v>2.221177</v>
      </c>
      <c r="KT432">
        <v>1.0142869999999999</v>
      </c>
      <c r="KU432">
        <v>17.564910000000001</v>
      </c>
      <c r="KV432" s="1">
        <v>8.6650749999999995E-3</v>
      </c>
      <c r="KW432" s="1">
        <v>2.0349590000000002</v>
      </c>
      <c r="KX432">
        <v>1.010761</v>
      </c>
      <c r="KY432">
        <v>18.302129999999998</v>
      </c>
      <c r="KZ432" s="1">
        <v>7.9552070000000006E-3</v>
      </c>
      <c r="LA432" s="1">
        <v>1.8744149999999999</v>
      </c>
      <c r="LB432">
        <v>1.0075449999999999</v>
      </c>
      <c r="LC432">
        <v>18.43394</v>
      </c>
      <c r="LD432" s="1">
        <v>7.2704099999999997E-3</v>
      </c>
      <c r="LE432" s="1">
        <v>1.7185619999999999</v>
      </c>
      <c r="LF432">
        <v>1.0042800000000001</v>
      </c>
      <c r="LG432">
        <v>18.145379999999999</v>
      </c>
      <c r="LH432" s="1">
        <v>6.6332910000000004E-3</v>
      </c>
      <c r="LI432" s="1">
        <v>1.572581</v>
      </c>
      <c r="LJ432">
        <v>1.0012049999999999</v>
      </c>
      <c r="LK432">
        <v>17.783329999999999</v>
      </c>
      <c r="LL432" s="1">
        <v>6.0761399999999998E-3</v>
      </c>
      <c r="LM432" s="1">
        <v>1.444561</v>
      </c>
      <c r="LN432">
        <v>0.99793730000000003</v>
      </c>
      <c r="LO432">
        <v>17.26801</v>
      </c>
      <c r="LP432" s="1">
        <v>5.5690519999999997E-3</v>
      </c>
      <c r="LQ432" s="1">
        <v>1.3282659999999999</v>
      </c>
      <c r="LR432">
        <v>0.99438070000000001</v>
      </c>
      <c r="LS432">
        <v>17.419499999999999</v>
      </c>
      <c r="LT432" s="1">
        <v>5.0952569999999997E-3</v>
      </c>
      <c r="LU432" s="1">
        <v>1.219616</v>
      </c>
      <c r="LV432">
        <v>0.99062640000000002</v>
      </c>
      <c r="LW432">
        <v>17.774149999999999</v>
      </c>
      <c r="LX432" s="1">
        <v>4.6410239999999997E-3</v>
      </c>
      <c r="LY432" s="1">
        <v>1.115294</v>
      </c>
      <c r="LZ432">
        <v>0.98663409999999996</v>
      </c>
      <c r="MA432">
        <v>18.454519999999999</v>
      </c>
      <c r="MB432" s="1">
        <v>4.1954080000000003E-3</v>
      </c>
      <c r="MC432" s="1">
        <v>1.0125360000000001</v>
      </c>
      <c r="MD432">
        <v>0.98286830000000003</v>
      </c>
      <c r="ME432">
        <v>19.233440000000002</v>
      </c>
      <c r="MF432" s="1">
        <v>3.7530039999999999E-3</v>
      </c>
      <c r="MG432" s="1">
        <v>0.90964230000000001</v>
      </c>
      <c r="MH432">
        <v>0.97911709999999996</v>
      </c>
      <c r="MI432">
        <v>19.59525</v>
      </c>
      <c r="MJ432" s="1">
        <v>3.324432E-3</v>
      </c>
      <c r="MK432" s="1">
        <v>0.80914770000000003</v>
      </c>
      <c r="ML432">
        <v>0.9751204</v>
      </c>
      <c r="MM432">
        <v>19.509170000000001</v>
      </c>
      <c r="MN432" s="1">
        <v>2.908973E-3</v>
      </c>
      <c r="MO432" s="1">
        <v>0.71123700000000001</v>
      </c>
      <c r="MP432">
        <v>0.97068350000000003</v>
      </c>
      <c r="MQ432">
        <v>19.175180000000001</v>
      </c>
      <c r="MR432" s="1">
        <v>2.5025820000000002E-3</v>
      </c>
      <c r="MS432" s="1">
        <v>0.6150833</v>
      </c>
      <c r="MT432">
        <v>0.96596570000000004</v>
      </c>
      <c r="MU432">
        <v>18.624469999999999</v>
      </c>
      <c r="MV432" s="1">
        <v>2.1215679999999999E-3</v>
      </c>
      <c r="MW432" s="1">
        <v>0.52414170000000004</v>
      </c>
      <c r="MX432">
        <v>0.96113289999999996</v>
      </c>
      <c r="MY432">
        <v>18.521159999999998</v>
      </c>
      <c r="MZ432" s="1">
        <v>1.780741E-3</v>
      </c>
      <c r="NA432" s="1">
        <v>0.4422893</v>
      </c>
      <c r="NB432">
        <v>0.95590549999999996</v>
      </c>
      <c r="NC432">
        <v>18.354099999999999</v>
      </c>
      <c r="ND432" s="1">
        <v>1.4860419999999999E-3</v>
      </c>
      <c r="NE432" s="1">
        <v>0.37104979999999999</v>
      </c>
      <c r="NF432">
        <v>0.95092200000000005</v>
      </c>
      <c r="NG432">
        <v>18.87603</v>
      </c>
      <c r="NH432" s="1">
        <v>1.2403900000000001E-3</v>
      </c>
      <c r="NI432" s="1">
        <v>0.3112625</v>
      </c>
      <c r="NJ432">
        <v>0.94596270000000005</v>
      </c>
      <c r="NK432">
        <v>19.543279999999999</v>
      </c>
      <c r="NL432" s="1">
        <v>1.046923E-3</v>
      </c>
      <c r="NM432" s="1">
        <v>0.26392480000000001</v>
      </c>
      <c r="NN432">
        <v>0.94078589999999995</v>
      </c>
      <c r="NO432">
        <v>19.940110000000001</v>
      </c>
      <c r="NP432" s="1">
        <v>8.9904739999999996E-4</v>
      </c>
      <c r="NQ432" s="1">
        <v>0.2276801</v>
      </c>
      <c r="NR432">
        <v>0.93919450000000004</v>
      </c>
      <c r="NS432">
        <v>20.111820000000002</v>
      </c>
      <c r="NT432" s="1">
        <v>7.8886129999999996E-4</v>
      </c>
      <c r="NU432" s="1">
        <v>0.19991059999999999</v>
      </c>
      <c r="NV432">
        <v>0.93801319999999999</v>
      </c>
      <c r="NW432">
        <v>19.97335</v>
      </c>
      <c r="NX432" s="1">
        <v>7.0371370000000004E-4</v>
      </c>
      <c r="NY432" s="1">
        <v>0.1785119</v>
      </c>
      <c r="NZ432">
        <v>0.93643730000000003</v>
      </c>
      <c r="OA432">
        <v>19.60446</v>
      </c>
      <c r="OB432" s="1">
        <v>6.3635229999999996E-4</v>
      </c>
      <c r="OC432" s="1">
        <v>0.16166549999999999</v>
      </c>
      <c r="OD432">
        <v>0.93498749999999997</v>
      </c>
      <c r="OE432">
        <v>19.630469999999999</v>
      </c>
      <c r="OF432" s="1">
        <v>5.8130680000000002E-4</v>
      </c>
      <c r="OG432" s="1">
        <v>0.14787700000000001</v>
      </c>
      <c r="OH432">
        <v>0.93438140000000003</v>
      </c>
      <c r="OI432">
        <v>20.069849999999999</v>
      </c>
      <c r="OJ432" s="1">
        <v>5.3619099999999999E-4</v>
      </c>
      <c r="OK432" s="1">
        <v>0.13647590000000001</v>
      </c>
    </row>
    <row r="433" spans="1:401" x14ac:dyDescent="0.35">
      <c r="A433">
        <v>442</v>
      </c>
      <c r="B433" t="s">
        <v>4</v>
      </c>
      <c r="C433" t="s">
        <v>364</v>
      </c>
      <c r="D433" t="s">
        <v>440</v>
      </c>
      <c r="E433">
        <v>795.54020000000003</v>
      </c>
      <c r="F433">
        <v>0.58595710000000001</v>
      </c>
      <c r="G433">
        <v>17.58738</v>
      </c>
      <c r="H433">
        <v>0</v>
      </c>
      <c r="I433">
        <v>0</v>
      </c>
      <c r="J433">
        <v>0.58806449999999999</v>
      </c>
      <c r="K433">
        <v>17.94049</v>
      </c>
      <c r="L433">
        <v>0</v>
      </c>
      <c r="M433">
        <v>0</v>
      </c>
      <c r="N433">
        <v>0.5900552</v>
      </c>
      <c r="O433">
        <v>18.093050000000002</v>
      </c>
      <c r="P433">
        <v>0</v>
      </c>
      <c r="Q433">
        <v>0</v>
      </c>
      <c r="R433">
        <v>0.59192489999999998</v>
      </c>
      <c r="S433">
        <v>18.51079</v>
      </c>
      <c r="T433">
        <v>0</v>
      </c>
      <c r="U433">
        <v>0</v>
      </c>
      <c r="V433">
        <v>0.59362020000000004</v>
      </c>
      <c r="W433">
        <v>19.186630000000001</v>
      </c>
      <c r="X433">
        <v>0</v>
      </c>
      <c r="Y433">
        <v>0</v>
      </c>
      <c r="Z433">
        <v>0.59525260000000002</v>
      </c>
      <c r="AA433">
        <v>19.566739999999999</v>
      </c>
      <c r="AB433">
        <v>0</v>
      </c>
      <c r="AC433">
        <v>0</v>
      </c>
      <c r="AD433">
        <v>0.59686709999999998</v>
      </c>
      <c r="AE433">
        <v>19.603750000000002</v>
      </c>
      <c r="AF433">
        <v>0</v>
      </c>
      <c r="AG433">
        <v>0</v>
      </c>
      <c r="AH433">
        <v>0.59839730000000002</v>
      </c>
      <c r="AI433">
        <v>19.46632</v>
      </c>
      <c r="AJ433">
        <v>0</v>
      </c>
      <c r="AK433">
        <v>0</v>
      </c>
      <c r="AL433">
        <v>0.59982590000000002</v>
      </c>
      <c r="AM433">
        <v>19.07376</v>
      </c>
      <c r="AN433">
        <v>0</v>
      </c>
      <c r="AO433">
        <v>0</v>
      </c>
      <c r="AP433">
        <v>0.60118130000000003</v>
      </c>
      <c r="AQ433">
        <v>19.208780000000001</v>
      </c>
      <c r="AR433">
        <v>0</v>
      </c>
      <c r="AS433">
        <v>0</v>
      </c>
      <c r="AT433">
        <v>0.60250809999999999</v>
      </c>
      <c r="AU433">
        <v>19.39415</v>
      </c>
      <c r="AV433">
        <v>0</v>
      </c>
      <c r="AW433">
        <v>0</v>
      </c>
      <c r="AX433">
        <v>0.60379539999999998</v>
      </c>
      <c r="AY433">
        <v>19.71368</v>
      </c>
      <c r="AZ433">
        <v>0</v>
      </c>
      <c r="BA433">
        <v>0</v>
      </c>
      <c r="BB433">
        <v>0.60503280000000004</v>
      </c>
      <c r="BC433">
        <v>20.341329999999999</v>
      </c>
      <c r="BD433">
        <v>0</v>
      </c>
      <c r="BE433">
        <v>0</v>
      </c>
      <c r="BF433">
        <v>0.60618729999999998</v>
      </c>
      <c r="BG433">
        <v>20.6309</v>
      </c>
      <c r="BH433">
        <v>0</v>
      </c>
      <c r="BI433">
        <v>0</v>
      </c>
      <c r="BJ433">
        <v>0.60739639999999995</v>
      </c>
      <c r="BK433">
        <v>20.782530000000001</v>
      </c>
      <c r="BL433">
        <v>0</v>
      </c>
      <c r="BM433">
        <v>0</v>
      </c>
      <c r="BN433">
        <v>0.60854370000000002</v>
      </c>
      <c r="BO433">
        <v>20.726949999999999</v>
      </c>
      <c r="BP433">
        <v>0</v>
      </c>
      <c r="BQ433">
        <v>0</v>
      </c>
      <c r="BR433">
        <v>0.60965290000000005</v>
      </c>
      <c r="BS433">
        <v>20.370339999999999</v>
      </c>
      <c r="BT433">
        <v>0</v>
      </c>
      <c r="BU433">
        <v>0</v>
      </c>
      <c r="BV433">
        <v>0.61075239999999997</v>
      </c>
      <c r="BW433">
        <v>20.20598</v>
      </c>
      <c r="BX433">
        <v>0</v>
      </c>
      <c r="BY433">
        <v>0</v>
      </c>
      <c r="BZ433">
        <v>0.61179790000000001</v>
      </c>
      <c r="CA433">
        <v>19.7318</v>
      </c>
      <c r="CB433">
        <v>0</v>
      </c>
      <c r="CC433">
        <v>0</v>
      </c>
      <c r="CD433">
        <v>0.61283799999999999</v>
      </c>
      <c r="CE433">
        <v>19.71332</v>
      </c>
      <c r="CF433">
        <v>0</v>
      </c>
      <c r="CG433">
        <v>0</v>
      </c>
      <c r="CH433">
        <v>0.61371240000000005</v>
      </c>
      <c r="CI433">
        <v>19.628489999999999</v>
      </c>
      <c r="CJ433">
        <v>0</v>
      </c>
      <c r="CK433">
        <v>0</v>
      </c>
      <c r="CL433">
        <v>0.61467839999999996</v>
      </c>
      <c r="CM433">
        <v>19.62847</v>
      </c>
      <c r="CN433">
        <v>7.4636189999999997E-35</v>
      </c>
      <c r="CO433">
        <v>1.5452559999999999E-32</v>
      </c>
      <c r="CP433">
        <v>0.6155178</v>
      </c>
      <c r="CQ433">
        <v>19.627420000000001</v>
      </c>
      <c r="CR433">
        <v>7.4674050000000003E-29</v>
      </c>
      <c r="CS433" s="1">
        <v>1.5900070000000001E-26</v>
      </c>
      <c r="CT433">
        <v>0.61643079999999995</v>
      </c>
      <c r="CU433">
        <v>19.418620000000001</v>
      </c>
      <c r="CV433" s="1">
        <v>4.3760619999999996E-22</v>
      </c>
      <c r="CW433" s="1">
        <v>8.9529230000000003E-20</v>
      </c>
      <c r="CX433">
        <v>0.61713359999999995</v>
      </c>
      <c r="CY433">
        <v>19.042490000000001</v>
      </c>
      <c r="CZ433" s="1">
        <v>3.3812560000000002E-17</v>
      </c>
      <c r="DA433" s="1">
        <v>7.1402199999999999E-15</v>
      </c>
      <c r="DB433">
        <v>0.61786419999999997</v>
      </c>
      <c r="DC433">
        <v>19.111429999999999</v>
      </c>
      <c r="DD433" s="1">
        <v>1.333538E-13</v>
      </c>
      <c r="DE433" s="1">
        <v>2.877227E-11</v>
      </c>
      <c r="DF433">
        <v>0.61858360000000001</v>
      </c>
      <c r="DG433">
        <v>18.770240000000001</v>
      </c>
      <c r="DH433" s="1">
        <v>1.023345E-10</v>
      </c>
      <c r="DI433" s="1">
        <v>2.2483059999999999E-8</v>
      </c>
      <c r="DJ433">
        <v>0.61918870000000004</v>
      </c>
      <c r="DK433">
        <v>18.885200000000001</v>
      </c>
      <c r="DL433" s="1">
        <v>2.45452E-8</v>
      </c>
      <c r="DM433" s="1">
        <v>5.4644079999999999E-6</v>
      </c>
      <c r="DN433">
        <v>0.61980270000000004</v>
      </c>
      <c r="DO433">
        <v>19.138809999999999</v>
      </c>
      <c r="DP433" s="1">
        <v>2.3476749999999999E-6</v>
      </c>
      <c r="DQ433" s="1">
        <v>5.2857010000000005E-4</v>
      </c>
      <c r="DR433">
        <v>0.62254109999999996</v>
      </c>
      <c r="DS433">
        <v>19.217459999999999</v>
      </c>
      <c r="DT433" s="1">
        <v>1.054452E-4</v>
      </c>
      <c r="DU433" s="1">
        <v>2.3968819999999998E-2</v>
      </c>
      <c r="DV433">
        <v>0.62666569999999999</v>
      </c>
      <c r="DW433">
        <v>19.129899999999999</v>
      </c>
      <c r="DX433" s="1">
        <v>2.4961190000000002E-3</v>
      </c>
      <c r="DY433" s="1">
        <v>0.57094900000000004</v>
      </c>
      <c r="DZ433">
        <v>0.63086569999999997</v>
      </c>
      <c r="EA433">
        <v>18.937650000000001</v>
      </c>
      <c r="EB433" s="1">
        <v>3.3855360000000001E-2</v>
      </c>
      <c r="EC433" s="1">
        <v>7.7883139999999997</v>
      </c>
      <c r="ED433">
        <v>0.63515100000000002</v>
      </c>
      <c r="EE433">
        <v>18.779389999999999</v>
      </c>
      <c r="EF433" s="1">
        <v>0.2822904</v>
      </c>
      <c r="EG433" s="1">
        <v>65.238410000000002</v>
      </c>
      <c r="EH433">
        <v>0.63955039999999996</v>
      </c>
      <c r="EI433">
        <v>19.172350000000002</v>
      </c>
      <c r="EJ433" s="1">
        <v>1.5331189999999999</v>
      </c>
      <c r="EK433">
        <v>355.66609999999997</v>
      </c>
      <c r="EL433">
        <v>0.64389260000000004</v>
      </c>
      <c r="EM433">
        <v>19.238350000000001</v>
      </c>
      <c r="EN433" s="1">
        <v>5.6998559999999996</v>
      </c>
      <c r="EO433">
        <v>1326.3579999999999</v>
      </c>
      <c r="EP433">
        <v>0.64856080000000005</v>
      </c>
      <c r="EQ433">
        <v>19.67576</v>
      </c>
      <c r="ER433">
        <v>15.155559999999999</v>
      </c>
      <c r="ES433">
        <v>3532.9580000000001</v>
      </c>
      <c r="ET433">
        <v>0.65342069999999997</v>
      </c>
      <c r="EU433">
        <v>20.500319999999999</v>
      </c>
      <c r="EV433">
        <v>29.90812</v>
      </c>
      <c r="EW433">
        <v>6981.0360000000001</v>
      </c>
      <c r="EX433">
        <v>0.65835270000000001</v>
      </c>
      <c r="EY433">
        <v>20.856100000000001</v>
      </c>
      <c r="EZ433">
        <v>45.223849999999999</v>
      </c>
      <c r="FA433">
        <v>10562.21</v>
      </c>
      <c r="FB433">
        <v>0.66326960000000001</v>
      </c>
      <c r="FC433">
        <v>20.846920000000001</v>
      </c>
      <c r="FD433">
        <v>53.925319999999999</v>
      </c>
      <c r="FE433">
        <v>12596.16</v>
      </c>
      <c r="FF433">
        <v>0.66863039999999996</v>
      </c>
      <c r="FG433">
        <v>20.772819999999999</v>
      </c>
      <c r="FH433">
        <v>52.042990000000003</v>
      </c>
      <c r="FI433">
        <v>12148.8</v>
      </c>
      <c r="FJ433">
        <v>0.67417959999999999</v>
      </c>
      <c r="FK433">
        <v>20.42876</v>
      </c>
      <c r="FL433">
        <v>41.682540000000003</v>
      </c>
      <c r="FM433">
        <v>9718.4380000000001</v>
      </c>
      <c r="FN433">
        <v>0.67992390000000003</v>
      </c>
      <c r="FO433">
        <v>20.510400000000001</v>
      </c>
      <c r="FP433">
        <v>28.36131</v>
      </c>
      <c r="FQ433">
        <v>6601.7920000000004</v>
      </c>
      <c r="FR433">
        <v>0.68620029999999999</v>
      </c>
      <c r="FS433">
        <v>20.456050000000001</v>
      </c>
      <c r="FT433">
        <v>16.769410000000001</v>
      </c>
      <c r="FU433">
        <v>3894.0639999999999</v>
      </c>
      <c r="FV433">
        <v>0.69399849999999996</v>
      </c>
      <c r="FW433">
        <v>20.563269999999999</v>
      </c>
      <c r="FX433">
        <v>8.8065689999999996</v>
      </c>
      <c r="FY433">
        <v>2036.1310000000001</v>
      </c>
      <c r="FZ433">
        <v>0.70278569999999996</v>
      </c>
      <c r="GA433">
        <v>21.074829999999999</v>
      </c>
      <c r="GB433">
        <v>4.1950180000000001</v>
      </c>
      <c r="GC433">
        <v>964.83460000000002</v>
      </c>
      <c r="GD433">
        <v>0.71256989999999998</v>
      </c>
      <c r="GE433">
        <v>21.245360000000002</v>
      </c>
      <c r="GF433">
        <v>1.855856</v>
      </c>
      <c r="GG433">
        <v>424.2747</v>
      </c>
      <c r="GH433">
        <v>0.72334520000000002</v>
      </c>
      <c r="GI433">
        <v>21.263300000000001</v>
      </c>
      <c r="GJ433">
        <v>0.78530690000000003</v>
      </c>
      <c r="GK433">
        <v>178.25</v>
      </c>
      <c r="GL433">
        <v>0.73484470000000002</v>
      </c>
      <c r="GM433">
        <v>21.081880000000002</v>
      </c>
      <c r="GN433">
        <v>0.33104919999999999</v>
      </c>
      <c r="GO433">
        <v>74.513639999999995</v>
      </c>
      <c r="GP433">
        <v>0.74734299999999998</v>
      </c>
      <c r="GQ433">
        <v>20.61036</v>
      </c>
      <c r="GR433">
        <v>0.1491605</v>
      </c>
      <c r="GS433">
        <v>33.214129999999997</v>
      </c>
      <c r="GT433">
        <v>0.76046990000000003</v>
      </c>
      <c r="GU433">
        <v>20.022739999999999</v>
      </c>
      <c r="GV433">
        <v>7.8728989999999999E-2</v>
      </c>
      <c r="GW433">
        <v>17.31307</v>
      </c>
      <c r="GX433">
        <v>0.78026150000000005</v>
      </c>
      <c r="GY433">
        <v>19.851109999999998</v>
      </c>
      <c r="GZ433">
        <v>5.1527980000000001E-2</v>
      </c>
      <c r="HA433">
        <v>11.130890000000001</v>
      </c>
      <c r="HB433">
        <v>0.80364999999999998</v>
      </c>
      <c r="HC433">
        <v>19.564399999999999</v>
      </c>
      <c r="HD433">
        <v>4.0457659999999999E-2</v>
      </c>
      <c r="HE433">
        <v>8.5823999999999998</v>
      </c>
      <c r="HF433">
        <v>0.82939560000000001</v>
      </c>
      <c r="HG433">
        <v>19.528390000000002</v>
      </c>
      <c r="HH433" s="1">
        <v>3.5353549999999997E-2</v>
      </c>
      <c r="HI433">
        <v>7.3713610000000003</v>
      </c>
      <c r="HJ433">
        <v>0.85865329999999995</v>
      </c>
      <c r="HK433">
        <v>19.432919999999999</v>
      </c>
      <c r="HL433" s="1">
        <v>3.2568920000000001E-2</v>
      </c>
      <c r="HM433">
        <v>6.6719720000000002</v>
      </c>
      <c r="HN433">
        <v>0.89197090000000001</v>
      </c>
      <c r="HO433">
        <v>19.422180000000001</v>
      </c>
      <c r="HP433" s="1">
        <v>3.0832430000000001E-2</v>
      </c>
      <c r="HQ433">
        <v>6.2014469999999999</v>
      </c>
      <c r="HR433">
        <v>0.93027680000000001</v>
      </c>
      <c r="HS433">
        <v>19.189409999999999</v>
      </c>
      <c r="HT433" s="1">
        <v>2.9805149999999999E-2</v>
      </c>
      <c r="HU433">
        <v>5.8793150000000001</v>
      </c>
      <c r="HV433">
        <v>0.97430640000000002</v>
      </c>
      <c r="HW433">
        <v>18.635300000000001</v>
      </c>
      <c r="HX433" s="1">
        <v>2.9364629999999999E-2</v>
      </c>
      <c r="HY433">
        <v>5.6741149999999996</v>
      </c>
      <c r="HZ433">
        <v>1.026562</v>
      </c>
      <c r="IA433">
        <v>18.119440000000001</v>
      </c>
      <c r="IB433" s="1">
        <v>2.9332509999999999E-2</v>
      </c>
      <c r="IC433">
        <v>5.5437669999999999</v>
      </c>
      <c r="ID433">
        <v>1.0833269999999999</v>
      </c>
      <c r="IE433">
        <v>17.91452</v>
      </c>
      <c r="IF433" s="1">
        <v>2.9423069999999999E-2</v>
      </c>
      <c r="IG433" s="1">
        <v>5.4362459999999997</v>
      </c>
      <c r="IH433">
        <v>1.079329</v>
      </c>
      <c r="II433">
        <v>17.755210000000002</v>
      </c>
      <c r="IJ433" s="1">
        <v>2.955317E-2</v>
      </c>
      <c r="IK433" s="1">
        <v>5.445722</v>
      </c>
      <c r="IL433">
        <v>1.073798</v>
      </c>
      <c r="IM433">
        <v>17.819459999999999</v>
      </c>
      <c r="IN433" s="1">
        <v>2.9112720000000002E-2</v>
      </c>
      <c r="IO433" s="1">
        <v>5.3629379999999998</v>
      </c>
      <c r="IP433">
        <v>1.0688310000000001</v>
      </c>
      <c r="IQ433">
        <v>17.5305</v>
      </c>
      <c r="IR433" s="1">
        <v>2.8110880000000001E-2</v>
      </c>
      <c r="IS433" s="1">
        <v>5.175662</v>
      </c>
      <c r="IT433">
        <v>1.0635399999999999</v>
      </c>
      <c r="IU433">
        <v>17.284939999999999</v>
      </c>
      <c r="IV433" s="1">
        <v>2.670585E-2</v>
      </c>
      <c r="IW433" s="1">
        <v>4.9149349999999998</v>
      </c>
      <c r="IX433">
        <v>1.0577540000000001</v>
      </c>
      <c r="IY433">
        <v>17.047910000000002</v>
      </c>
      <c r="IZ433" s="1">
        <v>2.502155E-2</v>
      </c>
      <c r="JA433" s="1">
        <v>4.6046240000000003</v>
      </c>
      <c r="JB433">
        <v>1.051572</v>
      </c>
      <c r="JC433">
        <v>16.593</v>
      </c>
      <c r="JD433" s="1">
        <v>2.3216259999999999E-2</v>
      </c>
      <c r="JE433" s="1">
        <v>4.2737489999999996</v>
      </c>
      <c r="JF433">
        <v>1.044956</v>
      </c>
      <c r="JG433">
        <v>16.591360000000002</v>
      </c>
      <c r="JH433" s="1">
        <v>2.1418059999999999E-2</v>
      </c>
      <c r="JI433" s="1">
        <v>3.945846</v>
      </c>
      <c r="JJ433">
        <v>1.0377460000000001</v>
      </c>
      <c r="JK433">
        <v>16.570589999999999</v>
      </c>
      <c r="JL433" s="1">
        <v>1.971446E-2</v>
      </c>
      <c r="JM433" s="1">
        <v>3.6372339999999999</v>
      </c>
      <c r="JN433">
        <v>1.0301070000000001</v>
      </c>
      <c r="JO433">
        <v>16.628620000000002</v>
      </c>
      <c r="JP433" s="1">
        <v>1.806667E-2</v>
      </c>
      <c r="JQ433" s="1">
        <v>3.340284</v>
      </c>
      <c r="JR433">
        <v>1.023282</v>
      </c>
      <c r="JS433">
        <v>17.14526</v>
      </c>
      <c r="JT433" s="1">
        <v>1.6499440000000001E-2</v>
      </c>
      <c r="JU433" s="1">
        <v>3.0508600000000001</v>
      </c>
      <c r="JV433">
        <v>1.016159</v>
      </c>
      <c r="JW433">
        <v>17.319890000000001</v>
      </c>
      <c r="JX433" s="1">
        <v>1.500809E-2</v>
      </c>
      <c r="JY433" s="1">
        <v>2.7740749999999998</v>
      </c>
      <c r="JZ433">
        <v>1.0087680000000001</v>
      </c>
      <c r="KA433">
        <v>17.02675</v>
      </c>
      <c r="KB433" s="1">
        <v>1.3657580000000001E-2</v>
      </c>
      <c r="KC433" s="1">
        <v>2.5231180000000002</v>
      </c>
      <c r="KD433">
        <v>1.00312</v>
      </c>
      <c r="KE433">
        <v>16.764510000000001</v>
      </c>
      <c r="KF433" s="1">
        <v>1.246395E-2</v>
      </c>
      <c r="KG433" s="1">
        <v>2.30925</v>
      </c>
      <c r="KH433">
        <v>0.99739069999999996</v>
      </c>
      <c r="KI433">
        <v>16.40831</v>
      </c>
      <c r="KJ433" s="1">
        <v>1.137349E-2</v>
      </c>
      <c r="KK433" s="1">
        <v>2.1200860000000001</v>
      </c>
      <c r="KL433">
        <v>0.99092049999999998</v>
      </c>
      <c r="KM433">
        <v>16.653310000000001</v>
      </c>
      <c r="KN433" s="1">
        <v>1.039821E-2</v>
      </c>
      <c r="KO433" s="1">
        <v>1.9519470000000001</v>
      </c>
      <c r="KP433">
        <v>0.98354969999999997</v>
      </c>
      <c r="KQ433">
        <v>17.009519999999998</v>
      </c>
      <c r="KR433" s="1">
        <v>9.5063079999999998E-3</v>
      </c>
      <c r="KS433" s="1">
        <v>1.799472</v>
      </c>
      <c r="KT433">
        <v>0.98166229999999999</v>
      </c>
      <c r="KU433">
        <v>17.531559999999999</v>
      </c>
      <c r="KV433" s="1">
        <v>8.7166080000000007E-3</v>
      </c>
      <c r="KW433" s="1">
        <v>1.654668</v>
      </c>
      <c r="KX433">
        <v>0.97866869999999995</v>
      </c>
      <c r="KY433">
        <v>18.260950000000001</v>
      </c>
      <c r="KZ433" s="1">
        <v>8.0047499999999997E-3</v>
      </c>
      <c r="LA433" s="1">
        <v>1.5249239999999999</v>
      </c>
      <c r="LB433">
        <v>0.97599250000000004</v>
      </c>
      <c r="LC433">
        <v>18.41507</v>
      </c>
      <c r="LD433" s="1">
        <v>7.3191339999999997E-3</v>
      </c>
      <c r="LE433" s="1">
        <v>1.399152</v>
      </c>
      <c r="LF433">
        <v>0.97323689999999996</v>
      </c>
      <c r="LG433">
        <v>18.12097</v>
      </c>
      <c r="LH433" s="1">
        <v>6.6770019999999996E-3</v>
      </c>
      <c r="LI433" s="1">
        <v>1.2806340000000001</v>
      </c>
      <c r="LJ433">
        <v>0.97067610000000004</v>
      </c>
      <c r="LK433">
        <v>17.771509999999999</v>
      </c>
      <c r="LL433" s="1">
        <v>6.1153309999999999E-3</v>
      </c>
      <c r="LM433" s="1">
        <v>1.176695</v>
      </c>
      <c r="LN433">
        <v>0.96788589999999997</v>
      </c>
      <c r="LO433">
        <v>17.257670000000001</v>
      </c>
      <c r="LP433" s="1">
        <v>5.6052369999999999E-3</v>
      </c>
      <c r="LQ433" s="1">
        <v>1.082541</v>
      </c>
      <c r="LR433">
        <v>0.96481419999999996</v>
      </c>
      <c r="LS433">
        <v>17.39751</v>
      </c>
      <c r="LT433" s="1">
        <v>5.1294060000000004E-3</v>
      </c>
      <c r="LU433" s="1">
        <v>0.99470380000000003</v>
      </c>
      <c r="LV433">
        <v>0.96155500000000005</v>
      </c>
      <c r="LW433">
        <v>17.74288</v>
      </c>
      <c r="LX433" s="1">
        <v>4.6745399999999996E-3</v>
      </c>
      <c r="LY433" s="1">
        <v>0.91053859999999998</v>
      </c>
      <c r="LZ433">
        <v>0.95805759999999995</v>
      </c>
      <c r="MA433">
        <v>18.404319999999998</v>
      </c>
      <c r="MB433" s="1">
        <v>4.2282270000000002E-3</v>
      </c>
      <c r="MC433" s="1">
        <v>0.82757840000000005</v>
      </c>
      <c r="MD433">
        <v>0.95461790000000002</v>
      </c>
      <c r="ME433">
        <v>19.173950000000001</v>
      </c>
      <c r="MF433" s="1">
        <v>3.7856420000000001E-3</v>
      </c>
      <c r="MG433" s="1">
        <v>0.74462320000000004</v>
      </c>
      <c r="MH433">
        <v>0.95127689999999998</v>
      </c>
      <c r="MI433">
        <v>19.545400000000001</v>
      </c>
      <c r="MJ433" s="1">
        <v>3.3558289999999998E-3</v>
      </c>
      <c r="MK433" s="1">
        <v>0.66322579999999998</v>
      </c>
      <c r="ML433">
        <v>0.94769289999999995</v>
      </c>
      <c r="MM433">
        <v>19.464600000000001</v>
      </c>
      <c r="MN433" s="1">
        <v>2.9394410000000001E-3</v>
      </c>
      <c r="MO433" s="1">
        <v>0.58388819999999997</v>
      </c>
      <c r="MP433">
        <v>0.94377880000000003</v>
      </c>
      <c r="MQ433">
        <v>19.1541</v>
      </c>
      <c r="MR433" s="1">
        <v>2.5326089999999999E-3</v>
      </c>
      <c r="MS433" s="1">
        <v>0.50595619999999997</v>
      </c>
      <c r="MT433">
        <v>0.93951410000000002</v>
      </c>
      <c r="MU433">
        <v>18.610340000000001</v>
      </c>
      <c r="MV433" s="1">
        <v>2.148872E-3</v>
      </c>
      <c r="MW433" s="1">
        <v>0.4318013</v>
      </c>
      <c r="MX433">
        <v>0.93503029999999998</v>
      </c>
      <c r="MY433">
        <v>18.499849999999999</v>
      </c>
      <c r="MZ433" s="1">
        <v>1.804745E-3</v>
      </c>
      <c r="NA433" s="1">
        <v>0.3648652</v>
      </c>
      <c r="NB433">
        <v>0.93028379999999999</v>
      </c>
      <c r="NC433">
        <v>18.31906</v>
      </c>
      <c r="ND433" s="1">
        <v>1.5065219999999999E-3</v>
      </c>
      <c r="NE433" s="1">
        <v>0.3064404</v>
      </c>
      <c r="NF433">
        <v>0.925562</v>
      </c>
      <c r="NG433">
        <v>18.816279999999999</v>
      </c>
      <c r="NH433" s="1">
        <v>1.2572239999999999E-3</v>
      </c>
      <c r="NI433" s="1">
        <v>0.25728289999999998</v>
      </c>
      <c r="NJ433">
        <v>0.92072900000000002</v>
      </c>
      <c r="NK433">
        <v>19.48208</v>
      </c>
      <c r="NL433" s="1">
        <v>1.0600640000000001E-3</v>
      </c>
      <c r="NM433" s="1">
        <v>0.21820690000000001</v>
      </c>
      <c r="NN433">
        <v>0.91586190000000001</v>
      </c>
      <c r="NO433">
        <v>19.87697</v>
      </c>
      <c r="NP433" s="1">
        <v>9.0909170000000002E-4</v>
      </c>
      <c r="NQ433" s="1">
        <v>0.18818550000000001</v>
      </c>
      <c r="NR433">
        <v>0.91456230000000005</v>
      </c>
      <c r="NS433">
        <v>20.062819999999999</v>
      </c>
      <c r="NT433" s="1">
        <v>7.9677000000000003E-4</v>
      </c>
      <c r="NU433" s="1">
        <v>0.16518759999999999</v>
      </c>
      <c r="NV433">
        <v>0.91232310000000005</v>
      </c>
      <c r="NW433">
        <v>19.949809999999999</v>
      </c>
      <c r="NX433" s="1">
        <v>7.0988750000000004E-4</v>
      </c>
      <c r="NY433" s="1">
        <v>0.14746799999999999</v>
      </c>
      <c r="NZ433">
        <v>0.91000950000000003</v>
      </c>
      <c r="OA433">
        <v>19.60548</v>
      </c>
      <c r="OB433" s="1">
        <v>6.4147110000000005E-4</v>
      </c>
      <c r="OC433" s="1">
        <v>0.1335345</v>
      </c>
      <c r="OD433">
        <v>0.90766179999999996</v>
      </c>
      <c r="OE433">
        <v>19.620200000000001</v>
      </c>
      <c r="OF433" s="1">
        <v>5.8540760000000002E-4</v>
      </c>
      <c r="OG433" s="1">
        <v>0.1221153</v>
      </c>
      <c r="OH433">
        <v>0.90624649999999995</v>
      </c>
      <c r="OI433">
        <v>20.044450000000001</v>
      </c>
      <c r="OJ433" s="1">
        <v>5.3976199999999995E-4</v>
      </c>
      <c r="OK433" s="1">
        <v>0.1127167</v>
      </c>
    </row>
    <row r="434" spans="1:401" x14ac:dyDescent="0.35">
      <c r="A434">
        <v>443</v>
      </c>
      <c r="B434" t="s">
        <v>4</v>
      </c>
      <c r="C434" t="s">
        <v>364</v>
      </c>
      <c r="D434" t="s">
        <v>441</v>
      </c>
      <c r="E434">
        <v>776.09699999999998</v>
      </c>
      <c r="F434">
        <v>1.282594</v>
      </c>
      <c r="G434">
        <v>17.643609999999999</v>
      </c>
      <c r="H434">
        <v>0</v>
      </c>
      <c r="I434">
        <v>0</v>
      </c>
      <c r="J434">
        <v>1.290017</v>
      </c>
      <c r="K434">
        <v>18.07762</v>
      </c>
      <c r="L434">
        <v>0</v>
      </c>
      <c r="M434">
        <v>0</v>
      </c>
      <c r="N434">
        <v>1.2976909999999999</v>
      </c>
      <c r="O434">
        <v>18.24213</v>
      </c>
      <c r="P434">
        <v>0</v>
      </c>
      <c r="Q434">
        <v>0</v>
      </c>
      <c r="R434">
        <v>1.3048329999999999</v>
      </c>
      <c r="S434">
        <v>18.60238</v>
      </c>
      <c r="T434">
        <v>0</v>
      </c>
      <c r="U434">
        <v>0</v>
      </c>
      <c r="V434">
        <v>1.3117700000000001</v>
      </c>
      <c r="W434">
        <v>19.237200000000001</v>
      </c>
      <c r="X434">
        <v>0</v>
      </c>
      <c r="Y434">
        <v>0</v>
      </c>
      <c r="Z434">
        <v>1.318541</v>
      </c>
      <c r="AA434">
        <v>19.570609999999999</v>
      </c>
      <c r="AB434">
        <v>0</v>
      </c>
      <c r="AC434">
        <v>0</v>
      </c>
      <c r="AD434">
        <v>1.3250299999999999</v>
      </c>
      <c r="AE434">
        <v>19.565300000000001</v>
      </c>
      <c r="AF434">
        <v>0</v>
      </c>
      <c r="AG434">
        <v>0</v>
      </c>
      <c r="AH434">
        <v>1.331286</v>
      </c>
      <c r="AI434">
        <v>19.46332</v>
      </c>
      <c r="AJ434">
        <v>0</v>
      </c>
      <c r="AK434">
        <v>0</v>
      </c>
      <c r="AL434">
        <v>1.3374459999999999</v>
      </c>
      <c r="AM434">
        <v>19.119669999999999</v>
      </c>
      <c r="AN434">
        <v>0</v>
      </c>
      <c r="AO434">
        <v>0</v>
      </c>
      <c r="AP434">
        <v>1.3435520000000001</v>
      </c>
      <c r="AQ434">
        <v>19.327919999999999</v>
      </c>
      <c r="AR434">
        <v>0</v>
      </c>
      <c r="AS434">
        <v>0</v>
      </c>
      <c r="AT434">
        <v>1.3493059999999999</v>
      </c>
      <c r="AU434">
        <v>19.551659999999998</v>
      </c>
      <c r="AV434">
        <v>0</v>
      </c>
      <c r="AW434">
        <v>0</v>
      </c>
      <c r="AX434">
        <v>1.3551029999999999</v>
      </c>
      <c r="AY434">
        <v>19.827919999999999</v>
      </c>
      <c r="AZ434">
        <v>0</v>
      </c>
      <c r="BA434">
        <v>0</v>
      </c>
      <c r="BB434">
        <v>1.360854</v>
      </c>
      <c r="BC434">
        <v>20.39565</v>
      </c>
      <c r="BD434">
        <v>0</v>
      </c>
      <c r="BE434">
        <v>0</v>
      </c>
      <c r="BF434">
        <v>1.3663069999999999</v>
      </c>
      <c r="BG434">
        <v>20.62623</v>
      </c>
      <c r="BH434">
        <v>0</v>
      </c>
      <c r="BI434">
        <v>0</v>
      </c>
      <c r="BJ434">
        <v>1.37198</v>
      </c>
      <c r="BK434">
        <v>20.7379</v>
      </c>
      <c r="BL434">
        <v>0</v>
      </c>
      <c r="BM434">
        <v>0</v>
      </c>
      <c r="BN434">
        <v>1.3773820000000001</v>
      </c>
      <c r="BO434">
        <v>20.726710000000001</v>
      </c>
      <c r="BP434">
        <v>0</v>
      </c>
      <c r="BQ434">
        <v>0</v>
      </c>
      <c r="BR434">
        <v>1.3829849999999999</v>
      </c>
      <c r="BS434">
        <v>20.425229999999999</v>
      </c>
      <c r="BT434">
        <v>0</v>
      </c>
      <c r="BU434">
        <v>0</v>
      </c>
      <c r="BV434">
        <v>1.38825</v>
      </c>
      <c r="BW434">
        <v>20.316880000000001</v>
      </c>
      <c r="BX434">
        <v>0</v>
      </c>
      <c r="BY434">
        <v>0</v>
      </c>
      <c r="BZ434">
        <v>1.3937059999999999</v>
      </c>
      <c r="CA434">
        <v>19.853120000000001</v>
      </c>
      <c r="CB434">
        <v>0</v>
      </c>
      <c r="CC434">
        <v>0</v>
      </c>
      <c r="CD434">
        <v>1.399189</v>
      </c>
      <c r="CE434">
        <v>19.79072</v>
      </c>
      <c r="CF434">
        <v>0</v>
      </c>
      <c r="CG434">
        <v>0</v>
      </c>
      <c r="CH434">
        <v>1.4053949999999999</v>
      </c>
      <c r="CI434">
        <v>19.66142</v>
      </c>
      <c r="CJ434">
        <v>0</v>
      </c>
      <c r="CK434">
        <v>0</v>
      </c>
      <c r="CL434">
        <v>1.4109370000000001</v>
      </c>
      <c r="CM434">
        <v>19.614920000000001</v>
      </c>
      <c r="CN434">
        <v>4.036129E-35</v>
      </c>
      <c r="CO434">
        <v>6.7410149999999996E-33</v>
      </c>
      <c r="CP434">
        <v>1.4167730000000001</v>
      </c>
      <c r="CQ434">
        <v>19.61816</v>
      </c>
      <c r="CR434">
        <v>4.1358849999999999E-29</v>
      </c>
      <c r="CS434" s="1">
        <v>7.4067770000000001E-27</v>
      </c>
      <c r="CT434">
        <v>1.422445</v>
      </c>
      <c r="CU434">
        <v>19.44416</v>
      </c>
      <c r="CV434" s="1">
        <v>2.5041189999999998E-22</v>
      </c>
      <c r="CW434" s="1">
        <v>4.3759349999999998E-20</v>
      </c>
      <c r="CX434">
        <v>1.4279580000000001</v>
      </c>
      <c r="CY434">
        <v>19.08794</v>
      </c>
      <c r="CZ434" s="1">
        <v>2.253159E-17</v>
      </c>
      <c r="DA434" s="1">
        <v>4.397777E-15</v>
      </c>
      <c r="DB434">
        <v>1.433395</v>
      </c>
      <c r="DC434">
        <v>19.190529999999999</v>
      </c>
      <c r="DD434" s="1">
        <v>9.5576810000000001E-14</v>
      </c>
      <c r="DE434" s="1">
        <v>1.979511E-11</v>
      </c>
      <c r="DF434">
        <v>1.43841</v>
      </c>
      <c r="DG434">
        <v>18.855160000000001</v>
      </c>
      <c r="DH434" s="1">
        <v>7.7238240000000001E-11</v>
      </c>
      <c r="DI434" s="1">
        <v>1.673533E-8</v>
      </c>
      <c r="DJ434">
        <v>1.4435150000000001</v>
      </c>
      <c r="DK434">
        <v>18.923749999999998</v>
      </c>
      <c r="DL434" s="1">
        <v>1.930089E-8</v>
      </c>
      <c r="DM434" s="1">
        <v>4.3286850000000004E-6</v>
      </c>
      <c r="DN434">
        <v>1.4482219999999999</v>
      </c>
      <c r="DO434">
        <v>19.168220000000002</v>
      </c>
      <c r="DP434" s="1">
        <v>1.9109070000000002E-6</v>
      </c>
      <c r="DQ434" s="1">
        <v>4.413938E-4</v>
      </c>
      <c r="DR434">
        <v>1.4484330000000001</v>
      </c>
      <c r="DS434">
        <v>19.220749999999999</v>
      </c>
      <c r="DT434" s="1">
        <v>8.8424489999999999E-5</v>
      </c>
      <c r="DU434" s="1">
        <v>2.098645E-2</v>
      </c>
      <c r="DV434">
        <v>1.4457869999999999</v>
      </c>
      <c r="DW434">
        <v>19.116420000000002</v>
      </c>
      <c r="DX434" s="1">
        <v>2.149387E-3</v>
      </c>
      <c r="DY434" s="1">
        <v>0.52223529999999996</v>
      </c>
      <c r="DZ434">
        <v>1.4429700000000001</v>
      </c>
      <c r="EA434">
        <v>18.939579999999999</v>
      </c>
      <c r="EB434" s="1">
        <v>2.9859279999999998E-2</v>
      </c>
      <c r="EC434" s="1">
        <v>7.4126010000000004</v>
      </c>
      <c r="ED434">
        <v>1.4401120000000001</v>
      </c>
      <c r="EE434">
        <v>18.807359999999999</v>
      </c>
      <c r="EF434" s="1">
        <v>0.25446259999999998</v>
      </c>
      <c r="EG434" s="1">
        <v>64.399959999999993</v>
      </c>
      <c r="EH434">
        <v>1.4372119999999999</v>
      </c>
      <c r="EI434">
        <v>19.259150000000002</v>
      </c>
      <c r="EJ434" s="1">
        <v>1.4099060000000001</v>
      </c>
      <c r="EK434">
        <v>363.03429999999997</v>
      </c>
      <c r="EL434">
        <v>1.434259</v>
      </c>
      <c r="EM434">
        <v>19.34083</v>
      </c>
      <c r="EN434" s="1">
        <v>5.3385730000000002</v>
      </c>
      <c r="EO434">
        <v>1395.932</v>
      </c>
      <c r="EP434">
        <v>1.4312560000000001</v>
      </c>
      <c r="EQ434">
        <v>19.72448</v>
      </c>
      <c r="ER434">
        <v>14.43605</v>
      </c>
      <c r="ES434">
        <v>3826.0859999999998</v>
      </c>
      <c r="ET434">
        <v>1.428099</v>
      </c>
      <c r="EU434">
        <v>20.521650000000001</v>
      </c>
      <c r="EV434">
        <v>28.934519999999999</v>
      </c>
      <c r="EW434">
        <v>7763.2740000000003</v>
      </c>
      <c r="EX434">
        <v>1.42482</v>
      </c>
      <c r="EY434">
        <v>20.85773</v>
      </c>
      <c r="EZ434">
        <v>44.387680000000003</v>
      </c>
      <c r="FA434">
        <v>12035.46</v>
      </c>
      <c r="FB434">
        <v>1.42143</v>
      </c>
      <c r="FC434">
        <v>20.814830000000001</v>
      </c>
      <c r="FD434">
        <v>53.637529999999998</v>
      </c>
      <c r="FE434">
        <v>14684.58</v>
      </c>
      <c r="FF434">
        <v>1.4179740000000001</v>
      </c>
      <c r="FG434">
        <v>20.774090000000001</v>
      </c>
      <c r="FH434">
        <v>52.414679999999997</v>
      </c>
      <c r="FI434">
        <v>14472.16</v>
      </c>
      <c r="FJ434">
        <v>1.414299</v>
      </c>
      <c r="FK434">
        <v>20.46874</v>
      </c>
      <c r="FL434">
        <v>42.452390000000001</v>
      </c>
      <c r="FM434">
        <v>11799.21</v>
      </c>
      <c r="FN434">
        <v>1.41045</v>
      </c>
      <c r="FO434">
        <v>20.60915</v>
      </c>
      <c r="FP434">
        <v>29.182860000000002</v>
      </c>
      <c r="FQ434">
        <v>8161.2139999999999</v>
      </c>
      <c r="FR434">
        <v>1.4066810000000001</v>
      </c>
      <c r="FS434">
        <v>20.57619</v>
      </c>
      <c r="FT434">
        <v>17.416450000000001</v>
      </c>
      <c r="FU434">
        <v>4888.0479999999998</v>
      </c>
      <c r="FV434">
        <v>1.4040079999999999</v>
      </c>
      <c r="FW434">
        <v>20.644739999999999</v>
      </c>
      <c r="FX434">
        <v>9.2212309999999995</v>
      </c>
      <c r="FY434">
        <v>2577.3180000000002</v>
      </c>
      <c r="FZ434">
        <v>1.401437</v>
      </c>
      <c r="GA434">
        <v>21.116669999999999</v>
      </c>
      <c r="GB434">
        <v>4.4217259999999996</v>
      </c>
      <c r="GC434">
        <v>1225.3230000000001</v>
      </c>
      <c r="GD434">
        <v>1.398512</v>
      </c>
      <c r="GE434">
        <v>21.25986</v>
      </c>
      <c r="GF434">
        <v>1.9656439999999999</v>
      </c>
      <c r="GG434">
        <v>537.81200000000001</v>
      </c>
      <c r="GH434">
        <v>1.3951830000000001</v>
      </c>
      <c r="GI434">
        <v>21.2667</v>
      </c>
      <c r="GJ434">
        <v>0.83381749999999999</v>
      </c>
      <c r="GK434">
        <v>224.1139</v>
      </c>
      <c r="GL434">
        <v>1.391362</v>
      </c>
      <c r="GM434">
        <v>21.11918</v>
      </c>
      <c r="GN434">
        <v>0.35101759999999999</v>
      </c>
      <c r="GO434">
        <v>92.117810000000006</v>
      </c>
      <c r="GP434">
        <v>1.386989</v>
      </c>
      <c r="GQ434">
        <v>20.682580000000002</v>
      </c>
      <c r="GR434">
        <v>0.15697710000000001</v>
      </c>
      <c r="GS434">
        <v>39.881</v>
      </c>
      <c r="GT434">
        <v>1.3820939999999999</v>
      </c>
      <c r="GU434">
        <v>20.087569999999999</v>
      </c>
      <c r="GV434">
        <v>8.169303E-2</v>
      </c>
      <c r="GW434">
        <v>19.95964</v>
      </c>
      <c r="GX434">
        <v>1.3830659999999999</v>
      </c>
      <c r="GY434">
        <v>19.913969999999999</v>
      </c>
      <c r="GZ434">
        <v>5.269559E-2</v>
      </c>
      <c r="HA434">
        <v>12.677440000000001</v>
      </c>
      <c r="HB434">
        <v>1.383642</v>
      </c>
      <c r="HC434">
        <v>19.60407</v>
      </c>
      <c r="HD434">
        <v>4.096284E-2</v>
      </c>
      <c r="HE434">
        <v>9.7539169999999995</v>
      </c>
      <c r="HF434">
        <v>1.384269</v>
      </c>
      <c r="HG434">
        <v>19.545400000000001</v>
      </c>
      <c r="HH434" s="1">
        <v>3.5612419999999999E-2</v>
      </c>
      <c r="HI434">
        <v>8.4407549999999993</v>
      </c>
      <c r="HJ434">
        <v>1.3849</v>
      </c>
      <c r="HK434">
        <v>19.413329999999998</v>
      </c>
      <c r="HL434" s="1">
        <v>3.2729479999999998E-2</v>
      </c>
      <c r="HM434">
        <v>7.7464440000000003</v>
      </c>
      <c r="HN434">
        <v>1.3854759999999999</v>
      </c>
      <c r="HO434">
        <v>19.40803</v>
      </c>
      <c r="HP434" s="1">
        <v>3.094359E-2</v>
      </c>
      <c r="HQ434">
        <v>7.3250729999999997</v>
      </c>
      <c r="HR434">
        <v>1.385948</v>
      </c>
      <c r="HS434">
        <v>19.189350000000001</v>
      </c>
      <c r="HT434" s="1">
        <v>2.987836E-2</v>
      </c>
      <c r="HU434">
        <v>7.0784729999999998</v>
      </c>
      <c r="HV434">
        <v>1.3863019999999999</v>
      </c>
      <c r="HW434">
        <v>18.660720000000001</v>
      </c>
      <c r="HX434" s="1">
        <v>2.9408670000000001E-2</v>
      </c>
      <c r="HY434">
        <v>6.9754529999999999</v>
      </c>
      <c r="HZ434">
        <v>1.386474</v>
      </c>
      <c r="IA434">
        <v>18.149249999999999</v>
      </c>
      <c r="IB434" s="1">
        <v>2.935695E-2</v>
      </c>
      <c r="IC434">
        <v>6.9733609999999997</v>
      </c>
      <c r="ID434">
        <v>1.387132</v>
      </c>
      <c r="IE434">
        <v>17.963280000000001</v>
      </c>
      <c r="IF434" s="1">
        <v>2.9442759999999998E-2</v>
      </c>
      <c r="IG434">
        <v>7.0170630000000003</v>
      </c>
      <c r="IH434">
        <v>1.390282</v>
      </c>
      <c r="II434">
        <v>17.786370000000002</v>
      </c>
      <c r="IJ434" s="1">
        <v>2.956522E-2</v>
      </c>
      <c r="IK434" s="1">
        <v>7.0350169999999999</v>
      </c>
      <c r="IL434">
        <v>1.391483</v>
      </c>
      <c r="IM434">
        <v>17.84564</v>
      </c>
      <c r="IN434" s="1">
        <v>2.9157889999999999E-2</v>
      </c>
      <c r="IO434" s="1">
        <v>6.949776</v>
      </c>
      <c r="IP434">
        <v>1.3936470000000001</v>
      </c>
      <c r="IQ434">
        <v>17.545480000000001</v>
      </c>
      <c r="IR434" s="1">
        <v>2.818619E-2</v>
      </c>
      <c r="IS434" s="1">
        <v>6.7279169999999997</v>
      </c>
      <c r="IT434">
        <v>1.3965080000000001</v>
      </c>
      <c r="IU434">
        <v>17.277249999999999</v>
      </c>
      <c r="IV434" s="1">
        <v>2.6800239999999999E-2</v>
      </c>
      <c r="IW434" s="1">
        <v>6.4082179999999997</v>
      </c>
      <c r="IX434">
        <v>1.399867</v>
      </c>
      <c r="IY434">
        <v>17.053519999999999</v>
      </c>
      <c r="IZ434" s="1">
        <v>2.5128250000000001E-2</v>
      </c>
      <c r="JA434" s="1">
        <v>6.0213080000000003</v>
      </c>
      <c r="JB434">
        <v>1.403408</v>
      </c>
      <c r="JC434">
        <v>16.619530000000001</v>
      </c>
      <c r="JD434" s="1">
        <v>2.33253E-2</v>
      </c>
      <c r="JE434" s="1">
        <v>5.603561</v>
      </c>
      <c r="JF434">
        <v>1.407227</v>
      </c>
      <c r="JG434">
        <v>16.6098</v>
      </c>
      <c r="JH434" s="1">
        <v>2.1522719999999999E-2</v>
      </c>
      <c r="JI434" s="1">
        <v>5.1862029999999999</v>
      </c>
      <c r="JJ434">
        <v>1.4108400000000001</v>
      </c>
      <c r="JK434">
        <v>16.601990000000001</v>
      </c>
      <c r="JL434" s="1">
        <v>1.9815019999999999E-2</v>
      </c>
      <c r="JM434" s="1">
        <v>4.7927070000000001</v>
      </c>
      <c r="JN434">
        <v>1.4144749999999999</v>
      </c>
      <c r="JO434">
        <v>16.632989999999999</v>
      </c>
      <c r="JP434" s="1">
        <v>1.8163700000000001E-2</v>
      </c>
      <c r="JQ434" s="1">
        <v>4.4139660000000003</v>
      </c>
      <c r="JR434">
        <v>1.4241250000000001</v>
      </c>
      <c r="JS434">
        <v>17.109749999999998</v>
      </c>
      <c r="JT434" s="1">
        <v>1.6591149999999999E-2</v>
      </c>
      <c r="JU434" s="1">
        <v>4.0385710000000001</v>
      </c>
      <c r="JV434">
        <v>1.4366399999999999</v>
      </c>
      <c r="JW434">
        <v>17.305109999999999</v>
      </c>
      <c r="JX434" s="1">
        <v>1.509454E-2</v>
      </c>
      <c r="JY434" s="1">
        <v>3.6827390000000002</v>
      </c>
      <c r="JZ434">
        <v>1.4505079999999999</v>
      </c>
      <c r="KA434">
        <v>16.997440000000001</v>
      </c>
      <c r="KB434" s="1">
        <v>1.373459E-2</v>
      </c>
      <c r="KC434" s="1">
        <v>3.358352</v>
      </c>
      <c r="KD434">
        <v>1.4498409999999999</v>
      </c>
      <c r="KE434">
        <v>16.741129999999998</v>
      </c>
      <c r="KF434" s="1">
        <v>1.253167E-2</v>
      </c>
      <c r="KG434" s="1">
        <v>3.076492</v>
      </c>
      <c r="KH434">
        <v>1.4389400000000001</v>
      </c>
      <c r="KI434">
        <v>16.398900000000001</v>
      </c>
      <c r="KJ434" s="1">
        <v>1.14349E-2</v>
      </c>
      <c r="KK434" s="1">
        <v>2.8246500000000001</v>
      </c>
      <c r="KL434">
        <v>1.4267510000000001</v>
      </c>
      <c r="KM434">
        <v>16.640550000000001</v>
      </c>
      <c r="KN434" s="1">
        <v>1.0453550000000001E-2</v>
      </c>
      <c r="KO434" s="1">
        <v>2.6006870000000002</v>
      </c>
      <c r="KP434">
        <v>1.413125</v>
      </c>
      <c r="KQ434">
        <v>16.99324</v>
      </c>
      <c r="KR434" s="1">
        <v>9.5578669999999994E-3</v>
      </c>
      <c r="KS434" s="1">
        <v>2.3983590000000001</v>
      </c>
      <c r="KT434">
        <v>1.4070499999999999</v>
      </c>
      <c r="KU434">
        <v>17.500920000000001</v>
      </c>
      <c r="KV434" s="1">
        <v>8.7620489999999992E-3</v>
      </c>
      <c r="KW434" s="1">
        <v>2.2069559999999999</v>
      </c>
      <c r="KX434">
        <v>1.401349</v>
      </c>
      <c r="KY434">
        <v>18.21162</v>
      </c>
      <c r="KZ434" s="1">
        <v>8.0481839999999999E-3</v>
      </c>
      <c r="LA434" s="1">
        <v>2.0335519999999998</v>
      </c>
      <c r="LB434">
        <v>1.395975</v>
      </c>
      <c r="LC434">
        <v>18.391400000000001</v>
      </c>
      <c r="LD434" s="1">
        <v>7.3616519999999998E-3</v>
      </c>
      <c r="LE434" s="1">
        <v>1.866001</v>
      </c>
      <c r="LF434">
        <v>1.3904810000000001</v>
      </c>
      <c r="LG434">
        <v>18.092189999999999</v>
      </c>
      <c r="LH434" s="1">
        <v>6.7154909999999996E-3</v>
      </c>
      <c r="LI434" s="1">
        <v>1.707392</v>
      </c>
      <c r="LJ434">
        <v>1.3850709999999999</v>
      </c>
      <c r="LK434">
        <v>17.762830000000001</v>
      </c>
      <c r="LL434" s="1">
        <v>6.1497039999999998E-3</v>
      </c>
      <c r="LM434" s="1">
        <v>1.5684009999999999</v>
      </c>
      <c r="LN434">
        <v>1.3791310000000001</v>
      </c>
      <c r="LO434">
        <v>17.267009999999999</v>
      </c>
      <c r="LP434" s="1">
        <v>5.6368299999999998E-3</v>
      </c>
      <c r="LQ434" s="1">
        <v>1.442906</v>
      </c>
      <c r="LR434">
        <v>1.372668</v>
      </c>
      <c r="LS434">
        <v>17.40119</v>
      </c>
      <c r="LT434" s="1">
        <v>5.1592299999999999E-3</v>
      </c>
      <c r="LU434" s="1">
        <v>1.3262799999999999</v>
      </c>
      <c r="LV434">
        <v>1.365891</v>
      </c>
      <c r="LW434">
        <v>17.727810000000002</v>
      </c>
      <c r="LX434" s="1">
        <v>4.7037559999999999E-3</v>
      </c>
      <c r="LY434" s="1">
        <v>1.214936</v>
      </c>
      <c r="LZ434">
        <v>1.358676</v>
      </c>
      <c r="MA434">
        <v>18.35737</v>
      </c>
      <c r="MB434" s="1">
        <v>4.2569080000000002E-3</v>
      </c>
      <c r="MC434" s="1">
        <v>1.1052729999999999</v>
      </c>
      <c r="MD434">
        <v>1.3513200000000001</v>
      </c>
      <c r="ME434">
        <v>19.102779999999999</v>
      </c>
      <c r="MF434" s="1">
        <v>3.8144569999999998E-3</v>
      </c>
      <c r="MG434" s="1">
        <v>0.99602480000000004</v>
      </c>
      <c r="MH434">
        <v>1.344287</v>
      </c>
      <c r="MI434">
        <v>19.481909999999999</v>
      </c>
      <c r="MJ434" s="1">
        <v>3.3835699999999998E-3</v>
      </c>
      <c r="MK434" s="1">
        <v>0.88816640000000002</v>
      </c>
      <c r="ML434">
        <v>1.3368880000000001</v>
      </c>
      <c r="MM434">
        <v>19.410049999999998</v>
      </c>
      <c r="MN434" s="1">
        <v>2.9664940000000001E-3</v>
      </c>
      <c r="MO434" s="1">
        <v>0.78319720000000004</v>
      </c>
      <c r="MP434">
        <v>1.3289420000000001</v>
      </c>
      <c r="MQ434">
        <v>19.134209999999999</v>
      </c>
      <c r="MR434" s="1">
        <v>2.5593069999999998E-3</v>
      </c>
      <c r="MS434" s="1">
        <v>0.68019929999999995</v>
      </c>
      <c r="MT434">
        <v>1.3204070000000001</v>
      </c>
      <c r="MU434">
        <v>18.62079</v>
      </c>
      <c r="MV434" s="1">
        <v>2.1733360000000001E-3</v>
      </c>
      <c r="MW434" s="1">
        <v>0.58150020000000002</v>
      </c>
      <c r="MX434">
        <v>1.3115159999999999</v>
      </c>
      <c r="MY434">
        <v>18.504190000000001</v>
      </c>
      <c r="MZ434" s="1">
        <v>1.826376E-3</v>
      </c>
      <c r="NA434" s="1">
        <v>0.49200830000000001</v>
      </c>
      <c r="NB434">
        <v>1.3020689999999999</v>
      </c>
      <c r="NC434">
        <v>18.297239999999999</v>
      </c>
      <c r="ND434" s="1">
        <v>1.525022E-3</v>
      </c>
      <c r="NE434" s="1">
        <v>0.41363729999999999</v>
      </c>
      <c r="NF434">
        <v>1.2925660000000001</v>
      </c>
      <c r="NG434">
        <v>18.758590000000002</v>
      </c>
      <c r="NH434" s="1">
        <v>1.272539E-3</v>
      </c>
      <c r="NI434" s="1">
        <v>0.34742220000000001</v>
      </c>
      <c r="NJ434">
        <v>1.282891</v>
      </c>
      <c r="NK434">
        <v>19.41356</v>
      </c>
      <c r="NL434" s="1">
        <v>1.072052E-3</v>
      </c>
      <c r="NM434" s="1">
        <v>0.29446169999999999</v>
      </c>
      <c r="NN434">
        <v>1.2735810000000001</v>
      </c>
      <c r="NO434">
        <v>19.800249999999998</v>
      </c>
      <c r="NP434" s="1">
        <v>9.1829300000000004E-4</v>
      </c>
      <c r="NQ434" s="1">
        <v>0.25354579999999999</v>
      </c>
      <c r="NR434">
        <v>1.2694650000000001</v>
      </c>
      <c r="NS434">
        <v>19.968859999999999</v>
      </c>
      <c r="NT434" s="1">
        <v>8.0343820000000003E-4</v>
      </c>
      <c r="NU434" s="1">
        <v>0.2217134</v>
      </c>
      <c r="NV434">
        <v>1.2659879999999999</v>
      </c>
      <c r="NW434">
        <v>19.89395</v>
      </c>
      <c r="NX434" s="1">
        <v>7.1510149999999995E-4</v>
      </c>
      <c r="NY434" s="1">
        <v>0.1973483</v>
      </c>
      <c r="NZ434">
        <v>1.262581</v>
      </c>
      <c r="OA434">
        <v>19.601209999999998</v>
      </c>
      <c r="OB434" s="1">
        <v>6.4570950000000002E-4</v>
      </c>
      <c r="OC434" s="1">
        <v>0.17823510000000001</v>
      </c>
      <c r="OD434">
        <v>1.2590939999999999</v>
      </c>
      <c r="OE434">
        <v>19.619900000000001</v>
      </c>
      <c r="OF434" s="1">
        <v>5.8878209999999997E-4</v>
      </c>
      <c r="OG434" s="1">
        <v>0.1625769</v>
      </c>
      <c r="OH434">
        <v>1.25708</v>
      </c>
      <c r="OI434">
        <v>20.031030000000001</v>
      </c>
      <c r="OJ434" s="1">
        <v>5.4275220000000004E-4</v>
      </c>
      <c r="OK434" s="1">
        <v>0.14990500000000001</v>
      </c>
    </row>
    <row r="435" spans="1:401" x14ac:dyDescent="0.35">
      <c r="A435">
        <v>444</v>
      </c>
      <c r="B435" t="s">
        <v>4</v>
      </c>
      <c r="C435" t="s">
        <v>364</v>
      </c>
      <c r="D435" t="s">
        <v>442</v>
      </c>
      <c r="E435">
        <v>950.90890000000002</v>
      </c>
      <c r="F435">
        <v>0.42166140000000002</v>
      </c>
      <c r="G435">
        <v>17.700130000000001</v>
      </c>
      <c r="H435">
        <v>0</v>
      </c>
      <c r="I435">
        <v>0</v>
      </c>
      <c r="J435">
        <v>0.42638219999999999</v>
      </c>
      <c r="K435">
        <v>18.23648</v>
      </c>
      <c r="L435">
        <v>0</v>
      </c>
      <c r="M435">
        <v>0</v>
      </c>
      <c r="N435">
        <v>0.43109690000000001</v>
      </c>
      <c r="O435">
        <v>18.445609999999999</v>
      </c>
      <c r="P435">
        <v>0</v>
      </c>
      <c r="Q435">
        <v>0</v>
      </c>
      <c r="R435">
        <v>0.43584580000000001</v>
      </c>
      <c r="S435">
        <v>18.743469999999999</v>
      </c>
      <c r="T435">
        <v>0</v>
      </c>
      <c r="U435">
        <v>0</v>
      </c>
      <c r="V435">
        <v>0.44031169999999997</v>
      </c>
      <c r="W435">
        <v>19.317209999999999</v>
      </c>
      <c r="X435">
        <v>0</v>
      </c>
      <c r="Y435">
        <v>0</v>
      </c>
      <c r="Z435">
        <v>0.4447062</v>
      </c>
      <c r="AA435">
        <v>19.583490000000001</v>
      </c>
      <c r="AB435">
        <v>0</v>
      </c>
      <c r="AC435">
        <v>0</v>
      </c>
      <c r="AD435">
        <v>0.44903929999999997</v>
      </c>
      <c r="AE435">
        <v>19.50874</v>
      </c>
      <c r="AF435">
        <v>0</v>
      </c>
      <c r="AG435">
        <v>0</v>
      </c>
      <c r="AH435">
        <v>0.453461</v>
      </c>
      <c r="AI435">
        <v>19.431899999999999</v>
      </c>
      <c r="AJ435">
        <v>0</v>
      </c>
      <c r="AK435">
        <v>0</v>
      </c>
      <c r="AL435">
        <v>0.4576634</v>
      </c>
      <c r="AM435">
        <v>19.16544</v>
      </c>
      <c r="AN435">
        <v>0</v>
      </c>
      <c r="AO435">
        <v>0</v>
      </c>
      <c r="AP435">
        <v>0.46179360000000003</v>
      </c>
      <c r="AQ435">
        <v>19.4815</v>
      </c>
      <c r="AR435">
        <v>0</v>
      </c>
      <c r="AS435">
        <v>0</v>
      </c>
      <c r="AT435">
        <v>0.46601189999999998</v>
      </c>
      <c r="AU435">
        <v>19.786049999999999</v>
      </c>
      <c r="AV435">
        <v>0</v>
      </c>
      <c r="AW435">
        <v>0</v>
      </c>
      <c r="AX435">
        <v>0.47020230000000002</v>
      </c>
      <c r="AY435">
        <v>20.020980000000002</v>
      </c>
      <c r="AZ435">
        <v>0</v>
      </c>
      <c r="BA435">
        <v>0</v>
      </c>
      <c r="BB435">
        <v>0.47427409999999998</v>
      </c>
      <c r="BC435">
        <v>20.501819999999999</v>
      </c>
      <c r="BD435">
        <v>0</v>
      </c>
      <c r="BE435">
        <v>0</v>
      </c>
      <c r="BF435">
        <v>0.47844930000000002</v>
      </c>
      <c r="BG435">
        <v>20.631160000000001</v>
      </c>
      <c r="BH435">
        <v>0</v>
      </c>
      <c r="BI435">
        <v>0</v>
      </c>
      <c r="BJ435">
        <v>0.48269649999999997</v>
      </c>
      <c r="BK435">
        <v>20.664470000000001</v>
      </c>
      <c r="BL435">
        <v>0</v>
      </c>
      <c r="BM435">
        <v>0</v>
      </c>
      <c r="BN435">
        <v>0.48687920000000001</v>
      </c>
      <c r="BO435">
        <v>20.697030000000002</v>
      </c>
      <c r="BP435">
        <v>0</v>
      </c>
      <c r="BQ435">
        <v>0</v>
      </c>
      <c r="BR435">
        <v>0.49111529999999998</v>
      </c>
      <c r="BS435">
        <v>20.48583</v>
      </c>
      <c r="BT435">
        <v>0</v>
      </c>
      <c r="BU435">
        <v>0</v>
      </c>
      <c r="BV435">
        <v>0.49543880000000001</v>
      </c>
      <c r="BW435">
        <v>20.476900000000001</v>
      </c>
      <c r="BX435">
        <v>0</v>
      </c>
      <c r="BY435">
        <v>0</v>
      </c>
      <c r="BZ435">
        <v>0.49960060000000001</v>
      </c>
      <c r="CA435">
        <v>20.047039999999999</v>
      </c>
      <c r="CB435">
        <v>0</v>
      </c>
      <c r="CC435">
        <v>0</v>
      </c>
      <c r="CD435">
        <v>0.50418359999999995</v>
      </c>
      <c r="CE435">
        <v>19.92859</v>
      </c>
      <c r="CF435">
        <v>0</v>
      </c>
      <c r="CG435">
        <v>0</v>
      </c>
      <c r="CH435">
        <v>0.50907590000000003</v>
      </c>
      <c r="CI435">
        <v>19.722200000000001</v>
      </c>
      <c r="CJ435">
        <v>0</v>
      </c>
      <c r="CK435">
        <v>0</v>
      </c>
      <c r="CL435">
        <v>0.51392020000000005</v>
      </c>
      <c r="CM435">
        <v>19.592949999999998</v>
      </c>
      <c r="CN435">
        <v>4.621053E-36</v>
      </c>
      <c r="CO435">
        <v>2.7738939999999999E-33</v>
      </c>
      <c r="CP435">
        <v>0.51875380000000004</v>
      </c>
      <c r="CQ435">
        <v>19.587969999999999</v>
      </c>
      <c r="CR435">
        <v>6.2519710000000002E-30</v>
      </c>
      <c r="CS435" s="1">
        <v>3.7234579999999998E-27</v>
      </c>
      <c r="CT435">
        <v>0.52354250000000002</v>
      </c>
      <c r="CU435">
        <v>19.44547</v>
      </c>
      <c r="CV435" s="1">
        <v>4.4685400000000001E-23</v>
      </c>
      <c r="CW435" s="1">
        <v>2.0595579999999999E-20</v>
      </c>
      <c r="CX435">
        <v>0.52830140000000003</v>
      </c>
      <c r="CY435">
        <v>19.14406</v>
      </c>
      <c r="CZ435" s="1">
        <v>7.8399130000000008E-18</v>
      </c>
      <c r="DA435" s="1">
        <v>3.0746470000000001E-15</v>
      </c>
      <c r="DB435">
        <v>0.53307000000000004</v>
      </c>
      <c r="DC435">
        <v>19.319279999999999</v>
      </c>
      <c r="DD435" s="1">
        <v>4.1856680000000002E-14</v>
      </c>
      <c r="DE435" s="1">
        <v>1.6348720000000001E-11</v>
      </c>
      <c r="DF435">
        <v>0.53763660000000002</v>
      </c>
      <c r="DG435">
        <v>19.002569999999999</v>
      </c>
      <c r="DH435" s="1">
        <v>3.9148870000000002E-11</v>
      </c>
      <c r="DI435" s="1">
        <v>1.5579750000000001E-8</v>
      </c>
      <c r="DJ435">
        <v>0.54231070000000003</v>
      </c>
      <c r="DK435">
        <v>19.009910000000001</v>
      </c>
      <c r="DL435" s="1">
        <v>1.0907029999999999E-8</v>
      </c>
      <c r="DM435" s="1">
        <v>4.4395550000000001E-6</v>
      </c>
      <c r="DN435">
        <v>0.54665710000000001</v>
      </c>
      <c r="DO435">
        <v>19.232479999999999</v>
      </c>
      <c r="DP435" s="1">
        <v>1.178674E-6</v>
      </c>
      <c r="DQ435" s="1">
        <v>4.9218880000000001E-4</v>
      </c>
      <c r="DR435">
        <v>0.55075370000000001</v>
      </c>
      <c r="DS435">
        <v>19.2301</v>
      </c>
      <c r="DT435" s="1">
        <v>5.8689220000000002E-5</v>
      </c>
      <c r="DU435" s="1">
        <v>2.519718E-2</v>
      </c>
      <c r="DV435">
        <v>0.55448129999999995</v>
      </c>
      <c r="DW435">
        <v>19.081900000000001</v>
      </c>
      <c r="DX435" s="1">
        <v>1.5202690000000001E-3</v>
      </c>
      <c r="DY435" s="1">
        <v>0.67071530000000001</v>
      </c>
      <c r="DZ435">
        <v>0.55827680000000002</v>
      </c>
      <c r="EA435">
        <v>18.920359999999999</v>
      </c>
      <c r="EB435" s="1">
        <v>2.234649E-2</v>
      </c>
      <c r="EC435" s="1">
        <v>10.13402</v>
      </c>
      <c r="ED435">
        <v>0.56198789999999998</v>
      </c>
      <c r="EE435">
        <v>18.850349999999999</v>
      </c>
      <c r="EF435" s="1">
        <v>0.2003153</v>
      </c>
      <c r="EG435">
        <v>93.338520000000003</v>
      </c>
      <c r="EH435">
        <v>0.56596930000000001</v>
      </c>
      <c r="EI435">
        <v>19.416720000000002</v>
      </c>
      <c r="EJ435" s="1">
        <v>1.1619930000000001</v>
      </c>
      <c r="EK435">
        <v>555.9896</v>
      </c>
      <c r="EL435">
        <v>0.57000830000000002</v>
      </c>
      <c r="EM435">
        <v>19.540579999999999</v>
      </c>
      <c r="EN435" s="1">
        <v>4.5870100000000003</v>
      </c>
      <c r="EO435">
        <v>2252.5320000000002</v>
      </c>
      <c r="EP435">
        <v>0.57394279999999998</v>
      </c>
      <c r="EQ435">
        <v>19.856750000000002</v>
      </c>
      <c r="ER435">
        <v>12.88354</v>
      </c>
      <c r="ES435">
        <v>6486.5690000000004</v>
      </c>
      <c r="ET435">
        <v>0.57793170000000005</v>
      </c>
      <c r="EU435">
        <v>20.597000000000001</v>
      </c>
      <c r="EV435">
        <v>26.737500000000001</v>
      </c>
      <c r="EW435">
        <v>13798.16</v>
      </c>
      <c r="EX435">
        <v>0.5823159</v>
      </c>
      <c r="EY435">
        <v>20.863150000000001</v>
      </c>
      <c r="EZ435">
        <v>42.368110000000001</v>
      </c>
      <c r="FA435">
        <v>22395.32</v>
      </c>
      <c r="FB435">
        <v>0.58643970000000001</v>
      </c>
      <c r="FC435">
        <v>20.746790000000001</v>
      </c>
      <c r="FD435">
        <v>52.750500000000002</v>
      </c>
      <c r="FE435">
        <v>28556.36</v>
      </c>
      <c r="FF435">
        <v>0.59095319999999996</v>
      </c>
      <c r="FG435">
        <v>20.741250000000001</v>
      </c>
      <c r="FH435">
        <v>53.029699999999998</v>
      </c>
      <c r="FI435">
        <v>29372.23</v>
      </c>
      <c r="FJ435">
        <v>0.59549989999999997</v>
      </c>
      <c r="FK435">
        <v>20.52936</v>
      </c>
      <c r="FL435">
        <v>44.044730000000001</v>
      </c>
      <c r="FM435">
        <v>24975.02</v>
      </c>
      <c r="FN435">
        <v>0.59987449999999998</v>
      </c>
      <c r="FO435">
        <v>20.789190000000001</v>
      </c>
      <c r="FP435">
        <v>30.998709999999999</v>
      </c>
      <c r="FQ435">
        <v>17981.68</v>
      </c>
      <c r="FR435">
        <v>0.60567470000000001</v>
      </c>
      <c r="FS435">
        <v>20.822900000000001</v>
      </c>
      <c r="FT435">
        <v>18.90729</v>
      </c>
      <c r="FU435">
        <v>11198.4</v>
      </c>
      <c r="FV435">
        <v>0.61638789999999999</v>
      </c>
      <c r="FW435">
        <v>20.83747</v>
      </c>
      <c r="FX435">
        <v>10.199009999999999</v>
      </c>
      <c r="FY435">
        <v>6124.4719999999998</v>
      </c>
      <c r="FZ435">
        <v>0.62936840000000005</v>
      </c>
      <c r="GA435">
        <v>21.22316</v>
      </c>
      <c r="GB435">
        <v>4.9627530000000002</v>
      </c>
      <c r="GC435">
        <v>3008.7269999999999</v>
      </c>
      <c r="GD435">
        <v>0.64446689999999995</v>
      </c>
      <c r="GE435">
        <v>21.288599999999999</v>
      </c>
      <c r="GF435">
        <v>2.2287759999999999</v>
      </c>
      <c r="GG435">
        <v>1357.3889999999999</v>
      </c>
      <c r="GH435">
        <v>0.66182929999999995</v>
      </c>
      <c r="GI435">
        <v>21.2484</v>
      </c>
      <c r="GJ435">
        <v>0.94974020000000003</v>
      </c>
      <c r="GK435">
        <v>576.72360000000003</v>
      </c>
      <c r="GL435">
        <v>0.68136379999999996</v>
      </c>
      <c r="GM435">
        <v>21.14866</v>
      </c>
      <c r="GN435">
        <v>0.39824409999999999</v>
      </c>
      <c r="GO435">
        <v>238.38249999999999</v>
      </c>
      <c r="GP435">
        <v>0.70311999999999997</v>
      </c>
      <c r="GQ435">
        <v>20.790929999999999</v>
      </c>
      <c r="GR435">
        <v>0.1751181</v>
      </c>
      <c r="GS435">
        <v>101.4058</v>
      </c>
      <c r="GT435">
        <v>0.72511970000000003</v>
      </c>
      <c r="GU435">
        <v>20.261289999999999</v>
      </c>
      <c r="GV435">
        <v>8.8342779999999996E-2</v>
      </c>
      <c r="GW435">
        <v>48.385069999999999</v>
      </c>
      <c r="GX435">
        <v>0.72134659999999995</v>
      </c>
      <c r="GY435">
        <v>20.0791</v>
      </c>
      <c r="GZ435">
        <v>5.5250800000000003E-2</v>
      </c>
      <c r="HA435">
        <v>28.494399999999999</v>
      </c>
      <c r="HB435">
        <v>0.71710189999999996</v>
      </c>
      <c r="HC435">
        <v>19.743369999999999</v>
      </c>
      <c r="HD435">
        <v>4.2014129999999997E-2</v>
      </c>
      <c r="HE435">
        <v>20.653759999999998</v>
      </c>
      <c r="HF435">
        <v>0.71267590000000003</v>
      </c>
      <c r="HG435">
        <v>19.61994</v>
      </c>
      <c r="HH435">
        <v>3.6106140000000002E-2</v>
      </c>
      <c r="HI435">
        <v>17.201599999999999</v>
      </c>
      <c r="HJ435">
        <v>0.70803340000000003</v>
      </c>
      <c r="HK435">
        <v>19.425170000000001</v>
      </c>
      <c r="HL435" s="1">
        <v>3.3004079999999998E-2</v>
      </c>
      <c r="HM435">
        <v>15.39113</v>
      </c>
      <c r="HN435">
        <v>0.70315740000000004</v>
      </c>
      <c r="HO435">
        <v>19.399180000000001</v>
      </c>
      <c r="HP435" s="1">
        <v>3.111359E-2</v>
      </c>
      <c r="HQ435">
        <v>14.256159999999999</v>
      </c>
      <c r="HR435">
        <v>0.69801069999999998</v>
      </c>
      <c r="HS435">
        <v>19.204409999999999</v>
      </c>
      <c r="HT435" s="1">
        <v>2.997147E-2</v>
      </c>
      <c r="HU435">
        <v>13.5014</v>
      </c>
      <c r="HV435">
        <v>0.6926447</v>
      </c>
      <c r="HW435">
        <v>18.714960000000001</v>
      </c>
      <c r="HX435" s="1">
        <v>2.9437700000000001E-2</v>
      </c>
      <c r="HY435">
        <v>13.035349999999999</v>
      </c>
      <c r="HZ435">
        <v>0.6870077</v>
      </c>
      <c r="IA435">
        <v>18.22739</v>
      </c>
      <c r="IB435" s="1">
        <v>2.935244E-2</v>
      </c>
      <c r="IC435">
        <v>12.77369</v>
      </c>
      <c r="ID435">
        <v>0.68147829999999998</v>
      </c>
      <c r="IE435">
        <v>18.06964</v>
      </c>
      <c r="IF435" s="1">
        <v>2.9461000000000001E-2</v>
      </c>
      <c r="IG435">
        <v>12.60515</v>
      </c>
      <c r="IH435">
        <v>0.67884599999999995</v>
      </c>
      <c r="II435">
        <v>17.880140000000001</v>
      </c>
      <c r="IJ435" s="1">
        <v>2.957707E-2</v>
      </c>
      <c r="IK435">
        <v>12.4346</v>
      </c>
      <c r="IL435">
        <v>0.67541810000000002</v>
      </c>
      <c r="IM435">
        <v>17.921420000000001</v>
      </c>
      <c r="IN435" s="1">
        <v>2.9231429999999999E-2</v>
      </c>
      <c r="IO435" s="1">
        <v>12.128030000000001</v>
      </c>
      <c r="IP435">
        <v>0.67228730000000003</v>
      </c>
      <c r="IQ435">
        <v>17.592549999999999</v>
      </c>
      <c r="IR435" s="1">
        <v>2.8319509999999999E-2</v>
      </c>
      <c r="IS435" s="1">
        <v>11.60059</v>
      </c>
      <c r="IT435">
        <v>0.66877319999999996</v>
      </c>
      <c r="IU435">
        <v>17.289180000000002</v>
      </c>
      <c r="IV435" s="1">
        <v>2.6972280000000001E-2</v>
      </c>
      <c r="IW435" s="1">
        <v>10.90362</v>
      </c>
      <c r="IX435">
        <v>0.66499370000000002</v>
      </c>
      <c r="IY435">
        <v>17.080349999999999</v>
      </c>
      <c r="IZ435" s="1">
        <v>2.532676E-2</v>
      </c>
      <c r="JA435" s="1">
        <v>10.08164</v>
      </c>
      <c r="JB435">
        <v>0.66085859999999996</v>
      </c>
      <c r="JC435">
        <v>16.679310000000001</v>
      </c>
      <c r="JD435" s="1">
        <v>2.3530309999999999E-2</v>
      </c>
      <c r="JE435">
        <v>9.2035599999999995</v>
      </c>
      <c r="JF435">
        <v>0.65642429999999996</v>
      </c>
      <c r="JG435">
        <v>16.666399999999999</v>
      </c>
      <c r="JH435" s="1">
        <v>2.1720400000000001E-2</v>
      </c>
      <c r="JI435" s="1">
        <v>8.3319770000000002</v>
      </c>
      <c r="JJ435">
        <v>0.65155660000000004</v>
      </c>
      <c r="JK435">
        <v>16.676359999999999</v>
      </c>
      <c r="JL435" s="1">
        <v>2.0002240000000001E-2</v>
      </c>
      <c r="JM435" s="1">
        <v>7.5082060000000004</v>
      </c>
      <c r="JN435">
        <v>0.64635180000000003</v>
      </c>
      <c r="JO435">
        <v>16.675460000000001</v>
      </c>
      <c r="JP435" s="1">
        <v>1.834328E-2</v>
      </c>
      <c r="JQ435" s="1">
        <v>6.7255609999999999</v>
      </c>
      <c r="JR435">
        <v>0.64284540000000001</v>
      </c>
      <c r="JS435">
        <v>17.071750000000002</v>
      </c>
      <c r="JT435" s="1">
        <v>1.6745960000000001E-2</v>
      </c>
      <c r="JU435" s="1">
        <v>6.1309170000000002</v>
      </c>
      <c r="JV435">
        <v>0.63884629999999998</v>
      </c>
      <c r="JW435">
        <v>17.280090000000001</v>
      </c>
      <c r="JX435" s="1">
        <v>1.5240389999999999E-2</v>
      </c>
      <c r="JY435" s="1">
        <v>5.6148150000000001</v>
      </c>
      <c r="JZ435">
        <v>0.6346311</v>
      </c>
      <c r="KA435">
        <v>16.954470000000001</v>
      </c>
      <c r="KB435" s="1">
        <v>1.386389E-2</v>
      </c>
      <c r="KC435" s="1">
        <v>5.1410739999999997</v>
      </c>
      <c r="KD435">
        <v>0.63096920000000001</v>
      </c>
      <c r="KE435">
        <v>16.701540000000001</v>
      </c>
      <c r="KF435" s="1">
        <v>1.2645760000000001E-2</v>
      </c>
      <c r="KG435" s="1">
        <v>4.7184749999999998</v>
      </c>
      <c r="KH435">
        <v>0.62695999999999996</v>
      </c>
      <c r="KI435">
        <v>16.39189</v>
      </c>
      <c r="KJ435" s="1">
        <v>1.153699E-2</v>
      </c>
      <c r="KK435" s="1">
        <v>4.3340230000000002</v>
      </c>
      <c r="KL435">
        <v>0.62242010000000003</v>
      </c>
      <c r="KM435">
        <v>16.64058</v>
      </c>
      <c r="KN435" s="1">
        <v>1.054398E-2</v>
      </c>
      <c r="KO435" s="1">
        <v>3.9915080000000001</v>
      </c>
      <c r="KP435">
        <v>0.61725300000000005</v>
      </c>
      <c r="KQ435">
        <v>16.993279999999999</v>
      </c>
      <c r="KR435" s="1">
        <v>9.6404249999999993E-3</v>
      </c>
      <c r="KS435" s="1">
        <v>3.6829809999999998</v>
      </c>
      <c r="KT435">
        <v>0.61489039999999995</v>
      </c>
      <c r="KU435">
        <v>17.490179999999999</v>
      </c>
      <c r="KV435" s="1">
        <v>8.8397489999999992E-3</v>
      </c>
      <c r="KW435" s="1">
        <v>3.3939469999999998</v>
      </c>
      <c r="KX435">
        <v>0.61328190000000005</v>
      </c>
      <c r="KY435">
        <v>18.155200000000001</v>
      </c>
      <c r="KZ435" s="1">
        <v>8.1217359999999992E-3</v>
      </c>
      <c r="LA435" s="1">
        <v>3.1278739999999998</v>
      </c>
      <c r="LB435">
        <v>0.6118382</v>
      </c>
      <c r="LC435">
        <v>18.351849999999999</v>
      </c>
      <c r="LD435" s="1">
        <v>7.4332920000000002E-3</v>
      </c>
      <c r="LE435" s="1">
        <v>2.8721990000000002</v>
      </c>
      <c r="LF435">
        <v>0.61013479999999998</v>
      </c>
      <c r="LG435">
        <v>18.046980000000001</v>
      </c>
      <c r="LH435" s="1">
        <v>6.7798859999999997E-3</v>
      </c>
      <c r="LI435" s="1">
        <v>2.6289400000000001</v>
      </c>
      <c r="LJ435">
        <v>0.60833570000000003</v>
      </c>
      <c r="LK435">
        <v>17.74053</v>
      </c>
      <c r="LL435" s="1">
        <v>6.2064900000000003E-3</v>
      </c>
      <c r="LM435" s="1">
        <v>2.414755</v>
      </c>
      <c r="LN435">
        <v>0.60636230000000002</v>
      </c>
      <c r="LO435">
        <v>17.2742</v>
      </c>
      <c r="LP435" s="1">
        <v>5.6886460000000003E-3</v>
      </c>
      <c r="LQ435" s="1">
        <v>2.2220119999999999</v>
      </c>
      <c r="LR435">
        <v>0.60413930000000005</v>
      </c>
      <c r="LS435">
        <v>17.401250000000001</v>
      </c>
      <c r="LT435" s="1">
        <v>5.2079889999999997E-3</v>
      </c>
      <c r="LU435" s="1">
        <v>2.0434109999999999</v>
      </c>
      <c r="LV435">
        <v>0.60177510000000001</v>
      </c>
      <c r="LW435">
        <v>17.727820000000001</v>
      </c>
      <c r="LX435" s="1">
        <v>4.751323E-3</v>
      </c>
      <c r="LY435" s="1">
        <v>1.8734679999999999</v>
      </c>
      <c r="LZ435">
        <v>0.5992594</v>
      </c>
      <c r="MA435">
        <v>18.306760000000001</v>
      </c>
      <c r="MB435" s="1">
        <v>4.3040270000000002E-3</v>
      </c>
      <c r="MC435" s="1">
        <v>1.7064509999999999</v>
      </c>
      <c r="MD435">
        <v>0.59666529999999995</v>
      </c>
      <c r="ME435">
        <v>19.008559999999999</v>
      </c>
      <c r="MF435" s="1">
        <v>3.862749E-3</v>
      </c>
      <c r="MG435" s="1">
        <v>1.5406249999999999</v>
      </c>
      <c r="MH435">
        <v>0.59419880000000003</v>
      </c>
      <c r="MI435">
        <v>19.401630000000001</v>
      </c>
      <c r="MJ435" s="1">
        <v>3.43034E-3</v>
      </c>
      <c r="MK435" s="1">
        <v>1.3758429999999999</v>
      </c>
      <c r="ML435">
        <v>0.59155880000000005</v>
      </c>
      <c r="MM435">
        <v>19.339089999999999</v>
      </c>
      <c r="MN435" s="1">
        <v>3.01249E-3</v>
      </c>
      <c r="MO435" s="1">
        <v>1.215597</v>
      </c>
      <c r="MP435">
        <v>0.58868670000000001</v>
      </c>
      <c r="MQ435">
        <v>19.095569999999999</v>
      </c>
      <c r="MR435" s="1">
        <v>2.6050909999999999E-3</v>
      </c>
      <c r="MS435" s="1">
        <v>1.05844</v>
      </c>
      <c r="MT435">
        <v>0.58551719999999996</v>
      </c>
      <c r="MU435">
        <v>18.62265</v>
      </c>
      <c r="MV435" s="1">
        <v>2.21594E-3</v>
      </c>
      <c r="MW435" s="1">
        <v>0.90677790000000003</v>
      </c>
      <c r="MX435">
        <v>0.58218329999999996</v>
      </c>
      <c r="MY435">
        <v>18.50422</v>
      </c>
      <c r="MZ435" s="1">
        <v>1.864398E-3</v>
      </c>
      <c r="NA435" s="1">
        <v>0.76847399999999999</v>
      </c>
      <c r="NB435">
        <v>0.57854050000000001</v>
      </c>
      <c r="NC435">
        <v>18.276289999999999</v>
      </c>
      <c r="ND435" s="1">
        <v>1.5577869999999999E-3</v>
      </c>
      <c r="NE435" s="1">
        <v>0.64680729999999997</v>
      </c>
      <c r="NF435">
        <v>0.57490660000000005</v>
      </c>
      <c r="NG435">
        <v>18.694849999999999</v>
      </c>
      <c r="NH435" s="1">
        <v>1.2999280000000001E-3</v>
      </c>
      <c r="NI435" s="1">
        <v>0.54374889999999998</v>
      </c>
      <c r="NJ435">
        <v>0.57104710000000003</v>
      </c>
      <c r="NK435">
        <v>19.336860000000001</v>
      </c>
      <c r="NL435" s="1">
        <v>1.0935859999999999E-3</v>
      </c>
      <c r="NM435" s="1">
        <v>0.4605938</v>
      </c>
      <c r="NN435">
        <v>0.5675386</v>
      </c>
      <c r="NO435">
        <v>19.714459999999999</v>
      </c>
      <c r="NP435" s="1">
        <v>9.3474119999999996E-4</v>
      </c>
      <c r="NQ435" s="1">
        <v>0.3958817</v>
      </c>
      <c r="NR435">
        <v>0.56724459999999999</v>
      </c>
      <c r="NS435">
        <v>19.851579999999998</v>
      </c>
      <c r="NT435" s="1">
        <v>8.1532359999999995E-4</v>
      </c>
      <c r="NU435" s="1">
        <v>0.3449316</v>
      </c>
      <c r="NV435">
        <v>0.56681519999999996</v>
      </c>
      <c r="NW435">
        <v>19.813880000000001</v>
      </c>
      <c r="NX435" s="1">
        <v>7.2427220000000005E-4</v>
      </c>
      <c r="NY435" s="1">
        <v>0.30656640000000002</v>
      </c>
      <c r="NZ435">
        <v>0.5664226</v>
      </c>
      <c r="OA435">
        <v>19.576599999999999</v>
      </c>
      <c r="OB435" s="1">
        <v>6.5300120000000002E-4</v>
      </c>
      <c r="OC435" s="1">
        <v>0.27658440000000001</v>
      </c>
      <c r="OD435">
        <v>0.565944</v>
      </c>
      <c r="OE435">
        <v>19.60896</v>
      </c>
      <c r="OF435" s="1">
        <v>5.9455640000000002E-4</v>
      </c>
      <c r="OG435" s="1">
        <v>0.25207259999999998</v>
      </c>
      <c r="OH435">
        <v>0.56550319999999998</v>
      </c>
      <c r="OI435">
        <v>20.004049999999999</v>
      </c>
      <c r="OJ435" s="1">
        <v>5.4771690000000005E-4</v>
      </c>
      <c r="OK435" s="1">
        <v>0.23246130000000001</v>
      </c>
    </row>
    <row r="436" spans="1:401" x14ac:dyDescent="0.35">
      <c r="A436">
        <v>445</v>
      </c>
      <c r="B436" t="s">
        <v>4</v>
      </c>
      <c r="C436" t="s">
        <v>364</v>
      </c>
      <c r="D436" t="s">
        <v>443</v>
      </c>
      <c r="E436">
        <v>851.45569999999998</v>
      </c>
      <c r="F436">
        <v>0.36991030000000003</v>
      </c>
      <c r="G436">
        <v>17.73217</v>
      </c>
      <c r="H436">
        <v>0</v>
      </c>
      <c r="I436">
        <v>0</v>
      </c>
      <c r="J436">
        <v>0.37180950000000001</v>
      </c>
      <c r="K436">
        <v>18.365390000000001</v>
      </c>
      <c r="L436">
        <v>0</v>
      </c>
      <c r="M436">
        <v>0</v>
      </c>
      <c r="N436">
        <v>0.37369669999999999</v>
      </c>
      <c r="O436">
        <v>18.649529999999999</v>
      </c>
      <c r="P436">
        <v>0</v>
      </c>
      <c r="Q436">
        <v>0</v>
      </c>
      <c r="R436">
        <v>0.37555430000000001</v>
      </c>
      <c r="S436">
        <v>18.90438</v>
      </c>
      <c r="T436">
        <v>0</v>
      </c>
      <c r="U436">
        <v>0</v>
      </c>
      <c r="V436">
        <v>0.37732769999999999</v>
      </c>
      <c r="W436">
        <v>19.408329999999999</v>
      </c>
      <c r="X436">
        <v>0</v>
      </c>
      <c r="Y436">
        <v>0</v>
      </c>
      <c r="Z436">
        <v>0.37901879999999999</v>
      </c>
      <c r="AA436">
        <v>19.602360000000001</v>
      </c>
      <c r="AB436">
        <v>0</v>
      </c>
      <c r="AC436">
        <v>0</v>
      </c>
      <c r="AD436">
        <v>0.38065529999999997</v>
      </c>
      <c r="AE436">
        <v>19.443519999999999</v>
      </c>
      <c r="AF436">
        <v>0</v>
      </c>
      <c r="AG436">
        <v>0</v>
      </c>
      <c r="AH436">
        <v>0.38224570000000002</v>
      </c>
      <c r="AI436">
        <v>19.366119999999999</v>
      </c>
      <c r="AJ436">
        <v>0</v>
      </c>
      <c r="AK436">
        <v>0</v>
      </c>
      <c r="AL436">
        <v>0.3838454</v>
      </c>
      <c r="AM436">
        <v>19.17306</v>
      </c>
      <c r="AN436">
        <v>0</v>
      </c>
      <c r="AO436">
        <v>0</v>
      </c>
      <c r="AP436">
        <v>0.38534499999999999</v>
      </c>
      <c r="AQ436">
        <v>19.614930000000001</v>
      </c>
      <c r="AR436">
        <v>0</v>
      </c>
      <c r="AS436">
        <v>0</v>
      </c>
      <c r="AT436">
        <v>0.38679219999999997</v>
      </c>
      <c r="AU436">
        <v>20.034310000000001</v>
      </c>
      <c r="AV436">
        <v>0</v>
      </c>
      <c r="AW436">
        <v>0</v>
      </c>
      <c r="AX436">
        <v>0.38823340000000001</v>
      </c>
      <c r="AY436">
        <v>20.253440000000001</v>
      </c>
      <c r="AZ436">
        <v>0</v>
      </c>
      <c r="BA436">
        <v>0</v>
      </c>
      <c r="BB436">
        <v>0.38960299999999998</v>
      </c>
      <c r="BC436">
        <v>20.643129999999999</v>
      </c>
      <c r="BD436">
        <v>0</v>
      </c>
      <c r="BE436">
        <v>0</v>
      </c>
      <c r="BF436">
        <v>0.3909454</v>
      </c>
      <c r="BG436">
        <v>20.651070000000001</v>
      </c>
      <c r="BH436">
        <v>0</v>
      </c>
      <c r="BI436">
        <v>0</v>
      </c>
      <c r="BJ436">
        <v>0.39232869999999997</v>
      </c>
      <c r="BK436">
        <v>20.575279999999999</v>
      </c>
      <c r="BL436">
        <v>0</v>
      </c>
      <c r="BM436">
        <v>0</v>
      </c>
      <c r="BN436">
        <v>0.3936693</v>
      </c>
      <c r="BO436">
        <v>20.624140000000001</v>
      </c>
      <c r="BP436">
        <v>0</v>
      </c>
      <c r="BQ436">
        <v>0</v>
      </c>
      <c r="BR436">
        <v>0.3950032</v>
      </c>
      <c r="BS436">
        <v>20.51172</v>
      </c>
      <c r="BT436">
        <v>0</v>
      </c>
      <c r="BU436">
        <v>0</v>
      </c>
      <c r="BV436">
        <v>0.39625290000000002</v>
      </c>
      <c r="BW436">
        <v>20.630839999999999</v>
      </c>
      <c r="BX436">
        <v>0</v>
      </c>
      <c r="BY436">
        <v>0</v>
      </c>
      <c r="BZ436">
        <v>0.3975226</v>
      </c>
      <c r="CA436">
        <v>20.268630000000002</v>
      </c>
      <c r="CB436">
        <v>0</v>
      </c>
      <c r="CC436">
        <v>0</v>
      </c>
      <c r="CD436">
        <v>0.3988526</v>
      </c>
      <c r="CE436">
        <v>20.106300000000001</v>
      </c>
      <c r="CF436">
        <v>0</v>
      </c>
      <c r="CG436">
        <v>0</v>
      </c>
      <c r="CH436">
        <v>0.4001227</v>
      </c>
      <c r="CI436">
        <v>19.807390000000002</v>
      </c>
      <c r="CJ436">
        <v>0</v>
      </c>
      <c r="CK436">
        <v>0</v>
      </c>
      <c r="CL436">
        <v>0.40139370000000002</v>
      </c>
      <c r="CM436">
        <v>19.571429999999999</v>
      </c>
      <c r="CN436">
        <v>9.0308949999999999E-37</v>
      </c>
      <c r="CO436">
        <v>6.0007700000000001E-34</v>
      </c>
      <c r="CP436">
        <v>0.40264759999999999</v>
      </c>
      <c r="CQ436">
        <v>19.532389999999999</v>
      </c>
      <c r="CR436">
        <v>1.5818449999999999E-30</v>
      </c>
      <c r="CS436" s="1">
        <v>1.0481000000000001E-27</v>
      </c>
      <c r="CT436">
        <v>0.4037963</v>
      </c>
      <c r="CU436">
        <v>19.42718</v>
      </c>
      <c r="CV436" s="1">
        <v>7.4504650000000006E-24</v>
      </c>
      <c r="CW436" s="1">
        <v>4.9424129999999997E-21</v>
      </c>
      <c r="CX436">
        <v>0.4049838</v>
      </c>
      <c r="CY436">
        <v>19.184010000000001</v>
      </c>
      <c r="CZ436" s="1">
        <v>1.6056850000000001E-18</v>
      </c>
      <c r="DA436" s="1">
        <v>9.6226420000000001E-16</v>
      </c>
      <c r="DB436">
        <v>0.40605580000000002</v>
      </c>
      <c r="DC436">
        <v>19.459630000000001</v>
      </c>
      <c r="DD436" s="1">
        <v>1.232007E-14</v>
      </c>
      <c r="DE436" s="1">
        <v>6.4140599999999998E-12</v>
      </c>
      <c r="DF436">
        <v>0.40713640000000001</v>
      </c>
      <c r="DG436">
        <v>19.184629999999999</v>
      </c>
      <c r="DH436" s="1">
        <v>1.4080550000000001E-11</v>
      </c>
      <c r="DI436" s="1">
        <v>7.0745949999999996E-9</v>
      </c>
      <c r="DJ436">
        <v>0.40815780000000002</v>
      </c>
      <c r="DK436">
        <v>19.14096</v>
      </c>
      <c r="DL436" s="1">
        <v>4.5286130000000003E-9</v>
      </c>
      <c r="DM436" s="1">
        <v>2.261481E-6</v>
      </c>
      <c r="DN436">
        <v>0.40907759999999999</v>
      </c>
      <c r="DO436">
        <v>19.319929999999999</v>
      </c>
      <c r="DP436" s="1">
        <v>5.4983430000000003E-7</v>
      </c>
      <c r="DQ436" s="1">
        <v>2.7664900000000001E-4</v>
      </c>
      <c r="DR436">
        <v>0.41007369999999999</v>
      </c>
      <c r="DS436">
        <v>19.249169999999999</v>
      </c>
      <c r="DT436" s="1">
        <v>3.024986E-5</v>
      </c>
      <c r="DU436" s="1">
        <v>1.545414E-2</v>
      </c>
      <c r="DV436">
        <v>0.4107634</v>
      </c>
      <c r="DW436">
        <v>19.02984</v>
      </c>
      <c r="DX436" s="1">
        <v>8.5623570000000003E-4</v>
      </c>
      <c r="DY436" s="1">
        <v>0.4455614</v>
      </c>
      <c r="DZ436">
        <v>0.41149760000000002</v>
      </c>
      <c r="EA436">
        <v>18.867239999999999</v>
      </c>
      <c r="EB436" s="1">
        <v>1.364312E-2</v>
      </c>
      <c r="EC436" s="1">
        <v>7.2540620000000002</v>
      </c>
      <c r="ED436">
        <v>0.41217680000000001</v>
      </c>
      <c r="EE436">
        <v>18.878789999999999</v>
      </c>
      <c r="EF436" s="1">
        <v>0.131747</v>
      </c>
      <c r="EG436" s="1">
        <v>71.699010000000001</v>
      </c>
      <c r="EH436">
        <v>0.41293279999999999</v>
      </c>
      <c r="EI436">
        <v>19.602910000000001</v>
      </c>
      <c r="EJ436" s="1">
        <v>0.81930170000000002</v>
      </c>
      <c r="EK436">
        <v>456.89150000000001</v>
      </c>
      <c r="EL436">
        <v>0.41357539999999998</v>
      </c>
      <c r="EM436">
        <v>19.812799999999999</v>
      </c>
      <c r="EN436" s="1">
        <v>3.4529230000000002</v>
      </c>
      <c r="EO436">
        <v>1975.2</v>
      </c>
      <c r="EP436">
        <v>0.41431479999999998</v>
      </c>
      <c r="EQ436">
        <v>20.075189999999999</v>
      </c>
      <c r="ER436">
        <v>10.31983</v>
      </c>
      <c r="ES436">
        <v>6056.9049999999997</v>
      </c>
      <c r="ET436">
        <v>0.41495399999999999</v>
      </c>
      <c r="EU436">
        <v>20.734380000000002</v>
      </c>
      <c r="EV436">
        <v>22.725370000000002</v>
      </c>
      <c r="EW436">
        <v>13699.4</v>
      </c>
      <c r="EX436">
        <v>0.41558840000000002</v>
      </c>
      <c r="EY436">
        <v>20.887119999999999</v>
      </c>
      <c r="EZ436">
        <v>38.139989999999997</v>
      </c>
      <c r="FA436">
        <v>23626.06</v>
      </c>
      <c r="FB436">
        <v>0.4161994</v>
      </c>
      <c r="FC436">
        <v>20.65427</v>
      </c>
      <c r="FD436">
        <v>50.211750000000002</v>
      </c>
      <c r="FE436">
        <v>31986.959999999999</v>
      </c>
      <c r="FF436">
        <v>0.41685689999999997</v>
      </c>
      <c r="FG436">
        <v>20.651679999999999</v>
      </c>
      <c r="FH436">
        <v>53.225340000000003</v>
      </c>
      <c r="FI436">
        <v>34918.370000000003</v>
      </c>
      <c r="FJ436">
        <v>0.41740100000000002</v>
      </c>
      <c r="FK436">
        <v>20.569690000000001</v>
      </c>
      <c r="FL436">
        <v>46.702539999999999</v>
      </c>
      <c r="FM436">
        <v>31504.26</v>
      </c>
      <c r="FN436">
        <v>0.41792780000000002</v>
      </c>
      <c r="FO436">
        <v>21.007760000000001</v>
      </c>
      <c r="FP436">
        <v>34.621009999999998</v>
      </c>
      <c r="FQ436">
        <v>24049.16</v>
      </c>
      <c r="FR436">
        <v>0.41912149999999998</v>
      </c>
      <c r="FS436">
        <v>21.168199999999999</v>
      </c>
      <c r="FT436">
        <v>22.21856</v>
      </c>
      <c r="FU436">
        <v>15868.34</v>
      </c>
      <c r="FV436">
        <v>0.42255809999999999</v>
      </c>
      <c r="FW436">
        <v>21.143090000000001</v>
      </c>
      <c r="FX436">
        <v>12.57607</v>
      </c>
      <c r="FY436">
        <v>9200.92</v>
      </c>
      <c r="FZ436">
        <v>0.42673299999999997</v>
      </c>
      <c r="GA436">
        <v>21.40888</v>
      </c>
      <c r="GB436">
        <v>6.3925390000000002</v>
      </c>
      <c r="GC436">
        <v>4782.6549999999997</v>
      </c>
      <c r="GD436">
        <v>0.43149500000000002</v>
      </c>
      <c r="GE436">
        <v>21.328769999999999</v>
      </c>
      <c r="GF436">
        <v>2.9794339999999999</v>
      </c>
      <c r="GG436">
        <v>2273.2930000000001</v>
      </c>
      <c r="GH436">
        <v>0.43689679999999997</v>
      </c>
      <c r="GI436">
        <v>21.18779</v>
      </c>
      <c r="GJ436">
        <v>1.304095</v>
      </c>
      <c r="GK436">
        <v>1009.5839999999999</v>
      </c>
      <c r="GL436">
        <v>0.44301279999999998</v>
      </c>
      <c r="GM436">
        <v>21.119</v>
      </c>
      <c r="GN436">
        <v>0.55200959999999999</v>
      </c>
      <c r="GO436">
        <v>429.94380000000001</v>
      </c>
      <c r="GP436">
        <v>0.44951639999999998</v>
      </c>
      <c r="GQ436">
        <v>20.886939999999999</v>
      </c>
      <c r="GR436">
        <v>0.237562</v>
      </c>
      <c r="GS436">
        <v>183.23330000000001</v>
      </c>
      <c r="GT436">
        <v>0.45670620000000001</v>
      </c>
      <c r="GU436">
        <v>20.499510000000001</v>
      </c>
      <c r="GV436">
        <v>0.1125461</v>
      </c>
      <c r="GW436">
        <v>83.720979999999997</v>
      </c>
      <c r="GX436">
        <v>0.46429039999999999</v>
      </c>
      <c r="GY436">
        <v>20.375</v>
      </c>
      <c r="GZ436">
        <v>6.4287109999999995E-2</v>
      </c>
      <c r="HA436">
        <v>44.930770000000003</v>
      </c>
      <c r="HB436">
        <v>0.47255580000000003</v>
      </c>
      <c r="HC436">
        <v>20.032679999999999</v>
      </c>
      <c r="HD436">
        <v>4.5528770000000003E-2</v>
      </c>
      <c r="HE436">
        <v>29.92867</v>
      </c>
      <c r="HF436">
        <v>0.48165249999999998</v>
      </c>
      <c r="HG436">
        <v>19.796009999999999</v>
      </c>
      <c r="HH436">
        <v>3.7635740000000001E-2</v>
      </c>
      <c r="HI436">
        <v>23.73545</v>
      </c>
      <c r="HJ436">
        <v>0.49151</v>
      </c>
      <c r="HK436">
        <v>19.48066</v>
      </c>
      <c r="HL436" s="1">
        <v>3.3802760000000001E-2</v>
      </c>
      <c r="HM436">
        <v>20.7925</v>
      </c>
      <c r="HN436">
        <v>0.50257960000000002</v>
      </c>
      <c r="HO436">
        <v>19.389189999999999</v>
      </c>
      <c r="HP436" s="1">
        <v>3.1608400000000002E-2</v>
      </c>
      <c r="HQ436">
        <v>19.112939999999998</v>
      </c>
      <c r="HR436">
        <v>0.51484410000000003</v>
      </c>
      <c r="HS436">
        <v>19.21434</v>
      </c>
      <c r="HT436" s="1">
        <v>3.0282920000000001E-2</v>
      </c>
      <c r="HU436">
        <v>18.040089999999999</v>
      </c>
      <c r="HV436">
        <v>0.52825849999999996</v>
      </c>
      <c r="HW436">
        <v>18.7821</v>
      </c>
      <c r="HX436" s="1">
        <v>2.96084E-2</v>
      </c>
      <c r="HY436">
        <v>17.38101</v>
      </c>
      <c r="HZ436">
        <v>0.54337259999999998</v>
      </c>
      <c r="IA436">
        <v>18.371790000000001</v>
      </c>
      <c r="IB436">
        <v>2.9437419999999999E-2</v>
      </c>
      <c r="IC436">
        <v>17.027989999999999</v>
      </c>
      <c r="ID436">
        <v>0.56010850000000001</v>
      </c>
      <c r="IE436">
        <v>18.28838</v>
      </c>
      <c r="IF436" s="1">
        <v>2.9526799999999999E-2</v>
      </c>
      <c r="IG436">
        <v>16.84038</v>
      </c>
      <c r="IH436">
        <v>0.5764629</v>
      </c>
      <c r="II436">
        <v>18.117470000000001</v>
      </c>
      <c r="IJ436" s="1">
        <v>2.9646780000000001E-2</v>
      </c>
      <c r="IK436">
        <v>16.680029999999999</v>
      </c>
      <c r="IL436">
        <v>0.59150760000000002</v>
      </c>
      <c r="IM436">
        <v>18.119779999999999</v>
      </c>
      <c r="IN436" s="1">
        <v>2.939466E-2</v>
      </c>
      <c r="IO436" s="1">
        <v>16.387319999999999</v>
      </c>
      <c r="IP436">
        <v>0.60701660000000002</v>
      </c>
      <c r="IQ436">
        <v>17.7056</v>
      </c>
      <c r="IR436" s="1">
        <v>2.8581539999999999E-2</v>
      </c>
      <c r="IS436" s="1">
        <v>15.80813</v>
      </c>
      <c r="IT436">
        <v>0.62397670000000005</v>
      </c>
      <c r="IU436">
        <v>17.32377</v>
      </c>
      <c r="IV436" s="1">
        <v>2.7303899999999999E-2</v>
      </c>
      <c r="IW436" s="1">
        <v>14.97926</v>
      </c>
      <c r="IX436">
        <v>0.64483380000000001</v>
      </c>
      <c r="IY436">
        <v>17.11992</v>
      </c>
      <c r="IZ436" s="1">
        <v>2.570358E-2</v>
      </c>
      <c r="JA436" s="1">
        <v>13.96203</v>
      </c>
      <c r="JB436">
        <v>0.66978159999999998</v>
      </c>
      <c r="JC436">
        <v>16.794039999999999</v>
      </c>
      <c r="JD436" s="1">
        <v>2.3914910000000001E-2</v>
      </c>
      <c r="JE436" s="1">
        <v>12.83971</v>
      </c>
      <c r="JF436">
        <v>0.69946459999999999</v>
      </c>
      <c r="JG436">
        <v>16.85754</v>
      </c>
      <c r="JH436" s="1">
        <v>2.2088030000000002E-2</v>
      </c>
      <c r="JI436" s="1">
        <v>11.70045</v>
      </c>
      <c r="JJ436">
        <v>0.73542099999999999</v>
      </c>
      <c r="JK436">
        <v>16.906099999999999</v>
      </c>
      <c r="JL436" s="1">
        <v>2.0341450000000001E-2</v>
      </c>
      <c r="JM436" s="1">
        <v>10.60901</v>
      </c>
      <c r="JN436">
        <v>0.77899609999999997</v>
      </c>
      <c r="JO436">
        <v>16.869129999999998</v>
      </c>
      <c r="JP436" s="1">
        <v>1.865754E-2</v>
      </c>
      <c r="JQ436" s="1">
        <v>9.5698869999999996</v>
      </c>
      <c r="JR436">
        <v>0.78159009999999995</v>
      </c>
      <c r="JS436">
        <v>17.154699999999998</v>
      </c>
      <c r="JT436" s="1">
        <v>1.6987720000000001E-2</v>
      </c>
      <c r="JU436" s="1">
        <v>8.6351899999999997</v>
      </c>
      <c r="JV436">
        <v>0.77558059999999995</v>
      </c>
      <c r="JW436">
        <v>17.318490000000001</v>
      </c>
      <c r="JX436" s="1">
        <v>1.54676E-2</v>
      </c>
      <c r="JY436" s="1">
        <v>7.8129540000000004</v>
      </c>
      <c r="JZ436">
        <v>0.76918909999999996</v>
      </c>
      <c r="KA436">
        <v>16.97259</v>
      </c>
      <c r="KB436" s="1">
        <v>1.4069E-2</v>
      </c>
      <c r="KC436" s="1">
        <v>7.0571440000000001</v>
      </c>
      <c r="KD436">
        <v>0.76327429999999996</v>
      </c>
      <c r="KE436">
        <v>16.708950000000002</v>
      </c>
      <c r="KF436" s="1">
        <v>1.2829790000000001E-2</v>
      </c>
      <c r="KG436" s="1">
        <v>6.3833799999999998</v>
      </c>
      <c r="KH436">
        <v>0.75707380000000002</v>
      </c>
      <c r="KI436">
        <v>16.450579999999999</v>
      </c>
      <c r="KJ436" s="1">
        <v>1.170273E-2</v>
      </c>
      <c r="KK436" s="1">
        <v>5.7799149999999999</v>
      </c>
      <c r="KL436">
        <v>0.75025059999999999</v>
      </c>
      <c r="KM436">
        <v>16.74859</v>
      </c>
      <c r="KN436" s="1">
        <v>1.069206E-2</v>
      </c>
      <c r="KO436" s="1">
        <v>5.2437120000000004</v>
      </c>
      <c r="KP436">
        <v>0.74263159999999995</v>
      </c>
      <c r="KQ436">
        <v>17.135729999999999</v>
      </c>
      <c r="KR436" s="1">
        <v>9.7751079999999994E-3</v>
      </c>
      <c r="KS436" s="1">
        <v>4.764678</v>
      </c>
      <c r="KT436">
        <v>0.73771629999999999</v>
      </c>
      <c r="KU436">
        <v>17.594740000000002</v>
      </c>
      <c r="KV436" s="1">
        <v>8.9600040000000006E-3</v>
      </c>
      <c r="KW436" s="1">
        <v>4.3328800000000003</v>
      </c>
      <c r="KX436">
        <v>0.73534140000000003</v>
      </c>
      <c r="KY436">
        <v>18.202780000000001</v>
      </c>
      <c r="KZ436" s="1">
        <v>8.2353300000000008E-3</v>
      </c>
      <c r="LA436" s="1">
        <v>3.9334910000000001</v>
      </c>
      <c r="LB436">
        <v>0.7327477</v>
      </c>
      <c r="LC436">
        <v>18.36307</v>
      </c>
      <c r="LD436" s="1">
        <v>7.5418459999999996E-3</v>
      </c>
      <c r="LE436" s="1">
        <v>3.5533489999999999</v>
      </c>
      <c r="LF436">
        <v>0.72957559999999999</v>
      </c>
      <c r="LG436">
        <v>18.052109999999999</v>
      </c>
      <c r="LH436" s="1">
        <v>6.8781320000000003E-3</v>
      </c>
      <c r="LI436" s="1">
        <v>3.1958730000000002</v>
      </c>
      <c r="LJ436">
        <v>0.72650749999999997</v>
      </c>
      <c r="LK436">
        <v>17.7544</v>
      </c>
      <c r="LL436" s="1">
        <v>6.2928419999999999E-3</v>
      </c>
      <c r="LM436" s="1">
        <v>2.8796580000000001</v>
      </c>
      <c r="LN436">
        <v>0.72321500000000005</v>
      </c>
      <c r="LO436">
        <v>17.362079999999999</v>
      </c>
      <c r="LP436" s="1">
        <v>5.7668240000000003E-3</v>
      </c>
      <c r="LQ436" s="1">
        <v>2.6004459999999998</v>
      </c>
      <c r="LR436">
        <v>0.71967840000000005</v>
      </c>
      <c r="LS436">
        <v>17.51172</v>
      </c>
      <c r="LT436" s="1">
        <v>5.2809090000000003E-3</v>
      </c>
      <c r="LU436" s="1">
        <v>2.3463180000000001</v>
      </c>
      <c r="LV436">
        <v>0.71596230000000005</v>
      </c>
      <c r="LW436">
        <v>17.818439999999999</v>
      </c>
      <c r="LX436" s="1">
        <v>4.8210950000000001E-3</v>
      </c>
      <c r="LY436" s="1">
        <v>2.108803</v>
      </c>
      <c r="LZ436">
        <v>0.7119605</v>
      </c>
      <c r="MA436">
        <v>18.350570000000001</v>
      </c>
      <c r="MB436" s="1">
        <v>4.3718400000000001E-3</v>
      </c>
      <c r="MC436" s="1">
        <v>1.881543</v>
      </c>
      <c r="MD436">
        <v>0.70785379999999998</v>
      </c>
      <c r="ME436">
        <v>19.011769999999999</v>
      </c>
      <c r="MF436" s="1">
        <v>3.9303489999999996E-3</v>
      </c>
      <c r="MG436" s="1">
        <v>1.6630640000000001</v>
      </c>
      <c r="MH436">
        <v>0.70383209999999996</v>
      </c>
      <c r="MI436">
        <v>19.358029999999999</v>
      </c>
      <c r="MJ436" s="1">
        <v>3.494689E-3</v>
      </c>
      <c r="MK436" s="1">
        <v>1.4521539999999999</v>
      </c>
      <c r="ML436">
        <v>0.6996251</v>
      </c>
      <c r="MM436">
        <v>19.305969999999999</v>
      </c>
      <c r="MN436" s="1">
        <v>3.0741610000000002E-3</v>
      </c>
      <c r="MO436" s="1">
        <v>1.253633</v>
      </c>
      <c r="MP436">
        <v>0.69515450000000001</v>
      </c>
      <c r="MQ436">
        <v>19.107890000000001</v>
      </c>
      <c r="MR436" s="1">
        <v>2.664647E-3</v>
      </c>
      <c r="MS436" s="1">
        <v>1.0662860000000001</v>
      </c>
      <c r="MT436">
        <v>0.6902933</v>
      </c>
      <c r="MU436">
        <v>18.692830000000001</v>
      </c>
      <c r="MV436" s="1">
        <v>2.2708329999999999E-3</v>
      </c>
      <c r="MW436" s="1">
        <v>0.89090630000000004</v>
      </c>
      <c r="MX436">
        <v>0.6852163</v>
      </c>
      <c r="MY436">
        <v>18.566880000000001</v>
      </c>
      <c r="MZ436" s="1">
        <v>1.9128039999999999E-3</v>
      </c>
      <c r="NA436" s="1">
        <v>0.73493900000000001</v>
      </c>
      <c r="NB436">
        <v>0.67979210000000001</v>
      </c>
      <c r="NC436">
        <v>18.310079999999999</v>
      </c>
      <c r="ND436" s="1">
        <v>1.599116E-3</v>
      </c>
      <c r="NE436" s="1">
        <v>0.60126849999999998</v>
      </c>
      <c r="NF436">
        <v>0.67379489999999997</v>
      </c>
      <c r="NG436">
        <v>18.703489999999999</v>
      </c>
      <c r="NH436" s="1">
        <v>1.3337240000000001E-3</v>
      </c>
      <c r="NI436" s="1">
        <v>0.49050369999999999</v>
      </c>
      <c r="NJ436">
        <v>0.66783190000000003</v>
      </c>
      <c r="NK436">
        <v>19.31447</v>
      </c>
      <c r="NL436" s="1">
        <v>1.119894E-3</v>
      </c>
      <c r="NM436" s="1">
        <v>0.40316489999999999</v>
      </c>
      <c r="NN436">
        <v>0.6628714</v>
      </c>
      <c r="NO436">
        <v>19.641279999999998</v>
      </c>
      <c r="NP436" s="1">
        <v>9.5429909999999996E-4</v>
      </c>
      <c r="NQ436" s="1">
        <v>0.33941559999999998</v>
      </c>
      <c r="NR436">
        <v>0.66242590000000001</v>
      </c>
      <c r="NS436">
        <v>19.74607</v>
      </c>
      <c r="NT436" s="1">
        <v>8.3007589999999998E-4</v>
      </c>
      <c r="NU436" s="1">
        <v>0.2947533</v>
      </c>
      <c r="NV436">
        <v>0.66044069999999999</v>
      </c>
      <c r="NW436">
        <v>19.739550000000001</v>
      </c>
      <c r="NX436" s="1">
        <v>7.3570459999999999E-4</v>
      </c>
      <c r="NY436" s="1">
        <v>0.26168629999999998</v>
      </c>
      <c r="NZ436">
        <v>0.65847469999999997</v>
      </c>
      <c r="OA436">
        <v>19.55387</v>
      </c>
      <c r="OB436" s="1">
        <v>6.6214370000000004E-4</v>
      </c>
      <c r="OC436" s="1">
        <v>0.2359725</v>
      </c>
      <c r="OD436">
        <v>0.65640799999999999</v>
      </c>
      <c r="OE436">
        <v>19.608470000000001</v>
      </c>
      <c r="OF436" s="1">
        <v>6.0199959999999997E-4</v>
      </c>
      <c r="OG436" s="1">
        <v>0.21502399999999999</v>
      </c>
      <c r="OH436">
        <v>0.65419329999999998</v>
      </c>
      <c r="OI436">
        <v>19.975110000000001</v>
      </c>
      <c r="OJ436" s="1">
        <v>5.5376890000000004E-4</v>
      </c>
      <c r="OK436" s="1">
        <v>0.19826869999999999</v>
      </c>
    </row>
    <row r="437" spans="1:401" x14ac:dyDescent="0.35">
      <c r="A437">
        <v>446</v>
      </c>
      <c r="B437" t="s">
        <v>4</v>
      </c>
      <c r="C437" t="s">
        <v>364</v>
      </c>
      <c r="D437" t="s">
        <v>444</v>
      </c>
      <c r="E437">
        <v>856.52149999999995</v>
      </c>
      <c r="F437">
        <v>0.31836370000000003</v>
      </c>
      <c r="G437">
        <v>17.745509999999999</v>
      </c>
      <c r="H437">
        <v>0</v>
      </c>
      <c r="I437">
        <v>0</v>
      </c>
      <c r="J437">
        <v>0.31795590000000001</v>
      </c>
      <c r="K437">
        <v>18.4495</v>
      </c>
      <c r="L437">
        <v>0</v>
      </c>
      <c r="M437">
        <v>0</v>
      </c>
      <c r="N437">
        <v>0.31759080000000001</v>
      </c>
      <c r="O437">
        <v>18.812049999999999</v>
      </c>
      <c r="P437">
        <v>0</v>
      </c>
      <c r="Q437">
        <v>0</v>
      </c>
      <c r="R437">
        <v>0.31726490000000002</v>
      </c>
      <c r="S437">
        <v>19.048929999999999</v>
      </c>
      <c r="T437">
        <v>0</v>
      </c>
      <c r="U437">
        <v>0</v>
      </c>
      <c r="V437">
        <v>0.3169208</v>
      </c>
      <c r="W437">
        <v>19.493539999999999</v>
      </c>
      <c r="X437">
        <v>0</v>
      </c>
      <c r="Y437">
        <v>0</v>
      </c>
      <c r="Z437">
        <v>0.3165347</v>
      </c>
      <c r="AA437">
        <v>19.630410000000001</v>
      </c>
      <c r="AB437">
        <v>0</v>
      </c>
      <c r="AC437">
        <v>0</v>
      </c>
      <c r="AD437">
        <v>0.31613570000000002</v>
      </c>
      <c r="AE437">
        <v>19.39911</v>
      </c>
      <c r="AF437">
        <v>0</v>
      </c>
      <c r="AG437">
        <v>0</v>
      </c>
      <c r="AH437">
        <v>0.31574940000000001</v>
      </c>
      <c r="AI437">
        <v>19.302790000000002</v>
      </c>
      <c r="AJ437">
        <v>0</v>
      </c>
      <c r="AK437">
        <v>0</v>
      </c>
      <c r="AL437">
        <v>0.3153454</v>
      </c>
      <c r="AM437">
        <v>19.166329999999999</v>
      </c>
      <c r="AN437">
        <v>0</v>
      </c>
      <c r="AO437">
        <v>0</v>
      </c>
      <c r="AP437">
        <v>0.31489279999999997</v>
      </c>
      <c r="AQ437">
        <v>19.698219999999999</v>
      </c>
      <c r="AR437">
        <v>0</v>
      </c>
      <c r="AS437">
        <v>0</v>
      </c>
      <c r="AT437">
        <v>0.3144438</v>
      </c>
      <c r="AU437">
        <v>20.223500000000001</v>
      </c>
      <c r="AV437">
        <v>0</v>
      </c>
      <c r="AW437">
        <v>0</v>
      </c>
      <c r="AX437">
        <v>0.31398969999999998</v>
      </c>
      <c r="AY437">
        <v>20.453189999999999</v>
      </c>
      <c r="AZ437">
        <v>0</v>
      </c>
      <c r="BA437">
        <v>0</v>
      </c>
      <c r="BB437">
        <v>0.3134729</v>
      </c>
      <c r="BC437">
        <v>20.774989999999999</v>
      </c>
      <c r="BD437">
        <v>0</v>
      </c>
      <c r="BE437">
        <v>0</v>
      </c>
      <c r="BF437">
        <v>0.3129653</v>
      </c>
      <c r="BG437">
        <v>20.689430000000002</v>
      </c>
      <c r="BH437">
        <v>0</v>
      </c>
      <c r="BI437">
        <v>0</v>
      </c>
      <c r="BJ437">
        <v>0.31243490000000002</v>
      </c>
      <c r="BK437">
        <v>20.51361</v>
      </c>
      <c r="BL437">
        <v>0</v>
      </c>
      <c r="BM437">
        <v>0</v>
      </c>
      <c r="BN437">
        <v>0.31188329999999997</v>
      </c>
      <c r="BO437">
        <v>20.551549999999999</v>
      </c>
      <c r="BP437">
        <v>0</v>
      </c>
      <c r="BQ437">
        <v>0</v>
      </c>
      <c r="BR437">
        <v>0.31132369999999998</v>
      </c>
      <c r="BS437">
        <v>20.51052</v>
      </c>
      <c r="BT437">
        <v>0</v>
      </c>
      <c r="BU437">
        <v>0</v>
      </c>
      <c r="BV437">
        <v>0.310751</v>
      </c>
      <c r="BW437">
        <v>20.73188</v>
      </c>
      <c r="BX437">
        <v>0</v>
      </c>
      <c r="BY437">
        <v>0</v>
      </c>
      <c r="BZ437">
        <v>0.31016690000000002</v>
      </c>
      <c r="CA437">
        <v>20.446660000000001</v>
      </c>
      <c r="CB437">
        <v>0</v>
      </c>
      <c r="CC437">
        <v>0</v>
      </c>
      <c r="CD437">
        <v>0.30959019999999998</v>
      </c>
      <c r="CE437">
        <v>20.261759999999999</v>
      </c>
      <c r="CF437">
        <v>0</v>
      </c>
      <c r="CG437">
        <v>0</v>
      </c>
      <c r="CH437">
        <v>0.30897520000000001</v>
      </c>
      <c r="CI437">
        <v>19.89359</v>
      </c>
      <c r="CJ437">
        <v>0</v>
      </c>
      <c r="CK437">
        <v>0</v>
      </c>
      <c r="CL437">
        <v>0.30834699999999998</v>
      </c>
      <c r="CM437">
        <v>19.570250000000001</v>
      </c>
      <c r="CN437">
        <v>2.1415779999999999E-37</v>
      </c>
      <c r="CO437">
        <v>1.5642449999999999E-34</v>
      </c>
      <c r="CP437">
        <v>0.30772969999999999</v>
      </c>
      <c r="CQ437">
        <v>19.484310000000001</v>
      </c>
      <c r="CR437">
        <v>4.9331649999999998E-31</v>
      </c>
      <c r="CS437">
        <v>3.6018979999999998E-28</v>
      </c>
      <c r="CT437">
        <v>0.3070755</v>
      </c>
      <c r="CU437">
        <v>19.399629999999998</v>
      </c>
      <c r="CV437" s="1">
        <v>1.9712899999999999E-24</v>
      </c>
      <c r="CW437" s="1">
        <v>1.444645E-21</v>
      </c>
      <c r="CX437">
        <v>0.30645800000000001</v>
      </c>
      <c r="CY437">
        <v>19.202870000000001</v>
      </c>
      <c r="CZ437" s="1">
        <v>4.7374540000000003E-19</v>
      </c>
      <c r="DA437" s="1">
        <v>3.4785800000000001E-16</v>
      </c>
      <c r="DB437">
        <v>0.30583640000000001</v>
      </c>
      <c r="DC437">
        <v>19.552320000000002</v>
      </c>
      <c r="DD437" s="1">
        <v>4.2638859999999999E-15</v>
      </c>
      <c r="DE437" s="1">
        <v>2.7474379999999999E-12</v>
      </c>
      <c r="DF437">
        <v>0.30519049999999998</v>
      </c>
      <c r="DG437">
        <v>19.33107</v>
      </c>
      <c r="DH437" s="1">
        <v>5.6669939999999998E-12</v>
      </c>
      <c r="DI437" s="1">
        <v>3.4497249999999999E-9</v>
      </c>
      <c r="DJ437">
        <v>0.30457509999999999</v>
      </c>
      <c r="DK437">
        <v>19.257370000000002</v>
      </c>
      <c r="DL437" s="1">
        <v>2.0352029999999999E-9</v>
      </c>
      <c r="DM437" s="1">
        <v>1.2188779999999999E-6</v>
      </c>
      <c r="DN437">
        <v>0.30394880000000002</v>
      </c>
      <c r="DO437">
        <v>19.392040000000001</v>
      </c>
      <c r="DP437" s="1">
        <v>2.709848E-7</v>
      </c>
      <c r="DQ437" s="1">
        <v>1.6242470000000001E-4</v>
      </c>
      <c r="DR437">
        <v>0.30342619999999998</v>
      </c>
      <c r="DS437">
        <v>19.27553</v>
      </c>
      <c r="DT437" s="1">
        <v>1.6165639999999999E-5</v>
      </c>
      <c r="DU437" s="1">
        <v>9.7880759999999997E-3</v>
      </c>
      <c r="DV437">
        <v>0.30288350000000003</v>
      </c>
      <c r="DW437">
        <v>18.993819999999999</v>
      </c>
      <c r="DX437" s="1">
        <v>4.9286920000000001E-4</v>
      </c>
      <c r="DY437" s="1">
        <v>0.30253049999999998</v>
      </c>
      <c r="DZ437">
        <v>0.302315</v>
      </c>
      <c r="EA437">
        <v>18.818210000000001</v>
      </c>
      <c r="EB437" s="1">
        <v>8.4159639999999997E-3</v>
      </c>
      <c r="EC437" s="1">
        <v>5.2569889999999999</v>
      </c>
      <c r="ED437">
        <v>0.30170089999999999</v>
      </c>
      <c r="EE437">
        <v>18.87753</v>
      </c>
      <c r="EF437" s="1">
        <v>8.6766880000000005E-2</v>
      </c>
      <c r="EG437">
        <v>55.266210000000001</v>
      </c>
      <c r="EH437">
        <v>0.30125180000000001</v>
      </c>
      <c r="EI437">
        <v>19.722770000000001</v>
      </c>
      <c r="EJ437" s="1">
        <v>0.57453659999999995</v>
      </c>
      <c r="EK437">
        <v>373.5428</v>
      </c>
      <c r="EL437">
        <v>0.30078060000000001</v>
      </c>
      <c r="EM437">
        <v>20.0288</v>
      </c>
      <c r="EN437" s="1">
        <v>2.5726740000000001</v>
      </c>
      <c r="EO437">
        <v>1709.12</v>
      </c>
      <c r="EP437">
        <v>0.30029800000000001</v>
      </c>
      <c r="EQ437">
        <v>20.263780000000001</v>
      </c>
      <c r="ER437">
        <v>8.1542829999999995</v>
      </c>
      <c r="ES437">
        <v>5536.6440000000002</v>
      </c>
      <c r="ET437">
        <v>0.299738</v>
      </c>
      <c r="EU437">
        <v>20.854489999999998</v>
      </c>
      <c r="EV437">
        <v>19.015740000000001</v>
      </c>
      <c r="EW437">
        <v>13207.49</v>
      </c>
      <c r="EX437">
        <v>0.2991818</v>
      </c>
      <c r="EY437">
        <v>20.925180000000001</v>
      </c>
      <c r="EZ437">
        <v>33.769010000000002</v>
      </c>
      <c r="FA437">
        <v>23995.24</v>
      </c>
      <c r="FB437">
        <v>0.29858780000000001</v>
      </c>
      <c r="FC437">
        <v>20.591850000000001</v>
      </c>
      <c r="FD437">
        <v>47.011659999999999</v>
      </c>
      <c r="FE437">
        <v>34184.379999999997</v>
      </c>
      <c r="FF437">
        <v>0.29796820000000002</v>
      </c>
      <c r="FG437">
        <v>20.566389999999998</v>
      </c>
      <c r="FH437">
        <v>52.712440000000001</v>
      </c>
      <c r="FI437">
        <v>39223.199999999997</v>
      </c>
      <c r="FJ437">
        <v>0.29733189999999998</v>
      </c>
      <c r="FK437">
        <v>20.56917</v>
      </c>
      <c r="FL437">
        <v>48.780299999999997</v>
      </c>
      <c r="FM437">
        <v>37102.730000000003</v>
      </c>
      <c r="FN437">
        <v>0.29662529999999998</v>
      </c>
      <c r="FO437">
        <v>21.15324</v>
      </c>
      <c r="FP437">
        <v>38.150959999999998</v>
      </c>
      <c r="FQ437">
        <v>29675.8</v>
      </c>
      <c r="FR437">
        <v>0.2963325</v>
      </c>
      <c r="FS437">
        <v>21.43402</v>
      </c>
      <c r="FT437">
        <v>25.78745</v>
      </c>
      <c r="FU437">
        <v>20457.47</v>
      </c>
      <c r="FV437">
        <v>0.29679919999999999</v>
      </c>
      <c r="FW437">
        <v>21.40025</v>
      </c>
      <c r="FX437">
        <v>15.34362</v>
      </c>
      <c r="FY437">
        <v>12373.81</v>
      </c>
      <c r="FZ437">
        <v>0.29740939999999999</v>
      </c>
      <c r="GA437">
        <v>21.574870000000001</v>
      </c>
      <c r="GB437">
        <v>8.1739840000000008</v>
      </c>
      <c r="GC437">
        <v>6690.8879999999999</v>
      </c>
      <c r="GD437">
        <v>0.29811330000000003</v>
      </c>
      <c r="GE437">
        <v>21.37321</v>
      </c>
      <c r="GF437">
        <v>3.9732620000000001</v>
      </c>
      <c r="GG437">
        <v>3294.4380000000001</v>
      </c>
      <c r="GH437">
        <v>0.2988944</v>
      </c>
      <c r="GI437">
        <v>21.134920000000001</v>
      </c>
      <c r="GJ437">
        <v>1.7992360000000001</v>
      </c>
      <c r="GK437">
        <v>1506.0119999999999</v>
      </c>
      <c r="GL437">
        <v>0.29979929999999999</v>
      </c>
      <c r="GM437">
        <v>21.07048</v>
      </c>
      <c r="GN437">
        <v>0.77769429999999995</v>
      </c>
      <c r="GO437">
        <v>653.46280000000002</v>
      </c>
      <c r="GP437">
        <v>0.30060680000000001</v>
      </c>
      <c r="GQ437">
        <v>20.94389</v>
      </c>
      <c r="GR437">
        <v>0.33333849999999998</v>
      </c>
      <c r="GS437">
        <v>278.5523</v>
      </c>
      <c r="GT437">
        <v>0.30155979999999999</v>
      </c>
      <c r="GU437">
        <v>20.665379999999999</v>
      </c>
      <c r="GV437">
        <v>0.15085460000000001</v>
      </c>
      <c r="GW437">
        <v>123.5817</v>
      </c>
      <c r="GX437">
        <v>0.3026296</v>
      </c>
      <c r="GY437">
        <v>20.627279999999999</v>
      </c>
      <c r="GZ437">
        <v>7.8867699999999999E-2</v>
      </c>
      <c r="HA437">
        <v>62.42727</v>
      </c>
      <c r="HB437">
        <v>0.30374119999999999</v>
      </c>
      <c r="HC437">
        <v>20.29372</v>
      </c>
      <c r="HD437">
        <v>5.1120730000000003E-2</v>
      </c>
      <c r="HE437">
        <v>38.92503</v>
      </c>
      <c r="HF437">
        <v>0.30491839999999998</v>
      </c>
      <c r="HG437">
        <v>19.97542</v>
      </c>
      <c r="HH437">
        <v>3.9966300000000003E-2</v>
      </c>
      <c r="HI437">
        <v>29.57752</v>
      </c>
      <c r="HJ437">
        <v>0.30618069999999997</v>
      </c>
      <c r="HK437">
        <v>19.552669999999999</v>
      </c>
      <c r="HL437" s="1">
        <v>3.4958120000000002E-2</v>
      </c>
      <c r="HM437">
        <v>25.431460000000001</v>
      </c>
      <c r="HN437">
        <v>0.3075176</v>
      </c>
      <c r="HO437">
        <v>19.390160000000002</v>
      </c>
      <c r="HP437" s="1">
        <v>3.2304699999999999E-2</v>
      </c>
      <c r="HQ437">
        <v>23.242660000000001</v>
      </c>
      <c r="HR437">
        <v>0.30893229999999999</v>
      </c>
      <c r="HS437">
        <v>19.21649</v>
      </c>
      <c r="HT437" s="1">
        <v>3.0728330000000002E-2</v>
      </c>
      <c r="HU437">
        <v>21.909939999999999</v>
      </c>
      <c r="HV437">
        <v>0.31040879999999998</v>
      </c>
      <c r="HW437">
        <v>18.830120000000001</v>
      </c>
      <c r="HX437" s="1">
        <v>2.9864910000000001E-2</v>
      </c>
      <c r="HY437">
        <v>21.10737</v>
      </c>
      <c r="HZ437">
        <v>0.312025</v>
      </c>
      <c r="IA437">
        <v>18.489820000000002</v>
      </c>
      <c r="IB437" s="1">
        <v>2.9553289999999999E-2</v>
      </c>
      <c r="IC437">
        <v>20.70383</v>
      </c>
      <c r="ID437">
        <v>0.3137375</v>
      </c>
      <c r="IE437">
        <v>18.478190000000001</v>
      </c>
      <c r="IF437" s="1">
        <v>2.957108E-2</v>
      </c>
      <c r="IG437">
        <v>20.545159999999999</v>
      </c>
      <c r="IH437">
        <v>0.3159476</v>
      </c>
      <c r="II437">
        <v>18.33559</v>
      </c>
      <c r="IJ437" s="1">
        <v>2.9699739999999999E-2</v>
      </c>
      <c r="IK437">
        <v>20.446249999999999</v>
      </c>
      <c r="IL437">
        <v>0.31770720000000002</v>
      </c>
      <c r="IM437">
        <v>18.31052</v>
      </c>
      <c r="IN437" s="1">
        <v>2.9574219999999998E-2</v>
      </c>
      <c r="IO437">
        <v>20.234179999999999</v>
      </c>
      <c r="IP437">
        <v>0.31948100000000001</v>
      </c>
      <c r="IQ437">
        <v>17.82123</v>
      </c>
      <c r="IR437" s="1">
        <v>2.8926480000000001E-2</v>
      </c>
      <c r="IS437" s="1">
        <v>19.694040000000001</v>
      </c>
      <c r="IT437">
        <v>0.32125959999999998</v>
      </c>
      <c r="IU437">
        <v>17.36544</v>
      </c>
      <c r="IV437" s="1">
        <v>2.7784650000000001E-2</v>
      </c>
      <c r="IW437">
        <v>18.828990000000001</v>
      </c>
      <c r="IX437">
        <v>0.32344889999999998</v>
      </c>
      <c r="IY437">
        <v>17.149640000000002</v>
      </c>
      <c r="IZ437" s="1">
        <v>2.6284709999999999E-2</v>
      </c>
      <c r="JA437" s="1">
        <v>17.71191</v>
      </c>
      <c r="JB437">
        <v>0.3258817</v>
      </c>
      <c r="JC437">
        <v>16.88327</v>
      </c>
      <c r="JD437" s="1">
        <v>2.4542379999999999E-2</v>
      </c>
      <c r="JE437" s="1">
        <v>16.434640000000002</v>
      </c>
      <c r="JF437">
        <v>0.32864159999999998</v>
      </c>
      <c r="JG437">
        <v>17.040510000000001</v>
      </c>
      <c r="JH437" s="1">
        <v>2.271954E-2</v>
      </c>
      <c r="JI437" s="1">
        <v>15.10698</v>
      </c>
      <c r="JJ437">
        <v>0.33171289999999998</v>
      </c>
      <c r="JK437">
        <v>17.123390000000001</v>
      </c>
      <c r="JL437" s="1">
        <v>2.0945149999999999E-2</v>
      </c>
      <c r="JM437" s="1">
        <v>13.8146</v>
      </c>
      <c r="JN437">
        <v>0.33512789999999998</v>
      </c>
      <c r="JO437">
        <v>17.070170000000001</v>
      </c>
      <c r="JP437" s="1">
        <v>1.923656E-2</v>
      </c>
      <c r="JQ437" s="1">
        <v>12.580579999999999</v>
      </c>
      <c r="JR437">
        <v>0.3389238</v>
      </c>
      <c r="JS437">
        <v>17.301290000000002</v>
      </c>
      <c r="JT437" s="1">
        <v>1.7510109999999999E-2</v>
      </c>
      <c r="JU437" s="1">
        <v>11.35331</v>
      </c>
      <c r="JV437">
        <v>0.34270800000000001</v>
      </c>
      <c r="JW437">
        <v>17.396170000000001</v>
      </c>
      <c r="JX437" s="1">
        <v>1.594369E-2</v>
      </c>
      <c r="JY437" s="1">
        <v>10.241020000000001</v>
      </c>
      <c r="JZ437">
        <v>0.34685640000000001</v>
      </c>
      <c r="KA437">
        <v>17.024930000000001</v>
      </c>
      <c r="KB437" s="1">
        <v>1.44951E-2</v>
      </c>
      <c r="KC437" s="1">
        <v>9.2176179999999999</v>
      </c>
      <c r="KD437">
        <v>0.3515414</v>
      </c>
      <c r="KE437">
        <v>16.741070000000001</v>
      </c>
      <c r="KF437" s="1">
        <v>1.3201849999999999E-2</v>
      </c>
      <c r="KG437" s="1">
        <v>8.3007559999999998</v>
      </c>
      <c r="KH437">
        <v>0.35617140000000003</v>
      </c>
      <c r="KI437">
        <v>16.539819999999999</v>
      </c>
      <c r="KJ437" s="1">
        <v>1.203136E-2</v>
      </c>
      <c r="KK437" s="1">
        <v>7.4832890000000001</v>
      </c>
      <c r="KL437">
        <v>0.36084240000000001</v>
      </c>
      <c r="KM437">
        <v>16.9102</v>
      </c>
      <c r="KN437" s="1">
        <v>1.097892E-2</v>
      </c>
      <c r="KO437" s="1">
        <v>6.7569670000000004</v>
      </c>
      <c r="KP437">
        <v>0.3656046</v>
      </c>
      <c r="KQ437">
        <v>17.34084</v>
      </c>
      <c r="KR437" s="1">
        <v>1.002921E-2</v>
      </c>
      <c r="KS437" s="1">
        <v>6.1100300000000001</v>
      </c>
      <c r="KT437">
        <v>0.37059039999999999</v>
      </c>
      <c r="KU437">
        <v>17.776209999999999</v>
      </c>
      <c r="KV437" s="1">
        <v>9.181491E-3</v>
      </c>
      <c r="KW437" s="1">
        <v>5.5318059999999996</v>
      </c>
      <c r="KX437">
        <v>0.3780115</v>
      </c>
      <c r="KY437">
        <v>18.291070000000001</v>
      </c>
      <c r="KZ437" s="1">
        <v>8.4332260000000003E-3</v>
      </c>
      <c r="LA437" s="1">
        <v>4.9860699999999998</v>
      </c>
      <c r="LB437">
        <v>0.38669629999999999</v>
      </c>
      <c r="LC437">
        <v>18.382989999999999</v>
      </c>
      <c r="LD437" s="1">
        <v>7.7242530000000004E-3</v>
      </c>
      <c r="LE437" s="1">
        <v>4.4773480000000001</v>
      </c>
      <c r="LF437">
        <v>0.39583380000000001</v>
      </c>
      <c r="LG437">
        <v>18.0656</v>
      </c>
      <c r="LH437" s="1">
        <v>7.0433910000000004E-3</v>
      </c>
      <c r="LI437" s="1">
        <v>4.000712</v>
      </c>
      <c r="LJ437">
        <v>0.4057077</v>
      </c>
      <c r="LK437">
        <v>17.77242</v>
      </c>
      <c r="LL437" s="1">
        <v>6.4347440000000001E-3</v>
      </c>
      <c r="LM437" s="1">
        <v>3.5750670000000002</v>
      </c>
      <c r="LN437">
        <v>0.41593770000000002</v>
      </c>
      <c r="LO437">
        <v>17.45824</v>
      </c>
      <c r="LP437" s="1">
        <v>5.8916109999999997E-3</v>
      </c>
      <c r="LQ437" s="1">
        <v>3.2014930000000001</v>
      </c>
      <c r="LR437">
        <v>0.42695569999999999</v>
      </c>
      <c r="LS437">
        <v>17.657139999999998</v>
      </c>
      <c r="LT437" s="1">
        <v>5.3937630000000002E-3</v>
      </c>
      <c r="LU437" s="1">
        <v>2.8639320000000001</v>
      </c>
      <c r="LV437">
        <v>0.4393032</v>
      </c>
      <c r="LW437">
        <v>17.968060000000001</v>
      </c>
      <c r="LX437" s="1">
        <v>4.9256300000000003E-3</v>
      </c>
      <c r="LY437" s="1">
        <v>2.5503659999999999</v>
      </c>
      <c r="LZ437">
        <v>0.45295400000000002</v>
      </c>
      <c r="MA437">
        <v>18.450500000000002</v>
      </c>
      <c r="MB437" s="1">
        <v>4.4701289999999998E-3</v>
      </c>
      <c r="MC437" s="1">
        <v>2.2528549999999998</v>
      </c>
      <c r="MD437">
        <v>0.46809089999999998</v>
      </c>
      <c r="ME437">
        <v>19.048010000000001</v>
      </c>
      <c r="MF437" s="1">
        <v>4.0239100000000003E-3</v>
      </c>
      <c r="MG437" s="1">
        <v>1.969338</v>
      </c>
      <c r="MH437">
        <v>0.48478969999999999</v>
      </c>
      <c r="MI437">
        <v>19.34196</v>
      </c>
      <c r="MJ437" s="1">
        <v>3.5814309999999999E-3</v>
      </c>
      <c r="MK437" s="1">
        <v>1.697899</v>
      </c>
      <c r="ML437">
        <v>0.50311459999999997</v>
      </c>
      <c r="MM437">
        <v>19.29383</v>
      </c>
      <c r="MN437" s="1">
        <v>3.154095E-3</v>
      </c>
      <c r="MO437" s="1">
        <v>1.444663</v>
      </c>
      <c r="MP437">
        <v>0.52305409999999997</v>
      </c>
      <c r="MQ437">
        <v>19.132439999999999</v>
      </c>
      <c r="MR437" s="1">
        <v>2.7382909999999999E-3</v>
      </c>
      <c r="MS437" s="1">
        <v>1.2087319999999999</v>
      </c>
      <c r="MT437">
        <v>0.54505650000000005</v>
      </c>
      <c r="MU437">
        <v>18.795249999999999</v>
      </c>
      <c r="MV437" s="1">
        <v>2.336379E-3</v>
      </c>
      <c r="MW437" s="1">
        <v>0.9903556</v>
      </c>
      <c r="MX437">
        <v>0.5694631</v>
      </c>
      <c r="MY437">
        <v>18.678100000000001</v>
      </c>
      <c r="MZ437" s="1">
        <v>1.968521E-3</v>
      </c>
      <c r="NA437" s="1">
        <v>0.79740520000000004</v>
      </c>
      <c r="NB437">
        <v>0.59615019999999996</v>
      </c>
      <c r="NC437">
        <v>18.395150000000001</v>
      </c>
      <c r="ND437" s="1">
        <v>1.64492E-3</v>
      </c>
      <c r="NE437" s="1">
        <v>0.63339250000000002</v>
      </c>
      <c r="NF437">
        <v>0.62544160000000004</v>
      </c>
      <c r="NG437">
        <v>18.761659999999999</v>
      </c>
      <c r="NH437" s="1">
        <v>1.369543E-3</v>
      </c>
      <c r="NI437" s="1">
        <v>0.4979982</v>
      </c>
      <c r="NJ437">
        <v>0.65541769999999999</v>
      </c>
      <c r="NK437">
        <v>19.33108</v>
      </c>
      <c r="NL437" s="1">
        <v>1.1466919999999999E-3</v>
      </c>
      <c r="NM437" s="1">
        <v>0.39138990000000001</v>
      </c>
      <c r="NN437">
        <v>0.6722283</v>
      </c>
      <c r="NO437">
        <v>19.61055</v>
      </c>
      <c r="NP437" s="1">
        <v>9.7127230000000001E-4</v>
      </c>
      <c r="NQ437" s="1">
        <v>0.31180740000000001</v>
      </c>
      <c r="NR437">
        <v>0.67298939999999996</v>
      </c>
      <c r="NS437">
        <v>19.66226</v>
      </c>
      <c r="NT437" s="1">
        <v>8.4252359999999996E-4</v>
      </c>
      <c r="NU437" s="1">
        <v>0.26949879999999998</v>
      </c>
      <c r="NV437">
        <v>0.67113199999999995</v>
      </c>
      <c r="NW437">
        <v>19.677199999999999</v>
      </c>
      <c r="NX437" s="1">
        <v>7.4526569999999997E-4</v>
      </c>
      <c r="NY437" s="1">
        <v>0.2388382</v>
      </c>
      <c r="NZ437">
        <v>0.66920749999999996</v>
      </c>
      <c r="OA437">
        <v>19.5336</v>
      </c>
      <c r="OB437" s="1">
        <v>6.6970219999999995E-4</v>
      </c>
      <c r="OC437" s="1">
        <v>0.21509919999999999</v>
      </c>
      <c r="OD437">
        <v>0.66721390000000003</v>
      </c>
      <c r="OE437">
        <v>19.612079999999999</v>
      </c>
      <c r="OF437" s="1">
        <v>6.0821089999999996E-4</v>
      </c>
      <c r="OG437" s="1">
        <v>0.19584940000000001</v>
      </c>
      <c r="OH437">
        <v>0.66503299999999999</v>
      </c>
      <c r="OI437">
        <v>19.955490000000001</v>
      </c>
      <c r="OJ437" s="1">
        <v>5.5884909999999997E-4</v>
      </c>
      <c r="OK437" s="1">
        <v>0.18043690000000001</v>
      </c>
    </row>
    <row r="438" spans="1:401" x14ac:dyDescent="0.35">
      <c r="A438">
        <v>447</v>
      </c>
      <c r="B438" t="s">
        <v>4</v>
      </c>
      <c r="C438" t="s">
        <v>364</v>
      </c>
      <c r="D438" t="s">
        <v>445</v>
      </c>
      <c r="E438">
        <v>859.37750000000005</v>
      </c>
      <c r="F438">
        <v>0.31352160000000001</v>
      </c>
      <c r="G438">
        <v>17.75348</v>
      </c>
      <c r="H438">
        <v>0</v>
      </c>
      <c r="I438">
        <v>0</v>
      </c>
      <c r="J438">
        <v>0.31258809999999998</v>
      </c>
      <c r="K438">
        <v>18.518989999999999</v>
      </c>
      <c r="L438">
        <v>0</v>
      </c>
      <c r="M438">
        <v>0</v>
      </c>
      <c r="N438">
        <v>0.31170209999999998</v>
      </c>
      <c r="O438">
        <v>18.975190000000001</v>
      </c>
      <c r="P438">
        <v>0</v>
      </c>
      <c r="Q438">
        <v>0</v>
      </c>
      <c r="R438">
        <v>0.31085079999999998</v>
      </c>
      <c r="S438">
        <v>19.210809999999999</v>
      </c>
      <c r="T438">
        <v>0</v>
      </c>
      <c r="U438">
        <v>0</v>
      </c>
      <c r="V438">
        <v>0.31002439999999998</v>
      </c>
      <c r="W438">
        <v>19.59507</v>
      </c>
      <c r="X438">
        <v>0</v>
      </c>
      <c r="Y438">
        <v>0</v>
      </c>
      <c r="Z438">
        <v>0.30919560000000001</v>
      </c>
      <c r="AA438">
        <v>19.679939999999998</v>
      </c>
      <c r="AB438">
        <v>0</v>
      </c>
      <c r="AC438">
        <v>0</v>
      </c>
      <c r="AD438">
        <v>0.30834080000000003</v>
      </c>
      <c r="AE438">
        <v>19.3751</v>
      </c>
      <c r="AF438">
        <v>0</v>
      </c>
      <c r="AG438">
        <v>0</v>
      </c>
      <c r="AH438">
        <v>0.307504</v>
      </c>
      <c r="AI438">
        <v>19.243400000000001</v>
      </c>
      <c r="AJ438">
        <v>0</v>
      </c>
      <c r="AK438">
        <v>0</v>
      </c>
      <c r="AL438">
        <v>0.30665759999999997</v>
      </c>
      <c r="AM438">
        <v>19.15043</v>
      </c>
      <c r="AN438">
        <v>0</v>
      </c>
      <c r="AO438">
        <v>0</v>
      </c>
      <c r="AP438">
        <v>0.30580069999999998</v>
      </c>
      <c r="AQ438">
        <v>19.757760000000001</v>
      </c>
      <c r="AR438">
        <v>0</v>
      </c>
      <c r="AS438">
        <v>0</v>
      </c>
      <c r="AT438">
        <v>0.30496459999999997</v>
      </c>
      <c r="AU438">
        <v>20.394349999999999</v>
      </c>
      <c r="AV438">
        <v>0</v>
      </c>
      <c r="AW438">
        <v>0</v>
      </c>
      <c r="AX438">
        <v>0.304095</v>
      </c>
      <c r="AY438">
        <v>20.657150000000001</v>
      </c>
      <c r="AZ438">
        <v>0</v>
      </c>
      <c r="BA438">
        <v>0</v>
      </c>
      <c r="BB438">
        <v>0.30319859999999998</v>
      </c>
      <c r="BC438">
        <v>20.920010000000001</v>
      </c>
      <c r="BD438">
        <v>0</v>
      </c>
      <c r="BE438">
        <v>0</v>
      </c>
      <c r="BF438">
        <v>0.3022898</v>
      </c>
      <c r="BG438">
        <v>20.756440000000001</v>
      </c>
      <c r="BH438">
        <v>0</v>
      </c>
      <c r="BI438">
        <v>0</v>
      </c>
      <c r="BJ438">
        <v>0.30139630000000001</v>
      </c>
      <c r="BK438">
        <v>20.476700000000001</v>
      </c>
      <c r="BL438">
        <v>0</v>
      </c>
      <c r="BM438">
        <v>0</v>
      </c>
      <c r="BN438">
        <v>0.30046590000000001</v>
      </c>
      <c r="BO438">
        <v>20.481829999999999</v>
      </c>
      <c r="BP438">
        <v>0</v>
      </c>
      <c r="BQ438">
        <v>0</v>
      </c>
      <c r="BR438">
        <v>0.29953160000000001</v>
      </c>
      <c r="BS438">
        <v>20.500979999999998</v>
      </c>
      <c r="BT438">
        <v>0</v>
      </c>
      <c r="BU438">
        <v>0</v>
      </c>
      <c r="BV438">
        <v>0.2985989</v>
      </c>
      <c r="BW438">
        <v>20.807590000000001</v>
      </c>
      <c r="BX438">
        <v>0</v>
      </c>
      <c r="BY438">
        <v>0</v>
      </c>
      <c r="BZ438">
        <v>0.29765609999999998</v>
      </c>
      <c r="CA438">
        <v>20.618279999999999</v>
      </c>
      <c r="CB438">
        <v>0</v>
      </c>
      <c r="CC438">
        <v>0</v>
      </c>
      <c r="CD438">
        <v>0.29673579999999999</v>
      </c>
      <c r="CE438">
        <v>20.423580000000001</v>
      </c>
      <c r="CF438">
        <v>0</v>
      </c>
      <c r="CG438">
        <v>0</v>
      </c>
      <c r="CH438">
        <v>0.2957708</v>
      </c>
      <c r="CI438">
        <v>20.00084</v>
      </c>
      <c r="CJ438">
        <v>0</v>
      </c>
      <c r="CK438">
        <v>0</v>
      </c>
      <c r="CL438">
        <v>0.29480790000000001</v>
      </c>
      <c r="CM438">
        <v>19.589500000000001</v>
      </c>
      <c r="CN438">
        <v>4.4830939999999998E-38</v>
      </c>
      <c r="CO438">
        <v>4.1265259999999999E-35</v>
      </c>
      <c r="CP438">
        <v>0.29386909999999999</v>
      </c>
      <c r="CQ438">
        <v>19.44971</v>
      </c>
      <c r="CR438">
        <v>1.561422E-31</v>
      </c>
      <c r="CS438">
        <v>1.269252E-28</v>
      </c>
      <c r="CT438">
        <v>0.292902</v>
      </c>
      <c r="CU438">
        <v>19.375579999999999</v>
      </c>
      <c r="CV438" s="1">
        <v>4.5562480000000005E-25</v>
      </c>
      <c r="CW438" s="1">
        <v>4.212508E-22</v>
      </c>
      <c r="CX438">
        <v>0.29196860000000002</v>
      </c>
      <c r="CY438">
        <v>19.21808</v>
      </c>
      <c r="CZ438" s="1">
        <v>1.6624070000000001E-19</v>
      </c>
      <c r="DA438" s="1">
        <v>1.2862159999999999E-16</v>
      </c>
      <c r="DB438">
        <v>0.29103810000000002</v>
      </c>
      <c r="DC438">
        <v>19.615919999999999</v>
      </c>
      <c r="DD438" s="1">
        <v>1.7682140000000001E-15</v>
      </c>
      <c r="DE438" s="1">
        <v>1.221965E-12</v>
      </c>
      <c r="DF438">
        <v>0.29012199999999999</v>
      </c>
      <c r="DG438">
        <v>19.469110000000001</v>
      </c>
      <c r="DH438" s="1">
        <v>2.600751E-12</v>
      </c>
      <c r="DI438" s="1">
        <v>1.7523870000000001E-9</v>
      </c>
      <c r="DJ438">
        <v>0.28923710000000002</v>
      </c>
      <c r="DK438">
        <v>19.369219999999999</v>
      </c>
      <c r="DL438" s="1">
        <v>1.0156700000000001E-9</v>
      </c>
      <c r="DM438" s="1">
        <v>6.8754660000000004E-7</v>
      </c>
      <c r="DN438">
        <v>0.28833449999999999</v>
      </c>
      <c r="DO438">
        <v>19.458929999999999</v>
      </c>
      <c r="DP438" s="1">
        <v>1.4572480000000001E-7</v>
      </c>
      <c r="DQ438" s="1">
        <v>1.00438E-4</v>
      </c>
      <c r="DR438">
        <v>0.28756559999999998</v>
      </c>
      <c r="DS438">
        <v>19.315799999999999</v>
      </c>
      <c r="DT438" s="1">
        <v>9.3045310000000002E-6</v>
      </c>
      <c r="DU438" s="1">
        <v>6.5761600000000002E-3</v>
      </c>
      <c r="DV438">
        <v>0.28682220000000003</v>
      </c>
      <c r="DW438">
        <v>18.977399999999999</v>
      </c>
      <c r="DX438" s="1">
        <v>3.0238980000000002E-4</v>
      </c>
      <c r="DY438" s="1">
        <v>0.2195734</v>
      </c>
      <c r="DZ438">
        <v>0.28604469999999999</v>
      </c>
      <c r="EA438">
        <v>18.780799999999999</v>
      </c>
      <c r="EB438" s="1">
        <v>5.4856200000000001E-3</v>
      </c>
      <c r="EC438" s="1">
        <v>4.1034449999999998</v>
      </c>
      <c r="ED438">
        <v>0.28523090000000001</v>
      </c>
      <c r="EE438">
        <v>18.857980000000001</v>
      </c>
      <c r="EF438" s="1">
        <v>5.9924749999999999E-2</v>
      </c>
      <c r="EG438" s="1">
        <v>46.222099999999998</v>
      </c>
      <c r="EH438">
        <v>0.28442650000000003</v>
      </c>
      <c r="EI438">
        <v>19.789840000000002</v>
      </c>
      <c r="EJ438" s="1">
        <v>0.41951440000000001</v>
      </c>
      <c r="EK438">
        <v>333.83800000000002</v>
      </c>
      <c r="EL438">
        <v>0.28359299999999998</v>
      </c>
      <c r="EM438">
        <v>20.21208</v>
      </c>
      <c r="EN438">
        <v>1.9823539999999999</v>
      </c>
      <c r="EO438">
        <v>1627.2840000000001</v>
      </c>
      <c r="EP438">
        <v>0.28276109999999999</v>
      </c>
      <c r="EQ438">
        <v>20.426680000000001</v>
      </c>
      <c r="ER438" s="1">
        <v>6.6185400000000003</v>
      </c>
      <c r="ES438">
        <v>5599.2359999999999</v>
      </c>
      <c r="ET438">
        <v>0.28188730000000001</v>
      </c>
      <c r="EU438">
        <v>20.953800000000001</v>
      </c>
      <c r="EV438">
        <v>16.230989999999998</v>
      </c>
      <c r="EW438">
        <v>14144.28</v>
      </c>
      <c r="EX438">
        <v>0.28097719999999998</v>
      </c>
      <c r="EY438">
        <v>20.980399999999999</v>
      </c>
      <c r="EZ438">
        <v>30.265070000000001</v>
      </c>
      <c r="FA438">
        <v>27138</v>
      </c>
      <c r="FB438">
        <v>0.2800475</v>
      </c>
      <c r="FC438">
        <v>20.557980000000001</v>
      </c>
      <c r="FD438">
        <v>44.174419999999998</v>
      </c>
      <c r="FE438">
        <v>40713.199999999997</v>
      </c>
      <c r="FF438">
        <v>0.27909820000000002</v>
      </c>
      <c r="FG438">
        <v>20.493110000000001</v>
      </c>
      <c r="FH438">
        <v>51.849060000000001</v>
      </c>
      <c r="FI438">
        <v>49042.27</v>
      </c>
      <c r="FJ438">
        <v>0.27810370000000001</v>
      </c>
      <c r="FK438">
        <v>20.546579999999999</v>
      </c>
      <c r="FL438">
        <v>50.048349999999999</v>
      </c>
      <c r="FM438">
        <v>48445.87</v>
      </c>
      <c r="FN438">
        <v>0.2770669</v>
      </c>
      <c r="FO438">
        <v>21.24437</v>
      </c>
      <c r="FP438">
        <v>40.81288</v>
      </c>
      <c r="FQ438">
        <v>40450.269999999997</v>
      </c>
      <c r="FR438">
        <v>0.27644390000000002</v>
      </c>
      <c r="FS438">
        <v>21.64245</v>
      </c>
      <c r="FT438">
        <v>28.658909999999999</v>
      </c>
      <c r="FU438">
        <v>28944.61</v>
      </c>
      <c r="FV438">
        <v>0.27624900000000002</v>
      </c>
      <c r="FW438">
        <v>21.618690000000001</v>
      </c>
      <c r="FX438">
        <v>17.659140000000001</v>
      </c>
      <c r="FY438">
        <v>18113.86</v>
      </c>
      <c r="FZ438">
        <v>0.27598660000000003</v>
      </c>
      <c r="GA438">
        <v>21.721409999999999</v>
      </c>
      <c r="GB438">
        <v>9.7072289999999999</v>
      </c>
      <c r="GC438">
        <v>10095.459999999999</v>
      </c>
      <c r="GD438">
        <v>0.27570240000000001</v>
      </c>
      <c r="GE438">
        <v>21.43122</v>
      </c>
      <c r="GF438">
        <v>4.8471390000000003</v>
      </c>
      <c r="GG438">
        <v>5099.5069999999996</v>
      </c>
      <c r="GH438">
        <v>0.27540130000000002</v>
      </c>
      <c r="GI438">
        <v>21.10202</v>
      </c>
      <c r="GJ438">
        <v>2.240882</v>
      </c>
      <c r="GK438">
        <v>2377.2979999999998</v>
      </c>
      <c r="GL438">
        <v>0.27555780000000002</v>
      </c>
      <c r="GM438">
        <v>21.020810000000001</v>
      </c>
      <c r="GN438">
        <v>0.98065899999999995</v>
      </c>
      <c r="GO438">
        <v>1044.3689999999999</v>
      </c>
      <c r="GP438">
        <v>0.27632259999999997</v>
      </c>
      <c r="GQ438">
        <v>20.99616</v>
      </c>
      <c r="GR438">
        <v>0.41963060000000002</v>
      </c>
      <c r="GS438">
        <v>442.42219999999998</v>
      </c>
      <c r="GT438">
        <v>0.27722150000000001</v>
      </c>
      <c r="GU438">
        <v>20.804459999999999</v>
      </c>
      <c r="GV438">
        <v>0.18492790000000001</v>
      </c>
      <c r="GW438">
        <v>190.8056</v>
      </c>
      <c r="GX438">
        <v>0.27827760000000001</v>
      </c>
      <c r="GY438">
        <v>20.854199999999999</v>
      </c>
      <c r="GZ438">
        <v>9.169853E-2</v>
      </c>
      <c r="HA438">
        <v>91.540899999999993</v>
      </c>
      <c r="HB438">
        <v>0.27931650000000002</v>
      </c>
      <c r="HC438">
        <v>20.534050000000001</v>
      </c>
      <c r="HD438">
        <v>5.590328E-2</v>
      </c>
      <c r="HE438">
        <v>53.727170000000001</v>
      </c>
      <c r="HF438">
        <v>0.28046130000000002</v>
      </c>
      <c r="HG438">
        <v>20.17062</v>
      </c>
      <c r="HH438">
        <v>4.1884600000000001E-2</v>
      </c>
      <c r="HI438">
        <v>39.063040000000001</v>
      </c>
      <c r="HJ438">
        <v>0.28166170000000001</v>
      </c>
      <c r="HK438">
        <v>19.65241</v>
      </c>
      <c r="HL438">
        <v>3.5882940000000002E-2</v>
      </c>
      <c r="HM438">
        <v>32.790619999999997</v>
      </c>
      <c r="HN438">
        <v>0.28295870000000001</v>
      </c>
      <c r="HO438">
        <v>19.41958</v>
      </c>
      <c r="HP438" s="1">
        <v>3.2863749999999997E-2</v>
      </c>
      <c r="HQ438">
        <v>29.569980000000001</v>
      </c>
      <c r="HR438">
        <v>0.28429510000000002</v>
      </c>
      <c r="HS438">
        <v>19.243230000000001</v>
      </c>
      <c r="HT438" s="1">
        <v>3.1103240000000001E-2</v>
      </c>
      <c r="HU438">
        <v>27.590769999999999</v>
      </c>
      <c r="HV438">
        <v>0.28575610000000001</v>
      </c>
      <c r="HW438">
        <v>18.89715</v>
      </c>
      <c r="HX438" s="1">
        <v>3.0105159999999999E-2</v>
      </c>
      <c r="HY438">
        <v>26.314900000000002</v>
      </c>
      <c r="HZ438">
        <v>0.28727469999999999</v>
      </c>
      <c r="IA438">
        <v>18.60249</v>
      </c>
      <c r="IB438" s="1">
        <v>2.9682010000000002E-2</v>
      </c>
      <c r="IC438">
        <v>25.55011</v>
      </c>
      <c r="ID438">
        <v>0.28890559999999998</v>
      </c>
      <c r="IE438">
        <v>18.638750000000002</v>
      </c>
      <c r="IF438" s="1">
        <v>2.9636679999999999E-2</v>
      </c>
      <c r="IG438">
        <v>25.120509999999999</v>
      </c>
      <c r="IH438">
        <v>0.29090100000000002</v>
      </c>
      <c r="II438">
        <v>18.519970000000001</v>
      </c>
      <c r="IJ438" s="1">
        <v>2.9752529999999999E-2</v>
      </c>
      <c r="IK438">
        <v>24.832080000000001</v>
      </c>
      <c r="IL438">
        <v>0.29257729999999998</v>
      </c>
      <c r="IM438">
        <v>18.483450000000001</v>
      </c>
      <c r="IN438" s="1">
        <v>2.9706550000000002E-2</v>
      </c>
      <c r="IO438">
        <v>24.482939999999999</v>
      </c>
      <c r="IP438">
        <v>0.29425010000000001</v>
      </c>
      <c r="IQ438">
        <v>17.952760000000001</v>
      </c>
      <c r="IR438" s="1">
        <v>2.9180350000000001E-2</v>
      </c>
      <c r="IS438">
        <v>23.784690000000001</v>
      </c>
      <c r="IT438">
        <v>0.2959349</v>
      </c>
      <c r="IU438">
        <v>17.43205</v>
      </c>
      <c r="IV438" s="1">
        <v>2.814846E-2</v>
      </c>
      <c r="IW438" s="1">
        <v>22.696480000000001</v>
      </c>
      <c r="IX438">
        <v>0.29805369999999998</v>
      </c>
      <c r="IY438">
        <v>17.197310000000002</v>
      </c>
      <c r="IZ438" s="1">
        <v>2.6733799999999999E-2</v>
      </c>
      <c r="JA438" s="1">
        <v>21.27732</v>
      </c>
      <c r="JB438">
        <v>0.30036960000000001</v>
      </c>
      <c r="JC438">
        <v>16.967369999999999</v>
      </c>
      <c r="JD438" s="1">
        <v>2.5036300000000001E-2</v>
      </c>
      <c r="JE438" s="1">
        <v>19.64274</v>
      </c>
      <c r="JF438">
        <v>0.30296519999999999</v>
      </c>
      <c r="JG438">
        <v>17.182960000000001</v>
      </c>
      <c r="JH438" s="1">
        <v>2.3224020000000001E-2</v>
      </c>
      <c r="JI438" s="1">
        <v>17.92896</v>
      </c>
      <c r="JJ438">
        <v>0.3058806</v>
      </c>
      <c r="JK438">
        <v>17.298349999999999</v>
      </c>
      <c r="JL438" s="1">
        <v>2.1431950000000002E-2</v>
      </c>
      <c r="JM438" s="1">
        <v>16.24549</v>
      </c>
      <c r="JN438">
        <v>0.30914839999999999</v>
      </c>
      <c r="JO438">
        <v>17.23743</v>
      </c>
      <c r="JP438" s="1">
        <v>1.9704949999999999E-2</v>
      </c>
      <c r="JQ438" s="1">
        <v>14.642250000000001</v>
      </c>
      <c r="JR438">
        <v>0.31271379999999999</v>
      </c>
      <c r="JS438">
        <v>17.43552</v>
      </c>
      <c r="JT438" s="1">
        <v>1.797087E-2</v>
      </c>
      <c r="JU438" s="1">
        <v>13.07957</v>
      </c>
      <c r="JV438">
        <v>0.31634079999999998</v>
      </c>
      <c r="JW438">
        <v>17.501570000000001</v>
      </c>
      <c r="JX438" s="1">
        <v>1.6365560000000001E-2</v>
      </c>
      <c r="JY438" s="1">
        <v>11.64977</v>
      </c>
      <c r="JZ438">
        <v>0.32032699999999997</v>
      </c>
      <c r="KA438">
        <v>17.116330000000001</v>
      </c>
      <c r="KB438" s="1">
        <v>1.4881119999999999E-2</v>
      </c>
      <c r="KC438" s="1">
        <v>10.338559999999999</v>
      </c>
      <c r="KD438">
        <v>0.32476270000000002</v>
      </c>
      <c r="KE438">
        <v>16.814679999999999</v>
      </c>
      <c r="KF438" s="1">
        <v>1.354358E-2</v>
      </c>
      <c r="KG438" s="1">
        <v>9.1606039999999993</v>
      </c>
      <c r="KH438">
        <v>0.3292117</v>
      </c>
      <c r="KI438">
        <v>16.63044</v>
      </c>
      <c r="KJ438" s="1">
        <v>1.233654E-2</v>
      </c>
      <c r="KK438" s="1">
        <v>8.1208460000000002</v>
      </c>
      <c r="KL438">
        <v>0.33358579999999999</v>
      </c>
      <c r="KM438">
        <v>17.03546</v>
      </c>
      <c r="KN438" s="1">
        <v>1.124841E-2</v>
      </c>
      <c r="KO438" s="1">
        <v>7.2002829999999998</v>
      </c>
      <c r="KP438">
        <v>0.338142</v>
      </c>
      <c r="KQ438">
        <v>17.497219999999999</v>
      </c>
      <c r="KR438" s="1">
        <v>1.027136E-2</v>
      </c>
      <c r="KS438" s="1">
        <v>6.3856970000000004</v>
      </c>
      <c r="KT438">
        <v>0.34268660000000001</v>
      </c>
      <c r="KU438">
        <v>17.912790000000001</v>
      </c>
      <c r="KV438" s="1">
        <v>9.3907539999999994E-3</v>
      </c>
      <c r="KW438" s="1">
        <v>5.6715450000000001</v>
      </c>
      <c r="KX438">
        <v>0.3505431</v>
      </c>
      <c r="KY438">
        <v>18.293199999999999</v>
      </c>
      <c r="KZ438" s="1">
        <v>8.6050350000000005E-3</v>
      </c>
      <c r="LA438" s="1">
        <v>5.1303239999999999</v>
      </c>
      <c r="LB438">
        <v>0.35945500000000002</v>
      </c>
      <c r="LC438">
        <v>18.379290000000001</v>
      </c>
      <c r="LD438" s="1">
        <v>7.8841629999999996E-3</v>
      </c>
      <c r="LE438" s="1">
        <v>4.6765090000000002</v>
      </c>
      <c r="LF438">
        <v>0.3689538</v>
      </c>
      <c r="LG438">
        <v>18.060919999999999</v>
      </c>
      <c r="LH438" s="1">
        <v>7.1932100000000002E-3</v>
      </c>
      <c r="LI438" s="1">
        <v>4.2485780000000002</v>
      </c>
      <c r="LJ438">
        <v>0.37926520000000002</v>
      </c>
      <c r="LK438">
        <v>17.768920000000001</v>
      </c>
      <c r="LL438" s="1">
        <v>6.5665480000000002E-3</v>
      </c>
      <c r="LM438" s="1">
        <v>3.8602910000000001</v>
      </c>
      <c r="LN438">
        <v>0.39008470000000001</v>
      </c>
      <c r="LO438">
        <v>17.490649999999999</v>
      </c>
      <c r="LP438" s="1">
        <v>6.0095870000000003E-3</v>
      </c>
      <c r="LQ438" s="1">
        <v>3.5176509999999999</v>
      </c>
      <c r="LR438">
        <v>0.40189589999999997</v>
      </c>
      <c r="LS438">
        <v>17.709540000000001</v>
      </c>
      <c r="LT438" s="1">
        <v>5.5021879999999999E-3</v>
      </c>
      <c r="LU438" s="1">
        <v>3.207265</v>
      </c>
      <c r="LV438">
        <v>0.41533550000000002</v>
      </c>
      <c r="LW438">
        <v>18.023209999999999</v>
      </c>
      <c r="LX438" s="1">
        <v>5.0276490000000004E-3</v>
      </c>
      <c r="LY438" s="1">
        <v>2.9180700000000002</v>
      </c>
      <c r="LZ438">
        <v>0.43052489999999999</v>
      </c>
      <c r="MA438">
        <v>18.457190000000001</v>
      </c>
      <c r="MB438" s="1">
        <v>4.5683030000000001E-3</v>
      </c>
      <c r="MC438" s="1">
        <v>2.6410870000000002</v>
      </c>
      <c r="MD438">
        <v>0.44777640000000002</v>
      </c>
      <c r="ME438">
        <v>19.007529999999999</v>
      </c>
      <c r="MF438" s="1">
        <v>4.1184719999999998E-3</v>
      </c>
      <c r="MG438" s="1">
        <v>2.3718149999999998</v>
      </c>
      <c r="MH438">
        <v>0.46740680000000001</v>
      </c>
      <c r="MI438">
        <v>19.28528</v>
      </c>
      <c r="MJ438" s="1">
        <v>3.671948E-3</v>
      </c>
      <c r="MK438" s="1">
        <v>2.1066859999999998</v>
      </c>
      <c r="ML438">
        <v>0.48970799999999998</v>
      </c>
      <c r="MM438">
        <v>19.2316</v>
      </c>
      <c r="MN438" s="1">
        <v>3.2392110000000001E-3</v>
      </c>
      <c r="MO438" s="1">
        <v>1.8512090000000001</v>
      </c>
      <c r="MP438">
        <v>0.51532080000000002</v>
      </c>
      <c r="MQ438">
        <v>19.104980000000001</v>
      </c>
      <c r="MR438" s="1">
        <v>2.8182110000000002E-3</v>
      </c>
      <c r="MS438" s="1">
        <v>1.605364</v>
      </c>
      <c r="MT438">
        <v>0.54522570000000004</v>
      </c>
      <c r="MU438">
        <v>18.813880000000001</v>
      </c>
      <c r="MV438" s="1">
        <v>2.4093830000000002E-3</v>
      </c>
      <c r="MW438" s="1">
        <v>1.3687149999999999</v>
      </c>
      <c r="MX438">
        <v>0.58097410000000005</v>
      </c>
      <c r="MY438">
        <v>18.74408</v>
      </c>
      <c r="MZ438" s="1">
        <v>2.0318319999999999E-3</v>
      </c>
      <c r="NA438" s="1">
        <v>1.1504369999999999</v>
      </c>
      <c r="NB438">
        <v>0.62417319999999998</v>
      </c>
      <c r="NC438">
        <v>18.430610000000001</v>
      </c>
      <c r="ND438" s="1">
        <v>1.6976980000000001E-3</v>
      </c>
      <c r="NE438" s="1">
        <v>0.9576057</v>
      </c>
      <c r="NF438">
        <v>0.67824329999999999</v>
      </c>
      <c r="NG438">
        <v>18.70749</v>
      </c>
      <c r="NH438" s="1">
        <v>1.411519E-3</v>
      </c>
      <c r="NI438" s="1">
        <v>0.79290709999999998</v>
      </c>
      <c r="NJ438">
        <v>0.74629900000000005</v>
      </c>
      <c r="NK438">
        <v>19.232050000000001</v>
      </c>
      <c r="NL438" s="1">
        <v>1.17833E-3</v>
      </c>
      <c r="NM438" s="1">
        <v>0.65810199999999996</v>
      </c>
      <c r="NN438">
        <v>0.83005320000000005</v>
      </c>
      <c r="NO438">
        <v>19.55125</v>
      </c>
      <c r="NP438" s="1">
        <v>9.9186520000000005E-4</v>
      </c>
      <c r="NQ438" s="1">
        <v>0.55128770000000005</v>
      </c>
      <c r="NR438">
        <v>0.83024480000000001</v>
      </c>
      <c r="NS438">
        <v>19.543990000000001</v>
      </c>
      <c r="NT438" s="1">
        <v>8.5575549999999999E-4</v>
      </c>
      <c r="NU438" s="1">
        <v>0.47409050000000003</v>
      </c>
      <c r="NV438">
        <v>0.82749649999999997</v>
      </c>
      <c r="NW438">
        <v>19.58663</v>
      </c>
      <c r="NX438" s="1">
        <v>7.5529060000000003E-4</v>
      </c>
      <c r="NY438" s="1">
        <v>0.418987</v>
      </c>
      <c r="NZ438">
        <v>0.82460359999999999</v>
      </c>
      <c r="OA438">
        <v>19.504549999999998</v>
      </c>
      <c r="OB438" s="1">
        <v>6.7757509999999996E-4</v>
      </c>
      <c r="OC438" s="1">
        <v>0.37679279999999998</v>
      </c>
      <c r="OD438">
        <v>0.8216717</v>
      </c>
      <c r="OE438">
        <v>19.628889999999998</v>
      </c>
      <c r="OF438" s="1">
        <v>6.1469469999999996E-4</v>
      </c>
      <c r="OG438" s="1">
        <v>0.34298060000000002</v>
      </c>
      <c r="OH438">
        <v>0.81849879999999997</v>
      </c>
      <c r="OI438">
        <v>19.921040000000001</v>
      </c>
      <c r="OJ438" s="1">
        <v>5.6411129999999995E-4</v>
      </c>
      <c r="OK438" s="1">
        <v>0.31574950000000002</v>
      </c>
    </row>
    <row r="439" spans="1:401" x14ac:dyDescent="0.35">
      <c r="A439">
        <v>448</v>
      </c>
      <c r="B439" t="s">
        <v>4</v>
      </c>
      <c r="C439" t="s">
        <v>364</v>
      </c>
      <c r="D439" t="s">
        <v>446</v>
      </c>
      <c r="E439">
        <v>849.02340000000004</v>
      </c>
      <c r="F439">
        <v>0.20083419999999999</v>
      </c>
      <c r="G439">
        <v>17.763120000000001</v>
      </c>
      <c r="H439">
        <v>0</v>
      </c>
      <c r="I439">
        <v>0</v>
      </c>
      <c r="J439">
        <v>0.1999756</v>
      </c>
      <c r="K439">
        <v>18.559660000000001</v>
      </c>
      <c r="L439">
        <v>0</v>
      </c>
      <c r="M439">
        <v>0</v>
      </c>
      <c r="N439">
        <v>0.1991417</v>
      </c>
      <c r="O439">
        <v>19.060510000000001</v>
      </c>
      <c r="P439">
        <v>0</v>
      </c>
      <c r="Q439">
        <v>0</v>
      </c>
      <c r="R439">
        <v>0.1983567</v>
      </c>
      <c r="S439">
        <v>19.300129999999999</v>
      </c>
      <c r="T439">
        <v>0</v>
      </c>
      <c r="U439">
        <v>0</v>
      </c>
      <c r="V439">
        <v>0.19759379999999999</v>
      </c>
      <c r="W439">
        <v>19.656569999999999</v>
      </c>
      <c r="X439">
        <v>0</v>
      </c>
      <c r="Y439">
        <v>0</v>
      </c>
      <c r="Z439">
        <v>0.1968434</v>
      </c>
      <c r="AA439">
        <v>19.712119999999999</v>
      </c>
      <c r="AB439">
        <v>0</v>
      </c>
      <c r="AC439">
        <v>0</v>
      </c>
      <c r="AD439">
        <v>0.19608639999999999</v>
      </c>
      <c r="AE439">
        <v>19.375109999999999</v>
      </c>
      <c r="AF439">
        <v>0</v>
      </c>
      <c r="AG439">
        <v>0</v>
      </c>
      <c r="AH439">
        <v>0.19533900000000001</v>
      </c>
      <c r="AI439">
        <v>19.220289999999999</v>
      </c>
      <c r="AJ439">
        <v>0</v>
      </c>
      <c r="AK439">
        <v>0</v>
      </c>
      <c r="AL439">
        <v>0.1945933</v>
      </c>
      <c r="AM439">
        <v>19.14565</v>
      </c>
      <c r="AN439">
        <v>0</v>
      </c>
      <c r="AO439">
        <v>0</v>
      </c>
      <c r="AP439">
        <v>0.19385839999999999</v>
      </c>
      <c r="AQ439">
        <v>19.786650000000002</v>
      </c>
      <c r="AR439">
        <v>0</v>
      </c>
      <c r="AS439">
        <v>0</v>
      </c>
      <c r="AT439">
        <v>0.19312889999999999</v>
      </c>
      <c r="AU439">
        <v>20.472940000000001</v>
      </c>
      <c r="AV439">
        <v>0</v>
      </c>
      <c r="AW439">
        <v>0</v>
      </c>
      <c r="AX439">
        <v>0.1923917</v>
      </c>
      <c r="AY439">
        <v>20.754180000000002</v>
      </c>
      <c r="AZ439">
        <v>0</v>
      </c>
      <c r="BA439">
        <v>0</v>
      </c>
      <c r="BB439">
        <v>0.1916416</v>
      </c>
      <c r="BC439">
        <v>20.99297</v>
      </c>
      <c r="BD439">
        <v>0</v>
      </c>
      <c r="BE439">
        <v>0</v>
      </c>
      <c r="BF439">
        <v>0.19089149999999999</v>
      </c>
      <c r="BG439">
        <v>20.794370000000001</v>
      </c>
      <c r="BH439">
        <v>0</v>
      </c>
      <c r="BI439">
        <v>0</v>
      </c>
      <c r="BJ439">
        <v>0.19014039999999999</v>
      </c>
      <c r="BK439">
        <v>20.476109999999998</v>
      </c>
      <c r="BL439">
        <v>0</v>
      </c>
      <c r="BM439">
        <v>0</v>
      </c>
      <c r="BN439">
        <v>0.1893782</v>
      </c>
      <c r="BO439">
        <v>20.456309999999998</v>
      </c>
      <c r="BP439">
        <v>0</v>
      </c>
      <c r="BQ439">
        <v>0</v>
      </c>
      <c r="BR439">
        <v>0.18861530000000001</v>
      </c>
      <c r="BS439">
        <v>20.498200000000001</v>
      </c>
      <c r="BT439">
        <v>0</v>
      </c>
      <c r="BU439">
        <v>0</v>
      </c>
      <c r="BV439">
        <v>0.1878483</v>
      </c>
      <c r="BW439">
        <v>20.838989999999999</v>
      </c>
      <c r="BX439">
        <v>0</v>
      </c>
      <c r="BY439">
        <v>0</v>
      </c>
      <c r="BZ439">
        <v>0.1870938</v>
      </c>
      <c r="CA439">
        <v>20.69089</v>
      </c>
      <c r="CB439">
        <v>0</v>
      </c>
      <c r="CC439">
        <v>0</v>
      </c>
      <c r="CD439">
        <v>0.18634410000000001</v>
      </c>
      <c r="CE439">
        <v>20.494720000000001</v>
      </c>
      <c r="CF439">
        <v>0</v>
      </c>
      <c r="CG439">
        <v>0</v>
      </c>
      <c r="CH439">
        <v>0.1855879</v>
      </c>
      <c r="CI439">
        <v>20.050979999999999</v>
      </c>
      <c r="CJ439">
        <v>0</v>
      </c>
      <c r="CK439">
        <v>0</v>
      </c>
      <c r="CL439">
        <v>0.18483050000000001</v>
      </c>
      <c r="CM439">
        <v>19.604900000000001</v>
      </c>
      <c r="CN439">
        <v>1.4658850000000001E-38</v>
      </c>
      <c r="CO439">
        <v>1.157575E-35</v>
      </c>
      <c r="CP439">
        <v>0.18408450000000001</v>
      </c>
      <c r="CQ439">
        <v>19.444649999999999</v>
      </c>
      <c r="CR439">
        <v>6.1212750000000003E-32</v>
      </c>
      <c r="CS439">
        <v>4.8173150000000001E-29</v>
      </c>
      <c r="CT439">
        <v>0.1833408</v>
      </c>
      <c r="CU439">
        <v>19.369309999999999</v>
      </c>
      <c r="CV439" s="1">
        <v>1.696844E-25</v>
      </c>
      <c r="CW439" s="1">
        <v>1.336363E-22</v>
      </c>
      <c r="CX439">
        <v>0.1826103</v>
      </c>
      <c r="CY439">
        <v>19.22589</v>
      </c>
      <c r="CZ439" s="1">
        <v>6.4248690000000001E-20</v>
      </c>
      <c r="DA439" s="1">
        <v>5.0550709999999998E-17</v>
      </c>
      <c r="DB439">
        <v>0.1818845</v>
      </c>
      <c r="DC439">
        <v>19.638750000000002</v>
      </c>
      <c r="DD439" s="1">
        <v>7.0398280000000004E-16</v>
      </c>
      <c r="DE439" s="1">
        <v>5.5327230000000004E-13</v>
      </c>
      <c r="DF439">
        <v>0.18118020000000001</v>
      </c>
      <c r="DG439">
        <v>19.523099999999999</v>
      </c>
      <c r="DH439" s="1">
        <v>1.130502E-12</v>
      </c>
      <c r="DI439" s="1">
        <v>8.7679979999999995E-10</v>
      </c>
      <c r="DJ439">
        <v>0.18049490000000001</v>
      </c>
      <c r="DK439">
        <v>19.413229999999999</v>
      </c>
      <c r="DL439" s="1">
        <v>4.8629020000000005E-10</v>
      </c>
      <c r="DM439" s="1">
        <v>3.7163909999999998E-7</v>
      </c>
      <c r="DN439">
        <v>0.17981829999999999</v>
      </c>
      <c r="DO439">
        <v>19.48565</v>
      </c>
      <c r="DP439" s="1">
        <v>7.6115190000000005E-8</v>
      </c>
      <c r="DQ439" s="1">
        <v>5.782312E-5</v>
      </c>
      <c r="DR439">
        <v>0.17921319999999999</v>
      </c>
      <c r="DS439">
        <v>19.33474</v>
      </c>
      <c r="DT439" s="1">
        <v>5.2587589999999999E-6</v>
      </c>
      <c r="DU439" s="1">
        <v>3.9926390000000001E-3</v>
      </c>
      <c r="DV439">
        <v>0.1786508</v>
      </c>
      <c r="DW439">
        <v>18.977429999999998</v>
      </c>
      <c r="DX439" s="1">
        <v>1.8389369999999999E-4</v>
      </c>
      <c r="DY439" s="1">
        <v>0.13963400000000001</v>
      </c>
      <c r="DZ439">
        <v>0.17807110000000001</v>
      </c>
      <c r="EA439">
        <v>18.770910000000001</v>
      </c>
      <c r="EB439" s="1">
        <v>3.5724099999999998E-3</v>
      </c>
      <c r="EC439" s="1">
        <v>2.7183510000000002</v>
      </c>
      <c r="ED439">
        <v>0.17747180000000001</v>
      </c>
      <c r="EE439">
        <v>18.84909</v>
      </c>
      <c r="EF439" s="1">
        <v>4.1612030000000001E-2</v>
      </c>
      <c r="EG439" s="1">
        <v>31.748519999999999</v>
      </c>
      <c r="EH439">
        <v>0.17686950000000001</v>
      </c>
      <c r="EI439">
        <v>19.807500000000001</v>
      </c>
      <c r="EJ439" s="1">
        <v>0.30939810000000001</v>
      </c>
      <c r="EK439">
        <v>236.81129999999999</v>
      </c>
      <c r="EL439">
        <v>0.17626910000000001</v>
      </c>
      <c r="EM439">
        <v>20.275500000000001</v>
      </c>
      <c r="EN439" s="1">
        <v>1.5472159999999999</v>
      </c>
      <c r="EO439">
        <v>1187.93</v>
      </c>
      <c r="EP439">
        <v>0.17564650000000001</v>
      </c>
      <c r="EQ439">
        <v>20.481619999999999</v>
      </c>
      <c r="ER439" s="1">
        <v>5.4464819999999996</v>
      </c>
      <c r="ES439">
        <v>4192.7460000000001</v>
      </c>
      <c r="ET439">
        <v>0.17501949999999999</v>
      </c>
      <c r="EU439">
        <v>20.985800000000001</v>
      </c>
      <c r="EV439">
        <v>14.03317</v>
      </c>
      <c r="EW439">
        <v>10831.67</v>
      </c>
      <c r="EX439">
        <v>0.1743644</v>
      </c>
      <c r="EY439">
        <v>21.003969999999999</v>
      </c>
      <c r="EZ439">
        <v>27.40081</v>
      </c>
      <c r="FA439">
        <v>21195.85</v>
      </c>
      <c r="FB439">
        <v>0.1737031</v>
      </c>
      <c r="FC439">
        <v>20.55742</v>
      </c>
      <c r="FD439">
        <v>41.741630000000001</v>
      </c>
      <c r="FE439">
        <v>32352.16</v>
      </c>
      <c r="FF439">
        <v>0.17302529999999999</v>
      </c>
      <c r="FG439">
        <v>20.471260000000001</v>
      </c>
      <c r="FH439">
        <v>50.95946</v>
      </c>
      <c r="FI439">
        <v>39550.97</v>
      </c>
      <c r="FJ439">
        <v>0.17231270000000001</v>
      </c>
      <c r="FK439">
        <v>20.536059999999999</v>
      </c>
      <c r="FL439">
        <v>50.867620000000002</v>
      </c>
      <c r="FM439">
        <v>39495.129999999997</v>
      </c>
      <c r="FN439">
        <v>0.1715815</v>
      </c>
      <c r="FO439">
        <v>21.269220000000001</v>
      </c>
      <c r="FP439">
        <v>42.906190000000002</v>
      </c>
      <c r="FQ439">
        <v>33355.440000000002</v>
      </c>
      <c r="FR439">
        <v>0.17114950000000001</v>
      </c>
      <c r="FS439">
        <v>21.704979999999999</v>
      </c>
      <c r="FT439">
        <v>30.988859999999999</v>
      </c>
      <c r="FU439">
        <v>24081.24</v>
      </c>
      <c r="FV439">
        <v>0.1708838</v>
      </c>
      <c r="FW439">
        <v>21.685410000000001</v>
      </c>
      <c r="FX439">
        <v>19.56916</v>
      </c>
      <c r="FY439">
        <v>15211.39</v>
      </c>
      <c r="FZ439">
        <v>0.17052629999999999</v>
      </c>
      <c r="GA439">
        <v>21.76587</v>
      </c>
      <c r="GB439">
        <v>10.983219999999999</v>
      </c>
      <c r="GC439">
        <v>8542.0480000000007</v>
      </c>
      <c r="GD439">
        <v>0.1701317</v>
      </c>
      <c r="GE439">
        <v>21.451609999999999</v>
      </c>
      <c r="GF439">
        <v>5.5763239999999996</v>
      </c>
      <c r="GG439">
        <v>4338.9049999999997</v>
      </c>
      <c r="GH439">
        <v>0.1697033</v>
      </c>
      <c r="GI439">
        <v>21.098929999999999</v>
      </c>
      <c r="GJ439">
        <v>2.608136</v>
      </c>
      <c r="GK439">
        <v>2029.3040000000001</v>
      </c>
      <c r="GL439">
        <v>0.1693298</v>
      </c>
      <c r="GM439">
        <v>21.00207</v>
      </c>
      <c r="GN439">
        <v>1.1480030000000001</v>
      </c>
      <c r="GO439">
        <v>892.3741</v>
      </c>
      <c r="GP439">
        <v>0.1708575</v>
      </c>
      <c r="GQ439">
        <v>21.013380000000002</v>
      </c>
      <c r="GR439">
        <v>0.48977090000000001</v>
      </c>
      <c r="GS439">
        <v>376.80759999999998</v>
      </c>
      <c r="GT439">
        <v>0.1725324</v>
      </c>
      <c r="GU439">
        <v>20.848459999999999</v>
      </c>
      <c r="GV439">
        <v>0.21175389999999999</v>
      </c>
      <c r="GW439">
        <v>160.99940000000001</v>
      </c>
      <c r="GX439">
        <v>0.17435700000000001</v>
      </c>
      <c r="GY439">
        <v>20.92858</v>
      </c>
      <c r="GZ439">
        <v>0.1010947</v>
      </c>
      <c r="HA439">
        <v>76.05883</v>
      </c>
      <c r="HB439">
        <v>0.17634330000000001</v>
      </c>
      <c r="HC439">
        <v>20.6129</v>
      </c>
      <c r="HD439">
        <v>5.9035219999999999E-2</v>
      </c>
      <c r="HE439">
        <v>43.942230000000002</v>
      </c>
      <c r="HF439">
        <v>0.1784869</v>
      </c>
      <c r="HG439">
        <v>20.24051</v>
      </c>
      <c r="HH439">
        <v>4.302131E-2</v>
      </c>
      <c r="HI439">
        <v>31.667629999999999</v>
      </c>
      <c r="HJ439">
        <v>0.18078849999999999</v>
      </c>
      <c r="HK439">
        <v>19.689520000000002</v>
      </c>
      <c r="HL439">
        <v>3.6439239999999998E-2</v>
      </c>
      <c r="HM439">
        <v>26.507639999999999</v>
      </c>
      <c r="HN439">
        <v>0.18330279999999999</v>
      </c>
      <c r="HO439">
        <v>19.43225</v>
      </c>
      <c r="HP439" s="1">
        <v>3.3249019999999997E-2</v>
      </c>
      <c r="HQ439">
        <v>23.887589999999999</v>
      </c>
      <c r="HR439">
        <v>0.18601680000000001</v>
      </c>
      <c r="HS439">
        <v>19.255520000000001</v>
      </c>
      <c r="HT439">
        <v>3.1403510000000003E-2</v>
      </c>
      <c r="HU439">
        <v>22.271750000000001</v>
      </c>
      <c r="HV439">
        <v>0.18895429999999999</v>
      </c>
      <c r="HW439">
        <v>18.925039999999999</v>
      </c>
      <c r="HX439" s="1">
        <v>3.0319180000000001E-2</v>
      </c>
      <c r="HY439">
        <v>21.212319999999998</v>
      </c>
      <c r="HZ439">
        <v>0.1921737</v>
      </c>
      <c r="IA439">
        <v>18.642530000000001</v>
      </c>
      <c r="IB439" s="1">
        <v>2.9819519999999999E-2</v>
      </c>
      <c r="IC439">
        <v>20.56091</v>
      </c>
      <c r="ID439">
        <v>0.1956821</v>
      </c>
      <c r="IE439">
        <v>18.692</v>
      </c>
      <c r="IF439" s="1">
        <v>2.973375E-2</v>
      </c>
      <c r="IG439">
        <v>20.187339999999999</v>
      </c>
      <c r="IH439">
        <v>0.19913890000000001</v>
      </c>
      <c r="II439">
        <v>18.582640000000001</v>
      </c>
      <c r="IJ439" s="1">
        <v>2.983063E-2</v>
      </c>
      <c r="IK439">
        <v>19.939540000000001</v>
      </c>
      <c r="IL439">
        <v>0.2023616</v>
      </c>
      <c r="IM439">
        <v>18.545490000000001</v>
      </c>
      <c r="IN439" s="1">
        <v>2.9828919999999998E-2</v>
      </c>
      <c r="IO439">
        <v>19.660900000000002</v>
      </c>
      <c r="IP439">
        <v>0.2055478</v>
      </c>
      <c r="IQ439">
        <v>18.006900000000002</v>
      </c>
      <c r="IR439" s="1">
        <v>2.9386530000000001E-2</v>
      </c>
      <c r="IS439">
        <v>19.115970000000001</v>
      </c>
      <c r="IT439">
        <v>0.2088354</v>
      </c>
      <c r="IU439">
        <v>17.461539999999999</v>
      </c>
      <c r="IV439" s="1">
        <v>2.8436329999999999E-2</v>
      </c>
      <c r="IW439" s="1">
        <v>18.256620000000002</v>
      </c>
      <c r="IX439">
        <v>0.21289040000000001</v>
      </c>
      <c r="IY439">
        <v>17.21848</v>
      </c>
      <c r="IZ439" s="1">
        <v>2.708491E-2</v>
      </c>
      <c r="JA439">
        <v>17.12491</v>
      </c>
      <c r="JB439">
        <v>0.2174857</v>
      </c>
      <c r="JC439">
        <v>17.000160000000001</v>
      </c>
      <c r="JD439" s="1">
        <v>2.5421530000000001E-2</v>
      </c>
      <c r="JE439" s="1">
        <v>15.81246</v>
      </c>
      <c r="JF439">
        <v>0.22279070000000001</v>
      </c>
      <c r="JG439">
        <v>17.23114</v>
      </c>
      <c r="JH439" s="1">
        <v>2.3614429999999999E-2</v>
      </c>
      <c r="JI439" s="1">
        <v>14.427899999999999</v>
      </c>
      <c r="JJ439">
        <v>0.22894780000000001</v>
      </c>
      <c r="JK439">
        <v>17.36178</v>
      </c>
      <c r="JL439" s="1">
        <v>2.1808419999999999E-2</v>
      </c>
      <c r="JM439" s="1">
        <v>13.06193</v>
      </c>
      <c r="JN439">
        <v>0.23601050000000001</v>
      </c>
      <c r="JO439">
        <v>17.299150000000001</v>
      </c>
      <c r="JP439" s="1">
        <v>2.0064019999999998E-2</v>
      </c>
      <c r="JQ439" s="1">
        <v>11.76088</v>
      </c>
      <c r="JR439">
        <v>0.24372389999999999</v>
      </c>
      <c r="JS439">
        <v>17.48583</v>
      </c>
      <c r="JT439" s="1">
        <v>1.831847E-2</v>
      </c>
      <c r="JU439" s="1">
        <v>10.49689</v>
      </c>
      <c r="JV439">
        <v>0.2522375</v>
      </c>
      <c r="JW439">
        <v>17.551850000000002</v>
      </c>
      <c r="JX439" s="1">
        <v>1.6682829999999999E-2</v>
      </c>
      <c r="JY439" s="1">
        <v>9.3337230000000009</v>
      </c>
      <c r="JZ439">
        <v>0.26213779999999998</v>
      </c>
      <c r="KA439">
        <v>17.164259999999999</v>
      </c>
      <c r="KB439" s="1">
        <v>1.5173819999999999E-2</v>
      </c>
      <c r="KC439" s="1">
        <v>8.2679030000000004</v>
      </c>
      <c r="KD439">
        <v>0.27350970000000002</v>
      </c>
      <c r="KE439">
        <v>16.856169999999999</v>
      </c>
      <c r="KF439" s="1">
        <v>1.3803569999999999E-2</v>
      </c>
      <c r="KG439" s="1">
        <v>7.3078770000000004</v>
      </c>
      <c r="KH439">
        <v>0.2857693</v>
      </c>
      <c r="KI439">
        <v>16.670940000000002</v>
      </c>
      <c r="KJ439" s="1">
        <v>1.256784E-2</v>
      </c>
      <c r="KK439" s="1">
        <v>6.4612569999999998</v>
      </c>
      <c r="KL439">
        <v>0.29937370000000002</v>
      </c>
      <c r="KM439">
        <v>17.082080000000001</v>
      </c>
      <c r="KN439" s="1">
        <v>1.1453649999999999E-2</v>
      </c>
      <c r="KO439" s="1">
        <v>5.7114229999999999</v>
      </c>
      <c r="KP439">
        <v>0.31479679999999999</v>
      </c>
      <c r="KQ439">
        <v>17.560469999999999</v>
      </c>
      <c r="KR439" s="1">
        <v>1.04571E-2</v>
      </c>
      <c r="KS439" s="1">
        <v>5.049874</v>
      </c>
      <c r="KT439">
        <v>0.33048729999999998</v>
      </c>
      <c r="KU439">
        <v>17.968219999999999</v>
      </c>
      <c r="KV439" s="1">
        <v>9.54758E-3</v>
      </c>
      <c r="KW439" s="1">
        <v>4.4699340000000003</v>
      </c>
      <c r="KX439">
        <v>0.33271600000000001</v>
      </c>
      <c r="KY439">
        <v>18.276710000000001</v>
      </c>
      <c r="KZ439" s="1">
        <v>8.7149740000000003E-3</v>
      </c>
      <c r="LA439" s="1">
        <v>4.0539110000000003</v>
      </c>
      <c r="LB439">
        <v>0.3313953</v>
      </c>
      <c r="LC439">
        <v>18.372610000000002</v>
      </c>
      <c r="LD439" s="1">
        <v>7.9876860000000008E-3</v>
      </c>
      <c r="LE439" s="1">
        <v>3.7268729999999999</v>
      </c>
      <c r="LF439">
        <v>0.32974750000000003</v>
      </c>
      <c r="LG439">
        <v>18.055530000000001</v>
      </c>
      <c r="LH439" s="1">
        <v>7.2936149999999998E-3</v>
      </c>
      <c r="LI439" s="1">
        <v>3.4172030000000002</v>
      </c>
      <c r="LJ439">
        <v>0.32799349999999999</v>
      </c>
      <c r="LK439">
        <v>17.764099999999999</v>
      </c>
      <c r="LL439" s="1">
        <v>6.657151E-3</v>
      </c>
      <c r="LM439" s="1">
        <v>3.132825</v>
      </c>
      <c r="LN439">
        <v>0.32621709999999998</v>
      </c>
      <c r="LO439">
        <v>17.488720000000001</v>
      </c>
      <c r="LP439" s="1">
        <v>6.0925520000000002E-3</v>
      </c>
      <c r="LQ439" s="1">
        <v>2.8803719999999999</v>
      </c>
      <c r="LR439">
        <v>0.32441199999999998</v>
      </c>
      <c r="LS439">
        <v>17.705549999999999</v>
      </c>
      <c r="LT439" s="1">
        <v>5.5805810000000003E-3</v>
      </c>
      <c r="LU439" s="1">
        <v>2.650906</v>
      </c>
      <c r="LV439">
        <v>0.32256960000000001</v>
      </c>
      <c r="LW439">
        <v>18.01942</v>
      </c>
      <c r="LX439" s="1">
        <v>5.1035070000000002E-3</v>
      </c>
      <c r="LY439" s="1">
        <v>2.4363260000000002</v>
      </c>
      <c r="LZ439">
        <v>0.3205964</v>
      </c>
      <c r="MA439">
        <v>18.444220000000001</v>
      </c>
      <c r="MB439" s="1">
        <v>4.6442819999999996E-3</v>
      </c>
      <c r="MC439" s="1">
        <v>2.2293630000000002</v>
      </c>
      <c r="MD439">
        <v>0.3185383</v>
      </c>
      <c r="ME439">
        <v>18.966439999999999</v>
      </c>
      <c r="MF439" s="1">
        <v>4.1948990000000002E-3</v>
      </c>
      <c r="MG439" s="1">
        <v>2.025296</v>
      </c>
      <c r="MH439">
        <v>0.31650590000000001</v>
      </c>
      <c r="MI439">
        <v>19.249110000000002</v>
      </c>
      <c r="MJ439" s="1">
        <v>3.7496560000000001E-3</v>
      </c>
      <c r="MK439" s="1">
        <v>1.8209420000000001</v>
      </c>
      <c r="ML439">
        <v>0.31446350000000001</v>
      </c>
      <c r="MM439">
        <v>19.19275</v>
      </c>
      <c r="MN439" s="1">
        <v>3.3168360000000001E-3</v>
      </c>
      <c r="MO439" s="1">
        <v>1.620061</v>
      </c>
      <c r="MP439">
        <v>0.31234329999999999</v>
      </c>
      <c r="MQ439">
        <v>19.081240000000001</v>
      </c>
      <c r="MR439" s="1">
        <v>2.896259E-3</v>
      </c>
      <c r="MS439" s="1">
        <v>1.4233899999999999</v>
      </c>
      <c r="MT439">
        <v>0.31010549999999998</v>
      </c>
      <c r="MU439">
        <v>18.809100000000001</v>
      </c>
      <c r="MV439" s="1">
        <v>2.4870169999999998E-3</v>
      </c>
      <c r="MW439" s="1">
        <v>1.2302770000000001</v>
      </c>
      <c r="MX439">
        <v>0.3078264</v>
      </c>
      <c r="MY439">
        <v>18.75909</v>
      </c>
      <c r="MZ439" s="1">
        <v>2.1050930000000002E-3</v>
      </c>
      <c r="NA439" s="1">
        <v>1.0482149999999999</v>
      </c>
      <c r="NB439">
        <v>0.30543559999999997</v>
      </c>
      <c r="NC439">
        <v>18.431560000000001</v>
      </c>
      <c r="ND439" s="1">
        <v>1.764423E-3</v>
      </c>
      <c r="NE439" s="1">
        <v>0.88438150000000004</v>
      </c>
      <c r="NF439">
        <v>0.3028246</v>
      </c>
      <c r="NG439">
        <v>18.669039999999999</v>
      </c>
      <c r="NH439" s="1">
        <v>1.4700410000000001E-3</v>
      </c>
      <c r="NI439" s="1">
        <v>0.74217789999999995</v>
      </c>
      <c r="NJ439">
        <v>0.30028559999999999</v>
      </c>
      <c r="NK439">
        <v>19.167059999999999</v>
      </c>
      <c r="NL439" s="1">
        <v>1.2271610000000001E-3</v>
      </c>
      <c r="NM439" s="1">
        <v>0.62375340000000001</v>
      </c>
      <c r="NN439">
        <v>0.29798089999999999</v>
      </c>
      <c r="NO439">
        <v>19.51493</v>
      </c>
      <c r="NP439" s="1">
        <v>1.034098E-3</v>
      </c>
      <c r="NQ439" s="1">
        <v>0.52895950000000003</v>
      </c>
      <c r="NR439">
        <v>0.29681239999999998</v>
      </c>
      <c r="NS439">
        <v>19.491900000000001</v>
      </c>
      <c r="NT439" s="1">
        <v>8.844476E-4</v>
      </c>
      <c r="NU439" s="1">
        <v>0.45331460000000001</v>
      </c>
      <c r="NV439">
        <v>0.2951918</v>
      </c>
      <c r="NW439">
        <v>19.545459999999999</v>
      </c>
      <c r="NX439" s="1">
        <v>7.7655699999999999E-4</v>
      </c>
      <c r="NY439" s="1">
        <v>0.39936850000000002</v>
      </c>
      <c r="NZ439">
        <v>0.2935411</v>
      </c>
      <c r="OA439">
        <v>19.497669999999999</v>
      </c>
      <c r="OB439" s="1">
        <v>6.940917E-4</v>
      </c>
      <c r="OC439" s="1">
        <v>0.35829709999999998</v>
      </c>
      <c r="OD439">
        <v>0.29187999999999997</v>
      </c>
      <c r="OE439">
        <v>19.647500000000001</v>
      </c>
      <c r="OF439" s="1">
        <v>6.2820200000000001E-4</v>
      </c>
      <c r="OG439" s="1">
        <v>0.32557730000000001</v>
      </c>
      <c r="OH439">
        <v>0.29017300000000001</v>
      </c>
      <c r="OI439">
        <v>19.921099999999999</v>
      </c>
      <c r="OJ439" s="1">
        <v>5.7486039999999998E-4</v>
      </c>
      <c r="OK439" s="1">
        <v>0.29913329999999999</v>
      </c>
    </row>
    <row r="440" spans="1:401" x14ac:dyDescent="0.35">
      <c r="A440">
        <v>449</v>
      </c>
      <c r="B440" t="s">
        <v>4</v>
      </c>
      <c r="C440" t="s">
        <v>364</v>
      </c>
      <c r="D440" t="s">
        <v>447</v>
      </c>
      <c r="E440">
        <v>816.5806</v>
      </c>
      <c r="F440">
        <v>0.61664830000000004</v>
      </c>
      <c r="G440">
        <v>17.782679999999999</v>
      </c>
      <c r="H440">
        <v>0</v>
      </c>
      <c r="I440">
        <v>0</v>
      </c>
      <c r="J440">
        <v>0.62595599999999996</v>
      </c>
      <c r="K440">
        <v>18.634589999999999</v>
      </c>
      <c r="L440">
        <v>0</v>
      </c>
      <c r="M440">
        <v>0</v>
      </c>
      <c r="N440">
        <v>0.63565539999999998</v>
      </c>
      <c r="O440">
        <v>19.246870000000001</v>
      </c>
      <c r="P440">
        <v>0</v>
      </c>
      <c r="Q440">
        <v>0</v>
      </c>
      <c r="R440">
        <v>0.64540019999999998</v>
      </c>
      <c r="S440">
        <v>19.553059999999999</v>
      </c>
      <c r="T440">
        <v>0</v>
      </c>
      <c r="U440">
        <v>0</v>
      </c>
      <c r="V440">
        <v>0.65517590000000003</v>
      </c>
      <c r="W440">
        <v>19.875330000000002</v>
      </c>
      <c r="X440">
        <v>0</v>
      </c>
      <c r="Y440">
        <v>0</v>
      </c>
      <c r="Z440">
        <v>0.66494969999999998</v>
      </c>
      <c r="AA440">
        <v>19.857669999999999</v>
      </c>
      <c r="AB440">
        <v>0</v>
      </c>
      <c r="AC440">
        <v>0</v>
      </c>
      <c r="AD440">
        <v>0.67491809999999997</v>
      </c>
      <c r="AE440">
        <v>19.43318</v>
      </c>
      <c r="AF440">
        <v>0</v>
      </c>
      <c r="AG440">
        <v>0</v>
      </c>
      <c r="AH440">
        <v>0.68481890000000001</v>
      </c>
      <c r="AI440">
        <v>19.200479999999999</v>
      </c>
      <c r="AJ440">
        <v>0</v>
      </c>
      <c r="AK440">
        <v>0</v>
      </c>
      <c r="AL440">
        <v>0.6949497</v>
      </c>
      <c r="AM440">
        <v>19.134689999999999</v>
      </c>
      <c r="AN440">
        <v>0</v>
      </c>
      <c r="AO440">
        <v>0</v>
      </c>
      <c r="AP440">
        <v>0.70507399999999998</v>
      </c>
      <c r="AQ440">
        <v>19.842030000000001</v>
      </c>
      <c r="AR440">
        <v>0</v>
      </c>
      <c r="AS440">
        <v>0</v>
      </c>
      <c r="AT440">
        <v>0.71547590000000005</v>
      </c>
      <c r="AU440">
        <v>20.64912</v>
      </c>
      <c r="AV440">
        <v>0</v>
      </c>
      <c r="AW440">
        <v>0</v>
      </c>
      <c r="AX440">
        <v>0.72609979999999996</v>
      </c>
      <c r="AY440">
        <v>21.032160000000001</v>
      </c>
      <c r="AZ440">
        <v>0</v>
      </c>
      <c r="BA440">
        <v>0</v>
      </c>
      <c r="BB440">
        <v>0.73692469999999999</v>
      </c>
      <c r="BC440">
        <v>21.262830000000001</v>
      </c>
      <c r="BD440">
        <v>0</v>
      </c>
      <c r="BE440">
        <v>0</v>
      </c>
      <c r="BF440">
        <v>0.74795599999999995</v>
      </c>
      <c r="BG440">
        <v>20.985939999999999</v>
      </c>
      <c r="BH440">
        <v>0</v>
      </c>
      <c r="BI440">
        <v>0</v>
      </c>
      <c r="BJ440">
        <v>0.75968139999999995</v>
      </c>
      <c r="BK440">
        <v>20.537109999999998</v>
      </c>
      <c r="BL440">
        <v>0</v>
      </c>
      <c r="BM440">
        <v>0</v>
      </c>
      <c r="BN440">
        <v>0.77179989999999998</v>
      </c>
      <c r="BO440">
        <v>20.430610000000001</v>
      </c>
      <c r="BP440">
        <v>0</v>
      </c>
      <c r="BQ440">
        <v>0</v>
      </c>
      <c r="BR440">
        <v>0.7841439</v>
      </c>
      <c r="BS440">
        <v>20.486719999999998</v>
      </c>
      <c r="BT440">
        <v>0</v>
      </c>
      <c r="BU440">
        <v>0</v>
      </c>
      <c r="BV440">
        <v>0.79699830000000005</v>
      </c>
      <c r="BW440">
        <v>20.912949999999999</v>
      </c>
      <c r="BX440">
        <v>0</v>
      </c>
      <c r="BY440">
        <v>0</v>
      </c>
      <c r="BZ440">
        <v>0.8101699</v>
      </c>
      <c r="CA440">
        <v>20.882770000000001</v>
      </c>
      <c r="CB440">
        <v>0</v>
      </c>
      <c r="CC440">
        <v>0</v>
      </c>
      <c r="CD440">
        <v>0.82368520000000001</v>
      </c>
      <c r="CE440">
        <v>20.746739999999999</v>
      </c>
      <c r="CF440">
        <v>0</v>
      </c>
      <c r="CG440">
        <v>0</v>
      </c>
      <c r="CH440">
        <v>0.83766450000000003</v>
      </c>
      <c r="CI440">
        <v>20.276900000000001</v>
      </c>
      <c r="CJ440">
        <v>0</v>
      </c>
      <c r="CK440">
        <v>0</v>
      </c>
      <c r="CL440">
        <v>0.85201459999999996</v>
      </c>
      <c r="CM440">
        <v>19.751989999999999</v>
      </c>
      <c r="CN440">
        <v>0</v>
      </c>
      <c r="CO440">
        <v>1.386725E-36</v>
      </c>
      <c r="CP440">
        <v>0.8666701</v>
      </c>
      <c r="CQ440">
        <v>19.476949999999999</v>
      </c>
      <c r="CR440">
        <v>3.3061560000000001E-32</v>
      </c>
      <c r="CS440">
        <v>9.2551529999999995E-30</v>
      </c>
      <c r="CT440">
        <v>0.88173860000000004</v>
      </c>
      <c r="CU440">
        <v>19.375209999999999</v>
      </c>
      <c r="CV440" s="1">
        <v>7.9470090000000004E-26</v>
      </c>
      <c r="CW440" s="1">
        <v>1.9946649999999999E-23</v>
      </c>
      <c r="CX440">
        <v>0.89741340000000003</v>
      </c>
      <c r="CY440">
        <v>19.257860000000001</v>
      </c>
      <c r="CZ440" s="1">
        <v>3.5921149999999998E-20</v>
      </c>
      <c r="DA440" s="1">
        <v>1.0390720000000001E-17</v>
      </c>
      <c r="DB440">
        <v>0.91324590000000005</v>
      </c>
      <c r="DC440">
        <v>19.705770000000001</v>
      </c>
      <c r="DD440" s="1">
        <v>4.3278339999999998E-16</v>
      </c>
      <c r="DE440" s="1">
        <v>1.3545279999999999E-13</v>
      </c>
      <c r="DF440">
        <v>0.92980439999999998</v>
      </c>
      <c r="DG440">
        <v>19.684280000000001</v>
      </c>
      <c r="DH440" s="1">
        <v>7.2959809999999995E-13</v>
      </c>
      <c r="DI440" s="1">
        <v>2.4225730000000002E-10</v>
      </c>
      <c r="DJ440">
        <v>0.94625729999999997</v>
      </c>
      <c r="DK440">
        <v>19.603090000000002</v>
      </c>
      <c r="DL440" s="1">
        <v>3.24588E-10</v>
      </c>
      <c r="DM440" s="1">
        <v>1.1281840000000001E-7</v>
      </c>
      <c r="DN440">
        <v>0.96311000000000002</v>
      </c>
      <c r="DO440">
        <v>19.643000000000001</v>
      </c>
      <c r="DP440" s="1">
        <v>5.2566629999999998E-8</v>
      </c>
      <c r="DQ440" s="1">
        <v>1.9002230000000001E-5</v>
      </c>
      <c r="DR440">
        <v>0.97987579999999996</v>
      </c>
      <c r="DS440">
        <v>19.4589</v>
      </c>
      <c r="DT440" s="1">
        <v>3.7543479999999998E-6</v>
      </c>
      <c r="DU440" s="1">
        <v>1.406766E-3</v>
      </c>
      <c r="DV440">
        <v>0.9957532</v>
      </c>
      <c r="DW440">
        <v>19.0427</v>
      </c>
      <c r="DX440" s="1">
        <v>1.3561890000000001E-4</v>
      </c>
      <c r="DY440" s="1">
        <v>5.2440000000000001E-2</v>
      </c>
      <c r="DZ440">
        <v>1.011568</v>
      </c>
      <c r="EA440">
        <v>18.778269999999999</v>
      </c>
      <c r="EB440" s="1">
        <v>2.7195449999999999E-3</v>
      </c>
      <c r="EC440" s="1">
        <v>1.083421</v>
      </c>
      <c r="ED440">
        <v>1.028017</v>
      </c>
      <c r="EE440">
        <v>18.844819999999999</v>
      </c>
      <c r="EF440" s="1">
        <v>3.2674189999999999E-2</v>
      </c>
      <c r="EG440" s="1">
        <v>13.382099999999999</v>
      </c>
      <c r="EH440">
        <v>1.044556</v>
      </c>
      <c r="EI440">
        <v>19.828849999999999</v>
      </c>
      <c r="EJ440" s="1">
        <v>0.25041229999999998</v>
      </c>
      <c r="EK440">
        <v>105.2698</v>
      </c>
      <c r="EL440">
        <v>1.0617890000000001</v>
      </c>
      <c r="EM440">
        <v>20.43657</v>
      </c>
      <c r="EN440" s="1">
        <v>1.2901480000000001</v>
      </c>
      <c r="EO440">
        <v>555.85820000000001</v>
      </c>
      <c r="EP440">
        <v>1.079707</v>
      </c>
      <c r="EQ440">
        <v>20.708400000000001</v>
      </c>
      <c r="ER440" s="1">
        <v>4.6765679999999996</v>
      </c>
      <c r="ES440">
        <v>2061.4360000000001</v>
      </c>
      <c r="ET440">
        <v>1.098363</v>
      </c>
      <c r="EU440">
        <v>21.167860000000001</v>
      </c>
      <c r="EV440">
        <v>12.40419</v>
      </c>
      <c r="EW440">
        <v>5589.1779999999999</v>
      </c>
      <c r="EX440">
        <v>1.1185499999999999</v>
      </c>
      <c r="EY440">
        <v>21.151959999999999</v>
      </c>
      <c r="EZ440">
        <v>24.934760000000001</v>
      </c>
      <c r="FA440">
        <v>11471.01</v>
      </c>
      <c r="FB440">
        <v>1.139229</v>
      </c>
      <c r="FC440">
        <v>20.614149999999999</v>
      </c>
      <c r="FD440">
        <v>39.118229999999997</v>
      </c>
      <c r="FE440">
        <v>18366.439999999999</v>
      </c>
      <c r="FF440">
        <v>1.1616850000000001</v>
      </c>
      <c r="FG440">
        <v>20.454709999999999</v>
      </c>
      <c r="FH440">
        <v>49.217199999999998</v>
      </c>
      <c r="FI440">
        <v>23570.17</v>
      </c>
      <c r="FJ440">
        <v>1.185562</v>
      </c>
      <c r="FK440">
        <v>20.51398</v>
      </c>
      <c r="FL440">
        <v>50.92407</v>
      </c>
      <c r="FM440">
        <v>24874.71</v>
      </c>
      <c r="FN440">
        <v>1.2105269999999999</v>
      </c>
      <c r="FO440">
        <v>21.309429999999999</v>
      </c>
      <c r="FP440">
        <v>44.195320000000002</v>
      </c>
      <c r="FQ440">
        <v>22039.17</v>
      </c>
      <c r="FR440">
        <v>1.226437</v>
      </c>
      <c r="FS440">
        <v>21.886320000000001</v>
      </c>
      <c r="FT440">
        <v>33.052199999999999</v>
      </c>
      <c r="FU440">
        <v>16821.400000000001</v>
      </c>
      <c r="FV440">
        <v>1.2233750000000001</v>
      </c>
      <c r="FW440">
        <v>21.958100000000002</v>
      </c>
      <c r="FX440">
        <v>21.67867</v>
      </c>
      <c r="FY440">
        <v>11303.7</v>
      </c>
      <c r="FZ440">
        <v>1.219206</v>
      </c>
      <c r="GA440">
        <v>22.015409999999999</v>
      </c>
      <c r="GB440">
        <v>12.694000000000001</v>
      </c>
      <c r="GC440">
        <v>6795.5969999999998</v>
      </c>
      <c r="GD440">
        <v>1.214569</v>
      </c>
      <c r="GE440">
        <v>21.647200000000002</v>
      </c>
      <c r="GF440">
        <v>6.7596449999999999</v>
      </c>
      <c r="GG440">
        <v>3721.24</v>
      </c>
      <c r="GH440">
        <v>1.209581</v>
      </c>
      <c r="GI440">
        <v>21.158639999999998</v>
      </c>
      <c r="GJ440">
        <v>3.336649</v>
      </c>
      <c r="GK440">
        <v>1890.0440000000001</v>
      </c>
      <c r="GL440">
        <v>1.2042409999999999</v>
      </c>
      <c r="GM440">
        <v>21.001480000000001</v>
      </c>
      <c r="GN440">
        <v>1.5578879999999999</v>
      </c>
      <c r="GO440">
        <v>907.5797</v>
      </c>
      <c r="GP440">
        <v>1.1984189999999999</v>
      </c>
      <c r="GQ440">
        <v>21.029800000000002</v>
      </c>
      <c r="GR440">
        <v>0.70469510000000002</v>
      </c>
      <c r="GS440">
        <v>420.99540000000002</v>
      </c>
      <c r="GT440">
        <v>1.1925330000000001</v>
      </c>
      <c r="GU440">
        <v>20.951640000000001</v>
      </c>
      <c r="GV440">
        <v>0.31846950000000002</v>
      </c>
      <c r="GW440">
        <v>193.16499999999999</v>
      </c>
      <c r="GX440">
        <v>1.187384</v>
      </c>
      <c r="GY440">
        <v>21.119260000000001</v>
      </c>
      <c r="GZ440">
        <v>0.15213160000000001</v>
      </c>
      <c r="HA440">
        <v>91.425539999999998</v>
      </c>
      <c r="HB440">
        <v>1.1817690000000001</v>
      </c>
      <c r="HC440">
        <v>20.867609999999999</v>
      </c>
      <c r="HD440">
        <v>8.2725519999999997E-2</v>
      </c>
      <c r="HE440">
        <v>47.404060000000001</v>
      </c>
      <c r="HF440">
        <v>1.1758789999999999</v>
      </c>
      <c r="HG440">
        <v>20.500360000000001</v>
      </c>
      <c r="HH440">
        <v>5.3849470000000003E-2</v>
      </c>
      <c r="HI440">
        <v>28.509920000000001</v>
      </c>
      <c r="HJ440">
        <v>1.169659</v>
      </c>
      <c r="HK440">
        <v>19.88139</v>
      </c>
      <c r="HL440">
        <v>4.1394449999999999E-2</v>
      </c>
      <c r="HM440">
        <v>20.199950000000001</v>
      </c>
      <c r="HN440">
        <v>1.1631359999999999</v>
      </c>
      <c r="HO440">
        <v>19.529340000000001</v>
      </c>
      <c r="HP440">
        <v>3.5570600000000001E-2</v>
      </c>
      <c r="HQ440">
        <v>16.30753</v>
      </c>
      <c r="HR440">
        <v>1.156229</v>
      </c>
      <c r="HS440">
        <v>19.30706</v>
      </c>
      <c r="HT440" s="1">
        <v>3.2542929999999998E-2</v>
      </c>
      <c r="HU440">
        <v>14.29843</v>
      </c>
      <c r="HV440">
        <v>1.149011</v>
      </c>
      <c r="HW440">
        <v>18.992709999999999</v>
      </c>
      <c r="HX440" s="1">
        <v>3.090524E-2</v>
      </c>
      <c r="HY440">
        <v>13.17394</v>
      </c>
      <c r="HZ440">
        <v>1.141491</v>
      </c>
      <c r="IA440">
        <v>18.740369999999999</v>
      </c>
      <c r="IB440" s="1">
        <v>3.012459E-2</v>
      </c>
      <c r="IC440">
        <v>12.53389</v>
      </c>
      <c r="ID440">
        <v>1.1336059999999999</v>
      </c>
      <c r="IE440">
        <v>18.821159999999999</v>
      </c>
      <c r="IF440" s="1">
        <v>2.989429E-2</v>
      </c>
      <c r="IG440">
        <v>12.17578</v>
      </c>
      <c r="IH440">
        <v>1.128414</v>
      </c>
      <c r="II440">
        <v>18.763570000000001</v>
      </c>
      <c r="IJ440" s="1">
        <v>2.9926700000000001E-2</v>
      </c>
      <c r="IK440">
        <v>11.94035</v>
      </c>
      <c r="IL440">
        <v>1.124047</v>
      </c>
      <c r="IM440">
        <v>18.734649999999998</v>
      </c>
      <c r="IN440" s="1">
        <v>2.992684E-2</v>
      </c>
      <c r="IO440">
        <v>11.72076</v>
      </c>
      <c r="IP440">
        <v>1.1197269999999999</v>
      </c>
      <c r="IQ440">
        <v>18.184940000000001</v>
      </c>
      <c r="IR440" s="1">
        <v>2.953708E-2</v>
      </c>
      <c r="IS440">
        <v>11.3834</v>
      </c>
      <c r="IT440">
        <v>1.1158699999999999</v>
      </c>
      <c r="IU440">
        <v>17.57619</v>
      </c>
      <c r="IV440" s="1">
        <v>2.865173E-2</v>
      </c>
      <c r="IW440">
        <v>10.87851</v>
      </c>
      <c r="IX440">
        <v>1.1119239999999999</v>
      </c>
      <c r="IY440">
        <v>17.28152</v>
      </c>
      <c r="IZ440" s="1">
        <v>2.7358159999999999E-2</v>
      </c>
      <c r="JA440" s="1">
        <v>10.23029</v>
      </c>
      <c r="JB440">
        <v>1.1072139999999999</v>
      </c>
      <c r="JC440">
        <v>17.068519999999999</v>
      </c>
      <c r="JD440" s="1">
        <v>2.5734719999999999E-2</v>
      </c>
      <c r="JE440" s="1">
        <v>9.4712080000000007</v>
      </c>
      <c r="JF440">
        <v>1.1021730000000001</v>
      </c>
      <c r="JG440">
        <v>17.323370000000001</v>
      </c>
      <c r="JH440" s="1">
        <v>2.394319E-2</v>
      </c>
      <c r="JI440" s="1">
        <v>8.6505600000000005</v>
      </c>
      <c r="JJ440">
        <v>1.0968659999999999</v>
      </c>
      <c r="JK440">
        <v>17.499569999999999</v>
      </c>
      <c r="JL440" s="1">
        <v>2.2131129999999999E-2</v>
      </c>
      <c r="JM440" s="1">
        <v>7.8232280000000003</v>
      </c>
      <c r="JN440">
        <v>1.091113</v>
      </c>
      <c r="JO440">
        <v>17.447849999999999</v>
      </c>
      <c r="JP440" s="1">
        <v>2.037164E-2</v>
      </c>
      <c r="JQ440" s="1">
        <v>7.0245199999999999</v>
      </c>
      <c r="JR440">
        <v>1.0859939999999999</v>
      </c>
      <c r="JS440">
        <v>17.61506</v>
      </c>
      <c r="JT440" s="1">
        <v>1.8617209999999999E-2</v>
      </c>
      <c r="JU440" s="1">
        <v>6.2415419999999999</v>
      </c>
      <c r="JV440">
        <v>1.0803659999999999</v>
      </c>
      <c r="JW440">
        <v>17.656030000000001</v>
      </c>
      <c r="JX440" s="1">
        <v>1.6953099999999999E-2</v>
      </c>
      <c r="JY440" s="1">
        <v>5.5094529999999997</v>
      </c>
      <c r="JZ440">
        <v>1.074492</v>
      </c>
      <c r="KA440">
        <v>17.246279999999999</v>
      </c>
      <c r="KB440" s="1">
        <v>1.5416340000000001E-2</v>
      </c>
      <c r="KC440" s="1">
        <v>4.8276019999999997</v>
      </c>
      <c r="KD440">
        <v>1.0685450000000001</v>
      </c>
      <c r="KE440">
        <v>16.91818</v>
      </c>
      <c r="KF440" s="1">
        <v>1.401785E-2</v>
      </c>
      <c r="KG440" s="1">
        <v>4.200418</v>
      </c>
      <c r="KH440">
        <v>1.062403</v>
      </c>
      <c r="KI440">
        <v>16.732199999999999</v>
      </c>
      <c r="KJ440" s="1">
        <v>1.2756979999999999E-2</v>
      </c>
      <c r="KK440" s="1">
        <v>3.6416309999999998</v>
      </c>
      <c r="KL440">
        <v>1.055264</v>
      </c>
      <c r="KM440">
        <v>17.154509999999998</v>
      </c>
      <c r="KN440" s="1">
        <v>1.162116E-2</v>
      </c>
      <c r="KO440" s="1">
        <v>3.1424729999999998</v>
      </c>
      <c r="KP440">
        <v>1.0467759999999999</v>
      </c>
      <c r="KQ440">
        <v>17.659680000000002</v>
      </c>
      <c r="KR440" s="1">
        <v>1.0604870000000001E-2</v>
      </c>
      <c r="KS440" s="1">
        <v>2.6977229999999999</v>
      </c>
      <c r="KT440">
        <v>1.038956</v>
      </c>
      <c r="KU440">
        <v>18.000019999999999</v>
      </c>
      <c r="KV440" s="1">
        <v>9.6544249999999995E-3</v>
      </c>
      <c r="KW440" s="1">
        <v>2.2985519999999999</v>
      </c>
      <c r="KX440">
        <v>1.04237</v>
      </c>
      <c r="KY440">
        <v>18.266960000000001</v>
      </c>
      <c r="KZ440" s="1">
        <v>8.7965249999999995E-3</v>
      </c>
      <c r="LA440" s="1">
        <v>2.0906929999999999</v>
      </c>
      <c r="LB440">
        <v>1.042457</v>
      </c>
      <c r="LC440">
        <v>18.35446</v>
      </c>
      <c r="LD440" s="1">
        <v>8.0618470000000005E-3</v>
      </c>
      <c r="LE440" s="1">
        <v>1.9199459999999999</v>
      </c>
      <c r="LF440">
        <v>1.0414239999999999</v>
      </c>
      <c r="LG440">
        <v>18.03698</v>
      </c>
      <c r="LH440" s="1">
        <v>7.3643700000000003E-3</v>
      </c>
      <c r="LI440" s="1">
        <v>1.759701</v>
      </c>
      <c r="LJ440">
        <v>1.0398080000000001</v>
      </c>
      <c r="LK440">
        <v>17.745329999999999</v>
      </c>
      <c r="LL440" s="1">
        <v>6.7200269999999999E-3</v>
      </c>
      <c r="LM440" s="1">
        <v>1.611809</v>
      </c>
      <c r="LN440">
        <v>1.0381480000000001</v>
      </c>
      <c r="LO440">
        <v>17.480419999999999</v>
      </c>
      <c r="LP440" s="1">
        <v>6.1488309999999996E-3</v>
      </c>
      <c r="LQ440" s="1">
        <v>1.480537</v>
      </c>
      <c r="LR440">
        <v>1.0364679999999999</v>
      </c>
      <c r="LS440">
        <v>17.70627</v>
      </c>
      <c r="LT440" s="1">
        <v>5.6325739999999996E-3</v>
      </c>
      <c r="LU440" s="1">
        <v>1.3616569999999999</v>
      </c>
      <c r="LV440">
        <v>1.0347420000000001</v>
      </c>
      <c r="LW440">
        <v>18.023769999999999</v>
      </c>
      <c r="LX440" s="1">
        <v>5.1524220000000003E-3</v>
      </c>
      <c r="LY440" s="1">
        <v>1.2509060000000001</v>
      </c>
      <c r="LZ440">
        <v>1.032697</v>
      </c>
      <c r="MA440">
        <v>18.444009999999999</v>
      </c>
      <c r="MB440" s="1">
        <v>4.6917110000000003E-3</v>
      </c>
      <c r="MC440" s="1">
        <v>1.144601</v>
      </c>
      <c r="MD440">
        <v>1.030586</v>
      </c>
      <c r="ME440">
        <v>18.921759999999999</v>
      </c>
      <c r="MF440" s="1">
        <v>4.2413329999999999E-3</v>
      </c>
      <c r="MG440" s="1">
        <v>1.0400069999999999</v>
      </c>
      <c r="MH440">
        <v>1.0285949999999999</v>
      </c>
      <c r="MI440">
        <v>19.19971</v>
      </c>
      <c r="MJ440" s="1">
        <v>3.7954180000000001E-3</v>
      </c>
      <c r="MK440" s="1">
        <v>0.93558719999999995</v>
      </c>
      <c r="ML440">
        <v>1.0267919999999999</v>
      </c>
      <c r="MM440">
        <v>19.1356</v>
      </c>
      <c r="MN440" s="1">
        <v>3.3612160000000002E-3</v>
      </c>
      <c r="MO440" s="1">
        <v>0.83278810000000003</v>
      </c>
      <c r="MP440">
        <v>1.024815</v>
      </c>
      <c r="MQ440">
        <v>19.033270000000002</v>
      </c>
      <c r="MR440" s="1">
        <v>2.9392289999999998E-3</v>
      </c>
      <c r="MS440" s="1">
        <v>0.73228389999999999</v>
      </c>
      <c r="MT440">
        <v>1.0227029999999999</v>
      </c>
      <c r="MU440">
        <v>18.789840000000002</v>
      </c>
      <c r="MV440" s="1">
        <v>2.528583E-3</v>
      </c>
      <c r="MW440" s="1">
        <v>0.63369569999999997</v>
      </c>
      <c r="MX440">
        <v>1.0207120000000001</v>
      </c>
      <c r="MY440">
        <v>18.76351</v>
      </c>
      <c r="MZ440" s="1">
        <v>2.1432439999999999E-3</v>
      </c>
      <c r="NA440" s="1">
        <v>0.54027069999999999</v>
      </c>
      <c r="NB440">
        <v>1.0185740000000001</v>
      </c>
      <c r="NC440">
        <v>18.431760000000001</v>
      </c>
      <c r="ND440" s="1">
        <v>1.798179E-3</v>
      </c>
      <c r="NE440" s="1">
        <v>0.45589540000000001</v>
      </c>
      <c r="NF440">
        <v>1.0159549999999999</v>
      </c>
      <c r="NG440">
        <v>18.635190000000001</v>
      </c>
      <c r="NH440" s="1">
        <v>1.498903E-3</v>
      </c>
      <c r="NI440" s="1">
        <v>0.38239440000000002</v>
      </c>
      <c r="NJ440">
        <v>1.013619</v>
      </c>
      <c r="NK440">
        <v>19.10295</v>
      </c>
      <c r="NL440" s="1">
        <v>1.2506819999999999E-3</v>
      </c>
      <c r="NM440" s="1">
        <v>0.32089600000000001</v>
      </c>
      <c r="NN440">
        <v>1.011601</v>
      </c>
      <c r="NO440">
        <v>19.448509999999999</v>
      </c>
      <c r="NP440" s="1">
        <v>1.0530509999999999E-3</v>
      </c>
      <c r="NQ440" s="1">
        <v>0.27165260000000002</v>
      </c>
      <c r="NR440">
        <v>1.0127820000000001</v>
      </c>
      <c r="NS440">
        <v>19.424489999999999</v>
      </c>
      <c r="NT440" s="1">
        <v>8.9844510000000003E-4</v>
      </c>
      <c r="NU440" s="1">
        <v>0.23205770000000001</v>
      </c>
      <c r="NV440">
        <v>1.0128429999999999</v>
      </c>
      <c r="NW440">
        <v>19.482009999999999</v>
      </c>
      <c r="NX440" s="1">
        <v>7.8693450000000005E-4</v>
      </c>
      <c r="NY440" s="1">
        <v>0.2036327</v>
      </c>
      <c r="NZ440">
        <v>1.0126090000000001</v>
      </c>
      <c r="OA440">
        <v>19.474119999999999</v>
      </c>
      <c r="OB440" s="1">
        <v>7.0215010000000005E-4</v>
      </c>
      <c r="OC440" s="1">
        <v>0.1821142</v>
      </c>
      <c r="OD440">
        <v>1.0121720000000001</v>
      </c>
      <c r="OE440">
        <v>19.66789</v>
      </c>
      <c r="OF440" s="1">
        <v>6.3474530000000003E-4</v>
      </c>
      <c r="OG440" s="1">
        <v>0.16508220000000001</v>
      </c>
      <c r="OH440">
        <v>1.011563</v>
      </c>
      <c r="OI440">
        <v>19.927900000000001</v>
      </c>
      <c r="OJ440" s="1">
        <v>5.8001920000000005E-4</v>
      </c>
      <c r="OK440" s="1">
        <v>0.15123510000000001</v>
      </c>
    </row>
    <row r="441" spans="1:401" x14ac:dyDescent="0.35">
      <c r="A441">
        <v>450</v>
      </c>
      <c r="B441" t="s">
        <v>4</v>
      </c>
      <c r="C441" t="s">
        <v>364</v>
      </c>
      <c r="D441" t="s">
        <v>448</v>
      </c>
      <c r="E441">
        <v>837.02949999999998</v>
      </c>
      <c r="F441">
        <v>0.25831419999999999</v>
      </c>
      <c r="G441">
        <v>17.778770000000002</v>
      </c>
      <c r="H441">
        <v>0</v>
      </c>
      <c r="I441">
        <v>0</v>
      </c>
      <c r="J441">
        <v>0.25783840000000002</v>
      </c>
      <c r="K441">
        <v>18.615179999999999</v>
      </c>
      <c r="L441">
        <v>0</v>
      </c>
      <c r="M441">
        <v>0</v>
      </c>
      <c r="N441">
        <v>0.25812879999999999</v>
      </c>
      <c r="O441">
        <v>19.336169999999999</v>
      </c>
      <c r="P441">
        <v>0</v>
      </c>
      <c r="Q441">
        <v>0</v>
      </c>
      <c r="R441">
        <v>0.25952940000000002</v>
      </c>
      <c r="S441">
        <v>19.73743</v>
      </c>
      <c r="T441">
        <v>0</v>
      </c>
      <c r="U441">
        <v>0</v>
      </c>
      <c r="V441">
        <v>0.26092070000000001</v>
      </c>
      <c r="W441">
        <v>20.057549999999999</v>
      </c>
      <c r="X441">
        <v>0</v>
      </c>
      <c r="Y441">
        <v>0</v>
      </c>
      <c r="Z441">
        <v>0.26229269999999999</v>
      </c>
      <c r="AA441">
        <v>20.01895</v>
      </c>
      <c r="AB441">
        <v>0</v>
      </c>
      <c r="AC441">
        <v>0</v>
      </c>
      <c r="AD441">
        <v>0.26362069999999999</v>
      </c>
      <c r="AE441">
        <v>19.53819</v>
      </c>
      <c r="AF441">
        <v>0</v>
      </c>
      <c r="AG441">
        <v>0</v>
      </c>
      <c r="AH441">
        <v>0.26494630000000002</v>
      </c>
      <c r="AI441">
        <v>19.214379999999998</v>
      </c>
      <c r="AJ441">
        <v>0</v>
      </c>
      <c r="AK441">
        <v>0</v>
      </c>
      <c r="AL441">
        <v>0.26627909999999999</v>
      </c>
      <c r="AM441">
        <v>19.108540000000001</v>
      </c>
      <c r="AN441">
        <v>0</v>
      </c>
      <c r="AO441">
        <v>0</v>
      </c>
      <c r="AP441">
        <v>0.26759559999999999</v>
      </c>
      <c r="AQ441">
        <v>19.813079999999999</v>
      </c>
      <c r="AR441">
        <v>0</v>
      </c>
      <c r="AS441">
        <v>0</v>
      </c>
      <c r="AT441">
        <v>0.26891300000000001</v>
      </c>
      <c r="AU441">
        <v>20.722200000000001</v>
      </c>
      <c r="AV441">
        <v>0</v>
      </c>
      <c r="AW441">
        <v>0</v>
      </c>
      <c r="AX441">
        <v>0.2702329</v>
      </c>
      <c r="AY441">
        <v>21.236660000000001</v>
      </c>
      <c r="AZ441">
        <v>0</v>
      </c>
      <c r="BA441">
        <v>0</v>
      </c>
      <c r="BB441">
        <v>0.27151310000000001</v>
      </c>
      <c r="BC441">
        <v>21.505189999999999</v>
      </c>
      <c r="BD441">
        <v>0</v>
      </c>
      <c r="BE441">
        <v>0</v>
      </c>
      <c r="BF441">
        <v>0.27284750000000002</v>
      </c>
      <c r="BG441">
        <v>21.212489999999999</v>
      </c>
      <c r="BH441">
        <v>0</v>
      </c>
      <c r="BI441">
        <v>0</v>
      </c>
      <c r="BJ441">
        <v>0.27422400000000002</v>
      </c>
      <c r="BK441">
        <v>20.668790000000001</v>
      </c>
      <c r="BL441">
        <v>0</v>
      </c>
      <c r="BM441">
        <v>0</v>
      </c>
      <c r="BN441">
        <v>0.27566429999999997</v>
      </c>
      <c r="BO441">
        <v>20.437760000000001</v>
      </c>
      <c r="BP441">
        <v>0</v>
      </c>
      <c r="BQ441">
        <v>0</v>
      </c>
      <c r="BR441">
        <v>0.27706500000000001</v>
      </c>
      <c r="BS441">
        <v>20.457129999999999</v>
      </c>
      <c r="BT441">
        <v>0</v>
      </c>
      <c r="BU441">
        <v>0</v>
      </c>
      <c r="BV441">
        <v>0.2785086</v>
      </c>
      <c r="BW441">
        <v>20.90888</v>
      </c>
      <c r="BX441">
        <v>0</v>
      </c>
      <c r="BY441">
        <v>0</v>
      </c>
      <c r="BZ441">
        <v>0.27998299999999998</v>
      </c>
      <c r="CA441">
        <v>21.02807</v>
      </c>
      <c r="CB441">
        <v>0</v>
      </c>
      <c r="CC441">
        <v>0</v>
      </c>
      <c r="CD441">
        <v>0.28147489999999997</v>
      </c>
      <c r="CE441">
        <v>20.979790000000001</v>
      </c>
      <c r="CF441">
        <v>0</v>
      </c>
      <c r="CG441">
        <v>0</v>
      </c>
      <c r="CH441">
        <v>0.28294580000000003</v>
      </c>
      <c r="CI441">
        <v>20.530419999999999</v>
      </c>
      <c r="CJ441">
        <v>0</v>
      </c>
      <c r="CK441">
        <v>0</v>
      </c>
      <c r="CL441">
        <v>0.28445920000000002</v>
      </c>
      <c r="CM441">
        <v>19.94472</v>
      </c>
      <c r="CN441">
        <v>0</v>
      </c>
      <c r="CO441">
        <v>5.4420219999999998E-37</v>
      </c>
      <c r="CP441">
        <v>0.28596129999999997</v>
      </c>
      <c r="CQ441">
        <v>19.55996</v>
      </c>
      <c r="CR441">
        <v>3.7061929999999999E-33</v>
      </c>
      <c r="CS441">
        <v>3.7517859999999997E-30</v>
      </c>
      <c r="CT441">
        <v>0.2875006</v>
      </c>
      <c r="CU441">
        <v>19.39396</v>
      </c>
      <c r="CV441" s="1">
        <v>7.8433309999999997E-27</v>
      </c>
      <c r="CW441" s="1">
        <v>7.910237E-24</v>
      </c>
      <c r="CX441">
        <v>0.28911120000000001</v>
      </c>
      <c r="CY441">
        <v>19.280360000000002</v>
      </c>
      <c r="CZ441" s="1">
        <v>5.1311100000000002E-21</v>
      </c>
      <c r="DA441" s="1">
        <v>4.4951259999999997E-18</v>
      </c>
      <c r="DB441">
        <v>0.29069800000000001</v>
      </c>
      <c r="DC441">
        <v>19.730239999999998</v>
      </c>
      <c r="DD441" s="1">
        <v>1.056557E-16</v>
      </c>
      <c r="DE441" s="1">
        <v>7.269507E-14</v>
      </c>
      <c r="DF441">
        <v>0.29233419999999999</v>
      </c>
      <c r="DG441">
        <v>19.816669999999998</v>
      </c>
      <c r="DH441" s="1">
        <v>2.32391E-13</v>
      </c>
      <c r="DI441" s="1">
        <v>1.51166E-10</v>
      </c>
      <c r="DJ441">
        <v>0.29393970000000003</v>
      </c>
      <c r="DK441">
        <v>19.785329999999998</v>
      </c>
      <c r="DL441" s="1">
        <v>1.233346E-10</v>
      </c>
      <c r="DM441" s="1">
        <v>7.933759E-8</v>
      </c>
      <c r="DN441">
        <v>0.29557220000000001</v>
      </c>
      <c r="DO441">
        <v>19.80517</v>
      </c>
      <c r="DP441" s="1">
        <v>2.2837969999999999E-8</v>
      </c>
      <c r="DQ441" s="1">
        <v>1.471134E-5</v>
      </c>
      <c r="DR441">
        <v>0.29719370000000001</v>
      </c>
      <c r="DS441">
        <v>19.60557</v>
      </c>
      <c r="DT441" s="1">
        <v>1.8187920000000001E-6</v>
      </c>
      <c r="DU441" s="1">
        <v>1.1853479999999999E-3</v>
      </c>
      <c r="DV441">
        <v>0.29879339999999999</v>
      </c>
      <c r="DW441">
        <v>19.146149999999999</v>
      </c>
      <c r="DX441" s="1">
        <v>7.215612E-5</v>
      </c>
      <c r="DY441" s="1">
        <v>4.7803699999999998E-2</v>
      </c>
      <c r="DZ441">
        <v>0.30026989999999998</v>
      </c>
      <c r="EA441">
        <v>18.80911</v>
      </c>
      <c r="EB441" s="1">
        <v>1.5718069999999999E-3</v>
      </c>
      <c r="EC441" s="1">
        <v>1.0640700000000001</v>
      </c>
      <c r="ED441">
        <v>0.30168149999999999</v>
      </c>
      <c r="EE441">
        <v>18.827000000000002</v>
      </c>
      <c r="EF441" s="1">
        <v>2.034677E-2</v>
      </c>
      <c r="EG441" s="1">
        <v>14.11774</v>
      </c>
      <c r="EH441">
        <v>0.30313570000000001</v>
      </c>
      <c r="EI441">
        <v>19.797090000000001</v>
      </c>
      <c r="EJ441" s="1">
        <v>0.16697890000000001</v>
      </c>
      <c r="EK441">
        <v>119.0154</v>
      </c>
      <c r="EL441">
        <v>0.30456569999999999</v>
      </c>
      <c r="EM441">
        <v>20.540900000000001</v>
      </c>
      <c r="EN441" s="1">
        <v>0.91674160000000005</v>
      </c>
      <c r="EO441">
        <v>672.43370000000004</v>
      </c>
      <c r="EP441">
        <v>0.30601810000000002</v>
      </c>
      <c r="EQ441">
        <v>20.913270000000001</v>
      </c>
      <c r="ER441" s="1">
        <v>3.5272809999999999</v>
      </c>
      <c r="ES441">
        <v>2665.2269999999999</v>
      </c>
      <c r="ET441">
        <v>0.30752059999999998</v>
      </c>
      <c r="EU441">
        <v>21.357130000000002</v>
      </c>
      <c r="EV441">
        <v>9.9001549999999998</v>
      </c>
      <c r="EW441">
        <v>7717.5420000000004</v>
      </c>
      <c r="EX441">
        <v>0.30909170000000002</v>
      </c>
      <c r="EY441">
        <v>21.32544</v>
      </c>
      <c r="EZ441">
        <v>21.012810000000002</v>
      </c>
      <c r="FA441">
        <v>16916.8</v>
      </c>
      <c r="FB441">
        <v>0.3107277</v>
      </c>
      <c r="FC441">
        <v>20.738679999999999</v>
      </c>
      <c r="FD441">
        <v>34.759129999999999</v>
      </c>
      <c r="FE441">
        <v>28945.919999999998</v>
      </c>
      <c r="FF441">
        <v>0.3124441</v>
      </c>
      <c r="FG441">
        <v>20.461729999999999</v>
      </c>
      <c r="FH441">
        <v>46.076819999999998</v>
      </c>
      <c r="FI441">
        <v>39744.39</v>
      </c>
      <c r="FJ441">
        <v>0.31416680000000002</v>
      </c>
      <c r="FK441">
        <v>20.47439</v>
      </c>
      <c r="FL441">
        <v>50.286709999999999</v>
      </c>
      <c r="FM441">
        <v>45012.639999999999</v>
      </c>
      <c r="FN441">
        <v>0.3159479</v>
      </c>
      <c r="FO441">
        <v>21.29335</v>
      </c>
      <c r="FP441">
        <v>45.956060000000001</v>
      </c>
      <c r="FQ441">
        <v>42819.51</v>
      </c>
      <c r="FR441">
        <v>0.31810159999999998</v>
      </c>
      <c r="FS441">
        <v>22.021940000000001</v>
      </c>
      <c r="FT441">
        <v>36.220970000000001</v>
      </c>
      <c r="FU441">
        <v>35093.339999999997</v>
      </c>
      <c r="FV441">
        <v>0.31981920000000003</v>
      </c>
      <c r="FW441">
        <v>22.232939999999999</v>
      </c>
      <c r="FX441">
        <v>25.078980000000001</v>
      </c>
      <c r="FY441">
        <v>25355.47</v>
      </c>
      <c r="FZ441">
        <v>0.3215015</v>
      </c>
      <c r="GA441">
        <v>22.30585</v>
      </c>
      <c r="GB441">
        <v>15.54269</v>
      </c>
      <c r="GC441">
        <v>16435.38</v>
      </c>
      <c r="GD441">
        <v>0.32329160000000001</v>
      </c>
      <c r="GE441">
        <v>21.90166</v>
      </c>
      <c r="GF441">
        <v>8.7804040000000008</v>
      </c>
      <c r="GG441">
        <v>9724.2559999999994</v>
      </c>
      <c r="GH441">
        <v>0.32538139999999999</v>
      </c>
      <c r="GI441">
        <v>21.312940000000001</v>
      </c>
      <c r="GJ441">
        <v>4.606471</v>
      </c>
      <c r="GK441">
        <v>5341.3220000000001</v>
      </c>
      <c r="GL441">
        <v>0.32768419999999998</v>
      </c>
      <c r="GM441">
        <v>21.036930000000002</v>
      </c>
      <c r="GN441">
        <v>2.2848549999999999</v>
      </c>
      <c r="GO441">
        <v>2768.5259999999998</v>
      </c>
      <c r="GP441">
        <v>0.33044899999999999</v>
      </c>
      <c r="GQ441">
        <v>21.03424</v>
      </c>
      <c r="GR441">
        <v>1.094239</v>
      </c>
      <c r="GS441">
        <v>1376.412</v>
      </c>
      <c r="GT441">
        <v>0.33359889999999998</v>
      </c>
      <c r="GU441">
        <v>21.037800000000001</v>
      </c>
      <c r="GV441">
        <v>0.51588089999999998</v>
      </c>
      <c r="GW441">
        <v>666.89880000000005</v>
      </c>
      <c r="GX441">
        <v>0.33739390000000002</v>
      </c>
      <c r="GY441">
        <v>21.303650000000001</v>
      </c>
      <c r="GZ441">
        <v>0.24789340000000001</v>
      </c>
      <c r="HA441">
        <v>322.25869999999998</v>
      </c>
      <c r="HB441">
        <v>0.3414759</v>
      </c>
      <c r="HC441">
        <v>21.151340000000001</v>
      </c>
      <c r="HD441">
        <v>0.1276689</v>
      </c>
      <c r="HE441">
        <v>160.86590000000001</v>
      </c>
      <c r="HF441">
        <v>0.34589300000000001</v>
      </c>
      <c r="HG441">
        <v>20.820699999999999</v>
      </c>
      <c r="HH441">
        <v>7.4542510000000006E-2</v>
      </c>
      <c r="HI441">
        <v>86.966220000000007</v>
      </c>
      <c r="HJ441">
        <v>0.35062199999999999</v>
      </c>
      <c r="HK441">
        <v>20.153449999999999</v>
      </c>
      <c r="HL441">
        <v>5.0884560000000002E-2</v>
      </c>
      <c r="HM441">
        <v>53.296210000000002</v>
      </c>
      <c r="HN441">
        <v>0.35581800000000002</v>
      </c>
      <c r="HO441">
        <v>19.694109999999998</v>
      </c>
      <c r="HP441">
        <v>3.9988120000000002E-2</v>
      </c>
      <c r="HQ441">
        <v>37.704079999999998</v>
      </c>
      <c r="HR441">
        <v>0.36155199999999998</v>
      </c>
      <c r="HS441">
        <v>19.393619999999999</v>
      </c>
      <c r="HT441">
        <v>3.4669350000000002E-2</v>
      </c>
      <c r="HU441">
        <v>30.165140000000001</v>
      </c>
      <c r="HV441">
        <v>0.36774380000000001</v>
      </c>
      <c r="HW441">
        <v>19.075620000000001</v>
      </c>
      <c r="HX441" s="1">
        <v>3.1959410000000001E-2</v>
      </c>
      <c r="HY441">
        <v>26.306889999999999</v>
      </c>
      <c r="HZ441">
        <v>0.37457560000000001</v>
      </c>
      <c r="IA441">
        <v>18.854130000000001</v>
      </c>
      <c r="IB441" s="1">
        <v>3.064644E-2</v>
      </c>
      <c r="IC441">
        <v>24.252030000000001</v>
      </c>
      <c r="ID441">
        <v>0.38207609999999997</v>
      </c>
      <c r="IE441">
        <v>18.973310000000001</v>
      </c>
      <c r="IF441" s="1">
        <v>3.0145000000000002E-2</v>
      </c>
      <c r="IG441">
        <v>23.141120000000001</v>
      </c>
      <c r="IH441">
        <v>0.39044509999999999</v>
      </c>
      <c r="II441">
        <v>18.991479999999999</v>
      </c>
      <c r="IJ441" s="1">
        <v>3.0063010000000001E-2</v>
      </c>
      <c r="IK441">
        <v>22.493790000000001</v>
      </c>
      <c r="IL441">
        <v>0.3989799</v>
      </c>
      <c r="IM441">
        <v>18.990839999999999</v>
      </c>
      <c r="IN441" s="1">
        <v>3.004341E-2</v>
      </c>
      <c r="IO441">
        <v>22.004100000000001</v>
      </c>
      <c r="IP441">
        <v>0.40741630000000001</v>
      </c>
      <c r="IQ441">
        <v>18.44923</v>
      </c>
      <c r="IR441" s="1">
        <v>2.971888E-2</v>
      </c>
      <c r="IS441">
        <v>21.40795</v>
      </c>
      <c r="IT441">
        <v>0.41574070000000002</v>
      </c>
      <c r="IU441">
        <v>17.77486</v>
      </c>
      <c r="IV441" s="1">
        <v>2.8919730000000001E-2</v>
      </c>
      <c r="IW441">
        <v>20.545580000000001</v>
      </c>
      <c r="IX441">
        <v>0.4246762</v>
      </c>
      <c r="IY441">
        <v>17.39546</v>
      </c>
      <c r="IZ441" s="1">
        <v>2.7705859999999999E-2</v>
      </c>
      <c r="JA441">
        <v>19.418099999999999</v>
      </c>
      <c r="JB441">
        <v>0.43448569999999997</v>
      </c>
      <c r="JC441">
        <v>17.164259999999999</v>
      </c>
      <c r="JD441" s="1">
        <v>2.6140480000000001E-2</v>
      </c>
      <c r="JE441">
        <v>18.063490000000002</v>
      </c>
      <c r="JF441">
        <v>0.44627280000000003</v>
      </c>
      <c r="JG441">
        <v>17.438220000000001</v>
      </c>
      <c r="JH441" s="1">
        <v>2.437682E-2</v>
      </c>
      <c r="JI441" s="1">
        <v>16.55649</v>
      </c>
      <c r="JJ441">
        <v>0.4604452</v>
      </c>
      <c r="JK441">
        <v>17.686610000000002</v>
      </c>
      <c r="JL441" s="1">
        <v>2.2557810000000001E-2</v>
      </c>
      <c r="JM441" s="1">
        <v>14.99724</v>
      </c>
      <c r="JN441">
        <v>0.47746460000000002</v>
      </c>
      <c r="JO441">
        <v>17.678070000000002</v>
      </c>
      <c r="JP441" s="1">
        <v>2.0776269999999999E-2</v>
      </c>
      <c r="JQ441" s="1">
        <v>13.46829</v>
      </c>
      <c r="JR441">
        <v>0.49789860000000002</v>
      </c>
      <c r="JS441">
        <v>17.836300000000001</v>
      </c>
      <c r="JT441" s="1">
        <v>1.9009000000000002E-2</v>
      </c>
      <c r="JU441" s="1">
        <v>11.9771</v>
      </c>
      <c r="JV441">
        <v>0.52151550000000002</v>
      </c>
      <c r="JW441">
        <v>17.84141</v>
      </c>
      <c r="JX441" s="1">
        <v>1.730398E-2</v>
      </c>
      <c r="JY441" s="1">
        <v>10.555110000000001</v>
      </c>
      <c r="JZ441">
        <v>0.55170149999999996</v>
      </c>
      <c r="KA441">
        <v>17.34958</v>
      </c>
      <c r="KB441" s="1">
        <v>1.5718289999999999E-2</v>
      </c>
      <c r="KC441" s="1">
        <v>9.3531669999999991</v>
      </c>
      <c r="KD441">
        <v>0.59095129999999996</v>
      </c>
      <c r="KE441">
        <v>16.974489999999999</v>
      </c>
      <c r="KF441" s="1">
        <v>1.427696E-2</v>
      </c>
      <c r="KG441" s="1">
        <v>8.367407</v>
      </c>
      <c r="KH441">
        <v>0.63893200000000006</v>
      </c>
      <c r="KI441">
        <v>16.770720000000001</v>
      </c>
      <c r="KJ441" s="1">
        <v>1.2978440000000001E-2</v>
      </c>
      <c r="KK441" s="1">
        <v>7.484013</v>
      </c>
      <c r="KL441">
        <v>0.69978269999999998</v>
      </c>
      <c r="KM441">
        <v>17.209890000000001</v>
      </c>
      <c r="KN441" s="1">
        <v>1.1809389999999999E-2</v>
      </c>
      <c r="KO441" s="1">
        <v>6.6919089999999999</v>
      </c>
      <c r="KP441">
        <v>0.77974650000000001</v>
      </c>
      <c r="KQ441">
        <v>17.76773</v>
      </c>
      <c r="KR441" s="1">
        <v>1.07619E-2</v>
      </c>
      <c r="KS441" s="1">
        <v>5.9861219999999999</v>
      </c>
      <c r="KT441">
        <v>0.87922440000000002</v>
      </c>
      <c r="KU441">
        <v>18.175789999999999</v>
      </c>
      <c r="KV441" s="1">
        <v>9.7593829999999999E-3</v>
      </c>
      <c r="KW441" s="1">
        <v>5.3405110000000002</v>
      </c>
      <c r="KX441">
        <v>0.87820580000000004</v>
      </c>
      <c r="KY441">
        <v>18.35558</v>
      </c>
      <c r="KZ441" s="1">
        <v>8.8778099999999999E-3</v>
      </c>
      <c r="LA441" s="1">
        <v>4.8477139999999999</v>
      </c>
      <c r="LB441">
        <v>0.87468880000000004</v>
      </c>
      <c r="LC441">
        <v>18.38814</v>
      </c>
      <c r="LD441" s="1">
        <v>8.1334779999999995E-3</v>
      </c>
      <c r="LE441" s="1">
        <v>4.4502030000000001</v>
      </c>
      <c r="LF441">
        <v>0.87021919999999997</v>
      </c>
      <c r="LG441">
        <v>18.048110000000001</v>
      </c>
      <c r="LH441" s="1">
        <v>7.4313799999999996E-3</v>
      </c>
      <c r="LI441" s="1">
        <v>4.0858530000000002</v>
      </c>
      <c r="LJ441">
        <v>0.86528839999999996</v>
      </c>
      <c r="LK441">
        <v>17.730730000000001</v>
      </c>
      <c r="LL441" s="1">
        <v>6.7800990000000004E-3</v>
      </c>
      <c r="LM441" s="1">
        <v>3.747026</v>
      </c>
      <c r="LN441">
        <v>0.86034200000000005</v>
      </c>
      <c r="LO441">
        <v>17.490770000000001</v>
      </c>
      <c r="LP441" s="1">
        <v>6.2023620000000003E-3</v>
      </c>
      <c r="LQ441" s="1">
        <v>3.4440309999999998</v>
      </c>
      <c r="LR441">
        <v>0.85537079999999999</v>
      </c>
      <c r="LS441">
        <v>17.763269999999999</v>
      </c>
      <c r="LT441" s="1">
        <v>5.6812620000000003E-3</v>
      </c>
      <c r="LU441" s="1">
        <v>3.170715</v>
      </c>
      <c r="LV441">
        <v>0.85022430000000004</v>
      </c>
      <c r="LW441">
        <v>18.119900000000001</v>
      </c>
      <c r="LX441" s="1">
        <v>5.1977669999999998E-3</v>
      </c>
      <c r="LY441" s="1">
        <v>2.918059</v>
      </c>
      <c r="LZ441">
        <v>0.84472170000000002</v>
      </c>
      <c r="MA441">
        <v>18.532530000000001</v>
      </c>
      <c r="MB441" s="1">
        <v>4.7353999999999999E-3</v>
      </c>
      <c r="MC441" s="1">
        <v>2.677737</v>
      </c>
      <c r="MD441">
        <v>0.83906230000000004</v>
      </c>
      <c r="ME441">
        <v>18.949619999999999</v>
      </c>
      <c r="MF441" s="1">
        <v>4.2840700000000001E-3</v>
      </c>
      <c r="MG441" s="1">
        <v>2.442491</v>
      </c>
      <c r="MH441">
        <v>0.83334830000000004</v>
      </c>
      <c r="MI441">
        <v>19.148420000000002</v>
      </c>
      <c r="MJ441" s="1">
        <v>3.837717E-3</v>
      </c>
      <c r="MK441" s="1">
        <v>2.20858</v>
      </c>
      <c r="ML441">
        <v>0.82771340000000004</v>
      </c>
      <c r="MM441">
        <v>19.034849999999999</v>
      </c>
      <c r="MN441" s="1">
        <v>3.4023159999999998E-3</v>
      </c>
      <c r="MO441" s="1">
        <v>1.9765699999999999</v>
      </c>
      <c r="MP441">
        <v>0.82185410000000003</v>
      </c>
      <c r="MQ441">
        <v>18.933070000000001</v>
      </c>
      <c r="MR441" s="1">
        <v>2.9792199999999999E-3</v>
      </c>
      <c r="MS441" s="1">
        <v>1.749047</v>
      </c>
      <c r="MT441">
        <v>0.81574380000000002</v>
      </c>
      <c r="MU441">
        <v>18.751989999999999</v>
      </c>
      <c r="MV441" s="1">
        <v>2.5673530000000001E-3</v>
      </c>
      <c r="MW441" s="1">
        <v>1.5253540000000001</v>
      </c>
      <c r="MX441">
        <v>0.80957440000000003</v>
      </c>
      <c r="MY441">
        <v>18.830480000000001</v>
      </c>
      <c r="MZ441" s="1">
        <v>2.1791599999999999E-3</v>
      </c>
      <c r="NA441" s="1">
        <v>1.3100579999999999</v>
      </c>
      <c r="NB441">
        <v>0.80309330000000001</v>
      </c>
      <c r="NC441">
        <v>18.518139999999999</v>
      </c>
      <c r="ND441" s="1">
        <v>1.8301229999999999E-3</v>
      </c>
      <c r="NE441" s="1">
        <v>1.1122430000000001</v>
      </c>
      <c r="NF441">
        <v>0.79607810000000001</v>
      </c>
      <c r="NG441">
        <v>18.683450000000001</v>
      </c>
      <c r="NH441" s="1">
        <v>1.526374E-3</v>
      </c>
      <c r="NI441" s="1">
        <v>0.93720329999999996</v>
      </c>
      <c r="NJ441">
        <v>0.78907039999999995</v>
      </c>
      <c r="NK441">
        <v>19.059989999999999</v>
      </c>
      <c r="NL441" s="1">
        <v>1.2732430000000001E-3</v>
      </c>
      <c r="NM441" s="1">
        <v>0.78810380000000002</v>
      </c>
      <c r="NN441">
        <v>0.78187960000000001</v>
      </c>
      <c r="NO441">
        <v>19.31495</v>
      </c>
      <c r="NP441" s="1">
        <v>1.0709599999999999E-3</v>
      </c>
      <c r="NQ441" s="1">
        <v>0.66660200000000003</v>
      </c>
      <c r="NR441">
        <v>0.77796620000000005</v>
      </c>
      <c r="NS441">
        <v>19.291799999999999</v>
      </c>
      <c r="NT441" s="1">
        <v>9.1210369999999996E-4</v>
      </c>
      <c r="NU441" s="1">
        <v>0.56795759999999995</v>
      </c>
      <c r="NV441">
        <v>0.77358879999999997</v>
      </c>
      <c r="NW441">
        <v>19.331119999999999</v>
      </c>
      <c r="NX441" s="1">
        <v>7.9696499999999996E-4</v>
      </c>
      <c r="NY441" s="1">
        <v>0.49478420000000001</v>
      </c>
      <c r="NZ441">
        <v>0.76916379999999995</v>
      </c>
      <c r="OA441">
        <v>19.394030000000001</v>
      </c>
      <c r="OB441" s="1">
        <v>7.0982610000000002E-4</v>
      </c>
      <c r="OC441" s="1">
        <v>0.43994529999999998</v>
      </c>
      <c r="OD441">
        <v>0.76458539999999997</v>
      </c>
      <c r="OE441">
        <v>19.7408</v>
      </c>
      <c r="OF441" s="1">
        <v>6.4082919999999995E-4</v>
      </c>
      <c r="OG441" s="1">
        <v>0.39721240000000002</v>
      </c>
      <c r="OH441">
        <v>0.76049359999999999</v>
      </c>
      <c r="OI441">
        <v>20.040179999999999</v>
      </c>
      <c r="OJ441" s="1">
        <v>5.8502300000000005E-4</v>
      </c>
      <c r="OK441" s="1">
        <v>0.36260880000000001</v>
      </c>
    </row>
    <row r="442" spans="1:401" x14ac:dyDescent="0.35">
      <c r="A442">
        <v>451</v>
      </c>
      <c r="B442" t="s">
        <v>4</v>
      </c>
      <c r="C442" t="s">
        <v>364</v>
      </c>
      <c r="D442" t="s">
        <v>449</v>
      </c>
      <c r="E442">
        <v>825.11800000000005</v>
      </c>
      <c r="F442">
        <v>0.18888379999999999</v>
      </c>
      <c r="G442">
        <v>17.776610000000002</v>
      </c>
      <c r="H442">
        <v>0</v>
      </c>
      <c r="I442">
        <v>0</v>
      </c>
      <c r="J442">
        <v>0.18952859999999999</v>
      </c>
      <c r="K442">
        <v>18.593879999999999</v>
      </c>
      <c r="L442">
        <v>0</v>
      </c>
      <c r="M442">
        <v>0</v>
      </c>
      <c r="N442">
        <v>0.19018850000000001</v>
      </c>
      <c r="O442">
        <v>19.367439999999998</v>
      </c>
      <c r="P442">
        <v>0</v>
      </c>
      <c r="Q442">
        <v>0</v>
      </c>
      <c r="R442">
        <v>0.1908707</v>
      </c>
      <c r="S442">
        <v>19.84582</v>
      </c>
      <c r="T442">
        <v>0</v>
      </c>
      <c r="U442">
        <v>0</v>
      </c>
      <c r="V442">
        <v>0.19156490000000001</v>
      </c>
      <c r="W442">
        <v>20.18038</v>
      </c>
      <c r="X442">
        <v>0</v>
      </c>
      <c r="Y442">
        <v>0</v>
      </c>
      <c r="Z442">
        <v>0.1922345</v>
      </c>
      <c r="AA442">
        <v>20.13203</v>
      </c>
      <c r="AB442">
        <v>0</v>
      </c>
      <c r="AC442">
        <v>0</v>
      </c>
      <c r="AD442">
        <v>0.19288330000000001</v>
      </c>
      <c r="AE442">
        <v>19.617270000000001</v>
      </c>
      <c r="AF442">
        <v>0</v>
      </c>
      <c r="AG442">
        <v>0</v>
      </c>
      <c r="AH442">
        <v>0.19352069999999999</v>
      </c>
      <c r="AI442">
        <v>19.22655</v>
      </c>
      <c r="AJ442">
        <v>0</v>
      </c>
      <c r="AK442">
        <v>0</v>
      </c>
      <c r="AL442">
        <v>0.1941784</v>
      </c>
      <c r="AM442">
        <v>19.08287</v>
      </c>
      <c r="AN442">
        <v>0</v>
      </c>
      <c r="AO442">
        <v>0</v>
      </c>
      <c r="AP442">
        <v>0.1947998</v>
      </c>
      <c r="AQ442">
        <v>19.77758</v>
      </c>
      <c r="AR442">
        <v>0</v>
      </c>
      <c r="AS442">
        <v>0</v>
      </c>
      <c r="AT442">
        <v>0.19542290000000001</v>
      </c>
      <c r="AU442">
        <v>20.739339999999999</v>
      </c>
      <c r="AV442">
        <v>0</v>
      </c>
      <c r="AW442">
        <v>0</v>
      </c>
      <c r="AX442">
        <v>0.19604820000000001</v>
      </c>
      <c r="AY442">
        <v>21.36016</v>
      </c>
      <c r="AZ442">
        <v>0</v>
      </c>
      <c r="BA442">
        <v>0</v>
      </c>
      <c r="BB442">
        <v>0.19667270000000001</v>
      </c>
      <c r="BC442">
        <v>21.675129999999999</v>
      </c>
      <c r="BD442">
        <v>0</v>
      </c>
      <c r="BE442">
        <v>0</v>
      </c>
      <c r="BF442">
        <v>0.19728609999999999</v>
      </c>
      <c r="BG442">
        <v>21.379960000000001</v>
      </c>
      <c r="BH442">
        <v>0</v>
      </c>
      <c r="BI442">
        <v>0</v>
      </c>
      <c r="BJ442">
        <v>0.19794870000000001</v>
      </c>
      <c r="BK442">
        <v>20.775300000000001</v>
      </c>
      <c r="BL442">
        <v>0</v>
      </c>
      <c r="BM442">
        <v>0</v>
      </c>
      <c r="BN442">
        <v>0.19862930000000001</v>
      </c>
      <c r="BO442">
        <v>20.44821</v>
      </c>
      <c r="BP442">
        <v>0</v>
      </c>
      <c r="BQ442">
        <v>0</v>
      </c>
      <c r="BR442">
        <v>0.19927500000000001</v>
      </c>
      <c r="BS442">
        <v>20.42661</v>
      </c>
      <c r="BT442">
        <v>0</v>
      </c>
      <c r="BU442">
        <v>0</v>
      </c>
      <c r="BV442">
        <v>0.19996369999999999</v>
      </c>
      <c r="BW442">
        <v>20.895019999999999</v>
      </c>
      <c r="BX442">
        <v>0</v>
      </c>
      <c r="BY442">
        <v>0</v>
      </c>
      <c r="BZ442">
        <v>0.20064689999999999</v>
      </c>
      <c r="CA442">
        <v>21.106739999999999</v>
      </c>
      <c r="CB442">
        <v>0</v>
      </c>
      <c r="CC442">
        <v>0</v>
      </c>
      <c r="CD442">
        <v>0.20133870000000001</v>
      </c>
      <c r="CE442">
        <v>21.138349999999999</v>
      </c>
      <c r="CF442">
        <v>0</v>
      </c>
      <c r="CG442">
        <v>0</v>
      </c>
      <c r="CH442">
        <v>0.2020351</v>
      </c>
      <c r="CI442">
        <v>20.716619999999999</v>
      </c>
      <c r="CJ442">
        <v>0</v>
      </c>
      <c r="CK442">
        <v>0</v>
      </c>
      <c r="CL442">
        <v>0.20273550000000001</v>
      </c>
      <c r="CM442">
        <v>20.09826</v>
      </c>
      <c r="CN442">
        <v>0</v>
      </c>
      <c r="CO442">
        <v>1.3870220000000001E-37</v>
      </c>
      <c r="CP442">
        <v>0.20342379999999999</v>
      </c>
      <c r="CQ442">
        <v>19.63644</v>
      </c>
      <c r="CR442">
        <v>1.045618E-33</v>
      </c>
      <c r="CS442">
        <v>1.237027E-30</v>
      </c>
      <c r="CT442">
        <v>0.20413629999999999</v>
      </c>
      <c r="CU442">
        <v>19.406469999999999</v>
      </c>
      <c r="CV442" s="1">
        <v>1.992486E-27</v>
      </c>
      <c r="CW442" s="1">
        <v>2.3580579999999998E-24</v>
      </c>
      <c r="CX442">
        <v>0.2048826</v>
      </c>
      <c r="CY442">
        <v>19.28294</v>
      </c>
      <c r="CZ442" s="1">
        <v>1.3588700000000001E-21</v>
      </c>
      <c r="DA442" s="1">
        <v>1.606067E-18</v>
      </c>
      <c r="DB442">
        <v>0.2056229</v>
      </c>
      <c r="DC442">
        <v>19.740100000000002</v>
      </c>
      <c r="DD442" s="1">
        <v>2.497494E-17</v>
      </c>
      <c r="DE442" s="1">
        <v>2.947063E-14</v>
      </c>
      <c r="DF442">
        <v>0.20637939999999999</v>
      </c>
      <c r="DG442">
        <v>19.893429999999999</v>
      </c>
      <c r="DH442" s="1">
        <v>5.7229959999999994E-14</v>
      </c>
      <c r="DI442" s="1">
        <v>6.7555969999999997E-11</v>
      </c>
      <c r="DJ442">
        <v>0.2071354</v>
      </c>
      <c r="DK442">
        <v>19.918340000000001</v>
      </c>
      <c r="DL442" s="1">
        <v>3.2672070000000001E-11</v>
      </c>
      <c r="DM442" s="1">
        <v>3.850467E-8</v>
      </c>
      <c r="DN442">
        <v>0.2078826</v>
      </c>
      <c r="DO442">
        <v>19.934899999999999</v>
      </c>
      <c r="DP442" s="1">
        <v>7.0847300000000002E-9</v>
      </c>
      <c r="DQ442" s="1">
        <v>7.8230159999999999E-6</v>
      </c>
      <c r="DR442">
        <v>0.20865590000000001</v>
      </c>
      <c r="DS442">
        <v>19.718039999999998</v>
      </c>
      <c r="DT442" s="1">
        <v>6.4788670000000001E-7</v>
      </c>
      <c r="DU442" s="1">
        <v>6.8631279999999996E-4</v>
      </c>
      <c r="DV442">
        <v>0.20940139999999999</v>
      </c>
      <c r="DW442">
        <v>19.22861</v>
      </c>
      <c r="DX442" s="1">
        <v>2.895002E-5</v>
      </c>
      <c r="DY442" s="1">
        <v>2.993053E-2</v>
      </c>
      <c r="DZ442">
        <v>0.21007020000000001</v>
      </c>
      <c r="EA442">
        <v>18.83511</v>
      </c>
      <c r="EB442" s="1">
        <v>7.0151459999999997E-4</v>
      </c>
      <c r="EC442" s="1">
        <v>0.71703969999999995</v>
      </c>
      <c r="ED442">
        <v>0.2107224</v>
      </c>
      <c r="EE442">
        <v>18.81588</v>
      </c>
      <c r="EF442" s="1">
        <v>1.0016000000000001E-2</v>
      </c>
      <c r="EG442" s="1">
        <v>10.202909999999999</v>
      </c>
      <c r="EH442">
        <v>0.21137520000000001</v>
      </c>
      <c r="EI442">
        <v>19.770389999999999</v>
      </c>
      <c r="EJ442" s="1">
        <v>9.0074550000000003E-2</v>
      </c>
      <c r="EK442">
        <v>91.993669999999995</v>
      </c>
      <c r="EL442">
        <v>0.2120031</v>
      </c>
      <c r="EM442">
        <v>20.593869999999999</v>
      </c>
      <c r="EN442" s="1">
        <v>0.53941660000000002</v>
      </c>
      <c r="EO442">
        <v>554.75689999999997</v>
      </c>
      <c r="EP442">
        <v>0.2126748</v>
      </c>
      <c r="EQ442">
        <v>21.066949999999999</v>
      </c>
      <c r="ER442" s="1">
        <v>2.2563040000000001</v>
      </c>
      <c r="ES442">
        <v>2343.1750000000002</v>
      </c>
      <c r="ET442">
        <v>0.21337890000000001</v>
      </c>
      <c r="EU442">
        <v>21.51811</v>
      </c>
      <c r="EV442">
        <v>6.866587</v>
      </c>
      <c r="EW442">
        <v>7221.6509999999998</v>
      </c>
      <c r="EX442">
        <v>0.2140686</v>
      </c>
      <c r="EY442">
        <v>21.4604</v>
      </c>
      <c r="EZ442">
        <v>15.77478</v>
      </c>
      <c r="FA442">
        <v>16835.62</v>
      </c>
      <c r="FB442">
        <v>0.21479229999999999</v>
      </c>
      <c r="FC442">
        <v>20.84112</v>
      </c>
      <c r="FD442">
        <v>28.22692</v>
      </c>
      <c r="FE442">
        <v>30628.46</v>
      </c>
      <c r="FF442">
        <v>0.21554889999999999</v>
      </c>
      <c r="FG442">
        <v>20.47062</v>
      </c>
      <c r="FH442">
        <v>40.472389999999997</v>
      </c>
      <c r="FI442">
        <v>44712.25</v>
      </c>
      <c r="FJ442">
        <v>0.21631220000000001</v>
      </c>
      <c r="FK442">
        <v>20.441030000000001</v>
      </c>
      <c r="FL442">
        <v>47.815660000000001</v>
      </c>
      <c r="FM442">
        <v>53835.29</v>
      </c>
      <c r="FN442">
        <v>0.21708479999999999</v>
      </c>
      <c r="FO442">
        <v>21.272480000000002</v>
      </c>
      <c r="FP442">
        <v>47.198689999999999</v>
      </c>
      <c r="FQ442">
        <v>54352.71</v>
      </c>
      <c r="FR442">
        <v>0.21808</v>
      </c>
      <c r="FS442">
        <v>22.105340000000002</v>
      </c>
      <c r="FT442">
        <v>40.422179999999997</v>
      </c>
      <c r="FU442">
        <v>47448.76</v>
      </c>
      <c r="FV442">
        <v>0.21886659999999999</v>
      </c>
      <c r="FW442">
        <v>22.443729999999999</v>
      </c>
      <c r="FX442">
        <v>30.350819999999999</v>
      </c>
      <c r="FY442">
        <v>36395.71</v>
      </c>
      <c r="FZ442">
        <v>0.2195838</v>
      </c>
      <c r="GA442">
        <v>22.55114</v>
      </c>
      <c r="GB442">
        <v>20.41602</v>
      </c>
      <c r="GC442">
        <v>25026.63</v>
      </c>
      <c r="GD442">
        <v>0.220332</v>
      </c>
      <c r="GE442">
        <v>22.113630000000001</v>
      </c>
      <c r="GF442">
        <v>12.518090000000001</v>
      </c>
      <c r="GG442">
        <v>15688.44</v>
      </c>
      <c r="GH442">
        <v>0.22120509999999999</v>
      </c>
      <c r="GI442">
        <v>21.453990000000001</v>
      </c>
      <c r="GJ442">
        <v>7.1182340000000002</v>
      </c>
      <c r="GK442">
        <v>9110.7999999999993</v>
      </c>
      <c r="GL442">
        <v>0.22216159999999999</v>
      </c>
      <c r="GM442">
        <v>21.07206</v>
      </c>
      <c r="GN442">
        <v>3.811779</v>
      </c>
      <c r="GO442">
        <v>4975.5559999999996</v>
      </c>
      <c r="GP442">
        <v>0.22335730000000001</v>
      </c>
      <c r="GQ442">
        <v>21.0197</v>
      </c>
      <c r="GR442">
        <v>1.9535929999999999</v>
      </c>
      <c r="GS442">
        <v>2592.6709999999998</v>
      </c>
      <c r="GT442">
        <v>0.2247123</v>
      </c>
      <c r="GU442">
        <v>21.07593</v>
      </c>
      <c r="GV442">
        <v>0.97173639999999994</v>
      </c>
      <c r="GW442">
        <v>1306.99</v>
      </c>
      <c r="GX442">
        <v>0.22644259999999999</v>
      </c>
      <c r="GY442">
        <v>21.43113</v>
      </c>
      <c r="GZ442">
        <v>0.47853519999999999</v>
      </c>
      <c r="HA442">
        <v>648.18110000000001</v>
      </c>
      <c r="HB442">
        <v>0.22821359999999999</v>
      </c>
      <c r="HC442">
        <v>21.376259999999998</v>
      </c>
      <c r="HD442">
        <v>0.24006169999999999</v>
      </c>
      <c r="HE442">
        <v>324.19299999999998</v>
      </c>
      <c r="HF442">
        <v>0.23015379999999999</v>
      </c>
      <c r="HG442">
        <v>21.081469999999999</v>
      </c>
      <c r="HH442">
        <v>0.1279131</v>
      </c>
      <c r="HI442">
        <v>169.66079999999999</v>
      </c>
      <c r="HJ442">
        <v>0.2322176</v>
      </c>
      <c r="HK442">
        <v>20.392410000000002</v>
      </c>
      <c r="HL442">
        <v>7.5914880000000004E-2</v>
      </c>
      <c r="HM442">
        <v>97.223269999999999</v>
      </c>
      <c r="HN442">
        <v>0.23449249999999999</v>
      </c>
      <c r="HO442">
        <v>19.847460000000002</v>
      </c>
      <c r="HP442">
        <v>5.1777089999999998E-2</v>
      </c>
      <c r="HQ442">
        <v>63.291339999999998</v>
      </c>
      <c r="HR442">
        <v>0.23690310000000001</v>
      </c>
      <c r="HS442">
        <v>19.460940000000001</v>
      </c>
      <c r="HT442">
        <v>4.0325850000000003E-2</v>
      </c>
      <c r="HU442">
        <v>47.136899999999997</v>
      </c>
      <c r="HV442">
        <v>0.23949980000000001</v>
      </c>
      <c r="HW442">
        <v>19.11711</v>
      </c>
      <c r="HX442" s="1">
        <v>3.4745669999999999E-2</v>
      </c>
      <c r="HY442">
        <v>39.242379999999997</v>
      </c>
      <c r="HZ442">
        <v>0.24232719999999999</v>
      </c>
      <c r="IA442">
        <v>18.93009</v>
      </c>
      <c r="IB442" s="1">
        <v>3.2027800000000002E-2</v>
      </c>
      <c r="IC442">
        <v>35.298499999999997</v>
      </c>
      <c r="ID442">
        <v>0.24539859999999999</v>
      </c>
      <c r="IE442">
        <v>19.103149999999999</v>
      </c>
      <c r="IF442" s="1">
        <v>3.0808740000000001E-2</v>
      </c>
      <c r="IG442">
        <v>33.350050000000003</v>
      </c>
      <c r="IH442">
        <v>0.2489246</v>
      </c>
      <c r="II442">
        <v>19.197120000000002</v>
      </c>
      <c r="IJ442" s="1">
        <v>3.0389289999999999E-2</v>
      </c>
      <c r="IK442">
        <v>32.411499999999997</v>
      </c>
      <c r="IL442">
        <v>0.25253809999999999</v>
      </c>
      <c r="IM442">
        <v>19.227119999999999</v>
      </c>
      <c r="IN442" s="1">
        <v>3.0248009999999999E-2</v>
      </c>
      <c r="IO442">
        <v>31.868120000000001</v>
      </c>
      <c r="IP442">
        <v>0.2560885</v>
      </c>
      <c r="IQ442">
        <v>18.68608</v>
      </c>
      <c r="IR442" s="1">
        <v>3.000645E-2</v>
      </c>
      <c r="IS442">
        <v>31.343</v>
      </c>
      <c r="IT442">
        <v>0.25958179999999997</v>
      </c>
      <c r="IU442">
        <v>17.96829</v>
      </c>
      <c r="IV442" s="1">
        <v>2.9388569999999999E-2</v>
      </c>
      <c r="IW442">
        <v>30.50583</v>
      </c>
      <c r="IX442">
        <v>0.26314949999999998</v>
      </c>
      <c r="IY442">
        <v>17.502079999999999</v>
      </c>
      <c r="IZ442" s="1">
        <v>2.835938E-2</v>
      </c>
      <c r="JA442">
        <v>29.281510000000001</v>
      </c>
      <c r="JB442">
        <v>0.2669783</v>
      </c>
      <c r="JC442">
        <v>17.23668</v>
      </c>
      <c r="JD442" s="1">
        <v>2.69527E-2</v>
      </c>
      <c r="JE442">
        <v>27.6967</v>
      </c>
      <c r="JF442">
        <v>0.27156550000000002</v>
      </c>
      <c r="JG442">
        <v>17.551449999999999</v>
      </c>
      <c r="JH442" s="1">
        <v>2.529021E-2</v>
      </c>
      <c r="JI442">
        <v>25.83606</v>
      </c>
      <c r="JJ442">
        <v>0.27700609999999998</v>
      </c>
      <c r="JK442">
        <v>17.8675</v>
      </c>
      <c r="JL442" s="1">
        <v>2.350261E-2</v>
      </c>
      <c r="JM442" s="1">
        <v>23.83446</v>
      </c>
      <c r="JN442">
        <v>0.28340070000000001</v>
      </c>
      <c r="JO442">
        <v>17.924219999999998</v>
      </c>
      <c r="JP442" s="1">
        <v>2.170704E-2</v>
      </c>
      <c r="JQ442" s="1">
        <v>21.820180000000001</v>
      </c>
      <c r="JR442">
        <v>0.29090700000000003</v>
      </c>
      <c r="JS442">
        <v>18.096769999999999</v>
      </c>
      <c r="JT442" s="1">
        <v>1.993611E-2</v>
      </c>
      <c r="JU442" s="1">
        <v>19.837309999999999</v>
      </c>
      <c r="JV442">
        <v>0.29929</v>
      </c>
      <c r="JW442">
        <v>18.026700000000002</v>
      </c>
      <c r="JX442" s="1">
        <v>1.8174429999999998E-2</v>
      </c>
      <c r="JY442" s="1">
        <v>17.888909999999999</v>
      </c>
      <c r="JZ442">
        <v>0.3016914</v>
      </c>
      <c r="KA442">
        <v>17.469390000000001</v>
      </c>
      <c r="KB442" s="1">
        <v>1.6464969999999999E-2</v>
      </c>
      <c r="KC442" s="1">
        <v>16.103580000000001</v>
      </c>
      <c r="KD442">
        <v>0.29945260000000001</v>
      </c>
      <c r="KE442">
        <v>17.023309999999999</v>
      </c>
      <c r="KF442" s="1">
        <v>1.495697E-2</v>
      </c>
      <c r="KG442" s="1">
        <v>14.56193</v>
      </c>
      <c r="KH442">
        <v>0.2972532</v>
      </c>
      <c r="KI442">
        <v>16.807839999999999</v>
      </c>
      <c r="KJ442" s="1">
        <v>1.360274E-2</v>
      </c>
      <c r="KK442" s="1">
        <v>13.18014</v>
      </c>
      <c r="KL442">
        <v>0.294881</v>
      </c>
      <c r="KM442">
        <v>17.312930000000001</v>
      </c>
      <c r="KN442" s="1">
        <v>1.23806E-2</v>
      </c>
      <c r="KO442" s="1">
        <v>11.936859999999999</v>
      </c>
      <c r="KP442">
        <v>0.29217120000000002</v>
      </c>
      <c r="KQ442">
        <v>17.947089999999999</v>
      </c>
      <c r="KR442" s="1">
        <v>1.12798E-2</v>
      </c>
      <c r="KS442" s="1">
        <v>10.82541</v>
      </c>
      <c r="KT442">
        <v>0.28978310000000002</v>
      </c>
      <c r="KU442">
        <v>18.48113</v>
      </c>
      <c r="KV442" s="1">
        <v>1.027255E-2</v>
      </c>
      <c r="KW442" s="1">
        <v>9.8174089999999996</v>
      </c>
      <c r="KX442">
        <v>0.2893288</v>
      </c>
      <c r="KY442">
        <v>18.638929999999998</v>
      </c>
      <c r="KZ442" s="1">
        <v>9.2960390000000007E-3</v>
      </c>
      <c r="LA442" s="1">
        <v>8.8025769999999994</v>
      </c>
      <c r="LB442">
        <v>0.2883598</v>
      </c>
      <c r="LC442">
        <v>18.50441</v>
      </c>
      <c r="LD442" s="1">
        <v>8.4943759999999997E-3</v>
      </c>
      <c r="LE442" s="1">
        <v>7.9690029999999998</v>
      </c>
      <c r="LF442">
        <v>0.28708309999999998</v>
      </c>
      <c r="LG442">
        <v>18.097370000000002</v>
      </c>
      <c r="LH442" s="1">
        <v>7.7638849999999999E-3</v>
      </c>
      <c r="LI442" s="1">
        <v>7.2344809999999997</v>
      </c>
      <c r="LJ442">
        <v>0.28565190000000001</v>
      </c>
      <c r="LK442">
        <v>17.745650000000001</v>
      </c>
      <c r="LL442" s="1">
        <v>7.0821010000000004E-3</v>
      </c>
      <c r="LM442" s="1">
        <v>6.5619379999999996</v>
      </c>
      <c r="LN442">
        <v>0.28423019999999999</v>
      </c>
      <c r="LO442">
        <v>17.548639999999999</v>
      </c>
      <c r="LP442" s="1">
        <v>6.4720450000000001E-3</v>
      </c>
      <c r="LQ442" s="1">
        <v>5.9612069999999999</v>
      </c>
      <c r="LR442">
        <v>0.28279799999999999</v>
      </c>
      <c r="LS442">
        <v>17.93608</v>
      </c>
      <c r="LT442" s="1">
        <v>5.9250040000000002E-3</v>
      </c>
      <c r="LU442" s="1">
        <v>5.4254220000000002</v>
      </c>
      <c r="LV442">
        <v>0.28131230000000002</v>
      </c>
      <c r="LW442">
        <v>18.361709999999999</v>
      </c>
      <c r="LX442" s="1">
        <v>5.4230950000000002E-3</v>
      </c>
      <c r="LY442" s="1">
        <v>4.939254</v>
      </c>
      <c r="LZ442">
        <v>0.2797288</v>
      </c>
      <c r="MA442">
        <v>18.777470000000001</v>
      </c>
      <c r="MB442" s="1">
        <v>4.9499929999999998E-3</v>
      </c>
      <c r="MC442" s="1">
        <v>4.4862820000000001</v>
      </c>
      <c r="MD442">
        <v>0.27813349999999998</v>
      </c>
      <c r="ME442">
        <v>19.122779999999999</v>
      </c>
      <c r="MF442" s="1">
        <v>4.4933639999999997E-3</v>
      </c>
      <c r="MG442" s="1">
        <v>4.0519569999999998</v>
      </c>
      <c r="MH442">
        <v>0.2764972</v>
      </c>
      <c r="MI442">
        <v>19.183530000000001</v>
      </c>
      <c r="MJ442" s="1">
        <v>4.0451230000000003E-3</v>
      </c>
      <c r="MK442" s="1">
        <v>3.6291410000000002</v>
      </c>
      <c r="ML442">
        <v>0.27490710000000002</v>
      </c>
      <c r="MM442">
        <v>18.977830000000001</v>
      </c>
      <c r="MN442" s="1">
        <v>3.6054099999999999E-3</v>
      </c>
      <c r="MO442" s="1">
        <v>3.2155300000000002</v>
      </c>
      <c r="MP442">
        <v>0.27324999999999999</v>
      </c>
      <c r="MQ442">
        <v>18.856539999999999</v>
      </c>
      <c r="MR442" s="1">
        <v>3.1775800000000002E-3</v>
      </c>
      <c r="MS442" s="1">
        <v>2.8170310000000001</v>
      </c>
      <c r="MT442">
        <v>0.27151449999999999</v>
      </c>
      <c r="MU442">
        <v>18.765329999999999</v>
      </c>
      <c r="MV442" s="1">
        <v>2.7611910000000001E-3</v>
      </c>
      <c r="MW442" s="1">
        <v>2.4330509999999999</v>
      </c>
      <c r="MX442">
        <v>0.26979789999999998</v>
      </c>
      <c r="MY442">
        <v>18.962350000000001</v>
      </c>
      <c r="MZ442" s="1">
        <v>2.3621950000000001E-3</v>
      </c>
      <c r="NA442" s="1">
        <v>2.066465</v>
      </c>
      <c r="NB442">
        <v>0.26797539999999997</v>
      </c>
      <c r="NC442">
        <v>18.676179999999999</v>
      </c>
      <c r="ND442" s="1">
        <v>1.9957460000000001E-3</v>
      </c>
      <c r="NE442" s="1">
        <v>1.7309159999999999</v>
      </c>
      <c r="NF442">
        <v>0.26599719999999999</v>
      </c>
      <c r="NG442">
        <v>18.862539999999999</v>
      </c>
      <c r="NH442" s="1">
        <v>1.670812E-3</v>
      </c>
      <c r="NI442" s="1">
        <v>1.4348259999999999</v>
      </c>
      <c r="NJ442">
        <v>0.26399739999999999</v>
      </c>
      <c r="NK442">
        <v>19.15211</v>
      </c>
      <c r="NL442" s="1">
        <v>1.393951E-3</v>
      </c>
      <c r="NM442" s="1">
        <v>1.1828350000000001</v>
      </c>
      <c r="NN442">
        <v>0.26196069999999999</v>
      </c>
      <c r="NO442">
        <v>19.319749999999999</v>
      </c>
      <c r="NP442" s="1">
        <v>1.167726E-3</v>
      </c>
      <c r="NQ442" s="1">
        <v>0.97697529999999999</v>
      </c>
      <c r="NR442">
        <v>0.26079170000000002</v>
      </c>
      <c r="NS442">
        <v>19.24728</v>
      </c>
      <c r="NT442" s="1">
        <v>9.8808909999999997E-4</v>
      </c>
      <c r="NU442" s="1">
        <v>0.81220499999999995</v>
      </c>
      <c r="NV442">
        <v>0.25955109999999998</v>
      </c>
      <c r="NW442">
        <v>19.24174</v>
      </c>
      <c r="NX442" s="1">
        <v>8.5264499999999997E-4</v>
      </c>
      <c r="NY442" s="1">
        <v>0.68859579999999998</v>
      </c>
      <c r="NZ442">
        <v>0.25831399999999999</v>
      </c>
      <c r="OA442">
        <v>19.388120000000001</v>
      </c>
      <c r="OB442" s="1">
        <v>7.5149820000000003E-4</v>
      </c>
      <c r="OC442" s="1">
        <v>0.59652510000000003</v>
      </c>
      <c r="OD442">
        <v>0.25697930000000002</v>
      </c>
      <c r="OE442">
        <v>19.882680000000001</v>
      </c>
      <c r="OF442" s="1">
        <v>6.7291080000000004E-4</v>
      </c>
      <c r="OG442" s="1">
        <v>0.52555350000000001</v>
      </c>
      <c r="OH442">
        <v>0.25626110000000002</v>
      </c>
      <c r="OI442">
        <v>20.255579999999998</v>
      </c>
      <c r="OJ442" s="1">
        <v>6.1105030000000002E-4</v>
      </c>
      <c r="OK442" s="1">
        <v>0.46947090000000002</v>
      </c>
    </row>
    <row r="443" spans="1:401" x14ac:dyDescent="0.35">
      <c r="A443">
        <v>452</v>
      </c>
      <c r="B443" t="s">
        <v>4</v>
      </c>
      <c r="C443" t="s">
        <v>364</v>
      </c>
      <c r="D443" t="s">
        <v>450</v>
      </c>
      <c r="E443">
        <v>843.68640000000005</v>
      </c>
      <c r="F443">
        <v>0.21207219999999999</v>
      </c>
      <c r="G443">
        <v>17.775829999999999</v>
      </c>
      <c r="H443">
        <v>0</v>
      </c>
      <c r="I443">
        <v>0</v>
      </c>
      <c r="J443">
        <v>0.2114171</v>
      </c>
      <c r="K443">
        <v>18.582519999999999</v>
      </c>
      <c r="L443">
        <v>0</v>
      </c>
      <c r="M443">
        <v>0</v>
      </c>
      <c r="N443">
        <v>0.21075559999999999</v>
      </c>
      <c r="O443">
        <v>19.388380000000002</v>
      </c>
      <c r="P443">
        <v>0</v>
      </c>
      <c r="Q443">
        <v>0</v>
      </c>
      <c r="R443">
        <v>0.210143</v>
      </c>
      <c r="S443">
        <v>19.933389999999999</v>
      </c>
      <c r="T443">
        <v>0</v>
      </c>
      <c r="U443">
        <v>0</v>
      </c>
      <c r="V443">
        <v>0.2095834</v>
      </c>
      <c r="W443">
        <v>20.291360000000001</v>
      </c>
      <c r="X443">
        <v>0</v>
      </c>
      <c r="Y443">
        <v>0</v>
      </c>
      <c r="Z443">
        <v>0.20901649999999999</v>
      </c>
      <c r="AA443">
        <v>20.225809999999999</v>
      </c>
      <c r="AB443">
        <v>0</v>
      </c>
      <c r="AC443">
        <v>0</v>
      </c>
      <c r="AD443">
        <v>0.20843909999999999</v>
      </c>
      <c r="AE443">
        <v>19.681450000000002</v>
      </c>
      <c r="AF443">
        <v>0</v>
      </c>
      <c r="AG443">
        <v>0</v>
      </c>
      <c r="AH443">
        <v>0.20787929999999999</v>
      </c>
      <c r="AI443">
        <v>19.235289999999999</v>
      </c>
      <c r="AJ443">
        <v>0</v>
      </c>
      <c r="AK443">
        <v>0</v>
      </c>
      <c r="AL443">
        <v>0.20733740000000001</v>
      </c>
      <c r="AM443">
        <v>19.05838</v>
      </c>
      <c r="AN443">
        <v>0</v>
      </c>
      <c r="AO443">
        <v>0</v>
      </c>
      <c r="AP443">
        <v>0.20678840000000001</v>
      </c>
      <c r="AQ443">
        <v>19.751830000000002</v>
      </c>
      <c r="AR443">
        <v>0</v>
      </c>
      <c r="AS443">
        <v>0</v>
      </c>
      <c r="AT443">
        <v>0.2062563</v>
      </c>
      <c r="AU443">
        <v>20.75432</v>
      </c>
      <c r="AV443">
        <v>0</v>
      </c>
      <c r="AW443">
        <v>0</v>
      </c>
      <c r="AX443">
        <v>0.20571829999999999</v>
      </c>
      <c r="AY443">
        <v>21.457940000000001</v>
      </c>
      <c r="AZ443">
        <v>0</v>
      </c>
      <c r="BA443">
        <v>0</v>
      </c>
      <c r="BB443">
        <v>0.20517640000000001</v>
      </c>
      <c r="BC443">
        <v>21.821719999999999</v>
      </c>
      <c r="BD443">
        <v>0</v>
      </c>
      <c r="BE443">
        <v>0</v>
      </c>
      <c r="BF443">
        <v>0.2046338</v>
      </c>
      <c r="BG443">
        <v>21.516369999999998</v>
      </c>
      <c r="BH443">
        <v>0</v>
      </c>
      <c r="BI443">
        <v>0</v>
      </c>
      <c r="BJ443">
        <v>0.20411299999999999</v>
      </c>
      <c r="BK443">
        <v>20.865849999999998</v>
      </c>
      <c r="BL443">
        <v>0</v>
      </c>
      <c r="BM443">
        <v>0</v>
      </c>
      <c r="BN443">
        <v>0.20359279999999999</v>
      </c>
      <c r="BO443">
        <v>20.463750000000001</v>
      </c>
      <c r="BP443">
        <v>0</v>
      </c>
      <c r="BQ443">
        <v>0</v>
      </c>
      <c r="BR443">
        <v>0.20304369999999999</v>
      </c>
      <c r="BS443">
        <v>20.402100000000001</v>
      </c>
      <c r="BT443">
        <v>0</v>
      </c>
      <c r="BU443">
        <v>0</v>
      </c>
      <c r="BV443">
        <v>0.20251140000000001</v>
      </c>
      <c r="BW443">
        <v>20.88693</v>
      </c>
      <c r="BX443">
        <v>0</v>
      </c>
      <c r="BY443">
        <v>0</v>
      </c>
      <c r="BZ443">
        <v>0.20198740000000001</v>
      </c>
      <c r="CA443">
        <v>21.156009999999998</v>
      </c>
      <c r="CB443">
        <v>0</v>
      </c>
      <c r="CC443">
        <v>0</v>
      </c>
      <c r="CD443">
        <v>0.20147660000000001</v>
      </c>
      <c r="CE443">
        <v>21.26154</v>
      </c>
      <c r="CF443">
        <v>0</v>
      </c>
      <c r="CG443">
        <v>0</v>
      </c>
      <c r="CH443">
        <v>0.200962</v>
      </c>
      <c r="CI443">
        <v>20.862639999999999</v>
      </c>
      <c r="CJ443">
        <v>0</v>
      </c>
      <c r="CK443">
        <v>0</v>
      </c>
      <c r="CL443">
        <v>0.2004348</v>
      </c>
      <c r="CM443">
        <v>20.2257</v>
      </c>
      <c r="CN443">
        <v>0</v>
      </c>
      <c r="CO443">
        <v>2.5890529999999999E-38</v>
      </c>
      <c r="CP443">
        <v>0.19992650000000001</v>
      </c>
      <c r="CQ443">
        <v>19.707280000000001</v>
      </c>
      <c r="CR443">
        <v>3.1527690000000002E-34</v>
      </c>
      <c r="CS443">
        <v>3.0388400000000002E-31</v>
      </c>
      <c r="CT443">
        <v>0.19943130000000001</v>
      </c>
      <c r="CU443">
        <v>19.418310000000002</v>
      </c>
      <c r="CV443" s="1">
        <v>4.6959039999999997E-28</v>
      </c>
      <c r="CW443" s="1">
        <v>5.1991070000000002E-25</v>
      </c>
      <c r="CX443">
        <v>0.19894429999999999</v>
      </c>
      <c r="CY443">
        <v>19.2818</v>
      </c>
      <c r="CZ443" s="1">
        <v>4.812194E-22</v>
      </c>
      <c r="DA443" s="1">
        <v>4.4440890000000003E-19</v>
      </c>
      <c r="DB443">
        <v>0.19848150000000001</v>
      </c>
      <c r="DC443">
        <v>19.756219999999999</v>
      </c>
      <c r="DD443" s="1">
        <v>1.098601E-17</v>
      </c>
      <c r="DE443" s="1">
        <v>9.7604060000000003E-15</v>
      </c>
      <c r="DF443">
        <v>0.19804079999999999</v>
      </c>
      <c r="DG443">
        <v>19.94237</v>
      </c>
      <c r="DH443" s="1">
        <v>2.8681439999999997E-14</v>
      </c>
      <c r="DI443" s="1">
        <v>2.5354410000000001E-11</v>
      </c>
      <c r="DJ443">
        <v>0.19760620000000001</v>
      </c>
      <c r="DK443">
        <v>20.02365</v>
      </c>
      <c r="DL443" s="1">
        <v>1.797942E-11</v>
      </c>
      <c r="DM443" s="1">
        <v>1.5949359999999998E-8</v>
      </c>
      <c r="DN443">
        <v>0.19717000000000001</v>
      </c>
      <c r="DO443">
        <v>20.045300000000001</v>
      </c>
      <c r="DP443" s="1">
        <v>3.9879210000000003E-9</v>
      </c>
      <c r="DQ443" s="1">
        <v>3.5340730000000001E-6</v>
      </c>
      <c r="DR443">
        <v>0.19680059999999999</v>
      </c>
      <c r="DS443">
        <v>19.805959999999999</v>
      </c>
      <c r="DT443" s="1">
        <v>3.7572290000000002E-7</v>
      </c>
      <c r="DU443" s="1">
        <v>3.351653E-4</v>
      </c>
      <c r="DV443">
        <v>0.19645560000000001</v>
      </c>
      <c r="DW443">
        <v>19.292100000000001</v>
      </c>
      <c r="DX443" s="1">
        <v>1.741846E-5</v>
      </c>
      <c r="DY443" s="1">
        <v>1.5682129999999999E-2</v>
      </c>
      <c r="DZ443">
        <v>0.1960932</v>
      </c>
      <c r="EA443">
        <v>18.856660000000002</v>
      </c>
      <c r="EB443" s="1">
        <v>4.397545E-4</v>
      </c>
      <c r="EC443" s="1">
        <v>0.4009703</v>
      </c>
      <c r="ED443">
        <v>0.19573160000000001</v>
      </c>
      <c r="EE443">
        <v>18.816739999999999</v>
      </c>
      <c r="EF443" s="1">
        <v>6.5576610000000002E-3</v>
      </c>
      <c r="EG443" s="1">
        <v>6.0651580000000003</v>
      </c>
      <c r="EH443">
        <v>0.1953627</v>
      </c>
      <c r="EI443">
        <v>19.76754</v>
      </c>
      <c r="EJ443" s="1">
        <v>6.1678379999999998E-2</v>
      </c>
      <c r="EK443" s="1">
        <v>57.939169999999997</v>
      </c>
      <c r="EL443">
        <v>0.1949832</v>
      </c>
      <c r="EM443">
        <v>20.62801</v>
      </c>
      <c r="EN443" s="1">
        <v>0.38670769999999999</v>
      </c>
      <c r="EO443">
        <v>369.19220000000001</v>
      </c>
      <c r="EP443">
        <v>0.1946118</v>
      </c>
      <c r="EQ443">
        <v>21.18637</v>
      </c>
      <c r="ER443" s="1">
        <v>1.6946399999999999</v>
      </c>
      <c r="ES443">
        <v>1644.0830000000001</v>
      </c>
      <c r="ET443">
        <v>0.1942333</v>
      </c>
      <c r="EU443">
        <v>21.6554</v>
      </c>
      <c r="EV443" s="1">
        <v>5.4052350000000002</v>
      </c>
      <c r="EW443">
        <v>5331.4359999999997</v>
      </c>
      <c r="EX443">
        <v>0.1938357</v>
      </c>
      <c r="EY443">
        <v>21.562819999999999</v>
      </c>
      <c r="EZ443">
        <v>13.01989</v>
      </c>
      <c r="FA443">
        <v>13053.96</v>
      </c>
      <c r="FB443">
        <v>0.1934467</v>
      </c>
      <c r="FC443">
        <v>20.91714</v>
      </c>
      <c r="FD443">
        <v>24.438020000000002</v>
      </c>
      <c r="FE443">
        <v>24905.94</v>
      </c>
      <c r="FF443">
        <v>0.19304160000000001</v>
      </c>
      <c r="FG443">
        <v>20.48301</v>
      </c>
      <c r="FH443">
        <v>36.770130000000002</v>
      </c>
      <c r="FI443">
        <v>38075.660000000003</v>
      </c>
      <c r="FJ443">
        <v>0.19260869999999999</v>
      </c>
      <c r="FK443">
        <v>20.422809999999998</v>
      </c>
      <c r="FL443">
        <v>45.562899999999999</v>
      </c>
      <c r="FM443">
        <v>47916.59</v>
      </c>
      <c r="FN443">
        <v>0.1921822</v>
      </c>
      <c r="FO443">
        <v>21.263819999999999</v>
      </c>
      <c r="FP443">
        <v>47.252189999999999</v>
      </c>
      <c r="FQ443">
        <v>50540.18</v>
      </c>
      <c r="FR443">
        <v>0.1918985</v>
      </c>
      <c r="FS443">
        <v>22.161860000000001</v>
      </c>
      <c r="FT443">
        <v>42.4512</v>
      </c>
      <c r="FU443">
        <v>45968.14</v>
      </c>
      <c r="FV443">
        <v>0.19159229999999999</v>
      </c>
      <c r="FW443">
        <v>22.594190000000001</v>
      </c>
      <c r="FX443">
        <v>33.417499999999997</v>
      </c>
      <c r="FY443">
        <v>36663.629999999997</v>
      </c>
      <c r="FZ443">
        <v>0.19114010000000001</v>
      </c>
      <c r="GA443">
        <v>22.737359999999999</v>
      </c>
      <c r="GB443">
        <v>23.531569999999999</v>
      </c>
      <c r="GC443">
        <v>26142.46</v>
      </c>
      <c r="GD443">
        <v>0.19062170000000001</v>
      </c>
      <c r="GE443">
        <v>22.26905</v>
      </c>
      <c r="GF443">
        <v>15.076750000000001</v>
      </c>
      <c r="GG443">
        <v>16944.22</v>
      </c>
      <c r="GH443">
        <v>0.19007499999999999</v>
      </c>
      <c r="GI443">
        <v>21.561889999999998</v>
      </c>
      <c r="GJ443">
        <v>8.9337959999999992</v>
      </c>
      <c r="GK443">
        <v>10138.629999999999</v>
      </c>
      <c r="GL443">
        <v>0.18948380000000001</v>
      </c>
      <c r="GM443">
        <v>21.105029999999999</v>
      </c>
      <c r="GN443">
        <v>4.9674160000000001</v>
      </c>
      <c r="GO443">
        <v>5682.3559999999998</v>
      </c>
      <c r="GP443">
        <v>0.18889619999999999</v>
      </c>
      <c r="GQ443">
        <v>21.006409999999999</v>
      </c>
      <c r="GR443">
        <v>2.63029</v>
      </c>
      <c r="GS443">
        <v>3024.1480000000001</v>
      </c>
      <c r="GT443">
        <v>0.1882778</v>
      </c>
      <c r="GU443">
        <v>21.09206</v>
      </c>
      <c r="GV443">
        <v>1.3435809999999999</v>
      </c>
      <c r="GW443">
        <v>1549.0260000000001</v>
      </c>
      <c r="GX443">
        <v>0.1878108</v>
      </c>
      <c r="GY443">
        <v>21.511679999999998</v>
      </c>
      <c r="GZ443">
        <v>0.67274250000000002</v>
      </c>
      <c r="HA443">
        <v>774.76919999999996</v>
      </c>
      <c r="HB443">
        <v>0.1872838</v>
      </c>
      <c r="HC443">
        <v>21.525390000000002</v>
      </c>
      <c r="HD443">
        <v>0.33742830000000001</v>
      </c>
      <c r="HE443">
        <v>386.41289999999998</v>
      </c>
      <c r="HF443">
        <v>0.1867077</v>
      </c>
      <c r="HG443">
        <v>21.25535</v>
      </c>
      <c r="HH443">
        <v>0.1752744</v>
      </c>
      <c r="HI443">
        <v>198.3287</v>
      </c>
      <c r="HJ443">
        <v>0.1861024</v>
      </c>
      <c r="HK443">
        <v>20.557359999999999</v>
      </c>
      <c r="HL443">
        <v>9.8541649999999995E-2</v>
      </c>
      <c r="HM443">
        <v>109.3051</v>
      </c>
      <c r="HN443">
        <v>0.1860282</v>
      </c>
      <c r="HO443">
        <v>19.954820000000002</v>
      </c>
      <c r="HP443">
        <v>6.2552360000000001E-2</v>
      </c>
      <c r="HQ443">
        <v>67.53783</v>
      </c>
      <c r="HR443">
        <v>0.1862384</v>
      </c>
      <c r="HS443">
        <v>19.504359999999998</v>
      </c>
      <c r="HT443">
        <v>4.5501739999999999E-2</v>
      </c>
      <c r="HU443">
        <v>47.775790000000001</v>
      </c>
      <c r="HV443">
        <v>0.1864671</v>
      </c>
      <c r="HW443">
        <v>19.131979999999999</v>
      </c>
      <c r="HX443">
        <v>3.7289030000000001E-2</v>
      </c>
      <c r="HY443">
        <v>38.231879999999997</v>
      </c>
      <c r="HZ443">
        <v>0.1866903</v>
      </c>
      <c r="IA443">
        <v>18.96752</v>
      </c>
      <c r="IB443">
        <v>3.3290210000000001E-2</v>
      </c>
      <c r="IC443">
        <v>33.500549999999997</v>
      </c>
      <c r="ID443">
        <v>0.18697259999999999</v>
      </c>
      <c r="IE443">
        <v>19.182690000000001</v>
      </c>
      <c r="IF443" s="1">
        <v>3.1419910000000002E-2</v>
      </c>
      <c r="IG443">
        <v>31.145499999999998</v>
      </c>
      <c r="IH443">
        <v>0.18748970000000001</v>
      </c>
      <c r="II443">
        <v>19.323429999999998</v>
      </c>
      <c r="IJ443" s="1">
        <v>3.0672169999999999E-2</v>
      </c>
      <c r="IK443">
        <v>29.9923</v>
      </c>
      <c r="IL443">
        <v>0.18816640000000001</v>
      </c>
      <c r="IM443">
        <v>19.36974</v>
      </c>
      <c r="IN443" s="1">
        <v>3.0373790000000001E-2</v>
      </c>
      <c r="IO443">
        <v>29.516749999999998</v>
      </c>
      <c r="IP443">
        <v>0.18878200000000001</v>
      </c>
      <c r="IQ443">
        <v>18.823560000000001</v>
      </c>
      <c r="IR443" s="1">
        <v>3.0145269999999998E-2</v>
      </c>
      <c r="IS443">
        <v>29.203690000000002</v>
      </c>
      <c r="IT443">
        <v>0.18942680000000001</v>
      </c>
      <c r="IU443">
        <v>18.085529999999999</v>
      </c>
      <c r="IV443" s="1">
        <v>2.9649470000000001E-2</v>
      </c>
      <c r="IW443">
        <v>28.663889999999999</v>
      </c>
      <c r="IX443">
        <v>0.1900676</v>
      </c>
      <c r="IY443">
        <v>17.565909999999999</v>
      </c>
      <c r="IZ443" s="1">
        <v>2.8766770000000001E-2</v>
      </c>
      <c r="JA443">
        <v>27.77169</v>
      </c>
      <c r="JB443">
        <v>0.1906805</v>
      </c>
      <c r="JC443">
        <v>17.26971</v>
      </c>
      <c r="JD443" s="1">
        <v>2.7499599999999999E-2</v>
      </c>
      <c r="JE443">
        <v>26.531269999999999</v>
      </c>
      <c r="JF443">
        <v>0.19150249999999999</v>
      </c>
      <c r="JG443">
        <v>17.616849999999999</v>
      </c>
      <c r="JH443" s="1">
        <v>2.594548E-2</v>
      </c>
      <c r="JI443">
        <v>25.00807</v>
      </c>
      <c r="JJ443">
        <v>0.19246489999999999</v>
      </c>
      <c r="JK443">
        <v>17.968879999999999</v>
      </c>
      <c r="JL443" s="1">
        <v>2.4220999999999999E-2</v>
      </c>
      <c r="JM443" s="1">
        <v>23.31598</v>
      </c>
      <c r="JN443">
        <v>0.1936001</v>
      </c>
      <c r="JO443">
        <v>18.06842</v>
      </c>
      <c r="JP443" s="1">
        <v>2.2447499999999999E-2</v>
      </c>
      <c r="JQ443" s="1">
        <v>21.574919999999999</v>
      </c>
      <c r="JR443">
        <v>0.19497519999999999</v>
      </c>
      <c r="JS443">
        <v>18.26014</v>
      </c>
      <c r="JT443" s="1">
        <v>2.0694649999999998E-2</v>
      </c>
      <c r="JU443" s="1">
        <v>19.844750000000001</v>
      </c>
      <c r="JV443">
        <v>0.1964697</v>
      </c>
      <c r="JW443">
        <v>18.134509999999999</v>
      </c>
      <c r="JX443" s="1">
        <v>1.8932899999999999E-2</v>
      </c>
      <c r="JY443">
        <v>18.116430000000001</v>
      </c>
      <c r="JZ443">
        <v>0.19830039999999999</v>
      </c>
      <c r="KA443">
        <v>17.547329999999999</v>
      </c>
      <c r="KB443" s="1">
        <v>1.719789E-2</v>
      </c>
      <c r="KC443" s="1">
        <v>16.414870000000001</v>
      </c>
      <c r="KD443">
        <v>0.2003761</v>
      </c>
      <c r="KE443">
        <v>17.052990000000001</v>
      </c>
      <c r="KF443" s="1">
        <v>1.5608759999999999E-2</v>
      </c>
      <c r="KG443" s="1">
        <v>14.84155</v>
      </c>
      <c r="KH443">
        <v>0.2026355</v>
      </c>
      <c r="KI443">
        <v>16.82752</v>
      </c>
      <c r="KJ443" s="1">
        <v>1.4185049999999999E-2</v>
      </c>
      <c r="KK443" s="1">
        <v>13.431760000000001</v>
      </c>
      <c r="KL443">
        <v>0.20509040000000001</v>
      </c>
      <c r="KM443">
        <v>17.394169999999999</v>
      </c>
      <c r="KN443" s="1">
        <v>1.2899819999999999E-2</v>
      </c>
      <c r="KO443" s="1">
        <v>12.163209999999999</v>
      </c>
      <c r="KP443">
        <v>0.20767640000000001</v>
      </c>
      <c r="KQ443">
        <v>18.086690000000001</v>
      </c>
      <c r="KR443" s="1">
        <v>1.173835E-2</v>
      </c>
      <c r="KS443" s="1">
        <v>11.026059999999999</v>
      </c>
      <c r="KT443">
        <v>0.21086530000000001</v>
      </c>
      <c r="KU443">
        <v>18.691369999999999</v>
      </c>
      <c r="KV443" s="1">
        <v>1.071512E-2</v>
      </c>
      <c r="KW443" s="1">
        <v>10.006209999999999</v>
      </c>
      <c r="KX443">
        <v>0.21480769999999999</v>
      </c>
      <c r="KY443">
        <v>18.886150000000001</v>
      </c>
      <c r="KZ443" s="1">
        <v>9.7090939999999997E-3</v>
      </c>
      <c r="LA443" s="1">
        <v>8.9967030000000001</v>
      </c>
      <c r="LB443">
        <v>0.21809919999999999</v>
      </c>
      <c r="LC443">
        <v>18.612259999999999</v>
      </c>
      <c r="LD443" s="1">
        <v>8.8424330000000002E-3</v>
      </c>
      <c r="LE443" s="1">
        <v>8.1338860000000004</v>
      </c>
      <c r="LF443">
        <v>0.2211263</v>
      </c>
      <c r="LG443">
        <v>18.131530000000001</v>
      </c>
      <c r="LH443" s="1">
        <v>8.0722160000000001E-3</v>
      </c>
      <c r="LI443" s="1">
        <v>7.3823660000000002</v>
      </c>
      <c r="LJ443">
        <v>0.2240808</v>
      </c>
      <c r="LK443">
        <v>17.746600000000001</v>
      </c>
      <c r="LL443" s="1">
        <v>7.3594790000000004E-3</v>
      </c>
      <c r="LM443" s="1">
        <v>6.6983050000000004</v>
      </c>
      <c r="LN443">
        <v>0.22708890000000001</v>
      </c>
      <c r="LO443">
        <v>17.582550000000001</v>
      </c>
      <c r="LP443" s="1">
        <v>6.7170160000000001E-3</v>
      </c>
      <c r="LQ443" s="1">
        <v>6.0839800000000004</v>
      </c>
      <c r="LR443">
        <v>0.23015279999999999</v>
      </c>
      <c r="LS443">
        <v>18.086950000000002</v>
      </c>
      <c r="LT443" s="1">
        <v>6.1418569999999997E-3</v>
      </c>
      <c r="LU443" s="1">
        <v>5.5361060000000002</v>
      </c>
      <c r="LV443">
        <v>0.233294</v>
      </c>
      <c r="LW443">
        <v>18.584910000000001</v>
      </c>
      <c r="LX443" s="1">
        <v>5.6188039999999998E-3</v>
      </c>
      <c r="LY443" s="1">
        <v>5.0414000000000003</v>
      </c>
      <c r="LZ443">
        <v>0.23663429999999999</v>
      </c>
      <c r="MA443">
        <v>19.02084</v>
      </c>
      <c r="MB443" s="1">
        <v>5.1315559999999998E-3</v>
      </c>
      <c r="MC443" s="1">
        <v>4.5843910000000001</v>
      </c>
      <c r="MD443">
        <v>0.24034630000000001</v>
      </c>
      <c r="ME443">
        <v>19.317720000000001</v>
      </c>
      <c r="MF443" s="1">
        <v>4.665471E-3</v>
      </c>
      <c r="MG443" s="1">
        <v>4.1496680000000001</v>
      </c>
      <c r="MH443">
        <v>0.2444453</v>
      </c>
      <c r="MI443">
        <v>19.232410000000002</v>
      </c>
      <c r="MJ443" s="1">
        <v>4.2105859999999997E-3</v>
      </c>
      <c r="MK443" s="1">
        <v>3.728199</v>
      </c>
      <c r="ML443">
        <v>0.24907950000000001</v>
      </c>
      <c r="MM443">
        <v>18.928879999999999</v>
      </c>
      <c r="MN443" s="1">
        <v>3.7638020000000001E-3</v>
      </c>
      <c r="MO443" s="1">
        <v>3.315512</v>
      </c>
      <c r="MP443">
        <v>0.25406069999999997</v>
      </c>
      <c r="MQ443">
        <v>18.77101</v>
      </c>
      <c r="MR443" s="1">
        <v>3.3282379999999999E-3</v>
      </c>
      <c r="MS443" s="1">
        <v>2.917408</v>
      </c>
      <c r="MT443">
        <v>0.25949699999999998</v>
      </c>
      <c r="MU443">
        <v>18.746849999999998</v>
      </c>
      <c r="MV443" s="1">
        <v>2.9043860000000001E-3</v>
      </c>
      <c r="MW443" s="1">
        <v>2.533547</v>
      </c>
      <c r="MX443">
        <v>0.26588339999999999</v>
      </c>
      <c r="MY443">
        <v>19.077940000000002</v>
      </c>
      <c r="MZ443" s="1">
        <v>2.496248E-3</v>
      </c>
      <c r="NA443" s="1">
        <v>2.1650670000000001</v>
      </c>
      <c r="NB443">
        <v>0.27289249999999998</v>
      </c>
      <c r="NC443">
        <v>18.82788</v>
      </c>
      <c r="ND443" s="1">
        <v>2.1159759999999999E-3</v>
      </c>
      <c r="NE443" s="1">
        <v>1.8236619999999999</v>
      </c>
      <c r="NF443">
        <v>0.28082249999999997</v>
      </c>
      <c r="NG443">
        <v>19.082049999999999</v>
      </c>
      <c r="NH443" s="1">
        <v>1.7750960000000001E-3</v>
      </c>
      <c r="NI443" s="1">
        <v>1.518831</v>
      </c>
      <c r="NJ443">
        <v>0.28983059999999999</v>
      </c>
      <c r="NK443">
        <v>19.302820000000001</v>
      </c>
      <c r="NL443" s="1">
        <v>1.480957E-3</v>
      </c>
      <c r="NM443" s="1">
        <v>1.255957</v>
      </c>
      <c r="NN443">
        <v>0.300035</v>
      </c>
      <c r="NO443">
        <v>19.325130000000001</v>
      </c>
      <c r="NP443" s="1">
        <v>1.2373950000000001E-3</v>
      </c>
      <c r="NQ443" s="1">
        <v>1.0381640000000001</v>
      </c>
      <c r="NR443">
        <v>0.31157089999999998</v>
      </c>
      <c r="NS443">
        <v>19.187909999999999</v>
      </c>
      <c r="NT443" s="1">
        <v>1.0426120000000001E-3</v>
      </c>
      <c r="NU443" s="1">
        <v>0.86269560000000001</v>
      </c>
      <c r="NV443">
        <v>0.32315959999999999</v>
      </c>
      <c r="NW443">
        <v>19.12105</v>
      </c>
      <c r="NX443" s="1">
        <v>8.9311860000000002E-4</v>
      </c>
      <c r="NY443" s="1">
        <v>0.7279677</v>
      </c>
      <c r="NZ443">
        <v>0.3354144</v>
      </c>
      <c r="OA443">
        <v>19.342829999999999</v>
      </c>
      <c r="OB443" s="1">
        <v>7.8167799999999995E-4</v>
      </c>
      <c r="OC443" s="1">
        <v>0.62727370000000005</v>
      </c>
      <c r="OD443">
        <v>0.34825270000000003</v>
      </c>
      <c r="OE443">
        <v>20.070160000000001</v>
      </c>
      <c r="OF443" s="1">
        <v>6.9582529999999995E-4</v>
      </c>
      <c r="OG443" s="1">
        <v>0.55030570000000001</v>
      </c>
      <c r="OH443">
        <v>0.36088389999999998</v>
      </c>
      <c r="OI443">
        <v>20.60718</v>
      </c>
      <c r="OJ443" s="1">
        <v>6.2789940000000004E-4</v>
      </c>
      <c r="OK443" s="1">
        <v>0.49026930000000002</v>
      </c>
    </row>
    <row r="444" spans="1:401" x14ac:dyDescent="0.35">
      <c r="A444">
        <v>453</v>
      </c>
      <c r="B444" t="s">
        <v>4</v>
      </c>
      <c r="C444" t="s">
        <v>364</v>
      </c>
      <c r="D444" t="s">
        <v>451</v>
      </c>
      <c r="E444">
        <v>827.11739999999998</v>
      </c>
      <c r="F444">
        <v>0.22024160000000001</v>
      </c>
      <c r="G444">
        <v>17.775739999999999</v>
      </c>
      <c r="H444">
        <v>0</v>
      </c>
      <c r="I444">
        <v>0</v>
      </c>
      <c r="J444">
        <v>0.21961539999999999</v>
      </c>
      <c r="K444">
        <v>18.57761</v>
      </c>
      <c r="L444">
        <v>0</v>
      </c>
      <c r="M444">
        <v>0</v>
      </c>
      <c r="N444">
        <v>0.2189855</v>
      </c>
      <c r="O444">
        <v>19.407219999999999</v>
      </c>
      <c r="P444">
        <v>0</v>
      </c>
      <c r="Q444">
        <v>0</v>
      </c>
      <c r="R444">
        <v>0.21839120000000001</v>
      </c>
      <c r="S444">
        <v>20.017679999999999</v>
      </c>
      <c r="T444">
        <v>0</v>
      </c>
      <c r="U444">
        <v>0</v>
      </c>
      <c r="V444">
        <v>0.2178406</v>
      </c>
      <c r="W444">
        <v>20.40878</v>
      </c>
      <c r="X444">
        <v>0</v>
      </c>
      <c r="Y444">
        <v>0</v>
      </c>
      <c r="Z444">
        <v>0.21728220000000001</v>
      </c>
      <c r="AA444">
        <v>20.326969999999999</v>
      </c>
      <c r="AB444">
        <v>0</v>
      </c>
      <c r="AC444">
        <v>0</v>
      </c>
      <c r="AD444">
        <v>0.21674350000000001</v>
      </c>
      <c r="AE444">
        <v>19.75197</v>
      </c>
      <c r="AF444">
        <v>0</v>
      </c>
      <c r="AG444">
        <v>0</v>
      </c>
      <c r="AH444">
        <v>0.21619169999999999</v>
      </c>
      <c r="AI444">
        <v>19.251339999999999</v>
      </c>
      <c r="AJ444">
        <v>0</v>
      </c>
      <c r="AK444">
        <v>0</v>
      </c>
      <c r="AL444">
        <v>0.21566750000000001</v>
      </c>
      <c r="AM444">
        <v>19.03294</v>
      </c>
      <c r="AN444">
        <v>0</v>
      </c>
      <c r="AO444">
        <v>0</v>
      </c>
      <c r="AP444">
        <v>0.21513270000000001</v>
      </c>
      <c r="AQ444">
        <v>19.72625</v>
      </c>
      <c r="AR444">
        <v>0</v>
      </c>
      <c r="AS444">
        <v>0</v>
      </c>
      <c r="AT444">
        <v>0.21462809999999999</v>
      </c>
      <c r="AU444">
        <v>20.76502</v>
      </c>
      <c r="AV444">
        <v>0</v>
      </c>
      <c r="AW444">
        <v>0</v>
      </c>
      <c r="AX444">
        <v>0.21410390000000001</v>
      </c>
      <c r="AY444">
        <v>21.544789999999999</v>
      </c>
      <c r="AZ444">
        <v>0</v>
      </c>
      <c r="BA444">
        <v>0</v>
      </c>
      <c r="BB444">
        <v>0.2135871</v>
      </c>
      <c r="BC444">
        <v>21.968720000000001</v>
      </c>
      <c r="BD444">
        <v>0</v>
      </c>
      <c r="BE444">
        <v>0</v>
      </c>
      <c r="BF444">
        <v>0.2130695</v>
      </c>
      <c r="BG444">
        <v>21.658660000000001</v>
      </c>
      <c r="BH444">
        <v>0</v>
      </c>
      <c r="BI444">
        <v>0</v>
      </c>
      <c r="BJ444">
        <v>0.2125754</v>
      </c>
      <c r="BK444">
        <v>20.966329999999999</v>
      </c>
      <c r="BL444">
        <v>0</v>
      </c>
      <c r="BM444">
        <v>0</v>
      </c>
      <c r="BN444">
        <v>0.21240220000000001</v>
      </c>
      <c r="BO444">
        <v>20.48659</v>
      </c>
      <c r="BP444">
        <v>0</v>
      </c>
      <c r="BQ444">
        <v>0</v>
      </c>
      <c r="BR444">
        <v>0.21304219999999999</v>
      </c>
      <c r="BS444">
        <v>20.37388</v>
      </c>
      <c r="BT444">
        <v>0</v>
      </c>
      <c r="BU444">
        <v>0</v>
      </c>
      <c r="BV444">
        <v>0.21368509999999999</v>
      </c>
      <c r="BW444">
        <v>20.868760000000002</v>
      </c>
      <c r="BX444">
        <v>0</v>
      </c>
      <c r="BY444">
        <v>0</v>
      </c>
      <c r="BZ444">
        <v>0.21435969999999999</v>
      </c>
      <c r="CA444">
        <v>21.185300000000002</v>
      </c>
      <c r="CB444">
        <v>0</v>
      </c>
      <c r="CC444">
        <v>0</v>
      </c>
      <c r="CD444">
        <v>0.2150213</v>
      </c>
      <c r="CE444">
        <v>21.371379999999998</v>
      </c>
      <c r="CF444">
        <v>0</v>
      </c>
      <c r="CG444">
        <v>0</v>
      </c>
      <c r="CH444">
        <v>0.2156979</v>
      </c>
      <c r="CI444">
        <v>21.008019999999998</v>
      </c>
      <c r="CJ444">
        <v>0</v>
      </c>
      <c r="CK444">
        <v>0</v>
      </c>
      <c r="CL444">
        <v>0.21637329999999999</v>
      </c>
      <c r="CM444">
        <v>20.3599</v>
      </c>
      <c r="CN444">
        <v>0</v>
      </c>
      <c r="CO444">
        <v>0</v>
      </c>
      <c r="CP444">
        <v>0.21702969999999999</v>
      </c>
      <c r="CQ444">
        <v>19.788830000000001</v>
      </c>
      <c r="CR444">
        <v>6.3288450000000001E-35</v>
      </c>
      <c r="CS444">
        <v>8.0895429999999997E-32</v>
      </c>
      <c r="CT444">
        <v>0.21774859999999999</v>
      </c>
      <c r="CU444">
        <v>19.434930000000001</v>
      </c>
      <c r="CV444">
        <v>9.6231889999999996E-29</v>
      </c>
      <c r="CW444" s="1">
        <v>1.3182299999999999E-25</v>
      </c>
      <c r="CX444">
        <v>0.21844069999999999</v>
      </c>
      <c r="CY444">
        <v>19.274650000000001</v>
      </c>
      <c r="CZ444" s="1">
        <v>1.3047500000000001E-22</v>
      </c>
      <c r="DA444" s="1">
        <v>1.359951E-19</v>
      </c>
      <c r="DB444">
        <v>0.21918660000000001</v>
      </c>
      <c r="DC444">
        <v>19.766470000000002</v>
      </c>
      <c r="DD444" s="1">
        <v>3.9878799999999999E-18</v>
      </c>
      <c r="DE444" s="1">
        <v>3.6427630000000003E-15</v>
      </c>
      <c r="DF444">
        <v>0.21991079999999999</v>
      </c>
      <c r="DG444">
        <v>19.97954</v>
      </c>
      <c r="DH444" s="1">
        <v>1.2160270000000001E-14</v>
      </c>
      <c r="DI444" s="1">
        <v>1.085485E-11</v>
      </c>
      <c r="DJ444">
        <v>0.22064410000000001</v>
      </c>
      <c r="DK444">
        <v>20.12501</v>
      </c>
      <c r="DL444" s="1">
        <v>8.4980230000000007E-12</v>
      </c>
      <c r="DM444" s="1">
        <v>7.6165300000000004E-9</v>
      </c>
      <c r="DN444">
        <v>0.2213582</v>
      </c>
      <c r="DO444">
        <v>20.159990000000001</v>
      </c>
      <c r="DP444" s="1">
        <v>2.0394609999999998E-9</v>
      </c>
      <c r="DQ444" s="1">
        <v>1.853857E-6</v>
      </c>
      <c r="DR444">
        <v>0.2221149</v>
      </c>
      <c r="DS444">
        <v>19.90287</v>
      </c>
      <c r="DT444" s="1">
        <v>2.060821E-7</v>
      </c>
      <c r="DU444" s="1">
        <v>1.917577E-4</v>
      </c>
      <c r="DV444">
        <v>0.22280710000000001</v>
      </c>
      <c r="DW444">
        <v>19.363800000000001</v>
      </c>
      <c r="DX444" s="1">
        <v>1.018076E-5</v>
      </c>
      <c r="DY444" s="1">
        <v>9.7243060000000003E-3</v>
      </c>
      <c r="DZ444">
        <v>0.22347110000000001</v>
      </c>
      <c r="EA444">
        <v>18.885359999999999</v>
      </c>
      <c r="EB444" s="1">
        <v>2.727435E-4</v>
      </c>
      <c r="EC444" s="1">
        <v>0.26838339999999999</v>
      </c>
      <c r="ED444">
        <v>0.22410640000000001</v>
      </c>
      <c r="EE444">
        <v>18.81221</v>
      </c>
      <c r="EF444" s="1">
        <v>4.30176E-3</v>
      </c>
      <c r="EG444" s="1">
        <v>4.3682059999999998</v>
      </c>
      <c r="EH444">
        <v>0.224742</v>
      </c>
      <c r="EI444">
        <v>19.758150000000001</v>
      </c>
      <c r="EJ444" s="1">
        <v>4.2676829999999999E-2</v>
      </c>
      <c r="EK444" s="1">
        <v>44.776479999999999</v>
      </c>
      <c r="EL444">
        <v>0.2253771</v>
      </c>
      <c r="EM444">
        <v>20.649270000000001</v>
      </c>
      <c r="EN444" s="1">
        <v>0.2816225</v>
      </c>
      <c r="EO444">
        <v>305.44799999999998</v>
      </c>
      <c r="EP444">
        <v>0.22603509999999999</v>
      </c>
      <c r="EQ444">
        <v>21.296959999999999</v>
      </c>
      <c r="ER444" s="1">
        <v>1.2965009999999999</v>
      </c>
      <c r="ES444">
        <v>1453.09</v>
      </c>
      <c r="ET444">
        <v>0.22672349999999999</v>
      </c>
      <c r="EU444">
        <v>21.805430000000001</v>
      </c>
      <c r="EV444" s="1">
        <v>4.3365840000000002</v>
      </c>
      <c r="EW444">
        <v>5023.0240000000003</v>
      </c>
      <c r="EX444">
        <v>0.22741729999999999</v>
      </c>
      <c r="EY444">
        <v>21.686199999999999</v>
      </c>
      <c r="EZ444">
        <v>10.936680000000001</v>
      </c>
      <c r="FA444">
        <v>13082.56</v>
      </c>
      <c r="FB444">
        <v>0.22813729999999999</v>
      </c>
      <c r="FC444">
        <v>21.006509999999999</v>
      </c>
      <c r="FD444">
        <v>21.46114</v>
      </c>
      <c r="FE444">
        <v>26499.03</v>
      </c>
      <c r="FF444">
        <v>0.22890820000000001</v>
      </c>
      <c r="FG444">
        <v>20.510010000000001</v>
      </c>
      <c r="FH444">
        <v>33.713050000000003</v>
      </c>
      <c r="FI444">
        <v>42918.91</v>
      </c>
      <c r="FJ444">
        <v>0.22964270000000001</v>
      </c>
      <c r="FK444">
        <v>20.39434</v>
      </c>
      <c r="FL444">
        <v>43.516970000000001</v>
      </c>
      <c r="FM444">
        <v>57047.45</v>
      </c>
      <c r="FN444">
        <v>0.23042960000000001</v>
      </c>
      <c r="FO444">
        <v>21.240079999999999</v>
      </c>
      <c r="FP444">
        <v>47.067079999999997</v>
      </c>
      <c r="FQ444">
        <v>63538.23</v>
      </c>
      <c r="FR444">
        <v>0.23137489999999999</v>
      </c>
      <c r="FS444">
        <v>22.199639999999999</v>
      </c>
      <c r="FT444">
        <v>43.835120000000003</v>
      </c>
      <c r="FU444">
        <v>60706.8</v>
      </c>
      <c r="FV444">
        <v>0.2321791</v>
      </c>
      <c r="FW444">
        <v>22.740639999999999</v>
      </c>
      <c r="FX444">
        <v>35.757060000000003</v>
      </c>
      <c r="FY444">
        <v>50729.48</v>
      </c>
      <c r="FZ444">
        <v>0.2328826</v>
      </c>
      <c r="GA444">
        <v>22.94801</v>
      </c>
      <c r="GB444">
        <v>26.014800000000001</v>
      </c>
      <c r="GC444">
        <v>37750.589999999997</v>
      </c>
      <c r="GD444">
        <v>0.2336511</v>
      </c>
      <c r="GE444">
        <v>22.457820000000002</v>
      </c>
      <c r="GF444">
        <v>17.17388</v>
      </c>
      <c r="GG444">
        <v>25444.59</v>
      </c>
      <c r="GH444">
        <v>0.23455390000000001</v>
      </c>
      <c r="GI444">
        <v>21.69839</v>
      </c>
      <c r="GJ444">
        <v>10.45092</v>
      </c>
      <c r="GK444">
        <v>15772</v>
      </c>
      <c r="GL444">
        <v>0.2355418</v>
      </c>
      <c r="GM444">
        <v>21.155740000000002</v>
      </c>
      <c r="GN444">
        <v>5.9462440000000001</v>
      </c>
      <c r="GO444">
        <v>9119.5480000000007</v>
      </c>
      <c r="GP444">
        <v>0.2368065</v>
      </c>
      <c r="GQ444">
        <v>20.988099999999999</v>
      </c>
      <c r="GR444">
        <v>3.2087349999999999</v>
      </c>
      <c r="GS444">
        <v>4985.6239999999998</v>
      </c>
      <c r="GT444">
        <v>0.23819270000000001</v>
      </c>
      <c r="GU444">
        <v>21.085850000000001</v>
      </c>
      <c r="GV444">
        <v>1.663019</v>
      </c>
      <c r="GW444">
        <v>2611.3339999999998</v>
      </c>
      <c r="GX444">
        <v>0.23999500000000001</v>
      </c>
      <c r="GY444">
        <v>21.584050000000001</v>
      </c>
      <c r="GZ444">
        <v>0.8399141</v>
      </c>
      <c r="HA444">
        <v>1327.53</v>
      </c>
      <c r="HB444">
        <v>0.24186579999999999</v>
      </c>
      <c r="HC444">
        <v>21.677</v>
      </c>
      <c r="HD444">
        <v>0.42120649999999998</v>
      </c>
      <c r="HE444">
        <v>666.55269999999996</v>
      </c>
      <c r="HF444">
        <v>0.2438891</v>
      </c>
      <c r="HG444">
        <v>21.461880000000001</v>
      </c>
      <c r="HH444">
        <v>0.21590100000000001</v>
      </c>
      <c r="HI444">
        <v>339.29230000000001</v>
      </c>
      <c r="HJ444">
        <v>0.24606049999999999</v>
      </c>
      <c r="HK444">
        <v>20.76296</v>
      </c>
      <c r="HL444">
        <v>0.1178256</v>
      </c>
      <c r="HM444">
        <v>181.74639999999999</v>
      </c>
      <c r="HN444">
        <v>0.2484064</v>
      </c>
      <c r="HO444">
        <v>20.09291</v>
      </c>
      <c r="HP444">
        <v>7.1644369999999999E-2</v>
      </c>
      <c r="HQ444">
        <v>107.1969</v>
      </c>
      <c r="HR444">
        <v>0.25094680000000003</v>
      </c>
      <c r="HS444">
        <v>19.559750000000001</v>
      </c>
      <c r="HT444">
        <v>4.983137E-2</v>
      </c>
      <c r="HU444">
        <v>71.992739999999998</v>
      </c>
      <c r="HV444">
        <v>0.2536832</v>
      </c>
      <c r="HW444">
        <v>19.137869999999999</v>
      </c>
      <c r="HX444">
        <v>3.9394390000000001E-2</v>
      </c>
      <c r="HY444">
        <v>55.165770000000002</v>
      </c>
      <c r="HZ444">
        <v>0.25670670000000001</v>
      </c>
      <c r="IA444">
        <v>18.982849999999999</v>
      </c>
      <c r="IB444" s="1">
        <v>3.4334709999999997E-2</v>
      </c>
      <c r="IC444">
        <v>46.995780000000003</v>
      </c>
      <c r="ID444">
        <v>0.25994660000000003</v>
      </c>
      <c r="IE444">
        <v>19.244579999999999</v>
      </c>
      <c r="IF444" s="1">
        <v>3.1933000000000003E-2</v>
      </c>
      <c r="IG444">
        <v>43.050980000000003</v>
      </c>
      <c r="IH444">
        <v>0.26358910000000002</v>
      </c>
      <c r="II444">
        <v>19.4451</v>
      </c>
      <c r="IJ444" s="1">
        <v>3.0915120000000001E-2</v>
      </c>
      <c r="IK444">
        <v>41.248719999999999</v>
      </c>
      <c r="IL444">
        <v>0.26344420000000002</v>
      </c>
      <c r="IM444">
        <v>19.551500000000001</v>
      </c>
      <c r="IN444" s="1">
        <v>3.0484239999999999E-2</v>
      </c>
      <c r="IO444">
        <v>40.47119</v>
      </c>
      <c r="IP444">
        <v>0.26274789999999998</v>
      </c>
      <c r="IQ444">
        <v>19.010960000000001</v>
      </c>
      <c r="IR444" s="1">
        <v>3.0240110000000001E-2</v>
      </c>
      <c r="IS444">
        <v>40.090530000000001</v>
      </c>
      <c r="IT444">
        <v>0.2621713</v>
      </c>
      <c r="IU444">
        <v>18.252089999999999</v>
      </c>
      <c r="IV444" s="1">
        <v>2.980942E-2</v>
      </c>
      <c r="IW444">
        <v>39.565390000000001</v>
      </c>
      <c r="IX444">
        <v>0.2615943</v>
      </c>
      <c r="IY444">
        <v>17.666679999999999</v>
      </c>
      <c r="IZ444" s="1">
        <v>2.9015929999999999E-2</v>
      </c>
      <c r="JA444">
        <v>38.604640000000003</v>
      </c>
      <c r="JB444">
        <v>0.26094699999999998</v>
      </c>
      <c r="JC444">
        <v>17.31119</v>
      </c>
      <c r="JD444" s="1">
        <v>2.7839659999999999E-2</v>
      </c>
      <c r="JE444">
        <v>37.161349999999999</v>
      </c>
      <c r="JF444">
        <v>0.26036340000000002</v>
      </c>
      <c r="JG444">
        <v>17.680240000000001</v>
      </c>
      <c r="JH444" s="1">
        <v>2.6355799999999999E-2</v>
      </c>
      <c r="JI444">
        <v>35.289589999999997</v>
      </c>
      <c r="JJ444">
        <v>0.25977810000000001</v>
      </c>
      <c r="JK444">
        <v>18.073239999999998</v>
      </c>
      <c r="JL444" s="1">
        <v>2.4672920000000001E-2</v>
      </c>
      <c r="JM444">
        <v>33.12623</v>
      </c>
      <c r="JN444">
        <v>0.25916990000000001</v>
      </c>
      <c r="JO444">
        <v>18.224710000000002</v>
      </c>
      <c r="JP444" s="1">
        <v>2.2910469999999999E-2</v>
      </c>
      <c r="JQ444" s="1">
        <v>30.83173</v>
      </c>
      <c r="JR444">
        <v>0.25867780000000001</v>
      </c>
      <c r="JS444">
        <v>18.4557</v>
      </c>
      <c r="JT444" s="1">
        <v>2.1159440000000002E-2</v>
      </c>
      <c r="JU444" s="1">
        <v>28.524419999999999</v>
      </c>
      <c r="JV444">
        <v>0.25815189999999999</v>
      </c>
      <c r="JW444">
        <v>18.291620000000002</v>
      </c>
      <c r="JX444" s="1">
        <v>1.9395630000000001E-2</v>
      </c>
      <c r="JY444" s="1">
        <v>26.20487</v>
      </c>
      <c r="JZ444">
        <v>0.25784889999999999</v>
      </c>
      <c r="KA444">
        <v>17.656890000000001</v>
      </c>
      <c r="KB444" s="1">
        <v>1.7668099999999999E-2</v>
      </c>
      <c r="KC444" s="1">
        <v>23.91018</v>
      </c>
      <c r="KD444">
        <v>0.25746350000000001</v>
      </c>
      <c r="KE444">
        <v>17.103940000000001</v>
      </c>
      <c r="KF444" s="1">
        <v>1.603796E-2</v>
      </c>
      <c r="KG444" s="1">
        <v>21.71519</v>
      </c>
      <c r="KH444">
        <v>0.2571058</v>
      </c>
      <c r="KI444">
        <v>16.838480000000001</v>
      </c>
      <c r="KJ444" s="1">
        <v>1.457348E-2</v>
      </c>
      <c r="KK444" s="1">
        <v>19.735530000000001</v>
      </c>
      <c r="KL444">
        <v>0.256693</v>
      </c>
      <c r="KM444">
        <v>17.467300000000002</v>
      </c>
      <c r="KN444" s="1">
        <v>1.325196E-2</v>
      </c>
      <c r="KO444" s="1">
        <v>17.95289</v>
      </c>
      <c r="KP444">
        <v>0.25614340000000002</v>
      </c>
      <c r="KQ444">
        <v>18.23122</v>
      </c>
      <c r="KR444" s="1">
        <v>1.2056880000000001E-2</v>
      </c>
      <c r="KS444" s="1">
        <v>16.348939999999999</v>
      </c>
      <c r="KT444">
        <v>0.25594060000000002</v>
      </c>
      <c r="KU444">
        <v>18.910530000000001</v>
      </c>
      <c r="KV444" s="1">
        <v>1.1005010000000001E-2</v>
      </c>
      <c r="KW444" s="1">
        <v>14.913320000000001</v>
      </c>
      <c r="KX444">
        <v>0.25661590000000001</v>
      </c>
      <c r="KY444">
        <v>19.195720000000001</v>
      </c>
      <c r="KZ444" s="1">
        <v>9.9932179999999999E-3</v>
      </c>
      <c r="LA444" s="1">
        <v>13.5318</v>
      </c>
      <c r="LB444">
        <v>0.2570308</v>
      </c>
      <c r="LC444">
        <v>18.791530000000002</v>
      </c>
      <c r="LD444" s="1">
        <v>9.0892130000000005E-3</v>
      </c>
      <c r="LE444" s="1">
        <v>12.272589999999999</v>
      </c>
      <c r="LF444">
        <v>0.25720300000000001</v>
      </c>
      <c r="LG444">
        <v>18.189440000000001</v>
      </c>
      <c r="LH444" s="1">
        <v>8.2931900000000006E-3</v>
      </c>
      <c r="LI444" s="1">
        <v>11.17742</v>
      </c>
      <c r="LJ444">
        <v>0.257247</v>
      </c>
      <c r="LK444">
        <v>17.75883</v>
      </c>
      <c r="LL444" s="1">
        <v>7.5629440000000003E-3</v>
      </c>
      <c r="LM444" s="1">
        <v>10.18805</v>
      </c>
      <c r="LN444">
        <v>0.25725819999999999</v>
      </c>
      <c r="LO444">
        <v>17.590969999999999</v>
      </c>
      <c r="LP444" s="1">
        <v>6.9010879999999997E-3</v>
      </c>
      <c r="LQ444" s="1">
        <v>9.2905700000000007</v>
      </c>
      <c r="LR444">
        <v>0.2572545</v>
      </c>
      <c r="LS444">
        <v>18.22691</v>
      </c>
      <c r="LT444" s="1">
        <v>6.3080649999999999E-3</v>
      </c>
      <c r="LU444" s="1">
        <v>8.4862169999999999</v>
      </c>
      <c r="LV444">
        <v>0.25723600000000002</v>
      </c>
      <c r="LW444">
        <v>18.82227</v>
      </c>
      <c r="LX444" s="1">
        <v>5.7714250000000002E-3</v>
      </c>
      <c r="LY444" s="1">
        <v>7.7609849999999998</v>
      </c>
      <c r="LZ444">
        <v>0.25715690000000002</v>
      </c>
      <c r="MA444">
        <v>19.310549999999999</v>
      </c>
      <c r="MB444" s="1">
        <v>5.2748919999999998E-3</v>
      </c>
      <c r="MC444" s="1">
        <v>7.0949049999999998</v>
      </c>
      <c r="MD444">
        <v>0.25710040000000001</v>
      </c>
      <c r="ME444">
        <v>19.565650000000002</v>
      </c>
      <c r="MF444" s="1">
        <v>4.8036789999999999E-3</v>
      </c>
      <c r="MG444" s="1">
        <v>6.4654059999999998</v>
      </c>
      <c r="MH444">
        <v>0.25715090000000002</v>
      </c>
      <c r="MI444">
        <v>19.339120000000001</v>
      </c>
      <c r="MJ444" s="1">
        <v>4.3467669999999996E-3</v>
      </c>
      <c r="MK444" s="1">
        <v>5.856776</v>
      </c>
      <c r="ML444">
        <v>0.2572895</v>
      </c>
      <c r="MM444">
        <v>18.887630000000001</v>
      </c>
      <c r="MN444" s="1">
        <v>3.8974959999999999E-3</v>
      </c>
      <c r="MO444" s="1">
        <v>5.2677500000000004</v>
      </c>
      <c r="MP444">
        <v>0.25738509999999998</v>
      </c>
      <c r="MQ444">
        <v>18.667649999999998</v>
      </c>
      <c r="MR444" s="1">
        <v>3.4590950000000001E-3</v>
      </c>
      <c r="MS444" s="1">
        <v>4.6936939999999998</v>
      </c>
      <c r="MT444">
        <v>0.25753500000000001</v>
      </c>
      <c r="MU444">
        <v>18.6693</v>
      </c>
      <c r="MV444" s="1">
        <v>3.0330819999999999E-3</v>
      </c>
      <c r="MW444" s="1">
        <v>4.1341910000000004</v>
      </c>
      <c r="MX444">
        <v>0.25789780000000001</v>
      </c>
      <c r="MY444">
        <v>19.17689</v>
      </c>
      <c r="MZ444" s="1">
        <v>2.621459E-3</v>
      </c>
      <c r="NA444" s="1">
        <v>3.5889250000000001</v>
      </c>
      <c r="NB444">
        <v>0.25815769999999999</v>
      </c>
      <c r="NC444">
        <v>18.987169999999999</v>
      </c>
      <c r="ND444" s="1">
        <v>2.2331790000000001E-3</v>
      </c>
      <c r="NE444" s="1">
        <v>3.0711089999999999</v>
      </c>
      <c r="NF444">
        <v>0.2584417</v>
      </c>
      <c r="NG444">
        <v>19.30904</v>
      </c>
      <c r="NH444" s="1">
        <v>1.8813499999999999E-3</v>
      </c>
      <c r="NI444" s="1">
        <v>2.5973899999999999</v>
      </c>
      <c r="NJ444">
        <v>0.25882919999999998</v>
      </c>
      <c r="NK444">
        <v>19.48452</v>
      </c>
      <c r="NL444" s="1">
        <v>1.573931E-3</v>
      </c>
      <c r="NM444" s="1">
        <v>2.1786150000000002</v>
      </c>
      <c r="NN444">
        <v>0.25924979999999997</v>
      </c>
      <c r="NO444">
        <v>19.366350000000001</v>
      </c>
      <c r="NP444" s="1">
        <v>1.315599E-3</v>
      </c>
      <c r="NQ444" s="1">
        <v>1.822632</v>
      </c>
      <c r="NR444">
        <v>0.26014130000000002</v>
      </c>
      <c r="NS444">
        <v>19.130189999999999</v>
      </c>
      <c r="NT444" s="1">
        <v>1.1067710000000001E-3</v>
      </c>
      <c r="NU444" s="1">
        <v>1.5301260000000001</v>
      </c>
      <c r="NV444">
        <v>0.26098450000000001</v>
      </c>
      <c r="NW444">
        <v>18.983709999999999</v>
      </c>
      <c r="NX444" s="1">
        <v>9.4294430000000002E-4</v>
      </c>
      <c r="NY444" s="1">
        <v>1.2975969999999999</v>
      </c>
      <c r="NZ444">
        <v>0.2618608</v>
      </c>
      <c r="OA444">
        <v>19.216709999999999</v>
      </c>
      <c r="OB444" s="1">
        <v>8.1990760000000002E-4</v>
      </c>
      <c r="OC444" s="1">
        <v>1.1209199999999999</v>
      </c>
      <c r="OD444">
        <v>0.26258690000000001</v>
      </c>
      <c r="OE444">
        <v>20.183119999999999</v>
      </c>
      <c r="OF444" s="1">
        <v>7.2567210000000005E-4</v>
      </c>
      <c r="OG444" s="1">
        <v>0.98682999999999998</v>
      </c>
      <c r="OH444">
        <v>0.26267699999999999</v>
      </c>
      <c r="OI444">
        <v>20.924160000000001</v>
      </c>
      <c r="OJ444" s="1">
        <v>6.506948E-4</v>
      </c>
      <c r="OK444" s="1">
        <v>0.88264209999999999</v>
      </c>
    </row>
    <row r="445" spans="1:401" x14ac:dyDescent="0.35">
      <c r="A445">
        <v>454</v>
      </c>
      <c r="B445" t="s">
        <v>4</v>
      </c>
      <c r="C445" t="s">
        <v>364</v>
      </c>
      <c r="D445" t="s">
        <v>452</v>
      </c>
      <c r="E445">
        <v>819.37249999999995</v>
      </c>
      <c r="F445">
        <v>0.15734860000000001</v>
      </c>
      <c r="G445">
        <v>17.78219</v>
      </c>
      <c r="H445">
        <v>0</v>
      </c>
      <c r="I445">
        <v>0</v>
      </c>
      <c r="J445">
        <v>0.156718</v>
      </c>
      <c r="K445">
        <v>18.59656</v>
      </c>
      <c r="L445">
        <v>0</v>
      </c>
      <c r="M445">
        <v>0</v>
      </c>
      <c r="N445">
        <v>0.15608420000000001</v>
      </c>
      <c r="O445">
        <v>19.434950000000001</v>
      </c>
      <c r="P445">
        <v>0</v>
      </c>
      <c r="Q445">
        <v>0</v>
      </c>
      <c r="R445">
        <v>0.15548310000000001</v>
      </c>
      <c r="S445">
        <v>20.071809999999999</v>
      </c>
      <c r="T445">
        <v>0</v>
      </c>
      <c r="U445">
        <v>0</v>
      </c>
      <c r="V445">
        <v>0.15490760000000001</v>
      </c>
      <c r="W445">
        <v>20.477119999999999</v>
      </c>
      <c r="X445">
        <v>0</v>
      </c>
      <c r="Y445">
        <v>0</v>
      </c>
      <c r="Z445">
        <v>0.1543448</v>
      </c>
      <c r="AA445">
        <v>20.372640000000001</v>
      </c>
      <c r="AB445">
        <v>0</v>
      </c>
      <c r="AC445">
        <v>0</v>
      </c>
      <c r="AD445">
        <v>0.15379209999999999</v>
      </c>
      <c r="AE445">
        <v>19.777380000000001</v>
      </c>
      <c r="AF445">
        <v>0</v>
      </c>
      <c r="AG445">
        <v>0</v>
      </c>
      <c r="AH445">
        <v>0.1532481</v>
      </c>
      <c r="AI445">
        <v>19.251290000000001</v>
      </c>
      <c r="AJ445">
        <v>0</v>
      </c>
      <c r="AK445">
        <v>0</v>
      </c>
      <c r="AL445">
        <v>0.1527163</v>
      </c>
      <c r="AM445">
        <v>19.02347</v>
      </c>
      <c r="AN445">
        <v>0</v>
      </c>
      <c r="AO445">
        <v>0</v>
      </c>
      <c r="AP445">
        <v>0.1521873</v>
      </c>
      <c r="AQ445">
        <v>19.733260000000001</v>
      </c>
      <c r="AR445">
        <v>0</v>
      </c>
      <c r="AS445">
        <v>0</v>
      </c>
      <c r="AT445">
        <v>0.15167739999999999</v>
      </c>
      <c r="AU445">
        <v>20.791250000000002</v>
      </c>
      <c r="AV445">
        <v>0</v>
      </c>
      <c r="AW445">
        <v>0</v>
      </c>
      <c r="AX445">
        <v>0.1511633</v>
      </c>
      <c r="AY445">
        <v>21.599599999999999</v>
      </c>
      <c r="AZ445">
        <v>0</v>
      </c>
      <c r="BA445">
        <v>0</v>
      </c>
      <c r="BB445">
        <v>0.1506497</v>
      </c>
      <c r="BC445">
        <v>22.047129999999999</v>
      </c>
      <c r="BD445">
        <v>0</v>
      </c>
      <c r="BE445">
        <v>0</v>
      </c>
      <c r="BF445">
        <v>0.1501421</v>
      </c>
      <c r="BG445">
        <v>21.71819</v>
      </c>
      <c r="BH445">
        <v>0</v>
      </c>
      <c r="BI445">
        <v>0</v>
      </c>
      <c r="BJ445">
        <v>0.1496574</v>
      </c>
      <c r="BK445">
        <v>21.006080000000001</v>
      </c>
      <c r="BL445">
        <v>0</v>
      </c>
      <c r="BM445">
        <v>0</v>
      </c>
      <c r="BN445">
        <v>0.14915829999999999</v>
      </c>
      <c r="BO445">
        <v>20.49155</v>
      </c>
      <c r="BP445">
        <v>0</v>
      </c>
      <c r="BQ445">
        <v>0</v>
      </c>
      <c r="BR445">
        <v>0.14865590000000001</v>
      </c>
      <c r="BS445">
        <v>20.361830000000001</v>
      </c>
      <c r="BT445">
        <v>0</v>
      </c>
      <c r="BU445">
        <v>0</v>
      </c>
      <c r="BV445">
        <v>0.14816389999999999</v>
      </c>
      <c r="BW445">
        <v>20.871880000000001</v>
      </c>
      <c r="BX445">
        <v>0</v>
      </c>
      <c r="BY445">
        <v>0</v>
      </c>
      <c r="BZ445">
        <v>0.14767269999999999</v>
      </c>
      <c r="CA445">
        <v>21.198930000000001</v>
      </c>
      <c r="CB445">
        <v>0</v>
      </c>
      <c r="CC445">
        <v>0</v>
      </c>
      <c r="CD445">
        <v>0.14719960000000001</v>
      </c>
      <c r="CE445">
        <v>21.421279999999999</v>
      </c>
      <c r="CF445">
        <v>0</v>
      </c>
      <c r="CG445">
        <v>0</v>
      </c>
      <c r="CH445">
        <v>0.14677670000000001</v>
      </c>
      <c r="CI445">
        <v>21.064830000000001</v>
      </c>
      <c r="CJ445">
        <v>0</v>
      </c>
      <c r="CK445">
        <v>0</v>
      </c>
      <c r="CL445">
        <v>0.14636950000000001</v>
      </c>
      <c r="CM445">
        <v>20.4117</v>
      </c>
      <c r="CN445">
        <v>0</v>
      </c>
      <c r="CO445">
        <v>0</v>
      </c>
      <c r="CP445">
        <v>0.14596600000000001</v>
      </c>
      <c r="CQ445">
        <v>19.819769999999998</v>
      </c>
      <c r="CR445">
        <v>1.8262380000000001E-35</v>
      </c>
      <c r="CS445">
        <v>1.9410549999999999E-32</v>
      </c>
      <c r="CT445">
        <v>0.14557709999999999</v>
      </c>
      <c r="CU445">
        <v>19.436859999999999</v>
      </c>
      <c r="CV445">
        <v>2.8168090000000002E-29</v>
      </c>
      <c r="CW445" s="1">
        <v>2.9997180000000002E-26</v>
      </c>
      <c r="CX445">
        <v>0.14519499999999999</v>
      </c>
      <c r="CY445">
        <v>19.269069999999999</v>
      </c>
      <c r="CZ445" s="1">
        <v>3.5649280000000003E-23</v>
      </c>
      <c r="DA445" s="1">
        <v>3.7979619999999998E-20</v>
      </c>
      <c r="DB445">
        <v>0.1448247</v>
      </c>
      <c r="DC445">
        <v>19.78191</v>
      </c>
      <c r="DD445" s="1">
        <v>1.158435E-18</v>
      </c>
      <c r="DE445" s="1">
        <v>1.234075E-15</v>
      </c>
      <c r="DF445">
        <v>0.1444667</v>
      </c>
      <c r="DG445">
        <v>19.99532</v>
      </c>
      <c r="DH445" s="1">
        <v>4.0319269999999998E-15</v>
      </c>
      <c r="DI445" s="1">
        <v>4.1878619999999998E-12</v>
      </c>
      <c r="DJ445">
        <v>0.14410780000000001</v>
      </c>
      <c r="DK445">
        <v>20.17248</v>
      </c>
      <c r="DL445" s="1">
        <v>3.1920449999999999E-12</v>
      </c>
      <c r="DM445" s="1">
        <v>3.246455E-9</v>
      </c>
      <c r="DN445">
        <v>0.14377509999999999</v>
      </c>
      <c r="DO445">
        <v>20.214179999999999</v>
      </c>
      <c r="DP445" s="1">
        <v>8.483728E-10</v>
      </c>
      <c r="DQ445" s="1">
        <v>8.5565050000000003E-7</v>
      </c>
      <c r="DR445">
        <v>0.1434588</v>
      </c>
      <c r="DS445">
        <v>19.939920000000001</v>
      </c>
      <c r="DT445" s="1">
        <v>9.4101420000000005E-8</v>
      </c>
      <c r="DU445" s="1">
        <v>9.4840750000000005E-5</v>
      </c>
      <c r="DV445">
        <v>0.1431772</v>
      </c>
      <c r="DW445">
        <v>19.38691</v>
      </c>
      <c r="DX445" s="1">
        <v>5.0650550000000002E-6</v>
      </c>
      <c r="DY445" s="1">
        <v>5.10883E-3</v>
      </c>
      <c r="DZ445">
        <v>0.14289070000000001</v>
      </c>
      <c r="EA445">
        <v>18.890070000000001</v>
      </c>
      <c r="EB445" s="1">
        <v>1.4704780000000001E-4</v>
      </c>
      <c r="EC445" s="1">
        <v>0.14883299999999999</v>
      </c>
      <c r="ED445">
        <v>0.1425998</v>
      </c>
      <c r="EE445">
        <v>18.81644</v>
      </c>
      <c r="EF445" s="1">
        <v>2.5021449999999999E-3</v>
      </c>
      <c r="EG445" s="1">
        <v>2.5438480000000001</v>
      </c>
      <c r="EH445">
        <v>0.14229990000000001</v>
      </c>
      <c r="EI445">
        <v>19.771339999999999</v>
      </c>
      <c r="EJ445" s="1">
        <v>2.6671609999999998E-2</v>
      </c>
      <c r="EK445">
        <v>27.261590000000002</v>
      </c>
      <c r="EL445">
        <v>0.14200969999999999</v>
      </c>
      <c r="EM445">
        <v>20.667010000000001</v>
      </c>
      <c r="EN445" s="1">
        <v>0.18845210000000001</v>
      </c>
      <c r="EO445">
        <v>193.6814</v>
      </c>
      <c r="EP445">
        <v>0.14173230000000001</v>
      </c>
      <c r="EQ445">
        <v>21.355160000000001</v>
      </c>
      <c r="ER445" s="1">
        <v>0.92589860000000002</v>
      </c>
      <c r="ES445">
        <v>956.32299999999998</v>
      </c>
      <c r="ET445">
        <v>0.14144380000000001</v>
      </c>
      <c r="EU445">
        <v>21.879580000000001</v>
      </c>
      <c r="EV445" s="1">
        <v>3.2940429999999998</v>
      </c>
      <c r="EW445">
        <v>3420.2860000000001</v>
      </c>
      <c r="EX445">
        <v>0.14114640000000001</v>
      </c>
      <c r="EY445">
        <v>21.732759999999999</v>
      </c>
      <c r="EZ445">
        <v>8.8079330000000002</v>
      </c>
      <c r="FA445">
        <v>9189.8340000000007</v>
      </c>
      <c r="FB445">
        <v>0.1408413</v>
      </c>
      <c r="FC445">
        <v>21.03595</v>
      </c>
      <c r="FD445">
        <v>18.26952</v>
      </c>
      <c r="FE445">
        <v>19152.61</v>
      </c>
      <c r="FF445">
        <v>0.1405402</v>
      </c>
      <c r="FG445">
        <v>20.514140000000001</v>
      </c>
      <c r="FH445">
        <v>30.246860000000002</v>
      </c>
      <c r="FI445">
        <v>31840.38</v>
      </c>
      <c r="FJ445">
        <v>0.14021249999999999</v>
      </c>
      <c r="FK445">
        <v>20.3886</v>
      </c>
      <c r="FL445">
        <v>40.992370000000001</v>
      </c>
      <c r="FM445">
        <v>43324.29</v>
      </c>
      <c r="FN445">
        <v>0.1398876</v>
      </c>
      <c r="FO445">
        <v>21.24455</v>
      </c>
      <c r="FP445">
        <v>46.503950000000003</v>
      </c>
      <c r="FQ445">
        <v>49330.44</v>
      </c>
      <c r="FR445">
        <v>0.1396194</v>
      </c>
      <c r="FS445">
        <v>22.22702</v>
      </c>
      <c r="FT445">
        <v>45.163440000000001</v>
      </c>
      <c r="FU445">
        <v>48035.96</v>
      </c>
      <c r="FV445">
        <v>0.1393923</v>
      </c>
      <c r="FW445">
        <v>22.808199999999999</v>
      </c>
      <c r="FX445">
        <v>38.321440000000003</v>
      </c>
      <c r="FY445">
        <v>40837</v>
      </c>
      <c r="FZ445">
        <v>0.13906779999999999</v>
      </c>
      <c r="GA445">
        <v>23.03829</v>
      </c>
      <c r="GB445">
        <v>28.88748</v>
      </c>
      <c r="GC445">
        <v>30849.1</v>
      </c>
      <c r="GD445">
        <v>0.1387041</v>
      </c>
      <c r="GE445">
        <v>22.528490000000001</v>
      </c>
      <c r="GF445">
        <v>19.686689999999999</v>
      </c>
      <c r="GG445">
        <v>21066.81</v>
      </c>
      <c r="GH445">
        <v>0.13831450000000001</v>
      </c>
      <c r="GI445">
        <v>21.74728</v>
      </c>
      <c r="GJ445">
        <v>12.321249999999999</v>
      </c>
      <c r="GK445">
        <v>13206.39</v>
      </c>
      <c r="GL445">
        <v>0.1378964</v>
      </c>
      <c r="GM445">
        <v>21.172499999999999</v>
      </c>
      <c r="GN445">
        <v>7.1827680000000003</v>
      </c>
      <c r="GO445">
        <v>7708.3909999999996</v>
      </c>
      <c r="GP445">
        <v>0.13750000000000001</v>
      </c>
      <c r="GQ445">
        <v>20.979209999999998</v>
      </c>
      <c r="GR445">
        <v>3.9563640000000002</v>
      </c>
      <c r="GS445">
        <v>4249.7209999999995</v>
      </c>
      <c r="GT445">
        <v>0.13707279999999999</v>
      </c>
      <c r="GU445">
        <v>21.085550000000001</v>
      </c>
      <c r="GV445">
        <v>2.0848589999999998</v>
      </c>
      <c r="GW445">
        <v>2240.9810000000002</v>
      </c>
      <c r="GX445">
        <v>0.13673979999999999</v>
      </c>
      <c r="GY445">
        <v>21.616</v>
      </c>
      <c r="GZ445">
        <v>1.06524</v>
      </c>
      <c r="HA445">
        <v>1144.693</v>
      </c>
      <c r="HB445">
        <v>0.13635920000000001</v>
      </c>
      <c r="HC445">
        <v>21.739370000000001</v>
      </c>
      <c r="HD445">
        <v>0.53636309999999998</v>
      </c>
      <c r="HE445">
        <v>575.84860000000003</v>
      </c>
      <c r="HF445">
        <v>0.13595180000000001</v>
      </c>
      <c r="HG445">
        <v>21.537800000000001</v>
      </c>
      <c r="HH445">
        <v>0.27279059999999999</v>
      </c>
      <c r="HI445">
        <v>292.41019999999997</v>
      </c>
      <c r="HJ445">
        <v>0.1355229</v>
      </c>
      <c r="HK445">
        <v>20.837720000000001</v>
      </c>
      <c r="HL445">
        <v>0.14531250000000001</v>
      </c>
      <c r="HM445">
        <v>155.31010000000001</v>
      </c>
      <c r="HN445">
        <v>0.13506950000000001</v>
      </c>
      <c r="HO445">
        <v>20.141459999999999</v>
      </c>
      <c r="HP445">
        <v>8.4777140000000001E-2</v>
      </c>
      <c r="HQ445">
        <v>90.236670000000004</v>
      </c>
      <c r="HR445">
        <v>0.13458999999999999</v>
      </c>
      <c r="HS445">
        <v>19.5748</v>
      </c>
      <c r="HT445">
        <v>5.6155249999999997E-2</v>
      </c>
      <c r="HU445">
        <v>59.505189999999999</v>
      </c>
      <c r="HV445">
        <v>0.13409070000000001</v>
      </c>
      <c r="HW445">
        <v>19.13231</v>
      </c>
      <c r="HX445">
        <v>4.2491729999999998E-2</v>
      </c>
      <c r="HY445">
        <v>44.843290000000003</v>
      </c>
      <c r="HZ445">
        <v>0.133579</v>
      </c>
      <c r="IA445">
        <v>18.9861</v>
      </c>
      <c r="IB445">
        <v>3.5874099999999999E-2</v>
      </c>
      <c r="IC445">
        <v>37.745040000000003</v>
      </c>
      <c r="ID445">
        <v>0.1330364</v>
      </c>
      <c r="IE445">
        <v>19.273679999999999</v>
      </c>
      <c r="IF445" s="1">
        <v>3.2680929999999997E-2</v>
      </c>
      <c r="IG445">
        <v>34.316560000000003</v>
      </c>
      <c r="IH445">
        <v>0.1326058</v>
      </c>
      <c r="II445">
        <v>19.495899999999999</v>
      </c>
      <c r="IJ445">
        <v>3.1252750000000003E-2</v>
      </c>
      <c r="IK445">
        <v>32.747120000000002</v>
      </c>
      <c r="IL445">
        <v>0.13231190000000001</v>
      </c>
      <c r="IM445">
        <v>19.62472</v>
      </c>
      <c r="IN445" s="1">
        <v>3.0641470000000001E-2</v>
      </c>
      <c r="IO445">
        <v>32.039909999999999</v>
      </c>
      <c r="IP445">
        <v>0.13199050000000001</v>
      </c>
      <c r="IQ445">
        <v>19.07591</v>
      </c>
      <c r="IR445" s="1">
        <v>3.0353129999999999E-2</v>
      </c>
      <c r="IS445">
        <v>31.698329999999999</v>
      </c>
      <c r="IT445">
        <v>0.13172320000000001</v>
      </c>
      <c r="IU445">
        <v>18.309750000000001</v>
      </c>
      <c r="IV445" s="1">
        <v>3.0002020000000001E-2</v>
      </c>
      <c r="IW445">
        <v>31.295010000000001</v>
      </c>
      <c r="IX445">
        <v>0.13147980000000001</v>
      </c>
      <c r="IY445">
        <v>17.702259999999999</v>
      </c>
      <c r="IZ445" s="1">
        <v>2.9331630000000001E-2</v>
      </c>
      <c r="JA445">
        <v>30.567150000000002</v>
      </c>
      <c r="JB445">
        <v>0.13122780000000001</v>
      </c>
      <c r="JC445">
        <v>17.32732</v>
      </c>
      <c r="JD445" s="1">
        <v>2.8283949999999999E-2</v>
      </c>
      <c r="JE445">
        <v>29.46049</v>
      </c>
      <c r="JF445">
        <v>0.13102649999999999</v>
      </c>
      <c r="JG445">
        <v>17.713909999999998</v>
      </c>
      <c r="JH445" s="1">
        <v>2.6901149999999999E-2</v>
      </c>
      <c r="JI445">
        <v>28.00356</v>
      </c>
      <c r="JJ445">
        <v>0.1308252</v>
      </c>
      <c r="JK445">
        <v>18.120650000000001</v>
      </c>
      <c r="JL445" s="1">
        <v>2.5279639999999999E-2</v>
      </c>
      <c r="JM445">
        <v>26.300730000000001</v>
      </c>
      <c r="JN445">
        <v>0.1306205</v>
      </c>
      <c r="JO445">
        <v>18.290150000000001</v>
      </c>
      <c r="JP445" s="1">
        <v>2.3535090000000002E-2</v>
      </c>
      <c r="JQ445" s="1">
        <v>24.477930000000001</v>
      </c>
      <c r="JR445">
        <v>0.13045470000000001</v>
      </c>
      <c r="JS445">
        <v>18.536010000000001</v>
      </c>
      <c r="JT445" s="1">
        <v>2.178157E-2</v>
      </c>
      <c r="JU445" s="1">
        <v>22.63918</v>
      </c>
      <c r="JV445">
        <v>0.13029689999999999</v>
      </c>
      <c r="JW445">
        <v>18.34947</v>
      </c>
      <c r="JX445" s="1">
        <v>2.0016470000000001E-2</v>
      </c>
      <c r="JY445" s="1">
        <v>20.79316</v>
      </c>
      <c r="JZ445">
        <v>0.13029170000000001</v>
      </c>
      <c r="KA445">
        <v>17.693290000000001</v>
      </c>
      <c r="KB445" s="1">
        <v>1.829074E-2</v>
      </c>
      <c r="KC445" s="1">
        <v>18.965219999999999</v>
      </c>
      <c r="KD445">
        <v>0.130221</v>
      </c>
      <c r="KE445">
        <v>17.11917</v>
      </c>
      <c r="KF445" s="1">
        <v>1.6607650000000002E-2</v>
      </c>
      <c r="KG445" s="1">
        <v>17.199449999999999</v>
      </c>
      <c r="KH445">
        <v>0.13015360000000001</v>
      </c>
      <c r="KI445">
        <v>16.845289999999999</v>
      </c>
      <c r="KJ445" s="1">
        <v>1.508692E-2</v>
      </c>
      <c r="KK445" s="1">
        <v>15.60455</v>
      </c>
      <c r="KL445">
        <v>0.1300742</v>
      </c>
      <c r="KM445">
        <v>17.50375</v>
      </c>
      <c r="KN445" s="1">
        <v>1.3715359999999999E-2</v>
      </c>
      <c r="KO445" s="1">
        <v>14.16897</v>
      </c>
      <c r="KP445">
        <v>0.12995860000000001</v>
      </c>
      <c r="KQ445">
        <v>18.29466</v>
      </c>
      <c r="KR445" s="1">
        <v>1.2474030000000001E-2</v>
      </c>
      <c r="KS445" s="1">
        <v>12.87664</v>
      </c>
      <c r="KT445">
        <v>0.13001869999999999</v>
      </c>
      <c r="KU445">
        <v>18.999230000000001</v>
      </c>
      <c r="KV445" s="1">
        <v>1.1380410000000001E-2</v>
      </c>
      <c r="KW445" s="1">
        <v>11.72617</v>
      </c>
      <c r="KX445">
        <v>0.13034229999999999</v>
      </c>
      <c r="KY445">
        <v>19.314779999999999</v>
      </c>
      <c r="KZ445" s="1">
        <v>1.0362049999999999E-2</v>
      </c>
      <c r="LA445" s="1">
        <v>10.65314</v>
      </c>
      <c r="LB445">
        <v>0.1306138</v>
      </c>
      <c r="LC445">
        <v>18.858160000000002</v>
      </c>
      <c r="LD445" s="1">
        <v>9.4111860000000002E-3</v>
      </c>
      <c r="LE445" s="1">
        <v>9.6570839999999993</v>
      </c>
      <c r="LF445">
        <v>0.1307787</v>
      </c>
      <c r="LG445">
        <v>18.209810000000001</v>
      </c>
      <c r="LH445" s="1">
        <v>8.5777049999999997E-3</v>
      </c>
      <c r="LI445" s="1">
        <v>8.7915150000000004</v>
      </c>
      <c r="LJ445">
        <v>0.13089490000000001</v>
      </c>
      <c r="LK445">
        <v>17.760960000000001</v>
      </c>
      <c r="LL445" s="1">
        <v>7.8233959999999998E-3</v>
      </c>
      <c r="LM445" s="1">
        <v>8.0131440000000005</v>
      </c>
      <c r="LN445">
        <v>0.13099530000000001</v>
      </c>
      <c r="LO445">
        <v>17.59572</v>
      </c>
      <c r="LP445" s="1">
        <v>7.1361530000000001E-3</v>
      </c>
      <c r="LQ445" s="1">
        <v>7.305847</v>
      </c>
      <c r="LR445">
        <v>0.13108020000000001</v>
      </c>
      <c r="LS445">
        <v>18.279789999999998</v>
      </c>
      <c r="LT445" s="1">
        <v>6.5191379999999998E-3</v>
      </c>
      <c r="LU445" s="1">
        <v>6.6715350000000004</v>
      </c>
      <c r="LV445">
        <v>0.13116729999999999</v>
      </c>
      <c r="LW445">
        <v>18.910509999999999</v>
      </c>
      <c r="LX445" s="1">
        <v>5.9634750000000002E-3</v>
      </c>
      <c r="LY445" s="1">
        <v>6.1006309999999999</v>
      </c>
      <c r="LZ445">
        <v>0.13122980000000001</v>
      </c>
      <c r="MA445">
        <v>19.41676</v>
      </c>
      <c r="MB445" s="1">
        <v>5.4528550000000004E-3</v>
      </c>
      <c r="MC445" s="1">
        <v>5.5774980000000003</v>
      </c>
      <c r="MD445">
        <v>0.13136010000000001</v>
      </c>
      <c r="ME445">
        <v>19.657800000000002</v>
      </c>
      <c r="MF445" s="1">
        <v>4.9743310000000002E-3</v>
      </c>
      <c r="MG445" s="1">
        <v>5.0849669999999998</v>
      </c>
      <c r="MH445">
        <v>0.13149449999999999</v>
      </c>
      <c r="MI445">
        <v>19.381799999999998</v>
      </c>
      <c r="MJ445" s="1">
        <v>4.5127120000000003E-3</v>
      </c>
      <c r="MK445">
        <v>4.6100690000000002</v>
      </c>
      <c r="ML445">
        <v>0.13126090000000001</v>
      </c>
      <c r="MM445">
        <v>18.87649</v>
      </c>
      <c r="MN445" s="1">
        <v>4.0586499999999996E-3</v>
      </c>
      <c r="MO445" s="1">
        <v>4.1503399999999999</v>
      </c>
      <c r="MP445">
        <v>0.1310094</v>
      </c>
      <c r="MQ445">
        <v>18.633669999999999</v>
      </c>
      <c r="MR445" s="1">
        <v>3.6165339999999998E-3</v>
      </c>
      <c r="MS445" s="1">
        <v>3.7025510000000001</v>
      </c>
      <c r="MT445">
        <v>0.13077050000000001</v>
      </c>
      <c r="MU445">
        <v>18.64152</v>
      </c>
      <c r="MV445" s="1">
        <v>3.1874289999999999E-3</v>
      </c>
      <c r="MW445" s="1">
        <v>3.2663120000000001</v>
      </c>
      <c r="MX445">
        <v>0.1306349</v>
      </c>
      <c r="MY445">
        <v>19.208390000000001</v>
      </c>
      <c r="MZ445" s="1">
        <v>2.7715259999999999E-3</v>
      </c>
      <c r="NA445" s="1">
        <v>2.8405369999999999</v>
      </c>
      <c r="NB445">
        <v>0.13042129999999999</v>
      </c>
      <c r="NC445">
        <v>19.041039999999999</v>
      </c>
      <c r="ND445" s="1">
        <v>2.3744320000000001E-3</v>
      </c>
      <c r="NE445" s="1">
        <v>2.4346589999999999</v>
      </c>
      <c r="NF445">
        <v>0.1301863</v>
      </c>
      <c r="NG445">
        <v>19.38354</v>
      </c>
      <c r="NH445" s="1">
        <v>2.0095249999999999E-3</v>
      </c>
      <c r="NI445" s="1">
        <v>2.0615869999999998</v>
      </c>
      <c r="NJ445">
        <v>0.12998090000000001</v>
      </c>
      <c r="NK445">
        <v>19.547160000000002</v>
      </c>
      <c r="NL445" s="1">
        <v>1.6864250000000001E-3</v>
      </c>
      <c r="NM445" s="1">
        <v>1.7302789999999999</v>
      </c>
      <c r="NN445">
        <v>0.1297614</v>
      </c>
      <c r="NO445">
        <v>19.38749</v>
      </c>
      <c r="NP445" s="1">
        <v>1.41041E-3</v>
      </c>
      <c r="NQ445" s="1">
        <v>1.447117</v>
      </c>
      <c r="NR445">
        <v>0.129691</v>
      </c>
      <c r="NS445">
        <v>19.117249999999999</v>
      </c>
      <c r="NT445" s="1">
        <v>1.1846000000000001E-3</v>
      </c>
      <c r="NU445" s="1">
        <v>1.2138329999999999</v>
      </c>
      <c r="NV445">
        <v>0.1296409</v>
      </c>
      <c r="NW445">
        <v>18.944269999999999</v>
      </c>
      <c r="NX445" s="1">
        <v>1.0038110000000001E-3</v>
      </c>
      <c r="NY445" s="1">
        <v>1.027134</v>
      </c>
      <c r="NZ445">
        <v>0.12966179999999999</v>
      </c>
      <c r="OA445">
        <v>19.170200000000001</v>
      </c>
      <c r="OB445" s="1">
        <v>8.6630780000000003E-4</v>
      </c>
      <c r="OC445" s="1">
        <v>0.88523589999999996</v>
      </c>
      <c r="OD445">
        <v>0.1295743</v>
      </c>
      <c r="OE445">
        <v>20.203579999999999</v>
      </c>
      <c r="OF445" s="1">
        <v>7.6158149999999995E-4</v>
      </c>
      <c r="OG445" s="1">
        <v>0.77867770000000003</v>
      </c>
      <c r="OH445">
        <v>0.12932389999999999</v>
      </c>
      <c r="OI445">
        <v>21.012879999999999</v>
      </c>
      <c r="OJ445" s="1">
        <v>6.7962600000000001E-4</v>
      </c>
      <c r="OK445" s="1">
        <v>0.69610640000000001</v>
      </c>
    </row>
    <row r="446" spans="1:401" x14ac:dyDescent="0.35">
      <c r="A446">
        <v>455</v>
      </c>
      <c r="B446" t="s">
        <v>4</v>
      </c>
      <c r="C446" t="s">
        <v>364</v>
      </c>
      <c r="D446" t="s">
        <v>453</v>
      </c>
      <c r="E446">
        <v>808.39059999999995</v>
      </c>
      <c r="F446">
        <v>0.55842849999999999</v>
      </c>
      <c r="G446">
        <v>17.812280000000001</v>
      </c>
      <c r="H446">
        <v>0</v>
      </c>
      <c r="I446">
        <v>0</v>
      </c>
      <c r="J446">
        <v>0.559338</v>
      </c>
      <c r="K446">
        <v>18.73535</v>
      </c>
      <c r="L446">
        <v>0</v>
      </c>
      <c r="M446">
        <v>0</v>
      </c>
      <c r="N446">
        <v>0.56029430000000002</v>
      </c>
      <c r="O446">
        <v>19.571349999999999</v>
      </c>
      <c r="P446">
        <v>0</v>
      </c>
      <c r="Q446">
        <v>0</v>
      </c>
      <c r="R446">
        <v>0.56126480000000001</v>
      </c>
      <c r="S446">
        <v>20.232849999999999</v>
      </c>
      <c r="T446">
        <v>0</v>
      </c>
      <c r="U446">
        <v>0</v>
      </c>
      <c r="V446">
        <v>0.56225570000000002</v>
      </c>
      <c r="W446">
        <v>20.651730000000001</v>
      </c>
      <c r="X446">
        <v>0</v>
      </c>
      <c r="Y446">
        <v>0</v>
      </c>
      <c r="Z446">
        <v>0.56318710000000005</v>
      </c>
      <c r="AA446">
        <v>20.441990000000001</v>
      </c>
      <c r="AB446">
        <v>0</v>
      </c>
      <c r="AC446">
        <v>0</v>
      </c>
      <c r="AD446">
        <v>0.56413570000000002</v>
      </c>
      <c r="AE446">
        <v>19.77515</v>
      </c>
      <c r="AF446">
        <v>0</v>
      </c>
      <c r="AG446">
        <v>0</v>
      </c>
      <c r="AH446">
        <v>0.56506979999999996</v>
      </c>
      <c r="AI446">
        <v>19.223849999999999</v>
      </c>
      <c r="AJ446">
        <v>0</v>
      </c>
      <c r="AK446">
        <v>0</v>
      </c>
      <c r="AL446">
        <v>0.56597509999999995</v>
      </c>
      <c r="AM446">
        <v>19.008469999999999</v>
      </c>
      <c r="AN446">
        <v>0</v>
      </c>
      <c r="AO446">
        <v>0</v>
      </c>
      <c r="AP446">
        <v>0.56685379999999996</v>
      </c>
      <c r="AQ446">
        <v>19.835660000000001</v>
      </c>
      <c r="AR446">
        <v>0</v>
      </c>
      <c r="AS446">
        <v>0</v>
      </c>
      <c r="AT446">
        <v>0.56772710000000004</v>
      </c>
      <c r="AU446">
        <v>20.947900000000001</v>
      </c>
      <c r="AV446">
        <v>0</v>
      </c>
      <c r="AW446">
        <v>0</v>
      </c>
      <c r="AX446">
        <v>0.56859820000000005</v>
      </c>
      <c r="AY446">
        <v>21.774159999999998</v>
      </c>
      <c r="AZ446">
        <v>0</v>
      </c>
      <c r="BA446">
        <v>0</v>
      </c>
      <c r="BB446">
        <v>0.56946379999999996</v>
      </c>
      <c r="BC446">
        <v>22.237629999999999</v>
      </c>
      <c r="BD446">
        <v>0</v>
      </c>
      <c r="BE446">
        <v>0</v>
      </c>
      <c r="BF446">
        <v>0.57034779999999996</v>
      </c>
      <c r="BG446">
        <v>21.788170000000001</v>
      </c>
      <c r="BH446">
        <v>0</v>
      </c>
      <c r="BI446">
        <v>0</v>
      </c>
      <c r="BJ446">
        <v>0.57142930000000003</v>
      </c>
      <c r="BK446">
        <v>21.029489999999999</v>
      </c>
      <c r="BL446">
        <v>0</v>
      </c>
      <c r="BM446">
        <v>0</v>
      </c>
      <c r="BN446">
        <v>0.5724745</v>
      </c>
      <c r="BO446">
        <v>20.479179999999999</v>
      </c>
      <c r="BP446">
        <v>0</v>
      </c>
      <c r="BQ446">
        <v>0</v>
      </c>
      <c r="BR446">
        <v>0.57347400000000004</v>
      </c>
      <c r="BS446">
        <v>20.34731</v>
      </c>
      <c r="BT446">
        <v>0</v>
      </c>
      <c r="BU446">
        <v>0</v>
      </c>
      <c r="BV446">
        <v>0.57457230000000004</v>
      </c>
      <c r="BW446">
        <v>20.94284</v>
      </c>
      <c r="BX446">
        <v>0</v>
      </c>
      <c r="BY446">
        <v>0</v>
      </c>
      <c r="BZ446">
        <v>0.5756483</v>
      </c>
      <c r="CA446">
        <v>21.241019999999999</v>
      </c>
      <c r="CB446">
        <v>0</v>
      </c>
      <c r="CC446">
        <v>0</v>
      </c>
      <c r="CD446">
        <v>0.57677940000000005</v>
      </c>
      <c r="CE446">
        <v>21.522179999999999</v>
      </c>
      <c r="CF446">
        <v>0</v>
      </c>
      <c r="CG446">
        <v>0</v>
      </c>
      <c r="CH446">
        <v>0.57786090000000001</v>
      </c>
      <c r="CI446">
        <v>21.1221</v>
      </c>
      <c r="CJ446">
        <v>0</v>
      </c>
      <c r="CK446">
        <v>0</v>
      </c>
      <c r="CL446">
        <v>0.57899619999999996</v>
      </c>
      <c r="CM446">
        <v>20.45365</v>
      </c>
      <c r="CN446">
        <v>0</v>
      </c>
      <c r="CO446">
        <v>0</v>
      </c>
      <c r="CP446">
        <v>0.58009679999999997</v>
      </c>
      <c r="CQ446">
        <v>19.8385</v>
      </c>
      <c r="CR446">
        <v>8.04959E-36</v>
      </c>
      <c r="CS446">
        <v>2.5957790000000001E-33</v>
      </c>
      <c r="CT446">
        <v>0.58125599999999999</v>
      </c>
      <c r="CU446">
        <v>19.423279999999998</v>
      </c>
      <c r="CV446">
        <v>1.188318E-29</v>
      </c>
      <c r="CW446" s="1">
        <v>3.8191990000000001E-27</v>
      </c>
      <c r="CX446">
        <v>0.58247990000000005</v>
      </c>
      <c r="CY446">
        <v>19.249410000000001</v>
      </c>
      <c r="CZ446" s="1">
        <v>1.780212E-23</v>
      </c>
      <c r="DA446" s="1">
        <v>5.9884350000000002E-21</v>
      </c>
      <c r="DB446">
        <v>0.58374090000000001</v>
      </c>
      <c r="DC446">
        <v>19.878399999999999</v>
      </c>
      <c r="DD446" s="1">
        <v>6.649436E-19</v>
      </c>
      <c r="DE446" s="1">
        <v>2.3838340000000002E-16</v>
      </c>
      <c r="DF446">
        <v>0.58496749999999997</v>
      </c>
      <c r="DG446">
        <v>20.03171</v>
      </c>
      <c r="DH446" s="1">
        <v>2.4498810000000001E-15</v>
      </c>
      <c r="DI446" s="1">
        <v>9.1993720000000002E-13</v>
      </c>
      <c r="DJ446">
        <v>0.58623049999999999</v>
      </c>
      <c r="DK446">
        <v>20.282219999999999</v>
      </c>
      <c r="DL446" s="1">
        <v>2.0207499999999998E-12</v>
      </c>
      <c r="DM446" s="1">
        <v>7.8565449999999996E-10</v>
      </c>
      <c r="DN446">
        <v>0.58747859999999996</v>
      </c>
      <c r="DO446">
        <v>20.328880000000002</v>
      </c>
      <c r="DP446" s="1">
        <v>5.592876E-10</v>
      </c>
      <c r="DQ446" s="1">
        <v>2.2375989999999999E-7</v>
      </c>
      <c r="DR446">
        <v>0.58874800000000005</v>
      </c>
      <c r="DS446">
        <v>19.97775</v>
      </c>
      <c r="DT446" s="1">
        <v>6.4595460000000005E-8</v>
      </c>
      <c r="DU446" s="1">
        <v>2.6546999999999998E-5</v>
      </c>
      <c r="DV446">
        <v>0.58996360000000003</v>
      </c>
      <c r="DW446">
        <v>19.381039999999999</v>
      </c>
      <c r="DX446" s="1">
        <v>3.6148390000000001E-6</v>
      </c>
      <c r="DY446" s="1">
        <v>1.51874E-3</v>
      </c>
      <c r="DZ446">
        <v>0.59113210000000005</v>
      </c>
      <c r="EA446">
        <v>18.87068</v>
      </c>
      <c r="EB446" s="1">
        <v>1.089618E-4</v>
      </c>
      <c r="EC446" s="1">
        <v>4.6727119999999997E-2</v>
      </c>
      <c r="ED446">
        <v>0.59219739999999998</v>
      </c>
      <c r="EE446">
        <v>18.855340000000002</v>
      </c>
      <c r="EF446" s="1">
        <v>1.9221360000000001E-3</v>
      </c>
      <c r="EG446" s="1">
        <v>0.83968319999999996</v>
      </c>
      <c r="EH446">
        <v>0.59327439999999998</v>
      </c>
      <c r="EI446">
        <v>19.911750000000001</v>
      </c>
      <c r="EJ446" s="1">
        <v>2.120876E-2</v>
      </c>
      <c r="EK446" s="1">
        <v>9.4237570000000002</v>
      </c>
      <c r="EL446">
        <v>0.59438310000000005</v>
      </c>
      <c r="EM446">
        <v>20.768350000000002</v>
      </c>
      <c r="EN446" s="1">
        <v>0.1548813</v>
      </c>
      <c r="EO446">
        <v>69.881119999999996</v>
      </c>
      <c r="EP446">
        <v>0.59559130000000005</v>
      </c>
      <c r="EQ446">
        <v>21.529140000000002</v>
      </c>
      <c r="ER446" s="1">
        <v>0.78527860000000005</v>
      </c>
      <c r="ES446">
        <v>359.02769999999998</v>
      </c>
      <c r="ET446">
        <v>0.59683160000000002</v>
      </c>
      <c r="EU446">
        <v>22.073</v>
      </c>
      <c r="EV446">
        <v>2.8784809999999998</v>
      </c>
      <c r="EW446">
        <v>1332.221</v>
      </c>
      <c r="EX446">
        <v>0.59806440000000005</v>
      </c>
      <c r="EY446">
        <v>21.786380000000001</v>
      </c>
      <c r="EZ446">
        <v>7.917027</v>
      </c>
      <c r="FA446">
        <v>3703.6219999999998</v>
      </c>
      <c r="FB446">
        <v>0.59933389999999997</v>
      </c>
      <c r="FC446">
        <v>21.032229999999998</v>
      </c>
      <c r="FD446">
        <v>16.864429999999999</v>
      </c>
      <c r="FE446">
        <v>7966.0479999999998</v>
      </c>
      <c r="FF446">
        <v>0.60063520000000004</v>
      </c>
      <c r="FG446">
        <v>20.492609999999999</v>
      </c>
      <c r="FH446">
        <v>28.627659999999999</v>
      </c>
      <c r="FI446">
        <v>13635.81</v>
      </c>
      <c r="FJ446">
        <v>0.60200520000000002</v>
      </c>
      <c r="FK446">
        <v>20.40334</v>
      </c>
      <c r="FL446">
        <v>39.711930000000002</v>
      </c>
      <c r="FM446">
        <v>19053.53</v>
      </c>
      <c r="FN446">
        <v>0.60343029999999998</v>
      </c>
      <c r="FO446">
        <v>21.34675</v>
      </c>
      <c r="FP446">
        <v>46.062570000000001</v>
      </c>
      <c r="FQ446">
        <v>22241.81</v>
      </c>
      <c r="FR446">
        <v>0.6050352</v>
      </c>
      <c r="FS446">
        <v>22.366379999999999</v>
      </c>
      <c r="FT446">
        <v>45.61983</v>
      </c>
      <c r="FU446">
        <v>22134.67</v>
      </c>
      <c r="FV446">
        <v>0.60658230000000002</v>
      </c>
      <c r="FW446">
        <v>22.98133</v>
      </c>
      <c r="FX446">
        <v>39.420119999999997</v>
      </c>
      <c r="FY446">
        <v>19198.46</v>
      </c>
      <c r="FZ446">
        <v>0.60788609999999998</v>
      </c>
      <c r="GA446">
        <v>23.221399999999999</v>
      </c>
      <c r="GB446">
        <v>30.207740000000001</v>
      </c>
      <c r="GC446">
        <v>14759.12</v>
      </c>
      <c r="GD446">
        <v>0.60925819999999997</v>
      </c>
      <c r="GE446">
        <v>22.601590000000002</v>
      </c>
      <c r="GF446">
        <v>20.887260000000001</v>
      </c>
      <c r="GG446">
        <v>10230.799999999999</v>
      </c>
      <c r="GH446">
        <v>0.61076180000000002</v>
      </c>
      <c r="GI446">
        <v>21.777760000000001</v>
      </c>
      <c r="GJ446">
        <v>13.238989999999999</v>
      </c>
      <c r="GK446">
        <v>6493.085</v>
      </c>
      <c r="GL446">
        <v>0.61249799999999999</v>
      </c>
      <c r="GM446">
        <v>21.16976</v>
      </c>
      <c r="GN446">
        <v>7.8014530000000004</v>
      </c>
      <c r="GO446">
        <v>3826.7449999999999</v>
      </c>
      <c r="GP446">
        <v>0.61250570000000004</v>
      </c>
      <c r="GQ446">
        <v>20.95684</v>
      </c>
      <c r="GR446">
        <v>4.3343509999999998</v>
      </c>
      <c r="GS446">
        <v>2125.8069999999998</v>
      </c>
      <c r="GT446">
        <v>0.6126241</v>
      </c>
      <c r="GU446">
        <v>21.09648</v>
      </c>
      <c r="GV446">
        <v>2.2998590000000001</v>
      </c>
      <c r="GW446">
        <v>1126.4280000000001</v>
      </c>
      <c r="GX446">
        <v>0.61344299999999996</v>
      </c>
      <c r="GY446">
        <v>21.707820000000002</v>
      </c>
      <c r="GZ446">
        <v>1.18049</v>
      </c>
      <c r="HA446">
        <v>576.22640000000001</v>
      </c>
      <c r="HB446">
        <v>0.61415869999999995</v>
      </c>
      <c r="HC446">
        <v>21.86543</v>
      </c>
      <c r="HD446">
        <v>0.5953387</v>
      </c>
      <c r="HE446">
        <v>289.2054</v>
      </c>
      <c r="HF446">
        <v>0.61485900000000004</v>
      </c>
      <c r="HG446">
        <v>21.63336</v>
      </c>
      <c r="HH446">
        <v>0.30184650000000002</v>
      </c>
      <c r="HI446">
        <v>145.65620000000001</v>
      </c>
      <c r="HJ446">
        <v>0.61561379999999999</v>
      </c>
      <c r="HK446">
        <v>20.912890000000001</v>
      </c>
      <c r="HL446">
        <v>0.15927620000000001</v>
      </c>
      <c r="HM446">
        <v>76.122680000000003</v>
      </c>
      <c r="HN446">
        <v>0.61638210000000004</v>
      </c>
      <c r="HO446">
        <v>20.176749999999998</v>
      </c>
      <c r="HP446">
        <v>9.1386800000000004E-2</v>
      </c>
      <c r="HQ446">
        <v>43.124499999999998</v>
      </c>
      <c r="HR446">
        <v>0.61723459999999997</v>
      </c>
      <c r="HS446">
        <v>19.563590000000001</v>
      </c>
      <c r="HT446">
        <v>5.9299249999999998E-2</v>
      </c>
      <c r="HU446">
        <v>27.576650000000001</v>
      </c>
      <c r="HV446">
        <v>0.61817149999999998</v>
      </c>
      <c r="HW446">
        <v>19.078880000000002</v>
      </c>
      <c r="HX446">
        <v>4.401472E-2</v>
      </c>
      <c r="HY446">
        <v>20.173490000000001</v>
      </c>
      <c r="HZ446">
        <v>0.61920379999999997</v>
      </c>
      <c r="IA446">
        <v>18.986350000000002</v>
      </c>
      <c r="IB446">
        <v>3.6631700000000003E-2</v>
      </c>
      <c r="IC446">
        <v>16.576630000000002</v>
      </c>
      <c r="ID446">
        <v>0.62027670000000001</v>
      </c>
      <c r="IE446">
        <v>19.36054</v>
      </c>
      <c r="IF446" s="1">
        <v>3.3063469999999998E-2</v>
      </c>
      <c r="IG446">
        <v>14.799799999999999</v>
      </c>
      <c r="IH446">
        <v>0.62179870000000004</v>
      </c>
      <c r="II446">
        <v>19.608239999999999</v>
      </c>
      <c r="IJ446" s="1">
        <v>3.1441579999999997E-2</v>
      </c>
      <c r="IK446">
        <v>13.93507</v>
      </c>
      <c r="IL446">
        <v>0.62353170000000002</v>
      </c>
      <c r="IM446">
        <v>19.752289999999999</v>
      </c>
      <c r="IN446" s="1">
        <v>3.0745970000000001E-2</v>
      </c>
      <c r="IO446">
        <v>13.51022</v>
      </c>
      <c r="IP446">
        <v>0.62500999999999995</v>
      </c>
      <c r="IQ446">
        <v>19.12706</v>
      </c>
      <c r="IR446" s="1">
        <v>3.0425440000000002E-2</v>
      </c>
      <c r="IS446">
        <v>13.276199999999999</v>
      </c>
      <c r="IT446">
        <v>0.62680000000000002</v>
      </c>
      <c r="IU446">
        <v>18.34768</v>
      </c>
      <c r="IV446" s="1">
        <v>3.009452E-2</v>
      </c>
      <c r="IW446">
        <v>13.04644</v>
      </c>
      <c r="IX446">
        <v>0.62855430000000001</v>
      </c>
      <c r="IY446">
        <v>17.723199999999999</v>
      </c>
      <c r="IZ446" s="1">
        <v>2.94665E-2</v>
      </c>
      <c r="JA446">
        <v>12.69792</v>
      </c>
      <c r="JB446">
        <v>0.63041219999999998</v>
      </c>
      <c r="JC446">
        <v>17.33924</v>
      </c>
      <c r="JD446" s="1">
        <v>2.8467860000000001E-2</v>
      </c>
      <c r="JE446">
        <v>12.201169999999999</v>
      </c>
      <c r="JF446">
        <v>0.6329669</v>
      </c>
      <c r="JG446">
        <v>17.82206</v>
      </c>
      <c r="JH446" s="1">
        <v>2.712697E-2</v>
      </c>
      <c r="JI446">
        <v>11.553140000000001</v>
      </c>
      <c r="JJ446">
        <v>0.63605599999999995</v>
      </c>
      <c r="JK446">
        <v>18.234629999999999</v>
      </c>
      <c r="JL446" s="1">
        <v>2.5532570000000001E-2</v>
      </c>
      <c r="JM446" s="1">
        <v>10.79571</v>
      </c>
      <c r="JN446">
        <v>0.63961570000000001</v>
      </c>
      <c r="JO446">
        <v>18.420490000000001</v>
      </c>
      <c r="JP446" s="1">
        <v>2.3798420000000001E-2</v>
      </c>
      <c r="JQ446" s="1">
        <v>9.9812960000000004</v>
      </c>
      <c r="JR446">
        <v>0.64378270000000004</v>
      </c>
      <c r="JS446">
        <v>18.69304</v>
      </c>
      <c r="JT446" s="1">
        <v>2.2041000000000002E-2</v>
      </c>
      <c r="JU446" s="1">
        <v>9.1594770000000008</v>
      </c>
      <c r="JV446">
        <v>0.64840450000000005</v>
      </c>
      <c r="JW446">
        <v>18.417000000000002</v>
      </c>
      <c r="JX446" s="1">
        <v>2.0275689999999999E-2</v>
      </c>
      <c r="JY446" s="1">
        <v>8.3437850000000005</v>
      </c>
      <c r="JZ446">
        <v>0.65495689999999995</v>
      </c>
      <c r="KA446">
        <v>17.702210000000001</v>
      </c>
      <c r="KB446" s="1">
        <v>1.8550520000000001E-2</v>
      </c>
      <c r="KC446" s="1">
        <v>7.5776539999999999</v>
      </c>
      <c r="KD446">
        <v>0.6616377</v>
      </c>
      <c r="KE446">
        <v>17.10866</v>
      </c>
      <c r="KF446" s="1">
        <v>1.6850899999999999E-2</v>
      </c>
      <c r="KG446">
        <v>6.8646520000000004</v>
      </c>
      <c r="KH446">
        <v>0.66886599999999996</v>
      </c>
      <c r="KI446">
        <v>16.856480000000001</v>
      </c>
      <c r="KJ446" s="1">
        <v>1.530815E-2</v>
      </c>
      <c r="KK446" s="1">
        <v>6.2174440000000004</v>
      </c>
      <c r="KL446">
        <v>0.67669330000000005</v>
      </c>
      <c r="KM446">
        <v>17.618569999999998</v>
      </c>
      <c r="KN446" s="1">
        <v>1.3917250000000001E-2</v>
      </c>
      <c r="KO446" s="1">
        <v>5.6349609999999997</v>
      </c>
      <c r="KP446">
        <v>0.68511580000000005</v>
      </c>
      <c r="KQ446">
        <v>18.459199999999999</v>
      </c>
      <c r="KR446" s="1">
        <v>1.2658839999999999E-2</v>
      </c>
      <c r="KS446" s="1">
        <v>5.1107560000000003</v>
      </c>
      <c r="KT446">
        <v>0.69273879999999999</v>
      </c>
      <c r="KU446">
        <v>19.19623</v>
      </c>
      <c r="KV446" s="1">
        <v>1.1540109999999999E-2</v>
      </c>
      <c r="KW446" s="1">
        <v>4.6470549999999999</v>
      </c>
      <c r="KX446">
        <v>0.69590110000000005</v>
      </c>
      <c r="KY446">
        <v>19.529820000000001</v>
      </c>
      <c r="KZ446" s="1">
        <v>1.051302E-2</v>
      </c>
      <c r="LA446" s="1">
        <v>4.2313169999999998</v>
      </c>
      <c r="LB446">
        <v>0.69880779999999998</v>
      </c>
      <c r="LC446">
        <v>18.939830000000001</v>
      </c>
      <c r="LD446" s="1">
        <v>9.5444650000000002E-3</v>
      </c>
      <c r="LE446" s="1">
        <v>3.837593</v>
      </c>
      <c r="LF446">
        <v>0.7011539</v>
      </c>
      <c r="LG446">
        <v>18.213190000000001</v>
      </c>
      <c r="LH446" s="1">
        <v>8.6943820000000005E-3</v>
      </c>
      <c r="LI446" s="1">
        <v>3.4942669999999998</v>
      </c>
      <c r="LJ446">
        <v>0.70328630000000003</v>
      </c>
      <c r="LK446">
        <v>17.745989999999999</v>
      </c>
      <c r="LL446" s="1">
        <v>7.9296409999999994E-3</v>
      </c>
      <c r="LM446" s="1">
        <v>3.1872199999999999</v>
      </c>
      <c r="LN446">
        <v>0.7053083</v>
      </c>
      <c r="LO446">
        <v>17.608139999999999</v>
      </c>
      <c r="LP446" s="1">
        <v>7.2322940000000002E-3</v>
      </c>
      <c r="LQ446" s="1">
        <v>2.907851</v>
      </c>
      <c r="LR446">
        <v>0.70727439999999997</v>
      </c>
      <c r="LS446">
        <v>18.398109999999999</v>
      </c>
      <c r="LT446" s="1">
        <v>6.6052799999999998E-3</v>
      </c>
      <c r="LU446" s="1">
        <v>2.6567280000000002</v>
      </c>
      <c r="LV446">
        <v>0.70921440000000002</v>
      </c>
      <c r="LW446">
        <v>19.085450000000002</v>
      </c>
      <c r="LX446" s="1">
        <v>6.0413339999999998E-3</v>
      </c>
      <c r="LY446" s="1">
        <v>2.4309560000000001</v>
      </c>
      <c r="LZ446">
        <v>0.7111828</v>
      </c>
      <c r="MA446">
        <v>19.606310000000001</v>
      </c>
      <c r="MB446" s="1">
        <v>5.5250380000000003E-3</v>
      </c>
      <c r="MC446" s="1">
        <v>2.2245910000000002</v>
      </c>
      <c r="MD446">
        <v>0.71359899999999998</v>
      </c>
      <c r="ME446">
        <v>19.822410000000001</v>
      </c>
      <c r="MF446" s="1">
        <v>5.0434729999999997E-3</v>
      </c>
      <c r="MG446" s="1">
        <v>2.0313110000000001</v>
      </c>
      <c r="MH446">
        <v>0.71635280000000001</v>
      </c>
      <c r="MI446">
        <v>19.439910000000001</v>
      </c>
      <c r="MJ446" s="1">
        <v>4.5797299999999997E-3</v>
      </c>
      <c r="MK446" s="1">
        <v>1.8451820000000001</v>
      </c>
      <c r="ML446">
        <v>0.71927989999999997</v>
      </c>
      <c r="MM446">
        <v>18.854279999999999</v>
      </c>
      <c r="MN446" s="1">
        <v>4.1231000000000002E-3</v>
      </c>
      <c r="MO446" s="1">
        <v>1.6616960000000001</v>
      </c>
      <c r="MP446">
        <v>0.72245720000000002</v>
      </c>
      <c r="MQ446">
        <v>18.5776</v>
      </c>
      <c r="MR446" s="1">
        <v>3.678916E-3</v>
      </c>
      <c r="MS446" s="1">
        <v>1.48308</v>
      </c>
      <c r="MT446">
        <v>0.726078</v>
      </c>
      <c r="MU446">
        <v>18.608720000000002</v>
      </c>
      <c r="MV446" s="1">
        <v>3.24771E-3</v>
      </c>
      <c r="MW446" s="1">
        <v>1.3092330000000001</v>
      </c>
      <c r="MX446">
        <v>0.73089360000000003</v>
      </c>
      <c r="MY446">
        <v>19.24879</v>
      </c>
      <c r="MZ446" s="1">
        <v>2.829682E-3</v>
      </c>
      <c r="NA446" s="1">
        <v>1.139489</v>
      </c>
      <c r="NB446">
        <v>0.73555040000000005</v>
      </c>
      <c r="NC446">
        <v>19.112380000000002</v>
      </c>
      <c r="ND446" s="1">
        <v>2.4291299999999998E-3</v>
      </c>
      <c r="NE446" s="1">
        <v>0.97749450000000004</v>
      </c>
      <c r="NF446">
        <v>0.74053409999999997</v>
      </c>
      <c r="NG446">
        <v>19.503319999999999</v>
      </c>
      <c r="NH446" s="1">
        <v>2.0590370000000001E-3</v>
      </c>
      <c r="NI446" s="1">
        <v>0.82786839999999995</v>
      </c>
      <c r="NJ446">
        <v>0.74625649999999999</v>
      </c>
      <c r="NK446">
        <v>19.653759999999998</v>
      </c>
      <c r="NL446" s="1">
        <v>1.7299209999999999E-3</v>
      </c>
      <c r="NM446" s="1">
        <v>0.69442610000000005</v>
      </c>
      <c r="NN446">
        <v>0.75238660000000002</v>
      </c>
      <c r="NO446">
        <v>19.427700000000002</v>
      </c>
      <c r="NP446" s="1">
        <v>1.4471830000000001E-3</v>
      </c>
      <c r="NQ446" s="1">
        <v>0.57977429999999996</v>
      </c>
      <c r="NR446">
        <v>0.75919349999999997</v>
      </c>
      <c r="NS446">
        <v>19.102039999999999</v>
      </c>
      <c r="NT446" s="1">
        <v>1.2145050000000001E-3</v>
      </c>
      <c r="NU446" s="1">
        <v>0.48500470000000001</v>
      </c>
      <c r="NV446">
        <v>0.7659359</v>
      </c>
      <c r="NW446">
        <v>18.896889999999999</v>
      </c>
      <c r="NX446" s="1">
        <v>1.0273999999999999E-3</v>
      </c>
      <c r="NY446" s="1">
        <v>0.40878360000000002</v>
      </c>
      <c r="NZ446">
        <v>0.76913120000000001</v>
      </c>
      <c r="OA446">
        <v>19.114599999999999</v>
      </c>
      <c r="OB446" s="1">
        <v>8.8387320000000004E-4</v>
      </c>
      <c r="OC446" s="1">
        <v>0.35077069999999999</v>
      </c>
      <c r="OD446">
        <v>0.76636550000000003</v>
      </c>
      <c r="OE446">
        <v>20.226379999999999</v>
      </c>
      <c r="OF446" s="1">
        <v>7.7508939999999999E-4</v>
      </c>
      <c r="OG446" s="1">
        <v>0.30779899999999999</v>
      </c>
      <c r="OH446">
        <v>0.76317619999999997</v>
      </c>
      <c r="OI446">
        <v>21.127410000000001</v>
      </c>
      <c r="OJ446" s="1">
        <v>6.9064340000000004E-4</v>
      </c>
      <c r="OK446" s="1">
        <v>0.27462500000000001</v>
      </c>
    </row>
    <row r="447" spans="1:401" x14ac:dyDescent="0.35">
      <c r="A447">
        <v>456</v>
      </c>
      <c r="B447" t="s">
        <v>4</v>
      </c>
      <c r="C447" t="s">
        <v>364</v>
      </c>
      <c r="D447" t="s">
        <v>454</v>
      </c>
      <c r="E447">
        <v>799.47820000000002</v>
      </c>
      <c r="F447">
        <v>0.4209078</v>
      </c>
      <c r="G447">
        <v>17.818200000000001</v>
      </c>
      <c r="H447">
        <v>0</v>
      </c>
      <c r="I447">
        <v>0</v>
      </c>
      <c r="J447">
        <v>0.42084250000000001</v>
      </c>
      <c r="K447">
        <v>18.87247</v>
      </c>
      <c r="L447">
        <v>0</v>
      </c>
      <c r="M447">
        <v>0</v>
      </c>
      <c r="N447">
        <v>0.42080970000000001</v>
      </c>
      <c r="O447">
        <v>19.712019999999999</v>
      </c>
      <c r="P447">
        <v>0</v>
      </c>
      <c r="Q447">
        <v>0</v>
      </c>
      <c r="R447">
        <v>0.4208035</v>
      </c>
      <c r="S447">
        <v>20.398420000000002</v>
      </c>
      <c r="T447">
        <v>0</v>
      </c>
      <c r="U447">
        <v>0</v>
      </c>
      <c r="V447">
        <v>0.4208112</v>
      </c>
      <c r="W447">
        <v>20.83643</v>
      </c>
      <c r="X447">
        <v>0</v>
      </c>
      <c r="Y447">
        <v>0</v>
      </c>
      <c r="Z447">
        <v>0.42080250000000002</v>
      </c>
      <c r="AA447">
        <v>20.532579999999999</v>
      </c>
      <c r="AB447">
        <v>0</v>
      </c>
      <c r="AC447">
        <v>0</v>
      </c>
      <c r="AD447">
        <v>0.42075469999999998</v>
      </c>
      <c r="AE447">
        <v>19.775490000000001</v>
      </c>
      <c r="AF447">
        <v>0</v>
      </c>
      <c r="AG447">
        <v>0</v>
      </c>
      <c r="AH447">
        <v>0.4207342</v>
      </c>
      <c r="AI447">
        <v>19.192019999999999</v>
      </c>
      <c r="AJ447">
        <v>0</v>
      </c>
      <c r="AK447">
        <v>0</v>
      </c>
      <c r="AL447">
        <v>0.4207072</v>
      </c>
      <c r="AM447">
        <v>18.975290000000001</v>
      </c>
      <c r="AN447">
        <v>0</v>
      </c>
      <c r="AO447">
        <v>0</v>
      </c>
      <c r="AP447">
        <v>0.420682</v>
      </c>
      <c r="AQ447">
        <v>19.937619999999999</v>
      </c>
      <c r="AR447">
        <v>0</v>
      </c>
      <c r="AS447">
        <v>0</v>
      </c>
      <c r="AT447">
        <v>0.42066759999999997</v>
      </c>
      <c r="AU447">
        <v>21.11504</v>
      </c>
      <c r="AV447">
        <v>0</v>
      </c>
      <c r="AW447">
        <v>0</v>
      </c>
      <c r="AX447">
        <v>0.420624</v>
      </c>
      <c r="AY447">
        <v>21.956759999999999</v>
      </c>
      <c r="AZ447">
        <v>0</v>
      </c>
      <c r="BA447">
        <v>0</v>
      </c>
      <c r="BB447">
        <v>0.42058430000000002</v>
      </c>
      <c r="BC447">
        <v>22.443639999999998</v>
      </c>
      <c r="BD447">
        <v>0</v>
      </c>
      <c r="BE447">
        <v>0</v>
      </c>
      <c r="BF447">
        <v>0.42059089999999999</v>
      </c>
      <c r="BG447">
        <v>21.874690000000001</v>
      </c>
      <c r="BH447">
        <v>0</v>
      </c>
      <c r="BI447">
        <v>0</v>
      </c>
      <c r="BJ447">
        <v>0.42069060000000003</v>
      </c>
      <c r="BK447">
        <v>21.051349999999999</v>
      </c>
      <c r="BL447">
        <v>0</v>
      </c>
      <c r="BM447">
        <v>0</v>
      </c>
      <c r="BN447">
        <v>0.42073310000000003</v>
      </c>
      <c r="BO447">
        <v>20.46367</v>
      </c>
      <c r="BP447">
        <v>0</v>
      </c>
      <c r="BQ447">
        <v>0</v>
      </c>
      <c r="BR447">
        <v>0.42079090000000002</v>
      </c>
      <c r="BS447">
        <v>20.3249</v>
      </c>
      <c r="BT447">
        <v>0</v>
      </c>
      <c r="BU447">
        <v>0</v>
      </c>
      <c r="BV447">
        <v>0.42087930000000001</v>
      </c>
      <c r="BW447">
        <v>21.012070000000001</v>
      </c>
      <c r="BX447">
        <v>0</v>
      </c>
      <c r="BY447">
        <v>0</v>
      </c>
      <c r="BZ447">
        <v>0.42094949999999998</v>
      </c>
      <c r="CA447">
        <v>21.282730000000001</v>
      </c>
      <c r="CB447">
        <v>0</v>
      </c>
      <c r="CC447">
        <v>0</v>
      </c>
      <c r="CD447">
        <v>0.42101529999999998</v>
      </c>
      <c r="CE447">
        <v>21.623840000000001</v>
      </c>
      <c r="CF447">
        <v>0</v>
      </c>
      <c r="CG447">
        <v>0</v>
      </c>
      <c r="CH447">
        <v>0.42111949999999998</v>
      </c>
      <c r="CI447">
        <v>21.18215</v>
      </c>
      <c r="CJ447">
        <v>0</v>
      </c>
      <c r="CK447">
        <v>0</v>
      </c>
      <c r="CL447">
        <v>0.42120449999999998</v>
      </c>
      <c r="CM447">
        <v>20.492190000000001</v>
      </c>
      <c r="CN447">
        <v>0</v>
      </c>
      <c r="CO447">
        <v>0</v>
      </c>
      <c r="CP447">
        <v>0.4213095</v>
      </c>
      <c r="CQ447">
        <v>19.854310000000002</v>
      </c>
      <c r="CR447">
        <v>2.544267E-36</v>
      </c>
      <c r="CS447">
        <v>8.6897920000000007E-34</v>
      </c>
      <c r="CT447">
        <v>0.42141309999999998</v>
      </c>
      <c r="CU447">
        <v>19.403919999999999</v>
      </c>
      <c r="CV447">
        <v>3.5965810000000001E-30</v>
      </c>
      <c r="CW447" s="1">
        <v>1.245658E-27</v>
      </c>
      <c r="CX447">
        <v>0.42158190000000001</v>
      </c>
      <c r="CY447">
        <v>19.222660000000001</v>
      </c>
      <c r="CZ447" s="1">
        <v>6.8009209999999993E-24</v>
      </c>
      <c r="DA447" s="1">
        <v>2.3534870000000001E-21</v>
      </c>
      <c r="DB447">
        <v>0.42177510000000001</v>
      </c>
      <c r="DC447">
        <v>19.98143</v>
      </c>
      <c r="DD447" s="1">
        <v>3.1085839999999998E-19</v>
      </c>
      <c r="DE447" s="1">
        <v>1.1386889999999999E-16</v>
      </c>
      <c r="DF447">
        <v>0.42197780000000001</v>
      </c>
      <c r="DG447">
        <v>20.072559999999999</v>
      </c>
      <c r="DH447" s="1">
        <v>1.2909440000000001E-15</v>
      </c>
      <c r="DI447" s="1">
        <v>4.9787500000000004E-13</v>
      </c>
      <c r="DJ447">
        <v>0.42216629999999999</v>
      </c>
      <c r="DK447">
        <v>20.39678</v>
      </c>
      <c r="DL447" s="1">
        <v>1.1627259999999999E-12</v>
      </c>
      <c r="DM447" s="1">
        <v>4.6804879999999998E-10</v>
      </c>
      <c r="DN447">
        <v>0.42233979999999999</v>
      </c>
      <c r="DO447">
        <v>20.445060000000002</v>
      </c>
      <c r="DP447" s="1">
        <v>3.4495710000000002E-10</v>
      </c>
      <c r="DQ447" s="1">
        <v>1.441287E-7</v>
      </c>
      <c r="DR447">
        <v>0.42255789999999999</v>
      </c>
      <c r="DS447">
        <v>20.021740000000001</v>
      </c>
      <c r="DT447" s="1">
        <v>4.232119E-8</v>
      </c>
      <c r="DU447" s="1">
        <v>1.832939E-5</v>
      </c>
      <c r="DV447">
        <v>0.422786</v>
      </c>
      <c r="DW447">
        <v>19.368569999999998</v>
      </c>
      <c r="DX447" s="1">
        <v>2.4968570000000001E-6</v>
      </c>
      <c r="DY447" s="1">
        <v>1.1155869999999999E-3</v>
      </c>
      <c r="DZ447">
        <v>0.42301339999999998</v>
      </c>
      <c r="EA447">
        <v>18.837689999999998</v>
      </c>
      <c r="EB447" s="1">
        <v>7.8932979999999997E-5</v>
      </c>
      <c r="EC447" s="1">
        <v>3.6324799999999997E-2</v>
      </c>
      <c r="ED447">
        <v>0.42317060000000001</v>
      </c>
      <c r="EE447">
        <v>18.880099999999999</v>
      </c>
      <c r="EF447" s="1">
        <v>1.454117E-3</v>
      </c>
      <c r="EG447" s="1">
        <v>0.68780450000000004</v>
      </c>
      <c r="EH447">
        <v>0.42332510000000001</v>
      </c>
      <c r="EI447">
        <v>20.074110000000001</v>
      </c>
      <c r="EJ447" s="1">
        <v>1.669646E-2</v>
      </c>
      <c r="EK447" s="1">
        <v>8.1036420000000007</v>
      </c>
      <c r="EL447">
        <v>0.4234752</v>
      </c>
      <c r="EM447">
        <v>20.896059999999999</v>
      </c>
      <c r="EN447" s="1">
        <v>0.1264893</v>
      </c>
      <c r="EO447">
        <v>62.878480000000003</v>
      </c>
      <c r="EP447">
        <v>0.42373179999999999</v>
      </c>
      <c r="EQ447">
        <v>21.71274</v>
      </c>
      <c r="ER447" s="1">
        <v>0.66355299999999995</v>
      </c>
      <c r="ES447">
        <v>337.02390000000003</v>
      </c>
      <c r="ET447">
        <v>0.42398819999999998</v>
      </c>
      <c r="EU447">
        <v>22.28877</v>
      </c>
      <c r="EV447" s="1">
        <v>2.5101909999999998</v>
      </c>
      <c r="EW447">
        <v>1301.0119999999999</v>
      </c>
      <c r="EX447">
        <v>0.42422720000000003</v>
      </c>
      <c r="EY447">
        <v>21.861409999999999</v>
      </c>
      <c r="EZ447">
        <v>7.1084550000000002</v>
      </c>
      <c r="FA447">
        <v>3752.6030000000001</v>
      </c>
      <c r="FB447">
        <v>0.424485</v>
      </c>
      <c r="FC447">
        <v>21.019480000000001</v>
      </c>
      <c r="FD447">
        <v>15.556850000000001</v>
      </c>
      <c r="FE447">
        <v>8353.5149999999994</v>
      </c>
      <c r="FF447">
        <v>0.42470089999999999</v>
      </c>
      <c r="FG447">
        <v>20.460529999999999</v>
      </c>
      <c r="FH447">
        <v>27.076260000000001</v>
      </c>
      <c r="FI447">
        <v>14762.97</v>
      </c>
      <c r="FJ447">
        <v>0.42496279999999997</v>
      </c>
      <c r="FK447">
        <v>20.407859999999999</v>
      </c>
      <c r="FL447">
        <v>38.432220000000001</v>
      </c>
      <c r="FM447">
        <v>21248.41</v>
      </c>
      <c r="FN447">
        <v>0.42526639999999999</v>
      </c>
      <c r="FO447">
        <v>21.467400000000001</v>
      </c>
      <c r="FP447">
        <v>45.546750000000003</v>
      </c>
      <c r="FQ447">
        <v>25501.52</v>
      </c>
      <c r="FR447">
        <v>0.42559950000000002</v>
      </c>
      <c r="FS447">
        <v>22.52976</v>
      </c>
      <c r="FT447">
        <v>45.970460000000003</v>
      </c>
      <c r="FU447">
        <v>26015.75</v>
      </c>
      <c r="FV447">
        <v>0.42603920000000001</v>
      </c>
      <c r="FW447">
        <v>23.169889999999999</v>
      </c>
      <c r="FX447">
        <v>40.417999999999999</v>
      </c>
      <c r="FY447">
        <v>23082.35</v>
      </c>
      <c r="FZ447">
        <v>0.42629879999999998</v>
      </c>
      <c r="GA447">
        <v>23.428419999999999</v>
      </c>
      <c r="GB447">
        <v>31.455210000000001</v>
      </c>
      <c r="GC447">
        <v>18109.39</v>
      </c>
      <c r="GD447">
        <v>0.42647469999999998</v>
      </c>
      <c r="GE447">
        <v>22.680350000000001</v>
      </c>
      <c r="GF447">
        <v>22.04711</v>
      </c>
      <c r="GG447">
        <v>12781.17</v>
      </c>
      <c r="GH447">
        <v>0.42672480000000002</v>
      </c>
      <c r="GI447">
        <v>21.80021</v>
      </c>
      <c r="GJ447">
        <v>14.13991</v>
      </c>
      <c r="GK447">
        <v>8240.8989999999994</v>
      </c>
      <c r="GL447">
        <v>0.42704320000000001</v>
      </c>
      <c r="GM447">
        <v>21.162109999999998</v>
      </c>
      <c r="GN447">
        <v>8.4162499999999998</v>
      </c>
      <c r="GO447">
        <v>4923.6459999999997</v>
      </c>
      <c r="GP447">
        <v>0.4273787</v>
      </c>
      <c r="GQ447">
        <v>20.931270000000001</v>
      </c>
      <c r="GR447">
        <v>4.7130570000000001</v>
      </c>
      <c r="GS447">
        <v>2762.3130000000001</v>
      </c>
      <c r="GT447">
        <v>0.42802400000000002</v>
      </c>
      <c r="GU447">
        <v>21.098990000000001</v>
      </c>
      <c r="GV447">
        <v>2.5167250000000001</v>
      </c>
      <c r="GW447">
        <v>1474.4590000000001</v>
      </c>
      <c r="GX447">
        <v>0.42922159999999998</v>
      </c>
      <c r="GY447">
        <v>21.815809999999999</v>
      </c>
      <c r="GZ447">
        <v>1.2972680000000001</v>
      </c>
      <c r="HA447">
        <v>757.82920000000001</v>
      </c>
      <c r="HB447">
        <v>0.43035639999999997</v>
      </c>
      <c r="HC447">
        <v>21.994250000000001</v>
      </c>
      <c r="HD447">
        <v>0.6552848</v>
      </c>
      <c r="HE447">
        <v>380.91059999999999</v>
      </c>
      <c r="HF447">
        <v>0.4315621</v>
      </c>
      <c r="HG447">
        <v>21.738440000000001</v>
      </c>
      <c r="HH447">
        <v>0.33146819999999999</v>
      </c>
      <c r="HI447">
        <v>191.15960000000001</v>
      </c>
      <c r="HJ447">
        <v>0.43282369999999998</v>
      </c>
      <c r="HK447">
        <v>20.981249999999999</v>
      </c>
      <c r="HL447">
        <v>0.1735244</v>
      </c>
      <c r="HM447">
        <v>98.840320000000006</v>
      </c>
      <c r="HN447">
        <v>0.43413040000000003</v>
      </c>
      <c r="HO447">
        <v>20.20674</v>
      </c>
      <c r="HP447">
        <v>9.8124799999999998E-2</v>
      </c>
      <c r="HQ447">
        <v>54.918300000000002</v>
      </c>
      <c r="HR447">
        <v>0.43559059999999999</v>
      </c>
      <c r="HS447">
        <v>19.54365</v>
      </c>
      <c r="HT447">
        <v>6.2492840000000001E-2</v>
      </c>
      <c r="HU447">
        <v>34.23751</v>
      </c>
      <c r="HV447">
        <v>0.43713940000000001</v>
      </c>
      <c r="HW447">
        <v>19.016819999999999</v>
      </c>
      <c r="HX447">
        <v>4.5552280000000001E-2</v>
      </c>
      <c r="HY447">
        <v>24.417919999999999</v>
      </c>
      <c r="HZ447">
        <v>0.4388301</v>
      </c>
      <c r="IA447">
        <v>18.976710000000001</v>
      </c>
      <c r="IB447">
        <v>3.739137E-2</v>
      </c>
      <c r="IC447">
        <v>19.662089999999999</v>
      </c>
      <c r="ID447">
        <v>0.44062010000000001</v>
      </c>
      <c r="IE447">
        <v>19.45288</v>
      </c>
      <c r="IF447" s="1">
        <v>3.3443830000000001E-2</v>
      </c>
      <c r="IG447">
        <v>17.307279999999999</v>
      </c>
      <c r="IH447">
        <v>0.44266470000000002</v>
      </c>
      <c r="II447">
        <v>19.72486</v>
      </c>
      <c r="IJ447" s="1">
        <v>3.1628780000000002E-2</v>
      </c>
      <c r="IK447">
        <v>16.144749999999998</v>
      </c>
      <c r="IL447">
        <v>0.44486710000000002</v>
      </c>
      <c r="IM447">
        <v>19.890550000000001</v>
      </c>
      <c r="IN447" s="1">
        <v>3.084483E-2</v>
      </c>
      <c r="IO447">
        <v>15.56795</v>
      </c>
      <c r="IP447">
        <v>0.44684829999999998</v>
      </c>
      <c r="IQ447">
        <v>19.173439999999999</v>
      </c>
      <c r="IR447" s="1">
        <v>3.049021E-2</v>
      </c>
      <c r="IS447">
        <v>15.249320000000001</v>
      </c>
      <c r="IT447">
        <v>0.44911580000000001</v>
      </c>
      <c r="IU447">
        <v>18.373249999999999</v>
      </c>
      <c r="IV447" s="1">
        <v>3.0178259999999998E-2</v>
      </c>
      <c r="IW447">
        <v>14.980270000000001</v>
      </c>
      <c r="IX447">
        <v>0.45134380000000002</v>
      </c>
      <c r="IY447">
        <v>17.73714</v>
      </c>
      <c r="IZ447" s="1">
        <v>2.9584550000000001E-2</v>
      </c>
      <c r="JA447">
        <v>14.637650000000001</v>
      </c>
      <c r="JB447">
        <v>0.45350889999999999</v>
      </c>
      <c r="JC447">
        <v>17.342289999999998</v>
      </c>
      <c r="JD447" s="1">
        <v>2.862895E-2</v>
      </c>
      <c r="JE447">
        <v>14.127420000000001</v>
      </c>
      <c r="JF447">
        <v>0.45636860000000001</v>
      </c>
      <c r="JG447">
        <v>17.94314</v>
      </c>
      <c r="JH447" s="1">
        <v>2.7327400000000002E-2</v>
      </c>
      <c r="JI447">
        <v>13.440810000000001</v>
      </c>
      <c r="JJ447">
        <v>0.45972360000000001</v>
      </c>
      <c r="JK447">
        <v>18.357060000000001</v>
      </c>
      <c r="JL447" s="1">
        <v>2.5758530000000002E-2</v>
      </c>
      <c r="JM447">
        <v>12.62016</v>
      </c>
      <c r="JN447">
        <v>0.46371580000000001</v>
      </c>
      <c r="JO447">
        <v>18.553100000000001</v>
      </c>
      <c r="JP447" s="1">
        <v>2.4034639999999999E-2</v>
      </c>
      <c r="JQ447" s="1">
        <v>11.72339</v>
      </c>
      <c r="JR447">
        <v>0.46829009999999999</v>
      </c>
      <c r="JS447">
        <v>18.86758</v>
      </c>
      <c r="JT447" s="1">
        <v>2.227641E-2</v>
      </c>
      <c r="JU447" s="1">
        <v>10.809229999999999</v>
      </c>
      <c r="JV447">
        <v>0.47332299999999999</v>
      </c>
      <c r="JW447">
        <v>18.50412</v>
      </c>
      <c r="JX447" s="1">
        <v>2.0508930000000002E-2</v>
      </c>
      <c r="JY447" s="1">
        <v>9.8976220000000001</v>
      </c>
      <c r="JZ447">
        <v>0.47498639999999998</v>
      </c>
      <c r="KA447">
        <v>17.706140000000001</v>
      </c>
      <c r="KB447" s="1">
        <v>1.875866E-2</v>
      </c>
      <c r="KC447" s="1">
        <v>9.0319450000000003</v>
      </c>
      <c r="KD447">
        <v>0.47347400000000001</v>
      </c>
      <c r="KE447">
        <v>17.09094</v>
      </c>
      <c r="KF447" s="1">
        <v>1.704779E-2</v>
      </c>
      <c r="KG447" s="1">
        <v>8.2178459999999998</v>
      </c>
      <c r="KH447">
        <v>0.4719023</v>
      </c>
      <c r="KI447">
        <v>16.85548</v>
      </c>
      <c r="KJ447" s="1">
        <v>1.548657E-2</v>
      </c>
      <c r="KK447" s="1">
        <v>7.4710489999999998</v>
      </c>
      <c r="KL447">
        <v>0.47026259999999998</v>
      </c>
      <c r="KM447">
        <v>17.731300000000001</v>
      </c>
      <c r="KN447" s="1">
        <v>1.4078820000000001E-2</v>
      </c>
      <c r="KO447" s="1">
        <v>6.7980450000000001</v>
      </c>
      <c r="KP447">
        <v>0.46843499999999999</v>
      </c>
      <c r="KQ447">
        <v>18.62209</v>
      </c>
      <c r="KR447" s="1">
        <v>1.2805189999999999E-2</v>
      </c>
      <c r="KS447" s="1">
        <v>6.1917270000000002</v>
      </c>
      <c r="KT447">
        <v>0.46643689999999999</v>
      </c>
      <c r="KU447">
        <v>19.389230000000001</v>
      </c>
      <c r="KV447" s="1">
        <v>1.1663679999999999E-2</v>
      </c>
      <c r="KW447" s="1">
        <v>5.6479689999999998</v>
      </c>
      <c r="KX447">
        <v>0.46560950000000001</v>
      </c>
      <c r="KY447">
        <v>19.740349999999999</v>
      </c>
      <c r="KZ447" s="1">
        <v>1.063354E-2</v>
      </c>
      <c r="LA447" s="1">
        <v>5.1488529999999999</v>
      </c>
      <c r="LB447">
        <v>0.46503410000000001</v>
      </c>
      <c r="LC447">
        <v>19.040520000000001</v>
      </c>
      <c r="LD447" s="1">
        <v>9.6524799999999997E-3</v>
      </c>
      <c r="LE447" s="1">
        <v>4.6703700000000001</v>
      </c>
      <c r="LF447">
        <v>0.46416879999999999</v>
      </c>
      <c r="LG447">
        <v>18.223490000000002</v>
      </c>
      <c r="LH447" s="1">
        <v>8.7888819999999996E-3</v>
      </c>
      <c r="LI447" s="1">
        <v>4.2505639999999998</v>
      </c>
      <c r="LJ447">
        <v>0.46320509999999998</v>
      </c>
      <c r="LK447">
        <v>17.728590000000001</v>
      </c>
      <c r="LL447" s="1">
        <v>8.0154460000000007E-3</v>
      </c>
      <c r="LM447" s="1">
        <v>3.877345</v>
      </c>
      <c r="LN447">
        <v>0.46217269999999999</v>
      </c>
      <c r="LO447">
        <v>17.604800000000001</v>
      </c>
      <c r="LP447" s="1">
        <v>7.3101900000000003E-3</v>
      </c>
      <c r="LQ447" s="1">
        <v>3.537865</v>
      </c>
      <c r="LR447">
        <v>0.4610766</v>
      </c>
      <c r="LS447">
        <v>18.4922</v>
      </c>
      <c r="LT447" s="1">
        <v>6.6752180000000001E-3</v>
      </c>
      <c r="LU447" s="1">
        <v>3.2320600000000002</v>
      </c>
      <c r="LV447">
        <v>0.45998470000000002</v>
      </c>
      <c r="LW447">
        <v>19.234580000000001</v>
      </c>
      <c r="LX447" s="1">
        <v>6.1045209999999999E-3</v>
      </c>
      <c r="LY447" s="1">
        <v>2.9574699999999998</v>
      </c>
      <c r="LZ447">
        <v>0.4588525</v>
      </c>
      <c r="MA447">
        <v>19.781140000000001</v>
      </c>
      <c r="MB447" s="1">
        <v>5.5833920000000004E-3</v>
      </c>
      <c r="MC447" s="1">
        <v>2.707128</v>
      </c>
      <c r="MD447">
        <v>0.45788129999999999</v>
      </c>
      <c r="ME447">
        <v>19.976780000000002</v>
      </c>
      <c r="MF447" s="1">
        <v>5.0989379999999999E-3</v>
      </c>
      <c r="MG447" s="1">
        <v>2.4737840000000002</v>
      </c>
      <c r="MH447">
        <v>0.45691359999999998</v>
      </c>
      <c r="MI447">
        <v>19.513950000000001</v>
      </c>
      <c r="MJ447" s="1">
        <v>4.6338789999999996E-3</v>
      </c>
      <c r="MK447" s="1">
        <v>2.249873</v>
      </c>
      <c r="ML447">
        <v>0.45591769999999998</v>
      </c>
      <c r="MM447">
        <v>18.84564</v>
      </c>
      <c r="MN447" s="1">
        <v>4.1760599999999997E-3</v>
      </c>
      <c r="MO447" s="1">
        <v>2.0294490000000001</v>
      </c>
      <c r="MP447">
        <v>0.45495479999999999</v>
      </c>
      <c r="MQ447">
        <v>18.534890000000001</v>
      </c>
      <c r="MR447" s="1">
        <v>3.7305060000000002E-3</v>
      </c>
      <c r="MS447" s="1">
        <v>1.8144199999999999</v>
      </c>
      <c r="MT447">
        <v>0.45408559999999998</v>
      </c>
      <c r="MU447">
        <v>18.56625</v>
      </c>
      <c r="MV447" s="1">
        <v>3.2979820000000001E-3</v>
      </c>
      <c r="MW447" s="1">
        <v>1.6049640000000001</v>
      </c>
      <c r="MX447">
        <v>0.45373180000000002</v>
      </c>
      <c r="MY447">
        <v>19.27853</v>
      </c>
      <c r="MZ447" s="1">
        <v>2.8786039999999999E-3</v>
      </c>
      <c r="NA447" s="1">
        <v>1.4045179999999999</v>
      </c>
      <c r="NB447">
        <v>0.45299250000000002</v>
      </c>
      <c r="NC447">
        <v>19.171959999999999</v>
      </c>
      <c r="ND447" s="1">
        <v>2.4753660000000001E-3</v>
      </c>
      <c r="NE447" s="1">
        <v>1.21207</v>
      </c>
      <c r="NF447">
        <v>0.45221</v>
      </c>
      <c r="NG447">
        <v>19.602119999999999</v>
      </c>
      <c r="NH447" s="1">
        <v>2.1013030000000001E-3</v>
      </c>
      <c r="NI447" s="1">
        <v>1.0325409999999999</v>
      </c>
      <c r="NJ447">
        <v>0.45151999999999998</v>
      </c>
      <c r="NK447">
        <v>19.752770000000002</v>
      </c>
      <c r="NL447" s="1">
        <v>1.7671270000000001E-3</v>
      </c>
      <c r="NM447" s="1">
        <v>0.87092829999999999</v>
      </c>
      <c r="NN447">
        <v>0.45076250000000001</v>
      </c>
      <c r="NO447">
        <v>19.475200000000001</v>
      </c>
      <c r="NP447" s="1">
        <v>1.478781E-3</v>
      </c>
      <c r="NQ447" s="1">
        <v>0.73072780000000004</v>
      </c>
      <c r="NR447">
        <v>0.45029839999999999</v>
      </c>
      <c r="NS447">
        <v>19.092479999999998</v>
      </c>
      <c r="NT447" s="1">
        <v>1.2404289999999999E-3</v>
      </c>
      <c r="NU447" s="1">
        <v>0.61379790000000001</v>
      </c>
      <c r="NV447">
        <v>0.4499515</v>
      </c>
      <c r="NW447">
        <v>18.85633</v>
      </c>
      <c r="NX447" s="1">
        <v>1.047933E-3</v>
      </c>
      <c r="NY447" s="1">
        <v>0.51878650000000004</v>
      </c>
      <c r="NZ447">
        <v>0.44947090000000001</v>
      </c>
      <c r="OA447">
        <v>19.0669</v>
      </c>
      <c r="OB447" s="1">
        <v>8.9894789999999997E-4</v>
      </c>
      <c r="OC447" s="1">
        <v>0.4449939</v>
      </c>
      <c r="OD447">
        <v>0.4490306</v>
      </c>
      <c r="OE447">
        <v>20.245090000000001</v>
      </c>
      <c r="OF447" s="1">
        <v>7.8657979999999998E-4</v>
      </c>
      <c r="OG447" s="1">
        <v>0.38925500000000002</v>
      </c>
      <c r="OH447">
        <v>0.44836389999999998</v>
      </c>
      <c r="OI447">
        <v>21.231649999999998</v>
      </c>
      <c r="OJ447" s="1">
        <v>6.9967219999999999E-4</v>
      </c>
      <c r="OK447" s="1">
        <v>0.34639049999999999</v>
      </c>
    </row>
    <row r="448" spans="1:401" x14ac:dyDescent="0.35">
      <c r="A448">
        <v>457</v>
      </c>
      <c r="B448" t="s">
        <v>4</v>
      </c>
      <c r="C448" t="s">
        <v>364</v>
      </c>
      <c r="D448" t="s">
        <v>455</v>
      </c>
      <c r="E448">
        <v>771.36350000000004</v>
      </c>
      <c r="F448">
        <v>0.40293849999999998</v>
      </c>
      <c r="G448">
        <v>17.814900000000002</v>
      </c>
      <c r="H448">
        <v>0</v>
      </c>
      <c r="I448">
        <v>0</v>
      </c>
      <c r="J448">
        <v>0.40369179999999999</v>
      </c>
      <c r="K448">
        <v>18.988479999999999</v>
      </c>
      <c r="L448">
        <v>0</v>
      </c>
      <c r="M448">
        <v>0</v>
      </c>
      <c r="N448">
        <v>0.40444279999999999</v>
      </c>
      <c r="O448">
        <v>19.837129999999998</v>
      </c>
      <c r="P448">
        <v>0</v>
      </c>
      <c r="Q448">
        <v>0</v>
      </c>
      <c r="R448">
        <v>0.40522849999999999</v>
      </c>
      <c r="S448">
        <v>20.5425</v>
      </c>
      <c r="T448">
        <v>0</v>
      </c>
      <c r="U448">
        <v>0</v>
      </c>
      <c r="V448">
        <v>0.40600789999999998</v>
      </c>
      <c r="W448">
        <v>20.999790000000001</v>
      </c>
      <c r="X448">
        <v>0</v>
      </c>
      <c r="Y448">
        <v>0</v>
      </c>
      <c r="Z448">
        <v>0.40677039999999998</v>
      </c>
      <c r="AA448">
        <v>20.623819999999998</v>
      </c>
      <c r="AB448">
        <v>0</v>
      </c>
      <c r="AC448">
        <v>0</v>
      </c>
      <c r="AD448">
        <v>0.40749289999999999</v>
      </c>
      <c r="AE448">
        <v>19.778849999999998</v>
      </c>
      <c r="AF448">
        <v>0</v>
      </c>
      <c r="AG448">
        <v>0</v>
      </c>
      <c r="AH448">
        <v>0.40820329999999999</v>
      </c>
      <c r="AI448">
        <v>19.163160000000001</v>
      </c>
      <c r="AJ448">
        <v>0</v>
      </c>
      <c r="AK448">
        <v>0</v>
      </c>
      <c r="AL448">
        <v>0.40889979999999998</v>
      </c>
      <c r="AM448">
        <v>18.940529999999999</v>
      </c>
      <c r="AN448">
        <v>0</v>
      </c>
      <c r="AO448">
        <v>0</v>
      </c>
      <c r="AP448">
        <v>0.40960150000000001</v>
      </c>
      <c r="AQ448">
        <v>20.022919999999999</v>
      </c>
      <c r="AR448">
        <v>0</v>
      </c>
      <c r="AS448">
        <v>0</v>
      </c>
      <c r="AT448">
        <v>0.410302</v>
      </c>
      <c r="AU448">
        <v>21.263999999999999</v>
      </c>
      <c r="AV448">
        <v>0</v>
      </c>
      <c r="AW448">
        <v>0</v>
      </c>
      <c r="AX448">
        <v>0.41100700000000001</v>
      </c>
      <c r="AY448">
        <v>22.12003</v>
      </c>
      <c r="AZ448">
        <v>0</v>
      </c>
      <c r="BA448">
        <v>0</v>
      </c>
      <c r="BB448">
        <v>0.41167480000000001</v>
      </c>
      <c r="BC448">
        <v>22.62819</v>
      </c>
      <c r="BD448">
        <v>0</v>
      </c>
      <c r="BE448">
        <v>0</v>
      </c>
      <c r="BF448">
        <v>0.4123539</v>
      </c>
      <c r="BG448">
        <v>21.961649999999999</v>
      </c>
      <c r="BH448">
        <v>0</v>
      </c>
      <c r="BI448">
        <v>0</v>
      </c>
      <c r="BJ448">
        <v>0.41257549999999998</v>
      </c>
      <c r="BK448">
        <v>21.070430000000002</v>
      </c>
      <c r="BL448">
        <v>0</v>
      </c>
      <c r="BM448">
        <v>0</v>
      </c>
      <c r="BN448">
        <v>0.41277009999999997</v>
      </c>
      <c r="BO448">
        <v>20.451740000000001</v>
      </c>
      <c r="BP448">
        <v>0</v>
      </c>
      <c r="BQ448">
        <v>0</v>
      </c>
      <c r="BR448">
        <v>0.41297450000000002</v>
      </c>
      <c r="BS448">
        <v>20.302900000000001</v>
      </c>
      <c r="BT448">
        <v>0</v>
      </c>
      <c r="BU448">
        <v>0</v>
      </c>
      <c r="BV448">
        <v>0.41317700000000002</v>
      </c>
      <c r="BW448">
        <v>21.068899999999999</v>
      </c>
      <c r="BX448">
        <v>0</v>
      </c>
      <c r="BY448">
        <v>0</v>
      </c>
      <c r="BZ448">
        <v>0.41342200000000001</v>
      </c>
      <c r="CA448">
        <v>21.321249999999999</v>
      </c>
      <c r="CB448">
        <v>0</v>
      </c>
      <c r="CC448">
        <v>0</v>
      </c>
      <c r="CD448">
        <v>0.41362910000000003</v>
      </c>
      <c r="CE448">
        <v>21.71172</v>
      </c>
      <c r="CF448">
        <v>0</v>
      </c>
      <c r="CG448">
        <v>0</v>
      </c>
      <c r="CH448">
        <v>0.41387879999999999</v>
      </c>
      <c r="CI448">
        <v>21.235600000000002</v>
      </c>
      <c r="CJ448">
        <v>0</v>
      </c>
      <c r="CK448">
        <v>0</v>
      </c>
      <c r="CL448">
        <v>0.41409259999999998</v>
      </c>
      <c r="CM448">
        <v>20.52272</v>
      </c>
      <c r="CN448">
        <v>0</v>
      </c>
      <c r="CO448">
        <v>0</v>
      </c>
      <c r="CP448">
        <v>0.41429749999999999</v>
      </c>
      <c r="CQ448">
        <v>19.865449999999999</v>
      </c>
      <c r="CR448">
        <v>5.066462E-37</v>
      </c>
      <c r="CS448">
        <v>2.1254770000000001E-34</v>
      </c>
      <c r="CT448">
        <v>0.4145662</v>
      </c>
      <c r="CU448">
        <v>19.387280000000001</v>
      </c>
      <c r="CV448">
        <v>6.9094969999999997E-31</v>
      </c>
      <c r="CW448">
        <v>2.9794550000000001E-28</v>
      </c>
      <c r="CX448">
        <v>0.41489910000000002</v>
      </c>
      <c r="CY448">
        <v>19.196639999999999</v>
      </c>
      <c r="CZ448" s="1">
        <v>1.7841660000000001E-24</v>
      </c>
      <c r="DA448" s="1">
        <v>6.9351840000000002E-22</v>
      </c>
      <c r="DB448">
        <v>0.41522239999999999</v>
      </c>
      <c r="DC448">
        <v>20.069839999999999</v>
      </c>
      <c r="DD448" s="1">
        <v>1.0864620000000001E-19</v>
      </c>
      <c r="DE448" s="1">
        <v>4.1828480000000003E-17</v>
      </c>
      <c r="DF448">
        <v>0.4155876</v>
      </c>
      <c r="DG448">
        <v>20.112629999999999</v>
      </c>
      <c r="DH448" s="1">
        <v>5.3255599999999995E-16</v>
      </c>
      <c r="DI448" s="1">
        <v>2.087532E-13</v>
      </c>
      <c r="DJ448">
        <v>0.41591850000000002</v>
      </c>
      <c r="DK448">
        <v>20.493289999999998</v>
      </c>
      <c r="DL448" s="1">
        <v>5.417007E-13</v>
      </c>
      <c r="DM448" s="1">
        <v>2.1642640000000001E-10</v>
      </c>
      <c r="DN448">
        <v>0.41622629999999999</v>
      </c>
      <c r="DO448">
        <v>20.54785</v>
      </c>
      <c r="DP448" s="1">
        <v>1.7687959999999999E-10</v>
      </c>
      <c r="DQ448" s="1">
        <v>7.1984869999999997E-8</v>
      </c>
      <c r="DR448">
        <v>0.4165817</v>
      </c>
      <c r="DS448">
        <v>20.06476</v>
      </c>
      <c r="DT448" s="1">
        <v>2.3587499999999999E-8</v>
      </c>
      <c r="DU448" s="1">
        <v>9.787426E-6</v>
      </c>
      <c r="DV448">
        <v>0.41696179999999999</v>
      </c>
      <c r="DW448">
        <v>19.355840000000001</v>
      </c>
      <c r="DX448" s="1">
        <v>1.4970560000000001E-6</v>
      </c>
      <c r="DY448" s="1">
        <v>6.3145249999999997E-4</v>
      </c>
      <c r="DZ448">
        <v>0.41728019999999999</v>
      </c>
      <c r="EA448">
        <v>18.805109999999999</v>
      </c>
      <c r="EB448" s="1">
        <v>5.0540230000000003E-5</v>
      </c>
      <c r="EC448" s="1">
        <v>2.1662890000000001E-2</v>
      </c>
      <c r="ED448">
        <v>0.41757620000000001</v>
      </c>
      <c r="EE448">
        <v>18.893709999999999</v>
      </c>
      <c r="EF448" s="1">
        <v>9.8850939999999997E-4</v>
      </c>
      <c r="EG448" s="1">
        <v>0.43004910000000002</v>
      </c>
      <c r="EH448">
        <v>0.4178732</v>
      </c>
      <c r="EI448">
        <v>20.223970000000001</v>
      </c>
      <c r="EJ448" s="1">
        <v>1.199069E-2</v>
      </c>
      <c r="EK448" s="1">
        <v>5.2901610000000003</v>
      </c>
      <c r="EL448">
        <v>0.41814509999999999</v>
      </c>
      <c r="EM448">
        <v>21.023160000000001</v>
      </c>
      <c r="EN448" s="1">
        <v>9.5548670000000002E-2</v>
      </c>
      <c r="EO448" s="1">
        <v>42.700049999999997</v>
      </c>
      <c r="EP448">
        <v>0.41857</v>
      </c>
      <c r="EQ448">
        <v>21.877389999999998</v>
      </c>
      <c r="ER448" s="1">
        <v>0.52527509999999999</v>
      </c>
      <c r="ES448">
        <v>237.31319999999999</v>
      </c>
      <c r="ET448">
        <v>0.41898099999999999</v>
      </c>
      <c r="EU448">
        <v>22.48507</v>
      </c>
      <c r="EV448" s="1">
        <v>2.0749070000000001</v>
      </c>
      <c r="EW448">
        <v>947.06150000000002</v>
      </c>
      <c r="EX448">
        <v>0.41936849999999998</v>
      </c>
      <c r="EY448">
        <v>21.937999999999999</v>
      </c>
      <c r="EZ448">
        <v>6.114859</v>
      </c>
      <c r="FA448">
        <v>2816.1970000000001</v>
      </c>
      <c r="FB448">
        <v>0.41977239999999999</v>
      </c>
      <c r="FC448">
        <v>21.004429999999999</v>
      </c>
      <c r="FD448">
        <v>13.885009999999999</v>
      </c>
      <c r="FE448">
        <v>6446.93</v>
      </c>
      <c r="FF448">
        <v>0.42023250000000001</v>
      </c>
      <c r="FG448">
        <v>20.429829999999999</v>
      </c>
      <c r="FH448">
        <v>25.004370000000002</v>
      </c>
      <c r="FI448">
        <v>11689.38</v>
      </c>
      <c r="FJ448">
        <v>0.42066219999999999</v>
      </c>
      <c r="FK448">
        <v>20.405149999999999</v>
      </c>
      <c r="FL448">
        <v>36.618139999999997</v>
      </c>
      <c r="FM448">
        <v>17222.830000000002</v>
      </c>
      <c r="FN448">
        <v>0.42110219999999998</v>
      </c>
      <c r="FO448">
        <v>21.580469999999998</v>
      </c>
      <c r="FP448">
        <v>44.67362</v>
      </c>
      <c r="FQ448">
        <v>21119.64</v>
      </c>
      <c r="FR448">
        <v>0.42162630000000001</v>
      </c>
      <c r="FS448">
        <v>22.6845</v>
      </c>
      <c r="FT448">
        <v>46.263010000000001</v>
      </c>
      <c r="FU448">
        <v>21954.13</v>
      </c>
      <c r="FV448">
        <v>0.42222310000000002</v>
      </c>
      <c r="FW448">
        <v>23.339839999999999</v>
      </c>
      <c r="FX448">
        <v>41.6494</v>
      </c>
      <c r="FY448">
        <v>19825.59</v>
      </c>
      <c r="FZ448">
        <v>0.42263529999999999</v>
      </c>
      <c r="GA448">
        <v>23.614999999999998</v>
      </c>
      <c r="GB448">
        <v>33.101950000000002</v>
      </c>
      <c r="GC448">
        <v>15795.66</v>
      </c>
      <c r="GD448">
        <v>0.42307489999999998</v>
      </c>
      <c r="GE448">
        <v>22.752289999999999</v>
      </c>
      <c r="GF448">
        <v>23.635809999999999</v>
      </c>
      <c r="GG448">
        <v>11297.95</v>
      </c>
      <c r="GH448">
        <v>0.42356129999999997</v>
      </c>
      <c r="GI448">
        <v>21.814209999999999</v>
      </c>
      <c r="GJ448">
        <v>15.40605</v>
      </c>
      <c r="GK448">
        <v>7367.7479999999996</v>
      </c>
      <c r="GL448">
        <v>0.42412610000000001</v>
      </c>
      <c r="GM448">
        <v>21.15137</v>
      </c>
      <c r="GN448">
        <v>9.2975849999999998</v>
      </c>
      <c r="GO448">
        <v>4443.415</v>
      </c>
      <c r="GP448">
        <v>0.42478359999999998</v>
      </c>
      <c r="GQ448">
        <v>20.909189999999999</v>
      </c>
      <c r="GR448">
        <v>5.265835</v>
      </c>
      <c r="GS448">
        <v>2511.145</v>
      </c>
      <c r="GT448">
        <v>0.42594710000000002</v>
      </c>
      <c r="GU448">
        <v>21.098859999999998</v>
      </c>
      <c r="GV448">
        <v>2.8375680000000001</v>
      </c>
      <c r="GW448">
        <v>1348.4949999999999</v>
      </c>
      <c r="GX448">
        <v>0.42756630000000001</v>
      </c>
      <c r="GY448">
        <v>21.914490000000001</v>
      </c>
      <c r="GZ448">
        <v>1.4720409999999999</v>
      </c>
      <c r="HA448">
        <v>698.29690000000005</v>
      </c>
      <c r="HB448">
        <v>0.42918669999999998</v>
      </c>
      <c r="HC448">
        <v>22.10624</v>
      </c>
      <c r="HD448">
        <v>0.74599000000000004</v>
      </c>
      <c r="HE448">
        <v>352.81349999999998</v>
      </c>
      <c r="HF448">
        <v>0.43092859999999999</v>
      </c>
      <c r="HG448">
        <v>21.83257</v>
      </c>
      <c r="HH448">
        <v>0.37670789999999998</v>
      </c>
      <c r="HI448">
        <v>177.3433</v>
      </c>
      <c r="HJ448">
        <v>0.43276239999999999</v>
      </c>
      <c r="HK448">
        <v>21.035630000000001</v>
      </c>
      <c r="HL448">
        <v>0.19544619999999999</v>
      </c>
      <c r="HM448">
        <v>91.340909999999994</v>
      </c>
      <c r="HN448">
        <v>0.43474269999999998</v>
      </c>
      <c r="HO448">
        <v>20.229520000000001</v>
      </c>
      <c r="HP448">
        <v>0.10855480000000001</v>
      </c>
      <c r="HQ448">
        <v>50.196930000000002</v>
      </c>
      <c r="HR448">
        <v>0.4368358</v>
      </c>
      <c r="HS448">
        <v>19.523</v>
      </c>
      <c r="HT448">
        <v>6.744269E-2</v>
      </c>
      <c r="HU448">
        <v>30.77497</v>
      </c>
      <c r="HV448">
        <v>0.43912010000000001</v>
      </c>
      <c r="HW448">
        <v>18.957809999999998</v>
      </c>
      <c r="HX448">
        <v>4.7933789999999997E-2</v>
      </c>
      <c r="HY448">
        <v>21.563770000000002</v>
      </c>
      <c r="HZ448">
        <v>0.4415964</v>
      </c>
      <c r="IA448">
        <v>18.960750000000001</v>
      </c>
      <c r="IB448">
        <v>3.8563979999999998E-2</v>
      </c>
      <c r="IC448">
        <v>17.126149999999999</v>
      </c>
      <c r="ID448">
        <v>0.44421169999999999</v>
      </c>
      <c r="IE448">
        <v>19.535640000000001</v>
      </c>
      <c r="IF448" s="1">
        <v>3.4029789999999997E-2</v>
      </c>
      <c r="IG448">
        <v>14.949540000000001</v>
      </c>
      <c r="IH448">
        <v>0.447127</v>
      </c>
      <c r="II448">
        <v>19.831779999999998</v>
      </c>
      <c r="IJ448" s="1">
        <v>3.1916600000000003E-2</v>
      </c>
      <c r="IK448">
        <v>13.89024</v>
      </c>
      <c r="IL448">
        <v>0.4500632</v>
      </c>
      <c r="IM448">
        <v>20.022130000000001</v>
      </c>
      <c r="IN448" s="1">
        <v>3.099385E-2</v>
      </c>
      <c r="IO448">
        <v>13.38439</v>
      </c>
      <c r="IP448">
        <v>0.45275840000000001</v>
      </c>
      <c r="IQ448">
        <v>19.215340000000001</v>
      </c>
      <c r="IR448" s="1">
        <v>3.058019E-2</v>
      </c>
      <c r="IS448">
        <v>13.12467</v>
      </c>
      <c r="IT448">
        <v>0.45485379999999997</v>
      </c>
      <c r="IU448">
        <v>18.389610000000001</v>
      </c>
      <c r="IV448" s="1">
        <v>3.026645E-2</v>
      </c>
      <c r="IW448">
        <v>12.93145</v>
      </c>
      <c r="IX448">
        <v>0.45418320000000001</v>
      </c>
      <c r="IY448">
        <v>17.745159999999998</v>
      </c>
      <c r="IZ448" s="1">
        <v>2.9721910000000001E-2</v>
      </c>
      <c r="JA448">
        <v>12.69397</v>
      </c>
      <c r="JB448">
        <v>0.45355010000000001</v>
      </c>
      <c r="JC448">
        <v>17.341200000000001</v>
      </c>
      <c r="JD448" s="1">
        <v>2.8825690000000001E-2</v>
      </c>
      <c r="JE448">
        <v>12.31193</v>
      </c>
      <c r="JF448">
        <v>0.45326719999999998</v>
      </c>
      <c r="JG448">
        <v>18.057880000000001</v>
      </c>
      <c r="JH448" s="1">
        <v>2.7581560000000001E-2</v>
      </c>
      <c r="JI448">
        <v>11.77793</v>
      </c>
      <c r="JJ448">
        <v>0.45305610000000002</v>
      </c>
      <c r="JK448">
        <v>18.47804</v>
      </c>
      <c r="JL448" s="1">
        <v>2.6052490000000001E-2</v>
      </c>
      <c r="JM448">
        <v>11.121840000000001</v>
      </c>
      <c r="JN448">
        <v>0.45287349999999998</v>
      </c>
      <c r="JO448">
        <v>18.679179999999999</v>
      </c>
      <c r="JP448" s="1">
        <v>2.43476E-2</v>
      </c>
      <c r="JQ448" s="1">
        <v>10.39209</v>
      </c>
      <c r="JR448">
        <v>0.45277970000000001</v>
      </c>
      <c r="JS448">
        <v>19.036909999999999</v>
      </c>
      <c r="JT448" s="1">
        <v>2.2592589999999999E-2</v>
      </c>
      <c r="JU448">
        <v>9.6387160000000005</v>
      </c>
      <c r="JV448">
        <v>0.45274399999999998</v>
      </c>
      <c r="JW448">
        <v>18.59402</v>
      </c>
      <c r="JX448" s="1">
        <v>2.0826330000000001E-2</v>
      </c>
      <c r="JY448" s="1">
        <v>8.8820409999999992</v>
      </c>
      <c r="JZ448">
        <v>0.45253719999999997</v>
      </c>
      <c r="KA448">
        <v>17.705120000000001</v>
      </c>
      <c r="KB448" s="1">
        <v>1.904867E-2</v>
      </c>
      <c r="KC448" s="1">
        <v>8.1245960000000004</v>
      </c>
      <c r="KD448">
        <v>0.45276729999999998</v>
      </c>
      <c r="KE448">
        <v>17.068269999999998</v>
      </c>
      <c r="KF448" s="1">
        <v>1.732531E-2</v>
      </c>
      <c r="KG448" s="1">
        <v>7.3843199999999998</v>
      </c>
      <c r="KH448">
        <v>0.45308369999999998</v>
      </c>
      <c r="KI448">
        <v>16.84947</v>
      </c>
      <c r="KJ448" s="1">
        <v>1.5737910000000001E-2</v>
      </c>
      <c r="KK448" s="1">
        <v>6.7000840000000004</v>
      </c>
      <c r="KL448">
        <v>0.45336799999999999</v>
      </c>
      <c r="KM448">
        <v>17.845099999999999</v>
      </c>
      <c r="KN448" s="1">
        <v>1.4304839999999999E-2</v>
      </c>
      <c r="KO448" s="1">
        <v>6.0835679999999996</v>
      </c>
      <c r="KP448">
        <v>0.45359890000000003</v>
      </c>
      <c r="KQ448">
        <v>18.789480000000001</v>
      </c>
      <c r="KR448" s="1">
        <v>1.300841E-2</v>
      </c>
      <c r="KS448" s="1">
        <v>5.5282720000000003</v>
      </c>
      <c r="KT448">
        <v>0.45381060000000001</v>
      </c>
      <c r="KU448">
        <v>19.5869</v>
      </c>
      <c r="KV448" s="1">
        <v>1.1844800000000001E-2</v>
      </c>
      <c r="KW448" s="1">
        <v>5.0299579999999997</v>
      </c>
      <c r="KX448">
        <v>0.45499430000000002</v>
      </c>
      <c r="KY448">
        <v>19.947769999999998</v>
      </c>
      <c r="KZ448" s="1">
        <v>1.080738E-2</v>
      </c>
      <c r="LA448" s="1">
        <v>4.5775069999999998</v>
      </c>
      <c r="LB448">
        <v>0.4562138</v>
      </c>
      <c r="LC448">
        <v>19.139510000000001</v>
      </c>
      <c r="LD448" s="1">
        <v>9.8105290000000001E-3</v>
      </c>
      <c r="LE448" s="1">
        <v>4.1442740000000002</v>
      </c>
      <c r="LF448">
        <v>0.4571055</v>
      </c>
      <c r="LG448">
        <v>18.23039</v>
      </c>
      <c r="LH448" s="1">
        <v>8.9267800000000005E-3</v>
      </c>
      <c r="LI448" s="1">
        <v>3.762464</v>
      </c>
      <c r="LJ448">
        <v>0.45780029999999999</v>
      </c>
      <c r="LK448">
        <v>17.705939999999998</v>
      </c>
      <c r="LL448" s="1">
        <v>8.1396090000000008E-3</v>
      </c>
      <c r="LM448" s="1">
        <v>3.4250560000000001</v>
      </c>
      <c r="LN448">
        <v>0.45844170000000001</v>
      </c>
      <c r="LO448">
        <v>17.59938</v>
      </c>
      <c r="LP448" s="1">
        <v>7.4226140000000001E-3</v>
      </c>
      <c r="LQ448" s="1">
        <v>3.119192</v>
      </c>
      <c r="LR448">
        <v>0.45905489999999999</v>
      </c>
      <c r="LS448">
        <v>18.590029999999999</v>
      </c>
      <c r="LT448" s="1">
        <v>6.7760930000000004E-3</v>
      </c>
      <c r="LU448" s="1">
        <v>2.843693</v>
      </c>
      <c r="LV448">
        <v>0.45959050000000001</v>
      </c>
      <c r="LW448">
        <v>19.38869</v>
      </c>
      <c r="LX448" s="1">
        <v>6.1952700000000001E-3</v>
      </c>
      <c r="LY448" s="1">
        <v>2.596794</v>
      </c>
      <c r="LZ448">
        <v>0.46014860000000002</v>
      </c>
      <c r="MA448">
        <v>19.959379999999999</v>
      </c>
      <c r="MB448" s="1">
        <v>5.6664929999999999E-3</v>
      </c>
      <c r="MC448" s="1">
        <v>2.3726389999999999</v>
      </c>
      <c r="MD448">
        <v>0.46090530000000002</v>
      </c>
      <c r="ME448">
        <v>20.135359999999999</v>
      </c>
      <c r="MF448" s="1">
        <v>5.1774350000000002E-3</v>
      </c>
      <c r="MG448" s="1">
        <v>2.1648619999999998</v>
      </c>
      <c r="MH448">
        <v>0.46179310000000001</v>
      </c>
      <c r="MI448">
        <v>19.585699999999999</v>
      </c>
      <c r="MJ448" s="1">
        <v>4.7096070000000002E-3</v>
      </c>
      <c r="MK448" s="1">
        <v>1.9663090000000001</v>
      </c>
      <c r="ML448">
        <v>0.4627658</v>
      </c>
      <c r="MM448">
        <v>18.835830000000001</v>
      </c>
      <c r="MN448" s="1">
        <v>4.2505310000000001E-3</v>
      </c>
      <c r="MO448" s="1">
        <v>1.771881</v>
      </c>
      <c r="MP448">
        <v>0.46388780000000002</v>
      </c>
      <c r="MQ448">
        <v>18.491040000000002</v>
      </c>
      <c r="MR448" s="1">
        <v>3.8029159999999999E-3</v>
      </c>
      <c r="MS448" s="1">
        <v>1.582465</v>
      </c>
      <c r="MT448">
        <v>0.4652733</v>
      </c>
      <c r="MU448">
        <v>18.52778</v>
      </c>
      <c r="MV448" s="1">
        <v>3.36842E-3</v>
      </c>
      <c r="MW448" s="1">
        <v>1.39825</v>
      </c>
      <c r="MX448">
        <v>0.4643138</v>
      </c>
      <c r="MY448">
        <v>19.306709999999999</v>
      </c>
      <c r="MZ448" s="1">
        <v>2.9455929999999998E-3</v>
      </c>
      <c r="NA448" s="1">
        <v>1.222847</v>
      </c>
      <c r="NB448">
        <v>0.46291009999999999</v>
      </c>
      <c r="NC448">
        <v>19.22447</v>
      </c>
      <c r="ND448" s="1">
        <v>2.5390930000000001E-3</v>
      </c>
      <c r="NE448" s="1">
        <v>1.0546789999999999</v>
      </c>
      <c r="NF448">
        <v>0.46145510000000001</v>
      </c>
      <c r="NG448">
        <v>19.700800000000001</v>
      </c>
      <c r="NH448" s="1">
        <v>2.159883E-3</v>
      </c>
      <c r="NI448" s="1">
        <v>0.89746219999999999</v>
      </c>
      <c r="NJ448">
        <v>0.46002460000000001</v>
      </c>
      <c r="NK448">
        <v>19.851009999999999</v>
      </c>
      <c r="NL448" s="1">
        <v>1.8189289999999999E-3</v>
      </c>
      <c r="NM448" s="1">
        <v>0.75557059999999998</v>
      </c>
      <c r="NN448">
        <v>0.45854319999999998</v>
      </c>
      <c r="NO448">
        <v>19.521049999999999</v>
      </c>
      <c r="NP448" s="1">
        <v>1.5229480000000001E-3</v>
      </c>
      <c r="NQ448" s="1">
        <v>0.63220909999999997</v>
      </c>
      <c r="NR448">
        <v>0.4572542</v>
      </c>
      <c r="NS448">
        <v>19.083909999999999</v>
      </c>
      <c r="NT448" s="1">
        <v>1.276772E-3</v>
      </c>
      <c r="NU448" s="1">
        <v>0.52914669999999997</v>
      </c>
      <c r="NV448">
        <v>0.4561769</v>
      </c>
      <c r="NW448">
        <v>18.820489999999999</v>
      </c>
      <c r="NX448" s="1">
        <v>1.0769169999999999E-3</v>
      </c>
      <c r="NY448" s="1">
        <v>0.44534230000000002</v>
      </c>
      <c r="NZ448">
        <v>0.45499109999999998</v>
      </c>
      <c r="OA448">
        <v>19.02918</v>
      </c>
      <c r="OB448" s="1">
        <v>9.2103439999999996E-4</v>
      </c>
      <c r="OC448" s="1">
        <v>0.37999549999999999</v>
      </c>
      <c r="OD448">
        <v>0.45383570000000001</v>
      </c>
      <c r="OE448">
        <v>20.265789999999999</v>
      </c>
      <c r="OF448" s="1">
        <v>8.0328979999999995E-4</v>
      </c>
      <c r="OG448" s="1">
        <v>0.3305864</v>
      </c>
      <c r="OH448">
        <v>0.45251999999999998</v>
      </c>
      <c r="OI448">
        <v>21.323260000000001</v>
      </c>
      <c r="OJ448" s="1">
        <v>7.1270169999999996E-4</v>
      </c>
      <c r="OK448" s="1">
        <v>0.29273080000000001</v>
      </c>
    </row>
    <row r="449" spans="1:401" x14ac:dyDescent="0.35">
      <c r="A449">
        <v>458</v>
      </c>
      <c r="B449" t="s">
        <v>4</v>
      </c>
      <c r="C449" t="s">
        <v>364</v>
      </c>
      <c r="D449" t="s">
        <v>456</v>
      </c>
      <c r="E449">
        <v>789.84659999999997</v>
      </c>
      <c r="F449">
        <v>0.51776279999999997</v>
      </c>
      <c r="G449">
        <v>17.79505</v>
      </c>
      <c r="H449">
        <v>0</v>
      </c>
      <c r="I449">
        <v>0</v>
      </c>
      <c r="J449">
        <v>0.51900429999999997</v>
      </c>
      <c r="K449">
        <v>19.094809999999999</v>
      </c>
      <c r="L449">
        <v>0</v>
      </c>
      <c r="M449">
        <v>0</v>
      </c>
      <c r="N449">
        <v>0.52020829999999996</v>
      </c>
      <c r="O449">
        <v>19.97231</v>
      </c>
      <c r="P449">
        <v>0</v>
      </c>
      <c r="Q449">
        <v>0</v>
      </c>
      <c r="R449">
        <v>0.52142440000000001</v>
      </c>
      <c r="S449">
        <v>20.697620000000001</v>
      </c>
      <c r="T449">
        <v>0</v>
      </c>
      <c r="U449">
        <v>0</v>
      </c>
      <c r="V449">
        <v>0.52267269999999999</v>
      </c>
      <c r="W449">
        <v>21.183610000000002</v>
      </c>
      <c r="X449">
        <v>0</v>
      </c>
      <c r="Y449">
        <v>0</v>
      </c>
      <c r="Z449">
        <v>0.52385899999999996</v>
      </c>
      <c r="AA449">
        <v>20.757829999999998</v>
      </c>
      <c r="AB449">
        <v>0</v>
      </c>
      <c r="AC449">
        <v>0</v>
      </c>
      <c r="AD449">
        <v>0.5250475</v>
      </c>
      <c r="AE449">
        <v>19.804120000000001</v>
      </c>
      <c r="AF449">
        <v>0</v>
      </c>
      <c r="AG449">
        <v>0</v>
      </c>
      <c r="AH449">
        <v>0.52619229999999995</v>
      </c>
      <c r="AI449">
        <v>19.140630000000002</v>
      </c>
      <c r="AJ449">
        <v>0</v>
      </c>
      <c r="AK449">
        <v>0</v>
      </c>
      <c r="AL449">
        <v>0.52733019999999997</v>
      </c>
      <c r="AM449">
        <v>18.893820000000002</v>
      </c>
      <c r="AN449">
        <v>0</v>
      </c>
      <c r="AO449">
        <v>0</v>
      </c>
      <c r="AP449">
        <v>0.52848229999999996</v>
      </c>
      <c r="AQ449">
        <v>20.092680000000001</v>
      </c>
      <c r="AR449">
        <v>0</v>
      </c>
      <c r="AS449">
        <v>0</v>
      </c>
      <c r="AT449">
        <v>0.52961809999999998</v>
      </c>
      <c r="AU449">
        <v>21.4132</v>
      </c>
      <c r="AV449">
        <v>0</v>
      </c>
      <c r="AW449">
        <v>0</v>
      </c>
      <c r="AX449">
        <v>0.53077730000000001</v>
      </c>
      <c r="AY449">
        <v>22.297820000000002</v>
      </c>
      <c r="AZ449">
        <v>0</v>
      </c>
      <c r="BA449">
        <v>0</v>
      </c>
      <c r="BB449">
        <v>0.53185819999999995</v>
      </c>
      <c r="BC449">
        <v>22.837050000000001</v>
      </c>
      <c r="BD449">
        <v>0</v>
      </c>
      <c r="BE449">
        <v>0</v>
      </c>
      <c r="BF449">
        <v>0.53294189999999997</v>
      </c>
      <c r="BG449">
        <v>22.098269999999999</v>
      </c>
      <c r="BH449">
        <v>0</v>
      </c>
      <c r="BI449">
        <v>0</v>
      </c>
      <c r="BJ449">
        <v>0.53408180000000005</v>
      </c>
      <c r="BK449">
        <v>21.11187</v>
      </c>
      <c r="BL449">
        <v>0</v>
      </c>
      <c r="BM449">
        <v>0</v>
      </c>
      <c r="BN449">
        <v>0.53520350000000005</v>
      </c>
      <c r="BO449">
        <v>20.45289</v>
      </c>
      <c r="BP449">
        <v>0</v>
      </c>
      <c r="BQ449">
        <v>0</v>
      </c>
      <c r="BR449">
        <v>0.53630069999999996</v>
      </c>
      <c r="BS449">
        <v>20.274190000000001</v>
      </c>
      <c r="BT449">
        <v>0</v>
      </c>
      <c r="BU449">
        <v>0</v>
      </c>
      <c r="BV449">
        <v>0.53744139999999996</v>
      </c>
      <c r="BW449">
        <v>21.107690000000002</v>
      </c>
      <c r="BX449">
        <v>0</v>
      </c>
      <c r="BY449">
        <v>0</v>
      </c>
      <c r="BZ449">
        <v>0.53862659999999996</v>
      </c>
      <c r="CA449">
        <v>21.366530000000001</v>
      </c>
      <c r="CB449">
        <v>0</v>
      </c>
      <c r="CC449">
        <v>0</v>
      </c>
      <c r="CD449">
        <v>0.53983000000000003</v>
      </c>
      <c r="CE449">
        <v>21.806190000000001</v>
      </c>
      <c r="CF449">
        <v>0</v>
      </c>
      <c r="CG449">
        <v>0</v>
      </c>
      <c r="CH449">
        <v>0.54106290000000001</v>
      </c>
      <c r="CI449">
        <v>21.31428</v>
      </c>
      <c r="CJ449">
        <v>0</v>
      </c>
      <c r="CK449">
        <v>0</v>
      </c>
      <c r="CL449">
        <v>0.54216839999999999</v>
      </c>
      <c r="CM449">
        <v>20.568249999999999</v>
      </c>
      <c r="CN449">
        <v>0</v>
      </c>
      <c r="CO449">
        <v>0</v>
      </c>
      <c r="CP449">
        <v>0.54337159999999995</v>
      </c>
      <c r="CQ449">
        <v>19.887239999999998</v>
      </c>
      <c r="CR449">
        <v>1.5990980000000001E-37</v>
      </c>
      <c r="CS449">
        <v>5.552912E-35</v>
      </c>
      <c r="CT449">
        <v>0.54469789999999996</v>
      </c>
      <c r="CU449">
        <v>19.379249999999999</v>
      </c>
      <c r="CV449">
        <v>2.1736639999999999E-31</v>
      </c>
      <c r="CW449">
        <v>7.676893E-29</v>
      </c>
      <c r="CX449">
        <v>0.54610809999999999</v>
      </c>
      <c r="CY449">
        <v>19.165130000000001</v>
      </c>
      <c r="CZ449" s="1">
        <v>6.733532E-25</v>
      </c>
      <c r="DA449" s="1">
        <v>2.2013280000000002E-22</v>
      </c>
      <c r="DB449">
        <v>0.54755869999999995</v>
      </c>
      <c r="DC449">
        <v>20.14481</v>
      </c>
      <c r="DD449" s="1">
        <v>5.0187410000000002E-20</v>
      </c>
      <c r="DE449" s="1">
        <v>1.6680530000000001E-17</v>
      </c>
      <c r="DF449">
        <v>0.54899120000000001</v>
      </c>
      <c r="DG449">
        <v>20.167339999999999</v>
      </c>
      <c r="DH449" s="1">
        <v>2.7689270000000001E-16</v>
      </c>
      <c r="DI449" s="1">
        <v>9.5228209999999996E-14</v>
      </c>
      <c r="DJ449">
        <v>0.55037139999999996</v>
      </c>
      <c r="DK449">
        <v>20.587350000000001</v>
      </c>
      <c r="DL449" s="1">
        <v>3.0745960000000001E-13</v>
      </c>
      <c r="DM449" s="1">
        <v>1.090571E-10</v>
      </c>
      <c r="DN449">
        <v>0.55176239999999999</v>
      </c>
      <c r="DO449">
        <v>20.667249999999999</v>
      </c>
      <c r="DP449" s="1">
        <v>1.076044E-10</v>
      </c>
      <c r="DQ449" s="1">
        <v>3.9236799999999998E-8</v>
      </c>
      <c r="DR449">
        <v>0.55318489999999998</v>
      </c>
      <c r="DS449">
        <v>20.13852</v>
      </c>
      <c r="DT449" s="1">
        <v>1.5242610000000001E-8</v>
      </c>
      <c r="DU449" s="1">
        <v>5.7127530000000004E-6</v>
      </c>
      <c r="DV449">
        <v>0.55453660000000005</v>
      </c>
      <c r="DW449">
        <v>19.35669</v>
      </c>
      <c r="DX449" s="1">
        <v>1.020071E-6</v>
      </c>
      <c r="DY449" s="1">
        <v>3.9144480000000002E-4</v>
      </c>
      <c r="DZ449">
        <v>0.5558824</v>
      </c>
      <c r="EA449">
        <v>18.77403</v>
      </c>
      <c r="EB449" s="1">
        <v>3.6122479999999997E-5</v>
      </c>
      <c r="EC449" s="1">
        <v>1.417965E-2</v>
      </c>
      <c r="ED449">
        <v>0.55714770000000002</v>
      </c>
      <c r="EE449">
        <v>18.88608</v>
      </c>
      <c r="EF449" s="1">
        <v>7.3801889999999999E-4</v>
      </c>
      <c r="EG449" s="1">
        <v>0.2958712</v>
      </c>
      <c r="EH449">
        <v>0.55836300000000005</v>
      </c>
      <c r="EI449">
        <v>20.374490000000002</v>
      </c>
      <c r="EJ449" s="1">
        <v>9.3183199999999997E-3</v>
      </c>
      <c r="EK449" s="1">
        <v>3.810927</v>
      </c>
      <c r="EL449">
        <v>0.55965880000000001</v>
      </c>
      <c r="EM449">
        <v>21.185919999999999</v>
      </c>
      <c r="EN449" s="1">
        <v>7.7057609999999999E-2</v>
      </c>
      <c r="EO449" s="1">
        <v>32.102890000000002</v>
      </c>
      <c r="EP449">
        <v>0.56123179999999995</v>
      </c>
      <c r="EQ449">
        <v>22.058260000000001</v>
      </c>
      <c r="ER449" s="1">
        <v>0.43846350000000001</v>
      </c>
      <c r="ES449">
        <v>185.77680000000001</v>
      </c>
      <c r="ET449">
        <v>0.56284590000000001</v>
      </c>
      <c r="EU449">
        <v>22.716180000000001</v>
      </c>
      <c r="EV449">
        <v>1.7882290000000001</v>
      </c>
      <c r="EW449">
        <v>770.06730000000005</v>
      </c>
      <c r="EX449">
        <v>0.56441799999999998</v>
      </c>
      <c r="EY449">
        <v>22.07507</v>
      </c>
      <c r="EZ449">
        <v>5.4287089999999996</v>
      </c>
      <c r="FA449">
        <v>2372.915</v>
      </c>
      <c r="FB449">
        <v>0.56606630000000002</v>
      </c>
      <c r="FC449">
        <v>21.006150000000002</v>
      </c>
      <c r="FD449">
        <v>12.67188</v>
      </c>
      <c r="FE449">
        <v>5617.223</v>
      </c>
      <c r="FF449">
        <v>0.56776610000000005</v>
      </c>
      <c r="FG449">
        <v>20.40268</v>
      </c>
      <c r="FH449">
        <v>23.416519999999998</v>
      </c>
      <c r="FI449">
        <v>10513.63</v>
      </c>
      <c r="FJ449">
        <v>0.56953790000000004</v>
      </c>
      <c r="FK449">
        <v>20.374870000000001</v>
      </c>
      <c r="FL449">
        <v>35.123460000000001</v>
      </c>
      <c r="FM449">
        <v>15959.31</v>
      </c>
      <c r="FN449">
        <v>0.57138290000000003</v>
      </c>
      <c r="FO449">
        <v>21.692229999999999</v>
      </c>
      <c r="FP449">
        <v>43.81841</v>
      </c>
      <c r="FQ449">
        <v>20129.78</v>
      </c>
      <c r="FR449">
        <v>0.57329609999999998</v>
      </c>
      <c r="FS449">
        <v>22.860420000000001</v>
      </c>
      <c r="FT449">
        <v>46.330379999999998</v>
      </c>
      <c r="FU449">
        <v>21497.81</v>
      </c>
      <c r="FV449">
        <v>0.575291</v>
      </c>
      <c r="FW449">
        <v>23.535699999999999</v>
      </c>
      <c r="FX449">
        <v>42.489879999999999</v>
      </c>
      <c r="FY449">
        <v>19883.689999999999</v>
      </c>
      <c r="FZ449">
        <v>0.57705099999999998</v>
      </c>
      <c r="GA449">
        <v>23.847059999999999</v>
      </c>
      <c r="GB449">
        <v>34.35595</v>
      </c>
      <c r="GC449">
        <v>16206.46</v>
      </c>
      <c r="GD449">
        <v>0.5789107</v>
      </c>
      <c r="GE449">
        <v>22.879639999999998</v>
      </c>
      <c r="GF449">
        <v>24.915839999999999</v>
      </c>
      <c r="GG449">
        <v>11838.06</v>
      </c>
      <c r="GH449">
        <v>0.58109829999999996</v>
      </c>
      <c r="GI449">
        <v>21.849029999999999</v>
      </c>
      <c r="GJ449">
        <v>16.467759999999998</v>
      </c>
      <c r="GK449">
        <v>7868.6549999999997</v>
      </c>
      <c r="GL449">
        <v>0.58358030000000005</v>
      </c>
      <c r="GM449">
        <v>21.15034</v>
      </c>
      <c r="GN449">
        <v>10.05987</v>
      </c>
      <c r="GO449">
        <v>4827.3310000000001</v>
      </c>
      <c r="GP449">
        <v>0.58636659999999996</v>
      </c>
      <c r="GQ449">
        <v>20.885829999999999</v>
      </c>
      <c r="GR449">
        <v>5.7571519999999996</v>
      </c>
      <c r="GS449">
        <v>2769.6590000000001</v>
      </c>
      <c r="GT449">
        <v>0.58866439999999998</v>
      </c>
      <c r="GU449">
        <v>21.083449999999999</v>
      </c>
      <c r="GV449">
        <v>3.1278290000000002</v>
      </c>
      <c r="GW449">
        <v>1506.749</v>
      </c>
      <c r="GX449">
        <v>0.58762049999999999</v>
      </c>
      <c r="GY449">
        <v>22.02243</v>
      </c>
      <c r="GZ449">
        <v>1.633678</v>
      </c>
      <c r="HA449">
        <v>788.93640000000005</v>
      </c>
      <c r="HB449">
        <v>0.58644719999999995</v>
      </c>
      <c r="HC449">
        <v>22.229569999999999</v>
      </c>
      <c r="HD449">
        <v>0.83151359999999996</v>
      </c>
      <c r="HE449">
        <v>401.78489999999999</v>
      </c>
      <c r="HF449">
        <v>0.58518210000000004</v>
      </c>
      <c r="HG449">
        <v>21.96857</v>
      </c>
      <c r="HH449">
        <v>0.42007909999999998</v>
      </c>
      <c r="HI449">
        <v>202.59270000000001</v>
      </c>
      <c r="HJ449">
        <v>0.58382270000000003</v>
      </c>
      <c r="HK449">
        <v>21.113679999999999</v>
      </c>
      <c r="HL449">
        <v>0.21675130000000001</v>
      </c>
      <c r="HM449">
        <v>103.87860000000001</v>
      </c>
      <c r="HN449">
        <v>0.58244010000000002</v>
      </c>
      <c r="HO449">
        <v>20.273720000000001</v>
      </c>
      <c r="HP449">
        <v>0.1188049</v>
      </c>
      <c r="HQ449">
        <v>56.266539999999999</v>
      </c>
      <c r="HR449">
        <v>0.58092010000000005</v>
      </c>
      <c r="HS449">
        <v>19.51643</v>
      </c>
      <c r="HT449">
        <v>7.2329519999999994E-2</v>
      </c>
      <c r="HU449">
        <v>33.674439999999997</v>
      </c>
      <c r="HV449">
        <v>0.57937289999999997</v>
      </c>
      <c r="HW449">
        <v>18.899319999999999</v>
      </c>
      <c r="HX449">
        <v>5.0283399999999999E-2</v>
      </c>
      <c r="HY449">
        <v>22.962540000000001</v>
      </c>
      <c r="HZ449">
        <v>0.57774000000000003</v>
      </c>
      <c r="IA449">
        <v>18.922989999999999</v>
      </c>
      <c r="IB449">
        <v>3.9712919999999999E-2</v>
      </c>
      <c r="IC449">
        <v>17.82902</v>
      </c>
      <c r="ID449">
        <v>0.57600459999999998</v>
      </c>
      <c r="IE449">
        <v>19.604389999999999</v>
      </c>
      <c r="IF449" s="1">
        <v>3.460005E-2</v>
      </c>
      <c r="IG449">
        <v>15.33222</v>
      </c>
      <c r="IH449">
        <v>0.57442950000000004</v>
      </c>
      <c r="II449">
        <v>19.941469999999999</v>
      </c>
      <c r="IJ449" s="1">
        <v>3.2194349999999997E-2</v>
      </c>
      <c r="IK449">
        <v>14.12987</v>
      </c>
      <c r="IL449">
        <v>0.5732718</v>
      </c>
      <c r="IM449">
        <v>20.18327</v>
      </c>
      <c r="IN449" s="1">
        <v>3.113231E-2</v>
      </c>
      <c r="IO449">
        <v>13.56955</v>
      </c>
      <c r="IP449">
        <v>0.57207039999999998</v>
      </c>
      <c r="IQ449">
        <v>19.293880000000001</v>
      </c>
      <c r="IR449" s="1">
        <v>3.065505E-2</v>
      </c>
      <c r="IS449">
        <v>13.299239999999999</v>
      </c>
      <c r="IT449">
        <v>0.5708683</v>
      </c>
      <c r="IU449">
        <v>18.41967</v>
      </c>
      <c r="IV449" s="1">
        <v>3.032576E-2</v>
      </c>
      <c r="IW449">
        <v>13.119490000000001</v>
      </c>
      <c r="IX449">
        <v>0.56995169999999995</v>
      </c>
      <c r="IY449">
        <v>17.762560000000001</v>
      </c>
      <c r="IZ449" s="1">
        <v>2.981671E-2</v>
      </c>
      <c r="JA449">
        <v>12.870760000000001</v>
      </c>
      <c r="JB449">
        <v>0.56908360000000002</v>
      </c>
      <c r="JC449">
        <v>17.3369</v>
      </c>
      <c r="JD449" s="1">
        <v>2.896785E-2</v>
      </c>
      <c r="JE449">
        <v>12.486840000000001</v>
      </c>
      <c r="JF449">
        <v>0.5686291</v>
      </c>
      <c r="JG449">
        <v>18.16891</v>
      </c>
      <c r="JH449" s="1">
        <v>2.7772189999999999E-2</v>
      </c>
      <c r="JI449">
        <v>11.953290000000001</v>
      </c>
      <c r="JJ449">
        <v>0.56822600000000001</v>
      </c>
      <c r="JK449">
        <v>18.621359999999999</v>
      </c>
      <c r="JL449" s="1">
        <v>2.6277740000000001E-2</v>
      </c>
      <c r="JM449">
        <v>11.28875</v>
      </c>
      <c r="JN449">
        <v>0.56792949999999998</v>
      </c>
      <c r="JO449">
        <v>18.82563</v>
      </c>
      <c r="JP449" s="1">
        <v>2.459155E-2</v>
      </c>
      <c r="JQ449" s="1">
        <v>10.540229999999999</v>
      </c>
      <c r="JR449">
        <v>0.56771919999999998</v>
      </c>
      <c r="JS449">
        <v>19.240760000000002</v>
      </c>
      <c r="JT449" s="1">
        <v>2.2839979999999999E-2</v>
      </c>
      <c r="JU449" s="1">
        <v>9.7604009999999999</v>
      </c>
      <c r="JV449">
        <v>0.56758980000000003</v>
      </c>
      <c r="JW449">
        <v>18.733640000000001</v>
      </c>
      <c r="JX449" s="1">
        <v>2.1075610000000002E-2</v>
      </c>
      <c r="JY449" s="1">
        <v>8.9778059999999993</v>
      </c>
      <c r="JZ449">
        <v>0.56718579999999996</v>
      </c>
      <c r="KA449">
        <v>17.713139999999999</v>
      </c>
      <c r="KB449" s="1">
        <v>1.9294410000000001E-2</v>
      </c>
      <c r="KC449" s="1">
        <v>8.1940829999999991</v>
      </c>
      <c r="KD449">
        <v>0.56748330000000002</v>
      </c>
      <c r="KE449">
        <v>17.04128</v>
      </c>
      <c r="KF449" s="1">
        <v>1.75628E-2</v>
      </c>
      <c r="KG449" s="1">
        <v>7.4243969999999999</v>
      </c>
      <c r="KH449">
        <v>0.56785260000000004</v>
      </c>
      <c r="KI449">
        <v>16.831469999999999</v>
      </c>
      <c r="KJ449" s="1">
        <v>1.5953849999999999E-2</v>
      </c>
      <c r="KK449">
        <v>6.7072539999999998</v>
      </c>
      <c r="KL449">
        <v>0.56817220000000002</v>
      </c>
      <c r="KM449">
        <v>17.982030000000002</v>
      </c>
      <c r="KN449" s="1">
        <v>1.449862E-2</v>
      </c>
      <c r="KO449" s="1">
        <v>6.0603550000000004</v>
      </c>
      <c r="KP449">
        <v>0.56843909999999997</v>
      </c>
      <c r="KQ449">
        <v>19.01192</v>
      </c>
      <c r="KR449" s="1">
        <v>1.318244E-2</v>
      </c>
      <c r="KS449" s="1">
        <v>5.4785380000000004</v>
      </c>
      <c r="KT449">
        <v>0.56867140000000005</v>
      </c>
      <c r="KU449">
        <v>19.8566</v>
      </c>
      <c r="KV449" s="1">
        <v>1.200028E-2</v>
      </c>
      <c r="KW449" s="1">
        <v>4.9562179999999998</v>
      </c>
      <c r="KX449">
        <v>0.57020249999999995</v>
      </c>
      <c r="KY449">
        <v>20.226389999999999</v>
      </c>
      <c r="KZ449" s="1">
        <v>1.095176E-2</v>
      </c>
      <c r="LA449" s="1">
        <v>4.4932829999999999</v>
      </c>
      <c r="LB449">
        <v>0.57179919999999995</v>
      </c>
      <c r="LC449">
        <v>19.278179999999999</v>
      </c>
      <c r="LD449" s="1">
        <v>9.9436969999999996E-3</v>
      </c>
      <c r="LE449" s="1">
        <v>4.068066</v>
      </c>
      <c r="LF449">
        <v>0.57297030000000004</v>
      </c>
      <c r="LG449">
        <v>18.23818</v>
      </c>
      <c r="LH449" s="1">
        <v>9.0433140000000002E-3</v>
      </c>
      <c r="LI449" s="1">
        <v>3.689883</v>
      </c>
      <c r="LJ449">
        <v>0.57393280000000002</v>
      </c>
      <c r="LK449">
        <v>17.665970000000002</v>
      </c>
      <c r="LL449" s="1">
        <v>8.2438310000000001E-3</v>
      </c>
      <c r="LM449" s="1">
        <v>3.3569439999999999</v>
      </c>
      <c r="LN449">
        <v>0.57475509999999996</v>
      </c>
      <c r="LO449">
        <v>17.59196</v>
      </c>
      <c r="LP449" s="1">
        <v>7.5167919999999996E-3</v>
      </c>
      <c r="LQ449" s="1">
        <v>3.055987</v>
      </c>
      <c r="LR449">
        <v>0.57554859999999997</v>
      </c>
      <c r="LS449">
        <v>18.741969999999998</v>
      </c>
      <c r="LT449" s="1">
        <v>6.8606600000000002E-3</v>
      </c>
      <c r="LU449" s="1">
        <v>2.7848380000000001</v>
      </c>
      <c r="LV449">
        <v>0.57632260000000002</v>
      </c>
      <c r="LW449">
        <v>19.63025</v>
      </c>
      <c r="LX449" s="1">
        <v>6.2713949999999999E-3</v>
      </c>
      <c r="LY449" s="1">
        <v>2.5416629999999998</v>
      </c>
      <c r="LZ449">
        <v>0.57699529999999999</v>
      </c>
      <c r="MA449">
        <v>20.233609999999999</v>
      </c>
      <c r="MB449" s="1">
        <v>5.7357880000000003E-3</v>
      </c>
      <c r="MC449" s="1">
        <v>2.3216299999999999</v>
      </c>
      <c r="MD449">
        <v>0.57794440000000002</v>
      </c>
      <c r="ME449">
        <v>20.38345</v>
      </c>
      <c r="MF449" s="1">
        <v>5.2424460000000004E-3</v>
      </c>
      <c r="MG449" s="1">
        <v>2.118662</v>
      </c>
      <c r="MH449">
        <v>0.57908420000000005</v>
      </c>
      <c r="MI449">
        <v>19.68065</v>
      </c>
      <c r="MJ449" s="1">
        <v>4.77203E-3</v>
      </c>
      <c r="MK449" s="1">
        <v>1.9255439999999999</v>
      </c>
      <c r="ML449">
        <v>0.58033999999999997</v>
      </c>
      <c r="MM449">
        <v>18.81072</v>
      </c>
      <c r="MN449" s="1">
        <v>4.3117349999999997E-3</v>
      </c>
      <c r="MO449" s="1">
        <v>1.7369870000000001</v>
      </c>
      <c r="MP449">
        <v>0.5817561</v>
      </c>
      <c r="MQ449">
        <v>18.413360000000001</v>
      </c>
      <c r="MR449" s="1">
        <v>3.8622859999999999E-3</v>
      </c>
      <c r="MS449" s="1">
        <v>1.5532140000000001</v>
      </c>
      <c r="MT449">
        <v>0.58370639999999996</v>
      </c>
      <c r="MU449">
        <v>18.48603</v>
      </c>
      <c r="MV449" s="1">
        <v>3.426204E-3</v>
      </c>
      <c r="MW449" s="1">
        <v>1.373904</v>
      </c>
      <c r="MX449">
        <v>0.58596409999999999</v>
      </c>
      <c r="MY449">
        <v>19.360119999999998</v>
      </c>
      <c r="MZ449" s="1">
        <v>2.9998889999999999E-3</v>
      </c>
      <c r="NA449" s="1">
        <v>1.1991499999999999</v>
      </c>
      <c r="NB449">
        <v>0.58833820000000003</v>
      </c>
      <c r="NC449">
        <v>19.29655</v>
      </c>
      <c r="ND449" s="1">
        <v>2.5905580000000002E-3</v>
      </c>
      <c r="NE449" s="1">
        <v>1.0318700000000001</v>
      </c>
      <c r="NF449">
        <v>0.59107460000000001</v>
      </c>
      <c r="NG449">
        <v>19.881550000000001</v>
      </c>
      <c r="NH449" s="1">
        <v>2.207222E-3</v>
      </c>
      <c r="NI449" s="1">
        <v>0.87538380000000005</v>
      </c>
      <c r="NJ449">
        <v>0.59425090000000003</v>
      </c>
      <c r="NK449">
        <v>20.020330000000001</v>
      </c>
      <c r="NL449" s="1">
        <v>1.8607980000000001E-3</v>
      </c>
      <c r="NM449" s="1">
        <v>0.73392979999999997</v>
      </c>
      <c r="NN449">
        <v>0.59764569999999995</v>
      </c>
      <c r="NO449">
        <v>19.579180000000001</v>
      </c>
      <c r="NP449" s="1">
        <v>1.5587039999999999E-3</v>
      </c>
      <c r="NQ449" s="1">
        <v>0.61094470000000001</v>
      </c>
      <c r="NR449">
        <v>0.60138510000000001</v>
      </c>
      <c r="NS449">
        <v>19.059809999999999</v>
      </c>
      <c r="NT449" s="1">
        <v>1.306057E-3</v>
      </c>
      <c r="NU449" s="1">
        <v>0.50806609999999996</v>
      </c>
      <c r="NV449">
        <v>0.60524199999999995</v>
      </c>
      <c r="NW449">
        <v>18.75806</v>
      </c>
      <c r="NX449" s="1">
        <v>1.1003390000000001E-3</v>
      </c>
      <c r="NY449" s="1">
        <v>0.42458299999999999</v>
      </c>
      <c r="NZ449">
        <v>0.60888059999999999</v>
      </c>
      <c r="OA449">
        <v>19.004449999999999</v>
      </c>
      <c r="OB449" s="1">
        <v>9.3898829999999997E-4</v>
      </c>
      <c r="OC449" s="1">
        <v>0.35929919999999999</v>
      </c>
      <c r="OD449">
        <v>0.61252859999999998</v>
      </c>
      <c r="OE449">
        <v>20.358039999999999</v>
      </c>
      <c r="OF449" s="1">
        <v>8.1681060000000005E-4</v>
      </c>
      <c r="OG449" s="1">
        <v>0.30985800000000002</v>
      </c>
      <c r="OH449">
        <v>0.61595299999999997</v>
      </c>
      <c r="OI449">
        <v>21.511209999999998</v>
      </c>
      <c r="OJ449" s="1">
        <v>7.2318359999999995E-4</v>
      </c>
      <c r="OK449" s="1">
        <v>0.27213739999999997</v>
      </c>
    </row>
    <row r="450" spans="1:401" x14ac:dyDescent="0.35">
      <c r="A450">
        <v>459</v>
      </c>
      <c r="B450" t="s">
        <v>4</v>
      </c>
      <c r="C450" t="s">
        <v>364</v>
      </c>
      <c r="D450" t="s">
        <v>457</v>
      </c>
      <c r="E450">
        <v>845.08540000000005</v>
      </c>
      <c r="F450">
        <v>0.43768610000000002</v>
      </c>
      <c r="G450">
        <v>17.753799999999998</v>
      </c>
      <c r="H450">
        <v>0</v>
      </c>
      <c r="I450">
        <v>0</v>
      </c>
      <c r="J450">
        <v>0.43814819999999999</v>
      </c>
      <c r="K450">
        <v>19.16713</v>
      </c>
      <c r="L450">
        <v>0</v>
      </c>
      <c r="M450">
        <v>0</v>
      </c>
      <c r="N450">
        <v>0.43860710000000003</v>
      </c>
      <c r="O450">
        <v>20.11168</v>
      </c>
      <c r="P450">
        <v>0</v>
      </c>
      <c r="Q450">
        <v>0</v>
      </c>
      <c r="R450">
        <v>0.4390964</v>
      </c>
      <c r="S450">
        <v>20.863589999999999</v>
      </c>
      <c r="T450">
        <v>0</v>
      </c>
      <c r="U450">
        <v>0</v>
      </c>
      <c r="V450">
        <v>0.43957750000000001</v>
      </c>
      <c r="W450">
        <v>21.395230000000002</v>
      </c>
      <c r="X450">
        <v>0</v>
      </c>
      <c r="Y450">
        <v>0</v>
      </c>
      <c r="Z450">
        <v>0.44007210000000002</v>
      </c>
      <c r="AA450">
        <v>20.96349</v>
      </c>
      <c r="AB450">
        <v>0</v>
      </c>
      <c r="AC450">
        <v>0</v>
      </c>
      <c r="AD450">
        <v>0.44053019999999998</v>
      </c>
      <c r="AE450">
        <v>19.878900000000002</v>
      </c>
      <c r="AF450">
        <v>0</v>
      </c>
      <c r="AG450">
        <v>0</v>
      </c>
      <c r="AH450">
        <v>0.44092569999999998</v>
      </c>
      <c r="AI450">
        <v>19.1433</v>
      </c>
      <c r="AJ450">
        <v>0</v>
      </c>
      <c r="AK450">
        <v>0</v>
      </c>
      <c r="AL450">
        <v>0.4413704</v>
      </c>
      <c r="AM450">
        <v>18.836079999999999</v>
      </c>
      <c r="AN450">
        <v>0</v>
      </c>
      <c r="AO450">
        <v>0</v>
      </c>
      <c r="AP450">
        <v>0.44181949999999998</v>
      </c>
      <c r="AQ450">
        <v>20.10145</v>
      </c>
      <c r="AR450">
        <v>0</v>
      </c>
      <c r="AS450">
        <v>0</v>
      </c>
      <c r="AT450">
        <v>0.44227090000000002</v>
      </c>
      <c r="AU450">
        <v>21.54729</v>
      </c>
      <c r="AV450">
        <v>0</v>
      </c>
      <c r="AW450">
        <v>0</v>
      </c>
      <c r="AX450">
        <v>0.44268679999999999</v>
      </c>
      <c r="AY450">
        <v>22.49268</v>
      </c>
      <c r="AZ450">
        <v>0</v>
      </c>
      <c r="BA450">
        <v>0</v>
      </c>
      <c r="BB450">
        <v>0.44311800000000001</v>
      </c>
      <c r="BC450">
        <v>23.081340000000001</v>
      </c>
      <c r="BD450">
        <v>0</v>
      </c>
      <c r="BE450">
        <v>0</v>
      </c>
      <c r="BF450">
        <v>0.4435095</v>
      </c>
      <c r="BG450">
        <v>22.32292</v>
      </c>
      <c r="BH450">
        <v>0</v>
      </c>
      <c r="BI450">
        <v>0</v>
      </c>
      <c r="BJ450">
        <v>0.44395259999999998</v>
      </c>
      <c r="BK450">
        <v>21.20515</v>
      </c>
      <c r="BL450">
        <v>0</v>
      </c>
      <c r="BM450">
        <v>0</v>
      </c>
      <c r="BN450">
        <v>0.44432300000000002</v>
      </c>
      <c r="BO450">
        <v>20.48058</v>
      </c>
      <c r="BP450">
        <v>0</v>
      </c>
      <c r="BQ450">
        <v>0</v>
      </c>
      <c r="BR450">
        <v>0.44471379999999999</v>
      </c>
      <c r="BS450">
        <v>20.240369999999999</v>
      </c>
      <c r="BT450">
        <v>0</v>
      </c>
      <c r="BU450">
        <v>0</v>
      </c>
      <c r="BV450">
        <v>0.44515120000000002</v>
      </c>
      <c r="BW450">
        <v>21.100539999999999</v>
      </c>
      <c r="BX450">
        <v>0</v>
      </c>
      <c r="BY450">
        <v>0</v>
      </c>
      <c r="BZ450">
        <v>0.44559310000000002</v>
      </c>
      <c r="CA450">
        <v>21.422840000000001</v>
      </c>
      <c r="CB450">
        <v>0</v>
      </c>
      <c r="CC450">
        <v>0</v>
      </c>
      <c r="CD450">
        <v>0.44603949999999998</v>
      </c>
      <c r="CE450">
        <v>21.907050000000002</v>
      </c>
      <c r="CF450">
        <v>0</v>
      </c>
      <c r="CG450">
        <v>0</v>
      </c>
      <c r="CH450">
        <v>0.44647199999999998</v>
      </c>
      <c r="CI450">
        <v>21.439620000000001</v>
      </c>
      <c r="CJ450">
        <v>0</v>
      </c>
      <c r="CK450">
        <v>0</v>
      </c>
      <c r="CL450">
        <v>0.44687710000000003</v>
      </c>
      <c r="CM450">
        <v>20.649470000000001</v>
      </c>
      <c r="CN450">
        <v>0</v>
      </c>
      <c r="CO450">
        <v>0</v>
      </c>
      <c r="CP450">
        <v>0.44732569999999999</v>
      </c>
      <c r="CQ450">
        <v>19.935929999999999</v>
      </c>
      <c r="CR450">
        <v>2.2394360000000001E-38</v>
      </c>
      <c r="CS450">
        <v>1.577039E-35</v>
      </c>
      <c r="CT450">
        <v>0.44795649999999998</v>
      </c>
      <c r="CU450">
        <v>19.389309999999998</v>
      </c>
      <c r="CV450">
        <v>3.1358009999999998E-32</v>
      </c>
      <c r="CW450">
        <v>2.2076000000000001E-29</v>
      </c>
      <c r="CX450">
        <v>0.4485866</v>
      </c>
      <c r="CY450">
        <v>19.130680000000002</v>
      </c>
      <c r="CZ450" s="1">
        <v>1.486627E-25</v>
      </c>
      <c r="DA450" s="1">
        <v>7.5345729999999998E-23</v>
      </c>
      <c r="DB450">
        <v>0.4492372</v>
      </c>
      <c r="DC450">
        <v>20.162240000000001</v>
      </c>
      <c r="DD450" s="1">
        <v>1.708208E-20</v>
      </c>
      <c r="DE450" s="1">
        <v>7.6497940000000005E-18</v>
      </c>
      <c r="DF450">
        <v>0.44990980000000003</v>
      </c>
      <c r="DG450">
        <v>20.246739999999999</v>
      </c>
      <c r="DH450" s="1">
        <v>1.1448990000000001E-16</v>
      </c>
      <c r="DI450" s="1">
        <v>5.1159150000000001E-14</v>
      </c>
      <c r="DJ450">
        <v>0.45057900000000001</v>
      </c>
      <c r="DK450">
        <v>20.66968</v>
      </c>
      <c r="DL450" s="1">
        <v>1.4485919999999999E-13</v>
      </c>
      <c r="DM450" s="1">
        <v>6.5961060000000002E-11</v>
      </c>
      <c r="DN450">
        <v>0.45124819999999999</v>
      </c>
      <c r="DO450">
        <v>20.812850000000001</v>
      </c>
      <c r="DP450" s="1">
        <v>5.5891359999999997E-11</v>
      </c>
      <c r="DQ450" s="1">
        <v>2.6096270000000001E-8</v>
      </c>
      <c r="DR450">
        <v>0.4519204</v>
      </c>
      <c r="DS450">
        <v>20.271460000000001</v>
      </c>
      <c r="DT450" s="1">
        <v>8.5927850000000005E-9</v>
      </c>
      <c r="DU450" s="1">
        <v>4.1317489999999996E-6</v>
      </c>
      <c r="DV450">
        <v>0.45257849999999999</v>
      </c>
      <c r="DW450">
        <v>19.39385</v>
      </c>
      <c r="DX450" s="1">
        <v>6.1688180000000002E-7</v>
      </c>
      <c r="DY450" s="1">
        <v>3.051552E-4</v>
      </c>
      <c r="DZ450">
        <v>0.45317289999999999</v>
      </c>
      <c r="EA450">
        <v>18.7578</v>
      </c>
      <c r="EB450" s="1">
        <v>2.3247E-5</v>
      </c>
      <c r="EC450" s="1">
        <v>1.184164E-2</v>
      </c>
      <c r="ED450">
        <v>0.45378770000000002</v>
      </c>
      <c r="EE450">
        <v>18.837039999999998</v>
      </c>
      <c r="EF450" s="1">
        <v>5.0243399999999995E-4</v>
      </c>
      <c r="EG450" s="1">
        <v>0.26345570000000001</v>
      </c>
      <c r="EH450">
        <v>0.45439679999999999</v>
      </c>
      <c r="EI450">
        <v>20.494820000000001</v>
      </c>
      <c r="EJ450" s="1">
        <v>6.6782200000000003E-3</v>
      </c>
      <c r="EK450" s="1">
        <v>3.6041660000000002</v>
      </c>
      <c r="EL450">
        <v>0.45497090000000001</v>
      </c>
      <c r="EM450">
        <v>21.389869999999998</v>
      </c>
      <c r="EN450" s="1">
        <v>5.7900630000000002E-2</v>
      </c>
      <c r="EO450" s="1">
        <v>32.143120000000003</v>
      </c>
      <c r="EP450">
        <v>0.4551115</v>
      </c>
      <c r="EQ450">
        <v>22.253029999999999</v>
      </c>
      <c r="ER450" s="1">
        <v>0.34414260000000002</v>
      </c>
      <c r="ES450">
        <v>196.36940000000001</v>
      </c>
      <c r="ET450">
        <v>0.45516909999999999</v>
      </c>
      <c r="EU450">
        <v>22.988389999999999</v>
      </c>
      <c r="EV450">
        <v>1.4618199999999999</v>
      </c>
      <c r="EW450">
        <v>857.18489999999997</v>
      </c>
      <c r="EX450">
        <v>0.45521</v>
      </c>
      <c r="EY450">
        <v>22.320989999999998</v>
      </c>
      <c r="EZ450" s="1">
        <v>4.6101190000000001</v>
      </c>
      <c r="FA450">
        <v>2774.9580000000001</v>
      </c>
      <c r="FB450">
        <v>0.45525120000000002</v>
      </c>
      <c r="FC450">
        <v>21.058820000000001</v>
      </c>
      <c r="FD450">
        <v>11.152419999999999</v>
      </c>
      <c r="FE450">
        <v>6886.4449999999997</v>
      </c>
      <c r="FF450">
        <v>0.45529809999999998</v>
      </c>
      <c r="FG450">
        <v>20.402249999999999</v>
      </c>
      <c r="FH450">
        <v>21.315239999999999</v>
      </c>
      <c r="FI450">
        <v>13485.67</v>
      </c>
      <c r="FJ450">
        <v>0.45537339999999998</v>
      </c>
      <c r="FK450">
        <v>20.30528</v>
      </c>
      <c r="FL450">
        <v>33.003529999999998</v>
      </c>
      <c r="FM450">
        <v>21378.04</v>
      </c>
      <c r="FN450">
        <v>0.45541300000000001</v>
      </c>
      <c r="FO450">
        <v>21.773330000000001</v>
      </c>
      <c r="FP450">
        <v>42.423430000000003</v>
      </c>
      <c r="FQ450">
        <v>28103.439999999999</v>
      </c>
      <c r="FR450">
        <v>0.45551629999999999</v>
      </c>
      <c r="FS450">
        <v>23.043520000000001</v>
      </c>
      <c r="FT450">
        <v>46.146389999999997</v>
      </c>
      <c r="FU450">
        <v>31234.18</v>
      </c>
      <c r="FV450">
        <v>0.45580510000000002</v>
      </c>
      <c r="FW450">
        <v>23.759499999999999</v>
      </c>
      <c r="FX450">
        <v>43.433959999999999</v>
      </c>
      <c r="FY450">
        <v>29981.13</v>
      </c>
      <c r="FZ450">
        <v>0.45589950000000001</v>
      </c>
      <c r="GA450">
        <v>24.138380000000002</v>
      </c>
      <c r="GB450">
        <v>35.984760000000001</v>
      </c>
      <c r="GC450">
        <v>25306.33</v>
      </c>
      <c r="GD450">
        <v>0.45591969999999998</v>
      </c>
      <c r="GE450">
        <v>23.115680000000001</v>
      </c>
      <c r="GF450">
        <v>26.68703</v>
      </c>
      <c r="GG450">
        <v>19098.419999999998</v>
      </c>
      <c r="GH450">
        <v>0.45607959999999997</v>
      </c>
      <c r="GI450">
        <v>21.939240000000002</v>
      </c>
      <c r="GJ450">
        <v>18.002210000000002</v>
      </c>
      <c r="GK450">
        <v>13085.72</v>
      </c>
      <c r="GL450">
        <v>0.45630310000000002</v>
      </c>
      <c r="GM450">
        <v>21.170470000000002</v>
      </c>
      <c r="GN450">
        <v>11.20065</v>
      </c>
      <c r="GO450">
        <v>8254.3629999999994</v>
      </c>
      <c r="GP450">
        <v>0.45655089999999998</v>
      </c>
      <c r="GQ450">
        <v>20.866240000000001</v>
      </c>
      <c r="GR450">
        <v>6.5140760000000002</v>
      </c>
      <c r="GS450">
        <v>4857.1279999999997</v>
      </c>
      <c r="GT450">
        <v>0.45678839999999998</v>
      </c>
      <c r="GU450">
        <v>21.049189999999999</v>
      </c>
      <c r="GV450">
        <v>3.585877</v>
      </c>
      <c r="GW450">
        <v>2699.759</v>
      </c>
      <c r="GX450">
        <v>0.45727220000000002</v>
      </c>
      <c r="GY450">
        <v>22.11955</v>
      </c>
      <c r="GZ450">
        <v>1.8930940000000001</v>
      </c>
      <c r="HA450">
        <v>1435.211</v>
      </c>
      <c r="HB450">
        <v>0.45773320000000001</v>
      </c>
      <c r="HC450">
        <v>22.364840000000001</v>
      </c>
      <c r="HD450">
        <v>0.97075069999999997</v>
      </c>
      <c r="HE450">
        <v>738.91139999999996</v>
      </c>
      <c r="HF450">
        <v>0.45813860000000001</v>
      </c>
      <c r="HG450">
        <v>22.171949999999999</v>
      </c>
      <c r="HH450">
        <v>0.49154019999999998</v>
      </c>
      <c r="HI450">
        <v>374.18169999999998</v>
      </c>
      <c r="HJ450">
        <v>0.4585766</v>
      </c>
      <c r="HK450">
        <v>21.246320000000001</v>
      </c>
      <c r="HL450">
        <v>0.2521678</v>
      </c>
      <c r="HM450">
        <v>190.7251</v>
      </c>
      <c r="HN450">
        <v>0.45902270000000001</v>
      </c>
      <c r="HO450">
        <v>20.366980000000002</v>
      </c>
      <c r="HP450">
        <v>0.13593710000000001</v>
      </c>
      <c r="HQ450">
        <v>101.2225</v>
      </c>
      <c r="HR450">
        <v>0.45951429999999999</v>
      </c>
      <c r="HS450">
        <v>19.536629999999999</v>
      </c>
      <c r="HT450">
        <v>8.0503229999999995E-2</v>
      </c>
      <c r="HU450">
        <v>58.429180000000002</v>
      </c>
      <c r="HV450">
        <v>0.46007510000000001</v>
      </c>
      <c r="HW450">
        <v>18.848490000000002</v>
      </c>
      <c r="HX450">
        <v>5.4188809999999997E-2</v>
      </c>
      <c r="HY450">
        <v>38.106900000000003</v>
      </c>
      <c r="HZ450">
        <v>0.46059810000000001</v>
      </c>
      <c r="IA450">
        <v>18.85163</v>
      </c>
      <c r="IB450">
        <v>4.1598030000000001E-2</v>
      </c>
      <c r="IC450">
        <v>28.390879999999999</v>
      </c>
      <c r="ID450">
        <v>0.46122269999999999</v>
      </c>
      <c r="IE450">
        <v>19.6357</v>
      </c>
      <c r="IF450">
        <v>3.5516619999999999E-2</v>
      </c>
      <c r="IG450">
        <v>23.68056</v>
      </c>
      <c r="IH450">
        <v>0.46197179999999999</v>
      </c>
      <c r="II450">
        <v>20.06148</v>
      </c>
      <c r="IJ450" s="1">
        <v>3.2628150000000002E-2</v>
      </c>
      <c r="IK450">
        <v>21.39593</v>
      </c>
      <c r="IL450">
        <v>0.46295730000000002</v>
      </c>
      <c r="IM450">
        <v>20.399190000000001</v>
      </c>
      <c r="IN450" s="1">
        <v>3.1334029999999999E-2</v>
      </c>
      <c r="IO450">
        <v>20.316839999999999</v>
      </c>
      <c r="IP450">
        <v>0.46385539999999997</v>
      </c>
      <c r="IQ450">
        <v>19.45139</v>
      </c>
      <c r="IR450" s="1">
        <v>3.0751230000000001E-2</v>
      </c>
      <c r="IS450">
        <v>19.79646</v>
      </c>
      <c r="IT450">
        <v>0.46460770000000001</v>
      </c>
      <c r="IU450">
        <v>18.485530000000001</v>
      </c>
      <c r="IV450" s="1">
        <v>3.0408339999999999E-2</v>
      </c>
      <c r="IW450">
        <v>19.493390000000002</v>
      </c>
      <c r="IX450">
        <v>0.465555</v>
      </c>
      <c r="IY450">
        <v>17.804169999999999</v>
      </c>
      <c r="IZ450" s="1">
        <v>2.9936999999999998E-2</v>
      </c>
      <c r="JA450">
        <v>19.140809999999998</v>
      </c>
      <c r="JB450">
        <v>0.46643220000000002</v>
      </c>
      <c r="JC450">
        <v>17.339479999999998</v>
      </c>
      <c r="JD450" s="1">
        <v>2.9149520000000002E-2</v>
      </c>
      <c r="JE450">
        <v>18.614740000000001</v>
      </c>
      <c r="JF450">
        <v>0.46764080000000002</v>
      </c>
      <c r="JG450">
        <v>18.268380000000001</v>
      </c>
      <c r="JH450" s="1">
        <v>2.8020420000000001E-2</v>
      </c>
      <c r="JI450">
        <v>17.877179999999999</v>
      </c>
      <c r="JJ450">
        <v>0.46915299999999999</v>
      </c>
      <c r="JK450">
        <v>18.81305</v>
      </c>
      <c r="JL450" s="1">
        <v>2.6575560000000002E-2</v>
      </c>
      <c r="JM450">
        <v>16.931850000000001</v>
      </c>
      <c r="JN450">
        <v>0.4710937</v>
      </c>
      <c r="JO450">
        <v>19.024069999999998</v>
      </c>
      <c r="JP450" s="1">
        <v>2.4919130000000001E-2</v>
      </c>
      <c r="JQ450">
        <v>15.844139999999999</v>
      </c>
      <c r="JR450">
        <v>0.47336549999999999</v>
      </c>
      <c r="JS450">
        <v>19.513739999999999</v>
      </c>
      <c r="JT450" s="1">
        <v>2.3173840000000001E-2</v>
      </c>
      <c r="JU450">
        <v>14.68999</v>
      </c>
      <c r="JV450">
        <v>0.4759352</v>
      </c>
      <c r="JW450">
        <v>18.983149999999998</v>
      </c>
      <c r="JX450" s="1">
        <v>2.1410479999999999E-2</v>
      </c>
      <c r="JY450">
        <v>13.525259999999999</v>
      </c>
      <c r="JZ450">
        <v>0.47863359999999999</v>
      </c>
      <c r="KA450">
        <v>17.77178</v>
      </c>
      <c r="KB450" s="1">
        <v>1.9625210000000001E-2</v>
      </c>
      <c r="KC450">
        <v>12.35591</v>
      </c>
      <c r="KD450">
        <v>0.4825004</v>
      </c>
      <c r="KE450">
        <v>17.020990000000001</v>
      </c>
      <c r="KF450" s="1">
        <v>1.7883659999999999E-2</v>
      </c>
      <c r="KG450" s="1">
        <v>11.196619999999999</v>
      </c>
      <c r="KH450">
        <v>0.48675750000000001</v>
      </c>
      <c r="KI450">
        <v>16.789650000000002</v>
      </c>
      <c r="KJ450" s="1">
        <v>1.6246569999999998E-2</v>
      </c>
      <c r="KK450" s="1">
        <v>10.103350000000001</v>
      </c>
      <c r="KL450">
        <v>0.49128739999999999</v>
      </c>
      <c r="KM450">
        <v>18.13673</v>
      </c>
      <c r="KN450" s="1">
        <v>1.476122E-2</v>
      </c>
      <c r="KO450" s="1">
        <v>9.1121309999999998</v>
      </c>
      <c r="KP450">
        <v>0.49610939999999998</v>
      </c>
      <c r="KQ450">
        <v>19.322430000000001</v>
      </c>
      <c r="KR450" s="1">
        <v>1.3417220000000001E-2</v>
      </c>
      <c r="KS450" s="1">
        <v>8.2201810000000002</v>
      </c>
      <c r="KT450">
        <v>0.50136349999999996</v>
      </c>
      <c r="KU450">
        <v>20.258859999999999</v>
      </c>
      <c r="KV450" s="1">
        <v>1.22092E-2</v>
      </c>
      <c r="KW450">
        <v>7.4188720000000004</v>
      </c>
      <c r="KX450">
        <v>0.50599300000000003</v>
      </c>
      <c r="KY450">
        <v>20.663409999999999</v>
      </c>
      <c r="KZ450" s="1">
        <v>1.113459E-2</v>
      </c>
      <c r="LA450" s="1">
        <v>6.7088150000000004</v>
      </c>
      <c r="LB450">
        <v>0.50773970000000002</v>
      </c>
      <c r="LC450">
        <v>19.555029999999999</v>
      </c>
      <c r="LD450" s="1">
        <v>1.011573E-2</v>
      </c>
      <c r="LE450" s="1">
        <v>6.0636279999999996</v>
      </c>
      <c r="LF450">
        <v>0.50906240000000003</v>
      </c>
      <c r="LG450">
        <v>18.28435</v>
      </c>
      <c r="LH450" s="1">
        <v>9.1945299999999994E-3</v>
      </c>
      <c r="LI450" s="1">
        <v>5.4832479999999997</v>
      </c>
      <c r="LJ450">
        <v>0.51011379999999995</v>
      </c>
      <c r="LK450">
        <v>17.611989999999999</v>
      </c>
      <c r="LL450" s="1">
        <v>8.3786450000000005E-3</v>
      </c>
      <c r="LM450">
        <v>4.9741289999999996</v>
      </c>
      <c r="LN450">
        <v>0.51107230000000003</v>
      </c>
      <c r="LO450">
        <v>17.559370000000001</v>
      </c>
      <c r="LP450" s="1">
        <v>7.6388460000000004E-3</v>
      </c>
      <c r="LQ450">
        <v>4.5172679999999996</v>
      </c>
      <c r="LR450">
        <v>0.511934</v>
      </c>
      <c r="LS450">
        <v>18.953810000000001</v>
      </c>
      <c r="LT450" s="1">
        <v>6.9699699999999998E-3</v>
      </c>
      <c r="LU450" s="1">
        <v>4.1057030000000001</v>
      </c>
      <c r="LV450">
        <v>0.51282890000000003</v>
      </c>
      <c r="LW450">
        <v>20.008109999999999</v>
      </c>
      <c r="LX450" s="1">
        <v>6.3695790000000002E-3</v>
      </c>
      <c r="LY450" s="1">
        <v>3.7371970000000001</v>
      </c>
      <c r="LZ450">
        <v>0.51363769999999997</v>
      </c>
      <c r="MA450">
        <v>20.693249999999999</v>
      </c>
      <c r="MB450" s="1">
        <v>5.8250489999999997E-3</v>
      </c>
      <c r="MC450" s="1">
        <v>3.405268</v>
      </c>
      <c r="MD450">
        <v>0.51462839999999999</v>
      </c>
      <c r="ME450">
        <v>20.81362</v>
      </c>
      <c r="MF450" s="1">
        <v>5.3253950000000001E-3</v>
      </c>
      <c r="MG450" s="1">
        <v>3.1017030000000001</v>
      </c>
      <c r="MH450">
        <v>0.51576409999999995</v>
      </c>
      <c r="MI450">
        <v>19.881830000000001</v>
      </c>
      <c r="MJ450" s="1">
        <v>4.8513469999999998E-3</v>
      </c>
      <c r="MK450" s="1">
        <v>2.8156119999999998</v>
      </c>
      <c r="ML450">
        <v>0.51708189999999998</v>
      </c>
      <c r="MM450">
        <v>18.792950000000001</v>
      </c>
      <c r="MN450" s="1">
        <v>4.3894650000000004E-3</v>
      </c>
      <c r="MO450" s="1">
        <v>2.5383619999999998</v>
      </c>
      <c r="MP450">
        <v>0.5184801</v>
      </c>
      <c r="MQ450">
        <v>18.289449999999999</v>
      </c>
      <c r="MR450" s="1">
        <v>3.937739E-3</v>
      </c>
      <c r="MS450" s="1">
        <v>2.2683249999999999</v>
      </c>
      <c r="MT450">
        <v>0.52069379999999998</v>
      </c>
      <c r="MU450">
        <v>18.398029999999999</v>
      </c>
      <c r="MV450" s="1">
        <v>3.4998130000000001E-3</v>
      </c>
      <c r="MW450" s="1">
        <v>2.0086059999999999</v>
      </c>
      <c r="MX450">
        <v>0.52318600000000004</v>
      </c>
      <c r="MY450">
        <v>19.456600000000002</v>
      </c>
      <c r="MZ450" s="1">
        <v>3.07113E-3</v>
      </c>
      <c r="NA450" s="1">
        <v>1.759347</v>
      </c>
      <c r="NB450">
        <v>0.52579299999999995</v>
      </c>
      <c r="NC450">
        <v>19.41093</v>
      </c>
      <c r="ND450" s="1">
        <v>2.658292E-3</v>
      </c>
      <c r="NE450" s="1">
        <v>1.519895</v>
      </c>
      <c r="NF450">
        <v>0.5289102</v>
      </c>
      <c r="NG450">
        <v>20.198969999999999</v>
      </c>
      <c r="NH450" s="1">
        <v>2.2699719999999999E-3</v>
      </c>
      <c r="NI450" s="1">
        <v>1.294044</v>
      </c>
      <c r="NJ450">
        <v>0.53250030000000004</v>
      </c>
      <c r="NK450">
        <v>20.33747</v>
      </c>
      <c r="NL450" s="1">
        <v>1.9166509999999999E-3</v>
      </c>
      <c r="NM450" s="1">
        <v>1.087906</v>
      </c>
      <c r="NN450">
        <v>0.53629170000000004</v>
      </c>
      <c r="NO450">
        <v>19.703589999999998</v>
      </c>
      <c r="NP450" s="1">
        <v>1.6066800000000001E-3</v>
      </c>
      <c r="NQ450" s="1">
        <v>0.9071418</v>
      </c>
      <c r="NR450">
        <v>0.54043439999999998</v>
      </c>
      <c r="NS450">
        <v>19.025510000000001</v>
      </c>
      <c r="NT450" s="1">
        <v>1.3456220000000001E-3</v>
      </c>
      <c r="NU450">
        <v>0.75448769999999998</v>
      </c>
      <c r="NV450">
        <v>0.54474239999999996</v>
      </c>
      <c r="NW450">
        <v>18.642959999999999</v>
      </c>
      <c r="NX450" s="1">
        <v>1.1321930000000001E-3</v>
      </c>
      <c r="NY450" s="1">
        <v>0.62975409999999998</v>
      </c>
      <c r="NZ450">
        <v>0.54888749999999997</v>
      </c>
      <c r="OA450">
        <v>18.962869999999999</v>
      </c>
      <c r="OB450" s="1">
        <v>9.6364439999999997E-4</v>
      </c>
      <c r="OC450" s="1">
        <v>0.53127290000000005</v>
      </c>
      <c r="OD450">
        <v>0.55298060000000004</v>
      </c>
      <c r="OE450">
        <v>20.568629999999999</v>
      </c>
      <c r="OF450" s="1">
        <v>8.3543880000000004E-4</v>
      </c>
      <c r="OG450" s="1">
        <v>0.4561674</v>
      </c>
      <c r="OH450">
        <v>0.55689250000000001</v>
      </c>
      <c r="OI450">
        <v>21.9056</v>
      </c>
      <c r="OJ450" s="1">
        <v>7.3759400000000005E-4</v>
      </c>
      <c r="OK450" s="1">
        <v>0.39911720000000001</v>
      </c>
    </row>
    <row r="451" spans="1:401" x14ac:dyDescent="0.35">
      <c r="A451">
        <v>460</v>
      </c>
      <c r="B451" t="s">
        <v>4</v>
      </c>
      <c r="C451" t="s">
        <v>364</v>
      </c>
      <c r="D451" t="s">
        <v>458</v>
      </c>
      <c r="E451">
        <v>734.60760000000005</v>
      </c>
      <c r="F451">
        <v>0.31799509999999998</v>
      </c>
      <c r="G451">
        <v>17.718579999999999</v>
      </c>
      <c r="H451">
        <v>0</v>
      </c>
      <c r="I451">
        <v>0</v>
      </c>
      <c r="J451">
        <v>0.3178764</v>
      </c>
      <c r="K451">
        <v>19.17314</v>
      </c>
      <c r="L451">
        <v>0</v>
      </c>
      <c r="M451">
        <v>0</v>
      </c>
      <c r="N451">
        <v>0.31775520000000002</v>
      </c>
      <c r="O451">
        <v>20.197959999999998</v>
      </c>
      <c r="P451">
        <v>0</v>
      </c>
      <c r="Q451">
        <v>0</v>
      </c>
      <c r="R451">
        <v>0.31764209999999998</v>
      </c>
      <c r="S451">
        <v>20.97223</v>
      </c>
      <c r="T451">
        <v>0</v>
      </c>
      <c r="U451">
        <v>0</v>
      </c>
      <c r="V451">
        <v>0.31753680000000001</v>
      </c>
      <c r="W451">
        <v>21.543199999999999</v>
      </c>
      <c r="X451">
        <v>0</v>
      </c>
      <c r="Y451">
        <v>0</v>
      </c>
      <c r="Z451">
        <v>0.3174264</v>
      </c>
      <c r="AA451">
        <v>21.140139999999999</v>
      </c>
      <c r="AB451">
        <v>0</v>
      </c>
      <c r="AC451">
        <v>0</v>
      </c>
      <c r="AD451">
        <v>0.31734960000000001</v>
      </c>
      <c r="AE451">
        <v>19.967770000000002</v>
      </c>
      <c r="AF451">
        <v>0</v>
      </c>
      <c r="AG451">
        <v>0</v>
      </c>
      <c r="AH451">
        <v>0.31722270000000002</v>
      </c>
      <c r="AI451">
        <v>19.162929999999999</v>
      </c>
      <c r="AJ451">
        <v>0</v>
      </c>
      <c r="AK451">
        <v>0</v>
      </c>
      <c r="AL451">
        <v>0.31713570000000002</v>
      </c>
      <c r="AM451">
        <v>18.798490000000001</v>
      </c>
      <c r="AN451">
        <v>0</v>
      </c>
      <c r="AO451">
        <v>0</v>
      </c>
      <c r="AP451">
        <v>0.31701299999999999</v>
      </c>
      <c r="AQ451">
        <v>20.0778</v>
      </c>
      <c r="AR451">
        <v>0</v>
      </c>
      <c r="AS451">
        <v>0</v>
      </c>
      <c r="AT451">
        <v>0.31694339999999999</v>
      </c>
      <c r="AU451">
        <v>21.610299999999999</v>
      </c>
      <c r="AV451">
        <v>0</v>
      </c>
      <c r="AW451">
        <v>0</v>
      </c>
      <c r="AX451">
        <v>0.31683909999999998</v>
      </c>
      <c r="AY451">
        <v>22.619879999999998</v>
      </c>
      <c r="AZ451">
        <v>0</v>
      </c>
      <c r="BA451">
        <v>0</v>
      </c>
      <c r="BB451">
        <v>0.31674469999999999</v>
      </c>
      <c r="BC451">
        <v>23.25243</v>
      </c>
      <c r="BD451">
        <v>0</v>
      </c>
      <c r="BE451">
        <v>0</v>
      </c>
      <c r="BF451">
        <v>0.3166311</v>
      </c>
      <c r="BG451">
        <v>22.525729999999999</v>
      </c>
      <c r="BH451">
        <v>0</v>
      </c>
      <c r="BI451">
        <v>0</v>
      </c>
      <c r="BJ451">
        <v>0.31654330000000003</v>
      </c>
      <c r="BK451">
        <v>21.30772</v>
      </c>
      <c r="BL451">
        <v>0</v>
      </c>
      <c r="BM451">
        <v>0</v>
      </c>
      <c r="BN451">
        <v>0.31641330000000001</v>
      </c>
      <c r="BO451">
        <v>20.522079999999999</v>
      </c>
      <c r="BP451">
        <v>0</v>
      </c>
      <c r="BQ451">
        <v>0</v>
      </c>
      <c r="BR451">
        <v>0.31630970000000003</v>
      </c>
      <c r="BS451">
        <v>20.22025</v>
      </c>
      <c r="BT451">
        <v>0</v>
      </c>
      <c r="BU451">
        <v>0</v>
      </c>
      <c r="BV451">
        <v>0.31619750000000002</v>
      </c>
      <c r="BW451">
        <v>21.066500000000001</v>
      </c>
      <c r="BX451">
        <v>0</v>
      </c>
      <c r="BY451">
        <v>0</v>
      </c>
      <c r="BZ451">
        <v>0.31612459999999998</v>
      </c>
      <c r="CA451">
        <v>21.462510000000002</v>
      </c>
      <c r="CB451">
        <v>0</v>
      </c>
      <c r="CC451">
        <v>0</v>
      </c>
      <c r="CD451">
        <v>0.31602950000000002</v>
      </c>
      <c r="CE451">
        <v>21.96894</v>
      </c>
      <c r="CF451">
        <v>0</v>
      </c>
      <c r="CG451">
        <v>0</v>
      </c>
      <c r="CH451">
        <v>0.31593729999999998</v>
      </c>
      <c r="CI451">
        <v>21.550080000000001</v>
      </c>
      <c r="CJ451">
        <v>0</v>
      </c>
      <c r="CK451">
        <v>0</v>
      </c>
      <c r="CL451">
        <v>0.31585679999999999</v>
      </c>
      <c r="CM451">
        <v>20.730219999999999</v>
      </c>
      <c r="CN451">
        <v>0</v>
      </c>
      <c r="CO451">
        <v>0</v>
      </c>
      <c r="CP451">
        <v>0.3157604</v>
      </c>
      <c r="CQ451">
        <v>19.98978</v>
      </c>
      <c r="CR451">
        <v>0</v>
      </c>
      <c r="CS451">
        <v>3.561484E-36</v>
      </c>
      <c r="CT451">
        <v>0.31561280000000003</v>
      </c>
      <c r="CU451">
        <v>19.413489999999999</v>
      </c>
      <c r="CV451">
        <v>7.5398079999999997E-33</v>
      </c>
      <c r="CW451">
        <v>5.1192759999999997E-30</v>
      </c>
      <c r="CX451">
        <v>0.31532700000000002</v>
      </c>
      <c r="CY451">
        <v>19.11176</v>
      </c>
      <c r="CZ451" s="1">
        <v>2.8100149999999998E-26</v>
      </c>
      <c r="DA451" s="1">
        <v>1.9077980000000001E-23</v>
      </c>
      <c r="DB451">
        <v>0.31505539999999999</v>
      </c>
      <c r="DC451">
        <v>20.139810000000001</v>
      </c>
      <c r="DD451" s="1">
        <v>3.8264789999999999E-21</v>
      </c>
      <c r="DE451" s="1">
        <v>2.4219870000000001E-18</v>
      </c>
      <c r="DF451">
        <v>0.31475710000000001</v>
      </c>
      <c r="DG451">
        <v>20.310780000000001</v>
      </c>
      <c r="DH451" s="1">
        <v>3.3673599999999999E-17</v>
      </c>
      <c r="DI451" s="1">
        <v>1.9312909999999999E-14</v>
      </c>
      <c r="DJ451">
        <v>0.31448330000000002</v>
      </c>
      <c r="DK451">
        <v>20.708639999999999</v>
      </c>
      <c r="DL451" s="1">
        <v>5.0654680000000001E-14</v>
      </c>
      <c r="DM451" s="1">
        <v>2.8228739999999999E-11</v>
      </c>
      <c r="DN451">
        <v>0.31421070000000001</v>
      </c>
      <c r="DO451">
        <v>20.916599999999999</v>
      </c>
      <c r="DP451" s="1">
        <v>2.220691E-11</v>
      </c>
      <c r="DQ451" s="1">
        <v>1.2310820000000001E-8</v>
      </c>
      <c r="DR451">
        <v>0.31396370000000001</v>
      </c>
      <c r="DS451">
        <v>20.39714</v>
      </c>
      <c r="DT451" s="1">
        <v>3.8002009999999997E-9</v>
      </c>
      <c r="DU451" s="1">
        <v>2.119133E-6</v>
      </c>
      <c r="DV451">
        <v>0.3137452</v>
      </c>
      <c r="DW451">
        <v>19.452529999999999</v>
      </c>
      <c r="DX451" s="1">
        <v>2.9939399999999999E-7</v>
      </c>
      <c r="DY451" s="1">
        <v>1.6846069999999999E-4</v>
      </c>
      <c r="DZ451">
        <v>0.31353120000000001</v>
      </c>
      <c r="EA451">
        <v>18.764890000000001</v>
      </c>
      <c r="EB451" s="1">
        <v>1.226192E-5</v>
      </c>
      <c r="EC451" s="1">
        <v>6.9856320000000003E-3</v>
      </c>
      <c r="ED451">
        <v>0.31331150000000002</v>
      </c>
      <c r="EE451">
        <v>18.783090000000001</v>
      </c>
      <c r="EF451" s="1">
        <v>2.8598380000000002E-4</v>
      </c>
      <c r="EG451" s="1">
        <v>0.16519410000000001</v>
      </c>
      <c r="EH451">
        <v>0.31311800000000001</v>
      </c>
      <c r="EI451">
        <v>20.509740000000001</v>
      </c>
      <c r="EJ451" s="1">
        <v>4.078992E-3</v>
      </c>
      <c r="EK451" s="1">
        <v>2.391451</v>
      </c>
      <c r="EL451">
        <v>0.31288959999999999</v>
      </c>
      <c r="EM451">
        <v>21.52834</v>
      </c>
      <c r="EN451" s="1">
        <v>3.7768000000000003E-2</v>
      </c>
      <c r="EO451" s="1">
        <v>22.48367</v>
      </c>
      <c r="EP451">
        <v>0.31269760000000002</v>
      </c>
      <c r="EQ451">
        <v>22.371729999999999</v>
      </c>
      <c r="ER451" s="1">
        <v>0.2388074</v>
      </c>
      <c r="ES451">
        <v>144.2817</v>
      </c>
      <c r="ET451">
        <v>0.31246289999999999</v>
      </c>
      <c r="EU451">
        <v>23.170190000000002</v>
      </c>
      <c r="EV451" s="1">
        <v>1.0752930000000001</v>
      </c>
      <c r="EW451">
        <v>659.62660000000005</v>
      </c>
      <c r="EX451">
        <v>0.3122373</v>
      </c>
      <c r="EY451">
        <v>22.54598</v>
      </c>
      <c r="EZ451" s="1">
        <v>3.583421</v>
      </c>
      <c r="FA451">
        <v>2230.6550000000002</v>
      </c>
      <c r="FB451">
        <v>0.31198409999999999</v>
      </c>
      <c r="FC451">
        <v>21.142610000000001</v>
      </c>
      <c r="FD451">
        <v>9.1329440000000002</v>
      </c>
      <c r="FE451">
        <v>5768.4470000000001</v>
      </c>
      <c r="FF451">
        <v>0.31172559999999999</v>
      </c>
      <c r="FG451">
        <v>20.41639</v>
      </c>
      <c r="FH451">
        <v>18.341449999999998</v>
      </c>
      <c r="FI451">
        <v>11745.15</v>
      </c>
      <c r="FJ451">
        <v>0.31150699999999998</v>
      </c>
      <c r="FK451">
        <v>20.24259</v>
      </c>
      <c r="FL451">
        <v>29.769269999999999</v>
      </c>
      <c r="FM451">
        <v>19319.68</v>
      </c>
      <c r="FN451">
        <v>0.31127389999999999</v>
      </c>
      <c r="FO451">
        <v>21.771550000000001</v>
      </c>
      <c r="FP451">
        <v>40.006019999999999</v>
      </c>
      <c r="FQ451">
        <v>26294.71</v>
      </c>
      <c r="FR451">
        <v>0.31106460000000002</v>
      </c>
      <c r="FS451">
        <v>23.14188</v>
      </c>
      <c r="FT451">
        <v>45.405250000000002</v>
      </c>
      <c r="FU451">
        <v>30205.84</v>
      </c>
      <c r="FV451">
        <v>0.31092989999999998</v>
      </c>
      <c r="FW451">
        <v>23.90427</v>
      </c>
      <c r="FX451">
        <v>44.455419999999997</v>
      </c>
      <c r="FY451">
        <v>29896.54</v>
      </c>
      <c r="FZ451">
        <v>0.31073210000000001</v>
      </c>
      <c r="GA451">
        <v>24.343979999999998</v>
      </c>
      <c r="GB451">
        <v>38.21555</v>
      </c>
      <c r="GC451">
        <v>25963.41</v>
      </c>
      <c r="GD451">
        <v>0.31049120000000002</v>
      </c>
      <c r="GE451">
        <v>23.339639999999999</v>
      </c>
      <c r="GF451">
        <v>29.322430000000001</v>
      </c>
      <c r="GG451">
        <v>20113.060000000001</v>
      </c>
      <c r="GH451">
        <v>0.31030940000000001</v>
      </c>
      <c r="GI451">
        <v>22.04561</v>
      </c>
      <c r="GJ451">
        <v>20.406009999999998</v>
      </c>
      <c r="GK451">
        <v>14113.83</v>
      </c>
      <c r="GL451">
        <v>0.31016300000000002</v>
      </c>
      <c r="GM451">
        <v>21.21144</v>
      </c>
      <c r="GN451">
        <v>13.05817</v>
      </c>
      <c r="GO451">
        <v>9096.7420000000002</v>
      </c>
      <c r="GP451">
        <v>0.30996099999999999</v>
      </c>
      <c r="GQ451">
        <v>20.864799999999999</v>
      </c>
      <c r="GR451">
        <v>7.7861250000000002</v>
      </c>
      <c r="GS451">
        <v>5456.6289999999999</v>
      </c>
      <c r="GT451">
        <v>0.30976939999999997</v>
      </c>
      <c r="GU451">
        <v>21.017099999999999</v>
      </c>
      <c r="GV451">
        <v>4.3791070000000003</v>
      </c>
      <c r="GW451">
        <v>3083.855</v>
      </c>
      <c r="GX451">
        <v>0.30965419999999999</v>
      </c>
      <c r="GY451">
        <v>22.147110000000001</v>
      </c>
      <c r="GZ451">
        <v>2.3516509999999999</v>
      </c>
      <c r="HA451">
        <v>1662.058</v>
      </c>
      <c r="HB451">
        <v>0.30953730000000002</v>
      </c>
      <c r="HC451">
        <v>22.448879999999999</v>
      </c>
      <c r="HD451">
        <v>1.2212620000000001</v>
      </c>
      <c r="HE451">
        <v>864.80870000000004</v>
      </c>
      <c r="HF451">
        <v>0.30939139999999998</v>
      </c>
      <c r="HG451">
        <v>22.335819999999998</v>
      </c>
      <c r="HH451">
        <v>0.62207449999999997</v>
      </c>
      <c r="HI451">
        <v>440.58569999999997</v>
      </c>
      <c r="HJ451">
        <v>0.30918099999999998</v>
      </c>
      <c r="HK451">
        <v>21.372509999999998</v>
      </c>
      <c r="HL451">
        <v>0.31768489999999999</v>
      </c>
      <c r="HM451">
        <v>224.3451</v>
      </c>
      <c r="HN451">
        <v>0.30899860000000001</v>
      </c>
      <c r="HO451">
        <v>20.465599999999998</v>
      </c>
      <c r="HP451">
        <v>0.16794690000000001</v>
      </c>
      <c r="HQ451">
        <v>117.7165</v>
      </c>
      <c r="HR451">
        <v>0.30880229999999997</v>
      </c>
      <c r="HS451">
        <v>19.581109999999999</v>
      </c>
      <c r="HT451">
        <v>9.5878340000000006E-2</v>
      </c>
      <c r="HU451">
        <v>66.347949999999997</v>
      </c>
      <c r="HV451">
        <v>0.30859809999999999</v>
      </c>
      <c r="HW451">
        <v>18.840720000000001</v>
      </c>
      <c r="HX451">
        <v>6.155944E-2</v>
      </c>
      <c r="HY451">
        <v>41.875459999999997</v>
      </c>
      <c r="HZ451">
        <v>0.30838929999999998</v>
      </c>
      <c r="IA451">
        <v>18.787479999999999</v>
      </c>
      <c r="IB451">
        <v>4.5161720000000002E-2</v>
      </c>
      <c r="IC451">
        <v>30.185169999999999</v>
      </c>
      <c r="ID451">
        <v>0.3081681</v>
      </c>
      <c r="IE451">
        <v>19.618169999999999</v>
      </c>
      <c r="IF451">
        <v>3.7262139999999999E-2</v>
      </c>
      <c r="IG451">
        <v>24.544460000000001</v>
      </c>
      <c r="IH451">
        <v>0.3079865</v>
      </c>
      <c r="II451">
        <v>20.129249999999999</v>
      </c>
      <c r="IJ451" s="1">
        <v>3.3473990000000002E-2</v>
      </c>
      <c r="IK451">
        <v>21.812950000000001</v>
      </c>
      <c r="IL451">
        <v>0.30795359999999999</v>
      </c>
      <c r="IM451">
        <v>20.553529999999999</v>
      </c>
      <c r="IN451" s="1">
        <v>3.17355E-2</v>
      </c>
      <c r="IO451">
        <v>20.524640000000002</v>
      </c>
      <c r="IP451">
        <v>0.307923</v>
      </c>
      <c r="IQ451">
        <v>19.611540000000002</v>
      </c>
      <c r="IR451" s="1">
        <v>3.094881E-2</v>
      </c>
      <c r="IS451">
        <v>19.919339999999998</v>
      </c>
      <c r="IT451">
        <v>0.30786520000000001</v>
      </c>
      <c r="IU451">
        <v>18.563359999999999</v>
      </c>
      <c r="IV451" s="1">
        <v>3.0548240000000001E-2</v>
      </c>
      <c r="IW451">
        <v>19.600750000000001</v>
      </c>
      <c r="IX451">
        <v>0.30794640000000001</v>
      </c>
      <c r="IY451">
        <v>17.854749999999999</v>
      </c>
      <c r="IZ451" s="1">
        <v>3.0116810000000001E-2</v>
      </c>
      <c r="JA451">
        <v>19.28471</v>
      </c>
      <c r="JB451">
        <v>0.30799260000000001</v>
      </c>
      <c r="JC451">
        <v>17.35191</v>
      </c>
      <c r="JD451" s="1">
        <v>2.9416500000000002E-2</v>
      </c>
      <c r="JE451">
        <v>18.817049999999998</v>
      </c>
      <c r="JF451">
        <v>0.30819780000000002</v>
      </c>
      <c r="JG451">
        <v>18.283290000000001</v>
      </c>
      <c r="JH451" s="1">
        <v>2.8390060000000002E-2</v>
      </c>
      <c r="JI451">
        <v>18.146540000000002</v>
      </c>
      <c r="JJ451">
        <v>0.30856670000000003</v>
      </c>
      <c r="JK451">
        <v>18.941960000000002</v>
      </c>
      <c r="JL451" s="1">
        <v>2.703123E-2</v>
      </c>
      <c r="JM451">
        <v>17.26052</v>
      </c>
      <c r="JN451">
        <v>0.30909120000000001</v>
      </c>
      <c r="JO451">
        <v>19.16536</v>
      </c>
      <c r="JP451" s="1">
        <v>2.5428429999999998E-2</v>
      </c>
      <c r="JQ451">
        <v>16.215820000000001</v>
      </c>
      <c r="JR451">
        <v>0.30976239999999999</v>
      </c>
      <c r="JS451">
        <v>19.702480000000001</v>
      </c>
      <c r="JT451" s="1">
        <v>2.37022E-2</v>
      </c>
      <c r="JU451">
        <v>15.08634</v>
      </c>
      <c r="JV451">
        <v>0.31054789999999999</v>
      </c>
      <c r="JW451">
        <v>19.21293</v>
      </c>
      <c r="JX451" s="1">
        <v>2.194277E-2</v>
      </c>
      <c r="JY451">
        <v>13.935589999999999</v>
      </c>
      <c r="JZ451">
        <v>0.31133870000000002</v>
      </c>
      <c r="KA451">
        <v>17.864560000000001</v>
      </c>
      <c r="KB451" s="1">
        <v>2.015815E-2</v>
      </c>
      <c r="KC451">
        <v>12.777100000000001</v>
      </c>
      <c r="KD451">
        <v>0.3129209</v>
      </c>
      <c r="KE451">
        <v>17.031829999999999</v>
      </c>
      <c r="KF451" s="1">
        <v>1.8407300000000001E-2</v>
      </c>
      <c r="KG451">
        <v>11.638730000000001</v>
      </c>
      <c r="KH451">
        <v>0.3145444</v>
      </c>
      <c r="KI451">
        <v>16.748570000000001</v>
      </c>
      <c r="KJ451" s="1">
        <v>1.673179E-2</v>
      </c>
      <c r="KK451">
        <v>10.55423</v>
      </c>
      <c r="KL451">
        <v>0.31626369999999998</v>
      </c>
      <c r="KM451">
        <v>18.190619999999999</v>
      </c>
      <c r="KN451" s="1">
        <v>1.520094E-2</v>
      </c>
      <c r="KO451">
        <v>9.5630590000000009</v>
      </c>
      <c r="KP451">
        <v>0.31804840000000001</v>
      </c>
      <c r="KQ451">
        <v>19.517759999999999</v>
      </c>
      <c r="KR451" s="1">
        <v>1.381314E-2</v>
      </c>
      <c r="KS451">
        <v>8.6682190000000006</v>
      </c>
      <c r="KT451">
        <v>0.31997140000000002</v>
      </c>
      <c r="KU451">
        <v>20.540890000000001</v>
      </c>
      <c r="KV451" s="1">
        <v>1.2564580000000001E-2</v>
      </c>
      <c r="KW451">
        <v>7.863327</v>
      </c>
      <c r="KX451">
        <v>0.32217069999999998</v>
      </c>
      <c r="KY451">
        <v>21.002790000000001</v>
      </c>
      <c r="KZ451" s="1">
        <v>1.144769E-2</v>
      </c>
      <c r="LA451">
        <v>7.1414249999999999</v>
      </c>
      <c r="LB451">
        <v>0.32448779999999999</v>
      </c>
      <c r="LC451">
        <v>19.84967</v>
      </c>
      <c r="LD451" s="1">
        <v>1.041078E-2</v>
      </c>
      <c r="LE451">
        <v>6.4731639999999997</v>
      </c>
      <c r="LF451">
        <v>0.32643450000000002</v>
      </c>
      <c r="LG451">
        <v>18.375640000000001</v>
      </c>
      <c r="LH451" s="1">
        <v>9.4563600000000005E-3</v>
      </c>
      <c r="LI451">
        <v>5.8620140000000003</v>
      </c>
      <c r="LJ451">
        <v>0.32822709999999999</v>
      </c>
      <c r="LK451">
        <v>17.606069999999999</v>
      </c>
      <c r="LL451" s="1">
        <v>8.6110820000000008E-3</v>
      </c>
      <c r="LM451" s="1">
        <v>5.3235510000000001</v>
      </c>
      <c r="LN451">
        <v>0.32991700000000002</v>
      </c>
      <c r="LO451">
        <v>17.506250000000001</v>
      </c>
      <c r="LP451" s="1">
        <v>7.8485849999999999E-3</v>
      </c>
      <c r="LQ451" s="1">
        <v>4.8415150000000002</v>
      </c>
      <c r="LR451">
        <v>0.33158149999999997</v>
      </c>
      <c r="LS451">
        <v>19.060849999999999</v>
      </c>
      <c r="LT451" s="1">
        <v>7.1582089999999996E-3</v>
      </c>
      <c r="LU451" s="1">
        <v>4.4063020000000002</v>
      </c>
      <c r="LV451">
        <v>0.33326800000000001</v>
      </c>
      <c r="LW451">
        <v>20.270479999999999</v>
      </c>
      <c r="LX451" s="1">
        <v>6.5381809999999997E-3</v>
      </c>
      <c r="LY451" s="1">
        <v>4.0159209999999996</v>
      </c>
      <c r="LZ451">
        <v>0.33493149999999999</v>
      </c>
      <c r="MA451">
        <v>21.064699999999998</v>
      </c>
      <c r="MB451" s="1">
        <v>5.9777479999999997E-3</v>
      </c>
      <c r="MC451" s="1">
        <v>3.6644290000000002</v>
      </c>
      <c r="MD451">
        <v>0.33668009999999998</v>
      </c>
      <c r="ME451">
        <v>21.18544</v>
      </c>
      <c r="MF451" s="1">
        <v>5.4662640000000002E-3</v>
      </c>
      <c r="MG451" s="1">
        <v>3.3439320000000001</v>
      </c>
      <c r="MH451">
        <v>0.33859149999999999</v>
      </c>
      <c r="MI451">
        <v>20.128599999999999</v>
      </c>
      <c r="MJ451" s="1">
        <v>4.9851899999999996E-3</v>
      </c>
      <c r="MK451" s="1">
        <v>3.0436190000000001</v>
      </c>
      <c r="ML451">
        <v>0.34074409999999999</v>
      </c>
      <c r="MM451">
        <v>18.821490000000001</v>
      </c>
      <c r="MN451" s="1">
        <v>4.5199610000000003E-3</v>
      </c>
      <c r="MO451" s="1">
        <v>2.7537769999999999</v>
      </c>
      <c r="MP451">
        <v>0.34312209999999999</v>
      </c>
      <c r="MQ451">
        <v>18.20842</v>
      </c>
      <c r="MR451" s="1">
        <v>4.0642559999999996E-3</v>
      </c>
      <c r="MS451" s="1">
        <v>2.470542</v>
      </c>
      <c r="MT451">
        <v>0.34503279999999997</v>
      </c>
      <c r="MU451">
        <v>18.286380000000001</v>
      </c>
      <c r="MV451" s="1">
        <v>3.6209409999999999E-3</v>
      </c>
      <c r="MW451" s="1">
        <v>2.1973989999999999</v>
      </c>
      <c r="MX451">
        <v>0.34622150000000002</v>
      </c>
      <c r="MY451">
        <v>19.521070000000002</v>
      </c>
      <c r="MZ451" s="1">
        <v>3.188906E-3</v>
      </c>
      <c r="NA451" s="1">
        <v>1.934828</v>
      </c>
      <c r="NB451">
        <v>0.347437</v>
      </c>
      <c r="NC451">
        <v>19.50271</v>
      </c>
      <c r="ND451" s="1">
        <v>2.7714599999999999E-3</v>
      </c>
      <c r="NE451" s="1">
        <v>1.681144</v>
      </c>
      <c r="NF451">
        <v>0.34904069999999998</v>
      </c>
      <c r="NG451">
        <v>20.44003</v>
      </c>
      <c r="NH451" s="1">
        <v>2.3761139999999999E-3</v>
      </c>
      <c r="NI451" s="1">
        <v>1.4395309999999999</v>
      </c>
      <c r="NJ451">
        <v>0.35091879999999998</v>
      </c>
      <c r="NK451">
        <v>20.62266</v>
      </c>
      <c r="NL451" s="1">
        <v>2.0125410000000001E-3</v>
      </c>
      <c r="NM451" s="1">
        <v>1.216809</v>
      </c>
      <c r="NN451">
        <v>0.35288259999999999</v>
      </c>
      <c r="NO451">
        <v>19.873830000000002</v>
      </c>
      <c r="NP451" s="1">
        <v>1.6902880000000001E-3</v>
      </c>
      <c r="NQ451">
        <v>1.0193829999999999</v>
      </c>
      <c r="NR451">
        <v>0.3550218</v>
      </c>
      <c r="NS451">
        <v>19.03342</v>
      </c>
      <c r="NT451" s="1">
        <v>1.4158420000000001E-3</v>
      </c>
      <c r="NU451" s="1">
        <v>0.85078229999999999</v>
      </c>
      <c r="NV451">
        <v>0.3572747</v>
      </c>
      <c r="NW451">
        <v>18.554500000000001</v>
      </c>
      <c r="NX451" s="1">
        <v>1.1896960000000001E-3</v>
      </c>
      <c r="NY451" s="1">
        <v>0.71168679999999995</v>
      </c>
      <c r="NZ451">
        <v>0.3593867</v>
      </c>
      <c r="OA451">
        <v>18.879840000000002</v>
      </c>
      <c r="OB451" s="1">
        <v>1.009011E-3</v>
      </c>
      <c r="OC451" s="1">
        <v>0.60057780000000005</v>
      </c>
      <c r="OD451">
        <v>0.36146060000000002</v>
      </c>
      <c r="OE451">
        <v>20.70675</v>
      </c>
      <c r="OF451" s="1">
        <v>8.7024460000000004E-4</v>
      </c>
      <c r="OG451" s="1">
        <v>0.51506949999999996</v>
      </c>
      <c r="OH451">
        <v>0.36340899999999998</v>
      </c>
      <c r="OI451">
        <v>22.23048</v>
      </c>
      <c r="OJ451" s="1">
        <v>7.6473470000000001E-4</v>
      </c>
      <c r="OK451" s="1">
        <v>0.4501637</v>
      </c>
    </row>
    <row r="452" spans="1:401" x14ac:dyDescent="0.35">
      <c r="A452">
        <v>461</v>
      </c>
      <c r="B452" t="s">
        <v>4</v>
      </c>
      <c r="C452" t="s">
        <v>364</v>
      </c>
      <c r="D452" t="s">
        <v>459</v>
      </c>
      <c r="E452">
        <v>824.09389999999996</v>
      </c>
      <c r="F452">
        <v>0.368504</v>
      </c>
      <c r="G452">
        <v>17.695129999999999</v>
      </c>
      <c r="H452">
        <v>0</v>
      </c>
      <c r="I452">
        <v>0</v>
      </c>
      <c r="J452">
        <v>0.36777399999999999</v>
      </c>
      <c r="K452">
        <v>19.166399999999999</v>
      </c>
      <c r="L452">
        <v>0</v>
      </c>
      <c r="M452">
        <v>0</v>
      </c>
      <c r="N452">
        <v>0.36705290000000002</v>
      </c>
      <c r="O452">
        <v>20.269559999999998</v>
      </c>
      <c r="P452">
        <v>0</v>
      </c>
      <c r="Q452">
        <v>0</v>
      </c>
      <c r="R452">
        <v>0.3663206</v>
      </c>
      <c r="S452">
        <v>21.066040000000001</v>
      </c>
      <c r="T452">
        <v>0</v>
      </c>
      <c r="U452">
        <v>0</v>
      </c>
      <c r="V452">
        <v>0.36562840000000002</v>
      </c>
      <c r="W452">
        <v>21.671209999999999</v>
      </c>
      <c r="X452">
        <v>0</v>
      </c>
      <c r="Y452">
        <v>0</v>
      </c>
      <c r="Z452">
        <v>0.36492590000000003</v>
      </c>
      <c r="AA452">
        <v>21.305959999999999</v>
      </c>
      <c r="AB452">
        <v>0</v>
      </c>
      <c r="AC452">
        <v>0</v>
      </c>
      <c r="AD452">
        <v>0.36425590000000002</v>
      </c>
      <c r="AE452">
        <v>20.069469999999999</v>
      </c>
      <c r="AF452">
        <v>0</v>
      </c>
      <c r="AG452">
        <v>0</v>
      </c>
      <c r="AH452">
        <v>0.36357879999999998</v>
      </c>
      <c r="AI452">
        <v>19.192299999999999</v>
      </c>
      <c r="AJ452">
        <v>0</v>
      </c>
      <c r="AK452">
        <v>0</v>
      </c>
      <c r="AL452">
        <v>0.36294599999999999</v>
      </c>
      <c r="AM452">
        <v>18.776509999999998</v>
      </c>
      <c r="AN452">
        <v>0</v>
      </c>
      <c r="AO452">
        <v>0</v>
      </c>
      <c r="AP452">
        <v>0.3623149</v>
      </c>
      <c r="AQ452">
        <v>20.03698</v>
      </c>
      <c r="AR452">
        <v>0</v>
      </c>
      <c r="AS452">
        <v>0</v>
      </c>
      <c r="AT452">
        <v>0.3616955</v>
      </c>
      <c r="AU452">
        <v>21.64733</v>
      </c>
      <c r="AV452">
        <v>0</v>
      </c>
      <c r="AW452">
        <v>0</v>
      </c>
      <c r="AX452">
        <v>0.36110039999999999</v>
      </c>
      <c r="AY452">
        <v>22.72559</v>
      </c>
      <c r="AZ452">
        <v>0</v>
      </c>
      <c r="BA452">
        <v>0</v>
      </c>
      <c r="BB452">
        <v>0.360456</v>
      </c>
      <c r="BC452">
        <v>23.39808</v>
      </c>
      <c r="BD452">
        <v>0</v>
      </c>
      <c r="BE452">
        <v>0</v>
      </c>
      <c r="BF452">
        <v>0.35984729999999998</v>
      </c>
      <c r="BG452">
        <v>22.71931</v>
      </c>
      <c r="BH452">
        <v>0</v>
      </c>
      <c r="BI452">
        <v>0</v>
      </c>
      <c r="BJ452">
        <v>0.3592381</v>
      </c>
      <c r="BK452">
        <v>21.42136</v>
      </c>
      <c r="BL452">
        <v>0</v>
      </c>
      <c r="BM452">
        <v>0</v>
      </c>
      <c r="BN452">
        <v>0.3586355</v>
      </c>
      <c r="BO452">
        <v>20.572289999999999</v>
      </c>
      <c r="BP452">
        <v>0</v>
      </c>
      <c r="BQ452">
        <v>0</v>
      </c>
      <c r="BR452">
        <v>0.35799819999999999</v>
      </c>
      <c r="BS452">
        <v>20.213629999999998</v>
      </c>
      <c r="BT452">
        <v>0</v>
      </c>
      <c r="BU452">
        <v>0</v>
      </c>
      <c r="BV452">
        <v>0.3573982</v>
      </c>
      <c r="BW452">
        <v>21.025120000000001</v>
      </c>
      <c r="BX452">
        <v>0</v>
      </c>
      <c r="BY452">
        <v>0</v>
      </c>
      <c r="BZ452">
        <v>0.35682330000000001</v>
      </c>
      <c r="CA452">
        <v>21.495149999999999</v>
      </c>
      <c r="CB452">
        <v>0</v>
      </c>
      <c r="CC452">
        <v>0</v>
      </c>
      <c r="CD452">
        <v>0.35622609999999999</v>
      </c>
      <c r="CE452">
        <v>22.013339999999999</v>
      </c>
      <c r="CF452">
        <v>0</v>
      </c>
      <c r="CG452">
        <v>0</v>
      </c>
      <c r="CH452">
        <v>0.35563400000000001</v>
      </c>
      <c r="CI452">
        <v>21.651070000000001</v>
      </c>
      <c r="CJ452">
        <v>0</v>
      </c>
      <c r="CK452">
        <v>0</v>
      </c>
      <c r="CL452">
        <v>0.35506729999999997</v>
      </c>
      <c r="CM452">
        <v>20.812719999999999</v>
      </c>
      <c r="CN452">
        <v>0</v>
      </c>
      <c r="CO452">
        <v>0</v>
      </c>
      <c r="CP452">
        <v>0.3544737</v>
      </c>
      <c r="CQ452">
        <v>20.04805</v>
      </c>
      <c r="CR452">
        <v>0</v>
      </c>
      <c r="CS452">
        <v>9.166E-37</v>
      </c>
      <c r="CT452">
        <v>0.35388989999999998</v>
      </c>
      <c r="CU452">
        <v>19.445419999999999</v>
      </c>
      <c r="CV452">
        <v>1.9228969999999998E-33</v>
      </c>
      <c r="CW452">
        <v>1.384737E-30</v>
      </c>
      <c r="CX452">
        <v>0.35335549999999999</v>
      </c>
      <c r="CY452">
        <v>19.103619999999999</v>
      </c>
      <c r="CZ452" s="1">
        <v>7.902223E-27</v>
      </c>
      <c r="DA452" s="1">
        <v>5.4063310000000003E-24</v>
      </c>
      <c r="DB452">
        <v>0.3528115</v>
      </c>
      <c r="DC452">
        <v>20.09712</v>
      </c>
      <c r="DD452" s="1">
        <v>1.560316E-21</v>
      </c>
      <c r="DE452" s="1">
        <v>8.8317169999999996E-19</v>
      </c>
      <c r="DF452">
        <v>0.35227049999999999</v>
      </c>
      <c r="DG452">
        <v>20.367450000000002</v>
      </c>
      <c r="DH452" s="1">
        <v>1.538775E-17</v>
      </c>
      <c r="DI452" s="1">
        <v>8.316466E-15</v>
      </c>
      <c r="DJ452">
        <v>0.35173100000000002</v>
      </c>
      <c r="DK452">
        <v>20.733630000000002</v>
      </c>
      <c r="DL452" s="1">
        <v>2.5325069999999999E-14</v>
      </c>
      <c r="DM452" s="1">
        <v>1.3674949999999999E-11</v>
      </c>
      <c r="DN452">
        <v>0.3512248</v>
      </c>
      <c r="DO452">
        <v>21.00469</v>
      </c>
      <c r="DP452" s="1">
        <v>1.195122E-11</v>
      </c>
      <c r="DQ452" s="1">
        <v>6.5363210000000003E-9</v>
      </c>
      <c r="DR452">
        <v>0.35072900000000001</v>
      </c>
      <c r="DS452">
        <v>20.51906</v>
      </c>
      <c r="DT452" s="1">
        <v>2.1825089999999998E-9</v>
      </c>
      <c r="DU452" s="1">
        <v>1.216918E-6</v>
      </c>
      <c r="DV452">
        <v>0.35027269999999999</v>
      </c>
      <c r="DW452">
        <v>19.524629999999998</v>
      </c>
      <c r="DX452" s="1">
        <v>1.82357E-7</v>
      </c>
      <c r="DY452" s="1">
        <v>1.036922E-4</v>
      </c>
      <c r="DZ452">
        <v>0.34981970000000001</v>
      </c>
      <c r="EA452">
        <v>18.783619999999999</v>
      </c>
      <c r="EB452" s="1">
        <v>7.8830030000000005E-6</v>
      </c>
      <c r="EC452" s="1">
        <v>4.5783380000000004E-3</v>
      </c>
      <c r="ED452">
        <v>0.34939550000000003</v>
      </c>
      <c r="EE452">
        <v>18.740349999999999</v>
      </c>
      <c r="EF452" s="1">
        <v>1.9336160000000001E-4</v>
      </c>
      <c r="EG452" s="1">
        <v>0.114707</v>
      </c>
      <c r="EH452">
        <v>0.34898319999999999</v>
      </c>
      <c r="EI452">
        <v>20.495830000000002</v>
      </c>
      <c r="EJ452" s="1">
        <v>2.8914700000000002E-3</v>
      </c>
      <c r="EK452" s="1">
        <v>1.7521139999999999</v>
      </c>
      <c r="EL452">
        <v>0.34857399999999999</v>
      </c>
      <c r="EM452">
        <v>21.63449</v>
      </c>
      <c r="EN452" s="1">
        <v>2.7994539999999998E-2</v>
      </c>
      <c r="EO452" s="1">
        <v>17.319769999999998</v>
      </c>
      <c r="EP452">
        <v>0.34817340000000002</v>
      </c>
      <c r="EQ452">
        <v>22.46576</v>
      </c>
      <c r="ER452" s="1">
        <v>0.18465490000000001</v>
      </c>
      <c r="ES452">
        <v>116.5129</v>
      </c>
      <c r="ET452">
        <v>0.34776319999999999</v>
      </c>
      <c r="EU452">
        <v>23.313549999999999</v>
      </c>
      <c r="EV452" s="1">
        <v>0.86547379999999996</v>
      </c>
      <c r="EW452">
        <v>556.85</v>
      </c>
      <c r="EX452">
        <v>0.34730879999999997</v>
      </c>
      <c r="EY452">
        <v>22.755980000000001</v>
      </c>
      <c r="EZ452" s="1">
        <v>2.9958179999999999</v>
      </c>
      <c r="FA452">
        <v>1963.5940000000001</v>
      </c>
      <c r="FB452">
        <v>0.3468697</v>
      </c>
      <c r="FC452">
        <v>21.250820000000001</v>
      </c>
      <c r="FD452">
        <v>7.9154390000000001</v>
      </c>
      <c r="FE452">
        <v>5282.0950000000003</v>
      </c>
      <c r="FF452">
        <v>0.34640789999999999</v>
      </c>
      <c r="FG452">
        <v>20.443850000000001</v>
      </c>
      <c r="FH452">
        <v>16.44914</v>
      </c>
      <c r="FI452">
        <v>11162.6</v>
      </c>
      <c r="FJ452">
        <v>0.34597640000000002</v>
      </c>
      <c r="FK452">
        <v>20.19773</v>
      </c>
      <c r="FL452">
        <v>27.578279999999999</v>
      </c>
      <c r="FM452">
        <v>19019.650000000001</v>
      </c>
      <c r="FN452">
        <v>0.3455164</v>
      </c>
      <c r="FO452">
        <v>21.743549999999999</v>
      </c>
      <c r="FP452">
        <v>38.211320000000001</v>
      </c>
      <c r="FQ452">
        <v>26753.83</v>
      </c>
      <c r="FR452">
        <v>0.34510079999999999</v>
      </c>
      <c r="FS452">
        <v>23.201450000000001</v>
      </c>
      <c r="FT452">
        <v>44.649070000000002</v>
      </c>
      <c r="FU452">
        <v>31710.53</v>
      </c>
      <c r="FV452">
        <v>0.34475050000000002</v>
      </c>
      <c r="FW452">
        <v>24.01736</v>
      </c>
      <c r="FX452">
        <v>44.906379999999999</v>
      </c>
      <c r="FY452">
        <v>32302.79</v>
      </c>
      <c r="FZ452">
        <v>0.34434670000000001</v>
      </c>
      <c r="GA452">
        <v>24.507059999999999</v>
      </c>
      <c r="GB452">
        <v>39.582900000000002</v>
      </c>
      <c r="GC452">
        <v>28812.78</v>
      </c>
      <c r="GD452">
        <v>0.34393790000000002</v>
      </c>
      <c r="GE452">
        <v>23.556930000000001</v>
      </c>
      <c r="GF452">
        <v>31.080760000000001</v>
      </c>
      <c r="GG452">
        <v>22873.37</v>
      </c>
      <c r="GH452">
        <v>0.34358610000000001</v>
      </c>
      <c r="GI452">
        <v>22.16789</v>
      </c>
      <c r="GJ452">
        <v>22.08802</v>
      </c>
      <c r="GK452">
        <v>16409.27</v>
      </c>
      <c r="GL452">
        <v>0.34323730000000002</v>
      </c>
      <c r="GM452">
        <v>21.265750000000001</v>
      </c>
      <c r="GN452">
        <v>14.40278</v>
      </c>
      <c r="GO452">
        <v>10788.83</v>
      </c>
      <c r="GP452">
        <v>0.3428177</v>
      </c>
      <c r="GQ452">
        <v>20.871449999999999</v>
      </c>
      <c r="GR452">
        <v>8.7319309999999994</v>
      </c>
      <c r="GS452">
        <v>6586.5559999999996</v>
      </c>
      <c r="GT452">
        <v>0.34239720000000001</v>
      </c>
      <c r="GU452">
        <v>20.99222</v>
      </c>
      <c r="GV452">
        <v>4.9821460000000002</v>
      </c>
      <c r="GW452">
        <v>3779.8319999999999</v>
      </c>
      <c r="GX452">
        <v>0.34202470000000001</v>
      </c>
      <c r="GY452">
        <v>22.141200000000001</v>
      </c>
      <c r="GZ452">
        <v>2.7070799999999999</v>
      </c>
      <c r="HA452">
        <v>2063.14</v>
      </c>
      <c r="HB452">
        <v>0.3416438</v>
      </c>
      <c r="HC452">
        <v>22.512239999999998</v>
      </c>
      <c r="HD452">
        <v>1.4185319999999999</v>
      </c>
      <c r="HE452">
        <v>1084.229</v>
      </c>
      <c r="HF452">
        <v>0.34120660000000003</v>
      </c>
      <c r="HG452">
        <v>22.47278</v>
      </c>
      <c r="HH452">
        <v>0.72630220000000001</v>
      </c>
      <c r="HI452">
        <v>555.84460000000001</v>
      </c>
      <c r="HJ452">
        <v>0.34073059999999999</v>
      </c>
      <c r="HK452">
        <v>21.501270000000002</v>
      </c>
      <c r="HL452">
        <v>0.37065429999999999</v>
      </c>
      <c r="HM452">
        <v>283.1979</v>
      </c>
      <c r="HN452">
        <v>0.34024989999999999</v>
      </c>
      <c r="HO452">
        <v>20.56935</v>
      </c>
      <c r="HP452">
        <v>0.19408880000000001</v>
      </c>
      <c r="HQ452">
        <v>147.42259999999999</v>
      </c>
      <c r="HR452">
        <v>0.3397095</v>
      </c>
      <c r="HS452">
        <v>19.640229999999999</v>
      </c>
      <c r="HT452">
        <v>0.1085436</v>
      </c>
      <c r="HU452">
        <v>81.532049999999998</v>
      </c>
      <c r="HV452">
        <v>0.33915590000000001</v>
      </c>
      <c r="HW452">
        <v>18.848310000000001</v>
      </c>
      <c r="HX452">
        <v>6.7672949999999996E-2</v>
      </c>
      <c r="HY452">
        <v>50.016150000000003</v>
      </c>
      <c r="HZ452">
        <v>0.33859919999999999</v>
      </c>
      <c r="IA452">
        <v>18.731590000000001</v>
      </c>
      <c r="IB452">
        <v>4.814235E-2</v>
      </c>
      <c r="IC452">
        <v>34.960209999999996</v>
      </c>
      <c r="ID452">
        <v>0.33799309999999999</v>
      </c>
      <c r="IE452">
        <v>19.57649</v>
      </c>
      <c r="IF452">
        <v>3.8745540000000002E-2</v>
      </c>
      <c r="IG452">
        <v>27.710699999999999</v>
      </c>
      <c r="IH452">
        <v>0.33743190000000001</v>
      </c>
      <c r="II452">
        <v>20.173400000000001</v>
      </c>
      <c r="IJ452" s="1">
        <v>3.4220359999999998E-2</v>
      </c>
      <c r="IK452">
        <v>24.20017</v>
      </c>
      <c r="IL452">
        <v>0.33699109999999999</v>
      </c>
      <c r="IM452">
        <v>20.673089999999998</v>
      </c>
      <c r="IN452">
        <v>3.211021E-2</v>
      </c>
      <c r="IO452">
        <v>22.5364</v>
      </c>
      <c r="IP452">
        <v>0.33659790000000001</v>
      </c>
      <c r="IQ452">
        <v>19.775279999999999</v>
      </c>
      <c r="IR452" s="1">
        <v>3.114898E-2</v>
      </c>
      <c r="IS452">
        <v>21.760629999999999</v>
      </c>
      <c r="IT452">
        <v>0.33625880000000002</v>
      </c>
      <c r="IU452">
        <v>18.6553</v>
      </c>
      <c r="IV452" s="1">
        <v>3.0683479999999999E-2</v>
      </c>
      <c r="IW452">
        <v>21.374970000000001</v>
      </c>
      <c r="IX452">
        <v>0.33600049999999998</v>
      </c>
      <c r="IY452">
        <v>17.91311</v>
      </c>
      <c r="IZ452" s="1">
        <v>3.026278E-2</v>
      </c>
      <c r="JA452">
        <v>21.051020000000001</v>
      </c>
      <c r="JB452">
        <v>0.33578069999999999</v>
      </c>
      <c r="JC452">
        <v>17.376180000000002</v>
      </c>
      <c r="JD452" s="1">
        <v>2.9614109999999999E-2</v>
      </c>
      <c r="JE452">
        <v>20.591740000000001</v>
      </c>
      <c r="JF452">
        <v>0.33569569999999999</v>
      </c>
      <c r="JG452">
        <v>18.270250000000001</v>
      </c>
      <c r="JH452" s="1">
        <v>2.8653809999999998E-2</v>
      </c>
      <c r="JI452">
        <v>19.923690000000001</v>
      </c>
      <c r="JJ452">
        <v>0.33578760000000002</v>
      </c>
      <c r="JK452">
        <v>19.03762</v>
      </c>
      <c r="JL452" s="1">
        <v>2.7358520000000001E-2</v>
      </c>
      <c r="JM452">
        <v>19.018799999999999</v>
      </c>
      <c r="JN452">
        <v>0.3360204</v>
      </c>
      <c r="JO452">
        <v>19.284230000000001</v>
      </c>
      <c r="JP452" s="1">
        <v>2.5796659999999999E-2</v>
      </c>
      <c r="JQ452">
        <v>17.924900000000001</v>
      </c>
      <c r="JR452">
        <v>0.33637650000000002</v>
      </c>
      <c r="JS452">
        <v>19.846810000000001</v>
      </c>
      <c r="JT452" s="1">
        <v>2.408822E-2</v>
      </c>
      <c r="JU452">
        <v>16.722069999999999</v>
      </c>
      <c r="JV452">
        <v>0.33682889999999999</v>
      </c>
      <c r="JW452">
        <v>19.429259999999999</v>
      </c>
      <c r="JX452" s="1">
        <v>2.2332270000000001E-2</v>
      </c>
      <c r="JY452">
        <v>15.484489999999999</v>
      </c>
      <c r="JZ452">
        <v>0.337233</v>
      </c>
      <c r="KA452">
        <v>17.98761</v>
      </c>
      <c r="KB452" s="1">
        <v>2.0550329999999999E-2</v>
      </c>
      <c r="KC452">
        <v>14.235519999999999</v>
      </c>
      <c r="KD452">
        <v>0.33717839999999999</v>
      </c>
      <c r="KE452">
        <v>17.06551</v>
      </c>
      <c r="KF452" s="1">
        <v>1.8789549999999999E-2</v>
      </c>
      <c r="KG452">
        <v>13.011139999999999</v>
      </c>
      <c r="KH452">
        <v>0.33689039999999998</v>
      </c>
      <c r="KI452">
        <v>16.71762</v>
      </c>
      <c r="KJ452" s="1">
        <v>1.709074E-2</v>
      </c>
      <c r="KK452">
        <v>11.834099999999999</v>
      </c>
      <c r="KL452">
        <v>0.3365918</v>
      </c>
      <c r="KM452">
        <v>18.18065</v>
      </c>
      <c r="KN452" s="1">
        <v>1.5529319999999999E-2</v>
      </c>
      <c r="KO452">
        <v>10.749459999999999</v>
      </c>
      <c r="KP452">
        <v>0.3362347</v>
      </c>
      <c r="KQ452">
        <v>19.63946</v>
      </c>
      <c r="KR452" s="1">
        <v>1.411164E-2</v>
      </c>
      <c r="KS452">
        <v>9.7674690000000002</v>
      </c>
      <c r="KT452">
        <v>0.33580959999999999</v>
      </c>
      <c r="KU452">
        <v>20.746420000000001</v>
      </c>
      <c r="KV452" s="1">
        <v>1.283463E-2</v>
      </c>
      <c r="KW452">
        <v>8.8825129999999994</v>
      </c>
      <c r="KX452">
        <v>0.33552409999999999</v>
      </c>
      <c r="KY452">
        <v>21.276</v>
      </c>
      <c r="KZ452" s="1">
        <v>1.1692579999999999E-2</v>
      </c>
      <c r="LA452">
        <v>8.0894010000000005</v>
      </c>
      <c r="LB452">
        <v>0.33553939999999999</v>
      </c>
      <c r="LC452">
        <v>20.149830000000001</v>
      </c>
      <c r="LD452" s="1">
        <v>1.0640180000000001E-2</v>
      </c>
      <c r="LE452">
        <v>7.3568600000000002</v>
      </c>
      <c r="LF452">
        <v>0.33549620000000002</v>
      </c>
      <c r="LG452">
        <v>18.505400000000002</v>
      </c>
      <c r="LH452" s="1">
        <v>9.6639619999999999E-3</v>
      </c>
      <c r="LI452">
        <v>6.6776660000000003</v>
      </c>
      <c r="LJ452">
        <v>0.33535559999999998</v>
      </c>
      <c r="LK452">
        <v>17.62274</v>
      </c>
      <c r="LL452" s="1">
        <v>8.7961159999999997E-3</v>
      </c>
      <c r="LM452">
        <v>6.0746599999999997</v>
      </c>
      <c r="LN452">
        <v>0.3351461</v>
      </c>
      <c r="LO452">
        <v>17.451149999999998</v>
      </c>
      <c r="LP452" s="1">
        <v>8.0161050000000008E-3</v>
      </c>
      <c r="LQ452">
        <v>5.5354330000000003</v>
      </c>
      <c r="LR452">
        <v>0.33492129999999998</v>
      </c>
      <c r="LS452">
        <v>19.07394</v>
      </c>
      <c r="LT452" s="1">
        <v>7.3103839999999996E-3</v>
      </c>
      <c r="LU452">
        <v>5.0480010000000002</v>
      </c>
      <c r="LV452">
        <v>0.33468369999999997</v>
      </c>
      <c r="LW452">
        <v>20.438379999999999</v>
      </c>
      <c r="LX452" s="1">
        <v>6.6756300000000001E-3</v>
      </c>
      <c r="LY452">
        <v>4.6092519999999997</v>
      </c>
      <c r="LZ452">
        <v>0.3344163</v>
      </c>
      <c r="MA452">
        <v>21.349329999999998</v>
      </c>
      <c r="MB452" s="1">
        <v>6.1026739999999998E-3</v>
      </c>
      <c r="MC452">
        <v>4.2140019999999998</v>
      </c>
      <c r="MD452">
        <v>0.33422550000000001</v>
      </c>
      <c r="ME452">
        <v>21.494240000000001</v>
      </c>
      <c r="MF452" s="1">
        <v>5.581697E-3</v>
      </c>
      <c r="MG452">
        <v>3.854231</v>
      </c>
      <c r="MH452">
        <v>0.33408510000000002</v>
      </c>
      <c r="MI452">
        <v>20.394030000000001</v>
      </c>
      <c r="MJ452" s="1">
        <v>5.0951479999999999E-3</v>
      </c>
      <c r="MK452">
        <v>3.519015</v>
      </c>
      <c r="ML452">
        <v>0.3339934</v>
      </c>
      <c r="MM452">
        <v>18.900449999999999</v>
      </c>
      <c r="MN452" s="1">
        <v>4.6269730000000004E-3</v>
      </c>
      <c r="MO452">
        <v>3.196186</v>
      </c>
      <c r="MP452">
        <v>0.33399030000000002</v>
      </c>
      <c r="MQ452">
        <v>18.1709</v>
      </c>
      <c r="MR452" s="1">
        <v>4.1689800000000001E-3</v>
      </c>
      <c r="MS452">
        <v>2.8802349999999999</v>
      </c>
      <c r="MT452">
        <v>0.33396320000000002</v>
      </c>
      <c r="MU452">
        <v>18.174759999999999</v>
      </c>
      <c r="MV452" s="1">
        <v>3.7213480000000002E-3</v>
      </c>
      <c r="MW452">
        <v>2.5717889999999999</v>
      </c>
      <c r="MX452">
        <v>0.33400360000000001</v>
      </c>
      <c r="MY452">
        <v>19.529499999999999</v>
      </c>
      <c r="MZ452" s="1">
        <v>3.286523E-3</v>
      </c>
      <c r="NA452" s="1">
        <v>2.2717130000000001</v>
      </c>
      <c r="NB452">
        <v>0.33407550000000003</v>
      </c>
      <c r="NC452">
        <v>19.567550000000001</v>
      </c>
      <c r="ND452" s="1">
        <v>2.8658020000000002E-3</v>
      </c>
      <c r="NE452" s="1">
        <v>1.981187</v>
      </c>
      <c r="NF452">
        <v>0.33456659999999999</v>
      </c>
      <c r="NG452">
        <v>20.590450000000001</v>
      </c>
      <c r="NH452" s="1">
        <v>2.4657210000000001E-3</v>
      </c>
      <c r="NI452" s="1">
        <v>1.7051989999999999</v>
      </c>
      <c r="NJ452">
        <v>0.33509450000000002</v>
      </c>
      <c r="NK452">
        <v>20.850100000000001</v>
      </c>
      <c r="NL452" s="1">
        <v>2.0946760000000002E-3</v>
      </c>
      <c r="NM452" s="1">
        <v>1.450971</v>
      </c>
      <c r="NN452">
        <v>0.335623</v>
      </c>
      <c r="NO452">
        <v>20.067969999999999</v>
      </c>
      <c r="NP452" s="1">
        <v>1.763185E-3</v>
      </c>
      <c r="NQ452" s="1">
        <v>1.223158</v>
      </c>
      <c r="NR452">
        <v>0.3362136</v>
      </c>
      <c r="NS452">
        <v>19.078379999999999</v>
      </c>
      <c r="NT452" s="1">
        <v>1.4783179999999999E-3</v>
      </c>
      <c r="NU452" s="1">
        <v>1.026281</v>
      </c>
      <c r="NV452">
        <v>0.33691100000000002</v>
      </c>
      <c r="NW452">
        <v>18.502579999999998</v>
      </c>
      <c r="NX452" s="1">
        <v>1.2419219999999999E-3</v>
      </c>
      <c r="NY452" s="1">
        <v>0.86210659999999995</v>
      </c>
      <c r="NZ452">
        <v>0.33752280000000001</v>
      </c>
      <c r="OA452">
        <v>18.775040000000001</v>
      </c>
      <c r="OB452" s="1">
        <v>1.0513530000000001E-3</v>
      </c>
      <c r="OC452" s="1">
        <v>0.72936489999999998</v>
      </c>
      <c r="OD452">
        <v>0.33804079999999997</v>
      </c>
      <c r="OE452">
        <v>20.736059999999998</v>
      </c>
      <c r="OF452" s="1">
        <v>9.037022E-4</v>
      </c>
      <c r="OG452" s="1">
        <v>0.62619659999999999</v>
      </c>
      <c r="OH452">
        <v>0.33850849999999999</v>
      </c>
      <c r="OI452">
        <v>22.43947</v>
      </c>
      <c r="OJ452" s="1">
        <v>7.9146200000000005E-4</v>
      </c>
      <c r="OK452" s="1">
        <v>0.54774979999999995</v>
      </c>
    </row>
    <row r="453" spans="1:401" x14ac:dyDescent="0.35">
      <c r="A453">
        <v>462</v>
      </c>
      <c r="B453" t="s">
        <v>4</v>
      </c>
      <c r="C453" t="s">
        <v>364</v>
      </c>
      <c r="D453" t="s">
        <v>460</v>
      </c>
      <c r="E453">
        <v>818.27520000000004</v>
      </c>
      <c r="F453">
        <v>0.37085859999999998</v>
      </c>
      <c r="G453">
        <v>17.685569999999998</v>
      </c>
      <c r="H453">
        <v>0</v>
      </c>
      <c r="I453">
        <v>0</v>
      </c>
      <c r="J453">
        <v>0.36990030000000002</v>
      </c>
      <c r="K453">
        <v>19.161390000000001</v>
      </c>
      <c r="L453">
        <v>0</v>
      </c>
      <c r="M453">
        <v>0</v>
      </c>
      <c r="N453">
        <v>0.3689519</v>
      </c>
      <c r="O453">
        <v>20.342649999999999</v>
      </c>
      <c r="P453">
        <v>0</v>
      </c>
      <c r="Q453">
        <v>0</v>
      </c>
      <c r="R453">
        <v>0.36800919999999998</v>
      </c>
      <c r="S453">
        <v>21.163740000000001</v>
      </c>
      <c r="T453">
        <v>0</v>
      </c>
      <c r="U453">
        <v>0</v>
      </c>
      <c r="V453">
        <v>0.36706759999999999</v>
      </c>
      <c r="W453">
        <v>21.796659999999999</v>
      </c>
      <c r="X453">
        <v>0</v>
      </c>
      <c r="Y453">
        <v>0</v>
      </c>
      <c r="Z453">
        <v>0.36616749999999998</v>
      </c>
      <c r="AA453">
        <v>21.46209</v>
      </c>
      <c r="AB453">
        <v>0</v>
      </c>
      <c r="AC453">
        <v>0</v>
      </c>
      <c r="AD453">
        <v>0.3652726</v>
      </c>
      <c r="AE453">
        <v>20.176909999999999</v>
      </c>
      <c r="AF453">
        <v>0</v>
      </c>
      <c r="AG453">
        <v>0</v>
      </c>
      <c r="AH453">
        <v>0.36440810000000001</v>
      </c>
      <c r="AI453">
        <v>19.225380000000001</v>
      </c>
      <c r="AJ453">
        <v>0</v>
      </c>
      <c r="AK453">
        <v>0</v>
      </c>
      <c r="AL453">
        <v>0.36355929999999997</v>
      </c>
      <c r="AM453">
        <v>18.766359999999999</v>
      </c>
      <c r="AN453">
        <v>0</v>
      </c>
      <c r="AO453">
        <v>0</v>
      </c>
      <c r="AP453">
        <v>0.36273559999999999</v>
      </c>
      <c r="AQ453">
        <v>20.000520000000002</v>
      </c>
      <c r="AR453">
        <v>0</v>
      </c>
      <c r="AS453">
        <v>0</v>
      </c>
      <c r="AT453">
        <v>0.3619502</v>
      </c>
      <c r="AU453">
        <v>21.681149999999999</v>
      </c>
      <c r="AV453">
        <v>0</v>
      </c>
      <c r="AW453">
        <v>0</v>
      </c>
      <c r="AX453">
        <v>0.36114940000000001</v>
      </c>
      <c r="AY453">
        <v>22.827819999999999</v>
      </c>
      <c r="AZ453">
        <v>0</v>
      </c>
      <c r="BA453">
        <v>0</v>
      </c>
      <c r="BB453">
        <v>0.36035420000000001</v>
      </c>
      <c r="BC453">
        <v>23.536770000000001</v>
      </c>
      <c r="BD453">
        <v>0</v>
      </c>
      <c r="BE453">
        <v>0</v>
      </c>
      <c r="BF453">
        <v>0.35955599999999999</v>
      </c>
      <c r="BG453">
        <v>22.899629999999998</v>
      </c>
      <c r="BH453">
        <v>0</v>
      </c>
      <c r="BI453">
        <v>0</v>
      </c>
      <c r="BJ453">
        <v>0.35876350000000001</v>
      </c>
      <c r="BK453">
        <v>21.540780000000002</v>
      </c>
      <c r="BL453">
        <v>0</v>
      </c>
      <c r="BM453">
        <v>0</v>
      </c>
      <c r="BN453">
        <v>0.35798039999999998</v>
      </c>
      <c r="BO453">
        <v>20.626049999999999</v>
      </c>
      <c r="BP453">
        <v>0</v>
      </c>
      <c r="BQ453">
        <v>0</v>
      </c>
      <c r="BR453">
        <v>0.35717769999999999</v>
      </c>
      <c r="BS453">
        <v>20.21715</v>
      </c>
      <c r="BT453">
        <v>0</v>
      </c>
      <c r="BU453">
        <v>0</v>
      </c>
      <c r="BV453">
        <v>0.35641590000000001</v>
      </c>
      <c r="BW453">
        <v>20.991910000000001</v>
      </c>
      <c r="BX453">
        <v>0</v>
      </c>
      <c r="BY453">
        <v>0</v>
      </c>
      <c r="BZ453">
        <v>0.35565970000000002</v>
      </c>
      <c r="CA453">
        <v>21.52252</v>
      </c>
      <c r="CB453">
        <v>0</v>
      </c>
      <c r="CC453">
        <v>0</v>
      </c>
      <c r="CD453">
        <v>0.35489999999999999</v>
      </c>
      <c r="CE453">
        <v>22.04992</v>
      </c>
      <c r="CF453">
        <v>0</v>
      </c>
      <c r="CG453">
        <v>0</v>
      </c>
      <c r="CH453">
        <v>0.35413800000000001</v>
      </c>
      <c r="CI453">
        <v>21.73968</v>
      </c>
      <c r="CJ453">
        <v>0</v>
      </c>
      <c r="CK453">
        <v>0</v>
      </c>
      <c r="CL453">
        <v>0.3533712</v>
      </c>
      <c r="CM453">
        <v>20.89321</v>
      </c>
      <c r="CN453">
        <v>0</v>
      </c>
      <c r="CO453">
        <v>0</v>
      </c>
      <c r="CP453">
        <v>0.35261120000000001</v>
      </c>
      <c r="CQ453">
        <v>20.106819999999999</v>
      </c>
      <c r="CR453">
        <v>0</v>
      </c>
      <c r="CS453">
        <v>2.0003409999999999E-37</v>
      </c>
      <c r="CT453">
        <v>0.3518888</v>
      </c>
      <c r="CU453">
        <v>19.479279999999999</v>
      </c>
      <c r="CV453">
        <v>4.9040860000000003E-34</v>
      </c>
      <c r="CW453">
        <v>3.3503090000000001E-31</v>
      </c>
      <c r="CX453">
        <v>0.35116340000000001</v>
      </c>
      <c r="CY453">
        <v>19.103179999999998</v>
      </c>
      <c r="CZ453" s="1">
        <v>2.1380259999999999E-27</v>
      </c>
      <c r="DA453" s="1">
        <v>1.3201350000000001E-24</v>
      </c>
      <c r="DB453">
        <v>0.35044229999999998</v>
      </c>
      <c r="DC453">
        <v>20.05639</v>
      </c>
      <c r="DD453" s="1">
        <v>5.5417450000000001E-22</v>
      </c>
      <c r="DE453" s="1">
        <v>2.8485360000000002E-19</v>
      </c>
      <c r="DF453">
        <v>0.34975679999999998</v>
      </c>
      <c r="DG453">
        <v>20.416129999999999</v>
      </c>
      <c r="DH453" s="1">
        <v>6.3142129999999997E-18</v>
      </c>
      <c r="DI453" s="1">
        <v>3.1916819999999999E-15</v>
      </c>
      <c r="DJ453">
        <v>0.3490682</v>
      </c>
      <c r="DK453">
        <v>20.760300000000001</v>
      </c>
      <c r="DL453" s="1">
        <v>1.1581940000000001E-14</v>
      </c>
      <c r="DM453" s="1">
        <v>5.9267500000000004E-12</v>
      </c>
      <c r="DN453">
        <v>0.34839490000000001</v>
      </c>
      <c r="DO453">
        <v>21.08343</v>
      </c>
      <c r="DP453" s="1">
        <v>5.9627849999999998E-12</v>
      </c>
      <c r="DQ453" s="1">
        <v>3.1135499999999999E-9</v>
      </c>
      <c r="DR453">
        <v>0.34774179999999999</v>
      </c>
      <c r="DS453">
        <v>20.63269</v>
      </c>
      <c r="DT453" s="1">
        <v>1.1741409999999999E-9</v>
      </c>
      <c r="DU453" s="1">
        <v>6.2798549999999998E-7</v>
      </c>
      <c r="DV453">
        <v>0.34714260000000002</v>
      </c>
      <c r="DW453">
        <v>19.601700000000001</v>
      </c>
      <c r="DX453" s="1">
        <v>1.049726E-7</v>
      </c>
      <c r="DY453" s="1">
        <v>5.7440440000000003E-5</v>
      </c>
      <c r="DZ453">
        <v>0.34655930000000001</v>
      </c>
      <c r="EA453">
        <v>18.807559999999999</v>
      </c>
      <c r="EB453" s="1">
        <v>4.8262590000000002E-6</v>
      </c>
      <c r="EC453" s="1">
        <v>2.7033909999999999E-3</v>
      </c>
      <c r="ED453">
        <v>0.34599819999999998</v>
      </c>
      <c r="EE453">
        <v>18.714960000000001</v>
      </c>
      <c r="EF453" s="1">
        <v>1.2533889999999999E-4</v>
      </c>
      <c r="EG453" s="1">
        <v>7.1821789999999996E-2</v>
      </c>
      <c r="EH453">
        <v>0.34547250000000002</v>
      </c>
      <c r="EI453">
        <v>20.469349999999999</v>
      </c>
      <c r="EJ453" s="1">
        <v>1.9768329999999999E-3</v>
      </c>
      <c r="EK453" s="1">
        <v>1.1582619999999999</v>
      </c>
      <c r="EL453">
        <v>0.34494150000000001</v>
      </c>
      <c r="EM453">
        <v>21.71923</v>
      </c>
      <c r="EN453" s="1">
        <v>2.0119149999999999E-2</v>
      </c>
      <c r="EO453" s="1">
        <v>12.043100000000001</v>
      </c>
      <c r="EP453">
        <v>0.34440880000000001</v>
      </c>
      <c r="EQ453">
        <v>22.55518</v>
      </c>
      <c r="ER453" s="1">
        <v>0.13909299999999999</v>
      </c>
      <c r="ES453">
        <v>84.942729999999997</v>
      </c>
      <c r="ET453">
        <v>0.34387129999999999</v>
      </c>
      <c r="EU453">
        <v>23.437850000000001</v>
      </c>
      <c r="EV453" s="1">
        <v>0.68146229999999997</v>
      </c>
      <c r="EW453">
        <v>424.37909999999999</v>
      </c>
      <c r="EX453">
        <v>0.34328730000000002</v>
      </c>
      <c r="EY453">
        <v>22.94519</v>
      </c>
      <c r="EZ453" s="1">
        <v>2.4593349999999998</v>
      </c>
      <c r="FA453">
        <v>1559.931</v>
      </c>
      <c r="FB453">
        <v>0.34272730000000001</v>
      </c>
      <c r="FC453">
        <v>21.3736</v>
      </c>
      <c r="FD453">
        <v>6.7587479999999998</v>
      </c>
      <c r="FE453">
        <v>4362.9769999999999</v>
      </c>
      <c r="FF453">
        <v>0.34218330000000002</v>
      </c>
      <c r="FG453">
        <v>20.477350000000001</v>
      </c>
      <c r="FH453">
        <v>14.57663</v>
      </c>
      <c r="FI453">
        <v>9563.1139999999996</v>
      </c>
      <c r="FJ453">
        <v>0.34159309999999998</v>
      </c>
      <c r="FK453">
        <v>20.17483</v>
      </c>
      <c r="FL453">
        <v>25.30667</v>
      </c>
      <c r="FM453">
        <v>16861.189999999999</v>
      </c>
      <c r="FN453">
        <v>0.34104420000000002</v>
      </c>
      <c r="FO453">
        <v>21.7043</v>
      </c>
      <c r="FP453">
        <v>36.228349999999999</v>
      </c>
      <c r="FQ453">
        <v>24483.38</v>
      </c>
      <c r="FR453">
        <v>0.34048210000000001</v>
      </c>
      <c r="FS453">
        <v>23.24249</v>
      </c>
      <c r="FT453">
        <v>43.658520000000003</v>
      </c>
      <c r="FU453">
        <v>29900.45</v>
      </c>
      <c r="FV453">
        <v>0.34000989999999998</v>
      </c>
      <c r="FW453">
        <v>24.117010000000001</v>
      </c>
      <c r="FX453">
        <v>45.17</v>
      </c>
      <c r="FY453">
        <v>31297.07</v>
      </c>
      <c r="FZ453">
        <v>0.33948669999999997</v>
      </c>
      <c r="GA453">
        <v>24.644929999999999</v>
      </c>
      <c r="GB453">
        <v>40.875219999999999</v>
      </c>
      <c r="GC453">
        <v>28632.58</v>
      </c>
      <c r="GD453">
        <v>0.33896569999999998</v>
      </c>
      <c r="GE453">
        <v>23.757639999999999</v>
      </c>
      <c r="GF453">
        <v>32.874679999999998</v>
      </c>
      <c r="GG453">
        <v>23255.03</v>
      </c>
      <c r="GH453">
        <v>0.33855849999999998</v>
      </c>
      <c r="GI453">
        <v>22.298210000000001</v>
      </c>
      <c r="GJ453">
        <v>23.873570000000001</v>
      </c>
      <c r="GK453">
        <v>17026.310000000001</v>
      </c>
      <c r="GL453">
        <v>0.33809850000000002</v>
      </c>
      <c r="GM453">
        <v>21.327069999999999</v>
      </c>
      <c r="GN453">
        <v>15.870369999999999</v>
      </c>
      <c r="GO453">
        <v>11399.61</v>
      </c>
      <c r="GP453">
        <v>0.33759280000000003</v>
      </c>
      <c r="GQ453">
        <v>20.8856</v>
      </c>
      <c r="GR453">
        <v>9.7866870000000006</v>
      </c>
      <c r="GS453">
        <v>7071.393</v>
      </c>
      <c r="GT453">
        <v>0.3370551</v>
      </c>
      <c r="GU453">
        <v>20.97579</v>
      </c>
      <c r="GV453">
        <v>5.6664830000000004</v>
      </c>
      <c r="GW453">
        <v>4113.9279999999999</v>
      </c>
      <c r="GX453">
        <v>0.3365591</v>
      </c>
      <c r="GY453">
        <v>22.118880000000001</v>
      </c>
      <c r="GZ453">
        <v>3.1163029999999998</v>
      </c>
      <c r="HA453">
        <v>2271.2730000000001</v>
      </c>
      <c r="HB453">
        <v>0.33602320000000002</v>
      </c>
      <c r="HC453">
        <v>22.566649999999999</v>
      </c>
      <c r="HD453">
        <v>1.6483570000000001</v>
      </c>
      <c r="HE453">
        <v>1204.298</v>
      </c>
      <c r="HF453">
        <v>0.33543119999999998</v>
      </c>
      <c r="HG453">
        <v>22.58501</v>
      </c>
      <c r="HH453">
        <v>0.84899550000000001</v>
      </c>
      <c r="HI453">
        <v>621.0557</v>
      </c>
      <c r="HJ453">
        <v>0.33481880000000003</v>
      </c>
      <c r="HK453">
        <v>21.628620000000002</v>
      </c>
      <c r="HL453">
        <v>0.43360169999999998</v>
      </c>
      <c r="HM453">
        <v>316.86430000000001</v>
      </c>
      <c r="HN453">
        <v>0.33418589999999998</v>
      </c>
      <c r="HO453">
        <v>20.67183</v>
      </c>
      <c r="HP453">
        <v>0.22542999999999999</v>
      </c>
      <c r="HQ453">
        <v>164.04310000000001</v>
      </c>
      <c r="HR453">
        <v>0.33349329999999999</v>
      </c>
      <c r="HS453">
        <v>19.705439999999999</v>
      </c>
      <c r="HT453">
        <v>0.12385400000000001</v>
      </c>
      <c r="HU453">
        <v>89.373760000000004</v>
      </c>
      <c r="HV453">
        <v>0.33280149999999997</v>
      </c>
      <c r="HW453">
        <v>18.86591</v>
      </c>
      <c r="HX453">
        <v>7.5129269999999998E-2</v>
      </c>
      <c r="HY453">
        <v>53.515450000000001</v>
      </c>
      <c r="HZ453">
        <v>0.33202890000000002</v>
      </c>
      <c r="IA453">
        <v>18.687419999999999</v>
      </c>
      <c r="IB453">
        <v>5.1821659999999999E-2</v>
      </c>
      <c r="IC453">
        <v>36.365630000000003</v>
      </c>
      <c r="ID453">
        <v>0.33125460000000001</v>
      </c>
      <c r="IE453">
        <v>19.52806</v>
      </c>
      <c r="IF453">
        <v>4.0613730000000001E-2</v>
      </c>
      <c r="IG453">
        <v>28.10793</v>
      </c>
      <c r="IH453">
        <v>0.33048309999999997</v>
      </c>
      <c r="II453">
        <v>20.205159999999999</v>
      </c>
      <c r="IJ453">
        <v>3.5196419999999999E-2</v>
      </c>
      <c r="IK453">
        <v>24.09965</v>
      </c>
      <c r="IL453">
        <v>0.3298122</v>
      </c>
      <c r="IM453">
        <v>20.76633</v>
      </c>
      <c r="IN453" s="1">
        <v>3.263373E-2</v>
      </c>
      <c r="IO453">
        <v>22.179120000000001</v>
      </c>
      <c r="IP453">
        <v>0.3292291</v>
      </c>
      <c r="IQ453">
        <v>19.931180000000001</v>
      </c>
      <c r="IR453">
        <v>3.1452679999999997E-2</v>
      </c>
      <c r="IS453">
        <v>21.274830000000001</v>
      </c>
      <c r="IT453">
        <v>0.32873619999999998</v>
      </c>
      <c r="IU453">
        <v>18.75554</v>
      </c>
      <c r="IV453" s="1">
        <v>3.0894129999999999E-2</v>
      </c>
      <c r="IW453">
        <v>20.83437</v>
      </c>
      <c r="IX453">
        <v>0.32831680000000002</v>
      </c>
      <c r="IY453">
        <v>17.974599999999999</v>
      </c>
      <c r="IZ453" s="1">
        <v>3.0465780000000001E-2</v>
      </c>
      <c r="JA453">
        <v>20.523350000000001</v>
      </c>
      <c r="JB453">
        <v>0.32793099999999997</v>
      </c>
      <c r="JC453">
        <v>17.40973</v>
      </c>
      <c r="JD453" s="1">
        <v>2.985995E-2</v>
      </c>
      <c r="JE453">
        <v>20.114789999999999</v>
      </c>
      <c r="JF453">
        <v>0.3276461</v>
      </c>
      <c r="JG453">
        <v>18.246700000000001</v>
      </c>
      <c r="JH453" s="1">
        <v>2.8958169999999998E-2</v>
      </c>
      <c r="JI453">
        <v>19.51483</v>
      </c>
      <c r="JJ453">
        <v>0.32760149999999999</v>
      </c>
      <c r="JK453">
        <v>19.110749999999999</v>
      </c>
      <c r="JL453" s="1">
        <v>2.7726919999999999E-2</v>
      </c>
      <c r="JM453">
        <v>18.68731</v>
      </c>
      <c r="JN453">
        <v>0.32768910000000001</v>
      </c>
      <c r="JO453">
        <v>19.392690000000002</v>
      </c>
      <c r="JP453" s="1">
        <v>2.6207850000000001E-2</v>
      </c>
      <c r="JQ453">
        <v>17.66422</v>
      </c>
      <c r="JR453">
        <v>0.3278568</v>
      </c>
      <c r="JS453">
        <v>19.965499999999999</v>
      </c>
      <c r="JT453" s="1">
        <v>2.4518600000000002E-2</v>
      </c>
      <c r="JU453">
        <v>16.52215</v>
      </c>
      <c r="JV453">
        <v>0.32807999999999998</v>
      </c>
      <c r="JW453">
        <v>19.622890000000002</v>
      </c>
      <c r="JX453" s="1">
        <v>2.2764989999999999E-2</v>
      </c>
      <c r="JY453">
        <v>15.334569999999999</v>
      </c>
      <c r="JZ453">
        <v>0.32828010000000002</v>
      </c>
      <c r="KA453">
        <v>18.127929999999999</v>
      </c>
      <c r="KB453" s="1">
        <v>2.0983060000000001E-2</v>
      </c>
      <c r="KC453">
        <v>14.13303</v>
      </c>
      <c r="KD453">
        <v>0.32855869999999998</v>
      </c>
      <c r="KE453">
        <v>17.11279</v>
      </c>
      <c r="KF453" s="1">
        <v>1.9205590000000002E-2</v>
      </c>
      <c r="KG453">
        <v>12.93571</v>
      </c>
      <c r="KH453">
        <v>0.32882990000000001</v>
      </c>
      <c r="KI453">
        <v>16.70261</v>
      </c>
      <c r="KJ453" s="1">
        <v>1.7483729999999999E-2</v>
      </c>
      <c r="KK453">
        <v>11.77548</v>
      </c>
      <c r="KL453">
        <v>0.32911780000000002</v>
      </c>
      <c r="KM453">
        <v>18.147970000000001</v>
      </c>
      <c r="KN453" s="1">
        <v>1.5889179999999999E-2</v>
      </c>
      <c r="KO453">
        <v>10.698549999999999</v>
      </c>
      <c r="KP453">
        <v>0.32938139999999999</v>
      </c>
      <c r="KQ453">
        <v>19.72147</v>
      </c>
      <c r="KR453" s="1">
        <v>1.4438100000000001E-2</v>
      </c>
      <c r="KS453">
        <v>9.7208050000000004</v>
      </c>
      <c r="KT453">
        <v>0.32966060000000003</v>
      </c>
      <c r="KU453">
        <v>20.912880000000001</v>
      </c>
      <c r="KV453" s="1">
        <v>1.312953E-2</v>
      </c>
      <c r="KW453">
        <v>8.8389600000000002</v>
      </c>
      <c r="KX453">
        <v>0.33001530000000001</v>
      </c>
      <c r="KY453">
        <v>21.511810000000001</v>
      </c>
      <c r="KZ453" s="1">
        <v>1.195883E-2</v>
      </c>
      <c r="LA453">
        <v>8.0490700000000004</v>
      </c>
      <c r="LB453">
        <v>0.33060079999999997</v>
      </c>
      <c r="LC453">
        <v>20.440719999999999</v>
      </c>
      <c r="LD453" s="1">
        <v>1.0889039999999999E-2</v>
      </c>
      <c r="LE453">
        <v>7.3258549999999998</v>
      </c>
      <c r="LF453">
        <v>0.33106530000000001</v>
      </c>
      <c r="LG453">
        <v>18.661480000000001</v>
      </c>
      <c r="LH453" s="1">
        <v>9.891235E-3</v>
      </c>
      <c r="LI453">
        <v>6.6524539999999996</v>
      </c>
      <c r="LJ453">
        <v>0.33143879999999998</v>
      </c>
      <c r="LK453">
        <v>17.65943</v>
      </c>
      <c r="LL453" s="1">
        <v>8.9991069999999992E-3</v>
      </c>
      <c r="LM453">
        <v>6.0502669999999998</v>
      </c>
      <c r="LN453">
        <v>0.33174150000000002</v>
      </c>
      <c r="LO453">
        <v>17.410889999999998</v>
      </c>
      <c r="LP453" s="1">
        <v>8.2002199999999994E-3</v>
      </c>
      <c r="LQ453">
        <v>5.5129450000000002</v>
      </c>
      <c r="LR453">
        <v>0.3320166</v>
      </c>
      <c r="LS453">
        <v>19.060870000000001</v>
      </c>
      <c r="LT453" s="1">
        <v>7.4778689999999998E-3</v>
      </c>
      <c r="LU453">
        <v>5.0275670000000003</v>
      </c>
      <c r="LV453">
        <v>0.33231559999999999</v>
      </c>
      <c r="LW453">
        <v>20.562080000000002</v>
      </c>
      <c r="LX453" s="1">
        <v>6.8272690000000004E-3</v>
      </c>
      <c r="LY453">
        <v>4.5900759999999998</v>
      </c>
      <c r="LZ453">
        <v>0.33257730000000002</v>
      </c>
      <c r="MA453">
        <v>21.587299999999999</v>
      </c>
      <c r="MB453" s="1">
        <v>6.2407249999999999E-3</v>
      </c>
      <c r="MC453">
        <v>4.1962580000000003</v>
      </c>
      <c r="MD453">
        <v>0.33287080000000002</v>
      </c>
      <c r="ME453">
        <v>21.773150000000001</v>
      </c>
      <c r="MF453" s="1">
        <v>5.7086200000000002E-3</v>
      </c>
      <c r="MG453">
        <v>3.8388969999999998</v>
      </c>
      <c r="MH453">
        <v>0.33321309999999998</v>
      </c>
      <c r="MI453">
        <v>20.662649999999999</v>
      </c>
      <c r="MJ453" s="1">
        <v>5.2151480000000002E-3</v>
      </c>
      <c r="MK453">
        <v>3.5078800000000001</v>
      </c>
      <c r="ML453">
        <v>0.3337446</v>
      </c>
      <c r="MM453">
        <v>19.012509999999999</v>
      </c>
      <c r="MN453" s="1">
        <v>4.7433689999999999E-3</v>
      </c>
      <c r="MO453">
        <v>3.1907589999999999</v>
      </c>
      <c r="MP453">
        <v>0.3343836</v>
      </c>
      <c r="MQ453">
        <v>18.160710000000002</v>
      </c>
      <c r="MR453" s="1">
        <v>4.2824839999999996E-3</v>
      </c>
      <c r="MS453">
        <v>2.8811330000000002</v>
      </c>
      <c r="MT453">
        <v>0.33499839999999997</v>
      </c>
      <c r="MU453">
        <v>18.078130000000002</v>
      </c>
      <c r="MV453" s="1">
        <v>3.8318330000000002E-3</v>
      </c>
      <c r="MW453">
        <v>2.578649</v>
      </c>
      <c r="MX453">
        <v>0.33579940000000003</v>
      </c>
      <c r="MY453">
        <v>19.50789</v>
      </c>
      <c r="MZ453" s="1">
        <v>3.3934669999999998E-3</v>
      </c>
      <c r="NA453">
        <v>2.2838729999999998</v>
      </c>
      <c r="NB453">
        <v>0.33663280000000001</v>
      </c>
      <c r="NC453">
        <v>19.61758</v>
      </c>
      <c r="ND453" s="1">
        <v>2.9689149999999999E-3</v>
      </c>
      <c r="NE453">
        <v>1.9984170000000001</v>
      </c>
      <c r="NF453">
        <v>0.3369124</v>
      </c>
      <c r="NG453">
        <v>20.697140000000001</v>
      </c>
      <c r="NH453" s="1">
        <v>2.5628360000000002E-3</v>
      </c>
      <c r="NI453">
        <v>1.726831</v>
      </c>
      <c r="NJ453">
        <v>0.33631149999999999</v>
      </c>
      <c r="NK453">
        <v>21.05105</v>
      </c>
      <c r="NL453" s="1">
        <v>2.184662E-3</v>
      </c>
      <c r="NM453">
        <v>1.4757180000000001</v>
      </c>
      <c r="NN453">
        <v>0.33560699999999999</v>
      </c>
      <c r="NO453">
        <v>20.273</v>
      </c>
      <c r="NP453" s="1">
        <v>1.8442129999999999E-3</v>
      </c>
      <c r="NQ453">
        <v>1.248969</v>
      </c>
      <c r="NR453">
        <v>0.33492660000000002</v>
      </c>
      <c r="NS453">
        <v>19.148949999999999</v>
      </c>
      <c r="NT453" s="1">
        <v>1.5492170000000001E-3</v>
      </c>
      <c r="NU453">
        <v>1.0512969999999999</v>
      </c>
      <c r="NV453">
        <v>0.33432489999999998</v>
      </c>
      <c r="NW453">
        <v>18.47139</v>
      </c>
      <c r="NX453" s="1">
        <v>1.302552E-3</v>
      </c>
      <c r="NY453">
        <v>0.88521300000000003</v>
      </c>
      <c r="NZ453">
        <v>0.33369660000000001</v>
      </c>
      <c r="OA453">
        <v>18.676929999999999</v>
      </c>
      <c r="OB453" s="1">
        <v>1.102123E-3</v>
      </c>
      <c r="OC453">
        <v>0.74981500000000001</v>
      </c>
      <c r="OD453">
        <v>0.33300849999999999</v>
      </c>
      <c r="OE453">
        <v>20.727799999999998</v>
      </c>
      <c r="OF453" s="1">
        <v>9.4549529999999997E-4</v>
      </c>
      <c r="OG453">
        <v>0.64373159999999996</v>
      </c>
      <c r="OH453">
        <v>0.33224510000000002</v>
      </c>
      <c r="OI453">
        <v>22.592020000000002</v>
      </c>
      <c r="OJ453" s="1">
        <v>8.2617780000000004E-4</v>
      </c>
      <c r="OK453" s="1">
        <v>0.56287589999999998</v>
      </c>
    </row>
    <row r="454" spans="1:401" x14ac:dyDescent="0.35">
      <c r="A454">
        <v>463</v>
      </c>
      <c r="B454" t="s">
        <v>4</v>
      </c>
      <c r="C454" t="s">
        <v>364</v>
      </c>
      <c r="D454" t="s">
        <v>461</v>
      </c>
      <c r="E454">
        <v>838.78520000000003</v>
      </c>
      <c r="F454">
        <v>0.39758520000000003</v>
      </c>
      <c r="G454">
        <v>17.686689999999999</v>
      </c>
      <c r="H454">
        <v>0</v>
      </c>
      <c r="I454">
        <v>0</v>
      </c>
      <c r="J454">
        <v>0.39658549999999998</v>
      </c>
      <c r="K454">
        <v>19.16479</v>
      </c>
      <c r="L454">
        <v>0</v>
      </c>
      <c r="M454">
        <v>0</v>
      </c>
      <c r="N454">
        <v>0.39560129999999999</v>
      </c>
      <c r="O454">
        <v>20.412710000000001</v>
      </c>
      <c r="P454">
        <v>0</v>
      </c>
      <c r="Q454">
        <v>0</v>
      </c>
      <c r="R454">
        <v>0.39459</v>
      </c>
      <c r="S454">
        <v>21.259209999999999</v>
      </c>
      <c r="T454">
        <v>0</v>
      </c>
      <c r="U454">
        <v>0</v>
      </c>
      <c r="V454">
        <v>0.39360020000000001</v>
      </c>
      <c r="W454">
        <v>21.912230000000001</v>
      </c>
      <c r="X454">
        <v>0</v>
      </c>
      <c r="Y454">
        <v>0</v>
      </c>
      <c r="Z454">
        <v>0.39262639999999999</v>
      </c>
      <c r="AA454">
        <v>21.59714</v>
      </c>
      <c r="AB454">
        <v>0</v>
      </c>
      <c r="AC454">
        <v>0</v>
      </c>
      <c r="AD454">
        <v>0.39167400000000002</v>
      </c>
      <c r="AE454">
        <v>20.277850000000001</v>
      </c>
      <c r="AF454">
        <v>0</v>
      </c>
      <c r="AG454">
        <v>0</v>
      </c>
      <c r="AH454">
        <v>0.39074039999999999</v>
      </c>
      <c r="AI454">
        <v>19.258209999999998</v>
      </c>
      <c r="AJ454">
        <v>0</v>
      </c>
      <c r="AK454">
        <v>0</v>
      </c>
      <c r="AL454">
        <v>0.38985940000000002</v>
      </c>
      <c r="AM454">
        <v>18.76454</v>
      </c>
      <c r="AN454">
        <v>0</v>
      </c>
      <c r="AO454">
        <v>0</v>
      </c>
      <c r="AP454">
        <v>0.3889861</v>
      </c>
      <c r="AQ454">
        <v>19.974409999999999</v>
      </c>
      <c r="AR454">
        <v>0</v>
      </c>
      <c r="AS454">
        <v>0</v>
      </c>
      <c r="AT454">
        <v>0.38816050000000002</v>
      </c>
      <c r="AU454">
        <v>21.71217</v>
      </c>
      <c r="AV454">
        <v>0</v>
      </c>
      <c r="AW454">
        <v>0</v>
      </c>
      <c r="AX454">
        <v>0.38729970000000002</v>
      </c>
      <c r="AY454">
        <v>22.918839999999999</v>
      </c>
      <c r="AZ454">
        <v>0</v>
      </c>
      <c r="BA454">
        <v>0</v>
      </c>
      <c r="BB454">
        <v>0.38646019999999998</v>
      </c>
      <c r="BC454">
        <v>23.659279999999999</v>
      </c>
      <c r="BD454">
        <v>0</v>
      </c>
      <c r="BE454">
        <v>0</v>
      </c>
      <c r="BF454">
        <v>0.38558969999999998</v>
      </c>
      <c r="BG454">
        <v>23.052330000000001</v>
      </c>
      <c r="BH454">
        <v>0</v>
      </c>
      <c r="BI454">
        <v>0</v>
      </c>
      <c r="BJ454">
        <v>0.38475619999999999</v>
      </c>
      <c r="BK454">
        <v>21.652999999999999</v>
      </c>
      <c r="BL454">
        <v>0</v>
      </c>
      <c r="BM454">
        <v>0</v>
      </c>
      <c r="BN454">
        <v>0.38392300000000001</v>
      </c>
      <c r="BO454">
        <v>20.677779999999998</v>
      </c>
      <c r="BP454">
        <v>0</v>
      </c>
      <c r="BQ454">
        <v>0</v>
      </c>
      <c r="BR454">
        <v>0.38309769999999999</v>
      </c>
      <c r="BS454">
        <v>20.228370000000002</v>
      </c>
      <c r="BT454">
        <v>0</v>
      </c>
      <c r="BU454">
        <v>0</v>
      </c>
      <c r="BV454">
        <v>0.38228640000000003</v>
      </c>
      <c r="BW454">
        <v>20.970020000000002</v>
      </c>
      <c r="BX454">
        <v>0</v>
      </c>
      <c r="BY454">
        <v>0</v>
      </c>
      <c r="BZ454">
        <v>0.38148300000000002</v>
      </c>
      <c r="CA454">
        <v>21.540900000000001</v>
      </c>
      <c r="CB454">
        <v>0</v>
      </c>
      <c r="CC454">
        <v>0</v>
      </c>
      <c r="CD454">
        <v>0.38069389999999997</v>
      </c>
      <c r="CE454">
        <v>22.078970000000002</v>
      </c>
      <c r="CF454">
        <v>0</v>
      </c>
      <c r="CG454">
        <v>0</v>
      </c>
      <c r="CH454">
        <v>0.3798724</v>
      </c>
      <c r="CI454">
        <v>21.809889999999999</v>
      </c>
      <c r="CJ454">
        <v>0</v>
      </c>
      <c r="CK454">
        <v>0</v>
      </c>
      <c r="CL454">
        <v>0.37905179999999999</v>
      </c>
      <c r="CM454">
        <v>20.964189999999999</v>
      </c>
      <c r="CN454">
        <v>0</v>
      </c>
      <c r="CO454">
        <v>0</v>
      </c>
      <c r="CP454">
        <v>0.37827860000000002</v>
      </c>
      <c r="CQ454">
        <v>20.160049999999998</v>
      </c>
      <c r="CR454">
        <v>0</v>
      </c>
      <c r="CS454">
        <v>4.2816519999999998E-38</v>
      </c>
      <c r="CT454">
        <v>0.37748320000000002</v>
      </c>
      <c r="CU454">
        <v>19.5107</v>
      </c>
      <c r="CV454">
        <v>1.4234580000000001E-34</v>
      </c>
      <c r="CW454">
        <v>8.5631310000000005E-32</v>
      </c>
      <c r="CX454">
        <v>0.37673420000000002</v>
      </c>
      <c r="CY454">
        <v>19.106839999999998</v>
      </c>
      <c r="CZ454">
        <v>5.5830520000000003E-28</v>
      </c>
      <c r="DA454" s="1">
        <v>3.1554209999999999E-25</v>
      </c>
      <c r="DB454">
        <v>0.37596580000000002</v>
      </c>
      <c r="DC454">
        <v>20.024239999999999</v>
      </c>
      <c r="DD454" s="1">
        <v>1.921567E-22</v>
      </c>
      <c r="DE454" s="1">
        <v>9.0918810000000001E-20</v>
      </c>
      <c r="DF454">
        <v>0.37526199999999998</v>
      </c>
      <c r="DG454">
        <v>20.450769999999999</v>
      </c>
      <c r="DH454" s="1">
        <v>2.5859929999999999E-18</v>
      </c>
      <c r="DI454" s="1">
        <v>1.21639E-15</v>
      </c>
      <c r="DJ454">
        <v>0.37452550000000001</v>
      </c>
      <c r="DK454">
        <v>20.787669999999999</v>
      </c>
      <c r="DL454" s="1">
        <v>5.3322220000000001E-15</v>
      </c>
      <c r="DM454" s="1">
        <v>2.551098E-12</v>
      </c>
      <c r="DN454">
        <v>0.37380790000000003</v>
      </c>
      <c r="DO454">
        <v>21.144939999999998</v>
      </c>
      <c r="DP454" s="1">
        <v>3.0085800000000001E-12</v>
      </c>
      <c r="DQ454" s="1">
        <v>1.471909E-9</v>
      </c>
      <c r="DR454">
        <v>0.37310979999999999</v>
      </c>
      <c r="DS454">
        <v>20.726939999999999</v>
      </c>
      <c r="DT454" s="1">
        <v>6.4014320000000001E-10</v>
      </c>
      <c r="DU454" s="1">
        <v>3.21022E-7</v>
      </c>
      <c r="DV454">
        <v>0.37246899999999999</v>
      </c>
      <c r="DW454">
        <v>19.674669999999999</v>
      </c>
      <c r="DX454" s="1">
        <v>6.131829E-8</v>
      </c>
      <c r="DY454" s="1">
        <v>3.145718E-5</v>
      </c>
      <c r="DZ454">
        <v>0.3718265</v>
      </c>
      <c r="EA454">
        <v>18.833449999999999</v>
      </c>
      <c r="EB454" s="1">
        <v>2.9998110000000002E-6</v>
      </c>
      <c r="EC454" s="1">
        <v>1.5743020000000001E-3</v>
      </c>
      <c r="ED454">
        <v>0.3712222</v>
      </c>
      <c r="EE454">
        <v>18.702970000000001</v>
      </c>
      <c r="EF454" s="1">
        <v>8.2478790000000007E-5</v>
      </c>
      <c r="EG454" s="1">
        <v>4.4229299999999999E-2</v>
      </c>
      <c r="EH454">
        <v>0.37067270000000002</v>
      </c>
      <c r="EI454">
        <v>20.437439999999999</v>
      </c>
      <c r="EJ454" s="1">
        <v>1.3714459999999999E-3</v>
      </c>
      <c r="EK454" s="1">
        <v>0.75082499999999996</v>
      </c>
      <c r="EL454">
        <v>0.37012929999999999</v>
      </c>
      <c r="EM454">
        <v>21.776710000000001</v>
      </c>
      <c r="EN454" s="1">
        <v>1.4660879999999999E-2</v>
      </c>
      <c r="EO454" s="1">
        <v>8.1845119999999998</v>
      </c>
      <c r="EP454">
        <v>0.36955349999999998</v>
      </c>
      <c r="EQ454">
        <v>22.62997</v>
      </c>
      <c r="ER454" s="1">
        <v>0.1061134</v>
      </c>
      <c r="ES454">
        <v>60.309310000000004</v>
      </c>
      <c r="ET454">
        <v>0.36900640000000001</v>
      </c>
      <c r="EU454">
        <v>23.534559999999999</v>
      </c>
      <c r="EV454" s="1">
        <v>0.54267799999999999</v>
      </c>
      <c r="EW454">
        <v>313.8005</v>
      </c>
      <c r="EX454">
        <v>0.36840859999999997</v>
      </c>
      <c r="EY454">
        <v>23.09937</v>
      </c>
      <c r="EZ454" s="1">
        <v>2.038551</v>
      </c>
      <c r="FA454">
        <v>1197.6179999999999</v>
      </c>
      <c r="FB454">
        <v>0.3678052</v>
      </c>
      <c r="FC454">
        <v>21.49361</v>
      </c>
      <c r="FD454">
        <v>5.8156980000000003</v>
      </c>
      <c r="FE454">
        <v>3468.1280000000002</v>
      </c>
      <c r="FF454">
        <v>0.36721949999999998</v>
      </c>
      <c r="FG454">
        <v>20.513860000000001</v>
      </c>
      <c r="FH454">
        <v>12.989240000000001</v>
      </c>
      <c r="FI454">
        <v>7850.5969999999998</v>
      </c>
      <c r="FJ454">
        <v>0.36664429999999998</v>
      </c>
      <c r="FK454">
        <v>20.16769</v>
      </c>
      <c r="FL454">
        <v>23.298120000000001</v>
      </c>
      <c r="FM454">
        <v>14259.4</v>
      </c>
      <c r="FN454">
        <v>0.36608659999999998</v>
      </c>
      <c r="FO454">
        <v>21.66048</v>
      </c>
      <c r="FP454">
        <v>34.376339999999999</v>
      </c>
      <c r="FQ454">
        <v>21277.69</v>
      </c>
      <c r="FR454">
        <v>0.36551309999999998</v>
      </c>
      <c r="FS454">
        <v>23.262239999999998</v>
      </c>
      <c r="FT454">
        <v>42.611930000000001</v>
      </c>
      <c r="FU454">
        <v>26647.57</v>
      </c>
      <c r="FV454">
        <v>0.36501640000000002</v>
      </c>
      <c r="FW454">
        <v>24.19304</v>
      </c>
      <c r="FX454">
        <v>45.223309999999998</v>
      </c>
      <c r="FY454">
        <v>28539.87</v>
      </c>
      <c r="FZ454">
        <v>0.36447269999999998</v>
      </c>
      <c r="GA454">
        <v>24.75131</v>
      </c>
      <c r="GB454">
        <v>41.910220000000002</v>
      </c>
      <c r="GC454">
        <v>26654.03</v>
      </c>
      <c r="GD454">
        <v>0.36398979999999997</v>
      </c>
      <c r="GE454">
        <v>23.922750000000001</v>
      </c>
      <c r="GF454">
        <v>34.434199999999997</v>
      </c>
      <c r="GG454">
        <v>22060.560000000001</v>
      </c>
      <c r="GH454">
        <v>0.3636662</v>
      </c>
      <c r="GI454">
        <v>22.42079</v>
      </c>
      <c r="GJ454">
        <v>25.489260000000002</v>
      </c>
      <c r="GK454">
        <v>16434.97</v>
      </c>
      <c r="GL454">
        <v>0.36331079999999999</v>
      </c>
      <c r="GM454">
        <v>21.388089999999998</v>
      </c>
      <c r="GN454">
        <v>17.23518</v>
      </c>
      <c r="GO454">
        <v>11175.08</v>
      </c>
      <c r="GP454">
        <v>0.36287560000000002</v>
      </c>
      <c r="GQ454">
        <v>20.903199999999998</v>
      </c>
      <c r="GR454">
        <v>10.788259999999999</v>
      </c>
      <c r="GS454">
        <v>7027.7020000000002</v>
      </c>
      <c r="GT454">
        <v>0.36248390000000003</v>
      </c>
      <c r="GU454">
        <v>20.964469999999999</v>
      </c>
      <c r="GV454">
        <v>6.3273320000000002</v>
      </c>
      <c r="GW454">
        <v>4137.067</v>
      </c>
      <c r="GX454">
        <v>0.36205169999999998</v>
      </c>
      <c r="GY454">
        <v>22.08821</v>
      </c>
      <c r="GZ454">
        <v>3.5173199999999998</v>
      </c>
      <c r="HA454">
        <v>2307.348</v>
      </c>
      <c r="HB454">
        <v>0.36162519999999998</v>
      </c>
      <c r="HC454">
        <v>22.6067</v>
      </c>
      <c r="HD454">
        <v>1.8764179999999999</v>
      </c>
      <c r="HE454">
        <v>1233.537</v>
      </c>
      <c r="HF454">
        <v>0.36113630000000002</v>
      </c>
      <c r="HG454">
        <v>22.669339999999998</v>
      </c>
      <c r="HH454">
        <v>0.97223789999999999</v>
      </c>
      <c r="HI454">
        <v>640.08399999999995</v>
      </c>
      <c r="HJ454">
        <v>0.36062309999999997</v>
      </c>
      <c r="HK454">
        <v>21.741320000000002</v>
      </c>
      <c r="HL454">
        <v>0.49760929999999998</v>
      </c>
      <c r="HM454">
        <v>327.5958</v>
      </c>
      <c r="HN454">
        <v>0.36009020000000003</v>
      </c>
      <c r="HO454">
        <v>20.763339999999999</v>
      </c>
      <c r="HP454">
        <v>0.25774130000000001</v>
      </c>
      <c r="HQ454">
        <v>169.3271</v>
      </c>
      <c r="HR454">
        <v>0.35954560000000002</v>
      </c>
      <c r="HS454">
        <v>19.769500000000001</v>
      </c>
      <c r="HT454">
        <v>0.13992399999999999</v>
      </c>
      <c r="HU454">
        <v>91.478840000000005</v>
      </c>
      <c r="HV454">
        <v>0.35897560000000001</v>
      </c>
      <c r="HW454">
        <v>18.890270000000001</v>
      </c>
      <c r="HX454">
        <v>8.3150450000000001E-2</v>
      </c>
      <c r="HY454">
        <v>53.907040000000002</v>
      </c>
      <c r="HZ454">
        <v>0.35833549999999997</v>
      </c>
      <c r="IA454">
        <v>18.65746</v>
      </c>
      <c r="IB454">
        <v>5.5929510000000002E-2</v>
      </c>
      <c r="IC454">
        <v>35.879449999999999</v>
      </c>
      <c r="ID454">
        <v>0.35768800000000001</v>
      </c>
      <c r="IE454">
        <v>19.480789999999999</v>
      </c>
      <c r="IF454">
        <v>4.2821230000000002E-2</v>
      </c>
      <c r="IG454">
        <v>27.176629999999999</v>
      </c>
      <c r="IH454">
        <v>0.35703220000000002</v>
      </c>
      <c r="II454">
        <v>20.22231</v>
      </c>
      <c r="IJ454">
        <v>3.6455550000000003E-2</v>
      </c>
      <c r="IK454">
        <v>22.930869999999999</v>
      </c>
      <c r="IL454">
        <v>0.35649530000000001</v>
      </c>
      <c r="IM454">
        <v>20.830580000000001</v>
      </c>
      <c r="IN454" s="1">
        <v>3.3400949999999999E-2</v>
      </c>
      <c r="IO454">
        <v>20.870239999999999</v>
      </c>
      <c r="IP454">
        <v>0.35601709999999998</v>
      </c>
      <c r="IQ454">
        <v>20.06437</v>
      </c>
      <c r="IR454" s="1">
        <v>3.1966210000000002E-2</v>
      </c>
      <c r="IS454">
        <v>19.88233</v>
      </c>
      <c r="IT454">
        <v>0.35550870000000001</v>
      </c>
      <c r="IU454">
        <v>18.853339999999999</v>
      </c>
      <c r="IV454" s="1">
        <v>3.1278319999999998E-2</v>
      </c>
      <c r="IW454">
        <v>19.396339999999999</v>
      </c>
      <c r="IX454">
        <v>0.35467179999999998</v>
      </c>
      <c r="IY454">
        <v>18.033750000000001</v>
      </c>
      <c r="IZ454" s="1">
        <v>3.081012E-2</v>
      </c>
      <c r="JA454">
        <v>19.084489999999999</v>
      </c>
      <c r="JB454">
        <v>0.35391519999999999</v>
      </c>
      <c r="JC454">
        <v>17.446200000000001</v>
      </c>
      <c r="JD454" s="1">
        <v>3.0218789999999999E-2</v>
      </c>
      <c r="JE454">
        <v>18.715820000000001</v>
      </c>
      <c r="JF454">
        <v>0.35329470000000002</v>
      </c>
      <c r="JG454">
        <v>18.222059999999999</v>
      </c>
      <c r="JH454" s="1">
        <v>2.9349779999999999E-2</v>
      </c>
      <c r="JI454">
        <v>18.1844</v>
      </c>
      <c r="JJ454">
        <v>0.3529562</v>
      </c>
      <c r="JK454">
        <v>19.156169999999999</v>
      </c>
      <c r="JL454" s="1">
        <v>2.816368E-2</v>
      </c>
      <c r="JM454">
        <v>17.450199999999999</v>
      </c>
      <c r="JN454">
        <v>0.35271400000000003</v>
      </c>
      <c r="JO454">
        <v>19.479430000000001</v>
      </c>
      <c r="JP454" s="1">
        <v>2.6674119999999999E-2</v>
      </c>
      <c r="JQ454">
        <v>16.529</v>
      </c>
      <c r="JR454">
        <v>0.35248049999999997</v>
      </c>
      <c r="JS454">
        <v>20.054690000000001</v>
      </c>
      <c r="JT454" s="1">
        <v>2.4995099999999999E-2</v>
      </c>
      <c r="JU454">
        <v>15.48976</v>
      </c>
      <c r="JV454">
        <v>0.35229270000000001</v>
      </c>
      <c r="JW454">
        <v>19.77983</v>
      </c>
      <c r="JX454" s="1">
        <v>2.3236329999999999E-2</v>
      </c>
      <c r="JY454">
        <v>14.40105</v>
      </c>
      <c r="JZ454">
        <v>0.35199720000000001</v>
      </c>
      <c r="KA454">
        <v>18.266850000000002</v>
      </c>
      <c r="KB454" s="1">
        <v>2.1446420000000001E-2</v>
      </c>
      <c r="KC454">
        <v>13.29763</v>
      </c>
      <c r="KD454">
        <v>0.35173969999999999</v>
      </c>
      <c r="KE454">
        <v>17.167739999999998</v>
      </c>
      <c r="KF454" s="1">
        <v>1.965333E-2</v>
      </c>
      <c r="KG454">
        <v>12.19491</v>
      </c>
      <c r="KH454">
        <v>0.35147089999999998</v>
      </c>
      <c r="KI454">
        <v>16.700939999999999</v>
      </c>
      <c r="KJ454" s="1">
        <v>1.790829E-2</v>
      </c>
      <c r="KK454">
        <v>11.12157</v>
      </c>
      <c r="KL454">
        <v>0.3511571</v>
      </c>
      <c r="KM454">
        <v>18.10108</v>
      </c>
      <c r="KN454" s="1">
        <v>1.6279849999999998E-2</v>
      </c>
      <c r="KO454">
        <v>10.117610000000001</v>
      </c>
      <c r="KP454">
        <v>0.35082580000000002</v>
      </c>
      <c r="KQ454">
        <v>19.763300000000001</v>
      </c>
      <c r="KR454" s="1">
        <v>1.479462E-2</v>
      </c>
      <c r="KS454">
        <v>9.2034350000000007</v>
      </c>
      <c r="KT454">
        <v>0.35040549999999998</v>
      </c>
      <c r="KU454">
        <v>21.029890000000002</v>
      </c>
      <c r="KV454" s="1">
        <v>1.3453919999999999E-2</v>
      </c>
      <c r="KW454">
        <v>8.3786509999999996</v>
      </c>
      <c r="KX454">
        <v>0.35003220000000002</v>
      </c>
      <c r="KY454">
        <v>21.69237</v>
      </c>
      <c r="KZ454" s="1">
        <v>1.2252849999999999E-2</v>
      </c>
      <c r="LA454">
        <v>7.6391169999999997</v>
      </c>
      <c r="LB454">
        <v>0.34990579999999999</v>
      </c>
      <c r="LC454">
        <v>20.692319999999999</v>
      </c>
      <c r="LD454" s="1">
        <v>1.1163350000000001E-2</v>
      </c>
      <c r="LE454">
        <v>6.9662899999999999</v>
      </c>
      <c r="LF454">
        <v>0.34973009999999999</v>
      </c>
      <c r="LG454">
        <v>18.823879999999999</v>
      </c>
      <c r="LH454" s="1">
        <v>1.01447E-2</v>
      </c>
      <c r="LI454">
        <v>6.3366980000000002</v>
      </c>
      <c r="LJ454">
        <v>0.34950979999999998</v>
      </c>
      <c r="LK454">
        <v>17.710719999999998</v>
      </c>
      <c r="LL454" s="1">
        <v>9.2279079999999999E-3</v>
      </c>
      <c r="LM454">
        <v>5.7690070000000002</v>
      </c>
      <c r="LN454">
        <v>0.34928360000000003</v>
      </c>
      <c r="LO454">
        <v>17.387409999999999</v>
      </c>
      <c r="LP454" s="1">
        <v>8.409115E-3</v>
      </c>
      <c r="LQ454">
        <v>5.2622840000000002</v>
      </c>
      <c r="LR454">
        <v>0.34903960000000001</v>
      </c>
      <c r="LS454">
        <v>19.01943</v>
      </c>
      <c r="LT454" s="1">
        <v>7.6692549999999998E-3</v>
      </c>
      <c r="LU454">
        <v>4.8045059999999999</v>
      </c>
      <c r="LV454">
        <v>0.34878930000000002</v>
      </c>
      <c r="LW454">
        <v>20.632429999999999</v>
      </c>
      <c r="LX454" s="1">
        <v>7.0022519999999996E-3</v>
      </c>
      <c r="LY454">
        <v>4.3913399999999996</v>
      </c>
      <c r="LZ454">
        <v>0.34852719999999998</v>
      </c>
      <c r="MA454">
        <v>21.75825</v>
      </c>
      <c r="MB454" s="1">
        <v>6.4013350000000002E-3</v>
      </c>
      <c r="MC454">
        <v>4.0192110000000003</v>
      </c>
      <c r="MD454">
        <v>0.34827180000000002</v>
      </c>
      <c r="ME454">
        <v>21.99485</v>
      </c>
      <c r="MF454" s="1">
        <v>5.857124E-3</v>
      </c>
      <c r="MG454">
        <v>3.6818080000000002</v>
      </c>
      <c r="MH454">
        <v>0.34811409999999998</v>
      </c>
      <c r="MI454">
        <v>20.90428</v>
      </c>
      <c r="MJ454" s="1">
        <v>5.3555349999999998E-3</v>
      </c>
      <c r="MK454">
        <v>3.3706680000000002</v>
      </c>
      <c r="ML454">
        <v>0.34808070000000002</v>
      </c>
      <c r="MM454">
        <v>19.1417</v>
      </c>
      <c r="MN454" s="1">
        <v>4.8789269999999999E-3</v>
      </c>
      <c r="MO454">
        <v>3.0738919999999998</v>
      </c>
      <c r="MP454">
        <v>0.3480781</v>
      </c>
      <c r="MQ454">
        <v>18.171579999999999</v>
      </c>
      <c r="MR454" s="1">
        <v>4.4140159999999998E-3</v>
      </c>
      <c r="MS454">
        <v>2.7844709999999999</v>
      </c>
      <c r="MT454">
        <v>0.34812389999999999</v>
      </c>
      <c r="MU454">
        <v>18.005549999999999</v>
      </c>
      <c r="MV454" s="1">
        <v>3.9598510000000003E-3</v>
      </c>
      <c r="MW454">
        <v>2.5013879999999999</v>
      </c>
      <c r="MX454">
        <v>0.34827350000000001</v>
      </c>
      <c r="MY454">
        <v>19.456379999999999</v>
      </c>
      <c r="MZ454" s="1">
        <v>3.5173159999999999E-3</v>
      </c>
      <c r="NA454">
        <v>2.2249059999999998</v>
      </c>
      <c r="NB454">
        <v>0.34842089999999998</v>
      </c>
      <c r="NC454">
        <v>19.650089999999999</v>
      </c>
      <c r="ND454" s="1">
        <v>3.0885190000000001E-3</v>
      </c>
      <c r="NE454">
        <v>1.956682</v>
      </c>
      <c r="NF454">
        <v>0.34855629999999999</v>
      </c>
      <c r="NG454">
        <v>20.753450000000001</v>
      </c>
      <c r="NH454" s="1">
        <v>2.6760019999999998E-3</v>
      </c>
      <c r="NI454">
        <v>1.698769</v>
      </c>
      <c r="NJ454">
        <v>0.34865610000000002</v>
      </c>
      <c r="NK454">
        <v>21.203230000000001</v>
      </c>
      <c r="NL454" s="1">
        <v>2.2907100000000001E-3</v>
      </c>
      <c r="NM454">
        <v>1.457543</v>
      </c>
      <c r="NN454">
        <v>0.34868349999999998</v>
      </c>
      <c r="NO454">
        <v>20.461320000000001</v>
      </c>
      <c r="NP454" s="1">
        <v>1.9415599999999999E-3</v>
      </c>
      <c r="NQ454">
        <v>1.2386410000000001</v>
      </c>
      <c r="NR454">
        <v>0.34879189999999999</v>
      </c>
      <c r="NS454">
        <v>19.23612</v>
      </c>
      <c r="NT454" s="1">
        <v>1.636869E-3</v>
      </c>
      <c r="NU454">
        <v>1.0467679999999999</v>
      </c>
      <c r="NV454">
        <v>0.34890660000000001</v>
      </c>
      <c r="NW454">
        <v>18.469609999999999</v>
      </c>
      <c r="NX454" s="1">
        <v>1.3802300000000001E-3</v>
      </c>
      <c r="NY454">
        <v>0.88470389999999999</v>
      </c>
      <c r="NZ454">
        <v>0.34899279999999999</v>
      </c>
      <c r="OA454">
        <v>18.594850000000001</v>
      </c>
      <c r="OB454" s="1">
        <v>1.1703779999999999E-3</v>
      </c>
      <c r="OC454">
        <v>0.75192479999999995</v>
      </c>
      <c r="OD454">
        <v>0.34893190000000002</v>
      </c>
      <c r="OE454">
        <v>20.6768</v>
      </c>
      <c r="OF454" s="1">
        <v>1.0051249999999999E-3</v>
      </c>
      <c r="OG454">
        <v>0.64739950000000002</v>
      </c>
      <c r="OH454">
        <v>0.34880620000000001</v>
      </c>
      <c r="OI454">
        <v>22.67268</v>
      </c>
      <c r="OJ454" s="1">
        <v>8.7893450000000001E-4</v>
      </c>
      <c r="OK454">
        <v>0.5674903</v>
      </c>
    </row>
    <row r="455" spans="1:401" x14ac:dyDescent="0.35">
      <c r="A455">
        <v>464</v>
      </c>
      <c r="B455" t="s">
        <v>4</v>
      </c>
      <c r="C455" t="s">
        <v>364</v>
      </c>
      <c r="D455" t="s">
        <v>462</v>
      </c>
      <c r="E455">
        <v>815.2242</v>
      </c>
      <c r="F455">
        <v>0.44213740000000001</v>
      </c>
      <c r="G455">
        <v>17.68769</v>
      </c>
      <c r="H455">
        <v>0</v>
      </c>
      <c r="I455">
        <v>0</v>
      </c>
      <c r="J455">
        <v>0.44177329999999998</v>
      </c>
      <c r="K455">
        <v>19.163820000000001</v>
      </c>
      <c r="L455">
        <v>0</v>
      </c>
      <c r="M455">
        <v>0</v>
      </c>
      <c r="N455">
        <v>0.441492</v>
      </c>
      <c r="O455">
        <v>20.461220000000001</v>
      </c>
      <c r="P455">
        <v>0</v>
      </c>
      <c r="Q455">
        <v>0</v>
      </c>
      <c r="R455">
        <v>0.44113079999999999</v>
      </c>
      <c r="S455">
        <v>21.332550000000001</v>
      </c>
      <c r="T455">
        <v>0</v>
      </c>
      <c r="U455">
        <v>0</v>
      </c>
      <c r="V455">
        <v>0.44071149999999998</v>
      </c>
      <c r="W455">
        <v>22.000319999999999</v>
      </c>
      <c r="X455">
        <v>0</v>
      </c>
      <c r="Y455">
        <v>0</v>
      </c>
      <c r="Z455">
        <v>0.4403106</v>
      </c>
      <c r="AA455">
        <v>21.704180000000001</v>
      </c>
      <c r="AB455">
        <v>0</v>
      </c>
      <c r="AC455">
        <v>0</v>
      </c>
      <c r="AD455">
        <v>0.43997380000000003</v>
      </c>
      <c r="AE455">
        <v>20.366800000000001</v>
      </c>
      <c r="AF455">
        <v>0</v>
      </c>
      <c r="AG455">
        <v>0</v>
      </c>
      <c r="AH455">
        <v>0.43960709999999997</v>
      </c>
      <c r="AI455">
        <v>19.292159999999999</v>
      </c>
      <c r="AJ455">
        <v>0</v>
      </c>
      <c r="AK455">
        <v>0</v>
      </c>
      <c r="AL455">
        <v>0.43927319999999997</v>
      </c>
      <c r="AM455">
        <v>18.764810000000001</v>
      </c>
      <c r="AN455">
        <v>0</v>
      </c>
      <c r="AO455">
        <v>0</v>
      </c>
      <c r="AP455">
        <v>0.43899460000000001</v>
      </c>
      <c r="AQ455">
        <v>19.948979999999999</v>
      </c>
      <c r="AR455">
        <v>0</v>
      </c>
      <c r="AS455">
        <v>0</v>
      </c>
      <c r="AT455">
        <v>0.43873499999999999</v>
      </c>
      <c r="AU455">
        <v>21.724900000000002</v>
      </c>
      <c r="AV455">
        <v>0</v>
      </c>
      <c r="AW455">
        <v>0</v>
      </c>
      <c r="AX455">
        <v>0.43843989999999999</v>
      </c>
      <c r="AY455">
        <v>22.980450000000001</v>
      </c>
      <c r="AZ455">
        <v>0</v>
      </c>
      <c r="BA455">
        <v>0</v>
      </c>
      <c r="BB455">
        <v>0.43808340000000001</v>
      </c>
      <c r="BC455">
        <v>23.749749999999999</v>
      </c>
      <c r="BD455">
        <v>0</v>
      </c>
      <c r="BE455">
        <v>0</v>
      </c>
      <c r="BF455">
        <v>0.43777310000000003</v>
      </c>
      <c r="BG455">
        <v>23.173190000000002</v>
      </c>
      <c r="BH455">
        <v>0</v>
      </c>
      <c r="BI455">
        <v>0</v>
      </c>
      <c r="BJ455">
        <v>0.43743399999999999</v>
      </c>
      <c r="BK455">
        <v>21.7517</v>
      </c>
      <c r="BL455">
        <v>0</v>
      </c>
      <c r="BM455">
        <v>0</v>
      </c>
      <c r="BN455">
        <v>0.4371353</v>
      </c>
      <c r="BO455">
        <v>20.726839999999999</v>
      </c>
      <c r="BP455">
        <v>0</v>
      </c>
      <c r="BQ455">
        <v>0</v>
      </c>
      <c r="BR455">
        <v>0.43681209999999998</v>
      </c>
      <c r="BS455">
        <v>20.241019999999999</v>
      </c>
      <c r="BT455">
        <v>0</v>
      </c>
      <c r="BU455">
        <v>0</v>
      </c>
      <c r="BV455">
        <v>0.4366024</v>
      </c>
      <c r="BW455">
        <v>20.949560000000002</v>
      </c>
      <c r="BX455">
        <v>0</v>
      </c>
      <c r="BY455">
        <v>0</v>
      </c>
      <c r="BZ455">
        <v>0.43639519999999998</v>
      </c>
      <c r="CA455">
        <v>21.54684</v>
      </c>
      <c r="CB455">
        <v>0</v>
      </c>
      <c r="CC455">
        <v>0</v>
      </c>
      <c r="CD455">
        <v>0.43613760000000001</v>
      </c>
      <c r="CE455">
        <v>22.097159999999999</v>
      </c>
      <c r="CF455">
        <v>0</v>
      </c>
      <c r="CG455">
        <v>0</v>
      </c>
      <c r="CH455">
        <v>0.43583650000000002</v>
      </c>
      <c r="CI455">
        <v>21.863060000000001</v>
      </c>
      <c r="CJ455">
        <v>0</v>
      </c>
      <c r="CK455">
        <v>0</v>
      </c>
      <c r="CL455">
        <v>0.4355541</v>
      </c>
      <c r="CM455">
        <v>21.024709999999999</v>
      </c>
      <c r="CN455">
        <v>0</v>
      </c>
      <c r="CO455">
        <v>0</v>
      </c>
      <c r="CP455">
        <v>0.43531740000000002</v>
      </c>
      <c r="CQ455">
        <v>20.206900000000001</v>
      </c>
      <c r="CR455">
        <v>0</v>
      </c>
      <c r="CS455">
        <v>0</v>
      </c>
      <c r="CT455">
        <v>0.43503829999999999</v>
      </c>
      <c r="CU455">
        <v>19.540520000000001</v>
      </c>
      <c r="CV455">
        <v>5.401012E-35</v>
      </c>
      <c r="CW455">
        <v>2.22135E-32</v>
      </c>
      <c r="CX455">
        <v>0.43484650000000002</v>
      </c>
      <c r="CY455">
        <v>19.114129999999999</v>
      </c>
      <c r="CZ455">
        <v>1.751099E-28</v>
      </c>
      <c r="DA455" s="1">
        <v>7.0905430000000001E-26</v>
      </c>
      <c r="DB455">
        <v>0.43461529999999998</v>
      </c>
      <c r="DC455">
        <v>19.993819999999999</v>
      </c>
      <c r="DD455" s="1">
        <v>7.3013409999999995E-23</v>
      </c>
      <c r="DE455" s="1">
        <v>2.7205630000000002E-20</v>
      </c>
      <c r="DF455">
        <v>0.43437949999999997</v>
      </c>
      <c r="DG455">
        <v>20.46913</v>
      </c>
      <c r="DH455" s="1">
        <v>1.141721E-18</v>
      </c>
      <c r="DI455" s="1">
        <v>4.3243149999999998E-16</v>
      </c>
      <c r="DJ455">
        <v>0.43416060000000001</v>
      </c>
      <c r="DK455">
        <v>20.807680000000001</v>
      </c>
      <c r="DL455" s="1">
        <v>2.6246649999999998E-15</v>
      </c>
      <c r="DM455" s="1">
        <v>1.0172380000000001E-12</v>
      </c>
      <c r="DN455">
        <v>0.43393870000000001</v>
      </c>
      <c r="DO455">
        <v>21.183319999999998</v>
      </c>
      <c r="DP455" s="1">
        <v>1.614205E-12</v>
      </c>
      <c r="DQ455" s="1">
        <v>6.4011500000000002E-10</v>
      </c>
      <c r="DR455">
        <v>0.43369530000000001</v>
      </c>
      <c r="DS455">
        <v>20.80058</v>
      </c>
      <c r="DT455" s="1">
        <v>3.6929699999999998E-10</v>
      </c>
      <c r="DU455" s="1">
        <v>1.4983920000000001E-7</v>
      </c>
      <c r="DV455">
        <v>0.43351329999999999</v>
      </c>
      <c r="DW455">
        <v>19.741160000000001</v>
      </c>
      <c r="DX455" s="1">
        <v>3.7736319999999997E-8</v>
      </c>
      <c r="DY455" s="1">
        <v>1.561429E-5</v>
      </c>
      <c r="DZ455">
        <v>0.43332579999999998</v>
      </c>
      <c r="EA455">
        <v>18.862739999999999</v>
      </c>
      <c r="EB455" s="1">
        <v>1.956276E-6</v>
      </c>
      <c r="EC455" s="1">
        <v>8.2479910000000001E-4</v>
      </c>
      <c r="ED455">
        <v>0.43315740000000003</v>
      </c>
      <c r="EE455">
        <v>18.69492</v>
      </c>
      <c r="EF455" s="1">
        <v>5.6708939999999998E-5</v>
      </c>
      <c r="EG455" s="1">
        <v>2.4323589999999999E-2</v>
      </c>
      <c r="EH455">
        <v>0.43306440000000002</v>
      </c>
      <c r="EI455">
        <v>20.3947</v>
      </c>
      <c r="EJ455" s="1">
        <v>9.8999659999999992E-4</v>
      </c>
      <c r="EK455" s="1">
        <v>0.43143009999999998</v>
      </c>
      <c r="EL455">
        <v>0.43299409999999999</v>
      </c>
      <c r="EM455">
        <v>21.80415</v>
      </c>
      <c r="EN455" s="1">
        <v>1.1069799999999999E-2</v>
      </c>
      <c r="EO455" s="1">
        <v>4.8946189999999996</v>
      </c>
      <c r="EP455">
        <v>0.43288310000000002</v>
      </c>
      <c r="EQ455">
        <v>22.676439999999999</v>
      </c>
      <c r="ER455" s="1">
        <v>8.3524150000000005E-2</v>
      </c>
      <c r="ES455" s="1">
        <v>37.407690000000002</v>
      </c>
      <c r="ET455">
        <v>0.43269150000000001</v>
      </c>
      <c r="EU455">
        <v>23.596080000000001</v>
      </c>
      <c r="EV455" s="1">
        <v>0.44390740000000001</v>
      </c>
      <c r="EW455">
        <v>201.28120000000001</v>
      </c>
      <c r="EX455">
        <v>0.43253560000000002</v>
      </c>
      <c r="EY455">
        <v>23.220009999999998</v>
      </c>
      <c r="EZ455" s="1">
        <v>1.728135</v>
      </c>
      <c r="FA455">
        <v>792.14239999999995</v>
      </c>
      <c r="FB455">
        <v>0.43237599999999998</v>
      </c>
      <c r="FC455">
        <v>21.60352</v>
      </c>
      <c r="FD455" s="1">
        <v>5.0954100000000002</v>
      </c>
      <c r="FE455">
        <v>2359.078</v>
      </c>
      <c r="FF455">
        <v>0.43226189999999998</v>
      </c>
      <c r="FG455">
        <v>20.55602</v>
      </c>
      <c r="FH455">
        <v>11.73368</v>
      </c>
      <c r="FI455">
        <v>5479.1</v>
      </c>
      <c r="FJ455">
        <v>0.43214960000000002</v>
      </c>
      <c r="FK455">
        <v>20.165749999999999</v>
      </c>
      <c r="FL455">
        <v>21.649000000000001</v>
      </c>
      <c r="FM455">
        <v>10188.94</v>
      </c>
      <c r="FN455">
        <v>0.43213249999999997</v>
      </c>
      <c r="FO455">
        <v>21.61018</v>
      </c>
      <c r="FP455">
        <v>32.783700000000003</v>
      </c>
      <c r="FQ455">
        <v>15529.75</v>
      </c>
      <c r="FR455">
        <v>0.4321567</v>
      </c>
      <c r="FS455">
        <v>23.257480000000001</v>
      </c>
      <c r="FT455">
        <v>41.625839999999997</v>
      </c>
      <c r="FU455">
        <v>19830.46</v>
      </c>
      <c r="FV455">
        <v>0.43216870000000002</v>
      </c>
      <c r="FW455">
        <v>24.236419999999999</v>
      </c>
      <c r="FX455">
        <v>45.158290000000001</v>
      </c>
      <c r="FY455">
        <v>21615.38</v>
      </c>
      <c r="FZ455">
        <v>0.43212739999999999</v>
      </c>
      <c r="GA455">
        <v>24.824719999999999</v>
      </c>
      <c r="GB455">
        <v>42.674790000000002</v>
      </c>
      <c r="GC455">
        <v>20510.46</v>
      </c>
      <c r="GD455">
        <v>0.43176750000000003</v>
      </c>
      <c r="GE455">
        <v>24.053070000000002</v>
      </c>
      <c r="GF455">
        <v>35.685980000000001</v>
      </c>
      <c r="GG455">
        <v>17217.86</v>
      </c>
      <c r="GH455">
        <v>0.43115949999999997</v>
      </c>
      <c r="GI455">
        <v>22.531030000000001</v>
      </c>
      <c r="GJ455">
        <v>26.84394</v>
      </c>
      <c r="GK455">
        <v>13011.34</v>
      </c>
      <c r="GL455">
        <v>0.43047770000000002</v>
      </c>
      <c r="GM455">
        <v>21.447089999999999</v>
      </c>
      <c r="GN455">
        <v>18.413409999999999</v>
      </c>
      <c r="GO455">
        <v>8968.82</v>
      </c>
      <c r="GP455">
        <v>0.42965140000000002</v>
      </c>
      <c r="GQ455">
        <v>20.923490000000001</v>
      </c>
      <c r="GR455">
        <v>11.673550000000001</v>
      </c>
      <c r="GS455">
        <v>5710.9920000000002</v>
      </c>
      <c r="GT455">
        <v>0.42886220000000003</v>
      </c>
      <c r="GU455">
        <v>20.953700000000001</v>
      </c>
      <c r="GV455">
        <v>6.9237270000000004</v>
      </c>
      <c r="GW455">
        <v>3400.59</v>
      </c>
      <c r="GX455">
        <v>0.42795699999999998</v>
      </c>
      <c r="GY455">
        <v>22.05359</v>
      </c>
      <c r="GZ455">
        <v>3.886282</v>
      </c>
      <c r="HA455">
        <v>1916.442</v>
      </c>
      <c r="HB455">
        <v>0.42706739999999999</v>
      </c>
      <c r="HC455">
        <v>22.626560000000001</v>
      </c>
      <c r="HD455">
        <v>2.0904150000000001</v>
      </c>
      <c r="HE455">
        <v>1034.4079999999999</v>
      </c>
      <c r="HF455">
        <v>0.42607339999999999</v>
      </c>
      <c r="HG455">
        <v>22.731120000000001</v>
      </c>
      <c r="HH455">
        <v>1.090473</v>
      </c>
      <c r="HI455">
        <v>541.48299999999995</v>
      </c>
      <c r="HJ455">
        <v>0.42505759999999998</v>
      </c>
      <c r="HK455">
        <v>21.835519999999999</v>
      </c>
      <c r="HL455">
        <v>0.5607086</v>
      </c>
      <c r="HM455">
        <v>279.27</v>
      </c>
      <c r="HN455">
        <v>0.42399569999999998</v>
      </c>
      <c r="HO455">
        <v>20.843440000000001</v>
      </c>
      <c r="HP455">
        <v>0.290767</v>
      </c>
      <c r="HQ455">
        <v>145.1874</v>
      </c>
      <c r="HR455">
        <v>0.42289149999999998</v>
      </c>
      <c r="HS455">
        <v>19.83165</v>
      </c>
      <c r="HT455">
        <v>0.15722920000000001</v>
      </c>
      <c r="HU455">
        <v>78.642110000000002</v>
      </c>
      <c r="HV455">
        <v>0.42172690000000002</v>
      </c>
      <c r="HW455">
        <v>18.922280000000001</v>
      </c>
      <c r="HX455">
        <v>9.2458780000000004E-2</v>
      </c>
      <c r="HY455">
        <v>46.240029999999997</v>
      </c>
      <c r="HZ455">
        <v>0.42044769999999998</v>
      </c>
      <c r="IA455">
        <v>18.639559999999999</v>
      </c>
      <c r="IB455">
        <v>6.1225450000000001E-2</v>
      </c>
      <c r="IC455">
        <v>30.553920000000002</v>
      </c>
      <c r="ID455">
        <v>0.4191414</v>
      </c>
      <c r="IE455">
        <v>19.433949999999999</v>
      </c>
      <c r="IF455">
        <v>4.6080830000000003E-2</v>
      </c>
      <c r="IG455">
        <v>22.905670000000001</v>
      </c>
      <c r="IH455">
        <v>0.41780840000000002</v>
      </c>
      <c r="II455">
        <v>20.221109999999999</v>
      </c>
      <c r="IJ455">
        <v>3.8641769999999999E-2</v>
      </c>
      <c r="IK455">
        <v>19.122730000000001</v>
      </c>
      <c r="IL455">
        <v>0.41654330000000001</v>
      </c>
      <c r="IM455">
        <v>20.868020000000001</v>
      </c>
      <c r="IN455">
        <v>3.4983569999999999E-2</v>
      </c>
      <c r="IO455">
        <v>17.24165</v>
      </c>
      <c r="IP455">
        <v>0.41542030000000002</v>
      </c>
      <c r="IQ455">
        <v>20.172129999999999</v>
      </c>
      <c r="IR455" s="1">
        <v>3.3195250000000003E-2</v>
      </c>
      <c r="IS455">
        <v>16.304639999999999</v>
      </c>
      <c r="IT455">
        <v>0.41432370000000002</v>
      </c>
      <c r="IU455">
        <v>18.94434</v>
      </c>
      <c r="IV455" s="1">
        <v>3.2287740000000002E-2</v>
      </c>
      <c r="IW455">
        <v>15.81963</v>
      </c>
      <c r="IX455">
        <v>0.41331820000000002</v>
      </c>
      <c r="IY455">
        <v>18.09028</v>
      </c>
      <c r="IZ455" s="1">
        <v>3.1696809999999999E-2</v>
      </c>
      <c r="JA455">
        <v>15.506410000000001</v>
      </c>
      <c r="JB455">
        <v>0.41240149999999998</v>
      </c>
      <c r="JC455">
        <v>17.481660000000002</v>
      </c>
      <c r="JD455" s="1">
        <v>3.1045349999999999E-2</v>
      </c>
      <c r="JE455">
        <v>15.180260000000001</v>
      </c>
      <c r="JF455">
        <v>0.41159709999999999</v>
      </c>
      <c r="JG455">
        <v>18.19697</v>
      </c>
      <c r="JH455" s="1">
        <v>3.0144560000000001E-2</v>
      </c>
      <c r="JI455">
        <v>14.742710000000001</v>
      </c>
      <c r="JJ455">
        <v>0.41120879999999999</v>
      </c>
      <c r="JK455">
        <v>19.17334</v>
      </c>
      <c r="JL455" s="1">
        <v>2.8948140000000001E-2</v>
      </c>
      <c r="JM455">
        <v>14.155469999999999</v>
      </c>
      <c r="JN455">
        <v>0.41097719999999999</v>
      </c>
      <c r="JO455">
        <v>19.537849999999999</v>
      </c>
      <c r="JP455" s="1">
        <v>2.744241E-2</v>
      </c>
      <c r="JQ455">
        <v>13.423819999999999</v>
      </c>
      <c r="JR455">
        <v>0.41073900000000002</v>
      </c>
      <c r="JS455">
        <v>20.115100000000002</v>
      </c>
      <c r="JT455" s="1">
        <v>2.5736180000000001E-2</v>
      </c>
      <c r="JU455">
        <v>12.59952</v>
      </c>
      <c r="JV455">
        <v>0.41046280000000002</v>
      </c>
      <c r="JW455">
        <v>19.903310000000001</v>
      </c>
      <c r="JX455" s="1">
        <v>2.394048E-2</v>
      </c>
      <c r="JY455">
        <v>11.73526</v>
      </c>
      <c r="JZ455">
        <v>0.41013939999999999</v>
      </c>
      <c r="KA455">
        <v>18.397739999999999</v>
      </c>
      <c r="KB455" s="1">
        <v>2.2116230000000001E-2</v>
      </c>
      <c r="KC455">
        <v>10.860099999999999</v>
      </c>
      <c r="KD455">
        <v>0.40980800000000001</v>
      </c>
      <c r="KE455">
        <v>17.230530000000002</v>
      </c>
      <c r="KF455" s="1">
        <v>2.0287619999999999E-2</v>
      </c>
      <c r="KG455">
        <v>9.9868430000000004</v>
      </c>
      <c r="KH455">
        <v>0.40942119999999999</v>
      </c>
      <c r="KI455">
        <v>16.70627</v>
      </c>
      <c r="KJ455" s="1">
        <v>1.850429E-2</v>
      </c>
      <c r="KK455">
        <v>9.1348129999999994</v>
      </c>
      <c r="KL455">
        <v>0.40902889999999997</v>
      </c>
      <c r="KM455">
        <v>18.045629999999999</v>
      </c>
      <c r="KN455" s="1">
        <v>1.68302E-2</v>
      </c>
      <c r="KO455">
        <v>8.3327050000000007</v>
      </c>
      <c r="KP455">
        <v>0.40859620000000002</v>
      </c>
      <c r="KQ455">
        <v>19.764690000000002</v>
      </c>
      <c r="KR455" s="1">
        <v>1.5300589999999999E-2</v>
      </c>
      <c r="KS455">
        <v>7.6007400000000001</v>
      </c>
      <c r="KT455">
        <v>0.40806480000000001</v>
      </c>
      <c r="KU455">
        <v>21.09807</v>
      </c>
      <c r="KV455" s="1">
        <v>1.391883E-2</v>
      </c>
      <c r="KW455">
        <v>6.9397399999999996</v>
      </c>
      <c r="KX455">
        <v>0.40753309999999998</v>
      </c>
      <c r="KY455">
        <v>21.820250000000001</v>
      </c>
      <c r="KZ455" s="1">
        <v>1.2679920000000001E-2</v>
      </c>
      <c r="LA455">
        <v>6.3468830000000001</v>
      </c>
      <c r="LB455">
        <v>0.40718140000000003</v>
      </c>
      <c r="LC455">
        <v>20.90523</v>
      </c>
      <c r="LD455" s="1">
        <v>1.156196E-2</v>
      </c>
      <c r="LE455">
        <v>5.8090630000000001</v>
      </c>
      <c r="LF455">
        <v>0.40689589999999998</v>
      </c>
      <c r="LG455">
        <v>18.98827</v>
      </c>
      <c r="LH455" s="1">
        <v>1.051816E-2</v>
      </c>
      <c r="LI455">
        <v>5.3031990000000002</v>
      </c>
      <c r="LJ455">
        <v>0.40653260000000002</v>
      </c>
      <c r="LK455">
        <v>17.778199999999998</v>
      </c>
      <c r="LL455" s="1">
        <v>9.5717130000000008E-3</v>
      </c>
      <c r="LM455">
        <v>4.842257</v>
      </c>
      <c r="LN455">
        <v>0.40620990000000001</v>
      </c>
      <c r="LO455">
        <v>17.380230000000001</v>
      </c>
      <c r="LP455" s="1">
        <v>8.7275159999999994E-3</v>
      </c>
      <c r="LQ455">
        <v>4.4298080000000004</v>
      </c>
      <c r="LR455">
        <v>0.40584110000000001</v>
      </c>
      <c r="LS455">
        <v>18.958179999999999</v>
      </c>
      <c r="LT455" s="1">
        <v>7.9651280000000001E-3</v>
      </c>
      <c r="LU455">
        <v>4.056648</v>
      </c>
      <c r="LV455">
        <v>0.40550019999999998</v>
      </c>
      <c r="LW455">
        <v>20.652509999999999</v>
      </c>
      <c r="LX455" s="1">
        <v>7.2774659999999998E-3</v>
      </c>
      <c r="LY455">
        <v>3.7189730000000001</v>
      </c>
      <c r="LZ455">
        <v>0.405117</v>
      </c>
      <c r="MA455">
        <v>21.86909</v>
      </c>
      <c r="MB455" s="1">
        <v>6.6578139999999997E-3</v>
      </c>
      <c r="MC455">
        <v>3.4143300000000001</v>
      </c>
      <c r="MD455">
        <v>0.40476889999999999</v>
      </c>
      <c r="ME455">
        <v>22.164709999999999</v>
      </c>
      <c r="MF455" s="1">
        <v>6.0974159999999996E-3</v>
      </c>
      <c r="MG455">
        <v>3.138061</v>
      </c>
      <c r="MH455">
        <v>0.40449889999999999</v>
      </c>
      <c r="MI455">
        <v>21.12218</v>
      </c>
      <c r="MJ455" s="1">
        <v>5.5836200000000001E-3</v>
      </c>
      <c r="MK455">
        <v>2.8838140000000001</v>
      </c>
      <c r="ML455">
        <v>0.4044085</v>
      </c>
      <c r="MM455">
        <v>19.286169999999998</v>
      </c>
      <c r="MN455" s="1">
        <v>5.0974310000000004E-3</v>
      </c>
      <c r="MO455">
        <v>2.6418840000000001</v>
      </c>
      <c r="MP455">
        <v>0.40439079999999999</v>
      </c>
      <c r="MQ455">
        <v>18.211310000000001</v>
      </c>
      <c r="MR455" s="1">
        <v>4.6248829999999998E-3</v>
      </c>
      <c r="MS455">
        <v>2.4063880000000002</v>
      </c>
      <c r="MT455">
        <v>0.4043949</v>
      </c>
      <c r="MU455">
        <v>17.954280000000001</v>
      </c>
      <c r="MV455" s="1">
        <v>4.163918E-3</v>
      </c>
      <c r="MW455">
        <v>2.175986</v>
      </c>
      <c r="MX455">
        <v>0.40452880000000002</v>
      </c>
      <c r="MY455">
        <v>19.389289999999999</v>
      </c>
      <c r="MZ455" s="1">
        <v>3.7143810000000001E-3</v>
      </c>
      <c r="NA455">
        <v>1.9503839999999999</v>
      </c>
      <c r="NB455">
        <v>0.40466010000000002</v>
      </c>
      <c r="NC455">
        <v>19.668669999999999</v>
      </c>
      <c r="ND455" s="1">
        <v>3.2789859999999998E-3</v>
      </c>
      <c r="NE455">
        <v>1.7310639999999999</v>
      </c>
      <c r="NF455">
        <v>0.40476659999999998</v>
      </c>
      <c r="NG455">
        <v>20.766539999999999</v>
      </c>
      <c r="NH455" s="1">
        <v>2.8594459999999999E-3</v>
      </c>
      <c r="NI455">
        <v>1.519485</v>
      </c>
      <c r="NJ455">
        <v>0.40479189999999998</v>
      </c>
      <c r="NK455">
        <v>21.31156</v>
      </c>
      <c r="NL455" s="1">
        <v>2.4657059999999998E-3</v>
      </c>
      <c r="NM455">
        <v>1.3201959999999999</v>
      </c>
      <c r="NN455">
        <v>0.4047714</v>
      </c>
      <c r="NO455">
        <v>20.634630000000001</v>
      </c>
      <c r="NP455" s="1">
        <v>2.107158E-3</v>
      </c>
      <c r="NQ455">
        <v>1.138063</v>
      </c>
      <c r="NR455">
        <v>0.40479120000000002</v>
      </c>
      <c r="NS455">
        <v>19.341940000000001</v>
      </c>
      <c r="NT455" s="1">
        <v>1.7922979999999999E-3</v>
      </c>
      <c r="NU455">
        <v>0.97720609999999997</v>
      </c>
      <c r="NV455">
        <v>0.40482380000000001</v>
      </c>
      <c r="NW455">
        <v>18.489139999999999</v>
      </c>
      <c r="NX455" s="1">
        <v>1.5253140000000001E-3</v>
      </c>
      <c r="NY455">
        <v>0.84008870000000002</v>
      </c>
      <c r="NZ455">
        <v>0.40479730000000003</v>
      </c>
      <c r="OA455">
        <v>18.526450000000001</v>
      </c>
      <c r="OB455" s="1">
        <v>1.305701E-3</v>
      </c>
      <c r="OC455">
        <v>0.72685330000000004</v>
      </c>
      <c r="OD455">
        <v>0.40446900000000002</v>
      </c>
      <c r="OE455">
        <v>20.580919999999999</v>
      </c>
      <c r="OF455" s="1">
        <v>1.1317040000000001E-3</v>
      </c>
      <c r="OG455">
        <v>0.63728260000000003</v>
      </c>
      <c r="OH455">
        <v>0.40414060000000002</v>
      </c>
      <c r="OI455">
        <v>22.67353</v>
      </c>
      <c r="OJ455" s="1">
        <v>9.9849820000000008E-4</v>
      </c>
      <c r="OK455">
        <v>0.56858900000000001</v>
      </c>
    </row>
    <row r="456" spans="1:401" x14ac:dyDescent="0.35">
      <c r="A456">
        <v>465</v>
      </c>
      <c r="B456" t="s">
        <v>4</v>
      </c>
      <c r="C456" t="s">
        <v>364</v>
      </c>
      <c r="D456" t="s">
        <v>463</v>
      </c>
      <c r="E456">
        <v>757.47670000000005</v>
      </c>
      <c r="F456">
        <v>0.59559859999999998</v>
      </c>
      <c r="G456">
        <v>17.697230000000001</v>
      </c>
      <c r="H456">
        <v>0</v>
      </c>
      <c r="I456">
        <v>0</v>
      </c>
      <c r="J456">
        <v>0.59596939999999998</v>
      </c>
      <c r="K456">
        <v>19.171489999999999</v>
      </c>
      <c r="L456">
        <v>0</v>
      </c>
      <c r="M456">
        <v>0</v>
      </c>
      <c r="N456">
        <v>0.59632019999999997</v>
      </c>
      <c r="O456">
        <v>20.514559999999999</v>
      </c>
      <c r="P456">
        <v>0</v>
      </c>
      <c r="Q456">
        <v>0</v>
      </c>
      <c r="R456">
        <v>0.59659430000000002</v>
      </c>
      <c r="S456">
        <v>21.420300000000001</v>
      </c>
      <c r="T456">
        <v>0</v>
      </c>
      <c r="U456">
        <v>0</v>
      </c>
      <c r="V456">
        <v>0.59671320000000005</v>
      </c>
      <c r="W456">
        <v>22.103649999999998</v>
      </c>
      <c r="X456">
        <v>0</v>
      </c>
      <c r="Y456">
        <v>0</v>
      </c>
      <c r="Z456">
        <v>0.59682690000000005</v>
      </c>
      <c r="AA456">
        <v>21.817640000000001</v>
      </c>
      <c r="AB456">
        <v>0</v>
      </c>
      <c r="AC456">
        <v>0</v>
      </c>
      <c r="AD456">
        <v>0.59698960000000001</v>
      </c>
      <c r="AE456">
        <v>20.467980000000001</v>
      </c>
      <c r="AF456">
        <v>0</v>
      </c>
      <c r="AG456">
        <v>0</v>
      </c>
      <c r="AH456">
        <v>0.5972288</v>
      </c>
      <c r="AI456">
        <v>19.336670000000002</v>
      </c>
      <c r="AJ456">
        <v>0</v>
      </c>
      <c r="AK456">
        <v>0</v>
      </c>
      <c r="AL456">
        <v>0.59737110000000004</v>
      </c>
      <c r="AM456">
        <v>18.774760000000001</v>
      </c>
      <c r="AN456">
        <v>0</v>
      </c>
      <c r="AO456">
        <v>0</v>
      </c>
      <c r="AP456">
        <v>0.59774950000000004</v>
      </c>
      <c r="AQ456">
        <v>19.939620000000001</v>
      </c>
      <c r="AR456">
        <v>0</v>
      </c>
      <c r="AS456">
        <v>0</v>
      </c>
      <c r="AT456">
        <v>0.59800790000000004</v>
      </c>
      <c r="AU456">
        <v>21.74718</v>
      </c>
      <c r="AV456">
        <v>0</v>
      </c>
      <c r="AW456">
        <v>0</v>
      </c>
      <c r="AX456">
        <v>0.59826520000000005</v>
      </c>
      <c r="AY456">
        <v>23.055140000000002</v>
      </c>
      <c r="AZ456">
        <v>0</v>
      </c>
      <c r="BA456">
        <v>0</v>
      </c>
      <c r="BB456">
        <v>0.59841140000000004</v>
      </c>
      <c r="BC456">
        <v>23.85802</v>
      </c>
      <c r="BD456">
        <v>0</v>
      </c>
      <c r="BE456">
        <v>0</v>
      </c>
      <c r="BF456">
        <v>0.59860860000000005</v>
      </c>
      <c r="BG456">
        <v>23.299330000000001</v>
      </c>
      <c r="BH456">
        <v>0</v>
      </c>
      <c r="BI456">
        <v>0</v>
      </c>
      <c r="BJ456">
        <v>0.59880979999999995</v>
      </c>
      <c r="BK456">
        <v>21.868639999999999</v>
      </c>
      <c r="BL456">
        <v>0</v>
      </c>
      <c r="BM456">
        <v>0</v>
      </c>
      <c r="BN456">
        <v>0.59899590000000003</v>
      </c>
      <c r="BO456">
        <v>20.78979</v>
      </c>
      <c r="BP456">
        <v>0</v>
      </c>
      <c r="BQ456">
        <v>0</v>
      </c>
      <c r="BR456">
        <v>0.59922350000000002</v>
      </c>
      <c r="BS456">
        <v>20.267520000000001</v>
      </c>
      <c r="BT456">
        <v>0</v>
      </c>
      <c r="BU456">
        <v>0</v>
      </c>
      <c r="BV456">
        <v>0.59964519999999999</v>
      </c>
      <c r="BW456">
        <v>20.950040000000001</v>
      </c>
      <c r="BX456">
        <v>0</v>
      </c>
      <c r="BY456">
        <v>0</v>
      </c>
      <c r="BZ456">
        <v>0.60012529999999997</v>
      </c>
      <c r="CA456">
        <v>21.55095</v>
      </c>
      <c r="CB456">
        <v>0</v>
      </c>
      <c r="CC456">
        <v>0</v>
      </c>
      <c r="CD456">
        <v>0.60048970000000002</v>
      </c>
      <c r="CE456">
        <v>22.12313</v>
      </c>
      <c r="CF456">
        <v>0</v>
      </c>
      <c r="CG456">
        <v>0</v>
      </c>
      <c r="CH456">
        <v>0.60074190000000005</v>
      </c>
      <c r="CI456">
        <v>21.911539999999999</v>
      </c>
      <c r="CJ456">
        <v>0</v>
      </c>
      <c r="CK456">
        <v>0</v>
      </c>
      <c r="CL456">
        <v>0.60103030000000002</v>
      </c>
      <c r="CM456">
        <v>21.0914</v>
      </c>
      <c r="CN456">
        <v>0</v>
      </c>
      <c r="CO456">
        <v>0</v>
      </c>
      <c r="CP456">
        <v>0.60137759999999996</v>
      </c>
      <c r="CQ456">
        <v>20.261659999999999</v>
      </c>
      <c r="CR456">
        <v>0</v>
      </c>
      <c r="CS456">
        <v>0</v>
      </c>
      <c r="CT456">
        <v>0.60177340000000001</v>
      </c>
      <c r="CU456">
        <v>19.576820000000001</v>
      </c>
      <c r="CV456">
        <v>2.282405E-35</v>
      </c>
      <c r="CW456">
        <v>6.8217949999999994E-33</v>
      </c>
      <c r="CX456">
        <v>0.60215529999999995</v>
      </c>
      <c r="CY456">
        <v>19.129429999999999</v>
      </c>
      <c r="CZ456">
        <v>6.1930289999999997E-29</v>
      </c>
      <c r="DA456" s="1">
        <v>1.823717E-26</v>
      </c>
      <c r="DB456">
        <v>0.60255340000000002</v>
      </c>
      <c r="DC456">
        <v>19.98678</v>
      </c>
      <c r="DD456" s="1">
        <v>3.1323360000000003E-23</v>
      </c>
      <c r="DE456" s="1">
        <v>9.0629529999999995E-21</v>
      </c>
      <c r="DF456">
        <v>0.60295569999999998</v>
      </c>
      <c r="DG456">
        <v>20.481660000000002</v>
      </c>
      <c r="DH456" s="1">
        <v>5.6350079999999996E-19</v>
      </c>
      <c r="DI456" s="1">
        <v>1.696826E-16</v>
      </c>
      <c r="DJ456">
        <v>0.60333490000000001</v>
      </c>
      <c r="DK456">
        <v>20.846109999999999</v>
      </c>
      <c r="DL456" s="1">
        <v>1.4283540000000001E-15</v>
      </c>
      <c r="DM456" s="1">
        <v>4.4582770000000001E-13</v>
      </c>
      <c r="DN456">
        <v>0.60371589999999997</v>
      </c>
      <c r="DO456">
        <v>21.23152</v>
      </c>
      <c r="DP456" s="1">
        <v>9.4766710000000008E-13</v>
      </c>
      <c r="DQ456" s="1">
        <v>3.0536580000000001E-10</v>
      </c>
      <c r="DR456">
        <v>0.60408989999999996</v>
      </c>
      <c r="DS456">
        <v>20.877289999999999</v>
      </c>
      <c r="DT456" s="1">
        <v>2.308288E-10</v>
      </c>
      <c r="DU456" s="1">
        <v>7.6634919999999999E-8</v>
      </c>
      <c r="DV456">
        <v>0.60439679999999996</v>
      </c>
      <c r="DW456">
        <v>19.818629999999999</v>
      </c>
      <c r="DX456" s="1">
        <v>2.4926510000000001E-8</v>
      </c>
      <c r="DY456" s="1">
        <v>8.4915860000000002E-6</v>
      </c>
      <c r="DZ456">
        <v>0.60476850000000004</v>
      </c>
      <c r="EA456">
        <v>18.900659999999998</v>
      </c>
      <c r="EB456" s="1">
        <v>1.35732E-6</v>
      </c>
      <c r="EC456" s="1">
        <v>4.7376100000000001E-4</v>
      </c>
      <c r="ED456">
        <v>0.60512069999999996</v>
      </c>
      <c r="EE456">
        <v>18.70607</v>
      </c>
      <c r="EF456" s="1">
        <v>4.1139330000000003E-5</v>
      </c>
      <c r="EG456" s="1">
        <v>1.4683939999999999E-2</v>
      </c>
      <c r="EH456">
        <v>0.60572239999999999</v>
      </c>
      <c r="EI456">
        <v>20.372540000000001</v>
      </c>
      <c r="EJ456" s="1">
        <v>7.4816439999999998E-4</v>
      </c>
      <c r="EK456" s="1">
        <v>0.27263419999999999</v>
      </c>
      <c r="EL456">
        <v>0.60629500000000003</v>
      </c>
      <c r="EM456">
        <v>21.833919999999999</v>
      </c>
      <c r="EN456" s="1">
        <v>8.6863960000000007E-3</v>
      </c>
      <c r="EO456" s="1">
        <v>3.2270789999999998</v>
      </c>
      <c r="EP456">
        <v>0.60679439999999996</v>
      </c>
      <c r="EQ456">
        <v>22.757370000000002</v>
      </c>
      <c r="ER456" s="1">
        <v>6.7856890000000003E-2</v>
      </c>
      <c r="ES456" s="1">
        <v>25.6553</v>
      </c>
      <c r="ET456">
        <v>0.60711939999999998</v>
      </c>
      <c r="EU456">
        <v>23.683879999999998</v>
      </c>
      <c r="EV456" s="1">
        <v>0.37240689999999999</v>
      </c>
      <c r="EW456">
        <v>143.22800000000001</v>
      </c>
      <c r="EX456">
        <v>0.60749920000000002</v>
      </c>
      <c r="EY456">
        <v>23.343810000000001</v>
      </c>
      <c r="EZ456" s="1">
        <v>1.4937640000000001</v>
      </c>
      <c r="FA456">
        <v>583.50800000000004</v>
      </c>
      <c r="FB456">
        <v>0.60805229999999999</v>
      </c>
      <c r="FC456">
        <v>21.740659999999998</v>
      </c>
      <c r="FD456" s="1">
        <v>4.5284380000000004</v>
      </c>
      <c r="FE456">
        <v>1795.0640000000001</v>
      </c>
      <c r="FF456">
        <v>0.60858429999999997</v>
      </c>
      <c r="FG456">
        <v>20.616630000000001</v>
      </c>
      <c r="FH456">
        <v>10.700570000000001</v>
      </c>
      <c r="FI456">
        <v>4298.3609999999999</v>
      </c>
      <c r="FJ456">
        <v>0.60914959999999996</v>
      </c>
      <c r="FK456">
        <v>20.187570000000001</v>
      </c>
      <c r="FL456">
        <v>20.222539999999999</v>
      </c>
      <c r="FM456">
        <v>8226.5120000000006</v>
      </c>
      <c r="FN456">
        <v>0.61013260000000002</v>
      </c>
      <c r="FO456">
        <v>21.5793</v>
      </c>
      <c r="FP456">
        <v>31.316369999999999</v>
      </c>
      <c r="FQ456">
        <v>12882.08</v>
      </c>
      <c r="FR456">
        <v>0.61102429999999996</v>
      </c>
      <c r="FS456">
        <v>23.265440000000002</v>
      </c>
      <c r="FT456">
        <v>40.600589999999997</v>
      </c>
      <c r="FU456">
        <v>16877.27</v>
      </c>
      <c r="FV456">
        <v>0.61192570000000002</v>
      </c>
      <c r="FW456">
        <v>24.305520000000001</v>
      </c>
      <c r="FX456">
        <v>44.903399999999998</v>
      </c>
      <c r="FY456">
        <v>18847.96</v>
      </c>
      <c r="FZ456">
        <v>0.61262159999999999</v>
      </c>
      <c r="GA456">
        <v>24.920089999999998</v>
      </c>
      <c r="GB456">
        <v>43.209530000000001</v>
      </c>
      <c r="GC456">
        <v>18312.72</v>
      </c>
      <c r="GD456">
        <v>0.61333360000000003</v>
      </c>
      <c r="GE456">
        <v>24.192360000000001</v>
      </c>
      <c r="GF456">
        <v>36.71566</v>
      </c>
      <c r="GG456">
        <v>15689.22</v>
      </c>
      <c r="GH456">
        <v>0.61234699999999997</v>
      </c>
      <c r="GI456">
        <v>22.671320000000001</v>
      </c>
      <c r="GJ456">
        <v>28.035889999999998</v>
      </c>
      <c r="GK456">
        <v>12088.31</v>
      </c>
      <c r="GL456">
        <v>0.61030169999999995</v>
      </c>
      <c r="GM456">
        <v>21.530200000000001</v>
      </c>
      <c r="GN456">
        <v>19.505559999999999</v>
      </c>
      <c r="GO456">
        <v>8488.4310000000005</v>
      </c>
      <c r="GP456">
        <v>0.60804619999999998</v>
      </c>
      <c r="GQ456">
        <v>20.961269999999999</v>
      </c>
      <c r="GR456">
        <v>12.53173</v>
      </c>
      <c r="GS456">
        <v>5502.2529999999997</v>
      </c>
      <c r="GT456">
        <v>0.60569090000000003</v>
      </c>
      <c r="GU456">
        <v>20.960290000000001</v>
      </c>
      <c r="GV456">
        <v>7.5274380000000001</v>
      </c>
      <c r="GW456">
        <v>3334.0450000000001</v>
      </c>
      <c r="GX456">
        <v>0.60315280000000004</v>
      </c>
      <c r="GY456">
        <v>22.027100000000001</v>
      </c>
      <c r="GZ456">
        <v>4.2772019999999999</v>
      </c>
      <c r="HA456">
        <v>1912.434</v>
      </c>
      <c r="HB456">
        <v>0.60050000000000003</v>
      </c>
      <c r="HC456">
        <v>22.658239999999999</v>
      </c>
      <c r="HD456">
        <v>2.3292619999999999</v>
      </c>
      <c r="HE456">
        <v>1051.99</v>
      </c>
      <c r="HF456">
        <v>0.5977325</v>
      </c>
      <c r="HG456">
        <v>22.791229999999999</v>
      </c>
      <c r="HH456">
        <v>1.2311289999999999</v>
      </c>
      <c r="HI456">
        <v>562.6404</v>
      </c>
      <c r="HJ456">
        <v>0.59484890000000001</v>
      </c>
      <c r="HK456">
        <v>21.946059999999999</v>
      </c>
      <c r="HL456">
        <v>0.64224669999999995</v>
      </c>
      <c r="HM456">
        <v>297.6533</v>
      </c>
      <c r="HN456">
        <v>0.59188609999999997</v>
      </c>
      <c r="HO456">
        <v>20.940760000000001</v>
      </c>
      <c r="HP456">
        <v>0.33839819999999998</v>
      </c>
      <c r="HQ456">
        <v>159.511</v>
      </c>
      <c r="HR456">
        <v>0.5887694</v>
      </c>
      <c r="HS456">
        <v>19.908529999999999</v>
      </c>
      <c r="HT456">
        <v>0.18598609999999999</v>
      </c>
      <c r="HU456">
        <v>89.390020000000007</v>
      </c>
      <c r="HV456">
        <v>0.58546169999999997</v>
      </c>
      <c r="HW456">
        <v>18.96293</v>
      </c>
      <c r="HX456">
        <v>0.11083270000000001</v>
      </c>
      <c r="HY456">
        <v>54.279260000000001</v>
      </c>
      <c r="HZ456">
        <v>0.58202240000000005</v>
      </c>
      <c r="IA456">
        <v>18.640409999999999</v>
      </c>
      <c r="IB456">
        <v>7.3821949999999997E-2</v>
      </c>
      <c r="IC456">
        <v>36.635300000000001</v>
      </c>
      <c r="ID456">
        <v>0.57841549999999997</v>
      </c>
      <c r="IE456">
        <v>19.402080000000002</v>
      </c>
      <c r="IF456">
        <v>5.5341540000000002E-2</v>
      </c>
      <c r="IG456">
        <v>27.577829999999999</v>
      </c>
      <c r="IH456">
        <v>0.57466720000000004</v>
      </c>
      <c r="II456">
        <v>20.227550000000001</v>
      </c>
      <c r="IJ456">
        <v>4.5852919999999998E-2</v>
      </c>
      <c r="IK456">
        <v>22.752130000000001</v>
      </c>
      <c r="IL456">
        <v>0.57111310000000004</v>
      </c>
      <c r="IM456">
        <v>20.911359999999998</v>
      </c>
      <c r="IN456">
        <v>4.0841479999999999E-2</v>
      </c>
      <c r="IO456">
        <v>20.067399999999999</v>
      </c>
      <c r="IP456">
        <v>0.56784179999999995</v>
      </c>
      <c r="IQ456">
        <v>20.280249999999999</v>
      </c>
      <c r="IR456">
        <v>3.8100450000000001E-2</v>
      </c>
      <c r="IS456">
        <v>18.490120000000001</v>
      </c>
      <c r="IT456">
        <v>0.56477160000000004</v>
      </c>
      <c r="IU456">
        <v>19.058160000000001</v>
      </c>
      <c r="IV456">
        <v>3.6487329999999998E-2</v>
      </c>
      <c r="IW456">
        <v>17.487490000000001</v>
      </c>
      <c r="IX456">
        <v>0.56190739999999995</v>
      </c>
      <c r="IY456">
        <v>18.165929999999999</v>
      </c>
      <c r="IZ456" s="1">
        <v>3.5363579999999999E-2</v>
      </c>
      <c r="JA456">
        <v>16.762920000000001</v>
      </c>
      <c r="JB456">
        <v>0.55920389999999998</v>
      </c>
      <c r="JC456">
        <v>17.537649999999999</v>
      </c>
      <c r="JD456" s="1">
        <v>3.430416E-2</v>
      </c>
      <c r="JE456">
        <v>16.11919</v>
      </c>
      <c r="JF456">
        <v>0.55682509999999996</v>
      </c>
      <c r="JG456">
        <v>18.207159999999998</v>
      </c>
      <c r="JH456">
        <v>3.3082540000000001E-2</v>
      </c>
      <c r="JI456">
        <v>15.44806</v>
      </c>
      <c r="JJ456">
        <v>0.55508199999999996</v>
      </c>
      <c r="JK456">
        <v>19.202919999999999</v>
      </c>
      <c r="JL456" s="1">
        <v>3.1623199999999997E-2</v>
      </c>
      <c r="JM456">
        <v>14.68723</v>
      </c>
      <c r="JN456">
        <v>0.55322689999999997</v>
      </c>
      <c r="JO456">
        <v>19.622730000000001</v>
      </c>
      <c r="JP456" s="1">
        <v>2.9879909999999999E-2</v>
      </c>
      <c r="JQ456">
        <v>13.8262</v>
      </c>
      <c r="JR456">
        <v>0.55109790000000003</v>
      </c>
      <c r="JS456">
        <v>20.206440000000001</v>
      </c>
      <c r="JT456" s="1">
        <v>2.7959149999999999E-2</v>
      </c>
      <c r="JU456">
        <v>12.90971</v>
      </c>
      <c r="JV456">
        <v>0.54877319999999996</v>
      </c>
      <c r="JW456">
        <v>20.032409999999999</v>
      </c>
      <c r="JX456" s="1">
        <v>2.5967730000000001E-2</v>
      </c>
      <c r="JY456">
        <v>11.97864</v>
      </c>
      <c r="JZ456">
        <v>0.54624859999999997</v>
      </c>
      <c r="KA456">
        <v>18.557510000000001</v>
      </c>
      <c r="KB456" s="1">
        <v>2.3972429999999999E-2</v>
      </c>
      <c r="KC456">
        <v>11.061199999999999</v>
      </c>
      <c r="KD456">
        <v>0.54349709999999996</v>
      </c>
      <c r="KE456">
        <v>17.320799999999998</v>
      </c>
      <c r="KF456" s="1">
        <v>2.199315E-2</v>
      </c>
      <c r="KG456">
        <v>10.166079999999999</v>
      </c>
      <c r="KH456">
        <v>0.54063269999999997</v>
      </c>
      <c r="KI456">
        <v>16.744869999999999</v>
      </c>
      <c r="KJ456" s="1">
        <v>2.0074430000000001E-2</v>
      </c>
      <c r="KK456">
        <v>9.3038439999999998</v>
      </c>
      <c r="KL456">
        <v>0.53764610000000002</v>
      </c>
      <c r="KM456">
        <v>18.02411</v>
      </c>
      <c r="KN456" s="1">
        <v>1.8272030000000002E-2</v>
      </c>
      <c r="KO456">
        <v>8.4959120000000006</v>
      </c>
      <c r="KP456">
        <v>0.53448359999999995</v>
      </c>
      <c r="KQ456">
        <v>19.784300000000002</v>
      </c>
      <c r="KR456" s="1">
        <v>1.6624420000000001E-2</v>
      </c>
      <c r="KS456">
        <v>7.7592980000000003</v>
      </c>
      <c r="KT456">
        <v>0.53109070000000003</v>
      </c>
      <c r="KU456">
        <v>21.194230000000001</v>
      </c>
      <c r="KV456" s="1">
        <v>1.5138189999999999E-2</v>
      </c>
      <c r="KW456">
        <v>7.0959539999999999</v>
      </c>
      <c r="KX456">
        <v>0.52756780000000003</v>
      </c>
      <c r="KY456">
        <v>21.980889999999999</v>
      </c>
      <c r="KZ456" s="1">
        <v>1.380639E-2</v>
      </c>
      <c r="LA456">
        <v>6.5030359999999998</v>
      </c>
      <c r="LB456">
        <v>0.52442140000000004</v>
      </c>
      <c r="LC456">
        <v>21.13252</v>
      </c>
      <c r="LD456" s="1">
        <v>1.2611509999999999E-2</v>
      </c>
      <c r="LE456">
        <v>5.9697909999999998</v>
      </c>
      <c r="LF456">
        <v>0.52167589999999997</v>
      </c>
      <c r="LG456">
        <v>19.200810000000001</v>
      </c>
      <c r="LH456" s="1">
        <v>1.1501630000000001E-2</v>
      </c>
      <c r="LI456">
        <v>5.4713609999999999</v>
      </c>
      <c r="LJ456">
        <v>0.51905610000000002</v>
      </c>
      <c r="LK456">
        <v>17.88466</v>
      </c>
      <c r="LL456">
        <v>1.04887E-2</v>
      </c>
      <c r="LM456">
        <v>5.0138660000000002</v>
      </c>
      <c r="LN456">
        <v>0.51656290000000005</v>
      </c>
      <c r="LO456">
        <v>17.405930000000001</v>
      </c>
      <c r="LP456" s="1">
        <v>9.5838380000000008E-3</v>
      </c>
      <c r="LQ456">
        <v>4.6035700000000004</v>
      </c>
      <c r="LR456">
        <v>0.51410650000000002</v>
      </c>
      <c r="LS456">
        <v>18.92961</v>
      </c>
      <c r="LT456" s="1">
        <v>8.7670609999999996E-3</v>
      </c>
      <c r="LU456">
        <v>4.2314809999999996</v>
      </c>
      <c r="LV456">
        <v>0.51169169999999997</v>
      </c>
      <c r="LW456">
        <v>20.690359999999998</v>
      </c>
      <c r="LX456" s="1">
        <v>8.0293729999999994E-3</v>
      </c>
      <c r="LY456">
        <v>3.8945259999999999</v>
      </c>
      <c r="LZ456">
        <v>0.50926649999999996</v>
      </c>
      <c r="MA456">
        <v>21.999960000000002</v>
      </c>
      <c r="MB456" s="1">
        <v>7.3643750000000003E-3</v>
      </c>
      <c r="MC456">
        <v>3.5903139999999998</v>
      </c>
      <c r="MD456">
        <v>0.50683860000000003</v>
      </c>
      <c r="ME456">
        <v>22.370640000000002</v>
      </c>
      <c r="MF456" s="1">
        <v>6.7633850000000002E-3</v>
      </c>
      <c r="MG456">
        <v>3.3147859999999998</v>
      </c>
      <c r="MH456">
        <v>0.50463159999999996</v>
      </c>
      <c r="MI456">
        <v>21.365089999999999</v>
      </c>
      <c r="MJ456" s="1">
        <v>6.2147779999999998E-3</v>
      </c>
      <c r="MK456">
        <v>3.062297</v>
      </c>
      <c r="ML456">
        <v>0.50250320000000004</v>
      </c>
      <c r="MM456">
        <v>19.481280000000002</v>
      </c>
      <c r="MN456" s="1">
        <v>5.6979739999999997E-3</v>
      </c>
      <c r="MO456">
        <v>2.8233799999999998</v>
      </c>
      <c r="MP456">
        <v>0.50031550000000002</v>
      </c>
      <c r="MQ456">
        <v>18.290389999999999</v>
      </c>
      <c r="MR456" s="1">
        <v>5.1985310000000002E-3</v>
      </c>
      <c r="MS456">
        <v>2.5926809999999998</v>
      </c>
      <c r="MT456">
        <v>0.49804619999999999</v>
      </c>
      <c r="MU456">
        <v>17.952159999999999</v>
      </c>
      <c r="MV456" s="1">
        <v>4.7131650000000001E-3</v>
      </c>
      <c r="MW456">
        <v>2.3680590000000001</v>
      </c>
      <c r="MX456">
        <v>0.49578519999999998</v>
      </c>
      <c r="MY456">
        <v>19.32075</v>
      </c>
      <c r="MZ456" s="1">
        <v>4.241145E-3</v>
      </c>
      <c r="NA456">
        <v>2.1490330000000002</v>
      </c>
      <c r="NB456">
        <v>0.49341299999999999</v>
      </c>
      <c r="NC456">
        <v>19.687860000000001</v>
      </c>
      <c r="ND456" s="1">
        <v>3.785273E-3</v>
      </c>
      <c r="NE456">
        <v>1.93736</v>
      </c>
      <c r="NF456">
        <v>0.49086099999999999</v>
      </c>
      <c r="NG456">
        <v>20.797260000000001</v>
      </c>
      <c r="NH456" s="1">
        <v>3.346871E-3</v>
      </c>
      <c r="NI456">
        <v>1.734666</v>
      </c>
      <c r="NJ456">
        <v>0.48823149999999998</v>
      </c>
      <c r="NK456">
        <v>21.43112</v>
      </c>
      <c r="NL456" s="1">
        <v>2.9347969999999998E-3</v>
      </c>
      <c r="NM456">
        <v>1.543671</v>
      </c>
      <c r="NN456">
        <v>0.48544039999999999</v>
      </c>
      <c r="NO456">
        <v>20.816849999999999</v>
      </c>
      <c r="NP456" s="1">
        <v>2.5582299999999999E-3</v>
      </c>
      <c r="NQ456">
        <v>1.368798</v>
      </c>
      <c r="NR456">
        <v>0.48256090000000001</v>
      </c>
      <c r="NS456">
        <v>19.48171</v>
      </c>
      <c r="NT456" s="1">
        <v>2.2255310000000002E-3</v>
      </c>
      <c r="NU456">
        <v>1.2133020000000001</v>
      </c>
      <c r="NV456">
        <v>0.4797787</v>
      </c>
      <c r="NW456">
        <v>18.54299</v>
      </c>
      <c r="NX456" s="1">
        <v>1.9415319999999999E-3</v>
      </c>
      <c r="NY456">
        <v>1.0795650000000001</v>
      </c>
      <c r="NZ456">
        <v>0.47699960000000002</v>
      </c>
      <c r="OA456">
        <v>18.499690000000001</v>
      </c>
      <c r="OB456" s="1">
        <v>1.706108E-3</v>
      </c>
      <c r="OC456">
        <v>0.96820700000000004</v>
      </c>
      <c r="OD456">
        <v>0.4740222</v>
      </c>
      <c r="OE456">
        <v>20.491800000000001</v>
      </c>
      <c r="OF456" s="1">
        <v>1.51881E-3</v>
      </c>
      <c r="OG456">
        <v>0.88038240000000001</v>
      </c>
      <c r="OH456">
        <v>0.47112300000000001</v>
      </c>
      <c r="OI456">
        <v>22.67952</v>
      </c>
      <c r="OJ456" s="1">
        <v>1.374522E-3</v>
      </c>
      <c r="OK456">
        <v>0.8123203</v>
      </c>
    </row>
    <row r="457" spans="1:401" x14ac:dyDescent="0.35">
      <c r="A457">
        <v>466</v>
      </c>
      <c r="B457" t="s">
        <v>4</v>
      </c>
      <c r="C457" t="s">
        <v>364</v>
      </c>
      <c r="D457" t="s">
        <v>464</v>
      </c>
      <c r="E457">
        <v>883.4384</v>
      </c>
      <c r="F457">
        <v>0.52537690000000004</v>
      </c>
      <c r="G457">
        <v>17.715540000000001</v>
      </c>
      <c r="H457">
        <v>0</v>
      </c>
      <c r="I457">
        <v>0</v>
      </c>
      <c r="J457">
        <v>0.52382399999999996</v>
      </c>
      <c r="K457">
        <v>19.171479999999999</v>
      </c>
      <c r="L457">
        <v>0</v>
      </c>
      <c r="M457">
        <v>0</v>
      </c>
      <c r="N457">
        <v>0.52225949999999999</v>
      </c>
      <c r="O457">
        <v>20.558430000000001</v>
      </c>
      <c r="P457">
        <v>0</v>
      </c>
      <c r="Q457">
        <v>0</v>
      </c>
      <c r="R457">
        <v>0.52060620000000002</v>
      </c>
      <c r="S457">
        <v>21.517720000000001</v>
      </c>
      <c r="T457">
        <v>0</v>
      </c>
      <c r="U457">
        <v>0</v>
      </c>
      <c r="V457">
        <v>0.51886650000000001</v>
      </c>
      <c r="W457">
        <v>22.225719999999999</v>
      </c>
      <c r="X457">
        <v>0</v>
      </c>
      <c r="Y457">
        <v>0</v>
      </c>
      <c r="Z457">
        <v>0.51717000000000002</v>
      </c>
      <c r="AA457">
        <v>21.959589999999999</v>
      </c>
      <c r="AB457">
        <v>0</v>
      </c>
      <c r="AC457">
        <v>0</v>
      </c>
      <c r="AD457">
        <v>0.5155594</v>
      </c>
      <c r="AE457">
        <v>20.611930000000001</v>
      </c>
      <c r="AF457">
        <v>0</v>
      </c>
      <c r="AG457">
        <v>0</v>
      </c>
      <c r="AH457">
        <v>0.51401669999999999</v>
      </c>
      <c r="AI457">
        <v>19.417999999999999</v>
      </c>
      <c r="AJ457">
        <v>0</v>
      </c>
      <c r="AK457">
        <v>0</v>
      </c>
      <c r="AL457">
        <v>0.51249020000000001</v>
      </c>
      <c r="AM457">
        <v>18.80424</v>
      </c>
      <c r="AN457">
        <v>0</v>
      </c>
      <c r="AO457">
        <v>0</v>
      </c>
      <c r="AP457">
        <v>0.51115370000000004</v>
      </c>
      <c r="AQ457">
        <v>19.936039999999998</v>
      </c>
      <c r="AR457">
        <v>0</v>
      </c>
      <c r="AS457">
        <v>0</v>
      </c>
      <c r="AT457">
        <v>0.50983120000000004</v>
      </c>
      <c r="AU457">
        <v>21.753270000000001</v>
      </c>
      <c r="AV457">
        <v>0</v>
      </c>
      <c r="AW457">
        <v>0</v>
      </c>
      <c r="AX457">
        <v>0.50842290000000001</v>
      </c>
      <c r="AY457">
        <v>23.136019999999998</v>
      </c>
      <c r="AZ457">
        <v>0</v>
      </c>
      <c r="BA457">
        <v>0</v>
      </c>
      <c r="BB457">
        <v>0.5069264</v>
      </c>
      <c r="BC457">
        <v>23.98743</v>
      </c>
      <c r="BD457">
        <v>0</v>
      </c>
      <c r="BE457">
        <v>0</v>
      </c>
      <c r="BF457">
        <v>0.50549909999999998</v>
      </c>
      <c r="BG457">
        <v>23.454660000000001</v>
      </c>
      <c r="BH457">
        <v>0</v>
      </c>
      <c r="BI457">
        <v>0</v>
      </c>
      <c r="BJ457">
        <v>0.50414789999999998</v>
      </c>
      <c r="BK457">
        <v>22.03547</v>
      </c>
      <c r="BL457">
        <v>0</v>
      </c>
      <c r="BM457">
        <v>0</v>
      </c>
      <c r="BN457">
        <v>0.50277539999999998</v>
      </c>
      <c r="BO457">
        <v>20.89499</v>
      </c>
      <c r="BP457">
        <v>0</v>
      </c>
      <c r="BQ457">
        <v>0</v>
      </c>
      <c r="BR457">
        <v>0.50141250000000004</v>
      </c>
      <c r="BS457">
        <v>20.32395</v>
      </c>
      <c r="BT457">
        <v>0</v>
      </c>
      <c r="BU457">
        <v>0</v>
      </c>
      <c r="BV457">
        <v>0.50021850000000001</v>
      </c>
      <c r="BW457">
        <v>20.96622</v>
      </c>
      <c r="BX457">
        <v>0</v>
      </c>
      <c r="BY457">
        <v>0</v>
      </c>
      <c r="BZ457">
        <v>0.49903189999999997</v>
      </c>
      <c r="CA457">
        <v>21.54946</v>
      </c>
      <c r="CB457">
        <v>0</v>
      </c>
      <c r="CC457">
        <v>0</v>
      </c>
      <c r="CD457">
        <v>0.49776350000000003</v>
      </c>
      <c r="CE457">
        <v>22.156939999999999</v>
      </c>
      <c r="CF457">
        <v>0</v>
      </c>
      <c r="CG457">
        <v>0</v>
      </c>
      <c r="CH457">
        <v>0.49641039999999997</v>
      </c>
      <c r="CI457">
        <v>21.964009999999998</v>
      </c>
      <c r="CJ457">
        <v>0</v>
      </c>
      <c r="CK457">
        <v>0</v>
      </c>
      <c r="CL457">
        <v>0.49511500000000003</v>
      </c>
      <c r="CM457">
        <v>21.179569999999998</v>
      </c>
      <c r="CN457">
        <v>0</v>
      </c>
      <c r="CO457">
        <v>0</v>
      </c>
      <c r="CP457">
        <v>0.4938244</v>
      </c>
      <c r="CQ457">
        <v>20.34159</v>
      </c>
      <c r="CR457">
        <v>0</v>
      </c>
      <c r="CS457">
        <v>0</v>
      </c>
      <c r="CT457">
        <v>0.49260930000000003</v>
      </c>
      <c r="CU457">
        <v>19.635570000000001</v>
      </c>
      <c r="CV457">
        <v>6.9569260000000004E-36</v>
      </c>
      <c r="CW457">
        <v>2.949214E-33</v>
      </c>
      <c r="CX457">
        <v>0.49137940000000002</v>
      </c>
      <c r="CY457">
        <v>19.163730000000001</v>
      </c>
      <c r="CZ457">
        <v>1.269028E-29</v>
      </c>
      <c r="DA457" s="1">
        <v>6.2843239999999997E-27</v>
      </c>
      <c r="DB457">
        <v>0.49025570000000002</v>
      </c>
      <c r="DC457">
        <v>19.998360000000002</v>
      </c>
      <c r="DD457" s="1">
        <v>1.034698E-23</v>
      </c>
      <c r="DE457" s="1">
        <v>4.2086489999999997E-21</v>
      </c>
      <c r="DF457">
        <v>0.489089</v>
      </c>
      <c r="DG457">
        <v>20.482620000000001</v>
      </c>
      <c r="DH457" s="1">
        <v>2.3374599999999999E-19</v>
      </c>
      <c r="DI457" s="1">
        <v>9.4687200000000003E-17</v>
      </c>
      <c r="DJ457">
        <v>0.48790879999999998</v>
      </c>
      <c r="DK457">
        <v>20.903670000000002</v>
      </c>
      <c r="DL457" s="1">
        <v>6.7975699999999997E-16</v>
      </c>
      <c r="DM457" s="1">
        <v>2.8196909999999999E-13</v>
      </c>
      <c r="DN457">
        <v>0.4867591</v>
      </c>
      <c r="DO457">
        <v>21.291340000000002</v>
      </c>
      <c r="DP457" s="1">
        <v>4.9810069999999997E-13</v>
      </c>
      <c r="DQ457" s="1">
        <v>2.128407E-10</v>
      </c>
      <c r="DR457">
        <v>0.48561199999999999</v>
      </c>
      <c r="DS457">
        <v>20.96809</v>
      </c>
      <c r="DT457" s="1">
        <v>1.31209E-10</v>
      </c>
      <c r="DU457" s="1">
        <v>5.7879450000000003E-8</v>
      </c>
      <c r="DV457">
        <v>0.48452319999999999</v>
      </c>
      <c r="DW457">
        <v>19.926159999999999</v>
      </c>
      <c r="DX457" s="1">
        <v>1.515523E-8</v>
      </c>
      <c r="DY457" s="1">
        <v>6.8889250000000003E-6</v>
      </c>
      <c r="DZ457">
        <v>0.48350579999999999</v>
      </c>
      <c r="EA457">
        <v>18.967949999999998</v>
      </c>
      <c r="EB457" s="1">
        <v>8.7514059999999999E-7</v>
      </c>
      <c r="EC457" s="1">
        <v>4.0987979999999999E-4</v>
      </c>
      <c r="ED457">
        <v>0.48252879999999998</v>
      </c>
      <c r="EE457">
        <v>18.751629999999999</v>
      </c>
      <c r="EF457" s="1">
        <v>2.7955239999999999E-5</v>
      </c>
      <c r="EG457" s="1">
        <v>1.347666E-2</v>
      </c>
      <c r="EH457">
        <v>0.48182589999999997</v>
      </c>
      <c r="EI457">
        <v>20.37323</v>
      </c>
      <c r="EJ457" s="1">
        <v>5.3332830000000001E-4</v>
      </c>
      <c r="EK457" s="1">
        <v>0.26436490000000001</v>
      </c>
      <c r="EL457">
        <v>0.48105379999999998</v>
      </c>
      <c r="EM457">
        <v>21.856300000000001</v>
      </c>
      <c r="EN457" s="1">
        <v>6.4691729999999999E-3</v>
      </c>
      <c r="EO457" s="1">
        <v>3.2945890000000002</v>
      </c>
      <c r="EP457">
        <v>0.48024630000000001</v>
      </c>
      <c r="EQ457">
        <v>22.871490000000001</v>
      </c>
      <c r="ER457" s="1">
        <v>5.2616250000000003E-2</v>
      </c>
      <c r="ES457" s="1">
        <v>27.492850000000001</v>
      </c>
      <c r="ET457">
        <v>0.47931430000000003</v>
      </c>
      <c r="EU457">
        <v>23.805129999999998</v>
      </c>
      <c r="EV457" s="1">
        <v>0.29976019999999998</v>
      </c>
      <c r="EW457">
        <v>160.6771</v>
      </c>
      <c r="EX457">
        <v>0.47844890000000001</v>
      </c>
      <c r="EY457">
        <v>23.487490000000001</v>
      </c>
      <c r="EZ457" s="1">
        <v>1.244983</v>
      </c>
      <c r="FA457">
        <v>683.67089999999996</v>
      </c>
      <c r="FB457">
        <v>0.47760239999999998</v>
      </c>
      <c r="FC457">
        <v>21.930199999999999</v>
      </c>
      <c r="FD457" s="1">
        <v>3.8990369999999999</v>
      </c>
      <c r="FE457">
        <v>2192.0920000000001</v>
      </c>
      <c r="FF457">
        <v>0.47677940000000002</v>
      </c>
      <c r="FG457">
        <v>20.724879999999999</v>
      </c>
      <c r="FH457">
        <v>9.4983179999999994</v>
      </c>
      <c r="FI457">
        <v>5460.335</v>
      </c>
      <c r="FJ457">
        <v>0.47596949999999999</v>
      </c>
      <c r="FK457">
        <v>20.259129999999999</v>
      </c>
      <c r="FL457">
        <v>18.47214</v>
      </c>
      <c r="FM457">
        <v>10852.72</v>
      </c>
      <c r="FN457">
        <v>0.47543210000000002</v>
      </c>
      <c r="FO457">
        <v>21.583120000000001</v>
      </c>
      <c r="FP457">
        <v>29.39207</v>
      </c>
      <c r="FQ457">
        <v>17624.64</v>
      </c>
      <c r="FR457">
        <v>0.47478680000000001</v>
      </c>
      <c r="FS457">
        <v>23.28097</v>
      </c>
      <c r="FT457">
        <v>39.090409999999999</v>
      </c>
      <c r="FU457">
        <v>23913.23</v>
      </c>
      <c r="FV457">
        <v>0.47410819999999998</v>
      </c>
      <c r="FW457">
        <v>24.402380000000001</v>
      </c>
      <c r="FX457">
        <v>44.291409999999999</v>
      </c>
      <c r="FY457">
        <v>27631.16</v>
      </c>
      <c r="FZ457">
        <v>0.4733405</v>
      </c>
      <c r="GA457">
        <v>25.047740000000001</v>
      </c>
      <c r="GB457">
        <v>43.544530000000002</v>
      </c>
      <c r="GC457">
        <v>27670.94</v>
      </c>
      <c r="GD457">
        <v>0.47257959999999999</v>
      </c>
      <c r="GE457">
        <v>24.355049999999999</v>
      </c>
      <c r="GF457">
        <v>37.868299999999998</v>
      </c>
      <c r="GG457">
        <v>24544.97</v>
      </c>
      <c r="GH457">
        <v>0.47182550000000001</v>
      </c>
      <c r="GI457">
        <v>22.867930000000001</v>
      </c>
      <c r="GJ457">
        <v>29.509160000000001</v>
      </c>
      <c r="GK457">
        <v>19480.98</v>
      </c>
      <c r="GL457">
        <v>0.47111189999999997</v>
      </c>
      <c r="GM457">
        <v>21.666550000000001</v>
      </c>
      <c r="GN457">
        <v>20.940439999999999</v>
      </c>
      <c r="GO457">
        <v>14079.71</v>
      </c>
      <c r="GP457">
        <v>0.47030090000000002</v>
      </c>
      <c r="GQ457">
        <v>21.03961</v>
      </c>
      <c r="GR457">
        <v>13.71805</v>
      </c>
      <c r="GS457">
        <v>9398.8960000000006</v>
      </c>
      <c r="GT457">
        <v>0.46953830000000002</v>
      </c>
      <c r="GU457">
        <v>20.999580000000002</v>
      </c>
      <c r="GV457">
        <v>8.4028930000000006</v>
      </c>
      <c r="GW457">
        <v>5872.6120000000001</v>
      </c>
      <c r="GX457">
        <v>0.46864260000000002</v>
      </c>
      <c r="GY457">
        <v>22.027660000000001</v>
      </c>
      <c r="GZ457">
        <v>4.8733620000000002</v>
      </c>
      <c r="HA457">
        <v>3483.732</v>
      </c>
      <c r="HB457">
        <v>0.46766289999999999</v>
      </c>
      <c r="HC457">
        <v>22.703050000000001</v>
      </c>
      <c r="HD457">
        <v>2.7145920000000001</v>
      </c>
      <c r="HE457">
        <v>1992.098</v>
      </c>
      <c r="HF457">
        <v>0.46659919999999999</v>
      </c>
      <c r="HG457">
        <v>22.85744</v>
      </c>
      <c r="HH457">
        <v>1.4735119999999999</v>
      </c>
      <c r="HI457">
        <v>1116.7170000000001</v>
      </c>
      <c r="HJ457">
        <v>0.46550039999999998</v>
      </c>
      <c r="HK457">
        <v>22.086590000000001</v>
      </c>
      <c r="HL457">
        <v>0.79410080000000005</v>
      </c>
      <c r="HM457">
        <v>626.22950000000003</v>
      </c>
      <c r="HN457">
        <v>0.46436749999999999</v>
      </c>
      <c r="HO457">
        <v>21.078230000000001</v>
      </c>
      <c r="HP457">
        <v>0.43538500000000002</v>
      </c>
      <c r="HQ457">
        <v>360.26870000000002</v>
      </c>
      <c r="HR457">
        <v>0.46319070000000001</v>
      </c>
      <c r="HS457">
        <v>20.02413</v>
      </c>
      <c r="HT457">
        <v>0.25041669999999999</v>
      </c>
      <c r="HU457">
        <v>218.61539999999999</v>
      </c>
      <c r="HV457">
        <v>0.4619161</v>
      </c>
      <c r="HW457">
        <v>19.033550000000002</v>
      </c>
      <c r="HX457">
        <v>0.15596599999999999</v>
      </c>
      <c r="HY457">
        <v>143.22620000000001</v>
      </c>
      <c r="HZ457">
        <v>0.46059250000000002</v>
      </c>
      <c r="IA457">
        <v>18.67623</v>
      </c>
      <c r="IB457">
        <v>0.10724740000000001</v>
      </c>
      <c r="IC457">
        <v>102.2458</v>
      </c>
      <c r="ID457">
        <v>0.45916990000000002</v>
      </c>
      <c r="IE457">
        <v>19.407219999999999</v>
      </c>
      <c r="IF457">
        <v>8.1354309999999999E-2</v>
      </c>
      <c r="IG457">
        <v>79.004890000000003</v>
      </c>
      <c r="IH457">
        <v>0.45766269999999998</v>
      </c>
      <c r="II457">
        <v>20.24475</v>
      </c>
      <c r="IJ457">
        <v>6.6901100000000005E-2</v>
      </c>
      <c r="IK457">
        <v>65.036019999999994</v>
      </c>
      <c r="IL457">
        <v>0.45620569999999999</v>
      </c>
      <c r="IM457">
        <v>20.967659999999999</v>
      </c>
      <c r="IN457">
        <v>5.8357810000000003E-2</v>
      </c>
      <c r="IO457">
        <v>56.069740000000003</v>
      </c>
      <c r="IP457">
        <v>0.45496589999999998</v>
      </c>
      <c r="IQ457">
        <v>20.397600000000001</v>
      </c>
      <c r="IR457">
        <v>5.2971940000000002E-2</v>
      </c>
      <c r="IS457">
        <v>49.909120000000001</v>
      </c>
      <c r="IT457">
        <v>0.45378590000000002</v>
      </c>
      <c r="IU457">
        <v>19.219460000000002</v>
      </c>
      <c r="IV457">
        <v>4.929534E-2</v>
      </c>
      <c r="IW457">
        <v>45.388080000000002</v>
      </c>
      <c r="IX457">
        <v>0.45266319999999999</v>
      </c>
      <c r="IY457">
        <v>18.289549999999998</v>
      </c>
      <c r="IZ457">
        <v>4.6527649999999997E-2</v>
      </c>
      <c r="JA457">
        <v>41.856140000000003</v>
      </c>
      <c r="JB457">
        <v>0.45164910000000003</v>
      </c>
      <c r="JC457">
        <v>17.64039</v>
      </c>
      <c r="JD457" s="1">
        <v>4.413972E-2</v>
      </c>
      <c r="JE457">
        <v>38.886360000000003</v>
      </c>
      <c r="JF457">
        <v>0.45067629999999997</v>
      </c>
      <c r="JG457">
        <v>18.288039999999999</v>
      </c>
      <c r="JH457" s="1">
        <v>4.1832689999999999E-2</v>
      </c>
      <c r="JI457">
        <v>36.220779999999998</v>
      </c>
      <c r="JJ457">
        <v>0.45027810000000001</v>
      </c>
      <c r="JK457">
        <v>19.26097</v>
      </c>
      <c r="JL457">
        <v>3.9457159999999998E-2</v>
      </c>
      <c r="JM457">
        <v>33.658619999999999</v>
      </c>
      <c r="JN457">
        <v>0.450019</v>
      </c>
      <c r="JO457">
        <v>19.753399999999999</v>
      </c>
      <c r="JP457" s="1">
        <v>3.6904199999999998E-2</v>
      </c>
      <c r="JQ457">
        <v>31.124289999999998</v>
      </c>
      <c r="JR457">
        <v>0.44971529999999998</v>
      </c>
      <c r="JS457">
        <v>20.360700000000001</v>
      </c>
      <c r="JT457" s="1">
        <v>3.4276260000000003E-2</v>
      </c>
      <c r="JU457">
        <v>28.672440000000002</v>
      </c>
      <c r="JV457">
        <v>0.44944580000000001</v>
      </c>
      <c r="JW457">
        <v>20.19257</v>
      </c>
      <c r="JX457" s="1">
        <v>3.1665659999999998E-2</v>
      </c>
      <c r="JY457">
        <v>26.346129999999999</v>
      </c>
      <c r="JZ457">
        <v>0.44904090000000002</v>
      </c>
      <c r="KA457">
        <v>18.780650000000001</v>
      </c>
      <c r="KB457" s="1">
        <v>2.91328E-2</v>
      </c>
      <c r="KC457">
        <v>24.170400000000001</v>
      </c>
      <c r="KD457">
        <v>0.44852969999999998</v>
      </c>
      <c r="KE457">
        <v>17.479240000000001</v>
      </c>
      <c r="KF457" s="1">
        <v>2.6687929999999999E-2</v>
      </c>
      <c r="KG457">
        <v>22.14329</v>
      </c>
      <c r="KH457">
        <v>0.44802720000000001</v>
      </c>
      <c r="KI457">
        <v>16.852889999999999</v>
      </c>
      <c r="KJ457" s="1">
        <v>2.4363249999999999E-2</v>
      </c>
      <c r="KK457">
        <v>20.257370000000002</v>
      </c>
      <c r="KL457">
        <v>0.44743230000000001</v>
      </c>
      <c r="KM457">
        <v>18.069649999999999</v>
      </c>
      <c r="KN457" s="1">
        <v>2.2196279999999999E-2</v>
      </c>
      <c r="KO457">
        <v>18.523109999999999</v>
      </c>
      <c r="KP457">
        <v>0.4468202</v>
      </c>
      <c r="KQ457">
        <v>19.8565</v>
      </c>
      <c r="KR457" s="1">
        <v>2.0222400000000001E-2</v>
      </c>
      <c r="KS457">
        <v>16.956189999999999</v>
      </c>
      <c r="KT457">
        <v>0.44612160000000001</v>
      </c>
      <c r="KU457">
        <v>21.357780000000002</v>
      </c>
      <c r="KV457" s="1">
        <v>1.8449400000000001E-2</v>
      </c>
      <c r="KW457">
        <v>15.55752</v>
      </c>
      <c r="KX457">
        <v>0.44533099999999998</v>
      </c>
      <c r="KY457">
        <v>22.227160000000001</v>
      </c>
      <c r="KZ457" s="1">
        <v>1.686586E-2</v>
      </c>
      <c r="LA457">
        <v>14.31859</v>
      </c>
      <c r="LB457">
        <v>0.44460899999999998</v>
      </c>
      <c r="LC457">
        <v>21.418140000000001</v>
      </c>
      <c r="LD457" s="1">
        <v>1.545522E-2</v>
      </c>
      <c r="LE457">
        <v>13.214980000000001</v>
      </c>
      <c r="LF457">
        <v>0.44413330000000001</v>
      </c>
      <c r="LG457">
        <v>19.525549999999999</v>
      </c>
      <c r="LH457" s="1">
        <v>1.415925E-2</v>
      </c>
      <c r="LI457">
        <v>12.20046</v>
      </c>
      <c r="LJ457">
        <v>0.4436271</v>
      </c>
      <c r="LK457">
        <v>18.091439999999999</v>
      </c>
      <c r="LL457" s="1">
        <v>1.297066E-2</v>
      </c>
      <c r="LM457">
        <v>11.26511</v>
      </c>
      <c r="LN457">
        <v>0.4430926</v>
      </c>
      <c r="LO457">
        <v>17.53745</v>
      </c>
      <c r="LP457" s="1">
        <v>1.190417E-2</v>
      </c>
      <c r="LQ457">
        <v>10.42005</v>
      </c>
      <c r="LR457">
        <v>0.44268649999999998</v>
      </c>
      <c r="LS457">
        <v>18.9834</v>
      </c>
      <c r="LT457" s="1">
        <v>1.0941330000000001E-2</v>
      </c>
      <c r="LU457">
        <v>9.6521480000000004</v>
      </c>
      <c r="LV457">
        <v>0.44222329999999999</v>
      </c>
      <c r="LW457">
        <v>20.79617</v>
      </c>
      <c r="LX457" s="1">
        <v>1.006992E-2</v>
      </c>
      <c r="LY457">
        <v>8.9545700000000004</v>
      </c>
      <c r="LZ457">
        <v>0.44172210000000001</v>
      </c>
      <c r="MA457">
        <v>22.211379999999998</v>
      </c>
      <c r="MB457" s="1">
        <v>9.2832520000000005E-3</v>
      </c>
      <c r="MC457">
        <v>8.3235930000000007</v>
      </c>
      <c r="MD457">
        <v>0.44123770000000001</v>
      </c>
      <c r="ME457">
        <v>22.69134</v>
      </c>
      <c r="MF457" s="1">
        <v>8.5731720000000004E-3</v>
      </c>
      <c r="MG457">
        <v>7.7537539999999998</v>
      </c>
      <c r="MH457">
        <v>0.440834</v>
      </c>
      <c r="MI457">
        <v>21.69905</v>
      </c>
      <c r="MJ457" s="1">
        <v>7.9271089999999999E-3</v>
      </c>
      <c r="MK457">
        <v>7.2336749999999999</v>
      </c>
      <c r="ML457">
        <v>0.44067060000000002</v>
      </c>
      <c r="MM457">
        <v>19.805019999999999</v>
      </c>
      <c r="MN457" s="1">
        <v>7.3234650000000004E-3</v>
      </c>
      <c r="MO457">
        <v>6.7463939999999996</v>
      </c>
      <c r="MP457">
        <v>0.4405268</v>
      </c>
      <c r="MQ457">
        <v>18.47024</v>
      </c>
      <c r="MR457" s="1">
        <v>6.7445710000000004E-3</v>
      </c>
      <c r="MS457">
        <v>6.2835450000000002</v>
      </c>
      <c r="MT457">
        <v>0.44056600000000001</v>
      </c>
      <c r="MU457">
        <v>18.0258</v>
      </c>
      <c r="MV457" s="1">
        <v>6.1876550000000002E-3</v>
      </c>
      <c r="MW457">
        <v>5.8431569999999997</v>
      </c>
      <c r="MX457">
        <v>0.44084699999999999</v>
      </c>
      <c r="MY457">
        <v>19.287939999999999</v>
      </c>
      <c r="MZ457" s="1">
        <v>5.6504950000000002E-3</v>
      </c>
      <c r="NA457">
        <v>5.4258410000000001</v>
      </c>
      <c r="NB457">
        <v>0.44111620000000001</v>
      </c>
      <c r="NC457">
        <v>19.72297</v>
      </c>
      <c r="ND457" s="1">
        <v>5.13584E-3</v>
      </c>
      <c r="NE457">
        <v>5.0290340000000002</v>
      </c>
      <c r="NF457">
        <v>0.44119009999999997</v>
      </c>
      <c r="NG457">
        <v>20.904990000000002</v>
      </c>
      <c r="NH457" s="1">
        <v>4.6446500000000002E-3</v>
      </c>
      <c r="NI457">
        <v>4.656021</v>
      </c>
      <c r="NJ457">
        <v>0.44127460000000002</v>
      </c>
      <c r="NK457">
        <v>21.622800000000002</v>
      </c>
      <c r="NL457" s="1">
        <v>4.1841939999999996E-3</v>
      </c>
      <c r="NM457">
        <v>4.3078940000000001</v>
      </c>
      <c r="NN457">
        <v>0.44122640000000002</v>
      </c>
      <c r="NO457">
        <v>21.06176</v>
      </c>
      <c r="NP457" s="1">
        <v>3.762563E-3</v>
      </c>
      <c r="NQ457">
        <v>3.9896120000000002</v>
      </c>
      <c r="NR457">
        <v>0.4411833</v>
      </c>
      <c r="NS457">
        <v>19.72118</v>
      </c>
      <c r="NT457" s="1">
        <v>3.3873280000000002E-3</v>
      </c>
      <c r="NU457">
        <v>3.7047379999999999</v>
      </c>
      <c r="NV457">
        <v>0.44119819999999998</v>
      </c>
      <c r="NW457">
        <v>18.675249999999998</v>
      </c>
      <c r="NX457" s="1">
        <v>3.0640239999999998E-3</v>
      </c>
      <c r="NY457">
        <v>3.457274</v>
      </c>
      <c r="NZ457">
        <v>0.44101859999999998</v>
      </c>
      <c r="OA457">
        <v>18.55583</v>
      </c>
      <c r="OB457" s="1">
        <v>2.7928229999999998E-3</v>
      </c>
      <c r="OC457">
        <v>3.2487550000000001</v>
      </c>
      <c r="OD457">
        <v>0.44019239999999998</v>
      </c>
      <c r="OE457">
        <v>20.492719999999998</v>
      </c>
      <c r="OF457" s="1">
        <v>2.575833E-3</v>
      </c>
      <c r="OG457">
        <v>3.085947</v>
      </c>
      <c r="OH457">
        <v>0.43947740000000002</v>
      </c>
      <c r="OI457">
        <v>22.741160000000001</v>
      </c>
      <c r="OJ457" s="1">
        <v>2.4063819999999999E-3</v>
      </c>
      <c r="OK457">
        <v>2.9566370000000002</v>
      </c>
    </row>
    <row r="458" spans="1:401" x14ac:dyDescent="0.35">
      <c r="A458">
        <v>467</v>
      </c>
      <c r="B458" t="s">
        <v>4</v>
      </c>
      <c r="C458" t="s">
        <v>364</v>
      </c>
      <c r="D458" t="s">
        <v>465</v>
      </c>
      <c r="E458">
        <v>742.93169999999998</v>
      </c>
      <c r="F458">
        <v>0.43033379999999999</v>
      </c>
      <c r="G458">
        <v>17.7423</v>
      </c>
      <c r="H458">
        <v>0</v>
      </c>
      <c r="I458">
        <v>0</v>
      </c>
      <c r="J458">
        <v>0.4283825</v>
      </c>
      <c r="K458">
        <v>19.121919999999999</v>
      </c>
      <c r="L458">
        <v>0</v>
      </c>
      <c r="M458">
        <v>0</v>
      </c>
      <c r="N458">
        <v>0.42635790000000001</v>
      </c>
      <c r="O458">
        <v>20.530809999999999</v>
      </c>
      <c r="P458">
        <v>0</v>
      </c>
      <c r="Q458">
        <v>0</v>
      </c>
      <c r="R458">
        <v>0.42421209999999998</v>
      </c>
      <c r="S458">
        <v>21.556909999999998</v>
      </c>
      <c r="T458">
        <v>0</v>
      </c>
      <c r="U458">
        <v>0</v>
      </c>
      <c r="V458">
        <v>0.42200120000000002</v>
      </c>
      <c r="W458">
        <v>22.30715</v>
      </c>
      <c r="X458">
        <v>0</v>
      </c>
      <c r="Y458">
        <v>0</v>
      </c>
      <c r="Z458">
        <v>0.4198751</v>
      </c>
      <c r="AA458">
        <v>22.119340000000001</v>
      </c>
      <c r="AB458">
        <v>0</v>
      </c>
      <c r="AC458">
        <v>0</v>
      </c>
      <c r="AD458">
        <v>0.41791669999999997</v>
      </c>
      <c r="AE458">
        <v>20.821280000000002</v>
      </c>
      <c r="AF458">
        <v>0</v>
      </c>
      <c r="AG458">
        <v>0</v>
      </c>
      <c r="AH458">
        <v>0.41594989999999998</v>
      </c>
      <c r="AI458">
        <v>19.57761</v>
      </c>
      <c r="AJ458">
        <v>0</v>
      </c>
      <c r="AK458">
        <v>0</v>
      </c>
      <c r="AL458">
        <v>0.41410049999999998</v>
      </c>
      <c r="AM458">
        <v>18.873169999999998</v>
      </c>
      <c r="AN458">
        <v>0</v>
      </c>
      <c r="AO458">
        <v>0</v>
      </c>
      <c r="AP458">
        <v>0.41242499999999999</v>
      </c>
      <c r="AQ458">
        <v>19.897600000000001</v>
      </c>
      <c r="AR458">
        <v>0</v>
      </c>
      <c r="AS458">
        <v>0</v>
      </c>
      <c r="AT458">
        <v>0.4107538</v>
      </c>
      <c r="AU458">
        <v>21.69276</v>
      </c>
      <c r="AV458">
        <v>0</v>
      </c>
      <c r="AW458">
        <v>0</v>
      </c>
      <c r="AX458">
        <v>0.40898889999999999</v>
      </c>
      <c r="AY458">
        <v>23.123010000000001</v>
      </c>
      <c r="AZ458">
        <v>0</v>
      </c>
      <c r="BA458">
        <v>0</v>
      </c>
      <c r="BB458">
        <v>0.40718140000000003</v>
      </c>
      <c r="BC458">
        <v>24.069240000000001</v>
      </c>
      <c r="BD458">
        <v>0</v>
      </c>
      <c r="BE458">
        <v>0</v>
      </c>
      <c r="BF458">
        <v>0.40540419999999999</v>
      </c>
      <c r="BG458">
        <v>23.635619999999999</v>
      </c>
      <c r="BH458">
        <v>0</v>
      </c>
      <c r="BI458">
        <v>0</v>
      </c>
      <c r="BJ458">
        <v>0.4037173</v>
      </c>
      <c r="BK458">
        <v>22.271380000000001</v>
      </c>
      <c r="BL458">
        <v>0</v>
      </c>
      <c r="BM458">
        <v>0</v>
      </c>
      <c r="BN458">
        <v>0.40205730000000001</v>
      </c>
      <c r="BO458">
        <v>21.081240000000001</v>
      </c>
      <c r="BP458">
        <v>0</v>
      </c>
      <c r="BQ458">
        <v>0</v>
      </c>
      <c r="BR458">
        <v>0.4004125</v>
      </c>
      <c r="BS458">
        <v>20.429290000000002</v>
      </c>
      <c r="BT458">
        <v>0</v>
      </c>
      <c r="BU458">
        <v>0</v>
      </c>
      <c r="BV458">
        <v>0.39899889999999999</v>
      </c>
      <c r="BW458">
        <v>20.969470000000001</v>
      </c>
      <c r="BX458">
        <v>0</v>
      </c>
      <c r="BY458">
        <v>0</v>
      </c>
      <c r="BZ458">
        <v>0.39750679999999999</v>
      </c>
      <c r="CA458">
        <v>21.528580000000002</v>
      </c>
      <c r="CB458">
        <v>0</v>
      </c>
      <c r="CC458">
        <v>0</v>
      </c>
      <c r="CD458">
        <v>0.39592929999999998</v>
      </c>
      <c r="CE458">
        <v>22.160329999999998</v>
      </c>
      <c r="CF458">
        <v>0</v>
      </c>
      <c r="CG458">
        <v>0</v>
      </c>
      <c r="CH458">
        <v>0.39429150000000002</v>
      </c>
      <c r="CI458">
        <v>22.026759999999999</v>
      </c>
      <c r="CJ458">
        <v>0</v>
      </c>
      <c r="CK458">
        <v>0</v>
      </c>
      <c r="CL458">
        <v>0.392702</v>
      </c>
      <c r="CM458">
        <v>21.303239999999999</v>
      </c>
      <c r="CN458">
        <v>0</v>
      </c>
      <c r="CO458">
        <v>0</v>
      </c>
      <c r="CP458">
        <v>0.39120579999999999</v>
      </c>
      <c r="CQ458">
        <v>20.471160000000001</v>
      </c>
      <c r="CR458">
        <v>0</v>
      </c>
      <c r="CS458">
        <v>0</v>
      </c>
      <c r="CT458">
        <v>0.38969989999999999</v>
      </c>
      <c r="CU458">
        <v>19.747509999999998</v>
      </c>
      <c r="CV458">
        <v>1.1092840000000001E-36</v>
      </c>
      <c r="CW458">
        <v>6.8619410000000003E-34</v>
      </c>
      <c r="CX458">
        <v>0.38824769999999997</v>
      </c>
      <c r="CY458">
        <v>19.238880000000002</v>
      </c>
      <c r="CZ458">
        <v>1.9209329999999999E-30</v>
      </c>
      <c r="DA458" s="1">
        <v>1.288394E-27</v>
      </c>
      <c r="DB458">
        <v>0.38684299999999999</v>
      </c>
      <c r="DC458">
        <v>19.98753</v>
      </c>
      <c r="DD458" s="1">
        <v>1.9528199999999999E-24</v>
      </c>
      <c r="DE458" s="1">
        <v>1.106544E-21</v>
      </c>
      <c r="DF458">
        <v>0.38540479999999999</v>
      </c>
      <c r="DG458">
        <v>20.46519</v>
      </c>
      <c r="DH458" s="1">
        <v>6.4833490000000005E-20</v>
      </c>
      <c r="DI458" s="1">
        <v>3.2706239999999998E-17</v>
      </c>
      <c r="DJ458">
        <v>0.38403520000000002</v>
      </c>
      <c r="DK458">
        <v>20.93459</v>
      </c>
      <c r="DL458" s="1">
        <v>2.3027419999999998E-16</v>
      </c>
      <c r="DM458" s="1">
        <v>1.130867E-13</v>
      </c>
      <c r="DN458">
        <v>0.38262220000000002</v>
      </c>
      <c r="DO458">
        <v>21.32385</v>
      </c>
      <c r="DP458" s="1">
        <v>1.9388220000000001E-13</v>
      </c>
      <c r="DQ458" s="1">
        <v>9.5421000000000001E-11</v>
      </c>
      <c r="DR458">
        <v>0.38127240000000001</v>
      </c>
      <c r="DS458">
        <v>21.074010000000001</v>
      </c>
      <c r="DT458" s="1">
        <v>5.6880149999999998E-11</v>
      </c>
      <c r="DU458" s="1">
        <v>2.8399080000000001E-8</v>
      </c>
      <c r="DV458">
        <v>0.37995309999999999</v>
      </c>
      <c r="DW458">
        <v>20.089400000000001</v>
      </c>
      <c r="DX458" s="1">
        <v>7.2054619999999999E-9</v>
      </c>
      <c r="DY458" s="1">
        <v>3.6604199999999998E-6</v>
      </c>
      <c r="DZ458">
        <v>0.37874360000000001</v>
      </c>
      <c r="EA458">
        <v>19.107019999999999</v>
      </c>
      <c r="EB458" s="1">
        <v>4.510386E-7</v>
      </c>
      <c r="EC458" s="1">
        <v>2.3385140000000001E-4</v>
      </c>
      <c r="ED458">
        <v>0.377612</v>
      </c>
      <c r="EE458">
        <v>18.814229999999998</v>
      </c>
      <c r="EF458" s="1">
        <v>1.5492990000000002E-5</v>
      </c>
      <c r="EG458" s="1">
        <v>8.2062220000000009E-3</v>
      </c>
      <c r="EH458">
        <v>0.37675540000000002</v>
      </c>
      <c r="EI458">
        <v>20.328849999999999</v>
      </c>
      <c r="EJ458" s="1">
        <v>3.1596070000000003E-4</v>
      </c>
      <c r="EK458" s="1">
        <v>0.17104449999999999</v>
      </c>
      <c r="EL458">
        <v>0.37581540000000002</v>
      </c>
      <c r="EM458">
        <v>21.819520000000001</v>
      </c>
      <c r="EN458" s="1">
        <v>4.0758959999999999E-3</v>
      </c>
      <c r="EO458" s="1">
        <v>2.256208</v>
      </c>
      <c r="EP458">
        <v>0.37478240000000002</v>
      </c>
      <c r="EQ458">
        <v>22.907409999999999</v>
      </c>
      <c r="ER458" s="1">
        <v>3.5103080000000002E-2</v>
      </c>
      <c r="ES458" s="1">
        <v>19.864170000000001</v>
      </c>
      <c r="ET458">
        <v>0.37368990000000002</v>
      </c>
      <c r="EU458">
        <v>23.878160000000001</v>
      </c>
      <c r="EV458" s="1">
        <v>0.21102280000000001</v>
      </c>
      <c r="EW458">
        <v>122.14530000000001</v>
      </c>
      <c r="EX458">
        <v>0.37264190000000003</v>
      </c>
      <c r="EY458">
        <v>23.651759999999999</v>
      </c>
      <c r="EZ458" s="1">
        <v>0.92202479999999998</v>
      </c>
      <c r="FA458">
        <v>545.57069999999999</v>
      </c>
      <c r="FB458">
        <v>0.37166149999999998</v>
      </c>
      <c r="FC458">
        <v>22.1907</v>
      </c>
      <c r="FD458" s="1">
        <v>3.0297399999999999</v>
      </c>
      <c r="FE458">
        <v>1832.4780000000001</v>
      </c>
      <c r="FF458">
        <v>0.37067519999999998</v>
      </c>
      <c r="FG458">
        <v>20.935690000000001</v>
      </c>
      <c r="FH458">
        <v>7.7259469999999997</v>
      </c>
      <c r="FI458">
        <v>4773.3090000000002</v>
      </c>
      <c r="FJ458">
        <v>0.36976690000000001</v>
      </c>
      <c r="FK458">
        <v>20.367329999999999</v>
      </c>
      <c r="FL458">
        <v>15.698600000000001</v>
      </c>
      <c r="FM458">
        <v>9907.1810000000005</v>
      </c>
      <c r="FN458">
        <v>0.36908750000000001</v>
      </c>
      <c r="FO458">
        <v>21.562629999999999</v>
      </c>
      <c r="FP458">
        <v>26.056809999999999</v>
      </c>
      <c r="FQ458">
        <v>16782.009999999998</v>
      </c>
      <c r="FR458">
        <v>0.36826799999999998</v>
      </c>
      <c r="FS458">
        <v>23.231529999999999</v>
      </c>
      <c r="FT458">
        <v>36.088610000000003</v>
      </c>
      <c r="FU458">
        <v>23726.99</v>
      </c>
      <c r="FV458">
        <v>0.36733280000000001</v>
      </c>
      <c r="FW458">
        <v>24.4024</v>
      </c>
      <c r="FX458">
        <v>42.535290000000003</v>
      </c>
      <c r="FY458">
        <v>28553.95</v>
      </c>
      <c r="FZ458">
        <v>0.36641390000000001</v>
      </c>
      <c r="GA458">
        <v>25.143799999999999</v>
      </c>
      <c r="GB458">
        <v>43.567410000000002</v>
      </c>
      <c r="GC458">
        <v>29813.89</v>
      </c>
      <c r="GD458">
        <v>0.36551250000000002</v>
      </c>
      <c r="GE458">
        <v>24.545210000000001</v>
      </c>
      <c r="GF458">
        <v>39.278640000000003</v>
      </c>
      <c r="GG458">
        <v>27525.29</v>
      </c>
      <c r="GH458">
        <v>0.36460989999999999</v>
      </c>
      <c r="GI458">
        <v>23.141850000000002</v>
      </c>
      <c r="GJ458">
        <v>31.752749999999999</v>
      </c>
      <c r="GK458">
        <v>22713.439999999999</v>
      </c>
      <c r="GL458">
        <v>0.36371209999999998</v>
      </c>
      <c r="GM458">
        <v>21.898199999999999</v>
      </c>
      <c r="GN458">
        <v>23.389109999999999</v>
      </c>
      <c r="GO458">
        <v>17104.37</v>
      </c>
      <c r="GP458">
        <v>0.36275669999999999</v>
      </c>
      <c r="GQ458">
        <v>21.19501</v>
      </c>
      <c r="GR458">
        <v>15.92939</v>
      </c>
      <c r="GS458">
        <v>11928</v>
      </c>
      <c r="GT458">
        <v>0.36180420000000002</v>
      </c>
      <c r="GU458">
        <v>21.071159999999999</v>
      </c>
      <c r="GV458">
        <v>10.169600000000001</v>
      </c>
      <c r="GW458">
        <v>7814.6180000000004</v>
      </c>
      <c r="GX458">
        <v>0.36068339999999999</v>
      </c>
      <c r="GY458">
        <v>22.022570000000002</v>
      </c>
      <c r="GZ458">
        <v>6.1755279999999999</v>
      </c>
      <c r="HA458">
        <v>4889.9340000000002</v>
      </c>
      <c r="HB458">
        <v>0.35945820000000001</v>
      </c>
      <c r="HC458">
        <v>22.69857</v>
      </c>
      <c r="HD458">
        <v>3.6290179999999999</v>
      </c>
      <c r="HE458">
        <v>2974.8719999999998</v>
      </c>
      <c r="HF458">
        <v>0.35816170000000003</v>
      </c>
      <c r="HG458">
        <v>22.92747</v>
      </c>
      <c r="HH458">
        <v>2.101483</v>
      </c>
      <c r="HI458">
        <v>1794.4659999999999</v>
      </c>
      <c r="HJ458">
        <v>0.35682439999999999</v>
      </c>
      <c r="HK458">
        <v>22.255410000000001</v>
      </c>
      <c r="HL458">
        <v>1.225465</v>
      </c>
      <c r="HM458">
        <v>1096.4190000000001</v>
      </c>
      <c r="HN458">
        <v>0.35544330000000002</v>
      </c>
      <c r="HO458">
        <v>21.28546</v>
      </c>
      <c r="HP458">
        <v>0.73723689999999997</v>
      </c>
      <c r="HQ458">
        <v>693.7192</v>
      </c>
      <c r="HR458">
        <v>0.3539873</v>
      </c>
      <c r="HS458">
        <v>20.228020000000001</v>
      </c>
      <c r="HT458">
        <v>0.46840169999999998</v>
      </c>
      <c r="HU458">
        <v>462.97809999999998</v>
      </c>
      <c r="HV458">
        <v>0.35246529999999998</v>
      </c>
      <c r="HW458">
        <v>19.2013</v>
      </c>
      <c r="HX458">
        <v>0.31949929999999999</v>
      </c>
      <c r="HY458">
        <v>329.0951</v>
      </c>
      <c r="HZ458">
        <v>0.35083019999999998</v>
      </c>
      <c r="IA458">
        <v>18.77233</v>
      </c>
      <c r="IB458">
        <v>0.2345642</v>
      </c>
      <c r="IC458">
        <v>248.71979999999999</v>
      </c>
      <c r="ID458">
        <v>0.34911490000000001</v>
      </c>
      <c r="IE458">
        <v>19.406269999999999</v>
      </c>
      <c r="IF458">
        <v>0.1837396</v>
      </c>
      <c r="IG458">
        <v>198.03749999999999</v>
      </c>
      <c r="IH458">
        <v>0.34727360000000002</v>
      </c>
      <c r="II458">
        <v>20.221250000000001</v>
      </c>
      <c r="IJ458">
        <v>0.1513921</v>
      </c>
      <c r="IK458">
        <v>164.18610000000001</v>
      </c>
      <c r="IL458">
        <v>0.34551229999999999</v>
      </c>
      <c r="IM458">
        <v>20.99166</v>
      </c>
      <c r="IN458">
        <v>0.12944900000000001</v>
      </c>
      <c r="IO458">
        <v>140.26079999999999</v>
      </c>
      <c r="IP458">
        <v>0.34392909999999999</v>
      </c>
      <c r="IQ458">
        <v>20.532520000000002</v>
      </c>
      <c r="IR458">
        <v>0.11365069999999999</v>
      </c>
      <c r="IS458">
        <v>122.3909</v>
      </c>
      <c r="IT458">
        <v>0.34246300000000002</v>
      </c>
      <c r="IU458">
        <v>19.448160000000001</v>
      </c>
      <c r="IV458">
        <v>0.1016421</v>
      </c>
      <c r="IW458">
        <v>108.44929999999999</v>
      </c>
      <c r="IX458">
        <v>0.34106540000000002</v>
      </c>
      <c r="IY458">
        <v>18.502130000000001</v>
      </c>
      <c r="IZ458">
        <v>9.2073950000000002E-2</v>
      </c>
      <c r="JA458">
        <v>97.189239999999998</v>
      </c>
      <c r="JB458">
        <v>0.33972249999999998</v>
      </c>
      <c r="JC458">
        <v>17.815159999999999</v>
      </c>
      <c r="JD458">
        <v>8.4077120000000005E-2</v>
      </c>
      <c r="JE458">
        <v>87.797510000000003</v>
      </c>
      <c r="JF458">
        <v>0.33853299999999997</v>
      </c>
      <c r="JG458">
        <v>18.38871</v>
      </c>
      <c r="JH458">
        <v>7.7113150000000005E-2</v>
      </c>
      <c r="JI458">
        <v>79.738640000000004</v>
      </c>
      <c r="JJ458">
        <v>0.33779009999999998</v>
      </c>
      <c r="JK458">
        <v>19.292400000000001</v>
      </c>
      <c r="JL458">
        <v>7.0800009999999997E-2</v>
      </c>
      <c r="JM458">
        <v>72.531199999999998</v>
      </c>
      <c r="JN458">
        <v>0.337005</v>
      </c>
      <c r="JO458">
        <v>19.846630000000001</v>
      </c>
      <c r="JP458">
        <v>6.4804879999999995E-2</v>
      </c>
      <c r="JQ458">
        <v>65.934160000000006</v>
      </c>
      <c r="JR458">
        <v>0.33615650000000002</v>
      </c>
      <c r="JS458">
        <v>20.497389999999999</v>
      </c>
      <c r="JT458">
        <v>5.9206519999999999E-2</v>
      </c>
      <c r="JU458">
        <v>59.97439</v>
      </c>
      <c r="JV458">
        <v>0.33517859999999999</v>
      </c>
      <c r="JW458">
        <v>20.385660000000001</v>
      </c>
      <c r="JX458">
        <v>5.4027650000000003E-2</v>
      </c>
      <c r="JY458">
        <v>54.614960000000004</v>
      </c>
      <c r="JZ458">
        <v>0.33404810000000001</v>
      </c>
      <c r="KA458">
        <v>19.087499999999999</v>
      </c>
      <c r="KB458">
        <v>4.9279400000000001E-2</v>
      </c>
      <c r="KC458">
        <v>49.815420000000003</v>
      </c>
      <c r="KD458">
        <v>0.33275189999999999</v>
      </c>
      <c r="KE458">
        <v>17.768689999999999</v>
      </c>
      <c r="KF458">
        <v>4.4923570000000003E-2</v>
      </c>
      <c r="KG458">
        <v>45.523000000000003</v>
      </c>
      <c r="KH458">
        <v>0.3314204</v>
      </c>
      <c r="KI458">
        <v>17.05283</v>
      </c>
      <c r="KJ458" s="1">
        <v>4.0948470000000001E-2</v>
      </c>
      <c r="KK458">
        <v>41.666670000000003</v>
      </c>
      <c r="KL458">
        <v>0.3299974</v>
      </c>
      <c r="KM458">
        <v>18.134799999999998</v>
      </c>
      <c r="KN458">
        <v>3.733156E-2</v>
      </c>
      <c r="KO458">
        <v>38.198790000000002</v>
      </c>
      <c r="KP458">
        <v>0.32849650000000002</v>
      </c>
      <c r="KQ458">
        <v>19.851479999999999</v>
      </c>
      <c r="KR458" s="1">
        <v>3.4076990000000001E-2</v>
      </c>
      <c r="KS458">
        <v>35.10521</v>
      </c>
      <c r="KT458">
        <v>0.32686330000000002</v>
      </c>
      <c r="KU458">
        <v>21.437930000000001</v>
      </c>
      <c r="KV458" s="1">
        <v>3.118346E-2</v>
      </c>
      <c r="KW458">
        <v>32.373559999999998</v>
      </c>
      <c r="KX458">
        <v>0.32505390000000001</v>
      </c>
      <c r="KY458">
        <v>22.421690000000002</v>
      </c>
      <c r="KZ458" s="1">
        <v>2.8617750000000001E-2</v>
      </c>
      <c r="LA458">
        <v>29.969480000000001</v>
      </c>
      <c r="LB458">
        <v>0.3234187</v>
      </c>
      <c r="LC458">
        <v>21.7484</v>
      </c>
      <c r="LD458" s="1">
        <v>2.6355509999999999E-2</v>
      </c>
      <c r="LE458">
        <v>27.84083</v>
      </c>
      <c r="LF458">
        <v>0.3220132</v>
      </c>
      <c r="LG458">
        <v>19.980080000000001</v>
      </c>
      <c r="LH458" s="1">
        <v>2.4317060000000001E-2</v>
      </c>
      <c r="LI458">
        <v>25.905919999999998</v>
      </c>
      <c r="LJ458">
        <v>0.32073560000000001</v>
      </c>
      <c r="LK458">
        <v>18.476839999999999</v>
      </c>
      <c r="LL458" s="1">
        <v>2.2450959999999999E-2</v>
      </c>
      <c r="LM458">
        <v>24.120830000000002</v>
      </c>
      <c r="LN458">
        <v>0.31950030000000001</v>
      </c>
      <c r="LO458">
        <v>17.788599999999999</v>
      </c>
      <c r="LP458" s="1">
        <v>2.076339E-2</v>
      </c>
      <c r="LQ458">
        <v>22.493449999999999</v>
      </c>
      <c r="LR458">
        <v>0.3183435</v>
      </c>
      <c r="LS458">
        <v>19.064139999999998</v>
      </c>
      <c r="LT458" s="1">
        <v>1.923762E-2</v>
      </c>
      <c r="LU458">
        <v>21.00996</v>
      </c>
      <c r="LV458">
        <v>0.31720900000000002</v>
      </c>
      <c r="LW458">
        <v>20.83671</v>
      </c>
      <c r="LX458" s="1">
        <v>1.7852949999999999E-2</v>
      </c>
      <c r="LY458">
        <v>19.658339999999999</v>
      </c>
      <c r="LZ458">
        <v>0.31606919999999999</v>
      </c>
      <c r="MA458">
        <v>22.360309999999998</v>
      </c>
      <c r="MB458" s="1">
        <v>1.6600449999999999E-2</v>
      </c>
      <c r="MC458">
        <v>18.433399999999999</v>
      </c>
      <c r="MD458">
        <v>0.31487979999999999</v>
      </c>
      <c r="ME458">
        <v>22.986059999999998</v>
      </c>
      <c r="MF458" s="1">
        <v>1.547085E-2</v>
      </c>
      <c r="MG458">
        <v>17.325579999999999</v>
      </c>
      <c r="MH458">
        <v>0.31379679999999999</v>
      </c>
      <c r="MI458">
        <v>22.117069999999998</v>
      </c>
      <c r="MJ458" s="1">
        <v>1.4447099999999999E-2</v>
      </c>
      <c r="MK458">
        <v>16.3156</v>
      </c>
      <c r="ML458">
        <v>0.31286560000000002</v>
      </c>
      <c r="MM458">
        <v>20.29494</v>
      </c>
      <c r="MN458" s="1">
        <v>1.3502800000000001E-2</v>
      </c>
      <c r="MO458">
        <v>15.37857</v>
      </c>
      <c r="MP458">
        <v>0.31183339999999998</v>
      </c>
      <c r="MQ458">
        <v>18.850110000000001</v>
      </c>
      <c r="MR458" s="1">
        <v>1.2611870000000001E-2</v>
      </c>
      <c r="MS458">
        <v>14.50367</v>
      </c>
      <c r="MT458">
        <v>0.31069439999999998</v>
      </c>
      <c r="MU458">
        <v>18.243379999999998</v>
      </c>
      <c r="MV458" s="1">
        <v>1.1775559999999999E-2</v>
      </c>
      <c r="MW458">
        <v>13.69017</v>
      </c>
      <c r="MX458">
        <v>0.30930190000000002</v>
      </c>
      <c r="MY458">
        <v>19.318909999999999</v>
      </c>
      <c r="MZ458" s="1">
        <v>1.098855E-2</v>
      </c>
      <c r="NA458">
        <v>12.933120000000001</v>
      </c>
      <c r="NB458">
        <v>0.30781190000000003</v>
      </c>
      <c r="NC458">
        <v>19.761849999999999</v>
      </c>
      <c r="ND458" s="1">
        <v>1.024921E-2</v>
      </c>
      <c r="NE458">
        <v>12.22772</v>
      </c>
      <c r="NF458">
        <v>0.30613620000000002</v>
      </c>
      <c r="NG458">
        <v>20.983979999999999</v>
      </c>
      <c r="NH458" s="1">
        <v>9.5572560000000001E-3</v>
      </c>
      <c r="NI458">
        <v>11.57832</v>
      </c>
      <c r="NJ458">
        <v>0.30442350000000001</v>
      </c>
      <c r="NK458">
        <v>21.777329999999999</v>
      </c>
      <c r="NL458" s="1">
        <v>8.9170269999999992E-3</v>
      </c>
      <c r="NM458">
        <v>10.98226</v>
      </c>
      <c r="NN458">
        <v>0.30261009999999999</v>
      </c>
      <c r="NO458">
        <v>21.347740000000002</v>
      </c>
      <c r="NP458" s="1">
        <v>8.3315590000000005E-3</v>
      </c>
      <c r="NQ458">
        <v>10.439730000000001</v>
      </c>
      <c r="NR458">
        <v>0.30076039999999998</v>
      </c>
      <c r="NS458">
        <v>20.086400000000001</v>
      </c>
      <c r="NT458" s="1">
        <v>7.8060919999999997E-3</v>
      </c>
      <c r="NU458">
        <v>9.9515670000000007</v>
      </c>
      <c r="NV458">
        <v>0.29890159999999999</v>
      </c>
      <c r="NW458">
        <v>18.961839999999999</v>
      </c>
      <c r="NX458" s="1">
        <v>7.3456340000000002E-3</v>
      </c>
      <c r="NY458">
        <v>9.5232360000000007</v>
      </c>
      <c r="NZ458">
        <v>0.29695179999999999</v>
      </c>
      <c r="OA458">
        <v>18.711130000000001</v>
      </c>
      <c r="OB458" s="1">
        <v>6.9503389999999998E-3</v>
      </c>
      <c r="OC458">
        <v>9.1563020000000002</v>
      </c>
      <c r="OD458">
        <v>0.29469079999999997</v>
      </c>
      <c r="OE458">
        <v>20.472750000000001</v>
      </c>
      <c r="OF458" s="1">
        <v>6.6280089999999998E-3</v>
      </c>
      <c r="OG458">
        <v>8.8674560000000007</v>
      </c>
      <c r="OH458">
        <v>0.29271439999999999</v>
      </c>
      <c r="OI458">
        <v>22.691579999999998</v>
      </c>
      <c r="OJ458" s="1">
        <v>6.3683639999999996E-3</v>
      </c>
      <c r="OK458">
        <v>8.6284659999999995</v>
      </c>
    </row>
    <row r="459" spans="1:401" x14ac:dyDescent="0.35">
      <c r="A459">
        <v>468</v>
      </c>
      <c r="B459" t="s">
        <v>4</v>
      </c>
      <c r="C459" t="s">
        <v>364</v>
      </c>
      <c r="D459" t="s">
        <v>466</v>
      </c>
      <c r="E459">
        <v>880.04600000000005</v>
      </c>
      <c r="F459">
        <v>0.34821580000000002</v>
      </c>
      <c r="G459">
        <v>17.80517</v>
      </c>
      <c r="H459">
        <v>0</v>
      </c>
      <c r="I459">
        <v>0</v>
      </c>
      <c r="J459">
        <v>0.34608739999999999</v>
      </c>
      <c r="K459">
        <v>19.049050000000001</v>
      </c>
      <c r="L459">
        <v>0</v>
      </c>
      <c r="M459">
        <v>0</v>
      </c>
      <c r="N459">
        <v>0.3438737</v>
      </c>
      <c r="O459">
        <v>20.44989</v>
      </c>
      <c r="P459">
        <v>0</v>
      </c>
      <c r="Q459">
        <v>0</v>
      </c>
      <c r="R459">
        <v>0.3415723</v>
      </c>
      <c r="S459">
        <v>21.533570000000001</v>
      </c>
      <c r="T459">
        <v>0</v>
      </c>
      <c r="U459">
        <v>0</v>
      </c>
      <c r="V459">
        <v>0.33921649999999998</v>
      </c>
      <c r="W459">
        <v>22.336950000000002</v>
      </c>
      <c r="X459">
        <v>0</v>
      </c>
      <c r="Y459">
        <v>0</v>
      </c>
      <c r="Z459">
        <v>0.33702199999999999</v>
      </c>
      <c r="AA459">
        <v>22.261340000000001</v>
      </c>
      <c r="AB459">
        <v>0</v>
      </c>
      <c r="AC459">
        <v>0</v>
      </c>
      <c r="AD459">
        <v>0.33493099999999998</v>
      </c>
      <c r="AE459">
        <v>21.060700000000001</v>
      </c>
      <c r="AF459">
        <v>0</v>
      </c>
      <c r="AG459">
        <v>0</v>
      </c>
      <c r="AH459">
        <v>0.33289649999999998</v>
      </c>
      <c r="AI459">
        <v>19.800719999999998</v>
      </c>
      <c r="AJ459">
        <v>0</v>
      </c>
      <c r="AK459">
        <v>0</v>
      </c>
      <c r="AL459">
        <v>0.33096209999999998</v>
      </c>
      <c r="AM459">
        <v>19.002210000000002</v>
      </c>
      <c r="AN459">
        <v>0</v>
      </c>
      <c r="AO459">
        <v>0</v>
      </c>
      <c r="AP459">
        <v>0.3291886</v>
      </c>
      <c r="AQ459">
        <v>19.86307</v>
      </c>
      <c r="AR459">
        <v>0</v>
      </c>
      <c r="AS459">
        <v>0</v>
      </c>
      <c r="AT459">
        <v>0.32739800000000002</v>
      </c>
      <c r="AU459">
        <v>21.568259999999999</v>
      </c>
      <c r="AV459">
        <v>0</v>
      </c>
      <c r="AW459">
        <v>0</v>
      </c>
      <c r="AX459">
        <v>0.32554040000000001</v>
      </c>
      <c r="AY459">
        <v>23.043790000000001</v>
      </c>
      <c r="AZ459">
        <v>0</v>
      </c>
      <c r="BA459">
        <v>0</v>
      </c>
      <c r="BB459">
        <v>0.32368809999999998</v>
      </c>
      <c r="BC459">
        <v>24.06485</v>
      </c>
      <c r="BD459">
        <v>0</v>
      </c>
      <c r="BE459">
        <v>0</v>
      </c>
      <c r="BF459">
        <v>0.32188620000000001</v>
      </c>
      <c r="BG459">
        <v>23.794360000000001</v>
      </c>
      <c r="BH459">
        <v>0</v>
      </c>
      <c r="BI459">
        <v>0</v>
      </c>
      <c r="BJ459">
        <v>0.3201426</v>
      </c>
      <c r="BK459">
        <v>22.53519</v>
      </c>
      <c r="BL459">
        <v>0</v>
      </c>
      <c r="BM459">
        <v>0</v>
      </c>
      <c r="BN459">
        <v>0.31845069999999998</v>
      </c>
      <c r="BO459">
        <v>21.330110000000001</v>
      </c>
      <c r="BP459">
        <v>0</v>
      </c>
      <c r="BQ459">
        <v>0</v>
      </c>
      <c r="BR459">
        <v>0.31678260000000003</v>
      </c>
      <c r="BS459">
        <v>20.593869999999999</v>
      </c>
      <c r="BT459">
        <v>0</v>
      </c>
      <c r="BU459">
        <v>0</v>
      </c>
      <c r="BV459">
        <v>0.31528230000000002</v>
      </c>
      <c r="BW459">
        <v>20.993369999999999</v>
      </c>
      <c r="BX459">
        <v>0</v>
      </c>
      <c r="BY459">
        <v>0</v>
      </c>
      <c r="BZ459">
        <v>0.31370189999999998</v>
      </c>
      <c r="CA459">
        <v>21.50855</v>
      </c>
      <c r="CB459">
        <v>0</v>
      </c>
      <c r="CC459">
        <v>0</v>
      </c>
      <c r="CD459">
        <v>0.31205650000000001</v>
      </c>
      <c r="CE459">
        <v>22.147950000000002</v>
      </c>
      <c r="CF459">
        <v>0</v>
      </c>
      <c r="CG459">
        <v>0</v>
      </c>
      <c r="CH459">
        <v>0.31037749999999997</v>
      </c>
      <c r="CI459">
        <v>22.082450000000001</v>
      </c>
      <c r="CJ459">
        <v>0</v>
      </c>
      <c r="CK459">
        <v>0</v>
      </c>
      <c r="CL459">
        <v>0.30878800000000001</v>
      </c>
      <c r="CM459">
        <v>21.43939</v>
      </c>
      <c r="CN459">
        <v>0</v>
      </c>
      <c r="CO459">
        <v>0</v>
      </c>
      <c r="CP459">
        <v>0.3072337</v>
      </c>
      <c r="CQ459">
        <v>20.63552</v>
      </c>
      <c r="CR459">
        <v>0</v>
      </c>
      <c r="CS459">
        <v>0</v>
      </c>
      <c r="CT459">
        <v>0.30569819999999998</v>
      </c>
      <c r="CU459">
        <v>19.904820000000001</v>
      </c>
      <c r="CV459">
        <v>2.7697499999999998E-37</v>
      </c>
      <c r="CW459">
        <v>2.6875889999999998E-34</v>
      </c>
      <c r="CX459">
        <v>0.30419780000000002</v>
      </c>
      <c r="CY459">
        <v>19.36016</v>
      </c>
      <c r="CZ459">
        <v>4.9040000000000002E-31</v>
      </c>
      <c r="DA459">
        <v>4.7793539999999996E-28</v>
      </c>
      <c r="DB459">
        <v>0.30276530000000001</v>
      </c>
      <c r="DC459">
        <v>19.983339999999998</v>
      </c>
      <c r="DD459" s="1">
        <v>4.615121E-25</v>
      </c>
      <c r="DE459" s="1">
        <v>4.511321E-22</v>
      </c>
      <c r="DF459">
        <v>0.30131940000000002</v>
      </c>
      <c r="DG459">
        <v>20.439589999999999</v>
      </c>
      <c r="DH459" s="1">
        <v>1.491738E-20</v>
      </c>
      <c r="DI459" s="1">
        <v>1.4593309999999999E-17</v>
      </c>
      <c r="DJ459">
        <v>0.29989280000000001</v>
      </c>
      <c r="DK459">
        <v>20.929069999999999</v>
      </c>
      <c r="DL459" s="1">
        <v>7.1849409999999994E-17</v>
      </c>
      <c r="DM459" s="1">
        <v>5.8808909999999998E-14</v>
      </c>
      <c r="DN459">
        <v>0.29846529999999999</v>
      </c>
      <c r="DO459">
        <v>21.333110000000001</v>
      </c>
      <c r="DP459" s="1">
        <v>7.1903049999999995E-14</v>
      </c>
      <c r="DQ459" s="1">
        <v>5.5347229999999999E-11</v>
      </c>
      <c r="DR459">
        <v>0.2971046</v>
      </c>
      <c r="DS459">
        <v>21.170310000000001</v>
      </c>
      <c r="DT459" s="1">
        <v>2.3843990000000001E-11</v>
      </c>
      <c r="DU459" s="1">
        <v>1.8003879999999998E-8</v>
      </c>
      <c r="DV459">
        <v>0.29578460000000001</v>
      </c>
      <c r="DW459">
        <v>20.27732</v>
      </c>
      <c r="DX459" s="1">
        <v>3.337929E-9</v>
      </c>
      <c r="DY459" s="1">
        <v>2.511102E-6</v>
      </c>
      <c r="DZ459">
        <v>0.29453810000000002</v>
      </c>
      <c r="EA459">
        <v>19.301079999999999</v>
      </c>
      <c r="EB459" s="1">
        <v>2.2735510000000001E-7</v>
      </c>
      <c r="EC459" s="1">
        <v>1.7222449999999999E-4</v>
      </c>
      <c r="ED459">
        <v>0.29342620000000003</v>
      </c>
      <c r="EE459">
        <v>18.917069999999999</v>
      </c>
      <c r="EF459" s="1">
        <v>8.4136390000000002E-6</v>
      </c>
      <c r="EG459" s="1">
        <v>6.4517940000000003E-3</v>
      </c>
      <c r="EH459">
        <v>0.29250199999999998</v>
      </c>
      <c r="EI459">
        <v>20.260680000000001</v>
      </c>
      <c r="EJ459" s="1">
        <v>1.8353139999999999E-4</v>
      </c>
      <c r="EK459" s="1">
        <v>0.14296500000000001</v>
      </c>
      <c r="EL459">
        <v>0.29150759999999998</v>
      </c>
      <c r="EM459">
        <v>21.722200000000001</v>
      </c>
      <c r="EN459" s="1">
        <v>2.5177989999999998E-3</v>
      </c>
      <c r="EO459" s="1">
        <v>1.997741</v>
      </c>
      <c r="EP459">
        <v>0.2904138</v>
      </c>
      <c r="EQ459">
        <v>22.863720000000001</v>
      </c>
      <c r="ER459" s="1">
        <v>2.2951579999999999E-2</v>
      </c>
      <c r="ES459" s="1">
        <v>18.57563</v>
      </c>
      <c r="ET459">
        <v>0.28933999999999999</v>
      </c>
      <c r="EU459">
        <v>23.866119999999999</v>
      </c>
      <c r="EV459" s="1">
        <v>0.1455178</v>
      </c>
      <c r="EW459">
        <v>120.3321</v>
      </c>
      <c r="EX459">
        <v>0.28827520000000001</v>
      </c>
      <c r="EY459">
        <v>23.78192</v>
      </c>
      <c r="EZ459" s="1">
        <v>0.66849420000000004</v>
      </c>
      <c r="FA459">
        <v>564.99360000000001</v>
      </c>
      <c r="FB459">
        <v>0.28728219999999999</v>
      </c>
      <c r="FC459">
        <v>22.466670000000001</v>
      </c>
      <c r="FD459" s="1">
        <v>2.3036759999999998</v>
      </c>
      <c r="FE459">
        <v>1991.252</v>
      </c>
      <c r="FF459">
        <v>0.28628680000000001</v>
      </c>
      <c r="FG459">
        <v>21.216840000000001</v>
      </c>
      <c r="FH459">
        <v>6.147113</v>
      </c>
      <c r="FI459">
        <v>5433.768</v>
      </c>
      <c r="FJ459">
        <v>0.28533989999999998</v>
      </c>
      <c r="FK459">
        <v>20.532779999999999</v>
      </c>
      <c r="FL459">
        <v>13.04781</v>
      </c>
      <c r="FM459">
        <v>11800.16</v>
      </c>
      <c r="FN459">
        <v>0.28457660000000001</v>
      </c>
      <c r="FO459">
        <v>21.551449999999999</v>
      </c>
      <c r="FP459">
        <v>22.591799999999999</v>
      </c>
      <c r="FQ459">
        <v>20894.12</v>
      </c>
      <c r="FR459">
        <v>0.28363959999999999</v>
      </c>
      <c r="FS459">
        <v>23.123349999999999</v>
      </c>
      <c r="FT459">
        <v>32.595179999999999</v>
      </c>
      <c r="FU459">
        <v>30854.400000000001</v>
      </c>
      <c r="FV459">
        <v>0.28262340000000002</v>
      </c>
      <c r="FW459">
        <v>24.335450000000002</v>
      </c>
      <c r="FX459">
        <v>39.990409999999997</v>
      </c>
      <c r="FY459">
        <v>38769.56</v>
      </c>
      <c r="FZ459">
        <v>0.28166200000000002</v>
      </c>
      <c r="GA459">
        <v>25.146529999999998</v>
      </c>
      <c r="GB459">
        <v>42.570030000000003</v>
      </c>
      <c r="GC459">
        <v>42246.02</v>
      </c>
      <c r="GD459">
        <v>0.28072550000000002</v>
      </c>
      <c r="GE459">
        <v>24.710550000000001</v>
      </c>
      <c r="GF459">
        <v>39.739370000000001</v>
      </c>
      <c r="GG459">
        <v>40585.660000000003</v>
      </c>
      <c r="GH459">
        <v>0.27976210000000001</v>
      </c>
      <c r="GI459">
        <v>23.436039999999998</v>
      </c>
      <c r="GJ459">
        <v>33.634909999999998</v>
      </c>
      <c r="GK459">
        <v>35133.58</v>
      </c>
      <c r="GL459">
        <v>0.27876640000000003</v>
      </c>
      <c r="GM459">
        <v>22.195360000000001</v>
      </c>
      <c r="GN459">
        <v>25.800470000000001</v>
      </c>
      <c r="GO459">
        <v>27693.759999999998</v>
      </c>
      <c r="GP459">
        <v>0.27769850000000001</v>
      </c>
      <c r="GQ459">
        <v>21.422139999999999</v>
      </c>
      <c r="GR459">
        <v>18.344069999999999</v>
      </c>
      <c r="GS459">
        <v>20268.400000000001</v>
      </c>
      <c r="GT459">
        <v>0.27661289999999999</v>
      </c>
      <c r="GU459">
        <v>21.197790000000001</v>
      </c>
      <c r="GV459">
        <v>12.269069999999999</v>
      </c>
      <c r="GW459">
        <v>13992.65</v>
      </c>
      <c r="GX459">
        <v>0.27535589999999999</v>
      </c>
      <c r="GY459">
        <v>22.02861</v>
      </c>
      <c r="GZ459">
        <v>7.8475890000000001</v>
      </c>
      <c r="HA459">
        <v>9278.4789999999994</v>
      </c>
      <c r="HB459">
        <v>0.27402520000000002</v>
      </c>
      <c r="HC459">
        <v>22.67192</v>
      </c>
      <c r="HD459">
        <v>4.8933840000000002</v>
      </c>
      <c r="HE459">
        <v>6022.1419999999998</v>
      </c>
      <c r="HF459">
        <v>0.27261469999999999</v>
      </c>
      <c r="HG459">
        <v>22.97692</v>
      </c>
      <c r="HH459">
        <v>3.0337770000000002</v>
      </c>
      <c r="HI459">
        <v>3902.1570000000002</v>
      </c>
      <c r="HJ459">
        <v>0.27118120000000001</v>
      </c>
      <c r="HK459">
        <v>22.41713</v>
      </c>
      <c r="HL459">
        <v>1.9100900000000001</v>
      </c>
      <c r="HM459">
        <v>2572.7359999999999</v>
      </c>
      <c r="HN459">
        <v>0.26970060000000001</v>
      </c>
      <c r="HO459">
        <v>21.525970000000001</v>
      </c>
      <c r="HP459">
        <v>1.245517</v>
      </c>
      <c r="HQ459">
        <v>1754.453</v>
      </c>
      <c r="HR459">
        <v>0.26813300000000001</v>
      </c>
      <c r="HS459">
        <v>20.491489999999999</v>
      </c>
      <c r="HT459">
        <v>0.8536764</v>
      </c>
      <c r="HU459">
        <v>1250.933</v>
      </c>
      <c r="HV459">
        <v>0.26649020000000001</v>
      </c>
      <c r="HW459">
        <v>19.450790000000001</v>
      </c>
      <c r="HX459">
        <v>0.61917940000000005</v>
      </c>
      <c r="HY459">
        <v>935.48680000000002</v>
      </c>
      <c r="HZ459">
        <v>0.26476949999999999</v>
      </c>
      <c r="IA459">
        <v>18.93797</v>
      </c>
      <c r="IB459">
        <v>0.47364339999999999</v>
      </c>
      <c r="IC459">
        <v>730.76049999999998</v>
      </c>
      <c r="ID459">
        <v>0.26293860000000002</v>
      </c>
      <c r="IE459">
        <v>19.431270000000001</v>
      </c>
      <c r="IF459">
        <v>0.37890829999999998</v>
      </c>
      <c r="IG459">
        <v>591.96950000000004</v>
      </c>
      <c r="IH459">
        <v>0.26103589999999999</v>
      </c>
      <c r="II459">
        <v>20.179030000000001</v>
      </c>
      <c r="IJ459">
        <v>0.31376359999999998</v>
      </c>
      <c r="IK459">
        <v>493.30529999999999</v>
      </c>
      <c r="IL459">
        <v>0.25914890000000002</v>
      </c>
      <c r="IM459">
        <v>20.978439999999999</v>
      </c>
      <c r="IN459">
        <v>0.26660850000000003</v>
      </c>
      <c r="IO459">
        <v>420.14109999999999</v>
      </c>
      <c r="IP459">
        <v>0.2574592</v>
      </c>
      <c r="IQ459">
        <v>20.652529999999999</v>
      </c>
      <c r="IR459">
        <v>0.23087299999999999</v>
      </c>
      <c r="IS459">
        <v>363.49990000000003</v>
      </c>
      <c r="IT459">
        <v>0.25590439999999998</v>
      </c>
      <c r="IU459">
        <v>19.694939999999999</v>
      </c>
      <c r="IV459">
        <v>0.20274929999999999</v>
      </c>
      <c r="IW459">
        <v>318.27449999999999</v>
      </c>
      <c r="IX459">
        <v>0.25442140000000002</v>
      </c>
      <c r="IY459">
        <v>18.771039999999999</v>
      </c>
      <c r="IZ459">
        <v>0.1799142</v>
      </c>
      <c r="JA459">
        <v>281.27210000000002</v>
      </c>
      <c r="JB459">
        <v>0.25301089999999998</v>
      </c>
      <c r="JC459">
        <v>18.05125</v>
      </c>
      <c r="JD459">
        <v>0.1608908</v>
      </c>
      <c r="JE459">
        <v>250.4059</v>
      </c>
      <c r="JF459">
        <v>0.25173299999999998</v>
      </c>
      <c r="JG459">
        <v>18.507100000000001</v>
      </c>
      <c r="JH459">
        <v>0.14472399999999999</v>
      </c>
      <c r="JI459">
        <v>224.25899999999999</v>
      </c>
      <c r="JJ459">
        <v>0.25083630000000001</v>
      </c>
      <c r="JK459">
        <v>19.317270000000001</v>
      </c>
      <c r="JL459">
        <v>0.13065550000000001</v>
      </c>
      <c r="JM459">
        <v>201.45320000000001</v>
      </c>
      <c r="JN459">
        <v>0.24986910000000001</v>
      </c>
      <c r="JO459">
        <v>19.897099999999998</v>
      </c>
      <c r="JP459">
        <v>0.1179163</v>
      </c>
      <c r="JQ459">
        <v>181.20779999999999</v>
      </c>
      <c r="JR459">
        <v>0.24874270000000001</v>
      </c>
      <c r="JS459">
        <v>20.58137</v>
      </c>
      <c r="JT459">
        <v>0.1065213</v>
      </c>
      <c r="JU459">
        <v>163.42500000000001</v>
      </c>
      <c r="JV459">
        <v>0.24747820000000001</v>
      </c>
      <c r="JW459">
        <v>20.559049999999999</v>
      </c>
      <c r="JX459">
        <v>9.6350089999999999E-2</v>
      </c>
      <c r="JY459">
        <v>147.80629999999999</v>
      </c>
      <c r="JZ459">
        <v>0.24607090000000001</v>
      </c>
      <c r="KA459">
        <v>19.408380000000001</v>
      </c>
      <c r="KB459">
        <v>8.7303409999999998E-2</v>
      </c>
      <c r="KC459">
        <v>134.1063</v>
      </c>
      <c r="KD459">
        <v>0.2444963</v>
      </c>
      <c r="KE459">
        <v>18.134</v>
      </c>
      <c r="KF459">
        <v>7.9235669999999994E-2</v>
      </c>
      <c r="KG459">
        <v>122.0942</v>
      </c>
      <c r="KH459">
        <v>0.24286720000000001</v>
      </c>
      <c r="KI459">
        <v>17.33314</v>
      </c>
      <c r="KJ459">
        <v>7.2059620000000005E-2</v>
      </c>
      <c r="KK459">
        <v>111.50279999999999</v>
      </c>
      <c r="KL459">
        <v>0.2411809</v>
      </c>
      <c r="KM459">
        <v>18.225110000000001</v>
      </c>
      <c r="KN459">
        <v>6.5654829999999997E-2</v>
      </c>
      <c r="KO459">
        <v>102.11620000000001</v>
      </c>
      <c r="KP459">
        <v>0.23940510000000001</v>
      </c>
      <c r="KQ459">
        <v>19.80499</v>
      </c>
      <c r="KR459">
        <v>5.9948420000000002E-2</v>
      </c>
      <c r="KS459">
        <v>93.818529999999996</v>
      </c>
      <c r="KT459">
        <v>0.2374858</v>
      </c>
      <c r="KU459">
        <v>21.39404</v>
      </c>
      <c r="KV459">
        <v>5.4910639999999997E-2</v>
      </c>
      <c r="KW459">
        <v>86.530109999999993</v>
      </c>
      <c r="KX459">
        <v>0.2354494</v>
      </c>
      <c r="KY459">
        <v>22.466809999999999</v>
      </c>
      <c r="KZ459" s="1">
        <v>5.0462819999999999E-2</v>
      </c>
      <c r="LA459">
        <v>80.134900000000002</v>
      </c>
      <c r="LB459">
        <v>0.23356160000000001</v>
      </c>
      <c r="LC459">
        <v>22.02272</v>
      </c>
      <c r="LD459" s="1">
        <v>4.6566999999999997E-2</v>
      </c>
      <c r="LE459">
        <v>74.499799999999993</v>
      </c>
      <c r="LF459">
        <v>0.23188890000000001</v>
      </c>
      <c r="LG459">
        <v>20.44314</v>
      </c>
      <c r="LH459" s="1">
        <v>4.3093550000000001E-2</v>
      </c>
      <c r="LI459">
        <v>69.418329999999997</v>
      </c>
      <c r="LJ459">
        <v>0.23039589999999999</v>
      </c>
      <c r="LK459">
        <v>18.955570000000002</v>
      </c>
      <c r="LL459" s="1">
        <v>3.993886E-2</v>
      </c>
      <c r="LM459">
        <v>64.770150000000001</v>
      </c>
      <c r="LN459">
        <v>0.228992</v>
      </c>
      <c r="LO459">
        <v>18.13335</v>
      </c>
      <c r="LP459" s="1">
        <v>3.7081620000000003E-2</v>
      </c>
      <c r="LQ459">
        <v>60.528410000000001</v>
      </c>
      <c r="LR459">
        <v>0.22765659999999999</v>
      </c>
      <c r="LS459">
        <v>19.17343</v>
      </c>
      <c r="LT459" s="1">
        <v>3.4495390000000001E-2</v>
      </c>
      <c r="LU459">
        <v>56.662880000000001</v>
      </c>
      <c r="LV459">
        <v>0.22632360000000001</v>
      </c>
      <c r="LW459">
        <v>20.806360000000002</v>
      </c>
      <c r="LX459" s="1">
        <v>3.2146439999999998E-2</v>
      </c>
      <c r="LY459">
        <v>53.142850000000003</v>
      </c>
      <c r="LZ459">
        <v>0.22498209999999999</v>
      </c>
      <c r="MA459">
        <v>22.35538</v>
      </c>
      <c r="MB459" s="1">
        <v>3.002138E-2</v>
      </c>
      <c r="MC459">
        <v>49.955370000000002</v>
      </c>
      <c r="MD459">
        <v>0.2236506</v>
      </c>
      <c r="ME459">
        <v>23.148070000000001</v>
      </c>
      <c r="MF459" s="1">
        <v>2.8103340000000001E-2</v>
      </c>
      <c r="MG459">
        <v>47.070819999999998</v>
      </c>
      <c r="MH459">
        <v>0.22241240000000001</v>
      </c>
      <c r="MI459">
        <v>22.486560000000001</v>
      </c>
      <c r="MJ459" s="1">
        <v>2.6370279999999999E-2</v>
      </c>
      <c r="MK459">
        <v>44.444839999999999</v>
      </c>
      <c r="ML459">
        <v>0.2212509</v>
      </c>
      <c r="MM459">
        <v>20.815899999999999</v>
      </c>
      <c r="MN459" s="1">
        <v>2.4783309999999999E-2</v>
      </c>
      <c r="MO459">
        <v>42.021709999999999</v>
      </c>
      <c r="MP459">
        <v>0.22003490000000001</v>
      </c>
      <c r="MQ459">
        <v>19.346430000000002</v>
      </c>
      <c r="MR459" s="1">
        <v>2.3307330000000001E-2</v>
      </c>
      <c r="MS459">
        <v>39.788130000000002</v>
      </c>
      <c r="MT459">
        <v>0.21874469999999999</v>
      </c>
      <c r="MU459">
        <v>18.57751</v>
      </c>
      <c r="MV459" s="1">
        <v>2.194043E-2</v>
      </c>
      <c r="MW459">
        <v>37.730559999999997</v>
      </c>
      <c r="MX459">
        <v>0.21743390000000001</v>
      </c>
      <c r="MY459">
        <v>19.42717</v>
      </c>
      <c r="MZ459" s="1">
        <v>2.0670000000000001E-2</v>
      </c>
      <c r="NA459">
        <v>35.827039999999997</v>
      </c>
      <c r="NB459">
        <v>0.21603130000000001</v>
      </c>
      <c r="NC459">
        <v>19.81654</v>
      </c>
      <c r="ND459" s="1">
        <v>1.949451E-2</v>
      </c>
      <c r="NE459">
        <v>34.07891</v>
      </c>
      <c r="NF459">
        <v>0.214502</v>
      </c>
      <c r="NG459">
        <v>20.99051</v>
      </c>
      <c r="NH459" s="1">
        <v>1.840899E-2</v>
      </c>
      <c r="NI459">
        <v>32.489199999999997</v>
      </c>
      <c r="NJ459">
        <v>0.2129327</v>
      </c>
      <c r="NK459">
        <v>21.837620000000001</v>
      </c>
      <c r="NL459" s="1">
        <v>1.7416959999999999E-2</v>
      </c>
      <c r="NM459">
        <v>31.0456</v>
      </c>
      <c r="NN459">
        <v>0.2112986</v>
      </c>
      <c r="NO459">
        <v>21.585560000000001</v>
      </c>
      <c r="NP459" s="1">
        <v>1.651182E-2</v>
      </c>
      <c r="NQ459">
        <v>29.73404</v>
      </c>
      <c r="NR459">
        <v>0.20965490000000001</v>
      </c>
      <c r="NS459">
        <v>20.466370000000001</v>
      </c>
      <c r="NT459" s="1">
        <v>1.5694710000000001E-2</v>
      </c>
      <c r="NU459">
        <v>28.551739999999999</v>
      </c>
      <c r="NV459">
        <v>0.20797299999999999</v>
      </c>
      <c r="NW459">
        <v>19.333310000000001</v>
      </c>
      <c r="NX459" s="1">
        <v>1.4967589999999999E-2</v>
      </c>
      <c r="NY459">
        <v>27.501339999999999</v>
      </c>
      <c r="NZ459">
        <v>0.2062213</v>
      </c>
      <c r="OA459">
        <v>18.942869999999999</v>
      </c>
      <c r="OB459" s="1">
        <v>1.432893E-2</v>
      </c>
      <c r="OC459">
        <v>26.592379999999999</v>
      </c>
      <c r="OD459">
        <v>0.20430110000000001</v>
      </c>
      <c r="OE459">
        <v>20.45233</v>
      </c>
      <c r="OF459" s="1">
        <v>1.37936E-2</v>
      </c>
      <c r="OG459">
        <v>25.855260000000001</v>
      </c>
      <c r="OH459">
        <v>0.2026365</v>
      </c>
      <c r="OI459">
        <v>22.53745</v>
      </c>
      <c r="OJ459" s="1">
        <v>1.334837E-2</v>
      </c>
      <c r="OK459">
        <v>25.22064</v>
      </c>
    </row>
    <row r="460" spans="1:401" s="3" customFormat="1" x14ac:dyDescent="0.35">
      <c r="A460">
        <v>469</v>
      </c>
      <c r="B460" t="s">
        <v>4</v>
      </c>
      <c r="C460" t="s">
        <v>364</v>
      </c>
      <c r="D460" t="s">
        <v>467</v>
      </c>
      <c r="E460">
        <v>967.74</v>
      </c>
      <c r="F460">
        <v>0.29845359999999999</v>
      </c>
      <c r="G460">
        <v>17.95045</v>
      </c>
      <c r="H460">
        <v>0</v>
      </c>
      <c r="I460">
        <v>0</v>
      </c>
      <c r="J460">
        <v>0.29638049999999999</v>
      </c>
      <c r="K460">
        <v>18.988050000000001</v>
      </c>
      <c r="L460">
        <v>0</v>
      </c>
      <c r="M460">
        <v>0</v>
      </c>
      <c r="N460">
        <v>0.29417270000000001</v>
      </c>
      <c r="O460">
        <v>20.317769999999999</v>
      </c>
      <c r="P460">
        <v>0</v>
      </c>
      <c r="Q460">
        <v>0</v>
      </c>
      <c r="R460">
        <v>0.29189870000000001</v>
      </c>
      <c r="S460">
        <v>21.442810000000001</v>
      </c>
      <c r="T460">
        <v>0</v>
      </c>
      <c r="U460">
        <v>0</v>
      </c>
      <c r="V460">
        <v>0.28958679999999998</v>
      </c>
      <c r="W460">
        <v>22.305630000000001</v>
      </c>
      <c r="X460">
        <v>0</v>
      </c>
      <c r="Y460">
        <v>0</v>
      </c>
      <c r="Z460">
        <v>0.28745349999999997</v>
      </c>
      <c r="AA460">
        <v>22.369199999999999</v>
      </c>
      <c r="AB460">
        <v>0</v>
      </c>
      <c r="AC460">
        <v>0</v>
      </c>
      <c r="AD460">
        <v>0.2854216</v>
      </c>
      <c r="AE460">
        <v>21.33719</v>
      </c>
      <c r="AF460">
        <v>0</v>
      </c>
      <c r="AG460">
        <v>0</v>
      </c>
      <c r="AH460">
        <v>0.28344570000000002</v>
      </c>
      <c r="AI460">
        <v>20.119879999999998</v>
      </c>
      <c r="AJ460">
        <v>0</v>
      </c>
      <c r="AK460">
        <v>0</v>
      </c>
      <c r="AL460">
        <v>0.2815955</v>
      </c>
      <c r="AM460">
        <v>19.244309999999999</v>
      </c>
      <c r="AN460">
        <v>0</v>
      </c>
      <c r="AO460">
        <v>0</v>
      </c>
      <c r="AP460">
        <v>0.27989770000000003</v>
      </c>
      <c r="AQ460">
        <v>19.880089999999999</v>
      </c>
      <c r="AR460">
        <v>0</v>
      </c>
      <c r="AS460">
        <v>0</v>
      </c>
      <c r="AT460">
        <v>0.27815200000000001</v>
      </c>
      <c r="AU460">
        <v>21.40794</v>
      </c>
      <c r="AV460">
        <v>0</v>
      </c>
      <c r="AW460">
        <v>0</v>
      </c>
      <c r="AX460">
        <v>0.2763504</v>
      </c>
      <c r="AY460">
        <v>22.880310000000001</v>
      </c>
      <c r="AZ460">
        <v>0</v>
      </c>
      <c r="BA460">
        <v>0</v>
      </c>
      <c r="BB460">
        <v>0.2745667</v>
      </c>
      <c r="BC460">
        <v>23.978100000000001</v>
      </c>
      <c r="BD460">
        <v>0</v>
      </c>
      <c r="BE460">
        <v>0</v>
      </c>
      <c r="BF460">
        <v>0.27283350000000001</v>
      </c>
      <c r="BG460">
        <v>23.90231</v>
      </c>
      <c r="BH460">
        <v>0</v>
      </c>
      <c r="BI460">
        <v>0</v>
      </c>
      <c r="BJ460">
        <v>0.27118999999999999</v>
      </c>
      <c r="BK460">
        <v>22.830259999999999</v>
      </c>
      <c r="BL460">
        <v>0</v>
      </c>
      <c r="BM460">
        <v>0</v>
      </c>
      <c r="BN460">
        <v>0.2695613</v>
      </c>
      <c r="BO460">
        <v>21.673210000000001</v>
      </c>
      <c r="BP460">
        <v>0</v>
      </c>
      <c r="BQ460">
        <v>0</v>
      </c>
      <c r="BR460">
        <v>0.26800119999999999</v>
      </c>
      <c r="BS460">
        <v>20.870139999999999</v>
      </c>
      <c r="BT460">
        <v>0</v>
      </c>
      <c r="BU460">
        <v>0</v>
      </c>
      <c r="BV460">
        <v>0.26659139999999998</v>
      </c>
      <c r="BW460">
        <v>21.093</v>
      </c>
      <c r="BX460">
        <v>0</v>
      </c>
      <c r="BY460">
        <v>0</v>
      </c>
      <c r="BZ460">
        <v>0.26508769999999998</v>
      </c>
      <c r="CA460">
        <v>21.51632</v>
      </c>
      <c r="CB460">
        <v>0</v>
      </c>
      <c r="CC460">
        <v>0</v>
      </c>
      <c r="CD460">
        <v>0.26350390000000001</v>
      </c>
      <c r="CE460">
        <v>22.121839999999999</v>
      </c>
      <c r="CF460">
        <v>0</v>
      </c>
      <c r="CG460">
        <v>0</v>
      </c>
      <c r="CH460">
        <v>0.26188840000000002</v>
      </c>
      <c r="CI460">
        <v>22.126149999999999</v>
      </c>
      <c r="CJ460">
        <v>0</v>
      </c>
      <c r="CK460">
        <v>0</v>
      </c>
      <c r="CL460">
        <v>0.26040020000000003</v>
      </c>
      <c r="CM460">
        <v>21.59215</v>
      </c>
      <c r="CN460">
        <v>0</v>
      </c>
      <c r="CO460">
        <v>0</v>
      </c>
      <c r="CP460">
        <v>0.25894050000000002</v>
      </c>
      <c r="CQ460">
        <v>20.85474</v>
      </c>
      <c r="CR460">
        <v>0</v>
      </c>
      <c r="CS460">
        <v>0</v>
      </c>
      <c r="CT460">
        <v>0.25750679999999998</v>
      </c>
      <c r="CU460">
        <v>20.137129999999999</v>
      </c>
      <c r="CV460">
        <v>5.484726E-38</v>
      </c>
      <c r="CW460">
        <v>7.0561670000000005E-35</v>
      </c>
      <c r="CX460">
        <v>0.25608540000000002</v>
      </c>
      <c r="CY460">
        <v>19.565200000000001</v>
      </c>
      <c r="CZ460">
        <v>9.0361749999999997E-32</v>
      </c>
      <c r="DA460">
        <v>1.168151E-28</v>
      </c>
      <c r="DB460">
        <v>0.25473289999999998</v>
      </c>
      <c r="DC460">
        <v>20.026150000000001</v>
      </c>
      <c r="DD460" s="1">
        <v>1.000276E-25</v>
      </c>
      <c r="DE460" s="1">
        <v>1.2976E-22</v>
      </c>
      <c r="DF460">
        <v>0.25338129999999998</v>
      </c>
      <c r="DG460">
        <v>20.426500000000001</v>
      </c>
      <c r="DH460" s="1">
        <v>3.8101209999999997E-21</v>
      </c>
      <c r="DI460" s="1">
        <v>4.9736730000000001E-18</v>
      </c>
      <c r="DJ460">
        <v>0.25201469999999998</v>
      </c>
      <c r="DK460">
        <v>20.90746</v>
      </c>
      <c r="DL460" s="1">
        <v>1.971161E-17</v>
      </c>
      <c r="DM460" s="1">
        <v>2.269904E-14</v>
      </c>
      <c r="DN460">
        <v>0.25069580000000002</v>
      </c>
      <c r="DO460">
        <v>21.324529999999999</v>
      </c>
      <c r="DP460" s="1">
        <v>2.352333E-14</v>
      </c>
      <c r="DQ460" s="1">
        <v>2.420316E-11</v>
      </c>
      <c r="DR460">
        <v>0.24941140000000001</v>
      </c>
      <c r="DS460">
        <v>21.250990000000002</v>
      </c>
      <c r="DT460" s="1">
        <v>8.8384759999999994E-12</v>
      </c>
      <c r="DU460" s="1">
        <v>8.7085320000000001E-9</v>
      </c>
      <c r="DV460">
        <v>0.24817800000000001</v>
      </c>
      <c r="DW460">
        <v>20.493739999999999</v>
      </c>
      <c r="DX460" s="1">
        <v>1.3717609999999999E-9</v>
      </c>
      <c r="DY460" s="1">
        <v>1.328154E-6</v>
      </c>
      <c r="DZ460">
        <v>0.24700510000000001</v>
      </c>
      <c r="EA460">
        <v>19.57311</v>
      </c>
      <c r="EB460" s="1">
        <v>1.020894E-7</v>
      </c>
      <c r="EC460" s="1">
        <v>9.8732550000000001E-5</v>
      </c>
      <c r="ED460">
        <v>0.24600469999999999</v>
      </c>
      <c r="EE460">
        <v>19.114640000000001</v>
      </c>
      <c r="EF460" s="1">
        <v>4.0898189999999997E-6</v>
      </c>
      <c r="EG460" s="1">
        <v>3.9843470000000001E-3</v>
      </c>
      <c r="EH460">
        <v>0.24514830000000001</v>
      </c>
      <c r="EI460">
        <v>20.226559999999999</v>
      </c>
      <c r="EJ460" s="1">
        <v>9.5918739999999996E-5</v>
      </c>
      <c r="EK460" s="1">
        <v>9.4675780000000001E-2</v>
      </c>
      <c r="EL460">
        <v>0.24419189999999999</v>
      </c>
      <c r="EM460">
        <v>21.572279999999999</v>
      </c>
      <c r="EN460" s="1">
        <v>1.406991E-3</v>
      </c>
      <c r="EO460" s="1">
        <v>1.413281</v>
      </c>
      <c r="EP460">
        <v>0.24316769999999999</v>
      </c>
      <c r="EQ460">
        <v>22.737459999999999</v>
      </c>
      <c r="ER460" s="1">
        <v>1.3654380000000001E-2</v>
      </c>
      <c r="ES460" s="1">
        <v>13.993130000000001</v>
      </c>
      <c r="ET460">
        <v>0.2421529</v>
      </c>
      <c r="EU460">
        <v>23.77685</v>
      </c>
      <c r="EV460" s="1">
        <v>9.1846559999999994E-2</v>
      </c>
      <c r="EW460">
        <v>96.271929999999998</v>
      </c>
      <c r="EX460">
        <v>0.24119170000000001</v>
      </c>
      <c r="EY460">
        <v>23.836320000000001</v>
      </c>
      <c r="EZ460" s="1">
        <v>0.44639010000000001</v>
      </c>
      <c r="FA460">
        <v>479.00740000000002</v>
      </c>
      <c r="FB460">
        <v>0.2402688</v>
      </c>
      <c r="FC460">
        <v>22.752970000000001</v>
      </c>
      <c r="FD460" s="1">
        <v>1.6233869999999999</v>
      </c>
      <c r="FE460">
        <v>1785.615</v>
      </c>
      <c r="FF460">
        <v>0.239346</v>
      </c>
      <c r="FG460">
        <v>21.58813</v>
      </c>
      <c r="FH460" s="1">
        <v>4.5621400000000003</v>
      </c>
      <c r="FI460">
        <v>5145.8890000000001</v>
      </c>
      <c r="FJ460">
        <v>0.23849600000000001</v>
      </c>
      <c r="FK460">
        <v>20.819939999999999</v>
      </c>
      <c r="FL460">
        <v>10.182829999999999</v>
      </c>
      <c r="FM460">
        <v>11786.74</v>
      </c>
      <c r="FN460">
        <v>0.23777909999999999</v>
      </c>
      <c r="FO460">
        <v>21.599550000000001</v>
      </c>
      <c r="FP460">
        <v>18.517379999999999</v>
      </c>
      <c r="FQ460">
        <v>21996.59</v>
      </c>
      <c r="FR460">
        <v>0.23689740000000001</v>
      </c>
      <c r="FS460">
        <v>22.989989999999999</v>
      </c>
      <c r="FT460">
        <v>28.02824</v>
      </c>
      <c r="FU460">
        <v>34214.86</v>
      </c>
      <c r="FV460">
        <v>0.23592460000000001</v>
      </c>
      <c r="FW460">
        <v>24.191289999999999</v>
      </c>
      <c r="FX460">
        <v>36.059339999999999</v>
      </c>
      <c r="FY460">
        <v>45285.25</v>
      </c>
      <c r="FZ460">
        <v>0.23502700000000001</v>
      </c>
      <c r="GA460">
        <v>25.074400000000001</v>
      </c>
      <c r="GB460">
        <v>40.218710000000002</v>
      </c>
      <c r="GC460">
        <v>51986.82</v>
      </c>
      <c r="GD460">
        <v>0.2341577</v>
      </c>
      <c r="GE460">
        <v>24.825559999999999</v>
      </c>
      <c r="GF460">
        <v>39.75741</v>
      </c>
      <c r="GG460">
        <v>52716.84</v>
      </c>
      <c r="GH460">
        <v>0.23328479999999999</v>
      </c>
      <c r="GI460">
        <v>23.75178</v>
      </c>
      <c r="GJ460">
        <v>35.020940000000003</v>
      </c>
      <c r="GK460">
        <v>48065.07</v>
      </c>
      <c r="GL460">
        <v>0.23235539999999999</v>
      </c>
      <c r="GM460">
        <v>22.588069999999998</v>
      </c>
      <c r="GN460">
        <v>28.274170000000002</v>
      </c>
      <c r="GO460">
        <v>40183.79</v>
      </c>
      <c r="GP460">
        <v>0.2313992</v>
      </c>
      <c r="GQ460">
        <v>21.77083</v>
      </c>
      <c r="GR460">
        <v>21.20806</v>
      </c>
      <c r="GS460">
        <v>31215.39</v>
      </c>
      <c r="GT460">
        <v>0.23040939999999999</v>
      </c>
      <c r="GU460">
        <v>21.439530000000001</v>
      </c>
      <c r="GV460">
        <v>15.02824</v>
      </c>
      <c r="GW460">
        <v>22973.84</v>
      </c>
      <c r="GX460">
        <v>0.22923270000000001</v>
      </c>
      <c r="GY460">
        <v>22.088930000000001</v>
      </c>
      <c r="GZ460">
        <v>10.239000000000001</v>
      </c>
      <c r="HA460">
        <v>16317.51</v>
      </c>
      <c r="HB460">
        <v>0.22799050000000001</v>
      </c>
      <c r="HC460">
        <v>22.653020000000001</v>
      </c>
      <c r="HD460">
        <v>6.8416639999999997</v>
      </c>
      <c r="HE460">
        <v>11391.37</v>
      </c>
      <c r="HF460">
        <v>0.22668740000000001</v>
      </c>
      <c r="HG460">
        <v>23.001370000000001</v>
      </c>
      <c r="HH460">
        <v>4.5687769999999999</v>
      </c>
      <c r="HI460">
        <v>7955.2790000000005</v>
      </c>
      <c r="HJ460">
        <v>0.22536919999999999</v>
      </c>
      <c r="HK460">
        <v>22.57816</v>
      </c>
      <c r="HL460">
        <v>3.1038559999999999</v>
      </c>
      <c r="HM460">
        <v>5640.5749999999998</v>
      </c>
      <c r="HN460">
        <v>0.22402949999999999</v>
      </c>
      <c r="HO460">
        <v>21.81428</v>
      </c>
      <c r="HP460">
        <v>2.1746639999999999</v>
      </c>
      <c r="HQ460">
        <v>4105.3149999999996</v>
      </c>
      <c r="HR460">
        <v>0.22259300000000001</v>
      </c>
      <c r="HS460">
        <v>20.844059999999999</v>
      </c>
      <c r="HT460">
        <v>1.583858</v>
      </c>
      <c r="HU460">
        <v>3085.4650000000001</v>
      </c>
      <c r="HV460">
        <v>0.22107769999999999</v>
      </c>
      <c r="HW460">
        <v>19.821159999999999</v>
      </c>
      <c r="HX460">
        <v>1.201554</v>
      </c>
      <c r="HY460">
        <v>2396.35</v>
      </c>
      <c r="HZ460">
        <v>0.2195077</v>
      </c>
      <c r="IA460">
        <v>19.232859999999999</v>
      </c>
      <c r="IB460">
        <v>0.94571289999999997</v>
      </c>
      <c r="IC460">
        <v>1916.9490000000001</v>
      </c>
      <c r="ID460">
        <v>0.21782480000000001</v>
      </c>
      <c r="IE460">
        <v>19.54898</v>
      </c>
      <c r="IF460">
        <v>0.76746270000000005</v>
      </c>
      <c r="IG460">
        <v>1572.2439999999999</v>
      </c>
      <c r="IH460">
        <v>0.21610499999999999</v>
      </c>
      <c r="II460">
        <v>20.177959999999999</v>
      </c>
      <c r="IJ460">
        <v>0.63802700000000001</v>
      </c>
      <c r="IK460">
        <v>1315.846</v>
      </c>
      <c r="IL460">
        <v>0.21436959999999999</v>
      </c>
      <c r="IM460">
        <v>20.947030000000002</v>
      </c>
      <c r="IN460">
        <v>0.54038920000000001</v>
      </c>
      <c r="IO460">
        <v>1119.171</v>
      </c>
      <c r="IP460">
        <v>0.2128216</v>
      </c>
      <c r="IQ460">
        <v>20.7547</v>
      </c>
      <c r="IR460">
        <v>0.46436300000000003</v>
      </c>
      <c r="IS460">
        <v>963.63509999999997</v>
      </c>
      <c r="IT460">
        <v>0.21138499999999999</v>
      </c>
      <c r="IU460">
        <v>19.969190000000001</v>
      </c>
      <c r="IV460">
        <v>0.40349879999999999</v>
      </c>
      <c r="IW460">
        <v>837.78959999999995</v>
      </c>
      <c r="IX460">
        <v>0.21003060000000001</v>
      </c>
      <c r="IY460">
        <v>19.12304</v>
      </c>
      <c r="IZ460">
        <v>0.35365669999999999</v>
      </c>
      <c r="JA460">
        <v>734.11199999999997</v>
      </c>
      <c r="JB460">
        <v>0.20874980000000001</v>
      </c>
      <c r="JC460">
        <v>18.399319999999999</v>
      </c>
      <c r="JD460">
        <v>0.3121816</v>
      </c>
      <c r="JE460">
        <v>647.61630000000002</v>
      </c>
      <c r="JF460">
        <v>0.20755560000000001</v>
      </c>
      <c r="JG460">
        <v>18.709980000000002</v>
      </c>
      <c r="JH460">
        <v>0.27722069999999999</v>
      </c>
      <c r="JI460">
        <v>574.6635</v>
      </c>
      <c r="JJ460">
        <v>0.206736</v>
      </c>
      <c r="JK460">
        <v>19.387509999999999</v>
      </c>
      <c r="JL460">
        <v>0.24741009999999999</v>
      </c>
      <c r="JM460">
        <v>511.84140000000002</v>
      </c>
      <c r="JN460">
        <v>0.20585120000000001</v>
      </c>
      <c r="JO460">
        <v>19.946380000000001</v>
      </c>
      <c r="JP460">
        <v>0.22106890000000001</v>
      </c>
      <c r="JQ460">
        <v>457.0197</v>
      </c>
      <c r="JR460">
        <v>0.20477100000000001</v>
      </c>
      <c r="JS460">
        <v>20.636669999999999</v>
      </c>
      <c r="JT460">
        <v>0.1979331</v>
      </c>
      <c r="JU460">
        <v>409.42739999999998</v>
      </c>
      <c r="JV460">
        <v>0.20358950000000001</v>
      </c>
      <c r="JW460">
        <v>20.70823</v>
      </c>
      <c r="JX460">
        <v>0.177677</v>
      </c>
      <c r="JY460">
        <v>368.16370000000001</v>
      </c>
      <c r="JZ460">
        <v>0.20227690000000001</v>
      </c>
      <c r="KA460">
        <v>19.755210000000002</v>
      </c>
      <c r="KB460">
        <v>0.1599479</v>
      </c>
      <c r="KC460">
        <v>332.35770000000002</v>
      </c>
      <c r="KD460">
        <v>0.2008008</v>
      </c>
      <c r="KE460">
        <v>18.601579999999998</v>
      </c>
      <c r="KF460">
        <v>0.144367</v>
      </c>
      <c r="KG460">
        <v>301.24549999999999</v>
      </c>
      <c r="KH460">
        <v>0.1992756</v>
      </c>
      <c r="KI460">
        <v>17.761869999999998</v>
      </c>
      <c r="KJ460">
        <v>0.1307101</v>
      </c>
      <c r="KK460">
        <v>274.09089999999998</v>
      </c>
      <c r="KL460">
        <v>0.19770840000000001</v>
      </c>
      <c r="KM460">
        <v>18.418749999999999</v>
      </c>
      <c r="KN460">
        <v>0.11867800000000001</v>
      </c>
      <c r="KO460">
        <v>250.2467</v>
      </c>
      <c r="KP460">
        <v>0.1960558</v>
      </c>
      <c r="KQ460">
        <v>19.777010000000001</v>
      </c>
      <c r="KR460">
        <v>0.10804519999999999</v>
      </c>
      <c r="KS460">
        <v>229.31460000000001</v>
      </c>
      <c r="KT460">
        <v>0.19427710000000001</v>
      </c>
      <c r="KU460">
        <v>21.283570000000001</v>
      </c>
      <c r="KV460">
        <v>9.8689310000000002E-2</v>
      </c>
      <c r="KW460">
        <v>210.96029999999999</v>
      </c>
      <c r="KX460">
        <v>0.19241320000000001</v>
      </c>
      <c r="KY460">
        <v>22.415400000000002</v>
      </c>
      <c r="KZ460">
        <v>9.0462089999999995E-2</v>
      </c>
      <c r="LA460">
        <v>194.8887</v>
      </c>
      <c r="LB460">
        <v>0.19065399999999999</v>
      </c>
      <c r="LC460">
        <v>22.217569999999998</v>
      </c>
      <c r="LD460">
        <v>8.3277879999999999E-2</v>
      </c>
      <c r="LE460">
        <v>180.77459999999999</v>
      </c>
      <c r="LF460">
        <v>0.189112</v>
      </c>
      <c r="LG460">
        <v>20.919370000000001</v>
      </c>
      <c r="LH460">
        <v>7.6939250000000001E-2</v>
      </c>
      <c r="LI460">
        <v>168.1379</v>
      </c>
      <c r="LJ460">
        <v>0.18772040000000001</v>
      </c>
      <c r="LK460">
        <v>19.554110000000001</v>
      </c>
      <c r="LL460">
        <v>7.1249450000000006E-2</v>
      </c>
      <c r="LM460">
        <v>156.7047</v>
      </c>
      <c r="LN460">
        <v>0.1864489</v>
      </c>
      <c r="LO460">
        <v>18.653089999999999</v>
      </c>
      <c r="LP460">
        <v>6.6123219999999996E-2</v>
      </c>
      <c r="LQ460">
        <v>146.32</v>
      </c>
      <c r="LR460">
        <v>0.18522</v>
      </c>
      <c r="LS460">
        <v>19.405059999999999</v>
      </c>
      <c r="LT460">
        <v>6.1489490000000001E-2</v>
      </c>
      <c r="LU460">
        <v>136.88460000000001</v>
      </c>
      <c r="LV460">
        <v>0.1840096</v>
      </c>
      <c r="LW460">
        <v>20.803070000000002</v>
      </c>
      <c r="LX460" s="1">
        <v>5.729223E-2</v>
      </c>
      <c r="LY460">
        <v>128.3229</v>
      </c>
      <c r="LZ460">
        <v>0.1827868</v>
      </c>
      <c r="MA460">
        <v>22.291599999999999</v>
      </c>
      <c r="MB460" s="1">
        <v>5.349835E-2</v>
      </c>
      <c r="MC460">
        <v>120.5772</v>
      </c>
      <c r="MD460">
        <v>0.1815581</v>
      </c>
      <c r="ME460">
        <v>23.17483</v>
      </c>
      <c r="MF460" s="1">
        <v>5.0074599999999997E-2</v>
      </c>
      <c r="MG460">
        <v>113.5681</v>
      </c>
      <c r="MH460">
        <v>0.18042759999999999</v>
      </c>
      <c r="MI460">
        <v>22.79224</v>
      </c>
      <c r="MJ460" s="1">
        <v>4.699014E-2</v>
      </c>
      <c r="MK460">
        <v>107.2046</v>
      </c>
      <c r="ML460">
        <v>0.17938519999999999</v>
      </c>
      <c r="MM460">
        <v>21.380839999999999</v>
      </c>
      <c r="MN460">
        <v>4.4184330000000001E-2</v>
      </c>
      <c r="MO460">
        <v>101.3633</v>
      </c>
      <c r="MP460">
        <v>0.17826500000000001</v>
      </c>
      <c r="MQ460">
        <v>19.99174</v>
      </c>
      <c r="MR460" s="1">
        <v>4.1596330000000001E-2</v>
      </c>
      <c r="MS460">
        <v>96.015299999999996</v>
      </c>
      <c r="MT460">
        <v>0.17709320000000001</v>
      </c>
      <c r="MU460">
        <v>19.11</v>
      </c>
      <c r="MV460" s="1">
        <v>3.9215760000000002E-2</v>
      </c>
      <c r="MW460">
        <v>91.122550000000004</v>
      </c>
      <c r="MX460">
        <v>0.1759009</v>
      </c>
      <c r="MY460">
        <v>19.674679999999999</v>
      </c>
      <c r="MZ460" s="1">
        <v>3.7019580000000003E-2</v>
      </c>
      <c r="NA460">
        <v>86.627960000000002</v>
      </c>
      <c r="NB460">
        <v>0.1746172</v>
      </c>
      <c r="NC460">
        <v>19.94688</v>
      </c>
      <c r="ND460" s="1">
        <v>3.500458E-2</v>
      </c>
      <c r="NE460">
        <v>82.53622</v>
      </c>
      <c r="NF460">
        <v>0.17321510000000001</v>
      </c>
      <c r="NG460">
        <v>21.008500000000002</v>
      </c>
      <c r="NH460" s="1">
        <v>3.3153719999999998E-2</v>
      </c>
      <c r="NI460">
        <v>78.833119999999994</v>
      </c>
      <c r="NJ460">
        <v>0.17179030000000001</v>
      </c>
      <c r="NK460">
        <v>21.842120000000001</v>
      </c>
      <c r="NL460" s="1">
        <v>3.1472060000000003E-2</v>
      </c>
      <c r="NM460">
        <v>75.487279999999998</v>
      </c>
      <c r="NN460">
        <v>0.1703469</v>
      </c>
      <c r="NO460">
        <v>21.777000000000001</v>
      </c>
      <c r="NP460" s="1">
        <v>2.994082E-2</v>
      </c>
      <c r="NQ460">
        <v>72.452349999999996</v>
      </c>
      <c r="NR460">
        <v>0.16886970000000001</v>
      </c>
      <c r="NS460">
        <v>20.868110000000001</v>
      </c>
      <c r="NT460">
        <v>2.855077E-2</v>
      </c>
      <c r="NU460">
        <v>69.709800000000001</v>
      </c>
      <c r="NV460">
        <v>0.1673684</v>
      </c>
      <c r="NW460">
        <v>19.812270000000002</v>
      </c>
      <c r="NX460" s="1">
        <v>2.7296170000000002E-2</v>
      </c>
      <c r="NY460">
        <v>67.246600000000001</v>
      </c>
      <c r="NZ460">
        <v>0.16572919999999999</v>
      </c>
      <c r="OA460">
        <v>19.32084</v>
      </c>
      <c r="OB460" s="1">
        <v>2.6170470000000001E-2</v>
      </c>
      <c r="OC460">
        <v>65.09384</v>
      </c>
      <c r="OD460">
        <v>0.16403390000000001</v>
      </c>
      <c r="OE460">
        <v>20.51024</v>
      </c>
      <c r="OF460" s="1">
        <v>2.5204589999999999E-2</v>
      </c>
      <c r="OG460">
        <v>63.291159999999998</v>
      </c>
      <c r="OH460">
        <v>0.1625905</v>
      </c>
      <c r="OI460">
        <v>22.34656</v>
      </c>
      <c r="OJ460" s="1">
        <v>2.4381759999999999E-2</v>
      </c>
      <c r="OK460">
        <v>61.690910000000002</v>
      </c>
    </row>
    <row r="461" spans="1:401" x14ac:dyDescent="0.35">
      <c r="A461">
        <v>470</v>
      </c>
      <c r="B461" t="s">
        <v>4</v>
      </c>
      <c r="C461" t="s">
        <v>364</v>
      </c>
      <c r="D461" t="s">
        <v>468</v>
      </c>
      <c r="E461">
        <v>733.98889999999994</v>
      </c>
      <c r="F461">
        <v>0.2473949</v>
      </c>
      <c r="G461">
        <v>18.157689999999999</v>
      </c>
      <c r="H461">
        <v>0</v>
      </c>
      <c r="I461">
        <v>0</v>
      </c>
      <c r="J461">
        <v>0.24554010000000001</v>
      </c>
      <c r="K461">
        <v>18.980730000000001</v>
      </c>
      <c r="L461">
        <v>0</v>
      </c>
      <c r="M461">
        <v>0</v>
      </c>
      <c r="N461">
        <v>0.24352080000000001</v>
      </c>
      <c r="O461">
        <v>20.17558</v>
      </c>
      <c r="P461">
        <v>0</v>
      </c>
      <c r="Q461">
        <v>0</v>
      </c>
      <c r="R461">
        <v>0.24142060000000001</v>
      </c>
      <c r="S461">
        <v>21.293769999999999</v>
      </c>
      <c r="T461">
        <v>0</v>
      </c>
      <c r="U461">
        <v>0</v>
      </c>
      <c r="V461">
        <v>0.23934079999999999</v>
      </c>
      <c r="W461">
        <v>22.198799999999999</v>
      </c>
      <c r="X461">
        <v>0</v>
      </c>
      <c r="Y461">
        <v>0</v>
      </c>
      <c r="Z461">
        <v>0.23742360000000001</v>
      </c>
      <c r="AA461">
        <v>22.38194</v>
      </c>
      <c r="AB461">
        <v>0</v>
      </c>
      <c r="AC461">
        <v>0</v>
      </c>
      <c r="AD461">
        <v>0.23563039999999999</v>
      </c>
      <c r="AE461">
        <v>21.561330000000002</v>
      </c>
      <c r="AF461">
        <v>0</v>
      </c>
      <c r="AG461">
        <v>0</v>
      </c>
      <c r="AH461">
        <v>0.23384669999999999</v>
      </c>
      <c r="AI461">
        <v>20.45026</v>
      </c>
      <c r="AJ461">
        <v>0</v>
      </c>
      <c r="AK461">
        <v>0</v>
      </c>
      <c r="AL461">
        <v>0.23220199999999999</v>
      </c>
      <c r="AM461">
        <v>19.55</v>
      </c>
      <c r="AN461">
        <v>0</v>
      </c>
      <c r="AO461">
        <v>0</v>
      </c>
      <c r="AP461">
        <v>0.2306993</v>
      </c>
      <c r="AQ461">
        <v>19.96912</v>
      </c>
      <c r="AR461">
        <v>0</v>
      </c>
      <c r="AS461">
        <v>0</v>
      </c>
      <c r="AT461">
        <v>0.22911519999999999</v>
      </c>
      <c r="AU461">
        <v>21.274570000000001</v>
      </c>
      <c r="AV461">
        <v>0</v>
      </c>
      <c r="AW461">
        <v>0</v>
      </c>
      <c r="AX461">
        <v>0.2274998</v>
      </c>
      <c r="AY461">
        <v>22.671209999999999</v>
      </c>
      <c r="AZ461">
        <v>0</v>
      </c>
      <c r="BA461">
        <v>0</v>
      </c>
      <c r="BB461">
        <v>0.22590489999999999</v>
      </c>
      <c r="BC461">
        <v>23.80312</v>
      </c>
      <c r="BD461">
        <v>0</v>
      </c>
      <c r="BE461">
        <v>0</v>
      </c>
      <c r="BF461">
        <v>0.2243899</v>
      </c>
      <c r="BG461">
        <v>23.90043</v>
      </c>
      <c r="BH461">
        <v>0</v>
      </c>
      <c r="BI461">
        <v>0</v>
      </c>
      <c r="BJ461">
        <v>0.2229333</v>
      </c>
      <c r="BK461">
        <v>23.057839999999999</v>
      </c>
      <c r="BL461">
        <v>0</v>
      </c>
      <c r="BM461">
        <v>0</v>
      </c>
      <c r="BN461">
        <v>0.22147800000000001</v>
      </c>
      <c r="BO461">
        <v>22.014189999999999</v>
      </c>
      <c r="BP461">
        <v>0</v>
      </c>
      <c r="BQ461">
        <v>0</v>
      </c>
      <c r="BR461">
        <v>0.22013750000000001</v>
      </c>
      <c r="BS461">
        <v>21.19613</v>
      </c>
      <c r="BT461">
        <v>0</v>
      </c>
      <c r="BU461">
        <v>0</v>
      </c>
      <c r="BV461">
        <v>0.2188879</v>
      </c>
      <c r="BW461">
        <v>21.26286</v>
      </c>
      <c r="BX461">
        <v>0</v>
      </c>
      <c r="BY461">
        <v>0</v>
      </c>
      <c r="BZ461">
        <v>0.2175387</v>
      </c>
      <c r="CA461">
        <v>21.56663</v>
      </c>
      <c r="CB461">
        <v>0</v>
      </c>
      <c r="CC461">
        <v>0</v>
      </c>
      <c r="CD461">
        <v>0.21611739999999999</v>
      </c>
      <c r="CE461">
        <v>22.10032</v>
      </c>
      <c r="CF461">
        <v>0</v>
      </c>
      <c r="CG461">
        <v>0</v>
      </c>
      <c r="CH461">
        <v>0.21470349999999999</v>
      </c>
      <c r="CI461">
        <v>22.151119999999999</v>
      </c>
      <c r="CJ461">
        <v>0</v>
      </c>
      <c r="CK461">
        <v>0</v>
      </c>
      <c r="CL461">
        <v>0.21338499999999999</v>
      </c>
      <c r="CM461">
        <v>21.721710000000002</v>
      </c>
      <c r="CN461">
        <v>0</v>
      </c>
      <c r="CO461">
        <v>0</v>
      </c>
      <c r="CP461">
        <v>0.21212220000000001</v>
      </c>
      <c r="CQ461">
        <v>21.072700000000001</v>
      </c>
      <c r="CR461">
        <v>0</v>
      </c>
      <c r="CS461">
        <v>0</v>
      </c>
      <c r="CT461">
        <v>0.2108428</v>
      </c>
      <c r="CU461">
        <v>20.391970000000001</v>
      </c>
      <c r="CV461">
        <v>0</v>
      </c>
      <c r="CW461">
        <v>1.053992E-35</v>
      </c>
      <c r="CX461">
        <v>0.2095957</v>
      </c>
      <c r="CY461">
        <v>19.813199999999998</v>
      </c>
      <c r="CZ461">
        <v>1.3709690000000001E-32</v>
      </c>
      <c r="DA461">
        <v>1.6204160000000001E-29</v>
      </c>
      <c r="DB461">
        <v>0.20840220000000001</v>
      </c>
      <c r="DC461">
        <v>20.128920000000001</v>
      </c>
      <c r="DD461" s="1">
        <v>1.848731E-26</v>
      </c>
      <c r="DE461" s="1">
        <v>2.193298E-23</v>
      </c>
      <c r="DF461">
        <v>0.20722009999999999</v>
      </c>
      <c r="DG461">
        <v>20.441579999999998</v>
      </c>
      <c r="DH461" s="1">
        <v>8.681338E-22</v>
      </c>
      <c r="DI461" s="1">
        <v>1.0367070000000001E-18</v>
      </c>
      <c r="DJ461">
        <v>0.20601630000000001</v>
      </c>
      <c r="DK461">
        <v>20.884419999999999</v>
      </c>
      <c r="DL461" s="1">
        <v>5.1150690000000003E-18</v>
      </c>
      <c r="DM461" s="1">
        <v>5.5742670000000003E-15</v>
      </c>
      <c r="DN461">
        <v>0.2048507</v>
      </c>
      <c r="DO461">
        <v>21.299689999999998</v>
      </c>
      <c r="DP461" s="1">
        <v>7.083329E-15</v>
      </c>
      <c r="DQ461" s="1">
        <v>6.9707389999999997E-12</v>
      </c>
      <c r="DR461">
        <v>0.20372789999999999</v>
      </c>
      <c r="DS461">
        <v>21.293389999999999</v>
      </c>
      <c r="DT461" s="1">
        <v>2.9690890000000001E-12</v>
      </c>
      <c r="DU461" s="1">
        <v>2.8044799999999998E-9</v>
      </c>
      <c r="DV461">
        <v>0.20264109999999999</v>
      </c>
      <c r="DW461">
        <v>20.676300000000001</v>
      </c>
      <c r="DX461" s="1">
        <v>5.0642189999999998E-10</v>
      </c>
      <c r="DY461" s="1">
        <v>4.7035880000000003E-7</v>
      </c>
      <c r="DZ461">
        <v>0.20162279999999999</v>
      </c>
      <c r="EA461">
        <v>19.848970000000001</v>
      </c>
      <c r="EB461" s="1">
        <v>4.10123E-8</v>
      </c>
      <c r="EC461" s="1">
        <v>3.802506E-5</v>
      </c>
      <c r="ED461">
        <v>0.20078579999999999</v>
      </c>
      <c r="EE461">
        <v>19.36035</v>
      </c>
      <c r="EF461" s="1">
        <v>1.776128E-6</v>
      </c>
      <c r="EG461" s="1">
        <v>1.6558300000000001E-3</v>
      </c>
      <c r="EH461">
        <v>0.2000458</v>
      </c>
      <c r="EI461">
        <v>20.243580000000001</v>
      </c>
      <c r="EJ461" s="1">
        <v>4.4804890000000001E-5</v>
      </c>
      <c r="EK461" s="1">
        <v>4.221544E-2</v>
      </c>
      <c r="EL461">
        <v>0.19918440000000001</v>
      </c>
      <c r="EM461">
        <v>21.426960000000001</v>
      </c>
      <c r="EN461" s="1">
        <v>7.0391639999999999E-4</v>
      </c>
      <c r="EO461" s="1">
        <v>0.67298849999999999</v>
      </c>
      <c r="EP461">
        <v>0.1982517</v>
      </c>
      <c r="EQ461">
        <v>22.559200000000001</v>
      </c>
      <c r="ER461" s="1">
        <v>7.2922969999999997E-3</v>
      </c>
      <c r="ES461" s="1">
        <v>7.0893519999999999</v>
      </c>
      <c r="ET461">
        <v>0.19735539999999999</v>
      </c>
      <c r="EU461">
        <v>23.612909999999999</v>
      </c>
      <c r="EV461" s="1">
        <v>5.2225649999999998E-2</v>
      </c>
      <c r="EW461" s="1">
        <v>51.732550000000003</v>
      </c>
      <c r="EX461">
        <v>0.196547</v>
      </c>
      <c r="EY461">
        <v>23.804200000000002</v>
      </c>
      <c r="EZ461" s="1">
        <v>0.26972839999999998</v>
      </c>
      <c r="FA461">
        <v>272.35430000000002</v>
      </c>
      <c r="FB461">
        <v>0.19575819999999999</v>
      </c>
      <c r="FC461">
        <v>22.955549999999999</v>
      </c>
      <c r="FD461" s="1">
        <v>1.040295</v>
      </c>
      <c r="FE461">
        <v>1072.047</v>
      </c>
      <c r="FF461">
        <v>0.19492509999999999</v>
      </c>
      <c r="FG461">
        <v>21.935949999999998</v>
      </c>
      <c r="FH461" s="1">
        <v>3.0954869999999999</v>
      </c>
      <c r="FI461">
        <v>3256.9059999999999</v>
      </c>
      <c r="FJ461">
        <v>0.19423170000000001</v>
      </c>
      <c r="FK461">
        <v>21.15258</v>
      </c>
      <c r="FL461">
        <v>7.3094590000000004</v>
      </c>
      <c r="FM461">
        <v>7854.4870000000001</v>
      </c>
      <c r="FN461">
        <v>0.19360160000000001</v>
      </c>
      <c r="FO461">
        <v>21.715250000000001</v>
      </c>
      <c r="FP461">
        <v>14.050840000000001</v>
      </c>
      <c r="FQ461">
        <v>15422.86</v>
      </c>
      <c r="FR461">
        <v>0.1927942</v>
      </c>
      <c r="FS461">
        <v>22.887869999999999</v>
      </c>
      <c r="FT461">
        <v>22.468029999999999</v>
      </c>
      <c r="FU461">
        <v>25229.279999999999</v>
      </c>
      <c r="FV461">
        <v>0.19191639999999999</v>
      </c>
      <c r="FW461">
        <v>24.016279999999998</v>
      </c>
      <c r="FX461">
        <v>30.542629999999999</v>
      </c>
      <c r="FY461">
        <v>35120.89</v>
      </c>
      <c r="FZ461">
        <v>0.19111900000000001</v>
      </c>
      <c r="GA461">
        <v>24.925560000000001</v>
      </c>
      <c r="GB461">
        <v>36.017919999999997</v>
      </c>
      <c r="GC461">
        <v>42425.64</v>
      </c>
      <c r="GD461">
        <v>0.19037380000000001</v>
      </c>
      <c r="GE461">
        <v>24.839770000000001</v>
      </c>
      <c r="GF461">
        <v>37.528930000000003</v>
      </c>
      <c r="GG461">
        <v>45308.45</v>
      </c>
      <c r="GH461">
        <v>0.18962899999999999</v>
      </c>
      <c r="GI461">
        <v>23.990590000000001</v>
      </c>
      <c r="GJ461">
        <v>35.182130000000001</v>
      </c>
      <c r="GK461">
        <v>43592.22</v>
      </c>
      <c r="GL461">
        <v>0.18878880000000001</v>
      </c>
      <c r="GM461">
        <v>22.959820000000001</v>
      </c>
      <c r="GN461">
        <v>30.237480000000001</v>
      </c>
      <c r="GO461">
        <v>38540.239999999998</v>
      </c>
      <c r="GP461">
        <v>0.18797800000000001</v>
      </c>
      <c r="GQ461">
        <v>22.150469999999999</v>
      </c>
      <c r="GR461">
        <v>24.173179999999999</v>
      </c>
      <c r="GS461">
        <v>31675.48</v>
      </c>
      <c r="GT461">
        <v>0.1871168</v>
      </c>
      <c r="GU461">
        <v>21.74089</v>
      </c>
      <c r="GV461">
        <v>18.33455</v>
      </c>
      <c r="GW461">
        <v>24748.23</v>
      </c>
      <c r="GX461">
        <v>0.186057</v>
      </c>
      <c r="GY461">
        <v>22.208089999999999</v>
      </c>
      <c r="GZ461">
        <v>13.41808</v>
      </c>
      <c r="HA461">
        <v>18692.189999999999</v>
      </c>
      <c r="HB461">
        <v>0.1849596</v>
      </c>
      <c r="HC461">
        <v>22.665179999999999</v>
      </c>
      <c r="HD461">
        <v>9.6549960000000006</v>
      </c>
      <c r="HE461">
        <v>13877.67</v>
      </c>
      <c r="HF461">
        <v>0.1838053</v>
      </c>
      <c r="HG461">
        <v>23.01125</v>
      </c>
      <c r="HH461">
        <v>6.9402609999999996</v>
      </c>
      <c r="HI461">
        <v>10280.32</v>
      </c>
      <c r="HJ461">
        <v>0.1826651</v>
      </c>
      <c r="HK461">
        <v>22.702169999999999</v>
      </c>
      <c r="HL461">
        <v>5.0522580000000001</v>
      </c>
      <c r="HM461">
        <v>7687.4809999999998</v>
      </c>
      <c r="HN461">
        <v>0.1814952</v>
      </c>
      <c r="HO461">
        <v>22.070920000000001</v>
      </c>
      <c r="HP461">
        <v>3.7576200000000002</v>
      </c>
      <c r="HQ461">
        <v>5849.9939999999997</v>
      </c>
      <c r="HR461">
        <v>0.1802348</v>
      </c>
      <c r="HS461">
        <v>21.194659999999999</v>
      </c>
      <c r="HT461">
        <v>2.8681999999999999</v>
      </c>
      <c r="HU461">
        <v>4549.4620000000004</v>
      </c>
      <c r="HV461">
        <v>0.1789115</v>
      </c>
      <c r="HW461">
        <v>20.221920000000001</v>
      </c>
      <c r="HX461">
        <v>2.2487469999999998</v>
      </c>
      <c r="HY461">
        <v>3618.5120000000002</v>
      </c>
      <c r="HZ461">
        <v>0.17755770000000001</v>
      </c>
      <c r="IA461">
        <v>19.591339999999999</v>
      </c>
      <c r="IB461">
        <v>1.8065249999999999</v>
      </c>
      <c r="IC461">
        <v>2938.0830000000001</v>
      </c>
      <c r="ID461">
        <v>0.17609920000000001</v>
      </c>
      <c r="IE461">
        <v>19.74737</v>
      </c>
      <c r="IF461">
        <v>1.4815419999999999</v>
      </c>
      <c r="IG461">
        <v>2429.1959999999999</v>
      </c>
      <c r="IH461">
        <v>0.17458589999999999</v>
      </c>
      <c r="II461">
        <v>20.230399999999999</v>
      </c>
      <c r="IJ461">
        <v>1.2360139999999999</v>
      </c>
      <c r="IK461">
        <v>2039.577</v>
      </c>
      <c r="IL461">
        <v>0.17308570000000001</v>
      </c>
      <c r="IM461">
        <v>20.92164</v>
      </c>
      <c r="IN461">
        <v>1.0455159999999999</v>
      </c>
      <c r="IO461">
        <v>1734.489</v>
      </c>
      <c r="IP461">
        <v>0.1717302</v>
      </c>
      <c r="IQ461">
        <v>20.823429999999998</v>
      </c>
      <c r="IR461">
        <v>0.89463060000000005</v>
      </c>
      <c r="IS461">
        <v>1490.2760000000001</v>
      </c>
      <c r="IT461">
        <v>0.1704784</v>
      </c>
      <c r="IU461">
        <v>20.198499999999999</v>
      </c>
      <c r="IV461">
        <v>0.77264849999999996</v>
      </c>
      <c r="IW461">
        <v>1291.181</v>
      </c>
      <c r="IX461">
        <v>0.16930000000000001</v>
      </c>
      <c r="IY461">
        <v>19.460090000000001</v>
      </c>
      <c r="IZ461">
        <v>0.67232749999999997</v>
      </c>
      <c r="JA461">
        <v>1126.6120000000001</v>
      </c>
      <c r="JB461">
        <v>0.16817029999999999</v>
      </c>
      <c r="JC461">
        <v>18.767679999999999</v>
      </c>
      <c r="JD461">
        <v>0.58883289999999999</v>
      </c>
      <c r="JE461">
        <v>989.23519999999996</v>
      </c>
      <c r="JF461">
        <v>0.16712189999999999</v>
      </c>
      <c r="JG461">
        <v>18.95485</v>
      </c>
      <c r="JH461">
        <v>0.51870119999999997</v>
      </c>
      <c r="JI461">
        <v>873.55859999999996</v>
      </c>
      <c r="JJ461">
        <v>0.16640550000000001</v>
      </c>
      <c r="JK461">
        <v>19.496009999999998</v>
      </c>
      <c r="JL461">
        <v>0.45952730000000003</v>
      </c>
      <c r="JM461">
        <v>774.48310000000004</v>
      </c>
      <c r="JN461">
        <v>0.16563310000000001</v>
      </c>
      <c r="JO461">
        <v>19.995080000000002</v>
      </c>
      <c r="JP461">
        <v>0.40796329999999997</v>
      </c>
      <c r="JQ461">
        <v>688.73659999999995</v>
      </c>
      <c r="JR461">
        <v>0.1646985</v>
      </c>
      <c r="JS461">
        <v>20.658840000000001</v>
      </c>
      <c r="JT461">
        <v>0.36303170000000001</v>
      </c>
      <c r="JU461">
        <v>614.65480000000002</v>
      </c>
      <c r="JV461">
        <v>0.16364229999999999</v>
      </c>
      <c r="JW461">
        <v>20.80012</v>
      </c>
      <c r="JX461">
        <v>0.32400869999999998</v>
      </c>
      <c r="JY461">
        <v>550.74009999999998</v>
      </c>
      <c r="JZ461">
        <v>0.1624834</v>
      </c>
      <c r="KA461">
        <v>20.03586</v>
      </c>
      <c r="KB461">
        <v>0.29013870000000003</v>
      </c>
      <c r="KC461">
        <v>495.49009999999998</v>
      </c>
      <c r="KD461">
        <v>0.16119320000000001</v>
      </c>
      <c r="KE461">
        <v>19.0365</v>
      </c>
      <c r="KF461">
        <v>0.260569</v>
      </c>
      <c r="KG461">
        <v>447.6447</v>
      </c>
      <c r="KH461">
        <v>0.15987090000000001</v>
      </c>
      <c r="KI461">
        <v>18.21866</v>
      </c>
      <c r="KJ461">
        <v>0.23486270000000001</v>
      </c>
      <c r="KK461">
        <v>406.04700000000003</v>
      </c>
      <c r="KL461">
        <v>0.1585009</v>
      </c>
      <c r="KM461">
        <v>18.673929999999999</v>
      </c>
      <c r="KN461">
        <v>0.21236450000000001</v>
      </c>
      <c r="KO461">
        <v>369.66930000000002</v>
      </c>
      <c r="KP461">
        <v>0.15704380000000001</v>
      </c>
      <c r="KQ461">
        <v>19.79345</v>
      </c>
      <c r="KR461">
        <v>0.1925799</v>
      </c>
      <c r="KS461">
        <v>337.83949999999999</v>
      </c>
      <c r="KT461">
        <v>0.15551309999999999</v>
      </c>
      <c r="KU461">
        <v>21.156929999999999</v>
      </c>
      <c r="KV461">
        <v>0.17523810000000001</v>
      </c>
      <c r="KW461">
        <v>309.97300000000001</v>
      </c>
      <c r="KX461">
        <v>0.15391730000000001</v>
      </c>
      <c r="KY461">
        <v>22.285019999999999</v>
      </c>
      <c r="KZ461">
        <v>0.16002540000000001</v>
      </c>
      <c r="LA461">
        <v>285.59210000000002</v>
      </c>
      <c r="LB461">
        <v>0.15235770000000001</v>
      </c>
      <c r="LC461">
        <v>22.281510000000001</v>
      </c>
      <c r="LD461">
        <v>0.14673359999999999</v>
      </c>
      <c r="LE461">
        <v>264.18189999999998</v>
      </c>
      <c r="LF461">
        <v>0.15103449999999999</v>
      </c>
      <c r="LG461">
        <v>21.270859999999999</v>
      </c>
      <c r="LH461">
        <v>0.13513649999999999</v>
      </c>
      <c r="LI461">
        <v>245.12690000000001</v>
      </c>
      <c r="LJ461">
        <v>0.14982090000000001</v>
      </c>
      <c r="LK461">
        <v>20.089269999999999</v>
      </c>
      <c r="LL461">
        <v>0.12481399999999999</v>
      </c>
      <c r="LM461">
        <v>228.01830000000001</v>
      </c>
      <c r="LN461">
        <v>0.1487291</v>
      </c>
      <c r="LO461">
        <v>19.193020000000001</v>
      </c>
      <c r="LP461">
        <v>0.11559220000000001</v>
      </c>
      <c r="LQ461">
        <v>212.5624</v>
      </c>
      <c r="LR461">
        <v>0.14765829999999999</v>
      </c>
      <c r="LS461">
        <v>19.701840000000001</v>
      </c>
      <c r="LT461">
        <v>0.1072748</v>
      </c>
      <c r="LU461">
        <v>198.56309999999999</v>
      </c>
      <c r="LV461">
        <v>0.14660029999999999</v>
      </c>
      <c r="LW461">
        <v>20.844519999999999</v>
      </c>
      <c r="LX461">
        <v>9.9776959999999998E-2</v>
      </c>
      <c r="LY461">
        <v>185.9075</v>
      </c>
      <c r="LZ461">
        <v>0.14554629999999999</v>
      </c>
      <c r="MA461">
        <v>22.199940000000002</v>
      </c>
      <c r="MB461">
        <v>9.3014369999999999E-2</v>
      </c>
      <c r="MC461">
        <v>174.4657</v>
      </c>
      <c r="MD461">
        <v>0.14449429999999999</v>
      </c>
      <c r="ME461">
        <v>23.122990000000001</v>
      </c>
      <c r="MF461">
        <v>8.6916119999999999E-2</v>
      </c>
      <c r="MG461">
        <v>164.12700000000001</v>
      </c>
      <c r="MH461">
        <v>0.14351269999999999</v>
      </c>
      <c r="MI461">
        <v>22.957450000000001</v>
      </c>
      <c r="MJ461">
        <v>8.1438289999999997E-2</v>
      </c>
      <c r="MK461">
        <v>154.75550000000001</v>
      </c>
      <c r="ML461">
        <v>0.1426113</v>
      </c>
      <c r="MM461">
        <v>21.824280000000002</v>
      </c>
      <c r="MN461">
        <v>7.6482449999999993E-2</v>
      </c>
      <c r="MO461">
        <v>146.18809999999999</v>
      </c>
      <c r="MP461">
        <v>0.14165340000000001</v>
      </c>
      <c r="MQ461">
        <v>20.587900000000001</v>
      </c>
      <c r="MR461">
        <v>7.193128E-2</v>
      </c>
      <c r="MS461">
        <v>138.3663</v>
      </c>
      <c r="MT461">
        <v>0.1406559</v>
      </c>
      <c r="MU461">
        <v>19.68019</v>
      </c>
      <c r="MV461" s="1">
        <v>6.7770609999999995E-2</v>
      </c>
      <c r="MW461">
        <v>131.23079999999999</v>
      </c>
      <c r="MX461">
        <v>0.13963</v>
      </c>
      <c r="MY461">
        <v>20.00365</v>
      </c>
      <c r="MZ461" s="1">
        <v>6.3944470000000003E-2</v>
      </c>
      <c r="NA461">
        <v>124.699</v>
      </c>
      <c r="NB461">
        <v>0.13850680000000001</v>
      </c>
      <c r="NC461">
        <v>20.143709999999999</v>
      </c>
      <c r="ND461" s="1">
        <v>6.0441719999999997E-2</v>
      </c>
      <c r="NE461">
        <v>118.7702</v>
      </c>
      <c r="NF461">
        <v>0.1373132</v>
      </c>
      <c r="NG461">
        <v>21.051089999999999</v>
      </c>
      <c r="NH461" s="1">
        <v>5.7238079999999997E-2</v>
      </c>
      <c r="NI461">
        <v>113.4071</v>
      </c>
      <c r="NJ461">
        <v>0.13609370000000001</v>
      </c>
      <c r="NK461">
        <v>21.832100000000001</v>
      </c>
      <c r="NL461" s="1">
        <v>5.4331619999999997E-2</v>
      </c>
      <c r="NM461">
        <v>108.56480000000001</v>
      </c>
      <c r="NN461">
        <v>0.13485839999999999</v>
      </c>
      <c r="NO461">
        <v>21.887160000000002</v>
      </c>
      <c r="NP461" s="1">
        <v>5.1687469999999999E-2</v>
      </c>
      <c r="NQ461">
        <v>104.17359999999999</v>
      </c>
      <c r="NR461">
        <v>0.1336031</v>
      </c>
      <c r="NS461">
        <v>21.181290000000001</v>
      </c>
      <c r="NT461" s="1">
        <v>4.9281270000000002E-2</v>
      </c>
      <c r="NU461">
        <v>100.1947</v>
      </c>
      <c r="NV461">
        <v>0.1323279</v>
      </c>
      <c r="NW461">
        <v>20.253309999999999</v>
      </c>
      <c r="NX461">
        <v>4.7093500000000003E-2</v>
      </c>
      <c r="NY461">
        <v>96.608980000000003</v>
      </c>
      <c r="NZ461">
        <v>0.13088540000000001</v>
      </c>
      <c r="OA461">
        <v>19.727129999999999</v>
      </c>
      <c r="OB461" s="1">
        <v>4.5090949999999998E-2</v>
      </c>
      <c r="OC461">
        <v>93.44314</v>
      </c>
      <c r="OD461">
        <v>0.1294698</v>
      </c>
      <c r="OE461">
        <v>20.6403</v>
      </c>
      <c r="OF461" s="1">
        <v>4.3356159999999998E-2</v>
      </c>
      <c r="OG461">
        <v>90.736869999999996</v>
      </c>
      <c r="OH461">
        <v>0.12829170000000001</v>
      </c>
      <c r="OI461">
        <v>22.198910000000001</v>
      </c>
      <c r="OJ461" s="1">
        <v>4.1860960000000003E-2</v>
      </c>
      <c r="OK461">
        <v>88.301339999999996</v>
      </c>
    </row>
    <row r="462" spans="1:401" x14ac:dyDescent="0.35">
      <c r="A462">
        <v>471</v>
      </c>
      <c r="B462" t="s">
        <v>4</v>
      </c>
      <c r="C462" t="s">
        <v>364</v>
      </c>
      <c r="D462" t="s">
        <v>469</v>
      </c>
      <c r="E462">
        <v>883.88340000000005</v>
      </c>
      <c r="F462">
        <v>0.20860339999999999</v>
      </c>
      <c r="G462">
        <v>18.411079999999998</v>
      </c>
      <c r="H462">
        <v>0</v>
      </c>
      <c r="I462">
        <v>0</v>
      </c>
      <c r="J462">
        <v>0.20698240000000001</v>
      </c>
      <c r="K462">
        <v>19.018149999999999</v>
      </c>
      <c r="L462">
        <v>0</v>
      </c>
      <c r="M462">
        <v>0</v>
      </c>
      <c r="N462">
        <v>0.20520240000000001</v>
      </c>
      <c r="O462">
        <v>20.042100000000001</v>
      </c>
      <c r="P462">
        <v>0</v>
      </c>
      <c r="Q462">
        <v>0</v>
      </c>
      <c r="R462">
        <v>0.20334469999999999</v>
      </c>
      <c r="S462">
        <v>21.104710000000001</v>
      </c>
      <c r="T462">
        <v>0</v>
      </c>
      <c r="U462">
        <v>0</v>
      </c>
      <c r="V462">
        <v>0.20153380000000001</v>
      </c>
      <c r="W462">
        <v>22.028269999999999</v>
      </c>
      <c r="X462">
        <v>0</v>
      </c>
      <c r="Y462">
        <v>0</v>
      </c>
      <c r="Z462">
        <v>0.19988449999999999</v>
      </c>
      <c r="AA462">
        <v>22.331150000000001</v>
      </c>
      <c r="AB462">
        <v>0</v>
      </c>
      <c r="AC462">
        <v>0</v>
      </c>
      <c r="AD462">
        <v>0.1983318</v>
      </c>
      <c r="AE462">
        <v>21.724209999999999</v>
      </c>
      <c r="AF462">
        <v>0</v>
      </c>
      <c r="AG462">
        <v>0</v>
      </c>
      <c r="AH462">
        <v>0.19677810000000001</v>
      </c>
      <c r="AI462">
        <v>20.76803</v>
      </c>
      <c r="AJ462">
        <v>0</v>
      </c>
      <c r="AK462">
        <v>0</v>
      </c>
      <c r="AL462">
        <v>0.1953694</v>
      </c>
      <c r="AM462">
        <v>19.892700000000001</v>
      </c>
      <c r="AN462">
        <v>0</v>
      </c>
      <c r="AO462">
        <v>0</v>
      </c>
      <c r="AP462">
        <v>0.19406989999999999</v>
      </c>
      <c r="AQ462">
        <v>20.12153</v>
      </c>
      <c r="AR462">
        <v>0</v>
      </c>
      <c r="AS462">
        <v>0</v>
      </c>
      <c r="AT462">
        <v>0.1926863</v>
      </c>
      <c r="AU462">
        <v>21.181059999999999</v>
      </c>
      <c r="AV462">
        <v>0</v>
      </c>
      <c r="AW462">
        <v>0</v>
      </c>
      <c r="AX462">
        <v>0.1912584</v>
      </c>
      <c r="AY462">
        <v>22.442519999999998</v>
      </c>
      <c r="AZ462">
        <v>0</v>
      </c>
      <c r="BA462">
        <v>0</v>
      </c>
      <c r="BB462">
        <v>0.18988389999999999</v>
      </c>
      <c r="BC462">
        <v>23.564319999999999</v>
      </c>
      <c r="BD462">
        <v>0</v>
      </c>
      <c r="BE462">
        <v>0</v>
      </c>
      <c r="BF462">
        <v>0.18858620000000001</v>
      </c>
      <c r="BG462">
        <v>23.81889</v>
      </c>
      <c r="BH462">
        <v>0</v>
      </c>
      <c r="BI462">
        <v>0</v>
      </c>
      <c r="BJ462">
        <v>0.18732989999999999</v>
      </c>
      <c r="BK462">
        <v>23.21096</v>
      </c>
      <c r="BL462">
        <v>0</v>
      </c>
      <c r="BM462">
        <v>0</v>
      </c>
      <c r="BN462">
        <v>0.18606780000000001</v>
      </c>
      <c r="BO462">
        <v>22.328949999999999</v>
      </c>
      <c r="BP462">
        <v>0</v>
      </c>
      <c r="BQ462">
        <v>0</v>
      </c>
      <c r="BR462">
        <v>0.1849307</v>
      </c>
      <c r="BS462">
        <v>21.54411</v>
      </c>
      <c r="BT462">
        <v>0</v>
      </c>
      <c r="BU462">
        <v>0</v>
      </c>
      <c r="BV462">
        <v>0.18385509999999999</v>
      </c>
      <c r="BW462">
        <v>21.484780000000001</v>
      </c>
      <c r="BX462">
        <v>0</v>
      </c>
      <c r="BY462">
        <v>0</v>
      </c>
      <c r="BZ462">
        <v>0.18266959999999999</v>
      </c>
      <c r="CA462">
        <v>21.66123</v>
      </c>
      <c r="CB462">
        <v>0</v>
      </c>
      <c r="CC462">
        <v>0</v>
      </c>
      <c r="CD462">
        <v>0.18142990000000001</v>
      </c>
      <c r="CE462">
        <v>22.098659999999999</v>
      </c>
      <c r="CF462">
        <v>0</v>
      </c>
      <c r="CG462">
        <v>0</v>
      </c>
      <c r="CH462">
        <v>0.1802059</v>
      </c>
      <c r="CI462">
        <v>22.168530000000001</v>
      </c>
      <c r="CJ462">
        <v>0</v>
      </c>
      <c r="CK462">
        <v>0</v>
      </c>
      <c r="CL462">
        <v>0.1790766</v>
      </c>
      <c r="CM462">
        <v>21.831569999999999</v>
      </c>
      <c r="CN462">
        <v>0</v>
      </c>
      <c r="CO462">
        <v>0</v>
      </c>
      <c r="CP462">
        <v>0.17798849999999999</v>
      </c>
      <c r="CQ462">
        <v>21.27985</v>
      </c>
      <c r="CR462">
        <v>0</v>
      </c>
      <c r="CS462">
        <v>0</v>
      </c>
      <c r="CT462">
        <v>0.1768864</v>
      </c>
      <c r="CU462">
        <v>20.65551</v>
      </c>
      <c r="CV462">
        <v>0</v>
      </c>
      <c r="CW462">
        <v>4.090955E-36</v>
      </c>
      <c r="CX462">
        <v>0.17580589999999999</v>
      </c>
      <c r="CY462">
        <v>20.08794</v>
      </c>
      <c r="CZ462">
        <v>3.4977179999999999E-33</v>
      </c>
      <c r="DA462">
        <v>6.1969349999999997E-30</v>
      </c>
      <c r="DB462">
        <v>0.17478260000000001</v>
      </c>
      <c r="DC462">
        <v>20.276589999999999</v>
      </c>
      <c r="DD462" s="1">
        <v>5.0409740000000001E-27</v>
      </c>
      <c r="DE462" s="1">
        <v>8.965706E-24</v>
      </c>
      <c r="DF462">
        <v>0.17374690000000001</v>
      </c>
      <c r="DG462">
        <v>20.492570000000001</v>
      </c>
      <c r="DH462" s="1">
        <v>2.5988770000000001E-22</v>
      </c>
      <c r="DI462" s="1">
        <v>4.6535159999999996E-19</v>
      </c>
      <c r="DJ462">
        <v>0.17271049999999999</v>
      </c>
      <c r="DK462">
        <v>20.871079999999999</v>
      </c>
      <c r="DL462" s="1">
        <v>1.4833759999999999E-18</v>
      </c>
      <c r="DM462" s="1">
        <v>2.667016E-15</v>
      </c>
      <c r="DN462">
        <v>0.17168990000000001</v>
      </c>
      <c r="DO462">
        <v>21.26567</v>
      </c>
      <c r="DP462" s="1">
        <v>1.949955E-15</v>
      </c>
      <c r="DQ462" s="1">
        <v>3.5209330000000001E-12</v>
      </c>
      <c r="DR462">
        <v>0.17073749999999999</v>
      </c>
      <c r="DS462">
        <v>21.308520000000001</v>
      </c>
      <c r="DT462" s="1">
        <v>9.8190119999999997E-13</v>
      </c>
      <c r="DU462" s="1">
        <v>1.53869E-9</v>
      </c>
      <c r="DV462">
        <v>0.16981640000000001</v>
      </c>
      <c r="DW462">
        <v>20.824950000000001</v>
      </c>
      <c r="DX462" s="1">
        <v>1.9071919999999999E-10</v>
      </c>
      <c r="DY462" s="1">
        <v>2.7836449999999998E-7</v>
      </c>
      <c r="DZ462">
        <v>0.16891929999999999</v>
      </c>
      <c r="EA462">
        <v>20.112130000000001</v>
      </c>
      <c r="EB462" s="1">
        <v>1.711593E-8</v>
      </c>
      <c r="EC462" s="1">
        <v>2.4122690000000001E-5</v>
      </c>
      <c r="ED462">
        <v>0.16822770000000001</v>
      </c>
      <c r="EE462">
        <v>19.628</v>
      </c>
      <c r="EF462" s="1">
        <v>8.0865489999999997E-7</v>
      </c>
      <c r="EG462" s="1">
        <v>1.1208349999999999E-3</v>
      </c>
      <c r="EH462">
        <v>0.16759199999999999</v>
      </c>
      <c r="EI462">
        <v>20.308119999999999</v>
      </c>
      <c r="EJ462" s="1">
        <v>2.202166E-5</v>
      </c>
      <c r="EK462" s="1">
        <v>3.039124E-2</v>
      </c>
      <c r="EL462">
        <v>0.1668287</v>
      </c>
      <c r="EM462">
        <v>21.305820000000001</v>
      </c>
      <c r="EN462" s="1">
        <v>3.706173E-4</v>
      </c>
      <c r="EO462" s="1">
        <v>0.51387309999999997</v>
      </c>
      <c r="EP462">
        <v>0.16600380000000001</v>
      </c>
      <c r="EQ462">
        <v>22.356249999999999</v>
      </c>
      <c r="ER462" s="1">
        <v>4.089652E-3</v>
      </c>
      <c r="ES462" s="1">
        <v>5.7287610000000004</v>
      </c>
      <c r="ET462">
        <v>0.1652332</v>
      </c>
      <c r="EU462">
        <v>23.397490000000001</v>
      </c>
      <c r="EV462" s="1">
        <v>3.1066139999999999E-2</v>
      </c>
      <c r="EW462" s="1">
        <v>44.161740000000002</v>
      </c>
      <c r="EX462">
        <v>0.16455410000000001</v>
      </c>
      <c r="EY462">
        <v>23.69904</v>
      </c>
      <c r="EZ462" s="1">
        <v>0.1696433</v>
      </c>
      <c r="FA462">
        <v>245.28309999999999</v>
      </c>
      <c r="FB462">
        <v>0.1638577</v>
      </c>
      <c r="FC462">
        <v>23.077470000000002</v>
      </c>
      <c r="FD462" s="1">
        <v>0.68980169999999996</v>
      </c>
      <c r="FE462">
        <v>1017.456</v>
      </c>
      <c r="FF462">
        <v>0.16313900000000001</v>
      </c>
      <c r="FG462">
        <v>22.23714</v>
      </c>
      <c r="FH462" s="1">
        <v>2.1593040000000001</v>
      </c>
      <c r="FI462">
        <v>3254.3670000000002</v>
      </c>
      <c r="FJ462">
        <v>0.16257279999999999</v>
      </c>
      <c r="FK462">
        <v>21.494230000000002</v>
      </c>
      <c r="FL462">
        <v>5.3567179999999999</v>
      </c>
      <c r="FM462">
        <v>8258.6689999999999</v>
      </c>
      <c r="FN462">
        <v>0.16201660000000001</v>
      </c>
      <c r="FO462">
        <v>21.874860000000002</v>
      </c>
      <c r="FP462">
        <v>10.804040000000001</v>
      </c>
      <c r="FQ462">
        <v>17061.72</v>
      </c>
      <c r="FR462">
        <v>0.1613039</v>
      </c>
      <c r="FS462">
        <v>22.825330000000001</v>
      </c>
      <c r="FT462">
        <v>18.110869999999998</v>
      </c>
      <c r="FU462">
        <v>29363.52</v>
      </c>
      <c r="FV462">
        <v>0.16050990000000001</v>
      </c>
      <c r="FW462">
        <v>23.836089999999999</v>
      </c>
      <c r="FX462">
        <v>25.79909</v>
      </c>
      <c r="FY462">
        <v>43017</v>
      </c>
      <c r="FZ462">
        <v>0.1598147</v>
      </c>
      <c r="GA462">
        <v>24.73291</v>
      </c>
      <c r="GB462">
        <v>31.893270000000001</v>
      </c>
      <c r="GC462">
        <v>54721.7</v>
      </c>
      <c r="GD462">
        <v>0.1591881</v>
      </c>
      <c r="GE462">
        <v>24.7927</v>
      </c>
      <c r="GF462">
        <v>34.848199999999999</v>
      </c>
      <c r="GG462">
        <v>61601.33</v>
      </c>
      <c r="GH462">
        <v>0.15853600000000001</v>
      </c>
      <c r="GI462">
        <v>24.153600000000001</v>
      </c>
      <c r="GJ462">
        <v>34.297750000000001</v>
      </c>
      <c r="GK462">
        <v>62526.49</v>
      </c>
      <c r="GL462">
        <v>0.15780449999999999</v>
      </c>
      <c r="GM462">
        <v>23.28735</v>
      </c>
      <c r="GN462">
        <v>30.75385</v>
      </c>
      <c r="GO462">
        <v>58176.26</v>
      </c>
      <c r="GP462">
        <v>0.157111</v>
      </c>
      <c r="GQ462">
        <v>22.53</v>
      </c>
      <c r="GR462">
        <v>26.055129999999998</v>
      </c>
      <c r="GS462">
        <v>50716.639999999999</v>
      </c>
      <c r="GT462">
        <v>0.15635460000000001</v>
      </c>
      <c r="GU462">
        <v>22.073429999999998</v>
      </c>
      <c r="GV462">
        <v>20.810600000000001</v>
      </c>
      <c r="GW462">
        <v>41896.230000000003</v>
      </c>
      <c r="GX462">
        <v>0.1554151</v>
      </c>
      <c r="GY462">
        <v>22.37518</v>
      </c>
      <c r="GZ462">
        <v>16.03856</v>
      </c>
      <c r="HA462">
        <v>33422.400000000001</v>
      </c>
      <c r="HB462">
        <v>0.15444849999999999</v>
      </c>
      <c r="HC462">
        <v>22.714849999999998</v>
      </c>
      <c r="HD462">
        <v>12.13622</v>
      </c>
      <c r="HE462">
        <v>26137.42</v>
      </c>
      <c r="HF462">
        <v>0.15345139999999999</v>
      </c>
      <c r="HG462">
        <v>23.023620000000001</v>
      </c>
      <c r="HH462">
        <v>9.1420410000000007</v>
      </c>
      <c r="HI462">
        <v>20295.650000000001</v>
      </c>
      <c r="HJ462">
        <v>0.15246580000000001</v>
      </c>
      <c r="HK462">
        <v>22.800249999999998</v>
      </c>
      <c r="HL462">
        <v>6.9340580000000003</v>
      </c>
      <c r="HM462">
        <v>15801.69</v>
      </c>
      <c r="HN462">
        <v>0.15144850000000001</v>
      </c>
      <c r="HO462">
        <v>22.29289</v>
      </c>
      <c r="HP462">
        <v>5.3329399999999998</v>
      </c>
      <c r="HQ462">
        <v>12421.62</v>
      </c>
      <c r="HR462">
        <v>0.1503602</v>
      </c>
      <c r="HS462">
        <v>21.526979999999998</v>
      </c>
      <c r="HT462">
        <v>4.1743920000000001</v>
      </c>
      <c r="HU462">
        <v>9897.2080000000005</v>
      </c>
      <c r="HV462">
        <v>0.14921300000000001</v>
      </c>
      <c r="HW462">
        <v>20.62782</v>
      </c>
      <c r="HX462">
        <v>3.330095</v>
      </c>
      <c r="HY462">
        <v>8005.1490000000003</v>
      </c>
      <c r="HZ462">
        <v>0.148033</v>
      </c>
      <c r="IA462">
        <v>19.982130000000002</v>
      </c>
      <c r="IB462">
        <v>2.7041249999999999</v>
      </c>
      <c r="IC462">
        <v>6569.7690000000002</v>
      </c>
      <c r="ID462">
        <v>0.1467774</v>
      </c>
      <c r="IE462">
        <v>20.002659999999999</v>
      </c>
      <c r="IF462">
        <v>2.2306110000000001</v>
      </c>
      <c r="IG462">
        <v>5464.9229999999998</v>
      </c>
      <c r="IH462">
        <v>0.14545849999999999</v>
      </c>
      <c r="II462">
        <v>20.33784</v>
      </c>
      <c r="IJ462">
        <v>1.8648960000000001</v>
      </c>
      <c r="IK462">
        <v>4600.9880000000003</v>
      </c>
      <c r="IL462">
        <v>0.14416519999999999</v>
      </c>
      <c r="IM462">
        <v>20.920950000000001</v>
      </c>
      <c r="IN462">
        <v>1.5772550000000001</v>
      </c>
      <c r="IO462">
        <v>3914.7440000000001</v>
      </c>
      <c r="IP462">
        <v>0.14298169999999999</v>
      </c>
      <c r="IQ462">
        <v>20.87706</v>
      </c>
      <c r="IR462">
        <v>1.3474029999999999</v>
      </c>
      <c r="IS462">
        <v>3360.6770000000001</v>
      </c>
      <c r="IT462">
        <v>0.1418973</v>
      </c>
      <c r="IU462">
        <v>20.388169999999999</v>
      </c>
      <c r="IV462">
        <v>1.16073</v>
      </c>
      <c r="IW462">
        <v>2906.645</v>
      </c>
      <c r="IX462">
        <v>0.1408778</v>
      </c>
      <c r="IY462">
        <v>19.767510000000001</v>
      </c>
      <c r="IZ462">
        <v>1.0069189999999999</v>
      </c>
      <c r="JA462">
        <v>2530.4639999999999</v>
      </c>
      <c r="JB462">
        <v>0.13987849999999999</v>
      </c>
      <c r="JC462">
        <v>19.13035</v>
      </c>
      <c r="JD462">
        <v>0.87871339999999998</v>
      </c>
      <c r="JE462">
        <v>2216.1379999999999</v>
      </c>
      <c r="JF462">
        <v>0.1389628</v>
      </c>
      <c r="JG462">
        <v>19.220420000000001</v>
      </c>
      <c r="JH462">
        <v>0.77129809999999999</v>
      </c>
      <c r="JI462">
        <v>1951.521</v>
      </c>
      <c r="JJ462">
        <v>0.13835259999999999</v>
      </c>
      <c r="JK462">
        <v>19.633749999999999</v>
      </c>
      <c r="JL462">
        <v>0.68106940000000005</v>
      </c>
      <c r="JM462">
        <v>1725.6289999999999</v>
      </c>
      <c r="JN462">
        <v>0.13768929999999999</v>
      </c>
      <c r="JO462">
        <v>20.051850000000002</v>
      </c>
      <c r="JP462">
        <v>0.60285040000000001</v>
      </c>
      <c r="JQ462">
        <v>1530.943</v>
      </c>
      <c r="JR462">
        <v>0.13689000000000001</v>
      </c>
      <c r="JS462">
        <v>20.664819999999999</v>
      </c>
      <c r="JT462">
        <v>0.5349448</v>
      </c>
      <c r="JU462">
        <v>1363.212</v>
      </c>
      <c r="JV462">
        <v>0.13596140000000001</v>
      </c>
      <c r="JW462">
        <v>20.854320000000001</v>
      </c>
      <c r="JX462">
        <v>0.47604849999999999</v>
      </c>
      <c r="JY462">
        <v>1218.6369999999999</v>
      </c>
      <c r="JZ462">
        <v>0.1349571</v>
      </c>
      <c r="KA462">
        <v>20.257470000000001</v>
      </c>
      <c r="KB462">
        <v>0.4250872</v>
      </c>
      <c r="KC462">
        <v>1093.856</v>
      </c>
      <c r="KD462">
        <v>0.1338288</v>
      </c>
      <c r="KE462">
        <v>19.41986</v>
      </c>
      <c r="KF462">
        <v>0.3806716</v>
      </c>
      <c r="KG462">
        <v>985.90210000000002</v>
      </c>
      <c r="KH462">
        <v>0.132691</v>
      </c>
      <c r="KI462">
        <v>18.664000000000001</v>
      </c>
      <c r="KJ462">
        <v>0.3422018</v>
      </c>
      <c r="KK462">
        <v>892.22050000000002</v>
      </c>
      <c r="KL462">
        <v>0.13151399999999999</v>
      </c>
      <c r="KM462">
        <v>18.960760000000001</v>
      </c>
      <c r="KN462">
        <v>0.30862450000000002</v>
      </c>
      <c r="KO462">
        <v>810.46550000000002</v>
      </c>
      <c r="KP462">
        <v>0.13025429999999999</v>
      </c>
      <c r="KQ462">
        <v>19.856590000000001</v>
      </c>
      <c r="KR462">
        <v>0.27914949999999999</v>
      </c>
      <c r="KS462">
        <v>739.03579999999999</v>
      </c>
      <c r="KT462">
        <v>0.12893189999999999</v>
      </c>
      <c r="KU462">
        <v>21.04288</v>
      </c>
      <c r="KV462">
        <v>0.25336439999999999</v>
      </c>
      <c r="KW462">
        <v>676.55679999999995</v>
      </c>
      <c r="KX462">
        <v>0.12755259999999999</v>
      </c>
      <c r="KY462">
        <v>22.11767</v>
      </c>
      <c r="KZ462">
        <v>0.23076379999999999</v>
      </c>
      <c r="LA462">
        <v>621.89710000000002</v>
      </c>
      <c r="LB462">
        <v>0.12620960000000001</v>
      </c>
      <c r="LC462">
        <v>22.260950000000001</v>
      </c>
      <c r="LD462">
        <v>0.21101809999999999</v>
      </c>
      <c r="LE462">
        <v>573.88969999999995</v>
      </c>
      <c r="LF462">
        <v>0.12507270000000001</v>
      </c>
      <c r="LG462">
        <v>21.511610000000001</v>
      </c>
      <c r="LH462">
        <v>0.19388030000000001</v>
      </c>
      <c r="LI462">
        <v>531.35580000000004</v>
      </c>
      <c r="LJ462">
        <v>0.12402050000000001</v>
      </c>
      <c r="LK462">
        <v>20.53717</v>
      </c>
      <c r="LL462">
        <v>0.17870249999999999</v>
      </c>
      <c r="LM462">
        <v>493.35980000000001</v>
      </c>
      <c r="LN462">
        <v>0.1230815</v>
      </c>
      <c r="LO462">
        <v>19.703130000000002</v>
      </c>
      <c r="LP462">
        <v>0.16521189999999999</v>
      </c>
      <c r="LQ462">
        <v>459.19</v>
      </c>
      <c r="LR462">
        <v>0.1221616</v>
      </c>
      <c r="LS462">
        <v>20.025780000000001</v>
      </c>
      <c r="LT462">
        <v>0.1530823</v>
      </c>
      <c r="LU462">
        <v>428.34559999999999</v>
      </c>
      <c r="LV462">
        <v>0.1212466</v>
      </c>
      <c r="LW462">
        <v>20.931439999999998</v>
      </c>
      <c r="LX462">
        <v>0.14216819999999999</v>
      </c>
      <c r="LY462">
        <v>400.51209999999998</v>
      </c>
      <c r="LZ462">
        <v>0.1203506</v>
      </c>
      <c r="MA462">
        <v>22.113900000000001</v>
      </c>
      <c r="MB462">
        <v>0.13235179999999999</v>
      </c>
      <c r="MC462">
        <v>375.40649999999999</v>
      </c>
      <c r="MD462">
        <v>0.1194384</v>
      </c>
      <c r="ME462">
        <v>23.01634</v>
      </c>
      <c r="MF462">
        <v>0.1235005</v>
      </c>
      <c r="MG462">
        <v>352.73129999999998</v>
      </c>
      <c r="MH462">
        <v>0.1186006</v>
      </c>
      <c r="MI462">
        <v>23.022179999999999</v>
      </c>
      <c r="MJ462">
        <v>0.11556669999999999</v>
      </c>
      <c r="MK462">
        <v>332.20870000000002</v>
      </c>
      <c r="ML462">
        <v>0.11782280000000001</v>
      </c>
      <c r="MM462">
        <v>22.15192</v>
      </c>
      <c r="MN462">
        <v>0.1084069</v>
      </c>
      <c r="MO462">
        <v>313.49299999999999</v>
      </c>
      <c r="MP462">
        <v>0.1169982</v>
      </c>
      <c r="MQ462">
        <v>21.101849999999999</v>
      </c>
      <c r="MR462">
        <v>0.1018459</v>
      </c>
      <c r="MS462">
        <v>296.43900000000002</v>
      </c>
      <c r="MT462">
        <v>0.1161565</v>
      </c>
      <c r="MU462">
        <v>20.230260000000001</v>
      </c>
      <c r="MV462">
        <v>9.5867670000000002E-2</v>
      </c>
      <c r="MW462">
        <v>280.90280000000001</v>
      </c>
      <c r="MX462">
        <v>0.11527279999999999</v>
      </c>
      <c r="MY462">
        <v>20.37247</v>
      </c>
      <c r="MZ462">
        <v>9.037212E-2</v>
      </c>
      <c r="NA462">
        <v>266.70490000000001</v>
      </c>
      <c r="NB462">
        <v>0.11429690000000001</v>
      </c>
      <c r="NC462">
        <v>20.388280000000002</v>
      </c>
      <c r="ND462">
        <v>8.5338209999999998E-2</v>
      </c>
      <c r="NE462">
        <v>253.82329999999999</v>
      </c>
      <c r="NF462">
        <v>0.1132749</v>
      </c>
      <c r="NG462">
        <v>21.123699999999999</v>
      </c>
      <c r="NH462" s="1">
        <v>8.0745839999999999E-2</v>
      </c>
      <c r="NI462">
        <v>242.17339999999999</v>
      </c>
      <c r="NJ462">
        <v>0.11223660000000001</v>
      </c>
      <c r="NK462">
        <v>21.8233</v>
      </c>
      <c r="NL462" s="1">
        <v>7.658015E-2</v>
      </c>
      <c r="NM462">
        <v>231.63659999999999</v>
      </c>
      <c r="NN462">
        <v>0.1111767</v>
      </c>
      <c r="NO462">
        <v>21.94886</v>
      </c>
      <c r="NP462" s="1">
        <v>7.2784699999999994E-2</v>
      </c>
      <c r="NQ462">
        <v>222.08070000000001</v>
      </c>
      <c r="NR462">
        <v>0.1101145</v>
      </c>
      <c r="NS462">
        <v>21.418009999999999</v>
      </c>
      <c r="NT462" s="1">
        <v>6.9335270000000004E-2</v>
      </c>
      <c r="NU462">
        <v>213.41239999999999</v>
      </c>
      <c r="NV462">
        <v>0.1090183</v>
      </c>
      <c r="NW462">
        <v>20.634720000000002</v>
      </c>
      <c r="NX462" s="1">
        <v>6.6186010000000003E-2</v>
      </c>
      <c r="NY462">
        <v>205.5761</v>
      </c>
      <c r="NZ462">
        <v>0.1077535</v>
      </c>
      <c r="OA462">
        <v>20.118030000000001</v>
      </c>
      <c r="OB462" s="1">
        <v>6.326851E-2</v>
      </c>
      <c r="OC462">
        <v>198.61689999999999</v>
      </c>
      <c r="OD462">
        <v>0.1065639</v>
      </c>
      <c r="OE462">
        <v>20.808509999999998</v>
      </c>
      <c r="OF462">
        <v>6.0742959999999999E-2</v>
      </c>
      <c r="OG462">
        <v>192.57570000000001</v>
      </c>
      <c r="OH462">
        <v>0.1055847</v>
      </c>
      <c r="OI462">
        <v>22.102650000000001</v>
      </c>
      <c r="OJ462" s="1">
        <v>5.8558119999999998E-2</v>
      </c>
      <c r="OK462">
        <v>187.10929999999999</v>
      </c>
    </row>
    <row r="463" spans="1:401" x14ac:dyDescent="0.35">
      <c r="A463">
        <v>472</v>
      </c>
      <c r="B463" t="s">
        <v>4</v>
      </c>
      <c r="C463" t="s">
        <v>364</v>
      </c>
      <c r="D463" t="s">
        <v>470</v>
      </c>
      <c r="E463">
        <v>801.68489999999997</v>
      </c>
      <c r="F463">
        <v>0.1621475</v>
      </c>
      <c r="G463">
        <v>18.677879999999998</v>
      </c>
      <c r="H463">
        <v>0</v>
      </c>
      <c r="I463">
        <v>0</v>
      </c>
      <c r="J463">
        <v>0.16088160000000001</v>
      </c>
      <c r="K463">
        <v>19.108979999999999</v>
      </c>
      <c r="L463">
        <v>0</v>
      </c>
      <c r="M463">
        <v>0</v>
      </c>
      <c r="N463">
        <v>0.15945880000000001</v>
      </c>
      <c r="O463">
        <v>19.949449999999999</v>
      </c>
      <c r="P463">
        <v>0</v>
      </c>
      <c r="Q463">
        <v>0</v>
      </c>
      <c r="R463">
        <v>0.15796450000000001</v>
      </c>
      <c r="S463">
        <v>20.91854</v>
      </c>
      <c r="T463">
        <v>0</v>
      </c>
      <c r="U463">
        <v>0</v>
      </c>
      <c r="V463">
        <v>0.1565482</v>
      </c>
      <c r="W463">
        <v>21.831689999999998</v>
      </c>
      <c r="X463">
        <v>0</v>
      </c>
      <c r="Y463">
        <v>0</v>
      </c>
      <c r="Z463">
        <v>0.1552848</v>
      </c>
      <c r="AA463">
        <v>22.223420000000001</v>
      </c>
      <c r="AB463">
        <v>0</v>
      </c>
      <c r="AC463">
        <v>0</v>
      </c>
      <c r="AD463">
        <v>0.15407470000000001</v>
      </c>
      <c r="AE463">
        <v>21.814060000000001</v>
      </c>
      <c r="AF463">
        <v>0</v>
      </c>
      <c r="AG463">
        <v>0</v>
      </c>
      <c r="AH463">
        <v>0.15286150000000001</v>
      </c>
      <c r="AI463">
        <v>21.031600000000001</v>
      </c>
      <c r="AJ463">
        <v>0</v>
      </c>
      <c r="AK463">
        <v>0</v>
      </c>
      <c r="AL463">
        <v>0.15177930000000001</v>
      </c>
      <c r="AM463">
        <v>20.223500000000001</v>
      </c>
      <c r="AN463">
        <v>0</v>
      </c>
      <c r="AO463">
        <v>0</v>
      </c>
      <c r="AP463">
        <v>0.15075240000000001</v>
      </c>
      <c r="AQ463">
        <v>20.31504</v>
      </c>
      <c r="AR463">
        <v>0</v>
      </c>
      <c r="AS463">
        <v>0</v>
      </c>
      <c r="AT463">
        <v>0.14965590000000001</v>
      </c>
      <c r="AU463">
        <v>21.1494</v>
      </c>
      <c r="AV463">
        <v>0</v>
      </c>
      <c r="AW463">
        <v>0</v>
      </c>
      <c r="AX463">
        <v>0.1485186</v>
      </c>
      <c r="AY463">
        <v>22.242989999999999</v>
      </c>
      <c r="AZ463">
        <v>0</v>
      </c>
      <c r="BA463">
        <v>0</v>
      </c>
      <c r="BB463">
        <v>0.14743909999999999</v>
      </c>
      <c r="BC463">
        <v>23.313389999999998</v>
      </c>
      <c r="BD463">
        <v>0</v>
      </c>
      <c r="BE463">
        <v>0</v>
      </c>
      <c r="BF463">
        <v>0.14644070000000001</v>
      </c>
      <c r="BG463">
        <v>23.678460000000001</v>
      </c>
      <c r="BH463">
        <v>0</v>
      </c>
      <c r="BI463">
        <v>0</v>
      </c>
      <c r="BJ463">
        <v>0.14545230000000001</v>
      </c>
      <c r="BK463">
        <v>23.28228</v>
      </c>
      <c r="BL463">
        <v>0</v>
      </c>
      <c r="BM463">
        <v>0</v>
      </c>
      <c r="BN463">
        <v>0.14446500000000001</v>
      </c>
      <c r="BO463">
        <v>22.578949999999999</v>
      </c>
      <c r="BP463">
        <v>0</v>
      </c>
      <c r="BQ463">
        <v>0</v>
      </c>
      <c r="BR463">
        <v>0.1435998</v>
      </c>
      <c r="BS463">
        <v>21.867519999999999</v>
      </c>
      <c r="BT463">
        <v>0</v>
      </c>
      <c r="BU463">
        <v>0</v>
      </c>
      <c r="BV463">
        <v>0.14275489999999999</v>
      </c>
      <c r="BW463">
        <v>21.728459999999998</v>
      </c>
      <c r="BX463">
        <v>0</v>
      </c>
      <c r="BY463">
        <v>0</v>
      </c>
      <c r="BZ463">
        <v>0.14180690000000001</v>
      </c>
      <c r="CA463">
        <v>21.791440000000001</v>
      </c>
      <c r="CB463">
        <v>0</v>
      </c>
      <c r="CC463">
        <v>0</v>
      </c>
      <c r="CD463">
        <v>0.14080709999999999</v>
      </c>
      <c r="CE463">
        <v>22.12209</v>
      </c>
      <c r="CF463">
        <v>0</v>
      </c>
      <c r="CG463">
        <v>0</v>
      </c>
      <c r="CH463">
        <v>0.13984350000000001</v>
      </c>
      <c r="CI463">
        <v>22.187329999999999</v>
      </c>
      <c r="CJ463">
        <v>0</v>
      </c>
      <c r="CK463">
        <v>0</v>
      </c>
      <c r="CL463">
        <v>0.13896890000000001</v>
      </c>
      <c r="CM463">
        <v>21.919820000000001</v>
      </c>
      <c r="CN463">
        <v>0</v>
      </c>
      <c r="CO463">
        <v>0</v>
      </c>
      <c r="CP463">
        <v>0.1381204</v>
      </c>
      <c r="CQ463">
        <v>21.457709999999999</v>
      </c>
      <c r="CR463">
        <v>0</v>
      </c>
      <c r="CS463">
        <v>0</v>
      </c>
      <c r="CT463">
        <v>0.13723740000000001</v>
      </c>
      <c r="CU463">
        <v>20.898869999999999</v>
      </c>
      <c r="CV463">
        <v>0</v>
      </c>
      <c r="CW463">
        <v>8.3704989999999993E-37</v>
      </c>
      <c r="CX463">
        <v>0.1364032</v>
      </c>
      <c r="CY463">
        <v>20.357479999999999</v>
      </c>
      <c r="CZ463">
        <v>6.2021780000000001E-34</v>
      </c>
      <c r="DA463">
        <v>1.2252030000000001E-30</v>
      </c>
      <c r="DB463">
        <v>0.1355912</v>
      </c>
      <c r="DC463">
        <v>20.451219999999999</v>
      </c>
      <c r="DD463" s="1">
        <v>1.030907E-27</v>
      </c>
      <c r="DE463" s="1">
        <v>2.0445440000000001E-24</v>
      </c>
      <c r="DF463">
        <v>0.13477990000000001</v>
      </c>
      <c r="DG463">
        <v>20.575320000000001</v>
      </c>
      <c r="DH463" s="1">
        <v>6.30649E-23</v>
      </c>
      <c r="DI463" s="1">
        <v>1.259275E-19</v>
      </c>
      <c r="DJ463">
        <v>0.1339476</v>
      </c>
      <c r="DK463">
        <v>20.878550000000001</v>
      </c>
      <c r="DL463" s="1">
        <v>4.2052330000000002E-19</v>
      </c>
      <c r="DM463" s="1">
        <v>8.1638149999999999E-16</v>
      </c>
      <c r="DN463">
        <v>0.13315199999999999</v>
      </c>
      <c r="DO463">
        <v>21.23807</v>
      </c>
      <c r="DP463" s="1">
        <v>6.4765559999999996E-16</v>
      </c>
      <c r="DQ463" s="1">
        <v>1.2050109999999999E-12</v>
      </c>
      <c r="DR463">
        <v>0.13239680000000001</v>
      </c>
      <c r="DS463">
        <v>21.309419999999999</v>
      </c>
      <c r="DT463" s="1">
        <v>3.3623649999999999E-13</v>
      </c>
      <c r="DU463" s="1">
        <v>5.7828219999999997E-10</v>
      </c>
      <c r="DV463">
        <v>0.13167219999999999</v>
      </c>
      <c r="DW463">
        <v>20.93468</v>
      </c>
      <c r="DX463" s="1">
        <v>6.9170809999999995E-11</v>
      </c>
      <c r="DY463" s="1">
        <v>1.13811E-7</v>
      </c>
      <c r="DZ463">
        <v>0.13096379999999999</v>
      </c>
      <c r="EA463">
        <v>20.33559</v>
      </c>
      <c r="EB463" s="1">
        <v>6.6136750000000003E-9</v>
      </c>
      <c r="EC463" s="1">
        <v>1.0648469999999999E-5</v>
      </c>
      <c r="ED463">
        <v>0.13043379999999999</v>
      </c>
      <c r="EE463">
        <v>19.883659999999999</v>
      </c>
      <c r="EF463" s="1">
        <v>3.3323210000000002E-7</v>
      </c>
      <c r="EG463" s="1">
        <v>5.3117829999999998E-4</v>
      </c>
      <c r="EH463">
        <v>0.12993350000000001</v>
      </c>
      <c r="EI463">
        <v>20.409199999999998</v>
      </c>
      <c r="EJ463" s="1">
        <v>9.672616E-6</v>
      </c>
      <c r="EK463" s="1">
        <v>1.5399929999999999E-2</v>
      </c>
      <c r="EL463">
        <v>0.1293134</v>
      </c>
      <c r="EM463">
        <v>21.230989999999998</v>
      </c>
      <c r="EN463" s="1">
        <v>1.7329469999999999E-4</v>
      </c>
      <c r="EO463" s="1">
        <v>0.27749099999999999</v>
      </c>
      <c r="EP463">
        <v>0.12865219999999999</v>
      </c>
      <c r="EQ463">
        <v>22.173770000000001</v>
      </c>
      <c r="ER463" s="1">
        <v>2.0331540000000001E-3</v>
      </c>
      <c r="ES463" s="1">
        <v>3.2877079999999999</v>
      </c>
      <c r="ET463">
        <v>0.12803809999999999</v>
      </c>
      <c r="EU463">
        <v>23.175879999999999</v>
      </c>
      <c r="EV463" s="1">
        <v>1.639993E-2</v>
      </c>
      <c r="EW463" s="1">
        <v>26.875430000000001</v>
      </c>
      <c r="EX463">
        <v>0.12751100000000001</v>
      </c>
      <c r="EY463">
        <v>23.553840000000001</v>
      </c>
      <c r="EZ463" s="1">
        <v>9.5008170000000003E-2</v>
      </c>
      <c r="FA463">
        <v>158.0155</v>
      </c>
      <c r="FB463">
        <v>0.12696399999999999</v>
      </c>
      <c r="FC463">
        <v>23.12209</v>
      </c>
      <c r="FD463" s="1">
        <v>0.4093929</v>
      </c>
      <c r="FE463">
        <v>692.83100000000002</v>
      </c>
      <c r="FF463">
        <v>0.12638730000000001</v>
      </c>
      <c r="FG463">
        <v>22.462569999999999</v>
      </c>
      <c r="FH463" s="1">
        <v>1.356841</v>
      </c>
      <c r="FI463">
        <v>2339.52</v>
      </c>
      <c r="FJ463">
        <v>0.1259699</v>
      </c>
      <c r="FK463">
        <v>21.799759999999999</v>
      </c>
      <c r="FL463" s="1">
        <v>3.562853</v>
      </c>
      <c r="FM463">
        <v>6262.2629999999999</v>
      </c>
      <c r="FN463">
        <v>0.12551909999999999</v>
      </c>
      <c r="FO463">
        <v>22.054880000000001</v>
      </c>
      <c r="FP463">
        <v>7.6023250000000004</v>
      </c>
      <c r="FQ463">
        <v>13638.7</v>
      </c>
      <c r="FR463">
        <v>0.1249247</v>
      </c>
      <c r="FS463">
        <v>22.815429999999999</v>
      </c>
      <c r="FT463">
        <v>13.478490000000001</v>
      </c>
      <c r="FU463">
        <v>24734.11</v>
      </c>
      <c r="FV463">
        <v>0.1242526</v>
      </c>
      <c r="FW463">
        <v>23.687919999999998</v>
      </c>
      <c r="FX463">
        <v>20.306159999999998</v>
      </c>
      <c r="FY463">
        <v>38172.44</v>
      </c>
      <c r="FZ463">
        <v>0.1237087</v>
      </c>
      <c r="GA463">
        <v>24.539750000000002</v>
      </c>
      <c r="GB463">
        <v>26.573309999999999</v>
      </c>
      <c r="GC463">
        <v>51157.58</v>
      </c>
      <c r="GD463">
        <v>0.12321319999999999</v>
      </c>
      <c r="GE463">
        <v>24.69943</v>
      </c>
      <c r="GF463">
        <v>30.759989999999998</v>
      </c>
      <c r="GG463">
        <v>60681.83</v>
      </c>
      <c r="GH463">
        <v>0.1227007</v>
      </c>
      <c r="GI463">
        <v>24.241959999999999</v>
      </c>
      <c r="GJ463">
        <v>32.07967</v>
      </c>
      <c r="GK463">
        <v>64886.52</v>
      </c>
      <c r="GL463">
        <v>0.1220955</v>
      </c>
      <c r="GM463">
        <v>23.541419999999999</v>
      </c>
      <c r="GN463">
        <v>30.76755</v>
      </c>
      <c r="GO463">
        <v>63664.91</v>
      </c>
      <c r="GP463">
        <v>0.1215614</v>
      </c>
      <c r="GQ463">
        <v>22.865300000000001</v>
      </c>
      <c r="GR463">
        <v>27.404699999999998</v>
      </c>
      <c r="GS463">
        <v>58354.559999999998</v>
      </c>
      <c r="GT463">
        <v>0.12094630000000001</v>
      </c>
      <c r="GU463">
        <v>22.396709999999999</v>
      </c>
      <c r="GV463">
        <v>23.193519999999999</v>
      </c>
      <c r="GW463">
        <v>50647.48</v>
      </c>
      <c r="GX463">
        <v>0.12017949999999999</v>
      </c>
      <c r="GY463">
        <v>22.56962</v>
      </c>
      <c r="GZ463">
        <v>18.900700000000001</v>
      </c>
      <c r="HA463">
        <v>42344.14</v>
      </c>
      <c r="HB463">
        <v>0.1193794</v>
      </c>
      <c r="HC463">
        <v>22.799060000000001</v>
      </c>
      <c r="HD463">
        <v>15.0641</v>
      </c>
      <c r="HE463">
        <v>34563.730000000003</v>
      </c>
      <c r="HF463">
        <v>0.11858</v>
      </c>
      <c r="HG463">
        <v>23.049859999999999</v>
      </c>
      <c r="HH463">
        <v>11.88677</v>
      </c>
      <c r="HI463">
        <v>27863.77</v>
      </c>
      <c r="HJ463">
        <v>0.1177996</v>
      </c>
      <c r="HK463">
        <v>22.879079999999998</v>
      </c>
      <c r="HL463">
        <v>9.3765920000000005</v>
      </c>
      <c r="HM463">
        <v>22383.46</v>
      </c>
      <c r="HN463">
        <v>0.11698070000000001</v>
      </c>
      <c r="HO463">
        <v>22.471520000000002</v>
      </c>
      <c r="HP463">
        <v>7.4396950000000004</v>
      </c>
      <c r="HQ463">
        <v>18035.95</v>
      </c>
      <c r="HR463">
        <v>0.116107</v>
      </c>
      <c r="HS463">
        <v>21.812609999999999</v>
      </c>
      <c r="HT463">
        <v>5.9599260000000003</v>
      </c>
      <c r="HU463">
        <v>14638.57</v>
      </c>
      <c r="HV463">
        <v>0.1151939</v>
      </c>
      <c r="HW463">
        <v>20.99549</v>
      </c>
      <c r="HX463">
        <v>4.8313160000000002</v>
      </c>
      <c r="HY463">
        <v>11994.68</v>
      </c>
      <c r="HZ463">
        <v>0.11424719999999999</v>
      </c>
      <c r="IA463">
        <v>20.359210000000001</v>
      </c>
      <c r="IB463">
        <v>3.9634879999999999</v>
      </c>
      <c r="IC463">
        <v>9928.77</v>
      </c>
      <c r="ID463">
        <v>0.11324330000000001</v>
      </c>
      <c r="IE463">
        <v>20.281089999999999</v>
      </c>
      <c r="IF463">
        <v>3.2886169999999999</v>
      </c>
      <c r="IG463">
        <v>8302.3829999999998</v>
      </c>
      <c r="IH463">
        <v>0.1121868</v>
      </c>
      <c r="II463">
        <v>20.486350000000002</v>
      </c>
      <c r="IJ463">
        <v>2.7567520000000001</v>
      </c>
      <c r="IK463">
        <v>7009.4889999999996</v>
      </c>
      <c r="IL463">
        <v>0.1111501</v>
      </c>
      <c r="IM463">
        <v>20.951699999999999</v>
      </c>
      <c r="IN463">
        <v>2.3326820000000001</v>
      </c>
      <c r="IO463">
        <v>5970.6469999999999</v>
      </c>
      <c r="IP463">
        <v>0.11019610000000001</v>
      </c>
      <c r="IQ463">
        <v>20.927430000000001</v>
      </c>
      <c r="IR463">
        <v>1.9910289999999999</v>
      </c>
      <c r="IS463">
        <v>5125.9210000000003</v>
      </c>
      <c r="IT463">
        <v>0.1093334</v>
      </c>
      <c r="IU463">
        <v>20.539079999999998</v>
      </c>
      <c r="IV463">
        <v>1.712526</v>
      </c>
      <c r="IW463">
        <v>4430.7640000000001</v>
      </c>
      <c r="IX463">
        <v>0.1085117</v>
      </c>
      <c r="IY463">
        <v>20.024789999999999</v>
      </c>
      <c r="IZ463">
        <v>1.4824079999999999</v>
      </c>
      <c r="JA463">
        <v>3853.44</v>
      </c>
      <c r="JB463">
        <v>0.10768659999999999</v>
      </c>
      <c r="JC463">
        <v>19.454139999999999</v>
      </c>
      <c r="JD463">
        <v>1.290238</v>
      </c>
      <c r="JE463">
        <v>3370.27</v>
      </c>
      <c r="JF463">
        <v>0.10696070000000001</v>
      </c>
      <c r="JG463">
        <v>19.48236</v>
      </c>
      <c r="JH463">
        <v>1.1295550000000001</v>
      </c>
      <c r="JI463">
        <v>2963.4549999999999</v>
      </c>
      <c r="JJ463">
        <v>0.1064735</v>
      </c>
      <c r="JK463">
        <v>19.79055</v>
      </c>
      <c r="JL463">
        <v>0.99504199999999998</v>
      </c>
      <c r="JM463">
        <v>2616.6819999999998</v>
      </c>
      <c r="JN463">
        <v>0.10594430000000001</v>
      </c>
      <c r="JO463">
        <v>20.126000000000001</v>
      </c>
      <c r="JP463">
        <v>0.87883500000000003</v>
      </c>
      <c r="JQ463">
        <v>2318.52</v>
      </c>
      <c r="JR463">
        <v>0.1053037</v>
      </c>
      <c r="JS463">
        <v>20.67596</v>
      </c>
      <c r="JT463">
        <v>0.77815769999999995</v>
      </c>
      <c r="JU463">
        <v>2061.8290000000002</v>
      </c>
      <c r="JV463">
        <v>0.104569</v>
      </c>
      <c r="JW463">
        <v>20.888390000000001</v>
      </c>
      <c r="JX463">
        <v>0.69091689999999994</v>
      </c>
      <c r="JY463">
        <v>1840.6189999999999</v>
      </c>
      <c r="JZ463">
        <v>0.1037585</v>
      </c>
      <c r="KA463">
        <v>20.422270000000001</v>
      </c>
      <c r="KB463">
        <v>0.61543320000000001</v>
      </c>
      <c r="KC463">
        <v>1649.74</v>
      </c>
      <c r="KD463" s="1">
        <v>0.1028546</v>
      </c>
      <c r="KE463">
        <v>19.728760000000001</v>
      </c>
      <c r="KF463">
        <v>0.54970719999999995</v>
      </c>
      <c r="KG463">
        <v>1484.6030000000001</v>
      </c>
      <c r="KH463" s="1">
        <v>0.1019492</v>
      </c>
      <c r="KI463">
        <v>19.054400000000001</v>
      </c>
      <c r="KJ463">
        <v>0.49291780000000002</v>
      </c>
      <c r="KK463">
        <v>1341.3679999999999</v>
      </c>
      <c r="KL463" s="1">
        <v>0.1010151</v>
      </c>
      <c r="KM463">
        <v>19.247620000000001</v>
      </c>
      <c r="KN463">
        <v>0.44346570000000002</v>
      </c>
      <c r="KO463">
        <v>1216.528</v>
      </c>
      <c r="KP463" s="1">
        <v>0.10001019999999999</v>
      </c>
      <c r="KQ463">
        <v>19.96059</v>
      </c>
      <c r="KR463">
        <v>0.40009499999999998</v>
      </c>
      <c r="KS463">
        <v>1107.5139999999999</v>
      </c>
      <c r="KT463" s="1">
        <v>9.8964330000000003E-2</v>
      </c>
      <c r="KU463">
        <v>20.97363</v>
      </c>
      <c r="KV463">
        <v>0.36221809999999999</v>
      </c>
      <c r="KW463">
        <v>1012.201</v>
      </c>
      <c r="KX463" s="1">
        <v>9.7863370000000005E-2</v>
      </c>
      <c r="KY463">
        <v>21.965800000000002</v>
      </c>
      <c r="KZ463">
        <v>0.32899289999999998</v>
      </c>
      <c r="LA463">
        <v>928.77470000000005</v>
      </c>
      <c r="LB463" s="1">
        <v>9.680329E-2</v>
      </c>
      <c r="LC463">
        <v>22.200620000000001</v>
      </c>
      <c r="LD463">
        <v>0.30003429999999998</v>
      </c>
      <c r="LE463">
        <v>855.55050000000006</v>
      </c>
      <c r="LF463" s="1">
        <v>9.5888059999999997E-2</v>
      </c>
      <c r="LG463">
        <v>21.657360000000001</v>
      </c>
      <c r="LH463">
        <v>0.27495259999999999</v>
      </c>
      <c r="LI463">
        <v>790.82259999999997</v>
      </c>
      <c r="LJ463" s="1">
        <v>9.5059859999999996E-2</v>
      </c>
      <c r="LK463">
        <v>20.876449999999998</v>
      </c>
      <c r="LL463">
        <v>0.25289430000000002</v>
      </c>
      <c r="LM463">
        <v>733.20920000000001</v>
      </c>
      <c r="LN463" s="1">
        <v>9.4309500000000004E-2</v>
      </c>
      <c r="LO463">
        <v>20.135529999999999</v>
      </c>
      <c r="LP463">
        <v>0.233347</v>
      </c>
      <c r="LQ463">
        <v>681.54750000000001</v>
      </c>
      <c r="LR463" s="1">
        <v>9.3576909999999999E-2</v>
      </c>
      <c r="LS463">
        <v>20.34018</v>
      </c>
      <c r="LT463">
        <v>0.21584220000000001</v>
      </c>
      <c r="LU463">
        <v>635.05949999999996</v>
      </c>
      <c r="LV463">
        <v>9.2856850000000005E-2</v>
      </c>
      <c r="LW463">
        <v>21.054480000000002</v>
      </c>
      <c r="LX463">
        <v>0.2001376</v>
      </c>
      <c r="LY463">
        <v>593.17660000000001</v>
      </c>
      <c r="LZ463" s="1">
        <v>9.2139440000000003E-2</v>
      </c>
      <c r="MA463">
        <v>22.06617</v>
      </c>
      <c r="MB463">
        <v>0.1860309</v>
      </c>
      <c r="MC463">
        <v>555.46479999999997</v>
      </c>
      <c r="MD463" s="1">
        <v>9.1417979999999996E-2</v>
      </c>
      <c r="ME463">
        <v>22.91347</v>
      </c>
      <c r="MF463">
        <v>0.17332549999999999</v>
      </c>
      <c r="MG463">
        <v>521.40840000000003</v>
      </c>
      <c r="MH463" s="1">
        <v>9.0744839999999993E-2</v>
      </c>
      <c r="MI463">
        <v>23.027989999999999</v>
      </c>
      <c r="MJ463">
        <v>0.161944</v>
      </c>
      <c r="MK463">
        <v>490.60399999999998</v>
      </c>
      <c r="ML463" s="1">
        <v>9.013322E-2</v>
      </c>
      <c r="MM463">
        <v>22.373249999999999</v>
      </c>
      <c r="MN463">
        <v>0.15171999999999999</v>
      </c>
      <c r="MO463">
        <v>462.57760000000002</v>
      </c>
      <c r="MP463">
        <v>8.9472739999999995E-2</v>
      </c>
      <c r="MQ463">
        <v>21.50356</v>
      </c>
      <c r="MR463">
        <v>0.142346</v>
      </c>
      <c r="MS463">
        <v>437.06779999999998</v>
      </c>
      <c r="MT463" s="1">
        <v>8.8814340000000006E-2</v>
      </c>
      <c r="MU463">
        <v>20.70478</v>
      </c>
      <c r="MV463">
        <v>0.1338425</v>
      </c>
      <c r="MW463">
        <v>413.85239999999999</v>
      </c>
      <c r="MX463" s="1">
        <v>8.8113250000000004E-2</v>
      </c>
      <c r="MY463">
        <v>20.73255</v>
      </c>
      <c r="MZ463">
        <v>0.12601879999999999</v>
      </c>
      <c r="NA463">
        <v>392.64100000000002</v>
      </c>
      <c r="NB463" s="1">
        <v>8.7337869999999998E-2</v>
      </c>
      <c r="NC463">
        <v>20.649460000000001</v>
      </c>
      <c r="ND463">
        <v>0.1188517</v>
      </c>
      <c r="NE463">
        <v>373.39319999999998</v>
      </c>
      <c r="NF463" s="1">
        <v>8.6514960000000002E-2</v>
      </c>
      <c r="NG463">
        <v>21.229410000000001</v>
      </c>
      <c r="NH463">
        <v>0.1122983</v>
      </c>
      <c r="NI463">
        <v>355.98349999999999</v>
      </c>
      <c r="NJ463" s="1">
        <v>8.5701700000000006E-2</v>
      </c>
      <c r="NK463">
        <v>21.836220000000001</v>
      </c>
      <c r="NL463">
        <v>0.10637340000000001</v>
      </c>
      <c r="NM463">
        <v>340.21960000000001</v>
      </c>
      <c r="NN463" s="1">
        <v>8.4866670000000005E-2</v>
      </c>
      <c r="NO463">
        <v>21.99062</v>
      </c>
      <c r="NP463">
        <v>0.1009726</v>
      </c>
      <c r="NQ463">
        <v>325.91370000000001</v>
      </c>
      <c r="NR463" s="1">
        <v>8.4029329999999999E-2</v>
      </c>
      <c r="NS463">
        <v>21.589860000000002</v>
      </c>
      <c r="NT463">
        <v>9.606054E-2</v>
      </c>
      <c r="NU463">
        <v>312.92959999999999</v>
      </c>
      <c r="NV463" s="1">
        <v>8.316569E-2</v>
      </c>
      <c r="NW463">
        <v>20.9377</v>
      </c>
      <c r="NX463" s="1">
        <v>9.1563919999999993E-2</v>
      </c>
      <c r="NY463">
        <v>301.16199999999998</v>
      </c>
      <c r="NZ463" s="1">
        <v>8.2121830000000007E-2</v>
      </c>
      <c r="OA463">
        <v>20.458159999999999</v>
      </c>
      <c r="OB463" s="1">
        <v>8.7337849999999995E-2</v>
      </c>
      <c r="OC463">
        <v>290.67140000000001</v>
      </c>
      <c r="OD463" s="1">
        <v>8.1200610000000006E-2</v>
      </c>
      <c r="OE463">
        <v>20.99192</v>
      </c>
      <c r="OF463" s="1">
        <v>8.3701230000000001E-2</v>
      </c>
      <c r="OG463">
        <v>281.48570000000001</v>
      </c>
      <c r="OH463" s="1">
        <v>8.0462519999999996E-2</v>
      </c>
      <c r="OI463">
        <v>22.068899999999999</v>
      </c>
      <c r="OJ463" s="1">
        <v>8.0565970000000001E-2</v>
      </c>
      <c r="OK463">
        <v>273.16180000000003</v>
      </c>
    </row>
    <row r="464" spans="1:401" x14ac:dyDescent="0.35">
      <c r="A464">
        <v>473</v>
      </c>
      <c r="B464" t="s">
        <v>4</v>
      </c>
      <c r="C464" t="s">
        <v>364</v>
      </c>
      <c r="D464" t="s">
        <v>471</v>
      </c>
      <c r="E464">
        <v>863.59590000000003</v>
      </c>
      <c r="F464">
        <v>0.13707179999999999</v>
      </c>
      <c r="G464">
        <v>18.911239999999999</v>
      </c>
      <c r="H464">
        <v>0</v>
      </c>
      <c r="I464">
        <v>0</v>
      </c>
      <c r="J464">
        <v>0.13601550000000001</v>
      </c>
      <c r="K464">
        <v>19.23021</v>
      </c>
      <c r="L464">
        <v>0</v>
      </c>
      <c r="M464">
        <v>0</v>
      </c>
      <c r="N464">
        <v>0.1347873</v>
      </c>
      <c r="O464">
        <v>19.916260000000001</v>
      </c>
      <c r="P464">
        <v>0</v>
      </c>
      <c r="Q464">
        <v>0</v>
      </c>
      <c r="R464">
        <v>0.13349849999999999</v>
      </c>
      <c r="S464">
        <v>20.779820000000001</v>
      </c>
      <c r="T464">
        <v>0</v>
      </c>
      <c r="U464">
        <v>0</v>
      </c>
      <c r="V464">
        <v>0.13230739999999999</v>
      </c>
      <c r="W464">
        <v>21.65851</v>
      </c>
      <c r="X464">
        <v>0</v>
      </c>
      <c r="Y464">
        <v>0</v>
      </c>
      <c r="Z464">
        <v>0.13124540000000001</v>
      </c>
      <c r="AA464">
        <v>22.097819999999999</v>
      </c>
      <c r="AB464">
        <v>0</v>
      </c>
      <c r="AC464">
        <v>0</v>
      </c>
      <c r="AD464">
        <v>0.1302305</v>
      </c>
      <c r="AE464">
        <v>21.829460000000001</v>
      </c>
      <c r="AF464">
        <v>0</v>
      </c>
      <c r="AG464">
        <v>0</v>
      </c>
      <c r="AH464">
        <v>0.12920290000000001</v>
      </c>
      <c r="AI464">
        <v>21.206379999999999</v>
      </c>
      <c r="AJ464">
        <v>0</v>
      </c>
      <c r="AK464">
        <v>0</v>
      </c>
      <c r="AL464">
        <v>0.1283087</v>
      </c>
      <c r="AM464">
        <v>20.486899999999999</v>
      </c>
      <c r="AN464">
        <v>0</v>
      </c>
      <c r="AO464">
        <v>0</v>
      </c>
      <c r="AP464">
        <v>0.12744040000000001</v>
      </c>
      <c r="AQ464">
        <v>20.50958</v>
      </c>
      <c r="AR464">
        <v>0</v>
      </c>
      <c r="AS464">
        <v>0</v>
      </c>
      <c r="AT464">
        <v>0.1265047</v>
      </c>
      <c r="AU464">
        <v>21.17276</v>
      </c>
      <c r="AV464">
        <v>0</v>
      </c>
      <c r="AW464">
        <v>0</v>
      </c>
      <c r="AX464">
        <v>0.1255378</v>
      </c>
      <c r="AY464">
        <v>22.11253</v>
      </c>
      <c r="AZ464">
        <v>0</v>
      </c>
      <c r="BA464">
        <v>0</v>
      </c>
      <c r="BB464">
        <v>0.1246213</v>
      </c>
      <c r="BC464">
        <v>23.107250000000001</v>
      </c>
      <c r="BD464">
        <v>0</v>
      </c>
      <c r="BE464">
        <v>0</v>
      </c>
      <c r="BF464">
        <v>0.12378119999999999</v>
      </c>
      <c r="BG464">
        <v>23.523430000000001</v>
      </c>
      <c r="BH464">
        <v>0</v>
      </c>
      <c r="BI464">
        <v>0</v>
      </c>
      <c r="BJ464" s="1">
        <v>0.1229493</v>
      </c>
      <c r="BK464">
        <v>23.27946</v>
      </c>
      <c r="BL464">
        <v>0</v>
      </c>
      <c r="BM464">
        <v>0</v>
      </c>
      <c r="BN464" s="1">
        <v>0.1221086</v>
      </c>
      <c r="BO464">
        <v>22.736160000000002</v>
      </c>
      <c r="BP464">
        <v>0</v>
      </c>
      <c r="BQ464">
        <v>0</v>
      </c>
      <c r="BR464" s="1">
        <v>0.121407</v>
      </c>
      <c r="BS464">
        <v>22.11711</v>
      </c>
      <c r="BT464">
        <v>0</v>
      </c>
      <c r="BU464">
        <v>0</v>
      </c>
      <c r="BV464" s="1">
        <v>0.1206831</v>
      </c>
      <c r="BW464">
        <v>21.950230000000001</v>
      </c>
      <c r="BX464">
        <v>0</v>
      </c>
      <c r="BY464">
        <v>0</v>
      </c>
      <c r="BZ464" s="1">
        <v>0.1198626</v>
      </c>
      <c r="CA464">
        <v>21.931290000000001</v>
      </c>
      <c r="CB464">
        <v>0</v>
      </c>
      <c r="CC464">
        <v>0</v>
      </c>
      <c r="CD464" s="1">
        <v>0.119009</v>
      </c>
      <c r="CE464">
        <v>22.172049999999999</v>
      </c>
      <c r="CF464">
        <v>0</v>
      </c>
      <c r="CG464">
        <v>0</v>
      </c>
      <c r="CH464" s="1">
        <v>0.1181912</v>
      </c>
      <c r="CI464">
        <v>22.210740000000001</v>
      </c>
      <c r="CJ464">
        <v>0</v>
      </c>
      <c r="CK464">
        <v>0</v>
      </c>
      <c r="CL464" s="1">
        <v>0.1174625</v>
      </c>
      <c r="CM464">
        <v>21.982430000000001</v>
      </c>
      <c r="CN464">
        <v>0</v>
      </c>
      <c r="CO464">
        <v>0</v>
      </c>
      <c r="CP464">
        <v>0.11674859999999999</v>
      </c>
      <c r="CQ464">
        <v>21.58832</v>
      </c>
      <c r="CR464">
        <v>0</v>
      </c>
      <c r="CS464">
        <v>0</v>
      </c>
      <c r="CT464" s="1">
        <v>0.1159927</v>
      </c>
      <c r="CU464">
        <v>21.089780000000001</v>
      </c>
      <c r="CV464">
        <v>0</v>
      </c>
      <c r="CW464">
        <v>2.2134780000000002E-37</v>
      </c>
      <c r="CX464" s="1">
        <v>0.11528430000000001</v>
      </c>
      <c r="CY464">
        <v>20.581969999999998</v>
      </c>
      <c r="CZ464">
        <v>1.337865E-34</v>
      </c>
      <c r="DA464">
        <v>3.189371E-31</v>
      </c>
      <c r="DB464" s="1">
        <v>0.11459759999999999</v>
      </c>
      <c r="DC464">
        <v>20.623159999999999</v>
      </c>
      <c r="DD464">
        <v>2.4708889999999999E-28</v>
      </c>
      <c r="DE464" s="1">
        <v>5.9136319999999999E-25</v>
      </c>
      <c r="DF464" s="1">
        <v>0.1139117</v>
      </c>
      <c r="DG464">
        <v>20.673660000000002</v>
      </c>
      <c r="DH464" s="1">
        <v>1.7432139999999999E-23</v>
      </c>
      <c r="DI464" s="1">
        <v>4.2006999999999999E-20</v>
      </c>
      <c r="DJ464" s="1">
        <v>0.1131977</v>
      </c>
      <c r="DK464">
        <v>20.909490000000002</v>
      </c>
      <c r="DL464" s="1">
        <v>1.2418080000000001E-19</v>
      </c>
      <c r="DM464" s="1">
        <v>3.0052650000000001E-16</v>
      </c>
      <c r="DN464" s="1">
        <v>0.11252470000000001</v>
      </c>
      <c r="DO464">
        <v>21.228169999999999</v>
      </c>
      <c r="DP464" s="1">
        <v>1.9869799999999999E-16</v>
      </c>
      <c r="DQ464" s="1">
        <v>4.829287E-13</v>
      </c>
      <c r="DR464" s="1">
        <v>0.11188819999999999</v>
      </c>
      <c r="DS464">
        <v>21.30593</v>
      </c>
      <c r="DT464" s="1">
        <v>1.1410830000000001E-13</v>
      </c>
      <c r="DU464" s="1">
        <v>2.5193350000000001E-10</v>
      </c>
      <c r="DV464">
        <v>0.1112648</v>
      </c>
      <c r="DW464">
        <v>21.002210000000002</v>
      </c>
      <c r="DX464" s="1">
        <v>2.574511E-11</v>
      </c>
      <c r="DY464" s="1">
        <v>5.3576299999999999E-8</v>
      </c>
      <c r="DZ464" s="1">
        <v>0.11066620000000001</v>
      </c>
      <c r="EA464">
        <v>20.495380000000001</v>
      </c>
      <c r="EB464" s="1">
        <v>2.6681810000000001E-9</v>
      </c>
      <c r="EC464" s="1">
        <v>5.3812820000000004E-6</v>
      </c>
      <c r="ED464">
        <v>0.11024399999999999</v>
      </c>
      <c r="EE464">
        <v>20.091760000000001</v>
      </c>
      <c r="EF464" s="1">
        <v>1.4458550000000001E-7</v>
      </c>
      <c r="EG464" s="1">
        <v>2.8669500000000001E-4</v>
      </c>
      <c r="EH464" s="1">
        <v>0.1098152</v>
      </c>
      <c r="EI464">
        <v>20.526230000000002</v>
      </c>
      <c r="EJ464" s="1">
        <v>4.4880979999999998E-6</v>
      </c>
      <c r="EK464" s="1">
        <v>8.8449089999999998E-3</v>
      </c>
      <c r="EL464" s="1">
        <v>0.10927539999999999</v>
      </c>
      <c r="EM464">
        <v>21.2119</v>
      </c>
      <c r="EN464" s="1">
        <v>8.5630210000000006E-5</v>
      </c>
      <c r="EO464" s="1">
        <v>0.1690951</v>
      </c>
      <c r="EP464" s="1">
        <v>0.1087075</v>
      </c>
      <c r="EQ464">
        <v>22.047889999999999</v>
      </c>
      <c r="ER464" s="1">
        <v>1.0665150000000001E-3</v>
      </c>
      <c r="ES464" s="1">
        <v>2.1203319999999999</v>
      </c>
      <c r="ET464" s="1">
        <v>0.1081819</v>
      </c>
      <c r="EU464">
        <v>22.995429999999999</v>
      </c>
      <c r="EV464" s="1">
        <v>9.1092380000000004E-3</v>
      </c>
      <c r="EW464" s="1">
        <v>18.306360000000002</v>
      </c>
      <c r="EX464" s="1">
        <v>0.1077437</v>
      </c>
      <c r="EY464">
        <v>23.407070000000001</v>
      </c>
      <c r="EZ464" s="1">
        <v>5.5773950000000003E-2</v>
      </c>
      <c r="FA464">
        <v>113.49120000000001</v>
      </c>
      <c r="FB464" s="1">
        <v>0.10728119999999999</v>
      </c>
      <c r="FC464">
        <v>23.10793</v>
      </c>
      <c r="FD464" s="1">
        <v>0.25357259999999998</v>
      </c>
      <c r="FE464">
        <v>523.95510000000002</v>
      </c>
      <c r="FF464" s="1">
        <v>0.10678269999999999</v>
      </c>
      <c r="FG464">
        <v>22.59581</v>
      </c>
      <c r="FH464" s="1">
        <v>0.88537999999999994</v>
      </c>
      <c r="FI464">
        <v>1860.568</v>
      </c>
      <c r="FJ464" s="1">
        <v>0.10645540000000001</v>
      </c>
      <c r="FK464">
        <v>22.028169999999999</v>
      </c>
      <c r="FL464" s="1">
        <v>2.44747</v>
      </c>
      <c r="FM464">
        <v>5232.0029999999997</v>
      </c>
      <c r="FN464" s="1">
        <v>0.10606649999999999</v>
      </c>
      <c r="FO464">
        <v>22.223510000000001</v>
      </c>
      <c r="FP464">
        <v>5.492108</v>
      </c>
      <c r="FQ464">
        <v>11962.27</v>
      </c>
      <c r="FR464" s="1">
        <v>0.1055514</v>
      </c>
      <c r="FS464">
        <v>22.845420000000001</v>
      </c>
      <c r="FT464">
        <v>10.233079999999999</v>
      </c>
      <c r="FU464">
        <v>22758.3</v>
      </c>
      <c r="FV464">
        <v>0.1049566</v>
      </c>
      <c r="FW464">
        <v>23.59741</v>
      </c>
      <c r="FX464">
        <v>16.191559999999999</v>
      </c>
      <c r="FY464">
        <v>36824.18</v>
      </c>
      <c r="FZ464" s="1">
        <v>0.10449410000000001</v>
      </c>
      <c r="GA464">
        <v>24.386649999999999</v>
      </c>
      <c r="GB464">
        <v>22.253609999999998</v>
      </c>
      <c r="GC464">
        <v>51717.64</v>
      </c>
      <c r="GD464" s="1">
        <v>0.1040722</v>
      </c>
      <c r="GE464">
        <v>24.594110000000001</v>
      </c>
      <c r="GF464">
        <v>27.048839999999998</v>
      </c>
      <c r="GG464">
        <v>64257.279999999999</v>
      </c>
      <c r="GH464" s="1">
        <v>0.1036465</v>
      </c>
      <c r="GI464">
        <v>24.26305</v>
      </c>
      <c r="GJ464">
        <v>29.60717</v>
      </c>
      <c r="GK464">
        <v>71914.84</v>
      </c>
      <c r="GL464" s="1">
        <v>0.10312060000000001</v>
      </c>
      <c r="GM464">
        <v>23.702559999999998</v>
      </c>
      <c r="GN464">
        <v>29.68572</v>
      </c>
      <c r="GO464">
        <v>73765.17</v>
      </c>
      <c r="GP464" s="1">
        <v>0.1026826</v>
      </c>
      <c r="GQ464">
        <v>23.114889999999999</v>
      </c>
      <c r="GR464">
        <v>27.606549999999999</v>
      </c>
      <c r="GS464">
        <v>70488.95</v>
      </c>
      <c r="GT464" s="1">
        <v>0.1021541</v>
      </c>
      <c r="GU464">
        <v>22.663599999999999</v>
      </c>
      <c r="GV464">
        <v>24.579550000000001</v>
      </c>
      <c r="GW464">
        <v>63792.93</v>
      </c>
      <c r="GX464" s="1">
        <v>0.10149560000000001</v>
      </c>
      <c r="GY464">
        <v>22.757850000000001</v>
      </c>
      <c r="GZ464">
        <v>20.876840000000001</v>
      </c>
      <c r="HA464">
        <v>55379.8</v>
      </c>
      <c r="HB464">
        <v>0.10079349999999999</v>
      </c>
      <c r="HC464">
        <v>22.901520000000001</v>
      </c>
      <c r="HD464">
        <v>17.268550000000001</v>
      </c>
      <c r="HE464">
        <v>46743.96</v>
      </c>
      <c r="HF464">
        <v>0.1001132</v>
      </c>
      <c r="HG464">
        <v>23.09</v>
      </c>
      <c r="HH464">
        <v>14.07446</v>
      </c>
      <c r="HI464">
        <v>38787.370000000003</v>
      </c>
      <c r="HJ464" s="1">
        <v>9.9450499999999997E-2</v>
      </c>
      <c r="HK464">
        <v>22.93956</v>
      </c>
      <c r="HL464">
        <v>11.405279999999999</v>
      </c>
      <c r="HM464">
        <v>31914.26</v>
      </c>
      <c r="HN464" s="1">
        <v>9.8751950000000005E-2</v>
      </c>
      <c r="HO464">
        <v>22.597650000000002</v>
      </c>
      <c r="HP464">
        <v>9.2427799999999998</v>
      </c>
      <c r="HQ464">
        <v>26206.93</v>
      </c>
      <c r="HR464" s="1">
        <v>9.7998279999999993E-2</v>
      </c>
      <c r="HS464">
        <v>22.023800000000001</v>
      </c>
      <c r="HT464">
        <v>7.5223469999999999</v>
      </c>
      <c r="HU464">
        <v>21578.02</v>
      </c>
      <c r="HV464" s="1">
        <v>9.7219410000000006E-2</v>
      </c>
      <c r="HW464">
        <v>21.28068</v>
      </c>
      <c r="HX464">
        <v>6.1670119999999997</v>
      </c>
      <c r="HY464">
        <v>17865.71</v>
      </c>
      <c r="HZ464" s="1">
        <v>9.6418409999999996E-2</v>
      </c>
      <c r="IA464">
        <v>20.672049999999999</v>
      </c>
      <c r="IB464">
        <v>5.0980319999999999</v>
      </c>
      <c r="IC464">
        <v>14895.86</v>
      </c>
      <c r="ID464">
        <v>9.5553719999999995E-2</v>
      </c>
      <c r="IE464">
        <v>20.53904</v>
      </c>
      <c r="IF464">
        <v>4.2496640000000001</v>
      </c>
      <c r="IG464">
        <v>12515.43</v>
      </c>
      <c r="IH464" s="1">
        <v>9.4652790000000001E-2</v>
      </c>
      <c r="II464">
        <v>20.649730000000002</v>
      </c>
      <c r="IJ464">
        <v>3.571863</v>
      </c>
      <c r="IK464">
        <v>10597.91</v>
      </c>
      <c r="IL464" s="1">
        <v>9.3760590000000005E-2</v>
      </c>
      <c r="IM464">
        <v>21.013860000000001</v>
      </c>
      <c r="IN464">
        <v>3.0258020000000001</v>
      </c>
      <c r="IO464">
        <v>9042.3109999999997</v>
      </c>
      <c r="IP464" s="1">
        <v>9.293883E-2</v>
      </c>
      <c r="IQ464">
        <v>20.976800000000001</v>
      </c>
      <c r="IR464">
        <v>2.5831750000000002</v>
      </c>
      <c r="IS464">
        <v>7769.3220000000001</v>
      </c>
      <c r="IT464" s="1">
        <v>9.2204649999999999E-2</v>
      </c>
      <c r="IU464">
        <v>20.64772</v>
      </c>
      <c r="IV464">
        <v>2.2212480000000001</v>
      </c>
      <c r="IW464">
        <v>6717.5990000000002</v>
      </c>
      <c r="IX464" s="1">
        <v>9.1494839999999994E-2</v>
      </c>
      <c r="IY464">
        <v>20.213329999999999</v>
      </c>
      <c r="IZ464">
        <v>1.9213629999999999</v>
      </c>
      <c r="JA464">
        <v>5841.6729999999998</v>
      </c>
      <c r="JB464" s="1">
        <v>9.0782280000000007E-2</v>
      </c>
      <c r="JC464">
        <v>19.705960000000001</v>
      </c>
      <c r="JD464">
        <v>1.6704779999999999</v>
      </c>
      <c r="JE464">
        <v>5107.4070000000002</v>
      </c>
      <c r="JF464" s="1">
        <v>9.0152880000000005E-2</v>
      </c>
      <c r="JG464">
        <v>19.709859999999999</v>
      </c>
      <c r="JH464">
        <v>1.4607559999999999</v>
      </c>
      <c r="JI464">
        <v>4488.4979999999996</v>
      </c>
      <c r="JJ464" s="1">
        <v>8.9739349999999996E-2</v>
      </c>
      <c r="JK464">
        <v>19.945830000000001</v>
      </c>
      <c r="JL464">
        <v>1.28548</v>
      </c>
      <c r="JM464">
        <v>3961.1669999999999</v>
      </c>
      <c r="JN464">
        <v>8.9295890000000003E-2</v>
      </c>
      <c r="JO464">
        <v>20.212710000000001</v>
      </c>
      <c r="JP464">
        <v>1.134412</v>
      </c>
      <c r="JQ464">
        <v>3508.12</v>
      </c>
      <c r="JR464" s="1">
        <v>8.8750490000000001E-2</v>
      </c>
      <c r="JS464">
        <v>20.70234</v>
      </c>
      <c r="JT464">
        <v>1.003439</v>
      </c>
      <c r="JU464">
        <v>3118.0169999999998</v>
      </c>
      <c r="JV464" s="1">
        <v>8.8127140000000007E-2</v>
      </c>
      <c r="JW464">
        <v>20.91254</v>
      </c>
      <c r="JX464">
        <v>0.88999879999999998</v>
      </c>
      <c r="JY464">
        <v>2781.75</v>
      </c>
      <c r="JZ464" s="1">
        <v>8.7426409999999996E-2</v>
      </c>
      <c r="KA464">
        <v>20.52974</v>
      </c>
      <c r="KB464">
        <v>0.79171740000000002</v>
      </c>
      <c r="KC464">
        <v>2491.3960000000002</v>
      </c>
      <c r="KD464" s="1">
        <v>8.6652519999999997E-2</v>
      </c>
      <c r="KE464">
        <v>19.945029999999999</v>
      </c>
      <c r="KF464">
        <v>0.70622130000000005</v>
      </c>
      <c r="KG464">
        <v>2240.17</v>
      </c>
      <c r="KH464">
        <v>8.5883920000000002E-2</v>
      </c>
      <c r="KI464">
        <v>19.352060000000002</v>
      </c>
      <c r="KJ464">
        <v>0.63239420000000002</v>
      </c>
      <c r="KK464">
        <v>2022.2270000000001</v>
      </c>
      <c r="KL464" s="1">
        <v>8.508918E-2</v>
      </c>
      <c r="KM464">
        <v>19.499300000000002</v>
      </c>
      <c r="KN464">
        <v>0.56816719999999998</v>
      </c>
      <c r="KO464">
        <v>1832.318</v>
      </c>
      <c r="KP464" s="1">
        <v>8.4233409999999995E-2</v>
      </c>
      <c r="KQ464">
        <v>20.088039999999999</v>
      </c>
      <c r="KR464">
        <v>0.51186229999999999</v>
      </c>
      <c r="KS464">
        <v>1666.51</v>
      </c>
      <c r="KT464" s="1">
        <v>8.3340310000000001E-2</v>
      </c>
      <c r="KU464">
        <v>20.96369</v>
      </c>
      <c r="KV464">
        <v>0.46270220000000001</v>
      </c>
      <c r="KW464">
        <v>1521.527</v>
      </c>
      <c r="KX464" s="1">
        <v>8.2401940000000007E-2</v>
      </c>
      <c r="KY464">
        <v>21.863959999999999</v>
      </c>
      <c r="KZ464">
        <v>0.41958669999999998</v>
      </c>
      <c r="LA464">
        <v>1394.615</v>
      </c>
      <c r="LB464" s="1">
        <v>8.149729E-2</v>
      </c>
      <c r="LC464">
        <v>22.13081</v>
      </c>
      <c r="LD464">
        <v>0.38203429999999999</v>
      </c>
      <c r="LE464">
        <v>1283.2059999999999</v>
      </c>
      <c r="LF464">
        <v>8.0707619999999994E-2</v>
      </c>
      <c r="LG464">
        <v>21.72411</v>
      </c>
      <c r="LH464">
        <v>0.3495183</v>
      </c>
      <c r="LI464">
        <v>1184.874</v>
      </c>
      <c r="LJ464" s="1">
        <v>8.0001870000000003E-2</v>
      </c>
      <c r="LK464">
        <v>21.094349999999999</v>
      </c>
      <c r="LL464">
        <v>0.32104510000000003</v>
      </c>
      <c r="LM464">
        <v>1097.4960000000001</v>
      </c>
      <c r="LN464" s="1">
        <v>7.9370910000000003E-2</v>
      </c>
      <c r="LO464">
        <v>20.45345</v>
      </c>
      <c r="LP464">
        <v>0.29590650000000002</v>
      </c>
      <c r="LQ464">
        <v>1019.328</v>
      </c>
      <c r="LR464" s="1">
        <v>7.8744430000000004E-2</v>
      </c>
      <c r="LS464">
        <v>20.608160000000002</v>
      </c>
      <c r="LT464">
        <v>0.27341330000000003</v>
      </c>
      <c r="LU464">
        <v>949.0856</v>
      </c>
      <c r="LV464" s="1">
        <v>7.8133430000000004E-2</v>
      </c>
      <c r="LW464">
        <v>21.195150000000002</v>
      </c>
      <c r="LX464">
        <v>0.2532836</v>
      </c>
      <c r="LY464">
        <v>885.92309999999998</v>
      </c>
      <c r="LZ464" s="1">
        <v>7.7507080000000006E-2</v>
      </c>
      <c r="MA464">
        <v>22.068460000000002</v>
      </c>
      <c r="MB464">
        <v>0.23516670000000001</v>
      </c>
      <c r="MC464">
        <v>829.04729999999995</v>
      </c>
      <c r="MD464" s="1">
        <v>7.6893580000000003E-2</v>
      </c>
      <c r="ME464">
        <v>22.844580000000001</v>
      </c>
      <c r="MF464">
        <v>0.21890609999999999</v>
      </c>
      <c r="MG464">
        <v>777.7527</v>
      </c>
      <c r="MH464" s="1">
        <v>7.6319170000000006E-2</v>
      </c>
      <c r="MI464">
        <v>23.007819999999999</v>
      </c>
      <c r="MJ464">
        <v>0.20433809999999999</v>
      </c>
      <c r="MK464">
        <v>731.33579999999995</v>
      </c>
      <c r="ML464" s="1">
        <v>7.5809260000000003E-2</v>
      </c>
      <c r="MM464">
        <v>22.49756</v>
      </c>
      <c r="MN464">
        <v>0.1913108</v>
      </c>
      <c r="MO464">
        <v>689.20830000000001</v>
      </c>
      <c r="MP464" s="1">
        <v>7.5239559999999997E-2</v>
      </c>
      <c r="MQ464">
        <v>21.773219999999998</v>
      </c>
      <c r="MR464">
        <v>0.17933479999999999</v>
      </c>
      <c r="MS464">
        <v>650.86159999999995</v>
      </c>
      <c r="MT464" s="1">
        <v>7.4685749999999995E-2</v>
      </c>
      <c r="MU464">
        <v>21.06061</v>
      </c>
      <c r="MV464">
        <v>0.1685123</v>
      </c>
      <c r="MW464">
        <v>615.96659999999997</v>
      </c>
      <c r="MX464" s="1">
        <v>7.4091249999999997E-2</v>
      </c>
      <c r="MY464">
        <v>21.03755</v>
      </c>
      <c r="MZ464">
        <v>0.15854270000000001</v>
      </c>
      <c r="NA464">
        <v>584.09479999999996</v>
      </c>
      <c r="NB464" s="1">
        <v>7.3427909999999999E-2</v>
      </c>
      <c r="NC464">
        <v>20.889119999999998</v>
      </c>
      <c r="ND464">
        <v>0.14939749999999999</v>
      </c>
      <c r="NE464">
        <v>555.16890000000001</v>
      </c>
      <c r="NF464" s="1">
        <v>7.2719019999999995E-2</v>
      </c>
      <c r="NG464">
        <v>21.355139999999999</v>
      </c>
      <c r="NH464">
        <v>0.1410285</v>
      </c>
      <c r="NI464">
        <v>528.99270000000001</v>
      </c>
      <c r="NJ464">
        <v>7.2026220000000002E-2</v>
      </c>
      <c r="NK464">
        <v>21.876570000000001</v>
      </c>
      <c r="NL464">
        <v>0.13347419999999999</v>
      </c>
      <c r="NM464">
        <v>505.28460000000001</v>
      </c>
      <c r="NN464" s="1">
        <v>7.1324360000000003E-2</v>
      </c>
      <c r="NO464">
        <v>22.024640000000002</v>
      </c>
      <c r="NP464">
        <v>0.1265983</v>
      </c>
      <c r="NQ464">
        <v>483.74689999999998</v>
      </c>
      <c r="NR464" s="1">
        <v>7.0610430000000002E-2</v>
      </c>
      <c r="NS464">
        <v>21.70185</v>
      </c>
      <c r="NT464">
        <v>0.1203285</v>
      </c>
      <c r="NU464">
        <v>464.17500000000001</v>
      </c>
      <c r="NV464">
        <v>6.9878120000000002E-2</v>
      </c>
      <c r="NW464">
        <v>21.14911</v>
      </c>
      <c r="NX464">
        <v>0.1145912</v>
      </c>
      <c r="NY464">
        <v>446.44220000000001</v>
      </c>
      <c r="NZ464" s="1">
        <v>6.8953769999999998E-2</v>
      </c>
      <c r="OA464">
        <v>20.719950000000001</v>
      </c>
      <c r="OB464">
        <v>0.10912479999999999</v>
      </c>
      <c r="OC464">
        <v>430.57470000000001</v>
      </c>
      <c r="OD464" s="1">
        <v>6.8170900000000006E-2</v>
      </c>
      <c r="OE464">
        <v>21.167210000000001</v>
      </c>
      <c r="OF464">
        <v>0.104459</v>
      </c>
      <c r="OG464">
        <v>416.63099999999997</v>
      </c>
      <c r="OH464" s="1">
        <v>6.7557489999999998E-2</v>
      </c>
      <c r="OI464">
        <v>22.090579999999999</v>
      </c>
      <c r="OJ464" s="1">
        <v>0.10045419999999999</v>
      </c>
      <c r="OK464">
        <v>403.97239999999999</v>
      </c>
    </row>
    <row r="465" spans="1:401" x14ac:dyDescent="0.35">
      <c r="A465">
        <v>474</v>
      </c>
      <c r="B465" t="s">
        <v>4</v>
      </c>
      <c r="C465" t="s">
        <v>364</v>
      </c>
      <c r="D465" t="s">
        <v>472</v>
      </c>
      <c r="E465">
        <v>892.99080000000004</v>
      </c>
      <c r="F465">
        <v>0.1284795</v>
      </c>
      <c r="G465">
        <v>19.12819</v>
      </c>
      <c r="H465">
        <v>0</v>
      </c>
      <c r="I465">
        <v>0</v>
      </c>
      <c r="J465">
        <v>0.12749730000000001</v>
      </c>
      <c r="K465">
        <v>19.37875</v>
      </c>
      <c r="L465">
        <v>0</v>
      </c>
      <c r="M465">
        <v>0</v>
      </c>
      <c r="N465">
        <v>0.12632060000000001</v>
      </c>
      <c r="O465">
        <v>19.92924</v>
      </c>
      <c r="P465">
        <v>0</v>
      </c>
      <c r="Q465">
        <v>0</v>
      </c>
      <c r="R465">
        <v>0.12509300000000001</v>
      </c>
      <c r="S465">
        <v>20.679649999999999</v>
      </c>
      <c r="T465">
        <v>0</v>
      </c>
      <c r="U465">
        <v>0</v>
      </c>
      <c r="V465">
        <v>0.1239714</v>
      </c>
      <c r="W465">
        <v>21.502459999999999</v>
      </c>
      <c r="X465">
        <v>0</v>
      </c>
      <c r="Y465">
        <v>0</v>
      </c>
      <c r="Z465">
        <v>0.122984</v>
      </c>
      <c r="AA465">
        <v>21.959040000000002</v>
      </c>
      <c r="AB465">
        <v>0</v>
      </c>
      <c r="AC465">
        <v>0</v>
      </c>
      <c r="AD465">
        <v>0.1220349</v>
      </c>
      <c r="AE465">
        <v>21.802610000000001</v>
      </c>
      <c r="AF465">
        <v>0</v>
      </c>
      <c r="AG465">
        <v>0</v>
      </c>
      <c r="AH465">
        <v>0.1210697</v>
      </c>
      <c r="AI465">
        <v>21.321290000000001</v>
      </c>
      <c r="AJ465">
        <v>0</v>
      </c>
      <c r="AK465">
        <v>0</v>
      </c>
      <c r="AL465" s="1">
        <v>0.1202662</v>
      </c>
      <c r="AM465">
        <v>20.707830000000001</v>
      </c>
      <c r="AN465">
        <v>0</v>
      </c>
      <c r="AO465">
        <v>0</v>
      </c>
      <c r="AP465" s="1">
        <v>0.11945359999999999</v>
      </c>
      <c r="AQ465">
        <v>20.709890000000001</v>
      </c>
      <c r="AR465">
        <v>0</v>
      </c>
      <c r="AS465">
        <v>0</v>
      </c>
      <c r="AT465" s="1">
        <v>0.1185577</v>
      </c>
      <c r="AU465">
        <v>21.242889999999999</v>
      </c>
      <c r="AV465">
        <v>0</v>
      </c>
      <c r="AW465">
        <v>0</v>
      </c>
      <c r="AX465" s="1">
        <v>0.117643</v>
      </c>
      <c r="AY465">
        <v>22.03443</v>
      </c>
      <c r="AZ465">
        <v>0</v>
      </c>
      <c r="BA465">
        <v>0</v>
      </c>
      <c r="BB465" s="1">
        <v>0.1167825</v>
      </c>
      <c r="BC465">
        <v>22.93347</v>
      </c>
      <c r="BD465">
        <v>0</v>
      </c>
      <c r="BE465">
        <v>0</v>
      </c>
      <c r="BF465" s="1">
        <v>0.1160003</v>
      </c>
      <c r="BG465">
        <v>23.35859</v>
      </c>
      <c r="BH465">
        <v>0</v>
      </c>
      <c r="BI465">
        <v>0</v>
      </c>
      <c r="BJ465" s="1">
        <v>0.1152295</v>
      </c>
      <c r="BK465">
        <v>23.23132</v>
      </c>
      <c r="BL465">
        <v>0</v>
      </c>
      <c r="BM465">
        <v>0</v>
      </c>
      <c r="BN465" s="1">
        <v>0.1144348</v>
      </c>
      <c r="BO465">
        <v>22.83117</v>
      </c>
      <c r="BP465">
        <v>0</v>
      </c>
      <c r="BQ465">
        <v>0</v>
      </c>
      <c r="BR465" s="1">
        <v>0.1137968</v>
      </c>
      <c r="BS465">
        <v>22.31982</v>
      </c>
      <c r="BT465">
        <v>0</v>
      </c>
      <c r="BU465">
        <v>0</v>
      </c>
      <c r="BV465" s="1">
        <v>0.113118</v>
      </c>
      <c r="BW465">
        <v>22.16292</v>
      </c>
      <c r="BX465">
        <v>0</v>
      </c>
      <c r="BY465">
        <v>0</v>
      </c>
      <c r="BZ465" s="1">
        <v>0.11233460000000001</v>
      </c>
      <c r="CA465">
        <v>22.085699999999999</v>
      </c>
      <c r="CB465">
        <v>0</v>
      </c>
      <c r="CC465">
        <v>0</v>
      </c>
      <c r="CD465" s="1">
        <v>0.1115244</v>
      </c>
      <c r="CE465">
        <v>22.247509999999998</v>
      </c>
      <c r="CF465">
        <v>0</v>
      </c>
      <c r="CG465">
        <v>0</v>
      </c>
      <c r="CH465">
        <v>0.1107549</v>
      </c>
      <c r="CI465">
        <v>22.245239999999999</v>
      </c>
      <c r="CJ465">
        <v>0</v>
      </c>
      <c r="CK465">
        <v>0</v>
      </c>
      <c r="CL465" s="1">
        <v>0.1100783</v>
      </c>
      <c r="CM465">
        <v>22.035</v>
      </c>
      <c r="CN465">
        <v>0</v>
      </c>
      <c r="CO465">
        <v>0</v>
      </c>
      <c r="CP465" s="1">
        <v>0.1094088</v>
      </c>
      <c r="CQ465">
        <v>21.694839999999999</v>
      </c>
      <c r="CR465">
        <v>0</v>
      </c>
      <c r="CS465">
        <v>0</v>
      </c>
      <c r="CT465" s="1">
        <v>0.10870150000000001</v>
      </c>
      <c r="CU465">
        <v>21.254180000000002</v>
      </c>
      <c r="CV465">
        <v>0</v>
      </c>
      <c r="CW465">
        <v>4.4929489999999999E-38</v>
      </c>
      <c r="CX465" s="1">
        <v>0.10803409999999999</v>
      </c>
      <c r="CY465">
        <v>20.786239999999999</v>
      </c>
      <c r="CZ465">
        <v>2.4630399999999999E-35</v>
      </c>
      <c r="DA465">
        <v>6.4042130000000004E-32</v>
      </c>
      <c r="DB465" s="1">
        <v>0.10739700000000001</v>
      </c>
      <c r="DC465">
        <v>20.802800000000001</v>
      </c>
      <c r="DD465">
        <v>5.13124E-29</v>
      </c>
      <c r="DE465" s="1">
        <v>1.3394059999999999E-25</v>
      </c>
      <c r="DF465">
        <v>0.1067425</v>
      </c>
      <c r="DG465">
        <v>20.791810000000002</v>
      </c>
      <c r="DH465" s="1">
        <v>4.2858590000000003E-24</v>
      </c>
      <c r="DI465" s="1">
        <v>1.126522E-20</v>
      </c>
      <c r="DJ465" s="1">
        <v>0.1060813</v>
      </c>
      <c r="DK465">
        <v>20.964950000000002</v>
      </c>
      <c r="DL465" s="1">
        <v>3.916436E-20</v>
      </c>
      <c r="DM465" s="1">
        <v>9.1680179999999997E-17</v>
      </c>
      <c r="DN465" s="1">
        <v>0.105444</v>
      </c>
      <c r="DO465">
        <v>21.235330000000001</v>
      </c>
      <c r="DP465" s="1">
        <v>7.5515690000000004E-17</v>
      </c>
      <c r="DQ465" s="1">
        <v>1.6429810000000001E-13</v>
      </c>
      <c r="DR465" s="1">
        <v>0.1048444</v>
      </c>
      <c r="DS465">
        <v>21.304269999999999</v>
      </c>
      <c r="DT465" s="1">
        <v>4.518713E-14</v>
      </c>
      <c r="DU465" s="1">
        <v>9.3806000000000002E-11</v>
      </c>
      <c r="DV465" s="1">
        <v>0.1042574</v>
      </c>
      <c r="DW465">
        <v>21.048169999999999</v>
      </c>
      <c r="DX465" s="1">
        <v>1.069551E-11</v>
      </c>
      <c r="DY465" s="1">
        <v>2.165942E-8</v>
      </c>
      <c r="DZ465" s="1">
        <v>0.103703</v>
      </c>
      <c r="EA465">
        <v>20.6204</v>
      </c>
      <c r="EB465" s="1">
        <v>1.167772E-9</v>
      </c>
      <c r="EC465" s="1">
        <v>2.345423E-6</v>
      </c>
      <c r="ED465" s="1">
        <v>0.10332669999999999</v>
      </c>
      <c r="EE465">
        <v>20.275359999999999</v>
      </c>
      <c r="EF465" s="1">
        <v>6.6722449999999998E-8</v>
      </c>
      <c r="EG465" s="1">
        <v>1.3395369999999999E-4</v>
      </c>
      <c r="EH465" s="1">
        <v>0.10292220000000001</v>
      </c>
      <c r="EI465">
        <v>20.66019</v>
      </c>
      <c r="EJ465" s="1">
        <v>2.1831459999999999E-6</v>
      </c>
      <c r="EK465" s="1">
        <v>4.4121109999999998E-3</v>
      </c>
      <c r="EL465" s="1">
        <v>0.1024032</v>
      </c>
      <c r="EM465">
        <v>21.23066</v>
      </c>
      <c r="EN465" s="1">
        <v>4.3878200000000003E-5</v>
      </c>
      <c r="EO465" s="1">
        <v>8.9760850000000003E-2</v>
      </c>
      <c r="EP465" s="1">
        <v>0.1018561</v>
      </c>
      <c r="EQ465">
        <v>21.96294</v>
      </c>
      <c r="ER465" s="1">
        <v>5.752315E-4</v>
      </c>
      <c r="ES465" s="1">
        <v>1.194482</v>
      </c>
      <c r="ET465" s="1">
        <v>0.1013619</v>
      </c>
      <c r="EU465">
        <v>22.842130000000001</v>
      </c>
      <c r="EV465" s="1">
        <v>5.1676530000000004E-3</v>
      </c>
      <c r="EW465" s="1">
        <v>10.91981</v>
      </c>
      <c r="EX465" s="1">
        <v>0.1009587</v>
      </c>
      <c r="EY465">
        <v>23.257459999999998</v>
      </c>
      <c r="EZ465" s="1">
        <v>3.3258540000000003E-2</v>
      </c>
      <c r="FA465">
        <v>71.551720000000003</v>
      </c>
      <c r="FB465" s="1">
        <v>0.1005257</v>
      </c>
      <c r="FC465">
        <v>23.054369999999999</v>
      </c>
      <c r="FD465" s="1">
        <v>0.15881010000000001</v>
      </c>
      <c r="FE465">
        <v>348.57709999999997</v>
      </c>
      <c r="FF465" s="1">
        <v>0.1000545</v>
      </c>
      <c r="FG465">
        <v>22.669979999999999</v>
      </c>
      <c r="FH465" s="1">
        <v>0.58194270000000003</v>
      </c>
      <c r="FI465">
        <v>1304.2929999999999</v>
      </c>
      <c r="FJ465" s="1">
        <v>9.9785760000000001E-2</v>
      </c>
      <c r="FK465">
        <v>22.208580000000001</v>
      </c>
      <c r="FL465" s="1">
        <v>1.6879360000000001</v>
      </c>
      <c r="FM465">
        <v>3860.2510000000002</v>
      </c>
      <c r="FN465" s="1">
        <v>9.9409890000000001E-2</v>
      </c>
      <c r="FO465">
        <v>22.3889</v>
      </c>
      <c r="FP465" s="1">
        <v>3.970723</v>
      </c>
      <c r="FQ465">
        <v>9279.7690000000002</v>
      </c>
      <c r="FR465" s="1">
        <v>9.8920759999999996E-2</v>
      </c>
      <c r="FS465">
        <v>22.910309999999999</v>
      </c>
      <c r="FT465">
        <v>7.7525360000000001</v>
      </c>
      <c r="FU465">
        <v>18545.62</v>
      </c>
      <c r="FV465" s="1">
        <v>9.8348889999999994E-2</v>
      </c>
      <c r="FW465">
        <v>23.548660000000002</v>
      </c>
      <c r="FX465">
        <v>12.84657</v>
      </c>
      <c r="FY465">
        <v>31492.87</v>
      </c>
      <c r="FZ465" s="1">
        <v>9.7903279999999995E-2</v>
      </c>
      <c r="GA465">
        <v>24.26154</v>
      </c>
      <c r="GB465">
        <v>18.484380000000002</v>
      </c>
      <c r="GC465">
        <v>46377.59</v>
      </c>
      <c r="GD465" s="1">
        <v>9.7517740000000006E-2</v>
      </c>
      <c r="GE465">
        <v>24.481310000000001</v>
      </c>
      <c r="GF465">
        <v>23.513960000000001</v>
      </c>
      <c r="GG465">
        <v>60363.23</v>
      </c>
      <c r="GH465" s="1">
        <v>9.7122239999999999E-2</v>
      </c>
      <c r="GI465">
        <v>24.24625</v>
      </c>
      <c r="GJ465">
        <v>26.91451</v>
      </c>
      <c r="GK465">
        <v>70679.61</v>
      </c>
      <c r="GL465" s="1">
        <v>9.6627589999999999E-2</v>
      </c>
      <c r="GM465">
        <v>23.806450000000002</v>
      </c>
      <c r="GN465">
        <v>28.17342</v>
      </c>
      <c r="GO465">
        <v>75725.37</v>
      </c>
      <c r="GP465" s="1">
        <v>9.6229149999999999E-2</v>
      </c>
      <c r="GQ465">
        <v>23.314830000000001</v>
      </c>
      <c r="GR465">
        <v>27.625309999999999</v>
      </c>
      <c r="GS465">
        <v>75424.56</v>
      </c>
      <c r="GT465" s="1">
        <v>9.5732419999999999E-2</v>
      </c>
      <c r="GU465">
        <v>22.901979999999998</v>
      </c>
      <c r="GV465">
        <v>25.30247</v>
      </c>
      <c r="GW465">
        <v>70919.77</v>
      </c>
      <c r="GX465" s="1">
        <v>9.5104949999999994E-2</v>
      </c>
      <c r="GY465">
        <v>22.95195</v>
      </c>
      <c r="GZ465">
        <v>22.282209999999999</v>
      </c>
      <c r="HA465">
        <v>63770.84</v>
      </c>
      <c r="HB465" s="1">
        <v>9.4436099999999995E-2</v>
      </c>
      <c r="HC465">
        <v>23.025269999999999</v>
      </c>
      <c r="HD465">
        <v>19.030470000000001</v>
      </c>
      <c r="HE465">
        <v>55523.95</v>
      </c>
      <c r="HF465" s="1">
        <v>9.3798049999999994E-2</v>
      </c>
      <c r="HG465">
        <v>23.149170000000002</v>
      </c>
      <c r="HH465">
        <v>15.94647</v>
      </c>
      <c r="HI465">
        <v>47320.54</v>
      </c>
      <c r="HJ465" s="1">
        <v>9.3172829999999998E-2</v>
      </c>
      <c r="HK465">
        <v>22.997509999999998</v>
      </c>
      <c r="HL465">
        <v>13.223100000000001</v>
      </c>
      <c r="HM465">
        <v>39808.019999999997</v>
      </c>
      <c r="HN465" s="1">
        <v>9.2522850000000004E-2</v>
      </c>
      <c r="HO465">
        <v>22.700279999999999</v>
      </c>
      <c r="HP465">
        <v>10.914870000000001</v>
      </c>
      <c r="HQ465">
        <v>33275.199999999997</v>
      </c>
      <c r="HR465" s="1">
        <v>9.1806869999999999E-2</v>
      </c>
      <c r="HS465">
        <v>22.198250000000002</v>
      </c>
      <c r="HT465">
        <v>9.0081860000000002</v>
      </c>
      <c r="HU465">
        <v>27778.13</v>
      </c>
      <c r="HV465" s="1">
        <v>9.1074130000000003E-2</v>
      </c>
      <c r="HW465">
        <v>21.526319999999998</v>
      </c>
      <c r="HX465">
        <v>7.4620949999999997</v>
      </c>
      <c r="HY465">
        <v>23238.91</v>
      </c>
      <c r="HZ465" s="1">
        <v>9.0321830000000006E-2</v>
      </c>
      <c r="IA465">
        <v>20.958290000000002</v>
      </c>
      <c r="IB465">
        <v>6.2143829999999998</v>
      </c>
      <c r="IC465">
        <v>19523.38</v>
      </c>
      <c r="ID465" s="1">
        <v>8.9508909999999997E-2</v>
      </c>
      <c r="IE465">
        <v>20.798780000000001</v>
      </c>
      <c r="IF465">
        <v>5.206575</v>
      </c>
      <c r="IG465">
        <v>16492.919999999998</v>
      </c>
      <c r="IH465">
        <v>8.8658760000000003E-2</v>
      </c>
      <c r="II465">
        <v>20.836559999999999</v>
      </c>
      <c r="IJ465">
        <v>4.390606</v>
      </c>
      <c r="IK465">
        <v>14018.41</v>
      </c>
      <c r="IL465" s="1">
        <v>8.7815439999999995E-2</v>
      </c>
      <c r="IM465">
        <v>21.10905</v>
      </c>
      <c r="IN465">
        <v>3.7268720000000002</v>
      </c>
      <c r="IO465">
        <v>11991.34</v>
      </c>
      <c r="IP465" s="1">
        <v>8.7041770000000004E-2</v>
      </c>
      <c r="IQ465">
        <v>21.038270000000001</v>
      </c>
      <c r="IR465">
        <v>3.1854480000000001</v>
      </c>
      <c r="IS465">
        <v>10320.719999999999</v>
      </c>
      <c r="IT465" s="1">
        <v>8.634501E-2</v>
      </c>
      <c r="IU465">
        <v>20.741869999999999</v>
      </c>
      <c r="IV465">
        <v>2.7407840000000001</v>
      </c>
      <c r="IW465">
        <v>8933.7219999999998</v>
      </c>
      <c r="IX465" s="1">
        <v>8.5677059999999999E-2</v>
      </c>
      <c r="IY465">
        <v>20.37125</v>
      </c>
      <c r="IZ465">
        <v>2.3712819999999999</v>
      </c>
      <c r="JA465">
        <v>7774.5249999999996</v>
      </c>
      <c r="JB465" s="1">
        <v>8.4997600000000006E-2</v>
      </c>
      <c r="JC465">
        <v>19.92595</v>
      </c>
      <c r="JD465">
        <v>2.0615030000000001</v>
      </c>
      <c r="JE465">
        <v>6800.4880000000003</v>
      </c>
      <c r="JF465" s="1">
        <v>8.4397769999999997E-2</v>
      </c>
      <c r="JG465">
        <v>19.929320000000001</v>
      </c>
      <c r="JH465">
        <v>1.802076</v>
      </c>
      <c r="JI465">
        <v>5977.7030000000004</v>
      </c>
      <c r="JJ465" s="1">
        <v>8.4009860000000006E-2</v>
      </c>
      <c r="JK465">
        <v>20.11347</v>
      </c>
      <c r="JL465">
        <v>1.5855429999999999</v>
      </c>
      <c r="JM465">
        <v>5276.3130000000001</v>
      </c>
      <c r="JN465" s="1">
        <v>8.3606410000000006E-2</v>
      </c>
      <c r="JO465">
        <v>20.319690000000001</v>
      </c>
      <c r="JP465">
        <v>1.399133</v>
      </c>
      <c r="JQ465">
        <v>4673.4639999999999</v>
      </c>
      <c r="JR465" s="1">
        <v>8.3092780000000005E-2</v>
      </c>
      <c r="JS465">
        <v>20.749600000000001</v>
      </c>
      <c r="JT465">
        <v>1.2372369999999999</v>
      </c>
      <c r="JU465">
        <v>4154.0219999999999</v>
      </c>
      <c r="JV465">
        <v>8.2501409999999997E-2</v>
      </c>
      <c r="JW465">
        <v>20.940359999999998</v>
      </c>
      <c r="JX465">
        <v>1.096876</v>
      </c>
      <c r="JY465">
        <v>3705.8249999999998</v>
      </c>
      <c r="JZ465" s="1">
        <v>8.1845070000000006E-2</v>
      </c>
      <c r="KA465">
        <v>20.61178</v>
      </c>
      <c r="KB465">
        <v>0.97526069999999998</v>
      </c>
      <c r="KC465">
        <v>3318.4940000000001</v>
      </c>
      <c r="KD465" s="1">
        <v>8.111902E-2</v>
      </c>
      <c r="KE465">
        <v>20.116</v>
      </c>
      <c r="KF465">
        <v>0.8694231</v>
      </c>
      <c r="KG465">
        <v>2983.127</v>
      </c>
      <c r="KH465" s="1">
        <v>8.0389329999999995E-2</v>
      </c>
      <c r="KI465">
        <v>19.605370000000001</v>
      </c>
      <c r="KJ465">
        <v>0.77795150000000002</v>
      </c>
      <c r="KK465">
        <v>2691.9369999999999</v>
      </c>
      <c r="KL465">
        <v>7.9647480000000007E-2</v>
      </c>
      <c r="KM465">
        <v>19.742889999999999</v>
      </c>
      <c r="KN465">
        <v>0.69846620000000004</v>
      </c>
      <c r="KO465">
        <v>2438.2060000000001</v>
      </c>
      <c r="KP465" s="1">
        <v>7.8849799999999998E-2</v>
      </c>
      <c r="KQ465">
        <v>20.242760000000001</v>
      </c>
      <c r="KR465">
        <v>0.62881149999999997</v>
      </c>
      <c r="KS465">
        <v>2216.596</v>
      </c>
      <c r="KT465">
        <v>7.8002039999999995E-2</v>
      </c>
      <c r="KU465">
        <v>20.99569</v>
      </c>
      <c r="KV465">
        <v>0.56787100000000001</v>
      </c>
      <c r="KW465">
        <v>2022.7249999999999</v>
      </c>
      <c r="KX465" s="1">
        <v>7.7122479999999993E-2</v>
      </c>
      <c r="KY465">
        <v>21.801369999999999</v>
      </c>
      <c r="KZ465">
        <v>0.51451270000000005</v>
      </c>
      <c r="LA465">
        <v>1852.9639999999999</v>
      </c>
      <c r="LB465" s="1">
        <v>7.6274099999999997E-2</v>
      </c>
      <c r="LC465">
        <v>22.06223</v>
      </c>
      <c r="LD465">
        <v>0.46801530000000002</v>
      </c>
      <c r="LE465">
        <v>1703.848</v>
      </c>
      <c r="LF465" s="1">
        <v>7.5520359999999995E-2</v>
      </c>
      <c r="LG465">
        <v>21.749459999999999</v>
      </c>
      <c r="LH465">
        <v>0.42774220000000002</v>
      </c>
      <c r="LI465">
        <v>1572.3409999999999</v>
      </c>
      <c r="LJ465" s="1">
        <v>7.4854980000000002E-2</v>
      </c>
      <c r="LK465">
        <v>21.247029999999999</v>
      </c>
      <c r="LL465">
        <v>0.39255679999999998</v>
      </c>
      <c r="LM465">
        <v>1455.5820000000001</v>
      </c>
      <c r="LN465" s="1">
        <v>7.426402E-2</v>
      </c>
      <c r="LO465">
        <v>20.712019999999999</v>
      </c>
      <c r="LP465">
        <v>0.36157479999999997</v>
      </c>
      <c r="LQ465">
        <v>1351.3</v>
      </c>
      <c r="LR465" s="1">
        <v>7.3682750000000005E-2</v>
      </c>
      <c r="LS465">
        <v>20.860330000000001</v>
      </c>
      <c r="LT465">
        <v>0.33390229999999999</v>
      </c>
      <c r="LU465">
        <v>1257.652</v>
      </c>
      <c r="LV465">
        <v>7.3099020000000001E-2</v>
      </c>
      <c r="LW465">
        <v>21.35857</v>
      </c>
      <c r="LX465">
        <v>0.30910979999999999</v>
      </c>
      <c r="LY465">
        <v>1173.5419999999999</v>
      </c>
      <c r="LZ465" s="1">
        <v>7.2507050000000003E-2</v>
      </c>
      <c r="MA465">
        <v>22.110250000000001</v>
      </c>
      <c r="MB465">
        <v>0.28681210000000001</v>
      </c>
      <c r="MC465">
        <v>1097.8019999999999</v>
      </c>
      <c r="MD465" s="1">
        <v>7.1921940000000004E-2</v>
      </c>
      <c r="ME465">
        <v>22.805240000000001</v>
      </c>
      <c r="MF465">
        <v>0.26681759999999999</v>
      </c>
      <c r="MG465">
        <v>1029.537</v>
      </c>
      <c r="MH465" s="1">
        <v>7.1390469999999998E-2</v>
      </c>
      <c r="MI465">
        <v>22.97767</v>
      </c>
      <c r="MJ465">
        <v>0.24895320000000001</v>
      </c>
      <c r="MK465">
        <v>967.80380000000002</v>
      </c>
      <c r="ML465" s="1">
        <v>7.091045E-2</v>
      </c>
      <c r="MM465">
        <v>22.571169999999999</v>
      </c>
      <c r="MN465">
        <v>0.23298199999999999</v>
      </c>
      <c r="MO465">
        <v>911.8193</v>
      </c>
      <c r="MP465">
        <v>7.0376279999999999E-2</v>
      </c>
      <c r="MQ465">
        <v>21.97373</v>
      </c>
      <c r="MR465">
        <v>0.21830240000000001</v>
      </c>
      <c r="MS465">
        <v>860.85860000000002</v>
      </c>
      <c r="MT465" s="1">
        <v>6.9864339999999997E-2</v>
      </c>
      <c r="MU465">
        <v>21.357099999999999</v>
      </c>
      <c r="MV465">
        <v>0.20504990000000001</v>
      </c>
      <c r="MW465">
        <v>814.45730000000003</v>
      </c>
      <c r="MX465" s="1">
        <v>6.9308330000000001E-2</v>
      </c>
      <c r="MY465">
        <v>21.323789999999999</v>
      </c>
      <c r="MZ465">
        <v>0.1928387</v>
      </c>
      <c r="NA465">
        <v>772.10469999999998</v>
      </c>
      <c r="NB465" s="1">
        <v>6.868001E-2</v>
      </c>
      <c r="NC465">
        <v>21.13147</v>
      </c>
      <c r="ND465">
        <v>0.1816178</v>
      </c>
      <c r="NE465">
        <v>733.66210000000001</v>
      </c>
      <c r="NF465" s="1">
        <v>6.8012589999999998E-2</v>
      </c>
      <c r="NG465">
        <v>21.508400000000002</v>
      </c>
      <c r="NH465">
        <v>0.1713517</v>
      </c>
      <c r="NI465">
        <v>698.85530000000006</v>
      </c>
      <c r="NJ465" s="1">
        <v>6.7353670000000004E-2</v>
      </c>
      <c r="NK465">
        <v>21.946459999999998</v>
      </c>
      <c r="NL465">
        <v>0.1620704</v>
      </c>
      <c r="NM465">
        <v>667.31060000000002</v>
      </c>
      <c r="NN465" s="1">
        <v>6.6702369999999997E-2</v>
      </c>
      <c r="NO465">
        <v>22.066230000000001</v>
      </c>
      <c r="NP465">
        <v>0.15365419999999999</v>
      </c>
      <c r="NQ465">
        <v>638.63840000000005</v>
      </c>
      <c r="NR465" s="1">
        <v>6.6038840000000001E-2</v>
      </c>
      <c r="NS465">
        <v>21.790209999999998</v>
      </c>
      <c r="NT465">
        <v>0.14596970000000001</v>
      </c>
      <c r="NU465">
        <v>612.55510000000004</v>
      </c>
      <c r="NV465" s="1">
        <v>6.5344280000000005E-2</v>
      </c>
      <c r="NW465">
        <v>21.318290000000001</v>
      </c>
      <c r="NX465">
        <v>0.13891719999999999</v>
      </c>
      <c r="NY465">
        <v>588.91880000000003</v>
      </c>
      <c r="NZ465" s="1">
        <v>6.444482E-2</v>
      </c>
      <c r="OA465">
        <v>20.947410000000001</v>
      </c>
      <c r="OB465">
        <v>0.13213549999999999</v>
      </c>
      <c r="OC465">
        <v>567.72829999999999</v>
      </c>
      <c r="OD465" s="1">
        <v>6.3699710000000007E-2</v>
      </c>
      <c r="OE465">
        <v>21.349530000000001</v>
      </c>
      <c r="OF465">
        <v>0.1263734</v>
      </c>
      <c r="OG465">
        <v>549.04880000000003</v>
      </c>
      <c r="OH465" s="1">
        <v>6.3137579999999999E-2</v>
      </c>
      <c r="OI465">
        <v>22.156009999999998</v>
      </c>
      <c r="OJ465">
        <v>0.1214578</v>
      </c>
      <c r="OK465">
        <v>532.06100000000004</v>
      </c>
    </row>
    <row r="466" spans="1:401" x14ac:dyDescent="0.35">
      <c r="A466">
        <v>475</v>
      </c>
      <c r="B466" t="s">
        <v>4</v>
      </c>
      <c r="C466" t="s">
        <v>364</v>
      </c>
      <c r="D466" t="s">
        <v>473</v>
      </c>
      <c r="E466">
        <v>872.45339999999999</v>
      </c>
      <c r="F466">
        <v>0.1231766</v>
      </c>
      <c r="G466">
        <v>19.31363</v>
      </c>
      <c r="H466">
        <v>0</v>
      </c>
      <c r="I466">
        <v>0</v>
      </c>
      <c r="J466">
        <v>0.1222448</v>
      </c>
      <c r="K466">
        <v>19.532969999999999</v>
      </c>
      <c r="L466">
        <v>0</v>
      </c>
      <c r="M466">
        <v>0</v>
      </c>
      <c r="N466">
        <v>0.1210942</v>
      </c>
      <c r="O466">
        <v>19.978280000000002</v>
      </c>
      <c r="P466">
        <v>0</v>
      </c>
      <c r="Q466">
        <v>0</v>
      </c>
      <c r="R466">
        <v>0.1198945</v>
      </c>
      <c r="S466">
        <v>20.62088</v>
      </c>
      <c r="T466">
        <v>0</v>
      </c>
      <c r="U466">
        <v>0</v>
      </c>
      <c r="V466" s="1">
        <v>0.11881559999999999</v>
      </c>
      <c r="W466">
        <v>21.375579999999999</v>
      </c>
      <c r="X466">
        <v>0</v>
      </c>
      <c r="Y466">
        <v>0</v>
      </c>
      <c r="Z466" s="1">
        <v>0.1178826</v>
      </c>
      <c r="AA466">
        <v>21.825939999999999</v>
      </c>
      <c r="AB466">
        <v>0</v>
      </c>
      <c r="AC466">
        <v>0</v>
      </c>
      <c r="AD466" s="1">
        <v>0.11697780000000001</v>
      </c>
      <c r="AE466">
        <v>21.74306</v>
      </c>
      <c r="AF466">
        <v>0</v>
      </c>
      <c r="AG466">
        <v>0</v>
      </c>
      <c r="AH466" s="1">
        <v>0.11605310000000001</v>
      </c>
      <c r="AI466">
        <v>21.38165</v>
      </c>
      <c r="AJ466">
        <v>0</v>
      </c>
      <c r="AK466">
        <v>0</v>
      </c>
      <c r="AL466" s="1">
        <v>0.1152937</v>
      </c>
      <c r="AM466">
        <v>20.874790000000001</v>
      </c>
      <c r="AN466">
        <v>0</v>
      </c>
      <c r="AO466">
        <v>0</v>
      </c>
      <c r="AP466" s="1">
        <v>0.114525</v>
      </c>
      <c r="AQ466">
        <v>20.892530000000001</v>
      </c>
      <c r="AR466">
        <v>0</v>
      </c>
      <c r="AS466">
        <v>0</v>
      </c>
      <c r="AT466" s="1">
        <v>0.11364730000000001</v>
      </c>
      <c r="AU466">
        <v>21.339310000000001</v>
      </c>
      <c r="AV466">
        <v>0</v>
      </c>
      <c r="AW466">
        <v>0</v>
      </c>
      <c r="AX466" s="1">
        <v>0.1127576</v>
      </c>
      <c r="AY466">
        <v>22.003789999999999</v>
      </c>
      <c r="AZ466">
        <v>0</v>
      </c>
      <c r="BA466">
        <v>0</v>
      </c>
      <c r="BB466" s="1">
        <v>0.11193160000000001</v>
      </c>
      <c r="BC466">
        <v>22.80226</v>
      </c>
      <c r="BD466">
        <v>0</v>
      </c>
      <c r="BE466">
        <v>0</v>
      </c>
      <c r="BF466" s="1">
        <v>0.1111838</v>
      </c>
      <c r="BG466">
        <v>23.2058</v>
      </c>
      <c r="BH466">
        <v>0</v>
      </c>
      <c r="BI466">
        <v>0</v>
      </c>
      <c r="BJ466" s="1">
        <v>0.11045149999999999</v>
      </c>
      <c r="BK466">
        <v>23.153079999999999</v>
      </c>
      <c r="BL466">
        <v>0</v>
      </c>
      <c r="BM466">
        <v>0</v>
      </c>
      <c r="BN466" s="1">
        <v>0.1096901</v>
      </c>
      <c r="BO466">
        <v>22.871849999999998</v>
      </c>
      <c r="BP466">
        <v>0</v>
      </c>
      <c r="BQ466">
        <v>0</v>
      </c>
      <c r="BR466" s="1">
        <v>0.1090957</v>
      </c>
      <c r="BS466">
        <v>22.466909999999999</v>
      </c>
      <c r="BT466">
        <v>0</v>
      </c>
      <c r="BU466">
        <v>0</v>
      </c>
      <c r="BV466" s="1">
        <v>0.1084561</v>
      </c>
      <c r="BW466">
        <v>22.346399999999999</v>
      </c>
      <c r="BX466">
        <v>0</v>
      </c>
      <c r="BY466">
        <v>0</v>
      </c>
      <c r="BZ466" s="1">
        <v>0.1076898</v>
      </c>
      <c r="CA466">
        <v>22.2379</v>
      </c>
      <c r="CB466">
        <v>0</v>
      </c>
      <c r="CC466">
        <v>0</v>
      </c>
      <c r="CD466" s="1">
        <v>0.106893</v>
      </c>
      <c r="CE466">
        <v>22.337980000000002</v>
      </c>
      <c r="CF466">
        <v>0</v>
      </c>
      <c r="CG466">
        <v>0</v>
      </c>
      <c r="CH466">
        <v>0.10615140000000001</v>
      </c>
      <c r="CI466">
        <v>22.290669999999999</v>
      </c>
      <c r="CJ466">
        <v>0</v>
      </c>
      <c r="CK466">
        <v>0</v>
      </c>
      <c r="CL466" s="1">
        <v>0.1055169</v>
      </c>
      <c r="CM466">
        <v>22.082180000000001</v>
      </c>
      <c r="CN466">
        <v>0</v>
      </c>
      <c r="CO466">
        <v>0</v>
      </c>
      <c r="CP466" s="1">
        <v>0.1048687</v>
      </c>
      <c r="CQ466">
        <v>21.77936</v>
      </c>
      <c r="CR466">
        <v>0</v>
      </c>
      <c r="CS466">
        <v>0</v>
      </c>
      <c r="CT466" s="1">
        <v>0.1041936</v>
      </c>
      <c r="CU466">
        <v>21.388819999999999</v>
      </c>
      <c r="CV466">
        <v>0</v>
      </c>
      <c r="CW466">
        <v>0</v>
      </c>
      <c r="CX466">
        <v>0.1035659</v>
      </c>
      <c r="CY466">
        <v>20.96171</v>
      </c>
      <c r="CZ466">
        <v>4.3524139999999999E-36</v>
      </c>
      <c r="DA466">
        <v>1.161418E-32</v>
      </c>
      <c r="DB466" s="1">
        <v>0.1029417</v>
      </c>
      <c r="DC466">
        <v>20.973379999999999</v>
      </c>
      <c r="DD466">
        <v>1.015848E-29</v>
      </c>
      <c r="DE466" s="1">
        <v>2.7216529999999998E-26</v>
      </c>
      <c r="DF466" s="1">
        <v>0.1023102</v>
      </c>
      <c r="DG466">
        <v>20.918289999999999</v>
      </c>
      <c r="DH466" s="1">
        <v>1.011467E-24</v>
      </c>
      <c r="DI466" s="1">
        <v>2.7290280000000001E-21</v>
      </c>
      <c r="DJ466" s="1">
        <v>0.1016756</v>
      </c>
      <c r="DK466">
        <v>21.03782</v>
      </c>
      <c r="DL466" s="1">
        <v>1.0327330000000001E-20</v>
      </c>
      <c r="DM466" s="1">
        <v>2.5335900000000001E-17</v>
      </c>
      <c r="DN466" s="1">
        <v>0.10106759999999999</v>
      </c>
      <c r="DO466">
        <v>21.259699999999999</v>
      </c>
      <c r="DP466" s="1">
        <v>2.324373E-17</v>
      </c>
      <c r="DQ466" s="1">
        <v>5.0979290000000002E-14</v>
      </c>
      <c r="DR466" s="1">
        <v>0.10048319999999999</v>
      </c>
      <c r="DS466">
        <v>21.309719999999999</v>
      </c>
      <c r="DT466" s="1">
        <v>1.5293509999999999E-14</v>
      </c>
      <c r="DU466" s="1">
        <v>3.198584E-11</v>
      </c>
      <c r="DV466" s="1">
        <v>9.9925559999999997E-2</v>
      </c>
      <c r="DW466">
        <v>21.080480000000001</v>
      </c>
      <c r="DX466" s="1">
        <v>3.9355440000000003E-12</v>
      </c>
      <c r="DY466" s="1">
        <v>8.0421980000000004E-9</v>
      </c>
      <c r="DZ466" s="1">
        <v>9.939576E-2</v>
      </c>
      <c r="EA466">
        <v>20.713830000000002</v>
      </c>
      <c r="EB466" s="1">
        <v>4.6358370000000001E-10</v>
      </c>
      <c r="EC466" s="1">
        <v>9.4122909999999998E-7</v>
      </c>
      <c r="ED466" s="1">
        <v>9.9059750000000002E-2</v>
      </c>
      <c r="EE466">
        <v>20.425460000000001</v>
      </c>
      <c r="EF466" s="1">
        <v>2.8409639999999999E-8</v>
      </c>
      <c r="EG466" s="1">
        <v>5.7748640000000001E-5</v>
      </c>
      <c r="EH466" s="1">
        <v>9.8673709999999998E-2</v>
      </c>
      <c r="EI466">
        <v>20.792919999999999</v>
      </c>
      <c r="EJ466" s="1">
        <v>9.9252570000000008E-7</v>
      </c>
      <c r="EK466" s="1">
        <v>2.0345250000000001E-3</v>
      </c>
      <c r="EL466" s="1">
        <v>9.8159739999999995E-2</v>
      </c>
      <c r="EM466">
        <v>21.279769999999999</v>
      </c>
      <c r="EN466" s="1">
        <v>2.1224850000000001E-5</v>
      </c>
      <c r="EO466" s="1">
        <v>4.4118770000000002E-2</v>
      </c>
      <c r="EP466" s="1">
        <v>9.7623280000000007E-2</v>
      </c>
      <c r="EQ466">
        <v>21.91714</v>
      </c>
      <c r="ER466" s="1">
        <v>2.9526260000000001E-4</v>
      </c>
      <c r="ES466" s="1">
        <v>0.62402919999999995</v>
      </c>
      <c r="ET466" s="1">
        <v>9.7149349999999995E-2</v>
      </c>
      <c r="EU466">
        <v>22.724319999999999</v>
      </c>
      <c r="EV466" s="1">
        <v>2.8086930000000001E-3</v>
      </c>
      <c r="EW466" s="1">
        <v>6.0491299999999999</v>
      </c>
      <c r="EX466" s="1">
        <v>9.6767249999999999E-2</v>
      </c>
      <c r="EY466">
        <v>23.12265</v>
      </c>
      <c r="EZ466" s="1">
        <v>1.9106729999999999E-2</v>
      </c>
      <c r="FA466" s="1">
        <v>41.945659999999997</v>
      </c>
      <c r="FB466" s="1">
        <v>9.6358460000000007E-2</v>
      </c>
      <c r="FC466">
        <v>22.97841</v>
      </c>
      <c r="FD466" s="1">
        <v>9.6283530000000006E-2</v>
      </c>
      <c r="FE466">
        <v>215.88059999999999</v>
      </c>
      <c r="FF466" s="1">
        <v>9.5907489999999998E-2</v>
      </c>
      <c r="FG466">
        <v>22.695419999999999</v>
      </c>
      <c r="FH466" s="1">
        <v>0.37180269999999999</v>
      </c>
      <c r="FI466">
        <v>852.00369999999998</v>
      </c>
      <c r="FJ466" s="1">
        <v>9.5680950000000001E-2</v>
      </c>
      <c r="FK466">
        <v>22.334620000000001</v>
      </c>
      <c r="FL466" s="1">
        <v>1.1354420000000001</v>
      </c>
      <c r="FM466">
        <v>2656.01</v>
      </c>
      <c r="FN466" s="1">
        <v>9.5324389999999995E-2</v>
      </c>
      <c r="FO466">
        <v>22.53275</v>
      </c>
      <c r="FP466" s="1">
        <v>2.8083130000000001</v>
      </c>
      <c r="FQ466">
        <v>6716.2309999999998</v>
      </c>
      <c r="FR466" s="1">
        <v>9.4838870000000006E-2</v>
      </c>
      <c r="FS466">
        <v>22.99024</v>
      </c>
      <c r="FT466">
        <v>5.7580660000000004</v>
      </c>
      <c r="FU466">
        <v>14101.22</v>
      </c>
      <c r="FV466" s="1">
        <v>9.4270409999999999E-2</v>
      </c>
      <c r="FW466">
        <v>23.53491</v>
      </c>
      <c r="FX466">
        <v>10.00947</v>
      </c>
      <c r="FY466">
        <v>25123.88</v>
      </c>
      <c r="FZ466" s="1">
        <v>9.3848050000000002E-2</v>
      </c>
      <c r="GA466">
        <v>24.170549999999999</v>
      </c>
      <c r="GB466">
        <v>15.096259999999999</v>
      </c>
      <c r="GC466">
        <v>38764.730000000003</v>
      </c>
      <c r="GD466" s="1">
        <v>9.3481869999999995E-2</v>
      </c>
      <c r="GE466">
        <v>24.377680000000002</v>
      </c>
      <c r="GF466">
        <v>20.107279999999999</v>
      </c>
      <c r="GG466">
        <v>52786.02</v>
      </c>
      <c r="GH466" s="1">
        <v>9.3114550000000004E-2</v>
      </c>
      <c r="GI466">
        <v>24.202950000000001</v>
      </c>
      <c r="GJ466">
        <v>24.062999999999999</v>
      </c>
      <c r="GK466">
        <v>64546.61</v>
      </c>
      <c r="GL466" s="1">
        <v>9.2632989999999998E-2</v>
      </c>
      <c r="GM466">
        <v>23.860690000000002</v>
      </c>
      <c r="GN466">
        <v>26.283550000000002</v>
      </c>
      <c r="GO466">
        <v>72066.06</v>
      </c>
      <c r="GP466">
        <v>9.2272380000000001E-2</v>
      </c>
      <c r="GQ466">
        <v>23.460750000000001</v>
      </c>
      <c r="GR466">
        <v>26.689139999999998</v>
      </c>
      <c r="GS466">
        <v>74605.22</v>
      </c>
      <c r="GT466" s="1">
        <v>9.1797370000000003E-2</v>
      </c>
      <c r="GU466">
        <v>23.09825</v>
      </c>
      <c r="GV466">
        <v>25.439170000000001</v>
      </c>
      <c r="GW466">
        <v>72659.23</v>
      </c>
      <c r="GX466" s="1">
        <v>9.118772E-2</v>
      </c>
      <c r="GY466">
        <v>23.133500000000002</v>
      </c>
      <c r="GZ466">
        <v>23.232810000000001</v>
      </c>
      <c r="HA466">
        <v>67479.34</v>
      </c>
      <c r="HB466" s="1">
        <v>9.0533619999999995E-2</v>
      </c>
      <c r="HC466">
        <v>23.155750000000001</v>
      </c>
      <c r="HD466">
        <v>20.441569999999999</v>
      </c>
      <c r="HE466">
        <v>60441.41</v>
      </c>
      <c r="HF466" s="1">
        <v>8.9914430000000004E-2</v>
      </c>
      <c r="HG466">
        <v>23.223240000000001</v>
      </c>
      <c r="HH466">
        <v>17.574349999999999</v>
      </c>
      <c r="HI466">
        <v>52782.16</v>
      </c>
      <c r="HJ466" s="1">
        <v>8.9322659999999998E-2</v>
      </c>
      <c r="HK466">
        <v>23.055789999999998</v>
      </c>
      <c r="HL466">
        <v>14.889329999999999</v>
      </c>
      <c r="HM466">
        <v>45316.55</v>
      </c>
      <c r="HN466" s="1">
        <v>8.8708480000000006E-2</v>
      </c>
      <c r="HO466">
        <v>22.784459999999999</v>
      </c>
      <c r="HP466">
        <v>12.50634</v>
      </c>
      <c r="HQ466">
        <v>38515.589999999997</v>
      </c>
      <c r="HR466" s="1">
        <v>8.8014850000000006E-2</v>
      </c>
      <c r="HS466">
        <v>22.337789999999998</v>
      </c>
      <c r="HT466">
        <v>10.462350000000001</v>
      </c>
      <c r="HU466">
        <v>32581.38</v>
      </c>
      <c r="HV466" s="1">
        <v>8.7312150000000005E-2</v>
      </c>
      <c r="HW466">
        <v>21.728680000000001</v>
      </c>
      <c r="HX466">
        <v>8.7575749999999992</v>
      </c>
      <c r="HY466">
        <v>27540.34</v>
      </c>
      <c r="HZ466" s="1">
        <v>8.6584659999999994E-2</v>
      </c>
      <c r="IA466">
        <v>21.205380000000002</v>
      </c>
      <c r="IB466">
        <v>7.3499930000000004</v>
      </c>
      <c r="IC466">
        <v>23322.02</v>
      </c>
      <c r="ID466" s="1">
        <v>8.5801760000000005E-2</v>
      </c>
      <c r="IE466">
        <v>21.040980000000001</v>
      </c>
      <c r="IF466">
        <v>6.1935859999999998</v>
      </c>
      <c r="IG466">
        <v>19821.53</v>
      </c>
      <c r="IH466" s="1">
        <v>8.4993230000000003E-2</v>
      </c>
      <c r="II466">
        <v>21.029199999999999</v>
      </c>
      <c r="IJ466">
        <v>5.2450099999999997</v>
      </c>
      <c r="IK466">
        <v>16924.71</v>
      </c>
      <c r="IL466" s="1">
        <v>8.4180759999999993E-2</v>
      </c>
      <c r="IM466">
        <v>21.227340000000002</v>
      </c>
      <c r="IN466">
        <v>4.4652419999999999</v>
      </c>
      <c r="IO466">
        <v>14526.94</v>
      </c>
      <c r="IP466" s="1">
        <v>8.3435319999999993E-2</v>
      </c>
      <c r="IQ466">
        <v>21.113700000000001</v>
      </c>
      <c r="IR466">
        <v>3.824621</v>
      </c>
      <c r="IS466">
        <v>12535.46</v>
      </c>
      <c r="IT466" s="1">
        <v>8.2765160000000004E-2</v>
      </c>
      <c r="IU466">
        <v>20.827970000000001</v>
      </c>
      <c r="IV466">
        <v>3.295757</v>
      </c>
      <c r="IW466">
        <v>10872.86</v>
      </c>
      <c r="IX466" s="1">
        <v>8.2122130000000002E-2</v>
      </c>
      <c r="IY466">
        <v>20.50253</v>
      </c>
      <c r="IZ466">
        <v>2.854692</v>
      </c>
      <c r="JA466">
        <v>9477.1450000000004</v>
      </c>
      <c r="JB466" s="1">
        <v>8.1459599999999993E-2</v>
      </c>
      <c r="JC466">
        <v>20.11073</v>
      </c>
      <c r="JD466">
        <v>2.4835090000000002</v>
      </c>
      <c r="JE466">
        <v>8300.2270000000008</v>
      </c>
      <c r="JF466" s="1">
        <v>8.0873799999999996E-2</v>
      </c>
      <c r="JG466">
        <v>20.127980000000001</v>
      </c>
      <c r="JH466">
        <v>2.1720440000000001</v>
      </c>
      <c r="JI466">
        <v>7303.1880000000001</v>
      </c>
      <c r="JJ466" s="1">
        <v>8.0499050000000003E-2</v>
      </c>
      <c r="JK466">
        <v>20.27976</v>
      </c>
      <c r="JL466">
        <v>1.911937</v>
      </c>
      <c r="JM466">
        <v>6451.7629999999999</v>
      </c>
      <c r="JN466" s="1">
        <v>8.0122899999999997E-2</v>
      </c>
      <c r="JO466">
        <v>20.437090000000001</v>
      </c>
      <c r="JP466">
        <v>1.6881189999999999</v>
      </c>
      <c r="JQ466">
        <v>5719.1989999999996</v>
      </c>
      <c r="JR466" s="1">
        <v>7.9631450000000006E-2</v>
      </c>
      <c r="JS466">
        <v>20.813929999999999</v>
      </c>
      <c r="JT466">
        <v>1.49333</v>
      </c>
      <c r="JU466">
        <v>5086.9390000000003</v>
      </c>
      <c r="JV466">
        <v>7.9060649999999996E-2</v>
      </c>
      <c r="JW466">
        <v>20.977340000000002</v>
      </c>
      <c r="JX466">
        <v>1.324152</v>
      </c>
      <c r="JY466">
        <v>4540.6450000000004</v>
      </c>
      <c r="JZ466" s="1">
        <v>7.8429769999999996E-2</v>
      </c>
      <c r="KA466">
        <v>20.677240000000001</v>
      </c>
      <c r="KB466">
        <v>1.177481</v>
      </c>
      <c r="KC466">
        <v>4067.962</v>
      </c>
      <c r="KD466" s="1">
        <v>7.7736550000000001E-2</v>
      </c>
      <c r="KE466">
        <v>20.247679999999999</v>
      </c>
      <c r="KF466">
        <v>1.0497840000000001</v>
      </c>
      <c r="KG466">
        <v>3658.1489999999999</v>
      </c>
      <c r="KH466">
        <v>7.7032660000000003E-2</v>
      </c>
      <c r="KI466">
        <v>19.809619999999999</v>
      </c>
      <c r="KJ466">
        <v>0.93917269999999997</v>
      </c>
      <c r="KK466">
        <v>3301.8440000000001</v>
      </c>
      <c r="KL466" s="1">
        <v>7.6319810000000002E-2</v>
      </c>
      <c r="KM466">
        <v>19.961110000000001</v>
      </c>
      <c r="KN466">
        <v>0.84311650000000005</v>
      </c>
      <c r="KO466">
        <v>2991.1959999999999</v>
      </c>
      <c r="KP466" s="1">
        <v>7.5557150000000003E-2</v>
      </c>
      <c r="KQ466">
        <v>20.40521</v>
      </c>
      <c r="KR466">
        <v>0.75891889999999995</v>
      </c>
      <c r="KS466">
        <v>2719.6689999999999</v>
      </c>
      <c r="KT466" s="1">
        <v>7.4743320000000002E-2</v>
      </c>
      <c r="KU466">
        <v>21.06277</v>
      </c>
      <c r="KV466">
        <v>0.68519640000000004</v>
      </c>
      <c r="KW466">
        <v>2482.0070000000001</v>
      </c>
      <c r="KX466" s="1">
        <v>7.3899190000000003E-2</v>
      </c>
      <c r="KY466">
        <v>21.778189999999999</v>
      </c>
      <c r="KZ466">
        <v>0.62060789999999999</v>
      </c>
      <c r="LA466">
        <v>2273.6260000000002</v>
      </c>
      <c r="LB466" s="1">
        <v>7.3083099999999998E-2</v>
      </c>
      <c r="LC466">
        <v>22.009650000000001</v>
      </c>
      <c r="LD466">
        <v>0.56428069999999997</v>
      </c>
      <c r="LE466">
        <v>2090.527</v>
      </c>
      <c r="LF466" s="1">
        <v>7.2358229999999996E-2</v>
      </c>
      <c r="LG466">
        <v>21.75093</v>
      </c>
      <c r="LH466">
        <v>0.51550569999999996</v>
      </c>
      <c r="LI466">
        <v>1928.9839999999999</v>
      </c>
      <c r="LJ466" s="1">
        <v>7.1716859999999993E-2</v>
      </c>
      <c r="LK466">
        <v>21.346229999999998</v>
      </c>
      <c r="LL466">
        <v>0.47291739999999999</v>
      </c>
      <c r="LM466">
        <v>1785.605</v>
      </c>
      <c r="LN466" s="1">
        <v>7.1140510000000004E-2</v>
      </c>
      <c r="LO466">
        <v>20.907309999999999</v>
      </c>
      <c r="LP466">
        <v>0.43541590000000002</v>
      </c>
      <c r="LQ466">
        <v>1657.5940000000001</v>
      </c>
      <c r="LR466">
        <v>7.0593290000000003E-2</v>
      </c>
      <c r="LS466">
        <v>21.078140000000001</v>
      </c>
      <c r="LT466">
        <v>0.40205069999999998</v>
      </c>
      <c r="LU466">
        <v>1542.7270000000001</v>
      </c>
      <c r="LV466" s="1">
        <v>7.0022299999999996E-2</v>
      </c>
      <c r="LW466">
        <v>21.52355</v>
      </c>
      <c r="LX466">
        <v>0.37206020000000001</v>
      </c>
      <c r="LY466">
        <v>1439.5530000000001</v>
      </c>
      <c r="LZ466" s="1">
        <v>6.9457749999999999E-2</v>
      </c>
      <c r="MA466">
        <v>22.181139999999999</v>
      </c>
      <c r="MB466">
        <v>0.34517300000000001</v>
      </c>
      <c r="MC466">
        <v>1346.671</v>
      </c>
      <c r="MD466" s="1">
        <v>6.889671E-2</v>
      </c>
      <c r="ME466">
        <v>22.79691</v>
      </c>
      <c r="MF466">
        <v>0.32103799999999999</v>
      </c>
      <c r="MG466">
        <v>1262.942</v>
      </c>
      <c r="MH466" s="1">
        <v>6.8389179999999994E-2</v>
      </c>
      <c r="MI466">
        <v>22.95298</v>
      </c>
      <c r="MJ466">
        <v>0.2995158</v>
      </c>
      <c r="MK466">
        <v>1187.277</v>
      </c>
      <c r="ML466">
        <v>6.7921200000000001E-2</v>
      </c>
      <c r="MM466">
        <v>22.61016</v>
      </c>
      <c r="MN466">
        <v>0.28022849999999999</v>
      </c>
      <c r="MO466">
        <v>1118.636</v>
      </c>
      <c r="MP466" s="1">
        <v>6.7414619999999995E-2</v>
      </c>
      <c r="MQ466">
        <v>22.113720000000001</v>
      </c>
      <c r="MR466">
        <v>0.26255650000000003</v>
      </c>
      <c r="MS466">
        <v>1056.17</v>
      </c>
      <c r="MT466" s="1">
        <v>6.6934759999999996E-2</v>
      </c>
      <c r="MU466">
        <v>21.587730000000001</v>
      </c>
      <c r="MV466">
        <v>0.24661649999999999</v>
      </c>
      <c r="MW466">
        <v>999.26859999999999</v>
      </c>
      <c r="MX466" s="1">
        <v>6.6400390000000004E-2</v>
      </c>
      <c r="MY466">
        <v>21.573920000000001</v>
      </c>
      <c r="MZ466">
        <v>0.2318905</v>
      </c>
      <c r="NA466">
        <v>947.32650000000001</v>
      </c>
      <c r="NB466" s="1">
        <v>6.5796339999999995E-2</v>
      </c>
      <c r="NC466">
        <v>21.359000000000002</v>
      </c>
      <c r="ND466">
        <v>0.21835499999999999</v>
      </c>
      <c r="NE466">
        <v>900.18589999999995</v>
      </c>
      <c r="NF466">
        <v>6.5146910000000002E-2</v>
      </c>
      <c r="NG466">
        <v>21.671939999999999</v>
      </c>
      <c r="NH466">
        <v>0.20594499999999999</v>
      </c>
      <c r="NI466">
        <v>857.45780000000002</v>
      </c>
      <c r="NJ466" s="1">
        <v>6.4510529999999996E-2</v>
      </c>
      <c r="NK466">
        <v>22.037800000000001</v>
      </c>
      <c r="NL466">
        <v>0.1947315</v>
      </c>
      <c r="NM466">
        <v>818.72680000000003</v>
      </c>
      <c r="NN466" s="1">
        <v>6.3894640000000003E-2</v>
      </c>
      <c r="NO466">
        <v>22.11975</v>
      </c>
      <c r="NP466">
        <v>0.18460170000000001</v>
      </c>
      <c r="NQ466">
        <v>783.49480000000005</v>
      </c>
      <c r="NR466" s="1">
        <v>6.3258739999999994E-2</v>
      </c>
      <c r="NS466">
        <v>21.864450000000001</v>
      </c>
      <c r="NT466">
        <v>0.17532329999999999</v>
      </c>
      <c r="NU466">
        <v>751.43230000000005</v>
      </c>
      <c r="NV466" s="1">
        <v>6.2584050000000002E-2</v>
      </c>
      <c r="NW466">
        <v>21.451360000000001</v>
      </c>
      <c r="NX466">
        <v>0.1667775</v>
      </c>
      <c r="NY466">
        <v>722.34190000000001</v>
      </c>
      <c r="NZ466" s="1">
        <v>6.1692700000000003E-2</v>
      </c>
      <c r="OA466">
        <v>21.134689999999999</v>
      </c>
      <c r="OB466">
        <v>0.15850929999999999</v>
      </c>
      <c r="OC466">
        <v>696.24620000000004</v>
      </c>
      <c r="OD466" s="1">
        <v>6.0966289999999999E-2</v>
      </c>
      <c r="OE466">
        <v>21.521699999999999</v>
      </c>
      <c r="OF466">
        <v>0.15150230000000001</v>
      </c>
      <c r="OG466">
        <v>673.19299999999998</v>
      </c>
      <c r="OH466" s="1">
        <v>6.0442780000000002E-2</v>
      </c>
      <c r="OI466">
        <v>22.2469</v>
      </c>
      <c r="OJ466">
        <v>0.14558309999999999</v>
      </c>
      <c r="OK466">
        <v>652.18079999999998</v>
      </c>
    </row>
    <row r="467" spans="1:401" x14ac:dyDescent="0.35">
      <c r="A467">
        <v>476</v>
      </c>
      <c r="B467" t="s">
        <v>4</v>
      </c>
      <c r="C467" t="s">
        <v>364</v>
      </c>
      <c r="D467" t="s">
        <v>474</v>
      </c>
      <c r="E467">
        <v>872.96860000000004</v>
      </c>
      <c r="F467">
        <v>0.1164428</v>
      </c>
      <c r="G467">
        <v>19.454429999999999</v>
      </c>
      <c r="H467">
        <v>0</v>
      </c>
      <c r="I467">
        <v>0</v>
      </c>
      <c r="J467" s="1">
        <v>0.1155659</v>
      </c>
      <c r="K467">
        <v>19.671289999999999</v>
      </c>
      <c r="L467">
        <v>0</v>
      </c>
      <c r="M467">
        <v>0</v>
      </c>
      <c r="N467" s="1">
        <v>0.11447350000000001</v>
      </c>
      <c r="O467">
        <v>20.04731</v>
      </c>
      <c r="P467">
        <v>0</v>
      </c>
      <c r="Q467">
        <v>0</v>
      </c>
      <c r="R467" s="1">
        <v>0.1133078</v>
      </c>
      <c r="S467">
        <v>20.602979999999999</v>
      </c>
      <c r="T467">
        <v>0</v>
      </c>
      <c r="U467">
        <v>0</v>
      </c>
      <c r="V467" s="1">
        <v>0.1123024</v>
      </c>
      <c r="W467">
        <v>21.291309999999999</v>
      </c>
      <c r="X467">
        <v>0</v>
      </c>
      <c r="Y467">
        <v>0</v>
      </c>
      <c r="Z467" s="1">
        <v>0.1114262</v>
      </c>
      <c r="AA467">
        <v>21.717770000000002</v>
      </c>
      <c r="AB467">
        <v>0</v>
      </c>
      <c r="AC467">
        <v>0</v>
      </c>
      <c r="AD467" s="1">
        <v>0.1105887</v>
      </c>
      <c r="AE467">
        <v>21.67351</v>
      </c>
      <c r="AF467">
        <v>0</v>
      </c>
      <c r="AG467">
        <v>0</v>
      </c>
      <c r="AH467" s="1">
        <v>0.1097089</v>
      </c>
      <c r="AI467">
        <v>21.39714</v>
      </c>
      <c r="AJ467">
        <v>0</v>
      </c>
      <c r="AK467">
        <v>0</v>
      </c>
      <c r="AL467">
        <v>0.1090105</v>
      </c>
      <c r="AM467">
        <v>20.982220000000002</v>
      </c>
      <c r="AN467">
        <v>0</v>
      </c>
      <c r="AO467">
        <v>0</v>
      </c>
      <c r="AP467" s="1">
        <v>0.1082933</v>
      </c>
      <c r="AQ467">
        <v>21.037369999999999</v>
      </c>
      <c r="AR467">
        <v>0</v>
      </c>
      <c r="AS467">
        <v>0</v>
      </c>
      <c r="AT467" s="1">
        <v>0.1074478</v>
      </c>
      <c r="AU467">
        <v>21.439360000000001</v>
      </c>
      <c r="AV467">
        <v>0</v>
      </c>
      <c r="AW467">
        <v>0</v>
      </c>
      <c r="AX467" s="1">
        <v>0.10659490000000001</v>
      </c>
      <c r="AY467">
        <v>22.0105</v>
      </c>
      <c r="AZ467">
        <v>0</v>
      </c>
      <c r="BA467">
        <v>0</v>
      </c>
      <c r="BB467" s="1">
        <v>0.1058161</v>
      </c>
      <c r="BC467">
        <v>22.721430000000002</v>
      </c>
      <c r="BD467">
        <v>0</v>
      </c>
      <c r="BE467">
        <v>0</v>
      </c>
      <c r="BF467" s="1">
        <v>0.10511429999999999</v>
      </c>
      <c r="BG467">
        <v>23.084679999999999</v>
      </c>
      <c r="BH467">
        <v>0</v>
      </c>
      <c r="BI467">
        <v>0</v>
      </c>
      <c r="BJ467" s="1">
        <v>0.1044297</v>
      </c>
      <c r="BK467">
        <v>23.068460000000002</v>
      </c>
      <c r="BL467">
        <v>0</v>
      </c>
      <c r="BM467">
        <v>0</v>
      </c>
      <c r="BN467" s="1">
        <v>0.103709</v>
      </c>
      <c r="BO467">
        <v>22.87114</v>
      </c>
      <c r="BP467">
        <v>0</v>
      </c>
      <c r="BQ467">
        <v>0</v>
      </c>
      <c r="BR467" s="1">
        <v>0.1031715</v>
      </c>
      <c r="BS467">
        <v>22.556190000000001</v>
      </c>
      <c r="BT467">
        <v>0</v>
      </c>
      <c r="BU467">
        <v>0</v>
      </c>
      <c r="BV467">
        <v>0.10257280000000001</v>
      </c>
      <c r="BW467">
        <v>22.48433</v>
      </c>
      <c r="BX467">
        <v>0</v>
      </c>
      <c r="BY467">
        <v>0</v>
      </c>
      <c r="BZ467" s="1">
        <v>0.1018376</v>
      </c>
      <c r="CA467">
        <v>22.366800000000001</v>
      </c>
      <c r="CB467">
        <v>0</v>
      </c>
      <c r="CC467">
        <v>0</v>
      </c>
      <c r="CD467" s="1">
        <v>0.101066</v>
      </c>
      <c r="CE467">
        <v>22.427</v>
      </c>
      <c r="CF467">
        <v>0</v>
      </c>
      <c r="CG467">
        <v>0</v>
      </c>
      <c r="CH467" s="1">
        <v>0.1003669</v>
      </c>
      <c r="CI467">
        <v>22.339459999999999</v>
      </c>
      <c r="CJ467">
        <v>0</v>
      </c>
      <c r="CK467">
        <v>0</v>
      </c>
      <c r="CL467" s="1">
        <v>9.9777599999999994E-2</v>
      </c>
      <c r="CM467">
        <v>22.123059999999999</v>
      </c>
      <c r="CN467">
        <v>0</v>
      </c>
      <c r="CO467">
        <v>0</v>
      </c>
      <c r="CP467" s="1">
        <v>9.9163119999999993E-2</v>
      </c>
      <c r="CQ467">
        <v>21.841819999999998</v>
      </c>
      <c r="CR467">
        <v>0</v>
      </c>
      <c r="CS467">
        <v>0</v>
      </c>
      <c r="CT467" s="1">
        <v>9.8521139999999993E-2</v>
      </c>
      <c r="CU467">
        <v>21.488399999999999</v>
      </c>
      <c r="CV467">
        <v>0</v>
      </c>
      <c r="CW467">
        <v>0</v>
      </c>
      <c r="CX467" s="1">
        <v>9.7940040000000006E-2</v>
      </c>
      <c r="CY467">
        <v>21.097180000000002</v>
      </c>
      <c r="CZ467">
        <v>8.3059579999999998E-37</v>
      </c>
      <c r="DA467">
        <v>2.23118E-33</v>
      </c>
      <c r="DB467" s="1">
        <v>9.7342860000000003E-2</v>
      </c>
      <c r="DC467">
        <v>21.118600000000001</v>
      </c>
      <c r="DD467">
        <v>2.1415550000000001E-30</v>
      </c>
      <c r="DE467" s="1">
        <v>5.7764549999999999E-27</v>
      </c>
      <c r="DF467">
        <v>9.6738110000000002E-2</v>
      </c>
      <c r="DG467">
        <v>21.034929999999999</v>
      </c>
      <c r="DH467" s="1">
        <v>2.5351649999999999E-25</v>
      </c>
      <c r="DI467" s="1">
        <v>6.8870779999999996E-22</v>
      </c>
      <c r="DJ467">
        <v>9.6136879999999994E-2</v>
      </c>
      <c r="DK467">
        <v>21.116530000000001</v>
      </c>
      <c r="DL467" s="1">
        <v>2.8047269999999998E-21</v>
      </c>
      <c r="DM467" s="1">
        <v>7.2483880000000004E-18</v>
      </c>
      <c r="DN467" s="1">
        <v>9.556431E-2</v>
      </c>
      <c r="DO467">
        <v>21.297409999999999</v>
      </c>
      <c r="DP467" s="1">
        <v>7.1337399999999998E-18</v>
      </c>
      <c r="DQ467" s="1">
        <v>1.6359900000000001E-14</v>
      </c>
      <c r="DR467" s="1">
        <v>9.5007400000000006E-2</v>
      </c>
      <c r="DS467">
        <v>21.323309999999999</v>
      </c>
      <c r="DT467" s="1">
        <v>5.1631699999999998E-15</v>
      </c>
      <c r="DU467" s="1">
        <v>1.127501E-11</v>
      </c>
      <c r="DV467" s="1">
        <v>9.448521E-2</v>
      </c>
      <c r="DW467">
        <v>21.103549999999998</v>
      </c>
      <c r="DX467" s="1">
        <v>1.446342E-12</v>
      </c>
      <c r="DY467" s="1">
        <v>3.083966E-9</v>
      </c>
      <c r="DZ467" s="1">
        <v>9.3978859999999997E-2</v>
      </c>
      <c r="EA467">
        <v>20.77739</v>
      </c>
      <c r="EB467" s="1">
        <v>1.840312E-10</v>
      </c>
      <c r="EC467" s="1">
        <v>3.896852E-7</v>
      </c>
      <c r="ED467" s="1">
        <v>9.3686420000000006E-2</v>
      </c>
      <c r="EE467">
        <v>20.53772</v>
      </c>
      <c r="EF467" s="1">
        <v>1.2111609999999999E-8</v>
      </c>
      <c r="EG467" s="1">
        <v>2.5654869999999999E-5</v>
      </c>
      <c r="EH467">
        <v>9.3322230000000006E-2</v>
      </c>
      <c r="EI467">
        <v>20.909549999999999</v>
      </c>
      <c r="EJ467" s="1">
        <v>4.5231270000000001E-7</v>
      </c>
      <c r="EK467" s="1">
        <v>9.6545759999999996E-4</v>
      </c>
      <c r="EL467" s="1">
        <v>9.2827480000000004E-2</v>
      </c>
      <c r="EM467">
        <v>21.342420000000001</v>
      </c>
      <c r="EN467" s="1">
        <v>1.030255E-5</v>
      </c>
      <c r="EO467" s="1">
        <v>2.2281680000000002E-2</v>
      </c>
      <c r="EP467" s="1">
        <v>9.2301499999999995E-2</v>
      </c>
      <c r="EQ467">
        <v>21.908380000000001</v>
      </c>
      <c r="ER467" s="1">
        <v>1.5221190000000001E-4</v>
      </c>
      <c r="ES467" s="1">
        <v>0.33440379999999997</v>
      </c>
      <c r="ET467" s="1">
        <v>9.1853370000000004E-2</v>
      </c>
      <c r="EU467">
        <v>22.650230000000001</v>
      </c>
      <c r="EV467" s="1">
        <v>1.5343069999999999E-3</v>
      </c>
      <c r="EW467" s="1">
        <v>3.4304739999999998</v>
      </c>
      <c r="EX467">
        <v>9.1495179999999995E-2</v>
      </c>
      <c r="EY467">
        <v>23.01727</v>
      </c>
      <c r="EZ467" s="1">
        <v>1.103821E-2</v>
      </c>
      <c r="FA467" s="1">
        <v>25.116309999999999</v>
      </c>
      <c r="FB467" s="1">
        <v>9.1117169999999997E-2</v>
      </c>
      <c r="FC467">
        <v>22.900359999999999</v>
      </c>
      <c r="FD467" s="1">
        <v>5.8724449999999997E-2</v>
      </c>
      <c r="FE467">
        <v>136.2099</v>
      </c>
      <c r="FF467" s="1">
        <v>9.0688439999999995E-2</v>
      </c>
      <c r="FG467">
        <v>22.687629999999999</v>
      </c>
      <c r="FH467" s="1">
        <v>0.23897119999999999</v>
      </c>
      <c r="FI467">
        <v>565.33989999999994</v>
      </c>
      <c r="FJ467" s="1">
        <v>9.0496199999999999E-2</v>
      </c>
      <c r="FK467">
        <v>22.409009999999999</v>
      </c>
      <c r="FL467" s="1">
        <v>0.7680574</v>
      </c>
      <c r="FM467">
        <v>1849.9749999999999</v>
      </c>
      <c r="FN467" s="1">
        <v>9.0159920000000005E-2</v>
      </c>
      <c r="FO467">
        <v>22.64207</v>
      </c>
      <c r="FP467" s="1">
        <v>1.9959480000000001</v>
      </c>
      <c r="FQ467">
        <v>4902.1949999999997</v>
      </c>
      <c r="FR467" s="1">
        <v>8.9687210000000003E-2</v>
      </c>
      <c r="FS467">
        <v>23.06831</v>
      </c>
      <c r="FT467">
        <v>4.2927160000000004</v>
      </c>
      <c r="FU467">
        <v>10766.46</v>
      </c>
      <c r="FV467" s="1">
        <v>8.9119309999999993E-2</v>
      </c>
      <c r="FW467">
        <v>23.54513</v>
      </c>
      <c r="FX467">
        <v>7.8139380000000003</v>
      </c>
      <c r="FY467">
        <v>20029.77</v>
      </c>
      <c r="FZ467" s="1">
        <v>8.8722980000000007E-2</v>
      </c>
      <c r="GA467">
        <v>24.116099999999999</v>
      </c>
      <c r="GB467">
        <v>12.32522</v>
      </c>
      <c r="GC467">
        <v>32211.83</v>
      </c>
      <c r="GD467" s="1">
        <v>8.8384539999999998E-2</v>
      </c>
      <c r="GE467">
        <v>24.29522</v>
      </c>
      <c r="GF467">
        <v>17.140409999999999</v>
      </c>
      <c r="GG467">
        <v>45631.38</v>
      </c>
      <c r="GH467" s="1">
        <v>8.8045540000000005E-2</v>
      </c>
      <c r="GI467">
        <v>24.150680000000001</v>
      </c>
      <c r="GJ467">
        <v>21.376259999999998</v>
      </c>
      <c r="GK467">
        <v>57929.599999999999</v>
      </c>
      <c r="GL467" s="1">
        <v>8.7576899999999999E-2</v>
      </c>
      <c r="GM467">
        <v>23.876080000000002</v>
      </c>
      <c r="GN467">
        <v>24.270060000000001</v>
      </c>
      <c r="GO467">
        <v>66993.039999999994</v>
      </c>
      <c r="GP467" s="1">
        <v>8.7255650000000004E-2</v>
      </c>
      <c r="GQ467">
        <v>23.551500000000001</v>
      </c>
      <c r="GR467">
        <v>25.55885</v>
      </c>
      <c r="GS467">
        <v>71653.77</v>
      </c>
      <c r="GT467" s="1">
        <v>8.6797109999999997E-2</v>
      </c>
      <c r="GU467">
        <v>23.24053</v>
      </c>
      <c r="GV467">
        <v>25.2393</v>
      </c>
      <c r="GW467">
        <v>71901.119999999995</v>
      </c>
      <c r="GX467" s="1">
        <v>8.6212520000000001E-2</v>
      </c>
      <c r="GY467">
        <v>23.28199</v>
      </c>
      <c r="GZ467">
        <v>23.687950000000001</v>
      </c>
      <c r="HA467">
        <v>68565.78</v>
      </c>
      <c r="HB467" s="1">
        <v>8.5580450000000002E-2</v>
      </c>
      <c r="HC467">
        <v>23.2743</v>
      </c>
      <c r="HD467">
        <v>21.39751</v>
      </c>
      <c r="HE467">
        <v>62899.31</v>
      </c>
      <c r="HF467" s="1">
        <v>8.4988350000000004E-2</v>
      </c>
      <c r="HG467">
        <v>23.29871</v>
      </c>
      <c r="HH467">
        <v>18.8184</v>
      </c>
      <c r="HI467">
        <v>56073.84</v>
      </c>
      <c r="HJ467" s="1">
        <v>8.4432090000000001E-2</v>
      </c>
      <c r="HK467">
        <v>23.110859999999999</v>
      </c>
      <c r="HL467">
        <v>16.252960000000002</v>
      </c>
      <c r="HM467">
        <v>48992.19</v>
      </c>
      <c r="HN467" s="1">
        <v>8.38507E-2</v>
      </c>
      <c r="HO467">
        <v>22.84995</v>
      </c>
      <c r="HP467">
        <v>13.86952</v>
      </c>
      <c r="HQ467">
        <v>42251.5</v>
      </c>
      <c r="HR467" s="1">
        <v>8.3188410000000004E-2</v>
      </c>
      <c r="HS467">
        <v>22.439920000000001</v>
      </c>
      <c r="HT467">
        <v>11.750830000000001</v>
      </c>
      <c r="HU467">
        <v>36171.82</v>
      </c>
      <c r="HV467" s="1">
        <v>8.2524020000000003E-2</v>
      </c>
      <c r="HW467">
        <v>21.879010000000001</v>
      </c>
      <c r="HX467">
        <v>9.9363270000000004</v>
      </c>
      <c r="HY467">
        <v>30872.66</v>
      </c>
      <c r="HZ467" s="1">
        <v>8.1826529999999995E-2</v>
      </c>
      <c r="IA467">
        <v>21.398119999999999</v>
      </c>
      <c r="IB467">
        <v>8.4053039999999992</v>
      </c>
      <c r="IC467">
        <v>26348.15</v>
      </c>
      <c r="ID467" s="1">
        <v>8.1077640000000006E-2</v>
      </c>
      <c r="IE467">
        <v>21.244060000000001</v>
      </c>
      <c r="IF467">
        <v>7.1262080000000001</v>
      </c>
      <c r="IG467">
        <v>22532.89</v>
      </c>
      <c r="IH467" s="1">
        <v>8.0304200000000006E-2</v>
      </c>
      <c r="II467">
        <v>21.20467</v>
      </c>
      <c r="IJ467">
        <v>6.0636729999999996</v>
      </c>
      <c r="IK467">
        <v>19335.849999999999</v>
      </c>
      <c r="IL467" s="1">
        <v>7.9529900000000001E-2</v>
      </c>
      <c r="IM467">
        <v>21.34966</v>
      </c>
      <c r="IN467">
        <v>5.1812139999999998</v>
      </c>
      <c r="IO467">
        <v>16662.400000000001</v>
      </c>
      <c r="IP467" s="1">
        <v>7.8822210000000004E-2</v>
      </c>
      <c r="IQ467">
        <v>21.1937</v>
      </c>
      <c r="IR467">
        <v>4.4507880000000002</v>
      </c>
      <c r="IS467">
        <v>14424.33</v>
      </c>
      <c r="IT467" s="1">
        <v>7.8183459999999996E-2</v>
      </c>
      <c r="IU467">
        <v>20.905200000000001</v>
      </c>
      <c r="IV467">
        <v>3.844411</v>
      </c>
      <c r="IW467">
        <v>12544.63</v>
      </c>
      <c r="IX467" s="1">
        <v>7.7568910000000005E-2</v>
      </c>
      <c r="IY467">
        <v>20.606439999999999</v>
      </c>
      <c r="IZ467">
        <v>3.336122</v>
      </c>
      <c r="JA467">
        <v>10958.62</v>
      </c>
      <c r="JB467" s="1">
        <v>7.6926300000000003E-2</v>
      </c>
      <c r="JC467">
        <v>20.254300000000001</v>
      </c>
      <c r="JD467">
        <v>2.9063889999999999</v>
      </c>
      <c r="JE467">
        <v>9615.6589999999997</v>
      </c>
      <c r="JF467" s="1">
        <v>7.637099E-2</v>
      </c>
      <c r="JG467">
        <v>20.293430000000001</v>
      </c>
      <c r="JH467">
        <v>2.545134</v>
      </c>
      <c r="JI467">
        <v>8474.2199999999993</v>
      </c>
      <c r="JJ467" s="1">
        <v>7.6013510000000006E-2</v>
      </c>
      <c r="JK467">
        <v>20.428360000000001</v>
      </c>
      <c r="JL467">
        <v>2.2428530000000002</v>
      </c>
      <c r="JM467">
        <v>7496.7830000000004</v>
      </c>
      <c r="JN467" s="1">
        <v>7.5660400000000003E-2</v>
      </c>
      <c r="JO467">
        <v>20.551850000000002</v>
      </c>
      <c r="JP467">
        <v>1.982564</v>
      </c>
      <c r="JQ467">
        <v>6654.2139999999999</v>
      </c>
      <c r="JR467" s="1">
        <v>7.5192120000000001E-2</v>
      </c>
      <c r="JS467">
        <v>20.88794</v>
      </c>
      <c r="JT467">
        <v>1.755366</v>
      </c>
      <c r="JU467">
        <v>5925.4769999999999</v>
      </c>
      <c r="JV467" s="1">
        <v>7.4647000000000005E-2</v>
      </c>
      <c r="JW467">
        <v>21.020420000000001</v>
      </c>
      <c r="JX467">
        <v>1.5576970000000001</v>
      </c>
      <c r="JY467">
        <v>5294.63</v>
      </c>
      <c r="JZ467" s="1">
        <v>7.404049E-2</v>
      </c>
      <c r="KA467">
        <v>20.729299999999999</v>
      </c>
      <c r="KB467">
        <v>1.385999</v>
      </c>
      <c r="KC467">
        <v>4747.9260000000004</v>
      </c>
      <c r="KD467" s="1">
        <v>7.3392910000000006E-2</v>
      </c>
      <c r="KE467">
        <v>20.342549999999999</v>
      </c>
      <c r="KF467">
        <v>1.23658</v>
      </c>
      <c r="KG467">
        <v>4273.2039999999997</v>
      </c>
      <c r="KH467" s="1">
        <v>7.2723460000000004E-2</v>
      </c>
      <c r="KI467">
        <v>19.96152</v>
      </c>
      <c r="KJ467">
        <v>1.1068150000000001</v>
      </c>
      <c r="KK467">
        <v>3859.8670000000002</v>
      </c>
      <c r="KL467" s="1">
        <v>7.2042250000000002E-2</v>
      </c>
      <c r="KM467">
        <v>20.13937</v>
      </c>
      <c r="KN467">
        <v>0.99393730000000002</v>
      </c>
      <c r="KO467">
        <v>3498.951</v>
      </c>
      <c r="KP467" s="1">
        <v>7.1319569999999999E-2</v>
      </c>
      <c r="KQ467">
        <v>20.55564</v>
      </c>
      <c r="KR467">
        <v>0.89500360000000001</v>
      </c>
      <c r="KS467">
        <v>3183.1889999999999</v>
      </c>
      <c r="KT467" s="1">
        <v>7.0544999999999997E-2</v>
      </c>
      <c r="KU467">
        <v>21.147860000000001</v>
      </c>
      <c r="KV467">
        <v>0.8082781</v>
      </c>
      <c r="KW467">
        <v>2906.5590000000002</v>
      </c>
      <c r="KX467" s="1">
        <v>6.9745810000000005E-2</v>
      </c>
      <c r="KY467">
        <v>21.789269999999998</v>
      </c>
      <c r="KZ467">
        <v>0.73222319999999996</v>
      </c>
      <c r="LA467">
        <v>2663.7310000000002</v>
      </c>
      <c r="LB467" s="1">
        <v>6.8965330000000005E-2</v>
      </c>
      <c r="LC467">
        <v>21.979310000000002</v>
      </c>
      <c r="LD467">
        <v>0.66581729999999995</v>
      </c>
      <c r="LE467">
        <v>2450.123</v>
      </c>
      <c r="LF467" s="1">
        <v>6.8276900000000001E-2</v>
      </c>
      <c r="LG467">
        <v>21.74343</v>
      </c>
      <c r="LH467">
        <v>0.60832019999999998</v>
      </c>
      <c r="LI467">
        <v>2261.5630000000001</v>
      </c>
      <c r="LJ467" s="1">
        <v>6.7661499999999999E-2</v>
      </c>
      <c r="LK467">
        <v>21.402619999999999</v>
      </c>
      <c r="LL467">
        <v>0.55806650000000002</v>
      </c>
      <c r="LM467">
        <v>2094.0920000000001</v>
      </c>
      <c r="LN467" s="1">
        <v>6.7111089999999998E-2</v>
      </c>
      <c r="LO467">
        <v>21.040489999999998</v>
      </c>
      <c r="LP467">
        <v>0.51383809999999996</v>
      </c>
      <c r="LQ467">
        <v>1944.53</v>
      </c>
      <c r="LR467" s="1">
        <v>6.6596680000000005E-2</v>
      </c>
      <c r="LS467">
        <v>21.248069999999998</v>
      </c>
      <c r="LT467">
        <v>0.47458050000000002</v>
      </c>
      <c r="LU467">
        <v>1810.39</v>
      </c>
      <c r="LV467" s="1">
        <v>6.6048880000000004E-2</v>
      </c>
      <c r="LW467">
        <v>21.67022</v>
      </c>
      <c r="LX467">
        <v>0.43920049999999999</v>
      </c>
      <c r="LY467">
        <v>1689.8130000000001</v>
      </c>
      <c r="LZ467" s="1">
        <v>6.5515009999999999E-2</v>
      </c>
      <c r="MA467">
        <v>22.264410000000002</v>
      </c>
      <c r="MB467">
        <v>0.40753230000000001</v>
      </c>
      <c r="MC467">
        <v>1581.2660000000001</v>
      </c>
      <c r="MD467" s="1">
        <v>6.4984029999999998E-2</v>
      </c>
      <c r="ME467">
        <v>22.813030000000001</v>
      </c>
      <c r="MF467">
        <v>0.37910569999999999</v>
      </c>
      <c r="MG467">
        <v>1483.4079999999999</v>
      </c>
      <c r="MH467" s="1">
        <v>6.4499920000000002E-2</v>
      </c>
      <c r="MI467">
        <v>22.939309999999999</v>
      </c>
      <c r="MJ467">
        <v>0.35373290000000002</v>
      </c>
      <c r="MK467">
        <v>1394.951</v>
      </c>
      <c r="ML467" s="1">
        <v>6.4047969999999996E-2</v>
      </c>
      <c r="MM467">
        <v>22.627269999999999</v>
      </c>
      <c r="MN467">
        <v>0.33096360000000002</v>
      </c>
      <c r="MO467">
        <v>1314.6859999999999</v>
      </c>
      <c r="MP467" s="1">
        <v>6.3576309999999997E-2</v>
      </c>
      <c r="MQ467">
        <v>22.200240000000001</v>
      </c>
      <c r="MR467">
        <v>0.31018610000000002</v>
      </c>
      <c r="MS467">
        <v>1241.623</v>
      </c>
      <c r="MT467" s="1">
        <v>6.3127500000000003E-2</v>
      </c>
      <c r="MU467">
        <v>21.749359999999999</v>
      </c>
      <c r="MV467">
        <v>0.29142960000000001</v>
      </c>
      <c r="MW467">
        <v>1175.0509999999999</v>
      </c>
      <c r="MX467" s="1">
        <v>6.2618080000000007E-2</v>
      </c>
      <c r="MY467">
        <v>21.768529999999998</v>
      </c>
      <c r="MZ467">
        <v>0.2740496</v>
      </c>
      <c r="NA467">
        <v>1114.2249999999999</v>
      </c>
      <c r="NB467" s="1">
        <v>6.2038330000000003E-2</v>
      </c>
      <c r="NC467">
        <v>21.548020000000001</v>
      </c>
      <c r="ND467">
        <v>0.25806190000000001</v>
      </c>
      <c r="NE467">
        <v>1059.037</v>
      </c>
      <c r="NF467" s="1">
        <v>6.1418109999999998E-2</v>
      </c>
      <c r="NG467">
        <v>21.82544</v>
      </c>
      <c r="NH467">
        <v>0.24339250000000001</v>
      </c>
      <c r="NI467">
        <v>1008.974</v>
      </c>
      <c r="NJ467" s="1">
        <v>6.0812560000000002E-2</v>
      </c>
      <c r="NK467">
        <v>22.13653</v>
      </c>
      <c r="NL467">
        <v>0.23014889999999999</v>
      </c>
      <c r="NM467">
        <v>963.58069999999998</v>
      </c>
      <c r="NN467" s="1">
        <v>6.0236489999999997E-2</v>
      </c>
      <c r="NO467">
        <v>22.17897</v>
      </c>
      <c r="NP467">
        <v>0.21820680000000001</v>
      </c>
      <c r="NQ467">
        <v>922.25779999999997</v>
      </c>
      <c r="NR467" s="1">
        <v>5.9631150000000001E-2</v>
      </c>
      <c r="NS467">
        <v>21.926439999999999</v>
      </c>
      <c r="NT467">
        <v>0.20723330000000001</v>
      </c>
      <c r="NU467">
        <v>884.61850000000004</v>
      </c>
      <c r="NV467" s="1">
        <v>5.8987039999999998E-2</v>
      </c>
      <c r="NW467">
        <v>21.549939999999999</v>
      </c>
      <c r="NX467">
        <v>0.19710859999999999</v>
      </c>
      <c r="NY467">
        <v>850.43849999999998</v>
      </c>
      <c r="NZ467" s="1">
        <v>5.8111219999999998E-2</v>
      </c>
      <c r="OA467">
        <v>21.278179999999999</v>
      </c>
      <c r="OB467">
        <v>0.18722140000000001</v>
      </c>
      <c r="OC467">
        <v>819.77380000000005</v>
      </c>
      <c r="OD467" s="1">
        <v>5.741628E-2</v>
      </c>
      <c r="OE467">
        <v>21.67005</v>
      </c>
      <c r="OF467">
        <v>0.1789038</v>
      </c>
      <c r="OG467">
        <v>792.6857</v>
      </c>
      <c r="OH467" s="1">
        <v>5.6936439999999998E-2</v>
      </c>
      <c r="OI467">
        <v>22.346409999999999</v>
      </c>
      <c r="OJ467">
        <v>0.17192669999999999</v>
      </c>
      <c r="OK467">
        <v>767.89049999999997</v>
      </c>
    </row>
    <row r="468" spans="1:401" x14ac:dyDescent="0.35">
      <c r="A468">
        <v>477</v>
      </c>
      <c r="B468" t="s">
        <v>4</v>
      </c>
      <c r="C468" t="s">
        <v>364</v>
      </c>
      <c r="D468" t="s">
        <v>475</v>
      </c>
      <c r="E468">
        <v>853.60770000000002</v>
      </c>
      <c r="F468">
        <v>0.12165670000000001</v>
      </c>
      <c r="G468">
        <v>19.556650000000001</v>
      </c>
      <c r="H468">
        <v>0</v>
      </c>
      <c r="I468">
        <v>0</v>
      </c>
      <c r="J468">
        <v>0.12074840000000001</v>
      </c>
      <c r="K468">
        <v>19.78745</v>
      </c>
      <c r="L468">
        <v>0</v>
      </c>
      <c r="M468">
        <v>0</v>
      </c>
      <c r="N468">
        <v>0.1195835</v>
      </c>
      <c r="O468">
        <v>20.122399999999999</v>
      </c>
      <c r="P468">
        <v>0</v>
      </c>
      <c r="Q468">
        <v>0</v>
      </c>
      <c r="R468">
        <v>0.1183454</v>
      </c>
      <c r="S468">
        <v>20.613499999999998</v>
      </c>
      <c r="T468">
        <v>0</v>
      </c>
      <c r="U468">
        <v>0</v>
      </c>
      <c r="V468" s="1">
        <v>0.11728769999999999</v>
      </c>
      <c r="W468">
        <v>21.2456</v>
      </c>
      <c r="X468">
        <v>0</v>
      </c>
      <c r="Y468">
        <v>0</v>
      </c>
      <c r="Z468" s="1">
        <v>0.11637210000000001</v>
      </c>
      <c r="AA468">
        <v>21.637039999999999</v>
      </c>
      <c r="AB468">
        <v>0</v>
      </c>
      <c r="AC468">
        <v>0</v>
      </c>
      <c r="AD468">
        <v>0.1155021</v>
      </c>
      <c r="AE468">
        <v>21.60669</v>
      </c>
      <c r="AF468">
        <v>0</v>
      </c>
      <c r="AG468">
        <v>0</v>
      </c>
      <c r="AH468" s="1">
        <v>0.11457199999999999</v>
      </c>
      <c r="AI468">
        <v>21.38653</v>
      </c>
      <c r="AJ468">
        <v>0</v>
      </c>
      <c r="AK468">
        <v>0</v>
      </c>
      <c r="AL468" s="1">
        <v>0.11386449999999999</v>
      </c>
      <c r="AM468">
        <v>21.04318</v>
      </c>
      <c r="AN468">
        <v>0</v>
      </c>
      <c r="AO468">
        <v>0</v>
      </c>
      <c r="AP468" s="1">
        <v>0.11311450000000001</v>
      </c>
      <c r="AQ468">
        <v>21.144120000000001</v>
      </c>
      <c r="AR468">
        <v>0</v>
      </c>
      <c r="AS468">
        <v>0</v>
      </c>
      <c r="AT468" s="1">
        <v>0.11222360000000001</v>
      </c>
      <c r="AU468">
        <v>21.53049</v>
      </c>
      <c r="AV468">
        <v>0</v>
      </c>
      <c r="AW468">
        <v>0</v>
      </c>
      <c r="AX468" s="1">
        <v>0.1113132</v>
      </c>
      <c r="AY468">
        <v>22.039950000000001</v>
      </c>
      <c r="AZ468">
        <v>0</v>
      </c>
      <c r="BA468">
        <v>0</v>
      </c>
      <c r="BB468" s="1">
        <v>0.11049489999999999</v>
      </c>
      <c r="BC468">
        <v>22.681329999999999</v>
      </c>
      <c r="BD468">
        <v>0</v>
      </c>
      <c r="BE468">
        <v>0</v>
      </c>
      <c r="BF468">
        <v>0.109773</v>
      </c>
      <c r="BG468">
        <v>22.99606</v>
      </c>
      <c r="BH468">
        <v>0</v>
      </c>
      <c r="BI468">
        <v>0</v>
      </c>
      <c r="BJ468" s="1">
        <v>0.1090517</v>
      </c>
      <c r="BK468">
        <v>22.990600000000001</v>
      </c>
      <c r="BL468">
        <v>0</v>
      </c>
      <c r="BM468">
        <v>0</v>
      </c>
      <c r="BN468" s="1">
        <v>0.1082885</v>
      </c>
      <c r="BO468">
        <v>22.847090000000001</v>
      </c>
      <c r="BP468">
        <v>0</v>
      </c>
      <c r="BQ468">
        <v>0</v>
      </c>
      <c r="BR468" s="1">
        <v>0.1077582</v>
      </c>
      <c r="BS468">
        <v>22.60144</v>
      </c>
      <c r="BT468">
        <v>0</v>
      </c>
      <c r="BU468">
        <v>0</v>
      </c>
      <c r="BV468" s="1">
        <v>0.1071348</v>
      </c>
      <c r="BW468">
        <v>22.580369999999998</v>
      </c>
      <c r="BX468">
        <v>0</v>
      </c>
      <c r="BY468">
        <v>0</v>
      </c>
      <c r="BZ468" s="1">
        <v>0.1063549</v>
      </c>
      <c r="CA468">
        <v>22.466889999999999</v>
      </c>
      <c r="CB468">
        <v>0</v>
      </c>
      <c r="CC468">
        <v>0</v>
      </c>
      <c r="CD468" s="1">
        <v>0.1055406</v>
      </c>
      <c r="CE468">
        <v>22.506460000000001</v>
      </c>
      <c r="CF468">
        <v>0</v>
      </c>
      <c r="CG468">
        <v>0</v>
      </c>
      <c r="CH468" s="1">
        <v>0.10480250000000001</v>
      </c>
      <c r="CI468">
        <v>22.386320000000001</v>
      </c>
      <c r="CJ468">
        <v>0</v>
      </c>
      <c r="CK468">
        <v>0</v>
      </c>
      <c r="CL468" s="1">
        <v>0.10418959999999999</v>
      </c>
      <c r="CM468">
        <v>22.158919999999998</v>
      </c>
      <c r="CN468">
        <v>0</v>
      </c>
      <c r="CO468">
        <v>0</v>
      </c>
      <c r="CP468" s="1">
        <v>0.1035562</v>
      </c>
      <c r="CQ468">
        <v>21.888570000000001</v>
      </c>
      <c r="CR468">
        <v>0</v>
      </c>
      <c r="CS468">
        <v>0</v>
      </c>
      <c r="CT468" s="1">
        <v>0.102878</v>
      </c>
      <c r="CU468">
        <v>21.560030000000001</v>
      </c>
      <c r="CV468">
        <v>0</v>
      </c>
      <c r="CW468">
        <v>0</v>
      </c>
      <c r="CX468" s="1">
        <v>0.1022774</v>
      </c>
      <c r="CY468">
        <v>21.198360000000001</v>
      </c>
      <c r="CZ468">
        <v>1.6815930000000001E-37</v>
      </c>
      <c r="DA468">
        <v>3.679018E-34</v>
      </c>
      <c r="DB468" s="1">
        <v>0.1016534</v>
      </c>
      <c r="DC468">
        <v>21.23827</v>
      </c>
      <c r="DD468">
        <v>4.7907169999999996E-31</v>
      </c>
      <c r="DE468">
        <v>1.052473E-27</v>
      </c>
      <c r="DF468" s="1">
        <v>0.1010162</v>
      </c>
      <c r="DG468">
        <v>21.136240000000001</v>
      </c>
      <c r="DH468" s="1">
        <v>7.7151280000000004E-26</v>
      </c>
      <c r="DI468" s="1">
        <v>1.541842E-22</v>
      </c>
      <c r="DJ468" s="1">
        <v>0.1003826</v>
      </c>
      <c r="DK468">
        <v>21.194790000000001</v>
      </c>
      <c r="DL468" s="1">
        <v>1.0238429999999999E-21</v>
      </c>
      <c r="DM468" s="1">
        <v>1.8795280000000001E-18</v>
      </c>
      <c r="DN468" s="1">
        <v>9.9784750000000005E-2</v>
      </c>
      <c r="DO468">
        <v>21.34422</v>
      </c>
      <c r="DP468" s="1">
        <v>2.7048129999999999E-18</v>
      </c>
      <c r="DQ468" s="1">
        <v>4.7733789999999997E-15</v>
      </c>
      <c r="DR468" s="1">
        <v>9.9205749999999995E-2</v>
      </c>
      <c r="DS468">
        <v>21.343599999999999</v>
      </c>
      <c r="DT468" s="1">
        <v>2.066375E-15</v>
      </c>
      <c r="DU468" s="1">
        <v>3.6166659999999999E-12</v>
      </c>
      <c r="DV468">
        <v>9.8658389999999999E-2</v>
      </c>
      <c r="DW468">
        <v>21.122710000000001</v>
      </c>
      <c r="DX468" s="1">
        <v>6.1320019999999997E-13</v>
      </c>
      <c r="DY468" s="1">
        <v>1.074569E-9</v>
      </c>
      <c r="DZ468" s="1">
        <v>9.8127829999999999E-2</v>
      </c>
      <c r="EA468">
        <v>20.820740000000001</v>
      </c>
      <c r="EB468" s="1">
        <v>8.2678599999999999E-11</v>
      </c>
      <c r="EC468" s="1">
        <v>1.4618090000000001E-7</v>
      </c>
      <c r="ED468" s="1">
        <v>9.7845570000000007E-2</v>
      </c>
      <c r="EE468">
        <v>20.621980000000001</v>
      </c>
      <c r="EF468" s="1">
        <v>5.7595730000000003E-9</v>
      </c>
      <c r="EG468" s="1">
        <v>1.028674E-5</v>
      </c>
      <c r="EH468" s="1">
        <v>9.7467940000000003E-2</v>
      </c>
      <c r="EI468">
        <v>21.00844</v>
      </c>
      <c r="EJ468" s="1">
        <v>2.2727790000000001E-7</v>
      </c>
      <c r="EK468" s="1">
        <v>4.1154860000000001E-4</v>
      </c>
      <c r="EL468" s="1">
        <v>9.6947809999999995E-2</v>
      </c>
      <c r="EM468">
        <v>21.406970000000001</v>
      </c>
      <c r="EN468" s="1">
        <v>5.4608259999999997E-6</v>
      </c>
      <c r="EO468" s="1">
        <v>1.005341E-2</v>
      </c>
      <c r="EP468" s="1">
        <v>9.6382629999999997E-2</v>
      </c>
      <c r="EQ468">
        <v>21.923169999999999</v>
      </c>
      <c r="ER468" s="1">
        <v>8.4958179999999994E-5</v>
      </c>
      <c r="ES468" s="1">
        <v>0.15912029999999999</v>
      </c>
      <c r="ET468" s="1">
        <v>9.5913750000000006E-2</v>
      </c>
      <c r="EU468">
        <v>22.61196</v>
      </c>
      <c r="EV468" s="1">
        <v>9.0050510000000005E-4</v>
      </c>
      <c r="EW468" s="1">
        <v>1.7161</v>
      </c>
      <c r="EX468" s="1">
        <v>9.5551579999999997E-2</v>
      </c>
      <c r="EY468">
        <v>22.938980000000001</v>
      </c>
      <c r="EZ468" s="1">
        <v>6.8028689999999996E-3</v>
      </c>
      <c r="FA468">
        <v>13.173539999999999</v>
      </c>
      <c r="FB468" s="1">
        <v>9.5163769999999995E-2</v>
      </c>
      <c r="FC468">
        <v>22.82995</v>
      </c>
      <c r="FD468" s="1">
        <v>3.7945100000000002E-2</v>
      </c>
      <c r="FE468">
        <v>74.722719999999995</v>
      </c>
      <c r="FF468" s="1">
        <v>9.471367E-2</v>
      </c>
      <c r="FG468">
        <v>22.660779999999999</v>
      </c>
      <c r="FH468" s="1">
        <v>0.16163359999999999</v>
      </c>
      <c r="FI468">
        <v>323.64569999999998</v>
      </c>
      <c r="FJ468" s="1">
        <v>9.4544929999999999E-2</v>
      </c>
      <c r="FK468">
        <v>22.447700000000001</v>
      </c>
      <c r="FL468" s="1">
        <v>0.54313160000000005</v>
      </c>
      <c r="FM468">
        <v>1102.895</v>
      </c>
      <c r="FN468" s="1">
        <v>9.4194079999999999E-2</v>
      </c>
      <c r="FO468">
        <v>22.71913</v>
      </c>
      <c r="FP468" s="1">
        <v>1.473015</v>
      </c>
      <c r="FQ468">
        <v>3037.616</v>
      </c>
      <c r="FR468" s="1">
        <v>9.3701300000000001E-2</v>
      </c>
      <c r="FS468">
        <v>23.135860000000001</v>
      </c>
      <c r="FT468" s="1">
        <v>3.3009590000000002</v>
      </c>
      <c r="FU468">
        <v>6920.9960000000001</v>
      </c>
      <c r="FV468" s="1">
        <v>9.3089340000000007E-2</v>
      </c>
      <c r="FW468">
        <v>23.569279999999999</v>
      </c>
      <c r="FX468">
        <v>6.2492330000000003</v>
      </c>
      <c r="FY468">
        <v>13333.42</v>
      </c>
      <c r="FZ468" s="1">
        <v>9.2667470000000002E-2</v>
      </c>
      <c r="GA468">
        <v>24.087969999999999</v>
      </c>
      <c r="GB468">
        <v>10.236829999999999</v>
      </c>
      <c r="GC468">
        <v>22167.69</v>
      </c>
      <c r="GD468" s="1">
        <v>9.2332570000000003E-2</v>
      </c>
      <c r="GE468">
        <v>24.23254</v>
      </c>
      <c r="GF468">
        <v>14.763489999999999</v>
      </c>
      <c r="GG468">
        <v>32410.69</v>
      </c>
      <c r="GH468" s="1">
        <v>9.1994699999999999E-2</v>
      </c>
      <c r="GI468">
        <v>24.099399999999999</v>
      </c>
      <c r="GJ468">
        <v>19.05855</v>
      </c>
      <c r="GK468">
        <v>42392.68</v>
      </c>
      <c r="GL468">
        <v>9.1496679999999997E-2</v>
      </c>
      <c r="GM468">
        <v>23.868829999999999</v>
      </c>
      <c r="GN468">
        <v>22.346150000000002</v>
      </c>
      <c r="GO468">
        <v>50417.34</v>
      </c>
      <c r="GP468" s="1">
        <v>9.1186260000000005E-2</v>
      </c>
      <c r="GQ468">
        <v>23.600529999999999</v>
      </c>
      <c r="GR468">
        <v>24.256869999999999</v>
      </c>
      <c r="GS468">
        <v>55348.9</v>
      </c>
      <c r="GT468" s="1">
        <v>9.0705900000000006E-2</v>
      </c>
      <c r="GU468">
        <v>23.337489999999999</v>
      </c>
      <c r="GV468">
        <v>24.626000000000001</v>
      </c>
      <c r="GW468">
        <v>56889.79</v>
      </c>
      <c r="GX468" s="1">
        <v>9.0091180000000007E-2</v>
      </c>
      <c r="GY468">
        <v>23.39537</v>
      </c>
      <c r="GZ468">
        <v>23.72382</v>
      </c>
      <c r="HA468">
        <v>55465.61</v>
      </c>
      <c r="HB468" s="1">
        <v>8.9434219999999995E-2</v>
      </c>
      <c r="HC468">
        <v>23.37576</v>
      </c>
      <c r="HD468">
        <v>21.88373</v>
      </c>
      <c r="HE468">
        <v>51872</v>
      </c>
      <c r="HF468" s="1">
        <v>8.8809470000000001E-2</v>
      </c>
      <c r="HG468">
        <v>23.367979999999999</v>
      </c>
      <c r="HH468">
        <v>19.626460000000002</v>
      </c>
      <c r="HI468">
        <v>47056.93</v>
      </c>
      <c r="HJ468" s="1">
        <v>8.8239360000000003E-2</v>
      </c>
      <c r="HK468">
        <v>23.16215</v>
      </c>
      <c r="HL468">
        <v>17.2407</v>
      </c>
      <c r="HM468">
        <v>41739.64</v>
      </c>
      <c r="HN468" s="1">
        <v>8.7632119999999994E-2</v>
      </c>
      <c r="HO468">
        <v>22.902139999999999</v>
      </c>
      <c r="HP468">
        <v>14.923769999999999</v>
      </c>
      <c r="HQ468">
        <v>36467.93</v>
      </c>
      <c r="HR468">
        <v>8.6950029999999998E-2</v>
      </c>
      <c r="HS468">
        <v>22.51426</v>
      </c>
      <c r="HT468">
        <v>12.797459999999999</v>
      </c>
      <c r="HU468">
        <v>31566.97</v>
      </c>
      <c r="HV468" s="1">
        <v>8.626056E-2</v>
      </c>
      <c r="HW468">
        <v>21.988</v>
      </c>
      <c r="HX468">
        <v>10.92919</v>
      </c>
      <c r="HY468">
        <v>27193.94</v>
      </c>
      <c r="HZ468" s="1">
        <v>8.5535330000000007E-2</v>
      </c>
      <c r="IA468">
        <v>21.545819999999999</v>
      </c>
      <c r="IB468">
        <v>9.3205989999999996</v>
      </c>
      <c r="IC468">
        <v>23388.59</v>
      </c>
      <c r="ID468" s="1">
        <v>8.4752049999999995E-2</v>
      </c>
      <c r="IE468">
        <v>21.410689999999999</v>
      </c>
      <c r="IF468">
        <v>7.9546520000000003</v>
      </c>
      <c r="IG468">
        <v>20131.13</v>
      </c>
      <c r="IH468" s="1">
        <v>8.3941920000000003E-2</v>
      </c>
      <c r="II468">
        <v>21.359069999999999</v>
      </c>
      <c r="IJ468">
        <v>6.8051240000000002</v>
      </c>
      <c r="IK468">
        <v>17367.560000000001</v>
      </c>
      <c r="IL468" s="1">
        <v>8.3134689999999997E-2</v>
      </c>
      <c r="IM468">
        <v>21.467919999999999</v>
      </c>
      <c r="IN468">
        <v>5.8407869999999997</v>
      </c>
      <c r="IO468">
        <v>15033.37</v>
      </c>
      <c r="IP468" s="1">
        <v>8.2401279999999993E-2</v>
      </c>
      <c r="IQ468">
        <v>21.274529999999999</v>
      </c>
      <c r="IR468">
        <v>5.0362580000000001</v>
      </c>
      <c r="IS468">
        <v>13063.01</v>
      </c>
      <c r="IT468" s="1">
        <v>8.1732429999999995E-2</v>
      </c>
      <c r="IU468">
        <v>20.977599999999999</v>
      </c>
      <c r="IV468">
        <v>4.3634459999999997</v>
      </c>
      <c r="IW468">
        <v>11397.07</v>
      </c>
      <c r="IX468">
        <v>8.1086510000000001E-2</v>
      </c>
      <c r="IY468">
        <v>20.692160000000001</v>
      </c>
      <c r="IZ468">
        <v>3.7963710000000002</v>
      </c>
      <c r="JA468">
        <v>9983.5679999999993</v>
      </c>
      <c r="JB468" s="1">
        <v>8.0409209999999995E-2</v>
      </c>
      <c r="JC468">
        <v>20.368210000000001</v>
      </c>
      <c r="JD468">
        <v>3.3146059999999999</v>
      </c>
      <c r="JE468">
        <v>8781.2189999999991</v>
      </c>
      <c r="JF468" s="1">
        <v>7.9827930000000005E-2</v>
      </c>
      <c r="JG468">
        <v>20.431370000000001</v>
      </c>
      <c r="JH468">
        <v>2.9084140000000001</v>
      </c>
      <c r="JI468">
        <v>7755.4639999999999</v>
      </c>
      <c r="JJ468" s="1">
        <v>7.9465809999999998E-2</v>
      </c>
      <c r="JK468">
        <v>20.559010000000001</v>
      </c>
      <c r="JL468">
        <v>2.567831</v>
      </c>
      <c r="JM468">
        <v>6873.8879999999999</v>
      </c>
      <c r="JN468" s="1">
        <v>7.9102179999999994E-2</v>
      </c>
      <c r="JO468">
        <v>20.661269999999998</v>
      </c>
      <c r="JP468">
        <v>2.2735660000000002</v>
      </c>
      <c r="JQ468">
        <v>6111.5190000000002</v>
      </c>
      <c r="JR468" s="1">
        <v>7.8611059999999996E-2</v>
      </c>
      <c r="JS468">
        <v>20.966950000000001</v>
      </c>
      <c r="JT468">
        <v>2.0159120000000001</v>
      </c>
      <c r="JU468">
        <v>5450.6279999999997</v>
      </c>
      <c r="JV468" s="1">
        <v>7.8051659999999995E-2</v>
      </c>
      <c r="JW468">
        <v>21.06692</v>
      </c>
      <c r="JX468">
        <v>1.791485</v>
      </c>
      <c r="JY468">
        <v>4877.384</v>
      </c>
      <c r="JZ468" s="1">
        <v>7.7410640000000003E-2</v>
      </c>
      <c r="KA468">
        <v>20.774650000000001</v>
      </c>
      <c r="KB468">
        <v>1.5957870000000001</v>
      </c>
      <c r="KC468">
        <v>4379.5290000000005</v>
      </c>
      <c r="KD468" s="1">
        <v>7.674069E-2</v>
      </c>
      <c r="KE468">
        <v>20.413319999999999</v>
      </c>
      <c r="KF468">
        <v>1.4254640000000001</v>
      </c>
      <c r="KG468">
        <v>3946.4369999999999</v>
      </c>
      <c r="KH468" s="1">
        <v>7.6043979999999997E-2</v>
      </c>
      <c r="KI468">
        <v>20.076750000000001</v>
      </c>
      <c r="KJ468">
        <v>1.277207</v>
      </c>
      <c r="KK468">
        <v>3568.6729999999998</v>
      </c>
      <c r="KL468" s="1">
        <v>7.5330469999999997E-2</v>
      </c>
      <c r="KM468">
        <v>20.284030000000001</v>
      </c>
      <c r="KN468">
        <v>1.1479520000000001</v>
      </c>
      <c r="KO468">
        <v>3238.2190000000001</v>
      </c>
      <c r="KP468" s="1">
        <v>7.4581969999999997E-2</v>
      </c>
      <c r="KQ468">
        <v>20.689730000000001</v>
      </c>
      <c r="KR468">
        <v>1.034624</v>
      </c>
      <c r="KS468">
        <v>2948.74</v>
      </c>
      <c r="KT468" s="1">
        <v>7.3767239999999998E-2</v>
      </c>
      <c r="KU468">
        <v>21.239660000000001</v>
      </c>
      <c r="KV468">
        <v>0.934998</v>
      </c>
      <c r="KW468">
        <v>2694.761</v>
      </c>
      <c r="KX468" s="1">
        <v>7.2931620000000003E-2</v>
      </c>
      <c r="KY468">
        <v>21.823779999999999</v>
      </c>
      <c r="KZ468">
        <v>0.84761830000000005</v>
      </c>
      <c r="LA468">
        <v>2471.616</v>
      </c>
      <c r="LB468" s="1">
        <v>7.212462E-2</v>
      </c>
      <c r="LC468">
        <v>21.967289999999998</v>
      </c>
      <c r="LD468">
        <v>0.77127129999999999</v>
      </c>
      <c r="LE468">
        <v>2275.0430000000001</v>
      </c>
      <c r="LF468">
        <v>7.1400809999999995E-2</v>
      </c>
      <c r="LG468">
        <v>21.736090000000001</v>
      </c>
      <c r="LH468">
        <v>0.70501939999999996</v>
      </c>
      <c r="LI468">
        <v>2101.31</v>
      </c>
      <c r="LJ468" s="1">
        <v>7.0758950000000001E-2</v>
      </c>
      <c r="LK468">
        <v>21.433910000000001</v>
      </c>
      <c r="LL468">
        <v>0.6470979</v>
      </c>
      <c r="LM468">
        <v>1946.8330000000001</v>
      </c>
      <c r="LN468" s="1">
        <v>7.0187869999999999E-2</v>
      </c>
      <c r="LO468">
        <v>21.131799999999998</v>
      </c>
      <c r="LP468">
        <v>0.59612330000000002</v>
      </c>
      <c r="LQ468">
        <v>1808.759</v>
      </c>
      <c r="LR468" s="1">
        <v>6.9650489999999995E-2</v>
      </c>
      <c r="LS468">
        <v>21.378440000000001</v>
      </c>
      <c r="LT468">
        <v>0.55084679999999997</v>
      </c>
      <c r="LU468">
        <v>1684.864</v>
      </c>
      <c r="LV468" s="1">
        <v>6.9080379999999997E-2</v>
      </c>
      <c r="LW468">
        <v>21.795380000000002</v>
      </c>
      <c r="LX468">
        <v>0.51002230000000004</v>
      </c>
      <c r="LY468">
        <v>1573.4649999999999</v>
      </c>
      <c r="LZ468" s="1">
        <v>6.8525890000000006E-2</v>
      </c>
      <c r="MA468">
        <v>22.348389999999998</v>
      </c>
      <c r="MB468">
        <v>0.47348180000000001</v>
      </c>
      <c r="MC468">
        <v>1473.135</v>
      </c>
      <c r="MD468" s="1">
        <v>6.7974049999999994E-2</v>
      </c>
      <c r="ME468">
        <v>22.84599</v>
      </c>
      <c r="MF468">
        <v>0.44067000000000001</v>
      </c>
      <c r="MG468">
        <v>1382.6510000000001</v>
      </c>
      <c r="MH468" s="1">
        <v>6.7461160000000006E-2</v>
      </c>
      <c r="MI468">
        <v>22.934909999999999</v>
      </c>
      <c r="MJ468">
        <v>0.41130820000000001</v>
      </c>
      <c r="MK468">
        <v>1300.7819999999999</v>
      </c>
      <c r="ML468" s="1">
        <v>6.6989199999999999E-2</v>
      </c>
      <c r="MM468">
        <v>22.634589999999999</v>
      </c>
      <c r="MN468">
        <v>0.38499420000000001</v>
      </c>
      <c r="MO468">
        <v>1226.4849999999999</v>
      </c>
      <c r="MP468" s="1">
        <v>6.6507419999999998E-2</v>
      </c>
      <c r="MQ468">
        <v>22.252079999999999</v>
      </c>
      <c r="MR468">
        <v>0.36102499999999998</v>
      </c>
      <c r="MS468">
        <v>1158.8150000000001</v>
      </c>
      <c r="MT468" s="1">
        <v>6.6041219999999998E-2</v>
      </c>
      <c r="MU468">
        <v>21.861910000000002</v>
      </c>
      <c r="MV468">
        <v>0.3393352</v>
      </c>
      <c r="MW468">
        <v>1097.0989999999999</v>
      </c>
      <c r="MX468" s="1">
        <v>6.5516160000000004E-2</v>
      </c>
      <c r="MY468">
        <v>21.914680000000001</v>
      </c>
      <c r="MZ468">
        <v>0.31923770000000001</v>
      </c>
      <c r="NA468">
        <v>1040.682</v>
      </c>
      <c r="NB468" s="1">
        <v>6.4905420000000005E-2</v>
      </c>
      <c r="NC468">
        <v>21.700220000000002</v>
      </c>
      <c r="ND468">
        <v>0.30069020000000002</v>
      </c>
      <c r="NE468">
        <v>989.48839999999996</v>
      </c>
      <c r="NF468">
        <v>6.4257869999999995E-2</v>
      </c>
      <c r="NG468">
        <v>21.964289999999998</v>
      </c>
      <c r="NH468">
        <v>0.28369030000000001</v>
      </c>
      <c r="NI468">
        <v>943.03430000000003</v>
      </c>
      <c r="NJ468" s="1">
        <v>6.3631199999999999E-2</v>
      </c>
      <c r="NK468">
        <v>22.235589999999998</v>
      </c>
      <c r="NL468">
        <v>0.2683545</v>
      </c>
      <c r="NM468">
        <v>900.8768</v>
      </c>
      <c r="NN468" s="1">
        <v>6.3028310000000004E-2</v>
      </c>
      <c r="NO468">
        <v>22.240110000000001</v>
      </c>
      <c r="NP468">
        <v>0.25449310000000003</v>
      </c>
      <c r="NQ468">
        <v>862.48270000000002</v>
      </c>
      <c r="NR468">
        <v>6.2402840000000001E-2</v>
      </c>
      <c r="NS468">
        <v>21.98227</v>
      </c>
      <c r="NT468">
        <v>0.24176929999999999</v>
      </c>
      <c r="NU468">
        <v>827.46749999999997</v>
      </c>
      <c r="NV468">
        <v>6.1724910000000001E-2</v>
      </c>
      <c r="NW468">
        <v>21.62659</v>
      </c>
      <c r="NX468">
        <v>0.22997529999999999</v>
      </c>
      <c r="NY468">
        <v>795.61789999999996</v>
      </c>
      <c r="NZ468" s="1">
        <v>6.0772130000000001E-2</v>
      </c>
      <c r="OA468">
        <v>21.392399999999999</v>
      </c>
      <c r="OB468">
        <v>0.21834339999999999</v>
      </c>
      <c r="OC468">
        <v>767.11030000000005</v>
      </c>
      <c r="OD468" s="1">
        <v>6.0042249999999998E-2</v>
      </c>
      <c r="OE468">
        <v>21.797740000000001</v>
      </c>
      <c r="OF468">
        <v>0.20867140000000001</v>
      </c>
      <c r="OG468">
        <v>741.94569999999999</v>
      </c>
      <c r="OH468" s="1">
        <v>5.9557810000000003E-2</v>
      </c>
      <c r="OI468">
        <v>22.445920000000001</v>
      </c>
      <c r="OJ468">
        <v>0.2005932</v>
      </c>
      <c r="OK468">
        <v>718.78160000000003</v>
      </c>
    </row>
    <row r="469" spans="1:401" x14ac:dyDescent="0.35">
      <c r="A469">
        <v>478</v>
      </c>
      <c r="B469" t="s">
        <v>4</v>
      </c>
      <c r="C469" t="s">
        <v>364</v>
      </c>
      <c r="D469" t="s">
        <v>476</v>
      </c>
      <c r="E469">
        <v>836.87099999999998</v>
      </c>
      <c r="F469">
        <v>0.17351</v>
      </c>
      <c r="G469">
        <v>19.66572</v>
      </c>
      <c r="H469">
        <v>0</v>
      </c>
      <c r="I469">
        <v>0</v>
      </c>
      <c r="J469">
        <v>0.1721983</v>
      </c>
      <c r="K469">
        <v>19.915430000000001</v>
      </c>
      <c r="L469">
        <v>0</v>
      </c>
      <c r="M469">
        <v>0</v>
      </c>
      <c r="N469">
        <v>0.17048650000000001</v>
      </c>
      <c r="O469">
        <v>20.219239999999999</v>
      </c>
      <c r="P469">
        <v>0</v>
      </c>
      <c r="Q469">
        <v>0</v>
      </c>
      <c r="R469">
        <v>0.1686742</v>
      </c>
      <c r="S469">
        <v>20.643619999999999</v>
      </c>
      <c r="T469">
        <v>0</v>
      </c>
      <c r="U469">
        <v>0</v>
      </c>
      <c r="V469">
        <v>0.1671214</v>
      </c>
      <c r="W469">
        <v>21.20354</v>
      </c>
      <c r="X469">
        <v>0</v>
      </c>
      <c r="Y469">
        <v>0</v>
      </c>
      <c r="Z469">
        <v>0.1658085</v>
      </c>
      <c r="AA469">
        <v>21.54871</v>
      </c>
      <c r="AB469">
        <v>0</v>
      </c>
      <c r="AC469">
        <v>0</v>
      </c>
      <c r="AD469">
        <v>0.1645472</v>
      </c>
      <c r="AE469">
        <v>21.52177</v>
      </c>
      <c r="AF469">
        <v>0</v>
      </c>
      <c r="AG469">
        <v>0</v>
      </c>
      <c r="AH469">
        <v>0.16318779999999999</v>
      </c>
      <c r="AI469">
        <v>21.35201</v>
      </c>
      <c r="AJ469">
        <v>0</v>
      </c>
      <c r="AK469">
        <v>0</v>
      </c>
      <c r="AL469">
        <v>0.16220219999999999</v>
      </c>
      <c r="AM469">
        <v>21.08625</v>
      </c>
      <c r="AN469">
        <v>0</v>
      </c>
      <c r="AO469">
        <v>0</v>
      </c>
      <c r="AP469">
        <v>0.1611136</v>
      </c>
      <c r="AQ469">
        <v>21.242339999999999</v>
      </c>
      <c r="AR469">
        <v>0</v>
      </c>
      <c r="AS469">
        <v>0</v>
      </c>
      <c r="AT469">
        <v>0.15983069999999999</v>
      </c>
      <c r="AU469">
        <v>21.62763</v>
      </c>
      <c r="AV469">
        <v>0</v>
      </c>
      <c r="AW469">
        <v>0</v>
      </c>
      <c r="AX469">
        <v>0.1584943</v>
      </c>
      <c r="AY469">
        <v>22.082930000000001</v>
      </c>
      <c r="AZ469">
        <v>0</v>
      </c>
      <c r="BA469">
        <v>0</v>
      </c>
      <c r="BB469">
        <v>0.15730720000000001</v>
      </c>
      <c r="BC469">
        <v>22.646249999999998</v>
      </c>
      <c r="BD469">
        <v>0</v>
      </c>
      <c r="BE469">
        <v>0</v>
      </c>
      <c r="BF469">
        <v>0.15627650000000001</v>
      </c>
      <c r="BG469">
        <v>22.90372</v>
      </c>
      <c r="BH469">
        <v>0</v>
      </c>
      <c r="BI469">
        <v>0</v>
      </c>
      <c r="BJ469">
        <v>0.15523300000000001</v>
      </c>
      <c r="BK469">
        <v>22.893429999999999</v>
      </c>
      <c r="BL469">
        <v>0</v>
      </c>
      <c r="BM469">
        <v>0</v>
      </c>
      <c r="BN469">
        <v>0.1541206</v>
      </c>
      <c r="BO469">
        <v>22.795559999999998</v>
      </c>
      <c r="BP469">
        <v>0</v>
      </c>
      <c r="BQ469">
        <v>0</v>
      </c>
      <c r="BR469">
        <v>0.153391</v>
      </c>
      <c r="BS469">
        <v>22.623539999999998</v>
      </c>
      <c r="BT469">
        <v>0</v>
      </c>
      <c r="BU469">
        <v>0</v>
      </c>
      <c r="BV469">
        <v>0.1525077</v>
      </c>
      <c r="BW469">
        <v>22.663229999999999</v>
      </c>
      <c r="BX469">
        <v>0</v>
      </c>
      <c r="BY469">
        <v>0</v>
      </c>
      <c r="BZ469">
        <v>0.15137709999999999</v>
      </c>
      <c r="CA469">
        <v>22.575890000000001</v>
      </c>
      <c r="CB469">
        <v>0</v>
      </c>
      <c r="CC469">
        <v>0</v>
      </c>
      <c r="CD469">
        <v>0.15019979999999999</v>
      </c>
      <c r="CE469">
        <v>22.60474</v>
      </c>
      <c r="CF469">
        <v>0</v>
      </c>
      <c r="CG469">
        <v>0</v>
      </c>
      <c r="CH469">
        <v>0.1491374</v>
      </c>
      <c r="CI469">
        <v>22.4589</v>
      </c>
      <c r="CJ469">
        <v>0</v>
      </c>
      <c r="CK469">
        <v>0</v>
      </c>
      <c r="CL469">
        <v>0.1482627</v>
      </c>
      <c r="CM469">
        <v>22.21678</v>
      </c>
      <c r="CN469">
        <v>0</v>
      </c>
      <c r="CO469">
        <v>0</v>
      </c>
      <c r="CP469">
        <v>0.14736489999999999</v>
      </c>
      <c r="CQ469">
        <v>21.952490000000001</v>
      </c>
      <c r="CR469">
        <v>0</v>
      </c>
      <c r="CS469">
        <v>0</v>
      </c>
      <c r="CT469">
        <v>0.1463854</v>
      </c>
      <c r="CU469">
        <v>21.64827</v>
      </c>
      <c r="CV469">
        <v>0</v>
      </c>
      <c r="CW469">
        <v>0</v>
      </c>
      <c r="CX469">
        <v>0.14553350000000001</v>
      </c>
      <c r="CY469">
        <v>21.319590000000002</v>
      </c>
      <c r="CZ469">
        <v>3.2767490000000002E-38</v>
      </c>
      <c r="DA469">
        <v>5.7479930000000001E-35</v>
      </c>
      <c r="DB469">
        <v>0.14463880000000001</v>
      </c>
      <c r="DC469">
        <v>21.376580000000001</v>
      </c>
      <c r="DD469">
        <v>1.2429229999999999E-31</v>
      </c>
      <c r="DE469">
        <v>1.799276E-28</v>
      </c>
      <c r="DF469">
        <v>0.14373849999999999</v>
      </c>
      <c r="DG469">
        <v>21.269079999999999</v>
      </c>
      <c r="DH469" s="1">
        <v>2.6624980000000001E-26</v>
      </c>
      <c r="DI469" s="1">
        <v>3.3185429999999997E-23</v>
      </c>
      <c r="DJ469">
        <v>0.14281170000000001</v>
      </c>
      <c r="DK469">
        <v>21.303159999999998</v>
      </c>
      <c r="DL469" s="1">
        <v>3.8836500000000002E-22</v>
      </c>
      <c r="DM469" s="1">
        <v>4.7045139999999998E-19</v>
      </c>
      <c r="DN469">
        <v>0.14195640000000001</v>
      </c>
      <c r="DO469">
        <v>21.41694</v>
      </c>
      <c r="DP469" s="1">
        <v>1.103939E-18</v>
      </c>
      <c r="DQ469" s="1">
        <v>1.341834E-15</v>
      </c>
      <c r="DR469">
        <v>0.1411434</v>
      </c>
      <c r="DS469">
        <v>21.388310000000001</v>
      </c>
      <c r="DT469" s="1">
        <v>9.0157930000000008E-16</v>
      </c>
      <c r="DU469" s="1">
        <v>1.1178649999999999E-12</v>
      </c>
      <c r="DV469">
        <v>0.140351</v>
      </c>
      <c r="DW469">
        <v>21.16103</v>
      </c>
      <c r="DX469" s="1">
        <v>2.8448770000000002E-13</v>
      </c>
      <c r="DY469" s="1">
        <v>3.6087050000000002E-10</v>
      </c>
      <c r="DZ469">
        <v>0.13958880000000001</v>
      </c>
      <c r="EA469">
        <v>20.878599999999999</v>
      </c>
      <c r="EB469" s="1">
        <v>4.0613000000000002E-11</v>
      </c>
      <c r="EC469" s="1">
        <v>5.2892190000000002E-8</v>
      </c>
      <c r="ED469">
        <v>0.1392217</v>
      </c>
      <c r="EE469">
        <v>20.715160000000001</v>
      </c>
      <c r="EF469" s="1">
        <v>2.9846580000000001E-9</v>
      </c>
      <c r="EG469" s="1">
        <v>3.9837209999999996E-6</v>
      </c>
      <c r="EH469">
        <v>0.13869429999999999</v>
      </c>
      <c r="EI469">
        <v>21.11411</v>
      </c>
      <c r="EJ469" s="1">
        <v>1.2383069999999999E-7</v>
      </c>
      <c r="EK469" s="1">
        <v>1.697209E-4</v>
      </c>
      <c r="EL469">
        <v>0.1379485</v>
      </c>
      <c r="EM469">
        <v>21.488440000000001</v>
      </c>
      <c r="EN469" s="1">
        <v>3.1196019999999998E-6</v>
      </c>
      <c r="EO469" s="1">
        <v>4.3969129999999997E-3</v>
      </c>
      <c r="EP469">
        <v>0.13712089999999999</v>
      </c>
      <c r="EQ469">
        <v>21.951540000000001</v>
      </c>
      <c r="ER469" s="1">
        <v>5.0766419999999997E-5</v>
      </c>
      <c r="ES469" s="1">
        <v>7.3558509999999994E-2</v>
      </c>
      <c r="ET469">
        <v>0.13645959999999999</v>
      </c>
      <c r="EU469">
        <v>22.574570000000001</v>
      </c>
      <c r="EV469" s="1">
        <v>5.618547E-4</v>
      </c>
      <c r="EW469" s="1">
        <v>0.83625300000000002</v>
      </c>
      <c r="EX469">
        <v>0.13595889999999999</v>
      </c>
      <c r="EY469">
        <v>22.856780000000001</v>
      </c>
      <c r="EZ469" s="1">
        <v>4.4245650000000001E-3</v>
      </c>
      <c r="FA469" s="1">
        <v>6.7512290000000004</v>
      </c>
      <c r="FB469">
        <v>0.13541300000000001</v>
      </c>
      <c r="FC469">
        <v>22.746200000000002</v>
      </c>
      <c r="FD469" s="1">
        <v>2.5683009999999999E-2</v>
      </c>
      <c r="FE469" s="1">
        <v>40.188569999999999</v>
      </c>
      <c r="FF469">
        <v>0.13477120000000001</v>
      </c>
      <c r="FG469">
        <v>22.613520000000001</v>
      </c>
      <c r="FH469" s="1">
        <v>0.1136699</v>
      </c>
      <c r="FI469">
        <v>182.32230000000001</v>
      </c>
      <c r="FJ469">
        <v>0.13458709999999999</v>
      </c>
      <c r="FK469">
        <v>22.463889999999999</v>
      </c>
      <c r="FL469" s="1">
        <v>0.39647700000000002</v>
      </c>
      <c r="FM469">
        <v>649.69140000000004</v>
      </c>
      <c r="FN469">
        <v>0.134107</v>
      </c>
      <c r="FO469">
        <v>22.778949999999998</v>
      </c>
      <c r="FP469" s="1">
        <v>1.114347</v>
      </c>
      <c r="FQ469">
        <v>1868.1859999999999</v>
      </c>
      <c r="FR469">
        <v>0.13340160000000001</v>
      </c>
      <c r="FS469">
        <v>23.198419999999999</v>
      </c>
      <c r="FT469" s="1">
        <v>2.5840879999999999</v>
      </c>
      <c r="FU469">
        <v>4436.6480000000001</v>
      </c>
      <c r="FV469">
        <v>0.13252359999999999</v>
      </c>
      <c r="FW469">
        <v>23.595949999999998</v>
      </c>
      <c r="FX469">
        <v>5.0558670000000001</v>
      </c>
      <c r="FY469">
        <v>8895.7420000000002</v>
      </c>
      <c r="FZ469">
        <v>0.13192670000000001</v>
      </c>
      <c r="GA469">
        <v>24.059329999999999</v>
      </c>
      <c r="GB469">
        <v>8.5498949999999994</v>
      </c>
      <c r="GC469">
        <v>15371.8</v>
      </c>
      <c r="GD469">
        <v>0.13147039999999999</v>
      </c>
      <c r="GE469">
        <v>24.166509999999999</v>
      </c>
      <c r="GF469">
        <v>12.71668</v>
      </c>
      <c r="GG469">
        <v>23328.959999999999</v>
      </c>
      <c r="GH469">
        <v>0.13102330000000001</v>
      </c>
      <c r="GI469">
        <v>24.035689999999999</v>
      </c>
      <c r="GJ469">
        <v>16.91</v>
      </c>
      <c r="GK469">
        <v>31629.41</v>
      </c>
      <c r="GL469">
        <v>0.1303134</v>
      </c>
      <c r="GM469">
        <v>23.84374</v>
      </c>
      <c r="GN469">
        <v>20.38954</v>
      </c>
      <c r="GO469">
        <v>38927.730000000003</v>
      </c>
      <c r="GP469">
        <v>0.12991759999999999</v>
      </c>
      <c r="GQ469">
        <v>23.63522</v>
      </c>
      <c r="GR469">
        <v>22.73414</v>
      </c>
      <c r="GS469">
        <v>44149.93</v>
      </c>
      <c r="GT469">
        <v>0.129246</v>
      </c>
      <c r="GU469">
        <v>23.430579999999999</v>
      </c>
      <c r="GV469">
        <v>23.661249999999999</v>
      </c>
      <c r="GW469">
        <v>46790.74</v>
      </c>
      <c r="GX469">
        <v>0.1283832</v>
      </c>
      <c r="GY469">
        <v>23.515550000000001</v>
      </c>
      <c r="GZ469">
        <v>23.299189999999999</v>
      </c>
      <c r="HA469">
        <v>46936.18</v>
      </c>
      <c r="HB469">
        <v>0.12745819999999999</v>
      </c>
      <c r="HC469">
        <v>23.496110000000002</v>
      </c>
      <c r="HD469">
        <v>21.96912</v>
      </c>
      <c r="HE469">
        <v>45071.39</v>
      </c>
      <c r="HF469">
        <v>0.12657889999999999</v>
      </c>
      <c r="HG469">
        <v>23.465599999999998</v>
      </c>
      <c r="HH469">
        <v>20.086749999999999</v>
      </c>
      <c r="HI469">
        <v>41866.03</v>
      </c>
      <c r="HJ469">
        <v>0.12579689999999999</v>
      </c>
      <c r="HK469">
        <v>23.241510000000002</v>
      </c>
      <c r="HL469">
        <v>17.946400000000001</v>
      </c>
      <c r="HM469">
        <v>37925.75</v>
      </c>
      <c r="HN469">
        <v>0.1249396</v>
      </c>
      <c r="HO469">
        <v>22.978919999999999</v>
      </c>
      <c r="HP469">
        <v>15.765969999999999</v>
      </c>
      <c r="HQ469">
        <v>33761.64</v>
      </c>
      <c r="HR469">
        <v>0.123997</v>
      </c>
      <c r="HS469">
        <v>22.612290000000002</v>
      </c>
      <c r="HT469">
        <v>13.6959</v>
      </c>
      <c r="HU469">
        <v>29706.38</v>
      </c>
      <c r="HV469">
        <v>0.123027</v>
      </c>
      <c r="HW469">
        <v>22.125419999999998</v>
      </c>
      <c r="HX469">
        <v>11.82644</v>
      </c>
      <c r="HY469">
        <v>25955.54</v>
      </c>
      <c r="HZ469">
        <v>0.1220092</v>
      </c>
      <c r="IA469">
        <v>21.72522</v>
      </c>
      <c r="IB469">
        <v>10.18097</v>
      </c>
      <c r="IC469">
        <v>22595.71</v>
      </c>
      <c r="ID469">
        <v>0.1209099</v>
      </c>
      <c r="IE469">
        <v>21.6129</v>
      </c>
      <c r="IF469">
        <v>8.7587799999999998</v>
      </c>
      <c r="IG469">
        <v>19651.53</v>
      </c>
      <c r="IH469">
        <v>0.1197686</v>
      </c>
      <c r="II469">
        <v>21.55715</v>
      </c>
      <c r="IJ469">
        <v>7.5439080000000001</v>
      </c>
      <c r="IK469">
        <v>17105.07</v>
      </c>
      <c r="IL469">
        <v>0.11863849999999999</v>
      </c>
      <c r="IM469">
        <v>21.634319999999999</v>
      </c>
      <c r="IN469">
        <v>6.5126929999999996</v>
      </c>
      <c r="IO469">
        <v>14919.24</v>
      </c>
      <c r="IP469">
        <v>0.117616</v>
      </c>
      <c r="IQ469">
        <v>21.40814</v>
      </c>
      <c r="IR469">
        <v>5.643713</v>
      </c>
      <c r="IS469">
        <v>13048.92</v>
      </c>
      <c r="IT469">
        <v>0.1166596</v>
      </c>
      <c r="IU469">
        <v>21.095739999999999</v>
      </c>
      <c r="IV469">
        <v>4.9099430000000002</v>
      </c>
      <c r="IW469">
        <v>11449.44</v>
      </c>
      <c r="IX469">
        <v>0.1157552</v>
      </c>
      <c r="IY469">
        <v>20.816610000000001</v>
      </c>
      <c r="IZ469">
        <v>4.2878480000000003</v>
      </c>
      <c r="JA469">
        <v>10079.27</v>
      </c>
      <c r="JB469">
        <v>0.1147914</v>
      </c>
      <c r="JC469">
        <v>20.517949999999999</v>
      </c>
      <c r="JD469">
        <v>3.7557269999999998</v>
      </c>
      <c r="JE469">
        <v>8904.6149999999998</v>
      </c>
      <c r="JF469">
        <v>0.11396390000000001</v>
      </c>
      <c r="JG469">
        <v>20.599029999999999</v>
      </c>
      <c r="JH469">
        <v>3.3049339999999998</v>
      </c>
      <c r="JI469">
        <v>7895.4390000000003</v>
      </c>
      <c r="JJ469">
        <v>0.1134624</v>
      </c>
      <c r="JK469">
        <v>20.724460000000001</v>
      </c>
      <c r="JL469">
        <v>2.9256950000000002</v>
      </c>
      <c r="JM469">
        <v>7022.5709999999999</v>
      </c>
      <c r="JN469">
        <v>0.1129706</v>
      </c>
      <c r="JO469">
        <v>20.80808</v>
      </c>
      <c r="JP469">
        <v>2.5967769999999999</v>
      </c>
      <c r="JQ469">
        <v>6263.5630000000001</v>
      </c>
      <c r="JR469">
        <v>0.1122906</v>
      </c>
      <c r="JS469">
        <v>21.079049999999999</v>
      </c>
      <c r="JT469">
        <v>2.3076509999999999</v>
      </c>
      <c r="JU469">
        <v>5602.799</v>
      </c>
      <c r="JV469">
        <v>0.1115077</v>
      </c>
      <c r="JW469">
        <v>21.14752</v>
      </c>
      <c r="JX469">
        <v>2.0550709999999999</v>
      </c>
      <c r="JY469">
        <v>5027.4979999999996</v>
      </c>
      <c r="JZ469">
        <v>0.11059620000000001</v>
      </c>
      <c r="KA469">
        <v>20.851649999999999</v>
      </c>
      <c r="KB469">
        <v>1.833909</v>
      </c>
      <c r="KC469">
        <v>4525.9880000000003</v>
      </c>
      <c r="KD469">
        <v>0.1096549</v>
      </c>
      <c r="KE469">
        <v>20.51238</v>
      </c>
      <c r="KF469">
        <v>1.641089</v>
      </c>
      <c r="KG469">
        <v>4088.1990000000001</v>
      </c>
      <c r="KH469">
        <v>0.10867830000000001</v>
      </c>
      <c r="KI469">
        <v>20.217120000000001</v>
      </c>
      <c r="KJ469">
        <v>1.472879</v>
      </c>
      <c r="KK469">
        <v>3705.12</v>
      </c>
      <c r="KL469">
        <v>0.1076723</v>
      </c>
      <c r="KM469">
        <v>20.44988</v>
      </c>
      <c r="KN469">
        <v>1.325798</v>
      </c>
      <c r="KO469">
        <v>3368.9769999999999</v>
      </c>
      <c r="KP469">
        <v>0.10661619999999999</v>
      </c>
      <c r="KQ469">
        <v>20.849409999999999</v>
      </c>
      <c r="KR469">
        <v>1.196607</v>
      </c>
      <c r="KS469">
        <v>3073.8009999999999</v>
      </c>
      <c r="KT469">
        <v>0.105464</v>
      </c>
      <c r="KU469">
        <v>21.357800000000001</v>
      </c>
      <c r="KV469">
        <v>1.0827709999999999</v>
      </c>
      <c r="KW469">
        <v>2814.125</v>
      </c>
      <c r="KX469">
        <v>0.1042758</v>
      </c>
      <c r="KY469">
        <v>21.880400000000002</v>
      </c>
      <c r="KZ469">
        <v>0.98271580000000003</v>
      </c>
      <c r="LA469">
        <v>2585.4639999999999</v>
      </c>
      <c r="LB469">
        <v>0.1031388</v>
      </c>
      <c r="LC469">
        <v>21.976890000000001</v>
      </c>
      <c r="LD469">
        <v>0.89528859999999999</v>
      </c>
      <c r="LE469">
        <v>2383.6210000000001</v>
      </c>
      <c r="LF469">
        <v>0.1021083</v>
      </c>
      <c r="LG469">
        <v>21.742270000000001</v>
      </c>
      <c r="LH469">
        <v>0.81914509999999996</v>
      </c>
      <c r="LI469">
        <v>2204.7449999999999</v>
      </c>
      <c r="LJ469">
        <v>0.1012092</v>
      </c>
      <c r="LK469">
        <v>21.47298</v>
      </c>
      <c r="LL469">
        <v>0.75260879999999997</v>
      </c>
      <c r="LM469">
        <v>2045.4090000000001</v>
      </c>
      <c r="LN469">
        <v>0.1004111</v>
      </c>
      <c r="LO469">
        <v>21.228010000000001</v>
      </c>
      <c r="LP469">
        <v>0.69397109999999995</v>
      </c>
      <c r="LQ469">
        <v>1902.712</v>
      </c>
      <c r="LR469">
        <v>9.9659490000000003E-2</v>
      </c>
      <c r="LS469">
        <v>21.51219</v>
      </c>
      <c r="LT469">
        <v>0.64181860000000002</v>
      </c>
      <c r="LU469">
        <v>1774.4690000000001</v>
      </c>
      <c r="LV469">
        <v>9.8847599999999994E-2</v>
      </c>
      <c r="LW469">
        <v>21.931550000000001</v>
      </c>
      <c r="LX469">
        <v>0.59470780000000001</v>
      </c>
      <c r="LY469">
        <v>1659.0709999999999</v>
      </c>
      <c r="LZ469">
        <v>9.8071270000000002E-2</v>
      </c>
      <c r="MA469">
        <v>22.44943</v>
      </c>
      <c r="MB469">
        <v>0.55257840000000003</v>
      </c>
      <c r="MC469">
        <v>1555.06</v>
      </c>
      <c r="MD469">
        <v>9.7290409999999994E-2</v>
      </c>
      <c r="ME469">
        <v>22.894189999999998</v>
      </c>
      <c r="MF469">
        <v>0.51467450000000003</v>
      </c>
      <c r="MG469">
        <v>1461.1189999999999</v>
      </c>
      <c r="MH469">
        <v>9.6573629999999994E-2</v>
      </c>
      <c r="MI469">
        <v>22.946079999999998</v>
      </c>
      <c r="MJ469">
        <v>0.48074640000000002</v>
      </c>
      <c r="MK469">
        <v>1376.029</v>
      </c>
      <c r="ML469">
        <v>9.5915089999999995E-2</v>
      </c>
      <c r="MM469">
        <v>22.652920000000002</v>
      </c>
      <c r="MN469">
        <v>0.45033770000000001</v>
      </c>
      <c r="MO469">
        <v>1298.694</v>
      </c>
      <c r="MP469">
        <v>9.5234659999999999E-2</v>
      </c>
      <c r="MQ469">
        <v>22.31213</v>
      </c>
      <c r="MR469">
        <v>0.42257889999999998</v>
      </c>
      <c r="MS469">
        <v>1228.2149999999999</v>
      </c>
      <c r="MT469">
        <v>9.4598310000000005E-2</v>
      </c>
      <c r="MU469">
        <v>21.983740000000001</v>
      </c>
      <c r="MV469">
        <v>0.39751389999999998</v>
      </c>
      <c r="MW469">
        <v>1163.856</v>
      </c>
      <c r="MX469">
        <v>9.3862349999999997E-2</v>
      </c>
      <c r="MY469">
        <v>22.077570000000001</v>
      </c>
      <c r="MZ469">
        <v>0.37421349999999998</v>
      </c>
      <c r="NA469">
        <v>1105.0039999999999</v>
      </c>
      <c r="NB469">
        <v>9.2991879999999999E-2</v>
      </c>
      <c r="NC469">
        <v>21.88626</v>
      </c>
      <c r="ND469">
        <v>0.35265020000000002</v>
      </c>
      <c r="NE469">
        <v>1051.5319999999999</v>
      </c>
      <c r="NF469">
        <v>9.2077119999999998E-2</v>
      </c>
      <c r="NG469">
        <v>22.13626</v>
      </c>
      <c r="NH469">
        <v>0.33290570000000003</v>
      </c>
      <c r="NI469">
        <v>1002.968</v>
      </c>
      <c r="NJ469">
        <v>9.1200630000000005E-2</v>
      </c>
      <c r="NK469">
        <v>22.370699999999999</v>
      </c>
      <c r="NL469">
        <v>0.31510460000000001</v>
      </c>
      <c r="NM469">
        <v>958.87159999999994</v>
      </c>
      <c r="NN469">
        <v>9.0346399999999993E-2</v>
      </c>
      <c r="NO469">
        <v>22.341280000000001</v>
      </c>
      <c r="NP469">
        <v>0.29896850000000003</v>
      </c>
      <c r="NQ469">
        <v>918.62879999999996</v>
      </c>
      <c r="NR469">
        <v>8.9463879999999996E-2</v>
      </c>
      <c r="NS469">
        <v>22.074809999999999</v>
      </c>
      <c r="NT469">
        <v>0.28414850000000003</v>
      </c>
      <c r="NU469">
        <v>881.88279999999997</v>
      </c>
      <c r="NV469">
        <v>8.8507509999999998E-2</v>
      </c>
      <c r="NW469">
        <v>21.736149999999999</v>
      </c>
      <c r="NX469">
        <v>0.27038519999999999</v>
      </c>
      <c r="NY469">
        <v>848.39840000000004</v>
      </c>
      <c r="NZ469">
        <v>8.7090710000000002E-2</v>
      </c>
      <c r="OA469">
        <v>21.53341</v>
      </c>
      <c r="OB469">
        <v>0.25664500000000001</v>
      </c>
      <c r="OC469">
        <v>818.45410000000004</v>
      </c>
      <c r="OD469">
        <v>8.6047310000000002E-2</v>
      </c>
      <c r="OE469">
        <v>21.944459999999999</v>
      </c>
      <c r="OF469">
        <v>0.24536259999999999</v>
      </c>
      <c r="OG469">
        <v>791.99670000000003</v>
      </c>
      <c r="OH469">
        <v>8.5385230000000006E-2</v>
      </c>
      <c r="OI469">
        <v>22.562889999999999</v>
      </c>
      <c r="OJ469">
        <v>0.23598169999999999</v>
      </c>
      <c r="OK469">
        <v>767.47900000000004</v>
      </c>
    </row>
    <row r="470" spans="1:401" x14ac:dyDescent="0.35">
      <c r="A470">
        <v>479</v>
      </c>
      <c r="B470" t="s">
        <v>4</v>
      </c>
      <c r="C470" t="s">
        <v>364</v>
      </c>
      <c r="D470" t="s">
        <v>477</v>
      </c>
      <c r="E470">
        <v>850.02930000000003</v>
      </c>
      <c r="F470">
        <v>0.1502154</v>
      </c>
      <c r="G470">
        <v>19.760580000000001</v>
      </c>
      <c r="H470">
        <v>0</v>
      </c>
      <c r="I470">
        <v>0</v>
      </c>
      <c r="J470">
        <v>0.14908379999999999</v>
      </c>
      <c r="K470">
        <v>20.017700000000001</v>
      </c>
      <c r="L470">
        <v>0</v>
      </c>
      <c r="M470">
        <v>0</v>
      </c>
      <c r="N470">
        <v>0.14759449999999999</v>
      </c>
      <c r="O470">
        <v>20.305330000000001</v>
      </c>
      <c r="P470">
        <v>0</v>
      </c>
      <c r="Q470">
        <v>0</v>
      </c>
      <c r="R470">
        <v>0.14602689999999999</v>
      </c>
      <c r="S470">
        <v>20.675509999999999</v>
      </c>
      <c r="T470">
        <v>0</v>
      </c>
      <c r="U470">
        <v>0</v>
      </c>
      <c r="V470">
        <v>0.14471020000000001</v>
      </c>
      <c r="W470">
        <v>21.16658</v>
      </c>
      <c r="X470">
        <v>0</v>
      </c>
      <c r="Y470">
        <v>0</v>
      </c>
      <c r="Z470">
        <v>0.14360719999999999</v>
      </c>
      <c r="AA470">
        <v>21.472570000000001</v>
      </c>
      <c r="AB470">
        <v>0</v>
      </c>
      <c r="AC470">
        <v>0</v>
      </c>
      <c r="AD470">
        <v>0.14252670000000001</v>
      </c>
      <c r="AE470">
        <v>21.44407</v>
      </c>
      <c r="AF470">
        <v>0</v>
      </c>
      <c r="AG470">
        <v>0</v>
      </c>
      <c r="AH470">
        <v>0.14136309999999999</v>
      </c>
      <c r="AI470">
        <v>21.310310000000001</v>
      </c>
      <c r="AJ470">
        <v>0</v>
      </c>
      <c r="AK470">
        <v>0</v>
      </c>
      <c r="AL470">
        <v>0.14055100000000001</v>
      </c>
      <c r="AM470">
        <v>21.10613</v>
      </c>
      <c r="AN470">
        <v>0</v>
      </c>
      <c r="AO470">
        <v>0</v>
      </c>
      <c r="AP470">
        <v>0.1396135</v>
      </c>
      <c r="AQ470">
        <v>21.301269999999999</v>
      </c>
      <c r="AR470">
        <v>0</v>
      </c>
      <c r="AS470">
        <v>0</v>
      </c>
      <c r="AT470">
        <v>0.13849710000000001</v>
      </c>
      <c r="AU470">
        <v>21.693200000000001</v>
      </c>
      <c r="AV470">
        <v>0</v>
      </c>
      <c r="AW470">
        <v>0</v>
      </c>
      <c r="AX470">
        <v>0.13733590000000001</v>
      </c>
      <c r="AY470">
        <v>22.114260000000002</v>
      </c>
      <c r="AZ470">
        <v>0</v>
      </c>
      <c r="BA470">
        <v>0</v>
      </c>
      <c r="BB470">
        <v>0.1363192</v>
      </c>
      <c r="BC470">
        <v>22.61204</v>
      </c>
      <c r="BD470">
        <v>0</v>
      </c>
      <c r="BE470">
        <v>0</v>
      </c>
      <c r="BF470">
        <v>0.13543759999999999</v>
      </c>
      <c r="BG470">
        <v>22.828140000000001</v>
      </c>
      <c r="BH470">
        <v>0</v>
      </c>
      <c r="BI470">
        <v>0</v>
      </c>
      <c r="BJ470">
        <v>0.1345566</v>
      </c>
      <c r="BK470">
        <v>22.805150000000001</v>
      </c>
      <c r="BL470">
        <v>0</v>
      </c>
      <c r="BM470">
        <v>0</v>
      </c>
      <c r="BN470">
        <v>0.13359550000000001</v>
      </c>
      <c r="BO470">
        <v>22.735600000000002</v>
      </c>
      <c r="BP470">
        <v>0</v>
      </c>
      <c r="BQ470">
        <v>0</v>
      </c>
      <c r="BR470">
        <v>0.13299559999999999</v>
      </c>
      <c r="BS470">
        <v>22.62012</v>
      </c>
      <c r="BT470">
        <v>0</v>
      </c>
      <c r="BU470">
        <v>0</v>
      </c>
      <c r="BV470">
        <v>0.13222510000000001</v>
      </c>
      <c r="BW470">
        <v>22.707370000000001</v>
      </c>
      <c r="BX470">
        <v>0</v>
      </c>
      <c r="BY470">
        <v>0</v>
      </c>
      <c r="BZ470">
        <v>0.13123080000000001</v>
      </c>
      <c r="CA470">
        <v>22.66301</v>
      </c>
      <c r="CB470">
        <v>0</v>
      </c>
      <c r="CC470">
        <v>0</v>
      </c>
      <c r="CD470">
        <v>0.13019559999999999</v>
      </c>
      <c r="CE470">
        <v>22.692519999999998</v>
      </c>
      <c r="CF470">
        <v>0</v>
      </c>
      <c r="CG470">
        <v>0</v>
      </c>
      <c r="CH470">
        <v>0.1292963</v>
      </c>
      <c r="CI470">
        <v>22.540749999999999</v>
      </c>
      <c r="CJ470">
        <v>0</v>
      </c>
      <c r="CK470">
        <v>0</v>
      </c>
      <c r="CL470">
        <v>0.1285346</v>
      </c>
      <c r="CM470">
        <v>22.288019999999999</v>
      </c>
      <c r="CN470">
        <v>0</v>
      </c>
      <c r="CO470">
        <v>0</v>
      </c>
      <c r="CP470">
        <v>0.12777269999999999</v>
      </c>
      <c r="CQ470">
        <v>22.025549999999999</v>
      </c>
      <c r="CR470">
        <v>0</v>
      </c>
      <c r="CS470">
        <v>0</v>
      </c>
      <c r="CT470">
        <v>0.12691769999999999</v>
      </c>
      <c r="CU470">
        <v>21.740359999999999</v>
      </c>
      <c r="CV470">
        <v>0</v>
      </c>
      <c r="CW470">
        <v>0</v>
      </c>
      <c r="CX470">
        <v>0.12618380000000001</v>
      </c>
      <c r="CY470">
        <v>21.438759999999998</v>
      </c>
      <c r="CZ470">
        <v>0</v>
      </c>
      <c r="DA470">
        <v>1.310806E-35</v>
      </c>
      <c r="DB470">
        <v>0.1254006</v>
      </c>
      <c r="DC470">
        <v>21.497699999999998</v>
      </c>
      <c r="DD470">
        <v>1.9732110000000001E-32</v>
      </c>
      <c r="DE470">
        <v>4.2041519999999998E-29</v>
      </c>
      <c r="DF470">
        <v>0.1246203</v>
      </c>
      <c r="DG470">
        <v>21.401759999999999</v>
      </c>
      <c r="DH470" s="1">
        <v>4.4060999999999999E-27</v>
      </c>
      <c r="DI470" s="1">
        <v>9.0770489999999998E-24</v>
      </c>
      <c r="DJ470">
        <v>0.12381639999999999</v>
      </c>
      <c r="DK470">
        <v>21.412980000000001</v>
      </c>
      <c r="DL470" s="1">
        <v>8.8414389999999999E-23</v>
      </c>
      <c r="DM470" s="1">
        <v>1.4907849999999999E-19</v>
      </c>
      <c r="DN470">
        <v>0.12306889999999999</v>
      </c>
      <c r="DO470">
        <v>21.496549999999999</v>
      </c>
      <c r="DP470" s="1">
        <v>3.0252830000000002E-19</v>
      </c>
      <c r="DQ470" s="1">
        <v>4.740318E-16</v>
      </c>
      <c r="DR470">
        <v>0.122367</v>
      </c>
      <c r="DS470">
        <v>21.449960000000001</v>
      </c>
      <c r="DT470" s="1">
        <v>2.8286470000000002E-16</v>
      </c>
      <c r="DU470" s="1">
        <v>4.3255080000000002E-13</v>
      </c>
      <c r="DV470">
        <v>0.1216843</v>
      </c>
      <c r="DW470">
        <v>21.217659999999999</v>
      </c>
      <c r="DX470" s="1">
        <v>9.9586170000000003E-14</v>
      </c>
      <c r="DY470" s="1">
        <v>1.5124160000000001E-10</v>
      </c>
      <c r="DZ470">
        <v>0.1210244</v>
      </c>
      <c r="EA470">
        <v>20.947109999999999</v>
      </c>
      <c r="EB470" s="1">
        <v>1.5610380000000001E-11</v>
      </c>
      <c r="EC470" s="1">
        <v>2.382963E-8</v>
      </c>
      <c r="ED470">
        <v>0.120726</v>
      </c>
      <c r="EE470">
        <v>20.799140000000001</v>
      </c>
      <c r="EF470" s="1">
        <v>1.2456519999999999E-9</v>
      </c>
      <c r="EG470" s="1">
        <v>1.9179030000000002E-6</v>
      </c>
      <c r="EH470">
        <v>0.12025669999999999</v>
      </c>
      <c r="EI470">
        <v>21.193149999999999</v>
      </c>
      <c r="EJ470" s="1">
        <v>5.5636359999999998E-8</v>
      </c>
      <c r="EK470" s="1">
        <v>8.6915610000000006E-5</v>
      </c>
      <c r="EL470">
        <v>0.1195927</v>
      </c>
      <c r="EM470">
        <v>21.55857</v>
      </c>
      <c r="EN470" s="1">
        <v>1.499054E-6</v>
      </c>
      <c r="EO470" s="1">
        <v>2.3860489999999999E-3</v>
      </c>
      <c r="EP470">
        <v>0.1188564</v>
      </c>
      <c r="EQ470">
        <v>21.974309999999999</v>
      </c>
      <c r="ER470" s="1">
        <v>2.5959129999999999E-5</v>
      </c>
      <c r="ES470" s="1">
        <v>4.2169810000000002E-2</v>
      </c>
      <c r="ET470">
        <v>0.11828660000000001</v>
      </c>
      <c r="EU470">
        <v>22.536960000000001</v>
      </c>
      <c r="EV470" s="1">
        <v>3.0455499999999997E-4</v>
      </c>
      <c r="EW470" s="1">
        <v>0.50519570000000003</v>
      </c>
      <c r="EX470" s="1">
        <v>0.11785760000000001</v>
      </c>
      <c r="EY470">
        <v>22.790620000000001</v>
      </c>
      <c r="EZ470" s="1">
        <v>2.5341560000000001E-3</v>
      </c>
      <c r="FA470" s="1">
        <v>4.2890639999999998</v>
      </c>
      <c r="FB470" s="1">
        <v>0.1173833</v>
      </c>
      <c r="FC470">
        <v>22.676130000000001</v>
      </c>
      <c r="FD470" s="1">
        <v>1.5496299999999999E-2</v>
      </c>
      <c r="FE470">
        <v>26.798739999999999</v>
      </c>
      <c r="FF470">
        <v>0.1168168</v>
      </c>
      <c r="FG470">
        <v>22.5656</v>
      </c>
      <c r="FH470" s="1">
        <v>7.2060330000000006E-2</v>
      </c>
      <c r="FI470">
        <v>127.3862</v>
      </c>
      <c r="FJ470" s="1">
        <v>0.11667180000000001</v>
      </c>
      <c r="FK470">
        <v>22.456520000000001</v>
      </c>
      <c r="FL470" s="1">
        <v>0.26356299999999999</v>
      </c>
      <c r="FM470">
        <v>474.90390000000002</v>
      </c>
      <c r="FN470" s="1">
        <v>0.1162367</v>
      </c>
      <c r="FO470">
        <v>22.799019999999999</v>
      </c>
      <c r="FP470" s="1">
        <v>0.77505179999999996</v>
      </c>
      <c r="FQ470">
        <v>1426.7760000000001</v>
      </c>
      <c r="FR470" s="1">
        <v>0.1155934</v>
      </c>
      <c r="FS470">
        <v>23.226990000000001</v>
      </c>
      <c r="FT470" s="1">
        <v>1.8763069999999999</v>
      </c>
      <c r="FU470">
        <v>3534.6669999999999</v>
      </c>
      <c r="FV470" s="1">
        <v>0.1148081</v>
      </c>
      <c r="FW470">
        <v>23.604749999999999</v>
      </c>
      <c r="FX470">
        <v>3.825634</v>
      </c>
      <c r="FY470">
        <v>7382.8220000000001</v>
      </c>
      <c r="FZ470" s="1">
        <v>0.11428439999999999</v>
      </c>
      <c r="GA470">
        <v>24.026479999999999</v>
      </c>
      <c r="GB470">
        <v>6.7319459999999998</v>
      </c>
      <c r="GC470">
        <v>13272.33</v>
      </c>
      <c r="GD470" s="1">
        <v>0.1138779</v>
      </c>
      <c r="GE470">
        <v>24.113050000000001</v>
      </c>
      <c r="GF470">
        <v>10.40258</v>
      </c>
      <c r="GG470">
        <v>20929.82</v>
      </c>
      <c r="GH470" s="1">
        <v>0.11348179999999999</v>
      </c>
      <c r="GI470">
        <v>23.980740000000001</v>
      </c>
      <c r="GJ470">
        <v>14.349909999999999</v>
      </c>
      <c r="GK470">
        <v>29447.759999999998</v>
      </c>
      <c r="GL470" s="1">
        <v>0.1128493</v>
      </c>
      <c r="GM470">
        <v>23.814229999999998</v>
      </c>
      <c r="GN470">
        <v>17.914549999999998</v>
      </c>
      <c r="GO470">
        <v>37550.519999999997</v>
      </c>
      <c r="GP470" s="1">
        <v>0.1125135</v>
      </c>
      <c r="GQ470">
        <v>23.65231</v>
      </c>
      <c r="GR470">
        <v>20.648610000000001</v>
      </c>
      <c r="GS470">
        <v>44050.83</v>
      </c>
      <c r="GT470" s="1">
        <v>0.1118967</v>
      </c>
      <c r="GU470">
        <v>23.497599999999998</v>
      </c>
      <c r="GV470">
        <v>22.162299999999998</v>
      </c>
      <c r="GW470">
        <v>48196.29</v>
      </c>
      <c r="GX470" s="1">
        <v>0.1111282</v>
      </c>
      <c r="GY470">
        <v>23.60726</v>
      </c>
      <c r="GZ470">
        <v>22.456520000000001</v>
      </c>
      <c r="HA470">
        <v>49800.27</v>
      </c>
      <c r="HB470" s="1">
        <v>0.11028830000000001</v>
      </c>
      <c r="HC470">
        <v>23.598279999999999</v>
      </c>
      <c r="HD470">
        <v>21.747589999999999</v>
      </c>
      <c r="HE470">
        <v>49156.33</v>
      </c>
      <c r="HF470" s="1">
        <v>0.10951569999999999</v>
      </c>
      <c r="HG470">
        <v>23.564579999999999</v>
      </c>
      <c r="HH470">
        <v>20.310980000000001</v>
      </c>
      <c r="HI470">
        <v>46764.26</v>
      </c>
      <c r="HJ470" s="1">
        <v>0.1088239</v>
      </c>
      <c r="HK470">
        <v>23.331579999999999</v>
      </c>
      <c r="HL470">
        <v>18.576530000000002</v>
      </c>
      <c r="HM470">
        <v>43353.08</v>
      </c>
      <c r="HN470">
        <v>0.10806689999999999</v>
      </c>
      <c r="HO470">
        <v>23.068159999999999</v>
      </c>
      <c r="HP470">
        <v>16.629349999999999</v>
      </c>
      <c r="HQ470">
        <v>39367.32</v>
      </c>
      <c r="HR470">
        <v>0.1072211</v>
      </c>
      <c r="HS470">
        <v>22.718859999999999</v>
      </c>
      <c r="HT470">
        <v>14.684189999999999</v>
      </c>
      <c r="HU470">
        <v>35247.83</v>
      </c>
      <c r="HV470">
        <v>0.1063687</v>
      </c>
      <c r="HW470">
        <v>22.267810000000001</v>
      </c>
      <c r="HX470">
        <v>12.861879999999999</v>
      </c>
      <c r="HY470">
        <v>31267.73</v>
      </c>
      <c r="HZ470">
        <v>0.1054607</v>
      </c>
      <c r="IA470">
        <v>21.897970000000001</v>
      </c>
      <c r="IB470">
        <v>11.20767</v>
      </c>
      <c r="IC470">
        <v>27579.29</v>
      </c>
      <c r="ID470">
        <v>0.1044884</v>
      </c>
      <c r="IE470">
        <v>21.798919999999999</v>
      </c>
      <c r="IF470">
        <v>9.7433010000000007</v>
      </c>
      <c r="IG470">
        <v>24258.46</v>
      </c>
      <c r="IH470">
        <v>0.1034721</v>
      </c>
      <c r="II470">
        <v>21.745930000000001</v>
      </c>
      <c r="IJ470">
        <v>8.4668960000000002</v>
      </c>
      <c r="IK470">
        <v>21321.23</v>
      </c>
      <c r="IL470">
        <v>0.1024752</v>
      </c>
      <c r="IM470">
        <v>21.80348</v>
      </c>
      <c r="IN470">
        <v>7.3660009999999998</v>
      </c>
      <c r="IO470">
        <v>18753.560000000001</v>
      </c>
      <c r="IP470" s="1">
        <v>0.10156709999999999</v>
      </c>
      <c r="IQ470">
        <v>21.564620000000001</v>
      </c>
      <c r="IR470">
        <v>6.4254110000000004</v>
      </c>
      <c r="IS470">
        <v>16522.14</v>
      </c>
      <c r="IT470">
        <v>0.1007145</v>
      </c>
      <c r="IU470">
        <v>21.23799</v>
      </c>
      <c r="IV470">
        <v>5.6218110000000001</v>
      </c>
      <c r="IW470">
        <v>14588.92</v>
      </c>
      <c r="IX470">
        <v>9.9919800000000003E-2</v>
      </c>
      <c r="IY470">
        <v>20.95823</v>
      </c>
      <c r="IZ470">
        <v>4.934507</v>
      </c>
      <c r="JA470">
        <v>12914.74</v>
      </c>
      <c r="JB470" s="1">
        <v>9.9055959999999998E-2</v>
      </c>
      <c r="JC470">
        <v>20.674240000000001</v>
      </c>
      <c r="JD470">
        <v>4.3408759999999997</v>
      </c>
      <c r="JE470">
        <v>11466.06</v>
      </c>
      <c r="JF470" s="1">
        <v>9.8325190000000007E-2</v>
      </c>
      <c r="JG470">
        <v>20.753309999999999</v>
      </c>
      <c r="JH470">
        <v>3.8350179999999998</v>
      </c>
      <c r="JI470">
        <v>10211.41</v>
      </c>
      <c r="JJ470" s="1">
        <v>9.7873169999999995E-2</v>
      </c>
      <c r="JK470">
        <v>20.87989</v>
      </c>
      <c r="JL470">
        <v>3.4068719999999999</v>
      </c>
      <c r="JM470">
        <v>9118.5879999999997</v>
      </c>
      <c r="JN470" s="1">
        <v>9.7439769999999995E-2</v>
      </c>
      <c r="JO470">
        <v>20.951440000000002</v>
      </c>
      <c r="JP470">
        <v>3.0339309999999999</v>
      </c>
      <c r="JQ470">
        <v>8162.665</v>
      </c>
      <c r="JR470" s="1">
        <v>9.6838939999999998E-2</v>
      </c>
      <c r="JS470">
        <v>21.190829999999998</v>
      </c>
      <c r="JT470">
        <v>2.7043620000000002</v>
      </c>
      <c r="JU470">
        <v>7326.1620000000003</v>
      </c>
      <c r="JV470" s="1">
        <v>9.6143099999999995E-2</v>
      </c>
      <c r="JW470">
        <v>21.243739999999999</v>
      </c>
      <c r="JX470">
        <v>2.4149470000000002</v>
      </c>
      <c r="JY470">
        <v>6594.277</v>
      </c>
      <c r="JZ470" s="1">
        <v>9.5341250000000002E-2</v>
      </c>
      <c r="KA470">
        <v>20.94942</v>
      </c>
      <c r="KB470">
        <v>2.1606939999999999</v>
      </c>
      <c r="KC470">
        <v>5953.6279999999997</v>
      </c>
      <c r="KD470">
        <v>9.4508969999999998E-2</v>
      </c>
      <c r="KE470">
        <v>20.62547</v>
      </c>
      <c r="KF470">
        <v>1.938096</v>
      </c>
      <c r="KG470">
        <v>5392.1369999999997</v>
      </c>
      <c r="KH470" s="1">
        <v>9.3654310000000004E-2</v>
      </c>
      <c r="KI470">
        <v>20.35454</v>
      </c>
      <c r="KJ470">
        <v>1.7434130000000001</v>
      </c>
      <c r="KK470">
        <v>4899.0429999999997</v>
      </c>
      <c r="KL470" s="1">
        <v>9.2768450000000002E-2</v>
      </c>
      <c r="KM470">
        <v>20.590479999999999</v>
      </c>
      <c r="KN470">
        <v>1.57254</v>
      </c>
      <c r="KO470">
        <v>4464.8180000000002</v>
      </c>
      <c r="KP470">
        <v>9.1826430000000001E-2</v>
      </c>
      <c r="KQ470">
        <v>20.983090000000001</v>
      </c>
      <c r="KR470">
        <v>1.421835</v>
      </c>
      <c r="KS470">
        <v>4082.3530000000001</v>
      </c>
      <c r="KT470" s="1">
        <v>9.0817120000000001E-2</v>
      </c>
      <c r="KU470">
        <v>21.45898</v>
      </c>
      <c r="KV470">
        <v>1.288904</v>
      </c>
      <c r="KW470">
        <v>3744.8780000000002</v>
      </c>
      <c r="KX470" s="1">
        <v>8.9768429999999996E-2</v>
      </c>
      <c r="KY470">
        <v>21.933859999999999</v>
      </c>
      <c r="KZ470">
        <v>1.1716420000000001</v>
      </c>
      <c r="LA470">
        <v>3446.9180000000001</v>
      </c>
      <c r="LB470" s="1">
        <v>8.8774679999999995E-2</v>
      </c>
      <c r="LC470">
        <v>22.009080000000001</v>
      </c>
      <c r="LD470">
        <v>1.0690599999999999</v>
      </c>
      <c r="LE470">
        <v>3183.26</v>
      </c>
      <c r="LF470" s="1">
        <v>8.7865670000000007E-2</v>
      </c>
      <c r="LG470">
        <v>21.769739999999999</v>
      </c>
      <c r="LH470">
        <v>0.97945899999999997</v>
      </c>
      <c r="LI470">
        <v>2948.9949999999999</v>
      </c>
      <c r="LJ470" s="1">
        <v>8.7072860000000002E-2</v>
      </c>
      <c r="LK470">
        <v>21.520890000000001</v>
      </c>
      <c r="LL470">
        <v>0.90106989999999998</v>
      </c>
      <c r="LM470">
        <v>2739.9169999999999</v>
      </c>
      <c r="LN470" s="1">
        <v>8.6373400000000003E-2</v>
      </c>
      <c r="LO470">
        <v>21.31044</v>
      </c>
      <c r="LP470">
        <v>0.83192410000000006</v>
      </c>
      <c r="LQ470">
        <v>2552.2890000000002</v>
      </c>
      <c r="LR470" s="1">
        <v>8.5708660000000006E-2</v>
      </c>
      <c r="LS470">
        <v>21.608450000000001</v>
      </c>
      <c r="LT470">
        <v>0.77028859999999999</v>
      </c>
      <c r="LU470">
        <v>2383.4050000000002</v>
      </c>
      <c r="LV470" s="1">
        <v>8.4991620000000004E-2</v>
      </c>
      <c r="LW470">
        <v>22.030339999999999</v>
      </c>
      <c r="LX470">
        <v>0.71451350000000002</v>
      </c>
      <c r="LY470">
        <v>2231.2089999999998</v>
      </c>
      <c r="LZ470" s="1">
        <v>8.4302000000000002E-2</v>
      </c>
      <c r="MA470">
        <v>22.52657</v>
      </c>
      <c r="MB470">
        <v>0.66458110000000004</v>
      </c>
      <c r="MC470">
        <v>2093.8809999999999</v>
      </c>
      <c r="MD470" s="1">
        <v>8.3612560000000002E-2</v>
      </c>
      <c r="ME470">
        <v>22.933990000000001</v>
      </c>
      <c r="MF470">
        <v>0.61960820000000005</v>
      </c>
      <c r="MG470">
        <v>1969.694</v>
      </c>
      <c r="MH470" s="1">
        <v>8.2985130000000004E-2</v>
      </c>
      <c r="MI470">
        <v>22.97289</v>
      </c>
      <c r="MJ470">
        <v>0.5793895</v>
      </c>
      <c r="MK470">
        <v>1857.0840000000001</v>
      </c>
      <c r="ML470" s="1">
        <v>8.2410800000000006E-2</v>
      </c>
      <c r="MM470">
        <v>22.685970000000001</v>
      </c>
      <c r="MN470">
        <v>0.54327599999999998</v>
      </c>
      <c r="MO470">
        <v>1754.556</v>
      </c>
      <c r="MP470" s="1">
        <v>8.1805530000000001E-2</v>
      </c>
      <c r="MQ470">
        <v>22.375139999999998</v>
      </c>
      <c r="MR470">
        <v>0.51022199999999995</v>
      </c>
      <c r="MS470">
        <v>1661.0440000000001</v>
      </c>
      <c r="MT470" s="1">
        <v>8.1258070000000002E-2</v>
      </c>
      <c r="MU470">
        <v>22.088460000000001</v>
      </c>
      <c r="MV470">
        <v>0.4804737</v>
      </c>
      <c r="MW470">
        <v>1575.557</v>
      </c>
      <c r="MX470" s="1">
        <v>8.0596979999999999E-2</v>
      </c>
      <c r="MY470">
        <v>22.210570000000001</v>
      </c>
      <c r="MZ470">
        <v>0.45263569999999997</v>
      </c>
      <c r="NA470">
        <v>1497.289</v>
      </c>
      <c r="NB470" s="1">
        <v>7.9826369999999994E-2</v>
      </c>
      <c r="NC470">
        <v>22.052679999999999</v>
      </c>
      <c r="ND470">
        <v>0.4268518</v>
      </c>
      <c r="NE470">
        <v>1426.0889999999999</v>
      </c>
      <c r="NF470" s="1">
        <v>7.902642E-2</v>
      </c>
      <c r="NG470">
        <v>22.284099999999999</v>
      </c>
      <c r="NH470">
        <v>0.40325539999999999</v>
      </c>
      <c r="NI470">
        <v>1361.3610000000001</v>
      </c>
      <c r="NJ470" s="1">
        <v>7.8255740000000004E-2</v>
      </c>
      <c r="NK470">
        <v>22.496289999999998</v>
      </c>
      <c r="NL470">
        <v>0.38195829999999997</v>
      </c>
      <c r="NM470">
        <v>1302.5050000000001</v>
      </c>
      <c r="NN470" s="1">
        <v>7.7510319999999994E-2</v>
      </c>
      <c r="NO470">
        <v>22.455249999999999</v>
      </c>
      <c r="NP470">
        <v>0.36263030000000002</v>
      </c>
      <c r="NQ470">
        <v>1248.694</v>
      </c>
      <c r="NR470">
        <v>7.6732869999999995E-2</v>
      </c>
      <c r="NS470">
        <v>22.184760000000001</v>
      </c>
      <c r="NT470">
        <v>0.3448253</v>
      </c>
      <c r="NU470">
        <v>1199.47</v>
      </c>
      <c r="NV470" s="1">
        <v>7.5895459999999998E-2</v>
      </c>
      <c r="NW470">
        <v>21.85773</v>
      </c>
      <c r="NX470">
        <v>0.3282871</v>
      </c>
      <c r="NY470">
        <v>1154.5550000000001</v>
      </c>
      <c r="NZ470">
        <v>7.4628520000000004E-2</v>
      </c>
      <c r="OA470">
        <v>21.666599999999999</v>
      </c>
      <c r="OB470">
        <v>0.31157200000000002</v>
      </c>
      <c r="OC470">
        <v>1114.308</v>
      </c>
      <c r="OD470" s="1">
        <v>7.3723499999999997E-2</v>
      </c>
      <c r="OE470">
        <v>22.061679999999999</v>
      </c>
      <c r="OF470">
        <v>0.29797899999999999</v>
      </c>
      <c r="OG470">
        <v>1078.644</v>
      </c>
      <c r="OH470">
        <v>7.3165649999999999E-2</v>
      </c>
      <c r="OI470">
        <v>22.65042</v>
      </c>
      <c r="OJ470">
        <v>0.28671540000000001</v>
      </c>
      <c r="OK470">
        <v>1045.508</v>
      </c>
    </row>
    <row r="471" spans="1:401" x14ac:dyDescent="0.35">
      <c r="A471">
        <v>480</v>
      </c>
      <c r="B471" t="s">
        <v>4</v>
      </c>
      <c r="C471" t="s">
        <v>364</v>
      </c>
      <c r="D471" t="s">
        <v>478</v>
      </c>
      <c r="E471">
        <v>844.41790000000003</v>
      </c>
      <c r="F471">
        <v>0.14358570000000001</v>
      </c>
      <c r="G471">
        <v>19.84815</v>
      </c>
      <c r="H471">
        <v>0</v>
      </c>
      <c r="I471">
        <v>0</v>
      </c>
      <c r="J471">
        <v>0.14249909999999999</v>
      </c>
      <c r="K471">
        <v>20.1069</v>
      </c>
      <c r="L471">
        <v>0</v>
      </c>
      <c r="M471">
        <v>0</v>
      </c>
      <c r="N471">
        <v>0.14106879999999999</v>
      </c>
      <c r="O471">
        <v>20.387530000000002</v>
      </c>
      <c r="P471">
        <v>0</v>
      </c>
      <c r="Q471">
        <v>0</v>
      </c>
      <c r="R471">
        <v>0.13955000000000001</v>
      </c>
      <c r="S471">
        <v>20.71537</v>
      </c>
      <c r="T471">
        <v>0</v>
      </c>
      <c r="U471">
        <v>0</v>
      </c>
      <c r="V471">
        <v>0.1383028</v>
      </c>
      <c r="W471">
        <v>21.142779999999998</v>
      </c>
      <c r="X471">
        <v>0</v>
      </c>
      <c r="Y471">
        <v>0</v>
      </c>
      <c r="Z471">
        <v>0.13727020000000001</v>
      </c>
      <c r="AA471">
        <v>21.408259999999999</v>
      </c>
      <c r="AB471">
        <v>0</v>
      </c>
      <c r="AC471">
        <v>0</v>
      </c>
      <c r="AD471">
        <v>0.1362409</v>
      </c>
      <c r="AE471">
        <v>21.373010000000001</v>
      </c>
      <c r="AF471">
        <v>0</v>
      </c>
      <c r="AG471">
        <v>0</v>
      </c>
      <c r="AH471">
        <v>0.13513269999999999</v>
      </c>
      <c r="AI471">
        <v>21.262309999999999</v>
      </c>
      <c r="AJ471">
        <v>0</v>
      </c>
      <c r="AK471">
        <v>0</v>
      </c>
      <c r="AL471">
        <v>0.13437489999999999</v>
      </c>
      <c r="AM471">
        <v>21.10735</v>
      </c>
      <c r="AN471">
        <v>0</v>
      </c>
      <c r="AO471">
        <v>0</v>
      </c>
      <c r="AP471">
        <v>0.1334774</v>
      </c>
      <c r="AQ471">
        <v>21.33362</v>
      </c>
      <c r="AR471">
        <v>0</v>
      </c>
      <c r="AS471">
        <v>0</v>
      </c>
      <c r="AT471">
        <v>0.13240360000000001</v>
      </c>
      <c r="AU471">
        <v>21.73752</v>
      </c>
      <c r="AV471">
        <v>0</v>
      </c>
      <c r="AW471">
        <v>0</v>
      </c>
      <c r="AX471">
        <v>0.13128110000000001</v>
      </c>
      <c r="AY471">
        <v>22.139479999999999</v>
      </c>
      <c r="AZ471">
        <v>0</v>
      </c>
      <c r="BA471">
        <v>0</v>
      </c>
      <c r="BB471">
        <v>0.13032070000000001</v>
      </c>
      <c r="BC471">
        <v>22.58389</v>
      </c>
      <c r="BD471">
        <v>0</v>
      </c>
      <c r="BE471">
        <v>0</v>
      </c>
      <c r="BF471">
        <v>0.12948209999999999</v>
      </c>
      <c r="BG471">
        <v>22.763940000000002</v>
      </c>
      <c r="BH471">
        <v>0</v>
      </c>
      <c r="BI471">
        <v>0</v>
      </c>
      <c r="BJ471">
        <v>0.1286458</v>
      </c>
      <c r="BK471">
        <v>22.72447</v>
      </c>
      <c r="BL471">
        <v>0</v>
      </c>
      <c r="BM471">
        <v>0</v>
      </c>
      <c r="BN471">
        <v>0.12772910000000001</v>
      </c>
      <c r="BO471">
        <v>22.668949999999999</v>
      </c>
      <c r="BP471">
        <v>0</v>
      </c>
      <c r="BQ471">
        <v>0</v>
      </c>
      <c r="BR471">
        <v>0.12718389999999999</v>
      </c>
      <c r="BS471">
        <v>22.5974</v>
      </c>
      <c r="BT471">
        <v>0</v>
      </c>
      <c r="BU471">
        <v>0</v>
      </c>
      <c r="BV471">
        <v>0.12643840000000001</v>
      </c>
      <c r="BW471">
        <v>22.723690000000001</v>
      </c>
      <c r="BX471">
        <v>0</v>
      </c>
      <c r="BY471">
        <v>0</v>
      </c>
      <c r="BZ471">
        <v>0.12548229999999999</v>
      </c>
      <c r="CA471">
        <v>22.72776</v>
      </c>
      <c r="CB471">
        <v>0</v>
      </c>
      <c r="CC471">
        <v>0</v>
      </c>
      <c r="CD471">
        <v>0.1244767</v>
      </c>
      <c r="CE471">
        <v>22.7684</v>
      </c>
      <c r="CF471">
        <v>0</v>
      </c>
      <c r="CG471">
        <v>0</v>
      </c>
      <c r="CH471">
        <v>0.1236165</v>
      </c>
      <c r="CI471">
        <v>22.622229999999998</v>
      </c>
      <c r="CJ471">
        <v>0</v>
      </c>
      <c r="CK471">
        <v>0</v>
      </c>
      <c r="CL471">
        <v>0.122907</v>
      </c>
      <c r="CM471">
        <v>22.3657</v>
      </c>
      <c r="CN471">
        <v>0</v>
      </c>
      <c r="CO471">
        <v>0</v>
      </c>
      <c r="CP471">
        <v>0.1221747</v>
      </c>
      <c r="CQ471">
        <v>22.1038</v>
      </c>
      <c r="CR471">
        <v>0</v>
      </c>
      <c r="CS471">
        <v>0</v>
      </c>
      <c r="CT471">
        <v>0.1213582</v>
      </c>
      <c r="CU471">
        <v>21.833089999999999</v>
      </c>
      <c r="CV471">
        <v>0</v>
      </c>
      <c r="CW471">
        <v>0</v>
      </c>
      <c r="CX471">
        <v>0.12066300000000001</v>
      </c>
      <c r="CY471">
        <v>21.555250000000001</v>
      </c>
      <c r="CZ471">
        <v>0</v>
      </c>
      <c r="DA471">
        <v>2.8013499999999999E-36</v>
      </c>
      <c r="DB471">
        <v>0.1199185</v>
      </c>
      <c r="DC471">
        <v>21.61205</v>
      </c>
      <c r="DD471">
        <v>3.8545370000000003E-33</v>
      </c>
      <c r="DE471">
        <v>9.075697E-30</v>
      </c>
      <c r="DF471">
        <v>0.1191598</v>
      </c>
      <c r="DG471">
        <v>21.532219999999999</v>
      </c>
      <c r="DH471" s="1">
        <v>9.6947320000000007E-28</v>
      </c>
      <c r="DI471" s="1">
        <v>2.2995039999999998E-24</v>
      </c>
      <c r="DJ471">
        <v>0.1183883</v>
      </c>
      <c r="DK471">
        <v>21.527100000000001</v>
      </c>
      <c r="DL471" s="1">
        <v>1.9485840000000001E-23</v>
      </c>
      <c r="DM471" s="1">
        <v>4.2972550000000001E-20</v>
      </c>
      <c r="DN471" s="1">
        <v>0.1176751</v>
      </c>
      <c r="DO471">
        <v>21.586320000000001</v>
      </c>
      <c r="DP471" s="1">
        <v>7.9511710000000002E-20</v>
      </c>
      <c r="DQ471" s="1">
        <v>1.5327729999999999E-16</v>
      </c>
      <c r="DR471" s="1">
        <v>0.1170035</v>
      </c>
      <c r="DS471">
        <v>21.524139999999999</v>
      </c>
      <c r="DT471" s="1">
        <v>8.4650579999999999E-17</v>
      </c>
      <c r="DU471" s="1">
        <v>1.5383690000000001E-13</v>
      </c>
      <c r="DV471" s="1">
        <v>0.1163483</v>
      </c>
      <c r="DW471">
        <v>21.28764</v>
      </c>
      <c r="DX471" s="1">
        <v>3.3103110000000001E-14</v>
      </c>
      <c r="DY471" s="1">
        <v>5.8451080000000005E-11</v>
      </c>
      <c r="DZ471" s="1">
        <v>0.11571969999999999</v>
      </c>
      <c r="EA471">
        <v>21.02366</v>
      </c>
      <c r="EB471" s="1">
        <v>5.682029E-12</v>
      </c>
      <c r="EC471" s="1">
        <v>9.9324329999999999E-9</v>
      </c>
      <c r="ED471" s="1">
        <v>0.1154591</v>
      </c>
      <c r="EE471">
        <v>20.884060000000002</v>
      </c>
      <c r="EF471" s="1">
        <v>4.9151289999999999E-10</v>
      </c>
      <c r="EG471" s="1">
        <v>8.5689890000000004E-7</v>
      </c>
      <c r="EH471" s="1">
        <v>0.11500390000000001</v>
      </c>
      <c r="EI471">
        <v>21.262899999999998</v>
      </c>
      <c r="EJ471" s="1">
        <v>2.3616270000000001E-8</v>
      </c>
      <c r="EK471" s="1">
        <v>4.1434850000000002E-5</v>
      </c>
      <c r="EL471" s="1">
        <v>0.1143542</v>
      </c>
      <c r="EM471">
        <v>21.622710000000001</v>
      </c>
      <c r="EN471" s="1">
        <v>6.8051040000000002E-7</v>
      </c>
      <c r="EO471" s="1">
        <v>1.209052E-3</v>
      </c>
      <c r="EP471" s="1">
        <v>0.1136418</v>
      </c>
      <c r="EQ471">
        <v>22.00179</v>
      </c>
      <c r="ER471" s="1">
        <v>1.2547349999999999E-5</v>
      </c>
      <c r="ES471" s="1">
        <v>2.2643819999999999E-2</v>
      </c>
      <c r="ET471" s="1">
        <v>0.1130979</v>
      </c>
      <c r="EU471">
        <v>22.508659999999999</v>
      </c>
      <c r="EV471" s="1">
        <v>1.5618589999999999E-4</v>
      </c>
      <c r="EW471" s="1">
        <v>0.28674129999999998</v>
      </c>
      <c r="EX471" s="1">
        <v>0.1126952</v>
      </c>
      <c r="EY471">
        <v>22.735340000000001</v>
      </c>
      <c r="EZ471" s="1">
        <v>1.374948E-3</v>
      </c>
      <c r="FA471">
        <v>2.5679280000000002</v>
      </c>
      <c r="FB471" s="1">
        <v>0.1122466</v>
      </c>
      <c r="FC471">
        <v>22.616589999999999</v>
      </c>
      <c r="FD471" s="1">
        <v>8.8721010000000003E-3</v>
      </c>
      <c r="FE471" s="1">
        <v>16.89312</v>
      </c>
      <c r="FF471" s="1">
        <v>0.1116965</v>
      </c>
      <c r="FG471">
        <v>22.516649999999998</v>
      </c>
      <c r="FH471" s="1">
        <v>4.343002E-2</v>
      </c>
      <c r="FI471">
        <v>84.397130000000004</v>
      </c>
      <c r="FJ471" s="1">
        <v>0.1115823</v>
      </c>
      <c r="FK471">
        <v>22.437249999999999</v>
      </c>
      <c r="FL471" s="1">
        <v>0.16692509999999999</v>
      </c>
      <c r="FM471">
        <v>330.16300000000001</v>
      </c>
      <c r="FN471" s="1">
        <v>0.1111612</v>
      </c>
      <c r="FO471">
        <v>22.79429</v>
      </c>
      <c r="FP471" s="1">
        <v>0.51481410000000005</v>
      </c>
      <c r="FQ471">
        <v>1039.454</v>
      </c>
      <c r="FR471" s="1">
        <v>0.11052729999999999</v>
      </c>
      <c r="FS471">
        <v>23.231860000000001</v>
      </c>
      <c r="FT471" s="1">
        <v>1.3044420000000001</v>
      </c>
      <c r="FU471">
        <v>2694.1469999999999</v>
      </c>
      <c r="FV471" s="1">
        <v>0.1097596</v>
      </c>
      <c r="FW471">
        <v>23.601949999999999</v>
      </c>
      <c r="FX471" s="1">
        <v>2.7789679999999999</v>
      </c>
      <c r="FY471">
        <v>5878.4279999999999</v>
      </c>
      <c r="FZ471" s="1">
        <v>0.1092663</v>
      </c>
      <c r="GA471">
        <v>23.99145</v>
      </c>
      <c r="GB471">
        <v>5.1024849999999997</v>
      </c>
      <c r="GC471">
        <v>11023.21</v>
      </c>
      <c r="GD471" s="1">
        <v>0.10887719999999999</v>
      </c>
      <c r="GE471">
        <v>24.064800000000002</v>
      </c>
      <c r="GF471">
        <v>8.2142739999999996</v>
      </c>
      <c r="GG471">
        <v>18106.21</v>
      </c>
      <c r="GH471">
        <v>0.10850129999999999</v>
      </c>
      <c r="GI471">
        <v>23.93047</v>
      </c>
      <c r="GJ471">
        <v>11.78669</v>
      </c>
      <c r="GK471">
        <v>26495.08</v>
      </c>
      <c r="GL471" s="1">
        <v>0.10789029999999999</v>
      </c>
      <c r="GM471">
        <v>23.780360000000002</v>
      </c>
      <c r="GN471">
        <v>15.277609999999999</v>
      </c>
      <c r="GO471">
        <v>35075.65</v>
      </c>
      <c r="GP471" s="1">
        <v>0.1075798</v>
      </c>
      <c r="GQ471">
        <v>23.653169999999999</v>
      </c>
      <c r="GR471">
        <v>18.249590000000001</v>
      </c>
      <c r="GS471">
        <v>42634.63</v>
      </c>
      <c r="GT471" s="1">
        <v>0.1069793</v>
      </c>
      <c r="GU471">
        <v>23.543500000000002</v>
      </c>
      <c r="GV471">
        <v>20.252210000000002</v>
      </c>
      <c r="GW471">
        <v>48230.03</v>
      </c>
      <c r="GX471">
        <v>0.1062336</v>
      </c>
      <c r="GY471">
        <v>23.675170000000001</v>
      </c>
      <c r="GZ471">
        <v>21.166350000000001</v>
      </c>
      <c r="HA471">
        <v>51401.36</v>
      </c>
      <c r="HB471" s="1">
        <v>0.10541150000000001</v>
      </c>
      <c r="HC471">
        <v>23.685110000000002</v>
      </c>
      <c r="HD471">
        <v>21.09111</v>
      </c>
      <c r="HE471">
        <v>52200.77</v>
      </c>
      <c r="HF471" s="1">
        <v>0.1046744</v>
      </c>
      <c r="HG471">
        <v>23.656669999999998</v>
      </c>
      <c r="HH471">
        <v>20.31822</v>
      </c>
      <c r="HI471">
        <v>51001.05</v>
      </c>
      <c r="HJ471" s="1">
        <v>0.10401299999999999</v>
      </c>
      <c r="HK471">
        <v>23.424910000000001</v>
      </c>
      <c r="HL471">
        <v>18.919920000000001</v>
      </c>
      <c r="HM471">
        <v>48334.49</v>
      </c>
      <c r="HN471">
        <v>0.103288</v>
      </c>
      <c r="HO471">
        <v>23.162469999999999</v>
      </c>
      <c r="HP471">
        <v>17.291260000000001</v>
      </c>
      <c r="HQ471">
        <v>44813.34</v>
      </c>
      <c r="HR471">
        <v>0.1024682</v>
      </c>
      <c r="HS471">
        <v>22.82714</v>
      </c>
      <c r="HT471">
        <v>15.546189999999999</v>
      </c>
      <c r="HU471">
        <v>40858.620000000003</v>
      </c>
      <c r="HV471" s="1">
        <v>0.1016512</v>
      </c>
      <c r="HW471">
        <v>22.407060000000001</v>
      </c>
      <c r="HX471">
        <v>13.83325</v>
      </c>
      <c r="HY471">
        <v>36822.639999999999</v>
      </c>
      <c r="HZ471" s="1">
        <v>0.10077659999999999</v>
      </c>
      <c r="IA471">
        <v>22.064430000000002</v>
      </c>
      <c r="IB471">
        <v>12.2189</v>
      </c>
      <c r="IC471">
        <v>32928.18</v>
      </c>
      <c r="ID471" s="1">
        <v>9.9840960000000006E-2</v>
      </c>
      <c r="IE471">
        <v>21.976030000000002</v>
      </c>
      <c r="IF471">
        <v>10.747640000000001</v>
      </c>
      <c r="IG471">
        <v>29309.38</v>
      </c>
      <c r="IH471" s="1">
        <v>9.8864400000000005E-2</v>
      </c>
      <c r="II471">
        <v>21.930070000000001</v>
      </c>
      <c r="IJ471">
        <v>9.4339670000000009</v>
      </c>
      <c r="IK471">
        <v>26026.04</v>
      </c>
      <c r="IL471" s="1">
        <v>9.7901420000000003E-2</v>
      </c>
      <c r="IM471">
        <v>21.974640000000001</v>
      </c>
      <c r="IN471">
        <v>8.2787659999999992</v>
      </c>
      <c r="IO471">
        <v>23095.85</v>
      </c>
      <c r="IP471">
        <v>9.7025059999999996E-2</v>
      </c>
      <c r="IQ471">
        <v>21.73274</v>
      </c>
      <c r="IR471">
        <v>7.2758260000000003</v>
      </c>
      <c r="IS471">
        <v>20505.580000000002</v>
      </c>
      <c r="IT471" s="1">
        <v>9.6204150000000002E-2</v>
      </c>
      <c r="IU471">
        <v>21.396719999999998</v>
      </c>
      <c r="IV471">
        <v>6.407629</v>
      </c>
      <c r="IW471">
        <v>18228.75</v>
      </c>
      <c r="IX471" s="1">
        <v>9.5444609999999999E-2</v>
      </c>
      <c r="IY471">
        <v>21.112850000000002</v>
      </c>
      <c r="IZ471">
        <v>5.6570450000000001</v>
      </c>
      <c r="JA471">
        <v>16233.26</v>
      </c>
      <c r="JB471" s="1">
        <v>9.4601610000000003E-2</v>
      </c>
      <c r="JC471">
        <v>20.837969999999999</v>
      </c>
      <c r="JD471">
        <v>5.0012210000000001</v>
      </c>
      <c r="JE471">
        <v>14488.63</v>
      </c>
      <c r="JF471" s="1">
        <v>9.3903120000000007E-2</v>
      </c>
      <c r="JG471">
        <v>20.907139999999998</v>
      </c>
      <c r="JH471">
        <v>4.4386659999999996</v>
      </c>
      <c r="JI471">
        <v>12964.13</v>
      </c>
      <c r="JJ471" s="1">
        <v>9.3461939999999993E-2</v>
      </c>
      <c r="JK471">
        <v>21.03396</v>
      </c>
      <c r="JL471">
        <v>3.959158</v>
      </c>
      <c r="JM471">
        <v>11626.24</v>
      </c>
      <c r="JN471" s="1">
        <v>9.304859E-2</v>
      </c>
      <c r="JO471">
        <v>21.098649999999999</v>
      </c>
      <c r="JP471">
        <v>3.539177</v>
      </c>
      <c r="JQ471">
        <v>10448.1</v>
      </c>
      <c r="JR471">
        <v>9.247416E-2</v>
      </c>
      <c r="JS471">
        <v>21.309419999999999</v>
      </c>
      <c r="JT471">
        <v>3.165702</v>
      </c>
      <c r="JU471">
        <v>9411.0300000000007</v>
      </c>
      <c r="JV471" s="1">
        <v>9.1803499999999996E-2</v>
      </c>
      <c r="JW471">
        <v>21.349769999999999</v>
      </c>
      <c r="JX471">
        <v>2.8358050000000001</v>
      </c>
      <c r="JY471">
        <v>8498.7960000000003</v>
      </c>
      <c r="JZ471" s="1">
        <v>9.1032740000000001E-2</v>
      </c>
      <c r="KA471">
        <v>21.060580000000002</v>
      </c>
      <c r="KB471">
        <v>2.5446140000000002</v>
      </c>
      <c r="KC471">
        <v>7696.4160000000002</v>
      </c>
      <c r="KD471" s="1">
        <v>9.0225810000000004E-2</v>
      </c>
      <c r="KE471">
        <v>20.74738</v>
      </c>
      <c r="KF471">
        <v>2.2884150000000001</v>
      </c>
      <c r="KG471">
        <v>6990.0209999999997</v>
      </c>
      <c r="KH471" s="1">
        <v>8.9410420000000004E-2</v>
      </c>
      <c r="KI471">
        <v>20.494119999999999</v>
      </c>
      <c r="KJ471">
        <v>2.0637910000000002</v>
      </c>
      <c r="KK471">
        <v>6367.2110000000002</v>
      </c>
      <c r="KL471" s="1">
        <v>8.8559990000000005E-2</v>
      </c>
      <c r="KM471">
        <v>20.722539999999999</v>
      </c>
      <c r="KN471">
        <v>1.8657649999999999</v>
      </c>
      <c r="KO471">
        <v>5816.6670000000004</v>
      </c>
      <c r="KP471" s="1">
        <v>8.7643299999999993E-2</v>
      </c>
      <c r="KQ471">
        <v>21.106549999999999</v>
      </c>
      <c r="KR471">
        <v>1.6902649999999999</v>
      </c>
      <c r="KS471">
        <v>5330.0079999999998</v>
      </c>
      <c r="KT471" s="1">
        <v>8.6684639999999993E-2</v>
      </c>
      <c r="KU471">
        <v>21.55688</v>
      </c>
      <c r="KV471">
        <v>1.5353509999999999</v>
      </c>
      <c r="KW471">
        <v>4899.3149999999996</v>
      </c>
      <c r="KX471" s="1">
        <v>8.5676950000000002E-2</v>
      </c>
      <c r="KY471">
        <v>21.992940000000001</v>
      </c>
      <c r="KZ471">
        <v>1.398126</v>
      </c>
      <c r="LA471">
        <v>4517.8469999999998</v>
      </c>
      <c r="LB471" s="1">
        <v>8.4719340000000004E-2</v>
      </c>
      <c r="LC471">
        <v>22.053999999999998</v>
      </c>
      <c r="LD471">
        <v>1.277765</v>
      </c>
      <c r="LE471">
        <v>4179.4790000000003</v>
      </c>
      <c r="LF471" s="1">
        <v>8.3850540000000001E-2</v>
      </c>
      <c r="LG471">
        <v>21.812190000000001</v>
      </c>
      <c r="LH471">
        <v>1.172482</v>
      </c>
      <c r="LI471">
        <v>3878.0070000000001</v>
      </c>
      <c r="LJ471" s="1">
        <v>8.3083329999999997E-2</v>
      </c>
      <c r="LK471">
        <v>21.574819999999999</v>
      </c>
      <c r="LL471">
        <v>1.0800749999999999</v>
      </c>
      <c r="LM471">
        <v>3608.3670000000002</v>
      </c>
      <c r="LN471" s="1">
        <v>8.2422499999999996E-2</v>
      </c>
      <c r="LO471">
        <v>21.388780000000001</v>
      </c>
      <c r="LP471">
        <v>0.99863290000000005</v>
      </c>
      <c r="LQ471">
        <v>3365.99</v>
      </c>
      <c r="LR471" s="1">
        <v>8.1773700000000005E-2</v>
      </c>
      <c r="LS471">
        <v>21.687760000000001</v>
      </c>
      <c r="LT471">
        <v>0.925674</v>
      </c>
      <c r="LU471">
        <v>3147.373</v>
      </c>
      <c r="LV471" s="1">
        <v>8.1087779999999998E-2</v>
      </c>
      <c r="LW471">
        <v>22.110880000000002</v>
      </c>
      <c r="LX471">
        <v>0.85969960000000001</v>
      </c>
      <c r="LY471">
        <v>2950.0549999999998</v>
      </c>
      <c r="LZ471" s="1">
        <v>8.0422980000000005E-2</v>
      </c>
      <c r="MA471">
        <v>22.591329999999999</v>
      </c>
      <c r="MB471">
        <v>0.80049440000000005</v>
      </c>
      <c r="MC471">
        <v>2771.7829999999999</v>
      </c>
      <c r="MD471" s="1">
        <v>7.9757889999999998E-2</v>
      </c>
      <c r="ME471">
        <v>22.971920000000001</v>
      </c>
      <c r="MF471">
        <v>0.74711329999999998</v>
      </c>
      <c r="MG471">
        <v>2610.346</v>
      </c>
      <c r="MH471" s="1">
        <v>7.9153119999999993E-2</v>
      </c>
      <c r="MI471">
        <v>23.004560000000001</v>
      </c>
      <c r="MJ471">
        <v>0.6993104</v>
      </c>
      <c r="MK471">
        <v>2463.7289999999998</v>
      </c>
      <c r="ML471" s="1">
        <v>7.8607369999999996E-2</v>
      </c>
      <c r="MM471">
        <v>22.726140000000001</v>
      </c>
      <c r="MN471">
        <v>0.65641830000000001</v>
      </c>
      <c r="MO471">
        <v>2330.1060000000002</v>
      </c>
      <c r="MP471" s="1">
        <v>7.8022960000000002E-2</v>
      </c>
      <c r="MQ471">
        <v>22.436789999999998</v>
      </c>
      <c r="MR471">
        <v>0.61703070000000004</v>
      </c>
      <c r="MS471">
        <v>2208.0500000000002</v>
      </c>
      <c r="MT471" s="1">
        <v>7.7509410000000001E-2</v>
      </c>
      <c r="MU471">
        <v>22.182770000000001</v>
      </c>
      <c r="MV471">
        <v>0.58165469999999997</v>
      </c>
      <c r="MW471">
        <v>2096.3180000000002</v>
      </c>
      <c r="MX471" s="1">
        <v>7.6874319999999996E-2</v>
      </c>
      <c r="MY471">
        <v>22.32113</v>
      </c>
      <c r="MZ471">
        <v>0.5483865</v>
      </c>
      <c r="NA471">
        <v>1993.886</v>
      </c>
      <c r="NB471" s="1">
        <v>7.6125609999999996E-2</v>
      </c>
      <c r="NC471">
        <v>22.20008</v>
      </c>
      <c r="ND471">
        <v>0.51747920000000003</v>
      </c>
      <c r="NE471">
        <v>1900.5329999999999</v>
      </c>
      <c r="NF471" s="1">
        <v>7.5352180000000005E-2</v>
      </c>
      <c r="NG471">
        <v>22.418489999999998</v>
      </c>
      <c r="NH471">
        <v>0.48918040000000002</v>
      </c>
      <c r="NI471">
        <v>1815.588</v>
      </c>
      <c r="NJ471" s="1">
        <v>7.4620119999999998E-2</v>
      </c>
      <c r="NK471">
        <v>22.61628</v>
      </c>
      <c r="NL471">
        <v>0.46366800000000002</v>
      </c>
      <c r="NM471">
        <v>1738.1769999999999</v>
      </c>
      <c r="NN471" s="1">
        <v>7.3901149999999999E-2</v>
      </c>
      <c r="NO471">
        <v>22.57161</v>
      </c>
      <c r="NP471">
        <v>0.44042569999999998</v>
      </c>
      <c r="NQ471">
        <v>1667.309</v>
      </c>
      <c r="NR471" s="1">
        <v>7.3159000000000002E-2</v>
      </c>
      <c r="NS471">
        <v>22.302050000000001</v>
      </c>
      <c r="NT471">
        <v>0.41900969999999998</v>
      </c>
      <c r="NU471">
        <v>1602.367</v>
      </c>
      <c r="NV471" s="1">
        <v>7.2352689999999997E-2</v>
      </c>
      <c r="NW471">
        <v>21.984259999999999</v>
      </c>
      <c r="NX471">
        <v>0.39904030000000001</v>
      </c>
      <c r="NY471">
        <v>1542.989</v>
      </c>
      <c r="NZ471" s="1">
        <v>7.1107790000000004E-2</v>
      </c>
      <c r="OA471">
        <v>21.799669999999999</v>
      </c>
      <c r="OB471">
        <v>0.37866719999999998</v>
      </c>
      <c r="OC471">
        <v>1489.6379999999999</v>
      </c>
      <c r="OD471" s="1">
        <v>7.0249619999999999E-2</v>
      </c>
      <c r="OE471">
        <v>22.170339999999999</v>
      </c>
      <c r="OF471">
        <v>0.3622513</v>
      </c>
      <c r="OG471">
        <v>1442.2249999999999</v>
      </c>
      <c r="OH471" s="1">
        <v>6.9722110000000004E-2</v>
      </c>
      <c r="OI471">
        <v>22.72963</v>
      </c>
      <c r="OJ471">
        <v>0.34864669999999998</v>
      </c>
      <c r="OK471">
        <v>1398.1220000000001</v>
      </c>
    </row>
    <row r="472" spans="1:401" x14ac:dyDescent="0.35">
      <c r="A472">
        <v>481</v>
      </c>
      <c r="B472" t="s">
        <v>4</v>
      </c>
      <c r="C472" t="s">
        <v>364</v>
      </c>
      <c r="D472" t="s">
        <v>479</v>
      </c>
      <c r="E472">
        <v>840.73599999999999</v>
      </c>
      <c r="F472">
        <v>0.1219959</v>
      </c>
      <c r="G472">
        <v>19.915749999999999</v>
      </c>
      <c r="H472">
        <v>0</v>
      </c>
      <c r="I472">
        <v>0</v>
      </c>
      <c r="J472">
        <v>0.12107030000000001</v>
      </c>
      <c r="K472">
        <v>20.17446</v>
      </c>
      <c r="L472">
        <v>0</v>
      </c>
      <c r="M472">
        <v>0</v>
      </c>
      <c r="N472">
        <v>0.1198486</v>
      </c>
      <c r="O472">
        <v>20.45288</v>
      </c>
      <c r="P472">
        <v>0</v>
      </c>
      <c r="Q472">
        <v>0</v>
      </c>
      <c r="R472">
        <v>0.1185436</v>
      </c>
      <c r="S472">
        <v>20.75461</v>
      </c>
      <c r="T472">
        <v>0</v>
      </c>
      <c r="U472">
        <v>0</v>
      </c>
      <c r="V472">
        <v>0.1174982</v>
      </c>
      <c r="W472">
        <v>21.135809999999999</v>
      </c>
      <c r="X472">
        <v>0</v>
      </c>
      <c r="Y472">
        <v>0</v>
      </c>
      <c r="Z472">
        <v>0.1166281</v>
      </c>
      <c r="AA472">
        <v>21.365939999999998</v>
      </c>
      <c r="AB472">
        <v>0</v>
      </c>
      <c r="AC472">
        <v>0</v>
      </c>
      <c r="AD472">
        <v>0.11576359999999999</v>
      </c>
      <c r="AE472">
        <v>21.320930000000001</v>
      </c>
      <c r="AF472">
        <v>0</v>
      </c>
      <c r="AG472">
        <v>0</v>
      </c>
      <c r="AH472" s="1">
        <v>0.11482489999999999</v>
      </c>
      <c r="AI472">
        <v>21.22034</v>
      </c>
      <c r="AJ472">
        <v>0</v>
      </c>
      <c r="AK472">
        <v>0</v>
      </c>
      <c r="AL472" s="1">
        <v>0.114209</v>
      </c>
      <c r="AM472">
        <v>21.09843</v>
      </c>
      <c r="AN472">
        <v>0</v>
      </c>
      <c r="AO472">
        <v>0</v>
      </c>
      <c r="AP472" s="1">
        <v>0.1134424</v>
      </c>
      <c r="AQ472">
        <v>21.344370000000001</v>
      </c>
      <c r="AR472">
        <v>0</v>
      </c>
      <c r="AS472">
        <v>0</v>
      </c>
      <c r="AT472" s="1">
        <v>0.11251990000000001</v>
      </c>
      <c r="AU472">
        <v>21.759530000000002</v>
      </c>
      <c r="AV472">
        <v>0</v>
      </c>
      <c r="AW472">
        <v>0</v>
      </c>
      <c r="AX472">
        <v>0.1115627</v>
      </c>
      <c r="AY472">
        <v>22.154430000000001</v>
      </c>
      <c r="AZ472">
        <v>0</v>
      </c>
      <c r="BA472">
        <v>0</v>
      </c>
      <c r="BB472" s="1">
        <v>0.1107515</v>
      </c>
      <c r="BC472">
        <v>22.56485</v>
      </c>
      <c r="BD472">
        <v>0</v>
      </c>
      <c r="BE472">
        <v>0</v>
      </c>
      <c r="BF472" s="1">
        <v>0.1100464</v>
      </c>
      <c r="BG472">
        <v>22.717790000000001</v>
      </c>
      <c r="BH472">
        <v>0</v>
      </c>
      <c r="BI472">
        <v>0</v>
      </c>
      <c r="BJ472" s="1">
        <v>0.1093422</v>
      </c>
      <c r="BK472">
        <v>22.66385</v>
      </c>
      <c r="BL472">
        <v>0</v>
      </c>
      <c r="BM472">
        <v>0</v>
      </c>
      <c r="BN472">
        <v>0.1085675</v>
      </c>
      <c r="BO472">
        <v>22.6113</v>
      </c>
      <c r="BP472">
        <v>0</v>
      </c>
      <c r="BQ472">
        <v>0</v>
      </c>
      <c r="BR472">
        <v>0.1081244</v>
      </c>
      <c r="BS472">
        <v>22.56598</v>
      </c>
      <c r="BT472">
        <v>0</v>
      </c>
      <c r="BU472">
        <v>0</v>
      </c>
      <c r="BV472" s="1">
        <v>0.1074879</v>
      </c>
      <c r="BW472">
        <v>22.719180000000001</v>
      </c>
      <c r="BX472">
        <v>0</v>
      </c>
      <c r="BY472">
        <v>0</v>
      </c>
      <c r="BZ472" s="1">
        <v>0.1066666</v>
      </c>
      <c r="CA472">
        <v>22.762</v>
      </c>
      <c r="CB472">
        <v>0</v>
      </c>
      <c r="CC472">
        <v>0</v>
      </c>
      <c r="CD472" s="1">
        <v>0.105804</v>
      </c>
      <c r="CE472">
        <v>22.81907</v>
      </c>
      <c r="CF472">
        <v>0</v>
      </c>
      <c r="CG472">
        <v>0</v>
      </c>
      <c r="CH472" s="1">
        <v>0.1050758</v>
      </c>
      <c r="CI472">
        <v>22.68394</v>
      </c>
      <c r="CJ472">
        <v>0</v>
      </c>
      <c r="CK472">
        <v>0</v>
      </c>
      <c r="CL472" s="1">
        <v>0.1044818</v>
      </c>
      <c r="CM472">
        <v>22.430540000000001</v>
      </c>
      <c r="CN472">
        <v>0</v>
      </c>
      <c r="CO472">
        <v>0</v>
      </c>
      <c r="CP472" s="1">
        <v>0.1038623</v>
      </c>
      <c r="CQ472">
        <v>22.170030000000001</v>
      </c>
      <c r="CR472">
        <v>0</v>
      </c>
      <c r="CS472">
        <v>0</v>
      </c>
      <c r="CT472" s="1">
        <v>0.1031651</v>
      </c>
      <c r="CU472">
        <v>21.908909999999999</v>
      </c>
      <c r="CV472">
        <v>0</v>
      </c>
      <c r="CW472">
        <v>0</v>
      </c>
      <c r="CX472" s="1">
        <v>0.1025792</v>
      </c>
      <c r="CY472">
        <v>21.648389999999999</v>
      </c>
      <c r="CZ472">
        <v>0</v>
      </c>
      <c r="DA472">
        <v>6.4432260000000001E-37</v>
      </c>
      <c r="DB472" s="1">
        <v>0.1019448</v>
      </c>
      <c r="DC472">
        <v>21.703900000000001</v>
      </c>
      <c r="DD472">
        <v>8.3014800000000007E-34</v>
      </c>
      <c r="DE472">
        <v>2.067801E-30</v>
      </c>
      <c r="DF472" s="1">
        <v>0.10129929999999999</v>
      </c>
      <c r="DG472">
        <v>21.636669999999999</v>
      </c>
      <c r="DH472" s="1">
        <v>2.4432719999999999E-28</v>
      </c>
      <c r="DI472" s="1">
        <v>6.1311319999999997E-25</v>
      </c>
      <c r="DJ472" s="1">
        <v>0.100646</v>
      </c>
      <c r="DK472">
        <v>21.624739999999999</v>
      </c>
      <c r="DL472" s="1">
        <v>5.1295349999999998E-24</v>
      </c>
      <c r="DM472" s="1">
        <v>1.292761E-20</v>
      </c>
      <c r="DN472" s="1">
        <v>0.1000341</v>
      </c>
      <c r="DO472">
        <v>21.66741</v>
      </c>
      <c r="DP472" s="1">
        <v>2.1109290000000001E-20</v>
      </c>
      <c r="DQ472" s="1">
        <v>5.0837319999999999E-17</v>
      </c>
      <c r="DR472">
        <v>9.9467379999999994E-2</v>
      </c>
      <c r="DS472">
        <v>21.593869999999999</v>
      </c>
      <c r="DT472" s="1">
        <v>2.5419279999999999E-17</v>
      </c>
      <c r="DU472" s="1">
        <v>5.6050190000000002E-14</v>
      </c>
      <c r="DV472" s="1">
        <v>9.8905960000000001E-2</v>
      </c>
      <c r="DW472">
        <v>21.35445</v>
      </c>
      <c r="DX472" s="1">
        <v>1.0976540000000001E-14</v>
      </c>
      <c r="DY472" s="1">
        <v>2.309494E-11</v>
      </c>
      <c r="DZ472" s="1">
        <v>9.8371799999999995E-2</v>
      </c>
      <c r="EA472">
        <v>21.093170000000001</v>
      </c>
      <c r="EB472" s="1">
        <v>2.0546799999999999E-12</v>
      </c>
      <c r="EC472" s="1">
        <v>4.223615E-9</v>
      </c>
      <c r="ED472">
        <v>9.8172029999999993E-2</v>
      </c>
      <c r="EE472">
        <v>20.957619999999999</v>
      </c>
      <c r="EF472" s="1">
        <v>1.9211629999999999E-10</v>
      </c>
      <c r="EG472" s="1">
        <v>3.8972540000000003E-7</v>
      </c>
      <c r="EH472" s="1">
        <v>9.7782869999999994E-2</v>
      </c>
      <c r="EI472">
        <v>21.320270000000001</v>
      </c>
      <c r="EJ472" s="1">
        <v>9.9106819999999998E-9</v>
      </c>
      <c r="EK472" s="1">
        <v>2.0060240000000001E-5</v>
      </c>
      <c r="EL472" s="1">
        <v>9.722095E-2</v>
      </c>
      <c r="EM472">
        <v>21.673860000000001</v>
      </c>
      <c r="EN472" s="1">
        <v>3.0502509999999999E-7</v>
      </c>
      <c r="EO472" s="1">
        <v>6.2067190000000003E-4</v>
      </c>
      <c r="EP472" s="1">
        <v>9.6605350000000006E-2</v>
      </c>
      <c r="EQ472">
        <v>22.02984</v>
      </c>
      <c r="ER472" s="1">
        <v>5.9833610000000002E-6</v>
      </c>
      <c r="ES472" s="1">
        <v>1.228664E-2</v>
      </c>
      <c r="ET472" s="1">
        <v>9.6149970000000001E-2</v>
      </c>
      <c r="EU472">
        <v>22.495480000000001</v>
      </c>
      <c r="EV472" s="1">
        <v>7.8991160000000001E-5</v>
      </c>
      <c r="EW472" s="1">
        <v>0.1640085</v>
      </c>
      <c r="EX472" s="1">
        <v>9.5808210000000005E-2</v>
      </c>
      <c r="EY472">
        <v>22.698619999999998</v>
      </c>
      <c r="EZ472" s="1">
        <v>7.3553979999999995E-4</v>
      </c>
      <c r="FA472" s="1">
        <v>1.5447850000000001</v>
      </c>
      <c r="FB472">
        <v>9.5429410000000006E-2</v>
      </c>
      <c r="FC472">
        <v>22.575399999999998</v>
      </c>
      <c r="FD472" s="1">
        <v>5.0086330000000002E-3</v>
      </c>
      <c r="FE472" s="1">
        <v>10.66644</v>
      </c>
      <c r="FF472" s="1">
        <v>9.4955529999999996E-2</v>
      </c>
      <c r="FG472">
        <v>22.477920000000001</v>
      </c>
      <c r="FH472" s="1">
        <v>2.5815680000000001E-2</v>
      </c>
      <c r="FI472">
        <v>55.823509999999999</v>
      </c>
      <c r="FJ472" s="1">
        <v>9.4886020000000001E-2</v>
      </c>
      <c r="FK472">
        <v>22.415929999999999</v>
      </c>
      <c r="FL472" s="1">
        <v>0.1043038</v>
      </c>
      <c r="FM472">
        <v>228.35220000000001</v>
      </c>
      <c r="FN472" s="1">
        <v>9.4523079999999995E-2</v>
      </c>
      <c r="FO472">
        <v>22.778659999999999</v>
      </c>
      <c r="FP472" s="1">
        <v>0.33748440000000002</v>
      </c>
      <c r="FQ472">
        <v>750.56709999999998</v>
      </c>
      <c r="FR472" s="1">
        <v>9.3973600000000004E-2</v>
      </c>
      <c r="FS472">
        <v>23.22354</v>
      </c>
      <c r="FT472" s="1">
        <v>0.89535039999999999</v>
      </c>
      <c r="FU472">
        <v>2027.4269999999999</v>
      </c>
      <c r="FV472" s="1">
        <v>9.3303910000000004E-2</v>
      </c>
      <c r="FW472">
        <v>23.592199999999998</v>
      </c>
      <c r="FX472" s="1">
        <v>1.993441</v>
      </c>
      <c r="FY472">
        <v>4602.2470000000003</v>
      </c>
      <c r="FZ472" s="1">
        <v>9.2881050000000007E-2</v>
      </c>
      <c r="GA472">
        <v>23.961110000000001</v>
      </c>
      <c r="GB472">
        <v>3.819099</v>
      </c>
      <c r="GC472">
        <v>8963.2440000000006</v>
      </c>
      <c r="GD472">
        <v>9.2559699999999995E-2</v>
      </c>
      <c r="GE472">
        <v>24.026319999999998</v>
      </c>
      <c r="GF472">
        <v>6.4050349999999998</v>
      </c>
      <c r="GG472">
        <v>15266.21</v>
      </c>
      <c r="GH472" s="1">
        <v>9.2235120000000004E-2</v>
      </c>
      <c r="GI472">
        <v>23.89076</v>
      </c>
      <c r="GJ472">
        <v>9.5568329999999992</v>
      </c>
      <c r="GK472">
        <v>23125.98</v>
      </c>
      <c r="GL472" s="1">
        <v>9.171472E-2</v>
      </c>
      <c r="GM472">
        <v>23.749269999999999</v>
      </c>
      <c r="GN472">
        <v>12.85567</v>
      </c>
      <c r="GO472">
        <v>31635.759999999998</v>
      </c>
      <c r="GP472" s="1">
        <v>9.1457479999999994E-2</v>
      </c>
      <c r="GQ472">
        <v>23.644120000000001</v>
      </c>
      <c r="GR472">
        <v>15.904629999999999</v>
      </c>
      <c r="GS472">
        <v>39656.82</v>
      </c>
      <c r="GT472" s="1">
        <v>9.0944200000000003E-2</v>
      </c>
      <c r="GU472">
        <v>23.565639999999998</v>
      </c>
      <c r="GV472">
        <v>18.237380000000002</v>
      </c>
      <c r="GW472">
        <v>46172.480000000003</v>
      </c>
      <c r="GX472">
        <v>9.0295780000000006E-2</v>
      </c>
      <c r="GY472">
        <v>23.71482</v>
      </c>
      <c r="GZ472">
        <v>19.643070000000002</v>
      </c>
      <c r="HA472">
        <v>50533.32</v>
      </c>
      <c r="HB472" s="1">
        <v>8.9582880000000004E-2</v>
      </c>
      <c r="HC472">
        <v>23.743860000000002</v>
      </c>
      <c r="HD472">
        <v>20.119050000000001</v>
      </c>
      <c r="HE472">
        <v>52578.68</v>
      </c>
      <c r="HF472">
        <v>8.8960670000000006E-2</v>
      </c>
      <c r="HG472">
        <v>23.724299999999999</v>
      </c>
      <c r="HH472">
        <v>19.820139999999999</v>
      </c>
      <c r="HI472">
        <v>52513.96</v>
      </c>
      <c r="HJ472" s="1">
        <v>8.8399069999999996E-2</v>
      </c>
      <c r="HK472">
        <v>23.500080000000001</v>
      </c>
      <c r="HL472">
        <v>18.941549999999999</v>
      </c>
      <c r="HM472">
        <v>50782.13</v>
      </c>
      <c r="HN472" s="1">
        <v>8.7777859999999999E-2</v>
      </c>
      <c r="HO472">
        <v>23.24081</v>
      </c>
      <c r="HP472">
        <v>17.646650000000001</v>
      </c>
      <c r="HQ472">
        <v>47902.81</v>
      </c>
      <c r="HR472" s="1">
        <v>8.7073650000000002E-2</v>
      </c>
      <c r="HS472">
        <v>22.91591</v>
      </c>
      <c r="HT472">
        <v>16.146850000000001</v>
      </c>
      <c r="HU472">
        <v>44364.74</v>
      </c>
      <c r="HV472" s="1">
        <v>8.6376800000000004E-2</v>
      </c>
      <c r="HW472">
        <v>22.51782</v>
      </c>
      <c r="HX472">
        <v>14.59004</v>
      </c>
      <c r="HY472">
        <v>40534.43</v>
      </c>
      <c r="HZ472" s="1">
        <v>8.5624809999999996E-2</v>
      </c>
      <c r="IA472">
        <v>22.196650000000002</v>
      </c>
      <c r="IB472">
        <v>13.06006</v>
      </c>
      <c r="IC472">
        <v>36685.69</v>
      </c>
      <c r="ID472" s="1">
        <v>8.4827159999999999E-2</v>
      </c>
      <c r="IE472">
        <v>22.117080000000001</v>
      </c>
      <c r="IF472">
        <v>11.62125</v>
      </c>
      <c r="IG472">
        <v>32997.31</v>
      </c>
      <c r="IH472" s="1">
        <v>8.3995559999999997E-2</v>
      </c>
      <c r="II472">
        <v>22.078530000000001</v>
      </c>
      <c r="IJ472">
        <v>10.303879999999999</v>
      </c>
      <c r="IK472">
        <v>29569.86</v>
      </c>
      <c r="IL472" s="1">
        <v>8.3175120000000005E-2</v>
      </c>
      <c r="IM472">
        <v>22.116700000000002</v>
      </c>
      <c r="IN472">
        <v>9.1209389999999999</v>
      </c>
      <c r="IO472">
        <v>26450.38</v>
      </c>
      <c r="IP472" s="1">
        <v>8.2417610000000002E-2</v>
      </c>
      <c r="IQ472">
        <v>21.876899999999999</v>
      </c>
      <c r="IR472">
        <v>8.0761620000000001</v>
      </c>
      <c r="IS472">
        <v>23648.53</v>
      </c>
      <c r="IT472" s="1">
        <v>8.1719020000000003E-2</v>
      </c>
      <c r="IU472">
        <v>21.538049999999998</v>
      </c>
      <c r="IV472">
        <v>7.1598790000000001</v>
      </c>
      <c r="IW472">
        <v>21152</v>
      </c>
      <c r="IX472" s="1">
        <v>8.1072149999999996E-2</v>
      </c>
      <c r="IY472">
        <v>21.250399999999999</v>
      </c>
      <c r="IZ472">
        <v>6.3584389999999997</v>
      </c>
      <c r="JA472">
        <v>18939.55</v>
      </c>
      <c r="JB472" s="1">
        <v>8.0339060000000004E-2</v>
      </c>
      <c r="JC472">
        <v>20.980060000000002</v>
      </c>
      <c r="JD472">
        <v>5.649629</v>
      </c>
      <c r="JE472">
        <v>16986.310000000001</v>
      </c>
      <c r="JF472" s="1">
        <v>7.9743060000000004E-2</v>
      </c>
      <c r="JG472">
        <v>21.03942</v>
      </c>
      <c r="JH472">
        <v>5.0374850000000002</v>
      </c>
      <c r="JI472">
        <v>15265.39</v>
      </c>
      <c r="JJ472" s="1">
        <v>7.9363989999999995E-2</v>
      </c>
      <c r="JK472">
        <v>21.16339</v>
      </c>
      <c r="JL472">
        <v>4.5121320000000003</v>
      </c>
      <c r="JM472">
        <v>13744.3</v>
      </c>
      <c r="JN472" s="1">
        <v>7.9015890000000005E-2</v>
      </c>
      <c r="JO472">
        <v>21.22458</v>
      </c>
      <c r="JP472">
        <v>4.0493119999999996</v>
      </c>
      <c r="JQ472">
        <v>12396.42</v>
      </c>
      <c r="JR472" s="1">
        <v>7.8525209999999998E-2</v>
      </c>
      <c r="JS472">
        <v>21.415389999999999</v>
      </c>
      <c r="JT472">
        <v>3.6348050000000001</v>
      </c>
      <c r="JU472">
        <v>11203.36</v>
      </c>
      <c r="JV472" s="1">
        <v>7.7952179999999996E-2</v>
      </c>
      <c r="JW472">
        <v>21.445440000000001</v>
      </c>
      <c r="JX472">
        <v>3.266556</v>
      </c>
      <c r="JY472">
        <v>10148.34</v>
      </c>
      <c r="JZ472" s="1">
        <v>7.7288010000000004E-2</v>
      </c>
      <c r="KA472">
        <v>21.1614</v>
      </c>
      <c r="KB472">
        <v>2.9396339999999999</v>
      </c>
      <c r="KC472">
        <v>9216.2849999999999</v>
      </c>
      <c r="KD472" s="1">
        <v>7.6594759999999998E-2</v>
      </c>
      <c r="KE472">
        <v>20.855329999999999</v>
      </c>
      <c r="KF472">
        <v>2.6507010000000002</v>
      </c>
      <c r="KG472">
        <v>8392.2929999999997</v>
      </c>
      <c r="KH472" s="1">
        <v>7.5905260000000002E-2</v>
      </c>
      <c r="KI472">
        <v>20.61326</v>
      </c>
      <c r="KJ472">
        <v>2.396712</v>
      </c>
      <c r="KK472">
        <v>7662.9059999999999</v>
      </c>
      <c r="KL472" s="1">
        <v>7.5179789999999996E-2</v>
      </c>
      <c r="KM472">
        <v>20.832640000000001</v>
      </c>
      <c r="KN472">
        <v>2.1717719999999998</v>
      </c>
      <c r="KO472">
        <v>7015.9440000000004</v>
      </c>
      <c r="KP472">
        <v>7.4393020000000004E-2</v>
      </c>
      <c r="KQ472">
        <v>21.207470000000001</v>
      </c>
      <c r="KR472">
        <v>1.971509</v>
      </c>
      <c r="KS472">
        <v>6442.1239999999998</v>
      </c>
      <c r="KT472" s="1">
        <v>7.3581590000000002E-2</v>
      </c>
      <c r="KU472">
        <v>21.640160000000002</v>
      </c>
      <c r="KV472">
        <v>1.7945139999999999</v>
      </c>
      <c r="KW472">
        <v>5932.9369999999999</v>
      </c>
      <c r="KX472" s="1">
        <v>7.2721380000000002E-2</v>
      </c>
      <c r="KY472">
        <v>22.04918</v>
      </c>
      <c r="KZ472">
        <v>1.637006</v>
      </c>
      <c r="LA472">
        <v>5480.5429999999997</v>
      </c>
      <c r="LB472" s="1">
        <v>7.1896710000000003E-2</v>
      </c>
      <c r="LC472">
        <v>22.09957</v>
      </c>
      <c r="LD472">
        <v>1.4983930000000001</v>
      </c>
      <c r="LE472">
        <v>5078.2349999999997</v>
      </c>
      <c r="LF472" s="1">
        <v>7.1161119999999994E-2</v>
      </c>
      <c r="LG472">
        <v>21.857569999999999</v>
      </c>
      <c r="LH472">
        <v>1.377116</v>
      </c>
      <c r="LI472">
        <v>4718.9840000000004</v>
      </c>
      <c r="LJ472" s="1">
        <v>7.0503880000000005E-2</v>
      </c>
      <c r="LK472">
        <v>21.625440000000001</v>
      </c>
      <c r="LL472">
        <v>1.270329</v>
      </c>
      <c r="LM472">
        <v>4396.9989999999998</v>
      </c>
      <c r="LN472" s="1">
        <v>6.9946019999999998E-2</v>
      </c>
      <c r="LO472">
        <v>21.45391</v>
      </c>
      <c r="LP472">
        <v>1.176248</v>
      </c>
      <c r="LQ472">
        <v>4107.1459999999997</v>
      </c>
      <c r="LR472" s="1">
        <v>6.9385829999999996E-2</v>
      </c>
      <c r="LS472">
        <v>21.748860000000001</v>
      </c>
      <c r="LT472">
        <v>1.0915870000000001</v>
      </c>
      <c r="LU472">
        <v>3845.1329999999998</v>
      </c>
      <c r="LV472" s="1">
        <v>6.8803379999999997E-2</v>
      </c>
      <c r="LW472">
        <v>22.170439999999999</v>
      </c>
      <c r="LX472">
        <v>1.0150189999999999</v>
      </c>
      <c r="LY472">
        <v>3608.337</v>
      </c>
      <c r="LZ472" s="1">
        <v>6.8231559999999997E-2</v>
      </c>
      <c r="MA472">
        <v>22.639949999999999</v>
      </c>
      <c r="MB472">
        <v>0.94613159999999996</v>
      </c>
      <c r="MC472">
        <v>3394.0540000000001</v>
      </c>
      <c r="MD472" s="1">
        <v>6.7666699999999996E-2</v>
      </c>
      <c r="ME472">
        <v>23.003969999999999</v>
      </c>
      <c r="MF472">
        <v>0.88401200000000002</v>
      </c>
      <c r="MG472">
        <v>3199.7530000000002</v>
      </c>
      <c r="MH472">
        <v>6.7143129999999995E-2</v>
      </c>
      <c r="MI472">
        <v>23.032820000000001</v>
      </c>
      <c r="MJ472">
        <v>0.82818700000000001</v>
      </c>
      <c r="MK472">
        <v>3023.0079999999998</v>
      </c>
      <c r="ML472" s="1">
        <v>6.6677550000000002E-2</v>
      </c>
      <c r="MM472">
        <v>22.762720000000002</v>
      </c>
      <c r="MN472">
        <v>0.77814850000000002</v>
      </c>
      <c r="MO472">
        <v>2861.7730000000001</v>
      </c>
      <c r="MP472" s="1">
        <v>6.6181470000000006E-2</v>
      </c>
      <c r="MQ472">
        <v>22.487100000000002</v>
      </c>
      <c r="MR472">
        <v>0.73214100000000004</v>
      </c>
      <c r="MS472">
        <v>2714.2750000000001</v>
      </c>
      <c r="MT472" s="1">
        <v>6.5748269999999998E-2</v>
      </c>
      <c r="MU472">
        <v>22.254999999999999</v>
      </c>
      <c r="MV472">
        <v>0.6908069</v>
      </c>
      <c r="MW472">
        <v>2579.085</v>
      </c>
      <c r="MX472">
        <v>6.5206620000000007E-2</v>
      </c>
      <c r="MY472">
        <v>22.401499999999999</v>
      </c>
      <c r="MZ472">
        <v>0.65182269999999998</v>
      </c>
      <c r="NA472">
        <v>2455.018</v>
      </c>
      <c r="NB472">
        <v>6.456539E-2</v>
      </c>
      <c r="NC472">
        <v>22.309010000000001</v>
      </c>
      <c r="ND472">
        <v>0.61547810000000003</v>
      </c>
      <c r="NE472">
        <v>2341.7190000000001</v>
      </c>
      <c r="NF472" s="1">
        <v>6.3899789999999998E-2</v>
      </c>
      <c r="NG472">
        <v>22.522490000000001</v>
      </c>
      <c r="NH472">
        <v>0.58213389999999998</v>
      </c>
      <c r="NI472">
        <v>2238.5079999999998</v>
      </c>
      <c r="NJ472" s="1">
        <v>6.3280050000000004E-2</v>
      </c>
      <c r="NK472">
        <v>22.712340000000001</v>
      </c>
      <c r="NL472">
        <v>0.55211449999999995</v>
      </c>
      <c r="NM472">
        <v>2144.2800000000002</v>
      </c>
      <c r="NN472" s="1">
        <v>6.2668260000000003E-2</v>
      </c>
      <c r="NO472">
        <v>22.667210000000001</v>
      </c>
      <c r="NP472">
        <v>0.52470059999999996</v>
      </c>
      <c r="NQ472">
        <v>2057.8780000000002</v>
      </c>
      <c r="NR472" s="1">
        <v>6.2035779999999999E-2</v>
      </c>
      <c r="NS472">
        <v>22.401879999999998</v>
      </c>
      <c r="NT472">
        <v>0.4993998</v>
      </c>
      <c r="NU472">
        <v>1978.5889999999999</v>
      </c>
      <c r="NV472" s="1">
        <v>6.134241E-2</v>
      </c>
      <c r="NW472">
        <v>22.091449999999998</v>
      </c>
      <c r="NX472">
        <v>0.47571229999999998</v>
      </c>
      <c r="NY472">
        <v>1905.9639999999999</v>
      </c>
      <c r="NZ472">
        <v>6.0257070000000003E-2</v>
      </c>
      <c r="OA472">
        <v>21.91141</v>
      </c>
      <c r="OB472">
        <v>0.45131450000000001</v>
      </c>
      <c r="OC472">
        <v>1840.5429999999999</v>
      </c>
      <c r="OD472" s="1">
        <v>5.9536869999999999E-2</v>
      </c>
      <c r="OE472">
        <v>22.261150000000001</v>
      </c>
      <c r="OF472">
        <v>0.4318726</v>
      </c>
      <c r="OG472">
        <v>1782.252</v>
      </c>
      <c r="OH472" s="1">
        <v>5.9095679999999998E-2</v>
      </c>
      <c r="OI472">
        <v>22.79607</v>
      </c>
      <c r="OJ472">
        <v>0.41574430000000001</v>
      </c>
      <c r="OK472">
        <v>1727.9659999999999</v>
      </c>
    </row>
    <row r="473" spans="1:401" x14ac:dyDescent="0.35">
      <c r="A473">
        <v>482</v>
      </c>
      <c r="B473" t="s">
        <v>4</v>
      </c>
      <c r="C473" t="s">
        <v>364</v>
      </c>
      <c r="D473" t="s">
        <v>480</v>
      </c>
      <c r="E473">
        <v>749.49099999999999</v>
      </c>
      <c r="F473">
        <v>0.12625729999999999</v>
      </c>
      <c r="G473">
        <v>19.971910000000001</v>
      </c>
      <c r="H473">
        <v>0</v>
      </c>
      <c r="I473">
        <v>0</v>
      </c>
      <c r="J473">
        <v>0.12529699999999999</v>
      </c>
      <c r="K473">
        <v>20.232890000000001</v>
      </c>
      <c r="L473">
        <v>0</v>
      </c>
      <c r="M473">
        <v>0</v>
      </c>
      <c r="N473">
        <v>0.12402440000000001</v>
      </c>
      <c r="O473">
        <v>20.510210000000001</v>
      </c>
      <c r="P473">
        <v>0</v>
      </c>
      <c r="Q473">
        <v>0</v>
      </c>
      <c r="R473">
        <v>0.12266639999999999</v>
      </c>
      <c r="S473">
        <v>20.79571</v>
      </c>
      <c r="T473">
        <v>0</v>
      </c>
      <c r="U473">
        <v>0</v>
      </c>
      <c r="V473">
        <v>0.1215835</v>
      </c>
      <c r="W473">
        <v>21.141490000000001</v>
      </c>
      <c r="X473">
        <v>0</v>
      </c>
      <c r="Y473">
        <v>0</v>
      </c>
      <c r="Z473">
        <v>0.12070019999999999</v>
      </c>
      <c r="AA473">
        <v>21.339379999999998</v>
      </c>
      <c r="AB473">
        <v>0</v>
      </c>
      <c r="AC473">
        <v>0</v>
      </c>
      <c r="AD473">
        <v>0.1198109</v>
      </c>
      <c r="AE473">
        <v>21.28145</v>
      </c>
      <c r="AF473">
        <v>0</v>
      </c>
      <c r="AG473">
        <v>0</v>
      </c>
      <c r="AH473">
        <v>0.11883929999999999</v>
      </c>
      <c r="AI473">
        <v>21.183209999999999</v>
      </c>
      <c r="AJ473">
        <v>0</v>
      </c>
      <c r="AK473">
        <v>0</v>
      </c>
      <c r="AL473">
        <v>0.11822340000000001</v>
      </c>
      <c r="AM473">
        <v>21.08295</v>
      </c>
      <c r="AN473">
        <v>0</v>
      </c>
      <c r="AO473">
        <v>0</v>
      </c>
      <c r="AP473">
        <v>0.11743199999999999</v>
      </c>
      <c r="AQ473">
        <v>21.344799999999999</v>
      </c>
      <c r="AR473">
        <v>0</v>
      </c>
      <c r="AS473">
        <v>0</v>
      </c>
      <c r="AT473">
        <v>0.1164671</v>
      </c>
      <c r="AU473">
        <v>21.770040000000002</v>
      </c>
      <c r="AV473">
        <v>0</v>
      </c>
      <c r="AW473">
        <v>0</v>
      </c>
      <c r="AX473" s="1">
        <v>0.1154791</v>
      </c>
      <c r="AY473">
        <v>22.163430000000002</v>
      </c>
      <c r="AZ473">
        <v>0</v>
      </c>
      <c r="BA473">
        <v>0</v>
      </c>
      <c r="BB473" s="1">
        <v>0.1146375</v>
      </c>
      <c r="BC473">
        <v>22.551839999999999</v>
      </c>
      <c r="BD473">
        <v>0</v>
      </c>
      <c r="BE473">
        <v>0</v>
      </c>
      <c r="BF473">
        <v>0.1139138</v>
      </c>
      <c r="BG473">
        <v>22.681249999999999</v>
      </c>
      <c r="BH473">
        <v>0</v>
      </c>
      <c r="BI473">
        <v>0</v>
      </c>
      <c r="BJ473" s="1">
        <v>0.1131962</v>
      </c>
      <c r="BK473">
        <v>22.614540000000002</v>
      </c>
      <c r="BL473">
        <v>0</v>
      </c>
      <c r="BM473">
        <v>0</v>
      </c>
      <c r="BN473" s="1">
        <v>0.1123902</v>
      </c>
      <c r="BO473">
        <v>22.559380000000001</v>
      </c>
      <c r="BP473">
        <v>0</v>
      </c>
      <c r="BQ473">
        <v>0</v>
      </c>
      <c r="BR473">
        <v>0.1119503</v>
      </c>
      <c r="BS473">
        <v>22.530080000000002</v>
      </c>
      <c r="BT473">
        <v>0</v>
      </c>
      <c r="BU473">
        <v>0</v>
      </c>
      <c r="BV473" s="1">
        <v>0.1112942</v>
      </c>
      <c r="BW473">
        <v>22.70411</v>
      </c>
      <c r="BX473">
        <v>0</v>
      </c>
      <c r="BY473">
        <v>0</v>
      </c>
      <c r="BZ473" s="1">
        <v>0.11043799999999999</v>
      </c>
      <c r="CA473">
        <v>22.775379999999998</v>
      </c>
      <c r="CB473">
        <v>0</v>
      </c>
      <c r="CC473">
        <v>0</v>
      </c>
      <c r="CD473" s="1">
        <v>0.10953259999999999</v>
      </c>
      <c r="CE473">
        <v>22.851459999999999</v>
      </c>
      <c r="CF473">
        <v>0</v>
      </c>
      <c r="CG473">
        <v>0</v>
      </c>
      <c r="CH473" s="1">
        <v>0.10878400000000001</v>
      </c>
      <c r="CI473">
        <v>22.729099999999999</v>
      </c>
      <c r="CJ473">
        <v>0</v>
      </c>
      <c r="CK473">
        <v>0</v>
      </c>
      <c r="CL473" s="1">
        <v>0.1081712</v>
      </c>
      <c r="CM473">
        <v>22.483630000000002</v>
      </c>
      <c r="CN473">
        <v>0</v>
      </c>
      <c r="CO473">
        <v>0</v>
      </c>
      <c r="CP473" s="1">
        <v>0.10753450000000001</v>
      </c>
      <c r="CQ473">
        <v>22.226800000000001</v>
      </c>
      <c r="CR473">
        <v>0</v>
      </c>
      <c r="CS473">
        <v>0</v>
      </c>
      <c r="CT473" s="1">
        <v>0.1068104</v>
      </c>
      <c r="CU473">
        <v>21.973279999999999</v>
      </c>
      <c r="CV473">
        <v>0</v>
      </c>
      <c r="CW473">
        <v>0</v>
      </c>
      <c r="CX473" s="1">
        <v>0.1062082</v>
      </c>
      <c r="CY473">
        <v>21.726880000000001</v>
      </c>
      <c r="CZ473">
        <v>0</v>
      </c>
      <c r="DA473">
        <v>1.196624E-37</v>
      </c>
      <c r="DB473" s="1">
        <v>0.1055517</v>
      </c>
      <c r="DC473">
        <v>21.78519</v>
      </c>
      <c r="DD473">
        <v>1.749869E-34</v>
      </c>
      <c r="DE473">
        <v>3.7194779999999999E-31</v>
      </c>
      <c r="DF473" s="1">
        <v>0.1048805</v>
      </c>
      <c r="DG473">
        <v>21.72542</v>
      </c>
      <c r="DH473">
        <v>6.7745329999999996E-29</v>
      </c>
      <c r="DI473" s="1">
        <v>1.3301019999999999E-25</v>
      </c>
      <c r="DJ473" s="1">
        <v>0.10420459999999999</v>
      </c>
      <c r="DK473">
        <v>21.713660000000001</v>
      </c>
      <c r="DL473" s="1">
        <v>1.8427109999999998E-24</v>
      </c>
      <c r="DM473" s="1">
        <v>3.256277E-21</v>
      </c>
      <c r="DN473" s="1">
        <v>0.1035696</v>
      </c>
      <c r="DO473">
        <v>21.744859999999999</v>
      </c>
      <c r="DP473" s="1">
        <v>8.4444599999999995E-21</v>
      </c>
      <c r="DQ473" s="1">
        <v>1.4298119999999999E-17</v>
      </c>
      <c r="DR473" s="1">
        <v>0.1029846</v>
      </c>
      <c r="DS473">
        <v>21.661280000000001</v>
      </c>
      <c r="DT473" s="1">
        <v>1.0461100000000001E-17</v>
      </c>
      <c r="DU473" s="1">
        <v>1.737056E-14</v>
      </c>
      <c r="DV473" s="1">
        <v>0.1024009</v>
      </c>
      <c r="DW473">
        <v>21.4193</v>
      </c>
      <c r="DX473" s="1">
        <v>4.7023889999999997E-15</v>
      </c>
      <c r="DY473" s="1">
        <v>7.7667789999999996E-12</v>
      </c>
      <c r="DZ473" s="1">
        <v>0.1018559</v>
      </c>
      <c r="EA473">
        <v>21.15945</v>
      </c>
      <c r="EB473" s="1">
        <v>9.2114999999999997E-13</v>
      </c>
      <c r="EC473" s="1">
        <v>1.52809E-9</v>
      </c>
      <c r="ED473">
        <v>0.1016654</v>
      </c>
      <c r="EE473">
        <v>21.028040000000001</v>
      </c>
      <c r="EF473" s="1">
        <v>9.0265419999999995E-11</v>
      </c>
      <c r="EG473" s="1">
        <v>1.5064319999999999E-7</v>
      </c>
      <c r="EH473" s="1">
        <v>0.1012614</v>
      </c>
      <c r="EI473">
        <v>21.377549999999999</v>
      </c>
      <c r="EJ473" s="1">
        <v>4.8797669999999999E-9</v>
      </c>
      <c r="EK473" s="1">
        <v>8.2397539999999994E-6</v>
      </c>
      <c r="EL473" s="1">
        <v>0.100673</v>
      </c>
      <c r="EM473">
        <v>21.72138</v>
      </c>
      <c r="EN473" s="1">
        <v>1.5728569999999999E-7</v>
      </c>
      <c r="EO473" s="1">
        <v>2.6972619999999999E-4</v>
      </c>
      <c r="EP473" s="1">
        <v>0.10002179999999999</v>
      </c>
      <c r="EQ473">
        <v>22.062090000000001</v>
      </c>
      <c r="ER473" s="1">
        <v>3.2281419999999999E-6</v>
      </c>
      <c r="ES473" s="1">
        <v>5.6288950000000001E-3</v>
      </c>
      <c r="ET473" s="1">
        <v>9.9554779999999995E-2</v>
      </c>
      <c r="EU473">
        <v>22.495830000000002</v>
      </c>
      <c r="EV473" s="1">
        <v>4.455428E-5</v>
      </c>
      <c r="EW473" s="1">
        <v>7.8976820000000003E-2</v>
      </c>
      <c r="EX473" s="1">
        <v>9.9200759999999999E-2</v>
      </c>
      <c r="EY473">
        <v>22.6739</v>
      </c>
      <c r="EZ473" s="1">
        <v>4.332815E-4</v>
      </c>
      <c r="FA473" s="1">
        <v>0.77989350000000002</v>
      </c>
      <c r="FB473" s="1">
        <v>9.8814330000000006E-2</v>
      </c>
      <c r="FC473">
        <v>22.545079999999999</v>
      </c>
      <c r="FD473" s="1">
        <v>3.0783630000000002E-3</v>
      </c>
      <c r="FE473" s="1">
        <v>5.6330689999999999</v>
      </c>
      <c r="FF473" s="1">
        <v>9.8322939999999998E-2</v>
      </c>
      <c r="FG473">
        <v>22.44631</v>
      </c>
      <c r="FH473" s="1">
        <v>1.653541E-2</v>
      </c>
      <c r="FI473" s="1">
        <v>30.774090000000001</v>
      </c>
      <c r="FJ473" s="1">
        <v>9.8271999999999998E-2</v>
      </c>
      <c r="FK473">
        <v>22.396049999999999</v>
      </c>
      <c r="FL473" s="1">
        <v>6.9557670000000002E-2</v>
      </c>
      <c r="FM473">
        <v>131.1506</v>
      </c>
      <c r="FN473" s="1">
        <v>9.7892980000000004E-2</v>
      </c>
      <c r="FO473">
        <v>22.76078</v>
      </c>
      <c r="FP473" s="1">
        <v>0.23401759999999999</v>
      </c>
      <c r="FQ473">
        <v>448.3349</v>
      </c>
      <c r="FR473" s="1">
        <v>9.7313289999999997E-2</v>
      </c>
      <c r="FS473">
        <v>23.20919</v>
      </c>
      <c r="FT473" s="1">
        <v>0.64468250000000005</v>
      </c>
      <c r="FU473">
        <v>1257.2170000000001</v>
      </c>
      <c r="FV473">
        <v>9.6605620000000003E-2</v>
      </c>
      <c r="FW473">
        <v>23.578499999999998</v>
      </c>
      <c r="FX473" s="1">
        <v>1.488289</v>
      </c>
      <c r="FY473">
        <v>2957.4050000000002</v>
      </c>
      <c r="FZ473" s="1">
        <v>9.6169710000000005E-2</v>
      </c>
      <c r="GA473">
        <v>23.933700000000002</v>
      </c>
      <c r="GB473">
        <v>2.9529139999999998</v>
      </c>
      <c r="GC473">
        <v>5958.6779999999999</v>
      </c>
      <c r="GD473" s="1">
        <v>9.5842999999999998E-2</v>
      </c>
      <c r="GE473">
        <v>23.99052</v>
      </c>
      <c r="GF473">
        <v>5.1223089999999996</v>
      </c>
      <c r="GG473">
        <v>10482.959999999999</v>
      </c>
      <c r="GH473" s="1">
        <v>9.5506530000000006E-2</v>
      </c>
      <c r="GI473">
        <v>23.854790000000001</v>
      </c>
      <c r="GJ473">
        <v>7.8934699999999998</v>
      </c>
      <c r="GK473">
        <v>16376.85</v>
      </c>
      <c r="GL473" s="1">
        <v>9.496462E-2</v>
      </c>
      <c r="GM473">
        <v>23.718330000000002</v>
      </c>
      <c r="GN473">
        <v>10.94908</v>
      </c>
      <c r="GO473">
        <v>23065.55</v>
      </c>
      <c r="GP473" s="1">
        <v>9.4705159999999997E-2</v>
      </c>
      <c r="GQ473">
        <v>23.627549999999999</v>
      </c>
      <c r="GR473">
        <v>13.945169999999999</v>
      </c>
      <c r="GS473">
        <v>29716.39</v>
      </c>
      <c r="GT473" s="1">
        <v>9.4172370000000005E-2</v>
      </c>
      <c r="GU473">
        <v>23.572880000000001</v>
      </c>
      <c r="GV473">
        <v>16.431529999999999</v>
      </c>
      <c r="GW473">
        <v>35496.800000000003</v>
      </c>
      <c r="GX473" s="1">
        <v>9.3491870000000005E-2</v>
      </c>
      <c r="GY473">
        <v>23.737649999999999</v>
      </c>
      <c r="GZ473">
        <v>18.148530000000001</v>
      </c>
      <c r="HA473">
        <v>39781.519999999997</v>
      </c>
      <c r="HB473" s="1">
        <v>9.2747380000000004E-2</v>
      </c>
      <c r="HC473">
        <v>23.78473</v>
      </c>
      <c r="HD473">
        <v>19.0215</v>
      </c>
      <c r="HE473">
        <v>42300.97</v>
      </c>
      <c r="HF473" s="1">
        <v>9.2101189999999999E-2</v>
      </c>
      <c r="HG473">
        <v>23.774339999999999</v>
      </c>
      <c r="HH473">
        <v>19.136430000000001</v>
      </c>
      <c r="HI473">
        <v>43099.48</v>
      </c>
      <c r="HJ473" s="1">
        <v>9.1521909999999998E-2</v>
      </c>
      <c r="HK473">
        <v>23.560980000000001</v>
      </c>
      <c r="HL473">
        <v>18.637350000000001</v>
      </c>
      <c r="HM473">
        <v>42440.23</v>
      </c>
      <c r="HN473" s="1">
        <v>9.0876499999999999E-2</v>
      </c>
      <c r="HO473">
        <v>23.307099999999998</v>
      </c>
      <c r="HP473">
        <v>17.679010000000002</v>
      </c>
      <c r="HQ473">
        <v>40693.56</v>
      </c>
      <c r="HR473" s="1">
        <v>9.0140250000000005E-2</v>
      </c>
      <c r="HS473">
        <v>22.99127</v>
      </c>
      <c r="HT473">
        <v>16.417999999999999</v>
      </c>
      <c r="HU473">
        <v>38232.44</v>
      </c>
      <c r="HV473" s="1">
        <v>8.942042E-2</v>
      </c>
      <c r="HW473">
        <v>22.610389999999999</v>
      </c>
      <c r="HX473">
        <v>15.03791</v>
      </c>
      <c r="HY473">
        <v>35385.050000000003</v>
      </c>
      <c r="HZ473" s="1">
        <v>8.8635030000000004E-2</v>
      </c>
      <c r="IA473">
        <v>22.30904</v>
      </c>
      <c r="IB473">
        <v>13.62209</v>
      </c>
      <c r="IC473">
        <v>32393.87</v>
      </c>
      <c r="ID473" s="1">
        <v>8.7806519999999999E-2</v>
      </c>
      <c r="IE473">
        <v>22.23969</v>
      </c>
      <c r="IF473">
        <v>12.24901</v>
      </c>
      <c r="IG473">
        <v>29432.95</v>
      </c>
      <c r="IH473" s="1">
        <v>8.6944090000000002E-2</v>
      </c>
      <c r="II473">
        <v>22.208290000000002</v>
      </c>
      <c r="IJ473">
        <v>10.96125</v>
      </c>
      <c r="IK473">
        <v>26612.51</v>
      </c>
      <c r="IL473" s="1">
        <v>8.6089700000000005E-2</v>
      </c>
      <c r="IM473">
        <v>22.243549999999999</v>
      </c>
      <c r="IN473">
        <v>9.7815139999999996</v>
      </c>
      <c r="IO473">
        <v>23993.22</v>
      </c>
      <c r="IP473" s="1">
        <v>8.5296250000000004E-2</v>
      </c>
      <c r="IQ473">
        <v>22.006260000000001</v>
      </c>
      <c r="IR473">
        <v>8.7222559999999998</v>
      </c>
      <c r="IS473">
        <v>21601.43</v>
      </c>
      <c r="IT473" s="1">
        <v>8.4578799999999996E-2</v>
      </c>
      <c r="IU473">
        <v>21.66947</v>
      </c>
      <c r="IV473">
        <v>7.7822060000000004</v>
      </c>
      <c r="IW473">
        <v>19441.169999999998</v>
      </c>
      <c r="IX473" s="1">
        <v>8.3903259999999993E-2</v>
      </c>
      <c r="IY473">
        <v>21.38006</v>
      </c>
      <c r="IZ473">
        <v>6.949821</v>
      </c>
      <c r="JA473">
        <v>17504.29</v>
      </c>
      <c r="JB473" s="1">
        <v>8.3134159999999999E-2</v>
      </c>
      <c r="JC473">
        <v>21.112960000000001</v>
      </c>
      <c r="JD473">
        <v>6.2055340000000001</v>
      </c>
      <c r="JE473">
        <v>15776.97</v>
      </c>
      <c r="JF473" s="1">
        <v>8.2510550000000002E-2</v>
      </c>
      <c r="JG473">
        <v>21.166309999999999</v>
      </c>
      <c r="JH473">
        <v>5.5579429999999999</v>
      </c>
      <c r="JI473">
        <v>14242.11</v>
      </c>
      <c r="JJ473" s="1">
        <v>8.2117449999999995E-2</v>
      </c>
      <c r="JK473">
        <v>21.28445</v>
      </c>
      <c r="JL473">
        <v>4.9989189999999999</v>
      </c>
      <c r="JM473">
        <v>12875.33</v>
      </c>
      <c r="JN473" s="1">
        <v>8.1762940000000006E-2</v>
      </c>
      <c r="JO473">
        <v>21.342919999999999</v>
      </c>
      <c r="JP473">
        <v>4.5035730000000003</v>
      </c>
      <c r="JQ473">
        <v>11656.31</v>
      </c>
      <c r="JR473" s="1">
        <v>8.1247079999999999E-2</v>
      </c>
      <c r="JS473">
        <v>21.51932</v>
      </c>
      <c r="JT473">
        <v>4.0564090000000004</v>
      </c>
      <c r="JU473">
        <v>10570.96</v>
      </c>
      <c r="JV473" s="1">
        <v>8.0658060000000004E-2</v>
      </c>
      <c r="JW473">
        <v>21.537859999999998</v>
      </c>
      <c r="JX473">
        <v>3.6573159999999998</v>
      </c>
      <c r="JY473">
        <v>9606.0460000000003</v>
      </c>
      <c r="JZ473" s="1">
        <v>7.9965469999999997E-2</v>
      </c>
      <c r="KA473">
        <v>21.257809999999999</v>
      </c>
      <c r="KB473">
        <v>3.3009210000000002</v>
      </c>
      <c r="KC473">
        <v>8749.5480000000007</v>
      </c>
      <c r="KD473" s="1">
        <v>7.923798E-2</v>
      </c>
      <c r="KE473">
        <v>20.957409999999999</v>
      </c>
      <c r="KF473">
        <v>2.984353</v>
      </c>
      <c r="KG473">
        <v>7989.1750000000002</v>
      </c>
      <c r="KH473" s="1">
        <v>7.8526789999999999E-2</v>
      </c>
      <c r="KI473">
        <v>20.724820000000001</v>
      </c>
      <c r="KJ473">
        <v>2.7053259999999999</v>
      </c>
      <c r="KK473">
        <v>7313.2030000000004</v>
      </c>
      <c r="KL473">
        <v>7.7777799999999994E-2</v>
      </c>
      <c r="KM473">
        <v>20.938320000000001</v>
      </c>
      <c r="KN473">
        <v>2.4572720000000001</v>
      </c>
      <c r="KO473">
        <v>6711.5169999999998</v>
      </c>
      <c r="KP473" s="1">
        <v>7.6956910000000003E-2</v>
      </c>
      <c r="KQ473">
        <v>21.303419999999999</v>
      </c>
      <c r="KR473">
        <v>2.2353700000000001</v>
      </c>
      <c r="KS473">
        <v>6176.0389999999998</v>
      </c>
      <c r="KT473">
        <v>7.6115420000000003E-2</v>
      </c>
      <c r="KU473">
        <v>21.721820000000001</v>
      </c>
      <c r="KV473">
        <v>2.0387840000000002</v>
      </c>
      <c r="KW473">
        <v>5699.4380000000001</v>
      </c>
      <c r="KX473" s="1">
        <v>7.5222430000000007E-2</v>
      </c>
      <c r="KY473">
        <v>22.10932</v>
      </c>
      <c r="KZ473">
        <v>1.863256</v>
      </c>
      <c r="LA473">
        <v>5274.7250000000004</v>
      </c>
      <c r="LB473" s="1">
        <v>7.4362620000000004E-2</v>
      </c>
      <c r="LC473">
        <v>22.146740000000001</v>
      </c>
      <c r="LD473">
        <v>1.7082580000000001</v>
      </c>
      <c r="LE473">
        <v>4895.9709999999995</v>
      </c>
      <c r="LF473" s="1">
        <v>7.3603249999999995E-2</v>
      </c>
      <c r="LG473">
        <v>21.90513</v>
      </c>
      <c r="LH473">
        <v>1.5725439999999999</v>
      </c>
      <c r="LI473">
        <v>4556.9179999999997</v>
      </c>
      <c r="LJ473" s="1">
        <v>7.2918049999999998E-2</v>
      </c>
      <c r="LK473">
        <v>21.675920000000001</v>
      </c>
      <c r="LL473">
        <v>1.4526699999999999</v>
      </c>
      <c r="LM473">
        <v>4252.3919999999998</v>
      </c>
      <c r="LN473" s="1">
        <v>7.2340940000000006E-2</v>
      </c>
      <c r="LO473">
        <v>21.515309999999999</v>
      </c>
      <c r="LP473">
        <v>1.3470139999999999</v>
      </c>
      <c r="LQ473">
        <v>3977.6750000000002</v>
      </c>
      <c r="LR473" s="1">
        <v>7.1763980000000005E-2</v>
      </c>
      <c r="LS473">
        <v>21.807169999999999</v>
      </c>
      <c r="LT473">
        <v>1.2517560000000001</v>
      </c>
      <c r="LU473">
        <v>3728.8519999999999</v>
      </c>
      <c r="LV473" s="1">
        <v>7.115515E-2</v>
      </c>
      <c r="LW473">
        <v>22.224740000000001</v>
      </c>
      <c r="LX473">
        <v>1.1653450000000001</v>
      </c>
      <c r="LY473">
        <v>3503.6480000000001</v>
      </c>
      <c r="LZ473" s="1">
        <v>7.0558850000000006E-2</v>
      </c>
      <c r="MA473">
        <v>22.68422</v>
      </c>
      <c r="MB473">
        <v>1.0874619999999999</v>
      </c>
      <c r="MC473">
        <v>3299.4850000000001</v>
      </c>
      <c r="MD473">
        <v>6.9971080000000005E-2</v>
      </c>
      <c r="ME473">
        <v>23.035609999999998</v>
      </c>
      <c r="MF473">
        <v>1.0171600000000001</v>
      </c>
      <c r="MG473">
        <v>3114.0839999999998</v>
      </c>
      <c r="MH473" s="1">
        <v>6.9425749999999994E-2</v>
      </c>
      <c r="MI473">
        <v>23.05836</v>
      </c>
      <c r="MJ473">
        <v>0.95387549999999999</v>
      </c>
      <c r="MK473">
        <v>2945.165</v>
      </c>
      <c r="ML473" s="1">
        <v>6.8940810000000005E-2</v>
      </c>
      <c r="MM473">
        <v>22.79609</v>
      </c>
      <c r="MN473">
        <v>0.89710069999999997</v>
      </c>
      <c r="MO473">
        <v>2790.8420000000001</v>
      </c>
      <c r="MP473" s="1">
        <v>6.8433900000000006E-2</v>
      </c>
      <c r="MQ473">
        <v>22.53097</v>
      </c>
      <c r="MR473">
        <v>0.84493370000000001</v>
      </c>
      <c r="MS473">
        <v>2649.4940000000001</v>
      </c>
      <c r="MT473" s="1">
        <v>6.798622E-2</v>
      </c>
      <c r="MU473">
        <v>22.316770000000002</v>
      </c>
      <c r="MV473">
        <v>0.7979425</v>
      </c>
      <c r="MW473">
        <v>2519.712</v>
      </c>
      <c r="MX473">
        <v>6.7419850000000003E-2</v>
      </c>
      <c r="MY473">
        <v>22.46848</v>
      </c>
      <c r="MZ473">
        <v>0.75347509999999995</v>
      </c>
      <c r="NA473">
        <v>2400.4409999999998</v>
      </c>
      <c r="NB473" s="1">
        <v>6.6756019999999999E-2</v>
      </c>
      <c r="NC473">
        <v>22.397210000000001</v>
      </c>
      <c r="ND473">
        <v>0.71199259999999998</v>
      </c>
      <c r="NE473">
        <v>2291.3760000000002</v>
      </c>
      <c r="NF473">
        <v>6.6062789999999996E-2</v>
      </c>
      <c r="NG473">
        <v>22.613099999999999</v>
      </c>
      <c r="NH473">
        <v>0.67384029999999995</v>
      </c>
      <c r="NI473">
        <v>2191.8890000000001</v>
      </c>
      <c r="NJ473" s="1">
        <v>6.5415020000000004E-2</v>
      </c>
      <c r="NK473">
        <v>22.797339999999998</v>
      </c>
      <c r="NL473">
        <v>0.63940920000000001</v>
      </c>
      <c r="NM473">
        <v>2100.8870000000002</v>
      </c>
      <c r="NN473" s="1">
        <v>6.479116E-2</v>
      </c>
      <c r="NO473">
        <v>22.750720000000001</v>
      </c>
      <c r="NP473">
        <v>0.60806530000000003</v>
      </c>
      <c r="NQ473">
        <v>2017.2919999999999</v>
      </c>
      <c r="NR473" s="1">
        <v>6.4132060000000005E-2</v>
      </c>
      <c r="NS473">
        <v>22.49119</v>
      </c>
      <c r="NT473">
        <v>0.57896329999999996</v>
      </c>
      <c r="NU473">
        <v>1940.45</v>
      </c>
      <c r="NV473" s="1">
        <v>6.3407560000000002E-2</v>
      </c>
      <c r="NW473">
        <v>22.188140000000001</v>
      </c>
      <c r="NX473">
        <v>0.55164829999999998</v>
      </c>
      <c r="NY473">
        <v>1869.94</v>
      </c>
      <c r="NZ473" s="1">
        <v>6.2256739999999998E-2</v>
      </c>
      <c r="OA473">
        <v>22.014849999999999</v>
      </c>
      <c r="OB473">
        <v>0.52327469999999998</v>
      </c>
      <c r="OC473">
        <v>1806.3389999999999</v>
      </c>
      <c r="OD473" s="1">
        <v>6.1512079999999997E-2</v>
      </c>
      <c r="OE473">
        <v>22.349599999999999</v>
      </c>
      <c r="OF473">
        <v>0.50082059999999995</v>
      </c>
      <c r="OG473">
        <v>1749.499</v>
      </c>
      <c r="OH473">
        <v>6.1063609999999997E-2</v>
      </c>
      <c r="OI473">
        <v>22.86307</v>
      </c>
      <c r="OJ473">
        <v>0.48224590000000001</v>
      </c>
      <c r="OK473">
        <v>1696.433</v>
      </c>
    </row>
    <row r="474" spans="1:401" x14ac:dyDescent="0.35">
      <c r="A474">
        <v>483</v>
      </c>
      <c r="B474" t="s">
        <v>4</v>
      </c>
      <c r="C474" t="s">
        <v>364</v>
      </c>
      <c r="D474" t="s">
        <v>481</v>
      </c>
      <c r="E474">
        <v>750.64919999999995</v>
      </c>
      <c r="F474">
        <v>0.13318679999999999</v>
      </c>
      <c r="G474">
        <v>20.024570000000001</v>
      </c>
      <c r="H474">
        <v>0</v>
      </c>
      <c r="I474">
        <v>0</v>
      </c>
      <c r="J474">
        <v>0.13216530000000001</v>
      </c>
      <c r="K474">
        <v>20.289280000000002</v>
      </c>
      <c r="L474">
        <v>0</v>
      </c>
      <c r="M474">
        <v>0</v>
      </c>
      <c r="N474">
        <v>0.1308134</v>
      </c>
      <c r="O474">
        <v>20.56512</v>
      </c>
      <c r="P474">
        <v>0</v>
      </c>
      <c r="Q474">
        <v>0</v>
      </c>
      <c r="R474">
        <v>0.12936690000000001</v>
      </c>
      <c r="S474">
        <v>20.839770000000001</v>
      </c>
      <c r="T474">
        <v>0</v>
      </c>
      <c r="U474">
        <v>0</v>
      </c>
      <c r="V474">
        <v>0.12821750000000001</v>
      </c>
      <c r="W474">
        <v>21.157409999999999</v>
      </c>
      <c r="X474">
        <v>0</v>
      </c>
      <c r="Y474">
        <v>0</v>
      </c>
      <c r="Z474">
        <v>0.1272953</v>
      </c>
      <c r="AA474">
        <v>21.323509999999999</v>
      </c>
      <c r="AB474">
        <v>0</v>
      </c>
      <c r="AC474">
        <v>0</v>
      </c>
      <c r="AD474">
        <v>0.1263561</v>
      </c>
      <c r="AE474">
        <v>21.250260000000001</v>
      </c>
      <c r="AF474">
        <v>0</v>
      </c>
      <c r="AG474">
        <v>0</v>
      </c>
      <c r="AH474">
        <v>0.12532679999999999</v>
      </c>
      <c r="AI474">
        <v>21.1495</v>
      </c>
      <c r="AJ474">
        <v>0</v>
      </c>
      <c r="AK474">
        <v>0</v>
      </c>
      <c r="AL474">
        <v>0.1246868</v>
      </c>
      <c r="AM474">
        <v>21.063939999999999</v>
      </c>
      <c r="AN474">
        <v>0</v>
      </c>
      <c r="AO474">
        <v>0</v>
      </c>
      <c r="AP474">
        <v>0.12385069999999999</v>
      </c>
      <c r="AQ474">
        <v>21.33962</v>
      </c>
      <c r="AR474">
        <v>0</v>
      </c>
      <c r="AS474">
        <v>0</v>
      </c>
      <c r="AT474">
        <v>0.12282990000000001</v>
      </c>
      <c r="AU474">
        <v>21.77215</v>
      </c>
      <c r="AV474">
        <v>0</v>
      </c>
      <c r="AW474">
        <v>0</v>
      </c>
      <c r="AX474">
        <v>0.12177590000000001</v>
      </c>
      <c r="AY474">
        <v>22.166370000000001</v>
      </c>
      <c r="AZ474">
        <v>0</v>
      </c>
      <c r="BA474">
        <v>0</v>
      </c>
      <c r="BB474">
        <v>0.1208887</v>
      </c>
      <c r="BC474">
        <v>22.539919999999999</v>
      </c>
      <c r="BD474">
        <v>0</v>
      </c>
      <c r="BE474">
        <v>0</v>
      </c>
      <c r="BF474">
        <v>0.12012490000000001</v>
      </c>
      <c r="BG474">
        <v>22.648109999999999</v>
      </c>
      <c r="BH474">
        <v>0</v>
      </c>
      <c r="BI474">
        <v>0</v>
      </c>
      <c r="BJ474">
        <v>0.1193689</v>
      </c>
      <c r="BK474">
        <v>22.569990000000001</v>
      </c>
      <c r="BL474">
        <v>0</v>
      </c>
      <c r="BM474">
        <v>0</v>
      </c>
      <c r="BN474">
        <v>0.1185124</v>
      </c>
      <c r="BO474">
        <v>22.50947</v>
      </c>
      <c r="BP474">
        <v>0</v>
      </c>
      <c r="BQ474">
        <v>0</v>
      </c>
      <c r="BR474">
        <v>0.1180681</v>
      </c>
      <c r="BS474">
        <v>22.489740000000001</v>
      </c>
      <c r="BT474">
        <v>0</v>
      </c>
      <c r="BU474">
        <v>0</v>
      </c>
      <c r="BV474" s="1">
        <v>0.1173775</v>
      </c>
      <c r="BW474">
        <v>22.680219999999998</v>
      </c>
      <c r="BX474">
        <v>0</v>
      </c>
      <c r="BY474">
        <v>0</v>
      </c>
      <c r="BZ474" s="1">
        <v>0.1164621</v>
      </c>
      <c r="CA474">
        <v>22.773029999999999</v>
      </c>
      <c r="CB474">
        <v>0</v>
      </c>
      <c r="CC474">
        <v>0</v>
      </c>
      <c r="CD474" s="1">
        <v>0.1154966</v>
      </c>
      <c r="CE474">
        <v>22.869669999999999</v>
      </c>
      <c r="CF474">
        <v>0</v>
      </c>
      <c r="CG474">
        <v>0</v>
      </c>
      <c r="CH474" s="1">
        <v>0.1147098</v>
      </c>
      <c r="CI474">
        <v>22.76192</v>
      </c>
      <c r="CJ474">
        <v>0</v>
      </c>
      <c r="CK474">
        <v>0</v>
      </c>
      <c r="CL474" s="1">
        <v>0.11406289999999999</v>
      </c>
      <c r="CM474">
        <v>22.52871</v>
      </c>
      <c r="CN474">
        <v>0</v>
      </c>
      <c r="CO474">
        <v>0</v>
      </c>
      <c r="CP474" s="1">
        <v>0.1133975</v>
      </c>
      <c r="CQ474">
        <v>22.278970000000001</v>
      </c>
      <c r="CR474">
        <v>0</v>
      </c>
      <c r="CS474">
        <v>0</v>
      </c>
      <c r="CT474" s="1">
        <v>0.1126336</v>
      </c>
      <c r="CU474">
        <v>22.03303</v>
      </c>
      <c r="CV474">
        <v>0</v>
      </c>
      <c r="CW474">
        <v>0</v>
      </c>
      <c r="CX474" s="1">
        <v>0.1119999</v>
      </c>
      <c r="CY474">
        <v>21.799689999999998</v>
      </c>
      <c r="CZ474">
        <v>0</v>
      </c>
      <c r="DA474">
        <v>2.8491570000000002E-38</v>
      </c>
      <c r="DB474" s="1">
        <v>0.1113063</v>
      </c>
      <c r="DC474">
        <v>21.863759999999999</v>
      </c>
      <c r="DD474">
        <v>4.0622179999999999E-35</v>
      </c>
      <c r="DE474">
        <v>8.451582E-32</v>
      </c>
      <c r="DF474" s="1">
        <v>0.11059869999999999</v>
      </c>
      <c r="DG474">
        <v>21.808129999999998</v>
      </c>
      <c r="DH474">
        <v>2.00665E-29</v>
      </c>
      <c r="DI474" s="1">
        <v>3.5790739999999997E-26</v>
      </c>
      <c r="DJ474" s="1">
        <v>0.1098828</v>
      </c>
      <c r="DK474">
        <v>21.800719999999998</v>
      </c>
      <c r="DL474" s="1">
        <v>6.3076099999999999E-25</v>
      </c>
      <c r="DM474" s="1">
        <v>1.007435E-21</v>
      </c>
      <c r="DN474" s="1">
        <v>0.1092113</v>
      </c>
      <c r="DO474">
        <v>21.824179999999998</v>
      </c>
      <c r="DP474" s="1">
        <v>3.1746429999999999E-21</v>
      </c>
      <c r="DQ474" s="1">
        <v>4.8925809999999997E-18</v>
      </c>
      <c r="DR474" s="1">
        <v>0.1085922</v>
      </c>
      <c r="DS474">
        <v>21.731359999999999</v>
      </c>
      <c r="DT474" s="1">
        <v>4.2476370000000001E-18</v>
      </c>
      <c r="DU474" s="1">
        <v>6.4914100000000003E-15</v>
      </c>
      <c r="DV474" s="1">
        <v>0.1079794</v>
      </c>
      <c r="DW474">
        <v>21.487580000000001</v>
      </c>
      <c r="DX474" s="1">
        <v>2.0404860000000001E-15</v>
      </c>
      <c r="DY474" s="1">
        <v>3.1258629999999999E-12</v>
      </c>
      <c r="DZ474" s="1">
        <v>0.1074039</v>
      </c>
      <c r="EA474">
        <v>21.228909999999999</v>
      </c>
      <c r="EB474" s="1">
        <v>4.2478170000000001E-13</v>
      </c>
      <c r="EC474" s="1">
        <v>6.5745949999999997E-10</v>
      </c>
      <c r="ED474" s="1">
        <v>0.1072216</v>
      </c>
      <c r="EE474">
        <v>21.10229</v>
      </c>
      <c r="EF474" s="1">
        <v>4.4031829999999999E-11</v>
      </c>
      <c r="EG474" s="1">
        <v>6.8872419999999998E-8</v>
      </c>
      <c r="EH474" s="1">
        <v>0.106793</v>
      </c>
      <c r="EI474">
        <v>21.440069999999999</v>
      </c>
      <c r="EJ474" s="1">
        <v>2.5075479999999999E-9</v>
      </c>
      <c r="EK474" s="1">
        <v>3.9838519999999996E-6</v>
      </c>
      <c r="EL474">
        <v>0.1061694</v>
      </c>
      <c r="EM474">
        <v>21.770499999999998</v>
      </c>
      <c r="EN474" s="1">
        <v>8.4861630000000004E-8</v>
      </c>
      <c r="EO474" s="1">
        <v>1.3737450000000001E-4</v>
      </c>
      <c r="EP474" s="1">
        <v>0.1054746</v>
      </c>
      <c r="EQ474">
        <v>22.099219999999999</v>
      </c>
      <c r="ER474" s="1">
        <v>1.8236710000000001E-6</v>
      </c>
      <c r="ES474" s="1">
        <v>3.0103700000000001E-3</v>
      </c>
      <c r="ET474" s="1">
        <v>0.1049784</v>
      </c>
      <c r="EU474">
        <v>22.505469999999999</v>
      </c>
      <c r="EV474" s="1">
        <v>2.6295689999999999E-5</v>
      </c>
      <c r="EW474" s="1">
        <v>4.4235579999999997E-2</v>
      </c>
      <c r="EX474" s="1">
        <v>0.10461139999999999</v>
      </c>
      <c r="EY474">
        <v>22.657330000000002</v>
      </c>
      <c r="EZ474" s="1">
        <v>2.666511E-4</v>
      </c>
      <c r="FA474" s="1">
        <v>0.4564647</v>
      </c>
      <c r="FB474" s="1">
        <v>0.1042073</v>
      </c>
      <c r="FC474">
        <v>22.521809999999999</v>
      </c>
      <c r="FD474" s="1">
        <v>1.971886E-3</v>
      </c>
      <c r="FE474" s="1">
        <v>3.4382899999999998</v>
      </c>
      <c r="FF474" s="1">
        <v>0.1036885</v>
      </c>
      <c r="FG474">
        <v>22.419750000000001</v>
      </c>
      <c r="FH474" s="1">
        <v>1.100574E-2</v>
      </c>
      <c r="FI474" s="1">
        <v>19.55189</v>
      </c>
      <c r="FJ474" s="1">
        <v>0.1036599</v>
      </c>
      <c r="FK474">
        <v>22.377870000000001</v>
      </c>
      <c r="FL474" s="1">
        <v>4.8039079999999998E-2</v>
      </c>
      <c r="FM474">
        <v>86.583169999999996</v>
      </c>
      <c r="FN474">
        <v>0.1032568</v>
      </c>
      <c r="FO474">
        <v>22.74165</v>
      </c>
      <c r="FP474" s="1">
        <v>0.16742119999999999</v>
      </c>
      <c r="FQ474">
        <v>307.07130000000001</v>
      </c>
      <c r="FR474" s="1">
        <v>0.10264280000000001</v>
      </c>
      <c r="FS474">
        <v>23.189820000000001</v>
      </c>
      <c r="FT474" s="1">
        <v>0.47703139999999999</v>
      </c>
      <c r="FU474">
        <v>891.87729999999999</v>
      </c>
      <c r="FV474" s="1">
        <v>0.1018826</v>
      </c>
      <c r="FW474">
        <v>23.559339999999999</v>
      </c>
      <c r="FX474" s="1">
        <v>1.137192</v>
      </c>
      <c r="FY474">
        <v>2169.5630000000001</v>
      </c>
      <c r="FZ474" s="1">
        <v>0.1014326</v>
      </c>
      <c r="GA474">
        <v>23.904730000000001</v>
      </c>
      <c r="GB474" s="1">
        <v>2.327156</v>
      </c>
      <c r="GC474">
        <v>4513.7780000000002</v>
      </c>
      <c r="GD474" s="1">
        <v>0.1010918</v>
      </c>
      <c r="GE474">
        <v>23.9529</v>
      </c>
      <c r="GF474">
        <v>4.1578369999999998</v>
      </c>
      <c r="GG474">
        <v>8188.3220000000001</v>
      </c>
      <c r="GH474" s="1">
        <v>0.1007419</v>
      </c>
      <c r="GI474">
        <v>23.818519999999999</v>
      </c>
      <c r="GJ474">
        <v>6.5903700000000001</v>
      </c>
      <c r="GK474">
        <v>13172.28</v>
      </c>
      <c r="GL474" s="1">
        <v>0.10017330000000001</v>
      </c>
      <c r="GM474">
        <v>23.685970000000001</v>
      </c>
      <c r="GN474">
        <v>9.3891860000000005</v>
      </c>
      <c r="GO474">
        <v>19075.79</v>
      </c>
      <c r="GP474" s="1">
        <v>9.9908360000000002E-2</v>
      </c>
      <c r="GQ474">
        <v>23.605329999999999</v>
      </c>
      <c r="GR474">
        <v>12.2646</v>
      </c>
      <c r="GS474">
        <v>25231.439999999999</v>
      </c>
      <c r="GT474" s="1">
        <v>9.9347580000000005E-2</v>
      </c>
      <c r="GU474">
        <v>23.570170000000001</v>
      </c>
      <c r="GV474">
        <v>14.797650000000001</v>
      </c>
      <c r="GW474">
        <v>30895.279999999999</v>
      </c>
      <c r="GX474" s="1">
        <v>9.8628919999999995E-2</v>
      </c>
      <c r="GY474">
        <v>23.749030000000001</v>
      </c>
      <c r="GZ474">
        <v>16.70787</v>
      </c>
      <c r="HA474">
        <v>35434.07</v>
      </c>
      <c r="HB474" s="1">
        <v>9.7840380000000005E-2</v>
      </c>
      <c r="HC474">
        <v>23.81305</v>
      </c>
      <c r="HD474">
        <v>17.870010000000001</v>
      </c>
      <c r="HE474">
        <v>38493.050000000003</v>
      </c>
      <c r="HF474" s="1">
        <v>9.7160739999999995E-2</v>
      </c>
      <c r="HG474">
        <v>23.812370000000001</v>
      </c>
      <c r="HH474">
        <v>18.317769999999999</v>
      </c>
      <c r="HI474">
        <v>40002.629999999997</v>
      </c>
      <c r="HJ474" s="1">
        <v>9.6554989999999993E-2</v>
      </c>
      <c r="HK474">
        <v>23.61289</v>
      </c>
      <c r="HL474">
        <v>18.148140000000001</v>
      </c>
      <c r="HM474">
        <v>40110.949999999997</v>
      </c>
      <c r="HN474" s="1">
        <v>9.5876539999999996E-2</v>
      </c>
      <c r="HO474">
        <v>23.36721</v>
      </c>
      <c r="HP474">
        <v>17.479099999999999</v>
      </c>
      <c r="HQ474">
        <v>39099.589999999997</v>
      </c>
      <c r="HR474" s="1">
        <v>9.5100370000000004E-2</v>
      </c>
      <c r="HS474">
        <v>23.061119999999999</v>
      </c>
      <c r="HT474">
        <v>16.460699999999999</v>
      </c>
      <c r="HU474">
        <v>37287.21</v>
      </c>
      <c r="HV474" s="1">
        <v>9.4348370000000001E-2</v>
      </c>
      <c r="HW474">
        <v>22.695989999999998</v>
      </c>
      <c r="HX474">
        <v>15.26934</v>
      </c>
      <c r="HY474">
        <v>34973.699999999997</v>
      </c>
      <c r="HZ474" s="1">
        <v>9.3517409999999995E-2</v>
      </c>
      <c r="IA474">
        <v>22.414090000000002</v>
      </c>
      <c r="IB474">
        <v>13.98531</v>
      </c>
      <c r="IC474">
        <v>32401.29</v>
      </c>
      <c r="ID474" s="1">
        <v>9.2647380000000001E-2</v>
      </c>
      <c r="IE474">
        <v>22.356590000000001</v>
      </c>
      <c r="IF474">
        <v>12.70065</v>
      </c>
      <c r="IG474">
        <v>29755.51</v>
      </c>
      <c r="IH474" s="1">
        <v>9.1735159999999996E-2</v>
      </c>
      <c r="II474">
        <v>22.332280000000001</v>
      </c>
      <c r="IJ474">
        <v>11.465020000000001</v>
      </c>
      <c r="IK474">
        <v>27161.29</v>
      </c>
      <c r="IL474" s="1">
        <v>9.08355E-2</v>
      </c>
      <c r="IM474">
        <v>22.366689999999998</v>
      </c>
      <c r="IN474">
        <v>10.31066</v>
      </c>
      <c r="IO474">
        <v>24695.89</v>
      </c>
      <c r="IP474" s="1">
        <v>8.9998250000000002E-2</v>
      </c>
      <c r="IQ474">
        <v>22.132470000000001</v>
      </c>
      <c r="IR474">
        <v>9.257498</v>
      </c>
      <c r="IS474">
        <v>22402.14</v>
      </c>
      <c r="IT474" s="1">
        <v>8.9242139999999998E-2</v>
      </c>
      <c r="IU474">
        <v>21.801690000000001</v>
      </c>
      <c r="IV474">
        <v>8.3109660000000005</v>
      </c>
      <c r="IW474">
        <v>20298.18</v>
      </c>
      <c r="IX474" s="1">
        <v>8.8524220000000001E-2</v>
      </c>
      <c r="IY474">
        <v>21.51295</v>
      </c>
      <c r="IZ474">
        <v>7.4624870000000003</v>
      </c>
      <c r="JA474">
        <v>18386.330000000002</v>
      </c>
      <c r="JB474" s="1">
        <v>8.7713189999999996E-2</v>
      </c>
      <c r="JC474">
        <v>21.249320000000001</v>
      </c>
      <c r="JD474">
        <v>6.6962279999999996</v>
      </c>
      <c r="JE474">
        <v>16662.45</v>
      </c>
      <c r="JF474" s="1">
        <v>8.7054229999999996E-2</v>
      </c>
      <c r="JG474">
        <v>21.29899</v>
      </c>
      <c r="JH474">
        <v>6.0241280000000001</v>
      </c>
      <c r="JI474">
        <v>15115.53</v>
      </c>
      <c r="JJ474" s="1">
        <v>8.6639880000000002E-2</v>
      </c>
      <c r="JK474">
        <v>21.408919999999998</v>
      </c>
      <c r="JL474">
        <v>5.4403220000000001</v>
      </c>
      <c r="JM474">
        <v>13726.27</v>
      </c>
      <c r="JN474" s="1">
        <v>8.6275039999999997E-2</v>
      </c>
      <c r="JO474">
        <v>21.464379999999998</v>
      </c>
      <c r="JP474">
        <v>4.9202050000000002</v>
      </c>
      <c r="JQ474">
        <v>12478.04</v>
      </c>
      <c r="JR474" s="1">
        <v>8.5728589999999993E-2</v>
      </c>
      <c r="JS474">
        <v>21.629110000000001</v>
      </c>
      <c r="JT474">
        <v>4.4468490000000003</v>
      </c>
      <c r="JU474">
        <v>11359.37</v>
      </c>
      <c r="JV474" s="1">
        <v>8.5111359999999997E-2</v>
      </c>
      <c r="JW474">
        <v>21.635249999999999</v>
      </c>
      <c r="JX474">
        <v>4.0224289999999998</v>
      </c>
      <c r="JY474">
        <v>10359.08</v>
      </c>
      <c r="JZ474" s="1">
        <v>8.4381150000000002E-2</v>
      </c>
      <c r="KA474">
        <v>21.358599999999999</v>
      </c>
      <c r="KB474">
        <v>3.6411570000000002</v>
      </c>
      <c r="KC474">
        <v>9466.2970000000005</v>
      </c>
      <c r="KD474" s="1">
        <v>8.3610749999999998E-2</v>
      </c>
      <c r="KE474">
        <v>21.063659999999999</v>
      </c>
      <c r="KF474">
        <v>3.3009089999999999</v>
      </c>
      <c r="KG474">
        <v>8669.8150000000005</v>
      </c>
      <c r="KH474" s="1">
        <v>8.2864759999999996E-2</v>
      </c>
      <c r="KI474">
        <v>20.84029</v>
      </c>
      <c r="KJ474">
        <v>3.000003</v>
      </c>
      <c r="KK474">
        <v>7958.5169999999998</v>
      </c>
      <c r="KL474" s="1">
        <v>8.2079020000000003E-2</v>
      </c>
      <c r="KM474">
        <v>21.049620000000001</v>
      </c>
      <c r="KN474">
        <v>2.7315070000000001</v>
      </c>
      <c r="KO474">
        <v>7322.8109999999997</v>
      </c>
      <c r="KP474" s="1">
        <v>8.1212619999999999E-2</v>
      </c>
      <c r="KQ474">
        <v>21.403780000000001</v>
      </c>
      <c r="KR474">
        <v>2.4902869999999999</v>
      </c>
      <c r="KS474">
        <v>6754.9210000000003</v>
      </c>
      <c r="KT474" s="1">
        <v>8.0320820000000001E-2</v>
      </c>
      <c r="KU474">
        <v>21.808129999999998</v>
      </c>
      <c r="KV474">
        <v>2.2757909999999999</v>
      </c>
      <c r="KW474">
        <v>6247.6959999999999</v>
      </c>
      <c r="KX474" s="1">
        <v>7.9383110000000007E-2</v>
      </c>
      <c r="KY474">
        <v>22.176279999999998</v>
      </c>
      <c r="KZ474">
        <v>2.083888</v>
      </c>
      <c r="LA474">
        <v>5794.2520000000004</v>
      </c>
      <c r="LB474" s="1">
        <v>7.8475130000000004E-2</v>
      </c>
      <c r="LC474">
        <v>22.199010000000001</v>
      </c>
      <c r="LD474">
        <v>1.9138569999999999</v>
      </c>
      <c r="LE474">
        <v>5388.5129999999999</v>
      </c>
      <c r="LF474" s="1">
        <v>7.7676960000000003E-2</v>
      </c>
      <c r="LG474">
        <v>21.958549999999999</v>
      </c>
      <c r="LH474">
        <v>1.7647330000000001</v>
      </c>
      <c r="LI474">
        <v>5024.3689999999997</v>
      </c>
      <c r="LJ474" s="1">
        <v>7.69513E-2</v>
      </c>
      <c r="LK474">
        <v>21.731619999999999</v>
      </c>
      <c r="LL474">
        <v>1.6326339999999999</v>
      </c>
      <c r="LM474">
        <v>4696.4520000000002</v>
      </c>
      <c r="LN474" s="1">
        <v>7.634444E-2</v>
      </c>
      <c r="LO474">
        <v>21.580269999999999</v>
      </c>
      <c r="LP474">
        <v>1.5160439999999999</v>
      </c>
      <c r="LQ474">
        <v>4399.9350000000004</v>
      </c>
      <c r="LR474" s="1">
        <v>7.5741989999999995E-2</v>
      </c>
      <c r="LS474">
        <v>21.86908</v>
      </c>
      <c r="LT474">
        <v>1.4108229999999999</v>
      </c>
      <c r="LU474">
        <v>4130.7820000000002</v>
      </c>
      <c r="LV474" s="1">
        <v>7.5098570000000003E-2</v>
      </c>
      <c r="LW474">
        <v>22.279779999999999</v>
      </c>
      <c r="LX474">
        <v>1.315062</v>
      </c>
      <c r="LY474">
        <v>3886.7289999999998</v>
      </c>
      <c r="LZ474" s="1">
        <v>7.4468359999999997E-2</v>
      </c>
      <c r="MA474">
        <v>22.728429999999999</v>
      </c>
      <c r="MB474">
        <v>1.2286239999999999</v>
      </c>
      <c r="MC474">
        <v>3665.029</v>
      </c>
      <c r="MD474" s="1">
        <v>7.3844350000000003E-2</v>
      </c>
      <c r="ME474">
        <v>23.068200000000001</v>
      </c>
      <c r="MF474">
        <v>1.150414</v>
      </c>
      <c r="MG474">
        <v>3463.3409999999999</v>
      </c>
      <c r="MH474" s="1">
        <v>7.3273530000000003E-2</v>
      </c>
      <c r="MI474">
        <v>23.083659999999998</v>
      </c>
      <c r="MJ474">
        <v>1.080047</v>
      </c>
      <c r="MK474">
        <v>3279.288</v>
      </c>
      <c r="ML474">
        <v>7.2764780000000001E-2</v>
      </c>
      <c r="MM474">
        <v>22.829599999999999</v>
      </c>
      <c r="MN474">
        <v>1.0167930000000001</v>
      </c>
      <c r="MO474">
        <v>3110.8519999999999</v>
      </c>
      <c r="MP474" s="1">
        <v>7.2234220000000002E-2</v>
      </c>
      <c r="MQ474">
        <v>22.574200000000001</v>
      </c>
      <c r="MR474">
        <v>0.95862409999999998</v>
      </c>
      <c r="MS474">
        <v>2956.3</v>
      </c>
      <c r="MT474" s="1">
        <v>7.1767230000000001E-2</v>
      </c>
      <c r="MU474">
        <v>22.376200000000001</v>
      </c>
      <c r="MV474">
        <v>0.90614729999999999</v>
      </c>
      <c r="MW474">
        <v>2814.1419999999998</v>
      </c>
      <c r="MX474" s="1">
        <v>7.1169300000000005E-2</v>
      </c>
      <c r="MY474">
        <v>22.531389999999998</v>
      </c>
      <c r="MZ474">
        <v>0.8563172</v>
      </c>
      <c r="NA474">
        <v>2683.2249999999999</v>
      </c>
      <c r="NB474" s="1">
        <v>7.0472129999999994E-2</v>
      </c>
      <c r="NC474">
        <v>22.476400000000002</v>
      </c>
      <c r="ND474">
        <v>0.8098069</v>
      </c>
      <c r="NE474">
        <v>2563.4059999999999</v>
      </c>
      <c r="NF474" s="1">
        <v>6.974052E-2</v>
      </c>
      <c r="NG474">
        <v>22.698779999999999</v>
      </c>
      <c r="NH474">
        <v>0.7669243</v>
      </c>
      <c r="NI474">
        <v>2453.9050000000002</v>
      </c>
      <c r="NJ474" s="1">
        <v>6.9049020000000003E-2</v>
      </c>
      <c r="NK474">
        <v>22.87866</v>
      </c>
      <c r="NL474">
        <v>0.72808740000000005</v>
      </c>
      <c r="NM474">
        <v>2353.558</v>
      </c>
      <c r="NN474" s="1">
        <v>6.8402539999999998E-2</v>
      </c>
      <c r="NO474">
        <v>22.83032</v>
      </c>
      <c r="NP474">
        <v>0.69287049999999994</v>
      </c>
      <c r="NQ474">
        <v>2261.181</v>
      </c>
      <c r="NR474" s="1">
        <v>6.7705260000000003E-2</v>
      </c>
      <c r="NS474">
        <v>22.578250000000001</v>
      </c>
      <c r="NT474">
        <v>0.65998780000000001</v>
      </c>
      <c r="NU474">
        <v>2176.0709999999999</v>
      </c>
      <c r="NV474" s="1">
        <v>6.6941849999999997E-2</v>
      </c>
      <c r="NW474">
        <v>22.28389</v>
      </c>
      <c r="NX474">
        <v>0.62909380000000004</v>
      </c>
      <c r="NY474">
        <v>2097.8719999999998</v>
      </c>
      <c r="NZ474" s="1">
        <v>6.5702189999999994E-2</v>
      </c>
      <c r="OA474">
        <v>22.11936</v>
      </c>
      <c r="OB474">
        <v>0.59669859999999997</v>
      </c>
      <c r="OC474">
        <v>2027.2329999999999</v>
      </c>
      <c r="OD474" s="1">
        <v>6.4912819999999996E-2</v>
      </c>
      <c r="OE474">
        <v>22.442430000000002</v>
      </c>
      <c r="OF474">
        <v>0.57118840000000004</v>
      </c>
      <c r="OG474">
        <v>1963.893</v>
      </c>
      <c r="OH474" s="1">
        <v>6.445157E-2</v>
      </c>
      <c r="OI474">
        <v>22.934999999999999</v>
      </c>
      <c r="OJ474">
        <v>0.5501663</v>
      </c>
      <c r="OK474">
        <v>1904.577</v>
      </c>
    </row>
    <row r="475" spans="1:401" x14ac:dyDescent="0.35">
      <c r="A475">
        <v>484</v>
      </c>
      <c r="B475" t="s">
        <v>4</v>
      </c>
      <c r="C475" t="s">
        <v>364</v>
      </c>
      <c r="D475" t="s">
        <v>482</v>
      </c>
      <c r="E475">
        <v>753.09379999999999</v>
      </c>
      <c r="F475">
        <v>0.13219910000000001</v>
      </c>
      <c r="G475">
        <v>20.077279999999998</v>
      </c>
      <c r="H475">
        <v>0</v>
      </c>
      <c r="I475">
        <v>0</v>
      </c>
      <c r="J475">
        <v>0.13118050000000001</v>
      </c>
      <c r="K475">
        <v>20.34186</v>
      </c>
      <c r="L475">
        <v>0</v>
      </c>
      <c r="M475">
        <v>0</v>
      </c>
      <c r="N475">
        <v>0.12982070000000001</v>
      </c>
      <c r="O475">
        <v>20.61542</v>
      </c>
      <c r="P475">
        <v>0</v>
      </c>
      <c r="Q475">
        <v>0</v>
      </c>
      <c r="R475">
        <v>0.1283677</v>
      </c>
      <c r="S475">
        <v>20.882259999999999</v>
      </c>
      <c r="T475">
        <v>0</v>
      </c>
      <c r="U475">
        <v>0</v>
      </c>
      <c r="V475">
        <v>0.12722249999999999</v>
      </c>
      <c r="W475">
        <v>21.176970000000001</v>
      </c>
      <c r="X475">
        <v>0</v>
      </c>
      <c r="Y475">
        <v>0</v>
      </c>
      <c r="Z475">
        <v>0.1263147</v>
      </c>
      <c r="AA475">
        <v>21.31607</v>
      </c>
      <c r="AB475">
        <v>0</v>
      </c>
      <c r="AC475">
        <v>0</v>
      </c>
      <c r="AD475">
        <v>0.12538769999999999</v>
      </c>
      <c r="AE475">
        <v>21.228020000000001</v>
      </c>
      <c r="AF475">
        <v>0</v>
      </c>
      <c r="AG475">
        <v>0</v>
      </c>
      <c r="AH475">
        <v>0.12435880000000001</v>
      </c>
      <c r="AI475">
        <v>21.121410000000001</v>
      </c>
      <c r="AJ475">
        <v>0</v>
      </c>
      <c r="AK475">
        <v>0</v>
      </c>
      <c r="AL475">
        <v>0.12373489999999999</v>
      </c>
      <c r="AM475">
        <v>21.043220000000002</v>
      </c>
      <c r="AN475">
        <v>0</v>
      </c>
      <c r="AO475">
        <v>0</v>
      </c>
      <c r="AP475">
        <v>0.1229061</v>
      </c>
      <c r="AQ475">
        <v>21.3247</v>
      </c>
      <c r="AR475">
        <v>0</v>
      </c>
      <c r="AS475">
        <v>0</v>
      </c>
      <c r="AT475">
        <v>0.1218854</v>
      </c>
      <c r="AU475">
        <v>21.76173</v>
      </c>
      <c r="AV475">
        <v>0</v>
      </c>
      <c r="AW475">
        <v>0</v>
      </c>
      <c r="AX475">
        <v>0.1208268</v>
      </c>
      <c r="AY475">
        <v>22.15738</v>
      </c>
      <c r="AZ475">
        <v>0</v>
      </c>
      <c r="BA475">
        <v>0</v>
      </c>
      <c r="BB475">
        <v>0.1199441</v>
      </c>
      <c r="BC475">
        <v>22.520769999999999</v>
      </c>
      <c r="BD475">
        <v>0</v>
      </c>
      <c r="BE475">
        <v>0</v>
      </c>
      <c r="BF475">
        <v>0.11918529999999999</v>
      </c>
      <c r="BG475">
        <v>22.615310000000001</v>
      </c>
      <c r="BH475">
        <v>0</v>
      </c>
      <c r="BI475">
        <v>0</v>
      </c>
      <c r="BJ475">
        <v>0.11843819999999999</v>
      </c>
      <c r="BK475">
        <v>22.528490000000001</v>
      </c>
      <c r="BL475">
        <v>0</v>
      </c>
      <c r="BM475">
        <v>0</v>
      </c>
      <c r="BN475" s="1">
        <v>0.1175833</v>
      </c>
      <c r="BO475">
        <v>22.461400000000001</v>
      </c>
      <c r="BP475">
        <v>0</v>
      </c>
      <c r="BQ475">
        <v>0</v>
      </c>
      <c r="BR475" s="1">
        <v>0.1171596</v>
      </c>
      <c r="BS475">
        <v>22.445080000000001</v>
      </c>
      <c r="BT475">
        <v>0</v>
      </c>
      <c r="BU475">
        <v>0</v>
      </c>
      <c r="BV475" s="1">
        <v>0.1164733</v>
      </c>
      <c r="BW475">
        <v>22.64442</v>
      </c>
      <c r="BX475">
        <v>0</v>
      </c>
      <c r="BY475">
        <v>0</v>
      </c>
      <c r="BZ475" s="1">
        <v>0.1155596</v>
      </c>
      <c r="CA475">
        <v>22.755749999999999</v>
      </c>
      <c r="CB475">
        <v>0</v>
      </c>
      <c r="CC475">
        <v>0</v>
      </c>
      <c r="CD475" s="1">
        <v>0.1145959</v>
      </c>
      <c r="CE475">
        <v>22.872319999999998</v>
      </c>
      <c r="CF475">
        <v>0</v>
      </c>
      <c r="CG475">
        <v>0</v>
      </c>
      <c r="CH475" s="1">
        <v>0.1138083</v>
      </c>
      <c r="CI475">
        <v>22.784839999999999</v>
      </c>
      <c r="CJ475">
        <v>0</v>
      </c>
      <c r="CK475">
        <v>0</v>
      </c>
      <c r="CL475" s="1">
        <v>0.1131693</v>
      </c>
      <c r="CM475">
        <v>22.568739999999998</v>
      </c>
      <c r="CN475">
        <v>0</v>
      </c>
      <c r="CO475">
        <v>0</v>
      </c>
      <c r="CP475" s="1">
        <v>0.1125162</v>
      </c>
      <c r="CQ475">
        <v>22.330079999999999</v>
      </c>
      <c r="CR475">
        <v>0</v>
      </c>
      <c r="CS475">
        <v>0</v>
      </c>
      <c r="CT475">
        <v>0.1117541</v>
      </c>
      <c r="CU475">
        <v>22.09328</v>
      </c>
      <c r="CV475">
        <v>0</v>
      </c>
      <c r="CW475">
        <v>0</v>
      </c>
      <c r="CX475" s="1">
        <v>0.1111241</v>
      </c>
      <c r="CY475">
        <v>21.871880000000001</v>
      </c>
      <c r="CZ475">
        <v>0</v>
      </c>
      <c r="DA475">
        <v>0</v>
      </c>
      <c r="DB475" s="1">
        <v>0.1104314</v>
      </c>
      <c r="DC475">
        <v>21.9392</v>
      </c>
      <c r="DD475">
        <v>9.2981999999999998E-36</v>
      </c>
      <c r="DE475">
        <v>1.9843509999999999E-32</v>
      </c>
      <c r="DF475" s="1">
        <v>0.1097292</v>
      </c>
      <c r="DG475">
        <v>21.888950000000001</v>
      </c>
      <c r="DH475">
        <v>5.4195219999999999E-30</v>
      </c>
      <c r="DI475" s="1">
        <v>9.8782580000000002E-27</v>
      </c>
      <c r="DJ475" s="1">
        <v>0.10901660000000001</v>
      </c>
      <c r="DK475">
        <v>21.886700000000001</v>
      </c>
      <c r="DL475" s="1">
        <v>1.9633929999999999E-25</v>
      </c>
      <c r="DM475" s="1">
        <v>3.191979E-22</v>
      </c>
      <c r="DN475" s="1">
        <v>0.1083558</v>
      </c>
      <c r="DO475">
        <v>21.905670000000001</v>
      </c>
      <c r="DP475" s="1">
        <v>1.092066E-21</v>
      </c>
      <c r="DQ475" s="1">
        <v>1.7118500000000001E-18</v>
      </c>
      <c r="DR475" s="1">
        <v>0.10773919999999999</v>
      </c>
      <c r="DS475">
        <v>21.807880000000001</v>
      </c>
      <c r="DT475" s="1">
        <v>1.5948939999999999E-18</v>
      </c>
      <c r="DU475" s="1">
        <v>2.4782659999999999E-15</v>
      </c>
      <c r="DV475" s="1">
        <v>0.1071339</v>
      </c>
      <c r="DW475">
        <v>21.564710000000002</v>
      </c>
      <c r="DX475" s="1">
        <v>8.2505389999999995E-16</v>
      </c>
      <c r="DY475" s="1">
        <v>1.2842510000000001E-12</v>
      </c>
      <c r="DZ475" s="1">
        <v>0.1065581</v>
      </c>
      <c r="EA475">
        <v>21.307539999999999</v>
      </c>
      <c r="EB475" s="1">
        <v>1.836684E-13</v>
      </c>
      <c r="EC475" s="1">
        <v>2.8862699999999999E-10</v>
      </c>
      <c r="ED475">
        <v>0.1063953</v>
      </c>
      <c r="EE475">
        <v>21.18214</v>
      </c>
      <c r="EF475" s="1">
        <v>2.024556E-11</v>
      </c>
      <c r="EG475" s="1">
        <v>3.212098E-8</v>
      </c>
      <c r="EH475" s="1">
        <v>0.1059706</v>
      </c>
      <c r="EI475">
        <v>21.504819999999999</v>
      </c>
      <c r="EJ475" s="1">
        <v>1.2199940000000001E-9</v>
      </c>
      <c r="EK475" s="1">
        <v>1.9646420000000001E-6</v>
      </c>
      <c r="EL475" s="1">
        <v>0.1053487</v>
      </c>
      <c r="EM475">
        <v>21.820679999999999</v>
      </c>
      <c r="EN475" s="1">
        <v>4.3514959999999997E-8</v>
      </c>
      <c r="EO475" s="1">
        <v>7.13593E-5</v>
      </c>
      <c r="EP475" s="1">
        <v>0.1046487</v>
      </c>
      <c r="EQ475">
        <v>22.136340000000001</v>
      </c>
      <c r="ER475" s="1">
        <v>9.8236089999999995E-7</v>
      </c>
      <c r="ES475" s="1">
        <v>1.6419850000000001E-3</v>
      </c>
      <c r="ET475" s="1">
        <v>0.1041575</v>
      </c>
      <c r="EU475">
        <v>22.518180000000001</v>
      </c>
      <c r="EV475" s="1">
        <v>1.484194E-5</v>
      </c>
      <c r="EW475" s="1">
        <v>2.5270170000000002E-2</v>
      </c>
      <c r="EX475" s="1">
        <v>0.10379969999999999</v>
      </c>
      <c r="EY475">
        <v>22.648890000000002</v>
      </c>
      <c r="EZ475" s="1">
        <v>1.5735449999999999E-4</v>
      </c>
      <c r="FA475" s="1">
        <v>0.27251340000000002</v>
      </c>
      <c r="FB475" s="1">
        <v>0.1033994</v>
      </c>
      <c r="FC475">
        <v>22.506810000000002</v>
      </c>
      <c r="FD475" s="1">
        <v>1.2140059999999999E-3</v>
      </c>
      <c r="FE475" s="1">
        <v>2.1409799999999999</v>
      </c>
      <c r="FF475" s="1">
        <v>0.1028883</v>
      </c>
      <c r="FG475">
        <v>22.400369999999999</v>
      </c>
      <c r="FH475" s="1">
        <v>7.0557420000000003E-3</v>
      </c>
      <c r="FI475" s="1">
        <v>12.67512</v>
      </c>
      <c r="FJ475" s="1">
        <v>0.1028782</v>
      </c>
      <c r="FK475">
        <v>22.360209999999999</v>
      </c>
      <c r="FL475" s="1">
        <v>3.2019600000000002E-2</v>
      </c>
      <c r="FM475">
        <v>58.341549999999998</v>
      </c>
      <c r="FN475" s="1">
        <v>0.1024772</v>
      </c>
      <c r="FO475">
        <v>22.716999999999999</v>
      </c>
      <c r="FP475" s="1">
        <v>0.1158082</v>
      </c>
      <c r="FQ475">
        <v>214.73310000000001</v>
      </c>
      <c r="FR475" s="1">
        <v>0.10186199999999999</v>
      </c>
      <c r="FS475">
        <v>23.160250000000001</v>
      </c>
      <c r="FT475" s="1">
        <v>0.34186129999999998</v>
      </c>
      <c r="FU475">
        <v>646.24929999999995</v>
      </c>
      <c r="FV475" s="1">
        <v>0.1010991</v>
      </c>
      <c r="FW475">
        <v>23.52881</v>
      </c>
      <c r="FX475">
        <v>0.84291950000000004</v>
      </c>
      <c r="FY475">
        <v>1626.4079999999999</v>
      </c>
      <c r="FZ475" s="1">
        <v>0.1006537</v>
      </c>
      <c r="GA475">
        <v>23.86797</v>
      </c>
      <c r="GB475" s="1">
        <v>1.7817460000000001</v>
      </c>
      <c r="GC475">
        <v>3495.895</v>
      </c>
      <c r="GD475">
        <v>0.10032779999999999</v>
      </c>
      <c r="GE475">
        <v>23.91292</v>
      </c>
      <c r="GF475">
        <v>3.2838889999999998</v>
      </c>
      <c r="GG475">
        <v>6543.3940000000002</v>
      </c>
      <c r="GH475" s="1">
        <v>9.9984740000000003E-2</v>
      </c>
      <c r="GI475">
        <v>23.781890000000001</v>
      </c>
      <c r="GJ475">
        <v>5.3616849999999996</v>
      </c>
      <c r="GK475">
        <v>10846.86</v>
      </c>
      <c r="GL475" s="1">
        <v>9.9418220000000002E-2</v>
      </c>
      <c r="GM475">
        <v>23.65287</v>
      </c>
      <c r="GN475">
        <v>7.856814</v>
      </c>
      <c r="GO475">
        <v>16164.72</v>
      </c>
      <c r="GP475" s="1">
        <v>9.9169759999999996E-2</v>
      </c>
      <c r="GQ475">
        <v>23.57939</v>
      </c>
      <c r="GR475">
        <v>10.54205</v>
      </c>
      <c r="GS475">
        <v>21971.67</v>
      </c>
      <c r="GT475" s="1">
        <v>9.8612019999999995E-2</v>
      </c>
      <c r="GU475">
        <v>23.55838</v>
      </c>
      <c r="GV475">
        <v>13.043200000000001</v>
      </c>
      <c r="GW475">
        <v>27607.37</v>
      </c>
      <c r="GX475">
        <v>9.7899269999999997E-2</v>
      </c>
      <c r="GY475">
        <v>23.74803</v>
      </c>
      <c r="GZ475">
        <v>15.0778</v>
      </c>
      <c r="HA475">
        <v>32439.77</v>
      </c>
      <c r="HB475" s="1">
        <v>9.7109409999999993E-2</v>
      </c>
      <c r="HC475">
        <v>23.828050000000001</v>
      </c>
      <c r="HD475">
        <v>16.482050000000001</v>
      </c>
      <c r="HE475">
        <v>36045.75</v>
      </c>
      <c r="HF475" s="1">
        <v>9.6435759999999995E-2</v>
      </c>
      <c r="HG475">
        <v>23.840820000000001</v>
      </c>
      <c r="HH475">
        <v>17.240819999999999</v>
      </c>
      <c r="HI475">
        <v>38254.33</v>
      </c>
      <c r="HJ475" s="1">
        <v>9.5837950000000005E-2</v>
      </c>
      <c r="HK475">
        <v>23.658719999999999</v>
      </c>
      <c r="HL475">
        <v>17.40258</v>
      </c>
      <c r="HM475">
        <v>39109.360000000001</v>
      </c>
      <c r="HN475" s="1">
        <v>9.5171469999999994E-2</v>
      </c>
      <c r="HO475">
        <v>23.425439999999998</v>
      </c>
      <c r="HP475">
        <v>17.049340000000001</v>
      </c>
      <c r="HQ475">
        <v>38807.089999999997</v>
      </c>
      <c r="HR475" s="1">
        <v>9.4400979999999995E-2</v>
      </c>
      <c r="HS475">
        <v>23.13165</v>
      </c>
      <c r="HT475">
        <v>16.30951</v>
      </c>
      <c r="HU475">
        <v>37613.18</v>
      </c>
      <c r="HV475" s="1">
        <v>9.3657740000000003E-2</v>
      </c>
      <c r="HW475">
        <v>22.782969999999999</v>
      </c>
      <c r="HX475">
        <v>15.324210000000001</v>
      </c>
      <c r="HY475">
        <v>35795.78</v>
      </c>
      <c r="HZ475" s="1">
        <v>9.2838489999999996E-2</v>
      </c>
      <c r="IA475">
        <v>22.518380000000001</v>
      </c>
      <c r="IB475">
        <v>14.22448</v>
      </c>
      <c r="IC475">
        <v>33606.43</v>
      </c>
      <c r="ID475" s="1">
        <v>9.1979690000000003E-2</v>
      </c>
      <c r="IE475">
        <v>22.470649999999999</v>
      </c>
      <c r="IF475">
        <v>13.06283</v>
      </c>
      <c r="IG475">
        <v>31227.15</v>
      </c>
      <c r="IH475" s="1">
        <v>9.1068049999999998E-2</v>
      </c>
      <c r="II475">
        <v>22.45335</v>
      </c>
      <c r="IJ475">
        <v>11.908860000000001</v>
      </c>
      <c r="IK475">
        <v>28806.55</v>
      </c>
      <c r="IL475" s="1">
        <v>9.0177339999999995E-2</v>
      </c>
      <c r="IM475">
        <v>22.489460000000001</v>
      </c>
      <c r="IN475">
        <v>10.805490000000001</v>
      </c>
      <c r="IO475">
        <v>26439.77</v>
      </c>
      <c r="IP475" s="1">
        <v>8.9348479999999994E-2</v>
      </c>
      <c r="IQ475">
        <v>22.263200000000001</v>
      </c>
      <c r="IR475">
        <v>9.7791010000000007</v>
      </c>
      <c r="IS475">
        <v>24186.97</v>
      </c>
      <c r="IT475" s="1">
        <v>8.8594590000000001E-2</v>
      </c>
      <c r="IU475">
        <v>21.941880000000001</v>
      </c>
      <c r="IV475">
        <v>8.8410550000000008</v>
      </c>
      <c r="IW475">
        <v>22081.22</v>
      </c>
      <c r="IX475" s="1">
        <v>8.7883089999999997E-2</v>
      </c>
      <c r="IY475">
        <v>21.656600000000001</v>
      </c>
      <c r="IZ475">
        <v>7.9889460000000003</v>
      </c>
      <c r="JA475">
        <v>20137.37</v>
      </c>
      <c r="JB475" s="1">
        <v>8.7070869999999995E-2</v>
      </c>
      <c r="JC475">
        <v>21.39622</v>
      </c>
      <c r="JD475">
        <v>7.2093230000000004</v>
      </c>
      <c r="JE475">
        <v>18361.400000000001</v>
      </c>
      <c r="JF475" s="1">
        <v>8.6419780000000002E-2</v>
      </c>
      <c r="JG475">
        <v>21.439330000000002</v>
      </c>
      <c r="JH475">
        <v>6.5196360000000002</v>
      </c>
      <c r="JI475">
        <v>16749.16</v>
      </c>
      <c r="JJ475" s="1">
        <v>8.6006890000000003E-2</v>
      </c>
      <c r="JK475">
        <v>21.539580000000001</v>
      </c>
      <c r="JL475">
        <v>5.9155009999999999</v>
      </c>
      <c r="JM475">
        <v>15286.53</v>
      </c>
      <c r="JN475" s="1">
        <v>8.5654770000000005E-2</v>
      </c>
      <c r="JO475">
        <v>21.591069999999998</v>
      </c>
      <c r="JP475">
        <v>5.3737849999999998</v>
      </c>
      <c r="JQ475">
        <v>13961.21</v>
      </c>
      <c r="JR475" s="1">
        <v>8.5112999999999994E-2</v>
      </c>
      <c r="JS475">
        <v>21.745370000000001</v>
      </c>
      <c r="JT475">
        <v>4.8764019999999997</v>
      </c>
      <c r="JU475">
        <v>12764.46</v>
      </c>
      <c r="JV475" s="1">
        <v>8.4501110000000004E-2</v>
      </c>
      <c r="JW475">
        <v>21.743069999999999</v>
      </c>
      <c r="JX475">
        <v>4.42746</v>
      </c>
      <c r="JY475">
        <v>11687.08</v>
      </c>
      <c r="JZ475" s="1">
        <v>8.3772700000000005E-2</v>
      </c>
      <c r="KA475">
        <v>21.471080000000001</v>
      </c>
      <c r="KB475">
        <v>4.0214939999999997</v>
      </c>
      <c r="KC475">
        <v>10719.45</v>
      </c>
      <c r="KD475" s="1">
        <v>8.3013920000000005E-2</v>
      </c>
      <c r="KE475">
        <v>21.18253</v>
      </c>
      <c r="KF475">
        <v>3.6575739999999999</v>
      </c>
      <c r="KG475">
        <v>9851.0429999999997</v>
      </c>
      <c r="KH475" s="1">
        <v>8.2275379999999995E-2</v>
      </c>
      <c r="KI475">
        <v>20.965610000000002</v>
      </c>
      <c r="KJ475">
        <v>3.334085</v>
      </c>
      <c r="KK475">
        <v>9071.6039999999994</v>
      </c>
      <c r="KL475" s="1">
        <v>8.1498580000000001E-2</v>
      </c>
      <c r="KM475">
        <v>21.16676</v>
      </c>
      <c r="KN475">
        <v>3.0441639999999999</v>
      </c>
      <c r="KO475">
        <v>8371.7610000000004</v>
      </c>
      <c r="KP475" s="1">
        <v>8.0637310000000004E-2</v>
      </c>
      <c r="KQ475">
        <v>21.50712</v>
      </c>
      <c r="KR475">
        <v>2.7823769999999999</v>
      </c>
      <c r="KS475">
        <v>7743.732</v>
      </c>
      <c r="KT475" s="1">
        <v>7.974958E-2</v>
      </c>
      <c r="KU475">
        <v>21.896000000000001</v>
      </c>
      <c r="KV475">
        <v>2.5486930000000001</v>
      </c>
      <c r="KW475">
        <v>7180.4979999999996</v>
      </c>
      <c r="KX475">
        <v>7.8819920000000002E-2</v>
      </c>
      <c r="KY475">
        <v>22.24671</v>
      </c>
      <c r="KZ475">
        <v>2.338991</v>
      </c>
      <c r="LA475">
        <v>6675.1769999999997</v>
      </c>
      <c r="LB475" s="1">
        <v>7.7923419999999993E-2</v>
      </c>
      <c r="LC475">
        <v>22.260339999999999</v>
      </c>
      <c r="LD475">
        <v>2.152587</v>
      </c>
      <c r="LE475">
        <v>6221.2790000000005</v>
      </c>
      <c r="LF475" s="1">
        <v>7.7129069999999994E-2</v>
      </c>
      <c r="LG475">
        <v>22.02291</v>
      </c>
      <c r="LH475">
        <v>1.988575</v>
      </c>
      <c r="LI475">
        <v>5812.6670000000004</v>
      </c>
      <c r="LJ475" s="1">
        <v>7.6411820000000005E-2</v>
      </c>
      <c r="LK475">
        <v>21.798940000000002</v>
      </c>
      <c r="LL475">
        <v>1.8430260000000001</v>
      </c>
      <c r="LM475">
        <v>5443.6660000000002</v>
      </c>
      <c r="LN475" s="1">
        <v>7.5805189999999995E-2</v>
      </c>
      <c r="LO475">
        <v>21.6523</v>
      </c>
      <c r="LP475">
        <v>1.714167</v>
      </c>
      <c r="LQ475">
        <v>5109.0140000000001</v>
      </c>
      <c r="LR475" s="1">
        <v>7.5214180000000005E-2</v>
      </c>
      <c r="LS475">
        <v>21.932680000000001</v>
      </c>
      <c r="LT475">
        <v>1.5978270000000001</v>
      </c>
      <c r="LU475">
        <v>4804.643</v>
      </c>
      <c r="LV475" s="1">
        <v>7.4573410000000007E-2</v>
      </c>
      <c r="LW475">
        <v>22.33221</v>
      </c>
      <c r="LX475">
        <v>1.4915350000000001</v>
      </c>
      <c r="LY475">
        <v>4527.9589999999998</v>
      </c>
      <c r="LZ475" s="1">
        <v>7.3950100000000005E-2</v>
      </c>
      <c r="MA475">
        <v>22.769210000000001</v>
      </c>
      <c r="MB475">
        <v>1.3954340000000001</v>
      </c>
      <c r="MC475">
        <v>4276.0519999999997</v>
      </c>
      <c r="MD475" s="1">
        <v>7.333083E-2</v>
      </c>
      <c r="ME475">
        <v>23.098649999999999</v>
      </c>
      <c r="MF475">
        <v>1.3083050000000001</v>
      </c>
      <c r="MG475">
        <v>4046.33</v>
      </c>
      <c r="MH475" s="1">
        <v>7.2766780000000003E-2</v>
      </c>
      <c r="MI475">
        <v>23.112189999999998</v>
      </c>
      <c r="MJ475">
        <v>1.2298150000000001</v>
      </c>
      <c r="MK475">
        <v>3836.36</v>
      </c>
      <c r="ML475" s="1">
        <v>7.2259409999999996E-2</v>
      </c>
      <c r="MM475">
        <v>22.867899999999999</v>
      </c>
      <c r="MN475">
        <v>1.159092</v>
      </c>
      <c r="MO475">
        <v>3643.8069999999998</v>
      </c>
      <c r="MP475" s="1">
        <v>7.1736380000000002E-2</v>
      </c>
      <c r="MQ475">
        <v>22.622800000000002</v>
      </c>
      <c r="MR475">
        <v>1.093985</v>
      </c>
      <c r="MS475">
        <v>3466.7620000000002</v>
      </c>
      <c r="MT475">
        <v>7.127841E-2</v>
      </c>
      <c r="MU475">
        <v>22.43703</v>
      </c>
      <c r="MV475">
        <v>1.035209</v>
      </c>
      <c r="MW475">
        <v>3303.6089999999999</v>
      </c>
      <c r="MX475" s="1">
        <v>7.0690639999999999E-2</v>
      </c>
      <c r="MY475">
        <v>22.5931</v>
      </c>
      <c r="MZ475">
        <v>0.97923289999999996</v>
      </c>
      <c r="NA475">
        <v>3153.0819999999999</v>
      </c>
      <c r="NB475" s="1">
        <v>6.9996390000000006E-2</v>
      </c>
      <c r="NC475">
        <v>22.551559999999998</v>
      </c>
      <c r="ND475">
        <v>0.92681650000000004</v>
      </c>
      <c r="NE475">
        <v>3015.0929999999998</v>
      </c>
      <c r="NF475" s="1">
        <v>6.927005E-2</v>
      </c>
      <c r="NG475">
        <v>22.77786</v>
      </c>
      <c r="NH475">
        <v>0.878409</v>
      </c>
      <c r="NI475">
        <v>2888.6909999999998</v>
      </c>
      <c r="NJ475" s="1">
        <v>6.8580390000000005E-2</v>
      </c>
      <c r="NK475">
        <v>22.956040000000002</v>
      </c>
      <c r="NL475">
        <v>0.83445720000000001</v>
      </c>
      <c r="NM475">
        <v>2772.5810000000001</v>
      </c>
      <c r="NN475" s="1">
        <v>6.7942440000000007E-2</v>
      </c>
      <c r="NO475">
        <v>22.910820000000001</v>
      </c>
      <c r="NP475">
        <v>0.79460540000000002</v>
      </c>
      <c r="NQ475">
        <v>2665.4859999999999</v>
      </c>
      <c r="NR475" s="1">
        <v>6.725565E-2</v>
      </c>
      <c r="NS475">
        <v>22.669239999999999</v>
      </c>
      <c r="NT475">
        <v>0.75731610000000005</v>
      </c>
      <c r="NU475">
        <v>2566.5819999999999</v>
      </c>
      <c r="NV475" s="1">
        <v>6.6497650000000005E-2</v>
      </c>
      <c r="NW475">
        <v>22.385429999999999</v>
      </c>
      <c r="NX475">
        <v>0.7221862</v>
      </c>
      <c r="NY475">
        <v>2475.54</v>
      </c>
      <c r="NZ475" s="1">
        <v>6.523735E-2</v>
      </c>
      <c r="OA475">
        <v>22.22739</v>
      </c>
      <c r="OB475">
        <v>0.684944</v>
      </c>
      <c r="OC475">
        <v>2393.0619999999999</v>
      </c>
      <c r="OD475" s="1">
        <v>6.4452980000000007E-2</v>
      </c>
      <c r="OE475">
        <v>22.536010000000001</v>
      </c>
      <c r="OF475">
        <v>0.65580150000000004</v>
      </c>
      <c r="OG475">
        <v>2318.8200000000002</v>
      </c>
      <c r="OH475" s="1">
        <v>6.4008319999999994E-2</v>
      </c>
      <c r="OI475">
        <v>23.005790000000001</v>
      </c>
      <c r="OJ475">
        <v>0.63188889999999998</v>
      </c>
      <c r="OK475">
        <v>2249.1799999999998</v>
      </c>
    </row>
    <row r="476" spans="1:401" x14ac:dyDescent="0.35">
      <c r="A476">
        <v>485</v>
      </c>
      <c r="B476" t="s">
        <v>4</v>
      </c>
      <c r="C476" t="s">
        <v>364</v>
      </c>
      <c r="D476" t="s">
        <v>483</v>
      </c>
      <c r="E476">
        <v>753.47479999999996</v>
      </c>
      <c r="F476">
        <v>0.127415</v>
      </c>
      <c r="G476">
        <v>20.130880000000001</v>
      </c>
      <c r="H476">
        <v>0</v>
      </c>
      <c r="I476">
        <v>0</v>
      </c>
      <c r="J476">
        <v>0.12643370000000001</v>
      </c>
      <c r="K476">
        <v>20.38917</v>
      </c>
      <c r="L476">
        <v>0</v>
      </c>
      <c r="M476">
        <v>0</v>
      </c>
      <c r="N476">
        <v>0.1251187</v>
      </c>
      <c r="O476">
        <v>20.659279999999999</v>
      </c>
      <c r="P476">
        <v>0</v>
      </c>
      <c r="Q476">
        <v>0</v>
      </c>
      <c r="R476">
        <v>0.12370829999999999</v>
      </c>
      <c r="S476">
        <v>20.920079999999999</v>
      </c>
      <c r="T476">
        <v>0</v>
      </c>
      <c r="U476">
        <v>0</v>
      </c>
      <c r="V476">
        <v>0.1226212</v>
      </c>
      <c r="W476">
        <v>21.196860000000001</v>
      </c>
      <c r="X476">
        <v>0</v>
      </c>
      <c r="Y476">
        <v>0</v>
      </c>
      <c r="Z476">
        <v>0.1217563</v>
      </c>
      <c r="AA476">
        <v>21.316220000000001</v>
      </c>
      <c r="AB476">
        <v>0</v>
      </c>
      <c r="AC476">
        <v>0</v>
      </c>
      <c r="AD476">
        <v>0.12087000000000001</v>
      </c>
      <c r="AE476">
        <v>21.215599999999998</v>
      </c>
      <c r="AF476">
        <v>0</v>
      </c>
      <c r="AG476">
        <v>0</v>
      </c>
      <c r="AH476">
        <v>0.11988500000000001</v>
      </c>
      <c r="AI476">
        <v>21.10127</v>
      </c>
      <c r="AJ476">
        <v>0</v>
      </c>
      <c r="AK476">
        <v>0</v>
      </c>
      <c r="AL476">
        <v>0.1193002</v>
      </c>
      <c r="AM476">
        <v>21.023710000000001</v>
      </c>
      <c r="AN476">
        <v>0</v>
      </c>
      <c r="AO476">
        <v>0</v>
      </c>
      <c r="AP476">
        <v>0.118504</v>
      </c>
      <c r="AQ476">
        <v>21.30134</v>
      </c>
      <c r="AR476">
        <v>0</v>
      </c>
      <c r="AS476">
        <v>0</v>
      </c>
      <c r="AT476">
        <v>0.1175176</v>
      </c>
      <c r="AU476">
        <v>21.736270000000001</v>
      </c>
      <c r="AV476">
        <v>0</v>
      </c>
      <c r="AW476">
        <v>0</v>
      </c>
      <c r="AX476">
        <v>0.1164893</v>
      </c>
      <c r="AY476">
        <v>22.133279999999999</v>
      </c>
      <c r="AZ476">
        <v>0</v>
      </c>
      <c r="BA476">
        <v>0</v>
      </c>
      <c r="BB476" s="1">
        <v>0.1156466</v>
      </c>
      <c r="BC476">
        <v>22.49126</v>
      </c>
      <c r="BD476">
        <v>0</v>
      </c>
      <c r="BE476">
        <v>0</v>
      </c>
      <c r="BF476" s="1">
        <v>0.1149244</v>
      </c>
      <c r="BG476">
        <v>22.581469999999999</v>
      </c>
      <c r="BH476">
        <v>0</v>
      </c>
      <c r="BI476">
        <v>0</v>
      </c>
      <c r="BJ476" s="1">
        <v>0.1142123</v>
      </c>
      <c r="BK476">
        <v>22.490030000000001</v>
      </c>
      <c r="BL476">
        <v>0</v>
      </c>
      <c r="BM476">
        <v>0</v>
      </c>
      <c r="BN476" s="1">
        <v>0.1133897</v>
      </c>
      <c r="BO476">
        <v>22.416360000000001</v>
      </c>
      <c r="BP476">
        <v>0</v>
      </c>
      <c r="BQ476">
        <v>0</v>
      </c>
      <c r="BR476" s="1">
        <v>0.1129998</v>
      </c>
      <c r="BS476">
        <v>22.39845</v>
      </c>
      <c r="BT476">
        <v>0</v>
      </c>
      <c r="BU476">
        <v>0</v>
      </c>
      <c r="BV476" s="1">
        <v>0.1123372</v>
      </c>
      <c r="BW476">
        <v>22.597950000000001</v>
      </c>
      <c r="BX476">
        <v>0</v>
      </c>
      <c r="BY476">
        <v>0</v>
      </c>
      <c r="BZ476" s="1">
        <v>0.111454</v>
      </c>
      <c r="CA476">
        <v>22.72485</v>
      </c>
      <c r="CB476">
        <v>0</v>
      </c>
      <c r="CC476">
        <v>0</v>
      </c>
      <c r="CD476" s="1">
        <v>0.11051179999999999</v>
      </c>
      <c r="CE476">
        <v>22.86073</v>
      </c>
      <c r="CF476">
        <v>0</v>
      </c>
      <c r="CG476">
        <v>0</v>
      </c>
      <c r="CH476" s="1">
        <v>0.10975799999999999</v>
      </c>
      <c r="CI476">
        <v>22.796749999999999</v>
      </c>
      <c r="CJ476">
        <v>0</v>
      </c>
      <c r="CK476">
        <v>0</v>
      </c>
      <c r="CL476" s="1">
        <v>0.1091491</v>
      </c>
      <c r="CM476">
        <v>22.602</v>
      </c>
      <c r="CN476">
        <v>0</v>
      </c>
      <c r="CO476">
        <v>0</v>
      </c>
      <c r="CP476" s="1">
        <v>0.1085233</v>
      </c>
      <c r="CQ476">
        <v>22.378070000000001</v>
      </c>
      <c r="CR476">
        <v>0</v>
      </c>
      <c r="CS476">
        <v>0</v>
      </c>
      <c r="CT476" s="1">
        <v>0.1077864</v>
      </c>
      <c r="CU476">
        <v>22.152560000000001</v>
      </c>
      <c r="CV476">
        <v>0</v>
      </c>
      <c r="CW476">
        <v>0</v>
      </c>
      <c r="CX476" s="1">
        <v>0.10718320000000001</v>
      </c>
      <c r="CY476">
        <v>21.94248</v>
      </c>
      <c r="CZ476">
        <v>0</v>
      </c>
      <c r="DA476">
        <v>0</v>
      </c>
      <c r="DB476">
        <v>0.10651099999999999</v>
      </c>
      <c r="DC476">
        <v>22.009080000000001</v>
      </c>
      <c r="DD476">
        <v>2.08878E-36</v>
      </c>
      <c r="DE476">
        <v>4.7202540000000001E-33</v>
      </c>
      <c r="DF476" s="1">
        <v>0.1058356</v>
      </c>
      <c r="DG476">
        <v>21.966480000000001</v>
      </c>
      <c r="DH476">
        <v>1.2819139999999999E-30</v>
      </c>
      <c r="DI476" s="1">
        <v>2.7159529999999999E-27</v>
      </c>
      <c r="DJ476" s="1">
        <v>0.105147</v>
      </c>
      <c r="DK476">
        <v>21.96856</v>
      </c>
      <c r="DL476" s="1">
        <v>5.5787030000000002E-26</v>
      </c>
      <c r="DM476" s="1">
        <v>1.007868E-22</v>
      </c>
      <c r="DN476" s="1">
        <v>0.1045113</v>
      </c>
      <c r="DO476">
        <v>21.98639</v>
      </c>
      <c r="DP476" s="1">
        <v>3.4905960000000001E-22</v>
      </c>
      <c r="DQ476" s="1">
        <v>5.9673169999999996E-19</v>
      </c>
      <c r="DR476" s="1">
        <v>0.10391980000000001</v>
      </c>
      <c r="DS476">
        <v>21.888719999999999</v>
      </c>
      <c r="DT476" s="1">
        <v>5.6292719999999998E-19</v>
      </c>
      <c r="DU476" s="1">
        <v>9.4250349999999999E-16</v>
      </c>
      <c r="DV476" s="1">
        <v>0.10333580000000001</v>
      </c>
      <c r="DW476">
        <v>21.64911</v>
      </c>
      <c r="DX476" s="1">
        <v>3.1579559999999998E-16</v>
      </c>
      <c r="DY476" s="1">
        <v>5.2554679999999999E-13</v>
      </c>
      <c r="DZ476" s="1">
        <v>0.1027835</v>
      </c>
      <c r="EA476">
        <v>21.394670000000001</v>
      </c>
      <c r="EB476" s="1">
        <v>7.5552510000000006E-14</v>
      </c>
      <c r="EC476" s="1">
        <v>1.2620949999999999E-10</v>
      </c>
      <c r="ED476" s="1">
        <v>0.1026371</v>
      </c>
      <c r="EE476">
        <v>21.2667</v>
      </c>
      <c r="EF476" s="1">
        <v>8.8880600000000008E-12</v>
      </c>
      <c r="EG476" s="1">
        <v>1.492384E-8</v>
      </c>
      <c r="EH476">
        <v>0.10222879999999999</v>
      </c>
      <c r="EI476">
        <v>21.569590000000002</v>
      </c>
      <c r="EJ476" s="1">
        <v>5.6834399999999996E-10</v>
      </c>
      <c r="EK476" s="1">
        <v>9.6539709999999996E-7</v>
      </c>
      <c r="EL476" s="1">
        <v>0.1016188</v>
      </c>
      <c r="EM476">
        <v>21.8706</v>
      </c>
      <c r="EN476" s="1">
        <v>2.1412170000000001E-8</v>
      </c>
      <c r="EO476" s="1">
        <v>3.6944930000000001E-5</v>
      </c>
      <c r="EP476" s="1">
        <v>0.10093870000000001</v>
      </c>
      <c r="EQ476">
        <v>22.17155</v>
      </c>
      <c r="ER476" s="1">
        <v>5.0875620000000004E-7</v>
      </c>
      <c r="ES476" s="1">
        <v>8.9293610000000002E-4</v>
      </c>
      <c r="ET476" s="1">
        <v>0.1004642</v>
      </c>
      <c r="EU476">
        <v>22.531389999999998</v>
      </c>
      <c r="EV476" s="1">
        <v>8.0665899999999993E-6</v>
      </c>
      <c r="EW476" s="1">
        <v>1.439854E-2</v>
      </c>
      <c r="EX476" s="1">
        <v>0.1001261</v>
      </c>
      <c r="EY476">
        <v>22.648199999999999</v>
      </c>
      <c r="EZ476" s="1">
        <v>8.9537350000000004E-5</v>
      </c>
      <c r="FA476" s="1">
        <v>0.16234580000000001</v>
      </c>
      <c r="FB476" s="1">
        <v>9.9742659999999997E-2</v>
      </c>
      <c r="FC476">
        <v>22.501100000000001</v>
      </c>
      <c r="FD476" s="1">
        <v>7.216163E-4</v>
      </c>
      <c r="FE476" s="1">
        <v>1.331045</v>
      </c>
      <c r="FF476" s="1">
        <v>9.9241140000000005E-2</v>
      </c>
      <c r="FG476">
        <v>22.389479999999999</v>
      </c>
      <c r="FH476" s="1">
        <v>4.3719850000000001E-3</v>
      </c>
      <c r="FI476">
        <v>8.2091440000000002</v>
      </c>
      <c r="FJ476">
        <v>9.9252919999999994E-2</v>
      </c>
      <c r="FK476">
        <v>22.345099999999999</v>
      </c>
      <c r="FL476" s="1">
        <v>2.0651280000000001E-2</v>
      </c>
      <c r="FM476">
        <v>39.301850000000002</v>
      </c>
      <c r="FN476" s="1">
        <v>9.8859559999999999E-2</v>
      </c>
      <c r="FO476">
        <v>22.687930000000001</v>
      </c>
      <c r="FP476" s="1">
        <v>7.7596830000000006E-2</v>
      </c>
      <c r="FQ476">
        <v>150.2473</v>
      </c>
      <c r="FR476" s="1">
        <v>9.8253129999999994E-2</v>
      </c>
      <c r="FS476">
        <v>23.121079999999999</v>
      </c>
      <c r="FT476" s="1">
        <v>0.23756150000000001</v>
      </c>
      <c r="FU476">
        <v>468.9579</v>
      </c>
      <c r="FV476" s="1">
        <v>9.7507979999999994E-2</v>
      </c>
      <c r="FW476">
        <v>23.486969999999999</v>
      </c>
      <c r="FX476" s="1">
        <v>0.60652360000000005</v>
      </c>
      <c r="FY476">
        <v>1222.2329999999999</v>
      </c>
      <c r="FZ476" s="1">
        <v>9.7077999999999998E-2</v>
      </c>
      <c r="GA476">
        <v>23.822150000000001</v>
      </c>
      <c r="GB476" s="1">
        <v>1.3257159999999999</v>
      </c>
      <c r="GC476">
        <v>2717.0810000000001</v>
      </c>
      <c r="GD476" s="1">
        <v>9.6770590000000004E-2</v>
      </c>
      <c r="GE476">
        <v>23.870519999999999</v>
      </c>
      <c r="GF476">
        <v>2.5234190000000001</v>
      </c>
      <c r="GG476">
        <v>5253.3130000000001</v>
      </c>
      <c r="GH476" s="1">
        <v>9.6436960000000002E-2</v>
      </c>
      <c r="GI476">
        <v>23.74522</v>
      </c>
      <c r="GJ476">
        <v>4.2490829999999997</v>
      </c>
      <c r="GK476">
        <v>8984.5920000000006</v>
      </c>
      <c r="GL476">
        <v>9.5886289999999999E-2</v>
      </c>
      <c r="GM476">
        <v>23.62011</v>
      </c>
      <c r="GN476">
        <v>6.4123219999999996</v>
      </c>
      <c r="GO476">
        <v>13796.3</v>
      </c>
      <c r="GP476" s="1">
        <v>9.5660659999999995E-2</v>
      </c>
      <c r="GQ476">
        <v>23.55153</v>
      </c>
      <c r="GR476">
        <v>8.8499110000000005</v>
      </c>
      <c r="GS476">
        <v>19296.61</v>
      </c>
      <c r="GT476" s="1">
        <v>9.5105599999999998E-2</v>
      </c>
      <c r="GU476">
        <v>23.539439999999999</v>
      </c>
      <c r="GV476">
        <v>11.24316</v>
      </c>
      <c r="GW476">
        <v>24914.66</v>
      </c>
      <c r="GX476" s="1">
        <v>9.4411969999999998E-2</v>
      </c>
      <c r="GY476">
        <v>23.735289999999999</v>
      </c>
      <c r="GZ476">
        <v>13.32541</v>
      </c>
      <c r="HA476">
        <v>30036.38</v>
      </c>
      <c r="HB476" s="1">
        <v>9.3646110000000005E-2</v>
      </c>
      <c r="HC476">
        <v>23.828720000000001</v>
      </c>
      <c r="HD476">
        <v>14.90973</v>
      </c>
      <c r="HE476">
        <v>34186.14</v>
      </c>
      <c r="HF476" s="1">
        <v>9.2991169999999998E-2</v>
      </c>
      <c r="HG476">
        <v>23.858689999999999</v>
      </c>
      <c r="HH476">
        <v>15.937760000000001</v>
      </c>
      <c r="HI476">
        <v>37101.120000000003</v>
      </c>
      <c r="HJ476" s="1">
        <v>9.2408959999999998E-2</v>
      </c>
      <c r="HK476">
        <v>23.696719999999999</v>
      </c>
      <c r="HL476">
        <v>16.412849999999999</v>
      </c>
      <c r="HM476">
        <v>38724.61</v>
      </c>
      <c r="HN476" s="1">
        <v>9.1763780000000003E-2</v>
      </c>
      <c r="HO476">
        <v>23.479759999999999</v>
      </c>
      <c r="HP476">
        <v>16.378640000000001</v>
      </c>
      <c r="HQ476">
        <v>39163.58</v>
      </c>
      <c r="HR476" s="1">
        <v>9.1017189999999998E-2</v>
      </c>
      <c r="HS476">
        <v>23.201059999999998</v>
      </c>
      <c r="HT476">
        <v>15.932969999999999</v>
      </c>
      <c r="HU476">
        <v>38623.64</v>
      </c>
      <c r="HV476" s="1">
        <v>9.0293460000000006E-2</v>
      </c>
      <c r="HW476">
        <v>22.869710000000001</v>
      </c>
      <c r="HX476">
        <v>15.21072</v>
      </c>
      <c r="HY476">
        <v>37342.61</v>
      </c>
      <c r="HZ476" s="1">
        <v>8.9504189999999997E-2</v>
      </c>
      <c r="IA476">
        <v>22.620139999999999</v>
      </c>
      <c r="IB476">
        <v>14.281829999999999</v>
      </c>
      <c r="IC476">
        <v>35551.800000000003</v>
      </c>
      <c r="ID476" s="1">
        <v>8.8672440000000005E-2</v>
      </c>
      <c r="IE476">
        <v>22.578959999999999</v>
      </c>
      <c r="IF476">
        <v>13.296939999999999</v>
      </c>
      <c r="IG476">
        <v>33466.269999999997</v>
      </c>
      <c r="IH476" s="1">
        <v>8.7780720000000007E-2</v>
      </c>
      <c r="II476">
        <v>22.568380000000001</v>
      </c>
      <c r="IJ476">
        <v>12.25407</v>
      </c>
      <c r="IK476">
        <v>31223.46</v>
      </c>
      <c r="IL476" s="1">
        <v>8.6919170000000004E-2</v>
      </c>
      <c r="IM476">
        <v>22.6081</v>
      </c>
      <c r="IN476">
        <v>11.22786</v>
      </c>
      <c r="IO476">
        <v>28950.25</v>
      </c>
      <c r="IP476" s="1">
        <v>8.6117680000000002E-2</v>
      </c>
      <c r="IQ476">
        <v>22.394929999999999</v>
      </c>
      <c r="IR476">
        <v>10.25057</v>
      </c>
      <c r="IS476">
        <v>26724.86</v>
      </c>
      <c r="IT476" s="1">
        <v>8.5384550000000004E-2</v>
      </c>
      <c r="IU476">
        <v>22.086210000000001</v>
      </c>
      <c r="IV476">
        <v>9.3398190000000003</v>
      </c>
      <c r="IW476">
        <v>24597.89</v>
      </c>
      <c r="IX476" s="1">
        <v>8.4697389999999997E-2</v>
      </c>
      <c r="IY476">
        <v>21.807359999999999</v>
      </c>
      <c r="IZ476">
        <v>8.4994549999999993</v>
      </c>
      <c r="JA476">
        <v>22596.959999999999</v>
      </c>
      <c r="JB476" s="1">
        <v>8.3900169999999996E-2</v>
      </c>
      <c r="JC476">
        <v>21.55058</v>
      </c>
      <c r="JD476">
        <v>7.7176960000000001</v>
      </c>
      <c r="JE476">
        <v>20740.43</v>
      </c>
      <c r="JF476" s="1">
        <v>8.3270239999999995E-2</v>
      </c>
      <c r="JG476">
        <v>21.58323</v>
      </c>
      <c r="JH476">
        <v>7.0194330000000003</v>
      </c>
      <c r="JI476">
        <v>19032.02</v>
      </c>
      <c r="JJ476" s="1">
        <v>8.2868609999999995E-2</v>
      </c>
      <c r="JK476">
        <v>21.6736</v>
      </c>
      <c r="JL476">
        <v>6.4022129999999997</v>
      </c>
      <c r="JM476">
        <v>17464.73</v>
      </c>
      <c r="JN476">
        <v>8.253067E-2</v>
      </c>
      <c r="JO476">
        <v>21.720269999999999</v>
      </c>
      <c r="JP476">
        <v>5.8443769999999997</v>
      </c>
      <c r="JQ476">
        <v>16031.08</v>
      </c>
      <c r="JR476" s="1">
        <v>8.2005599999999998E-2</v>
      </c>
      <c r="JS476">
        <v>21.864439999999998</v>
      </c>
      <c r="JT476">
        <v>5.3271090000000001</v>
      </c>
      <c r="JU476">
        <v>14725.08</v>
      </c>
      <c r="JV476" s="1">
        <v>8.1409839999999997E-2</v>
      </c>
      <c r="JW476">
        <v>21.858339999999998</v>
      </c>
      <c r="JX476">
        <v>4.8565550000000002</v>
      </c>
      <c r="JY476">
        <v>13540.27</v>
      </c>
      <c r="JZ476" s="1">
        <v>8.0702700000000002E-2</v>
      </c>
      <c r="KA476">
        <v>21.593389999999999</v>
      </c>
      <c r="KB476">
        <v>4.4280200000000001</v>
      </c>
      <c r="KC476">
        <v>12468.55</v>
      </c>
      <c r="KD476">
        <v>7.997274E-2</v>
      </c>
      <c r="KE476">
        <v>21.312010000000001</v>
      </c>
      <c r="KF476">
        <v>4.0416819999999998</v>
      </c>
      <c r="KG476">
        <v>11500.58</v>
      </c>
      <c r="KH476" s="1">
        <v>7.9257519999999998E-2</v>
      </c>
      <c r="KI476">
        <v>21.09901</v>
      </c>
      <c r="KJ476">
        <v>3.6962839999999999</v>
      </c>
      <c r="KK476">
        <v>10626.75</v>
      </c>
      <c r="KL476">
        <v>7.8504790000000005E-2</v>
      </c>
      <c r="KM476">
        <v>21.286760000000001</v>
      </c>
      <c r="KN476">
        <v>3.3851640000000001</v>
      </c>
      <c r="KO476">
        <v>9838.2170000000006</v>
      </c>
      <c r="KP476" s="1">
        <v>7.7671069999999995E-2</v>
      </c>
      <c r="KQ476">
        <v>21.610589999999998</v>
      </c>
      <c r="KR476">
        <v>3.1027629999999999</v>
      </c>
      <c r="KS476">
        <v>9126.9570000000003</v>
      </c>
      <c r="KT476" s="1">
        <v>7.6812889999999995E-2</v>
      </c>
      <c r="KU476">
        <v>21.982600000000001</v>
      </c>
      <c r="KV476">
        <v>2.8495910000000002</v>
      </c>
      <c r="KW476">
        <v>8486.2139999999999</v>
      </c>
      <c r="KX476" s="1">
        <v>7.5909580000000004E-2</v>
      </c>
      <c r="KY476">
        <v>22.317519999999998</v>
      </c>
      <c r="KZ476">
        <v>2.6213199999999999</v>
      </c>
      <c r="LA476">
        <v>7908.9210000000003</v>
      </c>
      <c r="LB476" s="1">
        <v>7.5046440000000006E-2</v>
      </c>
      <c r="LC476">
        <v>22.329049999999999</v>
      </c>
      <c r="LD476">
        <v>2.417961</v>
      </c>
      <c r="LE476">
        <v>7388.38</v>
      </c>
      <c r="LF476" s="1">
        <v>7.4276010000000003E-2</v>
      </c>
      <c r="LG476">
        <v>22.09712</v>
      </c>
      <c r="LH476">
        <v>2.2383030000000002</v>
      </c>
      <c r="LI476">
        <v>6918.1689999999999</v>
      </c>
      <c r="LJ476" s="1">
        <v>7.3578920000000006E-2</v>
      </c>
      <c r="LK476">
        <v>21.876860000000001</v>
      </c>
      <c r="LL476">
        <v>2.078449</v>
      </c>
      <c r="LM476">
        <v>6492.0469999999996</v>
      </c>
      <c r="LN476" s="1">
        <v>7.2993340000000004E-2</v>
      </c>
      <c r="LO476">
        <v>21.731079999999999</v>
      </c>
      <c r="LP476">
        <v>1.93665</v>
      </c>
      <c r="LQ476">
        <v>6104.52</v>
      </c>
      <c r="LR476" s="1">
        <v>7.2421269999999996E-2</v>
      </c>
      <c r="LS476">
        <v>21.996639999999999</v>
      </c>
      <c r="LT476">
        <v>1.8083750000000001</v>
      </c>
      <c r="LU476">
        <v>5751.3090000000002</v>
      </c>
      <c r="LV476" s="1">
        <v>7.1795040000000004E-2</v>
      </c>
      <c r="LW476">
        <v>22.380960000000002</v>
      </c>
      <c r="LX476">
        <v>1.690655</v>
      </c>
      <c r="LY476">
        <v>5429.2129999999997</v>
      </c>
      <c r="LZ476" s="1">
        <v>7.1194809999999997E-2</v>
      </c>
      <c r="MA476">
        <v>22.805199999999999</v>
      </c>
      <c r="MB476">
        <v>1.5842229999999999</v>
      </c>
      <c r="MC476">
        <v>5135.2969999999996</v>
      </c>
      <c r="MD476">
        <v>7.0601720000000007E-2</v>
      </c>
      <c r="ME476">
        <v>23.12574</v>
      </c>
      <c r="MF476">
        <v>1.487506</v>
      </c>
      <c r="MG476">
        <v>4866.5990000000002</v>
      </c>
      <c r="MH476" s="1">
        <v>7.0052630000000005E-2</v>
      </c>
      <c r="MI476">
        <v>23.143339999999998</v>
      </c>
      <c r="MJ476">
        <v>1.4000900000000001</v>
      </c>
      <c r="MK476">
        <v>4620.4759999999997</v>
      </c>
      <c r="ML476" s="1">
        <v>6.9556160000000006E-2</v>
      </c>
      <c r="MM476">
        <v>22.910730000000001</v>
      </c>
      <c r="MN476">
        <v>1.321113</v>
      </c>
      <c r="MO476">
        <v>4394.1909999999998</v>
      </c>
      <c r="MP476" s="1">
        <v>6.9051580000000001E-2</v>
      </c>
      <c r="MQ476">
        <v>22.676459999999999</v>
      </c>
      <c r="MR476">
        <v>1.2484029999999999</v>
      </c>
      <c r="MS476">
        <v>4185.8180000000002</v>
      </c>
      <c r="MT476" s="1">
        <v>6.8613400000000005E-2</v>
      </c>
      <c r="MU476">
        <v>22.49934</v>
      </c>
      <c r="MV476">
        <v>1.1827110000000001</v>
      </c>
      <c r="MW476">
        <v>3993.3519999999999</v>
      </c>
      <c r="MX476" s="1">
        <v>6.8045590000000003E-2</v>
      </c>
      <c r="MY476">
        <v>22.652470000000001</v>
      </c>
      <c r="MZ476">
        <v>1.119936</v>
      </c>
      <c r="NA476">
        <v>3815.4490000000001</v>
      </c>
      <c r="NB476" s="1">
        <v>6.7366659999999995E-2</v>
      </c>
      <c r="NC476">
        <v>22.622319999999998</v>
      </c>
      <c r="ND476">
        <v>1.0608610000000001</v>
      </c>
      <c r="NE476">
        <v>3651.9670000000001</v>
      </c>
      <c r="NF476" s="1">
        <v>6.6658930000000005E-2</v>
      </c>
      <c r="NG476">
        <v>22.847729999999999</v>
      </c>
      <c r="NH476">
        <v>1.006195</v>
      </c>
      <c r="NI476">
        <v>3501.8519999999999</v>
      </c>
      <c r="NJ476" s="1">
        <v>6.5994579999999997E-2</v>
      </c>
      <c r="NK476">
        <v>23.026530000000001</v>
      </c>
      <c r="NL476">
        <v>0.95656110000000005</v>
      </c>
      <c r="NM476">
        <v>3363.5949999999998</v>
      </c>
      <c r="NN476" s="1">
        <v>6.5379220000000002E-2</v>
      </c>
      <c r="NO476">
        <v>22.989730000000002</v>
      </c>
      <c r="NP476">
        <v>0.91149150000000001</v>
      </c>
      <c r="NQ476">
        <v>3235.8429999999998</v>
      </c>
      <c r="NR476" s="1">
        <v>6.4712820000000004E-2</v>
      </c>
      <c r="NS476">
        <v>22.761410000000001</v>
      </c>
      <c r="NT476">
        <v>0.86917679999999997</v>
      </c>
      <c r="NU476">
        <v>3117.585</v>
      </c>
      <c r="NV476" s="1">
        <v>6.3979910000000001E-2</v>
      </c>
      <c r="NW476">
        <v>22.48986</v>
      </c>
      <c r="NX476">
        <v>0.82923290000000005</v>
      </c>
      <c r="NY476">
        <v>3008.442</v>
      </c>
      <c r="NZ476" s="1">
        <v>6.2740580000000004E-2</v>
      </c>
      <c r="OA476">
        <v>22.335930000000001</v>
      </c>
      <c r="OB476">
        <v>0.78642009999999996</v>
      </c>
      <c r="OC476">
        <v>2909.2280000000001</v>
      </c>
      <c r="OD476" s="1">
        <v>6.1986390000000002E-2</v>
      </c>
      <c r="OE476">
        <v>22.626329999999999</v>
      </c>
      <c r="OF476">
        <v>0.75313220000000003</v>
      </c>
      <c r="OG476">
        <v>2819.5830000000001</v>
      </c>
      <c r="OH476" s="1">
        <v>6.15664E-2</v>
      </c>
      <c r="OI476">
        <v>23.07179</v>
      </c>
      <c r="OJ476">
        <v>0.72590449999999995</v>
      </c>
      <c r="OK476">
        <v>2735.3519999999999</v>
      </c>
    </row>
    <row r="477" spans="1:401" x14ac:dyDescent="0.35">
      <c r="A477">
        <v>486</v>
      </c>
      <c r="B477" t="s">
        <v>4</v>
      </c>
      <c r="C477" t="s">
        <v>364</v>
      </c>
      <c r="D477" t="s">
        <v>484</v>
      </c>
      <c r="E477">
        <v>697.26350000000002</v>
      </c>
      <c r="F477">
        <v>0.1180257</v>
      </c>
      <c r="G477">
        <v>20.18375</v>
      </c>
      <c r="H477">
        <v>0</v>
      </c>
      <c r="I477">
        <v>0</v>
      </c>
      <c r="J477">
        <v>0.11711489999999999</v>
      </c>
      <c r="K477">
        <v>20.431930000000001</v>
      </c>
      <c r="L477">
        <v>0</v>
      </c>
      <c r="M477">
        <v>0</v>
      </c>
      <c r="N477">
        <v>0.11589090000000001</v>
      </c>
      <c r="O477">
        <v>20.697209999999998</v>
      </c>
      <c r="P477">
        <v>0</v>
      </c>
      <c r="Q477">
        <v>0</v>
      </c>
      <c r="R477">
        <v>0.1145703</v>
      </c>
      <c r="S477">
        <v>20.952809999999999</v>
      </c>
      <c r="T477">
        <v>0</v>
      </c>
      <c r="U477">
        <v>0</v>
      </c>
      <c r="V477">
        <v>0.1135733</v>
      </c>
      <c r="W477">
        <v>21.216080000000002</v>
      </c>
      <c r="X477">
        <v>0</v>
      </c>
      <c r="Y477">
        <v>0</v>
      </c>
      <c r="Z477">
        <v>0.1127816</v>
      </c>
      <c r="AA477">
        <v>21.321249999999999</v>
      </c>
      <c r="AB477">
        <v>0</v>
      </c>
      <c r="AC477">
        <v>0</v>
      </c>
      <c r="AD477" s="1">
        <v>0.1119622</v>
      </c>
      <c r="AE477">
        <v>21.211379999999998</v>
      </c>
      <c r="AF477">
        <v>0</v>
      </c>
      <c r="AG477">
        <v>0</v>
      </c>
      <c r="AH477">
        <v>0.111058</v>
      </c>
      <c r="AI477">
        <v>21.089230000000001</v>
      </c>
      <c r="AJ477">
        <v>0</v>
      </c>
      <c r="AK477">
        <v>0</v>
      </c>
      <c r="AL477">
        <v>0.1105319</v>
      </c>
      <c r="AM477">
        <v>21.00863</v>
      </c>
      <c r="AN477">
        <v>0</v>
      </c>
      <c r="AO477">
        <v>0</v>
      </c>
      <c r="AP477" s="1">
        <v>0.10979170000000001</v>
      </c>
      <c r="AQ477">
        <v>21.2759</v>
      </c>
      <c r="AR477">
        <v>0</v>
      </c>
      <c r="AS477">
        <v>0</v>
      </c>
      <c r="AT477" s="1">
        <v>0.1088702</v>
      </c>
      <c r="AU477">
        <v>21.703610000000001</v>
      </c>
      <c r="AV477">
        <v>0</v>
      </c>
      <c r="AW477">
        <v>0</v>
      </c>
      <c r="AX477" s="1">
        <v>0.1079151</v>
      </c>
      <c r="AY477">
        <v>22.100370000000002</v>
      </c>
      <c r="AZ477">
        <v>0</v>
      </c>
      <c r="BA477">
        <v>0</v>
      </c>
      <c r="BB477" s="1">
        <v>0.1071385</v>
      </c>
      <c r="BC477">
        <v>22.45506</v>
      </c>
      <c r="BD477">
        <v>0</v>
      </c>
      <c r="BE477">
        <v>0</v>
      </c>
      <c r="BF477">
        <v>0.1064809</v>
      </c>
      <c r="BG477">
        <v>22.546600000000002</v>
      </c>
      <c r="BH477">
        <v>0</v>
      </c>
      <c r="BI477">
        <v>0</v>
      </c>
      <c r="BJ477">
        <v>0.1058211</v>
      </c>
      <c r="BK477">
        <v>22.454599999999999</v>
      </c>
      <c r="BL477">
        <v>0</v>
      </c>
      <c r="BM477">
        <v>0</v>
      </c>
      <c r="BN477" s="1">
        <v>0.10505979999999999</v>
      </c>
      <c r="BO477">
        <v>22.37584</v>
      </c>
      <c r="BP477">
        <v>0</v>
      </c>
      <c r="BQ477">
        <v>0</v>
      </c>
      <c r="BR477" s="1">
        <v>0.1047124</v>
      </c>
      <c r="BS477">
        <v>22.353770000000001</v>
      </c>
      <c r="BT477">
        <v>0</v>
      </c>
      <c r="BU477">
        <v>0</v>
      </c>
      <c r="BV477" s="1">
        <v>0.10409690000000001</v>
      </c>
      <c r="BW477">
        <v>22.547809999999998</v>
      </c>
      <c r="BX477">
        <v>0</v>
      </c>
      <c r="BY477">
        <v>0</v>
      </c>
      <c r="BZ477" s="1">
        <v>0.10327500000000001</v>
      </c>
      <c r="CA477">
        <v>22.685580000000002</v>
      </c>
      <c r="CB477">
        <v>0</v>
      </c>
      <c r="CC477">
        <v>0</v>
      </c>
      <c r="CD477" s="1">
        <v>0.1023961</v>
      </c>
      <c r="CE477">
        <v>22.836110000000001</v>
      </c>
      <c r="CF477">
        <v>0</v>
      </c>
      <c r="CG477">
        <v>0</v>
      </c>
      <c r="CH477" s="1">
        <v>0.1016981</v>
      </c>
      <c r="CI477">
        <v>22.796189999999999</v>
      </c>
      <c r="CJ477">
        <v>0</v>
      </c>
      <c r="CK477">
        <v>0</v>
      </c>
      <c r="CL477" s="1">
        <v>0.1011417</v>
      </c>
      <c r="CM477">
        <v>22.62481</v>
      </c>
      <c r="CN477">
        <v>0</v>
      </c>
      <c r="CO477">
        <v>0</v>
      </c>
      <c r="CP477" s="1">
        <v>0.1005634</v>
      </c>
      <c r="CQ477">
        <v>22.417919999999999</v>
      </c>
      <c r="CR477">
        <v>0</v>
      </c>
      <c r="CS477">
        <v>0</v>
      </c>
      <c r="CT477" s="1">
        <v>9.9877960000000002E-2</v>
      </c>
      <c r="CU477">
        <v>22.20495</v>
      </c>
      <c r="CV477">
        <v>0</v>
      </c>
      <c r="CW477">
        <v>0</v>
      </c>
      <c r="CX477" s="1">
        <v>9.932552E-2</v>
      </c>
      <c r="CY477">
        <v>22.006270000000001</v>
      </c>
      <c r="CZ477">
        <v>0</v>
      </c>
      <c r="DA477">
        <v>0</v>
      </c>
      <c r="DB477">
        <v>9.8702620000000005E-2</v>
      </c>
      <c r="DC477">
        <v>22.070640000000001</v>
      </c>
      <c r="DD477">
        <v>4.6052860000000003E-37</v>
      </c>
      <c r="DE477">
        <v>1.077176E-33</v>
      </c>
      <c r="DF477" s="1">
        <v>9.8076910000000003E-2</v>
      </c>
      <c r="DG477">
        <v>22.035990000000002</v>
      </c>
      <c r="DH477">
        <v>3.0165570000000002E-31</v>
      </c>
      <c r="DI477" s="1">
        <v>7.1092190000000001E-28</v>
      </c>
      <c r="DJ477" s="1">
        <v>9.7435579999999994E-2</v>
      </c>
      <c r="DK477">
        <v>22.041799999999999</v>
      </c>
      <c r="DL477" s="1">
        <v>1.5456160000000001E-26</v>
      </c>
      <c r="DM477" s="1">
        <v>3.0368810000000002E-23</v>
      </c>
      <c r="DN477" s="1">
        <v>9.6848690000000001E-2</v>
      </c>
      <c r="DO477">
        <v>22.060939999999999</v>
      </c>
      <c r="DP477" s="1">
        <v>1.0840979999999999E-22</v>
      </c>
      <c r="DQ477" s="1">
        <v>1.9866029999999999E-19</v>
      </c>
      <c r="DR477" s="1">
        <v>9.6302070000000004E-2</v>
      </c>
      <c r="DS477">
        <v>21.966419999999999</v>
      </c>
      <c r="DT477" s="1">
        <v>1.925479E-19</v>
      </c>
      <c r="DU477" s="1">
        <v>3.424093E-16</v>
      </c>
      <c r="DV477" s="1">
        <v>9.5755989999999999E-2</v>
      </c>
      <c r="DW477">
        <v>21.732430000000001</v>
      </c>
      <c r="DX477" s="1">
        <v>1.169384E-16</v>
      </c>
      <c r="DY477" s="1">
        <v>2.054898E-13</v>
      </c>
      <c r="DZ477">
        <v>9.5247589999999993E-2</v>
      </c>
      <c r="EA477">
        <v>21.48216</v>
      </c>
      <c r="EB477" s="1">
        <v>3.0033399999999999E-14</v>
      </c>
      <c r="EC477" s="1">
        <v>5.2738900000000002E-11</v>
      </c>
      <c r="ED477" s="1">
        <v>9.5128130000000005E-2</v>
      </c>
      <c r="EE477">
        <v>21.351209999999998</v>
      </c>
      <c r="EF477" s="1">
        <v>3.7682499999999998E-12</v>
      </c>
      <c r="EG477" s="1">
        <v>6.6270759999999998E-9</v>
      </c>
      <c r="EH477" s="1">
        <v>9.4745990000000002E-2</v>
      </c>
      <c r="EI477">
        <v>21.632950000000001</v>
      </c>
      <c r="EJ477" s="1">
        <v>2.5558420000000001E-10</v>
      </c>
      <c r="EK477" s="1">
        <v>4.5348320000000002E-7</v>
      </c>
      <c r="EL477">
        <v>9.4171809999999995E-2</v>
      </c>
      <c r="EM477">
        <v>21.91883</v>
      </c>
      <c r="EN477" s="1">
        <v>1.016915E-8</v>
      </c>
      <c r="EO477" s="1">
        <v>1.8288919999999998E-5</v>
      </c>
      <c r="EP477" s="1">
        <v>9.3541269999999996E-2</v>
      </c>
      <c r="EQ477">
        <v>22.205249999999999</v>
      </c>
      <c r="ER477" s="1">
        <v>2.5433410000000002E-7</v>
      </c>
      <c r="ES477" s="1">
        <v>4.6443690000000002E-4</v>
      </c>
      <c r="ET477" s="1">
        <v>9.3102370000000004E-2</v>
      </c>
      <c r="EU477">
        <v>22.545570000000001</v>
      </c>
      <c r="EV477" s="1">
        <v>4.2330230000000004E-6</v>
      </c>
      <c r="EW477" s="1">
        <v>7.8490950000000004E-3</v>
      </c>
      <c r="EX477" s="1">
        <v>9.2787499999999995E-2</v>
      </c>
      <c r="EY477">
        <v>22.652049999999999</v>
      </c>
      <c r="EZ477" s="1">
        <v>4.9207659999999997E-5</v>
      </c>
      <c r="FA477" s="1">
        <v>9.2564469999999996E-2</v>
      </c>
      <c r="FB477" s="1">
        <v>9.2439530000000006E-2</v>
      </c>
      <c r="FC477">
        <v>22.502829999999999</v>
      </c>
      <c r="FD477" s="1">
        <v>4.1452330000000002E-4</v>
      </c>
      <c r="FE477" s="1">
        <v>0.79232789999999997</v>
      </c>
      <c r="FF477" s="1">
        <v>9.1970120000000002E-2</v>
      </c>
      <c r="FG477">
        <v>22.386119999999998</v>
      </c>
      <c r="FH477" s="1">
        <v>2.61984E-3</v>
      </c>
      <c r="FI477" s="1">
        <v>5.093159</v>
      </c>
      <c r="FJ477" s="1">
        <v>9.2004929999999999E-2</v>
      </c>
      <c r="FK477">
        <v>22.335609999999999</v>
      </c>
      <c r="FL477" s="1">
        <v>1.289178E-2</v>
      </c>
      <c r="FM477" s="1">
        <v>25.376090000000001</v>
      </c>
      <c r="FN477" s="1">
        <v>9.1632080000000005E-2</v>
      </c>
      <c r="FO477">
        <v>22.660430000000002</v>
      </c>
      <c r="FP477" s="1">
        <v>5.0370940000000003E-2</v>
      </c>
      <c r="FQ477">
        <v>100.8189</v>
      </c>
      <c r="FR477" s="1">
        <v>9.1059390000000004E-2</v>
      </c>
      <c r="FS477">
        <v>23.079899999999999</v>
      </c>
      <c r="FT477" s="1">
        <v>0.16010340000000001</v>
      </c>
      <c r="FU477">
        <v>326.572</v>
      </c>
      <c r="FV477" s="1">
        <v>9.0364470000000002E-2</v>
      </c>
      <c r="FW477">
        <v>23.441099999999999</v>
      </c>
      <c r="FX477" s="1">
        <v>0.423763</v>
      </c>
      <c r="FY477">
        <v>882.05399999999997</v>
      </c>
      <c r="FZ477" s="1">
        <v>8.9961890000000003E-2</v>
      </c>
      <c r="GA477">
        <v>23.77243</v>
      </c>
      <c r="GB477" s="1">
        <v>0.95894869999999999</v>
      </c>
      <c r="GC477">
        <v>2029.3820000000001</v>
      </c>
      <c r="GD477" s="1">
        <v>8.9679320000000007E-2</v>
      </c>
      <c r="GE477">
        <v>23.827000000000002</v>
      </c>
      <c r="GF477" s="1">
        <v>1.887421</v>
      </c>
      <c r="GG477">
        <v>4055.7510000000002</v>
      </c>
      <c r="GH477" s="1">
        <v>8.937618E-2</v>
      </c>
      <c r="GI477">
        <v>23.709340000000001</v>
      </c>
      <c r="GJ477">
        <v>3.282295</v>
      </c>
      <c r="GK477">
        <v>7161.1769999999997</v>
      </c>
      <c r="GL477" s="1">
        <v>8.8859820000000006E-2</v>
      </c>
      <c r="GM477">
        <v>23.588640000000002</v>
      </c>
      <c r="GN477">
        <v>5.1081669999999999</v>
      </c>
      <c r="GO477">
        <v>11337.76</v>
      </c>
      <c r="GP477" s="1">
        <v>8.8662879999999999E-2</v>
      </c>
      <c r="GQ477">
        <v>23.523489999999999</v>
      </c>
      <c r="GR477">
        <v>7.2617989999999999</v>
      </c>
      <c r="GS477">
        <v>16327.97</v>
      </c>
      <c r="GT477" s="1">
        <v>8.8143680000000002E-2</v>
      </c>
      <c r="GU477">
        <v>23.516999999999999</v>
      </c>
      <c r="GV477">
        <v>9.4866510000000002</v>
      </c>
      <c r="GW477">
        <v>21674.6</v>
      </c>
      <c r="GX477" s="1">
        <v>8.7492979999999998E-2</v>
      </c>
      <c r="GY477">
        <v>23.714580000000002</v>
      </c>
      <c r="GZ477">
        <v>11.54332</v>
      </c>
      <c r="HA477">
        <v>26822.52</v>
      </c>
      <c r="HB477" s="1">
        <v>8.6779949999999995E-2</v>
      </c>
      <c r="HC477">
        <v>23.819849999999999</v>
      </c>
      <c r="HD477">
        <v>13.23812</v>
      </c>
      <c r="HE477">
        <v>31284.02</v>
      </c>
      <c r="HF477" s="1">
        <v>8.6172310000000002E-2</v>
      </c>
      <c r="HG477">
        <v>23.865220000000001</v>
      </c>
      <c r="HH477">
        <v>14.4793</v>
      </c>
      <c r="HI477">
        <v>34730.81</v>
      </c>
      <c r="HJ477" s="1">
        <v>8.5630479999999995E-2</v>
      </c>
      <c r="HK477">
        <v>23.723690000000001</v>
      </c>
      <c r="HL477">
        <v>15.23071</v>
      </c>
      <c r="HM477">
        <v>37019.19</v>
      </c>
      <c r="HN477" s="1">
        <v>8.5035849999999996E-2</v>
      </c>
      <c r="HO477">
        <v>23.524750000000001</v>
      </c>
      <c r="HP477">
        <v>15.498469999999999</v>
      </c>
      <c r="HQ477">
        <v>38165.18</v>
      </c>
      <c r="HR477" s="1">
        <v>8.4341650000000004E-2</v>
      </c>
      <c r="HS477">
        <v>23.26247</v>
      </c>
      <c r="HT477">
        <v>15.34662</v>
      </c>
      <c r="HU477">
        <v>38303.629999999997</v>
      </c>
      <c r="HV477" s="1">
        <v>8.3666030000000002E-2</v>
      </c>
      <c r="HW477">
        <v>22.94838</v>
      </c>
      <c r="HX477">
        <v>14.88889</v>
      </c>
      <c r="HY477">
        <v>37624.769999999997</v>
      </c>
      <c r="HZ477" s="1">
        <v>8.293507E-2</v>
      </c>
      <c r="IA477">
        <v>22.712289999999999</v>
      </c>
      <c r="IB477">
        <v>14.20143</v>
      </c>
      <c r="IC477">
        <v>36336.54</v>
      </c>
      <c r="ID477" s="1">
        <v>8.2160880000000006E-2</v>
      </c>
      <c r="IE477">
        <v>22.675989999999999</v>
      </c>
      <c r="IF477">
        <v>13.352119999999999</v>
      </c>
      <c r="IG477">
        <v>34633.15</v>
      </c>
      <c r="IH477" s="1">
        <v>8.1332260000000003E-2</v>
      </c>
      <c r="II477">
        <v>22.671659999999999</v>
      </c>
      <c r="IJ477">
        <v>12.47132</v>
      </c>
      <c r="IK477">
        <v>32691.87</v>
      </c>
      <c r="IL477" s="1">
        <v>8.0528500000000003E-2</v>
      </c>
      <c r="IM477">
        <v>22.715209999999999</v>
      </c>
      <c r="IN477">
        <v>11.54454</v>
      </c>
      <c r="IO477">
        <v>30618.67</v>
      </c>
      <c r="IP477" s="1">
        <v>7.9785850000000005E-2</v>
      </c>
      <c r="IQ477">
        <v>22.516860000000001</v>
      </c>
      <c r="IR477">
        <v>10.637259999999999</v>
      </c>
      <c r="IS477">
        <v>28521.24</v>
      </c>
      <c r="IT477" s="1">
        <v>7.9102389999999995E-2</v>
      </c>
      <c r="IU477">
        <v>22.222359999999998</v>
      </c>
      <c r="IV477">
        <v>9.7722770000000008</v>
      </c>
      <c r="IW477">
        <v>26465</v>
      </c>
      <c r="IX477">
        <v>7.847084E-2</v>
      </c>
      <c r="IY477">
        <v>21.952030000000001</v>
      </c>
      <c r="IZ477">
        <v>8.9596529999999994</v>
      </c>
      <c r="JA477">
        <v>24490.11</v>
      </c>
      <c r="JB477" s="1">
        <v>7.7715259999999994E-2</v>
      </c>
      <c r="JC477">
        <v>21.700099999999999</v>
      </c>
      <c r="JD477">
        <v>8.1884789999999992</v>
      </c>
      <c r="JE477">
        <v>22625.54</v>
      </c>
      <c r="JF477" s="1">
        <v>7.7133469999999996E-2</v>
      </c>
      <c r="JG477">
        <v>21.721990000000002</v>
      </c>
      <c r="JH477">
        <v>7.4927409999999997</v>
      </c>
      <c r="JI477">
        <v>20884.990000000002</v>
      </c>
      <c r="JJ477" s="1">
        <v>7.6760720000000005E-2</v>
      </c>
      <c r="JK477">
        <v>21.803290000000001</v>
      </c>
      <c r="JL477">
        <v>6.8717069999999998</v>
      </c>
      <c r="JM477">
        <v>19268.93</v>
      </c>
      <c r="JN477" s="1">
        <v>7.6447959999999995E-2</v>
      </c>
      <c r="JO477">
        <v>21.844889999999999</v>
      </c>
      <c r="JP477">
        <v>6.3051130000000004</v>
      </c>
      <c r="JQ477">
        <v>17775.96</v>
      </c>
      <c r="JR477" s="1">
        <v>7.5961039999999994E-2</v>
      </c>
      <c r="JS477">
        <v>21.97953</v>
      </c>
      <c r="JT477">
        <v>5.7741210000000001</v>
      </c>
      <c r="JU477">
        <v>16403.43</v>
      </c>
      <c r="JV477" s="1">
        <v>7.5406899999999999E-2</v>
      </c>
      <c r="JW477">
        <v>21.971699999999998</v>
      </c>
      <c r="JX477">
        <v>5.2868089999999999</v>
      </c>
      <c r="JY477">
        <v>15147.97</v>
      </c>
      <c r="JZ477" s="1">
        <v>7.4750830000000004E-2</v>
      </c>
      <c r="KA477">
        <v>21.714929999999999</v>
      </c>
      <c r="KB477">
        <v>4.8395330000000003</v>
      </c>
      <c r="KC477">
        <v>14003.84</v>
      </c>
      <c r="KD477" s="1">
        <v>7.4074509999999996E-2</v>
      </c>
      <c r="KE477">
        <v>21.44089</v>
      </c>
      <c r="KF477">
        <v>4.433764</v>
      </c>
      <c r="KG477">
        <v>12963.94</v>
      </c>
      <c r="KH477" s="1">
        <v>7.341164E-2</v>
      </c>
      <c r="KI477">
        <v>21.231339999999999</v>
      </c>
      <c r="KJ477">
        <v>4.0687850000000001</v>
      </c>
      <c r="KK477">
        <v>12019.41</v>
      </c>
      <c r="KL477">
        <v>7.2708229999999999E-2</v>
      </c>
      <c r="KM477">
        <v>21.40419</v>
      </c>
      <c r="KN477">
        <v>3.7379799999999999</v>
      </c>
      <c r="KO477">
        <v>11162.5</v>
      </c>
      <c r="KP477" s="1">
        <v>7.1940779999999996E-2</v>
      </c>
      <c r="KQ477">
        <v>21.711040000000001</v>
      </c>
      <c r="KR477">
        <v>3.436544</v>
      </c>
      <c r="KS477">
        <v>10385.799999999999</v>
      </c>
      <c r="KT477" s="1">
        <v>7.1139480000000005E-2</v>
      </c>
      <c r="KU477">
        <v>22.066050000000001</v>
      </c>
      <c r="KV477">
        <v>3.1645479999999999</v>
      </c>
      <c r="KW477">
        <v>9682.6959999999999</v>
      </c>
      <c r="KX477" s="1">
        <v>7.0300299999999996E-2</v>
      </c>
      <c r="KY477">
        <v>22.386510000000001</v>
      </c>
      <c r="KZ477">
        <v>2.9183319999999999</v>
      </c>
      <c r="LA477">
        <v>9046.4869999999992</v>
      </c>
      <c r="LB477" s="1">
        <v>6.9500080000000006E-2</v>
      </c>
      <c r="LC477">
        <v>22.398669999999999</v>
      </c>
      <c r="LD477">
        <v>2.698213</v>
      </c>
      <c r="LE477">
        <v>8470.5889999999999</v>
      </c>
      <c r="LF477" s="1">
        <v>6.8782499999999996E-2</v>
      </c>
      <c r="LG477">
        <v>22.173670000000001</v>
      </c>
      <c r="LH477">
        <v>2.5030779999999999</v>
      </c>
      <c r="LI477">
        <v>7948.4790000000003</v>
      </c>
      <c r="LJ477" s="1">
        <v>6.8136349999999998E-2</v>
      </c>
      <c r="LK477">
        <v>21.95758</v>
      </c>
      <c r="LL477">
        <v>2.3289490000000002</v>
      </c>
      <c r="LM477">
        <v>7473.8090000000002</v>
      </c>
      <c r="LN477" s="1">
        <v>6.7597340000000006E-2</v>
      </c>
      <c r="LO477">
        <v>21.811879999999999</v>
      </c>
      <c r="LP477">
        <v>2.174347</v>
      </c>
      <c r="LQ477">
        <v>7041.0159999999996</v>
      </c>
      <c r="LR477" s="1">
        <v>6.7060679999999998E-2</v>
      </c>
      <c r="LS477">
        <v>22.060210000000001</v>
      </c>
      <c r="LT477">
        <v>2.033817</v>
      </c>
      <c r="LU477">
        <v>6645.308</v>
      </c>
      <c r="LV477" s="1">
        <v>6.6479159999999995E-2</v>
      </c>
      <c r="LW477">
        <v>22.427869999999999</v>
      </c>
      <c r="LX477">
        <v>1.904569</v>
      </c>
      <c r="LY477">
        <v>6283.5219999999999</v>
      </c>
      <c r="LZ477" s="1">
        <v>6.5924720000000006E-2</v>
      </c>
      <c r="MA477">
        <v>22.838139999999999</v>
      </c>
      <c r="MB477">
        <v>1.7875019999999999</v>
      </c>
      <c r="MC477">
        <v>5952.6059999999998</v>
      </c>
      <c r="MD477" s="1">
        <v>6.5375890000000006E-2</v>
      </c>
      <c r="ME477">
        <v>23.150379999999998</v>
      </c>
      <c r="MF477">
        <v>1.6808879999999999</v>
      </c>
      <c r="MG477">
        <v>5649.3040000000001</v>
      </c>
      <c r="MH477" s="1">
        <v>6.4862530000000002E-2</v>
      </c>
      <c r="MI477">
        <v>23.173680000000001</v>
      </c>
      <c r="MJ477">
        <v>1.5841590000000001</v>
      </c>
      <c r="MK477">
        <v>5370.7610000000004</v>
      </c>
      <c r="ML477" s="1">
        <v>6.4403160000000001E-2</v>
      </c>
      <c r="MM477">
        <v>22.953530000000001</v>
      </c>
      <c r="MN477">
        <v>1.496705</v>
      </c>
      <c r="MO477">
        <v>5114.1360000000004</v>
      </c>
      <c r="MP477" s="1">
        <v>6.3933669999999998E-2</v>
      </c>
      <c r="MQ477">
        <v>22.72973</v>
      </c>
      <c r="MR477">
        <v>1.4160060000000001</v>
      </c>
      <c r="MS477">
        <v>4877.3379999999997</v>
      </c>
      <c r="MT477" s="1">
        <v>6.3534309999999997E-2</v>
      </c>
      <c r="MU477">
        <v>22.559909999999999</v>
      </c>
      <c r="MV477">
        <v>1.3431390000000001</v>
      </c>
      <c r="MW477">
        <v>4658.268</v>
      </c>
      <c r="MX477" s="1">
        <v>6.3007270000000004E-2</v>
      </c>
      <c r="MY477">
        <v>22.70722</v>
      </c>
      <c r="MZ477">
        <v>1.273136</v>
      </c>
      <c r="NA477">
        <v>4455.24</v>
      </c>
      <c r="NB477">
        <v>6.2373049999999999E-2</v>
      </c>
      <c r="NC477">
        <v>22.686199999999999</v>
      </c>
      <c r="ND477">
        <v>1.2069939999999999</v>
      </c>
      <c r="NE477">
        <v>4268.1930000000002</v>
      </c>
      <c r="NF477" s="1">
        <v>6.1711620000000002E-2</v>
      </c>
      <c r="NG477">
        <v>22.90814</v>
      </c>
      <c r="NH477">
        <v>1.1456390000000001</v>
      </c>
      <c r="NI477">
        <v>4096.0219999999999</v>
      </c>
      <c r="NJ477" s="1">
        <v>6.1098590000000001E-2</v>
      </c>
      <c r="NK477">
        <v>23.08785</v>
      </c>
      <c r="NL477">
        <v>1.0899479999999999</v>
      </c>
      <c r="NM477">
        <v>3937.116</v>
      </c>
      <c r="NN477" s="1">
        <v>6.0531269999999998E-2</v>
      </c>
      <c r="NO477">
        <v>23.061039999999998</v>
      </c>
      <c r="NP477">
        <v>1.03931</v>
      </c>
      <c r="NQ477">
        <v>3789.9679999999998</v>
      </c>
      <c r="NR477" s="1">
        <v>5.9909459999999998E-2</v>
      </c>
      <c r="NS477">
        <v>22.846779999999999</v>
      </c>
      <c r="NT477">
        <v>0.99152370000000001</v>
      </c>
      <c r="NU477">
        <v>3653.3989999999999</v>
      </c>
      <c r="NV477" s="1">
        <v>5.9230530000000003E-2</v>
      </c>
      <c r="NW477">
        <v>22.588080000000001</v>
      </c>
      <c r="NX477">
        <v>0.94638100000000003</v>
      </c>
      <c r="NY477">
        <v>3527.0610000000001</v>
      </c>
      <c r="NZ477" s="1">
        <v>5.8057030000000003E-2</v>
      </c>
      <c r="OA477">
        <v>22.438120000000001</v>
      </c>
      <c r="OB477">
        <v>0.89741959999999998</v>
      </c>
      <c r="OC477">
        <v>3411.7979999999998</v>
      </c>
      <c r="OD477">
        <v>5.7361080000000002E-2</v>
      </c>
      <c r="OE477">
        <v>22.71049</v>
      </c>
      <c r="OF477">
        <v>0.85964439999999998</v>
      </c>
      <c r="OG477">
        <v>3307.31</v>
      </c>
      <c r="OH477" s="1">
        <v>5.6984409999999999E-2</v>
      </c>
      <c r="OI477">
        <v>23.132919999999999</v>
      </c>
      <c r="OJ477">
        <v>0.82885609999999998</v>
      </c>
      <c r="OK477">
        <v>3208.9960000000001</v>
      </c>
    </row>
    <row r="478" spans="1:401" x14ac:dyDescent="0.35">
      <c r="A478">
        <v>487</v>
      </c>
      <c r="B478" t="s">
        <v>4</v>
      </c>
      <c r="C478" t="s">
        <v>364</v>
      </c>
      <c r="D478" t="s">
        <v>485</v>
      </c>
      <c r="E478">
        <v>705.53890000000001</v>
      </c>
      <c r="F478" s="1">
        <v>0.10213510000000001</v>
      </c>
      <c r="G478">
        <v>20.23021</v>
      </c>
      <c r="H478">
        <v>0</v>
      </c>
      <c r="I478">
        <v>0</v>
      </c>
      <c r="J478" s="1">
        <v>0.1013439</v>
      </c>
      <c r="K478">
        <v>20.468</v>
      </c>
      <c r="L478">
        <v>0</v>
      </c>
      <c r="M478">
        <v>0</v>
      </c>
      <c r="N478" s="1">
        <v>0.100283</v>
      </c>
      <c r="O478">
        <v>20.727869999999999</v>
      </c>
      <c r="P478">
        <v>0</v>
      </c>
      <c r="Q478">
        <v>0</v>
      </c>
      <c r="R478" s="1">
        <v>9.9131430000000006E-2</v>
      </c>
      <c r="S478">
        <v>20.978850000000001</v>
      </c>
      <c r="T478">
        <v>0</v>
      </c>
      <c r="U478">
        <v>0</v>
      </c>
      <c r="V478" s="1">
        <v>9.8274169999999994E-2</v>
      </c>
      <c r="W478">
        <v>21.232669999999999</v>
      </c>
      <c r="X478">
        <v>0</v>
      </c>
      <c r="Y478">
        <v>0</v>
      </c>
      <c r="Z478" s="1">
        <v>9.7598099999999993E-2</v>
      </c>
      <c r="AA478">
        <v>21.328520000000001</v>
      </c>
      <c r="AB478">
        <v>0</v>
      </c>
      <c r="AC478">
        <v>0</v>
      </c>
      <c r="AD478" s="1">
        <v>9.6896309999999999E-2</v>
      </c>
      <c r="AE478">
        <v>21.212769999999999</v>
      </c>
      <c r="AF478">
        <v>0</v>
      </c>
      <c r="AG478">
        <v>0</v>
      </c>
      <c r="AH478" s="1">
        <v>9.611625E-2</v>
      </c>
      <c r="AI478">
        <v>21.08408</v>
      </c>
      <c r="AJ478">
        <v>0</v>
      </c>
      <c r="AK478">
        <v>0</v>
      </c>
      <c r="AL478" s="1">
        <v>9.5678369999999999E-2</v>
      </c>
      <c r="AM478">
        <v>20.99933</v>
      </c>
      <c r="AN478">
        <v>0</v>
      </c>
      <c r="AO478">
        <v>0</v>
      </c>
      <c r="AP478" s="1">
        <v>9.5032850000000002E-2</v>
      </c>
      <c r="AQ478">
        <v>21.254570000000001</v>
      </c>
      <c r="AR478">
        <v>0</v>
      </c>
      <c r="AS478">
        <v>0</v>
      </c>
      <c r="AT478" s="1">
        <v>9.4234689999999996E-2</v>
      </c>
      <c r="AU478">
        <v>21.67267</v>
      </c>
      <c r="AV478">
        <v>0</v>
      </c>
      <c r="AW478">
        <v>0</v>
      </c>
      <c r="AX478" s="1">
        <v>9.3404310000000004E-2</v>
      </c>
      <c r="AY478">
        <v>22.067029999999999</v>
      </c>
      <c r="AZ478">
        <v>0</v>
      </c>
      <c r="BA478">
        <v>0</v>
      </c>
      <c r="BB478" s="1">
        <v>9.2736479999999996E-2</v>
      </c>
      <c r="BC478">
        <v>22.41919</v>
      </c>
      <c r="BD478">
        <v>0</v>
      </c>
      <c r="BE478">
        <v>0</v>
      </c>
      <c r="BF478" s="1">
        <v>9.2174590000000001E-2</v>
      </c>
      <c r="BG478">
        <v>22.513850000000001</v>
      </c>
      <c r="BH478">
        <v>0</v>
      </c>
      <c r="BI478">
        <v>0</v>
      </c>
      <c r="BJ478" s="1">
        <v>9.1602660000000002E-2</v>
      </c>
      <c r="BK478">
        <v>22.423940000000002</v>
      </c>
      <c r="BL478">
        <v>0</v>
      </c>
      <c r="BM478">
        <v>0</v>
      </c>
      <c r="BN478">
        <v>9.0949340000000004E-2</v>
      </c>
      <c r="BO478">
        <v>22.342410000000001</v>
      </c>
      <c r="BP478">
        <v>0</v>
      </c>
      <c r="BQ478">
        <v>0</v>
      </c>
      <c r="BR478" s="1">
        <v>9.0662610000000005E-2</v>
      </c>
      <c r="BS478">
        <v>22.316030000000001</v>
      </c>
      <c r="BT478">
        <v>0</v>
      </c>
      <c r="BU478">
        <v>0</v>
      </c>
      <c r="BV478" s="1">
        <v>9.012742E-2</v>
      </c>
      <c r="BW478">
        <v>22.502849999999999</v>
      </c>
      <c r="BX478">
        <v>0</v>
      </c>
      <c r="BY478">
        <v>0</v>
      </c>
      <c r="BZ478" s="1">
        <v>8.9411480000000002E-2</v>
      </c>
      <c r="CA478">
        <v>22.64611</v>
      </c>
      <c r="CB478">
        <v>0</v>
      </c>
      <c r="CC478">
        <v>0</v>
      </c>
      <c r="CD478" s="1">
        <v>8.8646370000000002E-2</v>
      </c>
      <c r="CE478">
        <v>22.806460000000001</v>
      </c>
      <c r="CF478">
        <v>0</v>
      </c>
      <c r="CG478">
        <v>0</v>
      </c>
      <c r="CH478" s="1">
        <v>8.8046009999999994E-2</v>
      </c>
      <c r="CI478">
        <v>22.786390000000001</v>
      </c>
      <c r="CJ478">
        <v>0</v>
      </c>
      <c r="CK478">
        <v>0</v>
      </c>
      <c r="CL478" s="1">
        <v>8.756593E-2</v>
      </c>
      <c r="CM478">
        <v>22.635590000000001</v>
      </c>
      <c r="CN478">
        <v>0</v>
      </c>
      <c r="CO478">
        <v>0</v>
      </c>
      <c r="CP478" s="1">
        <v>8.7069079999999993E-2</v>
      </c>
      <c r="CQ478">
        <v>22.445049999999998</v>
      </c>
      <c r="CR478">
        <v>0</v>
      </c>
      <c r="CS478">
        <v>0</v>
      </c>
      <c r="CT478" s="1">
        <v>8.6476120000000004E-2</v>
      </c>
      <c r="CU478">
        <v>22.244319999999998</v>
      </c>
      <c r="CV478">
        <v>0</v>
      </c>
      <c r="CW478">
        <v>0</v>
      </c>
      <c r="CX478" s="1">
        <v>8.6000900000000005E-2</v>
      </c>
      <c r="CY478">
        <v>22.05603</v>
      </c>
      <c r="CZ478">
        <v>0</v>
      </c>
      <c r="DA478">
        <v>0</v>
      </c>
      <c r="DB478" s="1">
        <v>8.5460579999999994E-2</v>
      </c>
      <c r="DC478">
        <v>22.118970000000001</v>
      </c>
      <c r="DD478">
        <v>1.1510169999999999E-37</v>
      </c>
      <c r="DE478">
        <v>3.0102589999999998E-34</v>
      </c>
      <c r="DF478" s="1">
        <v>8.4918170000000001E-2</v>
      </c>
      <c r="DG478">
        <v>22.090669999999999</v>
      </c>
      <c r="DH478">
        <v>8.496134E-32</v>
      </c>
      <c r="DI478">
        <v>2.238922E-28</v>
      </c>
      <c r="DJ478" s="1">
        <v>8.4363649999999998E-2</v>
      </c>
      <c r="DK478">
        <v>22.099920000000001</v>
      </c>
      <c r="DL478" s="1">
        <v>4.2479230000000003E-27</v>
      </c>
      <c r="DM478" s="1">
        <v>1.0711830000000001E-23</v>
      </c>
      <c r="DN478">
        <v>8.3856440000000004E-2</v>
      </c>
      <c r="DO478">
        <v>22.121459999999999</v>
      </c>
      <c r="DP478" s="1">
        <v>3.3655130000000001E-23</v>
      </c>
      <c r="DQ478" s="1">
        <v>7.6820349999999998E-20</v>
      </c>
      <c r="DR478" s="1">
        <v>8.3383940000000004E-2</v>
      </c>
      <c r="DS478">
        <v>22.031110000000002</v>
      </c>
      <c r="DT478" s="1">
        <v>6.6017500000000003E-20</v>
      </c>
      <c r="DU478" s="1">
        <v>1.4350770000000001E-16</v>
      </c>
      <c r="DV478" s="1">
        <v>8.2909700000000003E-2</v>
      </c>
      <c r="DW478">
        <v>21.803419999999999</v>
      </c>
      <c r="DX478" s="1">
        <v>4.3466500000000002E-17</v>
      </c>
      <c r="DY478" s="1">
        <v>9.2205860000000006E-14</v>
      </c>
      <c r="DZ478" s="1">
        <v>8.2467760000000001E-2</v>
      </c>
      <c r="EA478">
        <v>21.55791</v>
      </c>
      <c r="EB478" s="1">
        <v>1.198992E-14</v>
      </c>
      <c r="EC478" s="1">
        <v>2.517448E-11</v>
      </c>
      <c r="ED478" s="1">
        <v>8.2379649999999999E-2</v>
      </c>
      <c r="EE478">
        <v>21.425370000000001</v>
      </c>
      <c r="EF478" s="1">
        <v>1.604701E-12</v>
      </c>
      <c r="EG478" s="1">
        <v>3.3480449999999999E-9</v>
      </c>
      <c r="EH478" s="1">
        <v>8.2047780000000001E-2</v>
      </c>
      <c r="EI478">
        <v>21.689330000000002</v>
      </c>
      <c r="EJ478" s="1">
        <v>1.1543939999999999E-10</v>
      </c>
      <c r="EK478" s="1">
        <v>2.4147380000000002E-7</v>
      </c>
      <c r="EL478" s="1">
        <v>8.1542149999999994E-2</v>
      </c>
      <c r="EM478">
        <v>21.96144</v>
      </c>
      <c r="EN478" s="1">
        <v>4.849887E-9</v>
      </c>
      <c r="EO478" s="1">
        <v>1.022983E-5</v>
      </c>
      <c r="EP478" s="1">
        <v>8.099402E-2</v>
      </c>
      <c r="EQ478">
        <v>22.235299999999999</v>
      </c>
      <c r="ER478" s="1">
        <v>1.2764719999999999E-7</v>
      </c>
      <c r="ES478" s="1">
        <v>2.7213360000000002E-4</v>
      </c>
      <c r="ET478" s="1">
        <v>8.0617670000000002E-2</v>
      </c>
      <c r="EU478">
        <v>22.559989999999999</v>
      </c>
      <c r="EV478" s="1">
        <v>2.2294790000000001E-6</v>
      </c>
      <c r="EW478" s="1">
        <v>4.8066300000000001E-3</v>
      </c>
      <c r="EX478" s="1">
        <v>8.0345269999999996E-2</v>
      </c>
      <c r="EY478">
        <v>22.658799999999999</v>
      </c>
      <c r="EZ478" s="1">
        <v>2.713301E-5</v>
      </c>
      <c r="FA478" s="1">
        <v>5.9127810000000003E-2</v>
      </c>
      <c r="FB478" s="1">
        <v>8.0047549999999995E-2</v>
      </c>
      <c r="FC478">
        <v>22.50874</v>
      </c>
      <c r="FD478" s="1">
        <v>2.38815E-4</v>
      </c>
      <c r="FE478" s="1">
        <v>0.52704850000000003</v>
      </c>
      <c r="FF478" s="1">
        <v>7.9637390000000002E-2</v>
      </c>
      <c r="FG478">
        <v>22.38822</v>
      </c>
      <c r="FH478" s="1">
        <v>1.573959E-3</v>
      </c>
      <c r="FI478" s="1">
        <v>3.522472</v>
      </c>
      <c r="FJ478" s="1">
        <v>7.968488E-2</v>
      </c>
      <c r="FK478">
        <v>22.332159999999998</v>
      </c>
      <c r="FL478" s="1">
        <v>8.0651219999999992E-3</v>
      </c>
      <c r="FM478" s="1">
        <v>18.22024</v>
      </c>
      <c r="FN478" s="1">
        <v>7.9360189999999997E-2</v>
      </c>
      <c r="FO478">
        <v>22.639779999999998</v>
      </c>
      <c r="FP478" s="1">
        <v>3.2756559999999997E-2</v>
      </c>
      <c r="FQ478">
        <v>75.053020000000004</v>
      </c>
      <c r="FR478" s="1">
        <v>7.8854289999999994E-2</v>
      </c>
      <c r="FS478">
        <v>23.045089999999998</v>
      </c>
      <c r="FT478" s="1">
        <v>0.10805190000000001</v>
      </c>
      <c r="FU478">
        <v>251.7217</v>
      </c>
      <c r="FV478" s="1">
        <v>7.8244430000000004E-2</v>
      </c>
      <c r="FW478">
        <v>23.400120000000001</v>
      </c>
      <c r="FX478" s="1">
        <v>0.29636299999999999</v>
      </c>
      <c r="FY478">
        <v>703.01189999999997</v>
      </c>
      <c r="FZ478" s="1">
        <v>7.7896649999999998E-2</v>
      </c>
      <c r="GA478">
        <v>23.7273</v>
      </c>
      <c r="GB478" s="1">
        <v>0.6940231</v>
      </c>
      <c r="GC478">
        <v>1670.164</v>
      </c>
      <c r="GD478" s="1">
        <v>7.7653139999999996E-2</v>
      </c>
      <c r="GE478">
        <v>23.78745</v>
      </c>
      <c r="GF478" s="1">
        <v>1.411683</v>
      </c>
      <c r="GG478">
        <v>3442.2190000000001</v>
      </c>
      <c r="GH478" s="1">
        <v>7.7393950000000003E-2</v>
      </c>
      <c r="GI478">
        <v>23.677230000000002</v>
      </c>
      <c r="GJ478">
        <v>2.5338189999999998</v>
      </c>
      <c r="GK478">
        <v>6260.03</v>
      </c>
      <c r="GL478" s="1">
        <v>7.6941330000000002E-2</v>
      </c>
      <c r="GM478">
        <v>23.561019999999999</v>
      </c>
      <c r="GN478">
        <v>4.0638079999999999</v>
      </c>
      <c r="GO478">
        <v>10194.74</v>
      </c>
      <c r="GP478" s="1">
        <v>7.6780150000000005E-2</v>
      </c>
      <c r="GQ478">
        <v>23.498290000000001</v>
      </c>
      <c r="GR478">
        <v>5.9461890000000004</v>
      </c>
      <c r="GS478">
        <v>15081.03</v>
      </c>
      <c r="GT478" s="1">
        <v>7.6327870000000006E-2</v>
      </c>
      <c r="GU478">
        <v>23.495170000000002</v>
      </c>
      <c r="GV478">
        <v>7.9818210000000001</v>
      </c>
      <c r="GW478">
        <v>20533.88</v>
      </c>
      <c r="GX478" s="1">
        <v>7.5756729999999994E-2</v>
      </c>
      <c r="GY478">
        <v>23.691880000000001</v>
      </c>
      <c r="GZ478">
        <v>9.9624810000000004</v>
      </c>
      <c r="HA478">
        <v>26022.94</v>
      </c>
      <c r="HB478" s="1">
        <v>7.5133060000000002E-2</v>
      </c>
      <c r="HC478">
        <v>23.80499</v>
      </c>
      <c r="HD478">
        <v>11.69952</v>
      </c>
      <c r="HE478">
        <v>31031.65</v>
      </c>
      <c r="HF478" s="1">
        <v>7.4608599999999997E-2</v>
      </c>
      <c r="HG478">
        <v>23.862559999999998</v>
      </c>
      <c r="HH478">
        <v>13.081469999999999</v>
      </c>
      <c r="HI478">
        <v>35163.07</v>
      </c>
      <c r="HJ478" s="1">
        <v>7.413757E-2</v>
      </c>
      <c r="HK478">
        <v>23.738479999999999</v>
      </c>
      <c r="HL478">
        <v>14.04199</v>
      </c>
      <c r="HM478">
        <v>38192.120000000003</v>
      </c>
      <c r="HN478">
        <v>7.3627189999999995E-2</v>
      </c>
      <c r="HO478">
        <v>23.556049999999999</v>
      </c>
      <c r="HP478">
        <v>14.55687</v>
      </c>
      <c r="HQ478">
        <v>40057.1</v>
      </c>
      <c r="HR478" s="1">
        <v>7.3020580000000002E-2</v>
      </c>
      <c r="HS478">
        <v>23.308820000000001</v>
      </c>
      <c r="HT478">
        <v>14.657830000000001</v>
      </c>
      <c r="HU478">
        <v>40833.81</v>
      </c>
      <c r="HV478" s="1">
        <v>7.2437479999999999E-2</v>
      </c>
      <c r="HW478">
        <v>23.010179999999998</v>
      </c>
      <c r="HX478">
        <v>14.43858</v>
      </c>
      <c r="HY478">
        <v>40678.120000000003</v>
      </c>
      <c r="HZ478" s="1">
        <v>7.1798280000000006E-2</v>
      </c>
      <c r="IA478">
        <v>22.785609999999998</v>
      </c>
      <c r="IB478">
        <v>13.961410000000001</v>
      </c>
      <c r="IC478">
        <v>39786.019999999997</v>
      </c>
      <c r="ID478" s="1">
        <v>7.1125889999999997E-2</v>
      </c>
      <c r="IE478">
        <v>22.75339</v>
      </c>
      <c r="IF478">
        <v>13.307219999999999</v>
      </c>
      <c r="IG478">
        <v>38352.910000000003</v>
      </c>
      <c r="IH478" s="1">
        <v>7.0406549999999998E-2</v>
      </c>
      <c r="II478">
        <v>22.75414</v>
      </c>
      <c r="IJ478">
        <v>12.518789999999999</v>
      </c>
      <c r="IK478">
        <v>36557.449999999997</v>
      </c>
      <c r="IL478">
        <v>6.9707920000000007E-2</v>
      </c>
      <c r="IM478">
        <v>22.800989999999999</v>
      </c>
      <c r="IN478">
        <v>11.72467</v>
      </c>
      <c r="IO478">
        <v>34557.56</v>
      </c>
      <c r="IP478" s="1">
        <v>6.9065669999999996E-2</v>
      </c>
      <c r="IQ478">
        <v>22.615919999999999</v>
      </c>
      <c r="IR478">
        <v>10.89655</v>
      </c>
      <c r="IS478">
        <v>32447.47</v>
      </c>
      <c r="IT478" s="1">
        <v>6.8469409999999994E-2</v>
      </c>
      <c r="IU478">
        <v>22.334720000000001</v>
      </c>
      <c r="IV478">
        <v>10.087260000000001</v>
      </c>
      <c r="IW478">
        <v>30324.11</v>
      </c>
      <c r="IX478">
        <v>6.7920960000000002E-2</v>
      </c>
      <c r="IY478">
        <v>22.073419999999999</v>
      </c>
      <c r="IZ478">
        <v>9.3130129999999998</v>
      </c>
      <c r="JA478">
        <v>28244.1</v>
      </c>
      <c r="JB478">
        <v>6.7256499999999997E-2</v>
      </c>
      <c r="JC478">
        <v>21.827020000000001</v>
      </c>
      <c r="JD478">
        <v>8.5630659999999992</v>
      </c>
      <c r="JE478">
        <v>26245.13</v>
      </c>
      <c r="JF478" s="1">
        <v>6.6750970000000007E-2</v>
      </c>
      <c r="JG478">
        <v>21.84093</v>
      </c>
      <c r="JH478">
        <v>7.8796090000000003</v>
      </c>
      <c r="JI478">
        <v>24353.9</v>
      </c>
      <c r="JJ478" s="1">
        <v>6.6432610000000003E-2</v>
      </c>
      <c r="JK478">
        <v>21.91488</v>
      </c>
      <c r="JL478">
        <v>7.2641629999999999</v>
      </c>
      <c r="JM478">
        <v>22578.14</v>
      </c>
      <c r="JN478" s="1">
        <v>6.6161049999999999E-2</v>
      </c>
      <c r="JO478">
        <v>21.952069999999999</v>
      </c>
      <c r="JP478">
        <v>6.6969989999999999</v>
      </c>
      <c r="JQ478">
        <v>20921.73</v>
      </c>
      <c r="JR478" s="1">
        <v>6.5739989999999998E-2</v>
      </c>
      <c r="JS478">
        <v>22.07901</v>
      </c>
      <c r="JT478">
        <v>6.1601249999999999</v>
      </c>
      <c r="JU478">
        <v>19386.330000000002</v>
      </c>
      <c r="JV478" s="1">
        <v>6.5256010000000003E-2</v>
      </c>
      <c r="JW478">
        <v>22.07</v>
      </c>
      <c r="JX478">
        <v>5.6628160000000003</v>
      </c>
      <c r="JY478">
        <v>17971</v>
      </c>
      <c r="JZ478" s="1">
        <v>6.4686740000000006E-2</v>
      </c>
      <c r="KA478">
        <v>21.82067</v>
      </c>
      <c r="KB478">
        <v>5.2030719999999997</v>
      </c>
      <c r="KC478">
        <v>16672.46</v>
      </c>
      <c r="KD478" s="1">
        <v>6.4098559999999999E-2</v>
      </c>
      <c r="KE478">
        <v>21.553260000000002</v>
      </c>
      <c r="KF478">
        <v>4.7832350000000003</v>
      </c>
      <c r="KG478">
        <v>15484.86</v>
      </c>
      <c r="KH478" s="1">
        <v>6.3525269999999995E-2</v>
      </c>
      <c r="KI478">
        <v>21.34712</v>
      </c>
      <c r="KJ478">
        <v>4.4036759999999999</v>
      </c>
      <c r="KK478">
        <v>14400.35</v>
      </c>
      <c r="KL478">
        <v>6.2913570000000002E-2</v>
      </c>
      <c r="KM478">
        <v>21.50751</v>
      </c>
      <c r="KN478">
        <v>4.0575279999999996</v>
      </c>
      <c r="KO478">
        <v>13411.48</v>
      </c>
      <c r="KP478" s="1">
        <v>6.2249329999999999E-2</v>
      </c>
      <c r="KQ478">
        <v>21.799530000000001</v>
      </c>
      <c r="KR478">
        <v>3.7407550000000001</v>
      </c>
      <c r="KS478">
        <v>12511.14</v>
      </c>
      <c r="KT478" s="1">
        <v>6.1551809999999998E-2</v>
      </c>
      <c r="KU478">
        <v>22.139810000000001</v>
      </c>
      <c r="KV478">
        <v>3.4532929999999999</v>
      </c>
      <c r="KW478">
        <v>11692.54</v>
      </c>
      <c r="KX478" s="1">
        <v>6.082663E-2</v>
      </c>
      <c r="KY478">
        <v>22.448070000000001</v>
      </c>
      <c r="KZ478">
        <v>3.192237</v>
      </c>
      <c r="LA478">
        <v>10948.99</v>
      </c>
      <c r="LB478" s="1">
        <v>6.0130179999999998E-2</v>
      </c>
      <c r="LC478">
        <v>22.460760000000001</v>
      </c>
      <c r="LD478">
        <v>2.957789</v>
      </c>
      <c r="LE478">
        <v>10273.36</v>
      </c>
      <c r="LF478" s="1">
        <v>5.9508449999999997E-2</v>
      </c>
      <c r="LG478">
        <v>22.242290000000001</v>
      </c>
      <c r="LH478">
        <v>2.7494100000000001</v>
      </c>
      <c r="LI478">
        <v>9658.7530000000006</v>
      </c>
      <c r="LJ478" s="1">
        <v>5.8946369999999998E-2</v>
      </c>
      <c r="LK478">
        <v>22.030339999999999</v>
      </c>
      <c r="LL478">
        <v>2.5629740000000001</v>
      </c>
      <c r="LM478">
        <v>9098.5390000000007</v>
      </c>
      <c r="LN478" s="1">
        <v>5.8477800000000003E-2</v>
      </c>
      <c r="LO478">
        <v>21.884930000000001</v>
      </c>
      <c r="LP478">
        <v>2.3970889999999998</v>
      </c>
      <c r="LQ478">
        <v>8586.2569999999996</v>
      </c>
      <c r="LR478" s="1">
        <v>5.8014490000000002E-2</v>
      </c>
      <c r="LS478">
        <v>22.118310000000001</v>
      </c>
      <c r="LT478">
        <v>2.2459340000000001</v>
      </c>
      <c r="LU478">
        <v>8116.6980000000003</v>
      </c>
      <c r="LV478">
        <v>5.7510850000000002E-2</v>
      </c>
      <c r="LW478">
        <v>22.470839999999999</v>
      </c>
      <c r="LX478">
        <v>2.1065160000000001</v>
      </c>
      <c r="LY478">
        <v>7686.366</v>
      </c>
      <c r="LZ478" s="1">
        <v>5.70248E-2</v>
      </c>
      <c r="MA478">
        <v>22.867730000000002</v>
      </c>
      <c r="MB478">
        <v>1.9797880000000001</v>
      </c>
      <c r="MC478">
        <v>7291.7420000000002</v>
      </c>
      <c r="MD478" s="1">
        <v>5.6547140000000003E-2</v>
      </c>
      <c r="ME478">
        <v>23.172270000000001</v>
      </c>
      <c r="MF478">
        <v>1.8641570000000001</v>
      </c>
      <c r="MG478">
        <v>6929.2610000000004</v>
      </c>
      <c r="MH478" s="1">
        <v>5.6104189999999998E-2</v>
      </c>
      <c r="MI478">
        <v>23.19989</v>
      </c>
      <c r="MJ478">
        <v>1.7591429999999999</v>
      </c>
      <c r="MK478">
        <v>6595.5439999999999</v>
      </c>
      <c r="ML478" s="1">
        <v>5.5707800000000002E-2</v>
      </c>
      <c r="MM478">
        <v>22.990780000000001</v>
      </c>
      <c r="MN478">
        <v>1.6640619999999999</v>
      </c>
      <c r="MO478">
        <v>6287.5039999999999</v>
      </c>
      <c r="MP478" s="1">
        <v>5.529953E-2</v>
      </c>
      <c r="MQ478">
        <v>22.775839999999999</v>
      </c>
      <c r="MR478">
        <v>1.576014</v>
      </c>
      <c r="MS478">
        <v>6002.6859999999997</v>
      </c>
      <c r="MT478" s="1">
        <v>5.4953799999999997E-2</v>
      </c>
      <c r="MU478">
        <v>22.61206</v>
      </c>
      <c r="MV478">
        <v>1.4965079999999999</v>
      </c>
      <c r="MW478">
        <v>5738.7849999999999</v>
      </c>
      <c r="MX478" s="1">
        <v>5.4496929999999999E-2</v>
      </c>
      <c r="MY478">
        <v>22.753520000000002</v>
      </c>
      <c r="MZ478">
        <v>1.4198630000000001</v>
      </c>
      <c r="NA478">
        <v>5493.6490000000003</v>
      </c>
      <c r="NB478" s="1">
        <v>5.3945279999999998E-2</v>
      </c>
      <c r="NC478">
        <v>22.738710000000001</v>
      </c>
      <c r="ND478">
        <v>1.347173</v>
      </c>
      <c r="NE478">
        <v>5267.2889999999998</v>
      </c>
      <c r="NF478">
        <v>5.3369470000000002E-2</v>
      </c>
      <c r="NG478">
        <v>22.956689999999998</v>
      </c>
      <c r="NH478">
        <v>1.279566</v>
      </c>
      <c r="NI478">
        <v>5058.3959999999997</v>
      </c>
      <c r="NJ478" s="1">
        <v>5.2840390000000001E-2</v>
      </c>
      <c r="NK478">
        <v>23.136759999999999</v>
      </c>
      <c r="NL478">
        <v>1.218237</v>
      </c>
      <c r="NM478">
        <v>4865.3459999999995</v>
      </c>
      <c r="NN478" s="1">
        <v>5.2347589999999999E-2</v>
      </c>
      <c r="NO478">
        <v>23.11816</v>
      </c>
      <c r="NP478">
        <v>1.162283</v>
      </c>
      <c r="NQ478">
        <v>4686.0910000000003</v>
      </c>
      <c r="NR478" s="1">
        <v>5.180974E-2</v>
      </c>
      <c r="NS478">
        <v>22.916399999999999</v>
      </c>
      <c r="NT478">
        <v>1.109407</v>
      </c>
      <c r="NU478">
        <v>4519.4189999999999</v>
      </c>
      <c r="NV478" s="1">
        <v>5.121995E-2</v>
      </c>
      <c r="NW478">
        <v>22.6692</v>
      </c>
      <c r="NX478">
        <v>1.059294</v>
      </c>
      <c r="NY478">
        <v>4364.8829999999998</v>
      </c>
      <c r="NZ478" s="1">
        <v>5.018682E-2</v>
      </c>
      <c r="OA478">
        <v>22.523599999999998</v>
      </c>
      <c r="OB478">
        <v>1.004413</v>
      </c>
      <c r="OC478">
        <v>4223.4470000000001</v>
      </c>
      <c r="OD478" s="1">
        <v>4.958357E-2</v>
      </c>
      <c r="OE478">
        <v>22.781700000000001</v>
      </c>
      <c r="OF478">
        <v>0.96227620000000003</v>
      </c>
      <c r="OG478">
        <v>4094.8139999999999</v>
      </c>
      <c r="OH478" s="1">
        <v>4.9269420000000001E-2</v>
      </c>
      <c r="OI478">
        <v>23.18553</v>
      </c>
      <c r="OJ478">
        <v>0.92817819999999995</v>
      </c>
      <c r="OK478">
        <v>3973.8110000000001</v>
      </c>
    </row>
    <row r="479" spans="1:401" x14ac:dyDescent="0.35">
      <c r="A479">
        <v>488</v>
      </c>
      <c r="B479" t="s">
        <v>4</v>
      </c>
      <c r="C479" t="s">
        <v>364</v>
      </c>
      <c r="D479" t="s">
        <v>486</v>
      </c>
      <c r="E479">
        <v>701.40269999999998</v>
      </c>
      <c r="F479">
        <v>9.6163639999999995E-2</v>
      </c>
      <c r="G479">
        <v>20.273669999999999</v>
      </c>
      <c r="H479">
        <v>0</v>
      </c>
      <c r="I479">
        <v>0</v>
      </c>
      <c r="J479">
        <v>9.5418260000000005E-2</v>
      </c>
      <c r="K479">
        <v>20.502050000000001</v>
      </c>
      <c r="L479">
        <v>0</v>
      </c>
      <c r="M479">
        <v>0</v>
      </c>
      <c r="N479" s="1">
        <v>9.4410679999999997E-2</v>
      </c>
      <c r="O479">
        <v>20.755680000000002</v>
      </c>
      <c r="P479">
        <v>0</v>
      </c>
      <c r="Q479">
        <v>0</v>
      </c>
      <c r="R479" s="1">
        <v>9.3320100000000003E-2</v>
      </c>
      <c r="S479">
        <v>21.002089999999999</v>
      </c>
      <c r="T479">
        <v>0</v>
      </c>
      <c r="U479">
        <v>0</v>
      </c>
      <c r="V479" s="1">
        <v>9.2518719999999999E-2</v>
      </c>
      <c r="W479">
        <v>21.248449999999998</v>
      </c>
      <c r="X479">
        <v>0</v>
      </c>
      <c r="Y479">
        <v>0</v>
      </c>
      <c r="Z479" s="1">
        <v>9.1887499999999997E-2</v>
      </c>
      <c r="AA479">
        <v>21.337070000000001</v>
      </c>
      <c r="AB479">
        <v>0</v>
      </c>
      <c r="AC479">
        <v>0</v>
      </c>
      <c r="AD479" s="1">
        <v>9.1230039999999998E-2</v>
      </c>
      <c r="AE479">
        <v>21.21725</v>
      </c>
      <c r="AF479">
        <v>0</v>
      </c>
      <c r="AG479">
        <v>0</v>
      </c>
      <c r="AH479" s="1">
        <v>9.0494069999999996E-2</v>
      </c>
      <c r="AI479">
        <v>21.083480000000002</v>
      </c>
      <c r="AJ479">
        <v>0</v>
      </c>
      <c r="AK479">
        <v>0</v>
      </c>
      <c r="AL479" s="1">
        <v>9.0095270000000005E-2</v>
      </c>
      <c r="AM479">
        <v>20.99428</v>
      </c>
      <c r="AN479">
        <v>0</v>
      </c>
      <c r="AO479">
        <v>0</v>
      </c>
      <c r="AP479" s="1">
        <v>8.9484850000000005E-2</v>
      </c>
      <c r="AQ479">
        <v>21.237349999999999</v>
      </c>
      <c r="AR479">
        <v>0</v>
      </c>
      <c r="AS479">
        <v>0</v>
      </c>
      <c r="AT479" s="1">
        <v>8.8733729999999997E-2</v>
      </c>
      <c r="AU479">
        <v>21.644410000000001</v>
      </c>
      <c r="AV479">
        <v>0</v>
      </c>
      <c r="AW479">
        <v>0</v>
      </c>
      <c r="AX479" s="1">
        <v>8.7946670000000005E-2</v>
      </c>
      <c r="AY479">
        <v>22.033989999999999</v>
      </c>
      <c r="AZ479">
        <v>0</v>
      </c>
      <c r="BA479">
        <v>0</v>
      </c>
      <c r="BB479" s="1">
        <v>8.7319469999999996E-2</v>
      </c>
      <c r="BC479">
        <v>22.383209999999998</v>
      </c>
      <c r="BD479">
        <v>0</v>
      </c>
      <c r="BE479">
        <v>0</v>
      </c>
      <c r="BF479" s="1">
        <v>8.6794609999999994E-2</v>
      </c>
      <c r="BG479">
        <v>22.48049</v>
      </c>
      <c r="BH479">
        <v>0</v>
      </c>
      <c r="BI479">
        <v>0</v>
      </c>
      <c r="BJ479" s="1">
        <v>8.6255380000000006E-2</v>
      </c>
      <c r="BK479">
        <v>22.39424</v>
      </c>
      <c r="BL479">
        <v>0</v>
      </c>
      <c r="BM479">
        <v>0</v>
      </c>
      <c r="BN479" s="1">
        <v>8.5642679999999999E-2</v>
      </c>
      <c r="BO479">
        <v>22.31157</v>
      </c>
      <c r="BP479">
        <v>0</v>
      </c>
      <c r="BQ479">
        <v>0</v>
      </c>
      <c r="BR479" s="1">
        <v>8.5388560000000002E-2</v>
      </c>
      <c r="BS479">
        <v>22.281600000000001</v>
      </c>
      <c r="BT479">
        <v>0</v>
      </c>
      <c r="BU479">
        <v>0</v>
      </c>
      <c r="BV479" s="1">
        <v>8.4884249999999994E-2</v>
      </c>
      <c r="BW479">
        <v>22.461030000000001</v>
      </c>
      <c r="BX479">
        <v>0</v>
      </c>
      <c r="BY479">
        <v>0</v>
      </c>
      <c r="BZ479" s="1">
        <v>8.4206310000000006E-2</v>
      </c>
      <c r="CA479">
        <v>22.605879999999999</v>
      </c>
      <c r="CB479">
        <v>0</v>
      </c>
      <c r="CC479">
        <v>0</v>
      </c>
      <c r="CD479" s="1">
        <v>8.3479769999999995E-2</v>
      </c>
      <c r="CE479">
        <v>22.772739999999999</v>
      </c>
      <c r="CF479">
        <v>0</v>
      </c>
      <c r="CG479">
        <v>0</v>
      </c>
      <c r="CH479" s="1">
        <v>8.2917560000000001E-2</v>
      </c>
      <c r="CI479">
        <v>22.768630000000002</v>
      </c>
      <c r="CJ479">
        <v>0</v>
      </c>
      <c r="CK479">
        <v>0</v>
      </c>
      <c r="CL479" s="1">
        <v>8.2464140000000005E-2</v>
      </c>
      <c r="CM479">
        <v>22.636130000000001</v>
      </c>
      <c r="CN479">
        <v>0</v>
      </c>
      <c r="CO479">
        <v>0</v>
      </c>
      <c r="CP479" s="1">
        <v>8.1998119999999994E-2</v>
      </c>
      <c r="CQ479">
        <v>22.46209</v>
      </c>
      <c r="CR479">
        <v>0</v>
      </c>
      <c r="CS479">
        <v>0</v>
      </c>
      <c r="CT479" s="1">
        <v>8.1442200000000006E-2</v>
      </c>
      <c r="CU479">
        <v>22.27402</v>
      </c>
      <c r="CV479">
        <v>0</v>
      </c>
      <c r="CW479">
        <v>0</v>
      </c>
      <c r="CX479" s="1">
        <v>8.0993979999999993E-2</v>
      </c>
      <c r="CY479">
        <v>22.09609</v>
      </c>
      <c r="CZ479">
        <v>0</v>
      </c>
      <c r="DA479">
        <v>0</v>
      </c>
      <c r="DB479" s="1">
        <v>8.0488560000000001E-2</v>
      </c>
      <c r="DC479">
        <v>22.159469999999999</v>
      </c>
      <c r="DD479">
        <v>2.7843059999999998E-38</v>
      </c>
      <c r="DE479">
        <v>7.7017769999999997E-35</v>
      </c>
      <c r="DF479" s="1">
        <v>7.9978400000000005E-2</v>
      </c>
      <c r="DG479">
        <v>22.136230000000001</v>
      </c>
      <c r="DH479">
        <v>2.455261E-32</v>
      </c>
      <c r="DI479">
        <v>6.4990900000000006E-29</v>
      </c>
      <c r="DJ479" s="1">
        <v>7.9452869999999995E-2</v>
      </c>
      <c r="DK479">
        <v>22.149319999999999</v>
      </c>
      <c r="DL479" s="1">
        <v>1.5100269999999999E-27</v>
      </c>
      <c r="DM479" s="1">
        <v>3.5340939999999997E-24</v>
      </c>
      <c r="DN479" s="1">
        <v>7.8975550000000005E-2</v>
      </c>
      <c r="DO479">
        <v>22.173749999999998</v>
      </c>
      <c r="DP479" s="1">
        <v>1.259575E-23</v>
      </c>
      <c r="DQ479" s="1">
        <v>2.7867849999999997E-20</v>
      </c>
      <c r="DR479" s="1">
        <v>7.8533779999999997E-2</v>
      </c>
      <c r="DS479">
        <v>22.087869999999999</v>
      </c>
      <c r="DT479" s="1">
        <v>2.6160159999999999E-20</v>
      </c>
      <c r="DU479" s="1">
        <v>5.652776E-17</v>
      </c>
      <c r="DV479" s="1">
        <v>7.8086030000000001E-2</v>
      </c>
      <c r="DW479">
        <v>21.86711</v>
      </c>
      <c r="DX479" s="1">
        <v>1.8188810000000001E-17</v>
      </c>
      <c r="DY479" s="1">
        <v>3.8951780000000002E-14</v>
      </c>
      <c r="DZ479" s="1">
        <v>7.7667860000000005E-2</v>
      </c>
      <c r="EA479">
        <v>21.627030000000001</v>
      </c>
      <c r="EB479" s="1">
        <v>5.2868529999999998E-15</v>
      </c>
      <c r="EC479" s="1">
        <v>1.1328390000000001E-11</v>
      </c>
      <c r="ED479" s="1">
        <v>7.7595319999999995E-2</v>
      </c>
      <c r="EE479">
        <v>21.494879999999998</v>
      </c>
      <c r="EF479" s="1">
        <v>7.4391980000000001E-13</v>
      </c>
      <c r="EG479" s="1">
        <v>1.5964289999999999E-9</v>
      </c>
      <c r="EH479" s="1">
        <v>7.7281030000000001E-2</v>
      </c>
      <c r="EI479">
        <v>21.744129999999998</v>
      </c>
      <c r="EJ479" s="1">
        <v>5.612191E-11</v>
      </c>
      <c r="EK479" s="1">
        <v>1.2147890000000001E-7</v>
      </c>
      <c r="EL479" s="1">
        <v>7.6802590000000004E-2</v>
      </c>
      <c r="EM479">
        <v>22.0031</v>
      </c>
      <c r="EN479" s="1">
        <v>2.4672410000000002E-9</v>
      </c>
      <c r="EO479" s="1">
        <v>5.4106689999999999E-6</v>
      </c>
      <c r="EP479">
        <v>7.6279899999999998E-2</v>
      </c>
      <c r="EQ479">
        <v>22.265450000000001</v>
      </c>
      <c r="ER479" s="1">
        <v>6.7817029999999994E-8</v>
      </c>
      <c r="ES479" s="1">
        <v>1.5089049999999999E-4</v>
      </c>
      <c r="ET479">
        <v>7.592931E-2</v>
      </c>
      <c r="EU479">
        <v>22.576360000000001</v>
      </c>
      <c r="EV479" s="1">
        <v>1.235029E-6</v>
      </c>
      <c r="EW479" s="1">
        <v>2.78714E-3</v>
      </c>
      <c r="EX479" s="1">
        <v>7.5677140000000004E-2</v>
      </c>
      <c r="EY479">
        <v>22.66771</v>
      </c>
      <c r="EZ479" s="1">
        <v>1.5648669999999999E-5</v>
      </c>
      <c r="FA479" s="1">
        <v>3.5781109999999998E-2</v>
      </c>
      <c r="FB479" s="1">
        <v>7.539883E-2</v>
      </c>
      <c r="FC479">
        <v>22.517479999999999</v>
      </c>
      <c r="FD479" s="1">
        <v>1.432029E-4</v>
      </c>
      <c r="FE479" s="1">
        <v>0.33226040000000001</v>
      </c>
      <c r="FF479" s="1">
        <v>7.5009259999999994E-2</v>
      </c>
      <c r="FG479">
        <v>22.393989999999999</v>
      </c>
      <c r="FH479" s="1">
        <v>9.7995140000000009E-4</v>
      </c>
      <c r="FI479" s="1">
        <v>2.309415</v>
      </c>
      <c r="FJ479" s="1">
        <v>7.5069759999999999E-2</v>
      </c>
      <c r="FK479">
        <v>22.33334</v>
      </c>
      <c r="FL479" s="1">
        <v>5.2081239999999997E-3</v>
      </c>
      <c r="FM479" s="1">
        <v>12.40335</v>
      </c>
      <c r="FN479" s="1">
        <v>7.4765079999999998E-2</v>
      </c>
      <c r="FO479">
        <v>22.625240000000002</v>
      </c>
      <c r="FP479" s="1">
        <v>2.191013E-2</v>
      </c>
      <c r="FQ479">
        <v>52.972540000000002</v>
      </c>
      <c r="FR479" s="1">
        <v>7.4281330000000007E-2</v>
      </c>
      <c r="FS479">
        <v>23.01585</v>
      </c>
      <c r="FT479" s="1">
        <v>7.4762910000000002E-2</v>
      </c>
      <c r="FU479">
        <v>183.93860000000001</v>
      </c>
      <c r="FV479" s="1">
        <v>7.3696360000000002E-2</v>
      </c>
      <c r="FW479">
        <v>23.3629</v>
      </c>
      <c r="FX479">
        <v>0.2118418</v>
      </c>
      <c r="FY479">
        <v>531.05489999999998</v>
      </c>
      <c r="FZ479" s="1">
        <v>7.3374159999999994E-2</v>
      </c>
      <c r="GA479">
        <v>23.684889999999999</v>
      </c>
      <c r="GB479" s="1">
        <v>0.51194439999999997</v>
      </c>
      <c r="GC479">
        <v>1302.3030000000001</v>
      </c>
      <c r="GD479" s="1">
        <v>7.3145379999999996E-2</v>
      </c>
      <c r="GE479">
        <v>23.748860000000001</v>
      </c>
      <c r="GF479" s="1">
        <v>1.073188</v>
      </c>
      <c r="GG479">
        <v>2766.6</v>
      </c>
      <c r="GH479" s="1">
        <v>7.2905750000000005E-2</v>
      </c>
      <c r="GI479">
        <v>23.645600000000002</v>
      </c>
      <c r="GJ479">
        <v>1.982815</v>
      </c>
      <c r="GK479">
        <v>5178.8959999999997</v>
      </c>
      <c r="GL479">
        <v>7.2472839999999997E-2</v>
      </c>
      <c r="GM479">
        <v>23.53425</v>
      </c>
      <c r="GN479">
        <v>3.2688510000000002</v>
      </c>
      <c r="GO479">
        <v>8669.1540000000005</v>
      </c>
      <c r="GP479" s="1">
        <v>7.233552E-2</v>
      </c>
      <c r="GQ479">
        <v>23.473739999999999</v>
      </c>
      <c r="GR479">
        <v>4.9110209999999999</v>
      </c>
      <c r="GS479">
        <v>13162.23</v>
      </c>
      <c r="GT479" s="1">
        <v>7.1907940000000004E-2</v>
      </c>
      <c r="GU479">
        <v>23.47298</v>
      </c>
      <c r="GV479">
        <v>6.7575890000000003</v>
      </c>
      <c r="GW479">
        <v>18365.599999999999</v>
      </c>
      <c r="GX479" s="1">
        <v>7.1365289999999998E-2</v>
      </c>
      <c r="GY479">
        <v>23.66779</v>
      </c>
      <c r="GZ479">
        <v>8.6322980000000005</v>
      </c>
      <c r="HA479">
        <v>23813.8</v>
      </c>
      <c r="HB479" s="1">
        <v>7.0772550000000004E-2</v>
      </c>
      <c r="HC479">
        <v>23.786349999999999</v>
      </c>
      <c r="HD479">
        <v>10.35824</v>
      </c>
      <c r="HE479">
        <v>29006.55</v>
      </c>
      <c r="HF479" s="1">
        <v>7.0278229999999997E-2</v>
      </c>
      <c r="HG479">
        <v>23.853079999999999</v>
      </c>
      <c r="HH479">
        <v>11.8154</v>
      </c>
      <c r="HI479">
        <v>33517.39</v>
      </c>
      <c r="HJ479" s="1">
        <v>6.9836830000000003E-2</v>
      </c>
      <c r="HK479">
        <v>23.744420000000002</v>
      </c>
      <c r="HL479">
        <v>12.91813</v>
      </c>
      <c r="HM479">
        <v>37063.160000000003</v>
      </c>
      <c r="HN479" s="1">
        <v>6.9356920000000002E-2</v>
      </c>
      <c r="HO479">
        <v>23.57732</v>
      </c>
      <c r="HP479">
        <v>13.618270000000001</v>
      </c>
      <c r="HQ479">
        <v>39514.080000000002</v>
      </c>
      <c r="HR479">
        <v>6.8784100000000001E-2</v>
      </c>
      <c r="HS479">
        <v>23.344670000000001</v>
      </c>
      <c r="HT479">
        <v>13.922180000000001</v>
      </c>
      <c r="HU479">
        <v>40881.040000000001</v>
      </c>
      <c r="HV479" s="1">
        <v>6.8235790000000004E-2</v>
      </c>
      <c r="HW479">
        <v>23.060659999999999</v>
      </c>
      <c r="HX479">
        <v>13.903449999999999</v>
      </c>
      <c r="HY479">
        <v>41273.519999999997</v>
      </c>
      <c r="HZ479" s="1">
        <v>6.7628579999999994E-2</v>
      </c>
      <c r="IA479">
        <v>22.847519999999999</v>
      </c>
      <c r="IB479">
        <v>13.609870000000001</v>
      </c>
      <c r="IC479">
        <v>40856.699999999997</v>
      </c>
      <c r="ID479" s="1">
        <v>6.6995189999999996E-2</v>
      </c>
      <c r="IE479">
        <v>22.819990000000001</v>
      </c>
      <c r="IF479">
        <v>13.11734</v>
      </c>
      <c r="IG479">
        <v>39812.5</v>
      </c>
      <c r="IH479" s="1">
        <v>6.6318559999999999E-2</v>
      </c>
      <c r="II479">
        <v>22.825399999999998</v>
      </c>
      <c r="IJ479">
        <v>12.48334</v>
      </c>
      <c r="IK479">
        <v>38316.29</v>
      </c>
      <c r="IL479" s="1">
        <v>6.5660720000000006E-2</v>
      </c>
      <c r="IM479">
        <v>22.875250000000001</v>
      </c>
      <c r="IN479">
        <v>11.75657</v>
      </c>
      <c r="IO479">
        <v>36525.65</v>
      </c>
      <c r="IP479" s="1">
        <v>6.5053399999999997E-2</v>
      </c>
      <c r="IQ479">
        <v>22.70185</v>
      </c>
      <c r="IR479">
        <v>11.027670000000001</v>
      </c>
      <c r="IS479">
        <v>34566.410000000003</v>
      </c>
      <c r="IT479" s="1">
        <v>6.4493400000000006E-2</v>
      </c>
      <c r="IU479">
        <v>22.43383</v>
      </c>
      <c r="IV479">
        <v>10.28069</v>
      </c>
      <c r="IW479">
        <v>32527.59</v>
      </c>
      <c r="IX479" s="1">
        <v>6.3974349999999999E-2</v>
      </c>
      <c r="IY479">
        <v>22.182390000000002</v>
      </c>
      <c r="IZ479">
        <v>9.5521239999999992</v>
      </c>
      <c r="JA479">
        <v>30488.31</v>
      </c>
      <c r="JB479" s="1">
        <v>6.3339690000000004E-2</v>
      </c>
      <c r="JC479">
        <v>21.94258</v>
      </c>
      <c r="JD479">
        <v>8.8320240000000005</v>
      </c>
      <c r="JE479">
        <v>28491.22</v>
      </c>
      <c r="JF479" s="1">
        <v>6.2866069999999996E-2</v>
      </c>
      <c r="JG479">
        <v>21.951630000000002</v>
      </c>
      <c r="JH479">
        <v>8.1697410000000001</v>
      </c>
      <c r="JI479">
        <v>26574.69</v>
      </c>
      <c r="JJ479" s="1">
        <v>6.2565079999999995E-2</v>
      </c>
      <c r="JK479">
        <v>22.01915</v>
      </c>
      <c r="JL479">
        <v>7.5677839999999996</v>
      </c>
      <c r="JM479">
        <v>24754.959999999999</v>
      </c>
      <c r="JN479" s="1">
        <v>6.2313899999999998E-2</v>
      </c>
      <c r="JO479">
        <v>22.052589999999999</v>
      </c>
      <c r="JP479">
        <v>7.008248</v>
      </c>
      <c r="JQ479">
        <v>23039.95</v>
      </c>
      <c r="JR479" s="1">
        <v>6.1917590000000002E-2</v>
      </c>
      <c r="JS479">
        <v>22.17287</v>
      </c>
      <c r="JT479">
        <v>6.4730049999999997</v>
      </c>
      <c r="JU479">
        <v>21436.97</v>
      </c>
      <c r="JV479" s="1">
        <v>6.1457119999999997E-2</v>
      </c>
      <c r="JW479">
        <v>22.162220000000001</v>
      </c>
      <c r="JX479">
        <v>5.9726400000000002</v>
      </c>
      <c r="JY479">
        <v>19947.689999999999</v>
      </c>
      <c r="JZ479" s="1">
        <v>6.0920469999999997E-2</v>
      </c>
      <c r="KA479">
        <v>21.919840000000001</v>
      </c>
      <c r="KB479">
        <v>5.5071519999999996</v>
      </c>
      <c r="KC479">
        <v>18571.86</v>
      </c>
      <c r="KD479" s="1">
        <v>6.0364979999999999E-2</v>
      </c>
      <c r="KE479">
        <v>21.658799999999999</v>
      </c>
      <c r="KF479">
        <v>5.0791230000000001</v>
      </c>
      <c r="KG479">
        <v>17305.64</v>
      </c>
      <c r="KH479" s="1">
        <v>5.982809E-2</v>
      </c>
      <c r="KI479">
        <v>21.45692</v>
      </c>
      <c r="KJ479">
        <v>4.6905780000000004</v>
      </c>
      <c r="KK479">
        <v>16143.16</v>
      </c>
      <c r="KL479" s="1">
        <v>5.9250530000000003E-2</v>
      </c>
      <c r="KM479">
        <v>21.607220000000002</v>
      </c>
      <c r="KN479">
        <v>4.3340240000000003</v>
      </c>
      <c r="KO479">
        <v>15077.65</v>
      </c>
      <c r="KP479" s="1">
        <v>5.8625209999999997E-2</v>
      </c>
      <c r="KQ479">
        <v>21.885909999999999</v>
      </c>
      <c r="KR479">
        <v>4.0062139999999999</v>
      </c>
      <c r="KS479">
        <v>14103.04</v>
      </c>
      <c r="KT479" s="1">
        <v>5.796656E-2</v>
      </c>
      <c r="KU479">
        <v>22.212579999999999</v>
      </c>
      <c r="KV479">
        <v>3.7072980000000002</v>
      </c>
      <c r="KW479">
        <v>13213.08</v>
      </c>
      <c r="KX479" s="1">
        <v>5.7283069999999998E-2</v>
      </c>
      <c r="KY479">
        <v>22.509229999999999</v>
      </c>
      <c r="KZ479">
        <v>3.4348329999999998</v>
      </c>
      <c r="LA479">
        <v>12401.39</v>
      </c>
      <c r="LB479" s="1">
        <v>5.6626580000000003E-2</v>
      </c>
      <c r="LC479">
        <v>22.52103</v>
      </c>
      <c r="LD479">
        <v>3.189209</v>
      </c>
      <c r="LE479">
        <v>11661.15</v>
      </c>
      <c r="LF479" s="1">
        <v>5.6042040000000001E-2</v>
      </c>
      <c r="LG479">
        <v>22.308620000000001</v>
      </c>
      <c r="LH479">
        <v>2.9703710000000001</v>
      </c>
      <c r="LI479">
        <v>10985.4</v>
      </c>
      <c r="LJ479" s="1">
        <v>5.5508259999999997E-2</v>
      </c>
      <c r="LK479">
        <v>22.1008</v>
      </c>
      <c r="LL479">
        <v>2.773793</v>
      </c>
      <c r="LM479">
        <v>10367.51</v>
      </c>
      <c r="LN479" s="1">
        <v>5.506958E-2</v>
      </c>
      <c r="LO479">
        <v>21.956579999999999</v>
      </c>
      <c r="LP479">
        <v>2.598805</v>
      </c>
      <c r="LQ479">
        <v>9800.875</v>
      </c>
      <c r="LR479" s="1">
        <v>5.4631659999999999E-2</v>
      </c>
      <c r="LS479">
        <v>22.177309999999999</v>
      </c>
      <c r="LT479">
        <v>2.4388380000000001</v>
      </c>
      <c r="LU479">
        <v>9280.24</v>
      </c>
      <c r="LV479" s="1">
        <v>5.4159190000000003E-2</v>
      </c>
      <c r="LW479">
        <v>22.515709999999999</v>
      </c>
      <c r="LX479">
        <v>2.2910119999999998</v>
      </c>
      <c r="LY479">
        <v>8801.8250000000007</v>
      </c>
      <c r="LZ479">
        <v>5.3697700000000001E-2</v>
      </c>
      <c r="MA479">
        <v>22.899069999999998</v>
      </c>
      <c r="MB479">
        <v>2.1560169999999999</v>
      </c>
      <c r="MC479">
        <v>8361.884</v>
      </c>
      <c r="MD479" s="1">
        <v>5.3243690000000003E-2</v>
      </c>
      <c r="ME479">
        <v>23.195409999999999</v>
      </c>
      <c r="MF479">
        <v>2.0326339999999998</v>
      </c>
      <c r="MG479">
        <v>7956.951</v>
      </c>
      <c r="MH479" s="1">
        <v>5.2829880000000003E-2</v>
      </c>
      <c r="MI479">
        <v>23.225100000000001</v>
      </c>
      <c r="MJ479">
        <v>1.920585</v>
      </c>
      <c r="MK479">
        <v>7583.2330000000002</v>
      </c>
      <c r="ML479" s="1">
        <v>5.2459369999999998E-2</v>
      </c>
      <c r="MM479">
        <v>23.025729999999999</v>
      </c>
      <c r="MN479">
        <v>1.8189249999999999</v>
      </c>
      <c r="MO479">
        <v>7237.4669999999996</v>
      </c>
      <c r="MP479" s="1">
        <v>5.2074570000000001E-2</v>
      </c>
      <c r="MQ479">
        <v>22.818899999999999</v>
      </c>
      <c r="MR479">
        <v>1.7245140000000001</v>
      </c>
      <c r="MS479">
        <v>6917.1260000000002</v>
      </c>
      <c r="MT479">
        <v>5.174699E-2</v>
      </c>
      <c r="MU479">
        <v>22.660979999999999</v>
      </c>
      <c r="MV479">
        <v>1.639073</v>
      </c>
      <c r="MW479">
        <v>6619.6369999999997</v>
      </c>
      <c r="MX479" s="1">
        <v>5.1319679999999999E-2</v>
      </c>
      <c r="MY479">
        <v>22.797509999999999</v>
      </c>
      <c r="MZ479">
        <v>1.5566279999999999</v>
      </c>
      <c r="NA479">
        <v>6342.8329999999996</v>
      </c>
      <c r="NB479" s="1">
        <v>5.0796429999999997E-2</v>
      </c>
      <c r="NC479">
        <v>22.786799999999999</v>
      </c>
      <c r="ND479">
        <v>1.478043</v>
      </c>
      <c r="NE479">
        <v>6086.6350000000002</v>
      </c>
      <c r="NF479" s="1">
        <v>5.025338E-2</v>
      </c>
      <c r="NG479">
        <v>23.001190000000001</v>
      </c>
      <c r="NH479">
        <v>1.4048480000000001</v>
      </c>
      <c r="NI479">
        <v>5849.6390000000001</v>
      </c>
      <c r="NJ479" s="1">
        <v>4.9753279999999997E-2</v>
      </c>
      <c r="NK479">
        <v>23.180599999999998</v>
      </c>
      <c r="NL479">
        <v>1.338346</v>
      </c>
      <c r="NM479">
        <v>5630.165</v>
      </c>
      <c r="NN479" s="1">
        <v>4.9291090000000003E-2</v>
      </c>
      <c r="NO479">
        <v>23.168240000000001</v>
      </c>
      <c r="NP479">
        <v>1.2776270000000001</v>
      </c>
      <c r="NQ479">
        <v>5425.9160000000002</v>
      </c>
      <c r="NR479" s="1">
        <v>4.8784340000000002E-2</v>
      </c>
      <c r="NS479">
        <v>22.977830000000001</v>
      </c>
      <c r="NT479">
        <v>1.2200930000000001</v>
      </c>
      <c r="NU479">
        <v>5235.67</v>
      </c>
      <c r="NV479" s="1">
        <v>4.8229429999999997E-2</v>
      </c>
      <c r="NW479">
        <v>22.74173</v>
      </c>
      <c r="NX479">
        <v>1.1654679999999999</v>
      </c>
      <c r="NY479">
        <v>5058.8829999999998</v>
      </c>
      <c r="NZ479" s="1">
        <v>4.7241999999999999E-2</v>
      </c>
      <c r="OA479">
        <v>22.60172</v>
      </c>
      <c r="OB479">
        <v>1.1050850000000001</v>
      </c>
      <c r="OC479">
        <v>4896.6289999999999</v>
      </c>
      <c r="OD479" s="1">
        <v>4.6673119999999998E-2</v>
      </c>
      <c r="OE479">
        <v>22.84882</v>
      </c>
      <c r="OF479">
        <v>1.0588979999999999</v>
      </c>
      <c r="OG479">
        <v>4748.5690000000004</v>
      </c>
      <c r="OH479" s="1">
        <v>4.6381480000000003E-2</v>
      </c>
      <c r="OI479">
        <v>23.23659</v>
      </c>
      <c r="OJ479">
        <v>1.0216769999999999</v>
      </c>
      <c r="OK479">
        <v>4609.223</v>
      </c>
    </row>
    <row r="480" spans="1:401" x14ac:dyDescent="0.35">
      <c r="A480">
        <v>489</v>
      </c>
      <c r="B480" t="s">
        <v>4</v>
      </c>
      <c r="C480" t="s">
        <v>364</v>
      </c>
      <c r="D480" t="s">
        <v>487</v>
      </c>
      <c r="E480">
        <v>701.40269999999998</v>
      </c>
      <c r="F480" s="1">
        <v>9.0187799999999999E-2</v>
      </c>
      <c r="G480">
        <v>20.31176</v>
      </c>
      <c r="H480">
        <v>0</v>
      </c>
      <c r="I480">
        <v>0</v>
      </c>
      <c r="J480" s="1">
        <v>8.9488139999999994E-2</v>
      </c>
      <c r="K480">
        <v>20.53293</v>
      </c>
      <c r="L480">
        <v>0</v>
      </c>
      <c r="M480">
        <v>0</v>
      </c>
      <c r="N480" s="1">
        <v>8.8536400000000001E-2</v>
      </c>
      <c r="O480">
        <v>20.780239999999999</v>
      </c>
      <c r="P480">
        <v>0</v>
      </c>
      <c r="Q480">
        <v>0</v>
      </c>
      <c r="R480" s="1">
        <v>8.7506319999999999E-2</v>
      </c>
      <c r="S480">
        <v>21.022220000000001</v>
      </c>
      <c r="T480">
        <v>0</v>
      </c>
      <c r="U480">
        <v>0</v>
      </c>
      <c r="V480">
        <v>8.6759050000000004E-2</v>
      </c>
      <c r="W480">
        <v>21.262630000000001</v>
      </c>
      <c r="X480">
        <v>0</v>
      </c>
      <c r="Y480">
        <v>0</v>
      </c>
      <c r="Z480">
        <v>8.6174929999999997E-2</v>
      </c>
      <c r="AA480">
        <v>21.345600000000001</v>
      </c>
      <c r="AB480">
        <v>0</v>
      </c>
      <c r="AC480">
        <v>0</v>
      </c>
      <c r="AD480" s="1">
        <v>8.5559679999999999E-2</v>
      </c>
      <c r="AE480">
        <v>21.22316</v>
      </c>
      <c r="AF480">
        <v>0</v>
      </c>
      <c r="AG480">
        <v>0</v>
      </c>
      <c r="AH480" s="1">
        <v>8.4871260000000004E-2</v>
      </c>
      <c r="AI480">
        <v>21.085650000000001</v>
      </c>
      <c r="AJ480">
        <v>0</v>
      </c>
      <c r="AK480">
        <v>0</v>
      </c>
      <c r="AL480" s="1">
        <v>8.4508310000000003E-2</v>
      </c>
      <c r="AM480">
        <v>20.99306</v>
      </c>
      <c r="AN480">
        <v>0</v>
      </c>
      <c r="AO480">
        <v>0</v>
      </c>
      <c r="AP480" s="1">
        <v>8.3935109999999993E-2</v>
      </c>
      <c r="AQ480">
        <v>21.225539999999999</v>
      </c>
      <c r="AR480">
        <v>0</v>
      </c>
      <c r="AS480">
        <v>0</v>
      </c>
      <c r="AT480" s="1">
        <v>8.3228099999999999E-2</v>
      </c>
      <c r="AU480">
        <v>21.62154</v>
      </c>
      <c r="AV480">
        <v>0</v>
      </c>
      <c r="AW480">
        <v>0</v>
      </c>
      <c r="AX480" s="1">
        <v>8.2483680000000004E-2</v>
      </c>
      <c r="AY480">
        <v>22.0045</v>
      </c>
      <c r="AZ480">
        <v>0</v>
      </c>
      <c r="BA480">
        <v>0</v>
      </c>
      <c r="BB480" s="1">
        <v>8.1898879999999993E-2</v>
      </c>
      <c r="BC480">
        <v>22.350079999999998</v>
      </c>
      <c r="BD480">
        <v>0</v>
      </c>
      <c r="BE480">
        <v>0</v>
      </c>
      <c r="BF480" s="1">
        <v>8.1411289999999997E-2</v>
      </c>
      <c r="BG480">
        <v>22.44848</v>
      </c>
      <c r="BH480">
        <v>0</v>
      </c>
      <c r="BI480">
        <v>0</v>
      </c>
      <c r="BJ480" s="1">
        <v>8.0907229999999997E-2</v>
      </c>
      <c r="BK480">
        <v>22.366240000000001</v>
      </c>
      <c r="BL480">
        <v>0</v>
      </c>
      <c r="BM480">
        <v>0</v>
      </c>
      <c r="BN480" s="1">
        <v>8.0329639999999994E-2</v>
      </c>
      <c r="BO480">
        <v>22.2837</v>
      </c>
      <c r="BP480">
        <v>0</v>
      </c>
      <c r="BQ480">
        <v>0</v>
      </c>
      <c r="BR480" s="1">
        <v>8.0109040000000006E-2</v>
      </c>
      <c r="BS480">
        <v>22.25151</v>
      </c>
      <c r="BT480">
        <v>0</v>
      </c>
      <c r="BU480">
        <v>0</v>
      </c>
      <c r="BV480" s="1">
        <v>7.9632919999999996E-2</v>
      </c>
      <c r="BW480">
        <v>22.424689999999998</v>
      </c>
      <c r="BX480">
        <v>0</v>
      </c>
      <c r="BY480">
        <v>0</v>
      </c>
      <c r="BZ480" s="1">
        <v>7.8995770000000007E-2</v>
      </c>
      <c r="CA480">
        <v>22.568249999999999</v>
      </c>
      <c r="CB480">
        <v>0</v>
      </c>
      <c r="CC480">
        <v>0</v>
      </c>
      <c r="CD480" s="1">
        <v>7.8305680000000003E-2</v>
      </c>
      <c r="CE480">
        <v>22.738520000000001</v>
      </c>
      <c r="CF480">
        <v>0</v>
      </c>
      <c r="CG480">
        <v>0</v>
      </c>
      <c r="CH480">
        <v>7.7779239999999999E-2</v>
      </c>
      <c r="CI480">
        <v>22.745699999999999</v>
      </c>
      <c r="CJ480">
        <v>0</v>
      </c>
      <c r="CK480">
        <v>0</v>
      </c>
      <c r="CL480" s="1">
        <v>7.735939E-2</v>
      </c>
      <c r="CM480">
        <v>22.62886</v>
      </c>
      <c r="CN480">
        <v>0</v>
      </c>
      <c r="CO480">
        <v>0</v>
      </c>
      <c r="CP480" s="1">
        <v>7.6922920000000006E-2</v>
      </c>
      <c r="CQ480">
        <v>22.469139999999999</v>
      </c>
      <c r="CR480">
        <v>0</v>
      </c>
      <c r="CS480">
        <v>0</v>
      </c>
      <c r="CT480" s="1">
        <v>7.6402609999999996E-2</v>
      </c>
      <c r="CU480">
        <v>22.293050000000001</v>
      </c>
      <c r="CV480">
        <v>0</v>
      </c>
      <c r="CW480">
        <v>0</v>
      </c>
      <c r="CX480" s="1">
        <v>7.5984380000000004E-2</v>
      </c>
      <c r="CY480">
        <v>22.1251</v>
      </c>
      <c r="CZ480">
        <v>0</v>
      </c>
      <c r="DA480">
        <v>0</v>
      </c>
      <c r="DB480" s="1">
        <v>7.5510229999999998E-2</v>
      </c>
      <c r="DC480">
        <v>22.190770000000001</v>
      </c>
      <c r="DD480">
        <v>0</v>
      </c>
      <c r="DE480">
        <v>1.9329449999999999E-35</v>
      </c>
      <c r="DF480">
        <v>7.5035009999999999E-2</v>
      </c>
      <c r="DG480">
        <v>22.171399999999998</v>
      </c>
      <c r="DH480">
        <v>7.286548E-33</v>
      </c>
      <c r="DI480">
        <v>1.8514490000000001E-29</v>
      </c>
      <c r="DJ480" s="1">
        <v>7.4538729999999997E-2</v>
      </c>
      <c r="DK480">
        <v>22.18854</v>
      </c>
      <c r="DL480" s="1">
        <v>5.0547269999999999E-28</v>
      </c>
      <c r="DM480" s="1">
        <v>1.147682E-24</v>
      </c>
      <c r="DN480" s="1">
        <v>7.4087490000000006E-2</v>
      </c>
      <c r="DO480">
        <v>22.215679999999999</v>
      </c>
      <c r="DP480" s="1">
        <v>4.5680289999999997E-24</v>
      </c>
      <c r="DQ480" s="1">
        <v>9.9599149999999997E-21</v>
      </c>
      <c r="DR480" s="1">
        <v>7.367522E-2</v>
      </c>
      <c r="DS480">
        <v>22.134150000000002</v>
      </c>
      <c r="DT480" s="1">
        <v>1.0197819999999999E-20</v>
      </c>
      <c r="DU480" s="1">
        <v>2.1920829999999999E-17</v>
      </c>
      <c r="DV480" s="1">
        <v>7.3254959999999994E-2</v>
      </c>
      <c r="DW480">
        <v>21.92014</v>
      </c>
      <c r="DX480" s="1">
        <v>7.5552259999999993E-18</v>
      </c>
      <c r="DY480" s="1">
        <v>1.618389E-14</v>
      </c>
      <c r="DZ480" s="1">
        <v>7.2863839999999999E-2</v>
      </c>
      <c r="EA480">
        <v>21.68591</v>
      </c>
      <c r="EB480" s="1">
        <v>2.3276589999999998E-15</v>
      </c>
      <c r="EC480" s="1">
        <v>5.0060910000000003E-12</v>
      </c>
      <c r="ED480" s="1">
        <v>7.2809789999999999E-2</v>
      </c>
      <c r="EE480">
        <v>21.556090000000001</v>
      </c>
      <c r="EF480" s="1">
        <v>3.4576810000000001E-13</v>
      </c>
      <c r="EG480" s="1">
        <v>7.4616399999999997E-10</v>
      </c>
      <c r="EH480" s="1">
        <v>7.2512110000000005E-2</v>
      </c>
      <c r="EI480">
        <v>21.794599999999999</v>
      </c>
      <c r="EJ480" s="1">
        <v>2.7432069999999999E-11</v>
      </c>
      <c r="EK480" s="1">
        <v>5.9780159999999995E-8</v>
      </c>
      <c r="EL480" s="1">
        <v>7.2060029999999997E-2</v>
      </c>
      <c r="EM480">
        <v>22.04196</v>
      </c>
      <c r="EN480" s="1">
        <v>1.2644700000000001E-9</v>
      </c>
      <c r="EO480" s="1">
        <v>2.7930639999999998E-6</v>
      </c>
      <c r="EP480" s="1">
        <v>7.1562509999999996E-2</v>
      </c>
      <c r="EQ480">
        <v>22.294499999999999</v>
      </c>
      <c r="ER480" s="1">
        <v>3.6348029999999999E-8</v>
      </c>
      <c r="ES480" s="1">
        <v>8.1457909999999999E-5</v>
      </c>
      <c r="ET480" s="1">
        <v>7.1234900000000004E-2</v>
      </c>
      <c r="EU480">
        <v>22.59365</v>
      </c>
      <c r="EV480" s="1">
        <v>6.9083220000000004E-7</v>
      </c>
      <c r="EW480" s="1">
        <v>1.569466E-3</v>
      </c>
      <c r="EX480" s="1">
        <v>7.1004819999999996E-2</v>
      </c>
      <c r="EY480">
        <v>22.677810000000001</v>
      </c>
      <c r="EZ480" s="1">
        <v>9.1189330000000003E-6</v>
      </c>
      <c r="FA480" s="1">
        <v>2.097075E-2</v>
      </c>
      <c r="FB480" s="1">
        <v>7.0742250000000007E-2</v>
      </c>
      <c r="FC480">
        <v>22.5276</v>
      </c>
      <c r="FD480" s="1">
        <v>8.6780750000000004E-5</v>
      </c>
      <c r="FE480" s="1">
        <v>0.2022883</v>
      </c>
      <c r="FF480" s="1">
        <v>7.0379419999999998E-2</v>
      </c>
      <c r="FG480">
        <v>22.402080000000002</v>
      </c>
      <c r="FH480" s="1">
        <v>6.166279E-4</v>
      </c>
      <c r="FI480" s="1">
        <v>1.457981</v>
      </c>
      <c r="FJ480" s="1">
        <v>7.0448960000000005E-2</v>
      </c>
      <c r="FK480">
        <v>22.338290000000001</v>
      </c>
      <c r="FL480" s="1">
        <v>3.3982050000000001E-3</v>
      </c>
      <c r="FM480" s="1">
        <v>8.1062550000000009</v>
      </c>
      <c r="FN480" s="1">
        <v>7.0160139999999996E-2</v>
      </c>
      <c r="FO480">
        <v>22.6172</v>
      </c>
      <c r="FP480" s="1">
        <v>1.480004E-2</v>
      </c>
      <c r="FQ480">
        <v>35.78454</v>
      </c>
      <c r="FR480" s="1">
        <v>6.9703970000000004E-2</v>
      </c>
      <c r="FS480">
        <v>22.994119999999999</v>
      </c>
      <c r="FT480" s="1">
        <v>5.2210520000000003E-2</v>
      </c>
      <c r="FU480">
        <v>128.24350000000001</v>
      </c>
      <c r="FV480" s="1">
        <v>6.9143120000000002E-2</v>
      </c>
      <c r="FW480">
        <v>23.33221</v>
      </c>
      <c r="FX480" s="1">
        <v>0.1527047</v>
      </c>
      <c r="FY480">
        <v>381.55880000000002</v>
      </c>
      <c r="FZ480" s="1">
        <v>6.8845409999999996E-2</v>
      </c>
      <c r="GA480">
        <v>23.648040000000002</v>
      </c>
      <c r="GB480" s="1">
        <v>0.38045970000000001</v>
      </c>
      <c r="GC480">
        <v>962.84299999999996</v>
      </c>
      <c r="GD480" s="1">
        <v>6.8635719999999997E-2</v>
      </c>
      <c r="GE480">
        <v>23.713539999999998</v>
      </c>
      <c r="GF480" s="1">
        <v>0.82110139999999998</v>
      </c>
      <c r="GG480">
        <v>2101.8049999999998</v>
      </c>
      <c r="GH480" s="1">
        <v>6.8411749999999993E-2</v>
      </c>
      <c r="GI480">
        <v>23.61608</v>
      </c>
      <c r="GJ480" s="1">
        <v>1.559679</v>
      </c>
      <c r="GK480">
        <v>4037.3910000000001</v>
      </c>
      <c r="GL480" s="1">
        <v>6.8001099999999995E-2</v>
      </c>
      <c r="GM480">
        <v>23.509219999999999</v>
      </c>
      <c r="GN480">
        <v>2.6395919999999999</v>
      </c>
      <c r="GO480">
        <v>6925.6620000000003</v>
      </c>
      <c r="GP480" s="1">
        <v>6.7884269999999997E-2</v>
      </c>
      <c r="GQ480">
        <v>23.450859999999999</v>
      </c>
      <c r="GR480">
        <v>4.0662859999999998</v>
      </c>
      <c r="GS480">
        <v>10760.75</v>
      </c>
      <c r="GT480" s="1">
        <v>6.7480330000000005E-2</v>
      </c>
      <c r="GU480">
        <v>23.451899999999998</v>
      </c>
      <c r="GV480">
        <v>5.7275070000000001</v>
      </c>
      <c r="GW480">
        <v>15343.88</v>
      </c>
      <c r="GX480" s="1">
        <v>6.6968459999999994E-2</v>
      </c>
      <c r="GY480">
        <v>23.644600000000001</v>
      </c>
      <c r="GZ480">
        <v>7.477951</v>
      </c>
      <c r="HA480">
        <v>20302.13</v>
      </c>
      <c r="HB480" s="1">
        <v>6.6409070000000001E-2</v>
      </c>
      <c r="HC480">
        <v>23.766369999999998</v>
      </c>
      <c r="HD480">
        <v>9.1565189999999994</v>
      </c>
      <c r="HE480">
        <v>25197.06</v>
      </c>
      <c r="HF480" s="1">
        <v>6.5942180000000003E-2</v>
      </c>
      <c r="HG480">
        <v>23.838899999999999</v>
      </c>
      <c r="HH480">
        <v>10.641120000000001</v>
      </c>
      <c r="HI480">
        <v>29622.55</v>
      </c>
      <c r="HJ480" s="1">
        <v>6.5532060000000003E-2</v>
      </c>
      <c r="HK480">
        <v>23.742799999999999</v>
      </c>
      <c r="HL480">
        <v>11.83623</v>
      </c>
      <c r="HM480">
        <v>33279.67</v>
      </c>
      <c r="HN480" s="1">
        <v>6.5081620000000007E-2</v>
      </c>
      <c r="HO480">
        <v>23.58867</v>
      </c>
      <c r="HP480">
        <v>12.674659999999999</v>
      </c>
      <c r="HQ480">
        <v>35998.32</v>
      </c>
      <c r="HR480" s="1">
        <v>6.4541470000000004E-2</v>
      </c>
      <c r="HS480">
        <v>23.36917</v>
      </c>
      <c r="HT480">
        <v>13.142289999999999</v>
      </c>
      <c r="HU480">
        <v>37736.89</v>
      </c>
      <c r="HV480" s="1">
        <v>6.402534E-2</v>
      </c>
      <c r="HW480">
        <v>23.09826</v>
      </c>
      <c r="HX480">
        <v>13.29415</v>
      </c>
      <c r="HY480">
        <v>38556.019999999997</v>
      </c>
      <c r="HZ480" s="1">
        <v>6.3456040000000005E-2</v>
      </c>
      <c r="IA480">
        <v>22.89612</v>
      </c>
      <c r="IB480">
        <v>13.164960000000001</v>
      </c>
      <c r="IC480">
        <v>38579.97</v>
      </c>
      <c r="ID480" s="1">
        <v>6.2858549999999999E-2</v>
      </c>
      <c r="IE480">
        <v>22.873809999999999</v>
      </c>
      <c r="IF480">
        <v>12.820690000000001</v>
      </c>
      <c r="IG480">
        <v>37960.58</v>
      </c>
      <c r="IH480" s="1">
        <v>6.2225950000000002E-2</v>
      </c>
      <c r="II480">
        <v>22.88354</v>
      </c>
      <c r="IJ480">
        <v>12.316739999999999</v>
      </c>
      <c r="IK480">
        <v>36855.17</v>
      </c>
      <c r="IL480" s="1">
        <v>6.1607790000000003E-2</v>
      </c>
      <c r="IM480">
        <v>22.935980000000001</v>
      </c>
      <c r="IN480">
        <v>11.710710000000001</v>
      </c>
      <c r="IO480">
        <v>35410.01</v>
      </c>
      <c r="IP480" s="1">
        <v>6.1034680000000001E-2</v>
      </c>
      <c r="IQ480">
        <v>22.771889999999999</v>
      </c>
      <c r="IR480">
        <v>11.0488</v>
      </c>
      <c r="IS480">
        <v>33747.4</v>
      </c>
      <c r="IT480" s="1">
        <v>6.0508930000000002E-2</v>
      </c>
      <c r="IU480">
        <v>22.515979999999999</v>
      </c>
      <c r="IV480">
        <v>10.37369</v>
      </c>
      <c r="IW480">
        <v>31960.21</v>
      </c>
      <c r="IX480" s="1">
        <v>6.0022440000000003E-2</v>
      </c>
      <c r="IY480">
        <v>22.274339999999999</v>
      </c>
      <c r="IZ480">
        <v>9.6984589999999997</v>
      </c>
      <c r="JA480">
        <v>30133.02</v>
      </c>
      <c r="JB480" s="1">
        <v>5.9420090000000002E-2</v>
      </c>
      <c r="JC480">
        <v>22.041810000000002</v>
      </c>
      <c r="JD480">
        <v>9.0164849999999994</v>
      </c>
      <c r="JE480">
        <v>28310.15</v>
      </c>
      <c r="JF480" s="1">
        <v>5.8980329999999997E-2</v>
      </c>
      <c r="JG480">
        <v>22.049379999999999</v>
      </c>
      <c r="JH480">
        <v>8.3835569999999997</v>
      </c>
      <c r="JI480">
        <v>26534.51</v>
      </c>
      <c r="JJ480" s="1">
        <v>5.8693660000000002E-2</v>
      </c>
      <c r="JK480">
        <v>22.11178</v>
      </c>
      <c r="JL480">
        <v>7.8021099999999999</v>
      </c>
      <c r="JM480">
        <v>24829.71</v>
      </c>
      <c r="JN480" s="1">
        <v>5.8461779999999998E-2</v>
      </c>
      <c r="JO480">
        <v>22.14237</v>
      </c>
      <c r="JP480">
        <v>7.2573749999999997</v>
      </c>
      <c r="JQ480">
        <v>23207.1</v>
      </c>
      <c r="JR480" s="1">
        <v>5.808837E-2</v>
      </c>
      <c r="JS480">
        <v>22.257200000000001</v>
      </c>
      <c r="JT480">
        <v>6.7304029999999999</v>
      </c>
      <c r="JU480">
        <v>21677.51</v>
      </c>
      <c r="JV480" s="1">
        <v>5.7653610000000001E-2</v>
      </c>
      <c r="JW480">
        <v>22.244579999999999</v>
      </c>
      <c r="JX480">
        <v>6.2335000000000003</v>
      </c>
      <c r="JY480">
        <v>20245.98</v>
      </c>
      <c r="JZ480">
        <v>5.7150579999999999E-2</v>
      </c>
      <c r="KA480">
        <v>22.008040000000001</v>
      </c>
      <c r="KB480">
        <v>5.7680100000000003</v>
      </c>
      <c r="KC480">
        <v>18914.150000000001</v>
      </c>
      <c r="KD480" s="1">
        <v>5.6628009999999999E-2</v>
      </c>
      <c r="KE480">
        <v>21.752960000000002</v>
      </c>
      <c r="KF480">
        <v>5.3371870000000001</v>
      </c>
      <c r="KG480">
        <v>17681.18</v>
      </c>
      <c r="KH480" s="1">
        <v>5.612607E-2</v>
      </c>
      <c r="KI480">
        <v>21.555769999999999</v>
      </c>
      <c r="KJ480">
        <v>4.9443159999999997</v>
      </c>
      <c r="KK480">
        <v>16543.09</v>
      </c>
      <c r="KL480" s="1">
        <v>5.5583590000000002E-2</v>
      </c>
      <c r="KM480">
        <v>21.699110000000001</v>
      </c>
      <c r="KN480">
        <v>4.5816229999999996</v>
      </c>
      <c r="KO480">
        <v>15494.58</v>
      </c>
      <c r="KP480">
        <v>5.499569E-2</v>
      </c>
      <c r="KQ480">
        <v>21.96677</v>
      </c>
      <c r="KR480">
        <v>4.2464240000000002</v>
      </c>
      <c r="KS480">
        <v>14531.22</v>
      </c>
      <c r="KT480" s="1">
        <v>5.4374699999999998E-2</v>
      </c>
      <c r="KU480">
        <v>22.28154</v>
      </c>
      <c r="KV480">
        <v>3.9392550000000002</v>
      </c>
      <c r="KW480">
        <v>13647.73</v>
      </c>
      <c r="KX480" s="1">
        <v>5.3735789999999999E-2</v>
      </c>
      <c r="KY480">
        <v>22.567620000000002</v>
      </c>
      <c r="KZ480">
        <v>3.6583960000000002</v>
      </c>
      <c r="LA480">
        <v>12838.72</v>
      </c>
      <c r="LB480" s="1">
        <v>5.311747E-2</v>
      </c>
      <c r="LC480">
        <v>22.57695</v>
      </c>
      <c r="LD480">
        <v>3.4040720000000002</v>
      </c>
      <c r="LE480">
        <v>12098.2</v>
      </c>
      <c r="LF480" s="1">
        <v>5.256893E-2</v>
      </c>
      <c r="LG480">
        <v>22.369450000000001</v>
      </c>
      <c r="LH480">
        <v>3.1769129999999999</v>
      </c>
      <c r="LI480">
        <v>11419.88</v>
      </c>
      <c r="LJ480" s="1">
        <v>5.2065859999999999E-2</v>
      </c>
      <c r="LK480">
        <v>22.16563</v>
      </c>
      <c r="LL480">
        <v>2.972156</v>
      </c>
      <c r="LM480">
        <v>10797.57</v>
      </c>
      <c r="LN480" s="1">
        <v>5.1658089999999997E-2</v>
      </c>
      <c r="LO480">
        <v>22.02346</v>
      </c>
      <c r="LP480">
        <v>2.7898260000000001</v>
      </c>
      <c r="LQ480">
        <v>10225.35</v>
      </c>
      <c r="LR480" s="1">
        <v>5.1245640000000002E-2</v>
      </c>
      <c r="LS480">
        <v>22.234649999999998</v>
      </c>
      <c r="LT480">
        <v>2.6224050000000001</v>
      </c>
      <c r="LU480">
        <v>9698.0409999999993</v>
      </c>
      <c r="LV480" s="1">
        <v>5.0804479999999999E-2</v>
      </c>
      <c r="LW480">
        <v>22.56082</v>
      </c>
      <c r="LX480">
        <v>2.4674070000000001</v>
      </c>
      <c r="LY480">
        <v>9212.3029999999999</v>
      </c>
      <c r="LZ480" s="1">
        <v>5.0368690000000001E-2</v>
      </c>
      <c r="MA480">
        <v>22.931550000000001</v>
      </c>
      <c r="MB480">
        <v>2.3253010000000001</v>
      </c>
      <c r="MC480">
        <v>8764.3700000000008</v>
      </c>
      <c r="MD480">
        <v>4.9938700000000003E-2</v>
      </c>
      <c r="ME480">
        <v>23.21949</v>
      </c>
      <c r="MF480">
        <v>2.1950509999999999</v>
      </c>
      <c r="MG480">
        <v>8351.1059999999998</v>
      </c>
      <c r="MH480" s="1">
        <v>4.9549360000000001E-2</v>
      </c>
      <c r="MI480">
        <v>23.248799999999999</v>
      </c>
      <c r="MJ480">
        <v>2.0766589999999998</v>
      </c>
      <c r="MK480">
        <v>7968.8149999999996</v>
      </c>
      <c r="ML480" s="1">
        <v>4.9203230000000001E-2</v>
      </c>
      <c r="MM480">
        <v>23.057040000000001</v>
      </c>
      <c r="MN480">
        <v>1.9691339999999999</v>
      </c>
      <c r="MO480">
        <v>7614.3029999999999</v>
      </c>
      <c r="MP480">
        <v>4.884471E-2</v>
      </c>
      <c r="MQ480">
        <v>22.857320000000001</v>
      </c>
      <c r="MR480">
        <v>1.869078</v>
      </c>
      <c r="MS480">
        <v>7285.1540000000005</v>
      </c>
      <c r="MT480" s="1">
        <v>4.8541399999999998E-2</v>
      </c>
      <c r="MU480">
        <v>22.705100000000002</v>
      </c>
      <c r="MV480">
        <v>1.778416</v>
      </c>
      <c r="MW480">
        <v>6978.8090000000002</v>
      </c>
      <c r="MX480" s="1">
        <v>4.8139359999999999E-2</v>
      </c>
      <c r="MY480">
        <v>22.83793</v>
      </c>
      <c r="MZ480">
        <v>1.690545</v>
      </c>
      <c r="NA480">
        <v>6693.25</v>
      </c>
      <c r="NB480">
        <v>4.7643999999999999E-2</v>
      </c>
      <c r="NC480">
        <v>22.829460000000001</v>
      </c>
      <c r="ND480">
        <v>1.606438</v>
      </c>
      <c r="NE480">
        <v>6428.3289999999997</v>
      </c>
      <c r="NF480" s="1">
        <v>4.713502E-2</v>
      </c>
      <c r="NG480">
        <v>23.041250000000002</v>
      </c>
      <c r="NH480">
        <v>1.5280940000000001</v>
      </c>
      <c r="NI480">
        <v>6182.7489999999998</v>
      </c>
      <c r="NJ480" s="1">
        <v>4.6664499999999998E-2</v>
      </c>
      <c r="NK480">
        <v>23.218900000000001</v>
      </c>
      <c r="NL480">
        <v>1.456698</v>
      </c>
      <c r="NM480">
        <v>5954.7870000000003</v>
      </c>
      <c r="NN480">
        <v>4.6231319999999999E-2</v>
      </c>
      <c r="NO480">
        <v>23.210429999999999</v>
      </c>
      <c r="NP480">
        <v>1.3914759999999999</v>
      </c>
      <c r="NQ480">
        <v>5742.2719999999999</v>
      </c>
      <c r="NR480" s="1">
        <v>4.5757079999999999E-2</v>
      </c>
      <c r="NS480">
        <v>23.029509999999998</v>
      </c>
      <c r="NT480">
        <v>1.329582</v>
      </c>
      <c r="NU480">
        <v>5543.9269999999997</v>
      </c>
      <c r="NV480" s="1">
        <v>4.5232990000000001E-2</v>
      </c>
      <c r="NW480">
        <v>22.803270000000001</v>
      </c>
      <c r="NX480">
        <v>1.270548</v>
      </c>
      <c r="NY480">
        <v>5359.1790000000001</v>
      </c>
      <c r="NZ480" s="1">
        <v>4.4294519999999997E-2</v>
      </c>
      <c r="OA480">
        <v>22.669560000000001</v>
      </c>
      <c r="OB480">
        <v>1.204825</v>
      </c>
      <c r="OC480">
        <v>5189.2870000000003</v>
      </c>
      <c r="OD480" s="1">
        <v>4.3762210000000003E-2</v>
      </c>
      <c r="OE480">
        <v>22.90944</v>
      </c>
      <c r="OF480">
        <v>1.1548020000000001</v>
      </c>
      <c r="OG480">
        <v>5033.8149999999996</v>
      </c>
      <c r="OH480" s="1">
        <v>4.348776E-2</v>
      </c>
      <c r="OI480">
        <v>23.28424</v>
      </c>
      <c r="OJ480">
        <v>1.1144259999999999</v>
      </c>
      <c r="OK480">
        <v>4887.1559999999999</v>
      </c>
    </row>
    <row r="481" spans="1:401" x14ac:dyDescent="0.35">
      <c r="A481">
        <v>490</v>
      </c>
      <c r="B481" t="s">
        <v>4</v>
      </c>
      <c r="C481" t="s">
        <v>364</v>
      </c>
      <c r="D481" t="s">
        <v>488</v>
      </c>
      <c r="E481">
        <v>690.0154</v>
      </c>
      <c r="F481" s="1">
        <v>0.10058590000000001</v>
      </c>
      <c r="G481">
        <v>20.351790000000001</v>
      </c>
      <c r="H481">
        <v>0</v>
      </c>
      <c r="I481">
        <v>0</v>
      </c>
      <c r="J481">
        <v>9.9800070000000005E-2</v>
      </c>
      <c r="K481">
        <v>20.565989999999999</v>
      </c>
      <c r="L481">
        <v>0</v>
      </c>
      <c r="M481">
        <v>0</v>
      </c>
      <c r="N481" s="1">
        <v>9.8732390000000003E-2</v>
      </c>
      <c r="O481">
        <v>20.806010000000001</v>
      </c>
      <c r="P481">
        <v>0</v>
      </c>
      <c r="Q481">
        <v>0</v>
      </c>
      <c r="R481" s="1">
        <v>9.7573770000000004E-2</v>
      </c>
      <c r="S481">
        <v>21.0428</v>
      </c>
      <c r="T481">
        <v>0</v>
      </c>
      <c r="U481">
        <v>0</v>
      </c>
      <c r="V481">
        <v>9.6741069999999998E-2</v>
      </c>
      <c r="W481">
        <v>21.277200000000001</v>
      </c>
      <c r="X481">
        <v>0</v>
      </c>
      <c r="Y481">
        <v>0</v>
      </c>
      <c r="Z481" s="1">
        <v>9.609471E-2</v>
      </c>
      <c r="AA481">
        <v>21.355329999999999</v>
      </c>
      <c r="AB481">
        <v>0</v>
      </c>
      <c r="AC481">
        <v>0</v>
      </c>
      <c r="AD481" s="1">
        <v>9.5413010000000006E-2</v>
      </c>
      <c r="AE481">
        <v>21.23143</v>
      </c>
      <c r="AF481">
        <v>0</v>
      </c>
      <c r="AG481">
        <v>0</v>
      </c>
      <c r="AH481" s="1">
        <v>9.4637769999999996E-2</v>
      </c>
      <c r="AI481">
        <v>21.091159999999999</v>
      </c>
      <c r="AJ481">
        <v>0</v>
      </c>
      <c r="AK481">
        <v>0</v>
      </c>
      <c r="AL481" s="1">
        <v>9.4247929999999994E-2</v>
      </c>
      <c r="AM481">
        <v>20.99483</v>
      </c>
      <c r="AN481">
        <v>0</v>
      </c>
      <c r="AO481">
        <v>0</v>
      </c>
      <c r="AP481" s="1">
        <v>9.3605540000000001E-2</v>
      </c>
      <c r="AQ481">
        <v>21.216149999999999</v>
      </c>
      <c r="AR481">
        <v>0</v>
      </c>
      <c r="AS481">
        <v>0</v>
      </c>
      <c r="AT481" s="1">
        <v>9.2812270000000002E-2</v>
      </c>
      <c r="AU481">
        <v>21.598880000000001</v>
      </c>
      <c r="AV481">
        <v>0</v>
      </c>
      <c r="AW481">
        <v>0</v>
      </c>
      <c r="AX481" s="1">
        <v>9.1978649999999995E-2</v>
      </c>
      <c r="AY481">
        <v>21.972650000000002</v>
      </c>
      <c r="AZ481">
        <v>0</v>
      </c>
      <c r="BA481">
        <v>0</v>
      </c>
      <c r="BB481" s="1">
        <v>9.1322879999999995E-2</v>
      </c>
      <c r="BC481">
        <v>22.312660000000001</v>
      </c>
      <c r="BD481">
        <v>0</v>
      </c>
      <c r="BE481">
        <v>0</v>
      </c>
      <c r="BF481" s="1">
        <v>9.0785500000000005E-2</v>
      </c>
      <c r="BG481">
        <v>22.411619999999999</v>
      </c>
      <c r="BH481">
        <v>0</v>
      </c>
      <c r="BI481">
        <v>0</v>
      </c>
      <c r="BJ481" s="1">
        <v>9.0223129999999999E-2</v>
      </c>
      <c r="BK481">
        <v>22.334</v>
      </c>
      <c r="BL481">
        <v>0</v>
      </c>
      <c r="BM481">
        <v>0</v>
      </c>
      <c r="BN481" s="1">
        <v>8.9578290000000005E-2</v>
      </c>
      <c r="BO481">
        <v>22.252839999999999</v>
      </c>
      <c r="BP481">
        <v>0</v>
      </c>
      <c r="BQ481">
        <v>0</v>
      </c>
      <c r="BR481" s="1">
        <v>8.9346449999999994E-2</v>
      </c>
      <c r="BS481">
        <v>22.21903</v>
      </c>
      <c r="BT481">
        <v>0</v>
      </c>
      <c r="BU481">
        <v>0</v>
      </c>
      <c r="BV481" s="1">
        <v>8.881232E-2</v>
      </c>
      <c r="BW481">
        <v>22.38552</v>
      </c>
      <c r="BX481">
        <v>0</v>
      </c>
      <c r="BY481">
        <v>0</v>
      </c>
      <c r="BZ481" s="1">
        <v>8.8096259999999996E-2</v>
      </c>
      <c r="CA481">
        <v>22.52571</v>
      </c>
      <c r="CB481">
        <v>0</v>
      </c>
      <c r="CC481">
        <v>0</v>
      </c>
      <c r="CD481" s="1">
        <v>8.7322620000000004E-2</v>
      </c>
      <c r="CE481">
        <v>22.697230000000001</v>
      </c>
      <c r="CF481">
        <v>0</v>
      </c>
      <c r="CG481">
        <v>0</v>
      </c>
      <c r="CH481" s="1">
        <v>8.6734320000000004E-2</v>
      </c>
      <c r="CI481">
        <v>22.71396</v>
      </c>
      <c r="CJ481">
        <v>0</v>
      </c>
      <c r="CK481">
        <v>0</v>
      </c>
      <c r="CL481">
        <v>8.6272130000000002E-2</v>
      </c>
      <c r="CM481">
        <v>22.612220000000001</v>
      </c>
      <c r="CN481">
        <v>0</v>
      </c>
      <c r="CO481">
        <v>0</v>
      </c>
      <c r="CP481" s="1">
        <v>8.5783269999999995E-2</v>
      </c>
      <c r="CQ481">
        <v>22.467829999999999</v>
      </c>
      <c r="CR481">
        <v>0</v>
      </c>
      <c r="CS481">
        <v>0</v>
      </c>
      <c r="CT481" s="1">
        <v>8.5202719999999996E-2</v>
      </c>
      <c r="CU481">
        <v>22.305260000000001</v>
      </c>
      <c r="CV481">
        <v>0</v>
      </c>
      <c r="CW481">
        <v>0</v>
      </c>
      <c r="CX481" s="1">
        <v>8.4744230000000004E-2</v>
      </c>
      <c r="CY481">
        <v>22.148890000000002</v>
      </c>
      <c r="CZ481">
        <v>0</v>
      </c>
      <c r="DA481">
        <v>0</v>
      </c>
      <c r="DB481" s="1">
        <v>8.4211770000000005E-2</v>
      </c>
      <c r="DC481">
        <v>22.218240000000002</v>
      </c>
      <c r="DD481">
        <v>0</v>
      </c>
      <c r="DE481">
        <v>4.4554580000000002E-36</v>
      </c>
      <c r="DF481" s="1">
        <v>8.3681930000000002E-2</v>
      </c>
      <c r="DG481">
        <v>22.203199999999999</v>
      </c>
      <c r="DH481">
        <v>2.4891E-33</v>
      </c>
      <c r="DI481">
        <v>4.8725079999999999E-30</v>
      </c>
      <c r="DJ481">
        <v>8.3125169999999998E-2</v>
      </c>
      <c r="DK481">
        <v>22.225069999999999</v>
      </c>
      <c r="DL481" s="1">
        <v>1.8700939999999999E-28</v>
      </c>
      <c r="DM481" s="1">
        <v>3.4552600000000001E-25</v>
      </c>
      <c r="DN481" s="1">
        <v>8.2619670000000006E-2</v>
      </c>
      <c r="DO481">
        <v>22.255459999999999</v>
      </c>
      <c r="DP481" s="1">
        <v>1.813102E-24</v>
      </c>
      <c r="DQ481" s="1">
        <v>3.3098960000000001E-21</v>
      </c>
      <c r="DR481" s="1">
        <v>8.2160839999999999E-2</v>
      </c>
      <c r="DS481">
        <v>22.179279999999999</v>
      </c>
      <c r="DT481" s="1">
        <v>4.3146119999999997E-21</v>
      </c>
      <c r="DU481" s="1">
        <v>7.9171890000000005E-18</v>
      </c>
      <c r="DV481" s="1">
        <v>8.1692420000000002E-2</v>
      </c>
      <c r="DW481">
        <v>21.973299999999998</v>
      </c>
      <c r="DX481" s="1">
        <v>3.3838740000000001E-18</v>
      </c>
      <c r="DY481" s="1">
        <v>6.2736459999999996E-15</v>
      </c>
      <c r="DZ481" s="1">
        <v>8.1260310000000002E-2</v>
      </c>
      <c r="EA481">
        <v>21.746590000000001</v>
      </c>
      <c r="EB481" s="1">
        <v>1.098488E-15</v>
      </c>
      <c r="EC481" s="1">
        <v>2.0667840000000001E-12</v>
      </c>
      <c r="ED481" s="1">
        <v>8.1212649999999997E-2</v>
      </c>
      <c r="EE481">
        <v>21.620629999999998</v>
      </c>
      <c r="EF481" s="1">
        <v>1.713343E-13</v>
      </c>
      <c r="EG481" s="1">
        <v>3.2625690000000001E-10</v>
      </c>
      <c r="EH481" s="1">
        <v>8.0880079999999993E-2</v>
      </c>
      <c r="EI481">
        <v>21.849689999999999</v>
      </c>
      <c r="EJ481" s="1">
        <v>1.4224019999999999E-11</v>
      </c>
      <c r="EK481" s="1">
        <v>2.7552949999999999E-8</v>
      </c>
      <c r="EL481" s="1">
        <v>8.036857E-2</v>
      </c>
      <c r="EM481">
        <v>22.085260000000002</v>
      </c>
      <c r="EN481" s="1">
        <v>6.8419500000000003E-10</v>
      </c>
      <c r="EO481" s="1">
        <v>1.351902E-6</v>
      </c>
      <c r="EP481">
        <v>7.9806970000000005E-2</v>
      </c>
      <c r="EQ481">
        <v>22.327400000000001</v>
      </c>
      <c r="ER481" s="1">
        <v>2.0477040000000001E-8</v>
      </c>
      <c r="ES481" s="1">
        <v>4.1275810000000003E-5</v>
      </c>
      <c r="ET481" s="1">
        <v>7.9444180000000003E-2</v>
      </c>
      <c r="EU481">
        <v>22.614380000000001</v>
      </c>
      <c r="EV481" s="1">
        <v>4.0444570000000002E-7</v>
      </c>
      <c r="EW481" s="1">
        <v>8.3040100000000003E-4</v>
      </c>
      <c r="EX481" s="1">
        <v>7.9194310000000004E-2</v>
      </c>
      <c r="EY481">
        <v>22.691199999999998</v>
      </c>
      <c r="EZ481" s="1">
        <v>5.5388799999999999E-6</v>
      </c>
      <c r="FA481" s="1">
        <v>1.156038E-2</v>
      </c>
      <c r="FB481" s="1">
        <v>7.8901280000000004E-2</v>
      </c>
      <c r="FC481">
        <v>22.541139999999999</v>
      </c>
      <c r="FD481" s="1">
        <v>5.4598900000000003E-5</v>
      </c>
      <c r="FE481" s="1">
        <v>0.1159583</v>
      </c>
      <c r="FF481" s="1">
        <v>7.8500089999999995E-2</v>
      </c>
      <c r="FG481">
        <v>22.41423</v>
      </c>
      <c r="FH481" s="1">
        <v>4.0130930000000002E-4</v>
      </c>
      <c r="FI481" s="1">
        <v>0.86752799999999997</v>
      </c>
      <c r="FJ481" s="1">
        <v>7.8593120000000002E-2</v>
      </c>
      <c r="FK481">
        <v>22.347470000000001</v>
      </c>
      <c r="FL481" s="1">
        <v>2.2848970000000001E-3</v>
      </c>
      <c r="FM481" s="1">
        <v>4.9985229999999996</v>
      </c>
      <c r="FN481" s="1">
        <v>7.8264040000000007E-2</v>
      </c>
      <c r="FO481">
        <v>22.613</v>
      </c>
      <c r="FP481" s="1">
        <v>1.0265E-2</v>
      </c>
      <c r="FQ481" s="1">
        <v>22.830400000000001</v>
      </c>
      <c r="FR481" s="1">
        <v>7.7752849999999998E-2</v>
      </c>
      <c r="FS481">
        <v>22.97466</v>
      </c>
      <c r="FT481" s="1">
        <v>3.7308649999999999E-2</v>
      </c>
      <c r="FU481">
        <v>84.527659999999997</v>
      </c>
      <c r="FV481">
        <v>7.7122609999999994E-2</v>
      </c>
      <c r="FW481">
        <v>23.30152</v>
      </c>
      <c r="FX481" s="1">
        <v>0.1122712</v>
      </c>
      <c r="FY481">
        <v>259.42250000000001</v>
      </c>
      <c r="FZ481" s="1">
        <v>7.6794689999999999E-2</v>
      </c>
      <c r="GA481">
        <v>23.609349999999999</v>
      </c>
      <c r="GB481" s="1">
        <v>0.2874756</v>
      </c>
      <c r="GC481">
        <v>674.30499999999995</v>
      </c>
      <c r="GD481" s="1">
        <v>7.6565809999999998E-2</v>
      </c>
      <c r="GE481">
        <v>23.674910000000001</v>
      </c>
      <c r="GF481" s="1">
        <v>0.63683069999999997</v>
      </c>
      <c r="GG481">
        <v>1514.0329999999999</v>
      </c>
      <c r="GH481" s="1">
        <v>7.6316049999999996E-2</v>
      </c>
      <c r="GI481">
        <v>23.583020000000001</v>
      </c>
      <c r="GJ481" s="1">
        <v>1.240046</v>
      </c>
      <c r="GK481">
        <v>2987.3530000000001</v>
      </c>
      <c r="GL481">
        <v>7.5860479999999994E-2</v>
      </c>
      <c r="GM481">
        <v>23.48095</v>
      </c>
      <c r="GN481">
        <v>2.1488200000000002</v>
      </c>
      <c r="GO481">
        <v>5256.4889999999996</v>
      </c>
      <c r="GP481" s="1">
        <v>7.5739589999999996E-2</v>
      </c>
      <c r="GQ481">
        <v>23.42492</v>
      </c>
      <c r="GR481">
        <v>3.3854709999999999</v>
      </c>
      <c r="GS481">
        <v>8366.3119999999999</v>
      </c>
      <c r="GT481" s="1">
        <v>7.5285459999999998E-2</v>
      </c>
      <c r="GU481">
        <v>23.42756</v>
      </c>
      <c r="GV481">
        <v>4.8698769999999998</v>
      </c>
      <c r="GW481">
        <v>12203.24</v>
      </c>
      <c r="GX481" s="1">
        <v>7.4715000000000004E-2</v>
      </c>
      <c r="GY481">
        <v>23.61749</v>
      </c>
      <c r="GZ481">
        <v>6.4849189999999997</v>
      </c>
      <c r="HA481">
        <v>16492.8</v>
      </c>
      <c r="HB481" s="1">
        <v>7.4087630000000002E-2</v>
      </c>
      <c r="HC481">
        <v>23.740919999999999</v>
      </c>
      <c r="HD481">
        <v>8.0872770000000003</v>
      </c>
      <c r="HE481">
        <v>20877.47</v>
      </c>
      <c r="HF481">
        <v>7.3565839999999993E-2</v>
      </c>
      <c r="HG481">
        <v>23.817990000000002</v>
      </c>
      <c r="HH481">
        <v>9.5593699999999995</v>
      </c>
      <c r="HI481">
        <v>24996.799999999999</v>
      </c>
      <c r="HJ481" s="1">
        <v>7.3110949999999994E-2</v>
      </c>
      <c r="HK481">
        <v>23.733920000000001</v>
      </c>
      <c r="HL481">
        <v>10.80106</v>
      </c>
      <c r="HM481">
        <v>28560.74</v>
      </c>
      <c r="HN481">
        <v>7.2611040000000002E-2</v>
      </c>
      <c r="HO481">
        <v>23.593209999999999</v>
      </c>
      <c r="HP481">
        <v>11.73409</v>
      </c>
      <c r="HQ481">
        <v>31376.9</v>
      </c>
      <c r="HR481" s="1">
        <v>7.2008649999999993E-2</v>
      </c>
      <c r="HS481">
        <v>23.387989999999999</v>
      </c>
      <c r="HT481">
        <v>12.32766</v>
      </c>
      <c r="HU481">
        <v>33361.89</v>
      </c>
      <c r="HV481" s="1">
        <v>7.1437219999999996E-2</v>
      </c>
      <c r="HW481">
        <v>23.131550000000001</v>
      </c>
      <c r="HX481">
        <v>12.620369999999999</v>
      </c>
      <c r="HY481">
        <v>34529.21</v>
      </c>
      <c r="HZ481" s="1">
        <v>7.0801169999999997E-2</v>
      </c>
      <c r="IA481">
        <v>22.941669999999998</v>
      </c>
      <c r="IB481">
        <v>12.633900000000001</v>
      </c>
      <c r="IC481">
        <v>34959.769999999997</v>
      </c>
      <c r="ID481" s="1">
        <v>7.0135299999999998E-2</v>
      </c>
      <c r="IE481">
        <v>22.92568</v>
      </c>
      <c r="IF481">
        <v>12.42487</v>
      </c>
      <c r="IG481">
        <v>34768.160000000003</v>
      </c>
      <c r="IH481" s="1">
        <v>6.9428089999999998E-2</v>
      </c>
      <c r="II481">
        <v>22.94022</v>
      </c>
      <c r="IJ481">
        <v>12.04303</v>
      </c>
      <c r="IK481">
        <v>34085.31</v>
      </c>
      <c r="IL481" s="1">
        <v>6.8736740000000005E-2</v>
      </c>
      <c r="IM481">
        <v>22.995719999999999</v>
      </c>
      <c r="IN481">
        <v>11.54304</v>
      </c>
      <c r="IO481">
        <v>33038.019999999997</v>
      </c>
      <c r="IP481" s="1">
        <v>6.8100190000000005E-2</v>
      </c>
      <c r="IQ481">
        <v>22.841339999999999</v>
      </c>
      <c r="IR481">
        <v>10.97386</v>
      </c>
      <c r="IS481">
        <v>31740</v>
      </c>
      <c r="IT481" s="1">
        <v>6.7512180000000005E-2</v>
      </c>
      <c r="IU481">
        <v>22.59864</v>
      </c>
      <c r="IV481">
        <v>10.380089999999999</v>
      </c>
      <c r="IW481">
        <v>30284.27</v>
      </c>
      <c r="IX481">
        <v>6.696887E-2</v>
      </c>
      <c r="IY481">
        <v>22.368459999999999</v>
      </c>
      <c r="IZ481">
        <v>9.7443010000000001</v>
      </c>
      <c r="JA481">
        <v>28734.13</v>
      </c>
      <c r="JB481" s="1">
        <v>6.6295179999999995E-2</v>
      </c>
      <c r="JC481">
        <v>22.145240000000001</v>
      </c>
      <c r="JD481">
        <v>9.1166719999999994</v>
      </c>
      <c r="JE481">
        <v>27169.3</v>
      </c>
      <c r="JF481" s="1">
        <v>6.5804150000000006E-2</v>
      </c>
      <c r="JG481">
        <v>22.15314</v>
      </c>
      <c r="JH481">
        <v>8.5198070000000001</v>
      </c>
      <c r="JI481">
        <v>25608.92</v>
      </c>
      <c r="JJ481" s="1">
        <v>6.5487180000000006E-2</v>
      </c>
      <c r="JK481">
        <v>22.211359999999999</v>
      </c>
      <c r="JL481">
        <v>7.9670110000000003</v>
      </c>
      <c r="JM481">
        <v>24090.68</v>
      </c>
      <c r="JN481" s="1">
        <v>6.5229540000000003E-2</v>
      </c>
      <c r="JO481">
        <v>22.2393</v>
      </c>
      <c r="JP481">
        <v>7.4439299999999999</v>
      </c>
      <c r="JQ481">
        <v>22628.52</v>
      </c>
      <c r="JR481" s="1">
        <v>6.4815189999999995E-2</v>
      </c>
      <c r="JS481">
        <v>22.349</v>
      </c>
      <c r="JT481">
        <v>6.9322889999999999</v>
      </c>
      <c r="JU481">
        <v>21235.09</v>
      </c>
      <c r="JV481" s="1">
        <v>6.4326400000000006E-2</v>
      </c>
      <c r="JW481">
        <v>22.334489999999999</v>
      </c>
      <c r="JX481">
        <v>6.4452610000000004</v>
      </c>
      <c r="JY481">
        <v>19919.580000000002</v>
      </c>
      <c r="JZ481" s="1">
        <v>6.3767749999999998E-2</v>
      </c>
      <c r="KA481">
        <v>22.104089999999999</v>
      </c>
      <c r="KB481">
        <v>5.9859629999999999</v>
      </c>
      <c r="KC481">
        <v>18685.45</v>
      </c>
      <c r="KD481" s="1">
        <v>6.3183740000000002E-2</v>
      </c>
      <c r="KE481">
        <v>21.855789999999999</v>
      </c>
      <c r="KF481">
        <v>5.5576840000000001</v>
      </c>
      <c r="KG481">
        <v>17534.330000000002</v>
      </c>
      <c r="KH481" s="1">
        <v>6.2625630000000002E-2</v>
      </c>
      <c r="KI481">
        <v>21.664000000000001</v>
      </c>
      <c r="KJ481">
        <v>5.1652529999999999</v>
      </c>
      <c r="KK481">
        <v>16464.900000000001</v>
      </c>
      <c r="KL481" s="1">
        <v>6.2023259999999997E-2</v>
      </c>
      <c r="KM481">
        <v>21.801490000000001</v>
      </c>
      <c r="KN481">
        <v>4.8009230000000001</v>
      </c>
      <c r="KO481">
        <v>15473.33</v>
      </c>
      <c r="KP481" s="1">
        <v>6.1365620000000003E-2</v>
      </c>
      <c r="KQ481">
        <v>22.057970000000001</v>
      </c>
      <c r="KR481">
        <v>4.4621060000000003</v>
      </c>
      <c r="KS481">
        <v>14557.42</v>
      </c>
      <c r="KT481" s="1">
        <v>6.0672080000000003E-2</v>
      </c>
      <c r="KU481">
        <v>22.36026</v>
      </c>
      <c r="KV481">
        <v>4.1502129999999999</v>
      </c>
      <c r="KW481">
        <v>13713.05</v>
      </c>
      <c r="KX481" s="1">
        <v>5.99629E-2</v>
      </c>
      <c r="KY481">
        <v>22.634920000000001</v>
      </c>
      <c r="KZ481">
        <v>3.8641000000000001</v>
      </c>
      <c r="LA481">
        <v>12936.15</v>
      </c>
      <c r="LB481">
        <v>5.9271659999999997E-2</v>
      </c>
      <c r="LC481">
        <v>22.640830000000001</v>
      </c>
      <c r="LD481">
        <v>3.6036250000000001</v>
      </c>
      <c r="LE481">
        <v>12221.58</v>
      </c>
      <c r="LF481" s="1">
        <v>5.8658660000000001E-2</v>
      </c>
      <c r="LG481">
        <v>22.438079999999999</v>
      </c>
      <c r="LH481">
        <v>3.3703409999999998</v>
      </c>
      <c r="LI481">
        <v>11564.33</v>
      </c>
      <c r="LJ481" s="1">
        <v>5.8098619999999997E-2</v>
      </c>
      <c r="LK481">
        <v>22.238849999999999</v>
      </c>
      <c r="LL481">
        <v>3.159475</v>
      </c>
      <c r="LM481">
        <v>10958.95</v>
      </c>
      <c r="LN481" s="1">
        <v>5.7647169999999998E-2</v>
      </c>
      <c r="LO481">
        <v>22.099309999999999</v>
      </c>
      <c r="LP481">
        <v>2.9714480000000001</v>
      </c>
      <c r="LQ481">
        <v>10400.18</v>
      </c>
      <c r="LR481" s="1">
        <v>5.7188639999999999E-2</v>
      </c>
      <c r="LS481">
        <v>22.301449999999999</v>
      </c>
      <c r="LT481">
        <v>2.798127</v>
      </c>
      <c r="LU481">
        <v>9883.5380000000005</v>
      </c>
      <c r="LV481" s="1">
        <v>5.6694250000000002E-2</v>
      </c>
      <c r="LW481">
        <v>22.614609999999999</v>
      </c>
      <c r="LX481">
        <v>2.6370420000000001</v>
      </c>
      <c r="LY481">
        <v>9406.0959999999995</v>
      </c>
      <c r="LZ481" s="1">
        <v>5.6206489999999998E-2</v>
      </c>
      <c r="MA481">
        <v>22.97138</v>
      </c>
      <c r="MB481">
        <v>2.4888910000000002</v>
      </c>
      <c r="MC481">
        <v>8964.2119999999995</v>
      </c>
      <c r="MD481" s="1">
        <v>5.572854E-2</v>
      </c>
      <c r="ME481">
        <v>23.249379999999999</v>
      </c>
      <c r="MF481">
        <v>2.3529300000000002</v>
      </c>
      <c r="MG481">
        <v>8555.3819999999996</v>
      </c>
      <c r="MH481" s="1">
        <v>5.5293799999999997E-2</v>
      </c>
      <c r="MI481">
        <v>23.276949999999999</v>
      </c>
      <c r="MJ481">
        <v>2.2289789999999998</v>
      </c>
      <c r="MK481">
        <v>8176.0290000000005</v>
      </c>
      <c r="ML481" s="1">
        <v>5.4909689999999997E-2</v>
      </c>
      <c r="MM481">
        <v>23.092289999999998</v>
      </c>
      <c r="MN481">
        <v>2.1162779999999999</v>
      </c>
      <c r="MO481">
        <v>7823.2839999999997</v>
      </c>
      <c r="MP481" s="1">
        <v>5.4512570000000003E-2</v>
      </c>
      <c r="MQ481">
        <v>22.900020000000001</v>
      </c>
      <c r="MR481">
        <v>2.0111859999999999</v>
      </c>
      <c r="MS481">
        <v>7494.9260000000004</v>
      </c>
      <c r="MT481">
        <v>5.4180909999999999E-2</v>
      </c>
      <c r="MU481">
        <v>22.75394</v>
      </c>
      <c r="MV481">
        <v>1.915945</v>
      </c>
      <c r="MW481">
        <v>7188.5150000000003</v>
      </c>
      <c r="MX481" s="1">
        <v>5.3728110000000003E-2</v>
      </c>
      <c r="MY481">
        <v>22.88326</v>
      </c>
      <c r="MZ481">
        <v>1.822956</v>
      </c>
      <c r="NA481">
        <v>6902.1369999999997</v>
      </c>
      <c r="NB481" s="1">
        <v>5.3173749999999999E-2</v>
      </c>
      <c r="NC481">
        <v>22.876180000000002</v>
      </c>
      <c r="ND481">
        <v>1.733779</v>
      </c>
      <c r="NE481">
        <v>6635.817</v>
      </c>
      <c r="NF481" s="1">
        <v>5.2607519999999998E-2</v>
      </c>
      <c r="NG481">
        <v>23.084980000000002</v>
      </c>
      <c r="NH481">
        <v>1.650622</v>
      </c>
      <c r="NI481">
        <v>6388.2910000000002</v>
      </c>
      <c r="NJ481" s="1">
        <v>5.2082900000000001E-2</v>
      </c>
      <c r="NK481">
        <v>23.259910000000001</v>
      </c>
      <c r="NL481">
        <v>1.5746739999999999</v>
      </c>
      <c r="NM481">
        <v>6157.8819999999996</v>
      </c>
      <c r="NN481" s="1">
        <v>5.1596429999999999E-2</v>
      </c>
      <c r="NO481">
        <v>23.254560000000001</v>
      </c>
      <c r="NP481">
        <v>1.5050790000000001</v>
      </c>
      <c r="NQ481">
        <v>5942.5349999999999</v>
      </c>
      <c r="NR481">
        <v>5.1072390000000002E-2</v>
      </c>
      <c r="NS481">
        <v>23.083349999999999</v>
      </c>
      <c r="NT481">
        <v>1.439111</v>
      </c>
      <c r="NU481">
        <v>5741.14</v>
      </c>
      <c r="NV481" s="1">
        <v>5.0484149999999998E-2</v>
      </c>
      <c r="NW481">
        <v>22.867560000000001</v>
      </c>
      <c r="NX481">
        <v>1.375794</v>
      </c>
      <c r="NY481">
        <v>5553.0429999999997</v>
      </c>
      <c r="NZ481" s="1">
        <v>4.942146E-2</v>
      </c>
      <c r="OA481">
        <v>22.741160000000001</v>
      </c>
      <c r="OB481">
        <v>1.3047930000000001</v>
      </c>
      <c r="OC481">
        <v>5379.7060000000001</v>
      </c>
      <c r="OD481" s="1">
        <v>4.8828690000000001E-2</v>
      </c>
      <c r="OE481">
        <v>22.975090000000002</v>
      </c>
      <c r="OF481">
        <v>1.2510619999999999</v>
      </c>
      <c r="OG481">
        <v>5220.5540000000001</v>
      </c>
      <c r="OH481" s="1">
        <v>4.8528160000000001E-2</v>
      </c>
      <c r="OI481">
        <v>23.33719</v>
      </c>
      <c r="OJ481">
        <v>1.207751</v>
      </c>
      <c r="OK481">
        <v>5069.9530000000004</v>
      </c>
    </row>
    <row r="482" spans="1:401" x14ac:dyDescent="0.35">
      <c r="A482">
        <v>491</v>
      </c>
      <c r="B482" t="s">
        <v>4</v>
      </c>
      <c r="C482" t="s">
        <v>364</v>
      </c>
      <c r="D482" t="s">
        <v>489</v>
      </c>
      <c r="E482">
        <v>688.3329</v>
      </c>
      <c r="F482" s="1">
        <v>9.5984189999999997E-2</v>
      </c>
      <c r="G482">
        <v>20.389749999999999</v>
      </c>
      <c r="H482">
        <v>0</v>
      </c>
      <c r="I482">
        <v>0</v>
      </c>
      <c r="J482">
        <v>9.5233520000000002E-2</v>
      </c>
      <c r="K482">
        <v>20.597349999999999</v>
      </c>
      <c r="L482">
        <v>0</v>
      </c>
      <c r="M482">
        <v>0</v>
      </c>
      <c r="N482" s="1">
        <v>9.4210039999999995E-2</v>
      </c>
      <c r="O482">
        <v>20.830089999999998</v>
      </c>
      <c r="P482">
        <v>0</v>
      </c>
      <c r="Q482">
        <v>0</v>
      </c>
      <c r="R482" s="1">
        <v>9.3098410000000006E-2</v>
      </c>
      <c r="S482">
        <v>21.061399999999999</v>
      </c>
      <c r="T482">
        <v>0</v>
      </c>
      <c r="U482">
        <v>0</v>
      </c>
      <c r="V482" s="1">
        <v>9.2307570000000005E-2</v>
      </c>
      <c r="W482">
        <v>21.290199999999999</v>
      </c>
      <c r="X482">
        <v>0</v>
      </c>
      <c r="Y482">
        <v>0</v>
      </c>
      <c r="Z482">
        <v>9.1697340000000002E-2</v>
      </c>
      <c r="AA482">
        <v>21.364989999999999</v>
      </c>
      <c r="AB482">
        <v>0</v>
      </c>
      <c r="AC482">
        <v>0</v>
      </c>
      <c r="AD482" s="1">
        <v>9.1051400000000005E-2</v>
      </c>
      <c r="AE482">
        <v>21.240950000000002</v>
      </c>
      <c r="AF482">
        <v>0</v>
      </c>
      <c r="AG482">
        <v>0</v>
      </c>
      <c r="AH482" s="1">
        <v>9.0308879999999994E-2</v>
      </c>
      <c r="AI482">
        <v>21.099119999999999</v>
      </c>
      <c r="AJ482">
        <v>0</v>
      </c>
      <c r="AK482">
        <v>0</v>
      </c>
      <c r="AL482" s="1">
        <v>8.995301E-2</v>
      </c>
      <c r="AM482">
        <v>20.99944</v>
      </c>
      <c r="AN482">
        <v>0</v>
      </c>
      <c r="AO482">
        <v>0</v>
      </c>
      <c r="AP482" s="1">
        <v>8.9340840000000005E-2</v>
      </c>
      <c r="AQ482">
        <v>21.209350000000001</v>
      </c>
      <c r="AR482">
        <v>0</v>
      </c>
      <c r="AS482">
        <v>0</v>
      </c>
      <c r="AT482" s="1">
        <v>8.8577749999999997E-2</v>
      </c>
      <c r="AU482">
        <v>21.577850000000002</v>
      </c>
      <c r="AV482">
        <v>0</v>
      </c>
      <c r="AW482">
        <v>0</v>
      </c>
      <c r="AX482" s="1">
        <v>8.7780759999999999E-2</v>
      </c>
      <c r="AY482">
        <v>21.941179999999999</v>
      </c>
      <c r="AZ482">
        <v>0</v>
      </c>
      <c r="BA482">
        <v>0</v>
      </c>
      <c r="BB482" s="1">
        <v>8.7154789999999996E-2</v>
      </c>
      <c r="BC482">
        <v>22.27412</v>
      </c>
      <c r="BD482">
        <v>0</v>
      </c>
      <c r="BE482">
        <v>0</v>
      </c>
      <c r="BF482">
        <v>8.6649149999999994E-2</v>
      </c>
      <c r="BG482">
        <v>22.373460000000001</v>
      </c>
      <c r="BH482">
        <v>0</v>
      </c>
      <c r="BI482">
        <v>0</v>
      </c>
      <c r="BJ482" s="1">
        <v>8.6112069999999999E-2</v>
      </c>
      <c r="BK482">
        <v>22.300360000000001</v>
      </c>
      <c r="BL482">
        <v>0</v>
      </c>
      <c r="BM482">
        <v>0</v>
      </c>
      <c r="BN482" s="1">
        <v>8.5497799999999999E-2</v>
      </c>
      <c r="BO482">
        <v>22.221450000000001</v>
      </c>
      <c r="BP482">
        <v>0</v>
      </c>
      <c r="BQ482">
        <v>0</v>
      </c>
      <c r="BR482" s="1">
        <v>8.5290660000000004E-2</v>
      </c>
      <c r="BS482">
        <v>22.18655</v>
      </c>
      <c r="BT482">
        <v>0</v>
      </c>
      <c r="BU482">
        <v>0</v>
      </c>
      <c r="BV482" s="1">
        <v>8.477809E-2</v>
      </c>
      <c r="BW482">
        <v>22.346129999999999</v>
      </c>
      <c r="BX482">
        <v>0</v>
      </c>
      <c r="BY482">
        <v>0</v>
      </c>
      <c r="BZ482" s="1">
        <v>8.4088620000000003E-2</v>
      </c>
      <c r="CA482">
        <v>22.48216</v>
      </c>
      <c r="CB482">
        <v>0</v>
      </c>
      <c r="CC482">
        <v>0</v>
      </c>
      <c r="CD482" s="1">
        <v>8.3349350000000003E-2</v>
      </c>
      <c r="CE482">
        <v>22.652930000000001</v>
      </c>
      <c r="CF482">
        <v>0</v>
      </c>
      <c r="CG482">
        <v>0</v>
      </c>
      <c r="CH482" s="1">
        <v>8.2789769999999999E-2</v>
      </c>
      <c r="CI482">
        <v>22.677109999999999</v>
      </c>
      <c r="CJ482">
        <v>0</v>
      </c>
      <c r="CK482">
        <v>0</v>
      </c>
      <c r="CL482">
        <v>8.2352620000000001E-2</v>
      </c>
      <c r="CM482">
        <v>22.588629999999998</v>
      </c>
      <c r="CN482">
        <v>0</v>
      </c>
      <c r="CO482">
        <v>0</v>
      </c>
      <c r="CP482" s="1">
        <v>8.1888230000000006E-2</v>
      </c>
      <c r="CQ482">
        <v>22.458659999999998</v>
      </c>
      <c r="CR482">
        <v>0</v>
      </c>
      <c r="CS482">
        <v>0</v>
      </c>
      <c r="CT482" s="1">
        <v>8.1329219999999994E-2</v>
      </c>
      <c r="CU482">
        <v>22.30951</v>
      </c>
      <c r="CV482">
        <v>0</v>
      </c>
      <c r="CW482">
        <v>0</v>
      </c>
      <c r="CX482" s="1">
        <v>8.0899280000000004E-2</v>
      </c>
      <c r="CY482">
        <v>22.16498</v>
      </c>
      <c r="CZ482">
        <v>0</v>
      </c>
      <c r="DA482">
        <v>0</v>
      </c>
      <c r="DB482" s="1">
        <v>8.0389310000000005E-2</v>
      </c>
      <c r="DC482">
        <v>22.238350000000001</v>
      </c>
      <c r="DD482">
        <v>0</v>
      </c>
      <c r="DE482">
        <v>1.1359339999999999E-36</v>
      </c>
      <c r="DF482">
        <v>7.9881160000000007E-2</v>
      </c>
      <c r="DG482">
        <v>22.228339999999999</v>
      </c>
      <c r="DH482">
        <v>6.2869039999999997E-34</v>
      </c>
      <c r="DI482">
        <v>1.4014120000000001E-30</v>
      </c>
      <c r="DJ482" s="1">
        <v>7.9350770000000001E-2</v>
      </c>
      <c r="DK482">
        <v>22.254840000000002</v>
      </c>
      <c r="DL482" s="1">
        <v>5.5980720000000001E-29</v>
      </c>
      <c r="DM482" s="1">
        <v>1.1316950000000001E-25</v>
      </c>
      <c r="DN482" s="1">
        <v>7.8867640000000003E-2</v>
      </c>
      <c r="DO482">
        <v>22.28895</v>
      </c>
      <c r="DP482" s="1">
        <v>6.0912120000000001E-25</v>
      </c>
      <c r="DQ482" s="1">
        <v>1.193828E-21</v>
      </c>
      <c r="DR482" s="1">
        <v>7.8429910000000005E-2</v>
      </c>
      <c r="DS482">
        <v>22.218820000000001</v>
      </c>
      <c r="DT482" s="1">
        <v>1.589966E-21</v>
      </c>
      <c r="DU482" s="1">
        <v>3.0952119999999998E-18</v>
      </c>
      <c r="DV482" s="1">
        <v>7.7984269999999994E-2</v>
      </c>
      <c r="DW482">
        <v>22.021599999999999</v>
      </c>
      <c r="DX482" s="1">
        <v>1.3469299999999999E-18</v>
      </c>
      <c r="DY482" s="1">
        <v>2.6277480000000001E-15</v>
      </c>
      <c r="DZ482" s="1">
        <v>7.7571210000000002E-2</v>
      </c>
      <c r="EA482">
        <v>21.80322</v>
      </c>
      <c r="EB482" s="1">
        <v>4.6769160000000002E-16</v>
      </c>
      <c r="EC482" s="1">
        <v>9.2030199999999997E-13</v>
      </c>
      <c r="ED482" s="1">
        <v>7.7538899999999994E-2</v>
      </c>
      <c r="EE482">
        <v>21.681629999999998</v>
      </c>
      <c r="EF482" s="1">
        <v>7.7520619999999996E-14</v>
      </c>
      <c r="EG482" s="1">
        <v>1.5360769999999999E-10</v>
      </c>
      <c r="EH482">
        <v>7.722184E-2</v>
      </c>
      <c r="EI482">
        <v>21.902850000000001</v>
      </c>
      <c r="EJ482" s="1">
        <v>6.800554E-12</v>
      </c>
      <c r="EK482" s="1">
        <v>1.365405E-8</v>
      </c>
      <c r="EL482" s="1">
        <v>7.6724529999999999E-2</v>
      </c>
      <c r="EM482">
        <v>22.128129999999999</v>
      </c>
      <c r="EN482" s="1">
        <v>3.4412999999999998E-10</v>
      </c>
      <c r="EO482" s="1">
        <v>7.0256360000000005E-7</v>
      </c>
      <c r="EP482" s="1">
        <v>7.6185849999999999E-2</v>
      </c>
      <c r="EQ482">
        <v>22.360150000000001</v>
      </c>
      <c r="ER482" s="1">
        <v>1.079758E-8</v>
      </c>
      <c r="ES482" s="1">
        <v>2.242622E-5</v>
      </c>
      <c r="ET482" s="1">
        <v>7.5843510000000003E-2</v>
      </c>
      <c r="EU482">
        <v>22.635840000000002</v>
      </c>
      <c r="EV482" s="1">
        <v>2.2295690000000001E-7</v>
      </c>
      <c r="EW482" s="1">
        <v>4.7051489999999998E-4</v>
      </c>
      <c r="EX482" s="1">
        <v>7.5606510000000002E-2</v>
      </c>
      <c r="EY482">
        <v>22.70655</v>
      </c>
      <c r="EZ482" s="1">
        <v>3.1843219999999999E-6</v>
      </c>
      <c r="FA482" s="1">
        <v>6.8162980000000001E-3</v>
      </c>
      <c r="FB482">
        <v>7.5327619999999998E-2</v>
      </c>
      <c r="FC482">
        <v>22.556840000000001</v>
      </c>
      <c r="FD482" s="1">
        <v>3.2663850000000001E-5</v>
      </c>
      <c r="FE482" s="1">
        <v>7.1012980000000003E-2</v>
      </c>
      <c r="FF482" s="1">
        <v>7.4944700000000003E-2</v>
      </c>
      <c r="FG482">
        <v>22.429279999999999</v>
      </c>
      <c r="FH482" s="1">
        <v>2.4934790000000001E-4</v>
      </c>
      <c r="FI482" s="1">
        <v>0.55083479999999996</v>
      </c>
      <c r="FJ482" s="1">
        <v>7.5046979999999999E-2</v>
      </c>
      <c r="FK482">
        <v>22.359449999999999</v>
      </c>
      <c r="FL482" s="1">
        <v>1.472138E-3</v>
      </c>
      <c r="FM482" s="1">
        <v>3.2854199999999998</v>
      </c>
      <c r="FN482" s="1">
        <v>7.4728409999999995E-2</v>
      </c>
      <c r="FO482">
        <v>22.61225</v>
      </c>
      <c r="FP482" s="1">
        <v>6.8445329999999999E-3</v>
      </c>
      <c r="FQ482" s="1">
        <v>15.50935</v>
      </c>
      <c r="FR482" s="1">
        <v>7.4235689999999993E-2</v>
      </c>
      <c r="FS482">
        <v>22.958600000000001</v>
      </c>
      <c r="FT482" s="1">
        <v>2.5704230000000002E-2</v>
      </c>
      <c r="FU482">
        <v>59.261360000000003</v>
      </c>
      <c r="FV482" s="1">
        <v>7.3627349999999994E-2</v>
      </c>
      <c r="FW482">
        <v>23.27336</v>
      </c>
      <c r="FX482" s="1">
        <v>7.9794340000000005E-2</v>
      </c>
      <c r="FY482">
        <v>187.4282</v>
      </c>
      <c r="FZ482" s="1">
        <v>7.3318729999999999E-2</v>
      </c>
      <c r="GA482">
        <v>23.572389999999999</v>
      </c>
      <c r="GB482" s="1">
        <v>0.21048120000000001</v>
      </c>
      <c r="GC482">
        <v>501.33109999999999</v>
      </c>
      <c r="GD482" s="1">
        <v>7.3099700000000004E-2</v>
      </c>
      <c r="GE482">
        <v>23.637080000000001</v>
      </c>
      <c r="GF482" s="1">
        <v>0.47960839999999999</v>
      </c>
      <c r="GG482">
        <v>1156.78</v>
      </c>
      <c r="GH482" s="1">
        <v>7.2862189999999993E-2</v>
      </c>
      <c r="GI482">
        <v>23.549910000000001</v>
      </c>
      <c r="GJ482" s="1">
        <v>0.95926990000000001</v>
      </c>
      <c r="GK482">
        <v>2342.4659999999999</v>
      </c>
      <c r="GL482" s="1">
        <v>7.2430400000000006E-2</v>
      </c>
      <c r="GM482">
        <v>23.452359999999999</v>
      </c>
      <c r="GN482" s="1">
        <v>1.705087</v>
      </c>
      <c r="GO482">
        <v>4224.5889999999999</v>
      </c>
      <c r="GP482">
        <v>7.232189E-2</v>
      </c>
      <c r="GQ482">
        <v>23.398540000000001</v>
      </c>
      <c r="GR482">
        <v>2.7518989999999999</v>
      </c>
      <c r="GS482">
        <v>6882.7529999999997</v>
      </c>
      <c r="GT482" s="1">
        <v>7.1883779999999994E-2</v>
      </c>
      <c r="GU482">
        <v>23.40213</v>
      </c>
      <c r="GV482">
        <v>4.0486940000000002</v>
      </c>
      <c r="GW482">
        <v>10262.76</v>
      </c>
      <c r="GX482" s="1">
        <v>7.133681E-2</v>
      </c>
      <c r="GY482">
        <v>23.588760000000001</v>
      </c>
      <c r="GZ482">
        <v>5.506418</v>
      </c>
      <c r="HA482">
        <v>14159.6</v>
      </c>
      <c r="HB482" s="1">
        <v>7.0731459999999996E-2</v>
      </c>
      <c r="HC482">
        <v>23.712409999999998</v>
      </c>
      <c r="HD482">
        <v>7.0028550000000003</v>
      </c>
      <c r="HE482">
        <v>18272.57</v>
      </c>
      <c r="HF482" s="1">
        <v>7.0234969999999994E-2</v>
      </c>
      <c r="HG482">
        <v>23.793019999999999</v>
      </c>
      <c r="HH482">
        <v>8.4298400000000004</v>
      </c>
      <c r="HI482">
        <v>22272.87</v>
      </c>
      <c r="HJ482" s="1">
        <v>6.9798769999999996E-2</v>
      </c>
      <c r="HK482">
        <v>23.719139999999999</v>
      </c>
      <c r="HL482">
        <v>9.6864830000000008</v>
      </c>
      <c r="HM482">
        <v>25874.18</v>
      </c>
      <c r="HN482" s="1">
        <v>6.9322209999999995E-2</v>
      </c>
      <c r="HO482">
        <v>23.591139999999999</v>
      </c>
      <c r="HP482">
        <v>10.68777</v>
      </c>
      <c r="HQ482">
        <v>28864.560000000001</v>
      </c>
      <c r="HR482" s="1">
        <v>6.8747530000000001E-2</v>
      </c>
      <c r="HS482">
        <v>23.399799999999999</v>
      </c>
      <c r="HT482">
        <v>11.389089999999999</v>
      </c>
      <c r="HU482">
        <v>31125.89</v>
      </c>
      <c r="HV482" s="1">
        <v>6.8205329999999995E-2</v>
      </c>
      <c r="HW482">
        <v>23.157810000000001</v>
      </c>
      <c r="HX482">
        <v>11.81235</v>
      </c>
      <c r="HY482">
        <v>32633.57</v>
      </c>
      <c r="HZ482" s="1">
        <v>6.7592239999999998E-2</v>
      </c>
      <c r="IA482">
        <v>22.979790000000001</v>
      </c>
      <c r="IB482">
        <v>11.964779999999999</v>
      </c>
      <c r="IC482">
        <v>33433.26</v>
      </c>
      <c r="ID482" s="1">
        <v>6.6955810000000004E-2</v>
      </c>
      <c r="IE482">
        <v>22.970120000000001</v>
      </c>
      <c r="IF482">
        <v>11.894349999999999</v>
      </c>
      <c r="IG482">
        <v>33611.53</v>
      </c>
      <c r="IH482">
        <v>6.6277320000000001E-2</v>
      </c>
      <c r="II482">
        <v>22.989540000000002</v>
      </c>
      <c r="IJ482">
        <v>11.64198</v>
      </c>
      <c r="IK482">
        <v>33278.519999999997</v>
      </c>
      <c r="IL482" s="1">
        <v>6.5621159999999998E-2</v>
      </c>
      <c r="IM482">
        <v>23.048549999999999</v>
      </c>
      <c r="IN482">
        <v>11.25909</v>
      </c>
      <c r="IO482">
        <v>32548.13</v>
      </c>
      <c r="IP482" s="1">
        <v>6.5012810000000004E-2</v>
      </c>
      <c r="IQ482">
        <v>22.903970000000001</v>
      </c>
      <c r="IR482">
        <v>10.791539999999999</v>
      </c>
      <c r="IS482">
        <v>31528.83</v>
      </c>
      <c r="IT482" s="1">
        <v>6.4449740000000005E-2</v>
      </c>
      <c r="IU482">
        <v>22.674140000000001</v>
      </c>
      <c r="IV482">
        <v>10.27332</v>
      </c>
      <c r="IW482">
        <v>30311.75</v>
      </c>
      <c r="IX482" s="1">
        <v>6.3926189999999994E-2</v>
      </c>
      <c r="IY482">
        <v>22.455680000000001</v>
      </c>
      <c r="IZ482">
        <v>9.7469769999999993</v>
      </c>
      <c r="JA482">
        <v>28970.19</v>
      </c>
      <c r="JB482" s="1">
        <v>6.3278299999999996E-2</v>
      </c>
      <c r="JC482">
        <v>22.242529999999999</v>
      </c>
      <c r="JD482">
        <v>9.1426879999999997</v>
      </c>
      <c r="JE482">
        <v>27560.59</v>
      </c>
      <c r="JF482" s="1">
        <v>6.2807520000000006E-2</v>
      </c>
      <c r="JG482">
        <v>22.251670000000001</v>
      </c>
      <c r="JH482">
        <v>8.6008560000000003</v>
      </c>
      <c r="JI482">
        <v>26135.040000000001</v>
      </c>
      <c r="JJ482" s="1">
        <v>6.2508960000000002E-2</v>
      </c>
      <c r="JK482">
        <v>22.307480000000002</v>
      </c>
      <c r="JL482">
        <v>8.0871569999999995</v>
      </c>
      <c r="JM482">
        <v>24723.040000000001</v>
      </c>
      <c r="JN482">
        <v>6.2262320000000003E-2</v>
      </c>
      <c r="JO482">
        <v>22.333290000000002</v>
      </c>
      <c r="JP482">
        <v>7.5949540000000004</v>
      </c>
      <c r="JQ482">
        <v>23345.9</v>
      </c>
      <c r="JR482" s="1">
        <v>6.1866640000000001E-2</v>
      </c>
      <c r="JS482">
        <v>22.438759999999998</v>
      </c>
      <c r="JT482">
        <v>7.106725</v>
      </c>
      <c r="JU482">
        <v>22016.03</v>
      </c>
      <c r="JV482" s="1">
        <v>6.1397569999999999E-2</v>
      </c>
      <c r="JW482">
        <v>22.423279999999998</v>
      </c>
      <c r="JX482">
        <v>6.6369550000000004</v>
      </c>
      <c r="JY482">
        <v>20747.84</v>
      </c>
      <c r="JZ482" s="1">
        <v>6.0864309999999998E-2</v>
      </c>
      <c r="KA482">
        <v>22.19896</v>
      </c>
      <c r="KB482">
        <v>6.190118</v>
      </c>
      <c r="KC482">
        <v>19547.87</v>
      </c>
      <c r="KD482" s="1">
        <v>6.0306270000000002E-2</v>
      </c>
      <c r="KE482">
        <v>21.95759</v>
      </c>
      <c r="KF482">
        <v>5.7699490000000004</v>
      </c>
      <c r="KG482">
        <v>18418.599999999999</v>
      </c>
      <c r="KH482" s="1">
        <v>5.9772199999999998E-2</v>
      </c>
      <c r="KI482">
        <v>21.770990000000001</v>
      </c>
      <c r="KJ482">
        <v>5.3824579999999997</v>
      </c>
      <c r="KK482">
        <v>17361.8</v>
      </c>
      <c r="KL482" s="1">
        <v>5.9200709999999997E-2</v>
      </c>
      <c r="KM482">
        <v>21.903459999999999</v>
      </c>
      <c r="KN482">
        <v>5.0205500000000001</v>
      </c>
      <c r="KO482">
        <v>16375.23</v>
      </c>
      <c r="KP482" s="1">
        <v>5.8571119999999997E-2</v>
      </c>
      <c r="KQ482">
        <v>22.149719999999999</v>
      </c>
      <c r="KR482">
        <v>4.6814720000000003</v>
      </c>
      <c r="KS482">
        <v>15458.2</v>
      </c>
      <c r="KT482" s="1">
        <v>5.7905970000000001E-2</v>
      </c>
      <c r="KU482">
        <v>22.440149999999999</v>
      </c>
      <c r="KV482">
        <v>4.3674400000000002</v>
      </c>
      <c r="KW482">
        <v>14608.03</v>
      </c>
      <c r="KX482" s="1">
        <v>5.7230459999999997E-2</v>
      </c>
      <c r="KY482">
        <v>22.70392</v>
      </c>
      <c r="KZ482">
        <v>4.0781700000000001</v>
      </c>
      <c r="LA482">
        <v>13821.4</v>
      </c>
      <c r="LB482">
        <v>5.6569349999999997E-2</v>
      </c>
      <c r="LC482">
        <v>22.70692</v>
      </c>
      <c r="LD482">
        <v>3.8134079999999999</v>
      </c>
      <c r="LE482">
        <v>13094.17</v>
      </c>
      <c r="LF482" s="1">
        <v>5.5981900000000001E-2</v>
      </c>
      <c r="LG482">
        <v>22.508299999999998</v>
      </c>
      <c r="LH482">
        <v>3.5753249999999999</v>
      </c>
      <c r="LI482">
        <v>12421.97</v>
      </c>
      <c r="LJ482" s="1">
        <v>5.5447870000000003E-2</v>
      </c>
      <c r="LK482">
        <v>22.31363</v>
      </c>
      <c r="LL482">
        <v>3.3595769999999998</v>
      </c>
      <c r="LM482">
        <v>11800.29</v>
      </c>
      <c r="LN482" s="1">
        <v>5.5019730000000003E-2</v>
      </c>
      <c r="LO482">
        <v>22.176490000000001</v>
      </c>
      <c r="LP482">
        <v>3.166696</v>
      </c>
      <c r="LQ482">
        <v>11223.84</v>
      </c>
      <c r="LR482" s="1">
        <v>5.4577880000000002E-2</v>
      </c>
      <c r="LS482">
        <v>22.370170000000002</v>
      </c>
      <c r="LT482">
        <v>2.9879310000000001</v>
      </c>
      <c r="LU482">
        <v>10688.9</v>
      </c>
      <c r="LV482" s="1">
        <v>5.4102690000000002E-2</v>
      </c>
      <c r="LW482">
        <v>22.670760000000001</v>
      </c>
      <c r="LX482">
        <v>2.8211710000000001</v>
      </c>
      <c r="LY482">
        <v>10192.56</v>
      </c>
      <c r="LZ482" s="1">
        <v>5.3638900000000003E-2</v>
      </c>
      <c r="MA482">
        <v>23.014119999999998</v>
      </c>
      <c r="MB482">
        <v>2.6675430000000002</v>
      </c>
      <c r="MC482">
        <v>9731.7139999999999</v>
      </c>
      <c r="MD482" s="1">
        <v>5.3182809999999997E-2</v>
      </c>
      <c r="ME482">
        <v>23.281890000000001</v>
      </c>
      <c r="MF482">
        <v>2.526049</v>
      </c>
      <c r="MG482">
        <v>9303.7950000000001</v>
      </c>
      <c r="MH482" s="1">
        <v>5.2768610000000001E-2</v>
      </c>
      <c r="MI482">
        <v>23.307580000000002</v>
      </c>
      <c r="MJ482">
        <v>2.3967339999999999</v>
      </c>
      <c r="MK482">
        <v>8905.4159999999993</v>
      </c>
      <c r="ML482" s="1">
        <v>5.2402369999999997E-2</v>
      </c>
      <c r="MM482">
        <v>23.128900000000002</v>
      </c>
      <c r="MN482">
        <v>2.2788719999999998</v>
      </c>
      <c r="MO482">
        <v>8533.91</v>
      </c>
      <c r="MP482" s="1">
        <v>5.2021350000000001E-2</v>
      </c>
      <c r="MQ482">
        <v>22.943390000000001</v>
      </c>
      <c r="MR482">
        <v>2.168555</v>
      </c>
      <c r="MS482">
        <v>8186.9340000000002</v>
      </c>
      <c r="MT482" s="1">
        <v>5.1706750000000003E-2</v>
      </c>
      <c r="MU482">
        <v>22.80273</v>
      </c>
      <c r="MV482">
        <v>2.0685319999999998</v>
      </c>
      <c r="MW482">
        <v>7862.2879999999996</v>
      </c>
      <c r="MX482" s="1">
        <v>5.1274119999999999E-2</v>
      </c>
      <c r="MY482">
        <v>22.928899999999999</v>
      </c>
      <c r="MZ482">
        <v>1.97041</v>
      </c>
      <c r="NA482">
        <v>7558.0069999999996</v>
      </c>
      <c r="NB482" s="1">
        <v>5.0740970000000003E-2</v>
      </c>
      <c r="NC482">
        <v>22.92266</v>
      </c>
      <c r="ND482">
        <v>1.875893</v>
      </c>
      <c r="NE482">
        <v>7274.3090000000002</v>
      </c>
      <c r="NF482" s="1">
        <v>5.0199470000000003E-2</v>
      </c>
      <c r="NG482">
        <v>23.127549999999999</v>
      </c>
      <c r="NH482">
        <v>1.7876259999999999</v>
      </c>
      <c r="NI482">
        <v>7009.9089999999997</v>
      </c>
      <c r="NJ482" s="1">
        <v>4.969788E-2</v>
      </c>
      <c r="NK482">
        <v>23.299399999999999</v>
      </c>
      <c r="NL482">
        <v>1.706807</v>
      </c>
      <c r="NM482">
        <v>6762.98</v>
      </c>
      <c r="NN482" s="1">
        <v>4.9235809999999998E-2</v>
      </c>
      <c r="NO482">
        <v>23.29702</v>
      </c>
      <c r="NP482">
        <v>1.6326909999999999</v>
      </c>
      <c r="NQ482">
        <v>6531.6210000000001</v>
      </c>
      <c r="NR482" s="1">
        <v>4.8732409999999997E-2</v>
      </c>
      <c r="NS482">
        <v>23.134509999999999</v>
      </c>
      <c r="NT482">
        <v>1.5621229999999999</v>
      </c>
      <c r="NU482">
        <v>6314.7460000000001</v>
      </c>
      <c r="NV482" s="1">
        <v>4.8170610000000003E-2</v>
      </c>
      <c r="NW482">
        <v>22.92869</v>
      </c>
      <c r="NX482">
        <v>1.4943120000000001</v>
      </c>
      <c r="NY482">
        <v>6111.741</v>
      </c>
      <c r="NZ482" s="1">
        <v>4.714086E-2</v>
      </c>
      <c r="OA482">
        <v>22.809190000000001</v>
      </c>
      <c r="OB482">
        <v>1.417459</v>
      </c>
      <c r="OC482">
        <v>5924.1009999999997</v>
      </c>
      <c r="OD482">
        <v>4.6575980000000003E-2</v>
      </c>
      <c r="OE482">
        <v>23.03792</v>
      </c>
      <c r="OF482">
        <v>1.3596569999999999</v>
      </c>
      <c r="OG482">
        <v>5751.2309999999998</v>
      </c>
      <c r="OH482" s="1">
        <v>4.6296049999999998E-2</v>
      </c>
      <c r="OI482">
        <v>23.388629999999999</v>
      </c>
      <c r="OJ482">
        <v>1.3132029999999999</v>
      </c>
      <c r="OK482">
        <v>5587.2070000000003</v>
      </c>
    </row>
    <row r="483" spans="1:401" x14ac:dyDescent="0.35">
      <c r="A483">
        <v>492</v>
      </c>
      <c r="B483" t="s">
        <v>4</v>
      </c>
      <c r="C483" t="s">
        <v>364</v>
      </c>
      <c r="D483" t="s">
        <v>490</v>
      </c>
      <c r="E483">
        <v>694.48990000000003</v>
      </c>
      <c r="F483" s="1">
        <v>9.6974329999999997E-2</v>
      </c>
      <c r="G483">
        <v>20.42746</v>
      </c>
      <c r="H483">
        <v>0</v>
      </c>
      <c r="I483">
        <v>0</v>
      </c>
      <c r="J483" s="1">
        <v>9.6214549999999996E-2</v>
      </c>
      <c r="K483">
        <v>20.628830000000001</v>
      </c>
      <c r="L483">
        <v>0</v>
      </c>
      <c r="M483">
        <v>0</v>
      </c>
      <c r="N483" s="1">
        <v>9.5176629999999998E-2</v>
      </c>
      <c r="O483">
        <v>20.854230000000001</v>
      </c>
      <c r="P483">
        <v>0</v>
      </c>
      <c r="Q483">
        <v>0</v>
      </c>
      <c r="R483" s="1">
        <v>9.4045489999999995E-2</v>
      </c>
      <c r="S483">
        <v>21.079450000000001</v>
      </c>
      <c r="T483">
        <v>0</v>
      </c>
      <c r="U483">
        <v>0</v>
      </c>
      <c r="V483" s="1">
        <v>9.3248739999999997E-2</v>
      </c>
      <c r="W483">
        <v>21.302479999999999</v>
      </c>
      <c r="X483">
        <v>0</v>
      </c>
      <c r="Y483">
        <v>0</v>
      </c>
      <c r="Z483" s="1">
        <v>9.2639250000000006E-2</v>
      </c>
      <c r="AA483">
        <v>21.374500000000001</v>
      </c>
      <c r="AB483">
        <v>0</v>
      </c>
      <c r="AC483">
        <v>0</v>
      </c>
      <c r="AD483" s="1">
        <v>9.1988609999999998E-2</v>
      </c>
      <c r="AE483">
        <v>21.251390000000001</v>
      </c>
      <c r="AF483">
        <v>0</v>
      </c>
      <c r="AG483">
        <v>0</v>
      </c>
      <c r="AH483" s="1">
        <v>9.1236059999999994E-2</v>
      </c>
      <c r="AI483">
        <v>21.10905</v>
      </c>
      <c r="AJ483">
        <v>0</v>
      </c>
      <c r="AK483">
        <v>0</v>
      </c>
      <c r="AL483" s="1">
        <v>9.0894169999999996E-2</v>
      </c>
      <c r="AM483">
        <v>21.006830000000001</v>
      </c>
      <c r="AN483">
        <v>0</v>
      </c>
      <c r="AO483">
        <v>0</v>
      </c>
      <c r="AP483" s="1">
        <v>9.0274889999999997E-2</v>
      </c>
      <c r="AQ483">
        <v>21.20514</v>
      </c>
      <c r="AR483">
        <v>0</v>
      </c>
      <c r="AS483">
        <v>0</v>
      </c>
      <c r="AT483" s="1">
        <v>8.9499560000000006E-2</v>
      </c>
      <c r="AU483">
        <v>21.558330000000002</v>
      </c>
      <c r="AV483">
        <v>0</v>
      </c>
      <c r="AW483">
        <v>0</v>
      </c>
      <c r="AX483">
        <v>8.8686189999999998E-2</v>
      </c>
      <c r="AY483">
        <v>21.90924</v>
      </c>
      <c r="AZ483">
        <v>0</v>
      </c>
      <c r="BA483">
        <v>0</v>
      </c>
      <c r="BB483" s="1">
        <v>8.805731E-2</v>
      </c>
      <c r="BC483">
        <v>22.23329</v>
      </c>
      <c r="BD483">
        <v>0</v>
      </c>
      <c r="BE483">
        <v>0</v>
      </c>
      <c r="BF483" s="1">
        <v>8.75499E-2</v>
      </c>
      <c r="BG483">
        <v>22.331990000000001</v>
      </c>
      <c r="BH483">
        <v>0</v>
      </c>
      <c r="BI483">
        <v>0</v>
      </c>
      <c r="BJ483" s="1">
        <v>8.7006050000000001E-2</v>
      </c>
      <c r="BK483">
        <v>22.263190000000002</v>
      </c>
      <c r="BL483">
        <v>0</v>
      </c>
      <c r="BM483">
        <v>0</v>
      </c>
      <c r="BN483" s="1">
        <v>8.6387599999999995E-2</v>
      </c>
      <c r="BO483">
        <v>22.187169999999998</v>
      </c>
      <c r="BP483">
        <v>0</v>
      </c>
      <c r="BQ483">
        <v>0</v>
      </c>
      <c r="BR483" s="1">
        <v>8.6191950000000003E-2</v>
      </c>
      <c r="BS483">
        <v>22.151949999999999</v>
      </c>
      <c r="BT483">
        <v>0</v>
      </c>
      <c r="BU483">
        <v>0</v>
      </c>
      <c r="BV483" s="1">
        <v>8.5675050000000003E-2</v>
      </c>
      <c r="BW483">
        <v>22.304739999999999</v>
      </c>
      <c r="BX483">
        <v>0</v>
      </c>
      <c r="BY483">
        <v>0</v>
      </c>
      <c r="BZ483" s="1">
        <v>8.4971950000000004E-2</v>
      </c>
      <c r="CA483">
        <v>22.435780000000001</v>
      </c>
      <c r="CB483">
        <v>0</v>
      </c>
      <c r="CC483">
        <v>0</v>
      </c>
      <c r="CD483" s="1">
        <v>8.4224140000000003E-2</v>
      </c>
      <c r="CE483">
        <v>22.60399</v>
      </c>
      <c r="CF483">
        <v>0</v>
      </c>
      <c r="CG483">
        <v>0</v>
      </c>
      <c r="CH483" s="1">
        <v>8.365533E-2</v>
      </c>
      <c r="CI483">
        <v>22.63363</v>
      </c>
      <c r="CJ483">
        <v>0</v>
      </c>
      <c r="CK483">
        <v>0</v>
      </c>
      <c r="CL483" s="1">
        <v>8.3218349999999996E-2</v>
      </c>
      <c r="CM483">
        <v>22.557020000000001</v>
      </c>
      <c r="CN483">
        <v>0</v>
      </c>
      <c r="CO483">
        <v>0</v>
      </c>
      <c r="CP483" s="1">
        <v>8.2754469999999997E-2</v>
      </c>
      <c r="CQ483">
        <v>22.44116</v>
      </c>
      <c r="CR483">
        <v>0</v>
      </c>
      <c r="CS483">
        <v>0</v>
      </c>
      <c r="CT483" s="1">
        <v>8.2183599999999996E-2</v>
      </c>
      <c r="CU483">
        <v>22.305990000000001</v>
      </c>
      <c r="CV483">
        <v>0</v>
      </c>
      <c r="CW483">
        <v>0</v>
      </c>
      <c r="CX483" s="1">
        <v>8.1755030000000006E-2</v>
      </c>
      <c r="CY483">
        <v>22.173919999999999</v>
      </c>
      <c r="CZ483">
        <v>0</v>
      </c>
      <c r="DA483">
        <v>0</v>
      </c>
      <c r="DB483" s="1">
        <v>8.1242120000000001E-2</v>
      </c>
      <c r="DC483">
        <v>22.25224</v>
      </c>
      <c r="DD483">
        <v>0</v>
      </c>
      <c r="DE483">
        <v>2.8470459999999999E-37</v>
      </c>
      <c r="DF483" s="1">
        <v>8.0721580000000001E-2</v>
      </c>
      <c r="DG483">
        <v>22.247900000000001</v>
      </c>
      <c r="DH483">
        <v>1.729099E-34</v>
      </c>
      <c r="DI483">
        <v>3.9447170000000002E-31</v>
      </c>
      <c r="DJ483" s="1">
        <v>8.0187099999999997E-2</v>
      </c>
      <c r="DK483">
        <v>22.279330000000002</v>
      </c>
      <c r="DL483">
        <v>1.762652E-29</v>
      </c>
      <c r="DM483" s="1">
        <v>3.6302239999999999E-26</v>
      </c>
      <c r="DN483" s="1">
        <v>7.9699140000000002E-2</v>
      </c>
      <c r="DO483">
        <v>22.317830000000001</v>
      </c>
      <c r="DP483" s="1">
        <v>2.1204529999999999E-25</v>
      </c>
      <c r="DQ483" s="1">
        <v>4.2236949999999998E-22</v>
      </c>
      <c r="DR483" s="1">
        <v>7.9256939999999998E-2</v>
      </c>
      <c r="DS483">
        <v>22.254339999999999</v>
      </c>
      <c r="DT483" s="1">
        <v>6.0098680000000003E-22</v>
      </c>
      <c r="DU483" s="1">
        <v>1.1876899999999999E-18</v>
      </c>
      <c r="DV483" s="1">
        <v>7.8810699999999997E-2</v>
      </c>
      <c r="DW483">
        <v>22.067019999999999</v>
      </c>
      <c r="DX483" s="1">
        <v>5.4645129999999997E-19</v>
      </c>
      <c r="DY483" s="1">
        <v>1.0814549999999999E-15</v>
      </c>
      <c r="DZ483" s="1">
        <v>7.8389979999999998E-2</v>
      </c>
      <c r="EA483">
        <v>21.858029999999999</v>
      </c>
      <c r="EB483" s="1">
        <v>2.019339E-16</v>
      </c>
      <c r="EC483" s="1">
        <v>4.0295529999999999E-13</v>
      </c>
      <c r="ED483" s="1">
        <v>7.8369889999999998E-2</v>
      </c>
      <c r="EE483">
        <v>21.74202</v>
      </c>
      <c r="EF483" s="1">
        <v>3.5429360000000002E-14</v>
      </c>
      <c r="EG483" s="1">
        <v>7.117025E-11</v>
      </c>
      <c r="EH483" s="1">
        <v>7.8048950000000006E-2</v>
      </c>
      <c r="EI483">
        <v>21.956689999999998</v>
      </c>
      <c r="EJ483" s="1">
        <v>3.2738840000000001E-12</v>
      </c>
      <c r="EK483" s="1">
        <v>6.6637490000000004E-9</v>
      </c>
      <c r="EL483" s="1">
        <v>7.7543819999999999E-2</v>
      </c>
      <c r="EM483">
        <v>22.172630000000002</v>
      </c>
      <c r="EN483" s="1">
        <v>1.7384070000000001E-10</v>
      </c>
      <c r="EO483" s="1">
        <v>3.5983410000000001E-7</v>
      </c>
      <c r="EP483" s="1">
        <v>7.6993229999999996E-2</v>
      </c>
      <c r="EQ483">
        <v>22.394780000000001</v>
      </c>
      <c r="ER483" s="1">
        <v>5.705437E-9</v>
      </c>
      <c r="ES483" s="1">
        <v>1.2017100000000001E-5</v>
      </c>
      <c r="ET483" s="1">
        <v>7.6648060000000004E-2</v>
      </c>
      <c r="EU483">
        <v>22.659130000000001</v>
      </c>
      <c r="EV483" s="1">
        <v>1.229182E-7</v>
      </c>
      <c r="EW483" s="1">
        <v>2.6311009999999997E-4</v>
      </c>
      <c r="EX483" s="1">
        <v>7.6413300000000003E-2</v>
      </c>
      <c r="EY483">
        <v>22.724070000000001</v>
      </c>
      <c r="EZ483" s="1">
        <v>1.8277140000000001E-6</v>
      </c>
      <c r="FA483" s="1">
        <v>3.9690749999999999E-3</v>
      </c>
      <c r="FB483" s="1">
        <v>7.6131729999999995E-2</v>
      </c>
      <c r="FC483">
        <v>22.57497</v>
      </c>
      <c r="FD483" s="1">
        <v>1.947927E-5</v>
      </c>
      <c r="FE483" s="1">
        <v>4.2974930000000001E-2</v>
      </c>
      <c r="FF483" s="1">
        <v>7.5741509999999998E-2</v>
      </c>
      <c r="FG483">
        <v>22.447230000000001</v>
      </c>
      <c r="FH483" s="1">
        <v>1.5421900000000001E-4</v>
      </c>
      <c r="FI483" s="1">
        <v>0.34583619999999998</v>
      </c>
      <c r="FJ483" s="1">
        <v>7.5861799999999993E-2</v>
      </c>
      <c r="FK483">
        <v>22.37491</v>
      </c>
      <c r="FL483" s="1">
        <v>9.4300280000000002E-4</v>
      </c>
      <c r="FM483" s="1">
        <v>2.1366079999999998</v>
      </c>
      <c r="FN483">
        <v>7.5533909999999996E-2</v>
      </c>
      <c r="FO483">
        <v>22.61486</v>
      </c>
      <c r="FP483" s="1">
        <v>4.5323230000000004E-3</v>
      </c>
      <c r="FQ483" s="1">
        <v>10.43098</v>
      </c>
      <c r="FR483">
        <v>7.5036160000000005E-2</v>
      </c>
      <c r="FS483">
        <v>22.945689999999999</v>
      </c>
      <c r="FT483" s="1">
        <v>1.7570229999999999E-2</v>
      </c>
      <c r="FU483">
        <v>41.158119999999997</v>
      </c>
      <c r="FV483" s="1">
        <v>7.4413850000000004E-2</v>
      </c>
      <c r="FW483">
        <v>23.24701</v>
      </c>
      <c r="FX483" s="1">
        <v>5.6213569999999997E-2</v>
      </c>
      <c r="FY483">
        <v>134.22120000000001</v>
      </c>
      <c r="FZ483" s="1">
        <v>7.4101749999999994E-2</v>
      </c>
      <c r="GA483">
        <v>23.53557</v>
      </c>
      <c r="GB483" s="1">
        <v>0.1526226</v>
      </c>
      <c r="GC483">
        <v>369.66559999999998</v>
      </c>
      <c r="GD483" s="1">
        <v>7.3883420000000005E-2</v>
      </c>
      <c r="GE483">
        <v>23.59826</v>
      </c>
      <c r="GF483" s="1">
        <v>0.3574716</v>
      </c>
      <c r="GG483">
        <v>877.08140000000003</v>
      </c>
      <c r="GH483" s="1">
        <v>7.3647580000000004E-2</v>
      </c>
      <c r="GI483">
        <v>23.51501</v>
      </c>
      <c r="GJ483" s="1">
        <v>0.73396249999999996</v>
      </c>
      <c r="GK483">
        <v>1823.886</v>
      </c>
      <c r="GL483" s="1">
        <v>7.3210250000000004E-2</v>
      </c>
      <c r="GM483">
        <v>23.421810000000001</v>
      </c>
      <c r="GN483" s="1">
        <v>1.3374010000000001</v>
      </c>
      <c r="GO483">
        <v>3373.4549999999999</v>
      </c>
      <c r="GP483" s="1">
        <v>7.3107179999999994E-2</v>
      </c>
      <c r="GQ483">
        <v>23.370290000000001</v>
      </c>
      <c r="GR483">
        <v>2.210102</v>
      </c>
      <c r="GS483">
        <v>5629.4120000000003</v>
      </c>
      <c r="GT483" s="1">
        <v>7.2661879999999998E-2</v>
      </c>
      <c r="GU483">
        <v>23.374569999999999</v>
      </c>
      <c r="GV483">
        <v>3.3245260000000001</v>
      </c>
      <c r="GW483">
        <v>8586.4210000000003</v>
      </c>
      <c r="GX483" s="1">
        <v>7.2105379999999997E-2</v>
      </c>
      <c r="GY483">
        <v>23.557220000000001</v>
      </c>
      <c r="GZ483">
        <v>4.6166679999999998</v>
      </c>
      <c r="HA483">
        <v>12102.07</v>
      </c>
      <c r="HB483" s="1">
        <v>7.1488339999999997E-2</v>
      </c>
      <c r="HC483">
        <v>23.680099999999999</v>
      </c>
      <c r="HD483">
        <v>5.9863819999999999</v>
      </c>
      <c r="HE483">
        <v>15932.28</v>
      </c>
      <c r="HF483">
        <v>7.0988789999999996E-2</v>
      </c>
      <c r="HG483">
        <v>23.763120000000001</v>
      </c>
      <c r="HH483">
        <v>7.3385179999999997</v>
      </c>
      <c r="HI483">
        <v>19785.63</v>
      </c>
      <c r="HJ483" s="1">
        <v>7.0552740000000003E-2</v>
      </c>
      <c r="HK483">
        <v>23.698419999999999</v>
      </c>
      <c r="HL483">
        <v>8.5763370000000005</v>
      </c>
      <c r="HM483">
        <v>23387.119999999999</v>
      </c>
      <c r="HN483">
        <v>7.006793E-2</v>
      </c>
      <c r="HO483">
        <v>23.58249</v>
      </c>
      <c r="HP483">
        <v>9.6113859999999995</v>
      </c>
      <c r="HQ483">
        <v>26513.71</v>
      </c>
      <c r="HR483" s="1">
        <v>6.9484099999999993E-2</v>
      </c>
      <c r="HS483">
        <v>23.40512</v>
      </c>
      <c r="HT483">
        <v>10.39001</v>
      </c>
      <c r="HU483">
        <v>29019.8</v>
      </c>
      <c r="HV483" s="1">
        <v>6.8941790000000003E-2</v>
      </c>
      <c r="HW483">
        <v>23.178059999999999</v>
      </c>
      <c r="HX483">
        <v>10.92046</v>
      </c>
      <c r="HY483">
        <v>30846.02</v>
      </c>
      <c r="HZ483">
        <v>6.8318379999999998E-2</v>
      </c>
      <c r="IA483">
        <v>23.012450000000001</v>
      </c>
      <c r="IB483">
        <v>11.1958</v>
      </c>
      <c r="IC483">
        <v>32003.77</v>
      </c>
      <c r="ID483" s="1">
        <v>6.7674670000000006E-2</v>
      </c>
      <c r="IE483">
        <v>23.009709999999998</v>
      </c>
      <c r="IF483">
        <v>11.25437</v>
      </c>
      <c r="IG483">
        <v>32550.7</v>
      </c>
      <c r="IH483" s="1">
        <v>6.6984890000000005E-2</v>
      </c>
      <c r="II483">
        <v>23.034389999999998</v>
      </c>
      <c r="IJ483">
        <v>11.127840000000001</v>
      </c>
      <c r="IK483">
        <v>32574.59</v>
      </c>
      <c r="IL483" s="1">
        <v>6.6328120000000004E-2</v>
      </c>
      <c r="IM483">
        <v>23.097359999999998</v>
      </c>
      <c r="IN483">
        <v>10.86407</v>
      </c>
      <c r="IO483">
        <v>32174.39</v>
      </c>
      <c r="IP483" s="1">
        <v>6.571014E-2</v>
      </c>
      <c r="IQ483">
        <v>22.962820000000001</v>
      </c>
      <c r="IR483">
        <v>10.502140000000001</v>
      </c>
      <c r="IS483">
        <v>31449.59</v>
      </c>
      <c r="IT483" s="1">
        <v>6.5140890000000007E-2</v>
      </c>
      <c r="IU483">
        <v>22.746200000000002</v>
      </c>
      <c r="IV483">
        <v>10.076790000000001</v>
      </c>
      <c r="IW483">
        <v>30488.62</v>
      </c>
      <c r="IX483" s="1">
        <v>6.4610119999999993E-2</v>
      </c>
      <c r="IY483">
        <v>22.540320000000001</v>
      </c>
      <c r="IZ483">
        <v>9.6118819999999996</v>
      </c>
      <c r="JA483">
        <v>29364.560000000001</v>
      </c>
      <c r="JB483" s="1">
        <v>6.3947660000000003E-2</v>
      </c>
      <c r="JC483">
        <v>22.33839</v>
      </c>
      <c r="JD483">
        <v>9.1008180000000003</v>
      </c>
      <c r="JE483">
        <v>28138.59</v>
      </c>
      <c r="JF483" s="1">
        <v>6.347527E-2</v>
      </c>
      <c r="JG483">
        <v>22.35012</v>
      </c>
      <c r="JH483">
        <v>8.6121759999999998</v>
      </c>
      <c r="JI483">
        <v>26862.65</v>
      </c>
      <c r="JJ483" s="1">
        <v>6.3174729999999998E-2</v>
      </c>
      <c r="JK483">
        <v>22.404979999999998</v>
      </c>
      <c r="JL483">
        <v>8.1403680000000005</v>
      </c>
      <c r="JM483">
        <v>25565.23</v>
      </c>
      <c r="JN483" s="1">
        <v>6.2924099999999997E-2</v>
      </c>
      <c r="JO483">
        <v>22.429320000000001</v>
      </c>
      <c r="JP483">
        <v>7.6892630000000004</v>
      </c>
      <c r="JQ483">
        <v>24286.45</v>
      </c>
      <c r="JR483" s="1">
        <v>6.2524209999999997E-2</v>
      </c>
      <c r="JS483">
        <v>22.530940000000001</v>
      </c>
      <c r="JT483">
        <v>7.2320169999999999</v>
      </c>
      <c r="JU483">
        <v>23028.66</v>
      </c>
      <c r="JV483" s="1">
        <v>6.2053200000000003E-2</v>
      </c>
      <c r="JW483">
        <v>22.5151</v>
      </c>
      <c r="JX483">
        <v>6.7870619999999997</v>
      </c>
      <c r="JY483">
        <v>21814.04</v>
      </c>
      <c r="JZ483" s="1">
        <v>6.1506560000000002E-2</v>
      </c>
      <c r="KA483">
        <v>22.297039999999999</v>
      </c>
      <c r="KB483">
        <v>6.3586270000000003</v>
      </c>
      <c r="KC483">
        <v>20653.16</v>
      </c>
      <c r="KD483">
        <v>6.0943949999999997E-2</v>
      </c>
      <c r="KE483">
        <v>22.063120000000001</v>
      </c>
      <c r="KF483">
        <v>5.9525759999999996</v>
      </c>
      <c r="KG483">
        <v>19548.82</v>
      </c>
      <c r="KH483" s="1">
        <v>6.0406399999999999E-2</v>
      </c>
      <c r="KI483">
        <v>21.882210000000001</v>
      </c>
      <c r="KJ483">
        <v>5.5753880000000002</v>
      </c>
      <c r="KK483">
        <v>18506.28</v>
      </c>
      <c r="KL483" s="1">
        <v>5.9830059999999997E-2</v>
      </c>
      <c r="KM483">
        <v>22.010290000000001</v>
      </c>
      <c r="KN483">
        <v>5.2204199999999998</v>
      </c>
      <c r="KO483">
        <v>17525.13</v>
      </c>
      <c r="KP483" s="1">
        <v>5.9195280000000003E-2</v>
      </c>
      <c r="KQ483">
        <v>22.246949999999998</v>
      </c>
      <c r="KR483">
        <v>4.8852279999999997</v>
      </c>
      <c r="KS483">
        <v>16606.060000000001</v>
      </c>
      <c r="KT483" s="1">
        <v>5.8518180000000003E-2</v>
      </c>
      <c r="KU483">
        <v>22.525539999999999</v>
      </c>
      <c r="KV483">
        <v>4.5724010000000002</v>
      </c>
      <c r="KW483">
        <v>15748.29</v>
      </c>
      <c r="KX483" s="1">
        <v>5.7835940000000002E-2</v>
      </c>
      <c r="KY483">
        <v>22.778289999999998</v>
      </c>
      <c r="KZ483">
        <v>4.2828860000000004</v>
      </c>
      <c r="LA483">
        <v>14949.48</v>
      </c>
      <c r="LB483" s="1">
        <v>5.7168570000000002E-2</v>
      </c>
      <c r="LC483">
        <v>22.77816</v>
      </c>
      <c r="LD483">
        <v>4.0165150000000001</v>
      </c>
      <c r="LE483">
        <v>14206.28</v>
      </c>
      <c r="LF483" s="1">
        <v>5.6574619999999999E-2</v>
      </c>
      <c r="LG483">
        <v>22.58342</v>
      </c>
      <c r="LH483">
        <v>3.7758919999999998</v>
      </c>
      <c r="LI483">
        <v>13515.43</v>
      </c>
      <c r="LJ483" s="1">
        <v>5.6032230000000002E-2</v>
      </c>
      <c r="LK483">
        <v>22.393380000000001</v>
      </c>
      <c r="LL483">
        <v>3.556867</v>
      </c>
      <c r="LM483">
        <v>12873.26</v>
      </c>
      <c r="LN483" s="1">
        <v>5.5601169999999998E-2</v>
      </c>
      <c r="LO483">
        <v>22.258939999999999</v>
      </c>
      <c r="LP483">
        <v>3.3606560000000001</v>
      </c>
      <c r="LQ483">
        <v>12274.8</v>
      </c>
      <c r="LR483" s="1">
        <v>5.5153439999999998E-2</v>
      </c>
      <c r="LS483">
        <v>22.444559999999999</v>
      </c>
      <c r="LT483">
        <v>3.1778580000000001</v>
      </c>
      <c r="LU483">
        <v>11716.82</v>
      </c>
      <c r="LV483" s="1">
        <v>5.467284E-2</v>
      </c>
      <c r="LW483">
        <v>22.732600000000001</v>
      </c>
      <c r="LX483">
        <v>3.0065930000000001</v>
      </c>
      <c r="LY483">
        <v>11196.88</v>
      </c>
      <c r="LZ483" s="1">
        <v>5.420494E-2</v>
      </c>
      <c r="MA483">
        <v>23.06232</v>
      </c>
      <c r="MB483">
        <v>2.848401</v>
      </c>
      <c r="MC483">
        <v>10712.19</v>
      </c>
      <c r="MD483" s="1">
        <v>5.3740839999999998E-2</v>
      </c>
      <c r="ME483">
        <v>23.31897</v>
      </c>
      <c r="MF483">
        <v>2.7019440000000001</v>
      </c>
      <c r="MG483">
        <v>10260.23</v>
      </c>
      <c r="MH483">
        <v>5.332543E-2</v>
      </c>
      <c r="MI483">
        <v>23.342089999999999</v>
      </c>
      <c r="MJ483">
        <v>2.5680109999999998</v>
      </c>
      <c r="MK483">
        <v>9837.8359999999993</v>
      </c>
      <c r="ML483" s="1">
        <v>5.2952270000000003E-2</v>
      </c>
      <c r="MM483">
        <v>23.168610000000001</v>
      </c>
      <c r="MN483">
        <v>2.4453689999999999</v>
      </c>
      <c r="MO483">
        <v>9442.6170000000002</v>
      </c>
      <c r="MP483" s="1">
        <v>5.2568219999999999E-2</v>
      </c>
      <c r="MQ483">
        <v>22.9895</v>
      </c>
      <c r="MR483">
        <v>2.3303189999999998</v>
      </c>
      <c r="MS483">
        <v>9072.1659999999993</v>
      </c>
      <c r="MT483" s="1">
        <v>5.2252060000000003E-2</v>
      </c>
      <c r="MU483">
        <v>22.854140000000001</v>
      </c>
      <c r="MV483">
        <v>2.225851</v>
      </c>
      <c r="MW483">
        <v>8724.4390000000003</v>
      </c>
      <c r="MX483" s="1">
        <v>5.1816689999999999E-2</v>
      </c>
      <c r="MY483">
        <v>22.977239999999998</v>
      </c>
      <c r="MZ483">
        <v>2.1229360000000002</v>
      </c>
      <c r="NA483">
        <v>8397.5300000000007</v>
      </c>
      <c r="NB483" s="1">
        <v>5.1273930000000002E-2</v>
      </c>
      <c r="NC483">
        <v>22.971530000000001</v>
      </c>
      <c r="ND483">
        <v>2.0232070000000002</v>
      </c>
      <c r="NE483">
        <v>8091.7290000000003</v>
      </c>
      <c r="NF483" s="1">
        <v>5.0725100000000002E-2</v>
      </c>
      <c r="NG483">
        <v>23.171759999999999</v>
      </c>
      <c r="NH483">
        <v>1.929913</v>
      </c>
      <c r="NI483">
        <v>7805.9179999999997</v>
      </c>
      <c r="NJ483">
        <v>5.0219630000000001E-2</v>
      </c>
      <c r="NK483">
        <v>23.339919999999999</v>
      </c>
      <c r="NL483">
        <v>1.8443689999999999</v>
      </c>
      <c r="NM483">
        <v>7538.0060000000003</v>
      </c>
      <c r="NN483" s="1">
        <v>4.9756660000000001E-2</v>
      </c>
      <c r="NO483">
        <v>23.340199999999999</v>
      </c>
      <c r="NP483">
        <v>1.7658739999999999</v>
      </c>
      <c r="NQ483">
        <v>7286.415</v>
      </c>
      <c r="NR483" s="1">
        <v>4.9244129999999997E-2</v>
      </c>
      <c r="NS483">
        <v>23.18572</v>
      </c>
      <c r="NT483">
        <v>1.6906509999999999</v>
      </c>
      <c r="NU483">
        <v>7049.8</v>
      </c>
      <c r="NV483" s="1">
        <v>4.8675410000000002E-2</v>
      </c>
      <c r="NW483">
        <v>22.98986</v>
      </c>
      <c r="NX483">
        <v>1.6182879999999999</v>
      </c>
      <c r="NY483">
        <v>6827.7510000000002</v>
      </c>
      <c r="NZ483" s="1">
        <v>4.7617949999999999E-2</v>
      </c>
      <c r="OA483">
        <v>22.877490000000002</v>
      </c>
      <c r="OB483">
        <v>1.535353</v>
      </c>
      <c r="OC483">
        <v>6621.8850000000002</v>
      </c>
      <c r="OD483" s="1">
        <v>4.7047810000000002E-2</v>
      </c>
      <c r="OE483">
        <v>23.101459999999999</v>
      </c>
      <c r="OF483">
        <v>1.4733909999999999</v>
      </c>
      <c r="OG483">
        <v>6431.5249999999996</v>
      </c>
      <c r="OH483" s="1">
        <v>4.6771420000000001E-2</v>
      </c>
      <c r="OI483">
        <v>23.44145</v>
      </c>
      <c r="OJ483">
        <v>1.423751</v>
      </c>
      <c r="OK483">
        <v>6250.482</v>
      </c>
    </row>
    <row r="484" spans="1:401" x14ac:dyDescent="0.35">
      <c r="A484">
        <v>493</v>
      </c>
      <c r="B484" t="s">
        <v>4</v>
      </c>
      <c r="C484" t="s">
        <v>364</v>
      </c>
      <c r="D484" t="s">
        <v>491</v>
      </c>
      <c r="E484">
        <v>687.1259</v>
      </c>
      <c r="F484" s="1">
        <v>9.186213E-2</v>
      </c>
      <c r="G484">
        <v>20.462599999999998</v>
      </c>
      <c r="H484">
        <v>0</v>
      </c>
      <c r="I484">
        <v>0</v>
      </c>
      <c r="J484" s="1">
        <v>9.1137270000000006E-2</v>
      </c>
      <c r="K484">
        <v>20.658359999999998</v>
      </c>
      <c r="L484">
        <v>0</v>
      </c>
      <c r="M484">
        <v>0</v>
      </c>
      <c r="N484" s="1">
        <v>9.014788E-2</v>
      </c>
      <c r="O484">
        <v>20.876830000000002</v>
      </c>
      <c r="P484">
        <v>0</v>
      </c>
      <c r="Q484">
        <v>0</v>
      </c>
      <c r="R484" s="1">
        <v>8.9069709999999996E-2</v>
      </c>
      <c r="S484">
        <v>21.095839999999999</v>
      </c>
      <c r="T484">
        <v>0</v>
      </c>
      <c r="U484">
        <v>0</v>
      </c>
      <c r="V484" s="1">
        <v>8.8321709999999998E-2</v>
      </c>
      <c r="W484">
        <v>21.313140000000001</v>
      </c>
      <c r="X484">
        <v>0</v>
      </c>
      <c r="Y484">
        <v>0</v>
      </c>
      <c r="Z484" s="1">
        <v>8.774854E-2</v>
      </c>
      <c r="AA484">
        <v>21.38289</v>
      </c>
      <c r="AB484">
        <v>0</v>
      </c>
      <c r="AC484">
        <v>0</v>
      </c>
      <c r="AD484">
        <v>8.7137679999999995E-2</v>
      </c>
      <c r="AE484">
        <v>21.261769999999999</v>
      </c>
      <c r="AF484">
        <v>0</v>
      </c>
      <c r="AG484">
        <v>0</v>
      </c>
      <c r="AH484" s="1">
        <v>8.6419620000000003E-2</v>
      </c>
      <c r="AI484">
        <v>21.119969999999999</v>
      </c>
      <c r="AJ484">
        <v>0</v>
      </c>
      <c r="AK484">
        <v>0</v>
      </c>
      <c r="AL484" s="1">
        <v>8.6109450000000004E-2</v>
      </c>
      <c r="AM484">
        <v>21.015969999999999</v>
      </c>
      <c r="AN484">
        <v>0</v>
      </c>
      <c r="AO484">
        <v>0</v>
      </c>
      <c r="AP484" s="1">
        <v>8.5521219999999995E-2</v>
      </c>
      <c r="AQ484">
        <v>21.203199999999999</v>
      </c>
      <c r="AR484">
        <v>0</v>
      </c>
      <c r="AS484">
        <v>0</v>
      </c>
      <c r="AT484" s="1">
        <v>8.4786200000000006E-2</v>
      </c>
      <c r="AU484">
        <v>21.541239999999998</v>
      </c>
      <c r="AV484">
        <v>0</v>
      </c>
      <c r="AW484">
        <v>0</v>
      </c>
      <c r="AX484" s="1">
        <v>8.4008810000000003E-2</v>
      </c>
      <c r="AY484">
        <v>21.87867</v>
      </c>
      <c r="AZ484">
        <v>0</v>
      </c>
      <c r="BA484">
        <v>0</v>
      </c>
      <c r="BB484" s="1">
        <v>8.3415199999999995E-2</v>
      </c>
      <c r="BC484">
        <v>22.192550000000001</v>
      </c>
      <c r="BD484">
        <v>0</v>
      </c>
      <c r="BE484">
        <v>0</v>
      </c>
      <c r="BF484" s="1">
        <v>8.2937750000000005E-2</v>
      </c>
      <c r="BG484">
        <v>22.2896</v>
      </c>
      <c r="BH484">
        <v>0</v>
      </c>
      <c r="BI484">
        <v>0</v>
      </c>
      <c r="BJ484" s="1">
        <v>8.2422640000000005E-2</v>
      </c>
      <c r="BK484">
        <v>22.22448</v>
      </c>
      <c r="BL484">
        <v>0</v>
      </c>
      <c r="BM484">
        <v>0</v>
      </c>
      <c r="BN484" s="1">
        <v>8.1836720000000002E-2</v>
      </c>
      <c r="BO484">
        <v>22.15157</v>
      </c>
      <c r="BP484">
        <v>0</v>
      </c>
      <c r="BQ484">
        <v>0</v>
      </c>
      <c r="BR484" s="1">
        <v>8.1665160000000001E-2</v>
      </c>
      <c r="BS484">
        <v>22.116620000000001</v>
      </c>
      <c r="BT484">
        <v>0</v>
      </c>
      <c r="BU484">
        <v>0</v>
      </c>
      <c r="BV484" s="1">
        <v>8.1173960000000003E-2</v>
      </c>
      <c r="BW484">
        <v>22.26313</v>
      </c>
      <c r="BX484">
        <v>0</v>
      </c>
      <c r="BY484">
        <v>0</v>
      </c>
      <c r="BZ484">
        <v>8.0504039999999999E-2</v>
      </c>
      <c r="CA484">
        <v>22.388929999999998</v>
      </c>
      <c r="CB484">
        <v>0</v>
      </c>
      <c r="CC484">
        <v>0</v>
      </c>
      <c r="CD484" s="1">
        <v>7.9790440000000004E-2</v>
      </c>
      <c r="CE484">
        <v>22.553180000000001</v>
      </c>
      <c r="CF484">
        <v>0</v>
      </c>
      <c r="CG484">
        <v>0</v>
      </c>
      <c r="CH484" s="1">
        <v>7.9252840000000005E-2</v>
      </c>
      <c r="CI484">
        <v>22.58642</v>
      </c>
      <c r="CJ484">
        <v>0</v>
      </c>
      <c r="CK484">
        <v>0</v>
      </c>
      <c r="CL484" s="1">
        <v>7.8840610000000005E-2</v>
      </c>
      <c r="CM484">
        <v>22.519670000000001</v>
      </c>
      <c r="CN484">
        <v>0</v>
      </c>
      <c r="CO484">
        <v>0</v>
      </c>
      <c r="CP484" s="1">
        <v>7.8404370000000001E-2</v>
      </c>
      <c r="CQ484">
        <v>22.416620000000002</v>
      </c>
      <c r="CR484">
        <v>0</v>
      </c>
      <c r="CS484">
        <v>0</v>
      </c>
      <c r="CT484" s="1">
        <v>7.786477E-2</v>
      </c>
      <c r="CU484">
        <v>22.294809999999998</v>
      </c>
      <c r="CV484">
        <v>0</v>
      </c>
      <c r="CW484">
        <v>0</v>
      </c>
      <c r="CX484" s="1">
        <v>7.7459249999999993E-2</v>
      </c>
      <c r="CY484">
        <v>22.174969999999998</v>
      </c>
      <c r="CZ484">
        <v>0</v>
      </c>
      <c r="DA484">
        <v>0</v>
      </c>
      <c r="DB484">
        <v>7.6974420000000002E-2</v>
      </c>
      <c r="DC484">
        <v>22.25891</v>
      </c>
      <c r="DD484">
        <v>0</v>
      </c>
      <c r="DE484">
        <v>7.0304770000000002E-38</v>
      </c>
      <c r="DF484" s="1">
        <v>7.6477210000000004E-2</v>
      </c>
      <c r="DG484">
        <v>22.260770000000001</v>
      </c>
      <c r="DH484">
        <v>4.2834420000000002E-35</v>
      </c>
      <c r="DI484">
        <v>1.0863299999999999E-31</v>
      </c>
      <c r="DJ484" s="1">
        <v>7.5971250000000004E-2</v>
      </c>
      <c r="DK484">
        <v>22.29712</v>
      </c>
      <c r="DL484">
        <v>5.140751E-30</v>
      </c>
      <c r="DM484" s="1">
        <v>1.1453989999999999E-26</v>
      </c>
      <c r="DN484" s="1">
        <v>7.5507389999999994E-2</v>
      </c>
      <c r="DO484">
        <v>22.34019</v>
      </c>
      <c r="DP484" s="1">
        <v>6.9293570000000001E-26</v>
      </c>
      <c r="DQ484" s="1">
        <v>1.474021E-22</v>
      </c>
      <c r="DR484">
        <v>7.5090509999999999E-2</v>
      </c>
      <c r="DS484">
        <v>22.283840000000001</v>
      </c>
      <c r="DT484" s="1">
        <v>2.1485500000000002E-22</v>
      </c>
      <c r="DU484" s="1">
        <v>4.5006359999999995E-19</v>
      </c>
      <c r="DV484" s="1">
        <v>7.4671660000000001E-2</v>
      </c>
      <c r="DW484">
        <v>22.106819999999999</v>
      </c>
      <c r="DX484" s="1">
        <v>2.108752E-19</v>
      </c>
      <c r="DY484" s="1">
        <v>4.4005330000000002E-16</v>
      </c>
      <c r="DZ484" s="1">
        <v>7.4271799999999999E-2</v>
      </c>
      <c r="EA484">
        <v>21.90785</v>
      </c>
      <c r="EB484" s="1">
        <v>8.3268580000000004E-17</v>
      </c>
      <c r="EC484" s="1">
        <v>1.7454460000000001E-13</v>
      </c>
      <c r="ED484" s="1">
        <v>7.4262439999999999E-2</v>
      </c>
      <c r="EE484">
        <v>21.798110000000001</v>
      </c>
      <c r="EF484" s="1">
        <v>1.55142E-14</v>
      </c>
      <c r="EG484" s="1">
        <v>3.2633799999999998E-11</v>
      </c>
      <c r="EH484" s="1">
        <v>7.3956060000000004E-2</v>
      </c>
      <c r="EI484">
        <v>22.007580000000001</v>
      </c>
      <c r="EJ484" s="1">
        <v>1.514115E-12</v>
      </c>
      <c r="EK484" s="1">
        <v>3.2192270000000001E-9</v>
      </c>
      <c r="EL484" s="1">
        <v>7.3478619999999994E-2</v>
      </c>
      <c r="EM484">
        <v>22.215810000000001</v>
      </c>
      <c r="EN484" s="1">
        <v>8.4559260000000003E-11</v>
      </c>
      <c r="EO484" s="1">
        <v>1.824425E-7</v>
      </c>
      <c r="EP484">
        <v>7.2950000000000001E-2</v>
      </c>
      <c r="EQ484">
        <v>22.428899999999999</v>
      </c>
      <c r="ER484" s="1">
        <v>2.9084200000000002E-9</v>
      </c>
      <c r="ES484" s="1">
        <v>6.3741060000000003E-6</v>
      </c>
      <c r="ET484" s="1">
        <v>7.2622519999999996E-2</v>
      </c>
      <c r="EU484">
        <v>22.682480000000002</v>
      </c>
      <c r="EV484" s="1">
        <v>6.5485949999999999E-8</v>
      </c>
      <c r="EW484" s="1">
        <v>1.4561669999999999E-4</v>
      </c>
      <c r="EX484">
        <v>7.2404270000000007E-2</v>
      </c>
      <c r="EY484">
        <v>22.74241</v>
      </c>
      <c r="EZ484" s="1">
        <v>1.01529E-6</v>
      </c>
      <c r="FA484" s="1">
        <v>2.2868789999999999E-3</v>
      </c>
      <c r="FB484" s="1">
        <v>7.2139839999999997E-2</v>
      </c>
      <c r="FC484">
        <v>22.5943</v>
      </c>
      <c r="FD484" s="1">
        <v>1.125808E-5</v>
      </c>
      <c r="FE484" s="1">
        <v>2.5726740000000001E-2</v>
      </c>
      <c r="FF484" s="1">
        <v>7.1769929999999996E-2</v>
      </c>
      <c r="FG484">
        <v>22.466850000000001</v>
      </c>
      <c r="FH484" s="1">
        <v>9.2554439999999999E-5</v>
      </c>
      <c r="FI484" s="1">
        <v>0.214721</v>
      </c>
      <c r="FJ484" s="1">
        <v>7.1898069999999994E-2</v>
      </c>
      <c r="FK484">
        <v>22.392620000000001</v>
      </c>
      <c r="FL484" s="1">
        <v>5.8679019999999997E-4</v>
      </c>
      <c r="FM484" s="1">
        <v>1.373621</v>
      </c>
      <c r="FN484" s="1">
        <v>7.1579939999999995E-2</v>
      </c>
      <c r="FO484">
        <v>22.620539999999998</v>
      </c>
      <c r="FP484" s="1">
        <v>2.9183809999999998E-3</v>
      </c>
      <c r="FQ484" s="1">
        <v>6.9329070000000002</v>
      </c>
      <c r="FR484" s="1">
        <v>7.1107020000000007E-2</v>
      </c>
      <c r="FS484">
        <v>22.93618</v>
      </c>
      <c r="FT484" s="1">
        <v>1.1689690000000001E-2</v>
      </c>
      <c r="FU484">
        <v>28.23903</v>
      </c>
      <c r="FV484" s="1">
        <v>7.0511160000000003E-2</v>
      </c>
      <c r="FW484">
        <v>23.22382</v>
      </c>
      <c r="FX484" s="1">
        <v>3.857961E-2</v>
      </c>
      <c r="FY484">
        <v>94.925319999999999</v>
      </c>
      <c r="FZ484">
        <v>7.0216669999999995E-2</v>
      </c>
      <c r="GA484">
        <v>23.500979999999998</v>
      </c>
      <c r="GB484" s="1">
        <v>0.10790429999999999</v>
      </c>
      <c r="GC484">
        <v>269.1123</v>
      </c>
      <c r="GD484" s="1">
        <v>7.001251E-2</v>
      </c>
      <c r="GE484">
        <v>23.56082</v>
      </c>
      <c r="GF484" s="1">
        <v>0.259996</v>
      </c>
      <c r="GG484">
        <v>656.38260000000002</v>
      </c>
      <c r="GH484" s="1">
        <v>6.9793629999999995E-2</v>
      </c>
      <c r="GI484">
        <v>23.480419999999999</v>
      </c>
      <c r="GJ484" s="1">
        <v>0.54844619999999999</v>
      </c>
      <c r="GK484">
        <v>1401.3810000000001</v>
      </c>
      <c r="GL484" s="1">
        <v>6.9375930000000002E-2</v>
      </c>
      <c r="GM484">
        <v>23.391069999999999</v>
      </c>
      <c r="GN484" s="1">
        <v>1.0252220000000001</v>
      </c>
      <c r="GO484">
        <v>2657.7930000000001</v>
      </c>
      <c r="GP484" s="1">
        <v>6.9286440000000005E-2</v>
      </c>
      <c r="GQ484">
        <v>23.341750000000001</v>
      </c>
      <c r="GR484">
        <v>1.7360789999999999</v>
      </c>
      <c r="GS484">
        <v>4542.2209999999995</v>
      </c>
      <c r="GT484" s="1">
        <v>6.8862149999999997E-2</v>
      </c>
      <c r="GU484">
        <v>23.346409999999999</v>
      </c>
      <c r="GV484">
        <v>2.672174</v>
      </c>
      <c r="GW484">
        <v>7086.7129999999997</v>
      </c>
      <c r="GX484">
        <v>6.8331450000000002E-2</v>
      </c>
      <c r="GY484">
        <v>23.52477</v>
      </c>
      <c r="GZ484">
        <v>3.7917770000000002</v>
      </c>
      <c r="HA484">
        <v>10203.76</v>
      </c>
      <c r="HB484" s="1">
        <v>6.7742759999999999E-2</v>
      </c>
      <c r="HC484">
        <v>23.646080000000001</v>
      </c>
      <c r="HD484">
        <v>5.0172379999999999</v>
      </c>
      <c r="HE484">
        <v>13705.4</v>
      </c>
      <c r="HF484" s="1">
        <v>6.7271849999999994E-2</v>
      </c>
      <c r="HG484">
        <v>23.730460000000001</v>
      </c>
      <c r="HH484">
        <v>6.26844</v>
      </c>
      <c r="HI484">
        <v>17343.080000000002</v>
      </c>
      <c r="HJ484" s="1">
        <v>6.6861820000000002E-2</v>
      </c>
      <c r="HK484">
        <v>23.67343</v>
      </c>
      <c r="HL484">
        <v>7.4568370000000002</v>
      </c>
      <c r="HM484">
        <v>20863.75</v>
      </c>
      <c r="HN484" s="1">
        <v>6.6403100000000007E-2</v>
      </c>
      <c r="HO484">
        <v>23.56832</v>
      </c>
      <c r="HP484">
        <v>8.4952520000000007</v>
      </c>
      <c r="HQ484">
        <v>24043.65</v>
      </c>
      <c r="HR484" s="1">
        <v>6.5845409999999993E-2</v>
      </c>
      <c r="HS484">
        <v>23.404070000000001</v>
      </c>
      <c r="HT484">
        <v>9.3237860000000001</v>
      </c>
      <c r="HU484">
        <v>26719.82</v>
      </c>
      <c r="HV484" s="1">
        <v>6.5336400000000003E-2</v>
      </c>
      <c r="HW484">
        <v>23.191600000000001</v>
      </c>
      <c r="HX484">
        <v>9.939368</v>
      </c>
      <c r="HY484">
        <v>28804.73</v>
      </c>
      <c r="HZ484" s="1">
        <v>6.4743839999999997E-2</v>
      </c>
      <c r="IA484">
        <v>23.038139999999999</v>
      </c>
      <c r="IB484">
        <v>10.322749999999999</v>
      </c>
      <c r="IC484">
        <v>30278.42</v>
      </c>
      <c r="ID484" s="1">
        <v>6.4132649999999999E-2</v>
      </c>
      <c r="IE484">
        <v>23.042400000000001</v>
      </c>
      <c r="IF484">
        <v>10.5014</v>
      </c>
      <c r="IG484">
        <v>31169.56</v>
      </c>
      <c r="IH484" s="1">
        <v>6.3476160000000004E-2</v>
      </c>
      <c r="II484">
        <v>23.072559999999999</v>
      </c>
      <c r="IJ484">
        <v>10.497960000000001</v>
      </c>
      <c r="IK484">
        <v>31541.78</v>
      </c>
      <c r="IL484" s="1">
        <v>6.2857360000000001E-2</v>
      </c>
      <c r="IM484">
        <v>23.13955</v>
      </c>
      <c r="IN484">
        <v>10.354229999999999</v>
      </c>
      <c r="IO484">
        <v>31476.25</v>
      </c>
      <c r="IP484" s="1">
        <v>6.2268829999999997E-2</v>
      </c>
      <c r="IQ484">
        <v>23.01482</v>
      </c>
      <c r="IR484">
        <v>10.102729999999999</v>
      </c>
      <c r="IS484">
        <v>31060.84</v>
      </c>
      <c r="IT484" s="1">
        <v>6.1731950000000001E-2</v>
      </c>
      <c r="IU484">
        <v>22.811150000000001</v>
      </c>
      <c r="IV484">
        <v>9.7779749999999996</v>
      </c>
      <c r="IW484">
        <v>30377.47</v>
      </c>
      <c r="IX484" s="1">
        <v>6.1228159999999997E-2</v>
      </c>
      <c r="IY484">
        <v>22.617940000000001</v>
      </c>
      <c r="IZ484">
        <v>9.4012170000000008</v>
      </c>
      <c r="JA484">
        <v>29497.15</v>
      </c>
      <c r="JB484" s="1">
        <v>6.0592100000000003E-2</v>
      </c>
      <c r="JC484">
        <v>22.427630000000001</v>
      </c>
      <c r="JD484">
        <v>8.9677939999999996</v>
      </c>
      <c r="JE484">
        <v>28482.13</v>
      </c>
      <c r="JF484" s="1">
        <v>6.0147569999999997E-2</v>
      </c>
      <c r="JG484">
        <v>22.442869999999999</v>
      </c>
      <c r="JH484">
        <v>8.5428130000000007</v>
      </c>
      <c r="JI484">
        <v>27383.040000000001</v>
      </c>
      <c r="JJ484" s="1">
        <v>5.9861739999999997E-2</v>
      </c>
      <c r="JK484">
        <v>22.497920000000001</v>
      </c>
      <c r="JL484">
        <v>8.14236</v>
      </c>
      <c r="JM484">
        <v>26238</v>
      </c>
      <c r="JN484" s="1">
        <v>5.9626100000000001E-2</v>
      </c>
      <c r="JO484">
        <v>22.521740000000001</v>
      </c>
      <c r="JP484">
        <v>7.7148459999999996</v>
      </c>
      <c r="JQ484">
        <v>25070.91</v>
      </c>
      <c r="JR484" s="1">
        <v>5.9247130000000002E-2</v>
      </c>
      <c r="JS484">
        <v>22.620259999999998</v>
      </c>
      <c r="JT484">
        <v>7.3082979999999997</v>
      </c>
      <c r="JU484">
        <v>23916.78</v>
      </c>
      <c r="JV484" s="1">
        <v>5.8802119999999999E-2</v>
      </c>
      <c r="JW484">
        <v>22.604700000000001</v>
      </c>
      <c r="JX484">
        <v>6.895448</v>
      </c>
      <c r="JY484">
        <v>22778.28</v>
      </c>
      <c r="JZ484">
        <v>5.8281310000000003E-2</v>
      </c>
      <c r="KA484">
        <v>22.392959999999999</v>
      </c>
      <c r="KB484">
        <v>6.4926079999999997</v>
      </c>
      <c r="KC484">
        <v>21678.07</v>
      </c>
      <c r="KD484" s="1">
        <v>5.774518E-2</v>
      </c>
      <c r="KE484">
        <v>22.166419999999999</v>
      </c>
      <c r="KF484">
        <v>6.1064259999999999</v>
      </c>
      <c r="KG484">
        <v>20617.419999999998</v>
      </c>
      <c r="KH484" s="1">
        <v>5.7238490000000003E-2</v>
      </c>
      <c r="KI484">
        <v>21.99147</v>
      </c>
      <c r="KJ484">
        <v>5.7452519999999998</v>
      </c>
      <c r="KK484">
        <v>19606.189999999999</v>
      </c>
      <c r="KL484" s="1">
        <v>5.6690579999999997E-2</v>
      </c>
      <c r="KM484">
        <v>22.115690000000001</v>
      </c>
      <c r="KN484">
        <v>5.4017270000000002</v>
      </c>
      <c r="KO484">
        <v>18645.47</v>
      </c>
      <c r="KP484" s="1">
        <v>5.6091639999999998E-2</v>
      </c>
      <c r="KQ484">
        <v>22.343779999999999</v>
      </c>
      <c r="KR484">
        <v>5.0748470000000001</v>
      </c>
      <c r="KS484">
        <v>17737.62</v>
      </c>
      <c r="KT484" s="1">
        <v>5.5450310000000003E-2</v>
      </c>
      <c r="KU484">
        <v>22.611329999999999</v>
      </c>
      <c r="KV484">
        <v>4.7672140000000001</v>
      </c>
      <c r="KW484">
        <v>16883.560000000001</v>
      </c>
      <c r="KX484" s="1">
        <v>5.4799960000000002E-2</v>
      </c>
      <c r="KY484">
        <v>22.85352</v>
      </c>
      <c r="KZ484">
        <v>4.48027</v>
      </c>
      <c r="LA484">
        <v>16082.23</v>
      </c>
      <c r="LB484" s="1">
        <v>5.417081E-2</v>
      </c>
      <c r="LC484">
        <v>22.8504</v>
      </c>
      <c r="LD484">
        <v>4.215096</v>
      </c>
      <c r="LE484">
        <v>15331.59</v>
      </c>
      <c r="LF484">
        <v>5.3609669999999998E-2</v>
      </c>
      <c r="LG484">
        <v>22.65945</v>
      </c>
      <c r="LH484">
        <v>3.9743330000000001</v>
      </c>
      <c r="LI484">
        <v>14629.25</v>
      </c>
      <c r="LJ484">
        <v>5.3090369999999998E-2</v>
      </c>
      <c r="LK484">
        <v>22.473680000000002</v>
      </c>
      <c r="LL484">
        <v>3.7536350000000001</v>
      </c>
      <c r="LM484">
        <v>13972.41</v>
      </c>
      <c r="LN484" s="1">
        <v>5.2685700000000002E-2</v>
      </c>
      <c r="LO484">
        <v>22.342079999999999</v>
      </c>
      <c r="LP484">
        <v>3.55586</v>
      </c>
      <c r="LQ484">
        <v>13357.14</v>
      </c>
      <c r="LR484" s="1">
        <v>5.2262980000000001E-2</v>
      </c>
      <c r="LS484">
        <v>22.520189999999999</v>
      </c>
      <c r="LT484">
        <v>3.370492</v>
      </c>
      <c r="LU484">
        <v>12780.34</v>
      </c>
      <c r="LV484" s="1">
        <v>5.180481E-2</v>
      </c>
      <c r="LW484">
        <v>22.796430000000001</v>
      </c>
      <c r="LX484">
        <v>3.1957689999999999</v>
      </c>
      <c r="LY484">
        <v>12240.26</v>
      </c>
      <c r="LZ484" s="1">
        <v>5.1360169999999997E-2</v>
      </c>
      <c r="MA484">
        <v>23.112950000000001</v>
      </c>
      <c r="MB484">
        <v>3.0337459999999998</v>
      </c>
      <c r="MC484">
        <v>11734.48</v>
      </c>
      <c r="MD484" s="1">
        <v>5.0918949999999998E-2</v>
      </c>
      <c r="ME484">
        <v>23.358509999999999</v>
      </c>
      <c r="MF484">
        <v>2.8831540000000002</v>
      </c>
      <c r="MG484">
        <v>11260.74</v>
      </c>
      <c r="MH484" s="1">
        <v>5.0528480000000001E-2</v>
      </c>
      <c r="MI484">
        <v>23.378679999999999</v>
      </c>
      <c r="MJ484">
        <v>2.7452079999999999</v>
      </c>
      <c r="MK484">
        <v>10816.2</v>
      </c>
      <c r="ML484" s="1">
        <v>5.0172380000000003E-2</v>
      </c>
      <c r="MM484">
        <v>23.209489999999999</v>
      </c>
      <c r="MN484">
        <v>2.6182349999999999</v>
      </c>
      <c r="MO484">
        <v>10398.58</v>
      </c>
      <c r="MP484" s="1">
        <v>4.9807810000000001E-2</v>
      </c>
      <c r="MQ484">
        <v>23.036110000000001</v>
      </c>
      <c r="MR484">
        <v>2.4988190000000001</v>
      </c>
      <c r="MS484">
        <v>10005.76</v>
      </c>
      <c r="MT484" s="1">
        <v>4.9512269999999997E-2</v>
      </c>
      <c r="MU484">
        <v>22.905550000000002</v>
      </c>
      <c r="MV484">
        <v>2.390336</v>
      </c>
      <c r="MW484">
        <v>9635.65</v>
      </c>
      <c r="MX484">
        <v>4.9098009999999997E-2</v>
      </c>
      <c r="MY484">
        <v>23.025569999999998</v>
      </c>
      <c r="MZ484">
        <v>2.2826979999999999</v>
      </c>
      <c r="NA484">
        <v>9286.652</v>
      </c>
      <c r="NB484" s="1">
        <v>4.8582E-2</v>
      </c>
      <c r="NC484">
        <v>23.02026</v>
      </c>
      <c r="ND484">
        <v>2.1779540000000002</v>
      </c>
      <c r="NE484">
        <v>8959.0130000000008</v>
      </c>
      <c r="NF484" s="1">
        <v>4.8059259999999999E-2</v>
      </c>
      <c r="NG484">
        <v>23.21536</v>
      </c>
      <c r="NH484">
        <v>2.079653</v>
      </c>
      <c r="NI484">
        <v>8651.759</v>
      </c>
      <c r="NJ484" s="1">
        <v>4.7583859999999999E-2</v>
      </c>
      <c r="NK484">
        <v>23.3796</v>
      </c>
      <c r="NL484">
        <v>1.9895080000000001</v>
      </c>
      <c r="NM484">
        <v>8362.7980000000007</v>
      </c>
      <c r="NN484" s="1">
        <v>4.7145689999999997E-2</v>
      </c>
      <c r="NO484">
        <v>23.381969999999999</v>
      </c>
      <c r="NP484">
        <v>1.9065209999999999</v>
      </c>
      <c r="NQ484">
        <v>8090.7</v>
      </c>
      <c r="NR484" s="1">
        <v>4.6661099999999997E-2</v>
      </c>
      <c r="NS484">
        <v>23.234739999999999</v>
      </c>
      <c r="NT484">
        <v>1.8267450000000001</v>
      </c>
      <c r="NU484">
        <v>7833.9660000000003</v>
      </c>
      <c r="NV484" s="1">
        <v>4.6119019999999997E-2</v>
      </c>
      <c r="NW484">
        <v>23.048120000000001</v>
      </c>
      <c r="NX484">
        <v>1.749606</v>
      </c>
      <c r="NY484">
        <v>7592.3630000000003</v>
      </c>
      <c r="NZ484" s="1">
        <v>4.5102219999999998E-2</v>
      </c>
      <c r="OA484">
        <v>22.942530000000001</v>
      </c>
      <c r="OB484">
        <v>1.660344</v>
      </c>
      <c r="OC484">
        <v>7367.6229999999996</v>
      </c>
      <c r="OD484" s="1">
        <v>4.4562549999999999E-2</v>
      </c>
      <c r="OE484">
        <v>23.16215</v>
      </c>
      <c r="OF484">
        <v>1.5940700000000001</v>
      </c>
      <c r="OG484">
        <v>7159.0230000000001</v>
      </c>
      <c r="OH484" s="1">
        <v>4.4306070000000003E-2</v>
      </c>
      <c r="OI484">
        <v>23.49239</v>
      </c>
      <c r="OJ484">
        <v>1.5411600000000001</v>
      </c>
      <c r="OK484">
        <v>6960.1980000000003</v>
      </c>
    </row>
    <row r="485" spans="1:401" x14ac:dyDescent="0.35">
      <c r="A485">
        <v>494</v>
      </c>
      <c r="B485" t="s">
        <v>4</v>
      </c>
      <c r="C485" t="s">
        <v>364</v>
      </c>
      <c r="D485" t="s">
        <v>492</v>
      </c>
      <c r="E485">
        <v>833.33230000000003</v>
      </c>
      <c r="F485" s="1">
        <v>8.9049939999999994E-2</v>
      </c>
      <c r="G485">
        <v>20.49945</v>
      </c>
      <c r="H485">
        <v>0</v>
      </c>
      <c r="I485">
        <v>0</v>
      </c>
      <c r="J485" s="1">
        <v>8.8342889999999993E-2</v>
      </c>
      <c r="K485">
        <v>20.689710000000002</v>
      </c>
      <c r="L485">
        <v>0</v>
      </c>
      <c r="M485">
        <v>0</v>
      </c>
      <c r="N485" s="1">
        <v>8.7378839999999999E-2</v>
      </c>
      <c r="O485">
        <v>20.90072</v>
      </c>
      <c r="P485">
        <v>0</v>
      </c>
      <c r="Q485">
        <v>0</v>
      </c>
      <c r="R485" s="1">
        <v>8.6325689999999997E-2</v>
      </c>
      <c r="S485">
        <v>21.112539999999999</v>
      </c>
      <c r="T485">
        <v>0</v>
      </c>
      <c r="U485">
        <v>0</v>
      </c>
      <c r="V485" s="1">
        <v>8.5607169999999996E-2</v>
      </c>
      <c r="W485">
        <v>21.323229999999999</v>
      </c>
      <c r="X485">
        <v>0</v>
      </c>
      <c r="Y485">
        <v>0</v>
      </c>
      <c r="Z485" s="1">
        <v>8.505865E-2</v>
      </c>
      <c r="AA485">
        <v>21.39077</v>
      </c>
      <c r="AB485">
        <v>0</v>
      </c>
      <c r="AC485">
        <v>0</v>
      </c>
      <c r="AD485" s="1">
        <v>8.4468440000000006E-2</v>
      </c>
      <c r="AE485">
        <v>21.272749999999998</v>
      </c>
      <c r="AF485">
        <v>0</v>
      </c>
      <c r="AG485">
        <v>0</v>
      </c>
      <c r="AH485" s="1">
        <v>8.3773219999999995E-2</v>
      </c>
      <c r="AI485">
        <v>21.132899999999999</v>
      </c>
      <c r="AJ485">
        <v>0</v>
      </c>
      <c r="AK485">
        <v>0</v>
      </c>
      <c r="AL485" s="1">
        <v>8.3482559999999997E-2</v>
      </c>
      <c r="AM485">
        <v>21.027889999999999</v>
      </c>
      <c r="AN485">
        <v>0</v>
      </c>
      <c r="AO485">
        <v>0</v>
      </c>
      <c r="AP485" s="1">
        <v>8.2911949999999998E-2</v>
      </c>
      <c r="AQ485">
        <v>21.203279999999999</v>
      </c>
      <c r="AR485">
        <v>0</v>
      </c>
      <c r="AS485">
        <v>0</v>
      </c>
      <c r="AT485" s="1">
        <v>8.219775E-2</v>
      </c>
      <c r="AU485">
        <v>21.52413</v>
      </c>
      <c r="AV485">
        <v>0</v>
      </c>
      <c r="AW485">
        <v>0</v>
      </c>
      <c r="AX485" s="1">
        <v>8.144142E-2</v>
      </c>
      <c r="AY485">
        <v>21.84535</v>
      </c>
      <c r="AZ485">
        <v>0</v>
      </c>
      <c r="BA485">
        <v>0</v>
      </c>
      <c r="BB485" s="1">
        <v>8.0866610000000005E-2</v>
      </c>
      <c r="BC485">
        <v>22.146059999999999</v>
      </c>
      <c r="BD485">
        <v>0</v>
      </c>
      <c r="BE485">
        <v>0</v>
      </c>
      <c r="BF485" s="1">
        <v>8.0406439999999996E-2</v>
      </c>
      <c r="BG485">
        <v>22.239899999999999</v>
      </c>
      <c r="BH485">
        <v>0</v>
      </c>
      <c r="BI485">
        <v>0</v>
      </c>
      <c r="BJ485" s="1">
        <v>7.9908839999999995E-2</v>
      </c>
      <c r="BK485">
        <v>22.178239999999999</v>
      </c>
      <c r="BL485">
        <v>0</v>
      </c>
      <c r="BM485">
        <v>0</v>
      </c>
      <c r="BN485" s="1">
        <v>7.9339359999999998E-2</v>
      </c>
      <c r="BO485">
        <v>22.108799999999999</v>
      </c>
      <c r="BP485">
        <v>0</v>
      </c>
      <c r="BQ485">
        <v>0</v>
      </c>
      <c r="BR485" s="1">
        <v>7.918733E-2</v>
      </c>
      <c r="BS485">
        <v>22.07469</v>
      </c>
      <c r="BT485">
        <v>0</v>
      </c>
      <c r="BU485">
        <v>0</v>
      </c>
      <c r="BV485" s="1">
        <v>7.8706760000000001E-2</v>
      </c>
      <c r="BW485">
        <v>22.214510000000001</v>
      </c>
      <c r="BX485">
        <v>0</v>
      </c>
      <c r="BY485">
        <v>0</v>
      </c>
      <c r="BZ485" s="1">
        <v>7.8053339999999999E-2</v>
      </c>
      <c r="CA485">
        <v>22.334209999999999</v>
      </c>
      <c r="CB485">
        <v>0</v>
      </c>
      <c r="CC485">
        <v>0</v>
      </c>
      <c r="CD485" s="1">
        <v>7.7360620000000005E-2</v>
      </c>
      <c r="CE485">
        <v>22.493010000000002</v>
      </c>
      <c r="CF485">
        <v>0</v>
      </c>
      <c r="CG485">
        <v>0</v>
      </c>
      <c r="CH485" s="1">
        <v>7.6841729999999997E-2</v>
      </c>
      <c r="CI485">
        <v>22.528410000000001</v>
      </c>
      <c r="CJ485">
        <v>0</v>
      </c>
      <c r="CK485">
        <v>0</v>
      </c>
      <c r="CL485" s="1">
        <v>7.6444120000000004E-2</v>
      </c>
      <c r="CM485">
        <v>22.470800000000001</v>
      </c>
      <c r="CN485">
        <v>0</v>
      </c>
      <c r="CO485">
        <v>0</v>
      </c>
      <c r="CP485" s="1">
        <v>7.6025330000000002E-2</v>
      </c>
      <c r="CQ485">
        <v>22.380739999999999</v>
      </c>
      <c r="CR485">
        <v>0</v>
      </c>
      <c r="CS485">
        <v>0</v>
      </c>
      <c r="CT485" s="1">
        <v>7.5502520000000004E-2</v>
      </c>
      <c r="CU485">
        <v>22.273430000000001</v>
      </c>
      <c r="CV485">
        <v>0</v>
      </c>
      <c r="CW485">
        <v>0</v>
      </c>
      <c r="CX485" s="1">
        <v>7.5110300000000005E-2</v>
      </c>
      <c r="CY485">
        <v>22.168030000000002</v>
      </c>
      <c r="CZ485">
        <v>0</v>
      </c>
      <c r="DA485">
        <v>0</v>
      </c>
      <c r="DB485" s="1">
        <v>7.4637029999999993E-2</v>
      </c>
      <c r="DC485">
        <v>22.25779</v>
      </c>
      <c r="DD485">
        <v>0</v>
      </c>
      <c r="DE485">
        <v>2.1125649999999999E-38</v>
      </c>
      <c r="DF485" s="1">
        <v>7.415368E-2</v>
      </c>
      <c r="DG485">
        <v>22.267600000000002</v>
      </c>
      <c r="DH485">
        <v>9.4168009999999995E-36</v>
      </c>
      <c r="DI485">
        <v>3.529703E-32</v>
      </c>
      <c r="DJ485" s="1">
        <v>7.3661950000000004E-2</v>
      </c>
      <c r="DK485">
        <v>22.309709999999999</v>
      </c>
      <c r="DL485">
        <v>1.228719E-30</v>
      </c>
      <c r="DM485" s="1">
        <v>4.1619239999999998E-27</v>
      </c>
      <c r="DN485" s="1">
        <v>7.3212650000000004E-2</v>
      </c>
      <c r="DO485">
        <v>22.358229999999999</v>
      </c>
      <c r="DP485" s="1">
        <v>1.988714E-26</v>
      </c>
      <c r="DQ485" s="1">
        <v>5.9085010000000005E-23</v>
      </c>
      <c r="DR485" s="1">
        <v>7.2810749999999994E-2</v>
      </c>
      <c r="DS485">
        <v>22.310469999999999</v>
      </c>
      <c r="DT485" s="1">
        <v>6.9851820000000001E-23</v>
      </c>
      <c r="DU485" s="1">
        <v>1.9540460000000001E-19</v>
      </c>
      <c r="DV485" s="1">
        <v>7.2403770000000006E-2</v>
      </c>
      <c r="DW485">
        <v>22.145579999999999</v>
      </c>
      <c r="DX485" s="1">
        <v>7.56318E-20</v>
      </c>
      <c r="DY485" s="1">
        <v>2.0507769999999999E-16</v>
      </c>
      <c r="DZ485" s="1">
        <v>7.2017570000000003E-2</v>
      </c>
      <c r="EA485">
        <v>21.958749999999998</v>
      </c>
      <c r="EB485" s="1">
        <v>3.2371089999999997E-17</v>
      </c>
      <c r="EC485" s="1">
        <v>8.6632779999999997E-14</v>
      </c>
      <c r="ED485" s="1">
        <v>7.2020749999999994E-2</v>
      </c>
      <c r="EE485">
        <v>21.857250000000001</v>
      </c>
      <c r="EF485" s="1">
        <v>6.4702289999999996E-15</v>
      </c>
      <c r="EG485" s="1">
        <v>1.7168989999999999E-11</v>
      </c>
      <c r="EH485" s="1">
        <v>7.1721229999999997E-2</v>
      </c>
      <c r="EI485">
        <v>22.062080000000002</v>
      </c>
      <c r="EJ485" s="1">
        <v>6.7190950000000003E-13</v>
      </c>
      <c r="EK485" s="1">
        <v>1.788E-9</v>
      </c>
      <c r="EL485" s="1">
        <v>7.1256070000000005E-2</v>
      </c>
      <c r="EM485">
        <v>22.263169999999999</v>
      </c>
      <c r="EN485" s="1">
        <v>3.968598E-11</v>
      </c>
      <c r="EO485" s="1">
        <v>1.066173E-7</v>
      </c>
      <c r="EP485" s="1">
        <v>7.0737670000000002E-2</v>
      </c>
      <c r="EQ485">
        <v>22.46687</v>
      </c>
      <c r="ER485" s="1">
        <v>1.436659E-9</v>
      </c>
      <c r="ES485" s="1">
        <v>3.9081729999999996E-6</v>
      </c>
      <c r="ET485" s="1">
        <v>7.0422769999999996E-2</v>
      </c>
      <c r="EU485">
        <v>22.708950000000002</v>
      </c>
      <c r="EV485" s="1">
        <v>3.3919900000000003E-8</v>
      </c>
      <c r="EW485" s="1">
        <v>9.3455099999999999E-5</v>
      </c>
      <c r="EX485" s="1">
        <v>7.0212399999999994E-2</v>
      </c>
      <c r="EY485">
        <v>22.763770000000001</v>
      </c>
      <c r="EZ485" s="1">
        <v>5.4972700000000001E-7</v>
      </c>
      <c r="FA485" s="1">
        <v>1.5332189999999999E-3</v>
      </c>
      <c r="FB485" s="1">
        <v>6.995767E-2</v>
      </c>
      <c r="FC485">
        <v>22.617260000000002</v>
      </c>
      <c r="FD485" s="1">
        <v>6.3548599999999997E-6</v>
      </c>
      <c r="FE485" s="1">
        <v>1.798638E-2</v>
      </c>
      <c r="FF485" s="1">
        <v>6.9599179999999997E-2</v>
      </c>
      <c r="FG485">
        <v>22.49072</v>
      </c>
      <c r="FH485" s="1">
        <v>5.4338729999999997E-5</v>
      </c>
      <c r="FI485" s="1">
        <v>0.1562907</v>
      </c>
      <c r="FJ485" s="1">
        <v>6.9735069999999996E-2</v>
      </c>
      <c r="FK485">
        <v>22.415009999999999</v>
      </c>
      <c r="FL485" s="1">
        <v>3.5763610000000002E-4</v>
      </c>
      <c r="FM485" s="1">
        <v>1.0393889999999999</v>
      </c>
      <c r="FN485" s="1">
        <v>6.9424609999999998E-2</v>
      </c>
      <c r="FO485">
        <v>22.630120000000002</v>
      </c>
      <c r="FP485" s="1">
        <v>1.842556E-3</v>
      </c>
      <c r="FQ485" s="1">
        <v>5.44557</v>
      </c>
      <c r="FR485">
        <v>6.8959629999999994E-2</v>
      </c>
      <c r="FS485">
        <v>22.928709999999999</v>
      </c>
      <c r="FT485" s="1">
        <v>7.6314180000000001E-3</v>
      </c>
      <c r="FU485" s="1">
        <v>22.991869999999999</v>
      </c>
      <c r="FV485" s="1">
        <v>6.8376649999999997E-2</v>
      </c>
      <c r="FW485">
        <v>23.20065</v>
      </c>
      <c r="FX485" s="1">
        <v>2.5998830000000001E-2</v>
      </c>
      <c r="FY485">
        <v>80.001810000000006</v>
      </c>
      <c r="FZ485" s="1">
        <v>6.8093669999999995E-2</v>
      </c>
      <c r="GA485">
        <v>23.46407</v>
      </c>
      <c r="GB485" s="1">
        <v>7.4953619999999999E-2</v>
      </c>
      <c r="GC485">
        <v>234.4479</v>
      </c>
      <c r="GD485" s="1">
        <v>6.7897940000000004E-2</v>
      </c>
      <c r="GE485">
        <v>23.519500000000001</v>
      </c>
      <c r="GF485" s="1">
        <v>0.18588009999999999</v>
      </c>
      <c r="GG485">
        <v>590.32479999999998</v>
      </c>
      <c r="GH485" s="1">
        <v>6.7690970000000003E-2</v>
      </c>
      <c r="GI485">
        <v>23.441240000000001</v>
      </c>
      <c r="GJ485" s="1">
        <v>0.40301110000000001</v>
      </c>
      <c r="GK485">
        <v>1299.403</v>
      </c>
      <c r="GL485" s="1">
        <v>6.7281969999999997E-2</v>
      </c>
      <c r="GM485">
        <v>23.355609999999999</v>
      </c>
      <c r="GN485" s="1">
        <v>0.77314590000000005</v>
      </c>
      <c r="GO485">
        <v>2537.4299999999998</v>
      </c>
      <c r="GP485" s="1">
        <v>6.7201360000000002E-2</v>
      </c>
      <c r="GQ485">
        <v>23.308599999999998</v>
      </c>
      <c r="GR485">
        <v>1.3420639999999999</v>
      </c>
      <c r="GS485">
        <v>4459.3500000000004</v>
      </c>
      <c r="GT485" s="1">
        <v>6.6789630000000003E-2</v>
      </c>
      <c r="GU485">
        <v>23.31352</v>
      </c>
      <c r="GV485">
        <v>2.1145429999999998</v>
      </c>
      <c r="GW485">
        <v>7145.183</v>
      </c>
      <c r="GX485" s="1">
        <v>6.6270670000000004E-2</v>
      </c>
      <c r="GY485">
        <v>23.486719999999998</v>
      </c>
      <c r="GZ485">
        <v>3.067161</v>
      </c>
      <c r="HA485">
        <v>10551.03</v>
      </c>
      <c r="HB485" s="1">
        <v>6.5697359999999996E-2</v>
      </c>
      <c r="HC485">
        <v>23.605399999999999</v>
      </c>
      <c r="HD485">
        <v>4.1431469999999999</v>
      </c>
      <c r="HE485">
        <v>14514.03</v>
      </c>
      <c r="HF485" s="1">
        <v>6.5243110000000007E-2</v>
      </c>
      <c r="HG485">
        <v>23.69014</v>
      </c>
      <c r="HH485">
        <v>5.2778600000000004</v>
      </c>
      <c r="HI485">
        <v>18783.5</v>
      </c>
      <c r="HJ485" s="1">
        <v>6.4841190000000007E-2</v>
      </c>
      <c r="HK485">
        <v>23.64019</v>
      </c>
      <c r="HL485">
        <v>6.3930020000000001</v>
      </c>
      <c r="HM485">
        <v>23078.23</v>
      </c>
      <c r="HN485" s="1">
        <v>6.4400390000000002E-2</v>
      </c>
      <c r="HO485">
        <v>23.546189999999999</v>
      </c>
      <c r="HP485">
        <v>7.4078530000000002</v>
      </c>
      <c r="HQ485">
        <v>27126.11</v>
      </c>
      <c r="HR485" s="1">
        <v>6.3858090000000006E-2</v>
      </c>
      <c r="HS485">
        <v>23.396070000000002</v>
      </c>
      <c r="HT485">
        <v>8.2587259999999993</v>
      </c>
      <c r="HU485">
        <v>30705.69</v>
      </c>
      <c r="HV485" s="1">
        <v>6.3365909999999998E-2</v>
      </c>
      <c r="HW485">
        <v>23.19969</v>
      </c>
      <c r="HX485">
        <v>8.9333089999999995</v>
      </c>
      <c r="HY485">
        <v>33673.64</v>
      </c>
      <c r="HZ485" s="1">
        <v>6.2790159999999998E-2</v>
      </c>
      <c r="IA485">
        <v>23.059950000000001</v>
      </c>
      <c r="IB485">
        <v>9.4036679999999997</v>
      </c>
      <c r="IC485">
        <v>35964.11</v>
      </c>
      <c r="ID485" s="1">
        <v>6.2195210000000001E-2</v>
      </c>
      <c r="IE485">
        <v>23.072209999999998</v>
      </c>
      <c r="IF485">
        <v>9.6860099999999996</v>
      </c>
      <c r="IG485">
        <v>37572.89</v>
      </c>
      <c r="IH485" s="1">
        <v>6.1558540000000002E-2</v>
      </c>
      <c r="II485">
        <v>23.108830000000001</v>
      </c>
      <c r="IJ485">
        <v>9.7948590000000006</v>
      </c>
      <c r="IK485">
        <v>38544.68</v>
      </c>
      <c r="IL485" s="1">
        <v>6.095855E-2</v>
      </c>
      <c r="IM485">
        <v>23.180399999999999</v>
      </c>
      <c r="IN485">
        <v>9.7640399999999996</v>
      </c>
      <c r="IO485">
        <v>38954.379999999997</v>
      </c>
      <c r="IP485" s="1">
        <v>6.0381959999999998E-2</v>
      </c>
      <c r="IQ485">
        <v>23.06671</v>
      </c>
      <c r="IR485">
        <v>9.6202030000000001</v>
      </c>
      <c r="IS485">
        <v>38893.1</v>
      </c>
      <c r="IT485" s="1">
        <v>5.9865389999999997E-2</v>
      </c>
      <c r="IU485">
        <v>22.877669999999998</v>
      </c>
      <c r="IV485">
        <v>9.3966519999999996</v>
      </c>
      <c r="IW485">
        <v>38452.65</v>
      </c>
      <c r="IX485" s="1">
        <v>5.937659E-2</v>
      </c>
      <c r="IY485">
        <v>22.698979999999999</v>
      </c>
      <c r="IZ485">
        <v>9.1111050000000002</v>
      </c>
      <c r="JA485">
        <v>37717.160000000003</v>
      </c>
      <c r="JB485" s="1">
        <v>5.8753039999999999E-2</v>
      </c>
      <c r="JC485">
        <v>22.522269999999999</v>
      </c>
      <c r="JD485">
        <v>8.7587700000000002</v>
      </c>
      <c r="JE485">
        <v>36762.68</v>
      </c>
      <c r="JF485" s="1">
        <v>5.8322119999999998E-2</v>
      </c>
      <c r="JG485">
        <v>22.542380000000001</v>
      </c>
      <c r="JH485">
        <v>8.4046629999999993</v>
      </c>
      <c r="JI485">
        <v>35653.03</v>
      </c>
      <c r="JJ485" s="1">
        <v>5.804219E-2</v>
      </c>
      <c r="JK485">
        <v>22.598739999999999</v>
      </c>
      <c r="JL485">
        <v>8.0553530000000002</v>
      </c>
      <c r="JM485">
        <v>34440.54</v>
      </c>
      <c r="JN485" s="1">
        <v>5.7817449999999999E-2</v>
      </c>
      <c r="JO485">
        <v>22.62323</v>
      </c>
      <c r="JP485">
        <v>7.7170050000000003</v>
      </c>
      <c r="JQ485">
        <v>33165.57</v>
      </c>
      <c r="JR485" s="1">
        <v>5.7451059999999998E-2</v>
      </c>
      <c r="JS485">
        <v>22.719139999999999</v>
      </c>
      <c r="JT485">
        <v>7.3233170000000003</v>
      </c>
      <c r="JU485">
        <v>31859.52</v>
      </c>
      <c r="JV485" s="1">
        <v>5.7019760000000003E-2</v>
      </c>
      <c r="JW485">
        <v>22.704499999999999</v>
      </c>
      <c r="JX485">
        <v>6.9547119999999998</v>
      </c>
      <c r="JY485">
        <v>30548.31</v>
      </c>
      <c r="JZ485" s="1">
        <v>5.6513969999999997E-2</v>
      </c>
      <c r="KA485">
        <v>22.500319999999999</v>
      </c>
      <c r="KB485">
        <v>6.583386</v>
      </c>
      <c r="KC485">
        <v>29257.360000000001</v>
      </c>
      <c r="KD485" s="1">
        <v>5.5990709999999999E-2</v>
      </c>
      <c r="KE485">
        <v>22.28219</v>
      </c>
      <c r="KF485">
        <v>6.2218920000000004</v>
      </c>
      <c r="KG485">
        <v>27988.54</v>
      </c>
      <c r="KH485" s="1">
        <v>5.5502360000000001E-2</v>
      </c>
      <c r="KI485">
        <v>22.114439999999998</v>
      </c>
      <c r="KJ485">
        <v>5.8812600000000002</v>
      </c>
      <c r="KK485">
        <v>26761.72</v>
      </c>
      <c r="KL485" s="1">
        <v>5.4967589999999997E-2</v>
      </c>
      <c r="KM485">
        <v>22.234860000000001</v>
      </c>
      <c r="KN485">
        <v>5.5532950000000003</v>
      </c>
      <c r="KO485">
        <v>25581.14</v>
      </c>
      <c r="KP485" s="1">
        <v>5.4388249999999999E-2</v>
      </c>
      <c r="KQ485">
        <v>22.454139999999999</v>
      </c>
      <c r="KR485">
        <v>5.2384810000000002</v>
      </c>
      <c r="KS485">
        <v>24451.86</v>
      </c>
      <c r="KT485" s="1">
        <v>5.3767919999999997E-2</v>
      </c>
      <c r="KU485">
        <v>22.709959999999999</v>
      </c>
      <c r="KV485">
        <v>4.9396230000000001</v>
      </c>
      <c r="KW485">
        <v>23377.88</v>
      </c>
      <c r="KX485" s="1">
        <v>5.3133609999999998E-2</v>
      </c>
      <c r="KY485">
        <v>22.940539999999999</v>
      </c>
      <c r="KZ485">
        <v>4.658156</v>
      </c>
      <c r="LA485">
        <v>22359.86</v>
      </c>
      <c r="LB485" s="1">
        <v>5.2523920000000002E-2</v>
      </c>
      <c r="LC485">
        <v>22.934229999999999</v>
      </c>
      <c r="LD485">
        <v>4.3968020000000001</v>
      </c>
      <c r="LE485">
        <v>21397.68</v>
      </c>
      <c r="LF485" s="1">
        <v>5.1981109999999997E-2</v>
      </c>
      <c r="LG485">
        <v>22.747430000000001</v>
      </c>
      <c r="LH485">
        <v>4.1582210000000002</v>
      </c>
      <c r="LI485">
        <v>20489.53</v>
      </c>
      <c r="LJ485">
        <v>5.1476599999999997E-2</v>
      </c>
      <c r="LK485">
        <v>22.566420000000001</v>
      </c>
      <c r="LL485">
        <v>3.938158</v>
      </c>
      <c r="LM485">
        <v>19633.29</v>
      </c>
      <c r="LN485" s="1">
        <v>5.1084060000000001E-2</v>
      </c>
      <c r="LO485">
        <v>22.438179999999999</v>
      </c>
      <c r="LP485">
        <v>3.7403960000000001</v>
      </c>
      <c r="LQ485">
        <v>18825.75</v>
      </c>
      <c r="LR485" s="1">
        <v>5.0674249999999997E-2</v>
      </c>
      <c r="LS485">
        <v>22.608070000000001</v>
      </c>
      <c r="LT485">
        <v>3.5539640000000001</v>
      </c>
      <c r="LU485">
        <v>18063.48</v>
      </c>
      <c r="LV485" s="1">
        <v>5.022828E-2</v>
      </c>
      <c r="LW485">
        <v>22.871639999999999</v>
      </c>
      <c r="LX485">
        <v>3.3770980000000002</v>
      </c>
      <c r="LY485">
        <v>17345.060000000001</v>
      </c>
      <c r="LZ485" s="1">
        <v>4.9797099999999997E-2</v>
      </c>
      <c r="MA485">
        <v>23.17353</v>
      </c>
      <c r="MB485">
        <v>3.2125379999999999</v>
      </c>
      <c r="MC485">
        <v>16668.57</v>
      </c>
      <c r="MD485" s="1">
        <v>4.93677E-2</v>
      </c>
      <c r="ME485">
        <v>23.406580000000002</v>
      </c>
      <c r="MF485">
        <v>3.0587960000000001</v>
      </c>
      <c r="MG485">
        <v>16030.99</v>
      </c>
      <c r="MH485" s="1">
        <v>4.899042E-2</v>
      </c>
      <c r="MI485">
        <v>23.422979999999999</v>
      </c>
      <c r="MJ485">
        <v>2.9177200000000001</v>
      </c>
      <c r="MK485">
        <v>15429.83</v>
      </c>
      <c r="ML485" s="1">
        <v>4.8644769999999997E-2</v>
      </c>
      <c r="MM485">
        <v>23.257989999999999</v>
      </c>
      <c r="MN485">
        <v>2.7873000000000001</v>
      </c>
      <c r="MO485">
        <v>14862.22</v>
      </c>
      <c r="MP485" s="1">
        <v>4.8288030000000003E-2</v>
      </c>
      <c r="MQ485">
        <v>23.090330000000002</v>
      </c>
      <c r="MR485">
        <v>2.6640199999999998</v>
      </c>
      <c r="MS485">
        <v>14325.74</v>
      </c>
      <c r="MT485" s="1">
        <v>4.8007849999999998E-2</v>
      </c>
      <c r="MU485">
        <v>22.964870000000001</v>
      </c>
      <c r="MV485">
        <v>2.552254</v>
      </c>
      <c r="MW485">
        <v>13818.22</v>
      </c>
      <c r="MX485" s="1">
        <v>4.760296E-2</v>
      </c>
      <c r="MY485">
        <v>23.08118</v>
      </c>
      <c r="MZ485">
        <v>2.4403489999999999</v>
      </c>
      <c r="NA485">
        <v>13337.77</v>
      </c>
      <c r="NB485" s="1">
        <v>4.7100089999999997E-2</v>
      </c>
      <c r="NC485">
        <v>23.07621</v>
      </c>
      <c r="ND485">
        <v>2.3309950000000002</v>
      </c>
      <c r="NE485">
        <v>12884.67</v>
      </c>
      <c r="NF485" s="1">
        <v>4.6593460000000003E-2</v>
      </c>
      <c r="NG485">
        <v>23.265149999999998</v>
      </c>
      <c r="NH485">
        <v>2.2281409999999999</v>
      </c>
      <c r="NI485">
        <v>12458</v>
      </c>
      <c r="NJ485">
        <v>4.6132220000000002E-2</v>
      </c>
      <c r="NK485">
        <v>23.424589999999998</v>
      </c>
      <c r="NL485">
        <v>2.1335989999999998</v>
      </c>
      <c r="NM485">
        <v>12055.22</v>
      </c>
      <c r="NN485" s="1">
        <v>4.5707159999999997E-2</v>
      </c>
      <c r="NO485">
        <v>23.42848</v>
      </c>
      <c r="NP485">
        <v>2.0463659999999999</v>
      </c>
      <c r="NQ485">
        <v>11674.57</v>
      </c>
      <c r="NR485" s="1">
        <v>4.52399E-2</v>
      </c>
      <c r="NS485">
        <v>23.28885</v>
      </c>
      <c r="NT485">
        <v>1.9623600000000001</v>
      </c>
      <c r="NU485">
        <v>11314.28</v>
      </c>
      <c r="NV485" s="1">
        <v>4.4709369999999998E-2</v>
      </c>
      <c r="NW485">
        <v>23.111979999999999</v>
      </c>
      <c r="NX485">
        <v>1.880584</v>
      </c>
      <c r="NY485">
        <v>10973.89</v>
      </c>
      <c r="NZ485" s="1">
        <v>4.3710300000000001E-2</v>
      </c>
      <c r="OA485">
        <v>23.013770000000001</v>
      </c>
      <c r="OB485">
        <v>1.7851079999999999</v>
      </c>
      <c r="OC485">
        <v>10656.06</v>
      </c>
      <c r="OD485" s="1">
        <v>4.318756E-2</v>
      </c>
      <c r="OE485">
        <v>23.228719999999999</v>
      </c>
      <c r="OF485">
        <v>1.714629</v>
      </c>
      <c r="OG485">
        <v>10359.61</v>
      </c>
      <c r="OH485" s="1">
        <v>4.2944820000000002E-2</v>
      </c>
      <c r="OI485">
        <v>23.548649999999999</v>
      </c>
      <c r="OJ485">
        <v>1.6585749999999999</v>
      </c>
      <c r="OK485">
        <v>10076.549999999999</v>
      </c>
    </row>
    <row r="486" spans="1:401" x14ac:dyDescent="0.35">
      <c r="A486">
        <v>495</v>
      </c>
      <c r="B486" t="s">
        <v>4</v>
      </c>
      <c r="C486" t="s">
        <v>364</v>
      </c>
      <c r="D486" t="s">
        <v>493</v>
      </c>
      <c r="E486">
        <v>833.49689999999998</v>
      </c>
      <c r="F486" s="1">
        <v>7.6237269999999996E-2</v>
      </c>
      <c r="G486">
        <v>20.53135</v>
      </c>
      <c r="H486">
        <v>0</v>
      </c>
      <c r="I486">
        <v>0</v>
      </c>
      <c r="J486" s="1">
        <v>7.5628290000000001E-2</v>
      </c>
      <c r="K486">
        <v>20.71743</v>
      </c>
      <c r="L486">
        <v>0</v>
      </c>
      <c r="M486">
        <v>0</v>
      </c>
      <c r="N486" s="1">
        <v>7.4797139999999998E-2</v>
      </c>
      <c r="O486">
        <v>20.92164</v>
      </c>
      <c r="P486">
        <v>0</v>
      </c>
      <c r="Q486">
        <v>0</v>
      </c>
      <c r="R486" s="1">
        <v>7.3887019999999998E-2</v>
      </c>
      <c r="S486">
        <v>21.126529999999999</v>
      </c>
      <c r="T486">
        <v>0</v>
      </c>
      <c r="U486">
        <v>0</v>
      </c>
      <c r="V486" s="1">
        <v>7.3275750000000001E-2</v>
      </c>
      <c r="W486">
        <v>21.330490000000001</v>
      </c>
      <c r="X486">
        <v>0</v>
      </c>
      <c r="Y486">
        <v>0</v>
      </c>
      <c r="Z486" s="1">
        <v>7.2815340000000006E-2</v>
      </c>
      <c r="AA486">
        <v>21.396070000000002</v>
      </c>
      <c r="AB486">
        <v>0</v>
      </c>
      <c r="AC486">
        <v>0</v>
      </c>
      <c r="AD486" s="1">
        <v>7.2310609999999997E-2</v>
      </c>
      <c r="AE486">
        <v>21.281690000000001</v>
      </c>
      <c r="AF486">
        <v>0</v>
      </c>
      <c r="AG486">
        <v>0</v>
      </c>
      <c r="AH486" s="1">
        <v>7.1716189999999999E-2</v>
      </c>
      <c r="AI486">
        <v>21.144939999999998</v>
      </c>
      <c r="AJ486">
        <v>0</v>
      </c>
      <c r="AK486">
        <v>0</v>
      </c>
      <c r="AL486" s="1">
        <v>7.1481870000000003E-2</v>
      </c>
      <c r="AM486">
        <v>21.04035</v>
      </c>
      <c r="AN486">
        <v>0</v>
      </c>
      <c r="AO486">
        <v>0</v>
      </c>
      <c r="AP486" s="1">
        <v>7.0993269999999997E-2</v>
      </c>
      <c r="AQ486">
        <v>21.20542</v>
      </c>
      <c r="AR486">
        <v>0</v>
      </c>
      <c r="AS486">
        <v>0</v>
      </c>
      <c r="AT486" s="1">
        <v>7.0375510000000002E-2</v>
      </c>
      <c r="AU486">
        <v>21.50947</v>
      </c>
      <c r="AV486">
        <v>0</v>
      </c>
      <c r="AW486">
        <v>0</v>
      </c>
      <c r="AX486" s="1">
        <v>6.9723259999999995E-2</v>
      </c>
      <c r="AY486">
        <v>21.814109999999999</v>
      </c>
      <c r="AZ486">
        <v>0</v>
      </c>
      <c r="BA486">
        <v>0</v>
      </c>
      <c r="BB486" s="1">
        <v>6.9234569999999995E-2</v>
      </c>
      <c r="BC486">
        <v>22.100660000000001</v>
      </c>
      <c r="BD486">
        <v>0</v>
      </c>
      <c r="BE486">
        <v>0</v>
      </c>
      <c r="BF486" s="1">
        <v>6.8842459999999994E-2</v>
      </c>
      <c r="BG486">
        <v>22.18967</v>
      </c>
      <c r="BH486">
        <v>0</v>
      </c>
      <c r="BI486">
        <v>0</v>
      </c>
      <c r="BJ486" s="1">
        <v>6.842049E-2</v>
      </c>
      <c r="BK486">
        <v>22.130479999999999</v>
      </c>
      <c r="BL486">
        <v>0</v>
      </c>
      <c r="BM486">
        <v>0</v>
      </c>
      <c r="BN486" s="1">
        <v>6.7927650000000006E-2</v>
      </c>
      <c r="BO486">
        <v>22.064070000000001</v>
      </c>
      <c r="BP486">
        <v>0</v>
      </c>
      <c r="BQ486">
        <v>0</v>
      </c>
      <c r="BR486" s="1">
        <v>6.7815009999999995E-2</v>
      </c>
      <c r="BS486">
        <v>22.031389999999998</v>
      </c>
      <c r="BT486">
        <v>0</v>
      </c>
      <c r="BU486">
        <v>0</v>
      </c>
      <c r="BV486">
        <v>6.7400230000000005E-2</v>
      </c>
      <c r="BW486">
        <v>22.165230000000001</v>
      </c>
      <c r="BX486">
        <v>0</v>
      </c>
      <c r="BY486">
        <v>0</v>
      </c>
      <c r="BZ486" s="1">
        <v>6.6836209999999993E-2</v>
      </c>
      <c r="CA486">
        <v>22.278780000000001</v>
      </c>
      <c r="CB486">
        <v>0</v>
      </c>
      <c r="CC486">
        <v>0</v>
      </c>
      <c r="CD486" s="1">
        <v>6.6239549999999994E-2</v>
      </c>
      <c r="CE486">
        <v>22.431509999999999</v>
      </c>
      <c r="CF486">
        <v>0</v>
      </c>
      <c r="CG486">
        <v>0</v>
      </c>
      <c r="CH486">
        <v>6.5799930000000006E-2</v>
      </c>
      <c r="CI486">
        <v>22.467310000000001</v>
      </c>
      <c r="CJ486">
        <v>0</v>
      </c>
      <c r="CK486">
        <v>0</v>
      </c>
      <c r="CL486" s="1">
        <v>6.5460850000000001E-2</v>
      </c>
      <c r="CM486">
        <v>22.41677</v>
      </c>
      <c r="CN486">
        <v>0</v>
      </c>
      <c r="CO486">
        <v>0</v>
      </c>
      <c r="CP486" s="1">
        <v>6.5104170000000003E-2</v>
      </c>
      <c r="CQ486">
        <v>22.337779999999999</v>
      </c>
      <c r="CR486">
        <v>0</v>
      </c>
      <c r="CS486">
        <v>0</v>
      </c>
      <c r="CT486" s="1">
        <v>6.4657110000000004E-2</v>
      </c>
      <c r="CU486">
        <v>22.243849999999998</v>
      </c>
      <c r="CV486">
        <v>0</v>
      </c>
      <c r="CW486">
        <v>0</v>
      </c>
      <c r="CX486">
        <v>6.4324519999999996E-2</v>
      </c>
      <c r="CY486">
        <v>22.15204</v>
      </c>
      <c r="CZ486">
        <v>0</v>
      </c>
      <c r="DA486">
        <v>0</v>
      </c>
      <c r="DB486" s="1">
        <v>6.3915710000000001E-2</v>
      </c>
      <c r="DC486">
        <v>22.248169999999998</v>
      </c>
      <c r="DD486">
        <v>0</v>
      </c>
      <c r="DE486">
        <v>0</v>
      </c>
      <c r="DF486">
        <v>6.3498689999999997E-2</v>
      </c>
      <c r="DG486">
        <v>22.26567</v>
      </c>
      <c r="DH486">
        <v>1.9804690000000002E-36</v>
      </c>
      <c r="DI486">
        <v>8.4227420000000001E-33</v>
      </c>
      <c r="DJ486" s="1">
        <v>6.3079120000000002E-2</v>
      </c>
      <c r="DK486">
        <v>22.314</v>
      </c>
      <c r="DL486">
        <v>2.6436390000000001E-31</v>
      </c>
      <c r="DM486" s="1">
        <v>1.1290709999999999E-27</v>
      </c>
      <c r="DN486" s="1">
        <v>6.2696959999999996E-2</v>
      </c>
      <c r="DO486">
        <v>22.368220000000001</v>
      </c>
      <c r="DP486" s="1">
        <v>4.1399670000000002E-27</v>
      </c>
      <c r="DQ486" s="1">
        <v>1.7754720000000001E-23</v>
      </c>
      <c r="DR486" s="1">
        <v>6.2351869999999997E-2</v>
      </c>
      <c r="DS486">
        <v>22.328890000000001</v>
      </c>
      <c r="DT486" s="1">
        <v>1.678848E-23</v>
      </c>
      <c r="DU486" s="1">
        <v>6.4318900000000005E-20</v>
      </c>
      <c r="DV486" s="1">
        <v>6.2003320000000001E-2</v>
      </c>
      <c r="DW486">
        <v>22.176359999999999</v>
      </c>
      <c r="DX486" s="1">
        <v>2.050563E-20</v>
      </c>
      <c r="DY486" s="1">
        <v>7.3140770000000001E-17</v>
      </c>
      <c r="DZ486" s="1">
        <v>6.1674930000000003E-2</v>
      </c>
      <c r="EA486">
        <v>22.002210000000002</v>
      </c>
      <c r="EB486" s="1">
        <v>9.6757870000000007E-18</v>
      </c>
      <c r="EC486" s="1">
        <v>3.3158819999999999E-14</v>
      </c>
      <c r="ED486" s="1">
        <v>6.1691490000000002E-2</v>
      </c>
      <c r="EE486">
        <v>21.909939999999999</v>
      </c>
      <c r="EF486" s="1">
        <v>2.105524E-15</v>
      </c>
      <c r="EG486" s="1">
        <v>7.0118220000000003E-12</v>
      </c>
      <c r="EH486" s="1">
        <v>6.1431439999999997E-2</v>
      </c>
      <c r="EI486">
        <v>22.11149</v>
      </c>
      <c r="EJ486" s="1">
        <v>2.357691E-13</v>
      </c>
      <c r="EK486" s="1">
        <v>7.754544E-10</v>
      </c>
      <c r="EL486" s="1">
        <v>6.10266E-2</v>
      </c>
      <c r="EM486">
        <v>22.30678</v>
      </c>
      <c r="EN486" s="1">
        <v>1.490991E-11</v>
      </c>
      <c r="EO486" s="1">
        <v>4.89127E-8</v>
      </c>
      <c r="EP486" s="1">
        <v>6.0578880000000002E-2</v>
      </c>
      <c r="EQ486">
        <v>22.50244</v>
      </c>
      <c r="ER486" s="1">
        <v>5.7472939999999995E-10</v>
      </c>
      <c r="ES486" s="1">
        <v>1.890295E-6</v>
      </c>
      <c r="ET486" s="1">
        <v>6.0311190000000001E-2</v>
      </c>
      <c r="EU486">
        <v>22.734089999999998</v>
      </c>
      <c r="EV486" s="1">
        <v>1.438697E-8</v>
      </c>
      <c r="EW486" s="1">
        <v>4.7524480000000001E-5</v>
      </c>
      <c r="EX486" s="1">
        <v>6.013284E-2</v>
      </c>
      <c r="EY486">
        <v>22.78425</v>
      </c>
      <c r="EZ486" s="1">
        <v>2.463254E-7</v>
      </c>
      <c r="FA486" s="1">
        <v>8.1780809999999998E-4</v>
      </c>
      <c r="FB486" s="1">
        <v>5.9916190000000001E-2</v>
      </c>
      <c r="FC486">
        <v>22.639939999999999</v>
      </c>
      <c r="FD486" s="1">
        <v>2.9990840000000002E-6</v>
      </c>
      <c r="FE486" s="1">
        <v>1.004232E-2</v>
      </c>
      <c r="FF486" s="1">
        <v>5.9609309999999999E-2</v>
      </c>
      <c r="FG486">
        <v>22.514949999999999</v>
      </c>
      <c r="FH486" s="1">
        <v>2.6937980000000001E-5</v>
      </c>
      <c r="FI486" s="1">
        <v>9.1173160000000003E-2</v>
      </c>
      <c r="FJ486" s="1">
        <v>5.9739750000000001E-2</v>
      </c>
      <c r="FK486">
        <v>22.438739999999999</v>
      </c>
      <c r="FL486" s="1">
        <v>1.8583569999999999E-4</v>
      </c>
      <c r="FM486" s="1">
        <v>0.63239679999999998</v>
      </c>
      <c r="FN486" s="1">
        <v>5.9472179999999999E-2</v>
      </c>
      <c r="FO486">
        <v>22.64217</v>
      </c>
      <c r="FP486" s="1">
        <v>1.0011180000000001E-3</v>
      </c>
      <c r="FQ486" s="1">
        <v>3.4501629999999999</v>
      </c>
      <c r="FR486" s="1">
        <v>5.9070289999999998E-2</v>
      </c>
      <c r="FS486">
        <v>22.924630000000001</v>
      </c>
      <c r="FT486" s="1">
        <v>4.3263779999999996E-3</v>
      </c>
      <c r="FU486" s="1">
        <v>15.1449</v>
      </c>
      <c r="FV486" s="1">
        <v>5.8565550000000001E-2</v>
      </c>
      <c r="FW486">
        <v>23.1812</v>
      </c>
      <c r="FX486" s="1">
        <v>1.534859E-2</v>
      </c>
      <c r="FY486">
        <v>54.704639999999998</v>
      </c>
      <c r="FZ486" s="1">
        <v>5.8323060000000003E-2</v>
      </c>
      <c r="GA486">
        <v>23.430289999999999</v>
      </c>
      <c r="GB486" s="1">
        <v>4.5996559999999999E-2</v>
      </c>
      <c r="GC486">
        <v>166.15889999999999</v>
      </c>
      <c r="GD486" s="1">
        <v>5.8160040000000003E-2</v>
      </c>
      <c r="GE486">
        <v>23.480350000000001</v>
      </c>
      <c r="GF486" s="1">
        <v>0.1183728</v>
      </c>
      <c r="GG486">
        <v>432.99369999999999</v>
      </c>
      <c r="GH486" s="1">
        <v>5.7984769999999998E-2</v>
      </c>
      <c r="GI486">
        <v>23.403169999999999</v>
      </c>
      <c r="GJ486" s="1">
        <v>0.26586419999999999</v>
      </c>
      <c r="GK486">
        <v>984.96439999999996</v>
      </c>
      <c r="GL486" s="1">
        <v>5.7632580000000003E-2</v>
      </c>
      <c r="GM486">
        <v>23.320340000000002</v>
      </c>
      <c r="GN486" s="1">
        <v>0.52744310000000005</v>
      </c>
      <c r="GO486">
        <v>1984.912</v>
      </c>
      <c r="GP486" s="1">
        <v>5.7572419999999999E-2</v>
      </c>
      <c r="GQ486">
        <v>23.275369999999999</v>
      </c>
      <c r="GR486" s="1">
        <v>0.94544150000000005</v>
      </c>
      <c r="GS486">
        <v>3594.7860000000001</v>
      </c>
      <c r="GT486" s="1">
        <v>5.7217980000000002E-2</v>
      </c>
      <c r="GU486">
        <v>23.28049</v>
      </c>
      <c r="GV486">
        <v>1.535533</v>
      </c>
      <c r="GW486">
        <v>5927.4</v>
      </c>
      <c r="GX486" s="1">
        <v>5.6771929999999998E-2</v>
      </c>
      <c r="GY486">
        <v>23.44829</v>
      </c>
      <c r="GZ486">
        <v>2.2921589999999998</v>
      </c>
      <c r="HA486">
        <v>8994.2139999999999</v>
      </c>
      <c r="HB486">
        <v>5.627708E-2</v>
      </c>
      <c r="HC486">
        <v>23.56381</v>
      </c>
      <c r="HD486">
        <v>3.1810350000000001</v>
      </c>
      <c r="HE486">
        <v>12694.85</v>
      </c>
      <c r="HF486" s="1">
        <v>5.588895E-2</v>
      </c>
      <c r="HG486">
        <v>23.647760000000002</v>
      </c>
      <c r="HH486">
        <v>4.1567270000000001</v>
      </c>
      <c r="HI486">
        <v>16831.98</v>
      </c>
      <c r="HJ486" s="1">
        <v>5.554481E-2</v>
      </c>
      <c r="HK486">
        <v>23.603380000000001</v>
      </c>
      <c r="HL486">
        <v>5.1563210000000002</v>
      </c>
      <c r="HM486">
        <v>21156.14</v>
      </c>
      <c r="HN486" s="1">
        <v>5.5165499999999999E-2</v>
      </c>
      <c r="HO486">
        <v>23.518719999999998</v>
      </c>
      <c r="HP486">
        <v>6.1092259999999996</v>
      </c>
      <c r="HQ486">
        <v>25402.37</v>
      </c>
      <c r="HR486">
        <v>5.4700180000000001E-2</v>
      </c>
      <c r="HS486">
        <v>23.38156</v>
      </c>
      <c r="HT486">
        <v>6.9537139999999997</v>
      </c>
      <c r="HU486">
        <v>29332.639999999999</v>
      </c>
      <c r="HV486" s="1">
        <v>5.4280229999999999E-2</v>
      </c>
      <c r="HW486">
        <v>23.2</v>
      </c>
      <c r="HX486">
        <v>7.6683539999999999</v>
      </c>
      <c r="HY486">
        <v>32769.57</v>
      </c>
      <c r="HZ486" s="1">
        <v>5.3789370000000003E-2</v>
      </c>
      <c r="IA486">
        <v>23.073979999999999</v>
      </c>
      <c r="IB486">
        <v>8.218102</v>
      </c>
      <c r="IC486">
        <v>35606.81</v>
      </c>
      <c r="ID486" s="1">
        <v>5.3276780000000003E-2</v>
      </c>
      <c r="IE486">
        <v>23.094059999999999</v>
      </c>
      <c r="IF486">
        <v>8.6057970000000008</v>
      </c>
      <c r="IG486">
        <v>37799.11</v>
      </c>
      <c r="IH486" s="1">
        <v>5.2732969999999997E-2</v>
      </c>
      <c r="II486">
        <v>23.136959999999998</v>
      </c>
      <c r="IJ486">
        <v>8.8373170000000005</v>
      </c>
      <c r="IK486">
        <v>39356.11</v>
      </c>
      <c r="IL486" s="1">
        <v>5.2215350000000001E-2</v>
      </c>
      <c r="IM486">
        <v>23.212990000000001</v>
      </c>
      <c r="IN486">
        <v>8.9348109999999998</v>
      </c>
      <c r="IO486">
        <v>40324.15</v>
      </c>
      <c r="IP486" s="1">
        <v>5.1719599999999998E-2</v>
      </c>
      <c r="IQ486">
        <v>23.109970000000001</v>
      </c>
      <c r="IR486">
        <v>8.9190280000000008</v>
      </c>
      <c r="IS486">
        <v>40775.75</v>
      </c>
      <c r="IT486" s="1">
        <v>5.1278270000000001E-2</v>
      </c>
      <c r="IU486">
        <v>22.93515</v>
      </c>
      <c r="IV486">
        <v>8.8185289999999998</v>
      </c>
      <c r="IW486">
        <v>40791.660000000003</v>
      </c>
      <c r="IX486" s="1">
        <v>5.0857760000000002E-2</v>
      </c>
      <c r="IY486">
        <v>22.770669999999999</v>
      </c>
      <c r="IZ486">
        <v>8.6474430000000009</v>
      </c>
      <c r="JA486">
        <v>40451.760000000002</v>
      </c>
      <c r="JB486">
        <v>5.0321190000000002E-2</v>
      </c>
      <c r="JC486">
        <v>22.607659999999999</v>
      </c>
      <c r="JD486">
        <v>8.4001059999999992</v>
      </c>
      <c r="JE486">
        <v>39830.14</v>
      </c>
      <c r="JF486" s="1">
        <v>4.9952400000000001E-2</v>
      </c>
      <c r="JG486">
        <v>22.633479999999999</v>
      </c>
      <c r="JH486">
        <v>8.1391679999999997</v>
      </c>
      <c r="JI486">
        <v>38993.089999999997</v>
      </c>
      <c r="JJ486" s="1">
        <v>4.9713750000000001E-2</v>
      </c>
      <c r="JK486">
        <v>22.6922</v>
      </c>
      <c r="JL486">
        <v>7.8714690000000003</v>
      </c>
      <c r="JM486">
        <v>37998.76</v>
      </c>
      <c r="JN486" s="1">
        <v>4.952177E-2</v>
      </c>
      <c r="JO486">
        <v>22.718360000000001</v>
      </c>
      <c r="JP486">
        <v>7.5910849999999996</v>
      </c>
      <c r="JQ486">
        <v>36893.29</v>
      </c>
      <c r="JR486" s="1">
        <v>4.9208090000000003E-2</v>
      </c>
      <c r="JS486">
        <v>22.8126</v>
      </c>
      <c r="JT486">
        <v>7.2813319999999999</v>
      </c>
      <c r="JU486">
        <v>35714.22</v>
      </c>
      <c r="JV486" s="1">
        <v>4.8838300000000001E-2</v>
      </c>
      <c r="JW486">
        <v>22.799230000000001</v>
      </c>
      <c r="JX486">
        <v>6.9629479999999999</v>
      </c>
      <c r="JY486">
        <v>34491.68</v>
      </c>
      <c r="JZ486" s="1">
        <v>4.8404280000000001E-2</v>
      </c>
      <c r="KA486">
        <v>22.60303</v>
      </c>
      <c r="KB486">
        <v>6.6240259999999997</v>
      </c>
      <c r="KC486">
        <v>33242.42</v>
      </c>
      <c r="KD486" s="1">
        <v>4.7957390000000003E-2</v>
      </c>
      <c r="KE486">
        <v>22.39359</v>
      </c>
      <c r="KF486">
        <v>6.3109979999999997</v>
      </c>
      <c r="KG486">
        <v>32008.95</v>
      </c>
      <c r="KH486" s="1">
        <v>4.7537780000000002E-2</v>
      </c>
      <c r="KI486">
        <v>22.233260000000001</v>
      </c>
      <c r="KJ486">
        <v>6.0012910000000002</v>
      </c>
      <c r="KK486">
        <v>30781.43</v>
      </c>
      <c r="KL486" s="1">
        <v>4.7079379999999997E-2</v>
      </c>
      <c r="KM486">
        <v>22.350709999999999</v>
      </c>
      <c r="KN486">
        <v>5.6985700000000001</v>
      </c>
      <c r="KO486">
        <v>29583.33</v>
      </c>
      <c r="KP486" s="1">
        <v>4.6583720000000002E-2</v>
      </c>
      <c r="KQ486">
        <v>22.56212</v>
      </c>
      <c r="KR486">
        <v>5.4037439999999997</v>
      </c>
      <c r="KS486">
        <v>28418.59</v>
      </c>
      <c r="KT486" s="1">
        <v>4.6050750000000001E-2</v>
      </c>
      <c r="KU486">
        <v>22.80714</v>
      </c>
      <c r="KV486">
        <v>5.1200080000000003</v>
      </c>
      <c r="KW486">
        <v>27296.38</v>
      </c>
      <c r="KX486" s="1">
        <v>4.5507249999999999E-2</v>
      </c>
      <c r="KY486">
        <v>23.02694</v>
      </c>
      <c r="KZ486">
        <v>4.8499699999999999</v>
      </c>
      <c r="LA486">
        <v>26219.43</v>
      </c>
      <c r="LB486" s="1">
        <v>4.4983450000000001E-2</v>
      </c>
      <c r="LC486">
        <v>23.017579999999999</v>
      </c>
      <c r="LD486">
        <v>4.5967079999999996</v>
      </c>
      <c r="LE486">
        <v>25190.19</v>
      </c>
      <c r="LF486" s="1">
        <v>4.4518839999999997E-2</v>
      </c>
      <c r="LG486">
        <v>22.834630000000001</v>
      </c>
      <c r="LH486">
        <v>4.3640140000000001</v>
      </c>
      <c r="LI486">
        <v>24209.01</v>
      </c>
      <c r="LJ486">
        <v>4.4087950000000001E-2</v>
      </c>
      <c r="LK486">
        <v>22.658460000000002</v>
      </c>
      <c r="LL486">
        <v>4.147805</v>
      </c>
      <c r="LM486">
        <v>23275.25</v>
      </c>
      <c r="LN486">
        <v>4.3752550000000001E-2</v>
      </c>
      <c r="LO486">
        <v>22.533639999999998</v>
      </c>
      <c r="LP486">
        <v>3.952521</v>
      </c>
      <c r="LQ486">
        <v>22387.22</v>
      </c>
      <c r="LR486" s="1">
        <v>4.3400769999999998E-2</v>
      </c>
      <c r="LS486">
        <v>22.695969999999999</v>
      </c>
      <c r="LT486">
        <v>3.766896</v>
      </c>
      <c r="LU486">
        <v>21542.45</v>
      </c>
      <c r="LV486" s="1">
        <v>4.3018720000000003E-2</v>
      </c>
      <c r="LW486">
        <v>22.947849999999999</v>
      </c>
      <c r="LX486">
        <v>3.5895039999999998</v>
      </c>
      <c r="LY486">
        <v>20740.669999999998</v>
      </c>
      <c r="LZ486" s="1">
        <v>4.2648600000000002E-2</v>
      </c>
      <c r="MA486">
        <v>23.235720000000001</v>
      </c>
      <c r="MB486">
        <v>3.4234559999999998</v>
      </c>
      <c r="MC486">
        <v>19980.57</v>
      </c>
      <c r="MD486" s="1">
        <v>4.2282130000000001E-2</v>
      </c>
      <c r="ME486">
        <v>23.456710000000001</v>
      </c>
      <c r="MF486">
        <v>3.2674750000000001</v>
      </c>
      <c r="MG486">
        <v>19259.439999999999</v>
      </c>
      <c r="MH486">
        <v>4.1957889999999998E-2</v>
      </c>
      <c r="MI486">
        <v>23.46894</v>
      </c>
      <c r="MJ486">
        <v>3.123583</v>
      </c>
      <c r="MK486">
        <v>18575.810000000001</v>
      </c>
      <c r="ML486" s="1">
        <v>4.1661360000000001E-2</v>
      </c>
      <c r="MM486">
        <v>23.30761</v>
      </c>
      <c r="MN486">
        <v>2.9900159999999998</v>
      </c>
      <c r="MO486">
        <v>17926.79</v>
      </c>
      <c r="MP486" s="1">
        <v>4.1357730000000002E-2</v>
      </c>
      <c r="MQ486">
        <v>23.145050000000001</v>
      </c>
      <c r="MR486">
        <v>2.8632650000000002</v>
      </c>
      <c r="MS486">
        <v>17310.189999999999</v>
      </c>
      <c r="MT486" s="1">
        <v>4.1121100000000001E-2</v>
      </c>
      <c r="MU486">
        <v>23.024170000000002</v>
      </c>
      <c r="MV486">
        <v>2.748157</v>
      </c>
      <c r="MW486">
        <v>16724.310000000001</v>
      </c>
      <c r="MX486" s="1">
        <v>4.0770309999999997E-2</v>
      </c>
      <c r="MY486">
        <v>23.136579999999999</v>
      </c>
      <c r="MZ486">
        <v>2.6316410000000001</v>
      </c>
      <c r="NA486">
        <v>16166.93</v>
      </c>
      <c r="NB486" s="1">
        <v>4.0339819999999998E-2</v>
      </c>
      <c r="NC486">
        <v>23.13185</v>
      </c>
      <c r="ND486">
        <v>2.517379</v>
      </c>
      <c r="NE486">
        <v>15639.22</v>
      </c>
      <c r="NF486">
        <v>3.9904990000000001E-2</v>
      </c>
      <c r="NG486">
        <v>23.31446</v>
      </c>
      <c r="NH486">
        <v>2.4094099999999998</v>
      </c>
      <c r="NI486">
        <v>15139.87</v>
      </c>
      <c r="NJ486" s="1">
        <v>3.9510120000000003E-2</v>
      </c>
      <c r="NK486">
        <v>23.468879999999999</v>
      </c>
      <c r="NL486">
        <v>2.3099099999999999</v>
      </c>
      <c r="NM486">
        <v>14666.69</v>
      </c>
      <c r="NN486" s="1">
        <v>3.9145480000000003E-2</v>
      </c>
      <c r="NO486">
        <v>23.473220000000001</v>
      </c>
      <c r="NP486">
        <v>2.2177859999999998</v>
      </c>
      <c r="NQ486">
        <v>14217.72</v>
      </c>
      <c r="NR486" s="1">
        <v>3.8747190000000001E-2</v>
      </c>
      <c r="NS486">
        <v>23.340530000000001</v>
      </c>
      <c r="NT486">
        <v>2.1289150000000001</v>
      </c>
      <c r="NU486">
        <v>13791.44</v>
      </c>
      <c r="NV486" s="1">
        <v>3.8290690000000002E-2</v>
      </c>
      <c r="NW486">
        <v>23.172519999999999</v>
      </c>
      <c r="NX486">
        <v>2.0417700000000001</v>
      </c>
      <c r="NY486">
        <v>13387.08</v>
      </c>
      <c r="NZ486" s="1">
        <v>3.7415879999999999E-2</v>
      </c>
      <c r="OA486">
        <v>23.081160000000001</v>
      </c>
      <c r="OB486">
        <v>1.9384889999999999</v>
      </c>
      <c r="OC486">
        <v>13007.81</v>
      </c>
      <c r="OD486" s="1">
        <v>3.6972240000000003E-2</v>
      </c>
      <c r="OE486">
        <v>23.291679999999999</v>
      </c>
      <c r="OF486">
        <v>1.8631530000000001</v>
      </c>
      <c r="OG486">
        <v>12652.54</v>
      </c>
      <c r="OH486" s="1">
        <v>3.6769629999999998E-2</v>
      </c>
      <c r="OI486">
        <v>23.6021</v>
      </c>
      <c r="OJ486">
        <v>1.8034269999999999</v>
      </c>
      <c r="OK486">
        <v>12312.81</v>
      </c>
    </row>
    <row r="487" spans="1:401" x14ac:dyDescent="0.35">
      <c r="A487">
        <v>496</v>
      </c>
      <c r="B487" t="s">
        <v>4</v>
      </c>
      <c r="C487" t="s">
        <v>364</v>
      </c>
      <c r="D487" t="s">
        <v>494</v>
      </c>
      <c r="E487">
        <v>842.55560000000003</v>
      </c>
      <c r="F487" s="1">
        <v>6.8933599999999998E-2</v>
      </c>
      <c r="G487">
        <v>20.554929999999999</v>
      </c>
      <c r="H487">
        <v>0</v>
      </c>
      <c r="I487">
        <v>0</v>
      </c>
      <c r="J487" s="1">
        <v>6.8376999999999993E-2</v>
      </c>
      <c r="K487">
        <v>20.738040000000002</v>
      </c>
      <c r="L487">
        <v>0</v>
      </c>
      <c r="M487">
        <v>0</v>
      </c>
      <c r="N487" s="1">
        <v>6.7621580000000001E-2</v>
      </c>
      <c r="O487">
        <v>20.936769999999999</v>
      </c>
      <c r="P487">
        <v>0</v>
      </c>
      <c r="Q487">
        <v>0</v>
      </c>
      <c r="R487" s="1">
        <v>6.6790749999999996E-2</v>
      </c>
      <c r="S487">
        <v>21.135719999999999</v>
      </c>
      <c r="T487">
        <v>0</v>
      </c>
      <c r="U487">
        <v>0</v>
      </c>
      <c r="V487">
        <v>6.6240820000000006E-2</v>
      </c>
      <c r="W487">
        <v>21.333590000000001</v>
      </c>
      <c r="X487">
        <v>0</v>
      </c>
      <c r="Y487">
        <v>0</v>
      </c>
      <c r="Z487" s="1">
        <v>6.5829730000000003E-2</v>
      </c>
      <c r="AA487">
        <v>21.3977</v>
      </c>
      <c r="AB487">
        <v>0</v>
      </c>
      <c r="AC487">
        <v>0</v>
      </c>
      <c r="AD487" s="1">
        <v>6.5378130000000007E-2</v>
      </c>
      <c r="AE487">
        <v>21.28745</v>
      </c>
      <c r="AF487">
        <v>0</v>
      </c>
      <c r="AG487">
        <v>0</v>
      </c>
      <c r="AH487" s="1">
        <v>6.4839270000000004E-2</v>
      </c>
      <c r="AI487">
        <v>21.154509999999998</v>
      </c>
      <c r="AJ487">
        <v>0</v>
      </c>
      <c r="AK487">
        <v>0</v>
      </c>
      <c r="AL487" s="1">
        <v>6.4641740000000003E-2</v>
      </c>
      <c r="AM487">
        <v>21.05143</v>
      </c>
      <c r="AN487">
        <v>0</v>
      </c>
      <c r="AO487">
        <v>0</v>
      </c>
      <c r="AP487" s="1">
        <v>6.4196719999999999E-2</v>
      </c>
      <c r="AQ487">
        <v>21.207909999999998</v>
      </c>
      <c r="AR487">
        <v>0</v>
      </c>
      <c r="AS487">
        <v>0</v>
      </c>
      <c r="AT487">
        <v>6.3636479999999995E-2</v>
      </c>
      <c r="AU487">
        <v>21.497070000000001</v>
      </c>
      <c r="AV487">
        <v>0</v>
      </c>
      <c r="AW487">
        <v>0</v>
      </c>
      <c r="AX487" s="1">
        <v>6.3040109999999996E-2</v>
      </c>
      <c r="AY487">
        <v>21.786490000000001</v>
      </c>
      <c r="AZ487">
        <v>0</v>
      </c>
      <c r="BA487">
        <v>0</v>
      </c>
      <c r="BB487" s="1">
        <v>6.2600630000000004E-2</v>
      </c>
      <c r="BC487">
        <v>22.0595</v>
      </c>
      <c r="BD487">
        <v>0</v>
      </c>
      <c r="BE487">
        <v>0</v>
      </c>
      <c r="BF487" s="1">
        <v>6.2247259999999999E-2</v>
      </c>
      <c r="BG487">
        <v>22.14303</v>
      </c>
      <c r="BH487">
        <v>0</v>
      </c>
      <c r="BI487">
        <v>0</v>
      </c>
      <c r="BJ487" s="1">
        <v>6.1870889999999998E-2</v>
      </c>
      <c r="BK487">
        <v>22.085190000000001</v>
      </c>
      <c r="BL487">
        <v>0</v>
      </c>
      <c r="BM487">
        <v>0</v>
      </c>
      <c r="BN487" s="1">
        <v>6.1423470000000001E-2</v>
      </c>
      <c r="BO487">
        <v>22.021229999999999</v>
      </c>
      <c r="BP487">
        <v>0</v>
      </c>
      <c r="BQ487">
        <v>0</v>
      </c>
      <c r="BR487" s="1">
        <v>6.13357E-2</v>
      </c>
      <c r="BS487">
        <v>21.989899999999999</v>
      </c>
      <c r="BT487">
        <v>0</v>
      </c>
      <c r="BU487">
        <v>0</v>
      </c>
      <c r="BV487" s="1">
        <v>6.0958720000000001E-2</v>
      </c>
      <c r="BW487">
        <v>22.118649999999999</v>
      </c>
      <c r="BX487">
        <v>0</v>
      </c>
      <c r="BY487">
        <v>0</v>
      </c>
      <c r="BZ487" s="1">
        <v>6.0446140000000002E-2</v>
      </c>
      <c r="CA487">
        <v>22.226759999999999</v>
      </c>
      <c r="CB487">
        <v>0</v>
      </c>
      <c r="CC487">
        <v>0</v>
      </c>
      <c r="CD487" s="1">
        <v>5.989949E-2</v>
      </c>
      <c r="CE487">
        <v>22.373329999999999</v>
      </c>
      <c r="CF487">
        <v>0</v>
      </c>
      <c r="CG487">
        <v>0</v>
      </c>
      <c r="CH487" s="1">
        <v>5.9505200000000001E-2</v>
      </c>
      <c r="CI487">
        <v>22.408519999999999</v>
      </c>
      <c r="CJ487">
        <v>0</v>
      </c>
      <c r="CK487">
        <v>0</v>
      </c>
      <c r="CL487" s="1">
        <v>5.9202150000000002E-2</v>
      </c>
      <c r="CM487">
        <v>22.362839999999998</v>
      </c>
      <c r="CN487">
        <v>0</v>
      </c>
      <c r="CO487">
        <v>0</v>
      </c>
      <c r="CP487" s="1">
        <v>5.8878970000000003E-2</v>
      </c>
      <c r="CQ487">
        <v>22.292269999999998</v>
      </c>
      <c r="CR487">
        <v>0</v>
      </c>
      <c r="CS487">
        <v>0</v>
      </c>
      <c r="CT487" s="1">
        <v>5.8474400000000003E-2</v>
      </c>
      <c r="CU487">
        <v>22.209379999999999</v>
      </c>
      <c r="CV487">
        <v>0</v>
      </c>
      <c r="CW487">
        <v>0</v>
      </c>
      <c r="CX487" s="1">
        <v>5.8176409999999998E-2</v>
      </c>
      <c r="CY487">
        <v>22.129300000000001</v>
      </c>
      <c r="CZ487">
        <v>0</v>
      </c>
      <c r="DA487">
        <v>0</v>
      </c>
      <c r="DB487" s="1">
        <v>5.7808390000000001E-2</v>
      </c>
      <c r="DC487">
        <v>22.230969999999999</v>
      </c>
      <c r="DD487">
        <v>0</v>
      </c>
      <c r="DE487">
        <v>0</v>
      </c>
      <c r="DF487" s="1">
        <v>5.742688E-2</v>
      </c>
      <c r="DG487">
        <v>22.255680000000002</v>
      </c>
      <c r="DH487">
        <v>4.137047E-37</v>
      </c>
      <c r="DI487">
        <v>1.9788209999999999E-33</v>
      </c>
      <c r="DJ487" s="1">
        <v>5.704828E-2</v>
      </c>
      <c r="DK487">
        <v>22.309830000000002</v>
      </c>
      <c r="DL487">
        <v>6.2609320000000001E-32</v>
      </c>
      <c r="DM487" s="1">
        <v>3.007295E-28</v>
      </c>
      <c r="DN487" s="1">
        <v>5.6704699999999997E-2</v>
      </c>
      <c r="DO487">
        <v>22.368860000000002</v>
      </c>
      <c r="DP487" s="1">
        <v>1.086795E-27</v>
      </c>
      <c r="DQ487" s="1">
        <v>5.241572E-24</v>
      </c>
      <c r="DR487" s="1">
        <v>5.6391219999999999E-2</v>
      </c>
      <c r="DS487">
        <v>22.338010000000001</v>
      </c>
      <c r="DT487" s="1">
        <v>4.344461E-24</v>
      </c>
      <c r="DU487" s="1">
        <v>2.0635469999999999E-20</v>
      </c>
      <c r="DV487">
        <v>5.6077670000000003E-2</v>
      </c>
      <c r="DW487">
        <v>22.196999999999999</v>
      </c>
      <c r="DX487" s="1">
        <v>5.9620730000000002E-21</v>
      </c>
      <c r="DY487" s="1">
        <v>2.5436110000000001E-17</v>
      </c>
      <c r="DZ487" s="1">
        <v>5.5782900000000003E-2</v>
      </c>
      <c r="EA487">
        <v>22.0351</v>
      </c>
      <c r="EB487" s="1">
        <v>3.0814590000000001E-18</v>
      </c>
      <c r="EC487" s="1">
        <v>1.237775E-14</v>
      </c>
      <c r="ED487" s="1">
        <v>5.580951E-2</v>
      </c>
      <c r="EE487">
        <v>21.951750000000001</v>
      </c>
      <c r="EF487" s="1">
        <v>7.2507059999999996E-16</v>
      </c>
      <c r="EG487" s="1">
        <v>2.7932480000000001E-12</v>
      </c>
      <c r="EH487" s="1">
        <v>5.5569380000000002E-2</v>
      </c>
      <c r="EI487">
        <v>22.151119999999999</v>
      </c>
      <c r="EJ487" s="1">
        <v>8.6994119999999994E-14</v>
      </c>
      <c r="EK487" s="1">
        <v>3.2811119999999999E-10</v>
      </c>
      <c r="EL487" s="1">
        <v>5.5200310000000002E-2</v>
      </c>
      <c r="EM487">
        <v>22.34224</v>
      </c>
      <c r="EN487" s="1">
        <v>5.8570230000000001E-12</v>
      </c>
      <c r="EO487" s="1">
        <v>2.18971E-8</v>
      </c>
      <c r="EP487" s="1">
        <v>5.4789810000000001E-2</v>
      </c>
      <c r="EQ487">
        <v>22.531690000000001</v>
      </c>
      <c r="ER487" s="1">
        <v>2.3914990000000002E-10</v>
      </c>
      <c r="ES487" s="1">
        <v>8.9240619999999996E-7</v>
      </c>
      <c r="ET487" s="1">
        <v>5.455078E-2</v>
      </c>
      <c r="EU487">
        <v>22.754809999999999</v>
      </c>
      <c r="EV487" s="1">
        <v>6.3171320000000003E-9</v>
      </c>
      <c r="EW487" s="1">
        <v>2.3594159999999999E-5</v>
      </c>
      <c r="EX487" s="1">
        <v>5.4389800000000002E-2</v>
      </c>
      <c r="EY487">
        <v>22.801570000000002</v>
      </c>
      <c r="EZ487" s="1">
        <v>1.137616E-7</v>
      </c>
      <c r="FA487" s="1">
        <v>4.2595589999999998E-4</v>
      </c>
      <c r="FB487" s="1">
        <v>5.4197530000000001E-2</v>
      </c>
      <c r="FC487">
        <v>22.660039999999999</v>
      </c>
      <c r="FD487" s="1">
        <v>1.4530680000000001E-6</v>
      </c>
      <c r="FE487" s="1">
        <v>5.4762700000000001E-3</v>
      </c>
      <c r="FF487" s="1">
        <v>5.3921030000000002E-2</v>
      </c>
      <c r="FG487">
        <v>22.537330000000001</v>
      </c>
      <c r="FH487" s="1">
        <v>1.366063E-5</v>
      </c>
      <c r="FI487" s="1">
        <v>5.1958480000000001E-2</v>
      </c>
      <c r="FJ487" s="1">
        <v>5.4053249999999997E-2</v>
      </c>
      <c r="FK487">
        <v>22.461200000000002</v>
      </c>
      <c r="FL487" s="1">
        <v>9.8449429999999995E-5</v>
      </c>
      <c r="FM487" s="1">
        <v>0.3759673</v>
      </c>
      <c r="FN487" s="1">
        <v>5.3809320000000001E-2</v>
      </c>
      <c r="FO487">
        <v>22.654489999999999</v>
      </c>
      <c r="FP487" s="1">
        <v>5.5287369999999997E-4</v>
      </c>
      <c r="FQ487" s="1">
        <v>2.1363620000000001</v>
      </c>
      <c r="FR487" s="1">
        <v>5.3442900000000002E-2</v>
      </c>
      <c r="FS487">
        <v>22.923089999999998</v>
      </c>
      <c r="FT487" s="1">
        <v>2.4862780000000002E-3</v>
      </c>
      <c r="FU487" s="1">
        <v>9.7522920000000006</v>
      </c>
      <c r="FV487" s="1">
        <v>5.2980470000000002E-2</v>
      </c>
      <c r="FW487">
        <v>23.165849999999999</v>
      </c>
      <c r="FX487" s="1">
        <v>9.1626190000000003E-3</v>
      </c>
      <c r="FY487">
        <v>36.576790000000003</v>
      </c>
      <c r="FZ487" s="1">
        <v>5.2761210000000003E-2</v>
      </c>
      <c r="GA487">
        <v>23.401579999999999</v>
      </c>
      <c r="GB487" s="1">
        <v>2.8477909999999999E-2</v>
      </c>
      <c r="GC487">
        <v>115.17570000000001</v>
      </c>
      <c r="GD487" s="1">
        <v>5.261656E-2</v>
      </c>
      <c r="GE487">
        <v>23.446100000000001</v>
      </c>
      <c r="GF487" s="1">
        <v>7.5892009999999996E-2</v>
      </c>
      <c r="GG487">
        <v>310.68560000000002</v>
      </c>
      <c r="GH487" s="1">
        <v>5.2459190000000003E-2</v>
      </c>
      <c r="GI487">
        <v>23.36928</v>
      </c>
      <c r="GJ487" s="1">
        <v>0.17623340000000001</v>
      </c>
      <c r="GK487">
        <v>730.51969999999994</v>
      </c>
      <c r="GL487" s="1">
        <v>5.2141279999999998E-2</v>
      </c>
      <c r="GM487">
        <v>23.288340000000002</v>
      </c>
      <c r="GN487" s="1">
        <v>0.3609465</v>
      </c>
      <c r="GO487">
        <v>1519.519</v>
      </c>
      <c r="GP487" s="1">
        <v>5.2095099999999998E-2</v>
      </c>
      <c r="GQ487">
        <v>23.244759999999999</v>
      </c>
      <c r="GR487" s="1">
        <v>0.66705130000000001</v>
      </c>
      <c r="GS487">
        <v>2836.433</v>
      </c>
      <c r="GT487" s="1">
        <v>5.1773319999999998E-2</v>
      </c>
      <c r="GU487">
        <v>23.249739999999999</v>
      </c>
      <c r="GV487" s="1">
        <v>1.115156</v>
      </c>
      <c r="GW487">
        <v>4813.7619999999997</v>
      </c>
      <c r="GX487" s="1">
        <v>5.1366389999999998E-2</v>
      </c>
      <c r="GY487">
        <v>23.41226</v>
      </c>
      <c r="GZ487">
        <v>1.710901</v>
      </c>
      <c r="HA487">
        <v>7507.2730000000001</v>
      </c>
      <c r="HB487" s="1">
        <v>5.0915090000000003E-2</v>
      </c>
      <c r="HC487">
        <v>23.524380000000001</v>
      </c>
      <c r="HD487">
        <v>2.4366020000000002</v>
      </c>
      <c r="HE487">
        <v>10874.33</v>
      </c>
      <c r="HF487" s="1">
        <v>5.0566199999999999E-2</v>
      </c>
      <c r="HG487">
        <v>23.607050000000001</v>
      </c>
      <c r="HH487">
        <v>3.262813</v>
      </c>
      <c r="HI487">
        <v>14774.66</v>
      </c>
      <c r="HJ487" s="1">
        <v>5.0255979999999999E-2</v>
      </c>
      <c r="HK487">
        <v>23.566569999999999</v>
      </c>
      <c r="HL487">
        <v>4.1414070000000001</v>
      </c>
      <c r="HM487">
        <v>19001.080000000002</v>
      </c>
      <c r="HN487" s="1">
        <v>4.9911400000000002E-2</v>
      </c>
      <c r="HO487">
        <v>23.489190000000001</v>
      </c>
      <c r="HP487">
        <v>5.0130980000000003</v>
      </c>
      <c r="HQ487">
        <v>23310.69</v>
      </c>
      <c r="HR487" s="1">
        <v>4.9490190000000003E-2</v>
      </c>
      <c r="HS487">
        <v>23.362749999999998</v>
      </c>
      <c r="HT487">
        <v>5.8216890000000001</v>
      </c>
      <c r="HU487">
        <v>27464.36</v>
      </c>
      <c r="HV487" s="1">
        <v>4.9111009999999997E-2</v>
      </c>
      <c r="HW487">
        <v>23.194289999999999</v>
      </c>
      <c r="HX487">
        <v>6.5412470000000003</v>
      </c>
      <c r="HY487">
        <v>31263.09</v>
      </c>
      <c r="HZ487" s="1">
        <v>4.8668110000000001E-2</v>
      </c>
      <c r="IA487">
        <v>23.080100000000002</v>
      </c>
      <c r="IB487">
        <v>7.1333549999999999</v>
      </c>
      <c r="IC487">
        <v>34568.18</v>
      </c>
      <c r="ID487" s="1">
        <v>4.8200939999999998E-2</v>
      </c>
      <c r="IE487">
        <v>23.10688</v>
      </c>
      <c r="IF487">
        <v>7.5907920000000004</v>
      </c>
      <c r="IG487">
        <v>37296.339999999997</v>
      </c>
      <c r="IH487" s="1">
        <v>4.7712190000000002E-2</v>
      </c>
      <c r="II487">
        <v>23.155270000000002</v>
      </c>
      <c r="IJ487">
        <v>7.9131179999999999</v>
      </c>
      <c r="IK487">
        <v>39421.25</v>
      </c>
      <c r="IL487" s="1">
        <v>4.72413E-2</v>
      </c>
      <c r="IM487">
        <v>23.23537</v>
      </c>
      <c r="IN487">
        <v>8.1115189999999995</v>
      </c>
      <c r="IO487">
        <v>40958.04</v>
      </c>
      <c r="IP487" s="1">
        <v>4.6792069999999998E-2</v>
      </c>
      <c r="IQ487">
        <v>23.142230000000001</v>
      </c>
      <c r="IR487">
        <v>8.2017389999999999</v>
      </c>
      <c r="IS487">
        <v>41955.12</v>
      </c>
      <c r="IT487" s="1">
        <v>4.639447E-2</v>
      </c>
      <c r="IU487">
        <v>22.9802</v>
      </c>
      <c r="IV487">
        <v>8.2065429999999999</v>
      </c>
      <c r="IW487">
        <v>42476.85</v>
      </c>
      <c r="IX487" s="1">
        <v>4.6009620000000001E-2</v>
      </c>
      <c r="IY487">
        <v>22.828520000000001</v>
      </c>
      <c r="IZ487">
        <v>8.1358200000000007</v>
      </c>
      <c r="JA487">
        <v>42592.81</v>
      </c>
      <c r="JB487" s="1">
        <v>4.5523670000000002E-2</v>
      </c>
      <c r="JC487">
        <v>22.678149999999999</v>
      </c>
      <c r="JD487">
        <v>7.9842000000000004</v>
      </c>
      <c r="JE487">
        <v>42371.94</v>
      </c>
      <c r="JF487" s="1">
        <v>4.519049E-2</v>
      </c>
      <c r="JG487">
        <v>22.709599999999998</v>
      </c>
      <c r="JH487">
        <v>7.8099080000000001</v>
      </c>
      <c r="JI487">
        <v>41878.629999999997</v>
      </c>
      <c r="JJ487" s="1">
        <v>4.497433E-2</v>
      </c>
      <c r="JK487">
        <v>22.771180000000001</v>
      </c>
      <c r="JL487">
        <v>7.6200150000000004</v>
      </c>
      <c r="JM487">
        <v>41173.79</v>
      </c>
      <c r="JN487">
        <v>4.4802309999999998E-2</v>
      </c>
      <c r="JO487">
        <v>22.799810000000001</v>
      </c>
      <c r="JP487">
        <v>7.4092830000000003</v>
      </c>
      <c r="JQ487">
        <v>40307.230000000003</v>
      </c>
      <c r="JR487" s="1">
        <v>4.4518410000000001E-2</v>
      </c>
      <c r="JS487">
        <v>22.893360000000001</v>
      </c>
      <c r="JT487">
        <v>7.1622389999999996</v>
      </c>
      <c r="JU487">
        <v>39319.96</v>
      </c>
      <c r="JV487" s="1">
        <v>4.4185429999999998E-2</v>
      </c>
      <c r="JW487">
        <v>22.881869999999999</v>
      </c>
      <c r="JX487">
        <v>6.8961779999999999</v>
      </c>
      <c r="JY487">
        <v>38245.9</v>
      </c>
      <c r="JZ487" s="1">
        <v>4.3788529999999999E-2</v>
      </c>
      <c r="KA487">
        <v>22.693580000000001</v>
      </c>
      <c r="KB487">
        <v>6.6264669999999999</v>
      </c>
      <c r="KC487">
        <v>37114.85</v>
      </c>
      <c r="KD487" s="1">
        <v>4.3387509999999997E-2</v>
      </c>
      <c r="KE487">
        <v>22.49268</v>
      </c>
      <c r="KF487">
        <v>6.3256389999999998</v>
      </c>
      <c r="KG487">
        <v>35947.339999999997</v>
      </c>
      <c r="KH487" s="1">
        <v>4.3007440000000001E-2</v>
      </c>
      <c r="KI487">
        <v>22.33924</v>
      </c>
      <c r="KJ487">
        <v>6.0564850000000003</v>
      </c>
      <c r="KK487">
        <v>34768.69</v>
      </c>
      <c r="KL487" s="1">
        <v>4.2593449999999998E-2</v>
      </c>
      <c r="KM487">
        <v>22.454419999999999</v>
      </c>
      <c r="KN487">
        <v>5.7822370000000003</v>
      </c>
      <c r="KO487">
        <v>33595.32</v>
      </c>
      <c r="KP487" s="1">
        <v>4.214275E-2</v>
      </c>
      <c r="KQ487">
        <v>22.659109999999998</v>
      </c>
      <c r="KR487">
        <v>5.5099229999999997</v>
      </c>
      <c r="KS487">
        <v>32431.200000000001</v>
      </c>
      <c r="KT487" s="1">
        <v>4.165754E-2</v>
      </c>
      <c r="KU487">
        <v>22.894870000000001</v>
      </c>
      <c r="KV487">
        <v>5.2442330000000004</v>
      </c>
      <c r="KW487">
        <v>31292.12</v>
      </c>
      <c r="KX487" s="1">
        <v>4.1168549999999998E-2</v>
      </c>
      <c r="KY487">
        <v>23.105530000000002</v>
      </c>
      <c r="KZ487">
        <v>4.9889590000000004</v>
      </c>
      <c r="LA487">
        <v>30183.89</v>
      </c>
      <c r="LB487" s="1">
        <v>4.0695589999999997E-2</v>
      </c>
      <c r="LC487">
        <v>23.094080000000002</v>
      </c>
      <c r="LD487">
        <v>4.7469720000000004</v>
      </c>
      <c r="LE487">
        <v>29110.639999999999</v>
      </c>
      <c r="LF487">
        <v>4.0271889999999998E-2</v>
      </c>
      <c r="LG487">
        <v>22.914929999999998</v>
      </c>
      <c r="LH487">
        <v>4.5225049999999998</v>
      </c>
      <c r="LI487">
        <v>28076.18</v>
      </c>
      <c r="LJ487" s="1">
        <v>3.9882880000000002E-2</v>
      </c>
      <c r="LK487">
        <v>22.74342</v>
      </c>
      <c r="LL487">
        <v>4.3127570000000004</v>
      </c>
      <c r="LM487">
        <v>27081.52</v>
      </c>
      <c r="LN487" s="1">
        <v>3.9582199999999998E-2</v>
      </c>
      <c r="LO487">
        <v>22.62161</v>
      </c>
      <c r="LP487">
        <v>4.12256</v>
      </c>
      <c r="LQ487">
        <v>26126.92</v>
      </c>
      <c r="LR487" s="1">
        <v>3.9266200000000001E-2</v>
      </c>
      <c r="LS487">
        <v>22.777419999999999</v>
      </c>
      <c r="LT487">
        <v>3.9402499999999998</v>
      </c>
      <c r="LU487">
        <v>25210.97</v>
      </c>
      <c r="LV487" s="1">
        <v>3.8920160000000002E-2</v>
      </c>
      <c r="LW487">
        <v>23.018899999999999</v>
      </c>
      <c r="LX487">
        <v>3.7644600000000001</v>
      </c>
      <c r="LY487">
        <v>24335.040000000001</v>
      </c>
      <c r="LZ487" s="1">
        <v>3.8582190000000002E-2</v>
      </c>
      <c r="MA487">
        <v>23.294229999999999</v>
      </c>
      <c r="MB487">
        <v>3.5986030000000002</v>
      </c>
      <c r="MC487">
        <v>23498.5</v>
      </c>
      <c r="MD487" s="1">
        <v>3.8253839999999997E-2</v>
      </c>
      <c r="ME487">
        <v>23.50468</v>
      </c>
      <c r="MF487">
        <v>3.4425080000000001</v>
      </c>
      <c r="MG487">
        <v>22699.69</v>
      </c>
      <c r="MH487" s="1">
        <v>3.7956179999999999E-2</v>
      </c>
      <c r="MI487">
        <v>23.513110000000001</v>
      </c>
      <c r="MJ487">
        <v>3.2972510000000002</v>
      </c>
      <c r="MK487">
        <v>21937.63</v>
      </c>
      <c r="ML487" s="1">
        <v>3.7687360000000003E-2</v>
      </c>
      <c r="MM487">
        <v>23.354959999999998</v>
      </c>
      <c r="MN487">
        <v>3.1621359999999998</v>
      </c>
      <c r="MO487">
        <v>21210.38</v>
      </c>
      <c r="MP487" s="1">
        <v>3.7416930000000001E-2</v>
      </c>
      <c r="MQ487">
        <v>23.196829999999999</v>
      </c>
      <c r="MR487">
        <v>3.0336660000000002</v>
      </c>
      <c r="MS487">
        <v>20515.77</v>
      </c>
      <c r="MT487" s="1">
        <v>3.7203100000000003E-2</v>
      </c>
      <c r="MU487">
        <v>23.079419999999999</v>
      </c>
      <c r="MV487">
        <v>2.9163999999999999</v>
      </c>
      <c r="MW487">
        <v>19852.41</v>
      </c>
      <c r="MX487" s="1">
        <v>3.6888230000000001E-2</v>
      </c>
      <c r="MY487">
        <v>23.18817</v>
      </c>
      <c r="MZ487">
        <v>2.796986</v>
      </c>
      <c r="NA487">
        <v>19218.689999999999</v>
      </c>
      <c r="NB487">
        <v>3.6494609999999997E-2</v>
      </c>
      <c r="NC487">
        <v>23.18328</v>
      </c>
      <c r="ND487">
        <v>2.6788699999999999</v>
      </c>
      <c r="NE487">
        <v>18616.05</v>
      </c>
      <c r="NF487" s="1">
        <v>3.610025E-2</v>
      </c>
      <c r="NG487">
        <v>23.359639999999999</v>
      </c>
      <c r="NH487">
        <v>2.5669740000000001</v>
      </c>
      <c r="NI487">
        <v>18043.099999999999</v>
      </c>
      <c r="NJ487" s="1">
        <v>3.5742749999999997E-2</v>
      </c>
      <c r="NK487">
        <v>23.509260000000001</v>
      </c>
      <c r="NL487">
        <v>2.4636429999999998</v>
      </c>
      <c r="NM487">
        <v>17498.14</v>
      </c>
      <c r="NN487" s="1">
        <v>3.5414569999999999E-2</v>
      </c>
      <c r="NO487">
        <v>23.513729999999999</v>
      </c>
      <c r="NP487">
        <v>2.3678210000000002</v>
      </c>
      <c r="NQ487">
        <v>16979.04</v>
      </c>
      <c r="NR487" s="1">
        <v>3.5053550000000003E-2</v>
      </c>
      <c r="NS487">
        <v>23.386869999999998</v>
      </c>
      <c r="NT487">
        <v>2.274899</v>
      </c>
      <c r="NU487">
        <v>16484.46</v>
      </c>
      <c r="NV487" s="1">
        <v>3.4640129999999998E-2</v>
      </c>
      <c r="NW487">
        <v>23.226510000000001</v>
      </c>
      <c r="NX487">
        <v>2.1834709999999999</v>
      </c>
      <c r="NY487">
        <v>16013.76</v>
      </c>
      <c r="NZ487" s="1">
        <v>3.383216E-2</v>
      </c>
      <c r="OA487">
        <v>23.14087</v>
      </c>
      <c r="OB487">
        <v>2.0733199999999998</v>
      </c>
      <c r="OC487">
        <v>15570.29</v>
      </c>
      <c r="OD487" s="1">
        <v>3.3437010000000003E-2</v>
      </c>
      <c r="OE487">
        <v>23.346979999999999</v>
      </c>
      <c r="OF487">
        <v>1.994157</v>
      </c>
      <c r="OG487">
        <v>15153.13</v>
      </c>
      <c r="OH487" s="1">
        <v>3.3256979999999998E-2</v>
      </c>
      <c r="OI487">
        <v>23.648800000000001</v>
      </c>
      <c r="OJ487">
        <v>1.9313419999999999</v>
      </c>
      <c r="OK487">
        <v>14753.54</v>
      </c>
    </row>
    <row r="488" spans="1:401" x14ac:dyDescent="0.35">
      <c r="A488">
        <v>497</v>
      </c>
      <c r="B488" t="s">
        <v>4</v>
      </c>
      <c r="C488" t="s">
        <v>364</v>
      </c>
      <c r="D488" t="s">
        <v>495</v>
      </c>
      <c r="E488">
        <v>817.22969999999998</v>
      </c>
      <c r="F488" s="1">
        <v>6.1598670000000001E-2</v>
      </c>
      <c r="G488">
        <v>20.569780000000002</v>
      </c>
      <c r="H488">
        <v>0</v>
      </c>
      <c r="I488">
        <v>0</v>
      </c>
      <c r="J488" s="1">
        <v>6.1097360000000003E-2</v>
      </c>
      <c r="K488">
        <v>20.750879999999999</v>
      </c>
      <c r="L488">
        <v>0</v>
      </c>
      <c r="M488">
        <v>0</v>
      </c>
      <c r="N488" s="1">
        <v>6.0419630000000002E-2</v>
      </c>
      <c r="O488">
        <v>20.945640000000001</v>
      </c>
      <c r="P488">
        <v>0</v>
      </c>
      <c r="Q488">
        <v>0</v>
      </c>
      <c r="R488">
        <v>5.9668539999999999E-2</v>
      </c>
      <c r="S488">
        <v>21.139800000000001</v>
      </c>
      <c r="T488">
        <v>0</v>
      </c>
      <c r="U488">
        <v>0</v>
      </c>
      <c r="V488" s="1">
        <v>5.917969E-2</v>
      </c>
      <c r="W488">
        <v>21.332529999999998</v>
      </c>
      <c r="X488">
        <v>0</v>
      </c>
      <c r="Y488">
        <v>0</v>
      </c>
      <c r="Z488">
        <v>5.8817460000000002E-2</v>
      </c>
      <c r="AA488">
        <v>21.39564</v>
      </c>
      <c r="AB488">
        <v>0</v>
      </c>
      <c r="AC488">
        <v>0</v>
      </c>
      <c r="AD488" s="1">
        <v>5.8417789999999997E-2</v>
      </c>
      <c r="AE488">
        <v>21.289470000000001</v>
      </c>
      <c r="AF488">
        <v>0</v>
      </c>
      <c r="AG488">
        <v>0</v>
      </c>
      <c r="AH488" s="1">
        <v>5.7934899999999998E-2</v>
      </c>
      <c r="AI488">
        <v>21.160779999999999</v>
      </c>
      <c r="AJ488">
        <v>0</v>
      </c>
      <c r="AK488">
        <v>0</v>
      </c>
      <c r="AL488" s="1">
        <v>5.7773239999999997E-2</v>
      </c>
      <c r="AM488">
        <v>21.059950000000001</v>
      </c>
      <c r="AN488">
        <v>0</v>
      </c>
      <c r="AO488">
        <v>0</v>
      </c>
      <c r="AP488" s="1">
        <v>5.7369839999999998E-2</v>
      </c>
      <c r="AQ488">
        <v>21.209630000000001</v>
      </c>
      <c r="AR488">
        <v>0</v>
      </c>
      <c r="AS488">
        <v>0</v>
      </c>
      <c r="AT488" s="1">
        <v>5.6869339999999997E-2</v>
      </c>
      <c r="AU488">
        <v>21.486409999999999</v>
      </c>
      <c r="AV488">
        <v>0</v>
      </c>
      <c r="AW488">
        <v>0</v>
      </c>
      <c r="AX488" s="1">
        <v>5.6330459999999999E-2</v>
      </c>
      <c r="AY488">
        <v>21.76276</v>
      </c>
      <c r="AZ488">
        <v>0</v>
      </c>
      <c r="BA488">
        <v>0</v>
      </c>
      <c r="BB488" s="1">
        <v>5.5939999999999997E-2</v>
      </c>
      <c r="BC488">
        <v>22.02375</v>
      </c>
      <c r="BD488">
        <v>0</v>
      </c>
      <c r="BE488">
        <v>0</v>
      </c>
      <c r="BF488" s="1">
        <v>5.562508E-2</v>
      </c>
      <c r="BG488">
        <v>22.10172</v>
      </c>
      <c r="BH488">
        <v>0</v>
      </c>
      <c r="BI488">
        <v>0</v>
      </c>
      <c r="BJ488" s="1">
        <v>5.5295320000000002E-2</v>
      </c>
      <c r="BK488">
        <v>22.044499999999999</v>
      </c>
      <c r="BL488">
        <v>0</v>
      </c>
      <c r="BM488">
        <v>0</v>
      </c>
      <c r="BN488" s="1">
        <v>5.4896380000000002E-2</v>
      </c>
      <c r="BO488">
        <v>21.982469999999999</v>
      </c>
      <c r="BP488">
        <v>0</v>
      </c>
      <c r="BQ488">
        <v>0</v>
      </c>
      <c r="BR488" s="1">
        <v>5.4828889999999998E-2</v>
      </c>
      <c r="BS488">
        <v>21.952159999999999</v>
      </c>
      <c r="BT488">
        <v>0</v>
      </c>
      <c r="BU488">
        <v>0</v>
      </c>
      <c r="BV488" s="1">
        <v>5.4489089999999997E-2</v>
      </c>
      <c r="BW488">
        <v>22.076630000000002</v>
      </c>
      <c r="BX488">
        <v>0</v>
      </c>
      <c r="BY488">
        <v>0</v>
      </c>
      <c r="BZ488" s="1">
        <v>5.4030540000000002E-2</v>
      </c>
      <c r="CA488">
        <v>22.180230000000002</v>
      </c>
      <c r="CB488">
        <v>0</v>
      </c>
      <c r="CC488">
        <v>0</v>
      </c>
      <c r="CD488" s="1">
        <v>5.3534430000000001E-2</v>
      </c>
      <c r="CE488">
        <v>22.321059999999999</v>
      </c>
      <c r="CF488">
        <v>0</v>
      </c>
      <c r="CG488">
        <v>0</v>
      </c>
      <c r="CH488" s="1">
        <v>5.3183080000000001E-2</v>
      </c>
      <c r="CI488">
        <v>22.355049999999999</v>
      </c>
      <c r="CJ488">
        <v>0</v>
      </c>
      <c r="CK488">
        <v>0</v>
      </c>
      <c r="CL488" s="1">
        <v>5.2918420000000001E-2</v>
      </c>
      <c r="CM488">
        <v>22.31249</v>
      </c>
      <c r="CN488">
        <v>0</v>
      </c>
      <c r="CO488">
        <v>0</v>
      </c>
      <c r="CP488" s="1">
        <v>5.263081E-2</v>
      </c>
      <c r="CQ488">
        <v>22.248010000000001</v>
      </c>
      <c r="CR488">
        <v>0</v>
      </c>
      <c r="CS488">
        <v>0</v>
      </c>
      <c r="CT488" s="1">
        <v>5.2265939999999997E-2</v>
      </c>
      <c r="CU488">
        <v>22.173480000000001</v>
      </c>
      <c r="CV488">
        <v>0</v>
      </c>
      <c r="CW488">
        <v>0</v>
      </c>
      <c r="CX488" s="1">
        <v>5.200254E-2</v>
      </c>
      <c r="CY488">
        <v>22.102820000000001</v>
      </c>
      <c r="CZ488">
        <v>0</v>
      </c>
      <c r="DA488">
        <v>0</v>
      </c>
      <c r="DB488" s="1">
        <v>5.1672820000000001E-2</v>
      </c>
      <c r="DC488">
        <v>22.208919999999999</v>
      </c>
      <c r="DD488">
        <v>0</v>
      </c>
      <c r="DE488">
        <v>0</v>
      </c>
      <c r="DF488" s="1">
        <v>5.1333770000000001E-2</v>
      </c>
      <c r="DG488">
        <v>22.23968</v>
      </c>
      <c r="DH488">
        <v>8.6382589999999999E-38</v>
      </c>
      <c r="DI488">
        <v>4.3404719999999999E-34</v>
      </c>
      <c r="DJ488" s="1">
        <v>5.0992999999999997E-2</v>
      </c>
      <c r="DK488">
        <v>22.298870000000001</v>
      </c>
      <c r="DL488">
        <v>1.491701E-32</v>
      </c>
      <c r="DM488" s="1">
        <v>7.5271070000000003E-29</v>
      </c>
      <c r="DN488">
        <v>5.0687570000000001E-2</v>
      </c>
      <c r="DO488">
        <v>22.362690000000001</v>
      </c>
      <c r="DP488" s="1">
        <v>2.8847719999999999E-28</v>
      </c>
      <c r="DQ488" s="1">
        <v>1.4615629999999999E-24</v>
      </c>
      <c r="DR488" s="1">
        <v>5.0405699999999998E-2</v>
      </c>
      <c r="DS488">
        <v>22.338539999999998</v>
      </c>
      <c r="DT488" s="1">
        <v>1.285489E-24</v>
      </c>
      <c r="DU488" s="1">
        <v>6.2753199999999998E-21</v>
      </c>
      <c r="DV488" s="1">
        <v>5.0128869999999999E-2</v>
      </c>
      <c r="DW488">
        <v>22.20815</v>
      </c>
      <c r="DX488" s="1">
        <v>1.8891319999999999E-21</v>
      </c>
      <c r="DY488" s="1">
        <v>8.3971859999999994E-18</v>
      </c>
      <c r="DZ488" s="1">
        <v>4.9865130000000001E-2</v>
      </c>
      <c r="EA488">
        <v>22.05715</v>
      </c>
      <c r="EB488" s="1">
        <v>1.0402520000000001E-18</v>
      </c>
      <c r="EC488" s="1">
        <v>4.3897029999999998E-15</v>
      </c>
      <c r="ED488" s="1">
        <v>4.9900600000000003E-2</v>
      </c>
      <c r="EE488">
        <v>21.98207</v>
      </c>
      <c r="EF488" s="1">
        <v>2.5997770000000001E-16</v>
      </c>
      <c r="EG488" s="1">
        <v>1.0575979999999999E-12</v>
      </c>
      <c r="EH488" s="1">
        <v>4.9684180000000001E-2</v>
      </c>
      <c r="EI488">
        <v>22.18008</v>
      </c>
      <c r="EJ488" s="1">
        <v>3.3014520000000003E-14</v>
      </c>
      <c r="EK488" s="1">
        <v>1.3196910000000001E-10</v>
      </c>
      <c r="EL488" s="1">
        <v>4.934968E-2</v>
      </c>
      <c r="EM488">
        <v>22.368279999999999</v>
      </c>
      <c r="EN488" s="1">
        <v>2.3456059999999999E-12</v>
      </c>
      <c r="EO488" s="1">
        <v>9.3175110000000007E-9</v>
      </c>
      <c r="EP488">
        <v>4.8977439999999997E-2</v>
      </c>
      <c r="EQ488">
        <v>22.553370000000001</v>
      </c>
      <c r="ER488" s="1">
        <v>1.007963E-10</v>
      </c>
      <c r="ES488" s="1">
        <v>4.0033279999999998E-7</v>
      </c>
      <c r="ET488" s="1">
        <v>4.8766200000000003E-2</v>
      </c>
      <c r="EU488">
        <v>22.769970000000001</v>
      </c>
      <c r="EV488" s="1">
        <v>2.7958989999999999E-9</v>
      </c>
      <c r="EW488" s="1">
        <v>1.1125720000000001E-5</v>
      </c>
      <c r="EX488">
        <v>4.8622930000000002E-2</v>
      </c>
      <c r="EY488">
        <v>22.814419999999998</v>
      </c>
      <c r="EZ488" s="1">
        <v>5.2760189999999998E-8</v>
      </c>
      <c r="FA488" s="1">
        <v>2.1059820000000001E-4</v>
      </c>
      <c r="FB488" s="1">
        <v>4.8457060000000003E-2</v>
      </c>
      <c r="FC488">
        <v>22.676210000000001</v>
      </c>
      <c r="FD488" s="1">
        <v>7.049598E-7</v>
      </c>
      <c r="FE488" s="1">
        <v>2.8327339999999999E-3</v>
      </c>
      <c r="FF488" s="1">
        <v>4.8207340000000001E-2</v>
      </c>
      <c r="FG488">
        <v>22.55611</v>
      </c>
      <c r="FH488" s="1">
        <v>6.9203740000000004E-6</v>
      </c>
      <c r="FI488" s="1">
        <v>2.806519E-2</v>
      </c>
      <c r="FJ488" s="1">
        <v>4.8342349999999999E-2</v>
      </c>
      <c r="FK488">
        <v>22.480820000000001</v>
      </c>
      <c r="FL488" s="1">
        <v>5.2012170000000001E-5</v>
      </c>
      <c r="FM488" s="1">
        <v>0.2116653</v>
      </c>
      <c r="FN488">
        <v>4.8123739999999998E-2</v>
      </c>
      <c r="FO488">
        <v>22.665859999999999</v>
      </c>
      <c r="FP488" s="1">
        <v>3.0405500000000002E-4</v>
      </c>
      <c r="FQ488" s="1">
        <v>1.251492</v>
      </c>
      <c r="FR488" s="1">
        <v>4.7788499999999998E-2</v>
      </c>
      <c r="FS488">
        <v>22.922779999999999</v>
      </c>
      <c r="FT488" s="1">
        <v>1.421079E-3</v>
      </c>
      <c r="FU488" s="1">
        <v>5.9350769999999997</v>
      </c>
      <c r="FV488" s="1">
        <v>4.736891E-2</v>
      </c>
      <c r="FW488">
        <v>23.153939999999999</v>
      </c>
      <c r="FX488" s="1">
        <v>5.4351520000000004E-3</v>
      </c>
      <c r="FY488">
        <v>23.08953</v>
      </c>
      <c r="FZ488" s="1">
        <v>4.7174960000000002E-2</v>
      </c>
      <c r="GA488">
        <v>23.378170000000001</v>
      </c>
      <c r="GB488" s="1">
        <v>1.750821E-2</v>
      </c>
      <c r="GC488">
        <v>75.295169999999999</v>
      </c>
      <c r="GD488" s="1">
        <v>4.704788E-2</v>
      </c>
      <c r="GE488">
        <v>23.417470000000002</v>
      </c>
      <c r="GF488" s="1">
        <v>4.8287289999999997E-2</v>
      </c>
      <c r="GG488">
        <v>210.01499999999999</v>
      </c>
      <c r="GH488" s="1">
        <v>4.6908419999999999E-2</v>
      </c>
      <c r="GI488">
        <v>23.340710000000001</v>
      </c>
      <c r="GJ488" s="1">
        <v>0.1158772</v>
      </c>
      <c r="GK488">
        <v>509.85399999999998</v>
      </c>
      <c r="GL488" s="1">
        <v>4.6624760000000001E-2</v>
      </c>
      <c r="GM488">
        <v>23.260960000000001</v>
      </c>
      <c r="GN488" s="1">
        <v>0.2449152</v>
      </c>
      <c r="GO488">
        <v>1093.4269999999999</v>
      </c>
      <c r="GP488" s="1">
        <v>4.6591670000000002E-2</v>
      </c>
      <c r="GQ488">
        <v>23.218029999999999</v>
      </c>
      <c r="GR488" s="1">
        <v>0.4665068</v>
      </c>
      <c r="GS488">
        <v>2101.39</v>
      </c>
      <c r="GT488" s="1">
        <v>4.6300729999999998E-2</v>
      </c>
      <c r="GU488">
        <v>23.222619999999999</v>
      </c>
      <c r="GV488" s="1">
        <v>0.80251649999999997</v>
      </c>
      <c r="GW488">
        <v>3666.6129999999998</v>
      </c>
      <c r="GX488" s="1">
        <v>4.5936949999999997E-2</v>
      </c>
      <c r="GY488">
        <v>23.380220000000001</v>
      </c>
      <c r="GZ488">
        <v>1.265269</v>
      </c>
      <c r="HA488">
        <v>5870.9049999999997</v>
      </c>
      <c r="HB488">
        <v>4.5526089999999998E-2</v>
      </c>
      <c r="HC488">
        <v>23.48892</v>
      </c>
      <c r="HD488">
        <v>1.84877</v>
      </c>
      <c r="HE488">
        <v>8718.5959999999995</v>
      </c>
      <c r="HF488" s="1">
        <v>4.5215400000000003E-2</v>
      </c>
      <c r="HG488">
        <v>23.569790000000001</v>
      </c>
      <c r="HH488">
        <v>2.536743</v>
      </c>
      <c r="HI488">
        <v>12127.39</v>
      </c>
      <c r="HJ488" s="1">
        <v>4.4939600000000003E-2</v>
      </c>
      <c r="HK488">
        <v>23.532080000000001</v>
      </c>
      <c r="HL488">
        <v>3.2943889999999998</v>
      </c>
      <c r="HM488">
        <v>15944.48</v>
      </c>
      <c r="HN488" s="1">
        <v>4.4634790000000001E-2</v>
      </c>
      <c r="HO488">
        <v>23.460270000000001</v>
      </c>
      <c r="HP488">
        <v>4.074592</v>
      </c>
      <c r="HQ488">
        <v>19969.939999999999</v>
      </c>
      <c r="HR488" s="1">
        <v>4.4255790000000003E-2</v>
      </c>
      <c r="HS488">
        <v>23.342140000000001</v>
      </c>
      <c r="HT488">
        <v>4.827661</v>
      </c>
      <c r="HU488">
        <v>23988.61</v>
      </c>
      <c r="HV488" s="1">
        <v>4.3918260000000001E-2</v>
      </c>
      <c r="HW488">
        <v>23.184380000000001</v>
      </c>
      <c r="HX488">
        <v>5.527145</v>
      </c>
      <c r="HY488">
        <v>27804.880000000001</v>
      </c>
      <c r="HZ488" s="1">
        <v>4.3522640000000001E-2</v>
      </c>
      <c r="IA488">
        <v>23.079879999999999</v>
      </c>
      <c r="IB488">
        <v>6.1337359999999999</v>
      </c>
      <c r="IC488">
        <v>31266.880000000001</v>
      </c>
      <c r="ID488" s="1">
        <v>4.3100449999999998E-2</v>
      </c>
      <c r="IE488">
        <v>23.112159999999999</v>
      </c>
      <c r="IF488">
        <v>6.6332180000000003</v>
      </c>
      <c r="IG488">
        <v>34266.959999999999</v>
      </c>
      <c r="IH488" s="1">
        <v>4.2664109999999998E-2</v>
      </c>
      <c r="II488">
        <v>23.16499</v>
      </c>
      <c r="IJ488">
        <v>7.0199249999999997</v>
      </c>
      <c r="IK488">
        <v>36749.61</v>
      </c>
      <c r="IL488" s="1">
        <v>4.2244499999999997E-2</v>
      </c>
      <c r="IM488">
        <v>23.248529999999999</v>
      </c>
      <c r="IN488">
        <v>7.2975430000000001</v>
      </c>
      <c r="IO488">
        <v>38701.49</v>
      </c>
      <c r="IP488" s="1">
        <v>4.1842829999999998E-2</v>
      </c>
      <c r="IQ488">
        <v>23.164000000000001</v>
      </c>
      <c r="IR488">
        <v>7.4748130000000002</v>
      </c>
      <c r="IS488">
        <v>40142.550000000003</v>
      </c>
      <c r="IT488" s="1">
        <v>4.1487450000000002E-2</v>
      </c>
      <c r="IU488">
        <v>23.01295</v>
      </c>
      <c r="IV488">
        <v>7.5695740000000002</v>
      </c>
      <c r="IW488">
        <v>41115.089999999997</v>
      </c>
      <c r="IX488" s="1">
        <v>4.1138719999999997E-2</v>
      </c>
      <c r="IY488">
        <v>22.872229999999998</v>
      </c>
      <c r="IZ488">
        <v>7.5874050000000004</v>
      </c>
      <c r="JA488">
        <v>41672.04</v>
      </c>
      <c r="JB488" s="1">
        <v>4.0702599999999999E-2</v>
      </c>
      <c r="JC488">
        <v>22.73293</v>
      </c>
      <c r="JD488">
        <v>7.5228710000000003</v>
      </c>
      <c r="JE488">
        <v>41869.86</v>
      </c>
      <c r="JF488">
        <v>4.0405049999999998E-2</v>
      </c>
      <c r="JG488">
        <v>22.769539999999999</v>
      </c>
      <c r="JH488">
        <v>7.4292619999999996</v>
      </c>
      <c r="JI488">
        <v>41764.730000000003</v>
      </c>
      <c r="JJ488" s="1">
        <v>4.0212310000000001E-2</v>
      </c>
      <c r="JK488">
        <v>22.833939999999998</v>
      </c>
      <c r="JL488">
        <v>7.3131649999999997</v>
      </c>
      <c r="JM488">
        <v>41413.32</v>
      </c>
      <c r="JN488" s="1">
        <v>4.0059089999999999E-2</v>
      </c>
      <c r="JO488">
        <v>22.865490000000001</v>
      </c>
      <c r="JP488">
        <v>7.1699039999999998</v>
      </c>
      <c r="JQ488">
        <v>40864.019999999997</v>
      </c>
      <c r="JR488" s="1">
        <v>3.980471E-2</v>
      </c>
      <c r="JS488">
        <v>22.958929999999999</v>
      </c>
      <c r="JT488">
        <v>6.9839659999999997</v>
      </c>
      <c r="JU488">
        <v>40156.800000000003</v>
      </c>
      <c r="JV488">
        <v>3.9510940000000001E-2</v>
      </c>
      <c r="JW488">
        <v>22.949829999999999</v>
      </c>
      <c r="JX488">
        <v>6.7730579999999998</v>
      </c>
      <c r="JY488">
        <v>39327</v>
      </c>
      <c r="JZ488" s="1">
        <v>3.9148219999999997E-2</v>
      </c>
      <c r="KA488">
        <v>22.768989999999999</v>
      </c>
      <c r="KB488">
        <v>6.5396489999999998</v>
      </c>
      <c r="KC488">
        <v>38405.199999999997</v>
      </c>
      <c r="KD488" s="1">
        <v>3.8792569999999998E-2</v>
      </c>
      <c r="KE488">
        <v>22.576029999999999</v>
      </c>
      <c r="KF488">
        <v>6.2984109999999998</v>
      </c>
      <c r="KG488">
        <v>37417.449999999997</v>
      </c>
      <c r="KH488" s="1">
        <v>3.8453540000000001E-2</v>
      </c>
      <c r="KI488">
        <v>22.429079999999999</v>
      </c>
      <c r="KJ488">
        <v>6.0607300000000004</v>
      </c>
      <c r="KK488">
        <v>36388.339999999997</v>
      </c>
      <c r="KL488" s="1">
        <v>3.8083859999999997E-2</v>
      </c>
      <c r="KM488">
        <v>22.542480000000001</v>
      </c>
      <c r="KN488">
        <v>5.8078440000000002</v>
      </c>
      <c r="KO488">
        <v>35329.199999999997</v>
      </c>
      <c r="KP488">
        <v>3.7678660000000003E-2</v>
      </c>
      <c r="KQ488">
        <v>22.741499999999998</v>
      </c>
      <c r="KR488">
        <v>5.5675059999999998</v>
      </c>
      <c r="KS488">
        <v>34269.230000000003</v>
      </c>
      <c r="KT488" s="1">
        <v>3.7244100000000002E-2</v>
      </c>
      <c r="KU488">
        <v>22.969740000000002</v>
      </c>
      <c r="KV488">
        <v>5.3226599999999999</v>
      </c>
      <c r="KW488">
        <v>33206.17</v>
      </c>
      <c r="KX488" s="1">
        <v>3.6808019999999997E-2</v>
      </c>
      <c r="KY488">
        <v>23.17306</v>
      </c>
      <c r="KZ488">
        <v>5.0848409999999999</v>
      </c>
      <c r="LA488">
        <v>32157.13</v>
      </c>
      <c r="LB488" s="1">
        <v>3.63857E-2</v>
      </c>
      <c r="LC488">
        <v>23.16019</v>
      </c>
      <c r="LD488">
        <v>4.8566099999999999</v>
      </c>
      <c r="LE488">
        <v>31125.51</v>
      </c>
      <c r="LF488" s="1">
        <v>3.6006539999999997E-2</v>
      </c>
      <c r="LG488">
        <v>22.98509</v>
      </c>
      <c r="LH488">
        <v>4.6431180000000003</v>
      </c>
      <c r="LI488">
        <v>30119.29</v>
      </c>
      <c r="LJ488" s="1">
        <v>3.5656180000000003E-2</v>
      </c>
      <c r="LK488">
        <v>22.817810000000001</v>
      </c>
      <c r="LL488">
        <v>4.4417200000000001</v>
      </c>
      <c r="LM488">
        <v>29140.86</v>
      </c>
      <c r="LN488" s="1">
        <v>3.5389249999999997E-2</v>
      </c>
      <c r="LO488">
        <v>22.69876</v>
      </c>
      <c r="LP488">
        <v>4.2587010000000003</v>
      </c>
      <c r="LQ488">
        <v>28192.799999999999</v>
      </c>
      <c r="LR488" s="1">
        <v>3.510858E-2</v>
      </c>
      <c r="LS488">
        <v>22.848990000000001</v>
      </c>
      <c r="LT488">
        <v>4.0817119999999996</v>
      </c>
      <c r="LU488">
        <v>27274.92</v>
      </c>
      <c r="LV488" s="1">
        <v>3.4798349999999999E-2</v>
      </c>
      <c r="LW488">
        <v>23.081610000000001</v>
      </c>
      <c r="LX488">
        <v>3.9093779999999998</v>
      </c>
      <c r="LY488">
        <v>26390.49</v>
      </c>
      <c r="LZ488" s="1">
        <v>3.4492109999999999E-2</v>
      </c>
      <c r="MA488">
        <v>23.346119999999999</v>
      </c>
      <c r="MB488">
        <v>3.7453810000000001</v>
      </c>
      <c r="MC488">
        <v>25539</v>
      </c>
      <c r="MD488" s="1">
        <v>3.4201269999999999E-2</v>
      </c>
      <c r="ME488">
        <v>23.547789999999999</v>
      </c>
      <c r="MF488">
        <v>3.5908760000000002</v>
      </c>
      <c r="MG488">
        <v>24720.97</v>
      </c>
      <c r="MH488" s="1">
        <v>3.3934119999999998E-2</v>
      </c>
      <c r="MI488">
        <v>23.553080000000001</v>
      </c>
      <c r="MJ488">
        <v>3.445964</v>
      </c>
      <c r="MK488">
        <v>23935.34</v>
      </c>
      <c r="ML488" s="1">
        <v>3.3692600000000003E-2</v>
      </c>
      <c r="MM488">
        <v>23.397880000000001</v>
      </c>
      <c r="MN488">
        <v>3.3106749999999998</v>
      </c>
      <c r="MO488">
        <v>23181.55</v>
      </c>
      <c r="MP488" s="1">
        <v>3.3451750000000002E-2</v>
      </c>
      <c r="MQ488">
        <v>23.243359999999999</v>
      </c>
      <c r="MR488">
        <v>3.1815869999999999</v>
      </c>
      <c r="MS488">
        <v>22457.94</v>
      </c>
      <c r="MT488">
        <v>3.326403E-2</v>
      </c>
      <c r="MU488">
        <v>23.12885</v>
      </c>
      <c r="MV488">
        <v>3.0636040000000002</v>
      </c>
      <c r="MW488">
        <v>21763.63</v>
      </c>
      <c r="MX488" s="1">
        <v>3.2985550000000002E-2</v>
      </c>
      <c r="MY488">
        <v>23.234030000000001</v>
      </c>
      <c r="MZ488">
        <v>2.9426969999999999</v>
      </c>
      <c r="NA488">
        <v>21097.77</v>
      </c>
      <c r="NB488" s="1">
        <v>3.2627000000000003E-2</v>
      </c>
      <c r="NC488">
        <v>23.228560000000002</v>
      </c>
      <c r="ND488">
        <v>2.8215270000000001</v>
      </c>
      <c r="NE488">
        <v>20461.36</v>
      </c>
      <c r="NF488" s="1">
        <v>3.2275320000000003E-2</v>
      </c>
      <c r="NG488">
        <v>23.39949</v>
      </c>
      <c r="NH488">
        <v>2.706947</v>
      </c>
      <c r="NI488">
        <v>19854.02</v>
      </c>
      <c r="NJ488" s="1">
        <v>3.195278E-2</v>
      </c>
      <c r="NK488">
        <v>23.544450000000001</v>
      </c>
      <c r="NL488">
        <v>2.6005210000000001</v>
      </c>
      <c r="NM488">
        <v>19273.990000000002</v>
      </c>
      <c r="NN488" s="1">
        <v>3.1663610000000002E-2</v>
      </c>
      <c r="NO488">
        <v>23.548960000000001</v>
      </c>
      <c r="NP488">
        <v>2.5021309999999999</v>
      </c>
      <c r="NQ488">
        <v>18719.68</v>
      </c>
      <c r="NR488" s="1">
        <v>3.1339739999999998E-2</v>
      </c>
      <c r="NS488">
        <v>23.426690000000001</v>
      </c>
      <c r="NT488">
        <v>2.4059529999999998</v>
      </c>
      <c r="NU488">
        <v>18189.650000000001</v>
      </c>
      <c r="NV488" s="1">
        <v>3.096925E-2</v>
      </c>
      <c r="NW488">
        <v>23.272749999999998</v>
      </c>
      <c r="NX488">
        <v>2.311013</v>
      </c>
      <c r="NY488">
        <v>17683.72</v>
      </c>
      <c r="NZ488" s="1">
        <v>3.023174E-2</v>
      </c>
      <c r="OA488">
        <v>23.191859999999998</v>
      </c>
      <c r="OB488">
        <v>2.194807</v>
      </c>
      <c r="OC488">
        <v>17205.28</v>
      </c>
      <c r="OD488" s="1">
        <v>2.9882300000000001E-2</v>
      </c>
      <c r="OE488">
        <v>23.393660000000001</v>
      </c>
      <c r="OF488">
        <v>2.1124019999999999</v>
      </c>
      <c r="OG488">
        <v>16753.22</v>
      </c>
      <c r="OH488" s="1">
        <v>2.9726880000000001E-2</v>
      </c>
      <c r="OI488">
        <v>23.687850000000001</v>
      </c>
      <c r="OJ488">
        <v>2.0472790000000001</v>
      </c>
      <c r="OK488">
        <v>16319.61</v>
      </c>
    </row>
    <row r="489" spans="1:401" x14ac:dyDescent="0.35">
      <c r="A489">
        <v>498</v>
      </c>
      <c r="B489" t="s">
        <v>4</v>
      </c>
      <c r="C489" t="s">
        <v>364</v>
      </c>
      <c r="D489" t="s">
        <v>496</v>
      </c>
      <c r="E489">
        <v>788.1884</v>
      </c>
      <c r="F489">
        <v>5.8590980000000001E-2</v>
      </c>
      <c r="G489">
        <v>20.577179999999998</v>
      </c>
      <c r="H489">
        <v>0</v>
      </c>
      <c r="I489">
        <v>0</v>
      </c>
      <c r="J489" s="1">
        <v>5.8111940000000001E-2</v>
      </c>
      <c r="K489">
        <v>20.756769999999999</v>
      </c>
      <c r="L489">
        <v>0</v>
      </c>
      <c r="M489">
        <v>0</v>
      </c>
      <c r="N489" s="1">
        <v>5.7461720000000001E-2</v>
      </c>
      <c r="O489">
        <v>20.948540000000001</v>
      </c>
      <c r="P489">
        <v>0</v>
      </c>
      <c r="Q489">
        <v>0</v>
      </c>
      <c r="R489" s="1">
        <v>5.673711E-2</v>
      </c>
      <c r="S489">
        <v>21.138770000000001</v>
      </c>
      <c r="T489">
        <v>0</v>
      </c>
      <c r="U489">
        <v>0</v>
      </c>
      <c r="V489" s="1">
        <v>5.6275659999999998E-2</v>
      </c>
      <c r="W489">
        <v>21.327490000000001</v>
      </c>
      <c r="X489">
        <v>0</v>
      </c>
      <c r="Y489">
        <v>0</v>
      </c>
      <c r="Z489" s="1">
        <v>5.593824E-2</v>
      </c>
      <c r="AA489">
        <v>21.390049999999999</v>
      </c>
      <c r="AB489">
        <v>0</v>
      </c>
      <c r="AC489">
        <v>0</v>
      </c>
      <c r="AD489">
        <v>5.555765E-2</v>
      </c>
      <c r="AE489">
        <v>21.28819</v>
      </c>
      <c r="AF489">
        <v>0</v>
      </c>
      <c r="AG489">
        <v>0</v>
      </c>
      <c r="AH489" s="1">
        <v>5.5096249999999999E-2</v>
      </c>
      <c r="AI489">
        <v>21.163910000000001</v>
      </c>
      <c r="AJ489">
        <v>0</v>
      </c>
      <c r="AK489">
        <v>0</v>
      </c>
      <c r="AL489" s="1">
        <v>5.4955730000000001E-2</v>
      </c>
      <c r="AM489">
        <v>21.065799999999999</v>
      </c>
      <c r="AN489">
        <v>0</v>
      </c>
      <c r="AO489">
        <v>0</v>
      </c>
      <c r="AP489">
        <v>5.4569390000000002E-2</v>
      </c>
      <c r="AQ489">
        <v>21.209689999999998</v>
      </c>
      <c r="AR489">
        <v>0</v>
      </c>
      <c r="AS489">
        <v>0</v>
      </c>
      <c r="AT489" s="1">
        <v>5.409274E-2</v>
      </c>
      <c r="AU489">
        <v>21.475999999999999</v>
      </c>
      <c r="AV489">
        <v>0</v>
      </c>
      <c r="AW489">
        <v>0</v>
      </c>
      <c r="AX489" s="1">
        <v>5.3574770000000001E-2</v>
      </c>
      <c r="AY489">
        <v>21.741</v>
      </c>
      <c r="AZ489">
        <v>0</v>
      </c>
      <c r="BA489">
        <v>0</v>
      </c>
      <c r="BB489" s="1">
        <v>5.3205290000000002E-2</v>
      </c>
      <c r="BC489">
        <v>21.991230000000002</v>
      </c>
      <c r="BD489">
        <v>0</v>
      </c>
      <c r="BE489">
        <v>0</v>
      </c>
      <c r="BF489" s="1">
        <v>5.2905319999999999E-2</v>
      </c>
      <c r="BG489">
        <v>22.0641</v>
      </c>
      <c r="BH489">
        <v>0</v>
      </c>
      <c r="BI489">
        <v>0</v>
      </c>
      <c r="BJ489" s="1">
        <v>5.2597869999999998E-2</v>
      </c>
      <c r="BK489">
        <v>22.00732</v>
      </c>
      <c r="BL489">
        <v>0</v>
      </c>
      <c r="BM489">
        <v>0</v>
      </c>
      <c r="BN489" s="1">
        <v>5.2217930000000003E-2</v>
      </c>
      <c r="BO489">
        <v>21.9467</v>
      </c>
      <c r="BP489">
        <v>0</v>
      </c>
      <c r="BQ489">
        <v>0</v>
      </c>
      <c r="BR489" s="1">
        <v>5.2165610000000001E-2</v>
      </c>
      <c r="BS489">
        <v>21.91705</v>
      </c>
      <c r="BT489">
        <v>0</v>
      </c>
      <c r="BU489">
        <v>0</v>
      </c>
      <c r="BV489" s="1">
        <v>5.183815E-2</v>
      </c>
      <c r="BW489">
        <v>22.037469999999999</v>
      </c>
      <c r="BX489">
        <v>0</v>
      </c>
      <c r="BY489">
        <v>0</v>
      </c>
      <c r="BZ489" s="1">
        <v>5.1398230000000003E-2</v>
      </c>
      <c r="CA489">
        <v>22.137080000000001</v>
      </c>
      <c r="CB489">
        <v>0</v>
      </c>
      <c r="CC489">
        <v>0</v>
      </c>
      <c r="CD489" s="1">
        <v>5.0920840000000002E-2</v>
      </c>
      <c r="CE489">
        <v>22.272670000000002</v>
      </c>
      <c r="CF489">
        <v>0</v>
      </c>
      <c r="CG489">
        <v>0</v>
      </c>
      <c r="CH489" s="1">
        <v>5.0587199999999999E-2</v>
      </c>
      <c r="CI489">
        <v>22.305309999999999</v>
      </c>
      <c r="CJ489">
        <v>0</v>
      </c>
      <c r="CK489">
        <v>0</v>
      </c>
      <c r="CL489" s="1">
        <v>5.0343110000000003E-2</v>
      </c>
      <c r="CM489">
        <v>22.264880000000002</v>
      </c>
      <c r="CN489">
        <v>0</v>
      </c>
      <c r="CO489">
        <v>0</v>
      </c>
      <c r="CP489" s="1">
        <v>5.0070589999999998E-2</v>
      </c>
      <c r="CQ489">
        <v>22.204999999999998</v>
      </c>
      <c r="CR489">
        <v>0</v>
      </c>
      <c r="CS489">
        <v>0</v>
      </c>
      <c r="CT489" s="1">
        <v>4.9723009999999998E-2</v>
      </c>
      <c r="CU489">
        <v>22.13683</v>
      </c>
      <c r="CV489">
        <v>0</v>
      </c>
      <c r="CW489">
        <v>0</v>
      </c>
      <c r="CX489" s="1">
        <v>4.9470769999999997E-2</v>
      </c>
      <c r="CY489">
        <v>22.07366</v>
      </c>
      <c r="CZ489">
        <v>0</v>
      </c>
      <c r="DA489">
        <v>0</v>
      </c>
      <c r="DB489" s="1">
        <v>4.9157869999999999E-2</v>
      </c>
      <c r="DC489">
        <v>22.182919999999999</v>
      </c>
      <c r="DD489">
        <v>0</v>
      </c>
      <c r="DE489">
        <v>0</v>
      </c>
      <c r="DF489" s="1">
        <v>4.883817E-2</v>
      </c>
      <c r="DG489">
        <v>22.218969999999999</v>
      </c>
      <c r="DH489">
        <v>1.8170679999999999E-38</v>
      </c>
      <c r="DI489">
        <v>9.3884700000000003E-35</v>
      </c>
      <c r="DJ489" s="1">
        <v>4.8511360000000003E-2</v>
      </c>
      <c r="DK489">
        <v>22.282489999999999</v>
      </c>
      <c r="DL489">
        <v>3.5816330000000001E-33</v>
      </c>
      <c r="DM489">
        <v>1.8584770000000001E-29</v>
      </c>
      <c r="DN489" s="1">
        <v>4.8218940000000002E-2</v>
      </c>
      <c r="DO489">
        <v>22.35033</v>
      </c>
      <c r="DP489" s="1">
        <v>7.8786079999999997E-29</v>
      </c>
      <c r="DQ489" s="1">
        <v>4.0272880000000002E-25</v>
      </c>
      <c r="DR489" s="1">
        <v>4.7951899999999999E-2</v>
      </c>
      <c r="DS489">
        <v>22.332799999999999</v>
      </c>
      <c r="DT489" s="1">
        <v>4.1453379999999996E-25</v>
      </c>
      <c r="DU489" s="1">
        <v>1.8930189999999999E-21</v>
      </c>
      <c r="DV489" s="1">
        <v>4.7689349999999998E-2</v>
      </c>
      <c r="DW489">
        <v>22.211860000000001</v>
      </c>
      <c r="DX489" s="1">
        <v>6.4545110000000005E-22</v>
      </c>
      <c r="DY489" s="1">
        <v>2.7482429999999999E-18</v>
      </c>
      <c r="DZ489" s="1">
        <v>4.7439620000000002E-2</v>
      </c>
      <c r="EA489">
        <v>22.070830000000001</v>
      </c>
      <c r="EB489" s="1">
        <v>3.7586409999999999E-19</v>
      </c>
      <c r="EC489" s="1">
        <v>1.542343E-15</v>
      </c>
      <c r="ED489" s="1">
        <v>4.7485600000000003E-2</v>
      </c>
      <c r="EE489">
        <v>22.003329999999998</v>
      </c>
      <c r="EF489" s="1">
        <v>9.917653E-17</v>
      </c>
      <c r="EG489" s="1">
        <v>3.9642390000000002E-13</v>
      </c>
      <c r="EH489" s="1">
        <v>4.7279059999999998E-2</v>
      </c>
      <c r="EI489">
        <v>22.200130000000001</v>
      </c>
      <c r="EJ489" s="1">
        <v>1.326271E-14</v>
      </c>
      <c r="EK489" s="1">
        <v>5.2505880000000001E-11</v>
      </c>
      <c r="EL489" s="1">
        <v>4.6953979999999999E-2</v>
      </c>
      <c r="EM489">
        <v>22.386299999999999</v>
      </c>
      <c r="EN489" s="1">
        <v>9.898762999999999E-13</v>
      </c>
      <c r="EO489" s="1">
        <v>3.9186529999999996E-9</v>
      </c>
      <c r="EP489">
        <v>4.6597039999999999E-2</v>
      </c>
      <c r="EQ489">
        <v>22.568370000000002</v>
      </c>
      <c r="ER489" s="1">
        <v>4.4590960000000003E-11</v>
      </c>
      <c r="ES489" s="1">
        <v>1.7735429999999999E-7</v>
      </c>
      <c r="ET489" s="1">
        <v>4.6395760000000001E-2</v>
      </c>
      <c r="EU489">
        <v>22.77994</v>
      </c>
      <c r="EV489" s="1">
        <v>1.2940039999999999E-9</v>
      </c>
      <c r="EW489" s="1">
        <v>5.1766709999999998E-6</v>
      </c>
      <c r="EX489" s="1">
        <v>4.6262530000000003E-2</v>
      </c>
      <c r="EY489">
        <v>22.8233</v>
      </c>
      <c r="EZ489" s="1">
        <v>2.5501749999999999E-8</v>
      </c>
      <c r="FA489" s="1">
        <v>1.0265319999999999E-4</v>
      </c>
      <c r="FB489">
        <v>4.6110320000000003E-2</v>
      </c>
      <c r="FC489">
        <v>22.689080000000001</v>
      </c>
      <c r="FD489" s="1">
        <v>3.5530159999999999E-7</v>
      </c>
      <c r="FE489" s="1">
        <v>1.443382E-3</v>
      </c>
      <c r="FF489" s="1">
        <v>4.5870290000000001E-2</v>
      </c>
      <c r="FG489">
        <v>22.571860000000001</v>
      </c>
      <c r="FH489" s="1">
        <v>3.6308850000000001E-6</v>
      </c>
      <c r="FI489" s="1">
        <v>1.491956E-2</v>
      </c>
      <c r="FJ489" s="1">
        <v>4.6013119999999998E-2</v>
      </c>
      <c r="FK489">
        <v>22.497669999999999</v>
      </c>
      <c r="FL489" s="1">
        <v>2.8375950000000001E-5</v>
      </c>
      <c r="FM489" s="1">
        <v>0.11718240000000001</v>
      </c>
      <c r="FN489" s="1">
        <v>4.58077E-2</v>
      </c>
      <c r="FO489">
        <v>22.675650000000001</v>
      </c>
      <c r="FP489" s="1">
        <v>1.7220359999999999E-4</v>
      </c>
      <c r="FQ489" s="1">
        <v>0.72030749999999999</v>
      </c>
      <c r="FR489" s="1">
        <v>4.5480449999999999E-2</v>
      </c>
      <c r="FS489">
        <v>22.922370000000001</v>
      </c>
      <c r="FT489" s="1">
        <v>8.3422819999999997E-4</v>
      </c>
      <c r="FU489" s="1">
        <v>3.5458310000000002</v>
      </c>
      <c r="FV489" s="1">
        <v>4.5072340000000002E-2</v>
      </c>
      <c r="FW489">
        <v>23.14358</v>
      </c>
      <c r="FX489" s="1">
        <v>3.302677E-3</v>
      </c>
      <c r="FY489" s="1">
        <v>14.29679</v>
      </c>
      <c r="FZ489" s="1">
        <v>4.4890369999999999E-2</v>
      </c>
      <c r="GA489">
        <v>23.357900000000001</v>
      </c>
      <c r="GB489" s="1">
        <v>1.1000050000000001E-2</v>
      </c>
      <c r="GC489">
        <v>48.244819999999997</v>
      </c>
      <c r="GD489" s="1">
        <v>4.4777490000000003E-2</v>
      </c>
      <c r="GE489">
        <v>23.39293</v>
      </c>
      <c r="GF489" s="1">
        <v>3.1327929999999997E-2</v>
      </c>
      <c r="GG489">
        <v>139.0368</v>
      </c>
      <c r="GH489" s="1">
        <v>4.4643250000000002E-2</v>
      </c>
      <c r="GI489">
        <v>23.316079999999999</v>
      </c>
      <c r="GJ489" s="1">
        <v>7.7513509999999994E-2</v>
      </c>
      <c r="GK489">
        <v>348.24790000000002</v>
      </c>
      <c r="GL489" s="1">
        <v>4.4370109999999997E-2</v>
      </c>
      <c r="GM489">
        <v>23.237069999999999</v>
      </c>
      <c r="GN489" s="1">
        <v>0.1686976</v>
      </c>
      <c r="GO489">
        <v>769.47760000000005</v>
      </c>
      <c r="GP489" s="1">
        <v>4.4352740000000002E-2</v>
      </c>
      <c r="GQ489">
        <v>23.194289999999999</v>
      </c>
      <c r="GR489" s="1">
        <v>0.33056760000000002</v>
      </c>
      <c r="GS489">
        <v>1521.5309999999999</v>
      </c>
      <c r="GT489" s="1">
        <v>4.4070369999999998E-2</v>
      </c>
      <c r="GU489">
        <v>23.198160000000001</v>
      </c>
      <c r="GV489" s="1">
        <v>0.58400510000000005</v>
      </c>
      <c r="GW489">
        <v>2727.7739999999999</v>
      </c>
      <c r="GX489" s="1">
        <v>4.372624E-2</v>
      </c>
      <c r="GY489">
        <v>23.3508</v>
      </c>
      <c r="GZ489" s="1">
        <v>0.94456779999999996</v>
      </c>
      <c r="HA489">
        <v>4481.7299999999996</v>
      </c>
      <c r="HB489">
        <v>4.3329039999999999E-2</v>
      </c>
      <c r="HC489">
        <v>23.456240000000001</v>
      </c>
      <c r="HD489">
        <v>1.413689</v>
      </c>
      <c r="HE489">
        <v>6820.0379999999996</v>
      </c>
      <c r="HF489" s="1">
        <v>4.3031850000000003E-2</v>
      </c>
      <c r="HG489">
        <v>23.53492</v>
      </c>
      <c r="HH489">
        <v>1.9844809999999999</v>
      </c>
      <c r="HI489">
        <v>9707.7289999999994</v>
      </c>
      <c r="HJ489">
        <v>4.2772579999999998E-2</v>
      </c>
      <c r="HK489">
        <v>23.499420000000001</v>
      </c>
      <c r="HL489">
        <v>2.6333570000000002</v>
      </c>
      <c r="HM489">
        <v>13043.21</v>
      </c>
      <c r="HN489">
        <v>4.2483460000000001E-2</v>
      </c>
      <c r="HO489">
        <v>23.431830000000001</v>
      </c>
      <c r="HP489">
        <v>3.3234849999999998</v>
      </c>
      <c r="HQ489">
        <v>16672.46</v>
      </c>
      <c r="HR489">
        <v>4.212436E-2</v>
      </c>
      <c r="HS489">
        <v>23.320550000000001</v>
      </c>
      <c r="HT489">
        <v>4.0130999999999997</v>
      </c>
      <c r="HU489">
        <v>20413.64</v>
      </c>
      <c r="HV489" s="1">
        <v>4.1803779999999999E-2</v>
      </c>
      <c r="HW489">
        <v>23.171779999999998</v>
      </c>
      <c r="HX489">
        <v>4.6767799999999999</v>
      </c>
      <c r="HY489">
        <v>24087.91</v>
      </c>
      <c r="HZ489" s="1">
        <v>4.1427159999999998E-2</v>
      </c>
      <c r="IA489">
        <v>23.075279999999999</v>
      </c>
      <c r="IB489">
        <v>5.2765579999999996</v>
      </c>
      <c r="IC489">
        <v>27542.47</v>
      </c>
      <c r="ID489" s="1">
        <v>4.1024409999999997E-2</v>
      </c>
      <c r="IE489">
        <v>23.111650000000001</v>
      </c>
      <c r="IF489">
        <v>5.7945120000000001</v>
      </c>
      <c r="IG489">
        <v>30657.200000000001</v>
      </c>
      <c r="IH489" s="1">
        <v>4.0609949999999999E-2</v>
      </c>
      <c r="II489">
        <v>23.168220000000002</v>
      </c>
      <c r="IJ489">
        <v>6.2207629999999998</v>
      </c>
      <c r="IK489">
        <v>33356.42</v>
      </c>
      <c r="IL489" s="1">
        <v>4.0211909999999997E-2</v>
      </c>
      <c r="IM489">
        <v>23.254719999999999</v>
      </c>
      <c r="IN489">
        <v>6.5536029999999998</v>
      </c>
      <c r="IO489">
        <v>35602.11</v>
      </c>
      <c r="IP489" s="1">
        <v>3.9825689999999997E-2</v>
      </c>
      <c r="IQ489">
        <v>23.177879999999998</v>
      </c>
      <c r="IR489">
        <v>6.7954869999999996</v>
      </c>
      <c r="IS489">
        <v>37389.550000000003</v>
      </c>
      <c r="IT489" s="1">
        <v>3.948865E-2</v>
      </c>
      <c r="IU489">
        <v>23.036629999999999</v>
      </c>
      <c r="IV489">
        <v>6.9607900000000003</v>
      </c>
      <c r="IW489">
        <v>38738.339999999997</v>
      </c>
      <c r="IX489" s="1">
        <v>3.91571E-2</v>
      </c>
      <c r="IY489">
        <v>22.90568</v>
      </c>
      <c r="IZ489">
        <v>7.0515119999999998</v>
      </c>
      <c r="JA489">
        <v>39683.440000000002</v>
      </c>
      <c r="JB489" s="1">
        <v>3.8738380000000003E-2</v>
      </c>
      <c r="JC489">
        <v>22.776150000000001</v>
      </c>
      <c r="JD489">
        <v>7.059628</v>
      </c>
      <c r="JE489">
        <v>40266.25</v>
      </c>
      <c r="JF489" s="1">
        <v>3.8455799999999998E-2</v>
      </c>
      <c r="JG489">
        <v>22.817170000000001</v>
      </c>
      <c r="JH489">
        <v>7.0353779999999997</v>
      </c>
      <c r="JI489">
        <v>40532.75</v>
      </c>
      <c r="JJ489" s="1">
        <v>3.8274790000000003E-2</v>
      </c>
      <c r="JK489">
        <v>22.884450000000001</v>
      </c>
      <c r="JL489">
        <v>6.9843500000000001</v>
      </c>
      <c r="JM489">
        <v>40531.79</v>
      </c>
      <c r="JN489" s="1">
        <v>3.8127029999999999E-2</v>
      </c>
      <c r="JO489">
        <v>22.9191</v>
      </c>
      <c r="JP489">
        <v>6.9007110000000003</v>
      </c>
      <c r="JQ489">
        <v>40307.230000000003</v>
      </c>
      <c r="JR489" s="1">
        <v>3.7887179999999999E-2</v>
      </c>
      <c r="JS489">
        <v>23.01276</v>
      </c>
      <c r="JT489">
        <v>6.7707740000000003</v>
      </c>
      <c r="JU489">
        <v>39896.33</v>
      </c>
      <c r="JV489" s="1">
        <v>3.7605949999999999E-2</v>
      </c>
      <c r="JW489">
        <v>23.00658</v>
      </c>
      <c r="JX489">
        <v>6.6101169999999998</v>
      </c>
      <c r="JY489">
        <v>39334.019999999997</v>
      </c>
      <c r="JZ489" s="1">
        <v>3.7261679999999998E-2</v>
      </c>
      <c r="KA489">
        <v>22.833210000000001</v>
      </c>
      <c r="KB489">
        <v>6.4217110000000002</v>
      </c>
      <c r="KC489">
        <v>38649.94</v>
      </c>
      <c r="KD489">
        <v>3.6922839999999998E-2</v>
      </c>
      <c r="KE489">
        <v>22.647770000000001</v>
      </c>
      <c r="KF489">
        <v>6.2210700000000001</v>
      </c>
      <c r="KG489">
        <v>37872.699999999997</v>
      </c>
      <c r="KH489" s="1">
        <v>3.6601219999999997E-2</v>
      </c>
      <c r="KI489">
        <v>22.50695</v>
      </c>
      <c r="KJ489">
        <v>6.0159960000000003</v>
      </c>
      <c r="KK489">
        <v>37025.47</v>
      </c>
      <c r="KL489">
        <v>3.6249669999999998E-2</v>
      </c>
      <c r="KM489">
        <v>22.618559999999999</v>
      </c>
      <c r="KN489">
        <v>5.8107430000000004</v>
      </c>
      <c r="KO489">
        <v>36128.49</v>
      </c>
      <c r="KP489" s="1">
        <v>3.5863890000000002E-2</v>
      </c>
      <c r="KQ489">
        <v>22.812550000000002</v>
      </c>
      <c r="KR489">
        <v>5.5772729999999999</v>
      </c>
      <c r="KS489">
        <v>35195.919999999998</v>
      </c>
      <c r="KT489">
        <v>3.544891E-2</v>
      </c>
      <c r="KU489">
        <v>23.03453</v>
      </c>
      <c r="KV489">
        <v>5.357221</v>
      </c>
      <c r="KW489">
        <v>34245.629999999997</v>
      </c>
      <c r="KX489" s="1">
        <v>3.5035509999999999E-2</v>
      </c>
      <c r="KY489">
        <v>23.231850000000001</v>
      </c>
      <c r="KZ489">
        <v>5.1378719999999998</v>
      </c>
      <c r="LA489">
        <v>33291.19</v>
      </c>
      <c r="LB489" s="1">
        <v>3.463041E-2</v>
      </c>
      <c r="LC489">
        <v>23.218489999999999</v>
      </c>
      <c r="LD489">
        <v>4.924112</v>
      </c>
      <c r="LE489">
        <v>32335.01</v>
      </c>
      <c r="LF489" s="1">
        <v>3.4271929999999999E-2</v>
      </c>
      <c r="LG489">
        <v>23.047830000000001</v>
      </c>
      <c r="LH489">
        <v>4.7232209999999997</v>
      </c>
      <c r="LI489">
        <v>31390.33</v>
      </c>
      <c r="LJ489">
        <v>3.3936069999999999E-2</v>
      </c>
      <c r="LK489">
        <v>22.884530000000002</v>
      </c>
      <c r="LL489">
        <v>4.5314480000000001</v>
      </c>
      <c r="LM489">
        <v>30459.96</v>
      </c>
      <c r="LN489" s="1">
        <v>3.3684220000000001E-2</v>
      </c>
      <c r="LO489">
        <v>22.768039999999999</v>
      </c>
      <c r="LP489">
        <v>4.3569050000000002</v>
      </c>
      <c r="LQ489">
        <v>29548.85</v>
      </c>
      <c r="LR489" s="1">
        <v>3.3418730000000001E-2</v>
      </c>
      <c r="LS489">
        <v>22.91291</v>
      </c>
      <c r="LT489">
        <v>4.1865839999999999</v>
      </c>
      <c r="LU489">
        <v>28658.38</v>
      </c>
      <c r="LV489" s="1">
        <v>3.3119559999999999E-2</v>
      </c>
      <c r="LW489">
        <v>23.137519999999999</v>
      </c>
      <c r="LX489">
        <v>4.0187400000000002</v>
      </c>
      <c r="LY489">
        <v>27793.040000000001</v>
      </c>
      <c r="LZ489" s="1">
        <v>3.283001E-2</v>
      </c>
      <c r="MA489">
        <v>23.392790000000002</v>
      </c>
      <c r="MB489">
        <v>3.8585349999999998</v>
      </c>
      <c r="MC489">
        <v>26953.18</v>
      </c>
      <c r="MD489">
        <v>3.2552890000000001E-2</v>
      </c>
      <c r="ME489">
        <v>23.5869</v>
      </c>
      <c r="MF489">
        <v>3.7066620000000001</v>
      </c>
      <c r="MG489">
        <v>26140.76</v>
      </c>
      <c r="MH489" s="1">
        <v>3.2299849999999998E-2</v>
      </c>
      <c r="MI489">
        <v>23.590050000000002</v>
      </c>
      <c r="MJ489">
        <v>3.5636559999999999</v>
      </c>
      <c r="MK489">
        <v>25355.57</v>
      </c>
      <c r="ML489" s="1">
        <v>3.206987E-2</v>
      </c>
      <c r="MM489">
        <v>23.437840000000001</v>
      </c>
      <c r="MN489">
        <v>3.4293990000000001</v>
      </c>
      <c r="MO489">
        <v>24597.69</v>
      </c>
      <c r="MP489" s="1">
        <v>3.1841769999999998E-2</v>
      </c>
      <c r="MQ489">
        <v>23.286490000000001</v>
      </c>
      <c r="MR489">
        <v>3.3008929999999999</v>
      </c>
      <c r="MS489">
        <v>23866.47</v>
      </c>
      <c r="MT489" s="1">
        <v>3.1665789999999999E-2</v>
      </c>
      <c r="MU489">
        <v>23.174340000000001</v>
      </c>
      <c r="MV489">
        <v>3.183335</v>
      </c>
      <c r="MW489">
        <v>23161.68</v>
      </c>
      <c r="MX489" s="1">
        <v>3.1401350000000001E-2</v>
      </c>
      <c r="MY489">
        <v>23.275690000000001</v>
      </c>
      <c r="MZ489">
        <v>3.0618400000000001</v>
      </c>
      <c r="NA489">
        <v>22482.71</v>
      </c>
      <c r="NB489" s="1">
        <v>3.1058800000000001E-2</v>
      </c>
      <c r="NC489">
        <v>23.26972</v>
      </c>
      <c r="ND489">
        <v>2.9391799999999999</v>
      </c>
      <c r="NE489">
        <v>21830.95</v>
      </c>
      <c r="NF489" s="1">
        <v>3.0722510000000001E-2</v>
      </c>
      <c r="NG489">
        <v>23.435420000000001</v>
      </c>
      <c r="NH489">
        <v>2.8228010000000001</v>
      </c>
      <c r="NI489">
        <v>21206.29</v>
      </c>
      <c r="NJ489" s="1">
        <v>3.0415109999999999E-2</v>
      </c>
      <c r="NK489">
        <v>23.575959999999998</v>
      </c>
      <c r="NL489">
        <v>2.7145109999999999</v>
      </c>
      <c r="NM489">
        <v>20607.55</v>
      </c>
      <c r="NN489" s="1">
        <v>3.0141310000000001E-2</v>
      </c>
      <c r="NO489">
        <v>23.580500000000001</v>
      </c>
      <c r="NP489">
        <v>2.6143390000000002</v>
      </c>
      <c r="NQ489">
        <v>20033.37</v>
      </c>
      <c r="NR489" s="1">
        <v>2.983659E-2</v>
      </c>
      <c r="NS489">
        <v>23.462340000000001</v>
      </c>
      <c r="NT489">
        <v>2.516251</v>
      </c>
      <c r="NU489">
        <v>19482.650000000001</v>
      </c>
      <c r="NV489" s="1">
        <v>2.9480349999999999E-2</v>
      </c>
      <c r="NW489">
        <v>23.313870000000001</v>
      </c>
      <c r="NX489">
        <v>2.4184960000000002</v>
      </c>
      <c r="NY489">
        <v>18955.169999999998</v>
      </c>
      <c r="NZ489" s="1">
        <v>2.8763170000000001E-2</v>
      </c>
      <c r="OA489">
        <v>23.236879999999999</v>
      </c>
      <c r="OB489">
        <v>2.2971849999999998</v>
      </c>
      <c r="OC489">
        <v>18454.68</v>
      </c>
      <c r="OD489" s="1">
        <v>2.843213E-2</v>
      </c>
      <c r="OE489">
        <v>23.434069999999998</v>
      </c>
      <c r="OF489">
        <v>2.212243</v>
      </c>
      <c r="OG489">
        <v>17979.95</v>
      </c>
      <c r="OH489" s="1">
        <v>2.8289499999999999E-2</v>
      </c>
      <c r="OI489">
        <v>23.721109999999999</v>
      </c>
      <c r="OJ489">
        <v>2.1455289999999998</v>
      </c>
      <c r="OK489">
        <v>17523.79</v>
      </c>
    </row>
    <row r="490" spans="1:401" x14ac:dyDescent="0.35">
      <c r="A490">
        <v>499</v>
      </c>
      <c r="B490" t="s">
        <v>4</v>
      </c>
      <c r="C490" t="s">
        <v>364</v>
      </c>
      <c r="D490" t="s">
        <v>497</v>
      </c>
      <c r="E490">
        <v>792.76949999999999</v>
      </c>
      <c r="F490" s="1">
        <v>5.4209769999999997E-2</v>
      </c>
      <c r="G490">
        <v>20.5777</v>
      </c>
      <c r="H490">
        <v>0</v>
      </c>
      <c r="I490">
        <v>0</v>
      </c>
      <c r="J490" s="1">
        <v>5.3764510000000001E-2</v>
      </c>
      <c r="K490">
        <v>20.755859999999998</v>
      </c>
      <c r="L490">
        <v>0</v>
      </c>
      <c r="M490">
        <v>0</v>
      </c>
      <c r="N490">
        <v>5.3156920000000003E-2</v>
      </c>
      <c r="O490">
        <v>20.945620000000002</v>
      </c>
      <c r="P490">
        <v>0</v>
      </c>
      <c r="Q490">
        <v>0</v>
      </c>
      <c r="R490">
        <v>5.2479119999999997E-2</v>
      </c>
      <c r="S490">
        <v>21.132919999999999</v>
      </c>
      <c r="T490">
        <v>0</v>
      </c>
      <c r="U490">
        <v>0</v>
      </c>
      <c r="V490" s="1">
        <v>5.205663E-2</v>
      </c>
      <c r="W490">
        <v>21.31842</v>
      </c>
      <c r="X490">
        <v>0</v>
      </c>
      <c r="Y490">
        <v>0</v>
      </c>
      <c r="Z490" s="1">
        <v>5.175022E-2</v>
      </c>
      <c r="AA490">
        <v>21.381360000000001</v>
      </c>
      <c r="AB490">
        <v>0</v>
      </c>
      <c r="AC490">
        <v>0</v>
      </c>
      <c r="AD490" s="1">
        <v>5.1398020000000003E-2</v>
      </c>
      <c r="AE490">
        <v>21.283950000000001</v>
      </c>
      <c r="AF490">
        <v>0</v>
      </c>
      <c r="AG490">
        <v>0</v>
      </c>
      <c r="AH490" s="1">
        <v>5.0970439999999999E-2</v>
      </c>
      <c r="AI490">
        <v>21.16404</v>
      </c>
      <c r="AJ490">
        <v>0</v>
      </c>
      <c r="AK490">
        <v>0</v>
      </c>
      <c r="AL490" s="1">
        <v>5.0854200000000002E-2</v>
      </c>
      <c r="AM490">
        <v>21.068750000000001</v>
      </c>
      <c r="AN490">
        <v>0</v>
      </c>
      <c r="AO490">
        <v>0</v>
      </c>
      <c r="AP490" s="1">
        <v>5.0493059999999999E-2</v>
      </c>
      <c r="AQ490">
        <v>21.207329999999999</v>
      </c>
      <c r="AR490">
        <v>0</v>
      </c>
      <c r="AS490">
        <v>0</v>
      </c>
      <c r="AT490" s="1">
        <v>5.005122E-2</v>
      </c>
      <c r="AU490">
        <v>21.46472</v>
      </c>
      <c r="AV490">
        <v>0</v>
      </c>
      <c r="AW490">
        <v>0</v>
      </c>
      <c r="AX490" s="1">
        <v>4.9569460000000003E-2</v>
      </c>
      <c r="AY490">
        <v>21.720289999999999</v>
      </c>
      <c r="AZ490">
        <v>0</v>
      </c>
      <c r="BA490">
        <v>0</v>
      </c>
      <c r="BB490" s="1">
        <v>4.9228649999999999E-2</v>
      </c>
      <c r="BC490">
        <v>21.96134</v>
      </c>
      <c r="BD490">
        <v>0</v>
      </c>
      <c r="BE490">
        <v>0</v>
      </c>
      <c r="BF490">
        <v>4.8954030000000003E-2</v>
      </c>
      <c r="BG490">
        <v>22.030460000000001</v>
      </c>
      <c r="BH490">
        <v>0</v>
      </c>
      <c r="BI490">
        <v>0</v>
      </c>
      <c r="BJ490" s="1">
        <v>4.8672769999999997E-2</v>
      </c>
      <c r="BK490">
        <v>21.974</v>
      </c>
      <c r="BL490">
        <v>0</v>
      </c>
      <c r="BM490">
        <v>0</v>
      </c>
      <c r="BN490">
        <v>4.832061E-2</v>
      </c>
      <c r="BO490">
        <v>21.91431</v>
      </c>
      <c r="BP490">
        <v>0</v>
      </c>
      <c r="BQ490">
        <v>0</v>
      </c>
      <c r="BR490" s="1">
        <v>4.8280190000000001E-2</v>
      </c>
      <c r="BS490">
        <v>21.884779999999999</v>
      </c>
      <c r="BT490">
        <v>0</v>
      </c>
      <c r="BU490">
        <v>0</v>
      </c>
      <c r="BV490" s="1">
        <v>4.797593E-2</v>
      </c>
      <c r="BW490">
        <v>22.001110000000001</v>
      </c>
      <c r="BX490">
        <v>0</v>
      </c>
      <c r="BY490">
        <v>0</v>
      </c>
      <c r="BZ490" s="1">
        <v>4.7565179999999999E-2</v>
      </c>
      <c r="CA490">
        <v>22.097290000000001</v>
      </c>
      <c r="CB490">
        <v>0</v>
      </c>
      <c r="CC490">
        <v>0</v>
      </c>
      <c r="CD490" s="1">
        <v>4.7119929999999997E-2</v>
      </c>
      <c r="CE490">
        <v>22.228400000000001</v>
      </c>
      <c r="CF490">
        <v>0</v>
      </c>
      <c r="CG490">
        <v>0</v>
      </c>
      <c r="CH490" s="1">
        <v>4.681225E-2</v>
      </c>
      <c r="CI490">
        <v>22.25994</v>
      </c>
      <c r="CJ490">
        <v>0</v>
      </c>
      <c r="CK490">
        <v>0</v>
      </c>
      <c r="CL490" s="1">
        <v>4.6592439999999999E-2</v>
      </c>
      <c r="CM490">
        <v>22.22109</v>
      </c>
      <c r="CN490">
        <v>0</v>
      </c>
      <c r="CO490">
        <v>0</v>
      </c>
      <c r="CP490" s="1">
        <v>4.6339489999999997E-2</v>
      </c>
      <c r="CQ490">
        <v>22.16452</v>
      </c>
      <c r="CR490">
        <v>0</v>
      </c>
      <c r="CS490">
        <v>0</v>
      </c>
      <c r="CT490" s="1">
        <v>4.6018690000000001E-2</v>
      </c>
      <c r="CU490">
        <v>22.101140000000001</v>
      </c>
      <c r="CV490">
        <v>0</v>
      </c>
      <c r="CW490">
        <v>0</v>
      </c>
      <c r="CX490" s="1">
        <v>4.578451E-2</v>
      </c>
      <c r="CY490">
        <v>22.04363</v>
      </c>
      <c r="CZ490">
        <v>0</v>
      </c>
      <c r="DA490">
        <v>0</v>
      </c>
      <c r="DB490" s="1">
        <v>4.549392E-2</v>
      </c>
      <c r="DC490">
        <v>22.154489999999999</v>
      </c>
      <c r="DD490">
        <v>0</v>
      </c>
      <c r="DE490">
        <v>0</v>
      </c>
      <c r="DF490">
        <v>4.5198950000000002E-2</v>
      </c>
      <c r="DG490">
        <v>22.195080000000001</v>
      </c>
      <c r="DH490">
        <v>0</v>
      </c>
      <c r="DI490">
        <v>2.222069E-35</v>
      </c>
      <c r="DJ490">
        <v>4.4898739999999999E-2</v>
      </c>
      <c r="DK490">
        <v>22.262160000000002</v>
      </c>
      <c r="DL490">
        <v>9.0141259999999999E-34</v>
      </c>
      <c r="DM490">
        <v>4.9855119999999997E-30</v>
      </c>
      <c r="DN490" s="1">
        <v>4.4624289999999997E-2</v>
      </c>
      <c r="DO490">
        <v>22.333469999999998</v>
      </c>
      <c r="DP490" s="1">
        <v>2.16232E-29</v>
      </c>
      <c r="DQ490" s="1">
        <v>1.1988890000000001E-25</v>
      </c>
      <c r="DR490" s="1">
        <v>4.4380019999999999E-2</v>
      </c>
      <c r="DS490">
        <v>22.321960000000001</v>
      </c>
      <c r="DT490" s="1">
        <v>1.2502499999999999E-25</v>
      </c>
      <c r="DU490" s="1">
        <v>6.144891E-22</v>
      </c>
      <c r="DV490" s="1">
        <v>4.4135250000000001E-2</v>
      </c>
      <c r="DW490">
        <v>22.20974</v>
      </c>
      <c r="DX490" s="1">
        <v>2.102836E-22</v>
      </c>
      <c r="DY490" s="1">
        <v>9.6453640000000002E-19</v>
      </c>
      <c r="DZ490" s="1">
        <v>4.3905479999999997E-2</v>
      </c>
      <c r="EA490">
        <v>22.077629999999999</v>
      </c>
      <c r="EB490" s="1">
        <v>1.310722E-19</v>
      </c>
      <c r="EC490" s="1">
        <v>5.7948700000000002E-16</v>
      </c>
      <c r="ED490" s="1">
        <v>4.3959230000000002E-2</v>
      </c>
      <c r="EE490">
        <v>22.016449999999999</v>
      </c>
      <c r="EF490" s="1">
        <v>3.6819230000000003E-17</v>
      </c>
      <c r="EG490" s="1">
        <v>1.5849340000000001E-13</v>
      </c>
      <c r="EH490" s="1">
        <v>4.3769780000000001E-2</v>
      </c>
      <c r="EI490">
        <v>22.211919999999999</v>
      </c>
      <c r="EJ490" s="1">
        <v>5.2164920000000001E-15</v>
      </c>
      <c r="EK490" s="1">
        <v>2.223118E-11</v>
      </c>
      <c r="EL490" s="1">
        <v>4.346212E-2</v>
      </c>
      <c r="EM490">
        <v>22.396850000000001</v>
      </c>
      <c r="EN490" s="1">
        <v>4.1082900000000001E-13</v>
      </c>
      <c r="EO490" s="1">
        <v>1.750183E-9</v>
      </c>
      <c r="EP490" s="1">
        <v>4.313177E-2</v>
      </c>
      <c r="EQ490">
        <v>22.57685</v>
      </c>
      <c r="ER490" s="1">
        <v>1.9467609999999998E-11</v>
      </c>
      <c r="ES490" s="1">
        <v>8.3279230000000001E-8</v>
      </c>
      <c r="ET490" s="1">
        <v>4.2942420000000002E-2</v>
      </c>
      <c r="EU490">
        <v>22.784649999999999</v>
      </c>
      <c r="EV490" s="1">
        <v>5.9257129999999995E-10</v>
      </c>
      <c r="EW490" s="1">
        <v>2.5483580000000001E-6</v>
      </c>
      <c r="EX490">
        <v>4.2824540000000001E-2</v>
      </c>
      <c r="EY490">
        <v>22.828410000000002</v>
      </c>
      <c r="EZ490" s="1">
        <v>1.2222100000000001E-8</v>
      </c>
      <c r="FA490" s="1">
        <v>5.2848289999999999E-5</v>
      </c>
      <c r="FB490" s="1">
        <v>4.2683459999999999E-2</v>
      </c>
      <c r="FC490">
        <v>22.69866</v>
      </c>
      <c r="FD490" s="1">
        <v>1.7782159999999999E-7</v>
      </c>
      <c r="FE490" s="1">
        <v>7.7550039999999996E-4</v>
      </c>
      <c r="FF490" s="1">
        <v>4.2461209999999999E-2</v>
      </c>
      <c r="FG490">
        <v>22.58446</v>
      </c>
      <c r="FH490" s="1">
        <v>1.8941129999999999E-6</v>
      </c>
      <c r="FI490" s="1">
        <v>8.3499899999999998E-3</v>
      </c>
      <c r="FJ490" s="1">
        <v>4.2606749999999999E-2</v>
      </c>
      <c r="FK490">
        <v>22.511279999999999</v>
      </c>
      <c r="FL490" s="1">
        <v>1.5407369999999999E-5</v>
      </c>
      <c r="FM490" s="1">
        <v>6.8196969999999996E-2</v>
      </c>
      <c r="FN490" s="1">
        <v>4.2415700000000001E-2</v>
      </c>
      <c r="FO490">
        <v>22.6828</v>
      </c>
      <c r="FP490" s="1">
        <v>9.712515E-5</v>
      </c>
      <c r="FQ490" s="1">
        <v>0.43518040000000002</v>
      </c>
      <c r="FR490" s="1">
        <v>4.2107400000000003E-2</v>
      </c>
      <c r="FS490">
        <v>22.920860000000001</v>
      </c>
      <c r="FT490" s="1">
        <v>4.8796190000000001E-4</v>
      </c>
      <c r="FU490" s="1">
        <v>2.2205949999999999</v>
      </c>
      <c r="FV490" s="1">
        <v>4.17236E-2</v>
      </c>
      <c r="FW490">
        <v>23.13382</v>
      </c>
      <c r="FX490" s="1">
        <v>2.0004139999999998E-3</v>
      </c>
      <c r="FY490" s="1">
        <v>9.2671880000000009</v>
      </c>
      <c r="FZ490">
        <v>4.155499E-2</v>
      </c>
      <c r="GA490">
        <v>23.3399</v>
      </c>
      <c r="GB490" s="1">
        <v>6.8899790000000001E-3</v>
      </c>
      <c r="GC490">
        <v>32.320430000000002</v>
      </c>
      <c r="GD490" s="1">
        <v>4.1457359999999999E-2</v>
      </c>
      <c r="GE490">
        <v>23.372019999999999</v>
      </c>
      <c r="GF490" s="1">
        <v>2.0265160000000001E-2</v>
      </c>
      <c r="GG490">
        <v>96.125609999999995</v>
      </c>
      <c r="GH490">
        <v>4.133382E-2</v>
      </c>
      <c r="GI490">
        <v>23.295169999999999</v>
      </c>
      <c r="GJ490" s="1">
        <v>5.1701499999999997E-2</v>
      </c>
      <c r="GK490">
        <v>248.12559999999999</v>
      </c>
      <c r="GL490" s="1">
        <v>4.107889E-2</v>
      </c>
      <c r="GM490">
        <v>23.216619999999999</v>
      </c>
      <c r="GN490" s="1">
        <v>0.11585719999999999</v>
      </c>
      <c r="GO490">
        <v>564.25580000000002</v>
      </c>
      <c r="GP490" s="1">
        <v>4.10721E-2</v>
      </c>
      <c r="GQ490">
        <v>23.173549999999999</v>
      </c>
      <c r="GR490" s="1">
        <v>0.23351440000000001</v>
      </c>
      <c r="GS490">
        <v>1146.826</v>
      </c>
      <c r="GT490" s="1">
        <v>4.0807599999999999E-2</v>
      </c>
      <c r="GU490">
        <v>23.17632</v>
      </c>
      <c r="GV490" s="1">
        <v>0.42363119999999999</v>
      </c>
      <c r="GW490">
        <v>2110.5410000000002</v>
      </c>
      <c r="GX490" s="1">
        <v>4.0487679999999998E-2</v>
      </c>
      <c r="GY490">
        <v>23.324000000000002</v>
      </c>
      <c r="GZ490" s="1">
        <v>0.70273660000000004</v>
      </c>
      <c r="HA490">
        <v>3555.1559999999999</v>
      </c>
      <c r="HB490" s="1">
        <v>4.0115690000000002E-2</v>
      </c>
      <c r="HC490">
        <v>23.426380000000002</v>
      </c>
      <c r="HD490">
        <v>1.0771790000000001</v>
      </c>
      <c r="HE490">
        <v>5539.5029999999997</v>
      </c>
      <c r="HF490">
        <v>3.984219E-2</v>
      </c>
      <c r="HG490">
        <v>23.503139999999998</v>
      </c>
      <c r="HH490">
        <v>1.546827</v>
      </c>
      <c r="HI490">
        <v>8063.3329999999996</v>
      </c>
      <c r="HJ490" s="1">
        <v>3.9605090000000003E-2</v>
      </c>
      <c r="HK490">
        <v>23.469380000000001</v>
      </c>
      <c r="HL490">
        <v>2.0970740000000001</v>
      </c>
      <c r="HM490">
        <v>11064.76</v>
      </c>
      <c r="HN490" s="1">
        <v>3.9334639999999997E-2</v>
      </c>
      <c r="HO490">
        <v>23.405059999999999</v>
      </c>
      <c r="HP490">
        <v>2.700145</v>
      </c>
      <c r="HQ490">
        <v>14426.86</v>
      </c>
      <c r="HR490" s="1">
        <v>3.900559E-2</v>
      </c>
      <c r="HS490">
        <v>23.299309999999998</v>
      </c>
      <c r="HT490">
        <v>3.3226789999999999</v>
      </c>
      <c r="HU490">
        <v>17996.32</v>
      </c>
      <c r="HV490" s="1">
        <v>3.8706980000000002E-2</v>
      </c>
      <c r="HW490">
        <v>23.157900000000001</v>
      </c>
      <c r="HX490">
        <v>3.9408720000000002</v>
      </c>
      <c r="HY490">
        <v>21609.279999999999</v>
      </c>
      <c r="HZ490" s="1">
        <v>3.8358009999999998E-2</v>
      </c>
      <c r="IA490">
        <v>23.067609999999998</v>
      </c>
      <c r="IB490">
        <v>4.519997</v>
      </c>
      <c r="IC490">
        <v>25114.22</v>
      </c>
      <c r="ID490" s="1">
        <v>3.7985690000000003E-2</v>
      </c>
      <c r="IE490">
        <v>23.106829999999999</v>
      </c>
      <c r="IF490">
        <v>5.0404169999999997</v>
      </c>
      <c r="IG490">
        <v>28382.37</v>
      </c>
      <c r="IH490" s="1">
        <v>3.760115E-2</v>
      </c>
      <c r="II490">
        <v>23.16629</v>
      </c>
      <c r="IJ490">
        <v>5.4888659999999998</v>
      </c>
      <c r="IK490">
        <v>31320.959999999999</v>
      </c>
      <c r="IL490" s="1">
        <v>3.723212E-2</v>
      </c>
      <c r="IM490">
        <v>23.25508</v>
      </c>
      <c r="IN490">
        <v>5.8594379999999999</v>
      </c>
      <c r="IO490">
        <v>33871.019999999997</v>
      </c>
      <c r="IP490" s="1">
        <v>3.6873360000000001E-2</v>
      </c>
      <c r="IQ490">
        <v>23.185469999999999</v>
      </c>
      <c r="IR490">
        <v>6.1504919999999998</v>
      </c>
      <c r="IS490">
        <v>36006.6</v>
      </c>
      <c r="IT490" s="1">
        <v>3.6561250000000003E-2</v>
      </c>
      <c r="IU490">
        <v>23.052849999999999</v>
      </c>
      <c r="IV490">
        <v>6.3720670000000004</v>
      </c>
      <c r="IW490">
        <v>37727.519999999997</v>
      </c>
      <c r="IX490" s="1">
        <v>3.6254759999999997E-2</v>
      </c>
      <c r="IY490">
        <v>22.93036</v>
      </c>
      <c r="IZ490">
        <v>6.5233160000000003</v>
      </c>
      <c r="JA490">
        <v>39051.93</v>
      </c>
      <c r="JB490" s="1">
        <v>3.5863029999999997E-2</v>
      </c>
      <c r="JC490">
        <v>22.809190000000001</v>
      </c>
      <c r="JD490">
        <v>6.59375</v>
      </c>
      <c r="JE490">
        <v>40007.379999999997</v>
      </c>
      <c r="JF490" s="1">
        <v>3.5601519999999998E-2</v>
      </c>
      <c r="JG490">
        <v>22.853490000000001</v>
      </c>
      <c r="JH490">
        <v>6.6303359999999998</v>
      </c>
      <c r="JI490">
        <v>40630.43</v>
      </c>
      <c r="JJ490" s="1">
        <v>3.5434109999999998E-2</v>
      </c>
      <c r="JK490">
        <v>22.923469999999998</v>
      </c>
      <c r="JL490">
        <v>6.6369819999999997</v>
      </c>
      <c r="JM490">
        <v>40962.959999999999</v>
      </c>
      <c r="JN490" s="1">
        <v>3.5297660000000002E-2</v>
      </c>
      <c r="JO490">
        <v>22.961179999999999</v>
      </c>
      <c r="JP490">
        <v>6.6079330000000001</v>
      </c>
      <c r="JQ490">
        <v>41044.51</v>
      </c>
      <c r="JR490" s="1">
        <v>3.5079449999999998E-2</v>
      </c>
      <c r="JS490">
        <v>23.05556</v>
      </c>
      <c r="JT490">
        <v>6.5302540000000002</v>
      </c>
      <c r="JU490">
        <v>40909.760000000002</v>
      </c>
      <c r="JV490" s="1">
        <v>3.4814850000000001E-2</v>
      </c>
      <c r="JW490">
        <v>23.052700000000002</v>
      </c>
      <c r="JX490">
        <v>6.4163860000000001</v>
      </c>
      <c r="JY490">
        <v>40593.47</v>
      </c>
      <c r="JZ490" s="1">
        <v>3.4498260000000003E-2</v>
      </c>
      <c r="KA490">
        <v>22.88682</v>
      </c>
      <c r="KB490">
        <v>6.2717039999999997</v>
      </c>
      <c r="KC490">
        <v>40125.22</v>
      </c>
      <c r="KD490" s="1">
        <v>3.4183600000000001E-2</v>
      </c>
      <c r="KE490">
        <v>22.708349999999999</v>
      </c>
      <c r="KF490">
        <v>6.1097029999999997</v>
      </c>
      <c r="KG490">
        <v>39534.19</v>
      </c>
      <c r="KH490" s="1">
        <v>3.3886720000000002E-2</v>
      </c>
      <c r="KI490">
        <v>22.572849999999999</v>
      </c>
      <c r="KJ490">
        <v>5.9388180000000004</v>
      </c>
      <c r="KK490">
        <v>38845.050000000003</v>
      </c>
      <c r="KL490" s="1">
        <v>3.356104E-2</v>
      </c>
      <c r="KM490">
        <v>22.68225</v>
      </c>
      <c r="KN490">
        <v>5.7549970000000004</v>
      </c>
      <c r="KO490">
        <v>38079.71</v>
      </c>
      <c r="KP490" s="1">
        <v>3.3202950000000002E-2</v>
      </c>
      <c r="KQ490">
        <v>22.871960000000001</v>
      </c>
      <c r="KR490">
        <v>5.5592550000000003</v>
      </c>
      <c r="KS490">
        <v>37256.949999999997</v>
      </c>
      <c r="KT490" s="1">
        <v>3.282007E-2</v>
      </c>
      <c r="KU490">
        <v>23.088789999999999</v>
      </c>
      <c r="KV490">
        <v>5.360887</v>
      </c>
      <c r="KW490">
        <v>36395.03</v>
      </c>
      <c r="KX490" s="1">
        <v>3.243526E-2</v>
      </c>
      <c r="KY490">
        <v>23.28135</v>
      </c>
      <c r="KZ490">
        <v>5.152641</v>
      </c>
      <c r="LA490">
        <v>35503.26</v>
      </c>
      <c r="LB490" s="1">
        <v>3.2060650000000003E-2</v>
      </c>
      <c r="LC490">
        <v>23.26896</v>
      </c>
      <c r="LD490">
        <v>4.9599630000000001</v>
      </c>
      <c r="LE490">
        <v>34601.61</v>
      </c>
      <c r="LF490" s="1">
        <v>3.1727600000000002E-2</v>
      </c>
      <c r="LG490">
        <v>23.10285</v>
      </c>
      <c r="LH490">
        <v>4.7723250000000004</v>
      </c>
      <c r="LI490">
        <v>33692.879999999997</v>
      </c>
      <c r="LJ490" s="1">
        <v>3.1416510000000002E-2</v>
      </c>
      <c r="LK490">
        <v>22.943359999999998</v>
      </c>
      <c r="LL490">
        <v>4.5916420000000002</v>
      </c>
      <c r="LM490">
        <v>32785.839999999997</v>
      </c>
      <c r="LN490">
        <v>3.1185049999999999E-2</v>
      </c>
      <c r="LO490">
        <v>22.82891</v>
      </c>
      <c r="LP490">
        <v>4.4266459999999999</v>
      </c>
      <c r="LQ490">
        <v>31886.85</v>
      </c>
      <c r="LR490" s="1">
        <v>3.0940059999999998E-2</v>
      </c>
      <c r="LS490">
        <v>22.96848</v>
      </c>
      <c r="LT490">
        <v>4.2640820000000001</v>
      </c>
      <c r="LU490">
        <v>30999.49</v>
      </c>
      <c r="LV490" s="1">
        <v>3.06623E-2</v>
      </c>
      <c r="LW490">
        <v>23.185960000000001</v>
      </c>
      <c r="LX490">
        <v>4.102169</v>
      </c>
      <c r="LY490">
        <v>30129.35</v>
      </c>
      <c r="LZ490" s="1">
        <v>3.03924E-2</v>
      </c>
      <c r="MA490">
        <v>23.433389999999999</v>
      </c>
      <c r="MB490">
        <v>3.9465370000000002</v>
      </c>
      <c r="MC490">
        <v>29277.82</v>
      </c>
      <c r="MD490" s="1">
        <v>3.0136019999999999E-2</v>
      </c>
      <c r="ME490">
        <v>23.621310000000001</v>
      </c>
      <c r="MF490">
        <v>3.7983820000000001</v>
      </c>
      <c r="MG490">
        <v>28448.01</v>
      </c>
      <c r="MH490">
        <v>2.9902580000000002E-2</v>
      </c>
      <c r="MI490">
        <v>23.623629999999999</v>
      </c>
      <c r="MJ490">
        <v>3.658347</v>
      </c>
      <c r="MK490">
        <v>27641</v>
      </c>
      <c r="ML490" s="1">
        <v>2.9688409999999998E-2</v>
      </c>
      <c r="MM490">
        <v>23.474409999999999</v>
      </c>
      <c r="MN490">
        <v>3.5260919999999998</v>
      </c>
      <c r="MO490">
        <v>26857.3</v>
      </c>
      <c r="MP490">
        <v>2.948048E-2</v>
      </c>
      <c r="MQ490">
        <v>23.326049999999999</v>
      </c>
      <c r="MR490">
        <v>3.3994309999999999</v>
      </c>
      <c r="MS490">
        <v>26097.5</v>
      </c>
      <c r="MT490" s="1">
        <v>2.9317579999999999E-2</v>
      </c>
      <c r="MU490">
        <v>23.215309999999999</v>
      </c>
      <c r="MV490">
        <v>3.2829259999999998</v>
      </c>
      <c r="MW490">
        <v>25361.33</v>
      </c>
      <c r="MX490" s="1">
        <v>2.9073169999999999E-2</v>
      </c>
      <c r="MY490">
        <v>23.3127</v>
      </c>
      <c r="MZ490">
        <v>3.1617440000000001</v>
      </c>
      <c r="NA490">
        <v>24649.37</v>
      </c>
      <c r="NB490" s="1">
        <v>2.8753999999999998E-2</v>
      </c>
      <c r="NC490">
        <v>23.30641</v>
      </c>
      <c r="ND490">
        <v>3.0384989999999998</v>
      </c>
      <c r="NE490">
        <v>23962.87</v>
      </c>
      <c r="NF490" s="1">
        <v>2.8441270000000001E-2</v>
      </c>
      <c r="NG490">
        <v>23.466819999999998</v>
      </c>
      <c r="NH490">
        <v>2.921192</v>
      </c>
      <c r="NI490">
        <v>23302.3</v>
      </c>
      <c r="NJ490" s="1">
        <v>2.815842E-2</v>
      </c>
      <c r="NK490">
        <v>23.603549999999998</v>
      </c>
      <c r="NL490">
        <v>2.8120989999999999</v>
      </c>
      <c r="NM490">
        <v>22666.84</v>
      </c>
      <c r="NN490" s="1">
        <v>2.7906070000000002E-2</v>
      </c>
      <c r="NO490">
        <v>23.608450000000001</v>
      </c>
      <c r="NP490">
        <v>2.7109040000000002</v>
      </c>
      <c r="NQ490">
        <v>22055.200000000001</v>
      </c>
      <c r="NR490" s="1">
        <v>2.7624249999999999E-2</v>
      </c>
      <c r="NS490">
        <v>23.49409</v>
      </c>
      <c r="NT490">
        <v>2.611421</v>
      </c>
      <c r="NU490">
        <v>21466.78</v>
      </c>
      <c r="NV490" s="1">
        <v>2.7295940000000001E-2</v>
      </c>
      <c r="NW490">
        <v>23.350370000000002</v>
      </c>
      <c r="NX490">
        <v>2.5120040000000001</v>
      </c>
      <c r="NY490">
        <v>20901.599999999999</v>
      </c>
      <c r="NZ490" s="1">
        <v>2.6617399999999999E-2</v>
      </c>
      <c r="OA490">
        <v>23.27599</v>
      </c>
      <c r="OB490">
        <v>2.3862930000000002</v>
      </c>
      <c r="OC490">
        <v>20363.52</v>
      </c>
      <c r="OD490" s="1">
        <v>2.6312479999999999E-2</v>
      </c>
      <c r="OE490">
        <v>23.46828</v>
      </c>
      <c r="OF490">
        <v>2.2995109999999999</v>
      </c>
      <c r="OG490">
        <v>19851.330000000002</v>
      </c>
      <c r="OH490" s="1">
        <v>2.6182830000000001E-2</v>
      </c>
      <c r="OI490">
        <v>23.748529999999999</v>
      </c>
      <c r="OJ490">
        <v>2.2315520000000002</v>
      </c>
      <c r="OK490">
        <v>19358.240000000002</v>
      </c>
    </row>
    <row r="491" spans="1:401" x14ac:dyDescent="0.35">
      <c r="A491">
        <v>500</v>
      </c>
      <c r="B491" t="s">
        <v>4</v>
      </c>
      <c r="C491" t="s">
        <v>364</v>
      </c>
      <c r="D491" t="s">
        <v>498</v>
      </c>
      <c r="E491">
        <v>778.55070000000001</v>
      </c>
      <c r="F491">
        <v>5.2081179999999998E-2</v>
      </c>
      <c r="G491">
        <v>20.572749999999999</v>
      </c>
      <c r="H491">
        <v>0</v>
      </c>
      <c r="I491">
        <v>0</v>
      </c>
      <c r="J491" s="1">
        <v>5.1650910000000001E-2</v>
      </c>
      <c r="K491">
        <v>20.749289999999998</v>
      </c>
      <c r="L491">
        <v>0</v>
      </c>
      <c r="M491">
        <v>0</v>
      </c>
      <c r="N491">
        <v>5.106016E-2</v>
      </c>
      <c r="O491">
        <v>20.937480000000001</v>
      </c>
      <c r="P491">
        <v>0</v>
      </c>
      <c r="Q491">
        <v>0</v>
      </c>
      <c r="R491" s="1">
        <v>5.0403009999999998E-2</v>
      </c>
      <c r="S491">
        <v>21.12266</v>
      </c>
      <c r="T491">
        <v>0</v>
      </c>
      <c r="U491">
        <v>0</v>
      </c>
      <c r="V491" s="1">
        <v>5.000098E-2</v>
      </c>
      <c r="W491">
        <v>21.30565</v>
      </c>
      <c r="X491">
        <v>0</v>
      </c>
      <c r="Y491">
        <v>0</v>
      </c>
      <c r="Z491" s="1">
        <v>4.9713189999999997E-2</v>
      </c>
      <c r="AA491">
        <v>21.369489999999999</v>
      </c>
      <c r="AB491">
        <v>0</v>
      </c>
      <c r="AC491">
        <v>0</v>
      </c>
      <c r="AD491">
        <v>4.9374330000000001E-2</v>
      </c>
      <c r="AE491">
        <v>21.27666</v>
      </c>
      <c r="AF491">
        <v>0</v>
      </c>
      <c r="AG491">
        <v>0</v>
      </c>
      <c r="AH491" s="1">
        <v>4.8965290000000002E-2</v>
      </c>
      <c r="AI491">
        <v>21.16132</v>
      </c>
      <c r="AJ491">
        <v>0</v>
      </c>
      <c r="AK491">
        <v>0</v>
      </c>
      <c r="AL491" s="1">
        <v>4.8864150000000002E-2</v>
      </c>
      <c r="AM491">
        <v>21.068670000000001</v>
      </c>
      <c r="AN491">
        <v>0</v>
      </c>
      <c r="AO491">
        <v>0</v>
      </c>
      <c r="AP491" s="1">
        <v>4.8517629999999999E-2</v>
      </c>
      <c r="AQ491">
        <v>21.202570000000001</v>
      </c>
      <c r="AR491">
        <v>0</v>
      </c>
      <c r="AS491">
        <v>0</v>
      </c>
      <c r="AT491" s="1">
        <v>4.8086820000000002E-2</v>
      </c>
      <c r="AU491">
        <v>21.452190000000002</v>
      </c>
      <c r="AV491">
        <v>0</v>
      </c>
      <c r="AW491">
        <v>0</v>
      </c>
      <c r="AX491" s="1">
        <v>4.7623909999999998E-2</v>
      </c>
      <c r="AY491">
        <v>21.699750000000002</v>
      </c>
      <c r="AZ491">
        <v>0</v>
      </c>
      <c r="BA491">
        <v>0</v>
      </c>
      <c r="BB491" s="1">
        <v>4.729825E-2</v>
      </c>
      <c r="BC491">
        <v>21.932870000000001</v>
      </c>
      <c r="BD491">
        <v>0</v>
      </c>
      <c r="BE491">
        <v>0</v>
      </c>
      <c r="BF491" s="1">
        <v>4.7036069999999999E-2</v>
      </c>
      <c r="BG491">
        <v>21.999110000000002</v>
      </c>
      <c r="BH491">
        <v>0</v>
      </c>
      <c r="BI491">
        <v>0</v>
      </c>
      <c r="BJ491" s="1">
        <v>4.676893E-2</v>
      </c>
      <c r="BK491">
        <v>21.94293</v>
      </c>
      <c r="BL491">
        <v>0</v>
      </c>
      <c r="BM491">
        <v>0</v>
      </c>
      <c r="BN491" s="1">
        <v>4.6429669999999999E-2</v>
      </c>
      <c r="BO491">
        <v>21.883800000000001</v>
      </c>
      <c r="BP491">
        <v>0</v>
      </c>
      <c r="BQ491">
        <v>0</v>
      </c>
      <c r="BR491" s="1">
        <v>4.6399929999999999E-2</v>
      </c>
      <c r="BS491">
        <v>21.854099999999999</v>
      </c>
      <c r="BT491">
        <v>0</v>
      </c>
      <c r="BU491">
        <v>0</v>
      </c>
      <c r="BV491" s="1">
        <v>4.6107179999999998E-2</v>
      </c>
      <c r="BW491">
        <v>21.96632</v>
      </c>
      <c r="BX491">
        <v>0</v>
      </c>
      <c r="BY491">
        <v>0</v>
      </c>
      <c r="BZ491" s="1">
        <v>4.571095E-2</v>
      </c>
      <c r="CA491">
        <v>22.059560000000001</v>
      </c>
      <c r="CB491">
        <v>0</v>
      </c>
      <c r="CC491">
        <v>0</v>
      </c>
      <c r="CD491" s="1">
        <v>4.5277299999999999E-2</v>
      </c>
      <c r="CE491">
        <v>22.186699999999998</v>
      </c>
      <c r="CF491">
        <v>0</v>
      </c>
      <c r="CG491">
        <v>0</v>
      </c>
      <c r="CH491" s="1">
        <v>4.4984650000000001E-2</v>
      </c>
      <c r="CI491">
        <v>22.21735</v>
      </c>
      <c r="CJ491">
        <v>0</v>
      </c>
      <c r="CK491">
        <v>0</v>
      </c>
      <c r="CL491" s="1">
        <v>4.4775420000000003E-2</v>
      </c>
      <c r="CM491">
        <v>22.17961</v>
      </c>
      <c r="CN491">
        <v>0</v>
      </c>
      <c r="CO491">
        <v>0</v>
      </c>
      <c r="CP491" s="1">
        <v>4.4532839999999997E-2</v>
      </c>
      <c r="CQ491">
        <v>22.125419999999998</v>
      </c>
      <c r="CR491">
        <v>0</v>
      </c>
      <c r="CS491">
        <v>0</v>
      </c>
      <c r="CT491" s="1">
        <v>4.4223249999999999E-2</v>
      </c>
      <c r="CU491">
        <v>22.06579</v>
      </c>
      <c r="CV491">
        <v>0</v>
      </c>
      <c r="CW491">
        <v>0</v>
      </c>
      <c r="CX491" s="1">
        <v>4.4001999999999999E-2</v>
      </c>
      <c r="CY491">
        <v>22.012689999999999</v>
      </c>
      <c r="CZ491">
        <v>0</v>
      </c>
      <c r="DA491">
        <v>0</v>
      </c>
      <c r="DB491" s="1">
        <v>4.3722320000000002E-2</v>
      </c>
      <c r="DC491">
        <v>22.124020000000002</v>
      </c>
      <c r="DD491">
        <v>0</v>
      </c>
      <c r="DE491">
        <v>0</v>
      </c>
      <c r="DF491" s="1">
        <v>4.3438730000000002E-2</v>
      </c>
      <c r="DG491">
        <v>22.16845</v>
      </c>
      <c r="DH491">
        <v>0</v>
      </c>
      <c r="DI491">
        <v>4.9064959999999997E-36</v>
      </c>
      <c r="DJ491" s="1">
        <v>4.3152169999999997E-2</v>
      </c>
      <c r="DK491">
        <v>22.238589999999999</v>
      </c>
      <c r="DL491">
        <v>2.2215020000000001E-34</v>
      </c>
      <c r="DM491">
        <v>1.2541329999999999E-30</v>
      </c>
      <c r="DN491" s="1">
        <v>4.2887269999999998E-2</v>
      </c>
      <c r="DO491">
        <v>22.312999999999999</v>
      </c>
      <c r="DP491">
        <v>6.6151820000000006E-30</v>
      </c>
      <c r="DQ491" s="1">
        <v>3.3760429999999999E-26</v>
      </c>
      <c r="DR491" s="1">
        <v>4.2652410000000002E-2</v>
      </c>
      <c r="DS491">
        <v>22.30696</v>
      </c>
      <c r="DT491" s="1">
        <v>4.0406420000000002E-26</v>
      </c>
      <c r="DU491" s="1">
        <v>1.8909760000000001E-22</v>
      </c>
      <c r="DV491" s="1">
        <v>4.2415229999999998E-2</v>
      </c>
      <c r="DW491">
        <v>22.202680000000001</v>
      </c>
      <c r="DX491" s="1">
        <v>7.215534E-23</v>
      </c>
      <c r="DY491" s="1">
        <v>3.2140130000000001E-19</v>
      </c>
      <c r="DZ491" s="1">
        <v>4.2195709999999997E-2</v>
      </c>
      <c r="EA491">
        <v>22.078700000000001</v>
      </c>
      <c r="EB491" s="1">
        <v>4.7622549999999999E-20</v>
      </c>
      <c r="EC491" s="1">
        <v>2.0695599999999999E-16</v>
      </c>
      <c r="ED491" s="1">
        <v>4.2255899999999999E-2</v>
      </c>
      <c r="EE491">
        <v>22.023150000000001</v>
      </c>
      <c r="EF491" s="1">
        <v>1.4130199999999999E-17</v>
      </c>
      <c r="EG491" s="1">
        <v>6.0280520000000004E-14</v>
      </c>
      <c r="EH491" s="1">
        <v>4.2075000000000001E-2</v>
      </c>
      <c r="EI491">
        <v>22.217210000000001</v>
      </c>
      <c r="EJ491" s="1">
        <v>2.1085490000000001E-15</v>
      </c>
      <c r="EK491" s="1">
        <v>8.9591990000000003E-12</v>
      </c>
      <c r="EL491" s="1">
        <v>4.1775079999999999E-2</v>
      </c>
      <c r="EM491">
        <v>22.401409999999998</v>
      </c>
      <c r="EN491" s="1">
        <v>1.744294E-13</v>
      </c>
      <c r="EO491" s="1">
        <v>7.4427970000000005E-10</v>
      </c>
      <c r="EP491" s="1">
        <v>4.1456680000000003E-2</v>
      </c>
      <c r="EQ491">
        <v>22.580100000000002</v>
      </c>
      <c r="ER491" s="1">
        <v>8.6622780000000006E-12</v>
      </c>
      <c r="ES491" s="1">
        <v>3.724253E-8</v>
      </c>
      <c r="ET491" s="1">
        <v>4.1272459999999997E-2</v>
      </c>
      <c r="EU491">
        <v>22.784880000000001</v>
      </c>
      <c r="EV491" s="1">
        <v>2.7570690000000002E-10</v>
      </c>
      <c r="EW491" s="1">
        <v>1.1948810000000001E-6</v>
      </c>
      <c r="EX491">
        <v>4.1163989999999998E-2</v>
      </c>
      <c r="EY491">
        <v>22.829979999999999</v>
      </c>
      <c r="EZ491" s="1">
        <v>5.935592E-9</v>
      </c>
      <c r="FA491" s="1">
        <v>2.5915470000000001E-5</v>
      </c>
      <c r="FB491" s="1">
        <v>4.1028589999999997E-2</v>
      </c>
      <c r="FC491">
        <v>22.70514</v>
      </c>
      <c r="FD491" s="1">
        <v>8.9972179999999998E-8</v>
      </c>
      <c r="FE491" s="1">
        <v>3.9685250000000001E-4</v>
      </c>
      <c r="FF491" s="1">
        <v>4.0814740000000002E-2</v>
      </c>
      <c r="FG491">
        <v>22.593990000000002</v>
      </c>
      <c r="FH491" s="1">
        <v>9.969017999999999E-7</v>
      </c>
      <c r="FI491" s="1">
        <v>4.45058E-3</v>
      </c>
      <c r="FJ491" s="1">
        <v>4.0968890000000001E-2</v>
      </c>
      <c r="FK491">
        <v>22.522079999999999</v>
      </c>
      <c r="FL491" s="1">
        <v>8.4253549999999992E-6</v>
      </c>
      <c r="FM491" s="1">
        <v>3.7793769999999997E-2</v>
      </c>
      <c r="FN491" s="1">
        <v>4.0780320000000002E-2</v>
      </c>
      <c r="FO491">
        <v>22.687609999999999</v>
      </c>
      <c r="FP491" s="1">
        <v>5.5076540000000003E-5</v>
      </c>
      <c r="FQ491" s="1">
        <v>0.25032759999999998</v>
      </c>
      <c r="FR491" s="1">
        <v>4.0480750000000003E-2</v>
      </c>
      <c r="FS491">
        <v>22.91817</v>
      </c>
      <c r="FT491" s="1">
        <v>2.8657120000000002E-4</v>
      </c>
      <c r="FU491" s="1">
        <v>1.3238559999999999</v>
      </c>
      <c r="FV491" s="1">
        <v>4.0107950000000003E-2</v>
      </c>
      <c r="FW491">
        <v>23.124179999999999</v>
      </c>
      <c r="FX491" s="1">
        <v>1.2150259999999999E-3</v>
      </c>
      <c r="FY491" s="1">
        <v>5.7176039999999997</v>
      </c>
      <c r="FZ491" s="1">
        <v>3.994615E-2</v>
      </c>
      <c r="GA491">
        <v>23.323149999999998</v>
      </c>
      <c r="GB491" s="1">
        <v>4.3227710000000004E-3</v>
      </c>
      <c r="GC491">
        <v>20.606760000000001</v>
      </c>
      <c r="GD491" s="1">
        <v>3.9856799999999998E-2</v>
      </c>
      <c r="GE491">
        <v>23.353249999999999</v>
      </c>
      <c r="GF491" s="1">
        <v>1.3116849999999999E-2</v>
      </c>
      <c r="GG491">
        <v>63.24342</v>
      </c>
      <c r="GH491" s="1">
        <v>3.9740449999999997E-2</v>
      </c>
      <c r="GI491">
        <v>23.276730000000001</v>
      </c>
      <c r="GJ491" s="1">
        <v>3.4476609999999998E-2</v>
      </c>
      <c r="GK491">
        <v>168.22640000000001</v>
      </c>
      <c r="GL491" s="1">
        <v>3.9492739999999998E-2</v>
      </c>
      <c r="GM491">
        <v>23.1983</v>
      </c>
      <c r="GN491" s="1">
        <v>7.9485299999999995E-2</v>
      </c>
      <c r="GO491">
        <v>393.71010000000001</v>
      </c>
      <c r="GP491" s="1">
        <v>3.9494399999999999E-2</v>
      </c>
      <c r="GQ491">
        <v>23.154730000000001</v>
      </c>
      <c r="GR491" s="1">
        <v>0.1646647</v>
      </c>
      <c r="GS491">
        <v>822.49239999999998</v>
      </c>
      <c r="GT491">
        <v>3.9238490000000001E-2</v>
      </c>
      <c r="GU491">
        <v>23.156099999999999</v>
      </c>
      <c r="GV491" s="1">
        <v>0.306589</v>
      </c>
      <c r="GW491">
        <v>1553.856</v>
      </c>
      <c r="GX491" s="1">
        <v>3.8927379999999998E-2</v>
      </c>
      <c r="GY491">
        <v>23.298839999999998</v>
      </c>
      <c r="GZ491" s="1">
        <v>0.52132009999999995</v>
      </c>
      <c r="HA491">
        <v>2683.6689999999999</v>
      </c>
      <c r="HB491" s="1">
        <v>3.8567700000000003E-2</v>
      </c>
      <c r="HC491">
        <v>23.39838</v>
      </c>
      <c r="HD491" s="1">
        <v>0.81813599999999997</v>
      </c>
      <c r="HE491">
        <v>4282.1220000000003</v>
      </c>
      <c r="HF491" s="1">
        <v>3.8305480000000003E-2</v>
      </c>
      <c r="HG491">
        <v>23.473310000000001</v>
      </c>
      <c r="HH491">
        <v>1.2014400000000001</v>
      </c>
      <c r="HI491">
        <v>6374.9920000000002</v>
      </c>
      <c r="HJ491" s="1">
        <v>3.8080280000000001E-2</v>
      </c>
      <c r="HK491">
        <v>23.440999999999999</v>
      </c>
      <c r="HL491">
        <v>1.663718</v>
      </c>
      <c r="HM491">
        <v>8935.9269999999997</v>
      </c>
      <c r="HN491" s="1">
        <v>3.7820359999999997E-2</v>
      </c>
      <c r="HO491">
        <v>23.379359999999998</v>
      </c>
      <c r="HP491">
        <v>2.1851919999999998</v>
      </c>
      <c r="HQ491">
        <v>11886.8</v>
      </c>
      <c r="HR491" s="1">
        <v>3.7504059999999999E-2</v>
      </c>
      <c r="HS491">
        <v>23.278030000000001</v>
      </c>
      <c r="HT491">
        <v>2.7398150000000001</v>
      </c>
      <c r="HU491">
        <v>15109.56</v>
      </c>
      <c r="HV491" s="1">
        <v>3.7217430000000003E-2</v>
      </c>
      <c r="HW491">
        <v>23.142800000000001</v>
      </c>
      <c r="HX491">
        <v>3.307118</v>
      </c>
      <c r="HY491">
        <v>18465.75</v>
      </c>
      <c r="HZ491" s="1">
        <v>3.6879229999999999E-2</v>
      </c>
      <c r="IA491">
        <v>23.05735</v>
      </c>
      <c r="IB491">
        <v>3.855515</v>
      </c>
      <c r="IC491">
        <v>21817.29</v>
      </c>
      <c r="ID491" s="1">
        <v>3.6523630000000001E-2</v>
      </c>
      <c r="IE491">
        <v>23.098700000000001</v>
      </c>
      <c r="IF491">
        <v>4.3660160000000001</v>
      </c>
      <c r="IG491">
        <v>25038.18</v>
      </c>
      <c r="IH491" s="1">
        <v>3.6151610000000001E-2</v>
      </c>
      <c r="II491">
        <v>23.160399999999999</v>
      </c>
      <c r="IJ491">
        <v>4.8222589999999999</v>
      </c>
      <c r="IK491">
        <v>28027.83</v>
      </c>
      <c r="IL491" s="1">
        <v>3.579508E-2</v>
      </c>
      <c r="IM491">
        <v>23.251169999999998</v>
      </c>
      <c r="IN491">
        <v>5.2160900000000003</v>
      </c>
      <c r="IO491">
        <v>30713.94</v>
      </c>
      <c r="IP491" s="1">
        <v>3.5453470000000001E-2</v>
      </c>
      <c r="IQ491">
        <v>23.18815</v>
      </c>
      <c r="IR491">
        <v>5.543139</v>
      </c>
      <c r="IS491">
        <v>33053.11</v>
      </c>
      <c r="IT491">
        <v>3.5151170000000002E-2</v>
      </c>
      <c r="IU491">
        <v>23.063289999999999</v>
      </c>
      <c r="IV491">
        <v>5.807817</v>
      </c>
      <c r="IW491">
        <v>35026.870000000003</v>
      </c>
      <c r="IX491" s="1">
        <v>3.4853700000000001E-2</v>
      </c>
      <c r="IY491">
        <v>22.948219999999999</v>
      </c>
      <c r="IZ491">
        <v>6.0077590000000001</v>
      </c>
      <c r="JA491">
        <v>36636.85</v>
      </c>
      <c r="JB491" s="1">
        <v>3.4475539999999999E-2</v>
      </c>
      <c r="JC491">
        <v>22.834479999999999</v>
      </c>
      <c r="JD491">
        <v>6.1311220000000004</v>
      </c>
      <c r="JE491">
        <v>37895.910000000003</v>
      </c>
      <c r="JF491" s="1">
        <v>3.4224919999999999E-2</v>
      </c>
      <c r="JG491">
        <v>22.88139</v>
      </c>
      <c r="JH491">
        <v>6.2202719999999996</v>
      </c>
      <c r="JI491">
        <v>38827.93</v>
      </c>
      <c r="JJ491" s="1">
        <v>3.4061000000000001E-2</v>
      </c>
      <c r="JK491">
        <v>22.95383</v>
      </c>
      <c r="JL491">
        <v>6.2772459999999999</v>
      </c>
      <c r="JM491">
        <v>39465.519999999997</v>
      </c>
      <c r="JN491" s="1">
        <v>3.393202E-2</v>
      </c>
      <c r="JO491">
        <v>22.99455</v>
      </c>
      <c r="JP491">
        <v>6.297587</v>
      </c>
      <c r="JQ491">
        <v>39841.279999999999</v>
      </c>
      <c r="JR491" s="1">
        <v>3.3726899999999997E-2</v>
      </c>
      <c r="JS491">
        <v>23.09008</v>
      </c>
      <c r="JT491">
        <v>6.2678149999999997</v>
      </c>
      <c r="JU491">
        <v>39985.68</v>
      </c>
      <c r="JV491" s="1">
        <v>3.3470189999999997E-2</v>
      </c>
      <c r="JW491">
        <v>23.090869999999999</v>
      </c>
      <c r="JX491">
        <v>6.1978119999999999</v>
      </c>
      <c r="JY491">
        <v>39929.18</v>
      </c>
      <c r="JZ491" s="1">
        <v>3.3162799999999999E-2</v>
      </c>
      <c r="KA491">
        <v>22.932279999999999</v>
      </c>
      <c r="KB491">
        <v>6.093534</v>
      </c>
      <c r="KC491">
        <v>39700.36</v>
      </c>
      <c r="KD491" s="1">
        <v>3.2862120000000002E-2</v>
      </c>
      <c r="KE491">
        <v>22.760439999999999</v>
      </c>
      <c r="KF491">
        <v>5.9688660000000002</v>
      </c>
      <c r="KG491">
        <v>39326.53</v>
      </c>
      <c r="KH491" s="1">
        <v>3.2576689999999998E-2</v>
      </c>
      <c r="KI491">
        <v>22.629799999999999</v>
      </c>
      <c r="KJ491">
        <v>5.831162</v>
      </c>
      <c r="KK491">
        <v>38832.769999999997</v>
      </c>
      <c r="KL491" s="1">
        <v>3.2265580000000002E-2</v>
      </c>
      <c r="KM491">
        <v>22.736969999999999</v>
      </c>
      <c r="KN491">
        <v>5.6769400000000001</v>
      </c>
      <c r="KO491">
        <v>38240.9</v>
      </c>
      <c r="KP491" s="1">
        <v>3.1920690000000002E-2</v>
      </c>
      <c r="KQ491">
        <v>22.92305</v>
      </c>
      <c r="KR491">
        <v>5.5074379999999996</v>
      </c>
      <c r="KS491">
        <v>37572.19</v>
      </c>
      <c r="KT491" s="1">
        <v>3.155289E-2</v>
      </c>
      <c r="KU491">
        <v>23.135529999999999</v>
      </c>
      <c r="KV491">
        <v>5.3295500000000002</v>
      </c>
      <c r="KW491">
        <v>36844.129999999997</v>
      </c>
      <c r="KX491" s="1">
        <v>3.1178529999999999E-2</v>
      </c>
      <c r="KY491">
        <v>23.32422</v>
      </c>
      <c r="KZ491">
        <v>5.1547559999999999</v>
      </c>
      <c r="LA491">
        <v>36071.480000000003</v>
      </c>
      <c r="LB491">
        <v>3.082004E-2</v>
      </c>
      <c r="LC491">
        <v>23.313649999999999</v>
      </c>
      <c r="LD491">
        <v>4.9660729999999997</v>
      </c>
      <c r="LE491">
        <v>35266.57</v>
      </c>
      <c r="LF491" s="1">
        <v>3.0498890000000001E-2</v>
      </c>
      <c r="LG491">
        <v>23.152200000000001</v>
      </c>
      <c r="LH491">
        <v>4.79108</v>
      </c>
      <c r="LI491">
        <v>34440.47</v>
      </c>
      <c r="LJ491" s="1">
        <v>3.0202199999999998E-2</v>
      </c>
      <c r="LK491">
        <v>22.996390000000002</v>
      </c>
      <c r="LL491">
        <v>4.6247340000000001</v>
      </c>
      <c r="LM491">
        <v>33606.959999999999</v>
      </c>
      <c r="LN491" s="1">
        <v>2.9981210000000001E-2</v>
      </c>
      <c r="LO491">
        <v>22.88381</v>
      </c>
      <c r="LP491">
        <v>4.4701420000000001</v>
      </c>
      <c r="LQ491">
        <v>32767.14</v>
      </c>
      <c r="LR491" s="1">
        <v>2.974448E-2</v>
      </c>
      <c r="LS491">
        <v>23.01821</v>
      </c>
      <c r="LT491">
        <v>4.3159720000000004</v>
      </c>
      <c r="LU491">
        <v>31929.72</v>
      </c>
      <c r="LV491" s="1">
        <v>2.9478500000000001E-2</v>
      </c>
      <c r="LW491">
        <v>23.229279999999999</v>
      </c>
      <c r="LX491">
        <v>4.1613150000000001</v>
      </c>
      <c r="LY491">
        <v>31100.31</v>
      </c>
      <c r="LZ491" s="1">
        <v>2.921466E-2</v>
      </c>
      <c r="MA491">
        <v>23.469830000000002</v>
      </c>
      <c r="MB491">
        <v>4.0108730000000001</v>
      </c>
      <c r="MC491">
        <v>30280.71</v>
      </c>
      <c r="MD491" s="1">
        <v>2.8967909999999999E-2</v>
      </c>
      <c r="ME491">
        <v>23.652529999999999</v>
      </c>
      <c r="MF491">
        <v>3.8674249999999999</v>
      </c>
      <c r="MG491">
        <v>29476.52</v>
      </c>
      <c r="MH491" s="1">
        <v>2.8746669999999998E-2</v>
      </c>
      <c r="MI491">
        <v>23.654800000000002</v>
      </c>
      <c r="MJ491">
        <v>3.7316509999999998</v>
      </c>
      <c r="MK491">
        <v>28688.79</v>
      </c>
      <c r="ML491" s="1">
        <v>2.8539680000000001E-2</v>
      </c>
      <c r="MM491">
        <v>23.508700000000001</v>
      </c>
      <c r="MN491">
        <v>3.6022810000000001</v>
      </c>
      <c r="MO491">
        <v>27919.02</v>
      </c>
      <c r="MP491" s="1">
        <v>2.8340460000000001E-2</v>
      </c>
      <c r="MQ491">
        <v>23.363</v>
      </c>
      <c r="MR491">
        <v>3.478116</v>
      </c>
      <c r="MS491">
        <v>27168.959999999999</v>
      </c>
      <c r="MT491" s="1">
        <v>2.8188580000000001E-2</v>
      </c>
      <c r="MU491">
        <v>23.253430000000002</v>
      </c>
      <c r="MV491">
        <v>3.3640659999999998</v>
      </c>
      <c r="MW491">
        <v>26438.49</v>
      </c>
      <c r="MX491">
        <v>2.795079E-2</v>
      </c>
      <c r="MY491">
        <v>23.346609999999998</v>
      </c>
      <c r="MZ491">
        <v>3.2437459999999998</v>
      </c>
      <c r="NA491">
        <v>25728.82</v>
      </c>
      <c r="NB491" s="1">
        <v>2.7642259999999998E-2</v>
      </c>
      <c r="NC491">
        <v>23.340170000000001</v>
      </c>
      <c r="ND491">
        <v>3.1207690000000001</v>
      </c>
      <c r="NE491">
        <v>25041.61</v>
      </c>
      <c r="NF491" s="1">
        <v>2.7339470000000001E-2</v>
      </c>
      <c r="NG491">
        <v>23.4953</v>
      </c>
      <c r="NH491">
        <v>3.0033349999999999</v>
      </c>
      <c r="NI491">
        <v>24377.72</v>
      </c>
      <c r="NJ491" s="1">
        <v>2.706911E-2</v>
      </c>
      <c r="NK491">
        <v>23.628589999999999</v>
      </c>
      <c r="NL491">
        <v>2.8942389999999998</v>
      </c>
      <c r="NM491">
        <v>23736.83</v>
      </c>
      <c r="NN491" s="1">
        <v>2.682992E-2</v>
      </c>
      <c r="NO491">
        <v>23.634160000000001</v>
      </c>
      <c r="NP491">
        <v>2.793002</v>
      </c>
      <c r="NQ491">
        <v>23117.55</v>
      </c>
      <c r="NR491" s="1">
        <v>2.6557250000000001E-2</v>
      </c>
      <c r="NS491">
        <v>23.523240000000001</v>
      </c>
      <c r="NT491">
        <v>2.6925889999999999</v>
      </c>
      <c r="NU491">
        <v>22519.96</v>
      </c>
      <c r="NV491" s="1">
        <v>2.6242430000000001E-2</v>
      </c>
      <c r="NW491">
        <v>23.383710000000001</v>
      </c>
      <c r="NX491">
        <v>2.5922049999999999</v>
      </c>
      <c r="NY491">
        <v>21944.5</v>
      </c>
      <c r="NZ491" s="1">
        <v>2.557713E-2</v>
      </c>
      <c r="OA491">
        <v>23.311209999999999</v>
      </c>
      <c r="OB491">
        <v>2.4629699999999999</v>
      </c>
      <c r="OC491">
        <v>21394.77</v>
      </c>
      <c r="OD491" s="1">
        <v>2.528391E-2</v>
      </c>
      <c r="OE491">
        <v>23.498390000000001</v>
      </c>
      <c r="OF491">
        <v>2.3748040000000001</v>
      </c>
      <c r="OG491">
        <v>20869.53</v>
      </c>
      <c r="OH491" s="1">
        <v>2.5163810000000002E-2</v>
      </c>
      <c r="OI491">
        <v>23.772279999999999</v>
      </c>
      <c r="OJ491">
        <v>2.306346</v>
      </c>
      <c r="OK491">
        <v>20362.919999999998</v>
      </c>
    </row>
    <row r="492" spans="1:401" x14ac:dyDescent="0.35">
      <c r="A492">
        <v>501</v>
      </c>
      <c r="B492" t="s">
        <v>4</v>
      </c>
      <c r="C492" t="s">
        <v>364</v>
      </c>
      <c r="D492" t="s">
        <v>499</v>
      </c>
      <c r="E492">
        <v>794.19899999999996</v>
      </c>
      <c r="F492" s="1">
        <v>5.0143229999999997E-2</v>
      </c>
      <c r="G492">
        <v>20.561979999999998</v>
      </c>
      <c r="H492">
        <v>0</v>
      </c>
      <c r="I492">
        <v>0</v>
      </c>
      <c r="J492" s="1">
        <v>4.9727449999999999E-2</v>
      </c>
      <c r="K492">
        <v>20.73733</v>
      </c>
      <c r="L492">
        <v>0</v>
      </c>
      <c r="M492">
        <v>0</v>
      </c>
      <c r="N492" s="1">
        <v>4.9151849999999997E-2</v>
      </c>
      <c r="O492">
        <v>20.924520000000001</v>
      </c>
      <c r="P492">
        <v>0</v>
      </c>
      <c r="Q492">
        <v>0</v>
      </c>
      <c r="R492" s="1">
        <v>4.8513239999999999E-2</v>
      </c>
      <c r="S492">
        <v>21.108160000000002</v>
      </c>
      <c r="T492">
        <v>0</v>
      </c>
      <c r="U492">
        <v>0</v>
      </c>
      <c r="V492">
        <v>4.8129640000000001E-2</v>
      </c>
      <c r="W492">
        <v>21.289349999999999</v>
      </c>
      <c r="X492">
        <v>0</v>
      </c>
      <c r="Y492">
        <v>0</v>
      </c>
      <c r="Z492" s="1">
        <v>4.7857709999999998E-2</v>
      </c>
      <c r="AA492">
        <v>21.354279999999999</v>
      </c>
      <c r="AB492">
        <v>0</v>
      </c>
      <c r="AC492">
        <v>0</v>
      </c>
      <c r="AD492" s="1">
        <v>4.7533609999999997E-2</v>
      </c>
      <c r="AE492">
        <v>21.265979999999999</v>
      </c>
      <c r="AF492">
        <v>0</v>
      </c>
      <c r="AG492">
        <v>0</v>
      </c>
      <c r="AH492" s="1">
        <v>4.7138279999999998E-2</v>
      </c>
      <c r="AI492">
        <v>21.155080000000002</v>
      </c>
      <c r="AJ492">
        <v>0</v>
      </c>
      <c r="AK492">
        <v>0</v>
      </c>
      <c r="AL492" s="1">
        <v>4.705194E-2</v>
      </c>
      <c r="AM492">
        <v>21.065359999999998</v>
      </c>
      <c r="AN492">
        <v>0</v>
      </c>
      <c r="AO492">
        <v>0</v>
      </c>
      <c r="AP492" s="1">
        <v>4.6719900000000002E-2</v>
      </c>
      <c r="AQ492">
        <v>21.19537</v>
      </c>
      <c r="AR492">
        <v>0</v>
      </c>
      <c r="AS492">
        <v>0</v>
      </c>
      <c r="AT492" s="1">
        <v>4.6299630000000001E-2</v>
      </c>
      <c r="AU492">
        <v>21.43816</v>
      </c>
      <c r="AV492">
        <v>0</v>
      </c>
      <c r="AW492">
        <v>0</v>
      </c>
      <c r="AX492" s="1">
        <v>4.5852570000000002E-2</v>
      </c>
      <c r="AY492">
        <v>21.678909999999998</v>
      </c>
      <c r="AZ492">
        <v>0</v>
      </c>
      <c r="BA492">
        <v>0</v>
      </c>
      <c r="BB492" s="1">
        <v>4.5539740000000002E-2</v>
      </c>
      <c r="BC492">
        <v>21.905010000000001</v>
      </c>
      <c r="BD492">
        <v>0</v>
      </c>
      <c r="BE492">
        <v>0</v>
      </c>
      <c r="BF492">
        <v>4.5289349999999999E-2</v>
      </c>
      <c r="BG492">
        <v>21.968830000000001</v>
      </c>
      <c r="BH492">
        <v>0</v>
      </c>
      <c r="BI492">
        <v>0</v>
      </c>
      <c r="BJ492" s="1">
        <v>4.503219E-2</v>
      </c>
      <c r="BK492">
        <v>21.91291</v>
      </c>
      <c r="BL492">
        <v>0</v>
      </c>
      <c r="BM492">
        <v>0</v>
      </c>
      <c r="BN492" s="1">
        <v>4.470702E-2</v>
      </c>
      <c r="BO492">
        <v>21.853999999999999</v>
      </c>
      <c r="BP492">
        <v>0</v>
      </c>
      <c r="BQ492">
        <v>0</v>
      </c>
      <c r="BR492" s="1">
        <v>4.4689079999999999E-2</v>
      </c>
      <c r="BS492">
        <v>21.824010000000001</v>
      </c>
      <c r="BT492">
        <v>0</v>
      </c>
      <c r="BU492">
        <v>0</v>
      </c>
      <c r="BV492" s="1">
        <v>4.4406630000000002E-2</v>
      </c>
      <c r="BW492">
        <v>21.932300000000001</v>
      </c>
      <c r="BX492">
        <v>0</v>
      </c>
      <c r="BY492">
        <v>0</v>
      </c>
      <c r="BZ492" s="1">
        <v>4.4020690000000001E-2</v>
      </c>
      <c r="CA492">
        <v>22.022839999999999</v>
      </c>
      <c r="CB492">
        <v>0</v>
      </c>
      <c r="CC492">
        <v>0</v>
      </c>
      <c r="CD492" s="1">
        <v>4.3597579999999997E-2</v>
      </c>
      <c r="CE492">
        <v>22.14629</v>
      </c>
      <c r="CF492">
        <v>0</v>
      </c>
      <c r="CG492">
        <v>0</v>
      </c>
      <c r="CH492" s="1">
        <v>4.3318139999999998E-2</v>
      </c>
      <c r="CI492">
        <v>22.176089999999999</v>
      </c>
      <c r="CJ492">
        <v>0</v>
      </c>
      <c r="CK492">
        <v>0</v>
      </c>
      <c r="CL492" s="1">
        <v>4.31215E-2</v>
      </c>
      <c r="CM492">
        <v>22.139189999999999</v>
      </c>
      <c r="CN492">
        <v>0</v>
      </c>
      <c r="CO492">
        <v>0</v>
      </c>
      <c r="CP492" s="1">
        <v>4.2887689999999999E-2</v>
      </c>
      <c r="CQ492">
        <v>22.0867</v>
      </c>
      <c r="CR492">
        <v>0</v>
      </c>
      <c r="CS492">
        <v>0</v>
      </c>
      <c r="CT492" s="1">
        <v>4.2585440000000002E-2</v>
      </c>
      <c r="CU492">
        <v>22.029990000000002</v>
      </c>
      <c r="CV492">
        <v>0</v>
      </c>
      <c r="CW492">
        <v>0</v>
      </c>
      <c r="CX492" s="1">
        <v>4.237838E-2</v>
      </c>
      <c r="CY492">
        <v>21.98039</v>
      </c>
      <c r="CZ492">
        <v>0</v>
      </c>
      <c r="DA492">
        <v>0</v>
      </c>
      <c r="DB492" s="1">
        <v>4.2110290000000002E-2</v>
      </c>
      <c r="DC492">
        <v>22.091519999999999</v>
      </c>
      <c r="DD492">
        <v>0</v>
      </c>
      <c r="DE492">
        <v>0</v>
      </c>
      <c r="DF492" s="1">
        <v>4.1837249999999999E-2</v>
      </c>
      <c r="DG492">
        <v>22.139240000000001</v>
      </c>
      <c r="DH492">
        <v>0</v>
      </c>
      <c r="DI492">
        <v>1.1473600000000001E-36</v>
      </c>
      <c r="DJ492">
        <v>4.1560689999999997E-2</v>
      </c>
      <c r="DK492">
        <v>22.212019999999999</v>
      </c>
      <c r="DL492">
        <v>5.3700320000000003E-35</v>
      </c>
      <c r="DM492">
        <v>3.3146460000000002E-31</v>
      </c>
      <c r="DN492" s="1">
        <v>4.1305799999999997E-2</v>
      </c>
      <c r="DO492">
        <v>22.289259999999999</v>
      </c>
      <c r="DP492">
        <v>1.7362110000000001E-30</v>
      </c>
      <c r="DQ492" s="1">
        <v>9.9363790000000006E-27</v>
      </c>
      <c r="DR492" s="1">
        <v>4.107744E-2</v>
      </c>
      <c r="DS492">
        <v>22.28811</v>
      </c>
      <c r="DT492" s="1">
        <v>1.180386E-26</v>
      </c>
      <c r="DU492" s="1">
        <v>6.0720100000000001E-23</v>
      </c>
      <c r="DV492" s="1">
        <v>4.0849610000000001E-2</v>
      </c>
      <c r="DW492">
        <v>22.191099999999999</v>
      </c>
      <c r="DX492" s="1">
        <v>2.3049760000000001E-23</v>
      </c>
      <c r="DY492" s="1">
        <v>1.11553E-19</v>
      </c>
      <c r="DZ492" s="1">
        <v>4.0639370000000001E-2</v>
      </c>
      <c r="EA492">
        <v>22.074729999999999</v>
      </c>
      <c r="EB492" s="1">
        <v>1.6401299999999999E-20</v>
      </c>
      <c r="EC492" s="1">
        <v>7.6911560000000004E-17</v>
      </c>
      <c r="ED492" s="1">
        <v>4.0706069999999997E-2</v>
      </c>
      <c r="EE492">
        <v>22.0242</v>
      </c>
      <c r="EF492" s="1">
        <v>5.2028849999999999E-18</v>
      </c>
      <c r="EG492" s="1">
        <v>2.3840809999999999E-14</v>
      </c>
      <c r="EH492" s="1">
        <v>4.0530289999999997E-2</v>
      </c>
      <c r="EI492">
        <v>22.216950000000001</v>
      </c>
      <c r="EJ492" s="1">
        <v>8.2467280000000004E-16</v>
      </c>
      <c r="EK492" s="1">
        <v>3.7531189999999999E-12</v>
      </c>
      <c r="EL492" s="1">
        <v>4.0239080000000003E-2</v>
      </c>
      <c r="EM492">
        <v>22.400870000000001</v>
      </c>
      <c r="EN492" s="1">
        <v>7.2108019999999998E-14</v>
      </c>
      <c r="EO492" s="1">
        <v>3.2897189999999999E-10</v>
      </c>
      <c r="EP492" s="1">
        <v>3.9929560000000003E-2</v>
      </c>
      <c r="EQ492">
        <v>22.57883</v>
      </c>
      <c r="ER492" s="1">
        <v>3.7700740000000002E-12</v>
      </c>
      <c r="ES492" s="1">
        <v>1.7312319999999999E-8</v>
      </c>
      <c r="ET492" s="1">
        <v>3.9751910000000001E-2</v>
      </c>
      <c r="EU492">
        <v>22.781479999999998</v>
      </c>
      <c r="EV492" s="1">
        <v>1.2592380000000001E-10</v>
      </c>
      <c r="EW492" s="1">
        <v>5.8253920000000004E-7</v>
      </c>
      <c r="EX492" s="1">
        <v>3.9648910000000002E-2</v>
      </c>
      <c r="EY492">
        <v>22.828289999999999</v>
      </c>
      <c r="EZ492" s="1">
        <v>2.8371960000000001E-9</v>
      </c>
      <c r="FA492" s="1">
        <v>1.3219399999999999E-5</v>
      </c>
      <c r="FB492" s="1">
        <v>3.9521269999999997E-2</v>
      </c>
      <c r="FC492">
        <v>22.708379999999998</v>
      </c>
      <c r="FD492" s="1">
        <v>4.4904029999999999E-8</v>
      </c>
      <c r="FE492" s="1">
        <v>2.1136979999999999E-4</v>
      </c>
      <c r="FF492" s="1">
        <v>3.9317629999999999E-2</v>
      </c>
      <c r="FG492">
        <v>22.600470000000001</v>
      </c>
      <c r="FH492" s="1">
        <v>5.1843650000000004E-7</v>
      </c>
      <c r="FI492" s="1">
        <v>2.4706480000000002E-3</v>
      </c>
      <c r="FJ492" s="1">
        <v>3.9474719999999998E-2</v>
      </c>
      <c r="FK492">
        <v>22.529990000000002</v>
      </c>
      <c r="FL492" s="1">
        <v>4.5580189999999997E-6</v>
      </c>
      <c r="FM492" s="1">
        <v>2.1831670000000001E-2</v>
      </c>
      <c r="FN492" s="1">
        <v>3.9291399999999997E-2</v>
      </c>
      <c r="FO492">
        <v>22.690239999999999</v>
      </c>
      <c r="FP492" s="1">
        <v>3.0932249999999998E-5</v>
      </c>
      <c r="FQ492" s="1">
        <v>0.15022489999999999</v>
      </c>
      <c r="FR492" s="1">
        <v>3.9001830000000001E-2</v>
      </c>
      <c r="FS492">
        <v>22.91441</v>
      </c>
      <c r="FT492" s="1">
        <v>1.6683219999999999E-4</v>
      </c>
      <c r="FU492" s="1">
        <v>0.82420000000000004</v>
      </c>
      <c r="FV492" s="1">
        <v>3.86366E-2</v>
      </c>
      <c r="FW492">
        <v>23.114319999999999</v>
      </c>
      <c r="FX492" s="1">
        <v>7.3202900000000003E-4</v>
      </c>
      <c r="FY492" s="1">
        <v>3.6877270000000002</v>
      </c>
      <c r="FZ492" s="1">
        <v>3.8482629999999997E-2</v>
      </c>
      <c r="GA492">
        <v>23.307169999999999</v>
      </c>
      <c r="GB492" s="1">
        <v>2.6919520000000001E-3</v>
      </c>
      <c r="GC492" s="1">
        <v>13.750400000000001</v>
      </c>
      <c r="GD492" s="1">
        <v>3.8398639999999998E-2</v>
      </c>
      <c r="GE492">
        <v>23.335619999999999</v>
      </c>
      <c r="GF492" s="1">
        <v>8.4308019999999994E-3</v>
      </c>
      <c r="GG492">
        <v>43.599060000000001</v>
      </c>
      <c r="GH492" s="1">
        <v>3.8287059999999998E-2</v>
      </c>
      <c r="GI492">
        <v>23.259530000000002</v>
      </c>
      <c r="GJ492" s="1">
        <v>2.283903E-2</v>
      </c>
      <c r="GK492">
        <v>119.6538</v>
      </c>
      <c r="GL492" s="1">
        <v>3.8048079999999998E-2</v>
      </c>
      <c r="GM492">
        <v>23.181139999999999</v>
      </c>
      <c r="GN492" s="1">
        <v>5.4197080000000002E-2</v>
      </c>
      <c r="GO492">
        <v>288.54910000000001</v>
      </c>
      <c r="GP492" s="1">
        <v>3.805708E-2</v>
      </c>
      <c r="GQ492">
        <v>23.136970000000002</v>
      </c>
      <c r="GR492" s="1">
        <v>0.11544459999999999</v>
      </c>
      <c r="GS492">
        <v>620.36300000000006</v>
      </c>
      <c r="GT492" s="1">
        <v>3.7810870000000003E-2</v>
      </c>
      <c r="GU492">
        <v>23.136749999999999</v>
      </c>
      <c r="GV492" s="1">
        <v>0.22068789999999999</v>
      </c>
      <c r="GW492">
        <v>1204.5940000000001</v>
      </c>
      <c r="GX492" s="1">
        <v>3.7505400000000001E-2</v>
      </c>
      <c r="GY492">
        <v>23.274570000000001</v>
      </c>
      <c r="GZ492" s="1">
        <v>0.38474960000000002</v>
      </c>
      <c r="HA492">
        <v>2135.665</v>
      </c>
      <c r="HB492" s="1">
        <v>3.7156729999999999E-2</v>
      </c>
      <c r="HC492">
        <v>23.371469999999999</v>
      </c>
      <c r="HD492" s="1">
        <v>0.61838079999999995</v>
      </c>
      <c r="HE492">
        <v>3493.7809999999999</v>
      </c>
      <c r="HF492" s="1">
        <v>3.690512E-2</v>
      </c>
      <c r="HG492">
        <v>23.444600000000001</v>
      </c>
      <c r="HH492">
        <v>0.92892909999999995</v>
      </c>
      <c r="HI492">
        <v>5325.7950000000001</v>
      </c>
      <c r="HJ492" s="1">
        <v>3.6691010000000003E-2</v>
      </c>
      <c r="HK492">
        <v>23.413399999999999</v>
      </c>
      <c r="HL492">
        <v>1.3142689999999999</v>
      </c>
      <c r="HM492">
        <v>7633.9210000000003</v>
      </c>
      <c r="HN492" s="1">
        <v>3.6442130000000003E-2</v>
      </c>
      <c r="HO492">
        <v>23.35398</v>
      </c>
      <c r="HP492">
        <v>1.7614339999999999</v>
      </c>
      <c r="HQ492">
        <v>10370.84</v>
      </c>
      <c r="HR492" s="1">
        <v>3.6135090000000002E-2</v>
      </c>
      <c r="HS492">
        <v>23.256250000000001</v>
      </c>
      <c r="HT492">
        <v>2.2505760000000001</v>
      </c>
      <c r="HU492">
        <v>13445.48</v>
      </c>
      <c r="HV492" s="1">
        <v>3.586189E-2</v>
      </c>
      <c r="HW492">
        <v>23.126239999999999</v>
      </c>
      <c r="HX492">
        <v>2.765393</v>
      </c>
      <c r="HY492">
        <v>16738.63</v>
      </c>
      <c r="HZ492" s="1">
        <v>3.5532660000000001E-2</v>
      </c>
      <c r="IA492">
        <v>23.044699999999999</v>
      </c>
      <c r="IB492">
        <v>3.2774760000000001</v>
      </c>
      <c r="IC492">
        <v>20120.7</v>
      </c>
      <c r="ID492" s="1">
        <v>3.5193059999999998E-2</v>
      </c>
      <c r="IE492">
        <v>23.087610000000002</v>
      </c>
      <c r="IF492">
        <v>3.7693940000000001</v>
      </c>
      <c r="IG492">
        <v>23464.51</v>
      </c>
      <c r="IH492" s="1">
        <v>3.4831710000000002E-2</v>
      </c>
      <c r="II492">
        <v>23.151150000000001</v>
      </c>
      <c r="IJ492">
        <v>4.2229910000000004</v>
      </c>
      <c r="IK492">
        <v>26659.97</v>
      </c>
      <c r="IL492" s="1">
        <v>3.4486790000000003E-2</v>
      </c>
      <c r="IM492">
        <v>23.243480000000002</v>
      </c>
      <c r="IN492">
        <v>4.6286440000000004</v>
      </c>
      <c r="IO492">
        <v>29619.38</v>
      </c>
      <c r="IP492" s="1">
        <v>3.4158330000000001E-2</v>
      </c>
      <c r="IQ492">
        <v>23.186530000000001</v>
      </c>
      <c r="IR492">
        <v>4.9796050000000003</v>
      </c>
      <c r="IS492">
        <v>32282.23</v>
      </c>
      <c r="IT492">
        <v>3.386948E-2</v>
      </c>
      <c r="IU492">
        <v>23.06879</v>
      </c>
      <c r="IV492">
        <v>5.2770089999999996</v>
      </c>
      <c r="IW492">
        <v>34611.800000000003</v>
      </c>
      <c r="IX492" s="1">
        <v>3.358071E-2</v>
      </c>
      <c r="IY492">
        <v>22.960349999999998</v>
      </c>
      <c r="IZ492">
        <v>5.515352</v>
      </c>
      <c r="JA492">
        <v>36592.870000000003</v>
      </c>
      <c r="JB492">
        <v>3.3211560000000001E-2</v>
      </c>
      <c r="JC492">
        <v>22.853390000000001</v>
      </c>
      <c r="JD492">
        <v>5.6819680000000004</v>
      </c>
      <c r="JE492">
        <v>38225.269999999997</v>
      </c>
      <c r="JF492" s="1">
        <v>3.2970680000000002E-2</v>
      </c>
      <c r="JG492">
        <v>22.902529999999999</v>
      </c>
      <c r="JH492">
        <v>5.8155570000000001</v>
      </c>
      <c r="JI492">
        <v>39520.83</v>
      </c>
      <c r="JJ492" s="1">
        <v>3.2812710000000002E-2</v>
      </c>
      <c r="JK492">
        <v>22.977319999999999</v>
      </c>
      <c r="JL492">
        <v>5.9162990000000004</v>
      </c>
      <c r="JM492">
        <v>40503.410000000003</v>
      </c>
      <c r="JN492" s="1">
        <v>3.2691020000000001E-2</v>
      </c>
      <c r="JO492">
        <v>23.021090000000001</v>
      </c>
      <c r="JP492">
        <v>5.9800389999999997</v>
      </c>
      <c r="JQ492">
        <v>41200.550000000003</v>
      </c>
      <c r="JR492" s="1">
        <v>3.2494370000000002E-2</v>
      </c>
      <c r="JS492">
        <v>23.11796</v>
      </c>
      <c r="JT492">
        <v>5.9928229999999996</v>
      </c>
      <c r="JU492">
        <v>41639.99</v>
      </c>
      <c r="JV492" s="1">
        <v>3.2245540000000003E-2</v>
      </c>
      <c r="JW492">
        <v>23.12246</v>
      </c>
      <c r="JX492">
        <v>5.9627720000000002</v>
      </c>
      <c r="JY492">
        <v>41848.11</v>
      </c>
      <c r="JZ492" s="1">
        <v>3.1948299999999999E-2</v>
      </c>
      <c r="KA492">
        <v>22.970960000000002</v>
      </c>
      <c r="KB492">
        <v>5.8962009999999996</v>
      </c>
      <c r="KC492">
        <v>41853.730000000003</v>
      </c>
      <c r="KD492" s="1">
        <v>3.1659649999999998E-2</v>
      </c>
      <c r="KE492">
        <v>22.805579999999999</v>
      </c>
      <c r="KF492">
        <v>5.8064790000000004</v>
      </c>
      <c r="KG492">
        <v>41684.35</v>
      </c>
      <c r="KH492" s="1">
        <v>3.1384759999999998E-2</v>
      </c>
      <c r="KI492">
        <v>22.67953</v>
      </c>
      <c r="KJ492">
        <v>5.7001949999999999</v>
      </c>
      <c r="KK492">
        <v>41365.300000000003</v>
      </c>
      <c r="KL492" s="1">
        <v>3.1087050000000001E-2</v>
      </c>
      <c r="KM492">
        <v>22.7849</v>
      </c>
      <c r="KN492">
        <v>5.57463</v>
      </c>
      <c r="KO492">
        <v>40920.74</v>
      </c>
      <c r="KP492" s="1">
        <v>3.07534E-2</v>
      </c>
      <c r="KQ492">
        <v>22.967890000000001</v>
      </c>
      <c r="KR492">
        <v>5.4303220000000003</v>
      </c>
      <c r="KS492">
        <v>40373.96</v>
      </c>
      <c r="KT492" s="1">
        <v>3.0399679999999998E-2</v>
      </c>
      <c r="KU492">
        <v>23.176729999999999</v>
      </c>
      <c r="KV492">
        <v>5.2747929999999998</v>
      </c>
      <c r="KW492">
        <v>39743.71</v>
      </c>
      <c r="KX492" s="1">
        <v>3.003689E-2</v>
      </c>
      <c r="KY492">
        <v>23.362259999999999</v>
      </c>
      <c r="KZ492">
        <v>5.1119079999999997</v>
      </c>
      <c r="LA492">
        <v>39046.79</v>
      </c>
      <c r="LB492" s="1">
        <v>2.969084E-2</v>
      </c>
      <c r="LC492">
        <v>23.3538</v>
      </c>
      <c r="LD492">
        <v>4.9479680000000004</v>
      </c>
      <c r="LE492">
        <v>38300.04</v>
      </c>
      <c r="LF492" s="1">
        <v>2.9380460000000001E-2</v>
      </c>
      <c r="LG492">
        <v>23.196940000000001</v>
      </c>
      <c r="LH492">
        <v>4.7930250000000001</v>
      </c>
      <c r="LI492">
        <v>37516.65</v>
      </c>
      <c r="LJ492">
        <v>2.9098880000000001E-2</v>
      </c>
      <c r="LK492">
        <v>23.044830000000001</v>
      </c>
      <c r="LL492">
        <v>4.6319809999999997</v>
      </c>
      <c r="LM492">
        <v>36705.769999999997</v>
      </c>
      <c r="LN492" s="1">
        <v>2.8887329999999999E-2</v>
      </c>
      <c r="LO492">
        <v>22.934090000000001</v>
      </c>
      <c r="LP492">
        <v>4.4885900000000003</v>
      </c>
      <c r="LQ492">
        <v>35877.49</v>
      </c>
      <c r="LR492" s="1">
        <v>2.8657470000000001E-2</v>
      </c>
      <c r="LS492">
        <v>23.063700000000001</v>
      </c>
      <c r="LT492">
        <v>4.3449450000000001</v>
      </c>
      <c r="LU492">
        <v>35044.080000000002</v>
      </c>
      <c r="LV492" s="1">
        <v>2.8399790000000001E-2</v>
      </c>
      <c r="LW492">
        <v>23.26896</v>
      </c>
      <c r="LX492">
        <v>4.1979030000000002</v>
      </c>
      <c r="LY492">
        <v>34207.17</v>
      </c>
      <c r="LZ492">
        <v>2.8146419999999998E-2</v>
      </c>
      <c r="MA492">
        <v>23.503579999999999</v>
      </c>
      <c r="MB492">
        <v>4.0540510000000003</v>
      </c>
      <c r="MC492">
        <v>33371.51</v>
      </c>
      <c r="MD492" s="1">
        <v>2.7905849999999999E-2</v>
      </c>
      <c r="ME492">
        <v>23.681719999999999</v>
      </c>
      <c r="MF492">
        <v>3.915762</v>
      </c>
      <c r="MG492">
        <v>32545.55</v>
      </c>
      <c r="MH492" s="1">
        <v>2.769595E-2</v>
      </c>
      <c r="MI492">
        <v>23.684270000000001</v>
      </c>
      <c r="MJ492">
        <v>3.7850250000000001</v>
      </c>
      <c r="MK492">
        <v>31730.13</v>
      </c>
      <c r="ML492">
        <v>2.7495160000000001E-2</v>
      </c>
      <c r="MM492">
        <v>23.54121</v>
      </c>
      <c r="MN492">
        <v>3.6592910000000001</v>
      </c>
      <c r="MO492">
        <v>30927.68</v>
      </c>
      <c r="MP492" s="1">
        <v>2.7303890000000001E-2</v>
      </c>
      <c r="MQ492">
        <v>23.39789</v>
      </c>
      <c r="MR492">
        <v>3.5383740000000001</v>
      </c>
      <c r="MS492">
        <v>30141.71</v>
      </c>
      <c r="MT492" s="1">
        <v>2.7164259999999999E-2</v>
      </c>
      <c r="MU492">
        <v>23.28951</v>
      </c>
      <c r="MV492">
        <v>3.4278249999999999</v>
      </c>
      <c r="MW492">
        <v>29372.38</v>
      </c>
      <c r="MX492" s="1">
        <v>2.693284E-2</v>
      </c>
      <c r="MY492">
        <v>23.37857</v>
      </c>
      <c r="MZ492">
        <v>3.3090570000000001</v>
      </c>
      <c r="NA492">
        <v>28620.87</v>
      </c>
      <c r="NB492" s="1">
        <v>2.6633509999999999E-2</v>
      </c>
      <c r="NC492">
        <v>23.371949999999998</v>
      </c>
      <c r="ND492">
        <v>3.187093</v>
      </c>
      <c r="NE492">
        <v>27890.13</v>
      </c>
      <c r="NF492" s="1">
        <v>2.6339919999999999E-2</v>
      </c>
      <c r="NG492">
        <v>23.522079999999999</v>
      </c>
      <c r="NH492">
        <v>3.0702479999999999</v>
      </c>
      <c r="NI492">
        <v>27181.040000000001</v>
      </c>
      <c r="NJ492" s="1">
        <v>2.608063E-2</v>
      </c>
      <c r="NK492">
        <v>23.652159999999999</v>
      </c>
      <c r="NL492">
        <v>2.961849</v>
      </c>
      <c r="NM492">
        <v>26494</v>
      </c>
      <c r="NN492" s="1">
        <v>2.5851300000000001E-2</v>
      </c>
      <c r="NO492">
        <v>23.6584</v>
      </c>
      <c r="NP492">
        <v>2.8609969999999998</v>
      </c>
      <c r="NQ492">
        <v>25827.72</v>
      </c>
      <c r="NR492" s="1">
        <v>2.5588659999999999E-2</v>
      </c>
      <c r="NS492">
        <v>23.550599999999999</v>
      </c>
      <c r="NT492">
        <v>2.7605330000000001</v>
      </c>
      <c r="NU492">
        <v>25182.65</v>
      </c>
      <c r="NV492" s="1">
        <v>2.5281290000000001E-2</v>
      </c>
      <c r="NW492">
        <v>23.41459</v>
      </c>
      <c r="NX492">
        <v>2.6593230000000001</v>
      </c>
      <c r="NY492">
        <v>24559.78</v>
      </c>
      <c r="NZ492" s="1">
        <v>2.4630059999999999E-2</v>
      </c>
      <c r="OA492">
        <v>23.343699999999998</v>
      </c>
      <c r="OB492">
        <v>2.5274969999999999</v>
      </c>
      <c r="OC492">
        <v>23962.73</v>
      </c>
      <c r="OD492" s="1">
        <v>2.4347560000000001E-2</v>
      </c>
      <c r="OE492">
        <v>23.525780000000001</v>
      </c>
      <c r="OF492">
        <v>2.438555</v>
      </c>
      <c r="OG492">
        <v>23390.11</v>
      </c>
      <c r="OH492" s="1">
        <v>2.4236549999999999E-2</v>
      </c>
      <c r="OI492">
        <v>23.79383</v>
      </c>
      <c r="OJ492">
        <v>2.370098</v>
      </c>
      <c r="OK492">
        <v>22836.720000000001</v>
      </c>
    </row>
    <row r="493" spans="1:401" x14ac:dyDescent="0.35">
      <c r="A493">
        <v>502</v>
      </c>
      <c r="B493" t="s">
        <v>4</v>
      </c>
      <c r="C493" t="s">
        <v>364</v>
      </c>
      <c r="D493" t="s">
        <v>500</v>
      </c>
      <c r="E493">
        <v>820.91480000000001</v>
      </c>
      <c r="F493" s="1">
        <v>4.5402940000000003E-2</v>
      </c>
      <c r="G493">
        <v>20.546299999999999</v>
      </c>
      <c r="H493">
        <v>0</v>
      </c>
      <c r="I493">
        <v>0</v>
      </c>
      <c r="J493" s="1">
        <v>4.5023750000000001E-2</v>
      </c>
      <c r="K493">
        <v>20.720970000000001</v>
      </c>
      <c r="L493">
        <v>0</v>
      </c>
      <c r="M493">
        <v>0</v>
      </c>
      <c r="N493">
        <v>4.4498000000000003E-2</v>
      </c>
      <c r="O493">
        <v>20.907879999999999</v>
      </c>
      <c r="P493">
        <v>0</v>
      </c>
      <c r="Q493">
        <v>0</v>
      </c>
      <c r="R493">
        <v>4.3915450000000002E-2</v>
      </c>
      <c r="S493">
        <v>21.09057</v>
      </c>
      <c r="T493">
        <v>0</v>
      </c>
      <c r="U493">
        <v>0</v>
      </c>
      <c r="V493" s="1">
        <v>4.3566809999999997E-2</v>
      </c>
      <c r="W493">
        <v>21.270630000000001</v>
      </c>
      <c r="X493">
        <v>0</v>
      </c>
      <c r="Y493">
        <v>0</v>
      </c>
      <c r="Z493">
        <v>4.3325799999999998E-2</v>
      </c>
      <c r="AA493">
        <v>21.336790000000001</v>
      </c>
      <c r="AB493">
        <v>0</v>
      </c>
      <c r="AC493">
        <v>0</v>
      </c>
      <c r="AD493" s="1">
        <v>4.3037220000000001E-2</v>
      </c>
      <c r="AE493">
        <v>21.252520000000001</v>
      </c>
      <c r="AF493">
        <v>0</v>
      </c>
      <c r="AG493">
        <v>0</v>
      </c>
      <c r="AH493" s="1">
        <v>4.267601E-2</v>
      </c>
      <c r="AI493">
        <v>21.14547</v>
      </c>
      <c r="AJ493">
        <v>0</v>
      </c>
      <c r="AK493">
        <v>0</v>
      </c>
      <c r="AL493" s="1">
        <v>4.260779E-2</v>
      </c>
      <c r="AM493">
        <v>21.058579999999999</v>
      </c>
      <c r="AN493">
        <v>0</v>
      </c>
      <c r="AO493">
        <v>0</v>
      </c>
      <c r="AP493" s="1">
        <v>4.2306290000000003E-2</v>
      </c>
      <c r="AQ493">
        <v>21.18571</v>
      </c>
      <c r="AR493">
        <v>0</v>
      </c>
      <c r="AS493">
        <v>0</v>
      </c>
      <c r="AT493" s="1">
        <v>4.1922290000000001E-2</v>
      </c>
      <c r="AU493">
        <v>21.423169999999999</v>
      </c>
      <c r="AV493">
        <v>0</v>
      </c>
      <c r="AW493">
        <v>0</v>
      </c>
      <c r="AX493" s="1">
        <v>4.1514059999999998E-2</v>
      </c>
      <c r="AY493">
        <v>21.658619999999999</v>
      </c>
      <c r="AZ493">
        <v>0</v>
      </c>
      <c r="BA493">
        <v>0</v>
      </c>
      <c r="BB493" s="1">
        <v>4.1233939999999997E-2</v>
      </c>
      <c r="BC493">
        <v>21.879149999999999</v>
      </c>
      <c r="BD493">
        <v>0</v>
      </c>
      <c r="BE493">
        <v>0</v>
      </c>
      <c r="BF493" s="1">
        <v>4.1010699999999997E-2</v>
      </c>
      <c r="BG493">
        <v>21.941020000000002</v>
      </c>
      <c r="BH493">
        <v>0</v>
      </c>
      <c r="BI493">
        <v>0</v>
      </c>
      <c r="BJ493" s="1">
        <v>4.0776079999999999E-2</v>
      </c>
      <c r="BK493">
        <v>21.885190000000001</v>
      </c>
      <c r="BL493">
        <v>0</v>
      </c>
      <c r="BM493">
        <v>0</v>
      </c>
      <c r="BN493" s="1">
        <v>4.0484220000000001E-2</v>
      </c>
      <c r="BO493">
        <v>21.8263</v>
      </c>
      <c r="BP493">
        <v>0</v>
      </c>
      <c r="BQ493">
        <v>0</v>
      </c>
      <c r="BR493" s="1">
        <v>4.0476129999999999E-2</v>
      </c>
      <c r="BS493">
        <v>21.795750000000002</v>
      </c>
      <c r="BT493">
        <v>0</v>
      </c>
      <c r="BU493">
        <v>0</v>
      </c>
      <c r="BV493" s="1">
        <v>4.0219320000000003E-2</v>
      </c>
      <c r="BW493">
        <v>21.90062</v>
      </c>
      <c r="BX493">
        <v>0</v>
      </c>
      <c r="BY493">
        <v>0</v>
      </c>
      <c r="BZ493" s="1">
        <v>3.9866190000000003E-2</v>
      </c>
      <c r="CA493">
        <v>21.98892</v>
      </c>
      <c r="CB493">
        <v>0</v>
      </c>
      <c r="CC493">
        <v>0</v>
      </c>
      <c r="CD493" s="1">
        <v>3.9479170000000001E-2</v>
      </c>
      <c r="CE493">
        <v>22.109190000000002</v>
      </c>
      <c r="CF493">
        <v>0</v>
      </c>
      <c r="CG493">
        <v>0</v>
      </c>
      <c r="CH493">
        <v>3.9226530000000003E-2</v>
      </c>
      <c r="CI493">
        <v>22.138169999999999</v>
      </c>
      <c r="CJ493">
        <v>0</v>
      </c>
      <c r="CK493">
        <v>0</v>
      </c>
      <c r="CL493" s="1">
        <v>3.905409E-2</v>
      </c>
      <c r="CM493">
        <v>22.101859999999999</v>
      </c>
      <c r="CN493">
        <v>0</v>
      </c>
      <c r="CO493">
        <v>0</v>
      </c>
      <c r="CP493" s="1">
        <v>3.8842290000000002E-2</v>
      </c>
      <c r="CQ493">
        <v>22.050470000000001</v>
      </c>
      <c r="CR493">
        <v>0</v>
      </c>
      <c r="CS493">
        <v>0</v>
      </c>
      <c r="CT493" s="1">
        <v>3.856511E-2</v>
      </c>
      <c r="CU493">
        <v>21.995740000000001</v>
      </c>
      <c r="CV493">
        <v>0</v>
      </c>
      <c r="CW493">
        <v>0</v>
      </c>
      <c r="CX493" s="1">
        <v>3.8382529999999998E-2</v>
      </c>
      <c r="CY493">
        <v>21.948650000000001</v>
      </c>
      <c r="CZ493">
        <v>0</v>
      </c>
      <c r="DA493">
        <v>0</v>
      </c>
      <c r="DB493" s="1">
        <v>3.81407E-2</v>
      </c>
      <c r="DC493">
        <v>22.059270000000001</v>
      </c>
      <c r="DD493">
        <v>0</v>
      </c>
      <c r="DE493">
        <v>0</v>
      </c>
      <c r="DF493" s="1">
        <v>3.7893339999999998E-2</v>
      </c>
      <c r="DG493">
        <v>22.109749999999998</v>
      </c>
      <c r="DH493">
        <v>0</v>
      </c>
      <c r="DI493">
        <v>2.7859779999999999E-37</v>
      </c>
      <c r="DJ493" s="1">
        <v>3.7639909999999999E-2</v>
      </c>
      <c r="DK493">
        <v>22.18451</v>
      </c>
      <c r="DL493">
        <v>1.301975E-35</v>
      </c>
      <c r="DM493">
        <v>9.0584230000000005E-32</v>
      </c>
      <c r="DN493" s="1">
        <v>3.7409409999999997E-2</v>
      </c>
      <c r="DO493">
        <v>22.264030000000002</v>
      </c>
      <c r="DP493">
        <v>4.3087299999999996E-31</v>
      </c>
      <c r="DQ493" s="1">
        <v>3.0101600000000002E-27</v>
      </c>
      <c r="DR493" s="1">
        <v>3.7202949999999999E-2</v>
      </c>
      <c r="DS493">
        <v>22.267040000000001</v>
      </c>
      <c r="DT493" s="1">
        <v>3.0374140000000001E-27</v>
      </c>
      <c r="DU493" s="1">
        <v>1.9978599999999999E-23</v>
      </c>
      <c r="DV493" s="1">
        <v>3.6995889999999997E-2</v>
      </c>
      <c r="DW493">
        <v>22.176120000000001</v>
      </c>
      <c r="DX493" s="1">
        <v>6.5955820000000003E-24</v>
      </c>
      <c r="DY493" s="1">
        <v>3.9642779999999998E-20</v>
      </c>
      <c r="DZ493" s="1">
        <v>3.6806999999999999E-2</v>
      </c>
      <c r="EA493">
        <v>22.065940000000001</v>
      </c>
      <c r="EB493" s="1">
        <v>5.120243E-21</v>
      </c>
      <c r="EC493" s="1">
        <v>2.926075E-17</v>
      </c>
      <c r="ED493" s="1">
        <v>3.6878250000000001E-2</v>
      </c>
      <c r="EE493">
        <v>22.02009</v>
      </c>
      <c r="EF493" s="1">
        <v>1.7523730000000001E-18</v>
      </c>
      <c r="EG493" s="1">
        <v>9.6520109999999995E-15</v>
      </c>
      <c r="EH493" s="1">
        <v>3.6717529999999998E-2</v>
      </c>
      <c r="EI493">
        <v>22.21208</v>
      </c>
      <c r="EJ493" s="1">
        <v>2.9722110000000002E-16</v>
      </c>
      <c r="EK493" s="1">
        <v>1.6096930000000001E-12</v>
      </c>
      <c r="EL493" s="1">
        <v>3.6451030000000002E-2</v>
      </c>
      <c r="EM493">
        <v>22.396159999999998</v>
      </c>
      <c r="EN493" s="1">
        <v>2.764396E-14</v>
      </c>
      <c r="EO493" s="1">
        <v>1.4892469999999999E-10</v>
      </c>
      <c r="EP493" s="1">
        <v>3.6165650000000001E-2</v>
      </c>
      <c r="EQ493">
        <v>22.573609999999999</v>
      </c>
      <c r="ER493" s="1">
        <v>1.5301059999999999E-12</v>
      </c>
      <c r="ES493" s="1">
        <v>8.2464680000000001E-9</v>
      </c>
      <c r="ET493" s="1">
        <v>3.6006690000000001E-2</v>
      </c>
      <c r="EU493">
        <v>22.774840000000001</v>
      </c>
      <c r="EV493" s="1">
        <v>5.3905019999999999E-11</v>
      </c>
      <c r="EW493" s="1">
        <v>2.9118430000000002E-7</v>
      </c>
      <c r="EX493" s="1">
        <v>3.5915830000000003E-2</v>
      </c>
      <c r="EY493">
        <v>22.82367</v>
      </c>
      <c r="EZ493" s="1">
        <v>1.276955E-9</v>
      </c>
      <c r="FA493" s="1">
        <v>6.91786E-6</v>
      </c>
      <c r="FB493" s="1">
        <v>3.5802500000000001E-2</v>
      </c>
      <c r="FC493">
        <v>22.70795</v>
      </c>
      <c r="FD493" s="1">
        <v>2.1191520000000001E-8</v>
      </c>
      <c r="FE493" s="1">
        <v>1.155728E-4</v>
      </c>
      <c r="FF493" s="1">
        <v>3.5616889999999998E-2</v>
      </c>
      <c r="FG493">
        <v>22.60324</v>
      </c>
      <c r="FH493" s="1">
        <v>2.5593559999999997E-7</v>
      </c>
      <c r="FI493" s="1">
        <v>1.409017E-3</v>
      </c>
      <c r="FJ493" s="1">
        <v>3.5768559999999998E-2</v>
      </c>
      <c r="FK493">
        <v>22.534120000000001</v>
      </c>
      <c r="FL493" s="1">
        <v>2.3495769999999999E-6</v>
      </c>
      <c r="FM493" s="1">
        <v>1.2964720000000001E-2</v>
      </c>
      <c r="FN493" s="1">
        <v>3.5602420000000003E-2</v>
      </c>
      <c r="FO493">
        <v>22.690390000000001</v>
      </c>
      <c r="FP493" s="1">
        <v>1.6612650000000001E-5</v>
      </c>
      <c r="FQ493" s="1">
        <v>9.2748120000000003E-2</v>
      </c>
      <c r="FR493" s="1">
        <v>3.5336680000000002E-2</v>
      </c>
      <c r="FS493">
        <v>22.909520000000001</v>
      </c>
      <c r="FT493" s="1">
        <v>9.3184120000000003E-5</v>
      </c>
      <c r="FU493" s="1">
        <v>0.52828969999999997</v>
      </c>
      <c r="FV493" s="1">
        <v>3.5004399999999998E-2</v>
      </c>
      <c r="FW493">
        <v>23.10473</v>
      </c>
      <c r="FX493" s="1">
        <v>4.245486E-4</v>
      </c>
      <c r="FY493" s="1">
        <v>2.4505789999999998</v>
      </c>
      <c r="FZ493" s="1">
        <v>3.4865109999999998E-2</v>
      </c>
      <c r="GA493">
        <v>23.292729999999999</v>
      </c>
      <c r="GB493" s="1">
        <v>1.6185730000000001E-3</v>
      </c>
      <c r="GC493" s="1">
        <v>9.4597230000000003</v>
      </c>
      <c r="GD493" s="1">
        <v>3.4790939999999999E-2</v>
      </c>
      <c r="GE493">
        <v>23.31983</v>
      </c>
      <c r="GF493" s="1">
        <v>5.2471669999999996E-3</v>
      </c>
      <c r="GG493">
        <v>31.007449999999999</v>
      </c>
      <c r="GH493" s="1">
        <v>3.4689869999999998E-2</v>
      </c>
      <c r="GI493">
        <v>23.243919999999999</v>
      </c>
      <c r="GJ493" s="1">
        <v>1.469035E-2</v>
      </c>
      <c r="GK493">
        <v>87.848299999999995</v>
      </c>
      <c r="GL493" s="1">
        <v>3.4472830000000003E-2</v>
      </c>
      <c r="GM493">
        <v>23.165459999999999</v>
      </c>
      <c r="GN493" s="1">
        <v>3.5973709999999999E-2</v>
      </c>
      <c r="GO493">
        <v>218.4025</v>
      </c>
      <c r="GP493" s="1">
        <v>3.4486790000000003E-2</v>
      </c>
      <c r="GQ493">
        <v>23.1206</v>
      </c>
      <c r="GR493" s="1">
        <v>7.8976980000000002E-2</v>
      </c>
      <c r="GS493">
        <v>483.42590000000001</v>
      </c>
      <c r="GT493" s="1">
        <v>3.42656E-2</v>
      </c>
      <c r="GU493">
        <v>23.118939999999998</v>
      </c>
      <c r="GV493" s="1">
        <v>0.15536829999999999</v>
      </c>
      <c r="GW493">
        <v>965.15160000000003</v>
      </c>
      <c r="GX493" s="1">
        <v>3.3985500000000002E-2</v>
      </c>
      <c r="GY493">
        <v>23.25263</v>
      </c>
      <c r="GZ493" s="1">
        <v>0.27832580000000001</v>
      </c>
      <c r="HA493">
        <v>1757.0229999999999</v>
      </c>
      <c r="HB493" s="1">
        <v>3.3665189999999998E-2</v>
      </c>
      <c r="HC493">
        <v>23.34694</v>
      </c>
      <c r="HD493">
        <v>0.45899570000000001</v>
      </c>
      <c r="HE493">
        <v>2947.4690000000001</v>
      </c>
      <c r="HF493" s="1">
        <v>3.3440690000000002E-2</v>
      </c>
      <c r="HG493">
        <v>23.41855</v>
      </c>
      <c r="HH493" s="1">
        <v>0.70663940000000003</v>
      </c>
      <c r="HI493">
        <v>4600.991</v>
      </c>
      <c r="HJ493" s="1">
        <v>3.3248819999999998E-2</v>
      </c>
      <c r="HK493">
        <v>23.38805</v>
      </c>
      <c r="HL493">
        <v>1.0231399999999999</v>
      </c>
      <c r="HM493">
        <v>6744.1289999999999</v>
      </c>
      <c r="HN493" s="1">
        <v>3.3022410000000002E-2</v>
      </c>
      <c r="HO493">
        <v>23.330210000000001</v>
      </c>
      <c r="HP493">
        <v>1.4012039999999999</v>
      </c>
      <c r="HQ493">
        <v>9356.2080000000005</v>
      </c>
      <c r="HR493" s="1">
        <v>3.2745089999999998E-2</v>
      </c>
      <c r="HS493">
        <v>23.235250000000001</v>
      </c>
      <c r="HT493">
        <v>1.826946</v>
      </c>
      <c r="HU493">
        <v>12370.23</v>
      </c>
      <c r="HV493" s="1">
        <v>3.2500040000000001E-2</v>
      </c>
      <c r="HW493">
        <v>23.109159999999999</v>
      </c>
      <c r="HX493">
        <v>2.2878539999999998</v>
      </c>
      <c r="HY493">
        <v>15684</v>
      </c>
      <c r="HZ493" s="1">
        <v>3.2200489999999998E-2</v>
      </c>
      <c r="IA493">
        <v>23.030809999999999</v>
      </c>
      <c r="IB493">
        <v>2.7594759999999998</v>
      </c>
      <c r="IC493">
        <v>19175.63</v>
      </c>
      <c r="ID493" s="1">
        <v>3.1892799999999999E-2</v>
      </c>
      <c r="IE493">
        <v>23.074639999999999</v>
      </c>
      <c r="IF493">
        <v>3.2258</v>
      </c>
      <c r="IG493">
        <v>22716.66</v>
      </c>
      <c r="IH493" s="1">
        <v>3.1562489999999999E-2</v>
      </c>
      <c r="II493">
        <v>23.139659999999999</v>
      </c>
      <c r="IJ493">
        <v>3.668523</v>
      </c>
      <c r="IK493">
        <v>26187.35</v>
      </c>
      <c r="IL493" s="1">
        <v>3.12488E-2</v>
      </c>
      <c r="IM493">
        <v>23.233239999999999</v>
      </c>
      <c r="IN493">
        <v>4.0769570000000002</v>
      </c>
      <c r="IO493">
        <v>29485.17</v>
      </c>
      <c r="IP493" s="1">
        <v>3.0949230000000001E-2</v>
      </c>
      <c r="IQ493">
        <v>23.18122</v>
      </c>
      <c r="IR493">
        <v>4.4422329999999999</v>
      </c>
      <c r="IS493">
        <v>32532.21</v>
      </c>
      <c r="IT493" s="1">
        <v>3.0691929999999999E-2</v>
      </c>
      <c r="IU493">
        <v>23.069420000000001</v>
      </c>
      <c r="IV493">
        <v>4.7637780000000003</v>
      </c>
      <c r="IW493">
        <v>35274</v>
      </c>
      <c r="IX493" s="1">
        <v>3.0430349999999998E-2</v>
      </c>
      <c r="IY493">
        <v>22.966660000000001</v>
      </c>
      <c r="IZ493">
        <v>5.0327299999999999</v>
      </c>
      <c r="JA493">
        <v>37678.559999999998</v>
      </c>
      <c r="JB493" s="1">
        <v>3.0089749999999998E-2</v>
      </c>
      <c r="JC493">
        <v>22.865379999999998</v>
      </c>
      <c r="JD493">
        <v>5.2349519999999998</v>
      </c>
      <c r="JE493">
        <v>39731.050000000003</v>
      </c>
      <c r="JF493" s="1">
        <v>2.9871930000000001E-2</v>
      </c>
      <c r="JG493">
        <v>22.916499999999999</v>
      </c>
      <c r="JH493">
        <v>5.4066039999999997</v>
      </c>
      <c r="JI493">
        <v>41431.9</v>
      </c>
      <c r="JJ493" s="1">
        <v>2.973058E-2</v>
      </c>
      <c r="JK493">
        <v>22.993500000000001</v>
      </c>
      <c r="JL493">
        <v>5.5460770000000004</v>
      </c>
      <c r="JM493">
        <v>42796.59</v>
      </c>
      <c r="JN493">
        <v>2.962244E-2</v>
      </c>
      <c r="JO493">
        <v>23.040089999999999</v>
      </c>
      <c r="JP493">
        <v>5.648676</v>
      </c>
      <c r="JQ493">
        <v>43846.98</v>
      </c>
      <c r="JR493" s="1">
        <v>2.94413E-2</v>
      </c>
      <c r="JS493">
        <v>23.138349999999999</v>
      </c>
      <c r="JT493">
        <v>5.6994949999999998</v>
      </c>
      <c r="JU493">
        <v>44607.07</v>
      </c>
      <c r="JV493">
        <v>2.9215720000000001E-2</v>
      </c>
      <c r="JW493">
        <v>23.146319999999999</v>
      </c>
      <c r="JX493">
        <v>5.7070030000000003</v>
      </c>
      <c r="JY493">
        <v>45101.18</v>
      </c>
      <c r="JZ493" s="1">
        <v>2.8947919999999999E-2</v>
      </c>
      <c r="KA493">
        <v>23.001069999999999</v>
      </c>
      <c r="KB493">
        <v>5.6764510000000001</v>
      </c>
      <c r="KC493">
        <v>45357.32</v>
      </c>
      <c r="KD493" s="1">
        <v>2.8685249999999999E-2</v>
      </c>
      <c r="KE493">
        <v>22.841439999999999</v>
      </c>
      <c r="KF493">
        <v>5.6197609999999996</v>
      </c>
      <c r="KG493">
        <v>45403.34</v>
      </c>
      <c r="KH493" s="1">
        <v>2.8438419999999999E-2</v>
      </c>
      <c r="KI493">
        <v>22.71951</v>
      </c>
      <c r="KJ493">
        <v>5.5443550000000004</v>
      </c>
      <c r="KK493">
        <v>45265.32</v>
      </c>
      <c r="KL493">
        <v>2.816805E-2</v>
      </c>
      <c r="KM493">
        <v>22.823740000000001</v>
      </c>
      <c r="KN493">
        <v>5.4465399999999997</v>
      </c>
      <c r="KO493">
        <v>44970.63</v>
      </c>
      <c r="KP493" s="1">
        <v>2.786448E-2</v>
      </c>
      <c r="KQ493">
        <v>23.0045</v>
      </c>
      <c r="KR493">
        <v>5.3272199999999996</v>
      </c>
      <c r="KS493">
        <v>44543.8</v>
      </c>
      <c r="KT493" s="1">
        <v>2.754388E-2</v>
      </c>
      <c r="KU493">
        <v>23.21067</v>
      </c>
      <c r="KV493">
        <v>5.194261</v>
      </c>
      <c r="KW493">
        <v>44006.67</v>
      </c>
      <c r="KX493" s="1">
        <v>2.7217399999999999E-2</v>
      </c>
      <c r="KY493">
        <v>23.394020000000001</v>
      </c>
      <c r="KZ493">
        <v>5.0516170000000002</v>
      </c>
      <c r="LA493">
        <v>43378.06</v>
      </c>
      <c r="LB493" s="1">
        <v>2.6900859999999999E-2</v>
      </c>
      <c r="LC493">
        <v>23.387550000000001</v>
      </c>
      <c r="LD493">
        <v>4.9048569999999998</v>
      </c>
      <c r="LE493">
        <v>42677.87</v>
      </c>
      <c r="LF493" s="1">
        <v>2.6618650000000001E-2</v>
      </c>
      <c r="LG493">
        <v>23.23462</v>
      </c>
      <c r="LH493">
        <v>4.760885</v>
      </c>
      <c r="LI493">
        <v>41921.480000000003</v>
      </c>
      <c r="LJ493" s="1">
        <v>2.6365320000000001E-2</v>
      </c>
      <c r="LK493">
        <v>23.08587</v>
      </c>
      <c r="LL493">
        <v>4.6193439999999999</v>
      </c>
      <c r="LM493">
        <v>41122.28</v>
      </c>
      <c r="LN493">
        <v>2.6177209999999999E-2</v>
      </c>
      <c r="LO493">
        <v>22.976839999999999</v>
      </c>
      <c r="LP493">
        <v>4.4914719999999999</v>
      </c>
      <c r="LQ493">
        <v>40292.39</v>
      </c>
      <c r="LR493">
        <v>2.5967359999999998E-2</v>
      </c>
      <c r="LS493">
        <v>23.10266</v>
      </c>
      <c r="LT493">
        <v>4.3514679999999997</v>
      </c>
      <c r="LU493">
        <v>39440.589999999997</v>
      </c>
      <c r="LV493" s="1">
        <v>2.5734739999999999E-2</v>
      </c>
      <c r="LW493">
        <v>23.303319999999999</v>
      </c>
      <c r="LX493">
        <v>4.2105399999999999</v>
      </c>
      <c r="LY493">
        <v>38574.49</v>
      </c>
      <c r="LZ493" s="1">
        <v>2.5505690000000001E-2</v>
      </c>
      <c r="MA493">
        <v>23.53321</v>
      </c>
      <c r="MB493">
        <v>4.078074</v>
      </c>
      <c r="MC493">
        <v>37706.78</v>
      </c>
      <c r="MD493" s="1">
        <v>2.5285169999999999E-2</v>
      </c>
      <c r="ME493">
        <v>23.707660000000001</v>
      </c>
      <c r="MF493">
        <v>3.9458199999999999</v>
      </c>
      <c r="MG493">
        <v>36838.94</v>
      </c>
      <c r="MH493" s="1">
        <v>2.5097810000000002E-2</v>
      </c>
      <c r="MI493">
        <v>23.71068</v>
      </c>
      <c r="MJ493">
        <v>3.8210289999999998</v>
      </c>
      <c r="MK493">
        <v>35975.050000000003</v>
      </c>
      <c r="ML493">
        <v>2.4914909999999998E-2</v>
      </c>
      <c r="MM493">
        <v>23.570029999999999</v>
      </c>
      <c r="MN493">
        <v>3.6997550000000001</v>
      </c>
      <c r="MO493">
        <v>35118.86</v>
      </c>
      <c r="MP493" s="1">
        <v>2.4742190000000001E-2</v>
      </c>
      <c r="MQ493">
        <v>23.42868</v>
      </c>
      <c r="MR493">
        <v>3.5829140000000002</v>
      </c>
      <c r="MS493">
        <v>34276.050000000003</v>
      </c>
      <c r="MT493" s="1">
        <v>2.461986E-2</v>
      </c>
      <c r="MU493">
        <v>23.32123</v>
      </c>
      <c r="MV493">
        <v>3.4764240000000002</v>
      </c>
      <c r="MW493">
        <v>33446.61</v>
      </c>
      <c r="MX493" s="1">
        <v>2.4409549999999999E-2</v>
      </c>
      <c r="MY493">
        <v>23.406980000000001</v>
      </c>
      <c r="MZ493">
        <v>3.360249</v>
      </c>
      <c r="NA493">
        <v>32631.97</v>
      </c>
      <c r="NB493" s="1">
        <v>2.4136230000000002E-2</v>
      </c>
      <c r="NC493">
        <v>23.39996</v>
      </c>
      <c r="ND493">
        <v>3.2400410000000002</v>
      </c>
      <c r="NE493">
        <v>31836.58</v>
      </c>
      <c r="NF493" s="1">
        <v>2.3868259999999999E-2</v>
      </c>
      <c r="NG493">
        <v>23.545970000000001</v>
      </c>
      <c r="NH493">
        <v>3.124511</v>
      </c>
      <c r="NI493">
        <v>31061.56</v>
      </c>
      <c r="NJ493">
        <v>2.3634829999999999E-2</v>
      </c>
      <c r="NK493">
        <v>23.673410000000001</v>
      </c>
      <c r="NL493">
        <v>3.017525</v>
      </c>
      <c r="NM493">
        <v>30307.67</v>
      </c>
      <c r="NN493" s="1">
        <v>2.342549E-2</v>
      </c>
      <c r="NO493">
        <v>23.680019999999999</v>
      </c>
      <c r="NP493">
        <v>2.9174479999999998</v>
      </c>
      <c r="NQ493">
        <v>29573.85</v>
      </c>
      <c r="NR493" s="1">
        <v>2.3190160000000001E-2</v>
      </c>
      <c r="NS493">
        <v>23.57471</v>
      </c>
      <c r="NT493">
        <v>2.8178640000000001</v>
      </c>
      <c r="NU493">
        <v>28861.27</v>
      </c>
      <c r="NV493" s="1">
        <v>2.2907400000000001E-2</v>
      </c>
      <c r="NW493">
        <v>23.441400000000002</v>
      </c>
      <c r="NX493">
        <v>2.7163740000000001</v>
      </c>
      <c r="NY493">
        <v>28171.27</v>
      </c>
      <c r="NZ493" s="1">
        <v>2.23047E-2</v>
      </c>
      <c r="OA493">
        <v>23.371690000000001</v>
      </c>
      <c r="OB493">
        <v>2.5822639999999999</v>
      </c>
      <c r="OC493">
        <v>27507.66</v>
      </c>
      <c r="OD493" s="1">
        <v>2.2051290000000001E-2</v>
      </c>
      <c r="OE493">
        <v>23.54955</v>
      </c>
      <c r="OF493">
        <v>2.493376</v>
      </c>
      <c r="OG493">
        <v>26869.08</v>
      </c>
      <c r="OH493" s="1">
        <v>2.1955039999999999E-2</v>
      </c>
      <c r="OI493">
        <v>23.81269</v>
      </c>
      <c r="OJ493">
        <v>2.42544</v>
      </c>
      <c r="OK493">
        <v>26250.69</v>
      </c>
    </row>
    <row r="494" spans="1:401" x14ac:dyDescent="0.35">
      <c r="A494">
        <v>503</v>
      </c>
      <c r="B494" t="s">
        <v>4</v>
      </c>
      <c r="C494" t="s">
        <v>364</v>
      </c>
      <c r="D494" t="s">
        <v>501</v>
      </c>
      <c r="E494">
        <v>822.60950000000003</v>
      </c>
      <c r="F494" s="1">
        <v>4.2102889999999997E-2</v>
      </c>
      <c r="G494">
        <v>20.527380000000001</v>
      </c>
      <c r="H494">
        <v>0</v>
      </c>
      <c r="I494">
        <v>0</v>
      </c>
      <c r="J494" s="1">
        <v>4.1748149999999998E-2</v>
      </c>
      <c r="K494">
        <v>20.702400000000001</v>
      </c>
      <c r="L494">
        <v>0</v>
      </c>
      <c r="M494">
        <v>0</v>
      </c>
      <c r="N494" s="1">
        <v>4.125521E-2</v>
      </c>
      <c r="O494">
        <v>20.88946</v>
      </c>
      <c r="P494">
        <v>0</v>
      </c>
      <c r="Q494">
        <v>0</v>
      </c>
      <c r="R494" s="1">
        <v>4.071292E-2</v>
      </c>
      <c r="S494">
        <v>21.071960000000001</v>
      </c>
      <c r="T494">
        <v>0</v>
      </c>
      <c r="U494">
        <v>0</v>
      </c>
      <c r="V494" s="1">
        <v>4.0388479999999997E-2</v>
      </c>
      <c r="W494">
        <v>21.2515</v>
      </c>
      <c r="X494">
        <v>0</v>
      </c>
      <c r="Y494">
        <v>0</v>
      </c>
      <c r="Z494" s="1">
        <v>4.0170579999999997E-2</v>
      </c>
      <c r="AA494">
        <v>21.318629999999999</v>
      </c>
      <c r="AB494">
        <v>0</v>
      </c>
      <c r="AC494">
        <v>0</v>
      </c>
      <c r="AD494" s="1">
        <v>3.990527E-2</v>
      </c>
      <c r="AE494">
        <v>21.237279999999998</v>
      </c>
      <c r="AF494">
        <v>0</v>
      </c>
      <c r="AG494">
        <v>0</v>
      </c>
      <c r="AH494" s="1">
        <v>3.9568640000000002E-2</v>
      </c>
      <c r="AI494">
        <v>21.133189999999999</v>
      </c>
      <c r="AJ494">
        <v>0</v>
      </c>
      <c r="AK494">
        <v>0</v>
      </c>
      <c r="AL494" s="1">
        <v>3.951669E-2</v>
      </c>
      <c r="AM494">
        <v>21.048780000000001</v>
      </c>
      <c r="AN494">
        <v>0</v>
      </c>
      <c r="AO494">
        <v>0</v>
      </c>
      <c r="AP494" s="1">
        <v>3.9235760000000001E-2</v>
      </c>
      <c r="AQ494">
        <v>21.174520000000001</v>
      </c>
      <c r="AR494">
        <v>0</v>
      </c>
      <c r="AS494">
        <v>0</v>
      </c>
      <c r="AT494" s="1">
        <v>3.8874880000000001E-2</v>
      </c>
      <c r="AU494">
        <v>21.408609999999999</v>
      </c>
      <c r="AV494">
        <v>0</v>
      </c>
      <c r="AW494">
        <v>0</v>
      </c>
      <c r="AX494" s="1">
        <v>3.8492989999999998E-2</v>
      </c>
      <c r="AY494">
        <v>21.640360000000001</v>
      </c>
      <c r="AZ494">
        <v>0</v>
      </c>
      <c r="BA494">
        <v>0</v>
      </c>
      <c r="BB494" s="1">
        <v>3.823642E-2</v>
      </c>
      <c r="BC494">
        <v>21.856870000000001</v>
      </c>
      <c r="BD494">
        <v>0</v>
      </c>
      <c r="BE494">
        <v>0</v>
      </c>
      <c r="BF494" s="1">
        <v>3.8032730000000001E-2</v>
      </c>
      <c r="BG494">
        <v>21.916989999999998</v>
      </c>
      <c r="BH494">
        <v>0</v>
      </c>
      <c r="BI494">
        <v>0</v>
      </c>
      <c r="BJ494" s="1">
        <v>3.7815689999999999E-2</v>
      </c>
      <c r="BK494">
        <v>21.860910000000001</v>
      </c>
      <c r="BL494">
        <v>0</v>
      </c>
      <c r="BM494">
        <v>0</v>
      </c>
      <c r="BN494" s="1">
        <v>3.7545219999999997E-2</v>
      </c>
      <c r="BO494">
        <v>21.801850000000002</v>
      </c>
      <c r="BP494">
        <v>0</v>
      </c>
      <c r="BQ494">
        <v>0</v>
      </c>
      <c r="BR494" s="1">
        <v>3.7546349999999999E-2</v>
      </c>
      <c r="BS494">
        <v>21.77073</v>
      </c>
      <c r="BT494">
        <v>0</v>
      </c>
      <c r="BU494">
        <v>0</v>
      </c>
      <c r="BV494" s="1">
        <v>3.7306690000000003E-2</v>
      </c>
      <c r="BW494">
        <v>21.87313</v>
      </c>
      <c r="BX494">
        <v>0</v>
      </c>
      <c r="BY494">
        <v>0</v>
      </c>
      <c r="BZ494" s="1">
        <v>3.697715E-2</v>
      </c>
      <c r="CA494">
        <v>21.95974</v>
      </c>
      <c r="CB494">
        <v>0</v>
      </c>
      <c r="CC494">
        <v>0</v>
      </c>
      <c r="CD494" s="1">
        <v>3.6613760000000002E-2</v>
      </c>
      <c r="CE494">
        <v>22.077629999999999</v>
      </c>
      <c r="CF494">
        <v>0</v>
      </c>
      <c r="CG494">
        <v>0</v>
      </c>
      <c r="CH494" s="1">
        <v>3.6380200000000001E-2</v>
      </c>
      <c r="CI494">
        <v>22.105699999999999</v>
      </c>
      <c r="CJ494">
        <v>0</v>
      </c>
      <c r="CK494">
        <v>0</v>
      </c>
      <c r="CL494" s="1">
        <v>3.6224239999999998E-2</v>
      </c>
      <c r="CM494">
        <v>22.069520000000001</v>
      </c>
      <c r="CN494">
        <v>0</v>
      </c>
      <c r="CO494">
        <v>0</v>
      </c>
      <c r="CP494" s="1">
        <v>3.602963E-2</v>
      </c>
      <c r="CQ494">
        <v>22.01876</v>
      </c>
      <c r="CR494">
        <v>0</v>
      </c>
      <c r="CS494">
        <v>0</v>
      </c>
      <c r="CT494" s="1">
        <v>3.5770839999999998E-2</v>
      </c>
      <c r="CU494">
        <v>21.965140000000002</v>
      </c>
      <c r="CV494">
        <v>0</v>
      </c>
      <c r="CW494">
        <v>0</v>
      </c>
      <c r="CX494" s="1">
        <v>3.5607109999999997E-2</v>
      </c>
      <c r="CY494">
        <v>21.919720000000002</v>
      </c>
      <c r="CZ494">
        <v>0</v>
      </c>
      <c r="DA494">
        <v>0</v>
      </c>
      <c r="DB494" s="1">
        <v>3.5381019999999999E-2</v>
      </c>
      <c r="DC494">
        <v>22.030049999999999</v>
      </c>
      <c r="DD494">
        <v>0</v>
      </c>
      <c r="DE494">
        <v>0</v>
      </c>
      <c r="DF494" s="1">
        <v>3.5149159999999999E-2</v>
      </c>
      <c r="DG494">
        <v>22.082409999999999</v>
      </c>
      <c r="DH494">
        <v>0</v>
      </c>
      <c r="DI494">
        <v>5.8191419999999996E-38</v>
      </c>
      <c r="DJ494" s="1">
        <v>3.4911129999999999E-2</v>
      </c>
      <c r="DK494">
        <v>22.158560000000001</v>
      </c>
      <c r="DL494">
        <v>3.2338760000000002E-36</v>
      </c>
      <c r="DM494">
        <v>2.164007E-32</v>
      </c>
      <c r="DN494" s="1">
        <v>3.4699819999999999E-2</v>
      </c>
      <c r="DO494">
        <v>22.239750000000001</v>
      </c>
      <c r="DP494">
        <v>1.212665E-31</v>
      </c>
      <c r="DQ494" s="1">
        <v>8.0729210000000001E-28</v>
      </c>
      <c r="DR494" s="1">
        <v>3.4510399999999997E-2</v>
      </c>
      <c r="DS494">
        <v>22.245819999999998</v>
      </c>
      <c r="DT494" s="1">
        <v>9.7133470000000003E-28</v>
      </c>
      <c r="DU494" s="1">
        <v>5.8798689999999999E-24</v>
      </c>
      <c r="DV494" s="1">
        <v>3.4316220000000001E-2</v>
      </c>
      <c r="DW494">
        <v>22.159320000000001</v>
      </c>
      <c r="DX494" s="1">
        <v>2.21896E-24</v>
      </c>
      <c r="DY494" s="1">
        <v>1.266947E-20</v>
      </c>
      <c r="DZ494" s="1">
        <v>3.4144130000000002E-2</v>
      </c>
      <c r="EA494">
        <v>22.053840000000001</v>
      </c>
      <c r="EB494" s="1">
        <v>1.8164539999999999E-21</v>
      </c>
      <c r="EC494" s="1">
        <v>1.005112E-17</v>
      </c>
      <c r="ED494" s="1">
        <v>3.4219159999999998E-2</v>
      </c>
      <c r="EE494">
        <v>22.011700000000001</v>
      </c>
      <c r="EF494" s="1">
        <v>6.5497730000000003E-19</v>
      </c>
      <c r="EG494" s="1">
        <v>3.5373810000000001E-15</v>
      </c>
      <c r="EH494" s="1">
        <v>3.4067859999999998E-2</v>
      </c>
      <c r="EI494">
        <v>22.20401</v>
      </c>
      <c r="EJ494" s="1">
        <v>1.1684219999999999E-16</v>
      </c>
      <c r="EK494" s="1">
        <v>6.2602309999999996E-13</v>
      </c>
      <c r="EL494">
        <v>3.3818029999999999E-2</v>
      </c>
      <c r="EM494">
        <v>22.388570000000001</v>
      </c>
      <c r="EN494" s="1">
        <v>1.141028E-14</v>
      </c>
      <c r="EO494" s="1">
        <v>6.1189410000000006E-11</v>
      </c>
      <c r="EP494" s="1">
        <v>3.3547840000000002E-2</v>
      </c>
      <c r="EQ494">
        <v>22.565919999999998</v>
      </c>
      <c r="ER494" s="1">
        <v>6.6186780000000003E-13</v>
      </c>
      <c r="ES494" s="1">
        <v>3.56637E-9</v>
      </c>
      <c r="ET494" s="1">
        <v>3.3404929999999999E-2</v>
      </c>
      <c r="EU494">
        <v>22.766539999999999</v>
      </c>
      <c r="EV494" s="1">
        <v>2.4398769999999999E-11</v>
      </c>
      <c r="EW494" s="1">
        <v>1.321253E-7</v>
      </c>
      <c r="EX494" s="1">
        <v>3.3322589999999999E-2</v>
      </c>
      <c r="EY494">
        <v>22.816870000000002</v>
      </c>
      <c r="EZ494" s="1">
        <v>6.0372220000000004E-10</v>
      </c>
      <c r="FA494" s="1">
        <v>3.2843649999999999E-6</v>
      </c>
      <c r="FB494" s="1">
        <v>3.3219480000000003E-2</v>
      </c>
      <c r="FC494">
        <v>22.704280000000001</v>
      </c>
      <c r="FD494" s="1">
        <v>1.0449060000000001E-8</v>
      </c>
      <c r="FE494" s="1">
        <v>5.7275689999999997E-5</v>
      </c>
      <c r="FF494" s="1">
        <v>3.3044900000000002E-2</v>
      </c>
      <c r="FG494">
        <v>22.602170000000001</v>
      </c>
      <c r="FH494" s="1">
        <v>1.3141329999999999E-7</v>
      </c>
      <c r="FI494" s="1">
        <v>7.2738519999999995E-4</v>
      </c>
      <c r="FJ494" s="1">
        <v>3.3197209999999998E-2</v>
      </c>
      <c r="FK494">
        <v>22.53426</v>
      </c>
      <c r="FL494" s="1">
        <v>1.255038E-6</v>
      </c>
      <c r="FM494" s="1">
        <v>6.9585539999999996E-3</v>
      </c>
      <c r="FN494">
        <v>3.3040300000000002E-2</v>
      </c>
      <c r="FO494">
        <v>22.68844</v>
      </c>
      <c r="FP494" s="1">
        <v>9.2149269999999993E-6</v>
      </c>
      <c r="FQ494" s="1">
        <v>5.1663529999999999E-2</v>
      </c>
      <c r="FR494" s="1">
        <v>3.2790149999999997E-2</v>
      </c>
      <c r="FS494">
        <v>22.904150000000001</v>
      </c>
      <c r="FT494" s="1">
        <v>5.3607250000000001E-5</v>
      </c>
      <c r="FU494" s="1">
        <v>0.30490929999999999</v>
      </c>
      <c r="FV494" s="1">
        <v>3.2479840000000003E-2</v>
      </c>
      <c r="FW494">
        <v>23.0961</v>
      </c>
      <c r="FX494" s="1">
        <v>2.5299170000000001E-4</v>
      </c>
      <c r="FY494" s="1">
        <v>1.4632449999999999</v>
      </c>
      <c r="FZ494" s="1">
        <v>3.23506E-2</v>
      </c>
      <c r="GA494">
        <v>23.28059</v>
      </c>
      <c r="GB494" s="1">
        <v>9.9783050000000007E-4</v>
      </c>
      <c r="GC494" s="1">
        <v>5.8345359999999999</v>
      </c>
      <c r="GD494" s="1">
        <v>3.2286479999999999E-2</v>
      </c>
      <c r="GE494">
        <v>23.306470000000001</v>
      </c>
      <c r="GF494" s="1">
        <v>3.342378E-3</v>
      </c>
      <c r="GG494">
        <v>19.724450000000001</v>
      </c>
      <c r="GH494" s="1">
        <v>3.2192489999999997E-2</v>
      </c>
      <c r="GI494">
        <v>23.230219999999999</v>
      </c>
      <c r="GJ494" s="1">
        <v>9.6542199999999998E-3</v>
      </c>
      <c r="GK494">
        <v>57.549169999999997</v>
      </c>
      <c r="GL494" s="1">
        <v>3.1990530000000003E-2</v>
      </c>
      <c r="GM494">
        <v>23.15156</v>
      </c>
      <c r="GN494" s="1">
        <v>2.4358419999999999E-2</v>
      </c>
      <c r="GO494">
        <v>147.13480000000001</v>
      </c>
      <c r="GP494" s="1">
        <v>3.20094E-2</v>
      </c>
      <c r="GQ494">
        <v>23.106069999999999</v>
      </c>
      <c r="GR494" s="1">
        <v>5.503682E-2</v>
      </c>
      <c r="GS494">
        <v>334.45850000000002</v>
      </c>
      <c r="GT494" s="1">
        <v>3.1803419999999999E-2</v>
      </c>
      <c r="GU494">
        <v>23.103339999999999</v>
      </c>
      <c r="GV494" s="1">
        <v>0.11126270000000001</v>
      </c>
      <c r="GW494">
        <v>684.81679999999994</v>
      </c>
      <c r="GX494" s="1">
        <v>3.1542349999999997E-2</v>
      </c>
      <c r="GY494">
        <v>23.234200000000001</v>
      </c>
      <c r="GZ494" s="1">
        <v>0.2045477</v>
      </c>
      <c r="HA494">
        <v>1276.856</v>
      </c>
      <c r="HB494" s="1">
        <v>3.124275E-2</v>
      </c>
      <c r="HC494">
        <v>23.3263</v>
      </c>
      <c r="HD494" s="1">
        <v>0.34570489999999998</v>
      </c>
      <c r="HE494">
        <v>2190.8910000000001</v>
      </c>
      <c r="HF494" s="1">
        <v>3.103738E-2</v>
      </c>
      <c r="HG494">
        <v>23.396609999999999</v>
      </c>
      <c r="HH494" s="1">
        <v>0.5448018</v>
      </c>
      <c r="HI494">
        <v>3493.4450000000002</v>
      </c>
      <c r="HJ494" s="1">
        <v>3.085939E-2</v>
      </c>
      <c r="HK494">
        <v>23.366309999999999</v>
      </c>
      <c r="HL494">
        <v>0.80625820000000004</v>
      </c>
      <c r="HM494">
        <v>5223.723</v>
      </c>
      <c r="HN494" s="1">
        <v>3.064911E-2</v>
      </c>
      <c r="HO494">
        <v>23.309249999999999</v>
      </c>
      <c r="HP494">
        <v>1.127016</v>
      </c>
      <c r="HQ494">
        <v>7382.942</v>
      </c>
      <c r="HR494" s="1">
        <v>3.039128E-2</v>
      </c>
      <c r="HS494">
        <v>23.21613</v>
      </c>
      <c r="HT494">
        <v>1.497841</v>
      </c>
      <c r="HU494">
        <v>9931.8340000000007</v>
      </c>
      <c r="HV494" s="1">
        <v>3.016636E-2</v>
      </c>
      <c r="HW494">
        <v>23.092649999999999</v>
      </c>
      <c r="HX494">
        <v>1.9095709999999999</v>
      </c>
      <c r="HY494">
        <v>12796.32</v>
      </c>
      <c r="HZ494">
        <v>2.98876E-2</v>
      </c>
      <c r="IA494">
        <v>23.016660000000002</v>
      </c>
      <c r="IB494">
        <v>2.3414899999999998</v>
      </c>
      <c r="IC494">
        <v>15879.29</v>
      </c>
      <c r="ID494" s="1">
        <v>2.9601470000000001E-2</v>
      </c>
      <c r="IE494">
        <v>23.06128</v>
      </c>
      <c r="IF494">
        <v>2.7792560000000002</v>
      </c>
      <c r="IG494">
        <v>19071.18</v>
      </c>
      <c r="IH494" s="1">
        <v>2.929232E-2</v>
      </c>
      <c r="II494">
        <v>23.12744</v>
      </c>
      <c r="IJ494">
        <v>3.2051759999999998</v>
      </c>
      <c r="IK494">
        <v>22263.56</v>
      </c>
      <c r="IL494" s="1">
        <v>2.900169E-2</v>
      </c>
      <c r="IM494">
        <v>23.22204</v>
      </c>
      <c r="IN494">
        <v>3.608466</v>
      </c>
      <c r="IO494">
        <v>25358.880000000001</v>
      </c>
      <c r="IP494" s="1">
        <v>2.8724340000000001E-2</v>
      </c>
      <c r="IQ494">
        <v>23.17351</v>
      </c>
      <c r="IR494">
        <v>3.9787349999999999</v>
      </c>
      <c r="IS494">
        <v>28277.14</v>
      </c>
      <c r="IT494">
        <v>2.8485770000000001E-2</v>
      </c>
      <c r="IU494">
        <v>23.066089999999999</v>
      </c>
      <c r="IV494">
        <v>4.3133439999999998</v>
      </c>
      <c r="IW494">
        <v>30958.54</v>
      </c>
      <c r="IX494" s="1">
        <v>2.8242050000000001E-2</v>
      </c>
      <c r="IY494">
        <v>22.96753</v>
      </c>
      <c r="IZ494">
        <v>4.6022660000000002</v>
      </c>
      <c r="JA494">
        <v>33362.730000000003</v>
      </c>
      <c r="JB494">
        <v>2.7921609999999999E-2</v>
      </c>
      <c r="JC494">
        <v>22.87067</v>
      </c>
      <c r="JD494">
        <v>4.8300450000000001</v>
      </c>
      <c r="JE494">
        <v>35464.959999999999</v>
      </c>
      <c r="JF494" s="1">
        <v>2.7720519999999998E-2</v>
      </c>
      <c r="JG494">
        <v>22.923829999999999</v>
      </c>
      <c r="JH494">
        <v>5.0300219999999998</v>
      </c>
      <c r="JI494">
        <v>37256.160000000003</v>
      </c>
      <c r="JJ494" s="1">
        <v>2.759079E-2</v>
      </c>
      <c r="JK494">
        <v>23.002859999999998</v>
      </c>
      <c r="JL494">
        <v>5.1992469999999997</v>
      </c>
      <c r="JM494">
        <v>38742.93</v>
      </c>
      <c r="JN494" s="1">
        <v>2.749248E-2</v>
      </c>
      <c r="JO494">
        <v>23.05179</v>
      </c>
      <c r="JP494">
        <v>5.332586</v>
      </c>
      <c r="JQ494">
        <v>39938.639999999999</v>
      </c>
      <c r="JR494" s="1">
        <v>2.7321689999999999E-2</v>
      </c>
      <c r="JS494">
        <v>23.151499999999999</v>
      </c>
      <c r="JT494">
        <v>5.4141789999999999</v>
      </c>
      <c r="JU494">
        <v>40860.26</v>
      </c>
      <c r="JV494" s="1">
        <v>2.711448E-2</v>
      </c>
      <c r="JW494">
        <v>23.16235</v>
      </c>
      <c r="JX494">
        <v>5.4532879999999997</v>
      </c>
      <c r="JY494">
        <v>41526.639999999999</v>
      </c>
      <c r="JZ494" s="1">
        <v>2.6864519999999999E-2</v>
      </c>
      <c r="KA494">
        <v>23.021740000000001</v>
      </c>
      <c r="KB494">
        <v>5.4528030000000003</v>
      </c>
      <c r="KC494">
        <v>41960.49</v>
      </c>
      <c r="KD494" s="1">
        <v>2.6617289999999998E-2</v>
      </c>
      <c r="KE494">
        <v>22.866569999999999</v>
      </c>
      <c r="KF494">
        <v>5.4240519999999997</v>
      </c>
      <c r="KG494">
        <v>42185.599999999999</v>
      </c>
      <c r="KH494" s="1">
        <v>2.6392760000000001E-2</v>
      </c>
      <c r="KI494">
        <v>22.748190000000001</v>
      </c>
      <c r="KJ494">
        <v>5.3761460000000003</v>
      </c>
      <c r="KK494">
        <v>42225.52</v>
      </c>
      <c r="KL494" s="1">
        <v>2.614085E-2</v>
      </c>
      <c r="KM494">
        <v>22.852450000000001</v>
      </c>
      <c r="KN494">
        <v>5.3029289999999998</v>
      </c>
      <c r="KO494">
        <v>42104.82</v>
      </c>
      <c r="KP494" s="1">
        <v>2.5859969999999999E-2</v>
      </c>
      <c r="KQ494">
        <v>23.032129999999999</v>
      </c>
      <c r="KR494">
        <v>5.2065580000000002</v>
      </c>
      <c r="KS494">
        <v>41846.120000000003</v>
      </c>
      <c r="KT494" s="1">
        <v>2.556025E-2</v>
      </c>
      <c r="KU494">
        <v>23.23668</v>
      </c>
      <c r="KV494">
        <v>5.0938499999999998</v>
      </c>
      <c r="KW494">
        <v>41470.1</v>
      </c>
      <c r="KX494" s="1">
        <v>2.5259400000000001E-2</v>
      </c>
      <c r="KY494">
        <v>23.41874</v>
      </c>
      <c r="KZ494">
        <v>4.9702479999999998</v>
      </c>
      <c r="LA494">
        <v>40995.160000000003</v>
      </c>
      <c r="LB494" s="1">
        <v>2.4964699999999999E-2</v>
      </c>
      <c r="LC494">
        <v>23.413699999999999</v>
      </c>
      <c r="LD494">
        <v>4.8398669999999999</v>
      </c>
      <c r="LE494">
        <v>40439.980000000003</v>
      </c>
      <c r="LF494" s="1">
        <v>2.470174E-2</v>
      </c>
      <c r="LG494">
        <v>23.26352</v>
      </c>
      <c r="LH494">
        <v>4.7102389999999996</v>
      </c>
      <c r="LI494">
        <v>39819.83</v>
      </c>
      <c r="LJ494" s="1">
        <v>2.4466290000000002E-2</v>
      </c>
      <c r="LK494">
        <v>23.117329999999999</v>
      </c>
      <c r="LL494">
        <v>4.5818019999999997</v>
      </c>
      <c r="LM494">
        <v>39149.339999999997</v>
      </c>
      <c r="LN494" s="1">
        <v>2.429518E-2</v>
      </c>
      <c r="LO494">
        <v>23.009869999999999</v>
      </c>
      <c r="LP494">
        <v>4.4625360000000001</v>
      </c>
      <c r="LQ494">
        <v>38439.67</v>
      </c>
      <c r="LR494" s="1">
        <v>2.4098660000000001E-2</v>
      </c>
      <c r="LS494">
        <v>23.133559999999999</v>
      </c>
      <c r="LT494">
        <v>4.3368719999999996</v>
      </c>
      <c r="LU494">
        <v>37700.93</v>
      </c>
      <c r="LV494" s="1">
        <v>2.3885750000000001E-2</v>
      </c>
      <c r="LW494">
        <v>23.331209999999999</v>
      </c>
      <c r="LX494">
        <v>4.2135930000000004</v>
      </c>
      <c r="LY494">
        <v>36942.769999999997</v>
      </c>
      <c r="LZ494" s="1">
        <v>2.367091E-2</v>
      </c>
      <c r="MA494">
        <v>23.557739999999999</v>
      </c>
      <c r="MB494">
        <v>4.0811609999999998</v>
      </c>
      <c r="MC494">
        <v>36171.839999999997</v>
      </c>
      <c r="MD494" s="1">
        <v>2.3465929999999999E-2</v>
      </c>
      <c r="ME494">
        <v>23.729569999999999</v>
      </c>
      <c r="MF494">
        <v>3.9523030000000001</v>
      </c>
      <c r="MG494">
        <v>35393.769999999997</v>
      </c>
      <c r="MH494" s="1">
        <v>2.3292730000000001E-2</v>
      </c>
      <c r="MI494">
        <v>23.732589999999998</v>
      </c>
      <c r="MJ494">
        <v>3.8322379999999998</v>
      </c>
      <c r="MK494">
        <v>34613.379999999997</v>
      </c>
      <c r="ML494" s="1">
        <v>2.3123950000000001E-2</v>
      </c>
      <c r="MM494">
        <v>23.593399999999999</v>
      </c>
      <c r="MN494">
        <v>3.7190180000000002</v>
      </c>
      <c r="MO494">
        <v>33838.58</v>
      </c>
      <c r="MP494" s="1">
        <v>2.2962070000000001E-2</v>
      </c>
      <c r="MQ494">
        <v>23.453440000000001</v>
      </c>
      <c r="MR494">
        <v>3.6065990000000001</v>
      </c>
      <c r="MS494">
        <v>33070.370000000003</v>
      </c>
      <c r="MT494" s="1">
        <v>2.285295E-2</v>
      </c>
      <c r="MU494">
        <v>23.346699999999998</v>
      </c>
      <c r="MV494">
        <v>3.5047999999999999</v>
      </c>
      <c r="MW494">
        <v>32310.41</v>
      </c>
      <c r="MX494">
        <v>2.2657190000000001E-2</v>
      </c>
      <c r="MY494">
        <v>23.43046</v>
      </c>
      <c r="MZ494">
        <v>3.3918300000000001</v>
      </c>
      <c r="NA494">
        <v>31559.75</v>
      </c>
      <c r="NB494" s="1">
        <v>2.240313E-2</v>
      </c>
      <c r="NC494">
        <v>23.422879999999999</v>
      </c>
      <c r="ND494">
        <v>3.2743350000000002</v>
      </c>
      <c r="NE494">
        <v>30824.33</v>
      </c>
      <c r="NF494" s="1">
        <v>2.215251E-2</v>
      </c>
      <c r="NG494">
        <v>23.566210000000002</v>
      </c>
      <c r="NH494">
        <v>3.1608350000000001</v>
      </c>
      <c r="NI494">
        <v>30105.23</v>
      </c>
      <c r="NJ494" s="1">
        <v>2.1934800000000001E-2</v>
      </c>
      <c r="NK494">
        <v>23.691520000000001</v>
      </c>
      <c r="NL494">
        <v>3.0556320000000001</v>
      </c>
      <c r="NM494">
        <v>29402.95</v>
      </c>
      <c r="NN494" s="1">
        <v>2.1741460000000001E-2</v>
      </c>
      <c r="NO494">
        <v>23.69802</v>
      </c>
      <c r="NP494">
        <v>2.9572620000000001</v>
      </c>
      <c r="NQ494">
        <v>28716.79</v>
      </c>
      <c r="NR494" s="1">
        <v>2.1525269999999999E-2</v>
      </c>
      <c r="NS494">
        <v>23.59431</v>
      </c>
      <c r="NT494">
        <v>2.859248</v>
      </c>
      <c r="NU494">
        <v>28049.16</v>
      </c>
      <c r="NV494" s="1">
        <v>2.1260859999999999E-2</v>
      </c>
      <c r="NW494">
        <v>23.462879999999998</v>
      </c>
      <c r="NX494">
        <v>2.7583799999999998</v>
      </c>
      <c r="NY494">
        <v>27400.880000000001</v>
      </c>
      <c r="NZ494" s="1">
        <v>2.0688640000000001E-2</v>
      </c>
      <c r="OA494">
        <v>23.393999999999998</v>
      </c>
      <c r="OB494">
        <v>2.6226240000000001</v>
      </c>
      <c r="OC494">
        <v>26775.32</v>
      </c>
      <c r="OD494" s="1">
        <v>2.0453900000000001E-2</v>
      </c>
      <c r="OE494">
        <v>23.569299999999998</v>
      </c>
      <c r="OF494">
        <v>2.5342169999999999</v>
      </c>
      <c r="OG494">
        <v>26171.599999999999</v>
      </c>
      <c r="OH494" s="1">
        <v>2.0371070000000002E-2</v>
      </c>
      <c r="OI494">
        <v>23.828900000000001</v>
      </c>
      <c r="OJ494">
        <v>2.4676269999999998</v>
      </c>
      <c r="OK494">
        <v>25585.9</v>
      </c>
    </row>
    <row r="495" spans="1:401" x14ac:dyDescent="0.35">
      <c r="A495">
        <v>504</v>
      </c>
      <c r="B495" t="s">
        <v>4</v>
      </c>
      <c r="C495" t="s">
        <v>364</v>
      </c>
      <c r="D495" t="s">
        <v>502</v>
      </c>
      <c r="E495">
        <v>833.48779999999999</v>
      </c>
      <c r="F495">
        <v>4.9528389999999999E-2</v>
      </c>
      <c r="G495">
        <v>20.499210000000001</v>
      </c>
      <c r="H495">
        <v>0</v>
      </c>
      <c r="I495">
        <v>0</v>
      </c>
      <c r="J495" s="1">
        <v>4.9106980000000001E-2</v>
      </c>
      <c r="K495">
        <v>20.676159999999999</v>
      </c>
      <c r="L495">
        <v>0</v>
      </c>
      <c r="M495">
        <v>0</v>
      </c>
      <c r="N495" s="1">
        <v>4.8522290000000003E-2</v>
      </c>
      <c r="O495">
        <v>20.863869999999999</v>
      </c>
      <c r="P495">
        <v>0</v>
      </c>
      <c r="Q495">
        <v>0</v>
      </c>
      <c r="R495" s="1">
        <v>4.7879909999999998E-2</v>
      </c>
      <c r="S495">
        <v>21.04691</v>
      </c>
      <c r="T495">
        <v>0</v>
      </c>
      <c r="U495">
        <v>0</v>
      </c>
      <c r="V495" s="1">
        <v>4.7498650000000003E-2</v>
      </c>
      <c r="W495">
        <v>21.226320000000001</v>
      </c>
      <c r="X495">
        <v>0</v>
      </c>
      <c r="Y495">
        <v>0</v>
      </c>
      <c r="Z495" s="1">
        <v>4.7247789999999998E-2</v>
      </c>
      <c r="AA495">
        <v>21.294149999999998</v>
      </c>
      <c r="AB495">
        <v>0</v>
      </c>
      <c r="AC495">
        <v>0</v>
      </c>
      <c r="AD495" s="1">
        <v>4.6935039999999997E-2</v>
      </c>
      <c r="AE495">
        <v>21.215129999999998</v>
      </c>
      <c r="AF495">
        <v>0</v>
      </c>
      <c r="AG495">
        <v>0</v>
      </c>
      <c r="AH495" s="1">
        <v>4.6539049999999998E-2</v>
      </c>
      <c r="AI495">
        <v>21.113980000000002</v>
      </c>
      <c r="AJ495">
        <v>0</v>
      </c>
      <c r="AK495">
        <v>0</v>
      </c>
      <c r="AL495" s="1">
        <v>4.6490450000000003E-2</v>
      </c>
      <c r="AM495">
        <v>21.032299999999999</v>
      </c>
      <c r="AN495">
        <v>0</v>
      </c>
      <c r="AO495">
        <v>0</v>
      </c>
      <c r="AP495" s="1">
        <v>4.6157799999999999E-2</v>
      </c>
      <c r="AQ495">
        <v>21.158259999999999</v>
      </c>
      <c r="AR495">
        <v>0</v>
      </c>
      <c r="AS495">
        <v>0</v>
      </c>
      <c r="AT495" s="1">
        <v>4.573091E-2</v>
      </c>
      <c r="AU495">
        <v>21.390219999999999</v>
      </c>
      <c r="AV495">
        <v>0</v>
      </c>
      <c r="AW495">
        <v>0</v>
      </c>
      <c r="AX495" s="1">
        <v>4.5276839999999999E-2</v>
      </c>
      <c r="AY495">
        <v>21.618729999999999</v>
      </c>
      <c r="AZ495">
        <v>0</v>
      </c>
      <c r="BA495">
        <v>0</v>
      </c>
      <c r="BB495" s="1">
        <v>4.4976059999999998E-2</v>
      </c>
      <c r="BC495">
        <v>21.831520000000001</v>
      </c>
      <c r="BD495">
        <v>0</v>
      </c>
      <c r="BE495">
        <v>0</v>
      </c>
      <c r="BF495">
        <v>4.4739769999999998E-2</v>
      </c>
      <c r="BG495">
        <v>21.889220000000002</v>
      </c>
      <c r="BH495">
        <v>0</v>
      </c>
      <c r="BI495">
        <v>0</v>
      </c>
      <c r="BJ495" s="1">
        <v>4.448411E-2</v>
      </c>
      <c r="BK495">
        <v>21.832319999999999</v>
      </c>
      <c r="BL495">
        <v>0</v>
      </c>
      <c r="BM495">
        <v>0</v>
      </c>
      <c r="BN495" s="1">
        <v>4.416631E-2</v>
      </c>
      <c r="BO495">
        <v>21.77281</v>
      </c>
      <c r="BP495">
        <v>0</v>
      </c>
      <c r="BQ495">
        <v>0</v>
      </c>
      <c r="BR495" s="1">
        <v>4.417977E-2</v>
      </c>
      <c r="BS495">
        <v>21.741230000000002</v>
      </c>
      <c r="BT495">
        <v>0</v>
      </c>
      <c r="BU495">
        <v>0</v>
      </c>
      <c r="BV495" s="1">
        <v>4.389564E-2</v>
      </c>
      <c r="BW495">
        <v>21.84179</v>
      </c>
      <c r="BX495">
        <v>0</v>
      </c>
      <c r="BY495">
        <v>0</v>
      </c>
      <c r="BZ495" s="1">
        <v>4.3505479999999999E-2</v>
      </c>
      <c r="CA495">
        <v>21.926559999999998</v>
      </c>
      <c r="CB495">
        <v>0</v>
      </c>
      <c r="CC495">
        <v>0</v>
      </c>
      <c r="CD495">
        <v>4.3073300000000002E-2</v>
      </c>
      <c r="CE495">
        <v>22.042200000000001</v>
      </c>
      <c r="CF495">
        <v>0</v>
      </c>
      <c r="CG495">
        <v>0</v>
      </c>
      <c r="CH495" s="1">
        <v>4.2800779999999997E-2</v>
      </c>
      <c r="CI495">
        <v>22.068930000000002</v>
      </c>
      <c r="CJ495">
        <v>0</v>
      </c>
      <c r="CK495">
        <v>0</v>
      </c>
      <c r="CL495" s="1">
        <v>4.2619400000000002E-2</v>
      </c>
      <c r="CM495">
        <v>22.032330000000002</v>
      </c>
      <c r="CN495">
        <v>0</v>
      </c>
      <c r="CO495">
        <v>0</v>
      </c>
      <c r="CP495" s="1">
        <v>4.2392100000000002E-2</v>
      </c>
      <c r="CQ495">
        <v>21.981839999999998</v>
      </c>
      <c r="CR495">
        <v>0</v>
      </c>
      <c r="CS495">
        <v>0</v>
      </c>
      <c r="CT495" s="1">
        <v>4.2087899999999998E-2</v>
      </c>
      <c r="CU495">
        <v>21.92896</v>
      </c>
      <c r="CV495">
        <v>0</v>
      </c>
      <c r="CW495">
        <v>0</v>
      </c>
      <c r="CX495" s="1">
        <v>4.1898489999999997E-2</v>
      </c>
      <c r="CY495">
        <v>21.884920000000001</v>
      </c>
      <c r="CZ495">
        <v>0</v>
      </c>
      <c r="DA495">
        <v>0</v>
      </c>
      <c r="DB495" s="1">
        <v>4.1630390000000003E-2</v>
      </c>
      <c r="DC495">
        <v>21.99559</v>
      </c>
      <c r="DD495">
        <v>0</v>
      </c>
      <c r="DE495">
        <v>0</v>
      </c>
      <c r="DF495" s="1">
        <v>4.135494E-2</v>
      </c>
      <c r="DG495">
        <v>22.049150000000001</v>
      </c>
      <c r="DH495">
        <v>0</v>
      </c>
      <c r="DI495">
        <v>0</v>
      </c>
      <c r="DJ495" s="1">
        <v>4.1073829999999999E-2</v>
      </c>
      <c r="DK495">
        <v>22.126819999999999</v>
      </c>
      <c r="DL495">
        <v>8.2948889999999998E-37</v>
      </c>
      <c r="DM495">
        <v>4.6980799999999997E-33</v>
      </c>
      <c r="DN495">
        <v>4.0827910000000002E-2</v>
      </c>
      <c r="DO495">
        <v>22.209579999999999</v>
      </c>
      <c r="DP495">
        <v>4.0359609999999998E-32</v>
      </c>
      <c r="DQ495" s="1">
        <v>1.984766E-28</v>
      </c>
      <c r="DR495" s="1">
        <v>4.0607169999999998E-2</v>
      </c>
      <c r="DS495">
        <v>22.218219999999999</v>
      </c>
      <c r="DT495" s="1">
        <v>3.4326839999999998E-28</v>
      </c>
      <c r="DU495" s="1">
        <v>1.591255E-24</v>
      </c>
      <c r="DV495">
        <v>4.0377700000000002E-2</v>
      </c>
      <c r="DW495">
        <v>22.135660000000001</v>
      </c>
      <c r="DX495" s="1">
        <v>8.290438E-25</v>
      </c>
      <c r="DY495" s="1">
        <v>3.7317479999999998E-21</v>
      </c>
      <c r="DZ495" s="1">
        <v>4.0176740000000002E-2</v>
      </c>
      <c r="EA495">
        <v>22.03464</v>
      </c>
      <c r="EB495" s="1">
        <v>7.1583999999999996E-22</v>
      </c>
      <c r="EC495" s="1">
        <v>3.1904689999999998E-18</v>
      </c>
      <c r="ED495" s="1">
        <v>4.027534E-2</v>
      </c>
      <c r="EE495">
        <v>21.996600000000001</v>
      </c>
      <c r="EF495" s="1">
        <v>2.7144699999999998E-19</v>
      </c>
      <c r="EG495" s="1">
        <v>1.20109E-15</v>
      </c>
      <c r="EH495" s="1">
        <v>4.0091969999999998E-2</v>
      </c>
      <c r="EI495">
        <v>22.19061</v>
      </c>
      <c r="EJ495" s="1">
        <v>5.077214E-17</v>
      </c>
      <c r="EK495" s="1">
        <v>2.261454E-13</v>
      </c>
      <c r="EL495" s="1">
        <v>3.9794980000000001E-2</v>
      </c>
      <c r="EM495">
        <v>22.375959999999999</v>
      </c>
      <c r="EN495" s="1">
        <v>5.1865170000000003E-15</v>
      </c>
      <c r="EO495" s="1">
        <v>2.3413960000000001E-11</v>
      </c>
      <c r="EP495" s="1">
        <v>3.9473759999999997E-2</v>
      </c>
      <c r="EQ495">
        <v>22.55378</v>
      </c>
      <c r="ER495" s="1">
        <v>3.1401909999999999E-13</v>
      </c>
      <c r="ES495" s="1">
        <v>1.44027E-9</v>
      </c>
      <c r="ET495" s="1">
        <v>3.9310209999999998E-2</v>
      </c>
      <c r="EU495">
        <v>22.754470000000001</v>
      </c>
      <c r="EV495" s="1">
        <v>1.206107E-11</v>
      </c>
      <c r="EW495" s="1">
        <v>5.6142259999999998E-8</v>
      </c>
      <c r="EX495" s="1">
        <v>3.9215239999999998E-2</v>
      </c>
      <c r="EY495">
        <v>22.805769999999999</v>
      </c>
      <c r="EZ495" s="1">
        <v>3.1037099999999999E-10</v>
      </c>
      <c r="FA495" s="1">
        <v>1.464449E-6</v>
      </c>
      <c r="FB495" s="1">
        <v>3.9094480000000001E-2</v>
      </c>
      <c r="FC495">
        <v>22.695730000000001</v>
      </c>
      <c r="FD495" s="1">
        <v>5.5774789999999997E-9</v>
      </c>
      <c r="FE495" s="1">
        <v>2.673668E-5</v>
      </c>
      <c r="FF495" s="1">
        <v>3.8888449999999998E-2</v>
      </c>
      <c r="FG495">
        <v>22.59629</v>
      </c>
      <c r="FH495" s="1">
        <v>7.2727089999999996E-8</v>
      </c>
      <c r="FI495" s="1">
        <v>3.5475920000000002E-4</v>
      </c>
      <c r="FJ495" s="1">
        <v>3.9083220000000002E-2</v>
      </c>
      <c r="FK495">
        <v>22.530280000000001</v>
      </c>
      <c r="FL495" s="1">
        <v>7.1946990000000003E-7</v>
      </c>
      <c r="FM495" s="1">
        <v>3.539571E-3</v>
      </c>
      <c r="FN495" s="1">
        <v>3.889252E-2</v>
      </c>
      <c r="FO495">
        <v>22.683540000000001</v>
      </c>
      <c r="FP495" s="1">
        <v>5.4618150000000002E-6</v>
      </c>
      <c r="FQ495" s="1">
        <v>2.7357659999999999E-2</v>
      </c>
      <c r="FR495" s="1">
        <v>3.8596760000000001E-2</v>
      </c>
      <c r="FS495">
        <v>22.896830000000001</v>
      </c>
      <c r="FT495" s="1">
        <v>3.2815670000000003E-5</v>
      </c>
      <c r="FU495" s="1">
        <v>0.1678096</v>
      </c>
      <c r="FV495" s="1">
        <v>3.8224809999999998E-2</v>
      </c>
      <c r="FW495">
        <v>23.085799999999999</v>
      </c>
      <c r="FX495" s="1">
        <v>1.5973819999999999E-4</v>
      </c>
      <c r="FY495" s="1">
        <v>0.83567480000000005</v>
      </c>
      <c r="FZ495" s="1">
        <v>3.8075169999999998E-2</v>
      </c>
      <c r="GA495">
        <v>23.267109999999999</v>
      </c>
      <c r="GB495" s="1">
        <v>6.4922760000000004E-4</v>
      </c>
      <c r="GC495" s="1">
        <v>3.4525899999999998</v>
      </c>
      <c r="GD495" s="1">
        <v>3.8002180000000003E-2</v>
      </c>
      <c r="GE495">
        <v>23.29102</v>
      </c>
      <c r="GF495" s="1">
        <v>2.2382259999999998E-3</v>
      </c>
      <c r="GG495" s="1">
        <v>12.07493</v>
      </c>
      <c r="GH495" s="1">
        <v>3.7895720000000001E-2</v>
      </c>
      <c r="GI495">
        <v>23.21396</v>
      </c>
      <c r="GJ495" s="1">
        <v>6.6459700000000002E-3</v>
      </c>
      <c r="GK495">
        <v>36.390050000000002</v>
      </c>
      <c r="GL495" s="1">
        <v>3.765756E-2</v>
      </c>
      <c r="GM495">
        <v>23.134889999999999</v>
      </c>
      <c r="GN495" s="1">
        <v>1.721522E-2</v>
      </c>
      <c r="GO495">
        <v>95.9529</v>
      </c>
      <c r="GP495" s="1">
        <v>3.7686669999999999E-2</v>
      </c>
      <c r="GQ495">
        <v>23.088719999999999</v>
      </c>
      <c r="GR495" s="1">
        <v>3.9894760000000001E-2</v>
      </c>
      <c r="GS495">
        <v>224.62299999999999</v>
      </c>
      <c r="GT495" s="1">
        <v>3.74414E-2</v>
      </c>
      <c r="GU495">
        <v>23.08501</v>
      </c>
      <c r="GV495" s="1">
        <v>8.2600729999999997E-2</v>
      </c>
      <c r="GW495">
        <v>472.93950000000001</v>
      </c>
      <c r="GX495" s="1">
        <v>3.7132220000000001E-2</v>
      </c>
      <c r="GY495">
        <v>23.213650000000001</v>
      </c>
      <c r="GZ495" s="1">
        <v>0.1553475</v>
      </c>
      <c r="HA495">
        <v>905.41909999999996</v>
      </c>
      <c r="HB495" s="1">
        <v>3.6779310000000003E-2</v>
      </c>
      <c r="HC495">
        <v>23.3035</v>
      </c>
      <c r="HD495" s="1">
        <v>0.26827669999999998</v>
      </c>
      <c r="HE495">
        <v>1592.809</v>
      </c>
      <c r="HF495" s="1">
        <v>3.6539330000000002E-2</v>
      </c>
      <c r="HG495">
        <v>23.37227</v>
      </c>
      <c r="HH495" s="1">
        <v>0.43150260000000001</v>
      </c>
      <c r="HI495">
        <v>2600.1260000000002</v>
      </c>
      <c r="HJ495" s="1">
        <v>3.6329710000000001E-2</v>
      </c>
      <c r="HK495">
        <v>23.34151</v>
      </c>
      <c r="HL495" s="1">
        <v>0.65093270000000003</v>
      </c>
      <c r="HM495">
        <v>3974.4549999999999</v>
      </c>
      <c r="HN495" s="1">
        <v>3.6083539999999997E-2</v>
      </c>
      <c r="HO495">
        <v>23.28462</v>
      </c>
      <c r="HP495">
        <v>0.92638989999999999</v>
      </c>
      <c r="HQ495">
        <v>5733.8059999999996</v>
      </c>
      <c r="HR495" s="1">
        <v>3.5777929999999999E-2</v>
      </c>
      <c r="HS495">
        <v>23.19285</v>
      </c>
      <c r="HT495">
        <v>1.251878</v>
      </c>
      <c r="HU495">
        <v>7861.9549999999999</v>
      </c>
      <c r="HV495" s="1">
        <v>3.5515739999999997E-2</v>
      </c>
      <c r="HW495">
        <v>23.071480000000001</v>
      </c>
      <c r="HX495">
        <v>1.6211120000000001</v>
      </c>
      <c r="HY495">
        <v>10310.23</v>
      </c>
      <c r="HZ495" s="1">
        <v>3.5185750000000002E-2</v>
      </c>
      <c r="IA495">
        <v>22.99774</v>
      </c>
      <c r="IB495">
        <v>2.0165220000000001</v>
      </c>
      <c r="IC495">
        <v>13005.1</v>
      </c>
      <c r="ID495" s="1">
        <v>3.4849159999999997E-2</v>
      </c>
      <c r="IE495">
        <v>23.04372</v>
      </c>
      <c r="IF495">
        <v>2.4255369999999998</v>
      </c>
      <c r="IG495">
        <v>15856.05</v>
      </c>
      <c r="IH495" s="1">
        <v>3.4484540000000001E-2</v>
      </c>
      <c r="II495">
        <v>23.11102</v>
      </c>
      <c r="IJ495">
        <v>2.831607</v>
      </c>
      <c r="IK495">
        <v>18767.97</v>
      </c>
      <c r="IL495" s="1">
        <v>3.4143100000000003E-2</v>
      </c>
      <c r="IM495">
        <v>23.206810000000001</v>
      </c>
      <c r="IN495">
        <v>3.224011</v>
      </c>
      <c r="IO495">
        <v>21650.05</v>
      </c>
      <c r="IP495" s="1">
        <v>3.3817189999999997E-2</v>
      </c>
      <c r="IQ495">
        <v>23.161020000000001</v>
      </c>
      <c r="IR495">
        <v>3.5917150000000002</v>
      </c>
      <c r="IS495">
        <v>24423.32</v>
      </c>
      <c r="IT495" s="1">
        <v>3.3536040000000003E-2</v>
      </c>
      <c r="IU495">
        <v>23.05744</v>
      </c>
      <c r="IV495">
        <v>3.930669</v>
      </c>
      <c r="IW495">
        <v>27024.71</v>
      </c>
      <c r="IX495" s="1">
        <v>3.3248640000000003E-2</v>
      </c>
      <c r="IY495">
        <v>22.96321</v>
      </c>
      <c r="IZ495">
        <v>4.2302109999999997</v>
      </c>
      <c r="JA495">
        <v>29407.06</v>
      </c>
      <c r="JB495" s="1">
        <v>3.2868939999999999E-2</v>
      </c>
      <c r="JC495">
        <v>22.87059</v>
      </c>
      <c r="JD495">
        <v>4.4743550000000001</v>
      </c>
      <c r="JE495">
        <v>31537.95</v>
      </c>
      <c r="JF495" s="1">
        <v>3.2631069999999998E-2</v>
      </c>
      <c r="JG495">
        <v>22.926919999999999</v>
      </c>
      <c r="JH495">
        <v>4.6931060000000002</v>
      </c>
      <c r="JI495">
        <v>33399.72</v>
      </c>
      <c r="JJ495" s="1">
        <v>3.2480200000000001E-2</v>
      </c>
      <c r="JK495">
        <v>23.008299999999998</v>
      </c>
      <c r="JL495">
        <v>4.8833510000000002</v>
      </c>
      <c r="JM495">
        <v>34990.629999999997</v>
      </c>
      <c r="JN495" s="1">
        <v>3.2366760000000001E-2</v>
      </c>
      <c r="JO495">
        <v>23.059760000000001</v>
      </c>
      <c r="JP495">
        <v>5.0392900000000003</v>
      </c>
      <c r="JQ495">
        <v>36316.239999999998</v>
      </c>
      <c r="JR495" s="1">
        <v>3.2164949999999998E-2</v>
      </c>
      <c r="JS495">
        <v>23.161539999999999</v>
      </c>
      <c r="JT495">
        <v>5.1446949999999996</v>
      </c>
      <c r="JU495">
        <v>37386.47</v>
      </c>
      <c r="JV495" s="1">
        <v>3.1921039999999998E-2</v>
      </c>
      <c r="JW495">
        <v>23.175129999999999</v>
      </c>
      <c r="JX495">
        <v>5.2082940000000004</v>
      </c>
      <c r="JY495">
        <v>38214.22</v>
      </c>
      <c r="JZ495" s="1">
        <v>3.1627790000000003E-2</v>
      </c>
      <c r="KA495">
        <v>23.038699999999999</v>
      </c>
      <c r="KB495">
        <v>5.2323320000000004</v>
      </c>
      <c r="KC495">
        <v>38816.699999999997</v>
      </c>
      <c r="KD495" s="1">
        <v>3.1332789999999999E-2</v>
      </c>
      <c r="KE495">
        <v>22.887930000000001</v>
      </c>
      <c r="KF495">
        <v>5.2264480000000004</v>
      </c>
      <c r="KG495">
        <v>39213.599999999999</v>
      </c>
      <c r="KH495" s="1">
        <v>3.1070449999999999E-2</v>
      </c>
      <c r="KI495">
        <v>22.77364</v>
      </c>
      <c r="KJ495">
        <v>5.2012270000000003</v>
      </c>
      <c r="KK495">
        <v>39426.29</v>
      </c>
      <c r="KL495" s="1">
        <v>3.0775500000000001E-2</v>
      </c>
      <c r="KM495">
        <v>22.879629999999999</v>
      </c>
      <c r="KN495">
        <v>5.1493690000000001</v>
      </c>
      <c r="KO495">
        <v>39475.74</v>
      </c>
      <c r="KP495" s="1">
        <v>3.0445880000000002E-2</v>
      </c>
      <c r="KQ495">
        <v>23.05922</v>
      </c>
      <c r="KR495">
        <v>5.0729920000000002</v>
      </c>
      <c r="KS495">
        <v>39382.639999999999</v>
      </c>
      <c r="KT495" s="1">
        <v>3.0090519999999999E-2</v>
      </c>
      <c r="KU495">
        <v>23.262830000000001</v>
      </c>
      <c r="KV495">
        <v>4.978186</v>
      </c>
      <c r="KW495">
        <v>39166.15</v>
      </c>
      <c r="KX495" s="1">
        <v>2.9735649999999999E-2</v>
      </c>
      <c r="KY495">
        <v>23.443919999999999</v>
      </c>
      <c r="KZ495">
        <v>4.8712989999999996</v>
      </c>
      <c r="LA495">
        <v>38844.11</v>
      </c>
      <c r="LB495" s="1">
        <v>2.9389999999999999E-2</v>
      </c>
      <c r="LC495">
        <v>23.439679999999999</v>
      </c>
      <c r="LD495">
        <v>4.756329</v>
      </c>
      <c r="LE495">
        <v>38434.019999999997</v>
      </c>
      <c r="LF495" s="1">
        <v>2.9081800000000001E-2</v>
      </c>
      <c r="LG495">
        <v>23.291720000000002</v>
      </c>
      <c r="LH495">
        <v>4.6404909999999999</v>
      </c>
      <c r="LI495">
        <v>37950.67</v>
      </c>
      <c r="LJ495" s="1">
        <v>2.8804340000000001E-2</v>
      </c>
      <c r="LK495">
        <v>23.148</v>
      </c>
      <c r="LL495">
        <v>4.5242509999999996</v>
      </c>
      <c r="LM495">
        <v>37409.129999999997</v>
      </c>
      <c r="LN495" s="1">
        <v>2.8604350000000001E-2</v>
      </c>
      <c r="LO495">
        <v>23.042549999999999</v>
      </c>
      <c r="LP495">
        <v>4.4160579999999996</v>
      </c>
      <c r="LQ495">
        <v>36820.74</v>
      </c>
      <c r="LR495" s="1">
        <v>2.8370980000000001E-2</v>
      </c>
      <c r="LS495">
        <v>23.165579999999999</v>
      </c>
      <c r="LT495">
        <v>4.3000439999999998</v>
      </c>
      <c r="LU495">
        <v>36196.01</v>
      </c>
      <c r="LV495" s="1">
        <v>2.812367E-2</v>
      </c>
      <c r="LW495">
        <v>23.361080000000001</v>
      </c>
      <c r="LX495">
        <v>4.1806340000000004</v>
      </c>
      <c r="LY495">
        <v>35543.839999999997</v>
      </c>
      <c r="LZ495" s="1">
        <v>2.7868110000000001E-2</v>
      </c>
      <c r="MA495">
        <v>23.58484</v>
      </c>
      <c r="MB495">
        <v>4.0594530000000004</v>
      </c>
      <c r="MC495">
        <v>34872.67</v>
      </c>
      <c r="MD495" s="1">
        <v>2.762912E-2</v>
      </c>
      <c r="ME495">
        <v>23.754239999999999</v>
      </c>
      <c r="MF495">
        <v>3.9411679999999998</v>
      </c>
      <c r="MG495">
        <v>34187.64</v>
      </c>
      <c r="MH495" s="1">
        <v>2.7421190000000002E-2</v>
      </c>
      <c r="MI495">
        <v>23.756119999999999</v>
      </c>
      <c r="MJ495">
        <v>3.8342299999999998</v>
      </c>
      <c r="MK495">
        <v>33496.32</v>
      </c>
      <c r="ML495" s="1">
        <v>2.7225940000000001E-2</v>
      </c>
      <c r="MM495">
        <v>23.617719999999998</v>
      </c>
      <c r="MN495">
        <v>3.7214309999999999</v>
      </c>
      <c r="MO495">
        <v>32800.43</v>
      </c>
      <c r="MP495" s="1">
        <v>2.7033669999999999E-2</v>
      </c>
      <c r="MQ495">
        <v>23.47899</v>
      </c>
      <c r="MR495">
        <v>3.6108829999999998</v>
      </c>
      <c r="MS495">
        <v>32105.4</v>
      </c>
      <c r="MT495" s="1">
        <v>2.6909800000000001E-2</v>
      </c>
      <c r="MU495">
        <v>23.373069999999998</v>
      </c>
      <c r="MV495">
        <v>3.5116520000000002</v>
      </c>
      <c r="MW495">
        <v>31413.73</v>
      </c>
      <c r="MX495" s="1">
        <v>2.6678609999999998E-2</v>
      </c>
      <c r="MY495">
        <v>23.455909999999999</v>
      </c>
      <c r="MZ495">
        <v>3.4041519999999998</v>
      </c>
      <c r="NA495">
        <v>30728.1</v>
      </c>
      <c r="NB495" s="1">
        <v>2.6379349999999999E-2</v>
      </c>
      <c r="NC495">
        <v>23.44744</v>
      </c>
      <c r="ND495">
        <v>3.290394</v>
      </c>
      <c r="NE495">
        <v>30053.21</v>
      </c>
      <c r="NF495" s="1">
        <v>2.6082310000000001E-2</v>
      </c>
      <c r="NG495">
        <v>23.589040000000001</v>
      </c>
      <c r="NH495">
        <v>3.179592</v>
      </c>
      <c r="NI495">
        <v>29389.94</v>
      </c>
      <c r="NJ495" s="1">
        <v>2.5826890000000002E-2</v>
      </c>
      <c r="NK495">
        <v>23.71208</v>
      </c>
      <c r="NL495">
        <v>3.0770110000000002</v>
      </c>
      <c r="NM495">
        <v>28739.01</v>
      </c>
      <c r="NN495" s="1">
        <v>2.5602880000000001E-2</v>
      </c>
      <c r="NO495">
        <v>23.717759999999998</v>
      </c>
      <c r="NP495">
        <v>2.9812110000000001</v>
      </c>
      <c r="NQ495">
        <v>28099.96</v>
      </c>
      <c r="NR495" s="1">
        <v>2.5346009999999999E-2</v>
      </c>
      <c r="NS495">
        <v>23.614899999999999</v>
      </c>
      <c r="NT495">
        <v>2.884808</v>
      </c>
      <c r="NU495">
        <v>27476.74</v>
      </c>
      <c r="NV495" s="1">
        <v>2.503232E-2</v>
      </c>
      <c r="NW495">
        <v>23.48508</v>
      </c>
      <c r="NX495">
        <v>2.7852220000000001</v>
      </c>
      <c r="NY495">
        <v>26869.54</v>
      </c>
      <c r="NZ495">
        <v>2.4348499999999999E-2</v>
      </c>
      <c r="OA495">
        <v>23.417190000000002</v>
      </c>
      <c r="OB495">
        <v>2.6491739999999999</v>
      </c>
      <c r="OC495">
        <v>26281.29</v>
      </c>
      <c r="OD495" s="1">
        <v>2.4070939999999999E-2</v>
      </c>
      <c r="OE495">
        <v>23.5913</v>
      </c>
      <c r="OF495">
        <v>2.5616110000000001</v>
      </c>
      <c r="OG495">
        <v>25711.42</v>
      </c>
      <c r="OH495" s="1">
        <v>2.398057E-2</v>
      </c>
      <c r="OI495">
        <v>23.84797</v>
      </c>
      <c r="OJ495">
        <v>2.4968110000000001</v>
      </c>
      <c r="OK495">
        <v>25157.43</v>
      </c>
    </row>
    <row r="496" spans="1:401" x14ac:dyDescent="0.35">
      <c r="A496">
        <v>505</v>
      </c>
      <c r="B496" t="s">
        <v>4</v>
      </c>
      <c r="C496" t="s">
        <v>364</v>
      </c>
      <c r="D496" t="s">
        <v>503</v>
      </c>
      <c r="E496">
        <v>771.57069999999999</v>
      </c>
      <c r="F496" s="1">
        <v>4.5474279999999999E-2</v>
      </c>
      <c r="G496">
        <v>20.46895</v>
      </c>
      <c r="H496">
        <v>0</v>
      </c>
      <c r="I496">
        <v>0</v>
      </c>
      <c r="J496" s="1">
        <v>4.5082129999999998E-2</v>
      </c>
      <c r="K496">
        <v>20.649509999999999</v>
      </c>
      <c r="L496">
        <v>0</v>
      </c>
      <c r="M496">
        <v>0</v>
      </c>
      <c r="N496" s="1">
        <v>4.4544140000000003E-2</v>
      </c>
      <c r="O496">
        <v>20.83821</v>
      </c>
      <c r="P496">
        <v>0</v>
      </c>
      <c r="Q496">
        <v>0</v>
      </c>
      <c r="R496" s="1">
        <v>4.3947340000000001E-2</v>
      </c>
      <c r="S496">
        <v>21.022130000000001</v>
      </c>
      <c r="T496">
        <v>0</v>
      </c>
      <c r="U496">
        <v>0</v>
      </c>
      <c r="V496" s="1">
        <v>4.3598820000000003E-2</v>
      </c>
      <c r="W496">
        <v>21.20167</v>
      </c>
      <c r="X496">
        <v>0</v>
      </c>
      <c r="Y496">
        <v>0</v>
      </c>
      <c r="Z496" s="1">
        <v>4.3373210000000002E-2</v>
      </c>
      <c r="AA496">
        <v>21.26886</v>
      </c>
      <c r="AB496">
        <v>0</v>
      </c>
      <c r="AC496">
        <v>0</v>
      </c>
      <c r="AD496" s="1">
        <v>4.3090780000000002E-2</v>
      </c>
      <c r="AE496">
        <v>21.191030000000001</v>
      </c>
      <c r="AF496">
        <v>0</v>
      </c>
      <c r="AG496">
        <v>0</v>
      </c>
      <c r="AH496" s="1">
        <v>4.2727250000000001E-2</v>
      </c>
      <c r="AI496">
        <v>21.09198</v>
      </c>
      <c r="AJ496">
        <v>0</v>
      </c>
      <c r="AK496">
        <v>0</v>
      </c>
      <c r="AL496" s="1">
        <v>4.268922E-2</v>
      </c>
      <c r="AM496">
        <v>21.013120000000001</v>
      </c>
      <c r="AN496">
        <v>0</v>
      </c>
      <c r="AO496">
        <v>0</v>
      </c>
      <c r="AP496" s="1">
        <v>4.238405E-2</v>
      </c>
      <c r="AQ496">
        <v>21.141449999999999</v>
      </c>
      <c r="AR496">
        <v>0</v>
      </c>
      <c r="AS496">
        <v>0</v>
      </c>
      <c r="AT496" s="1">
        <v>4.1989470000000001E-2</v>
      </c>
      <c r="AU496">
        <v>21.373100000000001</v>
      </c>
      <c r="AV496">
        <v>0</v>
      </c>
      <c r="AW496">
        <v>0</v>
      </c>
      <c r="AX496" s="1">
        <v>4.1569099999999998E-2</v>
      </c>
      <c r="AY496">
        <v>21.59948</v>
      </c>
      <c r="AZ496">
        <v>0</v>
      </c>
      <c r="BA496">
        <v>0</v>
      </c>
      <c r="BB496">
        <v>4.1293950000000003E-2</v>
      </c>
      <c r="BC496">
        <v>21.809470000000001</v>
      </c>
      <c r="BD496">
        <v>0</v>
      </c>
      <c r="BE496">
        <v>0</v>
      </c>
      <c r="BF496" s="1">
        <v>4.1079610000000003E-2</v>
      </c>
      <c r="BG496">
        <v>21.863689999999998</v>
      </c>
      <c r="BH496">
        <v>0</v>
      </c>
      <c r="BI496">
        <v>0</v>
      </c>
      <c r="BJ496" s="1">
        <v>4.0845359999999997E-2</v>
      </c>
      <c r="BK496">
        <v>21.805569999999999</v>
      </c>
      <c r="BL496">
        <v>0</v>
      </c>
      <c r="BM496">
        <v>0</v>
      </c>
      <c r="BN496" s="1">
        <v>4.0555910000000001E-2</v>
      </c>
      <c r="BO496">
        <v>21.745560000000001</v>
      </c>
      <c r="BP496">
        <v>0</v>
      </c>
      <c r="BQ496">
        <v>0</v>
      </c>
      <c r="BR496" s="1">
        <v>4.0579120000000003E-2</v>
      </c>
      <c r="BS496">
        <v>21.71414</v>
      </c>
      <c r="BT496">
        <v>0</v>
      </c>
      <c r="BU496">
        <v>0</v>
      </c>
      <c r="BV496" s="1">
        <v>4.031332E-2</v>
      </c>
      <c r="BW496">
        <v>21.814599999999999</v>
      </c>
      <c r="BX496">
        <v>0</v>
      </c>
      <c r="BY496">
        <v>0</v>
      </c>
      <c r="BZ496" s="1">
        <v>3.9952790000000002E-2</v>
      </c>
      <c r="CA496">
        <v>21.897349999999999</v>
      </c>
      <c r="CB496">
        <v>0</v>
      </c>
      <c r="CC496">
        <v>0</v>
      </c>
      <c r="CD496" s="1">
        <v>3.9553610000000003E-2</v>
      </c>
      <c r="CE496">
        <v>22.01146</v>
      </c>
      <c r="CF496">
        <v>0</v>
      </c>
      <c r="CG496">
        <v>0</v>
      </c>
      <c r="CH496" s="1">
        <v>3.9305949999999999E-2</v>
      </c>
      <c r="CI496">
        <v>22.036180000000002</v>
      </c>
      <c r="CJ496">
        <v>0</v>
      </c>
      <c r="CK496">
        <v>0</v>
      </c>
      <c r="CL496" s="1">
        <v>3.9141210000000003E-2</v>
      </c>
      <c r="CM496">
        <v>21.998760000000001</v>
      </c>
      <c r="CN496">
        <v>0</v>
      </c>
      <c r="CO496">
        <v>0</v>
      </c>
      <c r="CP496" s="1">
        <v>3.8933719999999998E-2</v>
      </c>
      <c r="CQ496">
        <v>21.94821</v>
      </c>
      <c r="CR496">
        <v>0</v>
      </c>
      <c r="CS496">
        <v>0</v>
      </c>
      <c r="CT496">
        <v>3.865445E-2</v>
      </c>
      <c r="CU496">
        <v>21.89555</v>
      </c>
      <c r="CV496">
        <v>0</v>
      </c>
      <c r="CW496">
        <v>0</v>
      </c>
      <c r="CX496" s="1">
        <v>3.8481689999999999E-2</v>
      </c>
      <c r="CY496">
        <v>21.85257</v>
      </c>
      <c r="CZ496">
        <v>0</v>
      </c>
      <c r="DA496">
        <v>0</v>
      </c>
      <c r="DB496" s="1">
        <v>3.8235770000000002E-2</v>
      </c>
      <c r="DC496">
        <v>21.965109999999999</v>
      </c>
      <c r="DD496">
        <v>0</v>
      </c>
      <c r="DE496">
        <v>0</v>
      </c>
      <c r="DF496" s="1">
        <v>3.7982210000000002E-2</v>
      </c>
      <c r="DG496">
        <v>22.018319999999999</v>
      </c>
      <c r="DH496">
        <v>0</v>
      </c>
      <c r="DI496">
        <v>0</v>
      </c>
      <c r="DJ496" s="1">
        <v>3.7723050000000001E-2</v>
      </c>
      <c r="DK496">
        <v>22.0977</v>
      </c>
      <c r="DL496">
        <v>1.7744759999999999E-37</v>
      </c>
      <c r="DM496">
        <v>1.038483E-33</v>
      </c>
      <c r="DN496" s="1">
        <v>3.749715E-2</v>
      </c>
      <c r="DO496">
        <v>22.181509999999999</v>
      </c>
      <c r="DP496">
        <v>9.1463789999999997E-33</v>
      </c>
      <c r="DQ496" s="1">
        <v>4.9679840000000001E-29</v>
      </c>
      <c r="DR496" s="1">
        <v>3.7295929999999998E-2</v>
      </c>
      <c r="DS496">
        <v>22.190940000000001</v>
      </c>
      <c r="DT496" s="1">
        <v>8.822702E-29</v>
      </c>
      <c r="DU496" s="1">
        <v>4.3923290000000001E-25</v>
      </c>
      <c r="DV496">
        <v>3.7087380000000003E-2</v>
      </c>
      <c r="DW496">
        <v>22.110749999999999</v>
      </c>
      <c r="DX496" s="1">
        <v>2.3604870000000001E-25</v>
      </c>
      <c r="DY496" s="1">
        <v>1.121108E-21</v>
      </c>
      <c r="DZ496" s="1">
        <v>3.6901610000000001E-2</v>
      </c>
      <c r="EA496">
        <v>22.01295</v>
      </c>
      <c r="EB496" s="1">
        <v>2.2239549999999999E-22</v>
      </c>
      <c r="EC496" s="1">
        <v>1.032525E-18</v>
      </c>
      <c r="ED496" s="1">
        <v>3.7003370000000001E-2</v>
      </c>
      <c r="EE496">
        <v>21.979399999999998</v>
      </c>
      <c r="EF496" s="1">
        <v>9.1059710000000002E-20</v>
      </c>
      <c r="EG496" s="1">
        <v>4.153146E-16</v>
      </c>
      <c r="EH496" s="1">
        <v>3.682991E-2</v>
      </c>
      <c r="EI496">
        <v>22.176490000000001</v>
      </c>
      <c r="EJ496" s="1">
        <v>1.8246499999999999E-17</v>
      </c>
      <c r="EK496" s="1">
        <v>8.3067060000000005E-14</v>
      </c>
      <c r="EL496" s="1">
        <v>3.6554330000000003E-2</v>
      </c>
      <c r="EM496">
        <v>22.362110000000001</v>
      </c>
      <c r="EN496" s="1">
        <v>1.9855390000000001E-15</v>
      </c>
      <c r="EO496" s="1">
        <v>9.0932889999999997E-12</v>
      </c>
      <c r="EP496" s="1">
        <v>3.625834E-2</v>
      </c>
      <c r="EQ496">
        <v>22.54129</v>
      </c>
      <c r="ER496" s="1">
        <v>1.2747769999999999E-13</v>
      </c>
      <c r="ES496" s="1">
        <v>5.8912330000000005E-10</v>
      </c>
      <c r="ET496" s="1">
        <v>3.610799E-2</v>
      </c>
      <c r="EU496">
        <v>22.742329999999999</v>
      </c>
      <c r="EV496" s="1">
        <v>5.1724380000000002E-12</v>
      </c>
      <c r="EW496" s="1">
        <v>2.410635E-8</v>
      </c>
      <c r="EX496" s="1">
        <v>3.6024970000000003E-2</v>
      </c>
      <c r="EY496">
        <v>22.792639999999999</v>
      </c>
      <c r="EZ496" s="1">
        <v>1.4017129999999999E-10</v>
      </c>
      <c r="FA496" s="1">
        <v>6.5818399999999999E-7</v>
      </c>
      <c r="FB496" s="1">
        <v>3.5911480000000003E-2</v>
      </c>
      <c r="FC496">
        <v>22.68385</v>
      </c>
      <c r="FD496" s="1">
        <v>2.6447660000000001E-9</v>
      </c>
      <c r="FE496" s="1">
        <v>1.254675E-5</v>
      </c>
      <c r="FF496">
        <v>3.5723749999999999E-2</v>
      </c>
      <c r="FG496">
        <v>22.586449999999999</v>
      </c>
      <c r="FH496" s="1">
        <v>3.6125449999999999E-8</v>
      </c>
      <c r="FI496" s="1">
        <v>1.7344450000000001E-4</v>
      </c>
      <c r="FJ496" s="1">
        <v>3.5916419999999998E-2</v>
      </c>
      <c r="FK496">
        <v>22.523260000000001</v>
      </c>
      <c r="FL496" s="1">
        <v>3.737097E-7</v>
      </c>
      <c r="FM496" s="1">
        <v>1.79945E-3</v>
      </c>
      <c r="FN496" s="1">
        <v>3.5738069999999997E-2</v>
      </c>
      <c r="FO496">
        <v>22.677720000000001</v>
      </c>
      <c r="FP496" s="1">
        <v>2.9588470000000002E-6</v>
      </c>
      <c r="FQ496" s="1">
        <v>1.443416E-2</v>
      </c>
      <c r="FR496" s="1">
        <v>3.5462E-2</v>
      </c>
      <c r="FS496">
        <v>22.88993</v>
      </c>
      <c r="FT496" s="1">
        <v>1.850476E-5</v>
      </c>
      <c r="FU496" s="1">
        <v>9.172458E-2</v>
      </c>
      <c r="FV496" s="1">
        <v>3.5114310000000003E-2</v>
      </c>
      <c r="FW496">
        <v>23.076830000000001</v>
      </c>
      <c r="FX496" s="1">
        <v>9.3587080000000003E-5</v>
      </c>
      <c r="FY496" s="1">
        <v>0.47243049999999998</v>
      </c>
      <c r="FZ496" s="1">
        <v>3.4978919999999997E-2</v>
      </c>
      <c r="GA496">
        <v>23.25563</v>
      </c>
      <c r="GB496" s="1">
        <v>3.9460809999999999E-4</v>
      </c>
      <c r="GC496" s="1">
        <v>2.0155110000000001</v>
      </c>
      <c r="GD496" s="1">
        <v>3.4914019999999997E-2</v>
      </c>
      <c r="GE496">
        <v>23.276420000000002</v>
      </c>
      <c r="GF496" s="1">
        <v>1.4088659999999999E-3</v>
      </c>
      <c r="GG496" s="1">
        <v>7.2670659999999998</v>
      </c>
      <c r="GH496" s="1">
        <v>3.4819650000000001E-2</v>
      </c>
      <c r="GI496">
        <v>23.198370000000001</v>
      </c>
      <c r="GJ496" s="1">
        <v>4.3249109999999999E-3</v>
      </c>
      <c r="GK496">
        <v>22.54241</v>
      </c>
      <c r="GL496" s="1">
        <v>3.4599999999999999E-2</v>
      </c>
      <c r="GM496">
        <v>23.118860000000002</v>
      </c>
      <c r="GN496" s="1">
        <v>1.156074E-2</v>
      </c>
      <c r="GO496">
        <v>61.0852</v>
      </c>
      <c r="GP496" s="1">
        <v>3.4632660000000003E-2</v>
      </c>
      <c r="GQ496">
        <v>23.07236</v>
      </c>
      <c r="GR496" s="1">
        <v>2.7607619999999999E-2</v>
      </c>
      <c r="GS496">
        <v>146.74090000000001</v>
      </c>
      <c r="GT496" s="1">
        <v>3.4403929999999999E-2</v>
      </c>
      <c r="GU496">
        <v>23.068390000000001</v>
      </c>
      <c r="GV496" s="1">
        <v>5.8791019999999999E-2</v>
      </c>
      <c r="GW496">
        <v>316.5797</v>
      </c>
      <c r="GX496" s="1">
        <v>3.4120249999999998E-2</v>
      </c>
      <c r="GY496">
        <v>23.196179999999998</v>
      </c>
      <c r="GZ496" s="1">
        <v>0.1135507</v>
      </c>
      <c r="HA496">
        <v>620.11210000000005</v>
      </c>
      <c r="HB496" s="1">
        <v>3.3793219999999999E-2</v>
      </c>
      <c r="HC496">
        <v>23.284389999999998</v>
      </c>
      <c r="HD496" s="1">
        <v>0.20104530000000001</v>
      </c>
      <c r="HE496">
        <v>1114.5740000000001</v>
      </c>
      <c r="HF496" s="1">
        <v>3.3571219999999999E-2</v>
      </c>
      <c r="HG496">
        <v>23.350909999999999</v>
      </c>
      <c r="HH496" s="1">
        <v>0.33102520000000002</v>
      </c>
      <c r="HI496">
        <v>1856.3489999999999</v>
      </c>
      <c r="HJ496" s="1">
        <v>3.3380729999999997E-2</v>
      </c>
      <c r="HK496">
        <v>23.31925</v>
      </c>
      <c r="HL496" s="1">
        <v>0.51044579999999995</v>
      </c>
      <c r="HM496">
        <v>2891.1509999999998</v>
      </c>
      <c r="HN496" s="1">
        <v>3.3157819999999998E-2</v>
      </c>
      <c r="HO496">
        <v>23.261859999999999</v>
      </c>
      <c r="HP496">
        <v>0.74146190000000001</v>
      </c>
      <c r="HQ496">
        <v>4244.0389999999998</v>
      </c>
      <c r="HR496">
        <v>3.2874479999999998E-2</v>
      </c>
      <c r="HS496">
        <v>23.170500000000001</v>
      </c>
      <c r="HT496">
        <v>1.0209820000000001</v>
      </c>
      <c r="HU496">
        <v>5913.4930000000004</v>
      </c>
      <c r="HV496" s="1">
        <v>3.2633589999999997E-2</v>
      </c>
      <c r="HW496">
        <v>23.050219999999999</v>
      </c>
      <c r="HX496">
        <v>1.3453619999999999</v>
      </c>
      <c r="HY496">
        <v>7870.8019999999997</v>
      </c>
      <c r="HZ496" s="1">
        <v>3.2330680000000001E-2</v>
      </c>
      <c r="IA496">
        <v>22.978870000000001</v>
      </c>
      <c r="IB496">
        <v>1.7006289999999999</v>
      </c>
      <c r="IC496">
        <v>10064.450000000001</v>
      </c>
      <c r="ID496" s="1">
        <v>3.2021000000000001E-2</v>
      </c>
      <c r="IE496">
        <v>23.026959999999999</v>
      </c>
      <c r="IF496">
        <v>2.0759530000000002</v>
      </c>
      <c r="IG496">
        <v>12425.45</v>
      </c>
      <c r="IH496">
        <v>3.1686739999999998E-2</v>
      </c>
      <c r="II496">
        <v>23.095230000000001</v>
      </c>
      <c r="IJ496">
        <v>2.4565929999999998</v>
      </c>
      <c r="IK496">
        <v>14877.21</v>
      </c>
      <c r="IL496" s="1">
        <v>3.1371660000000003E-2</v>
      </c>
      <c r="IM496">
        <v>23.19164</v>
      </c>
      <c r="IN496">
        <v>2.8317290000000002</v>
      </c>
      <c r="IO496">
        <v>17343.03</v>
      </c>
      <c r="IP496" s="1">
        <v>3.107219E-2</v>
      </c>
      <c r="IQ496">
        <v>23.146519999999999</v>
      </c>
      <c r="IR496">
        <v>3.1906210000000002</v>
      </c>
      <c r="IS496">
        <v>19753.53</v>
      </c>
      <c r="IT496" s="1">
        <v>3.0813500000000001E-2</v>
      </c>
      <c r="IU496">
        <v>23.045660000000002</v>
      </c>
      <c r="IV496">
        <v>3.5280130000000001</v>
      </c>
      <c r="IW496">
        <v>22050.45</v>
      </c>
      <c r="IX496" s="1">
        <v>3.0550709999999998E-2</v>
      </c>
      <c r="IY496">
        <v>22.954630000000002</v>
      </c>
      <c r="IZ496">
        <v>3.8330890000000002</v>
      </c>
      <c r="JA496">
        <v>24187.98</v>
      </c>
      <c r="JB496">
        <v>3.019931E-2</v>
      </c>
      <c r="JC496">
        <v>22.86561</v>
      </c>
      <c r="JD496">
        <v>4.0890750000000002</v>
      </c>
      <c r="JE496">
        <v>26131.8</v>
      </c>
      <c r="JF496">
        <v>2.9977360000000002E-2</v>
      </c>
      <c r="JG496">
        <v>22.926030000000001</v>
      </c>
      <c r="JH496">
        <v>4.3223950000000002</v>
      </c>
      <c r="JI496">
        <v>27860.83</v>
      </c>
      <c r="JJ496" s="1">
        <v>2.984009E-2</v>
      </c>
      <c r="JK496">
        <v>23.009239999999998</v>
      </c>
      <c r="JL496">
        <v>4.5303959999999996</v>
      </c>
      <c r="JM496">
        <v>29368.53</v>
      </c>
      <c r="JN496">
        <v>2.9737550000000001E-2</v>
      </c>
      <c r="JO496">
        <v>23.062950000000001</v>
      </c>
      <c r="JP496">
        <v>4.7064050000000002</v>
      </c>
      <c r="JQ496">
        <v>30654.69</v>
      </c>
      <c r="JR496" s="1">
        <v>2.9550920000000001E-2</v>
      </c>
      <c r="JS496">
        <v>23.166740000000001</v>
      </c>
      <c r="JT496">
        <v>4.8339840000000001</v>
      </c>
      <c r="JU496">
        <v>31723.22</v>
      </c>
      <c r="JV496" s="1">
        <v>2.932411E-2</v>
      </c>
      <c r="JW496">
        <v>23.181280000000001</v>
      </c>
      <c r="JX496">
        <v>4.9207349999999996</v>
      </c>
      <c r="JY496">
        <v>32582.18</v>
      </c>
      <c r="JZ496" s="1">
        <v>2.9057510000000002E-2</v>
      </c>
      <c r="KA496">
        <v>23.047499999999999</v>
      </c>
      <c r="KB496">
        <v>4.969411</v>
      </c>
      <c r="KC496">
        <v>33242.839999999997</v>
      </c>
      <c r="KD496" s="1">
        <v>2.878704E-2</v>
      </c>
      <c r="KE496">
        <v>22.900110000000002</v>
      </c>
      <c r="KF496">
        <v>4.9874299999999998</v>
      </c>
      <c r="KG496">
        <v>33720.449999999997</v>
      </c>
      <c r="KH496" s="1">
        <v>2.8545790000000001E-2</v>
      </c>
      <c r="KI496">
        <v>22.79007</v>
      </c>
      <c r="KJ496">
        <v>4.9850510000000003</v>
      </c>
      <c r="KK496">
        <v>34032.050000000003</v>
      </c>
      <c r="KL496" s="1">
        <v>2.8275709999999999E-2</v>
      </c>
      <c r="KM496">
        <v>22.899550000000001</v>
      </c>
      <c r="KN496">
        <v>4.9555490000000004</v>
      </c>
      <c r="KO496">
        <v>34195.07</v>
      </c>
      <c r="KP496" s="1">
        <v>2.7971079999999999E-2</v>
      </c>
      <c r="KQ496">
        <v>23.08006</v>
      </c>
      <c r="KR496">
        <v>4.900055</v>
      </c>
      <c r="KS496">
        <v>34225.85</v>
      </c>
      <c r="KT496" s="1">
        <v>2.7644200000000001E-2</v>
      </c>
      <c r="KU496">
        <v>23.2837</v>
      </c>
      <c r="KV496">
        <v>4.8251249999999999</v>
      </c>
      <c r="KW496">
        <v>34141.15</v>
      </c>
      <c r="KX496" s="1">
        <v>2.7317399999999999E-2</v>
      </c>
      <c r="KY496">
        <v>23.464130000000001</v>
      </c>
      <c r="KZ496">
        <v>4.736631</v>
      </c>
      <c r="LA496">
        <v>33956.32</v>
      </c>
      <c r="LB496" s="1">
        <v>2.6998319999999999E-2</v>
      </c>
      <c r="LC496">
        <v>23.458349999999999</v>
      </c>
      <c r="LD496">
        <v>4.638458</v>
      </c>
      <c r="LE496">
        <v>33686.410000000003</v>
      </c>
      <c r="LF496">
        <v>2.671805E-2</v>
      </c>
      <c r="LG496">
        <v>23.311710000000001</v>
      </c>
      <c r="LH496">
        <v>4.5386350000000002</v>
      </c>
      <c r="LI496">
        <v>33344.949999999997</v>
      </c>
      <c r="LJ496" s="1">
        <v>2.64649E-2</v>
      </c>
      <c r="LK496">
        <v>23.169899999999998</v>
      </c>
      <c r="LL496">
        <v>4.436763</v>
      </c>
      <c r="LM496">
        <v>32945.08</v>
      </c>
      <c r="LN496" s="1">
        <v>2.6280040000000001E-2</v>
      </c>
      <c r="LO496">
        <v>23.067139999999998</v>
      </c>
      <c r="LP496">
        <v>4.3410760000000002</v>
      </c>
      <c r="LQ496">
        <v>32497.35</v>
      </c>
      <c r="LR496" s="1">
        <v>2.6065709999999999E-2</v>
      </c>
      <c r="LS496">
        <v>23.191800000000001</v>
      </c>
      <c r="LT496">
        <v>4.2367759999999999</v>
      </c>
      <c r="LU496">
        <v>32011.49</v>
      </c>
      <c r="LV496" s="1">
        <v>2.5838980000000001E-2</v>
      </c>
      <c r="LW496">
        <v>23.386559999999999</v>
      </c>
      <c r="LX496">
        <v>4.1280060000000001</v>
      </c>
      <c r="LY496">
        <v>31495.24</v>
      </c>
      <c r="LZ496" s="1">
        <v>2.5601909999999999E-2</v>
      </c>
      <c r="MA496">
        <v>23.608429999999998</v>
      </c>
      <c r="MB496">
        <v>4.016184</v>
      </c>
      <c r="MC496">
        <v>30956.82</v>
      </c>
      <c r="MD496" s="1">
        <v>2.5381540000000001E-2</v>
      </c>
      <c r="ME496">
        <v>23.775700000000001</v>
      </c>
      <c r="MF496">
        <v>3.9066130000000001</v>
      </c>
      <c r="MG496">
        <v>30401.27</v>
      </c>
      <c r="MH496" s="1">
        <v>2.5189030000000001E-2</v>
      </c>
      <c r="MI496">
        <v>23.774760000000001</v>
      </c>
      <c r="MJ496">
        <v>3.8013560000000002</v>
      </c>
      <c r="MK496">
        <v>29834.35</v>
      </c>
      <c r="ML496" s="1">
        <v>2.5012360000000001E-2</v>
      </c>
      <c r="MM496">
        <v>23.63636</v>
      </c>
      <c r="MN496">
        <v>3.699033</v>
      </c>
      <c r="MO496">
        <v>29260.22</v>
      </c>
      <c r="MP496">
        <v>2.4833999999999998E-2</v>
      </c>
      <c r="MQ496">
        <v>23.4983</v>
      </c>
      <c r="MR496">
        <v>3.597245</v>
      </c>
      <c r="MS496">
        <v>28682.42</v>
      </c>
      <c r="MT496" s="1">
        <v>2.4724200000000002E-2</v>
      </c>
      <c r="MU496">
        <v>23.393889999999999</v>
      </c>
      <c r="MV496">
        <v>3.506669</v>
      </c>
      <c r="MW496">
        <v>28103.9</v>
      </c>
      <c r="MX496" s="1">
        <v>2.4510799999999999E-2</v>
      </c>
      <c r="MY496">
        <v>23.476900000000001</v>
      </c>
      <c r="MZ496">
        <v>3.4064380000000001</v>
      </c>
      <c r="NA496">
        <v>27528.86</v>
      </c>
      <c r="NB496" s="1">
        <v>2.4235079999999999E-2</v>
      </c>
      <c r="NC496">
        <v>23.467469999999999</v>
      </c>
      <c r="ND496">
        <v>3.29454</v>
      </c>
      <c r="NE496">
        <v>26957.46</v>
      </c>
      <c r="NF496" s="1">
        <v>2.3960229999999999E-2</v>
      </c>
      <c r="NG496">
        <v>23.609290000000001</v>
      </c>
      <c r="NH496">
        <v>3.1855159999999998</v>
      </c>
      <c r="NI496">
        <v>26393.1</v>
      </c>
      <c r="NJ496" s="1">
        <v>2.372836E-2</v>
      </c>
      <c r="NK496">
        <v>23.730309999999999</v>
      </c>
      <c r="NL496">
        <v>3.0851790000000001</v>
      </c>
      <c r="NM496">
        <v>25836.74</v>
      </c>
      <c r="NN496" s="1">
        <v>2.3525549999999999E-2</v>
      </c>
      <c r="NO496">
        <v>23.733899999999998</v>
      </c>
      <c r="NP496">
        <v>2.9946799999999998</v>
      </c>
      <c r="NQ496">
        <v>25290.38</v>
      </c>
      <c r="NR496" s="1">
        <v>2.3287019999999999E-2</v>
      </c>
      <c r="NS496">
        <v>23.630880000000001</v>
      </c>
      <c r="NT496">
        <v>2.9013260000000001</v>
      </c>
      <c r="NU496">
        <v>24755.46</v>
      </c>
      <c r="NV496" s="1">
        <v>2.299433E-2</v>
      </c>
      <c r="NW496">
        <v>23.501950000000001</v>
      </c>
      <c r="NX496">
        <v>2.803623</v>
      </c>
      <c r="NY496">
        <v>24232.36</v>
      </c>
      <c r="NZ496" s="1">
        <v>2.2356859999999999E-2</v>
      </c>
      <c r="OA496">
        <v>23.435890000000001</v>
      </c>
      <c r="OB496">
        <v>2.6682239999999999</v>
      </c>
      <c r="OC496">
        <v>23723.56</v>
      </c>
      <c r="OD496">
        <v>2.2100959999999999E-2</v>
      </c>
      <c r="OE496">
        <v>23.610969999999998</v>
      </c>
      <c r="OF496">
        <v>2.582306</v>
      </c>
      <c r="OG496">
        <v>23229.360000000001</v>
      </c>
      <c r="OH496" s="1">
        <v>2.2024019999999998E-2</v>
      </c>
      <c r="OI496">
        <v>23.86627</v>
      </c>
      <c r="OJ496">
        <v>2.5199259999999999</v>
      </c>
      <c r="OK496">
        <v>22747.86</v>
      </c>
    </row>
    <row r="497" spans="1:401" x14ac:dyDescent="0.35">
      <c r="A497">
        <v>506</v>
      </c>
      <c r="B497" t="s">
        <v>4</v>
      </c>
      <c r="C497" t="s">
        <v>364</v>
      </c>
      <c r="D497" t="s">
        <v>504</v>
      </c>
      <c r="E497">
        <v>772.03700000000003</v>
      </c>
      <c r="F497" s="1">
        <v>5.2664460000000003E-2</v>
      </c>
      <c r="G497">
        <v>20.432210000000001</v>
      </c>
      <c r="H497">
        <v>0</v>
      </c>
      <c r="I497">
        <v>0</v>
      </c>
      <c r="J497" s="1">
        <v>5.2205750000000002E-2</v>
      </c>
      <c r="K497">
        <v>20.617260000000002</v>
      </c>
      <c r="L497">
        <v>0</v>
      </c>
      <c r="M497">
        <v>0</v>
      </c>
      <c r="N497" s="1">
        <v>5.1578319999999997E-2</v>
      </c>
      <c r="O497">
        <v>20.807459999999999</v>
      </c>
      <c r="P497">
        <v>0</v>
      </c>
      <c r="Q497">
        <v>0</v>
      </c>
      <c r="R497" s="1">
        <v>5.0877239999999997E-2</v>
      </c>
      <c r="S497">
        <v>20.992619999999999</v>
      </c>
      <c r="T497">
        <v>0</v>
      </c>
      <c r="U497">
        <v>0</v>
      </c>
      <c r="V497" s="1">
        <v>5.0472210000000003E-2</v>
      </c>
      <c r="W497">
        <v>21.172640000000001</v>
      </c>
      <c r="X497">
        <v>0</v>
      </c>
      <c r="Y497">
        <v>0</v>
      </c>
      <c r="Z497" s="1">
        <v>5.0214040000000001E-2</v>
      </c>
      <c r="AA497">
        <v>21.23875</v>
      </c>
      <c r="AB497">
        <v>0</v>
      </c>
      <c r="AC497">
        <v>0</v>
      </c>
      <c r="AD497" s="1">
        <v>4.9889900000000001E-2</v>
      </c>
      <c r="AE497">
        <v>21.161760000000001</v>
      </c>
      <c r="AF497">
        <v>0</v>
      </c>
      <c r="AG497">
        <v>0</v>
      </c>
      <c r="AH497" s="1">
        <v>4.9469060000000002E-2</v>
      </c>
      <c r="AI497">
        <v>21.06456</v>
      </c>
      <c r="AJ497">
        <v>0</v>
      </c>
      <c r="AK497">
        <v>0</v>
      </c>
      <c r="AL497" s="1">
        <v>4.942916E-2</v>
      </c>
      <c r="AM497">
        <v>20.988689999999998</v>
      </c>
      <c r="AN497">
        <v>0</v>
      </c>
      <c r="AO497">
        <v>0</v>
      </c>
      <c r="AP497" s="1">
        <v>4.9076120000000001E-2</v>
      </c>
      <c r="AQ497">
        <v>21.120439999999999</v>
      </c>
      <c r="AR497">
        <v>0</v>
      </c>
      <c r="AS497">
        <v>0</v>
      </c>
      <c r="AT497">
        <v>4.8613030000000002E-2</v>
      </c>
      <c r="AU497">
        <v>21.352789999999999</v>
      </c>
      <c r="AV497">
        <v>0</v>
      </c>
      <c r="AW497">
        <v>0</v>
      </c>
      <c r="AX497" s="1">
        <v>4.8122810000000002E-2</v>
      </c>
      <c r="AY497">
        <v>21.577839999999998</v>
      </c>
      <c r="AZ497">
        <v>0</v>
      </c>
      <c r="BA497">
        <v>0</v>
      </c>
      <c r="BB497" s="1">
        <v>4.7805970000000003E-2</v>
      </c>
      <c r="BC497">
        <v>21.78567</v>
      </c>
      <c r="BD497">
        <v>0</v>
      </c>
      <c r="BE497">
        <v>0</v>
      </c>
      <c r="BF497" s="1">
        <v>4.7557139999999998E-2</v>
      </c>
      <c r="BG497">
        <v>21.836030000000001</v>
      </c>
      <c r="BH497">
        <v>0</v>
      </c>
      <c r="BI497">
        <v>0</v>
      </c>
      <c r="BJ497" s="1">
        <v>4.7287349999999999E-2</v>
      </c>
      <c r="BK497">
        <v>21.77657</v>
      </c>
      <c r="BL497">
        <v>0</v>
      </c>
      <c r="BM497">
        <v>0</v>
      </c>
      <c r="BN497" s="1">
        <v>4.6953040000000001E-2</v>
      </c>
      <c r="BO497">
        <v>21.716000000000001</v>
      </c>
      <c r="BP497">
        <v>0</v>
      </c>
      <c r="BQ497">
        <v>0</v>
      </c>
      <c r="BR497" s="1">
        <v>4.6988929999999998E-2</v>
      </c>
      <c r="BS497">
        <v>21.684889999999999</v>
      </c>
      <c r="BT497">
        <v>0</v>
      </c>
      <c r="BU497">
        <v>0</v>
      </c>
      <c r="BV497">
        <v>4.6678169999999998E-2</v>
      </c>
      <c r="BW497">
        <v>21.78604</v>
      </c>
      <c r="BX497">
        <v>0</v>
      </c>
      <c r="BY497">
        <v>0</v>
      </c>
      <c r="BZ497" s="1">
        <v>4.6255049999999999E-2</v>
      </c>
      <c r="CA497">
        <v>21.86665</v>
      </c>
      <c r="CB497">
        <v>0</v>
      </c>
      <c r="CC497">
        <v>0</v>
      </c>
      <c r="CD497" s="1">
        <v>4.579159E-2</v>
      </c>
      <c r="CE497">
        <v>21.979559999999999</v>
      </c>
      <c r="CF497">
        <v>0</v>
      </c>
      <c r="CG497">
        <v>0</v>
      </c>
      <c r="CH497" s="1">
        <v>4.5504469999999998E-2</v>
      </c>
      <c r="CI497">
        <v>22.001930000000002</v>
      </c>
      <c r="CJ497">
        <v>0</v>
      </c>
      <c r="CK497">
        <v>0</v>
      </c>
      <c r="CL497" s="1">
        <v>4.5315050000000003E-2</v>
      </c>
      <c r="CM497">
        <v>21.9635</v>
      </c>
      <c r="CN497">
        <v>0</v>
      </c>
      <c r="CO497">
        <v>0</v>
      </c>
      <c r="CP497" s="1">
        <v>4.5075450000000003E-2</v>
      </c>
      <c r="CQ497">
        <v>21.91262</v>
      </c>
      <c r="CR497">
        <v>0</v>
      </c>
      <c r="CS497">
        <v>0</v>
      </c>
      <c r="CT497" s="1">
        <v>4.4751480000000003E-2</v>
      </c>
      <c r="CU497">
        <v>21.8599</v>
      </c>
      <c r="CV497">
        <v>0</v>
      </c>
      <c r="CW497">
        <v>0</v>
      </c>
      <c r="CX497">
        <v>4.455427E-2</v>
      </c>
      <c r="CY497">
        <v>21.817789999999999</v>
      </c>
      <c r="CZ497">
        <v>0</v>
      </c>
      <c r="DA497">
        <v>0</v>
      </c>
      <c r="DB497" s="1">
        <v>4.4269320000000001E-2</v>
      </c>
      <c r="DC497">
        <v>21.932759999999998</v>
      </c>
      <c r="DD497">
        <v>0</v>
      </c>
      <c r="DE497">
        <v>0</v>
      </c>
      <c r="DF497" s="1">
        <v>4.3974989999999999E-2</v>
      </c>
      <c r="DG497">
        <v>21.984970000000001</v>
      </c>
      <c r="DH497">
        <v>0</v>
      </c>
      <c r="DI497">
        <v>0</v>
      </c>
      <c r="DJ497" s="1">
        <v>4.3673280000000002E-2</v>
      </c>
      <c r="DK497">
        <v>22.066040000000001</v>
      </c>
      <c r="DL497">
        <v>5.4395889999999998E-38</v>
      </c>
      <c r="DM497">
        <v>2.359244E-34</v>
      </c>
      <c r="DN497" s="1">
        <v>4.3411119999999997E-2</v>
      </c>
      <c r="DO497">
        <v>22.150790000000001</v>
      </c>
      <c r="DP497">
        <v>3.2423280000000001E-33</v>
      </c>
      <c r="DQ497">
        <v>1.2798099999999999E-29</v>
      </c>
      <c r="DR497" s="1">
        <v>4.3179559999999999E-2</v>
      </c>
      <c r="DS497">
        <v>22.160139999999998</v>
      </c>
      <c r="DT497" s="1">
        <v>3.2659919999999999E-29</v>
      </c>
      <c r="DU497" s="1">
        <v>1.2460530000000001E-25</v>
      </c>
      <c r="DV497" s="1">
        <v>4.2939289999999998E-2</v>
      </c>
      <c r="DW497">
        <v>22.081530000000001</v>
      </c>
      <c r="DX497" s="1">
        <v>9.1808060000000004E-26</v>
      </c>
      <c r="DY497" s="1">
        <v>3.4537410000000001E-22</v>
      </c>
      <c r="DZ497" s="1">
        <v>4.2722900000000001E-2</v>
      </c>
      <c r="EA497">
        <v>21.986529999999998</v>
      </c>
      <c r="EB497" s="1">
        <v>9.0968219999999998E-23</v>
      </c>
      <c r="EC497" s="1">
        <v>3.4199059999999999E-19</v>
      </c>
      <c r="ED497" s="1">
        <v>4.2850920000000001E-2</v>
      </c>
      <c r="EE497">
        <v>21.95768</v>
      </c>
      <c r="EF497" s="1">
        <v>3.9100510000000002E-20</v>
      </c>
      <c r="EG497" s="1">
        <v>1.4667249999999999E-16</v>
      </c>
      <c r="EH497">
        <v>4.264917E-2</v>
      </c>
      <c r="EI497">
        <v>22.158449999999998</v>
      </c>
      <c r="EJ497" s="1">
        <v>8.2073309999999997E-18</v>
      </c>
      <c r="EK497" s="1">
        <v>3.1096590000000003E-14</v>
      </c>
      <c r="EL497" s="1">
        <v>4.2327249999999997E-2</v>
      </c>
      <c r="EM497">
        <v>22.344270000000002</v>
      </c>
      <c r="EN497" s="1">
        <v>9.3362689999999991E-16</v>
      </c>
      <c r="EO497" s="1">
        <v>3.5913990000000001E-12</v>
      </c>
      <c r="EP497" s="1">
        <v>4.1981060000000001E-2</v>
      </c>
      <c r="EQ497">
        <v>22.52552</v>
      </c>
      <c r="ER497" s="1">
        <v>6.2538260000000002E-14</v>
      </c>
      <c r="ES497" s="1">
        <v>2.4451910000000002E-10</v>
      </c>
      <c r="ET497" s="1">
        <v>4.1806780000000002E-2</v>
      </c>
      <c r="EU497">
        <v>22.72711</v>
      </c>
      <c r="EV497" s="1">
        <v>2.6426490000000001E-12</v>
      </c>
      <c r="EW497" s="1">
        <v>1.0480230000000001E-8</v>
      </c>
      <c r="EX497" s="1">
        <v>4.1712260000000001E-2</v>
      </c>
      <c r="EY497">
        <v>22.775590000000001</v>
      </c>
      <c r="EZ497" s="1">
        <v>7.4454449999999996E-11</v>
      </c>
      <c r="FA497" s="1">
        <v>2.9886280000000001E-7</v>
      </c>
      <c r="FB497" s="1">
        <v>4.1583370000000001E-2</v>
      </c>
      <c r="FC497">
        <v>22.667829999999999</v>
      </c>
      <c r="FD497" s="1">
        <v>1.458124E-9</v>
      </c>
      <c r="FE497" s="1">
        <v>5.9353039999999998E-6</v>
      </c>
      <c r="FF497">
        <v>4.1367439999999998E-2</v>
      </c>
      <c r="FG497">
        <v>22.57217</v>
      </c>
      <c r="FH497" s="1">
        <v>2.0641599999999999E-8</v>
      </c>
      <c r="FI497" s="1">
        <v>8.5289590000000003E-5</v>
      </c>
      <c r="FJ497" s="1">
        <v>4.1601970000000002E-2</v>
      </c>
      <c r="FK497">
        <v>22.51238</v>
      </c>
      <c r="FL497" s="1">
        <v>2.2104660000000001E-7</v>
      </c>
      <c r="FM497" s="1">
        <v>9.1805429999999996E-4</v>
      </c>
      <c r="FN497" s="1">
        <v>4.1396929999999998E-2</v>
      </c>
      <c r="FO497">
        <v>22.668939999999999</v>
      </c>
      <c r="FP497" s="1">
        <v>1.8086769999999999E-6</v>
      </c>
      <c r="FQ497" s="1">
        <v>7.6253479999999997E-3</v>
      </c>
      <c r="FR497" s="1">
        <v>4.1071299999999998E-2</v>
      </c>
      <c r="FS497">
        <v>22.880759999999999</v>
      </c>
      <c r="FT497" s="1">
        <v>1.167138E-5</v>
      </c>
      <c r="FU497" s="1">
        <v>5.008344E-2</v>
      </c>
      <c r="FV497" s="1">
        <v>4.066525E-2</v>
      </c>
      <c r="FW497">
        <v>23.066289999999999</v>
      </c>
      <c r="FX497" s="1">
        <v>6.0827199999999999E-5</v>
      </c>
      <c r="FY497" s="1">
        <v>0.26616840000000003</v>
      </c>
      <c r="FZ497" s="1">
        <v>4.0508620000000002E-2</v>
      </c>
      <c r="GA497">
        <v>23.24295</v>
      </c>
      <c r="GB497" s="1">
        <v>2.6398090000000001E-4</v>
      </c>
      <c r="GC497" s="1">
        <v>1.1698710000000001</v>
      </c>
      <c r="GD497" s="1">
        <v>4.0439019999999999E-2</v>
      </c>
      <c r="GE497">
        <v>23.26023</v>
      </c>
      <c r="GF497" s="1">
        <v>9.6887000000000004E-4</v>
      </c>
      <c r="GG497" s="1">
        <v>4.3386800000000001</v>
      </c>
      <c r="GH497" s="1">
        <v>4.0331449999999998E-2</v>
      </c>
      <c r="GI497">
        <v>23.18113</v>
      </c>
      <c r="GJ497" s="1">
        <v>3.0530420000000002E-3</v>
      </c>
      <c r="GK497">
        <v>13.82183</v>
      </c>
      <c r="GL497" s="1">
        <v>4.0079169999999997E-2</v>
      </c>
      <c r="GM497">
        <v>23.101189999999999</v>
      </c>
      <c r="GN497" s="1">
        <v>8.3657680000000009E-3</v>
      </c>
      <c r="GO497">
        <v>38.405380000000001</v>
      </c>
      <c r="GP497" s="1">
        <v>4.012259E-2</v>
      </c>
      <c r="GQ497">
        <v>23.05442</v>
      </c>
      <c r="GR497" s="1">
        <v>2.0454449999999999E-2</v>
      </c>
      <c r="GS497">
        <v>94.467830000000006</v>
      </c>
      <c r="GT497" s="1">
        <v>3.9857280000000002E-2</v>
      </c>
      <c r="GU497">
        <v>23.0505</v>
      </c>
      <c r="GV497" s="1">
        <v>4.4532740000000001E-2</v>
      </c>
      <c r="GW497">
        <v>208.38849999999999</v>
      </c>
      <c r="GX497" s="1">
        <v>3.9530170000000003E-2</v>
      </c>
      <c r="GY497">
        <v>23.177969999999998</v>
      </c>
      <c r="GZ497" s="1">
        <v>8.7825589999999995E-2</v>
      </c>
      <c r="HA497">
        <v>416.77890000000002</v>
      </c>
      <c r="HB497" s="1">
        <v>3.9147000000000001E-2</v>
      </c>
      <c r="HC497">
        <v>23.26484</v>
      </c>
      <c r="HD497" s="1">
        <v>0.15855</v>
      </c>
      <c r="HE497">
        <v>763.84220000000005</v>
      </c>
      <c r="HF497" s="1">
        <v>3.8892049999999997E-2</v>
      </c>
      <c r="HG497">
        <v>23.328700000000001</v>
      </c>
      <c r="HH497" s="1">
        <v>0.26589170000000001</v>
      </c>
      <c r="HI497">
        <v>1295.55</v>
      </c>
      <c r="HJ497">
        <v>3.867429E-2</v>
      </c>
      <c r="HK497">
        <v>23.295929999999998</v>
      </c>
      <c r="HL497" s="1">
        <v>0.4171086</v>
      </c>
      <c r="HM497">
        <v>2052.25</v>
      </c>
      <c r="HN497" s="1">
        <v>3.8420339999999997E-2</v>
      </c>
      <c r="HO497">
        <v>23.237739999999999</v>
      </c>
      <c r="HP497" s="1">
        <v>0.61565270000000005</v>
      </c>
      <c r="HQ497">
        <v>3060.3609999999999</v>
      </c>
      <c r="HR497" s="1">
        <v>3.8092559999999998E-2</v>
      </c>
      <c r="HS497">
        <v>23.14622</v>
      </c>
      <c r="HT497">
        <v>0.86031559999999996</v>
      </c>
      <c r="HU497">
        <v>4326.6679999999997</v>
      </c>
      <c r="HV497">
        <v>3.7812360000000003E-2</v>
      </c>
      <c r="HW497">
        <v>23.026479999999999</v>
      </c>
      <c r="HX497">
        <v>1.1491290000000001</v>
      </c>
      <c r="HY497">
        <v>5836.6080000000002</v>
      </c>
      <c r="HZ497" s="1">
        <v>3.7465230000000002E-2</v>
      </c>
      <c r="IA497">
        <v>22.957519999999999</v>
      </c>
      <c r="IB497">
        <v>1.4710350000000001</v>
      </c>
      <c r="IC497">
        <v>7556.31</v>
      </c>
      <c r="ID497" s="1">
        <v>3.7106729999999997E-2</v>
      </c>
      <c r="IE497">
        <v>23.00797</v>
      </c>
      <c r="IF497">
        <v>1.8165230000000001</v>
      </c>
      <c r="IG497">
        <v>9435.7469999999994</v>
      </c>
      <c r="IH497" s="1">
        <v>3.6719450000000001E-2</v>
      </c>
      <c r="II497">
        <v>23.07714</v>
      </c>
      <c r="IJ497">
        <v>2.1724510000000001</v>
      </c>
      <c r="IK497">
        <v>11416.43</v>
      </c>
      <c r="IL497" s="1">
        <v>3.6355350000000002E-2</v>
      </c>
      <c r="IM497">
        <v>23.173860000000001</v>
      </c>
      <c r="IN497">
        <v>2.5287090000000001</v>
      </c>
      <c r="IO497">
        <v>13437.11</v>
      </c>
      <c r="IP497" s="1">
        <v>3.6011580000000001E-2</v>
      </c>
      <c r="IQ497">
        <v>23.12866</v>
      </c>
      <c r="IR497">
        <v>2.8749380000000002</v>
      </c>
      <c r="IS497">
        <v>15440.53</v>
      </c>
      <c r="IT497" s="1">
        <v>3.5710789999999999E-2</v>
      </c>
      <c r="IU497">
        <v>23.030059999999999</v>
      </c>
      <c r="IV497">
        <v>3.2048939999999999</v>
      </c>
      <c r="IW497">
        <v>17376.25</v>
      </c>
      <c r="IX497" s="1">
        <v>3.5405989999999998E-2</v>
      </c>
      <c r="IY497">
        <v>22.941780000000001</v>
      </c>
      <c r="IZ497">
        <v>3.5082140000000002</v>
      </c>
      <c r="JA497">
        <v>19203.400000000001</v>
      </c>
      <c r="JB497" s="1">
        <v>3.4996779999999998E-2</v>
      </c>
      <c r="JC497">
        <v>22.85604</v>
      </c>
      <c r="JD497">
        <v>3.7680579999999999</v>
      </c>
      <c r="JE497">
        <v>20889.259999999998</v>
      </c>
      <c r="JF497" s="1">
        <v>3.473905E-2</v>
      </c>
      <c r="JG497">
        <v>22.920960000000001</v>
      </c>
      <c r="JH497">
        <v>4.0081610000000003</v>
      </c>
      <c r="JI497">
        <v>22412.19</v>
      </c>
      <c r="JJ497" s="1">
        <v>3.4582189999999999E-2</v>
      </c>
      <c r="JK497">
        <v>23.006129999999999</v>
      </c>
      <c r="JL497">
        <v>4.2258100000000001</v>
      </c>
      <c r="JM497">
        <v>23763.3</v>
      </c>
      <c r="JN497" s="1">
        <v>3.4466030000000002E-2</v>
      </c>
      <c r="JO497">
        <v>23.06203</v>
      </c>
      <c r="JP497">
        <v>4.4139689999999998</v>
      </c>
      <c r="JQ497">
        <v>24938.65</v>
      </c>
      <c r="JR497" s="1">
        <v>3.4252079999999997E-2</v>
      </c>
      <c r="JS497">
        <v>23.16799</v>
      </c>
      <c r="JT497">
        <v>4.5564159999999996</v>
      </c>
      <c r="JU497">
        <v>25937.63</v>
      </c>
      <c r="JV497" s="1">
        <v>3.3986799999999998E-2</v>
      </c>
      <c r="JW497">
        <v>23.18281</v>
      </c>
      <c r="JX497">
        <v>4.6592070000000003</v>
      </c>
      <c r="JY497">
        <v>26764.05</v>
      </c>
      <c r="JZ497" s="1">
        <v>3.36797E-2</v>
      </c>
      <c r="KA497">
        <v>23.051189999999998</v>
      </c>
      <c r="KB497">
        <v>4.7255010000000004</v>
      </c>
      <c r="KC497">
        <v>27424.54</v>
      </c>
      <c r="KD497" s="1">
        <v>3.3369410000000002E-2</v>
      </c>
      <c r="KE497">
        <v>22.906970000000001</v>
      </c>
      <c r="KF497">
        <v>4.7617849999999997</v>
      </c>
      <c r="KG497">
        <v>27930.22</v>
      </c>
      <c r="KH497" s="1">
        <v>3.3090139999999997E-2</v>
      </c>
      <c r="KI497">
        <v>22.801400000000001</v>
      </c>
      <c r="KJ497">
        <v>4.7769779999999997</v>
      </c>
      <c r="KK497">
        <v>28293.8</v>
      </c>
      <c r="KL497" s="1">
        <v>3.2776270000000003E-2</v>
      </c>
      <c r="KM497">
        <v>22.91506</v>
      </c>
      <c r="KN497">
        <v>4.7648080000000004</v>
      </c>
      <c r="KO497">
        <v>28528.83</v>
      </c>
      <c r="KP497" s="1">
        <v>3.2424580000000001E-2</v>
      </c>
      <c r="KQ497">
        <v>23.097270000000002</v>
      </c>
      <c r="KR497">
        <v>4.7265629999999996</v>
      </c>
      <c r="KS497">
        <v>28647.83</v>
      </c>
      <c r="KT497" s="1">
        <v>3.204593E-2</v>
      </c>
      <c r="KU497">
        <v>23.301639999999999</v>
      </c>
      <c r="KV497">
        <v>4.668094</v>
      </c>
      <c r="KW497">
        <v>28664.3</v>
      </c>
      <c r="KX497" s="1">
        <v>3.1669200000000002E-2</v>
      </c>
      <c r="KY497">
        <v>23.481839999999998</v>
      </c>
      <c r="KZ497">
        <v>4.5954740000000003</v>
      </c>
      <c r="LA497">
        <v>28590.98</v>
      </c>
      <c r="LB497">
        <v>3.1298310000000003E-2</v>
      </c>
      <c r="LC497">
        <v>23.47364</v>
      </c>
      <c r="LD497">
        <v>4.5117099999999999</v>
      </c>
      <c r="LE497">
        <v>28439.85</v>
      </c>
      <c r="LF497" s="1">
        <v>3.0975300000000001E-2</v>
      </c>
      <c r="LG497">
        <v>23.328220000000002</v>
      </c>
      <c r="LH497">
        <v>4.4256229999999999</v>
      </c>
      <c r="LI497">
        <v>28223.11</v>
      </c>
      <c r="LJ497" s="1">
        <v>3.068427E-2</v>
      </c>
      <c r="LK497">
        <v>23.18806</v>
      </c>
      <c r="LL497">
        <v>4.3365450000000001</v>
      </c>
      <c r="LM497">
        <v>27951.37</v>
      </c>
      <c r="LN497" s="1">
        <v>3.0469889999999999E-2</v>
      </c>
      <c r="LO497">
        <v>23.088329999999999</v>
      </c>
      <c r="LP497">
        <v>4.2521440000000004</v>
      </c>
      <c r="LQ497">
        <v>27634.04</v>
      </c>
      <c r="LR497" s="1">
        <v>3.0222220000000001E-2</v>
      </c>
      <c r="LS497">
        <v>23.21564</v>
      </c>
      <c r="LT497">
        <v>4.1585700000000001</v>
      </c>
      <c r="LU497">
        <v>27279.55</v>
      </c>
      <c r="LV497" s="1">
        <v>2.9960770000000001E-2</v>
      </c>
      <c r="LW497">
        <v>23.410409999999999</v>
      </c>
      <c r="LX497">
        <v>4.0598000000000001</v>
      </c>
      <c r="LY497">
        <v>26894.34</v>
      </c>
      <c r="LZ497" s="1">
        <v>2.9683870000000001E-2</v>
      </c>
      <c r="MA497">
        <v>23.630880000000001</v>
      </c>
      <c r="MB497">
        <v>3.9567700000000001</v>
      </c>
      <c r="MC497">
        <v>26485.68</v>
      </c>
      <c r="MD497" s="1">
        <v>2.942848E-2</v>
      </c>
      <c r="ME497">
        <v>23.796340000000001</v>
      </c>
      <c r="MF497">
        <v>3.8555120000000001</v>
      </c>
      <c r="MG497">
        <v>26058.12</v>
      </c>
      <c r="MH497" s="1">
        <v>2.9206759999999998E-2</v>
      </c>
      <c r="MI497">
        <v>23.792069999999999</v>
      </c>
      <c r="MJ497">
        <v>3.7578510000000001</v>
      </c>
      <c r="MK497">
        <v>25616.61</v>
      </c>
      <c r="ML497" s="1">
        <v>2.9003279999999999E-2</v>
      </c>
      <c r="MM497">
        <v>23.653379999999999</v>
      </c>
      <c r="MN497">
        <v>3.662671</v>
      </c>
      <c r="MO497">
        <v>25165.83</v>
      </c>
      <c r="MP497" s="1">
        <v>2.8797690000000001E-2</v>
      </c>
      <c r="MQ497">
        <v>23.51567</v>
      </c>
      <c r="MR497">
        <v>3.567377</v>
      </c>
      <c r="MS497">
        <v>24708.38</v>
      </c>
      <c r="MT497" s="1">
        <v>2.867569E-2</v>
      </c>
      <c r="MU497">
        <v>23.413080000000001</v>
      </c>
      <c r="MV497">
        <v>3.4831780000000001</v>
      </c>
      <c r="MW497">
        <v>24246.94</v>
      </c>
      <c r="MX497" s="1">
        <v>2.842575E-2</v>
      </c>
      <c r="MY497">
        <v>23.496449999999999</v>
      </c>
      <c r="MZ497">
        <v>3.3842660000000002</v>
      </c>
      <c r="NA497">
        <v>23785.200000000001</v>
      </c>
      <c r="NB497" s="1">
        <v>2.8105680000000001E-2</v>
      </c>
      <c r="NC497">
        <v>23.486219999999999</v>
      </c>
      <c r="ND497">
        <v>3.2793580000000002</v>
      </c>
      <c r="NE497">
        <v>23323.91</v>
      </c>
      <c r="NF497">
        <v>2.7787699999999999E-2</v>
      </c>
      <c r="NG497">
        <v>23.629090000000001</v>
      </c>
      <c r="NH497">
        <v>3.1766800000000002</v>
      </c>
      <c r="NI497">
        <v>22865.86</v>
      </c>
      <c r="NJ497" s="1">
        <v>2.7520429999999999E-2</v>
      </c>
      <c r="NK497">
        <v>23.748239999999999</v>
      </c>
      <c r="NL497">
        <v>3.0870609999999998</v>
      </c>
      <c r="NM497">
        <v>22412.75</v>
      </c>
      <c r="NN497" s="1">
        <v>2.7287349999999998E-2</v>
      </c>
      <c r="NO497">
        <v>23.749279999999999</v>
      </c>
      <c r="NP497">
        <v>2.9966430000000002</v>
      </c>
      <c r="NQ497">
        <v>21965.95</v>
      </c>
      <c r="NR497" s="1">
        <v>2.7013260000000001E-2</v>
      </c>
      <c r="NS497">
        <v>23.645779999999998</v>
      </c>
      <c r="NT497">
        <v>2.9044099999999999</v>
      </c>
      <c r="NU497">
        <v>21525.33</v>
      </c>
      <c r="NV497" s="1">
        <v>2.6669169999999999E-2</v>
      </c>
      <c r="NW497">
        <v>23.517309999999998</v>
      </c>
      <c r="NX497">
        <v>2.8074170000000001</v>
      </c>
      <c r="NY497">
        <v>21092.95</v>
      </c>
      <c r="NZ497" s="1">
        <v>2.5917780000000001E-2</v>
      </c>
      <c r="OA497">
        <v>23.453430000000001</v>
      </c>
      <c r="OB497">
        <v>2.672291</v>
      </c>
      <c r="OC497">
        <v>20670.61</v>
      </c>
      <c r="OD497" s="1">
        <v>2.5622780000000001E-2</v>
      </c>
      <c r="OE497">
        <v>23.63016</v>
      </c>
      <c r="OF497">
        <v>2.5898919999999999</v>
      </c>
      <c r="OG497">
        <v>20260.84</v>
      </c>
      <c r="OH497" s="1">
        <v>2.554064E-2</v>
      </c>
      <c r="OI497">
        <v>23.884830000000001</v>
      </c>
      <c r="OJ497">
        <v>2.530233</v>
      </c>
      <c r="OK497">
        <v>19859.95</v>
      </c>
    </row>
    <row r="498" spans="1:401" x14ac:dyDescent="0.35">
      <c r="A498">
        <v>507</v>
      </c>
      <c r="B498" t="s">
        <v>4</v>
      </c>
      <c r="C498" t="s">
        <v>364</v>
      </c>
      <c r="D498" t="s">
        <v>505</v>
      </c>
      <c r="E498">
        <v>776.49630000000002</v>
      </c>
      <c r="F498" s="1">
        <v>5.9830620000000001E-2</v>
      </c>
      <c r="G498">
        <v>20.383479999999999</v>
      </c>
      <c r="H498">
        <v>0</v>
      </c>
      <c r="I498">
        <v>0</v>
      </c>
      <c r="J498" s="1">
        <v>5.9305570000000002E-2</v>
      </c>
      <c r="K498">
        <v>20.571619999999999</v>
      </c>
      <c r="L498">
        <v>0</v>
      </c>
      <c r="M498">
        <v>0</v>
      </c>
      <c r="N498" s="1">
        <v>5.8588750000000002E-2</v>
      </c>
      <c r="O498">
        <v>20.764330000000001</v>
      </c>
      <c r="P498">
        <v>0</v>
      </c>
      <c r="Q498">
        <v>0</v>
      </c>
      <c r="R498" s="1">
        <v>5.7782159999999999E-2</v>
      </c>
      <c r="S498">
        <v>20.951360000000001</v>
      </c>
      <c r="T498">
        <v>0</v>
      </c>
      <c r="U498">
        <v>0</v>
      </c>
      <c r="V498" s="1">
        <v>5.7323819999999998E-2</v>
      </c>
      <c r="W498">
        <v>21.132739999999998</v>
      </c>
      <c r="X498">
        <v>0</v>
      </c>
      <c r="Y498">
        <v>0</v>
      </c>
      <c r="Z498" s="1">
        <v>5.703457E-2</v>
      </c>
      <c r="AA498">
        <v>21.199909999999999</v>
      </c>
      <c r="AB498">
        <v>0</v>
      </c>
      <c r="AC498">
        <v>0</v>
      </c>
      <c r="AD498" s="1">
        <v>5.6663999999999999E-2</v>
      </c>
      <c r="AE498">
        <v>21.124659999999999</v>
      </c>
      <c r="AF498">
        <v>0</v>
      </c>
      <c r="AG498">
        <v>0</v>
      </c>
      <c r="AH498" s="1">
        <v>5.6188969999999998E-2</v>
      </c>
      <c r="AI498">
        <v>21.029499999999999</v>
      </c>
      <c r="AJ498">
        <v>0</v>
      </c>
      <c r="AK498">
        <v>0</v>
      </c>
      <c r="AL498">
        <v>5.6151230000000003E-2</v>
      </c>
      <c r="AM498">
        <v>20.955829999999999</v>
      </c>
      <c r="AN498">
        <v>0</v>
      </c>
      <c r="AO498">
        <v>0</v>
      </c>
      <c r="AP498" s="1">
        <v>5.5750670000000002E-2</v>
      </c>
      <c r="AQ498">
        <v>21.089390000000002</v>
      </c>
      <c r="AR498">
        <v>0</v>
      </c>
      <c r="AS498">
        <v>0</v>
      </c>
      <c r="AT498" s="1">
        <v>5.521848E-2</v>
      </c>
      <c r="AU498">
        <v>21.322399999999998</v>
      </c>
      <c r="AV498">
        <v>0</v>
      </c>
      <c r="AW498">
        <v>0</v>
      </c>
      <c r="AX498" s="1">
        <v>5.4657810000000001E-2</v>
      </c>
      <c r="AY498">
        <v>21.547160000000002</v>
      </c>
      <c r="AZ498">
        <v>0</v>
      </c>
      <c r="BA498">
        <v>0</v>
      </c>
      <c r="BB498" s="1">
        <v>5.4300330000000001E-2</v>
      </c>
      <c r="BC498">
        <v>21.754000000000001</v>
      </c>
      <c r="BD498">
        <v>0</v>
      </c>
      <c r="BE498">
        <v>0</v>
      </c>
      <c r="BF498" s="1">
        <v>5.4017570000000001E-2</v>
      </c>
      <c r="BG498">
        <v>21.802990000000001</v>
      </c>
      <c r="BH498">
        <v>0</v>
      </c>
      <c r="BI498">
        <v>0</v>
      </c>
      <c r="BJ498" s="1">
        <v>5.3714539999999998E-2</v>
      </c>
      <c r="BK498">
        <v>21.742730000000002</v>
      </c>
      <c r="BL498">
        <v>0</v>
      </c>
      <c r="BM498">
        <v>0</v>
      </c>
      <c r="BN498">
        <v>5.3333440000000003E-2</v>
      </c>
      <c r="BO498">
        <v>21.681470000000001</v>
      </c>
      <c r="BP498">
        <v>0</v>
      </c>
      <c r="BQ498">
        <v>0</v>
      </c>
      <c r="BR498" s="1">
        <v>5.3384710000000002E-2</v>
      </c>
      <c r="BS498">
        <v>21.64969</v>
      </c>
      <c r="BT498">
        <v>0</v>
      </c>
      <c r="BU498">
        <v>0</v>
      </c>
      <c r="BV498" s="1">
        <v>5.3032490000000002E-2</v>
      </c>
      <c r="BW498">
        <v>21.750160000000001</v>
      </c>
      <c r="BX498">
        <v>0</v>
      </c>
      <c r="BY498">
        <v>0</v>
      </c>
      <c r="BZ498" s="1">
        <v>5.2543430000000002E-2</v>
      </c>
      <c r="CA498">
        <v>21.829540000000001</v>
      </c>
      <c r="CB498">
        <v>0</v>
      </c>
      <c r="CC498">
        <v>0</v>
      </c>
      <c r="CD498" s="1">
        <v>5.201501E-2</v>
      </c>
      <c r="CE498">
        <v>21.941210000000002</v>
      </c>
      <c r="CF498">
        <v>0</v>
      </c>
      <c r="CG498">
        <v>0</v>
      </c>
      <c r="CH498" s="1">
        <v>5.1689289999999999E-2</v>
      </c>
      <c r="CI498">
        <v>21.962569999999999</v>
      </c>
      <c r="CJ498">
        <v>0</v>
      </c>
      <c r="CK498">
        <v>0</v>
      </c>
      <c r="CL498" s="1">
        <v>5.1475510000000002E-2</v>
      </c>
      <c r="CM498">
        <v>21.923310000000001</v>
      </c>
      <c r="CN498">
        <v>0</v>
      </c>
      <c r="CO498">
        <v>0</v>
      </c>
      <c r="CP498" s="1">
        <v>5.1206260000000003E-2</v>
      </c>
      <c r="CQ498">
        <v>21.871870000000001</v>
      </c>
      <c r="CR498">
        <v>0</v>
      </c>
      <c r="CS498">
        <v>0</v>
      </c>
      <c r="CT498">
        <v>5.0837390000000003E-2</v>
      </c>
      <c r="CU498">
        <v>21.81888</v>
      </c>
      <c r="CV498">
        <v>0</v>
      </c>
      <c r="CW498">
        <v>0</v>
      </c>
      <c r="CX498" s="1">
        <v>5.0616149999999999E-2</v>
      </c>
      <c r="CY498">
        <v>21.776969999999999</v>
      </c>
      <c r="CZ498">
        <v>0</v>
      </c>
      <c r="DA498">
        <v>0</v>
      </c>
      <c r="DB498" s="1">
        <v>5.0289670000000002E-2</v>
      </c>
      <c r="DC498">
        <v>21.89227</v>
      </c>
      <c r="DD498">
        <v>0</v>
      </c>
      <c r="DE498">
        <v>0</v>
      </c>
      <c r="DF498" s="1">
        <v>4.9954430000000001E-2</v>
      </c>
      <c r="DG498">
        <v>21.944849999999999</v>
      </c>
      <c r="DH498">
        <v>0</v>
      </c>
      <c r="DI498">
        <v>0</v>
      </c>
      <c r="DJ498" s="1">
        <v>4.9612179999999999E-2</v>
      </c>
      <c r="DK498">
        <v>22.026710000000001</v>
      </c>
      <c r="DL498">
        <v>1.6026529999999999E-38</v>
      </c>
      <c r="DM498">
        <v>5.4500859999999999E-35</v>
      </c>
      <c r="DN498" s="1">
        <v>4.9314150000000001E-2</v>
      </c>
      <c r="DO498">
        <v>22.112449999999999</v>
      </c>
      <c r="DP498">
        <v>1.047783E-33</v>
      </c>
      <c r="DQ498">
        <v>3.3502000000000001E-30</v>
      </c>
      <c r="DR498" s="1">
        <v>4.9052600000000002E-2</v>
      </c>
      <c r="DS498">
        <v>22.122859999999999</v>
      </c>
      <c r="DT498" s="1">
        <v>1.139967E-29</v>
      </c>
      <c r="DU498" s="1">
        <v>3.5895109999999999E-26</v>
      </c>
      <c r="DV498" s="1">
        <v>4.878035E-2</v>
      </c>
      <c r="DW498">
        <v>22.046140000000001</v>
      </c>
      <c r="DX498" s="1">
        <v>3.433558E-26</v>
      </c>
      <c r="DY498" s="1">
        <v>1.078866E-22</v>
      </c>
      <c r="DZ498" s="1">
        <v>4.8533689999999997E-2</v>
      </c>
      <c r="EA498">
        <v>21.953669999999999</v>
      </c>
      <c r="EB498" s="1">
        <v>3.6242089999999998E-23</v>
      </c>
      <c r="EC498" s="1">
        <v>1.147376E-19</v>
      </c>
      <c r="ED498" s="1">
        <v>4.8687340000000003E-2</v>
      </c>
      <c r="EE498">
        <v>21.927630000000001</v>
      </c>
      <c r="EF498" s="1">
        <v>1.649665E-20</v>
      </c>
      <c r="EG498" s="1">
        <v>5.240913E-17</v>
      </c>
      <c r="EH498" s="1">
        <v>4.8458840000000003E-2</v>
      </c>
      <c r="EI498">
        <v>22.13053</v>
      </c>
      <c r="EJ498" s="1">
        <v>3.6500729999999996E-18</v>
      </c>
      <c r="EK498" s="1">
        <v>1.176414E-14</v>
      </c>
      <c r="EL498" s="1">
        <v>4.8089769999999997E-2</v>
      </c>
      <c r="EM498">
        <v>22.318020000000001</v>
      </c>
      <c r="EN498" s="1">
        <v>4.3600720000000002E-16</v>
      </c>
      <c r="EO498" s="1">
        <v>1.4315839999999999E-12</v>
      </c>
      <c r="EP498" s="1">
        <v>4.7690009999999998E-2</v>
      </c>
      <c r="EQ498">
        <v>22.50102</v>
      </c>
      <c r="ER498" s="1">
        <v>3.0568980000000003E-14</v>
      </c>
      <c r="ES498" s="1">
        <v>1.022972E-10</v>
      </c>
      <c r="ET498" s="1">
        <v>4.7494439999999999E-2</v>
      </c>
      <c r="EU498">
        <v>22.703880000000002</v>
      </c>
      <c r="EV498" s="1">
        <v>1.348589E-12</v>
      </c>
      <c r="EW498" s="1">
        <v>4.5866389999999999E-9</v>
      </c>
      <c r="EX498" s="1">
        <v>4.7388800000000002E-2</v>
      </c>
      <c r="EY498">
        <v>22.753240000000002</v>
      </c>
      <c r="EZ498" s="1">
        <v>3.957036E-11</v>
      </c>
      <c r="FA498" s="1">
        <v>1.3643370000000001E-7</v>
      </c>
      <c r="FB498" s="1">
        <v>4.7247089999999999E-2</v>
      </c>
      <c r="FC498">
        <v>22.647179999999999</v>
      </c>
      <c r="FD498" s="1">
        <v>8.0534230000000004E-10</v>
      </c>
      <c r="FE498" s="1">
        <v>2.8191330000000001E-6</v>
      </c>
      <c r="FF498" s="1">
        <v>4.7000960000000001E-2</v>
      </c>
      <c r="FG498">
        <v>22.55311</v>
      </c>
      <c r="FH498" s="1">
        <v>1.18231E-8</v>
      </c>
      <c r="FI498" s="1">
        <v>4.2053550000000003E-5</v>
      </c>
      <c r="FJ498" s="1">
        <v>4.7279939999999999E-2</v>
      </c>
      <c r="FK498">
        <v>22.49513</v>
      </c>
      <c r="FL498" s="1">
        <v>1.311196E-7</v>
      </c>
      <c r="FM498" s="1">
        <v>4.690413E-4</v>
      </c>
      <c r="FN498">
        <v>4.7047190000000003E-2</v>
      </c>
      <c r="FO498">
        <v>22.652699999999999</v>
      </c>
      <c r="FP498" s="1">
        <v>1.108804E-6</v>
      </c>
      <c r="FQ498" s="1">
        <v>4.0287780000000002E-3</v>
      </c>
      <c r="FR498" s="1">
        <v>4.6672369999999998E-2</v>
      </c>
      <c r="FS498">
        <v>22.864450000000001</v>
      </c>
      <c r="FT498" s="1">
        <v>7.3812270000000003E-6</v>
      </c>
      <c r="FU498" s="1">
        <v>2.7311769999999999E-2</v>
      </c>
      <c r="FV498" s="1">
        <v>4.6206820000000003E-2</v>
      </c>
      <c r="FW498">
        <v>23.049530000000001</v>
      </c>
      <c r="FX498" s="1">
        <v>3.962286E-5</v>
      </c>
      <c r="FY498" s="1">
        <v>0.14956349999999999</v>
      </c>
      <c r="FZ498" s="1">
        <v>4.6029059999999997E-2</v>
      </c>
      <c r="GA498">
        <v>23.22513</v>
      </c>
      <c r="GB498" s="1">
        <v>1.768839E-4</v>
      </c>
      <c r="GC498" s="1">
        <v>0.6763441</v>
      </c>
      <c r="GD498" s="1">
        <v>4.5955259999999998E-2</v>
      </c>
      <c r="GE498">
        <v>23.241150000000001</v>
      </c>
      <c r="GF498" s="1">
        <v>6.6691039999999997E-4</v>
      </c>
      <c r="GG498">
        <v>2.5768970000000002</v>
      </c>
      <c r="GH498" s="1">
        <v>4.5835090000000002E-2</v>
      </c>
      <c r="GI498">
        <v>23.161339999999999</v>
      </c>
      <c r="GJ498" s="1">
        <v>2.1555290000000002E-3</v>
      </c>
      <c r="GK498" s="1">
        <v>8.4208949999999998</v>
      </c>
      <c r="GL498" s="1">
        <v>4.5550109999999998E-2</v>
      </c>
      <c r="GM498">
        <v>23.080739999999999</v>
      </c>
      <c r="GN498" s="1">
        <v>6.0493259999999998E-3</v>
      </c>
      <c r="GO498">
        <v>23.96489</v>
      </c>
      <c r="GP498" s="1">
        <v>4.5604909999999999E-2</v>
      </c>
      <c r="GQ498">
        <v>23.033159999999999</v>
      </c>
      <c r="GR498" s="1">
        <v>1.512993E-2</v>
      </c>
      <c r="GS498">
        <v>60.29607</v>
      </c>
      <c r="GT498" s="1">
        <v>4.5304379999999998E-2</v>
      </c>
      <c r="GU498">
        <v>23.028500000000001</v>
      </c>
      <c r="GV498" s="1">
        <v>3.3647450000000002E-2</v>
      </c>
      <c r="GW498">
        <v>135.86500000000001</v>
      </c>
      <c r="GX498">
        <v>4.4930940000000003E-2</v>
      </c>
      <c r="GY498">
        <v>23.154949999999999</v>
      </c>
      <c r="GZ498" s="1">
        <v>6.7688289999999998E-2</v>
      </c>
      <c r="HA498">
        <v>277.19060000000002</v>
      </c>
      <c r="HB498" s="1">
        <v>4.4489630000000002E-2</v>
      </c>
      <c r="HC498">
        <v>23.240649999999999</v>
      </c>
      <c r="HD498" s="1">
        <v>0.1244763</v>
      </c>
      <c r="HE498">
        <v>517.56230000000005</v>
      </c>
      <c r="HF498" s="1">
        <v>4.4203949999999999E-2</v>
      </c>
      <c r="HG498">
        <v>23.303159999999998</v>
      </c>
      <c r="HH498">
        <v>0.2124376</v>
      </c>
      <c r="HI498">
        <v>893.29060000000004</v>
      </c>
      <c r="HJ498" s="1">
        <v>4.3958839999999999E-2</v>
      </c>
      <c r="HK498">
        <v>23.269469999999998</v>
      </c>
      <c r="HL498" s="1">
        <v>0.33874199999999999</v>
      </c>
      <c r="HM498">
        <v>1438.3409999999999</v>
      </c>
      <c r="HN498" s="1">
        <v>4.3672000000000002E-2</v>
      </c>
      <c r="HO498">
        <v>23.210699999999999</v>
      </c>
      <c r="HP498" s="1">
        <v>0.50763080000000005</v>
      </c>
      <c r="HQ498">
        <v>2177.7689999999998</v>
      </c>
      <c r="HR498" s="1">
        <v>4.3299209999999998E-2</v>
      </c>
      <c r="HS498">
        <v>23.118960000000001</v>
      </c>
      <c r="HT498">
        <v>0.71938250000000004</v>
      </c>
      <c r="HU498">
        <v>3122.674</v>
      </c>
      <c r="HV498" s="1">
        <v>4.2981619999999998E-2</v>
      </c>
      <c r="HW498">
        <v>22.999680000000001</v>
      </c>
      <c r="HX498">
        <v>0.97346310000000003</v>
      </c>
      <c r="HY498">
        <v>4268.0190000000002</v>
      </c>
      <c r="HZ498" s="1">
        <v>4.2589109999999999E-2</v>
      </c>
      <c r="IA498">
        <v>22.931619999999999</v>
      </c>
      <c r="IB498">
        <v>1.261304</v>
      </c>
      <c r="IC498">
        <v>5593.1629999999996</v>
      </c>
      <c r="ID498">
        <v>4.2181910000000003E-2</v>
      </c>
      <c r="IE498">
        <v>22.982990000000001</v>
      </c>
      <c r="IF498">
        <v>1.5748869999999999</v>
      </c>
      <c r="IG498">
        <v>7063.2960000000003</v>
      </c>
      <c r="IH498" s="1">
        <v>4.1740020000000003E-2</v>
      </c>
      <c r="II498">
        <v>23.053059999999999</v>
      </c>
      <c r="IJ498">
        <v>1.9027609999999999</v>
      </c>
      <c r="IK498">
        <v>8635.4210000000003</v>
      </c>
      <c r="IL498" s="1">
        <v>4.1329650000000002E-2</v>
      </c>
      <c r="IM498">
        <v>23.150600000000001</v>
      </c>
      <c r="IN498">
        <v>2.2359249999999999</v>
      </c>
      <c r="IO498">
        <v>10262.19</v>
      </c>
      <c r="IP498" s="1">
        <v>4.0938910000000002E-2</v>
      </c>
      <c r="IQ498">
        <v>23.106850000000001</v>
      </c>
      <c r="IR498">
        <v>2.5643020000000001</v>
      </c>
      <c r="IS498">
        <v>11897.95</v>
      </c>
      <c r="IT498" s="1">
        <v>4.0595010000000001E-2</v>
      </c>
      <c r="IU498">
        <v>23.010249999999999</v>
      </c>
      <c r="IV498">
        <v>2.8815019999999998</v>
      </c>
      <c r="IW498">
        <v>13500.78</v>
      </c>
      <c r="IX498" s="1">
        <v>4.0247999999999999E-2</v>
      </c>
      <c r="IY498">
        <v>22.924399999999999</v>
      </c>
      <c r="IZ498">
        <v>3.1776330000000002</v>
      </c>
      <c r="JA498">
        <v>15035.32</v>
      </c>
      <c r="JB498" s="1">
        <v>3.9779660000000001E-2</v>
      </c>
      <c r="JC498">
        <v>22.841480000000001</v>
      </c>
      <c r="JD498">
        <v>3.436153</v>
      </c>
      <c r="JE498">
        <v>16471.82</v>
      </c>
      <c r="JF498" s="1">
        <v>3.9485949999999999E-2</v>
      </c>
      <c r="JG498">
        <v>22.908989999999999</v>
      </c>
      <c r="JH498">
        <v>3.6782059999999999</v>
      </c>
      <c r="JI498">
        <v>17789.64</v>
      </c>
      <c r="JJ498" s="1">
        <v>3.931225E-2</v>
      </c>
      <c r="JK498">
        <v>22.996590000000001</v>
      </c>
      <c r="JL498">
        <v>3.9012790000000002</v>
      </c>
      <c r="JM498">
        <v>18978.89</v>
      </c>
      <c r="JN498" s="1">
        <v>3.9182500000000002E-2</v>
      </c>
      <c r="JO498">
        <v>23.05508</v>
      </c>
      <c r="JP498">
        <v>4.0976720000000002</v>
      </c>
      <c r="JQ498">
        <v>20033.25</v>
      </c>
      <c r="JR498" s="1">
        <v>3.894069E-2</v>
      </c>
      <c r="JS498">
        <v>23.16356</v>
      </c>
      <c r="JT498">
        <v>4.2517680000000002</v>
      </c>
      <c r="JU498">
        <v>20948.66</v>
      </c>
      <c r="JV498" s="1">
        <v>3.8636429999999999E-2</v>
      </c>
      <c r="JW498">
        <v>23.180610000000001</v>
      </c>
      <c r="JX498">
        <v>4.3680700000000003</v>
      </c>
      <c r="JY498">
        <v>21725.38</v>
      </c>
      <c r="JZ498" s="1">
        <v>3.828811E-2</v>
      </c>
      <c r="KA498">
        <v>23.051860000000001</v>
      </c>
      <c r="KB498">
        <v>4.4499969999999998</v>
      </c>
      <c r="KC498">
        <v>22366.81</v>
      </c>
      <c r="KD498" s="1">
        <v>3.7936209999999998E-2</v>
      </c>
      <c r="KE498">
        <v>22.910820000000001</v>
      </c>
      <c r="KF498">
        <v>4.5028079999999999</v>
      </c>
      <c r="KG498">
        <v>22880.080000000002</v>
      </c>
      <c r="KH498" s="1">
        <v>3.7620870000000001E-2</v>
      </c>
      <c r="KI498">
        <v>22.808620000000001</v>
      </c>
      <c r="KJ498">
        <v>4.5349649999999997</v>
      </c>
      <c r="KK498">
        <v>23274.43</v>
      </c>
      <c r="KL498">
        <v>3.7262700000000003E-2</v>
      </c>
      <c r="KM498">
        <v>22.924769999999999</v>
      </c>
      <c r="KN498">
        <v>4.539714</v>
      </c>
      <c r="KO498">
        <v>23559.85</v>
      </c>
      <c r="KP498">
        <v>3.6865589999999997E-2</v>
      </c>
      <c r="KQ498">
        <v>23.108930000000001</v>
      </c>
      <c r="KR498">
        <v>4.5190520000000003</v>
      </c>
      <c r="KS498">
        <v>23745.72</v>
      </c>
      <c r="KT498">
        <v>3.6432119999999998E-2</v>
      </c>
      <c r="KU498">
        <v>23.31467</v>
      </c>
      <c r="KV498">
        <v>4.4771150000000004</v>
      </c>
      <c r="KW498">
        <v>23842.01</v>
      </c>
      <c r="KX498" s="1">
        <v>3.6005519999999999E-2</v>
      </c>
      <c r="KY498">
        <v>23.495750000000001</v>
      </c>
      <c r="KZ498">
        <v>4.421011</v>
      </c>
      <c r="LA498">
        <v>23859.23</v>
      </c>
      <c r="LB498" s="1">
        <v>3.5586890000000003E-2</v>
      </c>
      <c r="LC498">
        <v>23.488379999999999</v>
      </c>
      <c r="LD498">
        <v>4.3531420000000001</v>
      </c>
      <c r="LE498">
        <v>23806.84</v>
      </c>
      <c r="LF498" s="1">
        <v>3.5216339999999999E-2</v>
      </c>
      <c r="LG498">
        <v>23.344539999999999</v>
      </c>
      <c r="LH498">
        <v>4.2812099999999997</v>
      </c>
      <c r="LI498">
        <v>23695.13</v>
      </c>
      <c r="LJ498" s="1">
        <v>3.4888009999999997E-2</v>
      </c>
      <c r="LK498">
        <v>23.205970000000001</v>
      </c>
      <c r="LL498">
        <v>4.2060209999999998</v>
      </c>
      <c r="LM498">
        <v>23532.75</v>
      </c>
      <c r="LN498">
        <v>3.4645660000000002E-2</v>
      </c>
      <c r="LO498">
        <v>23.107849999999999</v>
      </c>
      <c r="LP498">
        <v>4.1343860000000001</v>
      </c>
      <c r="LQ498">
        <v>23327.88</v>
      </c>
      <c r="LR498" s="1">
        <v>3.4361719999999998E-2</v>
      </c>
      <c r="LS498">
        <v>23.236070000000002</v>
      </c>
      <c r="LT498">
        <v>4.052492</v>
      </c>
      <c r="LU498">
        <v>23087.38</v>
      </c>
      <c r="LV498" s="1">
        <v>3.4065350000000001E-2</v>
      </c>
      <c r="LW498">
        <v>23.43094</v>
      </c>
      <c r="LX498">
        <v>3.965068</v>
      </c>
      <c r="LY498">
        <v>22816.76</v>
      </c>
      <c r="LZ498" s="1">
        <v>3.3749979999999999E-2</v>
      </c>
      <c r="MA498">
        <v>23.651</v>
      </c>
      <c r="MB498">
        <v>3.8724509999999999</v>
      </c>
      <c r="MC498">
        <v>22521.919999999998</v>
      </c>
      <c r="MD498" s="1">
        <v>3.3462100000000002E-2</v>
      </c>
      <c r="ME498">
        <v>23.81579</v>
      </c>
      <c r="MF498">
        <v>3.7811210000000002</v>
      </c>
      <c r="MG498">
        <v>22207.37</v>
      </c>
      <c r="MH498" s="1">
        <v>3.3211039999999997E-2</v>
      </c>
      <c r="MI498">
        <v>23.810880000000001</v>
      </c>
      <c r="MJ498">
        <v>3.6924389999999998</v>
      </c>
      <c r="MK498">
        <v>21877.14</v>
      </c>
      <c r="ML498" s="1">
        <v>3.297812E-2</v>
      </c>
      <c r="MM498">
        <v>23.6722</v>
      </c>
      <c r="MN498">
        <v>3.6053090000000001</v>
      </c>
      <c r="MO498">
        <v>21535.67</v>
      </c>
      <c r="MP498" s="1">
        <v>3.2747350000000001E-2</v>
      </c>
      <c r="MQ498">
        <v>23.53464</v>
      </c>
      <c r="MR498">
        <v>3.5179879999999999</v>
      </c>
      <c r="MS498">
        <v>21185.439999999999</v>
      </c>
      <c r="MT498" s="1">
        <v>3.2614209999999998E-2</v>
      </c>
      <c r="MU498">
        <v>23.43244</v>
      </c>
      <c r="MV498">
        <v>3.4412660000000002</v>
      </c>
      <c r="MW498">
        <v>20828.689999999999</v>
      </c>
      <c r="MX498" s="1">
        <v>3.2326430000000003E-2</v>
      </c>
      <c r="MY498">
        <v>23.515440000000002</v>
      </c>
      <c r="MZ498">
        <v>3.3484639999999999</v>
      </c>
      <c r="NA498">
        <v>20468.37</v>
      </c>
      <c r="NB498" s="1">
        <v>3.196189E-2</v>
      </c>
      <c r="NC498">
        <v>23.505099999999999</v>
      </c>
      <c r="ND498">
        <v>3.2495539999999998</v>
      </c>
      <c r="NE498">
        <v>20105.62</v>
      </c>
      <c r="NF498" s="1">
        <v>3.160023E-2</v>
      </c>
      <c r="NG498">
        <v>23.647410000000001</v>
      </c>
      <c r="NH498">
        <v>3.1524260000000002</v>
      </c>
      <c r="NI498">
        <v>19743.11</v>
      </c>
      <c r="NJ498">
        <v>3.1297529999999997E-2</v>
      </c>
      <c r="NK498">
        <v>23.765699999999999</v>
      </c>
      <c r="NL498">
        <v>3.0629460000000002</v>
      </c>
      <c r="NM498">
        <v>19381.689999999999</v>
      </c>
      <c r="NN498" s="1">
        <v>3.103129E-2</v>
      </c>
      <c r="NO498">
        <v>23.766179999999999</v>
      </c>
      <c r="NP498">
        <v>2.9790610000000002</v>
      </c>
      <c r="NQ498">
        <v>19024.05</v>
      </c>
      <c r="NR498" s="1">
        <v>3.0721720000000001E-2</v>
      </c>
      <c r="NS498">
        <v>23.66263</v>
      </c>
      <c r="NT498">
        <v>2.892836</v>
      </c>
      <c r="NU498">
        <v>18669.36</v>
      </c>
      <c r="NV498" s="1">
        <v>3.0327590000000001E-2</v>
      </c>
      <c r="NW498">
        <v>23.534379999999999</v>
      </c>
      <c r="NX498">
        <v>2.8008190000000002</v>
      </c>
      <c r="NY498">
        <v>18319.43</v>
      </c>
      <c r="NZ498" s="1">
        <v>2.9461850000000001E-2</v>
      </c>
      <c r="OA498">
        <v>23.4709</v>
      </c>
      <c r="OB498">
        <v>2.6726049999999999</v>
      </c>
      <c r="OC498">
        <v>17977.3</v>
      </c>
      <c r="OD498" s="1">
        <v>2.9128709999999999E-2</v>
      </c>
      <c r="OE498">
        <v>23.647210000000001</v>
      </c>
      <c r="OF498">
        <v>2.590652</v>
      </c>
      <c r="OG498">
        <v>17642.23</v>
      </c>
      <c r="OH498" s="1">
        <v>2.9042200000000001E-2</v>
      </c>
      <c r="OI498">
        <v>23.900929999999999</v>
      </c>
      <c r="OJ498">
        <v>2.5328140000000001</v>
      </c>
      <c r="OK498">
        <v>17313.259999999998</v>
      </c>
    </row>
    <row r="499" spans="1:401" x14ac:dyDescent="0.35">
      <c r="A499">
        <v>508</v>
      </c>
      <c r="B499" t="s">
        <v>4</v>
      </c>
      <c r="C499" t="s">
        <v>364</v>
      </c>
      <c r="D499" t="s">
        <v>506</v>
      </c>
      <c r="E499">
        <v>773.17700000000002</v>
      </c>
      <c r="F499" s="1">
        <v>7.0033109999999996E-2</v>
      </c>
      <c r="G499">
        <v>20.314309999999999</v>
      </c>
      <c r="H499">
        <v>0</v>
      </c>
      <c r="I499">
        <v>0</v>
      </c>
      <c r="J499" s="1">
        <v>6.9417480000000004E-2</v>
      </c>
      <c r="K499">
        <v>20.503530000000001</v>
      </c>
      <c r="L499">
        <v>0</v>
      </c>
      <c r="M499">
        <v>0</v>
      </c>
      <c r="N499">
        <v>6.8572690000000006E-2</v>
      </c>
      <c r="O499">
        <v>20.700189999999999</v>
      </c>
      <c r="P499">
        <v>0</v>
      </c>
      <c r="Q499">
        <v>0</v>
      </c>
      <c r="R499">
        <v>6.7621420000000002E-2</v>
      </c>
      <c r="S499">
        <v>20.890180000000001</v>
      </c>
      <c r="T499">
        <v>0</v>
      </c>
      <c r="U499">
        <v>0</v>
      </c>
      <c r="V499" s="1">
        <v>6.7091090000000006E-2</v>
      </c>
      <c r="W499">
        <v>21.07422</v>
      </c>
      <c r="X499">
        <v>0</v>
      </c>
      <c r="Y499">
        <v>0</v>
      </c>
      <c r="Z499">
        <v>6.6758040000000005E-2</v>
      </c>
      <c r="AA499">
        <v>21.145700000000001</v>
      </c>
      <c r="AB499">
        <v>0</v>
      </c>
      <c r="AC499">
        <v>0</v>
      </c>
      <c r="AD499" s="1">
        <v>6.6322800000000001E-2</v>
      </c>
      <c r="AE499">
        <v>21.073830000000001</v>
      </c>
      <c r="AF499">
        <v>0</v>
      </c>
      <c r="AG499">
        <v>0</v>
      </c>
      <c r="AH499" s="1">
        <v>6.5767939999999997E-2</v>
      </c>
      <c r="AI499">
        <v>20.98113</v>
      </c>
      <c r="AJ499">
        <v>0</v>
      </c>
      <c r="AK499">
        <v>0</v>
      </c>
      <c r="AL499" s="1">
        <v>6.5735959999999996E-2</v>
      </c>
      <c r="AM499">
        <v>20.908860000000001</v>
      </c>
      <c r="AN499">
        <v>0</v>
      </c>
      <c r="AO499">
        <v>0</v>
      </c>
      <c r="AP499" s="1">
        <v>6.5267430000000001E-2</v>
      </c>
      <c r="AQ499">
        <v>21.041709999999998</v>
      </c>
      <c r="AR499">
        <v>0</v>
      </c>
      <c r="AS499">
        <v>0</v>
      </c>
      <c r="AT499" s="1">
        <v>6.4639459999999996E-2</v>
      </c>
      <c r="AU499">
        <v>21.27514</v>
      </c>
      <c r="AV499">
        <v>0</v>
      </c>
      <c r="AW499">
        <v>0</v>
      </c>
      <c r="AX499" s="1">
        <v>6.3980529999999994E-2</v>
      </c>
      <c r="AY499">
        <v>21.50094</v>
      </c>
      <c r="AZ499">
        <v>0</v>
      </c>
      <c r="BA499">
        <v>0</v>
      </c>
      <c r="BB499" s="1">
        <v>6.3562770000000005E-2</v>
      </c>
      <c r="BC499">
        <v>21.708110000000001</v>
      </c>
      <c r="BD499">
        <v>0</v>
      </c>
      <c r="BE499">
        <v>0</v>
      </c>
      <c r="BF499" s="1">
        <v>6.3236630000000002E-2</v>
      </c>
      <c r="BG499">
        <v>21.759360000000001</v>
      </c>
      <c r="BH499">
        <v>0</v>
      </c>
      <c r="BI499">
        <v>0</v>
      </c>
      <c r="BJ499" s="1">
        <v>6.2881350000000003E-2</v>
      </c>
      <c r="BK499">
        <v>21.69896</v>
      </c>
      <c r="BL499">
        <v>0</v>
      </c>
      <c r="BM499">
        <v>0</v>
      </c>
      <c r="BN499">
        <v>6.2435589999999999E-2</v>
      </c>
      <c r="BO499">
        <v>21.636700000000001</v>
      </c>
      <c r="BP499">
        <v>0</v>
      </c>
      <c r="BQ499">
        <v>0</v>
      </c>
      <c r="BR499" s="1">
        <v>6.2508690000000006E-2</v>
      </c>
      <c r="BS499">
        <v>21.603079999999999</v>
      </c>
      <c r="BT499">
        <v>0</v>
      </c>
      <c r="BU499">
        <v>0</v>
      </c>
      <c r="BV499" s="1">
        <v>6.2096440000000003E-2</v>
      </c>
      <c r="BW499">
        <v>21.700520000000001</v>
      </c>
      <c r="BX499">
        <v>0</v>
      </c>
      <c r="BY499">
        <v>0</v>
      </c>
      <c r="BZ499" s="1">
        <v>6.1517309999999999E-2</v>
      </c>
      <c r="CA499">
        <v>21.780059999999999</v>
      </c>
      <c r="CB499">
        <v>0</v>
      </c>
      <c r="CC499">
        <v>0</v>
      </c>
      <c r="CD499" s="1">
        <v>6.0897220000000002E-2</v>
      </c>
      <c r="CE499">
        <v>21.890250000000002</v>
      </c>
      <c r="CF499">
        <v>0</v>
      </c>
      <c r="CG499">
        <v>0</v>
      </c>
      <c r="CH499" s="1">
        <v>6.0516390000000003E-2</v>
      </c>
      <c r="CI499">
        <v>21.912469999999999</v>
      </c>
      <c r="CJ499">
        <v>0</v>
      </c>
      <c r="CK499">
        <v>0</v>
      </c>
      <c r="CL499" s="1">
        <v>6.0270490000000003E-2</v>
      </c>
      <c r="CM499">
        <v>21.872669999999999</v>
      </c>
      <c r="CN499">
        <v>0</v>
      </c>
      <c r="CO499">
        <v>0</v>
      </c>
      <c r="CP499" s="1">
        <v>5.9958610000000002E-2</v>
      </c>
      <c r="CQ499">
        <v>21.820430000000002</v>
      </c>
      <c r="CR499">
        <v>0</v>
      </c>
      <c r="CS499">
        <v>0</v>
      </c>
      <c r="CT499" s="1">
        <v>5.9525210000000002E-2</v>
      </c>
      <c r="CU499">
        <v>21.766950000000001</v>
      </c>
      <c r="CV499">
        <v>0</v>
      </c>
      <c r="CW499">
        <v>0</v>
      </c>
      <c r="CX499" s="1">
        <v>5.9269830000000003E-2</v>
      </c>
      <c r="CY499">
        <v>21.724450000000001</v>
      </c>
      <c r="CZ499">
        <v>0</v>
      </c>
      <c r="DA499">
        <v>0</v>
      </c>
      <c r="DB499" s="1">
        <v>5.8884150000000003E-2</v>
      </c>
      <c r="DC499">
        <v>21.836970000000001</v>
      </c>
      <c r="DD499">
        <v>0</v>
      </c>
      <c r="DE499">
        <v>0</v>
      </c>
      <c r="DF499" s="1">
        <v>5.8490720000000003E-2</v>
      </c>
      <c r="DG499">
        <v>21.892099999999999</v>
      </c>
      <c r="DH499">
        <v>0</v>
      </c>
      <c r="DI499">
        <v>0</v>
      </c>
      <c r="DJ499" s="1">
        <v>5.8090330000000003E-2</v>
      </c>
      <c r="DK499">
        <v>21.973659999999999</v>
      </c>
      <c r="DL499">
        <v>0</v>
      </c>
      <c r="DM499">
        <v>1.2149679999999999E-35</v>
      </c>
      <c r="DN499" s="1">
        <v>5.7740739999999999E-2</v>
      </c>
      <c r="DO499">
        <v>22.06052</v>
      </c>
      <c r="DP499">
        <v>3.097577E-34</v>
      </c>
      <c r="DQ499">
        <v>8.4973940000000002E-31</v>
      </c>
      <c r="DR499" s="1">
        <v>5.7438370000000002E-2</v>
      </c>
      <c r="DS499">
        <v>22.073989999999998</v>
      </c>
      <c r="DT499" s="1">
        <v>3.7155860000000002E-30</v>
      </c>
      <c r="DU499" s="1">
        <v>1.0046630000000001E-26</v>
      </c>
      <c r="DV499" s="1">
        <v>5.7118439999999999E-2</v>
      </c>
      <c r="DW499">
        <v>21.9999</v>
      </c>
      <c r="DX499" s="1">
        <v>1.2138119999999999E-26</v>
      </c>
      <c r="DY499" s="1">
        <v>3.2797329999999998E-23</v>
      </c>
      <c r="DZ499" s="1">
        <v>5.6830770000000003E-2</v>
      </c>
      <c r="EA499">
        <v>21.909890000000001</v>
      </c>
      <c r="EB499" s="1">
        <v>1.3764510000000001E-23</v>
      </c>
      <c r="EC499" s="1">
        <v>3.7529339999999998E-20</v>
      </c>
      <c r="ED499" s="1">
        <v>5.7017529999999997E-2</v>
      </c>
      <c r="EE499">
        <v>21.884229999999999</v>
      </c>
      <c r="EF499" s="1">
        <v>6.6734690000000002E-21</v>
      </c>
      <c r="EG499" s="1">
        <v>1.8284959999999999E-17</v>
      </c>
      <c r="EH499" s="1">
        <v>5.6752320000000002E-2</v>
      </c>
      <c r="EI499">
        <v>22.087070000000001</v>
      </c>
      <c r="EJ499" s="1">
        <v>1.5630410000000001E-18</v>
      </c>
      <c r="EK499" s="1">
        <v>4.350798E-15</v>
      </c>
      <c r="EL499">
        <v>5.631622E-2</v>
      </c>
      <c r="EM499">
        <v>22.278359999999999</v>
      </c>
      <c r="EN499" s="1">
        <v>1.9665050000000001E-16</v>
      </c>
      <c r="EO499" s="1">
        <v>5.5843970000000002E-13</v>
      </c>
      <c r="EP499" s="1">
        <v>5.5840710000000002E-2</v>
      </c>
      <c r="EQ499">
        <v>22.462800000000001</v>
      </c>
      <c r="ER499" s="1">
        <v>1.4463139999999999E-14</v>
      </c>
      <c r="ES499" s="1">
        <v>4.1919550000000001E-11</v>
      </c>
      <c r="ET499" s="1">
        <v>5.5614749999999998E-2</v>
      </c>
      <c r="EU499">
        <v>22.667850000000001</v>
      </c>
      <c r="EV499" s="1">
        <v>6.6725199999999995E-13</v>
      </c>
      <c r="EW499" s="1">
        <v>1.967911E-9</v>
      </c>
      <c r="EX499" s="1">
        <v>5.5495280000000001E-2</v>
      </c>
      <c r="EY499">
        <v>22.722200000000001</v>
      </c>
      <c r="EZ499" s="1">
        <v>2.0416310000000001E-11</v>
      </c>
      <c r="FA499" s="1">
        <v>6.111323E-8</v>
      </c>
      <c r="FB499" s="1">
        <v>5.5330690000000002E-2</v>
      </c>
      <c r="FC499">
        <v>22.61889</v>
      </c>
      <c r="FD499" s="1">
        <v>4.3216649999999999E-10</v>
      </c>
      <c r="FE499" s="1">
        <v>1.314941E-6</v>
      </c>
      <c r="FF499" s="1">
        <v>5.5044049999999997E-2</v>
      </c>
      <c r="FG499">
        <v>22.526389999999999</v>
      </c>
      <c r="FH499" s="1">
        <v>6.5837639999999996E-9</v>
      </c>
      <c r="FI499" s="1">
        <v>2.037765E-5</v>
      </c>
      <c r="FJ499">
        <v>5.5382870000000001E-2</v>
      </c>
      <c r="FK499">
        <v>22.46819</v>
      </c>
      <c r="FL499" s="1">
        <v>7.5647270000000002E-8</v>
      </c>
      <c r="FM499" s="1">
        <v>2.3570500000000001E-4</v>
      </c>
      <c r="FN499" s="1">
        <v>5.5106700000000002E-2</v>
      </c>
      <c r="FO499">
        <v>22.6249</v>
      </c>
      <c r="FP499" s="1">
        <v>6.6125820000000002E-7</v>
      </c>
      <c r="FQ499" s="1">
        <v>2.0953120000000002E-3</v>
      </c>
      <c r="FR499" s="1">
        <v>5.4664619999999997E-2</v>
      </c>
      <c r="FS499">
        <v>22.836950000000002</v>
      </c>
      <c r="FT499" s="1">
        <v>4.5415359999999998E-6</v>
      </c>
      <c r="FU499" s="1">
        <v>1.467189E-2</v>
      </c>
      <c r="FV499" s="1">
        <v>5.4113660000000001E-2</v>
      </c>
      <c r="FW499">
        <v>23.02262</v>
      </c>
      <c r="FX499" s="1">
        <v>2.5109310000000001E-5</v>
      </c>
      <c r="FY499" s="1">
        <v>8.2848740000000004E-2</v>
      </c>
      <c r="FZ499" s="1">
        <v>5.3906219999999998E-2</v>
      </c>
      <c r="GA499">
        <v>23.19847</v>
      </c>
      <c r="GB499" s="1">
        <v>1.152965E-4</v>
      </c>
      <c r="GC499" s="1">
        <v>0.38577689999999998</v>
      </c>
      <c r="GD499">
        <v>5.3824190000000001E-2</v>
      </c>
      <c r="GE499">
        <v>23.21649</v>
      </c>
      <c r="GF499" s="1">
        <v>4.4652279999999998E-4</v>
      </c>
      <c r="GG499" s="1">
        <v>1.511342</v>
      </c>
      <c r="GH499">
        <v>5.3683719999999997E-2</v>
      </c>
      <c r="GI499">
        <v>23.136299999999999</v>
      </c>
      <c r="GJ499" s="1">
        <v>1.4801630000000001E-3</v>
      </c>
      <c r="GK499" s="1">
        <v>5.0709590000000002</v>
      </c>
      <c r="GL499" s="1">
        <v>5.3350799999999997E-2</v>
      </c>
      <c r="GM499">
        <v>23.054590000000001</v>
      </c>
      <c r="GN499" s="1">
        <v>4.2539709999999996E-3</v>
      </c>
      <c r="GO499">
        <v>14.79494</v>
      </c>
      <c r="GP499" s="1">
        <v>5.3420200000000001E-2</v>
      </c>
      <c r="GQ499">
        <v>23.005459999999999</v>
      </c>
      <c r="GR499" s="1">
        <v>1.088305E-2</v>
      </c>
      <c r="GS499">
        <v>38.11571</v>
      </c>
      <c r="GT499">
        <v>5.3067530000000002E-2</v>
      </c>
      <c r="GU499">
        <v>22.99888</v>
      </c>
      <c r="GV499" s="1">
        <v>2.4721219999999999E-2</v>
      </c>
      <c r="GW499">
        <v>87.825869999999995</v>
      </c>
      <c r="GX499" s="1">
        <v>5.262671E-2</v>
      </c>
      <c r="GY499">
        <v>23.123080000000002</v>
      </c>
      <c r="GZ499" s="1">
        <v>5.0727399999999999E-2</v>
      </c>
      <c r="HA499">
        <v>182.983</v>
      </c>
      <c r="HB499" s="1">
        <v>5.2105749999999999E-2</v>
      </c>
      <c r="HC499">
        <v>23.207820000000002</v>
      </c>
      <c r="HD499" s="1">
        <v>9.5033880000000001E-2</v>
      </c>
      <c r="HE499">
        <v>348.4787</v>
      </c>
      <c r="HF499">
        <v>5.1771810000000001E-2</v>
      </c>
      <c r="HG499">
        <v>23.27073</v>
      </c>
      <c r="HH499" s="1">
        <v>0.1650634</v>
      </c>
      <c r="HI499">
        <v>612.78700000000003</v>
      </c>
      <c r="HJ499" s="1">
        <v>5.148821E-2</v>
      </c>
      <c r="HK499">
        <v>23.236460000000001</v>
      </c>
      <c r="HL499" s="1">
        <v>0.2675942</v>
      </c>
      <c r="HM499">
        <v>1004.221</v>
      </c>
      <c r="HN499" s="1">
        <v>5.1151200000000001E-2</v>
      </c>
      <c r="HO499">
        <v>23.17736</v>
      </c>
      <c r="HP499" s="1">
        <v>0.4072305</v>
      </c>
      <c r="HQ499">
        <v>1545.8420000000001</v>
      </c>
      <c r="HR499" s="1">
        <v>5.0712119999999999E-2</v>
      </c>
      <c r="HS499">
        <v>23.08549</v>
      </c>
      <c r="HT499" s="1">
        <v>0.58542879999999997</v>
      </c>
      <c r="HU499">
        <v>2251.154</v>
      </c>
      <c r="HV499" s="1">
        <v>5.0342159999999997E-2</v>
      </c>
      <c r="HW499">
        <v>22.966740000000001</v>
      </c>
      <c r="HX499">
        <v>0.80291570000000001</v>
      </c>
      <c r="HY499">
        <v>3121.806</v>
      </c>
      <c r="HZ499" s="1">
        <v>4.9884329999999998E-2</v>
      </c>
      <c r="IA499">
        <v>22.897749999999998</v>
      </c>
      <c r="IB499">
        <v>1.0534220000000001</v>
      </c>
      <c r="IC499">
        <v>4146.9639999999999</v>
      </c>
      <c r="ID499" s="1">
        <v>4.9406070000000003E-2</v>
      </c>
      <c r="IE499">
        <v>22.948029999999999</v>
      </c>
      <c r="IF499">
        <v>1.3306340000000001</v>
      </c>
      <c r="IG499">
        <v>5303.81</v>
      </c>
      <c r="IH499" s="1">
        <v>4.888617E-2</v>
      </c>
      <c r="II499">
        <v>23.019120000000001</v>
      </c>
      <c r="IJ499">
        <v>1.6250100000000001</v>
      </c>
      <c r="IK499">
        <v>6561.56</v>
      </c>
      <c r="IL499">
        <v>4.8409380000000002E-2</v>
      </c>
      <c r="IM499">
        <v>23.11835</v>
      </c>
      <c r="IN499">
        <v>1.9289559999999999</v>
      </c>
      <c r="IO499">
        <v>7884.4629999999997</v>
      </c>
      <c r="IP499" s="1">
        <v>4.7948789999999998E-2</v>
      </c>
      <c r="IQ499">
        <v>23.078379999999999</v>
      </c>
      <c r="IR499">
        <v>2.232856</v>
      </c>
      <c r="IS499">
        <v>9236.3019999999997</v>
      </c>
      <c r="IT499" s="1">
        <v>4.7544759999999998E-2</v>
      </c>
      <c r="IU499">
        <v>22.983779999999999</v>
      </c>
      <c r="IV499">
        <v>2.5309430000000002</v>
      </c>
      <c r="IW499">
        <v>10582.68</v>
      </c>
      <c r="IX499" s="1">
        <v>4.7136619999999997E-2</v>
      </c>
      <c r="IY499">
        <v>22.900200000000002</v>
      </c>
      <c r="IZ499">
        <v>2.8137110000000001</v>
      </c>
      <c r="JA499">
        <v>11893.18</v>
      </c>
      <c r="JB499" s="1">
        <v>4.6584510000000003E-2</v>
      </c>
      <c r="JC499">
        <v>22.819710000000001</v>
      </c>
      <c r="JD499">
        <v>3.0654119999999998</v>
      </c>
      <c r="JE499">
        <v>13140.41</v>
      </c>
      <c r="JF499" s="1">
        <v>4.6238370000000001E-2</v>
      </c>
      <c r="JG499">
        <v>22.88739</v>
      </c>
      <c r="JH499">
        <v>3.3044090000000002</v>
      </c>
      <c r="JI499">
        <v>14304.96</v>
      </c>
      <c r="JJ499" s="1">
        <v>4.6038889999999999E-2</v>
      </c>
      <c r="JK499">
        <v>22.978429999999999</v>
      </c>
      <c r="JL499">
        <v>3.5284520000000001</v>
      </c>
      <c r="JM499">
        <v>15376.46</v>
      </c>
      <c r="JN499">
        <v>4.5887980000000002E-2</v>
      </c>
      <c r="JO499">
        <v>23.040179999999999</v>
      </c>
      <c r="JP499">
        <v>3.7294109999999998</v>
      </c>
      <c r="JQ499">
        <v>16346.38</v>
      </c>
      <c r="JR499" s="1">
        <v>4.5605659999999999E-2</v>
      </c>
      <c r="JS499">
        <v>23.15127</v>
      </c>
      <c r="JT499">
        <v>3.8924310000000002</v>
      </c>
      <c r="JU499">
        <v>17207.97</v>
      </c>
      <c r="JV499" s="1">
        <v>4.5245E-2</v>
      </c>
      <c r="JW499">
        <v>23.173639999999999</v>
      </c>
      <c r="JX499">
        <v>4.020537</v>
      </c>
      <c r="JY499">
        <v>17958.41</v>
      </c>
      <c r="JZ499" s="1">
        <v>4.4837259999999997E-2</v>
      </c>
      <c r="KA499">
        <v>23.049420000000001</v>
      </c>
      <c r="KB499">
        <v>4.1171170000000004</v>
      </c>
      <c r="KC499">
        <v>18598.37</v>
      </c>
      <c r="KD499" s="1">
        <v>4.442422E-2</v>
      </c>
      <c r="KE499">
        <v>22.91179</v>
      </c>
      <c r="KF499">
        <v>4.1861660000000001</v>
      </c>
      <c r="KG499">
        <v>19131.63</v>
      </c>
      <c r="KH499" s="1">
        <v>4.4059149999999998E-2</v>
      </c>
      <c r="KI499">
        <v>22.811679999999999</v>
      </c>
      <c r="KJ499">
        <v>4.2357820000000004</v>
      </c>
      <c r="KK499">
        <v>19564.490000000002</v>
      </c>
      <c r="KL499" s="1">
        <v>4.3636790000000002E-2</v>
      </c>
      <c r="KM499">
        <v>22.928090000000001</v>
      </c>
      <c r="KN499">
        <v>4.2583460000000004</v>
      </c>
      <c r="KO499">
        <v>19903.77</v>
      </c>
      <c r="KP499" s="1">
        <v>4.317153E-2</v>
      </c>
      <c r="KQ499">
        <v>23.114439999999998</v>
      </c>
      <c r="KR499">
        <v>4.2563199999999997</v>
      </c>
      <c r="KS499">
        <v>20156.150000000001</v>
      </c>
      <c r="KT499" s="1">
        <v>4.266226E-2</v>
      </c>
      <c r="KU499">
        <v>23.32236</v>
      </c>
      <c r="KV499">
        <v>4.2329530000000002</v>
      </c>
      <c r="KW499">
        <v>20328.990000000002</v>
      </c>
      <c r="KX499">
        <v>4.2162970000000001E-2</v>
      </c>
      <c r="KY499">
        <v>23.505800000000001</v>
      </c>
      <c r="KZ499">
        <v>4.1952590000000001</v>
      </c>
      <c r="LA499">
        <v>20430.46</v>
      </c>
      <c r="LB499" s="1">
        <v>4.167506E-2</v>
      </c>
      <c r="LC499">
        <v>23.503889999999998</v>
      </c>
      <c r="LD499">
        <v>4.1454529999999998</v>
      </c>
      <c r="LE499">
        <v>20468.28</v>
      </c>
      <c r="LF499" s="1">
        <v>4.1236540000000002E-2</v>
      </c>
      <c r="LG499">
        <v>23.362279999999998</v>
      </c>
      <c r="LH499">
        <v>4.0899770000000002</v>
      </c>
      <c r="LI499">
        <v>20450.91</v>
      </c>
      <c r="LJ499" s="1">
        <v>4.0853569999999999E-2</v>
      </c>
      <c r="LK499">
        <v>23.225359999999998</v>
      </c>
      <c r="LL499">
        <v>4.0309939999999997</v>
      </c>
      <c r="LM499">
        <v>20385.64</v>
      </c>
      <c r="LN499" s="1">
        <v>4.0570679999999998E-2</v>
      </c>
      <c r="LO499">
        <v>23.12707</v>
      </c>
      <c r="LP499">
        <v>3.9743569999999999</v>
      </c>
      <c r="LQ499">
        <v>20279.400000000001</v>
      </c>
      <c r="LR499" s="1">
        <v>4.023728E-2</v>
      </c>
      <c r="LS499">
        <v>23.253640000000001</v>
      </c>
      <c r="LT499">
        <v>3.9067400000000001</v>
      </c>
      <c r="LU499">
        <v>20137.98</v>
      </c>
      <c r="LV499" s="1">
        <v>3.9888020000000003E-2</v>
      </c>
      <c r="LW499">
        <v>23.448589999999999</v>
      </c>
      <c r="LX499">
        <v>3.832741</v>
      </c>
      <c r="LY499">
        <v>19965.95</v>
      </c>
      <c r="LZ499" s="1">
        <v>3.9520069999999997E-2</v>
      </c>
      <c r="MA499">
        <v>23.66949</v>
      </c>
      <c r="MB499">
        <v>3.753107</v>
      </c>
      <c r="MC499">
        <v>19768.47</v>
      </c>
      <c r="MD499">
        <v>3.9184049999999998E-2</v>
      </c>
      <c r="ME499">
        <v>23.835000000000001</v>
      </c>
      <c r="MF499">
        <v>3.6739190000000002</v>
      </c>
      <c r="MG499">
        <v>19549.830000000002</v>
      </c>
      <c r="MH499" s="1">
        <v>3.8890229999999998E-2</v>
      </c>
      <c r="MI499">
        <v>23.83305</v>
      </c>
      <c r="MJ499">
        <v>3.5963609999999999</v>
      </c>
      <c r="MK499">
        <v>19313.2</v>
      </c>
      <c r="ML499" s="1">
        <v>3.861734E-2</v>
      </c>
      <c r="MM499">
        <v>23.694949999999999</v>
      </c>
      <c r="MN499">
        <v>3.519552</v>
      </c>
      <c r="MO499">
        <v>19063.009999999998</v>
      </c>
      <c r="MP499" s="1">
        <v>3.8347369999999999E-2</v>
      </c>
      <c r="MQ499">
        <v>23.55725</v>
      </c>
      <c r="MR499">
        <v>3.4419249999999999</v>
      </c>
      <c r="MS499">
        <v>18801.62</v>
      </c>
      <c r="MT499">
        <v>3.8193489999999997E-2</v>
      </c>
      <c r="MU499">
        <v>23.45345</v>
      </c>
      <c r="MV499">
        <v>3.3742420000000002</v>
      </c>
      <c r="MW499">
        <v>18531.2</v>
      </c>
      <c r="MX499" s="1">
        <v>3.7856559999999997E-2</v>
      </c>
      <c r="MY499">
        <v>23.535019999999999</v>
      </c>
      <c r="MZ499">
        <v>3.2899159999999998</v>
      </c>
      <c r="NA499">
        <v>18254.18</v>
      </c>
      <c r="NB499" s="1">
        <v>3.742765E-2</v>
      </c>
      <c r="NC499">
        <v>23.525649999999999</v>
      </c>
      <c r="ND499">
        <v>3.198788</v>
      </c>
      <c r="NE499">
        <v>17971.78</v>
      </c>
      <c r="NF499" s="1">
        <v>3.7000829999999998E-2</v>
      </c>
      <c r="NG499">
        <v>23.664940000000001</v>
      </c>
      <c r="NH499">
        <v>3.1087039999999999</v>
      </c>
      <c r="NI499">
        <v>17686.259999999998</v>
      </c>
      <c r="NJ499" s="1">
        <v>3.6649719999999997E-2</v>
      </c>
      <c r="NK499">
        <v>23.78369</v>
      </c>
      <c r="NL499">
        <v>3.0260349999999998</v>
      </c>
      <c r="NM499">
        <v>17398.93</v>
      </c>
      <c r="NN499" s="1">
        <v>3.6338530000000001E-2</v>
      </c>
      <c r="NO499">
        <v>23.7864</v>
      </c>
      <c r="NP499">
        <v>2.948251</v>
      </c>
      <c r="NQ499">
        <v>17112.03</v>
      </c>
      <c r="NR499" s="1">
        <v>3.5974069999999997E-2</v>
      </c>
      <c r="NS499">
        <v>23.683430000000001</v>
      </c>
      <c r="NT499">
        <v>2.8675199999999998</v>
      </c>
      <c r="NU499">
        <v>16825.62</v>
      </c>
      <c r="NV499" s="1">
        <v>3.5508570000000003E-2</v>
      </c>
      <c r="NW499">
        <v>23.555140000000002</v>
      </c>
      <c r="NX499">
        <v>2.780383</v>
      </c>
      <c r="NY499">
        <v>16540.82</v>
      </c>
      <c r="NZ499" s="1">
        <v>3.4484929999999997E-2</v>
      </c>
      <c r="OA499">
        <v>23.489609999999999</v>
      </c>
      <c r="OB499">
        <v>2.6526909999999999</v>
      </c>
      <c r="OC499">
        <v>16259.9</v>
      </c>
      <c r="OD499" s="1">
        <v>3.4094810000000003E-2</v>
      </c>
      <c r="OE499">
        <v>23.662579999999998</v>
      </c>
      <c r="OF499">
        <v>2.5764490000000002</v>
      </c>
      <c r="OG499">
        <v>15983.45</v>
      </c>
      <c r="OH499">
        <v>3.4000549999999997E-2</v>
      </c>
      <c r="OI499">
        <v>23.914829999999998</v>
      </c>
      <c r="OJ499">
        <v>2.524257</v>
      </c>
      <c r="OK499">
        <v>15710.54</v>
      </c>
    </row>
    <row r="500" spans="1:401" x14ac:dyDescent="0.35">
      <c r="A500">
        <v>509</v>
      </c>
      <c r="B500" t="s">
        <v>4</v>
      </c>
      <c r="C500" t="s">
        <v>364</v>
      </c>
      <c r="D500" t="s">
        <v>507</v>
      </c>
      <c r="E500">
        <v>882.85929999999996</v>
      </c>
      <c r="F500" s="1">
        <v>7.0824330000000005E-2</v>
      </c>
      <c r="G500">
        <v>20.214410000000001</v>
      </c>
      <c r="H500">
        <v>0</v>
      </c>
      <c r="I500">
        <v>0</v>
      </c>
      <c r="J500" s="1">
        <v>7.0203799999999997E-2</v>
      </c>
      <c r="K500">
        <v>20.40558</v>
      </c>
      <c r="L500">
        <v>0</v>
      </c>
      <c r="M500">
        <v>0</v>
      </c>
      <c r="N500" s="1">
        <v>6.9343109999999999E-2</v>
      </c>
      <c r="O500">
        <v>20.607869999999998</v>
      </c>
      <c r="P500">
        <v>0</v>
      </c>
      <c r="Q500">
        <v>0</v>
      </c>
      <c r="R500" s="1">
        <v>6.8378049999999996E-2</v>
      </c>
      <c r="S500">
        <v>20.802330000000001</v>
      </c>
      <c r="T500">
        <v>0</v>
      </c>
      <c r="U500">
        <v>0</v>
      </c>
      <c r="V500" s="1">
        <v>6.7848870000000006E-2</v>
      </c>
      <c r="W500">
        <v>20.990359999999999</v>
      </c>
      <c r="X500">
        <v>0</v>
      </c>
      <c r="Y500">
        <v>0</v>
      </c>
      <c r="Z500" s="1">
        <v>6.7518229999999999E-2</v>
      </c>
      <c r="AA500">
        <v>21.067340000000002</v>
      </c>
      <c r="AB500">
        <v>0</v>
      </c>
      <c r="AC500">
        <v>0</v>
      </c>
      <c r="AD500" s="1">
        <v>6.7082489999999995E-2</v>
      </c>
      <c r="AE500">
        <v>20.999770000000002</v>
      </c>
      <c r="AF500">
        <v>0</v>
      </c>
      <c r="AG500">
        <v>0</v>
      </c>
      <c r="AH500" s="1">
        <v>6.6521670000000005E-2</v>
      </c>
      <c r="AI500">
        <v>20.909970000000001</v>
      </c>
      <c r="AJ500">
        <v>0</v>
      </c>
      <c r="AK500">
        <v>0</v>
      </c>
      <c r="AL500" s="1">
        <v>6.650035E-2</v>
      </c>
      <c r="AM500">
        <v>20.839780000000001</v>
      </c>
      <c r="AN500">
        <v>0</v>
      </c>
      <c r="AO500">
        <v>0</v>
      </c>
      <c r="AP500" s="1">
        <v>6.6026260000000003E-2</v>
      </c>
      <c r="AQ500">
        <v>20.972280000000001</v>
      </c>
      <c r="AR500">
        <v>0</v>
      </c>
      <c r="AS500">
        <v>0</v>
      </c>
      <c r="AT500" s="1">
        <v>6.5390390000000007E-2</v>
      </c>
      <c r="AU500">
        <v>21.20731</v>
      </c>
      <c r="AV500">
        <v>0</v>
      </c>
      <c r="AW500">
        <v>0</v>
      </c>
      <c r="AX500" s="1">
        <v>6.4723740000000002E-2</v>
      </c>
      <c r="AY500">
        <v>21.435549999999999</v>
      </c>
      <c r="AZ500">
        <v>0</v>
      </c>
      <c r="BA500">
        <v>0</v>
      </c>
      <c r="BB500" s="1">
        <v>6.4301570000000002E-2</v>
      </c>
      <c r="BC500">
        <v>21.643730000000001</v>
      </c>
      <c r="BD500">
        <v>0</v>
      </c>
      <c r="BE500">
        <v>0</v>
      </c>
      <c r="BF500" s="1">
        <v>6.3978809999999997E-2</v>
      </c>
      <c r="BG500">
        <v>21.698060000000002</v>
      </c>
      <c r="BH500">
        <v>0</v>
      </c>
      <c r="BI500">
        <v>0</v>
      </c>
      <c r="BJ500" s="1">
        <v>6.3617359999999998E-2</v>
      </c>
      <c r="BK500">
        <v>21.637619999999998</v>
      </c>
      <c r="BL500">
        <v>0</v>
      </c>
      <c r="BM500">
        <v>0</v>
      </c>
      <c r="BN500" s="1">
        <v>6.3168219999999997E-2</v>
      </c>
      <c r="BO500">
        <v>21.573920000000001</v>
      </c>
      <c r="BP500">
        <v>0</v>
      </c>
      <c r="BQ500">
        <v>0</v>
      </c>
      <c r="BR500" s="1">
        <v>6.3252550000000005E-2</v>
      </c>
      <c r="BS500">
        <v>21.53837</v>
      </c>
      <c r="BT500">
        <v>0</v>
      </c>
      <c r="BU500">
        <v>0</v>
      </c>
      <c r="BV500" s="1">
        <v>6.2834899999999999E-2</v>
      </c>
      <c r="BW500">
        <v>21.63241</v>
      </c>
      <c r="BX500">
        <v>0</v>
      </c>
      <c r="BY500">
        <v>0</v>
      </c>
      <c r="BZ500" s="1">
        <v>6.224793E-2</v>
      </c>
      <c r="CA500">
        <v>21.71256</v>
      </c>
      <c r="CB500">
        <v>0</v>
      </c>
      <c r="CC500">
        <v>0</v>
      </c>
      <c r="CD500" s="1">
        <v>6.1617129999999999E-2</v>
      </c>
      <c r="CE500">
        <v>21.821249999999999</v>
      </c>
      <c r="CF500">
        <v>0</v>
      </c>
      <c r="CG500">
        <v>0</v>
      </c>
      <c r="CH500" s="1">
        <v>6.1235280000000003E-2</v>
      </c>
      <c r="CI500">
        <v>21.844429999999999</v>
      </c>
      <c r="CJ500">
        <v>0</v>
      </c>
      <c r="CK500">
        <v>0</v>
      </c>
      <c r="CL500" s="1">
        <v>6.098812E-2</v>
      </c>
      <c r="CM500">
        <v>21.80387</v>
      </c>
      <c r="CN500">
        <v>0</v>
      </c>
      <c r="CO500">
        <v>0</v>
      </c>
      <c r="CP500" s="1">
        <v>6.0673159999999997E-2</v>
      </c>
      <c r="CQ500">
        <v>21.750450000000001</v>
      </c>
      <c r="CR500">
        <v>0</v>
      </c>
      <c r="CS500">
        <v>0</v>
      </c>
      <c r="CT500" s="1">
        <v>6.0235700000000003E-2</v>
      </c>
      <c r="CU500">
        <v>21.696200000000001</v>
      </c>
      <c r="CV500">
        <v>0</v>
      </c>
      <c r="CW500">
        <v>0</v>
      </c>
      <c r="CX500" s="1">
        <v>5.9982460000000001E-2</v>
      </c>
      <c r="CY500">
        <v>21.652979999999999</v>
      </c>
      <c r="CZ500">
        <v>0</v>
      </c>
      <c r="DA500">
        <v>0</v>
      </c>
      <c r="DB500" s="1">
        <v>5.9591419999999999E-2</v>
      </c>
      <c r="DC500">
        <v>21.76229</v>
      </c>
      <c r="DD500">
        <v>0</v>
      </c>
      <c r="DE500">
        <v>0</v>
      </c>
      <c r="DF500" s="1">
        <v>5.9192540000000002E-2</v>
      </c>
      <c r="DG500">
        <v>21.820409999999999</v>
      </c>
      <c r="DH500">
        <v>0</v>
      </c>
      <c r="DI500">
        <v>0</v>
      </c>
      <c r="DJ500" s="1">
        <v>5.8785879999999999E-2</v>
      </c>
      <c r="DK500">
        <v>21.901720000000001</v>
      </c>
      <c r="DL500">
        <v>0</v>
      </c>
      <c r="DM500">
        <v>3.2391459999999999E-36</v>
      </c>
      <c r="DN500" s="1">
        <v>5.8433550000000001E-2</v>
      </c>
      <c r="DO500">
        <v>21.989889999999999</v>
      </c>
      <c r="DP500">
        <v>5.8266110000000003E-35</v>
      </c>
      <c r="DQ500">
        <v>2.5199789999999999E-31</v>
      </c>
      <c r="DR500" s="1">
        <v>5.8129409999999999E-2</v>
      </c>
      <c r="DS500">
        <v>22.006609999999998</v>
      </c>
      <c r="DT500">
        <v>8.6595919999999993E-31</v>
      </c>
      <c r="DU500" s="1">
        <v>3.2672649999999998E-27</v>
      </c>
      <c r="DV500" s="1">
        <v>5.7806250000000003E-2</v>
      </c>
      <c r="DW500">
        <v>21.935199999999998</v>
      </c>
      <c r="DX500" s="1">
        <v>3.2782460000000001E-27</v>
      </c>
      <c r="DY500" s="1">
        <v>1.1545E-23</v>
      </c>
      <c r="DZ500" s="1">
        <v>5.7514719999999998E-2</v>
      </c>
      <c r="EA500">
        <v>21.847619999999999</v>
      </c>
      <c r="EB500" s="1">
        <v>4.1746950000000002E-24</v>
      </c>
      <c r="EC500" s="1">
        <v>1.420237E-20</v>
      </c>
      <c r="ED500" s="1">
        <v>5.7711730000000003E-2</v>
      </c>
      <c r="EE500">
        <v>21.822620000000001</v>
      </c>
      <c r="EF500" s="1">
        <v>2.2236520000000002E-21</v>
      </c>
      <c r="EG500" s="1">
        <v>7.3815690000000006E-18</v>
      </c>
      <c r="EH500" s="1">
        <v>5.7443710000000002E-2</v>
      </c>
      <c r="EI500">
        <v>22.025500000000001</v>
      </c>
      <c r="EJ500" s="1">
        <v>5.6404719999999998E-19</v>
      </c>
      <c r="EK500" s="1">
        <v>1.8629749999999999E-15</v>
      </c>
      <c r="EL500" s="1">
        <v>5.6998069999999998E-2</v>
      </c>
      <c r="EM500">
        <v>22.221789999999999</v>
      </c>
      <c r="EN500" s="1">
        <v>7.6072179999999999E-17</v>
      </c>
      <c r="EO500" s="1">
        <v>2.5257169999999997E-13</v>
      </c>
      <c r="EP500" s="1">
        <v>5.6513130000000002E-2</v>
      </c>
      <c r="EQ500">
        <v>22.40879</v>
      </c>
      <c r="ER500" s="1">
        <v>5.9525129999999996E-15</v>
      </c>
      <c r="ES500" s="1">
        <v>1.9958949999999999E-11</v>
      </c>
      <c r="ET500">
        <v>5.6286700000000002E-2</v>
      </c>
      <c r="EU500">
        <v>22.616710000000001</v>
      </c>
      <c r="EV500" s="1">
        <v>2.905101E-13</v>
      </c>
      <c r="EW500" s="1">
        <v>9.8367839999999996E-10</v>
      </c>
      <c r="EX500" s="1">
        <v>5.6168709999999997E-2</v>
      </c>
      <c r="EY500">
        <v>22.677050000000001</v>
      </c>
      <c r="EZ500" s="1">
        <v>9.3588399999999997E-12</v>
      </c>
      <c r="FA500" s="1">
        <v>3.1994009999999998E-8</v>
      </c>
      <c r="FB500" s="1">
        <v>5.6001860000000001E-2</v>
      </c>
      <c r="FC500">
        <v>22.576879999999999</v>
      </c>
      <c r="FD500" s="1">
        <v>2.0771849999999999E-10</v>
      </c>
      <c r="FE500" s="1">
        <v>7.1938219999999996E-7</v>
      </c>
      <c r="FF500" s="1">
        <v>5.5714649999999998E-2</v>
      </c>
      <c r="FG500">
        <v>22.485890000000001</v>
      </c>
      <c r="FH500" s="1">
        <v>3.306745E-9</v>
      </c>
      <c r="FI500" s="1">
        <v>1.16265E-5</v>
      </c>
      <c r="FJ500" s="1">
        <v>5.6065690000000001E-2</v>
      </c>
      <c r="FK500">
        <v>22.42794</v>
      </c>
      <c r="FL500" s="1">
        <v>3.9603839999999997E-8</v>
      </c>
      <c r="FM500" s="1">
        <v>1.4004539999999999E-4</v>
      </c>
      <c r="FN500" s="1">
        <v>5.578143E-2</v>
      </c>
      <c r="FO500">
        <v>22.5839</v>
      </c>
      <c r="FP500" s="1">
        <v>3.5977390000000001E-7</v>
      </c>
      <c r="FQ500" s="1">
        <v>1.294159E-3</v>
      </c>
      <c r="FR500" s="1">
        <v>5.5331079999999998E-2</v>
      </c>
      <c r="FS500">
        <v>22.797339999999998</v>
      </c>
      <c r="FT500" s="1">
        <v>2.561295E-6</v>
      </c>
      <c r="FU500" s="1">
        <v>9.4027569999999994E-3</v>
      </c>
      <c r="FV500">
        <v>5.4769159999999997E-2</v>
      </c>
      <c r="FW500">
        <v>22.984539999999999</v>
      </c>
      <c r="FX500" s="1">
        <v>1.464603E-5</v>
      </c>
      <c r="FY500" s="1">
        <v>5.5003330000000003E-2</v>
      </c>
      <c r="FZ500" s="1">
        <v>5.4558269999999999E-2</v>
      </c>
      <c r="GA500">
        <v>23.161059999999999</v>
      </c>
      <c r="GB500" s="1">
        <v>6.9437449999999997E-5</v>
      </c>
      <c r="GC500" s="1">
        <v>0.26498189999999999</v>
      </c>
      <c r="GD500" s="1">
        <v>5.4476860000000002E-2</v>
      </c>
      <c r="GE500">
        <v>23.181570000000001</v>
      </c>
      <c r="GF500" s="1">
        <v>2.7719589999999997E-4</v>
      </c>
      <c r="GG500" s="1">
        <v>1.0726599999999999</v>
      </c>
      <c r="GH500" s="1">
        <v>5.4336099999999998E-2</v>
      </c>
      <c r="GI500">
        <v>23.10098</v>
      </c>
      <c r="GJ500" s="1">
        <v>9.4552630000000002E-4</v>
      </c>
      <c r="GK500" s="1">
        <v>3.7137980000000002</v>
      </c>
      <c r="GL500" s="1">
        <v>5.3998890000000001E-2</v>
      </c>
      <c r="GM500">
        <v>23.01773</v>
      </c>
      <c r="GN500" s="1">
        <v>2.7912649999999998E-3</v>
      </c>
      <c r="GO500">
        <v>11.163679999999999</v>
      </c>
      <c r="GP500" s="1">
        <v>5.407232E-2</v>
      </c>
      <c r="GQ500">
        <v>22.966799999999999</v>
      </c>
      <c r="GR500" s="1">
        <v>7.3252400000000002E-3</v>
      </c>
      <c r="GS500">
        <v>29.596319999999999</v>
      </c>
      <c r="GT500" s="1">
        <v>5.371302E-2</v>
      </c>
      <c r="GU500">
        <v>22.95825</v>
      </c>
      <c r="GV500" s="1">
        <v>1.7041870000000001E-2</v>
      </c>
      <c r="GW500">
        <v>70.084760000000003</v>
      </c>
      <c r="GX500" s="1">
        <v>5.3263449999999997E-2</v>
      </c>
      <c r="GY500">
        <v>23.079789999999999</v>
      </c>
      <c r="GZ500" s="1">
        <v>3.5761099999999997E-2</v>
      </c>
      <c r="HA500">
        <v>149.85249999999999</v>
      </c>
      <c r="HB500" s="1">
        <v>5.2732920000000003E-2</v>
      </c>
      <c r="HC500">
        <v>23.16403</v>
      </c>
      <c r="HD500" s="1">
        <v>6.8420750000000002E-2</v>
      </c>
      <c r="HE500">
        <v>292.49860000000001</v>
      </c>
      <c r="HF500" s="1">
        <v>5.2393120000000001E-2</v>
      </c>
      <c r="HG500">
        <v>23.22719</v>
      </c>
      <c r="HH500" s="1">
        <v>0.1212242</v>
      </c>
      <c r="HI500">
        <v>526.54269999999997</v>
      </c>
      <c r="HJ500" s="1">
        <v>5.2107760000000003E-2</v>
      </c>
      <c r="HK500">
        <v>23.192219999999999</v>
      </c>
      <c r="HL500" s="1">
        <v>0.20026050000000001</v>
      </c>
      <c r="HM500">
        <v>882.37559999999996</v>
      </c>
      <c r="HN500" s="1">
        <v>5.1763799999999999E-2</v>
      </c>
      <c r="HO500">
        <v>23.132280000000002</v>
      </c>
      <c r="HP500" s="1">
        <v>0.31017660000000002</v>
      </c>
      <c r="HQ500">
        <v>1387.3589999999999</v>
      </c>
      <c r="HR500" s="1">
        <v>5.1320999999999999E-2</v>
      </c>
      <c r="HS500">
        <v>23.040019999999998</v>
      </c>
      <c r="HT500" s="1">
        <v>0.45335750000000002</v>
      </c>
      <c r="HU500">
        <v>2061.1990000000001</v>
      </c>
      <c r="HV500" s="1">
        <v>5.0944700000000002E-2</v>
      </c>
      <c r="HW500">
        <v>22.92146</v>
      </c>
      <c r="HX500">
        <v>0.63148409999999999</v>
      </c>
      <c r="HY500">
        <v>2912.9250000000002</v>
      </c>
      <c r="HZ500" s="1">
        <v>5.0481129999999999E-2</v>
      </c>
      <c r="IA500">
        <v>22.851369999999999</v>
      </c>
      <c r="IB500">
        <v>0.84063600000000005</v>
      </c>
      <c r="IC500">
        <v>3939.123</v>
      </c>
      <c r="ID500" s="1">
        <v>4.9994660000000003E-2</v>
      </c>
      <c r="IE500">
        <v>22.90043</v>
      </c>
      <c r="IF500">
        <v>1.0763389999999999</v>
      </c>
      <c r="IG500">
        <v>5123.3370000000004</v>
      </c>
      <c r="IH500" s="1">
        <v>4.9466700000000002E-2</v>
      </c>
      <c r="II500">
        <v>22.972999999999999</v>
      </c>
      <c r="IJ500">
        <v>1.331237</v>
      </c>
      <c r="IK500">
        <v>6439.31</v>
      </c>
      <c r="IL500" s="1">
        <v>4.8985069999999999E-2</v>
      </c>
      <c r="IM500">
        <v>23.074290000000001</v>
      </c>
      <c r="IN500">
        <v>1.5991930000000001</v>
      </c>
      <c r="IO500">
        <v>7853.62</v>
      </c>
      <c r="IP500" s="1">
        <v>4.8516799999999999E-2</v>
      </c>
      <c r="IQ500">
        <v>23.03838</v>
      </c>
      <c r="IR500">
        <v>1.8718269999999999</v>
      </c>
      <c r="IS500">
        <v>9329.9959999999992</v>
      </c>
      <c r="IT500" s="1">
        <v>4.8108850000000002E-2</v>
      </c>
      <c r="IU500">
        <v>22.945900000000002</v>
      </c>
      <c r="IV500">
        <v>2.1440640000000002</v>
      </c>
      <c r="IW500">
        <v>10832.11</v>
      </c>
      <c r="IX500" s="1">
        <v>4.7690419999999997E-2</v>
      </c>
      <c r="IY500">
        <v>22.864509999999999</v>
      </c>
      <c r="IZ500">
        <v>2.4068990000000001</v>
      </c>
      <c r="JA500">
        <v>12325.96</v>
      </c>
      <c r="JB500" s="1">
        <v>4.7129190000000001E-2</v>
      </c>
      <c r="JC500">
        <v>22.786799999999999</v>
      </c>
      <c r="JD500">
        <v>2.6462650000000001</v>
      </c>
      <c r="JE500">
        <v>13778.74</v>
      </c>
      <c r="JF500">
        <v>4.6779479999999998E-2</v>
      </c>
      <c r="JG500">
        <v>22.855029999999999</v>
      </c>
      <c r="JH500">
        <v>2.8772929999999999</v>
      </c>
      <c r="JI500">
        <v>15165.78</v>
      </c>
      <c r="JJ500" s="1">
        <v>4.6575539999999999E-2</v>
      </c>
      <c r="JK500">
        <v>22.95046</v>
      </c>
      <c r="JL500">
        <v>3.0974300000000001</v>
      </c>
      <c r="JM500">
        <v>16472.5</v>
      </c>
      <c r="JN500" s="1">
        <v>4.6425470000000003E-2</v>
      </c>
      <c r="JO500">
        <v>23.016559999999998</v>
      </c>
      <c r="JP500">
        <v>3.2993679999999999</v>
      </c>
      <c r="JQ500">
        <v>17685.41</v>
      </c>
      <c r="JR500" s="1">
        <v>4.6136879999999998E-2</v>
      </c>
      <c r="JS500">
        <v>23.130739999999999</v>
      </c>
      <c r="JT500">
        <v>3.4685459999999999</v>
      </c>
      <c r="JU500">
        <v>18792.04</v>
      </c>
      <c r="JV500" s="1">
        <v>4.5771289999999999E-2</v>
      </c>
      <c r="JW500">
        <v>23.159199999999998</v>
      </c>
      <c r="JX500">
        <v>3.607224</v>
      </c>
      <c r="JY500">
        <v>19785.02</v>
      </c>
      <c r="JZ500" s="1">
        <v>4.5355619999999999E-2</v>
      </c>
      <c r="KA500">
        <v>23.04007</v>
      </c>
      <c r="KB500">
        <v>3.7175509999999998</v>
      </c>
      <c r="KC500">
        <v>20661.03</v>
      </c>
      <c r="KD500" s="1">
        <v>4.49366E-2</v>
      </c>
      <c r="KE500">
        <v>22.906569999999999</v>
      </c>
      <c r="KF500">
        <v>3.8028650000000002</v>
      </c>
      <c r="KG500">
        <v>21421.11</v>
      </c>
      <c r="KH500">
        <v>4.4569129999999998E-2</v>
      </c>
      <c r="KI500">
        <v>22.809080000000002</v>
      </c>
      <c r="KJ500">
        <v>3.8703989999999999</v>
      </c>
      <c r="KK500">
        <v>22069.57</v>
      </c>
      <c r="KL500" s="1">
        <v>4.4140829999999999E-2</v>
      </c>
      <c r="KM500">
        <v>22.926410000000001</v>
      </c>
      <c r="KN500">
        <v>3.9122279999999998</v>
      </c>
      <c r="KO500">
        <v>22611.34</v>
      </c>
      <c r="KP500" s="1">
        <v>4.366656E-2</v>
      </c>
      <c r="KQ500">
        <v>23.116219999999998</v>
      </c>
      <c r="KR500">
        <v>3.9303590000000002</v>
      </c>
      <c r="KS500">
        <v>23051.8</v>
      </c>
      <c r="KT500" s="1">
        <v>4.3150399999999998E-2</v>
      </c>
      <c r="KU500">
        <v>23.3276</v>
      </c>
      <c r="KV500">
        <v>3.9279700000000002</v>
      </c>
      <c r="KW500">
        <v>23397.7</v>
      </c>
      <c r="KX500" s="1">
        <v>4.2646799999999999E-2</v>
      </c>
      <c r="KY500">
        <v>23.514500000000002</v>
      </c>
      <c r="KZ500">
        <v>3.911295</v>
      </c>
      <c r="LA500">
        <v>23656.59</v>
      </c>
      <c r="LB500" s="1">
        <v>4.2152059999999998E-2</v>
      </c>
      <c r="LC500">
        <v>23.518740000000001</v>
      </c>
      <c r="LD500">
        <v>3.881891</v>
      </c>
      <c r="LE500">
        <v>23836.5</v>
      </c>
      <c r="LF500" s="1">
        <v>4.1705739999999998E-2</v>
      </c>
      <c r="LG500">
        <v>23.379629999999999</v>
      </c>
      <c r="LH500">
        <v>3.8458730000000001</v>
      </c>
      <c r="LI500">
        <v>23946.18</v>
      </c>
      <c r="LJ500" s="1">
        <v>4.1317149999999997E-2</v>
      </c>
      <c r="LK500">
        <v>23.24418</v>
      </c>
      <c r="LL500">
        <v>3.8055370000000002</v>
      </c>
      <c r="LM500">
        <v>23993.81</v>
      </c>
      <c r="LN500" s="1">
        <v>4.10306E-2</v>
      </c>
      <c r="LO500">
        <v>23.146190000000001</v>
      </c>
      <c r="LP500">
        <v>3.7664979999999999</v>
      </c>
      <c r="LQ500">
        <v>23987.119999999999</v>
      </c>
      <c r="LR500" s="1">
        <v>4.0693449999999999E-2</v>
      </c>
      <c r="LS500">
        <v>23.271350000000002</v>
      </c>
      <c r="LT500">
        <v>3.7160660000000001</v>
      </c>
      <c r="LU500">
        <v>23932.66</v>
      </c>
      <c r="LV500" s="1">
        <v>4.0339470000000002E-2</v>
      </c>
      <c r="LW500">
        <v>23.467580000000002</v>
      </c>
      <c r="LX500">
        <v>3.6584210000000001</v>
      </c>
      <c r="LY500">
        <v>23835.51</v>
      </c>
      <c r="LZ500" s="1">
        <v>3.9964779999999998E-2</v>
      </c>
      <c r="MA500">
        <v>23.690010000000001</v>
      </c>
      <c r="MB500">
        <v>3.594217</v>
      </c>
      <c r="MC500">
        <v>23701.41</v>
      </c>
      <c r="MD500" s="1">
        <v>3.9623369999999998E-2</v>
      </c>
      <c r="ME500">
        <v>23.856770000000001</v>
      </c>
      <c r="MF500">
        <v>3.5295260000000002</v>
      </c>
      <c r="MG500">
        <v>23535.64</v>
      </c>
      <c r="MH500">
        <v>3.9327670000000002E-2</v>
      </c>
      <c r="MI500">
        <v>23.85801</v>
      </c>
      <c r="MJ500">
        <v>3.4657119999999999</v>
      </c>
      <c r="MK500">
        <v>23342.18</v>
      </c>
      <c r="ML500" s="1">
        <v>3.9051089999999997E-2</v>
      </c>
      <c r="MM500">
        <v>23.720389999999998</v>
      </c>
      <c r="MN500">
        <v>3.4016000000000002</v>
      </c>
      <c r="MO500">
        <v>23126.34</v>
      </c>
      <c r="MP500">
        <v>3.8777069999999997E-2</v>
      </c>
      <c r="MQ500">
        <v>23.582049999999999</v>
      </c>
      <c r="MR500">
        <v>3.3358699999999999</v>
      </c>
      <c r="MS500">
        <v>22891.279999999999</v>
      </c>
      <c r="MT500" s="1">
        <v>3.8622539999999997E-2</v>
      </c>
      <c r="MU500">
        <v>23.476500000000001</v>
      </c>
      <c r="MV500">
        <v>3.2792159999999999</v>
      </c>
      <c r="MW500">
        <v>22639.74</v>
      </c>
      <c r="MX500" s="1">
        <v>3.8280649999999999E-2</v>
      </c>
      <c r="MY500">
        <v>23.55639</v>
      </c>
      <c r="MZ500">
        <v>3.2054999999999998</v>
      </c>
      <c r="NA500">
        <v>22375.07</v>
      </c>
      <c r="NB500" s="1">
        <v>3.7843729999999999E-2</v>
      </c>
      <c r="NC500">
        <v>23.548739999999999</v>
      </c>
      <c r="ND500">
        <v>3.1242239999999999</v>
      </c>
      <c r="NE500">
        <v>22098.51</v>
      </c>
      <c r="NF500" s="1">
        <v>3.7410810000000003E-2</v>
      </c>
      <c r="NG500">
        <v>23.685169999999999</v>
      </c>
      <c r="NH500">
        <v>3.0432890000000001</v>
      </c>
      <c r="NI500">
        <v>21812.880000000001</v>
      </c>
      <c r="NJ500" s="1">
        <v>3.7054959999999998E-2</v>
      </c>
      <c r="NK500">
        <v>23.804739999999999</v>
      </c>
      <c r="NL500">
        <v>2.9690989999999999</v>
      </c>
      <c r="NM500">
        <v>21520.58</v>
      </c>
      <c r="NN500" s="1">
        <v>3.6742579999999997E-2</v>
      </c>
      <c r="NO500">
        <v>23.809819999999998</v>
      </c>
      <c r="NP500">
        <v>2.8992179999999999</v>
      </c>
      <c r="NQ500">
        <v>21223.9</v>
      </c>
      <c r="NR500" s="1">
        <v>3.6371470000000003E-2</v>
      </c>
      <c r="NS500">
        <v>23.707149999999999</v>
      </c>
      <c r="NT500">
        <v>2.8255499999999998</v>
      </c>
      <c r="NU500">
        <v>20923.919999999998</v>
      </c>
      <c r="NV500" s="1">
        <v>3.589581E-2</v>
      </c>
      <c r="NW500">
        <v>23.57837</v>
      </c>
      <c r="NX500">
        <v>2.744802</v>
      </c>
      <c r="NY500">
        <v>20621.72</v>
      </c>
      <c r="NZ500" s="1">
        <v>3.4853460000000003E-2</v>
      </c>
      <c r="OA500">
        <v>23.510719999999999</v>
      </c>
      <c r="OB500">
        <v>2.6230419999999999</v>
      </c>
      <c r="OC500">
        <v>20319.72</v>
      </c>
      <c r="OD500" s="1">
        <v>3.4457219999999997E-2</v>
      </c>
      <c r="OE500">
        <v>23.68028</v>
      </c>
      <c r="OF500">
        <v>2.552098</v>
      </c>
      <c r="OG500">
        <v>20019.52</v>
      </c>
      <c r="OH500" s="1">
        <v>3.4367590000000003E-2</v>
      </c>
      <c r="OI500">
        <v>23.931709999999999</v>
      </c>
      <c r="OJ500">
        <v>2.5051489999999998</v>
      </c>
      <c r="OK500">
        <v>19720.759999999998</v>
      </c>
    </row>
    <row r="501" spans="1:401" x14ac:dyDescent="0.35">
      <c r="A501">
        <v>510</v>
      </c>
      <c r="B501" t="s">
        <v>4</v>
      </c>
      <c r="C501" t="s">
        <v>364</v>
      </c>
      <c r="D501" t="s">
        <v>508</v>
      </c>
      <c r="E501">
        <v>872.65160000000003</v>
      </c>
      <c r="F501" s="1">
        <v>5.7202910000000003E-2</v>
      </c>
      <c r="G501">
        <v>20.109549999999999</v>
      </c>
      <c r="H501">
        <v>0</v>
      </c>
      <c r="I501">
        <v>0</v>
      </c>
      <c r="J501" s="1">
        <v>5.6699010000000001E-2</v>
      </c>
      <c r="K501">
        <v>20.30639</v>
      </c>
      <c r="L501">
        <v>0</v>
      </c>
      <c r="M501">
        <v>0</v>
      </c>
      <c r="N501" s="1">
        <v>5.5999050000000002E-2</v>
      </c>
      <c r="O501">
        <v>20.514579999999999</v>
      </c>
      <c r="P501">
        <v>0</v>
      </c>
      <c r="Q501">
        <v>0</v>
      </c>
      <c r="R501" s="1">
        <v>5.5215439999999998E-2</v>
      </c>
      <c r="S501">
        <v>20.713840000000001</v>
      </c>
      <c r="T501">
        <v>0</v>
      </c>
      <c r="U501">
        <v>0</v>
      </c>
      <c r="V501" s="1">
        <v>5.4789190000000002E-2</v>
      </c>
      <c r="W501">
        <v>20.905629999999999</v>
      </c>
      <c r="X501">
        <v>0</v>
      </c>
      <c r="Y501">
        <v>0</v>
      </c>
      <c r="Z501" s="1">
        <v>5.4524969999999999E-2</v>
      </c>
      <c r="AA501">
        <v>20.984870000000001</v>
      </c>
      <c r="AB501">
        <v>0</v>
      </c>
      <c r="AC501">
        <v>0</v>
      </c>
      <c r="AD501">
        <v>5.4172869999999998E-2</v>
      </c>
      <c r="AE501">
        <v>20.91949</v>
      </c>
      <c r="AF501">
        <v>0</v>
      </c>
      <c r="AG501">
        <v>0</v>
      </c>
      <c r="AH501" s="1">
        <v>5.372014E-2</v>
      </c>
      <c r="AI501">
        <v>20.831990000000001</v>
      </c>
      <c r="AJ501">
        <v>0</v>
      </c>
      <c r="AK501">
        <v>0</v>
      </c>
      <c r="AL501" s="1">
        <v>5.3712129999999997E-2</v>
      </c>
      <c r="AM501">
        <v>20.765180000000001</v>
      </c>
      <c r="AN501">
        <v>0</v>
      </c>
      <c r="AO501">
        <v>0</v>
      </c>
      <c r="AP501" s="1">
        <v>5.3325280000000003E-2</v>
      </c>
      <c r="AQ501">
        <v>20.901679999999999</v>
      </c>
      <c r="AR501">
        <v>0</v>
      </c>
      <c r="AS501">
        <v>0</v>
      </c>
      <c r="AT501">
        <v>5.281073E-2</v>
      </c>
      <c r="AU501">
        <v>21.140540000000001</v>
      </c>
      <c r="AV501">
        <v>0</v>
      </c>
      <c r="AW501">
        <v>0</v>
      </c>
      <c r="AX501" s="1">
        <v>5.2268149999999999E-2</v>
      </c>
      <c r="AY501">
        <v>21.371479999999998</v>
      </c>
      <c r="AZ501">
        <v>0</v>
      </c>
      <c r="BA501">
        <v>0</v>
      </c>
      <c r="BB501" s="1">
        <v>5.1929459999999997E-2</v>
      </c>
      <c r="BC501">
        <v>21.580570000000002</v>
      </c>
      <c r="BD501">
        <v>0</v>
      </c>
      <c r="BE501">
        <v>0</v>
      </c>
      <c r="BF501" s="1">
        <v>5.1671389999999998E-2</v>
      </c>
      <c r="BG501">
        <v>21.634239999999998</v>
      </c>
      <c r="BH501">
        <v>0</v>
      </c>
      <c r="BI501">
        <v>0</v>
      </c>
      <c r="BJ501" s="1">
        <v>5.1377739999999998E-2</v>
      </c>
      <c r="BK501">
        <v>21.572690000000001</v>
      </c>
      <c r="BL501">
        <v>0</v>
      </c>
      <c r="BM501">
        <v>0</v>
      </c>
      <c r="BN501" s="1">
        <v>5.1015449999999997E-2</v>
      </c>
      <c r="BO501">
        <v>21.507709999999999</v>
      </c>
      <c r="BP501">
        <v>0</v>
      </c>
      <c r="BQ501">
        <v>0</v>
      </c>
      <c r="BR501">
        <v>5.1090980000000001E-2</v>
      </c>
      <c r="BS501">
        <v>21.47166</v>
      </c>
      <c r="BT501">
        <v>0</v>
      </c>
      <c r="BU501">
        <v>0</v>
      </c>
      <c r="BV501" s="1">
        <v>5.0751690000000002E-2</v>
      </c>
      <c r="BW501">
        <v>21.56578</v>
      </c>
      <c r="BX501">
        <v>0</v>
      </c>
      <c r="BY501">
        <v>0</v>
      </c>
      <c r="BZ501" s="1">
        <v>5.0277219999999997E-2</v>
      </c>
      <c r="CA501">
        <v>21.645630000000001</v>
      </c>
      <c r="CB501">
        <v>0</v>
      </c>
      <c r="CC501">
        <v>0</v>
      </c>
      <c r="CD501" s="1">
        <v>4.9763950000000001E-2</v>
      </c>
      <c r="CE501">
        <v>21.75384</v>
      </c>
      <c r="CF501">
        <v>0</v>
      </c>
      <c r="CG501">
        <v>0</v>
      </c>
      <c r="CH501" s="1">
        <v>4.9456819999999999E-2</v>
      </c>
      <c r="CI501">
        <v>21.77582</v>
      </c>
      <c r="CJ501">
        <v>0</v>
      </c>
      <c r="CK501">
        <v>0</v>
      </c>
      <c r="CL501" s="1">
        <v>4.9258690000000001E-2</v>
      </c>
      <c r="CM501">
        <v>21.733899999999998</v>
      </c>
      <c r="CN501">
        <v>0</v>
      </c>
      <c r="CO501">
        <v>0</v>
      </c>
      <c r="CP501" s="1">
        <v>4.9003629999999999E-2</v>
      </c>
      <c r="CQ501">
        <v>21.679200000000002</v>
      </c>
      <c r="CR501">
        <v>0</v>
      </c>
      <c r="CS501">
        <v>0</v>
      </c>
      <c r="CT501" s="1">
        <v>4.8652790000000001E-2</v>
      </c>
      <c r="CU501">
        <v>21.62416</v>
      </c>
      <c r="CV501">
        <v>0</v>
      </c>
      <c r="CW501">
        <v>0</v>
      </c>
      <c r="CX501" s="1">
        <v>4.8450489999999999E-2</v>
      </c>
      <c r="CY501">
        <v>21.580780000000001</v>
      </c>
      <c r="CZ501">
        <v>0</v>
      </c>
      <c r="DA501">
        <v>0</v>
      </c>
      <c r="DB501" s="1">
        <v>4.8132729999999999E-2</v>
      </c>
      <c r="DC501">
        <v>21.69087</v>
      </c>
      <c r="DD501">
        <v>0</v>
      </c>
      <c r="DE501">
        <v>0</v>
      </c>
      <c r="DF501" s="1">
        <v>4.7811739999999998E-2</v>
      </c>
      <c r="DG501">
        <v>21.749569999999999</v>
      </c>
      <c r="DH501">
        <v>0</v>
      </c>
      <c r="DI501">
        <v>0</v>
      </c>
      <c r="DJ501" s="1">
        <v>4.7481040000000002E-2</v>
      </c>
      <c r="DK501">
        <v>21.831969999999998</v>
      </c>
      <c r="DL501">
        <v>0</v>
      </c>
      <c r="DM501">
        <v>7.7149220000000006E-37</v>
      </c>
      <c r="DN501" s="1">
        <v>4.7196960000000003E-2</v>
      </c>
      <c r="DO501">
        <v>21.921109999999999</v>
      </c>
      <c r="DP501">
        <v>1.0891E-35</v>
      </c>
      <c r="DQ501">
        <v>6.6713750000000002E-32</v>
      </c>
      <c r="DR501" s="1">
        <v>4.69503E-2</v>
      </c>
      <c r="DS501">
        <v>21.93834</v>
      </c>
      <c r="DT501">
        <v>1.5295989999999999E-31</v>
      </c>
      <c r="DU501" s="1">
        <v>9.4286360000000009E-28</v>
      </c>
      <c r="DV501" s="1">
        <v>4.66909E-2</v>
      </c>
      <c r="DW501">
        <v>21.86778</v>
      </c>
      <c r="DX501" s="1">
        <v>5.8029339999999999E-28</v>
      </c>
      <c r="DY501" s="1">
        <v>3.5878779999999997E-24</v>
      </c>
      <c r="DZ501" s="1">
        <v>4.6455059999999999E-2</v>
      </c>
      <c r="EA501">
        <v>21.781659999999999</v>
      </c>
      <c r="EB501" s="1">
        <v>7.6150589999999999E-25</v>
      </c>
      <c r="EC501" s="1">
        <v>4.7264040000000004E-21</v>
      </c>
      <c r="ED501" s="1">
        <v>4.662152E-2</v>
      </c>
      <c r="EE501">
        <v>21.759899999999998</v>
      </c>
      <c r="EF501" s="1">
        <v>4.4486500000000002E-22</v>
      </c>
      <c r="EG501" s="1">
        <v>2.6183589999999999E-18</v>
      </c>
      <c r="EH501" s="1">
        <v>4.6405929999999998E-2</v>
      </c>
      <c r="EI501">
        <v>21.966449999999998</v>
      </c>
      <c r="EJ501" s="1">
        <v>1.285313E-19</v>
      </c>
      <c r="EK501" s="1">
        <v>7.0286830000000003E-16</v>
      </c>
      <c r="EL501">
        <v>4.6042729999999997E-2</v>
      </c>
      <c r="EM501">
        <v>22.16639</v>
      </c>
      <c r="EN501" s="1">
        <v>1.930644E-17</v>
      </c>
      <c r="EO501" s="1">
        <v>1.008619E-13</v>
      </c>
      <c r="EP501" s="1">
        <v>4.564849E-2</v>
      </c>
      <c r="EQ501">
        <v>22.35699</v>
      </c>
      <c r="ER501" s="1">
        <v>1.6577129999999999E-15</v>
      </c>
      <c r="ES501" s="1">
        <v>8.4063510000000002E-12</v>
      </c>
      <c r="ET501" s="1">
        <v>4.5467720000000003E-2</v>
      </c>
      <c r="EU501">
        <v>22.567509999999999</v>
      </c>
      <c r="EV501" s="1">
        <v>8.7845080000000002E-14</v>
      </c>
      <c r="EW501" s="1">
        <v>4.3565449999999998E-10</v>
      </c>
      <c r="EX501" s="1">
        <v>4.537368E-2</v>
      </c>
      <c r="EY501">
        <v>22.62903</v>
      </c>
      <c r="EZ501" s="1">
        <v>3.047907E-12</v>
      </c>
      <c r="FA501" s="1">
        <v>1.486151E-8</v>
      </c>
      <c r="FB501">
        <v>4.5238159999999999E-2</v>
      </c>
      <c r="FC501">
        <v>22.529910000000001</v>
      </c>
      <c r="FD501" s="1">
        <v>7.2375739999999996E-11</v>
      </c>
      <c r="FE501" s="1">
        <v>3.4967910000000001E-7</v>
      </c>
      <c r="FF501" s="1">
        <v>4.5006949999999997E-2</v>
      </c>
      <c r="FG501">
        <v>22.439920000000001</v>
      </c>
      <c r="FH501" s="1">
        <v>1.226125E-9</v>
      </c>
      <c r="FI501" s="1">
        <v>5.901899E-6</v>
      </c>
      <c r="FJ501" s="1">
        <v>4.5302349999999998E-2</v>
      </c>
      <c r="FK501">
        <v>22.384840000000001</v>
      </c>
      <c r="FL501" s="1">
        <v>1.55675E-8</v>
      </c>
      <c r="FM501" s="1">
        <v>7.4107679999999994E-5</v>
      </c>
      <c r="FN501">
        <v>4.5071569999999998E-2</v>
      </c>
      <c r="FO501">
        <v>22.543430000000001</v>
      </c>
      <c r="FP501" s="1">
        <v>1.4929559999999999E-7</v>
      </c>
      <c r="FQ501" s="1">
        <v>7.1281610000000005E-4</v>
      </c>
      <c r="FR501" s="1">
        <v>4.4703519999999997E-2</v>
      </c>
      <c r="FS501">
        <v>22.75966</v>
      </c>
      <c r="FT501" s="1">
        <v>1.117759E-6</v>
      </c>
      <c r="FU501" s="1">
        <v>5.3809369999999997E-3</v>
      </c>
      <c r="FV501" s="1">
        <v>4.4245689999999997E-2</v>
      </c>
      <c r="FW501">
        <v>22.948429999999998</v>
      </c>
      <c r="FX501" s="1">
        <v>6.7007710000000001E-6</v>
      </c>
      <c r="FY501" s="1">
        <v>3.2652880000000002E-2</v>
      </c>
      <c r="FZ501" s="1">
        <v>4.4078079999999999E-2</v>
      </c>
      <c r="GA501">
        <v>23.125119999999999</v>
      </c>
      <c r="GB501" s="1">
        <v>3.3226399999999998E-5</v>
      </c>
      <c r="GC501" s="1">
        <v>0.1629495</v>
      </c>
      <c r="GD501" s="1">
        <v>4.4014869999999998E-2</v>
      </c>
      <c r="GE501">
        <v>23.144449999999999</v>
      </c>
      <c r="GF501" s="1">
        <v>1.3840369999999999E-4</v>
      </c>
      <c r="GG501" s="1">
        <v>0.68239179999999999</v>
      </c>
      <c r="GH501" s="1">
        <v>4.3900809999999998E-2</v>
      </c>
      <c r="GI501">
        <v>23.06249</v>
      </c>
      <c r="GJ501" s="1">
        <v>4.9145320000000005E-4</v>
      </c>
      <c r="GK501" s="1">
        <v>2.4409010000000002</v>
      </c>
      <c r="GL501" s="1">
        <v>4.3629540000000001E-2</v>
      </c>
      <c r="GM501">
        <v>22.97785</v>
      </c>
      <c r="GN501" s="1">
        <v>1.506741E-3</v>
      </c>
      <c r="GO501" s="1">
        <v>7.5698109999999996</v>
      </c>
      <c r="GP501" s="1">
        <v>4.3695999999999999E-2</v>
      </c>
      <c r="GQ501">
        <v>22.926110000000001</v>
      </c>
      <c r="GR501" s="1">
        <v>4.0991930000000001E-3</v>
      </c>
      <c r="GS501">
        <v>20.676300000000001</v>
      </c>
      <c r="GT501" s="1">
        <v>4.3404480000000002E-2</v>
      </c>
      <c r="GU501">
        <v>22.91741</v>
      </c>
      <c r="GV501" s="1">
        <v>9.8654109999999993E-3</v>
      </c>
      <c r="GW501">
        <v>50.38532</v>
      </c>
      <c r="GX501" s="1">
        <v>4.3038960000000001E-2</v>
      </c>
      <c r="GY501">
        <v>23.038519999999998</v>
      </c>
      <c r="GZ501" s="1">
        <v>2.1372470000000001E-2</v>
      </c>
      <c r="HA501">
        <v>110.7146</v>
      </c>
      <c r="HB501" s="1">
        <v>4.2608500000000001E-2</v>
      </c>
      <c r="HC501">
        <v>23.12265</v>
      </c>
      <c r="HD501" s="1">
        <v>4.2140230000000001E-2</v>
      </c>
      <c r="HE501">
        <v>221.8049</v>
      </c>
      <c r="HF501" s="1">
        <v>4.2335739999999997E-2</v>
      </c>
      <c r="HG501">
        <v>23.1843</v>
      </c>
      <c r="HH501" s="1">
        <v>7.6822039999999994E-2</v>
      </c>
      <c r="HI501">
        <v>409.30950000000001</v>
      </c>
      <c r="HJ501" s="1">
        <v>4.210593E-2</v>
      </c>
      <c r="HK501">
        <v>23.14772</v>
      </c>
      <c r="HL501" s="1">
        <v>0.130382</v>
      </c>
      <c r="HM501">
        <v>702.3356</v>
      </c>
      <c r="HN501" s="1">
        <v>4.1828850000000001E-2</v>
      </c>
      <c r="HO501">
        <v>23.086220000000001</v>
      </c>
      <c r="HP501" s="1">
        <v>0.20715790000000001</v>
      </c>
      <c r="HQ501">
        <v>1129.4380000000001</v>
      </c>
      <c r="HR501" s="1">
        <v>4.1473339999999997E-2</v>
      </c>
      <c r="HS501">
        <v>22.992809999999999</v>
      </c>
      <c r="HT501">
        <v>0.31014960000000003</v>
      </c>
      <c r="HU501">
        <v>1714.261</v>
      </c>
      <c r="HV501" s="1">
        <v>4.1169400000000002E-2</v>
      </c>
      <c r="HW501">
        <v>22.873660000000001</v>
      </c>
      <c r="HX501" s="1">
        <v>0.4418608</v>
      </c>
      <c r="HY501">
        <v>2472.1030000000001</v>
      </c>
      <c r="HZ501" s="1">
        <v>4.0793639999999999E-2</v>
      </c>
      <c r="IA501">
        <v>22.80423</v>
      </c>
      <c r="IB501">
        <v>0.60079850000000001</v>
      </c>
      <c r="IC501">
        <v>3407.5920000000001</v>
      </c>
      <c r="ID501" s="1">
        <v>4.0401800000000002E-2</v>
      </c>
      <c r="IE501">
        <v>22.85482</v>
      </c>
      <c r="IF501">
        <v>0.78474770000000005</v>
      </c>
      <c r="IG501">
        <v>4512.8710000000001</v>
      </c>
      <c r="IH501" s="1">
        <v>3.9976650000000002E-2</v>
      </c>
      <c r="II501">
        <v>22.929210000000001</v>
      </c>
      <c r="IJ501">
        <v>0.98894159999999998</v>
      </c>
      <c r="IK501">
        <v>5769.6080000000002</v>
      </c>
      <c r="IL501" s="1">
        <v>3.958532E-2</v>
      </c>
      <c r="IM501">
        <v>23.031749999999999</v>
      </c>
      <c r="IN501">
        <v>1.2089669999999999</v>
      </c>
      <c r="IO501">
        <v>7150.8209999999999</v>
      </c>
      <c r="IP501" s="1">
        <v>3.9207949999999998E-2</v>
      </c>
      <c r="IQ501">
        <v>22.996569999999998</v>
      </c>
      <c r="IR501">
        <v>1.438625</v>
      </c>
      <c r="IS501">
        <v>8624.7240000000002</v>
      </c>
      <c r="IT501" s="1">
        <v>3.8880140000000001E-2</v>
      </c>
      <c r="IU501">
        <v>22.905280000000001</v>
      </c>
      <c r="IV501">
        <v>1.673659</v>
      </c>
      <c r="IW501">
        <v>10157.209999999999</v>
      </c>
      <c r="IX501" s="1">
        <v>3.8538250000000003E-2</v>
      </c>
      <c r="IY501">
        <v>22.82554</v>
      </c>
      <c r="IZ501">
        <v>1.906193</v>
      </c>
      <c r="JA501">
        <v>11714.32</v>
      </c>
      <c r="JB501" s="1">
        <v>3.8083079999999998E-2</v>
      </c>
      <c r="JC501">
        <v>22.75056</v>
      </c>
      <c r="JD501">
        <v>2.1244909999999999</v>
      </c>
      <c r="JE501">
        <v>13261.91</v>
      </c>
      <c r="JF501" s="1">
        <v>3.7804280000000003E-2</v>
      </c>
      <c r="JG501">
        <v>22.822679999999998</v>
      </c>
      <c r="JH501">
        <v>2.3400099999999999</v>
      </c>
      <c r="JI501">
        <v>14771.77</v>
      </c>
      <c r="JJ501" s="1">
        <v>3.7639039999999999E-2</v>
      </c>
      <c r="JK501">
        <v>22.9221</v>
      </c>
      <c r="JL501">
        <v>2.5496729999999999</v>
      </c>
      <c r="JM501">
        <v>16225.38</v>
      </c>
      <c r="JN501" s="1">
        <v>3.7518459999999997E-2</v>
      </c>
      <c r="JO501">
        <v>22.991980000000002</v>
      </c>
      <c r="JP501">
        <v>2.7472189999999999</v>
      </c>
      <c r="JQ501">
        <v>17605.66</v>
      </c>
      <c r="JR501" s="1">
        <v>3.7284989999999997E-2</v>
      </c>
      <c r="JS501">
        <v>23.109400000000001</v>
      </c>
      <c r="JT501">
        <v>2.9193310000000001</v>
      </c>
      <c r="JU501">
        <v>18895.47</v>
      </c>
      <c r="JV501" s="1">
        <v>3.6990929999999998E-2</v>
      </c>
      <c r="JW501">
        <v>23.140429999999999</v>
      </c>
      <c r="JX501">
        <v>3.0672160000000002</v>
      </c>
      <c r="JY501">
        <v>20082.95</v>
      </c>
      <c r="JZ501">
        <v>3.6653730000000002E-2</v>
      </c>
      <c r="KA501">
        <v>23.02375</v>
      </c>
      <c r="KB501">
        <v>3.191316</v>
      </c>
      <c r="KC501">
        <v>21159.94</v>
      </c>
      <c r="KD501" s="1">
        <v>3.6314489999999998E-2</v>
      </c>
      <c r="KE501">
        <v>22.89321</v>
      </c>
      <c r="KF501">
        <v>3.294171</v>
      </c>
      <c r="KG501">
        <v>22124.080000000002</v>
      </c>
      <c r="KH501" s="1">
        <v>3.6020839999999998E-2</v>
      </c>
      <c r="KI501">
        <v>22.80003</v>
      </c>
      <c r="KJ501">
        <v>3.3817590000000002</v>
      </c>
      <c r="KK501">
        <v>22976.02</v>
      </c>
      <c r="KL501" s="1">
        <v>3.5674119999999997E-2</v>
      </c>
      <c r="KM501">
        <v>22.922260000000001</v>
      </c>
      <c r="KN501">
        <v>3.4460229999999998</v>
      </c>
      <c r="KO501">
        <v>23718.05</v>
      </c>
      <c r="KP501" s="1">
        <v>3.529065E-2</v>
      </c>
      <c r="KQ501">
        <v>23.116859999999999</v>
      </c>
      <c r="KR501">
        <v>3.488569</v>
      </c>
      <c r="KS501">
        <v>24352.97</v>
      </c>
      <c r="KT501" s="1">
        <v>3.4873620000000001E-2</v>
      </c>
      <c r="KU501">
        <v>23.33221</v>
      </c>
      <c r="KV501">
        <v>3.5118230000000001</v>
      </c>
      <c r="KW501">
        <v>24885.75</v>
      </c>
      <c r="KX501" s="1">
        <v>3.446664E-2</v>
      </c>
      <c r="KY501">
        <v>23.521699999999999</v>
      </c>
      <c r="KZ501">
        <v>3.5210110000000001</v>
      </c>
      <c r="LA501">
        <v>25322.39</v>
      </c>
      <c r="LB501" s="1">
        <v>3.406588E-2</v>
      </c>
      <c r="LC501">
        <v>23.52657</v>
      </c>
      <c r="LD501">
        <v>3.517299</v>
      </c>
      <c r="LE501">
        <v>25669.84</v>
      </c>
      <c r="LF501" s="1">
        <v>3.3706359999999998E-2</v>
      </c>
      <c r="LG501">
        <v>23.38805</v>
      </c>
      <c r="LH501">
        <v>3.5063300000000002</v>
      </c>
      <c r="LI501">
        <v>25936.03</v>
      </c>
      <c r="LJ501" s="1">
        <v>3.3391570000000002E-2</v>
      </c>
      <c r="LK501">
        <v>23.25357</v>
      </c>
      <c r="LL501">
        <v>3.489919</v>
      </c>
      <c r="LM501">
        <v>26129.31</v>
      </c>
      <c r="LN501" s="1">
        <v>3.3161280000000001E-2</v>
      </c>
      <c r="LO501">
        <v>23.15803</v>
      </c>
      <c r="LP501">
        <v>3.4735719999999999</v>
      </c>
      <c r="LQ501">
        <v>26256.92</v>
      </c>
      <c r="LR501">
        <v>3.2892030000000003E-2</v>
      </c>
      <c r="LS501">
        <v>23.28622</v>
      </c>
      <c r="LT501">
        <v>3.4456690000000001</v>
      </c>
      <c r="LU501">
        <v>26326.12</v>
      </c>
      <c r="LV501" s="1">
        <v>3.2603970000000003E-2</v>
      </c>
      <c r="LW501">
        <v>23.485620000000001</v>
      </c>
      <c r="LX501">
        <v>3.4092669999999998</v>
      </c>
      <c r="LY501">
        <v>26341.94</v>
      </c>
      <c r="LZ501" s="1">
        <v>3.230222E-2</v>
      </c>
      <c r="MA501">
        <v>23.70964</v>
      </c>
      <c r="MB501">
        <v>3.365723</v>
      </c>
      <c r="MC501">
        <v>26310.31</v>
      </c>
      <c r="MD501" s="1">
        <v>3.2023549999999998E-2</v>
      </c>
      <c r="ME501">
        <v>23.8767</v>
      </c>
      <c r="MF501">
        <v>3.3200769999999999</v>
      </c>
      <c r="MG501">
        <v>26236.54</v>
      </c>
      <c r="MH501" s="1">
        <v>3.1786300000000003E-2</v>
      </c>
      <c r="MI501">
        <v>23.876429999999999</v>
      </c>
      <c r="MJ501">
        <v>3.2745760000000002</v>
      </c>
      <c r="MK501">
        <v>26125.82</v>
      </c>
      <c r="ML501" s="1">
        <v>3.1563319999999999E-2</v>
      </c>
      <c r="MM501">
        <v>23.737670000000001</v>
      </c>
      <c r="MN501">
        <v>3.2275200000000002</v>
      </c>
      <c r="MO501">
        <v>25983.47</v>
      </c>
      <c r="MP501" s="1">
        <v>3.1341809999999998E-2</v>
      </c>
      <c r="MQ501">
        <v>23.598299999999998</v>
      </c>
      <c r="MR501">
        <v>3.177816</v>
      </c>
      <c r="MS501">
        <v>25813.41</v>
      </c>
      <c r="MT501" s="1">
        <v>3.1221289999999999E-2</v>
      </c>
      <c r="MU501">
        <v>23.493179999999999</v>
      </c>
      <c r="MV501">
        <v>3.1362320000000001</v>
      </c>
      <c r="MW501">
        <v>25618.720000000001</v>
      </c>
      <c r="MX501" s="1">
        <v>3.0945159999999999E-2</v>
      </c>
      <c r="MY501">
        <v>23.573779999999999</v>
      </c>
      <c r="MZ501">
        <v>3.076972</v>
      </c>
      <c r="NA501">
        <v>25403.4</v>
      </c>
      <c r="NB501" s="1">
        <v>3.0590409999999998E-2</v>
      </c>
      <c r="NC501">
        <v>23.567070000000001</v>
      </c>
      <c r="ND501">
        <v>3.0092560000000002</v>
      </c>
      <c r="NE501">
        <v>25169.040000000001</v>
      </c>
      <c r="NF501" s="1">
        <v>3.0239200000000001E-2</v>
      </c>
      <c r="NG501">
        <v>23.704540000000001</v>
      </c>
      <c r="NH501">
        <v>2.9409640000000001</v>
      </c>
      <c r="NI501">
        <v>24919.119999999999</v>
      </c>
      <c r="NJ501" s="1">
        <v>2.9952820000000002E-2</v>
      </c>
      <c r="NK501">
        <v>23.824200000000001</v>
      </c>
      <c r="NL501">
        <v>2.8785020000000001</v>
      </c>
      <c r="NM501">
        <v>24656.18</v>
      </c>
      <c r="NN501" s="1">
        <v>2.9700939999999999E-2</v>
      </c>
      <c r="NO501">
        <v>23.828119999999998</v>
      </c>
      <c r="NP501">
        <v>2.8193410000000001</v>
      </c>
      <c r="NQ501">
        <v>24383.07</v>
      </c>
      <c r="NR501" s="1">
        <v>2.940154E-2</v>
      </c>
      <c r="NS501">
        <v>23.724029999999999</v>
      </c>
      <c r="NT501">
        <v>2.7557390000000002</v>
      </c>
      <c r="NU501">
        <v>24101.439999999999</v>
      </c>
      <c r="NV501" s="1">
        <v>2.901513E-2</v>
      </c>
      <c r="NW501">
        <v>23.594259999999998</v>
      </c>
      <c r="NX501">
        <v>2.6842229999999998</v>
      </c>
      <c r="NY501">
        <v>23812.74</v>
      </c>
      <c r="NZ501" s="1">
        <v>2.8165329999999999E-2</v>
      </c>
      <c r="OA501">
        <v>23.527339999999999</v>
      </c>
      <c r="OB501">
        <v>2.5712220000000001</v>
      </c>
      <c r="OC501">
        <v>23520.080000000002</v>
      </c>
      <c r="OD501" s="1">
        <v>2.784418E-2</v>
      </c>
      <c r="OE501">
        <v>23.69811</v>
      </c>
      <c r="OF501">
        <v>2.5078130000000001</v>
      </c>
      <c r="OG501">
        <v>23224.58</v>
      </c>
      <c r="OH501" s="1">
        <v>2.7775350000000001E-2</v>
      </c>
      <c r="OI501">
        <v>23.95092</v>
      </c>
      <c r="OJ501">
        <v>2.4679099999999998</v>
      </c>
      <c r="OK501">
        <v>22927.29</v>
      </c>
    </row>
    <row r="502" spans="1:401" x14ac:dyDescent="0.35">
      <c r="A502">
        <v>511</v>
      </c>
      <c r="B502" t="s">
        <v>4</v>
      </c>
      <c r="C502" t="s">
        <v>364</v>
      </c>
      <c r="D502" t="s">
        <v>509</v>
      </c>
      <c r="E502">
        <v>878.5403</v>
      </c>
      <c r="F502" s="1">
        <v>4.9222769999999999E-2</v>
      </c>
      <c r="G502">
        <v>20.004349999999999</v>
      </c>
      <c r="H502">
        <v>0</v>
      </c>
      <c r="I502">
        <v>0</v>
      </c>
      <c r="J502" s="1">
        <v>4.8784380000000002E-2</v>
      </c>
      <c r="K502">
        <v>20.208639999999999</v>
      </c>
      <c r="L502">
        <v>0</v>
      </c>
      <c r="M502">
        <v>0</v>
      </c>
      <c r="N502" s="1">
        <v>4.8174740000000001E-2</v>
      </c>
      <c r="O502">
        <v>20.42286</v>
      </c>
      <c r="P502">
        <v>0</v>
      </c>
      <c r="Q502">
        <v>0</v>
      </c>
      <c r="R502" s="1">
        <v>4.7497020000000001E-2</v>
      </c>
      <c r="S502">
        <v>20.626860000000001</v>
      </c>
      <c r="T502">
        <v>0</v>
      </c>
      <c r="U502">
        <v>0</v>
      </c>
      <c r="V502" s="1">
        <v>4.7131190000000003E-2</v>
      </c>
      <c r="W502">
        <v>20.822199999999999</v>
      </c>
      <c r="X502">
        <v>0</v>
      </c>
      <c r="Y502">
        <v>0</v>
      </c>
      <c r="Z502" s="1">
        <v>4.6905519999999999E-2</v>
      </c>
      <c r="AA502">
        <v>20.90286</v>
      </c>
      <c r="AB502">
        <v>0</v>
      </c>
      <c r="AC502">
        <v>0</v>
      </c>
      <c r="AD502" s="1">
        <v>4.6600549999999998E-2</v>
      </c>
      <c r="AE502">
        <v>20.83792</v>
      </c>
      <c r="AF502">
        <v>0</v>
      </c>
      <c r="AG502">
        <v>0</v>
      </c>
      <c r="AH502" s="1">
        <v>4.6211990000000001E-2</v>
      </c>
      <c r="AI502">
        <v>20.752279999999999</v>
      </c>
      <c r="AJ502">
        <v>0</v>
      </c>
      <c r="AK502">
        <v>0</v>
      </c>
      <c r="AL502" s="1">
        <v>4.6214869999999998E-2</v>
      </c>
      <c r="AM502">
        <v>20.688379999999999</v>
      </c>
      <c r="AN502">
        <v>0</v>
      </c>
      <c r="AO502">
        <v>0</v>
      </c>
      <c r="AP502" s="1">
        <v>4.58777E-2</v>
      </c>
      <c r="AQ502">
        <v>20.830690000000001</v>
      </c>
      <c r="AR502">
        <v>0</v>
      </c>
      <c r="AS502">
        <v>0</v>
      </c>
      <c r="AT502" s="1">
        <v>4.5432220000000002E-2</v>
      </c>
      <c r="AU502">
        <v>21.074670000000001</v>
      </c>
      <c r="AV502">
        <v>0</v>
      </c>
      <c r="AW502">
        <v>0</v>
      </c>
      <c r="AX502" s="1">
        <v>4.4960680000000003E-2</v>
      </c>
      <c r="AY502">
        <v>21.308599999999998</v>
      </c>
      <c r="AZ502">
        <v>0</v>
      </c>
      <c r="BA502">
        <v>0</v>
      </c>
      <c r="BB502" s="1">
        <v>4.467264E-2</v>
      </c>
      <c r="BC502">
        <v>21.51895</v>
      </c>
      <c r="BD502">
        <v>0</v>
      </c>
      <c r="BE502">
        <v>0</v>
      </c>
      <c r="BF502" s="1">
        <v>4.4450469999999999E-2</v>
      </c>
      <c r="BG502">
        <v>21.57114</v>
      </c>
      <c r="BH502">
        <v>0</v>
      </c>
      <c r="BI502">
        <v>0</v>
      </c>
      <c r="BJ502" s="1">
        <v>4.4198099999999997E-2</v>
      </c>
      <c r="BK502">
        <v>21.507449999999999</v>
      </c>
      <c r="BL502">
        <v>0</v>
      </c>
      <c r="BM502">
        <v>0</v>
      </c>
      <c r="BN502" s="1">
        <v>4.3886340000000003E-2</v>
      </c>
      <c r="BO502">
        <v>21.441420000000001</v>
      </c>
      <c r="BP502">
        <v>0</v>
      </c>
      <c r="BQ502">
        <v>0</v>
      </c>
      <c r="BR502" s="1">
        <v>4.3959419999999999E-2</v>
      </c>
      <c r="BS502">
        <v>21.405180000000001</v>
      </c>
      <c r="BT502">
        <v>0</v>
      </c>
      <c r="BU502">
        <v>0</v>
      </c>
      <c r="BV502" s="1">
        <v>4.366544E-2</v>
      </c>
      <c r="BW502">
        <v>21.500859999999999</v>
      </c>
      <c r="BX502">
        <v>0</v>
      </c>
      <c r="BY502">
        <v>0</v>
      </c>
      <c r="BZ502" s="1">
        <v>4.3255979999999999E-2</v>
      </c>
      <c r="CA502">
        <v>21.58098</v>
      </c>
      <c r="CB502">
        <v>0</v>
      </c>
      <c r="CC502">
        <v>0</v>
      </c>
      <c r="CD502" s="1">
        <v>4.2808579999999999E-2</v>
      </c>
      <c r="CE502">
        <v>21.689450000000001</v>
      </c>
      <c r="CF502">
        <v>0</v>
      </c>
      <c r="CG502">
        <v>0</v>
      </c>
      <c r="CH502" s="1">
        <v>4.2546729999999998E-2</v>
      </c>
      <c r="CI502">
        <v>21.709910000000001</v>
      </c>
      <c r="CJ502">
        <v>0</v>
      </c>
      <c r="CK502">
        <v>0</v>
      </c>
      <c r="CL502" s="1">
        <v>4.237635E-2</v>
      </c>
      <c r="CM502">
        <v>21.666149999999998</v>
      </c>
      <c r="CN502">
        <v>0</v>
      </c>
      <c r="CO502">
        <v>0</v>
      </c>
      <c r="CP502" s="1">
        <v>4.2158960000000002E-2</v>
      </c>
      <c r="CQ502">
        <v>21.61026</v>
      </c>
      <c r="CR502">
        <v>0</v>
      </c>
      <c r="CS502">
        <v>0</v>
      </c>
      <c r="CT502" s="1">
        <v>4.1856230000000001E-2</v>
      </c>
      <c r="CU502">
        <v>21.554600000000001</v>
      </c>
      <c r="CV502">
        <v>0</v>
      </c>
      <c r="CW502">
        <v>0</v>
      </c>
      <c r="CX502" s="1">
        <v>4.1682579999999997E-2</v>
      </c>
      <c r="CY502">
        <v>21.510950000000001</v>
      </c>
      <c r="CZ502">
        <v>0</v>
      </c>
      <c r="DA502">
        <v>0</v>
      </c>
      <c r="DB502" s="1">
        <v>4.1407399999999997E-2</v>
      </c>
      <c r="DC502">
        <v>21.623259999999998</v>
      </c>
      <c r="DD502">
        <v>0</v>
      </c>
      <c r="DE502">
        <v>0</v>
      </c>
      <c r="DF502" s="1">
        <v>4.1133509999999998E-2</v>
      </c>
      <c r="DG502">
        <v>21.682320000000001</v>
      </c>
      <c r="DH502">
        <v>0</v>
      </c>
      <c r="DI502">
        <v>0</v>
      </c>
      <c r="DJ502" s="1">
        <v>4.0846309999999997E-2</v>
      </c>
      <c r="DK502">
        <v>21.765730000000001</v>
      </c>
      <c r="DL502">
        <v>0</v>
      </c>
      <c r="DM502">
        <v>1.890194E-37</v>
      </c>
      <c r="DN502" s="1">
        <v>4.0602630000000001E-2</v>
      </c>
      <c r="DO502">
        <v>21.855650000000001</v>
      </c>
      <c r="DP502">
        <v>2.3841269999999999E-36</v>
      </c>
      <c r="DQ502">
        <v>1.807281E-32</v>
      </c>
      <c r="DR502" s="1">
        <v>4.0388599999999997E-2</v>
      </c>
      <c r="DS502">
        <v>21.87265</v>
      </c>
      <c r="DT502">
        <v>3.642522E-32</v>
      </c>
      <c r="DU502" s="1">
        <v>2.7787300000000001E-28</v>
      </c>
      <c r="DV502" s="1">
        <v>4.0168130000000003E-2</v>
      </c>
      <c r="DW502">
        <v>21.801760000000002</v>
      </c>
      <c r="DX502" s="1">
        <v>1.4851680000000001E-28</v>
      </c>
      <c r="DY502" s="1">
        <v>1.1363280000000001E-24</v>
      </c>
      <c r="DZ502" s="1">
        <v>3.9967910000000002E-2</v>
      </c>
      <c r="EA502">
        <v>21.7165</v>
      </c>
      <c r="EB502" s="1">
        <v>2.0836849999999999E-25</v>
      </c>
      <c r="EC502" s="1">
        <v>1.600275E-21</v>
      </c>
      <c r="ED502" s="1">
        <v>4.0115820000000003E-2</v>
      </c>
      <c r="EE502">
        <v>21.697389999999999</v>
      </c>
      <c r="EF502" s="1">
        <v>1.2317539999999999E-22</v>
      </c>
      <c r="EG502" s="1">
        <v>9.4100029999999993E-19</v>
      </c>
      <c r="EH502" s="1">
        <v>3.993041E-2</v>
      </c>
      <c r="EI502">
        <v>21.909559999999999</v>
      </c>
      <c r="EJ502" s="1">
        <v>3.6994669999999999E-20</v>
      </c>
      <c r="EK502" s="1">
        <v>2.6761740000000002E-16</v>
      </c>
      <c r="EL502">
        <v>3.9616499999999999E-2</v>
      </c>
      <c r="EM502">
        <v>22.113250000000001</v>
      </c>
      <c r="EN502" s="1">
        <v>6.0007429999999998E-18</v>
      </c>
      <c r="EO502" s="1">
        <v>4.0622989999999999E-14</v>
      </c>
      <c r="EP502" s="1">
        <v>3.9275089999999999E-2</v>
      </c>
      <c r="EQ502">
        <v>22.30669</v>
      </c>
      <c r="ER502" s="1">
        <v>5.5107399999999997E-16</v>
      </c>
      <c r="ES502" s="1">
        <v>3.568409E-12</v>
      </c>
      <c r="ET502" s="1">
        <v>3.9119180000000003E-2</v>
      </c>
      <c r="EU502">
        <v>22.519749999999998</v>
      </c>
      <c r="EV502" s="1">
        <v>3.1022040000000002E-14</v>
      </c>
      <c r="EW502" s="1">
        <v>1.9438520000000001E-10</v>
      </c>
      <c r="EX502">
        <v>3.9042149999999998E-2</v>
      </c>
      <c r="EY502">
        <v>22.58137</v>
      </c>
      <c r="EZ502" s="1">
        <v>1.1378910000000001E-12</v>
      </c>
      <c r="FA502" s="1">
        <v>6.954255E-9</v>
      </c>
      <c r="FB502">
        <v>3.892491E-2</v>
      </c>
      <c r="FC502">
        <v>22.48114</v>
      </c>
      <c r="FD502" s="1">
        <v>2.8451060000000001E-11</v>
      </c>
      <c r="FE502" s="1">
        <v>1.712592E-7</v>
      </c>
      <c r="FF502" s="1">
        <v>3.8724649999999999E-2</v>
      </c>
      <c r="FG502">
        <v>22.391929999999999</v>
      </c>
      <c r="FH502" s="1">
        <v>5.0592209999999999E-10</v>
      </c>
      <c r="FI502" s="1">
        <v>3.0200119999999998E-6</v>
      </c>
      <c r="FJ502" s="1">
        <v>3.8992199999999998E-2</v>
      </c>
      <c r="FK502">
        <v>22.339130000000001</v>
      </c>
      <c r="FL502" s="1">
        <v>6.7250329999999996E-9</v>
      </c>
      <c r="FM502" s="1">
        <v>3.9552229999999999E-5</v>
      </c>
      <c r="FN502" s="1">
        <v>3.8793080000000001E-2</v>
      </c>
      <c r="FO502">
        <v>22.502659999999999</v>
      </c>
      <c r="FP502" s="1">
        <v>6.7372810000000003E-8</v>
      </c>
      <c r="FQ502" s="1">
        <v>3.9632140000000002E-4</v>
      </c>
      <c r="FR502" s="1">
        <v>3.8473830000000001E-2</v>
      </c>
      <c r="FS502">
        <v>22.722470000000001</v>
      </c>
      <c r="FT502" s="1">
        <v>5.2570660000000002E-7</v>
      </c>
      <c r="FU502" s="1">
        <v>3.1118109999999999E-3</v>
      </c>
      <c r="FV502" s="1">
        <v>3.8075009999999999E-2</v>
      </c>
      <c r="FW502">
        <v>22.912780000000001</v>
      </c>
      <c r="FX502" s="1">
        <v>3.2778920000000002E-6</v>
      </c>
      <c r="FY502" s="1">
        <v>1.961326E-2</v>
      </c>
      <c r="FZ502" s="1">
        <v>3.7933710000000002E-2</v>
      </c>
      <c r="GA502">
        <v>23.090039999999998</v>
      </c>
      <c r="GB502" s="1">
        <v>1.6877349999999999E-5</v>
      </c>
      <c r="GC502" s="1">
        <v>0.1015199</v>
      </c>
      <c r="GD502">
        <v>3.7884279999999999E-2</v>
      </c>
      <c r="GE502">
        <v>23.107330000000001</v>
      </c>
      <c r="GF502" s="1">
        <v>7.2887150000000006E-5</v>
      </c>
      <c r="GG502" s="1">
        <v>0.44041659999999999</v>
      </c>
      <c r="GH502" s="1">
        <v>3.778695E-2</v>
      </c>
      <c r="GI502">
        <v>23.0229</v>
      </c>
      <c r="GJ502" s="1">
        <v>2.6789089999999999E-4</v>
      </c>
      <c r="GK502" s="1">
        <v>1.6299300000000001</v>
      </c>
      <c r="GL502">
        <v>3.7554379999999998E-2</v>
      </c>
      <c r="GM502">
        <v>22.936900000000001</v>
      </c>
      <c r="GN502" s="1">
        <v>8.4884619999999996E-4</v>
      </c>
      <c r="GO502" s="1">
        <v>5.2232440000000002</v>
      </c>
      <c r="GP502" s="1">
        <v>3.7617459999999998E-2</v>
      </c>
      <c r="GQ502">
        <v>22.884899999999998</v>
      </c>
      <c r="GR502" s="1">
        <v>2.3831960000000002E-3</v>
      </c>
      <c r="GS502">
        <v>14.721550000000001</v>
      </c>
      <c r="GT502" s="1">
        <v>3.7365620000000002E-2</v>
      </c>
      <c r="GU502">
        <v>22.876539999999999</v>
      </c>
      <c r="GV502" s="1">
        <v>5.9105970000000001E-3</v>
      </c>
      <c r="GW502">
        <v>36.97598</v>
      </c>
      <c r="GX502" s="1">
        <v>3.7048610000000003E-2</v>
      </c>
      <c r="GY502">
        <v>22.999359999999999</v>
      </c>
      <c r="GZ502" s="1">
        <v>1.317639E-2</v>
      </c>
      <c r="HA502">
        <v>83.637569999999997</v>
      </c>
      <c r="HB502" s="1">
        <v>3.667898E-2</v>
      </c>
      <c r="HC502">
        <v>23.083169999999999</v>
      </c>
      <c r="HD502" s="1">
        <v>2.6699219999999999E-2</v>
      </c>
      <c r="HE502">
        <v>172.262</v>
      </c>
      <c r="HF502" s="1">
        <v>3.6445459999999999E-2</v>
      </c>
      <c r="HG502">
        <v>23.14385</v>
      </c>
      <c r="HH502" s="1">
        <v>4.9953619999999997E-2</v>
      </c>
      <c r="HI502">
        <v>326.38639999999998</v>
      </c>
      <c r="HJ502" s="1">
        <v>3.624931E-2</v>
      </c>
      <c r="HK502">
        <v>23.104710000000001</v>
      </c>
      <c r="HL502" s="1">
        <v>8.6902679999999996E-2</v>
      </c>
      <c r="HM502">
        <v>574.31349999999998</v>
      </c>
      <c r="HN502" s="1">
        <v>3.6011990000000001E-2</v>
      </c>
      <c r="HO502">
        <v>23.041599999999999</v>
      </c>
      <c r="HP502">
        <v>0.14136090000000001</v>
      </c>
      <c r="HQ502">
        <v>945.98860000000002</v>
      </c>
      <c r="HR502" s="1">
        <v>3.5706399999999999E-2</v>
      </c>
      <c r="HS502">
        <v>22.9468</v>
      </c>
      <c r="HT502" s="1">
        <v>0.2164122</v>
      </c>
      <c r="HU502">
        <v>1468.9269999999999</v>
      </c>
      <c r="HV502" s="1">
        <v>3.5447520000000003E-2</v>
      </c>
      <c r="HW502">
        <v>22.827010000000001</v>
      </c>
      <c r="HX502" s="1">
        <v>0.31489859999999997</v>
      </c>
      <c r="HY502">
        <v>2164.5189999999998</v>
      </c>
      <c r="HZ502">
        <v>3.512349E-2</v>
      </c>
      <c r="IA502">
        <v>22.758199999999999</v>
      </c>
      <c r="IB502">
        <v>0.43676870000000001</v>
      </c>
      <c r="IC502">
        <v>3045.1480000000001</v>
      </c>
      <c r="ID502" s="1">
        <v>3.4786999999999998E-2</v>
      </c>
      <c r="IE502">
        <v>22.811299999999999</v>
      </c>
      <c r="IF502">
        <v>0.58133230000000002</v>
      </c>
      <c r="IG502">
        <v>4111.41</v>
      </c>
      <c r="IH502" s="1">
        <v>3.4421060000000003E-2</v>
      </c>
      <c r="II502">
        <v>22.887429999999998</v>
      </c>
      <c r="IJ502">
        <v>0.74568469999999998</v>
      </c>
      <c r="IK502">
        <v>5352.7920000000004</v>
      </c>
      <c r="IL502">
        <v>3.4084669999999997E-2</v>
      </c>
      <c r="IM502">
        <v>22.99156</v>
      </c>
      <c r="IN502">
        <v>0.92691939999999995</v>
      </c>
      <c r="IO502">
        <v>6748.7780000000002</v>
      </c>
      <c r="IP502" s="1">
        <v>3.3761449999999998E-2</v>
      </c>
      <c r="IQ502">
        <v>22.955970000000001</v>
      </c>
      <c r="IR502">
        <v>1.1204909999999999</v>
      </c>
      <c r="IS502">
        <v>8271.9840000000004</v>
      </c>
      <c r="IT502">
        <v>3.3479109999999999E-2</v>
      </c>
      <c r="IU502">
        <v>22.86476</v>
      </c>
      <c r="IV502">
        <v>1.3229200000000001</v>
      </c>
      <c r="IW502">
        <v>9890.4619999999995</v>
      </c>
      <c r="IX502" s="1">
        <v>3.318596E-2</v>
      </c>
      <c r="IY502">
        <v>22.78613</v>
      </c>
      <c r="IZ502">
        <v>1.527814</v>
      </c>
      <c r="JA502">
        <v>11570.08</v>
      </c>
      <c r="JB502" s="1">
        <v>3.2790229999999997E-2</v>
      </c>
      <c r="JC502">
        <v>22.713200000000001</v>
      </c>
      <c r="JD502">
        <v>1.7249719999999999</v>
      </c>
      <c r="JE502">
        <v>13275.17</v>
      </c>
      <c r="JF502" s="1">
        <v>3.2551120000000003E-2</v>
      </c>
      <c r="JG502">
        <v>22.78999</v>
      </c>
      <c r="JH502">
        <v>1.923465</v>
      </c>
      <c r="JI502">
        <v>14973.61</v>
      </c>
      <c r="JJ502" s="1">
        <v>3.2410889999999998E-2</v>
      </c>
      <c r="JK502">
        <v>22.8932</v>
      </c>
      <c r="JL502">
        <v>2.1201850000000002</v>
      </c>
      <c r="JM502">
        <v>16641.86</v>
      </c>
      <c r="JN502" s="1">
        <v>3.2306990000000001E-2</v>
      </c>
      <c r="JO502">
        <v>22.965910000000001</v>
      </c>
      <c r="JP502">
        <v>2.3093460000000001</v>
      </c>
      <c r="JQ502">
        <v>18258.66</v>
      </c>
      <c r="JR502" s="1">
        <v>3.210648E-2</v>
      </c>
      <c r="JS502">
        <v>23.086670000000002</v>
      </c>
      <c r="JT502">
        <v>2.47933</v>
      </c>
      <c r="JU502">
        <v>19802.03</v>
      </c>
      <c r="JV502" s="1">
        <v>3.1856130000000003E-2</v>
      </c>
      <c r="JW502">
        <v>23.119610000000002</v>
      </c>
      <c r="JX502">
        <v>2.6304259999999999</v>
      </c>
      <c r="JY502">
        <v>21254.79</v>
      </c>
      <c r="JZ502" s="1">
        <v>3.1566249999999997E-2</v>
      </c>
      <c r="KA502">
        <v>23.003219999999999</v>
      </c>
      <c r="KB502">
        <v>2.7619189999999998</v>
      </c>
      <c r="KC502">
        <v>22603.4</v>
      </c>
      <c r="KD502" s="1">
        <v>3.1273540000000002E-2</v>
      </c>
      <c r="KE502">
        <v>22.8748</v>
      </c>
      <c r="KF502">
        <v>2.8754810000000002</v>
      </c>
      <c r="KG502">
        <v>23840.87</v>
      </c>
      <c r="KH502" s="1">
        <v>3.1022109999999999E-2</v>
      </c>
      <c r="KI502">
        <v>22.785139999999998</v>
      </c>
      <c r="KJ502">
        <v>2.9760719999999998</v>
      </c>
      <c r="KK502">
        <v>24963.56</v>
      </c>
      <c r="KL502" s="1">
        <v>3.0723159999999999E-2</v>
      </c>
      <c r="KM502">
        <v>22.91394</v>
      </c>
      <c r="KN502">
        <v>3.0558869999999998</v>
      </c>
      <c r="KO502">
        <v>25970.65</v>
      </c>
      <c r="KP502" s="1">
        <v>3.0394879999999999E-2</v>
      </c>
      <c r="KQ502">
        <v>23.114100000000001</v>
      </c>
      <c r="KR502">
        <v>3.116247</v>
      </c>
      <c r="KS502">
        <v>26862.17</v>
      </c>
      <c r="KT502" s="1">
        <v>3.003581E-2</v>
      </c>
      <c r="KU502">
        <v>23.333179999999999</v>
      </c>
      <c r="KV502">
        <v>3.1585260000000002</v>
      </c>
      <c r="KW502">
        <v>27640.48</v>
      </c>
      <c r="KX502" s="1">
        <v>2.968351E-2</v>
      </c>
      <c r="KY502">
        <v>23.52488</v>
      </c>
      <c r="KZ502">
        <v>3.1871100000000001</v>
      </c>
      <c r="LA502">
        <v>28309.78</v>
      </c>
      <c r="LB502" s="1">
        <v>2.9337709999999999E-2</v>
      </c>
      <c r="LC502">
        <v>23.528839999999999</v>
      </c>
      <c r="LD502">
        <v>3.2031589999999999</v>
      </c>
      <c r="LE502">
        <v>28875.9</v>
      </c>
      <c r="LF502" s="1">
        <v>2.903126E-2</v>
      </c>
      <c r="LG502">
        <v>23.38897</v>
      </c>
      <c r="LH502">
        <v>3.2119900000000001</v>
      </c>
      <c r="LI502">
        <v>29345.99</v>
      </c>
      <c r="LJ502" s="1">
        <v>2.8760009999999999E-2</v>
      </c>
      <c r="LK502">
        <v>23.255310000000001</v>
      </c>
      <c r="LL502">
        <v>3.2144400000000002</v>
      </c>
      <c r="LM502">
        <v>29727.82</v>
      </c>
      <c r="LN502" s="1">
        <v>2.8563370000000001E-2</v>
      </c>
      <c r="LO502">
        <v>23.161930000000002</v>
      </c>
      <c r="LP502">
        <v>3.2161279999999999</v>
      </c>
      <c r="LQ502">
        <v>30028.86</v>
      </c>
      <c r="LR502" s="1">
        <v>2.833428E-2</v>
      </c>
      <c r="LS502">
        <v>23.29532</v>
      </c>
      <c r="LT502">
        <v>3.206302</v>
      </c>
      <c r="LU502">
        <v>30256.959999999999</v>
      </c>
      <c r="LV502" s="1">
        <v>2.808565E-2</v>
      </c>
      <c r="LW502">
        <v>23.498699999999999</v>
      </c>
      <c r="LX502">
        <v>3.1871779999999998</v>
      </c>
      <c r="LY502">
        <v>30417.21</v>
      </c>
      <c r="LZ502" s="1">
        <v>2.7825760000000001E-2</v>
      </c>
      <c r="MA502">
        <v>23.725059999999999</v>
      </c>
      <c r="MB502">
        <v>3.1604450000000002</v>
      </c>
      <c r="MC502">
        <v>30515.9</v>
      </c>
      <c r="MD502" s="1">
        <v>2.7585680000000001E-2</v>
      </c>
      <c r="ME502">
        <v>23.89209</v>
      </c>
      <c r="MF502">
        <v>3.1306569999999998</v>
      </c>
      <c r="MG502">
        <v>30558.71</v>
      </c>
      <c r="MH502" s="1">
        <v>2.738401E-2</v>
      </c>
      <c r="MI502">
        <v>23.889410000000002</v>
      </c>
      <c r="MJ502">
        <v>3.1004230000000002</v>
      </c>
      <c r="MK502">
        <v>30551.68</v>
      </c>
      <c r="ML502" s="1">
        <v>2.7192480000000002E-2</v>
      </c>
      <c r="MM502">
        <v>23.74775</v>
      </c>
      <c r="MN502">
        <v>3.0675340000000002</v>
      </c>
      <c r="MO502">
        <v>30500.95</v>
      </c>
      <c r="MP502" s="1">
        <v>2.6999700000000001E-2</v>
      </c>
      <c r="MQ502">
        <v>23.607330000000001</v>
      </c>
      <c r="MR502">
        <v>3.0310069999999998</v>
      </c>
      <c r="MS502">
        <v>30410.54</v>
      </c>
      <c r="MT502" s="1">
        <v>2.6901109999999999E-2</v>
      </c>
      <c r="MU502">
        <v>23.502739999999999</v>
      </c>
      <c r="MV502">
        <v>3.0022169999999999</v>
      </c>
      <c r="MW502">
        <v>30285.22</v>
      </c>
      <c r="MX502">
        <v>2.6663220000000001E-2</v>
      </c>
      <c r="MY502">
        <v>23.58643</v>
      </c>
      <c r="MZ502">
        <v>2.9551280000000002</v>
      </c>
      <c r="NA502">
        <v>30128.79</v>
      </c>
      <c r="NB502">
        <v>2.635821E-2</v>
      </c>
      <c r="NC502">
        <v>23.579989999999999</v>
      </c>
      <c r="ND502">
        <v>2.8992070000000001</v>
      </c>
      <c r="NE502">
        <v>29944.11</v>
      </c>
      <c r="NF502" s="1">
        <v>2.6053280000000002E-2</v>
      </c>
      <c r="NG502">
        <v>23.719609999999999</v>
      </c>
      <c r="NH502">
        <v>2.841612</v>
      </c>
      <c r="NI502">
        <v>29735.040000000001</v>
      </c>
      <c r="NJ502" s="1">
        <v>2.5809180000000001E-2</v>
      </c>
      <c r="NK502">
        <v>23.839690000000001</v>
      </c>
      <c r="NL502">
        <v>2.7894519999999998</v>
      </c>
      <c r="NM502">
        <v>29504.48</v>
      </c>
      <c r="NN502">
        <v>2.55915E-2</v>
      </c>
      <c r="NO502">
        <v>23.841819999999998</v>
      </c>
      <c r="NP502">
        <v>2.7394090000000002</v>
      </c>
      <c r="NQ502">
        <v>29256.02</v>
      </c>
      <c r="NR502">
        <v>2.53361E-2</v>
      </c>
      <c r="NS502">
        <v>23.735250000000001</v>
      </c>
      <c r="NT502">
        <v>2.6847470000000002</v>
      </c>
      <c r="NU502">
        <v>28991.89</v>
      </c>
      <c r="NV502" s="1">
        <v>2.5003480000000002E-2</v>
      </c>
      <c r="NW502">
        <v>23.60417</v>
      </c>
      <c r="NX502">
        <v>2.6215060000000001</v>
      </c>
      <c r="NY502">
        <v>28714.51</v>
      </c>
      <c r="NZ502" s="1">
        <v>2.4258780000000001E-2</v>
      </c>
      <c r="OA502">
        <v>23.53791</v>
      </c>
      <c r="OB502">
        <v>2.5157500000000002</v>
      </c>
      <c r="OC502">
        <v>28427.48</v>
      </c>
      <c r="OD502" s="1">
        <v>2.3985800000000002E-2</v>
      </c>
      <c r="OE502">
        <v>23.712399999999999</v>
      </c>
      <c r="OF502">
        <v>2.459473</v>
      </c>
      <c r="OG502">
        <v>28131.61</v>
      </c>
      <c r="OH502" s="1">
        <v>2.392911E-2</v>
      </c>
      <c r="OI502">
        <v>23.967549999999999</v>
      </c>
      <c r="OJ502">
        <v>2.4256739999999999</v>
      </c>
      <c r="OK502">
        <v>27829.09</v>
      </c>
    </row>
    <row r="503" spans="1:401" x14ac:dyDescent="0.35">
      <c r="A503">
        <v>512</v>
      </c>
      <c r="B503" t="s">
        <v>4</v>
      </c>
      <c r="C503" t="s">
        <v>364</v>
      </c>
      <c r="D503" t="s">
        <v>510</v>
      </c>
      <c r="E503">
        <v>877.23270000000002</v>
      </c>
      <c r="F503" s="1">
        <v>3.8235449999999997E-2</v>
      </c>
      <c r="G503">
        <v>19.918089999999999</v>
      </c>
      <c r="H503">
        <v>0</v>
      </c>
      <c r="I503">
        <v>0</v>
      </c>
      <c r="J503" s="1">
        <v>3.789286E-2</v>
      </c>
      <c r="K503">
        <v>20.130479999999999</v>
      </c>
      <c r="L503">
        <v>0</v>
      </c>
      <c r="M503">
        <v>0</v>
      </c>
      <c r="N503" s="1">
        <v>3.7414389999999999E-2</v>
      </c>
      <c r="O503">
        <v>20.349260000000001</v>
      </c>
      <c r="P503">
        <v>0</v>
      </c>
      <c r="Q503">
        <v>0</v>
      </c>
      <c r="R503">
        <v>3.6883829999999999E-2</v>
      </c>
      <c r="S503">
        <v>20.556609999999999</v>
      </c>
      <c r="T503">
        <v>0</v>
      </c>
      <c r="U503">
        <v>0</v>
      </c>
      <c r="V503" s="1">
        <v>3.6604749999999998E-2</v>
      </c>
      <c r="W503">
        <v>20.754580000000001</v>
      </c>
      <c r="X503">
        <v>0</v>
      </c>
      <c r="Y503">
        <v>0</v>
      </c>
      <c r="Z503" s="1">
        <v>3.6433159999999999E-2</v>
      </c>
      <c r="AA503">
        <v>20.83493</v>
      </c>
      <c r="AB503">
        <v>0</v>
      </c>
      <c r="AC503">
        <v>0</v>
      </c>
      <c r="AD503" s="1">
        <v>3.6197519999999997E-2</v>
      </c>
      <c r="AE503">
        <v>20.768999999999998</v>
      </c>
      <c r="AF503">
        <v>0</v>
      </c>
      <c r="AG503">
        <v>0</v>
      </c>
      <c r="AH503" s="1">
        <v>3.5895530000000002E-2</v>
      </c>
      <c r="AI503">
        <v>20.684640000000002</v>
      </c>
      <c r="AJ503">
        <v>0</v>
      </c>
      <c r="AK503">
        <v>0</v>
      </c>
      <c r="AL503" s="1">
        <v>3.5908740000000001E-2</v>
      </c>
      <c r="AM503">
        <v>20.623390000000001</v>
      </c>
      <c r="AN503">
        <v>0</v>
      </c>
      <c r="AO503">
        <v>0</v>
      </c>
      <c r="AP503" s="1">
        <v>3.5644149999999999E-2</v>
      </c>
      <c r="AQ503">
        <v>20.772549999999999</v>
      </c>
      <c r="AR503">
        <v>0</v>
      </c>
      <c r="AS503">
        <v>0</v>
      </c>
      <c r="AT503" s="1">
        <v>3.5297170000000003E-2</v>
      </c>
      <c r="AU503">
        <v>21.021619999999999</v>
      </c>
      <c r="AV503">
        <v>0</v>
      </c>
      <c r="AW503">
        <v>0</v>
      </c>
      <c r="AX503" s="1">
        <v>3.492696E-2</v>
      </c>
      <c r="AY503">
        <v>21.257650000000002</v>
      </c>
      <c r="AZ503">
        <v>0</v>
      </c>
      <c r="BA503">
        <v>0</v>
      </c>
      <c r="BB503" s="1">
        <v>3.4705689999999997E-2</v>
      </c>
      <c r="BC503">
        <v>21.468889999999998</v>
      </c>
      <c r="BD503">
        <v>0</v>
      </c>
      <c r="BE503">
        <v>0</v>
      </c>
      <c r="BF503" s="1">
        <v>3.4534299999999997E-2</v>
      </c>
      <c r="BG503">
        <v>21.518190000000001</v>
      </c>
      <c r="BH503">
        <v>0</v>
      </c>
      <c r="BI503">
        <v>0</v>
      </c>
      <c r="BJ503" s="1">
        <v>3.4340750000000003E-2</v>
      </c>
      <c r="BK503">
        <v>21.45215</v>
      </c>
      <c r="BL503">
        <v>0</v>
      </c>
      <c r="BM503">
        <v>0</v>
      </c>
      <c r="BN503" s="1">
        <v>3.4099360000000002E-2</v>
      </c>
      <c r="BO503">
        <v>21.3857</v>
      </c>
      <c r="BP503">
        <v>0</v>
      </c>
      <c r="BQ503">
        <v>0</v>
      </c>
      <c r="BR503" s="1">
        <v>3.4164920000000001E-2</v>
      </c>
      <c r="BS503">
        <v>21.349969999999999</v>
      </c>
      <c r="BT503">
        <v>0</v>
      </c>
      <c r="BU503">
        <v>0</v>
      </c>
      <c r="BV503" s="1">
        <v>3.3935880000000002E-2</v>
      </c>
      <c r="BW503">
        <v>21.44866</v>
      </c>
      <c r="BX503">
        <v>0</v>
      </c>
      <c r="BY503">
        <v>0</v>
      </c>
      <c r="BZ503" s="1">
        <v>3.3614779999999997E-2</v>
      </c>
      <c r="CA503">
        <v>21.52882</v>
      </c>
      <c r="CB503">
        <v>0</v>
      </c>
      <c r="CC503">
        <v>0</v>
      </c>
      <c r="CD503" s="1">
        <v>3.3263380000000002E-2</v>
      </c>
      <c r="CE503">
        <v>21.63796</v>
      </c>
      <c r="CF503">
        <v>0</v>
      </c>
      <c r="CG503">
        <v>0</v>
      </c>
      <c r="CH503" s="1">
        <v>3.3061689999999998E-2</v>
      </c>
      <c r="CI503">
        <v>21.656479999999998</v>
      </c>
      <c r="CJ503">
        <v>0</v>
      </c>
      <c r="CK503">
        <v>0</v>
      </c>
      <c r="CL503" s="1">
        <v>3.2930670000000002E-2</v>
      </c>
      <c r="CM503">
        <v>21.610990000000001</v>
      </c>
      <c r="CN503">
        <v>0</v>
      </c>
      <c r="CO503">
        <v>0</v>
      </c>
      <c r="CP503" s="1">
        <v>3.2765780000000001E-2</v>
      </c>
      <c r="CQ503">
        <v>21.55423</v>
      </c>
      <c r="CR503">
        <v>0</v>
      </c>
      <c r="CS503">
        <v>0</v>
      </c>
      <c r="CT503" s="1">
        <v>3.2528370000000001E-2</v>
      </c>
      <c r="CU503">
        <v>21.498180000000001</v>
      </c>
      <c r="CV503">
        <v>0</v>
      </c>
      <c r="CW503">
        <v>0</v>
      </c>
      <c r="CX503" s="1">
        <v>3.239417E-2</v>
      </c>
      <c r="CY503">
        <v>21.454650000000001</v>
      </c>
      <c r="CZ503">
        <v>0</v>
      </c>
      <c r="DA503">
        <v>0</v>
      </c>
      <c r="DB503" s="1">
        <v>3.218062E-2</v>
      </c>
      <c r="DC503">
        <v>21.57056</v>
      </c>
      <c r="DD503">
        <v>0</v>
      </c>
      <c r="DE503">
        <v>0</v>
      </c>
      <c r="DF503" s="1">
        <v>3.1967929999999999E-2</v>
      </c>
      <c r="DG503">
        <v>21.629090000000001</v>
      </c>
      <c r="DH503">
        <v>0</v>
      </c>
      <c r="DI503">
        <v>0</v>
      </c>
      <c r="DJ503" s="1">
        <v>3.1745240000000001E-2</v>
      </c>
      <c r="DK503">
        <v>21.71367</v>
      </c>
      <c r="DL503">
        <v>0</v>
      </c>
      <c r="DM503">
        <v>4.6177110000000002E-38</v>
      </c>
      <c r="DN503" s="1">
        <v>3.1555880000000001E-2</v>
      </c>
      <c r="DO503">
        <v>21.803930000000001</v>
      </c>
      <c r="DP503">
        <v>5.7285459999999998E-37</v>
      </c>
      <c r="DQ503">
        <v>4.9167920000000001E-33</v>
      </c>
      <c r="DR503">
        <v>3.138846E-2</v>
      </c>
      <c r="DS503">
        <v>21.819659999999999</v>
      </c>
      <c r="DT503">
        <v>9.5676749999999996E-33</v>
      </c>
      <c r="DU503" s="1">
        <v>8.2644879999999999E-29</v>
      </c>
      <c r="DV503" s="1">
        <v>3.1219230000000001E-2</v>
      </c>
      <c r="DW503">
        <v>21.747540000000001</v>
      </c>
      <c r="DX503" s="1">
        <v>4.202895E-29</v>
      </c>
      <c r="DY503" s="1">
        <v>3.6409160000000001E-25</v>
      </c>
      <c r="DZ503">
        <v>3.106457E-2</v>
      </c>
      <c r="EA503">
        <v>21.662800000000001</v>
      </c>
      <c r="EB503" s="1">
        <v>6.3147080000000002E-26</v>
      </c>
      <c r="EC503" s="1">
        <v>5.4908279999999996E-22</v>
      </c>
      <c r="ED503" s="1">
        <v>3.1186559999999999E-2</v>
      </c>
      <c r="EE503">
        <v>21.64648</v>
      </c>
      <c r="EF503" s="1">
        <v>3.9694589999999998E-23</v>
      </c>
      <c r="EG503" s="1">
        <v>3.4325850000000002E-19</v>
      </c>
      <c r="EH503" s="1">
        <v>3.1042179999999999E-2</v>
      </c>
      <c r="EI503">
        <v>21.86514</v>
      </c>
      <c r="EJ503" s="1">
        <v>1.190349E-20</v>
      </c>
      <c r="EK503" s="1">
        <v>1.032963E-16</v>
      </c>
      <c r="EL503" s="1">
        <v>3.0796069999999998E-2</v>
      </c>
      <c r="EM503">
        <v>22.071110000000001</v>
      </c>
      <c r="EN503" s="1">
        <v>1.929156E-18</v>
      </c>
      <c r="EO503" s="1">
        <v>1.654064E-14</v>
      </c>
      <c r="EP503" s="1">
        <v>3.0525699999999999E-2</v>
      </c>
      <c r="EQ503">
        <v>22.26642</v>
      </c>
      <c r="ER503" s="1">
        <v>1.866691E-16</v>
      </c>
      <c r="ES503" s="1">
        <v>1.530514E-12</v>
      </c>
      <c r="ET503" s="1">
        <v>3.0405100000000001E-2</v>
      </c>
      <c r="EU503">
        <v>22.481310000000001</v>
      </c>
      <c r="EV503" s="1">
        <v>1.105104E-14</v>
      </c>
      <c r="EW503" s="1">
        <v>8.7559089999999997E-11</v>
      </c>
      <c r="EX503" s="1">
        <v>3.0350289999999999E-2</v>
      </c>
      <c r="EY503">
        <v>22.541119999999999</v>
      </c>
      <c r="EZ503" s="1">
        <v>4.2553980000000001E-13</v>
      </c>
      <c r="FA503" s="1">
        <v>3.281416E-9</v>
      </c>
      <c r="FB503" s="1">
        <v>3.0258380000000001E-2</v>
      </c>
      <c r="FC503">
        <v>22.438490000000002</v>
      </c>
      <c r="FD503" s="1">
        <v>1.114775E-11</v>
      </c>
      <c r="FE503" s="1">
        <v>8.4465079999999995E-8</v>
      </c>
      <c r="FF503" s="1">
        <v>3.0104059999999998E-2</v>
      </c>
      <c r="FG503">
        <v>22.350059999999999</v>
      </c>
      <c r="FH503" s="1">
        <v>2.073776E-10</v>
      </c>
      <c r="FI503" s="1">
        <v>1.5538109999999999E-6</v>
      </c>
      <c r="FJ503" s="1">
        <v>3.0319860000000001E-2</v>
      </c>
      <c r="FK503">
        <v>22.299489999999999</v>
      </c>
      <c r="FL503" s="1">
        <v>2.8791560000000002E-9</v>
      </c>
      <c r="FM503" s="1">
        <v>2.1186700000000002E-5</v>
      </c>
      <c r="FN503" s="1">
        <v>3.0163909999999999E-2</v>
      </c>
      <c r="FO503">
        <v>22.469180000000001</v>
      </c>
      <c r="FP503" s="1">
        <v>3.008483E-8</v>
      </c>
      <c r="FQ503" s="1">
        <v>2.2072779999999999E-4</v>
      </c>
      <c r="FR503" s="1">
        <v>2.99128E-2</v>
      </c>
      <c r="FS503">
        <v>22.692299999999999</v>
      </c>
      <c r="FT503" s="1">
        <v>2.4447060000000002E-7</v>
      </c>
      <c r="FU503" s="1">
        <v>1.7990619999999999E-3</v>
      </c>
      <c r="FV503" s="1">
        <v>2.9598659999999999E-2</v>
      </c>
      <c r="FW503">
        <v>22.883510000000001</v>
      </c>
      <c r="FX503" s="1">
        <v>1.585043E-6</v>
      </c>
      <c r="FY503" s="1">
        <v>1.1752439999999999E-2</v>
      </c>
      <c r="FZ503" s="1">
        <v>2.9491119999999999E-2</v>
      </c>
      <c r="GA503">
        <v>23.061109999999999</v>
      </c>
      <c r="GB503" s="1">
        <v>8.4752259999999992E-6</v>
      </c>
      <c r="GC503" s="1">
        <v>6.2949469999999993E-2</v>
      </c>
      <c r="GD503" s="1">
        <v>2.9457179999999999E-2</v>
      </c>
      <c r="GE503">
        <v>23.075099999999999</v>
      </c>
      <c r="GF503" s="1">
        <v>3.7961930000000002E-5</v>
      </c>
      <c r="GG503" s="1">
        <v>0.28220420000000002</v>
      </c>
      <c r="GH503" s="1">
        <v>2.9382620000000002E-2</v>
      </c>
      <c r="GI503">
        <v>22.98809</v>
      </c>
      <c r="GJ503" s="1">
        <v>1.4450380000000001E-4</v>
      </c>
      <c r="GK503" s="1">
        <v>1.0778030000000001</v>
      </c>
      <c r="GL503" s="1">
        <v>2.9202209999999999E-2</v>
      </c>
      <c r="GM503">
        <v>22.901409999999998</v>
      </c>
      <c r="GN503" s="1">
        <v>4.7358410000000002E-4</v>
      </c>
      <c r="GO503" s="1">
        <v>3.5597080000000001</v>
      </c>
      <c r="GP503" s="1">
        <v>2.925438E-2</v>
      </c>
      <c r="GQ503">
        <v>22.849789999999999</v>
      </c>
      <c r="GR503" s="1">
        <v>1.373214E-3</v>
      </c>
      <c r="GS503">
        <v>10.324680000000001</v>
      </c>
      <c r="GT503">
        <v>2.9055930000000001E-2</v>
      </c>
      <c r="GU503">
        <v>22.842310000000001</v>
      </c>
      <c r="GV503" s="1">
        <v>3.5125019999999998E-3</v>
      </c>
      <c r="GW503">
        <v>26.654669999999999</v>
      </c>
      <c r="GX503" s="1">
        <v>2.8806780000000001E-2</v>
      </c>
      <c r="GY503">
        <v>22.96818</v>
      </c>
      <c r="GZ503" s="1">
        <v>8.0652239999999993E-3</v>
      </c>
      <c r="HA503">
        <v>61.893410000000003</v>
      </c>
      <c r="HB503" s="1">
        <v>2.851824E-2</v>
      </c>
      <c r="HC503">
        <v>23.05161</v>
      </c>
      <c r="HD503" s="1">
        <v>1.6810470000000001E-2</v>
      </c>
      <c r="HE503">
        <v>130.69460000000001</v>
      </c>
      <c r="HF503" s="1">
        <v>2.8337859999999999E-2</v>
      </c>
      <c r="HG503">
        <v>23.11111</v>
      </c>
      <c r="HH503" s="1">
        <v>3.2310110000000003E-2</v>
      </c>
      <c r="HI503">
        <v>253.54650000000001</v>
      </c>
      <c r="HJ503" s="1">
        <v>2.818563E-2</v>
      </c>
      <c r="HK503">
        <v>23.069279999999999</v>
      </c>
      <c r="HL503" s="1">
        <v>5.7663649999999997E-2</v>
      </c>
      <c r="HM503">
        <v>456.23750000000001</v>
      </c>
      <c r="HN503" s="1">
        <v>2.8001100000000001E-2</v>
      </c>
      <c r="HO503">
        <v>23.004619999999999</v>
      </c>
      <c r="HP503" s="1">
        <v>9.6106910000000004E-2</v>
      </c>
      <c r="HQ503">
        <v>767.62210000000005</v>
      </c>
      <c r="HR503" s="1">
        <v>2.7763090000000001E-2</v>
      </c>
      <c r="HS503">
        <v>22.9087</v>
      </c>
      <c r="HT503">
        <v>0.1505621</v>
      </c>
      <c r="HU503">
        <v>1216.145</v>
      </c>
      <c r="HV503" s="1">
        <v>2.756314E-2</v>
      </c>
      <c r="HW503">
        <v>22.78838</v>
      </c>
      <c r="HX503" s="1">
        <v>0.2239197</v>
      </c>
      <c r="HY503">
        <v>1826.317</v>
      </c>
      <c r="HZ503" s="1">
        <v>2.7311129999999999E-2</v>
      </c>
      <c r="IA503">
        <v>22.720870000000001</v>
      </c>
      <c r="IB503">
        <v>0.31703510000000001</v>
      </c>
      <c r="IC503">
        <v>2615.6120000000001</v>
      </c>
      <c r="ID503" s="1">
        <v>2.7047829999999998E-2</v>
      </c>
      <c r="IE503">
        <v>22.777159999999999</v>
      </c>
      <c r="IF503" s="1">
        <v>0.43020399999999998</v>
      </c>
      <c r="IG503">
        <v>3591.2579999999998</v>
      </c>
      <c r="IH503" s="1">
        <v>2.6764030000000001E-2</v>
      </c>
      <c r="II503">
        <v>22.85463</v>
      </c>
      <c r="IJ503">
        <v>0.56201009999999996</v>
      </c>
      <c r="IK503">
        <v>4749.9489999999996</v>
      </c>
      <c r="IL503" s="1">
        <v>2.6501569999999999E-2</v>
      </c>
      <c r="IM503">
        <v>22.959859999999999</v>
      </c>
      <c r="IN503">
        <v>0.71066359999999995</v>
      </c>
      <c r="IO503">
        <v>6078.0420000000004</v>
      </c>
      <c r="IP503" s="1">
        <v>2.625108E-2</v>
      </c>
      <c r="IQ503">
        <v>22.922370000000001</v>
      </c>
      <c r="IR503">
        <v>0.87304599999999999</v>
      </c>
      <c r="IS503">
        <v>7553.9690000000001</v>
      </c>
      <c r="IT503" s="1">
        <v>2.6028619999999999E-2</v>
      </c>
      <c r="IU503">
        <v>22.8306</v>
      </c>
      <c r="IV503">
        <v>1.0463420000000001</v>
      </c>
      <c r="IW503">
        <v>9150.14</v>
      </c>
      <c r="IX503" s="1">
        <v>2.58017E-2</v>
      </c>
      <c r="IY503">
        <v>22.752859999999998</v>
      </c>
      <c r="IZ503">
        <v>1.225689</v>
      </c>
      <c r="JA503">
        <v>10835.14</v>
      </c>
      <c r="JB503" s="1">
        <v>2.5492250000000001E-2</v>
      </c>
      <c r="JC503">
        <v>22.6815</v>
      </c>
      <c r="JD503">
        <v>1.4022870000000001</v>
      </c>
      <c r="JE503">
        <v>12574.8</v>
      </c>
      <c r="JF503" s="1">
        <v>2.5303019999999999E-2</v>
      </c>
      <c r="JG503">
        <v>22.763459999999998</v>
      </c>
      <c r="JH503">
        <v>1.5830550000000001</v>
      </c>
      <c r="JI503">
        <v>14336.08</v>
      </c>
      <c r="JJ503" s="1">
        <v>2.5197290000000001E-2</v>
      </c>
      <c r="JK503">
        <v>22.869219999999999</v>
      </c>
      <c r="JL503">
        <v>1.765644</v>
      </c>
      <c r="JM503">
        <v>16093.24</v>
      </c>
      <c r="JN503" s="1">
        <v>2.5115149999999999E-2</v>
      </c>
      <c r="JO503">
        <v>22.943580000000001</v>
      </c>
      <c r="JP503">
        <v>1.9442029999999999</v>
      </c>
      <c r="JQ503">
        <v>17822.759999999998</v>
      </c>
      <c r="JR503" s="1">
        <v>2.4959749999999999E-2</v>
      </c>
      <c r="JS503">
        <v>23.06719</v>
      </c>
      <c r="JT503">
        <v>2.1089199999999999</v>
      </c>
      <c r="JU503">
        <v>19500.11</v>
      </c>
      <c r="JV503" s="1">
        <v>2.4766139999999999E-2</v>
      </c>
      <c r="JW503">
        <v>23.10014</v>
      </c>
      <c r="JX503">
        <v>2.2593369999999999</v>
      </c>
      <c r="JY503">
        <v>21104.799999999999</v>
      </c>
      <c r="JZ503" s="1">
        <v>2.4540180000000002E-2</v>
      </c>
      <c r="KA503">
        <v>22.982569999999999</v>
      </c>
      <c r="KB503">
        <v>2.393977</v>
      </c>
      <c r="KC503">
        <v>22619.43</v>
      </c>
      <c r="KD503" s="1">
        <v>2.431115E-2</v>
      </c>
      <c r="KE503">
        <v>22.855460000000001</v>
      </c>
      <c r="KF503">
        <v>2.5137450000000001</v>
      </c>
      <c r="KG503">
        <v>24033.14</v>
      </c>
      <c r="KH503">
        <v>2.4114460000000001E-2</v>
      </c>
      <c r="KI503">
        <v>22.768930000000001</v>
      </c>
      <c r="KJ503">
        <v>2.6226210000000001</v>
      </c>
      <c r="KK503">
        <v>25338.59</v>
      </c>
      <c r="KL503" s="1">
        <v>2.3885239999999999E-2</v>
      </c>
      <c r="KM503">
        <v>22.90504</v>
      </c>
      <c r="KN503">
        <v>2.7138469999999999</v>
      </c>
      <c r="KO503">
        <v>26531.95</v>
      </c>
      <c r="KP503" s="1">
        <v>2.3628739999999999E-2</v>
      </c>
      <c r="KQ503">
        <v>23.109870000000001</v>
      </c>
      <c r="KR503">
        <v>2.7872170000000001</v>
      </c>
      <c r="KS503">
        <v>27610.79</v>
      </c>
      <c r="KT503" s="1">
        <v>2.334868E-2</v>
      </c>
      <c r="KU503">
        <v>23.331779999999998</v>
      </c>
      <c r="KV503">
        <v>2.8440669999999999</v>
      </c>
      <c r="KW503">
        <v>28574.42</v>
      </c>
      <c r="KX503">
        <v>2.3074500000000001E-2</v>
      </c>
      <c r="KY503">
        <v>23.524480000000001</v>
      </c>
      <c r="KZ503">
        <v>2.8881019999999999</v>
      </c>
      <c r="LA503">
        <v>29425.39</v>
      </c>
      <c r="LB503" s="1">
        <v>2.280393E-2</v>
      </c>
      <c r="LC503">
        <v>23.525480000000002</v>
      </c>
      <c r="LD503">
        <v>2.9199329999999999</v>
      </c>
      <c r="LE503">
        <v>30167.49</v>
      </c>
      <c r="LF503" s="1">
        <v>2.2565720000000001E-2</v>
      </c>
      <c r="LG503">
        <v>23.383649999999999</v>
      </c>
      <c r="LH503">
        <v>2.9446400000000001</v>
      </c>
      <c r="LI503">
        <v>30806.66</v>
      </c>
      <c r="LJ503" s="1">
        <v>2.2354180000000001E-2</v>
      </c>
      <c r="LK503">
        <v>23.250599999999999</v>
      </c>
      <c r="LL503">
        <v>2.9625710000000001</v>
      </c>
      <c r="LM503">
        <v>31349.279999999999</v>
      </c>
      <c r="LN503" s="1">
        <v>2.2204100000000001E-2</v>
      </c>
      <c r="LO503">
        <v>23.159700000000001</v>
      </c>
      <c r="LP503">
        <v>2.979527</v>
      </c>
      <c r="LQ503">
        <v>31802.91</v>
      </c>
      <c r="LR503" s="1">
        <v>2.20261E-2</v>
      </c>
      <c r="LS503">
        <v>23.29955</v>
      </c>
      <c r="LT503">
        <v>2.984658</v>
      </c>
      <c r="LU503">
        <v>32174.45</v>
      </c>
      <c r="LV503" s="1">
        <v>2.183276E-2</v>
      </c>
      <c r="LW503">
        <v>23.506599999999999</v>
      </c>
      <c r="LX503">
        <v>2.980324</v>
      </c>
      <c r="LY503">
        <v>32469.14</v>
      </c>
      <c r="LZ503" s="1">
        <v>2.1631170000000002E-2</v>
      </c>
      <c r="MA503">
        <v>23.734770000000001</v>
      </c>
      <c r="MB503">
        <v>2.9680800000000001</v>
      </c>
      <c r="MC503">
        <v>32692.94</v>
      </c>
      <c r="MD503" s="1">
        <v>2.1442860000000001E-2</v>
      </c>
      <c r="ME503">
        <v>23.901</v>
      </c>
      <c r="MF503">
        <v>2.9518680000000002</v>
      </c>
      <c r="MG503">
        <v>32851.480000000003</v>
      </c>
      <c r="MH503" s="1">
        <v>2.1287899999999998E-2</v>
      </c>
      <c r="MI503">
        <v>23.8947</v>
      </c>
      <c r="MJ503">
        <v>2.9348939999999999</v>
      </c>
      <c r="MK503">
        <v>32951.31</v>
      </c>
      <c r="ML503" s="1">
        <v>2.1136329999999998E-2</v>
      </c>
      <c r="MM503">
        <v>23.74954</v>
      </c>
      <c r="MN503">
        <v>2.914072</v>
      </c>
      <c r="MO503">
        <v>32998.29</v>
      </c>
      <c r="MP503" s="1">
        <v>2.0988969999999999E-2</v>
      </c>
      <c r="MQ503">
        <v>23.608789999999999</v>
      </c>
      <c r="MR503">
        <v>2.8896799999999998</v>
      </c>
      <c r="MS503">
        <v>32997.11</v>
      </c>
      <c r="MT503" s="1">
        <v>2.0911780000000001E-2</v>
      </c>
      <c r="MU503">
        <v>23.50536</v>
      </c>
      <c r="MV503">
        <v>2.8716629999999999</v>
      </c>
      <c r="MW503">
        <v>32952.639999999999</v>
      </c>
      <c r="MX503">
        <v>2.072597E-2</v>
      </c>
      <c r="MY503">
        <v>23.593440000000001</v>
      </c>
      <c r="MZ503">
        <v>2.8353860000000002</v>
      </c>
      <c r="NA503">
        <v>32869.21</v>
      </c>
      <c r="NB503">
        <v>2.0490310000000001E-2</v>
      </c>
      <c r="NC503">
        <v>23.58652</v>
      </c>
      <c r="ND503">
        <v>2.7902840000000002</v>
      </c>
      <c r="NE503">
        <v>32750.49</v>
      </c>
      <c r="NF503" s="1">
        <v>2.0251890000000002E-2</v>
      </c>
      <c r="NG503">
        <v>23.72944</v>
      </c>
      <c r="NH503">
        <v>2.7424970000000002</v>
      </c>
      <c r="NI503">
        <v>32599.96</v>
      </c>
      <c r="NJ503" s="1">
        <v>2.0062429999999999E-2</v>
      </c>
      <c r="NK503">
        <v>23.849509999999999</v>
      </c>
      <c r="NL503">
        <v>2.699481</v>
      </c>
      <c r="NM503">
        <v>32421.08</v>
      </c>
      <c r="NN503" s="1">
        <v>1.9891829999999999E-2</v>
      </c>
      <c r="NO503">
        <v>23.84863</v>
      </c>
      <c r="NP503">
        <v>2.657702</v>
      </c>
      <c r="NQ503">
        <v>32217.49</v>
      </c>
      <c r="NR503" s="1">
        <v>1.9694880000000001E-2</v>
      </c>
      <c r="NS503">
        <v>23.739409999999999</v>
      </c>
      <c r="NT503">
        <v>2.6112440000000001</v>
      </c>
      <c r="NU503">
        <v>31992.42</v>
      </c>
      <c r="NV503" s="1">
        <v>1.9437320000000001E-2</v>
      </c>
      <c r="NW503">
        <v>23.607479999999999</v>
      </c>
      <c r="NX503">
        <v>2.5558459999999998</v>
      </c>
      <c r="NY503">
        <v>31748.66</v>
      </c>
      <c r="NZ503" s="1">
        <v>1.8843950000000002E-2</v>
      </c>
      <c r="OA503">
        <v>23.542549999999999</v>
      </c>
      <c r="OB503">
        <v>2.4562949999999999</v>
      </c>
      <c r="OC503">
        <v>31489.81</v>
      </c>
      <c r="OD503">
        <v>1.863507E-2</v>
      </c>
      <c r="OE503">
        <v>23.722519999999999</v>
      </c>
      <c r="OF503">
        <v>2.406765</v>
      </c>
      <c r="OG503">
        <v>31216.98</v>
      </c>
      <c r="OH503" s="1">
        <v>1.859543E-2</v>
      </c>
      <c r="OI503">
        <v>23.980119999999999</v>
      </c>
      <c r="OJ503">
        <v>2.3789539999999998</v>
      </c>
      <c r="OK503">
        <v>30932.81</v>
      </c>
    </row>
    <row r="504" spans="1:401" x14ac:dyDescent="0.35">
      <c r="A504">
        <v>513</v>
      </c>
      <c r="B504" t="s">
        <v>4</v>
      </c>
      <c r="C504" t="s">
        <v>364</v>
      </c>
      <c r="D504" t="s">
        <v>511</v>
      </c>
      <c r="E504">
        <v>843.19870000000003</v>
      </c>
      <c r="F504" s="1">
        <v>3.7662080000000001E-2</v>
      </c>
      <c r="G504">
        <v>19.836829999999999</v>
      </c>
      <c r="H504">
        <v>0</v>
      </c>
      <c r="I504">
        <v>0</v>
      </c>
      <c r="J504" s="1">
        <v>3.7321149999999997E-2</v>
      </c>
      <c r="K504">
        <v>20.058820000000001</v>
      </c>
      <c r="L504">
        <v>0</v>
      </c>
      <c r="M504">
        <v>0</v>
      </c>
      <c r="N504" s="1">
        <v>3.6844769999999999E-2</v>
      </c>
      <c r="O504">
        <v>20.280930000000001</v>
      </c>
      <c r="P504">
        <v>0</v>
      </c>
      <c r="Q504">
        <v>0</v>
      </c>
      <c r="R504" s="1">
        <v>3.6315890000000003E-2</v>
      </c>
      <c r="S504">
        <v>20.490780000000001</v>
      </c>
      <c r="T504">
        <v>0</v>
      </c>
      <c r="U504">
        <v>0</v>
      </c>
      <c r="V504" s="1">
        <v>3.6040080000000002E-2</v>
      </c>
      <c r="W504">
        <v>20.69051</v>
      </c>
      <c r="X504">
        <v>0</v>
      </c>
      <c r="Y504">
        <v>0</v>
      </c>
      <c r="Z504" s="1">
        <v>3.5876369999999998E-2</v>
      </c>
      <c r="AA504">
        <v>20.76793</v>
      </c>
      <c r="AB504">
        <v>0</v>
      </c>
      <c r="AC504">
        <v>0</v>
      </c>
      <c r="AD504">
        <v>3.5646320000000002E-2</v>
      </c>
      <c r="AE504">
        <v>20.70016</v>
      </c>
      <c r="AF504">
        <v>0</v>
      </c>
      <c r="AG504">
        <v>0</v>
      </c>
      <c r="AH504" s="1">
        <v>3.5348409999999997E-2</v>
      </c>
      <c r="AI504">
        <v>20.617069999999998</v>
      </c>
      <c r="AJ504">
        <v>0</v>
      </c>
      <c r="AK504">
        <v>0</v>
      </c>
      <c r="AL504">
        <v>3.5370020000000002E-2</v>
      </c>
      <c r="AM504">
        <v>20.559799999999999</v>
      </c>
      <c r="AN504">
        <v>0</v>
      </c>
      <c r="AO504">
        <v>0</v>
      </c>
      <c r="AP504" s="1">
        <v>3.5105690000000002E-2</v>
      </c>
      <c r="AQ504">
        <v>20.71809</v>
      </c>
      <c r="AR504">
        <v>0</v>
      </c>
      <c r="AS504">
        <v>0</v>
      </c>
      <c r="AT504" s="1">
        <v>3.4763620000000002E-2</v>
      </c>
      <c r="AU504">
        <v>20.972470000000001</v>
      </c>
      <c r="AV504">
        <v>0</v>
      </c>
      <c r="AW504">
        <v>0</v>
      </c>
      <c r="AX504" s="1">
        <v>3.439416E-2</v>
      </c>
      <c r="AY504">
        <v>21.209610000000001</v>
      </c>
      <c r="AZ504">
        <v>0</v>
      </c>
      <c r="BA504">
        <v>0</v>
      </c>
      <c r="BB504" s="1">
        <v>3.4176060000000001E-2</v>
      </c>
      <c r="BC504">
        <v>21.4209</v>
      </c>
      <c r="BD504">
        <v>0</v>
      </c>
      <c r="BE504">
        <v>0</v>
      </c>
      <c r="BF504" s="1">
        <v>3.4010289999999999E-2</v>
      </c>
      <c r="BG504">
        <v>21.46452</v>
      </c>
      <c r="BH504">
        <v>0</v>
      </c>
      <c r="BI504">
        <v>0</v>
      </c>
      <c r="BJ504">
        <v>3.3821299999999999E-2</v>
      </c>
      <c r="BK504">
        <v>21.396370000000001</v>
      </c>
      <c r="BL504">
        <v>0</v>
      </c>
      <c r="BM504">
        <v>0</v>
      </c>
      <c r="BN504" s="1">
        <v>3.358394E-2</v>
      </c>
      <c r="BO504">
        <v>21.33006</v>
      </c>
      <c r="BP504">
        <v>0</v>
      </c>
      <c r="BQ504">
        <v>0</v>
      </c>
      <c r="BR504">
        <v>3.3657569999999998E-2</v>
      </c>
      <c r="BS504">
        <v>21.296309999999998</v>
      </c>
      <c r="BT504">
        <v>0</v>
      </c>
      <c r="BU504">
        <v>0</v>
      </c>
      <c r="BV504" s="1">
        <v>3.3430689999999999E-2</v>
      </c>
      <c r="BW504">
        <v>21.400269999999999</v>
      </c>
      <c r="BX504">
        <v>0</v>
      </c>
      <c r="BY504">
        <v>0</v>
      </c>
      <c r="BZ504" s="1">
        <v>3.3111290000000002E-2</v>
      </c>
      <c r="CA504">
        <v>21.479120000000002</v>
      </c>
      <c r="CB504">
        <v>0</v>
      </c>
      <c r="CC504">
        <v>0</v>
      </c>
      <c r="CD504" s="1">
        <v>3.2758950000000002E-2</v>
      </c>
      <c r="CE504">
        <v>21.589289999999998</v>
      </c>
      <c r="CF504">
        <v>0</v>
      </c>
      <c r="CG504">
        <v>0</v>
      </c>
      <c r="CH504" s="1">
        <v>3.2562960000000002E-2</v>
      </c>
      <c r="CI504">
        <v>21.60444</v>
      </c>
      <c r="CJ504">
        <v>0</v>
      </c>
      <c r="CK504">
        <v>0</v>
      </c>
      <c r="CL504" s="1">
        <v>3.2434900000000003E-2</v>
      </c>
      <c r="CM504">
        <v>21.55733</v>
      </c>
      <c r="CN504">
        <v>0</v>
      </c>
      <c r="CO504">
        <v>0</v>
      </c>
      <c r="CP504" s="1">
        <v>3.2276050000000001E-2</v>
      </c>
      <c r="CQ504">
        <v>21.500139999999998</v>
      </c>
      <c r="CR504">
        <v>0</v>
      </c>
      <c r="CS504">
        <v>0</v>
      </c>
      <c r="CT504" s="1">
        <v>3.2041720000000003E-2</v>
      </c>
      <c r="CU504">
        <v>21.443829999999998</v>
      </c>
      <c r="CV504">
        <v>0</v>
      </c>
      <c r="CW504">
        <v>0</v>
      </c>
      <c r="CX504" s="1">
        <v>3.1910149999999998E-2</v>
      </c>
      <c r="CY504">
        <v>21.401260000000001</v>
      </c>
      <c r="CZ504">
        <v>0</v>
      </c>
      <c r="DA504">
        <v>0</v>
      </c>
      <c r="DB504" s="1">
        <v>3.169918E-2</v>
      </c>
      <c r="DC504">
        <v>21.523250000000001</v>
      </c>
      <c r="DD504">
        <v>0</v>
      </c>
      <c r="DE504">
        <v>0</v>
      </c>
      <c r="DF504" s="1">
        <v>3.1488009999999997E-2</v>
      </c>
      <c r="DG504">
        <v>21.579149999999998</v>
      </c>
      <c r="DH504">
        <v>0</v>
      </c>
      <c r="DI504">
        <v>0</v>
      </c>
      <c r="DJ504" s="1">
        <v>3.1270199999999998E-2</v>
      </c>
      <c r="DK504">
        <v>21.665790000000001</v>
      </c>
      <c r="DL504">
        <v>0</v>
      </c>
      <c r="DM504">
        <v>0</v>
      </c>
      <c r="DN504" s="1">
        <v>3.108226E-2</v>
      </c>
      <c r="DO504">
        <v>21.755849999999999</v>
      </c>
      <c r="DP504">
        <v>1.3232089999999999E-37</v>
      </c>
      <c r="DQ504">
        <v>1.075737E-33</v>
      </c>
      <c r="DR504" s="1">
        <v>3.091791E-2</v>
      </c>
      <c r="DS504">
        <v>21.768540000000002</v>
      </c>
      <c r="DT504">
        <v>2.4988059999999999E-33</v>
      </c>
      <c r="DU504" s="1">
        <v>2.0051670000000001E-29</v>
      </c>
      <c r="DV504" s="1">
        <v>3.0750920000000001E-2</v>
      </c>
      <c r="DW504">
        <v>21.694489999999998</v>
      </c>
      <c r="DX504" s="1">
        <v>1.3282269999999999E-29</v>
      </c>
      <c r="DY504" s="1">
        <v>9.6421340000000005E-26</v>
      </c>
      <c r="DZ504" s="1">
        <v>3.059974E-2</v>
      </c>
      <c r="EA504">
        <v>21.610320000000002</v>
      </c>
      <c r="EB504" s="1">
        <v>2.298648E-26</v>
      </c>
      <c r="EC504" s="1">
        <v>1.5736590000000001E-22</v>
      </c>
      <c r="ED504" s="1">
        <v>3.0729800000000002E-2</v>
      </c>
      <c r="EE504">
        <v>21.599039999999999</v>
      </c>
      <c r="EF504" s="1">
        <v>1.6085539999999999E-23</v>
      </c>
      <c r="EG504" s="1">
        <v>1.054603E-19</v>
      </c>
      <c r="EH504" s="1">
        <v>3.05869E-2</v>
      </c>
      <c r="EI504">
        <v>21.82554</v>
      </c>
      <c r="EJ504" s="1">
        <v>5.2583720000000003E-21</v>
      </c>
      <c r="EK504" s="1">
        <v>3.3807859999999998E-17</v>
      </c>
      <c r="EL504">
        <v>3.0340099999999998E-2</v>
      </c>
      <c r="EM504">
        <v>22.031389999999998</v>
      </c>
      <c r="EN504" s="1">
        <v>8.9951799999999998E-19</v>
      </c>
      <c r="EO504" s="1">
        <v>5.739436E-15</v>
      </c>
      <c r="EP504" s="1">
        <v>3.0068620000000001E-2</v>
      </c>
      <c r="EQ504">
        <v>22.229089999999999</v>
      </c>
      <c r="ER504" s="1">
        <v>8.813973E-17</v>
      </c>
      <c r="ES504" s="1">
        <v>5.6085469999999996E-13</v>
      </c>
      <c r="ET504" s="1">
        <v>2.9952599999999999E-2</v>
      </c>
      <c r="EU504">
        <v>22.44501</v>
      </c>
      <c r="EV504" s="1">
        <v>5.3152109999999997E-15</v>
      </c>
      <c r="EW504" s="1">
        <v>3.376405E-11</v>
      </c>
      <c r="EX504" s="1">
        <v>2.9902350000000001E-2</v>
      </c>
      <c r="EY504">
        <v>22.499320000000001</v>
      </c>
      <c r="EZ504" s="1">
        <v>2.0921290000000001E-13</v>
      </c>
      <c r="FA504" s="1">
        <v>1.3274470000000001E-9</v>
      </c>
      <c r="FB504" s="1">
        <v>2.9812849999999998E-2</v>
      </c>
      <c r="FC504">
        <v>22.394159999999999</v>
      </c>
      <c r="FD504" s="1">
        <v>5.6139839999999998E-12</v>
      </c>
      <c r="FE504" s="1">
        <v>3.5749470000000002E-8</v>
      </c>
      <c r="FF504" s="1">
        <v>2.9661659999999999E-2</v>
      </c>
      <c r="FG504">
        <v>22.30668</v>
      </c>
      <c r="FH504" s="1">
        <v>1.0711989999999999E-10</v>
      </c>
      <c r="FI504" s="1">
        <v>6.8643819999999998E-7</v>
      </c>
      <c r="FJ504" s="1">
        <v>2.9884649999999999E-2</v>
      </c>
      <c r="FK504">
        <v>22.2606</v>
      </c>
      <c r="FL504" s="1">
        <v>1.526747E-9</v>
      </c>
      <c r="FM504" s="1">
        <v>9.7476559999999995E-6</v>
      </c>
      <c r="FN504" s="1">
        <v>2.9729680000000001E-2</v>
      </c>
      <c r="FO504">
        <v>22.43777</v>
      </c>
      <c r="FP504" s="1">
        <v>1.638095E-8</v>
      </c>
      <c r="FQ504" s="1">
        <v>1.055747E-4</v>
      </c>
      <c r="FR504" s="1">
        <v>2.9477570000000002E-2</v>
      </c>
      <c r="FS504">
        <v>22.66385</v>
      </c>
      <c r="FT504" s="1">
        <v>1.3668519999999999E-7</v>
      </c>
      <c r="FU504" s="1">
        <v>8.9294250000000004E-4</v>
      </c>
      <c r="FV504" s="1">
        <v>2.9165440000000001E-2</v>
      </c>
      <c r="FW504">
        <v>22.85539</v>
      </c>
      <c r="FX504" s="1">
        <v>9.0987860000000005E-7</v>
      </c>
      <c r="FY504" s="1">
        <v>6.0423969999999997E-3</v>
      </c>
      <c r="FZ504" s="1">
        <v>2.9060539999999999E-2</v>
      </c>
      <c r="GA504">
        <v>23.032250000000001</v>
      </c>
      <c r="GB504" s="1">
        <v>4.9934119999999998E-6</v>
      </c>
      <c r="GC504" s="1">
        <v>3.3468329999999998E-2</v>
      </c>
      <c r="GD504" s="1">
        <v>2.903205E-2</v>
      </c>
      <c r="GE504">
        <v>23.040520000000001</v>
      </c>
      <c r="GF504" s="1">
        <v>2.2948589999999998E-5</v>
      </c>
      <c r="GG504" s="1">
        <v>0.15491840000000001</v>
      </c>
      <c r="GH504" s="1">
        <v>2.8960639999999999E-2</v>
      </c>
      <c r="GI504">
        <v>22.951329999999999</v>
      </c>
      <c r="GJ504" s="1">
        <v>8.9569559999999994E-5</v>
      </c>
      <c r="GK504" s="1">
        <v>0.6099945</v>
      </c>
      <c r="GL504" s="1">
        <v>2.8783889999999999E-2</v>
      </c>
      <c r="GM504">
        <v>22.864799999999999</v>
      </c>
      <c r="GN504" s="1">
        <v>3.0080800000000001E-4</v>
      </c>
      <c r="GO504" s="1">
        <v>2.0741710000000002</v>
      </c>
      <c r="GP504" s="1">
        <v>2.8841809999999999E-2</v>
      </c>
      <c r="GQ504">
        <v>22.814419999999998</v>
      </c>
      <c r="GR504" s="1">
        <v>8.9318030000000003E-4</v>
      </c>
      <c r="GS504" s="1">
        <v>6.1843709999999996</v>
      </c>
      <c r="GT504" s="1">
        <v>2.864425E-2</v>
      </c>
      <c r="GU504">
        <v>22.80894</v>
      </c>
      <c r="GV504" s="1">
        <v>2.3371709999999999E-3</v>
      </c>
      <c r="GW504">
        <v>16.390730000000001</v>
      </c>
      <c r="GX504" s="1">
        <v>2.8395460000000001E-2</v>
      </c>
      <c r="GY504">
        <v>22.938669999999998</v>
      </c>
      <c r="GZ504" s="1">
        <v>5.4857129999999997E-3</v>
      </c>
      <c r="HA504">
        <v>39.024810000000002</v>
      </c>
      <c r="HB504" s="1">
        <v>2.8108629999999999E-2</v>
      </c>
      <c r="HC504">
        <v>23.021820000000002</v>
      </c>
      <c r="HD504" s="1">
        <v>1.1677730000000001E-2</v>
      </c>
      <c r="HE504">
        <v>84.382900000000006</v>
      </c>
      <c r="HF504" s="1">
        <v>2.7932350000000002E-2</v>
      </c>
      <c r="HG504">
        <v>23.078479999999999</v>
      </c>
      <c r="HH504" s="1">
        <v>2.290567E-2</v>
      </c>
      <c r="HI504">
        <v>167.4203</v>
      </c>
      <c r="HJ504" s="1">
        <v>2.7785819999999999E-2</v>
      </c>
      <c r="HK504">
        <v>23.034109999999998</v>
      </c>
      <c r="HL504" s="1">
        <v>4.1682940000000002E-2</v>
      </c>
      <c r="HM504">
        <v>307.7251</v>
      </c>
      <c r="HN504" s="1">
        <v>2.7604299999999998E-2</v>
      </c>
      <c r="HO504">
        <v>22.967680000000001</v>
      </c>
      <c r="HP504" s="1">
        <v>7.0768940000000002E-2</v>
      </c>
      <c r="HQ504">
        <v>528.26179999999999</v>
      </c>
      <c r="HR504" s="1">
        <v>2.737005E-2</v>
      </c>
      <c r="HS504">
        <v>22.870740000000001</v>
      </c>
      <c r="HT504" s="1">
        <v>0.1128387</v>
      </c>
      <c r="HU504">
        <v>852.9819</v>
      </c>
      <c r="HV504" s="1">
        <v>2.717522E-2</v>
      </c>
      <c r="HW504">
        <v>22.749739999999999</v>
      </c>
      <c r="HX504" s="1">
        <v>0.17066139999999999</v>
      </c>
      <c r="HY504">
        <v>1304.1199999999999</v>
      </c>
      <c r="HZ504" s="1">
        <v>2.6927590000000001E-2</v>
      </c>
      <c r="IA504">
        <v>22.68534</v>
      </c>
      <c r="IB504">
        <v>0.24549460000000001</v>
      </c>
      <c r="IC504">
        <v>1899.5050000000001</v>
      </c>
      <c r="ID504" s="1">
        <v>2.666899E-2</v>
      </c>
      <c r="IE504">
        <v>22.746420000000001</v>
      </c>
      <c r="IF504" s="1">
        <v>0.33816570000000001</v>
      </c>
      <c r="IG504">
        <v>2649.7660000000001</v>
      </c>
      <c r="IH504" s="1">
        <v>2.6390509999999999E-2</v>
      </c>
      <c r="II504">
        <v>22.824929999999998</v>
      </c>
      <c r="IJ504">
        <v>0.44808789999999998</v>
      </c>
      <c r="IK504">
        <v>3557.373</v>
      </c>
      <c r="IL504" s="1">
        <v>2.6129090000000001E-2</v>
      </c>
      <c r="IM504">
        <v>22.93009</v>
      </c>
      <c r="IN504">
        <v>0.57415769999999999</v>
      </c>
      <c r="IO504">
        <v>4616.1790000000001</v>
      </c>
      <c r="IP504">
        <v>2.588348E-2</v>
      </c>
      <c r="IQ504">
        <v>22.888480000000001</v>
      </c>
      <c r="IR504">
        <v>0.71429410000000004</v>
      </c>
      <c r="IS504">
        <v>5812.991</v>
      </c>
      <c r="IT504">
        <v>2.566152E-2</v>
      </c>
      <c r="IU504">
        <v>22.796209999999999</v>
      </c>
      <c r="IV504">
        <v>0.86614539999999995</v>
      </c>
      <c r="IW504">
        <v>7128.4709999999995</v>
      </c>
      <c r="IX504" s="1">
        <v>2.544014E-2</v>
      </c>
      <c r="IY504">
        <v>22.719480000000001</v>
      </c>
      <c r="IZ504">
        <v>1.0260020000000001</v>
      </c>
      <c r="JA504">
        <v>8539.0830000000005</v>
      </c>
      <c r="JB504" s="1">
        <v>2.5132829999999998E-2</v>
      </c>
      <c r="JC504">
        <v>22.650030000000001</v>
      </c>
      <c r="JD504">
        <v>1.186042</v>
      </c>
      <c r="JE504">
        <v>10017.89</v>
      </c>
      <c r="JF504" s="1">
        <v>2.4943549999999998E-2</v>
      </c>
      <c r="JG504">
        <v>22.738990000000001</v>
      </c>
      <c r="JH504">
        <v>1.351952</v>
      </c>
      <c r="JI504">
        <v>11537.4</v>
      </c>
      <c r="JJ504" s="1">
        <v>2.484569E-2</v>
      </c>
      <c r="JK504">
        <v>22.84629</v>
      </c>
      <c r="JL504">
        <v>1.5221750000000001</v>
      </c>
      <c r="JM504">
        <v>13075.09</v>
      </c>
      <c r="JN504" s="1">
        <v>2.4763980000000001E-2</v>
      </c>
      <c r="JO504">
        <v>22.921849999999999</v>
      </c>
      <c r="JP504">
        <v>1.690555</v>
      </c>
      <c r="JQ504">
        <v>14609.47</v>
      </c>
      <c r="JR504" s="1">
        <v>2.4611129999999998E-2</v>
      </c>
      <c r="JS504">
        <v>23.047910000000002</v>
      </c>
      <c r="JT504">
        <v>1.848746</v>
      </c>
      <c r="JU504">
        <v>16118.44</v>
      </c>
      <c r="JV504">
        <v>2.4419679999999999E-2</v>
      </c>
      <c r="JW504">
        <v>23.077839999999998</v>
      </c>
      <c r="JX504">
        <v>1.9957510000000001</v>
      </c>
      <c r="JY504">
        <v>17582.259999999998</v>
      </c>
      <c r="JZ504" s="1">
        <v>2.4197130000000001E-2</v>
      </c>
      <c r="KA504">
        <v>22.958480000000002</v>
      </c>
      <c r="KB504">
        <v>2.129985</v>
      </c>
      <c r="KC504">
        <v>18983.82</v>
      </c>
      <c r="KD504" s="1">
        <v>2.3969899999999999E-2</v>
      </c>
      <c r="KE504">
        <v>22.832529999999998</v>
      </c>
      <c r="KF504">
        <v>2.2516419999999999</v>
      </c>
      <c r="KG504">
        <v>20310.75</v>
      </c>
      <c r="KH504" s="1">
        <v>2.377758E-2</v>
      </c>
      <c r="KI504">
        <v>22.750800000000002</v>
      </c>
      <c r="KJ504">
        <v>2.3643689999999999</v>
      </c>
      <c r="KK504">
        <v>21554.33</v>
      </c>
      <c r="KL504" s="1">
        <v>2.355517E-2</v>
      </c>
      <c r="KM504">
        <v>22.895800000000001</v>
      </c>
      <c r="KN504">
        <v>2.4617300000000002</v>
      </c>
      <c r="KO504">
        <v>22708.46</v>
      </c>
      <c r="KP504" s="1">
        <v>2.3299029999999998E-2</v>
      </c>
      <c r="KQ504">
        <v>23.10474</v>
      </c>
      <c r="KR504">
        <v>2.5423300000000002</v>
      </c>
      <c r="KS504">
        <v>23768.86</v>
      </c>
      <c r="KT504" s="1">
        <v>2.3024780000000002E-2</v>
      </c>
      <c r="KU504">
        <v>23.32891</v>
      </c>
      <c r="KV504">
        <v>2.6082879999999999</v>
      </c>
      <c r="KW504">
        <v>24732.65</v>
      </c>
      <c r="KX504" s="1">
        <v>2.2756490000000001E-2</v>
      </c>
      <c r="KY504">
        <v>23.521380000000001</v>
      </c>
      <c r="KZ504">
        <v>2.6623359999999998</v>
      </c>
      <c r="LA504">
        <v>25600.35</v>
      </c>
      <c r="LB504" s="1">
        <v>2.2488439999999998E-2</v>
      </c>
      <c r="LC504">
        <v>23.515740000000001</v>
      </c>
      <c r="LD504">
        <v>2.7043620000000002</v>
      </c>
      <c r="LE504">
        <v>26373.3</v>
      </c>
      <c r="LF504">
        <v>2.2251940000000001E-2</v>
      </c>
      <c r="LG504">
        <v>23.37199</v>
      </c>
      <c r="LH504">
        <v>2.739331</v>
      </c>
      <c r="LI504">
        <v>27055.14</v>
      </c>
      <c r="LJ504" s="1">
        <v>2.2045189999999999E-2</v>
      </c>
      <c r="LK504">
        <v>23.240010000000002</v>
      </c>
      <c r="LL504">
        <v>2.7679520000000002</v>
      </c>
      <c r="LM504">
        <v>27650.560000000001</v>
      </c>
      <c r="LN504" s="1">
        <v>2.1898339999999999E-2</v>
      </c>
      <c r="LO504">
        <v>23.153759999999998</v>
      </c>
      <c r="LP504">
        <v>2.7951229999999998</v>
      </c>
      <c r="LQ504">
        <v>28164.94</v>
      </c>
      <c r="LR504" s="1">
        <v>2.1723300000000001E-2</v>
      </c>
      <c r="LS504">
        <v>23.302</v>
      </c>
      <c r="LT504">
        <v>2.8106070000000001</v>
      </c>
      <c r="LU504">
        <v>28603.25</v>
      </c>
      <c r="LV504" s="1">
        <v>2.1533440000000001E-2</v>
      </c>
      <c r="LW504">
        <v>23.512689999999999</v>
      </c>
      <c r="LX504">
        <v>2.8167049999999998</v>
      </c>
      <c r="LY504">
        <v>28970.26</v>
      </c>
      <c r="LZ504" s="1">
        <v>2.1334780000000001E-2</v>
      </c>
      <c r="MA504">
        <v>23.741379999999999</v>
      </c>
      <c r="MB504">
        <v>2.8146960000000001</v>
      </c>
      <c r="MC504">
        <v>29270.14</v>
      </c>
      <c r="MD504" s="1">
        <v>2.1150530000000001E-2</v>
      </c>
      <c r="ME504">
        <v>23.90596</v>
      </c>
      <c r="MF504">
        <v>2.808519</v>
      </c>
      <c r="MG504">
        <v>29507.81</v>
      </c>
      <c r="MH504" s="1">
        <v>2.0995469999999999E-2</v>
      </c>
      <c r="MI504">
        <v>23.892959999999999</v>
      </c>
      <c r="MJ504">
        <v>2.8006250000000001</v>
      </c>
      <c r="MK504">
        <v>29688.92</v>
      </c>
      <c r="ML504" s="1">
        <v>2.0846440000000001E-2</v>
      </c>
      <c r="MM504">
        <v>23.744859999999999</v>
      </c>
      <c r="MN504">
        <v>2.788821</v>
      </c>
      <c r="MO504">
        <v>29818.03</v>
      </c>
      <c r="MP504" s="1">
        <v>2.0703260000000001E-2</v>
      </c>
      <c r="MQ504">
        <v>23.604379999999999</v>
      </c>
      <c r="MR504">
        <v>2.773406</v>
      </c>
      <c r="MS504">
        <v>29899.84</v>
      </c>
      <c r="MT504" s="1">
        <v>2.0630610000000001E-2</v>
      </c>
      <c r="MU504">
        <v>23.50413</v>
      </c>
      <c r="MV504">
        <v>2.7637269999999998</v>
      </c>
      <c r="MW504">
        <v>29937.87</v>
      </c>
      <c r="MX504" s="1">
        <v>2.044646E-2</v>
      </c>
      <c r="MY504">
        <v>23.59712</v>
      </c>
      <c r="MZ504">
        <v>2.7354579999999999</v>
      </c>
      <c r="NA504">
        <v>29936.67</v>
      </c>
      <c r="NB504" s="1">
        <v>2.0213479999999999E-2</v>
      </c>
      <c r="NC504">
        <v>23.589120000000001</v>
      </c>
      <c r="ND504">
        <v>2.6982620000000002</v>
      </c>
      <c r="NE504">
        <v>29899.52</v>
      </c>
      <c r="NF504" s="1">
        <v>1.997757E-2</v>
      </c>
      <c r="NG504">
        <v>23.737279999999998</v>
      </c>
      <c r="NH504">
        <v>2.6578919999999999</v>
      </c>
      <c r="NI504">
        <v>29829.14</v>
      </c>
      <c r="NJ504">
        <v>1.979121E-2</v>
      </c>
      <c r="NK504">
        <v>23.85624</v>
      </c>
      <c r="NL504">
        <v>2.6218880000000002</v>
      </c>
      <c r="NM504">
        <v>29729.32</v>
      </c>
      <c r="NN504">
        <v>1.9624519999999999E-2</v>
      </c>
      <c r="NO504">
        <v>23.849959999999999</v>
      </c>
      <c r="NP504">
        <v>2.5867270000000002</v>
      </c>
      <c r="NQ504">
        <v>29602.84</v>
      </c>
      <c r="NR504">
        <v>1.9432049999999999E-2</v>
      </c>
      <c r="NS504">
        <v>23.738130000000002</v>
      </c>
      <c r="NT504">
        <v>2.5466669999999998</v>
      </c>
      <c r="NU504">
        <v>29453.06</v>
      </c>
      <c r="NV504" s="1">
        <v>1.917727E-2</v>
      </c>
      <c r="NW504">
        <v>23.605889999999999</v>
      </c>
      <c r="NX504">
        <v>2.497128</v>
      </c>
      <c r="NY504">
        <v>29282.58</v>
      </c>
      <c r="NZ504" s="1">
        <v>1.858046E-2</v>
      </c>
      <c r="OA504">
        <v>23.544740000000001</v>
      </c>
      <c r="OB504">
        <v>2.4025850000000002</v>
      </c>
      <c r="OC504">
        <v>29094.74</v>
      </c>
      <c r="OD504" s="1">
        <v>1.837399E-2</v>
      </c>
      <c r="OE504">
        <v>23.732119999999998</v>
      </c>
      <c r="OF504">
        <v>2.3579780000000001</v>
      </c>
      <c r="OG504">
        <v>28890.85</v>
      </c>
      <c r="OH504" s="1">
        <v>1.8339769999999998E-2</v>
      </c>
      <c r="OI504">
        <v>23.992180000000001</v>
      </c>
      <c r="OJ504">
        <v>2.3350080000000002</v>
      </c>
      <c r="OK504">
        <v>28673.11</v>
      </c>
    </row>
    <row r="505" spans="1:401" x14ac:dyDescent="0.35">
      <c r="A505">
        <v>514</v>
      </c>
      <c r="B505" t="s">
        <v>4</v>
      </c>
      <c r="C505" t="s">
        <v>364</v>
      </c>
      <c r="D505" t="s">
        <v>512</v>
      </c>
      <c r="E505">
        <v>848.56320000000005</v>
      </c>
      <c r="F505" s="1">
        <v>3.9410000000000001E-2</v>
      </c>
      <c r="G505">
        <v>19.749860000000002</v>
      </c>
      <c r="H505">
        <v>0</v>
      </c>
      <c r="I505">
        <v>0</v>
      </c>
      <c r="J505" s="1">
        <v>3.9050010000000003E-2</v>
      </c>
      <c r="K505">
        <v>19.979749999999999</v>
      </c>
      <c r="L505">
        <v>0</v>
      </c>
      <c r="M505">
        <v>0</v>
      </c>
      <c r="N505" s="1">
        <v>3.8544929999999998E-2</v>
      </c>
      <c r="O505">
        <v>20.20431</v>
      </c>
      <c r="P505">
        <v>0</v>
      </c>
      <c r="Q505">
        <v>0</v>
      </c>
      <c r="R505" s="1">
        <v>3.7983370000000002E-2</v>
      </c>
      <c r="S505">
        <v>20.41619</v>
      </c>
      <c r="T505">
        <v>0</v>
      </c>
      <c r="U505">
        <v>0</v>
      </c>
      <c r="V505">
        <v>3.7691049999999997E-2</v>
      </c>
      <c r="W505">
        <v>20.61713</v>
      </c>
      <c r="X505">
        <v>0</v>
      </c>
      <c r="Y505">
        <v>0</v>
      </c>
      <c r="Z505">
        <v>3.7526539999999997E-2</v>
      </c>
      <c r="AA505">
        <v>20.692029999999999</v>
      </c>
      <c r="AB505">
        <v>0</v>
      </c>
      <c r="AC505">
        <v>0</v>
      </c>
      <c r="AD505">
        <v>3.7284240000000003E-2</v>
      </c>
      <c r="AE505">
        <v>20.623640000000002</v>
      </c>
      <c r="AF505">
        <v>0</v>
      </c>
      <c r="AG505">
        <v>0</v>
      </c>
      <c r="AH505" s="1">
        <v>3.6973279999999997E-2</v>
      </c>
      <c r="AI505">
        <v>20.5427</v>
      </c>
      <c r="AJ505">
        <v>0</v>
      </c>
      <c r="AK505">
        <v>0</v>
      </c>
      <c r="AL505" s="1">
        <v>3.700237E-2</v>
      </c>
      <c r="AM505">
        <v>20.490069999999999</v>
      </c>
      <c r="AN505">
        <v>0</v>
      </c>
      <c r="AO505">
        <v>0</v>
      </c>
      <c r="AP505" s="1">
        <v>3.6723739999999998E-2</v>
      </c>
      <c r="AQ505">
        <v>20.656420000000001</v>
      </c>
      <c r="AR505">
        <v>0</v>
      </c>
      <c r="AS505">
        <v>0</v>
      </c>
      <c r="AT505" s="1">
        <v>3.6362430000000001E-2</v>
      </c>
      <c r="AU505">
        <v>20.914840000000002</v>
      </c>
      <c r="AV505">
        <v>0</v>
      </c>
      <c r="AW505">
        <v>0</v>
      </c>
      <c r="AX505" s="1">
        <v>3.597156E-2</v>
      </c>
      <c r="AY505">
        <v>21.15268</v>
      </c>
      <c r="AZ505">
        <v>0</v>
      </c>
      <c r="BA505">
        <v>0</v>
      </c>
      <c r="BB505" s="1">
        <v>3.5743150000000001E-2</v>
      </c>
      <c r="BC505">
        <v>21.363720000000001</v>
      </c>
      <c r="BD505">
        <v>0</v>
      </c>
      <c r="BE505">
        <v>0</v>
      </c>
      <c r="BF505" s="1">
        <v>3.5574149999999999E-2</v>
      </c>
      <c r="BG505">
        <v>21.402539999999998</v>
      </c>
      <c r="BH505">
        <v>0</v>
      </c>
      <c r="BI505">
        <v>0</v>
      </c>
      <c r="BJ505" s="1">
        <v>3.5375419999999998E-2</v>
      </c>
      <c r="BK505">
        <v>21.33371</v>
      </c>
      <c r="BL505">
        <v>0</v>
      </c>
      <c r="BM505">
        <v>0</v>
      </c>
      <c r="BN505" s="1">
        <v>3.5129359999999998E-2</v>
      </c>
      <c r="BO505">
        <v>21.26839</v>
      </c>
      <c r="BP505">
        <v>0</v>
      </c>
      <c r="BQ505">
        <v>0</v>
      </c>
      <c r="BR505" s="1">
        <v>3.5213469999999997E-2</v>
      </c>
      <c r="BS505">
        <v>21.237310000000001</v>
      </c>
      <c r="BT505">
        <v>0</v>
      </c>
      <c r="BU505">
        <v>0</v>
      </c>
      <c r="BV505" s="1">
        <v>3.4974619999999998E-2</v>
      </c>
      <c r="BW505">
        <v>21.346019999999999</v>
      </c>
      <c r="BX505">
        <v>0</v>
      </c>
      <c r="BY505">
        <v>0</v>
      </c>
      <c r="BZ505" s="1">
        <v>3.4635930000000002E-2</v>
      </c>
      <c r="CA505">
        <v>21.423449999999999</v>
      </c>
      <c r="CB505">
        <v>0</v>
      </c>
      <c r="CC505">
        <v>0</v>
      </c>
      <c r="CD505" s="1">
        <v>3.4263719999999998E-2</v>
      </c>
      <c r="CE505">
        <v>21.534579999999998</v>
      </c>
      <c r="CF505">
        <v>0</v>
      </c>
      <c r="CG505">
        <v>0</v>
      </c>
      <c r="CH505">
        <v>3.4057810000000001E-2</v>
      </c>
      <c r="CI505">
        <v>21.546779999999998</v>
      </c>
      <c r="CJ505">
        <v>0</v>
      </c>
      <c r="CK505">
        <v>0</v>
      </c>
      <c r="CL505" s="1">
        <v>3.3924419999999997E-2</v>
      </c>
      <c r="CM505">
        <v>21.498809999999999</v>
      </c>
      <c r="CN505">
        <v>0</v>
      </c>
      <c r="CO505">
        <v>0</v>
      </c>
      <c r="CP505" s="1">
        <v>3.3759459999999998E-2</v>
      </c>
      <c r="CQ505">
        <v>21.44183</v>
      </c>
      <c r="CR505">
        <v>0</v>
      </c>
      <c r="CS505">
        <v>0</v>
      </c>
      <c r="CT505" s="1">
        <v>3.351585E-2</v>
      </c>
      <c r="CU505">
        <v>21.385739999999998</v>
      </c>
      <c r="CV505">
        <v>0</v>
      </c>
      <c r="CW505">
        <v>0</v>
      </c>
      <c r="CX505" s="1">
        <v>3.338137E-2</v>
      </c>
      <c r="CY505">
        <v>21.344470000000001</v>
      </c>
      <c r="CZ505">
        <v>0</v>
      </c>
      <c r="DA505">
        <v>0</v>
      </c>
      <c r="DB505" s="1">
        <v>3.3157720000000002E-2</v>
      </c>
      <c r="DC505">
        <v>21.471599999999999</v>
      </c>
      <c r="DD505">
        <v>0</v>
      </c>
      <c r="DE505">
        <v>0</v>
      </c>
      <c r="DF505" s="1">
        <v>3.2934129999999999E-2</v>
      </c>
      <c r="DG505">
        <v>21.52478</v>
      </c>
      <c r="DH505">
        <v>0</v>
      </c>
      <c r="DI505">
        <v>0</v>
      </c>
      <c r="DJ505" s="1">
        <v>3.2708000000000001E-2</v>
      </c>
      <c r="DK505">
        <v>21.61318</v>
      </c>
      <c r="DL505">
        <v>0</v>
      </c>
      <c r="DM505">
        <v>0</v>
      </c>
      <c r="DN505" s="1">
        <v>3.2511730000000003E-2</v>
      </c>
      <c r="DO505">
        <v>21.702929999999999</v>
      </c>
      <c r="DP505">
        <v>2.9975650000000002E-38</v>
      </c>
      <c r="DQ505">
        <v>2.4830219999999999E-34</v>
      </c>
      <c r="DR505" s="1">
        <v>3.2337110000000002E-2</v>
      </c>
      <c r="DS505">
        <v>21.712610000000002</v>
      </c>
      <c r="DT505">
        <v>6.8259569999999996E-34</v>
      </c>
      <c r="DU505" s="1">
        <v>5.1233330000000003E-30</v>
      </c>
      <c r="DV505">
        <v>3.2162410000000002E-2</v>
      </c>
      <c r="DW505">
        <v>21.637409999999999</v>
      </c>
      <c r="DX505" s="1">
        <v>3.9885110000000002E-30</v>
      </c>
      <c r="DY505" s="1">
        <v>2.6830889999999998E-26</v>
      </c>
      <c r="DZ505" s="1">
        <v>3.2007899999999999E-2</v>
      </c>
      <c r="EA505">
        <v>21.55416</v>
      </c>
      <c r="EB505" s="1">
        <v>7.472424E-27</v>
      </c>
      <c r="EC505" s="1">
        <v>4.7282709999999999E-23</v>
      </c>
      <c r="ED505" s="1">
        <v>3.2155259999999998E-2</v>
      </c>
      <c r="EE505">
        <v>21.54805</v>
      </c>
      <c r="EF505" s="1">
        <v>5.5946319999999999E-24</v>
      </c>
      <c r="EG505" s="1">
        <v>3.3913070000000002E-20</v>
      </c>
      <c r="EH505" s="1">
        <v>3.2002089999999997E-2</v>
      </c>
      <c r="EI505">
        <v>21.780290000000001</v>
      </c>
      <c r="EJ505" s="1">
        <v>1.941394E-21</v>
      </c>
      <c r="EK505" s="1">
        <v>1.1564059999999999E-17</v>
      </c>
      <c r="EL505" s="1">
        <v>3.1741859999999997E-2</v>
      </c>
      <c r="EM505">
        <v>21.984970000000001</v>
      </c>
      <c r="EN505" s="1">
        <v>3.5052470000000002E-19</v>
      </c>
      <c r="EO505" s="1">
        <v>2.0787559999999998E-15</v>
      </c>
      <c r="EP505" s="1">
        <v>3.1454530000000001E-2</v>
      </c>
      <c r="EQ505">
        <v>22.184930000000001</v>
      </c>
      <c r="ER505" s="1">
        <v>3.606031E-17</v>
      </c>
      <c r="ES505" s="1">
        <v>2.142699E-13</v>
      </c>
      <c r="ET505" s="1">
        <v>3.1333550000000002E-2</v>
      </c>
      <c r="EU505">
        <v>22.4011</v>
      </c>
      <c r="EV505" s="1">
        <v>2.276569E-15</v>
      </c>
      <c r="EW505" s="1">
        <v>1.3561740000000001E-11</v>
      </c>
      <c r="EX505" s="1">
        <v>3.1284590000000001E-2</v>
      </c>
      <c r="EY505">
        <v>22.450130000000001</v>
      </c>
      <c r="EZ505" s="1">
        <v>9.3575800000000003E-14</v>
      </c>
      <c r="FA505" s="1">
        <v>5.589613E-10</v>
      </c>
      <c r="FB505" s="1">
        <v>3.1192580000000001E-2</v>
      </c>
      <c r="FC505">
        <v>22.34422</v>
      </c>
      <c r="FD505" s="1">
        <v>2.6159390000000001E-12</v>
      </c>
      <c r="FE505" s="1">
        <v>1.5741279999999998E-8</v>
      </c>
      <c r="FF505" s="1">
        <v>3.1035859999999998E-2</v>
      </c>
      <c r="FG505">
        <v>22.258140000000001</v>
      </c>
      <c r="FH505" s="1">
        <v>5.1895939999999999E-11</v>
      </c>
      <c r="FI505" s="1">
        <v>3.1536469999999999E-7</v>
      </c>
      <c r="FJ505" s="1">
        <v>3.1283480000000002E-2</v>
      </c>
      <c r="FK505">
        <v>22.217310000000001</v>
      </c>
      <c r="FL505" s="1">
        <v>7.6790560000000003E-10</v>
      </c>
      <c r="FM505" s="1">
        <v>4.6631359999999996E-6</v>
      </c>
      <c r="FN505" s="1">
        <v>3.1117229999999999E-2</v>
      </c>
      <c r="FO505">
        <v>22.400179999999999</v>
      </c>
      <c r="FP505" s="1">
        <v>8.5351229999999995E-9</v>
      </c>
      <c r="FQ505" s="1">
        <v>5.249745E-5</v>
      </c>
      <c r="FR505" s="1">
        <v>3.0851199999999999E-2</v>
      </c>
      <c r="FS505">
        <v>22.6282</v>
      </c>
      <c r="FT505" s="1">
        <v>7.3669330000000002E-8</v>
      </c>
      <c r="FU505" s="1">
        <v>4.6077200000000003E-4</v>
      </c>
      <c r="FV505" s="1">
        <v>3.0519839999999999E-2</v>
      </c>
      <c r="FW505">
        <v>22.81972</v>
      </c>
      <c r="FX505" s="1">
        <v>5.0645160000000002E-7</v>
      </c>
      <c r="FY505" s="1">
        <v>3.2301909999999999E-3</v>
      </c>
      <c r="FZ505">
        <v>3.0408580000000001E-2</v>
      </c>
      <c r="GA505">
        <v>22.9954</v>
      </c>
      <c r="GB505" s="1">
        <v>2.8666190000000001E-6</v>
      </c>
      <c r="GC505" s="1">
        <v>1.850711E-2</v>
      </c>
      <c r="GD505">
        <v>3.0384729999999999E-2</v>
      </c>
      <c r="GE505">
        <v>22.998989999999999</v>
      </c>
      <c r="GF505" s="1">
        <v>1.3573059999999999E-5</v>
      </c>
      <c r="GG505" s="1">
        <v>8.8484960000000001E-2</v>
      </c>
      <c r="GH505" s="1">
        <v>3.0314890000000001E-2</v>
      </c>
      <c r="GI505">
        <v>22.909279999999999</v>
      </c>
      <c r="GJ505" s="1">
        <v>5.4507140000000001E-5</v>
      </c>
      <c r="GK505" s="1">
        <v>0.35937799999999998</v>
      </c>
      <c r="GL505" s="1">
        <v>3.012884E-2</v>
      </c>
      <c r="GM505">
        <v>22.823640000000001</v>
      </c>
      <c r="GN505" s="1">
        <v>1.880804E-4</v>
      </c>
      <c r="GO505" s="1">
        <v>1.2587919999999999</v>
      </c>
      <c r="GP505" s="1">
        <v>3.0199360000000001E-2</v>
      </c>
      <c r="GQ505">
        <v>22.774899999999999</v>
      </c>
      <c r="GR505" s="1">
        <v>5.7326320000000003E-4</v>
      </c>
      <c r="GS505" s="1">
        <v>3.860989</v>
      </c>
      <c r="GT505">
        <v>2.999309E-2</v>
      </c>
      <c r="GU505">
        <v>22.771850000000001</v>
      </c>
      <c r="GV505" s="1">
        <v>1.537444E-3</v>
      </c>
      <c r="GW505">
        <v>10.51262</v>
      </c>
      <c r="GX505" s="1">
        <v>2.9730320000000001E-2</v>
      </c>
      <c r="GY505">
        <v>22.90419</v>
      </c>
      <c r="GZ505" s="1">
        <v>3.69426E-3</v>
      </c>
      <c r="HA505">
        <v>25.68364</v>
      </c>
      <c r="HB505">
        <v>2.9427479999999999E-2</v>
      </c>
      <c r="HC505">
        <v>22.987200000000001</v>
      </c>
      <c r="HD505" s="1">
        <v>8.0414200000000005E-3</v>
      </c>
      <c r="HE505">
        <v>56.915909999999997</v>
      </c>
      <c r="HF505" s="1">
        <v>2.9242899999999999E-2</v>
      </c>
      <c r="HG505">
        <v>23.04083</v>
      </c>
      <c r="HH505" s="1">
        <v>1.6112080000000001E-2</v>
      </c>
      <c r="HI505">
        <v>115.5929</v>
      </c>
      <c r="HJ505" s="1">
        <v>2.9095929999999999E-2</v>
      </c>
      <c r="HK505">
        <v>22.995090000000001</v>
      </c>
      <c r="HL505" s="1">
        <v>2.9924240000000001E-2</v>
      </c>
      <c r="HM505">
        <v>217.2294</v>
      </c>
      <c r="HN505" s="1">
        <v>2.8906890000000001E-2</v>
      </c>
      <c r="HO505">
        <v>22.92747</v>
      </c>
      <c r="HP505" s="1">
        <v>5.1788340000000002E-2</v>
      </c>
      <c r="HQ505">
        <v>380.839</v>
      </c>
      <c r="HR505" s="1">
        <v>2.866221E-2</v>
      </c>
      <c r="HS505">
        <v>22.83006</v>
      </c>
      <c r="HT505" s="1">
        <v>8.4089059999999993E-2</v>
      </c>
      <c r="HU505">
        <v>627.34169999999995</v>
      </c>
      <c r="HV505" s="1">
        <v>2.846096E-2</v>
      </c>
      <c r="HW505">
        <v>22.708950000000002</v>
      </c>
      <c r="HX505" s="1">
        <v>0.12939609999999999</v>
      </c>
      <c r="HY505">
        <v>977.45090000000005</v>
      </c>
      <c r="HZ505" s="1">
        <v>2.8203220000000001E-2</v>
      </c>
      <c r="IA505">
        <v>22.647870000000001</v>
      </c>
      <c r="IB505" s="1">
        <v>0.1891853</v>
      </c>
      <c r="IC505">
        <v>1449.3330000000001</v>
      </c>
      <c r="ID505" s="1">
        <v>2.7933690000000001E-2</v>
      </c>
      <c r="IE505">
        <v>22.713039999999999</v>
      </c>
      <c r="IF505" s="1">
        <v>0.26462580000000002</v>
      </c>
      <c r="IG505">
        <v>2056.1439999999998</v>
      </c>
      <c r="IH505" s="1">
        <v>2.7641079999999998E-2</v>
      </c>
      <c r="II505">
        <v>22.792059999999999</v>
      </c>
      <c r="IJ505" s="1">
        <v>0.35571960000000002</v>
      </c>
      <c r="IK505">
        <v>2804.576</v>
      </c>
      <c r="IL505" s="1">
        <v>2.736827E-2</v>
      </c>
      <c r="IM505">
        <v>22.89631</v>
      </c>
      <c r="IN505">
        <v>0.46202520000000002</v>
      </c>
      <c r="IO505">
        <v>3694.0839999999998</v>
      </c>
      <c r="IP505" s="1">
        <v>2.71127E-2</v>
      </c>
      <c r="IQ505">
        <v>22.851199999999999</v>
      </c>
      <c r="IR505">
        <v>0.58220170000000004</v>
      </c>
      <c r="IS505">
        <v>4717.652</v>
      </c>
      <c r="IT505" s="1">
        <v>2.6877709999999999E-2</v>
      </c>
      <c r="IU505">
        <v>22.758959999999998</v>
      </c>
      <c r="IV505">
        <v>0.71439430000000004</v>
      </c>
      <c r="IW505">
        <v>5862.0420000000004</v>
      </c>
      <c r="IX505">
        <v>2.6650799999999999E-2</v>
      </c>
      <c r="IY505">
        <v>22.683669999999999</v>
      </c>
      <c r="IZ505">
        <v>0.85596510000000003</v>
      </c>
      <c r="JA505">
        <v>7109.6419999999998</v>
      </c>
      <c r="JB505" s="1">
        <v>2.6324779999999999E-2</v>
      </c>
      <c r="JC505">
        <v>22.61619</v>
      </c>
      <c r="JD505">
        <v>0.99980259999999999</v>
      </c>
      <c r="JE505">
        <v>8438.4060000000009</v>
      </c>
      <c r="JF505" s="1">
        <v>2.6126429999999999E-2</v>
      </c>
      <c r="JG505">
        <v>22.710979999999999</v>
      </c>
      <c r="JH505">
        <v>1.150995</v>
      </c>
      <c r="JI505">
        <v>9825.0580000000009</v>
      </c>
      <c r="JJ505">
        <v>2.602577E-2</v>
      </c>
      <c r="JK505">
        <v>22.81915</v>
      </c>
      <c r="JL505">
        <v>1.3081119999999999</v>
      </c>
      <c r="JM505">
        <v>11249.19</v>
      </c>
      <c r="JN505">
        <v>2.5942400000000001E-2</v>
      </c>
      <c r="JO505">
        <v>22.895710000000001</v>
      </c>
      <c r="JP505">
        <v>1.4656229999999999</v>
      </c>
      <c r="JQ505">
        <v>12690.46</v>
      </c>
      <c r="JR505" s="1">
        <v>2.5783480000000001E-2</v>
      </c>
      <c r="JS505">
        <v>23.023250000000001</v>
      </c>
      <c r="JT505">
        <v>1.615996</v>
      </c>
      <c r="JU505">
        <v>14127.97</v>
      </c>
      <c r="JV505" s="1">
        <v>2.5582569999999999E-2</v>
      </c>
      <c r="JW505">
        <v>23.050039999999999</v>
      </c>
      <c r="JX505">
        <v>1.7579309999999999</v>
      </c>
      <c r="JY505">
        <v>15542.17</v>
      </c>
      <c r="JZ505" s="1">
        <v>2.5349590000000002E-2</v>
      </c>
      <c r="KA505">
        <v>22.930250000000001</v>
      </c>
      <c r="KB505">
        <v>1.88984</v>
      </c>
      <c r="KC505">
        <v>16915.52</v>
      </c>
      <c r="KD505" s="1">
        <v>2.5113380000000001E-2</v>
      </c>
      <c r="KE505">
        <v>22.806090000000001</v>
      </c>
      <c r="KF505">
        <v>2.0115660000000002</v>
      </c>
      <c r="KG505">
        <v>18234.14</v>
      </c>
      <c r="KH505" s="1">
        <v>2.491113E-2</v>
      </c>
      <c r="KI505">
        <v>22.729489999999998</v>
      </c>
      <c r="KJ505">
        <v>2.125804</v>
      </c>
      <c r="KK505">
        <v>19487.54</v>
      </c>
      <c r="KL505" s="1">
        <v>2.4682050000000001E-2</v>
      </c>
      <c r="KM505">
        <v>22.88157</v>
      </c>
      <c r="KN505">
        <v>2.2271079999999999</v>
      </c>
      <c r="KO505">
        <v>20667.84</v>
      </c>
      <c r="KP505">
        <v>2.4410689999999999E-2</v>
      </c>
      <c r="KQ505">
        <v>23.09319</v>
      </c>
      <c r="KR505">
        <v>2.31284</v>
      </c>
      <c r="KS505">
        <v>21768.43</v>
      </c>
      <c r="KT505" s="1">
        <v>2.4127900000000001E-2</v>
      </c>
      <c r="KU505">
        <v>23.318750000000001</v>
      </c>
      <c r="KV505">
        <v>2.3860359999999998</v>
      </c>
      <c r="KW505">
        <v>22785.05</v>
      </c>
      <c r="KX505" s="1">
        <v>2.3847090000000001E-2</v>
      </c>
      <c r="KY505">
        <v>23.510470000000002</v>
      </c>
      <c r="KZ505">
        <v>2.4478249999999999</v>
      </c>
      <c r="LA505">
        <v>23715.55</v>
      </c>
      <c r="LB505" s="1">
        <v>2.3567290000000001E-2</v>
      </c>
      <c r="LC505">
        <v>23.499120000000001</v>
      </c>
      <c r="LD505">
        <v>2.4984739999999999</v>
      </c>
      <c r="LE505">
        <v>24559.8</v>
      </c>
      <c r="LF505" s="1">
        <v>2.3318269999999999E-2</v>
      </c>
      <c r="LG505">
        <v>23.35519</v>
      </c>
      <c r="LH505">
        <v>2.5420159999999998</v>
      </c>
      <c r="LI505">
        <v>25319.23</v>
      </c>
      <c r="LJ505" s="1">
        <v>2.3103829999999999E-2</v>
      </c>
      <c r="LK505">
        <v>23.225169999999999</v>
      </c>
      <c r="LL505">
        <v>2.5797560000000002</v>
      </c>
      <c r="LM505">
        <v>25997.13</v>
      </c>
      <c r="LN505" s="1">
        <v>2.2949279999999999E-2</v>
      </c>
      <c r="LO505">
        <v>23.144100000000002</v>
      </c>
      <c r="LP505">
        <v>2.6154570000000001</v>
      </c>
      <c r="LQ505">
        <v>26597.4</v>
      </c>
      <c r="LR505" s="1">
        <v>2.276955E-2</v>
      </c>
      <c r="LS505">
        <v>23.299099999999999</v>
      </c>
      <c r="LT505">
        <v>2.6402939999999999</v>
      </c>
      <c r="LU505">
        <v>27123.45</v>
      </c>
      <c r="LV505" s="1">
        <v>2.257149E-2</v>
      </c>
      <c r="LW505">
        <v>23.512260000000001</v>
      </c>
      <c r="LX505">
        <v>2.6556310000000001</v>
      </c>
      <c r="LY505">
        <v>27579.46</v>
      </c>
      <c r="LZ505" s="1">
        <v>2.2361659999999998E-2</v>
      </c>
      <c r="MA505">
        <v>23.740269999999999</v>
      </c>
      <c r="MB505">
        <v>2.6625040000000002</v>
      </c>
      <c r="MC505">
        <v>27968.32</v>
      </c>
      <c r="MD505" s="1">
        <v>2.2172689999999998E-2</v>
      </c>
      <c r="ME505">
        <v>23.903289999999998</v>
      </c>
      <c r="MF505">
        <v>2.6656840000000002</v>
      </c>
      <c r="MG505">
        <v>28294.639999999999</v>
      </c>
      <c r="MH505" s="1">
        <v>2.200829E-2</v>
      </c>
      <c r="MI505">
        <v>23.88458</v>
      </c>
      <c r="MJ505">
        <v>2.666048</v>
      </c>
      <c r="MK505">
        <v>28563.13</v>
      </c>
      <c r="ML505">
        <v>2.1852320000000001E-2</v>
      </c>
      <c r="MM505">
        <v>23.73545</v>
      </c>
      <c r="MN505">
        <v>2.6625009999999998</v>
      </c>
      <c r="MO505">
        <v>28777.78</v>
      </c>
      <c r="MP505">
        <v>2.170304E-2</v>
      </c>
      <c r="MQ505">
        <v>23.596019999999999</v>
      </c>
      <c r="MR505">
        <v>2.6551049999999998</v>
      </c>
      <c r="MS505">
        <v>28943.15</v>
      </c>
      <c r="MT505" s="1">
        <v>2.163292E-2</v>
      </c>
      <c r="MU505">
        <v>23.4999</v>
      </c>
      <c r="MV505">
        <v>2.6534369999999998</v>
      </c>
      <c r="MW505">
        <v>29062.25</v>
      </c>
      <c r="MX505">
        <v>2.1439329999999999E-2</v>
      </c>
      <c r="MY505">
        <v>23.596170000000001</v>
      </c>
      <c r="MZ505">
        <v>2.6326969999999998</v>
      </c>
      <c r="NA505">
        <v>29139.31</v>
      </c>
      <c r="NB505" s="1">
        <v>2.1195169999999999E-2</v>
      </c>
      <c r="NC505">
        <v>23.587689999999998</v>
      </c>
      <c r="ND505">
        <v>2.6029810000000002</v>
      </c>
      <c r="NE505">
        <v>29177.61</v>
      </c>
      <c r="NF505" s="1">
        <v>2.0947190000000001E-2</v>
      </c>
      <c r="NG505">
        <v>23.740020000000001</v>
      </c>
      <c r="NH505">
        <v>2.569652</v>
      </c>
      <c r="NI505">
        <v>29179.75</v>
      </c>
      <c r="NJ505" s="1">
        <v>2.075312E-2</v>
      </c>
      <c r="NK505">
        <v>23.857530000000001</v>
      </c>
      <c r="NL505">
        <v>2.5403539999999998</v>
      </c>
      <c r="NM505">
        <v>29149.43</v>
      </c>
      <c r="NN505" s="1">
        <v>2.0579900000000002E-2</v>
      </c>
      <c r="NO505">
        <v>23.84667</v>
      </c>
      <c r="NP505">
        <v>2.5115310000000002</v>
      </c>
      <c r="NQ505">
        <v>29089.21</v>
      </c>
      <c r="NR505" s="1">
        <v>2.0380490000000001E-2</v>
      </c>
      <c r="NS505">
        <v>23.733519999999999</v>
      </c>
      <c r="NT505">
        <v>2.4776379999999998</v>
      </c>
      <c r="NU505">
        <v>29002.39</v>
      </c>
      <c r="NV505" s="1">
        <v>2.011276E-2</v>
      </c>
      <c r="NW505">
        <v>23.601870000000002</v>
      </c>
      <c r="NX505">
        <v>2.4337970000000002</v>
      </c>
      <c r="NY505">
        <v>28891.91</v>
      </c>
      <c r="NZ505" s="1">
        <v>1.9476650000000002E-2</v>
      </c>
      <c r="OA505">
        <v>23.545010000000001</v>
      </c>
      <c r="OB505">
        <v>2.3444660000000002</v>
      </c>
      <c r="OC505">
        <v>28761.01</v>
      </c>
      <c r="OD505" s="1">
        <v>1.9257699999999999E-2</v>
      </c>
      <c r="OE505">
        <v>23.73761</v>
      </c>
      <c r="OF505">
        <v>2.3044340000000001</v>
      </c>
      <c r="OG505">
        <v>28610.880000000001</v>
      </c>
      <c r="OH505" s="1">
        <v>1.922753E-2</v>
      </c>
      <c r="OI505">
        <v>23.998619999999999</v>
      </c>
      <c r="OJ505">
        <v>2.2862279999999999</v>
      </c>
      <c r="OK505">
        <v>28443.79</v>
      </c>
    </row>
    <row r="506" spans="1:401" x14ac:dyDescent="0.35">
      <c r="A506">
        <v>515</v>
      </c>
      <c r="B506" t="s">
        <v>4</v>
      </c>
      <c r="C506" t="s">
        <v>364</v>
      </c>
      <c r="D506" t="s">
        <v>513</v>
      </c>
      <c r="E506">
        <v>838.55349999999999</v>
      </c>
      <c r="F506" s="1">
        <v>3.6791959999999999E-2</v>
      </c>
      <c r="G506">
        <v>19.661539999999999</v>
      </c>
      <c r="H506">
        <v>0</v>
      </c>
      <c r="I506">
        <v>0</v>
      </c>
      <c r="J506" s="1">
        <v>3.6451499999999998E-2</v>
      </c>
      <c r="K506">
        <v>19.889949999999999</v>
      </c>
      <c r="L506">
        <v>0</v>
      </c>
      <c r="M506">
        <v>0</v>
      </c>
      <c r="N506" s="1">
        <v>3.5975279999999998E-2</v>
      </c>
      <c r="O506">
        <v>20.11637</v>
      </c>
      <c r="P506">
        <v>0</v>
      </c>
      <c r="Q506">
        <v>0</v>
      </c>
      <c r="R506" s="1">
        <v>3.5439470000000001E-2</v>
      </c>
      <c r="S506">
        <v>20.32968</v>
      </c>
      <c r="T506">
        <v>0</v>
      </c>
      <c r="U506">
        <v>0</v>
      </c>
      <c r="V506" s="1">
        <v>3.5168209999999998E-2</v>
      </c>
      <c r="W506">
        <v>20.532170000000001</v>
      </c>
      <c r="X506">
        <v>0</v>
      </c>
      <c r="Y506">
        <v>0</v>
      </c>
      <c r="Z506" s="1">
        <v>3.5019099999999997E-2</v>
      </c>
      <c r="AA506">
        <v>20.611689999999999</v>
      </c>
      <c r="AB506">
        <v>0</v>
      </c>
      <c r="AC506">
        <v>0</v>
      </c>
      <c r="AD506" s="1">
        <v>3.4791049999999997E-2</v>
      </c>
      <c r="AE506">
        <v>20.547560000000001</v>
      </c>
      <c r="AF506">
        <v>0</v>
      </c>
      <c r="AG506">
        <v>0</v>
      </c>
      <c r="AH506" s="1">
        <v>3.4501690000000002E-2</v>
      </c>
      <c r="AI506">
        <v>20.470120000000001</v>
      </c>
      <c r="AJ506">
        <v>0</v>
      </c>
      <c r="AK506">
        <v>0</v>
      </c>
      <c r="AL506">
        <v>3.4536509999999999E-2</v>
      </c>
      <c r="AM506">
        <v>20.419309999999999</v>
      </c>
      <c r="AN506">
        <v>0</v>
      </c>
      <c r="AO506">
        <v>0</v>
      </c>
      <c r="AP506" s="1">
        <v>3.4276340000000002E-2</v>
      </c>
      <c r="AQ506">
        <v>20.584209999999999</v>
      </c>
      <c r="AR506">
        <v>0</v>
      </c>
      <c r="AS506">
        <v>0</v>
      </c>
      <c r="AT506" s="1">
        <v>3.3932249999999997E-2</v>
      </c>
      <c r="AU506">
        <v>20.842210000000001</v>
      </c>
      <c r="AV506">
        <v>0</v>
      </c>
      <c r="AW506">
        <v>0</v>
      </c>
      <c r="AX506" s="1">
        <v>3.3562889999999998E-2</v>
      </c>
      <c r="AY506">
        <v>21.081099999999999</v>
      </c>
      <c r="AZ506">
        <v>0</v>
      </c>
      <c r="BA506">
        <v>0</v>
      </c>
      <c r="BB506" s="1">
        <v>3.3352100000000003E-2</v>
      </c>
      <c r="BC506">
        <v>21.29316</v>
      </c>
      <c r="BD506">
        <v>0</v>
      </c>
      <c r="BE506">
        <v>0</v>
      </c>
      <c r="BF506" s="1">
        <v>3.3196799999999999E-2</v>
      </c>
      <c r="BG506">
        <v>21.33663</v>
      </c>
      <c r="BH506">
        <v>0</v>
      </c>
      <c r="BI506">
        <v>0</v>
      </c>
      <c r="BJ506" s="1">
        <v>3.3009749999999997E-2</v>
      </c>
      <c r="BK506">
        <v>21.270589999999999</v>
      </c>
      <c r="BL506">
        <v>0</v>
      </c>
      <c r="BM506">
        <v>0</v>
      </c>
      <c r="BN506" s="1">
        <v>3.2781909999999997E-2</v>
      </c>
      <c r="BO506">
        <v>21.207280000000001</v>
      </c>
      <c r="BP506">
        <v>0</v>
      </c>
      <c r="BQ506">
        <v>0</v>
      </c>
      <c r="BR506" s="1">
        <v>3.286973E-2</v>
      </c>
      <c r="BS506">
        <v>21.176639999999999</v>
      </c>
      <c r="BT506">
        <v>0</v>
      </c>
      <c r="BU506">
        <v>0</v>
      </c>
      <c r="BV506" s="1">
        <v>3.264661E-2</v>
      </c>
      <c r="BW506">
        <v>21.283439999999999</v>
      </c>
      <c r="BX506">
        <v>0</v>
      </c>
      <c r="BY506">
        <v>0</v>
      </c>
      <c r="BZ506" s="1">
        <v>3.2326399999999998E-2</v>
      </c>
      <c r="CA506">
        <v>21.36261</v>
      </c>
      <c r="CB506">
        <v>0</v>
      </c>
      <c r="CC506">
        <v>0</v>
      </c>
      <c r="CD506" s="1">
        <v>3.197349E-2</v>
      </c>
      <c r="CE506">
        <v>21.47343</v>
      </c>
      <c r="CF506">
        <v>0</v>
      </c>
      <c r="CG506">
        <v>0</v>
      </c>
      <c r="CH506" s="1">
        <v>3.1781919999999998E-2</v>
      </c>
      <c r="CI506">
        <v>21.488160000000001</v>
      </c>
      <c r="CJ506">
        <v>0</v>
      </c>
      <c r="CK506">
        <v>0</v>
      </c>
      <c r="CL506" s="1">
        <v>3.1660260000000003E-2</v>
      </c>
      <c r="CM506">
        <v>21.44145</v>
      </c>
      <c r="CN506">
        <v>0</v>
      </c>
      <c r="CO506">
        <v>0</v>
      </c>
      <c r="CP506">
        <v>3.1504900000000002E-2</v>
      </c>
      <c r="CQ506">
        <v>21.38532</v>
      </c>
      <c r="CR506">
        <v>0</v>
      </c>
      <c r="CS506">
        <v>0</v>
      </c>
      <c r="CT506" s="1">
        <v>3.127605E-2</v>
      </c>
      <c r="CU506">
        <v>21.330310000000001</v>
      </c>
      <c r="CV506">
        <v>0</v>
      </c>
      <c r="CW506">
        <v>0</v>
      </c>
      <c r="CX506" s="1">
        <v>3.1156610000000001E-2</v>
      </c>
      <c r="CY506">
        <v>21.289210000000001</v>
      </c>
      <c r="CZ506">
        <v>0</v>
      </c>
      <c r="DA506">
        <v>0</v>
      </c>
      <c r="DB506">
        <v>3.094715E-2</v>
      </c>
      <c r="DC506">
        <v>21.4129</v>
      </c>
      <c r="DD506">
        <v>0</v>
      </c>
      <c r="DE506">
        <v>0</v>
      </c>
      <c r="DF506" s="1">
        <v>3.0736010000000001E-2</v>
      </c>
      <c r="DG506">
        <v>21.468209999999999</v>
      </c>
      <c r="DH506">
        <v>0</v>
      </c>
      <c r="DI506">
        <v>0</v>
      </c>
      <c r="DJ506" s="1">
        <v>3.0523479999999999E-2</v>
      </c>
      <c r="DK506">
        <v>21.555219999999998</v>
      </c>
      <c r="DL506">
        <v>0</v>
      </c>
      <c r="DM506">
        <v>0</v>
      </c>
      <c r="DN506" s="1">
        <v>3.034326E-2</v>
      </c>
      <c r="DO506">
        <v>21.64499</v>
      </c>
      <c r="DP506">
        <v>0</v>
      </c>
      <c r="DQ506">
        <v>6.0742429999999995E-35</v>
      </c>
      <c r="DR506" s="1">
        <v>3.0178159999999999E-2</v>
      </c>
      <c r="DS506">
        <v>21.65673</v>
      </c>
      <c r="DT506">
        <v>1.5225950000000001E-34</v>
      </c>
      <c r="DU506">
        <v>1.3763550000000001E-30</v>
      </c>
      <c r="DV506" s="1">
        <v>3.0014490000000001E-2</v>
      </c>
      <c r="DW506">
        <v>21.583649999999999</v>
      </c>
      <c r="DX506">
        <v>9.2196680000000005E-31</v>
      </c>
      <c r="DY506" s="1">
        <v>7.8031500000000004E-27</v>
      </c>
      <c r="DZ506" s="1">
        <v>2.987124E-2</v>
      </c>
      <c r="EA506">
        <v>21.50177</v>
      </c>
      <c r="EB506" s="1">
        <v>1.9348520000000001E-27</v>
      </c>
      <c r="EC506" s="1">
        <v>1.481303E-23</v>
      </c>
      <c r="ED506" s="1">
        <v>3.0020950000000001E-2</v>
      </c>
      <c r="EE506">
        <v>21.494260000000001</v>
      </c>
      <c r="EF506" s="1">
        <v>1.5880229999999999E-24</v>
      </c>
      <c r="EG506" s="1">
        <v>1.135103E-20</v>
      </c>
      <c r="EH506" s="1">
        <v>2.9876730000000001E-2</v>
      </c>
      <c r="EI506">
        <v>21.723109999999998</v>
      </c>
      <c r="EJ506" s="1">
        <v>5.9582510000000004E-22</v>
      </c>
      <c r="EK506" s="1">
        <v>4.1114689999999998E-18</v>
      </c>
      <c r="EL506">
        <v>2.9631109999999999E-2</v>
      </c>
      <c r="EM506">
        <v>21.92897</v>
      </c>
      <c r="EN506" s="1">
        <v>1.1531700000000001E-19</v>
      </c>
      <c r="EO506" s="1">
        <v>7.8187519999999997E-16</v>
      </c>
      <c r="EP506" s="1">
        <v>2.93561E-2</v>
      </c>
      <c r="EQ506">
        <v>22.12799</v>
      </c>
      <c r="ER506" s="1">
        <v>1.263058E-17</v>
      </c>
      <c r="ES506" s="1">
        <v>8.4955169999999997E-14</v>
      </c>
      <c r="ET506" s="1">
        <v>2.924715E-2</v>
      </c>
      <c r="EU506">
        <v>22.344390000000001</v>
      </c>
      <c r="EV506" s="1">
        <v>8.4499500000000004E-16</v>
      </c>
      <c r="EW506" s="1">
        <v>5.6512790000000004E-12</v>
      </c>
      <c r="EX506">
        <v>2.920263E-2</v>
      </c>
      <c r="EY506">
        <v>22.398040000000002</v>
      </c>
      <c r="EZ506" s="1">
        <v>3.664804E-14</v>
      </c>
      <c r="FA506" s="1">
        <v>2.44152E-10</v>
      </c>
      <c r="FB506" s="1">
        <v>2.9117980000000002E-2</v>
      </c>
      <c r="FC506">
        <v>22.29532</v>
      </c>
      <c r="FD506" s="1">
        <v>1.0771870000000001E-12</v>
      </c>
      <c r="FE506" s="1">
        <v>7.1905229999999998E-9</v>
      </c>
      <c r="FF506" s="1">
        <v>2.8976189999999999E-2</v>
      </c>
      <c r="FG506">
        <v>22.21142</v>
      </c>
      <c r="FH506" s="1">
        <v>2.240387E-11</v>
      </c>
      <c r="FI506" s="1">
        <v>1.5034370000000001E-7</v>
      </c>
      <c r="FJ506" s="1">
        <v>2.9219869999999998E-2</v>
      </c>
      <c r="FK506">
        <v>22.170470000000002</v>
      </c>
      <c r="FL506" s="1">
        <v>3.4674549999999998E-10</v>
      </c>
      <c r="FM506" s="1">
        <v>2.3157160000000001E-6</v>
      </c>
      <c r="FN506" s="1">
        <v>2.9062810000000001E-2</v>
      </c>
      <c r="FO506">
        <v>22.351310000000002</v>
      </c>
      <c r="FP506" s="1">
        <v>4.0198560000000002E-9</v>
      </c>
      <c r="FQ506" s="1">
        <v>2.7112100000000001E-5</v>
      </c>
      <c r="FR506" s="1">
        <v>2.8811320000000001E-2</v>
      </c>
      <c r="FS506">
        <v>22.57865</v>
      </c>
      <c r="FT506" s="1">
        <v>3.6115339999999999E-8</v>
      </c>
      <c r="FU506" s="1">
        <v>2.471091E-4</v>
      </c>
      <c r="FV506" s="1">
        <v>2.8496790000000001E-2</v>
      </c>
      <c r="FW506">
        <v>22.770479999999999</v>
      </c>
      <c r="FX506" s="1">
        <v>2.5789040000000001E-7</v>
      </c>
      <c r="FY506" s="1">
        <v>1.7960560000000001E-3</v>
      </c>
      <c r="FZ506" s="1">
        <v>2.839158E-2</v>
      </c>
      <c r="GA506">
        <v>22.946929999999998</v>
      </c>
      <c r="GB506" s="1">
        <v>1.513663E-6</v>
      </c>
      <c r="GC506" s="1">
        <v>1.0653050000000001E-2</v>
      </c>
      <c r="GD506" s="1">
        <v>2.8375770000000002E-2</v>
      </c>
      <c r="GE506">
        <v>22.954719999999998</v>
      </c>
      <c r="GF506" s="1">
        <v>7.421422E-6</v>
      </c>
      <c r="GG506" s="1">
        <v>5.2655630000000002E-2</v>
      </c>
      <c r="GH506">
        <v>2.8315130000000001E-2</v>
      </c>
      <c r="GI506">
        <v>22.86741</v>
      </c>
      <c r="GJ506" s="1">
        <v>3.0809940000000001E-5</v>
      </c>
      <c r="GK506" s="1">
        <v>0.22079679999999999</v>
      </c>
      <c r="GL506">
        <v>2.8140600000000002E-2</v>
      </c>
      <c r="GM506">
        <v>22.783329999999999</v>
      </c>
      <c r="GN506" s="1">
        <v>1.097161E-4</v>
      </c>
      <c r="GO506" s="1">
        <v>0.79744649999999995</v>
      </c>
      <c r="GP506">
        <v>2.8214300000000001E-2</v>
      </c>
      <c r="GQ506">
        <v>22.735140000000001</v>
      </c>
      <c r="GR506" s="1">
        <v>3.4470490000000002E-4</v>
      </c>
      <c r="GS506" s="1">
        <v>2.5186950000000001</v>
      </c>
      <c r="GT506">
        <v>2.8024569999999999E-2</v>
      </c>
      <c r="GU506">
        <v>22.731960000000001</v>
      </c>
      <c r="GV506" s="1">
        <v>9.5131990000000004E-4</v>
      </c>
      <c r="GW506">
        <v>7.052454</v>
      </c>
      <c r="GX506" s="1">
        <v>2.7775680000000001E-2</v>
      </c>
      <c r="GY506">
        <v>22.862570000000002</v>
      </c>
      <c r="GZ506" s="1">
        <v>2.3487600000000001E-3</v>
      </c>
      <c r="HA506">
        <v>17.698180000000001</v>
      </c>
      <c r="HB506">
        <v>2.749273E-2</v>
      </c>
      <c r="HC506">
        <v>22.945430000000002</v>
      </c>
      <c r="HD506" s="1">
        <v>5.2466789999999998E-3</v>
      </c>
      <c r="HE506">
        <v>40.235849999999999</v>
      </c>
      <c r="HF506" s="1">
        <v>2.7320219999999999E-2</v>
      </c>
      <c r="HG506">
        <v>23.00056</v>
      </c>
      <c r="HH506" s="1">
        <v>1.077409E-2</v>
      </c>
      <c r="HI506">
        <v>83.730180000000004</v>
      </c>
      <c r="HJ506" s="1">
        <v>2.71863E-2</v>
      </c>
      <c r="HK506">
        <v>22.956040000000002</v>
      </c>
      <c r="HL506" s="1">
        <v>2.0484749999999999E-2</v>
      </c>
      <c r="HM506">
        <v>161.0343</v>
      </c>
      <c r="HN506" s="1">
        <v>2.7013760000000001E-2</v>
      </c>
      <c r="HO506">
        <v>22.889530000000001</v>
      </c>
      <c r="HP506" s="1">
        <v>3.6248160000000001E-2</v>
      </c>
      <c r="HQ506">
        <v>288.58690000000001</v>
      </c>
      <c r="HR506" s="1">
        <v>2.6782429999999999E-2</v>
      </c>
      <c r="HS506">
        <v>22.793420000000001</v>
      </c>
      <c r="HT506" s="1">
        <v>6.0094380000000003E-2</v>
      </c>
      <c r="HU506">
        <v>485.39210000000003</v>
      </c>
      <c r="HV506" s="1">
        <v>2.6597490000000001E-2</v>
      </c>
      <c r="HW506">
        <v>22.674029999999998</v>
      </c>
      <c r="HX506" s="1">
        <v>9.4331509999999993E-2</v>
      </c>
      <c r="HY506">
        <v>771.36429999999996</v>
      </c>
      <c r="HZ506" s="1">
        <v>2.6357829999999999E-2</v>
      </c>
      <c r="IA506">
        <v>22.612089999999998</v>
      </c>
      <c r="IB506" s="1">
        <v>0.1405217</v>
      </c>
      <c r="IC506">
        <v>1165.2819999999999</v>
      </c>
      <c r="ID506" s="1">
        <v>2.610407E-2</v>
      </c>
      <c r="IE506">
        <v>22.67502</v>
      </c>
      <c r="IF506" s="1">
        <v>0.2000295</v>
      </c>
      <c r="IG506">
        <v>1682.51</v>
      </c>
      <c r="IH506" s="1">
        <v>2.583309E-2</v>
      </c>
      <c r="II506">
        <v>22.75367</v>
      </c>
      <c r="IJ506" s="1">
        <v>0.27339289999999999</v>
      </c>
      <c r="IK506">
        <v>2333.2829999999999</v>
      </c>
      <c r="IL506" s="1">
        <v>2.558057E-2</v>
      </c>
      <c r="IM506">
        <v>22.857900000000001</v>
      </c>
      <c r="IN506">
        <v>0.36069990000000002</v>
      </c>
      <c r="IO506">
        <v>3121.636</v>
      </c>
      <c r="IP506" s="1">
        <v>2.5340789999999998E-2</v>
      </c>
      <c r="IQ506">
        <v>22.815829999999998</v>
      </c>
      <c r="IR506">
        <v>0.4611884</v>
      </c>
      <c r="IS506">
        <v>4045.3989999999999</v>
      </c>
      <c r="IT506" s="1">
        <v>2.512416E-2</v>
      </c>
      <c r="IU506">
        <v>22.724810000000002</v>
      </c>
      <c r="IV506">
        <v>0.57377339999999999</v>
      </c>
      <c r="IW506">
        <v>5096.2839999999997</v>
      </c>
      <c r="IX506" s="1">
        <v>2.4911369999999999E-2</v>
      </c>
      <c r="IY506">
        <v>22.65089</v>
      </c>
      <c r="IZ506">
        <v>0.69635530000000001</v>
      </c>
      <c r="JA506">
        <v>6261.174</v>
      </c>
      <c r="JB506">
        <v>2.460145E-2</v>
      </c>
      <c r="JC506">
        <v>22.584150000000001</v>
      </c>
      <c r="JD506">
        <v>0.82305349999999999</v>
      </c>
      <c r="JE506">
        <v>7521.7219999999998</v>
      </c>
      <c r="JF506" s="1">
        <v>2.4418470000000001E-2</v>
      </c>
      <c r="JG506">
        <v>22.67632</v>
      </c>
      <c r="JH506">
        <v>0.95837700000000003</v>
      </c>
      <c r="JI506">
        <v>8857.5849999999991</v>
      </c>
      <c r="JJ506" s="1">
        <v>2.432461E-2</v>
      </c>
      <c r="JK506">
        <v>22.785219999999999</v>
      </c>
      <c r="JL506">
        <v>1.1007960000000001</v>
      </c>
      <c r="JM506">
        <v>10249.790000000001</v>
      </c>
      <c r="JN506" s="1">
        <v>2.4248550000000001E-2</v>
      </c>
      <c r="JO506">
        <v>22.862310000000001</v>
      </c>
      <c r="JP506">
        <v>1.2457199999999999</v>
      </c>
      <c r="JQ506">
        <v>11678.57</v>
      </c>
      <c r="JR506" s="1">
        <v>2.4103780000000002E-2</v>
      </c>
      <c r="JS506">
        <v>22.989830000000001</v>
      </c>
      <c r="JT506">
        <v>1.3865689999999999</v>
      </c>
      <c r="JU506">
        <v>13123.4</v>
      </c>
      <c r="JV506" s="1">
        <v>2.3914939999999999E-2</v>
      </c>
      <c r="JW506">
        <v>23.020189999999999</v>
      </c>
      <c r="JX506">
        <v>1.5215160000000001</v>
      </c>
      <c r="JY506">
        <v>14564.11</v>
      </c>
      <c r="JZ506" s="1">
        <v>2.3697619999999999E-2</v>
      </c>
      <c r="KA506">
        <v>22.90409</v>
      </c>
      <c r="KB506">
        <v>1.6491819999999999</v>
      </c>
      <c r="KC506">
        <v>15982.17</v>
      </c>
      <c r="KD506" s="1">
        <v>2.3477640000000001E-2</v>
      </c>
      <c r="KE506">
        <v>22.78284</v>
      </c>
      <c r="KF506">
        <v>1.769077</v>
      </c>
      <c r="KG506">
        <v>17361.95</v>
      </c>
      <c r="KH506" s="1">
        <v>2.3288509999999998E-2</v>
      </c>
      <c r="KI506">
        <v>22.706869999999999</v>
      </c>
      <c r="KJ506">
        <v>1.883113</v>
      </c>
      <c r="KK506">
        <v>18690.88</v>
      </c>
      <c r="KL506" s="1">
        <v>2.3078149999999999E-2</v>
      </c>
      <c r="KM506">
        <v>22.856619999999999</v>
      </c>
      <c r="KN506">
        <v>1.9866649999999999</v>
      </c>
      <c r="KO506">
        <v>19959.16</v>
      </c>
      <c r="KP506" s="1">
        <v>2.2823949999999999E-2</v>
      </c>
      <c r="KQ506">
        <v>23.067460000000001</v>
      </c>
      <c r="KR506">
        <v>2.076346</v>
      </c>
      <c r="KS506">
        <v>21157.69</v>
      </c>
      <c r="KT506" s="1">
        <v>2.256083E-2</v>
      </c>
      <c r="KU506">
        <v>23.292470000000002</v>
      </c>
      <c r="KV506">
        <v>2.1551610000000001</v>
      </c>
      <c r="KW506">
        <v>22280.49</v>
      </c>
      <c r="KX506" s="1">
        <v>2.2295499999999999E-2</v>
      </c>
      <c r="KY506">
        <v>23.484829999999999</v>
      </c>
      <c r="KZ506">
        <v>2.2232850000000002</v>
      </c>
      <c r="LA506">
        <v>23323.19</v>
      </c>
      <c r="LB506">
        <v>2.20378E-2</v>
      </c>
      <c r="LC506">
        <v>23.479230000000001</v>
      </c>
      <c r="LD506">
        <v>2.281854</v>
      </c>
      <c r="LE506">
        <v>24283.71</v>
      </c>
      <c r="LF506" s="1">
        <v>2.1806030000000001E-2</v>
      </c>
      <c r="LG506">
        <v>23.33886</v>
      </c>
      <c r="LH506">
        <v>2.3334769999999998</v>
      </c>
      <c r="LI506">
        <v>25161.95</v>
      </c>
      <c r="LJ506" s="1">
        <v>2.1605840000000001E-2</v>
      </c>
      <c r="LK506">
        <v>23.211680000000001</v>
      </c>
      <c r="LL506">
        <v>2.379407</v>
      </c>
      <c r="LM506">
        <v>25959.38</v>
      </c>
      <c r="LN506" s="1">
        <v>2.1462849999999999E-2</v>
      </c>
      <c r="LO506">
        <v>23.131219999999999</v>
      </c>
      <c r="LP506">
        <v>2.4233720000000001</v>
      </c>
      <c r="LQ506">
        <v>26678.94</v>
      </c>
      <c r="LR506" s="1">
        <v>2.1297670000000001E-2</v>
      </c>
      <c r="LS506">
        <v>23.2834</v>
      </c>
      <c r="LT506">
        <v>2.4571040000000002</v>
      </c>
      <c r="LU506">
        <v>27323.040000000001</v>
      </c>
      <c r="LV506" s="1">
        <v>2.1111169999999999E-2</v>
      </c>
      <c r="LW506">
        <v>23.4954</v>
      </c>
      <c r="LX506">
        <v>2.4811139999999998</v>
      </c>
      <c r="LY506">
        <v>27894.54</v>
      </c>
      <c r="LZ506" s="1">
        <v>2.0915119999999999E-2</v>
      </c>
      <c r="MA506">
        <v>23.723050000000001</v>
      </c>
      <c r="MB506">
        <v>2.4969869999999998</v>
      </c>
      <c r="MC506">
        <v>28395.96</v>
      </c>
      <c r="MD506" s="1">
        <v>2.0740040000000001E-2</v>
      </c>
      <c r="ME506">
        <v>23.886479999999999</v>
      </c>
      <c r="MF506">
        <v>2.5091299999999999</v>
      </c>
      <c r="MG506">
        <v>28831.06</v>
      </c>
      <c r="MH506" s="1">
        <v>2.058668E-2</v>
      </c>
      <c r="MI506">
        <v>23.87247</v>
      </c>
      <c r="MJ506">
        <v>2.5180340000000001</v>
      </c>
      <c r="MK506">
        <v>29204.33</v>
      </c>
      <c r="ML506">
        <v>2.044172E-2</v>
      </c>
      <c r="MM506">
        <v>23.726410000000001</v>
      </c>
      <c r="MN506">
        <v>2.5228440000000001</v>
      </c>
      <c r="MO506">
        <v>29519.16</v>
      </c>
      <c r="MP506" s="1">
        <v>2.0301989999999999E-2</v>
      </c>
      <c r="MQ506">
        <v>23.589120000000001</v>
      </c>
      <c r="MR506">
        <v>2.5235069999999999</v>
      </c>
      <c r="MS506">
        <v>29780.2</v>
      </c>
      <c r="MT506" s="1">
        <v>2.024082E-2</v>
      </c>
      <c r="MU506">
        <v>23.493210000000001</v>
      </c>
      <c r="MV506">
        <v>2.5297529999999999</v>
      </c>
      <c r="MW506">
        <v>29990.3</v>
      </c>
      <c r="MX506" s="1">
        <v>2.0061570000000001E-2</v>
      </c>
      <c r="MY506">
        <v>23.588249999999999</v>
      </c>
      <c r="MZ506">
        <v>2.517074</v>
      </c>
      <c r="NA506">
        <v>30153.82</v>
      </c>
      <c r="NB506" s="1">
        <v>1.9832559999999999E-2</v>
      </c>
      <c r="NC506">
        <v>23.581389999999999</v>
      </c>
      <c r="ND506">
        <v>2.495066</v>
      </c>
      <c r="NE506">
        <v>30273.24</v>
      </c>
      <c r="NF506" s="1">
        <v>1.9599459999999999E-2</v>
      </c>
      <c r="NG506">
        <v>23.730499999999999</v>
      </c>
      <c r="NH506">
        <v>2.4690889999999999</v>
      </c>
      <c r="NI506">
        <v>30351.59</v>
      </c>
      <c r="NJ506" s="1">
        <v>1.9418999999999999E-2</v>
      </c>
      <c r="NK506">
        <v>23.84836</v>
      </c>
      <c r="NL506">
        <v>2.4468239999999999</v>
      </c>
      <c r="NM506">
        <v>30392.5</v>
      </c>
      <c r="NN506" s="1">
        <v>1.9259200000000001E-2</v>
      </c>
      <c r="NO506">
        <v>23.84066</v>
      </c>
      <c r="NP506">
        <v>2.4247290000000001</v>
      </c>
      <c r="NQ506">
        <v>30398.799999999999</v>
      </c>
      <c r="NR506" s="1">
        <v>1.907497E-2</v>
      </c>
      <c r="NS506">
        <v>23.72974</v>
      </c>
      <c r="NT506">
        <v>2.397373</v>
      </c>
      <c r="NU506">
        <v>30373.74</v>
      </c>
      <c r="NV506" s="1">
        <v>1.8823010000000001E-2</v>
      </c>
      <c r="NW506">
        <v>23.599879999999999</v>
      </c>
      <c r="NX506">
        <v>2.3595359999999999</v>
      </c>
      <c r="NY506">
        <v>30320.51</v>
      </c>
      <c r="NZ506" s="1">
        <v>1.8213219999999999E-2</v>
      </c>
      <c r="OA506">
        <v>23.541810000000002</v>
      </c>
      <c r="OB506">
        <v>2.2755160000000001</v>
      </c>
      <c r="OC506">
        <v>30241.89</v>
      </c>
      <c r="OD506" s="1">
        <v>1.8009190000000001E-2</v>
      </c>
      <c r="OE506">
        <v>23.729700000000001</v>
      </c>
      <c r="OF506">
        <v>2.2408290000000002</v>
      </c>
      <c r="OG506">
        <v>30139.09</v>
      </c>
      <c r="OH506" s="1">
        <v>1.7989769999999999E-2</v>
      </c>
      <c r="OI506">
        <v>23.987690000000001</v>
      </c>
      <c r="OJ506">
        <v>2.228075</v>
      </c>
      <c r="OK506">
        <v>30015.83</v>
      </c>
    </row>
    <row r="507" spans="1:401" x14ac:dyDescent="0.35">
      <c r="A507">
        <v>516</v>
      </c>
      <c r="B507" t="s">
        <v>4</v>
      </c>
      <c r="C507" t="s">
        <v>364</v>
      </c>
      <c r="D507" t="s">
        <v>514</v>
      </c>
      <c r="E507">
        <v>847.9384</v>
      </c>
      <c r="F507" s="1">
        <v>3.2764630000000003E-2</v>
      </c>
      <c r="G507">
        <v>19.583829999999999</v>
      </c>
      <c r="H507">
        <v>0</v>
      </c>
      <c r="I507">
        <v>0</v>
      </c>
      <c r="J507" s="1">
        <v>3.246185E-2</v>
      </c>
      <c r="K507">
        <v>19.80517</v>
      </c>
      <c r="L507">
        <v>0</v>
      </c>
      <c r="M507">
        <v>0</v>
      </c>
      <c r="N507">
        <v>3.2034590000000002E-2</v>
      </c>
      <c r="O507">
        <v>20.032050000000002</v>
      </c>
      <c r="P507">
        <v>0</v>
      </c>
      <c r="Q507">
        <v>0</v>
      </c>
      <c r="R507" s="1">
        <v>3.1551610000000001E-2</v>
      </c>
      <c r="S507">
        <v>20.245899999999999</v>
      </c>
      <c r="T507">
        <v>0</v>
      </c>
      <c r="U507">
        <v>0</v>
      </c>
      <c r="V507" s="1">
        <v>3.1318650000000003E-2</v>
      </c>
      <c r="W507">
        <v>20.449780000000001</v>
      </c>
      <c r="X507">
        <v>0</v>
      </c>
      <c r="Y507">
        <v>0</v>
      </c>
      <c r="Z507">
        <v>3.1191690000000001E-2</v>
      </c>
      <c r="AA507">
        <v>20.53687</v>
      </c>
      <c r="AB507">
        <v>0</v>
      </c>
      <c r="AC507">
        <v>0</v>
      </c>
      <c r="AD507" s="1">
        <v>3.0992789999999999E-2</v>
      </c>
      <c r="AE507">
        <v>20.479769999999998</v>
      </c>
      <c r="AF507">
        <v>0</v>
      </c>
      <c r="AG507">
        <v>0</v>
      </c>
      <c r="AH507" s="1">
        <v>3.0739300000000001E-2</v>
      </c>
      <c r="AI507">
        <v>20.40643</v>
      </c>
      <c r="AJ507">
        <v>0</v>
      </c>
      <c r="AK507">
        <v>0</v>
      </c>
      <c r="AL507">
        <v>3.0782279999999999E-2</v>
      </c>
      <c r="AM507">
        <v>20.35624</v>
      </c>
      <c r="AN507">
        <v>0</v>
      </c>
      <c r="AO507">
        <v>0</v>
      </c>
      <c r="AP507" s="1">
        <v>3.0548570000000001E-2</v>
      </c>
      <c r="AQ507">
        <v>20.514309999999998</v>
      </c>
      <c r="AR507">
        <v>0</v>
      </c>
      <c r="AS507">
        <v>0</v>
      </c>
      <c r="AT507">
        <v>3.0240739999999999E-2</v>
      </c>
      <c r="AU507">
        <v>20.76896</v>
      </c>
      <c r="AV507">
        <v>0</v>
      </c>
      <c r="AW507">
        <v>0</v>
      </c>
      <c r="AX507" s="1">
        <v>2.9910200000000001E-2</v>
      </c>
      <c r="AY507">
        <v>21.008389999999999</v>
      </c>
      <c r="AZ507">
        <v>0</v>
      </c>
      <c r="BA507">
        <v>0</v>
      </c>
      <c r="BB507" s="1">
        <v>2.9725310000000001E-2</v>
      </c>
      <c r="BC507">
        <v>21.22165</v>
      </c>
      <c r="BD507">
        <v>0</v>
      </c>
      <c r="BE507">
        <v>0</v>
      </c>
      <c r="BF507" s="1">
        <v>2.9591220000000001E-2</v>
      </c>
      <c r="BG507">
        <v>21.274139999999999</v>
      </c>
      <c r="BH507">
        <v>0</v>
      </c>
      <c r="BI507">
        <v>0</v>
      </c>
      <c r="BJ507" s="1">
        <v>2.9425119999999999E-2</v>
      </c>
      <c r="BK507">
        <v>21.213259999999998</v>
      </c>
      <c r="BL507">
        <v>0</v>
      </c>
      <c r="BM507">
        <v>0</v>
      </c>
      <c r="BN507" s="1">
        <v>2.9224219999999999E-2</v>
      </c>
      <c r="BO507">
        <v>21.152570000000001</v>
      </c>
      <c r="BP507">
        <v>0</v>
      </c>
      <c r="BQ507">
        <v>0</v>
      </c>
      <c r="BR507" s="1">
        <v>2.9315859999999999E-2</v>
      </c>
      <c r="BS507">
        <v>21.121590000000001</v>
      </c>
      <c r="BT507">
        <v>0</v>
      </c>
      <c r="BU507">
        <v>0</v>
      </c>
      <c r="BV507" s="1">
        <v>2.9114830000000001E-2</v>
      </c>
      <c r="BW507">
        <v>21.22306</v>
      </c>
      <c r="BX507">
        <v>0</v>
      </c>
      <c r="BY507">
        <v>0</v>
      </c>
      <c r="BZ507" s="1">
        <v>2.8828090000000001E-2</v>
      </c>
      <c r="CA507">
        <v>21.305099999999999</v>
      </c>
      <c r="CB507">
        <v>0</v>
      </c>
      <c r="CC507">
        <v>0</v>
      </c>
      <c r="CD507" s="1">
        <v>2.8508260000000001E-2</v>
      </c>
      <c r="CE507">
        <v>21.414770000000001</v>
      </c>
      <c r="CF507">
        <v>0</v>
      </c>
      <c r="CG507">
        <v>0</v>
      </c>
      <c r="CH507" s="1">
        <v>2.8341669999999999E-2</v>
      </c>
      <c r="CI507">
        <v>21.4346</v>
      </c>
      <c r="CJ507">
        <v>0</v>
      </c>
      <c r="CK507">
        <v>0</v>
      </c>
      <c r="CL507" s="1">
        <v>2.8237169999999999E-2</v>
      </c>
      <c r="CM507">
        <v>21.390640000000001</v>
      </c>
      <c r="CN507">
        <v>0</v>
      </c>
      <c r="CO507">
        <v>0</v>
      </c>
      <c r="CP507" s="1">
        <v>2.8100469999999999E-2</v>
      </c>
      <c r="CQ507">
        <v>21.335989999999999</v>
      </c>
      <c r="CR507">
        <v>0</v>
      </c>
      <c r="CS507">
        <v>0</v>
      </c>
      <c r="CT507" s="1">
        <v>2.789372E-2</v>
      </c>
      <c r="CU507">
        <v>21.282419999999998</v>
      </c>
      <c r="CV507">
        <v>0</v>
      </c>
      <c r="CW507">
        <v>0</v>
      </c>
      <c r="CX507" s="1">
        <v>2.7790840000000001E-2</v>
      </c>
      <c r="CY507">
        <v>21.241109999999999</v>
      </c>
      <c r="CZ507">
        <v>0</v>
      </c>
      <c r="DA507">
        <v>0</v>
      </c>
      <c r="DB507" s="1">
        <v>2.7606019999999998E-2</v>
      </c>
      <c r="DC507">
        <v>21.357230000000001</v>
      </c>
      <c r="DD507">
        <v>0</v>
      </c>
      <c r="DE507">
        <v>0</v>
      </c>
      <c r="DF507" s="1">
        <v>2.7418270000000002E-2</v>
      </c>
      <c r="DG507">
        <v>21.41649</v>
      </c>
      <c r="DH507">
        <v>0</v>
      </c>
      <c r="DI507">
        <v>0</v>
      </c>
      <c r="DJ507" s="1">
        <v>2.7226279999999999E-2</v>
      </c>
      <c r="DK507">
        <v>21.500710000000002</v>
      </c>
      <c r="DL507">
        <v>0</v>
      </c>
      <c r="DM507">
        <v>0</v>
      </c>
      <c r="DN507" s="1">
        <v>2.7066670000000001E-2</v>
      </c>
      <c r="DO507">
        <v>21.590450000000001</v>
      </c>
      <c r="DP507">
        <v>0</v>
      </c>
      <c r="DQ507">
        <v>1.5418419999999999E-35</v>
      </c>
      <c r="DR507">
        <v>2.6922330000000001E-2</v>
      </c>
      <c r="DS507">
        <v>21.606660000000002</v>
      </c>
      <c r="DT507">
        <v>4.0555049999999999E-35</v>
      </c>
      <c r="DU507">
        <v>3.8409960000000001E-31</v>
      </c>
      <c r="DV507" s="1">
        <v>2.6774550000000001E-2</v>
      </c>
      <c r="DW507">
        <v>21.537400000000002</v>
      </c>
      <c r="DX507">
        <v>2.477855E-31</v>
      </c>
      <c r="DY507" s="1">
        <v>2.3536370000000002E-27</v>
      </c>
      <c r="DZ507" s="1">
        <v>2.6648350000000001E-2</v>
      </c>
      <c r="EA507">
        <v>21.45739</v>
      </c>
      <c r="EB507" s="1">
        <v>5.3393589999999996E-28</v>
      </c>
      <c r="EC507" s="1">
        <v>4.802528E-24</v>
      </c>
      <c r="ED507" s="1">
        <v>2.678997E-2</v>
      </c>
      <c r="EE507">
        <v>21.445519999999998</v>
      </c>
      <c r="EF507" s="1">
        <v>4.7169649999999996E-25</v>
      </c>
      <c r="EG507" s="1">
        <v>3.9299240000000002E-21</v>
      </c>
      <c r="EH507" s="1">
        <v>2.666369E-2</v>
      </c>
      <c r="EI507">
        <v>21.66592</v>
      </c>
      <c r="EJ507" s="1">
        <v>1.8903270000000001E-22</v>
      </c>
      <c r="EK507" s="1">
        <v>1.510922E-18</v>
      </c>
      <c r="EL507" s="1">
        <v>2.643933E-2</v>
      </c>
      <c r="EM507">
        <v>21.873149999999999</v>
      </c>
      <c r="EN507" s="1">
        <v>3.8874459999999999E-20</v>
      </c>
      <c r="EO507" s="1">
        <v>3.037106E-16</v>
      </c>
      <c r="EP507" s="1">
        <v>2.6187970000000001E-2</v>
      </c>
      <c r="EQ507">
        <v>22.069590000000002</v>
      </c>
      <c r="ER507" s="1">
        <v>4.5045960000000003E-18</v>
      </c>
      <c r="ES507" s="1">
        <v>3.4751160000000003E-14</v>
      </c>
      <c r="ET507" s="1">
        <v>2.609465E-2</v>
      </c>
      <c r="EU507">
        <v>22.285710000000002</v>
      </c>
      <c r="EV507" s="1">
        <v>3.1783869999999999E-16</v>
      </c>
      <c r="EW507" s="1">
        <v>2.4269120000000002E-12</v>
      </c>
      <c r="EX507" s="1">
        <v>2.6055950000000001E-2</v>
      </c>
      <c r="EY507">
        <v>22.348420000000001</v>
      </c>
      <c r="EZ507" s="1">
        <v>1.4492249999999999E-14</v>
      </c>
      <c r="FA507" s="1">
        <v>1.0977290000000001E-10</v>
      </c>
      <c r="FB507" s="1">
        <v>2.598313E-2</v>
      </c>
      <c r="FC507">
        <v>22.251480000000001</v>
      </c>
      <c r="FD507" s="1">
        <v>4.466636E-13</v>
      </c>
      <c r="FE507" s="1">
        <v>3.376671E-9</v>
      </c>
      <c r="FF507" s="1">
        <v>2.5857499999999999E-2</v>
      </c>
      <c r="FG507">
        <v>22.170110000000001</v>
      </c>
      <c r="FH507" s="1">
        <v>9.7182789999999999E-12</v>
      </c>
      <c r="FI507" s="1">
        <v>7.3584869999999998E-8</v>
      </c>
      <c r="FJ507" s="1">
        <v>2.6082959999999999E-2</v>
      </c>
      <c r="FK507">
        <v>22.126850000000001</v>
      </c>
      <c r="FL507" s="1">
        <v>1.570472E-10</v>
      </c>
      <c r="FM507" s="1">
        <v>1.178973E-6</v>
      </c>
      <c r="FN507" s="1">
        <v>2.5942880000000001E-2</v>
      </c>
      <c r="FO507">
        <v>22.301369999999999</v>
      </c>
      <c r="FP507" s="1">
        <v>1.8969259999999999E-9</v>
      </c>
      <c r="FQ507" s="1">
        <v>1.433383E-5</v>
      </c>
      <c r="FR507" s="1">
        <v>2.5711339999999999E-2</v>
      </c>
      <c r="FS507">
        <v>22.526039999999998</v>
      </c>
      <c r="FT507" s="1">
        <v>1.7722850000000001E-8</v>
      </c>
      <c r="FU507" s="1">
        <v>1.354615E-4</v>
      </c>
      <c r="FV507">
        <v>2.542498E-2</v>
      </c>
      <c r="FW507">
        <v>22.717960000000001</v>
      </c>
      <c r="FX507" s="1">
        <v>1.3138049999999999E-7</v>
      </c>
      <c r="FY507" s="1">
        <v>1.0192090000000001E-3</v>
      </c>
      <c r="FZ507" s="1">
        <v>2.5333809999999998E-2</v>
      </c>
      <c r="GA507">
        <v>22.895859999999999</v>
      </c>
      <c r="GB507" s="1">
        <v>7.9948190000000002E-7</v>
      </c>
      <c r="GC507" s="1">
        <v>6.2482630000000004E-3</v>
      </c>
      <c r="GD507" s="1">
        <v>2.532208E-2</v>
      </c>
      <c r="GE507">
        <v>22.912009999999999</v>
      </c>
      <c r="GF507" s="1">
        <v>4.0576139999999999E-6</v>
      </c>
      <c r="GG507" s="1">
        <v>3.1873930000000002E-2</v>
      </c>
      <c r="GH507" s="1">
        <v>2.5267669999999999E-2</v>
      </c>
      <c r="GI507">
        <v>22.828959999999999</v>
      </c>
      <c r="GJ507" s="1">
        <v>1.7410359999999999E-5</v>
      </c>
      <c r="GK507" s="1">
        <v>0.1377544</v>
      </c>
      <c r="GL507" s="1">
        <v>2.5109610000000001E-2</v>
      </c>
      <c r="GM507">
        <v>22.74708</v>
      </c>
      <c r="GN507" s="1">
        <v>6.3984440000000006E-5</v>
      </c>
      <c r="GO507" s="1">
        <v>0.51211379999999995</v>
      </c>
      <c r="GP507">
        <v>2.5180040000000001E-2</v>
      </c>
      <c r="GQ507">
        <v>22.699100000000001</v>
      </c>
      <c r="GR507" s="1">
        <v>2.072218E-4</v>
      </c>
      <c r="GS507" s="1">
        <v>1.662674</v>
      </c>
      <c r="GT507" s="1">
        <v>2.5010129999999998E-2</v>
      </c>
      <c r="GU507">
        <v>22.69444</v>
      </c>
      <c r="GV507" s="1">
        <v>5.8855789999999995E-4</v>
      </c>
      <c r="GW507" s="1">
        <v>4.779293</v>
      </c>
      <c r="GX507">
        <v>2.4785229999999998E-2</v>
      </c>
      <c r="GY507">
        <v>22.820959999999999</v>
      </c>
      <c r="GZ507" s="1">
        <v>1.4934200000000001E-3</v>
      </c>
      <c r="HA507">
        <v>12.297560000000001</v>
      </c>
      <c r="HB507" s="1">
        <v>2.4530380000000001E-2</v>
      </c>
      <c r="HC507">
        <v>22.90363</v>
      </c>
      <c r="HD507" s="1">
        <v>3.4240939999999999E-3</v>
      </c>
      <c r="HE507">
        <v>28.6312</v>
      </c>
      <c r="HF507" s="1">
        <v>2.437483E-2</v>
      </c>
      <c r="HG507">
        <v>22.962119999999999</v>
      </c>
      <c r="HH507" s="1">
        <v>7.207649E-3</v>
      </c>
      <c r="HI507">
        <v>60.940469999999998</v>
      </c>
      <c r="HJ507">
        <v>2.4254189999999998E-2</v>
      </c>
      <c r="HK507">
        <v>22.92043</v>
      </c>
      <c r="HL507" s="1">
        <v>1.4029700000000001E-2</v>
      </c>
      <c r="HM507">
        <v>119.73480000000001</v>
      </c>
      <c r="HN507">
        <v>2.4101149999999998E-2</v>
      </c>
      <c r="HO507">
        <v>22.85633</v>
      </c>
      <c r="HP507" s="1">
        <v>2.538665E-2</v>
      </c>
      <c r="HQ507">
        <v>218.9571</v>
      </c>
      <c r="HR507" s="1">
        <v>2.3892010000000002E-2</v>
      </c>
      <c r="HS507">
        <v>22.76275</v>
      </c>
      <c r="HT507" s="1">
        <v>4.2981539999999999E-2</v>
      </c>
      <c r="HU507">
        <v>375.392</v>
      </c>
      <c r="HV507" s="1">
        <v>2.3725220000000002E-2</v>
      </c>
      <c r="HW507">
        <v>22.645949999999999</v>
      </c>
      <c r="HX507" s="1">
        <v>6.8825239999999996E-2</v>
      </c>
      <c r="HY507">
        <v>607.42219999999998</v>
      </c>
      <c r="HZ507" s="1">
        <v>2.3510010000000001E-2</v>
      </c>
      <c r="IA507">
        <v>22.581469999999999</v>
      </c>
      <c r="IB507" s="1">
        <v>0.1044688</v>
      </c>
      <c r="IC507">
        <v>933.36450000000002</v>
      </c>
      <c r="ID507" s="1">
        <v>2.3282219999999999E-2</v>
      </c>
      <c r="IE507">
        <v>22.639009999999999</v>
      </c>
      <c r="IF507" s="1">
        <v>0.15135879999999999</v>
      </c>
      <c r="IG507">
        <v>1369.385</v>
      </c>
      <c r="IH507" s="1">
        <v>2.3039670000000002E-2</v>
      </c>
      <c r="II507">
        <v>22.71651</v>
      </c>
      <c r="IJ507">
        <v>0.21034430000000001</v>
      </c>
      <c r="IK507">
        <v>1927.8209999999999</v>
      </c>
      <c r="IL507">
        <v>2.2812599999999999E-2</v>
      </c>
      <c r="IM507">
        <v>22.820830000000001</v>
      </c>
      <c r="IN507" s="1">
        <v>0.28187499999999999</v>
      </c>
      <c r="IO507">
        <v>2615.8389999999999</v>
      </c>
      <c r="IP507" s="1">
        <v>2.259775E-2</v>
      </c>
      <c r="IQ507">
        <v>22.784780000000001</v>
      </c>
      <c r="IR507" s="1">
        <v>0.36572080000000001</v>
      </c>
      <c r="IS507">
        <v>3435.038</v>
      </c>
      <c r="IT507" s="1">
        <v>2.2404839999999999E-2</v>
      </c>
      <c r="IU507">
        <v>22.696020000000001</v>
      </c>
      <c r="IV507">
        <v>0.46131349999999999</v>
      </c>
      <c r="IW507">
        <v>4381.3059999999996</v>
      </c>
      <c r="IX507" s="1">
        <v>2.2210250000000001E-2</v>
      </c>
      <c r="IY507">
        <v>22.623149999999999</v>
      </c>
      <c r="IZ507">
        <v>0.56701440000000003</v>
      </c>
      <c r="JA507">
        <v>5445.52</v>
      </c>
      <c r="JB507" s="1">
        <v>2.1929959999999998E-2</v>
      </c>
      <c r="JC507">
        <v>22.556799999999999</v>
      </c>
      <c r="JD507">
        <v>0.67818750000000005</v>
      </c>
      <c r="JE507">
        <v>6613.1840000000002</v>
      </c>
      <c r="JF507" s="1">
        <v>2.1767419999999999E-2</v>
      </c>
      <c r="JG507">
        <v>22.642160000000001</v>
      </c>
      <c r="JH507">
        <v>0.79868360000000005</v>
      </c>
      <c r="JI507">
        <v>7867.0919999999996</v>
      </c>
      <c r="JJ507" s="1">
        <v>2.1681860000000001E-2</v>
      </c>
      <c r="JK507">
        <v>22.751059999999999</v>
      </c>
      <c r="JL507">
        <v>0.92705479999999996</v>
      </c>
      <c r="JM507">
        <v>9190.4609999999993</v>
      </c>
      <c r="JN507" s="1">
        <v>2.1615949999999998E-2</v>
      </c>
      <c r="JO507">
        <v>22.828330000000001</v>
      </c>
      <c r="JP507">
        <v>1.0596300000000001</v>
      </c>
      <c r="JQ507">
        <v>10565.01</v>
      </c>
      <c r="JR507" s="1">
        <v>2.1486160000000001E-2</v>
      </c>
      <c r="JS507">
        <v>22.954650000000001</v>
      </c>
      <c r="JT507">
        <v>1.1903950000000001</v>
      </c>
      <c r="JU507">
        <v>11971.36</v>
      </c>
      <c r="JV507" s="1">
        <v>2.1315219999999999E-2</v>
      </c>
      <c r="JW507">
        <v>22.991219999999998</v>
      </c>
      <c r="JX507">
        <v>1.3174950000000001</v>
      </c>
      <c r="JY507">
        <v>13389.62</v>
      </c>
      <c r="JZ507" s="1">
        <v>2.1119700000000002E-2</v>
      </c>
      <c r="KA507">
        <v>22.881080000000001</v>
      </c>
      <c r="KB507">
        <v>1.4396580000000001</v>
      </c>
      <c r="KC507">
        <v>14801.54</v>
      </c>
      <c r="KD507">
        <v>2.092314E-2</v>
      </c>
      <c r="KE507">
        <v>22.76313</v>
      </c>
      <c r="KF507">
        <v>1.5561659999999999</v>
      </c>
      <c r="KG507">
        <v>16190.32</v>
      </c>
      <c r="KH507" s="1">
        <v>2.07542E-2</v>
      </c>
      <c r="KI507">
        <v>22.685960000000001</v>
      </c>
      <c r="KJ507">
        <v>1.6684570000000001</v>
      </c>
      <c r="KK507">
        <v>17542.669999999998</v>
      </c>
      <c r="KL507">
        <v>2.0565940000000001E-2</v>
      </c>
      <c r="KM507">
        <v>22.828209999999999</v>
      </c>
      <c r="KN507">
        <v>1.7721290000000001</v>
      </c>
      <c r="KO507">
        <v>18847.28</v>
      </c>
      <c r="KP507" s="1">
        <v>2.0339469999999998E-2</v>
      </c>
      <c r="KQ507">
        <v>23.03594</v>
      </c>
      <c r="KR507">
        <v>1.863971</v>
      </c>
      <c r="KS507">
        <v>20093.61</v>
      </c>
      <c r="KT507" s="1">
        <v>2.0102189999999999E-2</v>
      </c>
      <c r="KU507">
        <v>23.258939999999999</v>
      </c>
      <c r="KV507">
        <v>1.946091</v>
      </c>
      <c r="KW507">
        <v>21273.89</v>
      </c>
      <c r="KX507" s="1">
        <v>1.9863570000000001E-2</v>
      </c>
      <c r="KY507">
        <v>23.452249999999999</v>
      </c>
      <c r="KZ507">
        <v>2.0187719999999998</v>
      </c>
      <c r="LA507">
        <v>22382.48</v>
      </c>
      <c r="LB507" s="1">
        <v>1.96356E-2</v>
      </c>
      <c r="LC507">
        <v>23.457360000000001</v>
      </c>
      <c r="LD507">
        <v>2.083189</v>
      </c>
      <c r="LE507">
        <v>23415.77</v>
      </c>
      <c r="LF507" s="1">
        <v>1.9428399999999998E-2</v>
      </c>
      <c r="LG507">
        <v>23.32292</v>
      </c>
      <c r="LH507">
        <v>2.1409600000000002</v>
      </c>
      <c r="LI507">
        <v>24371.96</v>
      </c>
      <c r="LJ507" s="1">
        <v>1.9248169999999998E-2</v>
      </c>
      <c r="LK507">
        <v>23.199069999999999</v>
      </c>
      <c r="LL507">
        <v>2.1932640000000001</v>
      </c>
      <c r="LM507">
        <v>25251.26</v>
      </c>
      <c r="LN507" s="1">
        <v>1.9123060000000001E-2</v>
      </c>
      <c r="LO507">
        <v>23.1173</v>
      </c>
      <c r="LP507">
        <v>2.2440479999999998</v>
      </c>
      <c r="LQ507">
        <v>26055.200000000001</v>
      </c>
      <c r="LR507" s="1">
        <v>1.8972070000000001E-2</v>
      </c>
      <c r="LS507">
        <v>23.26172</v>
      </c>
      <c r="LT507">
        <v>2.2844760000000002</v>
      </c>
      <c r="LU507">
        <v>26785.42</v>
      </c>
      <c r="LV507" s="1">
        <v>1.8802900000000001E-2</v>
      </c>
      <c r="LW507">
        <v>23.470040000000001</v>
      </c>
      <c r="LX507">
        <v>2.3156599999999998</v>
      </c>
      <c r="LY507">
        <v>27443.63</v>
      </c>
      <c r="LZ507" s="1">
        <v>1.8629059999999999E-2</v>
      </c>
      <c r="MA507">
        <v>23.696950000000001</v>
      </c>
      <c r="MB507">
        <v>2.3393950000000001</v>
      </c>
      <c r="MC507">
        <v>28031.73</v>
      </c>
      <c r="MD507" s="1">
        <v>1.847294E-2</v>
      </c>
      <c r="ME507">
        <v>23.861689999999999</v>
      </c>
      <c r="MF507">
        <v>2.3591690000000001</v>
      </c>
      <c r="MG507">
        <v>28552.57</v>
      </c>
      <c r="MH507" s="1">
        <v>1.8334969999999999E-2</v>
      </c>
      <c r="MI507">
        <v>23.857050000000001</v>
      </c>
      <c r="MJ507">
        <v>2.3754040000000001</v>
      </c>
      <c r="MK507">
        <v>29010.09</v>
      </c>
      <c r="ML507" s="1">
        <v>1.82048E-2</v>
      </c>
      <c r="MM507">
        <v>23.71669</v>
      </c>
      <c r="MN507">
        <v>2.3874710000000001</v>
      </c>
      <c r="MO507">
        <v>29407.38</v>
      </c>
      <c r="MP507">
        <v>1.8078779999999999E-2</v>
      </c>
      <c r="MQ507">
        <v>23.5823</v>
      </c>
      <c r="MR507">
        <v>2.3951739999999999</v>
      </c>
      <c r="MS507">
        <v>29748.38</v>
      </c>
      <c r="MT507" s="1">
        <v>1.8028780000000001E-2</v>
      </c>
      <c r="MU507">
        <v>23.485109999999999</v>
      </c>
      <c r="MV507">
        <v>2.4087000000000001</v>
      </c>
      <c r="MW507">
        <v>30036.59</v>
      </c>
      <c r="MX507">
        <v>1.786573E-2</v>
      </c>
      <c r="MY507">
        <v>23.576049999999999</v>
      </c>
      <c r="MZ507">
        <v>2.4028839999999998</v>
      </c>
      <c r="NA507">
        <v>30275.49</v>
      </c>
      <c r="NB507" s="1">
        <v>1.7659439999999998E-2</v>
      </c>
      <c r="NC507">
        <v>23.571680000000001</v>
      </c>
      <c r="ND507">
        <v>2.3878270000000001</v>
      </c>
      <c r="NE507">
        <v>30467.07</v>
      </c>
      <c r="NF507" s="1">
        <v>1.7449539999999999E-2</v>
      </c>
      <c r="NG507">
        <v>23.71387</v>
      </c>
      <c r="NH507">
        <v>2.368554</v>
      </c>
      <c r="NI507">
        <v>30614.32</v>
      </c>
      <c r="NJ507" s="1">
        <v>1.7288169999999999E-2</v>
      </c>
      <c r="NK507">
        <v>23.832609999999999</v>
      </c>
      <c r="NL507">
        <v>2.3526889999999998</v>
      </c>
      <c r="NM507">
        <v>30720.85</v>
      </c>
      <c r="NN507" s="1">
        <v>1.7145669999999998E-2</v>
      </c>
      <c r="NO507">
        <v>23.83173</v>
      </c>
      <c r="NP507">
        <v>2.3367439999999999</v>
      </c>
      <c r="NQ507">
        <v>30789.79</v>
      </c>
      <c r="NR507" s="1">
        <v>1.6981929999999999E-2</v>
      </c>
      <c r="NS507">
        <v>23.725110000000001</v>
      </c>
      <c r="NT507">
        <v>2.3154340000000002</v>
      </c>
      <c r="NU507">
        <v>30824.1</v>
      </c>
      <c r="NV507" s="1">
        <v>1.6754359999999999E-2</v>
      </c>
      <c r="NW507">
        <v>23.597809999999999</v>
      </c>
      <c r="NX507">
        <v>2.2831589999999999</v>
      </c>
      <c r="NY507">
        <v>30826.79</v>
      </c>
      <c r="NZ507" s="1">
        <v>1.6197880000000001E-2</v>
      </c>
      <c r="OA507">
        <v>23.53631</v>
      </c>
      <c r="OB507">
        <v>2.204221</v>
      </c>
      <c r="OC507">
        <v>30799.96</v>
      </c>
      <c r="OD507" s="1">
        <v>1.601926E-2</v>
      </c>
      <c r="OE507">
        <v>23.714680000000001</v>
      </c>
      <c r="OF507">
        <v>2.1749179999999999</v>
      </c>
      <c r="OG507">
        <v>30745.17</v>
      </c>
      <c r="OH507" s="1">
        <v>1.6006650000000001E-2</v>
      </c>
      <c r="OI507">
        <v>23.967189999999999</v>
      </c>
      <c r="OJ507">
        <v>2.1669520000000002</v>
      </c>
      <c r="OK507">
        <v>30667.25</v>
      </c>
    </row>
    <row r="508" spans="1:401" x14ac:dyDescent="0.35">
      <c r="A508">
        <v>517</v>
      </c>
      <c r="B508" t="s">
        <v>4</v>
      </c>
      <c r="C508" t="s">
        <v>364</v>
      </c>
      <c r="D508" t="s">
        <v>515</v>
      </c>
      <c r="E508">
        <v>815.34609999999998</v>
      </c>
      <c r="F508" s="1">
        <v>3.4089929999999997E-2</v>
      </c>
      <c r="G508">
        <v>19.508780000000002</v>
      </c>
      <c r="H508">
        <v>0</v>
      </c>
      <c r="I508">
        <v>0</v>
      </c>
      <c r="J508" s="1">
        <v>3.3775880000000001E-2</v>
      </c>
      <c r="K508">
        <v>19.72439</v>
      </c>
      <c r="L508">
        <v>0</v>
      </c>
      <c r="M508">
        <v>0</v>
      </c>
      <c r="N508" s="1">
        <v>3.3324300000000001E-2</v>
      </c>
      <c r="O508">
        <v>19.949850000000001</v>
      </c>
      <c r="P508">
        <v>0</v>
      </c>
      <c r="Q508">
        <v>0</v>
      </c>
      <c r="R508" s="1">
        <v>3.2818399999999998E-2</v>
      </c>
      <c r="S508">
        <v>20.1633</v>
      </c>
      <c r="T508">
        <v>0</v>
      </c>
      <c r="U508">
        <v>0</v>
      </c>
      <c r="V508" s="1">
        <v>3.2577670000000003E-2</v>
      </c>
      <c r="W508">
        <v>20.367470000000001</v>
      </c>
      <c r="X508">
        <v>0</v>
      </c>
      <c r="Y508">
        <v>0</v>
      </c>
      <c r="Z508" s="1">
        <v>3.245116E-2</v>
      </c>
      <c r="AA508">
        <v>20.459070000000001</v>
      </c>
      <c r="AB508">
        <v>0</v>
      </c>
      <c r="AC508">
        <v>0</v>
      </c>
      <c r="AD508" s="1">
        <v>3.2246240000000002E-2</v>
      </c>
      <c r="AE508">
        <v>20.40879</v>
      </c>
      <c r="AF508">
        <v>0</v>
      </c>
      <c r="AG508">
        <v>0</v>
      </c>
      <c r="AH508" s="1">
        <v>3.1984930000000002E-2</v>
      </c>
      <c r="AI508">
        <v>20.34018</v>
      </c>
      <c r="AJ508">
        <v>0</v>
      </c>
      <c r="AK508">
        <v>0</v>
      </c>
      <c r="AL508" s="1">
        <v>3.203955E-2</v>
      </c>
      <c r="AM508">
        <v>20.29269</v>
      </c>
      <c r="AN508">
        <v>0</v>
      </c>
      <c r="AO508">
        <v>0</v>
      </c>
      <c r="AP508" s="1">
        <v>3.1793719999999998E-2</v>
      </c>
      <c r="AQ508">
        <v>20.446259999999999</v>
      </c>
      <c r="AR508">
        <v>0</v>
      </c>
      <c r="AS508">
        <v>0</v>
      </c>
      <c r="AT508" s="1">
        <v>3.1471180000000001E-2</v>
      </c>
      <c r="AU508">
        <v>20.697089999999999</v>
      </c>
      <c r="AV508">
        <v>0</v>
      </c>
      <c r="AW508">
        <v>0</v>
      </c>
      <c r="AX508" s="1">
        <v>3.112461E-2</v>
      </c>
      <c r="AY508">
        <v>20.935569999999998</v>
      </c>
      <c r="AZ508">
        <v>0</v>
      </c>
      <c r="BA508">
        <v>0</v>
      </c>
      <c r="BB508" s="1">
        <v>3.0933430000000001E-2</v>
      </c>
      <c r="BC508">
        <v>21.14874</v>
      </c>
      <c r="BD508">
        <v>0</v>
      </c>
      <c r="BE508">
        <v>0</v>
      </c>
      <c r="BF508" s="1">
        <v>3.0796770000000001E-2</v>
      </c>
      <c r="BG508">
        <v>21.206869999999999</v>
      </c>
      <c r="BH508">
        <v>0</v>
      </c>
      <c r="BI508">
        <v>0</v>
      </c>
      <c r="BJ508" s="1">
        <v>3.0623609999999999E-2</v>
      </c>
      <c r="BK508">
        <v>21.151869999999999</v>
      </c>
      <c r="BL508">
        <v>0</v>
      </c>
      <c r="BM508">
        <v>0</v>
      </c>
      <c r="BN508" s="1">
        <v>3.0415169999999998E-2</v>
      </c>
      <c r="BO508">
        <v>21.094650000000001</v>
      </c>
      <c r="BP508">
        <v>0</v>
      </c>
      <c r="BQ508">
        <v>0</v>
      </c>
      <c r="BR508" s="1">
        <v>3.0522690000000002E-2</v>
      </c>
      <c r="BS508">
        <v>21.06521</v>
      </c>
      <c r="BT508">
        <v>0</v>
      </c>
      <c r="BU508">
        <v>0</v>
      </c>
      <c r="BV508" s="1">
        <v>3.0310340000000002E-2</v>
      </c>
      <c r="BW508">
        <v>21.163550000000001</v>
      </c>
      <c r="BX508">
        <v>0</v>
      </c>
      <c r="BY508">
        <v>0</v>
      </c>
      <c r="BZ508" s="1">
        <v>3.000866E-2</v>
      </c>
      <c r="CA508">
        <v>21.246359999999999</v>
      </c>
      <c r="CB508">
        <v>0</v>
      </c>
      <c r="CC508">
        <v>0</v>
      </c>
      <c r="CD508" s="1">
        <v>2.9674450000000002E-2</v>
      </c>
      <c r="CE508">
        <v>21.355180000000001</v>
      </c>
      <c r="CF508">
        <v>0</v>
      </c>
      <c r="CG508">
        <v>0</v>
      </c>
      <c r="CH508" s="1">
        <v>2.9499540000000001E-2</v>
      </c>
      <c r="CI508">
        <v>21.378050000000002</v>
      </c>
      <c r="CJ508">
        <v>0</v>
      </c>
      <c r="CK508">
        <v>0</v>
      </c>
      <c r="CL508">
        <v>2.939599E-2</v>
      </c>
      <c r="CM508">
        <v>21.33738</v>
      </c>
      <c r="CN508">
        <v>0</v>
      </c>
      <c r="CO508">
        <v>0</v>
      </c>
      <c r="CP508" s="1">
        <v>2.9254990000000002E-2</v>
      </c>
      <c r="CQ508">
        <v>21.284870000000002</v>
      </c>
      <c r="CR508">
        <v>0</v>
      </c>
      <c r="CS508">
        <v>0</v>
      </c>
      <c r="CT508" s="1">
        <v>2.9039120000000002E-2</v>
      </c>
      <c r="CU508">
        <v>21.232949999999999</v>
      </c>
      <c r="CV508">
        <v>0</v>
      </c>
      <c r="CW508">
        <v>0</v>
      </c>
      <c r="CX508" s="1">
        <v>2.8932840000000001E-2</v>
      </c>
      <c r="CY508">
        <v>21.192450000000001</v>
      </c>
      <c r="CZ508">
        <v>0</v>
      </c>
      <c r="DA508">
        <v>0</v>
      </c>
      <c r="DB508">
        <v>2.8741860000000001E-2</v>
      </c>
      <c r="DC508">
        <v>21.303699999999999</v>
      </c>
      <c r="DD508">
        <v>0</v>
      </c>
      <c r="DE508">
        <v>0</v>
      </c>
      <c r="DF508" s="1">
        <v>2.854634E-2</v>
      </c>
      <c r="DG508">
        <v>21.364080000000001</v>
      </c>
      <c r="DH508">
        <v>0</v>
      </c>
      <c r="DI508">
        <v>0</v>
      </c>
      <c r="DJ508" s="1">
        <v>2.8344089999999999E-2</v>
      </c>
      <c r="DK508">
        <v>21.446809999999999</v>
      </c>
      <c r="DL508">
        <v>0</v>
      </c>
      <c r="DM508">
        <v>0</v>
      </c>
      <c r="DN508" s="1">
        <v>2.8180190000000001E-2</v>
      </c>
      <c r="DO508">
        <v>21.53613</v>
      </c>
      <c r="DP508">
        <v>0</v>
      </c>
      <c r="DQ508">
        <v>3.3400259999999999E-36</v>
      </c>
      <c r="DR508" s="1">
        <v>2.8030280000000001E-2</v>
      </c>
      <c r="DS508">
        <v>21.554659999999998</v>
      </c>
      <c r="DT508">
        <v>1.2191239999999999E-35</v>
      </c>
      <c r="DU508">
        <v>9.2669459999999995E-32</v>
      </c>
      <c r="DV508" s="1">
        <v>2.7876419999999999E-2</v>
      </c>
      <c r="DW508">
        <v>21.488869999999999</v>
      </c>
      <c r="DX508">
        <v>8.7569559999999995E-32</v>
      </c>
      <c r="DY508" s="1">
        <v>6.1952369999999999E-28</v>
      </c>
      <c r="DZ508" s="1">
        <v>2.7746529999999998E-2</v>
      </c>
      <c r="EA508">
        <v>21.411390000000001</v>
      </c>
      <c r="EB508" s="1">
        <v>2.014779E-28</v>
      </c>
      <c r="EC508" s="1">
        <v>1.3667649999999999E-24</v>
      </c>
      <c r="ED508" s="1">
        <v>2.7901519999999999E-2</v>
      </c>
      <c r="EE508">
        <v>21.398430000000001</v>
      </c>
      <c r="EF508" s="1">
        <v>1.828154E-25</v>
      </c>
      <c r="EG508" s="1">
        <v>1.199002E-21</v>
      </c>
      <c r="EH508" s="1">
        <v>2.7772149999999999E-2</v>
      </c>
      <c r="EI508">
        <v>21.611650000000001</v>
      </c>
      <c r="EJ508" s="1">
        <v>7.5649240000000003E-23</v>
      </c>
      <c r="EK508" s="1">
        <v>4.906781E-19</v>
      </c>
      <c r="EL508" s="1">
        <v>2.753187E-2</v>
      </c>
      <c r="EM508">
        <v>21.817019999999999</v>
      </c>
      <c r="EN508" s="1">
        <v>1.6103289999999999E-20</v>
      </c>
      <c r="EO508" s="1">
        <v>1.04478E-16</v>
      </c>
      <c r="EP508" s="1">
        <v>2.7269120000000001E-2</v>
      </c>
      <c r="EQ508">
        <v>22.011780000000002</v>
      </c>
      <c r="ER508" s="1">
        <v>1.9335940000000001E-18</v>
      </c>
      <c r="ES508" s="1">
        <v>1.260957E-14</v>
      </c>
      <c r="ET508" s="1">
        <v>2.71705E-2</v>
      </c>
      <c r="EU508">
        <v>22.22634</v>
      </c>
      <c r="EV508" s="1">
        <v>1.4139999999999999E-16</v>
      </c>
      <c r="EW508" s="1">
        <v>9.2569270000000001E-13</v>
      </c>
      <c r="EX508" s="1">
        <v>2.7133810000000001E-2</v>
      </c>
      <c r="EY508">
        <v>22.29392</v>
      </c>
      <c r="EZ508" s="1">
        <v>6.6806060000000002E-15</v>
      </c>
      <c r="FA508" s="1">
        <v>4.387795E-11</v>
      </c>
      <c r="FB508" s="1">
        <v>2.7060600000000001E-2</v>
      </c>
      <c r="FC508">
        <v>22.203479999999999</v>
      </c>
      <c r="FD508" s="1">
        <v>2.132137E-13</v>
      </c>
      <c r="FE508" s="1">
        <v>1.410631E-9</v>
      </c>
      <c r="FF508" s="1">
        <v>2.6930889999999999E-2</v>
      </c>
      <c r="FG508">
        <v>22.12529</v>
      </c>
      <c r="FH508" s="1">
        <v>4.7998580000000002E-12</v>
      </c>
      <c r="FI508" s="1">
        <v>3.205187E-8</v>
      </c>
      <c r="FJ508" s="1">
        <v>2.717373E-2</v>
      </c>
      <c r="FK508">
        <v>22.083110000000001</v>
      </c>
      <c r="FL508" s="1">
        <v>8.0202489999999995E-11</v>
      </c>
      <c r="FM508" s="1">
        <v>5.3430649999999998E-7</v>
      </c>
      <c r="FN508" s="1">
        <v>2.7028360000000001E-2</v>
      </c>
      <c r="FO508">
        <v>22.252310000000001</v>
      </c>
      <c r="FP508" s="1">
        <v>1.0005450000000001E-9</v>
      </c>
      <c r="FQ508" s="1">
        <v>6.7454970000000002E-6</v>
      </c>
      <c r="FR508" s="1">
        <v>2.6781650000000001E-2</v>
      </c>
      <c r="FS508">
        <v>22.47354</v>
      </c>
      <c r="FT508" s="1">
        <v>9.645079E-9</v>
      </c>
      <c r="FU508" s="1">
        <v>6.6086620000000007E-5</v>
      </c>
      <c r="FV508" s="1">
        <v>2.6478080000000001E-2</v>
      </c>
      <c r="FW508">
        <v>22.664529999999999</v>
      </c>
      <c r="FX508" s="1">
        <v>7.3695290000000006E-8</v>
      </c>
      <c r="FY508" s="1">
        <v>5.145703E-4</v>
      </c>
      <c r="FZ508" s="1">
        <v>2.638648E-2</v>
      </c>
      <c r="GA508">
        <v>22.84224</v>
      </c>
      <c r="GB508" s="1">
        <v>4.6189260000000002E-7</v>
      </c>
      <c r="GC508" s="1">
        <v>3.259259E-3</v>
      </c>
      <c r="GD508" s="1">
        <v>2.637687E-2</v>
      </c>
      <c r="GE508">
        <v>22.86393</v>
      </c>
      <c r="GF508" s="1">
        <v>2.4118330000000002E-6</v>
      </c>
      <c r="GG508" s="1">
        <v>1.7151070000000001E-2</v>
      </c>
      <c r="GH508" s="1">
        <v>2.6320730000000001E-2</v>
      </c>
      <c r="GI508">
        <v>22.786100000000001</v>
      </c>
      <c r="GJ508" s="1">
        <v>1.063562E-5</v>
      </c>
      <c r="GK508" s="1">
        <v>7.6354469999999994E-2</v>
      </c>
      <c r="GL508" s="1">
        <v>2.6154420000000001E-2</v>
      </c>
      <c r="GM508">
        <v>22.7073</v>
      </c>
      <c r="GN508" s="1">
        <v>4.0126780000000002E-5</v>
      </c>
      <c r="GO508" s="1">
        <v>0.29198619999999997</v>
      </c>
      <c r="GP508" s="1">
        <v>2.6235629999999999E-2</v>
      </c>
      <c r="GQ508">
        <v>22.660699999999999</v>
      </c>
      <c r="GR508" s="1">
        <v>1.3331819999999999E-4</v>
      </c>
      <c r="GS508" s="1">
        <v>0.97382930000000001</v>
      </c>
      <c r="GT508" s="1">
        <v>2.60565E-2</v>
      </c>
      <c r="GU508">
        <v>22.655999999999999</v>
      </c>
      <c r="GV508" s="1">
        <v>3.8788279999999999E-4</v>
      </c>
      <c r="GW508" s="1">
        <v>2.871518</v>
      </c>
      <c r="GX508" s="1">
        <v>2.5820679999999999E-2</v>
      </c>
      <c r="GY508">
        <v>22.778680000000001</v>
      </c>
      <c r="GZ508" s="1">
        <v>1.007211E-3</v>
      </c>
      <c r="HA508">
        <v>7.5699930000000002</v>
      </c>
      <c r="HB508">
        <v>2.5553889999999999E-2</v>
      </c>
      <c r="HC508">
        <v>22.861190000000001</v>
      </c>
      <c r="HD508" s="1">
        <v>2.3607979999999999E-3</v>
      </c>
      <c r="HE508">
        <v>18.03464</v>
      </c>
      <c r="HF508" s="1">
        <v>2.539079E-2</v>
      </c>
      <c r="HG508">
        <v>22.92061</v>
      </c>
      <c r="HH508" s="1">
        <v>5.0748620000000003E-3</v>
      </c>
      <c r="HI508">
        <v>39.231389999999998</v>
      </c>
      <c r="HJ508" s="1">
        <v>2.5265050000000001E-2</v>
      </c>
      <c r="HK508">
        <v>22.881989999999998</v>
      </c>
      <c r="HL508" s="1">
        <v>1.007746E-2</v>
      </c>
      <c r="HM508">
        <v>78.684809999999999</v>
      </c>
      <c r="HN508" s="1">
        <v>2.510681E-2</v>
      </c>
      <c r="HO508">
        <v>22.820329999999998</v>
      </c>
      <c r="HP508" s="1">
        <v>1.8584969999999999E-2</v>
      </c>
      <c r="HQ508">
        <v>146.7159</v>
      </c>
      <c r="HR508" s="1">
        <v>2.488814E-2</v>
      </c>
      <c r="HS508">
        <v>22.72945</v>
      </c>
      <c r="HT508" s="1">
        <v>3.2035750000000002E-2</v>
      </c>
      <c r="HU508">
        <v>256.20100000000002</v>
      </c>
      <c r="HV508">
        <v>2.4715870000000001E-2</v>
      </c>
      <c r="HW508">
        <v>22.615279999999998</v>
      </c>
      <c r="HX508" s="1">
        <v>5.2180450000000003E-2</v>
      </c>
      <c r="HY508">
        <v>421.7987</v>
      </c>
      <c r="HZ508" s="1">
        <v>2.448904E-2</v>
      </c>
      <c r="IA508">
        <v>22.550619999999999</v>
      </c>
      <c r="IB508" s="1">
        <v>8.0478709999999995E-2</v>
      </c>
      <c r="IC508">
        <v>658.7921</v>
      </c>
      <c r="ID508">
        <v>2.4253500000000001E-2</v>
      </c>
      <c r="IE508">
        <v>22.604559999999999</v>
      </c>
      <c r="IF508">
        <v>0.1183881</v>
      </c>
      <c r="IG508">
        <v>981.47349999999994</v>
      </c>
      <c r="IH508" s="1">
        <v>2.4000850000000001E-2</v>
      </c>
      <c r="II508">
        <v>22.68045</v>
      </c>
      <c r="IJ508" s="1">
        <v>0.1668866</v>
      </c>
      <c r="IK508">
        <v>1401.75</v>
      </c>
      <c r="IL508" s="1">
        <v>2.3761069999999999E-2</v>
      </c>
      <c r="IM508">
        <v>22.78321</v>
      </c>
      <c r="IN508" s="1">
        <v>0.2266261</v>
      </c>
      <c r="IO508">
        <v>1927.876</v>
      </c>
      <c r="IP508" s="1">
        <v>2.3539999999999998E-2</v>
      </c>
      <c r="IQ508">
        <v>22.75093</v>
      </c>
      <c r="IR508" s="1">
        <v>0.29779430000000001</v>
      </c>
      <c r="IS508">
        <v>2563.8649999999998</v>
      </c>
      <c r="IT508" s="1">
        <v>2.333528E-2</v>
      </c>
      <c r="IU508">
        <v>22.665099999999999</v>
      </c>
      <c r="IV508">
        <v>0.38003209999999998</v>
      </c>
      <c r="IW508">
        <v>3309.1640000000002</v>
      </c>
      <c r="IX508" s="1">
        <v>2.3133129999999998E-2</v>
      </c>
      <c r="IY508">
        <v>22.59366</v>
      </c>
      <c r="IZ508">
        <v>0.4723193</v>
      </c>
      <c r="JA508">
        <v>4158.8680000000004</v>
      </c>
      <c r="JB508" s="1">
        <v>2.2838609999999999E-2</v>
      </c>
      <c r="JC508">
        <v>22.528680000000001</v>
      </c>
      <c r="JD508">
        <v>0.57075019999999999</v>
      </c>
      <c r="JE508">
        <v>5103.3860000000004</v>
      </c>
      <c r="JF508" s="1">
        <v>2.2670539999999999E-2</v>
      </c>
      <c r="JG508">
        <v>22.609739999999999</v>
      </c>
      <c r="JH508">
        <v>0.67875359999999996</v>
      </c>
      <c r="JI508">
        <v>6130.3739999999998</v>
      </c>
      <c r="JJ508" s="1">
        <v>2.25805E-2</v>
      </c>
      <c r="JK508">
        <v>22.717189999999999</v>
      </c>
      <c r="JL508">
        <v>0.79501529999999998</v>
      </c>
      <c r="JM508">
        <v>7227.1329999999998</v>
      </c>
      <c r="JN508" s="1">
        <v>2.2514559999999999E-2</v>
      </c>
      <c r="JO508">
        <v>22.794329999999999</v>
      </c>
      <c r="JP508">
        <v>0.91660240000000004</v>
      </c>
      <c r="JQ508">
        <v>8379.2440000000006</v>
      </c>
      <c r="JR508" s="1">
        <v>2.2377069999999999E-2</v>
      </c>
      <c r="JS508">
        <v>22.91883</v>
      </c>
      <c r="JT508">
        <v>1.0378829999999999</v>
      </c>
      <c r="JU508">
        <v>9570.85</v>
      </c>
      <c r="JV508" s="1">
        <v>2.2199190000000001E-2</v>
      </c>
      <c r="JW508">
        <v>22.95825</v>
      </c>
      <c r="JX508">
        <v>1.1573629999999999</v>
      </c>
      <c r="JY508">
        <v>10785.36</v>
      </c>
      <c r="JZ508">
        <v>2.199274E-2</v>
      </c>
      <c r="KA508">
        <v>22.853919999999999</v>
      </c>
      <c r="KB508">
        <v>1.2734760000000001</v>
      </c>
      <c r="KC508">
        <v>12006.93</v>
      </c>
      <c r="KD508" s="1">
        <v>2.17901E-2</v>
      </c>
      <c r="KE508">
        <v>22.73967</v>
      </c>
      <c r="KF508">
        <v>1.3858330000000001</v>
      </c>
      <c r="KG508">
        <v>13220.72</v>
      </c>
      <c r="KH508" s="1">
        <v>2.1614640000000001E-2</v>
      </c>
      <c r="KI508">
        <v>22.663889999999999</v>
      </c>
      <c r="KJ508">
        <v>1.495152</v>
      </c>
      <c r="KK508">
        <v>14414.39</v>
      </c>
      <c r="KL508" s="1">
        <v>2.1418599999999999E-2</v>
      </c>
      <c r="KM508">
        <v>22.800450000000001</v>
      </c>
      <c r="KN508">
        <v>1.597404</v>
      </c>
      <c r="KO508">
        <v>15577.21</v>
      </c>
      <c r="KP508" s="1">
        <v>2.1181019999999998E-2</v>
      </c>
      <c r="KQ508">
        <v>23.00431</v>
      </c>
      <c r="KR508">
        <v>1.689379</v>
      </c>
      <c r="KS508">
        <v>16699.09</v>
      </c>
      <c r="KT508" s="1">
        <v>2.0934060000000001E-2</v>
      </c>
      <c r="KU508">
        <v>23.224609999999998</v>
      </c>
      <c r="KV508">
        <v>1.7730049999999999</v>
      </c>
      <c r="KW508">
        <v>17771.830000000002</v>
      </c>
      <c r="KX508" s="1">
        <v>2.0686889999999999E-2</v>
      </c>
      <c r="KY508">
        <v>23.417259999999999</v>
      </c>
      <c r="KZ508">
        <v>1.8483620000000001</v>
      </c>
      <c r="LA508">
        <v>18789.41</v>
      </c>
      <c r="LB508" s="1">
        <v>2.044924E-2</v>
      </c>
      <c r="LC508">
        <v>23.428629999999998</v>
      </c>
      <c r="LD508">
        <v>1.9161699999999999</v>
      </c>
      <c r="LE508">
        <v>19747.57</v>
      </c>
      <c r="LF508" s="1">
        <v>2.023316E-2</v>
      </c>
      <c r="LG508">
        <v>23.30105</v>
      </c>
      <c r="LH508">
        <v>1.9778830000000001</v>
      </c>
      <c r="LI508">
        <v>20643.490000000002</v>
      </c>
      <c r="LJ508" s="1">
        <v>2.0044610000000001E-2</v>
      </c>
      <c r="LK508">
        <v>23.181239999999999</v>
      </c>
      <c r="LL508">
        <v>2.0344660000000001</v>
      </c>
      <c r="LM508">
        <v>21476.11</v>
      </c>
      <c r="LN508" s="1">
        <v>1.9917270000000001E-2</v>
      </c>
      <c r="LO508">
        <v>23.101089999999999</v>
      </c>
      <c r="LP508">
        <v>2.0899960000000002</v>
      </c>
      <c r="LQ508">
        <v>22245.94</v>
      </c>
      <c r="LR508" s="1">
        <v>1.9757150000000001E-2</v>
      </c>
      <c r="LS508">
        <v>23.23996</v>
      </c>
      <c r="LT508">
        <v>2.1351599999999999</v>
      </c>
      <c r="LU508">
        <v>22953.32</v>
      </c>
      <c r="LV508" s="1">
        <v>1.9578870000000002E-2</v>
      </c>
      <c r="LW508">
        <v>23.44416</v>
      </c>
      <c r="LX508">
        <v>2.1716090000000001</v>
      </c>
      <c r="LY508">
        <v>23598.84</v>
      </c>
      <c r="LZ508" s="1">
        <v>1.939946E-2</v>
      </c>
      <c r="MA508">
        <v>23.668369999999999</v>
      </c>
      <c r="MB508">
        <v>2.2012900000000002</v>
      </c>
      <c r="MC508">
        <v>24183.77</v>
      </c>
      <c r="MD508" s="1">
        <v>1.923534E-2</v>
      </c>
      <c r="ME508">
        <v>23.833200000000001</v>
      </c>
      <c r="MF508">
        <v>2.2266530000000002</v>
      </c>
      <c r="MG508">
        <v>24709.84</v>
      </c>
      <c r="MH508" s="1">
        <v>1.9093160000000001E-2</v>
      </c>
      <c r="MI508">
        <v>23.834230000000002</v>
      </c>
      <c r="MJ508">
        <v>2.248777</v>
      </c>
      <c r="MK508">
        <v>25179.84</v>
      </c>
      <c r="ML508" s="1">
        <v>1.8957100000000001E-2</v>
      </c>
      <c r="MM508">
        <v>23.70054</v>
      </c>
      <c r="MN508">
        <v>2.2664819999999999</v>
      </c>
      <c r="MO508">
        <v>25596.15</v>
      </c>
      <c r="MP508" s="1">
        <v>1.88275E-2</v>
      </c>
      <c r="MQ508">
        <v>23.569990000000001</v>
      </c>
      <c r="MR508">
        <v>2.2800389999999999</v>
      </c>
      <c r="MS508">
        <v>25961.69</v>
      </c>
      <c r="MT508" s="1">
        <v>1.8778E-2</v>
      </c>
      <c r="MU508">
        <v>23.47437</v>
      </c>
      <c r="MV508">
        <v>2.2990840000000001</v>
      </c>
      <c r="MW508">
        <v>26279.73</v>
      </c>
      <c r="MX508" s="1">
        <v>1.8607930000000002E-2</v>
      </c>
      <c r="MY508">
        <v>23.561209999999999</v>
      </c>
      <c r="MZ508">
        <v>2.299023</v>
      </c>
      <c r="NA508">
        <v>26552.39</v>
      </c>
      <c r="NB508" s="1">
        <v>1.8391729999999998E-2</v>
      </c>
      <c r="NC508">
        <v>23.558630000000001</v>
      </c>
      <c r="ND508">
        <v>2.2897120000000002</v>
      </c>
      <c r="NE508">
        <v>26781.55</v>
      </c>
      <c r="NF508">
        <v>1.817152E-2</v>
      </c>
      <c r="NG508">
        <v>23.696269999999998</v>
      </c>
      <c r="NH508">
        <v>2.2759960000000001</v>
      </c>
      <c r="NI508">
        <v>26969.51</v>
      </c>
      <c r="NJ508" s="1">
        <v>1.8001489999999998E-2</v>
      </c>
      <c r="NK508">
        <v>23.814139999999998</v>
      </c>
      <c r="NL508">
        <v>2.26519</v>
      </c>
      <c r="NM508">
        <v>27119.26</v>
      </c>
      <c r="NN508" s="1">
        <v>1.785337E-2</v>
      </c>
      <c r="NO508">
        <v>23.816929999999999</v>
      </c>
      <c r="NP508">
        <v>2.2543229999999999</v>
      </c>
      <c r="NQ508">
        <v>27233.62</v>
      </c>
      <c r="NR508" s="1">
        <v>1.7683899999999999E-2</v>
      </c>
      <c r="NS508">
        <v>23.71499</v>
      </c>
      <c r="NT508">
        <v>2.2381190000000002</v>
      </c>
      <c r="NU508">
        <v>27315.34</v>
      </c>
      <c r="NV508" s="1">
        <v>1.7444810000000002E-2</v>
      </c>
      <c r="NW508">
        <v>23.59103</v>
      </c>
      <c r="NX508">
        <v>2.2106119999999998</v>
      </c>
      <c r="NY508">
        <v>27366.47</v>
      </c>
      <c r="NZ508" s="1">
        <v>1.6854899999999999E-2</v>
      </c>
      <c r="OA508">
        <v>23.52938</v>
      </c>
      <c r="OB508">
        <v>2.1364740000000002</v>
      </c>
      <c r="OC508">
        <v>27388.9</v>
      </c>
      <c r="OD508" s="1">
        <v>1.6670089999999999E-2</v>
      </c>
      <c r="OE508">
        <v>23.700410000000002</v>
      </c>
      <c r="OF508">
        <v>2.11158</v>
      </c>
      <c r="OG508">
        <v>27383.96</v>
      </c>
      <c r="OH508" s="1">
        <v>1.666144E-2</v>
      </c>
      <c r="OI508">
        <v>23.94706</v>
      </c>
      <c r="OJ508">
        <v>2.107621</v>
      </c>
      <c r="OK508">
        <v>27356.36</v>
      </c>
    </row>
    <row r="509" spans="1:401" x14ac:dyDescent="0.35">
      <c r="A509">
        <v>518</v>
      </c>
      <c r="B509" t="s">
        <v>4</v>
      </c>
      <c r="C509" t="s">
        <v>364</v>
      </c>
      <c r="D509" t="s">
        <v>516</v>
      </c>
      <c r="E509">
        <v>810.21939999999995</v>
      </c>
      <c r="F509" s="1">
        <v>3.5878119999999999E-2</v>
      </c>
      <c r="G509">
        <v>19.432510000000001</v>
      </c>
      <c r="H509">
        <v>0</v>
      </c>
      <c r="I509">
        <v>0</v>
      </c>
      <c r="J509" s="1">
        <v>3.554471E-2</v>
      </c>
      <c r="K509">
        <v>19.644369999999999</v>
      </c>
      <c r="L509">
        <v>0</v>
      </c>
      <c r="M509">
        <v>0</v>
      </c>
      <c r="N509" s="1">
        <v>3.506128E-2</v>
      </c>
      <c r="O509">
        <v>19.866990000000001</v>
      </c>
      <c r="P509">
        <v>0</v>
      </c>
      <c r="Q509">
        <v>0</v>
      </c>
      <c r="R509" s="1">
        <v>3.4526689999999999E-2</v>
      </c>
      <c r="S509">
        <v>20.079219999999999</v>
      </c>
      <c r="T509">
        <v>0</v>
      </c>
      <c r="U509">
        <v>0</v>
      </c>
      <c r="V509" s="1">
        <v>3.4273270000000002E-2</v>
      </c>
      <c r="W509">
        <v>20.282620000000001</v>
      </c>
      <c r="X509">
        <v>0</v>
      </c>
      <c r="Y509">
        <v>0</v>
      </c>
      <c r="Z509" s="1">
        <v>3.4144330000000001E-2</v>
      </c>
      <c r="AA509">
        <v>20.37613</v>
      </c>
      <c r="AB509">
        <v>0</v>
      </c>
      <c r="AC509">
        <v>0</v>
      </c>
      <c r="AD509" s="1">
        <v>3.3929290000000001E-2</v>
      </c>
      <c r="AE509">
        <v>20.331969999999998</v>
      </c>
      <c r="AF509">
        <v>0</v>
      </c>
      <c r="AG509">
        <v>0</v>
      </c>
      <c r="AH509" s="1">
        <v>3.3653519999999999E-2</v>
      </c>
      <c r="AI509">
        <v>20.26859</v>
      </c>
      <c r="AJ509">
        <v>0</v>
      </c>
      <c r="AK509">
        <v>0</v>
      </c>
      <c r="AL509" s="1">
        <v>3.3719600000000002E-2</v>
      </c>
      <c r="AM509">
        <v>20.22533</v>
      </c>
      <c r="AN509">
        <v>0</v>
      </c>
      <c r="AO509">
        <v>0</v>
      </c>
      <c r="AP509" s="1">
        <v>3.3459969999999999E-2</v>
      </c>
      <c r="AQ509">
        <v>20.37717</v>
      </c>
      <c r="AR509">
        <v>0</v>
      </c>
      <c r="AS509">
        <v>0</v>
      </c>
      <c r="AT509" s="1">
        <v>3.3117269999999997E-2</v>
      </c>
      <c r="AU509">
        <v>20.624210000000001</v>
      </c>
      <c r="AV509">
        <v>0</v>
      </c>
      <c r="AW509">
        <v>0</v>
      </c>
      <c r="AX509">
        <v>3.274709E-2</v>
      </c>
      <c r="AY509">
        <v>20.86026</v>
      </c>
      <c r="AZ509">
        <v>0</v>
      </c>
      <c r="BA509">
        <v>0</v>
      </c>
      <c r="BB509">
        <v>3.2548519999999997E-2</v>
      </c>
      <c r="BC509">
        <v>21.07235</v>
      </c>
      <c r="BD509">
        <v>0</v>
      </c>
      <c r="BE509">
        <v>0</v>
      </c>
      <c r="BF509" s="1">
        <v>3.2406730000000002E-2</v>
      </c>
      <c r="BG509">
        <v>21.13308</v>
      </c>
      <c r="BH509">
        <v>0</v>
      </c>
      <c r="BI509">
        <v>0</v>
      </c>
      <c r="BJ509" s="1">
        <v>3.22251E-2</v>
      </c>
      <c r="BK509">
        <v>21.08409</v>
      </c>
      <c r="BL509">
        <v>0</v>
      </c>
      <c r="BM509">
        <v>0</v>
      </c>
      <c r="BN509" s="1">
        <v>3.2003900000000002E-2</v>
      </c>
      <c r="BO509">
        <v>21.031079999999999</v>
      </c>
      <c r="BP509">
        <v>0</v>
      </c>
      <c r="BQ509">
        <v>0</v>
      </c>
      <c r="BR509" s="1">
        <v>3.2125889999999997E-2</v>
      </c>
      <c r="BS509">
        <v>21.004629999999999</v>
      </c>
      <c r="BT509">
        <v>0</v>
      </c>
      <c r="BU509">
        <v>0</v>
      </c>
      <c r="BV509">
        <v>3.1903929999999997E-2</v>
      </c>
      <c r="BW509">
        <v>21.102209999999999</v>
      </c>
      <c r="BX509">
        <v>0</v>
      </c>
      <c r="BY509">
        <v>0</v>
      </c>
      <c r="BZ509" s="1">
        <v>3.1580129999999998E-2</v>
      </c>
      <c r="CA509">
        <v>21.18411</v>
      </c>
      <c r="CB509">
        <v>0</v>
      </c>
      <c r="CC509">
        <v>0</v>
      </c>
      <c r="CD509" s="1">
        <v>3.1226730000000001E-2</v>
      </c>
      <c r="CE509">
        <v>21.292439999999999</v>
      </c>
      <c r="CF509">
        <v>0</v>
      </c>
      <c r="CG509">
        <v>0</v>
      </c>
      <c r="CH509" s="1">
        <v>3.1043210000000002E-2</v>
      </c>
      <c r="CI509">
        <v>21.316739999999999</v>
      </c>
      <c r="CJ509">
        <v>0</v>
      </c>
      <c r="CK509">
        <v>0</v>
      </c>
      <c r="CL509" s="1">
        <v>3.0936519999999999E-2</v>
      </c>
      <c r="CM509">
        <v>21.279350000000001</v>
      </c>
      <c r="CN509">
        <v>0</v>
      </c>
      <c r="CO509">
        <v>0</v>
      </c>
      <c r="CP509">
        <v>3.078906E-2</v>
      </c>
      <c r="CQ509">
        <v>21.229559999999999</v>
      </c>
      <c r="CR509">
        <v>0</v>
      </c>
      <c r="CS509">
        <v>0</v>
      </c>
      <c r="CT509" s="1">
        <v>3.056294E-2</v>
      </c>
      <c r="CU509">
        <v>21.179670000000002</v>
      </c>
      <c r="CV509">
        <v>0</v>
      </c>
      <c r="CW509">
        <v>0</v>
      </c>
      <c r="CX509" s="1">
        <v>3.045161E-2</v>
      </c>
      <c r="CY509">
        <v>21.140830000000001</v>
      </c>
      <c r="CZ509">
        <v>0</v>
      </c>
      <c r="DA509">
        <v>0</v>
      </c>
      <c r="DB509" s="1">
        <v>3.024957E-2</v>
      </c>
      <c r="DC509">
        <v>21.249770000000002</v>
      </c>
      <c r="DD509">
        <v>0</v>
      </c>
      <c r="DE509">
        <v>0</v>
      </c>
      <c r="DF509" s="1">
        <v>3.0043500000000001E-2</v>
      </c>
      <c r="DG509">
        <v>21.30894</v>
      </c>
      <c r="DH509">
        <v>0</v>
      </c>
      <c r="DI509">
        <v>0</v>
      </c>
      <c r="DJ509" s="1">
        <v>2.9827670000000001E-2</v>
      </c>
      <c r="DK509">
        <v>21.391310000000001</v>
      </c>
      <c r="DL509">
        <v>0</v>
      </c>
      <c r="DM509">
        <v>0</v>
      </c>
      <c r="DN509" s="1">
        <v>2.9659890000000001E-2</v>
      </c>
      <c r="DO509">
        <v>21.479679999999998</v>
      </c>
      <c r="DP509">
        <v>0</v>
      </c>
      <c r="DQ509">
        <v>7.6754420000000008E-37</v>
      </c>
      <c r="DR509" s="1">
        <v>2.949968E-2</v>
      </c>
      <c r="DS509">
        <v>21.498830000000002</v>
      </c>
      <c r="DT509">
        <v>3.4743410000000001E-36</v>
      </c>
      <c r="DU509">
        <v>2.3686430000000001E-32</v>
      </c>
      <c r="DV509" s="1">
        <v>2.9339480000000001E-2</v>
      </c>
      <c r="DW509">
        <v>21.436140000000002</v>
      </c>
      <c r="DX509">
        <v>2.7098870000000002E-32</v>
      </c>
      <c r="DY509" s="1">
        <v>1.724819E-28</v>
      </c>
      <c r="DZ509" s="1">
        <v>2.920414E-2</v>
      </c>
      <c r="EA509">
        <v>21.36167</v>
      </c>
      <c r="EB509" s="1">
        <v>6.6911809999999996E-29</v>
      </c>
      <c r="EC509" s="1">
        <v>4.1055749999999998E-25</v>
      </c>
      <c r="ED509" s="1">
        <v>2.9376849999999999E-2</v>
      </c>
      <c r="EE509">
        <v>21.350159999999999</v>
      </c>
      <c r="EF509" s="1">
        <v>6.4651959999999998E-26</v>
      </c>
      <c r="EG509" s="1">
        <v>3.8542699999999998E-22</v>
      </c>
      <c r="EH509" s="1">
        <v>2.923854E-2</v>
      </c>
      <c r="EI509">
        <v>21.558029999999999</v>
      </c>
      <c r="EJ509" s="1">
        <v>2.8301510000000003E-23</v>
      </c>
      <c r="EK509" s="1">
        <v>1.675884E-19</v>
      </c>
      <c r="EL509" s="1">
        <v>2.8979000000000001E-2</v>
      </c>
      <c r="EM509">
        <v>21.759119999999999</v>
      </c>
      <c r="EN509" s="1">
        <v>6.3464079999999997E-21</v>
      </c>
      <c r="EO509" s="1">
        <v>3.7731649999999998E-17</v>
      </c>
      <c r="EP509" s="1">
        <v>2.8703360000000001E-2</v>
      </c>
      <c r="EQ509">
        <v>21.952490000000001</v>
      </c>
      <c r="ER509" s="1">
        <v>8.0010819999999999E-19</v>
      </c>
      <c r="ES509" s="1">
        <v>4.7952509999999998E-15</v>
      </c>
      <c r="ET509">
        <v>2.859884E-2</v>
      </c>
      <c r="EU509">
        <v>22.164719999999999</v>
      </c>
      <c r="EV509" s="1">
        <v>6.1253419999999997E-17</v>
      </c>
      <c r="EW509" s="1">
        <v>3.6945280000000001E-13</v>
      </c>
      <c r="EX509" s="1">
        <v>2.8560970000000001E-2</v>
      </c>
      <c r="EY509">
        <v>22.233640000000001</v>
      </c>
      <c r="EZ509" s="1">
        <v>3.0218639999999998E-15</v>
      </c>
      <c r="FA509" s="1">
        <v>1.832367E-11</v>
      </c>
      <c r="FB509" s="1">
        <v>2.8486629999999999E-2</v>
      </c>
      <c r="FC509">
        <v>22.14941</v>
      </c>
      <c r="FD509" s="1">
        <v>1.004749E-13</v>
      </c>
      <c r="FE509" s="1">
        <v>6.1475749999999998E-10</v>
      </c>
      <c r="FF509" s="1">
        <v>2.8353389999999999E-2</v>
      </c>
      <c r="FG509">
        <v>22.075310000000002</v>
      </c>
      <c r="FH509" s="1">
        <v>2.3516110000000001E-12</v>
      </c>
      <c r="FI509" s="1">
        <v>1.454313E-8</v>
      </c>
      <c r="FJ509" s="1">
        <v>2.8615040000000001E-2</v>
      </c>
      <c r="FK509">
        <v>22.03641</v>
      </c>
      <c r="FL509" s="1">
        <v>4.078169E-11</v>
      </c>
      <c r="FM509" s="1">
        <v>2.519003E-7</v>
      </c>
      <c r="FN509" s="1">
        <v>2.8464799999999998E-2</v>
      </c>
      <c r="FO509">
        <v>22.20214</v>
      </c>
      <c r="FP509" s="1">
        <v>5.2701550000000002E-10</v>
      </c>
      <c r="FQ509" s="1">
        <v>3.2978060000000002E-6</v>
      </c>
      <c r="FR509" s="1">
        <v>2.8200469999999998E-2</v>
      </c>
      <c r="FS509">
        <v>22.419460000000001</v>
      </c>
      <c r="FT509" s="1">
        <v>5.2534830000000001E-9</v>
      </c>
      <c r="FU509" s="1">
        <v>3.3449340000000001E-5</v>
      </c>
      <c r="FV509" s="1">
        <v>2.7876379999999999E-2</v>
      </c>
      <c r="FW509">
        <v>22.60858</v>
      </c>
      <c r="FX509" s="1">
        <v>4.1443209999999997E-8</v>
      </c>
      <c r="FY509" s="1">
        <v>2.6918230000000002E-4</v>
      </c>
      <c r="FZ509" s="1">
        <v>2.7781050000000002E-2</v>
      </c>
      <c r="GA509">
        <v>22.78492</v>
      </c>
      <c r="GB509" s="1">
        <v>2.6784879999999999E-7</v>
      </c>
      <c r="GC509" s="1">
        <v>1.759442E-3</v>
      </c>
      <c r="GD509" s="1">
        <v>2.7775729999999998E-2</v>
      </c>
      <c r="GE509">
        <v>22.809449999999998</v>
      </c>
      <c r="GF509" s="1">
        <v>1.440368E-6</v>
      </c>
      <c r="GG509" s="1">
        <v>9.5400970000000009E-3</v>
      </c>
      <c r="GH509" s="1">
        <v>2.7715340000000002E-2</v>
      </c>
      <c r="GI509">
        <v>22.737089999999998</v>
      </c>
      <c r="GJ509" s="1">
        <v>6.5313069999999996E-6</v>
      </c>
      <c r="GK509" s="1">
        <v>4.3701110000000001E-2</v>
      </c>
      <c r="GL509" s="1">
        <v>2.7543740000000001E-2</v>
      </c>
      <c r="GM509">
        <v>22.662310000000002</v>
      </c>
      <c r="GN509" s="1">
        <v>2.5310350000000001E-5</v>
      </c>
      <c r="GO509" s="1">
        <v>0.17172419999999999</v>
      </c>
      <c r="GP509" s="1">
        <v>2.763492E-2</v>
      </c>
      <c r="GQ509">
        <v>22.618030000000001</v>
      </c>
      <c r="GR509" s="1">
        <v>8.6275850000000002E-5</v>
      </c>
      <c r="GS509" s="1">
        <v>0.58777979999999996</v>
      </c>
      <c r="GT509" s="1">
        <v>2.7445210000000001E-2</v>
      </c>
      <c r="GU509">
        <v>22.614450000000001</v>
      </c>
      <c r="GV509" s="1">
        <v>2.5713260000000002E-4</v>
      </c>
      <c r="GW509" s="1">
        <v>1.7762910000000001</v>
      </c>
      <c r="GX509" s="1">
        <v>2.719353E-2</v>
      </c>
      <c r="GY509">
        <v>22.734380000000002</v>
      </c>
      <c r="GZ509" s="1">
        <v>6.8312319999999996E-4</v>
      </c>
      <c r="HA509" s="1">
        <v>4.793342</v>
      </c>
      <c r="HB509">
        <v>2.6911819999999999E-2</v>
      </c>
      <c r="HC509">
        <v>22.816369999999999</v>
      </c>
      <c r="HD509" s="1">
        <v>1.6364509999999999E-3</v>
      </c>
      <c r="HE509">
        <v>11.675829999999999</v>
      </c>
      <c r="HF509" s="1">
        <v>2.6742100000000001E-2</v>
      </c>
      <c r="HG509">
        <v>22.875150000000001</v>
      </c>
      <c r="HH509" s="1">
        <v>3.5915980000000001E-3</v>
      </c>
      <c r="HI509">
        <v>25.938800000000001</v>
      </c>
      <c r="HJ509" s="1">
        <v>2.6611869999999999E-2</v>
      </c>
      <c r="HK509">
        <v>22.839259999999999</v>
      </c>
      <c r="HL509" s="1">
        <v>7.2738229999999996E-3</v>
      </c>
      <c r="HM509">
        <v>53.071069999999999</v>
      </c>
      <c r="HN509" s="1">
        <v>2.644529E-2</v>
      </c>
      <c r="HO509">
        <v>22.78004</v>
      </c>
      <c r="HP509" s="1">
        <v>1.36653E-2</v>
      </c>
      <c r="HQ509">
        <v>100.83759999999999</v>
      </c>
      <c r="HR509" s="1">
        <v>2.621445E-2</v>
      </c>
      <c r="HS509">
        <v>22.691980000000001</v>
      </c>
      <c r="HT509" s="1">
        <v>2.3971349999999999E-2</v>
      </c>
      <c r="HU509">
        <v>179.24789999999999</v>
      </c>
      <c r="HV509" s="1">
        <v>2.6036940000000001E-2</v>
      </c>
      <c r="HW509">
        <v>22.580590000000001</v>
      </c>
      <c r="HX509" s="1">
        <v>3.9702399999999999E-2</v>
      </c>
      <c r="HY509">
        <v>300.1103</v>
      </c>
      <c r="HZ509" s="1">
        <v>2.579615E-2</v>
      </c>
      <c r="IA509">
        <v>22.517679999999999</v>
      </c>
      <c r="IB509" s="1">
        <v>6.2191660000000003E-2</v>
      </c>
      <c r="IC509">
        <v>476.22070000000002</v>
      </c>
      <c r="ID509" s="1">
        <v>2.5550239999999998E-2</v>
      </c>
      <c r="IE509">
        <v>22.569790000000001</v>
      </c>
      <c r="IF509">
        <v>9.2847230000000003E-2</v>
      </c>
      <c r="IG509">
        <v>720.14589999999998</v>
      </c>
      <c r="IH509" s="1">
        <v>2.5282789999999999E-2</v>
      </c>
      <c r="II509">
        <v>22.643599999999999</v>
      </c>
      <c r="IJ509">
        <v>0.1326949</v>
      </c>
      <c r="IK509">
        <v>1043.0619999999999</v>
      </c>
      <c r="IL509">
        <v>2.5029780000000001E-2</v>
      </c>
      <c r="IM509">
        <v>22.743790000000001</v>
      </c>
      <c r="IN509" s="1">
        <v>0.18254300000000001</v>
      </c>
      <c r="IO509">
        <v>1453.6120000000001</v>
      </c>
      <c r="IP509" s="1">
        <v>2.4798069999999998E-2</v>
      </c>
      <c r="IQ509">
        <v>22.713159999999998</v>
      </c>
      <c r="IR509" s="1">
        <v>0.242815</v>
      </c>
      <c r="IS509">
        <v>1957.2619999999999</v>
      </c>
      <c r="IT509" s="1">
        <v>2.4579150000000001E-2</v>
      </c>
      <c r="IU509">
        <v>22.630610000000001</v>
      </c>
      <c r="IV509" s="1">
        <v>0.31338880000000002</v>
      </c>
      <c r="IW509">
        <v>2555.7979999999998</v>
      </c>
      <c r="IX509" s="1">
        <v>2.436967E-2</v>
      </c>
      <c r="IY509">
        <v>22.561140000000002</v>
      </c>
      <c r="IZ509">
        <v>0.39373920000000001</v>
      </c>
      <c r="JA509">
        <v>3247.3249999999998</v>
      </c>
      <c r="JB509" s="1">
        <v>2.405537E-2</v>
      </c>
      <c r="JC509">
        <v>22.498049999999999</v>
      </c>
      <c r="JD509">
        <v>0.48050749999999998</v>
      </c>
      <c r="JE509">
        <v>4025.828</v>
      </c>
      <c r="JF509" s="1">
        <v>2.387999E-2</v>
      </c>
      <c r="JG509">
        <v>22.57733</v>
      </c>
      <c r="JH509">
        <v>0.57687460000000002</v>
      </c>
      <c r="JI509">
        <v>4882.6719999999996</v>
      </c>
      <c r="JJ509" s="1">
        <v>2.3784570000000001E-2</v>
      </c>
      <c r="JK509">
        <v>22.682130000000001</v>
      </c>
      <c r="JL509">
        <v>0.6816624</v>
      </c>
      <c r="JM509">
        <v>5808.3789999999999</v>
      </c>
      <c r="JN509" s="1">
        <v>2.3720080000000001E-2</v>
      </c>
      <c r="JO509">
        <v>22.75873</v>
      </c>
      <c r="JP509">
        <v>0.79261119999999996</v>
      </c>
      <c r="JQ509">
        <v>6791.6509999999998</v>
      </c>
      <c r="JR509" s="1">
        <v>2.3573730000000001E-2</v>
      </c>
      <c r="JS509">
        <v>22.881350000000001</v>
      </c>
      <c r="JT509">
        <v>0.90441439999999995</v>
      </c>
      <c r="JU509">
        <v>7819.3680000000004</v>
      </c>
      <c r="JV509">
        <v>2.3386850000000001E-2</v>
      </c>
      <c r="JW509">
        <v>22.921019999999999</v>
      </c>
      <c r="JX509">
        <v>1.015935</v>
      </c>
      <c r="JY509">
        <v>8877.7330000000002</v>
      </c>
      <c r="JZ509" s="1">
        <v>2.316702E-2</v>
      </c>
      <c r="KA509">
        <v>22.82169</v>
      </c>
      <c r="KB509">
        <v>1.1254249999999999</v>
      </c>
      <c r="KC509">
        <v>9952.8279999999995</v>
      </c>
      <c r="KD509" s="1">
        <v>2.295608E-2</v>
      </c>
      <c r="KE509">
        <v>22.711690000000001</v>
      </c>
      <c r="KF509">
        <v>1.232766</v>
      </c>
      <c r="KG509">
        <v>11031.58</v>
      </c>
      <c r="KH509" s="1">
        <v>2.2772110000000002E-2</v>
      </c>
      <c r="KI509">
        <v>22.639050000000001</v>
      </c>
      <c r="KJ509">
        <v>1.33815</v>
      </c>
      <c r="KK509">
        <v>12102.73</v>
      </c>
      <c r="KL509" s="1">
        <v>2.256611E-2</v>
      </c>
      <c r="KM509">
        <v>22.772310000000001</v>
      </c>
      <c r="KN509">
        <v>1.4378740000000001</v>
      </c>
      <c r="KO509">
        <v>13155.91</v>
      </c>
      <c r="KP509" s="1">
        <v>2.2314589999999999E-2</v>
      </c>
      <c r="KQ509">
        <v>22.971879999999999</v>
      </c>
      <c r="KR509">
        <v>1.5287740000000001</v>
      </c>
      <c r="KS509">
        <v>14181.48</v>
      </c>
      <c r="KT509" s="1">
        <v>2.2057259999999999E-2</v>
      </c>
      <c r="KU509">
        <v>23.188880000000001</v>
      </c>
      <c r="KV509">
        <v>1.6128009999999999</v>
      </c>
      <c r="KW509">
        <v>15171.39</v>
      </c>
      <c r="KX509" s="1">
        <v>2.179621E-2</v>
      </c>
      <c r="KY509">
        <v>23.379449999999999</v>
      </c>
      <c r="KZ509">
        <v>1.689346</v>
      </c>
      <c r="LA509">
        <v>16119.02</v>
      </c>
      <c r="LB509" s="1">
        <v>2.154607E-2</v>
      </c>
      <c r="LC509">
        <v>23.39321</v>
      </c>
      <c r="LD509">
        <v>1.7592380000000001</v>
      </c>
      <c r="LE509">
        <v>17019.72</v>
      </c>
      <c r="LF509" s="1">
        <v>2.131868E-2</v>
      </c>
      <c r="LG509">
        <v>23.272639999999999</v>
      </c>
      <c r="LH509">
        <v>1.823661</v>
      </c>
      <c r="LI509">
        <v>17870.060000000001</v>
      </c>
      <c r="LJ509">
        <v>2.1119679999999998E-2</v>
      </c>
      <c r="LK509">
        <v>23.15767</v>
      </c>
      <c r="LL509">
        <v>1.883351</v>
      </c>
      <c r="LM509">
        <v>18667.939999999999</v>
      </c>
      <c r="LN509" s="1">
        <v>2.0986580000000001E-2</v>
      </c>
      <c r="LO509">
        <v>23.081189999999999</v>
      </c>
      <c r="LP509">
        <v>1.942224</v>
      </c>
      <c r="LQ509">
        <v>19413.09</v>
      </c>
      <c r="LR509" s="1">
        <v>2.081763E-2</v>
      </c>
      <c r="LS509">
        <v>23.217110000000002</v>
      </c>
      <c r="LT509">
        <v>1.991323</v>
      </c>
      <c r="LU509">
        <v>20104.990000000002</v>
      </c>
      <c r="LV509">
        <v>2.063069E-2</v>
      </c>
      <c r="LW509">
        <v>23.417069999999999</v>
      </c>
      <c r="LX509">
        <v>2.0322809999999998</v>
      </c>
      <c r="LY509">
        <v>20743.12</v>
      </c>
      <c r="LZ509" s="1">
        <v>2.0441310000000001E-2</v>
      </c>
      <c r="MA509">
        <v>23.63719</v>
      </c>
      <c r="MB509">
        <v>2.0666660000000001</v>
      </c>
      <c r="MC509">
        <v>21328.09</v>
      </c>
      <c r="MD509" s="1">
        <v>2.026727E-2</v>
      </c>
      <c r="ME509">
        <v>23.800820000000002</v>
      </c>
      <c r="MF509">
        <v>2.096765</v>
      </c>
      <c r="MG509">
        <v>21861.06</v>
      </c>
      <c r="MH509">
        <v>2.011932E-2</v>
      </c>
      <c r="MI509">
        <v>23.80444</v>
      </c>
      <c r="MJ509">
        <v>2.1239460000000001</v>
      </c>
      <c r="MK509">
        <v>22343.77</v>
      </c>
      <c r="ML509" s="1">
        <v>1.9975920000000001E-2</v>
      </c>
      <c r="MM509">
        <v>23.677479999999999</v>
      </c>
      <c r="MN509">
        <v>2.146566</v>
      </c>
      <c r="MO509">
        <v>22778.11</v>
      </c>
      <c r="MP509" s="1">
        <v>1.9841319999999999E-2</v>
      </c>
      <c r="MQ509">
        <v>23.55171</v>
      </c>
      <c r="MR509">
        <v>2.1652689999999999</v>
      </c>
      <c r="MS509">
        <v>23166</v>
      </c>
      <c r="MT509" s="1">
        <v>1.9790100000000001E-2</v>
      </c>
      <c r="MU509">
        <v>23.459720000000001</v>
      </c>
      <c r="MV509">
        <v>2.1888969999999999</v>
      </c>
      <c r="MW509">
        <v>23510.32</v>
      </c>
      <c r="MX509" s="1">
        <v>1.9613229999999999E-2</v>
      </c>
      <c r="MY509">
        <v>23.543749999999999</v>
      </c>
      <c r="MZ509">
        <v>2.194286</v>
      </c>
      <c r="NA509">
        <v>23812.76</v>
      </c>
      <c r="NB509" s="1">
        <v>1.9384559999999999E-2</v>
      </c>
      <c r="NC509">
        <v>23.541930000000001</v>
      </c>
      <c r="ND509">
        <v>2.1902210000000002</v>
      </c>
      <c r="NE509">
        <v>24074.31</v>
      </c>
      <c r="NF509" s="1">
        <v>1.9151370000000001E-2</v>
      </c>
      <c r="NG509">
        <v>23.677219999999998</v>
      </c>
      <c r="NH509">
        <v>2.1816360000000001</v>
      </c>
      <c r="NI509">
        <v>24297.06</v>
      </c>
      <c r="NJ509" s="1">
        <v>1.8970669999999999E-2</v>
      </c>
      <c r="NK509">
        <v>23.792719999999999</v>
      </c>
      <c r="NL509">
        <v>2.175519</v>
      </c>
      <c r="NM509">
        <v>24483.59</v>
      </c>
      <c r="NN509" s="1">
        <v>1.8817520000000001E-2</v>
      </c>
      <c r="NO509">
        <v>23.796569999999999</v>
      </c>
      <c r="NP509">
        <v>2.1696200000000001</v>
      </c>
      <c r="NQ509">
        <v>24636.46</v>
      </c>
      <c r="NR509" s="1">
        <v>1.863832E-2</v>
      </c>
      <c r="NS509">
        <v>23.69923</v>
      </c>
      <c r="NT509">
        <v>2.1579549999999998</v>
      </c>
      <c r="NU509">
        <v>24757.99</v>
      </c>
      <c r="NV509" s="1">
        <v>1.838445E-2</v>
      </c>
      <c r="NW509">
        <v>23.579249999999998</v>
      </c>
      <c r="NX509">
        <v>2.1349629999999999</v>
      </c>
      <c r="NY509">
        <v>24849.84</v>
      </c>
      <c r="NZ509" s="1">
        <v>1.7755E-2</v>
      </c>
      <c r="OA509">
        <v>23.5199</v>
      </c>
      <c r="OB509">
        <v>2.0659070000000002</v>
      </c>
      <c r="OC509">
        <v>24913.25</v>
      </c>
      <c r="OD509" s="1">
        <v>1.7559580000000002E-2</v>
      </c>
      <c r="OE509">
        <v>23.686029999999999</v>
      </c>
      <c r="OF509">
        <v>2.0449869999999999</v>
      </c>
      <c r="OG509">
        <v>24949.83</v>
      </c>
      <c r="OH509">
        <v>1.7557070000000001E-2</v>
      </c>
      <c r="OI509">
        <v>23.926749999999998</v>
      </c>
      <c r="OJ509">
        <v>2.0450279999999998</v>
      </c>
      <c r="OK509">
        <v>24964.21</v>
      </c>
    </row>
    <row r="510" spans="1:401" x14ac:dyDescent="0.35">
      <c r="A510">
        <v>519</v>
      </c>
      <c r="B510" t="s">
        <v>4</v>
      </c>
      <c r="C510" t="s">
        <v>364</v>
      </c>
      <c r="D510" t="s">
        <v>517</v>
      </c>
      <c r="E510">
        <v>815.68439999999998</v>
      </c>
      <c r="F510" s="1">
        <v>3.7800500000000001E-2</v>
      </c>
      <c r="G510">
        <v>19.34976</v>
      </c>
      <c r="H510">
        <v>0</v>
      </c>
      <c r="I510">
        <v>0</v>
      </c>
      <c r="J510" s="1">
        <v>3.7443850000000001E-2</v>
      </c>
      <c r="K510">
        <v>19.558209999999999</v>
      </c>
      <c r="L510">
        <v>0</v>
      </c>
      <c r="M510">
        <v>0</v>
      </c>
      <c r="N510" s="1">
        <v>3.6928990000000002E-2</v>
      </c>
      <c r="O510">
        <v>19.77703</v>
      </c>
      <c r="P510">
        <v>0</v>
      </c>
      <c r="Q510">
        <v>0</v>
      </c>
      <c r="R510" s="1">
        <v>3.636122E-2</v>
      </c>
      <c r="S510">
        <v>19.98714</v>
      </c>
      <c r="T510">
        <v>0</v>
      </c>
      <c r="U510">
        <v>0</v>
      </c>
      <c r="V510">
        <v>3.6096999999999997E-2</v>
      </c>
      <c r="W510">
        <v>20.189160000000001</v>
      </c>
      <c r="X510">
        <v>0</v>
      </c>
      <c r="Y510">
        <v>0</v>
      </c>
      <c r="Z510" s="1">
        <v>3.5963729999999999E-2</v>
      </c>
      <c r="AA510">
        <v>20.283819999999999</v>
      </c>
      <c r="AB510">
        <v>0</v>
      </c>
      <c r="AC510">
        <v>0</v>
      </c>
      <c r="AD510" s="1">
        <v>3.5740359999999999E-2</v>
      </c>
      <c r="AE510">
        <v>20.245799999999999</v>
      </c>
      <c r="AF510">
        <v>0</v>
      </c>
      <c r="AG510">
        <v>0</v>
      </c>
      <c r="AH510" s="1">
        <v>3.5447069999999997E-2</v>
      </c>
      <c r="AI510">
        <v>20.188210000000002</v>
      </c>
      <c r="AJ510">
        <v>0</v>
      </c>
      <c r="AK510">
        <v>0</v>
      </c>
      <c r="AL510" s="1">
        <v>3.5525880000000003E-2</v>
      </c>
      <c r="AM510">
        <v>20.14988</v>
      </c>
      <c r="AN510">
        <v>0</v>
      </c>
      <c r="AO510">
        <v>0</v>
      </c>
      <c r="AP510" s="1">
        <v>3.5250669999999998E-2</v>
      </c>
      <c r="AQ510">
        <v>20.300809999999998</v>
      </c>
      <c r="AR510">
        <v>0</v>
      </c>
      <c r="AS510">
        <v>0</v>
      </c>
      <c r="AT510" s="1">
        <v>3.4887000000000001E-2</v>
      </c>
      <c r="AU510">
        <v>20.543579999999999</v>
      </c>
      <c r="AV510">
        <v>0</v>
      </c>
      <c r="AW510">
        <v>0</v>
      </c>
      <c r="AX510" s="1">
        <v>3.4493639999999999E-2</v>
      </c>
      <c r="AY510">
        <v>20.776240000000001</v>
      </c>
      <c r="AZ510">
        <v>0</v>
      </c>
      <c r="BA510">
        <v>0</v>
      </c>
      <c r="BB510" s="1">
        <v>3.4285370000000003E-2</v>
      </c>
      <c r="BC510">
        <v>20.986599999999999</v>
      </c>
      <c r="BD510">
        <v>0</v>
      </c>
      <c r="BE510">
        <v>0</v>
      </c>
      <c r="BF510" s="1">
        <v>3.4140490000000003E-2</v>
      </c>
      <c r="BG510">
        <v>21.049379999999999</v>
      </c>
      <c r="BH510">
        <v>0</v>
      </c>
      <c r="BI510">
        <v>0</v>
      </c>
      <c r="BJ510" s="1">
        <v>3.3949649999999998E-2</v>
      </c>
      <c r="BK510">
        <v>21.006710000000002</v>
      </c>
      <c r="BL510">
        <v>0</v>
      </c>
      <c r="BM510">
        <v>0</v>
      </c>
      <c r="BN510" s="1">
        <v>3.3714920000000002E-2</v>
      </c>
      <c r="BO510">
        <v>20.958659999999998</v>
      </c>
      <c r="BP510">
        <v>0</v>
      </c>
      <c r="BQ510">
        <v>0</v>
      </c>
      <c r="BR510" s="1">
        <v>3.3853260000000003E-2</v>
      </c>
      <c r="BS510">
        <v>20.935929999999999</v>
      </c>
      <c r="BT510">
        <v>0</v>
      </c>
      <c r="BU510">
        <v>0</v>
      </c>
      <c r="BV510" s="1">
        <v>3.3619679999999999E-2</v>
      </c>
      <c r="BW510">
        <v>21.03351</v>
      </c>
      <c r="BX510">
        <v>0</v>
      </c>
      <c r="BY510">
        <v>0</v>
      </c>
      <c r="BZ510" s="1">
        <v>3.3275060000000002E-2</v>
      </c>
      <c r="CA510">
        <v>21.11421</v>
      </c>
      <c r="CB510">
        <v>0</v>
      </c>
      <c r="CC510">
        <v>0</v>
      </c>
      <c r="CD510" s="1">
        <v>3.2898610000000002E-2</v>
      </c>
      <c r="CE510">
        <v>21.222059999999999</v>
      </c>
      <c r="CF510">
        <v>0</v>
      </c>
      <c r="CG510">
        <v>0</v>
      </c>
      <c r="CH510" s="1">
        <v>3.2708040000000001E-2</v>
      </c>
      <c r="CI510">
        <v>21.247620000000001</v>
      </c>
      <c r="CJ510">
        <v>0</v>
      </c>
      <c r="CK510">
        <v>0</v>
      </c>
      <c r="CL510">
        <v>3.2595529999999998E-2</v>
      </c>
      <c r="CM510">
        <v>21.213609999999999</v>
      </c>
      <c r="CN510">
        <v>0</v>
      </c>
      <c r="CO510">
        <v>0</v>
      </c>
      <c r="CP510">
        <v>3.244143E-2</v>
      </c>
      <c r="CQ510">
        <v>21.167159999999999</v>
      </c>
      <c r="CR510">
        <v>0</v>
      </c>
      <c r="CS510">
        <v>0</v>
      </c>
      <c r="CT510">
        <v>3.2204030000000002E-2</v>
      </c>
      <c r="CU510">
        <v>21.119910000000001</v>
      </c>
      <c r="CV510">
        <v>0</v>
      </c>
      <c r="CW510">
        <v>0</v>
      </c>
      <c r="CX510" s="1">
        <v>3.2089920000000001E-2</v>
      </c>
      <c r="CY510">
        <v>21.083110000000001</v>
      </c>
      <c r="CZ510">
        <v>0</v>
      </c>
      <c r="DA510">
        <v>0</v>
      </c>
      <c r="DB510" s="1">
        <v>3.1875590000000002E-2</v>
      </c>
      <c r="DC510">
        <v>21.190359999999998</v>
      </c>
      <c r="DD510">
        <v>0</v>
      </c>
      <c r="DE510">
        <v>0</v>
      </c>
      <c r="DF510" s="1">
        <v>3.1658159999999998E-2</v>
      </c>
      <c r="DG510">
        <v>21.247699999999998</v>
      </c>
      <c r="DH510">
        <v>0</v>
      </c>
      <c r="DI510">
        <v>0</v>
      </c>
      <c r="DJ510" s="1">
        <v>3.1428129999999999E-2</v>
      </c>
      <c r="DK510">
        <v>21.329830000000001</v>
      </c>
      <c r="DL510">
        <v>0</v>
      </c>
      <c r="DM510">
        <v>0</v>
      </c>
      <c r="DN510" s="1">
        <v>3.1251370000000001E-2</v>
      </c>
      <c r="DO510">
        <v>21.416830000000001</v>
      </c>
      <c r="DP510">
        <v>0</v>
      </c>
      <c r="DQ510">
        <v>1.79579E-37</v>
      </c>
      <c r="DR510" s="1">
        <v>3.1084469999999999E-2</v>
      </c>
      <c r="DS510">
        <v>21.43638</v>
      </c>
      <c r="DT510">
        <v>9.3704729999999995E-37</v>
      </c>
      <c r="DU510">
        <v>6.1551169999999999E-33</v>
      </c>
      <c r="DV510" s="1">
        <v>3.091557E-2</v>
      </c>
      <c r="DW510">
        <v>21.377009999999999</v>
      </c>
      <c r="DX510">
        <v>7.9690969999999997E-33</v>
      </c>
      <c r="DY510" s="1">
        <v>4.8765250000000001E-29</v>
      </c>
      <c r="DZ510" s="1">
        <v>3.0774289999999999E-2</v>
      </c>
      <c r="EA510">
        <v>21.30593</v>
      </c>
      <c r="EB510" s="1">
        <v>2.1226110000000001E-29</v>
      </c>
      <c r="EC510" s="1">
        <v>1.250999E-25</v>
      </c>
      <c r="ED510" s="1">
        <v>3.0963850000000001E-2</v>
      </c>
      <c r="EE510">
        <v>21.296410000000002</v>
      </c>
      <c r="EF510" s="1">
        <v>2.195293E-26</v>
      </c>
      <c r="EG510" s="1">
        <v>1.2561910000000001E-22</v>
      </c>
      <c r="EH510" s="1">
        <v>3.0817839999999999E-2</v>
      </c>
      <c r="EI510">
        <v>21.499279999999999</v>
      </c>
      <c r="EJ510" s="1">
        <v>1.020774E-23</v>
      </c>
      <c r="EK510" s="1">
        <v>5.801168E-20</v>
      </c>
      <c r="EL510" s="1">
        <v>3.053993E-2</v>
      </c>
      <c r="EM510">
        <v>21.69511</v>
      </c>
      <c r="EN510" s="1">
        <v>2.419265E-21</v>
      </c>
      <c r="EO510" s="1">
        <v>1.3806760000000001E-17</v>
      </c>
      <c r="EP510" s="1">
        <v>3.0248000000000001E-2</v>
      </c>
      <c r="EQ510">
        <v>21.886320000000001</v>
      </c>
      <c r="ER510" s="1">
        <v>3.2106550000000001E-19</v>
      </c>
      <c r="ES510" s="1">
        <v>1.8474670000000002E-15</v>
      </c>
      <c r="ET510">
        <v>3.0138720000000001E-2</v>
      </c>
      <c r="EU510">
        <v>22.095770000000002</v>
      </c>
      <c r="EV510" s="1">
        <v>2.5790620000000002E-17</v>
      </c>
      <c r="EW510" s="1">
        <v>1.493868E-13</v>
      </c>
      <c r="EX510" s="1">
        <v>3.0098059999999999E-2</v>
      </c>
      <c r="EY510">
        <v>22.165230000000001</v>
      </c>
      <c r="EZ510" s="1">
        <v>1.330972E-15</v>
      </c>
      <c r="FA510" s="1">
        <v>7.7532660000000007E-12</v>
      </c>
      <c r="FB510">
        <v>3.00243E-2</v>
      </c>
      <c r="FC510">
        <v>22.087240000000001</v>
      </c>
      <c r="FD510" s="1">
        <v>4.617901E-14</v>
      </c>
      <c r="FE510" s="1">
        <v>2.7150950000000002E-10</v>
      </c>
      <c r="FF510" s="1">
        <v>2.988497E-2</v>
      </c>
      <c r="FG510">
        <v>22.018080000000001</v>
      </c>
      <c r="FH510" s="1">
        <v>1.125111E-12</v>
      </c>
      <c r="FI510" s="1">
        <v>6.6890029999999997E-9</v>
      </c>
      <c r="FJ510" s="1">
        <v>3.0169359999999999E-2</v>
      </c>
      <c r="FK510">
        <v>21.982970000000002</v>
      </c>
      <c r="FL510" s="1">
        <v>2.0275720000000001E-11</v>
      </c>
      <c r="FM510" s="1">
        <v>1.204246E-7</v>
      </c>
      <c r="FN510" s="1">
        <v>3.0011240000000002E-2</v>
      </c>
      <c r="FO510">
        <v>22.145769999999999</v>
      </c>
      <c r="FP510" s="1">
        <v>2.71664E-10</v>
      </c>
      <c r="FQ510" s="1">
        <v>1.6354770000000001E-6</v>
      </c>
      <c r="FR510" s="1">
        <v>2.9727190000000001E-2</v>
      </c>
      <c r="FS510">
        <v>22.358640000000001</v>
      </c>
      <c r="FT510" s="1">
        <v>2.80262E-9</v>
      </c>
      <c r="FU510" s="1">
        <v>1.718065E-5</v>
      </c>
      <c r="FV510" s="1">
        <v>2.9383079999999999E-2</v>
      </c>
      <c r="FW510">
        <v>22.545079999999999</v>
      </c>
      <c r="FX510" s="1">
        <v>2.2844920000000001E-8</v>
      </c>
      <c r="FY510" s="1">
        <v>1.4296139999999999E-4</v>
      </c>
      <c r="FZ510" s="1">
        <v>2.9283839999999998E-2</v>
      </c>
      <c r="GA510">
        <v>22.719740000000002</v>
      </c>
      <c r="GB510" s="1">
        <v>1.523505E-7</v>
      </c>
      <c r="GC510" s="1">
        <v>9.6475990000000002E-4</v>
      </c>
      <c r="GD510" s="1">
        <v>2.928118E-2</v>
      </c>
      <c r="GE510">
        <v>22.74643</v>
      </c>
      <c r="GF510" s="1">
        <v>8.4417540000000002E-7</v>
      </c>
      <c r="GG510" s="1">
        <v>5.3931250000000003E-3</v>
      </c>
      <c r="GH510" s="1">
        <v>2.9218109999999999E-2</v>
      </c>
      <c r="GI510">
        <v>22.679880000000001</v>
      </c>
      <c r="GJ510" s="1">
        <v>3.9384420000000002E-6</v>
      </c>
      <c r="GK510" s="1">
        <v>2.5434749999999999E-2</v>
      </c>
      <c r="GL510" s="1">
        <v>2.9038029999999999E-2</v>
      </c>
      <c r="GM510">
        <v>22.609940000000002</v>
      </c>
      <c r="GN510" s="1">
        <v>1.5682609999999999E-5</v>
      </c>
      <c r="GO510" s="1">
        <v>0.1027637</v>
      </c>
      <c r="GP510">
        <v>2.9140139999999998E-2</v>
      </c>
      <c r="GQ510">
        <v>22.568660000000001</v>
      </c>
      <c r="GR510" s="1">
        <v>5.4870570000000001E-5</v>
      </c>
      <c r="GS510" s="1">
        <v>0.36121389999999998</v>
      </c>
      <c r="GT510" s="1">
        <v>2.8940469999999999E-2</v>
      </c>
      <c r="GU510">
        <v>22.56663</v>
      </c>
      <c r="GV510" s="1">
        <v>1.6760049999999999E-4</v>
      </c>
      <c r="GW510">
        <v>1.119515</v>
      </c>
      <c r="GX510" s="1">
        <v>2.867391E-2</v>
      </c>
      <c r="GY510">
        <v>22.68439</v>
      </c>
      <c r="GZ510" s="1">
        <v>4.5575150000000002E-4</v>
      </c>
      <c r="HA510" s="1">
        <v>3.0944229999999999</v>
      </c>
      <c r="HB510" s="1">
        <v>2.8371339999999998E-2</v>
      </c>
      <c r="HC510">
        <v>22.765319999999999</v>
      </c>
      <c r="HD510" s="1">
        <v>1.1160510000000001E-3</v>
      </c>
      <c r="HE510">
        <v>7.7118270000000004</v>
      </c>
      <c r="HF510">
        <v>2.8196229999999999E-2</v>
      </c>
      <c r="HG510">
        <v>22.82339</v>
      </c>
      <c r="HH510" s="1">
        <v>2.5019310000000002E-3</v>
      </c>
      <c r="HI510">
        <v>17.50909</v>
      </c>
      <c r="HJ510">
        <v>2.806109E-2</v>
      </c>
      <c r="HK510">
        <v>22.790140000000001</v>
      </c>
      <c r="HL510" s="1">
        <v>5.1695300000000003E-3</v>
      </c>
      <c r="HM510">
        <v>36.570569999999996</v>
      </c>
      <c r="HN510" s="1">
        <v>2.7884630000000001E-2</v>
      </c>
      <c r="HO510">
        <v>22.73376</v>
      </c>
      <c r="HP510" s="1">
        <v>9.8969369999999997E-3</v>
      </c>
      <c r="HQ510">
        <v>70.858450000000005</v>
      </c>
      <c r="HR510" s="1">
        <v>2.7642759999999999E-2</v>
      </c>
      <c r="HS510">
        <v>22.64902</v>
      </c>
      <c r="HT510" s="1">
        <v>1.7674769999999999E-2</v>
      </c>
      <c r="HU510">
        <v>128.31039999999999</v>
      </c>
      <c r="HV510" s="1">
        <v>2.74551E-2</v>
      </c>
      <c r="HW510">
        <v>22.540929999999999</v>
      </c>
      <c r="HX510" s="1">
        <v>2.977204E-2</v>
      </c>
      <c r="HY510">
        <v>218.62549999999999</v>
      </c>
      <c r="HZ510" s="1">
        <v>2.720127E-2</v>
      </c>
      <c r="IA510">
        <v>22.48048</v>
      </c>
      <c r="IB510" s="1">
        <v>4.7386009999999999E-2</v>
      </c>
      <c r="IC510">
        <v>352.71589999999998</v>
      </c>
      <c r="ID510" s="1">
        <v>2.6943640000000001E-2</v>
      </c>
      <c r="IE510">
        <v>22.531179999999999</v>
      </c>
      <c r="IF510" s="1">
        <v>7.1819320000000006E-2</v>
      </c>
      <c r="IG510">
        <v>541.78530000000001</v>
      </c>
      <c r="IH510" s="1">
        <v>2.6657779999999999E-2</v>
      </c>
      <c r="II510">
        <v>22.602419999999999</v>
      </c>
      <c r="IJ510" s="1">
        <v>0.1040901</v>
      </c>
      <c r="IK510">
        <v>796.37270000000001</v>
      </c>
      <c r="IL510" s="1">
        <v>2.6392519999999999E-2</v>
      </c>
      <c r="IM510">
        <v>22.699760000000001</v>
      </c>
      <c r="IN510" s="1">
        <v>0.14511930000000001</v>
      </c>
      <c r="IO510">
        <v>1125.3409999999999</v>
      </c>
      <c r="IP510" s="1">
        <v>2.614876E-2</v>
      </c>
      <c r="IQ510">
        <v>22.67022</v>
      </c>
      <c r="IR510">
        <v>0.19547339999999999</v>
      </c>
      <c r="IS510">
        <v>1535.201</v>
      </c>
      <c r="IT510" s="1">
        <v>2.5916620000000001E-2</v>
      </c>
      <c r="IU510">
        <v>22.591259999999998</v>
      </c>
      <c r="IV510" s="1">
        <v>0.25525959999999998</v>
      </c>
      <c r="IW510">
        <v>2029.4749999999999</v>
      </c>
      <c r="IX510">
        <v>2.569689E-2</v>
      </c>
      <c r="IY510">
        <v>22.5242</v>
      </c>
      <c r="IZ510" s="1">
        <v>0.32428679999999999</v>
      </c>
      <c r="JA510">
        <v>2608.59</v>
      </c>
      <c r="JB510" s="1">
        <v>2.5362780000000001E-2</v>
      </c>
      <c r="JC510">
        <v>22.463200000000001</v>
      </c>
      <c r="JD510">
        <v>0.39983639999999998</v>
      </c>
      <c r="JE510">
        <v>3269.2849999999999</v>
      </c>
      <c r="JF510" s="1">
        <v>2.5177379999999999E-2</v>
      </c>
      <c r="JG510">
        <v>22.541250000000002</v>
      </c>
      <c r="JH510">
        <v>0.48471609999999998</v>
      </c>
      <c r="JI510">
        <v>4005.8130000000001</v>
      </c>
      <c r="JJ510" s="1">
        <v>2.5076290000000001E-2</v>
      </c>
      <c r="JK510">
        <v>22.64273</v>
      </c>
      <c r="JL510">
        <v>0.57802030000000004</v>
      </c>
      <c r="JM510">
        <v>4811.2939999999999</v>
      </c>
      <c r="JN510" s="1">
        <v>2.5013029999999999E-2</v>
      </c>
      <c r="JO510">
        <v>22.718340000000001</v>
      </c>
      <c r="JP510">
        <v>0.67804900000000001</v>
      </c>
      <c r="JQ510">
        <v>5676.9210000000003</v>
      </c>
      <c r="JR510">
        <v>2.485878E-2</v>
      </c>
      <c r="JS510">
        <v>22.83905</v>
      </c>
      <c r="JT510">
        <v>0.77997720000000004</v>
      </c>
      <c r="JU510">
        <v>6591.7860000000001</v>
      </c>
      <c r="JV510" s="1">
        <v>2.4659899999999998E-2</v>
      </c>
      <c r="JW510">
        <v>22.878360000000001</v>
      </c>
      <c r="JX510">
        <v>0.88277910000000004</v>
      </c>
      <c r="JY510">
        <v>7544.0730000000003</v>
      </c>
      <c r="JZ510" s="1">
        <v>2.4427589999999999E-2</v>
      </c>
      <c r="KA510">
        <v>22.783819999999999</v>
      </c>
      <c r="KB510">
        <v>0.98491119999999999</v>
      </c>
      <c r="KC510">
        <v>8521.4860000000008</v>
      </c>
      <c r="KD510" s="1">
        <v>2.420769E-2</v>
      </c>
      <c r="KE510">
        <v>22.678740000000001</v>
      </c>
      <c r="KF510">
        <v>1.086249</v>
      </c>
      <c r="KG510">
        <v>9512.3439999999991</v>
      </c>
      <c r="KH510" s="1">
        <v>2.4011899999999999E-2</v>
      </c>
      <c r="KI510">
        <v>22.6096</v>
      </c>
      <c r="KJ510">
        <v>1.186536</v>
      </c>
      <c r="KK510">
        <v>10505.95</v>
      </c>
      <c r="KL510" s="1">
        <v>2.3794969999999999E-2</v>
      </c>
      <c r="KM510">
        <v>22.740189999999998</v>
      </c>
      <c r="KN510">
        <v>1.282627</v>
      </c>
      <c r="KO510">
        <v>11492.42</v>
      </c>
      <c r="KP510" s="1">
        <v>2.3530510000000001E-2</v>
      </c>
      <c r="KQ510">
        <v>22.934850000000001</v>
      </c>
      <c r="KR510">
        <v>1.3714649999999999</v>
      </c>
      <c r="KS510">
        <v>12462.22</v>
      </c>
      <c r="KT510" s="1">
        <v>2.325957E-2</v>
      </c>
      <c r="KU510">
        <v>23.147670000000002</v>
      </c>
      <c r="KV510">
        <v>1.454609</v>
      </c>
      <c r="KW510">
        <v>13407.29</v>
      </c>
      <c r="KX510" s="1">
        <v>2.2983400000000001E-2</v>
      </c>
      <c r="KY510">
        <v>23.33531</v>
      </c>
      <c r="KZ510">
        <v>1.5312509999999999</v>
      </c>
      <c r="LA510">
        <v>14320.47</v>
      </c>
      <c r="LB510" s="1">
        <v>2.2721620000000001E-2</v>
      </c>
      <c r="LC510">
        <v>23.350719999999999</v>
      </c>
      <c r="LD510">
        <v>1.602333</v>
      </c>
      <c r="LE510">
        <v>15196.61</v>
      </c>
      <c r="LF510" s="1">
        <v>2.247969E-2</v>
      </c>
      <c r="LG510">
        <v>23.23733</v>
      </c>
      <c r="LH510">
        <v>1.668323</v>
      </c>
      <c r="LI510">
        <v>16031.71</v>
      </c>
      <c r="LJ510" s="1">
        <v>2.2271590000000001E-2</v>
      </c>
      <c r="LK510">
        <v>23.128170000000001</v>
      </c>
      <c r="LL510">
        <v>1.7303839999999999</v>
      </c>
      <c r="LM510">
        <v>16822.82</v>
      </c>
      <c r="LN510" s="1">
        <v>2.213213E-2</v>
      </c>
      <c r="LO510">
        <v>23.05594</v>
      </c>
      <c r="LP510">
        <v>1.791739</v>
      </c>
      <c r="LQ510">
        <v>17568.810000000001</v>
      </c>
      <c r="LR510" s="1">
        <v>2.195335E-2</v>
      </c>
      <c r="LS510">
        <v>23.189579999999999</v>
      </c>
      <c r="LT510">
        <v>1.8440019999999999</v>
      </c>
      <c r="LU510">
        <v>18268.509999999998</v>
      </c>
      <c r="LV510" s="1">
        <v>2.1756649999999999E-2</v>
      </c>
      <c r="LW510">
        <v>23.384779999999999</v>
      </c>
      <c r="LX510">
        <v>1.888784</v>
      </c>
      <c r="LY510">
        <v>18920.46</v>
      </c>
      <c r="LZ510" s="1">
        <v>2.155841E-2</v>
      </c>
      <c r="MA510">
        <v>23.600110000000001</v>
      </c>
      <c r="MB510">
        <v>1.9274450000000001</v>
      </c>
      <c r="MC510">
        <v>19524.59</v>
      </c>
      <c r="MD510" s="1">
        <v>2.1373690000000001E-2</v>
      </c>
      <c r="ME510">
        <v>23.761749999999999</v>
      </c>
      <c r="MF510">
        <v>1.9617739999999999</v>
      </c>
      <c r="MG510">
        <v>20081.439999999999</v>
      </c>
      <c r="MH510" s="1">
        <v>2.1217489999999999E-2</v>
      </c>
      <c r="MI510">
        <v>23.767489999999999</v>
      </c>
      <c r="MJ510">
        <v>1.993312</v>
      </c>
      <c r="MK510">
        <v>20591.93</v>
      </c>
      <c r="ML510" s="1">
        <v>2.1065730000000001E-2</v>
      </c>
      <c r="MM510">
        <v>23.647490000000001</v>
      </c>
      <c r="MN510">
        <v>2.020419</v>
      </c>
      <c r="MO510">
        <v>21057.58</v>
      </c>
      <c r="MP510" s="1">
        <v>2.092575E-2</v>
      </c>
      <c r="MQ510">
        <v>23.527439999999999</v>
      </c>
      <c r="MR510">
        <v>2.043892</v>
      </c>
      <c r="MS510">
        <v>21479.47</v>
      </c>
      <c r="MT510" s="1">
        <v>2.087255E-2</v>
      </c>
      <c r="MU510">
        <v>23.439879999999999</v>
      </c>
      <c r="MV510">
        <v>2.071771</v>
      </c>
      <c r="MW510">
        <v>21860.18</v>
      </c>
      <c r="MX510" s="1">
        <v>2.068561E-2</v>
      </c>
      <c r="MY510">
        <v>23.521879999999999</v>
      </c>
      <c r="MZ510">
        <v>2.082112</v>
      </c>
      <c r="NA510">
        <v>22200.85</v>
      </c>
      <c r="NB510" s="1">
        <v>2.0443380000000001E-2</v>
      </c>
      <c r="NC510">
        <v>23.520350000000001</v>
      </c>
      <c r="ND510">
        <v>2.0831460000000002</v>
      </c>
      <c r="NE510">
        <v>22502.06</v>
      </c>
      <c r="NF510" s="1">
        <v>2.0198290000000001E-2</v>
      </c>
      <c r="NG510">
        <v>23.653600000000001</v>
      </c>
      <c r="NH510">
        <v>2.0798070000000002</v>
      </c>
      <c r="NI510">
        <v>22765.4</v>
      </c>
      <c r="NJ510">
        <v>2.0008000000000001E-2</v>
      </c>
      <c r="NK510">
        <v>23.766190000000002</v>
      </c>
      <c r="NL510">
        <v>2.0785309999999999</v>
      </c>
      <c r="NM510">
        <v>22993.23</v>
      </c>
      <c r="NN510">
        <v>1.9847110000000001E-2</v>
      </c>
      <c r="NO510">
        <v>23.77064</v>
      </c>
      <c r="NP510">
        <v>2.077283</v>
      </c>
      <c r="NQ510">
        <v>23188</v>
      </c>
      <c r="NR510" s="1">
        <v>1.9657379999999999E-2</v>
      </c>
      <c r="NS510">
        <v>23.677990000000001</v>
      </c>
      <c r="NT510">
        <v>2.0701360000000002</v>
      </c>
      <c r="NU510">
        <v>23351.45</v>
      </c>
      <c r="NV510">
        <v>1.93872E-2</v>
      </c>
      <c r="NW510">
        <v>23.56269</v>
      </c>
      <c r="NX510">
        <v>2.051714</v>
      </c>
      <c r="NY510">
        <v>23485.32</v>
      </c>
      <c r="NZ510" s="1">
        <v>1.8717330000000001E-2</v>
      </c>
      <c r="OA510">
        <v>23.506360000000001</v>
      </c>
      <c r="OB510">
        <v>1.9882420000000001</v>
      </c>
      <c r="OC510">
        <v>23589.94</v>
      </c>
      <c r="OD510" s="1">
        <v>1.8510769999999999E-2</v>
      </c>
      <c r="OE510">
        <v>23.66818</v>
      </c>
      <c r="OF510">
        <v>1.9714</v>
      </c>
      <c r="OG510">
        <v>23667.18</v>
      </c>
      <c r="OH510" s="1">
        <v>1.851268E-2</v>
      </c>
      <c r="OI510">
        <v>23.90232</v>
      </c>
      <c r="OJ510">
        <v>1.975158</v>
      </c>
      <c r="OK510">
        <v>23722</v>
      </c>
    </row>
    <row r="511" spans="1:401" x14ac:dyDescent="0.35">
      <c r="A511">
        <v>520</v>
      </c>
      <c r="B511" t="s">
        <v>4</v>
      </c>
      <c r="C511" t="s">
        <v>364</v>
      </c>
      <c r="D511" t="s">
        <v>518</v>
      </c>
      <c r="E511">
        <v>810.52110000000005</v>
      </c>
      <c r="F511" s="1">
        <v>3.7233839999999997E-2</v>
      </c>
      <c r="G511">
        <v>19.26493</v>
      </c>
      <c r="H511">
        <v>0</v>
      </c>
      <c r="I511">
        <v>0</v>
      </c>
      <c r="J511" s="1">
        <v>3.6877E-2</v>
      </c>
      <c r="K511">
        <v>19.469360000000002</v>
      </c>
      <c r="L511">
        <v>0</v>
      </c>
      <c r="M511">
        <v>0</v>
      </c>
      <c r="N511" s="1">
        <v>3.6366120000000002E-2</v>
      </c>
      <c r="O511">
        <v>19.68402</v>
      </c>
      <c r="P511">
        <v>0</v>
      </c>
      <c r="Q511">
        <v>0</v>
      </c>
      <c r="R511" s="1">
        <v>3.5802649999999998E-2</v>
      </c>
      <c r="S511">
        <v>19.89133</v>
      </c>
      <c r="T511">
        <v>0</v>
      </c>
      <c r="U511">
        <v>0</v>
      </c>
      <c r="V511">
        <v>3.5543079999999998E-2</v>
      </c>
      <c r="W511">
        <v>20.091560000000001</v>
      </c>
      <c r="X511">
        <v>0</v>
      </c>
      <c r="Y511">
        <v>0</v>
      </c>
      <c r="Z511" s="1">
        <v>3.5416469999999999E-2</v>
      </c>
      <c r="AA511">
        <v>20.1875</v>
      </c>
      <c r="AB511">
        <v>0</v>
      </c>
      <c r="AC511">
        <v>0</v>
      </c>
      <c r="AD511">
        <v>3.5196779999999997E-2</v>
      </c>
      <c r="AE511">
        <v>20.155629999999999</v>
      </c>
      <c r="AF511">
        <v>0</v>
      </c>
      <c r="AG511">
        <v>0</v>
      </c>
      <c r="AH511" s="1">
        <v>3.4910009999999998E-2</v>
      </c>
      <c r="AI511">
        <v>20.104040000000001</v>
      </c>
      <c r="AJ511">
        <v>0</v>
      </c>
      <c r="AK511">
        <v>0</v>
      </c>
      <c r="AL511" s="1">
        <v>3.4994589999999999E-2</v>
      </c>
      <c r="AM511">
        <v>20.07058</v>
      </c>
      <c r="AN511">
        <v>0</v>
      </c>
      <c r="AO511">
        <v>0</v>
      </c>
      <c r="AP511" s="1">
        <v>3.4721750000000003E-2</v>
      </c>
      <c r="AQ511">
        <v>20.220189999999999</v>
      </c>
      <c r="AR511">
        <v>0</v>
      </c>
      <c r="AS511">
        <v>0</v>
      </c>
      <c r="AT511" s="1">
        <v>3.4360559999999998E-2</v>
      </c>
      <c r="AU511">
        <v>20.458259999999999</v>
      </c>
      <c r="AV511">
        <v>0</v>
      </c>
      <c r="AW511">
        <v>0</v>
      </c>
      <c r="AX511" s="1">
        <v>3.3971910000000001E-2</v>
      </c>
      <c r="AY511">
        <v>20.68723</v>
      </c>
      <c r="AZ511">
        <v>0</v>
      </c>
      <c r="BA511">
        <v>0</v>
      </c>
      <c r="BB511" s="1">
        <v>3.3765759999999999E-2</v>
      </c>
      <c r="BC511">
        <v>20.895479999999999</v>
      </c>
      <c r="BD511">
        <v>0</v>
      </c>
      <c r="BE511">
        <v>0</v>
      </c>
      <c r="BF511" s="1">
        <v>3.3625490000000001E-2</v>
      </c>
      <c r="BG511">
        <v>20.960699999999999</v>
      </c>
      <c r="BH511">
        <v>0</v>
      </c>
      <c r="BI511">
        <v>0</v>
      </c>
      <c r="BJ511" s="1">
        <v>3.3439919999999998E-2</v>
      </c>
      <c r="BK511">
        <v>20.92437</v>
      </c>
      <c r="BL511">
        <v>0</v>
      </c>
      <c r="BM511">
        <v>0</v>
      </c>
      <c r="BN511">
        <v>3.3209349999999999E-2</v>
      </c>
      <c r="BO511">
        <v>20.88167</v>
      </c>
      <c r="BP511">
        <v>0</v>
      </c>
      <c r="BQ511">
        <v>0</v>
      </c>
      <c r="BR511" s="1">
        <v>3.3352769999999997E-2</v>
      </c>
      <c r="BS511">
        <v>20.86271</v>
      </c>
      <c r="BT511">
        <v>0</v>
      </c>
      <c r="BU511">
        <v>0</v>
      </c>
      <c r="BV511" s="1">
        <v>3.3121209999999998E-2</v>
      </c>
      <c r="BW511">
        <v>20.960049999999999</v>
      </c>
      <c r="BX511">
        <v>0</v>
      </c>
      <c r="BY511">
        <v>0</v>
      </c>
      <c r="BZ511" s="1">
        <v>3.277965E-2</v>
      </c>
      <c r="CA511">
        <v>21.04</v>
      </c>
      <c r="CB511">
        <v>0</v>
      </c>
      <c r="CC511">
        <v>0</v>
      </c>
      <c r="CD511" s="1">
        <v>3.2405320000000001E-2</v>
      </c>
      <c r="CE511">
        <v>21.147259999999999</v>
      </c>
      <c r="CF511">
        <v>0</v>
      </c>
      <c r="CG511">
        <v>0</v>
      </c>
      <c r="CH511" s="1">
        <v>3.2218320000000002E-2</v>
      </c>
      <c r="CI511">
        <v>21.174379999999999</v>
      </c>
      <c r="CJ511">
        <v>0</v>
      </c>
      <c r="CK511">
        <v>0</v>
      </c>
      <c r="CL511">
        <v>3.2111819999999999E-2</v>
      </c>
      <c r="CM511">
        <v>21.14406</v>
      </c>
      <c r="CN511">
        <v>0</v>
      </c>
      <c r="CO511">
        <v>0</v>
      </c>
      <c r="CP511" s="1">
        <v>3.19609E-2</v>
      </c>
      <c r="CQ511">
        <v>21.10117</v>
      </c>
      <c r="CR511">
        <v>0</v>
      </c>
      <c r="CS511">
        <v>0</v>
      </c>
      <c r="CT511" s="1">
        <v>3.1723920000000003E-2</v>
      </c>
      <c r="CU511">
        <v>21.056830000000001</v>
      </c>
      <c r="CV511">
        <v>0</v>
      </c>
      <c r="CW511">
        <v>0</v>
      </c>
      <c r="CX511" s="1">
        <v>3.1616039999999998E-2</v>
      </c>
      <c r="CY511">
        <v>21.022220000000001</v>
      </c>
      <c r="CZ511">
        <v>0</v>
      </c>
      <c r="DA511">
        <v>0</v>
      </c>
      <c r="DB511" s="1">
        <v>3.140577E-2</v>
      </c>
      <c r="DC511">
        <v>21.12753</v>
      </c>
      <c r="DD511">
        <v>0</v>
      </c>
      <c r="DE511">
        <v>0</v>
      </c>
      <c r="DF511" s="1">
        <v>3.1189089999999999E-2</v>
      </c>
      <c r="DG511">
        <v>21.18346</v>
      </c>
      <c r="DH511">
        <v>0</v>
      </c>
      <c r="DI511">
        <v>0</v>
      </c>
      <c r="DJ511" s="1">
        <v>3.096169E-2</v>
      </c>
      <c r="DK511">
        <v>21.26491</v>
      </c>
      <c r="DL511">
        <v>0</v>
      </c>
      <c r="DM511">
        <v>0</v>
      </c>
      <c r="DN511" s="1">
        <v>3.0786279999999999E-2</v>
      </c>
      <c r="DO511">
        <v>21.350639999999999</v>
      </c>
      <c r="DP511">
        <v>0</v>
      </c>
      <c r="DQ511">
        <v>4.2690599999999998E-38</v>
      </c>
      <c r="DR511" s="1">
        <v>3.062548E-2</v>
      </c>
      <c r="DS511">
        <v>21.37087</v>
      </c>
      <c r="DT511">
        <v>2.174693E-37</v>
      </c>
      <c r="DU511">
        <v>1.6196240000000001E-33</v>
      </c>
      <c r="DV511" s="1">
        <v>3.0456919999999998E-2</v>
      </c>
      <c r="DW511">
        <v>21.314979999999998</v>
      </c>
      <c r="DX511">
        <v>2.071934E-33</v>
      </c>
      <c r="DY511" s="1">
        <v>1.3953720000000001E-29</v>
      </c>
      <c r="DZ511" s="1">
        <v>3.031884E-2</v>
      </c>
      <c r="EA511">
        <v>21.247450000000001</v>
      </c>
      <c r="EB511" s="1">
        <v>6.0550560000000003E-30</v>
      </c>
      <c r="EC511" s="1">
        <v>3.8550649999999998E-26</v>
      </c>
      <c r="ED511" s="1">
        <v>3.0513490000000001E-2</v>
      </c>
      <c r="EE511">
        <v>21.239599999999999</v>
      </c>
      <c r="EF511" s="1">
        <v>6.7856279999999995E-27</v>
      </c>
      <c r="EG511" s="1">
        <v>4.1392409999999999E-23</v>
      </c>
      <c r="EH511" s="1">
        <v>3.0371019999999999E-2</v>
      </c>
      <c r="EI511">
        <v>21.43713</v>
      </c>
      <c r="EJ511" s="1">
        <v>3.3817729999999998E-24</v>
      </c>
      <c r="EK511" s="1">
        <v>2.0297299999999999E-20</v>
      </c>
      <c r="EL511" s="1">
        <v>3.0092210000000001E-2</v>
      </c>
      <c r="EM511">
        <v>21.627680000000002</v>
      </c>
      <c r="EN511" s="1">
        <v>8.5304160000000008E-22</v>
      </c>
      <c r="EO511" s="1">
        <v>5.1056349999999999E-18</v>
      </c>
      <c r="EP511" s="1">
        <v>2.9801250000000001E-2</v>
      </c>
      <c r="EQ511">
        <v>21.815999999999999</v>
      </c>
      <c r="ER511" s="1">
        <v>1.198499E-19</v>
      </c>
      <c r="ES511" s="1">
        <v>7.1923950000000002E-16</v>
      </c>
      <c r="ET511" s="1">
        <v>2.9697129999999999E-2</v>
      </c>
      <c r="EU511">
        <v>22.022480000000002</v>
      </c>
      <c r="EV511" s="1">
        <v>1.015162E-17</v>
      </c>
      <c r="EW511" s="1">
        <v>6.1035089999999998E-14</v>
      </c>
      <c r="EX511" s="1">
        <v>2.965605E-2</v>
      </c>
      <c r="EY511">
        <v>22.09281</v>
      </c>
      <c r="EZ511" s="1">
        <v>5.503246E-16</v>
      </c>
      <c r="FA511" s="1">
        <v>3.3149870000000001E-12</v>
      </c>
      <c r="FB511" s="1">
        <v>2.9587539999999999E-2</v>
      </c>
      <c r="FC511">
        <v>22.021100000000001</v>
      </c>
      <c r="FD511" s="1">
        <v>1.999751E-14</v>
      </c>
      <c r="FE511" s="1">
        <v>1.2117820000000001E-10</v>
      </c>
      <c r="FF511">
        <v>2.9449670000000001E-2</v>
      </c>
      <c r="FG511">
        <v>21.957049999999999</v>
      </c>
      <c r="FH511" s="1">
        <v>5.0881000000000003E-13</v>
      </c>
      <c r="FI511" s="1">
        <v>3.109335E-9</v>
      </c>
      <c r="FJ511" s="1">
        <v>2.9740269999999999E-2</v>
      </c>
      <c r="FK511">
        <v>21.925540000000002</v>
      </c>
      <c r="FL511" s="1">
        <v>9.5572460000000004E-12</v>
      </c>
      <c r="FM511" s="1">
        <v>5.8192350000000002E-8</v>
      </c>
      <c r="FN511" s="1">
        <v>2.958175E-2</v>
      </c>
      <c r="FO511">
        <v>22.08501</v>
      </c>
      <c r="FP511" s="1">
        <v>1.3310959999999999E-10</v>
      </c>
      <c r="FQ511" s="1">
        <v>8.1998980000000004E-7</v>
      </c>
      <c r="FR511" s="1">
        <v>2.9296820000000001E-2</v>
      </c>
      <c r="FS511">
        <v>22.293199999999999</v>
      </c>
      <c r="FT511" s="1">
        <v>1.424659E-9</v>
      </c>
      <c r="FU511" s="1">
        <v>8.9231669999999993E-6</v>
      </c>
      <c r="FV511" s="1">
        <v>2.8959189999999999E-2</v>
      </c>
      <c r="FW511">
        <v>22.476710000000001</v>
      </c>
      <c r="FX511" s="1">
        <v>1.2028359999999999E-8</v>
      </c>
      <c r="FY511" s="1">
        <v>7.6793959999999994E-5</v>
      </c>
      <c r="FZ511" s="1">
        <v>2.8860500000000001E-2</v>
      </c>
      <c r="GA511">
        <v>22.649470000000001</v>
      </c>
      <c r="GB511" s="1">
        <v>8.2941939999999997E-8</v>
      </c>
      <c r="GC511" s="1">
        <v>5.3519129999999996E-4</v>
      </c>
      <c r="GD511" s="1">
        <v>2.8858640000000001E-2</v>
      </c>
      <c r="GE511">
        <v>22.67876</v>
      </c>
      <c r="GF511" s="1">
        <v>4.7447009999999998E-7</v>
      </c>
      <c r="GG511" s="1">
        <v>3.0852710000000001E-3</v>
      </c>
      <c r="GH511" s="1">
        <v>2.8800559999999999E-2</v>
      </c>
      <c r="GI511">
        <v>22.618189999999998</v>
      </c>
      <c r="GJ511" s="1">
        <v>2.2821550000000002E-6</v>
      </c>
      <c r="GK511" s="1">
        <v>1.4985129999999999E-2</v>
      </c>
      <c r="GL511" s="1">
        <v>2.8622330000000001E-2</v>
      </c>
      <c r="GM511">
        <v>22.553290000000001</v>
      </c>
      <c r="GN511" s="1">
        <v>9.3535889999999996E-6</v>
      </c>
      <c r="GO511" s="1">
        <v>6.2269529999999997E-2</v>
      </c>
      <c r="GP511" s="1">
        <v>2.8728549999999999E-2</v>
      </c>
      <c r="GQ511">
        <v>22.515229999999999</v>
      </c>
      <c r="GR511" s="1">
        <v>3.3648629999999997E-5</v>
      </c>
      <c r="GS511" s="1">
        <v>0.22484480000000001</v>
      </c>
      <c r="GT511" s="1">
        <v>2.85317E-2</v>
      </c>
      <c r="GU511">
        <v>22.514939999999999</v>
      </c>
      <c r="GV511" s="1">
        <v>1.055057E-4</v>
      </c>
      <c r="GW511" s="1">
        <v>0.71494380000000002</v>
      </c>
      <c r="GX511" s="1">
        <v>2.8267110000000002E-2</v>
      </c>
      <c r="GY511">
        <v>22.630459999999999</v>
      </c>
      <c r="GZ511" s="1">
        <v>2.9410299999999999E-4</v>
      </c>
      <c r="HA511" s="1">
        <v>2.0248759999999999</v>
      </c>
      <c r="HB511" s="1">
        <v>2.7965859999999999E-2</v>
      </c>
      <c r="HC511">
        <v>22.710229999999999</v>
      </c>
      <c r="HD511" s="1">
        <v>7.3734189999999995E-4</v>
      </c>
      <c r="HE511">
        <v>5.1647949999999998</v>
      </c>
      <c r="HF511" s="1">
        <v>2.7794699999999999E-2</v>
      </c>
      <c r="HG511">
        <v>22.76793</v>
      </c>
      <c r="HH511" s="1">
        <v>1.6906E-3</v>
      </c>
      <c r="HI511">
        <v>11.988250000000001</v>
      </c>
      <c r="HJ511" s="1">
        <v>2.766364E-2</v>
      </c>
      <c r="HK511">
        <v>22.737380000000002</v>
      </c>
      <c r="HL511" s="1">
        <v>3.5686020000000001E-3</v>
      </c>
      <c r="HM511">
        <v>25.570519999999998</v>
      </c>
      <c r="HN511" s="1">
        <v>2.7491100000000001E-2</v>
      </c>
      <c r="HO511">
        <v>22.684280000000001</v>
      </c>
      <c r="HP511" s="1">
        <v>6.9715819999999996E-3</v>
      </c>
      <c r="HQ511">
        <v>50.541870000000003</v>
      </c>
      <c r="HR511" s="1">
        <v>2.7251649999999999E-2</v>
      </c>
      <c r="HS511">
        <v>22.603069999999999</v>
      </c>
      <c r="HT511" s="1">
        <v>1.2689840000000001E-2</v>
      </c>
      <c r="HU511">
        <v>93.264240000000001</v>
      </c>
      <c r="HV511" s="1">
        <v>2.706422E-2</v>
      </c>
      <c r="HW511">
        <v>22.49877</v>
      </c>
      <c r="HX511" s="1">
        <v>2.1762699999999999E-2</v>
      </c>
      <c r="HY511">
        <v>161.77699999999999</v>
      </c>
      <c r="HZ511" s="1">
        <v>2.6813670000000001E-2</v>
      </c>
      <c r="IA511">
        <v>22.440629999999999</v>
      </c>
      <c r="IB511" s="1">
        <v>3.5234050000000003E-2</v>
      </c>
      <c r="IC511">
        <v>265.45389999999998</v>
      </c>
      <c r="ID511" s="1">
        <v>2.6561399999999999E-2</v>
      </c>
      <c r="IE511">
        <v>22.489809999999999</v>
      </c>
      <c r="IF511" s="1">
        <v>5.4271050000000001E-2</v>
      </c>
      <c r="IG511">
        <v>414.31470000000002</v>
      </c>
      <c r="IH511" s="1">
        <v>2.627995E-2</v>
      </c>
      <c r="II511">
        <v>22.55856</v>
      </c>
      <c r="IJ511" s="1">
        <v>7.9859639999999996E-2</v>
      </c>
      <c r="IK511">
        <v>618.25120000000004</v>
      </c>
      <c r="IL511" s="1">
        <v>2.6019560000000001E-2</v>
      </c>
      <c r="IM511">
        <v>22.653089999999999</v>
      </c>
      <c r="IN511" s="1">
        <v>0.1129447</v>
      </c>
      <c r="IO511">
        <v>886.1499</v>
      </c>
      <c r="IP511" s="1">
        <v>2.5777700000000001E-2</v>
      </c>
      <c r="IQ511">
        <v>22.624939999999999</v>
      </c>
      <c r="IR511">
        <v>0.15418599999999999</v>
      </c>
      <c r="IS511">
        <v>1225.192</v>
      </c>
      <c r="IT511">
        <v>2.5551359999999999E-2</v>
      </c>
      <c r="IU511">
        <v>22.549589999999998</v>
      </c>
      <c r="IV511" s="1">
        <v>0.20392779999999999</v>
      </c>
      <c r="IW511">
        <v>1640.2139999999999</v>
      </c>
      <c r="IX511" s="1">
        <v>2.5331599999999999E-2</v>
      </c>
      <c r="IY511">
        <v>22.48507</v>
      </c>
      <c r="IZ511" s="1">
        <v>0.26214130000000002</v>
      </c>
      <c r="JA511">
        <v>2133.413</v>
      </c>
      <c r="JB511" s="1">
        <v>2.500204E-2</v>
      </c>
      <c r="JC511">
        <v>22.426179999999999</v>
      </c>
      <c r="JD511">
        <v>0.32683699999999999</v>
      </c>
      <c r="JE511">
        <v>2703.7440000000001</v>
      </c>
      <c r="JF511" s="1">
        <v>2.4816709999999999E-2</v>
      </c>
      <c r="JG511">
        <v>22.502410000000001</v>
      </c>
      <c r="JH511">
        <v>0.40035920000000003</v>
      </c>
      <c r="JI511">
        <v>3347.79</v>
      </c>
      <c r="JJ511" s="1">
        <v>2.471831E-2</v>
      </c>
      <c r="JK511">
        <v>22.600650000000002</v>
      </c>
      <c r="JL511">
        <v>0.48219410000000001</v>
      </c>
      <c r="JM511">
        <v>4060.873</v>
      </c>
      <c r="JN511" s="1">
        <v>2.4656560000000001E-2</v>
      </c>
      <c r="JO511">
        <v>22.674980000000001</v>
      </c>
      <c r="JP511">
        <v>0.57093559999999999</v>
      </c>
      <c r="JQ511">
        <v>4836.277</v>
      </c>
      <c r="JR511">
        <v>2.4506409999999999E-2</v>
      </c>
      <c r="JS511">
        <v>22.793530000000001</v>
      </c>
      <c r="JT511">
        <v>0.66258289999999997</v>
      </c>
      <c r="JU511">
        <v>5665.0569999999998</v>
      </c>
      <c r="JV511">
        <v>2.431065E-2</v>
      </c>
      <c r="JW511">
        <v>22.832830000000001</v>
      </c>
      <c r="JX511">
        <v>0.75610549999999999</v>
      </c>
      <c r="JY511">
        <v>6537.0619999999999</v>
      </c>
      <c r="JZ511" s="1">
        <v>2.4081040000000001E-2</v>
      </c>
      <c r="KA511">
        <v>22.743130000000001</v>
      </c>
      <c r="KB511">
        <v>0.85010390000000002</v>
      </c>
      <c r="KC511">
        <v>7441.4390000000003</v>
      </c>
      <c r="KD511" s="1">
        <v>2.3864159999999999E-2</v>
      </c>
      <c r="KE511">
        <v>22.643070000000002</v>
      </c>
      <c r="KF511">
        <v>0.94443509999999997</v>
      </c>
      <c r="KG511">
        <v>8367.67</v>
      </c>
      <c r="KH511" s="1">
        <v>2.36717E-2</v>
      </c>
      <c r="KI511">
        <v>22.577269999999999</v>
      </c>
      <c r="KJ511">
        <v>1.0387500000000001</v>
      </c>
      <c r="KK511">
        <v>9305.5370000000003</v>
      </c>
      <c r="KL511" s="1">
        <v>2.3458010000000001E-2</v>
      </c>
      <c r="KM511">
        <v>22.704689999999999</v>
      </c>
      <c r="KN511">
        <v>1.13018</v>
      </c>
      <c r="KO511">
        <v>10245.700000000001</v>
      </c>
      <c r="KP511" s="1">
        <v>2.319771E-2</v>
      </c>
      <c r="KQ511">
        <v>22.894079999999999</v>
      </c>
      <c r="KR511">
        <v>1.2158910000000001</v>
      </c>
      <c r="KS511">
        <v>11178.69</v>
      </c>
      <c r="KT511" s="1">
        <v>2.292899E-2</v>
      </c>
      <c r="KU511">
        <v>23.10219</v>
      </c>
      <c r="KV511">
        <v>1.296975</v>
      </c>
      <c r="KW511">
        <v>12096.27</v>
      </c>
      <c r="KX511" s="1">
        <v>2.2657460000000001E-2</v>
      </c>
      <c r="KY511">
        <v>23.2866</v>
      </c>
      <c r="KZ511">
        <v>1.3728210000000001</v>
      </c>
      <c r="LA511">
        <v>12991.14</v>
      </c>
      <c r="LB511" s="1">
        <v>2.2399499999999999E-2</v>
      </c>
      <c r="LC511">
        <v>23.30423</v>
      </c>
      <c r="LD511">
        <v>1.443959</v>
      </c>
      <c r="LE511">
        <v>13857.4</v>
      </c>
      <c r="LF511" s="1">
        <v>2.216071E-2</v>
      </c>
      <c r="LG511">
        <v>23.198029999999999</v>
      </c>
      <c r="LH511">
        <v>1.5107489999999999</v>
      </c>
      <c r="LI511">
        <v>14690.59</v>
      </c>
      <c r="LJ511" s="1">
        <v>2.1955019999999999E-2</v>
      </c>
      <c r="LK511">
        <v>23.094809999999999</v>
      </c>
      <c r="LL511">
        <v>1.574152</v>
      </c>
      <c r="LM511">
        <v>15487.08</v>
      </c>
      <c r="LN511" s="1">
        <v>2.182046E-2</v>
      </c>
      <c r="LO511">
        <v>23.02674</v>
      </c>
      <c r="LP511">
        <v>1.6373150000000001</v>
      </c>
      <c r="LQ511">
        <v>16245.03</v>
      </c>
      <c r="LR511" s="1">
        <v>2.1643389999999998E-2</v>
      </c>
      <c r="LS511">
        <v>23.157540000000001</v>
      </c>
      <c r="LT511">
        <v>1.6920010000000001</v>
      </c>
      <c r="LU511">
        <v>16962.43</v>
      </c>
      <c r="LV511">
        <v>2.1450130000000001E-2</v>
      </c>
      <c r="LW511">
        <v>23.347770000000001</v>
      </c>
      <c r="LX511">
        <v>1.7399439999999999</v>
      </c>
      <c r="LY511">
        <v>17637.22</v>
      </c>
      <c r="LZ511" s="1">
        <v>2.1255880000000001E-2</v>
      </c>
      <c r="MA511">
        <v>23.55818</v>
      </c>
      <c r="MB511">
        <v>1.7822819999999999</v>
      </c>
      <c r="MC511">
        <v>18268.669999999998</v>
      </c>
      <c r="MD511" s="1">
        <v>2.1070470000000001E-2</v>
      </c>
      <c r="ME511">
        <v>23.717549999999999</v>
      </c>
      <c r="MF511">
        <v>1.8201579999999999</v>
      </c>
      <c r="MG511">
        <v>18856.46</v>
      </c>
      <c r="MH511" s="1">
        <v>2.091819E-2</v>
      </c>
      <c r="MI511">
        <v>23.72597</v>
      </c>
      <c r="MJ511">
        <v>1.8557870000000001</v>
      </c>
      <c r="MK511">
        <v>19401.310000000001</v>
      </c>
      <c r="ML511" s="1">
        <v>2.0770230000000001E-2</v>
      </c>
      <c r="MM511">
        <v>23.613130000000002</v>
      </c>
      <c r="MN511">
        <v>1.8871800000000001</v>
      </c>
      <c r="MO511">
        <v>19903.77</v>
      </c>
      <c r="MP511" s="1">
        <v>2.0631819999999999E-2</v>
      </c>
      <c r="MQ511">
        <v>23.499089999999999</v>
      </c>
      <c r="MR511">
        <v>1.914871</v>
      </c>
      <c r="MS511">
        <v>20364.7</v>
      </c>
      <c r="MT511" s="1">
        <v>2.058018E-2</v>
      </c>
      <c r="MU511">
        <v>23.415890000000001</v>
      </c>
      <c r="MV511">
        <v>1.9466859999999999</v>
      </c>
      <c r="MW511">
        <v>20786.03</v>
      </c>
      <c r="MX511" s="1">
        <v>2.0397579999999998E-2</v>
      </c>
      <c r="MY511">
        <v>23.495930000000001</v>
      </c>
      <c r="MZ511">
        <v>1.9619489999999999</v>
      </c>
      <c r="NA511">
        <v>21168.6</v>
      </c>
      <c r="NB511">
        <v>2.0155340000000001E-2</v>
      </c>
      <c r="NC511">
        <v>23.494810000000001</v>
      </c>
      <c r="ND511">
        <v>1.9677530000000001</v>
      </c>
      <c r="NE511">
        <v>21512.36</v>
      </c>
      <c r="NF511" s="1">
        <v>1.9914319999999999E-2</v>
      </c>
      <c r="NG511">
        <v>23.625430000000001</v>
      </c>
      <c r="NH511">
        <v>1.9695640000000001</v>
      </c>
      <c r="NI511">
        <v>21818.89</v>
      </c>
      <c r="NJ511" s="1">
        <v>1.9729179999999999E-2</v>
      </c>
      <c r="NK511">
        <v>23.73545</v>
      </c>
      <c r="NL511">
        <v>1.973276</v>
      </c>
      <c r="NM511">
        <v>22090.01</v>
      </c>
      <c r="NN511" s="1">
        <v>1.956888E-2</v>
      </c>
      <c r="NO511">
        <v>23.7409</v>
      </c>
      <c r="NP511">
        <v>1.9764079999999999</v>
      </c>
      <c r="NQ511">
        <v>22328.05</v>
      </c>
      <c r="NR511" s="1">
        <v>1.9383040000000001E-2</v>
      </c>
      <c r="NS511">
        <v>23.652940000000001</v>
      </c>
      <c r="NT511">
        <v>1.973994</v>
      </c>
      <c r="NU511">
        <v>22534.48</v>
      </c>
      <c r="NV511" s="1">
        <v>1.9112000000000001E-2</v>
      </c>
      <c r="NW511">
        <v>23.542590000000001</v>
      </c>
      <c r="NX511">
        <v>1.959997</v>
      </c>
      <c r="NY511">
        <v>22710.880000000001</v>
      </c>
      <c r="NZ511" s="1">
        <v>1.8445340000000001E-2</v>
      </c>
      <c r="OA511">
        <v>23.489180000000001</v>
      </c>
      <c r="OB511">
        <v>1.902428</v>
      </c>
      <c r="OC511">
        <v>22857.13</v>
      </c>
      <c r="OD511" s="1">
        <v>1.8243860000000001E-2</v>
      </c>
      <c r="OE511">
        <v>23.64639</v>
      </c>
      <c r="OF511">
        <v>1.8900159999999999</v>
      </c>
      <c r="OG511">
        <v>22974.83</v>
      </c>
      <c r="OH511" s="1">
        <v>1.8245939999999999E-2</v>
      </c>
      <c r="OI511">
        <v>23.873519999999999</v>
      </c>
      <c r="OJ511">
        <v>1.897016</v>
      </c>
      <c r="OK511">
        <v>23069.26</v>
      </c>
    </row>
    <row r="512" spans="1:401" x14ac:dyDescent="0.35">
      <c r="A512">
        <v>521</v>
      </c>
      <c r="B512" t="s">
        <v>4</v>
      </c>
      <c r="C512" t="s">
        <v>364</v>
      </c>
      <c r="D512" t="s">
        <v>519</v>
      </c>
      <c r="E512">
        <v>813.09969999999998</v>
      </c>
      <c r="F512" s="1">
        <v>3.6247599999999998E-2</v>
      </c>
      <c r="G512">
        <v>19.180720000000001</v>
      </c>
      <c r="H512">
        <v>0</v>
      </c>
      <c r="I512">
        <v>0</v>
      </c>
      <c r="J512" s="1">
        <v>3.5898670000000001E-2</v>
      </c>
      <c r="K512">
        <v>19.379639999999998</v>
      </c>
      <c r="L512">
        <v>0</v>
      </c>
      <c r="M512">
        <v>0</v>
      </c>
      <c r="N512" s="1">
        <v>3.5394849999999999E-2</v>
      </c>
      <c r="O512">
        <v>19.59028</v>
      </c>
      <c r="P512">
        <v>0</v>
      </c>
      <c r="Q512">
        <v>0</v>
      </c>
      <c r="R512" s="1">
        <v>3.4843880000000001E-2</v>
      </c>
      <c r="S512">
        <v>19.794519999999999</v>
      </c>
      <c r="T512">
        <v>0</v>
      </c>
      <c r="U512">
        <v>0</v>
      </c>
      <c r="V512" s="1">
        <v>3.4591759999999999E-2</v>
      </c>
      <c r="W512">
        <v>19.992850000000001</v>
      </c>
      <c r="X512">
        <v>0</v>
      </c>
      <c r="Y512">
        <v>0</v>
      </c>
      <c r="Z512" s="1">
        <v>3.4472919999999997E-2</v>
      </c>
      <c r="AA512">
        <v>20.091190000000001</v>
      </c>
      <c r="AB512">
        <v>0</v>
      </c>
      <c r="AC512">
        <v>0</v>
      </c>
      <c r="AD512" s="1">
        <v>3.4257570000000001E-2</v>
      </c>
      <c r="AE512">
        <v>20.065580000000001</v>
      </c>
      <c r="AF512">
        <v>0</v>
      </c>
      <c r="AG512">
        <v>0</v>
      </c>
      <c r="AH512" s="1">
        <v>3.3981860000000003E-2</v>
      </c>
      <c r="AI512">
        <v>20.019929999999999</v>
      </c>
      <c r="AJ512">
        <v>0</v>
      </c>
      <c r="AK512">
        <v>0</v>
      </c>
      <c r="AL512" s="1">
        <v>3.4070879999999998E-2</v>
      </c>
      <c r="AM512">
        <v>19.990449999999999</v>
      </c>
      <c r="AN512">
        <v>0</v>
      </c>
      <c r="AO512">
        <v>0</v>
      </c>
      <c r="AP512" s="1">
        <v>3.3803270000000003E-2</v>
      </c>
      <c r="AQ512">
        <v>20.13702</v>
      </c>
      <c r="AR512">
        <v>0</v>
      </c>
      <c r="AS512">
        <v>0</v>
      </c>
      <c r="AT512" s="1">
        <v>3.3450529999999999E-2</v>
      </c>
      <c r="AU512">
        <v>20.370039999999999</v>
      </c>
      <c r="AV512">
        <v>0</v>
      </c>
      <c r="AW512">
        <v>0</v>
      </c>
      <c r="AX512" s="1">
        <v>3.3068840000000002E-2</v>
      </c>
      <c r="AY512">
        <v>20.595469999999999</v>
      </c>
      <c r="AZ512">
        <v>0</v>
      </c>
      <c r="BA512">
        <v>0</v>
      </c>
      <c r="BB512">
        <v>3.2869179999999998E-2</v>
      </c>
      <c r="BC512">
        <v>20.801690000000001</v>
      </c>
      <c r="BD512">
        <v>0</v>
      </c>
      <c r="BE512">
        <v>0</v>
      </c>
      <c r="BF512" s="1">
        <v>3.2732879999999999E-2</v>
      </c>
      <c r="BG512">
        <v>20.870840000000001</v>
      </c>
      <c r="BH512">
        <v>0</v>
      </c>
      <c r="BI512">
        <v>0</v>
      </c>
      <c r="BJ512" s="1">
        <v>3.2553930000000002E-2</v>
      </c>
      <c r="BK512">
        <v>20.84084</v>
      </c>
      <c r="BL512">
        <v>0</v>
      </c>
      <c r="BM512">
        <v>0</v>
      </c>
      <c r="BN512" s="1">
        <v>3.2332350000000003E-2</v>
      </c>
      <c r="BO512">
        <v>20.803429999999999</v>
      </c>
      <c r="BP512">
        <v>0</v>
      </c>
      <c r="BQ512">
        <v>0</v>
      </c>
      <c r="BR512" s="1">
        <v>3.2477300000000001E-2</v>
      </c>
      <c r="BS512">
        <v>20.787659999999999</v>
      </c>
      <c r="BT512">
        <v>0</v>
      </c>
      <c r="BU512">
        <v>0</v>
      </c>
      <c r="BV512" s="1">
        <v>3.224979E-2</v>
      </c>
      <c r="BW512">
        <v>20.883510000000001</v>
      </c>
      <c r="BX512">
        <v>0</v>
      </c>
      <c r="BY512">
        <v>0</v>
      </c>
      <c r="BZ512">
        <v>3.1915199999999998E-2</v>
      </c>
      <c r="CA512">
        <v>20.963740000000001</v>
      </c>
      <c r="CB512">
        <v>0</v>
      </c>
      <c r="CC512">
        <v>0</v>
      </c>
      <c r="CD512">
        <v>3.1546919999999999E-2</v>
      </c>
      <c r="CE512">
        <v>21.070160000000001</v>
      </c>
      <c r="CF512">
        <v>0</v>
      </c>
      <c r="CG512">
        <v>0</v>
      </c>
      <c r="CH512">
        <v>3.1367640000000002E-2</v>
      </c>
      <c r="CI512">
        <v>21.099930000000001</v>
      </c>
      <c r="CJ512">
        <v>0</v>
      </c>
      <c r="CK512">
        <v>0</v>
      </c>
      <c r="CL512" s="1">
        <v>3.1265969999999997E-2</v>
      </c>
      <c r="CM512">
        <v>21.07349</v>
      </c>
      <c r="CN512">
        <v>0</v>
      </c>
      <c r="CO512">
        <v>0</v>
      </c>
      <c r="CP512" s="1">
        <v>3.1121759999999998E-2</v>
      </c>
      <c r="CQ512">
        <v>21.03417</v>
      </c>
      <c r="CR512">
        <v>0</v>
      </c>
      <c r="CS512">
        <v>0</v>
      </c>
      <c r="CT512">
        <v>3.0887939999999999E-2</v>
      </c>
      <c r="CU512">
        <v>20.992819999999998</v>
      </c>
      <c r="CV512">
        <v>0</v>
      </c>
      <c r="CW512">
        <v>0</v>
      </c>
      <c r="CX512" s="1">
        <v>3.0785469999999999E-2</v>
      </c>
      <c r="CY512">
        <v>20.960249999999998</v>
      </c>
      <c r="CZ512">
        <v>0</v>
      </c>
      <c r="DA512">
        <v>0</v>
      </c>
      <c r="DB512" s="1">
        <v>3.057938E-2</v>
      </c>
      <c r="DC512">
        <v>21.062200000000001</v>
      </c>
      <c r="DD512">
        <v>0</v>
      </c>
      <c r="DE512">
        <v>0</v>
      </c>
      <c r="DF512" s="1">
        <v>3.036792E-2</v>
      </c>
      <c r="DG512">
        <v>21.118110000000001</v>
      </c>
      <c r="DH512">
        <v>0</v>
      </c>
      <c r="DI512">
        <v>0</v>
      </c>
      <c r="DJ512" s="1">
        <v>3.0147589999999998E-2</v>
      </c>
      <c r="DK512">
        <v>21.198139999999999</v>
      </c>
      <c r="DL512">
        <v>0</v>
      </c>
      <c r="DM512">
        <v>0</v>
      </c>
      <c r="DN512" s="1">
        <v>2.997534E-2</v>
      </c>
      <c r="DO512">
        <v>21.28293</v>
      </c>
      <c r="DP512">
        <v>0</v>
      </c>
      <c r="DQ512">
        <v>0</v>
      </c>
      <c r="DR512">
        <v>2.98199E-2</v>
      </c>
      <c r="DS512">
        <v>21.30481</v>
      </c>
      <c r="DT512">
        <v>5.2336260000000005E-38</v>
      </c>
      <c r="DU512">
        <v>4.2928540000000002E-34</v>
      </c>
      <c r="DV512" s="1">
        <v>2.9653590000000001E-2</v>
      </c>
      <c r="DW512">
        <v>21.25271</v>
      </c>
      <c r="DX512">
        <v>5.5272949999999996E-34</v>
      </c>
      <c r="DY512" s="1">
        <v>4.0260339999999997E-30</v>
      </c>
      <c r="DZ512" s="1">
        <v>2.952279E-2</v>
      </c>
      <c r="EA512">
        <v>21.188780000000001</v>
      </c>
      <c r="EB512" s="1">
        <v>1.7588200000000001E-30</v>
      </c>
      <c r="EC512" s="1">
        <v>1.1980730000000001E-26</v>
      </c>
      <c r="ED512" s="1">
        <v>2.971998E-2</v>
      </c>
      <c r="EE512">
        <v>21.181170000000002</v>
      </c>
      <c r="EF512" s="1">
        <v>2.124503E-27</v>
      </c>
      <c r="EG512" s="1">
        <v>1.375989E-23</v>
      </c>
      <c r="EH512" s="1">
        <v>2.9580100000000002E-2</v>
      </c>
      <c r="EI512">
        <v>21.372129999999999</v>
      </c>
      <c r="EJ512" s="1">
        <v>1.130416E-24</v>
      </c>
      <c r="EK512" s="1">
        <v>7.1666110000000002E-21</v>
      </c>
      <c r="EL512" s="1">
        <v>2.930601E-2</v>
      </c>
      <c r="EM512">
        <v>21.558440000000001</v>
      </c>
      <c r="EN512" s="1">
        <v>3.026017E-22</v>
      </c>
      <c r="EO512" s="1">
        <v>1.9056630000000001E-18</v>
      </c>
      <c r="EP512" s="1">
        <v>2.9019389999999999E-2</v>
      </c>
      <c r="EQ512">
        <v>21.743040000000001</v>
      </c>
      <c r="ER512" s="1">
        <v>4.4903960000000001E-20</v>
      </c>
      <c r="ES512" s="1">
        <v>2.8267790000000002E-16</v>
      </c>
      <c r="ET512" s="1">
        <v>2.8919340000000002E-2</v>
      </c>
      <c r="EU512">
        <v>21.946549999999998</v>
      </c>
      <c r="EV512" s="1">
        <v>4.0027320000000001E-18</v>
      </c>
      <c r="EW512" s="1">
        <v>2.5178820000000001E-14</v>
      </c>
      <c r="EX512" s="1">
        <v>2.8880289999999999E-2</v>
      </c>
      <c r="EY512">
        <v>22.019570000000002</v>
      </c>
      <c r="EZ512" s="1">
        <v>2.276005E-16</v>
      </c>
      <c r="FA512" s="1">
        <v>1.4312809999999999E-12</v>
      </c>
      <c r="FB512" s="1">
        <v>2.881585E-2</v>
      </c>
      <c r="FC512">
        <v>21.954160000000002</v>
      </c>
      <c r="FD512" s="1">
        <v>8.6504880000000002E-15</v>
      </c>
      <c r="FE512" s="1">
        <v>5.462048E-11</v>
      </c>
      <c r="FF512" s="1">
        <v>2.8682969999999999E-2</v>
      </c>
      <c r="FG512">
        <v>21.895019999999999</v>
      </c>
      <c r="FH512" s="1">
        <v>2.296313E-13</v>
      </c>
      <c r="FI512" s="1">
        <v>1.4598449999999999E-9</v>
      </c>
      <c r="FJ512" s="1">
        <v>2.8974320000000001E-2</v>
      </c>
      <c r="FK512">
        <v>21.8658</v>
      </c>
      <c r="FL512" s="1">
        <v>4.4915040000000003E-12</v>
      </c>
      <c r="FM512" s="1">
        <v>2.8403569999999999E-8</v>
      </c>
      <c r="FN512" s="1">
        <v>2.8821349999999999E-2</v>
      </c>
      <c r="FO512">
        <v>22.020990000000001</v>
      </c>
      <c r="FP512" s="1">
        <v>6.4990300000000005E-11</v>
      </c>
      <c r="FQ512" s="1">
        <v>4.152948E-7</v>
      </c>
      <c r="FR512" s="1">
        <v>2.8536349999999999E-2</v>
      </c>
      <c r="FS512">
        <v>22.224299999999999</v>
      </c>
      <c r="FT512" s="1">
        <v>7.2115949999999996E-10</v>
      </c>
      <c r="FU512" s="1">
        <v>4.681599E-6</v>
      </c>
      <c r="FV512" s="1">
        <v>2.8206889999999998E-2</v>
      </c>
      <c r="FW512">
        <v>22.40502</v>
      </c>
      <c r="FX512" s="1">
        <v>6.3033740000000004E-9</v>
      </c>
      <c r="FY512" s="1">
        <v>4.1672289999999997E-5</v>
      </c>
      <c r="FZ512" s="1">
        <v>2.8112109999999999E-2</v>
      </c>
      <c r="GA512">
        <v>22.57612</v>
      </c>
      <c r="GB512" s="1">
        <v>4.4928410000000002E-8</v>
      </c>
      <c r="GC512" s="1">
        <v>2.9992559999999997E-4</v>
      </c>
      <c r="GD512" s="1">
        <v>2.811348E-2</v>
      </c>
      <c r="GE512">
        <v>22.609590000000001</v>
      </c>
      <c r="GF512" s="1">
        <v>2.6527980000000002E-7</v>
      </c>
      <c r="GG512" s="1">
        <v>1.783036E-3</v>
      </c>
      <c r="GH512" s="1">
        <v>2.8058920000000001E-2</v>
      </c>
      <c r="GI512">
        <v>22.554919999999999</v>
      </c>
      <c r="GJ512" s="1">
        <v>1.315081E-6</v>
      </c>
      <c r="GK512" s="1">
        <v>8.9186860000000003E-3</v>
      </c>
      <c r="GL512" s="1">
        <v>2.7886580000000001E-2</v>
      </c>
      <c r="GM512">
        <v>22.49493</v>
      </c>
      <c r="GN512" s="1">
        <v>5.5472809999999999E-6</v>
      </c>
      <c r="GO512" s="1">
        <v>3.811643E-2</v>
      </c>
      <c r="GP512" s="1">
        <v>2.7993460000000001E-2</v>
      </c>
      <c r="GQ512">
        <v>22.459810000000001</v>
      </c>
      <c r="GR512" s="1">
        <v>2.0513689999999999E-5</v>
      </c>
      <c r="GS512" s="1">
        <v>0.14137830000000001</v>
      </c>
      <c r="GT512" s="1">
        <v>2.7799460000000002E-2</v>
      </c>
      <c r="GU512">
        <v>22.460799999999999</v>
      </c>
      <c r="GV512" s="1">
        <v>6.601833E-5</v>
      </c>
      <c r="GW512" s="1">
        <v>0.46119909999999997</v>
      </c>
      <c r="GX512" s="1">
        <v>2.75403E-2</v>
      </c>
      <c r="GY512">
        <v>22.573609999999999</v>
      </c>
      <c r="GZ512" s="1">
        <v>1.886426E-4</v>
      </c>
      <c r="HA512" s="1">
        <v>1.3383719999999999</v>
      </c>
      <c r="HB512" s="1">
        <v>2.7247520000000001E-2</v>
      </c>
      <c r="HC512">
        <v>22.652460000000001</v>
      </c>
      <c r="HD512" s="1">
        <v>4.8425870000000002E-4</v>
      </c>
      <c r="HE512" s="1">
        <v>3.4937520000000002</v>
      </c>
      <c r="HF512" s="1">
        <v>2.7078620000000001E-2</v>
      </c>
      <c r="HG512">
        <v>22.710719999999998</v>
      </c>
      <c r="HH512" s="1">
        <v>1.1354480000000001E-3</v>
      </c>
      <c r="HI512">
        <v>8.2901769999999999</v>
      </c>
      <c r="HJ512" s="1">
        <v>2.6956790000000001E-2</v>
      </c>
      <c r="HK512">
        <v>22.683250000000001</v>
      </c>
      <c r="HL512" s="1">
        <v>2.448965E-3</v>
      </c>
      <c r="HM512">
        <v>18.05697</v>
      </c>
      <c r="HN512" s="1">
        <v>2.6788139999999998E-2</v>
      </c>
      <c r="HO512">
        <v>22.633579999999998</v>
      </c>
      <c r="HP512" s="1">
        <v>4.8818919999999997E-3</v>
      </c>
      <c r="HQ512">
        <v>36.407020000000003</v>
      </c>
      <c r="HR512" s="1">
        <v>2.65536E-2</v>
      </c>
      <c r="HS512">
        <v>22.556229999999999</v>
      </c>
      <c r="HT512" s="1">
        <v>9.0574739999999994E-3</v>
      </c>
      <c r="HU512">
        <v>68.457390000000004</v>
      </c>
      <c r="HV512" s="1">
        <v>2.637072E-2</v>
      </c>
      <c r="HW512">
        <v>22.456040000000002</v>
      </c>
      <c r="HX512" s="1">
        <v>1.5817210000000002E-2</v>
      </c>
      <c r="HY512">
        <v>120.88209999999999</v>
      </c>
      <c r="HZ512" s="1">
        <v>2.6126199999999999E-2</v>
      </c>
      <c r="IA512">
        <v>22.399349999999998</v>
      </c>
      <c r="IB512" s="1">
        <v>2.6050650000000002E-2</v>
      </c>
      <c r="IC512">
        <v>201.7243</v>
      </c>
      <c r="ID512" s="1">
        <v>2.5882100000000002E-2</v>
      </c>
      <c r="IE512">
        <v>22.446179999999998</v>
      </c>
      <c r="IF512" s="1">
        <v>4.0783119999999999E-2</v>
      </c>
      <c r="IG512">
        <v>319.90230000000003</v>
      </c>
      <c r="IH512" s="1">
        <v>2.560838E-2</v>
      </c>
      <c r="II512">
        <v>22.512699999999999</v>
      </c>
      <c r="IJ512" s="1">
        <v>6.0935860000000001E-2</v>
      </c>
      <c r="IK512">
        <v>484.59429999999998</v>
      </c>
      <c r="IL512">
        <v>2.535548E-2</v>
      </c>
      <c r="IM512">
        <v>22.604939999999999</v>
      </c>
      <c r="IN512" s="1">
        <v>8.7432869999999996E-2</v>
      </c>
      <c r="IO512">
        <v>704.49059999999997</v>
      </c>
      <c r="IP512" s="1">
        <v>2.5116739999999999E-2</v>
      </c>
      <c r="IQ512">
        <v>22.579370000000001</v>
      </c>
      <c r="IR512" s="1">
        <v>0.12097090000000001</v>
      </c>
      <c r="IS512">
        <v>987.1155</v>
      </c>
      <c r="IT512" s="1">
        <v>2.490057E-2</v>
      </c>
      <c r="IU512">
        <v>22.507459999999998</v>
      </c>
      <c r="IV512" s="1">
        <v>0.16207920000000001</v>
      </c>
      <c r="IW512">
        <v>1338.2149999999999</v>
      </c>
      <c r="IX512" s="1">
        <v>2.468132E-2</v>
      </c>
      <c r="IY512">
        <v>22.44537</v>
      </c>
      <c r="IZ512" s="1">
        <v>0.21081710000000001</v>
      </c>
      <c r="JA512">
        <v>1761.309</v>
      </c>
      <c r="JB512" s="1">
        <v>2.4359639999999998E-2</v>
      </c>
      <c r="JC512">
        <v>22.388310000000001</v>
      </c>
      <c r="JD512">
        <v>0.26582090000000003</v>
      </c>
      <c r="JE512">
        <v>2257.145</v>
      </c>
      <c r="JF512" s="1">
        <v>2.4176639999999999E-2</v>
      </c>
      <c r="JG512">
        <v>22.461220000000001</v>
      </c>
      <c r="JH512">
        <v>0.32905220000000002</v>
      </c>
      <c r="JI512">
        <v>2824.1819999999998</v>
      </c>
      <c r="JJ512" s="1">
        <v>2.4084520000000002E-2</v>
      </c>
      <c r="JK512">
        <v>22.55667</v>
      </c>
      <c r="JL512">
        <v>0.40034520000000001</v>
      </c>
      <c r="JM512">
        <v>3459.636</v>
      </c>
      <c r="JN512">
        <v>2.402462E-2</v>
      </c>
      <c r="JO512">
        <v>22.629639999999998</v>
      </c>
      <c r="JP512">
        <v>0.47850690000000001</v>
      </c>
      <c r="JQ512">
        <v>4158.6580000000004</v>
      </c>
      <c r="JR512" s="1">
        <v>2.3878449999999999E-2</v>
      </c>
      <c r="JS512">
        <v>22.745709999999999</v>
      </c>
      <c r="JT512">
        <v>0.56024759999999996</v>
      </c>
      <c r="JU512">
        <v>4914.0550000000003</v>
      </c>
      <c r="JV512" s="1">
        <v>2.3689760000000001E-2</v>
      </c>
      <c r="JW512">
        <v>22.786439999999999</v>
      </c>
      <c r="JX512">
        <v>0.64471990000000001</v>
      </c>
      <c r="JY512">
        <v>5717.2889999999998</v>
      </c>
      <c r="JZ512" s="1">
        <v>2.346523E-2</v>
      </c>
      <c r="KA512">
        <v>22.701889999999999</v>
      </c>
      <c r="KB512">
        <v>0.73054220000000003</v>
      </c>
      <c r="KC512">
        <v>6558.8029999999999</v>
      </c>
      <c r="KD512" s="1">
        <v>2.325195E-2</v>
      </c>
      <c r="KE512">
        <v>22.60661</v>
      </c>
      <c r="KF512">
        <v>0.81754499999999997</v>
      </c>
      <c r="KG512">
        <v>7429.15</v>
      </c>
      <c r="KH512" s="1">
        <v>2.3066759999999999E-2</v>
      </c>
      <c r="KI512">
        <v>22.543150000000001</v>
      </c>
      <c r="KJ512">
        <v>0.90555010000000002</v>
      </c>
      <c r="KK512">
        <v>8318.8539999999994</v>
      </c>
      <c r="KL512" s="1">
        <v>2.2858670000000001E-2</v>
      </c>
      <c r="KM512">
        <v>22.665890000000001</v>
      </c>
      <c r="KN512">
        <v>0.99174479999999998</v>
      </c>
      <c r="KO512">
        <v>9219.0120000000006</v>
      </c>
      <c r="KP512" s="1">
        <v>2.260537E-2</v>
      </c>
      <c r="KQ512">
        <v>22.84985</v>
      </c>
      <c r="KR512">
        <v>1.0736000000000001</v>
      </c>
      <c r="KS512">
        <v>10120.39</v>
      </c>
      <c r="KT512" s="1">
        <v>2.234214E-2</v>
      </c>
      <c r="KU512">
        <v>23.052969999999998</v>
      </c>
      <c r="KV512">
        <v>1.151826</v>
      </c>
      <c r="KW512">
        <v>11014.6</v>
      </c>
      <c r="KX512" s="1">
        <v>2.2078170000000001E-2</v>
      </c>
      <c r="KY512">
        <v>23.234459999999999</v>
      </c>
      <c r="KZ512">
        <v>1.225973</v>
      </c>
      <c r="LA512">
        <v>11894.32</v>
      </c>
      <c r="LB512">
        <v>2.1824739999999999E-2</v>
      </c>
      <c r="LC512">
        <v>23.256239999999998</v>
      </c>
      <c r="LD512">
        <v>1.2961210000000001</v>
      </c>
      <c r="LE512">
        <v>12753.21</v>
      </c>
      <c r="LF512" s="1">
        <v>2.159411E-2</v>
      </c>
      <c r="LG512">
        <v>23.157109999999999</v>
      </c>
      <c r="LH512">
        <v>1.362894</v>
      </c>
      <c r="LI512">
        <v>13586.27</v>
      </c>
      <c r="LJ512" s="1">
        <v>2.1393260000000001E-2</v>
      </c>
      <c r="LK512">
        <v>23.05959</v>
      </c>
      <c r="LL512">
        <v>1.426706</v>
      </c>
      <c r="LM512">
        <v>14389.33</v>
      </c>
      <c r="LN512" s="1">
        <v>2.1262779999999998E-2</v>
      </c>
      <c r="LO512">
        <v>22.99456</v>
      </c>
      <c r="LP512">
        <v>1.490588</v>
      </c>
      <c r="LQ512">
        <v>15159.98</v>
      </c>
      <c r="LR512" s="1">
        <v>2.1091410000000001E-2</v>
      </c>
      <c r="LS512">
        <v>23.121020000000001</v>
      </c>
      <c r="LT512">
        <v>1.5469280000000001</v>
      </c>
      <c r="LU512">
        <v>15895.48</v>
      </c>
      <c r="LV512" s="1">
        <v>2.0903540000000002E-2</v>
      </c>
      <c r="LW512">
        <v>23.30611</v>
      </c>
      <c r="LX512">
        <v>1.59714</v>
      </c>
      <c r="LY512">
        <v>16593.27</v>
      </c>
      <c r="LZ512" s="1">
        <v>2.0713530000000001E-2</v>
      </c>
      <c r="MA512">
        <v>23.512</v>
      </c>
      <c r="MB512">
        <v>1.642128</v>
      </c>
      <c r="MC512">
        <v>17251.849999999999</v>
      </c>
      <c r="MD512" s="1">
        <v>2.0531919999999999E-2</v>
      </c>
      <c r="ME512">
        <v>23.66947</v>
      </c>
      <c r="MF512">
        <v>1.682947</v>
      </c>
      <c r="MG512">
        <v>17870.29</v>
      </c>
      <c r="MH512" s="1">
        <v>2.0385E-2</v>
      </c>
      <c r="MI512">
        <v>23.68233</v>
      </c>
      <c r="MJ512">
        <v>1.721875</v>
      </c>
      <c r="MK512">
        <v>18448.919999999998</v>
      </c>
      <c r="ML512" s="1">
        <v>2.0242599999999999E-2</v>
      </c>
      <c r="MM512">
        <v>23.576630000000002</v>
      </c>
      <c r="MN512">
        <v>1.7568189999999999</v>
      </c>
      <c r="MO512">
        <v>18987.68</v>
      </c>
      <c r="MP512" s="1">
        <v>2.010723E-2</v>
      </c>
      <c r="MQ512">
        <v>23.468530000000001</v>
      </c>
      <c r="MR512">
        <v>1.7880579999999999</v>
      </c>
      <c r="MS512">
        <v>19487.009999999998</v>
      </c>
      <c r="MT512" s="1">
        <v>2.0057800000000001E-2</v>
      </c>
      <c r="MU512">
        <v>23.3886</v>
      </c>
      <c r="MV512">
        <v>1.8231790000000001</v>
      </c>
      <c r="MW512">
        <v>19948.22</v>
      </c>
      <c r="MX512" s="1">
        <v>1.9880999999999999E-2</v>
      </c>
      <c r="MY512">
        <v>23.466329999999999</v>
      </c>
      <c r="MZ512">
        <v>1.8427359999999999</v>
      </c>
      <c r="NA512">
        <v>20371.96</v>
      </c>
      <c r="NB512" s="1">
        <v>1.9644100000000001E-2</v>
      </c>
      <c r="NC512">
        <v>23.466200000000001</v>
      </c>
      <c r="ND512">
        <v>1.8529979999999999</v>
      </c>
      <c r="NE512">
        <v>20757.63</v>
      </c>
      <c r="NF512" s="1">
        <v>1.9407629999999999E-2</v>
      </c>
      <c r="NG512">
        <v>23.59271</v>
      </c>
      <c r="NH512">
        <v>1.8592610000000001</v>
      </c>
      <c r="NI512">
        <v>21106.54</v>
      </c>
      <c r="NJ512" s="1">
        <v>1.9229799999999998E-2</v>
      </c>
      <c r="NK512">
        <v>23.700970000000002</v>
      </c>
      <c r="NL512">
        <v>1.867505</v>
      </c>
      <c r="NM512">
        <v>21420.3</v>
      </c>
      <c r="NN512" s="1">
        <v>1.9073989999999999E-2</v>
      </c>
      <c r="NO512">
        <v>23.70898</v>
      </c>
      <c r="NP512">
        <v>1.8748149999999999</v>
      </c>
      <c r="NQ512">
        <v>21700.73</v>
      </c>
      <c r="NR512" s="1">
        <v>1.8893940000000001E-2</v>
      </c>
      <c r="NS512">
        <v>23.625900000000001</v>
      </c>
      <c r="NT512">
        <v>1.8767510000000001</v>
      </c>
      <c r="NU512">
        <v>21949.42</v>
      </c>
      <c r="NV512">
        <v>1.8624970000000001E-2</v>
      </c>
      <c r="NW512">
        <v>23.52046</v>
      </c>
      <c r="NX512">
        <v>1.8668739999999999</v>
      </c>
      <c r="NY512">
        <v>22167.51</v>
      </c>
      <c r="NZ512" s="1">
        <v>1.7966880000000001E-2</v>
      </c>
      <c r="OA512">
        <v>23.468579999999999</v>
      </c>
      <c r="OB512">
        <v>1.8148</v>
      </c>
      <c r="OC512">
        <v>22354.52</v>
      </c>
      <c r="OD512" s="1">
        <v>1.777306E-2</v>
      </c>
      <c r="OE512">
        <v>23.619879999999998</v>
      </c>
      <c r="OF512">
        <v>1.8066070000000001</v>
      </c>
      <c r="OG512">
        <v>22511.81</v>
      </c>
      <c r="OH512" s="1">
        <v>1.7777560000000001E-2</v>
      </c>
      <c r="OI512">
        <v>23.839860000000002</v>
      </c>
      <c r="OJ512">
        <v>1.81681</v>
      </c>
      <c r="OK512">
        <v>22644.87</v>
      </c>
    </row>
    <row r="513" spans="1:401" x14ac:dyDescent="0.35">
      <c r="A513">
        <v>522</v>
      </c>
      <c r="B513" t="s">
        <v>4</v>
      </c>
      <c r="C513" t="s">
        <v>364</v>
      </c>
      <c r="D513" t="s">
        <v>520</v>
      </c>
      <c r="E513">
        <v>912.34559999999999</v>
      </c>
      <c r="F513">
        <v>3.5578249999999999E-2</v>
      </c>
      <c r="G513">
        <v>19.092739999999999</v>
      </c>
      <c r="H513">
        <v>0</v>
      </c>
      <c r="I513">
        <v>0</v>
      </c>
      <c r="J513" s="1">
        <v>3.5235549999999997E-2</v>
      </c>
      <c r="K513">
        <v>19.28547</v>
      </c>
      <c r="L513">
        <v>0</v>
      </c>
      <c r="M513">
        <v>0</v>
      </c>
      <c r="N513" s="1">
        <v>3.4736200000000002E-2</v>
      </c>
      <c r="O513">
        <v>19.49203</v>
      </c>
      <c r="P513">
        <v>0</v>
      </c>
      <c r="Q513">
        <v>0</v>
      </c>
      <c r="R513" s="1">
        <v>3.4194530000000001E-2</v>
      </c>
      <c r="S513">
        <v>19.69295</v>
      </c>
      <c r="T513">
        <v>0</v>
      </c>
      <c r="U513">
        <v>0</v>
      </c>
      <c r="V513" s="1">
        <v>3.3949090000000001E-2</v>
      </c>
      <c r="W513">
        <v>19.889040000000001</v>
      </c>
      <c r="X513">
        <v>0</v>
      </c>
      <c r="Y513">
        <v>0</v>
      </c>
      <c r="Z513" s="1">
        <v>3.3837770000000003E-2</v>
      </c>
      <c r="AA513">
        <v>19.990100000000002</v>
      </c>
      <c r="AB513">
        <v>0</v>
      </c>
      <c r="AC513">
        <v>0</v>
      </c>
      <c r="AD513" s="1">
        <v>3.3627240000000003E-2</v>
      </c>
      <c r="AE513">
        <v>19.97063</v>
      </c>
      <c r="AF513">
        <v>0</v>
      </c>
      <c r="AG513">
        <v>0</v>
      </c>
      <c r="AH513" s="1">
        <v>3.3357530000000003E-2</v>
      </c>
      <c r="AI513">
        <v>19.930800000000001</v>
      </c>
      <c r="AJ513">
        <v>0</v>
      </c>
      <c r="AK513">
        <v>0</v>
      </c>
      <c r="AL513" s="1">
        <v>3.3452790000000003E-2</v>
      </c>
      <c r="AM513">
        <v>19.904959999999999</v>
      </c>
      <c r="AN513">
        <v>0</v>
      </c>
      <c r="AO513">
        <v>0</v>
      </c>
      <c r="AP513" s="1">
        <v>3.3189650000000001E-2</v>
      </c>
      <c r="AQ513">
        <v>20.047689999999999</v>
      </c>
      <c r="AR513">
        <v>0</v>
      </c>
      <c r="AS513">
        <v>0</v>
      </c>
      <c r="AT513" s="1">
        <v>3.2841040000000002E-2</v>
      </c>
      <c r="AU513">
        <v>20.275459999999999</v>
      </c>
      <c r="AV513">
        <v>0</v>
      </c>
      <c r="AW513">
        <v>0</v>
      </c>
      <c r="AX513" s="1">
        <v>3.2465750000000002E-2</v>
      </c>
      <c r="AY513">
        <v>20.497440000000001</v>
      </c>
      <c r="AZ513">
        <v>0</v>
      </c>
      <c r="BA513">
        <v>0</v>
      </c>
      <c r="BB513" s="1">
        <v>3.2271469999999997E-2</v>
      </c>
      <c r="BC513">
        <v>20.701509999999999</v>
      </c>
      <c r="BD513">
        <v>0</v>
      </c>
      <c r="BE513">
        <v>0</v>
      </c>
      <c r="BF513" s="1">
        <v>3.2138930000000003E-2</v>
      </c>
      <c r="BG513">
        <v>20.775079999999999</v>
      </c>
      <c r="BH513">
        <v>0</v>
      </c>
      <c r="BI513">
        <v>0</v>
      </c>
      <c r="BJ513" s="1">
        <v>3.1965680000000003E-2</v>
      </c>
      <c r="BK513">
        <v>20.751270000000002</v>
      </c>
      <c r="BL513">
        <v>0</v>
      </c>
      <c r="BM513">
        <v>0</v>
      </c>
      <c r="BN513" s="1">
        <v>3.175116E-2</v>
      </c>
      <c r="BO513">
        <v>20.719100000000001</v>
      </c>
      <c r="BP513">
        <v>0</v>
      </c>
      <c r="BQ513">
        <v>0</v>
      </c>
      <c r="BR513" s="1">
        <v>3.1898749999999997E-2</v>
      </c>
      <c r="BS513">
        <v>20.70645</v>
      </c>
      <c r="BT513">
        <v>0</v>
      </c>
      <c r="BU513">
        <v>0</v>
      </c>
      <c r="BV513" s="1">
        <v>3.1675219999999997E-2</v>
      </c>
      <c r="BW513">
        <v>20.800329999999999</v>
      </c>
      <c r="BX513">
        <v>0</v>
      </c>
      <c r="BY513">
        <v>0</v>
      </c>
      <c r="BZ513" s="1">
        <v>3.1344619999999997E-2</v>
      </c>
      <c r="CA513">
        <v>20.881440000000001</v>
      </c>
      <c r="CB513">
        <v>0</v>
      </c>
      <c r="CC513">
        <v>0</v>
      </c>
      <c r="CD513" s="1">
        <v>3.0979920000000001E-2</v>
      </c>
      <c r="CE513">
        <v>20.986930000000001</v>
      </c>
      <c r="CF513">
        <v>0</v>
      </c>
      <c r="CG513">
        <v>0</v>
      </c>
      <c r="CH513" s="1">
        <v>3.0806900000000002E-2</v>
      </c>
      <c r="CI513">
        <v>21.0199</v>
      </c>
      <c r="CJ513">
        <v>0</v>
      </c>
      <c r="CK513">
        <v>0</v>
      </c>
      <c r="CL513" s="1">
        <v>3.070751E-2</v>
      </c>
      <c r="CM513">
        <v>20.997399999999999</v>
      </c>
      <c r="CN513">
        <v>0</v>
      </c>
      <c r="CO513">
        <v>0</v>
      </c>
      <c r="CP513" s="1">
        <v>3.0568439999999999E-2</v>
      </c>
      <c r="CQ513">
        <v>20.961770000000001</v>
      </c>
      <c r="CR513">
        <v>0</v>
      </c>
      <c r="CS513">
        <v>0</v>
      </c>
      <c r="CT513" s="1">
        <v>3.034011E-2</v>
      </c>
      <c r="CU513">
        <v>20.923680000000001</v>
      </c>
      <c r="CV513">
        <v>0</v>
      </c>
      <c r="CW513">
        <v>0</v>
      </c>
      <c r="CX513" s="1">
        <v>3.0239990000000001E-2</v>
      </c>
      <c r="CY513">
        <v>20.893239999999999</v>
      </c>
      <c r="CZ513">
        <v>0</v>
      </c>
      <c r="DA513">
        <v>0</v>
      </c>
      <c r="DB513" s="1">
        <v>3.0034720000000001E-2</v>
      </c>
      <c r="DC513">
        <v>20.991240000000001</v>
      </c>
      <c r="DD513">
        <v>0</v>
      </c>
      <c r="DE513">
        <v>0</v>
      </c>
      <c r="DF513" s="1">
        <v>2.982837E-2</v>
      </c>
      <c r="DG513">
        <v>21.047930000000001</v>
      </c>
      <c r="DH513">
        <v>0</v>
      </c>
      <c r="DI513">
        <v>0</v>
      </c>
      <c r="DJ513" s="1">
        <v>2.961312E-2</v>
      </c>
      <c r="DK513">
        <v>21.126249999999999</v>
      </c>
      <c r="DL513">
        <v>0</v>
      </c>
      <c r="DM513">
        <v>0</v>
      </c>
      <c r="DN513" s="1">
        <v>2.944304E-2</v>
      </c>
      <c r="DO513">
        <v>21.21021</v>
      </c>
      <c r="DP513">
        <v>0</v>
      </c>
      <c r="DQ513">
        <v>0</v>
      </c>
      <c r="DR513" s="1">
        <v>2.92917E-2</v>
      </c>
      <c r="DS513">
        <v>21.234169999999999</v>
      </c>
      <c r="DT513">
        <v>1.2871209999999999E-38</v>
      </c>
      <c r="DU513">
        <v>1.2218419999999999E-34</v>
      </c>
      <c r="DV513" s="1">
        <v>2.9128540000000001E-2</v>
      </c>
      <c r="DW513">
        <v>21.186109999999999</v>
      </c>
      <c r="DX513">
        <v>1.4126269999999999E-34</v>
      </c>
      <c r="DY513">
        <v>1.2413250000000001E-30</v>
      </c>
      <c r="DZ513" s="1">
        <v>2.9001369999999999E-2</v>
      </c>
      <c r="EA513">
        <v>21.125769999999999</v>
      </c>
      <c r="EB513">
        <v>4.9653139999999997E-31</v>
      </c>
      <c r="EC513" s="1">
        <v>3.9711000000000001E-27</v>
      </c>
      <c r="ED513" s="1">
        <v>2.920041E-2</v>
      </c>
      <c r="EE513">
        <v>21.117909999999998</v>
      </c>
      <c r="EF513" s="1">
        <v>6.5221379999999999E-28</v>
      </c>
      <c r="EG513" s="1">
        <v>4.8729789999999999E-24</v>
      </c>
      <c r="EH513" s="1">
        <v>2.906185E-2</v>
      </c>
      <c r="EI513">
        <v>21.30171</v>
      </c>
      <c r="EJ513" s="1">
        <v>3.7265589999999999E-25</v>
      </c>
      <c r="EK513" s="1">
        <v>2.6940359999999999E-21</v>
      </c>
      <c r="EL513" s="1">
        <v>2.8791299999999999E-2</v>
      </c>
      <c r="EM513">
        <v>21.484249999999999</v>
      </c>
      <c r="EN513" s="1">
        <v>1.062903E-22</v>
      </c>
      <c r="EO513" s="1">
        <v>7.5704030000000001E-19</v>
      </c>
      <c r="EP513">
        <v>2.850691E-2</v>
      </c>
      <c r="EQ513">
        <v>21.664739999999998</v>
      </c>
      <c r="ER513" s="1">
        <v>1.6707519999999999E-20</v>
      </c>
      <c r="ES513" s="1">
        <v>1.1824059999999999E-16</v>
      </c>
      <c r="ET513" s="1">
        <v>2.8407979999999999E-2</v>
      </c>
      <c r="EU513">
        <v>21.864989999999999</v>
      </c>
      <c r="EV513" s="1">
        <v>1.5705390000000001E-18</v>
      </c>
      <c r="EW513" s="1">
        <v>1.1056100000000001E-14</v>
      </c>
      <c r="EX513" s="1">
        <v>2.8374090000000001E-2</v>
      </c>
      <c r="EY513">
        <v>21.941389999999998</v>
      </c>
      <c r="EZ513" s="1">
        <v>9.3831970000000003E-17</v>
      </c>
      <c r="FA513" s="1">
        <v>6.5797699999999997E-13</v>
      </c>
      <c r="FB513" s="1">
        <v>2.8311139999999999E-2</v>
      </c>
      <c r="FC513">
        <v>21.882200000000001</v>
      </c>
      <c r="FD513" s="1">
        <v>3.7344409999999998E-15</v>
      </c>
      <c r="FE513" s="1">
        <v>2.622484E-11</v>
      </c>
      <c r="FF513" s="1">
        <v>2.8181939999999999E-2</v>
      </c>
      <c r="FG513">
        <v>21.827850000000002</v>
      </c>
      <c r="FH513" s="1">
        <v>1.035219E-13</v>
      </c>
      <c r="FI513" s="1">
        <v>7.3046899999999995E-10</v>
      </c>
      <c r="FJ513" s="1">
        <v>2.8475480000000001E-2</v>
      </c>
      <c r="FK513">
        <v>21.800529999999998</v>
      </c>
      <c r="FL513" s="1">
        <v>2.1099120000000002E-12</v>
      </c>
      <c r="FM513" s="1">
        <v>1.4783970000000001E-8</v>
      </c>
      <c r="FN513" s="1">
        <v>2.8325679999999999E-2</v>
      </c>
      <c r="FO513">
        <v>21.951070000000001</v>
      </c>
      <c r="FP513" s="1">
        <v>3.1734489999999997E-11</v>
      </c>
      <c r="FQ513" s="1">
        <v>2.24446E-7</v>
      </c>
      <c r="FR513" s="1">
        <v>2.804005E-2</v>
      </c>
      <c r="FS513">
        <v>22.149480000000001</v>
      </c>
      <c r="FT513" s="1">
        <v>3.6524799999999999E-10</v>
      </c>
      <c r="FU513" s="1">
        <v>2.6228699999999999E-6</v>
      </c>
      <c r="FV513" s="1">
        <v>2.7711610000000001E-2</v>
      </c>
      <c r="FW513">
        <v>22.327290000000001</v>
      </c>
      <c r="FX513" s="1">
        <v>3.3055530000000002E-9</v>
      </c>
      <c r="FY513" s="1">
        <v>2.416554E-5</v>
      </c>
      <c r="FZ513" s="1">
        <v>2.7621469999999999E-2</v>
      </c>
      <c r="GA513">
        <v>22.496759999999998</v>
      </c>
      <c r="GB513" s="1">
        <v>2.4360409999999999E-8</v>
      </c>
      <c r="GC513" s="1">
        <v>1.79753E-4</v>
      </c>
      <c r="GD513" s="1">
        <v>2.762539E-2</v>
      </c>
      <c r="GE513">
        <v>22.534960000000002</v>
      </c>
      <c r="GF513" s="1">
        <v>1.4847969999999999E-7</v>
      </c>
      <c r="GG513" s="1">
        <v>1.1028629999999999E-3</v>
      </c>
      <c r="GH513" s="1">
        <v>2.7572969999999999E-2</v>
      </c>
      <c r="GI513">
        <v>22.486160000000002</v>
      </c>
      <c r="GJ513" s="1">
        <v>7.586572E-7</v>
      </c>
      <c r="GK513" s="1">
        <v>5.6855500000000002E-3</v>
      </c>
      <c r="GL513" s="1">
        <v>2.7404350000000001E-2</v>
      </c>
      <c r="GM513">
        <v>22.431010000000001</v>
      </c>
      <c r="GN513" s="1">
        <v>3.2936110000000002E-6</v>
      </c>
      <c r="GO513" s="1">
        <v>2.5010149999999998E-2</v>
      </c>
      <c r="GP513" s="1">
        <v>2.7512310000000002E-2</v>
      </c>
      <c r="GQ513">
        <v>22.398910000000001</v>
      </c>
      <c r="GR513" s="1">
        <v>1.2519549999999999E-5</v>
      </c>
      <c r="GS513" s="1">
        <v>9.5362719999999998E-2</v>
      </c>
      <c r="GT513" s="1">
        <v>2.7318479999999999E-2</v>
      </c>
      <c r="GU513">
        <v>22.401050000000001</v>
      </c>
      <c r="GV513" s="1">
        <v>4.1351930000000002E-5</v>
      </c>
      <c r="GW513" s="1">
        <v>0.31940000000000002</v>
      </c>
      <c r="GX513" s="1">
        <v>2.7061379999999999E-2</v>
      </c>
      <c r="GY513">
        <v>22.511019999999998</v>
      </c>
      <c r="GZ513" s="1">
        <v>1.21112E-4</v>
      </c>
      <c r="HA513" s="1">
        <v>0.95041100000000001</v>
      </c>
      <c r="HB513">
        <v>2.6772319999999999E-2</v>
      </c>
      <c r="HC513">
        <v>22.589110000000002</v>
      </c>
      <c r="HD513" s="1">
        <v>3.1828709999999998E-4</v>
      </c>
      <c r="HE513" s="1">
        <v>2.5409510000000002</v>
      </c>
      <c r="HF513" s="1">
        <v>2.6605159999999999E-2</v>
      </c>
      <c r="HG513">
        <v>22.648399999999999</v>
      </c>
      <c r="HH513" s="1">
        <v>7.6312690000000002E-4</v>
      </c>
      <c r="HI513">
        <v>6.1679219999999999</v>
      </c>
      <c r="HJ513" s="1">
        <v>2.648901E-2</v>
      </c>
      <c r="HK513">
        <v>22.62426</v>
      </c>
      <c r="HL513" s="1">
        <v>1.6814499999999999E-3</v>
      </c>
      <c r="HM513">
        <v>13.72813</v>
      </c>
      <c r="HN513">
        <v>2.6323360000000001E-2</v>
      </c>
      <c r="HO513">
        <v>22.57816</v>
      </c>
      <c r="HP513" s="1">
        <v>3.419985E-3</v>
      </c>
      <c r="HQ513">
        <v>28.253139999999998</v>
      </c>
      <c r="HR513" s="1">
        <v>2.6093149999999999E-2</v>
      </c>
      <c r="HS513">
        <v>22.50498</v>
      </c>
      <c r="HT513" s="1">
        <v>6.4670639999999998E-3</v>
      </c>
      <c r="HU513">
        <v>54.168750000000003</v>
      </c>
      <c r="HV513" s="1">
        <v>2.5912379999999999E-2</v>
      </c>
      <c r="HW513">
        <v>22.409210000000002</v>
      </c>
      <c r="HX513" s="1">
        <v>1.149824E-2</v>
      </c>
      <c r="HY513">
        <v>97.430120000000002</v>
      </c>
      <c r="HZ513" s="1">
        <v>2.5670910000000002E-2</v>
      </c>
      <c r="IA513">
        <v>22.353739999999998</v>
      </c>
      <c r="IB513" s="1">
        <v>1.926156E-2</v>
      </c>
      <c r="IC513">
        <v>165.4494</v>
      </c>
      <c r="ID513" s="1">
        <v>2.5430379999999999E-2</v>
      </c>
      <c r="IE513">
        <v>22.398019999999999</v>
      </c>
      <c r="IF513" s="1">
        <v>3.0641979999999999E-2</v>
      </c>
      <c r="IG513">
        <v>266.73910000000001</v>
      </c>
      <c r="IH513" s="1">
        <v>2.5160709999999999E-2</v>
      </c>
      <c r="II513">
        <v>22.462479999999999</v>
      </c>
      <c r="IJ513" s="1">
        <v>4.6481290000000001E-2</v>
      </c>
      <c r="IK513">
        <v>410.40350000000001</v>
      </c>
      <c r="IL513" s="1">
        <v>2.4912630000000002E-2</v>
      </c>
      <c r="IM513">
        <v>22.55274</v>
      </c>
      <c r="IN513" s="1">
        <v>6.765256E-2</v>
      </c>
      <c r="IO513">
        <v>605.4624</v>
      </c>
      <c r="IP513" s="1">
        <v>2.4675989999999998E-2</v>
      </c>
      <c r="IQ513">
        <v>22.530280000000001</v>
      </c>
      <c r="IR513" s="1">
        <v>9.4862370000000001E-2</v>
      </c>
      <c r="IS513">
        <v>860.18679999999995</v>
      </c>
      <c r="IT513">
        <v>2.4465130000000002E-2</v>
      </c>
      <c r="IU513">
        <v>22.4617</v>
      </c>
      <c r="IV513" s="1">
        <v>0.1287256</v>
      </c>
      <c r="IW513">
        <v>1181.462</v>
      </c>
      <c r="IX513" s="1">
        <v>2.4246179999999999E-2</v>
      </c>
      <c r="IY513">
        <v>22.40203</v>
      </c>
      <c r="IZ513" s="1">
        <v>0.1694138</v>
      </c>
      <c r="JA513">
        <v>1574.2180000000001</v>
      </c>
      <c r="JB513" s="1">
        <v>2.392729E-2</v>
      </c>
      <c r="JC513">
        <v>22.346869999999999</v>
      </c>
      <c r="JD513">
        <v>0.21599399999999999</v>
      </c>
      <c r="JE513">
        <v>2040.854</v>
      </c>
      <c r="JF513" s="1">
        <v>2.374677E-2</v>
      </c>
      <c r="JG513">
        <v>22.415859999999999</v>
      </c>
      <c r="JH513" s="1">
        <v>0.27018950000000003</v>
      </c>
      <c r="JI513">
        <v>2581.4780000000001</v>
      </c>
      <c r="JJ513" s="1">
        <v>2.3659110000000001E-2</v>
      </c>
      <c r="JK513">
        <v>22.50883</v>
      </c>
      <c r="JL513">
        <v>0.33204299999999998</v>
      </c>
      <c r="JM513">
        <v>3194.9119999999998</v>
      </c>
      <c r="JN513" s="1">
        <v>2.360027E-2</v>
      </c>
      <c r="JO513">
        <v>22.580400000000001</v>
      </c>
      <c r="JP513">
        <v>0.40058870000000002</v>
      </c>
      <c r="JQ513">
        <v>3877.74</v>
      </c>
      <c r="JR513" s="1">
        <v>2.3455750000000001E-2</v>
      </c>
      <c r="JS513">
        <v>22.693739999999998</v>
      </c>
      <c r="JT513">
        <v>0.4731416</v>
      </c>
      <c r="JU513">
        <v>4624.0389999999998</v>
      </c>
      <c r="JV513" s="1">
        <v>2.3269829999999998E-2</v>
      </c>
      <c r="JW513">
        <v>22.736329999999999</v>
      </c>
      <c r="JX513">
        <v>0.54898910000000001</v>
      </c>
      <c r="JY513">
        <v>5426.2290000000003</v>
      </c>
      <c r="JZ513" s="1">
        <v>2.30501E-2</v>
      </c>
      <c r="KA513">
        <v>22.657170000000001</v>
      </c>
      <c r="KB513">
        <v>0.62694740000000004</v>
      </c>
      <c r="KC513">
        <v>6275.4040000000005</v>
      </c>
      <c r="KD513" s="1">
        <v>2.2838190000000001E-2</v>
      </c>
      <c r="KE513">
        <v>22.566490000000002</v>
      </c>
      <c r="KF513">
        <v>0.70670149999999998</v>
      </c>
      <c r="KG513">
        <v>7162.46</v>
      </c>
      <c r="KH513">
        <v>2.2657859999999998E-2</v>
      </c>
      <c r="KI513">
        <v>22.505019999999998</v>
      </c>
      <c r="KJ513">
        <v>0.7882633</v>
      </c>
      <c r="KK513">
        <v>8078.0839999999998</v>
      </c>
      <c r="KL513" s="1">
        <v>2.2452819999999998E-2</v>
      </c>
      <c r="KM513">
        <v>22.62247</v>
      </c>
      <c r="KN513">
        <v>0.86893039999999999</v>
      </c>
      <c r="KO513">
        <v>9013.1929999999993</v>
      </c>
      <c r="KP513" s="1">
        <v>2.220366E-2</v>
      </c>
      <c r="KQ513">
        <v>22.800940000000001</v>
      </c>
      <c r="KR513">
        <v>0.94645429999999997</v>
      </c>
      <c r="KS513">
        <v>9958.1090000000004</v>
      </c>
      <c r="KT513" s="1">
        <v>2.194314E-2</v>
      </c>
      <c r="KU513">
        <v>22.998909999999999</v>
      </c>
      <c r="KV513">
        <v>1.0212479999999999</v>
      </c>
      <c r="KW513">
        <v>10903.77</v>
      </c>
      <c r="KX513" s="1">
        <v>2.1684180000000001E-2</v>
      </c>
      <c r="KY513">
        <v>23.177420000000001</v>
      </c>
      <c r="KZ513">
        <v>1.092991</v>
      </c>
      <c r="LA513">
        <v>11842.18</v>
      </c>
      <c r="LB513" s="1">
        <v>2.1432610000000001E-2</v>
      </c>
      <c r="LC513">
        <v>23.204029999999999</v>
      </c>
      <c r="LD513">
        <v>1.1614150000000001</v>
      </c>
      <c r="LE513">
        <v>12766.22</v>
      </c>
      <c r="LF513" s="1">
        <v>2.1207320000000002E-2</v>
      </c>
      <c r="LG513">
        <v>23.111809999999998</v>
      </c>
      <c r="LH513">
        <v>1.2273430000000001</v>
      </c>
      <c r="LI513">
        <v>13670.01</v>
      </c>
      <c r="LJ513" s="1">
        <v>2.1011160000000001E-2</v>
      </c>
      <c r="LK513">
        <v>23.019829999999999</v>
      </c>
      <c r="LL513">
        <v>1.2908710000000001</v>
      </c>
      <c r="LM513">
        <v>14548.47</v>
      </c>
      <c r="LN513" s="1">
        <v>2.0881259999999999E-2</v>
      </c>
      <c r="LO513">
        <v>22.95749</v>
      </c>
      <c r="LP513">
        <v>1.354527</v>
      </c>
      <c r="LQ513">
        <v>15398.29</v>
      </c>
      <c r="LR513" s="1">
        <v>2.0713499999999999E-2</v>
      </c>
      <c r="LS513">
        <v>23.079090000000001</v>
      </c>
      <c r="LT513">
        <v>1.4116610000000001</v>
      </c>
      <c r="LU513">
        <v>16216.07</v>
      </c>
      <c r="LV513" s="1">
        <v>2.0528790000000002E-2</v>
      </c>
      <c r="LW513">
        <v>23.259029999999999</v>
      </c>
      <c r="LX513">
        <v>1.4632780000000001</v>
      </c>
      <c r="LY513">
        <v>16998.259999999998</v>
      </c>
      <c r="LZ513" s="1">
        <v>2.0341000000000001E-2</v>
      </c>
      <c r="MA513">
        <v>23.460519999999999</v>
      </c>
      <c r="MB513">
        <v>1.5100929999999999</v>
      </c>
      <c r="MC513">
        <v>17742.57</v>
      </c>
      <c r="MD513" s="1">
        <v>2.0163009999999999E-2</v>
      </c>
      <c r="ME513">
        <v>23.61617</v>
      </c>
      <c r="MF513">
        <v>1.5532090000000001</v>
      </c>
      <c r="MG513">
        <v>18447.39</v>
      </c>
      <c r="MH513" s="1">
        <v>2.0017989999999999E-2</v>
      </c>
      <c r="MI513">
        <v>23.63402</v>
      </c>
      <c r="MJ513">
        <v>1.5944860000000001</v>
      </c>
      <c r="MK513">
        <v>19112.36</v>
      </c>
      <c r="ML513" s="1">
        <v>1.9877200000000001E-2</v>
      </c>
      <c r="MM513">
        <v>23.535319999999999</v>
      </c>
      <c r="MN513">
        <v>1.632055</v>
      </c>
      <c r="MO513">
        <v>19737.099999999999</v>
      </c>
      <c r="MP513" s="1">
        <v>1.9745329999999998E-2</v>
      </c>
      <c r="MQ513">
        <v>23.433209999999999</v>
      </c>
      <c r="MR513">
        <v>1.666299</v>
      </c>
      <c r="MS513">
        <v>20321.47</v>
      </c>
      <c r="MT513">
        <v>1.9697070000000001E-2</v>
      </c>
      <c r="MU513">
        <v>23.35622</v>
      </c>
      <c r="MV513">
        <v>1.704051</v>
      </c>
      <c r="MW513">
        <v>20866.310000000001</v>
      </c>
      <c r="MX513" s="1">
        <v>1.9525879999999999E-2</v>
      </c>
      <c r="MY513">
        <v>23.4316</v>
      </c>
      <c r="MZ513">
        <v>1.7273689999999999</v>
      </c>
      <c r="NA513">
        <v>21371.99</v>
      </c>
      <c r="NB513" s="1">
        <v>1.92914E-2</v>
      </c>
      <c r="NC513">
        <v>23.433</v>
      </c>
      <c r="ND513">
        <v>1.7414959999999999</v>
      </c>
      <c r="NE513">
        <v>21837.51</v>
      </c>
      <c r="NF513" s="1">
        <v>1.9057310000000001E-2</v>
      </c>
      <c r="NG513">
        <v>23.554760000000002</v>
      </c>
      <c r="NH513">
        <v>1.751652</v>
      </c>
      <c r="NI513">
        <v>22263.49</v>
      </c>
      <c r="NJ513" s="1">
        <v>1.888068E-2</v>
      </c>
      <c r="NK513">
        <v>23.661549999999998</v>
      </c>
      <c r="NL513">
        <v>1.763522</v>
      </c>
      <c r="NM513">
        <v>22651.68</v>
      </c>
      <c r="NN513" s="1">
        <v>1.872948E-2</v>
      </c>
      <c r="NO513">
        <v>23.672740000000001</v>
      </c>
      <c r="NP513">
        <v>1.7746850000000001</v>
      </c>
      <c r="NQ513">
        <v>23003.79</v>
      </c>
      <c r="NR513" s="1">
        <v>1.855327E-2</v>
      </c>
      <c r="NS513">
        <v>23.594709999999999</v>
      </c>
      <c r="NT513">
        <v>1.7805070000000001</v>
      </c>
      <c r="NU513">
        <v>23321.25</v>
      </c>
      <c r="NV513">
        <v>1.828581E-2</v>
      </c>
      <c r="NW513">
        <v>23.49417</v>
      </c>
      <c r="NX513">
        <v>1.774551</v>
      </c>
      <c r="NY513">
        <v>23604.91</v>
      </c>
      <c r="NZ513" s="1">
        <v>1.7631279999999999E-2</v>
      </c>
      <c r="OA513">
        <v>23.44342</v>
      </c>
      <c r="OB513">
        <v>1.727681</v>
      </c>
      <c r="OC513">
        <v>23853.82</v>
      </c>
      <c r="OD513" s="1">
        <v>1.7439929999999999E-2</v>
      </c>
      <c r="OE513">
        <v>23.588270000000001</v>
      </c>
      <c r="OF513">
        <v>1.723014</v>
      </c>
      <c r="OG513">
        <v>24069.05</v>
      </c>
      <c r="OH513" s="1">
        <v>1.74501E-2</v>
      </c>
      <c r="OI513">
        <v>23.801200000000001</v>
      </c>
      <c r="OJ513">
        <v>1.7364580000000001</v>
      </c>
      <c r="OK513">
        <v>24257.34</v>
      </c>
    </row>
    <row r="514" spans="1:401" x14ac:dyDescent="0.35">
      <c r="A514">
        <v>523</v>
      </c>
      <c r="B514" t="s">
        <v>4</v>
      </c>
      <c r="C514" t="s">
        <v>364</v>
      </c>
      <c r="D514" t="s">
        <v>521</v>
      </c>
      <c r="E514">
        <v>915.41200000000003</v>
      </c>
      <c r="F514" s="1">
        <v>3.6044420000000001E-2</v>
      </c>
      <c r="G514">
        <v>18.998619999999999</v>
      </c>
      <c r="H514">
        <v>0</v>
      </c>
      <c r="I514">
        <v>0</v>
      </c>
      <c r="J514" s="1">
        <v>3.5694330000000003E-2</v>
      </c>
      <c r="K514">
        <v>19.18666</v>
      </c>
      <c r="L514">
        <v>0</v>
      </c>
      <c r="M514">
        <v>0</v>
      </c>
      <c r="N514" s="1">
        <v>3.5184010000000002E-2</v>
      </c>
      <c r="O514">
        <v>19.388999999999999</v>
      </c>
      <c r="P514">
        <v>0</v>
      </c>
      <c r="Q514">
        <v>0</v>
      </c>
      <c r="R514" s="1">
        <v>3.4631170000000003E-2</v>
      </c>
      <c r="S514">
        <v>19.586290000000002</v>
      </c>
      <c r="T514">
        <v>0</v>
      </c>
      <c r="U514">
        <v>0</v>
      </c>
      <c r="V514" s="1">
        <v>3.4385779999999998E-2</v>
      </c>
      <c r="W514">
        <v>19.77946</v>
      </c>
      <c r="X514">
        <v>0</v>
      </c>
      <c r="Y514">
        <v>0</v>
      </c>
      <c r="Z514" s="1">
        <v>3.4277889999999998E-2</v>
      </c>
      <c r="AA514">
        <v>19.881419999999999</v>
      </c>
      <c r="AB514">
        <v>0</v>
      </c>
      <c r="AC514">
        <v>0</v>
      </c>
      <c r="AD514" s="1">
        <v>3.4066640000000002E-2</v>
      </c>
      <c r="AE514">
        <v>19.86693</v>
      </c>
      <c r="AF514">
        <v>0</v>
      </c>
      <c r="AG514">
        <v>0</v>
      </c>
      <c r="AH514" s="1">
        <v>3.3791750000000002E-2</v>
      </c>
      <c r="AI514">
        <v>19.83239</v>
      </c>
      <c r="AJ514">
        <v>0</v>
      </c>
      <c r="AK514">
        <v>0</v>
      </c>
      <c r="AL514" s="1">
        <v>3.3895120000000001E-2</v>
      </c>
      <c r="AM514">
        <v>19.810919999999999</v>
      </c>
      <c r="AN514">
        <v>0</v>
      </c>
      <c r="AO514">
        <v>0</v>
      </c>
      <c r="AP514" s="1">
        <v>3.3629800000000001E-2</v>
      </c>
      <c r="AQ514">
        <v>19.951540000000001</v>
      </c>
      <c r="AR514">
        <v>0</v>
      </c>
      <c r="AS514">
        <v>0</v>
      </c>
      <c r="AT514" s="1">
        <v>3.327343E-2</v>
      </c>
      <c r="AU514">
        <v>20.174790000000002</v>
      </c>
      <c r="AV514">
        <v>0</v>
      </c>
      <c r="AW514">
        <v>0</v>
      </c>
      <c r="AX514" s="1">
        <v>3.2890009999999997E-2</v>
      </c>
      <c r="AY514">
        <v>20.393039999999999</v>
      </c>
      <c r="AZ514">
        <v>0</v>
      </c>
      <c r="BA514">
        <v>0</v>
      </c>
      <c r="BB514" s="1">
        <v>3.2694880000000003E-2</v>
      </c>
      <c r="BC514">
        <v>20.594339999999999</v>
      </c>
      <c r="BD514">
        <v>0</v>
      </c>
      <c r="BE514">
        <v>0</v>
      </c>
      <c r="BF514" s="1">
        <v>3.2560739999999998E-2</v>
      </c>
      <c r="BG514">
        <v>20.67023</v>
      </c>
      <c r="BH514">
        <v>0</v>
      </c>
      <c r="BI514">
        <v>0</v>
      </c>
      <c r="BJ514" s="1">
        <v>3.2388970000000003E-2</v>
      </c>
      <c r="BK514">
        <v>20.651789999999998</v>
      </c>
      <c r="BL514">
        <v>0</v>
      </c>
      <c r="BM514">
        <v>0</v>
      </c>
      <c r="BN514" s="1">
        <v>3.2172489999999998E-2</v>
      </c>
      <c r="BO514">
        <v>20.624690000000001</v>
      </c>
      <c r="BP514">
        <v>0</v>
      </c>
      <c r="BQ514">
        <v>0</v>
      </c>
      <c r="BR514" s="1">
        <v>3.2327889999999998E-2</v>
      </c>
      <c r="BS514">
        <v>20.615880000000001</v>
      </c>
      <c r="BT514">
        <v>0</v>
      </c>
      <c r="BU514">
        <v>0</v>
      </c>
      <c r="BV514" s="1">
        <v>3.2102279999999997E-2</v>
      </c>
      <c r="BW514">
        <v>20.709309999999999</v>
      </c>
      <c r="BX514">
        <v>0</v>
      </c>
      <c r="BY514">
        <v>0</v>
      </c>
      <c r="BZ514" s="1">
        <v>3.176553E-2</v>
      </c>
      <c r="CA514">
        <v>20.79082</v>
      </c>
      <c r="CB514">
        <v>0</v>
      </c>
      <c r="CC514">
        <v>0</v>
      </c>
      <c r="CD514" s="1">
        <v>3.1391839999999997E-2</v>
      </c>
      <c r="CE514">
        <v>20.895689999999998</v>
      </c>
      <c r="CF514">
        <v>0</v>
      </c>
      <c r="CG514">
        <v>0</v>
      </c>
      <c r="CH514" s="1">
        <v>3.1217789999999999E-2</v>
      </c>
      <c r="CI514">
        <v>20.930890000000002</v>
      </c>
      <c r="CJ514">
        <v>0</v>
      </c>
      <c r="CK514">
        <v>0</v>
      </c>
      <c r="CL514" s="1">
        <v>3.111893E-2</v>
      </c>
      <c r="CM514">
        <v>20.912120000000002</v>
      </c>
      <c r="CN514">
        <v>0</v>
      </c>
      <c r="CO514">
        <v>0</v>
      </c>
      <c r="CP514" s="1">
        <v>3.0978849999999999E-2</v>
      </c>
      <c r="CQ514">
        <v>20.880220000000001</v>
      </c>
      <c r="CR514">
        <v>0</v>
      </c>
      <c r="CS514">
        <v>0</v>
      </c>
      <c r="CT514" s="1">
        <v>3.0750309999999999E-2</v>
      </c>
      <c r="CU514">
        <v>20.845569999999999</v>
      </c>
      <c r="CV514">
        <v>0</v>
      </c>
      <c r="CW514">
        <v>0</v>
      </c>
      <c r="CX514" s="1">
        <v>3.064948E-2</v>
      </c>
      <c r="CY514">
        <v>20.817879999999999</v>
      </c>
      <c r="CZ514">
        <v>0</v>
      </c>
      <c r="DA514">
        <v>0</v>
      </c>
      <c r="DB514" s="1">
        <v>3.0439959999999999E-2</v>
      </c>
      <c r="DC514">
        <v>20.913730000000001</v>
      </c>
      <c r="DD514">
        <v>0</v>
      </c>
      <c r="DE514">
        <v>0</v>
      </c>
      <c r="DF514" s="1">
        <v>3.0230480000000001E-2</v>
      </c>
      <c r="DG514">
        <v>20.970400000000001</v>
      </c>
      <c r="DH514">
        <v>0</v>
      </c>
      <c r="DI514">
        <v>0</v>
      </c>
      <c r="DJ514" s="1">
        <v>3.0013140000000001E-2</v>
      </c>
      <c r="DK514">
        <v>21.047789999999999</v>
      </c>
      <c r="DL514">
        <v>0</v>
      </c>
      <c r="DM514">
        <v>0</v>
      </c>
      <c r="DN514" s="1">
        <v>2.9839310000000001E-2</v>
      </c>
      <c r="DO514">
        <v>21.130780000000001</v>
      </c>
      <c r="DP514">
        <v>0</v>
      </c>
      <c r="DQ514">
        <v>0</v>
      </c>
      <c r="DR514" s="1">
        <v>2.9687270000000002E-2</v>
      </c>
      <c r="DS514">
        <v>21.155850000000001</v>
      </c>
      <c r="DT514">
        <v>0</v>
      </c>
      <c r="DU514">
        <v>2.7132870000000002E-35</v>
      </c>
      <c r="DV514" s="1">
        <v>2.9523629999999999E-2</v>
      </c>
      <c r="DW514">
        <v>21.111370000000001</v>
      </c>
      <c r="DX514">
        <v>3.6117649999999999E-35</v>
      </c>
      <c r="DY514">
        <v>3.0245129999999999E-31</v>
      </c>
      <c r="DZ514" s="1">
        <v>2.939481E-2</v>
      </c>
      <c r="EA514">
        <v>21.054559999999999</v>
      </c>
      <c r="EB514">
        <v>1.36934E-31</v>
      </c>
      <c r="EC514" s="1">
        <v>1.0495400000000001E-27</v>
      </c>
      <c r="ED514" s="1">
        <v>2.9602070000000001E-2</v>
      </c>
      <c r="EE514">
        <v>21.047969999999999</v>
      </c>
      <c r="EF514" s="1">
        <v>1.9294180000000001E-28</v>
      </c>
      <c r="EG514" s="1">
        <v>1.386827E-24</v>
      </c>
      <c r="EH514" s="1">
        <v>2.9461999999999999E-2</v>
      </c>
      <c r="EI514">
        <v>21.22626</v>
      </c>
      <c r="EJ514" s="1">
        <v>1.174305E-25</v>
      </c>
      <c r="EK514" s="1">
        <v>8.1923360000000003E-22</v>
      </c>
      <c r="EL514" s="1">
        <v>2.9184600000000002E-2</v>
      </c>
      <c r="EM514">
        <v>21.404399999999999</v>
      </c>
      <c r="EN514" s="1">
        <v>3.5503900000000003E-23</v>
      </c>
      <c r="EO514" s="1">
        <v>2.4466480000000002E-19</v>
      </c>
      <c r="EP514" s="1">
        <v>2.889305E-2</v>
      </c>
      <c r="EQ514">
        <v>21.58127</v>
      </c>
      <c r="ER514" s="1">
        <v>5.8929309999999999E-21</v>
      </c>
      <c r="ES514" s="1">
        <v>4.0440409999999998E-17</v>
      </c>
      <c r="ET514" s="1">
        <v>2.879257E-2</v>
      </c>
      <c r="EU514">
        <v>21.777840000000001</v>
      </c>
      <c r="EV514" s="1">
        <v>5.8307799999999996E-19</v>
      </c>
      <c r="EW514" s="1">
        <v>3.9874650000000002E-15</v>
      </c>
      <c r="EX514" s="1">
        <v>2.8764899999999999E-2</v>
      </c>
      <c r="EY514">
        <v>21.85539</v>
      </c>
      <c r="EZ514" s="1">
        <v>3.6572150000000003E-17</v>
      </c>
      <c r="FA514" s="1">
        <v>2.494582E-13</v>
      </c>
      <c r="FB514" s="1">
        <v>2.8701170000000002E-2</v>
      </c>
      <c r="FC514">
        <v>21.80153</v>
      </c>
      <c r="FD514" s="1">
        <v>1.5237589999999999E-15</v>
      </c>
      <c r="FE514" s="1">
        <v>1.042262E-11</v>
      </c>
      <c r="FF514" s="1">
        <v>2.856966E-2</v>
      </c>
      <c r="FG514">
        <v>21.751660000000001</v>
      </c>
      <c r="FH514" s="1">
        <v>4.4117600000000002E-14</v>
      </c>
      <c r="FI514" s="1">
        <v>3.0357160000000001E-10</v>
      </c>
      <c r="FJ514" s="1">
        <v>2.887559E-2</v>
      </c>
      <c r="FK514">
        <v>21.727689999999999</v>
      </c>
      <c r="FL514" s="1">
        <v>9.3751440000000003E-13</v>
      </c>
      <c r="FM514" s="1">
        <v>6.4108499999999996E-9</v>
      </c>
      <c r="FN514" s="1">
        <v>2.8722170000000002E-2</v>
      </c>
      <c r="FO514">
        <v>21.87491</v>
      </c>
      <c r="FP514" s="1">
        <v>1.466915E-11</v>
      </c>
      <c r="FQ514" s="1">
        <v>1.013453E-7</v>
      </c>
      <c r="FR514" s="1">
        <v>2.8430939999999998E-2</v>
      </c>
      <c r="FS514">
        <v>22.068960000000001</v>
      </c>
      <c r="FT514" s="1">
        <v>1.753278E-10</v>
      </c>
      <c r="FU514" s="1">
        <v>1.230888E-6</v>
      </c>
      <c r="FV514">
        <v>2.8093469999999999E-2</v>
      </c>
      <c r="FW514">
        <v>22.24361</v>
      </c>
      <c r="FX514" s="1">
        <v>1.6449250000000001E-9</v>
      </c>
      <c r="FY514" s="1">
        <v>1.1766369999999999E-5</v>
      </c>
      <c r="FZ514" s="1">
        <v>2.800337E-2</v>
      </c>
      <c r="GA514">
        <v>22.410810000000001</v>
      </c>
      <c r="GB514" s="1">
        <v>1.2549530000000001E-8</v>
      </c>
      <c r="GC514" s="1">
        <v>9.0658260000000003E-5</v>
      </c>
      <c r="GD514" s="1">
        <v>2.8010139999999999E-2</v>
      </c>
      <c r="GE514">
        <v>22.45177</v>
      </c>
      <c r="GF514" s="1">
        <v>7.9071539999999994E-8</v>
      </c>
      <c r="GG514" s="1">
        <v>5.7524949999999996E-4</v>
      </c>
      <c r="GH514" s="1">
        <v>2.795854E-2</v>
      </c>
      <c r="GI514">
        <v>22.408370000000001</v>
      </c>
      <c r="GJ514" s="1">
        <v>4.1702730000000002E-7</v>
      </c>
      <c r="GK514" s="1">
        <v>3.0623759999999999E-3</v>
      </c>
      <c r="GL514" s="1">
        <v>2.778883E-2</v>
      </c>
      <c r="GM514">
        <v>22.358049999999999</v>
      </c>
      <c r="GN514" s="1">
        <v>1.8661250000000001E-6</v>
      </c>
      <c r="GO514" s="1">
        <v>1.389048E-2</v>
      </c>
      <c r="GP514" s="1">
        <v>2.7901510000000001E-2</v>
      </c>
      <c r="GQ514">
        <v>22.329440000000002</v>
      </c>
      <c r="GR514" s="1">
        <v>7.3023969999999999E-6</v>
      </c>
      <c r="GS514" s="1">
        <v>5.4538900000000001E-2</v>
      </c>
      <c r="GT514" s="1">
        <v>2.7704090000000001E-2</v>
      </c>
      <c r="GU514">
        <v>22.333500000000001</v>
      </c>
      <c r="GV514" s="1">
        <v>2.47941E-5</v>
      </c>
      <c r="GW514" s="1">
        <v>0.1878456</v>
      </c>
      <c r="GX514" s="1">
        <v>2.744139E-2</v>
      </c>
      <c r="GY514">
        <v>22.44154</v>
      </c>
      <c r="GZ514" s="1">
        <v>7.4543290000000001E-5</v>
      </c>
      <c r="HA514" s="1">
        <v>0.57399319999999998</v>
      </c>
      <c r="HB514" s="1">
        <v>2.7144769999999999E-2</v>
      </c>
      <c r="HC514">
        <v>22.519069999999999</v>
      </c>
      <c r="HD514" s="1">
        <v>2.0083389999999999E-4</v>
      </c>
      <c r="HE514" s="1">
        <v>1.573839</v>
      </c>
      <c r="HF514" s="1">
        <v>2.697716E-2</v>
      </c>
      <c r="HG514">
        <v>22.578589999999998</v>
      </c>
      <c r="HH514" s="1">
        <v>4.9314309999999996E-4</v>
      </c>
      <c r="HI514" s="1">
        <v>3.9132750000000001</v>
      </c>
      <c r="HJ514" s="1">
        <v>2.6858960000000001E-2</v>
      </c>
      <c r="HK514">
        <v>22.557310000000001</v>
      </c>
      <c r="HL514" s="1">
        <v>1.111438E-3</v>
      </c>
      <c r="HM514">
        <v>8.9113199999999999</v>
      </c>
      <c r="HN514" s="1">
        <v>2.6693709999999999E-2</v>
      </c>
      <c r="HO514">
        <v>22.51463</v>
      </c>
      <c r="HP514" s="1">
        <v>2.3099309999999999E-3</v>
      </c>
      <c r="HQ514">
        <v>18.74231</v>
      </c>
      <c r="HR514" s="1">
        <v>2.6460899999999999E-2</v>
      </c>
      <c r="HS514">
        <v>22.445409999999999</v>
      </c>
      <c r="HT514" s="1">
        <v>4.4579839999999999E-3</v>
      </c>
      <c r="HU514">
        <v>36.680540000000001</v>
      </c>
      <c r="HV514" s="1">
        <v>2.627705E-2</v>
      </c>
      <c r="HW514">
        <v>22.354189999999999</v>
      </c>
      <c r="HX514" s="1">
        <v>8.0803899999999998E-3</v>
      </c>
      <c r="HY514">
        <v>67.272880000000001</v>
      </c>
      <c r="HZ514" s="1">
        <v>2.6033239999999999E-2</v>
      </c>
      <c r="IA514">
        <v>22.301089999999999</v>
      </c>
      <c r="IB514" s="1">
        <v>1.37862E-2</v>
      </c>
      <c r="IC514">
        <v>116.3651</v>
      </c>
      <c r="ID514">
        <v>2.5786819999999998E-2</v>
      </c>
      <c r="IE514">
        <v>22.34422</v>
      </c>
      <c r="IF514" s="1">
        <v>2.23117E-2</v>
      </c>
      <c r="IG514">
        <v>190.90700000000001</v>
      </c>
      <c r="IH514" s="1">
        <v>2.5513230000000001E-2</v>
      </c>
      <c r="II514">
        <v>22.407019999999999</v>
      </c>
      <c r="IJ514" s="1">
        <v>3.4401750000000002E-2</v>
      </c>
      <c r="IK514">
        <v>298.61059999999998</v>
      </c>
      <c r="IL514" s="1">
        <v>2.5262260000000002E-2</v>
      </c>
      <c r="IM514">
        <v>22.495049999999999</v>
      </c>
      <c r="IN514" s="1">
        <v>5.0849709999999999E-2</v>
      </c>
      <c r="IO514">
        <v>447.44630000000001</v>
      </c>
      <c r="IP514" s="1">
        <v>2.5023090000000001E-2</v>
      </c>
      <c r="IQ514">
        <v>22.474540000000001</v>
      </c>
      <c r="IR514" s="1">
        <v>7.2346750000000001E-2</v>
      </c>
      <c r="IS514">
        <v>645.0933</v>
      </c>
      <c r="IT514" s="1">
        <v>2.4808920000000002E-2</v>
      </c>
      <c r="IU514">
        <v>22.409140000000001</v>
      </c>
      <c r="IV514" s="1">
        <v>9.9525890000000006E-2</v>
      </c>
      <c r="IW514">
        <v>898.38869999999997</v>
      </c>
      <c r="IX514" s="1">
        <v>2.458743E-2</v>
      </c>
      <c r="IY514">
        <v>22.352060000000002</v>
      </c>
      <c r="IZ514" s="1">
        <v>0.1326898</v>
      </c>
      <c r="JA514">
        <v>1212.7819999999999</v>
      </c>
      <c r="JB514" s="1">
        <v>2.4257560000000001E-2</v>
      </c>
      <c r="JC514">
        <v>22.299199999999999</v>
      </c>
      <c r="JD514" s="1">
        <v>0.1711955</v>
      </c>
      <c r="JE514">
        <v>1591.7270000000001</v>
      </c>
      <c r="JF514" s="1">
        <v>2.4076050000000002E-2</v>
      </c>
      <c r="JG514">
        <v>22.365970000000001</v>
      </c>
      <c r="JH514" s="1">
        <v>0.2166285</v>
      </c>
      <c r="JI514">
        <v>2036.837</v>
      </c>
      <c r="JJ514" s="1">
        <v>2.3988619999999999E-2</v>
      </c>
      <c r="JK514">
        <v>22.456520000000001</v>
      </c>
      <c r="JL514" s="1">
        <v>0.26912449999999999</v>
      </c>
      <c r="JM514">
        <v>2548.5430000000001</v>
      </c>
      <c r="JN514" s="1">
        <v>2.392913E-2</v>
      </c>
      <c r="JO514">
        <v>22.526720000000001</v>
      </c>
      <c r="JP514">
        <v>0.32800560000000001</v>
      </c>
      <c r="JQ514">
        <v>3125.3020000000001</v>
      </c>
      <c r="JR514" s="1">
        <v>2.3784369999999999E-2</v>
      </c>
      <c r="JS514">
        <v>22.637360000000001</v>
      </c>
      <c r="JT514">
        <v>0.39117410000000002</v>
      </c>
      <c r="JU514">
        <v>3763.2020000000002</v>
      </c>
      <c r="JV514" s="1">
        <v>2.3595250000000002E-2</v>
      </c>
      <c r="JW514">
        <v>22.68019</v>
      </c>
      <c r="JX514">
        <v>0.45799430000000002</v>
      </c>
      <c r="JY514">
        <v>4456.7299999999996</v>
      </c>
      <c r="JZ514" s="1">
        <v>2.3371690000000001E-2</v>
      </c>
      <c r="KA514">
        <v>22.60568</v>
      </c>
      <c r="KB514">
        <v>0.52749360000000001</v>
      </c>
      <c r="KC514">
        <v>5198.942</v>
      </c>
      <c r="KD514" s="1">
        <v>2.3156530000000002E-2</v>
      </c>
      <c r="KE514">
        <v>22.519349999999999</v>
      </c>
      <c r="KF514">
        <v>0.59938309999999995</v>
      </c>
      <c r="KG514">
        <v>5982.384</v>
      </c>
      <c r="KH514">
        <v>2.297565E-2</v>
      </c>
      <c r="KI514">
        <v>22.460909999999998</v>
      </c>
      <c r="KJ514">
        <v>0.67370799999999997</v>
      </c>
      <c r="KK514">
        <v>6799.32</v>
      </c>
      <c r="KL514" s="1">
        <v>2.2767550000000001E-2</v>
      </c>
      <c r="KM514">
        <v>22.57488</v>
      </c>
      <c r="KN514">
        <v>0.74798790000000004</v>
      </c>
      <c r="KO514">
        <v>7641.7849999999999</v>
      </c>
      <c r="KP514" s="1">
        <v>2.2514760000000002E-2</v>
      </c>
      <c r="KQ514">
        <v>22.748370000000001</v>
      </c>
      <c r="KR514">
        <v>0.82025250000000005</v>
      </c>
      <c r="KS514">
        <v>8501.1460000000006</v>
      </c>
      <c r="KT514" s="1">
        <v>2.224895E-2</v>
      </c>
      <c r="KU514">
        <v>22.94134</v>
      </c>
      <c r="KV514">
        <v>0.89068130000000001</v>
      </c>
      <c r="KW514">
        <v>9369.0720000000001</v>
      </c>
      <c r="KX514" s="1">
        <v>2.1988730000000001E-2</v>
      </c>
      <c r="KY514">
        <v>23.116209999999999</v>
      </c>
      <c r="KZ514">
        <v>0.95913789999999999</v>
      </c>
      <c r="LA514">
        <v>10238.129999999999</v>
      </c>
      <c r="LB514" s="1">
        <v>2.1731460000000001E-2</v>
      </c>
      <c r="LC514">
        <v>23.145140000000001</v>
      </c>
      <c r="LD514">
        <v>1.024923</v>
      </c>
      <c r="LE514">
        <v>11101.31</v>
      </c>
      <c r="LF514" s="1">
        <v>2.150268E-2</v>
      </c>
      <c r="LG514">
        <v>23.05903</v>
      </c>
      <c r="LH514">
        <v>1.0889679999999999</v>
      </c>
      <c r="LI514">
        <v>11952.85</v>
      </c>
      <c r="LJ514" s="1">
        <v>2.1304940000000001E-2</v>
      </c>
      <c r="LK514">
        <v>22.97231</v>
      </c>
      <c r="LL514">
        <v>1.151294</v>
      </c>
      <c r="LM514">
        <v>12787.46</v>
      </c>
      <c r="LN514" s="1">
        <v>2.1173999999999998E-2</v>
      </c>
      <c r="LO514">
        <v>22.913830000000001</v>
      </c>
      <c r="LP514">
        <v>1.214</v>
      </c>
      <c r="LQ514">
        <v>13601.52</v>
      </c>
      <c r="LR514" s="1">
        <v>2.1002469999999999E-2</v>
      </c>
      <c r="LS514">
        <v>23.032389999999999</v>
      </c>
      <c r="LT514">
        <v>1.270988</v>
      </c>
      <c r="LU514">
        <v>14391.3</v>
      </c>
      <c r="LV514" s="1">
        <v>2.0815500000000001E-2</v>
      </c>
      <c r="LW514">
        <v>23.207899999999999</v>
      </c>
      <c r="LX514">
        <v>1.3232740000000001</v>
      </c>
      <c r="LY514">
        <v>15152.95</v>
      </c>
      <c r="LZ514" s="1">
        <v>2.062421E-2</v>
      </c>
      <c r="MA514">
        <v>23.404779999999999</v>
      </c>
      <c r="MB514">
        <v>1.3712500000000001</v>
      </c>
      <c r="MC514">
        <v>15883.51</v>
      </c>
      <c r="MD514" s="1">
        <v>2.0444400000000001E-2</v>
      </c>
      <c r="ME514">
        <v>23.558039999999998</v>
      </c>
      <c r="MF514">
        <v>1.4160379999999999</v>
      </c>
      <c r="MG514">
        <v>16581.16</v>
      </c>
      <c r="MH514" s="1">
        <v>2.0296769999999999E-2</v>
      </c>
      <c r="MI514">
        <v>23.578530000000001</v>
      </c>
      <c r="MJ514">
        <v>1.459098</v>
      </c>
      <c r="MK514">
        <v>17244.580000000002</v>
      </c>
      <c r="ML514" s="1">
        <v>2.015335E-2</v>
      </c>
      <c r="MM514">
        <v>23.486080000000001</v>
      </c>
      <c r="MN514">
        <v>1.4987740000000001</v>
      </c>
      <c r="MO514">
        <v>17873.12</v>
      </c>
      <c r="MP514" s="1">
        <v>2.002116E-2</v>
      </c>
      <c r="MQ514">
        <v>23.389769999999999</v>
      </c>
      <c r="MR514">
        <v>1.535563</v>
      </c>
      <c r="MS514">
        <v>18466.3</v>
      </c>
      <c r="MT514" s="1">
        <v>1.9972810000000001E-2</v>
      </c>
      <c r="MU514">
        <v>23.316939999999999</v>
      </c>
      <c r="MV514">
        <v>1.57551</v>
      </c>
      <c r="MW514">
        <v>19024.080000000002</v>
      </c>
      <c r="MX514" s="1">
        <v>1.980401E-2</v>
      </c>
      <c r="MY514">
        <v>23.390779999999999</v>
      </c>
      <c r="MZ514">
        <v>1.6024229999999999</v>
      </c>
      <c r="NA514">
        <v>19546.78</v>
      </c>
      <c r="NB514" s="1">
        <v>1.9562940000000001E-2</v>
      </c>
      <c r="NC514">
        <v>23.393740000000001</v>
      </c>
      <c r="ND514">
        <v>1.620031</v>
      </c>
      <c r="NE514">
        <v>20032.64</v>
      </c>
      <c r="NF514" s="1">
        <v>1.932582E-2</v>
      </c>
      <c r="NG514">
        <v>23.512339999999998</v>
      </c>
      <c r="NH514">
        <v>1.6340859999999999</v>
      </c>
      <c r="NI514">
        <v>20481.82</v>
      </c>
      <c r="NJ514" s="1">
        <v>1.9145200000000001E-2</v>
      </c>
      <c r="NK514">
        <v>23.617239999999999</v>
      </c>
      <c r="NL514">
        <v>1.6494249999999999</v>
      </c>
      <c r="NM514">
        <v>20895.849999999999</v>
      </c>
      <c r="NN514" s="1">
        <v>1.8993639999999999E-2</v>
      </c>
      <c r="NO514">
        <v>23.630050000000001</v>
      </c>
      <c r="NP514">
        <v>1.6642939999999999</v>
      </c>
      <c r="NQ514">
        <v>21276.080000000002</v>
      </c>
      <c r="NR514" s="1">
        <v>1.8813960000000001E-2</v>
      </c>
      <c r="NS514">
        <v>23.556529999999999</v>
      </c>
      <c r="NT514">
        <v>1.673762</v>
      </c>
      <c r="NU514">
        <v>21623.47</v>
      </c>
      <c r="NV514">
        <v>1.8541350000000002E-2</v>
      </c>
      <c r="NW514">
        <v>23.460750000000001</v>
      </c>
      <c r="NX514">
        <v>1.6719390000000001</v>
      </c>
      <c r="NY514">
        <v>21938.69</v>
      </c>
      <c r="NZ514" s="1">
        <v>1.7867129999999998E-2</v>
      </c>
      <c r="OA514">
        <v>23.412579999999998</v>
      </c>
      <c r="OB514">
        <v>1.630425</v>
      </c>
      <c r="OC514">
        <v>22219.99</v>
      </c>
      <c r="OD514" s="1">
        <v>1.7674430000000001E-2</v>
      </c>
      <c r="OE514">
        <v>23.552949999999999</v>
      </c>
      <c r="OF514">
        <v>1.6295390000000001</v>
      </c>
      <c r="OG514">
        <v>22468.48</v>
      </c>
      <c r="OH514" s="1">
        <v>1.7688809999999999E-2</v>
      </c>
      <c r="OI514">
        <v>23.759620000000002</v>
      </c>
      <c r="OJ514">
        <v>1.6459539999999999</v>
      </c>
      <c r="OK514">
        <v>22690.86</v>
      </c>
    </row>
    <row r="515" spans="1:401" x14ac:dyDescent="0.35">
      <c r="A515">
        <v>524</v>
      </c>
      <c r="B515" t="s">
        <v>4</v>
      </c>
      <c r="C515" t="s">
        <v>364</v>
      </c>
      <c r="D515" t="s">
        <v>522</v>
      </c>
      <c r="E515">
        <v>910.33389999999997</v>
      </c>
      <c r="F515" s="1">
        <v>3.6542350000000001E-2</v>
      </c>
      <c r="G515">
        <v>18.902170000000002</v>
      </c>
      <c r="H515">
        <v>0</v>
      </c>
      <c r="I515">
        <v>0</v>
      </c>
      <c r="J515" s="1">
        <v>3.618528E-2</v>
      </c>
      <c r="K515">
        <v>19.087250000000001</v>
      </c>
      <c r="L515">
        <v>0</v>
      </c>
      <c r="M515">
        <v>0</v>
      </c>
      <c r="N515" s="1">
        <v>3.5663359999999998E-2</v>
      </c>
      <c r="O515">
        <v>19.285620000000002</v>
      </c>
      <c r="P515">
        <v>0</v>
      </c>
      <c r="Q515">
        <v>0</v>
      </c>
      <c r="R515" s="1">
        <v>3.509839E-2</v>
      </c>
      <c r="S515">
        <v>19.479389999999999</v>
      </c>
      <c r="T515">
        <v>0</v>
      </c>
      <c r="U515">
        <v>0</v>
      </c>
      <c r="V515" s="1">
        <v>3.4852050000000002E-2</v>
      </c>
      <c r="W515">
        <v>19.669260000000001</v>
      </c>
      <c r="X515">
        <v>0</v>
      </c>
      <c r="Y515">
        <v>0</v>
      </c>
      <c r="Z515" s="1">
        <v>3.4745100000000001E-2</v>
      </c>
      <c r="AA515">
        <v>19.77045</v>
      </c>
      <c r="AB515">
        <v>0</v>
      </c>
      <c r="AC515">
        <v>0</v>
      </c>
      <c r="AD515" s="1">
        <v>3.4534349999999998E-2</v>
      </c>
      <c r="AE515">
        <v>19.759399999999999</v>
      </c>
      <c r="AF515">
        <v>0</v>
      </c>
      <c r="AG515">
        <v>0</v>
      </c>
      <c r="AH515" s="1">
        <v>3.4255279999999999E-2</v>
      </c>
      <c r="AI515">
        <v>19.729289999999999</v>
      </c>
      <c r="AJ515">
        <v>0</v>
      </c>
      <c r="AK515">
        <v>0</v>
      </c>
      <c r="AL515" s="1">
        <v>3.4367590000000003E-2</v>
      </c>
      <c r="AM515">
        <v>19.71218</v>
      </c>
      <c r="AN515">
        <v>0</v>
      </c>
      <c r="AO515">
        <v>0</v>
      </c>
      <c r="AP515">
        <v>3.4098549999999998E-2</v>
      </c>
      <c r="AQ515">
        <v>19.852540000000001</v>
      </c>
      <c r="AR515">
        <v>0</v>
      </c>
      <c r="AS515">
        <v>0</v>
      </c>
      <c r="AT515" s="1">
        <v>3.3733859999999997E-2</v>
      </c>
      <c r="AU515">
        <v>20.072279999999999</v>
      </c>
      <c r="AV515">
        <v>0</v>
      </c>
      <c r="AW515">
        <v>0</v>
      </c>
      <c r="AX515" s="1">
        <v>3.3340010000000003E-2</v>
      </c>
      <c r="AY515">
        <v>20.286799999999999</v>
      </c>
      <c r="AZ515">
        <v>0</v>
      </c>
      <c r="BA515">
        <v>0</v>
      </c>
      <c r="BB515" s="1">
        <v>3.3145029999999999E-2</v>
      </c>
      <c r="BC515">
        <v>20.485109999999999</v>
      </c>
      <c r="BD515">
        <v>0</v>
      </c>
      <c r="BE515">
        <v>0</v>
      </c>
      <c r="BF515" s="1">
        <v>3.3009719999999999E-2</v>
      </c>
      <c r="BG515">
        <v>20.561389999999999</v>
      </c>
      <c r="BH515">
        <v>0</v>
      </c>
      <c r="BI515">
        <v>0</v>
      </c>
      <c r="BJ515" s="1">
        <v>3.2838689999999997E-2</v>
      </c>
      <c r="BK515">
        <v>20.5471</v>
      </c>
      <c r="BL515">
        <v>0</v>
      </c>
      <c r="BM515">
        <v>0</v>
      </c>
      <c r="BN515" s="1">
        <v>3.2619960000000003E-2</v>
      </c>
      <c r="BO515">
        <v>20.5245</v>
      </c>
      <c r="BP515">
        <v>0</v>
      </c>
      <c r="BQ515">
        <v>0</v>
      </c>
      <c r="BR515" s="1">
        <v>3.278288E-2</v>
      </c>
      <c r="BS515">
        <v>20.519629999999999</v>
      </c>
      <c r="BT515">
        <v>0</v>
      </c>
      <c r="BU515">
        <v>0</v>
      </c>
      <c r="BV515" s="1">
        <v>3.2554939999999997E-2</v>
      </c>
      <c r="BW515">
        <v>20.613969999999998</v>
      </c>
      <c r="BX515">
        <v>0</v>
      </c>
      <c r="BY515">
        <v>0</v>
      </c>
      <c r="BZ515" s="1">
        <v>3.2209010000000003E-2</v>
      </c>
      <c r="CA515">
        <v>20.695519999999998</v>
      </c>
      <c r="CB515">
        <v>0</v>
      </c>
      <c r="CC515">
        <v>0</v>
      </c>
      <c r="CD515" s="1">
        <v>3.182836E-2</v>
      </c>
      <c r="CE515">
        <v>20.800219999999999</v>
      </c>
      <c r="CF515">
        <v>0</v>
      </c>
      <c r="CG515">
        <v>0</v>
      </c>
      <c r="CH515" s="1">
        <v>3.165287E-2</v>
      </c>
      <c r="CI515">
        <v>20.8368</v>
      </c>
      <c r="CJ515">
        <v>0</v>
      </c>
      <c r="CK515">
        <v>0</v>
      </c>
      <c r="CL515" s="1">
        <v>3.1554430000000001E-2</v>
      </c>
      <c r="CM515">
        <v>20.821269999999998</v>
      </c>
      <c r="CN515">
        <v>0</v>
      </c>
      <c r="CO515">
        <v>0</v>
      </c>
      <c r="CP515">
        <v>3.1412700000000002E-2</v>
      </c>
      <c r="CQ515">
        <v>20.792770000000001</v>
      </c>
      <c r="CR515">
        <v>0</v>
      </c>
      <c r="CS515">
        <v>0</v>
      </c>
      <c r="CT515" s="1">
        <v>3.118375E-2</v>
      </c>
      <c r="CU515">
        <v>20.761520000000001</v>
      </c>
      <c r="CV515">
        <v>0</v>
      </c>
      <c r="CW515">
        <v>0</v>
      </c>
      <c r="CX515" s="1">
        <v>3.1080050000000001E-2</v>
      </c>
      <c r="CY515">
        <v>20.736820000000002</v>
      </c>
      <c r="CZ515">
        <v>0</v>
      </c>
      <c r="DA515">
        <v>0</v>
      </c>
      <c r="DB515" s="1">
        <v>3.0867760000000001E-2</v>
      </c>
      <c r="DC515">
        <v>20.832350000000002</v>
      </c>
      <c r="DD515">
        <v>0</v>
      </c>
      <c r="DE515">
        <v>0</v>
      </c>
      <c r="DF515">
        <v>3.0654580000000001E-2</v>
      </c>
      <c r="DG515">
        <v>20.888529999999999</v>
      </c>
      <c r="DH515">
        <v>0</v>
      </c>
      <c r="DI515">
        <v>0</v>
      </c>
      <c r="DJ515" s="1">
        <v>3.043328E-2</v>
      </c>
      <c r="DK515">
        <v>20.965679999999999</v>
      </c>
      <c r="DL515">
        <v>0</v>
      </c>
      <c r="DM515">
        <v>0</v>
      </c>
      <c r="DN515" s="1">
        <v>3.0257610000000001E-2</v>
      </c>
      <c r="DO515">
        <v>21.047799999999999</v>
      </c>
      <c r="DP515">
        <v>0</v>
      </c>
      <c r="DQ515">
        <v>0</v>
      </c>
      <c r="DR515" s="1">
        <v>3.0104539999999999E-2</v>
      </c>
      <c r="DS515">
        <v>21.07321</v>
      </c>
      <c r="DT515">
        <v>0</v>
      </c>
      <c r="DU515">
        <v>5.9013819999999998E-36</v>
      </c>
      <c r="DV515" s="1">
        <v>2.9938079999999999E-2</v>
      </c>
      <c r="DW515">
        <v>21.031469999999999</v>
      </c>
      <c r="DX515">
        <v>7.8458540000000006E-36</v>
      </c>
      <c r="DY515">
        <v>7.2067980000000002E-32</v>
      </c>
      <c r="DZ515" s="1">
        <v>2.9809140000000001E-2</v>
      </c>
      <c r="EA515">
        <v>20.977910000000001</v>
      </c>
      <c r="EB515">
        <v>3.366791E-32</v>
      </c>
      <c r="EC515" s="1">
        <v>2.717111E-28</v>
      </c>
      <c r="ED515">
        <v>3.002523E-2</v>
      </c>
      <c r="EE515">
        <v>20.973490000000002</v>
      </c>
      <c r="EF515" s="1">
        <v>5.2350339999999995E-29</v>
      </c>
      <c r="EG515" s="1">
        <v>3.870174E-25</v>
      </c>
      <c r="EH515" s="1">
        <v>2.988323E-2</v>
      </c>
      <c r="EI515">
        <v>21.14837</v>
      </c>
      <c r="EJ515" s="1">
        <v>3.455573E-26</v>
      </c>
      <c r="EK515" s="1">
        <v>2.4448889999999998E-22</v>
      </c>
      <c r="EL515" s="1">
        <v>2.959875E-2</v>
      </c>
      <c r="EM515">
        <v>21.322230000000001</v>
      </c>
      <c r="EN515" s="1">
        <v>1.121193E-23</v>
      </c>
      <c r="EO515" s="1">
        <v>7.7643989999999998E-20</v>
      </c>
      <c r="EP515" s="1">
        <v>2.9300059999999999E-2</v>
      </c>
      <c r="EQ515">
        <v>21.495989999999999</v>
      </c>
      <c r="ER515" s="1">
        <v>1.982803E-21</v>
      </c>
      <c r="ES515" s="1">
        <v>1.358708E-17</v>
      </c>
      <c r="ET515" s="1">
        <v>2.919766E-2</v>
      </c>
      <c r="EU515">
        <v>21.688880000000001</v>
      </c>
      <c r="EV515" s="1">
        <v>2.079032E-19</v>
      </c>
      <c r="EW515" s="1">
        <v>1.4131E-15</v>
      </c>
      <c r="EX515" s="1">
        <v>2.9174370000000002E-2</v>
      </c>
      <c r="EY515">
        <v>21.765820000000001</v>
      </c>
      <c r="EZ515" s="1">
        <v>1.376096E-17</v>
      </c>
      <c r="FA515" s="1">
        <v>9.2951049999999998E-14</v>
      </c>
      <c r="FB515" s="1">
        <v>2.9111990000000001E-2</v>
      </c>
      <c r="FC515">
        <v>21.715910000000001</v>
      </c>
      <c r="FD515" s="1">
        <v>6.0272460000000002E-16</v>
      </c>
      <c r="FE515" s="1">
        <v>4.0716029999999999E-12</v>
      </c>
      <c r="FF515" s="1">
        <v>2.8978230000000001E-2</v>
      </c>
      <c r="FG515">
        <v>21.66987</v>
      </c>
      <c r="FH515" s="1">
        <v>1.828602E-14</v>
      </c>
      <c r="FI515" s="1">
        <v>1.240148E-10</v>
      </c>
      <c r="FJ515">
        <v>2.9296679999999999E-2</v>
      </c>
      <c r="FK515">
        <v>21.649760000000001</v>
      </c>
      <c r="FL515" s="1">
        <v>4.0623559999999998E-13</v>
      </c>
      <c r="FM515" s="1">
        <v>2.7328009999999998E-9</v>
      </c>
      <c r="FN515" s="1">
        <v>2.9139390000000001E-2</v>
      </c>
      <c r="FO515">
        <v>21.795359999999999</v>
      </c>
      <c r="FP515" s="1">
        <v>6.62666E-12</v>
      </c>
      <c r="FQ515" s="1">
        <v>4.4984420000000003E-8</v>
      </c>
      <c r="FR515" s="1">
        <v>2.8840419999999999E-2</v>
      </c>
      <c r="FS515">
        <v>21.985849999999999</v>
      </c>
      <c r="FT515" s="1">
        <v>8.2385719999999997E-11</v>
      </c>
      <c r="FU515" s="1">
        <v>5.6780810000000004E-7</v>
      </c>
      <c r="FV515" s="1">
        <v>2.8497649999999999E-2</v>
      </c>
      <c r="FW515">
        <v>22.15747</v>
      </c>
      <c r="FX515" s="1">
        <v>8.0254249999999997E-10</v>
      </c>
      <c r="FY515" s="1">
        <v>5.6312319999999996E-6</v>
      </c>
      <c r="FZ515">
        <v>2.8405929999999999E-2</v>
      </c>
      <c r="GA515">
        <v>22.322209999999998</v>
      </c>
      <c r="GB515" s="1">
        <v>6.3458319999999996E-9</v>
      </c>
      <c r="GC515" s="1">
        <v>4.4939060000000002E-5</v>
      </c>
      <c r="GD515" s="1">
        <v>2.84178E-2</v>
      </c>
      <c r="GE515">
        <v>22.36412</v>
      </c>
      <c r="GF515" s="1">
        <v>4.1377699999999999E-8</v>
      </c>
      <c r="GG515" s="1">
        <v>2.9488529999999999E-4</v>
      </c>
      <c r="GH515" s="1">
        <v>2.8365109999999999E-2</v>
      </c>
      <c r="GI515">
        <v>22.325019999999999</v>
      </c>
      <c r="GJ515" s="1">
        <v>2.2543160000000001E-7</v>
      </c>
      <c r="GK515" s="1">
        <v>1.620998E-3</v>
      </c>
      <c r="GL515" s="1">
        <v>2.8194319999999998E-2</v>
      </c>
      <c r="GM515">
        <v>22.279140000000002</v>
      </c>
      <c r="GN515" s="1">
        <v>1.040528E-6</v>
      </c>
      <c r="GO515" s="1">
        <v>7.5811699999999999E-3</v>
      </c>
      <c r="GP515" s="1">
        <v>2.8312449999999999E-2</v>
      </c>
      <c r="GQ515">
        <v>22.25403</v>
      </c>
      <c r="GR515" s="1">
        <v>4.1942990000000004E-6</v>
      </c>
      <c r="GS515" s="1">
        <v>3.065035E-2</v>
      </c>
      <c r="GT515" s="1">
        <v>2.811106E-2</v>
      </c>
      <c r="GU515">
        <v>22.26052</v>
      </c>
      <c r="GV515" s="1">
        <v>1.464687E-5</v>
      </c>
      <c r="GW515" s="1">
        <v>0.1085583</v>
      </c>
      <c r="GX515" s="1">
        <v>2.784468E-2</v>
      </c>
      <c r="GY515">
        <v>22.367809999999999</v>
      </c>
      <c r="GZ515" s="1">
        <v>4.5227910000000002E-5</v>
      </c>
      <c r="HA515" s="1">
        <v>0.34064800000000001</v>
      </c>
      <c r="HB515" s="1">
        <v>2.7540439999999999E-2</v>
      </c>
      <c r="HC515">
        <v>22.4451</v>
      </c>
      <c r="HD515" s="1">
        <v>1.24969E-4</v>
      </c>
      <c r="HE515" s="1">
        <v>0.9579337</v>
      </c>
      <c r="HF515" s="1">
        <v>2.7370470000000001E-2</v>
      </c>
      <c r="HG515">
        <v>22.504239999999999</v>
      </c>
      <c r="HH515" s="1">
        <v>3.1435680000000001E-4</v>
      </c>
      <c r="HI515" s="1">
        <v>2.439905</v>
      </c>
      <c r="HJ515" s="1">
        <v>2.7252499999999999E-2</v>
      </c>
      <c r="HK515">
        <v>22.485150000000001</v>
      </c>
      <c r="HL515" s="1">
        <v>7.2499339999999998E-4</v>
      </c>
      <c r="HM515">
        <v>5.685041</v>
      </c>
      <c r="HN515" s="1">
        <v>2.7085629999999999E-2</v>
      </c>
      <c r="HO515">
        <v>22.445450000000001</v>
      </c>
      <c r="HP515" s="1">
        <v>1.540016E-3</v>
      </c>
      <c r="HQ515">
        <v>12.2204</v>
      </c>
      <c r="HR515" s="1">
        <v>2.6849919999999999E-2</v>
      </c>
      <c r="HS515">
        <v>22.37988</v>
      </c>
      <c r="HT515" s="1">
        <v>3.0341919999999998E-3</v>
      </c>
      <c r="HU515">
        <v>24.416460000000001</v>
      </c>
      <c r="HV515">
        <v>2.6663030000000001E-2</v>
      </c>
      <c r="HW515">
        <v>22.29289</v>
      </c>
      <c r="HX515" s="1">
        <v>5.6082739999999999E-3</v>
      </c>
      <c r="HY515">
        <v>45.667960000000001</v>
      </c>
      <c r="HZ515" s="1">
        <v>2.64186E-2</v>
      </c>
      <c r="IA515">
        <v>22.243020000000001</v>
      </c>
      <c r="IB515" s="1">
        <v>9.7485479999999992E-3</v>
      </c>
      <c r="IC515">
        <v>80.478290000000001</v>
      </c>
      <c r="ID515" s="1">
        <v>2.61663E-2</v>
      </c>
      <c r="IE515">
        <v>22.286269999999998</v>
      </c>
      <c r="IF515" s="1">
        <v>1.6054769999999999E-2</v>
      </c>
      <c r="IG515">
        <v>134.3801</v>
      </c>
      <c r="IH515" s="1">
        <v>2.5886840000000001E-2</v>
      </c>
      <c r="II515">
        <v>22.348050000000001</v>
      </c>
      <c r="IJ515" s="1">
        <v>2.51662E-2</v>
      </c>
      <c r="IK515">
        <v>213.7295</v>
      </c>
      <c r="IL515" s="1">
        <v>2.5634870000000001E-2</v>
      </c>
      <c r="IM515">
        <v>22.434049999999999</v>
      </c>
      <c r="IN515" s="1">
        <v>3.7789389999999999E-2</v>
      </c>
      <c r="IO515">
        <v>325.35270000000003</v>
      </c>
      <c r="IP515" s="1">
        <v>2.539106E-2</v>
      </c>
      <c r="IQ515">
        <v>22.414490000000001</v>
      </c>
      <c r="IR515" s="1">
        <v>5.4563460000000001E-2</v>
      </c>
      <c r="IS515">
        <v>476.11869999999999</v>
      </c>
      <c r="IT515" s="1">
        <v>2.517577E-2</v>
      </c>
      <c r="IU515">
        <v>22.351849999999999</v>
      </c>
      <c r="IV515" s="1">
        <v>7.612178E-2</v>
      </c>
      <c r="IW515">
        <v>672.47720000000004</v>
      </c>
      <c r="IX515">
        <v>2.4951500000000001E-2</v>
      </c>
      <c r="IY515">
        <v>22.297339999999998</v>
      </c>
      <c r="IZ515" s="1">
        <v>0.1028348</v>
      </c>
      <c r="JA515">
        <v>919.98289999999997</v>
      </c>
      <c r="JB515" s="1">
        <v>2.4610590000000002E-2</v>
      </c>
      <c r="JC515">
        <v>22.246919999999999</v>
      </c>
      <c r="JD515" s="1">
        <v>0.13429740000000001</v>
      </c>
      <c r="JE515">
        <v>1222.683</v>
      </c>
      <c r="JF515" s="1">
        <v>2.4428109999999999E-2</v>
      </c>
      <c r="JG515">
        <v>22.312989999999999</v>
      </c>
      <c r="JH515" s="1">
        <v>0.17194780000000001</v>
      </c>
      <c r="JI515">
        <v>1583.2349999999999</v>
      </c>
      <c r="JJ515" s="1">
        <v>2.433915E-2</v>
      </c>
      <c r="JK515">
        <v>22.40147</v>
      </c>
      <c r="JL515" s="1">
        <v>0.21598419999999999</v>
      </c>
      <c r="JM515">
        <v>2003.268</v>
      </c>
      <c r="JN515" s="1">
        <v>2.4278899999999999E-2</v>
      </c>
      <c r="JO515">
        <v>22.47034</v>
      </c>
      <c r="JP515" s="1">
        <v>0.26599800000000001</v>
      </c>
      <c r="JQ515">
        <v>2482.7249999999999</v>
      </c>
      <c r="JR515" s="1">
        <v>2.413566E-2</v>
      </c>
      <c r="JS515">
        <v>22.57884</v>
      </c>
      <c r="JT515">
        <v>0.32040679999999999</v>
      </c>
      <c r="JU515">
        <v>3019.471</v>
      </c>
      <c r="JV515" s="1">
        <v>2.3943470000000001E-2</v>
      </c>
      <c r="JW515">
        <v>22.620830000000002</v>
      </c>
      <c r="JX515">
        <v>0.37862669999999998</v>
      </c>
      <c r="JY515">
        <v>3609.7710000000002</v>
      </c>
      <c r="JZ515" s="1">
        <v>2.371405E-2</v>
      </c>
      <c r="KA515">
        <v>22.549669999999999</v>
      </c>
      <c r="KB515">
        <v>0.43986429999999999</v>
      </c>
      <c r="KC515">
        <v>4248.5309999999999</v>
      </c>
      <c r="KD515" s="1">
        <v>2.3497509999999999E-2</v>
      </c>
      <c r="KE515">
        <v>22.467199999999998</v>
      </c>
      <c r="KF515">
        <v>0.50398849999999995</v>
      </c>
      <c r="KG515">
        <v>4929.9359999999997</v>
      </c>
      <c r="KH515" s="1">
        <v>2.3315900000000001E-2</v>
      </c>
      <c r="KI515">
        <v>22.412179999999999</v>
      </c>
      <c r="KJ515">
        <v>0.57096760000000002</v>
      </c>
      <c r="KK515">
        <v>5647.7820000000002</v>
      </c>
      <c r="KL515" s="1">
        <v>2.310282E-2</v>
      </c>
      <c r="KM515">
        <v>22.524470000000001</v>
      </c>
      <c r="KN515">
        <v>0.63855079999999997</v>
      </c>
      <c r="KO515">
        <v>6395.29</v>
      </c>
      <c r="KP515" s="1">
        <v>2.2848110000000001E-2</v>
      </c>
      <c r="KQ515">
        <v>22.69398</v>
      </c>
      <c r="KR515">
        <v>0.70518740000000002</v>
      </c>
      <c r="KS515">
        <v>7165.0510000000004</v>
      </c>
      <c r="KT515" s="1">
        <v>2.2576929999999999E-2</v>
      </c>
      <c r="KU515">
        <v>22.882570000000001</v>
      </c>
      <c r="KV515">
        <v>0.7707406</v>
      </c>
      <c r="KW515">
        <v>7949.6549999999997</v>
      </c>
      <c r="KX515" s="1">
        <v>2.2313280000000001E-2</v>
      </c>
      <c r="KY515">
        <v>23.05358</v>
      </c>
      <c r="KZ515">
        <v>0.83517940000000002</v>
      </c>
      <c r="LA515">
        <v>8742.2909999999993</v>
      </c>
      <c r="LB515" s="1">
        <v>2.205385E-2</v>
      </c>
      <c r="LC515">
        <v>23.082699999999999</v>
      </c>
      <c r="LD515">
        <v>0.89780340000000003</v>
      </c>
      <c r="LE515">
        <v>9536.43</v>
      </c>
      <c r="LF515" s="1">
        <v>2.1819459999999999E-2</v>
      </c>
      <c r="LG515">
        <v>23.001249999999999</v>
      </c>
      <c r="LH515">
        <v>0.95914149999999998</v>
      </c>
      <c r="LI515">
        <v>10326.43</v>
      </c>
      <c r="LJ515" s="1">
        <v>2.1620299999999999E-2</v>
      </c>
      <c r="LK515">
        <v>22.919280000000001</v>
      </c>
      <c r="LL515">
        <v>1.0194799999999999</v>
      </c>
      <c r="LM515">
        <v>11107.17</v>
      </c>
      <c r="LN515" s="1">
        <v>2.1488179999999999E-2</v>
      </c>
      <c r="LO515">
        <v>22.864979999999999</v>
      </c>
      <c r="LP515">
        <v>1.080454</v>
      </c>
      <c r="LQ515">
        <v>11874.8</v>
      </c>
      <c r="LR515" s="1">
        <v>2.1314969999999999E-2</v>
      </c>
      <c r="LS515">
        <v>22.98244</v>
      </c>
      <c r="LT515">
        <v>1.1366099999999999</v>
      </c>
      <c r="LU515">
        <v>12625.39</v>
      </c>
      <c r="LV515" s="1">
        <v>2.1123550000000001E-2</v>
      </c>
      <c r="LW515">
        <v>23.154489999999999</v>
      </c>
      <c r="LX515">
        <v>1.188644</v>
      </c>
      <c r="LY515">
        <v>13355.02</v>
      </c>
      <c r="LZ515" s="1">
        <v>2.0928990000000001E-2</v>
      </c>
      <c r="MA515">
        <v>23.347110000000001</v>
      </c>
      <c r="MB515">
        <v>1.2370019999999999</v>
      </c>
      <c r="MC515">
        <v>14060.34</v>
      </c>
      <c r="MD515" s="1">
        <v>2.0745070000000001E-2</v>
      </c>
      <c r="ME515">
        <v>23.497610000000002</v>
      </c>
      <c r="MF515">
        <v>1.282556</v>
      </c>
      <c r="MG515">
        <v>14739.16</v>
      </c>
      <c r="MH515" s="1">
        <v>2.0596719999999999E-2</v>
      </c>
      <c r="MI515">
        <v>23.518940000000001</v>
      </c>
      <c r="MJ515">
        <v>1.3267819999999999</v>
      </c>
      <c r="MK515">
        <v>15389.65</v>
      </c>
      <c r="ML515" s="1">
        <v>2.0452689999999999E-2</v>
      </c>
      <c r="MM515">
        <v>23.431319999999999</v>
      </c>
      <c r="MN515">
        <v>1.367996</v>
      </c>
      <c r="MO515">
        <v>16010.69</v>
      </c>
      <c r="MP515" s="1">
        <v>2.0317959999999999E-2</v>
      </c>
      <c r="MQ515">
        <v>23.340119999999999</v>
      </c>
      <c r="MR515">
        <v>1.406488</v>
      </c>
      <c r="MS515">
        <v>16601.560000000001</v>
      </c>
      <c r="MT515" s="1">
        <v>2.027197E-2</v>
      </c>
      <c r="MU515">
        <v>23.27197</v>
      </c>
      <c r="MV515">
        <v>1.4481299999999999</v>
      </c>
      <c r="MW515">
        <v>17161.68</v>
      </c>
      <c r="MX515" s="1">
        <v>2.0101290000000001E-2</v>
      </c>
      <c r="MY515">
        <v>23.345420000000001</v>
      </c>
      <c r="MZ515">
        <v>1.4776469999999999</v>
      </c>
      <c r="NA515">
        <v>17690.89</v>
      </c>
      <c r="NB515" s="1">
        <v>1.9855299999999999E-2</v>
      </c>
      <c r="NC515">
        <v>23.34966</v>
      </c>
      <c r="ND515">
        <v>1.4983519999999999</v>
      </c>
      <c r="NE515">
        <v>18187.16</v>
      </c>
      <c r="NF515" s="1">
        <v>1.9615380000000002E-2</v>
      </c>
      <c r="NG515">
        <v>23.466830000000002</v>
      </c>
      <c r="NH515">
        <v>1.515792</v>
      </c>
      <c r="NI515">
        <v>18650.240000000002</v>
      </c>
      <c r="NJ515" s="1">
        <v>1.9432270000000001E-2</v>
      </c>
      <c r="NK515">
        <v>23.56981</v>
      </c>
      <c r="NL515">
        <v>1.5342990000000001</v>
      </c>
      <c r="NM515">
        <v>19081.14</v>
      </c>
      <c r="NN515" s="1">
        <v>1.9280619999999998E-2</v>
      </c>
      <c r="NO515">
        <v>23.583069999999999</v>
      </c>
      <c r="NP515">
        <v>1.5523990000000001</v>
      </c>
      <c r="NQ515">
        <v>19480.939999999999</v>
      </c>
      <c r="NR515" s="1">
        <v>1.9097469999999998E-2</v>
      </c>
      <c r="NS515">
        <v>23.513079999999999</v>
      </c>
      <c r="NT515">
        <v>1.565113</v>
      </c>
      <c r="NU515">
        <v>19850.150000000001</v>
      </c>
      <c r="NV515" s="1">
        <v>1.8817029999999998E-2</v>
      </c>
      <c r="NW515">
        <v>23.421510000000001</v>
      </c>
      <c r="NX515">
        <v>1.5668949999999999</v>
      </c>
      <c r="NY515">
        <v>20189.29</v>
      </c>
      <c r="NZ515" s="1">
        <v>1.8122320000000001E-2</v>
      </c>
      <c r="OA515">
        <v>23.376619999999999</v>
      </c>
      <c r="OB515">
        <v>1.5306</v>
      </c>
      <c r="OC515">
        <v>20496.05</v>
      </c>
      <c r="OD515" s="1">
        <v>1.793057E-2</v>
      </c>
      <c r="OE515">
        <v>23.514710000000001</v>
      </c>
      <c r="OF515">
        <v>1.533425</v>
      </c>
      <c r="OG515">
        <v>20771.57</v>
      </c>
      <c r="OH515" s="1">
        <v>1.794927E-2</v>
      </c>
      <c r="OI515">
        <v>23.716429999999999</v>
      </c>
      <c r="OJ515">
        <v>1.552467</v>
      </c>
      <c r="OK515">
        <v>21022.01</v>
      </c>
    </row>
    <row r="516" spans="1:401" x14ac:dyDescent="0.35">
      <c r="A516">
        <v>525</v>
      </c>
      <c r="B516" t="s">
        <v>4</v>
      </c>
      <c r="C516" t="s">
        <v>364</v>
      </c>
      <c r="D516" t="s">
        <v>523</v>
      </c>
      <c r="E516">
        <v>910.82780000000002</v>
      </c>
      <c r="F516" s="1">
        <v>3.6677500000000002E-2</v>
      </c>
      <c r="G516">
        <v>18.801680000000001</v>
      </c>
      <c r="H516">
        <v>0</v>
      </c>
      <c r="I516">
        <v>0</v>
      </c>
      <c r="J516">
        <v>3.6316000000000001E-2</v>
      </c>
      <c r="K516">
        <v>18.984369999999998</v>
      </c>
      <c r="L516">
        <v>0</v>
      </c>
      <c r="M516">
        <v>0</v>
      </c>
      <c r="N516" s="1">
        <v>3.5789080000000001E-2</v>
      </c>
      <c r="O516">
        <v>19.17923</v>
      </c>
      <c r="P516">
        <v>0</v>
      </c>
      <c r="Q516">
        <v>0</v>
      </c>
      <c r="R516" s="1">
        <v>3.521755E-2</v>
      </c>
      <c r="S516">
        <v>19.369630000000001</v>
      </c>
      <c r="T516">
        <v>0</v>
      </c>
      <c r="U516">
        <v>0</v>
      </c>
      <c r="V516" s="1">
        <v>3.4970840000000003E-2</v>
      </c>
      <c r="W516">
        <v>19.556139999999999</v>
      </c>
      <c r="X516">
        <v>0</v>
      </c>
      <c r="Y516">
        <v>0</v>
      </c>
      <c r="Z516" s="1">
        <v>3.486587E-2</v>
      </c>
      <c r="AA516">
        <v>19.656189999999999</v>
      </c>
      <c r="AB516">
        <v>0</v>
      </c>
      <c r="AC516">
        <v>0</v>
      </c>
      <c r="AD516" s="1">
        <v>3.4657750000000001E-2</v>
      </c>
      <c r="AE516">
        <v>19.647559999999999</v>
      </c>
      <c r="AF516">
        <v>0</v>
      </c>
      <c r="AG516">
        <v>0</v>
      </c>
      <c r="AH516" s="1">
        <v>3.4379529999999998E-2</v>
      </c>
      <c r="AI516">
        <v>19.621130000000001</v>
      </c>
      <c r="AJ516">
        <v>0</v>
      </c>
      <c r="AK516">
        <v>0</v>
      </c>
      <c r="AL516" s="1">
        <v>3.4499469999999997E-2</v>
      </c>
      <c r="AM516">
        <v>19.607600000000001</v>
      </c>
      <c r="AN516">
        <v>0</v>
      </c>
      <c r="AO516">
        <v>0</v>
      </c>
      <c r="AP516" s="1">
        <v>3.4227649999999998E-2</v>
      </c>
      <c r="AQ516">
        <v>19.748010000000001</v>
      </c>
      <c r="AR516">
        <v>0</v>
      </c>
      <c r="AS516">
        <v>0</v>
      </c>
      <c r="AT516" s="1">
        <v>3.3857859999999997E-2</v>
      </c>
      <c r="AU516">
        <v>19.96491</v>
      </c>
      <c r="AV516">
        <v>0</v>
      </c>
      <c r="AW516">
        <v>0</v>
      </c>
      <c r="AX516" s="1">
        <v>3.3461110000000002E-2</v>
      </c>
      <c r="AY516">
        <v>20.176089999999999</v>
      </c>
      <c r="AZ516">
        <v>0</v>
      </c>
      <c r="BA516">
        <v>0</v>
      </c>
      <c r="BB516" s="1">
        <v>3.3266619999999997E-2</v>
      </c>
      <c r="BC516">
        <v>20.371500000000001</v>
      </c>
      <c r="BD516">
        <v>0</v>
      </c>
      <c r="BE516">
        <v>0</v>
      </c>
      <c r="BF516" s="1">
        <v>3.3130840000000002E-2</v>
      </c>
      <c r="BG516">
        <v>20.447759999999999</v>
      </c>
      <c r="BH516">
        <v>0</v>
      </c>
      <c r="BI516">
        <v>0</v>
      </c>
      <c r="BJ516" s="1">
        <v>3.2960490000000002E-2</v>
      </c>
      <c r="BK516">
        <v>20.436599999999999</v>
      </c>
      <c r="BL516">
        <v>0</v>
      </c>
      <c r="BM516">
        <v>0</v>
      </c>
      <c r="BN516" s="1">
        <v>3.2741979999999997E-2</v>
      </c>
      <c r="BO516">
        <v>20.4178</v>
      </c>
      <c r="BP516">
        <v>0</v>
      </c>
      <c r="BQ516">
        <v>0</v>
      </c>
      <c r="BR516" s="1">
        <v>3.2912839999999999E-2</v>
      </c>
      <c r="BS516">
        <v>20.416419999999999</v>
      </c>
      <c r="BT516">
        <v>0</v>
      </c>
      <c r="BU516">
        <v>0</v>
      </c>
      <c r="BV516" s="1">
        <v>3.2682549999999998E-2</v>
      </c>
      <c r="BW516">
        <v>20.511810000000001</v>
      </c>
      <c r="BX516">
        <v>0</v>
      </c>
      <c r="BY516">
        <v>0</v>
      </c>
      <c r="BZ516" s="1">
        <v>3.2332840000000002E-2</v>
      </c>
      <c r="CA516">
        <v>20.59395</v>
      </c>
      <c r="CB516">
        <v>0</v>
      </c>
      <c r="CC516">
        <v>0</v>
      </c>
      <c r="CD516" s="1">
        <v>3.1948749999999998E-2</v>
      </c>
      <c r="CE516">
        <v>20.698650000000001</v>
      </c>
      <c r="CF516">
        <v>0</v>
      </c>
      <c r="CG516">
        <v>0</v>
      </c>
      <c r="CH516" s="1">
        <v>3.1773740000000002E-2</v>
      </c>
      <c r="CI516">
        <v>20.736689999999999</v>
      </c>
      <c r="CJ516">
        <v>0</v>
      </c>
      <c r="CK516">
        <v>0</v>
      </c>
      <c r="CL516" s="1">
        <v>3.167669E-2</v>
      </c>
      <c r="CM516">
        <v>20.724</v>
      </c>
      <c r="CN516">
        <v>0</v>
      </c>
      <c r="CO516">
        <v>0</v>
      </c>
      <c r="CP516">
        <v>3.153649E-2</v>
      </c>
      <c r="CQ516">
        <v>20.698640000000001</v>
      </c>
      <c r="CR516">
        <v>0</v>
      </c>
      <c r="CS516">
        <v>0</v>
      </c>
      <c r="CT516" s="1">
        <v>3.1305399999999997E-2</v>
      </c>
      <c r="CU516">
        <v>20.670680000000001</v>
      </c>
      <c r="CV516">
        <v>0</v>
      </c>
      <c r="CW516">
        <v>0</v>
      </c>
      <c r="CX516" s="1">
        <v>3.11998E-2</v>
      </c>
      <c r="CY516">
        <v>20.648969999999998</v>
      </c>
      <c r="CZ516">
        <v>0</v>
      </c>
      <c r="DA516">
        <v>0</v>
      </c>
      <c r="DB516" s="1">
        <v>3.098708E-2</v>
      </c>
      <c r="DC516">
        <v>20.744589999999999</v>
      </c>
      <c r="DD516">
        <v>0</v>
      </c>
      <c r="DE516">
        <v>0</v>
      </c>
      <c r="DF516" s="1">
        <v>3.077421E-2</v>
      </c>
      <c r="DG516">
        <v>20.800909999999998</v>
      </c>
      <c r="DH516">
        <v>0</v>
      </c>
      <c r="DI516">
        <v>0</v>
      </c>
      <c r="DJ516">
        <v>3.0548769999999999E-2</v>
      </c>
      <c r="DK516">
        <v>20.877839999999999</v>
      </c>
      <c r="DL516">
        <v>0</v>
      </c>
      <c r="DM516">
        <v>0</v>
      </c>
      <c r="DN516" s="1">
        <v>3.037515E-2</v>
      </c>
      <c r="DO516">
        <v>20.959379999999999</v>
      </c>
      <c r="DP516">
        <v>0</v>
      </c>
      <c r="DQ516">
        <v>0</v>
      </c>
      <c r="DR516" s="1">
        <v>3.0222570000000001E-2</v>
      </c>
      <c r="DS516">
        <v>20.985230000000001</v>
      </c>
      <c r="DT516">
        <v>0</v>
      </c>
      <c r="DU516">
        <v>1.3314830000000001E-36</v>
      </c>
      <c r="DV516" s="1">
        <v>3.005505E-2</v>
      </c>
      <c r="DW516">
        <v>20.945889999999999</v>
      </c>
      <c r="DX516">
        <v>1.8401400000000001E-36</v>
      </c>
      <c r="DY516">
        <v>1.7732239999999999E-32</v>
      </c>
      <c r="DZ516" s="1">
        <v>2.9927430000000001E-2</v>
      </c>
      <c r="EA516">
        <v>20.895240000000001</v>
      </c>
      <c r="EB516">
        <v>8.1543619999999999E-33</v>
      </c>
      <c r="EC516" s="1">
        <v>7.2238719999999996E-29</v>
      </c>
      <c r="ED516" s="1">
        <v>3.0149949999999998E-2</v>
      </c>
      <c r="EE516">
        <v>20.892700000000001</v>
      </c>
      <c r="EF516" s="1">
        <v>1.396042E-29</v>
      </c>
      <c r="EG516" s="1">
        <v>1.1064329999999999E-25</v>
      </c>
      <c r="EH516" s="1">
        <v>3.000748E-2</v>
      </c>
      <c r="EI516">
        <v>21.065059999999999</v>
      </c>
      <c r="EJ516" s="1">
        <v>9.9823019999999994E-27</v>
      </c>
      <c r="EK516" s="1">
        <v>7.4614400000000003E-23</v>
      </c>
      <c r="EL516" s="1">
        <v>2.971816E-2</v>
      </c>
      <c r="EM516">
        <v>21.235610000000001</v>
      </c>
      <c r="EN516" s="1">
        <v>3.4730420000000001E-24</v>
      </c>
      <c r="EO516" s="1">
        <v>2.516085E-20</v>
      </c>
      <c r="EP516" s="1">
        <v>2.9415500000000001E-2</v>
      </c>
      <c r="EQ516">
        <v>21.40625</v>
      </c>
      <c r="ER516" s="1">
        <v>6.5415279999999997E-22</v>
      </c>
      <c r="ES516" s="1">
        <v>4.6562260000000003E-18</v>
      </c>
      <c r="ET516">
        <v>2.9314380000000001E-2</v>
      </c>
      <c r="EU516">
        <v>21.595759999999999</v>
      </c>
      <c r="EV516" s="1">
        <v>7.2674700000000005E-20</v>
      </c>
      <c r="EW516" s="1">
        <v>5.1034969999999996E-16</v>
      </c>
      <c r="EX516" s="1">
        <v>2.929348E-2</v>
      </c>
      <c r="EY516">
        <v>21.672049999999999</v>
      </c>
      <c r="EZ516" s="1">
        <v>5.0755020000000003E-18</v>
      </c>
      <c r="FA516" s="1">
        <v>3.527493E-14</v>
      </c>
      <c r="FB516" s="1">
        <v>2.9231130000000001E-2</v>
      </c>
      <c r="FC516">
        <v>21.625</v>
      </c>
      <c r="FD516" s="1">
        <v>2.3369190000000001E-16</v>
      </c>
      <c r="FE516" s="1">
        <v>1.6193299999999999E-12</v>
      </c>
      <c r="FF516" s="1">
        <v>2.9098490000000001E-2</v>
      </c>
      <c r="FG516">
        <v>21.582229999999999</v>
      </c>
      <c r="FH516" s="1">
        <v>7.4305670000000001E-15</v>
      </c>
      <c r="FI516" s="1">
        <v>5.1566869999999999E-11</v>
      </c>
      <c r="FJ516" s="1">
        <v>2.9426830000000001E-2</v>
      </c>
      <c r="FK516">
        <v>21.56521</v>
      </c>
      <c r="FL516" s="1">
        <v>1.725977E-13</v>
      </c>
      <c r="FM516" s="1">
        <v>1.185628E-9</v>
      </c>
      <c r="FN516" s="1">
        <v>2.926892E-2</v>
      </c>
      <c r="FO516">
        <v>21.709900000000001</v>
      </c>
      <c r="FP516" s="1">
        <v>2.9359120000000001E-12</v>
      </c>
      <c r="FQ516" s="1">
        <v>2.0323910000000002E-8</v>
      </c>
      <c r="FR516" s="1">
        <v>2.8962809999999999E-2</v>
      </c>
      <c r="FS516">
        <v>21.897480000000002</v>
      </c>
      <c r="FT516" s="1">
        <v>3.7970800000000002E-11</v>
      </c>
      <c r="FU516" s="1">
        <v>2.666571E-7</v>
      </c>
      <c r="FV516" s="1">
        <v>2.8618009999999999E-2</v>
      </c>
      <c r="FW516">
        <v>22.06644</v>
      </c>
      <c r="FX516" s="1">
        <v>3.8412219999999999E-10</v>
      </c>
      <c r="FY516" s="1">
        <v>2.7445079999999999E-6</v>
      </c>
      <c r="FZ516" s="1">
        <v>2.8526059999999999E-2</v>
      </c>
      <c r="GA516">
        <v>22.228960000000001</v>
      </c>
      <c r="GB516" s="1">
        <v>3.148657E-9</v>
      </c>
      <c r="GC516" s="1">
        <v>2.269424E-5</v>
      </c>
      <c r="GD516" s="1">
        <v>2.85429E-2</v>
      </c>
      <c r="GE516">
        <v>22.271509999999999</v>
      </c>
      <c r="GF516" s="1">
        <v>2.1251549999999999E-8</v>
      </c>
      <c r="GG516" s="1">
        <v>1.5407849999999999E-4</v>
      </c>
      <c r="GH516" s="1">
        <v>2.8487100000000001E-2</v>
      </c>
      <c r="GI516">
        <v>22.235620000000001</v>
      </c>
      <c r="GJ516" s="1">
        <v>1.1962289999999999E-7</v>
      </c>
      <c r="GK516" s="1">
        <v>8.7507769999999995E-4</v>
      </c>
      <c r="GL516" s="1">
        <v>2.8317459999999999E-2</v>
      </c>
      <c r="GM516">
        <v>22.193719999999999</v>
      </c>
      <c r="GN516" s="1">
        <v>5.6968559999999999E-7</v>
      </c>
      <c r="GO516" s="1">
        <v>4.2225489999999999E-3</v>
      </c>
      <c r="GP516" s="1">
        <v>2.8441649999999999E-2</v>
      </c>
      <c r="GQ516">
        <v>22.171849999999999</v>
      </c>
      <c r="GR516" s="1">
        <v>2.3662939999999999E-6</v>
      </c>
      <c r="GS516" s="1">
        <v>1.7590850000000002E-2</v>
      </c>
      <c r="GT516" s="1">
        <v>2.823815E-2</v>
      </c>
      <c r="GU516">
        <v>22.180689999999998</v>
      </c>
      <c r="GV516" s="1">
        <v>8.5012409999999997E-6</v>
      </c>
      <c r="GW516" s="1">
        <v>6.4117090000000002E-2</v>
      </c>
      <c r="GX516" s="1">
        <v>2.797022E-2</v>
      </c>
      <c r="GY516">
        <v>22.287960000000002</v>
      </c>
      <c r="GZ516" s="1">
        <v>2.6970019999999999E-5</v>
      </c>
      <c r="HA516" s="1">
        <v>0.20677889999999999</v>
      </c>
      <c r="HB516" s="1">
        <v>2.7661649999999999E-2</v>
      </c>
      <c r="HC516">
        <v>22.365179999999999</v>
      </c>
      <c r="HD516" s="1">
        <v>7.645172E-5</v>
      </c>
      <c r="HE516" s="1">
        <v>0.59685440000000001</v>
      </c>
      <c r="HF516" s="1">
        <v>2.749267E-2</v>
      </c>
      <c r="HG516">
        <v>22.424410000000002</v>
      </c>
      <c r="HH516" s="1">
        <v>1.970912E-4</v>
      </c>
      <c r="HI516" s="1">
        <v>1.558592</v>
      </c>
      <c r="HJ516" s="1">
        <v>2.7376149999999998E-2</v>
      </c>
      <c r="HK516">
        <v>22.407129999999999</v>
      </c>
      <c r="HL516" s="1">
        <v>4.652991E-4</v>
      </c>
      <c r="HM516" s="1">
        <v>3.719001</v>
      </c>
      <c r="HN516" s="1">
        <v>2.7207229999999999E-2</v>
      </c>
      <c r="HO516">
        <v>22.370200000000001</v>
      </c>
      <c r="HP516" s="1">
        <v>1.010485E-3</v>
      </c>
      <c r="HQ516">
        <v>8.1776619999999998</v>
      </c>
      <c r="HR516" s="1">
        <v>2.6973179999999999E-2</v>
      </c>
      <c r="HS516">
        <v>22.30817</v>
      </c>
      <c r="HT516" s="1">
        <v>2.0334120000000001E-3</v>
      </c>
      <c r="HU516">
        <v>16.695419999999999</v>
      </c>
      <c r="HV516" s="1">
        <v>2.6784760000000001E-2</v>
      </c>
      <c r="HW516">
        <v>22.225149999999999</v>
      </c>
      <c r="HX516" s="1">
        <v>3.8341640000000001E-3</v>
      </c>
      <c r="HY516">
        <v>31.87379</v>
      </c>
      <c r="HZ516" s="1">
        <v>2.6540339999999999E-2</v>
      </c>
      <c r="IA516">
        <v>22.178540000000002</v>
      </c>
      <c r="IB516" s="1">
        <v>6.7923870000000004E-3</v>
      </c>
      <c r="IC516">
        <v>57.27487</v>
      </c>
      <c r="ID516" s="1">
        <v>2.6286400000000001E-2</v>
      </c>
      <c r="IE516">
        <v>22.22232</v>
      </c>
      <c r="IF516" s="1">
        <v>1.1388540000000001E-2</v>
      </c>
      <c r="IG516">
        <v>97.420730000000006</v>
      </c>
      <c r="IH516" s="1">
        <v>2.6003930000000001E-2</v>
      </c>
      <c r="II516">
        <v>22.2836</v>
      </c>
      <c r="IJ516" s="1">
        <v>1.8156220000000001E-2</v>
      </c>
      <c r="IK516">
        <v>157.6865</v>
      </c>
      <c r="IL516" s="1">
        <v>2.5753450000000001E-2</v>
      </c>
      <c r="IM516">
        <v>22.36835</v>
      </c>
      <c r="IN516" s="1">
        <v>2.7707599999999999E-2</v>
      </c>
      <c r="IO516">
        <v>244.06129999999999</v>
      </c>
      <c r="IP516" s="1">
        <v>2.5507410000000001E-2</v>
      </c>
      <c r="IQ516">
        <v>22.349779999999999</v>
      </c>
      <c r="IR516" s="1">
        <v>4.0617269999999997E-2</v>
      </c>
      <c r="IS516">
        <v>362.8186</v>
      </c>
      <c r="IT516" s="1">
        <v>2.5292809999999999E-2</v>
      </c>
      <c r="IU516">
        <v>22.28952</v>
      </c>
      <c r="IV516" s="1">
        <v>5.7488770000000002E-2</v>
      </c>
      <c r="IW516">
        <v>520.12929999999994</v>
      </c>
      <c r="IX516" s="1">
        <v>2.5066049999999999E-2</v>
      </c>
      <c r="IY516">
        <v>22.237400000000001</v>
      </c>
      <c r="IZ516" s="1">
        <v>7.8719310000000001E-2</v>
      </c>
      <c r="JA516">
        <v>721.64170000000001</v>
      </c>
      <c r="JB516" s="1">
        <v>2.4719310000000001E-2</v>
      </c>
      <c r="JC516">
        <v>22.18929</v>
      </c>
      <c r="JD516" s="1">
        <v>0.1041083</v>
      </c>
      <c r="JE516">
        <v>971.89739999999995</v>
      </c>
      <c r="JF516" s="1">
        <v>2.4537610000000001E-2</v>
      </c>
      <c r="JG516">
        <v>22.254960000000001</v>
      </c>
      <c r="JH516" s="1">
        <v>0.1349225</v>
      </c>
      <c r="JI516">
        <v>1274.364</v>
      </c>
      <c r="JJ516">
        <v>2.444812E-2</v>
      </c>
      <c r="JK516">
        <v>22.34196</v>
      </c>
      <c r="JL516" s="1">
        <v>0.17141919999999999</v>
      </c>
      <c r="JM516">
        <v>1631.6559999999999</v>
      </c>
      <c r="JN516" s="1">
        <v>2.4389879999999999E-2</v>
      </c>
      <c r="JO516">
        <v>22.409649999999999</v>
      </c>
      <c r="JP516" s="1">
        <v>0.21341789999999999</v>
      </c>
      <c r="JQ516">
        <v>2044.9269999999999</v>
      </c>
      <c r="JR516" s="1">
        <v>2.4247609999999999E-2</v>
      </c>
      <c r="JS516">
        <v>22.516449999999999</v>
      </c>
      <c r="JT516" s="1">
        <v>0.25971889999999997</v>
      </c>
      <c r="JU516">
        <v>2513.482</v>
      </c>
      <c r="JV516" s="1">
        <v>2.4054180000000001E-2</v>
      </c>
      <c r="JW516">
        <v>22.557870000000001</v>
      </c>
      <c r="JX516">
        <v>0.30986720000000001</v>
      </c>
      <c r="JY516">
        <v>3035.0140000000001</v>
      </c>
      <c r="JZ516" s="1">
        <v>2.3820810000000001E-2</v>
      </c>
      <c r="KA516">
        <v>22.489159999999998</v>
      </c>
      <c r="KB516">
        <v>0.3632184</v>
      </c>
      <c r="KC516">
        <v>3605.893</v>
      </c>
      <c r="KD516" s="1">
        <v>2.3604969999999999E-2</v>
      </c>
      <c r="KE516">
        <v>22.410060000000001</v>
      </c>
      <c r="KF516">
        <v>0.41977330000000002</v>
      </c>
      <c r="KG516">
        <v>4221.6189999999997</v>
      </c>
      <c r="KH516" s="1">
        <v>2.3422660000000001E-2</v>
      </c>
      <c r="KI516">
        <v>22.35801</v>
      </c>
      <c r="KJ516">
        <v>0.47942200000000001</v>
      </c>
      <c r="KK516">
        <v>4877.1570000000002</v>
      </c>
      <c r="KL516" s="1">
        <v>2.3208389999999999E-2</v>
      </c>
      <c r="KM516">
        <v>22.469190000000001</v>
      </c>
      <c r="KN516">
        <v>0.54027389999999997</v>
      </c>
      <c r="KO516">
        <v>5566.7110000000002</v>
      </c>
      <c r="KP516" s="1">
        <v>2.2954140000000001E-2</v>
      </c>
      <c r="KQ516">
        <v>22.635490000000001</v>
      </c>
      <c r="KR516">
        <v>0.60101899999999997</v>
      </c>
      <c r="KS516">
        <v>6283.7709999999997</v>
      </c>
      <c r="KT516" s="1">
        <v>2.26803E-2</v>
      </c>
      <c r="KU516">
        <v>22.82019</v>
      </c>
      <c r="KV516">
        <v>0.66134689999999996</v>
      </c>
      <c r="KW516">
        <v>7021.5709999999999</v>
      </c>
      <c r="KX516" s="1">
        <v>2.2413969999999998E-2</v>
      </c>
      <c r="KY516">
        <v>22.9876</v>
      </c>
      <c r="KZ516">
        <v>0.72123170000000003</v>
      </c>
      <c r="LA516">
        <v>7773.692</v>
      </c>
      <c r="LB516" s="1">
        <v>2.2156849999999999E-2</v>
      </c>
      <c r="LC516">
        <v>23.016819999999999</v>
      </c>
      <c r="LD516">
        <v>0.78018889999999996</v>
      </c>
      <c r="LE516">
        <v>8533.9539999999997</v>
      </c>
      <c r="LF516" s="1">
        <v>2.1921050000000001E-2</v>
      </c>
      <c r="LG516">
        <v>22.938780000000001</v>
      </c>
      <c r="LH516">
        <v>0.83831270000000002</v>
      </c>
      <c r="LI516">
        <v>9296.6929999999993</v>
      </c>
      <c r="LJ516">
        <v>2.1718589999999999E-2</v>
      </c>
      <c r="LK516">
        <v>22.86093</v>
      </c>
      <c r="LL516">
        <v>0.89585360000000003</v>
      </c>
      <c r="LM516">
        <v>10056.76</v>
      </c>
      <c r="LN516" s="1">
        <v>2.1586540000000001E-2</v>
      </c>
      <c r="LO516">
        <v>22.81015</v>
      </c>
      <c r="LP516">
        <v>0.95441710000000002</v>
      </c>
      <c r="LQ516">
        <v>10810.13</v>
      </c>
      <c r="LR516" s="1">
        <v>2.1415259999999998E-2</v>
      </c>
      <c r="LS516">
        <v>22.927140000000001</v>
      </c>
      <c r="LT516">
        <v>1.009117</v>
      </c>
      <c r="LU516">
        <v>11552.64</v>
      </c>
      <c r="LV516" s="1">
        <v>2.122139E-2</v>
      </c>
      <c r="LW516">
        <v>23.096440000000001</v>
      </c>
      <c r="LX516">
        <v>1.0601959999999999</v>
      </c>
      <c r="LY516">
        <v>12280.02</v>
      </c>
      <c r="LZ516" s="1">
        <v>2.1024979999999999E-2</v>
      </c>
      <c r="MA516">
        <v>23.285509999999999</v>
      </c>
      <c r="MB516">
        <v>1.10822</v>
      </c>
      <c r="MC516">
        <v>12988.7</v>
      </c>
      <c r="MD516" s="1">
        <v>2.0839090000000001E-2</v>
      </c>
      <c r="ME516">
        <v>23.433250000000001</v>
      </c>
      <c r="MF516">
        <v>1.1538349999999999</v>
      </c>
      <c r="MG516">
        <v>13675.78</v>
      </c>
      <c r="MH516" s="1">
        <v>2.069147E-2</v>
      </c>
      <c r="MI516">
        <v>23.455290000000002</v>
      </c>
      <c r="MJ516">
        <v>1.19852</v>
      </c>
      <c r="MK516">
        <v>14339.32</v>
      </c>
      <c r="ML516" s="1">
        <v>2.054829E-2</v>
      </c>
      <c r="MM516">
        <v>23.371400000000001</v>
      </c>
      <c r="MN516">
        <v>1.240578</v>
      </c>
      <c r="MO516">
        <v>14977.55</v>
      </c>
      <c r="MP516">
        <v>2.041254E-2</v>
      </c>
      <c r="MQ516">
        <v>23.284610000000001</v>
      </c>
      <c r="MR516">
        <v>1.2801180000000001</v>
      </c>
      <c r="MS516">
        <v>15589.32</v>
      </c>
      <c r="MT516" s="1">
        <v>2.0369020000000002E-2</v>
      </c>
      <c r="MU516">
        <v>23.220569999999999</v>
      </c>
      <c r="MV516">
        <v>1.322805</v>
      </c>
      <c r="MW516">
        <v>16173.9</v>
      </c>
      <c r="MX516" s="1">
        <v>2.019816E-2</v>
      </c>
      <c r="MY516">
        <v>23.294550000000001</v>
      </c>
      <c r="MZ516">
        <v>1.3542959999999999</v>
      </c>
      <c r="NA516">
        <v>16730.41</v>
      </c>
      <c r="NB516" s="1">
        <v>1.9951590000000002E-2</v>
      </c>
      <c r="NC516">
        <v>23.300170000000001</v>
      </c>
      <c r="ND516">
        <v>1.377672</v>
      </c>
      <c r="NE516">
        <v>17256.62</v>
      </c>
      <c r="NF516">
        <v>1.970711E-2</v>
      </c>
      <c r="NG516">
        <v>23.416229999999999</v>
      </c>
      <c r="NH516">
        <v>1.3976930000000001</v>
      </c>
      <c r="NI516">
        <v>17751.740000000002</v>
      </c>
      <c r="NJ516" s="1">
        <v>1.9523829999999999E-2</v>
      </c>
      <c r="NK516">
        <v>23.517769999999999</v>
      </c>
      <c r="NL516">
        <v>1.418865</v>
      </c>
      <c r="NM516">
        <v>18216.330000000002</v>
      </c>
      <c r="NN516" s="1">
        <v>1.9373290000000001E-2</v>
      </c>
      <c r="NO516">
        <v>23.53162</v>
      </c>
      <c r="NP516">
        <v>1.4397040000000001</v>
      </c>
      <c r="NQ516">
        <v>18651.48</v>
      </c>
      <c r="NR516">
        <v>1.9190280000000001E-2</v>
      </c>
      <c r="NS516">
        <v>23.46454</v>
      </c>
      <c r="NT516">
        <v>1.45539</v>
      </c>
      <c r="NU516">
        <v>19057.14</v>
      </c>
      <c r="NV516" s="1">
        <v>1.890478E-2</v>
      </c>
      <c r="NW516">
        <v>23.37678</v>
      </c>
      <c r="NX516">
        <v>1.460412</v>
      </c>
      <c r="NY516">
        <v>19433.419999999998</v>
      </c>
      <c r="NZ516" s="1">
        <v>1.8197890000000001E-2</v>
      </c>
      <c r="OA516">
        <v>23.334679999999999</v>
      </c>
      <c r="OB516">
        <v>1.429292</v>
      </c>
      <c r="OC516">
        <v>19777.8</v>
      </c>
      <c r="OD516">
        <v>1.800759E-2</v>
      </c>
      <c r="OE516">
        <v>23.471319999999999</v>
      </c>
      <c r="OF516">
        <v>1.4353670000000001</v>
      </c>
      <c r="OG516">
        <v>20091.09</v>
      </c>
      <c r="OH516" s="1">
        <v>1.803248E-2</v>
      </c>
      <c r="OI516">
        <v>23.669119999999999</v>
      </c>
      <c r="OJ516">
        <v>1.4568509999999999</v>
      </c>
      <c r="OK516">
        <v>20379.59</v>
      </c>
    </row>
    <row r="517" spans="1:401" x14ac:dyDescent="0.35">
      <c r="A517">
        <v>526</v>
      </c>
      <c r="B517" t="s">
        <v>4</v>
      </c>
      <c r="C517" t="s">
        <v>364</v>
      </c>
      <c r="D517" t="s">
        <v>524</v>
      </c>
      <c r="E517">
        <v>806.2296</v>
      </c>
      <c r="F517" s="1">
        <v>3.4002369999999997E-2</v>
      </c>
      <c r="G517">
        <v>18.713139999999999</v>
      </c>
      <c r="H517">
        <v>0</v>
      </c>
      <c r="I517">
        <v>0</v>
      </c>
      <c r="J517">
        <v>3.3664300000000001E-2</v>
      </c>
      <c r="K517">
        <v>18.894369999999999</v>
      </c>
      <c r="L517">
        <v>0</v>
      </c>
      <c r="M517">
        <v>0</v>
      </c>
      <c r="N517" s="1">
        <v>3.3173010000000003E-2</v>
      </c>
      <c r="O517">
        <v>19.086639999999999</v>
      </c>
      <c r="P517">
        <v>0</v>
      </c>
      <c r="Q517">
        <v>0</v>
      </c>
      <c r="R517" s="1">
        <v>3.263783E-2</v>
      </c>
      <c r="S517">
        <v>19.2742</v>
      </c>
      <c r="T517">
        <v>0</v>
      </c>
      <c r="U517">
        <v>0</v>
      </c>
      <c r="V517" s="1">
        <v>3.2410769999999998E-2</v>
      </c>
      <c r="W517">
        <v>19.457789999999999</v>
      </c>
      <c r="X517">
        <v>0</v>
      </c>
      <c r="Y517">
        <v>0</v>
      </c>
      <c r="Z517" s="1">
        <v>3.2318069999999997E-2</v>
      </c>
      <c r="AA517">
        <v>19.55621</v>
      </c>
      <c r="AB517">
        <v>0</v>
      </c>
      <c r="AC517">
        <v>0</v>
      </c>
      <c r="AD517" s="1">
        <v>3.2128410000000003E-2</v>
      </c>
      <c r="AE517">
        <v>19.548839999999998</v>
      </c>
      <c r="AF517">
        <v>0</v>
      </c>
      <c r="AG517">
        <v>0</v>
      </c>
      <c r="AH517" s="1">
        <v>3.187094E-2</v>
      </c>
      <c r="AI517">
        <v>19.52478</v>
      </c>
      <c r="AJ517">
        <v>0</v>
      </c>
      <c r="AK517">
        <v>0</v>
      </c>
      <c r="AL517" s="1">
        <v>3.1989080000000003E-2</v>
      </c>
      <c r="AM517">
        <v>19.513999999999999</v>
      </c>
      <c r="AN517">
        <v>0</v>
      </c>
      <c r="AO517">
        <v>0</v>
      </c>
      <c r="AP517">
        <v>3.1735039999999999E-2</v>
      </c>
      <c r="AQ517">
        <v>19.65484</v>
      </c>
      <c r="AR517">
        <v>0</v>
      </c>
      <c r="AS517">
        <v>0</v>
      </c>
      <c r="AT517" s="1">
        <v>3.1391090000000003E-2</v>
      </c>
      <c r="AU517">
        <v>19.86992</v>
      </c>
      <c r="AV517">
        <v>0</v>
      </c>
      <c r="AW517">
        <v>0</v>
      </c>
      <c r="AX517" s="1">
        <v>3.1022029999999999E-2</v>
      </c>
      <c r="AY517">
        <v>20.078530000000001</v>
      </c>
      <c r="AZ517">
        <v>0</v>
      </c>
      <c r="BA517">
        <v>0</v>
      </c>
      <c r="BB517" s="1">
        <v>3.0841670000000002E-2</v>
      </c>
      <c r="BC517">
        <v>20.271370000000001</v>
      </c>
      <c r="BD517">
        <v>0</v>
      </c>
      <c r="BE517">
        <v>0</v>
      </c>
      <c r="BF517" s="1">
        <v>3.0718100000000002E-2</v>
      </c>
      <c r="BG517">
        <v>20.346910000000001</v>
      </c>
      <c r="BH517">
        <v>0</v>
      </c>
      <c r="BI517">
        <v>0</v>
      </c>
      <c r="BJ517" s="1">
        <v>3.0559820000000001E-2</v>
      </c>
      <c r="BK517">
        <v>20.337630000000001</v>
      </c>
      <c r="BL517">
        <v>0</v>
      </c>
      <c r="BM517">
        <v>0</v>
      </c>
      <c r="BN517" s="1">
        <v>3.0359939999999998E-2</v>
      </c>
      <c r="BO517">
        <v>20.32151</v>
      </c>
      <c r="BP517">
        <v>0</v>
      </c>
      <c r="BQ517">
        <v>0</v>
      </c>
      <c r="BR517" s="1">
        <v>3.0525380000000001E-2</v>
      </c>
      <c r="BS517">
        <v>20.322849999999999</v>
      </c>
      <c r="BT517">
        <v>0</v>
      </c>
      <c r="BU517">
        <v>0</v>
      </c>
      <c r="BV517" s="1">
        <v>3.0310360000000001E-2</v>
      </c>
      <c r="BW517">
        <v>20.419419999999999</v>
      </c>
      <c r="BX517">
        <v>0</v>
      </c>
      <c r="BY517">
        <v>0</v>
      </c>
      <c r="BZ517" s="1">
        <v>2.9983800000000001E-2</v>
      </c>
      <c r="CA517">
        <v>20.50225</v>
      </c>
      <c r="CB517">
        <v>0</v>
      </c>
      <c r="CC517">
        <v>0</v>
      </c>
      <c r="CD517" s="1">
        <v>2.9625729999999999E-2</v>
      </c>
      <c r="CE517">
        <v>20.607130000000002</v>
      </c>
      <c r="CF517">
        <v>0</v>
      </c>
      <c r="CG517">
        <v>0</v>
      </c>
      <c r="CH517" s="1">
        <v>2.9464890000000001E-2</v>
      </c>
      <c r="CI517">
        <v>20.646170000000001</v>
      </c>
      <c r="CJ517">
        <v>0</v>
      </c>
      <c r="CK517">
        <v>0</v>
      </c>
      <c r="CL517" s="1">
        <v>2.937683E-2</v>
      </c>
      <c r="CM517">
        <v>20.63552</v>
      </c>
      <c r="CN517">
        <v>0</v>
      </c>
      <c r="CO517">
        <v>0</v>
      </c>
      <c r="CP517" s="1">
        <v>2.9248570000000002E-2</v>
      </c>
      <c r="CQ517">
        <v>20.612660000000002</v>
      </c>
      <c r="CR517">
        <v>0</v>
      </c>
      <c r="CS517">
        <v>0</v>
      </c>
      <c r="CT517" s="1">
        <v>2.9033590000000001E-2</v>
      </c>
      <c r="CU517">
        <v>20.58736</v>
      </c>
      <c r="CV517">
        <v>0</v>
      </c>
      <c r="CW517">
        <v>0</v>
      </c>
      <c r="CX517" s="1">
        <v>2.8934310000000001E-2</v>
      </c>
      <c r="CY517">
        <v>20.56823</v>
      </c>
      <c r="CZ517">
        <v>0</v>
      </c>
      <c r="DA517">
        <v>0</v>
      </c>
      <c r="DB517" s="1">
        <v>2.873703E-2</v>
      </c>
      <c r="DC517">
        <v>20.66452</v>
      </c>
      <c r="DD517">
        <v>0</v>
      </c>
      <c r="DE517">
        <v>0</v>
      </c>
      <c r="DF517">
        <v>2.8540679999999999E-2</v>
      </c>
      <c r="DG517">
        <v>20.721209999999999</v>
      </c>
      <c r="DH517">
        <v>0</v>
      </c>
      <c r="DI517">
        <v>0</v>
      </c>
      <c r="DJ517" s="1">
        <v>2.8330790000000002E-2</v>
      </c>
      <c r="DK517">
        <v>20.79823</v>
      </c>
      <c r="DL517">
        <v>0</v>
      </c>
      <c r="DM517">
        <v>0</v>
      </c>
      <c r="DN517" s="1">
        <v>2.8170279999999999E-2</v>
      </c>
      <c r="DO517">
        <v>20.879429999999999</v>
      </c>
      <c r="DP517">
        <v>0</v>
      </c>
      <c r="DQ517">
        <v>0</v>
      </c>
      <c r="DR517" s="1">
        <v>2.8029849999999999E-2</v>
      </c>
      <c r="DS517">
        <v>20.905460000000001</v>
      </c>
      <c r="DT517">
        <v>0</v>
      </c>
      <c r="DU517">
        <v>2.7668519999999999E-37</v>
      </c>
      <c r="DV517" s="1">
        <v>2.7876160000000001E-2</v>
      </c>
      <c r="DW517">
        <v>20.867850000000001</v>
      </c>
      <c r="DX517">
        <v>4.5954810000000002E-37</v>
      </c>
      <c r="DY517">
        <v>4.046205E-33</v>
      </c>
      <c r="DZ517" s="1">
        <v>2.77577E-2</v>
      </c>
      <c r="EA517">
        <v>20.819420000000001</v>
      </c>
      <c r="EB517">
        <v>2.1238739999999999E-33</v>
      </c>
      <c r="EC517" s="1">
        <v>1.7867840000000001E-29</v>
      </c>
      <c r="ED517">
        <v>2.7969629999999999E-2</v>
      </c>
      <c r="EE517">
        <v>20.818729999999999</v>
      </c>
      <c r="EF517" s="1">
        <v>3.8628620000000003E-30</v>
      </c>
      <c r="EG517" s="1">
        <v>2.9512110000000001E-26</v>
      </c>
      <c r="EH517" s="1">
        <v>2.783683E-2</v>
      </c>
      <c r="EI517">
        <v>20.98976</v>
      </c>
      <c r="EJ517" s="1">
        <v>2.9294689999999999E-27</v>
      </c>
      <c r="EK517" s="1">
        <v>2.1286529999999999E-23</v>
      </c>
      <c r="EL517" s="1">
        <v>2.7565139999999998E-2</v>
      </c>
      <c r="EM517">
        <v>21.157920000000001</v>
      </c>
      <c r="EN517" s="1">
        <v>1.0779139999999999E-24</v>
      </c>
      <c r="EO517" s="1">
        <v>7.6300880000000006E-21</v>
      </c>
      <c r="EP517" s="1">
        <v>2.7281529999999998E-2</v>
      </c>
      <c r="EQ517">
        <v>21.326280000000001</v>
      </c>
      <c r="ER517" s="1">
        <v>2.1419330000000002E-22</v>
      </c>
      <c r="ES517" s="1">
        <v>1.494018E-18</v>
      </c>
      <c r="ET517" s="1">
        <v>2.7191389999999999E-2</v>
      </c>
      <c r="EU517">
        <v>21.513120000000001</v>
      </c>
      <c r="EV517" s="1">
        <v>2.504713E-20</v>
      </c>
      <c r="EW517" s="1">
        <v>1.7258220000000001E-16</v>
      </c>
      <c r="EX517" s="1">
        <v>2.7174549999999999E-2</v>
      </c>
      <c r="EY517">
        <v>21.588290000000001</v>
      </c>
      <c r="EZ517" s="1">
        <v>1.8369399999999999E-18</v>
      </c>
      <c r="FA517" s="1">
        <v>1.253071E-14</v>
      </c>
      <c r="FB517" s="1">
        <v>2.7113109999999999E-2</v>
      </c>
      <c r="FC517">
        <v>21.542840000000002</v>
      </c>
      <c r="FD517" s="1">
        <v>8.8597219999999995E-17</v>
      </c>
      <c r="FE517" s="1">
        <v>6.0248150000000003E-13</v>
      </c>
      <c r="FF517" s="1">
        <v>2.699346E-2</v>
      </c>
      <c r="FG517">
        <v>21.50244</v>
      </c>
      <c r="FH517" s="1">
        <v>2.945569E-15</v>
      </c>
      <c r="FI517" s="1">
        <v>2.0042320000000001E-11</v>
      </c>
      <c r="FJ517" s="1">
        <v>2.7305889999999999E-2</v>
      </c>
      <c r="FK517">
        <v>21.4879</v>
      </c>
      <c r="FL517" s="1">
        <v>7.1417390000000003E-14</v>
      </c>
      <c r="FM517" s="1">
        <v>4.8029430000000003E-10</v>
      </c>
      <c r="FN517" s="1">
        <v>2.7160259999999999E-2</v>
      </c>
      <c r="FO517">
        <v>21.632429999999999</v>
      </c>
      <c r="FP517" s="1">
        <v>1.265499E-12</v>
      </c>
      <c r="FQ517" s="1">
        <v>8.5637179999999992E-9</v>
      </c>
      <c r="FR517" s="1">
        <v>2.687059E-2</v>
      </c>
      <c r="FS517">
        <v>21.81804</v>
      </c>
      <c r="FT517" s="1">
        <v>1.7015430000000002E-11</v>
      </c>
      <c r="FU517" s="1">
        <v>1.166394E-7</v>
      </c>
      <c r="FV517" s="1">
        <v>2.654863E-2</v>
      </c>
      <c r="FW517">
        <v>21.98498</v>
      </c>
      <c r="FX517" s="1">
        <v>1.78698E-10</v>
      </c>
      <c r="FY517" s="1">
        <v>1.2440859999999999E-6</v>
      </c>
      <c r="FZ517">
        <v>2.6462989999999999E-2</v>
      </c>
      <c r="GA517">
        <v>22.14556</v>
      </c>
      <c r="GB517" s="1">
        <v>1.5184689999999999E-9</v>
      </c>
      <c r="GC517" s="1">
        <v>1.0643409999999999E-5</v>
      </c>
      <c r="GD517" s="1">
        <v>2.648151E-2</v>
      </c>
      <c r="GE517">
        <v>22.188120000000001</v>
      </c>
      <c r="GF517" s="1">
        <v>1.061028E-8</v>
      </c>
      <c r="GG517" s="1">
        <v>7.4647790000000007E-5</v>
      </c>
      <c r="GH517" s="1">
        <v>2.6430519999999999E-2</v>
      </c>
      <c r="GI517">
        <v>22.15428</v>
      </c>
      <c r="GJ517" s="1">
        <v>6.1737419999999994E-8</v>
      </c>
      <c r="GK517" s="1">
        <v>4.3731199999999998E-4</v>
      </c>
      <c r="GL517" s="1">
        <v>2.6272859999999999E-2</v>
      </c>
      <c r="GM517">
        <v>22.115349999999999</v>
      </c>
      <c r="GN517" s="1">
        <v>3.0349900000000001E-7</v>
      </c>
      <c r="GO517" s="1">
        <v>2.1736070000000001E-3</v>
      </c>
      <c r="GP517">
        <v>2.6392800000000001E-2</v>
      </c>
      <c r="GQ517">
        <v>22.096060000000001</v>
      </c>
      <c r="GR517" s="1">
        <v>1.2998330000000001E-6</v>
      </c>
      <c r="GS517" s="1">
        <v>9.3147790000000005E-3</v>
      </c>
      <c r="GT517" s="1">
        <v>2.620422E-2</v>
      </c>
      <c r="GU517">
        <v>22.10708</v>
      </c>
      <c r="GV517" s="1">
        <v>4.808069E-6</v>
      </c>
      <c r="GW517" s="1">
        <v>3.4881210000000003E-2</v>
      </c>
      <c r="GX517">
        <v>2.595306E-2</v>
      </c>
      <c r="GY517">
        <v>22.214759999999998</v>
      </c>
      <c r="GZ517" s="1">
        <v>1.568282E-5</v>
      </c>
      <c r="HA517" s="1">
        <v>0.1154239</v>
      </c>
      <c r="HB517" s="1">
        <v>2.5665480000000001E-2</v>
      </c>
      <c r="HC517">
        <v>22.292200000000001</v>
      </c>
      <c r="HD517" s="1">
        <v>4.5649299999999997E-5</v>
      </c>
      <c r="HE517" s="1">
        <v>0.341414</v>
      </c>
      <c r="HF517" s="1">
        <v>2.5508349999999999E-2</v>
      </c>
      <c r="HG517">
        <v>22.351520000000001</v>
      </c>
      <c r="HH517" s="1">
        <v>1.207024E-4</v>
      </c>
      <c r="HI517" s="1">
        <v>0.9125586</v>
      </c>
      <c r="HJ517" s="1">
        <v>2.540185E-2</v>
      </c>
      <c r="HK517">
        <v>22.335599999999999</v>
      </c>
      <c r="HL517" s="1">
        <v>2.9195250000000001E-4</v>
      </c>
      <c r="HM517" s="1">
        <v>2.2263220000000001</v>
      </c>
      <c r="HN517" s="1">
        <v>2.5245440000000001E-2</v>
      </c>
      <c r="HO517">
        <v>22.30078</v>
      </c>
      <c r="HP517" s="1">
        <v>6.488237E-4</v>
      </c>
      <c r="HQ517">
        <v>4.999841</v>
      </c>
      <c r="HR517" s="1">
        <v>2.502832E-2</v>
      </c>
      <c r="HS517">
        <v>22.24146</v>
      </c>
      <c r="HT517" s="1">
        <v>1.3346040000000001E-3</v>
      </c>
      <c r="HU517">
        <v>10.41428</v>
      </c>
      <c r="HV517" s="1">
        <v>2.4854089999999999E-2</v>
      </c>
      <c r="HW517">
        <v>22.16169</v>
      </c>
      <c r="HX517" s="1">
        <v>2.5695679999999999E-3</v>
      </c>
      <c r="HY517">
        <v>20.263850000000001</v>
      </c>
      <c r="HZ517">
        <v>2.462632E-2</v>
      </c>
      <c r="IA517">
        <v>22.118010000000002</v>
      </c>
      <c r="IB517" s="1">
        <v>4.6429289999999996E-3</v>
      </c>
      <c r="IC517">
        <v>37.075139999999998</v>
      </c>
      <c r="ID517" s="1">
        <v>2.4391860000000001E-2</v>
      </c>
      <c r="IE517">
        <v>22.162890000000001</v>
      </c>
      <c r="IF517" s="1">
        <v>7.9325070000000001E-3</v>
      </c>
      <c r="IG517">
        <v>64.148820000000001</v>
      </c>
      <c r="IH517" s="1">
        <v>2.4129399999999999E-2</v>
      </c>
      <c r="II517">
        <v>22.224170000000001</v>
      </c>
      <c r="IJ517" s="1">
        <v>1.2873330000000001E-2</v>
      </c>
      <c r="IK517">
        <v>105.5249</v>
      </c>
      <c r="IL517" s="1">
        <v>2.389554E-2</v>
      </c>
      <c r="IM517">
        <v>22.308240000000001</v>
      </c>
      <c r="IN517" s="1">
        <v>1.9978249999999999E-2</v>
      </c>
      <c r="IO517">
        <v>165.84479999999999</v>
      </c>
      <c r="IP517" s="1">
        <v>2.3667730000000001E-2</v>
      </c>
      <c r="IQ517">
        <v>22.290220000000001</v>
      </c>
      <c r="IR517" s="1">
        <v>2.9758039999999999E-2</v>
      </c>
      <c r="IS517">
        <v>250.1328</v>
      </c>
      <c r="IT517" s="1">
        <v>2.3468340000000001E-2</v>
      </c>
      <c r="IU517">
        <v>22.231750000000002</v>
      </c>
      <c r="IV517" s="1">
        <v>4.2757839999999998E-2</v>
      </c>
      <c r="IW517">
        <v>363.51209999999998</v>
      </c>
      <c r="IX517" s="1">
        <v>2.325615E-2</v>
      </c>
      <c r="IY517">
        <v>22.18159</v>
      </c>
      <c r="IZ517" s="1">
        <v>5.9383949999999998E-2</v>
      </c>
      <c r="JA517">
        <v>510.88799999999998</v>
      </c>
      <c r="JB517" s="1">
        <v>2.293166E-2</v>
      </c>
      <c r="JC517">
        <v>22.135370000000002</v>
      </c>
      <c r="JD517" s="1">
        <v>7.9589999999999994E-2</v>
      </c>
      <c r="JE517">
        <v>696.46860000000004</v>
      </c>
      <c r="JF517" s="1">
        <v>2.2764599999999999E-2</v>
      </c>
      <c r="JG517">
        <v>22.20139</v>
      </c>
      <c r="JH517" s="1">
        <v>0.10446950000000001</v>
      </c>
      <c r="JI517">
        <v>923.73170000000005</v>
      </c>
      <c r="JJ517" s="1">
        <v>2.2681449999999999E-2</v>
      </c>
      <c r="JK517">
        <v>22.287559999999999</v>
      </c>
      <c r="JL517" s="1">
        <v>0.1343259</v>
      </c>
      <c r="JM517">
        <v>1195.5540000000001</v>
      </c>
      <c r="JN517">
        <v>2.2630770000000001E-2</v>
      </c>
      <c r="JO517">
        <v>22.354520000000001</v>
      </c>
      <c r="JP517" s="1">
        <v>0.16916390000000001</v>
      </c>
      <c r="JQ517">
        <v>1513.7159999999999</v>
      </c>
      <c r="JR517" s="1">
        <v>2.2496349999999998E-2</v>
      </c>
      <c r="JS517">
        <v>22.459959999999999</v>
      </c>
      <c r="JT517" s="1">
        <v>0.2080524</v>
      </c>
      <c r="JU517">
        <v>1878.53</v>
      </c>
      <c r="JV517" s="1">
        <v>2.2318029999999999E-2</v>
      </c>
      <c r="JW517">
        <v>22.50075</v>
      </c>
      <c r="JX517" s="1">
        <v>0.25075160000000002</v>
      </c>
      <c r="JY517">
        <v>2288.9899999999998</v>
      </c>
      <c r="JZ517" s="1">
        <v>2.2098639999999999E-2</v>
      </c>
      <c r="KA517">
        <v>22.43356</v>
      </c>
      <c r="KB517">
        <v>0.29669259999999997</v>
      </c>
      <c r="KC517">
        <v>2742.886</v>
      </c>
      <c r="KD517" s="1">
        <v>2.189785E-2</v>
      </c>
      <c r="KE517">
        <v>22.35689</v>
      </c>
      <c r="KF517">
        <v>0.34596969999999999</v>
      </c>
      <c r="KG517">
        <v>3237.2350000000001</v>
      </c>
      <c r="KH517" s="1">
        <v>2.172872E-2</v>
      </c>
      <c r="KI517">
        <v>22.30733</v>
      </c>
      <c r="KJ517">
        <v>0.39849059999999997</v>
      </c>
      <c r="KK517">
        <v>3768.471</v>
      </c>
      <c r="KL517">
        <v>2.153302E-2</v>
      </c>
      <c r="KM517">
        <v>22.41836</v>
      </c>
      <c r="KN517">
        <v>0.45274160000000002</v>
      </c>
      <c r="KO517">
        <v>4332.2920000000004</v>
      </c>
      <c r="KP517" s="1">
        <v>2.1296329999999999E-2</v>
      </c>
      <c r="KQ517">
        <v>22.582540000000002</v>
      </c>
      <c r="KR517">
        <v>0.50744959999999995</v>
      </c>
      <c r="KS517">
        <v>4923.6270000000004</v>
      </c>
      <c r="KT517" s="1">
        <v>2.1040710000000001E-2</v>
      </c>
      <c r="KU517">
        <v>22.764340000000001</v>
      </c>
      <c r="KV517">
        <v>0.56234709999999999</v>
      </c>
      <c r="KW517">
        <v>5537.0860000000002</v>
      </c>
      <c r="KX517" s="1">
        <v>2.079201E-2</v>
      </c>
      <c r="KY517">
        <v>22.928830000000001</v>
      </c>
      <c r="KZ517">
        <v>0.61737310000000001</v>
      </c>
      <c r="LA517">
        <v>6167.4049999999997</v>
      </c>
      <c r="LB517" s="1">
        <v>2.0554719999999999E-2</v>
      </c>
      <c r="LC517">
        <v>22.957460000000001</v>
      </c>
      <c r="LD517">
        <v>0.67216180000000003</v>
      </c>
      <c r="LE517">
        <v>6809.4480000000003</v>
      </c>
      <c r="LF517">
        <v>2.0337049999999999E-2</v>
      </c>
      <c r="LG517">
        <v>22.88157</v>
      </c>
      <c r="LH517">
        <v>0.72665619999999997</v>
      </c>
      <c r="LI517">
        <v>7458.3370000000004</v>
      </c>
      <c r="LJ517" s="1">
        <v>2.0148739999999998E-2</v>
      </c>
      <c r="LK517">
        <v>22.806629999999998</v>
      </c>
      <c r="LL517">
        <v>0.78097030000000001</v>
      </c>
      <c r="LM517">
        <v>8109.5439999999999</v>
      </c>
      <c r="LN517" s="1">
        <v>2.0026599999999999E-2</v>
      </c>
      <c r="LO517">
        <v>22.75873</v>
      </c>
      <c r="LP517">
        <v>0.8365686</v>
      </c>
      <c r="LQ517">
        <v>8759.4740000000002</v>
      </c>
      <c r="LR517" s="1">
        <v>1.9867880000000001E-2</v>
      </c>
      <c r="LS517">
        <v>22.875979999999998</v>
      </c>
      <c r="LT517">
        <v>0.88910009999999995</v>
      </c>
      <c r="LU517">
        <v>9404.4490000000005</v>
      </c>
      <c r="LV517" s="1">
        <v>1.9686289999999999E-2</v>
      </c>
      <c r="LW517">
        <v>23.04355</v>
      </c>
      <c r="LX517">
        <v>0.93860239999999995</v>
      </c>
      <c r="LY517">
        <v>10040.379999999999</v>
      </c>
      <c r="LZ517" s="1">
        <v>1.9503340000000001E-2</v>
      </c>
      <c r="MA517">
        <v>23.22991</v>
      </c>
      <c r="MB517">
        <v>0.98564580000000002</v>
      </c>
      <c r="MC517">
        <v>10664.02</v>
      </c>
      <c r="MD517" s="1">
        <v>1.9331290000000001E-2</v>
      </c>
      <c r="ME517">
        <v>23.375330000000002</v>
      </c>
      <c r="MF517">
        <v>1.0307729999999999</v>
      </c>
      <c r="MG517">
        <v>11272.49</v>
      </c>
      <c r="MH517">
        <v>1.9193579999999998E-2</v>
      </c>
      <c r="MI517">
        <v>23.397279999999999</v>
      </c>
      <c r="MJ517">
        <v>1.0751569999999999</v>
      </c>
      <c r="MK517">
        <v>11863.88</v>
      </c>
      <c r="ML517" s="1">
        <v>1.906182E-2</v>
      </c>
      <c r="MM517">
        <v>23.31588</v>
      </c>
      <c r="MN517">
        <v>1.117408</v>
      </c>
      <c r="MO517">
        <v>12436.28</v>
      </c>
      <c r="MP517" s="1">
        <v>1.8936959999999999E-2</v>
      </c>
      <c r="MQ517">
        <v>23.232309999999998</v>
      </c>
      <c r="MR517">
        <v>1.157483</v>
      </c>
      <c r="MS517">
        <v>12988.37</v>
      </c>
      <c r="MT517">
        <v>1.8898930000000001E-2</v>
      </c>
      <c r="MU517">
        <v>23.171659999999999</v>
      </c>
      <c r="MV517">
        <v>1.2005870000000001</v>
      </c>
      <c r="MW517">
        <v>13519.26</v>
      </c>
      <c r="MX517" s="1">
        <v>1.874062E-2</v>
      </c>
      <c r="MY517">
        <v>23.246559999999999</v>
      </c>
      <c r="MZ517">
        <v>1.2334540000000001</v>
      </c>
      <c r="NA517">
        <v>14027.85</v>
      </c>
      <c r="NB517" s="1">
        <v>1.85103E-2</v>
      </c>
      <c r="NC517">
        <v>23.25348</v>
      </c>
      <c r="ND517">
        <v>1.2588010000000001</v>
      </c>
      <c r="NE517">
        <v>14511.94</v>
      </c>
      <c r="NF517" s="1">
        <v>1.8280310000000001E-2</v>
      </c>
      <c r="NG517">
        <v>23.369160000000001</v>
      </c>
      <c r="NH517">
        <v>1.280897</v>
      </c>
      <c r="NI517">
        <v>14970.39</v>
      </c>
      <c r="NJ517" s="1">
        <v>1.811217E-2</v>
      </c>
      <c r="NK517">
        <v>23.46969</v>
      </c>
      <c r="NL517">
        <v>1.3043549999999999</v>
      </c>
      <c r="NM517">
        <v>15403.56</v>
      </c>
      <c r="NN517" s="1">
        <v>1.7972229999999999E-2</v>
      </c>
      <c r="NO517">
        <v>23.48368</v>
      </c>
      <c r="NP517">
        <v>1.3273029999999999</v>
      </c>
      <c r="NQ517">
        <v>15812.01</v>
      </c>
      <c r="NR517" s="1">
        <v>1.7802979999999999E-2</v>
      </c>
      <c r="NS517">
        <v>23.418749999999999</v>
      </c>
      <c r="NT517">
        <v>1.345504</v>
      </c>
      <c r="NU517">
        <v>16195.75</v>
      </c>
      <c r="NV517" s="1">
        <v>1.7535950000000002E-2</v>
      </c>
      <c r="NW517">
        <v>23.333870000000001</v>
      </c>
      <c r="NX517">
        <v>1.353523</v>
      </c>
      <c r="NY517">
        <v>16554.36</v>
      </c>
      <c r="NZ517" s="1">
        <v>1.6873550000000001E-2</v>
      </c>
      <c r="OA517">
        <v>23.294329999999999</v>
      </c>
      <c r="OB517">
        <v>1.327458</v>
      </c>
      <c r="OC517">
        <v>16885.39</v>
      </c>
      <c r="OD517" s="1">
        <v>1.669795E-2</v>
      </c>
      <c r="OE517">
        <v>23.430489999999999</v>
      </c>
      <c r="OF517">
        <v>1.336322</v>
      </c>
      <c r="OG517">
        <v>17189.240000000002</v>
      </c>
      <c r="OH517">
        <v>1.672477E-2</v>
      </c>
      <c r="OI517">
        <v>23.625720000000001</v>
      </c>
      <c r="OJ517">
        <v>1.3597239999999999</v>
      </c>
      <c r="OK517">
        <v>17471.650000000001</v>
      </c>
    </row>
    <row r="518" spans="1:401" x14ac:dyDescent="0.35">
      <c r="A518">
        <v>527</v>
      </c>
      <c r="B518" t="s">
        <v>4</v>
      </c>
      <c r="C518" t="s">
        <v>364</v>
      </c>
      <c r="D518" t="s">
        <v>525</v>
      </c>
      <c r="E518">
        <v>803.20899999999995</v>
      </c>
      <c r="F518" s="1">
        <v>3.4355860000000002E-2</v>
      </c>
      <c r="G518">
        <v>18.631029999999999</v>
      </c>
      <c r="H518">
        <v>0</v>
      </c>
      <c r="I518">
        <v>0</v>
      </c>
      <c r="J518" s="1">
        <v>3.401208E-2</v>
      </c>
      <c r="K518">
        <v>18.811199999999999</v>
      </c>
      <c r="L518">
        <v>0</v>
      </c>
      <c r="M518">
        <v>0</v>
      </c>
      <c r="N518" s="1">
        <v>3.3510810000000002E-2</v>
      </c>
      <c r="O518">
        <v>19.001390000000001</v>
      </c>
      <c r="P518">
        <v>0</v>
      </c>
      <c r="Q518">
        <v>0</v>
      </c>
      <c r="R518" s="1">
        <v>3.2964540000000001E-2</v>
      </c>
      <c r="S518">
        <v>19.186360000000001</v>
      </c>
      <c r="T518">
        <v>0</v>
      </c>
      <c r="U518">
        <v>0</v>
      </c>
      <c r="V518" s="1">
        <v>3.2737299999999997E-2</v>
      </c>
      <c r="W518">
        <v>19.367329999999999</v>
      </c>
      <c r="X518">
        <v>0</v>
      </c>
      <c r="Y518">
        <v>0</v>
      </c>
      <c r="Z518" s="1">
        <v>3.2646830000000002E-2</v>
      </c>
      <c r="AA518">
        <v>19.463789999999999</v>
      </c>
      <c r="AB518">
        <v>0</v>
      </c>
      <c r="AC518">
        <v>0</v>
      </c>
      <c r="AD518" s="1">
        <v>3.245576E-2</v>
      </c>
      <c r="AE518">
        <v>19.456900000000001</v>
      </c>
      <c r="AF518">
        <v>0</v>
      </c>
      <c r="AG518">
        <v>0</v>
      </c>
      <c r="AH518" s="1">
        <v>3.2195469999999997E-2</v>
      </c>
      <c r="AI518">
        <v>19.434419999999999</v>
      </c>
      <c r="AJ518">
        <v>0</v>
      </c>
      <c r="AK518">
        <v>0</v>
      </c>
      <c r="AL518" s="1">
        <v>3.2321200000000001E-2</v>
      </c>
      <c r="AM518">
        <v>19.425879999999999</v>
      </c>
      <c r="AN518">
        <v>0</v>
      </c>
      <c r="AO518">
        <v>0</v>
      </c>
      <c r="AP518" s="1">
        <v>3.2063609999999999E-2</v>
      </c>
      <c r="AQ518">
        <v>19.567299999999999</v>
      </c>
      <c r="AR518">
        <v>0</v>
      </c>
      <c r="AS518">
        <v>0</v>
      </c>
      <c r="AT518" s="1">
        <v>3.1714220000000001E-2</v>
      </c>
      <c r="AU518">
        <v>19.78106</v>
      </c>
      <c r="AV518">
        <v>0</v>
      </c>
      <c r="AW518">
        <v>0</v>
      </c>
      <c r="AX518" s="1">
        <v>3.1338400000000002E-2</v>
      </c>
      <c r="AY518">
        <v>19.98752</v>
      </c>
      <c r="AZ518">
        <v>0</v>
      </c>
      <c r="BA518">
        <v>0</v>
      </c>
      <c r="BB518" s="1">
        <v>3.11553E-2</v>
      </c>
      <c r="BC518">
        <v>20.17801</v>
      </c>
      <c r="BD518">
        <v>0</v>
      </c>
      <c r="BE518">
        <v>0</v>
      </c>
      <c r="BF518" s="1">
        <v>3.1033680000000001E-2</v>
      </c>
      <c r="BG518">
        <v>20.252359999999999</v>
      </c>
      <c r="BH518">
        <v>0</v>
      </c>
      <c r="BI518">
        <v>0</v>
      </c>
      <c r="BJ518" s="1">
        <v>3.0873189999999998E-2</v>
      </c>
      <c r="BK518">
        <v>20.244219999999999</v>
      </c>
      <c r="BL518">
        <v>0</v>
      </c>
      <c r="BM518">
        <v>0</v>
      </c>
      <c r="BN518" s="1">
        <v>3.067522E-2</v>
      </c>
      <c r="BO518">
        <v>20.230149999999998</v>
      </c>
      <c r="BP518">
        <v>0</v>
      </c>
      <c r="BQ518">
        <v>0</v>
      </c>
      <c r="BR518" s="1">
        <v>3.084694E-2</v>
      </c>
      <c r="BS518">
        <v>20.23368</v>
      </c>
      <c r="BT518">
        <v>0</v>
      </c>
      <c r="BU518">
        <v>0</v>
      </c>
      <c r="BV518">
        <v>3.0629259999999998E-2</v>
      </c>
      <c r="BW518">
        <v>20.331499999999998</v>
      </c>
      <c r="BX518">
        <v>0</v>
      </c>
      <c r="BY518">
        <v>0</v>
      </c>
      <c r="BZ518" s="1">
        <v>3.029366E-2</v>
      </c>
      <c r="CA518">
        <v>20.414860000000001</v>
      </c>
      <c r="CB518">
        <v>0</v>
      </c>
      <c r="CC518">
        <v>0</v>
      </c>
      <c r="CD518" s="1">
        <v>2.9931800000000001E-2</v>
      </c>
      <c r="CE518">
        <v>20.520060000000001</v>
      </c>
      <c r="CF518">
        <v>0</v>
      </c>
      <c r="CG518">
        <v>0</v>
      </c>
      <c r="CH518">
        <v>2.977045E-2</v>
      </c>
      <c r="CI518">
        <v>20.55979</v>
      </c>
      <c r="CJ518">
        <v>0</v>
      </c>
      <c r="CK518">
        <v>0</v>
      </c>
      <c r="CL518" s="1">
        <v>2.968262E-2</v>
      </c>
      <c r="CM518">
        <v>20.55076</v>
      </c>
      <c r="CN518">
        <v>0</v>
      </c>
      <c r="CO518">
        <v>0</v>
      </c>
      <c r="CP518" s="1">
        <v>2.9554480000000001E-2</v>
      </c>
      <c r="CQ518">
        <v>20.530049999999999</v>
      </c>
      <c r="CR518">
        <v>0</v>
      </c>
      <c r="CS518">
        <v>0</v>
      </c>
      <c r="CT518">
        <v>2.9336319999999999E-2</v>
      </c>
      <c r="CU518">
        <v>20.506979999999999</v>
      </c>
      <c r="CV518">
        <v>0</v>
      </c>
      <c r="CW518">
        <v>0</v>
      </c>
      <c r="CX518">
        <v>2.9236399999999999E-2</v>
      </c>
      <c r="CY518">
        <v>20.49015</v>
      </c>
      <c r="CZ518">
        <v>0</v>
      </c>
      <c r="DA518">
        <v>0</v>
      </c>
      <c r="DB518">
        <v>2.903702E-2</v>
      </c>
      <c r="DC518">
        <v>20.58746</v>
      </c>
      <c r="DD518">
        <v>0</v>
      </c>
      <c r="DE518">
        <v>0</v>
      </c>
      <c r="DF518" s="1">
        <v>2.883776E-2</v>
      </c>
      <c r="DG518">
        <v>20.644600000000001</v>
      </c>
      <c r="DH518">
        <v>0</v>
      </c>
      <c r="DI518">
        <v>0</v>
      </c>
      <c r="DJ518" s="1">
        <v>2.8626019999999999E-2</v>
      </c>
      <c r="DK518">
        <v>20.72194</v>
      </c>
      <c r="DL518">
        <v>0</v>
      </c>
      <c r="DM518">
        <v>0</v>
      </c>
      <c r="DN518" s="1">
        <v>2.8462689999999999E-2</v>
      </c>
      <c r="DO518">
        <v>20.80301</v>
      </c>
      <c r="DP518">
        <v>0</v>
      </c>
      <c r="DQ518">
        <v>0</v>
      </c>
      <c r="DR518" s="1">
        <v>2.8323290000000001E-2</v>
      </c>
      <c r="DS518">
        <v>20.8291</v>
      </c>
      <c r="DT518">
        <v>0</v>
      </c>
      <c r="DU518">
        <v>6.9823220000000002E-38</v>
      </c>
      <c r="DV518" s="1">
        <v>2.816772E-2</v>
      </c>
      <c r="DW518">
        <v>20.792760000000001</v>
      </c>
      <c r="DX518">
        <v>1.320333E-37</v>
      </c>
      <c r="DY518">
        <v>1.111437E-33</v>
      </c>
      <c r="DZ518" s="1">
        <v>2.8047889999999999E-2</v>
      </c>
      <c r="EA518">
        <v>20.746220000000001</v>
      </c>
      <c r="EB518">
        <v>6.936385E-34</v>
      </c>
      <c r="EC518" s="1">
        <v>5.28703E-30</v>
      </c>
      <c r="ED518" s="1">
        <v>2.8268890000000001E-2</v>
      </c>
      <c r="EE518">
        <v>20.74738</v>
      </c>
      <c r="EF518" s="1">
        <v>1.3216830000000001E-30</v>
      </c>
      <c r="EG518" s="1">
        <v>9.3499170000000003E-27</v>
      </c>
      <c r="EH518" s="1">
        <v>2.8132520000000001E-2</v>
      </c>
      <c r="EI518">
        <v>20.91771</v>
      </c>
      <c r="EJ518" s="1">
        <v>1.050317E-27</v>
      </c>
      <c r="EK518" s="1">
        <v>7.1698210000000002E-24</v>
      </c>
      <c r="EL518" s="1">
        <v>2.7856180000000001E-2</v>
      </c>
      <c r="EM518">
        <v>21.084040000000002</v>
      </c>
      <c r="EN518" s="1">
        <v>4.0440049999999998E-25</v>
      </c>
      <c r="EO518" s="1">
        <v>2.7172799999999998E-21</v>
      </c>
      <c r="EP518" s="1">
        <v>2.756728E-2</v>
      </c>
      <c r="EQ518">
        <v>21.250710000000002</v>
      </c>
      <c r="ER518" s="1">
        <v>8.395883E-23</v>
      </c>
      <c r="ES518" s="1">
        <v>5.6027149999999997E-19</v>
      </c>
      <c r="ET518" s="1">
        <v>2.747757E-2</v>
      </c>
      <c r="EU518">
        <v>21.435289999999998</v>
      </c>
      <c r="EV518" s="1">
        <v>1.024072E-20</v>
      </c>
      <c r="EW518" s="1">
        <v>6.7915999999999995E-17</v>
      </c>
      <c r="EX518" s="1">
        <v>2.7461280000000001E-2</v>
      </c>
      <c r="EY518">
        <v>21.508929999999999</v>
      </c>
      <c r="EZ518" s="1">
        <v>7.8206000000000004E-19</v>
      </c>
      <c r="FA518" s="1">
        <v>5.1597359999999996E-15</v>
      </c>
      <c r="FB518">
        <v>2.739956E-2</v>
      </c>
      <c r="FC518">
        <v>21.464559999999999</v>
      </c>
      <c r="FD518" s="1">
        <v>3.9208170000000003E-17</v>
      </c>
      <c r="FE518" s="1">
        <v>2.588995E-13</v>
      </c>
      <c r="FF518" s="1">
        <v>2.72821E-2</v>
      </c>
      <c r="FG518">
        <v>21.425840000000001</v>
      </c>
      <c r="FH518" s="1">
        <v>1.3529520000000001E-15</v>
      </c>
      <c r="FI518" s="1">
        <v>8.9673589999999997E-12</v>
      </c>
      <c r="FJ518" s="1">
        <v>2.7603269999999999E-2</v>
      </c>
      <c r="FK518">
        <v>21.413550000000001</v>
      </c>
      <c r="FL518" s="1">
        <v>3.3996170000000002E-14</v>
      </c>
      <c r="FM518" s="1">
        <v>2.232911E-10</v>
      </c>
      <c r="FN518">
        <v>2.7455480000000001E-2</v>
      </c>
      <c r="FO518">
        <v>21.558229999999998</v>
      </c>
      <c r="FP518" s="1">
        <v>6.2331460000000003E-13</v>
      </c>
      <c r="FQ518" s="1">
        <v>4.129293E-9</v>
      </c>
      <c r="FR518">
        <v>2.716116E-2</v>
      </c>
      <c r="FS518">
        <v>21.742439999999998</v>
      </c>
      <c r="FT518" s="1">
        <v>8.6589629999999998E-12</v>
      </c>
      <c r="FU518" s="1">
        <v>5.8227939999999998E-8</v>
      </c>
      <c r="FV518" s="1">
        <v>2.683379E-2</v>
      </c>
      <c r="FW518">
        <v>21.907769999999999</v>
      </c>
      <c r="FX518" s="1">
        <v>9.3834089999999996E-11</v>
      </c>
      <c r="FY518" s="1">
        <v>6.4200399999999996E-7</v>
      </c>
      <c r="FZ518" s="1">
        <v>2.674733E-2</v>
      </c>
      <c r="GA518">
        <v>22.066549999999999</v>
      </c>
      <c r="GB518" s="1">
        <v>8.2176900000000004E-10</v>
      </c>
      <c r="GC518" s="1">
        <v>5.669243E-6</v>
      </c>
      <c r="GD518" s="1">
        <v>2.6767590000000001E-2</v>
      </c>
      <c r="GE518">
        <v>22.108709999999999</v>
      </c>
      <c r="GF518" s="1">
        <v>5.9111209999999997E-9</v>
      </c>
      <c r="GG518" s="1">
        <v>4.0983660000000003E-5</v>
      </c>
      <c r="GH518" s="1">
        <v>2.671799E-2</v>
      </c>
      <c r="GI518">
        <v>22.07638</v>
      </c>
      <c r="GJ518" s="1">
        <v>3.5366320000000003E-8</v>
      </c>
      <c r="GK518" s="1">
        <v>2.4714689999999999E-4</v>
      </c>
      <c r="GL518" s="1">
        <v>2.6559010000000001E-2</v>
      </c>
      <c r="GM518">
        <v>22.0397</v>
      </c>
      <c r="GN518" s="1">
        <v>1.7855549999999999E-7</v>
      </c>
      <c r="GO518" s="1">
        <v>1.2628579999999999E-3</v>
      </c>
      <c r="GP518" s="1">
        <v>2.6683510000000001E-2</v>
      </c>
      <c r="GQ518">
        <v>22.022600000000001</v>
      </c>
      <c r="GR518" s="1">
        <v>7.8457909999999997E-7</v>
      </c>
      <c r="GS518" s="1">
        <v>5.5567450000000001E-3</v>
      </c>
      <c r="GT518" s="1">
        <v>2.6494859999999999E-2</v>
      </c>
      <c r="GU518">
        <v>22.035720000000001</v>
      </c>
      <c r="GV518" s="1">
        <v>2.9742720000000001E-6</v>
      </c>
      <c r="GW518" s="1">
        <v>2.1340870000000001E-2</v>
      </c>
      <c r="GX518" s="1">
        <v>2.623928E-2</v>
      </c>
      <c r="GY518">
        <v>22.14396</v>
      </c>
      <c r="GZ518" s="1">
        <v>9.9303119999999999E-6</v>
      </c>
      <c r="HA518" s="1">
        <v>7.2339219999999996E-2</v>
      </c>
      <c r="HB518" s="1">
        <v>2.5947399999999999E-2</v>
      </c>
      <c r="HC518">
        <v>22.22186</v>
      </c>
      <c r="HD518" s="1">
        <v>2.9555490000000001E-5</v>
      </c>
      <c r="HE518" s="1">
        <v>0.21893370000000001</v>
      </c>
      <c r="HF518" s="1">
        <v>2.5787330000000001E-2</v>
      </c>
      <c r="HG518">
        <v>22.281130000000001</v>
      </c>
      <c r="HH518" s="1">
        <v>7.9824549999999998E-5</v>
      </c>
      <c r="HI518" s="1">
        <v>0.59809080000000003</v>
      </c>
      <c r="HJ518" s="1">
        <v>2.568136E-2</v>
      </c>
      <c r="HK518">
        <v>22.26641</v>
      </c>
      <c r="HL518" s="1">
        <v>1.9705100000000001E-4</v>
      </c>
      <c r="HM518" s="1">
        <v>1.489784</v>
      </c>
      <c r="HN518" s="1">
        <v>2.5525340000000001E-2</v>
      </c>
      <c r="HO518">
        <v>22.2333</v>
      </c>
      <c r="HP518" s="1">
        <v>4.4651240000000001E-4</v>
      </c>
      <c r="HQ518">
        <v>3.4125960000000002</v>
      </c>
      <c r="HR518" s="1">
        <v>2.5304770000000001E-2</v>
      </c>
      <c r="HS518">
        <v>22.176210000000001</v>
      </c>
      <c r="HT518" s="1">
        <v>9.3548540000000003E-4</v>
      </c>
      <c r="HU518">
        <v>7.2430130000000004</v>
      </c>
      <c r="HV518" s="1">
        <v>2.5131460000000001E-2</v>
      </c>
      <c r="HW518">
        <v>22.099270000000001</v>
      </c>
      <c r="HX518" s="1">
        <v>1.833108E-3</v>
      </c>
      <c r="HY518">
        <v>14.346830000000001</v>
      </c>
      <c r="HZ518" s="1">
        <v>2.4900539999999999E-2</v>
      </c>
      <c r="IA518">
        <v>22.058350000000001</v>
      </c>
      <c r="IB518" s="1">
        <v>3.3676230000000001E-3</v>
      </c>
      <c r="IC518">
        <v>26.696809999999999</v>
      </c>
      <c r="ID518" s="1">
        <v>2.4663230000000001E-2</v>
      </c>
      <c r="IE518">
        <v>22.10463</v>
      </c>
      <c r="IF518" s="1">
        <v>5.8449189999999996E-3</v>
      </c>
      <c r="IG518">
        <v>46.937640000000002</v>
      </c>
      <c r="IH518" s="1">
        <v>2.4399529999999999E-2</v>
      </c>
      <c r="II518">
        <v>22.166309999999999</v>
      </c>
      <c r="IJ518" s="1">
        <v>9.6287879999999992E-3</v>
      </c>
      <c r="IK518">
        <v>78.392070000000004</v>
      </c>
      <c r="IL518" s="1">
        <v>2.416219E-2</v>
      </c>
      <c r="IM518">
        <v>22.24991</v>
      </c>
      <c r="IN518" s="1">
        <v>1.5155109999999999E-2</v>
      </c>
      <c r="IO518">
        <v>124.9811</v>
      </c>
      <c r="IP518" s="1">
        <v>2.3930839999999998E-2</v>
      </c>
      <c r="IQ518">
        <v>22.23226</v>
      </c>
      <c r="IR518" s="1">
        <v>2.287672E-2</v>
      </c>
      <c r="IS518">
        <v>191.07140000000001</v>
      </c>
      <c r="IT518" s="1">
        <v>2.3730939999999999E-2</v>
      </c>
      <c r="IU518">
        <v>22.175280000000001</v>
      </c>
      <c r="IV518" s="1">
        <v>3.3290470000000003E-2</v>
      </c>
      <c r="IW518">
        <v>281.25200000000001</v>
      </c>
      <c r="IX518" s="1">
        <v>2.3515000000000001E-2</v>
      </c>
      <c r="IY518">
        <v>22.126830000000002</v>
      </c>
      <c r="IZ518" s="1">
        <v>4.67874E-2</v>
      </c>
      <c r="JA518">
        <v>400.07600000000002</v>
      </c>
      <c r="JB518" s="1">
        <v>2.3186379999999999E-2</v>
      </c>
      <c r="JC518">
        <v>22.082429999999999</v>
      </c>
      <c r="JD518" s="1">
        <v>6.3415289999999999E-2</v>
      </c>
      <c r="JE518">
        <v>551.64070000000004</v>
      </c>
      <c r="JF518" s="1">
        <v>2.3017530000000001E-2</v>
      </c>
      <c r="JG518">
        <v>22.149170000000002</v>
      </c>
      <c r="JH518">
        <v>8.4126290000000006E-2</v>
      </c>
      <c r="JI518">
        <v>739.52440000000001</v>
      </c>
      <c r="JJ518" s="1">
        <v>2.2933619999999998E-2</v>
      </c>
      <c r="JK518">
        <v>22.234819999999999</v>
      </c>
      <c r="JL518" s="1">
        <v>0.1092572</v>
      </c>
      <c r="JM518">
        <v>966.85320000000002</v>
      </c>
      <c r="JN518" s="1">
        <v>2.28842E-2</v>
      </c>
      <c r="JO518">
        <v>22.301449999999999</v>
      </c>
      <c r="JP518" s="1">
        <v>0.1389099</v>
      </c>
      <c r="JQ518">
        <v>1235.8710000000001</v>
      </c>
      <c r="JR518">
        <v>2.274812E-2</v>
      </c>
      <c r="JS518">
        <v>22.405760000000001</v>
      </c>
      <c r="JT518" s="1">
        <v>0.17237050000000001</v>
      </c>
      <c r="JU518">
        <v>1547.556</v>
      </c>
      <c r="JV518" s="1">
        <v>2.2567460000000001E-2</v>
      </c>
      <c r="JW518">
        <v>22.445720000000001</v>
      </c>
      <c r="JX518" s="1">
        <v>0.2094982</v>
      </c>
      <c r="JY518">
        <v>1901.74</v>
      </c>
      <c r="JZ518" s="1">
        <v>2.2344900000000001E-2</v>
      </c>
      <c r="KA518">
        <v>22.379709999999999</v>
      </c>
      <c r="KB518">
        <v>0.2498455</v>
      </c>
      <c r="KC518">
        <v>2297.1</v>
      </c>
      <c r="KD518" s="1">
        <v>2.21417E-2</v>
      </c>
      <c r="KE518">
        <v>22.304919999999999</v>
      </c>
      <c r="KF518">
        <v>0.29352479999999997</v>
      </c>
      <c r="KG518">
        <v>2731.5729999999999</v>
      </c>
      <c r="KH518" s="1">
        <v>2.197255E-2</v>
      </c>
      <c r="KI518">
        <v>22.257629999999999</v>
      </c>
      <c r="KJ518">
        <v>0.34050649999999999</v>
      </c>
      <c r="KK518">
        <v>3202.4740000000002</v>
      </c>
      <c r="KL518" s="1">
        <v>2.1776070000000002E-2</v>
      </c>
      <c r="KM518">
        <v>22.368929999999999</v>
      </c>
      <c r="KN518">
        <v>0.38947569999999998</v>
      </c>
      <c r="KO518">
        <v>3706.3649999999998</v>
      </c>
      <c r="KP518" s="1">
        <v>2.1536340000000001E-2</v>
      </c>
      <c r="KQ518">
        <v>22.531600000000001</v>
      </c>
      <c r="KR518">
        <v>0.43928420000000001</v>
      </c>
      <c r="KS518">
        <v>4238.9489999999996</v>
      </c>
      <c r="KT518" s="1">
        <v>2.1276719999999999E-2</v>
      </c>
      <c r="KU518">
        <v>22.711169999999999</v>
      </c>
      <c r="KV518">
        <v>0.48968159999999999</v>
      </c>
      <c r="KW518">
        <v>4795.6409999999996</v>
      </c>
      <c r="KX518" s="1">
        <v>2.1024069999999999E-2</v>
      </c>
      <c r="KY518">
        <v>22.87311</v>
      </c>
      <c r="KZ518">
        <v>0.54059239999999997</v>
      </c>
      <c r="LA518">
        <v>5371.7460000000001</v>
      </c>
      <c r="LB518" s="1">
        <v>2.0785430000000001E-2</v>
      </c>
      <c r="LC518">
        <v>22.900690000000001</v>
      </c>
      <c r="LD518">
        <v>0.59173869999999995</v>
      </c>
      <c r="LE518">
        <v>5962.6930000000002</v>
      </c>
      <c r="LF518" s="1">
        <v>2.0565E-2</v>
      </c>
      <c r="LG518">
        <v>22.826350000000001</v>
      </c>
      <c r="LH518">
        <v>0.64292229999999995</v>
      </c>
      <c r="LI518">
        <v>6563.9</v>
      </c>
      <c r="LJ518" s="1">
        <v>2.0377639999999999E-2</v>
      </c>
      <c r="LK518">
        <v>22.75357</v>
      </c>
      <c r="LL518">
        <v>0.69437400000000005</v>
      </c>
      <c r="LM518">
        <v>7171.1790000000001</v>
      </c>
      <c r="LN518" s="1">
        <v>2.0254749999999998E-2</v>
      </c>
      <c r="LO518">
        <v>22.708269999999999</v>
      </c>
      <c r="LP518">
        <v>0.7471894</v>
      </c>
      <c r="LQ518">
        <v>7781.0439999999999</v>
      </c>
      <c r="LR518" s="1">
        <v>2.0094850000000001E-2</v>
      </c>
      <c r="LS518">
        <v>22.82611</v>
      </c>
      <c r="LT518">
        <v>0.79753859999999999</v>
      </c>
      <c r="LU518">
        <v>8389.98</v>
      </c>
      <c r="LV518" s="1">
        <v>1.9909989999999999E-2</v>
      </c>
      <c r="LW518">
        <v>22.99249</v>
      </c>
      <c r="LX518">
        <v>0.84531210000000001</v>
      </c>
      <c r="LY518">
        <v>8993.9069999999992</v>
      </c>
      <c r="LZ518">
        <v>1.9724370000000001E-2</v>
      </c>
      <c r="MA518">
        <v>23.176559999999998</v>
      </c>
      <c r="MB518">
        <v>0.89108580000000004</v>
      </c>
      <c r="MC518">
        <v>9589.5959999999995</v>
      </c>
      <c r="MD518" s="1">
        <v>1.9551019999999999E-2</v>
      </c>
      <c r="ME518">
        <v>23.319970000000001</v>
      </c>
      <c r="MF518">
        <v>0.9353321</v>
      </c>
      <c r="MG518">
        <v>10174.120000000001</v>
      </c>
      <c r="MH518" s="1">
        <v>1.9411330000000001E-2</v>
      </c>
      <c r="MI518">
        <v>23.341360000000002</v>
      </c>
      <c r="MJ518">
        <v>0.97899170000000002</v>
      </c>
      <c r="MK518">
        <v>10745.48</v>
      </c>
      <c r="ML518" s="1">
        <v>1.9279620000000001E-2</v>
      </c>
      <c r="MM518">
        <v>23.261800000000001</v>
      </c>
      <c r="MN518">
        <v>1.02092</v>
      </c>
      <c r="MO518">
        <v>11301.53</v>
      </c>
      <c r="MP518" s="1">
        <v>1.9154460000000002E-2</v>
      </c>
      <c r="MQ518">
        <v>23.180769999999999</v>
      </c>
      <c r="MR518">
        <v>1.060948</v>
      </c>
      <c r="MS518">
        <v>11840.82</v>
      </c>
      <c r="MT518" s="1">
        <v>1.9118489999999998E-2</v>
      </c>
      <c r="MU518">
        <v>23.123139999999999</v>
      </c>
      <c r="MV518">
        <v>1.103926</v>
      </c>
      <c r="MW518">
        <v>12362.3</v>
      </c>
      <c r="MX518" s="1">
        <v>1.89572E-2</v>
      </c>
      <c r="MY518">
        <v>23.198920000000001</v>
      </c>
      <c r="MZ518">
        <v>1.1373489999999999</v>
      </c>
      <c r="NA518">
        <v>12864.64</v>
      </c>
      <c r="NB518" s="1">
        <v>1.8723159999999999E-2</v>
      </c>
      <c r="NC518">
        <v>23.20711</v>
      </c>
      <c r="ND518">
        <v>1.163851</v>
      </c>
      <c r="NE518">
        <v>13345.48</v>
      </c>
      <c r="NF518" s="1">
        <v>1.8489490000000001E-2</v>
      </c>
      <c r="NG518">
        <v>23.322849999999999</v>
      </c>
      <c r="NH518">
        <v>1.1873199999999999</v>
      </c>
      <c r="NI518">
        <v>13803.45</v>
      </c>
      <c r="NJ518" s="1">
        <v>1.8321549999999999E-2</v>
      </c>
      <c r="NK518">
        <v>23.42267</v>
      </c>
      <c r="NL518">
        <v>1.2122280000000001</v>
      </c>
      <c r="NM518">
        <v>14238.66</v>
      </c>
      <c r="NN518" s="1">
        <v>1.8180169999999999E-2</v>
      </c>
      <c r="NO518">
        <v>23.436540000000001</v>
      </c>
      <c r="NP518">
        <v>1.236507</v>
      </c>
      <c r="NQ518">
        <v>14651.4</v>
      </c>
      <c r="NR518" s="1">
        <v>1.8009839999999999E-2</v>
      </c>
      <c r="NS518">
        <v>23.373329999999999</v>
      </c>
      <c r="NT518">
        <v>1.256397</v>
      </c>
      <c r="NU518">
        <v>15041.65</v>
      </c>
      <c r="NV518" s="1">
        <v>1.7737610000000001E-2</v>
      </c>
      <c r="NW518">
        <v>23.290859999999999</v>
      </c>
      <c r="NX518">
        <v>1.266508</v>
      </c>
      <c r="NY518">
        <v>15408.74</v>
      </c>
      <c r="NZ518" s="1">
        <v>1.7061469999999999E-2</v>
      </c>
      <c r="OA518">
        <v>23.253799999999998</v>
      </c>
      <c r="OB518">
        <v>1.244264</v>
      </c>
      <c r="OC518">
        <v>15749.89</v>
      </c>
      <c r="OD518" s="1">
        <v>1.6883459999999999E-2</v>
      </c>
      <c r="OE518">
        <v>23.389939999999999</v>
      </c>
      <c r="OF518">
        <v>1.25502</v>
      </c>
      <c r="OG518">
        <v>16065.36</v>
      </c>
      <c r="OH518" s="1">
        <v>1.6914330000000002E-2</v>
      </c>
      <c r="OI518">
        <v>23.583390000000001</v>
      </c>
      <c r="OJ518">
        <v>1.279712</v>
      </c>
      <c r="OK518">
        <v>16360.61</v>
      </c>
    </row>
    <row r="519" spans="1:401" x14ac:dyDescent="0.35">
      <c r="A519">
        <v>528</v>
      </c>
      <c r="B519" t="s">
        <v>4</v>
      </c>
      <c r="C519" t="s">
        <v>364</v>
      </c>
      <c r="D519" t="s">
        <v>526</v>
      </c>
      <c r="E519">
        <v>798.01819999999998</v>
      </c>
      <c r="F519">
        <v>3.39174E-2</v>
      </c>
      <c r="G519">
        <v>18.55049</v>
      </c>
      <c r="H519">
        <v>0</v>
      </c>
      <c r="I519">
        <v>0</v>
      </c>
      <c r="J519" s="1">
        <v>3.3575519999999998E-2</v>
      </c>
      <c r="K519">
        <v>18.729009999999999</v>
      </c>
      <c r="L519">
        <v>0</v>
      </c>
      <c r="M519">
        <v>0</v>
      </c>
      <c r="N519" s="1">
        <v>3.3077799999999997E-2</v>
      </c>
      <c r="O519">
        <v>18.917439999999999</v>
      </c>
      <c r="P519">
        <v>0</v>
      </c>
      <c r="Q519">
        <v>0</v>
      </c>
      <c r="R519" s="1">
        <v>3.2532739999999997E-2</v>
      </c>
      <c r="S519">
        <v>19.099959999999999</v>
      </c>
      <c r="T519">
        <v>0</v>
      </c>
      <c r="U519">
        <v>0</v>
      </c>
      <c r="V519" s="1">
        <v>3.2311279999999998E-2</v>
      </c>
      <c r="W519">
        <v>19.278500000000001</v>
      </c>
      <c r="X519">
        <v>0</v>
      </c>
      <c r="Y519">
        <v>0</v>
      </c>
      <c r="Z519" s="1">
        <v>3.2225789999999997E-2</v>
      </c>
      <c r="AA519">
        <v>19.373609999999999</v>
      </c>
      <c r="AB519">
        <v>0</v>
      </c>
      <c r="AC519">
        <v>0</v>
      </c>
      <c r="AD519" s="1">
        <v>3.203611E-2</v>
      </c>
      <c r="AE519">
        <v>19.36694</v>
      </c>
      <c r="AF519">
        <v>0</v>
      </c>
      <c r="AG519">
        <v>0</v>
      </c>
      <c r="AH519" s="1">
        <v>3.1781230000000001E-2</v>
      </c>
      <c r="AI519">
        <v>19.345580000000002</v>
      </c>
      <c r="AJ519">
        <v>0</v>
      </c>
      <c r="AK519">
        <v>0</v>
      </c>
      <c r="AL519" s="1">
        <v>3.191186E-2</v>
      </c>
      <c r="AM519">
        <v>19.338509999999999</v>
      </c>
      <c r="AN519">
        <v>0</v>
      </c>
      <c r="AO519">
        <v>0</v>
      </c>
      <c r="AP519" s="1">
        <v>3.1656450000000003E-2</v>
      </c>
      <c r="AQ519">
        <v>19.479620000000001</v>
      </c>
      <c r="AR519">
        <v>0</v>
      </c>
      <c r="AS519">
        <v>0</v>
      </c>
      <c r="AT519">
        <v>3.1309990000000003E-2</v>
      </c>
      <c r="AU519">
        <v>19.692080000000001</v>
      </c>
      <c r="AV519">
        <v>0</v>
      </c>
      <c r="AW519">
        <v>0</v>
      </c>
      <c r="AX519" s="1">
        <v>3.093601E-2</v>
      </c>
      <c r="AY519">
        <v>19.896740000000001</v>
      </c>
      <c r="AZ519">
        <v>0</v>
      </c>
      <c r="BA519">
        <v>0</v>
      </c>
      <c r="BB519" s="1">
        <v>3.0754879999999998E-2</v>
      </c>
      <c r="BC519">
        <v>20.085149999999999</v>
      </c>
      <c r="BD519">
        <v>0</v>
      </c>
      <c r="BE519">
        <v>0</v>
      </c>
      <c r="BF519" s="1">
        <v>3.0638229999999999E-2</v>
      </c>
      <c r="BG519">
        <v>20.159020000000002</v>
      </c>
      <c r="BH519">
        <v>0</v>
      </c>
      <c r="BI519">
        <v>0</v>
      </c>
      <c r="BJ519">
        <v>3.0478999999999999E-2</v>
      </c>
      <c r="BK519">
        <v>20.151669999999999</v>
      </c>
      <c r="BL519">
        <v>0</v>
      </c>
      <c r="BM519">
        <v>0</v>
      </c>
      <c r="BN519" s="1">
        <v>3.028639E-2</v>
      </c>
      <c r="BO519">
        <v>20.139119999999998</v>
      </c>
      <c r="BP519">
        <v>0</v>
      </c>
      <c r="BQ519">
        <v>0</v>
      </c>
      <c r="BR519">
        <v>3.0462090000000001E-2</v>
      </c>
      <c r="BS519">
        <v>20.144279999999998</v>
      </c>
      <c r="BT519">
        <v>0</v>
      </c>
      <c r="BU519">
        <v>0</v>
      </c>
      <c r="BV519" s="1">
        <v>3.0245049999999999E-2</v>
      </c>
      <c r="BW519">
        <v>20.24268</v>
      </c>
      <c r="BX519">
        <v>0</v>
      </c>
      <c r="BY519">
        <v>0</v>
      </c>
      <c r="BZ519" s="1">
        <v>2.9911480000000001E-2</v>
      </c>
      <c r="CA519">
        <v>20.32686</v>
      </c>
      <c r="CB519">
        <v>0</v>
      </c>
      <c r="CC519">
        <v>0</v>
      </c>
      <c r="CD519" s="1">
        <v>2.9552229999999999E-2</v>
      </c>
      <c r="CE519">
        <v>20.43225</v>
      </c>
      <c r="CF519">
        <v>0</v>
      </c>
      <c r="CG519">
        <v>0</v>
      </c>
      <c r="CH519" s="1">
        <v>2.9394360000000001E-2</v>
      </c>
      <c r="CI519">
        <v>20.47307</v>
      </c>
      <c r="CJ519">
        <v>0</v>
      </c>
      <c r="CK519">
        <v>0</v>
      </c>
      <c r="CL519" s="1">
        <v>2.930926E-2</v>
      </c>
      <c r="CM519">
        <v>20.465579999999999</v>
      </c>
      <c r="CN519">
        <v>0</v>
      </c>
      <c r="CO519">
        <v>0</v>
      </c>
      <c r="CP519" s="1">
        <v>2.9184180000000001E-2</v>
      </c>
      <c r="CQ519">
        <v>20.44679</v>
      </c>
      <c r="CR519">
        <v>0</v>
      </c>
      <c r="CS519">
        <v>0</v>
      </c>
      <c r="CT519" s="1">
        <v>2.8966120000000001E-2</v>
      </c>
      <c r="CU519">
        <v>20.425730000000001</v>
      </c>
      <c r="CV519">
        <v>0</v>
      </c>
      <c r="CW519">
        <v>0</v>
      </c>
      <c r="CX519" s="1">
        <v>2.887089E-2</v>
      </c>
      <c r="CY519">
        <v>20.410920000000001</v>
      </c>
      <c r="CZ519">
        <v>0</v>
      </c>
      <c r="DA519">
        <v>0</v>
      </c>
      <c r="DB519" s="1">
        <v>2.867397E-2</v>
      </c>
      <c r="DC519">
        <v>20.508659999999999</v>
      </c>
      <c r="DD519">
        <v>0</v>
      </c>
      <c r="DE519">
        <v>0</v>
      </c>
      <c r="DF519" s="1">
        <v>2.8476580000000001E-2</v>
      </c>
      <c r="DG519">
        <v>20.566790000000001</v>
      </c>
      <c r="DH519">
        <v>0</v>
      </c>
      <c r="DI519">
        <v>0</v>
      </c>
      <c r="DJ519" s="1">
        <v>2.826803E-2</v>
      </c>
      <c r="DK519">
        <v>20.64433</v>
      </c>
      <c r="DL519">
        <v>0</v>
      </c>
      <c r="DM519">
        <v>0</v>
      </c>
      <c r="DN519" s="1">
        <v>2.8105720000000001E-2</v>
      </c>
      <c r="DO519">
        <v>20.725519999999999</v>
      </c>
      <c r="DP519">
        <v>0</v>
      </c>
      <c r="DQ519">
        <v>0</v>
      </c>
      <c r="DR519" s="1">
        <v>2.7969009999999999E-2</v>
      </c>
      <c r="DS519">
        <v>20.752130000000001</v>
      </c>
      <c r="DT519">
        <v>0</v>
      </c>
      <c r="DU519">
        <v>1.7778160000000001E-38</v>
      </c>
      <c r="DV519" s="1">
        <v>2.7814620000000002E-2</v>
      </c>
      <c r="DW519">
        <v>20.717079999999999</v>
      </c>
      <c r="DX519">
        <v>4.088254E-38</v>
      </c>
      <c r="DY519">
        <v>3.0873519999999998E-34</v>
      </c>
      <c r="DZ519">
        <v>2.7696809999999999E-2</v>
      </c>
      <c r="EA519">
        <v>20.672239999999999</v>
      </c>
      <c r="EB519">
        <v>2.2404630000000001E-34</v>
      </c>
      <c r="EC519" s="1">
        <v>1.5810729999999999E-30</v>
      </c>
      <c r="ED519" s="1">
        <v>2.7923199999999999E-2</v>
      </c>
      <c r="EE519">
        <v>20.674530000000001</v>
      </c>
      <c r="EF519" s="1">
        <v>4.4715360000000003E-31</v>
      </c>
      <c r="EG519" s="1">
        <v>2.9919279999999999E-27</v>
      </c>
      <c r="EH519" s="1">
        <v>2.778605E-2</v>
      </c>
      <c r="EI519">
        <v>20.84385</v>
      </c>
      <c r="EJ519" s="1">
        <v>3.7244640000000001E-28</v>
      </c>
      <c r="EK519" s="1">
        <v>2.4381790000000002E-24</v>
      </c>
      <c r="EL519" s="1">
        <v>2.7511509999999999E-2</v>
      </c>
      <c r="EM519">
        <v>21.009039999999999</v>
      </c>
      <c r="EN519" s="1">
        <v>1.501215E-25</v>
      </c>
      <c r="EO519" s="1">
        <v>9.7654920000000002E-22</v>
      </c>
      <c r="EP519" s="1">
        <v>2.7223569999999999E-2</v>
      </c>
      <c r="EQ519">
        <v>21.17407</v>
      </c>
      <c r="ER519" s="1">
        <v>3.2581640000000002E-23</v>
      </c>
      <c r="ES519" s="1">
        <v>2.1193969999999999E-19</v>
      </c>
      <c r="ET519" s="1">
        <v>2.7134999999999999E-2</v>
      </c>
      <c r="EU519">
        <v>21.356729999999999</v>
      </c>
      <c r="EV519" s="1">
        <v>4.147791E-21</v>
      </c>
      <c r="EW519" s="1">
        <v>2.694912E-17</v>
      </c>
      <c r="EX519" s="1">
        <v>2.711972E-2</v>
      </c>
      <c r="EY519">
        <v>21.429780000000001</v>
      </c>
      <c r="EZ519" s="1">
        <v>3.3006670000000002E-19</v>
      </c>
      <c r="FA519" s="1">
        <v>2.1414839999999999E-15</v>
      </c>
      <c r="FB519" s="1">
        <v>2.7062269999999999E-2</v>
      </c>
      <c r="FC519">
        <v>21.386399999999998</v>
      </c>
      <c r="FD519" s="1">
        <v>1.721469E-17</v>
      </c>
      <c r="FE519" s="1">
        <v>1.121001E-13</v>
      </c>
      <c r="FF519">
        <v>2.6947840000000001E-2</v>
      </c>
      <c r="FG519">
        <v>21.34891</v>
      </c>
      <c r="FH519" s="1">
        <v>6.1690600000000003E-16</v>
      </c>
      <c r="FI519" s="1">
        <v>4.0413190000000002E-12</v>
      </c>
      <c r="FJ519" s="1">
        <v>2.7270889999999999E-2</v>
      </c>
      <c r="FK519">
        <v>21.338069999999998</v>
      </c>
      <c r="FL519" s="1">
        <v>1.607565E-14</v>
      </c>
      <c r="FM519" s="1">
        <v>1.045281E-10</v>
      </c>
      <c r="FN519" s="1">
        <v>2.7122050000000002E-2</v>
      </c>
      <c r="FO519">
        <v>21.48235</v>
      </c>
      <c r="FP519" s="1">
        <v>3.0512869999999999E-13</v>
      </c>
      <c r="FQ519" s="1">
        <v>2.0042289999999999E-9</v>
      </c>
      <c r="FR519">
        <v>2.6830909999999999E-2</v>
      </c>
      <c r="FS519">
        <v>21.665459999999999</v>
      </c>
      <c r="FT519" s="1">
        <v>4.3819719999999997E-12</v>
      </c>
      <c r="FU519" s="1">
        <v>2.925117E-8</v>
      </c>
      <c r="FV519" s="1">
        <v>2.6505750000000002E-2</v>
      </c>
      <c r="FW519">
        <v>21.82948</v>
      </c>
      <c r="FX519" s="1">
        <v>4.9021870000000003E-11</v>
      </c>
      <c r="FY519" s="1">
        <v>3.3327909999999999E-7</v>
      </c>
      <c r="FZ519" s="1">
        <v>2.6420409999999998E-2</v>
      </c>
      <c r="GA519">
        <v>21.98685</v>
      </c>
      <c r="GB519" s="1">
        <v>4.426725E-10</v>
      </c>
      <c r="GC519" s="1">
        <v>3.0368179999999999E-6</v>
      </c>
      <c r="GD519" s="1">
        <v>2.644179E-2</v>
      </c>
      <c r="GE519">
        <v>22.029199999999999</v>
      </c>
      <c r="GF519" s="1">
        <v>3.2793459999999998E-9</v>
      </c>
      <c r="GG519" s="1">
        <v>2.262159E-5</v>
      </c>
      <c r="GH519" s="1">
        <v>2.6393280000000002E-2</v>
      </c>
      <c r="GI519">
        <v>21.998159999999999</v>
      </c>
      <c r="GJ519" s="1">
        <v>2.0181240000000001E-8</v>
      </c>
      <c r="GK519" s="1">
        <v>1.4038019999999999E-4</v>
      </c>
      <c r="GL519" s="1">
        <v>2.6237859999999998E-2</v>
      </c>
      <c r="GM519">
        <v>21.96321</v>
      </c>
      <c r="GN519" s="1">
        <v>1.04684E-7</v>
      </c>
      <c r="GO519" s="1">
        <v>7.3720049999999998E-4</v>
      </c>
      <c r="GP519" s="1">
        <v>2.6364060000000002E-2</v>
      </c>
      <c r="GQ519">
        <v>21.947980000000001</v>
      </c>
      <c r="GR519" s="1">
        <v>4.7208119999999999E-7</v>
      </c>
      <c r="GS519" s="1">
        <v>3.3296469999999998E-3</v>
      </c>
      <c r="GT519" s="1">
        <v>2.6179239999999999E-2</v>
      </c>
      <c r="GU519">
        <v>21.962759999999999</v>
      </c>
      <c r="GV519" s="1">
        <v>1.834579E-6</v>
      </c>
      <c r="GW519" s="1">
        <v>1.311089E-2</v>
      </c>
      <c r="GX519" s="1">
        <v>2.592444E-2</v>
      </c>
      <c r="GY519">
        <v>22.071380000000001</v>
      </c>
      <c r="GZ519" s="1">
        <v>6.2711769999999998E-6</v>
      </c>
      <c r="HA519" s="1">
        <v>4.55121E-2</v>
      </c>
      <c r="HB519" s="1">
        <v>2.5633260000000001E-2</v>
      </c>
      <c r="HC519">
        <v>22.149809999999999</v>
      </c>
      <c r="HD519" s="1">
        <v>1.908779E-5</v>
      </c>
      <c r="HE519" s="1">
        <v>0.14089299999999999</v>
      </c>
      <c r="HF519" s="1">
        <v>2.5476889999999999E-2</v>
      </c>
      <c r="HG519">
        <v>22.209579999999999</v>
      </c>
      <c r="HH519" s="1">
        <v>5.2675030000000002E-5</v>
      </c>
      <c r="HI519" s="1">
        <v>0.3932716</v>
      </c>
      <c r="HJ519" s="1">
        <v>2.537242E-2</v>
      </c>
      <c r="HK519">
        <v>22.196100000000001</v>
      </c>
      <c r="HL519" s="1">
        <v>1.3271990000000001E-4</v>
      </c>
      <c r="HM519" s="1">
        <v>0.99987269999999995</v>
      </c>
      <c r="HN519" s="1">
        <v>2.521843E-2</v>
      </c>
      <c r="HO519">
        <v>22.164570000000001</v>
      </c>
      <c r="HP519" s="1">
        <v>3.0665999999999999E-4</v>
      </c>
      <c r="HQ519" s="1">
        <v>2.335442</v>
      </c>
      <c r="HR519" s="1">
        <v>2.500086E-2</v>
      </c>
      <c r="HS519">
        <v>22.109690000000001</v>
      </c>
      <c r="HT519" s="1">
        <v>6.5450339999999999E-4</v>
      </c>
      <c r="HU519">
        <v>5.0493620000000004</v>
      </c>
      <c r="HV519" s="1">
        <v>2.4831849999999999E-2</v>
      </c>
      <c r="HW519">
        <v>22.035450000000001</v>
      </c>
      <c r="HX519" s="1">
        <v>1.3053959999999999E-3</v>
      </c>
      <c r="HY519">
        <v>10.178660000000001</v>
      </c>
      <c r="HZ519" s="1">
        <v>2.4602780000000001E-2</v>
      </c>
      <c r="IA519">
        <v>21.996700000000001</v>
      </c>
      <c r="IB519" s="1">
        <v>2.4383989999999999E-3</v>
      </c>
      <c r="IC519">
        <v>19.2578</v>
      </c>
      <c r="ID519" s="1">
        <v>2.4367860000000002E-2</v>
      </c>
      <c r="IE519">
        <v>22.04402</v>
      </c>
      <c r="IF519" s="1">
        <v>4.2994569999999996E-3</v>
      </c>
      <c r="IG519">
        <v>34.395029999999998</v>
      </c>
      <c r="IH519" s="1">
        <v>2.410872E-2</v>
      </c>
      <c r="II519">
        <v>22.106380000000001</v>
      </c>
      <c r="IJ519" s="1">
        <v>7.1900109999999996E-3</v>
      </c>
      <c r="IK519">
        <v>58.30489</v>
      </c>
      <c r="IL519" s="1">
        <v>2.387309E-2</v>
      </c>
      <c r="IM519">
        <v>22.189800000000002</v>
      </c>
      <c r="IN519" s="1">
        <v>1.1477269999999999E-2</v>
      </c>
      <c r="IO519">
        <v>94.270110000000003</v>
      </c>
      <c r="IP519" s="1">
        <v>2.3643480000000001E-2</v>
      </c>
      <c r="IQ519">
        <v>22.173269999999999</v>
      </c>
      <c r="IR519" s="1">
        <v>1.7557340000000001E-2</v>
      </c>
      <c r="IS519">
        <v>146.0438</v>
      </c>
      <c r="IT519" s="1">
        <v>2.3447590000000001E-2</v>
      </c>
      <c r="IU519">
        <v>22.117609999999999</v>
      </c>
      <c r="IV519" s="1">
        <v>2.587567E-2</v>
      </c>
      <c r="IW519">
        <v>217.67740000000001</v>
      </c>
      <c r="IX519" s="1">
        <v>2.3232530000000001E-2</v>
      </c>
      <c r="IY519">
        <v>22.070679999999999</v>
      </c>
      <c r="IZ519" s="1">
        <v>3.679938E-2</v>
      </c>
      <c r="JA519">
        <v>313.315</v>
      </c>
      <c r="JB519" s="1">
        <v>2.29071E-2</v>
      </c>
      <c r="JC519">
        <v>22.027979999999999</v>
      </c>
      <c r="JD519" s="1">
        <v>5.0438620000000003E-2</v>
      </c>
      <c r="JE519">
        <v>436.83589999999998</v>
      </c>
      <c r="JF519" s="1">
        <v>2.2738669999999999E-2</v>
      </c>
      <c r="JG519">
        <v>22.094799999999999</v>
      </c>
      <c r="JH519" s="1">
        <v>6.7617410000000003E-2</v>
      </c>
      <c r="JI519">
        <v>591.76959999999997</v>
      </c>
      <c r="JJ519" s="1">
        <v>2.2658950000000001E-2</v>
      </c>
      <c r="JK519">
        <v>22.180389999999999</v>
      </c>
      <c r="JL519" s="1">
        <v>8.8708700000000001E-2</v>
      </c>
      <c r="JM519">
        <v>781.34019999999998</v>
      </c>
      <c r="JN519" s="1">
        <v>2.2608469999999999E-2</v>
      </c>
      <c r="JO519">
        <v>22.246860000000002</v>
      </c>
      <c r="JP519" s="1">
        <v>0.1138412</v>
      </c>
      <c r="JQ519">
        <v>1008.06</v>
      </c>
      <c r="JR519">
        <v>2.247526E-2</v>
      </c>
      <c r="JS519">
        <v>22.350210000000001</v>
      </c>
      <c r="JT519">
        <v>0.14252780000000001</v>
      </c>
      <c r="JU519">
        <v>1273.3889999999999</v>
      </c>
      <c r="JV519" s="1">
        <v>2.2296219999999999E-2</v>
      </c>
      <c r="JW519">
        <v>22.390049999999999</v>
      </c>
      <c r="JX519" s="1">
        <v>0.17467650000000001</v>
      </c>
      <c r="JY519">
        <v>1577.796</v>
      </c>
      <c r="JZ519" s="1">
        <v>2.2075480000000001E-2</v>
      </c>
      <c r="KA519">
        <v>22.32526</v>
      </c>
      <c r="KB519" s="1">
        <v>0.20995510000000001</v>
      </c>
      <c r="KC519">
        <v>1920.6790000000001</v>
      </c>
      <c r="KD519" s="1">
        <v>2.1875849999999999E-2</v>
      </c>
      <c r="KE519">
        <v>22.252230000000001</v>
      </c>
      <c r="KF519">
        <v>0.2485116</v>
      </c>
      <c r="KG519">
        <v>2300.7550000000001</v>
      </c>
      <c r="KH519" s="1">
        <v>2.1708769999999999E-2</v>
      </c>
      <c r="KI519">
        <v>22.20645</v>
      </c>
      <c r="KJ519">
        <v>0.2903135</v>
      </c>
      <c r="KK519">
        <v>2716.0839999999998</v>
      </c>
      <c r="KL519" s="1">
        <v>2.1514209999999999E-2</v>
      </c>
      <c r="KM519">
        <v>22.31739</v>
      </c>
      <c r="KN519">
        <v>0.33426</v>
      </c>
      <c r="KO519">
        <v>3164.0169999999998</v>
      </c>
      <c r="KP519" s="1">
        <v>2.1278490000000001E-2</v>
      </c>
      <c r="KQ519">
        <v>22.47879</v>
      </c>
      <c r="KR519">
        <v>0.37938250000000001</v>
      </c>
      <c r="KS519">
        <v>3640.998</v>
      </c>
      <c r="KT519" s="1">
        <v>2.1020649999999998E-2</v>
      </c>
      <c r="KU519">
        <v>22.65644</v>
      </c>
      <c r="KV519">
        <v>0.4253786</v>
      </c>
      <c r="KW519">
        <v>4143.1809999999996</v>
      </c>
      <c r="KX519" s="1">
        <v>2.077128E-2</v>
      </c>
      <c r="KY519">
        <v>22.816369999999999</v>
      </c>
      <c r="KZ519">
        <v>0.47222910000000001</v>
      </c>
      <c r="LA519">
        <v>4666.4740000000002</v>
      </c>
      <c r="LB519">
        <v>2.0534839999999999E-2</v>
      </c>
      <c r="LC519">
        <v>22.843710000000002</v>
      </c>
      <c r="LD519">
        <v>0.51962149999999996</v>
      </c>
      <c r="LE519">
        <v>5206.8239999999996</v>
      </c>
      <c r="LF519">
        <v>2.0316710000000002E-2</v>
      </c>
      <c r="LG519">
        <v>22.770710000000001</v>
      </c>
      <c r="LH519">
        <v>0.56737230000000005</v>
      </c>
      <c r="LI519">
        <v>5760.0680000000002</v>
      </c>
      <c r="LJ519" s="1">
        <v>2.0134409999999998E-2</v>
      </c>
      <c r="LK519">
        <v>22.6997</v>
      </c>
      <c r="LL519">
        <v>0.6157627</v>
      </c>
      <c r="LM519">
        <v>6322.3860000000004</v>
      </c>
      <c r="LN519" s="1">
        <v>2.0013420000000001E-2</v>
      </c>
      <c r="LO519">
        <v>22.65626</v>
      </c>
      <c r="LP519">
        <v>0.66558499999999998</v>
      </c>
      <c r="LQ519">
        <v>6890.4740000000002</v>
      </c>
      <c r="LR519" s="1">
        <v>1.9855810000000002E-2</v>
      </c>
      <c r="LS519">
        <v>22.773969999999998</v>
      </c>
      <c r="LT519">
        <v>0.71347550000000004</v>
      </c>
      <c r="LU519">
        <v>7461.0069999999996</v>
      </c>
      <c r="LV519" s="1">
        <v>1.967145E-2</v>
      </c>
      <c r="LW519">
        <v>22.939319999999999</v>
      </c>
      <c r="LX519">
        <v>0.75920799999999999</v>
      </c>
      <c r="LY519">
        <v>8030.0469999999996</v>
      </c>
      <c r="LZ519" s="1">
        <v>1.9489200000000002E-2</v>
      </c>
      <c r="MA519">
        <v>23.121569999999998</v>
      </c>
      <c r="MB519">
        <v>0.80343120000000001</v>
      </c>
      <c r="MC519">
        <v>8594.4069999999992</v>
      </c>
      <c r="MD519" s="1">
        <v>1.9318399999999999E-2</v>
      </c>
      <c r="ME519">
        <v>23.263490000000001</v>
      </c>
      <c r="MF519">
        <v>0.84642430000000002</v>
      </c>
      <c r="MG519">
        <v>9151.2469999999994</v>
      </c>
      <c r="MH519" s="1">
        <v>1.9179729999999999E-2</v>
      </c>
      <c r="MI519">
        <v>23.284949999999998</v>
      </c>
      <c r="MJ519">
        <v>0.88898270000000001</v>
      </c>
      <c r="MK519">
        <v>9698.4009999999998</v>
      </c>
      <c r="ML519" s="1">
        <v>1.9050910000000001E-2</v>
      </c>
      <c r="MM519">
        <v>23.207090000000001</v>
      </c>
      <c r="MN519">
        <v>0.93019209999999997</v>
      </c>
      <c r="MO519">
        <v>10233.799999999999</v>
      </c>
      <c r="MP519" s="1">
        <v>1.8928400000000001E-2</v>
      </c>
      <c r="MQ519">
        <v>23.128170000000001</v>
      </c>
      <c r="MR519">
        <v>0.9697692</v>
      </c>
      <c r="MS519">
        <v>10755.71</v>
      </c>
      <c r="MT519">
        <v>1.8893549999999999E-2</v>
      </c>
      <c r="MU519">
        <v>23.072780000000002</v>
      </c>
      <c r="MV519">
        <v>1.0121370000000001</v>
      </c>
      <c r="MW519">
        <v>11263.02</v>
      </c>
      <c r="MX519" s="1">
        <v>1.8732619999999998E-2</v>
      </c>
      <c r="MY519">
        <v>23.149249999999999</v>
      </c>
      <c r="MZ519">
        <v>1.0457080000000001</v>
      </c>
      <c r="NA519">
        <v>11754.32</v>
      </c>
      <c r="NB519" s="1">
        <v>1.8501690000000001E-2</v>
      </c>
      <c r="NC519">
        <v>23.158809999999999</v>
      </c>
      <c r="ND519">
        <v>1.0730379999999999</v>
      </c>
      <c r="NE519">
        <v>12226.97</v>
      </c>
      <c r="NF519" s="1">
        <v>1.8269560000000001E-2</v>
      </c>
      <c r="NG519">
        <v>23.274180000000001</v>
      </c>
      <c r="NH519">
        <v>1.097477</v>
      </c>
      <c r="NI519">
        <v>12679.57</v>
      </c>
      <c r="NJ519" s="1">
        <v>1.8103979999999999E-2</v>
      </c>
      <c r="NK519">
        <v>23.373699999999999</v>
      </c>
      <c r="NL519">
        <v>1.123332</v>
      </c>
      <c r="NM519">
        <v>13111.96</v>
      </c>
      <c r="NN519" s="1">
        <v>1.7965740000000001E-2</v>
      </c>
      <c r="NO519">
        <v>23.388179999999998</v>
      </c>
      <c r="NP519">
        <v>1.1486730000000001</v>
      </c>
      <c r="NQ519">
        <v>13524.26</v>
      </c>
      <c r="NR519" s="1">
        <v>1.779822E-2</v>
      </c>
      <c r="NS519">
        <v>23.326599999999999</v>
      </c>
      <c r="NT519">
        <v>1.1698839999999999</v>
      </c>
      <c r="NU519">
        <v>13916.33</v>
      </c>
      <c r="NV519" s="1">
        <v>1.7526679999999999E-2</v>
      </c>
      <c r="NW519">
        <v>23.246359999999999</v>
      </c>
      <c r="NX519">
        <v>1.1817329999999999</v>
      </c>
      <c r="NY519">
        <v>14287.28</v>
      </c>
      <c r="NZ519" s="1">
        <v>1.6850589999999999E-2</v>
      </c>
      <c r="OA519">
        <v>23.210979999999999</v>
      </c>
      <c r="OB519">
        <v>1.1628529999999999</v>
      </c>
      <c r="OC519">
        <v>14633.95</v>
      </c>
      <c r="OD519" s="1">
        <v>1.6674560000000001E-2</v>
      </c>
      <c r="OE519">
        <v>23.346630000000001</v>
      </c>
      <c r="OF519">
        <v>1.1752260000000001</v>
      </c>
      <c r="OG519">
        <v>14956.65</v>
      </c>
      <c r="OH519" s="1">
        <v>1.6710659999999999E-2</v>
      </c>
      <c r="OI519">
        <v>23.53858</v>
      </c>
      <c r="OJ519">
        <v>1.201038</v>
      </c>
      <c r="OK519">
        <v>15260.71</v>
      </c>
    </row>
    <row r="520" spans="1:401" x14ac:dyDescent="0.35">
      <c r="A520">
        <v>529</v>
      </c>
      <c r="B520" t="s">
        <v>4</v>
      </c>
      <c r="C520" t="s">
        <v>364</v>
      </c>
      <c r="D520" t="s">
        <v>527</v>
      </c>
      <c r="E520">
        <v>811.60929999999996</v>
      </c>
      <c r="F520" s="1">
        <v>3.4199229999999997E-2</v>
      </c>
      <c r="G520">
        <v>18.470179999999999</v>
      </c>
      <c r="H520">
        <v>0</v>
      </c>
      <c r="I520">
        <v>0</v>
      </c>
      <c r="J520" s="1">
        <v>3.385312E-2</v>
      </c>
      <c r="K520">
        <v>18.6465</v>
      </c>
      <c r="L520">
        <v>0</v>
      </c>
      <c r="M520">
        <v>0</v>
      </c>
      <c r="N520" s="1">
        <v>3.3347979999999999E-2</v>
      </c>
      <c r="O520">
        <v>18.833269999999999</v>
      </c>
      <c r="P520">
        <v>0</v>
      </c>
      <c r="Q520">
        <v>0</v>
      </c>
      <c r="R520" s="1">
        <v>3.2794919999999998E-2</v>
      </c>
      <c r="S520">
        <v>19.013529999999999</v>
      </c>
      <c r="T520">
        <v>0</v>
      </c>
      <c r="U520">
        <v>0</v>
      </c>
      <c r="V520" s="1">
        <v>3.25726E-2</v>
      </c>
      <c r="W520">
        <v>19.189710000000002</v>
      </c>
      <c r="X520">
        <v>0</v>
      </c>
      <c r="Y520">
        <v>0</v>
      </c>
      <c r="Z520" s="1">
        <v>3.2490480000000002E-2</v>
      </c>
      <c r="AA520">
        <v>19.28396</v>
      </c>
      <c r="AB520">
        <v>0</v>
      </c>
      <c r="AC520">
        <v>0</v>
      </c>
      <c r="AD520" s="1">
        <v>3.2299969999999997E-2</v>
      </c>
      <c r="AE520">
        <v>19.277450000000002</v>
      </c>
      <c r="AF520">
        <v>0</v>
      </c>
      <c r="AG520">
        <v>0</v>
      </c>
      <c r="AH520" s="1">
        <v>3.2044940000000001E-2</v>
      </c>
      <c r="AI520">
        <v>19.25685</v>
      </c>
      <c r="AJ520">
        <v>0</v>
      </c>
      <c r="AK520">
        <v>0</v>
      </c>
      <c r="AL520" s="1">
        <v>3.2181429999999997E-2</v>
      </c>
      <c r="AM520">
        <v>19.25057</v>
      </c>
      <c r="AN520">
        <v>0</v>
      </c>
      <c r="AO520">
        <v>0</v>
      </c>
      <c r="AP520" s="1">
        <v>3.1924080000000001E-2</v>
      </c>
      <c r="AQ520">
        <v>19.390630000000002</v>
      </c>
      <c r="AR520">
        <v>0</v>
      </c>
      <c r="AS520">
        <v>0</v>
      </c>
      <c r="AT520" s="1">
        <v>3.1571630000000003E-2</v>
      </c>
      <c r="AU520">
        <v>19.60164</v>
      </c>
      <c r="AV520">
        <v>0</v>
      </c>
      <c r="AW520">
        <v>0</v>
      </c>
      <c r="AX520">
        <v>3.1191590000000002E-2</v>
      </c>
      <c r="AY520">
        <v>19.804680000000001</v>
      </c>
      <c r="AZ520">
        <v>0</v>
      </c>
      <c r="BA520">
        <v>0</v>
      </c>
      <c r="BB520" s="1">
        <v>3.100868E-2</v>
      </c>
      <c r="BC520">
        <v>19.991150000000001</v>
      </c>
      <c r="BD520">
        <v>0</v>
      </c>
      <c r="BE520">
        <v>0</v>
      </c>
      <c r="BF520" s="1">
        <v>3.0894649999999999E-2</v>
      </c>
      <c r="BG520">
        <v>20.065180000000002</v>
      </c>
      <c r="BH520">
        <v>0</v>
      </c>
      <c r="BI520">
        <v>0</v>
      </c>
      <c r="BJ520" s="1">
        <v>3.073507E-2</v>
      </c>
      <c r="BK520">
        <v>20.058479999999999</v>
      </c>
      <c r="BL520">
        <v>0</v>
      </c>
      <c r="BM520">
        <v>0</v>
      </c>
      <c r="BN520" s="1">
        <v>3.0541840000000001E-2</v>
      </c>
      <c r="BO520">
        <v>20.047029999999999</v>
      </c>
      <c r="BP520">
        <v>0</v>
      </c>
      <c r="BQ520">
        <v>0</v>
      </c>
      <c r="BR520" s="1">
        <v>3.0725510000000001E-2</v>
      </c>
      <c r="BS520">
        <v>20.053319999999999</v>
      </c>
      <c r="BT520">
        <v>0</v>
      </c>
      <c r="BU520">
        <v>0</v>
      </c>
      <c r="BV520" s="1">
        <v>3.0504300000000002E-2</v>
      </c>
      <c r="BW520">
        <v>20.151630000000001</v>
      </c>
      <c r="BX520">
        <v>0</v>
      </c>
      <c r="BY520">
        <v>0</v>
      </c>
      <c r="BZ520" s="1">
        <v>3.016688E-2</v>
      </c>
      <c r="CA520">
        <v>20.23686</v>
      </c>
      <c r="CB520">
        <v>0</v>
      </c>
      <c r="CC520">
        <v>0</v>
      </c>
      <c r="CD520" s="1">
        <v>2.9801370000000001E-2</v>
      </c>
      <c r="CE520">
        <v>20.34234</v>
      </c>
      <c r="CF520">
        <v>0</v>
      </c>
      <c r="CG520">
        <v>0</v>
      </c>
      <c r="CH520" s="1">
        <v>2.964377E-2</v>
      </c>
      <c r="CI520">
        <v>20.384550000000001</v>
      </c>
      <c r="CJ520">
        <v>0</v>
      </c>
      <c r="CK520">
        <v>0</v>
      </c>
      <c r="CL520" s="1">
        <v>2.9559160000000001E-2</v>
      </c>
      <c r="CM520">
        <v>20.37856</v>
      </c>
      <c r="CN520">
        <v>0</v>
      </c>
      <c r="CO520">
        <v>0</v>
      </c>
      <c r="CP520" s="1">
        <v>2.9434579999999998E-2</v>
      </c>
      <c r="CQ520">
        <v>20.36149</v>
      </c>
      <c r="CR520">
        <v>0</v>
      </c>
      <c r="CS520">
        <v>0</v>
      </c>
      <c r="CT520" s="1">
        <v>2.921203E-2</v>
      </c>
      <c r="CU520">
        <v>20.342359999999999</v>
      </c>
      <c r="CV520">
        <v>0</v>
      </c>
      <c r="CW520">
        <v>0</v>
      </c>
      <c r="CX520" s="1">
        <v>2.911948E-2</v>
      </c>
      <c r="CY520">
        <v>20.32929</v>
      </c>
      <c r="CZ520">
        <v>0</v>
      </c>
      <c r="DA520">
        <v>0</v>
      </c>
      <c r="DB520" s="1">
        <v>2.892078E-2</v>
      </c>
      <c r="DC520">
        <v>20.426939999999998</v>
      </c>
      <c r="DD520">
        <v>0</v>
      </c>
      <c r="DE520">
        <v>0</v>
      </c>
      <c r="DF520" s="1">
        <v>2.8722350000000001E-2</v>
      </c>
      <c r="DG520">
        <v>20.486519999999999</v>
      </c>
      <c r="DH520">
        <v>0</v>
      </c>
      <c r="DI520">
        <v>0</v>
      </c>
      <c r="DJ520" s="1">
        <v>2.8510879999999999E-2</v>
      </c>
      <c r="DK520">
        <v>20.564139999999998</v>
      </c>
      <c r="DL520">
        <v>0</v>
      </c>
      <c r="DM520">
        <v>0</v>
      </c>
      <c r="DN520" s="1">
        <v>2.8346369999999999E-2</v>
      </c>
      <c r="DO520">
        <v>20.645600000000002</v>
      </c>
      <c r="DP520">
        <v>0</v>
      </c>
      <c r="DQ520">
        <v>0</v>
      </c>
      <c r="DR520" s="1">
        <v>2.8209430000000001E-2</v>
      </c>
      <c r="DS520">
        <v>20.673110000000001</v>
      </c>
      <c r="DT520">
        <v>0</v>
      </c>
      <c r="DU520">
        <v>0</v>
      </c>
      <c r="DV520" s="1">
        <v>2.805326E-2</v>
      </c>
      <c r="DW520">
        <v>20.639469999999999</v>
      </c>
      <c r="DX520">
        <v>1.1766019999999999E-38</v>
      </c>
      <c r="DY520">
        <v>8.6139189999999997E-35</v>
      </c>
      <c r="DZ520" s="1">
        <v>2.7936300000000001E-2</v>
      </c>
      <c r="EA520">
        <v>20.596209999999999</v>
      </c>
      <c r="EB520">
        <v>6.8948760000000002E-35</v>
      </c>
      <c r="EC520">
        <v>4.7496610000000003E-31</v>
      </c>
      <c r="ED520" s="1">
        <v>2.8171160000000001E-2</v>
      </c>
      <c r="EE520">
        <v>20.59909</v>
      </c>
      <c r="EF520">
        <v>1.4660010000000001E-31</v>
      </c>
      <c r="EG520" s="1">
        <v>9.6171940000000001E-28</v>
      </c>
      <c r="EH520" s="1">
        <v>2.803187E-2</v>
      </c>
      <c r="EI520">
        <v>20.767060000000001</v>
      </c>
      <c r="EJ520" s="1">
        <v>1.2936759999999999E-28</v>
      </c>
      <c r="EK520" s="1">
        <v>8.3291599999999998E-25</v>
      </c>
      <c r="EL520" s="1">
        <v>2.7752840000000001E-2</v>
      </c>
      <c r="EM520">
        <v>20.931619999999999</v>
      </c>
      <c r="EN520" s="1">
        <v>5.4976110000000002E-26</v>
      </c>
      <c r="EO520" s="1">
        <v>3.5253210000000002E-22</v>
      </c>
      <c r="EP520" s="1">
        <v>2.7459999999999998E-2</v>
      </c>
      <c r="EQ520">
        <v>21.095009999999998</v>
      </c>
      <c r="ER520" s="1">
        <v>1.2535649999999999E-23</v>
      </c>
      <c r="ES520" s="1">
        <v>8.0520689999999996E-20</v>
      </c>
      <c r="ET520" s="1">
        <v>2.7370930000000002E-2</v>
      </c>
      <c r="EU520">
        <v>21.275980000000001</v>
      </c>
      <c r="EV520" s="1">
        <v>1.671609E-21</v>
      </c>
      <c r="EW520" s="1">
        <v>1.073797E-17</v>
      </c>
      <c r="EX520" s="1">
        <v>2.7356370000000001E-2</v>
      </c>
      <c r="EY520">
        <v>21.349360000000001</v>
      </c>
      <c r="EZ520" s="1">
        <v>1.389787E-19</v>
      </c>
      <c r="FA520" s="1">
        <v>8.9232089999999991E-16</v>
      </c>
      <c r="FB520">
        <v>2.7301479999999999E-2</v>
      </c>
      <c r="FC520">
        <v>21.30688</v>
      </c>
      <c r="FD520" s="1">
        <v>7.5555260000000008E-18</v>
      </c>
      <c r="FE520" s="1">
        <v>4.872007E-14</v>
      </c>
      <c r="FF520" s="1">
        <v>2.7187880000000001E-2</v>
      </c>
      <c r="FG520">
        <v>21.270409999999998</v>
      </c>
      <c r="FH520" s="1">
        <v>2.8160789999999999E-16</v>
      </c>
      <c r="FI520" s="1">
        <v>1.8276829999999999E-12</v>
      </c>
      <c r="FJ520" s="1">
        <v>2.7519470000000001E-2</v>
      </c>
      <c r="FK520">
        <v>21.260300000000001</v>
      </c>
      <c r="FL520" s="1">
        <v>7.6186619999999995E-15</v>
      </c>
      <c r="FM520" s="1">
        <v>4.9091130000000001E-11</v>
      </c>
      <c r="FN520" s="1">
        <v>2.7368090000000001E-2</v>
      </c>
      <c r="FO520">
        <v>21.403770000000002</v>
      </c>
      <c r="FP520" s="1">
        <v>1.498352E-13</v>
      </c>
      <c r="FQ520" s="1">
        <v>9.7566969999999991E-10</v>
      </c>
      <c r="FR520" s="1">
        <v>2.7070500000000001E-2</v>
      </c>
      <c r="FS520">
        <v>21.585799999999999</v>
      </c>
      <c r="FT520" s="1">
        <v>2.2255770000000002E-12</v>
      </c>
      <c r="FU520" s="1">
        <v>1.473361E-8</v>
      </c>
      <c r="FV520" s="1">
        <v>2.6740759999999999E-2</v>
      </c>
      <c r="FW520">
        <v>21.748740000000002</v>
      </c>
      <c r="FX520" s="1">
        <v>2.571428E-11</v>
      </c>
      <c r="FY520" s="1">
        <v>1.734156E-7</v>
      </c>
      <c r="FZ520" s="1">
        <v>2.665636E-2</v>
      </c>
      <c r="GA520">
        <v>21.90503</v>
      </c>
      <c r="GB520" s="1">
        <v>2.395112E-10</v>
      </c>
      <c r="GC520" s="1">
        <v>1.6299709999999999E-6</v>
      </c>
      <c r="GD520" s="1">
        <v>2.6679359999999999E-2</v>
      </c>
      <c r="GE520">
        <v>21.94811</v>
      </c>
      <c r="GF520" s="1">
        <v>1.827663E-9</v>
      </c>
      <c r="GG520" s="1">
        <v>1.2507070000000001E-5</v>
      </c>
      <c r="GH520" s="1">
        <v>2.663039E-2</v>
      </c>
      <c r="GI520">
        <v>21.918240000000001</v>
      </c>
      <c r="GJ520" s="1">
        <v>1.157005E-8</v>
      </c>
      <c r="GK520" s="1">
        <v>7.9841349999999994E-5</v>
      </c>
      <c r="GL520" s="1">
        <v>2.6475430000000001E-2</v>
      </c>
      <c r="GM520">
        <v>21.88476</v>
      </c>
      <c r="GN520" s="1">
        <v>6.1663030000000004E-8</v>
      </c>
      <c r="GO520" s="1">
        <v>4.3075319999999999E-4</v>
      </c>
      <c r="GP520" s="1">
        <v>2.6605719999999999E-2</v>
      </c>
      <c r="GQ520">
        <v>21.87106</v>
      </c>
      <c r="GR520" s="1">
        <v>2.8537459999999998E-7</v>
      </c>
      <c r="GS520" s="1">
        <v>1.9963329999999999E-3</v>
      </c>
      <c r="GT520" s="1">
        <v>2.6418959999999998E-2</v>
      </c>
      <c r="GU520">
        <v>21.887080000000001</v>
      </c>
      <c r="GV520" s="1">
        <v>1.1366770000000001E-6</v>
      </c>
      <c r="GW520" s="1">
        <v>8.0564339999999995E-3</v>
      </c>
      <c r="GX520">
        <v>2.6159559999999998E-2</v>
      </c>
      <c r="GY520">
        <v>21.995950000000001</v>
      </c>
      <c r="GZ520" s="1">
        <v>3.9775980000000002E-6</v>
      </c>
      <c r="HA520" s="1">
        <v>2.8628790000000001E-2</v>
      </c>
      <c r="HB520" s="1">
        <v>2.5864669999999999E-2</v>
      </c>
      <c r="HC520">
        <v>22.074909999999999</v>
      </c>
      <c r="HD520" s="1">
        <v>1.237973E-5</v>
      </c>
      <c r="HE520" s="1">
        <v>9.0619389999999994E-2</v>
      </c>
      <c r="HF520" s="1">
        <v>2.5708519999999999E-2</v>
      </c>
      <c r="HG520">
        <v>22.135680000000001</v>
      </c>
      <c r="HH520" s="1">
        <v>3.4899800000000001E-5</v>
      </c>
      <c r="HI520" s="1">
        <v>0.25834689999999999</v>
      </c>
      <c r="HJ520" s="1">
        <v>2.5603290000000001E-2</v>
      </c>
      <c r="HK520">
        <v>22.123460000000001</v>
      </c>
      <c r="HL520" s="1">
        <v>8.9730850000000002E-5</v>
      </c>
      <c r="HM520" s="1">
        <v>0.67016200000000004</v>
      </c>
      <c r="HN520" s="1">
        <v>2.5447770000000002E-2</v>
      </c>
      <c r="HO520">
        <v>22.093450000000001</v>
      </c>
      <c r="HP520" s="1">
        <v>2.113564E-4</v>
      </c>
      <c r="HQ520" s="1">
        <v>1.595485</v>
      </c>
      <c r="HR520" s="1">
        <v>2.5228489999999999E-2</v>
      </c>
      <c r="HS520">
        <v>22.04081</v>
      </c>
      <c r="HT520" s="1">
        <v>4.5941660000000002E-4</v>
      </c>
      <c r="HU520">
        <v>3.5125510000000002</v>
      </c>
      <c r="HV520" s="1">
        <v>2.505858E-2</v>
      </c>
      <c r="HW520">
        <v>21.969169999999998</v>
      </c>
      <c r="HX520" s="1">
        <v>9.3232120000000002E-4</v>
      </c>
      <c r="HY520">
        <v>7.2031390000000002</v>
      </c>
      <c r="HZ520">
        <v>2.4827999999999999E-2</v>
      </c>
      <c r="IA520">
        <v>21.932230000000001</v>
      </c>
      <c r="IB520" s="1">
        <v>1.770336E-3</v>
      </c>
      <c r="IC520">
        <v>13.851050000000001</v>
      </c>
      <c r="ID520">
        <v>2.459047E-2</v>
      </c>
      <c r="IE520">
        <v>21.98021</v>
      </c>
      <c r="IF520" s="1">
        <v>3.1702229999999998E-3</v>
      </c>
      <c r="IG520">
        <v>25.120740000000001</v>
      </c>
      <c r="IH520" s="1">
        <v>2.4328619999999999E-2</v>
      </c>
      <c r="II520">
        <v>22.043389999999999</v>
      </c>
      <c r="IJ520" s="1">
        <v>5.3798300000000004E-3</v>
      </c>
      <c r="IK520">
        <v>43.205260000000003</v>
      </c>
      <c r="IL520" s="1">
        <v>2.409128E-2</v>
      </c>
      <c r="IM520">
        <v>22.12698</v>
      </c>
      <c r="IN520" s="1">
        <v>8.7075339999999994E-3</v>
      </c>
      <c r="IO520">
        <v>70.818110000000004</v>
      </c>
      <c r="IP520" s="1">
        <v>2.3858620000000001E-2</v>
      </c>
      <c r="IQ520">
        <v>22.11215</v>
      </c>
      <c r="IR520" s="1">
        <v>1.349503E-2</v>
      </c>
      <c r="IS520">
        <v>111.1369</v>
      </c>
      <c r="IT520" s="1">
        <v>2.3662209999999999E-2</v>
      </c>
      <c r="IU520">
        <v>22.057739999999999</v>
      </c>
      <c r="IV520" s="1">
        <v>2.0136500000000002E-2</v>
      </c>
      <c r="IW520">
        <v>167.6772</v>
      </c>
      <c r="IX520" s="1">
        <v>2.3443329999999998E-2</v>
      </c>
      <c r="IY520">
        <v>22.012239999999998</v>
      </c>
      <c r="IZ520" s="1">
        <v>2.896982E-2</v>
      </c>
      <c r="JA520">
        <v>244.13040000000001</v>
      </c>
      <c r="JB520">
        <v>2.3112520000000001E-2</v>
      </c>
      <c r="JC520">
        <v>21.971019999999999</v>
      </c>
      <c r="JD520" s="1">
        <v>4.0139719999999997E-2</v>
      </c>
      <c r="JE520">
        <v>344.06970000000001</v>
      </c>
      <c r="JF520" s="1">
        <v>2.2942629999999999E-2</v>
      </c>
      <c r="JG520">
        <v>22.03753</v>
      </c>
      <c r="JH520" s="1">
        <v>5.4367720000000001E-2</v>
      </c>
      <c r="JI520">
        <v>470.8612</v>
      </c>
      <c r="JJ520">
        <v>2.2863919999999999E-2</v>
      </c>
      <c r="JK520">
        <v>22.123329999999999</v>
      </c>
      <c r="JL520" s="1">
        <v>7.2027549999999996E-2</v>
      </c>
      <c r="JM520">
        <v>627.68320000000006</v>
      </c>
      <c r="JN520" s="1">
        <v>2.281298E-2</v>
      </c>
      <c r="JO520">
        <v>22.18974</v>
      </c>
      <c r="JP520" s="1">
        <v>9.3283729999999995E-2</v>
      </c>
      <c r="JQ520">
        <v>817.16639999999995</v>
      </c>
      <c r="JR520" s="1">
        <v>2.2679729999999999E-2</v>
      </c>
      <c r="JS520">
        <v>22.292290000000001</v>
      </c>
      <c r="JT520" s="1">
        <v>0.117808</v>
      </c>
      <c r="JU520">
        <v>1041.085</v>
      </c>
      <c r="JV520" s="1">
        <v>2.2498319999999999E-2</v>
      </c>
      <c r="JW520">
        <v>22.332740000000001</v>
      </c>
      <c r="JX520" s="1">
        <v>0.14555599999999999</v>
      </c>
      <c r="JY520">
        <v>1300.365</v>
      </c>
      <c r="JZ520" s="1">
        <v>2.227608E-2</v>
      </c>
      <c r="KA520">
        <v>22.269220000000001</v>
      </c>
      <c r="KB520" s="1">
        <v>0.1763033</v>
      </c>
      <c r="KC520">
        <v>1594.982</v>
      </c>
      <c r="KD520">
        <v>2.2074360000000001E-2</v>
      </c>
      <c r="KE520">
        <v>22.19781</v>
      </c>
      <c r="KF520" s="1">
        <v>0.21018999999999999</v>
      </c>
      <c r="KG520">
        <v>1924.2940000000001</v>
      </c>
      <c r="KH520" s="1">
        <v>2.1905600000000001E-2</v>
      </c>
      <c r="KI520">
        <v>22.153009999999998</v>
      </c>
      <c r="KJ520">
        <v>0.2472231</v>
      </c>
      <c r="KK520">
        <v>2287.009</v>
      </c>
      <c r="KL520" s="1">
        <v>2.1708749999999999E-2</v>
      </c>
      <c r="KM520">
        <v>22.263030000000001</v>
      </c>
      <c r="KN520">
        <v>0.2864776</v>
      </c>
      <c r="KO520">
        <v>2681.183</v>
      </c>
      <c r="KP520" s="1">
        <v>2.1473409999999998E-2</v>
      </c>
      <c r="KQ520">
        <v>22.42334</v>
      </c>
      <c r="KR520">
        <v>0.32716990000000001</v>
      </c>
      <c r="KS520">
        <v>3103.9989999999998</v>
      </c>
      <c r="KT520" s="1">
        <v>2.1211819999999999E-2</v>
      </c>
      <c r="KU520">
        <v>22.599240000000002</v>
      </c>
      <c r="KV520">
        <v>0.36892320000000001</v>
      </c>
      <c r="KW520">
        <v>3552.24</v>
      </c>
      <c r="KX520" s="1">
        <v>2.0958750000000002E-2</v>
      </c>
      <c r="KY520">
        <v>22.757549999999998</v>
      </c>
      <c r="KZ520">
        <v>0.41175669999999998</v>
      </c>
      <c r="LA520">
        <v>4022.451</v>
      </c>
      <c r="LB520" s="1">
        <v>2.0721139999999999E-2</v>
      </c>
      <c r="LC520">
        <v>22.785409999999999</v>
      </c>
      <c r="LD520">
        <v>0.45543260000000002</v>
      </c>
      <c r="LE520">
        <v>4511.1229999999996</v>
      </c>
      <c r="LF520" s="1">
        <v>2.0500549999999999E-2</v>
      </c>
      <c r="LG520">
        <v>22.713629999999998</v>
      </c>
      <c r="LH520">
        <v>0.49969760000000002</v>
      </c>
      <c r="LI520">
        <v>5014.5950000000003</v>
      </c>
      <c r="LJ520" s="1">
        <v>2.031788E-2</v>
      </c>
      <c r="LK520">
        <v>22.644200000000001</v>
      </c>
      <c r="LL520">
        <v>0.54485709999999998</v>
      </c>
      <c r="LM520">
        <v>5529.3869999999997</v>
      </c>
      <c r="LN520" s="1">
        <v>2.0196169999999999E-2</v>
      </c>
      <c r="LO520">
        <v>22.601959999999998</v>
      </c>
      <c r="LP520">
        <v>0.59153999999999995</v>
      </c>
      <c r="LQ520">
        <v>6052.53</v>
      </c>
      <c r="LR520" s="1">
        <v>2.0037409999999999E-2</v>
      </c>
      <c r="LS520">
        <v>22.71895</v>
      </c>
      <c r="LT520">
        <v>0.63675729999999997</v>
      </c>
      <c r="LU520">
        <v>6580.8869999999997</v>
      </c>
      <c r="LV520" s="1">
        <v>1.985139E-2</v>
      </c>
      <c r="LW520">
        <v>22.883279999999999</v>
      </c>
      <c r="LX520">
        <v>0.68025679999999999</v>
      </c>
      <c r="LY520">
        <v>7110.7539999999999</v>
      </c>
      <c r="LZ520" s="1">
        <v>1.9668370000000001E-2</v>
      </c>
      <c r="MA520">
        <v>23.064119999999999</v>
      </c>
      <c r="MB520">
        <v>0.72263149999999998</v>
      </c>
      <c r="MC520">
        <v>7639.1210000000001</v>
      </c>
      <c r="MD520" s="1">
        <v>1.9494839999999999E-2</v>
      </c>
      <c r="ME520">
        <v>23.20487</v>
      </c>
      <c r="MF520">
        <v>0.76399079999999997</v>
      </c>
      <c r="MG520">
        <v>8163.2139999999999</v>
      </c>
      <c r="MH520" s="1">
        <v>1.9355790000000001E-2</v>
      </c>
      <c r="MI520">
        <v>23.227029999999999</v>
      </c>
      <c r="MJ520">
        <v>0.80518230000000002</v>
      </c>
      <c r="MK520">
        <v>8680.7900000000009</v>
      </c>
      <c r="ML520" s="1">
        <v>1.9225519999999999E-2</v>
      </c>
      <c r="MM520">
        <v>23.150759999999998</v>
      </c>
      <c r="MN520">
        <v>0.84525050000000002</v>
      </c>
      <c r="MO520">
        <v>9189.9339999999993</v>
      </c>
      <c r="MP520">
        <v>1.910272E-2</v>
      </c>
      <c r="MQ520">
        <v>23.073699999999999</v>
      </c>
      <c r="MR520">
        <v>0.88400469999999998</v>
      </c>
      <c r="MS520">
        <v>9688.7810000000009</v>
      </c>
      <c r="MT520" s="1">
        <v>1.9069949999999999E-2</v>
      </c>
      <c r="MU520">
        <v>23.019950000000001</v>
      </c>
      <c r="MV520">
        <v>0.92549219999999999</v>
      </c>
      <c r="MW520">
        <v>10176.09</v>
      </c>
      <c r="MX520" s="1">
        <v>1.8904399999999998E-2</v>
      </c>
      <c r="MY520">
        <v>23.096920000000001</v>
      </c>
      <c r="MZ520">
        <v>0.95876439999999996</v>
      </c>
      <c r="NA520">
        <v>10650.38</v>
      </c>
      <c r="NB520" s="1">
        <v>1.8673189999999999E-2</v>
      </c>
      <c r="NC520">
        <v>23.107949999999999</v>
      </c>
      <c r="ND520">
        <v>0.98660079999999994</v>
      </c>
      <c r="NE520">
        <v>11108.96</v>
      </c>
      <c r="NF520" s="1">
        <v>1.8436040000000001E-2</v>
      </c>
      <c r="NG520">
        <v>23.222539999999999</v>
      </c>
      <c r="NH520">
        <v>1.0115430000000001</v>
      </c>
      <c r="NI520">
        <v>11550.25</v>
      </c>
      <c r="NJ520" s="1">
        <v>1.8269270000000001E-2</v>
      </c>
      <c r="NK520">
        <v>23.322099999999999</v>
      </c>
      <c r="NL520">
        <v>1.0379689999999999</v>
      </c>
      <c r="NM520">
        <v>11974.04</v>
      </c>
      <c r="NN520">
        <v>1.8132769999999999E-2</v>
      </c>
      <c r="NO520">
        <v>23.337820000000001</v>
      </c>
      <c r="NP520">
        <v>1.064098</v>
      </c>
      <c r="NQ520">
        <v>12380.26</v>
      </c>
      <c r="NR520" s="1">
        <v>1.7962570000000001E-2</v>
      </c>
      <c r="NS520">
        <v>23.277830000000002</v>
      </c>
      <c r="NT520">
        <v>1.0861719999999999</v>
      </c>
      <c r="NU520">
        <v>12768.59</v>
      </c>
      <c r="NV520" s="1">
        <v>1.7686009999999999E-2</v>
      </c>
      <c r="NW520">
        <v>23.1997</v>
      </c>
      <c r="NX520">
        <v>1.0994250000000001</v>
      </c>
      <c r="NY520">
        <v>13138</v>
      </c>
      <c r="NZ520" s="1">
        <v>1.699726E-2</v>
      </c>
      <c r="OA520">
        <v>23.165389999999999</v>
      </c>
      <c r="OB520">
        <v>1.0836939999999999</v>
      </c>
      <c r="OC520">
        <v>13484.91</v>
      </c>
      <c r="OD520" s="1">
        <v>1.6820060000000001E-2</v>
      </c>
      <c r="OE520">
        <v>23.300129999999999</v>
      </c>
      <c r="OF520">
        <v>1.0974159999999999</v>
      </c>
      <c r="OG520">
        <v>13809.79</v>
      </c>
      <c r="OH520" s="1">
        <v>1.68618E-2</v>
      </c>
      <c r="OI520">
        <v>23.49072</v>
      </c>
      <c r="OJ520">
        <v>1.124044</v>
      </c>
      <c r="OK520">
        <v>14118.04</v>
      </c>
    </row>
    <row r="521" spans="1:401" x14ac:dyDescent="0.35">
      <c r="A521">
        <v>530</v>
      </c>
      <c r="B521" t="s">
        <v>4</v>
      </c>
      <c r="C521" t="s">
        <v>364</v>
      </c>
      <c r="D521" t="s">
        <v>528</v>
      </c>
      <c r="E521">
        <v>796.02189999999996</v>
      </c>
      <c r="F521" s="1">
        <v>3.5737409999999997E-2</v>
      </c>
      <c r="G521">
        <v>18.38636</v>
      </c>
      <c r="H521">
        <v>0</v>
      </c>
      <c r="I521">
        <v>0</v>
      </c>
      <c r="J521">
        <v>3.537568E-2</v>
      </c>
      <c r="K521">
        <v>18.560649999999999</v>
      </c>
      <c r="L521">
        <v>0</v>
      </c>
      <c r="M521">
        <v>0</v>
      </c>
      <c r="N521">
        <v>3.4844930000000003E-2</v>
      </c>
      <c r="O521">
        <v>18.745560000000001</v>
      </c>
      <c r="P521">
        <v>0</v>
      </c>
      <c r="Q521">
        <v>0</v>
      </c>
      <c r="R521" s="1">
        <v>3.426539E-2</v>
      </c>
      <c r="S521">
        <v>18.923559999999998</v>
      </c>
      <c r="T521">
        <v>0</v>
      </c>
      <c r="U521">
        <v>0</v>
      </c>
      <c r="V521" s="1">
        <v>3.4033149999999998E-2</v>
      </c>
      <c r="W521">
        <v>19.097190000000001</v>
      </c>
      <c r="X521">
        <v>0</v>
      </c>
      <c r="Y521">
        <v>0</v>
      </c>
      <c r="Z521" s="1">
        <v>3.3951420000000003E-2</v>
      </c>
      <c r="AA521">
        <v>19.19021</v>
      </c>
      <c r="AB521">
        <v>0</v>
      </c>
      <c r="AC521">
        <v>0</v>
      </c>
      <c r="AD521" s="1">
        <v>3.3753320000000003E-2</v>
      </c>
      <c r="AE521">
        <v>19.183509999999998</v>
      </c>
      <c r="AF521">
        <v>0</v>
      </c>
      <c r="AG521">
        <v>0</v>
      </c>
      <c r="AH521">
        <v>3.3489079999999997E-2</v>
      </c>
      <c r="AI521">
        <v>19.163419999999999</v>
      </c>
      <c r="AJ521">
        <v>0</v>
      </c>
      <c r="AK521">
        <v>0</v>
      </c>
      <c r="AL521" s="1">
        <v>3.3636819999999998E-2</v>
      </c>
      <c r="AM521">
        <v>19.157699999999998</v>
      </c>
      <c r="AN521">
        <v>0</v>
      </c>
      <c r="AO521">
        <v>0</v>
      </c>
      <c r="AP521" s="1">
        <v>3.3367979999999998E-2</v>
      </c>
      <c r="AQ521">
        <v>19.296859999999999</v>
      </c>
      <c r="AR521">
        <v>0</v>
      </c>
      <c r="AS521">
        <v>0</v>
      </c>
      <c r="AT521" s="1">
        <v>3.2996570000000003E-2</v>
      </c>
      <c r="AU521">
        <v>19.506399999999999</v>
      </c>
      <c r="AV521">
        <v>0</v>
      </c>
      <c r="AW521">
        <v>0</v>
      </c>
      <c r="AX521" s="1">
        <v>3.259658E-2</v>
      </c>
      <c r="AY521">
        <v>19.70767</v>
      </c>
      <c r="AZ521">
        <v>0</v>
      </c>
      <c r="BA521">
        <v>0</v>
      </c>
      <c r="BB521" s="1">
        <v>3.240523E-2</v>
      </c>
      <c r="BC521">
        <v>19.892109999999999</v>
      </c>
      <c r="BD521">
        <v>0</v>
      </c>
      <c r="BE521">
        <v>0</v>
      </c>
      <c r="BF521" s="1">
        <v>3.2289610000000003E-2</v>
      </c>
      <c r="BG521">
        <v>19.965859999999999</v>
      </c>
      <c r="BH521">
        <v>0</v>
      </c>
      <c r="BI521">
        <v>0</v>
      </c>
      <c r="BJ521" s="1">
        <v>3.2125550000000003E-2</v>
      </c>
      <c r="BK521">
        <v>19.959610000000001</v>
      </c>
      <c r="BL521">
        <v>0</v>
      </c>
      <c r="BM521">
        <v>0</v>
      </c>
      <c r="BN521" s="1">
        <v>3.1923739999999999E-2</v>
      </c>
      <c r="BO521">
        <v>19.94905</v>
      </c>
      <c r="BP521">
        <v>0</v>
      </c>
      <c r="BQ521">
        <v>0</v>
      </c>
      <c r="BR521" s="1">
        <v>3.2121919999999998E-2</v>
      </c>
      <c r="BS521">
        <v>19.95628</v>
      </c>
      <c r="BT521">
        <v>0</v>
      </c>
      <c r="BU521">
        <v>0</v>
      </c>
      <c r="BV521" s="1">
        <v>3.188962E-2</v>
      </c>
      <c r="BW521">
        <v>20.05463</v>
      </c>
      <c r="BX521">
        <v>0</v>
      </c>
      <c r="BY521">
        <v>0</v>
      </c>
      <c r="BZ521">
        <v>3.1532900000000003E-2</v>
      </c>
      <c r="CA521">
        <v>20.140599999999999</v>
      </c>
      <c r="CB521">
        <v>0</v>
      </c>
      <c r="CC521">
        <v>0</v>
      </c>
      <c r="CD521" s="1">
        <v>3.1149050000000001E-2</v>
      </c>
      <c r="CE521">
        <v>20.246179999999999</v>
      </c>
      <c r="CF521">
        <v>0</v>
      </c>
      <c r="CG521">
        <v>0</v>
      </c>
      <c r="CH521" s="1">
        <v>3.0986199999999998E-2</v>
      </c>
      <c r="CI521">
        <v>20.28959</v>
      </c>
      <c r="CJ521">
        <v>0</v>
      </c>
      <c r="CK521">
        <v>0</v>
      </c>
      <c r="CL521" s="1">
        <v>3.0899380000000001E-2</v>
      </c>
      <c r="CM521">
        <v>20.284990000000001</v>
      </c>
      <c r="CN521">
        <v>0</v>
      </c>
      <c r="CO521">
        <v>0</v>
      </c>
      <c r="CP521" s="1">
        <v>3.0770349999999998E-2</v>
      </c>
      <c r="CQ521">
        <v>20.269600000000001</v>
      </c>
      <c r="CR521">
        <v>0</v>
      </c>
      <c r="CS521">
        <v>0</v>
      </c>
      <c r="CT521">
        <v>3.0537169999999999E-2</v>
      </c>
      <c r="CU521">
        <v>20.252389999999998</v>
      </c>
      <c r="CV521">
        <v>0</v>
      </c>
      <c r="CW521">
        <v>0</v>
      </c>
      <c r="CX521" s="1">
        <v>3.0443370000000001E-2</v>
      </c>
      <c r="CY521">
        <v>20.241060000000001</v>
      </c>
      <c r="CZ521">
        <v>0</v>
      </c>
      <c r="DA521">
        <v>0</v>
      </c>
      <c r="DB521" s="1">
        <v>3.0234179999999999E-2</v>
      </c>
      <c r="DC521">
        <v>20.33887</v>
      </c>
      <c r="DD521">
        <v>0</v>
      </c>
      <c r="DE521">
        <v>0</v>
      </c>
      <c r="DF521" s="1">
        <v>3.0027430000000001E-2</v>
      </c>
      <c r="DG521">
        <v>20.399830000000001</v>
      </c>
      <c r="DH521">
        <v>0</v>
      </c>
      <c r="DI521">
        <v>0</v>
      </c>
      <c r="DJ521" s="1">
        <v>2.9805290000000002E-2</v>
      </c>
      <c r="DK521">
        <v>20.47776</v>
      </c>
      <c r="DL521">
        <v>0</v>
      </c>
      <c r="DM521">
        <v>0</v>
      </c>
      <c r="DN521" s="1">
        <v>2.9632260000000001E-2</v>
      </c>
      <c r="DO521">
        <v>20.559449999999998</v>
      </c>
      <c r="DP521">
        <v>0</v>
      </c>
      <c r="DQ521">
        <v>0</v>
      </c>
      <c r="DR521" s="1">
        <v>2.9491759999999999E-2</v>
      </c>
      <c r="DS521">
        <v>20.58784</v>
      </c>
      <c r="DT521">
        <v>0</v>
      </c>
      <c r="DU521">
        <v>0</v>
      </c>
      <c r="DV521" s="1">
        <v>2.932651E-2</v>
      </c>
      <c r="DW521">
        <v>20.555499999999999</v>
      </c>
      <c r="DX521">
        <v>0</v>
      </c>
      <c r="DY521">
        <v>2.2651389999999999E-35</v>
      </c>
      <c r="DZ521" s="1">
        <v>2.920785E-2</v>
      </c>
      <c r="EA521">
        <v>20.513870000000001</v>
      </c>
      <c r="EB521">
        <v>2.1373159999999999E-35</v>
      </c>
      <c r="EC521">
        <v>1.3474220000000001E-31</v>
      </c>
      <c r="ED521" s="1">
        <v>2.9457110000000002E-2</v>
      </c>
      <c r="EE521">
        <v>20.51754</v>
      </c>
      <c r="EF521">
        <v>4.836619E-32</v>
      </c>
      <c r="EG521" s="1">
        <v>2.9238359999999999E-28</v>
      </c>
      <c r="EH521">
        <v>2.9311520000000001E-2</v>
      </c>
      <c r="EI521">
        <v>20.684519999999999</v>
      </c>
      <c r="EJ521" s="1">
        <v>4.5193340000000002E-29</v>
      </c>
      <c r="EK521" s="1">
        <v>2.6952010000000001E-25</v>
      </c>
      <c r="EL521" s="1">
        <v>2.9017689999999999E-2</v>
      </c>
      <c r="EM521">
        <v>20.848469999999999</v>
      </c>
      <c r="EN521" s="1">
        <v>2.0236399999999999E-26</v>
      </c>
      <c r="EO521" s="1">
        <v>1.2069170000000001E-22</v>
      </c>
      <c r="EP521" s="1">
        <v>2.870932E-2</v>
      </c>
      <c r="EQ521">
        <v>21.010349999999999</v>
      </c>
      <c r="ER521" s="1">
        <v>4.845093E-24</v>
      </c>
      <c r="ES521" s="1">
        <v>2.9041979999999998E-20</v>
      </c>
      <c r="ET521" s="1">
        <v>2.8617739999999999E-2</v>
      </c>
      <c r="EU521">
        <v>21.18974</v>
      </c>
      <c r="EV521" s="1">
        <v>6.7643529999999996E-22</v>
      </c>
      <c r="EW521" s="1">
        <v>4.0656999999999999E-18</v>
      </c>
      <c r="EX521">
        <v>2.8603440000000001E-2</v>
      </c>
      <c r="EY521">
        <v>21.26323</v>
      </c>
      <c r="EZ521" s="1">
        <v>5.872984E-20</v>
      </c>
      <c r="FA521" s="1">
        <v>3.536198E-16</v>
      </c>
      <c r="FB521" s="1">
        <v>2.8547650000000001E-2</v>
      </c>
      <c r="FC521">
        <v>21.221360000000001</v>
      </c>
      <c r="FD521" s="1">
        <v>3.3264170000000001E-18</v>
      </c>
      <c r="FE521" s="1">
        <v>2.0153910000000001E-14</v>
      </c>
      <c r="FF521">
        <v>2.843095E-2</v>
      </c>
      <c r="FG521">
        <v>21.1859</v>
      </c>
      <c r="FH521" s="1">
        <v>1.288951E-16</v>
      </c>
      <c r="FI521" s="1">
        <v>7.872953E-13</v>
      </c>
      <c r="FJ521" s="1">
        <v>2.8781439999999998E-2</v>
      </c>
      <c r="FK521">
        <v>21.176500000000001</v>
      </c>
      <c r="FL521" s="1">
        <v>3.6187199999999998E-15</v>
      </c>
      <c r="FM521" s="1">
        <v>2.1974879999999999E-11</v>
      </c>
      <c r="FN521" s="1">
        <v>2.8624500000000001E-2</v>
      </c>
      <c r="FO521">
        <v>21.319469999999999</v>
      </c>
      <c r="FP521" s="1">
        <v>7.3720089999999997E-14</v>
      </c>
      <c r="FQ521" s="1">
        <v>4.529736E-10</v>
      </c>
      <c r="FR521" s="1">
        <v>2.8309049999999999E-2</v>
      </c>
      <c r="FS521">
        <v>21.500430000000001</v>
      </c>
      <c r="FT521" s="1">
        <v>1.1321190000000001E-12</v>
      </c>
      <c r="FU521" s="1">
        <v>7.081426E-9</v>
      </c>
      <c r="FV521" s="1">
        <v>2.7962750000000001E-2</v>
      </c>
      <c r="FW521">
        <v>21.66226</v>
      </c>
      <c r="FX521" s="1">
        <v>1.350433E-11</v>
      </c>
      <c r="FY521" s="1">
        <v>8.6141869999999996E-8</v>
      </c>
      <c r="FZ521" s="1">
        <v>2.7874610000000001E-2</v>
      </c>
      <c r="GA521">
        <v>21.817509999999999</v>
      </c>
      <c r="GB521" s="1">
        <v>1.2968980000000001E-10</v>
      </c>
      <c r="GC521" s="1">
        <v>8.3555950000000004E-7</v>
      </c>
      <c r="GD521" s="1">
        <v>2.7901579999999999E-2</v>
      </c>
      <c r="GE521">
        <v>21.86103</v>
      </c>
      <c r="GF521" s="1">
        <v>1.019097E-9</v>
      </c>
      <c r="GG521" s="1">
        <v>6.6069409999999999E-6</v>
      </c>
      <c r="GH521" s="1">
        <v>2.785027E-2</v>
      </c>
      <c r="GI521">
        <v>21.832180000000001</v>
      </c>
      <c r="GJ521" s="1">
        <v>6.6341419999999998E-9</v>
      </c>
      <c r="GK521" s="1">
        <v>4.340293E-5</v>
      </c>
      <c r="GL521" s="1">
        <v>2.768851E-2</v>
      </c>
      <c r="GM521">
        <v>21.800139999999999</v>
      </c>
      <c r="GN521" s="1">
        <v>3.6312719999999999E-8</v>
      </c>
      <c r="GO521" s="1">
        <v>2.406439E-4</v>
      </c>
      <c r="GP521" s="1">
        <v>2.7827359999999999E-2</v>
      </c>
      <c r="GQ521">
        <v>21.78783</v>
      </c>
      <c r="GR521" s="1">
        <v>1.724086E-7</v>
      </c>
      <c r="GS521" s="1">
        <v>1.1447129999999999E-3</v>
      </c>
      <c r="GT521" s="1">
        <v>2.7631309999999999E-2</v>
      </c>
      <c r="GU521">
        <v>21.805099999999999</v>
      </c>
      <c r="GV521" s="1">
        <v>7.0360700000000001E-7</v>
      </c>
      <c r="GW521" s="1">
        <v>4.7357110000000001E-3</v>
      </c>
      <c r="GX521" s="1">
        <v>2.7359250000000002E-2</v>
      </c>
      <c r="GY521">
        <v>21.914480000000001</v>
      </c>
      <c r="GZ521" s="1">
        <v>2.5198020000000001E-6</v>
      </c>
      <c r="HA521" s="1">
        <v>1.7230470000000001E-2</v>
      </c>
      <c r="HB521" s="1">
        <v>2.7049440000000001E-2</v>
      </c>
      <c r="HC521">
        <v>21.99399</v>
      </c>
      <c r="HD521" s="1">
        <v>8.0167530000000007E-6</v>
      </c>
      <c r="HE521" s="1">
        <v>5.5775669999999999E-2</v>
      </c>
      <c r="HF521" s="1">
        <v>2.6886179999999999E-2</v>
      </c>
      <c r="HG521">
        <v>22.05566</v>
      </c>
      <c r="HH521" s="1">
        <v>2.3078280000000001E-5</v>
      </c>
      <c r="HI521" s="1">
        <v>0.16242880000000001</v>
      </c>
      <c r="HJ521" s="1">
        <v>2.6776009999999999E-2</v>
      </c>
      <c r="HK521">
        <v>22.044550000000001</v>
      </c>
      <c r="HL521" s="1">
        <v>6.0529480000000002E-5</v>
      </c>
      <c r="HM521" s="1">
        <v>0.42994759999999999</v>
      </c>
      <c r="HN521" s="1">
        <v>2.6616460000000002E-2</v>
      </c>
      <c r="HO521">
        <v>22.01614</v>
      </c>
      <c r="HP521" s="1">
        <v>1.4531280000000001E-4</v>
      </c>
      <c r="HQ521" s="1">
        <v>1.043417</v>
      </c>
      <c r="HR521" s="1">
        <v>2.6385519999999999E-2</v>
      </c>
      <c r="HS521">
        <v>21.96565</v>
      </c>
      <c r="HT521" s="1">
        <v>3.2156300000000002E-4</v>
      </c>
      <c r="HU521" s="1">
        <v>2.3392719999999998</v>
      </c>
      <c r="HV521" s="1">
        <v>2.6206690000000001E-2</v>
      </c>
      <c r="HW521">
        <v>21.896560000000001</v>
      </c>
      <c r="HX521" s="1">
        <v>6.6372990000000004E-4</v>
      </c>
      <c r="HY521">
        <v>4.8803340000000004</v>
      </c>
      <c r="HZ521" s="1">
        <v>2.5967529999999999E-2</v>
      </c>
      <c r="IA521">
        <v>21.86167</v>
      </c>
      <c r="IB521" s="1">
        <v>1.2808699999999999E-3</v>
      </c>
      <c r="IC521">
        <v>9.5384530000000005</v>
      </c>
      <c r="ID521" s="1">
        <v>2.5718339999999999E-2</v>
      </c>
      <c r="IE521">
        <v>21.910630000000001</v>
      </c>
      <c r="IF521" s="1">
        <v>2.3288139999999998E-3</v>
      </c>
      <c r="IG521">
        <v>17.567219999999999</v>
      </c>
      <c r="IH521" s="1">
        <v>2.544225E-2</v>
      </c>
      <c r="II521">
        <v>21.974589999999999</v>
      </c>
      <c r="IJ521" s="1">
        <v>4.0088729999999996E-3</v>
      </c>
      <c r="IK521">
        <v>30.655819999999999</v>
      </c>
      <c r="IL521" s="1">
        <v>2.519592E-2</v>
      </c>
      <c r="IM521">
        <v>22.05865</v>
      </c>
      <c r="IN521" s="1">
        <v>6.5777800000000001E-3</v>
      </c>
      <c r="IO521">
        <v>50.941679999999998</v>
      </c>
      <c r="IP521" s="1">
        <v>2.4951339999999999E-2</v>
      </c>
      <c r="IQ521">
        <v>22.045280000000002</v>
      </c>
      <c r="IR521" s="1">
        <v>1.0325330000000001E-2</v>
      </c>
      <c r="IS521">
        <v>80.984989999999996</v>
      </c>
      <c r="IT521" s="1">
        <v>2.4747160000000001E-2</v>
      </c>
      <c r="IU521">
        <v>21.99222</v>
      </c>
      <c r="IV521" s="1">
        <v>1.5595100000000001E-2</v>
      </c>
      <c r="IW521">
        <v>123.6857</v>
      </c>
      <c r="IX521" s="1">
        <v>2.4516110000000001E-2</v>
      </c>
      <c r="IY521">
        <v>21.948239999999998</v>
      </c>
      <c r="IZ521" s="1">
        <v>2.2691599999999999E-2</v>
      </c>
      <c r="JA521">
        <v>182.1644</v>
      </c>
      <c r="JB521" s="1">
        <v>2.416745E-2</v>
      </c>
      <c r="JC521">
        <v>21.908539999999999</v>
      </c>
      <c r="JD521" s="1">
        <v>3.1776510000000001E-2</v>
      </c>
      <c r="JE521">
        <v>259.53149999999999</v>
      </c>
      <c r="JF521" s="1">
        <v>2.3989940000000001E-2</v>
      </c>
      <c r="JG521">
        <v>21.975210000000001</v>
      </c>
      <c r="JH521" s="1">
        <v>4.3477799999999997E-2</v>
      </c>
      <c r="JI521">
        <v>358.81439999999998</v>
      </c>
      <c r="JJ521" s="1">
        <v>2.3907649999999999E-2</v>
      </c>
      <c r="JK521">
        <v>22.061219999999999</v>
      </c>
      <c r="JL521" s="1">
        <v>5.8152759999999998E-2</v>
      </c>
      <c r="JM521">
        <v>482.95240000000001</v>
      </c>
      <c r="JN521" s="1">
        <v>2.3857380000000001E-2</v>
      </c>
      <c r="JO521">
        <v>22.127680000000002</v>
      </c>
      <c r="JP521" s="1">
        <v>7.6005939999999994E-2</v>
      </c>
      <c r="JQ521">
        <v>634.50149999999996</v>
      </c>
      <c r="JR521" s="1">
        <v>2.3717329999999998E-2</v>
      </c>
      <c r="JS521">
        <v>22.229610000000001</v>
      </c>
      <c r="JT521" s="1">
        <v>9.6805130000000003E-2</v>
      </c>
      <c r="JU521">
        <v>815.34799999999996</v>
      </c>
      <c r="JV521" s="1">
        <v>2.3525319999999999E-2</v>
      </c>
      <c r="JW521">
        <v>22.27056</v>
      </c>
      <c r="JX521">
        <v>0.1205575</v>
      </c>
      <c r="JY521">
        <v>1026.7070000000001</v>
      </c>
      <c r="JZ521" s="1">
        <v>2.3294849999999999E-2</v>
      </c>
      <c r="KA521">
        <v>22.208130000000001</v>
      </c>
      <c r="KB521" s="1">
        <v>0.1471451</v>
      </c>
      <c r="KC521">
        <v>1269.001</v>
      </c>
      <c r="KD521" s="1">
        <v>2.308311E-2</v>
      </c>
      <c r="KE521">
        <v>22.138339999999999</v>
      </c>
      <c r="KF521" s="1">
        <v>0.1766798</v>
      </c>
      <c r="KG521">
        <v>1542.1289999999999</v>
      </c>
      <c r="KH521">
        <v>2.2908209999999998E-2</v>
      </c>
      <c r="KI521">
        <v>22.094719999999999</v>
      </c>
      <c r="KJ521" s="1">
        <v>0.20922840000000001</v>
      </c>
      <c r="KK521">
        <v>1845.386</v>
      </c>
      <c r="KL521" s="1">
        <v>2.270165E-2</v>
      </c>
      <c r="KM521">
        <v>22.204160000000002</v>
      </c>
      <c r="KN521">
        <v>0.24399380000000001</v>
      </c>
      <c r="KO521">
        <v>2177.4949999999999</v>
      </c>
      <c r="KP521" s="1">
        <v>2.2456199999999999E-2</v>
      </c>
      <c r="KQ521">
        <v>22.363489999999999</v>
      </c>
      <c r="KR521">
        <v>0.28034910000000002</v>
      </c>
      <c r="KS521">
        <v>2536.3870000000002</v>
      </c>
      <c r="KT521" s="1">
        <v>2.2181070000000001E-2</v>
      </c>
      <c r="KU521">
        <v>22.537710000000001</v>
      </c>
      <c r="KV521">
        <v>0.31791370000000002</v>
      </c>
      <c r="KW521">
        <v>2919.5439999999999</v>
      </c>
      <c r="KX521" s="1">
        <v>2.1916379999999999E-2</v>
      </c>
      <c r="KY521">
        <v>22.694410000000001</v>
      </c>
      <c r="KZ521">
        <v>0.3567458</v>
      </c>
      <c r="LA521">
        <v>3324.2359999999999</v>
      </c>
      <c r="LB521">
        <v>2.166883E-2</v>
      </c>
      <c r="LC521">
        <v>22.722490000000001</v>
      </c>
      <c r="LD521">
        <v>0.39663159999999997</v>
      </c>
      <c r="LE521">
        <v>3747.587</v>
      </c>
      <c r="LF521" s="1">
        <v>2.1435849999999999E-2</v>
      </c>
      <c r="LG521">
        <v>22.651700000000002</v>
      </c>
      <c r="LH521">
        <v>0.43725720000000001</v>
      </c>
      <c r="LI521">
        <v>4186.5649999999996</v>
      </c>
      <c r="LJ521" s="1">
        <v>2.1246060000000001E-2</v>
      </c>
      <c r="LK521">
        <v>22.583819999999999</v>
      </c>
      <c r="LL521">
        <v>0.47900799999999999</v>
      </c>
      <c r="LM521">
        <v>4638.1890000000003</v>
      </c>
      <c r="LN521" s="1">
        <v>2.1118919999999999E-2</v>
      </c>
      <c r="LO521">
        <v>22.5428</v>
      </c>
      <c r="LP521">
        <v>0.52234959999999997</v>
      </c>
      <c r="LQ521">
        <v>5099.8990000000003</v>
      </c>
      <c r="LR521" s="1">
        <v>2.0954649999999998E-2</v>
      </c>
      <c r="LS521">
        <v>22.659469999999999</v>
      </c>
      <c r="LT521">
        <v>0.56468790000000002</v>
      </c>
      <c r="LU521">
        <v>5568.9629999999997</v>
      </c>
      <c r="LV521" s="1">
        <v>2.0759920000000001E-2</v>
      </c>
      <c r="LW521">
        <v>22.82281</v>
      </c>
      <c r="LX521">
        <v>0.60567280000000001</v>
      </c>
      <c r="LY521">
        <v>6042.0069999999996</v>
      </c>
      <c r="LZ521" s="1">
        <v>2.0567789999999999E-2</v>
      </c>
      <c r="MA521">
        <v>23.00234</v>
      </c>
      <c r="MB521">
        <v>0.64583140000000006</v>
      </c>
      <c r="MC521">
        <v>6516.3370000000004</v>
      </c>
      <c r="MD521" s="1">
        <v>2.0384900000000001E-2</v>
      </c>
      <c r="ME521">
        <v>23.141780000000001</v>
      </c>
      <c r="MF521">
        <v>0.6852319</v>
      </c>
      <c r="MG521">
        <v>6989.3789999999999</v>
      </c>
      <c r="MH521" s="1">
        <v>2.024186E-2</v>
      </c>
      <c r="MI521">
        <v>23.16441</v>
      </c>
      <c r="MJ521">
        <v>0.72476620000000003</v>
      </c>
      <c r="MK521">
        <v>7459.0219999999999</v>
      </c>
      <c r="ML521" s="1">
        <v>2.010375E-2</v>
      </c>
      <c r="MM521">
        <v>23.089410000000001</v>
      </c>
      <c r="MN521">
        <v>0.76328870000000004</v>
      </c>
      <c r="MO521">
        <v>7923.4889999999996</v>
      </c>
      <c r="MP521">
        <v>1.9974479999999999E-2</v>
      </c>
      <c r="MQ521">
        <v>23.014199999999999</v>
      </c>
      <c r="MR521">
        <v>0.80079299999999998</v>
      </c>
      <c r="MS521">
        <v>8380.9429999999993</v>
      </c>
      <c r="MT521" s="1">
        <v>1.994398E-2</v>
      </c>
      <c r="MU521">
        <v>22.9621</v>
      </c>
      <c r="MV521">
        <v>0.84109639999999997</v>
      </c>
      <c r="MW521">
        <v>8830.2090000000007</v>
      </c>
      <c r="MX521" s="1">
        <v>1.9769040000000002E-2</v>
      </c>
      <c r="MY521">
        <v>23.039860000000001</v>
      </c>
      <c r="MZ521">
        <v>0.87380150000000001</v>
      </c>
      <c r="NA521">
        <v>9269.6470000000008</v>
      </c>
      <c r="NB521" s="1">
        <v>1.9527369999999999E-2</v>
      </c>
      <c r="NC521">
        <v>23.052199999999999</v>
      </c>
      <c r="ND521">
        <v>0.90169509999999997</v>
      </c>
      <c r="NE521">
        <v>9696.6569999999992</v>
      </c>
      <c r="NF521" s="1">
        <v>1.9277889999999999E-2</v>
      </c>
      <c r="NG521">
        <v>23.166309999999999</v>
      </c>
      <c r="NH521">
        <v>0.92688780000000004</v>
      </c>
      <c r="NI521">
        <v>10109.69</v>
      </c>
      <c r="NJ521" s="1">
        <v>1.9102060000000001E-2</v>
      </c>
      <c r="NK521">
        <v>23.26585</v>
      </c>
      <c r="NL521">
        <v>0.95347320000000002</v>
      </c>
      <c r="NM521">
        <v>10508.39</v>
      </c>
      <c r="NN521" s="1">
        <v>1.896229E-2</v>
      </c>
      <c r="NO521">
        <v>23.282599999999999</v>
      </c>
      <c r="NP521">
        <v>0.9800413</v>
      </c>
      <c r="NQ521">
        <v>10892.64</v>
      </c>
      <c r="NR521" s="1">
        <v>1.8783109999999999E-2</v>
      </c>
      <c r="NS521">
        <v>23.224139999999998</v>
      </c>
      <c r="NT521">
        <v>1.0026740000000001</v>
      </c>
      <c r="NU521">
        <v>11261.88</v>
      </c>
      <c r="NV521" s="1">
        <v>1.8490820000000002E-2</v>
      </c>
      <c r="NW521">
        <v>23.148060000000001</v>
      </c>
      <c r="NX521">
        <v>1.017056</v>
      </c>
      <c r="NY521">
        <v>11615.05</v>
      </c>
      <c r="NZ521" s="1">
        <v>1.7765639999999999E-2</v>
      </c>
      <c r="OA521">
        <v>23.11505</v>
      </c>
      <c r="OB521">
        <v>1.0043679999999999</v>
      </c>
      <c r="OC521">
        <v>11948.26</v>
      </c>
      <c r="OD521">
        <v>1.7581039999999999E-2</v>
      </c>
      <c r="OE521">
        <v>23.249379999999999</v>
      </c>
      <c r="OF521">
        <v>1.019212</v>
      </c>
      <c r="OG521">
        <v>12262.26</v>
      </c>
      <c r="OH521" s="1">
        <v>1.762859E-2</v>
      </c>
      <c r="OI521">
        <v>23.438700000000001</v>
      </c>
      <c r="OJ521">
        <v>1.0462739999999999</v>
      </c>
      <c r="OK521">
        <v>12562.15</v>
      </c>
    </row>
    <row r="522" spans="1:401" x14ac:dyDescent="0.35">
      <c r="A522">
        <v>531</v>
      </c>
      <c r="B522" t="s">
        <v>4</v>
      </c>
      <c r="C522" t="s">
        <v>364</v>
      </c>
      <c r="D522" t="s">
        <v>529</v>
      </c>
      <c r="E522">
        <v>795.98519999999996</v>
      </c>
      <c r="F522" s="1">
        <v>3.566151E-2</v>
      </c>
      <c r="G522">
        <v>18.304480000000002</v>
      </c>
      <c r="H522">
        <v>0</v>
      </c>
      <c r="I522">
        <v>0</v>
      </c>
      <c r="J522" s="1">
        <v>3.5299860000000002E-2</v>
      </c>
      <c r="K522">
        <v>18.477989999999998</v>
      </c>
      <c r="L522">
        <v>0</v>
      </c>
      <c r="M522">
        <v>0</v>
      </c>
      <c r="N522" s="1">
        <v>3.4767069999999997E-2</v>
      </c>
      <c r="O522">
        <v>18.660740000000001</v>
      </c>
      <c r="P522">
        <v>0</v>
      </c>
      <c r="Q522">
        <v>0</v>
      </c>
      <c r="R522" s="1">
        <v>3.4187170000000003E-2</v>
      </c>
      <c r="S522">
        <v>18.836400000000001</v>
      </c>
      <c r="T522">
        <v>0</v>
      </c>
      <c r="U522">
        <v>0</v>
      </c>
      <c r="V522" s="1">
        <v>3.3955050000000001E-2</v>
      </c>
      <c r="W522">
        <v>19.00731</v>
      </c>
      <c r="X522">
        <v>0</v>
      </c>
      <c r="Y522">
        <v>0</v>
      </c>
      <c r="Z522" s="1">
        <v>3.3877369999999997E-2</v>
      </c>
      <c r="AA522">
        <v>19.097719999999999</v>
      </c>
      <c r="AB522">
        <v>0</v>
      </c>
      <c r="AC522">
        <v>0</v>
      </c>
      <c r="AD522" s="1">
        <v>3.368024E-2</v>
      </c>
      <c r="AE522">
        <v>19.09018</v>
      </c>
      <c r="AF522">
        <v>0</v>
      </c>
      <c r="AG522">
        <v>0</v>
      </c>
      <c r="AH522" s="1">
        <v>3.3416920000000003E-2</v>
      </c>
      <c r="AI522">
        <v>19.070360000000001</v>
      </c>
      <c r="AJ522">
        <v>0</v>
      </c>
      <c r="AK522">
        <v>0</v>
      </c>
      <c r="AL522" s="1">
        <v>3.3569090000000003E-2</v>
      </c>
      <c r="AM522">
        <v>19.06561</v>
      </c>
      <c r="AN522">
        <v>0</v>
      </c>
      <c r="AO522">
        <v>0</v>
      </c>
      <c r="AP522" s="1">
        <v>3.3301829999999998E-2</v>
      </c>
      <c r="AQ522">
        <v>19.20524</v>
      </c>
      <c r="AR522">
        <v>0</v>
      </c>
      <c r="AS522">
        <v>0</v>
      </c>
      <c r="AT522" s="1">
        <v>3.2928560000000003E-2</v>
      </c>
      <c r="AU522">
        <v>19.413630000000001</v>
      </c>
      <c r="AV522">
        <v>0</v>
      </c>
      <c r="AW522">
        <v>0</v>
      </c>
      <c r="AX522" s="1">
        <v>3.2526449999999998E-2</v>
      </c>
      <c r="AY522">
        <v>19.612780000000001</v>
      </c>
      <c r="AZ522">
        <v>0</v>
      </c>
      <c r="BA522">
        <v>0</v>
      </c>
      <c r="BB522" s="1">
        <v>3.233722E-2</v>
      </c>
      <c r="BC522">
        <v>19.79494</v>
      </c>
      <c r="BD522">
        <v>0</v>
      </c>
      <c r="BE522">
        <v>0</v>
      </c>
      <c r="BF522" s="1">
        <v>3.2223189999999999E-2</v>
      </c>
      <c r="BG522">
        <v>19.866700000000002</v>
      </c>
      <c r="BH522">
        <v>0</v>
      </c>
      <c r="BI522">
        <v>0</v>
      </c>
      <c r="BJ522" s="1">
        <v>3.2060350000000001E-2</v>
      </c>
      <c r="BK522">
        <v>19.860530000000001</v>
      </c>
      <c r="BL522">
        <v>0</v>
      </c>
      <c r="BM522">
        <v>0</v>
      </c>
      <c r="BN522" s="1">
        <v>3.1858850000000001E-2</v>
      </c>
      <c r="BO522">
        <v>19.85069</v>
      </c>
      <c r="BP522">
        <v>0</v>
      </c>
      <c r="BQ522">
        <v>0</v>
      </c>
      <c r="BR522" s="1">
        <v>3.2063790000000002E-2</v>
      </c>
      <c r="BS522">
        <v>19.859200000000001</v>
      </c>
      <c r="BT522">
        <v>0</v>
      </c>
      <c r="BU522">
        <v>0</v>
      </c>
      <c r="BV522" s="1">
        <v>3.1831020000000002E-2</v>
      </c>
      <c r="BW522">
        <v>19.95861</v>
      </c>
      <c r="BX522">
        <v>0</v>
      </c>
      <c r="BY522">
        <v>0</v>
      </c>
      <c r="BZ522" s="1">
        <v>3.147105E-2</v>
      </c>
      <c r="CA522">
        <v>20.0444</v>
      </c>
      <c r="CB522">
        <v>0</v>
      </c>
      <c r="CC522">
        <v>0</v>
      </c>
      <c r="CD522" s="1">
        <v>3.1087790000000001E-2</v>
      </c>
      <c r="CE522">
        <v>20.150220000000001</v>
      </c>
      <c r="CF522">
        <v>0</v>
      </c>
      <c r="CG522">
        <v>0</v>
      </c>
      <c r="CH522" s="1">
        <v>3.0927050000000001E-2</v>
      </c>
      <c r="CI522">
        <v>20.19379</v>
      </c>
      <c r="CJ522">
        <v>0</v>
      </c>
      <c r="CK522">
        <v>0</v>
      </c>
      <c r="CL522">
        <v>3.08416E-2</v>
      </c>
      <c r="CM522">
        <v>20.190280000000001</v>
      </c>
      <c r="CN522">
        <v>0</v>
      </c>
      <c r="CO522">
        <v>0</v>
      </c>
      <c r="CP522" s="1">
        <v>3.0713959999999998E-2</v>
      </c>
      <c r="CQ522">
        <v>20.176459999999999</v>
      </c>
      <c r="CR522">
        <v>0</v>
      </c>
      <c r="CS522">
        <v>0</v>
      </c>
      <c r="CT522" s="1">
        <v>3.048027E-2</v>
      </c>
      <c r="CU522">
        <v>20.160990000000002</v>
      </c>
      <c r="CV522">
        <v>0</v>
      </c>
      <c r="CW522">
        <v>0</v>
      </c>
      <c r="CX522" s="1">
        <v>3.0388140000000001E-2</v>
      </c>
      <c r="CY522">
        <v>20.151599999999998</v>
      </c>
      <c r="CZ522">
        <v>0</v>
      </c>
      <c r="DA522">
        <v>0</v>
      </c>
      <c r="DB522" s="1">
        <v>3.0179089999999999E-2</v>
      </c>
      <c r="DC522">
        <v>20.250969999999999</v>
      </c>
      <c r="DD522">
        <v>0</v>
      </c>
      <c r="DE522">
        <v>0</v>
      </c>
      <c r="DF522" s="1">
        <v>2.9972169999999999E-2</v>
      </c>
      <c r="DG522">
        <v>20.312239999999999</v>
      </c>
      <c r="DH522">
        <v>0</v>
      </c>
      <c r="DI522">
        <v>0</v>
      </c>
      <c r="DJ522" s="1">
        <v>2.975059E-2</v>
      </c>
      <c r="DK522">
        <v>20.391159999999999</v>
      </c>
      <c r="DL522">
        <v>0</v>
      </c>
      <c r="DM522">
        <v>0</v>
      </c>
      <c r="DN522" s="1">
        <v>2.9577079999999999E-2</v>
      </c>
      <c r="DO522">
        <v>20.472860000000001</v>
      </c>
      <c r="DP522">
        <v>0</v>
      </c>
      <c r="DQ522">
        <v>0</v>
      </c>
      <c r="DR522" s="1">
        <v>2.943782E-2</v>
      </c>
      <c r="DS522">
        <v>20.501239999999999</v>
      </c>
      <c r="DT522">
        <v>0</v>
      </c>
      <c r="DU522">
        <v>0</v>
      </c>
      <c r="DV522">
        <v>2.9272630000000001E-2</v>
      </c>
      <c r="DW522">
        <v>20.469799999999999</v>
      </c>
      <c r="DX522">
        <v>0</v>
      </c>
      <c r="DY522">
        <v>6.2106610000000005E-36</v>
      </c>
      <c r="DZ522" s="1">
        <v>2.9155919999999998E-2</v>
      </c>
      <c r="EA522">
        <v>20.429770000000001</v>
      </c>
      <c r="EB522">
        <v>6.3078699999999999E-36</v>
      </c>
      <c r="EC522">
        <v>3.9818629999999998E-32</v>
      </c>
      <c r="ED522" s="1">
        <v>2.940779E-2</v>
      </c>
      <c r="EE522">
        <v>20.43543</v>
      </c>
      <c r="EF522">
        <v>1.533564E-32</v>
      </c>
      <c r="EG522" s="1">
        <v>9.2479489999999999E-29</v>
      </c>
      <c r="EH522" s="1">
        <v>2.9262429999999999E-2</v>
      </c>
      <c r="EI522">
        <v>20.602740000000001</v>
      </c>
      <c r="EJ522" s="1">
        <v>1.5277660000000001E-29</v>
      </c>
      <c r="EK522" s="1">
        <v>9.0629520000000001E-26</v>
      </c>
      <c r="EL522" s="1">
        <v>2.896725E-2</v>
      </c>
      <c r="EM522">
        <v>20.765329999999999</v>
      </c>
      <c r="EN522" s="1">
        <v>7.2447310000000004E-27</v>
      </c>
      <c r="EO522" s="1">
        <v>4.2883540000000002E-23</v>
      </c>
      <c r="EP522" s="1">
        <v>2.8657129999999999E-2</v>
      </c>
      <c r="EQ522">
        <v>20.92642</v>
      </c>
      <c r="ER522" s="1">
        <v>1.828465E-24</v>
      </c>
      <c r="ES522" s="1">
        <v>1.085646E-20</v>
      </c>
      <c r="ET522" s="1">
        <v>2.856744E-2</v>
      </c>
      <c r="EU522">
        <v>21.104330000000001</v>
      </c>
      <c r="EV522" s="1">
        <v>2.6811529999999999E-22</v>
      </c>
      <c r="EW522" s="1">
        <v>1.593224E-18</v>
      </c>
      <c r="EX522" s="1">
        <v>2.8553990000000001E-2</v>
      </c>
      <c r="EY522">
        <v>21.176069999999999</v>
      </c>
      <c r="EZ522" s="1">
        <v>2.4372169999999999E-20</v>
      </c>
      <c r="FA522" s="1">
        <v>1.448259E-16</v>
      </c>
      <c r="FB522" s="1">
        <v>2.8499630000000001E-2</v>
      </c>
      <c r="FC522">
        <v>21.134460000000001</v>
      </c>
      <c r="FD522" s="1">
        <v>1.441234E-18</v>
      </c>
      <c r="FE522" s="1">
        <v>8.603081E-15</v>
      </c>
      <c r="FF522" s="1">
        <v>2.8385069999999998E-2</v>
      </c>
      <c r="FG522">
        <v>21.09995</v>
      </c>
      <c r="FH522" s="1">
        <v>5.8161860000000003E-17</v>
      </c>
      <c r="FI522" s="1">
        <v>3.4942349999999999E-13</v>
      </c>
      <c r="FJ522">
        <v>2.8738699999999999E-2</v>
      </c>
      <c r="FK522">
        <v>21.092369999999999</v>
      </c>
      <c r="FL522" s="1">
        <v>1.6970400000000001E-15</v>
      </c>
      <c r="FM522" s="1">
        <v>1.0119229999999999E-11</v>
      </c>
      <c r="FN522" s="1">
        <v>2.858316E-2</v>
      </c>
      <c r="FO522">
        <v>21.23583</v>
      </c>
      <c r="FP522" s="1">
        <v>3.5855089999999999E-14</v>
      </c>
      <c r="FQ522" s="1">
        <v>2.159987E-10</v>
      </c>
      <c r="FR522" s="1">
        <v>2.8265769999999999E-2</v>
      </c>
      <c r="FS522">
        <v>21.415939999999999</v>
      </c>
      <c r="FT522" s="1">
        <v>5.6989930000000003E-13</v>
      </c>
      <c r="FU522" s="1">
        <v>3.4901400000000001E-9</v>
      </c>
      <c r="FV522" s="1">
        <v>2.7918709999999999E-2</v>
      </c>
      <c r="FW522">
        <v>21.57648</v>
      </c>
      <c r="FX522" s="1">
        <v>7.0239729999999997E-12</v>
      </c>
      <c r="FY522" s="1">
        <v>4.3806560000000002E-8</v>
      </c>
      <c r="FZ522" s="1">
        <v>2.7829550000000002E-2</v>
      </c>
      <c r="GA522">
        <v>21.7303</v>
      </c>
      <c r="GB522" s="1">
        <v>6.959331E-11</v>
      </c>
      <c r="GC522" s="1">
        <v>4.3778269999999999E-7</v>
      </c>
      <c r="GD522" s="1">
        <v>2.7859220000000001E-2</v>
      </c>
      <c r="GE522">
        <v>21.772839999999999</v>
      </c>
      <c r="GF522" s="1">
        <v>5.6345129999999995E-10</v>
      </c>
      <c r="GG522" s="1">
        <v>3.5613959999999998E-6</v>
      </c>
      <c r="GH522" s="1">
        <v>2.7809199999999999E-2</v>
      </c>
      <c r="GI522">
        <v>21.744789999999998</v>
      </c>
      <c r="GJ522" s="1">
        <v>3.7737040000000004E-9</v>
      </c>
      <c r="GK522" s="1">
        <v>2.4037010000000001E-5</v>
      </c>
      <c r="GL522" s="1">
        <v>2.7646589999999999E-2</v>
      </c>
      <c r="GM522">
        <v>21.71416</v>
      </c>
      <c r="GN522" s="1">
        <v>2.1219869999999999E-8</v>
      </c>
      <c r="GO522" s="1">
        <v>1.367374E-4</v>
      </c>
      <c r="GP522" s="1">
        <v>2.778943E-2</v>
      </c>
      <c r="GQ522">
        <v>21.70336</v>
      </c>
      <c r="GR522" s="1">
        <v>1.033904E-7</v>
      </c>
      <c r="GS522" s="1">
        <v>6.6654959999999999E-4</v>
      </c>
      <c r="GT522" s="1">
        <v>2.75929E-2</v>
      </c>
      <c r="GU522">
        <v>21.722300000000001</v>
      </c>
      <c r="GV522" s="1">
        <v>4.3238190000000002E-7</v>
      </c>
      <c r="GW522" s="1">
        <v>2.8223879999999999E-3</v>
      </c>
      <c r="GX522" s="1">
        <v>2.732039E-2</v>
      </c>
      <c r="GY522">
        <v>21.832689999999999</v>
      </c>
      <c r="GZ522" s="1">
        <v>1.5848559999999999E-6</v>
      </c>
      <c r="HA522" s="1">
        <v>1.049809E-2</v>
      </c>
      <c r="HB522">
        <v>2.7008440000000002E-2</v>
      </c>
      <c r="HC522">
        <v>21.91273</v>
      </c>
      <c r="HD522" s="1">
        <v>5.1540640000000002E-6</v>
      </c>
      <c r="HE522" s="1">
        <v>3.4700420000000003E-2</v>
      </c>
      <c r="HF522" s="1">
        <v>2.684719E-2</v>
      </c>
      <c r="HG522">
        <v>21.974340000000002</v>
      </c>
      <c r="HH522" s="1">
        <v>1.515164E-5</v>
      </c>
      <c r="HI522" s="1">
        <v>0.1030761</v>
      </c>
      <c r="HJ522" s="1">
        <v>2.6737150000000001E-2</v>
      </c>
      <c r="HK522">
        <v>21.963979999999999</v>
      </c>
      <c r="HL522" s="1">
        <v>4.0535979999999998E-5</v>
      </c>
      <c r="HM522" s="1">
        <v>0.27802179999999999</v>
      </c>
      <c r="HN522" s="1">
        <v>2.6579060000000002E-2</v>
      </c>
      <c r="HO522">
        <v>21.93693</v>
      </c>
      <c r="HP522" s="1">
        <v>9.9168520000000006E-5</v>
      </c>
      <c r="HQ522" s="1">
        <v>0.6868609</v>
      </c>
      <c r="HR522" s="1">
        <v>2.6348469999999999E-2</v>
      </c>
      <c r="HS522">
        <v>21.88832</v>
      </c>
      <c r="HT522" s="1">
        <v>2.2339690000000001E-4</v>
      </c>
      <c r="HU522" s="1">
        <v>1.566122</v>
      </c>
      <c r="HV522" s="1">
        <v>2.6170390000000002E-2</v>
      </c>
      <c r="HW522">
        <v>21.821570000000001</v>
      </c>
      <c r="HX522" s="1">
        <v>4.6895679999999998E-4</v>
      </c>
      <c r="HY522">
        <v>3.319976</v>
      </c>
      <c r="HZ522">
        <v>2.5930379999999999E-2</v>
      </c>
      <c r="IA522">
        <v>21.78942</v>
      </c>
      <c r="IB522" s="1">
        <v>9.1950690000000004E-4</v>
      </c>
      <c r="IC522">
        <v>6.5876099999999997</v>
      </c>
      <c r="ID522" s="1">
        <v>2.5682650000000001E-2</v>
      </c>
      <c r="IE522">
        <v>21.840399999999999</v>
      </c>
      <c r="IF522" s="1">
        <v>1.697231E-3</v>
      </c>
      <c r="IG522">
        <v>12.30715</v>
      </c>
      <c r="IH522" s="1">
        <v>2.540622E-2</v>
      </c>
      <c r="II522">
        <v>21.90512</v>
      </c>
      <c r="IJ522" s="1">
        <v>2.9634190000000001E-3</v>
      </c>
      <c r="IK522">
        <v>21.768509999999999</v>
      </c>
      <c r="IL522" s="1">
        <v>2.5160800000000001E-2</v>
      </c>
      <c r="IM522">
        <v>21.9894</v>
      </c>
      <c r="IN522" s="1">
        <v>4.9282179999999998E-3</v>
      </c>
      <c r="IO522">
        <v>36.63776</v>
      </c>
      <c r="IP522" s="1">
        <v>2.4916730000000002E-2</v>
      </c>
      <c r="IQ522">
        <v>21.976299999999998</v>
      </c>
      <c r="IR522" s="1">
        <v>7.8347309999999993E-3</v>
      </c>
      <c r="IS522">
        <v>58.951619999999998</v>
      </c>
      <c r="IT522" s="1">
        <v>2.4712669999999999E-2</v>
      </c>
      <c r="IU522">
        <v>21.924689999999998</v>
      </c>
      <c r="IV522" s="1">
        <v>1.1975670000000001E-2</v>
      </c>
      <c r="IW522">
        <v>91.065960000000004</v>
      </c>
      <c r="IX522" s="1">
        <v>2.4479959999999999E-2</v>
      </c>
      <c r="IY522">
        <v>21.88232</v>
      </c>
      <c r="IZ522" s="1">
        <v>1.7621499999999998E-2</v>
      </c>
      <c r="JA522">
        <v>135.5729</v>
      </c>
      <c r="JB522" s="1">
        <v>2.4130909999999998E-2</v>
      </c>
      <c r="JC522">
        <v>21.844429999999999</v>
      </c>
      <c r="JD522" s="1">
        <v>2.493911E-2</v>
      </c>
      <c r="JE522">
        <v>195.12119999999999</v>
      </c>
      <c r="JF522" s="1">
        <v>2.395396E-2</v>
      </c>
      <c r="JG522">
        <v>21.91264</v>
      </c>
      <c r="JH522" s="1">
        <v>3.4466780000000002E-2</v>
      </c>
      <c r="JI522">
        <v>272.36239999999998</v>
      </c>
      <c r="JJ522" s="1">
        <v>2.387179E-2</v>
      </c>
      <c r="JK522">
        <v>21.998660000000001</v>
      </c>
      <c r="JL522" s="1">
        <v>4.6539709999999998E-2</v>
      </c>
      <c r="JM522">
        <v>369.93630000000002</v>
      </c>
      <c r="JN522" s="1">
        <v>2.3822909999999999E-2</v>
      </c>
      <c r="JO522">
        <v>22.06523</v>
      </c>
      <c r="JP522" s="1">
        <v>6.137927E-2</v>
      </c>
      <c r="JQ522">
        <v>490.22539999999998</v>
      </c>
      <c r="JR522" s="1">
        <v>2.3682479999999999E-2</v>
      </c>
      <c r="JS522">
        <v>22.166779999999999</v>
      </c>
      <c r="JT522" s="1">
        <v>7.8838679999999994E-2</v>
      </c>
      <c r="JU522">
        <v>635.0992</v>
      </c>
      <c r="JV522" s="1">
        <v>2.348857E-2</v>
      </c>
      <c r="JW522">
        <v>22.206910000000001</v>
      </c>
      <c r="JX522" s="1">
        <v>9.8962599999999998E-2</v>
      </c>
      <c r="JY522">
        <v>805.9171</v>
      </c>
      <c r="JZ522" s="1">
        <v>2.326021E-2</v>
      </c>
      <c r="KA522">
        <v>22.14517</v>
      </c>
      <c r="KB522" s="1">
        <v>0.12171319999999999</v>
      </c>
      <c r="KC522">
        <v>1003.395</v>
      </c>
      <c r="KD522" s="1">
        <v>2.3048329999999999E-2</v>
      </c>
      <c r="KE522">
        <v>22.07695</v>
      </c>
      <c r="KF522" s="1">
        <v>0.14718890000000001</v>
      </c>
      <c r="KG522">
        <v>1227.8030000000001</v>
      </c>
      <c r="KH522" s="1">
        <v>2.2875050000000001E-2</v>
      </c>
      <c r="KI522">
        <v>22.03537</v>
      </c>
      <c r="KJ522" s="1">
        <v>0.1754993</v>
      </c>
      <c r="KK522">
        <v>1478.91</v>
      </c>
      <c r="KL522">
        <v>2.2668049999999999E-2</v>
      </c>
      <c r="KM522">
        <v>22.145669999999999</v>
      </c>
      <c r="KN522" s="1">
        <v>0.20597070000000001</v>
      </c>
      <c r="KO522">
        <v>1755.9490000000001</v>
      </c>
      <c r="KP522" s="1">
        <v>2.2422259999999999E-2</v>
      </c>
      <c r="KQ522">
        <v>22.30425</v>
      </c>
      <c r="KR522">
        <v>0.2380951</v>
      </c>
      <c r="KS522">
        <v>2057.4609999999998</v>
      </c>
      <c r="KT522" s="1">
        <v>2.2147549999999998E-2</v>
      </c>
      <c r="KU522">
        <v>22.47702</v>
      </c>
      <c r="KV522">
        <v>0.2715571</v>
      </c>
      <c r="KW522">
        <v>2381.58</v>
      </c>
      <c r="KX522" s="1">
        <v>2.1884770000000001E-2</v>
      </c>
      <c r="KY522">
        <v>22.631779999999999</v>
      </c>
      <c r="KZ522">
        <v>0.30641940000000001</v>
      </c>
      <c r="LA522">
        <v>2726.19</v>
      </c>
      <c r="LB522" s="1">
        <v>2.163702E-2</v>
      </c>
      <c r="LC522">
        <v>22.658200000000001</v>
      </c>
      <c r="LD522">
        <v>0.34244200000000002</v>
      </c>
      <c r="LE522">
        <v>3088.9879999999998</v>
      </c>
      <c r="LF522" s="1">
        <v>2.1403660000000001E-2</v>
      </c>
      <c r="LG522">
        <v>22.58813</v>
      </c>
      <c r="LH522">
        <v>0.37937579999999999</v>
      </c>
      <c r="LI522">
        <v>3467.5360000000001</v>
      </c>
      <c r="LJ522" s="1">
        <v>2.1213800000000001E-2</v>
      </c>
      <c r="LK522">
        <v>22.52176</v>
      </c>
      <c r="LL522">
        <v>0.41755730000000002</v>
      </c>
      <c r="LM522">
        <v>3859.3519999999999</v>
      </c>
      <c r="LN522" s="1">
        <v>2.108881E-2</v>
      </c>
      <c r="LO522">
        <v>22.482890000000001</v>
      </c>
      <c r="LP522">
        <v>0.45742939999999999</v>
      </c>
      <c r="LQ522">
        <v>4262.2749999999996</v>
      </c>
      <c r="LR522" s="1">
        <v>2.0924849999999998E-2</v>
      </c>
      <c r="LS522">
        <v>22.60059</v>
      </c>
      <c r="LT522">
        <v>0.49663790000000002</v>
      </c>
      <c r="LU522">
        <v>4673.9610000000002</v>
      </c>
      <c r="LV522" s="1">
        <v>2.073009E-2</v>
      </c>
      <c r="LW522">
        <v>22.76323</v>
      </c>
      <c r="LX522">
        <v>0.53486109999999998</v>
      </c>
      <c r="LY522">
        <v>5091.4430000000002</v>
      </c>
      <c r="LZ522" s="1">
        <v>2.0536209999999999E-2</v>
      </c>
      <c r="MA522">
        <v>22.94115</v>
      </c>
      <c r="MB522">
        <v>0.5725034</v>
      </c>
      <c r="MC522">
        <v>5512.3180000000002</v>
      </c>
      <c r="MD522" s="1">
        <v>2.035532E-2</v>
      </c>
      <c r="ME522">
        <v>23.078990000000001</v>
      </c>
      <c r="MF522">
        <v>0.60975679999999999</v>
      </c>
      <c r="MG522">
        <v>5934.3090000000002</v>
      </c>
      <c r="MH522" s="1">
        <v>2.0213330000000002E-2</v>
      </c>
      <c r="MI522">
        <v>23.1004</v>
      </c>
      <c r="MJ522">
        <v>0.64727279999999998</v>
      </c>
      <c r="MK522">
        <v>6355.4679999999998</v>
      </c>
      <c r="ML522" s="1">
        <v>2.0075050000000001E-2</v>
      </c>
      <c r="MM522">
        <v>23.026340000000001</v>
      </c>
      <c r="MN522">
        <v>0.68400939999999999</v>
      </c>
      <c r="MO522">
        <v>6774.152</v>
      </c>
      <c r="MP522" s="1">
        <v>1.9945310000000001E-2</v>
      </c>
      <c r="MQ522">
        <v>22.95288</v>
      </c>
      <c r="MR522">
        <v>0.71995710000000002</v>
      </c>
      <c r="MS522">
        <v>7188.5709999999999</v>
      </c>
      <c r="MT522" s="1">
        <v>1.9916840000000002E-2</v>
      </c>
      <c r="MU522">
        <v>22.90324</v>
      </c>
      <c r="MV522">
        <v>0.75867050000000003</v>
      </c>
      <c r="MW522">
        <v>7597.7330000000002</v>
      </c>
      <c r="MX522" s="1">
        <v>1.9743469999999999E-2</v>
      </c>
      <c r="MY522">
        <v>22.982199999999999</v>
      </c>
      <c r="MZ522">
        <v>0.79062480000000002</v>
      </c>
      <c r="NA522">
        <v>7999.8990000000003</v>
      </c>
      <c r="NB522" s="1">
        <v>1.949938E-2</v>
      </c>
      <c r="NC522">
        <v>22.995329999999999</v>
      </c>
      <c r="ND522">
        <v>0.81811809999999996</v>
      </c>
      <c r="NE522">
        <v>8392.5139999999992</v>
      </c>
      <c r="NF522" s="1">
        <v>1.9250420000000001E-2</v>
      </c>
      <c r="NG522">
        <v>23.110240000000001</v>
      </c>
      <c r="NH522">
        <v>0.84333270000000005</v>
      </c>
      <c r="NI522">
        <v>8774.2389999999996</v>
      </c>
      <c r="NJ522" s="1">
        <v>1.9075109999999999E-2</v>
      </c>
      <c r="NK522">
        <v>23.20926</v>
      </c>
      <c r="NL522">
        <v>0.86985319999999999</v>
      </c>
      <c r="NM522">
        <v>9144.5280000000002</v>
      </c>
      <c r="NN522" s="1">
        <v>1.893676E-2</v>
      </c>
      <c r="NO522">
        <v>23.225619999999999</v>
      </c>
      <c r="NP522">
        <v>0.89646099999999995</v>
      </c>
      <c r="NQ522">
        <v>9503.259</v>
      </c>
      <c r="NR522" s="1">
        <v>1.875667E-2</v>
      </c>
      <c r="NS522">
        <v>23.168369999999999</v>
      </c>
      <c r="NT522">
        <v>0.91939199999999999</v>
      </c>
      <c r="NU522">
        <v>9849.7250000000004</v>
      </c>
      <c r="NV522" s="1">
        <v>1.8461930000000001E-2</v>
      </c>
      <c r="NW522">
        <v>23.094270000000002</v>
      </c>
      <c r="NX522">
        <v>0.93466159999999998</v>
      </c>
      <c r="NY522">
        <v>10182.76</v>
      </c>
      <c r="NZ522" s="1">
        <v>1.7733160000000001E-2</v>
      </c>
      <c r="OA522">
        <v>23.063739999999999</v>
      </c>
      <c r="OB522">
        <v>0.92483769999999998</v>
      </c>
      <c r="OC522">
        <v>10498.47</v>
      </c>
      <c r="OD522" s="1">
        <v>1.7548399999999999E-2</v>
      </c>
      <c r="OE522">
        <v>23.199079999999999</v>
      </c>
      <c r="OF522">
        <v>0.94051689999999999</v>
      </c>
      <c r="OG522">
        <v>10797.76</v>
      </c>
      <c r="OH522" s="1">
        <v>1.7599460000000001E-2</v>
      </c>
      <c r="OI522">
        <v>23.387499999999999</v>
      </c>
      <c r="OJ522">
        <v>0.96773830000000005</v>
      </c>
      <c r="OK522">
        <v>11085.33</v>
      </c>
    </row>
    <row r="523" spans="1:401" x14ac:dyDescent="0.35">
      <c r="A523">
        <v>532</v>
      </c>
      <c r="B523" t="s">
        <v>4</v>
      </c>
      <c r="C523" t="s">
        <v>364</v>
      </c>
      <c r="D523" t="s">
        <v>530</v>
      </c>
      <c r="E523">
        <v>785.01239999999996</v>
      </c>
      <c r="F523" s="1">
        <v>3.9213659999999997E-2</v>
      </c>
      <c r="G523">
        <v>18.214469999999999</v>
      </c>
      <c r="H523">
        <v>0</v>
      </c>
      <c r="I523">
        <v>0</v>
      </c>
      <c r="J523" s="1">
        <v>3.8814019999999998E-2</v>
      </c>
      <c r="K523">
        <v>18.387599999999999</v>
      </c>
      <c r="L523">
        <v>0</v>
      </c>
      <c r="M523">
        <v>0</v>
      </c>
      <c r="N523" s="1">
        <v>3.8223989999999999E-2</v>
      </c>
      <c r="O523">
        <v>18.567599999999999</v>
      </c>
      <c r="P523">
        <v>0</v>
      </c>
      <c r="Q523">
        <v>0</v>
      </c>
      <c r="R523">
        <v>3.7583249999999999E-2</v>
      </c>
      <c r="S523">
        <v>18.740500000000001</v>
      </c>
      <c r="T523">
        <v>0</v>
      </c>
      <c r="U523">
        <v>0</v>
      </c>
      <c r="V523">
        <v>3.7328649999999998E-2</v>
      </c>
      <c r="W523">
        <v>18.90831</v>
      </c>
      <c r="X523">
        <v>0</v>
      </c>
      <c r="Y523">
        <v>0</v>
      </c>
      <c r="Z523" s="1">
        <v>3.7246130000000002E-2</v>
      </c>
      <c r="AA523">
        <v>18.995010000000001</v>
      </c>
      <c r="AB523">
        <v>0</v>
      </c>
      <c r="AC523">
        <v>0</v>
      </c>
      <c r="AD523">
        <v>3.7029109999999997E-2</v>
      </c>
      <c r="AE523">
        <v>18.98631</v>
      </c>
      <c r="AF523">
        <v>0</v>
      </c>
      <c r="AG523">
        <v>0</v>
      </c>
      <c r="AH523" s="1">
        <v>3.6738079999999999E-2</v>
      </c>
      <c r="AI523">
        <v>18.966699999999999</v>
      </c>
      <c r="AJ523">
        <v>0</v>
      </c>
      <c r="AK523">
        <v>0</v>
      </c>
      <c r="AL523" s="1">
        <v>3.6910039999999998E-2</v>
      </c>
      <c r="AM523">
        <v>18.9633</v>
      </c>
      <c r="AN523">
        <v>0</v>
      </c>
      <c r="AO523">
        <v>0</v>
      </c>
      <c r="AP523" s="1">
        <v>3.6618199999999997E-2</v>
      </c>
      <c r="AQ523">
        <v>19.104040000000001</v>
      </c>
      <c r="AR523">
        <v>0</v>
      </c>
      <c r="AS523">
        <v>0</v>
      </c>
      <c r="AT523" s="1">
        <v>3.6204189999999997E-2</v>
      </c>
      <c r="AU523">
        <v>19.311019999999999</v>
      </c>
      <c r="AV523">
        <v>0</v>
      </c>
      <c r="AW523">
        <v>0</v>
      </c>
      <c r="AX523" s="1">
        <v>3.5760130000000001E-2</v>
      </c>
      <c r="AY523">
        <v>19.507529999999999</v>
      </c>
      <c r="AZ523">
        <v>0</v>
      </c>
      <c r="BA523">
        <v>0</v>
      </c>
      <c r="BB523" s="1">
        <v>3.5552840000000002E-2</v>
      </c>
      <c r="BC523">
        <v>19.686910000000001</v>
      </c>
      <c r="BD523">
        <v>0</v>
      </c>
      <c r="BE523">
        <v>0</v>
      </c>
      <c r="BF523" s="1">
        <v>3.5427130000000001E-2</v>
      </c>
      <c r="BG523">
        <v>19.755549999999999</v>
      </c>
      <c r="BH523">
        <v>0</v>
      </c>
      <c r="BI523">
        <v>0</v>
      </c>
      <c r="BJ523" s="1">
        <v>3.5246899999999998E-2</v>
      </c>
      <c r="BK523">
        <v>19.74943</v>
      </c>
      <c r="BL523">
        <v>0</v>
      </c>
      <c r="BM523">
        <v>0</v>
      </c>
      <c r="BN523" s="1">
        <v>3.5026519999999998E-2</v>
      </c>
      <c r="BO523">
        <v>19.740390000000001</v>
      </c>
      <c r="BP523">
        <v>0</v>
      </c>
      <c r="BQ523">
        <v>0</v>
      </c>
      <c r="BR523" s="1">
        <v>3.5257780000000002E-2</v>
      </c>
      <c r="BS523">
        <v>19.750409999999999</v>
      </c>
      <c r="BT523">
        <v>0</v>
      </c>
      <c r="BU523">
        <v>0</v>
      </c>
      <c r="BV523" s="1">
        <v>3.50018E-2</v>
      </c>
      <c r="BW523">
        <v>19.85144</v>
      </c>
      <c r="BX523">
        <v>0</v>
      </c>
      <c r="BY523">
        <v>0</v>
      </c>
      <c r="BZ523" s="1">
        <v>3.460303E-2</v>
      </c>
      <c r="CA523">
        <v>19.936399999999999</v>
      </c>
      <c r="CB523">
        <v>0</v>
      </c>
      <c r="CC523">
        <v>0</v>
      </c>
      <c r="CD523" s="1">
        <v>3.4181120000000002E-2</v>
      </c>
      <c r="CE523">
        <v>20.042539999999999</v>
      </c>
      <c r="CF523">
        <v>0</v>
      </c>
      <c r="CG523">
        <v>0</v>
      </c>
      <c r="CH523" s="1">
        <v>3.4004350000000003E-2</v>
      </c>
      <c r="CI523">
        <v>20.085609999999999</v>
      </c>
      <c r="CJ523">
        <v>0</v>
      </c>
      <c r="CK523">
        <v>0</v>
      </c>
      <c r="CL523" s="1">
        <v>3.3911379999999998E-2</v>
      </c>
      <c r="CM523">
        <v>20.08325</v>
      </c>
      <c r="CN523">
        <v>0</v>
      </c>
      <c r="CO523">
        <v>0</v>
      </c>
      <c r="CP523" s="1">
        <v>3.3772200000000002E-2</v>
      </c>
      <c r="CQ523">
        <v>20.071110000000001</v>
      </c>
      <c r="CR523">
        <v>0</v>
      </c>
      <c r="CS523">
        <v>0</v>
      </c>
      <c r="CT523">
        <v>3.351407E-2</v>
      </c>
      <c r="CU523">
        <v>20.05744</v>
      </c>
      <c r="CV523">
        <v>0</v>
      </c>
      <c r="CW523">
        <v>0</v>
      </c>
      <c r="CX523" s="1">
        <v>3.3412560000000001E-2</v>
      </c>
      <c r="CY523">
        <v>20.05029</v>
      </c>
      <c r="CZ523">
        <v>0</v>
      </c>
      <c r="DA523">
        <v>0</v>
      </c>
      <c r="DB523" s="1">
        <v>3.3185430000000002E-2</v>
      </c>
      <c r="DC523">
        <v>20.152139999999999</v>
      </c>
      <c r="DD523">
        <v>0</v>
      </c>
      <c r="DE523">
        <v>0</v>
      </c>
      <c r="DF523" s="1">
        <v>3.2955169999999999E-2</v>
      </c>
      <c r="DG523">
        <v>20.213069999999998</v>
      </c>
      <c r="DH523">
        <v>0</v>
      </c>
      <c r="DI523">
        <v>0</v>
      </c>
      <c r="DJ523" s="1">
        <v>3.2710219999999998E-2</v>
      </c>
      <c r="DK523">
        <v>20.293379999999999</v>
      </c>
      <c r="DL523">
        <v>0</v>
      </c>
      <c r="DM523">
        <v>0</v>
      </c>
      <c r="DN523" s="1">
        <v>3.2521559999999998E-2</v>
      </c>
      <c r="DO523">
        <v>20.375019999999999</v>
      </c>
      <c r="DP523">
        <v>0</v>
      </c>
      <c r="DQ523">
        <v>0</v>
      </c>
      <c r="DR523" s="1">
        <v>3.2366180000000001E-2</v>
      </c>
      <c r="DS523">
        <v>20.402840000000001</v>
      </c>
      <c r="DT523">
        <v>0</v>
      </c>
      <c r="DU523">
        <v>0</v>
      </c>
      <c r="DV523" s="1">
        <v>3.2185159999999997E-2</v>
      </c>
      <c r="DW523">
        <v>20.37236</v>
      </c>
      <c r="DX523">
        <v>0</v>
      </c>
      <c r="DY523">
        <v>1.5990460000000001E-36</v>
      </c>
      <c r="DZ523">
        <v>3.205881E-2</v>
      </c>
      <c r="EA523">
        <v>20.33418</v>
      </c>
      <c r="EB523">
        <v>2.0565550000000001E-36</v>
      </c>
      <c r="EC523">
        <v>1.106852E-32</v>
      </c>
      <c r="ED523">
        <v>3.2341189999999999E-2</v>
      </c>
      <c r="EE523">
        <v>20.3428</v>
      </c>
      <c r="EF523">
        <v>5.2916219999999999E-33</v>
      </c>
      <c r="EG523" s="1">
        <v>2.7547430000000003E-29</v>
      </c>
      <c r="EH523" s="1">
        <v>3.21812E-2</v>
      </c>
      <c r="EI523">
        <v>20.511009999999999</v>
      </c>
      <c r="EJ523" s="1">
        <v>5.5592269999999998E-30</v>
      </c>
      <c r="EK523" s="1">
        <v>2.8731469999999999E-26</v>
      </c>
      <c r="EL523" s="1">
        <v>3.1854199999999999E-2</v>
      </c>
      <c r="EM523">
        <v>20.671520000000001</v>
      </c>
      <c r="EN523" s="1">
        <v>2.768041E-27</v>
      </c>
      <c r="EO523" s="1">
        <v>1.4375730000000001E-23</v>
      </c>
      <c r="EP523" s="1">
        <v>3.1510860000000002E-2</v>
      </c>
      <c r="EQ523">
        <v>20.832229999999999</v>
      </c>
      <c r="ER523" s="1">
        <v>7.3125850000000004E-25</v>
      </c>
      <c r="ES523" s="1">
        <v>3.8309170000000003E-21</v>
      </c>
      <c r="ET523" s="1">
        <v>3.1412700000000002E-2</v>
      </c>
      <c r="EU523">
        <v>21.008400000000002</v>
      </c>
      <c r="EV523" s="1">
        <v>1.1194240000000001E-22</v>
      </c>
      <c r="EW523" s="1">
        <v>5.8960589999999996E-19</v>
      </c>
      <c r="EX523" s="1">
        <v>3.139861E-2</v>
      </c>
      <c r="EY523">
        <v>21.077169999999999</v>
      </c>
      <c r="EZ523" s="1">
        <v>1.059825E-20</v>
      </c>
      <c r="FA523" s="1">
        <v>5.6034120000000005E-17</v>
      </c>
      <c r="FB523" s="1">
        <v>3.134054E-2</v>
      </c>
      <c r="FC523">
        <v>21.035979999999999</v>
      </c>
      <c r="FD523" s="1">
        <v>6.513063E-19</v>
      </c>
      <c r="FE523" s="1">
        <v>3.4702679999999999E-15</v>
      </c>
      <c r="FF523" s="1">
        <v>3.1216799999999999E-2</v>
      </c>
      <c r="FG523">
        <v>21.002669999999998</v>
      </c>
      <c r="FH523" s="1">
        <v>2.7259710000000001E-17</v>
      </c>
      <c r="FI523" s="1">
        <v>1.465769E-13</v>
      </c>
      <c r="FJ523" s="1">
        <v>3.1612019999999998E-2</v>
      </c>
      <c r="FK523">
        <v>20.99774</v>
      </c>
      <c r="FL523" s="1">
        <v>8.2353960000000004E-16</v>
      </c>
      <c r="FM523" s="1">
        <v>4.4051589999999996E-12</v>
      </c>
      <c r="FN523" s="1">
        <v>3.1440780000000002E-2</v>
      </c>
      <c r="FO523">
        <v>21.142050000000001</v>
      </c>
      <c r="FP523" s="1">
        <v>1.798145E-14</v>
      </c>
      <c r="FQ523" s="1">
        <v>9.7379959999999994E-11</v>
      </c>
      <c r="FR523" s="1">
        <v>3.1089060000000002E-2</v>
      </c>
      <c r="FS523">
        <v>21.321159999999999</v>
      </c>
      <c r="FT523" s="1">
        <v>2.9484890000000002E-13</v>
      </c>
      <c r="FU523" s="1">
        <v>1.62641E-9</v>
      </c>
      <c r="FV523" s="1">
        <v>3.0706299999999999E-2</v>
      </c>
      <c r="FW523">
        <v>21.4801</v>
      </c>
      <c r="FX523" s="1">
        <v>3.7433720000000004E-12</v>
      </c>
      <c r="FY523" s="1">
        <v>2.106392E-8</v>
      </c>
      <c r="FZ523" s="1">
        <v>3.0608699999999999E-2</v>
      </c>
      <c r="GA523">
        <v>21.632100000000001</v>
      </c>
      <c r="GB523" s="1">
        <v>3.8157640000000002E-11</v>
      </c>
      <c r="GC523" s="1">
        <v>2.168914E-7</v>
      </c>
      <c r="GD523" s="1">
        <v>3.0643150000000001E-2</v>
      </c>
      <c r="GE523">
        <v>21.67287</v>
      </c>
      <c r="GF523" s="1">
        <v>3.174462E-10</v>
      </c>
      <c r="GG523" s="1">
        <v>1.8154410000000001E-6</v>
      </c>
      <c r="GH523" s="1">
        <v>3.0589620000000001E-2</v>
      </c>
      <c r="GI523">
        <v>21.645769999999999</v>
      </c>
      <c r="GJ523" s="1">
        <v>2.1818939999999998E-9</v>
      </c>
      <c r="GK523" s="1">
        <v>1.259007E-5</v>
      </c>
      <c r="GL523" s="1">
        <v>3.0411609999999999E-2</v>
      </c>
      <c r="GM523">
        <v>21.61673</v>
      </c>
      <c r="GN523" s="1">
        <v>1.2575E-8</v>
      </c>
      <c r="GO523" s="1">
        <v>7.3489970000000001E-5</v>
      </c>
      <c r="GP523" s="1">
        <v>3.057205E-2</v>
      </c>
      <c r="GQ523">
        <v>21.60772</v>
      </c>
      <c r="GR523" s="1">
        <v>6.2733919999999999E-8</v>
      </c>
      <c r="GS523" s="1">
        <v>3.6717100000000001E-4</v>
      </c>
      <c r="GT523" s="1">
        <v>3.0355529999999999E-2</v>
      </c>
      <c r="GU523">
        <v>21.628769999999999</v>
      </c>
      <c r="GV523" s="1">
        <v>2.6828880000000002E-7</v>
      </c>
      <c r="GW523" s="1">
        <v>1.5915269999999999E-3</v>
      </c>
      <c r="GX523" s="1">
        <v>3.005524E-2</v>
      </c>
      <c r="GY523">
        <v>21.740290000000002</v>
      </c>
      <c r="GZ523" s="1">
        <v>1.0045249999999999E-6</v>
      </c>
      <c r="HA523" s="1">
        <v>6.0529019999999998E-3</v>
      </c>
      <c r="HB523" s="1">
        <v>2.970969E-2</v>
      </c>
      <c r="HC523">
        <v>21.82084</v>
      </c>
      <c r="HD523" s="1">
        <v>3.333187E-6</v>
      </c>
      <c r="HE523" s="1">
        <v>2.0434049999999999E-2</v>
      </c>
      <c r="HF523" s="1">
        <v>2.9534540000000001E-2</v>
      </c>
      <c r="HG523">
        <v>21.881799999999998</v>
      </c>
      <c r="HH523" s="1">
        <v>9.9894529999999996E-6</v>
      </c>
      <c r="HI523" s="1">
        <v>6.1929610000000003E-2</v>
      </c>
      <c r="HJ523" s="1">
        <v>2.9415279999999999E-2</v>
      </c>
      <c r="HK523">
        <v>21.872240000000001</v>
      </c>
      <c r="HL523" s="1">
        <v>2.7219779999999998E-5</v>
      </c>
      <c r="HM523" s="1">
        <v>0.1702641</v>
      </c>
      <c r="HN523" s="1">
        <v>2.9241650000000001E-2</v>
      </c>
      <c r="HO523">
        <v>21.84657</v>
      </c>
      <c r="HP523" s="1">
        <v>6.7758329999999993E-5</v>
      </c>
      <c r="HQ523" s="1">
        <v>0.42836079999999999</v>
      </c>
      <c r="HR523" s="1">
        <v>2.8988409999999999E-2</v>
      </c>
      <c r="HS523">
        <v>21.80002</v>
      </c>
      <c r="HT523" s="1">
        <v>1.5517760000000001E-4</v>
      </c>
      <c r="HU523" s="1">
        <v>0.9937241</v>
      </c>
      <c r="HV523" s="1">
        <v>2.8796499999999999E-2</v>
      </c>
      <c r="HW523">
        <v>21.73583</v>
      </c>
      <c r="HX523" s="1">
        <v>3.3093100000000002E-4</v>
      </c>
      <c r="HY523" s="1">
        <v>2.1414309999999999</v>
      </c>
      <c r="HZ523" s="1">
        <v>2.8530280000000002E-2</v>
      </c>
      <c r="IA523">
        <v>21.707080000000001</v>
      </c>
      <c r="IB523" s="1">
        <v>6.5850900000000005E-4</v>
      </c>
      <c r="IC523">
        <v>4.3157610000000002</v>
      </c>
      <c r="ID523" s="1">
        <v>2.825749E-2</v>
      </c>
      <c r="IE523">
        <v>21.760729999999999</v>
      </c>
      <c r="IF523" s="1">
        <v>1.232667E-3</v>
      </c>
      <c r="IG523">
        <v>8.1829059999999991</v>
      </c>
      <c r="IH523" s="1">
        <v>2.7954819999999998E-2</v>
      </c>
      <c r="II523">
        <v>21.826319999999999</v>
      </c>
      <c r="IJ523" s="1">
        <v>2.1812009999999998E-3</v>
      </c>
      <c r="IK523">
        <v>14.67802</v>
      </c>
      <c r="IL523" s="1">
        <v>2.7685749999999999E-2</v>
      </c>
      <c r="IM523">
        <v>21.91056</v>
      </c>
      <c r="IN523" s="1">
        <v>3.6735299999999999E-3</v>
      </c>
      <c r="IO523">
        <v>25.035260000000001</v>
      </c>
      <c r="IP523">
        <v>2.7417779999999999E-2</v>
      </c>
      <c r="IQ523">
        <v>21.897210000000001</v>
      </c>
      <c r="IR523" s="1">
        <v>5.9103910000000001E-3</v>
      </c>
      <c r="IS523">
        <v>40.795070000000003</v>
      </c>
      <c r="IT523">
        <v>2.7193720000000001E-2</v>
      </c>
      <c r="IU523">
        <v>21.847470000000001</v>
      </c>
      <c r="IV523" s="1">
        <v>9.1372269999999995E-3</v>
      </c>
      <c r="IW523">
        <v>63.779719999999998</v>
      </c>
      <c r="IX523" s="1">
        <v>2.6935609999999999E-2</v>
      </c>
      <c r="IY523">
        <v>21.806979999999999</v>
      </c>
      <c r="IZ523" s="1">
        <v>1.3588920000000001E-2</v>
      </c>
      <c r="JA523">
        <v>96.039060000000006</v>
      </c>
      <c r="JB523" s="1">
        <v>2.6550839999999999E-2</v>
      </c>
      <c r="JC523">
        <v>21.771319999999999</v>
      </c>
      <c r="JD523" s="1">
        <v>1.9427369999999999E-2</v>
      </c>
      <c r="JE523">
        <v>139.7226</v>
      </c>
      <c r="JF523" s="1">
        <v>2.6358400000000001E-2</v>
      </c>
      <c r="JG523">
        <v>21.841919999999998</v>
      </c>
      <c r="JH523" s="1">
        <v>2.7111E-2</v>
      </c>
      <c r="JI523">
        <v>197.04470000000001</v>
      </c>
      <c r="JJ523" s="1">
        <v>2.6267059999999998E-2</v>
      </c>
      <c r="JK523">
        <v>21.927689999999998</v>
      </c>
      <c r="JL523" s="1">
        <v>3.6941929999999998E-2</v>
      </c>
      <c r="JM523">
        <v>270.26330000000002</v>
      </c>
      <c r="JN523" s="1">
        <v>2.621337E-2</v>
      </c>
      <c r="JO523">
        <v>21.994389999999999</v>
      </c>
      <c r="JP523" s="1">
        <v>4.9146509999999997E-2</v>
      </c>
      <c r="JQ523">
        <v>361.49079999999998</v>
      </c>
      <c r="JR523" s="1">
        <v>2.6060150000000001E-2</v>
      </c>
      <c r="JS523">
        <v>22.095700000000001</v>
      </c>
      <c r="JT523" s="1">
        <v>6.3651180000000002E-2</v>
      </c>
      <c r="JU523">
        <v>472.47820000000002</v>
      </c>
      <c r="JV523" s="1">
        <v>2.584649E-2</v>
      </c>
      <c r="JW523">
        <v>22.134209999999999</v>
      </c>
      <c r="JX523" s="1">
        <v>8.0523510000000006E-2</v>
      </c>
      <c r="JY523">
        <v>604.61440000000005</v>
      </c>
      <c r="JZ523" s="1">
        <v>2.5595730000000001E-2</v>
      </c>
      <c r="KA523">
        <v>22.073250000000002</v>
      </c>
      <c r="KB523" s="1">
        <v>9.9773879999999995E-2</v>
      </c>
      <c r="KC523">
        <v>758.79859999999996</v>
      </c>
      <c r="KD523" s="1">
        <v>2.5362530000000001E-2</v>
      </c>
      <c r="KE523">
        <v>22.006789999999999</v>
      </c>
      <c r="KF523" s="1">
        <v>0.1215087</v>
      </c>
      <c r="KG523">
        <v>935.57719999999995</v>
      </c>
      <c r="KH523" s="1">
        <v>2.5172070000000001E-2</v>
      </c>
      <c r="KI523">
        <v>21.968050000000002</v>
      </c>
      <c r="KJ523">
        <v>0.14585409999999999</v>
      </c>
      <c r="KK523">
        <v>1135.106</v>
      </c>
      <c r="KL523">
        <v>2.4945499999999999E-2</v>
      </c>
      <c r="KM523">
        <v>22.079930000000001</v>
      </c>
      <c r="KN523" s="1">
        <v>0.1722796</v>
      </c>
      <c r="KO523">
        <v>1357.0650000000001</v>
      </c>
      <c r="KP523" s="1">
        <v>2.467449E-2</v>
      </c>
      <c r="KQ523">
        <v>22.237629999999999</v>
      </c>
      <c r="KR523" s="1">
        <v>0.20035410000000001</v>
      </c>
      <c r="KS523">
        <v>1600.557</v>
      </c>
      <c r="KT523" s="1">
        <v>2.4372350000000001E-2</v>
      </c>
      <c r="KU523">
        <v>22.408840000000001</v>
      </c>
      <c r="KV523">
        <v>0.22983500000000001</v>
      </c>
      <c r="KW523">
        <v>1864.3320000000001</v>
      </c>
      <c r="KX523" s="1">
        <v>2.4083500000000001E-2</v>
      </c>
      <c r="KY523">
        <v>22.561160000000001</v>
      </c>
      <c r="KZ523">
        <v>0.2607718</v>
      </c>
      <c r="LA523">
        <v>2146.875</v>
      </c>
      <c r="LB523" s="1">
        <v>2.3812059999999999E-2</v>
      </c>
      <c r="LC523">
        <v>22.584849999999999</v>
      </c>
      <c r="LD523">
        <v>0.29297250000000002</v>
      </c>
      <c r="LE523">
        <v>2446.4929999999999</v>
      </c>
      <c r="LF523" s="1">
        <v>2.3556480000000001E-2</v>
      </c>
      <c r="LG523">
        <v>22.515799999999999</v>
      </c>
      <c r="LH523">
        <v>0.32621349999999999</v>
      </c>
      <c r="LI523">
        <v>2761.3069999999998</v>
      </c>
      <c r="LJ523" s="1">
        <v>2.334615E-2</v>
      </c>
      <c r="LK523">
        <v>22.451129999999999</v>
      </c>
      <c r="LL523">
        <v>0.36074139999999999</v>
      </c>
      <c r="LM523">
        <v>3089.395</v>
      </c>
      <c r="LN523" s="1">
        <v>2.3210769999999999E-2</v>
      </c>
      <c r="LO523">
        <v>22.415199999999999</v>
      </c>
      <c r="LP523">
        <v>0.39704139999999999</v>
      </c>
      <c r="LQ523">
        <v>3429.0569999999998</v>
      </c>
      <c r="LR523" s="1">
        <v>2.3030930000000002E-2</v>
      </c>
      <c r="LS523">
        <v>22.534569999999999</v>
      </c>
      <c r="LT523">
        <v>0.43297580000000002</v>
      </c>
      <c r="LU523">
        <v>3778.3180000000002</v>
      </c>
      <c r="LV523" s="1">
        <v>2.2816429999999999E-2</v>
      </c>
      <c r="LW523">
        <v>22.696449999999999</v>
      </c>
      <c r="LX523">
        <v>0.46825739999999999</v>
      </c>
      <c r="LY523">
        <v>4134.7430000000004</v>
      </c>
      <c r="LZ523" s="1">
        <v>2.2601300000000001E-2</v>
      </c>
      <c r="MA523">
        <v>22.87218</v>
      </c>
      <c r="MB523">
        <v>0.50318669999999999</v>
      </c>
      <c r="MC523">
        <v>4496.24</v>
      </c>
      <c r="MD523" s="1">
        <v>2.240441E-2</v>
      </c>
      <c r="ME523">
        <v>23.008230000000001</v>
      </c>
      <c r="MF523">
        <v>0.53805029999999998</v>
      </c>
      <c r="MG523">
        <v>4860.93</v>
      </c>
      <c r="MH523" s="1">
        <v>2.2249109999999999E-2</v>
      </c>
      <c r="MI523">
        <v>23.02741</v>
      </c>
      <c r="MJ523">
        <v>0.57329580000000002</v>
      </c>
      <c r="MK523">
        <v>5227.0730000000003</v>
      </c>
      <c r="ML523" s="1">
        <v>2.209703E-2</v>
      </c>
      <c r="MM523">
        <v>22.954509999999999</v>
      </c>
      <c r="MN523">
        <v>0.60798940000000001</v>
      </c>
      <c r="MO523">
        <v>5593.1530000000002</v>
      </c>
      <c r="MP523" s="1">
        <v>2.1955450000000001E-2</v>
      </c>
      <c r="MQ523">
        <v>22.88307</v>
      </c>
      <c r="MR523">
        <v>0.64216090000000003</v>
      </c>
      <c r="MS523">
        <v>5957.5820000000003</v>
      </c>
      <c r="MT523" s="1">
        <v>2.1925070000000001E-2</v>
      </c>
      <c r="MU523">
        <v>22.836680000000001</v>
      </c>
      <c r="MV523">
        <v>0.67895159999999999</v>
      </c>
      <c r="MW523">
        <v>6319.4520000000002</v>
      </c>
      <c r="MX523" s="1">
        <v>2.1735959999999999E-2</v>
      </c>
      <c r="MY523">
        <v>22.91685</v>
      </c>
      <c r="MZ523">
        <v>0.70984400000000003</v>
      </c>
      <c r="NA523">
        <v>6677.1040000000003</v>
      </c>
      <c r="NB523" s="1">
        <v>2.1466120000000002E-2</v>
      </c>
      <c r="NC523">
        <v>22.930630000000001</v>
      </c>
      <c r="ND523">
        <v>0.7367129</v>
      </c>
      <c r="NE523">
        <v>7028.1319999999996</v>
      </c>
      <c r="NF523" s="1">
        <v>2.1191060000000001E-2</v>
      </c>
      <c r="NG523">
        <v>23.046949999999999</v>
      </c>
      <c r="NH523">
        <v>0.76159319999999997</v>
      </c>
      <c r="NI523">
        <v>7371.3140000000003</v>
      </c>
      <c r="NJ523" s="1">
        <v>2.100026E-2</v>
      </c>
      <c r="NK523">
        <v>23.145109999999999</v>
      </c>
      <c r="NL523">
        <v>0.7878271</v>
      </c>
      <c r="NM523">
        <v>7706.1369999999997</v>
      </c>
      <c r="NN523" s="1">
        <v>2.0849670000000001E-2</v>
      </c>
      <c r="NO523">
        <v>23.16029</v>
      </c>
      <c r="NP523">
        <v>0.81418999999999997</v>
      </c>
      <c r="NQ523">
        <v>8032.3010000000004</v>
      </c>
      <c r="NR523" s="1">
        <v>2.065055E-2</v>
      </c>
      <c r="NS523">
        <v>23.104420000000001</v>
      </c>
      <c r="NT523">
        <v>0.8371577</v>
      </c>
      <c r="NU523">
        <v>8349.0280000000002</v>
      </c>
      <c r="NV523" s="1">
        <v>2.0323069999999999E-2</v>
      </c>
      <c r="NW523">
        <v>23.032579999999999</v>
      </c>
      <c r="NX523">
        <v>0.85306950000000004</v>
      </c>
      <c r="NY523">
        <v>8655.1640000000007</v>
      </c>
      <c r="NZ523">
        <v>1.9515790000000002E-2</v>
      </c>
      <c r="OA523">
        <v>23.005510000000001</v>
      </c>
      <c r="OB523">
        <v>0.8458968</v>
      </c>
      <c r="OC523">
        <v>8946.9670000000006</v>
      </c>
      <c r="OD523" s="1">
        <v>1.9310799999999999E-2</v>
      </c>
      <c r="OE523">
        <v>23.142399999999999</v>
      </c>
      <c r="OF523">
        <v>0.86214380000000002</v>
      </c>
      <c r="OG523">
        <v>9225.4380000000001</v>
      </c>
      <c r="OH523" s="1">
        <v>1.9372779999999999E-2</v>
      </c>
      <c r="OI523">
        <v>23.32996</v>
      </c>
      <c r="OJ523">
        <v>0.88935989999999998</v>
      </c>
      <c r="OK523">
        <v>9494.6710000000003</v>
      </c>
    </row>
    <row r="524" spans="1:401" x14ac:dyDescent="0.35">
      <c r="A524">
        <v>533</v>
      </c>
      <c r="B524" t="s">
        <v>4</v>
      </c>
      <c r="C524" t="s">
        <v>364</v>
      </c>
      <c r="D524" t="s">
        <v>531</v>
      </c>
      <c r="E524">
        <v>804.95849999999996</v>
      </c>
      <c r="F524" s="1">
        <v>3.9093580000000003E-2</v>
      </c>
      <c r="G524">
        <v>18.113119999999999</v>
      </c>
      <c r="H524">
        <v>0</v>
      </c>
      <c r="I524">
        <v>0</v>
      </c>
      <c r="J524" s="1">
        <v>3.8692650000000002E-2</v>
      </c>
      <c r="K524">
        <v>18.2837</v>
      </c>
      <c r="L524">
        <v>0</v>
      </c>
      <c r="M524">
        <v>0</v>
      </c>
      <c r="N524" s="1">
        <v>3.810007E-2</v>
      </c>
      <c r="O524">
        <v>18.4605</v>
      </c>
      <c r="P524">
        <v>0</v>
      </c>
      <c r="Q524">
        <v>0</v>
      </c>
      <c r="R524" s="1">
        <v>3.7458579999999998E-2</v>
      </c>
      <c r="S524">
        <v>18.630210000000002</v>
      </c>
      <c r="T524">
        <v>0</v>
      </c>
      <c r="U524">
        <v>0</v>
      </c>
      <c r="V524" s="1">
        <v>3.720536E-2</v>
      </c>
      <c r="W524">
        <v>18.794740000000001</v>
      </c>
      <c r="X524">
        <v>0</v>
      </c>
      <c r="Y524">
        <v>0</v>
      </c>
      <c r="Z524" s="1">
        <v>3.7126359999999997E-2</v>
      </c>
      <c r="AA524">
        <v>18.878920000000001</v>
      </c>
      <c r="AB524">
        <v>0</v>
      </c>
      <c r="AC524">
        <v>0</v>
      </c>
      <c r="AD524" s="1">
        <v>3.6909740000000003E-2</v>
      </c>
      <c r="AE524">
        <v>18.86992</v>
      </c>
      <c r="AF524">
        <v>0</v>
      </c>
      <c r="AG524">
        <v>0</v>
      </c>
      <c r="AH524" s="1">
        <v>3.6618070000000003E-2</v>
      </c>
      <c r="AI524">
        <v>18.850670000000001</v>
      </c>
      <c r="AJ524">
        <v>0</v>
      </c>
      <c r="AK524">
        <v>0</v>
      </c>
      <c r="AL524" s="1">
        <v>3.6795960000000003E-2</v>
      </c>
      <c r="AM524">
        <v>18.848020000000002</v>
      </c>
      <c r="AN524">
        <v>0</v>
      </c>
      <c r="AO524">
        <v>0</v>
      </c>
      <c r="AP524" s="1">
        <v>3.6505179999999998E-2</v>
      </c>
      <c r="AQ524">
        <v>18.987649999999999</v>
      </c>
      <c r="AR524">
        <v>0</v>
      </c>
      <c r="AS524">
        <v>0</v>
      </c>
      <c r="AT524" s="1">
        <v>3.6088540000000002E-2</v>
      </c>
      <c r="AU524">
        <v>19.191939999999999</v>
      </c>
      <c r="AV524">
        <v>0</v>
      </c>
      <c r="AW524">
        <v>0</v>
      </c>
      <c r="AX524" s="1">
        <v>3.564527E-2</v>
      </c>
      <c r="AY524">
        <v>19.385619999999999</v>
      </c>
      <c r="AZ524">
        <v>0</v>
      </c>
      <c r="BA524">
        <v>0</v>
      </c>
      <c r="BB524" s="1">
        <v>3.5439789999999999E-2</v>
      </c>
      <c r="BC524">
        <v>19.562149999999999</v>
      </c>
      <c r="BD524">
        <v>0</v>
      </c>
      <c r="BE524">
        <v>0</v>
      </c>
      <c r="BF524" s="1">
        <v>3.5314680000000001E-2</v>
      </c>
      <c r="BG524">
        <v>19.629449999999999</v>
      </c>
      <c r="BH524">
        <v>0</v>
      </c>
      <c r="BI524">
        <v>0</v>
      </c>
      <c r="BJ524" s="1">
        <v>3.5133589999999999E-2</v>
      </c>
      <c r="BK524">
        <v>19.623989999999999</v>
      </c>
      <c r="BL524">
        <v>0</v>
      </c>
      <c r="BM524">
        <v>0</v>
      </c>
      <c r="BN524" s="1">
        <v>3.4915290000000002E-2</v>
      </c>
      <c r="BO524">
        <v>19.615929999999999</v>
      </c>
      <c r="BP524">
        <v>0</v>
      </c>
      <c r="BQ524">
        <v>0</v>
      </c>
      <c r="BR524" s="1">
        <v>3.5150000000000001E-2</v>
      </c>
      <c r="BS524">
        <v>19.626850000000001</v>
      </c>
      <c r="BT524">
        <v>0</v>
      </c>
      <c r="BU524">
        <v>0</v>
      </c>
      <c r="BV524" s="1">
        <v>3.4896339999999998E-2</v>
      </c>
      <c r="BW524">
        <v>19.727979999999999</v>
      </c>
      <c r="BX524">
        <v>0</v>
      </c>
      <c r="BY524">
        <v>0</v>
      </c>
      <c r="BZ524" s="1">
        <v>3.4495419999999999E-2</v>
      </c>
      <c r="CA524">
        <v>19.812629999999999</v>
      </c>
      <c r="CB524">
        <v>0</v>
      </c>
      <c r="CC524">
        <v>0</v>
      </c>
      <c r="CD524" s="1">
        <v>3.4074559999999997E-2</v>
      </c>
      <c r="CE524">
        <v>19.918679999999998</v>
      </c>
      <c r="CF524">
        <v>0</v>
      </c>
      <c r="CG524">
        <v>0</v>
      </c>
      <c r="CH524" s="1">
        <v>3.3897129999999998E-2</v>
      </c>
      <c r="CI524">
        <v>19.962309999999999</v>
      </c>
      <c r="CJ524">
        <v>0</v>
      </c>
      <c r="CK524">
        <v>0</v>
      </c>
      <c r="CL524" s="1">
        <v>3.3805170000000002E-2</v>
      </c>
      <c r="CM524">
        <v>19.961639999999999</v>
      </c>
      <c r="CN524">
        <v>0</v>
      </c>
      <c r="CO524">
        <v>0</v>
      </c>
      <c r="CP524" s="1">
        <v>3.3667370000000002E-2</v>
      </c>
      <c r="CQ524">
        <v>19.951409999999999</v>
      </c>
      <c r="CR524">
        <v>0</v>
      </c>
      <c r="CS524">
        <v>0</v>
      </c>
      <c r="CT524" s="1">
        <v>3.3410429999999998E-2</v>
      </c>
      <c r="CU524">
        <v>19.939789999999999</v>
      </c>
      <c r="CV524">
        <v>0</v>
      </c>
      <c r="CW524">
        <v>0</v>
      </c>
      <c r="CX524" s="1">
        <v>3.331083E-2</v>
      </c>
      <c r="CY524">
        <v>19.93479</v>
      </c>
      <c r="CZ524">
        <v>0</v>
      </c>
      <c r="DA524">
        <v>0</v>
      </c>
      <c r="DB524" s="1">
        <v>3.3083630000000003E-2</v>
      </c>
      <c r="DC524">
        <v>20.03745</v>
      </c>
      <c r="DD524">
        <v>0</v>
      </c>
      <c r="DE524">
        <v>0</v>
      </c>
      <c r="DF524" s="1">
        <v>3.2853279999999999E-2</v>
      </c>
      <c r="DG524">
        <v>20.09901</v>
      </c>
      <c r="DH524">
        <v>0</v>
      </c>
      <c r="DI524">
        <v>0</v>
      </c>
      <c r="DJ524" s="1">
        <v>3.2607579999999997E-2</v>
      </c>
      <c r="DK524">
        <v>20.180109999999999</v>
      </c>
      <c r="DL524">
        <v>0</v>
      </c>
      <c r="DM524">
        <v>0</v>
      </c>
      <c r="DN524" s="1">
        <v>3.2423250000000001E-2</v>
      </c>
      <c r="DO524">
        <v>20.261959999999998</v>
      </c>
      <c r="DP524">
        <v>0</v>
      </c>
      <c r="DQ524">
        <v>0</v>
      </c>
      <c r="DR524" s="1">
        <v>3.2264330000000001E-2</v>
      </c>
      <c r="DS524">
        <v>20.290310000000002</v>
      </c>
      <c r="DT524">
        <v>0</v>
      </c>
      <c r="DU524">
        <v>0</v>
      </c>
      <c r="DV524" s="1">
        <v>3.2084639999999998E-2</v>
      </c>
      <c r="DW524">
        <v>20.261679999999998</v>
      </c>
      <c r="DX524">
        <v>0</v>
      </c>
      <c r="DY524">
        <v>4.5470079999999998E-37</v>
      </c>
      <c r="DZ524" s="1">
        <v>3.1960950000000002E-2</v>
      </c>
      <c r="EA524">
        <v>20.2257</v>
      </c>
      <c r="EB524">
        <v>5.1401590000000001E-37</v>
      </c>
      <c r="EC524">
        <v>3.3797929999999997E-33</v>
      </c>
      <c r="ED524" s="1">
        <v>3.224788E-2</v>
      </c>
      <c r="EE524">
        <v>20.23612</v>
      </c>
      <c r="EF524">
        <v>1.4672050000000001E-33</v>
      </c>
      <c r="EG524" s="1">
        <v>8.9771580000000004E-30</v>
      </c>
      <c r="EH524" s="1">
        <v>3.2087879999999999E-2</v>
      </c>
      <c r="EI524">
        <v>20.403359999999999</v>
      </c>
      <c r="EJ524" s="1">
        <v>1.6796359999999999E-30</v>
      </c>
      <c r="EK524" s="1">
        <v>9.9380220000000005E-27</v>
      </c>
      <c r="EL524" s="1">
        <v>3.175944E-2</v>
      </c>
      <c r="EM524">
        <v>20.56223</v>
      </c>
      <c r="EN524" s="1">
        <v>8.9907050000000006E-28</v>
      </c>
      <c r="EO524" s="1">
        <v>5.2468829999999997E-24</v>
      </c>
      <c r="EP524" s="1">
        <v>3.14148E-2</v>
      </c>
      <c r="EQ524">
        <v>20.72186</v>
      </c>
      <c r="ER524" s="1">
        <v>2.5312350000000001E-25</v>
      </c>
      <c r="ES524" s="1">
        <v>1.4697440000000001E-21</v>
      </c>
      <c r="ET524" s="1">
        <v>3.1318970000000002E-2</v>
      </c>
      <c r="EU524">
        <v>20.896239999999999</v>
      </c>
      <c r="EV524" s="1">
        <v>4.103434E-23</v>
      </c>
      <c r="EW524" s="1">
        <v>2.3704470000000002E-19</v>
      </c>
      <c r="EX524" s="1">
        <v>3.130575E-2</v>
      </c>
      <c r="EY524">
        <v>20.964089999999999</v>
      </c>
      <c r="EZ524" s="1">
        <v>4.0931359999999997E-21</v>
      </c>
      <c r="FA524" s="1">
        <v>2.3545889999999999E-17</v>
      </c>
      <c r="FB524">
        <v>3.1247569999999999E-2</v>
      </c>
      <c r="FC524">
        <v>20.924379999999999</v>
      </c>
      <c r="FD524" s="1">
        <v>2.638768E-19</v>
      </c>
      <c r="FE524" s="1">
        <v>1.520524E-15</v>
      </c>
      <c r="FF524" s="1">
        <v>3.1125409999999999E-2</v>
      </c>
      <c r="FG524">
        <v>20.892589999999998</v>
      </c>
      <c r="FH524" s="1">
        <v>1.154433E-17</v>
      </c>
      <c r="FI524" s="1">
        <v>6.6821709999999995E-14</v>
      </c>
      <c r="FJ524" s="1">
        <v>3.1526930000000002E-2</v>
      </c>
      <c r="FK524">
        <v>20.889289999999999</v>
      </c>
      <c r="FL524" s="1">
        <v>3.6357449999999999E-16</v>
      </c>
      <c r="FM524" s="1">
        <v>2.085766E-12</v>
      </c>
      <c r="FN524" s="1">
        <v>3.1357280000000001E-2</v>
      </c>
      <c r="FO524">
        <v>21.03285</v>
      </c>
      <c r="FP524" s="1">
        <v>8.2509369999999997E-15</v>
      </c>
      <c r="FQ524" s="1">
        <v>4.7802349999999999E-11</v>
      </c>
      <c r="FR524" s="1">
        <v>3.10023E-2</v>
      </c>
      <c r="FS524">
        <v>21.210180000000001</v>
      </c>
      <c r="FT524" s="1">
        <v>1.4024729999999999E-13</v>
      </c>
      <c r="FU524" s="1">
        <v>8.2630789999999996E-10</v>
      </c>
      <c r="FV524" s="1">
        <v>3.0619500000000001E-2</v>
      </c>
      <c r="FW524">
        <v>21.3675</v>
      </c>
      <c r="FX524" s="1">
        <v>1.8419210000000001E-12</v>
      </c>
      <c r="FY524" s="1">
        <v>1.105882E-8</v>
      </c>
      <c r="FZ524" s="1">
        <v>3.0522669999999998E-2</v>
      </c>
      <c r="GA524">
        <v>21.51803</v>
      </c>
      <c r="GB524" s="1">
        <v>1.9389240000000001E-11</v>
      </c>
      <c r="GC524" s="1">
        <v>1.175206E-7</v>
      </c>
      <c r="GD524" s="1">
        <v>3.055911E-2</v>
      </c>
      <c r="GE524">
        <v>21.558730000000001</v>
      </c>
      <c r="GF524" s="1">
        <v>1.66311E-10</v>
      </c>
      <c r="GG524" s="1">
        <v>1.013955E-6</v>
      </c>
      <c r="GH524" s="1">
        <v>3.0506809999999999E-2</v>
      </c>
      <c r="GI524">
        <v>21.533370000000001</v>
      </c>
      <c r="GJ524" s="1">
        <v>1.176659E-9</v>
      </c>
      <c r="GK524" s="1">
        <v>7.2393649999999998E-6</v>
      </c>
      <c r="GL524" s="1">
        <v>3.033197E-2</v>
      </c>
      <c r="GM524">
        <v>21.506180000000001</v>
      </c>
      <c r="GN524" s="1">
        <v>6.9699899999999998E-9</v>
      </c>
      <c r="GO524" s="1">
        <v>4.3449979999999998E-5</v>
      </c>
      <c r="GP524">
        <v>3.049352E-2</v>
      </c>
      <c r="GQ524">
        <v>21.498830000000002</v>
      </c>
      <c r="GR524" s="1">
        <v>3.56909E-8</v>
      </c>
      <c r="GS524" s="1">
        <v>2.229772E-4</v>
      </c>
      <c r="GT524" s="1">
        <v>3.0277080000000001E-2</v>
      </c>
      <c r="GU524">
        <v>21.521470000000001</v>
      </c>
      <c r="GV524" s="1">
        <v>1.5644569999999999E-7</v>
      </c>
      <c r="GW524" s="1">
        <v>9.916154999999999E-4</v>
      </c>
      <c r="GX524" s="1">
        <v>2.9978370000000001E-2</v>
      </c>
      <c r="GY524">
        <v>21.633199999999999</v>
      </c>
      <c r="GZ524" s="1">
        <v>5.9964710000000001E-7</v>
      </c>
      <c r="HA524" s="1">
        <v>3.865018E-3</v>
      </c>
      <c r="HB524" s="1">
        <v>2.9631399999999999E-2</v>
      </c>
      <c r="HC524">
        <v>21.714200000000002</v>
      </c>
      <c r="HD524" s="1">
        <v>2.0341749999999999E-6</v>
      </c>
      <c r="HE524" s="1">
        <v>1.335774E-2</v>
      </c>
      <c r="HF524" s="1">
        <v>2.9457219999999999E-2</v>
      </c>
      <c r="HG524">
        <v>21.775469999999999</v>
      </c>
      <c r="HH524" s="1">
        <v>6.2263279999999999E-6</v>
      </c>
      <c r="HI524" s="1">
        <v>4.140344E-2</v>
      </c>
      <c r="HJ524" s="1">
        <v>2.9340109999999999E-2</v>
      </c>
      <c r="HK524">
        <v>21.76746</v>
      </c>
      <c r="HL524" s="1">
        <v>1.73105E-5</v>
      </c>
      <c r="HM524" s="1">
        <v>0.1163092</v>
      </c>
      <c r="HN524" s="1">
        <v>2.9168699999999999E-2</v>
      </c>
      <c r="HO524">
        <v>21.7438</v>
      </c>
      <c r="HP524" s="1">
        <v>4.3922920000000001E-5</v>
      </c>
      <c r="HQ524" s="1">
        <v>0.29871429999999999</v>
      </c>
      <c r="HR524" s="1">
        <v>2.8914780000000001E-2</v>
      </c>
      <c r="HS524">
        <v>21.699870000000001</v>
      </c>
      <c r="HT524" s="1">
        <v>1.0242340000000001E-4</v>
      </c>
      <c r="HU524" s="1">
        <v>0.70676369999999999</v>
      </c>
      <c r="HV524" s="1">
        <v>2.8725649999999998E-2</v>
      </c>
      <c r="HW524">
        <v>21.6388</v>
      </c>
      <c r="HX524" s="1">
        <v>2.222375E-4</v>
      </c>
      <c r="HY524" s="1">
        <v>1.5520389999999999</v>
      </c>
      <c r="HZ524" s="1">
        <v>2.8460840000000001E-2</v>
      </c>
      <c r="IA524">
        <v>21.612939999999998</v>
      </c>
      <c r="IB524" s="1">
        <v>4.4951559999999998E-4</v>
      </c>
      <c r="IC524">
        <v>3.1847560000000001</v>
      </c>
      <c r="ID524">
        <v>2.8188629999999999E-2</v>
      </c>
      <c r="IE524">
        <v>21.668130000000001</v>
      </c>
      <c r="IF524" s="1">
        <v>8.5459839999999995E-4</v>
      </c>
      <c r="IG524">
        <v>6.1431810000000002</v>
      </c>
      <c r="IH524" s="1">
        <v>2.7888039999999999E-2</v>
      </c>
      <c r="II524">
        <v>21.734480000000001</v>
      </c>
      <c r="IJ524" s="1">
        <v>1.5347080000000001E-3</v>
      </c>
      <c r="IK524">
        <v>11.20163</v>
      </c>
      <c r="IL524" s="1">
        <v>2.7618739999999999E-2</v>
      </c>
      <c r="IM524">
        <v>21.81889</v>
      </c>
      <c r="IN524" s="1">
        <v>2.6210729999999998E-3</v>
      </c>
      <c r="IO524">
        <v>19.407530000000001</v>
      </c>
      <c r="IP524" s="1">
        <v>2.7352169999999999E-2</v>
      </c>
      <c r="IQ524">
        <v>21.806909999999998</v>
      </c>
      <c r="IR524" s="1">
        <v>4.2736060000000001E-3</v>
      </c>
      <c r="IS524">
        <v>32.100900000000003</v>
      </c>
      <c r="IT524" s="1">
        <v>2.7128800000000002E-2</v>
      </c>
      <c r="IU524">
        <v>21.75966</v>
      </c>
      <c r="IV524" s="1">
        <v>6.6909509999999997E-3</v>
      </c>
      <c r="IW524">
        <v>50.908900000000003</v>
      </c>
      <c r="IX524" s="1">
        <v>2.6870939999999999E-2</v>
      </c>
      <c r="IY524">
        <v>21.721319999999999</v>
      </c>
      <c r="IZ524" s="1">
        <v>1.0070849999999999E-2</v>
      </c>
      <c r="JA524">
        <v>77.708560000000006</v>
      </c>
      <c r="JB524" s="1">
        <v>2.6484600000000001E-2</v>
      </c>
      <c r="JC524">
        <v>21.68788</v>
      </c>
      <c r="JD524" s="1">
        <v>1.456124E-2</v>
      </c>
      <c r="JE524">
        <v>114.5292</v>
      </c>
      <c r="JF524" s="1">
        <v>2.6294990000000001E-2</v>
      </c>
      <c r="JG524">
        <v>21.759329999999999</v>
      </c>
      <c r="JH524" s="1">
        <v>2.0543410000000002E-2</v>
      </c>
      <c r="JI524">
        <v>163.5247</v>
      </c>
      <c r="JJ524" s="1">
        <v>2.620424E-2</v>
      </c>
      <c r="JK524">
        <v>21.84487</v>
      </c>
      <c r="JL524" s="1">
        <v>2.8283909999999999E-2</v>
      </c>
      <c r="JM524">
        <v>226.95150000000001</v>
      </c>
      <c r="JN524" s="1">
        <v>2.6151029999999999E-2</v>
      </c>
      <c r="JO524">
        <v>21.911740000000002</v>
      </c>
      <c r="JP524" s="1">
        <v>3.8000480000000003E-2</v>
      </c>
      <c r="JQ524">
        <v>306.99950000000001</v>
      </c>
      <c r="JR524" s="1">
        <v>2.5999350000000001E-2</v>
      </c>
      <c r="JS524">
        <v>22.01266</v>
      </c>
      <c r="JT524" s="1">
        <v>4.9680549999999997E-2</v>
      </c>
      <c r="JU524">
        <v>405.59800000000001</v>
      </c>
      <c r="JV524" s="1">
        <v>2.5785430000000002E-2</v>
      </c>
      <c r="JW524">
        <v>22.05096</v>
      </c>
      <c r="JX524" s="1">
        <v>6.3409889999999997E-2</v>
      </c>
      <c r="JY524">
        <v>524.38</v>
      </c>
      <c r="JZ524" s="1">
        <v>2.5534230000000002E-2</v>
      </c>
      <c r="KA524">
        <v>21.99192</v>
      </c>
      <c r="KB524" s="1">
        <v>7.9233639999999994E-2</v>
      </c>
      <c r="KC524">
        <v>664.56920000000002</v>
      </c>
      <c r="KD524" s="1">
        <v>2.53029E-2</v>
      </c>
      <c r="KE524">
        <v>21.927710000000001</v>
      </c>
      <c r="KF524" s="1">
        <v>9.7279859999999996E-2</v>
      </c>
      <c r="KG524">
        <v>827.07240000000002</v>
      </c>
      <c r="KH524" s="1">
        <v>2.511304E-2</v>
      </c>
      <c r="KI524">
        <v>21.891179999999999</v>
      </c>
      <c r="KJ524" s="1">
        <v>0.11767279999999999</v>
      </c>
      <c r="KK524">
        <v>1012.44</v>
      </c>
      <c r="KL524" s="1">
        <v>2.4888090000000002E-2</v>
      </c>
      <c r="KM524">
        <v>22.002800000000001</v>
      </c>
      <c r="KN524" s="1">
        <v>0.1400209</v>
      </c>
      <c r="KO524">
        <v>1220.7460000000001</v>
      </c>
      <c r="KP524" s="1">
        <v>2.4617030000000002E-2</v>
      </c>
      <c r="KQ524">
        <v>22.15878</v>
      </c>
      <c r="KR524" s="1">
        <v>0.1639746</v>
      </c>
      <c r="KS524">
        <v>1451.511</v>
      </c>
      <c r="KT524" s="1">
        <v>2.4315949999999999E-2</v>
      </c>
      <c r="KU524">
        <v>22.327999999999999</v>
      </c>
      <c r="KV524" s="1">
        <v>0.18936120000000001</v>
      </c>
      <c r="KW524">
        <v>1703.877</v>
      </c>
      <c r="KX524" s="1">
        <v>2.402785E-2</v>
      </c>
      <c r="KY524">
        <v>22.478120000000001</v>
      </c>
      <c r="KZ524">
        <v>0.2162212</v>
      </c>
      <c r="LA524">
        <v>1976.6849999999999</v>
      </c>
      <c r="LB524" s="1">
        <v>2.3758129999999999E-2</v>
      </c>
      <c r="LC524">
        <v>22.501460000000002</v>
      </c>
      <c r="LD524">
        <v>0.2444123</v>
      </c>
      <c r="LE524">
        <v>2268.56</v>
      </c>
      <c r="LF524" s="1">
        <v>2.3504440000000001E-2</v>
      </c>
      <c r="LG524">
        <v>22.434529999999999</v>
      </c>
      <c r="LH524">
        <v>0.27374199999999999</v>
      </c>
      <c r="LI524">
        <v>2577.875</v>
      </c>
      <c r="LJ524" s="1">
        <v>2.3294479999999999E-2</v>
      </c>
      <c r="LK524">
        <v>22.37191</v>
      </c>
      <c r="LL524">
        <v>0.30440329999999999</v>
      </c>
      <c r="LM524">
        <v>2902.9189999999999</v>
      </c>
      <c r="LN524" s="1">
        <v>2.3160099999999999E-2</v>
      </c>
      <c r="LO524">
        <v>22.338090000000001</v>
      </c>
      <c r="LP524">
        <v>0.33683479999999999</v>
      </c>
      <c r="LQ524">
        <v>3242.1590000000001</v>
      </c>
      <c r="LR524" s="1">
        <v>2.298097E-2</v>
      </c>
      <c r="LS524">
        <v>22.457159999999998</v>
      </c>
      <c r="LT524">
        <v>0.3692049</v>
      </c>
      <c r="LU524">
        <v>3593.7150000000001</v>
      </c>
      <c r="LV524" s="1">
        <v>2.2766809999999998E-2</v>
      </c>
      <c r="LW524">
        <v>22.617439999999998</v>
      </c>
      <c r="LX524">
        <v>0.40124510000000002</v>
      </c>
      <c r="LY524">
        <v>3955.2249999999999</v>
      </c>
      <c r="LZ524" s="1">
        <v>2.255184E-2</v>
      </c>
      <c r="MA524">
        <v>22.790880000000001</v>
      </c>
      <c r="MB524">
        <v>0.43319340000000001</v>
      </c>
      <c r="MC524">
        <v>4324.6139999999996</v>
      </c>
      <c r="MD524" s="1">
        <v>2.2356060000000001E-2</v>
      </c>
      <c r="ME524">
        <v>22.925380000000001</v>
      </c>
      <c r="MF524">
        <v>0.46530919999999998</v>
      </c>
      <c r="MG524">
        <v>4699.9859999999999</v>
      </c>
      <c r="MH524" s="1">
        <v>2.220194E-2</v>
      </c>
      <c r="MI524">
        <v>22.944590000000002</v>
      </c>
      <c r="MJ524">
        <v>0.49795620000000002</v>
      </c>
      <c r="MK524">
        <v>5079.55</v>
      </c>
      <c r="ML524" s="1">
        <v>2.205031E-2</v>
      </c>
      <c r="MM524">
        <v>22.873830000000002</v>
      </c>
      <c r="MN524">
        <v>0.5302867</v>
      </c>
      <c r="MO524">
        <v>5461.6310000000003</v>
      </c>
      <c r="MP524" s="1">
        <v>2.1910059999999999E-2</v>
      </c>
      <c r="MQ524">
        <v>22.8049</v>
      </c>
      <c r="MR524">
        <v>0.56235619999999997</v>
      </c>
      <c r="MS524">
        <v>5844.6180000000004</v>
      </c>
      <c r="MT524" s="1">
        <v>2.188093E-2</v>
      </c>
      <c r="MU524">
        <v>22.761050000000001</v>
      </c>
      <c r="MV524">
        <v>0.59689159999999997</v>
      </c>
      <c r="MW524">
        <v>6227.3950000000004</v>
      </c>
      <c r="MX524" s="1">
        <v>2.169198E-2</v>
      </c>
      <c r="MY524">
        <v>22.841429999999999</v>
      </c>
      <c r="MZ524">
        <v>0.62635560000000001</v>
      </c>
      <c r="NA524">
        <v>6608.2079999999996</v>
      </c>
      <c r="NB524">
        <v>2.1423020000000001E-2</v>
      </c>
      <c r="NC524">
        <v>22.856339999999999</v>
      </c>
      <c r="ND524">
        <v>0.65238079999999998</v>
      </c>
      <c r="NE524">
        <v>6984.4449999999997</v>
      </c>
      <c r="NF524" s="1">
        <v>2.1149109999999999E-2</v>
      </c>
      <c r="NG524">
        <v>22.9725</v>
      </c>
      <c r="NH524">
        <v>0.67673059999999996</v>
      </c>
      <c r="NI524">
        <v>7354.7</v>
      </c>
      <c r="NJ524" s="1">
        <v>2.0959200000000001E-2</v>
      </c>
      <c r="NK524">
        <v>23.07011</v>
      </c>
      <c r="NL524">
        <v>0.70236129999999997</v>
      </c>
      <c r="NM524">
        <v>7718.2719999999999</v>
      </c>
      <c r="NN524">
        <v>2.0810599999999999E-2</v>
      </c>
      <c r="NO524">
        <v>23.085840000000001</v>
      </c>
      <c r="NP524">
        <v>0.72822489999999995</v>
      </c>
      <c r="NQ524">
        <v>8074.6869999999999</v>
      </c>
      <c r="NR524" s="1">
        <v>2.0612479999999999E-2</v>
      </c>
      <c r="NS524">
        <v>23.032319999999999</v>
      </c>
      <c r="NT524">
        <v>0.75107579999999996</v>
      </c>
      <c r="NU524">
        <v>8422.9789999999994</v>
      </c>
      <c r="NV524" s="1">
        <v>2.0282229999999998E-2</v>
      </c>
      <c r="NW524">
        <v>22.963249999999999</v>
      </c>
      <c r="NX524">
        <v>0.76747330000000002</v>
      </c>
      <c r="NY524">
        <v>8761.7659999999996</v>
      </c>
      <c r="NZ524" s="1">
        <v>1.947142E-2</v>
      </c>
      <c r="OA524">
        <v>22.93863</v>
      </c>
      <c r="OB524">
        <v>0.7629515</v>
      </c>
      <c r="OC524">
        <v>9087.0020000000004</v>
      </c>
      <c r="OD524" s="1">
        <v>1.926551E-2</v>
      </c>
      <c r="OE524">
        <v>23.075040000000001</v>
      </c>
      <c r="OF524">
        <v>0.77965980000000001</v>
      </c>
      <c r="OG524">
        <v>9399.4959999999992</v>
      </c>
      <c r="OH524" s="1">
        <v>1.9331660000000001E-2</v>
      </c>
      <c r="OI524">
        <v>23.26078</v>
      </c>
      <c r="OJ524">
        <v>0.8065753</v>
      </c>
      <c r="OK524">
        <v>9703.4249999999993</v>
      </c>
    </row>
    <row r="525" spans="1:401" x14ac:dyDescent="0.35">
      <c r="A525">
        <v>534</v>
      </c>
      <c r="B525" t="s">
        <v>4</v>
      </c>
      <c r="C525" t="s">
        <v>364</v>
      </c>
      <c r="D525" t="s">
        <v>532</v>
      </c>
      <c r="E525">
        <v>783.41830000000004</v>
      </c>
      <c r="F525" s="1">
        <v>3.1848729999999999E-2</v>
      </c>
      <c r="G525">
        <v>18.02666</v>
      </c>
      <c r="H525">
        <v>0</v>
      </c>
      <c r="I525">
        <v>0</v>
      </c>
      <c r="J525" s="1">
        <v>3.1519859999999997E-2</v>
      </c>
      <c r="K525">
        <v>18.19237</v>
      </c>
      <c r="L525">
        <v>0</v>
      </c>
      <c r="M525">
        <v>0</v>
      </c>
      <c r="N525" s="1">
        <v>3.103384E-2</v>
      </c>
      <c r="O525">
        <v>18.366340000000001</v>
      </c>
      <c r="P525">
        <v>0</v>
      </c>
      <c r="Q525">
        <v>0</v>
      </c>
      <c r="R525" s="1">
        <v>3.050957E-2</v>
      </c>
      <c r="S525">
        <v>18.533259999999999</v>
      </c>
      <c r="T525">
        <v>0</v>
      </c>
      <c r="U525">
        <v>0</v>
      </c>
      <c r="V525" s="1">
        <v>3.0304910000000001E-2</v>
      </c>
      <c r="W525">
        <v>18.69528</v>
      </c>
      <c r="X525">
        <v>0</v>
      </c>
      <c r="Y525">
        <v>0</v>
      </c>
      <c r="Z525" s="1">
        <v>3.024307E-2</v>
      </c>
      <c r="AA525">
        <v>18.779350000000001</v>
      </c>
      <c r="AB525">
        <v>0</v>
      </c>
      <c r="AC525">
        <v>0</v>
      </c>
      <c r="AD525" s="1">
        <v>3.0068600000000001E-2</v>
      </c>
      <c r="AE525">
        <v>18.7714</v>
      </c>
      <c r="AF525">
        <v>0</v>
      </c>
      <c r="AG525">
        <v>0</v>
      </c>
      <c r="AH525" s="1">
        <v>2.9831699999999999E-2</v>
      </c>
      <c r="AI525">
        <v>18.752739999999999</v>
      </c>
      <c r="AJ525">
        <v>0</v>
      </c>
      <c r="AK525">
        <v>0</v>
      </c>
      <c r="AL525" s="1">
        <v>2.9983449999999998E-2</v>
      </c>
      <c r="AM525">
        <v>18.749860000000002</v>
      </c>
      <c r="AN525">
        <v>0</v>
      </c>
      <c r="AO525">
        <v>0</v>
      </c>
      <c r="AP525" s="1">
        <v>2.9745009999999999E-2</v>
      </c>
      <c r="AQ525">
        <v>18.88569</v>
      </c>
      <c r="AR525">
        <v>0</v>
      </c>
      <c r="AS525">
        <v>0</v>
      </c>
      <c r="AT525" s="1">
        <v>2.9402669999999999E-2</v>
      </c>
      <c r="AU525">
        <v>19.08643</v>
      </c>
      <c r="AV525">
        <v>0</v>
      </c>
      <c r="AW525">
        <v>0</v>
      </c>
      <c r="AX525" s="1">
        <v>2.904145E-2</v>
      </c>
      <c r="AY525">
        <v>19.27787</v>
      </c>
      <c r="AZ525">
        <v>0</v>
      </c>
      <c r="BA525">
        <v>0</v>
      </c>
      <c r="BB525" s="1">
        <v>2.8875649999999999E-2</v>
      </c>
      <c r="BC525">
        <v>19.452349999999999</v>
      </c>
      <c r="BD525">
        <v>0</v>
      </c>
      <c r="BE525">
        <v>0</v>
      </c>
      <c r="BF525" s="1">
        <v>2.877408E-2</v>
      </c>
      <c r="BG525">
        <v>19.521049999999999</v>
      </c>
      <c r="BH525">
        <v>0</v>
      </c>
      <c r="BI525">
        <v>0</v>
      </c>
      <c r="BJ525" s="1">
        <v>2.862578E-2</v>
      </c>
      <c r="BK525">
        <v>19.517009999999999</v>
      </c>
      <c r="BL525">
        <v>0</v>
      </c>
      <c r="BM525">
        <v>0</v>
      </c>
      <c r="BN525" s="1">
        <v>2.8449780000000001E-2</v>
      </c>
      <c r="BO525">
        <v>19.509899999999998</v>
      </c>
      <c r="BP525">
        <v>0</v>
      </c>
      <c r="BQ525">
        <v>0</v>
      </c>
      <c r="BR525" s="1">
        <v>2.8646950000000001E-2</v>
      </c>
      <c r="BS525">
        <v>19.520869999999999</v>
      </c>
      <c r="BT525">
        <v>0</v>
      </c>
      <c r="BU525">
        <v>0</v>
      </c>
      <c r="BV525" s="1">
        <v>2.8441310000000001E-2</v>
      </c>
      <c r="BW525">
        <v>19.619959999999999</v>
      </c>
      <c r="BX525">
        <v>0</v>
      </c>
      <c r="BY525">
        <v>0</v>
      </c>
      <c r="BZ525" s="1">
        <v>2.811029E-2</v>
      </c>
      <c r="CA525">
        <v>19.705100000000002</v>
      </c>
      <c r="CB525">
        <v>0</v>
      </c>
      <c r="CC525">
        <v>0</v>
      </c>
      <c r="CD525" s="1">
        <v>2.776708E-2</v>
      </c>
      <c r="CE525">
        <v>19.810569999999998</v>
      </c>
      <c r="CF525">
        <v>0</v>
      </c>
      <c r="CG525">
        <v>0</v>
      </c>
      <c r="CH525">
        <v>2.7623640000000001E-2</v>
      </c>
      <c r="CI525">
        <v>19.856120000000001</v>
      </c>
      <c r="CJ525">
        <v>0</v>
      </c>
      <c r="CK525">
        <v>0</v>
      </c>
      <c r="CL525" s="1">
        <v>2.7549770000000001E-2</v>
      </c>
      <c r="CM525">
        <v>19.857379999999999</v>
      </c>
      <c r="CN525">
        <v>0</v>
      </c>
      <c r="CO525">
        <v>0</v>
      </c>
      <c r="CP525" s="1">
        <v>2.7436760000000001E-2</v>
      </c>
      <c r="CQ525">
        <v>19.848839999999999</v>
      </c>
      <c r="CR525">
        <v>0</v>
      </c>
      <c r="CS525">
        <v>0</v>
      </c>
      <c r="CT525" s="1">
        <v>2.7227890000000001E-2</v>
      </c>
      <c r="CU525">
        <v>19.839030000000001</v>
      </c>
      <c r="CV525">
        <v>0</v>
      </c>
      <c r="CW525">
        <v>0</v>
      </c>
      <c r="CX525" s="1">
        <v>2.714973E-2</v>
      </c>
      <c r="CY525">
        <v>19.83548</v>
      </c>
      <c r="CZ525">
        <v>0</v>
      </c>
      <c r="DA525">
        <v>0</v>
      </c>
      <c r="DB525" s="1">
        <v>2.696109E-2</v>
      </c>
      <c r="DC525">
        <v>19.936260000000001</v>
      </c>
      <c r="DD525">
        <v>0</v>
      </c>
      <c r="DE525">
        <v>0</v>
      </c>
      <c r="DF525" s="1">
        <v>2.6775719999999999E-2</v>
      </c>
      <c r="DG525">
        <v>19.999690000000001</v>
      </c>
      <c r="DH525">
        <v>0</v>
      </c>
      <c r="DI525">
        <v>0</v>
      </c>
      <c r="DJ525" s="1">
        <v>2.6575459999999999E-2</v>
      </c>
      <c r="DK525">
        <v>20.080549999999999</v>
      </c>
      <c r="DL525">
        <v>0</v>
      </c>
      <c r="DM525">
        <v>0</v>
      </c>
      <c r="DN525" s="1">
        <v>2.6425959999999998E-2</v>
      </c>
      <c r="DO525">
        <v>20.16282</v>
      </c>
      <c r="DP525">
        <v>0</v>
      </c>
      <c r="DQ525">
        <v>0</v>
      </c>
      <c r="DR525" s="1">
        <v>2.62948E-2</v>
      </c>
      <c r="DS525">
        <v>20.193110000000001</v>
      </c>
      <c r="DT525">
        <v>0</v>
      </c>
      <c r="DU525">
        <v>0</v>
      </c>
      <c r="DV525" s="1">
        <v>2.6148830000000001E-2</v>
      </c>
      <c r="DW525">
        <v>20.16696</v>
      </c>
      <c r="DX525">
        <v>0</v>
      </c>
      <c r="DY525">
        <v>1.3615579999999999E-37</v>
      </c>
      <c r="DZ525" s="1">
        <v>2.6050360000000002E-2</v>
      </c>
      <c r="EA525">
        <v>20.132989999999999</v>
      </c>
      <c r="EB525">
        <v>1.098359E-37</v>
      </c>
      <c r="EC525">
        <v>1.080481E-33</v>
      </c>
      <c r="ED525" s="1">
        <v>2.6289280000000002E-2</v>
      </c>
      <c r="EE525">
        <v>20.143139999999999</v>
      </c>
      <c r="EF525">
        <v>3.1302489999999998E-34</v>
      </c>
      <c r="EG525" s="1">
        <v>3.0462890000000001E-30</v>
      </c>
      <c r="EH525" s="1">
        <v>2.6157969999999999E-2</v>
      </c>
      <c r="EI525">
        <v>20.307030000000001</v>
      </c>
      <c r="EJ525" s="1">
        <v>3.7406869999999999E-31</v>
      </c>
      <c r="EK525" s="1">
        <v>3.5646290000000003E-27</v>
      </c>
      <c r="EL525">
        <v>2.588795E-2</v>
      </c>
      <c r="EM525">
        <v>20.465240000000001</v>
      </c>
      <c r="EN525" s="1">
        <v>2.2085269999999999E-28</v>
      </c>
      <c r="EO525" s="1">
        <v>1.9828029999999999E-24</v>
      </c>
      <c r="EP525" s="1">
        <v>2.560494E-2</v>
      </c>
      <c r="EQ525">
        <v>20.623200000000001</v>
      </c>
      <c r="ER525" s="1">
        <v>6.7590900000000004E-26</v>
      </c>
      <c r="ES525" s="1">
        <v>5.8299849999999998E-22</v>
      </c>
      <c r="ET525" s="1">
        <v>2.552857E-2</v>
      </c>
      <c r="EU525">
        <v>20.796189999999999</v>
      </c>
      <c r="EV525" s="1">
        <v>1.1793000000000001E-23</v>
      </c>
      <c r="EW525" s="1">
        <v>9.8395730000000006E-20</v>
      </c>
      <c r="EX525" s="1">
        <v>2.5518659999999999E-2</v>
      </c>
      <c r="EY525">
        <v>20.866140000000001</v>
      </c>
      <c r="EZ525" s="1">
        <v>1.256564E-21</v>
      </c>
      <c r="FA525" s="1">
        <v>1.0201560000000001E-17</v>
      </c>
      <c r="FB525" s="1">
        <v>2.5471170000000001E-2</v>
      </c>
      <c r="FC525">
        <v>20.82893</v>
      </c>
      <c r="FD525" s="1">
        <v>8.6013680000000001E-20</v>
      </c>
      <c r="FE525" s="1">
        <v>6.8608769999999999E-16</v>
      </c>
      <c r="FF525" s="1">
        <v>2.5372639999999998E-2</v>
      </c>
      <c r="FG525">
        <v>20.798559999999998</v>
      </c>
      <c r="FH525" s="1">
        <v>3.9761250000000001E-18</v>
      </c>
      <c r="FI525" s="1">
        <v>3.1336659999999998E-14</v>
      </c>
      <c r="FJ525" s="1">
        <v>2.5706730000000001E-2</v>
      </c>
      <c r="FK525">
        <v>20.795249999999999</v>
      </c>
      <c r="FL525" s="1">
        <v>1.3182210000000001E-16</v>
      </c>
      <c r="FM525" s="1">
        <v>1.014663E-12</v>
      </c>
      <c r="FN525" s="1">
        <v>2.5568440000000001E-2</v>
      </c>
      <c r="FO525">
        <v>20.93601</v>
      </c>
      <c r="FP525" s="1">
        <v>3.1375680000000002E-15</v>
      </c>
      <c r="FQ525" s="1">
        <v>2.4086960000000001E-11</v>
      </c>
      <c r="FR525" s="1">
        <v>2.5274479999999998E-2</v>
      </c>
      <c r="FS525">
        <v>21.111059999999998</v>
      </c>
      <c r="FT525" s="1">
        <v>5.5750309999999997E-14</v>
      </c>
      <c r="FU525" s="1">
        <v>4.3060469999999999E-10</v>
      </c>
      <c r="FV525" s="1">
        <v>2.4961529999999999E-2</v>
      </c>
      <c r="FW525">
        <v>21.267250000000001</v>
      </c>
      <c r="FX525" s="1">
        <v>7.6341579999999999E-13</v>
      </c>
      <c r="FY525" s="1">
        <v>5.951312E-9</v>
      </c>
      <c r="FZ525" s="1">
        <v>2.488133E-2</v>
      </c>
      <c r="GA525">
        <v>21.41704</v>
      </c>
      <c r="GB525" s="1">
        <v>8.3601370000000007E-12</v>
      </c>
      <c r="GC525" s="1">
        <v>6.5223690000000003E-8</v>
      </c>
      <c r="GD525" s="1">
        <v>2.4914160000000001E-2</v>
      </c>
      <c r="GE525">
        <v>21.460149999999999</v>
      </c>
      <c r="GF525" s="1">
        <v>7.4460220000000005E-11</v>
      </c>
      <c r="GG525" s="1">
        <v>5.7965339999999998E-7</v>
      </c>
      <c r="GH525" s="1">
        <v>2.487062E-2</v>
      </c>
      <c r="GI525">
        <v>21.437010000000001</v>
      </c>
      <c r="GJ525" s="1">
        <v>5.4588619999999999E-10</v>
      </c>
      <c r="GK525" s="1">
        <v>4.258086E-6</v>
      </c>
      <c r="GL525" s="1">
        <v>2.4730140000000001E-2</v>
      </c>
      <c r="GM525">
        <v>21.411570000000001</v>
      </c>
      <c r="GN525" s="1">
        <v>3.3448460000000001E-9</v>
      </c>
      <c r="GO525" s="1">
        <v>2.626524E-5</v>
      </c>
      <c r="GP525" s="1">
        <v>2.486437E-2</v>
      </c>
      <c r="GQ525">
        <v>21.405280000000001</v>
      </c>
      <c r="GR525" s="1">
        <v>1.7688859999999999E-8</v>
      </c>
      <c r="GS525" s="1">
        <v>1.3836879999999999E-4</v>
      </c>
      <c r="GT525" s="1">
        <v>2.4686670000000001E-2</v>
      </c>
      <c r="GU525">
        <v>21.428360000000001</v>
      </c>
      <c r="GV525" s="1">
        <v>7.9938680000000003E-8</v>
      </c>
      <c r="GW525" s="1">
        <v>6.3108809999999995E-4</v>
      </c>
      <c r="GX525" s="1">
        <v>2.4443349999999999E-2</v>
      </c>
      <c r="GY525">
        <v>21.538889999999999</v>
      </c>
      <c r="GZ525" s="1">
        <v>3.1543439999999999E-7</v>
      </c>
      <c r="HA525" s="1">
        <v>2.5201500000000001E-3</v>
      </c>
      <c r="HB525">
        <v>2.4159280000000002E-2</v>
      </c>
      <c r="HC525">
        <v>21.62031</v>
      </c>
      <c r="HD525" s="1">
        <v>1.0999329999999999E-6</v>
      </c>
      <c r="HE525" s="1">
        <v>8.9145490000000008E-3</v>
      </c>
      <c r="HF525" s="1">
        <v>2.4017750000000001E-2</v>
      </c>
      <c r="HG525">
        <v>21.68308</v>
      </c>
      <c r="HH525" s="1">
        <v>3.4563829999999998E-6</v>
      </c>
      <c r="HI525" s="1">
        <v>2.8252349999999999E-2</v>
      </c>
      <c r="HJ525" s="1">
        <v>2.3922079999999998E-2</v>
      </c>
      <c r="HK525">
        <v>21.67718</v>
      </c>
      <c r="HL525" s="1">
        <v>9.8528860000000002E-6</v>
      </c>
      <c r="HM525" s="1">
        <v>8.1074069999999998E-2</v>
      </c>
      <c r="HN525" s="1">
        <v>2.3783450000000001E-2</v>
      </c>
      <c r="HO525">
        <v>21.65579</v>
      </c>
      <c r="HP525" s="1">
        <v>2.560477E-5</v>
      </c>
      <c r="HQ525" s="1">
        <v>0.21251819999999999</v>
      </c>
      <c r="HR525" s="1">
        <v>2.3574669999999999E-2</v>
      </c>
      <c r="HS525">
        <v>21.6144</v>
      </c>
      <c r="HT525" s="1">
        <v>6.107432E-5</v>
      </c>
      <c r="HU525" s="1">
        <v>0.51276310000000003</v>
      </c>
      <c r="HV525" s="1">
        <v>2.3422229999999999E-2</v>
      </c>
      <c r="HW525">
        <v>21.556349999999998</v>
      </c>
      <c r="HX525" s="1">
        <v>1.354262E-4</v>
      </c>
      <c r="HY525" s="1">
        <v>1.1473089999999999</v>
      </c>
      <c r="HZ525" s="1">
        <v>2.320614E-2</v>
      </c>
      <c r="IA525">
        <v>21.531829999999999</v>
      </c>
      <c r="IB525" s="1">
        <v>2.7961920000000001E-4</v>
      </c>
      <c r="IC525">
        <v>2.3968410000000002</v>
      </c>
      <c r="ID525" s="1">
        <v>2.2985209999999999E-2</v>
      </c>
      <c r="IE525">
        <v>21.586569999999998</v>
      </c>
      <c r="IF525" s="1">
        <v>5.4213310000000002E-4</v>
      </c>
      <c r="IG525">
        <v>4.7032100000000003</v>
      </c>
      <c r="IH525" s="1">
        <v>2.2738769999999998E-2</v>
      </c>
      <c r="II525">
        <v>21.65335</v>
      </c>
      <c r="IJ525" s="1">
        <v>9.9183540000000008E-4</v>
      </c>
      <c r="IK525">
        <v>8.7174779999999998</v>
      </c>
      <c r="IL525" s="1">
        <v>2.2518420000000001E-2</v>
      </c>
      <c r="IM525">
        <v>21.738199999999999</v>
      </c>
      <c r="IN525" s="1">
        <v>1.7241540000000001E-3</v>
      </c>
      <c r="IO525">
        <v>15.341340000000001</v>
      </c>
      <c r="IP525">
        <v>2.2301120000000001E-2</v>
      </c>
      <c r="IQ525">
        <v>21.729299999999999</v>
      </c>
      <c r="IR525" s="1">
        <v>2.859037E-3</v>
      </c>
      <c r="IS525">
        <v>25.756419999999999</v>
      </c>
      <c r="IT525">
        <v>2.2117290000000001E-2</v>
      </c>
      <c r="IU525">
        <v>21.684480000000001</v>
      </c>
      <c r="IV525" s="1">
        <v>4.5483759999999998E-3</v>
      </c>
      <c r="IW525">
        <v>41.432340000000003</v>
      </c>
      <c r="IX525" s="1">
        <v>2.1909000000000001E-2</v>
      </c>
      <c r="IY525">
        <v>21.648019999999999</v>
      </c>
      <c r="IZ525" s="1">
        <v>6.9519949999999999E-3</v>
      </c>
      <c r="JA525">
        <v>64.107249999999993</v>
      </c>
      <c r="JB525">
        <v>2.1589799999999999E-2</v>
      </c>
      <c r="JC525">
        <v>21.616099999999999</v>
      </c>
      <c r="JD525" s="1">
        <v>1.0196759999999999E-2</v>
      </c>
      <c r="JE525">
        <v>95.713729999999998</v>
      </c>
      <c r="JF525" s="1">
        <v>2.143722E-2</v>
      </c>
      <c r="JG525">
        <v>21.686019999999999</v>
      </c>
      <c r="JH525" s="1">
        <v>1.458725E-2</v>
      </c>
      <c r="JI525">
        <v>138.35310000000001</v>
      </c>
      <c r="JJ525" s="1">
        <v>2.1363239999999999E-2</v>
      </c>
      <c r="JK525">
        <v>21.771540000000002</v>
      </c>
      <c r="JL525" s="1">
        <v>2.0349269999999999E-2</v>
      </c>
      <c r="JM525">
        <v>194.27869999999999</v>
      </c>
      <c r="JN525" s="1">
        <v>2.1321260000000002E-2</v>
      </c>
      <c r="JO525">
        <v>21.838650000000001</v>
      </c>
      <c r="JP525" s="1">
        <v>2.7686180000000001E-2</v>
      </c>
      <c r="JQ525">
        <v>265.75330000000002</v>
      </c>
      <c r="JR525" s="1">
        <v>2.119652E-2</v>
      </c>
      <c r="JS525">
        <v>21.938829999999999</v>
      </c>
      <c r="JT525" s="1">
        <v>3.6628569999999999E-2</v>
      </c>
      <c r="JU525">
        <v>354.86660000000001</v>
      </c>
      <c r="JV525" s="1">
        <v>2.1021350000000001E-2</v>
      </c>
      <c r="JW525">
        <v>21.978899999999999</v>
      </c>
      <c r="JX525" s="1">
        <v>4.7282490000000003E-2</v>
      </c>
      <c r="JY525">
        <v>463.476</v>
      </c>
      <c r="JZ525" s="1">
        <v>2.0815210000000001E-2</v>
      </c>
      <c r="KA525">
        <v>21.922830000000001</v>
      </c>
      <c r="KB525" s="1">
        <v>5.9719689999999999E-2</v>
      </c>
      <c r="KC525">
        <v>593.10419999999999</v>
      </c>
      <c r="KD525" s="1">
        <v>2.062746E-2</v>
      </c>
      <c r="KE525">
        <v>21.860749999999999</v>
      </c>
      <c r="KF525" s="1">
        <v>7.408236E-2</v>
      </c>
      <c r="KG525">
        <v>744.97709999999995</v>
      </c>
      <c r="KH525" s="1">
        <v>2.0472250000000001E-2</v>
      </c>
      <c r="KI525">
        <v>21.825050000000001</v>
      </c>
      <c r="KJ525">
        <v>9.0493069999999995E-2</v>
      </c>
      <c r="KK525">
        <v>920.00229999999999</v>
      </c>
      <c r="KL525" s="1">
        <v>2.0289740000000001E-2</v>
      </c>
      <c r="KM525">
        <v>21.933769999999999</v>
      </c>
      <c r="KN525" s="1">
        <v>0.1086939</v>
      </c>
      <c r="KO525">
        <v>1118.6300000000001</v>
      </c>
      <c r="KP525" s="1">
        <v>2.0069159999999999E-2</v>
      </c>
      <c r="KQ525">
        <v>22.087610000000002</v>
      </c>
      <c r="KR525">
        <v>0.1284294</v>
      </c>
      <c r="KS525">
        <v>1340.7809999999999</v>
      </c>
      <c r="KT525" s="1">
        <v>1.982331E-2</v>
      </c>
      <c r="KU525">
        <v>22.254740000000002</v>
      </c>
      <c r="KV525" s="1">
        <v>0.14957419999999999</v>
      </c>
      <c r="KW525">
        <v>1585.9570000000001</v>
      </c>
      <c r="KX525">
        <v>1.9588270000000001E-2</v>
      </c>
      <c r="KY525">
        <v>22.40372</v>
      </c>
      <c r="KZ525" s="1">
        <v>0.17217660000000001</v>
      </c>
      <c r="LA525">
        <v>1853.329</v>
      </c>
      <c r="LB525" s="1">
        <v>1.936742E-2</v>
      </c>
      <c r="LC525">
        <v>22.4299</v>
      </c>
      <c r="LD525">
        <v>0.19612489999999999</v>
      </c>
      <c r="LE525">
        <v>2141.8150000000001</v>
      </c>
      <c r="LF525" s="1">
        <v>1.9161330000000001E-2</v>
      </c>
      <c r="LG525">
        <v>22.365790000000001</v>
      </c>
      <c r="LH525">
        <v>0.22129460000000001</v>
      </c>
      <c r="LI525">
        <v>2450.0430000000001</v>
      </c>
      <c r="LJ525" s="1">
        <v>1.8991589999999999E-2</v>
      </c>
      <c r="LK525">
        <v>22.305199999999999</v>
      </c>
      <c r="LL525">
        <v>0.2478379</v>
      </c>
      <c r="LM525">
        <v>2776.4749999999999</v>
      </c>
      <c r="LN525" s="1">
        <v>1.888225E-2</v>
      </c>
      <c r="LO525">
        <v>22.27196</v>
      </c>
      <c r="LP525">
        <v>0.27610089999999998</v>
      </c>
      <c r="LQ525">
        <v>3119.7310000000002</v>
      </c>
      <c r="LR525" s="1">
        <v>1.873462E-2</v>
      </c>
      <c r="LS525">
        <v>22.38804</v>
      </c>
      <c r="LT525">
        <v>0.30456490000000003</v>
      </c>
      <c r="LU525">
        <v>3478.0410000000002</v>
      </c>
      <c r="LV525" s="1">
        <v>1.8561020000000001E-2</v>
      </c>
      <c r="LW525">
        <v>22.546130000000002</v>
      </c>
      <c r="LX525">
        <v>0.33306079999999999</v>
      </c>
      <c r="LY525">
        <v>3849.1550000000002</v>
      </c>
      <c r="LZ525" s="1">
        <v>1.8385019999999998E-2</v>
      </c>
      <c r="MA525">
        <v>22.7178</v>
      </c>
      <c r="MB525">
        <v>0.36169620000000002</v>
      </c>
      <c r="MC525">
        <v>4230.99</v>
      </c>
      <c r="MD525" s="1">
        <v>1.822559E-2</v>
      </c>
      <c r="ME525">
        <v>22.851489999999998</v>
      </c>
      <c r="MF525">
        <v>0.39071990000000001</v>
      </c>
      <c r="MG525">
        <v>4621.59</v>
      </c>
      <c r="MH525" s="1">
        <v>1.809908E-2</v>
      </c>
      <c r="MI525">
        <v>22.873650000000001</v>
      </c>
      <c r="MJ525">
        <v>0.42038690000000001</v>
      </c>
      <c r="MK525">
        <v>5019.1289999999999</v>
      </c>
      <c r="ML525" s="1">
        <v>1.797665E-2</v>
      </c>
      <c r="MM525">
        <v>22.805820000000001</v>
      </c>
      <c r="MN525">
        <v>0.45004139999999998</v>
      </c>
      <c r="MO525">
        <v>5421.8010000000004</v>
      </c>
      <c r="MP525" s="1">
        <v>1.786128E-2</v>
      </c>
      <c r="MQ525">
        <v>22.739190000000001</v>
      </c>
      <c r="MR525">
        <v>0.47961779999999998</v>
      </c>
      <c r="MS525">
        <v>5827.9089999999997</v>
      </c>
      <c r="MT525" s="1">
        <v>1.7839750000000001E-2</v>
      </c>
      <c r="MU525">
        <v>22.69632</v>
      </c>
      <c r="MV525">
        <v>0.51157900000000001</v>
      </c>
      <c r="MW525">
        <v>6236.1670000000004</v>
      </c>
      <c r="MX525" s="1">
        <v>1.7685360000000001E-2</v>
      </c>
      <c r="MY525">
        <v>22.775480000000002</v>
      </c>
      <c r="MZ525">
        <v>0.53929510000000003</v>
      </c>
      <c r="NA525">
        <v>6644.7719999999999</v>
      </c>
      <c r="NB525">
        <v>1.7465959999999999E-2</v>
      </c>
      <c r="NC525">
        <v>22.79195</v>
      </c>
      <c r="ND525">
        <v>0.56419109999999995</v>
      </c>
      <c r="NE525">
        <v>7050.9539999999997</v>
      </c>
      <c r="NF525" s="1">
        <v>1.7242560000000001E-2</v>
      </c>
      <c r="NG525">
        <v>22.905909999999999</v>
      </c>
      <c r="NH525">
        <v>0.58774369999999998</v>
      </c>
      <c r="NI525">
        <v>7453.0519999999997</v>
      </c>
      <c r="NJ525" s="1">
        <v>1.7087870000000002E-2</v>
      </c>
      <c r="NK525">
        <v>23.003599999999999</v>
      </c>
      <c r="NL525">
        <v>0.61250610000000005</v>
      </c>
      <c r="NM525">
        <v>7850.0739999999996</v>
      </c>
      <c r="NN525" s="1">
        <v>1.696634E-2</v>
      </c>
      <c r="NO525">
        <v>23.022010000000002</v>
      </c>
      <c r="NP525">
        <v>0.63754849999999996</v>
      </c>
      <c r="NQ525">
        <v>8241.4069999999992</v>
      </c>
      <c r="NR525" s="1">
        <v>1.6804940000000001E-2</v>
      </c>
      <c r="NS525">
        <v>22.971329999999998</v>
      </c>
      <c r="NT525">
        <v>0.66005179999999997</v>
      </c>
      <c r="NU525">
        <v>8625.9480000000003</v>
      </c>
      <c r="NV525" s="1">
        <v>1.6533510000000001E-2</v>
      </c>
      <c r="NW525">
        <v>22.904910000000001</v>
      </c>
      <c r="NX525">
        <v>0.67683420000000005</v>
      </c>
      <c r="NY525">
        <v>9002.1470000000008</v>
      </c>
      <c r="NZ525">
        <v>1.5867289999999999E-2</v>
      </c>
      <c r="OA525">
        <v>22.880780000000001</v>
      </c>
      <c r="OB525">
        <v>0.6749927</v>
      </c>
      <c r="OC525">
        <v>9365.884</v>
      </c>
      <c r="OD525" s="1">
        <v>1.5698670000000001E-2</v>
      </c>
      <c r="OE525">
        <v>23.014060000000001</v>
      </c>
      <c r="OF525">
        <v>0.6920558</v>
      </c>
      <c r="OG525">
        <v>9717.1129999999994</v>
      </c>
      <c r="OH525" s="1">
        <v>1.5755129999999999E-2</v>
      </c>
      <c r="OI525">
        <v>23.19716</v>
      </c>
      <c r="OJ525">
        <v>0.71838000000000002</v>
      </c>
      <c r="OK525">
        <v>10060.049999999999</v>
      </c>
    </row>
    <row r="526" spans="1:401" x14ac:dyDescent="0.35">
      <c r="A526">
        <v>535</v>
      </c>
      <c r="B526" t="s">
        <v>4</v>
      </c>
      <c r="C526" t="s">
        <v>364</v>
      </c>
      <c r="D526" t="s">
        <v>533</v>
      </c>
      <c r="E526">
        <v>791.6662</v>
      </c>
      <c r="F526">
        <v>2.791391E-2</v>
      </c>
      <c r="G526">
        <v>17.953240000000001</v>
      </c>
      <c r="H526">
        <v>0</v>
      </c>
      <c r="I526">
        <v>0</v>
      </c>
      <c r="J526">
        <v>2.7623100000000001E-2</v>
      </c>
      <c r="K526">
        <v>18.11364</v>
      </c>
      <c r="L526">
        <v>0</v>
      </c>
      <c r="M526">
        <v>0</v>
      </c>
      <c r="N526" s="1">
        <v>2.7195540000000001E-2</v>
      </c>
      <c r="O526">
        <v>18.284980000000001</v>
      </c>
      <c r="P526">
        <v>0</v>
      </c>
      <c r="Q526">
        <v>0</v>
      </c>
      <c r="R526">
        <v>2.6733259999999998E-2</v>
      </c>
      <c r="S526">
        <v>18.449380000000001</v>
      </c>
      <c r="T526">
        <v>0</v>
      </c>
      <c r="U526">
        <v>0</v>
      </c>
      <c r="V526" s="1">
        <v>2.655573E-2</v>
      </c>
      <c r="W526">
        <v>18.609220000000001</v>
      </c>
      <c r="X526">
        <v>0</v>
      </c>
      <c r="Y526">
        <v>0</v>
      </c>
      <c r="Z526" s="1">
        <v>2.6504050000000001E-2</v>
      </c>
      <c r="AA526">
        <v>18.69388</v>
      </c>
      <c r="AB526">
        <v>0</v>
      </c>
      <c r="AC526">
        <v>0</v>
      </c>
      <c r="AD526" s="1">
        <v>2.6351280000000001E-2</v>
      </c>
      <c r="AE526">
        <v>18.687339999999999</v>
      </c>
      <c r="AF526">
        <v>0</v>
      </c>
      <c r="AG526">
        <v>0</v>
      </c>
      <c r="AH526" s="1">
        <v>2.6147489999999999E-2</v>
      </c>
      <c r="AI526">
        <v>18.66947</v>
      </c>
      <c r="AJ526">
        <v>0</v>
      </c>
      <c r="AK526">
        <v>0</v>
      </c>
      <c r="AL526" s="1">
        <v>2.6285260000000001E-2</v>
      </c>
      <c r="AM526">
        <v>18.666070000000001</v>
      </c>
      <c r="AN526">
        <v>0</v>
      </c>
      <c r="AO526">
        <v>0</v>
      </c>
      <c r="AP526" s="1">
        <v>2.6074980000000001E-2</v>
      </c>
      <c r="AQ526">
        <v>18.797619999999998</v>
      </c>
      <c r="AR526">
        <v>0</v>
      </c>
      <c r="AS526">
        <v>0</v>
      </c>
      <c r="AT526" s="1">
        <v>2.5772070000000001E-2</v>
      </c>
      <c r="AU526">
        <v>18.99465</v>
      </c>
      <c r="AV526">
        <v>0</v>
      </c>
      <c r="AW526">
        <v>0</v>
      </c>
      <c r="AX526" s="1">
        <v>2.5455459999999999E-2</v>
      </c>
      <c r="AY526">
        <v>19.184010000000001</v>
      </c>
      <c r="AZ526">
        <v>0</v>
      </c>
      <c r="BA526">
        <v>0</v>
      </c>
      <c r="BB526" s="1">
        <v>2.5310490000000001E-2</v>
      </c>
      <c r="BC526">
        <v>19.356760000000001</v>
      </c>
      <c r="BD526">
        <v>0</v>
      </c>
      <c r="BE526">
        <v>0</v>
      </c>
      <c r="BF526" s="1">
        <v>2.5223280000000001E-2</v>
      </c>
      <c r="BG526">
        <v>19.427479999999999</v>
      </c>
      <c r="BH526">
        <v>0</v>
      </c>
      <c r="BI526">
        <v>0</v>
      </c>
      <c r="BJ526" s="1">
        <v>2.5092730000000001E-2</v>
      </c>
      <c r="BK526">
        <v>19.425080000000001</v>
      </c>
      <c r="BL526">
        <v>0</v>
      </c>
      <c r="BM526">
        <v>0</v>
      </c>
      <c r="BN526" s="1">
        <v>2.494035E-2</v>
      </c>
      <c r="BO526">
        <v>19.418849999999999</v>
      </c>
      <c r="BP526">
        <v>0</v>
      </c>
      <c r="BQ526">
        <v>0</v>
      </c>
      <c r="BR526" s="1">
        <v>2.5120070000000001E-2</v>
      </c>
      <c r="BS526">
        <v>19.429739999999999</v>
      </c>
      <c r="BT526">
        <v>0</v>
      </c>
      <c r="BU526">
        <v>0</v>
      </c>
      <c r="BV526" s="1">
        <v>2.4939050000000001E-2</v>
      </c>
      <c r="BW526">
        <v>19.526250000000001</v>
      </c>
      <c r="BX526">
        <v>0</v>
      </c>
      <c r="BY526">
        <v>0</v>
      </c>
      <c r="BZ526" s="1">
        <v>2.4646120000000001E-2</v>
      </c>
      <c r="CA526">
        <v>19.611920000000001</v>
      </c>
      <c r="CB526">
        <v>0</v>
      </c>
      <c r="CC526">
        <v>0</v>
      </c>
      <c r="CD526">
        <v>2.4343819999999999E-2</v>
      </c>
      <c r="CE526">
        <v>19.716629999999999</v>
      </c>
      <c r="CF526">
        <v>0</v>
      </c>
      <c r="CG526">
        <v>0</v>
      </c>
      <c r="CH526" s="1">
        <v>2.421889E-2</v>
      </c>
      <c r="CI526">
        <v>19.764240000000001</v>
      </c>
      <c r="CJ526">
        <v>0</v>
      </c>
      <c r="CK526">
        <v>0</v>
      </c>
      <c r="CL526" s="1">
        <v>2.4155220000000002E-2</v>
      </c>
      <c r="CM526">
        <v>19.767289999999999</v>
      </c>
      <c r="CN526">
        <v>0</v>
      </c>
      <c r="CO526">
        <v>0</v>
      </c>
      <c r="CP526" s="1">
        <v>2.4055759999999999E-2</v>
      </c>
      <c r="CQ526">
        <v>19.760280000000002</v>
      </c>
      <c r="CR526">
        <v>0</v>
      </c>
      <c r="CS526">
        <v>0</v>
      </c>
      <c r="CT526" s="1">
        <v>2.3873109999999999E-2</v>
      </c>
      <c r="CU526">
        <v>19.752030000000001</v>
      </c>
      <c r="CV526">
        <v>0</v>
      </c>
      <c r="CW526">
        <v>0</v>
      </c>
      <c r="CX526" s="1">
        <v>2.3807209999999999E-2</v>
      </c>
      <c r="CY526">
        <v>19.74953</v>
      </c>
      <c r="CZ526">
        <v>0</v>
      </c>
      <c r="DA526">
        <v>0</v>
      </c>
      <c r="DB526" s="1">
        <v>2.3640270000000001E-2</v>
      </c>
      <c r="DC526">
        <v>19.84778</v>
      </c>
      <c r="DD526">
        <v>0</v>
      </c>
      <c r="DE526">
        <v>0</v>
      </c>
      <c r="DF526" s="1">
        <v>2.3477970000000001E-2</v>
      </c>
      <c r="DG526">
        <v>19.91311</v>
      </c>
      <c r="DH526">
        <v>0</v>
      </c>
      <c r="DI526">
        <v>0</v>
      </c>
      <c r="DJ526" s="1">
        <v>2.3302639999999999E-2</v>
      </c>
      <c r="DK526">
        <v>19.993379999999998</v>
      </c>
      <c r="DL526">
        <v>0</v>
      </c>
      <c r="DM526">
        <v>0</v>
      </c>
      <c r="DN526" s="1">
        <v>2.3171009999999999E-2</v>
      </c>
      <c r="DO526">
        <v>20.07601</v>
      </c>
      <c r="DP526">
        <v>0</v>
      </c>
      <c r="DQ526">
        <v>0</v>
      </c>
      <c r="DR526" s="1">
        <v>2.3057020000000001E-2</v>
      </c>
      <c r="DS526">
        <v>20.108499999999999</v>
      </c>
      <c r="DT526">
        <v>0</v>
      </c>
      <c r="DU526">
        <v>0</v>
      </c>
      <c r="DV526" s="1">
        <v>2.2928440000000001E-2</v>
      </c>
      <c r="DW526">
        <v>20.084810000000001</v>
      </c>
      <c r="DX526">
        <v>0</v>
      </c>
      <c r="DY526">
        <v>4.1595419999999998E-38</v>
      </c>
      <c r="DZ526" s="1">
        <v>2.2845560000000001E-2</v>
      </c>
      <c r="EA526">
        <v>20.05275</v>
      </c>
      <c r="EB526">
        <v>3.1253369999999999E-38</v>
      </c>
      <c r="EC526">
        <v>3.5257900000000001E-34</v>
      </c>
      <c r="ED526" s="1">
        <v>2.3058459999999999E-2</v>
      </c>
      <c r="EE526">
        <v>20.06212</v>
      </c>
      <c r="EF526">
        <v>9.4544239999999999E-35</v>
      </c>
      <c r="EG526" s="1">
        <v>1.0549959999999999E-30</v>
      </c>
      <c r="EH526" s="1">
        <v>2.2942219999999999E-2</v>
      </c>
      <c r="EI526">
        <v>20.222100000000001</v>
      </c>
      <c r="EJ526">
        <v>1.255263E-31</v>
      </c>
      <c r="EK526" s="1">
        <v>1.3064329999999999E-27</v>
      </c>
      <c r="EL526" s="1">
        <v>2.2702900000000002E-2</v>
      </c>
      <c r="EM526">
        <v>20.37978</v>
      </c>
      <c r="EN526" s="1">
        <v>7.7054680000000005E-29</v>
      </c>
      <c r="EO526" s="1">
        <v>7.6526979999999998E-25</v>
      </c>
      <c r="EP526" s="1">
        <v>2.2454330000000002E-2</v>
      </c>
      <c r="EQ526">
        <v>20.536049999999999</v>
      </c>
      <c r="ER526" s="1">
        <v>2.452229E-26</v>
      </c>
      <c r="ES526" s="1">
        <v>2.3608190000000001E-22</v>
      </c>
      <c r="ET526" s="1">
        <v>2.2386530000000002E-2</v>
      </c>
      <c r="EU526">
        <v>20.707799999999999</v>
      </c>
      <c r="EV526" s="1">
        <v>4.4454490000000001E-24</v>
      </c>
      <c r="EW526" s="1">
        <v>4.1679770000000001E-20</v>
      </c>
      <c r="EX526" s="1">
        <v>2.238132E-2</v>
      </c>
      <c r="EY526">
        <v>20.780619999999999</v>
      </c>
      <c r="EZ526" s="1">
        <v>4.9174379999999999E-22</v>
      </c>
      <c r="FA526" s="1">
        <v>4.5088980000000001E-18</v>
      </c>
      <c r="FB526" s="1">
        <v>2.2339410000000001E-2</v>
      </c>
      <c r="FC526">
        <v>20.74606</v>
      </c>
      <c r="FD526" s="1">
        <v>3.4902780000000001E-20</v>
      </c>
      <c r="FE526" s="1">
        <v>3.1571289999999998E-16</v>
      </c>
      <c r="FF526" s="1">
        <v>2.2254119999999999E-2</v>
      </c>
      <c r="FG526">
        <v>20.717079999999999</v>
      </c>
      <c r="FH526" s="1">
        <v>1.671191E-18</v>
      </c>
      <c r="FI526" s="1">
        <v>1.498345E-14</v>
      </c>
      <c r="FJ526" s="1">
        <v>2.2552039999999999E-2</v>
      </c>
      <c r="FK526">
        <v>20.71341</v>
      </c>
      <c r="FL526" s="1">
        <v>5.7312590000000003E-17</v>
      </c>
      <c r="FM526" s="1">
        <v>5.0314810000000005E-13</v>
      </c>
      <c r="FN526" s="1">
        <v>2.2430780000000001E-2</v>
      </c>
      <c r="FO526">
        <v>20.850940000000001</v>
      </c>
      <c r="FP526" s="1">
        <v>1.409689E-15</v>
      </c>
      <c r="FQ526" s="1">
        <v>1.2369399999999999E-11</v>
      </c>
      <c r="FR526" s="1">
        <v>2.2169749999999998E-2</v>
      </c>
      <c r="FS526">
        <v>21.023669999999999</v>
      </c>
      <c r="FT526" s="1">
        <v>2.5853149999999999E-14</v>
      </c>
      <c r="FU526" s="1">
        <v>2.286644E-10</v>
      </c>
      <c r="FV526" s="1">
        <v>2.189317E-2</v>
      </c>
      <c r="FW526">
        <v>21.17887</v>
      </c>
      <c r="FX526" s="1">
        <v>3.6499419999999999E-13</v>
      </c>
      <c r="FY526" s="1">
        <v>3.26338E-9</v>
      </c>
      <c r="FZ526" s="1">
        <v>2.1821790000000001E-2</v>
      </c>
      <c r="GA526">
        <v>21.328130000000002</v>
      </c>
      <c r="GB526" s="1">
        <v>4.1162559999999998E-12</v>
      </c>
      <c r="GC526" s="1">
        <v>3.6881499999999998E-8</v>
      </c>
      <c r="GD526" s="1">
        <v>2.1854789999999999E-2</v>
      </c>
      <c r="GE526">
        <v>21.374169999999999</v>
      </c>
      <c r="GF526" s="1">
        <v>3.7724640000000003E-11</v>
      </c>
      <c r="GG526" s="1">
        <v>3.375926E-7</v>
      </c>
      <c r="GH526" s="1">
        <v>2.181584E-2</v>
      </c>
      <c r="GI526">
        <v>21.35333</v>
      </c>
      <c r="GJ526" s="1">
        <v>2.8425259999999998E-10</v>
      </c>
      <c r="GK526" s="1">
        <v>2.5513579999999999E-6</v>
      </c>
      <c r="GL526">
        <v>2.1693069999999998E-2</v>
      </c>
      <c r="GM526">
        <v>21.329540000000001</v>
      </c>
      <c r="GN526" s="1">
        <v>1.788565E-9</v>
      </c>
      <c r="GO526" s="1">
        <v>1.6173579999999999E-5</v>
      </c>
      <c r="GP526" s="1">
        <v>2.181317E-2</v>
      </c>
      <c r="GQ526">
        <v>21.324020000000001</v>
      </c>
      <c r="GR526" s="1">
        <v>9.7031659999999992E-9</v>
      </c>
      <c r="GS526" s="1">
        <v>8.7462749999999995E-5</v>
      </c>
      <c r="GT526">
        <v>2.1657099999999999E-2</v>
      </c>
      <c r="GU526">
        <v>21.34721</v>
      </c>
      <c r="GV526" s="1">
        <v>4.4943389999999999E-8</v>
      </c>
      <c r="GW526" s="1">
        <v>4.0910229999999999E-4</v>
      </c>
      <c r="GX526" s="1">
        <v>2.1442530000000001E-2</v>
      </c>
      <c r="GY526">
        <v>21.456160000000001</v>
      </c>
      <c r="GZ526" s="1">
        <v>1.8159630000000001E-7</v>
      </c>
      <c r="HA526" s="1">
        <v>1.6737740000000001E-3</v>
      </c>
      <c r="HB526" s="1">
        <v>2.1193460000000001E-2</v>
      </c>
      <c r="HC526">
        <v>21.537870000000002</v>
      </c>
      <c r="HD526" s="1">
        <v>6.4785159999999995E-7</v>
      </c>
      <c r="HE526" s="1">
        <v>6.0599510000000001E-3</v>
      </c>
      <c r="HF526" s="1">
        <v>2.1069649999999999E-2</v>
      </c>
      <c r="HG526">
        <v>21.60229</v>
      </c>
      <c r="HH526" s="1">
        <v>2.080759E-6</v>
      </c>
      <c r="HI526" s="1">
        <v>1.9637089999999999E-2</v>
      </c>
      <c r="HJ526" s="1">
        <v>2.0985480000000001E-2</v>
      </c>
      <c r="HK526">
        <v>21.598459999999999</v>
      </c>
      <c r="HL526" s="1">
        <v>6.0569200000000001E-6</v>
      </c>
      <c r="HM526" s="1">
        <v>5.7562839999999997E-2</v>
      </c>
      <c r="HN526" s="1">
        <v>2.0863420000000001E-2</v>
      </c>
      <c r="HO526">
        <v>21.579190000000001</v>
      </c>
      <c r="HP526" s="1">
        <v>1.6059650000000001E-5</v>
      </c>
      <c r="HQ526" s="1">
        <v>0.1539962</v>
      </c>
      <c r="HR526" s="1">
        <v>2.0679940000000001E-2</v>
      </c>
      <c r="HS526">
        <v>21.540189999999999</v>
      </c>
      <c r="HT526" s="1">
        <v>3.905328E-5</v>
      </c>
      <c r="HU526" s="1">
        <v>0.37889329999999999</v>
      </c>
      <c r="HV526" s="1">
        <v>2.0547670000000001E-2</v>
      </c>
      <c r="HW526">
        <v>21.484909999999999</v>
      </c>
      <c r="HX526" s="1">
        <v>8.8219560000000002E-5</v>
      </c>
      <c r="HY526" s="1">
        <v>0.86376280000000005</v>
      </c>
      <c r="HZ526" s="1">
        <v>2.0356699999999998E-2</v>
      </c>
      <c r="IA526">
        <v>21.461110000000001</v>
      </c>
      <c r="IB526" s="1">
        <v>1.8539399999999999E-4</v>
      </c>
      <c r="IC526" s="1">
        <v>1.8369979999999999</v>
      </c>
      <c r="ID526" s="1">
        <v>2.0163670000000002E-2</v>
      </c>
      <c r="IE526">
        <v>21.51484</v>
      </c>
      <c r="IF526" s="1">
        <v>3.6560260000000002E-4</v>
      </c>
      <c r="IG526">
        <v>3.6666609999999999</v>
      </c>
      <c r="IH526" s="1">
        <v>1.9946499999999999E-2</v>
      </c>
      <c r="II526">
        <v>21.581890000000001</v>
      </c>
      <c r="IJ526" s="1">
        <v>6.7975930000000004E-4</v>
      </c>
      <c r="IK526">
        <v>6.9077159999999997</v>
      </c>
      <c r="IL526" s="1">
        <v>1.9752189999999999E-2</v>
      </c>
      <c r="IM526">
        <v>21.66704</v>
      </c>
      <c r="IN526" s="1">
        <v>1.2000089999999999E-3</v>
      </c>
      <c r="IO526">
        <v>12.34652</v>
      </c>
      <c r="IP526" s="1">
        <v>1.9561430000000001E-2</v>
      </c>
      <c r="IQ526">
        <v>21.661470000000001</v>
      </c>
      <c r="IR526" s="1">
        <v>2.0194620000000001E-3</v>
      </c>
      <c r="IS526">
        <v>21.037140000000001</v>
      </c>
      <c r="IT526" s="1">
        <v>1.9400210000000001E-2</v>
      </c>
      <c r="IU526">
        <v>21.61891</v>
      </c>
      <c r="IV526" s="1">
        <v>3.2582430000000001E-3</v>
      </c>
      <c r="IW526">
        <v>34.320489999999999</v>
      </c>
      <c r="IX526" s="1">
        <v>1.9219050000000001E-2</v>
      </c>
      <c r="IY526">
        <v>21.58417</v>
      </c>
      <c r="IZ526" s="1">
        <v>5.0478090000000003E-3</v>
      </c>
      <c r="JA526">
        <v>53.819809999999997</v>
      </c>
      <c r="JB526" s="1">
        <v>1.8935009999999999E-2</v>
      </c>
      <c r="JC526">
        <v>21.553460000000001</v>
      </c>
      <c r="JD526" s="1">
        <v>7.4976640000000002E-3</v>
      </c>
      <c r="JE526">
        <v>81.386570000000006</v>
      </c>
      <c r="JF526" s="1">
        <v>1.8803159999999999E-2</v>
      </c>
      <c r="JG526">
        <v>21.62124</v>
      </c>
      <c r="JH526">
        <v>1.085849E-2</v>
      </c>
      <c r="JI526">
        <v>119.07810000000001</v>
      </c>
      <c r="JJ526" s="1">
        <v>1.8736940000000001E-2</v>
      </c>
      <c r="JK526">
        <v>21.706710000000001</v>
      </c>
      <c r="JL526" s="1">
        <v>1.532269E-2</v>
      </c>
      <c r="JM526">
        <v>169.1448</v>
      </c>
      <c r="JN526" s="1">
        <v>1.870115E-2</v>
      </c>
      <c r="JO526">
        <v>21.774100000000001</v>
      </c>
      <c r="JP526" s="1">
        <v>2.1079199999999999E-2</v>
      </c>
      <c r="JQ526">
        <v>233.91370000000001</v>
      </c>
      <c r="JR526" s="1">
        <v>1.8591090000000001E-2</v>
      </c>
      <c r="JS526">
        <v>21.87341</v>
      </c>
      <c r="JT526" s="1">
        <v>2.8180810000000001E-2</v>
      </c>
      <c r="JU526">
        <v>315.6157</v>
      </c>
      <c r="JV526" s="1">
        <v>1.8437720000000001E-2</v>
      </c>
      <c r="JW526">
        <v>21.915690000000001</v>
      </c>
      <c r="JX526" s="1">
        <v>3.6744270000000002E-2</v>
      </c>
      <c r="JY526">
        <v>416.3152</v>
      </c>
      <c r="JZ526" s="1">
        <v>1.825568E-2</v>
      </c>
      <c r="KA526">
        <v>21.862670000000001</v>
      </c>
      <c r="KB526" s="1">
        <v>4.6851730000000001E-2</v>
      </c>
      <c r="KC526">
        <v>537.80319999999995</v>
      </c>
      <c r="KD526" s="1">
        <v>1.8091650000000001E-2</v>
      </c>
      <c r="KE526">
        <v>21.802630000000001</v>
      </c>
      <c r="KF526" s="1">
        <v>5.8652469999999998E-2</v>
      </c>
      <c r="KG526">
        <v>681.59810000000004</v>
      </c>
      <c r="KH526" s="1">
        <v>1.7953730000000001E-2</v>
      </c>
      <c r="KI526">
        <v>21.767299999999999</v>
      </c>
      <c r="KJ526" s="1">
        <v>7.2260389999999994E-2</v>
      </c>
      <c r="KK526">
        <v>848.93399999999997</v>
      </c>
      <c r="KL526" s="1">
        <v>1.779551E-2</v>
      </c>
      <c r="KM526">
        <v>21.872679999999999</v>
      </c>
      <c r="KN526" s="1">
        <v>8.752161E-2</v>
      </c>
      <c r="KO526">
        <v>1040.6220000000001</v>
      </c>
      <c r="KP526" s="1">
        <v>1.7602429999999999E-2</v>
      </c>
      <c r="KQ526">
        <v>22.02431</v>
      </c>
      <c r="KR526" s="1">
        <v>0.10423109999999999</v>
      </c>
      <c r="KS526">
        <v>1256.9469999999999</v>
      </c>
      <c r="KT526" s="1">
        <v>1.7386470000000001E-2</v>
      </c>
      <c r="KU526">
        <v>22.189430000000002</v>
      </c>
      <c r="KV526" s="1">
        <v>0.1223023</v>
      </c>
      <c r="KW526">
        <v>1497.759</v>
      </c>
      <c r="KX526">
        <v>1.718018E-2</v>
      </c>
      <c r="KY526">
        <v>22.337589999999999</v>
      </c>
      <c r="KZ526" s="1">
        <v>0.14179140000000001</v>
      </c>
      <c r="LA526">
        <v>1762.5530000000001</v>
      </c>
      <c r="LB526" s="1">
        <v>1.698556E-2</v>
      </c>
      <c r="LC526">
        <v>22.367239999999999</v>
      </c>
      <c r="LD526" s="1">
        <v>0.16260749999999999</v>
      </c>
      <c r="LE526">
        <v>2050.5149999999999</v>
      </c>
      <c r="LF526" s="1">
        <v>1.6804019999999999E-2</v>
      </c>
      <c r="LG526">
        <v>22.305980000000002</v>
      </c>
      <c r="LH526">
        <v>0.18466099999999999</v>
      </c>
      <c r="LI526">
        <v>2360.5189999999998</v>
      </c>
      <c r="LJ526" s="1">
        <v>1.6657660000000001E-2</v>
      </c>
      <c r="LK526">
        <v>22.247420000000002</v>
      </c>
      <c r="LL526">
        <v>0.2081248</v>
      </c>
      <c r="LM526">
        <v>2691.2420000000002</v>
      </c>
      <c r="LN526" s="1">
        <v>1.656065E-2</v>
      </c>
      <c r="LO526">
        <v>22.214379999999998</v>
      </c>
      <c r="LP526">
        <v>0.2332138</v>
      </c>
      <c r="LQ526">
        <v>3041.384</v>
      </c>
      <c r="LR526" s="1">
        <v>1.6430989999999999E-2</v>
      </c>
      <c r="LS526">
        <v>22.327000000000002</v>
      </c>
      <c r="LT526">
        <v>0.25870539999999997</v>
      </c>
      <c r="LU526">
        <v>3409.3380000000002</v>
      </c>
      <c r="LV526" s="1">
        <v>1.6279459999999999E-2</v>
      </c>
      <c r="LW526">
        <v>22.482759999999999</v>
      </c>
      <c r="LX526">
        <v>0.28445290000000001</v>
      </c>
      <c r="LY526">
        <v>3792.9639999999999</v>
      </c>
      <c r="LZ526">
        <v>1.6124489999999998E-2</v>
      </c>
      <c r="MA526">
        <v>22.65287</v>
      </c>
      <c r="MB526">
        <v>0.31049359999999998</v>
      </c>
      <c r="MC526">
        <v>4190.1689999999999</v>
      </c>
      <c r="MD526" s="1">
        <v>1.5984789999999999E-2</v>
      </c>
      <c r="ME526">
        <v>22.786000000000001</v>
      </c>
      <c r="MF526">
        <v>0.33706700000000001</v>
      </c>
      <c r="MG526">
        <v>4598.9409999999998</v>
      </c>
      <c r="MH526" s="1">
        <v>1.5872979999999998E-2</v>
      </c>
      <c r="MI526">
        <v>22.811599999999999</v>
      </c>
      <c r="MJ526">
        <v>0.36435459999999997</v>
      </c>
      <c r="MK526">
        <v>5017.4250000000002</v>
      </c>
      <c r="ML526">
        <v>1.5765250000000001E-2</v>
      </c>
      <c r="MM526">
        <v>22.7468</v>
      </c>
      <c r="MN526">
        <v>0.39180989999999999</v>
      </c>
      <c r="MO526">
        <v>5443.701</v>
      </c>
      <c r="MP526" s="1">
        <v>1.5664580000000001E-2</v>
      </c>
      <c r="MQ526">
        <v>22.682320000000001</v>
      </c>
      <c r="MR526">
        <v>0.41937999999999998</v>
      </c>
      <c r="MS526">
        <v>5875.9790000000003</v>
      </c>
      <c r="MT526" s="1">
        <v>1.5647620000000001E-2</v>
      </c>
      <c r="MU526">
        <v>22.64002</v>
      </c>
      <c r="MV526">
        <v>0.44923479999999999</v>
      </c>
      <c r="MW526">
        <v>6312.8180000000002</v>
      </c>
      <c r="MX526" s="1">
        <v>1.551143E-2</v>
      </c>
      <c r="MY526">
        <v>22.717600000000001</v>
      </c>
      <c r="MZ526">
        <v>0.47543869999999999</v>
      </c>
      <c r="NA526">
        <v>6752.3490000000002</v>
      </c>
      <c r="NB526" s="1">
        <v>1.531883E-2</v>
      </c>
      <c r="NC526">
        <v>22.735569999999999</v>
      </c>
      <c r="ND526">
        <v>0.4992917</v>
      </c>
      <c r="NE526">
        <v>7191.7060000000001</v>
      </c>
      <c r="NF526" s="1">
        <v>1.512309E-2</v>
      </c>
      <c r="NG526">
        <v>22.846900000000002</v>
      </c>
      <c r="NH526">
        <v>0.5220591</v>
      </c>
      <c r="NI526">
        <v>7628.8959999999997</v>
      </c>
      <c r="NJ526" s="1">
        <v>1.4986080000000001E-2</v>
      </c>
      <c r="NK526">
        <v>22.944690000000001</v>
      </c>
      <c r="NL526">
        <v>0.54592680000000005</v>
      </c>
      <c r="NM526">
        <v>8062.6660000000002</v>
      </c>
      <c r="NN526" s="1">
        <v>1.487923E-2</v>
      </c>
      <c r="NO526">
        <v>22.966080000000002</v>
      </c>
      <c r="NP526">
        <v>0.57016270000000002</v>
      </c>
      <c r="NQ526">
        <v>8492.2690000000002</v>
      </c>
      <c r="NR526" s="1">
        <v>1.4737699999999999E-2</v>
      </c>
      <c r="NS526">
        <v>22.91816</v>
      </c>
      <c r="NT526">
        <v>0.59221230000000002</v>
      </c>
      <c r="NU526">
        <v>8916.44</v>
      </c>
      <c r="NV526" s="1">
        <v>1.44972E-2</v>
      </c>
      <c r="NW526">
        <v>22.854199999999999</v>
      </c>
      <c r="NX526">
        <v>0.60907719999999999</v>
      </c>
      <c r="NY526">
        <v>9333.4860000000008</v>
      </c>
      <c r="NZ526" s="1">
        <v>1.390948E-2</v>
      </c>
      <c r="OA526">
        <v>22.830100000000002</v>
      </c>
      <c r="OB526">
        <v>0.60912710000000003</v>
      </c>
      <c r="OC526">
        <v>9739.2139999999999</v>
      </c>
      <c r="OD526" s="1">
        <v>1.376108E-2</v>
      </c>
      <c r="OE526">
        <v>22.95973</v>
      </c>
      <c r="OF526">
        <v>0.62631519999999996</v>
      </c>
      <c r="OG526">
        <v>10132.75</v>
      </c>
      <c r="OH526" s="1">
        <v>1.381306E-2</v>
      </c>
      <c r="OI526">
        <v>23.140080000000001</v>
      </c>
      <c r="OJ526">
        <v>0.65204499999999999</v>
      </c>
      <c r="OK526">
        <v>10518.14</v>
      </c>
    </row>
    <row r="527" spans="1:401" x14ac:dyDescent="0.35">
      <c r="A527">
        <v>536</v>
      </c>
      <c r="B527" t="s">
        <v>4</v>
      </c>
      <c r="C527" t="s">
        <v>364</v>
      </c>
      <c r="D527" t="s">
        <v>534</v>
      </c>
      <c r="E527">
        <v>751.26800000000003</v>
      </c>
      <c r="F527" s="1">
        <v>2.468528E-2</v>
      </c>
      <c r="G527">
        <v>17.893059999999998</v>
      </c>
      <c r="H527">
        <v>0</v>
      </c>
      <c r="I527">
        <v>0</v>
      </c>
      <c r="J527" s="1">
        <v>2.442683E-2</v>
      </c>
      <c r="K527">
        <v>18.049890000000001</v>
      </c>
      <c r="L527">
        <v>0</v>
      </c>
      <c r="M527">
        <v>0</v>
      </c>
      <c r="N527" s="1">
        <v>2.404564E-2</v>
      </c>
      <c r="O527">
        <v>18.21866</v>
      </c>
      <c r="P527">
        <v>0</v>
      </c>
      <c r="Q527">
        <v>0</v>
      </c>
      <c r="R527" s="1">
        <v>2.363459E-2</v>
      </c>
      <c r="S527">
        <v>18.380780000000001</v>
      </c>
      <c r="T527">
        <v>0</v>
      </c>
      <c r="U527">
        <v>0</v>
      </c>
      <c r="V527" s="1">
        <v>2.3480529999999999E-2</v>
      </c>
      <c r="W527">
        <v>18.538509999999999</v>
      </c>
      <c r="X527">
        <v>0</v>
      </c>
      <c r="Y527">
        <v>0</v>
      </c>
      <c r="Z527">
        <v>2.343717E-2</v>
      </c>
      <c r="AA527">
        <v>18.62276</v>
      </c>
      <c r="AB527">
        <v>0</v>
      </c>
      <c r="AC527">
        <v>0</v>
      </c>
      <c r="AD527" s="1">
        <v>2.330231E-2</v>
      </c>
      <c r="AE527">
        <v>18.617000000000001</v>
      </c>
      <c r="AF527">
        <v>0</v>
      </c>
      <c r="AG527">
        <v>0</v>
      </c>
      <c r="AH527" s="1">
        <v>2.3124209999999999E-2</v>
      </c>
      <c r="AI527">
        <v>18.599830000000001</v>
      </c>
      <c r="AJ527">
        <v>0</v>
      </c>
      <c r="AK527">
        <v>0</v>
      </c>
      <c r="AL527" s="1">
        <v>2.3250690000000001E-2</v>
      </c>
      <c r="AM527">
        <v>18.59648</v>
      </c>
      <c r="AN527">
        <v>0</v>
      </c>
      <c r="AO527">
        <v>0</v>
      </c>
      <c r="AP527" s="1">
        <v>2.3063319999999998E-2</v>
      </c>
      <c r="AQ527">
        <v>18.7254</v>
      </c>
      <c r="AR527">
        <v>0</v>
      </c>
      <c r="AS527">
        <v>0</v>
      </c>
      <c r="AT527" s="1">
        <v>2.279279E-2</v>
      </c>
      <c r="AU527">
        <v>18.919499999999999</v>
      </c>
      <c r="AV527">
        <v>0</v>
      </c>
      <c r="AW527">
        <v>0</v>
      </c>
      <c r="AX527" s="1">
        <v>2.2512790000000001E-2</v>
      </c>
      <c r="AY527">
        <v>19.106670000000001</v>
      </c>
      <c r="AZ527">
        <v>0</v>
      </c>
      <c r="BA527">
        <v>0</v>
      </c>
      <c r="BB527" s="1">
        <v>2.2386380000000001E-2</v>
      </c>
      <c r="BC527">
        <v>19.277650000000001</v>
      </c>
      <c r="BD527">
        <v>0</v>
      </c>
      <c r="BE527">
        <v>0</v>
      </c>
      <c r="BF527" s="1">
        <v>2.2310779999999999E-2</v>
      </c>
      <c r="BG527">
        <v>19.348839999999999</v>
      </c>
      <c r="BH527">
        <v>0</v>
      </c>
      <c r="BI527">
        <v>0</v>
      </c>
      <c r="BJ527" s="1">
        <v>2.219459E-2</v>
      </c>
      <c r="BK527">
        <v>19.347660000000001</v>
      </c>
      <c r="BL527">
        <v>0</v>
      </c>
      <c r="BM527">
        <v>0</v>
      </c>
      <c r="BN527" s="1">
        <v>2.206166E-2</v>
      </c>
      <c r="BO527">
        <v>19.342210000000001</v>
      </c>
      <c r="BP527">
        <v>0</v>
      </c>
      <c r="BQ527">
        <v>0</v>
      </c>
      <c r="BR527" s="1">
        <v>2.2225709999999999E-2</v>
      </c>
      <c r="BS527">
        <v>19.353429999999999</v>
      </c>
      <c r="BT527">
        <v>0</v>
      </c>
      <c r="BU527">
        <v>0</v>
      </c>
      <c r="BV527" s="1">
        <v>2.2064940000000002E-2</v>
      </c>
      <c r="BW527">
        <v>19.448509999999999</v>
      </c>
      <c r="BX527">
        <v>0</v>
      </c>
      <c r="BY527">
        <v>0</v>
      </c>
      <c r="BZ527" s="1">
        <v>2.1804319999999999E-2</v>
      </c>
      <c r="CA527">
        <v>19.53406</v>
      </c>
      <c r="CB527">
        <v>0</v>
      </c>
      <c r="CC527">
        <v>0</v>
      </c>
      <c r="CD527" s="1">
        <v>2.153439E-2</v>
      </c>
      <c r="CE527">
        <v>19.638110000000001</v>
      </c>
      <c r="CF527">
        <v>0</v>
      </c>
      <c r="CG527">
        <v>0</v>
      </c>
      <c r="CH527" s="1">
        <v>2.1425010000000001E-2</v>
      </c>
      <c r="CI527">
        <v>19.686710000000001</v>
      </c>
      <c r="CJ527">
        <v>0</v>
      </c>
      <c r="CK527">
        <v>0</v>
      </c>
      <c r="CL527">
        <v>2.136942E-2</v>
      </c>
      <c r="CM527">
        <v>19.69107</v>
      </c>
      <c r="CN527">
        <v>0</v>
      </c>
      <c r="CO527">
        <v>0</v>
      </c>
      <c r="CP527" s="1">
        <v>2.1282289999999999E-2</v>
      </c>
      <c r="CQ527">
        <v>19.685359999999999</v>
      </c>
      <c r="CR527">
        <v>0</v>
      </c>
      <c r="CS527">
        <v>0</v>
      </c>
      <c r="CT527" s="1">
        <v>2.1121239999999999E-2</v>
      </c>
      <c r="CU527">
        <v>19.678339999999999</v>
      </c>
      <c r="CV527">
        <v>0</v>
      </c>
      <c r="CW527">
        <v>0</v>
      </c>
      <c r="CX527">
        <v>2.1065270000000001E-2</v>
      </c>
      <c r="CY527">
        <v>19.676850000000002</v>
      </c>
      <c r="CZ527">
        <v>0</v>
      </c>
      <c r="DA527">
        <v>0</v>
      </c>
      <c r="DB527" s="1">
        <v>2.0915840000000002E-2</v>
      </c>
      <c r="DC527">
        <v>19.77394</v>
      </c>
      <c r="DD527">
        <v>0</v>
      </c>
      <c r="DE527">
        <v>0</v>
      </c>
      <c r="DF527" s="1">
        <v>2.077298E-2</v>
      </c>
      <c r="DG527">
        <v>19.840009999999999</v>
      </c>
      <c r="DH527">
        <v>0</v>
      </c>
      <c r="DI527">
        <v>0</v>
      </c>
      <c r="DJ527" s="1">
        <v>2.0616559999999999E-2</v>
      </c>
      <c r="DK527">
        <v>19.920069999999999</v>
      </c>
      <c r="DL527">
        <v>0</v>
      </c>
      <c r="DM527">
        <v>0</v>
      </c>
      <c r="DN527" s="1">
        <v>2.0499750000000001E-2</v>
      </c>
      <c r="DO527">
        <v>20.002800000000001</v>
      </c>
      <c r="DP527">
        <v>0</v>
      </c>
      <c r="DQ527">
        <v>0</v>
      </c>
      <c r="DR527" s="1">
        <v>2.03997E-2</v>
      </c>
      <c r="DS527">
        <v>20.036429999999999</v>
      </c>
      <c r="DT527">
        <v>0</v>
      </c>
      <c r="DU527">
        <v>0</v>
      </c>
      <c r="DV527" s="1">
        <v>2.0286530000000001E-2</v>
      </c>
      <c r="DW527">
        <v>20.01455</v>
      </c>
      <c r="DX527">
        <v>0</v>
      </c>
      <c r="DY527">
        <v>0</v>
      </c>
      <c r="DZ527" s="1">
        <v>2.0215420000000001E-2</v>
      </c>
      <c r="EA527">
        <v>19.984159999999999</v>
      </c>
      <c r="EB527">
        <v>0</v>
      </c>
      <c r="EC527">
        <v>1.0542049999999999E-34</v>
      </c>
      <c r="ED527" s="1">
        <v>2.0406919999999999E-2</v>
      </c>
      <c r="EE527">
        <v>19.993790000000001</v>
      </c>
      <c r="EF527">
        <v>3.3048449999999999E-35</v>
      </c>
      <c r="EG527">
        <v>3.3649979999999999E-31</v>
      </c>
      <c r="EH527" s="1">
        <v>2.0302870000000001E-2</v>
      </c>
      <c r="EI527">
        <v>20.151319999999998</v>
      </c>
      <c r="EJ527">
        <v>4.5423670000000001E-32</v>
      </c>
      <c r="EK527" s="1">
        <v>4.421779E-28</v>
      </c>
      <c r="EL527" s="1">
        <v>2.0090219999999999E-2</v>
      </c>
      <c r="EM527">
        <v>20.307939999999999</v>
      </c>
      <c r="EN527" s="1">
        <v>2.8747330000000002E-29</v>
      </c>
      <c r="EO527" s="1">
        <v>2.733477E-25</v>
      </c>
      <c r="EP527" s="1">
        <v>1.9868429999999999E-2</v>
      </c>
      <c r="EQ527">
        <v>20.463049999999999</v>
      </c>
      <c r="ER527" s="1">
        <v>9.4497840000000006E-27</v>
      </c>
      <c r="ES527" s="1">
        <v>8.8621330000000002E-23</v>
      </c>
      <c r="ET527" s="1">
        <v>1.9809159999999999E-2</v>
      </c>
      <c r="EU527">
        <v>20.63363</v>
      </c>
      <c r="EV527" s="1">
        <v>1.77085E-24</v>
      </c>
      <c r="EW527" s="1">
        <v>1.638717E-20</v>
      </c>
      <c r="EX527" s="1">
        <v>1.9807709999999999E-2</v>
      </c>
      <c r="EY527">
        <v>20.707599999999999</v>
      </c>
      <c r="EZ527" s="1">
        <v>2.025143E-22</v>
      </c>
      <c r="FA527" s="1">
        <v>1.8514370000000001E-18</v>
      </c>
      <c r="FB527" s="1">
        <v>1.977025E-2</v>
      </c>
      <c r="FC527">
        <v>20.675039999999999</v>
      </c>
      <c r="FD527" s="1">
        <v>1.485242E-20</v>
      </c>
      <c r="FE527" s="1">
        <v>1.3506100000000001E-16</v>
      </c>
      <c r="FF527" s="1">
        <v>1.9694630000000001E-2</v>
      </c>
      <c r="FG527">
        <v>20.647349999999999</v>
      </c>
      <c r="FH527" s="1">
        <v>7.3440380000000003E-19</v>
      </c>
      <c r="FI527" s="1">
        <v>6.6632929999999997E-15</v>
      </c>
      <c r="FJ527" s="1">
        <v>1.9962850000000001E-2</v>
      </c>
      <c r="FK527">
        <v>20.64425</v>
      </c>
      <c r="FL527" s="1">
        <v>2.5991900000000001E-17</v>
      </c>
      <c r="FM527" s="1">
        <v>2.3210800000000001E-13</v>
      </c>
      <c r="FN527" s="1">
        <v>1.9855399999999999E-2</v>
      </c>
      <c r="FO527">
        <v>20.77985</v>
      </c>
      <c r="FP527" s="1">
        <v>6.5920649999999996E-16</v>
      </c>
      <c r="FQ527" s="1">
        <v>5.9095450000000003E-12</v>
      </c>
      <c r="FR527" s="1">
        <v>1.9622589999999999E-2</v>
      </c>
      <c r="FS527">
        <v>20.95072</v>
      </c>
      <c r="FT527" s="1">
        <v>1.245502E-14</v>
      </c>
      <c r="FU527" s="1">
        <v>1.129598E-10</v>
      </c>
      <c r="FV527" s="1">
        <v>1.937475E-2</v>
      </c>
      <c r="FW527">
        <v>21.104780000000002</v>
      </c>
      <c r="FX527" s="1">
        <v>1.80982E-13</v>
      </c>
      <c r="FY527" s="1">
        <v>1.6643290000000001E-9</v>
      </c>
      <c r="FZ527" s="1">
        <v>1.9311999999999999E-2</v>
      </c>
      <c r="GA527">
        <v>21.253270000000001</v>
      </c>
      <c r="GB527" s="1">
        <v>2.099113E-12</v>
      </c>
      <c r="GC527" s="1">
        <v>1.9390170000000002E-8</v>
      </c>
      <c r="GD527" s="1">
        <v>1.9345040000000001E-2</v>
      </c>
      <c r="GE527">
        <v>21.30076</v>
      </c>
      <c r="GF527" s="1">
        <v>1.97715E-11</v>
      </c>
      <c r="GG527" s="1">
        <v>1.8272210000000001E-7</v>
      </c>
      <c r="GH527">
        <v>1.93096E-2</v>
      </c>
      <c r="GI527">
        <v>21.281770000000002</v>
      </c>
      <c r="GJ527" s="1">
        <v>1.5294219999999999E-10</v>
      </c>
      <c r="GK527" s="1">
        <v>1.4199120000000001E-6</v>
      </c>
      <c r="GL527" s="1">
        <v>1.9201679999999999E-2</v>
      </c>
      <c r="GM527">
        <v>21.25949</v>
      </c>
      <c r="GN527" s="1">
        <v>9.8724530000000003E-10</v>
      </c>
      <c r="GO527" s="1">
        <v>9.2446839999999993E-6</v>
      </c>
      <c r="GP527" s="1">
        <v>1.9310000000000001E-2</v>
      </c>
      <c r="GQ527">
        <v>21.254840000000002</v>
      </c>
      <c r="GR527" s="1">
        <v>5.4895119999999998E-9</v>
      </c>
      <c r="GS527" s="1">
        <v>5.1282000000000001E-5</v>
      </c>
      <c r="GT527" s="1">
        <v>1.9171669999999998E-2</v>
      </c>
      <c r="GU527">
        <v>21.278479999999998</v>
      </c>
      <c r="GV527" s="1">
        <v>2.6038159999999999E-8</v>
      </c>
      <c r="GW527" s="1">
        <v>2.458041E-4</v>
      </c>
      <c r="GX527" s="1">
        <v>1.8980819999999999E-2</v>
      </c>
      <c r="GY527">
        <v>21.386520000000001</v>
      </c>
      <c r="GZ527" s="1">
        <v>1.076482E-7</v>
      </c>
      <c r="HA527" s="1">
        <v>1.0295020000000001E-3</v>
      </c>
      <c r="HB527">
        <v>1.8759080000000001E-2</v>
      </c>
      <c r="HC527">
        <v>21.468319999999999</v>
      </c>
      <c r="HD527" s="1">
        <v>3.9260070000000001E-7</v>
      </c>
      <c r="HE527" s="1">
        <v>3.8117519999999998E-3</v>
      </c>
      <c r="HF527" s="1">
        <v>1.8649849999999999E-2</v>
      </c>
      <c r="HG527">
        <v>21.53341</v>
      </c>
      <c r="HH527" s="1">
        <v>1.2879819999999999E-6</v>
      </c>
      <c r="HI527" s="1">
        <v>1.261816E-2</v>
      </c>
      <c r="HJ527" s="1">
        <v>1.857499E-2</v>
      </c>
      <c r="HK527">
        <v>21.531089999999999</v>
      </c>
      <c r="HL527" s="1">
        <v>3.8260950000000002E-6</v>
      </c>
      <c r="HM527" s="1">
        <v>3.7747490000000002E-2</v>
      </c>
      <c r="HN527" s="1">
        <v>1.846795E-2</v>
      </c>
      <c r="HO527">
        <v>21.513439999999999</v>
      </c>
      <c r="HP527" s="1">
        <v>1.034509E-5</v>
      </c>
      <c r="HQ527" s="1">
        <v>0.10296379999999999</v>
      </c>
      <c r="HR527">
        <v>1.8305249999999999E-2</v>
      </c>
      <c r="HS527">
        <v>21.476369999999999</v>
      </c>
      <c r="HT527" s="1">
        <v>2.563227E-5</v>
      </c>
      <c r="HU527" s="1">
        <v>0.25807360000000001</v>
      </c>
      <c r="HV527" s="1">
        <v>1.8188159999999998E-2</v>
      </c>
      <c r="HW527">
        <v>21.423300000000001</v>
      </c>
      <c r="HX527" s="1">
        <v>5.8950580000000003E-5</v>
      </c>
      <c r="HY527" s="1">
        <v>0.59881890000000004</v>
      </c>
      <c r="HZ527" s="1">
        <v>1.8017789999999999E-2</v>
      </c>
      <c r="IA527">
        <v>21.400649999999999</v>
      </c>
      <c r="IB527" s="1">
        <v>1.260213E-4</v>
      </c>
      <c r="IC527">
        <v>1.295142</v>
      </c>
      <c r="ID527" s="1">
        <v>1.784765E-2</v>
      </c>
      <c r="IE527">
        <v>21.454170000000001</v>
      </c>
      <c r="IF527" s="1">
        <v>2.5264020000000001E-4</v>
      </c>
      <c r="IG527">
        <v>2.6268720000000001</v>
      </c>
      <c r="IH527">
        <v>1.7655810000000001E-2</v>
      </c>
      <c r="II527">
        <v>21.521429999999999</v>
      </c>
      <c r="IJ527" s="1">
        <v>4.7716019999999998E-4</v>
      </c>
      <c r="IK527">
        <v>5.0248249999999999</v>
      </c>
      <c r="IL527" s="1">
        <v>1.7482850000000001E-2</v>
      </c>
      <c r="IM527">
        <v>21.606490000000001</v>
      </c>
      <c r="IN527" s="1">
        <v>8.5499109999999997E-4</v>
      </c>
      <c r="IO527">
        <v>9.1121320000000008</v>
      </c>
      <c r="IP527" s="1">
        <v>1.731274E-2</v>
      </c>
      <c r="IQ527">
        <v>21.60285</v>
      </c>
      <c r="IR527" s="1">
        <v>1.459375E-3</v>
      </c>
      <c r="IS527">
        <v>15.74104</v>
      </c>
      <c r="IT527" s="1">
        <v>1.7171120000000002E-2</v>
      </c>
      <c r="IU527">
        <v>21.56222</v>
      </c>
      <c r="IV527" s="1">
        <v>2.3869020000000002E-3</v>
      </c>
      <c r="IW527">
        <v>26.01783</v>
      </c>
      <c r="IX527" s="1">
        <v>1.7010899999999999E-2</v>
      </c>
      <c r="IY527">
        <v>21.529050000000002</v>
      </c>
      <c r="IZ527" s="1">
        <v>3.746007E-3</v>
      </c>
      <c r="JA527">
        <v>41.308610000000002</v>
      </c>
      <c r="JB527" s="1">
        <v>1.6756989999999999E-2</v>
      </c>
      <c r="JC527">
        <v>21.499600000000001</v>
      </c>
      <c r="JD527" s="1">
        <v>5.6320830000000004E-3</v>
      </c>
      <c r="JE527">
        <v>63.206679999999999</v>
      </c>
      <c r="JF527">
        <v>1.6642239999999999E-2</v>
      </c>
      <c r="JG527">
        <v>21.566549999999999</v>
      </c>
      <c r="JH527" s="1">
        <v>8.2534689999999994E-3</v>
      </c>
      <c r="JI527">
        <v>93.515460000000004</v>
      </c>
      <c r="JJ527">
        <v>1.6582409999999999E-2</v>
      </c>
      <c r="JK527">
        <v>21.651779999999999</v>
      </c>
      <c r="JL527" s="1">
        <v>1.177544E-2</v>
      </c>
      <c r="JM527">
        <v>134.24119999999999</v>
      </c>
      <c r="JN527" s="1">
        <v>1.6550599999999999E-2</v>
      </c>
      <c r="JO527">
        <v>21.719270000000002</v>
      </c>
      <c r="JP527" s="1">
        <v>1.6370260000000001E-2</v>
      </c>
      <c r="JQ527">
        <v>187.50649999999999</v>
      </c>
      <c r="JR527" s="1">
        <v>1.6453550000000001E-2</v>
      </c>
      <c r="JS527">
        <v>21.817990000000002</v>
      </c>
      <c r="JT527" s="1">
        <v>2.2106009999999999E-2</v>
      </c>
      <c r="JU527">
        <v>255.40979999999999</v>
      </c>
      <c r="JV527" s="1">
        <v>1.6318200000000001E-2</v>
      </c>
      <c r="JW527">
        <v>21.861239999999999</v>
      </c>
      <c r="JX527" s="1">
        <v>2.9099940000000001E-2</v>
      </c>
      <c r="JY527">
        <v>339.9477</v>
      </c>
      <c r="JZ527" s="1">
        <v>1.615573E-2</v>
      </c>
      <c r="KA527">
        <v>21.810379999999999</v>
      </c>
      <c r="KB527" s="1">
        <v>3.7439800000000002E-2</v>
      </c>
      <c r="KC527">
        <v>442.92250000000001</v>
      </c>
      <c r="KD527">
        <v>1.600998E-2</v>
      </c>
      <c r="KE527">
        <v>21.75217</v>
      </c>
      <c r="KF527" s="1">
        <v>4.7273750000000003E-2</v>
      </c>
      <c r="KG527">
        <v>565.92010000000005</v>
      </c>
      <c r="KH527" s="1">
        <v>1.588883E-2</v>
      </c>
      <c r="KI527">
        <v>21.71781</v>
      </c>
      <c r="KJ527" s="1">
        <v>5.8723589999999999E-2</v>
      </c>
      <c r="KK527">
        <v>710.30160000000001</v>
      </c>
      <c r="KL527" s="1">
        <v>1.5749309999999999E-2</v>
      </c>
      <c r="KM527">
        <v>21.821470000000001</v>
      </c>
      <c r="KN527">
        <v>7.1683999999999998E-2</v>
      </c>
      <c r="KO527">
        <v>877.07029999999997</v>
      </c>
      <c r="KP527" s="1">
        <v>1.557742E-2</v>
      </c>
      <c r="KQ527">
        <v>21.971309999999999</v>
      </c>
      <c r="KR527" s="1">
        <v>8.599938E-2</v>
      </c>
      <c r="KS527">
        <v>1066.7729999999999</v>
      </c>
      <c r="KT527" s="1">
        <v>1.53872E-2</v>
      </c>
      <c r="KU527">
        <v>22.134720000000002</v>
      </c>
      <c r="KV527">
        <v>0.10162939999999999</v>
      </c>
      <c r="KW527">
        <v>1279.5650000000001</v>
      </c>
      <c r="KX527" s="1">
        <v>1.520439E-2</v>
      </c>
      <c r="KY527">
        <v>22.28181</v>
      </c>
      <c r="KZ527" s="1">
        <v>0.118616</v>
      </c>
      <c r="LA527">
        <v>1515.2529999999999</v>
      </c>
      <c r="LB527" s="1">
        <v>1.503264E-2</v>
      </c>
      <c r="LC527">
        <v>22.313030000000001</v>
      </c>
      <c r="LD527" s="1">
        <v>0.1369049</v>
      </c>
      <c r="LE527">
        <v>1773.3389999999999</v>
      </c>
      <c r="LF527" s="1">
        <v>1.487131E-2</v>
      </c>
      <c r="LG527">
        <v>22.254090000000001</v>
      </c>
      <c r="LH527" s="1">
        <v>0.156412</v>
      </c>
      <c r="LI527">
        <v>2053.0239999999999</v>
      </c>
      <c r="LJ527" s="1">
        <v>1.474147E-2</v>
      </c>
      <c r="LK527">
        <v>22.197320000000001</v>
      </c>
      <c r="LL527">
        <v>0.1773064</v>
      </c>
      <c r="LM527">
        <v>2353.3009999999999</v>
      </c>
      <c r="LN527">
        <v>1.46547E-2</v>
      </c>
      <c r="LO527">
        <v>22.165199999999999</v>
      </c>
      <c r="LP527">
        <v>0.199763</v>
      </c>
      <c r="LQ527">
        <v>2673.1129999999998</v>
      </c>
      <c r="LR527" s="1">
        <v>1.454101E-2</v>
      </c>
      <c r="LS527">
        <v>22.276009999999999</v>
      </c>
      <c r="LT527">
        <v>0.22277910000000001</v>
      </c>
      <c r="LU527">
        <v>3011.15</v>
      </c>
      <c r="LV527" s="1">
        <v>1.440754E-2</v>
      </c>
      <c r="LW527">
        <v>22.429939999999998</v>
      </c>
      <c r="LX527">
        <v>0.24619269999999999</v>
      </c>
      <c r="LY527">
        <v>3365.587</v>
      </c>
      <c r="LZ527" s="1">
        <v>1.4269830000000001E-2</v>
      </c>
      <c r="MA527">
        <v>22.598420000000001</v>
      </c>
      <c r="MB527">
        <v>0.27001009999999998</v>
      </c>
      <c r="MC527">
        <v>3734.5790000000002</v>
      </c>
      <c r="MD527" s="1">
        <v>1.414633E-2</v>
      </c>
      <c r="ME527">
        <v>22.730699999999999</v>
      </c>
      <c r="MF527">
        <v>0.29446349999999999</v>
      </c>
      <c r="MG527">
        <v>4116.2950000000001</v>
      </c>
      <c r="MH527" s="1">
        <v>1.404531E-2</v>
      </c>
      <c r="MI527">
        <v>22.75789</v>
      </c>
      <c r="MJ527">
        <v>0.31964710000000002</v>
      </c>
      <c r="MK527">
        <v>4509.03</v>
      </c>
      <c r="ML527" s="1">
        <v>1.395098E-2</v>
      </c>
      <c r="MM527">
        <v>22.695540000000001</v>
      </c>
      <c r="MN527">
        <v>0.34519480000000002</v>
      </c>
      <c r="MO527">
        <v>4911.0410000000002</v>
      </c>
      <c r="MP527" s="1">
        <v>1.3863540000000001E-2</v>
      </c>
      <c r="MQ527">
        <v>22.633030000000002</v>
      </c>
      <c r="MR527">
        <v>0.37100689999999997</v>
      </c>
      <c r="MS527">
        <v>5320.6239999999998</v>
      </c>
      <c r="MT527" s="1">
        <v>1.38478E-2</v>
      </c>
      <c r="MU527">
        <v>22.591850000000001</v>
      </c>
      <c r="MV527">
        <v>0.3989162</v>
      </c>
      <c r="MW527">
        <v>5736.3540000000003</v>
      </c>
      <c r="MX527" s="1">
        <v>1.3727939999999999E-2</v>
      </c>
      <c r="MY527">
        <v>22.668569999999999</v>
      </c>
      <c r="MZ527">
        <v>0.42375350000000001</v>
      </c>
      <c r="NA527">
        <v>6156.527</v>
      </c>
      <c r="NB527" s="1">
        <v>1.355599E-2</v>
      </c>
      <c r="NC527">
        <v>22.6874</v>
      </c>
      <c r="ND527">
        <v>0.44653920000000002</v>
      </c>
      <c r="NE527">
        <v>6578.4780000000001</v>
      </c>
      <c r="NF527" s="1">
        <v>1.3384109999999999E-2</v>
      </c>
      <c r="NG527">
        <v>22.79739</v>
      </c>
      <c r="NH527">
        <v>0.4685337</v>
      </c>
      <c r="NI527">
        <v>7000.2380000000003</v>
      </c>
      <c r="NJ527" s="1">
        <v>1.326168E-2</v>
      </c>
      <c r="NK527">
        <v>22.894819999999999</v>
      </c>
      <c r="NL527">
        <v>0.49150100000000002</v>
      </c>
      <c r="NM527">
        <v>7420.4009999999998</v>
      </c>
      <c r="NN527" s="1">
        <v>1.3166829999999999E-2</v>
      </c>
      <c r="NO527">
        <v>22.917629999999999</v>
      </c>
      <c r="NP527">
        <v>0.51490840000000004</v>
      </c>
      <c r="NQ527">
        <v>7838.2039999999997</v>
      </c>
      <c r="NR527" s="1">
        <v>1.304287E-2</v>
      </c>
      <c r="NS527">
        <v>22.871849999999998</v>
      </c>
      <c r="NT527">
        <v>0.53647359999999999</v>
      </c>
      <c r="NU527">
        <v>8252.3770000000004</v>
      </c>
      <c r="NV527" s="1">
        <v>1.282636E-2</v>
      </c>
      <c r="NW527">
        <v>22.809979999999999</v>
      </c>
      <c r="NX527">
        <v>0.5531836</v>
      </c>
      <c r="NY527">
        <v>8661.241</v>
      </c>
      <c r="NZ527" s="1">
        <v>1.230302E-2</v>
      </c>
      <c r="OA527">
        <v>22.786760000000001</v>
      </c>
      <c r="OB527">
        <v>0.55462880000000003</v>
      </c>
      <c r="OC527">
        <v>9061.0220000000008</v>
      </c>
      <c r="OD527" s="1">
        <v>1.217145E-2</v>
      </c>
      <c r="OE527">
        <v>22.914359999999999</v>
      </c>
      <c r="OF527">
        <v>0.57178680000000004</v>
      </c>
      <c r="OG527">
        <v>9450.3330000000005</v>
      </c>
      <c r="OH527" s="1">
        <v>1.2219850000000001E-2</v>
      </c>
      <c r="OI527">
        <v>23.09253</v>
      </c>
      <c r="OJ527">
        <v>0.59689639999999999</v>
      </c>
      <c r="OK527">
        <v>9832.6309999999994</v>
      </c>
    </row>
    <row r="528" spans="1:401" x14ac:dyDescent="0.35">
      <c r="A528">
        <v>537</v>
      </c>
      <c r="B528" t="s">
        <v>4</v>
      </c>
      <c r="C528" t="s">
        <v>364</v>
      </c>
      <c r="D528" t="s">
        <v>535</v>
      </c>
      <c r="E528">
        <v>757.2817</v>
      </c>
      <c r="F528" s="1">
        <v>2.4310430000000001E-2</v>
      </c>
      <c r="G528">
        <v>17.840350000000001</v>
      </c>
      <c r="H528">
        <v>0</v>
      </c>
      <c r="I528">
        <v>0</v>
      </c>
      <c r="J528" s="1">
        <v>2.4055219999999999E-2</v>
      </c>
      <c r="K528">
        <v>17.995349999999998</v>
      </c>
      <c r="L528">
        <v>0</v>
      </c>
      <c r="M528">
        <v>0</v>
      </c>
      <c r="N528" s="1">
        <v>2.3675229999999998E-2</v>
      </c>
      <c r="O528">
        <v>18.161460000000002</v>
      </c>
      <c r="P528">
        <v>0</v>
      </c>
      <c r="Q528">
        <v>0</v>
      </c>
      <c r="R528" s="1">
        <v>2.326889E-2</v>
      </c>
      <c r="S528">
        <v>18.32132</v>
      </c>
      <c r="T528">
        <v>0</v>
      </c>
      <c r="U528">
        <v>0</v>
      </c>
      <c r="V528" s="1">
        <v>2.3118070000000001E-2</v>
      </c>
      <c r="W528">
        <v>18.476880000000001</v>
      </c>
      <c r="X528">
        <v>0</v>
      </c>
      <c r="Y528">
        <v>0</v>
      </c>
      <c r="Z528" s="1">
        <v>2.307712E-2</v>
      </c>
      <c r="AA528">
        <v>18.559380000000001</v>
      </c>
      <c r="AB528">
        <v>0</v>
      </c>
      <c r="AC528">
        <v>0</v>
      </c>
      <c r="AD528" s="1">
        <v>2.2945259999999999E-2</v>
      </c>
      <c r="AE528">
        <v>18.55376</v>
      </c>
      <c r="AF528">
        <v>0</v>
      </c>
      <c r="AG528">
        <v>0</v>
      </c>
      <c r="AH528">
        <v>2.277036E-2</v>
      </c>
      <c r="AI528">
        <v>18.53716</v>
      </c>
      <c r="AJ528">
        <v>0</v>
      </c>
      <c r="AK528">
        <v>0</v>
      </c>
      <c r="AL528" s="1">
        <v>2.2899099999999999E-2</v>
      </c>
      <c r="AM528">
        <v>18.534490000000002</v>
      </c>
      <c r="AN528">
        <v>0</v>
      </c>
      <c r="AO528">
        <v>0</v>
      </c>
      <c r="AP528" s="1">
        <v>2.271422E-2</v>
      </c>
      <c r="AQ528">
        <v>18.66254</v>
      </c>
      <c r="AR528">
        <v>0</v>
      </c>
      <c r="AS528">
        <v>0</v>
      </c>
      <c r="AT528" s="1">
        <v>2.244492E-2</v>
      </c>
      <c r="AU528">
        <v>18.85435</v>
      </c>
      <c r="AV528">
        <v>0</v>
      </c>
      <c r="AW528">
        <v>0</v>
      </c>
      <c r="AX528" s="1">
        <v>2.216887E-2</v>
      </c>
      <c r="AY528">
        <v>19.03914</v>
      </c>
      <c r="AZ528">
        <v>0</v>
      </c>
      <c r="BA528">
        <v>0</v>
      </c>
      <c r="BB528" s="1">
        <v>2.2044190000000002E-2</v>
      </c>
      <c r="BC528">
        <v>19.208120000000001</v>
      </c>
      <c r="BD528">
        <v>0</v>
      </c>
      <c r="BE528">
        <v>0</v>
      </c>
      <c r="BF528" s="1">
        <v>2.1972419999999999E-2</v>
      </c>
      <c r="BG528">
        <v>19.27807</v>
      </c>
      <c r="BH528">
        <v>0</v>
      </c>
      <c r="BI528">
        <v>0</v>
      </c>
      <c r="BJ528" s="1">
        <v>2.1856960000000002E-2</v>
      </c>
      <c r="BK528">
        <v>19.277629999999998</v>
      </c>
      <c r="BL528">
        <v>0</v>
      </c>
      <c r="BM528">
        <v>0</v>
      </c>
      <c r="BN528">
        <v>2.1727659999999999E-2</v>
      </c>
      <c r="BO528">
        <v>19.272880000000001</v>
      </c>
      <c r="BP528">
        <v>0</v>
      </c>
      <c r="BQ528">
        <v>0</v>
      </c>
      <c r="BR528" s="1">
        <v>2.1892890000000002E-2</v>
      </c>
      <c r="BS528">
        <v>19.284870000000002</v>
      </c>
      <c r="BT528">
        <v>0</v>
      </c>
      <c r="BU528">
        <v>0</v>
      </c>
      <c r="BV528" s="1">
        <v>2.173489E-2</v>
      </c>
      <c r="BW528">
        <v>19.379809999999999</v>
      </c>
      <c r="BX528">
        <v>0</v>
      </c>
      <c r="BY528">
        <v>0</v>
      </c>
      <c r="BZ528" s="1">
        <v>2.1475480000000002E-2</v>
      </c>
      <c r="CA528">
        <v>19.464490000000001</v>
      </c>
      <c r="CB528">
        <v>0</v>
      </c>
      <c r="CC528">
        <v>0</v>
      </c>
      <c r="CD528" s="1">
        <v>2.120708E-2</v>
      </c>
      <c r="CE528">
        <v>19.568020000000001</v>
      </c>
      <c r="CF528">
        <v>0</v>
      </c>
      <c r="CG528">
        <v>0</v>
      </c>
      <c r="CH528" s="1">
        <v>2.110018E-2</v>
      </c>
      <c r="CI528">
        <v>19.616520000000001</v>
      </c>
      <c r="CJ528">
        <v>0</v>
      </c>
      <c r="CK528">
        <v>0</v>
      </c>
      <c r="CL528" s="1">
        <v>2.1047389999999999E-2</v>
      </c>
      <c r="CM528">
        <v>19.621770000000001</v>
      </c>
      <c r="CN528">
        <v>0</v>
      </c>
      <c r="CO528">
        <v>0</v>
      </c>
      <c r="CP528">
        <v>2.096226E-2</v>
      </c>
      <c r="CQ528">
        <v>19.61721</v>
      </c>
      <c r="CR528">
        <v>0</v>
      </c>
      <c r="CS528">
        <v>0</v>
      </c>
      <c r="CT528" s="1">
        <v>2.0802560000000001E-2</v>
      </c>
      <c r="CU528">
        <v>19.611190000000001</v>
      </c>
      <c r="CV528">
        <v>0</v>
      </c>
      <c r="CW528">
        <v>0</v>
      </c>
      <c r="CX528" s="1">
        <v>2.0749719999999999E-2</v>
      </c>
      <c r="CY528">
        <v>19.610790000000001</v>
      </c>
      <c r="CZ528">
        <v>0</v>
      </c>
      <c r="DA528">
        <v>0</v>
      </c>
      <c r="DB528" s="1">
        <v>2.060087E-2</v>
      </c>
      <c r="DC528">
        <v>19.708300000000001</v>
      </c>
      <c r="DD528">
        <v>0</v>
      </c>
      <c r="DE528">
        <v>0</v>
      </c>
      <c r="DF528" s="1">
        <v>2.0461750000000001E-2</v>
      </c>
      <c r="DG528">
        <v>19.77393</v>
      </c>
      <c r="DH528">
        <v>0</v>
      </c>
      <c r="DI528">
        <v>0</v>
      </c>
      <c r="DJ528" s="1">
        <v>2.030645E-2</v>
      </c>
      <c r="DK528">
        <v>19.85427</v>
      </c>
      <c r="DL528">
        <v>0</v>
      </c>
      <c r="DM528">
        <v>0</v>
      </c>
      <c r="DN528" s="1">
        <v>2.019087E-2</v>
      </c>
      <c r="DO528">
        <v>19.936859999999999</v>
      </c>
      <c r="DP528">
        <v>0</v>
      </c>
      <c r="DQ528">
        <v>0</v>
      </c>
      <c r="DR528">
        <v>2.0091879999999999E-2</v>
      </c>
      <c r="DS528">
        <v>19.970490000000002</v>
      </c>
      <c r="DT528">
        <v>0</v>
      </c>
      <c r="DU528">
        <v>0</v>
      </c>
      <c r="DV528" s="1">
        <v>1.9982079999999999E-2</v>
      </c>
      <c r="DW528">
        <v>19.949850000000001</v>
      </c>
      <c r="DX528">
        <v>0</v>
      </c>
      <c r="DY528">
        <v>0</v>
      </c>
      <c r="DZ528" s="1">
        <v>1.9912880000000001E-2</v>
      </c>
      <c r="EA528">
        <v>19.9209</v>
      </c>
      <c r="EB528">
        <v>0</v>
      </c>
      <c r="EC528">
        <v>3.2429000000000001E-35</v>
      </c>
      <c r="ED528" s="1">
        <v>2.0104670000000002E-2</v>
      </c>
      <c r="EE528">
        <v>19.932040000000001</v>
      </c>
      <c r="EF528">
        <v>1.230238E-35</v>
      </c>
      <c r="EG528">
        <v>1.1037439999999999E-31</v>
      </c>
      <c r="EH528" s="1">
        <v>2.0002209999999999E-2</v>
      </c>
      <c r="EI528">
        <v>20.088699999999999</v>
      </c>
      <c r="EJ528">
        <v>1.7545039999999999E-32</v>
      </c>
      <c r="EK528" s="1">
        <v>1.5380990000000001E-28</v>
      </c>
      <c r="EL528" s="1">
        <v>1.9791759999999999E-2</v>
      </c>
      <c r="EM528">
        <v>20.243600000000001</v>
      </c>
      <c r="EN528" s="1">
        <v>1.1521159999999999E-29</v>
      </c>
      <c r="EO528" s="1">
        <v>1.002631E-25</v>
      </c>
      <c r="EP528" s="1">
        <v>1.957043E-2</v>
      </c>
      <c r="EQ528">
        <v>20.398040000000002</v>
      </c>
      <c r="ER528" s="1">
        <v>3.9263600000000003E-27</v>
      </c>
      <c r="ES528" s="1">
        <v>3.412825E-23</v>
      </c>
      <c r="ET528" s="1">
        <v>1.9513889999999999E-2</v>
      </c>
      <c r="EU528">
        <v>20.567450000000001</v>
      </c>
      <c r="EV528" s="1">
        <v>7.6225829999999998E-25</v>
      </c>
      <c r="EW528" s="1">
        <v>6.6027319999999999E-21</v>
      </c>
      <c r="EX528" s="1">
        <v>1.9514259999999999E-2</v>
      </c>
      <c r="EY528">
        <v>20.640609999999999</v>
      </c>
      <c r="EZ528" s="1">
        <v>9.0208229999999998E-23</v>
      </c>
      <c r="FA528" s="1">
        <v>7.7819080000000003E-19</v>
      </c>
      <c r="FB528" s="1">
        <v>1.9478369999999998E-2</v>
      </c>
      <c r="FC528">
        <v>20.609490000000001</v>
      </c>
      <c r="FD528" s="1">
        <v>6.8384119999999999E-21</v>
      </c>
      <c r="FE528" s="1">
        <v>5.9070789999999997E-17</v>
      </c>
      <c r="FF528" s="1">
        <v>1.9403920000000002E-2</v>
      </c>
      <c r="FG528">
        <v>20.58306</v>
      </c>
      <c r="FH528" s="1">
        <v>3.4909639999999998E-19</v>
      </c>
      <c r="FI528" s="1">
        <v>3.0256249999999999E-15</v>
      </c>
      <c r="FJ528" s="1">
        <v>1.9672769999999999E-2</v>
      </c>
      <c r="FK528">
        <v>20.581579999999999</v>
      </c>
      <c r="FL528" s="1">
        <v>1.27423E-17</v>
      </c>
      <c r="FM528" s="1">
        <v>1.091874E-13</v>
      </c>
      <c r="FN528" s="1">
        <v>1.9565780000000001E-2</v>
      </c>
      <c r="FO528">
        <v>20.71658</v>
      </c>
      <c r="FP528" s="1">
        <v>3.328701E-16</v>
      </c>
      <c r="FQ528" s="1">
        <v>2.8750309999999999E-12</v>
      </c>
      <c r="FR528" s="1">
        <v>1.9334629999999998E-2</v>
      </c>
      <c r="FS528">
        <v>20.885960000000001</v>
      </c>
      <c r="FT528" s="1">
        <v>6.4713290000000004E-15</v>
      </c>
      <c r="FU528" s="1">
        <v>5.674463E-11</v>
      </c>
      <c r="FV528" s="1">
        <v>1.9088999999999998E-2</v>
      </c>
      <c r="FW528">
        <v>21.038730000000001</v>
      </c>
      <c r="FX528" s="1">
        <v>9.6654209999999996E-14</v>
      </c>
      <c r="FY528" s="1">
        <v>8.6193000000000004E-10</v>
      </c>
      <c r="FZ528" s="1">
        <v>1.902761E-2</v>
      </c>
      <c r="GA528">
        <v>21.186050000000002</v>
      </c>
      <c r="GB528" s="1">
        <v>1.151164E-12</v>
      </c>
      <c r="GC528" s="1">
        <v>1.033718E-8</v>
      </c>
      <c r="GD528" s="1">
        <v>1.9062909999999999E-2</v>
      </c>
      <c r="GE528">
        <v>21.233360000000001</v>
      </c>
      <c r="GF528" s="1">
        <v>1.1124499999999999E-11</v>
      </c>
      <c r="GG528" s="1">
        <v>1.001425E-7</v>
      </c>
      <c r="GH528" s="1">
        <v>1.9027200000000001E-2</v>
      </c>
      <c r="GI528">
        <v>21.215820000000001</v>
      </c>
      <c r="GJ528" s="1">
        <v>8.8190229999999998E-11</v>
      </c>
      <c r="GK528" s="1">
        <v>7.9901759999999999E-7</v>
      </c>
      <c r="GL528" s="1">
        <v>1.8922930000000001E-2</v>
      </c>
      <c r="GM528">
        <v>21.195060000000002</v>
      </c>
      <c r="GN528" s="1">
        <v>5.8298820000000002E-10</v>
      </c>
      <c r="GO528" s="1">
        <v>5.3353490000000003E-6</v>
      </c>
      <c r="GP528" s="1">
        <v>1.9031880000000001E-2</v>
      </c>
      <c r="GQ528">
        <v>21.191479999999999</v>
      </c>
      <c r="GR528" s="1">
        <v>3.3164710000000001E-9</v>
      </c>
      <c r="GS528" s="1">
        <v>3.0316769999999999E-5</v>
      </c>
      <c r="GT528" s="1">
        <v>1.889559E-2</v>
      </c>
      <c r="GU528">
        <v>21.216049999999999</v>
      </c>
      <c r="GV528" s="1">
        <v>1.6078740000000001E-8</v>
      </c>
      <c r="GW528" s="1">
        <v>1.4869629999999999E-4</v>
      </c>
      <c r="GX528">
        <v>1.87055E-2</v>
      </c>
      <c r="GY528">
        <v>21.323869999999999</v>
      </c>
      <c r="GZ528" s="1">
        <v>6.788107E-8</v>
      </c>
      <c r="HA528" s="1">
        <v>6.3665149999999997E-4</v>
      </c>
      <c r="HB528" s="1">
        <v>1.8486220000000001E-2</v>
      </c>
      <c r="HC528">
        <v>21.40559</v>
      </c>
      <c r="HD528" s="1">
        <v>2.5260480000000002E-7</v>
      </c>
      <c r="HE528" s="1">
        <v>2.4072529999999998E-3</v>
      </c>
      <c r="HF528" s="1">
        <v>1.837919E-2</v>
      </c>
      <c r="HG528">
        <v>21.470379999999999</v>
      </c>
      <c r="HH528" s="1">
        <v>8.44879E-7</v>
      </c>
      <c r="HI528" s="1">
        <v>8.1296700000000003E-3</v>
      </c>
      <c r="HJ528" s="1">
        <v>1.8306739999999998E-2</v>
      </c>
      <c r="HK528">
        <v>21.469069999999999</v>
      </c>
      <c r="HL528" s="1">
        <v>2.5566479999999999E-6</v>
      </c>
      <c r="HM528" s="1">
        <v>2.4786699999999998E-2</v>
      </c>
      <c r="HN528" s="1">
        <v>1.820223E-2</v>
      </c>
      <c r="HO528">
        <v>21.452660000000002</v>
      </c>
      <c r="HP528" s="1">
        <v>7.036053E-6</v>
      </c>
      <c r="HQ528" s="1">
        <v>6.884614E-2</v>
      </c>
      <c r="HR528" s="1">
        <v>1.8041789999999999E-2</v>
      </c>
      <c r="HS528">
        <v>21.41714</v>
      </c>
      <c r="HT528" s="1">
        <v>1.7730009999999999E-5</v>
      </c>
      <c r="HU528" s="1">
        <v>0.17556459999999999</v>
      </c>
      <c r="HV528">
        <v>1.7925420000000001E-2</v>
      </c>
      <c r="HW528">
        <v>21.365849999999998</v>
      </c>
      <c r="HX528" s="1">
        <v>4.1436680000000001E-5</v>
      </c>
      <c r="HY528">
        <v>0.4141166</v>
      </c>
      <c r="HZ528" s="1">
        <v>1.775784E-2</v>
      </c>
      <c r="IA528">
        <v>21.345040000000001</v>
      </c>
      <c r="IB528" s="1">
        <v>8.9954109999999994E-5</v>
      </c>
      <c r="IC528" s="1">
        <v>0.90976319999999999</v>
      </c>
      <c r="ID528">
        <v>1.759107E-2</v>
      </c>
      <c r="IE528">
        <v>21.399360000000001</v>
      </c>
      <c r="IF528" s="1">
        <v>1.8300630000000001E-4</v>
      </c>
      <c r="IG528" s="1">
        <v>1.8728320000000001</v>
      </c>
      <c r="IH528" s="1">
        <v>1.7401349999999999E-2</v>
      </c>
      <c r="II528">
        <v>21.46668</v>
      </c>
      <c r="IJ528" s="1">
        <v>3.5048600000000001E-4</v>
      </c>
      <c r="IK528">
        <v>3.6333359999999999</v>
      </c>
      <c r="IL528" s="1">
        <v>1.723152E-2</v>
      </c>
      <c r="IM528">
        <v>21.551369999999999</v>
      </c>
      <c r="IN528" s="1">
        <v>6.3642449999999997E-4</v>
      </c>
      <c r="IO528">
        <v>6.6775229999999999</v>
      </c>
      <c r="IP528">
        <v>1.7064090000000001E-2</v>
      </c>
      <c r="IQ528">
        <v>21.548259999999999</v>
      </c>
      <c r="IR528" s="1">
        <v>1.100113E-3</v>
      </c>
      <c r="IS528">
        <v>11.682650000000001</v>
      </c>
      <c r="IT528" s="1">
        <v>1.6924709999999999E-2</v>
      </c>
      <c r="IU528">
        <v>21.509309999999999</v>
      </c>
      <c r="IV528" s="1">
        <v>1.8210240000000001E-3</v>
      </c>
      <c r="IW528">
        <v>19.543589999999998</v>
      </c>
      <c r="IX528" s="1">
        <v>1.6765970000000002E-2</v>
      </c>
      <c r="IY528">
        <v>21.477630000000001</v>
      </c>
      <c r="IZ528" s="1">
        <v>2.890489E-3</v>
      </c>
      <c r="JA528">
        <v>31.385269999999998</v>
      </c>
      <c r="JB528" s="1">
        <v>1.6514560000000001E-2</v>
      </c>
      <c r="JC528">
        <v>21.449660000000002</v>
      </c>
      <c r="JD528" s="1">
        <v>4.3928040000000002E-3</v>
      </c>
      <c r="JE528">
        <v>48.545270000000002</v>
      </c>
      <c r="JF528" s="1">
        <v>1.6402429999999999E-2</v>
      </c>
      <c r="JG528">
        <v>21.517209999999999</v>
      </c>
      <c r="JH528" s="1">
        <v>6.504119E-3</v>
      </c>
      <c r="JI528">
        <v>72.563230000000004</v>
      </c>
      <c r="JJ528" s="1">
        <v>1.6343799999999999E-2</v>
      </c>
      <c r="JK528">
        <v>21.601990000000001</v>
      </c>
      <c r="JL528" s="1">
        <v>9.3702660000000004E-3</v>
      </c>
      <c r="JM528">
        <v>105.1777</v>
      </c>
      <c r="JN528" s="1">
        <v>1.6312400000000001E-2</v>
      </c>
      <c r="JO528">
        <v>21.669460000000001</v>
      </c>
      <c r="JP528" s="1">
        <v>1.314684E-2</v>
      </c>
      <c r="JQ528">
        <v>148.26249999999999</v>
      </c>
      <c r="JR528" s="1">
        <v>1.6216120000000001E-2</v>
      </c>
      <c r="JS528">
        <v>21.767800000000001</v>
      </c>
      <c r="JT528" s="1">
        <v>1.7908159999999999E-2</v>
      </c>
      <c r="JU528">
        <v>203.71520000000001</v>
      </c>
      <c r="JV528" s="1">
        <v>1.6083119999999999E-2</v>
      </c>
      <c r="JW528">
        <v>21.810680000000001</v>
      </c>
      <c r="JX528" s="1">
        <v>2.37711E-2</v>
      </c>
      <c r="JY528">
        <v>273.38810000000001</v>
      </c>
      <c r="JZ528" s="1">
        <v>1.5923280000000001E-2</v>
      </c>
      <c r="KA528">
        <v>21.761220000000002</v>
      </c>
      <c r="KB528" s="1">
        <v>3.0826200000000002E-2</v>
      </c>
      <c r="KC528">
        <v>358.99700000000001</v>
      </c>
      <c r="KD528" s="1">
        <v>1.5779390000000001E-2</v>
      </c>
      <c r="KE528">
        <v>21.704709999999999</v>
      </c>
      <c r="KF528" s="1">
        <v>3.921463E-2</v>
      </c>
      <c r="KG528">
        <v>462.10399999999998</v>
      </c>
      <c r="KH528" s="1">
        <v>1.566091E-2</v>
      </c>
      <c r="KI528">
        <v>21.672059999999998</v>
      </c>
      <c r="KJ528" s="1">
        <v>4.9062660000000001E-2</v>
      </c>
      <c r="KK528">
        <v>584.09220000000005</v>
      </c>
      <c r="KL528" s="1">
        <v>1.5522879999999999E-2</v>
      </c>
      <c r="KM528">
        <v>21.775670000000002</v>
      </c>
      <c r="KN528">
        <v>6.0294090000000002E-2</v>
      </c>
      <c r="KO528">
        <v>726.05619999999999</v>
      </c>
      <c r="KP528" s="1">
        <v>1.5354029999999999E-2</v>
      </c>
      <c r="KQ528">
        <v>21.924130000000002</v>
      </c>
      <c r="KR528" s="1">
        <v>7.2802060000000002E-2</v>
      </c>
      <c r="KS528">
        <v>888.70839999999998</v>
      </c>
      <c r="KT528" s="1">
        <v>1.516752E-2</v>
      </c>
      <c r="KU528">
        <v>22.08606</v>
      </c>
      <c r="KV528" s="1">
        <v>8.6565009999999998E-2</v>
      </c>
      <c r="KW528">
        <v>1072.4169999999999</v>
      </c>
      <c r="KX528" s="1">
        <v>1.498728E-2</v>
      </c>
      <c r="KY528">
        <v>22.231670000000001</v>
      </c>
      <c r="KZ528" s="1">
        <v>0.10162</v>
      </c>
      <c r="LA528">
        <v>1277.23</v>
      </c>
      <c r="LB528" s="1">
        <v>1.4818649999999999E-2</v>
      </c>
      <c r="LC528">
        <v>22.262440000000002</v>
      </c>
      <c r="LD528" s="1">
        <v>0.1179409</v>
      </c>
      <c r="LE528">
        <v>1502.9179999999999</v>
      </c>
      <c r="LF528" s="1">
        <v>1.4659149999999999E-2</v>
      </c>
      <c r="LG528">
        <v>22.205349999999999</v>
      </c>
      <c r="LH528" s="1">
        <v>0.13544809999999999</v>
      </c>
      <c r="LI528">
        <v>1748.96</v>
      </c>
      <c r="LJ528" s="1">
        <v>1.4530090000000001E-2</v>
      </c>
      <c r="LK528">
        <v>22.15024</v>
      </c>
      <c r="LL528" s="1">
        <v>0.15429570000000001</v>
      </c>
      <c r="LM528">
        <v>2014.6210000000001</v>
      </c>
      <c r="LN528" s="1">
        <v>1.444496E-2</v>
      </c>
      <c r="LO528">
        <v>22.11993</v>
      </c>
      <c r="LP528">
        <v>0.17466809999999999</v>
      </c>
      <c r="LQ528">
        <v>2299.1219999999998</v>
      </c>
      <c r="LR528" s="1">
        <v>1.4334100000000001E-2</v>
      </c>
      <c r="LS528">
        <v>22.230609999999999</v>
      </c>
      <c r="LT528">
        <v>0.1956891</v>
      </c>
      <c r="LU528">
        <v>2601.4050000000002</v>
      </c>
      <c r="LV528" s="1">
        <v>1.420333E-2</v>
      </c>
      <c r="LW528">
        <v>22.383220000000001</v>
      </c>
      <c r="LX528">
        <v>0.21720039999999999</v>
      </c>
      <c r="LY528">
        <v>2919.973</v>
      </c>
      <c r="LZ528" s="1">
        <v>1.406598E-2</v>
      </c>
      <c r="MA528">
        <v>22.549790000000002</v>
      </c>
      <c r="MB528">
        <v>0.23916599999999999</v>
      </c>
      <c r="MC528">
        <v>3253.2379999999998</v>
      </c>
      <c r="MD528" s="1">
        <v>1.394452E-2</v>
      </c>
      <c r="ME528">
        <v>22.680869999999999</v>
      </c>
      <c r="MF528">
        <v>0.26185599999999998</v>
      </c>
      <c r="MG528">
        <v>3599.6280000000002</v>
      </c>
      <c r="MH528" s="1">
        <v>1.3844479999999999E-2</v>
      </c>
      <c r="MI528">
        <v>22.707750000000001</v>
      </c>
      <c r="MJ528">
        <v>0.28530519999999998</v>
      </c>
      <c r="MK528">
        <v>3957.627</v>
      </c>
      <c r="ML528" s="1">
        <v>1.375259E-2</v>
      </c>
      <c r="MM528">
        <v>22.64734</v>
      </c>
      <c r="MN528">
        <v>0.30923709999999999</v>
      </c>
      <c r="MO528">
        <v>4325.7060000000001</v>
      </c>
      <c r="MP528">
        <v>1.3666960000000001E-2</v>
      </c>
      <c r="MQ528">
        <v>22.58663</v>
      </c>
      <c r="MR528">
        <v>0.33351249999999999</v>
      </c>
      <c r="MS528">
        <v>4702.2809999999999</v>
      </c>
      <c r="MT528" s="1">
        <v>1.3652289999999999E-2</v>
      </c>
      <c r="MU528">
        <v>22.54738</v>
      </c>
      <c r="MV528">
        <v>0.35979650000000002</v>
      </c>
      <c r="MW528">
        <v>5086.0510000000004</v>
      </c>
      <c r="MX528" s="1">
        <v>1.3536080000000001E-2</v>
      </c>
      <c r="MY528">
        <v>22.624020000000002</v>
      </c>
      <c r="MZ528">
        <v>0.38345360000000001</v>
      </c>
      <c r="NA528">
        <v>5475.4949999999999</v>
      </c>
      <c r="NB528" s="1">
        <v>1.336423E-2</v>
      </c>
      <c r="NC528">
        <v>22.643149999999999</v>
      </c>
      <c r="ND528">
        <v>0.40521960000000001</v>
      </c>
      <c r="NE528">
        <v>5868.107</v>
      </c>
      <c r="NF528">
        <v>1.319499E-2</v>
      </c>
      <c r="NG528">
        <v>22.75311</v>
      </c>
      <c r="NH528">
        <v>0.42641990000000002</v>
      </c>
      <c r="NI528">
        <v>6262.1509999999998</v>
      </c>
      <c r="NJ528" s="1">
        <v>1.3074590000000001E-2</v>
      </c>
      <c r="NK528">
        <v>22.849720000000001</v>
      </c>
      <c r="NL528">
        <v>0.44857419999999998</v>
      </c>
      <c r="NM528">
        <v>6656.1679999999997</v>
      </c>
      <c r="NN528">
        <v>1.2981049999999999E-2</v>
      </c>
      <c r="NO528">
        <v>22.872399999999999</v>
      </c>
      <c r="NP528">
        <v>0.47118729999999998</v>
      </c>
      <c r="NQ528">
        <v>7049.3829999999998</v>
      </c>
      <c r="NR528" s="1">
        <v>1.286024E-2</v>
      </c>
      <c r="NS528">
        <v>22.82816</v>
      </c>
      <c r="NT528">
        <v>0.49222929999999998</v>
      </c>
      <c r="NU528">
        <v>7440.5529999999999</v>
      </c>
      <c r="NV528" s="1">
        <v>1.2644600000000001E-2</v>
      </c>
      <c r="NW528">
        <v>22.768180000000001</v>
      </c>
      <c r="NX528">
        <v>0.50871940000000004</v>
      </c>
      <c r="NY528">
        <v>7828.1019999999999</v>
      </c>
      <c r="NZ528" s="1">
        <v>1.2124269999999999E-2</v>
      </c>
      <c r="OA528">
        <v>22.746860000000002</v>
      </c>
      <c r="OB528">
        <v>0.51108160000000002</v>
      </c>
      <c r="OC528">
        <v>8208.5789999999997</v>
      </c>
      <c r="OD528" s="1">
        <v>1.199457E-2</v>
      </c>
      <c r="OE528">
        <v>22.874110000000002</v>
      </c>
      <c r="OF528">
        <v>0.52809530000000005</v>
      </c>
      <c r="OG528">
        <v>8580.5300000000007</v>
      </c>
      <c r="OH528" s="1">
        <v>1.204466E-2</v>
      </c>
      <c r="OI528">
        <v>23.050640000000001</v>
      </c>
      <c r="OJ528">
        <v>0.55259689999999995</v>
      </c>
      <c r="OK528">
        <v>8946.85</v>
      </c>
    </row>
    <row r="529" spans="1:401" x14ac:dyDescent="0.35">
      <c r="A529">
        <v>538</v>
      </c>
      <c r="B529" t="s">
        <v>4</v>
      </c>
      <c r="C529" t="s">
        <v>364</v>
      </c>
      <c r="D529" t="s">
        <v>536</v>
      </c>
      <c r="E529">
        <v>779.28219999999999</v>
      </c>
      <c r="F529" s="1">
        <v>2.596658E-2</v>
      </c>
      <c r="G529">
        <v>17.785299999999999</v>
      </c>
      <c r="H529">
        <v>0</v>
      </c>
      <c r="I529">
        <v>0</v>
      </c>
      <c r="J529" s="1">
        <v>2.5692860000000001E-2</v>
      </c>
      <c r="K529">
        <v>17.938960000000002</v>
      </c>
      <c r="L529">
        <v>0</v>
      </c>
      <c r="M529">
        <v>0</v>
      </c>
      <c r="N529" s="1">
        <v>2.5283190000000001E-2</v>
      </c>
      <c r="O529">
        <v>18.102039999999999</v>
      </c>
      <c r="P529">
        <v>0</v>
      </c>
      <c r="Q529">
        <v>0</v>
      </c>
      <c r="R529" s="1">
        <v>2.4847569999999999E-2</v>
      </c>
      <c r="S529">
        <v>18.259329999999999</v>
      </c>
      <c r="T529">
        <v>0</v>
      </c>
      <c r="U529">
        <v>0</v>
      </c>
      <c r="V529">
        <v>2.468623E-2</v>
      </c>
      <c r="W529">
        <v>18.41235</v>
      </c>
      <c r="X529">
        <v>0</v>
      </c>
      <c r="Y529">
        <v>0</v>
      </c>
      <c r="Z529" s="1">
        <v>2.4644320000000001E-2</v>
      </c>
      <c r="AA529">
        <v>18.492380000000001</v>
      </c>
      <c r="AB529">
        <v>0</v>
      </c>
      <c r="AC529">
        <v>0</v>
      </c>
      <c r="AD529" s="1">
        <v>2.450424E-2</v>
      </c>
      <c r="AE529">
        <v>18.486650000000001</v>
      </c>
      <c r="AF529">
        <v>0</v>
      </c>
      <c r="AG529">
        <v>0</v>
      </c>
      <c r="AH529" s="1">
        <v>2.4317950000000001E-2</v>
      </c>
      <c r="AI529">
        <v>18.470610000000001</v>
      </c>
      <c r="AJ529">
        <v>0</v>
      </c>
      <c r="AK529">
        <v>0</v>
      </c>
      <c r="AL529">
        <v>2.445868E-2</v>
      </c>
      <c r="AM529">
        <v>18.468910000000001</v>
      </c>
      <c r="AN529">
        <v>0</v>
      </c>
      <c r="AO529">
        <v>0</v>
      </c>
      <c r="AP529" s="1">
        <v>2.4263119999999999E-2</v>
      </c>
      <c r="AQ529">
        <v>18.596720000000001</v>
      </c>
      <c r="AR529">
        <v>0</v>
      </c>
      <c r="AS529">
        <v>0</v>
      </c>
      <c r="AT529" s="1">
        <v>2.3972219999999999E-2</v>
      </c>
      <c r="AU529">
        <v>18.786210000000001</v>
      </c>
      <c r="AV529">
        <v>0</v>
      </c>
      <c r="AW529">
        <v>0</v>
      </c>
      <c r="AX529" s="1">
        <v>2.367704E-2</v>
      </c>
      <c r="AY529">
        <v>18.96818</v>
      </c>
      <c r="AZ529">
        <v>0</v>
      </c>
      <c r="BA529">
        <v>0</v>
      </c>
      <c r="BB529" s="1">
        <v>2.3541380000000001E-2</v>
      </c>
      <c r="BC529">
        <v>19.134720000000002</v>
      </c>
      <c r="BD529">
        <v>0</v>
      </c>
      <c r="BE529">
        <v>0</v>
      </c>
      <c r="BF529" s="1">
        <v>2.3468650000000001E-2</v>
      </c>
      <c r="BG529">
        <v>19.202670000000001</v>
      </c>
      <c r="BH529">
        <v>0</v>
      </c>
      <c r="BI529">
        <v>0</v>
      </c>
      <c r="BJ529" s="1">
        <v>2.3344090000000001E-2</v>
      </c>
      <c r="BK529">
        <v>19.202780000000001</v>
      </c>
      <c r="BL529">
        <v>0</v>
      </c>
      <c r="BM529">
        <v>0</v>
      </c>
      <c r="BN529" s="1">
        <v>2.3209090000000002E-2</v>
      </c>
      <c r="BO529">
        <v>19.198820000000001</v>
      </c>
      <c r="BP529">
        <v>0</v>
      </c>
      <c r="BQ529">
        <v>0</v>
      </c>
      <c r="BR529" s="1">
        <v>2.338813E-2</v>
      </c>
      <c r="BS529">
        <v>19.211760000000002</v>
      </c>
      <c r="BT529">
        <v>0</v>
      </c>
      <c r="BU529">
        <v>0</v>
      </c>
      <c r="BV529" s="1">
        <v>2.32196E-2</v>
      </c>
      <c r="BW529">
        <v>19.307009999999998</v>
      </c>
      <c r="BX529">
        <v>0</v>
      </c>
      <c r="BY529">
        <v>0</v>
      </c>
      <c r="BZ529" s="1">
        <v>2.293945E-2</v>
      </c>
      <c r="CA529">
        <v>19.390419999999999</v>
      </c>
      <c r="CB529">
        <v>0</v>
      </c>
      <c r="CC529">
        <v>0</v>
      </c>
      <c r="CD529">
        <v>2.2651270000000001E-2</v>
      </c>
      <c r="CE529">
        <v>19.49343</v>
      </c>
      <c r="CF529">
        <v>0</v>
      </c>
      <c r="CG529">
        <v>0</v>
      </c>
      <c r="CH529" s="1">
        <v>2.253674E-2</v>
      </c>
      <c r="CI529">
        <v>19.541260000000001</v>
      </c>
      <c r="CJ529">
        <v>0</v>
      </c>
      <c r="CK529">
        <v>0</v>
      </c>
      <c r="CL529" s="1">
        <v>2.2483599999999999E-2</v>
      </c>
      <c r="CM529">
        <v>19.5473</v>
      </c>
      <c r="CN529">
        <v>0</v>
      </c>
      <c r="CO529">
        <v>0</v>
      </c>
      <c r="CP529" s="1">
        <v>2.2392039999999998E-2</v>
      </c>
      <c r="CQ529">
        <v>19.543880000000001</v>
      </c>
      <c r="CR529">
        <v>0</v>
      </c>
      <c r="CS529">
        <v>0</v>
      </c>
      <c r="CT529" s="1">
        <v>2.222035E-2</v>
      </c>
      <c r="CU529">
        <v>19.538889999999999</v>
      </c>
      <c r="CV529">
        <v>0</v>
      </c>
      <c r="CW529">
        <v>0</v>
      </c>
      <c r="CX529" s="1">
        <v>2.2166390000000001E-2</v>
      </c>
      <c r="CY529">
        <v>19.5397</v>
      </c>
      <c r="CZ529">
        <v>0</v>
      </c>
      <c r="DA529">
        <v>0</v>
      </c>
      <c r="DB529" s="1">
        <v>2.200562E-2</v>
      </c>
      <c r="DC529">
        <v>19.63824</v>
      </c>
      <c r="DD529">
        <v>0</v>
      </c>
      <c r="DE529">
        <v>0</v>
      </c>
      <c r="DF529" s="1">
        <v>2.1858610000000001E-2</v>
      </c>
      <c r="DG529">
        <v>19.702860000000001</v>
      </c>
      <c r="DH529">
        <v>0</v>
      </c>
      <c r="DI529">
        <v>0</v>
      </c>
      <c r="DJ529" s="1">
        <v>2.169275E-2</v>
      </c>
      <c r="DK529">
        <v>19.78369</v>
      </c>
      <c r="DL529">
        <v>0</v>
      </c>
      <c r="DM529">
        <v>0</v>
      </c>
      <c r="DN529" s="1">
        <v>2.1567280000000001E-2</v>
      </c>
      <c r="DO529">
        <v>19.865919999999999</v>
      </c>
      <c r="DP529">
        <v>0</v>
      </c>
      <c r="DQ529">
        <v>0</v>
      </c>
      <c r="DR529" s="1">
        <v>2.1462450000000001E-2</v>
      </c>
      <c r="DS529">
        <v>19.89913</v>
      </c>
      <c r="DT529">
        <v>0</v>
      </c>
      <c r="DU529">
        <v>0</v>
      </c>
      <c r="DV529" s="1">
        <v>2.13455E-2</v>
      </c>
      <c r="DW529">
        <v>19.87959</v>
      </c>
      <c r="DX529">
        <v>0</v>
      </c>
      <c r="DY529">
        <v>0</v>
      </c>
      <c r="DZ529" s="1">
        <v>2.1273899999999998E-2</v>
      </c>
      <c r="EA529">
        <v>19.852180000000001</v>
      </c>
      <c r="EB529">
        <v>0</v>
      </c>
      <c r="EC529">
        <v>9.7704370000000003E-36</v>
      </c>
      <c r="ED529" s="1">
        <v>2.1481030000000002E-2</v>
      </c>
      <c r="EE529">
        <v>19.865390000000001</v>
      </c>
      <c r="EF529">
        <v>4.3752239999999997E-36</v>
      </c>
      <c r="EG529">
        <v>3.54727E-32</v>
      </c>
      <c r="EH529" s="1">
        <v>2.1371359999999999E-2</v>
      </c>
      <c r="EI529">
        <v>20.021750000000001</v>
      </c>
      <c r="EJ529">
        <v>6.5538459999999995E-33</v>
      </c>
      <c r="EK529" s="1">
        <v>5.2458439999999999E-29</v>
      </c>
      <c r="EL529" s="1">
        <v>2.1145440000000001E-2</v>
      </c>
      <c r="EM529">
        <v>20.174479999999999</v>
      </c>
      <c r="EN529" s="1">
        <v>4.5044310000000003E-30</v>
      </c>
      <c r="EO529" s="1">
        <v>3.6089079999999999E-26</v>
      </c>
      <c r="EP529" s="1">
        <v>2.0905920000000001E-2</v>
      </c>
      <c r="EQ529">
        <v>20.328220000000002</v>
      </c>
      <c r="ER529" s="1">
        <v>1.6018830000000001E-27</v>
      </c>
      <c r="ES529" s="1">
        <v>1.2909200000000001E-23</v>
      </c>
      <c r="ET529" s="1">
        <v>2.0846259999999998E-2</v>
      </c>
      <c r="EU529">
        <v>20.496310000000001</v>
      </c>
      <c r="EV529" s="1">
        <v>3.2379410000000002E-25</v>
      </c>
      <c r="EW529" s="1">
        <v>2.615809E-21</v>
      </c>
      <c r="EX529" s="1">
        <v>2.0849949999999999E-2</v>
      </c>
      <c r="EY529">
        <v>20.56786</v>
      </c>
      <c r="EZ529" s="1">
        <v>3.9814649999999998E-23</v>
      </c>
      <c r="FA529" s="1">
        <v>3.2196629999999998E-19</v>
      </c>
      <c r="FB529" s="1">
        <v>2.0811320000000001E-2</v>
      </c>
      <c r="FC529">
        <v>20.538080000000001</v>
      </c>
      <c r="FD529" s="1">
        <v>3.12948E-21</v>
      </c>
      <c r="FE529" s="1">
        <v>2.5460769999999999E-17</v>
      </c>
      <c r="FF529" s="1">
        <v>2.0734559999999999E-2</v>
      </c>
      <c r="FG529">
        <v>20.513179999999998</v>
      </c>
      <c r="FH529" s="1">
        <v>1.653785E-19</v>
      </c>
      <c r="FI529" s="1">
        <v>1.355581E-15</v>
      </c>
      <c r="FJ529" s="1">
        <v>2.1025559999999999E-2</v>
      </c>
      <c r="FK529">
        <v>20.513850000000001</v>
      </c>
      <c r="FL529" s="1">
        <v>6.2383479999999998E-18</v>
      </c>
      <c r="FM529" s="1">
        <v>5.0745840000000003E-14</v>
      </c>
      <c r="FN529" s="1">
        <v>2.091111E-2</v>
      </c>
      <c r="FO529">
        <v>20.648820000000001</v>
      </c>
      <c r="FP529" s="1">
        <v>1.6814110000000001E-16</v>
      </c>
      <c r="FQ529" s="1">
        <v>1.3836199999999999E-12</v>
      </c>
      <c r="FR529" s="1">
        <v>2.0660930000000001E-2</v>
      </c>
      <c r="FS529">
        <v>20.816579999999998</v>
      </c>
      <c r="FT529" s="1">
        <v>3.3676889999999999E-15</v>
      </c>
      <c r="FU529" s="1">
        <v>2.823303E-11</v>
      </c>
      <c r="FV529">
        <v>2.0396999999999998E-2</v>
      </c>
      <c r="FW529">
        <v>20.967780000000001</v>
      </c>
      <c r="FX529" s="1">
        <v>5.1755180000000002E-14</v>
      </c>
      <c r="FY529" s="1">
        <v>4.4267519999999999E-10</v>
      </c>
      <c r="FZ529" s="1">
        <v>2.0331950000000001E-2</v>
      </c>
      <c r="GA529">
        <v>21.11365</v>
      </c>
      <c r="GB529" s="1">
        <v>6.3351480000000004E-13</v>
      </c>
      <c r="GC529" s="1">
        <v>5.4721619999999997E-9</v>
      </c>
      <c r="GD529" s="1">
        <v>2.0372729999999999E-2</v>
      </c>
      <c r="GE529">
        <v>21.160160000000001</v>
      </c>
      <c r="GF529" s="1">
        <v>6.2854359999999996E-12</v>
      </c>
      <c r="GG529" s="1">
        <v>5.4567810000000002E-8</v>
      </c>
      <c r="GH529" s="1">
        <v>2.033503E-2</v>
      </c>
      <c r="GI529">
        <v>21.144120000000001</v>
      </c>
      <c r="GJ529" s="1">
        <v>5.1094559999999997E-11</v>
      </c>
      <c r="GK529" s="1">
        <v>4.4759559999999998E-7</v>
      </c>
      <c r="GL529" s="1">
        <v>2.0224659999999998E-2</v>
      </c>
      <c r="GM529">
        <v>21.125019999999999</v>
      </c>
      <c r="GN529" s="1">
        <v>3.460125E-10</v>
      </c>
      <c r="GO529" s="1">
        <v>3.0690019999999998E-6</v>
      </c>
      <c r="GP529" s="1">
        <v>2.03435E-2</v>
      </c>
      <c r="GQ529">
        <v>21.12276</v>
      </c>
      <c r="GR529" s="1">
        <v>2.014391E-9</v>
      </c>
      <c r="GS529" s="1">
        <v>1.7885479999999999E-5</v>
      </c>
      <c r="GT529" s="1">
        <v>2.019924E-2</v>
      </c>
      <c r="GU529">
        <v>21.148540000000001</v>
      </c>
      <c r="GV529" s="1">
        <v>9.98416E-9</v>
      </c>
      <c r="GW529" s="1">
        <v>8.9869489999999997E-5</v>
      </c>
      <c r="GX529" s="1">
        <v>1.9992719999999999E-2</v>
      </c>
      <c r="GY529">
        <v>21.256340000000002</v>
      </c>
      <c r="GZ529" s="1">
        <v>4.3043919999999999E-8</v>
      </c>
      <c r="HA529" s="1">
        <v>3.9379010000000002E-4</v>
      </c>
      <c r="HB529" s="1">
        <v>1.9758689999999999E-2</v>
      </c>
      <c r="HC529">
        <v>21.337879999999998</v>
      </c>
      <c r="HD529" s="1">
        <v>1.634496E-7</v>
      </c>
      <c r="HE529" s="1">
        <v>1.5222479999999999E-3</v>
      </c>
      <c r="HF529" s="1">
        <v>1.9645139999999998E-2</v>
      </c>
      <c r="HG529">
        <v>21.401969999999999</v>
      </c>
      <c r="HH529" s="1">
        <v>5.573398E-7</v>
      </c>
      <c r="HI529" s="1">
        <v>5.250289E-3</v>
      </c>
      <c r="HJ529" s="1">
        <v>1.956892E-2</v>
      </c>
      <c r="HK529">
        <v>21.40155</v>
      </c>
      <c r="HL529" s="1">
        <v>1.717882E-6</v>
      </c>
      <c r="HM529" s="1">
        <v>1.6331789999999999E-2</v>
      </c>
      <c r="HN529" s="1">
        <v>1.9457240000000001E-2</v>
      </c>
      <c r="HO529">
        <v>21.386340000000001</v>
      </c>
      <c r="HP529" s="1">
        <v>4.8111579999999999E-6</v>
      </c>
      <c r="HQ529" s="1">
        <v>4.6236619999999999E-2</v>
      </c>
      <c r="HR529" s="1">
        <v>1.928552E-2</v>
      </c>
      <c r="HS529">
        <v>21.352460000000001</v>
      </c>
      <c r="HT529" s="1">
        <v>1.232774E-5</v>
      </c>
      <c r="HU529" s="1">
        <v>0.12007429999999999</v>
      </c>
      <c r="HV529" s="1">
        <v>1.9161729999999998E-2</v>
      </c>
      <c r="HW529">
        <v>21.302969999999998</v>
      </c>
      <c r="HX529" s="1">
        <v>2.9274209999999999E-5</v>
      </c>
      <c r="HY529" s="1">
        <v>0.2881782</v>
      </c>
      <c r="HZ529" s="1">
        <v>1.8982700000000002E-2</v>
      </c>
      <c r="IA529">
        <v>21.284469999999999</v>
      </c>
      <c r="IB529" s="1">
        <v>6.4522479999999996E-5</v>
      </c>
      <c r="IC529" s="1">
        <v>0.64361800000000002</v>
      </c>
      <c r="ID529" s="1">
        <v>1.880567E-2</v>
      </c>
      <c r="IE529">
        <v>21.340009999999999</v>
      </c>
      <c r="IF529" s="1">
        <v>1.3318250000000001E-4</v>
      </c>
      <c r="IG529" s="1">
        <v>1.3458779999999999</v>
      </c>
      <c r="IH529" s="1">
        <v>1.8601989999999999E-2</v>
      </c>
      <c r="II529">
        <v>21.407260000000001</v>
      </c>
      <c r="IJ529" s="1">
        <v>2.5857689999999998E-4</v>
      </c>
      <c r="IK529">
        <v>2.6502020000000002</v>
      </c>
      <c r="IL529" s="1">
        <v>1.842129E-2</v>
      </c>
      <c r="IM529">
        <v>21.491430000000001</v>
      </c>
      <c r="IN529" s="1">
        <v>4.7570989999999998E-4</v>
      </c>
      <c r="IO529">
        <v>4.9400029999999999</v>
      </c>
      <c r="IP529" s="1">
        <v>1.824245E-2</v>
      </c>
      <c r="IQ529">
        <v>21.488399999999999</v>
      </c>
      <c r="IR529" s="1">
        <v>8.325505E-4</v>
      </c>
      <c r="IS529">
        <v>8.759468</v>
      </c>
      <c r="IT529" s="1">
        <v>1.809376E-2</v>
      </c>
      <c r="IU529">
        <v>21.4512</v>
      </c>
      <c r="IV529" s="1">
        <v>1.394419E-3</v>
      </c>
      <c r="IW529">
        <v>14.84099</v>
      </c>
      <c r="IX529" s="1">
        <v>1.7923100000000001E-2</v>
      </c>
      <c r="IY529">
        <v>21.421119999999998</v>
      </c>
      <c r="IZ529" s="1">
        <v>2.2380120000000002E-3</v>
      </c>
      <c r="JA529">
        <v>24.122420000000002</v>
      </c>
      <c r="JB529" s="1">
        <v>1.7653240000000001E-2</v>
      </c>
      <c r="JC529">
        <v>21.394880000000001</v>
      </c>
      <c r="JD529" s="1">
        <v>3.4371079999999999E-3</v>
      </c>
      <c r="JE529">
        <v>37.740450000000003</v>
      </c>
      <c r="JF529" s="1">
        <v>1.7533159999999999E-2</v>
      </c>
      <c r="JG529">
        <v>21.463650000000001</v>
      </c>
      <c r="JH529" s="1">
        <v>5.140286E-3</v>
      </c>
      <c r="JI529">
        <v>57.027619999999999</v>
      </c>
      <c r="JJ529" s="1">
        <v>1.7472120000000001E-2</v>
      </c>
      <c r="JK529">
        <v>21.547830000000001</v>
      </c>
      <c r="JL529" s="1">
        <v>7.476725E-3</v>
      </c>
      <c r="JM529">
        <v>83.512219999999999</v>
      </c>
      <c r="JN529" s="1">
        <v>1.7437290000000001E-2</v>
      </c>
      <c r="JO529">
        <v>21.615220000000001</v>
      </c>
      <c r="JP529" s="1">
        <v>1.058391E-2</v>
      </c>
      <c r="JQ529">
        <v>118.8704</v>
      </c>
      <c r="JR529" s="1">
        <v>1.7335110000000001E-2</v>
      </c>
      <c r="JS529">
        <v>21.713200000000001</v>
      </c>
      <c r="JT529" s="1">
        <v>1.4540839999999999E-2</v>
      </c>
      <c r="JU529">
        <v>164.8398</v>
      </c>
      <c r="JV529" s="1">
        <v>1.7192140000000002E-2</v>
      </c>
      <c r="JW529">
        <v>21.75517</v>
      </c>
      <c r="JX529" s="1">
        <v>1.9457169999999999E-2</v>
      </c>
      <c r="JY529">
        <v>223.15870000000001</v>
      </c>
      <c r="JZ529" s="1">
        <v>1.7022720000000002E-2</v>
      </c>
      <c r="KA529">
        <v>21.706959999999999</v>
      </c>
      <c r="KB529" s="1">
        <v>2.5428579999999999E-2</v>
      </c>
      <c r="KC529">
        <v>295.47879999999998</v>
      </c>
      <c r="KD529" s="1">
        <v>1.6868500000000002E-2</v>
      </c>
      <c r="KE529">
        <v>21.6524</v>
      </c>
      <c r="KF529" s="1">
        <v>3.2584269999999999E-2</v>
      </c>
      <c r="KG529">
        <v>383.35039999999998</v>
      </c>
      <c r="KH529" s="1">
        <v>1.6743069999999999E-2</v>
      </c>
      <c r="KI529">
        <v>21.62189</v>
      </c>
      <c r="KJ529" s="1">
        <v>4.1052810000000002E-2</v>
      </c>
      <c r="KK529">
        <v>488.17959999999999</v>
      </c>
      <c r="KL529">
        <v>1.659507E-2</v>
      </c>
      <c r="KM529">
        <v>21.726099999999999</v>
      </c>
      <c r="KN529" s="1">
        <v>5.0781409999999999E-2</v>
      </c>
      <c r="KO529">
        <v>611.14970000000005</v>
      </c>
      <c r="KP529" s="1">
        <v>1.6414930000000001E-2</v>
      </c>
      <c r="KQ529">
        <v>21.873180000000001</v>
      </c>
      <c r="KR529" s="1">
        <v>6.170146E-2</v>
      </c>
      <c r="KS529">
        <v>753.11659999999995</v>
      </c>
      <c r="KT529" s="1">
        <v>1.6215449999999999E-2</v>
      </c>
      <c r="KU529">
        <v>22.0335</v>
      </c>
      <c r="KV529" s="1">
        <v>7.3801350000000002E-2</v>
      </c>
      <c r="KW529">
        <v>914.63239999999996</v>
      </c>
      <c r="KX529" s="1">
        <v>1.6024050000000001E-2</v>
      </c>
      <c r="KY529">
        <v>22.177330000000001</v>
      </c>
      <c r="KZ529" s="1">
        <v>8.7132970000000004E-2</v>
      </c>
      <c r="LA529">
        <v>1095.963</v>
      </c>
      <c r="LB529" s="1">
        <v>1.5843200000000002E-2</v>
      </c>
      <c r="LC529">
        <v>22.20682</v>
      </c>
      <c r="LD529">
        <v>0.1016671</v>
      </c>
      <c r="LE529">
        <v>1297.1030000000001</v>
      </c>
      <c r="LF529" s="1">
        <v>1.5672200000000001E-2</v>
      </c>
      <c r="LG529">
        <v>22.151589999999999</v>
      </c>
      <c r="LH529" s="1">
        <v>0.1173515</v>
      </c>
      <c r="LI529">
        <v>1517.7850000000001</v>
      </c>
      <c r="LJ529" s="1">
        <v>1.5534340000000001E-2</v>
      </c>
      <c r="LK529">
        <v>22.098379999999999</v>
      </c>
      <c r="LL529">
        <v>0.1343316</v>
      </c>
      <c r="LM529">
        <v>1757.5139999999999</v>
      </c>
      <c r="LN529" s="1">
        <v>1.544385E-2</v>
      </c>
      <c r="LO529">
        <v>22.070399999999999</v>
      </c>
      <c r="LP529" s="1">
        <v>0.1527773</v>
      </c>
      <c r="LQ529">
        <v>2015.7460000000001</v>
      </c>
      <c r="LR529" s="1">
        <v>1.5326640000000001E-2</v>
      </c>
      <c r="LS529">
        <v>22.181609999999999</v>
      </c>
      <c r="LT529">
        <v>0.17193310000000001</v>
      </c>
      <c r="LU529">
        <v>2291.6489999999999</v>
      </c>
      <c r="LV529" s="1">
        <v>1.5186379999999999E-2</v>
      </c>
      <c r="LW529">
        <v>22.33287</v>
      </c>
      <c r="LX529">
        <v>0.19163060000000001</v>
      </c>
      <c r="LY529">
        <v>2583.9899999999998</v>
      </c>
      <c r="LZ529" s="1">
        <v>1.5039159999999999E-2</v>
      </c>
      <c r="MA529">
        <v>22.497209999999999</v>
      </c>
      <c r="MB529">
        <v>0.2118515</v>
      </c>
      <c r="MC529">
        <v>2891.3989999999999</v>
      </c>
      <c r="MD529" s="1">
        <v>1.490845E-2</v>
      </c>
      <c r="ME529">
        <v>22.626799999999999</v>
      </c>
      <c r="MF529">
        <v>0.23282549999999999</v>
      </c>
      <c r="MG529">
        <v>3212.527</v>
      </c>
      <c r="MH529" s="1">
        <v>1.4803510000000001E-2</v>
      </c>
      <c r="MI529">
        <v>22.652729999999998</v>
      </c>
      <c r="MJ529">
        <v>0.25464029999999999</v>
      </c>
      <c r="MK529">
        <v>3546.0529999999999</v>
      </c>
      <c r="ML529">
        <v>1.4703870000000001E-2</v>
      </c>
      <c r="MM529">
        <v>22.594190000000001</v>
      </c>
      <c r="MN529">
        <v>0.27694170000000001</v>
      </c>
      <c r="MO529">
        <v>3890.5619999999999</v>
      </c>
      <c r="MP529" s="1">
        <v>1.461292E-2</v>
      </c>
      <c r="MQ529">
        <v>22.535450000000001</v>
      </c>
      <c r="MR529">
        <v>0.29969499999999999</v>
      </c>
      <c r="MS529">
        <v>4244.5969999999998</v>
      </c>
      <c r="MT529" s="1">
        <v>1.460085E-2</v>
      </c>
      <c r="MU529">
        <v>22.498709999999999</v>
      </c>
      <c r="MV529">
        <v>0.324432</v>
      </c>
      <c r="MW529">
        <v>4606.9960000000001</v>
      </c>
      <c r="MX529" s="1">
        <v>1.447596E-2</v>
      </c>
      <c r="MY529">
        <v>22.575569999999999</v>
      </c>
      <c r="MZ529">
        <v>0.34681509999999999</v>
      </c>
      <c r="NA529">
        <v>4976.2889999999998</v>
      </c>
      <c r="NB529" s="1">
        <v>1.429104E-2</v>
      </c>
      <c r="NC529">
        <v>22.59478</v>
      </c>
      <c r="ND529">
        <v>0.36755149999999998</v>
      </c>
      <c r="NE529">
        <v>5350.152</v>
      </c>
      <c r="NF529" s="1">
        <v>1.4109089999999999E-2</v>
      </c>
      <c r="NG529">
        <v>22.70515</v>
      </c>
      <c r="NH529">
        <v>0.38785170000000002</v>
      </c>
      <c r="NI529">
        <v>5726.9539999999997</v>
      </c>
      <c r="NJ529" s="1">
        <v>1.398069E-2</v>
      </c>
      <c r="NK529">
        <v>22.800619999999999</v>
      </c>
      <c r="NL529">
        <v>0.40912379999999998</v>
      </c>
      <c r="NM529">
        <v>6105.2749999999996</v>
      </c>
      <c r="NN529" s="1">
        <v>1.388197E-2</v>
      </c>
      <c r="NO529">
        <v>22.82263</v>
      </c>
      <c r="NP529">
        <v>0.43091289999999999</v>
      </c>
      <c r="NQ529">
        <v>6484.299</v>
      </c>
      <c r="NR529" s="1">
        <v>1.375301E-2</v>
      </c>
      <c r="NS529">
        <v>22.779890000000002</v>
      </c>
      <c r="NT529">
        <v>0.45129370000000002</v>
      </c>
      <c r="NU529">
        <v>6862.7550000000001</v>
      </c>
      <c r="NV529" s="1">
        <v>1.352108E-2</v>
      </c>
      <c r="NW529">
        <v>22.721910000000001</v>
      </c>
      <c r="NX529">
        <v>0.4674951</v>
      </c>
      <c r="NY529">
        <v>7239.1369999999997</v>
      </c>
      <c r="NZ529" s="1">
        <v>1.2960030000000001E-2</v>
      </c>
      <c r="OA529">
        <v>22.70307</v>
      </c>
      <c r="OB529">
        <v>0.47058719999999998</v>
      </c>
      <c r="OC529">
        <v>7610.058</v>
      </c>
      <c r="OD529" s="1">
        <v>1.2821549999999999E-2</v>
      </c>
      <c r="OE529">
        <v>22.830549999999999</v>
      </c>
      <c r="OF529">
        <v>0.48735079999999997</v>
      </c>
      <c r="OG529">
        <v>7974.27</v>
      </c>
      <c r="OH529" s="1">
        <v>1.287784E-2</v>
      </c>
      <c r="OI529">
        <v>23.005420000000001</v>
      </c>
      <c r="OJ529">
        <v>0.51116969999999995</v>
      </c>
      <c r="OK529">
        <v>8334.1890000000003</v>
      </c>
    </row>
    <row r="530" spans="1:401" x14ac:dyDescent="0.35">
      <c r="A530">
        <v>539</v>
      </c>
      <c r="B530" t="s">
        <v>4</v>
      </c>
      <c r="C530" t="s">
        <v>364</v>
      </c>
      <c r="D530" t="s">
        <v>537</v>
      </c>
      <c r="E530">
        <v>722.40949999999998</v>
      </c>
      <c r="F530" s="1">
        <v>2.4932429999999998E-2</v>
      </c>
      <c r="G530">
        <v>17.73593</v>
      </c>
      <c r="H530">
        <v>0</v>
      </c>
      <c r="I530">
        <v>0</v>
      </c>
      <c r="J530" s="1">
        <v>2.466805E-2</v>
      </c>
      <c r="K530">
        <v>17.88749</v>
      </c>
      <c r="L530">
        <v>0</v>
      </c>
      <c r="M530">
        <v>0</v>
      </c>
      <c r="N530" s="1">
        <v>2.427199E-2</v>
      </c>
      <c r="O530">
        <v>18.04785</v>
      </c>
      <c r="P530">
        <v>0</v>
      </c>
      <c r="Q530">
        <v>0</v>
      </c>
      <c r="R530" s="1">
        <v>2.3850570000000001E-2</v>
      </c>
      <c r="S530">
        <v>18.202729999999999</v>
      </c>
      <c r="T530">
        <v>0</v>
      </c>
      <c r="U530">
        <v>0</v>
      </c>
      <c r="V530" s="1">
        <v>2.3698210000000001E-2</v>
      </c>
      <c r="W530">
        <v>18.35351</v>
      </c>
      <c r="X530">
        <v>0</v>
      </c>
      <c r="Y530">
        <v>0</v>
      </c>
      <c r="Z530" s="1">
        <v>2.3659779999999998E-2</v>
      </c>
      <c r="AA530">
        <v>18.432110000000002</v>
      </c>
      <c r="AB530">
        <v>0</v>
      </c>
      <c r="AC530">
        <v>0</v>
      </c>
      <c r="AD530">
        <v>2.35246E-2</v>
      </c>
      <c r="AE530">
        <v>18.426649999999999</v>
      </c>
      <c r="AF530">
        <v>0</v>
      </c>
      <c r="AG530">
        <v>0</v>
      </c>
      <c r="AH530" s="1">
        <v>2.334632E-2</v>
      </c>
      <c r="AI530">
        <v>18.41114</v>
      </c>
      <c r="AJ530">
        <v>0</v>
      </c>
      <c r="AK530">
        <v>0</v>
      </c>
      <c r="AL530" s="1">
        <v>2.3484919999999999E-2</v>
      </c>
      <c r="AM530">
        <v>18.409890000000001</v>
      </c>
      <c r="AN530">
        <v>0</v>
      </c>
      <c r="AO530">
        <v>0</v>
      </c>
      <c r="AP530" s="1">
        <v>2.329734E-2</v>
      </c>
      <c r="AQ530">
        <v>18.5365</v>
      </c>
      <c r="AR530">
        <v>0</v>
      </c>
      <c r="AS530">
        <v>0</v>
      </c>
      <c r="AT530" s="1">
        <v>2.3016060000000001E-2</v>
      </c>
      <c r="AU530">
        <v>18.723510000000001</v>
      </c>
      <c r="AV530">
        <v>0</v>
      </c>
      <c r="AW530">
        <v>0</v>
      </c>
      <c r="AX530" s="1">
        <v>2.2730719999999999E-2</v>
      </c>
      <c r="AY530">
        <v>18.902920000000002</v>
      </c>
      <c r="AZ530">
        <v>0</v>
      </c>
      <c r="BA530">
        <v>0</v>
      </c>
      <c r="BB530" s="1">
        <v>2.2600640000000002E-2</v>
      </c>
      <c r="BC530">
        <v>19.06738</v>
      </c>
      <c r="BD530">
        <v>0</v>
      </c>
      <c r="BE530">
        <v>0</v>
      </c>
      <c r="BF530" s="1">
        <v>2.2532139999999999E-2</v>
      </c>
      <c r="BG530">
        <v>19.134460000000001</v>
      </c>
      <c r="BH530">
        <v>0</v>
      </c>
      <c r="BI530">
        <v>0</v>
      </c>
      <c r="BJ530" s="1">
        <v>2.2414119999999999E-2</v>
      </c>
      <c r="BK530">
        <v>19.13523</v>
      </c>
      <c r="BL530">
        <v>0</v>
      </c>
      <c r="BM530">
        <v>0</v>
      </c>
      <c r="BN530" s="1">
        <v>2.2286150000000001E-2</v>
      </c>
      <c r="BO530">
        <v>19.13205</v>
      </c>
      <c r="BP530">
        <v>0</v>
      </c>
      <c r="BQ530">
        <v>0</v>
      </c>
      <c r="BR530" s="1">
        <v>2.246076E-2</v>
      </c>
      <c r="BS530">
        <v>19.145479999999999</v>
      </c>
      <c r="BT530">
        <v>0</v>
      </c>
      <c r="BU530">
        <v>0</v>
      </c>
      <c r="BV530" s="1">
        <v>2.2299010000000001E-2</v>
      </c>
      <c r="BW530">
        <v>19.24023</v>
      </c>
      <c r="BX530">
        <v>0</v>
      </c>
      <c r="BY530">
        <v>0</v>
      </c>
      <c r="BZ530" s="1">
        <v>2.2028300000000001E-2</v>
      </c>
      <c r="CA530">
        <v>19.322839999999999</v>
      </c>
      <c r="CB530">
        <v>0</v>
      </c>
      <c r="CC530">
        <v>0</v>
      </c>
      <c r="CD530" s="1">
        <v>2.1748449999999999E-2</v>
      </c>
      <c r="CE530">
        <v>19.425149999999999</v>
      </c>
      <c r="CF530">
        <v>0</v>
      </c>
      <c r="CG530">
        <v>0</v>
      </c>
      <c r="CH530" s="1">
        <v>2.163963E-2</v>
      </c>
      <c r="CI530">
        <v>19.47289</v>
      </c>
      <c r="CJ530">
        <v>0</v>
      </c>
      <c r="CK530">
        <v>0</v>
      </c>
      <c r="CL530" s="1">
        <v>2.1590450000000001E-2</v>
      </c>
      <c r="CM530">
        <v>19.479679999999998</v>
      </c>
      <c r="CN530">
        <v>0</v>
      </c>
      <c r="CO530">
        <v>0</v>
      </c>
      <c r="CP530" s="1">
        <v>2.1501869999999999E-2</v>
      </c>
      <c r="CQ530">
        <v>19.477250000000002</v>
      </c>
      <c r="CR530">
        <v>0</v>
      </c>
      <c r="CS530">
        <v>0</v>
      </c>
      <c r="CT530" s="1">
        <v>2.1337209999999999E-2</v>
      </c>
      <c r="CU530">
        <v>19.473240000000001</v>
      </c>
      <c r="CV530">
        <v>0</v>
      </c>
      <c r="CW530">
        <v>0</v>
      </c>
      <c r="CX530" s="1">
        <v>2.128654E-2</v>
      </c>
      <c r="CY530">
        <v>19.47495</v>
      </c>
      <c r="CZ530">
        <v>0</v>
      </c>
      <c r="DA530">
        <v>0</v>
      </c>
      <c r="DB530" s="1">
        <v>2.1130199999999998E-2</v>
      </c>
      <c r="DC530">
        <v>19.573350000000001</v>
      </c>
      <c r="DD530">
        <v>0</v>
      </c>
      <c r="DE530">
        <v>0</v>
      </c>
      <c r="DF530" s="1">
        <v>2.0990720000000001E-2</v>
      </c>
      <c r="DG530">
        <v>19.637619999999998</v>
      </c>
      <c r="DH530">
        <v>0</v>
      </c>
      <c r="DI530">
        <v>0</v>
      </c>
      <c r="DJ530" s="1">
        <v>2.0831220000000001E-2</v>
      </c>
      <c r="DK530">
        <v>19.71848</v>
      </c>
      <c r="DL530">
        <v>0</v>
      </c>
      <c r="DM530">
        <v>0</v>
      </c>
      <c r="DN530" s="1">
        <v>2.0710369999999999E-2</v>
      </c>
      <c r="DO530">
        <v>19.800370000000001</v>
      </c>
      <c r="DP530">
        <v>0</v>
      </c>
      <c r="DQ530">
        <v>0</v>
      </c>
      <c r="DR530" s="1">
        <v>2.0610469999999999E-2</v>
      </c>
      <c r="DS530">
        <v>19.833829999999999</v>
      </c>
      <c r="DT530">
        <v>0</v>
      </c>
      <c r="DU530">
        <v>0</v>
      </c>
      <c r="DV530" s="1">
        <v>2.04972E-2</v>
      </c>
      <c r="DW530">
        <v>19.81549</v>
      </c>
      <c r="DX530">
        <v>0</v>
      </c>
      <c r="DY530">
        <v>0</v>
      </c>
      <c r="DZ530" s="1">
        <v>2.0432329999999999E-2</v>
      </c>
      <c r="EA530">
        <v>19.78951</v>
      </c>
      <c r="EB530">
        <v>0</v>
      </c>
      <c r="EC530">
        <v>2.7389079999999999E-36</v>
      </c>
      <c r="ED530" s="1">
        <v>2.0633479999999999E-2</v>
      </c>
      <c r="EE530">
        <v>19.80377</v>
      </c>
      <c r="EF530">
        <v>1.353595E-36</v>
      </c>
      <c r="EG530">
        <v>1.062928E-32</v>
      </c>
      <c r="EH530" s="1">
        <v>2.0528029999999999E-2</v>
      </c>
      <c r="EI530">
        <v>19.959019999999999</v>
      </c>
      <c r="EJ530">
        <v>2.1554709999999999E-33</v>
      </c>
      <c r="EK530" s="1">
        <v>1.6703180000000001E-29</v>
      </c>
      <c r="EL530" s="1">
        <v>2.0308320000000001E-2</v>
      </c>
      <c r="EM530">
        <v>20.110130000000002</v>
      </c>
      <c r="EN530" s="1">
        <v>1.565857E-30</v>
      </c>
      <c r="EO530" s="1">
        <v>1.213538E-26</v>
      </c>
      <c r="EP530" s="1">
        <v>2.007662E-2</v>
      </c>
      <c r="EQ530">
        <v>20.262789999999999</v>
      </c>
      <c r="ER530" s="1">
        <v>5.8603179999999998E-28</v>
      </c>
      <c r="ES530" s="1">
        <v>4.5622899999999997E-24</v>
      </c>
      <c r="ET530" s="1">
        <v>2.0018749999999998E-2</v>
      </c>
      <c r="EU530">
        <v>20.429659999999998</v>
      </c>
      <c r="EV530" s="1">
        <v>1.242416E-25</v>
      </c>
      <c r="EW530" s="1">
        <v>9.6798019999999998E-22</v>
      </c>
      <c r="EX530" s="1">
        <v>2.0025629999999999E-2</v>
      </c>
      <c r="EY530">
        <v>20.500969999999999</v>
      </c>
      <c r="EZ530" s="1">
        <v>1.597853E-23</v>
      </c>
      <c r="FA530" s="1">
        <v>1.243514E-19</v>
      </c>
      <c r="FB530">
        <v>1.9988300000000001E-2</v>
      </c>
      <c r="FC530">
        <v>20.47269</v>
      </c>
      <c r="FD530" s="1">
        <v>1.3099869999999999E-21</v>
      </c>
      <c r="FE530" s="1">
        <v>1.023554E-17</v>
      </c>
      <c r="FF530">
        <v>1.991749E-2</v>
      </c>
      <c r="FG530">
        <v>20.449349999999999</v>
      </c>
      <c r="FH530" s="1">
        <v>7.2052049999999997E-20</v>
      </c>
      <c r="FI530" s="1">
        <v>5.6585930000000002E-16</v>
      </c>
      <c r="FJ530" s="1">
        <v>2.0200900000000001E-2</v>
      </c>
      <c r="FK530">
        <v>20.45121</v>
      </c>
      <c r="FL530" s="1">
        <v>2.8229179999999999E-18</v>
      </c>
      <c r="FM530" s="1">
        <v>2.1946239999999999E-14</v>
      </c>
      <c r="FN530" s="1">
        <v>2.009064E-2</v>
      </c>
      <c r="FO530">
        <v>20.58549</v>
      </c>
      <c r="FP530" s="1">
        <v>7.8858439999999998E-17</v>
      </c>
      <c r="FQ530" s="1">
        <v>6.1874039999999998E-13</v>
      </c>
      <c r="FR530" s="1">
        <v>1.984839E-2</v>
      </c>
      <c r="FS530">
        <v>20.7516</v>
      </c>
      <c r="FT530" s="1">
        <v>1.6341680000000001E-15</v>
      </c>
      <c r="FU530" s="1">
        <v>1.303298E-11</v>
      </c>
      <c r="FV530" s="1">
        <v>1.9593630000000001E-2</v>
      </c>
      <c r="FW530">
        <v>20.901430000000001</v>
      </c>
      <c r="FX530" s="1">
        <v>2.5942269999999999E-14</v>
      </c>
      <c r="FY530" s="1">
        <v>2.105936E-10</v>
      </c>
      <c r="FZ530" s="1">
        <v>1.9531639999999999E-2</v>
      </c>
      <c r="GA530">
        <v>21.046209999999999</v>
      </c>
      <c r="GB530" s="1">
        <v>3.275506E-13</v>
      </c>
      <c r="GC530" s="1">
        <v>2.6787020000000001E-9</v>
      </c>
      <c r="GD530" s="1">
        <v>1.9572699999999998E-2</v>
      </c>
      <c r="GE530">
        <v>21.09291</v>
      </c>
      <c r="GF530" s="1">
        <v>3.3476540000000001E-12</v>
      </c>
      <c r="GG530" s="1">
        <v>2.744706E-8</v>
      </c>
      <c r="GH530" s="1">
        <v>1.953653E-2</v>
      </c>
      <c r="GI530">
        <v>21.078399999999998</v>
      </c>
      <c r="GJ530" s="1">
        <v>2.7992749999999999E-11</v>
      </c>
      <c r="GK530" s="1">
        <v>2.310323E-7</v>
      </c>
      <c r="GL530" s="1">
        <v>1.9432080000000001E-2</v>
      </c>
      <c r="GM530">
        <v>21.060790000000001</v>
      </c>
      <c r="GN530" s="1">
        <v>1.9476999999999999E-10</v>
      </c>
      <c r="GO530" s="1">
        <v>1.6236170000000001E-6</v>
      </c>
      <c r="GP530" s="1">
        <v>1.9548610000000001E-2</v>
      </c>
      <c r="GQ530">
        <v>21.059650000000001</v>
      </c>
      <c r="GR530" s="1">
        <v>1.16363E-9</v>
      </c>
      <c r="GS530" s="1">
        <v>9.6865930000000006E-6</v>
      </c>
      <c r="GT530" s="1">
        <v>1.941122E-2</v>
      </c>
      <c r="GU530">
        <v>21.08614</v>
      </c>
      <c r="GV530" s="1">
        <v>5.9112229999999999E-9</v>
      </c>
      <c r="GW530" s="1">
        <v>4.9769969999999997E-5</v>
      </c>
      <c r="GX530" s="1">
        <v>1.9210809999999998E-2</v>
      </c>
      <c r="GY530">
        <v>21.193560000000002</v>
      </c>
      <c r="GZ530" s="1">
        <v>2.608791E-8</v>
      </c>
      <c r="HA530" s="1">
        <v>2.2277190000000001E-4</v>
      </c>
      <c r="HB530" s="1">
        <v>1.8984979999999999E-2</v>
      </c>
      <c r="HC530">
        <v>21.274850000000001</v>
      </c>
      <c r="HD530" s="1">
        <v>1.013034E-7</v>
      </c>
      <c r="HE530" s="1">
        <v>8.7877490000000001E-4</v>
      </c>
      <c r="HF530">
        <v>1.887817E-2</v>
      </c>
      <c r="HG530">
        <v>21.33887</v>
      </c>
      <c r="HH530" s="1">
        <v>3.529249E-7</v>
      </c>
      <c r="HI530" s="1">
        <v>3.0898570000000001E-3</v>
      </c>
      <c r="HJ530" s="1">
        <v>1.8804999999999999E-2</v>
      </c>
      <c r="HK530">
        <v>21.339390000000002</v>
      </c>
      <c r="HL530" s="1">
        <v>1.110108E-6</v>
      </c>
      <c r="HM530" s="1">
        <v>9.7886520000000001E-3</v>
      </c>
      <c r="HN530">
        <v>1.869738E-2</v>
      </c>
      <c r="HO530">
        <v>21.32546</v>
      </c>
      <c r="HP530" s="1">
        <v>3.1695579999999998E-6</v>
      </c>
      <c r="HQ530" s="1">
        <v>2.819777E-2</v>
      </c>
      <c r="HR530" s="1">
        <v>1.8532369999999999E-2</v>
      </c>
      <c r="HS530">
        <v>21.29318</v>
      </c>
      <c r="HT530" s="1">
        <v>8.2720839999999995E-6</v>
      </c>
      <c r="HU530" s="1">
        <v>7.444721E-2</v>
      </c>
      <c r="HV530">
        <v>1.841663E-2</v>
      </c>
      <c r="HW530">
        <v>21.24549</v>
      </c>
      <c r="HX530" s="1">
        <v>1.9993469999999999E-5</v>
      </c>
      <c r="HY530" s="1">
        <v>0.1814993</v>
      </c>
      <c r="HZ530">
        <v>1.824361E-2</v>
      </c>
      <c r="IA530">
        <v>21.228549999999998</v>
      </c>
      <c r="IB530" s="1">
        <v>4.4803119999999999E-5</v>
      </c>
      <c r="IC530" s="1">
        <v>0.4114447</v>
      </c>
      <c r="ID530" s="1">
        <v>1.8073189999999999E-2</v>
      </c>
      <c r="IE530">
        <v>21.284510000000001</v>
      </c>
      <c r="IF530" s="1">
        <v>9.3949590000000005E-5</v>
      </c>
      <c r="IG530" s="1">
        <v>0.8726334</v>
      </c>
      <c r="IH530" s="1">
        <v>1.787803E-2</v>
      </c>
      <c r="II530">
        <v>21.351649999999999</v>
      </c>
      <c r="IJ530" s="1">
        <v>1.851651E-4</v>
      </c>
      <c r="IK530">
        <v>1.7415369999999999</v>
      </c>
      <c r="IL530" s="1">
        <v>1.7705080000000002E-2</v>
      </c>
      <c r="IM530">
        <v>21.435490000000001</v>
      </c>
      <c r="IN530" s="1">
        <v>3.455466E-4</v>
      </c>
      <c r="IO530">
        <v>3.2878280000000002</v>
      </c>
      <c r="IP530" s="1">
        <v>1.7532209999999999E-2</v>
      </c>
      <c r="IQ530">
        <v>21.433199999999999</v>
      </c>
      <c r="IR530" s="1">
        <v>6.129223E-4</v>
      </c>
      <c r="IS530">
        <v>5.9006429999999996</v>
      </c>
      <c r="IT530" s="1">
        <v>1.7389769999999999E-2</v>
      </c>
      <c r="IU530">
        <v>21.397670000000002</v>
      </c>
      <c r="IV530" s="1">
        <v>1.039798E-3</v>
      </c>
      <c r="IW530">
        <v>10.11232</v>
      </c>
      <c r="IX530" s="1">
        <v>1.722605E-2</v>
      </c>
      <c r="IY530">
        <v>21.369039999999998</v>
      </c>
      <c r="IZ530" s="1">
        <v>1.6892319999999999E-3</v>
      </c>
      <c r="JA530">
        <v>16.615670000000001</v>
      </c>
      <c r="JB530" s="1">
        <v>1.6965439999999998E-2</v>
      </c>
      <c r="JC530">
        <v>21.344180000000001</v>
      </c>
      <c r="JD530" s="1">
        <v>2.6240640000000002E-3</v>
      </c>
      <c r="JE530">
        <v>26.26427</v>
      </c>
      <c r="JF530" s="1">
        <v>1.685008E-2</v>
      </c>
      <c r="JG530">
        <v>21.4132</v>
      </c>
      <c r="JH530" s="1">
        <v>3.9673160000000002E-3</v>
      </c>
      <c r="JI530">
        <v>40.075130000000001</v>
      </c>
      <c r="JJ530" s="1">
        <v>1.679168E-2</v>
      </c>
      <c r="JK530">
        <v>21.49689</v>
      </c>
      <c r="JL530" s="1">
        <v>5.8305120000000004E-3</v>
      </c>
      <c r="JM530">
        <v>59.231090000000002</v>
      </c>
      <c r="JN530" s="1">
        <v>1.6756960000000001E-2</v>
      </c>
      <c r="JO530">
        <v>21.564160000000001</v>
      </c>
      <c r="JP530" s="1">
        <v>8.3338389999999991E-3</v>
      </c>
      <c r="JQ530">
        <v>85.049000000000007</v>
      </c>
      <c r="JR530" s="1">
        <v>1.6662199999999999E-2</v>
      </c>
      <c r="JS530">
        <v>21.66178</v>
      </c>
      <c r="JT530" s="1">
        <v>1.1558239999999999E-2</v>
      </c>
      <c r="JU530">
        <v>118.92059999999999</v>
      </c>
      <c r="JV530" s="1">
        <v>1.6522579999999999E-2</v>
      </c>
      <c r="JW530">
        <v>21.70373</v>
      </c>
      <c r="JX530" s="1">
        <v>1.5600330000000001E-2</v>
      </c>
      <c r="JY530">
        <v>162.2647</v>
      </c>
      <c r="JZ530" s="1">
        <v>1.6361319999999999E-2</v>
      </c>
      <c r="KA530">
        <v>21.65701</v>
      </c>
      <c r="KB530" s="1">
        <v>2.0560430000000001E-2</v>
      </c>
      <c r="KC530">
        <v>216.4606</v>
      </c>
      <c r="KD530" s="1">
        <v>1.6211440000000001E-2</v>
      </c>
      <c r="KE530">
        <v>21.604320000000001</v>
      </c>
      <c r="KF530" s="1">
        <v>2.655267E-2</v>
      </c>
      <c r="KG530">
        <v>282.83260000000001</v>
      </c>
      <c r="KH530" s="1">
        <v>1.6093409999999999E-2</v>
      </c>
      <c r="KI530">
        <v>21.575320000000001</v>
      </c>
      <c r="KJ530" s="1">
        <v>3.3710759999999999E-2</v>
      </c>
      <c r="KK530">
        <v>362.61110000000002</v>
      </c>
      <c r="KL530" s="1">
        <v>1.5950639999999999E-2</v>
      </c>
      <c r="KM530">
        <v>21.679110000000001</v>
      </c>
      <c r="KN530" s="1">
        <v>4.1996260000000001E-2</v>
      </c>
      <c r="KO530">
        <v>456.86680000000001</v>
      </c>
      <c r="KP530" s="1">
        <v>1.5778190000000001E-2</v>
      </c>
      <c r="KQ530">
        <v>21.82469</v>
      </c>
      <c r="KR530" s="1">
        <v>5.1375520000000001E-2</v>
      </c>
      <c r="KS530">
        <v>566.43119999999999</v>
      </c>
      <c r="KT530" s="1">
        <v>1.5584840000000001E-2</v>
      </c>
      <c r="KU530">
        <v>21.983409999999999</v>
      </c>
      <c r="KV530" s="1">
        <v>6.1840850000000003E-2</v>
      </c>
      <c r="KW530">
        <v>691.90340000000003</v>
      </c>
      <c r="KX530" s="1">
        <v>1.5402040000000001E-2</v>
      </c>
      <c r="KY530">
        <v>22.125869999999999</v>
      </c>
      <c r="KZ530">
        <v>7.3465730000000007E-2</v>
      </c>
      <c r="LA530">
        <v>833.65769999999998</v>
      </c>
      <c r="LB530" s="1">
        <v>1.522779E-2</v>
      </c>
      <c r="LC530">
        <v>22.155439999999999</v>
      </c>
      <c r="LD530" s="1">
        <v>8.6217589999999997E-2</v>
      </c>
      <c r="LE530">
        <v>991.84550000000002</v>
      </c>
      <c r="LF530" s="1">
        <v>1.5064340000000001E-2</v>
      </c>
      <c r="LG530">
        <v>22.102150000000002</v>
      </c>
      <c r="LH530" s="1">
        <v>0.10007720000000001</v>
      </c>
      <c r="LI530">
        <v>1166.4079999999999</v>
      </c>
      <c r="LJ530">
        <v>1.4932020000000001E-2</v>
      </c>
      <c r="LK530">
        <v>22.050830000000001</v>
      </c>
      <c r="LL530" s="1">
        <v>0.1151648</v>
      </c>
      <c r="LM530">
        <v>1357.085</v>
      </c>
      <c r="LN530" s="1">
        <v>1.484561E-2</v>
      </c>
      <c r="LO530">
        <v>22.024380000000001</v>
      </c>
      <c r="LP530" s="1">
        <v>0.13164390000000001</v>
      </c>
      <c r="LQ530">
        <v>1563.5709999999999</v>
      </c>
      <c r="LR530" s="1">
        <v>1.473287E-2</v>
      </c>
      <c r="LS530">
        <v>22.135100000000001</v>
      </c>
      <c r="LT530" s="1">
        <v>0.14886070000000001</v>
      </c>
      <c r="LU530">
        <v>1785.3040000000001</v>
      </c>
      <c r="LV530" s="1">
        <v>1.459762E-2</v>
      </c>
      <c r="LW530">
        <v>22.28481</v>
      </c>
      <c r="LX530">
        <v>0.1666707</v>
      </c>
      <c r="LY530">
        <v>2021.403</v>
      </c>
      <c r="LZ530" s="1">
        <v>1.4458520000000001E-2</v>
      </c>
      <c r="MA530">
        <v>22.447379999999999</v>
      </c>
      <c r="MB530">
        <v>0.1850946</v>
      </c>
      <c r="MC530">
        <v>2270.8530000000001</v>
      </c>
      <c r="MD530" s="1">
        <v>1.4332019999999999E-2</v>
      </c>
      <c r="ME530">
        <v>22.575810000000001</v>
      </c>
      <c r="MF530">
        <v>0.20425840000000001</v>
      </c>
      <c r="MG530">
        <v>2532.6260000000002</v>
      </c>
      <c r="MH530" s="1">
        <v>1.4230420000000001E-2</v>
      </c>
      <c r="MI530">
        <v>22.602029999999999</v>
      </c>
      <c r="MJ530">
        <v>0.22428000000000001</v>
      </c>
      <c r="MK530">
        <v>2805.7190000000001</v>
      </c>
      <c r="ML530" s="1">
        <v>1.413468E-2</v>
      </c>
      <c r="MM530">
        <v>22.54543</v>
      </c>
      <c r="MN530">
        <v>0.24485709999999999</v>
      </c>
      <c r="MO530">
        <v>3089.01</v>
      </c>
      <c r="MP530" s="1">
        <v>1.4049320000000001E-2</v>
      </c>
      <c r="MQ530">
        <v>22.488620000000001</v>
      </c>
      <c r="MR530">
        <v>0.2659841</v>
      </c>
      <c r="MS530">
        <v>3381.3290000000002</v>
      </c>
      <c r="MT530" s="1">
        <v>1.404005E-2</v>
      </c>
      <c r="MU530">
        <v>22.453589999999998</v>
      </c>
      <c r="MV530">
        <v>0.28899979999999997</v>
      </c>
      <c r="MW530">
        <v>3681.7739999999999</v>
      </c>
      <c r="MX530" s="1">
        <v>1.3918079999999999E-2</v>
      </c>
      <c r="MY530">
        <v>22.530280000000001</v>
      </c>
      <c r="MZ530">
        <v>0.30993490000000001</v>
      </c>
      <c r="NA530">
        <v>3989.0839999999998</v>
      </c>
      <c r="NB530">
        <v>1.374034E-2</v>
      </c>
      <c r="NC530">
        <v>22.549769999999999</v>
      </c>
      <c r="ND530">
        <v>0.32952999999999999</v>
      </c>
      <c r="NE530">
        <v>4301.415</v>
      </c>
      <c r="NF530">
        <v>1.356446E-2</v>
      </c>
      <c r="NG530">
        <v>22.659659999999999</v>
      </c>
      <c r="NH530">
        <v>0.34878550000000003</v>
      </c>
      <c r="NI530">
        <v>4617.3829999999998</v>
      </c>
      <c r="NJ530" s="1">
        <v>1.3442839999999999E-2</v>
      </c>
      <c r="NK530">
        <v>22.754359999999998</v>
      </c>
      <c r="NL530">
        <v>0.36906369999999999</v>
      </c>
      <c r="NM530">
        <v>4935.8190000000004</v>
      </c>
      <c r="NN530" s="1">
        <v>1.334785E-2</v>
      </c>
      <c r="NO530">
        <v>22.776599999999998</v>
      </c>
      <c r="NP530">
        <v>0.38983410000000002</v>
      </c>
      <c r="NQ530">
        <v>5255.99</v>
      </c>
      <c r="NR530" s="1">
        <v>1.3224110000000001E-2</v>
      </c>
      <c r="NS530">
        <v>22.735510000000001</v>
      </c>
      <c r="NT530">
        <v>0.4094062</v>
      </c>
      <c r="NU530">
        <v>5576.7979999999998</v>
      </c>
      <c r="NV530" s="1">
        <v>1.299963E-2</v>
      </c>
      <c r="NW530">
        <v>22.67943</v>
      </c>
      <c r="NX530">
        <v>0.42518070000000002</v>
      </c>
      <c r="NY530">
        <v>5896.9210000000003</v>
      </c>
      <c r="NZ530" s="1">
        <v>1.245544E-2</v>
      </c>
      <c r="OA530">
        <v>22.662050000000001</v>
      </c>
      <c r="OB530">
        <v>0.42891479999999998</v>
      </c>
      <c r="OC530">
        <v>6213.4489999999996</v>
      </c>
      <c r="OD530" s="1">
        <v>1.2322680000000001E-2</v>
      </c>
      <c r="OE530">
        <v>22.788810000000002</v>
      </c>
      <c r="OF530">
        <v>0.44530219999999998</v>
      </c>
      <c r="OG530">
        <v>6525.45</v>
      </c>
      <c r="OH530" s="1">
        <v>1.237974E-2</v>
      </c>
      <c r="OI530">
        <v>22.961819999999999</v>
      </c>
      <c r="OJ530">
        <v>0.46828890000000001</v>
      </c>
      <c r="OK530">
        <v>6834.8509999999997</v>
      </c>
    </row>
    <row r="531" spans="1:401" x14ac:dyDescent="0.35">
      <c r="A531">
        <v>540</v>
      </c>
      <c r="B531" t="s">
        <v>4</v>
      </c>
      <c r="C531" t="s">
        <v>364</v>
      </c>
      <c r="D531" t="s">
        <v>538</v>
      </c>
      <c r="E531">
        <v>755.05359999999996</v>
      </c>
      <c r="F531" s="1">
        <v>2.836764E-2</v>
      </c>
      <c r="G531">
        <v>17.683129999999998</v>
      </c>
      <c r="H531">
        <v>0</v>
      </c>
      <c r="I531">
        <v>0</v>
      </c>
      <c r="J531" s="1">
        <v>2.8066770000000001E-2</v>
      </c>
      <c r="K531">
        <v>17.831109999999999</v>
      </c>
      <c r="L531">
        <v>0</v>
      </c>
      <c r="M531">
        <v>0</v>
      </c>
      <c r="N531" s="1">
        <v>2.761369E-2</v>
      </c>
      <c r="O531">
        <v>17.988569999999999</v>
      </c>
      <c r="P531">
        <v>0</v>
      </c>
      <c r="Q531">
        <v>0</v>
      </c>
      <c r="R531" s="1">
        <v>2.7131720000000002E-2</v>
      </c>
      <c r="S531">
        <v>18.14085</v>
      </c>
      <c r="T531">
        <v>0</v>
      </c>
      <c r="U531">
        <v>0</v>
      </c>
      <c r="V531" s="1">
        <v>2.6961780000000001E-2</v>
      </c>
      <c r="W531">
        <v>18.28932</v>
      </c>
      <c r="X531">
        <v>0</v>
      </c>
      <c r="Y531">
        <v>0</v>
      </c>
      <c r="Z531" s="1">
        <v>2.692048E-2</v>
      </c>
      <c r="AA531">
        <v>18.367529999999999</v>
      </c>
      <c r="AB531">
        <v>0</v>
      </c>
      <c r="AC531">
        <v>0</v>
      </c>
      <c r="AD531" s="1">
        <v>2.6765270000000001E-2</v>
      </c>
      <c r="AE531">
        <v>18.362850000000002</v>
      </c>
      <c r="AF531">
        <v>0</v>
      </c>
      <c r="AG531">
        <v>0</v>
      </c>
      <c r="AH531" s="1">
        <v>2.6564870000000001E-2</v>
      </c>
      <c r="AI531">
        <v>18.348020000000002</v>
      </c>
      <c r="AJ531">
        <v>0</v>
      </c>
      <c r="AK531">
        <v>0</v>
      </c>
      <c r="AL531" s="1">
        <v>2.6727460000000001E-2</v>
      </c>
      <c r="AM531">
        <v>18.346710000000002</v>
      </c>
      <c r="AN531">
        <v>0</v>
      </c>
      <c r="AO531">
        <v>0</v>
      </c>
      <c r="AP531">
        <v>2.6513140000000001E-2</v>
      </c>
      <c r="AQ531">
        <v>18.470580000000002</v>
      </c>
      <c r="AR531">
        <v>0</v>
      </c>
      <c r="AS531">
        <v>0</v>
      </c>
      <c r="AT531" s="1">
        <v>2.6191160000000002E-2</v>
      </c>
      <c r="AU531">
        <v>18.654340000000001</v>
      </c>
      <c r="AV531">
        <v>0</v>
      </c>
      <c r="AW531">
        <v>0</v>
      </c>
      <c r="AX531" s="1">
        <v>2.5865019999999999E-2</v>
      </c>
      <c r="AY531">
        <v>18.831109999999999</v>
      </c>
      <c r="AZ531">
        <v>0</v>
      </c>
      <c r="BA531">
        <v>0</v>
      </c>
      <c r="BB531" s="1">
        <v>2.571787E-2</v>
      </c>
      <c r="BC531">
        <v>18.993510000000001</v>
      </c>
      <c r="BD531">
        <v>0</v>
      </c>
      <c r="BE531">
        <v>0</v>
      </c>
      <c r="BF531" s="1">
        <v>2.564164E-2</v>
      </c>
      <c r="BG531">
        <v>19.061</v>
      </c>
      <c r="BH531">
        <v>0</v>
      </c>
      <c r="BI531">
        <v>0</v>
      </c>
      <c r="BJ531" s="1">
        <v>2.5509009999999999E-2</v>
      </c>
      <c r="BK531">
        <v>19.06279</v>
      </c>
      <c r="BL531">
        <v>0</v>
      </c>
      <c r="BM531">
        <v>0</v>
      </c>
      <c r="BN531" s="1">
        <v>2.5364210000000002E-2</v>
      </c>
      <c r="BO531">
        <v>19.060490000000001</v>
      </c>
      <c r="BP531">
        <v>0</v>
      </c>
      <c r="BQ531">
        <v>0</v>
      </c>
      <c r="BR531" s="1">
        <v>2.556715E-2</v>
      </c>
      <c r="BS531">
        <v>19.074020000000001</v>
      </c>
      <c r="BT531">
        <v>0</v>
      </c>
      <c r="BU531">
        <v>0</v>
      </c>
      <c r="BV531" s="1">
        <v>2.5383079999999999E-2</v>
      </c>
      <c r="BW531">
        <v>19.16713</v>
      </c>
      <c r="BX531">
        <v>0</v>
      </c>
      <c r="BY531">
        <v>0</v>
      </c>
      <c r="BZ531">
        <v>2.5073229999999998E-2</v>
      </c>
      <c r="CA531">
        <v>19.24933</v>
      </c>
      <c r="CB531">
        <v>0</v>
      </c>
      <c r="CC531">
        <v>0</v>
      </c>
      <c r="CD531" s="1">
        <v>2.4751909999999998E-2</v>
      </c>
      <c r="CE531">
        <v>19.350560000000002</v>
      </c>
      <c r="CF531">
        <v>0</v>
      </c>
      <c r="CG531">
        <v>0</v>
      </c>
      <c r="CH531" s="1">
        <v>2.4629499999999999E-2</v>
      </c>
      <c r="CI531">
        <v>19.399039999999999</v>
      </c>
      <c r="CJ531">
        <v>0</v>
      </c>
      <c r="CK531">
        <v>0</v>
      </c>
      <c r="CL531" s="1">
        <v>2.457546E-2</v>
      </c>
      <c r="CM531">
        <v>19.406759999999998</v>
      </c>
      <c r="CN531">
        <v>0</v>
      </c>
      <c r="CO531">
        <v>0</v>
      </c>
      <c r="CP531" s="1">
        <v>2.4475400000000001E-2</v>
      </c>
      <c r="CQ531">
        <v>19.405360000000002</v>
      </c>
      <c r="CR531">
        <v>0</v>
      </c>
      <c r="CS531">
        <v>0</v>
      </c>
      <c r="CT531" s="1">
        <v>2.4287179999999998E-2</v>
      </c>
      <c r="CU531">
        <v>19.40241</v>
      </c>
      <c r="CV531">
        <v>0</v>
      </c>
      <c r="CW531">
        <v>0</v>
      </c>
      <c r="CX531" s="1">
        <v>2.422937E-2</v>
      </c>
      <c r="CY531">
        <v>19.404800000000002</v>
      </c>
      <c r="CZ531">
        <v>0</v>
      </c>
      <c r="DA531">
        <v>0</v>
      </c>
      <c r="DB531" s="1">
        <v>2.4052130000000001E-2</v>
      </c>
      <c r="DC531">
        <v>19.501629999999999</v>
      </c>
      <c r="DD531">
        <v>0</v>
      </c>
      <c r="DE531">
        <v>0</v>
      </c>
      <c r="DF531">
        <v>2.3893770000000002E-2</v>
      </c>
      <c r="DG531">
        <v>19.566310000000001</v>
      </c>
      <c r="DH531">
        <v>0</v>
      </c>
      <c r="DI531">
        <v>0</v>
      </c>
      <c r="DJ531" s="1">
        <v>2.3712299999999999E-2</v>
      </c>
      <c r="DK531">
        <v>19.646640000000001</v>
      </c>
      <c r="DL531">
        <v>0</v>
      </c>
      <c r="DM531">
        <v>0</v>
      </c>
      <c r="DN531" s="1">
        <v>2.3575639999999998E-2</v>
      </c>
      <c r="DO531">
        <v>19.728259999999999</v>
      </c>
      <c r="DP531">
        <v>0</v>
      </c>
      <c r="DQ531">
        <v>0</v>
      </c>
      <c r="DR531" s="1">
        <v>2.34615E-2</v>
      </c>
      <c r="DS531">
        <v>19.762789999999999</v>
      </c>
      <c r="DT531">
        <v>0</v>
      </c>
      <c r="DU531">
        <v>0</v>
      </c>
      <c r="DV531" s="1">
        <v>2.3333039999999999E-2</v>
      </c>
      <c r="DW531">
        <v>19.746079999999999</v>
      </c>
      <c r="DX531">
        <v>0</v>
      </c>
      <c r="DY531">
        <v>0</v>
      </c>
      <c r="DZ531" s="1">
        <v>2.326073E-2</v>
      </c>
      <c r="EA531">
        <v>19.721679999999999</v>
      </c>
      <c r="EB531">
        <v>0</v>
      </c>
      <c r="EC531">
        <v>8.2779619999999999E-37</v>
      </c>
      <c r="ED531" s="1">
        <v>2.349327E-2</v>
      </c>
      <c r="EE531">
        <v>19.736000000000001</v>
      </c>
      <c r="EF531">
        <v>5.0217429999999997E-37</v>
      </c>
      <c r="EG531">
        <v>3.4252760000000001E-33</v>
      </c>
      <c r="EH531">
        <v>2.3373910000000001E-2</v>
      </c>
      <c r="EI531">
        <v>19.888809999999999</v>
      </c>
      <c r="EJ531">
        <v>8.4055069999999995E-34</v>
      </c>
      <c r="EK531" s="1">
        <v>5.7077460000000002E-30</v>
      </c>
      <c r="EL531" s="1">
        <v>2.311976E-2</v>
      </c>
      <c r="EM531">
        <v>20.038630000000001</v>
      </c>
      <c r="EN531" s="1">
        <v>6.390486E-31</v>
      </c>
      <c r="EO531" s="1">
        <v>4.3720340000000003E-27</v>
      </c>
      <c r="EP531" s="1">
        <v>2.28556E-2</v>
      </c>
      <c r="EQ531">
        <v>20.189620000000001</v>
      </c>
      <c r="ER531" s="1">
        <v>2.4948140000000001E-28</v>
      </c>
      <c r="ES531" s="1">
        <v>1.7250410000000001E-24</v>
      </c>
      <c r="ET531" s="1">
        <v>2.2789150000000001E-2</v>
      </c>
      <c r="EU531">
        <v>20.355160000000001</v>
      </c>
      <c r="EV531" s="1">
        <v>5.5020380000000002E-26</v>
      </c>
      <c r="EW531" s="1">
        <v>3.82779E-22</v>
      </c>
      <c r="EX531" s="1">
        <v>2.2799179999999999E-2</v>
      </c>
      <c r="EY531">
        <v>20.42784</v>
      </c>
      <c r="EZ531" s="1">
        <v>7.3441249999999994E-24</v>
      </c>
      <c r="FA531" s="1">
        <v>5.1272649999999998E-20</v>
      </c>
      <c r="FB531" s="1">
        <v>2.2757610000000001E-2</v>
      </c>
      <c r="FC531">
        <v>20.40174</v>
      </c>
      <c r="FD531" s="1">
        <v>6.2357270000000001E-22</v>
      </c>
      <c r="FE531" s="1">
        <v>4.38919E-18</v>
      </c>
      <c r="FF531" s="1">
        <v>2.2678790000000001E-2</v>
      </c>
      <c r="FG531">
        <v>20.380109999999998</v>
      </c>
      <c r="FH531" s="1">
        <v>3.5455230000000001E-20</v>
      </c>
      <c r="FI531" s="1">
        <v>2.5177849999999999E-16</v>
      </c>
      <c r="FJ531" s="1">
        <v>2.3005040000000001E-2</v>
      </c>
      <c r="FK531">
        <v>20.382339999999999</v>
      </c>
      <c r="FL531" s="1">
        <v>1.4335620000000001E-18</v>
      </c>
      <c r="FM531" s="1">
        <v>1.011179E-14</v>
      </c>
      <c r="FN531" s="1">
        <v>2.2878619999999999E-2</v>
      </c>
      <c r="FO531">
        <v>20.514769999999999</v>
      </c>
      <c r="FP531" s="1">
        <v>4.125492E-17</v>
      </c>
      <c r="FQ531" s="1">
        <v>2.9464139999999999E-13</v>
      </c>
      <c r="FR531" s="1">
        <v>2.2601900000000001E-2</v>
      </c>
      <c r="FS531">
        <v>20.678879999999999</v>
      </c>
      <c r="FT531" s="1">
        <v>8.7950090000000003E-16</v>
      </c>
      <c r="FU531" s="1">
        <v>6.4038400000000003E-12</v>
      </c>
      <c r="FV531" s="1">
        <v>2.2310389999999999E-2</v>
      </c>
      <c r="FW531">
        <v>20.827400000000001</v>
      </c>
      <c r="FX531" s="1">
        <v>1.434348E-14</v>
      </c>
      <c r="FY531" s="1">
        <v>1.066031E-10</v>
      </c>
      <c r="FZ531" s="1">
        <v>2.2240320000000001E-2</v>
      </c>
      <c r="GA531">
        <v>20.971309999999999</v>
      </c>
      <c r="GB531" s="1">
        <v>1.8583129999999999E-13</v>
      </c>
      <c r="GC531" s="1">
        <v>1.3949359999999999E-9</v>
      </c>
      <c r="GD531" s="1">
        <v>2.2287370000000001E-2</v>
      </c>
      <c r="GE531">
        <v>21.019480000000001</v>
      </c>
      <c r="GF531" s="1">
        <v>1.9465270000000001E-12</v>
      </c>
      <c r="GG531" s="1">
        <v>1.468448E-8</v>
      </c>
      <c r="GH531" s="1">
        <v>2.2246160000000001E-2</v>
      </c>
      <c r="GI531">
        <v>21.006889999999999</v>
      </c>
      <c r="GJ531" s="1">
        <v>1.6663180000000001E-11</v>
      </c>
      <c r="GK531" s="1">
        <v>1.2683089999999999E-7</v>
      </c>
      <c r="GL531" s="1">
        <v>2.2128439999999999E-2</v>
      </c>
      <c r="GM531">
        <v>20.990870000000001</v>
      </c>
      <c r="GN531" s="1">
        <v>1.1857829999999999E-10</v>
      </c>
      <c r="GO531" s="1">
        <v>9.1352110000000001E-7</v>
      </c>
      <c r="GP531" s="1">
        <v>2.2264470000000001E-2</v>
      </c>
      <c r="GQ531">
        <v>20.9908</v>
      </c>
      <c r="GR531" s="1">
        <v>7.2389459999999999E-10</v>
      </c>
      <c r="GS531" s="1">
        <v>5.5798200000000001E-6</v>
      </c>
      <c r="GT531" s="1">
        <v>2.2107450000000001E-2</v>
      </c>
      <c r="GU531">
        <v>21.017510000000001</v>
      </c>
      <c r="GV531" s="1">
        <v>3.7532010000000001E-9</v>
      </c>
      <c r="GW531" s="1">
        <v>2.931782E-5</v>
      </c>
      <c r="GX531" s="1">
        <v>2.1878169999999999E-2</v>
      </c>
      <c r="GY531">
        <v>21.12398</v>
      </c>
      <c r="GZ531" s="1">
        <v>1.6890260000000001E-8</v>
      </c>
      <c r="HA531" s="1">
        <v>1.3406400000000001E-4</v>
      </c>
      <c r="HB531" s="1">
        <v>2.161983E-2</v>
      </c>
      <c r="HC531">
        <v>21.204940000000001</v>
      </c>
      <c r="HD531" s="1">
        <v>6.6819199999999995E-8</v>
      </c>
      <c r="HE531" s="1">
        <v>5.3974760000000002E-4</v>
      </c>
      <c r="HF531" s="1">
        <v>2.1498989999999999E-2</v>
      </c>
      <c r="HG531">
        <v>21.269659999999998</v>
      </c>
      <c r="HH531" s="1">
        <v>2.369782E-7</v>
      </c>
      <c r="HI531" s="1">
        <v>1.9351259999999999E-3</v>
      </c>
      <c r="HJ531" s="1">
        <v>2.1416500000000002E-2</v>
      </c>
      <c r="HK531">
        <v>21.271460000000001</v>
      </c>
      <c r="HL531" s="1">
        <v>7.5816659999999997E-7</v>
      </c>
      <c r="HM531" s="1">
        <v>6.2451659999999999E-3</v>
      </c>
      <c r="HN531" s="1">
        <v>2.12923E-2</v>
      </c>
      <c r="HO531">
        <v>21.259139999999999</v>
      </c>
      <c r="HP531" s="1">
        <v>2.199718E-6</v>
      </c>
      <c r="HQ531" s="1">
        <v>1.8310469999999999E-2</v>
      </c>
      <c r="HR531" s="1">
        <v>2.110513E-2</v>
      </c>
      <c r="HS531">
        <v>21.22878</v>
      </c>
      <c r="HT531" s="1">
        <v>5.830134E-6</v>
      </c>
      <c r="HU531" s="1">
        <v>4.9163209999999999E-2</v>
      </c>
      <c r="HV531" s="1">
        <v>2.0974960000000001E-2</v>
      </c>
      <c r="HW531">
        <v>21.183209999999999</v>
      </c>
      <c r="HX531" s="1">
        <v>1.4300490000000001E-5</v>
      </c>
      <c r="HY531" s="1">
        <v>0.1217961</v>
      </c>
      <c r="HZ531" s="1">
        <v>2.0777750000000001E-2</v>
      </c>
      <c r="IA531">
        <v>21.16722</v>
      </c>
      <c r="IB531" s="1">
        <v>3.2495649999999998E-5</v>
      </c>
      <c r="IC531" s="1">
        <v>0.28035019999999999</v>
      </c>
      <c r="ID531">
        <v>2.0581840000000001E-2</v>
      </c>
      <c r="IE531">
        <v>21.222670000000001</v>
      </c>
      <c r="IF531" s="1">
        <v>6.9045359999999999E-5</v>
      </c>
      <c r="IG531" s="1">
        <v>0.60329770000000005</v>
      </c>
      <c r="IH531" s="1">
        <v>2.0359780000000001E-2</v>
      </c>
      <c r="II531">
        <v>21.289670000000001</v>
      </c>
      <c r="IJ531" s="1">
        <v>1.3781089999999999E-4</v>
      </c>
      <c r="IK531" s="1">
        <v>1.220783</v>
      </c>
      <c r="IL531" s="1">
        <v>2.016343E-2</v>
      </c>
      <c r="IM531">
        <v>21.37332</v>
      </c>
      <c r="IN531" s="1">
        <v>2.6028679999999998E-4</v>
      </c>
      <c r="IO531">
        <v>2.3352119999999998</v>
      </c>
      <c r="IP531" s="1">
        <v>1.9966319999999999E-2</v>
      </c>
      <c r="IQ531">
        <v>21.372879999999999</v>
      </c>
      <c r="IR531" s="1">
        <v>4.6698049999999999E-4</v>
      </c>
      <c r="IS531">
        <v>4.2437500000000004</v>
      </c>
      <c r="IT531" s="1">
        <v>1.980295E-2</v>
      </c>
      <c r="IU531">
        <v>21.339210000000001</v>
      </c>
      <c r="IV531" s="1">
        <v>8.0079480000000002E-4</v>
      </c>
      <c r="IW531">
        <v>7.3598119999999998</v>
      </c>
      <c r="IX531" s="1">
        <v>1.961655E-2</v>
      </c>
      <c r="IY531">
        <v>21.312110000000001</v>
      </c>
      <c r="IZ531" s="1">
        <v>1.314413E-3</v>
      </c>
      <c r="JA531">
        <v>12.23047</v>
      </c>
      <c r="JB531" s="1">
        <v>1.9319449999999998E-2</v>
      </c>
      <c r="JC531">
        <v>21.288499999999999</v>
      </c>
      <c r="JD531" s="1">
        <v>2.0618139999999999E-3</v>
      </c>
      <c r="JE531">
        <v>19.541160000000001</v>
      </c>
      <c r="JF531" s="1">
        <v>1.9186769999999999E-2</v>
      </c>
      <c r="JG531">
        <v>21.356570000000001</v>
      </c>
      <c r="JH531" s="1">
        <v>3.146107E-3</v>
      </c>
      <c r="JI531">
        <v>30.12283</v>
      </c>
      <c r="JJ531" s="1">
        <v>1.91202E-2</v>
      </c>
      <c r="JK531">
        <v>21.439859999999999</v>
      </c>
      <c r="JL531" s="1">
        <v>4.664596E-3</v>
      </c>
      <c r="JM531">
        <v>44.95628</v>
      </c>
      <c r="JN531">
        <v>1.9080440000000001E-2</v>
      </c>
      <c r="JO531">
        <v>21.507010000000001</v>
      </c>
      <c r="JP531" s="1">
        <v>6.7232960000000001E-3</v>
      </c>
      <c r="JQ531">
        <v>65.150750000000002</v>
      </c>
      <c r="JR531" s="1">
        <v>1.8974459999999999E-2</v>
      </c>
      <c r="JS531">
        <v>21.60408</v>
      </c>
      <c r="JT531" s="1">
        <v>9.3999419999999997E-3</v>
      </c>
      <c r="JU531">
        <v>91.900040000000004</v>
      </c>
      <c r="JV531" s="1">
        <v>1.881416E-2</v>
      </c>
      <c r="JW531">
        <v>21.647120000000001</v>
      </c>
      <c r="JX531" s="1">
        <v>1.278255E-2</v>
      </c>
      <c r="JY531">
        <v>126.4453</v>
      </c>
      <c r="JZ531" s="1">
        <v>1.8630580000000001E-2</v>
      </c>
      <c r="KA531">
        <v>21.60256</v>
      </c>
      <c r="KB531" s="1">
        <v>1.6968259999999999E-2</v>
      </c>
      <c r="KC531">
        <v>170.0206</v>
      </c>
      <c r="KD531" s="1">
        <v>1.8459360000000001E-2</v>
      </c>
      <c r="KE531">
        <v>21.552019999999999</v>
      </c>
      <c r="KF531" s="1">
        <v>2.2063240000000001E-2</v>
      </c>
      <c r="KG531">
        <v>223.83770000000001</v>
      </c>
      <c r="KH531" s="1">
        <v>1.8325830000000001E-2</v>
      </c>
      <c r="KI531">
        <v>21.523969999999998</v>
      </c>
      <c r="KJ531" s="1">
        <v>2.819551E-2</v>
      </c>
      <c r="KK531">
        <v>289.0498</v>
      </c>
      <c r="KL531" s="1">
        <v>1.816243E-2</v>
      </c>
      <c r="KM531">
        <v>21.625979999999998</v>
      </c>
      <c r="KN531" s="1">
        <v>3.5342129999999999E-2</v>
      </c>
      <c r="KO531">
        <v>366.68849999999998</v>
      </c>
      <c r="KP531" s="1">
        <v>1.7966360000000001E-2</v>
      </c>
      <c r="KQ531">
        <v>21.76961</v>
      </c>
      <c r="KR531" s="1">
        <v>4.349198E-2</v>
      </c>
      <c r="KS531">
        <v>457.60480000000001</v>
      </c>
      <c r="KT531">
        <v>1.7745710000000001E-2</v>
      </c>
      <c r="KU531">
        <v>21.926449999999999</v>
      </c>
      <c r="KV531" s="1">
        <v>5.2644570000000002E-2</v>
      </c>
      <c r="KW531">
        <v>562.45719999999994</v>
      </c>
      <c r="KX531" s="1">
        <v>1.7537319999999999E-2</v>
      </c>
      <c r="KY531">
        <v>22.067769999999999</v>
      </c>
      <c r="KZ531" s="1">
        <v>6.2875420000000001E-2</v>
      </c>
      <c r="LA531">
        <v>681.72310000000004</v>
      </c>
      <c r="LB531" s="1">
        <v>1.733937E-2</v>
      </c>
      <c r="LC531">
        <v>22.09919</v>
      </c>
      <c r="LD531" s="1">
        <v>7.4169200000000005E-2</v>
      </c>
      <c r="LE531">
        <v>815.69140000000004</v>
      </c>
      <c r="LF531" s="1">
        <v>1.71539E-2</v>
      </c>
      <c r="LG531">
        <v>22.048380000000002</v>
      </c>
      <c r="LH531" s="1">
        <v>8.6515869999999995E-2</v>
      </c>
      <c r="LI531">
        <v>964.45069999999998</v>
      </c>
      <c r="LJ531" s="1">
        <v>1.7001970000000002E-2</v>
      </c>
      <c r="LK531">
        <v>21.999210000000001</v>
      </c>
      <c r="LL531" s="1">
        <v>0.1000159</v>
      </c>
      <c r="LM531">
        <v>1127.9280000000001</v>
      </c>
      <c r="LN531" s="1">
        <v>1.6903870000000001E-2</v>
      </c>
      <c r="LO531">
        <v>21.97364</v>
      </c>
      <c r="LP531" s="1">
        <v>0.11483889999999999</v>
      </c>
      <c r="LQ531">
        <v>1305.9829999999999</v>
      </c>
      <c r="LR531" s="1">
        <v>1.6776309999999999E-2</v>
      </c>
      <c r="LS531">
        <v>22.08249</v>
      </c>
      <c r="LT531" s="1">
        <v>0.1304169</v>
      </c>
      <c r="LU531">
        <v>1498.2429999999999</v>
      </c>
      <c r="LV531">
        <v>1.6621650000000002E-2</v>
      </c>
      <c r="LW531">
        <v>22.230119999999999</v>
      </c>
      <c r="LX531" s="1">
        <v>0.1466085</v>
      </c>
      <c r="LY531">
        <v>1704.06</v>
      </c>
      <c r="LZ531">
        <v>1.6464240000000002E-2</v>
      </c>
      <c r="MA531">
        <v>22.391030000000001</v>
      </c>
      <c r="MB531">
        <v>0.16345889999999999</v>
      </c>
      <c r="MC531">
        <v>1922.6469999999999</v>
      </c>
      <c r="MD531" s="1">
        <v>1.6320370000000001E-2</v>
      </c>
      <c r="ME531">
        <v>22.518519999999999</v>
      </c>
      <c r="MF531">
        <v>0.1810572</v>
      </c>
      <c r="MG531">
        <v>2153.1869999999999</v>
      </c>
      <c r="MH531" s="1">
        <v>1.6202339999999999E-2</v>
      </c>
      <c r="MI531">
        <v>22.546569999999999</v>
      </c>
      <c r="MJ531">
        <v>0.19948669999999999</v>
      </c>
      <c r="MK531">
        <v>2394.8629999999998</v>
      </c>
      <c r="ML531" s="1">
        <v>1.6093199999999998E-2</v>
      </c>
      <c r="MM531">
        <v>22.492509999999999</v>
      </c>
      <c r="MN531">
        <v>0.21853429999999999</v>
      </c>
      <c r="MO531">
        <v>2646.7469999999998</v>
      </c>
      <c r="MP531" s="1">
        <v>1.5999139999999999E-2</v>
      </c>
      <c r="MQ531">
        <v>22.437930000000001</v>
      </c>
      <c r="MR531">
        <v>0.23821780000000001</v>
      </c>
      <c r="MS531">
        <v>2907.855</v>
      </c>
      <c r="MT531" s="1">
        <v>1.5989380000000001E-2</v>
      </c>
      <c r="MU531">
        <v>22.403980000000001</v>
      </c>
      <c r="MV531">
        <v>0.25966339999999999</v>
      </c>
      <c r="MW531">
        <v>3177.4119999999998</v>
      </c>
      <c r="MX531" s="1">
        <v>1.5849350000000002E-2</v>
      </c>
      <c r="MY531">
        <v>22.47992</v>
      </c>
      <c r="MZ531">
        <v>0.27929890000000002</v>
      </c>
      <c r="NA531">
        <v>3454.2869999999998</v>
      </c>
      <c r="NB531" s="1">
        <v>1.5646759999999999E-2</v>
      </c>
      <c r="NC531">
        <v>22.500029999999999</v>
      </c>
      <c r="ND531">
        <v>0.29781960000000002</v>
      </c>
      <c r="NE531">
        <v>3736.8670000000002</v>
      </c>
      <c r="NF531" s="1">
        <v>1.544531E-2</v>
      </c>
      <c r="NG531">
        <v>22.608250000000002</v>
      </c>
      <c r="NH531">
        <v>0.31608209999999998</v>
      </c>
      <c r="NI531">
        <v>4023.9119999999998</v>
      </c>
      <c r="NJ531" s="1">
        <v>1.5308499999999999E-2</v>
      </c>
      <c r="NK531">
        <v>22.702529999999999</v>
      </c>
      <c r="NL531">
        <v>0.33539989999999997</v>
      </c>
      <c r="NM531">
        <v>4314.42</v>
      </c>
      <c r="NN531" s="1">
        <v>1.5199900000000001E-2</v>
      </c>
      <c r="NO531">
        <v>22.726189999999999</v>
      </c>
      <c r="NP531">
        <v>0.35518929999999999</v>
      </c>
      <c r="NQ531">
        <v>4607.6549999999997</v>
      </c>
      <c r="NR531" s="1">
        <v>1.505896E-2</v>
      </c>
      <c r="NS531">
        <v>22.68722</v>
      </c>
      <c r="NT531">
        <v>0.37395820000000002</v>
      </c>
      <c r="NU531">
        <v>4902.6139999999996</v>
      </c>
      <c r="NV531" s="1">
        <v>1.4800199999999999E-2</v>
      </c>
      <c r="NW531">
        <v>22.63327</v>
      </c>
      <c r="NX531">
        <v>0.38922210000000002</v>
      </c>
      <c r="NY531">
        <v>5198.027</v>
      </c>
      <c r="NZ531" s="1">
        <v>1.417672E-2</v>
      </c>
      <c r="OA531">
        <v>22.616479999999999</v>
      </c>
      <c r="OB531">
        <v>0.39343820000000002</v>
      </c>
      <c r="OC531">
        <v>5491.1379999999999</v>
      </c>
      <c r="OD531" s="1">
        <v>1.402628E-2</v>
      </c>
      <c r="OE531">
        <v>22.741119999999999</v>
      </c>
      <c r="OF531">
        <v>0.40939779999999998</v>
      </c>
      <c r="OG531">
        <v>5781.241</v>
      </c>
      <c r="OH531" s="1">
        <v>1.409403E-2</v>
      </c>
      <c r="OI531">
        <v>22.911650000000002</v>
      </c>
      <c r="OJ531">
        <v>0.43155569999999999</v>
      </c>
      <c r="OK531">
        <v>6070.1139999999996</v>
      </c>
    </row>
    <row r="532" spans="1:401" x14ac:dyDescent="0.35">
      <c r="A532">
        <v>541</v>
      </c>
      <c r="B532" t="s">
        <v>4</v>
      </c>
      <c r="C532" t="s">
        <v>364</v>
      </c>
      <c r="D532" t="s">
        <v>539</v>
      </c>
      <c r="E532">
        <v>761.56410000000005</v>
      </c>
      <c r="F532" s="1">
        <v>2.8492650000000001E-2</v>
      </c>
      <c r="G532">
        <v>17.626719999999999</v>
      </c>
      <c r="H532">
        <v>0</v>
      </c>
      <c r="I532">
        <v>0</v>
      </c>
      <c r="J532" s="1">
        <v>2.8191290000000001E-2</v>
      </c>
      <c r="K532">
        <v>17.770569999999999</v>
      </c>
      <c r="L532">
        <v>0</v>
      </c>
      <c r="M532">
        <v>0</v>
      </c>
      <c r="N532" s="1">
        <v>2.7734269999999998E-2</v>
      </c>
      <c r="O532">
        <v>17.924800000000001</v>
      </c>
      <c r="P532">
        <v>0</v>
      </c>
      <c r="Q532">
        <v>0</v>
      </c>
      <c r="R532" s="1">
        <v>2.7246820000000001E-2</v>
      </c>
      <c r="S532">
        <v>18.074179999999998</v>
      </c>
      <c r="T532">
        <v>0</v>
      </c>
      <c r="U532">
        <v>0</v>
      </c>
      <c r="V532" s="1">
        <v>2.7078089999999999E-2</v>
      </c>
      <c r="W532">
        <v>18.220089999999999</v>
      </c>
      <c r="X532">
        <v>0</v>
      </c>
      <c r="Y532">
        <v>0</v>
      </c>
      <c r="Z532" s="1">
        <v>2.7040249999999998E-2</v>
      </c>
      <c r="AA532">
        <v>18.297789999999999</v>
      </c>
      <c r="AB532">
        <v>0</v>
      </c>
      <c r="AC532">
        <v>0</v>
      </c>
      <c r="AD532" s="1">
        <v>2.6882840000000002E-2</v>
      </c>
      <c r="AE532">
        <v>18.29401</v>
      </c>
      <c r="AF532">
        <v>0</v>
      </c>
      <c r="AG532">
        <v>0</v>
      </c>
      <c r="AH532" s="1">
        <v>2.668394E-2</v>
      </c>
      <c r="AI532">
        <v>18.279949999999999</v>
      </c>
      <c r="AJ532">
        <v>0</v>
      </c>
      <c r="AK532">
        <v>0</v>
      </c>
      <c r="AL532" s="1">
        <v>2.6852250000000001E-2</v>
      </c>
      <c r="AM532">
        <v>18.27871</v>
      </c>
      <c r="AN532">
        <v>0</v>
      </c>
      <c r="AO532">
        <v>0</v>
      </c>
      <c r="AP532" s="1">
        <v>2.663596E-2</v>
      </c>
      <c r="AQ532">
        <v>18.399429999999999</v>
      </c>
      <c r="AR532">
        <v>0</v>
      </c>
      <c r="AS532">
        <v>0</v>
      </c>
      <c r="AT532" s="1">
        <v>2.6310750000000001E-2</v>
      </c>
      <c r="AU532">
        <v>18.57948</v>
      </c>
      <c r="AV532">
        <v>0</v>
      </c>
      <c r="AW532">
        <v>0</v>
      </c>
      <c r="AX532" s="1">
        <v>2.5982140000000001E-2</v>
      </c>
      <c r="AY532">
        <v>18.753350000000001</v>
      </c>
      <c r="AZ532">
        <v>0</v>
      </c>
      <c r="BA532">
        <v>0</v>
      </c>
      <c r="BB532">
        <v>2.583473E-2</v>
      </c>
      <c r="BC532">
        <v>18.913329999999998</v>
      </c>
      <c r="BD532">
        <v>0</v>
      </c>
      <c r="BE532">
        <v>0</v>
      </c>
      <c r="BF532" s="1">
        <v>2.5760020000000002E-2</v>
      </c>
      <c r="BG532">
        <v>18.981210000000001</v>
      </c>
      <c r="BH532">
        <v>0</v>
      </c>
      <c r="BI532">
        <v>0</v>
      </c>
      <c r="BJ532" s="1">
        <v>2.562685E-2</v>
      </c>
      <c r="BK532">
        <v>18.98423</v>
      </c>
      <c r="BL532">
        <v>0</v>
      </c>
      <c r="BM532">
        <v>0</v>
      </c>
      <c r="BN532" s="1">
        <v>2.5483780000000001E-2</v>
      </c>
      <c r="BO532">
        <v>18.982869999999998</v>
      </c>
      <c r="BP532">
        <v>0</v>
      </c>
      <c r="BQ532">
        <v>0</v>
      </c>
      <c r="BR532" s="1">
        <v>2.5690250000000001E-2</v>
      </c>
      <c r="BS532">
        <v>18.996580000000002</v>
      </c>
      <c r="BT532">
        <v>0</v>
      </c>
      <c r="BU532">
        <v>0</v>
      </c>
      <c r="BV532" s="1">
        <v>2.5506399999999999E-2</v>
      </c>
      <c r="BW532">
        <v>19.08784</v>
      </c>
      <c r="BX532">
        <v>0</v>
      </c>
      <c r="BY532">
        <v>0</v>
      </c>
      <c r="BZ532" s="1">
        <v>2.5192050000000001E-2</v>
      </c>
      <c r="CA532">
        <v>19.16939</v>
      </c>
      <c r="CB532">
        <v>0</v>
      </c>
      <c r="CC532">
        <v>0</v>
      </c>
      <c r="CD532" s="1">
        <v>2.486814E-2</v>
      </c>
      <c r="CE532">
        <v>19.269359999999999</v>
      </c>
      <c r="CF532">
        <v>0</v>
      </c>
      <c r="CG532">
        <v>0</v>
      </c>
      <c r="CH532" s="1">
        <v>2.474548E-2</v>
      </c>
      <c r="CI532">
        <v>19.318519999999999</v>
      </c>
      <c r="CJ532">
        <v>0</v>
      </c>
      <c r="CK532">
        <v>0</v>
      </c>
      <c r="CL532" s="1">
        <v>2.4694310000000001E-2</v>
      </c>
      <c r="CM532">
        <v>19.327300000000001</v>
      </c>
      <c r="CN532">
        <v>0</v>
      </c>
      <c r="CO532">
        <v>0</v>
      </c>
      <c r="CP532" s="1">
        <v>2.4594459999999999E-2</v>
      </c>
      <c r="CQ532">
        <v>19.326989999999999</v>
      </c>
      <c r="CR532">
        <v>0</v>
      </c>
      <c r="CS532">
        <v>0</v>
      </c>
      <c r="CT532" s="1">
        <v>2.4404169999999999E-2</v>
      </c>
      <c r="CU532">
        <v>19.32508</v>
      </c>
      <c r="CV532">
        <v>0</v>
      </c>
      <c r="CW532">
        <v>0</v>
      </c>
      <c r="CX532" s="1">
        <v>2.4347440000000001E-2</v>
      </c>
      <c r="CY532">
        <v>19.32827</v>
      </c>
      <c r="CZ532">
        <v>0</v>
      </c>
      <c r="DA532">
        <v>0</v>
      </c>
      <c r="DB532" s="1">
        <v>2.4169880000000001E-2</v>
      </c>
      <c r="DC532">
        <v>19.423269999999999</v>
      </c>
      <c r="DD532">
        <v>0</v>
      </c>
      <c r="DE532">
        <v>0</v>
      </c>
      <c r="DF532" s="1">
        <v>2.4010210000000001E-2</v>
      </c>
      <c r="DG532">
        <v>19.48826</v>
      </c>
      <c r="DH532">
        <v>0</v>
      </c>
      <c r="DI532">
        <v>0</v>
      </c>
      <c r="DJ532" s="1">
        <v>2.3827729999999998E-2</v>
      </c>
      <c r="DK532">
        <v>19.56795</v>
      </c>
      <c r="DL532">
        <v>0</v>
      </c>
      <c r="DM532">
        <v>0</v>
      </c>
      <c r="DN532" s="1">
        <v>2.3691159999999999E-2</v>
      </c>
      <c r="DO532">
        <v>19.649319999999999</v>
      </c>
      <c r="DP532">
        <v>0</v>
      </c>
      <c r="DQ532">
        <v>0</v>
      </c>
      <c r="DR532">
        <v>2.3574919999999999E-2</v>
      </c>
      <c r="DS532">
        <v>19.684830000000002</v>
      </c>
      <c r="DT532">
        <v>0</v>
      </c>
      <c r="DU532">
        <v>0</v>
      </c>
      <c r="DV532" s="1">
        <v>2.3447490000000001E-2</v>
      </c>
      <c r="DW532">
        <v>19.669969999999999</v>
      </c>
      <c r="DX532">
        <v>0</v>
      </c>
      <c r="DY532">
        <v>0</v>
      </c>
      <c r="DZ532" s="1">
        <v>2.3374949999999999E-2</v>
      </c>
      <c r="EA532">
        <v>19.64725</v>
      </c>
      <c r="EB532">
        <v>0</v>
      </c>
      <c r="EC532">
        <v>2.5069580000000001E-37</v>
      </c>
      <c r="ED532" s="1">
        <v>2.3611900000000002E-2</v>
      </c>
      <c r="EE532">
        <v>19.661770000000001</v>
      </c>
      <c r="EF532">
        <v>1.5027910000000001E-37</v>
      </c>
      <c r="EG532">
        <v>1.105585E-33</v>
      </c>
      <c r="EH532" s="1">
        <v>2.3492490000000001E-2</v>
      </c>
      <c r="EI532">
        <v>19.81165</v>
      </c>
      <c r="EJ532">
        <v>2.7020690000000001E-34</v>
      </c>
      <c r="EK532" s="1">
        <v>1.9538689999999999E-30</v>
      </c>
      <c r="EL532">
        <v>2.323453E-2</v>
      </c>
      <c r="EM532">
        <v>19.95993</v>
      </c>
      <c r="EN532" s="1">
        <v>2.1870510000000002E-31</v>
      </c>
      <c r="EO532" s="1">
        <v>1.578819E-27</v>
      </c>
      <c r="EP532" s="1">
        <v>2.2968860000000001E-2</v>
      </c>
      <c r="EQ532">
        <v>20.109269999999999</v>
      </c>
      <c r="ER532" s="1">
        <v>9.0305219999999996E-29</v>
      </c>
      <c r="ES532" s="1">
        <v>6.5430679999999998E-25</v>
      </c>
      <c r="ET532" s="1">
        <v>2.2902909999999999E-2</v>
      </c>
      <c r="EU532">
        <v>20.273250000000001</v>
      </c>
      <c r="EV532" s="1">
        <v>2.096211E-26</v>
      </c>
      <c r="EW532" s="1">
        <v>1.519965E-22</v>
      </c>
      <c r="EX532" s="1">
        <v>2.291369E-2</v>
      </c>
      <c r="EY532">
        <v>20.347190000000001</v>
      </c>
      <c r="EZ532" s="1">
        <v>2.9330940000000001E-24</v>
      </c>
      <c r="FA532" s="1">
        <v>2.1253810000000001E-20</v>
      </c>
      <c r="FB532" s="1">
        <v>2.2872730000000001E-2</v>
      </c>
      <c r="FC532">
        <v>20.323789999999999</v>
      </c>
      <c r="FD532" s="1">
        <v>2.6018360000000001E-22</v>
      </c>
      <c r="FE532" s="1">
        <v>1.894726E-18</v>
      </c>
      <c r="FF532" s="1">
        <v>2.2794999999999999E-2</v>
      </c>
      <c r="FG532">
        <v>20.30396</v>
      </c>
      <c r="FH532" s="1">
        <v>1.541092E-20</v>
      </c>
      <c r="FI532" s="1">
        <v>1.1293849999999999E-16</v>
      </c>
      <c r="FJ532" s="1">
        <v>2.3126319999999999E-2</v>
      </c>
      <c r="FK532">
        <v>20.306940000000001</v>
      </c>
      <c r="FL532" s="1">
        <v>6.475419E-19</v>
      </c>
      <c r="FM532" s="1">
        <v>4.7041189999999998E-15</v>
      </c>
      <c r="FN532" s="1">
        <v>2.2999450000000001E-2</v>
      </c>
      <c r="FO532">
        <v>20.437100000000001</v>
      </c>
      <c r="FP532" s="1">
        <v>1.9316890000000001E-17</v>
      </c>
      <c r="FQ532" s="1">
        <v>1.418922E-13</v>
      </c>
      <c r="FR532" s="1">
        <v>2.2719079999999999E-2</v>
      </c>
      <c r="FS532">
        <v>20.598929999999999</v>
      </c>
      <c r="FT532" s="1">
        <v>4.2600250000000001E-16</v>
      </c>
      <c r="FU532" s="1">
        <v>3.187426E-12</v>
      </c>
      <c r="FV532" s="1">
        <v>2.242357E-2</v>
      </c>
      <c r="FW532">
        <v>20.74605</v>
      </c>
      <c r="FX532" s="1">
        <v>7.1734859999999997E-15</v>
      </c>
      <c r="FY532" s="1">
        <v>5.4757080000000001E-11</v>
      </c>
      <c r="FZ532" s="1">
        <v>2.2354820000000001E-2</v>
      </c>
      <c r="GA532">
        <v>20.8889</v>
      </c>
      <c r="GB532" s="1">
        <v>9.5821789999999995E-14</v>
      </c>
      <c r="GC532" s="1">
        <v>7.3840440000000001E-10</v>
      </c>
      <c r="GD532" s="1">
        <v>2.2403760000000002E-2</v>
      </c>
      <c r="GE532">
        <v>20.93872</v>
      </c>
      <c r="GF532" s="1">
        <v>1.033281E-12</v>
      </c>
      <c r="GG532" s="1">
        <v>8.0003000000000002E-9</v>
      </c>
      <c r="GH532" s="1">
        <v>2.2362030000000001E-2</v>
      </c>
      <c r="GI532">
        <v>20.9283</v>
      </c>
      <c r="GJ532" s="1">
        <v>9.0923069999999999E-12</v>
      </c>
      <c r="GK532" s="1">
        <v>7.1030849999999994E-8</v>
      </c>
      <c r="GL532" s="1">
        <v>2.2243570000000001E-2</v>
      </c>
      <c r="GM532">
        <v>20.914079999999998</v>
      </c>
      <c r="GN532" s="1">
        <v>6.6421150000000006E-11</v>
      </c>
      <c r="GO532" s="1">
        <v>5.2529970000000005E-7</v>
      </c>
      <c r="GP532" s="1">
        <v>2.238339E-2</v>
      </c>
      <c r="GQ532">
        <v>20.91516</v>
      </c>
      <c r="GR532" s="1">
        <v>4.1582559999999999E-10</v>
      </c>
      <c r="GS532" s="1">
        <v>3.2909199999999998E-6</v>
      </c>
      <c r="GT532">
        <v>2.2226059999999999E-2</v>
      </c>
      <c r="GU532">
        <v>20.94229</v>
      </c>
      <c r="GV532" s="1">
        <v>2.2078310000000001E-9</v>
      </c>
      <c r="GW532" s="1">
        <v>1.771472E-5</v>
      </c>
      <c r="GX532" s="1">
        <v>2.1994509999999998E-2</v>
      </c>
      <c r="GY532">
        <v>21.047409999999999</v>
      </c>
      <c r="GZ532" s="1">
        <v>1.0163169999999999E-8</v>
      </c>
      <c r="HA532" s="1">
        <v>8.2905710000000002E-5</v>
      </c>
      <c r="HB532" s="1">
        <v>2.1733760000000001E-2</v>
      </c>
      <c r="HC532">
        <v>21.128139999999998</v>
      </c>
      <c r="HD532" s="1">
        <v>4.1082629999999999E-8</v>
      </c>
      <c r="HE532" s="1">
        <v>3.4127369999999998E-4</v>
      </c>
      <c r="HF532" s="1">
        <v>2.1611579999999998E-2</v>
      </c>
      <c r="HG532">
        <v>21.19332</v>
      </c>
      <c r="HH532" s="1">
        <v>1.4873070000000001E-7</v>
      </c>
      <c r="HI532" s="1">
        <v>1.2498229999999999E-3</v>
      </c>
      <c r="HJ532" s="1">
        <v>2.1530669999999998E-2</v>
      </c>
      <c r="HK532">
        <v>21.19679</v>
      </c>
      <c r="HL532" s="1">
        <v>4.8530029999999996E-7</v>
      </c>
      <c r="HM532" s="1">
        <v>4.1162009999999999E-3</v>
      </c>
      <c r="HN532" s="1">
        <v>2.140415E-2</v>
      </c>
      <c r="HO532">
        <v>21.186140000000002</v>
      </c>
      <c r="HP532" s="1">
        <v>1.434422E-6</v>
      </c>
      <c r="HQ532" s="1">
        <v>1.230446E-2</v>
      </c>
      <c r="HR532" s="1">
        <v>2.1215459999999998E-2</v>
      </c>
      <c r="HS532">
        <v>21.15784</v>
      </c>
      <c r="HT532" s="1">
        <v>3.8698270000000003E-6</v>
      </c>
      <c r="HU532" s="1">
        <v>3.3654219999999999E-2</v>
      </c>
      <c r="HV532" s="1">
        <v>2.108583E-2</v>
      </c>
      <c r="HW532">
        <v>21.114550000000001</v>
      </c>
      <c r="HX532" s="1">
        <v>9.6547680000000003E-6</v>
      </c>
      <c r="HY532" s="1">
        <v>8.4861989999999998E-2</v>
      </c>
      <c r="HZ532" s="1">
        <v>2.0887510000000001E-2</v>
      </c>
      <c r="IA532">
        <v>21.099689999999999</v>
      </c>
      <c r="IB532" s="1">
        <v>2.2295220000000001E-5</v>
      </c>
      <c r="IC532" s="1">
        <v>0.1986608</v>
      </c>
      <c r="ID532" s="1">
        <v>2.068884E-2</v>
      </c>
      <c r="IE532">
        <v>21.154520000000002</v>
      </c>
      <c r="IF532" s="1">
        <v>4.8099380000000001E-5</v>
      </c>
      <c r="IG532" s="1">
        <v>0.43444379999999999</v>
      </c>
      <c r="IH532">
        <v>2.0465690000000002E-2</v>
      </c>
      <c r="II532">
        <v>21.221360000000001</v>
      </c>
      <c r="IJ532" s="1">
        <v>9.7414470000000005E-5</v>
      </c>
      <c r="IK532">
        <v>0.89271239999999996</v>
      </c>
      <c r="IL532">
        <v>2.0269889999999999E-2</v>
      </c>
      <c r="IM532">
        <v>21.304670000000002</v>
      </c>
      <c r="IN532" s="1">
        <v>1.8657330000000001E-4</v>
      </c>
      <c r="IO532" s="1">
        <v>1.732836</v>
      </c>
      <c r="IP532" s="1">
        <v>2.0071510000000001E-2</v>
      </c>
      <c r="IQ532">
        <v>21.306249999999999</v>
      </c>
      <c r="IR532" s="1">
        <v>3.3917209999999998E-4</v>
      </c>
      <c r="IS532">
        <v>3.1932999999999998</v>
      </c>
      <c r="IT532" s="1">
        <v>1.990482E-2</v>
      </c>
      <c r="IU532">
        <v>21.27459</v>
      </c>
      <c r="IV532" s="1">
        <v>5.8889209999999997E-4</v>
      </c>
      <c r="IW532">
        <v>5.6121179999999997</v>
      </c>
      <c r="IX532" s="1">
        <v>1.971738E-2</v>
      </c>
      <c r="IY532">
        <v>21.24915</v>
      </c>
      <c r="IZ532" s="1">
        <v>9.7819079999999993E-4</v>
      </c>
      <c r="JA532">
        <v>9.4449419999999993</v>
      </c>
      <c r="JB532">
        <v>1.941853E-2</v>
      </c>
      <c r="JC532">
        <v>21.22702</v>
      </c>
      <c r="JD532" s="1">
        <v>1.5518509999999999E-3</v>
      </c>
      <c r="JE532">
        <v>15.27333</v>
      </c>
      <c r="JF532" s="1">
        <v>1.928386E-2</v>
      </c>
      <c r="JG532">
        <v>21.294029999999999</v>
      </c>
      <c r="JH532" s="1">
        <v>2.393442E-3</v>
      </c>
      <c r="JI532">
        <v>23.815529999999999</v>
      </c>
      <c r="JJ532" s="1">
        <v>1.9218300000000001E-2</v>
      </c>
      <c r="JK532">
        <v>21.37687</v>
      </c>
      <c r="JL532" s="1">
        <v>3.5854770000000001E-3</v>
      </c>
      <c r="JM532">
        <v>35.933860000000003</v>
      </c>
      <c r="JN532" s="1">
        <v>1.9177929999999999E-2</v>
      </c>
      <c r="JO532">
        <v>21.44398</v>
      </c>
      <c r="JP532" s="1">
        <v>5.2184299999999996E-3</v>
      </c>
      <c r="JQ532">
        <v>52.620130000000003</v>
      </c>
      <c r="JR532" s="1">
        <v>1.90717E-2</v>
      </c>
      <c r="JS532">
        <v>21.540240000000001</v>
      </c>
      <c r="JT532" s="1">
        <v>7.3639170000000002E-3</v>
      </c>
      <c r="JU532">
        <v>74.962760000000003</v>
      </c>
      <c r="JV532" s="1">
        <v>1.8910630000000001E-2</v>
      </c>
      <c r="JW532">
        <v>21.584330000000001</v>
      </c>
      <c r="JX532" s="1">
        <v>1.0102379999999999E-2</v>
      </c>
      <c r="JY532">
        <v>104.11750000000001</v>
      </c>
      <c r="JZ532" s="1">
        <v>1.8725909999999998E-2</v>
      </c>
      <c r="KA532">
        <v>21.54242</v>
      </c>
      <c r="KB532" s="1">
        <v>1.352309E-2</v>
      </c>
      <c r="KC532">
        <v>141.2603</v>
      </c>
      <c r="KD532" s="1">
        <v>1.855337E-2</v>
      </c>
      <c r="KE532">
        <v>21.494240000000001</v>
      </c>
      <c r="KF532" s="1">
        <v>1.77241E-2</v>
      </c>
      <c r="KG532">
        <v>187.57230000000001</v>
      </c>
      <c r="KH532" s="1">
        <v>1.8418779999999999E-2</v>
      </c>
      <c r="KI532">
        <v>21.467390000000002</v>
      </c>
      <c r="KJ532" s="1">
        <v>2.2822769999999999E-2</v>
      </c>
      <c r="KK532">
        <v>244.20320000000001</v>
      </c>
      <c r="KL532" s="1">
        <v>1.8254900000000001E-2</v>
      </c>
      <c r="KM532">
        <v>21.567329999999998</v>
      </c>
      <c r="KN532" s="1">
        <v>2.8816049999999999E-2</v>
      </c>
      <c r="KO532">
        <v>312.21679999999998</v>
      </c>
      <c r="KP532">
        <v>1.8056800000000001E-2</v>
      </c>
      <c r="KQ532">
        <v>21.708749999999998</v>
      </c>
      <c r="KR532" s="1">
        <v>3.5704279999999998E-2</v>
      </c>
      <c r="KS532">
        <v>392.52839999999998</v>
      </c>
      <c r="KT532" s="1">
        <v>1.7835810000000001E-2</v>
      </c>
      <c r="KU532">
        <v>21.863530000000001</v>
      </c>
      <c r="KV532" s="1">
        <v>4.3504950000000001E-2</v>
      </c>
      <c r="KW532">
        <v>485.89609999999999</v>
      </c>
      <c r="KX532" s="1">
        <v>1.7626010000000001E-2</v>
      </c>
      <c r="KY532">
        <v>22.003579999999999</v>
      </c>
      <c r="KZ532" s="1">
        <v>5.2285579999999998E-2</v>
      </c>
      <c r="LA532">
        <v>592.91869999999994</v>
      </c>
      <c r="LB532" s="1">
        <v>1.7426239999999999E-2</v>
      </c>
      <c r="LC532">
        <v>22.036930000000002</v>
      </c>
      <c r="LD532" s="1">
        <v>6.2045019999999999E-2</v>
      </c>
      <c r="LE532">
        <v>714.02829999999994</v>
      </c>
      <c r="LF532" s="1">
        <v>1.7241659999999999E-2</v>
      </c>
      <c r="LG532">
        <v>21.989080000000001</v>
      </c>
      <c r="LH532" s="1">
        <v>7.2795789999999999E-2</v>
      </c>
      <c r="LI532">
        <v>849.47109999999998</v>
      </c>
      <c r="LJ532" s="1">
        <v>1.708633E-2</v>
      </c>
      <c r="LK532">
        <v>21.942229999999999</v>
      </c>
      <c r="LL532" s="1">
        <v>8.4603499999999998E-2</v>
      </c>
      <c r="LM532">
        <v>999.33119999999997</v>
      </c>
      <c r="LN532" s="1">
        <v>1.698794E-2</v>
      </c>
      <c r="LO532">
        <v>21.917870000000001</v>
      </c>
      <c r="LP532" s="1">
        <v>9.7652680000000006E-2</v>
      </c>
      <c r="LQ532">
        <v>1163.6279999999999</v>
      </c>
      <c r="LR532" s="1">
        <v>1.6862060000000002E-2</v>
      </c>
      <c r="LS532">
        <v>22.024560000000001</v>
      </c>
      <c r="LT532" s="1">
        <v>0.11146979999999999</v>
      </c>
      <c r="LU532">
        <v>1342.1590000000001</v>
      </c>
      <c r="LV532" s="1">
        <v>1.6705660000000001E-2</v>
      </c>
      <c r="LW532">
        <v>22.16987</v>
      </c>
      <c r="LX532" s="1">
        <v>0.12590270000000001</v>
      </c>
      <c r="LY532">
        <v>1534.432</v>
      </c>
      <c r="LZ532" s="1">
        <v>1.6547039999999999E-2</v>
      </c>
      <c r="MA532">
        <v>22.32882</v>
      </c>
      <c r="MB532" s="1">
        <v>0.14101369999999999</v>
      </c>
      <c r="MC532">
        <v>1739.8489999999999</v>
      </c>
      <c r="MD532">
        <v>1.6402460000000001E-2</v>
      </c>
      <c r="ME532">
        <v>22.455349999999999</v>
      </c>
      <c r="MF532">
        <v>0.15688299999999999</v>
      </c>
      <c r="MG532">
        <v>1957.7280000000001</v>
      </c>
      <c r="MH532" s="1">
        <v>1.628423E-2</v>
      </c>
      <c r="MI532">
        <v>22.485330000000001</v>
      </c>
      <c r="MJ532">
        <v>0.17358470000000001</v>
      </c>
      <c r="MK532">
        <v>2187.3939999999998</v>
      </c>
      <c r="ML532" s="1">
        <v>1.6173079999999999E-2</v>
      </c>
      <c r="MM532">
        <v>22.434249999999999</v>
      </c>
      <c r="MN532">
        <v>0.190911</v>
      </c>
      <c r="MO532">
        <v>2428.0320000000002</v>
      </c>
      <c r="MP532" s="1">
        <v>1.608008E-2</v>
      </c>
      <c r="MQ532">
        <v>22.382110000000001</v>
      </c>
      <c r="MR532">
        <v>0.2089366</v>
      </c>
      <c r="MS532">
        <v>2678.7869999999998</v>
      </c>
      <c r="MT532" s="1">
        <v>1.6070979999999999E-2</v>
      </c>
      <c r="MU532">
        <v>22.349509999999999</v>
      </c>
      <c r="MV532">
        <v>0.22860800000000001</v>
      </c>
      <c r="MW532">
        <v>2938.942</v>
      </c>
      <c r="MX532" s="1">
        <v>1.5930449999999999E-2</v>
      </c>
      <c r="MY532">
        <v>22.424289999999999</v>
      </c>
      <c r="MZ532">
        <v>0.24678130000000001</v>
      </c>
      <c r="NA532">
        <v>3207.4549999999999</v>
      </c>
      <c r="NB532" s="1">
        <v>1.572658E-2</v>
      </c>
      <c r="NC532">
        <v>22.445260000000001</v>
      </c>
      <c r="ND532">
        <v>0.26404919999999998</v>
      </c>
      <c r="NE532">
        <v>3482.8</v>
      </c>
      <c r="NF532" s="1">
        <v>1.552309E-2</v>
      </c>
      <c r="NG532">
        <v>22.551639999999999</v>
      </c>
      <c r="NH532">
        <v>0.28115079999999998</v>
      </c>
      <c r="NI532">
        <v>3763.7849999999999</v>
      </c>
      <c r="NJ532" s="1">
        <v>1.5385630000000001E-2</v>
      </c>
      <c r="NK532">
        <v>22.645389999999999</v>
      </c>
      <c r="NL532">
        <v>0.29929040000000001</v>
      </c>
      <c r="NM532">
        <v>4049.5010000000002</v>
      </c>
      <c r="NN532" s="1">
        <v>1.52774E-2</v>
      </c>
      <c r="NO532">
        <v>22.670539999999999</v>
      </c>
      <c r="NP532">
        <v>0.31794630000000002</v>
      </c>
      <c r="NQ532">
        <v>4339.165</v>
      </c>
      <c r="NR532" s="1">
        <v>1.513566E-2</v>
      </c>
      <c r="NS532">
        <v>22.633939999999999</v>
      </c>
      <c r="NT532">
        <v>0.33574100000000001</v>
      </c>
      <c r="NU532">
        <v>4631.8130000000001</v>
      </c>
      <c r="NV532" s="1">
        <v>1.487234E-2</v>
      </c>
      <c r="NW532">
        <v>22.582329999999999</v>
      </c>
      <c r="NX532">
        <v>0.35036850000000003</v>
      </c>
      <c r="NY532">
        <v>4926.1379999999999</v>
      </c>
      <c r="NZ532" s="1">
        <v>1.42425E-2</v>
      </c>
      <c r="OA532">
        <v>22.566410000000001</v>
      </c>
      <c r="OB532">
        <v>0.35504760000000002</v>
      </c>
      <c r="OC532">
        <v>5219.3710000000001</v>
      </c>
      <c r="OD532" s="1">
        <v>1.409082E-2</v>
      </c>
      <c r="OE532">
        <v>22.688510000000001</v>
      </c>
      <c r="OF532">
        <v>0.37041360000000001</v>
      </c>
      <c r="OG532">
        <v>5510.8919999999998</v>
      </c>
      <c r="OH532" s="1">
        <v>1.416275E-2</v>
      </c>
      <c r="OI532">
        <v>22.856369999999998</v>
      </c>
      <c r="OJ532">
        <v>0.39157579999999997</v>
      </c>
      <c r="OK532">
        <v>5802.4359999999997</v>
      </c>
    </row>
    <row r="533" spans="1:401" x14ac:dyDescent="0.35">
      <c r="A533">
        <v>542</v>
      </c>
      <c r="B533" t="s">
        <v>4</v>
      </c>
      <c r="C533" t="s">
        <v>364</v>
      </c>
      <c r="D533" t="s">
        <v>540</v>
      </c>
      <c r="E533">
        <v>767.98019999999997</v>
      </c>
      <c r="F533" s="1">
        <v>2.561592E-2</v>
      </c>
      <c r="G533">
        <v>17.577390000000001</v>
      </c>
      <c r="H533">
        <v>0</v>
      </c>
      <c r="I533">
        <v>0</v>
      </c>
      <c r="J533" s="1">
        <v>2.5345220000000002E-2</v>
      </c>
      <c r="K533">
        <v>17.71772</v>
      </c>
      <c r="L533">
        <v>0</v>
      </c>
      <c r="M533">
        <v>0</v>
      </c>
      <c r="N533">
        <v>2.493072E-2</v>
      </c>
      <c r="O533">
        <v>17.869019999999999</v>
      </c>
      <c r="P533">
        <v>0</v>
      </c>
      <c r="Q533">
        <v>0</v>
      </c>
      <c r="R533" s="1">
        <v>2.448908E-2</v>
      </c>
      <c r="S533">
        <v>18.015799999999999</v>
      </c>
      <c r="T533">
        <v>0</v>
      </c>
      <c r="U533">
        <v>0</v>
      </c>
      <c r="V533" s="1">
        <v>2.433886E-2</v>
      </c>
      <c r="W533">
        <v>18.15936</v>
      </c>
      <c r="X533">
        <v>0</v>
      </c>
      <c r="Y533">
        <v>0</v>
      </c>
      <c r="Z533" s="1">
        <v>2.4307450000000001E-2</v>
      </c>
      <c r="AA533">
        <v>18.236370000000001</v>
      </c>
      <c r="AB533">
        <v>0</v>
      </c>
      <c r="AC533">
        <v>0</v>
      </c>
      <c r="AD533" s="1">
        <v>2.4165369999999999E-2</v>
      </c>
      <c r="AE533">
        <v>18.2333</v>
      </c>
      <c r="AF533">
        <v>0</v>
      </c>
      <c r="AG533">
        <v>0</v>
      </c>
      <c r="AH533" s="1">
        <v>2.3988430000000002E-2</v>
      </c>
      <c r="AI533">
        <v>18.219899999999999</v>
      </c>
      <c r="AJ533">
        <v>0</v>
      </c>
      <c r="AK533">
        <v>0</v>
      </c>
      <c r="AL533" s="1">
        <v>2.4141559999999999E-2</v>
      </c>
      <c r="AM533">
        <v>18.21875</v>
      </c>
      <c r="AN533">
        <v>0</v>
      </c>
      <c r="AO533">
        <v>0</v>
      </c>
      <c r="AP533" s="1">
        <v>2.3947139999999999E-2</v>
      </c>
      <c r="AQ533">
        <v>18.336870000000001</v>
      </c>
      <c r="AR533">
        <v>0</v>
      </c>
      <c r="AS533">
        <v>0</v>
      </c>
      <c r="AT533" s="1">
        <v>2.3654020000000001E-2</v>
      </c>
      <c r="AU533">
        <v>18.513670000000001</v>
      </c>
      <c r="AV533">
        <v>0</v>
      </c>
      <c r="AW533">
        <v>0</v>
      </c>
      <c r="AX533" s="1">
        <v>2.3356289999999998E-2</v>
      </c>
      <c r="AY533">
        <v>18.684899999999999</v>
      </c>
      <c r="AZ533">
        <v>0</v>
      </c>
      <c r="BA533">
        <v>0</v>
      </c>
      <c r="BB533">
        <v>2.322492E-2</v>
      </c>
      <c r="BC533">
        <v>18.84271</v>
      </c>
      <c r="BD533">
        <v>0</v>
      </c>
      <c r="BE533">
        <v>0</v>
      </c>
      <c r="BF533" s="1">
        <v>2.3158020000000001E-2</v>
      </c>
      <c r="BG533">
        <v>18.91058</v>
      </c>
      <c r="BH533">
        <v>0</v>
      </c>
      <c r="BI533">
        <v>0</v>
      </c>
      <c r="BJ533" s="1">
        <v>2.3039190000000001E-2</v>
      </c>
      <c r="BK533">
        <v>18.914660000000001</v>
      </c>
      <c r="BL533">
        <v>0</v>
      </c>
      <c r="BM533">
        <v>0</v>
      </c>
      <c r="BN533" s="1">
        <v>2.2911319999999999E-2</v>
      </c>
      <c r="BO533">
        <v>18.914020000000001</v>
      </c>
      <c r="BP533">
        <v>0</v>
      </c>
      <c r="BQ533">
        <v>0</v>
      </c>
      <c r="BR533" s="1">
        <v>2.3099439999999999E-2</v>
      </c>
      <c r="BS533">
        <v>18.927969999999998</v>
      </c>
      <c r="BT533">
        <v>0</v>
      </c>
      <c r="BU533">
        <v>0</v>
      </c>
      <c r="BV533" s="1">
        <v>2.2934840000000001E-2</v>
      </c>
      <c r="BW533">
        <v>19.017759999999999</v>
      </c>
      <c r="BX533">
        <v>0</v>
      </c>
      <c r="BY533">
        <v>0</v>
      </c>
      <c r="BZ533" s="1">
        <v>2.2650400000000001E-2</v>
      </c>
      <c r="CA533">
        <v>19.09853</v>
      </c>
      <c r="CB533">
        <v>0</v>
      </c>
      <c r="CC533">
        <v>0</v>
      </c>
      <c r="CD533" s="1">
        <v>2.2358059999999999E-2</v>
      </c>
      <c r="CE533">
        <v>19.197369999999999</v>
      </c>
      <c r="CF533">
        <v>0</v>
      </c>
      <c r="CG533">
        <v>0</v>
      </c>
      <c r="CH533" s="1">
        <v>2.2246640000000002E-2</v>
      </c>
      <c r="CI533">
        <v>19.246839999999999</v>
      </c>
      <c r="CJ533">
        <v>0</v>
      </c>
      <c r="CK533">
        <v>0</v>
      </c>
      <c r="CL533" s="1">
        <v>2.2203230000000001E-2</v>
      </c>
      <c r="CM533">
        <v>19.256530000000001</v>
      </c>
      <c r="CN533">
        <v>0</v>
      </c>
      <c r="CO533">
        <v>0</v>
      </c>
      <c r="CP533" s="1">
        <v>2.2114040000000001E-2</v>
      </c>
      <c r="CQ533">
        <v>19.25713</v>
      </c>
      <c r="CR533">
        <v>0</v>
      </c>
      <c r="CS533">
        <v>0</v>
      </c>
      <c r="CT533" s="1">
        <v>2.194304E-2</v>
      </c>
      <c r="CU533">
        <v>19.256080000000001</v>
      </c>
      <c r="CV533">
        <v>0</v>
      </c>
      <c r="CW533">
        <v>0</v>
      </c>
      <c r="CX533" s="1">
        <v>2.1893099999999999E-2</v>
      </c>
      <c r="CY533">
        <v>19.260000000000002</v>
      </c>
      <c r="CZ533">
        <v>0</v>
      </c>
      <c r="DA533">
        <v>0</v>
      </c>
      <c r="DB533" s="1">
        <v>2.1732669999999999E-2</v>
      </c>
      <c r="DC533">
        <v>19.35352</v>
      </c>
      <c r="DD533">
        <v>0</v>
      </c>
      <c r="DE533">
        <v>0</v>
      </c>
      <c r="DF533" s="1">
        <v>2.1588489999999998E-2</v>
      </c>
      <c r="DG533">
        <v>19.41854</v>
      </c>
      <c r="DH533">
        <v>0</v>
      </c>
      <c r="DI533">
        <v>0</v>
      </c>
      <c r="DJ533" s="1">
        <v>2.142428E-2</v>
      </c>
      <c r="DK533">
        <v>19.49775</v>
      </c>
      <c r="DL533">
        <v>0</v>
      </c>
      <c r="DM533">
        <v>0</v>
      </c>
      <c r="DN533" s="1">
        <v>2.130203E-2</v>
      </c>
      <c r="DO533">
        <v>19.578859999999999</v>
      </c>
      <c r="DP533">
        <v>0</v>
      </c>
      <c r="DQ533">
        <v>0</v>
      </c>
      <c r="DR533" s="1">
        <v>2.1197339999999999E-2</v>
      </c>
      <c r="DS533">
        <v>19.615010000000002</v>
      </c>
      <c r="DT533">
        <v>0</v>
      </c>
      <c r="DU533">
        <v>0</v>
      </c>
      <c r="DV533" s="1">
        <v>2.108287E-2</v>
      </c>
      <c r="DW533">
        <v>19.601710000000001</v>
      </c>
      <c r="DX533">
        <v>0</v>
      </c>
      <c r="DY533">
        <v>0</v>
      </c>
      <c r="DZ533" s="1">
        <v>2.1018999999999999E-2</v>
      </c>
      <c r="EA533">
        <v>19.580469999999998</v>
      </c>
      <c r="EB533">
        <v>0</v>
      </c>
      <c r="EC533">
        <v>7.8428569999999999E-38</v>
      </c>
      <c r="ED533" s="1">
        <v>2.1235150000000001E-2</v>
      </c>
      <c r="EE533">
        <v>19.595369999999999</v>
      </c>
      <c r="EF533">
        <v>3.8962300000000002E-38</v>
      </c>
      <c r="EG533">
        <v>3.6834690000000001E-34</v>
      </c>
      <c r="EH533" s="1">
        <v>2.1128190000000002E-2</v>
      </c>
      <c r="EI533">
        <v>19.742740000000001</v>
      </c>
      <c r="EJ533">
        <v>7.612953E-35</v>
      </c>
      <c r="EK533" s="1">
        <v>6.8985740000000004E-31</v>
      </c>
      <c r="EL533">
        <v>2.0894070000000001E-2</v>
      </c>
      <c r="EM533">
        <v>19.889530000000001</v>
      </c>
      <c r="EN533">
        <v>6.6199199999999997E-32</v>
      </c>
      <c r="EO533" s="1">
        <v>5.8763359999999996E-28</v>
      </c>
      <c r="EP533" s="1">
        <v>2.065469E-2</v>
      </c>
      <c r="EQ533">
        <v>20.037579999999998</v>
      </c>
      <c r="ER533" s="1">
        <v>2.9123889999999999E-29</v>
      </c>
      <c r="ES533" s="1">
        <v>2.555936E-25</v>
      </c>
      <c r="ET533" s="1">
        <v>2.059507E-2</v>
      </c>
      <c r="EU533">
        <v>20.200130000000001</v>
      </c>
      <c r="EV533" s="1">
        <v>7.1599129999999994E-27</v>
      </c>
      <c r="EW533" s="1">
        <v>6.2104200000000004E-23</v>
      </c>
      <c r="EX533" s="1">
        <v>2.0606679999999999E-2</v>
      </c>
      <c r="EY533">
        <v>20.27478</v>
      </c>
      <c r="EZ533" s="1">
        <v>1.056072E-24</v>
      </c>
      <c r="FA533" s="1">
        <v>9.0570119999999996E-21</v>
      </c>
      <c r="FB533" s="1">
        <v>2.056916E-2</v>
      </c>
      <c r="FC533">
        <v>20.253779999999999</v>
      </c>
      <c r="FD533" s="1">
        <v>9.835349E-23</v>
      </c>
      <c r="FE533" s="1">
        <v>8.4002750000000002E-19</v>
      </c>
      <c r="FF533" s="1">
        <v>2.0502240000000001E-2</v>
      </c>
      <c r="FG533">
        <v>20.235520000000001</v>
      </c>
      <c r="FH533" s="1">
        <v>6.096912E-21</v>
      </c>
      <c r="FI533" s="1">
        <v>5.1979380000000003E-17</v>
      </c>
      <c r="FJ533" s="1">
        <v>2.0803470000000001E-2</v>
      </c>
      <c r="FK533">
        <v>20.239439999999998</v>
      </c>
      <c r="FL533" s="1">
        <v>2.6735070000000002E-19</v>
      </c>
      <c r="FM533" s="1">
        <v>2.2430470000000002E-15</v>
      </c>
      <c r="FN533">
        <v>2.068969E-2</v>
      </c>
      <c r="FO533">
        <v>20.36767</v>
      </c>
      <c r="FP533" s="1">
        <v>8.3000309999999992E-18</v>
      </c>
      <c r="FQ533" s="1">
        <v>6.9968450000000005E-14</v>
      </c>
      <c r="FR533" s="1">
        <v>2.043439E-2</v>
      </c>
      <c r="FS533">
        <v>20.527519999999999</v>
      </c>
      <c r="FT533" s="1">
        <v>1.900488E-16</v>
      </c>
      <c r="FU533" s="1">
        <v>1.6229119999999999E-12</v>
      </c>
      <c r="FV533" s="1">
        <v>2.0167830000000001E-2</v>
      </c>
      <c r="FW533">
        <v>20.673400000000001</v>
      </c>
      <c r="FX533" s="1">
        <v>3.316264E-15</v>
      </c>
      <c r="FY533" s="1">
        <v>2.8743860000000001E-11</v>
      </c>
      <c r="FZ533" s="1">
        <v>2.0106389999999998E-2</v>
      </c>
      <c r="GA533">
        <v>20.815239999999999</v>
      </c>
      <c r="GB533" s="1">
        <v>4.5822580000000003E-14</v>
      </c>
      <c r="GC533" s="1">
        <v>3.9905240000000002E-10</v>
      </c>
      <c r="GD533" s="1">
        <v>2.0152139999999999E-2</v>
      </c>
      <c r="GE533">
        <v>20.866240000000001</v>
      </c>
      <c r="GF533" s="1">
        <v>5.1030080000000001E-13</v>
      </c>
      <c r="GG533" s="1">
        <v>4.4453090000000003E-9</v>
      </c>
      <c r="GH533" s="1">
        <v>2.0115600000000001E-2</v>
      </c>
      <c r="GI533">
        <v>20.857780000000002</v>
      </c>
      <c r="GJ533" s="1">
        <v>4.6299900000000001E-12</v>
      </c>
      <c r="GK533" s="1">
        <v>4.052998E-8</v>
      </c>
      <c r="GL533">
        <v>2.0009229999999999E-2</v>
      </c>
      <c r="GM533">
        <v>20.845140000000001</v>
      </c>
      <c r="GN533" s="1">
        <v>3.4822440000000002E-11</v>
      </c>
      <c r="GO533" s="1">
        <v>3.0744660000000002E-7</v>
      </c>
      <c r="GP533" s="1">
        <v>2.0138219999999998E-2</v>
      </c>
      <c r="GQ533">
        <v>20.84723</v>
      </c>
      <c r="GR533" s="1">
        <v>2.241839E-10</v>
      </c>
      <c r="GS533" s="1">
        <v>1.9735299999999998E-6</v>
      </c>
      <c r="GT533" s="1">
        <v>1.9996050000000001E-2</v>
      </c>
      <c r="GU533">
        <v>20.874860000000002</v>
      </c>
      <c r="GV533" s="1">
        <v>1.22213E-9</v>
      </c>
      <c r="GW533" s="1">
        <v>1.087301E-5</v>
      </c>
      <c r="GX533" s="1">
        <v>1.9786990000000001E-2</v>
      </c>
      <c r="GY533">
        <v>20.978809999999999</v>
      </c>
      <c r="GZ533" s="1">
        <v>5.7691899999999996E-9</v>
      </c>
      <c r="HA533" s="1">
        <v>5.2030490000000002E-5</v>
      </c>
      <c r="HB533" s="1">
        <v>1.955175E-2</v>
      </c>
      <c r="HC533">
        <v>21.059429999999999</v>
      </c>
      <c r="HD533" s="1">
        <v>2.3887389999999999E-8</v>
      </c>
      <c r="HE533" s="1">
        <v>2.1878450000000001E-4</v>
      </c>
      <c r="HF533" s="1">
        <v>1.944268E-2</v>
      </c>
      <c r="HG533">
        <v>21.124770000000002</v>
      </c>
      <c r="HH533" s="1">
        <v>8.848863E-8</v>
      </c>
      <c r="HI533" s="1">
        <v>8.1769700000000004E-4</v>
      </c>
      <c r="HJ533" s="1">
        <v>1.9370709999999999E-2</v>
      </c>
      <c r="HK533">
        <v>21.12969</v>
      </c>
      <c r="HL533" s="1">
        <v>2.951181E-7</v>
      </c>
      <c r="HM533" s="1">
        <v>2.7457879999999999E-3</v>
      </c>
      <c r="HN533">
        <v>1.9256820000000001E-2</v>
      </c>
      <c r="HO533">
        <v>21.120470000000001</v>
      </c>
      <c r="HP533" s="1">
        <v>8.9058860000000004E-7</v>
      </c>
      <c r="HQ533" s="1">
        <v>8.3612080000000002E-3</v>
      </c>
      <c r="HR533" s="1">
        <v>1.9085600000000001E-2</v>
      </c>
      <c r="HS533">
        <v>21.093889999999998</v>
      </c>
      <c r="HT533" s="1">
        <v>2.4504840000000001E-6</v>
      </c>
      <c r="HU533" s="1">
        <v>2.327653E-2</v>
      </c>
      <c r="HV533" s="1">
        <v>1.8970399999999998E-2</v>
      </c>
      <c r="HW533">
        <v>21.052579999999999</v>
      </c>
      <c r="HX533" s="1">
        <v>6.2305279999999998E-6</v>
      </c>
      <c r="HY533" s="1">
        <v>5.9692469999999997E-2</v>
      </c>
      <c r="HZ533" s="1">
        <v>1.8792179999999999E-2</v>
      </c>
      <c r="IA533">
        <v>21.038820000000001</v>
      </c>
      <c r="IB533" s="1">
        <v>1.464873E-5</v>
      </c>
      <c r="IC533" s="1">
        <v>0.1420073</v>
      </c>
      <c r="ID533" s="1">
        <v>1.861341E-2</v>
      </c>
      <c r="IE533">
        <v>21.093309999999999</v>
      </c>
      <c r="IF533" s="1">
        <v>3.2147409999999997E-5</v>
      </c>
      <c r="IG533" s="1">
        <v>0.31535380000000002</v>
      </c>
      <c r="IH533" s="1">
        <v>1.841164E-2</v>
      </c>
      <c r="II533">
        <v>21.159960000000002</v>
      </c>
      <c r="IJ533" s="1">
        <v>6.6171840000000005E-5</v>
      </c>
      <c r="IK533">
        <v>0.65755699999999995</v>
      </c>
      <c r="IL533" s="1">
        <v>1.823719E-2</v>
      </c>
      <c r="IM533">
        <v>21.242909999999998</v>
      </c>
      <c r="IN533" s="1">
        <v>1.287246E-4</v>
      </c>
      <c r="IO533" s="1">
        <v>1.294306</v>
      </c>
      <c r="IP533" s="1">
        <v>1.8058729999999999E-2</v>
      </c>
      <c r="IQ533">
        <v>21.24605</v>
      </c>
      <c r="IR533" s="1">
        <v>2.374803E-4</v>
      </c>
      <c r="IS533">
        <v>2.4170699999999998</v>
      </c>
      <c r="IT533" s="1">
        <v>1.790798E-2</v>
      </c>
      <c r="IU533">
        <v>21.216180000000001</v>
      </c>
      <c r="IV533" s="1">
        <v>4.1812130000000002E-4</v>
      </c>
      <c r="IW533">
        <v>4.3019730000000003</v>
      </c>
      <c r="IX533" s="1">
        <v>1.7739479999999998E-2</v>
      </c>
      <c r="IY533">
        <v>21.19218</v>
      </c>
      <c r="IZ533" s="1">
        <v>7.0384319999999996E-4</v>
      </c>
      <c r="JA533">
        <v>7.3277669999999997</v>
      </c>
      <c r="JB533" s="1">
        <v>1.746938E-2</v>
      </c>
      <c r="JC533">
        <v>21.17144</v>
      </c>
      <c r="JD533" s="1">
        <v>1.1307419999999999E-3</v>
      </c>
      <c r="JE533">
        <v>11.986280000000001</v>
      </c>
      <c r="JF533" s="1">
        <v>1.7348590000000001E-2</v>
      </c>
      <c r="JG533">
        <v>21.237780000000001</v>
      </c>
      <c r="JH533" s="1">
        <v>1.7650980000000001E-3</v>
      </c>
      <c r="JI533">
        <v>18.895109999999999</v>
      </c>
      <c r="JJ533" s="1">
        <v>1.729081E-2</v>
      </c>
      <c r="JK533">
        <v>21.320170000000001</v>
      </c>
      <c r="JL533" s="1">
        <v>2.6748560000000002E-3</v>
      </c>
      <c r="JM533">
        <v>28.80763</v>
      </c>
      <c r="JN533" s="1">
        <v>1.7254450000000001E-2</v>
      </c>
      <c r="JO533">
        <v>21.3873</v>
      </c>
      <c r="JP533" s="1">
        <v>3.9356620000000004E-3</v>
      </c>
      <c r="JQ533">
        <v>42.603859999999997</v>
      </c>
      <c r="JR533" s="1">
        <v>1.715937E-2</v>
      </c>
      <c r="JS533">
        <v>21.482839999999999</v>
      </c>
      <c r="JT533" s="1">
        <v>5.6116350000000002E-3</v>
      </c>
      <c r="JU533">
        <v>61.267240000000001</v>
      </c>
      <c r="JV533" s="1">
        <v>1.7014669999999999E-2</v>
      </c>
      <c r="JW533">
        <v>21.52759</v>
      </c>
      <c r="JX533" s="1">
        <v>7.7746339999999999E-3</v>
      </c>
      <c r="JY533">
        <v>85.860979999999998</v>
      </c>
      <c r="JZ533" s="1">
        <v>1.6848459999999999E-2</v>
      </c>
      <c r="KA533">
        <v>21.48807</v>
      </c>
      <c r="KB533" s="1">
        <v>1.050503E-2</v>
      </c>
      <c r="KC533">
        <v>117.4894</v>
      </c>
      <c r="KD533">
        <v>1.6691830000000001E-2</v>
      </c>
      <c r="KE533">
        <v>21.44191</v>
      </c>
      <c r="KF533" s="1">
        <v>1.3890639999999999E-2</v>
      </c>
      <c r="KG533">
        <v>157.28229999999999</v>
      </c>
      <c r="KH533" s="1">
        <v>1.6571929999999999E-2</v>
      </c>
      <c r="KI533">
        <v>21.416350000000001</v>
      </c>
      <c r="KJ533" s="1">
        <v>1.804031E-2</v>
      </c>
      <c r="KK533">
        <v>206.36179999999999</v>
      </c>
      <c r="KL533">
        <v>1.6423670000000001E-2</v>
      </c>
      <c r="KM533">
        <v>21.51464</v>
      </c>
      <c r="KN533" s="1">
        <v>2.296175E-2</v>
      </c>
      <c r="KO533">
        <v>265.79430000000002</v>
      </c>
      <c r="KP533" s="1">
        <v>1.624573E-2</v>
      </c>
      <c r="KQ533">
        <v>21.654199999999999</v>
      </c>
      <c r="KR533" s="1">
        <v>2.867136E-2</v>
      </c>
      <c r="KS533">
        <v>336.53019999999998</v>
      </c>
      <c r="KT533" s="1">
        <v>1.6047800000000001E-2</v>
      </c>
      <c r="KU533">
        <v>21.807179999999999</v>
      </c>
      <c r="KV533">
        <v>3.5195079999999997E-2</v>
      </c>
      <c r="KW533">
        <v>419.3895</v>
      </c>
      <c r="KX533" s="1">
        <v>1.5858980000000002E-2</v>
      </c>
      <c r="KY533">
        <v>21.946079999999998</v>
      </c>
      <c r="KZ533" s="1">
        <v>4.2595760000000003E-2</v>
      </c>
      <c r="LA533">
        <v>515.06129999999996</v>
      </c>
      <c r="LB533" s="1">
        <v>1.5678830000000001E-2</v>
      </c>
      <c r="LC533">
        <v>21.980810000000002</v>
      </c>
      <c r="LD533" s="1">
        <v>5.088434E-2</v>
      </c>
      <c r="LE533">
        <v>624.07989999999995</v>
      </c>
      <c r="LF533" s="1">
        <v>1.55132E-2</v>
      </c>
      <c r="LG533">
        <v>21.93562</v>
      </c>
      <c r="LH533" s="1">
        <v>6.0086059999999997E-2</v>
      </c>
      <c r="LI533">
        <v>746.82569999999998</v>
      </c>
      <c r="LJ533" s="1">
        <v>1.537259E-2</v>
      </c>
      <c r="LK533">
        <v>21.89076</v>
      </c>
      <c r="LL533" s="1">
        <v>7.0255360000000003E-2</v>
      </c>
      <c r="LM533">
        <v>883.50900000000001</v>
      </c>
      <c r="LN533" s="1">
        <v>1.5285719999999999E-2</v>
      </c>
      <c r="LO533">
        <v>21.867719999999998</v>
      </c>
      <c r="LP533" s="1">
        <v>8.1574629999999995E-2</v>
      </c>
      <c r="LQ533">
        <v>1034.2850000000001</v>
      </c>
      <c r="LR533" s="1">
        <v>1.517217E-2</v>
      </c>
      <c r="LS533">
        <v>21.97269</v>
      </c>
      <c r="LT533" s="1">
        <v>9.3636800000000006E-2</v>
      </c>
      <c r="LU533">
        <v>1199.0999999999999</v>
      </c>
      <c r="LV533" s="1">
        <v>1.503207E-2</v>
      </c>
      <c r="LW533">
        <v>22.116050000000001</v>
      </c>
      <c r="LX533" s="1">
        <v>0.1063302</v>
      </c>
      <c r="LY533">
        <v>1377.6130000000001</v>
      </c>
      <c r="LZ533" s="1">
        <v>1.4889029999999999E-2</v>
      </c>
      <c r="MA533">
        <v>22.273199999999999</v>
      </c>
      <c r="MB533" s="1">
        <v>0.1197003</v>
      </c>
      <c r="MC533">
        <v>1569.396</v>
      </c>
      <c r="MD533" s="1">
        <v>1.475928E-2</v>
      </c>
      <c r="ME533">
        <v>22.398900000000001</v>
      </c>
      <c r="MF533" s="1">
        <v>0.1338268</v>
      </c>
      <c r="MG533">
        <v>1773.8920000000001</v>
      </c>
      <c r="MH533" s="1">
        <v>1.465341E-2</v>
      </c>
      <c r="MI533">
        <v>22.430240000000001</v>
      </c>
      <c r="MJ533">
        <v>0.14877560000000001</v>
      </c>
      <c r="MK533">
        <v>1990.5640000000001</v>
      </c>
      <c r="ML533" s="1">
        <v>1.4553389999999999E-2</v>
      </c>
      <c r="MM533">
        <v>22.381810000000002</v>
      </c>
      <c r="MN533">
        <v>0.1643636</v>
      </c>
      <c r="MO533">
        <v>2218.7199999999998</v>
      </c>
      <c r="MP533" s="1">
        <v>1.4470220000000001E-2</v>
      </c>
      <c r="MQ533">
        <v>22.33175</v>
      </c>
      <c r="MR533">
        <v>0.18066850000000001</v>
      </c>
      <c r="MS533">
        <v>2457.6170000000002</v>
      </c>
      <c r="MT533" s="1">
        <v>1.4462920000000001E-2</v>
      </c>
      <c r="MU533">
        <v>22.300550000000001</v>
      </c>
      <c r="MV533">
        <v>0.1985133</v>
      </c>
      <c r="MW533">
        <v>2706.616</v>
      </c>
      <c r="MX533" s="1">
        <v>1.43368E-2</v>
      </c>
      <c r="MY533">
        <v>22.374310000000001</v>
      </c>
      <c r="MZ533">
        <v>0.21515680000000001</v>
      </c>
      <c r="NA533">
        <v>2964.7950000000001</v>
      </c>
      <c r="NB533" s="1">
        <v>1.4152069999999999E-2</v>
      </c>
      <c r="NC533">
        <v>22.39601</v>
      </c>
      <c r="ND533">
        <v>0.2310759</v>
      </c>
      <c r="NE533">
        <v>3230.71</v>
      </c>
      <c r="NF533" s="1">
        <v>1.396939E-2</v>
      </c>
      <c r="NG533">
        <v>22.500979999999998</v>
      </c>
      <c r="NH533">
        <v>0.24695839999999999</v>
      </c>
      <c r="NI533">
        <v>3503.2559999999999</v>
      </c>
      <c r="NJ533" s="1">
        <v>1.3846010000000001E-2</v>
      </c>
      <c r="NK533">
        <v>22.594190000000001</v>
      </c>
      <c r="NL533">
        <v>0.26383400000000001</v>
      </c>
      <c r="NM533">
        <v>3781.5749999999998</v>
      </c>
      <c r="NN533" s="1">
        <v>1.374971E-2</v>
      </c>
      <c r="NO533">
        <v>22.62041</v>
      </c>
      <c r="NP533">
        <v>0.28126289999999998</v>
      </c>
      <c r="NQ533">
        <v>4064.8890000000001</v>
      </c>
      <c r="NR533" s="1">
        <v>1.3622209999999999E-2</v>
      </c>
      <c r="NS533">
        <v>22.58588</v>
      </c>
      <c r="NT533">
        <v>0.29798920000000001</v>
      </c>
      <c r="NU533">
        <v>4352.2950000000001</v>
      </c>
      <c r="NV533">
        <v>1.338342E-2</v>
      </c>
      <c r="NW533">
        <v>22.536339999999999</v>
      </c>
      <c r="NX533">
        <v>0.3119209</v>
      </c>
      <c r="NY533">
        <v>4642.49</v>
      </c>
      <c r="NZ533" s="1">
        <v>1.2812509999999999E-2</v>
      </c>
      <c r="OA533">
        <v>22.521370000000001</v>
      </c>
      <c r="OB533">
        <v>0.31695119999999999</v>
      </c>
      <c r="OC533">
        <v>4932.768</v>
      </c>
      <c r="OD533" s="1">
        <v>1.2675850000000001E-2</v>
      </c>
      <c r="OE533">
        <v>22.64142</v>
      </c>
      <c r="OF533">
        <v>0.3316385</v>
      </c>
      <c r="OG533">
        <v>5222.4870000000001</v>
      </c>
      <c r="OH533" s="1">
        <v>1.2743020000000001E-2</v>
      </c>
      <c r="OI533">
        <v>22.80707</v>
      </c>
      <c r="OJ533">
        <v>0.35165960000000002</v>
      </c>
      <c r="OK533">
        <v>5513.3190000000004</v>
      </c>
    </row>
    <row r="534" spans="1:401" x14ac:dyDescent="0.35">
      <c r="A534">
        <v>543</v>
      </c>
      <c r="B534" t="s">
        <v>4</v>
      </c>
      <c r="C534" t="s">
        <v>364</v>
      </c>
      <c r="D534" t="s">
        <v>541</v>
      </c>
      <c r="E534">
        <v>763.40210000000002</v>
      </c>
      <c r="F534" s="1">
        <v>2.6210379999999998E-2</v>
      </c>
      <c r="G534">
        <v>17.528919999999999</v>
      </c>
      <c r="H534">
        <v>0</v>
      </c>
      <c r="I534">
        <v>0</v>
      </c>
      <c r="J534" s="1">
        <v>2.5933560000000001E-2</v>
      </c>
      <c r="K534">
        <v>17.66581</v>
      </c>
      <c r="L534">
        <v>0</v>
      </c>
      <c r="M534">
        <v>0</v>
      </c>
      <c r="N534" s="1">
        <v>2.550587E-2</v>
      </c>
      <c r="O534">
        <v>17.814299999999999</v>
      </c>
      <c r="P534">
        <v>0</v>
      </c>
      <c r="Q534">
        <v>0</v>
      </c>
      <c r="R534" s="1">
        <v>2.5050510000000002E-2</v>
      </c>
      <c r="S534">
        <v>17.958539999999999</v>
      </c>
      <c r="T534">
        <v>0</v>
      </c>
      <c r="U534">
        <v>0</v>
      </c>
      <c r="V534" s="1">
        <v>2.4899839999999999E-2</v>
      </c>
      <c r="W534">
        <v>18.099769999999999</v>
      </c>
      <c r="X534">
        <v>0</v>
      </c>
      <c r="Y534">
        <v>0</v>
      </c>
      <c r="Z534" s="1">
        <v>2.486853E-2</v>
      </c>
      <c r="AA534">
        <v>18.176110000000001</v>
      </c>
      <c r="AB534">
        <v>0</v>
      </c>
      <c r="AC534">
        <v>0</v>
      </c>
      <c r="AD534" s="1">
        <v>2.4725E-2</v>
      </c>
      <c r="AE534">
        <v>18.173719999999999</v>
      </c>
      <c r="AF534">
        <v>0</v>
      </c>
      <c r="AG534">
        <v>0</v>
      </c>
      <c r="AH534" s="1">
        <v>2.4545049999999999E-2</v>
      </c>
      <c r="AI534">
        <v>18.160830000000001</v>
      </c>
      <c r="AJ534">
        <v>0</v>
      </c>
      <c r="AK534">
        <v>0</v>
      </c>
      <c r="AL534" s="1">
        <v>2.4703869999999999E-2</v>
      </c>
      <c r="AM534">
        <v>18.159569999999999</v>
      </c>
      <c r="AN534">
        <v>0</v>
      </c>
      <c r="AO534">
        <v>0</v>
      </c>
      <c r="AP534" s="1">
        <v>2.450623E-2</v>
      </c>
      <c r="AQ534">
        <v>18.275099999999998</v>
      </c>
      <c r="AR534">
        <v>0</v>
      </c>
      <c r="AS534">
        <v>0</v>
      </c>
      <c r="AT534" s="1">
        <v>2.4205379999999999E-2</v>
      </c>
      <c r="AU534">
        <v>18.44876</v>
      </c>
      <c r="AV534">
        <v>0</v>
      </c>
      <c r="AW534">
        <v>0</v>
      </c>
      <c r="AX534" s="1">
        <v>2.389836E-2</v>
      </c>
      <c r="AY534">
        <v>18.61739</v>
      </c>
      <c r="AZ534">
        <v>0</v>
      </c>
      <c r="BA534">
        <v>0</v>
      </c>
      <c r="BB534" s="1">
        <v>2.376433E-2</v>
      </c>
      <c r="BC534">
        <v>18.77309</v>
      </c>
      <c r="BD534">
        <v>0</v>
      </c>
      <c r="BE534">
        <v>0</v>
      </c>
      <c r="BF534" s="1">
        <v>2.3697670000000001E-2</v>
      </c>
      <c r="BG534">
        <v>18.840969999999999</v>
      </c>
      <c r="BH534">
        <v>0</v>
      </c>
      <c r="BI534">
        <v>0</v>
      </c>
      <c r="BJ534" s="1">
        <v>2.3577069999999999E-2</v>
      </c>
      <c r="BK534">
        <v>18.845949999999998</v>
      </c>
      <c r="BL534">
        <v>0</v>
      </c>
      <c r="BM534">
        <v>0</v>
      </c>
      <c r="BN534" s="1">
        <v>2.3445980000000002E-2</v>
      </c>
      <c r="BO534">
        <v>18.845880000000001</v>
      </c>
      <c r="BP534">
        <v>0</v>
      </c>
      <c r="BQ534">
        <v>0</v>
      </c>
      <c r="BR534" s="1">
        <v>2.364227E-2</v>
      </c>
      <c r="BS534">
        <v>18.859919999999999</v>
      </c>
      <c r="BT534">
        <v>0</v>
      </c>
      <c r="BU534">
        <v>0</v>
      </c>
      <c r="BV534" s="1">
        <v>2.3473569999999999E-2</v>
      </c>
      <c r="BW534">
        <v>18.94821</v>
      </c>
      <c r="BX534">
        <v>0</v>
      </c>
      <c r="BY534">
        <v>0</v>
      </c>
      <c r="BZ534" s="1">
        <v>2.3180349999999999E-2</v>
      </c>
      <c r="CA534">
        <v>19.028210000000001</v>
      </c>
      <c r="CB534">
        <v>0</v>
      </c>
      <c r="CC534">
        <v>0</v>
      </c>
      <c r="CD534" s="1">
        <v>2.2881249999999999E-2</v>
      </c>
      <c r="CE534">
        <v>19.12594</v>
      </c>
      <c r="CF534">
        <v>0</v>
      </c>
      <c r="CG534">
        <v>0</v>
      </c>
      <c r="CH534" s="1">
        <v>2.276622E-2</v>
      </c>
      <c r="CI534">
        <v>19.175660000000001</v>
      </c>
      <c r="CJ534">
        <v>0</v>
      </c>
      <c r="CK534">
        <v>0</v>
      </c>
      <c r="CL534" s="1">
        <v>2.2724850000000001E-2</v>
      </c>
      <c r="CM534">
        <v>19.186209999999999</v>
      </c>
      <c r="CN534">
        <v>0</v>
      </c>
      <c r="CO534">
        <v>0</v>
      </c>
      <c r="CP534" s="1">
        <v>2.263281E-2</v>
      </c>
      <c r="CQ534">
        <v>19.18759</v>
      </c>
      <c r="CR534">
        <v>0</v>
      </c>
      <c r="CS534">
        <v>0</v>
      </c>
      <c r="CT534" s="1">
        <v>2.2459130000000001E-2</v>
      </c>
      <c r="CU534">
        <v>19.18732</v>
      </c>
      <c r="CV534">
        <v>0</v>
      </c>
      <c r="CW534">
        <v>0</v>
      </c>
      <c r="CX534" s="1">
        <v>2.2406880000000001E-2</v>
      </c>
      <c r="CY534">
        <v>19.191770000000002</v>
      </c>
      <c r="CZ534">
        <v>0</v>
      </c>
      <c r="DA534">
        <v>0</v>
      </c>
      <c r="DB534">
        <v>2.2243039999999999E-2</v>
      </c>
      <c r="DC534">
        <v>19.283829999999998</v>
      </c>
      <c r="DD534">
        <v>0</v>
      </c>
      <c r="DE534">
        <v>0</v>
      </c>
      <c r="DF534" s="1">
        <v>2.2094829999999999E-2</v>
      </c>
      <c r="DG534">
        <v>19.348859999999998</v>
      </c>
      <c r="DH534">
        <v>0</v>
      </c>
      <c r="DI534">
        <v>0</v>
      </c>
      <c r="DJ534" s="1">
        <v>2.1927849999999999E-2</v>
      </c>
      <c r="DK534">
        <v>19.427620000000001</v>
      </c>
      <c r="DL534">
        <v>0</v>
      </c>
      <c r="DM534">
        <v>0</v>
      </c>
      <c r="DN534" s="1">
        <v>2.180232E-2</v>
      </c>
      <c r="DO534">
        <v>19.508420000000001</v>
      </c>
      <c r="DP534">
        <v>0</v>
      </c>
      <c r="DQ534">
        <v>0</v>
      </c>
      <c r="DR534" s="1">
        <v>2.1695820000000001E-2</v>
      </c>
      <c r="DS534">
        <v>19.545269999999999</v>
      </c>
      <c r="DT534">
        <v>0</v>
      </c>
      <c r="DU534">
        <v>0</v>
      </c>
      <c r="DV534" s="1">
        <v>2.157914E-2</v>
      </c>
      <c r="DW534">
        <v>19.533370000000001</v>
      </c>
      <c r="DX534">
        <v>0</v>
      </c>
      <c r="DY534">
        <v>0</v>
      </c>
      <c r="DZ534" s="1">
        <v>2.1514220000000001E-2</v>
      </c>
      <c r="EA534">
        <v>19.51352</v>
      </c>
      <c r="EB534">
        <v>0</v>
      </c>
      <c r="EC534">
        <v>2.25527E-38</v>
      </c>
      <c r="ED534" s="1">
        <v>2.1739729999999999E-2</v>
      </c>
      <c r="EE534">
        <v>19.52863</v>
      </c>
      <c r="EF534">
        <v>1.3374169999999999E-38</v>
      </c>
      <c r="EG534">
        <v>1.130724E-34</v>
      </c>
      <c r="EH534" s="1">
        <v>2.1630529999999999E-2</v>
      </c>
      <c r="EI534">
        <v>19.673590000000001</v>
      </c>
      <c r="EJ534">
        <v>2.7288840000000002E-35</v>
      </c>
      <c r="EK534">
        <v>2.2488009999999998E-31</v>
      </c>
      <c r="EL534" s="1">
        <v>2.138839E-2</v>
      </c>
      <c r="EM534">
        <v>19.818999999999999</v>
      </c>
      <c r="EN534">
        <v>2.4747890000000001E-32</v>
      </c>
      <c r="EO534" s="1">
        <v>2.023177E-28</v>
      </c>
      <c r="EP534" s="1">
        <v>2.114313E-2</v>
      </c>
      <c r="EQ534">
        <v>19.96576</v>
      </c>
      <c r="ER534" s="1">
        <v>1.133407E-29</v>
      </c>
      <c r="ES534" s="1">
        <v>9.2511240000000002E-26</v>
      </c>
      <c r="ET534" s="1">
        <v>2.1080700000000001E-2</v>
      </c>
      <c r="EU534">
        <v>20.12697</v>
      </c>
      <c r="EV534" s="1">
        <v>2.895301E-27</v>
      </c>
      <c r="EW534" s="1">
        <v>2.3547650000000001E-23</v>
      </c>
      <c r="EX534" s="1">
        <v>2.1095650000000001E-2</v>
      </c>
      <c r="EY534">
        <v>20.202470000000002</v>
      </c>
      <c r="EZ534" s="1">
        <v>4.4308339999999998E-25</v>
      </c>
      <c r="FA534" s="1">
        <v>3.5866640000000004E-21</v>
      </c>
      <c r="FB534" s="1">
        <v>2.1055540000000001E-2</v>
      </c>
      <c r="FC534">
        <v>20.183620000000001</v>
      </c>
      <c r="FD534" s="1">
        <v>4.2738039999999997E-23</v>
      </c>
      <c r="FE534" s="1">
        <v>3.4655230000000002E-19</v>
      </c>
      <c r="FF534" s="1">
        <v>2.099007E-2</v>
      </c>
      <c r="FG534">
        <v>20.166869999999999</v>
      </c>
      <c r="FH534" s="1">
        <v>2.7404610000000001E-21</v>
      </c>
      <c r="FI534" s="1">
        <v>2.2288990000000001E-17</v>
      </c>
      <c r="FJ534" s="1">
        <v>2.130311E-2</v>
      </c>
      <c r="FK534">
        <v>20.17155</v>
      </c>
      <c r="FL534" s="1">
        <v>1.241248E-19</v>
      </c>
      <c r="FM534" s="1">
        <v>9.9769169999999994E-16</v>
      </c>
      <c r="FN534" s="1">
        <v>2.118666E-2</v>
      </c>
      <c r="FO534">
        <v>20.297969999999999</v>
      </c>
      <c r="FP534" s="1">
        <v>3.9742720000000003E-18</v>
      </c>
      <c r="FQ534" s="1">
        <v>3.2220189999999998E-14</v>
      </c>
      <c r="FR534" s="1">
        <v>2.0921660000000002E-2</v>
      </c>
      <c r="FS534">
        <v>20.455919999999999</v>
      </c>
      <c r="FT534" s="1">
        <v>9.372478E-17</v>
      </c>
      <c r="FU534" s="1">
        <v>7.7248290000000001E-13</v>
      </c>
      <c r="FV534" s="1">
        <v>2.0647809999999999E-2</v>
      </c>
      <c r="FW534">
        <v>20.600650000000002</v>
      </c>
      <c r="FX534" s="1">
        <v>1.68258E-15</v>
      </c>
      <c r="FY534" s="1">
        <v>1.4119969999999999E-11</v>
      </c>
      <c r="FZ534" s="1">
        <v>2.0584419999999999E-2</v>
      </c>
      <c r="GA534">
        <v>20.741540000000001</v>
      </c>
      <c r="GB534" s="1">
        <v>2.3891130000000001E-14</v>
      </c>
      <c r="GC534" s="1">
        <v>2.020137E-10</v>
      </c>
      <c r="GD534" s="1">
        <v>2.063299E-2</v>
      </c>
      <c r="GE534">
        <v>20.79373</v>
      </c>
      <c r="GF534" s="1">
        <v>2.7313729999999999E-13</v>
      </c>
      <c r="GG534" s="1">
        <v>2.3159800000000001E-9</v>
      </c>
      <c r="GH534" s="1">
        <v>2.0596380000000001E-2</v>
      </c>
      <c r="GI534">
        <v>20.787099999999999</v>
      </c>
      <c r="GJ534" s="1">
        <v>2.5413759999999999E-12</v>
      </c>
      <c r="GK534" s="1">
        <v>2.1704470000000001E-8</v>
      </c>
      <c r="GL534" s="1">
        <v>2.0488840000000001E-2</v>
      </c>
      <c r="GM534">
        <v>20.775960000000001</v>
      </c>
      <c r="GN534" s="1">
        <v>1.9582400000000001E-11</v>
      </c>
      <c r="GO534" s="1">
        <v>1.6903209999999999E-7</v>
      </c>
      <c r="GP534" s="1">
        <v>2.0624050000000001E-2</v>
      </c>
      <c r="GQ534">
        <v>20.779</v>
      </c>
      <c r="GR534" s="1">
        <v>1.290481E-10</v>
      </c>
      <c r="GS534" s="1">
        <v>1.1127510000000001E-6</v>
      </c>
      <c r="GT534" s="1">
        <v>2.0476560000000001E-2</v>
      </c>
      <c r="GU534">
        <v>20.807009999999998</v>
      </c>
      <c r="GV534" s="1">
        <v>7.1926299999999998E-10</v>
      </c>
      <c r="GW534" s="1">
        <v>6.2801199999999999E-6</v>
      </c>
      <c r="GX534">
        <v>2.0261500000000002E-2</v>
      </c>
      <c r="GY534">
        <v>20.909949999999998</v>
      </c>
      <c r="GZ534" s="1">
        <v>3.468537E-9</v>
      </c>
      <c r="HA534" s="1">
        <v>3.0753600000000003E-5</v>
      </c>
      <c r="HB534" s="1">
        <v>2.0019740000000001E-2</v>
      </c>
      <c r="HC534">
        <v>20.99043</v>
      </c>
      <c r="HD534" s="1">
        <v>1.465839E-8</v>
      </c>
      <c r="HE534" s="1">
        <v>1.322056E-4</v>
      </c>
      <c r="HF534" s="1">
        <v>1.990892E-2</v>
      </c>
      <c r="HG534">
        <v>21.056069999999998</v>
      </c>
      <c r="HH534" s="1">
        <v>5.5380399999999999E-8</v>
      </c>
      <c r="HI534" s="1">
        <v>5.0466810000000003E-4</v>
      </c>
      <c r="HJ534" s="1">
        <v>1.9835970000000001E-2</v>
      </c>
      <c r="HK534">
        <v>21.062270000000002</v>
      </c>
      <c r="HL534" s="1">
        <v>1.882106E-7</v>
      </c>
      <c r="HM534" s="1">
        <v>1.729221E-3</v>
      </c>
      <c r="HN534" s="1">
        <v>1.972024E-2</v>
      </c>
      <c r="HO534">
        <v>21.054459999999999</v>
      </c>
      <c r="HP534" s="1">
        <v>5.7829449999999999E-7</v>
      </c>
      <c r="HQ534" s="1">
        <v>5.3681429999999997E-3</v>
      </c>
      <c r="HR534">
        <v>1.9544470000000001E-2</v>
      </c>
      <c r="HS534">
        <v>21.029530000000001</v>
      </c>
      <c r="HT534" s="1">
        <v>1.618752E-6</v>
      </c>
      <c r="HU534" s="1">
        <v>1.522189E-2</v>
      </c>
      <c r="HV534" s="1">
        <v>1.942547E-2</v>
      </c>
      <c r="HW534">
        <v>20.990079999999999</v>
      </c>
      <c r="HX534" s="1">
        <v>4.1838660000000002E-6</v>
      </c>
      <c r="HY534" s="1">
        <v>3.9729390000000003E-2</v>
      </c>
      <c r="HZ534" s="1">
        <v>1.924418E-2</v>
      </c>
      <c r="IA534">
        <v>20.9773</v>
      </c>
      <c r="IB534" s="1">
        <v>9.9934259999999993E-6</v>
      </c>
      <c r="IC534" s="1">
        <v>9.6117469999999997E-2</v>
      </c>
      <c r="ID534" s="1">
        <v>1.9060810000000001E-2</v>
      </c>
      <c r="IE534">
        <v>21.031500000000001</v>
      </c>
      <c r="IF534" s="1">
        <v>2.2262879999999999E-5</v>
      </c>
      <c r="IG534" s="1">
        <v>0.21689910000000001</v>
      </c>
      <c r="IH534" s="1">
        <v>1.8853080000000001E-2</v>
      </c>
      <c r="II534">
        <v>21.097919999999998</v>
      </c>
      <c r="IJ534" s="1">
        <v>4.648549E-5</v>
      </c>
      <c r="IK534" s="1">
        <v>0.45923910000000001</v>
      </c>
      <c r="IL534" s="1">
        <v>1.8675020000000001E-2</v>
      </c>
      <c r="IM534">
        <v>21.180599999999998</v>
      </c>
      <c r="IN534" s="1">
        <v>9.1679299999999995E-5</v>
      </c>
      <c r="IO534" s="1">
        <v>0.91724150000000004</v>
      </c>
      <c r="IP534" s="1">
        <v>1.8492129999999999E-2</v>
      </c>
      <c r="IQ534">
        <v>21.18533</v>
      </c>
      <c r="IR534" s="1">
        <v>1.71361E-4</v>
      </c>
      <c r="IS534">
        <v>1.7369159999999999</v>
      </c>
      <c r="IT534" s="1">
        <v>1.833802E-2</v>
      </c>
      <c r="IU534">
        <v>21.157129999999999</v>
      </c>
      <c r="IV534" s="1">
        <v>3.054946E-4</v>
      </c>
      <c r="IW534">
        <v>3.1326809999999998</v>
      </c>
      <c r="IX534" s="1">
        <v>1.816541E-2</v>
      </c>
      <c r="IY534">
        <v>21.13456</v>
      </c>
      <c r="IZ534" s="1">
        <v>5.2040400000000003E-4</v>
      </c>
      <c r="JA534">
        <v>5.403918</v>
      </c>
      <c r="JB534" s="1">
        <v>1.788737E-2</v>
      </c>
      <c r="JC534">
        <v>21.115089999999999</v>
      </c>
      <c r="JD534" s="1">
        <v>8.4549899999999999E-4</v>
      </c>
      <c r="JE534">
        <v>8.9463980000000003</v>
      </c>
      <c r="JF534" s="1">
        <v>1.776281E-2</v>
      </c>
      <c r="JG534">
        <v>21.180779999999999</v>
      </c>
      <c r="JH534" s="1">
        <v>1.33409E-3</v>
      </c>
      <c r="JI534">
        <v>14.26567</v>
      </c>
      <c r="JJ534" s="1">
        <v>1.7705019999999998E-2</v>
      </c>
      <c r="JK534">
        <v>21.262789999999999</v>
      </c>
      <c r="JL534" s="1">
        <v>2.042772E-3</v>
      </c>
      <c r="JM534">
        <v>21.98846</v>
      </c>
      <c r="JN534" s="1">
        <v>1.7667490000000001E-2</v>
      </c>
      <c r="JO534">
        <v>21.329940000000001</v>
      </c>
      <c r="JP534" s="1">
        <v>3.0352019999999999E-3</v>
      </c>
      <c r="JQ534">
        <v>32.85895</v>
      </c>
      <c r="JR534" s="1">
        <v>1.7570550000000001E-2</v>
      </c>
      <c r="JS534">
        <v>21.424869999999999</v>
      </c>
      <c r="JT534" s="1">
        <v>4.3684229999999998E-3</v>
      </c>
      <c r="JU534">
        <v>47.72383</v>
      </c>
      <c r="JV534">
        <v>1.7423629999999999E-2</v>
      </c>
      <c r="JW534">
        <v>21.47044</v>
      </c>
      <c r="JX534" s="1">
        <v>6.106762E-3</v>
      </c>
      <c r="JY534">
        <v>67.514949999999999</v>
      </c>
      <c r="JZ534" s="1">
        <v>1.7252139999999999E-2</v>
      </c>
      <c r="KA534">
        <v>21.43318</v>
      </c>
      <c r="KB534" s="1">
        <v>8.3211459999999998E-3</v>
      </c>
      <c r="KC534">
        <v>93.219759999999994</v>
      </c>
      <c r="KD534">
        <v>1.7091390000000001E-2</v>
      </c>
      <c r="KE534">
        <v>21.388929999999998</v>
      </c>
      <c r="KF534" s="1">
        <v>1.109212E-2</v>
      </c>
      <c r="KG534">
        <v>125.8668</v>
      </c>
      <c r="KH534" s="1">
        <v>1.6969600000000001E-2</v>
      </c>
      <c r="KI534">
        <v>21.364550000000001</v>
      </c>
      <c r="KJ534" s="1">
        <v>1.45183E-2</v>
      </c>
      <c r="KK534">
        <v>166.499</v>
      </c>
      <c r="KL534">
        <v>1.681703E-2</v>
      </c>
      <c r="KM534">
        <v>21.461300000000001</v>
      </c>
      <c r="KN534" s="1">
        <v>1.8614760000000001E-2</v>
      </c>
      <c r="KO534">
        <v>216.12989999999999</v>
      </c>
      <c r="KP534" s="1">
        <v>1.6635029999999999E-2</v>
      </c>
      <c r="KQ534">
        <v>21.599119999999999</v>
      </c>
      <c r="KR534" s="1">
        <v>2.3407859999999999E-2</v>
      </c>
      <c r="KS534">
        <v>275.6925</v>
      </c>
      <c r="KT534" s="1">
        <v>1.6433219999999998E-2</v>
      </c>
      <c r="KU534">
        <v>21.75046</v>
      </c>
      <c r="KV534" s="1">
        <v>2.8929079999999999E-2</v>
      </c>
      <c r="KW534">
        <v>346.02170000000001</v>
      </c>
      <c r="KX534" s="1">
        <v>1.6238269999999999E-2</v>
      </c>
      <c r="KY534">
        <v>21.888259999999999</v>
      </c>
      <c r="KZ534" s="1">
        <v>3.5234340000000003E-2</v>
      </c>
      <c r="LA534">
        <v>427.84840000000003</v>
      </c>
      <c r="LB534" s="1">
        <v>1.60556E-2</v>
      </c>
      <c r="LC534">
        <v>21.924489999999999</v>
      </c>
      <c r="LD534" s="1">
        <v>4.2353839999999997E-2</v>
      </c>
      <c r="LE534">
        <v>521.77560000000005</v>
      </c>
      <c r="LF534" s="1">
        <v>1.588434E-2</v>
      </c>
      <c r="LG534">
        <v>21.881769999999999</v>
      </c>
      <c r="LH534" s="1">
        <v>5.030138E-2</v>
      </c>
      <c r="LI534">
        <v>628.27530000000002</v>
      </c>
      <c r="LJ534" s="1">
        <v>1.574033E-2</v>
      </c>
      <c r="LK534">
        <v>21.838830000000002</v>
      </c>
      <c r="LL534" s="1">
        <v>5.9145219999999998E-2</v>
      </c>
      <c r="LM534">
        <v>747.67409999999995</v>
      </c>
      <c r="LN534" s="1">
        <v>1.5654109999999999E-2</v>
      </c>
      <c r="LO534">
        <v>21.816990000000001</v>
      </c>
      <c r="LP534" s="1">
        <v>6.9055729999999996E-2</v>
      </c>
      <c r="LQ534">
        <v>880.23829999999998</v>
      </c>
      <c r="LR534" s="1">
        <v>1.553651E-2</v>
      </c>
      <c r="LS534">
        <v>21.920290000000001</v>
      </c>
      <c r="LT534" s="1">
        <v>7.9667310000000005E-2</v>
      </c>
      <c r="LU534">
        <v>1026.046</v>
      </c>
      <c r="LV534" s="1">
        <v>1.539342E-2</v>
      </c>
      <c r="LW534">
        <v>22.061820000000001</v>
      </c>
      <c r="LX534">
        <v>9.0915070000000001E-2</v>
      </c>
      <c r="LY534">
        <v>1184.923</v>
      </c>
      <c r="LZ534" s="1">
        <v>1.5245440000000001E-2</v>
      </c>
      <c r="MA534">
        <v>22.217320000000001</v>
      </c>
      <c r="MB534" s="1">
        <v>0.10281990000000001</v>
      </c>
      <c r="MC534">
        <v>1356.6010000000001</v>
      </c>
      <c r="MD534" s="1">
        <v>1.5112749999999999E-2</v>
      </c>
      <c r="ME534">
        <v>22.342269999999999</v>
      </c>
      <c r="MF534">
        <v>0.1154758</v>
      </c>
      <c r="MG534">
        <v>1540.694</v>
      </c>
      <c r="MH534" s="1">
        <v>1.500482E-2</v>
      </c>
      <c r="MI534">
        <v>22.375019999999999</v>
      </c>
      <c r="MJ534" s="1">
        <v>0.128936</v>
      </c>
      <c r="MK534">
        <v>1736.7940000000001</v>
      </c>
      <c r="ML534" s="1">
        <v>1.4903410000000001E-2</v>
      </c>
      <c r="MM534">
        <v>22.329080000000001</v>
      </c>
      <c r="MN534">
        <v>0.1430485</v>
      </c>
      <c r="MO534">
        <v>1944.373</v>
      </c>
      <c r="MP534" s="1">
        <v>1.4817540000000001E-2</v>
      </c>
      <c r="MQ534">
        <v>22.28097</v>
      </c>
      <c r="MR534">
        <v>0.1578608</v>
      </c>
      <c r="MS534">
        <v>2162.8139999999999</v>
      </c>
      <c r="MT534" s="1">
        <v>1.481213E-2</v>
      </c>
      <c r="MU534">
        <v>22.251069999999999</v>
      </c>
      <c r="MV534">
        <v>0.1741443</v>
      </c>
      <c r="MW534">
        <v>2391.6109999999999</v>
      </c>
      <c r="MX534" s="1">
        <v>1.4681939999999999E-2</v>
      </c>
      <c r="MY534">
        <v>22.32394</v>
      </c>
      <c r="MZ534">
        <v>0.18943090000000001</v>
      </c>
      <c r="NA534">
        <v>2629.9679999999998</v>
      </c>
      <c r="NB534" s="1">
        <v>1.449252E-2</v>
      </c>
      <c r="NC534">
        <v>22.346350000000001</v>
      </c>
      <c r="ND534">
        <v>0.20416780000000001</v>
      </c>
      <c r="NE534">
        <v>2876.61</v>
      </c>
      <c r="NF534" s="1">
        <v>1.4305780000000001E-2</v>
      </c>
      <c r="NG534">
        <v>22.449929999999998</v>
      </c>
      <c r="NH534">
        <v>0.21895419999999999</v>
      </c>
      <c r="NI534">
        <v>3130.5540000000001</v>
      </c>
      <c r="NJ534" s="1">
        <v>1.41785E-2</v>
      </c>
      <c r="NK534">
        <v>22.542639999999999</v>
      </c>
      <c r="NL534">
        <v>0.2346734</v>
      </c>
      <c r="NM534">
        <v>3391.009</v>
      </c>
      <c r="NN534" s="1">
        <v>1.408205E-2</v>
      </c>
      <c r="NO534">
        <v>22.57002</v>
      </c>
      <c r="NP534">
        <v>0.2510116</v>
      </c>
      <c r="NQ534">
        <v>3657.3049999999998</v>
      </c>
      <c r="NR534" s="1">
        <v>1.395151E-2</v>
      </c>
      <c r="NS534">
        <v>22.537459999999999</v>
      </c>
      <c r="NT534">
        <v>0.26675670000000001</v>
      </c>
      <c r="NU534">
        <v>3928.556</v>
      </c>
      <c r="NV534" s="1">
        <v>1.370355E-2</v>
      </c>
      <c r="NW534">
        <v>22.48986</v>
      </c>
      <c r="NX534">
        <v>0.27998689999999998</v>
      </c>
      <c r="NY534">
        <v>4203.5770000000002</v>
      </c>
      <c r="NZ534" s="1">
        <v>1.3115669999999999E-2</v>
      </c>
      <c r="OA534">
        <v>22.475660000000001</v>
      </c>
      <c r="OB534">
        <v>0.28524260000000001</v>
      </c>
      <c r="OC534">
        <v>4479.8230000000003</v>
      </c>
      <c r="OD534">
        <v>1.297687E-2</v>
      </c>
      <c r="OE534">
        <v>22.59384</v>
      </c>
      <c r="OF534">
        <v>0.29930620000000002</v>
      </c>
      <c r="OG534">
        <v>4756.683</v>
      </c>
      <c r="OH534" s="1">
        <v>1.304598E-2</v>
      </c>
      <c r="OI534">
        <v>22.757349999999999</v>
      </c>
      <c r="OJ534">
        <v>0.31822859999999997</v>
      </c>
      <c r="OK534">
        <v>5035.6360000000004</v>
      </c>
    </row>
    <row r="535" spans="1:401" x14ac:dyDescent="0.35">
      <c r="A535">
        <v>544</v>
      </c>
      <c r="B535" t="s">
        <v>4</v>
      </c>
      <c r="C535" t="s">
        <v>364</v>
      </c>
      <c r="D535" t="s">
        <v>542</v>
      </c>
      <c r="E535">
        <v>764.60910000000001</v>
      </c>
      <c r="F535" s="1">
        <v>2.461062E-2</v>
      </c>
      <c r="G535">
        <v>17.484719999999999</v>
      </c>
      <c r="H535">
        <v>0</v>
      </c>
      <c r="I535">
        <v>0</v>
      </c>
      <c r="J535" s="1">
        <v>2.4350710000000001E-2</v>
      </c>
      <c r="K535">
        <v>17.618849999999998</v>
      </c>
      <c r="L535">
        <v>0</v>
      </c>
      <c r="M535">
        <v>0</v>
      </c>
      <c r="N535" s="1">
        <v>2.3946729999999999E-2</v>
      </c>
      <c r="O535">
        <v>17.76491</v>
      </c>
      <c r="P535">
        <v>0</v>
      </c>
      <c r="Q535">
        <v>0</v>
      </c>
      <c r="R535" s="1">
        <v>2.3516249999999999E-2</v>
      </c>
      <c r="S535">
        <v>17.906829999999999</v>
      </c>
      <c r="T535">
        <v>0</v>
      </c>
      <c r="U535">
        <v>0</v>
      </c>
      <c r="V535" s="1">
        <v>2.337647E-2</v>
      </c>
      <c r="W535">
        <v>18.045940000000002</v>
      </c>
      <c r="X535">
        <v>0</v>
      </c>
      <c r="Y535">
        <v>0</v>
      </c>
      <c r="Z535" s="1">
        <v>2.3347819999999998E-2</v>
      </c>
      <c r="AA535">
        <v>18.12135</v>
      </c>
      <c r="AB535">
        <v>0</v>
      </c>
      <c r="AC535">
        <v>0</v>
      </c>
      <c r="AD535" s="1">
        <v>2.3214680000000001E-2</v>
      </c>
      <c r="AE535">
        <v>18.119299999999999</v>
      </c>
      <c r="AF535">
        <v>0</v>
      </c>
      <c r="AG535">
        <v>0</v>
      </c>
      <c r="AH535" s="1">
        <v>2.304691E-2</v>
      </c>
      <c r="AI535">
        <v>18.106649999999998</v>
      </c>
      <c r="AJ535">
        <v>0</v>
      </c>
      <c r="AK535">
        <v>0</v>
      </c>
      <c r="AL535" s="1">
        <v>2.319908E-2</v>
      </c>
      <c r="AM535">
        <v>18.105319999999999</v>
      </c>
      <c r="AN535">
        <v>0</v>
      </c>
      <c r="AO535">
        <v>0</v>
      </c>
      <c r="AP535">
        <v>2.3014550000000002E-2</v>
      </c>
      <c r="AQ535">
        <v>18.218830000000001</v>
      </c>
      <c r="AR535">
        <v>0</v>
      </c>
      <c r="AS535">
        <v>0</v>
      </c>
      <c r="AT535" s="1">
        <v>2.2730009999999998E-2</v>
      </c>
      <c r="AU535">
        <v>18.38984</v>
      </c>
      <c r="AV535">
        <v>0</v>
      </c>
      <c r="AW535">
        <v>0</v>
      </c>
      <c r="AX535" s="1">
        <v>2.2439600000000001E-2</v>
      </c>
      <c r="AY535">
        <v>18.55613</v>
      </c>
      <c r="AZ535">
        <v>0</v>
      </c>
      <c r="BA535">
        <v>0</v>
      </c>
      <c r="BB535" s="1">
        <v>2.231412E-2</v>
      </c>
      <c r="BC535">
        <v>18.70983</v>
      </c>
      <c r="BD535">
        <v>0</v>
      </c>
      <c r="BE535">
        <v>0</v>
      </c>
      <c r="BF535">
        <v>2.2253160000000001E-2</v>
      </c>
      <c r="BG535">
        <v>18.777349999999998</v>
      </c>
      <c r="BH535">
        <v>0</v>
      </c>
      <c r="BI535">
        <v>0</v>
      </c>
      <c r="BJ535">
        <v>2.2140750000000001E-2</v>
      </c>
      <c r="BK535">
        <v>18.782820000000001</v>
      </c>
      <c r="BL535">
        <v>0</v>
      </c>
      <c r="BM535">
        <v>0</v>
      </c>
      <c r="BN535" s="1">
        <v>2.2018869999999999E-2</v>
      </c>
      <c r="BO535">
        <v>18.78314</v>
      </c>
      <c r="BP535">
        <v>0</v>
      </c>
      <c r="BQ535">
        <v>0</v>
      </c>
      <c r="BR535" s="1">
        <v>2.220544E-2</v>
      </c>
      <c r="BS535">
        <v>18.797249999999998</v>
      </c>
      <c r="BT535">
        <v>0</v>
      </c>
      <c r="BU535">
        <v>0</v>
      </c>
      <c r="BV535" s="1">
        <v>2.20466E-2</v>
      </c>
      <c r="BW535">
        <v>18.884329999999999</v>
      </c>
      <c r="BX535">
        <v>0</v>
      </c>
      <c r="BY535">
        <v>0</v>
      </c>
      <c r="BZ535">
        <v>2.177045E-2</v>
      </c>
      <c r="CA535">
        <v>18.963629999999998</v>
      </c>
      <c r="CB535">
        <v>0</v>
      </c>
      <c r="CC535">
        <v>0</v>
      </c>
      <c r="CD535" s="1">
        <v>2.1488460000000001E-2</v>
      </c>
      <c r="CE535">
        <v>19.060320000000001</v>
      </c>
      <c r="CF535">
        <v>0</v>
      </c>
      <c r="CG535">
        <v>0</v>
      </c>
      <c r="CH535" s="1">
        <v>2.138083E-2</v>
      </c>
      <c r="CI535">
        <v>19.11008</v>
      </c>
      <c r="CJ535">
        <v>0</v>
      </c>
      <c r="CK535">
        <v>0</v>
      </c>
      <c r="CL535" s="1">
        <v>2.1343460000000002E-2</v>
      </c>
      <c r="CM535">
        <v>19.121220000000001</v>
      </c>
      <c r="CN535">
        <v>0</v>
      </c>
      <c r="CO535">
        <v>0</v>
      </c>
      <c r="CP535" s="1">
        <v>2.1257600000000001E-2</v>
      </c>
      <c r="CQ535">
        <v>19.123200000000001</v>
      </c>
      <c r="CR535">
        <v>0</v>
      </c>
      <c r="CS535">
        <v>0</v>
      </c>
      <c r="CT535" s="1">
        <v>2.1094459999999999E-2</v>
      </c>
      <c r="CU535">
        <v>19.123529999999999</v>
      </c>
      <c r="CV535">
        <v>0</v>
      </c>
      <c r="CW535">
        <v>0</v>
      </c>
      <c r="CX535" s="1">
        <v>2.1045500000000002E-2</v>
      </c>
      <c r="CY535">
        <v>19.128399999999999</v>
      </c>
      <c r="CZ535">
        <v>0</v>
      </c>
      <c r="DA535">
        <v>0</v>
      </c>
      <c r="DB535" s="1">
        <v>2.0891880000000002E-2</v>
      </c>
      <c r="DC535">
        <v>19.219449999999998</v>
      </c>
      <c r="DD535">
        <v>0</v>
      </c>
      <c r="DE535">
        <v>0</v>
      </c>
      <c r="DF535" s="1">
        <v>2.0752110000000001E-2</v>
      </c>
      <c r="DG535">
        <v>19.284330000000001</v>
      </c>
      <c r="DH535">
        <v>0</v>
      </c>
      <c r="DI535">
        <v>0</v>
      </c>
      <c r="DJ535" s="1">
        <v>2.0595160000000001E-2</v>
      </c>
      <c r="DK535">
        <v>19.362770000000001</v>
      </c>
      <c r="DL535">
        <v>0</v>
      </c>
      <c r="DM535">
        <v>0</v>
      </c>
      <c r="DN535" s="1">
        <v>2.047678E-2</v>
      </c>
      <c r="DO535">
        <v>19.443249999999999</v>
      </c>
      <c r="DP535">
        <v>0</v>
      </c>
      <c r="DQ535">
        <v>0</v>
      </c>
      <c r="DR535" s="1">
        <v>2.0377599999999999E-2</v>
      </c>
      <c r="DS535">
        <v>19.480530000000002</v>
      </c>
      <c r="DT535">
        <v>0</v>
      </c>
      <c r="DU535">
        <v>0</v>
      </c>
      <c r="DV535" s="1">
        <v>2.0269309999999999E-2</v>
      </c>
      <c r="DW535">
        <v>19.469719999999999</v>
      </c>
      <c r="DX535">
        <v>0</v>
      </c>
      <c r="DY535">
        <v>0</v>
      </c>
      <c r="DZ535" s="1">
        <v>2.020771E-2</v>
      </c>
      <c r="EA535">
        <v>19.450939999999999</v>
      </c>
      <c r="EB535">
        <v>0</v>
      </c>
      <c r="EC535">
        <v>0</v>
      </c>
      <c r="ED535">
        <v>2.042354E-2</v>
      </c>
      <c r="EE535">
        <v>19.46641</v>
      </c>
      <c r="EF535">
        <v>0</v>
      </c>
      <c r="EG535">
        <v>3.6417449999999999E-35</v>
      </c>
      <c r="EH535">
        <v>2.032107E-2</v>
      </c>
      <c r="EI535">
        <v>19.6096</v>
      </c>
      <c r="EJ535">
        <v>8.3838630000000006E-36</v>
      </c>
      <c r="EK535">
        <v>7.6805540000000002E-32</v>
      </c>
      <c r="EL535" s="1">
        <v>2.009242E-2</v>
      </c>
      <c r="EM535">
        <v>19.753810000000001</v>
      </c>
      <c r="EN535">
        <v>8.0967900000000004E-33</v>
      </c>
      <c r="EO535" s="1">
        <v>7.290131E-29</v>
      </c>
      <c r="EP535" s="1">
        <v>1.9860590000000001E-2</v>
      </c>
      <c r="EQ535">
        <v>19.899480000000001</v>
      </c>
      <c r="ER535" s="1">
        <v>3.9219909999999998E-30</v>
      </c>
      <c r="ES535" s="1">
        <v>3.500941E-26</v>
      </c>
      <c r="ET535" s="1">
        <v>1.9801940000000001E-2</v>
      </c>
      <c r="EU535">
        <v>20.059529999999999</v>
      </c>
      <c r="EV535" s="1">
        <v>1.054499E-27</v>
      </c>
      <c r="EW535" s="1">
        <v>9.326539E-24</v>
      </c>
      <c r="EX535" s="1">
        <v>1.9816609999999998E-2</v>
      </c>
      <c r="EY535">
        <v>20.1355</v>
      </c>
      <c r="EZ535" s="1">
        <v>1.6918509999999999E-25</v>
      </c>
      <c r="FA535" s="1">
        <v>1.4824449999999999E-21</v>
      </c>
      <c r="FB535" s="1">
        <v>1.977951E-2</v>
      </c>
      <c r="FC535">
        <v>20.118269999999999</v>
      </c>
      <c r="FD535" s="1">
        <v>1.7052559999999999E-23</v>
      </c>
      <c r="FE535" s="1">
        <v>1.4910630000000001E-19</v>
      </c>
      <c r="FF535" s="1">
        <v>1.9719830000000001E-2</v>
      </c>
      <c r="FG535">
        <v>20.10277</v>
      </c>
      <c r="FH535" s="1">
        <v>1.1395000000000001E-21</v>
      </c>
      <c r="FI535" s="1">
        <v>9.9609260000000003E-18</v>
      </c>
      <c r="FJ535" s="1">
        <v>2.0018040000000001E-2</v>
      </c>
      <c r="FK535">
        <v>20.10821</v>
      </c>
      <c r="FL535" s="1">
        <v>5.366012E-20</v>
      </c>
      <c r="FM535" s="1">
        <v>4.6218919999999997E-16</v>
      </c>
      <c r="FN535" s="1">
        <v>1.9908490000000001E-2</v>
      </c>
      <c r="FO535">
        <v>20.233360000000001</v>
      </c>
      <c r="FP535" s="1">
        <v>1.781894E-18</v>
      </c>
      <c r="FQ535" s="1">
        <v>1.5444280000000001E-14</v>
      </c>
      <c r="FR535" s="1">
        <v>1.965741E-2</v>
      </c>
      <c r="FS535">
        <v>20.389800000000001</v>
      </c>
      <c r="FT535" s="1">
        <v>4.349612E-17</v>
      </c>
      <c r="FU535" s="1">
        <v>3.8252750000000001E-13</v>
      </c>
      <c r="FV535" s="1">
        <v>1.9398200000000001E-2</v>
      </c>
      <c r="FW535">
        <v>20.53349</v>
      </c>
      <c r="FX535" s="1">
        <v>8.0683589999999996E-16</v>
      </c>
      <c r="FY535" s="1">
        <v>7.2126059999999996E-12</v>
      </c>
      <c r="FZ535" s="1">
        <v>1.933932E-2</v>
      </c>
      <c r="GA535">
        <v>20.673480000000001</v>
      </c>
      <c r="GB535" s="1">
        <v>1.181996E-14</v>
      </c>
      <c r="GC535" s="1">
        <v>1.062924E-10</v>
      </c>
      <c r="GD535" s="1">
        <v>1.938666E-2</v>
      </c>
      <c r="GE535">
        <v>20.726469999999999</v>
      </c>
      <c r="GF535" s="1">
        <v>1.3922210000000001E-13</v>
      </c>
      <c r="GG535" s="1">
        <v>1.253568E-9</v>
      </c>
      <c r="GH535" s="1">
        <v>1.9352930000000001E-2</v>
      </c>
      <c r="GI535">
        <v>20.721219999999999</v>
      </c>
      <c r="GJ535" s="1">
        <v>1.3326750000000001E-12</v>
      </c>
      <c r="GK535" s="1">
        <v>1.207053E-8</v>
      </c>
      <c r="GL535" s="1">
        <v>1.925325E-2</v>
      </c>
      <c r="GM535">
        <v>20.711379999999998</v>
      </c>
      <c r="GN535" s="1">
        <v>1.0551369999999999E-11</v>
      </c>
      <c r="GO535" s="1">
        <v>9.6474520000000001E-8</v>
      </c>
      <c r="GP535" s="1">
        <v>1.9381909999999999E-2</v>
      </c>
      <c r="GQ535">
        <v>20.715299999999999</v>
      </c>
      <c r="GR535" s="1">
        <v>7.1363619999999996E-11</v>
      </c>
      <c r="GS535" s="1">
        <v>6.5108659999999999E-7</v>
      </c>
      <c r="GT535" s="1">
        <v>1.9242619999999998E-2</v>
      </c>
      <c r="GU535">
        <v>20.743749999999999</v>
      </c>
      <c r="GV535" s="1">
        <v>4.0768259999999998E-10</v>
      </c>
      <c r="GW535" s="1">
        <v>3.763031E-6</v>
      </c>
      <c r="GX535" s="1">
        <v>1.903968E-2</v>
      </c>
      <c r="GY535">
        <v>20.84601</v>
      </c>
      <c r="GZ535" s="1">
        <v>2.0128590000000001E-9</v>
      </c>
      <c r="HA535" s="1">
        <v>1.8851990000000001E-5</v>
      </c>
      <c r="HB535" s="1">
        <v>1.8810440000000001E-2</v>
      </c>
      <c r="HC535">
        <v>20.92633</v>
      </c>
      <c r="HD535" s="1">
        <v>8.6997799999999995E-9</v>
      </c>
      <c r="HE535" s="1">
        <v>8.2829919999999999E-5</v>
      </c>
      <c r="HF535" s="1">
        <v>1.8707169999999999E-2</v>
      </c>
      <c r="HG535">
        <v>20.992149999999999</v>
      </c>
      <c r="HH535" s="1">
        <v>3.3586569999999997E-8</v>
      </c>
      <c r="HI535" s="1">
        <v>3.2285830000000003E-4</v>
      </c>
      <c r="HJ535" s="1">
        <v>1.8639269999999999E-2</v>
      </c>
      <c r="HK535">
        <v>20.999320000000001</v>
      </c>
      <c r="HL535" s="1">
        <v>1.165219E-7</v>
      </c>
      <c r="HM535" s="1">
        <v>1.1285570000000001E-3</v>
      </c>
      <c r="HN535" s="1">
        <v>1.8531309999999999E-2</v>
      </c>
      <c r="HO535">
        <v>20.99267</v>
      </c>
      <c r="HP535" s="1">
        <v>3.6513560000000003E-7</v>
      </c>
      <c r="HQ535" s="1">
        <v>3.5708649999999999E-3</v>
      </c>
      <c r="HR535" s="1">
        <v>1.836668E-2</v>
      </c>
      <c r="HS535">
        <v>20.969190000000001</v>
      </c>
      <c r="HT535" s="1">
        <v>1.0414370000000001E-6</v>
      </c>
      <c r="HU535" s="1">
        <v>1.0311580000000001E-2</v>
      </c>
      <c r="HV535" s="1">
        <v>1.8254059999999999E-2</v>
      </c>
      <c r="HW535">
        <v>20.9313</v>
      </c>
      <c r="HX535" s="1">
        <v>2.7401560000000001E-6</v>
      </c>
      <c r="HY535" s="1">
        <v>2.7385679999999999E-2</v>
      </c>
      <c r="HZ535" s="1">
        <v>1.808477E-2</v>
      </c>
      <c r="IA535">
        <v>20.919519999999999</v>
      </c>
      <c r="IB535" s="1">
        <v>6.6580989999999996E-6</v>
      </c>
      <c r="IC535" s="1">
        <v>6.7365019999999998E-2</v>
      </c>
      <c r="ID535" s="1">
        <v>1.7911E-2</v>
      </c>
      <c r="IE535">
        <v>20.97363</v>
      </c>
      <c r="IF535" s="1">
        <v>1.5074789999999999E-5</v>
      </c>
      <c r="IG535" s="1">
        <v>0.15444830000000001</v>
      </c>
      <c r="IH535" s="1">
        <v>1.77159E-2</v>
      </c>
      <c r="II535">
        <v>21.039960000000001</v>
      </c>
      <c r="IJ535" s="1">
        <v>3.1968899999999998E-5</v>
      </c>
      <c r="IK535" s="1">
        <v>0.33200229999999997</v>
      </c>
      <c r="IL535" s="1">
        <v>1.7549120000000001E-2</v>
      </c>
      <c r="IM535">
        <v>21.122450000000001</v>
      </c>
      <c r="IN535" s="1">
        <v>6.3991220000000006E-5</v>
      </c>
      <c r="IO535" s="1">
        <v>0.67276139999999995</v>
      </c>
      <c r="IP535" s="1">
        <v>1.7377179999999999E-2</v>
      </c>
      <c r="IQ535">
        <v>21.12837</v>
      </c>
      <c r="IR535" s="1">
        <v>1.21305E-4</v>
      </c>
      <c r="IS535" s="1">
        <v>1.2916270000000001</v>
      </c>
      <c r="IT535" s="1">
        <v>1.7232359999999999E-2</v>
      </c>
      <c r="IU535">
        <v>21.101590000000002</v>
      </c>
      <c r="IV535" s="1">
        <v>2.191804E-4</v>
      </c>
      <c r="IW535">
        <v>2.360344</v>
      </c>
      <c r="IX535" s="1">
        <v>1.7070220000000001E-2</v>
      </c>
      <c r="IY535">
        <v>21.08032</v>
      </c>
      <c r="IZ535" s="1">
        <v>3.7817439999999998E-4</v>
      </c>
      <c r="JA535">
        <v>4.122865</v>
      </c>
      <c r="JB535" s="1">
        <v>1.6807570000000001E-2</v>
      </c>
      <c r="JC535">
        <v>21.06194</v>
      </c>
      <c r="JD535" s="1">
        <v>6.2188969999999995E-4</v>
      </c>
      <c r="JE535">
        <v>6.9073760000000002</v>
      </c>
      <c r="JF535">
        <v>1.6688649999999999E-2</v>
      </c>
      <c r="JG535">
        <v>21.12735</v>
      </c>
      <c r="JH535" s="1">
        <v>9.9258430000000002E-4</v>
      </c>
      <c r="JI535">
        <v>11.13998</v>
      </c>
      <c r="JJ535" s="1">
        <v>1.6635609999999999E-2</v>
      </c>
      <c r="JK535">
        <v>21.209150000000001</v>
      </c>
      <c r="JL535" s="1">
        <v>1.536838E-3</v>
      </c>
      <c r="JM535">
        <v>17.35718</v>
      </c>
      <c r="JN535" s="1">
        <v>1.6601230000000002E-2</v>
      </c>
      <c r="JO535">
        <v>21.276330000000002</v>
      </c>
      <c r="JP535" s="1">
        <v>2.307697E-3</v>
      </c>
      <c r="JQ535">
        <v>26.206430000000001</v>
      </c>
      <c r="JR535" s="1">
        <v>1.6510440000000001E-2</v>
      </c>
      <c r="JS535">
        <v>21.370840000000001</v>
      </c>
      <c r="JT535" s="1">
        <v>3.3547949999999998E-3</v>
      </c>
      <c r="JU535">
        <v>38.43665</v>
      </c>
      <c r="JV535" s="1">
        <v>1.6373510000000001E-2</v>
      </c>
      <c r="JW535">
        <v>21.417010000000001</v>
      </c>
      <c r="JX535" s="1">
        <v>4.7349510000000003E-3</v>
      </c>
      <c r="JY535">
        <v>54.886310000000002</v>
      </c>
      <c r="JZ535" s="1">
        <v>1.6211150000000001E-2</v>
      </c>
      <c r="KA535">
        <v>21.381530000000001</v>
      </c>
      <c r="KB535" s="1">
        <v>6.5101860000000003E-3</v>
      </c>
      <c r="KC535">
        <v>76.460030000000003</v>
      </c>
      <c r="KD535" s="1">
        <v>1.6059790000000001E-2</v>
      </c>
      <c r="KE535">
        <v>21.338930000000001</v>
      </c>
      <c r="KF535" s="1">
        <v>8.7532219999999997E-3</v>
      </c>
      <c r="KG535">
        <v>104.1161</v>
      </c>
      <c r="KH535" s="1">
        <v>1.594508E-2</v>
      </c>
      <c r="KI535">
        <v>21.315670000000001</v>
      </c>
      <c r="KJ535" s="1">
        <v>1.1551540000000001E-2</v>
      </c>
      <c r="KK535">
        <v>138.84450000000001</v>
      </c>
      <c r="KL535" s="1">
        <v>1.580322E-2</v>
      </c>
      <c r="KM535">
        <v>21.411460000000002</v>
      </c>
      <c r="KN535" s="1">
        <v>1.492916E-2</v>
      </c>
      <c r="KO535">
        <v>181.62719999999999</v>
      </c>
      <c r="KP535" s="1">
        <v>1.563119E-2</v>
      </c>
      <c r="KQ535">
        <v>21.54795</v>
      </c>
      <c r="KR535" s="1">
        <v>1.8913240000000001E-2</v>
      </c>
      <c r="KS535">
        <v>233.39160000000001</v>
      </c>
      <c r="KT535" s="1">
        <v>1.5441140000000001E-2</v>
      </c>
      <c r="KU535">
        <v>21.697949999999999</v>
      </c>
      <c r="KV535" s="1">
        <v>2.3541449999999998E-2</v>
      </c>
      <c r="KW535">
        <v>294.99329999999998</v>
      </c>
      <c r="KX535" s="1">
        <v>1.525779E-2</v>
      </c>
      <c r="KY535">
        <v>21.834779999999999</v>
      </c>
      <c r="KZ535" s="1">
        <v>2.886824E-2</v>
      </c>
      <c r="LA535">
        <v>367.20389999999998</v>
      </c>
      <c r="LB535" s="1">
        <v>1.5087720000000001E-2</v>
      </c>
      <c r="LC535">
        <v>21.872019999999999</v>
      </c>
      <c r="LD535" s="1">
        <v>3.4931980000000001E-2</v>
      </c>
      <c r="LE535">
        <v>450.69470000000001</v>
      </c>
      <c r="LF535" s="1">
        <v>1.4925219999999999E-2</v>
      </c>
      <c r="LG535">
        <v>21.831240000000001</v>
      </c>
      <c r="LH535" s="1">
        <v>4.1741430000000003E-2</v>
      </c>
      <c r="LI535">
        <v>546.01289999999995</v>
      </c>
      <c r="LJ535" s="1">
        <v>1.478992E-2</v>
      </c>
      <c r="LK535">
        <v>21.789940000000001</v>
      </c>
      <c r="LL535" s="1">
        <v>4.9373170000000001E-2</v>
      </c>
      <c r="LM535">
        <v>653.58579999999995</v>
      </c>
      <c r="LN535">
        <v>1.4710269999999999E-2</v>
      </c>
      <c r="LO535">
        <v>21.769279999999998</v>
      </c>
      <c r="LP535" s="1">
        <v>5.7980709999999998E-2</v>
      </c>
      <c r="LQ535">
        <v>773.78160000000003</v>
      </c>
      <c r="LR535" s="1">
        <v>1.4599539999999999E-2</v>
      </c>
      <c r="LS535">
        <v>21.871510000000001</v>
      </c>
      <c r="LT535" s="1">
        <v>6.7254590000000003E-2</v>
      </c>
      <c r="LU535">
        <v>906.78989999999999</v>
      </c>
      <c r="LV535" s="1">
        <v>1.4465520000000001E-2</v>
      </c>
      <c r="LW535">
        <v>22.011649999999999</v>
      </c>
      <c r="LX535" s="1">
        <v>7.7152620000000005E-2</v>
      </c>
      <c r="LY535">
        <v>1052.5730000000001</v>
      </c>
      <c r="LZ535" s="1">
        <v>1.432514E-2</v>
      </c>
      <c r="MA535">
        <v>22.165710000000001</v>
      </c>
      <c r="MB535" s="1">
        <v>8.7683209999999998E-2</v>
      </c>
      <c r="MC535">
        <v>1210.9970000000001</v>
      </c>
      <c r="MD535">
        <v>1.4200539999999999E-2</v>
      </c>
      <c r="ME535">
        <v>22.289950000000001</v>
      </c>
      <c r="MF535" s="1">
        <v>9.8949229999999999E-2</v>
      </c>
      <c r="MG535">
        <v>1381.8130000000001</v>
      </c>
      <c r="MH535">
        <v>1.4099570000000001E-2</v>
      </c>
      <c r="MI535">
        <v>22.32367</v>
      </c>
      <c r="MJ535" s="1">
        <v>0.1109942</v>
      </c>
      <c r="MK535">
        <v>1564.7249999999999</v>
      </c>
      <c r="ML535" s="1">
        <v>1.4005190000000001E-2</v>
      </c>
      <c r="MM535">
        <v>22.27965</v>
      </c>
      <c r="MN535" s="1">
        <v>0.1236942</v>
      </c>
      <c r="MO535">
        <v>1759.3320000000001</v>
      </c>
      <c r="MP535">
        <v>1.392385E-2</v>
      </c>
      <c r="MQ535">
        <v>22.23321</v>
      </c>
      <c r="MR535">
        <v>0.1370738</v>
      </c>
      <c r="MS535">
        <v>1965.1279999999999</v>
      </c>
      <c r="MT535" s="1">
        <v>1.3920689999999999E-2</v>
      </c>
      <c r="MU535">
        <v>22.20458</v>
      </c>
      <c r="MV535">
        <v>0.15185000000000001</v>
      </c>
      <c r="MW535">
        <v>2181.7109999999998</v>
      </c>
      <c r="MX535" s="1">
        <v>1.379728E-2</v>
      </c>
      <c r="MY535">
        <v>22.276949999999999</v>
      </c>
      <c r="MZ535">
        <v>0.16581360000000001</v>
      </c>
      <c r="NA535">
        <v>2408.3809999999999</v>
      </c>
      <c r="NB535">
        <v>1.361908E-2</v>
      </c>
      <c r="NC535">
        <v>22.299939999999999</v>
      </c>
      <c r="ND535">
        <v>0.17938380000000001</v>
      </c>
      <c r="NE535">
        <v>2644</v>
      </c>
      <c r="NF535" s="1">
        <v>1.344271E-2</v>
      </c>
      <c r="NG535">
        <v>22.402529999999999</v>
      </c>
      <c r="NH535">
        <v>0.19306010000000001</v>
      </c>
      <c r="NI535">
        <v>2887.6579999999999</v>
      </c>
      <c r="NJ535" s="1">
        <v>1.3323430000000001E-2</v>
      </c>
      <c r="NK535">
        <v>22.494779999999999</v>
      </c>
      <c r="NL535">
        <v>0.20764569999999999</v>
      </c>
      <c r="NM535">
        <v>3138.6320000000001</v>
      </c>
      <c r="NN535" s="1">
        <v>1.323358E-2</v>
      </c>
      <c r="NO535">
        <v>22.52299</v>
      </c>
      <c r="NP535">
        <v>0.22286420000000001</v>
      </c>
      <c r="NQ535">
        <v>3396.319</v>
      </c>
      <c r="NR535" s="1">
        <v>1.311098E-2</v>
      </c>
      <c r="NS535">
        <v>22.491959999999999</v>
      </c>
      <c r="NT535">
        <v>0.2376123</v>
      </c>
      <c r="NU535">
        <v>3659.835</v>
      </c>
      <c r="NV535" s="1">
        <v>1.28746E-2</v>
      </c>
      <c r="NW535">
        <v>22.445979999999999</v>
      </c>
      <c r="NX535">
        <v>0.25011220000000001</v>
      </c>
      <c r="NY535">
        <v>3928.1039999999998</v>
      </c>
      <c r="NZ535" s="1">
        <v>1.2320360000000001E-2</v>
      </c>
      <c r="OA535">
        <v>22.432670000000002</v>
      </c>
      <c r="OB535">
        <v>0.25553520000000002</v>
      </c>
      <c r="OC535">
        <v>4198.6890000000003</v>
      </c>
      <c r="OD535" s="1">
        <v>1.2190029999999999E-2</v>
      </c>
      <c r="OE535">
        <v>22.549600000000002</v>
      </c>
      <c r="OF535">
        <v>0.2689144</v>
      </c>
      <c r="OG535">
        <v>4470.9340000000002</v>
      </c>
      <c r="OH535" s="1">
        <v>1.225646E-2</v>
      </c>
      <c r="OI535">
        <v>22.711459999999999</v>
      </c>
      <c r="OJ535">
        <v>0.28675279999999997</v>
      </c>
      <c r="OK535">
        <v>4746.1940000000004</v>
      </c>
    </row>
    <row r="536" spans="1:401" x14ac:dyDescent="0.35">
      <c r="A536">
        <v>545</v>
      </c>
      <c r="B536" t="s">
        <v>4</v>
      </c>
      <c r="C536" t="s">
        <v>364</v>
      </c>
      <c r="D536" t="s">
        <v>543</v>
      </c>
      <c r="E536">
        <v>764.96569999999997</v>
      </c>
      <c r="F536" s="1">
        <v>2.4071430000000001E-2</v>
      </c>
      <c r="G536">
        <v>17.443560000000002</v>
      </c>
      <c r="H536">
        <v>0</v>
      </c>
      <c r="I536">
        <v>0</v>
      </c>
      <c r="J536" s="1">
        <v>2.3816560000000001E-2</v>
      </c>
      <c r="K536">
        <v>17.575600000000001</v>
      </c>
      <c r="L536">
        <v>0</v>
      </c>
      <c r="M536">
        <v>0</v>
      </c>
      <c r="N536" s="1">
        <v>2.3419019999999999E-2</v>
      </c>
      <c r="O536">
        <v>17.719570000000001</v>
      </c>
      <c r="P536">
        <v>0</v>
      </c>
      <c r="Q536">
        <v>0</v>
      </c>
      <c r="R536" s="1">
        <v>2.299706E-2</v>
      </c>
      <c r="S536">
        <v>17.859400000000001</v>
      </c>
      <c r="T536">
        <v>0</v>
      </c>
      <c r="U536">
        <v>0</v>
      </c>
      <c r="V536" s="1">
        <v>2.2859879999999999E-2</v>
      </c>
      <c r="W536">
        <v>17.99654</v>
      </c>
      <c r="X536">
        <v>0</v>
      </c>
      <c r="Y536">
        <v>0</v>
      </c>
      <c r="Z536">
        <v>2.2833539999999999E-2</v>
      </c>
      <c r="AA536">
        <v>18.070810000000002</v>
      </c>
      <c r="AB536">
        <v>0</v>
      </c>
      <c r="AC536">
        <v>0</v>
      </c>
      <c r="AD536" s="1">
        <v>2.2703600000000001E-2</v>
      </c>
      <c r="AE536">
        <v>18.068660000000001</v>
      </c>
      <c r="AF536">
        <v>0</v>
      </c>
      <c r="AG536">
        <v>0</v>
      </c>
      <c r="AH536" s="1">
        <v>2.254167E-2</v>
      </c>
      <c r="AI536">
        <v>18.05603</v>
      </c>
      <c r="AJ536">
        <v>0</v>
      </c>
      <c r="AK536">
        <v>0</v>
      </c>
      <c r="AL536" s="1">
        <v>2.269357E-2</v>
      </c>
      <c r="AM536">
        <v>18.054569999999998</v>
      </c>
      <c r="AN536">
        <v>0</v>
      </c>
      <c r="AO536">
        <v>0</v>
      </c>
      <c r="AP536" s="1">
        <v>2.2512629999999999E-2</v>
      </c>
      <c r="AQ536">
        <v>18.166609999999999</v>
      </c>
      <c r="AR536">
        <v>0</v>
      </c>
      <c r="AS536">
        <v>0</v>
      </c>
      <c r="AT536" s="1">
        <v>2.2233559999999999E-2</v>
      </c>
      <c r="AU536">
        <v>18.335460000000001</v>
      </c>
      <c r="AV536">
        <v>0</v>
      </c>
      <c r="AW536">
        <v>0</v>
      </c>
      <c r="AX536" s="1">
        <v>2.1947210000000002E-2</v>
      </c>
      <c r="AY536">
        <v>18.499649999999999</v>
      </c>
      <c r="AZ536">
        <v>0</v>
      </c>
      <c r="BA536">
        <v>0</v>
      </c>
      <c r="BB536" s="1">
        <v>2.1824860000000001E-2</v>
      </c>
      <c r="BC536">
        <v>18.651440000000001</v>
      </c>
      <c r="BD536">
        <v>0</v>
      </c>
      <c r="BE536">
        <v>0</v>
      </c>
      <c r="BF536" s="1">
        <v>2.1765610000000001E-2</v>
      </c>
      <c r="BG536">
        <v>18.71827</v>
      </c>
      <c r="BH536">
        <v>0</v>
      </c>
      <c r="BI536">
        <v>0</v>
      </c>
      <c r="BJ536" s="1">
        <v>2.165634E-2</v>
      </c>
      <c r="BK536">
        <v>18.723780000000001</v>
      </c>
      <c r="BL536">
        <v>0</v>
      </c>
      <c r="BM536">
        <v>0</v>
      </c>
      <c r="BN536" s="1">
        <v>2.1539369999999999E-2</v>
      </c>
      <c r="BO536">
        <v>18.72429</v>
      </c>
      <c r="BP536">
        <v>0</v>
      </c>
      <c r="BQ536">
        <v>0</v>
      </c>
      <c r="BR536" s="1">
        <v>2.1723050000000001E-2</v>
      </c>
      <c r="BS536">
        <v>18.738379999999999</v>
      </c>
      <c r="BT536">
        <v>0</v>
      </c>
      <c r="BU536">
        <v>0</v>
      </c>
      <c r="BV536" s="1">
        <v>2.156713E-2</v>
      </c>
      <c r="BW536">
        <v>18.824549999999999</v>
      </c>
      <c r="BX536">
        <v>0</v>
      </c>
      <c r="BY536">
        <v>0</v>
      </c>
      <c r="BZ536" s="1">
        <v>2.1297099999999999E-2</v>
      </c>
      <c r="CA536">
        <v>18.903179999999999</v>
      </c>
      <c r="CB536">
        <v>0</v>
      </c>
      <c r="CC536">
        <v>0</v>
      </c>
      <c r="CD536">
        <v>2.1020250000000001E-2</v>
      </c>
      <c r="CE536">
        <v>18.99898</v>
      </c>
      <c r="CF536">
        <v>0</v>
      </c>
      <c r="CG536">
        <v>0</v>
      </c>
      <c r="CH536" s="1">
        <v>2.091527E-2</v>
      </c>
      <c r="CI536">
        <v>19.048549999999999</v>
      </c>
      <c r="CJ536">
        <v>0</v>
      </c>
      <c r="CK536">
        <v>0</v>
      </c>
      <c r="CL536" s="1">
        <v>2.0879140000000001E-2</v>
      </c>
      <c r="CM536">
        <v>19.059989999999999</v>
      </c>
      <c r="CN536">
        <v>0</v>
      </c>
      <c r="CO536">
        <v>0</v>
      </c>
      <c r="CP536" s="1">
        <v>2.0796640000000002E-2</v>
      </c>
      <c r="CQ536">
        <v>19.062419999999999</v>
      </c>
      <c r="CR536">
        <v>0</v>
      </c>
      <c r="CS536">
        <v>0</v>
      </c>
      <c r="CT536" s="1">
        <v>2.0636060000000001E-2</v>
      </c>
      <c r="CU536">
        <v>19.06317</v>
      </c>
      <c r="CV536">
        <v>0</v>
      </c>
      <c r="CW536">
        <v>0</v>
      </c>
      <c r="CX536" s="1">
        <v>2.0590500000000001E-2</v>
      </c>
      <c r="CY536">
        <v>19.06841</v>
      </c>
      <c r="CZ536">
        <v>0</v>
      </c>
      <c r="DA536">
        <v>0</v>
      </c>
      <c r="DB536" s="1">
        <v>2.0439200000000001E-2</v>
      </c>
      <c r="DC536">
        <v>19.158840000000001</v>
      </c>
      <c r="DD536">
        <v>0</v>
      </c>
      <c r="DE536">
        <v>0</v>
      </c>
      <c r="DF536" s="1">
        <v>2.030185E-2</v>
      </c>
      <c r="DG536">
        <v>19.223500000000001</v>
      </c>
      <c r="DH536">
        <v>0</v>
      </c>
      <c r="DI536">
        <v>0</v>
      </c>
      <c r="DJ536" s="1">
        <v>2.0147149999999999E-2</v>
      </c>
      <c r="DK536">
        <v>19.30161</v>
      </c>
      <c r="DL536">
        <v>0</v>
      </c>
      <c r="DM536">
        <v>0</v>
      </c>
      <c r="DN536" s="1">
        <v>2.0031879999999998E-2</v>
      </c>
      <c r="DO536">
        <v>19.381810000000002</v>
      </c>
      <c r="DP536">
        <v>0</v>
      </c>
      <c r="DQ536">
        <v>0</v>
      </c>
      <c r="DR536" s="1">
        <v>1.9935640000000001E-2</v>
      </c>
      <c r="DS536">
        <v>19.419309999999999</v>
      </c>
      <c r="DT536">
        <v>0</v>
      </c>
      <c r="DU536">
        <v>0</v>
      </c>
      <c r="DV536" s="1">
        <v>1.982975E-2</v>
      </c>
      <c r="DW536">
        <v>19.409269999999999</v>
      </c>
      <c r="DX536">
        <v>0</v>
      </c>
      <c r="DY536">
        <v>0</v>
      </c>
      <c r="DZ536" s="1">
        <v>1.977017E-2</v>
      </c>
      <c r="EA536">
        <v>19.39134</v>
      </c>
      <c r="EB536">
        <v>0</v>
      </c>
      <c r="EC536">
        <v>0</v>
      </c>
      <c r="ED536" s="1">
        <v>1.998546E-2</v>
      </c>
      <c r="EE536">
        <v>19.40718</v>
      </c>
      <c r="EF536">
        <v>0</v>
      </c>
      <c r="EG536">
        <v>1.146889E-35</v>
      </c>
      <c r="EH536" s="1">
        <v>1.9885119999999999E-2</v>
      </c>
      <c r="EI536">
        <v>19.549289999999999</v>
      </c>
      <c r="EJ536">
        <v>2.771324E-36</v>
      </c>
      <c r="EK536">
        <v>2.5663430000000001E-32</v>
      </c>
      <c r="EL536" s="1">
        <v>1.9660130000000001E-2</v>
      </c>
      <c r="EM536">
        <v>19.692489999999999</v>
      </c>
      <c r="EN536">
        <v>2.815906E-33</v>
      </c>
      <c r="EO536" s="1">
        <v>2.5713419999999998E-29</v>
      </c>
      <c r="EP536" s="1">
        <v>1.9430900000000001E-2</v>
      </c>
      <c r="EQ536">
        <v>19.837219999999999</v>
      </c>
      <c r="ER536" s="1">
        <v>1.4295680000000001E-30</v>
      </c>
      <c r="ES536" s="1">
        <v>1.2974949999999999E-26</v>
      </c>
      <c r="ET536">
        <v>1.937467E-2</v>
      </c>
      <c r="EU536">
        <v>19.996310000000001</v>
      </c>
      <c r="EV536" s="1">
        <v>4.017064E-28</v>
      </c>
      <c r="EW536" s="1">
        <v>3.619168E-24</v>
      </c>
      <c r="EX536">
        <v>1.9389610000000002E-2</v>
      </c>
      <c r="EY536">
        <v>20.07244</v>
      </c>
      <c r="EZ536" s="1">
        <v>6.7184110000000001E-26</v>
      </c>
      <c r="FA536" s="1">
        <v>6.0055519999999996E-22</v>
      </c>
      <c r="FB536" s="1">
        <v>1.935392E-2</v>
      </c>
      <c r="FC536">
        <v>20.056249999999999</v>
      </c>
      <c r="FD536" s="1">
        <v>7.0431209999999999E-24</v>
      </c>
      <c r="FE536" s="1">
        <v>6.2902410000000004E-20</v>
      </c>
      <c r="FF536" s="1">
        <v>1.9297479999999999E-2</v>
      </c>
      <c r="FG536">
        <v>20.04177</v>
      </c>
      <c r="FH536" s="1">
        <v>4.885702E-22</v>
      </c>
      <c r="FI536" s="1">
        <v>4.3662079999999999E-18</v>
      </c>
      <c r="FJ536" s="1">
        <v>1.9592490000000001E-2</v>
      </c>
      <c r="FK536">
        <v>20.04787</v>
      </c>
      <c r="FL536" s="1">
        <v>2.3840059999999999E-20</v>
      </c>
      <c r="FM536" s="1">
        <v>2.1007780000000001E-16</v>
      </c>
      <c r="FN536" s="1">
        <v>1.948505E-2</v>
      </c>
      <c r="FO536">
        <v>20.172319999999999</v>
      </c>
      <c r="FP536" s="1">
        <v>8.1878290000000002E-19</v>
      </c>
      <c r="FQ536" s="1">
        <v>7.2657570000000005E-15</v>
      </c>
      <c r="FR536" s="1">
        <v>1.9238149999999999E-2</v>
      </c>
      <c r="FS536">
        <v>20.327649999999998</v>
      </c>
      <c r="FT536" s="1">
        <v>2.063973E-17</v>
      </c>
      <c r="FU536" s="1">
        <v>1.8596890000000001E-13</v>
      </c>
      <c r="FV536" s="1">
        <v>1.898269E-2</v>
      </c>
      <c r="FW536">
        <v>20.470379999999999</v>
      </c>
      <c r="FX536" s="1">
        <v>3.9479529999999998E-16</v>
      </c>
      <c r="FY536" s="1">
        <v>3.618111E-12</v>
      </c>
      <c r="FZ536" s="1">
        <v>1.8925819999999999E-2</v>
      </c>
      <c r="GA536">
        <v>20.609629999999999</v>
      </c>
      <c r="GB536" s="1">
        <v>5.9565540000000002E-15</v>
      </c>
      <c r="GC536" s="1">
        <v>5.4938259999999997E-11</v>
      </c>
      <c r="GD536" s="1">
        <v>1.897283E-2</v>
      </c>
      <c r="GE536">
        <v>20.662960000000002</v>
      </c>
      <c r="GF536" s="1">
        <v>7.2164580000000001E-14</v>
      </c>
      <c r="GG536" s="1">
        <v>6.6669080000000005E-10</v>
      </c>
      <c r="GH536" s="1">
        <v>1.8941409999999999E-2</v>
      </c>
      <c r="GI536">
        <v>20.658719999999999</v>
      </c>
      <c r="GJ536" s="1">
        <v>7.0971849999999997E-13</v>
      </c>
      <c r="GK536" s="1">
        <v>6.597435E-9</v>
      </c>
      <c r="GL536">
        <v>1.884423E-2</v>
      </c>
      <c r="GM536">
        <v>20.649899999999999</v>
      </c>
      <c r="GN536" s="1">
        <v>5.7664000000000001E-12</v>
      </c>
      <c r="GO536" s="1">
        <v>5.4128900000000002E-8</v>
      </c>
      <c r="GP536" s="1">
        <v>1.8972039999999999E-2</v>
      </c>
      <c r="GQ536">
        <v>20.654610000000002</v>
      </c>
      <c r="GR536" s="1">
        <v>3.9983060000000003E-11</v>
      </c>
      <c r="GS536" s="1">
        <v>3.7458050000000002E-7</v>
      </c>
      <c r="GT536" s="1">
        <v>1.8835020000000001E-2</v>
      </c>
      <c r="GU536">
        <v>20.683479999999999</v>
      </c>
      <c r="GV536" s="1">
        <v>2.3389130000000001E-10</v>
      </c>
      <c r="GW536" s="1">
        <v>2.2175170000000002E-6</v>
      </c>
      <c r="GX536">
        <v>1.863542E-2</v>
      </c>
      <c r="GY536">
        <v>20.78548</v>
      </c>
      <c r="GZ536" s="1">
        <v>1.1813099999999999E-9</v>
      </c>
      <c r="HA536" s="1">
        <v>1.136746E-5</v>
      </c>
      <c r="HB536" s="1">
        <v>1.8410360000000001E-2</v>
      </c>
      <c r="HC536">
        <v>20.865600000000001</v>
      </c>
      <c r="HD536" s="1">
        <v>5.2180489999999999E-9</v>
      </c>
      <c r="HE536" s="1">
        <v>5.1056220000000002E-5</v>
      </c>
      <c r="HF536" s="1">
        <v>1.8310300000000002E-2</v>
      </c>
      <c r="HG536">
        <v>20.931619999999999</v>
      </c>
      <c r="HH536" s="1">
        <v>2.057097E-8</v>
      </c>
      <c r="HI536" s="1">
        <v>2.0324399999999999E-4</v>
      </c>
      <c r="HJ536" s="1">
        <v>1.8244549999999998E-2</v>
      </c>
      <c r="HK536">
        <v>20.939399999999999</v>
      </c>
      <c r="HL536" s="1">
        <v>7.2808260000000003E-8</v>
      </c>
      <c r="HM536" s="1">
        <v>7.2488190000000001E-4</v>
      </c>
      <c r="HN536" s="1">
        <v>1.8138609999999999E-2</v>
      </c>
      <c r="HO536">
        <v>20.93366</v>
      </c>
      <c r="HP536" s="1">
        <v>2.325412E-7</v>
      </c>
      <c r="HQ536" s="1">
        <v>2.338082E-3</v>
      </c>
      <c r="HR536" s="1">
        <v>1.7978239999999999E-2</v>
      </c>
      <c r="HS536">
        <v>20.91142</v>
      </c>
      <c r="HT536" s="1">
        <v>6.7547549999999999E-7</v>
      </c>
      <c r="HU536" s="1">
        <v>6.8766820000000003E-3</v>
      </c>
      <c r="HV536" s="1">
        <v>1.7868249999999999E-2</v>
      </c>
      <c r="HW536">
        <v>20.874880000000001</v>
      </c>
      <c r="HX536" s="1">
        <v>1.8085149999999999E-6</v>
      </c>
      <c r="HY536" s="1">
        <v>1.8586100000000001E-2</v>
      </c>
      <c r="HZ536" s="1">
        <v>1.7703690000000001E-2</v>
      </c>
      <c r="IA536">
        <v>20.864070000000002</v>
      </c>
      <c r="IB536" s="1">
        <v>4.4684280000000002E-6</v>
      </c>
      <c r="IC536" s="1">
        <v>4.6491119999999997E-2</v>
      </c>
      <c r="ID536" s="1">
        <v>1.7532209999999999E-2</v>
      </c>
      <c r="IE536">
        <v>20.91835</v>
      </c>
      <c r="IF536" s="1">
        <v>1.027835E-5</v>
      </c>
      <c r="IG536" s="1">
        <v>0.1083074</v>
      </c>
      <c r="IH536" s="1">
        <v>1.734138E-2</v>
      </c>
      <c r="II536">
        <v>20.98471</v>
      </c>
      <c r="IJ536" s="1">
        <v>2.213044E-5</v>
      </c>
      <c r="IK536" s="1">
        <v>0.23639279999999999</v>
      </c>
      <c r="IL536">
        <v>1.7178809999999999E-2</v>
      </c>
      <c r="IM536">
        <v>21.067129999999999</v>
      </c>
      <c r="IN536" s="1">
        <v>4.4945299999999998E-5</v>
      </c>
      <c r="IO536" s="1">
        <v>0.4860353</v>
      </c>
      <c r="IP536" s="1">
        <v>1.701041E-2</v>
      </c>
      <c r="IQ536">
        <v>21.073879999999999</v>
      </c>
      <c r="IR536" s="1">
        <v>8.6383879999999997E-5</v>
      </c>
      <c r="IS536" s="1">
        <v>0.94614920000000002</v>
      </c>
      <c r="IT536" s="1">
        <v>1.6868950000000001E-2</v>
      </c>
      <c r="IU536">
        <v>21.048300000000001</v>
      </c>
      <c r="IV536" s="1">
        <v>1.5815109999999999E-4</v>
      </c>
      <c r="IW536">
        <v>1.7519830000000001</v>
      </c>
      <c r="IX536" s="1">
        <v>1.6709149999999999E-2</v>
      </c>
      <c r="IY536">
        <v>21.02816</v>
      </c>
      <c r="IZ536" s="1">
        <v>2.7629800000000002E-4</v>
      </c>
      <c r="JA536">
        <v>3.098938</v>
      </c>
      <c r="JB536" s="1">
        <v>1.6451790000000001E-2</v>
      </c>
      <c r="JC536">
        <v>21.010750000000002</v>
      </c>
      <c r="JD536" s="1">
        <v>4.5980800000000003E-4</v>
      </c>
      <c r="JE536">
        <v>5.2544370000000002</v>
      </c>
      <c r="JF536" s="1">
        <v>1.633362E-2</v>
      </c>
      <c r="JG536">
        <v>21.076239999999999</v>
      </c>
      <c r="JH536" s="1">
        <v>7.4219659999999997E-4</v>
      </c>
      <c r="JI536">
        <v>8.5712860000000006</v>
      </c>
      <c r="JJ536" s="1">
        <v>1.6283140000000002E-2</v>
      </c>
      <c r="JK536">
        <v>21.157969999999999</v>
      </c>
      <c r="JL536" s="1">
        <v>1.161764E-3</v>
      </c>
      <c r="JM536">
        <v>13.50055</v>
      </c>
      <c r="JN536" s="1">
        <v>1.625016E-2</v>
      </c>
      <c r="JO536">
        <v>21.225200000000001</v>
      </c>
      <c r="JP536" s="1">
        <v>1.7626530000000001E-3</v>
      </c>
      <c r="JQ536">
        <v>20.595300000000002</v>
      </c>
      <c r="JR536" s="1">
        <v>1.61618E-2</v>
      </c>
      <c r="JS536">
        <v>21.319520000000001</v>
      </c>
      <c r="JT536" s="1">
        <v>2.5877890000000001E-3</v>
      </c>
      <c r="JU536">
        <v>30.50543</v>
      </c>
      <c r="JV536" s="1">
        <v>1.602783E-2</v>
      </c>
      <c r="JW536">
        <v>21.366119999999999</v>
      </c>
      <c r="JX536" s="1">
        <v>3.6867240000000002E-3</v>
      </c>
      <c r="JY536">
        <v>43.970619999999997</v>
      </c>
      <c r="JZ536" s="1">
        <v>1.586885E-2</v>
      </c>
      <c r="KA536">
        <v>21.331969999999998</v>
      </c>
      <c r="KB536" s="1">
        <v>5.1143079999999997E-3</v>
      </c>
      <c r="KC536">
        <v>61.802779999999998</v>
      </c>
      <c r="KD536" s="1">
        <v>1.5719339999999998E-2</v>
      </c>
      <c r="KE536">
        <v>21.29072</v>
      </c>
      <c r="KF536" s="1">
        <v>6.9344280000000003E-3</v>
      </c>
      <c r="KG536">
        <v>84.875169999999997</v>
      </c>
      <c r="KH536" s="1">
        <v>1.5607970000000001E-2</v>
      </c>
      <c r="KI536">
        <v>21.268540000000002</v>
      </c>
      <c r="KJ536" s="1">
        <v>9.2262019999999993E-3</v>
      </c>
      <c r="KK536">
        <v>114.1066</v>
      </c>
      <c r="KL536" s="1">
        <v>1.5470670000000001E-2</v>
      </c>
      <c r="KM536">
        <v>21.363939999999999</v>
      </c>
      <c r="KN536" s="1">
        <v>1.201757E-2</v>
      </c>
      <c r="KO536">
        <v>150.4247</v>
      </c>
      <c r="KP536" s="1">
        <v>1.530129E-2</v>
      </c>
      <c r="KQ536">
        <v>21.499490000000002</v>
      </c>
      <c r="KR536" s="1">
        <v>1.5336219999999999E-2</v>
      </c>
      <c r="KS536">
        <v>194.7261</v>
      </c>
      <c r="KT536" s="1">
        <v>1.5115079999999999E-2</v>
      </c>
      <c r="KU536">
        <v>21.64846</v>
      </c>
      <c r="KV536" s="1">
        <v>1.922345E-2</v>
      </c>
      <c r="KW536">
        <v>247.85929999999999</v>
      </c>
      <c r="KX536" s="1">
        <v>1.493649E-2</v>
      </c>
      <c r="KY536">
        <v>21.784469999999999</v>
      </c>
      <c r="KZ536" s="1">
        <v>2.3733299999999999E-2</v>
      </c>
      <c r="LA536">
        <v>310.61</v>
      </c>
      <c r="LB536">
        <v>1.4769289999999999E-2</v>
      </c>
      <c r="LC536">
        <v>21.822240000000001</v>
      </c>
      <c r="LD536" s="1">
        <v>2.8901940000000001E-2</v>
      </c>
      <c r="LE536">
        <v>383.68459999999999</v>
      </c>
      <c r="LF536" s="1">
        <v>1.460992E-2</v>
      </c>
      <c r="LG536">
        <v>21.782859999999999</v>
      </c>
      <c r="LH536" s="1">
        <v>3.4747090000000001E-2</v>
      </c>
      <c r="LI536">
        <v>467.68560000000002</v>
      </c>
      <c r="LJ536" s="1">
        <v>1.447755E-2</v>
      </c>
      <c r="LK536">
        <v>21.74297</v>
      </c>
      <c r="LL536" s="1">
        <v>4.1341370000000002E-2</v>
      </c>
      <c r="LM536">
        <v>563.11249999999995</v>
      </c>
      <c r="LN536" s="1">
        <v>1.440104E-2</v>
      </c>
      <c r="LO536">
        <v>21.723330000000001</v>
      </c>
      <c r="LP536">
        <v>4.8826210000000002E-2</v>
      </c>
      <c r="LQ536">
        <v>670.41189999999995</v>
      </c>
      <c r="LR536" s="1">
        <v>1.4292610000000001E-2</v>
      </c>
      <c r="LS536">
        <v>21.82516</v>
      </c>
      <c r="LT536" s="1">
        <v>5.6939360000000001E-2</v>
      </c>
      <c r="LU536">
        <v>789.87040000000002</v>
      </c>
      <c r="LV536" s="1">
        <v>1.4161750000000001E-2</v>
      </c>
      <c r="LW536">
        <v>21.964320000000001</v>
      </c>
      <c r="LX536" s="1">
        <v>6.5656800000000001E-2</v>
      </c>
      <c r="LY536">
        <v>921.57010000000002</v>
      </c>
      <c r="LZ536">
        <v>1.4022919999999999E-2</v>
      </c>
      <c r="MA536">
        <v>22.117229999999999</v>
      </c>
      <c r="MB536" s="1">
        <v>7.4978169999999997E-2</v>
      </c>
      <c r="MC536">
        <v>1065.4949999999999</v>
      </c>
      <c r="MD536" s="1">
        <v>1.3901220000000001E-2</v>
      </c>
      <c r="ME536">
        <v>22.240760000000002</v>
      </c>
      <c r="MF536" s="1">
        <v>8.5012299999999999E-2</v>
      </c>
      <c r="MG536">
        <v>1221.5219999999999</v>
      </c>
      <c r="MH536" s="1">
        <v>1.380293E-2</v>
      </c>
      <c r="MI536">
        <v>22.275079999999999</v>
      </c>
      <c r="MJ536" s="1">
        <v>9.5795870000000005E-2</v>
      </c>
      <c r="MK536">
        <v>1389.4739999999999</v>
      </c>
      <c r="ML536" s="1">
        <v>1.371149E-2</v>
      </c>
      <c r="MM536">
        <v>22.232379999999999</v>
      </c>
      <c r="MN536" s="1">
        <v>0.10722760000000001</v>
      </c>
      <c r="MO536">
        <v>1569.07</v>
      </c>
      <c r="MP536" s="1">
        <v>1.3632419999999999E-2</v>
      </c>
      <c r="MQ536">
        <v>22.18741</v>
      </c>
      <c r="MR536" s="1">
        <v>0.11932619999999999</v>
      </c>
      <c r="MS536">
        <v>1759.921</v>
      </c>
      <c r="MT536">
        <v>1.363024E-2</v>
      </c>
      <c r="MU536">
        <v>22.15991</v>
      </c>
      <c r="MV536" s="1">
        <v>0.13272800000000001</v>
      </c>
      <c r="MW536">
        <v>1961.723</v>
      </c>
      <c r="MX536" s="1">
        <v>1.3508300000000001E-2</v>
      </c>
      <c r="MY536">
        <v>22.232250000000001</v>
      </c>
      <c r="MZ536">
        <v>0.14547979999999999</v>
      </c>
      <c r="NA536">
        <v>2173.8870000000002</v>
      </c>
      <c r="NB536" s="1">
        <v>1.333379E-2</v>
      </c>
      <c r="NC536">
        <v>22.25564</v>
      </c>
      <c r="ND536">
        <v>0.157969</v>
      </c>
      <c r="NE536">
        <v>2395.4259999999999</v>
      </c>
      <c r="NF536">
        <v>1.3160430000000001E-2</v>
      </c>
      <c r="NG536">
        <v>22.35764</v>
      </c>
      <c r="NH536">
        <v>0.17060939999999999</v>
      </c>
      <c r="NI536">
        <v>2625.511</v>
      </c>
      <c r="NJ536" s="1">
        <v>1.3045019999999999E-2</v>
      </c>
      <c r="NK536">
        <v>22.449529999999999</v>
      </c>
      <c r="NL536">
        <v>0.18414929999999999</v>
      </c>
      <c r="NM536">
        <v>2863.5210000000002</v>
      </c>
      <c r="NN536" s="1">
        <v>1.295572E-2</v>
      </c>
      <c r="NO536">
        <v>22.478210000000001</v>
      </c>
      <c r="NP536">
        <v>0.19828029999999999</v>
      </c>
      <c r="NQ536">
        <v>3108.8890000000001</v>
      </c>
      <c r="NR536" s="1">
        <v>1.283698E-2</v>
      </c>
      <c r="NS536">
        <v>22.448329999999999</v>
      </c>
      <c r="NT536">
        <v>0.21209710000000001</v>
      </c>
      <c r="NU536">
        <v>3360.8209999999999</v>
      </c>
      <c r="NV536" s="1">
        <v>1.2603130000000001E-2</v>
      </c>
      <c r="NW536">
        <v>22.403700000000001</v>
      </c>
      <c r="NX536">
        <v>0.22390099999999999</v>
      </c>
      <c r="NY536">
        <v>3618.3180000000002</v>
      </c>
      <c r="NZ536" s="1">
        <v>1.20576E-2</v>
      </c>
      <c r="OA536">
        <v>22.391300000000001</v>
      </c>
      <c r="OB536">
        <v>0.22938120000000001</v>
      </c>
      <c r="OC536">
        <v>3879.0920000000001</v>
      </c>
      <c r="OD536" s="1">
        <v>1.1929169999999999E-2</v>
      </c>
      <c r="OE536">
        <v>22.507580000000001</v>
      </c>
      <c r="OF536">
        <v>0.24206549999999999</v>
      </c>
      <c r="OG536">
        <v>4142.4740000000002</v>
      </c>
      <c r="OH536" s="1">
        <v>1.199689E-2</v>
      </c>
      <c r="OI536">
        <v>22.66827</v>
      </c>
      <c r="OJ536">
        <v>0.2588955</v>
      </c>
      <c r="OK536">
        <v>4409.6989999999996</v>
      </c>
    </row>
    <row r="537" spans="1:401" x14ac:dyDescent="0.35">
      <c r="A537">
        <v>546</v>
      </c>
      <c r="B537" t="s">
        <v>4</v>
      </c>
      <c r="C537" t="s">
        <v>364</v>
      </c>
      <c r="D537" t="s">
        <v>544</v>
      </c>
      <c r="E537">
        <v>737.21969999999999</v>
      </c>
      <c r="F537" s="1">
        <v>2.324737E-2</v>
      </c>
      <c r="G537">
        <v>17.406980000000001</v>
      </c>
      <c r="H537">
        <v>0</v>
      </c>
      <c r="I537">
        <v>0</v>
      </c>
      <c r="J537" s="1">
        <v>2.300077E-2</v>
      </c>
      <c r="K537">
        <v>17.537949999999999</v>
      </c>
      <c r="L537">
        <v>0</v>
      </c>
      <c r="M537">
        <v>0</v>
      </c>
      <c r="N537" s="1">
        <v>2.2614370000000002E-2</v>
      </c>
      <c r="O537">
        <v>17.68018</v>
      </c>
      <c r="P537">
        <v>0</v>
      </c>
      <c r="Q537">
        <v>0</v>
      </c>
      <c r="R537">
        <v>2.2206190000000001E-2</v>
      </c>
      <c r="S537">
        <v>17.81822</v>
      </c>
      <c r="T537">
        <v>0</v>
      </c>
      <c r="U537">
        <v>0</v>
      </c>
      <c r="V537" s="1">
        <v>2.2073550000000001E-2</v>
      </c>
      <c r="W537">
        <v>17.953569999999999</v>
      </c>
      <c r="X537">
        <v>0</v>
      </c>
      <c r="Y537">
        <v>0</v>
      </c>
      <c r="Z537" s="1">
        <v>2.2050980000000001E-2</v>
      </c>
      <c r="AA537">
        <v>18.026240000000001</v>
      </c>
      <c r="AB537">
        <v>0</v>
      </c>
      <c r="AC537">
        <v>0</v>
      </c>
      <c r="AD537" s="1">
        <v>2.1925920000000002E-2</v>
      </c>
      <c r="AE537">
        <v>18.023479999999999</v>
      </c>
      <c r="AF537">
        <v>0</v>
      </c>
      <c r="AG537">
        <v>0</v>
      </c>
      <c r="AH537" s="1">
        <v>2.1771769999999999E-2</v>
      </c>
      <c r="AI537">
        <v>18.010670000000001</v>
      </c>
      <c r="AJ537">
        <v>0</v>
      </c>
      <c r="AK537">
        <v>0</v>
      </c>
      <c r="AL537" s="1">
        <v>2.1920459999999999E-2</v>
      </c>
      <c r="AM537">
        <v>18.00919</v>
      </c>
      <c r="AN537">
        <v>0</v>
      </c>
      <c r="AO537">
        <v>0</v>
      </c>
      <c r="AP537" s="1">
        <v>2.1745339999999998E-2</v>
      </c>
      <c r="AQ537">
        <v>18.12067</v>
      </c>
      <c r="AR537">
        <v>0</v>
      </c>
      <c r="AS537">
        <v>0</v>
      </c>
      <c r="AT537" s="1">
        <v>2.1474799999999999E-2</v>
      </c>
      <c r="AU537">
        <v>18.287960000000002</v>
      </c>
      <c r="AV537">
        <v>0</v>
      </c>
      <c r="AW537">
        <v>0</v>
      </c>
      <c r="AX537" s="1">
        <v>2.1197520000000001E-2</v>
      </c>
      <c r="AY537">
        <v>18.450330000000001</v>
      </c>
      <c r="AZ537">
        <v>0</v>
      </c>
      <c r="BA537">
        <v>0</v>
      </c>
      <c r="BB537" s="1">
        <v>2.107966E-2</v>
      </c>
      <c r="BC537">
        <v>18.600300000000001</v>
      </c>
      <c r="BD537">
        <v>0</v>
      </c>
      <c r="BE537">
        <v>0</v>
      </c>
      <c r="BF537" s="1">
        <v>2.1023030000000002E-2</v>
      </c>
      <c r="BG537">
        <v>18.665790000000001</v>
      </c>
      <c r="BH537">
        <v>0</v>
      </c>
      <c r="BI537">
        <v>0</v>
      </c>
      <c r="BJ537" s="1">
        <v>2.091819E-2</v>
      </c>
      <c r="BK537">
        <v>18.670919999999999</v>
      </c>
      <c r="BL537">
        <v>0</v>
      </c>
      <c r="BM537">
        <v>0</v>
      </c>
      <c r="BN537" s="1">
        <v>2.0807559999999999E-2</v>
      </c>
      <c r="BO537">
        <v>18.671410000000002</v>
      </c>
      <c r="BP537">
        <v>0</v>
      </c>
      <c r="BQ537">
        <v>0</v>
      </c>
      <c r="BR537" s="1">
        <v>2.0986149999999999E-2</v>
      </c>
      <c r="BS537">
        <v>18.68554</v>
      </c>
      <c r="BT537">
        <v>0</v>
      </c>
      <c r="BU537">
        <v>0</v>
      </c>
      <c r="BV537" s="1">
        <v>2.0834950000000001E-2</v>
      </c>
      <c r="BW537">
        <v>18.771360000000001</v>
      </c>
      <c r="BX537">
        <v>0</v>
      </c>
      <c r="BY537">
        <v>0</v>
      </c>
      <c r="BZ537" s="1">
        <v>2.0573049999999999E-2</v>
      </c>
      <c r="CA537">
        <v>18.84918</v>
      </c>
      <c r="CB537">
        <v>0</v>
      </c>
      <c r="CC537">
        <v>0</v>
      </c>
      <c r="CD537" s="1">
        <v>2.030587E-2</v>
      </c>
      <c r="CE537">
        <v>18.94436</v>
      </c>
      <c r="CF537">
        <v>0</v>
      </c>
      <c r="CG537">
        <v>0</v>
      </c>
      <c r="CH537" s="1">
        <v>2.020487E-2</v>
      </c>
      <c r="CI537">
        <v>18.99333</v>
      </c>
      <c r="CJ537">
        <v>0</v>
      </c>
      <c r="CK537">
        <v>0</v>
      </c>
      <c r="CL537" s="1">
        <v>2.017043E-2</v>
      </c>
      <c r="CM537">
        <v>19.004760000000001</v>
      </c>
      <c r="CN537">
        <v>0</v>
      </c>
      <c r="CO537">
        <v>0</v>
      </c>
      <c r="CP537" s="1">
        <v>2.0091100000000001E-2</v>
      </c>
      <c r="CQ537">
        <v>19.00741</v>
      </c>
      <c r="CR537">
        <v>0</v>
      </c>
      <c r="CS537">
        <v>0</v>
      </c>
      <c r="CT537" s="1">
        <v>1.993603E-2</v>
      </c>
      <c r="CU537">
        <v>19.008410000000001</v>
      </c>
      <c r="CV537">
        <v>0</v>
      </c>
      <c r="CW537">
        <v>0</v>
      </c>
      <c r="CX537">
        <v>1.9893270000000001E-2</v>
      </c>
      <c r="CY537">
        <v>19.014019999999999</v>
      </c>
      <c r="CZ537">
        <v>0</v>
      </c>
      <c r="DA537">
        <v>0</v>
      </c>
      <c r="DB537" s="1">
        <v>1.974733E-2</v>
      </c>
      <c r="DC537">
        <v>19.10453</v>
      </c>
      <c r="DD537">
        <v>0</v>
      </c>
      <c r="DE537">
        <v>0</v>
      </c>
      <c r="DF537">
        <v>1.9613999999999999E-2</v>
      </c>
      <c r="DG537">
        <v>19.168700000000001</v>
      </c>
      <c r="DH537">
        <v>0</v>
      </c>
      <c r="DI537">
        <v>0</v>
      </c>
      <c r="DJ537">
        <v>1.9464459999999999E-2</v>
      </c>
      <c r="DK537">
        <v>19.24671</v>
      </c>
      <c r="DL537">
        <v>0</v>
      </c>
      <c r="DM537">
        <v>0</v>
      </c>
      <c r="DN537" s="1">
        <v>1.9352640000000001E-2</v>
      </c>
      <c r="DO537">
        <v>19.326589999999999</v>
      </c>
      <c r="DP537">
        <v>0</v>
      </c>
      <c r="DQ537">
        <v>0</v>
      </c>
      <c r="DR537" s="1">
        <v>1.9260300000000001E-2</v>
      </c>
      <c r="DS537">
        <v>19.363849999999999</v>
      </c>
      <c r="DT537">
        <v>0</v>
      </c>
      <c r="DU537">
        <v>0</v>
      </c>
      <c r="DV537">
        <v>1.9157230000000001E-2</v>
      </c>
      <c r="DW537">
        <v>19.354199999999999</v>
      </c>
      <c r="DX537">
        <v>0</v>
      </c>
      <c r="DY537">
        <v>0</v>
      </c>
      <c r="DZ537" s="1">
        <v>1.9101460000000001E-2</v>
      </c>
      <c r="EA537">
        <v>19.336880000000001</v>
      </c>
      <c r="EB537">
        <v>0</v>
      </c>
      <c r="EC537">
        <v>0</v>
      </c>
      <c r="ED537" s="1">
        <v>1.9313380000000002E-2</v>
      </c>
      <c r="EE537">
        <v>19.353400000000001</v>
      </c>
      <c r="EF537">
        <v>0</v>
      </c>
      <c r="EG537">
        <v>3.5046199999999999E-36</v>
      </c>
      <c r="EH537" s="1">
        <v>1.921637E-2</v>
      </c>
      <c r="EI537">
        <v>19.495339999999999</v>
      </c>
      <c r="EJ537">
        <v>9.2598580000000001E-37</v>
      </c>
      <c r="EK537">
        <v>8.3255889999999995E-33</v>
      </c>
      <c r="EL537" s="1">
        <v>1.8996530000000001E-2</v>
      </c>
      <c r="EM537">
        <v>19.637599999999999</v>
      </c>
      <c r="EN537">
        <v>9.8892500000000006E-34</v>
      </c>
      <c r="EO537" s="1">
        <v>8.8094249999999996E-30</v>
      </c>
      <c r="EP537" s="1">
        <v>1.8773910000000001E-2</v>
      </c>
      <c r="EQ537">
        <v>19.78172</v>
      </c>
      <c r="ER537" s="1">
        <v>5.2582999999999999E-31</v>
      </c>
      <c r="ES537" s="1">
        <v>4.6715629999999999E-27</v>
      </c>
      <c r="ET537" s="1">
        <v>1.8720520000000001E-2</v>
      </c>
      <c r="EU537">
        <v>19.940069999999999</v>
      </c>
      <c r="EV537" s="1">
        <v>1.543291E-28</v>
      </c>
      <c r="EW537" s="1">
        <v>1.3643269999999999E-24</v>
      </c>
      <c r="EX537" s="1">
        <v>1.8735700000000001E-2</v>
      </c>
      <c r="EY537">
        <v>20.01559</v>
      </c>
      <c r="EZ537" s="1">
        <v>2.6892789999999998E-26</v>
      </c>
      <c r="FA537" s="1">
        <v>2.3630129999999999E-22</v>
      </c>
      <c r="FB537" s="1">
        <v>1.870165E-2</v>
      </c>
      <c r="FC537">
        <v>19.9998</v>
      </c>
      <c r="FD537" s="1">
        <v>2.931016E-24</v>
      </c>
      <c r="FE537" s="1">
        <v>2.5765629999999999E-20</v>
      </c>
      <c r="FF537" s="1">
        <v>1.864911E-2</v>
      </c>
      <c r="FG537">
        <v>19.986070000000002</v>
      </c>
      <c r="FH537" s="1">
        <v>2.109912E-22</v>
      </c>
      <c r="FI537" s="1">
        <v>1.857511E-18</v>
      </c>
      <c r="FJ537" s="1">
        <v>1.8937260000000001E-2</v>
      </c>
      <c r="FK537">
        <v>19.993040000000001</v>
      </c>
      <c r="FL537" s="1">
        <v>1.066502E-20</v>
      </c>
      <c r="FM537" s="1">
        <v>9.262898E-17</v>
      </c>
      <c r="FN537" s="1">
        <v>1.8832950000000001E-2</v>
      </c>
      <c r="FO537">
        <v>20.117529999999999</v>
      </c>
      <c r="FP537" s="1">
        <v>3.7873430000000001E-19</v>
      </c>
      <c r="FQ537" s="1">
        <v>3.3140169999999999E-15</v>
      </c>
      <c r="FR537" s="1">
        <v>1.8592029999999999E-2</v>
      </c>
      <c r="FS537">
        <v>20.27215</v>
      </c>
      <c r="FT537" s="1">
        <v>9.8560809999999995E-18</v>
      </c>
      <c r="FU537" s="1">
        <v>8.7599420000000004E-14</v>
      </c>
      <c r="FV537">
        <v>1.8344550000000001E-2</v>
      </c>
      <c r="FW537">
        <v>20.414059999999999</v>
      </c>
      <c r="FX537" s="1">
        <v>1.943757E-16</v>
      </c>
      <c r="FY537" s="1">
        <v>1.7573589999999999E-12</v>
      </c>
      <c r="FZ537">
        <v>1.828925E-2</v>
      </c>
      <c r="GA537">
        <v>20.552600000000002</v>
      </c>
      <c r="GB537" s="1">
        <v>3.0196280000000001E-15</v>
      </c>
      <c r="GC537" s="1">
        <v>2.747422E-11</v>
      </c>
      <c r="GD537" s="1">
        <v>1.833651E-2</v>
      </c>
      <c r="GE537">
        <v>20.605530000000002</v>
      </c>
      <c r="GF537" s="1">
        <v>3.7624620000000003E-14</v>
      </c>
      <c r="GG537" s="1">
        <v>3.4280880000000001E-10</v>
      </c>
      <c r="GH537" s="1">
        <v>1.830652E-2</v>
      </c>
      <c r="GI537">
        <v>20.601859999999999</v>
      </c>
      <c r="GJ537" s="1">
        <v>3.8008779999999999E-13</v>
      </c>
      <c r="GK537" s="1">
        <v>3.483664E-9</v>
      </c>
      <c r="GL537" s="1">
        <v>1.8214069999999999E-2</v>
      </c>
      <c r="GM537">
        <v>20.593830000000001</v>
      </c>
      <c r="GN537" s="1">
        <v>3.1688199999999998E-12</v>
      </c>
      <c r="GO537" s="1">
        <v>2.93165E-8</v>
      </c>
      <c r="GP537" s="1">
        <v>1.833924E-2</v>
      </c>
      <c r="GQ537">
        <v>20.599250000000001</v>
      </c>
      <c r="GR537" s="1">
        <v>2.2521939999999999E-11</v>
      </c>
      <c r="GS537" s="1">
        <v>2.0785660000000001E-7</v>
      </c>
      <c r="GT537" s="1">
        <v>1.8205860000000001E-2</v>
      </c>
      <c r="GU537">
        <v>20.628679999999999</v>
      </c>
      <c r="GV537" s="1">
        <v>1.3488799999999999E-10</v>
      </c>
      <c r="GW537" s="1">
        <v>1.2593679999999999E-6</v>
      </c>
      <c r="GX537" s="1">
        <v>1.8012050000000002E-2</v>
      </c>
      <c r="GY537">
        <v>20.73086</v>
      </c>
      <c r="GZ537" s="1">
        <v>6.9681799999999996E-10</v>
      </c>
      <c r="HA537" s="1">
        <v>6.6002849999999999E-6</v>
      </c>
      <c r="HB537" s="1">
        <v>1.7793610000000001E-2</v>
      </c>
      <c r="HC537">
        <v>20.8108</v>
      </c>
      <c r="HD537" s="1">
        <v>3.145212E-9</v>
      </c>
      <c r="HE537" s="1">
        <v>3.027906E-5</v>
      </c>
      <c r="HF537" s="1">
        <v>1.769679E-2</v>
      </c>
      <c r="HG537">
        <v>20.876719999999999</v>
      </c>
      <c r="HH537" s="1">
        <v>1.265907E-8</v>
      </c>
      <c r="HI537" s="1">
        <v>1.229975E-4</v>
      </c>
      <c r="HJ537" s="1">
        <v>1.7634899999999998E-2</v>
      </c>
      <c r="HK537">
        <v>20.88475</v>
      </c>
      <c r="HL537" s="1">
        <v>4.5706780000000003E-8</v>
      </c>
      <c r="HM537" s="1">
        <v>4.4723020000000003E-4</v>
      </c>
      <c r="HN537" s="1">
        <v>1.7532140000000002E-2</v>
      </c>
      <c r="HO537">
        <v>20.87961</v>
      </c>
      <c r="HP537" s="1">
        <v>1.4876990000000001E-7</v>
      </c>
      <c r="HQ537" s="1">
        <v>1.469323E-3</v>
      </c>
      <c r="HR537" s="1">
        <v>1.7376539999999999E-2</v>
      </c>
      <c r="HS537">
        <v>20.858260000000001</v>
      </c>
      <c r="HT537" s="1">
        <v>4.4001770000000001E-7</v>
      </c>
      <c r="HU537" s="1">
        <v>4.3980640000000001E-3</v>
      </c>
      <c r="HV537">
        <v>1.7271620000000001E-2</v>
      </c>
      <c r="HW537">
        <v>20.822759999999999</v>
      </c>
      <c r="HX537" s="1">
        <v>1.198737E-6</v>
      </c>
      <c r="HY537" s="1">
        <v>1.208774E-2</v>
      </c>
      <c r="HZ537" s="1">
        <v>1.7112479999999999E-2</v>
      </c>
      <c r="IA537">
        <v>20.813079999999999</v>
      </c>
      <c r="IB537" s="1">
        <v>3.0111260000000001E-6</v>
      </c>
      <c r="IC537" s="1">
        <v>3.072329E-2</v>
      </c>
      <c r="ID537">
        <v>1.6946369999999999E-2</v>
      </c>
      <c r="IE537">
        <v>20.868010000000002</v>
      </c>
      <c r="IF537" s="1">
        <v>7.036145E-6</v>
      </c>
      <c r="IG537" s="1">
        <v>7.2673160000000001E-2</v>
      </c>
      <c r="IH537" s="1">
        <v>1.6762019999999999E-2</v>
      </c>
      <c r="II537">
        <v>20.93451</v>
      </c>
      <c r="IJ537" s="1">
        <v>1.5379260000000001E-5</v>
      </c>
      <c r="IK537" s="1">
        <v>0.16093730000000001</v>
      </c>
      <c r="IL537">
        <v>1.6605399999999999E-2</v>
      </c>
      <c r="IM537">
        <v>21.01688</v>
      </c>
      <c r="IN537" s="1">
        <v>3.1686610000000003E-5</v>
      </c>
      <c r="IO537" s="1">
        <v>0.335507</v>
      </c>
      <c r="IP537" s="1">
        <v>1.6442439999999999E-2</v>
      </c>
      <c r="IQ537">
        <v>21.02384</v>
      </c>
      <c r="IR537" s="1">
        <v>6.1738890000000005E-5</v>
      </c>
      <c r="IS537" s="1">
        <v>0.66178510000000002</v>
      </c>
      <c r="IT537" s="1">
        <v>1.630469E-2</v>
      </c>
      <c r="IU537">
        <v>20.999179999999999</v>
      </c>
      <c r="IV537" s="1">
        <v>1.1450719999999999E-4</v>
      </c>
      <c r="IW537" s="1">
        <v>1.240904</v>
      </c>
      <c r="IX537" s="1">
        <v>1.61491E-2</v>
      </c>
      <c r="IY537">
        <v>20.979980000000001</v>
      </c>
      <c r="IZ537" s="1">
        <v>2.025346E-4</v>
      </c>
      <c r="JA537">
        <v>2.2213059999999998</v>
      </c>
      <c r="JB537" s="1">
        <v>1.5900129999999998E-2</v>
      </c>
      <c r="JC537">
        <v>20.96349</v>
      </c>
      <c r="JD537" s="1">
        <v>3.4105430000000003E-4</v>
      </c>
      <c r="JE537">
        <v>3.8094190000000001</v>
      </c>
      <c r="JF537" s="1">
        <v>1.5785270000000001E-2</v>
      </c>
      <c r="JG537">
        <v>21.029710000000001</v>
      </c>
      <c r="JH537" s="1">
        <v>5.5671710000000001E-4</v>
      </c>
      <c r="JI537">
        <v>6.281682</v>
      </c>
      <c r="JJ537" s="1">
        <v>1.5737770000000002E-2</v>
      </c>
      <c r="JK537">
        <v>21.111419999999999</v>
      </c>
      <c r="JL537" s="1">
        <v>8.8089289999999996E-4</v>
      </c>
      <c r="JM537">
        <v>9.9966089999999994</v>
      </c>
      <c r="JN537" s="1">
        <v>1.5705469999999999E-2</v>
      </c>
      <c r="JO537">
        <v>21.178730000000002</v>
      </c>
      <c r="JP537" s="1">
        <v>1.350179E-3</v>
      </c>
      <c r="JQ537">
        <v>15.400169999999999</v>
      </c>
      <c r="JR537" s="1">
        <v>1.562032E-2</v>
      </c>
      <c r="JS537">
        <v>21.273070000000001</v>
      </c>
      <c r="JT537" s="1">
        <v>2.00162E-3</v>
      </c>
      <c r="JU537">
        <v>23.024319999999999</v>
      </c>
      <c r="JV537" s="1">
        <v>1.5490779999999999E-2</v>
      </c>
      <c r="JW537">
        <v>21.319579999999998</v>
      </c>
      <c r="JX537" s="1">
        <v>2.8781280000000002E-3</v>
      </c>
      <c r="JY537">
        <v>33.483330000000002</v>
      </c>
      <c r="JZ537" s="1">
        <v>1.533696E-2</v>
      </c>
      <c r="KA537">
        <v>21.28623</v>
      </c>
      <c r="KB537" s="1">
        <v>4.0279260000000002E-3</v>
      </c>
      <c r="KC537">
        <v>47.46219</v>
      </c>
      <c r="KD537" s="1">
        <v>1.519214E-2</v>
      </c>
      <c r="KE537">
        <v>21.246030000000001</v>
      </c>
      <c r="KF537" s="1">
        <v>5.5073429999999996E-3</v>
      </c>
      <c r="KG537">
        <v>65.707750000000004</v>
      </c>
      <c r="KH537" s="1">
        <v>1.508527E-2</v>
      </c>
      <c r="KI537">
        <v>21.22504</v>
      </c>
      <c r="KJ537" s="1">
        <v>7.3867780000000001E-3</v>
      </c>
      <c r="KK537">
        <v>89.018829999999994</v>
      </c>
      <c r="KL537" s="1">
        <v>1.49529E-2</v>
      </c>
      <c r="KM537">
        <v>21.320889999999999</v>
      </c>
      <c r="KN537" s="1">
        <v>9.6956200000000003E-3</v>
      </c>
      <c r="KO537">
        <v>118.21429999999999</v>
      </c>
      <c r="KP537" s="1">
        <v>1.4789170000000001E-2</v>
      </c>
      <c r="KQ537">
        <v>21.455970000000001</v>
      </c>
      <c r="KR537" s="1">
        <v>1.246354E-2</v>
      </c>
      <c r="KS537">
        <v>154.1018</v>
      </c>
      <c r="KT537" s="1">
        <v>1.460881E-2</v>
      </c>
      <c r="KU537">
        <v>21.60426</v>
      </c>
      <c r="KV537" s="1">
        <v>1.57313E-2</v>
      </c>
      <c r="KW537">
        <v>197.46199999999999</v>
      </c>
      <c r="KX537">
        <v>1.443588E-2</v>
      </c>
      <c r="KY537">
        <v>21.73948</v>
      </c>
      <c r="KZ537" s="1">
        <v>1.9550789999999998E-2</v>
      </c>
      <c r="LA537">
        <v>249.03219999999999</v>
      </c>
      <c r="LB537" s="1">
        <v>1.427374E-2</v>
      </c>
      <c r="LC537">
        <v>21.77685</v>
      </c>
      <c r="LD537" s="1">
        <v>2.395885E-2</v>
      </c>
      <c r="LE537">
        <v>309.49329999999998</v>
      </c>
      <c r="LF537" s="1">
        <v>1.4120280000000001E-2</v>
      </c>
      <c r="LG537">
        <v>21.738350000000001</v>
      </c>
      <c r="LH537" s="1">
        <v>2.8980579999999999E-2</v>
      </c>
      <c r="LI537">
        <v>379.44880000000001</v>
      </c>
      <c r="LJ537" s="1">
        <v>1.3992310000000001E-2</v>
      </c>
      <c r="LK537">
        <v>21.6996</v>
      </c>
      <c r="LL537" s="1">
        <v>3.468069E-2</v>
      </c>
      <c r="LM537">
        <v>459.41489999999999</v>
      </c>
      <c r="LN537" s="1">
        <v>1.391971E-2</v>
      </c>
      <c r="LO537">
        <v>21.681080000000001</v>
      </c>
      <c r="LP537" s="1">
        <v>4.1191129999999999E-2</v>
      </c>
      <c r="LQ537">
        <v>549.8646</v>
      </c>
      <c r="LR537" s="1">
        <v>1.3813560000000001E-2</v>
      </c>
      <c r="LS537">
        <v>21.783329999999999</v>
      </c>
      <c r="LT537" s="1">
        <v>4.8286460000000003E-2</v>
      </c>
      <c r="LU537">
        <v>651.14520000000005</v>
      </c>
      <c r="LV537" s="1">
        <v>1.3687410000000001E-2</v>
      </c>
      <c r="LW537">
        <v>21.92202</v>
      </c>
      <c r="LX537" s="1">
        <v>5.596371E-2</v>
      </c>
      <c r="LY537">
        <v>763.42110000000002</v>
      </c>
      <c r="LZ537" s="1">
        <v>1.3551850000000001E-2</v>
      </c>
      <c r="MA537">
        <v>22.074000000000002</v>
      </c>
      <c r="MB537" s="1">
        <v>6.4213779999999998E-2</v>
      </c>
      <c r="MC537">
        <v>886.7681</v>
      </c>
      <c r="MD537" s="1">
        <v>1.34354E-2</v>
      </c>
      <c r="ME537">
        <v>22.1968</v>
      </c>
      <c r="MF537" s="1">
        <v>7.3154029999999995E-2</v>
      </c>
      <c r="MG537">
        <v>1021.18</v>
      </c>
      <c r="MH537" s="1">
        <v>1.3340919999999999E-2</v>
      </c>
      <c r="MI537">
        <v>22.230899999999998</v>
      </c>
      <c r="MJ537" s="1">
        <v>8.2806009999999999E-2</v>
      </c>
      <c r="MK537">
        <v>1166.5820000000001</v>
      </c>
      <c r="ML537" s="1">
        <v>1.3253300000000001E-2</v>
      </c>
      <c r="MM537">
        <v>22.188970000000001</v>
      </c>
      <c r="MN537" s="1">
        <v>9.3092060000000004E-2</v>
      </c>
      <c r="MO537">
        <v>1322.8050000000001</v>
      </c>
      <c r="MP537">
        <v>1.317627E-2</v>
      </c>
      <c r="MQ537">
        <v>22.145130000000002</v>
      </c>
      <c r="MR537" s="1">
        <v>0.1040196</v>
      </c>
      <c r="MS537">
        <v>1489.585</v>
      </c>
      <c r="MT537" s="1">
        <v>1.3174969999999999E-2</v>
      </c>
      <c r="MU537">
        <v>22.118829999999999</v>
      </c>
      <c r="MV537" s="1">
        <v>0.11616949999999999</v>
      </c>
      <c r="MW537">
        <v>1666.723</v>
      </c>
      <c r="MX537" s="1">
        <v>1.305689E-2</v>
      </c>
      <c r="MY537">
        <v>22.191590000000001</v>
      </c>
      <c r="MZ537">
        <v>0.1278155</v>
      </c>
      <c r="NA537">
        <v>1853.7560000000001</v>
      </c>
      <c r="NB537" s="1">
        <v>1.288807E-2</v>
      </c>
      <c r="NC537">
        <v>22.215150000000001</v>
      </c>
      <c r="ND537">
        <v>0.1392979</v>
      </c>
      <c r="NE537">
        <v>2049.886</v>
      </c>
      <c r="NF537" s="1">
        <v>1.271971E-2</v>
      </c>
      <c r="NG537">
        <v>22.317299999999999</v>
      </c>
      <c r="NH537">
        <v>0.15096809999999999</v>
      </c>
      <c r="NI537">
        <v>2254.42</v>
      </c>
      <c r="NJ537" s="1">
        <v>1.2608400000000001E-2</v>
      </c>
      <c r="NK537">
        <v>22.408740000000002</v>
      </c>
      <c r="NL537">
        <v>0.16350819999999999</v>
      </c>
      <c r="NM537">
        <v>2466.8359999999998</v>
      </c>
      <c r="NN537" s="1">
        <v>1.252287E-2</v>
      </c>
      <c r="NO537">
        <v>22.437270000000002</v>
      </c>
      <c r="NP537">
        <v>0.17664540000000001</v>
      </c>
      <c r="NQ537">
        <v>2686.6689999999999</v>
      </c>
      <c r="NR537">
        <v>1.2409170000000001E-2</v>
      </c>
      <c r="NS537">
        <v>22.408110000000001</v>
      </c>
      <c r="NT537">
        <v>0.18957209999999999</v>
      </c>
      <c r="NU537">
        <v>2913.252</v>
      </c>
      <c r="NV537" s="1">
        <v>1.218058E-2</v>
      </c>
      <c r="NW537">
        <v>22.364560000000001</v>
      </c>
      <c r="NX537">
        <v>0.20069480000000001</v>
      </c>
      <c r="NY537">
        <v>3145.692</v>
      </c>
      <c r="NZ537">
        <v>1.164948E-2</v>
      </c>
      <c r="OA537">
        <v>22.353259999999999</v>
      </c>
      <c r="OB537">
        <v>0.20614640000000001</v>
      </c>
      <c r="OC537">
        <v>3381.9690000000001</v>
      </c>
      <c r="OD537" s="1">
        <v>1.1524629999999999E-2</v>
      </c>
      <c r="OE537">
        <v>22.469830000000002</v>
      </c>
      <c r="OF537">
        <v>0.21815200000000001</v>
      </c>
      <c r="OG537">
        <v>3621.4989999999998</v>
      </c>
      <c r="OH537" s="1">
        <v>1.1592649999999999E-2</v>
      </c>
      <c r="OI537">
        <v>22.62989</v>
      </c>
      <c r="OJ537">
        <v>0.2340148</v>
      </c>
      <c r="OK537">
        <v>3865.3270000000002</v>
      </c>
    </row>
    <row r="538" spans="1:401" x14ac:dyDescent="0.35">
      <c r="A538">
        <v>547</v>
      </c>
      <c r="B538" t="s">
        <v>4</v>
      </c>
      <c r="C538" t="s">
        <v>364</v>
      </c>
      <c r="D538" t="s">
        <v>545</v>
      </c>
      <c r="E538">
        <v>727.89599999999996</v>
      </c>
      <c r="F538" s="1">
        <v>2.3929039999999999E-2</v>
      </c>
      <c r="G538">
        <v>17.373139999999999</v>
      </c>
      <c r="H538">
        <v>0</v>
      </c>
      <c r="I538">
        <v>0</v>
      </c>
      <c r="J538" s="1">
        <v>2.3674270000000001E-2</v>
      </c>
      <c r="K538">
        <v>17.503879999999999</v>
      </c>
      <c r="L538">
        <v>0</v>
      </c>
      <c r="M538">
        <v>0</v>
      </c>
      <c r="N538" s="1">
        <v>2.3273909999999998E-2</v>
      </c>
      <c r="O538">
        <v>17.644539999999999</v>
      </c>
      <c r="P538">
        <v>0</v>
      </c>
      <c r="Q538">
        <v>0</v>
      </c>
      <c r="R538" s="1">
        <v>2.2851839999999998E-2</v>
      </c>
      <c r="S538">
        <v>17.780940000000001</v>
      </c>
      <c r="T538">
        <v>0</v>
      </c>
      <c r="U538">
        <v>0</v>
      </c>
      <c r="V538" s="1">
        <v>2.271509E-2</v>
      </c>
      <c r="W538">
        <v>17.91459</v>
      </c>
      <c r="X538">
        <v>0</v>
      </c>
      <c r="Y538">
        <v>0</v>
      </c>
      <c r="Z538" s="1">
        <v>2.2694329999999999E-2</v>
      </c>
      <c r="AA538">
        <v>17.985050000000001</v>
      </c>
      <c r="AB538">
        <v>0</v>
      </c>
      <c r="AC538">
        <v>0</v>
      </c>
      <c r="AD538" s="1">
        <v>2.2566840000000001E-2</v>
      </c>
      <c r="AE538">
        <v>17.981300000000001</v>
      </c>
      <c r="AF538">
        <v>0</v>
      </c>
      <c r="AG538">
        <v>0</v>
      </c>
      <c r="AH538" s="1">
        <v>2.2409180000000001E-2</v>
      </c>
      <c r="AI538">
        <v>17.968119999999999</v>
      </c>
      <c r="AJ538">
        <v>0</v>
      </c>
      <c r="AK538">
        <v>0</v>
      </c>
      <c r="AL538" s="1">
        <v>2.2564109999999998E-2</v>
      </c>
      <c r="AM538">
        <v>17.966840000000001</v>
      </c>
      <c r="AN538">
        <v>0</v>
      </c>
      <c r="AO538">
        <v>0</v>
      </c>
      <c r="AP538" s="1">
        <v>2.238331E-2</v>
      </c>
      <c r="AQ538">
        <v>18.07855</v>
      </c>
      <c r="AR538">
        <v>0</v>
      </c>
      <c r="AS538">
        <v>0</v>
      </c>
      <c r="AT538" s="1">
        <v>2.210376E-2</v>
      </c>
      <c r="AU538">
        <v>18.24474</v>
      </c>
      <c r="AV538">
        <v>0</v>
      </c>
      <c r="AW538">
        <v>0</v>
      </c>
      <c r="AX538" s="1">
        <v>2.1817240000000002E-2</v>
      </c>
      <c r="AY538">
        <v>18.4054</v>
      </c>
      <c r="AZ538">
        <v>0</v>
      </c>
      <c r="BA538">
        <v>0</v>
      </c>
      <c r="BB538" s="1">
        <v>2.1696170000000001E-2</v>
      </c>
      <c r="BC538">
        <v>18.553570000000001</v>
      </c>
      <c r="BD538">
        <v>0</v>
      </c>
      <c r="BE538">
        <v>0</v>
      </c>
      <c r="BF538" s="1">
        <v>2.1639519999999999E-2</v>
      </c>
      <c r="BG538">
        <v>18.616959999999999</v>
      </c>
      <c r="BH538">
        <v>0</v>
      </c>
      <c r="BI538">
        <v>0</v>
      </c>
      <c r="BJ538" s="1">
        <v>2.1532030000000001E-2</v>
      </c>
      <c r="BK538">
        <v>18.62143</v>
      </c>
      <c r="BL538">
        <v>0</v>
      </c>
      <c r="BM538">
        <v>0</v>
      </c>
      <c r="BN538" s="1">
        <v>2.1419359999999998E-2</v>
      </c>
      <c r="BO538">
        <v>18.621729999999999</v>
      </c>
      <c r="BP538">
        <v>0</v>
      </c>
      <c r="BQ538">
        <v>0</v>
      </c>
      <c r="BR538">
        <v>2.1605309999999999E-2</v>
      </c>
      <c r="BS538">
        <v>18.636009999999999</v>
      </c>
      <c r="BT538">
        <v>0</v>
      </c>
      <c r="BU538">
        <v>0</v>
      </c>
      <c r="BV538" s="1">
        <v>2.1448970000000001E-2</v>
      </c>
      <c r="BW538">
        <v>18.722059999999999</v>
      </c>
      <c r="BX538">
        <v>0</v>
      </c>
      <c r="BY538">
        <v>0</v>
      </c>
      <c r="BZ538" s="1">
        <v>2.1178209999999999E-2</v>
      </c>
      <c r="CA538">
        <v>18.7988</v>
      </c>
      <c r="CB538">
        <v>0</v>
      </c>
      <c r="CC538">
        <v>0</v>
      </c>
      <c r="CD538" s="1">
        <v>2.0902319999999999E-2</v>
      </c>
      <c r="CE538">
        <v>18.893550000000001</v>
      </c>
      <c r="CF538">
        <v>0</v>
      </c>
      <c r="CG538">
        <v>0</v>
      </c>
      <c r="CH538" s="1">
        <v>2.0798710000000002E-2</v>
      </c>
      <c r="CI538">
        <v>18.94145</v>
      </c>
      <c r="CJ538">
        <v>0</v>
      </c>
      <c r="CK538">
        <v>0</v>
      </c>
      <c r="CL538">
        <v>2.076364E-2</v>
      </c>
      <c r="CM538">
        <v>18.95261</v>
      </c>
      <c r="CN538">
        <v>0</v>
      </c>
      <c r="CO538">
        <v>0</v>
      </c>
      <c r="CP538" s="1">
        <v>2.0682240000000001E-2</v>
      </c>
      <c r="CQ538">
        <v>18.955310000000001</v>
      </c>
      <c r="CR538">
        <v>0</v>
      </c>
      <c r="CS538">
        <v>0</v>
      </c>
      <c r="CT538" s="1">
        <v>2.0523650000000001E-2</v>
      </c>
      <c r="CU538">
        <v>18.95646</v>
      </c>
      <c r="CV538">
        <v>0</v>
      </c>
      <c r="CW538">
        <v>0</v>
      </c>
      <c r="CX538" s="1">
        <v>2.0478679999999999E-2</v>
      </c>
      <c r="CY538">
        <v>18.962430000000001</v>
      </c>
      <c r="CZ538">
        <v>0</v>
      </c>
      <c r="DA538">
        <v>0</v>
      </c>
      <c r="DB538" s="1">
        <v>2.033066E-2</v>
      </c>
      <c r="DC538">
        <v>19.053740000000001</v>
      </c>
      <c r="DD538">
        <v>0</v>
      </c>
      <c r="DE538">
        <v>0</v>
      </c>
      <c r="DF538" s="1">
        <v>2.019284E-2</v>
      </c>
      <c r="DG538">
        <v>19.117100000000001</v>
      </c>
      <c r="DH538">
        <v>0</v>
      </c>
      <c r="DI538">
        <v>0</v>
      </c>
      <c r="DJ538" s="1">
        <v>2.0038690000000001E-2</v>
      </c>
      <c r="DK538">
        <v>19.195260000000001</v>
      </c>
      <c r="DL538">
        <v>0</v>
      </c>
      <c r="DM538">
        <v>0</v>
      </c>
      <c r="DN538" s="1">
        <v>1.9921959999999999E-2</v>
      </c>
      <c r="DO538">
        <v>19.274760000000001</v>
      </c>
      <c r="DP538">
        <v>0</v>
      </c>
      <c r="DQ538">
        <v>0</v>
      </c>
      <c r="DR538" s="1">
        <v>1.9828740000000001E-2</v>
      </c>
      <c r="DS538">
        <v>19.31127</v>
      </c>
      <c r="DT538">
        <v>0</v>
      </c>
      <c r="DU538">
        <v>0</v>
      </c>
      <c r="DV538" s="1">
        <v>1.9720640000000001E-2</v>
      </c>
      <c r="DW538">
        <v>19.301680000000001</v>
      </c>
      <c r="DX538">
        <v>0</v>
      </c>
      <c r="DY538">
        <v>0</v>
      </c>
      <c r="DZ538" s="1">
        <v>1.9666039999999999E-2</v>
      </c>
      <c r="EA538">
        <v>19.28482</v>
      </c>
      <c r="EB538">
        <v>0</v>
      </c>
      <c r="EC538">
        <v>0</v>
      </c>
      <c r="ED538" s="1">
        <v>1.9886959999999999E-2</v>
      </c>
      <c r="EE538">
        <v>19.30256</v>
      </c>
      <c r="EF538">
        <v>0</v>
      </c>
      <c r="EG538">
        <v>1.087339E-36</v>
      </c>
      <c r="EH538" s="1">
        <v>1.978806E-2</v>
      </c>
      <c r="EI538">
        <v>19.445070000000001</v>
      </c>
      <c r="EJ538">
        <v>3.3541820000000002E-37</v>
      </c>
      <c r="EK538">
        <v>2.7398290000000001E-33</v>
      </c>
      <c r="EL538">
        <v>1.955933E-2</v>
      </c>
      <c r="EM538">
        <v>19.586269999999999</v>
      </c>
      <c r="EN538">
        <v>3.748124E-34</v>
      </c>
      <c r="EO538" s="1">
        <v>3.0587960000000002E-30</v>
      </c>
      <c r="EP538" s="1">
        <v>1.9328979999999999E-2</v>
      </c>
      <c r="EQ538">
        <v>19.73019</v>
      </c>
      <c r="ER538" s="1">
        <v>2.0791540000000001E-31</v>
      </c>
      <c r="ES538" s="1">
        <v>1.7030109999999999E-27</v>
      </c>
      <c r="ET538" s="1">
        <v>1.9274019999999999E-2</v>
      </c>
      <c r="EU538">
        <v>19.887889999999999</v>
      </c>
      <c r="EV538" s="1">
        <v>6.3508979999999994E-29</v>
      </c>
      <c r="EW538" s="1">
        <v>5.2022300000000001E-25</v>
      </c>
      <c r="EX538">
        <v>1.9290330000000001E-2</v>
      </c>
      <c r="EY538">
        <v>19.961829999999999</v>
      </c>
      <c r="EZ538" s="1">
        <v>1.149341E-26</v>
      </c>
      <c r="FA538" s="1">
        <v>9.3950380000000004E-23</v>
      </c>
      <c r="FB538" s="1">
        <v>1.9256780000000001E-2</v>
      </c>
      <c r="FC538">
        <v>19.946079999999998</v>
      </c>
      <c r="FD538" s="1">
        <v>1.2984779999999999E-24</v>
      </c>
      <c r="FE538" s="1">
        <v>1.065319E-20</v>
      </c>
      <c r="FF538" s="1">
        <v>1.9204780000000001E-2</v>
      </c>
      <c r="FG538">
        <v>19.932860000000002</v>
      </c>
      <c r="FH538" s="1">
        <v>9.6725970000000005E-23</v>
      </c>
      <c r="FI538" s="1">
        <v>7.9682999999999996E-19</v>
      </c>
      <c r="FJ538">
        <v>1.9503619999999999E-2</v>
      </c>
      <c r="FK538">
        <v>19.941120000000002</v>
      </c>
      <c r="FL538" s="1">
        <v>5.0510779999999998E-21</v>
      </c>
      <c r="FM538" s="1">
        <v>4.1141319999999998E-17</v>
      </c>
      <c r="FN538">
        <v>1.9396790000000001E-2</v>
      </c>
      <c r="FO538">
        <v>20.066269999999999</v>
      </c>
      <c r="FP538" s="1">
        <v>1.850116E-19</v>
      </c>
      <c r="FQ538" s="1">
        <v>1.521043E-15</v>
      </c>
      <c r="FR538" s="1">
        <v>1.914534E-2</v>
      </c>
      <c r="FS538">
        <v>20.220420000000001</v>
      </c>
      <c r="FT538" s="1">
        <v>4.9582529999999999E-18</v>
      </c>
      <c r="FU538" s="1">
        <v>4.1477989999999999E-14</v>
      </c>
      <c r="FV538" s="1">
        <v>1.8890049999999999E-2</v>
      </c>
      <c r="FW538">
        <v>20.361599999999999</v>
      </c>
      <c r="FX538" s="1">
        <v>1.005859E-16</v>
      </c>
      <c r="FY538" s="1">
        <v>8.5713510000000002E-13</v>
      </c>
      <c r="FZ538" s="1">
        <v>1.883284E-2</v>
      </c>
      <c r="GA538">
        <v>20.499300000000002</v>
      </c>
      <c r="GB538" s="1">
        <v>1.6053959999999999E-15</v>
      </c>
      <c r="GC538" s="1">
        <v>1.378351E-11</v>
      </c>
      <c r="GD538" s="1">
        <v>1.8884459999999999E-2</v>
      </c>
      <c r="GE538">
        <v>20.55114</v>
      </c>
      <c r="GF538" s="1">
        <v>2.0530530000000001E-14</v>
      </c>
      <c r="GG538" s="1">
        <v>1.7666680000000001E-10</v>
      </c>
      <c r="GH538" s="1">
        <v>1.8853950000000001E-2</v>
      </c>
      <c r="GI538">
        <v>20.547750000000001</v>
      </c>
      <c r="GJ538" s="1">
        <v>2.1260820000000001E-13</v>
      </c>
      <c r="GK538" s="1">
        <v>1.841935E-9</v>
      </c>
      <c r="GL538" s="1">
        <v>1.876036E-2</v>
      </c>
      <c r="GM538">
        <v>20.54034</v>
      </c>
      <c r="GN538" s="1">
        <v>1.815278E-12</v>
      </c>
      <c r="GO538" s="1">
        <v>1.5884890000000001E-8</v>
      </c>
      <c r="GP538" s="1">
        <v>1.8891040000000001E-2</v>
      </c>
      <c r="GQ538">
        <v>20.54645</v>
      </c>
      <c r="GR538" s="1">
        <v>1.319998E-11</v>
      </c>
      <c r="GS538" s="1">
        <v>1.1529169999999999E-7</v>
      </c>
      <c r="GT538">
        <v>1.875288E-2</v>
      </c>
      <c r="GU538">
        <v>20.57668</v>
      </c>
      <c r="GV538" s="1">
        <v>8.0795380000000003E-11</v>
      </c>
      <c r="GW538" s="1">
        <v>7.1431110000000001E-7</v>
      </c>
      <c r="GX538" s="1">
        <v>1.855242E-2</v>
      </c>
      <c r="GY538">
        <v>20.679300000000001</v>
      </c>
      <c r="GZ538" s="1">
        <v>4.2616050000000001E-10</v>
      </c>
      <c r="HA538" s="1">
        <v>3.8243400000000002E-6</v>
      </c>
      <c r="HB538" s="1">
        <v>1.8326720000000001E-2</v>
      </c>
      <c r="HC538">
        <v>20.759180000000001</v>
      </c>
      <c r="HD538" s="1">
        <v>1.962297E-9</v>
      </c>
      <c r="HE538" s="1">
        <v>1.7905629999999999E-5</v>
      </c>
      <c r="HF538" s="1">
        <v>1.8225979999999999E-2</v>
      </c>
      <c r="HG538">
        <v>20.824490000000001</v>
      </c>
      <c r="HH538" s="1">
        <v>8.0501480000000001E-9</v>
      </c>
      <c r="HI538" s="1">
        <v>7.4166480000000001E-5</v>
      </c>
      <c r="HJ538" s="1">
        <v>1.8163970000000002E-2</v>
      </c>
      <c r="HK538">
        <v>20.83257</v>
      </c>
      <c r="HL538" s="1">
        <v>2.9605539999999999E-8</v>
      </c>
      <c r="HM538" s="1">
        <v>2.7474459999999999E-4</v>
      </c>
      <c r="HN538" s="1">
        <v>1.805903E-2</v>
      </c>
      <c r="HO538">
        <v>20.8278</v>
      </c>
      <c r="HP538" s="1">
        <v>9.8065990000000003E-8</v>
      </c>
      <c r="HQ538" s="1">
        <v>9.1881259999999996E-4</v>
      </c>
      <c r="HR538" s="1">
        <v>1.789837E-2</v>
      </c>
      <c r="HS538">
        <v>20.807040000000001</v>
      </c>
      <c r="HT538" s="1">
        <v>2.9492710000000002E-7</v>
      </c>
      <c r="HU538" s="1">
        <v>2.7972090000000002E-3</v>
      </c>
      <c r="HV538" s="1">
        <v>1.7791669999999999E-2</v>
      </c>
      <c r="HW538">
        <v>20.772359999999999</v>
      </c>
      <c r="HX538" s="1">
        <v>8.164558E-7</v>
      </c>
      <c r="HY538" s="1">
        <v>7.8132219999999999E-3</v>
      </c>
      <c r="HZ538" s="1">
        <v>1.762671E-2</v>
      </c>
      <c r="IA538">
        <v>20.764099999999999</v>
      </c>
      <c r="IB538" s="1">
        <v>2.082249E-6</v>
      </c>
      <c r="IC538" s="1">
        <v>2.0167600000000001E-2</v>
      </c>
      <c r="ID538" s="1">
        <v>1.745644E-2</v>
      </c>
      <c r="IE538">
        <v>20.820160000000001</v>
      </c>
      <c r="IF538" s="1">
        <v>4.937179E-6</v>
      </c>
      <c r="IG538" s="1">
        <v>4.8412080000000003E-2</v>
      </c>
      <c r="IH538" s="1">
        <v>1.7266699999999999E-2</v>
      </c>
      <c r="II538">
        <v>20.886880000000001</v>
      </c>
      <c r="IJ538" s="1">
        <v>1.0942429999999999E-5</v>
      </c>
      <c r="IK538" s="1">
        <v>0.1087255</v>
      </c>
      <c r="IL538" s="1">
        <v>1.7105019999999999E-2</v>
      </c>
      <c r="IM538">
        <v>20.969159999999999</v>
      </c>
      <c r="IN538" s="1">
        <v>2.284545E-5</v>
      </c>
      <c r="IO538" s="1">
        <v>0.22971469999999999</v>
      </c>
      <c r="IP538">
        <v>1.6938180000000001E-2</v>
      </c>
      <c r="IQ538">
        <v>20.975739999999998</v>
      </c>
      <c r="IR538" s="1">
        <v>4.5081240000000001E-5</v>
      </c>
      <c r="IS538" s="1">
        <v>0.45892719999999998</v>
      </c>
      <c r="IT538" s="1">
        <v>1.6794440000000001E-2</v>
      </c>
      <c r="IU538">
        <v>20.951809999999998</v>
      </c>
      <c r="IV538" s="1">
        <v>8.4615810000000005E-5</v>
      </c>
      <c r="IW538" s="1">
        <v>0.87104890000000001</v>
      </c>
      <c r="IX538" s="1">
        <v>1.6634260000000001E-2</v>
      </c>
      <c r="IY538">
        <v>20.933409999999999</v>
      </c>
      <c r="IZ538" s="1">
        <v>1.513924E-4</v>
      </c>
      <c r="JA538">
        <v>1.577391</v>
      </c>
      <c r="JB538" s="1">
        <v>1.6376430000000001E-2</v>
      </c>
      <c r="JC538">
        <v>20.917860000000001</v>
      </c>
      <c r="JD538" s="1">
        <v>2.5771479999999998E-4</v>
      </c>
      <c r="JE538">
        <v>2.7351190000000001</v>
      </c>
      <c r="JF538" s="1">
        <v>1.6258720000000001E-2</v>
      </c>
      <c r="JG538">
        <v>20.985499999999998</v>
      </c>
      <c r="JH538" s="1">
        <v>4.2509660000000001E-4</v>
      </c>
      <c r="JI538">
        <v>4.5577759999999996</v>
      </c>
      <c r="JJ538" s="1">
        <v>1.6210100000000002E-2</v>
      </c>
      <c r="JK538">
        <v>21.067209999999999</v>
      </c>
      <c r="JL538" s="1">
        <v>6.7935019999999997E-4</v>
      </c>
      <c r="JM538">
        <v>7.3261089999999998</v>
      </c>
      <c r="JN538" s="1">
        <v>1.6177540000000001E-2</v>
      </c>
      <c r="JO538">
        <v>21.134699999999999</v>
      </c>
      <c r="JP538" s="1">
        <v>1.0512029999999999E-3</v>
      </c>
      <c r="JQ538">
        <v>11.394270000000001</v>
      </c>
      <c r="JR538" s="1">
        <v>1.609031E-2</v>
      </c>
      <c r="JS538">
        <v>21.229150000000001</v>
      </c>
      <c r="JT538" s="1">
        <v>1.5725330000000001E-3</v>
      </c>
      <c r="JU538">
        <v>17.190550000000002</v>
      </c>
      <c r="JV538" s="1">
        <v>1.5956990000000001E-2</v>
      </c>
      <c r="JW538">
        <v>21.27496</v>
      </c>
      <c r="JX538" s="1">
        <v>2.280635E-3</v>
      </c>
      <c r="JY538">
        <v>25.216550000000002</v>
      </c>
      <c r="JZ538">
        <v>1.5797410000000001E-2</v>
      </c>
      <c r="KA538">
        <v>21.241990000000001</v>
      </c>
      <c r="KB538" s="1">
        <v>3.2177120000000002E-3</v>
      </c>
      <c r="KC538">
        <v>36.039740000000002</v>
      </c>
      <c r="KD538" s="1">
        <v>1.564919E-2</v>
      </c>
      <c r="KE538">
        <v>21.202660000000002</v>
      </c>
      <c r="KF538" s="1">
        <v>4.4342100000000001E-3</v>
      </c>
      <c r="KG538">
        <v>50.287320000000001</v>
      </c>
      <c r="KH538" s="1">
        <v>1.5538929999999999E-2</v>
      </c>
      <c r="KI538">
        <v>21.1831</v>
      </c>
      <c r="KJ538" s="1">
        <v>5.9917369999999996E-3</v>
      </c>
      <c r="KK538">
        <v>68.639840000000007</v>
      </c>
      <c r="KL538" s="1">
        <v>1.540306E-2</v>
      </c>
      <c r="KM538">
        <v>21.280139999999999</v>
      </c>
      <c r="KN538" s="1">
        <v>7.9207630000000008E-3</v>
      </c>
      <c r="KO538">
        <v>91.805319999999995</v>
      </c>
      <c r="KP538" s="1">
        <v>1.523559E-2</v>
      </c>
      <c r="KQ538">
        <v>21.41516</v>
      </c>
      <c r="KR538" s="1">
        <v>1.0251959999999999E-2</v>
      </c>
      <c r="KS538">
        <v>120.4949</v>
      </c>
      <c r="KT538" s="1">
        <v>1.504862E-2</v>
      </c>
      <c r="KU538">
        <v>21.563020000000002</v>
      </c>
      <c r="KV538" s="1">
        <v>1.302272E-2</v>
      </c>
      <c r="KW538">
        <v>155.4076</v>
      </c>
      <c r="KX538" s="1">
        <v>1.487138E-2</v>
      </c>
      <c r="KY538">
        <v>21.697430000000001</v>
      </c>
      <c r="KZ538" s="1">
        <v>1.6285770000000001E-2</v>
      </c>
      <c r="LA538">
        <v>197.21770000000001</v>
      </c>
      <c r="LB538" s="1">
        <v>1.470373E-2</v>
      </c>
      <c r="LC538">
        <v>21.733470000000001</v>
      </c>
      <c r="LD538" s="1">
        <v>2.0075039999999999E-2</v>
      </c>
      <c r="LE538">
        <v>246.56110000000001</v>
      </c>
      <c r="LF538" s="1">
        <v>1.4546480000000001E-2</v>
      </c>
      <c r="LG538">
        <v>21.695499999999999</v>
      </c>
      <c r="LH538" s="1">
        <v>2.4421490000000001E-2</v>
      </c>
      <c r="LI538">
        <v>304.01710000000003</v>
      </c>
      <c r="LJ538">
        <v>1.441478E-2</v>
      </c>
      <c r="LK538">
        <v>21.65766</v>
      </c>
      <c r="LL538">
        <v>2.9383369999999999E-2</v>
      </c>
      <c r="LM538">
        <v>370.09550000000002</v>
      </c>
      <c r="LN538" s="1">
        <v>1.434154E-2</v>
      </c>
      <c r="LO538">
        <v>21.64059</v>
      </c>
      <c r="LP538" s="1">
        <v>3.5083830000000003E-2</v>
      </c>
      <c r="LQ538">
        <v>445.27539999999999</v>
      </c>
      <c r="LR538" s="1">
        <v>1.423105E-2</v>
      </c>
      <c r="LS538">
        <v>21.743970000000001</v>
      </c>
      <c r="LT538" s="1">
        <v>4.1327929999999999E-2</v>
      </c>
      <c r="LU538">
        <v>529.93020000000001</v>
      </c>
      <c r="LV538" s="1">
        <v>1.410144E-2</v>
      </c>
      <c r="LW538">
        <v>21.882560000000002</v>
      </c>
      <c r="LX538" s="1">
        <v>4.8127980000000001E-2</v>
      </c>
      <c r="LY538">
        <v>624.28790000000004</v>
      </c>
      <c r="LZ538" s="1">
        <v>1.396173E-2</v>
      </c>
      <c r="MA538">
        <v>22.033709999999999</v>
      </c>
      <c r="MB538" s="1">
        <v>5.5473990000000001E-2</v>
      </c>
      <c r="MC538">
        <v>728.48900000000003</v>
      </c>
      <c r="MD538" s="1">
        <v>1.3841930000000001E-2</v>
      </c>
      <c r="ME538">
        <v>22.155750000000001</v>
      </c>
      <c r="MF538" s="1">
        <v>6.3474790000000003E-2</v>
      </c>
      <c r="MG538">
        <v>842.61239999999998</v>
      </c>
      <c r="MH538" s="1">
        <v>1.3745139999999999E-2</v>
      </c>
      <c r="MI538">
        <v>22.188739999999999</v>
      </c>
      <c r="MJ538" s="1">
        <v>7.2154549999999998E-2</v>
      </c>
      <c r="MK538">
        <v>966.66989999999998</v>
      </c>
      <c r="ML538" s="1">
        <v>1.365478E-2</v>
      </c>
      <c r="MM538">
        <v>22.147220000000001</v>
      </c>
      <c r="MN538" s="1">
        <v>8.1443650000000006E-2</v>
      </c>
      <c r="MO538">
        <v>1100.5840000000001</v>
      </c>
      <c r="MP538" s="1">
        <v>1.357499E-2</v>
      </c>
      <c r="MQ538">
        <v>22.104230000000001</v>
      </c>
      <c r="MR538" s="1">
        <v>9.1353630000000005E-2</v>
      </c>
      <c r="MS538">
        <v>1244.1959999999999</v>
      </c>
      <c r="MT538" s="1">
        <v>1.3574640000000001E-2</v>
      </c>
      <c r="MU538">
        <v>22.079419999999999</v>
      </c>
      <c r="MV538" s="1">
        <v>0.10241219999999999</v>
      </c>
      <c r="MW538">
        <v>1397.403</v>
      </c>
      <c r="MX538" s="1">
        <v>1.345507E-2</v>
      </c>
      <c r="MY538">
        <v>22.152830000000002</v>
      </c>
      <c r="MZ538" s="1">
        <v>0.1131006</v>
      </c>
      <c r="NA538">
        <v>1559.85</v>
      </c>
      <c r="NB538" s="1">
        <v>1.3278959999999999E-2</v>
      </c>
      <c r="NC538">
        <v>22.17642</v>
      </c>
      <c r="ND538">
        <v>0.1236672</v>
      </c>
      <c r="NE538">
        <v>1730.904</v>
      </c>
      <c r="NF538" s="1">
        <v>1.310596E-2</v>
      </c>
      <c r="NG538">
        <v>22.279399999999999</v>
      </c>
      <c r="NH538">
        <v>0.1344786</v>
      </c>
      <c r="NI538">
        <v>1910.0139999999999</v>
      </c>
      <c r="NJ538" s="1">
        <v>1.299167E-2</v>
      </c>
      <c r="NK538">
        <v>22.370290000000001</v>
      </c>
      <c r="NL538">
        <v>0.14612030000000001</v>
      </c>
      <c r="NM538">
        <v>2096.7539999999999</v>
      </c>
      <c r="NN538" s="1">
        <v>1.290552E-2</v>
      </c>
      <c r="NO538">
        <v>22.398019999999999</v>
      </c>
      <c r="NP538">
        <v>0.1583735</v>
      </c>
      <c r="NQ538">
        <v>2290.7559999999999</v>
      </c>
      <c r="NR538" s="1">
        <v>1.2788539999999999E-2</v>
      </c>
      <c r="NS538">
        <v>22.36928</v>
      </c>
      <c r="NT538">
        <v>0.17047390000000001</v>
      </c>
      <c r="NU538">
        <v>2491.4609999999998</v>
      </c>
      <c r="NV538" s="1">
        <v>1.2549380000000001E-2</v>
      </c>
      <c r="NW538">
        <v>22.326560000000001</v>
      </c>
      <c r="NX538">
        <v>0.1809451</v>
      </c>
      <c r="NY538">
        <v>2698.0949999999998</v>
      </c>
      <c r="NZ538" s="1">
        <v>1.200056E-2</v>
      </c>
      <c r="OA538">
        <v>22.31683</v>
      </c>
      <c r="OB538">
        <v>0.1863523</v>
      </c>
      <c r="OC538">
        <v>2908.92</v>
      </c>
      <c r="OD538" s="1">
        <v>1.187034E-2</v>
      </c>
      <c r="OE538">
        <v>22.434470000000001</v>
      </c>
      <c r="OF538">
        <v>0.1977092</v>
      </c>
      <c r="OG538">
        <v>3123.4279999999999</v>
      </c>
      <c r="OH538" s="1">
        <v>1.19431E-2</v>
      </c>
      <c r="OI538">
        <v>22.594349999999999</v>
      </c>
      <c r="OJ538">
        <v>0.21268609999999999</v>
      </c>
      <c r="OK538">
        <v>3342.5259999999998</v>
      </c>
    </row>
    <row r="539" spans="1:401" x14ac:dyDescent="0.35">
      <c r="A539">
        <v>548</v>
      </c>
      <c r="B539" t="s">
        <v>4</v>
      </c>
      <c r="C539" t="s">
        <v>364</v>
      </c>
      <c r="D539" t="s">
        <v>546</v>
      </c>
      <c r="E539">
        <v>739.1644</v>
      </c>
      <c r="F539" s="1">
        <v>2.49471E-2</v>
      </c>
      <c r="G539">
        <v>17.33869</v>
      </c>
      <c r="H539">
        <v>0</v>
      </c>
      <c r="I539">
        <v>0</v>
      </c>
      <c r="J539" s="1">
        <v>2.4679989999999999E-2</v>
      </c>
      <c r="K539">
        <v>17.468810000000001</v>
      </c>
      <c r="L539">
        <v>0</v>
      </c>
      <c r="M539">
        <v>0</v>
      </c>
      <c r="N539" s="1">
        <v>2.4258410000000001E-2</v>
      </c>
      <c r="O539">
        <v>17.608029999999999</v>
      </c>
      <c r="P539">
        <v>0</v>
      </c>
      <c r="Q539">
        <v>0</v>
      </c>
      <c r="R539" s="1">
        <v>2.3816199999999999E-2</v>
      </c>
      <c r="S539">
        <v>17.742899999999999</v>
      </c>
      <c r="T539">
        <v>0</v>
      </c>
      <c r="U539">
        <v>0</v>
      </c>
      <c r="V539" s="1">
        <v>2.3673050000000001E-2</v>
      </c>
      <c r="W539">
        <v>17.874980000000001</v>
      </c>
      <c r="X539">
        <v>0</v>
      </c>
      <c r="Y539">
        <v>0</v>
      </c>
      <c r="Z539">
        <v>2.3654000000000001E-2</v>
      </c>
      <c r="AA539">
        <v>17.943660000000001</v>
      </c>
      <c r="AB539">
        <v>0</v>
      </c>
      <c r="AC539">
        <v>0</v>
      </c>
      <c r="AD539" s="1">
        <v>2.3522000000000001E-2</v>
      </c>
      <c r="AE539">
        <v>17.938939999999999</v>
      </c>
      <c r="AF539">
        <v>0</v>
      </c>
      <c r="AG539">
        <v>0</v>
      </c>
      <c r="AH539" s="1">
        <v>2.3358839999999999E-2</v>
      </c>
      <c r="AI539">
        <v>17.925239999999999</v>
      </c>
      <c r="AJ539">
        <v>0</v>
      </c>
      <c r="AK539">
        <v>0</v>
      </c>
      <c r="AL539" s="1">
        <v>2.3523120000000002E-2</v>
      </c>
      <c r="AM539">
        <v>17.92379</v>
      </c>
      <c r="AN539">
        <v>0</v>
      </c>
      <c r="AO539">
        <v>0</v>
      </c>
      <c r="AP539" s="1">
        <v>2.333271E-2</v>
      </c>
      <c r="AQ539">
        <v>18.0352</v>
      </c>
      <c r="AR539">
        <v>0</v>
      </c>
      <c r="AS539">
        <v>0</v>
      </c>
      <c r="AT539" s="1">
        <v>2.3041140000000002E-2</v>
      </c>
      <c r="AU539">
        <v>18.200230000000001</v>
      </c>
      <c r="AV539">
        <v>0</v>
      </c>
      <c r="AW539">
        <v>0</v>
      </c>
      <c r="AX539" s="1">
        <v>2.2740130000000001E-2</v>
      </c>
      <c r="AY539">
        <v>18.35932</v>
      </c>
      <c r="AZ539">
        <v>0</v>
      </c>
      <c r="BA539">
        <v>0</v>
      </c>
      <c r="BB539" s="1">
        <v>2.2614019999999999E-2</v>
      </c>
      <c r="BC539">
        <v>18.5059</v>
      </c>
      <c r="BD539">
        <v>0</v>
      </c>
      <c r="BE539">
        <v>0</v>
      </c>
      <c r="BF539" s="1">
        <v>2.2556469999999999E-2</v>
      </c>
      <c r="BG539">
        <v>18.567620000000002</v>
      </c>
      <c r="BH539">
        <v>0</v>
      </c>
      <c r="BI539">
        <v>0</v>
      </c>
      <c r="BJ539" s="1">
        <v>2.2444800000000001E-2</v>
      </c>
      <c r="BK539">
        <v>18.571400000000001</v>
      </c>
      <c r="BL539">
        <v>0</v>
      </c>
      <c r="BM539">
        <v>0</v>
      </c>
      <c r="BN539" s="1">
        <v>2.2327449999999999E-2</v>
      </c>
      <c r="BO539">
        <v>18.57133</v>
      </c>
      <c r="BP539">
        <v>0</v>
      </c>
      <c r="BQ539">
        <v>0</v>
      </c>
      <c r="BR539" s="1">
        <v>2.2525839999999998E-2</v>
      </c>
      <c r="BS539">
        <v>18.585470000000001</v>
      </c>
      <c r="BT539">
        <v>0</v>
      </c>
      <c r="BU539">
        <v>0</v>
      </c>
      <c r="BV539" s="1">
        <v>2.2361880000000001E-2</v>
      </c>
      <c r="BW539">
        <v>18.671320000000001</v>
      </c>
      <c r="BX539">
        <v>0</v>
      </c>
      <c r="BY539">
        <v>0</v>
      </c>
      <c r="BZ539" s="1">
        <v>2.2078259999999999E-2</v>
      </c>
      <c r="CA539">
        <v>18.74719</v>
      </c>
      <c r="CB539">
        <v>0</v>
      </c>
      <c r="CC539">
        <v>0</v>
      </c>
      <c r="CD539" s="1">
        <v>2.1788700000000001E-2</v>
      </c>
      <c r="CE539">
        <v>18.8414</v>
      </c>
      <c r="CF539">
        <v>0</v>
      </c>
      <c r="CG539">
        <v>0</v>
      </c>
      <c r="CH539" s="1">
        <v>2.1680930000000001E-2</v>
      </c>
      <c r="CI539">
        <v>18.888549999999999</v>
      </c>
      <c r="CJ539">
        <v>0</v>
      </c>
      <c r="CK539">
        <v>0</v>
      </c>
      <c r="CL539" s="1">
        <v>2.1644690000000001E-2</v>
      </c>
      <c r="CM539">
        <v>18.89939</v>
      </c>
      <c r="CN539">
        <v>0</v>
      </c>
      <c r="CO539">
        <v>0</v>
      </c>
      <c r="CP539" s="1">
        <v>2.1560019999999999E-2</v>
      </c>
      <c r="CQ539">
        <v>18.902010000000001</v>
      </c>
      <c r="CR539">
        <v>0</v>
      </c>
      <c r="CS539">
        <v>0</v>
      </c>
      <c r="CT539" s="1">
        <v>2.139686E-2</v>
      </c>
      <c r="CU539">
        <v>18.903269999999999</v>
      </c>
      <c r="CV539">
        <v>0</v>
      </c>
      <c r="CW539">
        <v>0</v>
      </c>
      <c r="CX539" s="1">
        <v>2.1347830000000002E-2</v>
      </c>
      <c r="CY539">
        <v>18.909369999999999</v>
      </c>
      <c r="CZ539">
        <v>0</v>
      </c>
      <c r="DA539">
        <v>0</v>
      </c>
      <c r="DB539" s="1">
        <v>2.1195729999999999E-2</v>
      </c>
      <c r="DC539">
        <v>19.00104</v>
      </c>
      <c r="DD539">
        <v>0</v>
      </c>
      <c r="DE539">
        <v>0</v>
      </c>
      <c r="DF539" s="1">
        <v>2.1050260000000001E-2</v>
      </c>
      <c r="DG539">
        <v>19.063890000000001</v>
      </c>
      <c r="DH539">
        <v>0</v>
      </c>
      <c r="DI539">
        <v>0</v>
      </c>
      <c r="DJ539" s="1">
        <v>2.0889439999999999E-2</v>
      </c>
      <c r="DK539">
        <v>19.142099999999999</v>
      </c>
      <c r="DL539">
        <v>0</v>
      </c>
      <c r="DM539">
        <v>0</v>
      </c>
      <c r="DN539" s="1">
        <v>2.07683E-2</v>
      </c>
      <c r="DO539">
        <v>19.221229999999998</v>
      </c>
      <c r="DP539">
        <v>0</v>
      </c>
      <c r="DQ539">
        <v>0</v>
      </c>
      <c r="DR539" s="1">
        <v>2.0671800000000001E-2</v>
      </c>
      <c r="DS539">
        <v>19.257300000000001</v>
      </c>
      <c r="DT539">
        <v>0</v>
      </c>
      <c r="DU539">
        <v>0</v>
      </c>
      <c r="DV539" s="1">
        <v>2.0558130000000001E-2</v>
      </c>
      <c r="DW539">
        <v>19.24775</v>
      </c>
      <c r="DX539">
        <v>0</v>
      </c>
      <c r="DY539">
        <v>0</v>
      </c>
      <c r="DZ539" s="1">
        <v>2.0504319999999999E-2</v>
      </c>
      <c r="EA539">
        <v>19.231339999999999</v>
      </c>
      <c r="EB539">
        <v>0</v>
      </c>
      <c r="EC539">
        <v>0</v>
      </c>
      <c r="ED539" s="1">
        <v>2.0736589999999999E-2</v>
      </c>
      <c r="EE539">
        <v>19.24981</v>
      </c>
      <c r="EF539">
        <v>0</v>
      </c>
      <c r="EG539">
        <v>3.4758649999999998E-37</v>
      </c>
      <c r="EH539" s="1">
        <v>2.0634199999999998E-2</v>
      </c>
      <c r="EI539">
        <v>19.392530000000001</v>
      </c>
      <c r="EJ539">
        <v>1.165817E-37</v>
      </c>
      <c r="EK539">
        <v>9.2788470000000007E-34</v>
      </c>
      <c r="EL539" s="1">
        <v>2.0393189999999999E-2</v>
      </c>
      <c r="EM539">
        <v>19.533000000000001</v>
      </c>
      <c r="EN539">
        <v>1.373218E-34</v>
      </c>
      <c r="EO539" s="1">
        <v>1.092196E-30</v>
      </c>
      <c r="EP539" s="1">
        <v>2.0151829999999999E-2</v>
      </c>
      <c r="EQ539">
        <v>19.67661</v>
      </c>
      <c r="ER539" s="1">
        <v>7.9906940000000003E-32</v>
      </c>
      <c r="ES539" s="1">
        <v>6.3816129999999998E-28</v>
      </c>
      <c r="ET539" s="1">
        <v>2.0094709999999998E-2</v>
      </c>
      <c r="EU539">
        <v>19.83381</v>
      </c>
      <c r="EV539" s="1">
        <v>2.5509720000000001E-29</v>
      </c>
      <c r="EW539" s="1">
        <v>2.0385719999999999E-25</v>
      </c>
      <c r="EX539" s="1">
        <v>2.0113590000000001E-2</v>
      </c>
      <c r="EY539">
        <v>19.9068</v>
      </c>
      <c r="EZ539" s="1">
        <v>4.810595E-27</v>
      </c>
      <c r="FA539" s="1">
        <v>3.8387880000000002E-23</v>
      </c>
      <c r="FB539">
        <v>2.0078909999999998E-2</v>
      </c>
      <c r="FC539">
        <v>19.891089999999998</v>
      </c>
      <c r="FD539" s="1">
        <v>5.6479179999999997E-25</v>
      </c>
      <c r="FE539" s="1">
        <v>4.527405E-21</v>
      </c>
      <c r="FF539" s="1">
        <v>2.0028279999999999E-2</v>
      </c>
      <c r="FG539">
        <v>19.878270000000001</v>
      </c>
      <c r="FH539" s="1">
        <v>4.363037E-23</v>
      </c>
      <c r="FI539" s="1">
        <v>3.5144889999999999E-19</v>
      </c>
      <c r="FJ539" s="1">
        <v>2.034087E-2</v>
      </c>
      <c r="FK539">
        <v>19.887270000000001</v>
      </c>
      <c r="FL539" s="1">
        <v>2.357738E-21</v>
      </c>
      <c r="FM539" s="1">
        <v>1.8796530000000001E-17</v>
      </c>
      <c r="FN539">
        <v>2.0231269999999999E-2</v>
      </c>
      <c r="FO539">
        <v>20.012789999999999</v>
      </c>
      <c r="FP539" s="1">
        <v>8.920063E-20</v>
      </c>
      <c r="FQ539" s="1">
        <v>7.185227E-16</v>
      </c>
      <c r="FR539" s="1">
        <v>1.9965420000000001E-2</v>
      </c>
      <c r="FS539">
        <v>20.16647</v>
      </c>
      <c r="FT539" s="1">
        <v>2.4644900000000001E-18</v>
      </c>
      <c r="FU539" s="1">
        <v>2.0226529999999999E-14</v>
      </c>
      <c r="FV539" s="1">
        <v>1.969775E-2</v>
      </c>
      <c r="FW539">
        <v>20.307089999999999</v>
      </c>
      <c r="FX539" s="1">
        <v>5.1472430000000001E-17</v>
      </c>
      <c r="FY539" s="1">
        <v>4.3086590000000002E-13</v>
      </c>
      <c r="FZ539" s="1">
        <v>1.963904E-2</v>
      </c>
      <c r="GA539">
        <v>20.444189999999999</v>
      </c>
      <c r="GB539" s="1">
        <v>8.4472720000000003E-16</v>
      </c>
      <c r="GC539" s="1">
        <v>7.1328409999999999E-12</v>
      </c>
      <c r="GD539" s="1">
        <v>1.9694960000000001E-2</v>
      </c>
      <c r="GE539">
        <v>20.495370000000001</v>
      </c>
      <c r="GF539" s="1">
        <v>1.109434E-14</v>
      </c>
      <c r="GG539" s="1">
        <v>9.3999929999999997E-11</v>
      </c>
      <c r="GH539" s="1">
        <v>1.966352E-2</v>
      </c>
      <c r="GI539">
        <v>20.4922</v>
      </c>
      <c r="GJ539" s="1">
        <v>1.1784009999999999E-13</v>
      </c>
      <c r="GK539" s="1">
        <v>1.0064899999999999E-9</v>
      </c>
      <c r="GL539" s="1">
        <v>1.9567790000000002E-2</v>
      </c>
      <c r="GM539">
        <v>20.485279999999999</v>
      </c>
      <c r="GN539" s="1">
        <v>1.0309E-12</v>
      </c>
      <c r="GO539" s="1">
        <v>8.9042290000000001E-9</v>
      </c>
      <c r="GP539" s="1">
        <v>1.9704920000000001E-2</v>
      </c>
      <c r="GQ539">
        <v>20.491849999999999</v>
      </c>
      <c r="GR539" s="1">
        <v>7.6721930000000004E-12</v>
      </c>
      <c r="GS539" s="1">
        <v>6.6223229999999997E-8</v>
      </c>
      <c r="GT539" s="1">
        <v>1.9561180000000001E-2</v>
      </c>
      <c r="GU539">
        <v>20.522670000000002</v>
      </c>
      <c r="GV539" s="1">
        <v>4.8011360000000001E-11</v>
      </c>
      <c r="GW539" s="1">
        <v>4.1999019999999998E-7</v>
      </c>
      <c r="GX539" s="1">
        <v>1.9351320000000002E-2</v>
      </c>
      <c r="GY539">
        <v>20.625599999999999</v>
      </c>
      <c r="GZ539" s="1">
        <v>2.5863539999999998E-10</v>
      </c>
      <c r="HA539" s="1">
        <v>2.299372E-6</v>
      </c>
      <c r="HB539" s="1">
        <v>1.9116379999999999E-2</v>
      </c>
      <c r="HC539">
        <v>20.705480000000001</v>
      </c>
      <c r="HD539" s="1">
        <v>1.21526E-9</v>
      </c>
      <c r="HE539" s="1">
        <v>1.099872E-5</v>
      </c>
      <c r="HF539" s="1">
        <v>1.90105E-2</v>
      </c>
      <c r="HG539">
        <v>20.770499999999998</v>
      </c>
      <c r="HH539" s="1">
        <v>5.0826740000000002E-9</v>
      </c>
      <c r="HI539" s="1">
        <v>4.6502470000000002E-5</v>
      </c>
      <c r="HJ539" s="1">
        <v>1.8947740000000001E-2</v>
      </c>
      <c r="HK539">
        <v>20.77872</v>
      </c>
      <c r="HL539" s="1">
        <v>1.9043379999999999E-8</v>
      </c>
      <c r="HM539" s="1">
        <v>1.756882E-4</v>
      </c>
      <c r="HN539" s="1">
        <v>1.8839160000000001E-2</v>
      </c>
      <c r="HO539">
        <v>20.774319999999999</v>
      </c>
      <c r="HP539" s="1">
        <v>6.4207159999999999E-8</v>
      </c>
      <c r="HQ539" s="1">
        <v>5.9869890000000003E-4</v>
      </c>
      <c r="HR539" s="1">
        <v>1.8672399999999999E-2</v>
      </c>
      <c r="HS539">
        <v>20.754159999999999</v>
      </c>
      <c r="HT539" s="1">
        <v>1.9639109999999999E-7</v>
      </c>
      <c r="HU539" s="1">
        <v>1.8556989999999999E-3</v>
      </c>
      <c r="HV539" s="1">
        <v>1.85617E-2</v>
      </c>
      <c r="HW539">
        <v>20.720230000000001</v>
      </c>
      <c r="HX539" s="1">
        <v>5.5252230000000001E-7</v>
      </c>
      <c r="HY539" s="1">
        <v>5.2731920000000003E-3</v>
      </c>
      <c r="HZ539">
        <v>1.838853E-2</v>
      </c>
      <c r="IA539">
        <v>20.713090000000001</v>
      </c>
      <c r="IB539" s="1">
        <v>1.4308980000000001E-6</v>
      </c>
      <c r="IC539" s="1">
        <v>1.3836609999999999E-2</v>
      </c>
      <c r="ID539" s="1">
        <v>1.821188E-2</v>
      </c>
      <c r="IE539">
        <v>20.769960000000001</v>
      </c>
      <c r="IF539" s="1">
        <v>3.4431589999999998E-6</v>
      </c>
      <c r="IG539" s="1">
        <v>3.3739949999999998E-2</v>
      </c>
      <c r="IH539" s="1">
        <v>1.8014209999999999E-2</v>
      </c>
      <c r="II539">
        <v>20.836980000000001</v>
      </c>
      <c r="IJ539" s="1">
        <v>7.7389999999999999E-6</v>
      </c>
      <c r="IK539" s="1">
        <v>7.6918009999999995E-2</v>
      </c>
      <c r="IL539" s="1">
        <v>1.7844169999999999E-2</v>
      </c>
      <c r="IM539">
        <v>20.919339999999998</v>
      </c>
      <c r="IN539" s="1">
        <v>1.6373649999999999E-5</v>
      </c>
      <c r="IO539" s="1">
        <v>0.164853</v>
      </c>
      <c r="IP539" s="1">
        <v>1.7671280000000001E-2</v>
      </c>
      <c r="IQ539">
        <v>20.925979999999999</v>
      </c>
      <c r="IR539" s="1">
        <v>3.2727310000000002E-5</v>
      </c>
      <c r="IS539" s="1">
        <v>0.3338737</v>
      </c>
      <c r="IT539" s="1">
        <v>1.7520580000000001E-2</v>
      </c>
      <c r="IU539">
        <v>20.90269</v>
      </c>
      <c r="IV539" s="1">
        <v>6.2176890000000004E-5</v>
      </c>
      <c r="IW539" s="1">
        <v>0.64200210000000002</v>
      </c>
      <c r="IX539" s="1">
        <v>1.7353670000000002E-2</v>
      </c>
      <c r="IY539">
        <v>20.884989999999998</v>
      </c>
      <c r="IZ539" s="1">
        <v>1.125434E-4</v>
      </c>
      <c r="JA539" s="1">
        <v>1.17713</v>
      </c>
      <c r="JB539" s="1">
        <v>1.7083359999999999E-2</v>
      </c>
      <c r="JC539">
        <v>20.870280000000001</v>
      </c>
      <c r="JD539" s="1">
        <v>1.9369330000000001E-4</v>
      </c>
      <c r="JE539">
        <v>2.065366</v>
      </c>
      <c r="JF539" s="1">
        <v>1.6961339999999998E-2</v>
      </c>
      <c r="JG539">
        <v>20.93892</v>
      </c>
      <c r="JH539" s="1">
        <v>3.2288830000000001E-4</v>
      </c>
      <c r="JI539">
        <v>3.4807600000000001</v>
      </c>
      <c r="JJ539" s="1">
        <v>1.6911099999999998E-2</v>
      </c>
      <c r="JK539">
        <v>21.02075</v>
      </c>
      <c r="JL539" s="1">
        <v>5.2122889999999997E-4</v>
      </c>
      <c r="JM539">
        <v>5.6554549999999999</v>
      </c>
      <c r="JN539" s="1">
        <v>1.6877929999999999E-2</v>
      </c>
      <c r="JO539">
        <v>21.088509999999999</v>
      </c>
      <c r="JP539" s="1">
        <v>8.1432599999999998E-4</v>
      </c>
      <c r="JQ539">
        <v>8.8867030000000007</v>
      </c>
      <c r="JR539" s="1">
        <v>1.6787509999999999E-2</v>
      </c>
      <c r="JS539">
        <v>21.183129999999998</v>
      </c>
      <c r="JT539" s="1">
        <v>1.2293740000000001E-3</v>
      </c>
      <c r="JU539">
        <v>13.53918</v>
      </c>
      <c r="JV539" s="1">
        <v>1.6648590000000001E-2</v>
      </c>
      <c r="JW539">
        <v>21.228770000000001</v>
      </c>
      <c r="JX539" s="1">
        <v>1.7985239999999999E-3</v>
      </c>
      <c r="JY539">
        <v>20.046469999999999</v>
      </c>
      <c r="JZ539" s="1">
        <v>1.6480930000000001E-2</v>
      </c>
      <c r="KA539">
        <v>21.19623</v>
      </c>
      <c r="KB539" s="1">
        <v>2.558416E-3</v>
      </c>
      <c r="KC539">
        <v>28.906289999999998</v>
      </c>
      <c r="KD539" s="1">
        <v>1.6327370000000001E-2</v>
      </c>
      <c r="KE539">
        <v>21.15775</v>
      </c>
      <c r="KF539" s="1">
        <v>3.553825E-3</v>
      </c>
      <c r="KG539">
        <v>40.677149999999997</v>
      </c>
      <c r="KH539" s="1">
        <v>1.6212239999999999E-2</v>
      </c>
      <c r="KI539">
        <v>21.13918</v>
      </c>
      <c r="KJ539" s="1">
        <v>4.8383920000000004E-3</v>
      </c>
      <c r="KK539">
        <v>55.973410000000001</v>
      </c>
      <c r="KL539" s="1">
        <v>1.607105E-2</v>
      </c>
      <c r="KM539">
        <v>21.23704</v>
      </c>
      <c r="KN539" s="1">
        <v>6.442494E-3</v>
      </c>
      <c r="KO539">
        <v>75.445059999999998</v>
      </c>
      <c r="KP539" s="1">
        <v>1.589761E-2</v>
      </c>
      <c r="KQ539">
        <v>21.372039999999998</v>
      </c>
      <c r="KR539">
        <v>8.3967650000000005E-3</v>
      </c>
      <c r="KS539">
        <v>99.755920000000003</v>
      </c>
      <c r="KT539" s="1">
        <v>1.570125E-2</v>
      </c>
      <c r="KU539">
        <v>21.519629999999999</v>
      </c>
      <c r="KV539" s="1">
        <v>1.073546E-2</v>
      </c>
      <c r="KW539">
        <v>129.57040000000001</v>
      </c>
      <c r="KX539" s="1">
        <v>1.551846E-2</v>
      </c>
      <c r="KY539">
        <v>21.65352</v>
      </c>
      <c r="KZ539" s="1">
        <v>1.351169E-2</v>
      </c>
      <c r="LA539">
        <v>165.54230000000001</v>
      </c>
      <c r="LB539" s="1">
        <v>1.5342E-2</v>
      </c>
      <c r="LC539">
        <v>21.68891</v>
      </c>
      <c r="LD539" s="1">
        <v>1.675391E-2</v>
      </c>
      <c r="LE539">
        <v>208.29920000000001</v>
      </c>
      <c r="LF539">
        <v>1.517875E-2</v>
      </c>
      <c r="LG539">
        <v>21.651440000000001</v>
      </c>
      <c r="LH539" s="1">
        <v>2.049977E-2</v>
      </c>
      <c r="LI539">
        <v>258.43099999999998</v>
      </c>
      <c r="LJ539" s="1">
        <v>1.5041590000000001E-2</v>
      </c>
      <c r="LK539">
        <v>21.614360000000001</v>
      </c>
      <c r="LL539" s="1">
        <v>2.480106E-2</v>
      </c>
      <c r="LM539">
        <v>316.46660000000003</v>
      </c>
      <c r="LN539" s="1">
        <v>1.496666E-2</v>
      </c>
      <c r="LO539">
        <v>21.59836</v>
      </c>
      <c r="LP539" s="1">
        <v>2.9772070000000001E-2</v>
      </c>
      <c r="LQ539">
        <v>382.91890000000001</v>
      </c>
      <c r="LR539" s="1">
        <v>1.4850260000000001E-2</v>
      </c>
      <c r="LS539">
        <v>21.70243</v>
      </c>
      <c r="LT539" s="1">
        <v>3.524538E-2</v>
      </c>
      <c r="LU539">
        <v>458.20229999999998</v>
      </c>
      <c r="LV539" s="1">
        <v>1.4716669999999999E-2</v>
      </c>
      <c r="LW539">
        <v>21.84093</v>
      </c>
      <c r="LX539" s="1">
        <v>4.1248260000000002E-2</v>
      </c>
      <c r="LY539">
        <v>542.61069999999995</v>
      </c>
      <c r="LZ539" s="1">
        <v>1.456958E-2</v>
      </c>
      <c r="MA539">
        <v>21.991510000000002</v>
      </c>
      <c r="MB539" s="1">
        <v>4.7761169999999999E-2</v>
      </c>
      <c r="MC539">
        <v>636.35299999999995</v>
      </c>
      <c r="MD539" s="1">
        <v>1.4443839999999999E-2</v>
      </c>
      <c r="ME539">
        <v>22.113009999999999</v>
      </c>
      <c r="MF539" s="1">
        <v>5.4890510000000003E-2</v>
      </c>
      <c r="MG539">
        <v>739.58529999999996</v>
      </c>
      <c r="MH539" s="1">
        <v>1.434477E-2</v>
      </c>
      <c r="MI539">
        <v>22.145489999999999</v>
      </c>
      <c r="MJ539" s="1">
        <v>6.2672149999999996E-2</v>
      </c>
      <c r="MK539">
        <v>852.39909999999998</v>
      </c>
      <c r="ML539" s="1">
        <v>1.425033E-2</v>
      </c>
      <c r="MM539">
        <v>22.104379999999999</v>
      </c>
      <c r="MN539" s="1">
        <v>7.1031510000000006E-2</v>
      </c>
      <c r="MO539">
        <v>974.80179999999996</v>
      </c>
      <c r="MP539" s="1">
        <v>1.4167880000000001E-2</v>
      </c>
      <c r="MQ539">
        <v>22.062110000000001</v>
      </c>
      <c r="MR539" s="1">
        <v>7.9994629999999997E-2</v>
      </c>
      <c r="MS539">
        <v>1106.7159999999999</v>
      </c>
      <c r="MT539" s="1">
        <v>1.416743E-2</v>
      </c>
      <c r="MU539">
        <v>22.038360000000001</v>
      </c>
      <c r="MV539" s="1">
        <v>9.00204E-2</v>
      </c>
      <c r="MW539">
        <v>1248.1179999999999</v>
      </c>
      <c r="MX539" s="1">
        <v>1.4043659999999999E-2</v>
      </c>
      <c r="MY539">
        <v>22.112259999999999</v>
      </c>
      <c r="MZ539" s="1">
        <v>9.9787940000000006E-2</v>
      </c>
      <c r="NA539">
        <v>1398.7429999999999</v>
      </c>
      <c r="NB539" s="1">
        <v>1.3858809999999999E-2</v>
      </c>
      <c r="NC539">
        <v>22.136030000000002</v>
      </c>
      <c r="ND539" s="1">
        <v>0.1094883</v>
      </c>
      <c r="NE539">
        <v>1558.0609999999999</v>
      </c>
      <c r="NF539" s="1">
        <v>1.367879E-2</v>
      </c>
      <c r="NG539">
        <v>22.239460000000001</v>
      </c>
      <c r="NH539" s="1">
        <v>0.1194707</v>
      </c>
      <c r="NI539">
        <v>1725.6179999999999</v>
      </c>
      <c r="NJ539" s="1">
        <v>1.3560030000000001E-2</v>
      </c>
      <c r="NK539">
        <v>22.330110000000001</v>
      </c>
      <c r="NL539">
        <v>0.13024469999999999</v>
      </c>
      <c r="NM539">
        <v>1901.0640000000001</v>
      </c>
      <c r="NN539" s="1">
        <v>1.34711E-2</v>
      </c>
      <c r="NO539">
        <v>22.35746</v>
      </c>
      <c r="NP539">
        <v>0.14162520000000001</v>
      </c>
      <c r="NQ539">
        <v>2084.0880000000002</v>
      </c>
      <c r="NR539" s="1">
        <v>1.334929E-2</v>
      </c>
      <c r="NS539">
        <v>22.329239999999999</v>
      </c>
      <c r="NT539">
        <v>0.15291689999999999</v>
      </c>
      <c r="NU539">
        <v>2274.2040000000002</v>
      </c>
      <c r="NV539" s="1">
        <v>1.309687E-2</v>
      </c>
      <c r="NW539">
        <v>22.28725</v>
      </c>
      <c r="NX539">
        <v>0.1627555</v>
      </c>
      <c r="NY539">
        <v>2470.701</v>
      </c>
      <c r="NZ539" s="1">
        <v>1.252231E-2</v>
      </c>
      <c r="OA539">
        <v>22.278659999999999</v>
      </c>
      <c r="OB539">
        <v>0.16807440000000001</v>
      </c>
      <c r="OC539">
        <v>2671.9830000000002</v>
      </c>
      <c r="OD539" s="1">
        <v>1.238498E-2</v>
      </c>
      <c r="OE539">
        <v>22.396930000000001</v>
      </c>
      <c r="OF539">
        <v>0.1787889</v>
      </c>
      <c r="OG539">
        <v>2877.5920000000001</v>
      </c>
      <c r="OH539">
        <v>1.246383E-2</v>
      </c>
      <c r="OI539">
        <v>22.556660000000001</v>
      </c>
      <c r="OJ539">
        <v>0.19289439999999999</v>
      </c>
      <c r="OK539">
        <v>3088.3739999999998</v>
      </c>
    </row>
    <row r="540" spans="1:401" x14ac:dyDescent="0.35">
      <c r="A540">
        <v>549</v>
      </c>
      <c r="B540" t="s">
        <v>4</v>
      </c>
      <c r="C540" t="s">
        <v>364</v>
      </c>
      <c r="D540" t="s">
        <v>547</v>
      </c>
      <c r="E540">
        <v>735.20510000000002</v>
      </c>
      <c r="F540">
        <v>2.341855E-2</v>
      </c>
      <c r="G540">
        <v>17.307379999999998</v>
      </c>
      <c r="H540">
        <v>0</v>
      </c>
      <c r="I540">
        <v>0</v>
      </c>
      <c r="J540" s="1">
        <v>2.3167710000000001E-2</v>
      </c>
      <c r="K540">
        <v>17.436060000000001</v>
      </c>
      <c r="L540">
        <v>0</v>
      </c>
      <c r="M540">
        <v>0</v>
      </c>
      <c r="N540" s="1">
        <v>2.2768259999999998E-2</v>
      </c>
      <c r="O540">
        <v>17.57413</v>
      </c>
      <c r="P540">
        <v>0</v>
      </c>
      <c r="Q540">
        <v>0</v>
      </c>
      <c r="R540" s="1">
        <v>2.2350510000000001E-2</v>
      </c>
      <c r="S540">
        <v>17.707740000000001</v>
      </c>
      <c r="T540">
        <v>0</v>
      </c>
      <c r="U540">
        <v>0</v>
      </c>
      <c r="V540" s="1">
        <v>2.2217560000000001E-2</v>
      </c>
      <c r="W540">
        <v>17.838660000000001</v>
      </c>
      <c r="X540">
        <v>0</v>
      </c>
      <c r="Y540">
        <v>0</v>
      </c>
      <c r="Z540" s="1">
        <v>2.2202590000000001E-2</v>
      </c>
      <c r="AA540">
        <v>17.906610000000001</v>
      </c>
      <c r="AB540">
        <v>0</v>
      </c>
      <c r="AC540">
        <v>0</v>
      </c>
      <c r="AD540">
        <v>2.2078739999999999E-2</v>
      </c>
      <c r="AE540">
        <v>17.90127</v>
      </c>
      <c r="AF540">
        <v>0</v>
      </c>
      <c r="AG540">
        <v>0</v>
      </c>
      <c r="AH540" s="1">
        <v>2.192827E-2</v>
      </c>
      <c r="AI540">
        <v>17.88702</v>
      </c>
      <c r="AJ540">
        <v>0</v>
      </c>
      <c r="AK540">
        <v>0</v>
      </c>
      <c r="AL540" s="1">
        <v>2.2085670000000002E-2</v>
      </c>
      <c r="AM540">
        <v>17.884889999999999</v>
      </c>
      <c r="AN540">
        <v>0</v>
      </c>
      <c r="AO540">
        <v>0</v>
      </c>
      <c r="AP540" s="1">
        <v>2.1905060000000001E-2</v>
      </c>
      <c r="AQ540">
        <v>17.994990000000001</v>
      </c>
      <c r="AR540">
        <v>0</v>
      </c>
      <c r="AS540">
        <v>0</v>
      </c>
      <c r="AT540">
        <v>2.1631439999999998E-2</v>
      </c>
      <c r="AU540">
        <v>18.158729999999998</v>
      </c>
      <c r="AV540">
        <v>0</v>
      </c>
      <c r="AW540">
        <v>0</v>
      </c>
      <c r="AX540" s="1">
        <v>2.134693E-2</v>
      </c>
      <c r="AY540">
        <v>18.316659999999999</v>
      </c>
      <c r="AZ540">
        <v>0</v>
      </c>
      <c r="BA540">
        <v>0</v>
      </c>
      <c r="BB540" s="1">
        <v>2.1229020000000001E-2</v>
      </c>
      <c r="BC540">
        <v>18.462109999999999</v>
      </c>
      <c r="BD540">
        <v>0</v>
      </c>
      <c r="BE540">
        <v>0</v>
      </c>
      <c r="BF540" s="1">
        <v>2.1176830000000001E-2</v>
      </c>
      <c r="BG540">
        <v>18.523330000000001</v>
      </c>
      <c r="BH540">
        <v>0</v>
      </c>
      <c r="BI540">
        <v>0</v>
      </c>
      <c r="BJ540" s="1">
        <v>2.1071489999999998E-2</v>
      </c>
      <c r="BK540">
        <v>18.52655</v>
      </c>
      <c r="BL540">
        <v>0</v>
      </c>
      <c r="BM540">
        <v>0</v>
      </c>
      <c r="BN540">
        <v>2.0962890000000001E-2</v>
      </c>
      <c r="BO540">
        <v>18.526039999999998</v>
      </c>
      <c r="BP540">
        <v>0</v>
      </c>
      <c r="BQ540">
        <v>0</v>
      </c>
      <c r="BR540">
        <v>2.115245E-2</v>
      </c>
      <c r="BS540">
        <v>18.53959</v>
      </c>
      <c r="BT540">
        <v>0</v>
      </c>
      <c r="BU540">
        <v>0</v>
      </c>
      <c r="BV540" s="1">
        <v>2.099875E-2</v>
      </c>
      <c r="BW540">
        <v>18.624459999999999</v>
      </c>
      <c r="BX540">
        <v>0</v>
      </c>
      <c r="BY540">
        <v>0</v>
      </c>
      <c r="BZ540" s="1">
        <v>2.0731139999999999E-2</v>
      </c>
      <c r="CA540">
        <v>18.699909999999999</v>
      </c>
      <c r="CB540">
        <v>0</v>
      </c>
      <c r="CC540">
        <v>0</v>
      </c>
      <c r="CD540" s="1">
        <v>2.045754E-2</v>
      </c>
      <c r="CE540">
        <v>18.793489999999998</v>
      </c>
      <c r="CF540">
        <v>0</v>
      </c>
      <c r="CG540">
        <v>0</v>
      </c>
      <c r="CH540" s="1">
        <v>2.0355789999999999E-2</v>
      </c>
      <c r="CI540">
        <v>18.840530000000001</v>
      </c>
      <c r="CJ540">
        <v>0</v>
      </c>
      <c r="CK540">
        <v>0</v>
      </c>
      <c r="CL540" s="1">
        <v>2.0323379999999999E-2</v>
      </c>
      <c r="CM540">
        <v>18.85117</v>
      </c>
      <c r="CN540">
        <v>0</v>
      </c>
      <c r="CO540">
        <v>0</v>
      </c>
      <c r="CP540" s="1">
        <v>2.0244120000000001E-2</v>
      </c>
      <c r="CQ540">
        <v>18.853670000000001</v>
      </c>
      <c r="CR540">
        <v>0</v>
      </c>
      <c r="CS540">
        <v>0</v>
      </c>
      <c r="CT540" s="1">
        <v>2.0092039999999999E-2</v>
      </c>
      <c r="CU540">
        <v>18.854949999999999</v>
      </c>
      <c r="CV540">
        <v>0</v>
      </c>
      <c r="CW540">
        <v>0</v>
      </c>
      <c r="CX540" s="1">
        <v>2.0046230000000002E-2</v>
      </c>
      <c r="CY540">
        <v>18.860959999999999</v>
      </c>
      <c r="CZ540">
        <v>0</v>
      </c>
      <c r="DA540">
        <v>0</v>
      </c>
      <c r="DB540" s="1">
        <v>1.990343E-2</v>
      </c>
      <c r="DC540">
        <v>18.95196</v>
      </c>
      <c r="DD540">
        <v>0</v>
      </c>
      <c r="DE540">
        <v>0</v>
      </c>
      <c r="DF540" s="1">
        <v>1.976638E-2</v>
      </c>
      <c r="DG540">
        <v>19.014980000000001</v>
      </c>
      <c r="DH540">
        <v>0</v>
      </c>
      <c r="DI540">
        <v>0</v>
      </c>
      <c r="DJ540">
        <v>1.9614099999999999E-2</v>
      </c>
      <c r="DK540">
        <v>19.092870000000001</v>
      </c>
      <c r="DL540">
        <v>0</v>
      </c>
      <c r="DM540">
        <v>0</v>
      </c>
      <c r="DN540" s="1">
        <v>1.950207E-2</v>
      </c>
      <c r="DO540">
        <v>19.171810000000001</v>
      </c>
      <c r="DP540">
        <v>0</v>
      </c>
      <c r="DQ540">
        <v>0</v>
      </c>
      <c r="DR540" s="1">
        <v>1.941112E-2</v>
      </c>
      <c r="DS540">
        <v>19.208069999999999</v>
      </c>
      <c r="DT540">
        <v>0</v>
      </c>
      <c r="DU540">
        <v>0</v>
      </c>
      <c r="DV540" s="1">
        <v>1.930567E-2</v>
      </c>
      <c r="DW540">
        <v>19.198779999999999</v>
      </c>
      <c r="DX540">
        <v>0</v>
      </c>
      <c r="DY540">
        <v>0</v>
      </c>
      <c r="DZ540" s="1">
        <v>1.925615E-2</v>
      </c>
      <c r="EA540">
        <v>19.182670000000002</v>
      </c>
      <c r="EB540">
        <v>0</v>
      </c>
      <c r="EC540">
        <v>0</v>
      </c>
      <c r="ED540" s="1">
        <v>1.9476029999999998E-2</v>
      </c>
      <c r="EE540">
        <v>19.200949999999999</v>
      </c>
      <c r="EF540">
        <v>0</v>
      </c>
      <c r="EG540">
        <v>1.110185E-37</v>
      </c>
      <c r="EH540" s="1">
        <v>1.9380519999999998E-2</v>
      </c>
      <c r="EI540">
        <v>19.343029999999999</v>
      </c>
      <c r="EJ540">
        <v>3.5314710000000001E-38</v>
      </c>
      <c r="EK540">
        <v>3.1378859999999999E-34</v>
      </c>
      <c r="EL540" s="1">
        <v>1.915159E-2</v>
      </c>
      <c r="EM540">
        <v>19.483319999999999</v>
      </c>
      <c r="EN540">
        <v>4.4293220000000002E-35</v>
      </c>
      <c r="EO540" s="1">
        <v>3.8930529999999998E-31</v>
      </c>
      <c r="EP540" s="1">
        <v>1.8923809999999999E-2</v>
      </c>
      <c r="EQ540">
        <v>19.626429999999999</v>
      </c>
      <c r="ER540">
        <v>2.7263770000000001E-32</v>
      </c>
      <c r="ES540" s="1">
        <v>2.386869E-28</v>
      </c>
      <c r="ET540" s="1">
        <v>1.887142E-2</v>
      </c>
      <c r="EU540">
        <v>19.78332</v>
      </c>
      <c r="EV540" s="1">
        <v>9.1625469999999996E-30</v>
      </c>
      <c r="EW540" s="1">
        <v>7.9734790000000005E-26</v>
      </c>
      <c r="EX540">
        <v>1.8891000000000002E-2</v>
      </c>
      <c r="EY540">
        <v>19.8567</v>
      </c>
      <c r="EZ540" s="1">
        <v>1.811935E-27</v>
      </c>
      <c r="FA540" s="1">
        <v>1.565802E-23</v>
      </c>
      <c r="FB540" s="1">
        <v>1.885761E-2</v>
      </c>
      <c r="FC540">
        <v>19.841249999999999</v>
      </c>
      <c r="FD540" s="1">
        <v>2.223222E-25</v>
      </c>
      <c r="FE540" s="1">
        <v>1.9212309999999998E-21</v>
      </c>
      <c r="FF540" s="1">
        <v>1.8813409999999999E-2</v>
      </c>
      <c r="FG540">
        <v>19.828669999999999</v>
      </c>
      <c r="FH540" s="1">
        <v>1.7903529999999999E-23</v>
      </c>
      <c r="FI540" s="1">
        <v>1.548405E-19</v>
      </c>
      <c r="FJ540" s="1">
        <v>1.910914E-2</v>
      </c>
      <c r="FK540">
        <v>19.83756</v>
      </c>
      <c r="FL540" s="1">
        <v>1.00611E-21</v>
      </c>
      <c r="FM540" s="1">
        <v>8.5824579999999993E-18</v>
      </c>
      <c r="FN540" s="1">
        <v>1.9006249999999999E-2</v>
      </c>
      <c r="FO540">
        <v>19.962610000000002</v>
      </c>
      <c r="FP540" s="1">
        <v>3.9491209999999997E-20</v>
      </c>
      <c r="FQ540" s="1">
        <v>3.394099E-16</v>
      </c>
      <c r="FR540" s="1">
        <v>1.8753969999999998E-2</v>
      </c>
      <c r="FS540">
        <v>20.11581</v>
      </c>
      <c r="FT540" s="1">
        <v>1.129626E-18</v>
      </c>
      <c r="FU540" s="1">
        <v>9.8689769999999994E-15</v>
      </c>
      <c r="FV540" s="1">
        <v>1.8501090000000001E-2</v>
      </c>
      <c r="FW540">
        <v>20.256119999999999</v>
      </c>
      <c r="FX540" s="1">
        <v>2.4386490000000001E-17</v>
      </c>
      <c r="FY540" s="1">
        <v>2.16851E-13</v>
      </c>
      <c r="FZ540" s="1">
        <v>1.8446890000000001E-2</v>
      </c>
      <c r="GA540">
        <v>20.39301</v>
      </c>
      <c r="GB540" s="1">
        <v>4.1308969999999998E-16</v>
      </c>
      <c r="GC540" s="1">
        <v>3.6981929999999997E-12</v>
      </c>
      <c r="GD540" s="1">
        <v>1.850135E-2</v>
      </c>
      <c r="GE540">
        <v>20.444569999999999</v>
      </c>
      <c r="GF540" s="1">
        <v>5.5921660000000002E-15</v>
      </c>
      <c r="GG540" s="1">
        <v>5.0145469999999998E-11</v>
      </c>
      <c r="GH540" s="1">
        <v>1.84707E-2</v>
      </c>
      <c r="GI540">
        <v>20.441649999999999</v>
      </c>
      <c r="GJ540" s="1">
        <v>6.1131409999999999E-14</v>
      </c>
      <c r="GK540" s="1">
        <v>5.5180490000000001E-10</v>
      </c>
      <c r="GL540" s="1">
        <v>1.8383650000000001E-2</v>
      </c>
      <c r="GM540">
        <v>20.43505</v>
      </c>
      <c r="GN540" s="1">
        <v>5.4980400000000003E-13</v>
      </c>
      <c r="GO540" s="1">
        <v>5.0110910000000002E-9</v>
      </c>
      <c r="GP540" s="1">
        <v>1.851293E-2</v>
      </c>
      <c r="GQ540">
        <v>20.441780000000001</v>
      </c>
      <c r="GR540" s="1">
        <v>4.2004449999999999E-12</v>
      </c>
      <c r="GS540" s="1">
        <v>3.8204529999999999E-8</v>
      </c>
      <c r="GT540" s="1">
        <v>1.8377899999999999E-2</v>
      </c>
      <c r="GU540">
        <v>20.472709999999999</v>
      </c>
      <c r="GV540" s="1">
        <v>2.6950459999999999E-11</v>
      </c>
      <c r="GW540" s="1">
        <v>2.4810239999999998E-7</v>
      </c>
      <c r="GX540">
        <v>1.8179600000000001E-2</v>
      </c>
      <c r="GY540">
        <v>20.575520000000001</v>
      </c>
      <c r="GZ540" s="1">
        <v>1.4867429999999999E-10</v>
      </c>
      <c r="HA540" s="1">
        <v>1.3894110000000001E-6</v>
      </c>
      <c r="HB540" s="1">
        <v>1.7957999999999998E-2</v>
      </c>
      <c r="HC540">
        <v>20.655439999999999</v>
      </c>
      <c r="HD540" s="1">
        <v>7.1464750000000004E-10</v>
      </c>
      <c r="HE540" s="1">
        <v>6.7916210000000003E-6</v>
      </c>
      <c r="HF540">
        <v>1.7858579999999999E-2</v>
      </c>
      <c r="HG540">
        <v>20.720790000000001</v>
      </c>
      <c r="HH540" s="1">
        <v>3.054824E-9</v>
      </c>
      <c r="HI540" s="1">
        <v>2.9317200000000001E-5</v>
      </c>
      <c r="HJ540" s="1">
        <v>1.7801230000000001E-2</v>
      </c>
      <c r="HK540">
        <v>20.729389999999999</v>
      </c>
      <c r="HL540" s="1">
        <v>1.168787E-8</v>
      </c>
      <c r="HM540" s="1">
        <v>1.129844E-4</v>
      </c>
      <c r="HN540" s="1">
        <v>1.7698729999999999E-2</v>
      </c>
      <c r="HO540">
        <v>20.725390000000001</v>
      </c>
      <c r="HP540" s="1">
        <v>4.019773E-8</v>
      </c>
      <c r="HQ540" s="1">
        <v>3.9239070000000002E-4</v>
      </c>
      <c r="HR540" s="1">
        <v>1.7542599999999998E-2</v>
      </c>
      <c r="HS540">
        <v>20.705839999999998</v>
      </c>
      <c r="HT540" s="1">
        <v>1.2531079999999999E-7</v>
      </c>
      <c r="HU540" s="1">
        <v>1.2384220000000001E-3</v>
      </c>
      <c r="HV540" s="1">
        <v>1.7438749999999999E-2</v>
      </c>
      <c r="HW540">
        <v>20.672599999999999</v>
      </c>
      <c r="HX540" s="1">
        <v>3.589902E-7</v>
      </c>
      <c r="HY540" s="1">
        <v>3.580382E-3</v>
      </c>
      <c r="HZ540" s="1">
        <v>1.7276059999999999E-2</v>
      </c>
      <c r="IA540">
        <v>20.665900000000001</v>
      </c>
      <c r="IB540" s="1">
        <v>9.4588620000000004E-7</v>
      </c>
      <c r="IC540" s="1">
        <v>9.5506749999999998E-3</v>
      </c>
      <c r="ID540">
        <v>1.711066E-2</v>
      </c>
      <c r="IE540">
        <v>20.72288</v>
      </c>
      <c r="IF540" s="1">
        <v>2.3139489999999999E-6</v>
      </c>
      <c r="IG540" s="1">
        <v>2.3657460000000002E-2</v>
      </c>
      <c r="IH540" s="1">
        <v>1.6923810000000001E-2</v>
      </c>
      <c r="II540">
        <v>20.790209999999998</v>
      </c>
      <c r="IJ540" s="1">
        <v>5.2828499999999997E-6</v>
      </c>
      <c r="IK540" s="1">
        <v>5.4745670000000003E-2</v>
      </c>
      <c r="IL540" s="1">
        <v>1.6764790000000002E-2</v>
      </c>
      <c r="IM540">
        <v>20.872900000000001</v>
      </c>
      <c r="IN540" s="1">
        <v>1.1345999999999999E-5</v>
      </c>
      <c r="IO540" s="1">
        <v>0.1190176</v>
      </c>
      <c r="IP540" s="1">
        <v>1.660093E-2</v>
      </c>
      <c r="IQ540">
        <v>20.88034</v>
      </c>
      <c r="IR540" s="1">
        <v>2.3001960000000002E-5</v>
      </c>
      <c r="IS540" s="1">
        <v>0.24434239999999999</v>
      </c>
      <c r="IT540" s="1">
        <v>1.6459430000000001E-2</v>
      </c>
      <c r="IU540">
        <v>20.857620000000001</v>
      </c>
      <c r="IV540" s="1">
        <v>4.4297820000000003E-5</v>
      </c>
      <c r="IW540" s="1">
        <v>0.47596280000000002</v>
      </c>
      <c r="IX540" s="1">
        <v>1.6302560000000001E-2</v>
      </c>
      <c r="IY540">
        <v>20.840489999999999</v>
      </c>
      <c r="IZ540" s="1">
        <v>8.1224469999999999E-5</v>
      </c>
      <c r="JA540" s="1">
        <v>0.88351009999999996</v>
      </c>
      <c r="JB540" s="1">
        <v>1.6048300000000001E-2</v>
      </c>
      <c r="JC540">
        <v>20.826339999999998</v>
      </c>
      <c r="JD540" s="1">
        <v>1.415178E-4</v>
      </c>
      <c r="JE540">
        <v>1.568459</v>
      </c>
      <c r="JF540" s="1">
        <v>1.5933070000000001E-2</v>
      </c>
      <c r="JG540">
        <v>20.894970000000001</v>
      </c>
      <c r="JH540" s="1">
        <v>2.38683E-4</v>
      </c>
      <c r="JI540">
        <v>2.67299</v>
      </c>
      <c r="JJ540" s="1">
        <v>1.588726E-2</v>
      </c>
      <c r="JK540">
        <v>20.977129999999999</v>
      </c>
      <c r="JL540" s="1">
        <v>3.8965890000000001E-4</v>
      </c>
      <c r="JM540">
        <v>4.3894539999999997</v>
      </c>
      <c r="JN540" s="1">
        <v>1.5855520000000001E-2</v>
      </c>
      <c r="JO540">
        <v>21.045169999999999</v>
      </c>
      <c r="JP540" s="1">
        <v>6.1526229999999999E-4</v>
      </c>
      <c r="JQ540">
        <v>6.9676429999999998</v>
      </c>
      <c r="JR540" s="1">
        <v>1.5770929999999999E-2</v>
      </c>
      <c r="JS540">
        <v>21.139939999999999</v>
      </c>
      <c r="JT540" s="1">
        <v>9.3832650000000002E-4</v>
      </c>
      <c r="JU540">
        <v>10.718389999999999</v>
      </c>
      <c r="JV540" s="1">
        <v>1.5640359999999999E-2</v>
      </c>
      <c r="JW540">
        <v>21.186319999999998</v>
      </c>
      <c r="JX540" s="1">
        <v>1.3860319999999999E-3</v>
      </c>
      <c r="JY540">
        <v>16.01651</v>
      </c>
      <c r="JZ540" s="1">
        <v>1.5481460000000001E-2</v>
      </c>
      <c r="KA540">
        <v>21.15447</v>
      </c>
      <c r="KB540" s="1">
        <v>1.9896509999999998E-3</v>
      </c>
      <c r="KC540">
        <v>23.29823</v>
      </c>
      <c r="KD540" s="1">
        <v>1.5338060000000001E-2</v>
      </c>
      <c r="KE540">
        <v>21.11673</v>
      </c>
      <c r="KF540" s="1">
        <v>2.788231E-3</v>
      </c>
      <c r="KG540">
        <v>33.060200000000002</v>
      </c>
      <c r="KH540" s="1">
        <v>1.523068E-2</v>
      </c>
      <c r="KI540">
        <v>21.098490000000002</v>
      </c>
      <c r="KJ540" s="1">
        <v>3.828082E-3</v>
      </c>
      <c r="KK540">
        <v>45.855849999999997</v>
      </c>
      <c r="KL540" s="1">
        <v>1.5097279999999999E-2</v>
      </c>
      <c r="KM540">
        <v>21.196079999999998</v>
      </c>
      <c r="KN540" s="1">
        <v>5.1377790000000003E-3</v>
      </c>
      <c r="KO540">
        <v>62.27955</v>
      </c>
      <c r="KP540" s="1">
        <v>1.493536E-2</v>
      </c>
      <c r="KQ540">
        <v>21.330970000000001</v>
      </c>
      <c r="KR540" s="1">
        <v>6.7479080000000004E-3</v>
      </c>
      <c r="KS540">
        <v>82.948300000000003</v>
      </c>
      <c r="KT540" s="1">
        <v>1.4749429999999999E-2</v>
      </c>
      <c r="KU540">
        <v>21.478390000000001</v>
      </c>
      <c r="KV540" s="1">
        <v>8.6894169999999996E-3</v>
      </c>
      <c r="KW540">
        <v>108.4894</v>
      </c>
      <c r="KX540" s="1">
        <v>1.457847E-2</v>
      </c>
      <c r="KY540">
        <v>21.612220000000001</v>
      </c>
      <c r="KZ540" s="1">
        <v>1.101335E-2</v>
      </c>
      <c r="LA540">
        <v>139.53129999999999</v>
      </c>
      <c r="LB540" s="1">
        <v>1.4412039999999999E-2</v>
      </c>
      <c r="LC540">
        <v>21.64837</v>
      </c>
      <c r="LD540" s="1">
        <v>1.374644E-2</v>
      </c>
      <c r="LE540">
        <v>176.68690000000001</v>
      </c>
      <c r="LF540" s="1">
        <v>1.425822E-2</v>
      </c>
      <c r="LG540">
        <v>21.611450000000001</v>
      </c>
      <c r="LH540" s="1">
        <v>1.6926549999999999E-2</v>
      </c>
      <c r="LI540">
        <v>220.54509999999999</v>
      </c>
      <c r="LJ540" s="1">
        <v>1.4130510000000001E-2</v>
      </c>
      <c r="LK540">
        <v>21.57497</v>
      </c>
      <c r="LL540">
        <v>2.0604730000000002E-2</v>
      </c>
      <c r="LM540">
        <v>271.64870000000002</v>
      </c>
      <c r="LN540" s="1">
        <v>1.406049E-2</v>
      </c>
      <c r="LO540">
        <v>21.559200000000001</v>
      </c>
      <c r="LP540" s="1">
        <v>2.487994E-2</v>
      </c>
      <c r="LQ540">
        <v>330.52609999999999</v>
      </c>
      <c r="LR540" s="1">
        <v>1.3950809999999999E-2</v>
      </c>
      <c r="LS540">
        <v>21.662970000000001</v>
      </c>
      <c r="LT540" s="1">
        <v>2.961838E-2</v>
      </c>
      <c r="LU540">
        <v>397.63060000000002</v>
      </c>
      <c r="LV540" s="1">
        <v>1.3825560000000001E-2</v>
      </c>
      <c r="LW540">
        <v>21.80123</v>
      </c>
      <c r="LX540" s="1">
        <v>3.4849869999999998E-2</v>
      </c>
      <c r="LY540">
        <v>473.30130000000003</v>
      </c>
      <c r="LZ540" s="1">
        <v>1.368719E-2</v>
      </c>
      <c r="MA540">
        <v>21.951640000000001</v>
      </c>
      <c r="MB540" s="1">
        <v>4.0559730000000002E-2</v>
      </c>
      <c r="MC540">
        <v>557.80690000000004</v>
      </c>
      <c r="MD540" s="1">
        <v>1.356799E-2</v>
      </c>
      <c r="ME540">
        <v>22.072980000000001</v>
      </c>
      <c r="MF540" s="1">
        <v>4.6841189999999998E-2</v>
      </c>
      <c r="MG540">
        <v>651.36720000000003</v>
      </c>
      <c r="MH540" s="1">
        <v>1.347658E-2</v>
      </c>
      <c r="MI540">
        <v>22.106190000000002</v>
      </c>
      <c r="MJ540">
        <v>5.3742669999999999E-2</v>
      </c>
      <c r="MK540">
        <v>754.14559999999994</v>
      </c>
      <c r="ML540" s="1">
        <v>1.33875E-2</v>
      </c>
      <c r="MM540">
        <v>22.065660000000001</v>
      </c>
      <c r="MN540" s="1">
        <v>6.1187730000000003E-2</v>
      </c>
      <c r="MO540">
        <v>866.21339999999998</v>
      </c>
      <c r="MP540" s="1">
        <v>1.3310539999999999E-2</v>
      </c>
      <c r="MQ540">
        <v>22.023910000000001</v>
      </c>
      <c r="MR540" s="1">
        <v>6.9214520000000002E-2</v>
      </c>
      <c r="MS540">
        <v>987.57479999999998</v>
      </c>
      <c r="MT540" s="1">
        <v>1.331003E-2</v>
      </c>
      <c r="MU540">
        <v>22.000399999999999</v>
      </c>
      <c r="MV540" s="1">
        <v>7.8217919999999996E-2</v>
      </c>
      <c r="MW540">
        <v>1118.2719999999999</v>
      </c>
      <c r="MX540">
        <v>1.319439E-2</v>
      </c>
      <c r="MY540">
        <v>22.074310000000001</v>
      </c>
      <c r="MZ540" s="1">
        <v>8.7063039999999994E-2</v>
      </c>
      <c r="NA540">
        <v>1258.125</v>
      </c>
      <c r="NB540" s="1">
        <v>1.301945E-2</v>
      </c>
      <c r="NC540">
        <v>22.098520000000001</v>
      </c>
      <c r="ND540" s="1">
        <v>9.5892019999999994E-2</v>
      </c>
      <c r="NE540">
        <v>1406.703</v>
      </c>
      <c r="NF540" s="1">
        <v>1.285068E-2</v>
      </c>
      <c r="NG540">
        <v>22.201609999999999</v>
      </c>
      <c r="NH540" s="1">
        <v>0.1050334</v>
      </c>
      <c r="NI540">
        <v>1563.636</v>
      </c>
      <c r="NJ540" s="1">
        <v>1.2738309999999999E-2</v>
      </c>
      <c r="NK540">
        <v>22.292400000000001</v>
      </c>
      <c r="NL540" s="1">
        <v>0.11491609999999999</v>
      </c>
      <c r="NM540">
        <v>1728.6410000000001</v>
      </c>
      <c r="NN540" s="1">
        <v>1.265543E-2</v>
      </c>
      <c r="NO540">
        <v>22.320360000000001</v>
      </c>
      <c r="NP540">
        <v>0.1254044</v>
      </c>
      <c r="NQ540">
        <v>1901.4680000000001</v>
      </c>
      <c r="NR540" s="1">
        <v>1.2541119999999999E-2</v>
      </c>
      <c r="NS540">
        <v>22.292770000000001</v>
      </c>
      <c r="NT540">
        <v>0.13586490000000001</v>
      </c>
      <c r="NU540">
        <v>2081.7049999999999</v>
      </c>
      <c r="NV540" s="1">
        <v>1.2303079999999999E-2</v>
      </c>
      <c r="NW540">
        <v>22.251470000000001</v>
      </c>
      <c r="NX540">
        <v>0.1450707</v>
      </c>
      <c r="NY540">
        <v>2268.7080000000001</v>
      </c>
      <c r="NZ540" s="1">
        <v>1.1759469999999999E-2</v>
      </c>
      <c r="OA540">
        <v>22.243069999999999</v>
      </c>
      <c r="OB540">
        <v>0.15023600000000001</v>
      </c>
      <c r="OC540">
        <v>2460.9929999999999</v>
      </c>
      <c r="OD540" s="1">
        <v>1.1630120000000001E-2</v>
      </c>
      <c r="OE540">
        <v>22.360969999999998</v>
      </c>
      <c r="OF540">
        <v>0.160298</v>
      </c>
      <c r="OG540">
        <v>2658.17</v>
      </c>
      <c r="OH540" s="1">
        <v>1.170707E-2</v>
      </c>
      <c r="OI540">
        <v>22.52037</v>
      </c>
      <c r="OJ540">
        <v>0.17350099999999999</v>
      </c>
      <c r="OK540">
        <v>2861.01</v>
      </c>
    </row>
    <row r="541" spans="1:401" x14ac:dyDescent="0.35">
      <c r="A541">
        <v>550</v>
      </c>
      <c r="B541" t="s">
        <v>4</v>
      </c>
      <c r="C541" t="s">
        <v>364</v>
      </c>
      <c r="D541" t="s">
        <v>548</v>
      </c>
      <c r="E541">
        <v>735.21420000000001</v>
      </c>
      <c r="F541" s="1">
        <v>2.3440160000000002E-2</v>
      </c>
      <c r="G541">
        <v>17.278500000000001</v>
      </c>
      <c r="H541">
        <v>0</v>
      </c>
      <c r="I541">
        <v>0</v>
      </c>
      <c r="J541" s="1">
        <v>2.3188670000000002E-2</v>
      </c>
      <c r="K541">
        <v>17.4054</v>
      </c>
      <c r="L541">
        <v>0</v>
      </c>
      <c r="M541">
        <v>0</v>
      </c>
      <c r="N541" s="1">
        <v>2.2786069999999999E-2</v>
      </c>
      <c r="O541">
        <v>17.54251</v>
      </c>
      <c r="P541">
        <v>0</v>
      </c>
      <c r="Q541">
        <v>0</v>
      </c>
      <c r="R541" s="1">
        <v>2.2365260000000001E-2</v>
      </c>
      <c r="S541">
        <v>17.675080000000001</v>
      </c>
      <c r="T541">
        <v>0</v>
      </c>
      <c r="U541">
        <v>0</v>
      </c>
      <c r="V541" s="1">
        <v>2.2233470000000002E-2</v>
      </c>
      <c r="W541">
        <v>17.805060000000001</v>
      </c>
      <c r="X541">
        <v>0</v>
      </c>
      <c r="Y541">
        <v>0</v>
      </c>
      <c r="Z541" s="1">
        <v>2.2220139999999999E-2</v>
      </c>
      <c r="AA541">
        <v>17.872730000000001</v>
      </c>
      <c r="AB541">
        <v>0</v>
      </c>
      <c r="AC541">
        <v>0</v>
      </c>
      <c r="AD541" s="1">
        <v>2.2097260000000001E-2</v>
      </c>
      <c r="AE541">
        <v>17.866990000000001</v>
      </c>
      <c r="AF541">
        <v>0</v>
      </c>
      <c r="AG541">
        <v>0</v>
      </c>
      <c r="AH541" s="1">
        <v>2.1948220000000001E-2</v>
      </c>
      <c r="AI541">
        <v>17.85209</v>
      </c>
      <c r="AJ541">
        <v>0</v>
      </c>
      <c r="AK541">
        <v>0</v>
      </c>
      <c r="AL541" s="1">
        <v>2.2108650000000001E-2</v>
      </c>
      <c r="AM541">
        <v>17.849060000000001</v>
      </c>
      <c r="AN541">
        <v>0</v>
      </c>
      <c r="AO541">
        <v>0</v>
      </c>
      <c r="AP541" s="1">
        <v>2.1926029999999999E-2</v>
      </c>
      <c r="AQ541">
        <v>17.957370000000001</v>
      </c>
      <c r="AR541">
        <v>0</v>
      </c>
      <c r="AS541">
        <v>0</v>
      </c>
      <c r="AT541">
        <v>2.165218E-2</v>
      </c>
      <c r="AU541">
        <v>18.119859999999999</v>
      </c>
      <c r="AV541">
        <v>0</v>
      </c>
      <c r="AW541">
        <v>0</v>
      </c>
      <c r="AX541" s="1">
        <v>2.1365430000000001E-2</v>
      </c>
      <c r="AY541">
        <v>18.276879999999998</v>
      </c>
      <c r="AZ541">
        <v>0</v>
      </c>
      <c r="BA541">
        <v>0</v>
      </c>
      <c r="BB541" s="1">
        <v>2.1247780000000001E-2</v>
      </c>
      <c r="BC541">
        <v>18.42145</v>
      </c>
      <c r="BD541">
        <v>0</v>
      </c>
      <c r="BE541">
        <v>0</v>
      </c>
      <c r="BF541" s="1">
        <v>2.1198439999999999E-2</v>
      </c>
      <c r="BG541">
        <v>18.48272</v>
      </c>
      <c r="BH541">
        <v>0</v>
      </c>
      <c r="BI541">
        <v>0</v>
      </c>
      <c r="BJ541" s="1">
        <v>2.1091289999999999E-2</v>
      </c>
      <c r="BK541">
        <v>18.48545</v>
      </c>
      <c r="BL541">
        <v>0</v>
      </c>
      <c r="BM541">
        <v>0</v>
      </c>
      <c r="BN541" s="1">
        <v>2.0985259999999999E-2</v>
      </c>
      <c r="BO541">
        <v>18.48441</v>
      </c>
      <c r="BP541">
        <v>0</v>
      </c>
      <c r="BQ541">
        <v>0</v>
      </c>
      <c r="BR541" s="1">
        <v>2.117722E-2</v>
      </c>
      <c r="BS541">
        <v>18.497140000000002</v>
      </c>
      <c r="BT541">
        <v>0</v>
      </c>
      <c r="BU541">
        <v>0</v>
      </c>
      <c r="BV541" s="1">
        <v>2.1024569999999999E-2</v>
      </c>
      <c r="BW541">
        <v>18.580690000000001</v>
      </c>
      <c r="BX541">
        <v>0</v>
      </c>
      <c r="BY541">
        <v>0</v>
      </c>
      <c r="BZ541" s="1">
        <v>2.075517E-2</v>
      </c>
      <c r="CA541">
        <v>18.655909999999999</v>
      </c>
      <c r="CB541">
        <v>0</v>
      </c>
      <c r="CC541">
        <v>0</v>
      </c>
      <c r="CD541" s="1">
        <v>2.0478489999999998E-2</v>
      </c>
      <c r="CE541">
        <v>18.748809999999999</v>
      </c>
      <c r="CF541">
        <v>0</v>
      </c>
      <c r="CG541">
        <v>0</v>
      </c>
      <c r="CH541" s="1">
        <v>2.0376060000000001E-2</v>
      </c>
      <c r="CI541">
        <v>18.79598</v>
      </c>
      <c r="CJ541">
        <v>0</v>
      </c>
      <c r="CK541">
        <v>0</v>
      </c>
      <c r="CL541" s="1">
        <v>2.0346380000000001E-2</v>
      </c>
      <c r="CM541">
        <v>18.806480000000001</v>
      </c>
      <c r="CN541">
        <v>0</v>
      </c>
      <c r="CO541">
        <v>0</v>
      </c>
      <c r="CP541" s="1">
        <v>2.02671E-2</v>
      </c>
      <c r="CQ541">
        <v>18.808820000000001</v>
      </c>
      <c r="CR541">
        <v>0</v>
      </c>
      <c r="CS541">
        <v>0</v>
      </c>
      <c r="CT541">
        <v>2.0114839999999998E-2</v>
      </c>
      <c r="CU541">
        <v>18.809999999999999</v>
      </c>
      <c r="CV541">
        <v>0</v>
      </c>
      <c r="CW541">
        <v>0</v>
      </c>
      <c r="CX541" s="1">
        <v>2.0070299999999999E-2</v>
      </c>
      <c r="CY541">
        <v>18.815829999999998</v>
      </c>
      <c r="CZ541">
        <v>0</v>
      </c>
      <c r="DA541">
        <v>0</v>
      </c>
      <c r="DB541" s="1">
        <v>1.9927279999999999E-2</v>
      </c>
      <c r="DC541">
        <v>18.9057</v>
      </c>
      <c r="DD541">
        <v>0</v>
      </c>
      <c r="DE541">
        <v>0</v>
      </c>
      <c r="DF541" s="1">
        <v>1.9790619999999998E-2</v>
      </c>
      <c r="DG541">
        <v>18.969200000000001</v>
      </c>
      <c r="DH541">
        <v>0</v>
      </c>
      <c r="DI541">
        <v>0</v>
      </c>
      <c r="DJ541">
        <v>1.9635929999999999E-2</v>
      </c>
      <c r="DK541">
        <v>19.04663</v>
      </c>
      <c r="DL541">
        <v>0</v>
      </c>
      <c r="DM541">
        <v>0</v>
      </c>
      <c r="DN541" s="1">
        <v>1.952547E-2</v>
      </c>
      <c r="DO541">
        <v>19.125489999999999</v>
      </c>
      <c r="DP541">
        <v>0</v>
      </c>
      <c r="DQ541">
        <v>0</v>
      </c>
      <c r="DR541" s="1">
        <v>1.9434E-2</v>
      </c>
      <c r="DS541">
        <v>19.162199999999999</v>
      </c>
      <c r="DT541">
        <v>0</v>
      </c>
      <c r="DU541">
        <v>0</v>
      </c>
      <c r="DV541" s="1">
        <v>1.932855E-2</v>
      </c>
      <c r="DW541">
        <v>19.153210000000001</v>
      </c>
      <c r="DX541">
        <v>0</v>
      </c>
      <c r="DY541">
        <v>0</v>
      </c>
      <c r="DZ541" s="1">
        <v>1.9280060000000002E-2</v>
      </c>
      <c r="EA541">
        <v>19.137270000000001</v>
      </c>
      <c r="EB541">
        <v>0</v>
      </c>
      <c r="EC541">
        <v>0</v>
      </c>
      <c r="ED541" s="1">
        <v>1.950197E-2</v>
      </c>
      <c r="EE541">
        <v>19.154979999999998</v>
      </c>
      <c r="EF541">
        <v>0</v>
      </c>
      <c r="EG541">
        <v>2.8819140000000002E-38</v>
      </c>
      <c r="EH541" s="1">
        <v>1.9406880000000001E-2</v>
      </c>
      <c r="EI541">
        <v>19.296019999999999</v>
      </c>
      <c r="EJ541">
        <v>0</v>
      </c>
      <c r="EK541">
        <v>8.7914290000000002E-35</v>
      </c>
      <c r="EL541" s="1">
        <v>1.9177320000000001E-2</v>
      </c>
      <c r="EM541">
        <v>19.436409999999999</v>
      </c>
      <c r="EN541">
        <v>1.5016859999999999E-35</v>
      </c>
      <c r="EO541">
        <v>1.1699800000000001E-31</v>
      </c>
      <c r="EP541" s="1">
        <v>1.894701E-2</v>
      </c>
      <c r="EQ541">
        <v>19.579059999999998</v>
      </c>
      <c r="ER541">
        <v>9.7188300000000005E-33</v>
      </c>
      <c r="ES541" s="1">
        <v>7.646949E-29</v>
      </c>
      <c r="ET541" s="1">
        <v>1.889586E-2</v>
      </c>
      <c r="EU541">
        <v>19.735759999999999</v>
      </c>
      <c r="EV541" s="1">
        <v>3.423135E-30</v>
      </c>
      <c r="EW541" s="1">
        <v>2.7101010000000003E-26</v>
      </c>
      <c r="EX541" s="1">
        <v>1.8916209999999999E-2</v>
      </c>
      <c r="EY541">
        <v>19.810040000000001</v>
      </c>
      <c r="EZ541" s="1">
        <v>7.074945E-28</v>
      </c>
      <c r="FA541" s="1">
        <v>5.6237159999999996E-24</v>
      </c>
      <c r="FB541" s="1">
        <v>1.8883029999999999E-2</v>
      </c>
      <c r="FC541">
        <v>19.794979999999999</v>
      </c>
      <c r="FD541" s="1">
        <v>9.0503920000000002E-26</v>
      </c>
      <c r="FE541" s="1">
        <v>7.265629E-22</v>
      </c>
      <c r="FF541" s="1">
        <v>1.8841299999999998E-2</v>
      </c>
      <c r="FG541">
        <v>19.78246</v>
      </c>
      <c r="FH541" s="1">
        <v>7.5834480000000002E-24</v>
      </c>
      <c r="FI541" s="1">
        <v>6.1465039999999996E-20</v>
      </c>
      <c r="FJ541" s="1">
        <v>1.9139409999999999E-2</v>
      </c>
      <c r="FK541">
        <v>19.790880000000001</v>
      </c>
      <c r="FL541" s="1">
        <v>4.4259610000000003E-22</v>
      </c>
      <c r="FM541" s="1">
        <v>3.5668930000000002E-18</v>
      </c>
      <c r="FN541" s="1">
        <v>1.9036460000000002E-2</v>
      </c>
      <c r="FO541">
        <v>19.915040000000001</v>
      </c>
      <c r="FP541" s="1">
        <v>1.800685E-20</v>
      </c>
      <c r="FQ541" s="1">
        <v>1.4726050000000001E-16</v>
      </c>
      <c r="FR541">
        <v>1.8782219999999999E-2</v>
      </c>
      <c r="FS541">
        <v>20.067799999999998</v>
      </c>
      <c r="FT541" s="1">
        <v>5.329209E-19</v>
      </c>
      <c r="FU541" s="1">
        <v>4.4587169999999998E-15</v>
      </c>
      <c r="FV541" s="1">
        <v>1.8527640000000001E-2</v>
      </c>
      <c r="FW541">
        <v>20.207979999999999</v>
      </c>
      <c r="FX541" s="1">
        <v>1.188559E-17</v>
      </c>
      <c r="FY541" s="1">
        <v>1.017936E-13</v>
      </c>
      <c r="FZ541" s="1">
        <v>1.8473099999999999E-2</v>
      </c>
      <c r="GA541">
        <v>20.344840000000001</v>
      </c>
      <c r="GB541" s="1">
        <v>2.0772689999999999E-16</v>
      </c>
      <c r="GC541" s="1">
        <v>1.8002579999999999E-12</v>
      </c>
      <c r="GD541" s="1">
        <v>1.853084E-2</v>
      </c>
      <c r="GE541">
        <v>20.39723</v>
      </c>
      <c r="GF541" s="1">
        <v>2.8980660000000001E-15</v>
      </c>
      <c r="GG541" s="1">
        <v>2.5267E-11</v>
      </c>
      <c r="GH541">
        <v>1.8499089999999999E-2</v>
      </c>
      <c r="GI541">
        <v>20.394570000000002</v>
      </c>
      <c r="GJ541" s="1">
        <v>3.2599279999999998E-14</v>
      </c>
      <c r="GK541" s="1">
        <v>2.8725940000000001E-10</v>
      </c>
      <c r="GL541" s="1">
        <v>1.841361E-2</v>
      </c>
      <c r="GM541">
        <v>20.38814</v>
      </c>
      <c r="GN541" s="1">
        <v>3.0132050000000001E-13</v>
      </c>
      <c r="GO541" s="1">
        <v>2.6896240000000001E-9</v>
      </c>
      <c r="GP541" s="1">
        <v>1.854488E-2</v>
      </c>
      <c r="GQ541">
        <v>20.394850000000002</v>
      </c>
      <c r="GR541" s="1">
        <v>2.3617010000000001E-12</v>
      </c>
      <c r="GS541" s="1">
        <v>2.1086830000000001E-8</v>
      </c>
      <c r="GT541" s="1">
        <v>1.8409519999999999E-2</v>
      </c>
      <c r="GU541">
        <v>20.425640000000001</v>
      </c>
      <c r="GV541" s="1">
        <v>1.5524909999999999E-11</v>
      </c>
      <c r="GW541" s="1">
        <v>1.405902E-7</v>
      </c>
      <c r="GX541" s="1">
        <v>1.8209960000000001E-2</v>
      </c>
      <c r="GY541">
        <v>20.528079999999999</v>
      </c>
      <c r="GZ541" s="1">
        <v>8.7642860000000004E-11</v>
      </c>
      <c r="HA541" s="1">
        <v>8.0714710000000004E-7</v>
      </c>
      <c r="HB541">
        <v>1.7987199999999998E-2</v>
      </c>
      <c r="HC541">
        <v>20.608090000000001</v>
      </c>
      <c r="HD541" s="1">
        <v>4.306644E-10</v>
      </c>
      <c r="HE541" s="1">
        <v>4.0395309999999998E-6</v>
      </c>
      <c r="HF541" s="1">
        <v>1.7887670000000001E-2</v>
      </c>
      <c r="HG541">
        <v>20.674009999999999</v>
      </c>
      <c r="HH541" s="1">
        <v>1.8802039999999998E-9</v>
      </c>
      <c r="HI541" s="1">
        <v>1.7832720000000001E-5</v>
      </c>
      <c r="HJ541">
        <v>1.7830800000000001E-2</v>
      </c>
      <c r="HK541">
        <v>20.683119999999999</v>
      </c>
      <c r="HL541" s="1">
        <v>7.3405209999999997E-9</v>
      </c>
      <c r="HM541" s="1">
        <v>7.0203190000000005E-5</v>
      </c>
      <c r="HN541" s="1">
        <v>1.7727659999999999E-2</v>
      </c>
      <c r="HO541">
        <v>20.679480000000002</v>
      </c>
      <c r="HP541" s="1">
        <v>2.5734659999999999E-8</v>
      </c>
      <c r="HQ541" s="1">
        <v>2.487705E-4</v>
      </c>
      <c r="HR541" s="1">
        <v>1.7571860000000002E-2</v>
      </c>
      <c r="HS541">
        <v>20.660450000000001</v>
      </c>
      <c r="HT541" s="1">
        <v>8.1705530000000006E-8</v>
      </c>
      <c r="HU541" s="1">
        <v>8.0022839999999997E-4</v>
      </c>
      <c r="HV541" s="1">
        <v>1.746814E-2</v>
      </c>
      <c r="HW541">
        <v>20.627839999999999</v>
      </c>
      <c r="HX541" s="1">
        <v>2.3818160000000001E-7</v>
      </c>
      <c r="HY541" s="1">
        <v>2.3556520000000002E-3</v>
      </c>
      <c r="HZ541">
        <v>1.7306160000000001E-2</v>
      </c>
      <c r="IA541">
        <v>20.621279999999999</v>
      </c>
      <c r="IB541" s="1">
        <v>6.3809190000000003E-7</v>
      </c>
      <c r="IC541" s="1">
        <v>6.3920299999999999E-3</v>
      </c>
      <c r="ID541" s="1">
        <v>1.7140079999999999E-2</v>
      </c>
      <c r="IE541">
        <v>20.678059999999999</v>
      </c>
      <c r="IF541" s="1">
        <v>1.5857469999999999E-6</v>
      </c>
      <c r="IG541" s="1">
        <v>1.6091910000000001E-2</v>
      </c>
      <c r="IH541">
        <v>1.6951810000000001E-2</v>
      </c>
      <c r="II541">
        <v>20.745729999999998</v>
      </c>
      <c r="IJ541" s="1">
        <v>3.6748049999999999E-6</v>
      </c>
      <c r="IK541" s="1">
        <v>3.7814300000000002E-2</v>
      </c>
      <c r="IL541" s="1">
        <v>1.679435E-2</v>
      </c>
      <c r="IM541">
        <v>20.82882</v>
      </c>
      <c r="IN541" s="1">
        <v>8.0067370000000003E-6</v>
      </c>
      <c r="IO541" s="1">
        <v>8.3414639999999998E-2</v>
      </c>
      <c r="IP541" s="1">
        <v>1.662891E-2</v>
      </c>
      <c r="IQ541">
        <v>20.837399999999999</v>
      </c>
      <c r="IR541" s="1">
        <v>1.6453E-5</v>
      </c>
      <c r="IS541" s="1">
        <v>0.1736318</v>
      </c>
      <c r="IT541" s="1">
        <v>1.6487290000000002E-2</v>
      </c>
      <c r="IU541">
        <v>20.815200000000001</v>
      </c>
      <c r="IV541" s="1">
        <v>3.2097990000000003E-5</v>
      </c>
      <c r="IW541" s="1">
        <v>0.3426862</v>
      </c>
      <c r="IX541" s="1">
        <v>1.6330150000000002E-2</v>
      </c>
      <c r="IY541">
        <v>20.79851</v>
      </c>
      <c r="IZ541" s="1">
        <v>5.9582910000000002E-5</v>
      </c>
      <c r="JA541" s="1">
        <v>0.64407519999999996</v>
      </c>
      <c r="JB541" s="1">
        <v>1.6075039999999999E-2</v>
      </c>
      <c r="JC541">
        <v>20.784790000000001</v>
      </c>
      <c r="JD541" s="1">
        <v>1.050286E-4</v>
      </c>
      <c r="JE541" s="1">
        <v>1.156955</v>
      </c>
      <c r="JF541" s="1">
        <v>1.5958150000000001E-2</v>
      </c>
      <c r="JG541">
        <v>20.85294</v>
      </c>
      <c r="JH541" s="1">
        <v>1.791033E-4</v>
      </c>
      <c r="JI541">
        <v>1.9939150000000001</v>
      </c>
      <c r="JJ541" s="1">
        <v>1.5913719999999999E-2</v>
      </c>
      <c r="JK541">
        <v>20.935549999999999</v>
      </c>
      <c r="JL541" s="1">
        <v>2.9553439999999999E-4</v>
      </c>
      <c r="JM541">
        <v>3.3094269999999999</v>
      </c>
      <c r="JN541" s="1">
        <v>1.5881349999999999E-2</v>
      </c>
      <c r="JO541">
        <v>21.003959999999999</v>
      </c>
      <c r="JP541" s="1">
        <v>4.7135580000000002E-4</v>
      </c>
      <c r="JQ541">
        <v>5.3068150000000003</v>
      </c>
      <c r="JR541">
        <v>1.579703E-2</v>
      </c>
      <c r="JS541">
        <v>21.09883</v>
      </c>
      <c r="JT541" s="1">
        <v>7.258109E-4</v>
      </c>
      <c r="JU541">
        <v>8.2426080000000006</v>
      </c>
      <c r="JV541" s="1">
        <v>1.566621E-2</v>
      </c>
      <c r="JW541">
        <v>21.14629</v>
      </c>
      <c r="JX541" s="1">
        <v>1.081961E-3</v>
      </c>
      <c r="JY541">
        <v>12.43042</v>
      </c>
      <c r="JZ541" s="1">
        <v>1.550678E-2</v>
      </c>
      <c r="KA541">
        <v>21.115310000000001</v>
      </c>
      <c r="KB541" s="1">
        <v>1.5667039999999999E-3</v>
      </c>
      <c r="KC541">
        <v>18.240110000000001</v>
      </c>
      <c r="KD541" s="1">
        <v>1.536413E-2</v>
      </c>
      <c r="KE541">
        <v>21.078130000000002</v>
      </c>
      <c r="KF541" s="1">
        <v>2.2139569999999999E-3</v>
      </c>
      <c r="KG541">
        <v>26.098690000000001</v>
      </c>
      <c r="KH541" s="1">
        <v>1.5256209999999999E-2</v>
      </c>
      <c r="KI541">
        <v>21.059930000000001</v>
      </c>
      <c r="KJ541" s="1">
        <v>3.063727E-3</v>
      </c>
      <c r="KK541">
        <v>36.488079999999997</v>
      </c>
      <c r="KL541" s="1">
        <v>1.5122989999999999E-2</v>
      </c>
      <c r="KM541">
        <v>21.156790000000001</v>
      </c>
      <c r="KN541" s="1">
        <v>4.1432190000000001E-3</v>
      </c>
      <c r="KO541">
        <v>49.932879999999997</v>
      </c>
      <c r="KP541" s="1">
        <v>1.496185E-2</v>
      </c>
      <c r="KQ541">
        <v>21.29156</v>
      </c>
      <c r="KR541" s="1">
        <v>5.4814850000000004E-3</v>
      </c>
      <c r="KS541">
        <v>66.986310000000003</v>
      </c>
      <c r="KT541" s="1">
        <v>1.477415E-2</v>
      </c>
      <c r="KU541">
        <v>21.43892</v>
      </c>
      <c r="KV541" s="1">
        <v>7.1067769999999999E-3</v>
      </c>
      <c r="KW541">
        <v>88.21893</v>
      </c>
      <c r="KX541" s="1">
        <v>1.4602550000000001E-2</v>
      </c>
      <c r="KY541">
        <v>21.572929999999999</v>
      </c>
      <c r="KZ541" s="1">
        <v>9.066859E-3</v>
      </c>
      <c r="LA541">
        <v>114.2119</v>
      </c>
      <c r="LB541" s="1">
        <v>1.443637E-2</v>
      </c>
      <c r="LC541">
        <v>21.610440000000001</v>
      </c>
      <c r="LD541" s="1">
        <v>1.138894E-2</v>
      </c>
      <c r="LE541">
        <v>145.5411</v>
      </c>
      <c r="LF541" s="1">
        <v>1.428189E-2</v>
      </c>
      <c r="LG541">
        <v>21.574100000000001</v>
      </c>
      <c r="LH541" s="1">
        <v>1.410818E-2</v>
      </c>
      <c r="LI541">
        <v>182.76900000000001</v>
      </c>
      <c r="LJ541" s="1">
        <v>1.415509E-2</v>
      </c>
      <c r="LK541">
        <v>21.538070000000001</v>
      </c>
      <c r="LL541" s="1">
        <v>1.7275100000000002E-2</v>
      </c>
      <c r="LM541">
        <v>226.42740000000001</v>
      </c>
      <c r="LN541" s="1">
        <v>1.40854E-2</v>
      </c>
      <c r="LO541">
        <v>21.522169999999999</v>
      </c>
      <c r="LP541" s="1">
        <v>2.0976169999999999E-2</v>
      </c>
      <c r="LQ541">
        <v>277.03840000000002</v>
      </c>
      <c r="LR541" s="1">
        <v>1.397526E-2</v>
      </c>
      <c r="LS541">
        <v>21.62518</v>
      </c>
      <c r="LT541">
        <v>2.510401E-2</v>
      </c>
      <c r="LU541">
        <v>335.06459999999998</v>
      </c>
      <c r="LV541" s="1">
        <v>1.384899E-2</v>
      </c>
      <c r="LW541">
        <v>21.76313</v>
      </c>
      <c r="LX541" s="1">
        <v>2.968763E-2</v>
      </c>
      <c r="LY541">
        <v>400.87139999999999</v>
      </c>
      <c r="LZ541" s="1">
        <v>1.3711279999999999E-2</v>
      </c>
      <c r="MA541">
        <v>21.913599999999999</v>
      </c>
      <c r="MB541" s="1">
        <v>3.4723860000000002E-2</v>
      </c>
      <c r="MC541">
        <v>474.77080000000001</v>
      </c>
      <c r="MD541" s="1">
        <v>1.3590909999999999E-2</v>
      </c>
      <c r="ME541">
        <v>22.035039999999999</v>
      </c>
      <c r="MF541" s="1">
        <v>4.0287829999999997E-2</v>
      </c>
      <c r="MG541">
        <v>557.02149999999995</v>
      </c>
      <c r="MH541" s="1">
        <v>1.349992E-2</v>
      </c>
      <c r="MI541">
        <v>22.069469999999999</v>
      </c>
      <c r="MJ541" s="1">
        <v>4.6435869999999997E-2</v>
      </c>
      <c r="MK541">
        <v>647.84630000000004</v>
      </c>
      <c r="ML541" s="1">
        <v>1.3410389999999999E-2</v>
      </c>
      <c r="MM541">
        <v>22.02956</v>
      </c>
      <c r="MN541" s="1">
        <v>5.3098079999999999E-2</v>
      </c>
      <c r="MO541">
        <v>747.36929999999995</v>
      </c>
      <c r="MP541">
        <v>1.3333970000000001E-2</v>
      </c>
      <c r="MQ541">
        <v>21.98818</v>
      </c>
      <c r="MR541" s="1">
        <v>6.0318770000000001E-2</v>
      </c>
      <c r="MS541">
        <v>855.6644</v>
      </c>
      <c r="MT541" s="1">
        <v>1.333429E-2</v>
      </c>
      <c r="MU541">
        <v>21.96454</v>
      </c>
      <c r="MV541" s="1">
        <v>6.844567E-2</v>
      </c>
      <c r="MW541">
        <v>972.83320000000003</v>
      </c>
      <c r="MX541" s="1">
        <v>1.321922E-2</v>
      </c>
      <c r="MY541">
        <v>22.038150000000002</v>
      </c>
      <c r="MZ541" s="1">
        <v>7.6486899999999997E-2</v>
      </c>
      <c r="NA541">
        <v>1098.771</v>
      </c>
      <c r="NB541" s="1">
        <v>1.3042720000000001E-2</v>
      </c>
      <c r="NC541">
        <v>22.062940000000001</v>
      </c>
      <c r="ND541" s="1">
        <v>8.4551829999999994E-2</v>
      </c>
      <c r="NE541">
        <v>1233.1500000000001</v>
      </c>
      <c r="NF541" s="1">
        <v>1.287407E-2</v>
      </c>
      <c r="NG541">
        <v>22.165420000000001</v>
      </c>
      <c r="NH541" s="1">
        <v>9.2950690000000002E-2</v>
      </c>
      <c r="NI541">
        <v>1375.694</v>
      </c>
      <c r="NJ541">
        <v>1.276189E-2</v>
      </c>
      <c r="NK541">
        <v>22.256530000000001</v>
      </c>
      <c r="NL541" s="1">
        <v>0.1020548</v>
      </c>
      <c r="NM541">
        <v>1526.1890000000001</v>
      </c>
      <c r="NN541" s="1">
        <v>1.267856E-2</v>
      </c>
      <c r="NO541">
        <v>22.285540000000001</v>
      </c>
      <c r="NP541" s="1">
        <v>0.11174190000000001</v>
      </c>
      <c r="NQ541">
        <v>1684.4459999999999</v>
      </c>
      <c r="NR541" s="1">
        <v>1.256412E-2</v>
      </c>
      <c r="NS541">
        <v>22.258600000000001</v>
      </c>
      <c r="NT541">
        <v>0.1214587</v>
      </c>
      <c r="NU541">
        <v>1850.1369999999999</v>
      </c>
      <c r="NV541" s="1">
        <v>1.2323509999999999E-2</v>
      </c>
      <c r="NW541">
        <v>22.217849999999999</v>
      </c>
      <c r="NX541">
        <v>0.13007460000000001</v>
      </c>
      <c r="NY541">
        <v>2022.6980000000001</v>
      </c>
      <c r="NZ541" s="1">
        <v>1.177623E-2</v>
      </c>
      <c r="OA541">
        <v>22.209250000000001</v>
      </c>
      <c r="OB541">
        <v>0.1350835</v>
      </c>
      <c r="OC541">
        <v>2200.8009999999999</v>
      </c>
      <c r="OD541" s="1">
        <v>1.1646500000000001E-2</v>
      </c>
      <c r="OE541">
        <v>22.326339999999998</v>
      </c>
      <c r="OF541">
        <v>0.14455209999999999</v>
      </c>
      <c r="OG541">
        <v>2384.1329999999998</v>
      </c>
      <c r="OH541" s="1">
        <v>1.1726459999999999E-2</v>
      </c>
      <c r="OI541">
        <v>22.485399999999998</v>
      </c>
      <c r="OJ541">
        <v>0.156943</v>
      </c>
      <c r="OK541">
        <v>2573.393</v>
      </c>
    </row>
    <row r="542" spans="1:401" x14ac:dyDescent="0.35">
      <c r="A542">
        <v>551</v>
      </c>
      <c r="B542" t="s">
        <v>4</v>
      </c>
      <c r="C542" t="s">
        <v>364</v>
      </c>
      <c r="D542" t="s">
        <v>549</v>
      </c>
      <c r="E542">
        <v>2879.0520000000001</v>
      </c>
      <c r="F542" s="1">
        <v>2.3692350000000001E-2</v>
      </c>
      <c r="G542">
        <v>17.21238</v>
      </c>
      <c r="H542">
        <v>0</v>
      </c>
      <c r="I542">
        <v>0</v>
      </c>
      <c r="J542" s="1">
        <v>2.343657E-2</v>
      </c>
      <c r="K542">
        <v>17.335799999999999</v>
      </c>
      <c r="L542">
        <v>0</v>
      </c>
      <c r="M542">
        <v>0</v>
      </c>
      <c r="N542" s="1">
        <v>2.302806E-2</v>
      </c>
      <c r="O542">
        <v>17.470960000000002</v>
      </c>
      <c r="P542">
        <v>0</v>
      </c>
      <c r="Q542">
        <v>0</v>
      </c>
      <c r="R542" s="1">
        <v>2.2600450000000001E-2</v>
      </c>
      <c r="S542">
        <v>17.601700000000001</v>
      </c>
      <c r="T542">
        <v>0</v>
      </c>
      <c r="U542">
        <v>0</v>
      </c>
      <c r="V542" s="1">
        <v>2.2468789999999999E-2</v>
      </c>
      <c r="W542">
        <v>17.729590000000002</v>
      </c>
      <c r="X542">
        <v>0</v>
      </c>
      <c r="Y542">
        <v>0</v>
      </c>
      <c r="Z542" s="1">
        <v>2.2457009999999999E-2</v>
      </c>
      <c r="AA542">
        <v>17.795929999999998</v>
      </c>
      <c r="AB542">
        <v>0</v>
      </c>
      <c r="AC542">
        <v>0</v>
      </c>
      <c r="AD542" s="1">
        <v>2.233398E-2</v>
      </c>
      <c r="AE542">
        <v>17.78866</v>
      </c>
      <c r="AF542">
        <v>0</v>
      </c>
      <c r="AG542">
        <v>0</v>
      </c>
      <c r="AH542" s="1">
        <v>2.218504E-2</v>
      </c>
      <c r="AI542">
        <v>17.771640000000001</v>
      </c>
      <c r="AJ542">
        <v>0</v>
      </c>
      <c r="AK542">
        <v>0</v>
      </c>
      <c r="AL542" s="1">
        <v>2.2350249999999999E-2</v>
      </c>
      <c r="AM542">
        <v>17.76641</v>
      </c>
      <c r="AN542">
        <v>0</v>
      </c>
      <c r="AO542">
        <v>0</v>
      </c>
      <c r="AP542" s="1">
        <v>2.2164679999999999E-2</v>
      </c>
      <c r="AQ542">
        <v>17.871259999999999</v>
      </c>
      <c r="AR542">
        <v>0</v>
      </c>
      <c r="AS542">
        <v>0</v>
      </c>
      <c r="AT542" s="1">
        <v>2.1885930000000001E-2</v>
      </c>
      <c r="AU542">
        <v>18.031310000000001</v>
      </c>
      <c r="AV542">
        <v>0</v>
      </c>
      <c r="AW542">
        <v>0</v>
      </c>
      <c r="AX542" s="1">
        <v>2.1595320000000001E-2</v>
      </c>
      <c r="AY542">
        <v>18.18666</v>
      </c>
      <c r="AZ542">
        <v>0</v>
      </c>
      <c r="BA542">
        <v>0</v>
      </c>
      <c r="BB542">
        <v>2.1476889999999998E-2</v>
      </c>
      <c r="BC542">
        <v>18.32929</v>
      </c>
      <c r="BD542">
        <v>0</v>
      </c>
      <c r="BE542">
        <v>0</v>
      </c>
      <c r="BF542" s="1">
        <v>2.1428929999999999E-2</v>
      </c>
      <c r="BG542">
        <v>18.38964</v>
      </c>
      <c r="BH542">
        <v>0</v>
      </c>
      <c r="BI542">
        <v>0</v>
      </c>
      <c r="BJ542" s="1">
        <v>2.1320039999999998E-2</v>
      </c>
      <c r="BK542">
        <v>18.391010000000001</v>
      </c>
      <c r="BL542">
        <v>0</v>
      </c>
      <c r="BM542">
        <v>0</v>
      </c>
      <c r="BN542" s="1">
        <v>2.1215700000000001E-2</v>
      </c>
      <c r="BO542">
        <v>18.38795</v>
      </c>
      <c r="BP542">
        <v>0</v>
      </c>
      <c r="BQ542">
        <v>0</v>
      </c>
      <c r="BR542" s="1">
        <v>2.1412819999999999E-2</v>
      </c>
      <c r="BS542">
        <v>18.398620000000001</v>
      </c>
      <c r="BT542">
        <v>0</v>
      </c>
      <c r="BU542">
        <v>0</v>
      </c>
      <c r="BV542" s="1">
        <v>2.1258559999999999E-2</v>
      </c>
      <c r="BW542">
        <v>18.479520000000001</v>
      </c>
      <c r="BX542">
        <v>0</v>
      </c>
      <c r="BY542">
        <v>0</v>
      </c>
      <c r="BZ542" s="1">
        <v>2.0984820000000001E-2</v>
      </c>
      <c r="CA542">
        <v>18.553709999999999</v>
      </c>
      <c r="CB542">
        <v>0</v>
      </c>
      <c r="CC542">
        <v>0</v>
      </c>
      <c r="CD542" s="1">
        <v>2.0702470000000001E-2</v>
      </c>
      <c r="CE542">
        <v>18.645189999999999</v>
      </c>
      <c r="CF542">
        <v>0</v>
      </c>
      <c r="CG542">
        <v>0</v>
      </c>
      <c r="CH542" s="1">
        <v>2.0599630000000001E-2</v>
      </c>
      <c r="CI542">
        <v>18.692080000000001</v>
      </c>
      <c r="CJ542">
        <v>0</v>
      </c>
      <c r="CK542">
        <v>0</v>
      </c>
      <c r="CL542" s="1">
        <v>2.0572190000000001E-2</v>
      </c>
      <c r="CM542">
        <v>18.702010000000001</v>
      </c>
      <c r="CN542">
        <v>0</v>
      </c>
      <c r="CO542">
        <v>0</v>
      </c>
      <c r="CP542" s="1">
        <v>2.049115E-2</v>
      </c>
      <c r="CQ542">
        <v>18.70345</v>
      </c>
      <c r="CR542">
        <v>0</v>
      </c>
      <c r="CS542">
        <v>0</v>
      </c>
      <c r="CT542" s="1">
        <v>2.0338249999999999E-2</v>
      </c>
      <c r="CU542">
        <v>18.704059999999998</v>
      </c>
      <c r="CV542">
        <v>0</v>
      </c>
      <c r="CW542">
        <v>0</v>
      </c>
      <c r="CX542" s="1">
        <v>2.029241E-2</v>
      </c>
      <c r="CY542">
        <v>18.709199999999999</v>
      </c>
      <c r="CZ542">
        <v>0</v>
      </c>
      <c r="DA542">
        <v>0</v>
      </c>
      <c r="DB542" s="1">
        <v>2.0149879999999998E-2</v>
      </c>
      <c r="DC542">
        <v>18.79748</v>
      </c>
      <c r="DD542">
        <v>0</v>
      </c>
      <c r="DE542">
        <v>0</v>
      </c>
      <c r="DF542" s="1">
        <v>2.0011230000000001E-2</v>
      </c>
      <c r="DG542">
        <v>18.86148</v>
      </c>
      <c r="DH542">
        <v>0</v>
      </c>
      <c r="DI542">
        <v>0</v>
      </c>
      <c r="DJ542" s="1">
        <v>1.9853639999999999E-2</v>
      </c>
      <c r="DK542">
        <v>18.938289999999999</v>
      </c>
      <c r="DL542">
        <v>0</v>
      </c>
      <c r="DM542">
        <v>0</v>
      </c>
      <c r="DN542" s="1">
        <v>1.974252E-2</v>
      </c>
      <c r="DO542">
        <v>19.016960000000001</v>
      </c>
      <c r="DP542">
        <v>0</v>
      </c>
      <c r="DQ542">
        <v>0</v>
      </c>
      <c r="DR542" s="1">
        <v>1.9649839999999998E-2</v>
      </c>
      <c r="DS542">
        <v>19.054020000000001</v>
      </c>
      <c r="DT542">
        <v>0</v>
      </c>
      <c r="DU542">
        <v>0</v>
      </c>
      <c r="DV542" s="1">
        <v>1.9543290000000001E-2</v>
      </c>
      <c r="DW542">
        <v>19.04533</v>
      </c>
      <c r="DX542">
        <v>0</v>
      </c>
      <c r="DY542">
        <v>0</v>
      </c>
      <c r="DZ542" s="1">
        <v>1.9496599999999999E-2</v>
      </c>
      <c r="EA542">
        <v>19.029340000000001</v>
      </c>
      <c r="EB542">
        <v>0</v>
      </c>
      <c r="EC542">
        <v>0</v>
      </c>
      <c r="ED542" s="1">
        <v>1.9722569999999998E-2</v>
      </c>
      <c r="EE542">
        <v>19.04616</v>
      </c>
      <c r="EF542">
        <v>0</v>
      </c>
      <c r="EG542">
        <v>2.5375200000000001E-38</v>
      </c>
      <c r="EH542">
        <v>1.9625750000000001E-2</v>
      </c>
      <c r="EI542">
        <v>19.185420000000001</v>
      </c>
      <c r="EJ542">
        <v>0</v>
      </c>
      <c r="EK542">
        <v>7.866265E-35</v>
      </c>
      <c r="EL542" s="1">
        <v>1.939418E-2</v>
      </c>
      <c r="EM542">
        <v>19.326139999999999</v>
      </c>
      <c r="EN542">
        <v>2.275911E-36</v>
      </c>
      <c r="EO542">
        <v>1.065139E-31</v>
      </c>
      <c r="EP542" s="1">
        <v>1.9159269999999999E-2</v>
      </c>
      <c r="EQ542">
        <v>19.468730000000001</v>
      </c>
      <c r="ER542">
        <v>1.500468E-33</v>
      </c>
      <c r="ES542" s="1">
        <v>7.0879950000000005E-29</v>
      </c>
      <c r="ET542" s="1">
        <v>1.9107829999999999E-2</v>
      </c>
      <c r="EU542">
        <v>19.625229999999998</v>
      </c>
      <c r="EV542" s="1">
        <v>5.4088329999999999E-31</v>
      </c>
      <c r="EW542" s="1">
        <v>2.558387E-26</v>
      </c>
      <c r="EX542" s="1">
        <v>1.9129179999999999E-2</v>
      </c>
      <c r="EY542">
        <v>19.70045</v>
      </c>
      <c r="EZ542" s="1">
        <v>1.147929E-28</v>
      </c>
      <c r="FA542" s="1">
        <v>5.4094900000000003E-24</v>
      </c>
      <c r="FB542" s="1">
        <v>1.909578E-2</v>
      </c>
      <c r="FC542">
        <v>19.685890000000001</v>
      </c>
      <c r="FD542" s="1">
        <v>1.511738E-26</v>
      </c>
      <c r="FE542" s="1">
        <v>7.1266019999999996E-22</v>
      </c>
      <c r="FF542" s="1">
        <v>1.9056010000000002E-2</v>
      </c>
      <c r="FG542">
        <v>19.672789999999999</v>
      </c>
      <c r="FH542" s="1">
        <v>1.306815E-24</v>
      </c>
      <c r="FI542" s="1">
        <v>6.1524399999999995E-20</v>
      </c>
      <c r="FJ542" s="1">
        <v>1.9359350000000001E-2</v>
      </c>
      <c r="FK542">
        <v>19.680430000000001</v>
      </c>
      <c r="FL542" s="1">
        <v>7.8741969999999997E-23</v>
      </c>
      <c r="FM542" s="1">
        <v>3.6428570000000003E-18</v>
      </c>
      <c r="FN542" s="1">
        <v>1.9256260000000001E-2</v>
      </c>
      <c r="FO542">
        <v>19.802859999999999</v>
      </c>
      <c r="FP542" s="1">
        <v>3.3126390000000001E-21</v>
      </c>
      <c r="FQ542" s="1">
        <v>1.53656E-16</v>
      </c>
      <c r="FR542" s="1">
        <v>1.8996300000000001E-2</v>
      </c>
      <c r="FS542">
        <v>19.95514</v>
      </c>
      <c r="FT542" s="1">
        <v>1.014783E-19</v>
      </c>
      <c r="FU542" s="1">
        <v>4.7583470000000002E-15</v>
      </c>
      <c r="FV542" s="1">
        <v>1.8738609999999999E-2</v>
      </c>
      <c r="FW542">
        <v>20.095420000000001</v>
      </c>
      <c r="FX542" s="1">
        <v>2.344838E-18</v>
      </c>
      <c r="FY542" s="1">
        <v>1.111953E-13</v>
      </c>
      <c r="FZ542" s="1">
        <v>1.8682279999999999E-2</v>
      </c>
      <c r="GA542">
        <v>20.23226</v>
      </c>
      <c r="GB542" s="1">
        <v>4.2459999999999997E-17</v>
      </c>
      <c r="GC542" s="1">
        <v>2.0130290000000002E-12</v>
      </c>
      <c r="GD542" s="1">
        <v>1.8743659999999999E-2</v>
      </c>
      <c r="GE542">
        <v>20.285699999999999</v>
      </c>
      <c r="GF542" s="1">
        <v>6.1389619999999997E-16</v>
      </c>
      <c r="GG542" s="1">
        <v>2.8925519999999999E-11</v>
      </c>
      <c r="GH542">
        <v>1.871136E-2</v>
      </c>
      <c r="GI542">
        <v>20.283290000000001</v>
      </c>
      <c r="GJ542" s="1">
        <v>7.1568189999999996E-15</v>
      </c>
      <c r="GK542" s="1">
        <v>3.3685079999999998E-10</v>
      </c>
      <c r="GL542" s="1">
        <v>1.8625630000000001E-2</v>
      </c>
      <c r="GM542">
        <v>20.27657</v>
      </c>
      <c r="GN542" s="1">
        <v>7.1560719999999997E-14</v>
      </c>
      <c r="GO542" s="1">
        <v>3.2352350000000002E-9</v>
      </c>
      <c r="GP542" s="1">
        <v>1.875986E-2</v>
      </c>
      <c r="GQ542">
        <v>20.28302</v>
      </c>
      <c r="GR542" s="1">
        <v>6.5299989999999999E-13</v>
      </c>
      <c r="GS542" s="1">
        <v>2.6119659999999999E-8</v>
      </c>
      <c r="GT542" s="1">
        <v>1.862372E-2</v>
      </c>
      <c r="GU542">
        <v>20.31362</v>
      </c>
      <c r="GV542" s="1">
        <v>4.8573299999999999E-12</v>
      </c>
      <c r="GW542" s="1">
        <v>1.7950129999999999E-7</v>
      </c>
      <c r="GX542" s="1">
        <v>1.8419660000000001E-2</v>
      </c>
      <c r="GY542">
        <v>20.415310000000002</v>
      </c>
      <c r="GZ542" s="1">
        <v>3.0406420000000003E-11</v>
      </c>
      <c r="HA542" s="1">
        <v>1.06247E-6</v>
      </c>
      <c r="HB542" s="1">
        <v>1.8195659999999999E-2</v>
      </c>
      <c r="HC542">
        <v>20.496079999999999</v>
      </c>
      <c r="HD542" s="1">
        <v>1.632461E-10</v>
      </c>
      <c r="HE542" s="1">
        <v>5.4817759999999999E-6</v>
      </c>
      <c r="HF542" s="1">
        <v>1.8093990000000001E-2</v>
      </c>
      <c r="HG542">
        <v>20.562639999999998</v>
      </c>
      <c r="HH542" s="1">
        <v>7.6974029999999996E-10</v>
      </c>
      <c r="HI542" s="1">
        <v>2.493828E-5</v>
      </c>
      <c r="HJ542" s="1">
        <v>1.803687E-2</v>
      </c>
      <c r="HK542">
        <v>20.572649999999999</v>
      </c>
      <c r="HL542" s="1">
        <v>3.215634E-9</v>
      </c>
      <c r="HM542" s="1">
        <v>1.011127E-4</v>
      </c>
      <c r="HN542" s="1">
        <v>1.79331E-2</v>
      </c>
      <c r="HO542">
        <v>20.56962</v>
      </c>
      <c r="HP542" s="1">
        <v>1.1967260000000001E-8</v>
      </c>
      <c r="HQ542" s="1">
        <v>3.6891199999999999E-4</v>
      </c>
      <c r="HR542" s="1">
        <v>1.7774959999999999E-2</v>
      </c>
      <c r="HS542">
        <v>20.55124</v>
      </c>
      <c r="HT542" s="1">
        <v>4.0063289999999999E-8</v>
      </c>
      <c r="HU542" s="1">
        <v>1.2214610000000001E-3</v>
      </c>
      <c r="HV542" s="1">
        <v>1.7670229999999999E-2</v>
      </c>
      <c r="HW542">
        <v>20.51961</v>
      </c>
      <c r="HX542" s="1">
        <v>1.2247939999999999E-7</v>
      </c>
      <c r="HY542" s="1">
        <v>3.6993260000000002E-3</v>
      </c>
      <c r="HZ542" s="1">
        <v>1.750612E-2</v>
      </c>
      <c r="IA542">
        <v>20.513529999999999</v>
      </c>
      <c r="IB542" s="1">
        <v>3.4247169999999999E-7</v>
      </c>
      <c r="IC542" s="1">
        <v>1.032284E-2</v>
      </c>
      <c r="ID542" s="1">
        <v>1.733755E-2</v>
      </c>
      <c r="IE542">
        <v>20.570499999999999</v>
      </c>
      <c r="IF542" s="1">
        <v>8.8466940000000004E-7</v>
      </c>
      <c r="IG542" s="1">
        <v>2.671217E-2</v>
      </c>
      <c r="IH542" s="1">
        <v>1.7147010000000001E-2</v>
      </c>
      <c r="II542">
        <v>20.639279999999999</v>
      </c>
      <c r="IJ542" s="1">
        <v>2.1235129999999998E-6</v>
      </c>
      <c r="IK542" s="1">
        <v>6.4486979999999999E-2</v>
      </c>
      <c r="IL542">
        <v>1.698827E-2</v>
      </c>
      <c r="IM542">
        <v>20.723230000000001</v>
      </c>
      <c r="IN542" s="1">
        <v>4.7777930000000003E-6</v>
      </c>
      <c r="IO542" s="1">
        <v>0.14605480000000001</v>
      </c>
      <c r="IP542" s="1">
        <v>1.6820789999999999E-2</v>
      </c>
      <c r="IQ542">
        <v>20.733899999999998</v>
      </c>
      <c r="IR542" s="1">
        <v>1.011034E-5</v>
      </c>
      <c r="IS542" s="1">
        <v>0.31196010000000002</v>
      </c>
      <c r="IT542" s="1">
        <v>1.6677480000000001E-2</v>
      </c>
      <c r="IU542">
        <v>20.712800000000001</v>
      </c>
      <c r="IV542" s="1">
        <v>2.0262569999999999E-5</v>
      </c>
      <c r="IW542" s="1">
        <v>0.63137540000000003</v>
      </c>
      <c r="IX542" s="1">
        <v>1.6518419999999999E-2</v>
      </c>
      <c r="IY542">
        <v>20.696819999999999</v>
      </c>
      <c r="IZ542" s="1">
        <v>3.8556159999999999E-5</v>
      </c>
      <c r="JA542" s="1">
        <v>1.216094</v>
      </c>
      <c r="JB542" s="1">
        <v>1.625894E-2</v>
      </c>
      <c r="JC542">
        <v>20.684080000000002</v>
      </c>
      <c r="JD542" s="1">
        <v>6.9523239999999995E-5</v>
      </c>
      <c r="JE542">
        <v>2.2372709999999998</v>
      </c>
      <c r="JF542" s="1">
        <v>1.6140140000000001E-2</v>
      </c>
      <c r="JG542">
        <v>20.752009999999999</v>
      </c>
      <c r="JH542" s="1">
        <v>1.2107739999999999E-4</v>
      </c>
      <c r="JI542">
        <v>3.9461029999999999</v>
      </c>
      <c r="JJ542" s="1">
        <v>1.6095559999999998E-2</v>
      </c>
      <c r="JK542">
        <v>20.835719999999998</v>
      </c>
      <c r="JL542" s="1">
        <v>2.037393E-4</v>
      </c>
      <c r="JM542">
        <v>6.6983280000000001</v>
      </c>
      <c r="JN542" s="1">
        <v>1.6062110000000001E-2</v>
      </c>
      <c r="JO542">
        <v>20.905529999999999</v>
      </c>
      <c r="JP542" s="1">
        <v>3.3088820000000001E-4</v>
      </c>
      <c r="JQ542">
        <v>10.97748</v>
      </c>
      <c r="JR542" s="1">
        <v>1.5978249999999999E-2</v>
      </c>
      <c r="JS542">
        <v>21.000979999999998</v>
      </c>
      <c r="JT542" s="1">
        <v>5.1821790000000005E-4</v>
      </c>
      <c r="JU542">
        <v>17.414359999999999</v>
      </c>
      <c r="JV542" s="1">
        <v>1.5844710000000001E-2</v>
      </c>
      <c r="JW542">
        <v>21.05001</v>
      </c>
      <c r="JX542" s="1">
        <v>7.8465109999999996E-4</v>
      </c>
      <c r="JY542">
        <v>26.805099999999999</v>
      </c>
      <c r="JZ542">
        <v>1.568423E-2</v>
      </c>
      <c r="KA542">
        <v>21.020820000000001</v>
      </c>
      <c r="KB542" s="1">
        <v>1.1529579999999999E-3</v>
      </c>
      <c r="KC542">
        <v>40.120570000000001</v>
      </c>
      <c r="KD542" s="1">
        <v>1.5540709999999999E-2</v>
      </c>
      <c r="KE542">
        <v>20.984400000000001</v>
      </c>
      <c r="KF542" s="1">
        <v>1.651748E-3</v>
      </c>
      <c r="KG542">
        <v>58.517020000000002</v>
      </c>
      <c r="KH542" s="1">
        <v>1.543112E-2</v>
      </c>
      <c r="KI542">
        <v>20.966660000000001</v>
      </c>
      <c r="KJ542" s="1">
        <v>2.315049E-3</v>
      </c>
      <c r="KK542">
        <v>83.340590000000006</v>
      </c>
      <c r="KL542" s="1">
        <v>1.529674E-2</v>
      </c>
      <c r="KM542">
        <v>21.062580000000001</v>
      </c>
      <c r="KN542" s="1">
        <v>3.1685440000000001E-3</v>
      </c>
      <c r="KO542">
        <v>116.1086</v>
      </c>
      <c r="KP542" s="1">
        <v>1.5134699999999999E-2</v>
      </c>
      <c r="KQ542">
        <v>21.19781</v>
      </c>
      <c r="KR542" s="1">
        <v>4.239657E-3</v>
      </c>
      <c r="KS542">
        <v>158.48159999999999</v>
      </c>
      <c r="KT542" s="1">
        <v>1.4943329999999999E-2</v>
      </c>
      <c r="KU542">
        <v>21.345780000000001</v>
      </c>
      <c r="KV542" s="1">
        <v>5.5545480000000003E-3</v>
      </c>
      <c r="KW542">
        <v>212.2328</v>
      </c>
      <c r="KX542" s="1">
        <v>1.476947E-2</v>
      </c>
      <c r="KY542">
        <v>21.480419999999999</v>
      </c>
      <c r="KZ542" s="1">
        <v>7.1572169999999996E-3</v>
      </c>
      <c r="LA542">
        <v>279.23450000000003</v>
      </c>
      <c r="LB542" s="1">
        <v>1.460176E-2</v>
      </c>
      <c r="LC542">
        <v>21.519870000000001</v>
      </c>
      <c r="LD542" s="1">
        <v>9.0752369999999999E-3</v>
      </c>
      <c r="LE542">
        <v>361.41860000000003</v>
      </c>
      <c r="LF542" s="1">
        <v>1.444607E-2</v>
      </c>
      <c r="LG542">
        <v>21.484829999999999</v>
      </c>
      <c r="LH542" s="1">
        <v>1.1342430000000001E-2</v>
      </c>
      <c r="LI542">
        <v>460.74279999999999</v>
      </c>
      <c r="LJ542" s="1">
        <v>1.43179E-2</v>
      </c>
      <c r="LK542">
        <v>21.449079999999999</v>
      </c>
      <c r="LL542" s="1">
        <v>1.4005429999999999E-2</v>
      </c>
      <c r="LM542">
        <v>579.14260000000002</v>
      </c>
      <c r="LN542" s="1">
        <v>1.424657E-2</v>
      </c>
      <c r="LO542">
        <v>21.433119999999999</v>
      </c>
      <c r="LP542" s="1">
        <v>1.7140550000000001E-2</v>
      </c>
      <c r="LQ542">
        <v>718.57989999999995</v>
      </c>
      <c r="LR542" s="1">
        <v>1.4134799999999999E-2</v>
      </c>
      <c r="LS542">
        <v>21.535129999999999</v>
      </c>
      <c r="LT542" s="1">
        <v>2.066782E-2</v>
      </c>
      <c r="LU542">
        <v>880.91010000000006</v>
      </c>
      <c r="LV542" s="1">
        <v>1.400733E-2</v>
      </c>
      <c r="LW542">
        <v>21.672989999999999</v>
      </c>
      <c r="LX542" s="1">
        <v>2.4616510000000001E-2</v>
      </c>
      <c r="LY542">
        <v>1067.7449999999999</v>
      </c>
      <c r="LZ542" s="1">
        <v>1.386774E-2</v>
      </c>
      <c r="MA542">
        <v>21.82385</v>
      </c>
      <c r="MB542" s="1">
        <v>2.898738E-2</v>
      </c>
      <c r="MC542">
        <v>1280.595</v>
      </c>
      <c r="MD542">
        <v>1.3746049999999999E-2</v>
      </c>
      <c r="ME542">
        <v>21.946100000000001</v>
      </c>
      <c r="MF542" s="1">
        <v>3.3848980000000001E-2</v>
      </c>
      <c r="MG542">
        <v>1520.81</v>
      </c>
      <c r="MH542" s="1">
        <v>1.365361E-2</v>
      </c>
      <c r="MI542">
        <v>21.982099999999999</v>
      </c>
      <c r="MJ542" s="1">
        <v>3.9252759999999998E-2</v>
      </c>
      <c r="MK542">
        <v>1789.627</v>
      </c>
      <c r="ML542" s="1">
        <v>1.356363E-2</v>
      </c>
      <c r="MM542">
        <v>21.94323</v>
      </c>
      <c r="MN542" s="1">
        <v>4.5148599999999997E-2</v>
      </c>
      <c r="MO542">
        <v>2088.047</v>
      </c>
      <c r="MP542" s="1">
        <v>1.348681E-2</v>
      </c>
      <c r="MQ542">
        <v>21.90204</v>
      </c>
      <c r="MR542" s="1">
        <v>5.157606E-2</v>
      </c>
      <c r="MS542">
        <v>2416.8670000000002</v>
      </c>
      <c r="MT542">
        <v>1.348808E-2</v>
      </c>
      <c r="MU542">
        <v>21.878309999999999</v>
      </c>
      <c r="MV542" s="1">
        <v>5.884023E-2</v>
      </c>
      <c r="MW542">
        <v>2776.9270000000001</v>
      </c>
      <c r="MX542" s="1">
        <v>1.337109E-2</v>
      </c>
      <c r="MY542">
        <v>21.95111</v>
      </c>
      <c r="MZ542" s="1">
        <v>6.6084329999999997E-2</v>
      </c>
      <c r="NA542">
        <v>3168.5210000000002</v>
      </c>
      <c r="NB542" s="1">
        <v>1.319236E-2</v>
      </c>
      <c r="NC542">
        <v>21.977329999999998</v>
      </c>
      <c r="ND542" s="1">
        <v>7.3405300000000007E-2</v>
      </c>
      <c r="NE542">
        <v>3591.2310000000002</v>
      </c>
      <c r="NF542" s="1">
        <v>1.3021039999999999E-2</v>
      </c>
      <c r="NG542">
        <v>22.079350000000002</v>
      </c>
      <c r="NH542" s="1">
        <v>8.1066830000000006E-2</v>
      </c>
      <c r="NI542">
        <v>4044.6570000000002</v>
      </c>
      <c r="NJ542" s="1">
        <v>1.290905E-2</v>
      </c>
      <c r="NK542">
        <v>22.171320000000001</v>
      </c>
      <c r="NL542" s="1">
        <v>8.941209E-2</v>
      </c>
      <c r="NM542">
        <v>4528.5940000000001</v>
      </c>
      <c r="NN542" s="1">
        <v>1.2824260000000001E-2</v>
      </c>
      <c r="NO542">
        <v>22.20205</v>
      </c>
      <c r="NP542" s="1">
        <v>9.831223E-2</v>
      </c>
      <c r="NQ542">
        <v>5042.8230000000003</v>
      </c>
      <c r="NR542" s="1">
        <v>1.2708560000000001E-2</v>
      </c>
      <c r="NS542">
        <v>22.176290000000002</v>
      </c>
      <c r="NT542" s="1">
        <v>0.1072977</v>
      </c>
      <c r="NU542">
        <v>5586.6660000000002</v>
      </c>
      <c r="NV542" s="1">
        <v>1.2462849999999999E-2</v>
      </c>
      <c r="NW542">
        <v>22.13625</v>
      </c>
      <c r="NX542">
        <v>0.11533740000000001</v>
      </c>
      <c r="NY542">
        <v>6158.7269999999999</v>
      </c>
      <c r="NZ542" s="1">
        <v>1.1906709999999999E-2</v>
      </c>
      <c r="OA542">
        <v>22.12764</v>
      </c>
      <c r="OB542">
        <v>0.1202</v>
      </c>
      <c r="OC542">
        <v>6755.2759999999998</v>
      </c>
      <c r="OD542">
        <v>1.177448E-2</v>
      </c>
      <c r="OE542">
        <v>22.243729999999999</v>
      </c>
      <c r="OF542">
        <v>0.1290771</v>
      </c>
      <c r="OG542">
        <v>7375.3519999999999</v>
      </c>
      <c r="OH542">
        <v>1.185809E-2</v>
      </c>
      <c r="OI542">
        <v>22.402850000000001</v>
      </c>
      <c r="OJ542">
        <v>0.14066229999999999</v>
      </c>
      <c r="OK542">
        <v>8021.0839999999998</v>
      </c>
    </row>
    <row r="543" spans="1:401" x14ac:dyDescent="0.35">
      <c r="A543">
        <v>552</v>
      </c>
      <c r="B543" t="s">
        <v>4</v>
      </c>
      <c r="C543" t="s">
        <v>364</v>
      </c>
      <c r="D543" t="s">
        <v>550</v>
      </c>
      <c r="E543">
        <v>2892.2289999999998</v>
      </c>
      <c r="F543" s="1">
        <v>2.2099339999999999E-2</v>
      </c>
      <c r="G543">
        <v>17.14256</v>
      </c>
      <c r="H543">
        <v>0</v>
      </c>
      <c r="I543">
        <v>0</v>
      </c>
      <c r="J543" s="1">
        <v>2.1860259999999999E-2</v>
      </c>
      <c r="K543">
        <v>17.27093</v>
      </c>
      <c r="L543">
        <v>0</v>
      </c>
      <c r="M543">
        <v>0</v>
      </c>
      <c r="N543" s="1">
        <v>2.146764E-2</v>
      </c>
      <c r="O543">
        <v>17.406829999999999</v>
      </c>
      <c r="P543">
        <v>0</v>
      </c>
      <c r="Q543">
        <v>0</v>
      </c>
      <c r="R543" s="1">
        <v>2.1059899999999999E-2</v>
      </c>
      <c r="S543">
        <v>17.53641</v>
      </c>
      <c r="T543">
        <v>0</v>
      </c>
      <c r="U543">
        <v>0</v>
      </c>
      <c r="V543" s="1">
        <v>2.094211E-2</v>
      </c>
      <c r="W543">
        <v>17.662050000000001</v>
      </c>
      <c r="X543">
        <v>0</v>
      </c>
      <c r="Y543">
        <v>0</v>
      </c>
      <c r="Z543" s="1">
        <v>2.0936900000000001E-2</v>
      </c>
      <c r="AA543">
        <v>17.721979999999999</v>
      </c>
      <c r="AB543">
        <v>0</v>
      </c>
      <c r="AC543">
        <v>0</v>
      </c>
      <c r="AD543" s="1">
        <v>2.0824949999999998E-2</v>
      </c>
      <c r="AE543">
        <v>17.707080000000001</v>
      </c>
      <c r="AF543">
        <v>0</v>
      </c>
      <c r="AG543">
        <v>0</v>
      </c>
      <c r="AH543">
        <v>2.069263E-2</v>
      </c>
      <c r="AI543">
        <v>17.68535</v>
      </c>
      <c r="AJ543">
        <v>0</v>
      </c>
      <c r="AK543">
        <v>0</v>
      </c>
      <c r="AL543" s="1">
        <v>2.0852590000000001E-2</v>
      </c>
      <c r="AM543">
        <v>17.677890000000001</v>
      </c>
      <c r="AN543">
        <v>0</v>
      </c>
      <c r="AO543">
        <v>0</v>
      </c>
      <c r="AP543" s="1">
        <v>2.0682869999999999E-2</v>
      </c>
      <c r="AQ543">
        <v>17.787030000000001</v>
      </c>
      <c r="AR543">
        <v>0</v>
      </c>
      <c r="AS543">
        <v>0</v>
      </c>
      <c r="AT543" s="1">
        <v>2.0411019999999998E-2</v>
      </c>
      <c r="AU543">
        <v>17.949950000000001</v>
      </c>
      <c r="AV543">
        <v>0</v>
      </c>
      <c r="AW543">
        <v>0</v>
      </c>
      <c r="AX543" s="1">
        <v>2.0136560000000001E-2</v>
      </c>
      <c r="AY543">
        <v>18.10454</v>
      </c>
      <c r="AZ543">
        <v>0</v>
      </c>
      <c r="BA543">
        <v>0</v>
      </c>
      <c r="BB543" s="1">
        <v>2.0031569999999999E-2</v>
      </c>
      <c r="BC543">
        <v>18.244710000000001</v>
      </c>
      <c r="BD543">
        <v>0</v>
      </c>
      <c r="BE543">
        <v>0</v>
      </c>
      <c r="BF543" s="1">
        <v>1.9989699999999999E-2</v>
      </c>
      <c r="BG543">
        <v>18.297429999999999</v>
      </c>
      <c r="BH543">
        <v>0</v>
      </c>
      <c r="BI543">
        <v>0</v>
      </c>
      <c r="BJ543" s="1">
        <v>1.9889090000000002E-2</v>
      </c>
      <c r="BK543">
        <v>18.292010000000001</v>
      </c>
      <c r="BL543">
        <v>0</v>
      </c>
      <c r="BM543">
        <v>0</v>
      </c>
      <c r="BN543" s="1">
        <v>1.979817E-2</v>
      </c>
      <c r="BO543">
        <v>18.28471</v>
      </c>
      <c r="BP543">
        <v>0</v>
      </c>
      <c r="BQ543">
        <v>0</v>
      </c>
      <c r="BR543" s="1">
        <v>1.9993159999999999E-2</v>
      </c>
      <c r="BS543">
        <v>18.29346</v>
      </c>
      <c r="BT543">
        <v>0</v>
      </c>
      <c r="BU543">
        <v>0</v>
      </c>
      <c r="BV543" s="1">
        <v>1.984406E-2</v>
      </c>
      <c r="BW543">
        <v>18.376629999999999</v>
      </c>
      <c r="BX543">
        <v>0</v>
      </c>
      <c r="BY543">
        <v>0</v>
      </c>
      <c r="BZ543" s="1">
        <v>1.958706E-2</v>
      </c>
      <c r="CA543">
        <v>18.44943</v>
      </c>
      <c r="CB543">
        <v>0</v>
      </c>
      <c r="CC543">
        <v>0</v>
      </c>
      <c r="CD543" s="1">
        <v>1.9313690000000001E-2</v>
      </c>
      <c r="CE543">
        <v>18.540669999999999</v>
      </c>
      <c r="CF543">
        <v>0</v>
      </c>
      <c r="CG543">
        <v>0</v>
      </c>
      <c r="CH543" s="1">
        <v>1.9224249999999998E-2</v>
      </c>
      <c r="CI543">
        <v>18.583880000000001</v>
      </c>
      <c r="CJ543">
        <v>0</v>
      </c>
      <c r="CK543">
        <v>0</v>
      </c>
      <c r="CL543">
        <v>1.920438E-2</v>
      </c>
      <c r="CM543">
        <v>18.59009</v>
      </c>
      <c r="CN543">
        <v>0</v>
      </c>
      <c r="CO543">
        <v>0</v>
      </c>
      <c r="CP543" s="1">
        <v>1.9124530000000001E-2</v>
      </c>
      <c r="CQ543">
        <v>18.588830000000002</v>
      </c>
      <c r="CR543">
        <v>0</v>
      </c>
      <c r="CS543">
        <v>0</v>
      </c>
      <c r="CT543" s="1">
        <v>1.8985700000000001E-2</v>
      </c>
      <c r="CU543">
        <v>18.58784</v>
      </c>
      <c r="CV543">
        <v>0</v>
      </c>
      <c r="CW543">
        <v>0</v>
      </c>
      <c r="CX543" s="1">
        <v>1.893951E-2</v>
      </c>
      <c r="CY543">
        <v>18.592310000000001</v>
      </c>
      <c r="CZ543">
        <v>0</v>
      </c>
      <c r="DA543">
        <v>0</v>
      </c>
      <c r="DB543" s="1">
        <v>1.8813949999999999E-2</v>
      </c>
      <c r="DC543">
        <v>18.685179999999999</v>
      </c>
      <c r="DD543">
        <v>0</v>
      </c>
      <c r="DE543">
        <v>0</v>
      </c>
      <c r="DF543" s="1">
        <v>1.8678320000000002E-2</v>
      </c>
      <c r="DG543">
        <v>18.748329999999999</v>
      </c>
      <c r="DH543">
        <v>0</v>
      </c>
      <c r="DI543">
        <v>0</v>
      </c>
      <c r="DJ543" s="1">
        <v>1.8530620000000001E-2</v>
      </c>
      <c r="DK543">
        <v>18.826090000000001</v>
      </c>
      <c r="DL543">
        <v>0</v>
      </c>
      <c r="DM543">
        <v>0</v>
      </c>
      <c r="DN543" s="1">
        <v>1.842945E-2</v>
      </c>
      <c r="DO543">
        <v>18.90448</v>
      </c>
      <c r="DP543">
        <v>0</v>
      </c>
      <c r="DQ543">
        <v>0</v>
      </c>
      <c r="DR543" s="1">
        <v>1.8341570000000001E-2</v>
      </c>
      <c r="DS543">
        <v>18.93825</v>
      </c>
      <c r="DT543">
        <v>0</v>
      </c>
      <c r="DU543">
        <v>0</v>
      </c>
      <c r="DV543" s="1">
        <v>1.824197E-2</v>
      </c>
      <c r="DW543">
        <v>18.925889999999999</v>
      </c>
      <c r="DX543">
        <v>0</v>
      </c>
      <c r="DY543">
        <v>0</v>
      </c>
      <c r="DZ543" s="1">
        <v>1.820778E-2</v>
      </c>
      <c r="EA543">
        <v>18.908090000000001</v>
      </c>
      <c r="EB543">
        <v>0</v>
      </c>
      <c r="EC543">
        <v>0</v>
      </c>
      <c r="ED543" s="1">
        <v>1.842889E-2</v>
      </c>
      <c r="EE543">
        <v>18.926580000000001</v>
      </c>
      <c r="EF543">
        <v>0</v>
      </c>
      <c r="EG543">
        <v>0</v>
      </c>
      <c r="EH543" s="1">
        <v>1.833514E-2</v>
      </c>
      <c r="EI543">
        <v>19.072690000000001</v>
      </c>
      <c r="EJ543">
        <v>0</v>
      </c>
      <c r="EK543">
        <v>3.0491259999999999E-36</v>
      </c>
      <c r="EL543" s="1">
        <v>1.8112840000000002E-2</v>
      </c>
      <c r="EM543">
        <v>19.21518</v>
      </c>
      <c r="EN543">
        <v>1.1157200000000001E-37</v>
      </c>
      <c r="EO543">
        <v>4.5760229999999998E-33</v>
      </c>
      <c r="EP543" s="1">
        <v>1.788992E-2</v>
      </c>
      <c r="EQ543">
        <v>19.35932</v>
      </c>
      <c r="ER543">
        <v>8.1062020000000005E-35</v>
      </c>
      <c r="ES543" s="1">
        <v>3.356406E-30</v>
      </c>
      <c r="ET543" s="1">
        <v>1.7843540000000001E-2</v>
      </c>
      <c r="EU543">
        <v>19.516970000000001</v>
      </c>
      <c r="EV543" s="1">
        <v>3.2058729999999999E-32</v>
      </c>
      <c r="EW543" s="1">
        <v>1.3290249999999999E-27</v>
      </c>
      <c r="EX543" s="1">
        <v>1.7870279999999999E-2</v>
      </c>
      <c r="EY543">
        <v>19.587050000000001</v>
      </c>
      <c r="EZ543" s="1">
        <v>7.4399559999999997E-30</v>
      </c>
      <c r="FA543" s="1">
        <v>3.0716269999999999E-25</v>
      </c>
      <c r="FB543" s="1">
        <v>1.783533E-2</v>
      </c>
      <c r="FC543">
        <v>19.56587</v>
      </c>
      <c r="FD543" s="1">
        <v>1.0676079999999999E-27</v>
      </c>
      <c r="FE543" s="1">
        <v>4.4103320000000001E-23</v>
      </c>
      <c r="FF543" s="1">
        <v>1.7808640000000001E-2</v>
      </c>
      <c r="FG543">
        <v>19.549900000000001</v>
      </c>
      <c r="FH543" s="1">
        <v>1.004091E-25</v>
      </c>
      <c r="FI543" s="1">
        <v>4.139952E-21</v>
      </c>
      <c r="FJ543" s="1">
        <v>1.8098909999999999E-2</v>
      </c>
      <c r="FK543">
        <v>19.558109999999999</v>
      </c>
      <c r="FL543" s="1">
        <v>6.562129E-24</v>
      </c>
      <c r="FM543" s="1">
        <v>2.6577359999999998E-19</v>
      </c>
      <c r="FN543" s="1">
        <v>1.8005429999999999E-2</v>
      </c>
      <c r="FO543">
        <v>19.686399999999999</v>
      </c>
      <c r="FP543" s="1">
        <v>2.9881979999999998E-22</v>
      </c>
      <c r="FQ543" s="1">
        <v>1.213222E-17</v>
      </c>
      <c r="FR543" s="1">
        <v>1.7756109999999999E-2</v>
      </c>
      <c r="FS543">
        <v>19.842040000000001</v>
      </c>
      <c r="FT543" s="1">
        <v>9.8884010000000001E-21</v>
      </c>
      <c r="FU543" s="1">
        <v>4.0598879999999999E-16</v>
      </c>
      <c r="FV543" s="1">
        <v>1.7511349999999998E-2</v>
      </c>
      <c r="FW543">
        <v>19.982810000000001</v>
      </c>
      <c r="FX543" s="1">
        <v>2.4648189999999999E-19</v>
      </c>
      <c r="FY543" s="1">
        <v>1.023676E-14</v>
      </c>
      <c r="FZ543" s="1">
        <v>1.745878E-2</v>
      </c>
      <c r="GA543">
        <v>20.119450000000001</v>
      </c>
      <c r="GB543" s="1">
        <v>4.8064069999999998E-18</v>
      </c>
      <c r="GC543" s="1">
        <v>1.995651E-13</v>
      </c>
      <c r="GD543">
        <v>1.75201E-2</v>
      </c>
      <c r="GE543">
        <v>20.167470000000002</v>
      </c>
      <c r="GF543" s="1">
        <v>7.4699599999999997E-17</v>
      </c>
      <c r="GG543" s="1">
        <v>3.0817400000000002E-12</v>
      </c>
      <c r="GH543" s="1">
        <v>1.749705E-2</v>
      </c>
      <c r="GI543">
        <v>20.160329999999998</v>
      </c>
      <c r="GJ543" s="1">
        <v>9.3462259999999992E-16</v>
      </c>
      <c r="GK543" s="1">
        <v>3.8500539999999998E-11</v>
      </c>
      <c r="GL543" s="1">
        <v>1.7420229999999998E-2</v>
      </c>
      <c r="GM543">
        <v>20.151430000000001</v>
      </c>
      <c r="GN543" s="1">
        <v>9.6009080000000004E-15</v>
      </c>
      <c r="GO543" s="1">
        <v>3.9607080000000001E-10</v>
      </c>
      <c r="GP543" s="1">
        <v>1.754768E-2</v>
      </c>
      <c r="GQ543">
        <v>20.157360000000001</v>
      </c>
      <c r="GR543" s="1">
        <v>8.3742219999999996E-14</v>
      </c>
      <c r="GS543" s="1">
        <v>3.4197759999999999E-9</v>
      </c>
      <c r="GT543" s="1">
        <v>1.74231E-2</v>
      </c>
      <c r="GU543">
        <v>20.189260000000001</v>
      </c>
      <c r="GV543" s="1">
        <v>6.1254949999999996E-13</v>
      </c>
      <c r="GW543" s="1">
        <v>2.5117259999999999E-8</v>
      </c>
      <c r="GX543" s="1">
        <v>1.722485E-2</v>
      </c>
      <c r="GY543">
        <v>20.295500000000001</v>
      </c>
      <c r="GZ543" s="1">
        <v>3.8396370000000003E-12</v>
      </c>
      <c r="HA543" s="1">
        <v>1.586829E-7</v>
      </c>
      <c r="HB543" s="1">
        <v>1.7016489999999999E-2</v>
      </c>
      <c r="HC543">
        <v>20.377369999999999</v>
      </c>
      <c r="HD543" s="1">
        <v>2.09208E-11</v>
      </c>
      <c r="HE543" s="1">
        <v>8.7243600000000004E-7</v>
      </c>
      <c r="HF543" s="1">
        <v>1.6922510000000002E-2</v>
      </c>
      <c r="HG543">
        <v>20.443010000000001</v>
      </c>
      <c r="HH543" s="1">
        <v>1.0373719999999999E-10</v>
      </c>
      <c r="HI543" s="1">
        <v>4.2229639999999999E-6</v>
      </c>
      <c r="HJ543" s="1">
        <v>1.6875359999999999E-2</v>
      </c>
      <c r="HK543">
        <v>20.44999</v>
      </c>
      <c r="HL543" s="1">
        <v>4.7906029999999999E-10</v>
      </c>
      <c r="HM543" s="1">
        <v>1.8218449999999998E-5</v>
      </c>
      <c r="HN543">
        <v>1.6780090000000001E-2</v>
      </c>
      <c r="HO543">
        <v>20.445209999999999</v>
      </c>
      <c r="HP543" s="1">
        <v>1.949827E-9</v>
      </c>
      <c r="HQ543" s="1">
        <v>7.0610889999999998E-5</v>
      </c>
      <c r="HR543">
        <v>1.6630720000000002E-2</v>
      </c>
      <c r="HS543">
        <v>20.425660000000001</v>
      </c>
      <c r="HT543" s="1">
        <v>7.0813839999999998E-9</v>
      </c>
      <c r="HU543" s="1">
        <v>2.4786110000000002E-4</v>
      </c>
      <c r="HV543">
        <v>1.6529849999999999E-2</v>
      </c>
      <c r="HW543">
        <v>20.393339999999998</v>
      </c>
      <c r="HX543" s="1">
        <v>2.332111E-8</v>
      </c>
      <c r="HY543" s="1">
        <v>7.936652E-4</v>
      </c>
      <c r="HZ543" s="1">
        <v>1.6376089999999999E-2</v>
      </c>
      <c r="IA543">
        <v>20.389500000000002</v>
      </c>
      <c r="IB543" s="1">
        <v>6.9877640000000003E-8</v>
      </c>
      <c r="IC543" s="1">
        <v>2.3359040000000002E-3</v>
      </c>
      <c r="ID543" s="1">
        <v>1.6220789999999999E-2</v>
      </c>
      <c r="IE543">
        <v>20.45158</v>
      </c>
      <c r="IF543" s="1">
        <v>1.9260139999999999E-7</v>
      </c>
      <c r="IG543" s="1">
        <v>6.3630969999999999E-3</v>
      </c>
      <c r="IH543" s="1">
        <v>1.6042440000000002E-2</v>
      </c>
      <c r="II543">
        <v>20.52327</v>
      </c>
      <c r="IJ543" s="1">
        <v>4.9132810000000004E-7</v>
      </c>
      <c r="IK543" s="1">
        <v>1.6140370000000001E-2</v>
      </c>
      <c r="IL543" s="1">
        <v>1.5892989999999999E-2</v>
      </c>
      <c r="IM543">
        <v>20.60952</v>
      </c>
      <c r="IN543" s="1">
        <v>1.170676E-6</v>
      </c>
      <c r="IO543" s="1">
        <v>3.8337459999999997E-2</v>
      </c>
      <c r="IP543" s="1">
        <v>1.573958E-2</v>
      </c>
      <c r="IQ543">
        <v>20.617280000000001</v>
      </c>
      <c r="IR543" s="1">
        <v>2.6160960000000001E-6</v>
      </c>
      <c r="IS543" s="1">
        <v>8.5717959999999996E-2</v>
      </c>
      <c r="IT543" s="1">
        <v>1.560607E-2</v>
      </c>
      <c r="IU543">
        <v>20.5945</v>
      </c>
      <c r="IV543" s="1">
        <v>5.5203810000000002E-6</v>
      </c>
      <c r="IW543" s="1">
        <v>0.18127699999999999</v>
      </c>
      <c r="IX543" s="1">
        <v>1.5453039999999999E-2</v>
      </c>
      <c r="IY543">
        <v>20.578700000000001</v>
      </c>
      <c r="IZ543" s="1">
        <v>1.102865E-5</v>
      </c>
      <c r="JA543" s="1">
        <v>0.36420160000000001</v>
      </c>
      <c r="JB543">
        <v>1.520504E-2</v>
      </c>
      <c r="JC543">
        <v>20.567060000000001</v>
      </c>
      <c r="JD543" s="1">
        <v>2.0831359999999999E-5</v>
      </c>
      <c r="JE543" s="1">
        <v>0.69772389999999995</v>
      </c>
      <c r="JF543" s="1">
        <v>1.509689E-2</v>
      </c>
      <c r="JG543">
        <v>20.641079999999999</v>
      </c>
      <c r="JH543" s="1">
        <v>3.7934539999999997E-5</v>
      </c>
      <c r="JI543" s="1">
        <v>1.279374</v>
      </c>
      <c r="JJ543" s="1">
        <v>1.5057330000000001E-2</v>
      </c>
      <c r="JK543">
        <v>20.727879999999999</v>
      </c>
      <c r="JL543" s="1">
        <v>6.6600540000000003E-5</v>
      </c>
      <c r="JM543">
        <v>2.2539609999999999</v>
      </c>
      <c r="JN543" s="1">
        <v>1.5027479999999999E-2</v>
      </c>
      <c r="JO543">
        <v>20.799160000000001</v>
      </c>
      <c r="JP543" s="1">
        <v>1.126298E-4</v>
      </c>
      <c r="JQ543">
        <v>3.8277830000000002</v>
      </c>
      <c r="JR543" s="1">
        <v>1.495029E-2</v>
      </c>
      <c r="JS543">
        <v>20.89723</v>
      </c>
      <c r="JT543" s="1">
        <v>1.8335779999999999E-4</v>
      </c>
      <c r="JU543">
        <v>6.2830589999999997</v>
      </c>
      <c r="JV543" s="1">
        <v>1.482146E-2</v>
      </c>
      <c r="JW543">
        <v>20.944389999999999</v>
      </c>
      <c r="JX543" s="1">
        <v>2.8801070000000002E-4</v>
      </c>
      <c r="JY543">
        <v>9.9926069999999996</v>
      </c>
      <c r="JZ543" s="1">
        <v>1.46742E-2</v>
      </c>
      <c r="KA543">
        <v>20.91131</v>
      </c>
      <c r="KB543" s="1">
        <v>4.3855169999999999E-4</v>
      </c>
      <c r="KC543">
        <v>15.432589999999999</v>
      </c>
      <c r="KD543" s="1">
        <v>1.453928E-2</v>
      </c>
      <c r="KE543">
        <v>20.87368</v>
      </c>
      <c r="KF543" s="1">
        <v>6.4991560000000003E-4</v>
      </c>
      <c r="KG543">
        <v>23.19483</v>
      </c>
      <c r="KH543" s="1">
        <v>1.443959E-2</v>
      </c>
      <c r="KI543">
        <v>20.857479999999999</v>
      </c>
      <c r="KJ543" s="1">
        <v>9.4112180000000001E-4</v>
      </c>
      <c r="KK543">
        <v>33.99736</v>
      </c>
      <c r="KL543" s="1">
        <v>1.4311529999999999E-2</v>
      </c>
      <c r="KM543">
        <v>20.960840000000001</v>
      </c>
      <c r="KN543" s="1">
        <v>1.328529E-3</v>
      </c>
      <c r="KO543">
        <v>48.685890000000001</v>
      </c>
      <c r="KP543" s="1">
        <v>1.415975E-2</v>
      </c>
      <c r="KQ543">
        <v>21.101150000000001</v>
      </c>
      <c r="KR543" s="1">
        <v>1.831392E-3</v>
      </c>
      <c r="KS543">
        <v>68.228449999999995</v>
      </c>
      <c r="KT543" s="1">
        <v>1.3983499999999999E-2</v>
      </c>
      <c r="KU543">
        <v>21.252379999999999</v>
      </c>
      <c r="KV543" s="1">
        <v>2.4694449999999998E-3</v>
      </c>
      <c r="KW543">
        <v>93.707729999999998</v>
      </c>
      <c r="KX543" s="1">
        <v>1.381984E-2</v>
      </c>
      <c r="KY543">
        <v>21.387589999999999</v>
      </c>
      <c r="KZ543" s="1">
        <v>3.2701560000000002E-3</v>
      </c>
      <c r="LA543">
        <v>126.31319999999999</v>
      </c>
      <c r="LB543" s="1">
        <v>1.366447E-2</v>
      </c>
      <c r="LC543">
        <v>21.421469999999999</v>
      </c>
      <c r="LD543" s="1">
        <v>4.2575160000000003E-3</v>
      </c>
      <c r="LE543">
        <v>167.32859999999999</v>
      </c>
      <c r="LF543" s="1">
        <v>1.3517390000000001E-2</v>
      </c>
      <c r="LG543">
        <v>21.381599999999999</v>
      </c>
      <c r="LH543" s="1">
        <v>5.4565669999999998E-3</v>
      </c>
      <c r="LI543">
        <v>218.11170000000001</v>
      </c>
      <c r="LJ543" s="1">
        <v>1.3398220000000001E-2</v>
      </c>
      <c r="LK543">
        <v>21.343990000000002</v>
      </c>
      <c r="LL543" s="1">
        <v>6.9031750000000001E-3</v>
      </c>
      <c r="LM543">
        <v>280.06830000000002</v>
      </c>
      <c r="LN543" s="1">
        <v>1.3329219999999999E-2</v>
      </c>
      <c r="LO543">
        <v>21.329280000000001</v>
      </c>
      <c r="LP543" s="1">
        <v>8.6455739999999996E-3</v>
      </c>
      <c r="LQ543">
        <v>354.66829999999999</v>
      </c>
      <c r="LR543" s="1">
        <v>1.322713E-2</v>
      </c>
      <c r="LS543">
        <v>21.438680000000002</v>
      </c>
      <c r="LT543" s="1">
        <v>1.066193E-2</v>
      </c>
      <c r="LU543">
        <v>443.38290000000001</v>
      </c>
      <c r="LV543" s="1">
        <v>1.3109300000000001E-2</v>
      </c>
      <c r="LW543">
        <v>21.581330000000001</v>
      </c>
      <c r="LX543" s="1">
        <v>1.2975540000000001E-2</v>
      </c>
      <c r="LY543">
        <v>547.6078</v>
      </c>
      <c r="LZ543">
        <v>1.297795E-2</v>
      </c>
      <c r="MA543">
        <v>21.734690000000001</v>
      </c>
      <c r="MB543" s="1">
        <v>1.5596779999999999E-2</v>
      </c>
      <c r="MC543">
        <v>668.71190000000001</v>
      </c>
      <c r="MD543" s="1">
        <v>1.286461E-2</v>
      </c>
      <c r="ME543">
        <v>21.856619999999999</v>
      </c>
      <c r="MF543" s="1">
        <v>1.8578049999999999E-2</v>
      </c>
      <c r="MG543">
        <v>808.00030000000004</v>
      </c>
      <c r="MH543" s="1">
        <v>1.277707E-2</v>
      </c>
      <c r="MI543">
        <v>21.887250000000002</v>
      </c>
      <c r="MJ543" s="1">
        <v>2.1956340000000001E-2</v>
      </c>
      <c r="MK543">
        <v>966.73180000000002</v>
      </c>
      <c r="ML543" s="1">
        <v>1.269528E-2</v>
      </c>
      <c r="MM543">
        <v>21.843029999999999</v>
      </c>
      <c r="MN543" s="1">
        <v>2.5726160000000001E-2</v>
      </c>
      <c r="MO543">
        <v>1146.0450000000001</v>
      </c>
      <c r="MP543" s="1">
        <v>1.262597E-2</v>
      </c>
      <c r="MQ543">
        <v>21.79984</v>
      </c>
      <c r="MR543" s="1">
        <v>2.9917539999999999E-2</v>
      </c>
      <c r="MS543">
        <v>1346.9649999999999</v>
      </c>
      <c r="MT543" s="1">
        <v>1.2630600000000001E-2</v>
      </c>
      <c r="MU543">
        <v>21.77693</v>
      </c>
      <c r="MV543" s="1">
        <v>3.47243E-2</v>
      </c>
      <c r="MW543">
        <v>1570.5050000000001</v>
      </c>
      <c r="MX543" s="1">
        <v>1.2518970000000001E-2</v>
      </c>
      <c r="MY543">
        <v>21.8552</v>
      </c>
      <c r="MZ543" s="1">
        <v>3.9634740000000002E-2</v>
      </c>
      <c r="NA543">
        <v>1817.402</v>
      </c>
      <c r="NB543">
        <v>1.235141E-2</v>
      </c>
      <c r="NC543">
        <v>21.881209999999999</v>
      </c>
      <c r="ND543" s="1">
        <v>4.4724010000000002E-2</v>
      </c>
      <c r="NE543">
        <v>2087.989</v>
      </c>
      <c r="NF543" s="1">
        <v>1.218878E-2</v>
      </c>
      <c r="NG543">
        <v>21.98845</v>
      </c>
      <c r="NH543" s="1">
        <v>5.0138559999999999E-2</v>
      </c>
      <c r="NI543">
        <v>2382.549</v>
      </c>
      <c r="NJ543" s="1">
        <v>1.2086009999999999E-2</v>
      </c>
      <c r="NK543">
        <v>22.08173</v>
      </c>
      <c r="NL543" s="1">
        <v>5.6125510000000003E-2</v>
      </c>
      <c r="NM543">
        <v>2701.4009999999998</v>
      </c>
      <c r="NN543" s="1">
        <v>1.200906E-2</v>
      </c>
      <c r="NO543">
        <v>22.109159999999999</v>
      </c>
      <c r="NP543" s="1">
        <v>6.2602560000000002E-2</v>
      </c>
      <c r="NQ543">
        <v>3044.7750000000001</v>
      </c>
      <c r="NR543" s="1">
        <v>1.190137E-2</v>
      </c>
      <c r="NS543">
        <v>22.080100000000002</v>
      </c>
      <c r="NT543" s="1">
        <v>6.926417E-2</v>
      </c>
      <c r="NU543">
        <v>3412.6419999999998</v>
      </c>
      <c r="NV543" s="1">
        <v>1.16656E-2</v>
      </c>
      <c r="NW543">
        <v>22.038620000000002</v>
      </c>
      <c r="NX543" s="1">
        <v>7.5402419999999998E-2</v>
      </c>
      <c r="NY543">
        <v>3804.549</v>
      </c>
      <c r="NZ543" s="1">
        <v>1.113185E-2</v>
      </c>
      <c r="OA543">
        <v>22.03229</v>
      </c>
      <c r="OB543" s="1">
        <v>7.9495739999999995E-2</v>
      </c>
      <c r="OC543">
        <v>4218.7110000000002</v>
      </c>
      <c r="OD543" s="1">
        <v>1.100546E-2</v>
      </c>
      <c r="OE543">
        <v>22.156600000000001</v>
      </c>
      <c r="OF543" s="1">
        <v>8.6403690000000005E-2</v>
      </c>
      <c r="OG543">
        <v>4654.7849999999999</v>
      </c>
      <c r="OH543">
        <v>1.1094929999999999E-2</v>
      </c>
      <c r="OI543">
        <v>22.321459999999998</v>
      </c>
      <c r="OJ543" s="1">
        <v>9.5379439999999996E-2</v>
      </c>
      <c r="OK543">
        <v>5113.8050000000003</v>
      </c>
    </row>
    <row r="544" spans="1:401" x14ac:dyDescent="0.35">
      <c r="A544">
        <v>553</v>
      </c>
      <c r="B544" t="s">
        <v>4</v>
      </c>
      <c r="C544" t="s">
        <v>364</v>
      </c>
      <c r="D544" t="s">
        <v>551</v>
      </c>
      <c r="E544">
        <v>5230.1180000000004</v>
      </c>
      <c r="F544" s="1">
        <v>3.2141040000000003E-2</v>
      </c>
      <c r="G544">
        <v>17.06645</v>
      </c>
      <c r="H544">
        <v>0</v>
      </c>
      <c r="I544">
        <v>0</v>
      </c>
      <c r="J544">
        <v>3.179738E-2</v>
      </c>
      <c r="K544">
        <v>17.192060000000001</v>
      </c>
      <c r="L544">
        <v>0</v>
      </c>
      <c r="M544">
        <v>0</v>
      </c>
      <c r="N544" s="1">
        <v>3.1202199999999999E-2</v>
      </c>
      <c r="O544">
        <v>17.32658</v>
      </c>
      <c r="P544">
        <v>0</v>
      </c>
      <c r="Q544">
        <v>0</v>
      </c>
      <c r="R544" s="1">
        <v>3.06021E-2</v>
      </c>
      <c r="S544">
        <v>17.454409999999999</v>
      </c>
      <c r="T544">
        <v>0</v>
      </c>
      <c r="U544">
        <v>0</v>
      </c>
      <c r="V544" s="1">
        <v>3.0428259999999999E-2</v>
      </c>
      <c r="W544">
        <v>17.577549999999999</v>
      </c>
      <c r="X544">
        <v>0</v>
      </c>
      <c r="Y544">
        <v>0</v>
      </c>
      <c r="Z544" s="1">
        <v>3.0433229999999999E-2</v>
      </c>
      <c r="AA544">
        <v>17.635149999999999</v>
      </c>
      <c r="AB544">
        <v>0</v>
      </c>
      <c r="AC544">
        <v>0</v>
      </c>
      <c r="AD544">
        <v>3.0272549999999999E-2</v>
      </c>
      <c r="AE544">
        <v>17.6172</v>
      </c>
      <c r="AF544">
        <v>0</v>
      </c>
      <c r="AG544">
        <v>0</v>
      </c>
      <c r="AH544" s="1">
        <v>3.008541E-2</v>
      </c>
      <c r="AI544">
        <v>17.592020000000002</v>
      </c>
      <c r="AJ544">
        <v>0</v>
      </c>
      <c r="AK544">
        <v>0</v>
      </c>
      <c r="AL544" s="1">
        <v>3.0325089999999999E-2</v>
      </c>
      <c r="AM544">
        <v>17.581060000000001</v>
      </c>
      <c r="AN544">
        <v>0</v>
      </c>
      <c r="AO544">
        <v>0</v>
      </c>
      <c r="AP544" s="1">
        <v>3.0085310000000001E-2</v>
      </c>
      <c r="AQ544">
        <v>17.686820000000001</v>
      </c>
      <c r="AR544">
        <v>0</v>
      </c>
      <c r="AS544">
        <v>0</v>
      </c>
      <c r="AT544" s="1">
        <v>2.96773E-2</v>
      </c>
      <c r="AU544">
        <v>17.847619999999999</v>
      </c>
      <c r="AV544">
        <v>0</v>
      </c>
      <c r="AW544">
        <v>0</v>
      </c>
      <c r="AX544" s="1">
        <v>2.9267990000000001E-2</v>
      </c>
      <c r="AY544">
        <v>18.000679999999999</v>
      </c>
      <c r="AZ544">
        <v>0</v>
      </c>
      <c r="BA544">
        <v>0</v>
      </c>
      <c r="BB544">
        <v>2.9123050000000001E-2</v>
      </c>
      <c r="BC544">
        <v>18.138819999999999</v>
      </c>
      <c r="BD544">
        <v>0</v>
      </c>
      <c r="BE544">
        <v>0</v>
      </c>
      <c r="BF544">
        <v>2.906663E-2</v>
      </c>
      <c r="BG544">
        <v>18.18957</v>
      </c>
      <c r="BH544">
        <v>0</v>
      </c>
      <c r="BI544">
        <v>0</v>
      </c>
      <c r="BJ544" s="1">
        <v>2.891956E-2</v>
      </c>
      <c r="BK544">
        <v>18.180959999999999</v>
      </c>
      <c r="BL544">
        <v>0</v>
      </c>
      <c r="BM544">
        <v>0</v>
      </c>
      <c r="BN544" s="1">
        <v>2.8793470000000002E-2</v>
      </c>
      <c r="BO544">
        <v>18.170079999999999</v>
      </c>
      <c r="BP544">
        <v>0</v>
      </c>
      <c r="BQ544">
        <v>0</v>
      </c>
      <c r="BR544" s="1">
        <v>2.9091769999999999E-2</v>
      </c>
      <c r="BS544">
        <v>18.175319999999999</v>
      </c>
      <c r="BT544">
        <v>0</v>
      </c>
      <c r="BU544">
        <v>0</v>
      </c>
      <c r="BV544" s="1">
        <v>2.887487E-2</v>
      </c>
      <c r="BW544">
        <v>18.255320000000001</v>
      </c>
      <c r="BX544">
        <v>0</v>
      </c>
      <c r="BY544">
        <v>0</v>
      </c>
      <c r="BZ544" s="1">
        <v>2.8493129999999998E-2</v>
      </c>
      <c r="CA544">
        <v>18.32657</v>
      </c>
      <c r="CB544">
        <v>0</v>
      </c>
      <c r="CC544">
        <v>0</v>
      </c>
      <c r="CD544" s="1">
        <v>2.8085820000000001E-2</v>
      </c>
      <c r="CE544">
        <v>18.416039999999999</v>
      </c>
      <c r="CF544">
        <v>0</v>
      </c>
      <c r="CG544">
        <v>0</v>
      </c>
      <c r="CH544" s="1">
        <v>2.796154E-2</v>
      </c>
      <c r="CI544">
        <v>18.458120000000001</v>
      </c>
      <c r="CJ544">
        <v>0</v>
      </c>
      <c r="CK544">
        <v>0</v>
      </c>
      <c r="CL544" s="1">
        <v>2.7935479999999999E-2</v>
      </c>
      <c r="CM544">
        <v>18.462430000000001</v>
      </c>
      <c r="CN544">
        <v>0</v>
      </c>
      <c r="CO544">
        <v>0</v>
      </c>
      <c r="CP544" s="1">
        <v>2.7822030000000001E-2</v>
      </c>
      <c r="CQ544">
        <v>18.45919</v>
      </c>
      <c r="CR544">
        <v>0</v>
      </c>
      <c r="CS544">
        <v>0</v>
      </c>
      <c r="CT544" s="1">
        <v>2.7620220000000001E-2</v>
      </c>
      <c r="CU544">
        <v>18.45637</v>
      </c>
      <c r="CV544">
        <v>0</v>
      </c>
      <c r="CW544">
        <v>0</v>
      </c>
      <c r="CX544" s="1">
        <v>2.7558030000000001E-2</v>
      </c>
      <c r="CY544">
        <v>18.45918</v>
      </c>
      <c r="CZ544">
        <v>0</v>
      </c>
      <c r="DA544">
        <v>0</v>
      </c>
      <c r="DB544" s="1">
        <v>2.737531E-2</v>
      </c>
      <c r="DC544">
        <v>18.55011</v>
      </c>
      <c r="DD544">
        <v>0</v>
      </c>
      <c r="DE544">
        <v>0</v>
      </c>
      <c r="DF544" s="1">
        <v>2.717379E-2</v>
      </c>
      <c r="DG544">
        <v>18.613399999999999</v>
      </c>
      <c r="DH544">
        <v>0</v>
      </c>
      <c r="DI544">
        <v>0</v>
      </c>
      <c r="DJ544" s="1">
        <v>2.6957470000000001E-2</v>
      </c>
      <c r="DK544">
        <v>18.690460000000002</v>
      </c>
      <c r="DL544">
        <v>0</v>
      </c>
      <c r="DM544">
        <v>0</v>
      </c>
      <c r="DN544" s="1">
        <v>2.6813940000000001E-2</v>
      </c>
      <c r="DO544">
        <v>18.768319999999999</v>
      </c>
      <c r="DP544">
        <v>0</v>
      </c>
      <c r="DQ544">
        <v>0</v>
      </c>
      <c r="DR544" s="1">
        <v>2.6684179999999998E-2</v>
      </c>
      <c r="DS544">
        <v>18.801559999999998</v>
      </c>
      <c r="DT544">
        <v>0</v>
      </c>
      <c r="DU544">
        <v>0</v>
      </c>
      <c r="DV544" s="1">
        <v>2.653838E-2</v>
      </c>
      <c r="DW544">
        <v>18.788150000000002</v>
      </c>
      <c r="DX544">
        <v>0</v>
      </c>
      <c r="DY544">
        <v>0</v>
      </c>
      <c r="DZ544" s="1">
        <v>2.6499100000000001E-2</v>
      </c>
      <c r="EA544">
        <v>18.769079999999999</v>
      </c>
      <c r="EB544">
        <v>0</v>
      </c>
      <c r="EC544">
        <v>0</v>
      </c>
      <c r="ED544" s="1">
        <v>2.6835069999999999E-2</v>
      </c>
      <c r="EE544">
        <v>18.785869999999999</v>
      </c>
      <c r="EF544">
        <v>0</v>
      </c>
      <c r="EG544">
        <v>0</v>
      </c>
      <c r="EH544" s="1">
        <v>2.6696520000000001E-2</v>
      </c>
      <c r="EI544">
        <v>18.930540000000001</v>
      </c>
      <c r="EJ544">
        <v>0</v>
      </c>
      <c r="EK544">
        <v>1.8394940000000001E-37</v>
      </c>
      <c r="EL544">
        <v>2.6363629999999999E-2</v>
      </c>
      <c r="EM544">
        <v>19.073599999999999</v>
      </c>
      <c r="EN544">
        <v>0</v>
      </c>
      <c r="EO544">
        <v>2.9151769999999999E-34</v>
      </c>
      <c r="EP544" s="1">
        <v>2.6034760000000001E-2</v>
      </c>
      <c r="EQ544">
        <v>19.217839999999999</v>
      </c>
      <c r="ER544">
        <v>4.707229E-36</v>
      </c>
      <c r="ES544" s="1">
        <v>2.256914E-31</v>
      </c>
      <c r="ET544" s="1">
        <v>2.5971000000000001E-2</v>
      </c>
      <c r="EU544">
        <v>19.375589999999999</v>
      </c>
      <c r="EV544">
        <v>1.9644799999999999E-33</v>
      </c>
      <c r="EW544" s="1">
        <v>9.4290380000000005E-29</v>
      </c>
      <c r="EX544" s="1">
        <v>2.6014579999999999E-2</v>
      </c>
      <c r="EY544">
        <v>19.446000000000002</v>
      </c>
      <c r="EZ544" s="1">
        <v>4.8109050000000002E-31</v>
      </c>
      <c r="FA544" s="1">
        <v>2.2991959999999999E-26</v>
      </c>
      <c r="FB544" s="1">
        <v>2.5967259999999999E-2</v>
      </c>
      <c r="FC544">
        <v>19.423660000000002</v>
      </c>
      <c r="FD544" s="1">
        <v>7.2851229999999996E-29</v>
      </c>
      <c r="FE544" s="1">
        <v>3.4833320000000002E-24</v>
      </c>
      <c r="FF544" s="1">
        <v>2.594115E-2</v>
      </c>
      <c r="FG544">
        <v>19.4056</v>
      </c>
      <c r="FH544" s="1">
        <v>7.2354370000000007E-27</v>
      </c>
      <c r="FI544" s="1">
        <v>3.4511939999999999E-22</v>
      </c>
      <c r="FJ544" s="1">
        <v>2.6372690000000001E-2</v>
      </c>
      <c r="FK544">
        <v>19.41159</v>
      </c>
      <c r="FL544" s="1">
        <v>4.9925730000000003E-25</v>
      </c>
      <c r="FM544" s="1">
        <v>2.3385310000000001E-20</v>
      </c>
      <c r="FN544" s="1">
        <v>2.623874E-2</v>
      </c>
      <c r="FO544">
        <v>19.538329999999998</v>
      </c>
      <c r="FP544" s="1">
        <v>2.4002230000000001E-23</v>
      </c>
      <c r="FQ544" s="1">
        <v>1.12695E-18</v>
      </c>
      <c r="FR544" s="1">
        <v>2.5870649999999999E-2</v>
      </c>
      <c r="FS544">
        <v>19.693850000000001</v>
      </c>
      <c r="FT544" s="1">
        <v>8.3877909999999998E-22</v>
      </c>
      <c r="FU544" s="1">
        <v>3.9833160000000003E-17</v>
      </c>
      <c r="FV544" s="1">
        <v>2.5504860000000001E-2</v>
      </c>
      <c r="FW544">
        <v>19.834980000000002</v>
      </c>
      <c r="FX544" s="1">
        <v>2.2085710000000001E-20</v>
      </c>
      <c r="FY544" s="1">
        <v>1.0613560000000001E-15</v>
      </c>
      <c r="FZ544" s="1">
        <v>2.5429779999999999E-2</v>
      </c>
      <c r="GA544">
        <v>19.97165</v>
      </c>
      <c r="GB544" s="1">
        <v>4.5519160000000003E-19</v>
      </c>
      <c r="GC544" s="1">
        <v>2.1867949999999999E-14</v>
      </c>
      <c r="GD544" s="1">
        <v>2.5525849999999999E-2</v>
      </c>
      <c r="GE544">
        <v>20.019819999999999</v>
      </c>
      <c r="GF544" s="1">
        <v>7.4777229999999994E-18</v>
      </c>
      <c r="GG544" s="1">
        <v>3.5685040000000002E-13</v>
      </c>
      <c r="GH544" s="1">
        <v>2.549614E-2</v>
      </c>
      <c r="GI544">
        <v>20.011610000000001</v>
      </c>
      <c r="GJ544" s="1">
        <v>9.8873990000000001E-17</v>
      </c>
      <c r="GK544" s="1">
        <v>4.7107630000000001E-12</v>
      </c>
      <c r="GL544" s="1">
        <v>2.5395540000000001E-2</v>
      </c>
      <c r="GM544">
        <v>20.00122</v>
      </c>
      <c r="GN544" s="1">
        <v>1.073774E-15</v>
      </c>
      <c r="GO544" s="1">
        <v>5.1211320000000003E-11</v>
      </c>
      <c r="GP544" s="1">
        <v>2.558378E-2</v>
      </c>
      <c r="GQ544">
        <v>20.005490000000002</v>
      </c>
      <c r="GR544" s="1">
        <v>9.8866089999999993E-15</v>
      </c>
      <c r="GS544" s="1">
        <v>4.6673E-10</v>
      </c>
      <c r="GT544" s="1">
        <v>2.5404630000000001E-2</v>
      </c>
      <c r="GU544">
        <v>20.036390000000001</v>
      </c>
      <c r="GV544" s="1">
        <v>7.6372429999999998E-14</v>
      </c>
      <c r="GW544" s="1">
        <v>3.6199609999999999E-9</v>
      </c>
      <c r="GX544" s="1">
        <v>2.5110440000000001E-2</v>
      </c>
      <c r="GY544">
        <v>20.142489999999999</v>
      </c>
      <c r="GZ544" s="1">
        <v>5.056672E-13</v>
      </c>
      <c r="HA544" s="1">
        <v>2.416212E-8</v>
      </c>
      <c r="HB544" s="1">
        <v>2.4798819999999999E-2</v>
      </c>
      <c r="HC544">
        <v>20.225210000000001</v>
      </c>
      <c r="HD544" s="1">
        <v>2.9100270000000002E-12</v>
      </c>
      <c r="HE544" s="1">
        <v>1.403566E-7</v>
      </c>
      <c r="HF544" s="1">
        <v>2.466981E-2</v>
      </c>
      <c r="HG544">
        <v>20.291730000000001</v>
      </c>
      <c r="HH544" s="1">
        <v>1.4846560000000001E-11</v>
      </c>
      <c r="HI544" s="1">
        <v>7.1744110000000002E-7</v>
      </c>
      <c r="HJ544" s="1">
        <v>2.460526E-2</v>
      </c>
      <c r="HK544">
        <v>20.29888</v>
      </c>
      <c r="HL544" s="1">
        <v>6.7599680000000001E-11</v>
      </c>
      <c r="HM544" s="1">
        <v>3.264147E-6</v>
      </c>
      <c r="HN544" s="1">
        <v>2.4468429999999999E-2</v>
      </c>
      <c r="HO544">
        <v>20.29391</v>
      </c>
      <c r="HP544" s="1">
        <v>2.756556E-10</v>
      </c>
      <c r="HQ544" s="1">
        <v>1.334141E-5</v>
      </c>
      <c r="HR544" s="1">
        <v>2.4254310000000001E-2</v>
      </c>
      <c r="HS544">
        <v>20.274370000000001</v>
      </c>
      <c r="HT544" s="1">
        <v>1.014992E-9</v>
      </c>
      <c r="HU544" s="1">
        <v>4.9375690000000002E-5</v>
      </c>
      <c r="HV544" s="1">
        <v>2.4102930000000002E-2</v>
      </c>
      <c r="HW544">
        <v>20.242419999999999</v>
      </c>
      <c r="HX544" s="1">
        <v>4.0805250000000002E-9</v>
      </c>
      <c r="HY544" s="1">
        <v>1.6736680000000001E-4</v>
      </c>
      <c r="HZ544" s="1">
        <v>2.388405E-2</v>
      </c>
      <c r="IA544">
        <v>20.238759999999999</v>
      </c>
      <c r="IB544" s="1">
        <v>1.420024E-8</v>
      </c>
      <c r="IC544" s="1">
        <v>5.2242740000000003E-4</v>
      </c>
      <c r="ID544" s="1">
        <v>2.3656079999999999E-2</v>
      </c>
      <c r="IE544">
        <v>20.30125</v>
      </c>
      <c r="IF544" s="1">
        <v>4.4092520000000002E-8</v>
      </c>
      <c r="IG544" s="1">
        <v>1.5077109999999999E-3</v>
      </c>
      <c r="IH544" s="1">
        <v>2.3400839999999999E-2</v>
      </c>
      <c r="II544">
        <v>20.374420000000001</v>
      </c>
      <c r="IJ544" s="1">
        <v>1.2418150000000001E-7</v>
      </c>
      <c r="IK544" s="1">
        <v>4.0418629999999997E-3</v>
      </c>
      <c r="IL544" s="1">
        <v>2.317717E-2</v>
      </c>
      <c r="IM544">
        <v>20.462479999999999</v>
      </c>
      <c r="IN544" s="1">
        <v>3.2180700000000002E-7</v>
      </c>
      <c r="IO544" s="1">
        <v>1.012556E-2</v>
      </c>
      <c r="IP544" s="1">
        <v>2.295813E-2</v>
      </c>
      <c r="IQ544">
        <v>20.472069999999999</v>
      </c>
      <c r="IR544" s="1">
        <v>7.7407189999999995E-7</v>
      </c>
      <c r="IS544">
        <v>2.3836699999999999E-2</v>
      </c>
      <c r="IT544" s="1">
        <v>2.276481E-2</v>
      </c>
      <c r="IU544">
        <v>20.44997</v>
      </c>
      <c r="IV544" s="1">
        <v>1.743364E-6</v>
      </c>
      <c r="IW544" s="1">
        <v>5.2989290000000001E-2</v>
      </c>
      <c r="IX544" s="1">
        <v>2.2535179999999998E-2</v>
      </c>
      <c r="IY544">
        <v>20.434560000000001</v>
      </c>
      <c r="IZ544" s="1">
        <v>3.6915740000000001E-6</v>
      </c>
      <c r="JA544" s="1">
        <v>0.11173089999999999</v>
      </c>
      <c r="JB544" s="1">
        <v>2.2171090000000001E-2</v>
      </c>
      <c r="JC544">
        <v>20.4236</v>
      </c>
      <c r="JD544" s="1">
        <v>7.3520479999999997E-6</v>
      </c>
      <c r="JE544" s="1">
        <v>0.22431950000000001</v>
      </c>
      <c r="JF544">
        <v>2.201357E-2</v>
      </c>
      <c r="JG544">
        <v>20.498000000000001</v>
      </c>
      <c r="JH544" s="1">
        <v>1.405546E-5</v>
      </c>
      <c r="JI544" s="1">
        <v>0.4303901</v>
      </c>
      <c r="JJ544" s="1">
        <v>2.1960520000000001E-2</v>
      </c>
      <c r="JK544">
        <v>20.586690000000001</v>
      </c>
      <c r="JL544" s="1">
        <v>2.5812450000000001E-5</v>
      </c>
      <c r="JM544" s="1">
        <v>0.79209759999999996</v>
      </c>
      <c r="JN544" s="1">
        <v>2.1923350000000001E-2</v>
      </c>
      <c r="JO544">
        <v>20.659680000000002</v>
      </c>
      <c r="JP544" s="1">
        <v>4.551286E-5</v>
      </c>
      <c r="JQ544">
        <v>1.402992</v>
      </c>
      <c r="JR544" s="1">
        <v>2.1807360000000001E-2</v>
      </c>
      <c r="JS544">
        <v>20.758959999999998</v>
      </c>
      <c r="JT544" s="1">
        <v>7.6996750000000004E-5</v>
      </c>
      <c r="JU544">
        <v>2.3983829999999999</v>
      </c>
      <c r="JV544">
        <v>2.161915E-2</v>
      </c>
      <c r="JW544">
        <v>20.807700000000001</v>
      </c>
      <c r="JX544" s="1">
        <v>1.253882E-4</v>
      </c>
      <c r="JY544">
        <v>3.9670510000000001</v>
      </c>
      <c r="JZ544" s="1">
        <v>2.1403450000000001E-2</v>
      </c>
      <c r="KA544">
        <v>20.775469999999999</v>
      </c>
      <c r="KB544" s="1">
        <v>1.9750909999999999E-4</v>
      </c>
      <c r="KC544">
        <v>6.3635270000000004</v>
      </c>
      <c r="KD544" s="1">
        <v>2.1206450000000002E-2</v>
      </c>
      <c r="KE544">
        <v>20.738109999999999</v>
      </c>
      <c r="KF544" s="1">
        <v>3.0220099999999999E-4</v>
      </c>
      <c r="KG544">
        <v>9.920712</v>
      </c>
      <c r="KH544" s="1">
        <v>2.1064820000000001E-2</v>
      </c>
      <c r="KI544">
        <v>20.721800000000002</v>
      </c>
      <c r="KJ544" s="1">
        <v>4.510766E-4</v>
      </c>
      <c r="KK544">
        <v>15.06259</v>
      </c>
      <c r="KL544" s="1">
        <v>2.0879959999999999E-2</v>
      </c>
      <c r="KM544">
        <v>20.825299999999999</v>
      </c>
      <c r="KN544" s="1">
        <v>6.5522010000000001E-4</v>
      </c>
      <c r="KO544">
        <v>22.31493</v>
      </c>
      <c r="KP544" s="1">
        <v>2.06532E-2</v>
      </c>
      <c r="KQ544">
        <v>20.966950000000001</v>
      </c>
      <c r="KR544" s="1">
        <v>9.2769339999999997E-4</v>
      </c>
      <c r="KS544">
        <v>32.311729999999997</v>
      </c>
      <c r="KT544">
        <v>2.0405199999999998E-2</v>
      </c>
      <c r="KU544">
        <v>21.119910000000001</v>
      </c>
      <c r="KV544" s="1">
        <v>1.2839660000000001E-3</v>
      </c>
      <c r="KW544">
        <v>45.8005</v>
      </c>
      <c r="KX544" s="1">
        <v>2.016532E-2</v>
      </c>
      <c r="KY544">
        <v>21.25684</v>
      </c>
      <c r="KZ544" s="1">
        <v>1.7421590000000001E-3</v>
      </c>
      <c r="LA544">
        <v>63.642029999999998</v>
      </c>
      <c r="LB544" s="1">
        <v>1.9941230000000001E-2</v>
      </c>
      <c r="LC544">
        <v>21.292629999999999</v>
      </c>
      <c r="LD544" s="1">
        <v>2.3217170000000001E-3</v>
      </c>
      <c r="LE544">
        <v>86.809939999999997</v>
      </c>
      <c r="LF544" s="1">
        <v>1.9724249999999999E-2</v>
      </c>
      <c r="LG544">
        <v>21.252880000000001</v>
      </c>
      <c r="LH544" s="1">
        <v>3.0417220000000002E-3</v>
      </c>
      <c r="LI544">
        <v>116.3848</v>
      </c>
      <c r="LJ544" s="1">
        <v>1.955233E-2</v>
      </c>
      <c r="LK544">
        <v>21.214580000000002</v>
      </c>
      <c r="LL544" s="1">
        <v>3.9304700000000001E-3</v>
      </c>
      <c r="LM544">
        <v>153.54069999999999</v>
      </c>
      <c r="LN544" s="1">
        <v>1.945359E-2</v>
      </c>
      <c r="LO544">
        <v>21.19914</v>
      </c>
      <c r="LP544" s="1">
        <v>5.0229139999999999E-3</v>
      </c>
      <c r="LQ544">
        <v>199.5419</v>
      </c>
      <c r="LR544">
        <v>1.930813E-2</v>
      </c>
      <c r="LS544">
        <v>21.30809</v>
      </c>
      <c r="LT544" s="1">
        <v>6.315218E-3</v>
      </c>
      <c r="LU544">
        <v>255.7304</v>
      </c>
      <c r="LV544" s="1">
        <v>1.9133770000000001E-2</v>
      </c>
      <c r="LW544">
        <v>21.451889999999999</v>
      </c>
      <c r="LX544" s="1">
        <v>7.8267170000000004E-3</v>
      </c>
      <c r="LY544">
        <v>323.4907</v>
      </c>
      <c r="LZ544" s="1">
        <v>1.8941369999999999E-2</v>
      </c>
      <c r="MA544">
        <v>21.606940000000002</v>
      </c>
      <c r="MB544" s="1">
        <v>9.5737619999999996E-3</v>
      </c>
      <c r="MC544">
        <v>404.2328</v>
      </c>
      <c r="MD544">
        <v>1.877653E-2</v>
      </c>
      <c r="ME544">
        <v>21.730070000000001</v>
      </c>
      <c r="MF544" s="1">
        <v>1.1597E-2</v>
      </c>
      <c r="MG544">
        <v>499.35989999999998</v>
      </c>
      <c r="MH544" s="1">
        <v>1.8648359999999999E-2</v>
      </c>
      <c r="MI544">
        <v>21.762160000000002</v>
      </c>
      <c r="MJ544" s="1">
        <v>1.392724E-2</v>
      </c>
      <c r="MK544">
        <v>610.28139999999996</v>
      </c>
      <c r="ML544" s="1">
        <v>1.8532429999999999E-2</v>
      </c>
      <c r="MM544">
        <v>21.717610000000001</v>
      </c>
      <c r="MN544" s="1">
        <v>1.6574189999999999E-2</v>
      </c>
      <c r="MO544">
        <v>738.36249999999995</v>
      </c>
      <c r="MP544" s="1">
        <v>1.8435509999999999E-2</v>
      </c>
      <c r="MQ544">
        <v>21.673469999999998</v>
      </c>
      <c r="MR544" s="1">
        <v>1.9564740000000001E-2</v>
      </c>
      <c r="MS544">
        <v>884.92949999999996</v>
      </c>
      <c r="MT544" s="1">
        <v>1.8447419999999999E-2</v>
      </c>
      <c r="MU544">
        <v>21.649629999999998</v>
      </c>
      <c r="MV544" s="1">
        <v>2.3036060000000001E-2</v>
      </c>
      <c r="MW544">
        <v>1051.2190000000001</v>
      </c>
      <c r="MX544" s="1">
        <v>1.8285349999999999E-2</v>
      </c>
      <c r="MY544">
        <v>21.72756</v>
      </c>
      <c r="MZ544" s="1">
        <v>2.665174E-2</v>
      </c>
      <c r="NA544">
        <v>1238.4739999999999</v>
      </c>
      <c r="NB544" s="1">
        <v>1.8035860000000001E-2</v>
      </c>
      <c r="NC544">
        <v>21.75479</v>
      </c>
      <c r="ND544" s="1">
        <v>3.045877E-2</v>
      </c>
      <c r="NE544">
        <v>1447.797</v>
      </c>
      <c r="NF544" s="1">
        <v>1.78006E-2</v>
      </c>
      <c r="NG544">
        <v>21.862539999999999</v>
      </c>
      <c r="NH544" s="1">
        <v>3.4580649999999998E-2</v>
      </c>
      <c r="NI544">
        <v>1680.058</v>
      </c>
      <c r="NJ544" s="1">
        <v>1.764959E-2</v>
      </c>
      <c r="NK544">
        <v>21.957460000000001</v>
      </c>
      <c r="NL544" s="1">
        <v>3.9176320000000001E-2</v>
      </c>
      <c r="NM544">
        <v>1935.943</v>
      </c>
      <c r="NN544" s="1">
        <v>1.7540529999999999E-2</v>
      </c>
      <c r="NO544">
        <v>21.986470000000001</v>
      </c>
      <c r="NP544" s="1">
        <v>4.4213219999999998E-2</v>
      </c>
      <c r="NQ544">
        <v>2216.0540000000001</v>
      </c>
      <c r="NR544" s="1">
        <v>1.738435E-2</v>
      </c>
      <c r="NS544">
        <v>21.957999999999998</v>
      </c>
      <c r="NT544" s="1">
        <v>4.9466309999999999E-2</v>
      </c>
      <c r="NU544">
        <v>2520.9760000000001</v>
      </c>
      <c r="NV544" s="1">
        <v>1.702886E-2</v>
      </c>
      <c r="NW544">
        <v>21.916740000000001</v>
      </c>
      <c r="NX544" s="1">
        <v>5.4393530000000002E-2</v>
      </c>
      <c r="NY544">
        <v>2851.2020000000002</v>
      </c>
      <c r="NZ544" s="1">
        <v>1.6236560000000001E-2</v>
      </c>
      <c r="OA544">
        <v>21.910540000000001</v>
      </c>
      <c r="OB544" s="1">
        <v>5.790298E-2</v>
      </c>
      <c r="OC544">
        <v>3207.3240000000001</v>
      </c>
      <c r="OD544" s="1">
        <v>1.605635E-2</v>
      </c>
      <c r="OE544">
        <v>22.035489999999999</v>
      </c>
      <c r="OF544" s="1">
        <v>6.3594139999999993E-2</v>
      </c>
      <c r="OG544">
        <v>3588.4940000000001</v>
      </c>
      <c r="OH544" s="1">
        <v>1.6194199999999999E-2</v>
      </c>
      <c r="OI544">
        <v>22.202120000000001</v>
      </c>
      <c r="OJ544" s="1">
        <v>7.091269E-2</v>
      </c>
      <c r="OK544">
        <v>3993.69</v>
      </c>
    </row>
    <row r="545" spans="1:401" x14ac:dyDescent="0.35">
      <c r="A545">
        <v>554</v>
      </c>
      <c r="B545" t="s">
        <v>4</v>
      </c>
      <c r="C545" t="s">
        <v>364</v>
      </c>
      <c r="D545" t="s">
        <v>552</v>
      </c>
      <c r="E545">
        <v>4614.0169999999998</v>
      </c>
      <c r="F545" s="1">
        <v>5.6042179999999997E-2</v>
      </c>
      <c r="G545">
        <v>16.928380000000001</v>
      </c>
      <c r="H545">
        <v>0</v>
      </c>
      <c r="I545">
        <v>0</v>
      </c>
      <c r="J545" s="1">
        <v>5.5446620000000002E-2</v>
      </c>
      <c r="K545">
        <v>17.031490000000002</v>
      </c>
      <c r="L545">
        <v>0</v>
      </c>
      <c r="M545">
        <v>0</v>
      </c>
      <c r="N545" s="1">
        <v>5.4376269999999997E-2</v>
      </c>
      <c r="O545">
        <v>17.14602</v>
      </c>
      <c r="P545">
        <v>0</v>
      </c>
      <c r="Q545">
        <v>0</v>
      </c>
      <c r="R545" s="1">
        <v>5.3323290000000002E-2</v>
      </c>
      <c r="S545">
        <v>17.2577</v>
      </c>
      <c r="T545">
        <v>0</v>
      </c>
      <c r="U545">
        <v>0</v>
      </c>
      <c r="V545" s="1">
        <v>5.3020119999999997E-2</v>
      </c>
      <c r="W545">
        <v>17.3675</v>
      </c>
      <c r="X545">
        <v>0</v>
      </c>
      <c r="Y545">
        <v>0</v>
      </c>
      <c r="Z545" s="1">
        <v>5.306081E-2</v>
      </c>
      <c r="AA545">
        <v>17.424610000000001</v>
      </c>
      <c r="AB545">
        <v>0</v>
      </c>
      <c r="AC545">
        <v>0</v>
      </c>
      <c r="AD545" s="1">
        <v>5.2783450000000003E-2</v>
      </c>
      <c r="AE545">
        <v>17.417960000000001</v>
      </c>
      <c r="AF545">
        <v>0</v>
      </c>
      <c r="AG545">
        <v>0</v>
      </c>
      <c r="AH545" s="1">
        <v>5.247259E-2</v>
      </c>
      <c r="AI545">
        <v>17.40185</v>
      </c>
      <c r="AJ545">
        <v>0</v>
      </c>
      <c r="AK545">
        <v>0</v>
      </c>
      <c r="AL545" s="1">
        <v>5.2918880000000001E-2</v>
      </c>
      <c r="AM545">
        <v>17.394690000000001</v>
      </c>
      <c r="AN545">
        <v>0</v>
      </c>
      <c r="AO545">
        <v>0</v>
      </c>
      <c r="AP545" s="1">
        <v>5.2509779999999999E-2</v>
      </c>
      <c r="AQ545">
        <v>17.482410000000002</v>
      </c>
      <c r="AR545">
        <v>0</v>
      </c>
      <c r="AS545">
        <v>0</v>
      </c>
      <c r="AT545" s="1">
        <v>5.1776669999999997E-2</v>
      </c>
      <c r="AU545">
        <v>17.61796</v>
      </c>
      <c r="AV545">
        <v>0</v>
      </c>
      <c r="AW545">
        <v>0</v>
      </c>
      <c r="AX545" s="1">
        <v>5.105113E-2</v>
      </c>
      <c r="AY545">
        <v>17.750389999999999</v>
      </c>
      <c r="AZ545">
        <v>0</v>
      </c>
      <c r="BA545">
        <v>0</v>
      </c>
      <c r="BB545" s="1">
        <v>5.0803019999999997E-2</v>
      </c>
      <c r="BC545">
        <v>17.872820000000001</v>
      </c>
      <c r="BD545">
        <v>0</v>
      </c>
      <c r="BE545">
        <v>0</v>
      </c>
      <c r="BF545" s="1">
        <v>5.0718619999999999E-2</v>
      </c>
      <c r="BG545">
        <v>17.92492</v>
      </c>
      <c r="BH545">
        <v>0</v>
      </c>
      <c r="BI545">
        <v>0</v>
      </c>
      <c r="BJ545" s="1">
        <v>5.046486E-2</v>
      </c>
      <c r="BK545">
        <v>17.926349999999999</v>
      </c>
      <c r="BL545">
        <v>0</v>
      </c>
      <c r="BM545">
        <v>0</v>
      </c>
      <c r="BN545">
        <v>5.0266100000000001E-2</v>
      </c>
      <c r="BO545">
        <v>17.922499999999999</v>
      </c>
      <c r="BP545">
        <v>0</v>
      </c>
      <c r="BQ545">
        <v>0</v>
      </c>
      <c r="BR545" s="1">
        <v>5.0811019999999998E-2</v>
      </c>
      <c r="BS545">
        <v>17.929680000000001</v>
      </c>
      <c r="BT545">
        <v>0</v>
      </c>
      <c r="BU545">
        <v>0</v>
      </c>
      <c r="BV545" s="1">
        <v>5.0441310000000003E-2</v>
      </c>
      <c r="BW545">
        <v>17.997530000000001</v>
      </c>
      <c r="BX545">
        <v>0</v>
      </c>
      <c r="BY545">
        <v>0</v>
      </c>
      <c r="BZ545" s="1">
        <v>4.9746730000000003E-2</v>
      </c>
      <c r="CA545">
        <v>18.059629999999999</v>
      </c>
      <c r="CB545">
        <v>0</v>
      </c>
      <c r="CC545">
        <v>0</v>
      </c>
      <c r="CD545" s="1">
        <v>4.9033899999999998E-2</v>
      </c>
      <c r="CE545">
        <v>18.13702</v>
      </c>
      <c r="CF545">
        <v>0</v>
      </c>
      <c r="CG545">
        <v>0</v>
      </c>
      <c r="CH545" s="1">
        <v>4.8817340000000001E-2</v>
      </c>
      <c r="CI545">
        <v>18.17653</v>
      </c>
      <c r="CJ545">
        <v>0</v>
      </c>
      <c r="CK545">
        <v>0</v>
      </c>
      <c r="CL545" s="1">
        <v>4.8780650000000002E-2</v>
      </c>
      <c r="CM545">
        <v>18.184190000000001</v>
      </c>
      <c r="CN545">
        <v>0</v>
      </c>
      <c r="CO545">
        <v>0</v>
      </c>
      <c r="CP545" s="1">
        <v>4.859111E-2</v>
      </c>
      <c r="CQ545">
        <v>18.184449999999998</v>
      </c>
      <c r="CR545">
        <v>0</v>
      </c>
      <c r="CS545">
        <v>0</v>
      </c>
      <c r="CT545" s="1">
        <v>4.8246339999999999E-2</v>
      </c>
      <c r="CU545">
        <v>18.183440000000001</v>
      </c>
      <c r="CV545">
        <v>0</v>
      </c>
      <c r="CW545">
        <v>0</v>
      </c>
      <c r="CX545" s="1">
        <v>4.8153069999999999E-2</v>
      </c>
      <c r="CY545">
        <v>18.186160000000001</v>
      </c>
      <c r="CZ545">
        <v>0</v>
      </c>
      <c r="DA545">
        <v>0</v>
      </c>
      <c r="DB545" s="1">
        <v>4.7828379999999997E-2</v>
      </c>
      <c r="DC545">
        <v>18.260649999999998</v>
      </c>
      <c r="DD545">
        <v>0</v>
      </c>
      <c r="DE545">
        <v>0</v>
      </c>
      <c r="DF545" s="1">
        <v>4.7471949999999999E-2</v>
      </c>
      <c r="DG545">
        <v>18.315069999999999</v>
      </c>
      <c r="DH545">
        <v>0</v>
      </c>
      <c r="DI545">
        <v>0</v>
      </c>
      <c r="DJ545" s="1">
        <v>4.709816E-2</v>
      </c>
      <c r="DK545">
        <v>18.381419999999999</v>
      </c>
      <c r="DL545">
        <v>0</v>
      </c>
      <c r="DM545">
        <v>0</v>
      </c>
      <c r="DN545" s="1">
        <v>4.6838669999999999E-2</v>
      </c>
      <c r="DO545">
        <v>18.449560000000002</v>
      </c>
      <c r="DP545">
        <v>0</v>
      </c>
      <c r="DQ545">
        <v>0</v>
      </c>
      <c r="DR545">
        <v>4.6613740000000001E-2</v>
      </c>
      <c r="DS545">
        <v>18.481529999999999</v>
      </c>
      <c r="DT545">
        <v>0</v>
      </c>
      <c r="DU545">
        <v>0</v>
      </c>
      <c r="DV545" s="1">
        <v>4.6370189999999999E-2</v>
      </c>
      <c r="DW545">
        <v>18.47457</v>
      </c>
      <c r="DX545">
        <v>0</v>
      </c>
      <c r="DY545">
        <v>0</v>
      </c>
      <c r="DZ545" s="1">
        <v>4.6317749999999998E-2</v>
      </c>
      <c r="EA545">
        <v>18.461069999999999</v>
      </c>
      <c r="EB545">
        <v>0</v>
      </c>
      <c r="EC545">
        <v>0</v>
      </c>
      <c r="ED545" s="1">
        <v>4.6920589999999998E-2</v>
      </c>
      <c r="EE545">
        <v>18.475680000000001</v>
      </c>
      <c r="EF545">
        <v>0</v>
      </c>
      <c r="EG545">
        <v>0</v>
      </c>
      <c r="EH545">
        <v>4.6682540000000002E-2</v>
      </c>
      <c r="EI545">
        <v>18.596170000000001</v>
      </c>
      <c r="EJ545">
        <v>0</v>
      </c>
      <c r="EK545">
        <v>0</v>
      </c>
      <c r="EL545" s="1">
        <v>4.609071E-2</v>
      </c>
      <c r="EM545">
        <v>18.71904</v>
      </c>
      <c r="EN545">
        <v>0</v>
      </c>
      <c r="EO545">
        <v>0</v>
      </c>
      <c r="EP545" s="1">
        <v>4.55027E-2</v>
      </c>
      <c r="EQ545">
        <v>18.84535</v>
      </c>
      <c r="ER545">
        <v>0</v>
      </c>
      <c r="ES545">
        <v>-2.3136520000000002E-37</v>
      </c>
      <c r="ET545" s="1">
        <v>4.5395619999999998E-2</v>
      </c>
      <c r="EU545">
        <v>18.984860000000001</v>
      </c>
      <c r="EV545">
        <v>0</v>
      </c>
      <c r="EW545">
        <v>-1.700789E-34</v>
      </c>
      <c r="EX545" s="1">
        <v>4.5470629999999998E-2</v>
      </c>
      <c r="EY545">
        <v>19.05472</v>
      </c>
      <c r="EZ545">
        <v>0</v>
      </c>
      <c r="FA545" s="1">
        <v>-1.484153E-32</v>
      </c>
      <c r="FB545" s="1">
        <v>4.5407780000000002E-2</v>
      </c>
      <c r="FC545">
        <v>19.047170000000001</v>
      </c>
      <c r="FD545">
        <v>0</v>
      </c>
      <c r="FE545" s="1">
        <v>-3.160273E-30</v>
      </c>
      <c r="FF545" s="1">
        <v>4.538441E-2</v>
      </c>
      <c r="FG545">
        <v>19.039290000000001</v>
      </c>
      <c r="FH545">
        <v>0</v>
      </c>
      <c r="FI545" s="1">
        <v>-1.6348309999999999E-30</v>
      </c>
      <c r="FJ545">
        <v>4.6157770000000001E-2</v>
      </c>
      <c r="FK545">
        <v>19.049669999999999</v>
      </c>
      <c r="FL545">
        <v>3.7821729999999999E-28</v>
      </c>
      <c r="FM545" s="1">
        <v>1.4248049999999999E-23</v>
      </c>
      <c r="FN545" s="1">
        <v>4.5929339999999999E-2</v>
      </c>
      <c r="FO545">
        <v>19.158909999999999</v>
      </c>
      <c r="FP545">
        <v>4.0335450000000002E-26</v>
      </c>
      <c r="FQ545" s="1">
        <v>1.5225619999999999E-21</v>
      </c>
      <c r="FR545" s="1">
        <v>4.5250569999999997E-2</v>
      </c>
      <c r="FS545">
        <v>19.293569999999999</v>
      </c>
      <c r="FT545" s="1">
        <v>2.1452459999999998E-24</v>
      </c>
      <c r="FU545" s="1">
        <v>8.1961109999999998E-20</v>
      </c>
      <c r="FV545" s="1">
        <v>4.4606359999999998E-2</v>
      </c>
      <c r="FW545">
        <v>19.418430000000001</v>
      </c>
      <c r="FX545" s="1">
        <v>7.6188479999999995E-23</v>
      </c>
      <c r="FY545" s="1">
        <v>2.945936E-18</v>
      </c>
      <c r="FZ545" s="1">
        <v>4.4472110000000002E-2</v>
      </c>
      <c r="GA545">
        <v>19.541589999999999</v>
      </c>
      <c r="GB545" s="1">
        <v>2.073533E-21</v>
      </c>
      <c r="GC545" s="1">
        <v>8.0151860000000004E-17</v>
      </c>
      <c r="GD545" s="1">
        <v>4.466125E-2</v>
      </c>
      <c r="GE545">
        <v>19.593879999999999</v>
      </c>
      <c r="GF545" s="1">
        <v>4.4018700000000003E-20</v>
      </c>
      <c r="GG545" s="1">
        <v>1.6893619999999999E-15</v>
      </c>
      <c r="GH545" s="1">
        <v>4.4592609999999998E-2</v>
      </c>
      <c r="GI545">
        <v>19.598549999999999</v>
      </c>
      <c r="GJ545" s="1">
        <v>7.2579760000000002E-19</v>
      </c>
      <c r="GK545" s="1">
        <v>2.7819550000000001E-14</v>
      </c>
      <c r="GL545" s="1">
        <v>4.4448149999999999E-2</v>
      </c>
      <c r="GM545">
        <v>19.598230000000001</v>
      </c>
      <c r="GN545" s="1">
        <v>9.4472220000000001E-18</v>
      </c>
      <c r="GO545" s="1">
        <v>3.6221340000000002E-13</v>
      </c>
      <c r="GP545" s="1">
        <v>4.4788929999999998E-2</v>
      </c>
      <c r="GQ545">
        <v>19.608000000000001</v>
      </c>
      <c r="GR545" s="1">
        <v>1.047146E-16</v>
      </c>
      <c r="GS545" s="1">
        <v>3.9730560000000002E-12</v>
      </c>
      <c r="GT545" s="1">
        <v>4.4477929999999999E-2</v>
      </c>
      <c r="GU545">
        <v>19.638670000000001</v>
      </c>
      <c r="GV545" s="1">
        <v>9.4257750000000008E-16</v>
      </c>
      <c r="GW545" s="1">
        <v>3.5904719999999998E-11</v>
      </c>
      <c r="GX545" s="1">
        <v>4.394671E-2</v>
      </c>
      <c r="GY545">
        <v>19.730820000000001</v>
      </c>
      <c r="GZ545" s="1">
        <v>7.0714689999999999E-15</v>
      </c>
      <c r="HA545" s="1">
        <v>2.7163370000000001E-10</v>
      </c>
      <c r="HB545" s="1">
        <v>4.3388889999999999E-2</v>
      </c>
      <c r="HC545">
        <v>19.804670000000002</v>
      </c>
      <c r="HD545" s="1">
        <v>4.5447870000000003E-14</v>
      </c>
      <c r="HE545" s="1">
        <v>1.76268E-9</v>
      </c>
      <c r="HF545" s="1">
        <v>4.3172750000000003E-2</v>
      </c>
      <c r="HG545">
        <v>19.866009999999999</v>
      </c>
      <c r="HH545" s="1">
        <v>2.59525E-13</v>
      </c>
      <c r="HI545" s="1">
        <v>1.0082260000000001E-8</v>
      </c>
      <c r="HJ545" s="1">
        <v>4.3054269999999999E-2</v>
      </c>
      <c r="HK545">
        <v>19.878579999999999</v>
      </c>
      <c r="HL545" s="1">
        <v>1.3241460000000001E-12</v>
      </c>
      <c r="HM545" s="1">
        <v>5.1407889999999998E-8</v>
      </c>
      <c r="HN545" s="1">
        <v>4.2812820000000001E-2</v>
      </c>
      <c r="HO545">
        <v>19.880040000000001</v>
      </c>
      <c r="HP545" s="1">
        <v>6.0134619999999996E-12</v>
      </c>
      <c r="HQ545" s="1">
        <v>2.3401609999999999E-7</v>
      </c>
      <c r="HR545" s="1">
        <v>4.2440810000000002E-2</v>
      </c>
      <c r="HS545">
        <v>19.86842</v>
      </c>
      <c r="HT545" s="1">
        <v>2.439374E-11</v>
      </c>
      <c r="HU545" s="1">
        <v>9.5415690000000005E-7</v>
      </c>
      <c r="HV545" s="1">
        <v>4.2181530000000002E-2</v>
      </c>
      <c r="HW545">
        <v>19.845300000000002</v>
      </c>
      <c r="HX545" s="1">
        <v>9.0402579999999996E-11</v>
      </c>
      <c r="HY545" s="1">
        <v>3.5446820000000001E-6</v>
      </c>
      <c r="HZ545" s="1">
        <v>4.1804189999999998E-2</v>
      </c>
      <c r="IA545">
        <v>19.843399999999999</v>
      </c>
      <c r="IB545" s="1">
        <v>3.067036E-10</v>
      </c>
      <c r="IC545" s="1">
        <v>1.2088880000000001E-5</v>
      </c>
      <c r="ID545" s="1">
        <v>4.1392739999999997E-2</v>
      </c>
      <c r="IE545">
        <v>19.895510000000002</v>
      </c>
      <c r="IF545" s="1">
        <v>1.2164370000000001E-9</v>
      </c>
      <c r="IG545" s="1">
        <v>3.8015929999999998E-5</v>
      </c>
      <c r="IH545" s="1">
        <v>4.0950970000000003E-2</v>
      </c>
      <c r="II545">
        <v>19.95759</v>
      </c>
      <c r="IJ545" s="1">
        <v>6.5122290000000001E-9</v>
      </c>
      <c r="IK545" s="1">
        <v>1.147831E-4</v>
      </c>
      <c r="IL545" s="1">
        <v>4.0551440000000001E-2</v>
      </c>
      <c r="IM545">
        <v>20.03332</v>
      </c>
      <c r="IN545" s="1">
        <v>2.3738540000000001E-8</v>
      </c>
      <c r="IO545" s="1">
        <v>3.2679360000000001E-4</v>
      </c>
      <c r="IP545" s="1">
        <v>4.0167370000000001E-2</v>
      </c>
      <c r="IQ545">
        <v>20.046050000000001</v>
      </c>
      <c r="IR545" s="1">
        <v>7.184112E-8</v>
      </c>
      <c r="IS545" s="1">
        <v>8.6855850000000002E-4</v>
      </c>
      <c r="IT545" s="1">
        <v>3.9828500000000003E-2</v>
      </c>
      <c r="IU545">
        <v>20.031500000000001</v>
      </c>
      <c r="IV545" s="1">
        <v>1.9226020000000001E-7</v>
      </c>
      <c r="IW545" s="1">
        <v>2.161278E-3</v>
      </c>
      <c r="IX545" s="1">
        <v>3.9419740000000002E-2</v>
      </c>
      <c r="IY545">
        <v>20.02073</v>
      </c>
      <c r="IZ545" s="1">
        <v>4.673907E-7</v>
      </c>
      <c r="JA545" s="1">
        <v>5.0553389999999998E-3</v>
      </c>
      <c r="JB545" s="1">
        <v>3.8780750000000003E-2</v>
      </c>
      <c r="JC545">
        <v>20.012450000000001</v>
      </c>
      <c r="JD545" s="1">
        <v>1.0445750000000001E-6</v>
      </c>
      <c r="JE545" s="1">
        <v>1.111359E-2</v>
      </c>
      <c r="JF545" s="1">
        <v>3.8499850000000002E-2</v>
      </c>
      <c r="JG545">
        <v>20.073699999999999</v>
      </c>
      <c r="JH545" s="1">
        <v>2.2053610000000001E-6</v>
      </c>
      <c r="JI545" s="1">
        <v>2.3214120000000001E-2</v>
      </c>
      <c r="JJ545" s="1">
        <v>3.8404790000000001E-2</v>
      </c>
      <c r="JK545">
        <v>20.149049999999999</v>
      </c>
      <c r="JL545" s="1">
        <v>4.4217359999999997E-6</v>
      </c>
      <c r="JM545" s="1">
        <v>4.6538830000000003E-2</v>
      </c>
      <c r="JN545" s="1">
        <v>3.8341750000000001E-2</v>
      </c>
      <c r="JO545">
        <v>20.213640000000002</v>
      </c>
      <c r="JP545" s="1">
        <v>8.4367069999999992E-6</v>
      </c>
      <c r="JQ545" s="1">
        <v>8.9730389999999993E-2</v>
      </c>
      <c r="JR545" s="1">
        <v>3.8146220000000002E-2</v>
      </c>
      <c r="JS545">
        <v>20.300879999999999</v>
      </c>
      <c r="JT545" s="1">
        <v>1.5333849999999999E-5</v>
      </c>
      <c r="JU545" s="1">
        <v>0.16615659999999999</v>
      </c>
      <c r="JV545" s="1">
        <v>3.7811060000000001E-2</v>
      </c>
      <c r="JW545">
        <v>20.34797</v>
      </c>
      <c r="JX545" s="1">
        <v>2.6654030000000001E-5</v>
      </c>
      <c r="JY545" s="1">
        <v>0.29579620000000001</v>
      </c>
      <c r="JZ545" s="1">
        <v>3.7423909999999998E-2</v>
      </c>
      <c r="KA545">
        <v>20.327839999999998</v>
      </c>
      <c r="KB545" s="1">
        <v>4.4575559999999998E-5</v>
      </c>
      <c r="KC545" s="1">
        <v>0.50718490000000005</v>
      </c>
      <c r="KD545" s="1">
        <v>3.708272E-2</v>
      </c>
      <c r="KE545">
        <v>20.30153</v>
      </c>
      <c r="KF545" s="1">
        <v>7.2120229999999996E-5</v>
      </c>
      <c r="KG545">
        <v>0.84135130000000002</v>
      </c>
      <c r="KH545" s="1">
        <v>3.6839320000000002E-2</v>
      </c>
      <c r="KI545">
        <v>20.290369999999999</v>
      </c>
      <c r="KJ545" s="1">
        <v>1.134059E-4</v>
      </c>
      <c r="KK545">
        <v>1.3559319999999999</v>
      </c>
      <c r="KL545" s="1">
        <v>3.6528070000000003E-2</v>
      </c>
      <c r="KM545">
        <v>20.376290000000001</v>
      </c>
      <c r="KN545" s="1">
        <v>1.7300820000000001E-4</v>
      </c>
      <c r="KO545">
        <v>2.1268880000000001</v>
      </c>
      <c r="KP545" s="1">
        <v>3.6116229999999999E-2</v>
      </c>
      <c r="KQ545">
        <v>20.495640000000002</v>
      </c>
      <c r="KR545" s="1">
        <v>2.5628210000000002E-4</v>
      </c>
      <c r="KS545">
        <v>3.2477930000000002</v>
      </c>
      <c r="KT545" s="1">
        <v>3.568619E-2</v>
      </c>
      <c r="KU545">
        <v>20.62659</v>
      </c>
      <c r="KV545" s="1">
        <v>3.7027490000000001E-4</v>
      </c>
      <c r="KW545">
        <v>4.8351759999999997</v>
      </c>
      <c r="KX545" s="1">
        <v>3.5267930000000003E-2</v>
      </c>
      <c r="KY545">
        <v>20.74652</v>
      </c>
      <c r="KZ545" s="1">
        <v>5.2314479999999997E-4</v>
      </c>
      <c r="LA545">
        <v>7.0352030000000001</v>
      </c>
      <c r="LB545" s="1">
        <v>3.4872109999999998E-2</v>
      </c>
      <c r="LC545">
        <v>20.78567</v>
      </c>
      <c r="LD545" s="1">
        <v>7.2423620000000002E-4</v>
      </c>
      <c r="LE545">
        <v>10.025499999999999</v>
      </c>
      <c r="LF545" s="1">
        <v>3.4495409999999997E-2</v>
      </c>
      <c r="LG545">
        <v>20.761579999999999</v>
      </c>
      <c r="LH545" s="1">
        <v>9.8380920000000005E-4</v>
      </c>
      <c r="LI545">
        <v>14.01369</v>
      </c>
      <c r="LJ545" s="1">
        <v>3.4198270000000003E-2</v>
      </c>
      <c r="LK545">
        <v>20.735869999999998</v>
      </c>
      <c r="LL545" s="1">
        <v>1.3157360000000001E-3</v>
      </c>
      <c r="LM545">
        <v>19.248480000000001</v>
      </c>
      <c r="LN545">
        <v>3.4031499999999999E-2</v>
      </c>
      <c r="LO545">
        <v>20.72701</v>
      </c>
      <c r="LP545" s="1">
        <v>1.737642E-3</v>
      </c>
      <c r="LQ545">
        <v>26.052409999999998</v>
      </c>
      <c r="LR545" s="1">
        <v>3.3774560000000002E-2</v>
      </c>
      <c r="LS545">
        <v>20.818840000000002</v>
      </c>
      <c r="LT545" s="1">
        <v>2.2537659999999999E-3</v>
      </c>
      <c r="LU545">
        <v>34.758690000000001</v>
      </c>
      <c r="LV545" s="1">
        <v>3.3456470000000002E-2</v>
      </c>
      <c r="LW545">
        <v>20.940529999999999</v>
      </c>
      <c r="LX545" s="1">
        <v>2.8762869999999999E-3</v>
      </c>
      <c r="LY545">
        <v>45.682259999999999</v>
      </c>
      <c r="LZ545" s="1">
        <v>3.3116109999999997E-2</v>
      </c>
      <c r="MA545">
        <v>21.07348</v>
      </c>
      <c r="MB545" s="1">
        <v>3.6188119999999999E-3</v>
      </c>
      <c r="MC545">
        <v>59.182569999999998</v>
      </c>
      <c r="MD545" s="1">
        <v>3.282537E-2</v>
      </c>
      <c r="ME545">
        <v>21.18253</v>
      </c>
      <c r="MF545" s="1">
        <v>4.5029340000000001E-3</v>
      </c>
      <c r="MG545">
        <v>75.671080000000003</v>
      </c>
      <c r="MH545" s="1">
        <v>3.260445E-2</v>
      </c>
      <c r="MI545">
        <v>21.21865</v>
      </c>
      <c r="MJ545" s="1">
        <v>5.5493890000000001E-3</v>
      </c>
      <c r="MK545">
        <v>95.642920000000004</v>
      </c>
      <c r="ML545" s="1">
        <v>3.240142E-2</v>
      </c>
      <c r="MM545">
        <v>21.190930000000002</v>
      </c>
      <c r="MN545" s="1">
        <v>6.7688000000000002E-3</v>
      </c>
      <c r="MO545">
        <v>119.5992</v>
      </c>
      <c r="MP545" s="1">
        <v>3.2244839999999997E-2</v>
      </c>
      <c r="MQ545">
        <v>21.161000000000001</v>
      </c>
      <c r="MR545" s="1">
        <v>8.1845709999999999E-3</v>
      </c>
      <c r="MS545">
        <v>148.0703</v>
      </c>
      <c r="MT545" s="1">
        <v>3.2266650000000001E-2</v>
      </c>
      <c r="MU545">
        <v>21.14611</v>
      </c>
      <c r="MV545" s="1">
        <v>9.8595460000000003E-3</v>
      </c>
      <c r="MW545">
        <v>181.87710000000001</v>
      </c>
      <c r="MX545" s="1">
        <v>3.1989440000000001E-2</v>
      </c>
      <c r="MY545">
        <v>21.21331</v>
      </c>
      <c r="MZ545" s="1">
        <v>1.1662499999999999E-2</v>
      </c>
      <c r="NA545">
        <v>221.3981</v>
      </c>
      <c r="NB545" s="1">
        <v>3.1535000000000001E-2</v>
      </c>
      <c r="NC545">
        <v>21.239719999999998</v>
      </c>
      <c r="ND545" s="1">
        <v>1.360199E-2</v>
      </c>
      <c r="NE545">
        <v>266.54410000000001</v>
      </c>
      <c r="NF545" s="1">
        <v>3.1132159999999999E-2</v>
      </c>
      <c r="NG545">
        <v>21.33107</v>
      </c>
      <c r="NH545" s="1">
        <v>1.5756320000000001E-2</v>
      </c>
      <c r="NI545">
        <v>317.5247</v>
      </c>
      <c r="NJ545">
        <v>3.0859290000000001E-2</v>
      </c>
      <c r="NK545">
        <v>21.413679999999999</v>
      </c>
      <c r="NL545" s="1">
        <v>1.818618E-2</v>
      </c>
      <c r="NM545">
        <v>375.0652</v>
      </c>
      <c r="NN545" s="1">
        <v>3.0672680000000001E-2</v>
      </c>
      <c r="NO545">
        <v>21.443739999999998</v>
      </c>
      <c r="NP545">
        <v>2.09039E-2</v>
      </c>
      <c r="NQ545">
        <v>440.00779999999997</v>
      </c>
      <c r="NR545" s="1">
        <v>3.039731E-2</v>
      </c>
      <c r="NS545">
        <v>21.426590000000001</v>
      </c>
      <c r="NT545" s="1">
        <v>2.3798360000000001E-2</v>
      </c>
      <c r="NU545">
        <v>512.72950000000003</v>
      </c>
      <c r="NV545" s="1">
        <v>2.9747039999999999E-2</v>
      </c>
      <c r="NW545">
        <v>21.39715</v>
      </c>
      <c r="NX545" s="1">
        <v>2.6583269999999999E-2</v>
      </c>
      <c r="NY545">
        <v>592.73260000000005</v>
      </c>
      <c r="NZ545" s="1">
        <v>2.8341100000000001E-2</v>
      </c>
      <c r="OA545">
        <v>21.39273</v>
      </c>
      <c r="OB545" s="1">
        <v>2.8711670000000002E-2</v>
      </c>
      <c r="OC545">
        <v>675.71600000000001</v>
      </c>
      <c r="OD545" s="1">
        <v>2.803771E-2</v>
      </c>
      <c r="OE545">
        <v>21.493649999999999</v>
      </c>
      <c r="OF545" s="1">
        <v>3.1993819999999999E-2</v>
      </c>
      <c r="OG545">
        <v>762.99980000000005</v>
      </c>
      <c r="OH545" s="1">
        <v>2.8283840000000001E-2</v>
      </c>
      <c r="OI545">
        <v>21.631450000000001</v>
      </c>
      <c r="OJ545" s="1">
        <v>3.617865E-2</v>
      </c>
      <c r="OK545">
        <v>860.79</v>
      </c>
    </row>
    <row r="546" spans="1:401" x14ac:dyDescent="0.35">
      <c r="A546">
        <v>555</v>
      </c>
      <c r="B546" t="s">
        <v>4</v>
      </c>
      <c r="C546" t="s">
        <v>364</v>
      </c>
      <c r="D546" t="s">
        <v>553</v>
      </c>
      <c r="E546">
        <v>8950.6470000000008</v>
      </c>
      <c r="F546">
        <v>3.7139100000000001E-2</v>
      </c>
      <c r="G546">
        <v>16.75619</v>
      </c>
      <c r="H546">
        <v>0</v>
      </c>
      <c r="I546">
        <v>0</v>
      </c>
      <c r="J546" s="1">
        <v>3.6746479999999998E-2</v>
      </c>
      <c r="K546">
        <v>16.853069999999999</v>
      </c>
      <c r="L546">
        <v>0</v>
      </c>
      <c r="M546">
        <v>0</v>
      </c>
      <c r="N546" s="1">
        <v>3.6024349999999997E-2</v>
      </c>
      <c r="O546">
        <v>16.95815</v>
      </c>
      <c r="P546">
        <v>0</v>
      </c>
      <c r="Q546">
        <v>0</v>
      </c>
      <c r="R546" s="1">
        <v>3.531981E-2</v>
      </c>
      <c r="S546">
        <v>17.058910000000001</v>
      </c>
      <c r="T546">
        <v>0</v>
      </c>
      <c r="U546">
        <v>0</v>
      </c>
      <c r="V546" s="1">
        <v>3.5122439999999998E-2</v>
      </c>
      <c r="W546">
        <v>17.157039999999999</v>
      </c>
      <c r="X546">
        <v>0</v>
      </c>
      <c r="Y546">
        <v>0</v>
      </c>
      <c r="Z546" s="1">
        <v>3.5150140000000003E-2</v>
      </c>
      <c r="AA546">
        <v>17.205020000000001</v>
      </c>
      <c r="AB546">
        <v>0</v>
      </c>
      <c r="AC546">
        <v>0</v>
      </c>
      <c r="AD546" s="1">
        <v>3.4973039999999997E-2</v>
      </c>
      <c r="AE546">
        <v>17.194790000000001</v>
      </c>
      <c r="AF546">
        <v>0</v>
      </c>
      <c r="AG546">
        <v>0</v>
      </c>
      <c r="AH546" s="1">
        <v>3.4778610000000001E-2</v>
      </c>
      <c r="AI546">
        <v>17.177980000000002</v>
      </c>
      <c r="AJ546">
        <v>0</v>
      </c>
      <c r="AK546">
        <v>0</v>
      </c>
      <c r="AL546" s="1">
        <v>3.507888E-2</v>
      </c>
      <c r="AM546">
        <v>17.170970000000001</v>
      </c>
      <c r="AN546">
        <v>0</v>
      </c>
      <c r="AO546">
        <v>0</v>
      </c>
      <c r="AP546">
        <v>3.4807619999999997E-2</v>
      </c>
      <c r="AQ546">
        <v>17.253329999999998</v>
      </c>
      <c r="AR546">
        <v>0</v>
      </c>
      <c r="AS546">
        <v>0</v>
      </c>
      <c r="AT546" s="1">
        <v>3.4311960000000002E-2</v>
      </c>
      <c r="AU546">
        <v>17.378820000000001</v>
      </c>
      <c r="AV546">
        <v>0</v>
      </c>
      <c r="AW546">
        <v>0</v>
      </c>
      <c r="AX546">
        <v>3.3831739999999999E-2</v>
      </c>
      <c r="AY546">
        <v>17.49926</v>
      </c>
      <c r="AZ546">
        <v>0</v>
      </c>
      <c r="BA546">
        <v>0</v>
      </c>
      <c r="BB546" s="1">
        <v>3.3666670000000003E-2</v>
      </c>
      <c r="BC546">
        <v>17.608989999999999</v>
      </c>
      <c r="BD546">
        <v>0</v>
      </c>
      <c r="BE546">
        <v>0</v>
      </c>
      <c r="BF546">
        <v>3.3610889999999997E-2</v>
      </c>
      <c r="BG546">
        <v>17.65212</v>
      </c>
      <c r="BH546">
        <v>0</v>
      </c>
      <c r="BI546">
        <v>0</v>
      </c>
      <c r="BJ546" s="1">
        <v>3.3449510000000002E-2</v>
      </c>
      <c r="BK546">
        <v>17.649560000000001</v>
      </c>
      <c r="BL546">
        <v>0</v>
      </c>
      <c r="BM546">
        <v>0</v>
      </c>
      <c r="BN546" s="1">
        <v>3.3329770000000002E-2</v>
      </c>
      <c r="BO546">
        <v>17.643969999999999</v>
      </c>
      <c r="BP546">
        <v>0</v>
      </c>
      <c r="BQ546">
        <v>0</v>
      </c>
      <c r="BR546" s="1">
        <v>3.3693269999999997E-2</v>
      </c>
      <c r="BS546">
        <v>17.649740000000001</v>
      </c>
      <c r="BT546">
        <v>0</v>
      </c>
      <c r="BU546">
        <v>0</v>
      </c>
      <c r="BV546" s="1">
        <v>3.3445490000000001E-2</v>
      </c>
      <c r="BW546">
        <v>17.712890000000002</v>
      </c>
      <c r="BX546">
        <v>0</v>
      </c>
      <c r="BY546">
        <v>0</v>
      </c>
      <c r="BZ546" s="1">
        <v>3.2977029999999997E-2</v>
      </c>
      <c r="CA546">
        <v>17.76962</v>
      </c>
      <c r="CB546">
        <v>0</v>
      </c>
      <c r="CC546">
        <v>0</v>
      </c>
      <c r="CD546" s="1">
        <v>3.2500630000000003E-2</v>
      </c>
      <c r="CE546">
        <v>17.840769999999999</v>
      </c>
      <c r="CF546">
        <v>0</v>
      </c>
      <c r="CG546">
        <v>0</v>
      </c>
      <c r="CH546" s="1">
        <v>3.236352E-2</v>
      </c>
      <c r="CI546">
        <v>17.87593</v>
      </c>
      <c r="CJ546">
        <v>0</v>
      </c>
      <c r="CK546">
        <v>0</v>
      </c>
      <c r="CL546" s="1">
        <v>3.2342549999999998E-2</v>
      </c>
      <c r="CM546">
        <v>17.881440000000001</v>
      </c>
      <c r="CN546">
        <v>0</v>
      </c>
      <c r="CO546">
        <v>0</v>
      </c>
      <c r="CP546" s="1">
        <v>3.221487E-2</v>
      </c>
      <c r="CQ546">
        <v>17.880510000000001</v>
      </c>
      <c r="CR546">
        <v>0</v>
      </c>
      <c r="CS546">
        <v>0</v>
      </c>
      <c r="CT546" s="1">
        <v>3.1990739999999997E-2</v>
      </c>
      <c r="CU546">
        <v>17.87914</v>
      </c>
      <c r="CV546">
        <v>0</v>
      </c>
      <c r="CW546">
        <v>0</v>
      </c>
      <c r="CX546" s="1">
        <v>3.1928329999999998E-2</v>
      </c>
      <c r="CY546">
        <v>17.88175</v>
      </c>
      <c r="CZ546">
        <v>0</v>
      </c>
      <c r="DA546">
        <v>0</v>
      </c>
      <c r="DB546" s="1">
        <v>3.1715739999999999E-2</v>
      </c>
      <c r="DC546">
        <v>17.95204</v>
      </c>
      <c r="DD546">
        <v>0</v>
      </c>
      <c r="DE546">
        <v>0</v>
      </c>
      <c r="DF546" s="1">
        <v>3.147291E-2</v>
      </c>
      <c r="DG546">
        <v>18.002089999999999</v>
      </c>
      <c r="DH546">
        <v>0</v>
      </c>
      <c r="DI546">
        <v>0</v>
      </c>
      <c r="DJ546" s="1">
        <v>3.122811E-2</v>
      </c>
      <c r="DK546">
        <v>18.06305</v>
      </c>
      <c r="DL546">
        <v>0</v>
      </c>
      <c r="DM546">
        <v>0</v>
      </c>
      <c r="DN546" s="1">
        <v>3.1050419999999999E-2</v>
      </c>
      <c r="DO546">
        <v>18.124980000000001</v>
      </c>
      <c r="DP546">
        <v>0</v>
      </c>
      <c r="DQ546">
        <v>0</v>
      </c>
      <c r="DR546" s="1">
        <v>3.0907549999999999E-2</v>
      </c>
      <c r="DS546">
        <v>18.152170000000002</v>
      </c>
      <c r="DT546">
        <v>0</v>
      </c>
      <c r="DU546">
        <v>0</v>
      </c>
      <c r="DV546" s="1">
        <v>3.0745169999999999E-2</v>
      </c>
      <c r="DW546">
        <v>18.14359</v>
      </c>
      <c r="DX546">
        <v>0</v>
      </c>
      <c r="DY546">
        <v>0</v>
      </c>
      <c r="DZ546" s="1">
        <v>3.072482E-2</v>
      </c>
      <c r="EA546">
        <v>18.130050000000001</v>
      </c>
      <c r="EB546">
        <v>0</v>
      </c>
      <c r="EC546">
        <v>0</v>
      </c>
      <c r="ED546" s="1">
        <v>3.1125670000000001E-2</v>
      </c>
      <c r="EE546">
        <v>18.143460000000001</v>
      </c>
      <c r="EF546">
        <v>0</v>
      </c>
      <c r="EG546">
        <v>0</v>
      </c>
      <c r="EH546" s="1">
        <v>3.097194E-2</v>
      </c>
      <c r="EI546">
        <v>18.255749999999999</v>
      </c>
      <c r="EJ546">
        <v>0</v>
      </c>
      <c r="EK546">
        <v>0</v>
      </c>
      <c r="EL546" s="1">
        <v>3.0571810000000001E-2</v>
      </c>
      <c r="EM546">
        <v>18.36871</v>
      </c>
      <c r="EN546">
        <v>0</v>
      </c>
      <c r="EO546">
        <v>1.201528E-36</v>
      </c>
      <c r="EP546" s="1">
        <v>3.0177539999999999E-2</v>
      </c>
      <c r="EQ546">
        <v>18.484850000000002</v>
      </c>
      <c r="ER546">
        <v>0</v>
      </c>
      <c r="ES546">
        <v>1.025208E-33</v>
      </c>
      <c r="ET546" s="1">
        <v>3.0112989999999999E-2</v>
      </c>
      <c r="EU546">
        <v>18.612780000000001</v>
      </c>
      <c r="EV546">
        <v>0</v>
      </c>
      <c r="EW546" s="1">
        <v>4.6983269999999996E-31</v>
      </c>
      <c r="EX546" s="1">
        <v>3.0162729999999999E-2</v>
      </c>
      <c r="EY546">
        <v>18.674099999999999</v>
      </c>
      <c r="EZ546">
        <v>0</v>
      </c>
      <c r="FA546" s="1">
        <v>1.252218E-28</v>
      </c>
      <c r="FB546" s="1">
        <v>3.0124189999999999E-2</v>
      </c>
      <c r="FC546">
        <v>18.6633</v>
      </c>
      <c r="FD546">
        <v>0</v>
      </c>
      <c r="FE546" s="1">
        <v>2.067931E-26</v>
      </c>
      <c r="FF546" s="1">
        <v>3.01196E-2</v>
      </c>
      <c r="FG546">
        <v>18.654199999999999</v>
      </c>
      <c r="FH546">
        <v>0</v>
      </c>
      <c r="FI546" s="1">
        <v>2.2285009999999999E-24</v>
      </c>
      <c r="FJ546" s="1">
        <v>3.063662E-2</v>
      </c>
      <c r="FK546">
        <v>18.663550000000001</v>
      </c>
      <c r="FL546">
        <v>3.7848390000000002E-28</v>
      </c>
      <c r="FM546" s="1">
        <v>1.6417590000000001E-22</v>
      </c>
      <c r="FN546" s="1">
        <v>3.049224E-2</v>
      </c>
      <c r="FO546">
        <v>18.76613</v>
      </c>
      <c r="FP546">
        <v>4.0373289999999998E-26</v>
      </c>
      <c r="FQ546" s="1">
        <v>8.5996520000000005E-21</v>
      </c>
      <c r="FR546" s="1">
        <v>3.0027399999999999E-2</v>
      </c>
      <c r="FS546">
        <v>18.89151</v>
      </c>
      <c r="FT546" s="1">
        <v>2.1462279999999999E-24</v>
      </c>
      <c r="FU546" s="1">
        <v>3.2999720000000001E-19</v>
      </c>
      <c r="FV546">
        <v>2.9596299999999999E-2</v>
      </c>
      <c r="FW546">
        <v>19.00714</v>
      </c>
      <c r="FX546" s="1">
        <v>7.6213730000000002E-23</v>
      </c>
      <c r="FY546" s="1">
        <v>9.5347519999999998E-18</v>
      </c>
      <c r="FZ546" s="1">
        <v>2.9515690000000001E-2</v>
      </c>
      <c r="GA546">
        <v>19.12087</v>
      </c>
      <c r="GB546" s="1">
        <v>2.0747989999999999E-21</v>
      </c>
      <c r="GC546" s="1">
        <v>2.128515E-16</v>
      </c>
      <c r="GD546" s="1">
        <v>2.9642459999999999E-2</v>
      </c>
      <c r="GE546">
        <v>19.167480000000001</v>
      </c>
      <c r="GF546" s="1">
        <v>4.1516509999999999E-20</v>
      </c>
      <c r="GG546" s="1">
        <v>3.7736670000000002E-15</v>
      </c>
      <c r="GH546" s="1">
        <v>2.9596339999999999E-2</v>
      </c>
      <c r="GI546">
        <v>19.170280000000002</v>
      </c>
      <c r="GJ546" s="1">
        <v>5.9389149999999998E-19</v>
      </c>
      <c r="GK546" s="1">
        <v>5.3915180000000002E-14</v>
      </c>
      <c r="GL546" s="1">
        <v>2.951146E-2</v>
      </c>
      <c r="GM546">
        <v>19.170210000000001</v>
      </c>
      <c r="GN546" s="1">
        <v>6.9684899999999998E-18</v>
      </c>
      <c r="GO546" s="1">
        <v>6.3257729999999997E-13</v>
      </c>
      <c r="GP546" s="1">
        <v>2.9739789999999999E-2</v>
      </c>
      <c r="GQ546">
        <v>19.18018</v>
      </c>
      <c r="GR546" s="1">
        <v>6.9167370000000003E-17</v>
      </c>
      <c r="GS546" s="1">
        <v>6.2130239999999996E-12</v>
      </c>
      <c r="GT546" s="1">
        <v>2.9536219999999998E-2</v>
      </c>
      <c r="GU546">
        <v>19.210699999999999</v>
      </c>
      <c r="GV546" s="1">
        <v>5.7549579999999995E-16</v>
      </c>
      <c r="GW546" s="1">
        <v>5.1894750000000003E-11</v>
      </c>
      <c r="GX546" s="1">
        <v>2.9179360000000001E-2</v>
      </c>
      <c r="GY546">
        <v>19.299589999999998</v>
      </c>
      <c r="GZ546" s="1">
        <v>4.0996709999999996E-15</v>
      </c>
      <c r="HA546" s="1">
        <v>3.728579E-10</v>
      </c>
      <c r="HB546" s="1">
        <v>2.8811110000000001E-2</v>
      </c>
      <c r="HC546">
        <v>19.370519999999999</v>
      </c>
      <c r="HD546" s="1">
        <v>2.5374319999999999E-14</v>
      </c>
      <c r="HE546" s="1">
        <v>2.3299529999999999E-9</v>
      </c>
      <c r="HF546">
        <v>2.8663859999999999E-2</v>
      </c>
      <c r="HG546">
        <v>19.42914</v>
      </c>
      <c r="HH546" s="1">
        <v>1.3918349999999999E-13</v>
      </c>
      <c r="HI546" s="1">
        <v>1.2803260000000001E-8</v>
      </c>
      <c r="HJ546" s="1">
        <v>2.858927E-2</v>
      </c>
      <c r="HK546">
        <v>19.441109999999998</v>
      </c>
      <c r="HL546" s="1">
        <v>6.8052149999999997E-13</v>
      </c>
      <c r="HM546" s="1">
        <v>6.2550850000000001E-8</v>
      </c>
      <c r="HN546" s="1">
        <v>2.8431479999999999E-2</v>
      </c>
      <c r="HO546">
        <v>19.44379</v>
      </c>
      <c r="HP546" s="1">
        <v>2.9780459999999999E-12</v>
      </c>
      <c r="HQ546" s="1">
        <v>2.7435680000000002E-7</v>
      </c>
      <c r="HR546" s="1">
        <v>2.8186289999999999E-2</v>
      </c>
      <c r="HS546">
        <v>19.435300000000002</v>
      </c>
      <c r="HT546" s="1">
        <v>1.1760950000000001E-11</v>
      </c>
      <c r="HU546" s="1">
        <v>1.0890000000000001E-6</v>
      </c>
      <c r="HV546" s="1">
        <v>2.8017469999999999E-2</v>
      </c>
      <c r="HW546">
        <v>19.417159999999999</v>
      </c>
      <c r="HX546" s="1">
        <v>4.2523569999999998E-11</v>
      </c>
      <c r="HY546" s="1">
        <v>3.9465999999999996E-6</v>
      </c>
      <c r="HZ546" s="1">
        <v>2.7768500000000002E-2</v>
      </c>
      <c r="IA546">
        <v>19.419789999999999</v>
      </c>
      <c r="IB546" s="1">
        <v>1.411856E-10</v>
      </c>
      <c r="IC546" s="1">
        <v>1.317156E-5</v>
      </c>
      <c r="ID546" s="1">
        <v>2.749095E-2</v>
      </c>
      <c r="IE546">
        <v>19.473320000000001</v>
      </c>
      <c r="IF546" s="1">
        <v>4.3305119999999999E-10</v>
      </c>
      <c r="IG546" s="1">
        <v>4.0663859999999999E-5</v>
      </c>
      <c r="IH546" s="1">
        <v>2.7197590000000001E-2</v>
      </c>
      <c r="II546">
        <v>19.535219999999999</v>
      </c>
      <c r="IJ546" s="1">
        <v>1.234601E-9</v>
      </c>
      <c r="IK546" s="1">
        <v>1.167505E-4</v>
      </c>
      <c r="IL546" s="1">
        <v>2.6936089999999999E-2</v>
      </c>
      <c r="IM546">
        <v>19.609169999999999</v>
      </c>
      <c r="IN546" s="1">
        <v>3.2934829999999998E-9</v>
      </c>
      <c r="IO546" s="1">
        <v>3.1345420000000003E-4</v>
      </c>
      <c r="IP546" s="1">
        <v>2.668119E-2</v>
      </c>
      <c r="IQ546">
        <v>19.62313</v>
      </c>
      <c r="IR546" s="1">
        <v>8.2536560000000002E-9</v>
      </c>
      <c r="IS546" s="1">
        <v>7.9064360000000004E-4</v>
      </c>
      <c r="IT546" s="1">
        <v>2.6456480000000001E-2</v>
      </c>
      <c r="IU546">
        <v>19.611920000000001</v>
      </c>
      <c r="IV546" s="1">
        <v>1.953301E-8</v>
      </c>
      <c r="IW546" s="1">
        <v>1.881955E-3</v>
      </c>
      <c r="IX546" s="1">
        <v>2.618477E-2</v>
      </c>
      <c r="IY546">
        <v>19.604980000000001</v>
      </c>
      <c r="IZ546" s="1">
        <v>4.3726689999999999E-8</v>
      </c>
      <c r="JA546" s="1">
        <v>4.2453150000000004E-3</v>
      </c>
      <c r="JB546">
        <v>2.5753189999999999E-2</v>
      </c>
      <c r="JC546">
        <v>19.601179999999999</v>
      </c>
      <c r="JD546" s="1">
        <v>9.2476920000000002E-8</v>
      </c>
      <c r="JE546" s="1">
        <v>9.1099059999999992E-3</v>
      </c>
      <c r="JF546" s="1">
        <v>2.5568899999999999E-2</v>
      </c>
      <c r="JG546">
        <v>19.66348</v>
      </c>
      <c r="JH546" s="1">
        <v>1.8837820000000001E-7</v>
      </c>
      <c r="JI546" s="1">
        <v>1.8659269999999999E-2</v>
      </c>
      <c r="JJ546" s="1">
        <v>2.5508090000000001E-2</v>
      </c>
      <c r="JK546">
        <v>19.737929999999999</v>
      </c>
      <c r="JL546" s="1">
        <v>3.6946610000000003E-7</v>
      </c>
      <c r="JM546" s="1">
        <v>3.661942E-2</v>
      </c>
      <c r="JN546" s="1">
        <v>2.5465149999999999E-2</v>
      </c>
      <c r="JO546">
        <v>19.801100000000002</v>
      </c>
      <c r="JP546" s="1">
        <v>6.9687510000000004E-7</v>
      </c>
      <c r="JQ546" s="1">
        <v>6.9102800000000006E-2</v>
      </c>
      <c r="JR546" s="1">
        <v>2.5338340000000001E-2</v>
      </c>
      <c r="JS546">
        <v>19.885010000000001</v>
      </c>
      <c r="JT546" s="1">
        <v>1.263131E-6</v>
      </c>
      <c r="JU546" s="1">
        <v>0.12575349999999999</v>
      </c>
      <c r="JV546" s="1">
        <v>2.5116590000000001E-2</v>
      </c>
      <c r="JW546">
        <v>19.930420000000002</v>
      </c>
      <c r="JX546" s="1">
        <v>2.204559E-6</v>
      </c>
      <c r="JY546" s="1">
        <v>0.22122249999999999</v>
      </c>
      <c r="JZ546">
        <v>2.4856650000000001E-2</v>
      </c>
      <c r="KA546">
        <v>19.91309</v>
      </c>
      <c r="KB546" s="1">
        <v>3.7216789999999999E-6</v>
      </c>
      <c r="KC546" s="1">
        <v>0.3770115</v>
      </c>
      <c r="KD546" s="1">
        <v>2.4632999999999999E-2</v>
      </c>
      <c r="KE546">
        <v>19.891279999999998</v>
      </c>
      <c r="KF546" s="1">
        <v>6.1054930000000003E-6</v>
      </c>
      <c r="KG546" s="1">
        <v>0.6237277</v>
      </c>
      <c r="KH546" s="1">
        <v>2.447266E-2</v>
      </c>
      <c r="KI546">
        <v>19.88449</v>
      </c>
      <c r="KJ546" s="1">
        <v>9.7662779999999998E-6</v>
      </c>
      <c r="KK546">
        <v>1.0038009999999999</v>
      </c>
      <c r="KL546" s="1">
        <v>2.4265149999999999E-2</v>
      </c>
      <c r="KM546">
        <v>19.96941</v>
      </c>
      <c r="KN546" s="1">
        <v>1.5196570000000001E-5</v>
      </c>
      <c r="KO546">
        <v>1.5746359999999999</v>
      </c>
      <c r="KP546" s="1">
        <v>2.399387E-2</v>
      </c>
      <c r="KQ546">
        <v>20.084900000000001</v>
      </c>
      <c r="KR546" s="1">
        <v>2.301855E-5</v>
      </c>
      <c r="KS546">
        <v>2.4117299999999999</v>
      </c>
      <c r="KT546" s="1">
        <v>2.3705460000000001E-2</v>
      </c>
      <c r="KU546">
        <v>20.21059</v>
      </c>
      <c r="KV546" s="1">
        <v>3.406442E-5</v>
      </c>
      <c r="KW546">
        <v>3.6119150000000002</v>
      </c>
      <c r="KX546" s="1">
        <v>2.3429700000000001E-2</v>
      </c>
      <c r="KY546">
        <v>20.324929999999998</v>
      </c>
      <c r="KZ546" s="1">
        <v>4.9379009999999997E-5</v>
      </c>
      <c r="LA546">
        <v>5.2968500000000001</v>
      </c>
      <c r="LB546" s="1">
        <v>2.3163590000000001E-2</v>
      </c>
      <c r="LC546">
        <v>20.363099999999999</v>
      </c>
      <c r="LD546" s="1">
        <v>7.0200240000000002E-5</v>
      </c>
      <c r="LE546">
        <v>7.6166559999999999</v>
      </c>
      <c r="LF546" s="1">
        <v>2.2914009999999999E-2</v>
      </c>
      <c r="LG546">
        <v>20.342929999999999</v>
      </c>
      <c r="LH546" s="1">
        <v>9.8031510000000006E-5</v>
      </c>
      <c r="LI546">
        <v>10.753170000000001</v>
      </c>
      <c r="LJ546" s="1">
        <v>2.2720000000000001E-2</v>
      </c>
      <c r="LK546">
        <v>20.32236</v>
      </c>
      <c r="LL546" s="1">
        <v>1.348865E-4</v>
      </c>
      <c r="LM546">
        <v>14.9229</v>
      </c>
      <c r="LN546" s="1">
        <v>2.261235E-2</v>
      </c>
      <c r="LO546">
        <v>20.318519999999999</v>
      </c>
      <c r="LP546" s="1">
        <v>1.8334220000000001E-4</v>
      </c>
      <c r="LQ546">
        <v>20.380769999999998</v>
      </c>
      <c r="LR546" s="1">
        <v>2.2439560000000001E-2</v>
      </c>
      <c r="LS546">
        <v>20.410039999999999</v>
      </c>
      <c r="LT546" s="1">
        <v>2.4477370000000002E-4</v>
      </c>
      <c r="LU546">
        <v>27.424150000000001</v>
      </c>
      <c r="LV546" s="1">
        <v>2.2228749999999999E-2</v>
      </c>
      <c r="LW546">
        <v>20.52853</v>
      </c>
      <c r="LX546" s="1">
        <v>3.2171290000000002E-4</v>
      </c>
      <c r="LY546">
        <v>36.390540000000001</v>
      </c>
      <c r="LZ546" s="1">
        <v>2.200121E-2</v>
      </c>
      <c r="MA546">
        <v>20.656590000000001</v>
      </c>
      <c r="MB546" s="1">
        <v>4.169342E-4</v>
      </c>
      <c r="MC546">
        <v>47.657850000000003</v>
      </c>
      <c r="MD546" s="1">
        <v>2.181251E-2</v>
      </c>
      <c r="ME546">
        <v>20.76164</v>
      </c>
      <c r="MF546" s="1">
        <v>5.3461890000000003E-4</v>
      </c>
      <c r="MG546">
        <v>61.643659999999997</v>
      </c>
      <c r="MH546" s="1">
        <v>2.1668779999999999E-2</v>
      </c>
      <c r="MI546">
        <v>20.79776</v>
      </c>
      <c r="MJ546" s="1">
        <v>6.7886800000000001E-4</v>
      </c>
      <c r="MK546">
        <v>78.807720000000003</v>
      </c>
      <c r="ML546" s="1">
        <v>2.1528889999999998E-2</v>
      </c>
      <c r="MM546">
        <v>20.774249999999999</v>
      </c>
      <c r="MN546" s="1">
        <v>8.5280130000000003E-4</v>
      </c>
      <c r="MO546">
        <v>99.653999999999996</v>
      </c>
      <c r="MP546" s="1">
        <v>2.143347E-2</v>
      </c>
      <c r="MQ546">
        <v>20.749569999999999</v>
      </c>
      <c r="MR546" s="1">
        <v>1.0625260000000001E-3</v>
      </c>
      <c r="MS546">
        <v>124.72490000000001</v>
      </c>
      <c r="MT546" s="1">
        <v>2.144741E-2</v>
      </c>
      <c r="MU546">
        <v>20.739979999999999</v>
      </c>
      <c r="MV546" s="1">
        <v>1.317875E-3</v>
      </c>
      <c r="MW546">
        <v>154.60300000000001</v>
      </c>
      <c r="MX546" s="1">
        <v>2.1262219999999998E-2</v>
      </c>
      <c r="MY546">
        <v>20.807839999999999</v>
      </c>
      <c r="MZ546" s="1">
        <v>1.6047660000000001E-3</v>
      </c>
      <c r="NA546">
        <v>189.92250000000001</v>
      </c>
      <c r="NB546" s="1">
        <v>2.0964E-2</v>
      </c>
      <c r="NC546">
        <v>20.837129999999998</v>
      </c>
      <c r="ND546" s="1">
        <v>1.927394E-3</v>
      </c>
      <c r="NE546">
        <v>231.3263</v>
      </c>
      <c r="NF546" s="1">
        <v>2.0689510000000001E-2</v>
      </c>
      <c r="NG546">
        <v>20.928000000000001</v>
      </c>
      <c r="NH546" s="1">
        <v>2.2980169999999999E-3</v>
      </c>
      <c r="NI546">
        <v>279.44690000000003</v>
      </c>
      <c r="NJ546" s="1">
        <v>2.0512860000000001E-2</v>
      </c>
      <c r="NK546">
        <v>21.010059999999999</v>
      </c>
      <c r="NL546" s="1">
        <v>2.7308390000000001E-3</v>
      </c>
      <c r="NM546">
        <v>334.92669999999998</v>
      </c>
      <c r="NN546" s="1">
        <v>2.0391679999999999E-2</v>
      </c>
      <c r="NO546">
        <v>21.04195</v>
      </c>
      <c r="NP546" s="1">
        <v>3.2301220000000002E-3</v>
      </c>
      <c r="NQ546">
        <v>398.4323</v>
      </c>
      <c r="NR546" s="1">
        <v>2.0205170000000001E-2</v>
      </c>
      <c r="NS546">
        <v>21.029620000000001</v>
      </c>
      <c r="NT546" s="1">
        <v>3.7814979999999999E-3</v>
      </c>
      <c r="NU546">
        <v>470.6662</v>
      </c>
      <c r="NV546" s="1">
        <v>1.9760799999999999E-2</v>
      </c>
      <c r="NW546">
        <v>21.006689999999999</v>
      </c>
      <c r="NX546" s="1">
        <v>4.3409850000000003E-3</v>
      </c>
      <c r="NY546">
        <v>552.3356</v>
      </c>
      <c r="NZ546" s="1">
        <v>1.881801E-2</v>
      </c>
      <c r="OA546">
        <v>21.00949</v>
      </c>
      <c r="OB546" s="1">
        <v>4.8221080000000003E-3</v>
      </c>
      <c r="OC546">
        <v>644.09670000000006</v>
      </c>
      <c r="OD546" s="1">
        <v>1.86161E-2</v>
      </c>
      <c r="OE546">
        <v>21.11279</v>
      </c>
      <c r="OF546" s="1">
        <v>5.5282229999999996E-3</v>
      </c>
      <c r="OG546">
        <v>746.25580000000002</v>
      </c>
      <c r="OH546" s="1">
        <v>1.879374E-2</v>
      </c>
      <c r="OI546">
        <v>21.24916</v>
      </c>
      <c r="OJ546" s="1">
        <v>6.4285799999999997E-3</v>
      </c>
      <c r="OK546">
        <v>859.24659999999994</v>
      </c>
    </row>
    <row r="547" spans="1:401" x14ac:dyDescent="0.35">
      <c r="A547">
        <v>556</v>
      </c>
      <c r="B547" t="s">
        <v>4</v>
      </c>
      <c r="C547" t="s">
        <v>364</v>
      </c>
      <c r="D547" t="s">
        <v>554</v>
      </c>
      <c r="E547">
        <v>5178.9880000000003</v>
      </c>
      <c r="F547" s="1">
        <v>3.5881629999999998E-2</v>
      </c>
      <c r="G547">
        <v>16.621369999999999</v>
      </c>
      <c r="H547">
        <v>0</v>
      </c>
      <c r="I547">
        <v>0</v>
      </c>
      <c r="J547" s="1">
        <v>3.5517119999999999E-2</v>
      </c>
      <c r="K547">
        <v>16.70992</v>
      </c>
      <c r="L547">
        <v>0</v>
      </c>
      <c r="M547">
        <v>0</v>
      </c>
      <c r="N547" s="1">
        <v>3.4794110000000003E-2</v>
      </c>
      <c r="O547">
        <v>16.806480000000001</v>
      </c>
      <c r="P547">
        <v>0</v>
      </c>
      <c r="Q547">
        <v>0</v>
      </c>
      <c r="R547" s="1">
        <v>3.4103719999999997E-2</v>
      </c>
      <c r="S547">
        <v>16.899249999999999</v>
      </c>
      <c r="T547">
        <v>0</v>
      </c>
      <c r="U547">
        <v>0</v>
      </c>
      <c r="V547" s="1">
        <v>3.3916549999999997E-2</v>
      </c>
      <c r="W547">
        <v>16.989560000000001</v>
      </c>
      <c r="X547">
        <v>0</v>
      </c>
      <c r="Y547">
        <v>0</v>
      </c>
      <c r="Z547" s="1">
        <v>3.3948600000000002E-2</v>
      </c>
      <c r="AA547">
        <v>17.033670000000001</v>
      </c>
      <c r="AB547">
        <v>0</v>
      </c>
      <c r="AC547">
        <v>0</v>
      </c>
      <c r="AD547" s="1">
        <v>3.3794869999999998E-2</v>
      </c>
      <c r="AE547">
        <v>17.02403</v>
      </c>
      <c r="AF547">
        <v>0</v>
      </c>
      <c r="AG547">
        <v>0</v>
      </c>
      <c r="AH547" s="1">
        <v>3.3636539999999999E-2</v>
      </c>
      <c r="AI547">
        <v>17.007930000000002</v>
      </c>
      <c r="AJ547">
        <v>0</v>
      </c>
      <c r="AK547">
        <v>0</v>
      </c>
      <c r="AL547" s="1">
        <v>3.392713E-2</v>
      </c>
      <c r="AM547">
        <v>17.000779999999999</v>
      </c>
      <c r="AN547">
        <v>0</v>
      </c>
      <c r="AO547">
        <v>0</v>
      </c>
      <c r="AP547" s="1">
        <v>3.3667889999999999E-2</v>
      </c>
      <c r="AQ547">
        <v>17.07563</v>
      </c>
      <c r="AR547">
        <v>0</v>
      </c>
      <c r="AS547">
        <v>0</v>
      </c>
      <c r="AT547" s="1">
        <v>3.3177230000000002E-2</v>
      </c>
      <c r="AU547">
        <v>17.190460000000002</v>
      </c>
      <c r="AV547">
        <v>0</v>
      </c>
      <c r="AW547">
        <v>0</v>
      </c>
      <c r="AX547" s="1">
        <v>3.2709200000000001E-2</v>
      </c>
      <c r="AY547">
        <v>17.30097</v>
      </c>
      <c r="AZ547">
        <v>0</v>
      </c>
      <c r="BA547">
        <v>0</v>
      </c>
      <c r="BB547" s="1">
        <v>3.2549139999999997E-2</v>
      </c>
      <c r="BC547">
        <v>17.40164</v>
      </c>
      <c r="BD547">
        <v>0</v>
      </c>
      <c r="BE547">
        <v>0</v>
      </c>
      <c r="BF547" s="1">
        <v>3.24985E-2</v>
      </c>
      <c r="BG547">
        <v>17.441299999999998</v>
      </c>
      <c r="BH547">
        <v>0</v>
      </c>
      <c r="BI547">
        <v>0</v>
      </c>
      <c r="BJ547" s="1">
        <v>3.2349339999999997E-2</v>
      </c>
      <c r="BK547">
        <v>17.43862</v>
      </c>
      <c r="BL547">
        <v>0</v>
      </c>
      <c r="BM547">
        <v>0</v>
      </c>
      <c r="BN547" s="1">
        <v>3.226122E-2</v>
      </c>
      <c r="BO547">
        <v>17.43281</v>
      </c>
      <c r="BP547">
        <v>0</v>
      </c>
      <c r="BQ547">
        <v>0</v>
      </c>
      <c r="BR547">
        <v>3.2615070000000003E-2</v>
      </c>
      <c r="BS547">
        <v>17.437190000000001</v>
      </c>
      <c r="BT547">
        <v>0</v>
      </c>
      <c r="BU547">
        <v>0</v>
      </c>
      <c r="BV547" s="1">
        <v>3.2384950000000003E-2</v>
      </c>
      <c r="BW547">
        <v>17.494209999999999</v>
      </c>
      <c r="BX547">
        <v>0</v>
      </c>
      <c r="BY547">
        <v>0</v>
      </c>
      <c r="BZ547" s="1">
        <v>3.1909720000000003E-2</v>
      </c>
      <c r="CA547">
        <v>17.545760000000001</v>
      </c>
      <c r="CB547">
        <v>0</v>
      </c>
      <c r="CC547">
        <v>0</v>
      </c>
      <c r="CD547" s="1">
        <v>3.1452130000000002E-2</v>
      </c>
      <c r="CE547">
        <v>17.610790000000001</v>
      </c>
      <c r="CF547">
        <v>0</v>
      </c>
      <c r="CG547">
        <v>0</v>
      </c>
      <c r="CH547" s="1">
        <v>3.1318409999999998E-2</v>
      </c>
      <c r="CI547">
        <v>17.643229999999999</v>
      </c>
      <c r="CJ547">
        <v>0</v>
      </c>
      <c r="CK547">
        <v>0</v>
      </c>
      <c r="CL547" s="1">
        <v>3.1305510000000002E-2</v>
      </c>
      <c r="CM547">
        <v>17.64819</v>
      </c>
      <c r="CN547">
        <v>0</v>
      </c>
      <c r="CO547">
        <v>0</v>
      </c>
      <c r="CP547" s="1">
        <v>3.1187570000000001E-2</v>
      </c>
      <c r="CQ547">
        <v>17.64695</v>
      </c>
      <c r="CR547">
        <v>0</v>
      </c>
      <c r="CS547">
        <v>0</v>
      </c>
      <c r="CT547" s="1">
        <v>3.0975119999999998E-2</v>
      </c>
      <c r="CU547">
        <v>17.645289999999999</v>
      </c>
      <c r="CV547">
        <v>0</v>
      </c>
      <c r="CW547">
        <v>0</v>
      </c>
      <c r="CX547" s="1">
        <v>3.0914690000000002E-2</v>
      </c>
      <c r="CY547">
        <v>17.647179999999999</v>
      </c>
      <c r="CZ547">
        <v>0</v>
      </c>
      <c r="DA547">
        <v>0</v>
      </c>
      <c r="DB547" s="1">
        <v>3.0712039999999999E-2</v>
      </c>
      <c r="DC547">
        <v>17.711359999999999</v>
      </c>
      <c r="DD547">
        <v>0</v>
      </c>
      <c r="DE547">
        <v>0</v>
      </c>
      <c r="DF547">
        <v>3.047559E-2</v>
      </c>
      <c r="DG547">
        <v>17.757680000000001</v>
      </c>
      <c r="DH547">
        <v>0</v>
      </c>
      <c r="DI547">
        <v>0</v>
      </c>
      <c r="DJ547" s="1">
        <v>3.023E-2</v>
      </c>
      <c r="DK547">
        <v>17.814029999999999</v>
      </c>
      <c r="DL547">
        <v>0</v>
      </c>
      <c r="DM547">
        <v>0</v>
      </c>
      <c r="DN547" s="1">
        <v>3.0063039999999999E-2</v>
      </c>
      <c r="DO547">
        <v>17.871269999999999</v>
      </c>
      <c r="DP547">
        <v>0</v>
      </c>
      <c r="DQ547">
        <v>0</v>
      </c>
      <c r="DR547" s="1">
        <v>2.9928400000000001E-2</v>
      </c>
      <c r="DS547">
        <v>17.896550000000001</v>
      </c>
      <c r="DT547">
        <v>0</v>
      </c>
      <c r="DU547">
        <v>0</v>
      </c>
      <c r="DV547" s="1">
        <v>2.9772300000000002E-2</v>
      </c>
      <c r="DW547">
        <v>17.888629999999999</v>
      </c>
      <c r="DX547">
        <v>0</v>
      </c>
      <c r="DY547">
        <v>0</v>
      </c>
      <c r="DZ547" s="1">
        <v>2.9781869999999998E-2</v>
      </c>
      <c r="EA547">
        <v>17.876139999999999</v>
      </c>
      <c r="EB547">
        <v>0</v>
      </c>
      <c r="EC547">
        <v>0</v>
      </c>
      <c r="ED547" s="1">
        <v>3.0170200000000001E-2</v>
      </c>
      <c r="EE547">
        <v>17.887689999999999</v>
      </c>
      <c r="EF547">
        <v>0</v>
      </c>
      <c r="EG547">
        <v>0</v>
      </c>
      <c r="EH547" s="1">
        <v>3.002997E-2</v>
      </c>
      <c r="EI547">
        <v>17.989809999999999</v>
      </c>
      <c r="EJ547">
        <v>0</v>
      </c>
      <c r="EK547">
        <v>0</v>
      </c>
      <c r="EL547" s="1">
        <v>2.9618120000000001E-2</v>
      </c>
      <c r="EM547">
        <v>18.093610000000002</v>
      </c>
      <c r="EN547">
        <v>0</v>
      </c>
      <c r="EO547">
        <v>1.5366269999999999E-38</v>
      </c>
      <c r="EP547">
        <v>2.9241659999999999E-2</v>
      </c>
      <c r="EQ547">
        <v>18.201090000000001</v>
      </c>
      <c r="ER547">
        <v>0</v>
      </c>
      <c r="ES547">
        <v>1.4382679999999999E-35</v>
      </c>
      <c r="ET547" s="1">
        <v>2.9184129999999999E-2</v>
      </c>
      <c r="EU547">
        <v>18.319780000000002</v>
      </c>
      <c r="EV547">
        <v>5.1318120000000003E-36</v>
      </c>
      <c r="EW547">
        <v>7.2168739999999995E-33</v>
      </c>
      <c r="EX547" s="1">
        <v>2.9232749999999998E-2</v>
      </c>
      <c r="EY547">
        <v>18.377400000000002</v>
      </c>
      <c r="EZ547">
        <v>1.373649E-33</v>
      </c>
      <c r="FA547" s="1">
        <v>2.1015409999999999E-30</v>
      </c>
      <c r="FB547">
        <v>2.9202510000000001E-2</v>
      </c>
      <c r="FC547">
        <v>18.367850000000001</v>
      </c>
      <c r="FD547" s="1">
        <v>2.2691319999999999E-31</v>
      </c>
      <c r="FE547" s="1">
        <v>3.7787899999999998E-28</v>
      </c>
      <c r="FF547" s="1">
        <v>2.922814E-2</v>
      </c>
      <c r="FG547">
        <v>18.359290000000001</v>
      </c>
      <c r="FH547" s="1">
        <v>2.455944E-29</v>
      </c>
      <c r="FI547" s="1">
        <v>4.42208E-26</v>
      </c>
      <c r="FJ547" s="1">
        <v>2.973551E-2</v>
      </c>
      <c r="FK547">
        <v>18.367339999999999</v>
      </c>
      <c r="FL547" s="1">
        <v>1.8437870000000001E-27</v>
      </c>
      <c r="FM547" s="1">
        <v>3.4985809999999998E-24</v>
      </c>
      <c r="FN547" s="1">
        <v>2.9603359999999999E-2</v>
      </c>
      <c r="FO547">
        <v>18.460909999999998</v>
      </c>
      <c r="FP547" s="1">
        <v>9.6413019999999997E-26</v>
      </c>
      <c r="FQ547" s="1">
        <v>1.9426750000000001E-22</v>
      </c>
      <c r="FR547" s="1">
        <v>2.913543E-2</v>
      </c>
      <c r="FS547">
        <v>18.575949999999999</v>
      </c>
      <c r="FT547" s="1">
        <v>3.6512990000000002E-24</v>
      </c>
      <c r="FU547" s="1">
        <v>7.8919180000000002E-21</v>
      </c>
      <c r="FV547" s="1">
        <v>2.8709169999999999E-2</v>
      </c>
      <c r="FW547">
        <v>18.683119999999999</v>
      </c>
      <c r="FX547" s="1">
        <v>1.0420240000000001E-22</v>
      </c>
      <c r="FY547" s="1">
        <v>2.4153639999999999E-19</v>
      </c>
      <c r="FZ547" s="1">
        <v>2.8636379999999999E-2</v>
      </c>
      <c r="GA547">
        <v>18.789020000000001</v>
      </c>
      <c r="GB547" s="1">
        <v>2.327924E-21</v>
      </c>
      <c r="GC547" s="1">
        <v>5.7155339999999997E-18</v>
      </c>
      <c r="GD547">
        <v>2.876896E-2</v>
      </c>
      <c r="GE547">
        <v>18.833459999999999</v>
      </c>
      <c r="GF547" s="1">
        <v>2.077226E-20</v>
      </c>
      <c r="GG547" s="1">
        <v>9.2337679999999999E-17</v>
      </c>
      <c r="GH547" s="1">
        <v>2.8726580000000002E-2</v>
      </c>
      <c r="GI547">
        <v>18.837109999999999</v>
      </c>
      <c r="GJ547" s="1">
        <v>2.8267770000000001E-19</v>
      </c>
      <c r="GK547" s="1">
        <v>1.2726989999999999E-15</v>
      </c>
      <c r="GL547" s="1">
        <v>2.8658030000000001E-2</v>
      </c>
      <c r="GM547">
        <v>18.837710000000001</v>
      </c>
      <c r="GN547" s="1">
        <v>3.188182E-18</v>
      </c>
      <c r="GO547" s="1">
        <v>1.549918E-14</v>
      </c>
      <c r="GP547" s="1">
        <v>2.888665E-2</v>
      </c>
      <c r="GQ547">
        <v>18.847069999999999</v>
      </c>
      <c r="GR547" s="1">
        <v>3.0117750000000001E-17</v>
      </c>
      <c r="GS547" s="1">
        <v>1.5810080000000001E-13</v>
      </c>
      <c r="GT547" s="1">
        <v>2.8692550000000001E-2</v>
      </c>
      <c r="GU547">
        <v>18.875440000000001</v>
      </c>
      <c r="GV547" s="1">
        <v>2.4073520000000002E-16</v>
      </c>
      <c r="GW547" s="1">
        <v>1.370603E-12</v>
      </c>
      <c r="GX547" s="1">
        <v>2.8338289999999999E-2</v>
      </c>
      <c r="GY547">
        <v>18.957999999999998</v>
      </c>
      <c r="GZ547" s="1">
        <v>1.6672439999999999E-15</v>
      </c>
      <c r="HA547" s="1">
        <v>1.0291010000000001E-11</v>
      </c>
      <c r="HB547" s="1">
        <v>2.7976129999999998E-2</v>
      </c>
      <c r="HC547">
        <v>19.02478</v>
      </c>
      <c r="HD547" s="1">
        <v>1.0105680000000001E-14</v>
      </c>
      <c r="HE547" s="1">
        <v>6.7530129999999996E-11</v>
      </c>
      <c r="HF547" s="1">
        <v>2.783095E-2</v>
      </c>
      <c r="HG547">
        <v>19.080629999999999</v>
      </c>
      <c r="HH547" s="1">
        <v>5.4135649999999998E-14</v>
      </c>
      <c r="HI547" s="1">
        <v>3.8990039999999999E-10</v>
      </c>
      <c r="HJ547" s="1">
        <v>2.7764830000000001E-2</v>
      </c>
      <c r="HK547">
        <v>19.093160000000001</v>
      </c>
      <c r="HL547" s="1">
        <v>2.5760600000000001E-13</v>
      </c>
      <c r="HM547" s="1">
        <v>1.9948599999999999E-9</v>
      </c>
      <c r="HN547" s="1">
        <v>2.7617880000000001E-2</v>
      </c>
      <c r="HO547">
        <v>19.097280000000001</v>
      </c>
      <c r="HP547" s="1">
        <v>1.0997319999999999E-12</v>
      </c>
      <c r="HQ547" s="1">
        <v>9.1501540000000003E-9</v>
      </c>
      <c r="HR547" s="1">
        <v>2.7382420000000001E-2</v>
      </c>
      <c r="HS547">
        <v>19.09104</v>
      </c>
      <c r="HT547" s="1">
        <v>4.2658820000000003E-12</v>
      </c>
      <c r="HU547" s="1">
        <v>3.7936419999999998E-8</v>
      </c>
      <c r="HV547" s="1">
        <v>2.7217269999999998E-2</v>
      </c>
      <c r="HW547">
        <v>19.07582</v>
      </c>
      <c r="HX547" s="1">
        <v>1.5161330000000001E-11</v>
      </c>
      <c r="HY547" s="1">
        <v>1.434037E-7</v>
      </c>
      <c r="HZ547">
        <v>2.697515E-2</v>
      </c>
      <c r="IA547">
        <v>19.079540000000001</v>
      </c>
      <c r="IB547" s="1">
        <v>4.95797E-11</v>
      </c>
      <c r="IC547" s="1">
        <v>4.981013E-7</v>
      </c>
      <c r="ID547" s="1">
        <v>2.670405E-2</v>
      </c>
      <c r="IE547">
        <v>19.12988</v>
      </c>
      <c r="IF547" s="1">
        <v>1.501493E-10</v>
      </c>
      <c r="IG547" s="1">
        <v>1.600518E-6</v>
      </c>
      <c r="IH547" s="1">
        <v>2.6423599999999998E-2</v>
      </c>
      <c r="II547">
        <v>19.188110000000002</v>
      </c>
      <c r="IJ547" s="1">
        <v>4.0903289999999998E-10</v>
      </c>
      <c r="IK547" s="1">
        <v>4.7421669999999998E-6</v>
      </c>
      <c r="IL547" s="1">
        <v>2.616684E-2</v>
      </c>
      <c r="IM547">
        <v>19.257529999999999</v>
      </c>
      <c r="IN547" s="1">
        <v>1.0257960000000001E-9</v>
      </c>
      <c r="IO547" s="1">
        <v>1.296756E-5</v>
      </c>
      <c r="IP547" s="1">
        <v>2.5919299999999999E-2</v>
      </c>
      <c r="IQ547">
        <v>19.27197</v>
      </c>
      <c r="IR547" s="1">
        <v>2.4152780000000001E-9</v>
      </c>
      <c r="IS547" s="1">
        <v>3.3140160000000002E-5</v>
      </c>
      <c r="IT547">
        <v>2.5700339999999999E-2</v>
      </c>
      <c r="IU547">
        <v>19.262820000000001</v>
      </c>
      <c r="IV547" s="1">
        <v>5.3892599999999996E-9</v>
      </c>
      <c r="IW547" s="1">
        <v>7.9906299999999998E-5</v>
      </c>
      <c r="IX547" s="1">
        <v>2.5426850000000001E-2</v>
      </c>
      <c r="IY547">
        <v>19.257280000000002</v>
      </c>
      <c r="IZ547" s="1">
        <v>1.1444579999999999E-8</v>
      </c>
      <c r="JA547" s="1">
        <v>1.8280999999999999E-4</v>
      </c>
      <c r="JB547">
        <v>2.5011829999999999E-2</v>
      </c>
      <c r="JC547">
        <v>19.254549999999998</v>
      </c>
      <c r="JD547" s="1">
        <v>2.3334599999999998E-8</v>
      </c>
      <c r="JE547" s="1">
        <v>3.9826709999999998E-4</v>
      </c>
      <c r="JF547">
        <v>2.482558E-2</v>
      </c>
      <c r="JG547">
        <v>19.312550000000002</v>
      </c>
      <c r="JH547" s="1">
        <v>4.6112160000000001E-8</v>
      </c>
      <c r="JI547" s="1">
        <v>8.3284760000000005E-4</v>
      </c>
      <c r="JJ547" s="1">
        <v>2.4774150000000002E-2</v>
      </c>
      <c r="JK547">
        <v>19.382269999999998</v>
      </c>
      <c r="JL547" s="1">
        <v>8.7450860000000002E-8</v>
      </c>
      <c r="JM547" s="1">
        <v>1.67625E-3</v>
      </c>
      <c r="JN547" s="1">
        <v>2.4733249999999998E-2</v>
      </c>
      <c r="JO547">
        <v>19.442119999999999</v>
      </c>
      <c r="JP547" s="1">
        <v>1.5911759999999999E-7</v>
      </c>
      <c r="JQ547" s="1">
        <v>3.24823E-3</v>
      </c>
      <c r="JR547" s="1">
        <v>2.4605829999999999E-2</v>
      </c>
      <c r="JS547">
        <v>19.52093</v>
      </c>
      <c r="JT547" s="1">
        <v>2.7989930000000001E-7</v>
      </c>
      <c r="JU547" s="1">
        <v>6.0657439999999996E-3</v>
      </c>
      <c r="JV547" s="1">
        <v>2.439415E-2</v>
      </c>
      <c r="JW547">
        <v>19.564409999999999</v>
      </c>
      <c r="JX547" s="1">
        <v>4.7922789999999999E-7</v>
      </c>
      <c r="JY547" s="1">
        <v>1.095313E-2</v>
      </c>
      <c r="JZ547" s="1">
        <v>2.4135190000000001E-2</v>
      </c>
      <c r="KA547">
        <v>19.550129999999999</v>
      </c>
      <c r="KB547" s="1">
        <v>8.0320450000000001E-7</v>
      </c>
      <c r="KC547" s="1">
        <v>1.918926E-2</v>
      </c>
      <c r="KD547" s="1">
        <v>2.3925189999999999E-2</v>
      </c>
      <c r="KE547">
        <v>19.531389999999998</v>
      </c>
      <c r="KF547" s="1">
        <v>1.319576E-6</v>
      </c>
      <c r="KG547" s="1">
        <v>3.272709E-2</v>
      </c>
      <c r="KH547" s="1">
        <v>2.3770260000000001E-2</v>
      </c>
      <c r="KI547">
        <v>19.5261</v>
      </c>
      <c r="KJ547" s="1">
        <v>2.1210600000000001E-6</v>
      </c>
      <c r="KK547" s="1">
        <v>5.445469E-2</v>
      </c>
      <c r="KL547" s="1">
        <v>2.3565389999999999E-2</v>
      </c>
      <c r="KM547">
        <v>19.604800000000001</v>
      </c>
      <c r="KN547" s="1">
        <v>3.328148E-6</v>
      </c>
      <c r="KO547" s="1">
        <v>8.8432789999999997E-2</v>
      </c>
      <c r="KP547" s="1">
        <v>2.3308160000000001E-2</v>
      </c>
      <c r="KQ547">
        <v>19.71191</v>
      </c>
      <c r="KR547" s="1">
        <v>5.1189220000000004E-6</v>
      </c>
      <c r="KS547" s="1">
        <v>0.1402815</v>
      </c>
      <c r="KT547" s="1">
        <v>2.3024679999999999E-2</v>
      </c>
      <c r="KU547">
        <v>19.82873</v>
      </c>
      <c r="KV547" s="1">
        <v>7.7373850000000005E-6</v>
      </c>
      <c r="KW547" s="1">
        <v>0.2177547</v>
      </c>
      <c r="KX547">
        <v>2.275261E-2</v>
      </c>
      <c r="KY547">
        <v>19.93533</v>
      </c>
      <c r="KZ547" s="1">
        <v>1.1500060000000001E-5</v>
      </c>
      <c r="LA547" s="1">
        <v>0.33137680000000003</v>
      </c>
      <c r="LB547" s="1">
        <v>2.250011E-2</v>
      </c>
      <c r="LC547">
        <v>19.972549999999998</v>
      </c>
      <c r="LD547" s="1">
        <v>1.680584E-5</v>
      </c>
      <c r="LE547">
        <v>0.49498579999999998</v>
      </c>
      <c r="LF547" s="1">
        <v>2.22487E-2</v>
      </c>
      <c r="LG547">
        <v>19.956219999999998</v>
      </c>
      <c r="LH547" s="1">
        <v>2.4140990000000001E-5</v>
      </c>
      <c r="LI547">
        <v>0.72637770000000002</v>
      </c>
      <c r="LJ547" s="1">
        <v>2.2069080000000001E-2</v>
      </c>
      <c r="LK547">
        <v>19.938939999999999</v>
      </c>
      <c r="LL547" s="1">
        <v>3.4200759999999997E-5</v>
      </c>
      <c r="LM547">
        <v>1.0483169999999999</v>
      </c>
      <c r="LN547" s="1">
        <v>2.1963650000000001E-2</v>
      </c>
      <c r="LO547">
        <v>19.936789999999998</v>
      </c>
      <c r="LP547" s="1">
        <v>4.7720950000000003E-5</v>
      </c>
      <c r="LQ547">
        <v>1.4900629999999999</v>
      </c>
      <c r="LR547" s="1">
        <v>2.179437E-2</v>
      </c>
      <c r="LS547">
        <v>20.021940000000001</v>
      </c>
      <c r="LT547" s="1">
        <v>6.5312210000000002E-5</v>
      </c>
      <c r="LU547">
        <v>2.0857969999999999</v>
      </c>
      <c r="LV547" s="1">
        <v>2.1587950000000002E-2</v>
      </c>
      <c r="LW547">
        <v>20.132169999999999</v>
      </c>
      <c r="LX547" s="1">
        <v>8.809709E-5</v>
      </c>
      <c r="LY547">
        <v>2.8760210000000002</v>
      </c>
      <c r="LZ547" s="1">
        <v>2.1370779999999999E-2</v>
      </c>
      <c r="MA547">
        <v>20.251239999999999</v>
      </c>
      <c r="MB547" s="1">
        <v>1.173397E-4</v>
      </c>
      <c r="MC547">
        <v>3.9098769999999998</v>
      </c>
      <c r="MD547" s="1">
        <v>2.1197000000000001E-2</v>
      </c>
      <c r="ME547">
        <v>20.349730000000001</v>
      </c>
      <c r="MF547" s="1">
        <v>1.547466E-4</v>
      </c>
      <c r="MG547">
        <v>5.2476989999999999</v>
      </c>
      <c r="MH547" s="1">
        <v>2.105423E-2</v>
      </c>
      <c r="MI547">
        <v>20.385680000000001</v>
      </c>
      <c r="MJ547" s="1">
        <v>2.0182460000000001E-4</v>
      </c>
      <c r="MK547">
        <v>6.9615429999999998</v>
      </c>
      <c r="ML547" s="1">
        <v>2.0917069999999999E-2</v>
      </c>
      <c r="MM547">
        <v>20.366409999999998</v>
      </c>
      <c r="MN547" s="1">
        <v>2.6018269999999999E-4</v>
      </c>
      <c r="MO547">
        <v>9.1314729999999997</v>
      </c>
      <c r="MP547" s="1">
        <v>2.0829139999999999E-2</v>
      </c>
      <c r="MQ547">
        <v>20.345659999999999</v>
      </c>
      <c r="MR547" s="1">
        <v>3.3244870000000002E-4</v>
      </c>
      <c r="MS547">
        <v>11.85055</v>
      </c>
      <c r="MT547" s="1">
        <v>2.0845869999999999E-2</v>
      </c>
      <c r="MU547">
        <v>20.338830000000002</v>
      </c>
      <c r="MV547" s="1">
        <v>4.2177609999999999E-4</v>
      </c>
      <c r="MW547">
        <v>15.23626</v>
      </c>
      <c r="MX547" s="1">
        <v>2.0665360000000001E-2</v>
      </c>
      <c r="MY547">
        <v>20.402760000000001</v>
      </c>
      <c r="MZ547" s="1">
        <v>5.2496499999999996E-4</v>
      </c>
      <c r="NA547">
        <v>19.391120000000001</v>
      </c>
      <c r="NB547" s="1">
        <v>2.0377610000000001E-2</v>
      </c>
      <c r="NC547">
        <v>20.431719999999999</v>
      </c>
      <c r="ND547" s="1">
        <v>6.4591750000000004E-4</v>
      </c>
      <c r="NE547">
        <v>24.414899999999999</v>
      </c>
      <c r="NF547" s="1">
        <v>2.0099849999999999E-2</v>
      </c>
      <c r="NG547">
        <v>20.516929999999999</v>
      </c>
      <c r="NH547" s="1">
        <v>7.8986949999999996E-4</v>
      </c>
      <c r="NI547">
        <v>30.4422</v>
      </c>
      <c r="NJ547" s="1">
        <v>1.9939749999999999E-2</v>
      </c>
      <c r="NK547">
        <v>20.59412</v>
      </c>
      <c r="NL547" s="1">
        <v>9.6376909999999999E-4</v>
      </c>
      <c r="NM547">
        <v>37.648589999999999</v>
      </c>
      <c r="NN547" s="1">
        <v>1.9817729999999999E-2</v>
      </c>
      <c r="NO547">
        <v>20.625620000000001</v>
      </c>
      <c r="NP547" s="1">
        <v>1.168262E-3</v>
      </c>
      <c r="NQ547">
        <v>46.230609999999999</v>
      </c>
      <c r="NR547" s="1">
        <v>1.964018E-2</v>
      </c>
      <c r="NS547">
        <v>20.616620000000001</v>
      </c>
      <c r="NT547" s="1">
        <v>1.400966E-3</v>
      </c>
      <c r="NU547">
        <v>56.357149999999997</v>
      </c>
      <c r="NV547" s="1">
        <v>1.9176169999999999E-2</v>
      </c>
      <c r="NW547">
        <v>20.5977</v>
      </c>
      <c r="NX547" s="1">
        <v>1.6450569999999999E-3</v>
      </c>
      <c r="NY547">
        <v>68.153819999999996</v>
      </c>
      <c r="NZ547" s="1">
        <v>1.8254860000000001E-2</v>
      </c>
      <c r="OA547">
        <v>20.601590000000002</v>
      </c>
      <c r="OB547" s="1">
        <v>1.88131E-3</v>
      </c>
      <c r="OC547">
        <v>81.502979999999994</v>
      </c>
      <c r="OD547" s="1">
        <v>1.804716E-2</v>
      </c>
      <c r="OE547">
        <v>20.697310000000002</v>
      </c>
      <c r="OF547" s="1">
        <v>2.2228220000000002E-3</v>
      </c>
      <c r="OG547">
        <v>96.774730000000005</v>
      </c>
      <c r="OH547" s="1">
        <v>1.8238620000000001E-2</v>
      </c>
      <c r="OI547">
        <v>20.824069999999999</v>
      </c>
      <c r="OJ547" s="1">
        <v>2.6564570000000001E-3</v>
      </c>
      <c r="OK547">
        <v>114.6451</v>
      </c>
    </row>
    <row r="548" spans="1:401" x14ac:dyDescent="0.35">
      <c r="A548">
        <v>557</v>
      </c>
      <c r="B548" t="s">
        <v>4</v>
      </c>
      <c r="C548" t="s">
        <v>364</v>
      </c>
      <c r="D548" t="s">
        <v>555</v>
      </c>
      <c r="E548">
        <v>10713.59</v>
      </c>
      <c r="F548" s="1">
        <v>4.2710890000000001E-2</v>
      </c>
      <c r="G548">
        <v>16.459409999999998</v>
      </c>
      <c r="H548">
        <v>0</v>
      </c>
      <c r="I548">
        <v>0</v>
      </c>
      <c r="J548" s="1">
        <v>4.2286379999999998E-2</v>
      </c>
      <c r="K548">
        <v>16.54148</v>
      </c>
      <c r="L548">
        <v>0</v>
      </c>
      <c r="M548">
        <v>0</v>
      </c>
      <c r="N548" s="1">
        <v>4.1405860000000003E-2</v>
      </c>
      <c r="O548">
        <v>16.63083</v>
      </c>
      <c r="P548">
        <v>0</v>
      </c>
      <c r="Q548">
        <v>0</v>
      </c>
      <c r="R548" s="1">
        <v>4.0584960000000003E-2</v>
      </c>
      <c r="S548">
        <v>16.716190000000001</v>
      </c>
      <c r="T548">
        <v>0</v>
      </c>
      <c r="U548">
        <v>0</v>
      </c>
      <c r="V548" s="1">
        <v>4.0359829999999999E-2</v>
      </c>
      <c r="W548">
        <v>16.798909999999999</v>
      </c>
      <c r="X548">
        <v>0</v>
      </c>
      <c r="Y548">
        <v>0</v>
      </c>
      <c r="Z548">
        <v>4.0406289999999997E-2</v>
      </c>
      <c r="AA548">
        <v>16.83775</v>
      </c>
      <c r="AB548">
        <v>0</v>
      </c>
      <c r="AC548">
        <v>0</v>
      </c>
      <c r="AD548" s="1">
        <v>4.0229229999999998E-2</v>
      </c>
      <c r="AE548">
        <v>16.826229999999999</v>
      </c>
      <c r="AF548">
        <v>0</v>
      </c>
      <c r="AG548">
        <v>0</v>
      </c>
      <c r="AH548" s="1">
        <v>4.0055460000000001E-2</v>
      </c>
      <c r="AI548">
        <v>16.808959999999999</v>
      </c>
      <c r="AJ548">
        <v>0</v>
      </c>
      <c r="AK548">
        <v>0</v>
      </c>
      <c r="AL548" s="1">
        <v>4.0397170000000003E-2</v>
      </c>
      <c r="AM548">
        <v>16.8003</v>
      </c>
      <c r="AN548">
        <v>0</v>
      </c>
      <c r="AO548">
        <v>0</v>
      </c>
      <c r="AP548" s="1">
        <v>4.0091540000000002E-2</v>
      </c>
      <c r="AQ548">
        <v>16.869070000000001</v>
      </c>
      <c r="AR548">
        <v>0</v>
      </c>
      <c r="AS548">
        <v>0</v>
      </c>
      <c r="AT548" s="1">
        <v>3.9506560000000003E-2</v>
      </c>
      <c r="AU548">
        <v>16.975079999999998</v>
      </c>
      <c r="AV548">
        <v>0</v>
      </c>
      <c r="AW548">
        <v>0</v>
      </c>
      <c r="AX548" s="1">
        <v>3.8943449999999998E-2</v>
      </c>
      <c r="AY548">
        <v>17.076499999999999</v>
      </c>
      <c r="AZ548">
        <v>0</v>
      </c>
      <c r="BA548">
        <v>0</v>
      </c>
      <c r="BB548">
        <v>3.8751620000000001E-2</v>
      </c>
      <c r="BC548">
        <v>17.168289999999999</v>
      </c>
      <c r="BD548">
        <v>0</v>
      </c>
      <c r="BE548">
        <v>0</v>
      </c>
      <c r="BF548">
        <v>3.8698389999999999E-2</v>
      </c>
      <c r="BG548">
        <v>17.202359999999999</v>
      </c>
      <c r="BH548">
        <v>0</v>
      </c>
      <c r="BI548">
        <v>0</v>
      </c>
      <c r="BJ548" s="1">
        <v>3.8512959999999999E-2</v>
      </c>
      <c r="BK548">
        <v>17.196860000000001</v>
      </c>
      <c r="BL548">
        <v>0</v>
      </c>
      <c r="BM548">
        <v>0</v>
      </c>
      <c r="BN548">
        <v>3.8430949999999998E-2</v>
      </c>
      <c r="BO548">
        <v>17.188549999999999</v>
      </c>
      <c r="BP548">
        <v>0</v>
      </c>
      <c r="BQ548">
        <v>0</v>
      </c>
      <c r="BR548" s="1">
        <v>3.8850389999999999E-2</v>
      </c>
      <c r="BS548">
        <v>17.19003</v>
      </c>
      <c r="BT548">
        <v>0</v>
      </c>
      <c r="BU548">
        <v>0</v>
      </c>
      <c r="BV548" s="1">
        <v>3.858168E-2</v>
      </c>
      <c r="BW548">
        <v>17.241230000000002</v>
      </c>
      <c r="BX548">
        <v>0</v>
      </c>
      <c r="BY548">
        <v>0</v>
      </c>
      <c r="BZ548" s="1">
        <v>3.8009050000000003E-2</v>
      </c>
      <c r="CA548">
        <v>17.28715</v>
      </c>
      <c r="CB548">
        <v>0</v>
      </c>
      <c r="CC548">
        <v>0</v>
      </c>
      <c r="CD548" s="1">
        <v>3.7458320000000003E-2</v>
      </c>
      <c r="CE548">
        <v>17.345749999999999</v>
      </c>
      <c r="CF548">
        <v>0</v>
      </c>
      <c r="CG548">
        <v>0</v>
      </c>
      <c r="CH548" s="1">
        <v>3.7303889999999999E-2</v>
      </c>
      <c r="CI548">
        <v>17.373529999999999</v>
      </c>
      <c r="CJ548">
        <v>0</v>
      </c>
      <c r="CK548">
        <v>0</v>
      </c>
      <c r="CL548" s="1">
        <v>3.7291680000000001E-2</v>
      </c>
      <c r="CM548">
        <v>17.37529</v>
      </c>
      <c r="CN548">
        <v>0</v>
      </c>
      <c r="CO548">
        <v>0</v>
      </c>
      <c r="CP548" s="1">
        <v>3.7150229999999999E-2</v>
      </c>
      <c r="CQ548">
        <v>17.371559999999999</v>
      </c>
      <c r="CR548">
        <v>0</v>
      </c>
      <c r="CS548">
        <v>0</v>
      </c>
      <c r="CT548" s="1">
        <v>3.690599E-2</v>
      </c>
      <c r="CU548">
        <v>17.367349999999998</v>
      </c>
      <c r="CV548">
        <v>0</v>
      </c>
      <c r="CW548">
        <v>0</v>
      </c>
      <c r="CX548" s="1">
        <v>3.683525E-2</v>
      </c>
      <c r="CY548">
        <v>17.36646</v>
      </c>
      <c r="CZ548">
        <v>0</v>
      </c>
      <c r="DA548">
        <v>0</v>
      </c>
      <c r="DB548" s="1">
        <v>3.6592649999999997E-2</v>
      </c>
      <c r="DC548">
        <v>17.424430000000001</v>
      </c>
      <c r="DD548">
        <v>0</v>
      </c>
      <c r="DE548">
        <v>0</v>
      </c>
      <c r="DF548" s="1">
        <v>3.6308149999999997E-2</v>
      </c>
      <c r="DG548">
        <v>17.465350000000001</v>
      </c>
      <c r="DH548">
        <v>0</v>
      </c>
      <c r="DI548">
        <v>0</v>
      </c>
      <c r="DJ548" s="1">
        <v>3.6015220000000001E-2</v>
      </c>
      <c r="DK548">
        <v>17.515709999999999</v>
      </c>
      <c r="DL548">
        <v>0</v>
      </c>
      <c r="DM548">
        <v>0</v>
      </c>
      <c r="DN548" s="1">
        <v>3.5815159999999999E-2</v>
      </c>
      <c r="DO548">
        <v>17.56635</v>
      </c>
      <c r="DP548">
        <v>0</v>
      </c>
      <c r="DQ548">
        <v>0</v>
      </c>
      <c r="DR548" s="1">
        <v>3.5655699999999999E-2</v>
      </c>
      <c r="DS548">
        <v>17.586639999999999</v>
      </c>
      <c r="DT548">
        <v>0</v>
      </c>
      <c r="DU548">
        <v>0</v>
      </c>
      <c r="DV548" s="1">
        <v>3.5471040000000002E-2</v>
      </c>
      <c r="DW548">
        <v>17.57574</v>
      </c>
      <c r="DX548">
        <v>0</v>
      </c>
      <c r="DY548">
        <v>0</v>
      </c>
      <c r="DZ548" s="1">
        <v>3.549981E-2</v>
      </c>
      <c r="EA548">
        <v>17.560770000000002</v>
      </c>
      <c r="EB548">
        <v>0</v>
      </c>
      <c r="EC548">
        <v>0</v>
      </c>
      <c r="ED548" s="1">
        <v>3.5964589999999998E-2</v>
      </c>
      <c r="EE548">
        <v>17.568960000000001</v>
      </c>
      <c r="EF548">
        <v>0</v>
      </c>
      <c r="EG548">
        <v>0</v>
      </c>
      <c r="EH548" s="1">
        <v>3.5803149999999999E-2</v>
      </c>
      <c r="EI548">
        <v>17.662610000000001</v>
      </c>
      <c r="EJ548">
        <v>0</v>
      </c>
      <c r="EK548">
        <v>0</v>
      </c>
      <c r="EL548" s="1">
        <v>3.5297170000000003E-2</v>
      </c>
      <c r="EM548">
        <v>17.75741</v>
      </c>
      <c r="EN548">
        <v>0</v>
      </c>
      <c r="EO548">
        <v>0</v>
      </c>
      <c r="EP548" s="1">
        <v>3.4852710000000002E-2</v>
      </c>
      <c r="EQ548">
        <v>17.855450000000001</v>
      </c>
      <c r="ER548">
        <v>0</v>
      </c>
      <c r="ES548">
        <v>1.3201199999999999E-36</v>
      </c>
      <c r="ET548" s="1">
        <v>3.4780520000000002E-2</v>
      </c>
      <c r="EU548">
        <v>17.963730000000002</v>
      </c>
      <c r="EV548">
        <v>0</v>
      </c>
      <c r="EW548">
        <v>6.6463649999999998E-34</v>
      </c>
      <c r="EX548" s="1">
        <v>3.4844600000000003E-2</v>
      </c>
      <c r="EY548">
        <v>18.014060000000001</v>
      </c>
      <c r="EZ548">
        <v>1.6621740000000001E-36</v>
      </c>
      <c r="FA548" s="1">
        <v>1.950453E-31</v>
      </c>
      <c r="FB548" s="1">
        <v>3.4808470000000001E-2</v>
      </c>
      <c r="FC548">
        <v>18.000990000000002</v>
      </c>
      <c r="FD548">
        <v>3.0094780000000001E-34</v>
      </c>
      <c r="FE548" s="1">
        <v>3.5304569999999999E-29</v>
      </c>
      <c r="FF548" s="1">
        <v>3.4865779999999999E-2</v>
      </c>
      <c r="FG548">
        <v>17.988949999999999</v>
      </c>
      <c r="FH548" s="1">
        <v>3.5624650000000001E-32</v>
      </c>
      <c r="FI548" s="1">
        <v>4.1578360000000002E-27</v>
      </c>
      <c r="FJ548" s="1">
        <v>3.5468149999999997E-2</v>
      </c>
      <c r="FK548">
        <v>17.99353</v>
      </c>
      <c r="FL548" s="1">
        <v>2.966364E-30</v>
      </c>
      <c r="FM548" s="1">
        <v>3.3977650000000001E-25</v>
      </c>
      <c r="FN548" s="1">
        <v>3.5315560000000003E-2</v>
      </c>
      <c r="FO548">
        <v>18.079000000000001</v>
      </c>
      <c r="FP548" s="1">
        <v>1.6893309999999999E-28</v>
      </c>
      <c r="FQ548" s="1">
        <v>1.93807E-23</v>
      </c>
      <c r="FR548" s="1">
        <v>3.4747180000000003E-2</v>
      </c>
      <c r="FS548">
        <v>18.183910000000001</v>
      </c>
      <c r="FT548" s="1">
        <v>6.864265E-27</v>
      </c>
      <c r="FU548" s="1">
        <v>7.9816800000000001E-22</v>
      </c>
      <c r="FV548" s="1">
        <v>3.4239890000000002E-2</v>
      </c>
      <c r="FW548">
        <v>18.280729999999998</v>
      </c>
      <c r="FX548" s="1">
        <v>2.094235E-25</v>
      </c>
      <c r="FY548" s="1">
        <v>2.4654009999999999E-20</v>
      </c>
      <c r="FZ548" s="1">
        <v>3.414934E-2</v>
      </c>
      <c r="GA548">
        <v>18.376239999999999</v>
      </c>
      <c r="GB548" s="1">
        <v>5.0487050000000004E-24</v>
      </c>
      <c r="GC548" s="1">
        <v>5.9397010000000002E-19</v>
      </c>
      <c r="GD548" s="1">
        <v>3.4317470000000003E-2</v>
      </c>
      <c r="GE548">
        <v>18.41384</v>
      </c>
      <c r="GF548" s="1">
        <v>9.7293170000000004E-23</v>
      </c>
      <c r="GG548" s="1">
        <v>1.135707E-17</v>
      </c>
      <c r="GH548">
        <v>3.4271370000000002E-2</v>
      </c>
      <c r="GI548">
        <v>18.41339</v>
      </c>
      <c r="GJ548" s="1">
        <v>1.492595E-21</v>
      </c>
      <c r="GK548" s="1">
        <v>1.739779E-16</v>
      </c>
      <c r="GL548" s="1">
        <v>3.419585E-2</v>
      </c>
      <c r="GM548">
        <v>18.4102</v>
      </c>
      <c r="GN548" s="1">
        <v>1.8827879999999999E-20</v>
      </c>
      <c r="GO548" s="1">
        <v>2.1929739999999999E-15</v>
      </c>
      <c r="GP548" s="1">
        <v>3.4471040000000001E-2</v>
      </c>
      <c r="GQ548">
        <v>18.415469999999999</v>
      </c>
      <c r="GR548" s="1">
        <v>2.026752E-19</v>
      </c>
      <c r="GS548" s="1">
        <v>2.3352279999999999E-14</v>
      </c>
      <c r="GT548">
        <v>3.4245579999999998E-2</v>
      </c>
      <c r="GU548">
        <v>18.439129999999999</v>
      </c>
      <c r="GV548" s="1">
        <v>1.8133340000000002E-18</v>
      </c>
      <c r="GW548" s="1">
        <v>2.096783E-13</v>
      </c>
      <c r="GX548" s="1">
        <v>3.3815360000000003E-2</v>
      </c>
      <c r="GY548">
        <v>18.51397</v>
      </c>
      <c r="GZ548" s="1">
        <v>1.3770330000000001E-17</v>
      </c>
      <c r="HA548" s="1">
        <v>1.606708E-12</v>
      </c>
      <c r="HB548">
        <v>3.337528E-2</v>
      </c>
      <c r="HC548">
        <v>18.573419999999999</v>
      </c>
      <c r="HD548" s="1">
        <v>9.0595860000000001E-17</v>
      </c>
      <c r="HE548" s="1">
        <v>1.067659E-11</v>
      </c>
      <c r="HF548" s="1">
        <v>3.321081E-2</v>
      </c>
      <c r="HG548">
        <v>18.621949999999998</v>
      </c>
      <c r="HH548" s="1">
        <v>5.3054639999999997E-16</v>
      </c>
      <c r="HI548" s="1">
        <v>6.2624870000000006E-11</v>
      </c>
      <c r="HJ548" s="1">
        <v>3.3129680000000002E-2</v>
      </c>
      <c r="HK548">
        <v>18.6296</v>
      </c>
      <c r="HL548" s="1">
        <v>2.7792309999999998E-15</v>
      </c>
      <c r="HM548" s="1">
        <v>3.2774590000000002E-10</v>
      </c>
      <c r="HN548" s="1">
        <v>3.2954120000000003E-2</v>
      </c>
      <c r="HO548">
        <v>18.629519999999999</v>
      </c>
      <c r="HP548" s="1">
        <v>1.301507E-14</v>
      </c>
      <c r="HQ548" s="1">
        <v>1.5380130000000001E-9</v>
      </c>
      <c r="HR548" s="1">
        <v>3.2680569999999999E-2</v>
      </c>
      <c r="HS548">
        <v>18.620450000000002</v>
      </c>
      <c r="HT548" s="1">
        <v>5.4817260000000001E-14</v>
      </c>
      <c r="HU548" s="1">
        <v>6.5085790000000004E-9</v>
      </c>
      <c r="HV548" s="1">
        <v>3.2482549999999999E-2</v>
      </c>
      <c r="HW548">
        <v>18.60341</v>
      </c>
      <c r="HX548" s="1">
        <v>2.1096790000000001E-13</v>
      </c>
      <c r="HY548" s="1">
        <v>2.510847E-8</v>
      </c>
      <c r="HZ548" s="1">
        <v>3.219234E-2</v>
      </c>
      <c r="IA548">
        <v>18.604659999999999</v>
      </c>
      <c r="IB548" s="1">
        <v>7.4373900000000005E-13</v>
      </c>
      <c r="IC548" s="1">
        <v>8.8980179999999998E-8</v>
      </c>
      <c r="ID548" s="1">
        <v>3.1873760000000001E-2</v>
      </c>
      <c r="IE548">
        <v>18.65005</v>
      </c>
      <c r="IF548" s="1">
        <v>2.4189099999999998E-12</v>
      </c>
      <c r="IG548" s="1">
        <v>2.9125540000000002E-7</v>
      </c>
      <c r="IH548" s="1">
        <v>3.1535250000000001E-2</v>
      </c>
      <c r="II548">
        <v>18.702670000000001</v>
      </c>
      <c r="IJ548" s="1">
        <v>7.3003879999999994E-12</v>
      </c>
      <c r="IK548" s="1">
        <v>8.8519750000000005E-7</v>
      </c>
      <c r="IL548">
        <v>3.1225909999999999E-2</v>
      </c>
      <c r="IM548">
        <v>18.765750000000001</v>
      </c>
      <c r="IN548" s="1">
        <v>2.0572610000000001E-11</v>
      </c>
      <c r="IO548" s="1">
        <v>2.511054E-6</v>
      </c>
      <c r="IP548" s="1">
        <v>3.0937220000000001E-2</v>
      </c>
      <c r="IQ548">
        <v>18.77684</v>
      </c>
      <c r="IR548" s="1">
        <v>5.4416079999999997E-11</v>
      </c>
      <c r="IS548" s="1">
        <v>6.6835940000000001E-6</v>
      </c>
      <c r="IT548" s="1">
        <v>3.0675350000000001E-2</v>
      </c>
      <c r="IU548">
        <v>18.765619999999998</v>
      </c>
      <c r="IV548" s="1">
        <v>1.3581169999999999E-10</v>
      </c>
      <c r="IW548" s="1">
        <v>1.6778150000000001E-5</v>
      </c>
      <c r="IX548" s="1">
        <v>3.0337409999999999E-2</v>
      </c>
      <c r="IY548">
        <v>18.75797</v>
      </c>
      <c r="IZ548" s="1">
        <v>3.200737E-10</v>
      </c>
      <c r="JA548" s="1">
        <v>3.987509E-5</v>
      </c>
      <c r="JB548" s="1">
        <v>2.9848240000000002E-2</v>
      </c>
      <c r="JC548">
        <v>18.753319999999999</v>
      </c>
      <c r="JD548" s="1">
        <v>7.1063480000000004E-10</v>
      </c>
      <c r="JE548" s="1">
        <v>8.9796350000000003E-5</v>
      </c>
      <c r="JF548" s="1">
        <v>2.9619840000000001E-2</v>
      </c>
      <c r="JG548">
        <v>18.806419999999999</v>
      </c>
      <c r="JH548" s="1">
        <v>1.5187180000000001E-9</v>
      </c>
      <c r="JI548" s="1">
        <v>1.9305909999999999E-4</v>
      </c>
      <c r="JJ548" s="1">
        <v>2.9565069999999999E-2</v>
      </c>
      <c r="JK548">
        <v>18.870349999999998</v>
      </c>
      <c r="JL548" s="1">
        <v>3.1391780000000001E-9</v>
      </c>
      <c r="JM548" s="1">
        <v>3.9908659999999998E-4</v>
      </c>
      <c r="JN548" s="1">
        <v>2.951405E-2</v>
      </c>
      <c r="JO548">
        <v>18.925049999999999</v>
      </c>
      <c r="JP548" s="1">
        <v>6.2517760000000001E-9</v>
      </c>
      <c r="JQ548" s="1">
        <v>7.9519840000000003E-4</v>
      </c>
      <c r="JR548" s="1">
        <v>2.9363509999999999E-2</v>
      </c>
      <c r="JS548">
        <v>18.99736</v>
      </c>
      <c r="JT548" s="1">
        <v>1.195266E-8</v>
      </c>
      <c r="JU548" s="1">
        <v>1.5265929999999999E-3</v>
      </c>
      <c r="JV548" s="1">
        <v>2.91106E-2</v>
      </c>
      <c r="JW548">
        <v>19.03603</v>
      </c>
      <c r="JX548" s="1">
        <v>2.1963110000000002E-8</v>
      </c>
      <c r="JY548" s="1">
        <v>2.82702E-3</v>
      </c>
      <c r="JZ548" s="1">
        <v>2.8803160000000001E-2</v>
      </c>
      <c r="KA548">
        <v>19.020199999999999</v>
      </c>
      <c r="KB548" s="1">
        <v>3.8919070000000002E-8</v>
      </c>
      <c r="KC548" s="1">
        <v>5.0581810000000001E-3</v>
      </c>
      <c r="KD548">
        <v>2.8552480000000002E-2</v>
      </c>
      <c r="KE548">
        <v>19.000610000000002</v>
      </c>
      <c r="KF548" s="1">
        <v>6.6970339999999999E-8</v>
      </c>
      <c r="KG548" s="1">
        <v>8.7748540000000003E-3</v>
      </c>
      <c r="KH548" s="1">
        <v>2.8367779999999999E-2</v>
      </c>
      <c r="KI548">
        <v>18.993819999999999</v>
      </c>
      <c r="KJ548" s="1">
        <v>1.1235459999999999E-7</v>
      </c>
      <c r="KK548" s="1">
        <v>1.481063E-2</v>
      </c>
      <c r="KL548" s="1">
        <v>2.8124440000000001E-2</v>
      </c>
      <c r="KM548">
        <v>19.06617</v>
      </c>
      <c r="KN548" s="1">
        <v>1.8325929999999999E-7</v>
      </c>
      <c r="KO548" s="1">
        <v>2.4355959999999999E-2</v>
      </c>
      <c r="KP548" s="1">
        <v>2.78143E-2</v>
      </c>
      <c r="KQ548">
        <v>19.165089999999999</v>
      </c>
      <c r="KR548" s="1">
        <v>2.9063240000000003E-7</v>
      </c>
      <c r="KS548" s="1">
        <v>3.905082E-2</v>
      </c>
      <c r="KT548" s="1">
        <v>2.7481539999999999E-2</v>
      </c>
      <c r="KU548">
        <v>19.27298</v>
      </c>
      <c r="KV548" s="1">
        <v>4.4953939999999998E-7</v>
      </c>
      <c r="KW548" s="1">
        <v>6.1124640000000001E-2</v>
      </c>
      <c r="KX548" s="1">
        <v>2.7158640000000001E-2</v>
      </c>
      <c r="KY548">
        <v>19.371030000000001</v>
      </c>
      <c r="KZ548" s="1">
        <v>6.8031759999999997E-7</v>
      </c>
      <c r="LA548" s="1">
        <v>9.3594380000000005E-2</v>
      </c>
      <c r="LB548" s="1">
        <v>2.686065E-2</v>
      </c>
      <c r="LC548">
        <v>19.403739999999999</v>
      </c>
      <c r="LD548" s="1">
        <v>1.0096250000000001E-6</v>
      </c>
      <c r="LE548" s="1">
        <v>0.140435</v>
      </c>
      <c r="LF548" s="1">
        <v>2.6553050000000002E-2</v>
      </c>
      <c r="LG548">
        <v>19.386289999999999</v>
      </c>
      <c r="LH548" s="1">
        <v>1.4693949999999999E-6</v>
      </c>
      <c r="LI548" s="1">
        <v>0.2067755</v>
      </c>
      <c r="LJ548" s="1">
        <v>2.634094E-2</v>
      </c>
      <c r="LK548">
        <v>19.367799999999999</v>
      </c>
      <c r="LL548" s="1">
        <v>2.109097E-6</v>
      </c>
      <c r="LM548" s="1">
        <v>0.29919879999999999</v>
      </c>
      <c r="LN548" s="1">
        <v>2.6215800000000001E-2</v>
      </c>
      <c r="LO548">
        <v>19.364039999999999</v>
      </c>
      <c r="LP548" s="1">
        <v>2.9916310000000001E-6</v>
      </c>
      <c r="LQ548">
        <v>0.42642609999999997</v>
      </c>
      <c r="LR548" s="1">
        <v>2.6015179999999999E-2</v>
      </c>
      <c r="LS548">
        <v>19.442699999999999</v>
      </c>
      <c r="LT548" s="1">
        <v>4.1689279999999999E-6</v>
      </c>
      <c r="LU548">
        <v>0.59893130000000006</v>
      </c>
      <c r="LV548" s="1">
        <v>2.576703E-2</v>
      </c>
      <c r="LW548">
        <v>19.54448</v>
      </c>
      <c r="LX548" s="1">
        <v>5.7138859999999997E-6</v>
      </c>
      <c r="LY548">
        <v>0.82889080000000004</v>
      </c>
      <c r="LZ548" s="1">
        <v>2.5515659999999999E-2</v>
      </c>
      <c r="MA548">
        <v>19.654199999999999</v>
      </c>
      <c r="MB548" s="1">
        <v>7.7183690000000007E-6</v>
      </c>
      <c r="MC548">
        <v>1.1309070000000001</v>
      </c>
      <c r="MD548" s="1">
        <v>2.5304650000000001E-2</v>
      </c>
      <c r="ME548">
        <v>19.74436</v>
      </c>
      <c r="MF548" s="1">
        <v>1.030625E-5</v>
      </c>
      <c r="MG548">
        <v>1.522799</v>
      </c>
      <c r="MH548" s="1">
        <v>2.5136740000000001E-2</v>
      </c>
      <c r="MI548">
        <v>19.77599</v>
      </c>
      <c r="MJ548" s="1">
        <v>1.3621920000000001E-5</v>
      </c>
      <c r="MK548">
        <v>2.0264579999999999</v>
      </c>
      <c r="ML548">
        <v>2.497369E-2</v>
      </c>
      <c r="MM548">
        <v>19.75562</v>
      </c>
      <c r="MN548" s="1">
        <v>1.7809080000000001E-5</v>
      </c>
      <c r="MO548">
        <v>2.6669770000000002</v>
      </c>
      <c r="MP548" s="1">
        <v>2.4873739999999998E-2</v>
      </c>
      <c r="MQ548">
        <v>19.73405</v>
      </c>
      <c r="MR548" s="1">
        <v>2.3101649999999999E-5</v>
      </c>
      <c r="MS548">
        <v>3.4737290000000001</v>
      </c>
      <c r="MT548" s="1">
        <v>2.489419E-2</v>
      </c>
      <c r="MU548">
        <v>19.725909999999999</v>
      </c>
      <c r="MV548" s="1">
        <v>2.985202E-5</v>
      </c>
      <c r="MW548">
        <v>4.4851890000000001</v>
      </c>
      <c r="MX548">
        <v>2.4680569999999999E-2</v>
      </c>
      <c r="MY548">
        <v>19.784770000000002</v>
      </c>
      <c r="MZ548" s="1">
        <v>3.7856949999999997E-5</v>
      </c>
      <c r="NA548">
        <v>5.7378159999999996</v>
      </c>
      <c r="NB548" s="1">
        <v>2.4329219999999999E-2</v>
      </c>
      <c r="NC548">
        <v>19.810479999999998</v>
      </c>
      <c r="ND548" s="1">
        <v>4.7238089999999997E-5</v>
      </c>
      <c r="NE548">
        <v>7.2623040000000003</v>
      </c>
      <c r="NF548" s="1">
        <v>2.3998809999999999E-2</v>
      </c>
      <c r="NG548">
        <v>19.889389999999999</v>
      </c>
      <c r="NH548" s="1">
        <v>5.8377790000000001E-5</v>
      </c>
      <c r="NI548">
        <v>9.0977610000000002</v>
      </c>
      <c r="NJ548" s="1">
        <v>2.3811579999999999E-2</v>
      </c>
      <c r="NK548">
        <v>19.960540000000002</v>
      </c>
      <c r="NL548" s="1">
        <v>7.1925840000000005E-5</v>
      </c>
      <c r="NM548">
        <v>11.29688</v>
      </c>
      <c r="NN548" s="1">
        <v>2.3667130000000001E-2</v>
      </c>
      <c r="NO548">
        <v>19.988420000000001</v>
      </c>
      <c r="NP548" s="1">
        <v>8.8134859999999999E-5</v>
      </c>
      <c r="NQ548">
        <v>13.92408</v>
      </c>
      <c r="NR548" s="1">
        <v>2.3460959999999999E-2</v>
      </c>
      <c r="NS548">
        <v>19.978429999999999</v>
      </c>
      <c r="NT548" s="1">
        <v>1.0692900000000001E-4</v>
      </c>
      <c r="NU548">
        <v>17.038810000000002</v>
      </c>
      <c r="NV548" s="1">
        <v>2.2884040000000001E-2</v>
      </c>
      <c r="NW548">
        <v>19.95947</v>
      </c>
      <c r="NX548" s="1">
        <v>1.2662949999999999E-4</v>
      </c>
      <c r="NY548">
        <v>20.682210000000001</v>
      </c>
      <c r="NZ548" s="1">
        <v>2.1786179999999999E-2</v>
      </c>
      <c r="OA548">
        <v>19.962199999999999</v>
      </c>
      <c r="OB548" s="1">
        <v>1.445839E-4</v>
      </c>
      <c r="OC548">
        <v>24.79693</v>
      </c>
      <c r="OD548" s="1">
        <v>2.152743E-2</v>
      </c>
      <c r="OE548">
        <v>20.051490000000001</v>
      </c>
      <c r="OF548" s="1">
        <v>1.6976919999999999E-4</v>
      </c>
      <c r="OG548">
        <v>29.459820000000001</v>
      </c>
      <c r="OH548">
        <v>2.1766029999999999E-2</v>
      </c>
      <c r="OI548">
        <v>20.16977</v>
      </c>
      <c r="OJ548" s="1">
        <v>2.0338220000000001E-4</v>
      </c>
      <c r="OK548">
        <v>34.891500000000001</v>
      </c>
    </row>
    <row r="549" spans="1:401" x14ac:dyDescent="0.35">
      <c r="A549">
        <v>558</v>
      </c>
      <c r="B549" t="s">
        <v>4</v>
      </c>
      <c r="C549" t="s">
        <v>364</v>
      </c>
      <c r="D549" t="s">
        <v>556</v>
      </c>
      <c r="E549">
        <v>9018.3680000000004</v>
      </c>
      <c r="F549" s="1">
        <v>2.7935330000000001E-2</v>
      </c>
      <c r="G549">
        <v>16.33578</v>
      </c>
      <c r="H549">
        <v>0</v>
      </c>
      <c r="I549">
        <v>0</v>
      </c>
      <c r="J549" s="1">
        <v>2.7672200000000001E-2</v>
      </c>
      <c r="K549">
        <v>16.41058</v>
      </c>
      <c r="L549">
        <v>0</v>
      </c>
      <c r="M549">
        <v>0</v>
      </c>
      <c r="N549" s="1">
        <v>2.7071089999999999E-2</v>
      </c>
      <c r="O549">
        <v>16.49267</v>
      </c>
      <c r="P549">
        <v>0</v>
      </c>
      <c r="Q549">
        <v>0</v>
      </c>
      <c r="R549">
        <v>2.652883E-2</v>
      </c>
      <c r="S549">
        <v>16.571249999999999</v>
      </c>
      <c r="T549">
        <v>0</v>
      </c>
      <c r="U549">
        <v>0</v>
      </c>
      <c r="V549" s="1">
        <v>2.6383230000000001E-2</v>
      </c>
      <c r="W549">
        <v>16.64752</v>
      </c>
      <c r="X549">
        <v>0</v>
      </c>
      <c r="Y549">
        <v>0</v>
      </c>
      <c r="Z549" s="1">
        <v>2.6426729999999999E-2</v>
      </c>
      <c r="AA549">
        <v>16.6829</v>
      </c>
      <c r="AB549">
        <v>0</v>
      </c>
      <c r="AC549">
        <v>0</v>
      </c>
      <c r="AD549" s="1">
        <v>2.6312539999999999E-2</v>
      </c>
      <c r="AE549">
        <v>16.671279999999999</v>
      </c>
      <c r="AF549">
        <v>0</v>
      </c>
      <c r="AG549">
        <v>0</v>
      </c>
      <c r="AH549" s="1">
        <v>2.6228830000000002E-2</v>
      </c>
      <c r="AI549">
        <v>16.6541</v>
      </c>
      <c r="AJ549">
        <v>0</v>
      </c>
      <c r="AK549">
        <v>0</v>
      </c>
      <c r="AL549" s="1">
        <v>2.6446620000000001E-2</v>
      </c>
      <c r="AM549">
        <v>16.644580000000001</v>
      </c>
      <c r="AN549">
        <v>0</v>
      </c>
      <c r="AO549">
        <v>0</v>
      </c>
      <c r="AP549" s="1">
        <v>2.625245E-2</v>
      </c>
      <c r="AQ549">
        <v>16.707059999999998</v>
      </c>
      <c r="AR549">
        <v>0</v>
      </c>
      <c r="AS549">
        <v>0</v>
      </c>
      <c r="AT549" s="1">
        <v>2.5860950000000001E-2</v>
      </c>
      <c r="AU549">
        <v>16.804459999999999</v>
      </c>
      <c r="AV549">
        <v>0</v>
      </c>
      <c r="AW549">
        <v>0</v>
      </c>
      <c r="AX549" s="1">
        <v>2.5492600000000001E-2</v>
      </c>
      <c r="AY549">
        <v>16.897950000000002</v>
      </c>
      <c r="AZ549">
        <v>0</v>
      </c>
      <c r="BA549">
        <v>0</v>
      </c>
      <c r="BB549" s="1">
        <v>2.5364379999999999E-2</v>
      </c>
      <c r="BC549">
        <v>16.98264</v>
      </c>
      <c r="BD549">
        <v>0</v>
      </c>
      <c r="BE549">
        <v>0</v>
      </c>
      <c r="BF549" s="1">
        <v>2.5336810000000001E-2</v>
      </c>
      <c r="BG549">
        <v>17.013539999999999</v>
      </c>
      <c r="BH549">
        <v>0</v>
      </c>
      <c r="BI549">
        <v>0</v>
      </c>
      <c r="BJ549" s="1">
        <v>2.5215560000000001E-2</v>
      </c>
      <c r="BK549">
        <v>17.007439999999999</v>
      </c>
      <c r="BL549">
        <v>0</v>
      </c>
      <c r="BM549">
        <v>0</v>
      </c>
      <c r="BN549" s="1">
        <v>2.5199360000000001E-2</v>
      </c>
      <c r="BO549">
        <v>16.99832</v>
      </c>
      <c r="BP549">
        <v>0</v>
      </c>
      <c r="BQ549">
        <v>0</v>
      </c>
      <c r="BR549" s="1">
        <v>2.546317E-2</v>
      </c>
      <c r="BS549">
        <v>16.997920000000001</v>
      </c>
      <c r="BT549">
        <v>0</v>
      </c>
      <c r="BU549">
        <v>0</v>
      </c>
      <c r="BV549" s="1">
        <v>2.529441E-2</v>
      </c>
      <c r="BW549">
        <v>17.043669999999999</v>
      </c>
      <c r="BX549">
        <v>0</v>
      </c>
      <c r="BY549">
        <v>0</v>
      </c>
      <c r="BZ549" s="1">
        <v>2.4910180000000001E-2</v>
      </c>
      <c r="CA549">
        <v>17.084790000000002</v>
      </c>
      <c r="CB549">
        <v>0</v>
      </c>
      <c r="CC549">
        <v>0</v>
      </c>
      <c r="CD549" s="1">
        <v>2.453936E-2</v>
      </c>
      <c r="CE549">
        <v>17.137879999999999</v>
      </c>
      <c r="CF549">
        <v>0</v>
      </c>
      <c r="CG549">
        <v>0</v>
      </c>
      <c r="CH549" s="1">
        <v>2.444638E-2</v>
      </c>
      <c r="CI549">
        <v>17.162400000000002</v>
      </c>
      <c r="CJ549">
        <v>0</v>
      </c>
      <c r="CK549">
        <v>0</v>
      </c>
      <c r="CL549" s="1">
        <v>2.444176E-2</v>
      </c>
      <c r="CM549">
        <v>17.162500000000001</v>
      </c>
      <c r="CN549">
        <v>0</v>
      </c>
      <c r="CO549">
        <v>0</v>
      </c>
      <c r="CP549" s="1">
        <v>2.434977E-2</v>
      </c>
      <c r="CQ549">
        <v>17.157139999999998</v>
      </c>
      <c r="CR549">
        <v>0</v>
      </c>
      <c r="CS549">
        <v>0</v>
      </c>
      <c r="CT549" s="1">
        <v>2.4205790000000001E-2</v>
      </c>
      <c r="CU549">
        <v>17.15128</v>
      </c>
      <c r="CV549">
        <v>0</v>
      </c>
      <c r="CW549">
        <v>0</v>
      </c>
      <c r="CX549" s="1">
        <v>2.4150769999999998E-2</v>
      </c>
      <c r="CY549">
        <v>17.148319999999998</v>
      </c>
      <c r="CZ549">
        <v>0</v>
      </c>
      <c r="DA549">
        <v>0</v>
      </c>
      <c r="DB549">
        <v>2.3995349999999999E-2</v>
      </c>
      <c r="DC549">
        <v>17.20018</v>
      </c>
      <c r="DD549">
        <v>0</v>
      </c>
      <c r="DE549">
        <v>0</v>
      </c>
      <c r="DF549" s="1">
        <v>2.38026E-2</v>
      </c>
      <c r="DG549">
        <v>17.236540000000002</v>
      </c>
      <c r="DH549">
        <v>0</v>
      </c>
      <c r="DI549">
        <v>0</v>
      </c>
      <c r="DJ549" s="1">
        <v>2.3618299999999998E-2</v>
      </c>
      <c r="DK549">
        <v>17.28173</v>
      </c>
      <c r="DL549">
        <v>0</v>
      </c>
      <c r="DM549">
        <v>0</v>
      </c>
      <c r="DN549" s="1">
        <v>2.3478410000000002E-2</v>
      </c>
      <c r="DO549">
        <v>17.32734</v>
      </c>
      <c r="DP549">
        <v>0</v>
      </c>
      <c r="DQ549">
        <v>0</v>
      </c>
      <c r="DR549">
        <v>2.3374280000000001E-2</v>
      </c>
      <c r="DS549">
        <v>17.3444</v>
      </c>
      <c r="DT549">
        <v>0</v>
      </c>
      <c r="DU549">
        <v>0</v>
      </c>
      <c r="DV549" s="1">
        <v>2.3253940000000001E-2</v>
      </c>
      <c r="DW549">
        <v>17.3324</v>
      </c>
      <c r="DX549">
        <v>0</v>
      </c>
      <c r="DY549">
        <v>0</v>
      </c>
      <c r="DZ549" s="1">
        <v>2.330513E-2</v>
      </c>
      <c r="EA549">
        <v>17.316310000000001</v>
      </c>
      <c r="EB549">
        <v>0</v>
      </c>
      <c r="EC549">
        <v>0</v>
      </c>
      <c r="ED549" s="1">
        <v>2.361154E-2</v>
      </c>
      <c r="EE549">
        <v>17.32131</v>
      </c>
      <c r="EF549">
        <v>0</v>
      </c>
      <c r="EG549">
        <v>0</v>
      </c>
      <c r="EH549" s="1">
        <v>2.350524E-2</v>
      </c>
      <c r="EI549">
        <v>17.40588</v>
      </c>
      <c r="EJ549">
        <v>0</v>
      </c>
      <c r="EK549">
        <v>0</v>
      </c>
      <c r="EL549" s="1">
        <v>2.3167770000000001E-2</v>
      </c>
      <c r="EM549">
        <v>17.492229999999999</v>
      </c>
      <c r="EN549">
        <v>0</v>
      </c>
      <c r="EO549">
        <v>0</v>
      </c>
      <c r="EP549" s="1">
        <v>2.2864209999999999E-2</v>
      </c>
      <c r="EQ549">
        <v>17.582280000000001</v>
      </c>
      <c r="ER549">
        <v>0</v>
      </c>
      <c r="ES549">
        <v>0</v>
      </c>
      <c r="ET549" s="1">
        <v>2.2823050000000001E-2</v>
      </c>
      <c r="EU549">
        <v>17.68235</v>
      </c>
      <c r="EV549">
        <v>0</v>
      </c>
      <c r="EW549">
        <v>3.7274750000000003E-36</v>
      </c>
      <c r="EX549" s="1">
        <v>2.2872449999999999E-2</v>
      </c>
      <c r="EY549">
        <v>17.728269999999998</v>
      </c>
      <c r="EZ549">
        <v>0</v>
      </c>
      <c r="FA549">
        <v>1.194731E-33</v>
      </c>
      <c r="FB549" s="1">
        <v>2.2844199999999999E-2</v>
      </c>
      <c r="FC549">
        <v>17.714680000000001</v>
      </c>
      <c r="FD549">
        <v>2.0053169999999999E-36</v>
      </c>
      <c r="FE549" s="1">
        <v>2.3570360000000001E-31</v>
      </c>
      <c r="FF549" s="1">
        <v>2.2925979999999999E-2</v>
      </c>
      <c r="FG549">
        <v>17.701460000000001</v>
      </c>
      <c r="FH549">
        <v>2.5815119999999999E-34</v>
      </c>
      <c r="FI549" s="1">
        <v>3.0129120000000001E-29</v>
      </c>
      <c r="FJ549" s="1">
        <v>2.3306440000000001E-2</v>
      </c>
      <c r="FK549">
        <v>17.703230000000001</v>
      </c>
      <c r="FL549" s="1">
        <v>2.324196E-32</v>
      </c>
      <c r="FM549" s="1">
        <v>2.6639940000000001E-27</v>
      </c>
      <c r="FN549" s="1">
        <v>2.322318E-2</v>
      </c>
      <c r="FO549">
        <v>17.780280000000001</v>
      </c>
      <c r="FP549" s="1">
        <v>1.438886E-30</v>
      </c>
      <c r="FQ549" s="1">
        <v>1.650634E-25</v>
      </c>
      <c r="FR549" s="1">
        <v>2.282994E-2</v>
      </c>
      <c r="FS549">
        <v>17.87595</v>
      </c>
      <c r="FT549" s="1">
        <v>6.3271019999999999E-29</v>
      </c>
      <c r="FU549" s="1">
        <v>7.3628180000000006E-24</v>
      </c>
      <c r="FV549" s="1">
        <v>2.2499020000000002E-2</v>
      </c>
      <c r="FW549">
        <v>17.964670000000002</v>
      </c>
      <c r="FX549" s="1">
        <v>2.081841E-27</v>
      </c>
      <c r="FY549" s="1">
        <v>2.4524779999999999E-22</v>
      </c>
      <c r="FZ549" s="1">
        <v>2.2437720000000001E-2</v>
      </c>
      <c r="GA549">
        <v>18.052589999999999</v>
      </c>
      <c r="GB549" s="1">
        <v>5.3915989999999998E-26</v>
      </c>
      <c r="GC549" s="1">
        <v>6.347851E-21</v>
      </c>
      <c r="GD549" s="1">
        <v>2.2555459999999999E-2</v>
      </c>
      <c r="GE549">
        <v>18.086580000000001</v>
      </c>
      <c r="GF549" s="1">
        <v>1.117665E-24</v>
      </c>
      <c r="GG549" s="1">
        <v>1.3052000000000001E-19</v>
      </c>
      <c r="GH549" s="1">
        <v>2.2527579999999998E-2</v>
      </c>
      <c r="GI549">
        <v>18.084579999999999</v>
      </c>
      <c r="GJ549" s="1">
        <v>1.8412610000000001E-23</v>
      </c>
      <c r="GK549" s="1">
        <v>2.146849E-18</v>
      </c>
      <c r="GL549" s="1">
        <v>2.2501420000000001E-2</v>
      </c>
      <c r="GM549">
        <v>18.079699999999999</v>
      </c>
      <c r="GN549" s="1">
        <v>2.4929690000000002E-22</v>
      </c>
      <c r="GO549" s="1">
        <v>2.9015289999999999E-17</v>
      </c>
      <c r="GP549" s="1">
        <v>2.267135E-2</v>
      </c>
      <c r="GQ549">
        <v>18.082049999999999</v>
      </c>
      <c r="GR549" s="1">
        <v>2.8654799999999998E-21</v>
      </c>
      <c r="GS549" s="1">
        <v>3.300807E-16</v>
      </c>
      <c r="GT549" s="1">
        <v>2.25285E-2</v>
      </c>
      <c r="GU549">
        <v>18.101610000000001</v>
      </c>
      <c r="GV549" s="1">
        <v>2.753382E-20</v>
      </c>
      <c r="GW549" s="1">
        <v>3.1822419999999999E-15</v>
      </c>
      <c r="GX549" s="1">
        <v>2.223791E-2</v>
      </c>
      <c r="GY549">
        <v>18.16921</v>
      </c>
      <c r="GZ549" s="1">
        <v>2.241837E-19</v>
      </c>
      <c r="HA549" s="1">
        <v>2.6153330000000001E-14</v>
      </c>
      <c r="HB549" s="1">
        <v>2.1948510000000001E-2</v>
      </c>
      <c r="HC549">
        <v>18.22289</v>
      </c>
      <c r="HD549" s="1">
        <v>1.576508E-18</v>
      </c>
      <c r="HE549" s="1">
        <v>1.8576000000000001E-13</v>
      </c>
      <c r="HF549" s="1">
        <v>2.1842569999999999E-2</v>
      </c>
      <c r="HG549">
        <v>18.266210000000001</v>
      </c>
      <c r="HH549" s="1">
        <v>9.7911869999999994E-18</v>
      </c>
      <c r="HI549" s="1">
        <v>1.155431E-12</v>
      </c>
      <c r="HJ549">
        <v>2.1793839999999998E-2</v>
      </c>
      <c r="HK549">
        <v>18.27103</v>
      </c>
      <c r="HL549" s="1">
        <v>5.4474340000000002E-17</v>
      </c>
      <c r="HM549" s="1">
        <v>6.4209359999999996E-12</v>
      </c>
      <c r="HN549">
        <v>2.1680120000000001E-2</v>
      </c>
      <c r="HO549">
        <v>18.26857</v>
      </c>
      <c r="HP549" s="1">
        <v>2.709949E-16</v>
      </c>
      <c r="HQ549" s="1">
        <v>3.2006209999999998E-11</v>
      </c>
      <c r="HR549" s="1">
        <v>2.15126E-2</v>
      </c>
      <c r="HS549">
        <v>18.257760000000001</v>
      </c>
      <c r="HT549" s="1">
        <v>1.210186E-15</v>
      </c>
      <c r="HU549" s="1">
        <v>1.4352430000000001E-10</v>
      </c>
      <c r="HV549">
        <v>2.1378370000000001E-2</v>
      </c>
      <c r="HW549">
        <v>18.239460000000001</v>
      </c>
      <c r="HX549" s="1">
        <v>4.9228870000000004E-15</v>
      </c>
      <c r="HY549" s="1">
        <v>5.8533579999999997E-10</v>
      </c>
      <c r="HZ549" s="1">
        <v>2.1183560000000001E-2</v>
      </c>
      <c r="IA549">
        <v>18.237919999999999</v>
      </c>
      <c r="IB549" s="1">
        <v>1.8302790000000001E-14</v>
      </c>
      <c r="IC549" s="1">
        <v>2.1879829999999998E-9</v>
      </c>
      <c r="ID549" s="1">
        <v>2.0978210000000001E-2</v>
      </c>
      <c r="IE549">
        <v>18.27739</v>
      </c>
      <c r="IF549" s="1">
        <v>6.2682390000000003E-14</v>
      </c>
      <c r="IG549" s="1">
        <v>7.5399330000000002E-9</v>
      </c>
      <c r="IH549" s="1">
        <v>2.0748800000000001E-2</v>
      </c>
      <c r="II549">
        <v>18.323810000000002</v>
      </c>
      <c r="IJ549" s="1">
        <v>1.988098E-13</v>
      </c>
      <c r="IK549" s="1">
        <v>2.4089999999999999E-8</v>
      </c>
      <c r="IL549" s="1">
        <v>2.0549910000000001E-2</v>
      </c>
      <c r="IM549">
        <v>18.380030000000001</v>
      </c>
      <c r="IN549" s="1">
        <v>5.8867839999999996E-13</v>
      </c>
      <c r="IO549" s="1">
        <v>7.178779E-8</v>
      </c>
      <c r="IP549" s="1">
        <v>2.036164E-2</v>
      </c>
      <c r="IQ549">
        <v>18.387969999999999</v>
      </c>
      <c r="IR549" s="1">
        <v>1.634943E-12</v>
      </c>
      <c r="IS549" s="1">
        <v>2.0060980000000001E-7</v>
      </c>
      <c r="IT549" s="1">
        <v>2.0187219999999999E-2</v>
      </c>
      <c r="IU549">
        <v>18.374790000000001</v>
      </c>
      <c r="IV549" s="1">
        <v>4.2805360000000004E-12</v>
      </c>
      <c r="IW549" s="1">
        <v>5.2834090000000001E-7</v>
      </c>
      <c r="IX549" s="1">
        <v>1.9955649999999998E-2</v>
      </c>
      <c r="IY549">
        <v>18.36467</v>
      </c>
      <c r="IZ549" s="1">
        <v>1.056958E-11</v>
      </c>
      <c r="JA549" s="1">
        <v>1.316171E-6</v>
      </c>
      <c r="JB549" s="1">
        <v>1.9627760000000001E-2</v>
      </c>
      <c r="JC549">
        <v>18.357299999999999</v>
      </c>
      <c r="JD549" s="1">
        <v>2.4533280000000001E-11</v>
      </c>
      <c r="JE549" s="1">
        <v>3.0996080000000002E-6</v>
      </c>
      <c r="JF549" s="1">
        <v>1.9476810000000001E-2</v>
      </c>
      <c r="JG549">
        <v>18.40391</v>
      </c>
      <c r="JH549" s="1">
        <v>5.471737E-11</v>
      </c>
      <c r="JI549" s="1">
        <v>6.9549799999999998E-6</v>
      </c>
      <c r="JJ549" s="1">
        <v>1.9452400000000002E-2</v>
      </c>
      <c r="JK549">
        <v>18.46096</v>
      </c>
      <c r="JL549" s="1">
        <v>1.181615E-10</v>
      </c>
      <c r="JM549" s="1">
        <v>1.5011360000000001E-5</v>
      </c>
      <c r="JN549" s="1">
        <v>1.941033E-2</v>
      </c>
      <c r="JO549">
        <v>18.50956</v>
      </c>
      <c r="JP549" s="1">
        <v>2.4589180000000002E-10</v>
      </c>
      <c r="JQ549" s="1">
        <v>3.1267950000000003E-5</v>
      </c>
      <c r="JR549" s="1">
        <v>1.9320790000000001E-2</v>
      </c>
      <c r="JS549">
        <v>18.574839999999998</v>
      </c>
      <c r="JT549" s="1">
        <v>4.9211990000000002E-10</v>
      </c>
      <c r="JU549" s="1">
        <v>6.2805960000000005E-5</v>
      </c>
      <c r="JV549" s="1">
        <v>1.9149949999999999E-2</v>
      </c>
      <c r="JW549">
        <v>18.608709999999999</v>
      </c>
      <c r="JX549" s="1">
        <v>9.4513299999999995E-10</v>
      </c>
      <c r="JY549" s="1">
        <v>1.215907E-4</v>
      </c>
      <c r="JZ549" s="1">
        <v>1.8948920000000001E-2</v>
      </c>
      <c r="KA549">
        <v>18.59169</v>
      </c>
      <c r="KB549" s="1">
        <v>1.7479310000000001E-9</v>
      </c>
      <c r="KC549" s="1">
        <v>2.2703759999999999E-4</v>
      </c>
      <c r="KD549" s="1">
        <v>1.8785119999999999E-2</v>
      </c>
      <c r="KE549">
        <v>18.570920000000001</v>
      </c>
      <c r="KF549" s="1">
        <v>3.1327740000000002E-9</v>
      </c>
      <c r="KG549" s="1">
        <v>4.102027E-4</v>
      </c>
      <c r="KH549">
        <v>1.8663490000000001E-2</v>
      </c>
      <c r="KI549">
        <v>18.561810000000001</v>
      </c>
      <c r="KJ549" s="1">
        <v>5.466994E-9</v>
      </c>
      <c r="KK549" s="1">
        <v>7.2018600000000005E-4</v>
      </c>
      <c r="KL549" s="1">
        <v>1.8508509999999999E-2</v>
      </c>
      <c r="KM549">
        <v>18.626300000000001</v>
      </c>
      <c r="KN549" s="1">
        <v>9.2697609999999995E-9</v>
      </c>
      <c r="KO549" s="1">
        <v>1.2308359999999999E-3</v>
      </c>
      <c r="KP549">
        <v>1.8299699999999999E-2</v>
      </c>
      <c r="KQ549">
        <v>18.715959999999999</v>
      </c>
      <c r="KR549" s="1">
        <v>1.525776E-8</v>
      </c>
      <c r="KS549" s="1">
        <v>2.0487029999999998E-3</v>
      </c>
      <c r="KT549" s="1">
        <v>1.8076999999999999E-2</v>
      </c>
      <c r="KU549">
        <v>18.814430000000002</v>
      </c>
      <c r="KV549" s="1">
        <v>2.4459290000000001E-8</v>
      </c>
      <c r="KW549" s="1">
        <v>3.3241830000000001E-3</v>
      </c>
      <c r="KX549" s="1">
        <v>1.787499E-2</v>
      </c>
      <c r="KY549">
        <v>18.903919999999999</v>
      </c>
      <c r="KZ549" s="1">
        <v>3.8336980000000001E-8</v>
      </c>
      <c r="LA549" s="1">
        <v>5.2685739999999998E-3</v>
      </c>
      <c r="LB549">
        <v>1.7674909999999999E-2</v>
      </c>
      <c r="LC549">
        <v>18.933009999999999</v>
      </c>
      <c r="LD549" s="1">
        <v>5.8806700000000002E-8</v>
      </c>
      <c r="LE549" s="1">
        <v>8.1728779999999997E-3</v>
      </c>
      <c r="LF549" s="1">
        <v>1.7475589999999999E-2</v>
      </c>
      <c r="LG549">
        <v>18.91535</v>
      </c>
      <c r="LH549" s="1">
        <v>8.8413180000000003E-8</v>
      </c>
      <c r="LI549" s="1">
        <v>1.2429000000000001E-2</v>
      </c>
      <c r="LJ549" s="1">
        <v>1.7335070000000001E-2</v>
      </c>
      <c r="LK549">
        <v>18.8962</v>
      </c>
      <c r="LL549" s="1">
        <v>1.309482E-7</v>
      </c>
      <c r="LM549" s="1">
        <v>1.8558499999999999E-2</v>
      </c>
      <c r="LN549" s="1">
        <v>1.7254499999999999E-2</v>
      </c>
      <c r="LO549">
        <v>18.890509999999999</v>
      </c>
      <c r="LP549" s="1">
        <v>1.9159629999999999E-7</v>
      </c>
      <c r="LQ549" s="1">
        <v>2.7280530000000001E-2</v>
      </c>
      <c r="LR549" s="1">
        <v>1.7127880000000002E-2</v>
      </c>
      <c r="LS549">
        <v>18.9617</v>
      </c>
      <c r="LT549" s="1">
        <v>2.7542379999999998E-7</v>
      </c>
      <c r="LU549" s="1">
        <v>3.9513630000000001E-2</v>
      </c>
      <c r="LV549" s="1">
        <v>1.6961540000000001E-2</v>
      </c>
      <c r="LW549">
        <v>19.054379999999998</v>
      </c>
      <c r="LX549" s="1">
        <v>3.8902970000000001E-7</v>
      </c>
      <c r="LY549" s="1">
        <v>5.6365859999999997E-2</v>
      </c>
      <c r="LZ549">
        <v>1.6797989999999999E-2</v>
      </c>
      <c r="MA549">
        <v>19.154820000000001</v>
      </c>
      <c r="MB549" s="1">
        <v>5.4142079999999998E-7</v>
      </c>
      <c r="MC549" s="1">
        <v>7.9223479999999999E-2</v>
      </c>
      <c r="MD549" s="1">
        <v>1.6657140000000001E-2</v>
      </c>
      <c r="ME549">
        <v>19.23743</v>
      </c>
      <c r="MF549" s="1">
        <v>7.4414870000000005E-7</v>
      </c>
      <c r="MG549" s="1">
        <v>0.1098162</v>
      </c>
      <c r="MH549" s="1">
        <v>1.6546950000000001E-2</v>
      </c>
      <c r="MI549">
        <v>19.265789999999999</v>
      </c>
      <c r="MJ549" s="1">
        <v>1.0118260000000001E-6</v>
      </c>
      <c r="MK549" s="1">
        <v>0.1503352</v>
      </c>
      <c r="ML549" s="1">
        <v>1.6441279999999999E-2</v>
      </c>
      <c r="MM549">
        <v>19.245480000000001</v>
      </c>
      <c r="MN549" s="1">
        <v>1.360379E-6</v>
      </c>
      <c r="MO549" s="1">
        <v>0.2034453</v>
      </c>
      <c r="MP549" s="1">
        <v>1.6388440000000001E-2</v>
      </c>
      <c r="MQ549">
        <v>19.223659999999999</v>
      </c>
      <c r="MR549" s="1">
        <v>1.815352E-6</v>
      </c>
      <c r="MS549">
        <v>0.27238210000000002</v>
      </c>
      <c r="MT549">
        <v>1.6397519999999999E-2</v>
      </c>
      <c r="MU549">
        <v>19.214130000000001</v>
      </c>
      <c r="MV549" s="1">
        <v>2.410422E-6</v>
      </c>
      <c r="MW549">
        <v>0.36147479999999999</v>
      </c>
      <c r="MX549" s="1">
        <v>1.6263130000000001E-2</v>
      </c>
      <c r="MY549">
        <v>19.26689</v>
      </c>
      <c r="MZ549" s="1">
        <v>3.1424950000000001E-6</v>
      </c>
      <c r="NA549">
        <v>0.47521000000000002</v>
      </c>
      <c r="NB549" s="1">
        <v>1.6024859999999998E-2</v>
      </c>
      <c r="NC549">
        <v>19.28895</v>
      </c>
      <c r="ND549" s="1">
        <v>4.0255010000000001E-6</v>
      </c>
      <c r="NE549">
        <v>0.61772170000000004</v>
      </c>
      <c r="NF549" s="1">
        <v>1.580929E-2</v>
      </c>
      <c r="NG549">
        <v>19.360420000000001</v>
      </c>
      <c r="NH549" s="1">
        <v>5.1048480000000003E-6</v>
      </c>
      <c r="NI549">
        <v>0.79396319999999998</v>
      </c>
      <c r="NJ549" s="1">
        <v>1.567702E-2</v>
      </c>
      <c r="NK549">
        <v>19.424980000000001</v>
      </c>
      <c r="NL549" s="1">
        <v>6.4439189999999997E-6</v>
      </c>
      <c r="NM549">
        <v>1.010653</v>
      </c>
      <c r="NN549" s="1">
        <v>1.5590410000000001E-2</v>
      </c>
      <c r="NO549">
        <v>19.44943</v>
      </c>
      <c r="NP549" s="1">
        <v>8.0937830000000005E-6</v>
      </c>
      <c r="NQ549">
        <v>1.2761709999999999</v>
      </c>
      <c r="NR549">
        <v>1.546083E-2</v>
      </c>
      <c r="NS549">
        <v>19.438659999999999</v>
      </c>
      <c r="NT549" s="1">
        <v>1.005886E-5</v>
      </c>
      <c r="NU549">
        <v>1.599027</v>
      </c>
      <c r="NV549" s="1">
        <v>1.5044750000000001E-2</v>
      </c>
      <c r="NW549">
        <v>19.419499999999999</v>
      </c>
      <c r="NX549" s="1">
        <v>1.215718E-5</v>
      </c>
      <c r="NY549">
        <v>1.9856020000000001</v>
      </c>
      <c r="NZ549" s="1">
        <v>1.4326810000000001E-2</v>
      </c>
      <c r="OA549">
        <v>19.420200000000001</v>
      </c>
      <c r="OB549" s="1">
        <v>1.417749E-5</v>
      </c>
      <c r="OC549">
        <v>2.4308380000000001</v>
      </c>
      <c r="OD549" s="1">
        <v>1.414286E-2</v>
      </c>
      <c r="OE549">
        <v>19.501560000000001</v>
      </c>
      <c r="OF549" s="1">
        <v>1.695288E-5</v>
      </c>
      <c r="OG549">
        <v>2.9438599999999999</v>
      </c>
      <c r="OH549" s="1">
        <v>1.431498E-2</v>
      </c>
      <c r="OI549">
        <v>19.610130000000002</v>
      </c>
      <c r="OJ549" s="1">
        <v>2.0710949999999999E-5</v>
      </c>
      <c r="OK549">
        <v>3.5517310000000002</v>
      </c>
    </row>
    <row r="550" spans="1:401" x14ac:dyDescent="0.35">
      <c r="A550">
        <v>559</v>
      </c>
      <c r="B550" t="s">
        <v>4</v>
      </c>
      <c r="C550" t="s">
        <v>364</v>
      </c>
      <c r="D550" t="s">
        <v>557</v>
      </c>
      <c r="E550">
        <v>5293.4380000000001</v>
      </c>
      <c r="F550" s="1">
        <v>2.866815E-2</v>
      </c>
      <c r="G550">
        <v>16.280609999999999</v>
      </c>
      <c r="H550">
        <v>0</v>
      </c>
      <c r="I550">
        <v>0</v>
      </c>
      <c r="J550" s="1">
        <v>2.8409460000000001E-2</v>
      </c>
      <c r="K550">
        <v>16.357970000000002</v>
      </c>
      <c r="L550">
        <v>0</v>
      </c>
      <c r="M550">
        <v>0</v>
      </c>
      <c r="N550" s="1">
        <v>2.7769510000000001E-2</v>
      </c>
      <c r="O550">
        <v>16.442889999999998</v>
      </c>
      <c r="P550">
        <v>0</v>
      </c>
      <c r="Q550">
        <v>0</v>
      </c>
      <c r="R550" s="1">
        <v>2.7206560000000001E-2</v>
      </c>
      <c r="S550">
        <v>16.52338</v>
      </c>
      <c r="T550">
        <v>0</v>
      </c>
      <c r="U550">
        <v>0</v>
      </c>
      <c r="V550" s="1">
        <v>2.706132E-2</v>
      </c>
      <c r="W550">
        <v>16.600729999999999</v>
      </c>
      <c r="X550">
        <v>0</v>
      </c>
      <c r="Y550">
        <v>0</v>
      </c>
      <c r="Z550" s="1">
        <v>2.7113390000000001E-2</v>
      </c>
      <c r="AA550">
        <v>16.632950000000001</v>
      </c>
      <c r="AB550">
        <v>0</v>
      </c>
      <c r="AC550">
        <v>0</v>
      </c>
      <c r="AD550" s="1">
        <v>2.699702E-2</v>
      </c>
      <c r="AE550">
        <v>16.613689999999998</v>
      </c>
      <c r="AF550">
        <v>0</v>
      </c>
      <c r="AG550">
        <v>0</v>
      </c>
      <c r="AH550" s="1">
        <v>2.694852E-2</v>
      </c>
      <c r="AI550">
        <v>16.58869</v>
      </c>
      <c r="AJ550">
        <v>0</v>
      </c>
      <c r="AK550">
        <v>0</v>
      </c>
      <c r="AL550">
        <v>2.7164500000000001E-2</v>
      </c>
      <c r="AM550">
        <v>16.572590000000002</v>
      </c>
      <c r="AN550">
        <v>0</v>
      </c>
      <c r="AO550">
        <v>0</v>
      </c>
      <c r="AP550" s="1">
        <v>2.697165E-2</v>
      </c>
      <c r="AQ550">
        <v>16.635560000000002</v>
      </c>
      <c r="AR550">
        <v>0</v>
      </c>
      <c r="AS550">
        <v>0</v>
      </c>
      <c r="AT550">
        <v>2.655486E-2</v>
      </c>
      <c r="AU550">
        <v>16.736280000000001</v>
      </c>
      <c r="AV550">
        <v>0</v>
      </c>
      <c r="AW550">
        <v>0</v>
      </c>
      <c r="AX550" s="1">
        <v>2.6176609999999999E-2</v>
      </c>
      <c r="AY550">
        <v>16.83193</v>
      </c>
      <c r="AZ550">
        <v>0</v>
      </c>
      <c r="BA550">
        <v>0</v>
      </c>
      <c r="BB550" s="1">
        <v>2.604213E-2</v>
      </c>
      <c r="BC550">
        <v>16.917290000000001</v>
      </c>
      <c r="BD550">
        <v>0</v>
      </c>
      <c r="BE550">
        <v>0</v>
      </c>
      <c r="BF550" s="1">
        <v>2.6019130000000001E-2</v>
      </c>
      <c r="BG550">
        <v>16.943549999999998</v>
      </c>
      <c r="BH550">
        <v>0</v>
      </c>
      <c r="BI550">
        <v>0</v>
      </c>
      <c r="BJ550">
        <v>2.5901509999999999E-2</v>
      </c>
      <c r="BK550">
        <v>16.92933</v>
      </c>
      <c r="BL550">
        <v>0</v>
      </c>
      <c r="BM550">
        <v>0</v>
      </c>
      <c r="BN550">
        <v>2.5919649999999999E-2</v>
      </c>
      <c r="BO550">
        <v>16.912179999999999</v>
      </c>
      <c r="BP550">
        <v>0</v>
      </c>
      <c r="BQ550">
        <v>0</v>
      </c>
      <c r="BR550" s="1">
        <v>2.6180930000000002E-2</v>
      </c>
      <c r="BS550">
        <v>16.904969999999999</v>
      </c>
      <c r="BT550">
        <v>0</v>
      </c>
      <c r="BU550">
        <v>0</v>
      </c>
      <c r="BV550">
        <v>2.601933E-2</v>
      </c>
      <c r="BW550">
        <v>16.948499999999999</v>
      </c>
      <c r="BX550">
        <v>0</v>
      </c>
      <c r="BY550">
        <v>0</v>
      </c>
      <c r="BZ550" s="1">
        <v>2.5608249999999999E-2</v>
      </c>
      <c r="CA550">
        <v>16.98676</v>
      </c>
      <c r="CB550">
        <v>0</v>
      </c>
      <c r="CC550">
        <v>0</v>
      </c>
      <c r="CD550" s="1">
        <v>2.5231380000000001E-2</v>
      </c>
      <c r="CE550">
        <v>17.037880000000001</v>
      </c>
      <c r="CF550">
        <v>0</v>
      </c>
      <c r="CG550">
        <v>0</v>
      </c>
      <c r="CH550" s="1">
        <v>2.5123670000000001E-2</v>
      </c>
      <c r="CI550">
        <v>17.05762</v>
      </c>
      <c r="CJ550">
        <v>0</v>
      </c>
      <c r="CK550">
        <v>0</v>
      </c>
      <c r="CL550" s="1">
        <v>2.5129269999999999E-2</v>
      </c>
      <c r="CM550">
        <v>17.050709999999999</v>
      </c>
      <c r="CN550">
        <v>0</v>
      </c>
      <c r="CO550">
        <v>0</v>
      </c>
      <c r="CP550">
        <v>2.5034000000000001E-2</v>
      </c>
      <c r="CQ550">
        <v>17.037990000000001</v>
      </c>
      <c r="CR550">
        <v>0</v>
      </c>
      <c r="CS550">
        <v>0</v>
      </c>
      <c r="CT550" s="1">
        <v>2.4901340000000001E-2</v>
      </c>
      <c r="CU550">
        <v>17.025169999999999</v>
      </c>
      <c r="CV550">
        <v>0</v>
      </c>
      <c r="CW550">
        <v>0</v>
      </c>
      <c r="CX550">
        <v>2.483196E-2</v>
      </c>
      <c r="CY550">
        <v>17.015699999999999</v>
      </c>
      <c r="CZ550">
        <v>0</v>
      </c>
      <c r="DA550">
        <v>0</v>
      </c>
      <c r="DB550">
        <v>2.4681060000000001E-2</v>
      </c>
      <c r="DC550">
        <v>17.066389999999998</v>
      </c>
      <c r="DD550">
        <v>0</v>
      </c>
      <c r="DE550">
        <v>0</v>
      </c>
      <c r="DF550" s="1">
        <v>2.4480600000000002E-2</v>
      </c>
      <c r="DG550">
        <v>17.099920000000001</v>
      </c>
      <c r="DH550">
        <v>0</v>
      </c>
      <c r="DI550">
        <v>0</v>
      </c>
      <c r="DJ550" s="1">
        <v>2.4285310000000001E-2</v>
      </c>
      <c r="DK550">
        <v>17.142859999999999</v>
      </c>
      <c r="DL550">
        <v>0</v>
      </c>
      <c r="DM550">
        <v>0</v>
      </c>
      <c r="DN550" s="1">
        <v>2.4147450000000001E-2</v>
      </c>
      <c r="DO550">
        <v>17.186150000000001</v>
      </c>
      <c r="DP550">
        <v>0</v>
      </c>
      <c r="DQ550">
        <v>0</v>
      </c>
      <c r="DR550" s="1">
        <v>2.4034170000000001E-2</v>
      </c>
      <c r="DS550">
        <v>17.197839999999999</v>
      </c>
      <c r="DT550">
        <v>0</v>
      </c>
      <c r="DU550">
        <v>0</v>
      </c>
      <c r="DV550" s="1">
        <v>2.3916099999999999E-2</v>
      </c>
      <c r="DW550">
        <v>17.177810000000001</v>
      </c>
      <c r="DX550">
        <v>0</v>
      </c>
      <c r="DY550">
        <v>0</v>
      </c>
      <c r="DZ550" s="1">
        <v>2.3999940000000001E-2</v>
      </c>
      <c r="EA550">
        <v>17.153700000000001</v>
      </c>
      <c r="EB550">
        <v>0</v>
      </c>
      <c r="EC550">
        <v>0</v>
      </c>
      <c r="ED550" s="1">
        <v>2.4305549999999999E-2</v>
      </c>
      <c r="EE550">
        <v>17.15306</v>
      </c>
      <c r="EF550">
        <v>0</v>
      </c>
      <c r="EG550">
        <v>0</v>
      </c>
      <c r="EH550" s="1">
        <v>2.4197920000000001E-2</v>
      </c>
      <c r="EI550">
        <v>17.23949</v>
      </c>
      <c r="EJ550">
        <v>0</v>
      </c>
      <c r="EK550">
        <v>0</v>
      </c>
      <c r="EL550" s="1">
        <v>2.3850949999999999E-2</v>
      </c>
      <c r="EM550">
        <v>17.327220000000001</v>
      </c>
      <c r="EN550">
        <v>0</v>
      </c>
      <c r="EO550">
        <v>0</v>
      </c>
      <c r="EP550">
        <v>2.352725E-2</v>
      </c>
      <c r="EQ550">
        <v>17.41865</v>
      </c>
      <c r="ER550">
        <v>0</v>
      </c>
      <c r="ES550">
        <v>0</v>
      </c>
      <c r="ET550" s="1">
        <v>2.349306E-2</v>
      </c>
      <c r="EU550">
        <v>17.520569999999999</v>
      </c>
      <c r="EV550">
        <v>0</v>
      </c>
      <c r="EW550">
        <v>0</v>
      </c>
      <c r="EX550">
        <v>2.3551389999999998E-2</v>
      </c>
      <c r="EY550">
        <v>17.562750000000001</v>
      </c>
      <c r="EZ550">
        <v>0</v>
      </c>
      <c r="FA550">
        <v>-3.2773450000000002E-38</v>
      </c>
      <c r="FB550" s="1">
        <v>2.3511939999999999E-2</v>
      </c>
      <c r="FC550">
        <v>17.53969</v>
      </c>
      <c r="FD550">
        <v>0</v>
      </c>
      <c r="FE550">
        <v>-1.6615079999999999E-35</v>
      </c>
      <c r="FF550" s="1">
        <v>2.3648180000000001E-2</v>
      </c>
      <c r="FG550">
        <v>17.517130000000002</v>
      </c>
      <c r="FH550">
        <v>0</v>
      </c>
      <c r="FI550">
        <v>-4.1107460000000001E-34</v>
      </c>
      <c r="FJ550">
        <v>2.4022450000000001E-2</v>
      </c>
      <c r="FK550">
        <v>17.511669999999999</v>
      </c>
      <c r="FL550">
        <v>0</v>
      </c>
      <c r="FM550" s="1">
        <v>-1.363225E-31</v>
      </c>
      <c r="FN550" s="1">
        <v>2.3952459999999998E-2</v>
      </c>
      <c r="FO550">
        <v>17.588519999999999</v>
      </c>
      <c r="FP550">
        <v>0</v>
      </c>
      <c r="FQ550" s="1">
        <v>-5.9500919999999998E-30</v>
      </c>
      <c r="FR550" s="1">
        <v>2.3528460000000001E-2</v>
      </c>
      <c r="FS550">
        <v>17.685269999999999</v>
      </c>
      <c r="FT550">
        <v>0</v>
      </c>
      <c r="FU550" s="1">
        <v>-1.7382019999999999E-28</v>
      </c>
      <c r="FV550" s="1">
        <v>2.3185790000000001E-2</v>
      </c>
      <c r="FW550">
        <v>17.773769999999999</v>
      </c>
      <c r="FX550">
        <v>0</v>
      </c>
      <c r="FY550" s="1">
        <v>-9.3509280000000002E-27</v>
      </c>
      <c r="FZ550" s="1">
        <v>2.3117240000000001E-2</v>
      </c>
      <c r="GA550">
        <v>17.86103</v>
      </c>
      <c r="GB550">
        <v>0</v>
      </c>
      <c r="GC550" s="1">
        <v>-1.021008E-25</v>
      </c>
      <c r="GD550" s="1">
        <v>2.3254799999999999E-2</v>
      </c>
      <c r="GE550">
        <v>17.888950000000001</v>
      </c>
      <c r="GF550">
        <v>0</v>
      </c>
      <c r="GG550" s="1">
        <v>-6.4568669999999997E-25</v>
      </c>
      <c r="GH550" s="1">
        <v>2.3226219999999999E-2</v>
      </c>
      <c r="GI550">
        <v>17.877790000000001</v>
      </c>
      <c r="GJ550">
        <v>0</v>
      </c>
      <c r="GK550" s="1">
        <v>-9.5468440000000005E-24</v>
      </c>
      <c r="GL550" s="1">
        <v>2.3226400000000001E-2</v>
      </c>
      <c r="GM550">
        <v>17.863530000000001</v>
      </c>
      <c r="GN550">
        <v>0</v>
      </c>
      <c r="GO550" s="1">
        <v>-4.3281510000000002E-23</v>
      </c>
      <c r="GP550">
        <v>2.3392389999999999E-2</v>
      </c>
      <c r="GQ550">
        <v>17.857399999999998</v>
      </c>
      <c r="GR550">
        <v>0</v>
      </c>
      <c r="GS550" s="1">
        <v>-4.9488119999999999E-21</v>
      </c>
      <c r="GT550" s="1">
        <v>2.324787E-2</v>
      </c>
      <c r="GU550">
        <v>17.870470000000001</v>
      </c>
      <c r="GV550">
        <v>0</v>
      </c>
      <c r="GW550" s="1">
        <v>-7.0821670000000001E-20</v>
      </c>
      <c r="GX550" s="1">
        <v>2.2933189999999999E-2</v>
      </c>
      <c r="GY550">
        <v>17.936</v>
      </c>
      <c r="GZ550">
        <v>0</v>
      </c>
      <c r="HA550" s="1">
        <v>-5.6422259999999997E-20</v>
      </c>
      <c r="HB550" s="1">
        <v>2.264729E-2</v>
      </c>
      <c r="HC550">
        <v>17.985890000000001</v>
      </c>
      <c r="HD550">
        <v>0</v>
      </c>
      <c r="HE550" s="1">
        <v>-1.4793620000000001E-18</v>
      </c>
      <c r="HF550" s="1">
        <v>2.2534200000000001E-2</v>
      </c>
      <c r="HG550">
        <v>18.024339999999999</v>
      </c>
      <c r="HH550">
        <v>0</v>
      </c>
      <c r="HI550" s="1">
        <v>-7.0209800000000004E-18</v>
      </c>
      <c r="HJ550" s="1">
        <v>2.2485379999999999E-2</v>
      </c>
      <c r="HK550">
        <v>18.020379999999999</v>
      </c>
      <c r="HL550">
        <v>0</v>
      </c>
      <c r="HM550" s="1">
        <v>-5.8224490000000005E-17</v>
      </c>
      <c r="HN550" s="1">
        <v>2.2371269999999999E-2</v>
      </c>
      <c r="HO550">
        <v>18.00881</v>
      </c>
      <c r="HP550">
        <v>0</v>
      </c>
      <c r="HQ550" s="1">
        <v>-5.3455999999999995E-16</v>
      </c>
      <c r="HR550" s="1">
        <v>2.2206320000000002E-2</v>
      </c>
      <c r="HS550">
        <v>17.98855</v>
      </c>
      <c r="HT550">
        <v>0</v>
      </c>
      <c r="HU550" s="1">
        <v>-1.6355690000000001E-15</v>
      </c>
      <c r="HV550" s="1">
        <v>2.206145E-2</v>
      </c>
      <c r="HW550">
        <v>17.96048</v>
      </c>
      <c r="HX550">
        <v>0</v>
      </c>
      <c r="HY550" s="1">
        <v>-4.0120179999999996E-15</v>
      </c>
      <c r="HZ550" s="1">
        <v>2.1862909999999999E-2</v>
      </c>
      <c r="IA550">
        <v>17.951160000000002</v>
      </c>
      <c r="IB550">
        <v>0</v>
      </c>
      <c r="IC550" s="1">
        <v>-2.7750899999999999E-15</v>
      </c>
      <c r="ID550" s="1">
        <v>2.1652419999999999E-2</v>
      </c>
      <c r="IE550">
        <v>17.986799999999999</v>
      </c>
      <c r="IF550">
        <v>0</v>
      </c>
      <c r="IG550" s="1">
        <v>-4.8000969999999999E-14</v>
      </c>
      <c r="IH550" s="1">
        <v>2.1416270000000001E-2</v>
      </c>
      <c r="II550">
        <v>18.02985</v>
      </c>
      <c r="IJ550">
        <v>0</v>
      </c>
      <c r="IK550" s="1">
        <v>-1.707457E-13</v>
      </c>
      <c r="IL550" s="1">
        <v>2.1207360000000001E-2</v>
      </c>
      <c r="IM550">
        <v>18.083549999999999</v>
      </c>
      <c r="IN550">
        <v>0</v>
      </c>
      <c r="IO550" s="1">
        <v>-6.0405140000000004E-13</v>
      </c>
      <c r="IP550" s="1">
        <v>2.101807E-2</v>
      </c>
      <c r="IQ550">
        <v>18.084240000000001</v>
      </c>
      <c r="IR550">
        <v>0</v>
      </c>
      <c r="IS550" s="1">
        <v>-1.1026450000000001E-12</v>
      </c>
      <c r="IT550" s="1">
        <v>2.083544E-2</v>
      </c>
      <c r="IU550">
        <v>18.061669999999999</v>
      </c>
      <c r="IV550">
        <v>0</v>
      </c>
      <c r="IW550" s="1">
        <v>-3.0925570000000002E-12</v>
      </c>
      <c r="IX550" s="1">
        <v>2.058594E-2</v>
      </c>
      <c r="IY550">
        <v>18.042449999999999</v>
      </c>
      <c r="IZ550">
        <v>0</v>
      </c>
      <c r="JA550" s="1">
        <v>-3.5523759999999999E-13</v>
      </c>
      <c r="JB550" s="1">
        <v>2.025163E-2</v>
      </c>
      <c r="JC550">
        <v>18.026399999999999</v>
      </c>
      <c r="JD550">
        <v>0</v>
      </c>
      <c r="JE550" s="1">
        <v>-7.5925480000000005E-12</v>
      </c>
      <c r="JF550" s="1">
        <v>2.009524E-2</v>
      </c>
      <c r="JG550">
        <v>18.06992</v>
      </c>
      <c r="JH550">
        <v>0</v>
      </c>
      <c r="JI550" s="1">
        <v>-2.9104970000000001E-11</v>
      </c>
      <c r="JJ550" s="1">
        <v>2.007544E-2</v>
      </c>
      <c r="JK550">
        <v>18.12509</v>
      </c>
      <c r="JL550">
        <v>0</v>
      </c>
      <c r="JM550" s="1">
        <v>-8.4977489999999992E-12</v>
      </c>
      <c r="JN550">
        <v>2.0027050000000001E-2</v>
      </c>
      <c r="JO550">
        <v>18.1708</v>
      </c>
      <c r="JP550">
        <v>0</v>
      </c>
      <c r="JQ550" s="1">
        <v>-2.0033909999999999E-11</v>
      </c>
      <c r="JR550" s="1">
        <v>1.9933619999999999E-2</v>
      </c>
      <c r="JS550">
        <v>18.234629999999999</v>
      </c>
      <c r="JT550">
        <v>0</v>
      </c>
      <c r="JU550" s="1">
        <v>-1.6563159999999999E-10</v>
      </c>
      <c r="JV550" s="1">
        <v>1.9758979999999999E-2</v>
      </c>
      <c r="JW550">
        <v>18.263639999999999</v>
      </c>
      <c r="JX550">
        <v>0</v>
      </c>
      <c r="JY550" s="1">
        <v>-4.1783709999999998E-10</v>
      </c>
      <c r="JZ550" s="1">
        <v>1.95531E-2</v>
      </c>
      <c r="KA550">
        <v>18.236820000000002</v>
      </c>
      <c r="KB550">
        <v>0</v>
      </c>
      <c r="KC550" s="1">
        <v>-4.624974E-10</v>
      </c>
      <c r="KD550" s="1">
        <v>1.938631E-2</v>
      </c>
      <c r="KE550">
        <v>18.20609</v>
      </c>
      <c r="KF550">
        <v>0</v>
      </c>
      <c r="KG550" s="1">
        <v>-3.1234599999999998E-10</v>
      </c>
      <c r="KH550" s="1">
        <v>1.9259200000000001E-2</v>
      </c>
      <c r="KI550">
        <v>18.188330000000001</v>
      </c>
      <c r="KJ550">
        <v>0</v>
      </c>
      <c r="KK550" s="1">
        <v>-5.4215450000000002E-10</v>
      </c>
      <c r="KL550" s="1">
        <v>1.910071E-2</v>
      </c>
      <c r="KM550">
        <v>18.251169999999998</v>
      </c>
      <c r="KN550">
        <v>0</v>
      </c>
      <c r="KO550" s="1">
        <v>-3.2009550000000002E-10</v>
      </c>
      <c r="KP550" s="1">
        <v>1.8887109999999999E-2</v>
      </c>
      <c r="KQ550">
        <v>18.341570000000001</v>
      </c>
      <c r="KR550">
        <v>0</v>
      </c>
      <c r="KS550" s="1">
        <v>-2.2985720000000001E-10</v>
      </c>
      <c r="KT550">
        <v>1.865201E-2</v>
      </c>
      <c r="KU550">
        <v>18.441220000000001</v>
      </c>
      <c r="KV550">
        <v>0</v>
      </c>
      <c r="KW550" s="1">
        <v>-1.532956E-9</v>
      </c>
      <c r="KX550" s="1">
        <v>1.8447430000000001E-2</v>
      </c>
      <c r="KY550">
        <v>18.53059</v>
      </c>
      <c r="KZ550">
        <v>0</v>
      </c>
      <c r="LA550" s="1">
        <v>-1.7665599999999999E-9</v>
      </c>
      <c r="LB550" s="1">
        <v>1.824541E-2</v>
      </c>
      <c r="LC550">
        <v>18.553609999999999</v>
      </c>
      <c r="LD550">
        <v>0</v>
      </c>
      <c r="LE550" s="1">
        <v>-5.4383089999999995E-10</v>
      </c>
      <c r="LF550" s="1">
        <v>1.8039079999999999E-2</v>
      </c>
      <c r="LG550">
        <v>18.52571</v>
      </c>
      <c r="LH550">
        <v>0</v>
      </c>
      <c r="LI550" s="1">
        <v>-2.8471129999999998E-9</v>
      </c>
      <c r="LJ550" s="1">
        <v>1.789642E-2</v>
      </c>
      <c r="LK550">
        <v>18.496079999999999</v>
      </c>
      <c r="LL550">
        <v>0</v>
      </c>
      <c r="LM550" s="1">
        <v>-4.6411719999999998E-10</v>
      </c>
      <c r="LN550" s="1">
        <v>1.7815669999999999E-2</v>
      </c>
      <c r="LO550">
        <v>18.481459999999998</v>
      </c>
      <c r="LP550" s="1">
        <v>5.3959639999999999E-11</v>
      </c>
      <c r="LQ550" s="1">
        <v>5.9977509999999997E-6</v>
      </c>
      <c r="LR550" s="1">
        <v>1.7685880000000001E-2</v>
      </c>
      <c r="LS550">
        <v>18.551349999999999</v>
      </c>
      <c r="LT550" s="1">
        <v>3.0310619999999998E-10</v>
      </c>
      <c r="LU550" s="1">
        <v>3.3949589999999997E-5</v>
      </c>
      <c r="LV550" s="1">
        <v>1.7511160000000001E-2</v>
      </c>
      <c r="LW550">
        <v>18.644269999999999</v>
      </c>
      <c r="LX550" s="1">
        <v>8.5904380000000004E-10</v>
      </c>
      <c r="LY550" s="1">
        <v>9.7180529999999998E-5</v>
      </c>
      <c r="LZ550" s="1">
        <v>1.7338050000000001E-2</v>
      </c>
      <c r="MA550">
        <v>18.745380000000001</v>
      </c>
      <c r="MB550" s="1">
        <v>1.8793049999999999E-9</v>
      </c>
      <c r="MC550" s="1">
        <v>2.1475770000000001E-4</v>
      </c>
      <c r="MD550" s="1">
        <v>1.7199180000000001E-2</v>
      </c>
      <c r="ME550">
        <v>18.82686</v>
      </c>
      <c r="MF550" s="1">
        <v>3.593186E-9</v>
      </c>
      <c r="MG550" s="1">
        <v>4.1393430000000002E-4</v>
      </c>
      <c r="MH550" s="1">
        <v>1.7077769999999999E-2</v>
      </c>
      <c r="MI550">
        <v>18.848769999999998</v>
      </c>
      <c r="MJ550" s="1">
        <v>6.3205180000000002E-9</v>
      </c>
      <c r="MK550" s="1">
        <v>7.3339659999999997E-4</v>
      </c>
      <c r="ML550" s="1">
        <v>1.697763E-2</v>
      </c>
      <c r="MM550">
        <v>18.817350000000001</v>
      </c>
      <c r="MN550" s="1">
        <v>1.049411E-8</v>
      </c>
      <c r="MO550" s="1">
        <v>1.2250169999999999E-3</v>
      </c>
      <c r="MP550" s="1">
        <v>1.6925610000000001E-2</v>
      </c>
      <c r="MQ550">
        <v>18.784289999999999</v>
      </c>
      <c r="MR550" s="1">
        <v>1.6732129999999999E-8</v>
      </c>
      <c r="MS550" s="1">
        <v>1.9592759999999998E-3</v>
      </c>
      <c r="MT550" s="1">
        <v>1.6934479999999998E-2</v>
      </c>
      <c r="MU550">
        <v>18.765229999999999</v>
      </c>
      <c r="MV550" s="1">
        <v>2.6036150000000001E-8</v>
      </c>
      <c r="MW550" s="1">
        <v>3.0471349999999999E-3</v>
      </c>
      <c r="MX550" s="1">
        <v>1.6804159999999999E-2</v>
      </c>
      <c r="MY550">
        <v>18.81427</v>
      </c>
      <c r="MZ550" s="1">
        <v>3.8985779999999999E-8</v>
      </c>
      <c r="NA550" s="1">
        <v>4.5985469999999997E-3</v>
      </c>
      <c r="NB550" s="1">
        <v>1.6563910000000001E-2</v>
      </c>
      <c r="NC550">
        <v>18.829979999999999</v>
      </c>
      <c r="ND550" s="1">
        <v>5.612373E-8</v>
      </c>
      <c r="NE550" s="1">
        <v>6.7152540000000004E-3</v>
      </c>
      <c r="NF550" s="1">
        <v>1.633511E-2</v>
      </c>
      <c r="NG550">
        <v>18.899740000000001</v>
      </c>
      <c r="NH550" s="1">
        <v>7.8522890000000006E-8</v>
      </c>
      <c r="NI550" s="1">
        <v>9.52595E-3</v>
      </c>
      <c r="NJ550" s="1">
        <v>1.6193269999999999E-2</v>
      </c>
      <c r="NK550">
        <v>18.961690000000001</v>
      </c>
      <c r="NL550" s="1">
        <v>1.081921E-7</v>
      </c>
      <c r="NM550" s="1">
        <v>1.3239849999999999E-2</v>
      </c>
      <c r="NN550" s="1">
        <v>1.6105499999999998E-2</v>
      </c>
      <c r="NO550">
        <v>18.979510000000001</v>
      </c>
      <c r="NP550" s="1">
        <v>1.4744840000000001E-7</v>
      </c>
      <c r="NQ550" s="1">
        <v>1.8137319999999998E-2</v>
      </c>
      <c r="NR550" s="1">
        <v>1.5975969999999999E-2</v>
      </c>
      <c r="NS550">
        <v>18.959109999999999</v>
      </c>
      <c r="NT550" s="1">
        <v>1.976236E-7</v>
      </c>
      <c r="NU550">
        <v>2.450219E-2</v>
      </c>
      <c r="NV550" s="1">
        <v>1.551314E-2</v>
      </c>
      <c r="NW550">
        <v>18.929469999999998</v>
      </c>
      <c r="NX550" s="1">
        <v>2.5425399999999999E-7</v>
      </c>
      <c r="NY550" s="1">
        <v>3.2456319999999997E-2</v>
      </c>
      <c r="NZ550" s="1">
        <v>1.4779270000000001E-2</v>
      </c>
      <c r="OA550">
        <v>18.921250000000001</v>
      </c>
      <c r="OB550" s="1">
        <v>3.0970119999999999E-7</v>
      </c>
      <c r="OC550" s="1">
        <v>4.1483390000000002E-2</v>
      </c>
      <c r="OD550" s="1">
        <v>1.45725E-2</v>
      </c>
      <c r="OE550">
        <v>19.001439999999999</v>
      </c>
      <c r="OF550" s="1">
        <v>3.8273959999999998E-7</v>
      </c>
      <c r="OG550">
        <v>5.1982790000000001E-2</v>
      </c>
      <c r="OH550" s="1">
        <v>1.4766430000000001E-2</v>
      </c>
      <c r="OI550">
        <v>19.111599999999999</v>
      </c>
      <c r="OJ550" s="1">
        <v>4.8779759999999999E-7</v>
      </c>
      <c r="OK550">
        <v>6.5353610000000006E-2</v>
      </c>
    </row>
    <row r="551" spans="1:401" x14ac:dyDescent="0.35">
      <c r="A551">
        <v>560</v>
      </c>
      <c r="B551" t="s">
        <v>4</v>
      </c>
      <c r="C551" t="s">
        <v>364</v>
      </c>
      <c r="D551" t="s">
        <v>558</v>
      </c>
      <c r="E551">
        <v>3754.1179999999999</v>
      </c>
      <c r="F551">
        <v>1.6745949999999999E-2</v>
      </c>
      <c r="G551">
        <v>16.24887</v>
      </c>
      <c r="H551">
        <v>0</v>
      </c>
      <c r="I551">
        <v>0</v>
      </c>
      <c r="J551" s="1">
        <v>1.6599630000000001E-2</v>
      </c>
      <c r="K551">
        <v>16.328690000000002</v>
      </c>
      <c r="L551">
        <v>0</v>
      </c>
      <c r="M551">
        <v>0</v>
      </c>
      <c r="N551" s="1">
        <v>1.6209290000000001E-2</v>
      </c>
      <c r="O551">
        <v>16.41563</v>
      </c>
      <c r="P551">
        <v>0</v>
      </c>
      <c r="Q551">
        <v>0</v>
      </c>
      <c r="R551" s="1">
        <v>1.5882759999999999E-2</v>
      </c>
      <c r="S551">
        <v>16.497209999999999</v>
      </c>
      <c r="T551">
        <v>0</v>
      </c>
      <c r="U551">
        <v>0</v>
      </c>
      <c r="V551">
        <v>1.5799580000000001E-2</v>
      </c>
      <c r="W551">
        <v>16.575140000000001</v>
      </c>
      <c r="X551">
        <v>0</v>
      </c>
      <c r="Y551">
        <v>0</v>
      </c>
      <c r="Z551" s="1">
        <v>1.5834319999999999E-2</v>
      </c>
      <c r="AA551">
        <v>16.604859999999999</v>
      </c>
      <c r="AB551">
        <v>0</v>
      </c>
      <c r="AC551">
        <v>0</v>
      </c>
      <c r="AD551" s="1">
        <v>1.5762680000000001E-2</v>
      </c>
      <c r="AE551">
        <v>16.580680000000001</v>
      </c>
      <c r="AF551">
        <v>0</v>
      </c>
      <c r="AG551">
        <v>0</v>
      </c>
      <c r="AH551" s="1">
        <v>1.575416E-2</v>
      </c>
      <c r="AI551">
        <v>16.55106</v>
      </c>
      <c r="AJ551">
        <v>0</v>
      </c>
      <c r="AK551">
        <v>0</v>
      </c>
      <c r="AL551" s="1">
        <v>1.587274E-2</v>
      </c>
      <c r="AM551">
        <v>16.531320000000001</v>
      </c>
      <c r="AN551">
        <v>0</v>
      </c>
      <c r="AO551">
        <v>0</v>
      </c>
      <c r="AP551">
        <v>1.5768480000000001E-2</v>
      </c>
      <c r="AQ551">
        <v>16.59544</v>
      </c>
      <c r="AR551">
        <v>0</v>
      </c>
      <c r="AS551">
        <v>0</v>
      </c>
      <c r="AT551" s="1">
        <v>1.5514119999999999E-2</v>
      </c>
      <c r="AU551">
        <v>16.698830000000001</v>
      </c>
      <c r="AV551">
        <v>0</v>
      </c>
      <c r="AW551">
        <v>0</v>
      </c>
      <c r="AX551" s="1">
        <v>1.529759E-2</v>
      </c>
      <c r="AY551">
        <v>16.795999999999999</v>
      </c>
      <c r="AZ551">
        <v>0</v>
      </c>
      <c r="BA551">
        <v>0</v>
      </c>
      <c r="BB551" s="1">
        <v>1.521376E-2</v>
      </c>
      <c r="BC551">
        <v>16.881720000000001</v>
      </c>
      <c r="BD551">
        <v>0</v>
      </c>
      <c r="BE551">
        <v>0</v>
      </c>
      <c r="BF551" s="1">
        <v>1.5202810000000001E-2</v>
      </c>
      <c r="BG551">
        <v>16.904579999999999</v>
      </c>
      <c r="BH551">
        <v>0</v>
      </c>
      <c r="BI551">
        <v>0</v>
      </c>
      <c r="BJ551" s="1">
        <v>1.5135579999999999E-2</v>
      </c>
      <c r="BK551">
        <v>16.88523</v>
      </c>
      <c r="BL551">
        <v>0</v>
      </c>
      <c r="BM551">
        <v>0</v>
      </c>
      <c r="BN551" s="1">
        <v>1.5161300000000001E-2</v>
      </c>
      <c r="BO551">
        <v>16.86336</v>
      </c>
      <c r="BP551">
        <v>0</v>
      </c>
      <c r="BQ551">
        <v>0</v>
      </c>
      <c r="BR551" s="1">
        <v>1.5310229999999999E-2</v>
      </c>
      <c r="BS551">
        <v>16.85257</v>
      </c>
      <c r="BT551">
        <v>0</v>
      </c>
      <c r="BU551">
        <v>0</v>
      </c>
      <c r="BV551" s="1">
        <v>1.5219949999999999E-2</v>
      </c>
      <c r="BW551">
        <v>16.89565</v>
      </c>
      <c r="BX551">
        <v>0</v>
      </c>
      <c r="BY551">
        <v>0</v>
      </c>
      <c r="BZ551" s="1">
        <v>1.4974039999999999E-2</v>
      </c>
      <c r="CA551">
        <v>16.932790000000001</v>
      </c>
      <c r="CB551">
        <v>0</v>
      </c>
      <c r="CC551">
        <v>0</v>
      </c>
      <c r="CD551" s="1">
        <v>1.475343E-2</v>
      </c>
      <c r="CE551">
        <v>16.98358</v>
      </c>
      <c r="CF551">
        <v>0</v>
      </c>
      <c r="CG551">
        <v>0</v>
      </c>
      <c r="CH551">
        <v>1.468767E-2</v>
      </c>
      <c r="CI551">
        <v>17.000879999999999</v>
      </c>
      <c r="CJ551">
        <v>0</v>
      </c>
      <c r="CK551">
        <v>0</v>
      </c>
      <c r="CL551" s="1">
        <v>1.4694860000000001E-2</v>
      </c>
      <c r="CM551">
        <v>16.99015</v>
      </c>
      <c r="CN551">
        <v>0</v>
      </c>
      <c r="CO551">
        <v>0</v>
      </c>
      <c r="CP551" s="1">
        <v>1.464326E-2</v>
      </c>
      <c r="CQ551">
        <v>16.973739999999999</v>
      </c>
      <c r="CR551">
        <v>0</v>
      </c>
      <c r="CS551">
        <v>0</v>
      </c>
      <c r="CT551" s="1">
        <v>1.456531E-2</v>
      </c>
      <c r="CU551">
        <v>16.957360000000001</v>
      </c>
      <c r="CV551">
        <v>0</v>
      </c>
      <c r="CW551">
        <v>0</v>
      </c>
      <c r="CX551" s="1">
        <v>1.4524570000000001E-2</v>
      </c>
      <c r="CY551">
        <v>16.944790000000001</v>
      </c>
      <c r="CZ551">
        <v>0</v>
      </c>
      <c r="DA551">
        <v>0</v>
      </c>
      <c r="DB551" s="1">
        <v>1.444149E-2</v>
      </c>
      <c r="DC551">
        <v>16.995930000000001</v>
      </c>
      <c r="DD551">
        <v>0</v>
      </c>
      <c r="DE551">
        <v>0</v>
      </c>
      <c r="DF551" s="1">
        <v>1.4314739999999999E-2</v>
      </c>
      <c r="DG551">
        <v>17.028649999999999</v>
      </c>
      <c r="DH551">
        <v>0</v>
      </c>
      <c r="DI551">
        <v>0</v>
      </c>
      <c r="DJ551" s="1">
        <v>1.4207050000000001E-2</v>
      </c>
      <c r="DK551">
        <v>17.071290000000001</v>
      </c>
      <c r="DL551">
        <v>0</v>
      </c>
      <c r="DM551">
        <v>0</v>
      </c>
      <c r="DN551" s="1">
        <v>1.41209E-2</v>
      </c>
      <c r="DO551">
        <v>17.113849999999999</v>
      </c>
      <c r="DP551">
        <v>0</v>
      </c>
      <c r="DQ551">
        <v>0</v>
      </c>
      <c r="DR551" s="1">
        <v>1.4057969999999999E-2</v>
      </c>
      <c r="DS551">
        <v>17.12276</v>
      </c>
      <c r="DT551">
        <v>0</v>
      </c>
      <c r="DU551">
        <v>0</v>
      </c>
      <c r="DV551" s="1">
        <v>1.3990880000000001E-2</v>
      </c>
      <c r="DW551">
        <v>17.098459999999999</v>
      </c>
      <c r="DX551">
        <v>0</v>
      </c>
      <c r="DY551">
        <v>0</v>
      </c>
      <c r="DZ551" s="1">
        <v>1.4053589999999999E-2</v>
      </c>
      <c r="EA551">
        <v>17.070150000000002</v>
      </c>
      <c r="EB551">
        <v>0</v>
      </c>
      <c r="EC551">
        <v>0</v>
      </c>
      <c r="ED551" s="1">
        <v>1.422491E-2</v>
      </c>
      <c r="EE551">
        <v>17.066890000000001</v>
      </c>
      <c r="EF551">
        <v>0</v>
      </c>
      <c r="EG551">
        <v>0</v>
      </c>
      <c r="EH551" s="1">
        <v>1.417236E-2</v>
      </c>
      <c r="EI551">
        <v>17.155619999999999</v>
      </c>
      <c r="EJ551">
        <v>0</v>
      </c>
      <c r="EK551">
        <v>0</v>
      </c>
      <c r="EL551" s="1">
        <v>1.396174E-2</v>
      </c>
      <c r="EM551">
        <v>17.245149999999999</v>
      </c>
      <c r="EN551">
        <v>0</v>
      </c>
      <c r="EO551">
        <v>0</v>
      </c>
      <c r="EP551" s="1">
        <v>1.3771800000000001E-2</v>
      </c>
      <c r="EQ551">
        <v>17.338280000000001</v>
      </c>
      <c r="ER551">
        <v>0</v>
      </c>
      <c r="ES551">
        <v>0</v>
      </c>
      <c r="ET551" s="1">
        <v>1.3746410000000001E-2</v>
      </c>
      <c r="EU551">
        <v>17.44183</v>
      </c>
      <c r="EV551">
        <v>0</v>
      </c>
      <c r="EW551">
        <v>0</v>
      </c>
      <c r="EX551" s="1">
        <v>1.378893E-2</v>
      </c>
      <c r="EY551">
        <v>17.48151</v>
      </c>
      <c r="EZ551">
        <v>0</v>
      </c>
      <c r="FA551">
        <v>1.8025980000000001E-36</v>
      </c>
      <c r="FB551" s="1">
        <v>1.376256E-2</v>
      </c>
      <c r="FC551">
        <v>17.45251</v>
      </c>
      <c r="FD551">
        <v>0</v>
      </c>
      <c r="FE551">
        <v>3.8661330000000004E-34</v>
      </c>
      <c r="FF551" s="1">
        <v>1.3864370000000001E-2</v>
      </c>
      <c r="FG551">
        <v>17.424579999999999</v>
      </c>
      <c r="FH551">
        <v>0</v>
      </c>
      <c r="FI551" s="1">
        <v>5.3546099999999997E-32</v>
      </c>
      <c r="FJ551" s="1">
        <v>1.407958E-2</v>
      </c>
      <c r="FK551">
        <v>17.41516</v>
      </c>
      <c r="FL551">
        <v>0</v>
      </c>
      <c r="FM551" s="1">
        <v>5.1009939999999999E-30</v>
      </c>
      <c r="FN551">
        <v>1.40477E-2</v>
      </c>
      <c r="FO551">
        <v>17.492830000000001</v>
      </c>
      <c r="FP551">
        <v>0</v>
      </c>
      <c r="FQ551" s="1">
        <v>3.4218060000000001E-28</v>
      </c>
      <c r="FR551" s="1">
        <v>1.3787850000000001E-2</v>
      </c>
      <c r="FS551">
        <v>17.590979999999998</v>
      </c>
      <c r="FT551">
        <v>0</v>
      </c>
      <c r="FU551" s="1">
        <v>1.649663E-26</v>
      </c>
      <c r="FV551" s="1">
        <v>1.358666E-2</v>
      </c>
      <c r="FW551">
        <v>17.68009</v>
      </c>
      <c r="FX551">
        <v>0</v>
      </c>
      <c r="FY551" s="1">
        <v>5.9172970000000001E-25</v>
      </c>
      <c r="FZ551" s="1">
        <v>1.3549220000000001E-2</v>
      </c>
      <c r="GA551">
        <v>17.767600000000002</v>
      </c>
      <c r="GB551">
        <v>0</v>
      </c>
      <c r="GC551" s="1">
        <v>1.6412579999999999E-23</v>
      </c>
      <c r="GD551" s="1">
        <v>1.363178E-2</v>
      </c>
      <c r="GE551">
        <v>17.79194</v>
      </c>
      <c r="GF551">
        <v>0</v>
      </c>
      <c r="GG551" s="1">
        <v>3.6162050000000001E-22</v>
      </c>
      <c r="GH551" s="1">
        <v>1.361567E-2</v>
      </c>
      <c r="GI551">
        <v>17.775259999999999</v>
      </c>
      <c r="GJ551">
        <v>0</v>
      </c>
      <c r="GK551" s="1">
        <v>6.3810120000000003E-21</v>
      </c>
      <c r="GL551">
        <v>1.363086E-2</v>
      </c>
      <c r="GM551">
        <v>17.755870000000002</v>
      </c>
      <c r="GN551">
        <v>0</v>
      </c>
      <c r="GO551" s="1">
        <v>9.2205450000000001E-20</v>
      </c>
      <c r="GP551" s="1">
        <v>1.371793E-2</v>
      </c>
      <c r="GQ551">
        <v>17.745270000000001</v>
      </c>
      <c r="GR551">
        <v>0</v>
      </c>
      <c r="GS551" s="1">
        <v>1.116431E-18</v>
      </c>
      <c r="GT551" s="1">
        <v>1.364138E-2</v>
      </c>
      <c r="GU551">
        <v>17.755310000000001</v>
      </c>
      <c r="GV551">
        <v>0</v>
      </c>
      <c r="GW551" s="1">
        <v>1.148875E-17</v>
      </c>
      <c r="GX551">
        <v>1.3453359999999999E-2</v>
      </c>
      <c r="GY551">
        <v>17.82113</v>
      </c>
      <c r="GZ551">
        <v>0</v>
      </c>
      <c r="HA551" s="1">
        <v>1.008657E-16</v>
      </c>
      <c r="HB551" s="1">
        <v>1.3285190000000001E-2</v>
      </c>
      <c r="HC551">
        <v>17.87021</v>
      </c>
      <c r="HD551">
        <v>0</v>
      </c>
      <c r="HE551" s="1">
        <v>7.645438E-16</v>
      </c>
      <c r="HF551" s="1">
        <v>1.3219099999999999E-2</v>
      </c>
      <c r="HG551">
        <v>17.906970000000001</v>
      </c>
      <c r="HH551">
        <v>0</v>
      </c>
      <c r="HI551" s="1">
        <v>5.0597320000000003E-15</v>
      </c>
      <c r="HJ551" s="1">
        <v>1.319209E-2</v>
      </c>
      <c r="HK551">
        <v>17.898810000000001</v>
      </c>
      <c r="HL551">
        <v>0</v>
      </c>
      <c r="HM551" s="1">
        <v>2.9778760000000003E-14</v>
      </c>
      <c r="HN551" s="1">
        <v>1.3125329999999999E-2</v>
      </c>
      <c r="HO551">
        <v>17.88288</v>
      </c>
      <c r="HP551">
        <v>0</v>
      </c>
      <c r="HQ551" s="1">
        <v>1.573548E-13</v>
      </c>
      <c r="HR551" s="1">
        <v>1.3027479999999999E-2</v>
      </c>
      <c r="HS551">
        <v>17.858229999999999</v>
      </c>
      <c r="HT551">
        <v>0</v>
      </c>
      <c r="HU551" s="1">
        <v>7.4898230000000002E-13</v>
      </c>
      <c r="HV551" s="1">
        <v>1.2945160000000001E-2</v>
      </c>
      <c r="HW551">
        <v>17.825900000000001</v>
      </c>
      <c r="HX551">
        <v>0</v>
      </c>
      <c r="HY551" s="1">
        <v>3.2342829999999999E-12</v>
      </c>
      <c r="HZ551" s="1">
        <v>1.28264E-2</v>
      </c>
      <c r="IA551">
        <v>17.8139</v>
      </c>
      <c r="IB551">
        <v>0</v>
      </c>
      <c r="IC551" s="1">
        <v>1.2785349999999999E-11</v>
      </c>
      <c r="ID551" s="1">
        <v>1.2705599999999999E-2</v>
      </c>
      <c r="IE551">
        <v>17.849630000000001</v>
      </c>
      <c r="IF551">
        <v>0</v>
      </c>
      <c r="IG551" s="1">
        <v>4.654845E-11</v>
      </c>
      <c r="IH551" s="1">
        <v>1.2571840000000001E-2</v>
      </c>
      <c r="II551">
        <v>17.892910000000001</v>
      </c>
      <c r="IJ551">
        <v>0</v>
      </c>
      <c r="IK551" s="1">
        <v>1.5700180000000001E-10</v>
      </c>
      <c r="IL551" s="1">
        <v>1.244847E-2</v>
      </c>
      <c r="IM551">
        <v>17.947209999999998</v>
      </c>
      <c r="IN551">
        <v>0</v>
      </c>
      <c r="IO551" s="1">
        <v>4.9322609999999996E-10</v>
      </c>
      <c r="IP551">
        <v>1.2333429999999999E-2</v>
      </c>
      <c r="IQ551">
        <v>17.945070000000001</v>
      </c>
      <c r="IR551">
        <v>0</v>
      </c>
      <c r="IS551" s="1">
        <v>1.4511240000000001E-9</v>
      </c>
      <c r="IT551" s="1">
        <v>1.223112E-2</v>
      </c>
      <c r="IU551">
        <v>17.918620000000001</v>
      </c>
      <c r="IV551">
        <v>0</v>
      </c>
      <c r="IW551" s="1">
        <v>4.018013E-9</v>
      </c>
      <c r="IX551" s="1">
        <v>1.2077040000000001E-2</v>
      </c>
      <c r="IY551">
        <v>17.896270000000001</v>
      </c>
      <c r="IZ551">
        <v>0</v>
      </c>
      <c r="JA551" s="1">
        <v>1.051704E-8</v>
      </c>
      <c r="JB551" s="1">
        <v>1.188759E-2</v>
      </c>
      <c r="JC551">
        <v>17.877890000000001</v>
      </c>
      <c r="JD551">
        <v>0</v>
      </c>
      <c r="JE551" s="1">
        <v>2.607337E-8</v>
      </c>
      <c r="JF551" s="1">
        <v>1.178801E-2</v>
      </c>
      <c r="JG551">
        <v>17.922709999999999</v>
      </c>
      <c r="JH551">
        <v>0</v>
      </c>
      <c r="JI551" s="1">
        <v>6.1392020000000004E-8</v>
      </c>
      <c r="JJ551" s="1">
        <v>1.1776139999999999E-2</v>
      </c>
      <c r="JK551">
        <v>17.979230000000001</v>
      </c>
      <c r="JL551">
        <v>0</v>
      </c>
      <c r="JM551" s="1">
        <v>1.382802E-7</v>
      </c>
      <c r="JN551" s="1">
        <v>1.174855E-2</v>
      </c>
      <c r="JO551">
        <v>18.025379999999998</v>
      </c>
      <c r="JP551">
        <v>0</v>
      </c>
      <c r="JQ551" s="1">
        <v>2.9973860000000001E-7</v>
      </c>
      <c r="JR551" s="1">
        <v>1.1698770000000001E-2</v>
      </c>
      <c r="JS551">
        <v>18.09008</v>
      </c>
      <c r="JT551">
        <v>0</v>
      </c>
      <c r="JU551" s="1">
        <v>6.2681190000000005E-7</v>
      </c>
      <c r="JV551" s="1">
        <v>1.1595869999999999E-2</v>
      </c>
      <c r="JW551">
        <v>18.117650000000001</v>
      </c>
      <c r="JX551">
        <v>0</v>
      </c>
      <c r="JY551" s="1">
        <v>1.265308E-6</v>
      </c>
      <c r="JZ551">
        <v>1.1476159999999999E-2</v>
      </c>
      <c r="KA551">
        <v>18.086569999999998</v>
      </c>
      <c r="KB551">
        <v>0</v>
      </c>
      <c r="KC551" s="1">
        <v>2.4662889999999999E-6</v>
      </c>
      <c r="KD551">
        <v>1.138048E-2</v>
      </c>
      <c r="KE551">
        <v>18.051939999999998</v>
      </c>
      <c r="KF551">
        <v>0</v>
      </c>
      <c r="KG551" s="1">
        <v>4.6478340000000003E-6</v>
      </c>
      <c r="KH551" s="1">
        <v>1.1303799999999999E-2</v>
      </c>
      <c r="KI551">
        <v>18.031500000000001</v>
      </c>
      <c r="KJ551">
        <v>0</v>
      </c>
      <c r="KK551" s="1">
        <v>8.4913460000000003E-6</v>
      </c>
      <c r="KL551" s="1">
        <v>1.1213539999999999E-2</v>
      </c>
      <c r="KM551">
        <v>18.096329999999998</v>
      </c>
      <c r="KN551">
        <v>0</v>
      </c>
      <c r="KO551" s="1">
        <v>1.508032E-5</v>
      </c>
      <c r="KP551" s="1">
        <v>1.108638E-2</v>
      </c>
      <c r="KQ551">
        <v>18.18967</v>
      </c>
      <c r="KR551">
        <v>0</v>
      </c>
      <c r="KS551" s="1">
        <v>2.6078129999999999E-5</v>
      </c>
      <c r="KT551" s="1">
        <v>1.0949230000000001E-2</v>
      </c>
      <c r="KU551">
        <v>18.29224</v>
      </c>
      <c r="KV551">
        <v>0</v>
      </c>
      <c r="KW551" s="1">
        <v>4.395894E-5</v>
      </c>
      <c r="KX551" s="1">
        <v>1.082817E-2</v>
      </c>
      <c r="KY551">
        <v>18.383209999999998</v>
      </c>
      <c r="KZ551">
        <v>0</v>
      </c>
      <c r="LA551" s="1">
        <v>7.2320579999999999E-5</v>
      </c>
      <c r="LB551" s="1">
        <v>1.071686E-2</v>
      </c>
      <c r="LC551">
        <v>18.403780000000001</v>
      </c>
      <c r="LD551">
        <v>0</v>
      </c>
      <c r="LE551" s="1">
        <v>1.163084E-4</v>
      </c>
      <c r="LF551" s="1">
        <v>1.0590570000000001E-2</v>
      </c>
      <c r="LG551">
        <v>18.37116</v>
      </c>
      <c r="LH551">
        <v>0</v>
      </c>
      <c r="LI551" s="1">
        <v>1.8314399999999999E-4</v>
      </c>
      <c r="LJ551" s="1">
        <v>1.0508969999999999E-2</v>
      </c>
      <c r="LK551">
        <v>18.33737</v>
      </c>
      <c r="LL551">
        <v>0</v>
      </c>
      <c r="LM551" s="1">
        <v>2.8276259999999998E-4</v>
      </c>
      <c r="LN551" s="1">
        <v>1.045711E-2</v>
      </c>
      <c r="LO551">
        <v>18.320150000000002</v>
      </c>
      <c r="LP551" s="1">
        <v>5.4083809999999998E-11</v>
      </c>
      <c r="LQ551" s="1">
        <v>4.2878749999999998E-4</v>
      </c>
      <c r="LR551" s="1">
        <v>1.038595E-2</v>
      </c>
      <c r="LS551">
        <v>18.39226</v>
      </c>
      <c r="LT551" s="1">
        <v>3.0394649999999999E-10</v>
      </c>
      <c r="LU551" s="1">
        <v>6.3980769999999996E-4</v>
      </c>
      <c r="LV551">
        <v>1.028801E-2</v>
      </c>
      <c r="LW551">
        <v>18.48807</v>
      </c>
      <c r="LX551" s="1">
        <v>8.6180489999999997E-10</v>
      </c>
      <c r="LY551" s="1">
        <v>9.4036300000000005E-4</v>
      </c>
      <c r="LZ551" s="1">
        <v>1.0177749999999999E-2</v>
      </c>
      <c r="MA551">
        <v>18.59177</v>
      </c>
      <c r="MB551" s="1">
        <v>1.8837380000000001E-9</v>
      </c>
      <c r="MC551" s="1">
        <v>1.3621390000000001E-3</v>
      </c>
      <c r="MD551" s="1">
        <v>1.010051E-2</v>
      </c>
      <c r="ME551">
        <v>18.674029999999998</v>
      </c>
      <c r="MF551" s="1">
        <v>3.6031499999999999E-9</v>
      </c>
      <c r="MG551" s="1">
        <v>1.9456180000000001E-3</v>
      </c>
      <c r="MH551" s="1">
        <v>1.00318E-2</v>
      </c>
      <c r="MI551">
        <v>18.69341</v>
      </c>
      <c r="MJ551" s="1">
        <v>6.3395800000000001E-9</v>
      </c>
      <c r="MK551" s="1">
        <v>2.7424149999999998E-3</v>
      </c>
      <c r="ML551" s="1">
        <v>9.9713119999999995E-3</v>
      </c>
      <c r="MM551">
        <v>18.656649999999999</v>
      </c>
      <c r="MN551" s="1">
        <v>1.052389E-8</v>
      </c>
      <c r="MO551" s="1">
        <v>3.8180079999999999E-3</v>
      </c>
      <c r="MP551" s="1">
        <v>9.9455229999999995E-3</v>
      </c>
      <c r="MQ551">
        <v>18.618970000000001</v>
      </c>
      <c r="MR551" s="1">
        <v>1.6787359999999999E-8</v>
      </c>
      <c r="MS551" s="1">
        <v>5.2541999999999997E-3</v>
      </c>
      <c r="MT551" s="1">
        <v>9.9539910000000006E-3</v>
      </c>
      <c r="MU551">
        <v>18.596869999999999</v>
      </c>
      <c r="MV551" s="1">
        <v>2.6130170000000001E-8</v>
      </c>
      <c r="MW551" s="1">
        <v>7.1541829999999997E-3</v>
      </c>
      <c r="MX551" s="1">
        <v>9.8743749999999995E-3</v>
      </c>
      <c r="MY551">
        <v>18.647040000000001</v>
      </c>
      <c r="MZ551" s="1">
        <v>3.9114029999999998E-8</v>
      </c>
      <c r="NA551" s="1">
        <v>9.6473610000000001E-3</v>
      </c>
      <c r="NB551" s="1">
        <v>9.7349540000000005E-3</v>
      </c>
      <c r="NC551">
        <v>18.6617</v>
      </c>
      <c r="ND551" s="1">
        <v>5.6317790000000001E-8</v>
      </c>
      <c r="NE551" s="1">
        <v>1.288386E-2</v>
      </c>
      <c r="NF551" s="1">
        <v>9.5983230000000006E-3</v>
      </c>
      <c r="NG551">
        <v>18.733540000000001</v>
      </c>
      <c r="NH551" s="1">
        <v>7.8775519999999996E-8</v>
      </c>
      <c r="NI551" s="1">
        <v>1.7033779999999998E-2</v>
      </c>
      <c r="NJ551" s="1">
        <v>9.5171219999999994E-3</v>
      </c>
      <c r="NK551">
        <v>18.79673</v>
      </c>
      <c r="NL551" s="1">
        <v>1.08563E-7</v>
      </c>
      <c r="NM551" s="1">
        <v>2.2296179999999999E-2</v>
      </c>
      <c r="NN551" s="1">
        <v>9.4617610000000008E-3</v>
      </c>
      <c r="NO551">
        <v>18.81298</v>
      </c>
      <c r="NP551" s="1">
        <v>1.4789270000000001E-7</v>
      </c>
      <c r="NQ551" s="1">
        <v>2.8912279999999999E-2</v>
      </c>
      <c r="NR551" s="1">
        <v>9.3893999999999991E-3</v>
      </c>
      <c r="NS551">
        <v>18.789110000000001</v>
      </c>
      <c r="NT551" s="1">
        <v>1.9829510000000001E-7</v>
      </c>
      <c r="NU551" s="1">
        <v>3.7169269999999997E-2</v>
      </c>
      <c r="NV551" s="1">
        <v>9.0982279999999999E-3</v>
      </c>
      <c r="NW551">
        <v>18.7563</v>
      </c>
      <c r="NX551" s="1">
        <v>2.5457900000000002E-7</v>
      </c>
      <c r="NY551" s="1">
        <v>4.7390839999999997E-2</v>
      </c>
      <c r="NZ551">
        <v>8.6809009999999995E-3</v>
      </c>
      <c r="OA551">
        <v>18.747640000000001</v>
      </c>
      <c r="OB551" s="1">
        <v>3.1056240000000002E-7</v>
      </c>
      <c r="OC551" s="1">
        <v>5.9873790000000003E-2</v>
      </c>
      <c r="OD551" s="1">
        <v>8.5495450000000004E-3</v>
      </c>
      <c r="OE551">
        <v>18.832830000000001</v>
      </c>
      <c r="OF551" s="1">
        <v>3.833568E-7</v>
      </c>
      <c r="OG551" s="1">
        <v>7.4875839999999999E-2</v>
      </c>
      <c r="OH551" s="1">
        <v>8.6696210000000006E-3</v>
      </c>
      <c r="OI551">
        <v>18.948429999999998</v>
      </c>
      <c r="OJ551" s="1">
        <v>4.8247899999999999E-7</v>
      </c>
      <c r="OK551" s="1">
        <v>9.2847789999999999E-2</v>
      </c>
    </row>
    <row r="552" spans="1:401" x14ac:dyDescent="0.35">
      <c r="A552">
        <v>561</v>
      </c>
      <c r="B552" t="s">
        <v>4</v>
      </c>
      <c r="C552" t="s">
        <v>364</v>
      </c>
      <c r="D552" t="s">
        <v>559</v>
      </c>
      <c r="E552">
        <v>7395.5150000000003</v>
      </c>
      <c r="F552" s="1">
        <v>7.5155270000000001E-3</v>
      </c>
      <c r="G552">
        <v>16.231539999999999</v>
      </c>
      <c r="H552">
        <v>0</v>
      </c>
      <c r="I552">
        <v>0</v>
      </c>
      <c r="J552" s="1">
        <v>7.4567100000000001E-3</v>
      </c>
      <c r="K552">
        <v>16.30612</v>
      </c>
      <c r="L552">
        <v>0</v>
      </c>
      <c r="M552">
        <v>0</v>
      </c>
      <c r="N552" s="1">
        <v>7.2734790000000002E-3</v>
      </c>
      <c r="O552">
        <v>16.38795</v>
      </c>
      <c r="P552">
        <v>0</v>
      </c>
      <c r="Q552">
        <v>0</v>
      </c>
      <c r="R552" s="1">
        <v>7.1258839999999999E-3</v>
      </c>
      <c r="S552">
        <v>16.465409999999999</v>
      </c>
      <c r="T552">
        <v>0</v>
      </c>
      <c r="U552">
        <v>0</v>
      </c>
      <c r="V552" s="1">
        <v>7.0912379999999997E-3</v>
      </c>
      <c r="W552">
        <v>16.53997</v>
      </c>
      <c r="X552">
        <v>0</v>
      </c>
      <c r="Y552">
        <v>0</v>
      </c>
      <c r="Z552" s="1">
        <v>7.1058700000000002E-3</v>
      </c>
      <c r="AA552">
        <v>16.570239999999998</v>
      </c>
      <c r="AB552">
        <v>0</v>
      </c>
      <c r="AC552">
        <v>0</v>
      </c>
      <c r="AD552" s="1">
        <v>7.074543E-3</v>
      </c>
      <c r="AE552">
        <v>16.550460000000001</v>
      </c>
      <c r="AF552">
        <v>0</v>
      </c>
      <c r="AG552">
        <v>0</v>
      </c>
      <c r="AH552" s="1">
        <v>7.0844849999999997E-3</v>
      </c>
      <c r="AI552">
        <v>16.525069999999999</v>
      </c>
      <c r="AJ552">
        <v>0</v>
      </c>
      <c r="AK552">
        <v>0</v>
      </c>
      <c r="AL552" s="1">
        <v>7.1316640000000002E-3</v>
      </c>
      <c r="AM552">
        <v>16.50827</v>
      </c>
      <c r="AN552">
        <v>0</v>
      </c>
      <c r="AO552">
        <v>0</v>
      </c>
      <c r="AP552" s="1">
        <v>7.0876819999999997E-3</v>
      </c>
      <c r="AQ552">
        <v>16.568729999999999</v>
      </c>
      <c r="AR552">
        <v>0</v>
      </c>
      <c r="AS552">
        <v>0</v>
      </c>
      <c r="AT552" s="1">
        <v>6.9693439999999997E-3</v>
      </c>
      <c r="AU552">
        <v>16.666029999999999</v>
      </c>
      <c r="AV552">
        <v>0</v>
      </c>
      <c r="AW552">
        <v>0</v>
      </c>
      <c r="AX552" s="1">
        <v>6.8740219999999996E-3</v>
      </c>
      <c r="AY552">
        <v>16.758330000000001</v>
      </c>
      <c r="AZ552">
        <v>0</v>
      </c>
      <c r="BA552">
        <v>0</v>
      </c>
      <c r="BB552" s="1">
        <v>6.8354749999999997E-3</v>
      </c>
      <c r="BC552">
        <v>16.840540000000001</v>
      </c>
      <c r="BD552">
        <v>0</v>
      </c>
      <c r="BE552">
        <v>0</v>
      </c>
      <c r="BF552" s="1">
        <v>6.8323209999999997E-3</v>
      </c>
      <c r="BG552">
        <v>16.864850000000001</v>
      </c>
      <c r="BH552">
        <v>0</v>
      </c>
      <c r="BI552">
        <v>0</v>
      </c>
      <c r="BJ552" s="1">
        <v>6.8033099999999999E-3</v>
      </c>
      <c r="BK552">
        <v>16.84986</v>
      </c>
      <c r="BL552">
        <v>0</v>
      </c>
      <c r="BM552">
        <v>0</v>
      </c>
      <c r="BN552" s="1">
        <v>6.8249280000000001E-3</v>
      </c>
      <c r="BO552">
        <v>16.83192</v>
      </c>
      <c r="BP552">
        <v>0</v>
      </c>
      <c r="BQ552">
        <v>0</v>
      </c>
      <c r="BR552" s="1">
        <v>6.8885379999999996E-3</v>
      </c>
      <c r="BS552">
        <v>16.823689999999999</v>
      </c>
      <c r="BT552">
        <v>0</v>
      </c>
      <c r="BU552">
        <v>0</v>
      </c>
      <c r="BV552" s="1">
        <v>6.8498459999999997E-3</v>
      </c>
      <c r="BW552">
        <v>16.86505</v>
      </c>
      <c r="BX552">
        <v>0</v>
      </c>
      <c r="BY552">
        <v>0</v>
      </c>
      <c r="BZ552" s="1">
        <v>6.7367130000000001E-3</v>
      </c>
      <c r="CA552">
        <v>16.90117</v>
      </c>
      <c r="CB552">
        <v>0</v>
      </c>
      <c r="CC552">
        <v>0</v>
      </c>
      <c r="CD552" s="1">
        <v>6.6363949999999998E-3</v>
      </c>
      <c r="CE552">
        <v>16.950089999999999</v>
      </c>
      <c r="CF552">
        <v>0</v>
      </c>
      <c r="CG552">
        <v>0</v>
      </c>
      <c r="CH552" s="1">
        <v>6.6067970000000002E-3</v>
      </c>
      <c r="CI552">
        <v>16.968229999999998</v>
      </c>
      <c r="CJ552">
        <v>0</v>
      </c>
      <c r="CK552">
        <v>0</v>
      </c>
      <c r="CL552" s="1">
        <v>6.6111909999999998E-3</v>
      </c>
      <c r="CM552">
        <v>16.96022</v>
      </c>
      <c r="CN552">
        <v>0</v>
      </c>
      <c r="CO552">
        <v>0</v>
      </c>
      <c r="CP552" s="1">
        <v>6.5904960000000004E-3</v>
      </c>
      <c r="CQ552">
        <v>16.946709999999999</v>
      </c>
      <c r="CR552">
        <v>0</v>
      </c>
      <c r="CS552">
        <v>0</v>
      </c>
      <c r="CT552" s="1">
        <v>6.5557419999999998E-3</v>
      </c>
      <c r="CU552">
        <v>16.932950000000002</v>
      </c>
      <c r="CV552">
        <v>0</v>
      </c>
      <c r="CW552">
        <v>0</v>
      </c>
      <c r="CX552" s="1">
        <v>6.5386669999999997E-3</v>
      </c>
      <c r="CY552">
        <v>16.922560000000001</v>
      </c>
      <c r="CZ552">
        <v>0</v>
      </c>
      <c r="DA552">
        <v>0</v>
      </c>
      <c r="DB552" s="1">
        <v>6.5009860000000003E-3</v>
      </c>
      <c r="DC552">
        <v>16.9709</v>
      </c>
      <c r="DD552">
        <v>0</v>
      </c>
      <c r="DE552">
        <v>0</v>
      </c>
      <c r="DF552" s="1">
        <v>6.4429559999999997E-3</v>
      </c>
      <c r="DG552">
        <v>17.002600000000001</v>
      </c>
      <c r="DH552">
        <v>0</v>
      </c>
      <c r="DI552">
        <v>0</v>
      </c>
      <c r="DJ552" s="1">
        <v>6.395464E-3</v>
      </c>
      <c r="DK552">
        <v>17.043479999999999</v>
      </c>
      <c r="DL552">
        <v>0</v>
      </c>
      <c r="DM552">
        <v>0</v>
      </c>
      <c r="DN552" s="1">
        <v>6.3569330000000004E-3</v>
      </c>
      <c r="DO552">
        <v>17.08447</v>
      </c>
      <c r="DP552">
        <v>0</v>
      </c>
      <c r="DQ552">
        <v>0</v>
      </c>
      <c r="DR552" s="1">
        <v>6.3290009999999999E-3</v>
      </c>
      <c r="DS552">
        <v>17.094470000000001</v>
      </c>
      <c r="DT552">
        <v>0</v>
      </c>
      <c r="DU552">
        <v>0</v>
      </c>
      <c r="DV552" s="1">
        <v>6.3000039999999997E-3</v>
      </c>
      <c r="DW552">
        <v>17.073730000000001</v>
      </c>
      <c r="DX552">
        <v>0</v>
      </c>
      <c r="DY552">
        <v>0</v>
      </c>
      <c r="DZ552" s="1">
        <v>6.3373650000000002E-3</v>
      </c>
      <c r="EA552">
        <v>17.04899</v>
      </c>
      <c r="EB552">
        <v>0</v>
      </c>
      <c r="EC552">
        <v>0</v>
      </c>
      <c r="ED552" s="1">
        <v>6.4103199999999997E-3</v>
      </c>
      <c r="EE552">
        <v>17.047029999999999</v>
      </c>
      <c r="EF552">
        <v>0</v>
      </c>
      <c r="EG552">
        <v>0</v>
      </c>
      <c r="EH552" s="1">
        <v>6.390799E-3</v>
      </c>
      <c r="EI552">
        <v>17.130040000000001</v>
      </c>
      <c r="EJ552">
        <v>0</v>
      </c>
      <c r="EK552">
        <v>0</v>
      </c>
      <c r="EL552" s="1">
        <v>6.2925139999999999E-3</v>
      </c>
      <c r="EM552">
        <v>17.214410000000001</v>
      </c>
      <c r="EN552">
        <v>0</v>
      </c>
      <c r="EO552">
        <v>0</v>
      </c>
      <c r="EP552" s="1">
        <v>6.206568E-3</v>
      </c>
      <c r="EQ552">
        <v>17.302479999999999</v>
      </c>
      <c r="ER552">
        <v>0</v>
      </c>
      <c r="ES552">
        <v>0</v>
      </c>
      <c r="ET552" s="1">
        <v>6.1947030000000002E-3</v>
      </c>
      <c r="EU552">
        <v>17.40062</v>
      </c>
      <c r="EV552">
        <v>0</v>
      </c>
      <c r="EW552">
        <v>0</v>
      </c>
      <c r="EX552" s="1">
        <v>6.2156670000000002E-3</v>
      </c>
      <c r="EY552">
        <v>17.44021</v>
      </c>
      <c r="EZ552">
        <v>0</v>
      </c>
      <c r="FA552">
        <v>2.8545250000000001E-38</v>
      </c>
      <c r="FB552" s="1">
        <v>6.20244E-3</v>
      </c>
      <c r="FC552">
        <v>17.416160000000001</v>
      </c>
      <c r="FD552">
        <v>0</v>
      </c>
      <c r="FE552">
        <v>6.6538150000000001E-36</v>
      </c>
      <c r="FF552" s="1">
        <v>6.262231E-3</v>
      </c>
      <c r="FG552">
        <v>17.392659999999999</v>
      </c>
      <c r="FH552">
        <v>4.0915830000000002E-37</v>
      </c>
      <c r="FI552">
        <v>1.0006210000000001E-33</v>
      </c>
      <c r="FJ552" s="1">
        <v>6.3572810000000002E-3</v>
      </c>
      <c r="FK552">
        <v>17.385899999999999</v>
      </c>
      <c r="FL552">
        <v>3.9633120000000001E-35</v>
      </c>
      <c r="FM552" s="1">
        <v>1.0313769999999999E-31</v>
      </c>
      <c r="FN552" s="1">
        <v>6.3459190000000002E-3</v>
      </c>
      <c r="FO552">
        <v>17.459569999999999</v>
      </c>
      <c r="FP552" s="1">
        <v>2.6611859999999999E-33</v>
      </c>
      <c r="FQ552" s="1">
        <v>7.48589E-30</v>
      </c>
      <c r="FR552" s="1">
        <v>6.2234209999999998E-3</v>
      </c>
      <c r="FS552">
        <v>17.552430000000001</v>
      </c>
      <c r="FT552" s="1">
        <v>1.2616979999999999E-31</v>
      </c>
      <c r="FU552" s="1">
        <v>3.883851E-28</v>
      </c>
      <c r="FV552" s="1">
        <v>6.1332779999999998E-3</v>
      </c>
      <c r="FW552">
        <v>17.637350000000001</v>
      </c>
      <c r="FX552" s="1">
        <v>4.4706099999999998E-30</v>
      </c>
      <c r="FY552" s="1">
        <v>1.4946190000000001E-26</v>
      </c>
      <c r="FZ552" s="1">
        <v>6.1168250000000002E-3</v>
      </c>
      <c r="GA552">
        <v>17.72119</v>
      </c>
      <c r="GB552" s="1">
        <v>1.2407699999999999E-28</v>
      </c>
      <c r="GC552" s="1">
        <v>4.4384669999999997E-25</v>
      </c>
      <c r="GD552" s="1">
        <v>6.1559199999999996E-3</v>
      </c>
      <c r="GE552">
        <v>17.746919999999999</v>
      </c>
      <c r="GF552" s="1">
        <v>2.759357E-27</v>
      </c>
      <c r="GG552" s="1">
        <v>1.048057E-23</v>
      </c>
      <c r="GH552" s="1">
        <v>6.1481599999999997E-3</v>
      </c>
      <c r="GI552">
        <v>17.734529999999999</v>
      </c>
      <c r="GJ552" s="1">
        <v>4.8765660000000001E-26</v>
      </c>
      <c r="GK552" s="1">
        <v>1.985057E-22</v>
      </c>
      <c r="GL552" s="1">
        <v>6.1665660000000001E-3</v>
      </c>
      <c r="GM552">
        <v>17.719239999999999</v>
      </c>
      <c r="GN552" s="1">
        <v>7.0886040000000003E-25</v>
      </c>
      <c r="GO552" s="1">
        <v>3.0682140000000001E-21</v>
      </c>
      <c r="GP552" s="1">
        <v>6.1996220000000001E-3</v>
      </c>
      <c r="GQ552">
        <v>17.711739999999999</v>
      </c>
      <c r="GR552" s="1">
        <v>8.6531559999999994E-24</v>
      </c>
      <c r="GS552" s="1">
        <v>3.9653119999999998E-20</v>
      </c>
      <c r="GT552" s="1">
        <v>6.1679739999999997E-3</v>
      </c>
      <c r="GU552">
        <v>17.72307</v>
      </c>
      <c r="GV552" s="1">
        <v>8.8856939999999995E-23</v>
      </c>
      <c r="GW552" s="1">
        <v>4.3472170000000004E-19</v>
      </c>
      <c r="GX552" s="1">
        <v>6.0836520000000002E-3</v>
      </c>
      <c r="GY552">
        <v>17.78593</v>
      </c>
      <c r="GZ552" s="1">
        <v>7.722791E-22</v>
      </c>
      <c r="HA552" s="1">
        <v>4.0636579999999999E-18</v>
      </c>
      <c r="HB552" s="1">
        <v>6.0044319999999997E-3</v>
      </c>
      <c r="HC552">
        <v>17.833590000000001</v>
      </c>
      <c r="HD552" s="1">
        <v>5.7955549999999999E-21</v>
      </c>
      <c r="HE552" s="1">
        <v>3.2741559999999999E-17</v>
      </c>
      <c r="HF552" s="1">
        <v>5.9749540000000002E-3</v>
      </c>
      <c r="HG552">
        <v>17.86992</v>
      </c>
      <c r="HH552" s="1">
        <v>3.8294109999999999E-20</v>
      </c>
      <c r="HI552" s="1">
        <v>2.3038229999999999E-16</v>
      </c>
      <c r="HJ552" s="1">
        <v>5.9655480000000002E-3</v>
      </c>
      <c r="HK552">
        <v>17.864750000000001</v>
      </c>
      <c r="HL552" s="1">
        <v>2.257871E-19</v>
      </c>
      <c r="HM552" s="1">
        <v>1.4368529999999999E-15</v>
      </c>
      <c r="HN552" s="1">
        <v>5.9349980000000004E-3</v>
      </c>
      <c r="HO552">
        <v>17.852180000000001</v>
      </c>
      <c r="HP552" s="1">
        <v>1.1908159999999999E-18</v>
      </c>
      <c r="HQ552" s="1">
        <v>8.0356799999999997E-15</v>
      </c>
      <c r="HR552" s="1">
        <v>5.8920179999999997E-3</v>
      </c>
      <c r="HS552">
        <v>17.83126</v>
      </c>
      <c r="HT552" s="1">
        <v>5.647423E-18</v>
      </c>
      <c r="HU552" s="1">
        <v>4.0494960000000003E-14</v>
      </c>
      <c r="HV552" s="1">
        <v>5.8545769999999997E-3</v>
      </c>
      <c r="HW552">
        <v>17.802910000000001</v>
      </c>
      <c r="HX552" s="1">
        <v>2.4321980000000001E-17</v>
      </c>
      <c r="HY552" s="1">
        <v>1.8500020000000001E-13</v>
      </c>
      <c r="HZ552" s="1">
        <v>5.8003500000000001E-3</v>
      </c>
      <c r="IA552">
        <v>17.792999999999999</v>
      </c>
      <c r="IB552" s="1">
        <v>9.5615709999999997E-17</v>
      </c>
      <c r="IC552" s="1">
        <v>7.7209090000000001E-13</v>
      </c>
      <c r="ID552" s="1">
        <v>5.745661E-3</v>
      </c>
      <c r="IE552">
        <v>17.827069999999999</v>
      </c>
      <c r="IF552" s="1">
        <v>3.460523E-16</v>
      </c>
      <c r="IG552" s="1">
        <v>2.9638570000000001E-12</v>
      </c>
      <c r="IH552" s="1">
        <v>5.6844799999999996E-3</v>
      </c>
      <c r="II552">
        <v>17.86835</v>
      </c>
      <c r="IJ552" s="1">
        <v>1.159016E-15</v>
      </c>
      <c r="IK552" s="1">
        <v>1.0527740000000001E-11</v>
      </c>
      <c r="IL552" s="1">
        <v>5.629734E-3</v>
      </c>
      <c r="IM552">
        <v>17.91995</v>
      </c>
      <c r="IN552" s="1">
        <v>3.6177389999999997E-15</v>
      </c>
      <c r="IO552" s="1">
        <v>3.4794790000000003E-11</v>
      </c>
      <c r="IP552" s="1">
        <v>5.5790600000000003E-3</v>
      </c>
      <c r="IQ552">
        <v>17.919540000000001</v>
      </c>
      <c r="IR552" s="1">
        <v>1.0580150000000001E-14</v>
      </c>
      <c r="IS552" s="1">
        <v>1.07577E-10</v>
      </c>
      <c r="IT552" s="1">
        <v>5.534176E-3</v>
      </c>
      <c r="IU552">
        <v>17.896509999999999</v>
      </c>
      <c r="IV552" s="1">
        <v>2.9138000000000003E-14</v>
      </c>
      <c r="IW552" s="1">
        <v>3.1270199999999998E-10</v>
      </c>
      <c r="IX552" s="1">
        <v>5.4586299999999999E-3</v>
      </c>
      <c r="IY552">
        <v>17.877109999999998</v>
      </c>
      <c r="IZ552" s="1">
        <v>7.5431180000000002E-14</v>
      </c>
      <c r="JA552" s="1">
        <v>8.5805930000000002E-10</v>
      </c>
      <c r="JB552" s="1">
        <v>5.3736549999999998E-3</v>
      </c>
      <c r="JC552">
        <v>17.861070000000002</v>
      </c>
      <c r="JD552" s="1">
        <v>1.8447510000000001E-13</v>
      </c>
      <c r="JE552" s="1">
        <v>2.2285659999999998E-9</v>
      </c>
      <c r="JF552" s="1">
        <v>5.3296100000000003E-3</v>
      </c>
      <c r="JG552">
        <v>17.90325</v>
      </c>
      <c r="JH552" s="1">
        <v>4.315289E-13</v>
      </c>
      <c r="JI552" s="1">
        <v>5.498099E-9</v>
      </c>
      <c r="JJ552" s="1">
        <v>5.3244210000000002E-3</v>
      </c>
      <c r="JK552">
        <v>17.95646</v>
      </c>
      <c r="JL552" s="1">
        <v>9.727720999999999E-13</v>
      </c>
      <c r="JM552" s="1">
        <v>1.295114E-8</v>
      </c>
      <c r="JN552" s="1">
        <v>5.3122179999999996E-3</v>
      </c>
      <c r="JO552">
        <v>18.000430000000001</v>
      </c>
      <c r="JP552" s="1">
        <v>2.1063330000000001E-12</v>
      </c>
      <c r="JQ552" s="1">
        <v>2.927932E-8</v>
      </c>
      <c r="JR552" s="1">
        <v>5.2924690000000002E-3</v>
      </c>
      <c r="JS552">
        <v>18.061710000000001</v>
      </c>
      <c r="JT552" s="1">
        <v>4.3927359999999998E-12</v>
      </c>
      <c r="JU552" s="1">
        <v>6.3745029999999996E-8</v>
      </c>
      <c r="JV552" s="1">
        <v>5.243663E-3</v>
      </c>
      <c r="JW552">
        <v>18.088989999999999</v>
      </c>
      <c r="JX552" s="1">
        <v>8.7932420000000001E-12</v>
      </c>
      <c r="JY552" s="1">
        <v>1.3388600000000001E-7</v>
      </c>
      <c r="JZ552" s="1">
        <v>5.1902099999999998E-3</v>
      </c>
      <c r="KA552">
        <v>18.062000000000001</v>
      </c>
      <c r="KB552" s="1">
        <v>1.6981129999999999E-11</v>
      </c>
      <c r="KC552" s="1">
        <v>2.7154969999999999E-7</v>
      </c>
      <c r="KD552" s="1">
        <v>5.1487929999999996E-3</v>
      </c>
      <c r="KE552">
        <v>18.031369999999999</v>
      </c>
      <c r="KF552" s="1">
        <v>3.1766689999999999E-11</v>
      </c>
      <c r="KG552" s="1">
        <v>5.3259800000000004E-7</v>
      </c>
      <c r="KH552" s="1">
        <v>5.1121159999999999E-3</v>
      </c>
      <c r="KI552">
        <v>18.013490000000001</v>
      </c>
      <c r="KJ552" s="1">
        <v>5.7648479999999998E-11</v>
      </c>
      <c r="KK552" s="1">
        <v>1.012122E-6</v>
      </c>
      <c r="KL552" s="1">
        <v>5.0711719999999997E-3</v>
      </c>
      <c r="KM552">
        <v>18.074259999999999</v>
      </c>
      <c r="KN552" s="1">
        <v>1.016057E-10</v>
      </c>
      <c r="KO552" s="1">
        <v>1.867282E-6</v>
      </c>
      <c r="KP552" s="1">
        <v>5.0140480000000001E-3</v>
      </c>
      <c r="KQ552">
        <v>18.16169</v>
      </c>
      <c r="KR552" s="1">
        <v>1.7375450000000001E-10</v>
      </c>
      <c r="KS552" s="1">
        <v>3.3501439999999999E-6</v>
      </c>
      <c r="KT552" s="1">
        <v>4.9523989999999997E-3</v>
      </c>
      <c r="KU552">
        <v>18.25816</v>
      </c>
      <c r="KV552" s="1">
        <v>2.8933290000000002E-10</v>
      </c>
      <c r="KW552" s="1">
        <v>5.8538440000000001E-6</v>
      </c>
      <c r="KX552" s="1">
        <v>4.8971190000000001E-3</v>
      </c>
      <c r="KY552">
        <v>18.344370000000001</v>
      </c>
      <c r="KZ552" s="1">
        <v>4.7074310000000003E-10</v>
      </c>
      <c r="LA552" s="1">
        <v>9.9767390000000006E-6</v>
      </c>
      <c r="LB552" s="1">
        <v>4.847835E-3</v>
      </c>
      <c r="LC552">
        <v>18.366009999999999</v>
      </c>
      <c r="LD552" s="1">
        <v>7.4947860000000005E-10</v>
      </c>
      <c r="LE552" s="1">
        <v>1.6609909999999999E-5</v>
      </c>
      <c r="LF552" s="1">
        <v>4.790954E-3</v>
      </c>
      <c r="LG552">
        <v>18.338290000000001</v>
      </c>
      <c r="LH552" s="1">
        <v>1.1661829999999999E-9</v>
      </c>
      <c r="LI552" s="1">
        <v>2.7049860000000001E-5</v>
      </c>
      <c r="LJ552" s="1">
        <v>4.7556489999999998E-3</v>
      </c>
      <c r="LK552">
        <v>18.30902</v>
      </c>
      <c r="LL552" s="1">
        <v>1.787176E-9</v>
      </c>
      <c r="LM552" s="1">
        <v>4.3155850000000001E-5</v>
      </c>
      <c r="LN552" s="1">
        <v>4.7310529999999998E-3</v>
      </c>
      <c r="LO552">
        <v>18.294599999999999</v>
      </c>
      <c r="LP552" s="1">
        <v>2.6961310000000002E-9</v>
      </c>
      <c r="LQ552" s="1">
        <v>6.7746700000000006E-5</v>
      </c>
      <c r="LR552" s="1">
        <v>4.6998810000000004E-3</v>
      </c>
      <c r="LS552">
        <v>18.36252</v>
      </c>
      <c r="LT552" s="1">
        <v>3.9957119999999999E-9</v>
      </c>
      <c r="LU552" s="1">
        <v>1.060322E-4</v>
      </c>
      <c r="LV552" s="1">
        <v>4.6568060000000003E-3</v>
      </c>
      <c r="LW552">
        <v>18.452729999999999</v>
      </c>
      <c r="LX552" s="1">
        <v>5.818266E-9</v>
      </c>
      <c r="LY552" s="1">
        <v>1.658997E-4</v>
      </c>
      <c r="LZ552" s="1">
        <v>4.6064950000000004E-3</v>
      </c>
      <c r="MA552">
        <v>18.550650000000001</v>
      </c>
      <c r="MB552" s="1">
        <v>8.3353590000000001E-9</v>
      </c>
      <c r="MC552" s="1">
        <v>2.5841250000000003E-4</v>
      </c>
      <c r="MD552" s="1">
        <v>4.5706979999999998E-3</v>
      </c>
      <c r="ME552">
        <v>18.62921</v>
      </c>
      <c r="MF552" s="1">
        <v>1.181253E-8</v>
      </c>
      <c r="MG552" s="1">
        <v>3.9891280000000002E-4</v>
      </c>
      <c r="MH552" s="1">
        <v>4.5393739999999997E-3</v>
      </c>
      <c r="MI552">
        <v>18.65006</v>
      </c>
      <c r="MJ552" s="1">
        <v>1.6533609999999999E-8</v>
      </c>
      <c r="MK552" s="1">
        <v>6.085156E-4</v>
      </c>
      <c r="ML552" s="1">
        <v>4.5127040000000002E-3</v>
      </c>
      <c r="MM552">
        <v>18.618760000000002</v>
      </c>
      <c r="MN552" s="1">
        <v>2.2880200000000001E-8</v>
      </c>
      <c r="MO552" s="1">
        <v>9.1573809999999996E-4</v>
      </c>
      <c r="MP552" s="1">
        <v>4.5066300000000002E-3</v>
      </c>
      <c r="MQ552">
        <v>18.58614</v>
      </c>
      <c r="MR552" s="1">
        <v>3.1442390000000003E-8</v>
      </c>
      <c r="MS552" s="1">
        <v>1.3588059999999999E-3</v>
      </c>
      <c r="MT552" s="1">
        <v>4.5083099999999997E-3</v>
      </c>
      <c r="MU552">
        <v>18.567419999999998</v>
      </c>
      <c r="MV552" s="1">
        <v>4.2827709999999998E-8</v>
      </c>
      <c r="MW552" s="1">
        <v>1.989743E-3</v>
      </c>
      <c r="MX552" s="1">
        <v>4.4717480000000002E-3</v>
      </c>
      <c r="MY552">
        <v>18.615290000000002</v>
      </c>
      <c r="MZ552" s="1">
        <v>5.727786E-8</v>
      </c>
      <c r="NA552" s="1">
        <v>2.8763700000000001E-3</v>
      </c>
      <c r="NB552" s="1">
        <v>4.4079540000000004E-3</v>
      </c>
      <c r="NC552">
        <v>18.63045</v>
      </c>
      <c r="ND552" s="1">
        <v>7.5410549999999995E-8</v>
      </c>
      <c r="NE552" s="1">
        <v>4.1010370000000001E-3</v>
      </c>
      <c r="NF552" s="1">
        <v>4.3461469999999999E-3</v>
      </c>
      <c r="NG552">
        <v>18.698350000000001</v>
      </c>
      <c r="NH552" s="1">
        <v>9.831123E-8</v>
      </c>
      <c r="NI552" s="1">
        <v>5.7625890000000003E-3</v>
      </c>
      <c r="NJ552" s="1">
        <v>4.3109690000000004E-3</v>
      </c>
      <c r="NK552">
        <v>18.75863</v>
      </c>
      <c r="NL552" s="1">
        <v>1.2764549999999999E-7</v>
      </c>
      <c r="NM552" s="1">
        <v>7.984171E-3</v>
      </c>
      <c r="NN552" s="1">
        <v>4.2852389999999997E-3</v>
      </c>
      <c r="NO552">
        <v>18.77581</v>
      </c>
      <c r="NP552" s="1">
        <v>1.645743E-7</v>
      </c>
      <c r="NQ552" s="1">
        <v>1.09216E-2</v>
      </c>
      <c r="NR552" s="1">
        <v>4.252965E-3</v>
      </c>
      <c r="NS552">
        <v>18.755700000000001</v>
      </c>
      <c r="NT552" s="1">
        <v>2.1001699999999999E-7</v>
      </c>
      <c r="NU552" s="1">
        <v>1.476628E-2</v>
      </c>
      <c r="NV552" s="1">
        <v>4.1095410000000004E-3</v>
      </c>
      <c r="NW552">
        <v>18.727160000000001</v>
      </c>
      <c r="NX552" s="1">
        <v>2.5879940000000001E-7</v>
      </c>
      <c r="NY552">
        <v>1.9739059999999999E-2</v>
      </c>
      <c r="NZ552" s="1">
        <v>3.9249539999999996E-3</v>
      </c>
      <c r="OA552">
        <v>18.72081</v>
      </c>
      <c r="OB552" s="1">
        <v>3.1238370000000002E-7</v>
      </c>
      <c r="OC552">
        <v>2.6045479999999999E-2</v>
      </c>
      <c r="OD552" s="1">
        <v>3.8641610000000001E-3</v>
      </c>
      <c r="OE552">
        <v>18.80114</v>
      </c>
      <c r="OF552" s="1">
        <v>3.8468599999999998E-7</v>
      </c>
      <c r="OG552" s="1">
        <v>3.3868309999999999E-2</v>
      </c>
      <c r="OH552" s="1">
        <v>3.9215939999999996E-3</v>
      </c>
      <c r="OI552">
        <v>18.90991</v>
      </c>
      <c r="OJ552" s="1">
        <v>4.5727000000000002E-7</v>
      </c>
      <c r="OK552" s="1">
        <v>4.3452579999999998E-2</v>
      </c>
    </row>
    <row r="553" spans="1:401" x14ac:dyDescent="0.35">
      <c r="A553">
        <v>562</v>
      </c>
      <c r="B553" t="s">
        <v>4</v>
      </c>
      <c r="C553" t="s">
        <v>364</v>
      </c>
      <c r="D553" t="s">
        <v>560</v>
      </c>
      <c r="E553">
        <v>8816.3639999999996</v>
      </c>
      <c r="F553" s="1">
        <v>1.3756010000000001E-2</v>
      </c>
      <c r="G553">
        <v>16.13607</v>
      </c>
      <c r="H553">
        <v>0</v>
      </c>
      <c r="I553">
        <v>0</v>
      </c>
      <c r="J553" s="1">
        <v>1.3680599999999999E-2</v>
      </c>
      <c r="K553">
        <v>16.19792</v>
      </c>
      <c r="L553">
        <v>0</v>
      </c>
      <c r="M553">
        <v>0</v>
      </c>
      <c r="N553" s="1">
        <v>1.331538E-2</v>
      </c>
      <c r="O553">
        <v>16.26634</v>
      </c>
      <c r="P553">
        <v>0</v>
      </c>
      <c r="Q553">
        <v>0</v>
      </c>
      <c r="R553" s="1">
        <v>1.304342E-2</v>
      </c>
      <c r="S553">
        <v>16.33184</v>
      </c>
      <c r="T553">
        <v>0</v>
      </c>
      <c r="U553">
        <v>0</v>
      </c>
      <c r="V553">
        <v>1.2987490000000001E-2</v>
      </c>
      <c r="W553">
        <v>16.39547</v>
      </c>
      <c r="X553">
        <v>0</v>
      </c>
      <c r="Y553">
        <v>0</v>
      </c>
      <c r="Z553" s="1">
        <v>1.300951E-2</v>
      </c>
      <c r="AA553">
        <v>16.424410000000002</v>
      </c>
      <c r="AB553">
        <v>0</v>
      </c>
      <c r="AC553">
        <v>0</v>
      </c>
      <c r="AD553" s="1">
        <v>1.295957E-2</v>
      </c>
      <c r="AE553">
        <v>16.413350000000001</v>
      </c>
      <c r="AF553">
        <v>0</v>
      </c>
      <c r="AG553">
        <v>0</v>
      </c>
      <c r="AH553" s="1">
        <v>1.3025200000000001E-2</v>
      </c>
      <c r="AI553">
        <v>16.397410000000001</v>
      </c>
      <c r="AJ553">
        <v>0</v>
      </c>
      <c r="AK553">
        <v>0</v>
      </c>
      <c r="AL553" s="1">
        <v>1.3094659999999999E-2</v>
      </c>
      <c r="AM553">
        <v>16.38775</v>
      </c>
      <c r="AN553">
        <v>0</v>
      </c>
      <c r="AO553">
        <v>0</v>
      </c>
      <c r="AP553" s="1">
        <v>1.3021049999999999E-2</v>
      </c>
      <c r="AQ553">
        <v>16.439129999999999</v>
      </c>
      <c r="AR553">
        <v>0</v>
      </c>
      <c r="AS553">
        <v>0</v>
      </c>
      <c r="AT553" s="1">
        <v>1.278895E-2</v>
      </c>
      <c r="AU553">
        <v>16.520309999999998</v>
      </c>
      <c r="AV553">
        <v>0</v>
      </c>
      <c r="AW553">
        <v>0</v>
      </c>
      <c r="AX553" s="1">
        <v>1.261728E-2</v>
      </c>
      <c r="AY553">
        <v>16.598299999999998</v>
      </c>
      <c r="AZ553">
        <v>0</v>
      </c>
      <c r="BA553">
        <v>0</v>
      </c>
      <c r="BB553" s="1">
        <v>1.255065E-2</v>
      </c>
      <c r="BC553">
        <v>16.668790000000001</v>
      </c>
      <c r="BD553">
        <v>0</v>
      </c>
      <c r="BE553">
        <v>0</v>
      </c>
      <c r="BF553" s="1">
        <v>1.2551329999999999E-2</v>
      </c>
      <c r="BG553">
        <v>16.693809999999999</v>
      </c>
      <c r="BH553">
        <v>0</v>
      </c>
      <c r="BI553">
        <v>0</v>
      </c>
      <c r="BJ553" s="1">
        <v>1.249653E-2</v>
      </c>
      <c r="BK553">
        <v>16.687370000000001</v>
      </c>
      <c r="BL553">
        <v>0</v>
      </c>
      <c r="BM553">
        <v>0</v>
      </c>
      <c r="BN553" s="1">
        <v>1.2581180000000001E-2</v>
      </c>
      <c r="BO553">
        <v>16.677969999999998</v>
      </c>
      <c r="BP553">
        <v>0</v>
      </c>
      <c r="BQ553">
        <v>0</v>
      </c>
      <c r="BR553" s="1">
        <v>1.2678180000000001E-2</v>
      </c>
      <c r="BS553">
        <v>16.675730000000001</v>
      </c>
      <c r="BT553">
        <v>0</v>
      </c>
      <c r="BU553">
        <v>0</v>
      </c>
      <c r="BV553" s="1">
        <v>1.2618290000000001E-2</v>
      </c>
      <c r="BW553">
        <v>16.712700000000002</v>
      </c>
      <c r="BX553">
        <v>0</v>
      </c>
      <c r="BY553">
        <v>0</v>
      </c>
      <c r="BZ553" s="1">
        <v>1.2399550000000001E-2</v>
      </c>
      <c r="CA553">
        <v>16.745699999999999</v>
      </c>
      <c r="CB553">
        <v>0</v>
      </c>
      <c r="CC553">
        <v>0</v>
      </c>
      <c r="CD553" s="1">
        <v>1.2212890000000001E-2</v>
      </c>
      <c r="CE553">
        <v>16.788889999999999</v>
      </c>
      <c r="CF553">
        <v>0</v>
      </c>
      <c r="CG553">
        <v>0</v>
      </c>
      <c r="CH553" s="1">
        <v>1.215871E-2</v>
      </c>
      <c r="CI553">
        <v>16.808039999999998</v>
      </c>
      <c r="CJ553">
        <v>0</v>
      </c>
      <c r="CK553">
        <v>0</v>
      </c>
      <c r="CL553" s="1">
        <v>1.217151E-2</v>
      </c>
      <c r="CM553">
        <v>16.806069999999998</v>
      </c>
      <c r="CN553">
        <v>0</v>
      </c>
      <c r="CO553">
        <v>0</v>
      </c>
      <c r="CP553" s="1">
        <v>1.213609E-2</v>
      </c>
      <c r="CQ553">
        <v>16.799289999999999</v>
      </c>
      <c r="CR553">
        <v>0</v>
      </c>
      <c r="CS553">
        <v>0</v>
      </c>
      <c r="CT553" s="1">
        <v>1.208593E-2</v>
      </c>
      <c r="CU553">
        <v>16.791879999999999</v>
      </c>
      <c r="CV553">
        <v>0</v>
      </c>
      <c r="CW553">
        <v>0</v>
      </c>
      <c r="CX553" s="1">
        <v>1.205262E-2</v>
      </c>
      <c r="CY553">
        <v>16.786729999999999</v>
      </c>
      <c r="CZ553">
        <v>0</v>
      </c>
      <c r="DA553">
        <v>0</v>
      </c>
      <c r="DB553" s="1">
        <v>1.197497E-2</v>
      </c>
      <c r="DC553">
        <v>16.827999999999999</v>
      </c>
      <c r="DD553">
        <v>0</v>
      </c>
      <c r="DE553">
        <v>0</v>
      </c>
      <c r="DF553" s="1">
        <v>1.1877840000000001E-2</v>
      </c>
      <c r="DG553">
        <v>16.856549999999999</v>
      </c>
      <c r="DH553">
        <v>0</v>
      </c>
      <c r="DI553">
        <v>0</v>
      </c>
      <c r="DJ553" s="1">
        <v>1.178094E-2</v>
      </c>
      <c r="DK553">
        <v>16.892440000000001</v>
      </c>
      <c r="DL553">
        <v>0</v>
      </c>
      <c r="DM553">
        <v>0</v>
      </c>
      <c r="DN553" s="1">
        <v>1.1718030000000001E-2</v>
      </c>
      <c r="DO553">
        <v>16.92867</v>
      </c>
      <c r="DP553">
        <v>0</v>
      </c>
      <c r="DQ553">
        <v>0</v>
      </c>
      <c r="DR553" s="1">
        <v>1.166827E-2</v>
      </c>
      <c r="DS553">
        <v>16.940370000000001</v>
      </c>
      <c r="DT553">
        <v>0</v>
      </c>
      <c r="DU553">
        <v>0</v>
      </c>
      <c r="DV553" s="1">
        <v>1.161218E-2</v>
      </c>
      <c r="DW553">
        <v>16.927299999999999</v>
      </c>
      <c r="DX553">
        <v>0</v>
      </c>
      <c r="DY553">
        <v>0</v>
      </c>
      <c r="DZ553" s="1">
        <v>1.171647E-2</v>
      </c>
      <c r="EA553">
        <v>16.910689999999999</v>
      </c>
      <c r="EB553">
        <v>0</v>
      </c>
      <c r="EC553">
        <v>0</v>
      </c>
      <c r="ED553" s="1">
        <v>1.1841020000000001E-2</v>
      </c>
      <c r="EE553">
        <v>16.911529999999999</v>
      </c>
      <c r="EF553">
        <v>0</v>
      </c>
      <c r="EG553">
        <v>0</v>
      </c>
      <c r="EH553" s="1">
        <v>1.181101E-2</v>
      </c>
      <c r="EI553">
        <v>16.97991</v>
      </c>
      <c r="EJ553">
        <v>0</v>
      </c>
      <c r="EK553">
        <v>0</v>
      </c>
      <c r="EL553" s="1">
        <v>1.1617219999999999E-2</v>
      </c>
      <c r="EM553">
        <v>17.050270000000001</v>
      </c>
      <c r="EN553">
        <v>0</v>
      </c>
      <c r="EO553">
        <v>0</v>
      </c>
      <c r="EP553" s="1">
        <v>1.146371E-2</v>
      </c>
      <c r="EQ553">
        <v>17.12434</v>
      </c>
      <c r="ER553">
        <v>0</v>
      </c>
      <c r="ES553">
        <v>0</v>
      </c>
      <c r="ET553" s="1">
        <v>1.144275E-2</v>
      </c>
      <c r="EU553">
        <v>17.207270000000001</v>
      </c>
      <c r="EV553">
        <v>0</v>
      </c>
      <c r="EW553">
        <v>0</v>
      </c>
      <c r="EX553" s="1">
        <v>1.148149E-2</v>
      </c>
      <c r="EY553">
        <v>17.244330000000001</v>
      </c>
      <c r="EZ553">
        <v>0</v>
      </c>
      <c r="FA553">
        <v>0</v>
      </c>
      <c r="FB553" s="1">
        <v>1.145669E-2</v>
      </c>
      <c r="FC553">
        <v>17.230350000000001</v>
      </c>
      <c r="FD553">
        <v>0</v>
      </c>
      <c r="FE553">
        <v>7.7502679999999998E-38</v>
      </c>
      <c r="FF553" s="1">
        <v>1.16206E-2</v>
      </c>
      <c r="FG553">
        <v>17.216090000000001</v>
      </c>
      <c r="FH553">
        <v>0</v>
      </c>
      <c r="FI553">
        <v>1.23435E-35</v>
      </c>
      <c r="FJ553" s="1">
        <v>1.178181E-2</v>
      </c>
      <c r="FK553">
        <v>17.214590000000001</v>
      </c>
      <c r="FL553">
        <v>0</v>
      </c>
      <c r="FM553">
        <v>1.342789E-33</v>
      </c>
      <c r="FN553" s="1">
        <v>1.17681E-2</v>
      </c>
      <c r="FO553">
        <v>17.27693</v>
      </c>
      <c r="FP553">
        <v>3.8170019999999998E-37</v>
      </c>
      <c r="FQ553" s="1">
        <v>1.0330519999999999E-31</v>
      </c>
      <c r="FR553" s="1">
        <v>1.152721E-2</v>
      </c>
      <c r="FS553">
        <v>17.35511</v>
      </c>
      <c r="FT553">
        <v>2.0672560000000001E-35</v>
      </c>
      <c r="FU553" s="1">
        <v>5.6959790000000002E-30</v>
      </c>
      <c r="FV553" s="1">
        <v>1.1364239999999999E-2</v>
      </c>
      <c r="FW553">
        <v>17.427669999999999</v>
      </c>
      <c r="FX553" s="1">
        <v>8.3376499999999999E-34</v>
      </c>
      <c r="FY553" s="1">
        <v>2.3248139999999999E-28</v>
      </c>
      <c r="FZ553" s="1">
        <v>1.133033E-2</v>
      </c>
      <c r="GA553">
        <v>17.500029999999999</v>
      </c>
      <c r="GB553" s="1">
        <v>2.6169180000000001E-32</v>
      </c>
      <c r="GC553" s="1">
        <v>7.2943760000000005E-27</v>
      </c>
      <c r="GD553" s="1">
        <v>1.141021E-2</v>
      </c>
      <c r="GE553">
        <v>17.526700000000002</v>
      </c>
      <c r="GF553" s="1">
        <v>6.5815859999999999E-31</v>
      </c>
      <c r="GG553" s="1">
        <v>1.8163540000000001E-25</v>
      </c>
      <c r="GH553">
        <v>1.139915E-2</v>
      </c>
      <c r="GI553">
        <v>17.522639999999999</v>
      </c>
      <c r="GJ553" s="1">
        <v>1.321177E-29</v>
      </c>
      <c r="GK553" s="1">
        <v>3.6394540000000002E-24</v>
      </c>
      <c r="GL553" s="1">
        <v>1.146996E-2</v>
      </c>
      <c r="GM553">
        <v>17.515720000000002</v>
      </c>
      <c r="GN553" s="1">
        <v>2.177344E-28</v>
      </c>
      <c r="GO553" s="1">
        <v>5.9433579999999995E-23</v>
      </c>
      <c r="GP553" s="1">
        <v>1.151313E-2</v>
      </c>
      <c r="GQ553">
        <v>17.514389999999999</v>
      </c>
      <c r="GR553" s="1">
        <v>2.9853320000000001E-27</v>
      </c>
      <c r="GS553" s="1">
        <v>8.0957679999999996E-22</v>
      </c>
      <c r="GT553" s="1">
        <v>1.1463020000000001E-2</v>
      </c>
      <c r="GU553">
        <v>17.527699999999999</v>
      </c>
      <c r="GV553" s="1">
        <v>3.4456640000000001E-26</v>
      </c>
      <c r="GW553" s="1">
        <v>9.3570899999999997E-21</v>
      </c>
      <c r="GX553" s="1">
        <v>1.130254E-2</v>
      </c>
      <c r="GY553">
        <v>17.581949999999999</v>
      </c>
      <c r="GZ553" s="1">
        <v>3.368351E-25</v>
      </c>
      <c r="HA553" s="1">
        <v>9.2429090000000005E-20</v>
      </c>
      <c r="HB553" s="1">
        <v>1.115037E-2</v>
      </c>
      <c r="HC553">
        <v>17.624410000000001</v>
      </c>
      <c r="HD553" s="1">
        <v>2.8375230000000002E-24</v>
      </c>
      <c r="HE553" s="1">
        <v>7.8680759999999995E-19</v>
      </c>
      <c r="HF553" s="1">
        <v>1.1097920000000001E-2</v>
      </c>
      <c r="HG553">
        <v>17.658059999999999</v>
      </c>
      <c r="HH553" s="1">
        <v>2.104204E-23</v>
      </c>
      <c r="HI553" s="1">
        <v>5.8427350000000004E-18</v>
      </c>
      <c r="HJ553" s="1">
        <v>1.1084149999999999E-2</v>
      </c>
      <c r="HK553">
        <v>17.658519999999999</v>
      </c>
      <c r="HL553" s="1">
        <v>1.3841679999999999E-22</v>
      </c>
      <c r="HM553" s="1">
        <v>3.835207E-17</v>
      </c>
      <c r="HN553" s="1">
        <v>1.102478E-2</v>
      </c>
      <c r="HO553">
        <v>17.652699999999999</v>
      </c>
      <c r="HP553" s="1">
        <v>8.1189510000000002E-22</v>
      </c>
      <c r="HQ553" s="1">
        <v>2.2544399999999999E-16</v>
      </c>
      <c r="HR553" s="1">
        <v>1.095579E-2</v>
      </c>
      <c r="HS553">
        <v>17.63993</v>
      </c>
      <c r="HT553" s="1">
        <v>4.292144E-21</v>
      </c>
      <c r="HU553" s="1">
        <v>1.1949990000000001E-15</v>
      </c>
      <c r="HV553" s="1">
        <v>1.088511E-2</v>
      </c>
      <c r="HW553">
        <v>17.620799999999999</v>
      </c>
      <c r="HX553" s="1">
        <v>2.0569039999999999E-20</v>
      </c>
      <c r="HY553" s="1">
        <v>5.7425670000000003E-15</v>
      </c>
      <c r="HZ553" s="1">
        <v>1.0787069999999999E-2</v>
      </c>
      <c r="IA553">
        <v>17.615760000000002</v>
      </c>
      <c r="IB553" s="1">
        <v>8.9751769999999998E-20</v>
      </c>
      <c r="IC553" s="1">
        <v>2.5189700000000001E-14</v>
      </c>
      <c r="ID553" s="1">
        <v>1.067866E-2</v>
      </c>
      <c r="IE553">
        <v>17.645389999999999</v>
      </c>
      <c r="IF553" s="1">
        <v>3.5946239999999998E-19</v>
      </c>
      <c r="IG553" s="1">
        <v>1.0155349999999999E-13</v>
      </c>
      <c r="IH553" s="1">
        <v>1.056261E-2</v>
      </c>
      <c r="II553">
        <v>17.681000000000001</v>
      </c>
      <c r="IJ553" s="1">
        <v>1.3302970000000001E-18</v>
      </c>
      <c r="IK553" s="1">
        <v>3.7856589999999998E-13</v>
      </c>
      <c r="IL553">
        <v>1.046411E-2</v>
      </c>
      <c r="IM553">
        <v>17.72512</v>
      </c>
      <c r="IN553" s="1">
        <v>4.5824469999999998E-18</v>
      </c>
      <c r="IO553" s="1">
        <v>1.312065E-12</v>
      </c>
      <c r="IP553" s="1">
        <v>1.037513E-2</v>
      </c>
      <c r="IQ553">
        <v>17.728200000000001</v>
      </c>
      <c r="IR553" s="1">
        <v>1.4762359999999999E-17</v>
      </c>
      <c r="IS553" s="1">
        <v>4.2500849999999997E-12</v>
      </c>
      <c r="IT553" s="1">
        <v>1.029017E-2</v>
      </c>
      <c r="IU553">
        <v>17.712900000000001</v>
      </c>
      <c r="IV553" s="1">
        <v>4.466401E-17</v>
      </c>
      <c r="IW553" s="1">
        <v>1.293015E-11</v>
      </c>
      <c r="IX553" s="1">
        <v>1.0134000000000001E-2</v>
      </c>
      <c r="IY553">
        <v>17.699929999999998</v>
      </c>
      <c r="IZ553" s="1">
        <v>1.2658710000000001E-16</v>
      </c>
      <c r="JA553" s="1">
        <v>3.711011E-11</v>
      </c>
      <c r="JB553" s="1">
        <v>9.9786920000000008E-3</v>
      </c>
      <c r="JC553">
        <v>17.68928</v>
      </c>
      <c r="JD553" s="1">
        <v>3.3929090000000002E-16</v>
      </c>
      <c r="JE553" s="1">
        <v>1.008072E-10</v>
      </c>
      <c r="JF553" s="1">
        <v>9.9018690000000006E-3</v>
      </c>
      <c r="JG553">
        <v>17.724720000000001</v>
      </c>
      <c r="JH553" s="1">
        <v>8.6970750000000004E-16</v>
      </c>
      <c r="JI553" s="1">
        <v>2.5996969999999999E-10</v>
      </c>
      <c r="JJ553" s="1">
        <v>9.8938280000000003E-3</v>
      </c>
      <c r="JK553">
        <v>17.769439999999999</v>
      </c>
      <c r="JL553" s="1">
        <v>2.1396639999999998E-15</v>
      </c>
      <c r="JM553" s="1">
        <v>6.3894679999999996E-10</v>
      </c>
      <c r="JN553" s="1">
        <v>9.8769900000000004E-3</v>
      </c>
      <c r="JO553">
        <v>17.807259999999999</v>
      </c>
      <c r="JP553" s="1">
        <v>5.0328539999999998E-15</v>
      </c>
      <c r="JQ553" s="1">
        <v>1.5036449999999999E-9</v>
      </c>
      <c r="JR553" s="1">
        <v>9.8371780000000002E-3</v>
      </c>
      <c r="JS553">
        <v>17.859179999999999</v>
      </c>
      <c r="JT553" s="1">
        <v>1.1351180000000001E-14</v>
      </c>
      <c r="JU553" s="1">
        <v>3.4017550000000001E-9</v>
      </c>
      <c r="JV553" s="1">
        <v>9.743916E-3</v>
      </c>
      <c r="JW553">
        <v>17.884460000000001</v>
      </c>
      <c r="JX553" s="1">
        <v>2.454392E-14</v>
      </c>
      <c r="JY553" s="1">
        <v>7.4194139999999997E-9</v>
      </c>
      <c r="JZ553" s="1">
        <v>9.6465539999999999E-3</v>
      </c>
      <c r="KA553">
        <v>17.86627</v>
      </c>
      <c r="KB553" s="1">
        <v>5.1229489999999997E-14</v>
      </c>
      <c r="KC553" s="1">
        <v>1.5627340000000001E-8</v>
      </c>
      <c r="KD553" s="1">
        <v>9.5712309999999995E-3</v>
      </c>
      <c r="KE553">
        <v>17.84479</v>
      </c>
      <c r="KF553" s="1">
        <v>1.035994E-13</v>
      </c>
      <c r="KG553" s="1">
        <v>3.1830690000000003E-8</v>
      </c>
      <c r="KH553" s="1">
        <v>9.5010140000000003E-3</v>
      </c>
      <c r="KI553">
        <v>17.832789999999999</v>
      </c>
      <c r="KJ553" s="1">
        <v>2.029697E-13</v>
      </c>
      <c r="KK553" s="1">
        <v>6.2794979999999994E-8</v>
      </c>
      <c r="KL553" s="1">
        <v>9.4172219999999994E-3</v>
      </c>
      <c r="KM553">
        <v>17.882989999999999</v>
      </c>
      <c r="KN553" s="1">
        <v>3.8522889999999999E-13</v>
      </c>
      <c r="KO553" s="1">
        <v>1.2019069999999999E-7</v>
      </c>
      <c r="KP553">
        <v>9.3186870000000008E-3</v>
      </c>
      <c r="KQ553">
        <v>17.955100000000002</v>
      </c>
      <c r="KR553" s="1">
        <v>7.09223E-13</v>
      </c>
      <c r="KS553" s="1">
        <v>2.235796E-7</v>
      </c>
      <c r="KT553" s="1">
        <v>9.2051760000000007E-3</v>
      </c>
      <c r="KU553">
        <v>18.03519</v>
      </c>
      <c r="KV553" s="1">
        <v>1.268693E-12</v>
      </c>
      <c r="KW553" s="1">
        <v>4.0482749999999999E-7</v>
      </c>
      <c r="KX553" s="1">
        <v>9.1007459999999998E-3</v>
      </c>
      <c r="KY553">
        <v>18.10792</v>
      </c>
      <c r="KZ553" s="1">
        <v>2.2140829999999999E-12</v>
      </c>
      <c r="LA553" s="1">
        <v>7.1452509999999999E-7</v>
      </c>
      <c r="LB553" s="1">
        <v>9.0059240000000002E-3</v>
      </c>
      <c r="LC553">
        <v>18.130050000000001</v>
      </c>
      <c r="LD553" s="1">
        <v>3.7751900000000002E-12</v>
      </c>
      <c r="LE553" s="1">
        <v>1.231093E-6</v>
      </c>
      <c r="LF553" s="1">
        <v>8.9079080000000008E-3</v>
      </c>
      <c r="LG553">
        <v>18.112629999999999</v>
      </c>
      <c r="LH553" s="1">
        <v>6.288038E-12</v>
      </c>
      <c r="LI553" s="1">
        <v>2.073374E-6</v>
      </c>
      <c r="LJ553" s="1">
        <v>8.8487870000000003E-3</v>
      </c>
      <c r="LK553">
        <v>18.093250000000001</v>
      </c>
      <c r="LL553" s="1">
        <v>1.0296319999999999E-11</v>
      </c>
      <c r="LM553" s="1">
        <v>3.4178589999999998E-6</v>
      </c>
      <c r="LN553" s="1">
        <v>8.8049270000000006E-3</v>
      </c>
      <c r="LO553">
        <v>18.085000000000001</v>
      </c>
      <c r="LP553" s="1">
        <v>1.6559619999999999E-11</v>
      </c>
      <c r="LQ553" s="1">
        <v>5.5241899999999997E-6</v>
      </c>
      <c r="LR553" s="1">
        <v>8.7432889999999996E-3</v>
      </c>
      <c r="LS553">
        <v>18.142060000000001</v>
      </c>
      <c r="LT553" s="1">
        <v>2.6185000000000001E-11</v>
      </c>
      <c r="LU553" s="1">
        <v>8.7985670000000005E-6</v>
      </c>
      <c r="LV553" s="1">
        <v>8.6614259999999998E-3</v>
      </c>
      <c r="LW553">
        <v>18.217289999999998</v>
      </c>
      <c r="LX553" s="1">
        <v>4.0957319999999997E-11</v>
      </c>
      <c r="LY553" s="1">
        <v>1.389394E-5</v>
      </c>
      <c r="LZ553" s="1">
        <v>8.5724949999999994E-3</v>
      </c>
      <c r="MA553">
        <v>18.299410000000002</v>
      </c>
      <c r="MB553" s="1">
        <v>6.361638E-11</v>
      </c>
      <c r="MC553" s="1">
        <v>2.1808579999999998E-5</v>
      </c>
      <c r="MD553" s="1">
        <v>8.5024839999999994E-3</v>
      </c>
      <c r="ME553">
        <v>18.367010000000001</v>
      </c>
      <c r="MF553" s="1">
        <v>9.839874E-11</v>
      </c>
      <c r="MG553" s="1">
        <v>3.4012459999999997E-5</v>
      </c>
      <c r="MH553" s="1">
        <v>8.4432989999999996E-3</v>
      </c>
      <c r="MI553">
        <v>18.38916</v>
      </c>
      <c r="MJ553" s="1">
        <v>1.5114170000000001E-10</v>
      </c>
      <c r="MK553" s="1">
        <v>5.2617809999999997E-5</v>
      </c>
      <c r="ML553" s="1">
        <v>8.3961160000000003E-3</v>
      </c>
      <c r="MM553">
        <v>18.369599999999998</v>
      </c>
      <c r="MN553" s="1">
        <v>2.3020330000000001E-10</v>
      </c>
      <c r="MO553" s="1">
        <v>8.0603420000000003E-5</v>
      </c>
      <c r="MP553" s="1">
        <v>8.3998939999999998E-3</v>
      </c>
      <c r="MQ553">
        <v>18.348220000000001</v>
      </c>
      <c r="MR553" s="1">
        <v>3.488463E-10</v>
      </c>
      <c r="MS553" s="1">
        <v>1.2209769999999999E-4</v>
      </c>
      <c r="MT553" s="1">
        <v>8.3937509999999996E-3</v>
      </c>
      <c r="MU553">
        <v>18.337219999999999</v>
      </c>
      <c r="MV553" s="1">
        <v>5.2181690000000001E-10</v>
      </c>
      <c r="MW553" s="1">
        <v>1.827748E-4</v>
      </c>
      <c r="MX553" s="1">
        <v>8.3291170000000005E-3</v>
      </c>
      <c r="MY553">
        <v>18.378710000000002</v>
      </c>
      <c r="MZ553" s="1">
        <v>7.6581210000000001E-10</v>
      </c>
      <c r="NA553" s="1">
        <v>2.70351E-4</v>
      </c>
      <c r="NB553" s="1">
        <v>8.2081580000000001E-3</v>
      </c>
      <c r="NC553">
        <v>18.394559999999998</v>
      </c>
      <c r="ND553" s="1">
        <v>1.1028640000000001E-9</v>
      </c>
      <c r="NE553" s="1">
        <v>3.9503530000000001E-4</v>
      </c>
      <c r="NF553" s="1">
        <v>8.0931719999999992E-3</v>
      </c>
      <c r="NG553">
        <v>18.452279999999998</v>
      </c>
      <c r="NH553" s="1">
        <v>1.569044E-9</v>
      </c>
      <c r="NI553" s="1">
        <v>5.699508E-4</v>
      </c>
      <c r="NJ553" s="1">
        <v>8.0274309999999998E-3</v>
      </c>
      <c r="NK553">
        <v>18.504460000000002</v>
      </c>
      <c r="NL553" s="1">
        <v>2.216591E-9</v>
      </c>
      <c r="NM553" s="1">
        <v>8.1175639999999999E-4</v>
      </c>
      <c r="NN553" s="1">
        <v>7.9886439999999996E-3</v>
      </c>
      <c r="NO553">
        <v>18.522729999999999</v>
      </c>
      <c r="NP553" s="1">
        <v>3.1028570000000001E-9</v>
      </c>
      <c r="NQ553" s="1">
        <v>1.1415489999999999E-3</v>
      </c>
      <c r="NR553" s="1">
        <v>7.9240990000000004E-3</v>
      </c>
      <c r="NS553">
        <v>18.51117</v>
      </c>
      <c r="NT553" s="1">
        <v>4.27652E-9</v>
      </c>
      <c r="NU553" s="1">
        <v>1.5859190000000001E-3</v>
      </c>
      <c r="NV553" s="1">
        <v>7.6187160000000002E-3</v>
      </c>
      <c r="NW553">
        <v>18.492319999999999</v>
      </c>
      <c r="NX553" s="1">
        <v>5.6313569999999997E-9</v>
      </c>
      <c r="NY553" s="1">
        <v>2.1715789999999999E-3</v>
      </c>
      <c r="NZ553" s="1">
        <v>7.2851849999999996E-3</v>
      </c>
      <c r="OA553">
        <v>18.48997</v>
      </c>
      <c r="OB553" s="1">
        <v>7.2153009999999996E-9</v>
      </c>
      <c r="OC553" s="1">
        <v>2.9087789999999998E-3</v>
      </c>
      <c r="OD553" s="1">
        <v>7.1710250000000001E-3</v>
      </c>
      <c r="OE553">
        <v>18.556319999999999</v>
      </c>
      <c r="OF553" s="1">
        <v>9.378764E-9</v>
      </c>
      <c r="OG553" s="1">
        <v>3.840375E-3</v>
      </c>
      <c r="OH553" s="1">
        <v>7.290347E-3</v>
      </c>
      <c r="OI553">
        <v>18.646070000000002</v>
      </c>
      <c r="OJ553" s="1">
        <v>1.251441E-8</v>
      </c>
      <c r="OK553" s="1">
        <v>5.0383160000000001E-3</v>
      </c>
    </row>
    <row r="554" spans="1:401" x14ac:dyDescent="0.35">
      <c r="A554">
        <v>563</v>
      </c>
      <c r="B554" t="s">
        <v>4</v>
      </c>
      <c r="C554" t="s">
        <v>364</v>
      </c>
      <c r="D554" t="s">
        <v>561</v>
      </c>
      <c r="E554">
        <v>3852.931</v>
      </c>
      <c r="F554" s="1">
        <v>9.6821140000000003E-3</v>
      </c>
      <c r="G554">
        <v>16.082830000000001</v>
      </c>
      <c r="H554">
        <v>0</v>
      </c>
      <c r="I554">
        <v>0</v>
      </c>
      <c r="J554" s="1">
        <v>9.6475840000000007E-3</v>
      </c>
      <c r="K554">
        <v>16.142150000000001</v>
      </c>
      <c r="L554">
        <v>0</v>
      </c>
      <c r="M554">
        <v>0</v>
      </c>
      <c r="N554" s="1">
        <v>9.3691339999999994E-3</v>
      </c>
      <c r="O554">
        <v>16.207809999999998</v>
      </c>
      <c r="P554">
        <v>0</v>
      </c>
      <c r="Q554">
        <v>0</v>
      </c>
      <c r="R554" s="1">
        <v>9.1814860000000009E-3</v>
      </c>
      <c r="S554">
        <v>16.270499999999998</v>
      </c>
      <c r="T554">
        <v>0</v>
      </c>
      <c r="U554">
        <v>0</v>
      </c>
      <c r="V554" s="1">
        <v>9.1397270000000003E-3</v>
      </c>
      <c r="W554">
        <v>16.331389999999999</v>
      </c>
      <c r="X554">
        <v>0</v>
      </c>
      <c r="Y554">
        <v>0</v>
      </c>
      <c r="Z554" s="1">
        <v>9.1637209999999997E-3</v>
      </c>
      <c r="AA554">
        <v>16.35905</v>
      </c>
      <c r="AB554">
        <v>0</v>
      </c>
      <c r="AC554">
        <v>0</v>
      </c>
      <c r="AD554" s="1">
        <v>9.128354E-3</v>
      </c>
      <c r="AE554">
        <v>16.34853</v>
      </c>
      <c r="AF554">
        <v>0</v>
      </c>
      <c r="AG554">
        <v>0</v>
      </c>
      <c r="AH554" s="1">
        <v>9.2011509999999994E-3</v>
      </c>
      <c r="AI554">
        <v>16.333369999999999</v>
      </c>
      <c r="AJ554">
        <v>0</v>
      </c>
      <c r="AK554">
        <v>0</v>
      </c>
      <c r="AL554" s="1">
        <v>9.2385769999999996E-3</v>
      </c>
      <c r="AM554">
        <v>16.324300000000001</v>
      </c>
      <c r="AN554">
        <v>0</v>
      </c>
      <c r="AO554">
        <v>0</v>
      </c>
      <c r="AP554" s="1">
        <v>9.1993790000000006E-3</v>
      </c>
      <c r="AQ554">
        <v>16.373529999999999</v>
      </c>
      <c r="AR554">
        <v>0</v>
      </c>
      <c r="AS554">
        <v>0</v>
      </c>
      <c r="AT554" s="1">
        <v>9.0239880000000001E-3</v>
      </c>
      <c r="AU554">
        <v>16.451250000000002</v>
      </c>
      <c r="AV554">
        <v>0</v>
      </c>
      <c r="AW554">
        <v>0</v>
      </c>
      <c r="AX554" s="1">
        <v>8.9032739999999992E-3</v>
      </c>
      <c r="AY554">
        <v>16.5258</v>
      </c>
      <c r="AZ554">
        <v>0</v>
      </c>
      <c r="BA554">
        <v>0</v>
      </c>
      <c r="BB554" s="1">
        <v>8.8535780000000008E-3</v>
      </c>
      <c r="BC554">
        <v>16.593129999999999</v>
      </c>
      <c r="BD554">
        <v>0</v>
      </c>
      <c r="BE554">
        <v>0</v>
      </c>
      <c r="BF554" s="1">
        <v>8.8573390000000005E-3</v>
      </c>
      <c r="BG554">
        <v>16.616969999999998</v>
      </c>
      <c r="BH554">
        <v>0</v>
      </c>
      <c r="BI554">
        <v>0</v>
      </c>
      <c r="BJ554" s="1">
        <v>8.8163779999999997E-3</v>
      </c>
      <c r="BK554">
        <v>16.610779999999998</v>
      </c>
      <c r="BL554">
        <v>0</v>
      </c>
      <c r="BM554">
        <v>0</v>
      </c>
      <c r="BN554" s="1">
        <v>8.9085919999999999E-3</v>
      </c>
      <c r="BO554">
        <v>16.60183</v>
      </c>
      <c r="BP554">
        <v>0</v>
      </c>
      <c r="BQ554">
        <v>0</v>
      </c>
      <c r="BR554" s="1">
        <v>8.9592319999999993E-3</v>
      </c>
      <c r="BS554">
        <v>16.599810000000002</v>
      </c>
      <c r="BT554">
        <v>0</v>
      </c>
      <c r="BU554">
        <v>0</v>
      </c>
      <c r="BV554" s="1">
        <v>8.9285760000000006E-3</v>
      </c>
      <c r="BW554">
        <v>16.635259999999999</v>
      </c>
      <c r="BX554">
        <v>0</v>
      </c>
      <c r="BY554">
        <v>0</v>
      </c>
      <c r="BZ554" s="1">
        <v>8.7648729999999994E-3</v>
      </c>
      <c r="CA554">
        <v>16.667069999999999</v>
      </c>
      <c r="CB554">
        <v>0</v>
      </c>
      <c r="CC554">
        <v>0</v>
      </c>
      <c r="CD554" s="1">
        <v>8.6345080000000008E-3</v>
      </c>
      <c r="CE554">
        <v>16.708670000000001</v>
      </c>
      <c r="CF554">
        <v>0</v>
      </c>
      <c r="CG554">
        <v>0</v>
      </c>
      <c r="CH554" s="1">
        <v>8.5982109999999997E-3</v>
      </c>
      <c r="CI554">
        <v>16.72739</v>
      </c>
      <c r="CJ554">
        <v>0</v>
      </c>
      <c r="CK554">
        <v>0</v>
      </c>
      <c r="CL554" s="1">
        <v>8.6106210000000006E-3</v>
      </c>
      <c r="CM554">
        <v>16.725989999999999</v>
      </c>
      <c r="CN554">
        <v>0</v>
      </c>
      <c r="CO554">
        <v>0</v>
      </c>
      <c r="CP554" s="1">
        <v>8.5790989999999998E-3</v>
      </c>
      <c r="CQ554">
        <v>16.719940000000001</v>
      </c>
      <c r="CR554">
        <v>0</v>
      </c>
      <c r="CS554">
        <v>0</v>
      </c>
      <c r="CT554" s="1">
        <v>8.5609770000000009E-3</v>
      </c>
      <c r="CU554">
        <v>16.71339</v>
      </c>
      <c r="CV554">
        <v>0</v>
      </c>
      <c r="CW554">
        <v>0</v>
      </c>
      <c r="CX554" s="1">
        <v>8.5273929999999994E-3</v>
      </c>
      <c r="CY554">
        <v>16.709</v>
      </c>
      <c r="CZ554">
        <v>0</v>
      </c>
      <c r="DA554">
        <v>0</v>
      </c>
      <c r="DB554" s="1">
        <v>8.4786810000000001E-3</v>
      </c>
      <c r="DC554">
        <v>16.748930000000001</v>
      </c>
      <c r="DD554">
        <v>0</v>
      </c>
      <c r="DE554">
        <v>0</v>
      </c>
      <c r="DF554" s="1">
        <v>8.4045790000000006E-3</v>
      </c>
      <c r="DG554">
        <v>16.776759999999999</v>
      </c>
      <c r="DH554">
        <v>0</v>
      </c>
      <c r="DI554">
        <v>0</v>
      </c>
      <c r="DJ554" s="1">
        <v>8.3354750000000002E-3</v>
      </c>
      <c r="DK554">
        <v>16.81156</v>
      </c>
      <c r="DL554">
        <v>0</v>
      </c>
      <c r="DM554">
        <v>0</v>
      </c>
      <c r="DN554" s="1">
        <v>8.2889839999999992E-3</v>
      </c>
      <c r="DO554">
        <v>16.846599999999999</v>
      </c>
      <c r="DP554">
        <v>0</v>
      </c>
      <c r="DQ554">
        <v>0</v>
      </c>
      <c r="DR554" s="1">
        <v>8.2573290000000008E-3</v>
      </c>
      <c r="DS554">
        <v>16.8582</v>
      </c>
      <c r="DT554">
        <v>0</v>
      </c>
      <c r="DU554">
        <v>0</v>
      </c>
      <c r="DV554" s="1">
        <v>8.2129100000000003E-3</v>
      </c>
      <c r="DW554">
        <v>16.84609</v>
      </c>
      <c r="DX554">
        <v>0</v>
      </c>
      <c r="DY554">
        <v>0</v>
      </c>
      <c r="DZ554">
        <v>8.3117569999999995E-3</v>
      </c>
      <c r="EA554">
        <v>16.830660000000002</v>
      </c>
      <c r="EB554">
        <v>0</v>
      </c>
      <c r="EC554">
        <v>0</v>
      </c>
      <c r="ED554" s="1">
        <v>8.3945830000000006E-3</v>
      </c>
      <c r="EE554">
        <v>16.831910000000001</v>
      </c>
      <c r="EF554">
        <v>0</v>
      </c>
      <c r="EG554">
        <v>0</v>
      </c>
      <c r="EH554" s="1">
        <v>8.3779679999999995E-3</v>
      </c>
      <c r="EI554">
        <v>16.897549999999999</v>
      </c>
      <c r="EJ554">
        <v>0</v>
      </c>
      <c r="EK554">
        <v>0</v>
      </c>
      <c r="EL554">
        <v>8.2309089999999998E-3</v>
      </c>
      <c r="EM554">
        <v>16.965160000000001</v>
      </c>
      <c r="EN554">
        <v>0</v>
      </c>
      <c r="EO554">
        <v>0</v>
      </c>
      <c r="EP554" s="1">
        <v>8.1282490000000006E-3</v>
      </c>
      <c r="EQ554">
        <v>17.036280000000001</v>
      </c>
      <c r="ER554">
        <v>0</v>
      </c>
      <c r="ES554">
        <v>0</v>
      </c>
      <c r="ET554" s="1">
        <v>8.1093469999999994E-3</v>
      </c>
      <c r="EU554">
        <v>17.115739999999999</v>
      </c>
      <c r="EV554">
        <v>0</v>
      </c>
      <c r="EW554">
        <v>0</v>
      </c>
      <c r="EX554" s="1">
        <v>8.1362359999999998E-3</v>
      </c>
      <c r="EY554">
        <v>17.15128</v>
      </c>
      <c r="EZ554">
        <v>0</v>
      </c>
      <c r="FA554">
        <v>0</v>
      </c>
      <c r="FB554" s="1">
        <v>8.1244760000000003E-3</v>
      </c>
      <c r="FC554">
        <v>17.137910000000002</v>
      </c>
      <c r="FD554">
        <v>0</v>
      </c>
      <c r="FE554">
        <v>0</v>
      </c>
      <c r="FF554" s="1">
        <v>8.2705269999999997E-3</v>
      </c>
      <c r="FG554">
        <v>17.12434</v>
      </c>
      <c r="FH554">
        <v>0</v>
      </c>
      <c r="FI554">
        <v>0</v>
      </c>
      <c r="FJ554" s="1">
        <v>8.3664350000000002E-3</v>
      </c>
      <c r="FK554">
        <v>17.12294</v>
      </c>
      <c r="FL554">
        <v>0</v>
      </c>
      <c r="FM554">
        <v>-1.4999679999999999E-37</v>
      </c>
      <c r="FN554" s="1">
        <v>8.3692100000000002E-3</v>
      </c>
      <c r="FO554">
        <v>17.182500000000001</v>
      </c>
      <c r="FP554">
        <v>0</v>
      </c>
      <c r="FQ554">
        <v>-8.3751570000000001E-36</v>
      </c>
      <c r="FR554" s="1">
        <v>8.1949369999999994E-3</v>
      </c>
      <c r="FS554">
        <v>17.257249999999999</v>
      </c>
      <c r="FT554">
        <v>0</v>
      </c>
      <c r="FU554">
        <v>-3.1412000000000002E-34</v>
      </c>
      <c r="FV554" s="1">
        <v>8.0780959999999999E-3</v>
      </c>
      <c r="FW554">
        <v>17.326720000000002</v>
      </c>
      <c r="FX554">
        <v>0</v>
      </c>
      <c r="FY554" s="1">
        <v>-2.138846E-32</v>
      </c>
      <c r="FZ554" s="1">
        <v>8.0556629999999994E-3</v>
      </c>
      <c r="GA554">
        <v>17.395910000000001</v>
      </c>
      <c r="GB554">
        <v>0</v>
      </c>
      <c r="GC554" s="1">
        <v>-2.8936829999999999E-31</v>
      </c>
      <c r="GD554" s="1">
        <v>8.108924E-3</v>
      </c>
      <c r="GE554">
        <v>17.421520000000001</v>
      </c>
      <c r="GF554">
        <v>0</v>
      </c>
      <c r="GG554" s="1">
        <v>-2.2556879999999998E-30</v>
      </c>
      <c r="GH554" s="1">
        <v>8.1035169999999993E-3</v>
      </c>
      <c r="GI554">
        <v>17.417680000000001</v>
      </c>
      <c r="GJ554">
        <v>0</v>
      </c>
      <c r="GK554" s="1">
        <v>-4.1411229999999998E-29</v>
      </c>
      <c r="GL554">
        <v>8.1689659999999997E-3</v>
      </c>
      <c r="GM554">
        <v>17.411190000000001</v>
      </c>
      <c r="GN554">
        <v>0</v>
      </c>
      <c r="GO554" s="1">
        <v>-2.3105730000000001E-28</v>
      </c>
      <c r="GP554" s="1">
        <v>8.1931539999999994E-3</v>
      </c>
      <c r="GQ554">
        <v>17.410080000000001</v>
      </c>
      <c r="GR554">
        <v>0</v>
      </c>
      <c r="GS554" s="1">
        <v>-3.1981509999999998E-26</v>
      </c>
      <c r="GT554" s="1">
        <v>8.167433E-3</v>
      </c>
      <c r="GU554">
        <v>17.42305</v>
      </c>
      <c r="GV554">
        <v>0</v>
      </c>
      <c r="GW554" s="1">
        <v>-5.655303E-25</v>
      </c>
      <c r="GX554" s="1">
        <v>8.0444220000000007E-3</v>
      </c>
      <c r="GY554">
        <v>17.475190000000001</v>
      </c>
      <c r="GZ554">
        <v>0</v>
      </c>
      <c r="HA554" s="1">
        <v>-5.5981060000000001E-25</v>
      </c>
      <c r="HB554" s="1">
        <v>7.9401130000000004E-3</v>
      </c>
      <c r="HC554">
        <v>17.51615</v>
      </c>
      <c r="HD554">
        <v>0</v>
      </c>
      <c r="HE554" s="1">
        <v>-1.8099249999999999E-23</v>
      </c>
      <c r="HF554" s="1">
        <v>7.8997960000000006E-3</v>
      </c>
      <c r="HG554">
        <v>17.548680000000001</v>
      </c>
      <c r="HH554">
        <v>0</v>
      </c>
      <c r="HI554" s="1">
        <v>-1.038602E-22</v>
      </c>
      <c r="HJ554" s="1">
        <v>7.8909459999999994E-3</v>
      </c>
      <c r="HK554">
        <v>17.549430000000001</v>
      </c>
      <c r="HL554">
        <v>0</v>
      </c>
      <c r="HM554" s="1">
        <v>-1.034416E-21</v>
      </c>
      <c r="HN554" s="1">
        <v>7.8520180000000005E-3</v>
      </c>
      <c r="HO554">
        <v>17.54421</v>
      </c>
      <c r="HP554">
        <v>0</v>
      </c>
      <c r="HQ554" s="1">
        <v>-1.1454090000000001E-20</v>
      </c>
      <c r="HR554" s="1">
        <v>7.8098400000000002E-3</v>
      </c>
      <c r="HS554">
        <v>17.532489999999999</v>
      </c>
      <c r="HT554">
        <v>0</v>
      </c>
      <c r="HU554" s="1">
        <v>-4.2290969999999997E-20</v>
      </c>
      <c r="HV554" s="1">
        <v>7.7531220000000003E-3</v>
      </c>
      <c r="HW554">
        <v>17.514880000000002</v>
      </c>
      <c r="HX554">
        <v>0</v>
      </c>
      <c r="HY554" s="1">
        <v>-1.2432619999999999E-19</v>
      </c>
      <c r="HZ554" s="1">
        <v>7.6899819999999997E-3</v>
      </c>
      <c r="IA554">
        <v>17.5107</v>
      </c>
      <c r="IB554">
        <v>0</v>
      </c>
      <c r="IC554" s="1">
        <v>-1.026663E-19</v>
      </c>
      <c r="ID554" s="1">
        <v>7.6081940000000004E-3</v>
      </c>
      <c r="IE554">
        <v>17.539650000000002</v>
      </c>
      <c r="IF554">
        <v>0</v>
      </c>
      <c r="IG554" s="1">
        <v>-2.111596E-18</v>
      </c>
      <c r="IH554" s="1">
        <v>7.5334360000000001E-3</v>
      </c>
      <c r="II554">
        <v>17.574349999999999</v>
      </c>
      <c r="IJ554">
        <v>0</v>
      </c>
      <c r="IK554" s="1">
        <v>-8.9084149999999999E-18</v>
      </c>
      <c r="IL554" s="1">
        <v>7.4574960000000001E-3</v>
      </c>
      <c r="IM554">
        <v>17.617080000000001</v>
      </c>
      <c r="IN554">
        <v>0</v>
      </c>
      <c r="IO554" s="1">
        <v>-3.7246610000000002E-17</v>
      </c>
      <c r="IP554" s="1">
        <v>7.3951069999999997E-3</v>
      </c>
      <c r="IQ554">
        <v>17.620609999999999</v>
      </c>
      <c r="IR554">
        <v>0</v>
      </c>
      <c r="IS554" s="1">
        <v>-8.0135049999999998E-17</v>
      </c>
      <c r="IT554" s="1">
        <v>7.3335350000000004E-3</v>
      </c>
      <c r="IU554">
        <v>17.606590000000001</v>
      </c>
      <c r="IV554">
        <v>0</v>
      </c>
      <c r="IW554" s="1">
        <v>-2.6427180000000002E-16</v>
      </c>
      <c r="IX554" s="1">
        <v>7.212525E-3</v>
      </c>
      <c r="IY554">
        <v>17.594650000000001</v>
      </c>
      <c r="IZ554">
        <v>0</v>
      </c>
      <c r="JA554" s="1">
        <v>-3.5692619999999997E-17</v>
      </c>
      <c r="JB554" s="1">
        <v>7.1132749999999996E-3</v>
      </c>
      <c r="JC554">
        <v>17.58512</v>
      </c>
      <c r="JD554">
        <v>0</v>
      </c>
      <c r="JE554" s="1">
        <v>-8.9638679999999994E-16</v>
      </c>
      <c r="JF554" s="1">
        <v>7.0478720000000002E-3</v>
      </c>
      <c r="JG554">
        <v>17.619479999999999</v>
      </c>
      <c r="JH554">
        <v>0</v>
      </c>
      <c r="JI554" s="1">
        <v>-3.9900969999999996E-15</v>
      </c>
      <c r="JJ554" s="1">
        <v>7.0446399999999996E-3</v>
      </c>
      <c r="JK554">
        <v>17.662790000000001</v>
      </c>
      <c r="JL554">
        <v>0</v>
      </c>
      <c r="JM554" s="1">
        <v>-1.3438130000000001E-15</v>
      </c>
      <c r="JN554" s="1">
        <v>7.0363520000000001E-3</v>
      </c>
      <c r="JO554">
        <v>17.699390000000001</v>
      </c>
      <c r="JP554">
        <v>0</v>
      </c>
      <c r="JQ554" s="1">
        <v>-3.6698100000000004E-15</v>
      </c>
      <c r="JR554" s="1">
        <v>7.0042569999999998E-3</v>
      </c>
      <c r="JS554">
        <v>17.749359999999999</v>
      </c>
      <c r="JT554">
        <v>0</v>
      </c>
      <c r="JU554" s="1">
        <v>-3.5467750000000001E-14</v>
      </c>
      <c r="JV554" s="1">
        <v>6.9431520000000002E-3</v>
      </c>
      <c r="JW554">
        <v>17.77384</v>
      </c>
      <c r="JX554">
        <v>0</v>
      </c>
      <c r="JY554" s="1">
        <v>-1.0531660000000001E-13</v>
      </c>
      <c r="JZ554" s="1">
        <v>6.874514E-3</v>
      </c>
      <c r="KA554">
        <v>17.756830000000001</v>
      </c>
      <c r="KB554">
        <v>0</v>
      </c>
      <c r="KC554" s="1">
        <v>-1.3751100000000001E-13</v>
      </c>
      <c r="KD554" s="1">
        <v>6.8154799999999996E-3</v>
      </c>
      <c r="KE554">
        <v>17.736660000000001</v>
      </c>
      <c r="KF554">
        <v>0</v>
      </c>
      <c r="KG554" s="1">
        <v>-1.0942249999999999E-13</v>
      </c>
      <c r="KH554" s="1">
        <v>6.7715129999999998E-3</v>
      </c>
      <c r="KI554">
        <v>17.725480000000001</v>
      </c>
      <c r="KJ554">
        <v>0</v>
      </c>
      <c r="KK554" s="1">
        <v>-2.242597E-13</v>
      </c>
      <c r="KL554" s="1">
        <v>6.7119709999999997E-3</v>
      </c>
      <c r="KM554">
        <v>17.77364</v>
      </c>
      <c r="KN554">
        <v>0</v>
      </c>
      <c r="KO554" s="1">
        <v>-1.5747450000000001E-13</v>
      </c>
      <c r="KP554" s="1">
        <v>6.6397560000000001E-3</v>
      </c>
      <c r="KQ554">
        <v>17.84282</v>
      </c>
      <c r="KR554">
        <v>0</v>
      </c>
      <c r="KS554" s="1">
        <v>-1.3586410000000001E-13</v>
      </c>
      <c r="KT554" s="1">
        <v>6.5592539999999996E-3</v>
      </c>
      <c r="KU554">
        <v>17.919560000000001</v>
      </c>
      <c r="KV554">
        <v>0</v>
      </c>
      <c r="KW554" s="1">
        <v>-1.104373E-12</v>
      </c>
      <c r="KX554" s="1">
        <v>6.4832359999999999E-3</v>
      </c>
      <c r="KY554">
        <v>17.989149999999999</v>
      </c>
      <c r="KZ554">
        <v>0</v>
      </c>
      <c r="LA554" s="1">
        <v>-1.5981679999999999E-12</v>
      </c>
      <c r="LB554" s="1">
        <v>6.4200799999999999E-3</v>
      </c>
      <c r="LC554">
        <v>18.010439999999999</v>
      </c>
      <c r="LD554">
        <v>0</v>
      </c>
      <c r="LE554" s="1">
        <v>-6.5866479999999999E-13</v>
      </c>
      <c r="LF554" s="1">
        <v>6.3500060000000001E-3</v>
      </c>
      <c r="LG554">
        <v>17.993939999999998</v>
      </c>
      <c r="LH554">
        <v>0</v>
      </c>
      <c r="LI554" s="1">
        <v>-5.5028059999999998E-12</v>
      </c>
      <c r="LJ554" s="1">
        <v>6.306608E-3</v>
      </c>
      <c r="LK554">
        <v>17.975460000000002</v>
      </c>
      <c r="LL554">
        <v>0</v>
      </c>
      <c r="LM554" s="1">
        <v>-5.8237330000000004E-12</v>
      </c>
      <c r="LN554" s="1">
        <v>6.275943E-3</v>
      </c>
      <c r="LO554">
        <v>17.96771</v>
      </c>
      <c r="LP554">
        <v>0</v>
      </c>
      <c r="LQ554" s="1">
        <v>-4.5863729999999997E-14</v>
      </c>
      <c r="LR554" s="1">
        <v>6.2354539999999996E-3</v>
      </c>
      <c r="LS554">
        <v>18.02233</v>
      </c>
      <c r="LT554">
        <v>0</v>
      </c>
      <c r="LU554" s="1">
        <v>-3.457669E-12</v>
      </c>
      <c r="LV554" s="1">
        <v>6.1758120000000001E-3</v>
      </c>
      <c r="LW554">
        <v>18.094390000000001</v>
      </c>
      <c r="LX554">
        <v>0</v>
      </c>
      <c r="LY554" s="1">
        <v>-3.230106E-12</v>
      </c>
      <c r="LZ554" s="1">
        <v>6.1072619999999996E-3</v>
      </c>
      <c r="MA554">
        <v>18.172889999999999</v>
      </c>
      <c r="MB554">
        <v>0</v>
      </c>
      <c r="MC554" s="1">
        <v>-4.1202730000000003E-12</v>
      </c>
      <c r="MD554" s="1">
        <v>6.0636099999999997E-3</v>
      </c>
      <c r="ME554">
        <v>18.2376</v>
      </c>
      <c r="MF554">
        <v>0</v>
      </c>
      <c r="MG554" s="1">
        <v>-1.200712E-13</v>
      </c>
      <c r="MH554" s="1">
        <v>6.0229760000000002E-3</v>
      </c>
      <c r="MI554">
        <v>18.25901</v>
      </c>
      <c r="MJ554">
        <v>1.2322299999999999E-13</v>
      </c>
      <c r="MK554" s="1">
        <v>2.064501E-8</v>
      </c>
      <c r="ML554" s="1">
        <v>5.9891459999999999E-3</v>
      </c>
      <c r="MM554">
        <v>18.240469999999998</v>
      </c>
      <c r="MN554">
        <v>6.9001200000000005E-13</v>
      </c>
      <c r="MO554" s="1">
        <v>1.162699E-7</v>
      </c>
      <c r="MP554" s="1">
        <v>5.9953050000000003E-3</v>
      </c>
      <c r="MQ554">
        <v>18.220199999999998</v>
      </c>
      <c r="MR554">
        <v>2.159764E-12</v>
      </c>
      <c r="MS554" s="1">
        <v>3.6351940000000001E-7</v>
      </c>
      <c r="MT554" s="1">
        <v>5.9908289999999996E-3</v>
      </c>
      <c r="MU554">
        <v>18.209879999999998</v>
      </c>
      <c r="MV554">
        <v>5.2716519999999996E-12</v>
      </c>
      <c r="MW554" s="1">
        <v>8.8792319999999999E-7</v>
      </c>
      <c r="MX554" s="1">
        <v>5.9444399999999996E-3</v>
      </c>
      <c r="MY554">
        <v>18.24972</v>
      </c>
      <c r="MZ554">
        <v>1.106394E-11</v>
      </c>
      <c r="NA554" s="1">
        <v>1.8782779999999999E-6</v>
      </c>
      <c r="NB554" s="1">
        <v>5.8575099999999998E-3</v>
      </c>
      <c r="NC554">
        <v>18.265409999999999</v>
      </c>
      <c r="ND554">
        <v>2.1110160000000001E-11</v>
      </c>
      <c r="NE554" s="1">
        <v>3.6365510000000002E-6</v>
      </c>
      <c r="NF554" s="1">
        <v>5.7769400000000004E-3</v>
      </c>
      <c r="NG554">
        <v>18.321000000000002</v>
      </c>
      <c r="NH554" s="1">
        <v>3.8037880000000003E-11</v>
      </c>
      <c r="NI554" s="1">
        <v>6.6432670000000001E-6</v>
      </c>
      <c r="NJ554" s="1">
        <v>5.7286380000000003E-3</v>
      </c>
      <c r="NK554">
        <v>18.371379999999998</v>
      </c>
      <c r="NL554" s="1">
        <v>6.5912790000000003E-11</v>
      </c>
      <c r="NM554" s="1">
        <v>1.16089E-5</v>
      </c>
      <c r="NN554" s="1">
        <v>5.7059329999999998E-3</v>
      </c>
      <c r="NO554">
        <v>18.38935</v>
      </c>
      <c r="NP554" s="1">
        <v>1.1033490000000001E-10</v>
      </c>
      <c r="NQ554" s="1">
        <v>1.9504059999999999E-5</v>
      </c>
      <c r="NR554" s="1">
        <v>5.6575769999999996E-3</v>
      </c>
      <c r="NS554">
        <v>18.378830000000001</v>
      </c>
      <c r="NT554" s="1">
        <v>1.7739599999999999E-10</v>
      </c>
      <c r="NU554" s="1">
        <v>3.162253E-5</v>
      </c>
      <c r="NV554" s="1">
        <v>5.418735E-3</v>
      </c>
      <c r="NW554">
        <v>18.361499999999999</v>
      </c>
      <c r="NX554" s="1">
        <v>2.665504E-10</v>
      </c>
      <c r="NY554" s="1">
        <v>4.9598049999999999E-5</v>
      </c>
      <c r="NZ554" s="1">
        <v>5.1904330000000004E-3</v>
      </c>
      <c r="OA554">
        <v>18.3598</v>
      </c>
      <c r="OB554" s="1">
        <v>3.7957160000000001E-10</v>
      </c>
      <c r="OC554" s="1">
        <v>7.3707590000000005E-5</v>
      </c>
      <c r="OD554" s="1">
        <v>5.1010839999999997E-3</v>
      </c>
      <c r="OE554">
        <v>18.423410000000001</v>
      </c>
      <c r="OF554" s="1">
        <v>5.3360929999999996E-10</v>
      </c>
      <c r="OG554" s="1">
        <v>1.054143E-4</v>
      </c>
      <c r="OH554" s="1">
        <v>5.1966859999999998E-3</v>
      </c>
      <c r="OI554">
        <v>18.5093</v>
      </c>
      <c r="OJ554" s="1">
        <v>7.7067939999999998E-10</v>
      </c>
      <c r="OK554" s="1">
        <v>1.493806E-4</v>
      </c>
    </row>
    <row r="555" spans="1:401" x14ac:dyDescent="0.35">
      <c r="A555">
        <v>564</v>
      </c>
      <c r="B555" t="s">
        <v>4</v>
      </c>
      <c r="C555" t="s">
        <v>364</v>
      </c>
      <c r="D555" t="s">
        <v>562</v>
      </c>
      <c r="E555">
        <v>3150.8310000000001</v>
      </c>
      <c r="F555" s="1">
        <v>1.080152E-2</v>
      </c>
      <c r="G555">
        <v>16.059329999999999</v>
      </c>
      <c r="H555">
        <v>0</v>
      </c>
      <c r="I555">
        <v>0</v>
      </c>
      <c r="J555" s="1">
        <v>1.077066E-2</v>
      </c>
      <c r="K555">
        <v>16.120419999999999</v>
      </c>
      <c r="L555">
        <v>0</v>
      </c>
      <c r="M555">
        <v>0</v>
      </c>
      <c r="N555" s="1">
        <v>1.0450610000000001E-2</v>
      </c>
      <c r="O555">
        <v>16.186979999999998</v>
      </c>
      <c r="P555">
        <v>0</v>
      </c>
      <c r="Q555">
        <v>0</v>
      </c>
      <c r="R555" s="1">
        <v>1.024446E-2</v>
      </c>
      <c r="S555">
        <v>16.2499</v>
      </c>
      <c r="T555">
        <v>0</v>
      </c>
      <c r="U555">
        <v>0</v>
      </c>
      <c r="V555" s="1">
        <v>1.019341E-2</v>
      </c>
      <c r="W555">
        <v>16.310590000000001</v>
      </c>
      <c r="X555">
        <v>0</v>
      </c>
      <c r="Y555">
        <v>0</v>
      </c>
      <c r="Z555" s="1">
        <v>1.022348E-2</v>
      </c>
      <c r="AA555">
        <v>16.33661</v>
      </c>
      <c r="AB555">
        <v>0</v>
      </c>
      <c r="AC555">
        <v>0</v>
      </c>
      <c r="AD555" s="1">
        <v>1.0182470000000001E-2</v>
      </c>
      <c r="AE555">
        <v>16.323789999999999</v>
      </c>
      <c r="AF555">
        <v>0</v>
      </c>
      <c r="AG555">
        <v>0</v>
      </c>
      <c r="AH555" s="1">
        <v>1.027994E-2</v>
      </c>
      <c r="AI555">
        <v>16.306950000000001</v>
      </c>
      <c r="AJ555">
        <v>0</v>
      </c>
      <c r="AK555">
        <v>0</v>
      </c>
      <c r="AL555" s="1">
        <v>1.0314739999999999E-2</v>
      </c>
      <c r="AM555">
        <v>16.296990000000001</v>
      </c>
      <c r="AN555">
        <v>0</v>
      </c>
      <c r="AO555">
        <v>0</v>
      </c>
      <c r="AP555" s="1">
        <v>1.0275599999999999E-2</v>
      </c>
      <c r="AQ555">
        <v>16.347460000000002</v>
      </c>
      <c r="AR555">
        <v>0</v>
      </c>
      <c r="AS555">
        <v>0</v>
      </c>
      <c r="AT555" s="1">
        <v>1.007864E-2</v>
      </c>
      <c r="AU555">
        <v>16.42653</v>
      </c>
      <c r="AV555">
        <v>0</v>
      </c>
      <c r="AW555">
        <v>0</v>
      </c>
      <c r="AX555" s="1">
        <v>9.9428720000000002E-3</v>
      </c>
      <c r="AY555">
        <v>16.50142</v>
      </c>
      <c r="AZ555">
        <v>0</v>
      </c>
      <c r="BA555">
        <v>0</v>
      </c>
      <c r="BB555" s="1">
        <v>9.8839029999999994E-3</v>
      </c>
      <c r="BC555">
        <v>16.568390000000001</v>
      </c>
      <c r="BD555">
        <v>0</v>
      </c>
      <c r="BE555">
        <v>0</v>
      </c>
      <c r="BF555" s="1">
        <v>9.8896279999999993E-3</v>
      </c>
      <c r="BG555">
        <v>16.590109999999999</v>
      </c>
      <c r="BH555">
        <v>0</v>
      </c>
      <c r="BI555">
        <v>0</v>
      </c>
      <c r="BJ555" s="1">
        <v>9.8455090000000006E-3</v>
      </c>
      <c r="BK555">
        <v>16.581579999999999</v>
      </c>
      <c r="BL555">
        <v>0</v>
      </c>
      <c r="BM555">
        <v>0</v>
      </c>
      <c r="BN555" s="1">
        <v>9.9613970000000003E-3</v>
      </c>
      <c r="BO555">
        <v>16.570959999999999</v>
      </c>
      <c r="BP555">
        <v>0</v>
      </c>
      <c r="BQ555">
        <v>0</v>
      </c>
      <c r="BR555" s="1">
        <v>1.001523E-2</v>
      </c>
      <c r="BS555">
        <v>16.567979999999999</v>
      </c>
      <c r="BT555">
        <v>0</v>
      </c>
      <c r="BU555">
        <v>0</v>
      </c>
      <c r="BV555" s="1">
        <v>9.9834190000000003E-3</v>
      </c>
      <c r="BW555">
        <v>16.603909999999999</v>
      </c>
      <c r="BX555">
        <v>0</v>
      </c>
      <c r="BY555">
        <v>0</v>
      </c>
      <c r="BZ555" s="1">
        <v>9.7949040000000001E-3</v>
      </c>
      <c r="CA555">
        <v>16.635580000000001</v>
      </c>
      <c r="CB555">
        <v>0</v>
      </c>
      <c r="CC555">
        <v>0</v>
      </c>
      <c r="CD555" s="1">
        <v>9.6508740000000003E-3</v>
      </c>
      <c r="CE555">
        <v>16.67726</v>
      </c>
      <c r="CF555">
        <v>0</v>
      </c>
      <c r="CG555">
        <v>0</v>
      </c>
      <c r="CH555" s="1">
        <v>9.6090399999999992E-3</v>
      </c>
      <c r="CI555">
        <v>16.694949999999999</v>
      </c>
      <c r="CJ555">
        <v>0</v>
      </c>
      <c r="CK555">
        <v>0</v>
      </c>
      <c r="CL555" s="1">
        <v>9.6250190000000003E-3</v>
      </c>
      <c r="CM555">
        <v>16.692250000000001</v>
      </c>
      <c r="CN555">
        <v>0</v>
      </c>
      <c r="CO555">
        <v>0</v>
      </c>
      <c r="CP555" s="1">
        <v>9.5884850000000008E-3</v>
      </c>
      <c r="CQ555">
        <v>16.685079999999999</v>
      </c>
      <c r="CR555">
        <v>0</v>
      </c>
      <c r="CS555">
        <v>0</v>
      </c>
      <c r="CT555" s="1">
        <v>9.5754629999999993E-3</v>
      </c>
      <c r="CU555">
        <v>16.677769999999999</v>
      </c>
      <c r="CV555">
        <v>0</v>
      </c>
      <c r="CW555">
        <v>0</v>
      </c>
      <c r="CX555" s="1">
        <v>9.5321009999999994E-3</v>
      </c>
      <c r="CY555">
        <v>16.67296</v>
      </c>
      <c r="CZ555">
        <v>0</v>
      </c>
      <c r="DA555">
        <v>0</v>
      </c>
      <c r="DB555" s="1">
        <v>9.4826509999999999E-3</v>
      </c>
      <c r="DC555">
        <v>16.71416</v>
      </c>
      <c r="DD555">
        <v>0</v>
      </c>
      <c r="DE555">
        <v>0</v>
      </c>
      <c r="DF555" s="1">
        <v>9.3954750000000004E-3</v>
      </c>
      <c r="DG555">
        <v>16.742010000000001</v>
      </c>
      <c r="DH555">
        <v>0</v>
      </c>
      <c r="DI555">
        <v>0</v>
      </c>
      <c r="DJ555" s="1">
        <v>9.3197379999999993E-3</v>
      </c>
      <c r="DK555">
        <v>16.776979999999998</v>
      </c>
      <c r="DL555">
        <v>0</v>
      </c>
      <c r="DM555">
        <v>0</v>
      </c>
      <c r="DN555" s="1">
        <v>9.267282E-3</v>
      </c>
      <c r="DO555">
        <v>16.811959999999999</v>
      </c>
      <c r="DP555">
        <v>0</v>
      </c>
      <c r="DQ555">
        <v>0</v>
      </c>
      <c r="DR555" s="1">
        <v>9.2312969999999994E-3</v>
      </c>
      <c r="DS555">
        <v>16.822489999999998</v>
      </c>
      <c r="DT555">
        <v>0</v>
      </c>
      <c r="DU555">
        <v>0</v>
      </c>
      <c r="DV555" s="1">
        <v>9.1815109999999998E-3</v>
      </c>
      <c r="DW555">
        <v>16.808949999999999</v>
      </c>
      <c r="DX555">
        <v>0</v>
      </c>
      <c r="DY555">
        <v>0</v>
      </c>
      <c r="DZ555" s="1">
        <v>9.3036860000000002E-3</v>
      </c>
      <c r="EA555">
        <v>16.79252</v>
      </c>
      <c r="EB555">
        <v>0</v>
      </c>
      <c r="EC555">
        <v>0</v>
      </c>
      <c r="ED555" s="1">
        <v>9.3933200000000001E-3</v>
      </c>
      <c r="EE555">
        <v>16.793800000000001</v>
      </c>
      <c r="EF555">
        <v>0</v>
      </c>
      <c r="EG555">
        <v>0</v>
      </c>
      <c r="EH555" s="1">
        <v>9.377982E-3</v>
      </c>
      <c r="EI555">
        <v>16.861429999999999</v>
      </c>
      <c r="EJ555">
        <v>0</v>
      </c>
      <c r="EK555">
        <v>0</v>
      </c>
      <c r="EL555" s="1">
        <v>9.2107999999999999E-3</v>
      </c>
      <c r="EM555">
        <v>16.929970000000001</v>
      </c>
      <c r="EN555">
        <v>0</v>
      </c>
      <c r="EO555">
        <v>0</v>
      </c>
      <c r="EP555" s="1">
        <v>9.0973589999999993E-3</v>
      </c>
      <c r="EQ555">
        <v>17.001660000000001</v>
      </c>
      <c r="ER555">
        <v>0</v>
      </c>
      <c r="ES555">
        <v>0</v>
      </c>
      <c r="ET555" s="1">
        <v>9.0748459999999993E-3</v>
      </c>
      <c r="EU555">
        <v>17.081440000000001</v>
      </c>
      <c r="EV555">
        <v>0</v>
      </c>
      <c r="EW555">
        <v>0</v>
      </c>
      <c r="EX555" s="1">
        <v>9.107179E-3</v>
      </c>
      <c r="EY555">
        <v>17.115269999999999</v>
      </c>
      <c r="EZ555">
        <v>0</v>
      </c>
      <c r="FA555">
        <v>0</v>
      </c>
      <c r="FB555" s="1">
        <v>9.0908180000000005E-3</v>
      </c>
      <c r="FC555">
        <v>17.099129999999999</v>
      </c>
      <c r="FD555">
        <v>0</v>
      </c>
      <c r="FE555">
        <v>0</v>
      </c>
      <c r="FF555" s="1">
        <v>9.2687840000000004E-3</v>
      </c>
      <c r="FG555">
        <v>17.083739999999999</v>
      </c>
      <c r="FH555">
        <v>0</v>
      </c>
      <c r="FI555">
        <v>0</v>
      </c>
      <c r="FJ555" s="1">
        <v>9.3715540000000007E-3</v>
      </c>
      <c r="FK555">
        <v>17.081620000000001</v>
      </c>
      <c r="FL555">
        <v>0</v>
      </c>
      <c r="FM555">
        <v>0</v>
      </c>
      <c r="FN555" s="1">
        <v>9.3817950000000001E-3</v>
      </c>
      <c r="FO555">
        <v>17.142489999999999</v>
      </c>
      <c r="FP555">
        <v>0</v>
      </c>
      <c r="FQ555">
        <v>-6.504966E-38</v>
      </c>
      <c r="FR555" s="1">
        <v>9.1817589999999994E-3</v>
      </c>
      <c r="FS555">
        <v>17.2182</v>
      </c>
      <c r="FT555">
        <v>0</v>
      </c>
      <c r="FU555">
        <v>-2.624672E-36</v>
      </c>
      <c r="FV555" s="1">
        <v>9.0515460000000006E-3</v>
      </c>
      <c r="FW555">
        <v>17.287700000000001</v>
      </c>
      <c r="FX555">
        <v>0</v>
      </c>
      <c r="FY555">
        <v>-1.9195840000000001E-34</v>
      </c>
      <c r="FZ555" s="1">
        <v>9.0255779999999994E-3</v>
      </c>
      <c r="GA555">
        <v>17.356580000000001</v>
      </c>
      <c r="GB555">
        <v>0</v>
      </c>
      <c r="GC555" s="1">
        <v>-2.7790619999999998E-33</v>
      </c>
      <c r="GD555" s="1">
        <v>9.086238E-3</v>
      </c>
      <c r="GE555">
        <v>17.380189999999999</v>
      </c>
      <c r="GF555">
        <v>0</v>
      </c>
      <c r="GG555" s="1">
        <v>-2.314634E-32</v>
      </c>
      <c r="GH555" s="1">
        <v>9.0784950000000007E-3</v>
      </c>
      <c r="GI555">
        <v>17.37405</v>
      </c>
      <c r="GJ555">
        <v>0</v>
      </c>
      <c r="GK555" s="1">
        <v>-4.5628209999999996E-31</v>
      </c>
      <c r="GL555" s="1">
        <v>9.1603310000000007E-3</v>
      </c>
      <c r="GM555">
        <v>17.3658</v>
      </c>
      <c r="GN555">
        <v>0</v>
      </c>
      <c r="GO555" s="1">
        <v>-2.7321040000000001E-30</v>
      </c>
      <c r="GP555" s="1">
        <v>9.1832210000000001E-3</v>
      </c>
      <c r="GQ555">
        <v>17.363620000000001</v>
      </c>
      <c r="GR555">
        <v>0</v>
      </c>
      <c r="GS555" s="1">
        <v>-4.0499589999999998E-28</v>
      </c>
      <c r="GT555" s="1">
        <v>9.1614079999999994E-3</v>
      </c>
      <c r="GU555">
        <v>17.376329999999999</v>
      </c>
      <c r="GV555">
        <v>0</v>
      </c>
      <c r="GW555" s="1">
        <v>-7.6812640000000007E-27</v>
      </c>
      <c r="GX555" s="1">
        <v>9.0193730000000007E-3</v>
      </c>
      <c r="GY555">
        <v>17.42942</v>
      </c>
      <c r="GZ555">
        <v>0</v>
      </c>
      <c r="HA555" s="1">
        <v>-8.1919599999999995E-27</v>
      </c>
      <c r="HB555" s="1">
        <v>8.9041150000000006E-3</v>
      </c>
      <c r="HC555">
        <v>17.470330000000001</v>
      </c>
      <c r="HD555">
        <v>0</v>
      </c>
      <c r="HE555" s="1">
        <v>-2.8569619999999998E-25</v>
      </c>
      <c r="HF555" s="1">
        <v>8.8552230000000006E-3</v>
      </c>
      <c r="HG555">
        <v>17.502220000000001</v>
      </c>
      <c r="HH555">
        <v>0</v>
      </c>
      <c r="HI555" s="1">
        <v>-1.7686040000000001E-24</v>
      </c>
      <c r="HJ555" s="1">
        <v>8.8488579999999994E-3</v>
      </c>
      <c r="HK555">
        <v>17.501370000000001</v>
      </c>
      <c r="HL555">
        <v>0</v>
      </c>
      <c r="HM555" s="1">
        <v>-1.8960149999999999E-23</v>
      </c>
      <c r="HN555" s="1">
        <v>8.8093189999999995E-3</v>
      </c>
      <c r="HO555">
        <v>17.494959999999999</v>
      </c>
      <c r="HP555">
        <v>0</v>
      </c>
      <c r="HQ555" s="1">
        <v>-2.259266E-22</v>
      </c>
      <c r="HR555" s="1">
        <v>8.7630120000000006E-3</v>
      </c>
      <c r="HS555">
        <v>17.482209999999998</v>
      </c>
      <c r="HT555">
        <v>0</v>
      </c>
      <c r="HU555" s="1">
        <v>-9.0030839999999992E-22</v>
      </c>
      <c r="HV555" s="1">
        <v>8.6960539999999999E-3</v>
      </c>
      <c r="HW555">
        <v>17.463650000000001</v>
      </c>
      <c r="HX555">
        <v>0</v>
      </c>
      <c r="HY555" s="1">
        <v>-2.8626369999999998E-21</v>
      </c>
      <c r="HZ555" s="1">
        <v>8.6284180000000005E-3</v>
      </c>
      <c r="IA555">
        <v>17.459399999999999</v>
      </c>
      <c r="IB555">
        <v>0</v>
      </c>
      <c r="IC555" s="1">
        <v>-2.5593859999999999E-21</v>
      </c>
      <c r="ID555" s="1">
        <v>8.5340369999999995E-3</v>
      </c>
      <c r="IE555">
        <v>17.4894</v>
      </c>
      <c r="IF555">
        <v>0</v>
      </c>
      <c r="IG555" s="1">
        <v>-5.705983E-20</v>
      </c>
      <c r="IH555" s="1">
        <v>8.4514680000000002E-3</v>
      </c>
      <c r="II555">
        <v>17.524809999999999</v>
      </c>
      <c r="IJ555">
        <v>0</v>
      </c>
      <c r="IK555" s="1">
        <v>-2.6131509999999998E-19</v>
      </c>
      <c r="IL555" s="1">
        <v>8.3659259999999992E-3</v>
      </c>
      <c r="IM555">
        <v>17.568020000000001</v>
      </c>
      <c r="IN555">
        <v>0</v>
      </c>
      <c r="IO555" s="1">
        <v>-1.1878899999999999E-18</v>
      </c>
      <c r="IP555" s="1">
        <v>8.2999509999999999E-3</v>
      </c>
      <c r="IQ555">
        <v>17.570360000000001</v>
      </c>
      <c r="IR555">
        <v>0</v>
      </c>
      <c r="IS555" s="1">
        <v>-2.782878E-18</v>
      </c>
      <c r="IT555" s="1">
        <v>8.2271359999999995E-3</v>
      </c>
      <c r="IU555">
        <v>17.555150000000001</v>
      </c>
      <c r="IV555">
        <v>0</v>
      </c>
      <c r="IW555" s="1">
        <v>-1.000833E-17</v>
      </c>
      <c r="IX555" s="1">
        <v>8.0855890000000007E-3</v>
      </c>
      <c r="IY555">
        <v>17.542570000000001</v>
      </c>
      <c r="IZ555">
        <v>0</v>
      </c>
      <c r="JA555" s="1">
        <v>-1.4777540000000001E-18</v>
      </c>
      <c r="JB555" s="1">
        <v>7.9811659999999996E-3</v>
      </c>
      <c r="JC555">
        <v>17.53265</v>
      </c>
      <c r="JD555">
        <v>0</v>
      </c>
      <c r="JE555" s="1">
        <v>-4.0740989999999998E-17</v>
      </c>
      <c r="JF555" s="1">
        <v>7.9030929999999999E-3</v>
      </c>
      <c r="JG555">
        <v>17.56832</v>
      </c>
      <c r="JH555">
        <v>0</v>
      </c>
      <c r="JI555" s="1">
        <v>-1.9979409999999999E-16</v>
      </c>
      <c r="JJ555" s="1">
        <v>7.9009330000000006E-3</v>
      </c>
      <c r="JK555">
        <v>17.612570000000002</v>
      </c>
      <c r="JL555">
        <v>0</v>
      </c>
      <c r="JM555" s="1">
        <v>-7.4218849999999999E-17</v>
      </c>
      <c r="JN555" s="1">
        <v>7.8910590000000006E-3</v>
      </c>
      <c r="JO555">
        <v>17.649419999999999</v>
      </c>
      <c r="JP555">
        <v>0</v>
      </c>
      <c r="JQ555" s="1">
        <v>-2.2355050000000001E-16</v>
      </c>
      <c r="JR555" s="1">
        <v>7.85544E-3</v>
      </c>
      <c r="JS555">
        <v>17.699850000000001</v>
      </c>
      <c r="JT555">
        <v>0</v>
      </c>
      <c r="JU555" s="1">
        <v>-2.386524E-15</v>
      </c>
      <c r="JV555" s="1">
        <v>7.7892480000000004E-3</v>
      </c>
      <c r="JW555">
        <v>17.723459999999999</v>
      </c>
      <c r="JX555">
        <v>0</v>
      </c>
      <c r="JY555" s="1">
        <v>-7.8643210000000006E-15</v>
      </c>
      <c r="JZ555" s="1">
        <v>7.7096550000000002E-3</v>
      </c>
      <c r="KA555">
        <v>17.704599999999999</v>
      </c>
      <c r="KB555">
        <v>0</v>
      </c>
      <c r="KC555" s="1">
        <v>-1.148436E-14</v>
      </c>
      <c r="KD555" s="1">
        <v>7.6468819999999998E-3</v>
      </c>
      <c r="KE555">
        <v>17.683119999999999</v>
      </c>
      <c r="KF555">
        <v>0</v>
      </c>
      <c r="KG555" s="1">
        <v>-1.0315460000000001E-14</v>
      </c>
      <c r="KH555" s="1">
        <v>7.597693E-3</v>
      </c>
      <c r="KI555">
        <v>17.671520000000001</v>
      </c>
      <c r="KJ555">
        <v>0</v>
      </c>
      <c r="KK555" s="1">
        <v>-2.4100150000000001E-14</v>
      </c>
      <c r="KL555" s="1">
        <v>7.5300870000000004E-3</v>
      </c>
      <c r="KM555">
        <v>17.721430000000002</v>
      </c>
      <c r="KN555">
        <v>0</v>
      </c>
      <c r="KO555" s="1">
        <v>-1.9509409999999999E-14</v>
      </c>
      <c r="KP555" s="1">
        <v>7.44825E-3</v>
      </c>
      <c r="KQ555">
        <v>17.79205</v>
      </c>
      <c r="KR555">
        <v>0</v>
      </c>
      <c r="KS555" s="1">
        <v>-1.9685249999999999E-14</v>
      </c>
      <c r="KT555" s="1">
        <v>7.358084E-3</v>
      </c>
      <c r="KU555">
        <v>17.86966</v>
      </c>
      <c r="KV555">
        <v>0</v>
      </c>
      <c r="KW555" s="1">
        <v>-1.907023E-13</v>
      </c>
      <c r="KX555" s="1">
        <v>7.2742350000000004E-3</v>
      </c>
      <c r="KY555">
        <v>17.939209999999999</v>
      </c>
      <c r="KZ555">
        <v>0</v>
      </c>
      <c r="LA555" s="1">
        <v>-3.3739390000000002E-13</v>
      </c>
      <c r="LB555" s="1">
        <v>7.2027879999999999E-3</v>
      </c>
      <c r="LC555">
        <v>17.95851</v>
      </c>
      <c r="LD555">
        <v>0</v>
      </c>
      <c r="LE555" s="1">
        <v>-1.7617190000000001E-13</v>
      </c>
      <c r="LF555" s="1">
        <v>7.1250879999999999E-3</v>
      </c>
      <c r="LG555">
        <v>17.939599999999999</v>
      </c>
      <c r="LH555">
        <v>0</v>
      </c>
      <c r="LI555" s="1">
        <v>-1.9693799999999998E-12</v>
      </c>
      <c r="LJ555" s="1">
        <v>7.0763309999999999E-3</v>
      </c>
      <c r="LK555">
        <v>17.919440000000002</v>
      </c>
      <c r="LL555">
        <v>0</v>
      </c>
      <c r="LM555" s="1">
        <v>-3.0579790000000001E-12</v>
      </c>
      <c r="LN555" s="1">
        <v>7.0423129999999997E-3</v>
      </c>
      <c r="LO555">
        <v>17.911100000000001</v>
      </c>
      <c r="LP555">
        <v>0</v>
      </c>
      <c r="LQ555" s="1">
        <v>-4.0410299999999998E-14</v>
      </c>
      <c r="LR555" s="1">
        <v>6.9981280000000002E-3</v>
      </c>
      <c r="LS555">
        <v>17.967189999999999</v>
      </c>
      <c r="LT555">
        <v>0</v>
      </c>
      <c r="LU555" s="1">
        <v>-5.0494079999999996E-12</v>
      </c>
      <c r="LV555" s="1">
        <v>6.9329810000000004E-3</v>
      </c>
      <c r="LW555">
        <v>18.040520000000001</v>
      </c>
      <c r="LX555">
        <v>0</v>
      </c>
      <c r="LY555" s="1">
        <v>-7.1680880000000001E-12</v>
      </c>
      <c r="LZ555" s="1">
        <v>6.8507339999999998E-3</v>
      </c>
      <c r="MA555">
        <v>18.119610000000002</v>
      </c>
      <c r="MB555">
        <v>0</v>
      </c>
      <c r="MC555" s="1">
        <v>-1.6001050000000002E-11</v>
      </c>
      <c r="MD555" s="1">
        <v>6.8053310000000004E-3</v>
      </c>
      <c r="ME555">
        <v>18.183800000000002</v>
      </c>
      <c r="MF555">
        <v>0</v>
      </c>
      <c r="MG555" s="1">
        <v>-1.503321E-11</v>
      </c>
      <c r="MH555" s="1">
        <v>6.7607869999999999E-3</v>
      </c>
      <c r="MI555">
        <v>18.203029999999998</v>
      </c>
      <c r="MJ555">
        <v>0</v>
      </c>
      <c r="MK555" s="1">
        <v>-2.5390749999999999E-11</v>
      </c>
      <c r="ML555" s="1">
        <v>6.7196469999999996E-3</v>
      </c>
      <c r="MM555">
        <v>18.1816</v>
      </c>
      <c r="MN555">
        <v>0</v>
      </c>
      <c r="MO555" s="1">
        <v>-6.7316829999999999E-11</v>
      </c>
      <c r="MP555" s="1">
        <v>6.7322659999999998E-3</v>
      </c>
      <c r="MQ555">
        <v>18.159300000000002</v>
      </c>
      <c r="MR555">
        <v>0</v>
      </c>
      <c r="MS555" s="1">
        <v>-5.84461E-11</v>
      </c>
      <c r="MT555" s="1">
        <v>6.7262939999999998E-3</v>
      </c>
      <c r="MU555">
        <v>18.148099999999999</v>
      </c>
      <c r="MV555">
        <v>0</v>
      </c>
      <c r="MW555" s="1">
        <v>-5.8689199999999997E-11</v>
      </c>
      <c r="MX555" s="1">
        <v>6.6731159999999998E-3</v>
      </c>
      <c r="MY555">
        <v>18.188780000000001</v>
      </c>
      <c r="MZ555">
        <v>0</v>
      </c>
      <c r="NA555" s="1">
        <v>-7.5850810000000004E-11</v>
      </c>
      <c r="NB555" s="1">
        <v>6.5754940000000003E-3</v>
      </c>
      <c r="NC555">
        <v>18.20373</v>
      </c>
      <c r="ND555">
        <v>0</v>
      </c>
      <c r="NE555" s="1">
        <v>-9.8933380000000001E-11</v>
      </c>
      <c r="NF555" s="1">
        <v>6.4864950000000001E-3</v>
      </c>
      <c r="NG555">
        <v>18.25976</v>
      </c>
      <c r="NH555">
        <v>0</v>
      </c>
      <c r="NI555" s="1">
        <v>-6.804176E-11</v>
      </c>
      <c r="NJ555" s="1">
        <v>6.4342519999999997E-3</v>
      </c>
      <c r="NK555">
        <v>18.309740000000001</v>
      </c>
      <c r="NL555">
        <v>0</v>
      </c>
      <c r="NM555" s="1">
        <v>-1.8244720000000001E-10</v>
      </c>
      <c r="NN555" s="1">
        <v>6.4085139999999997E-3</v>
      </c>
      <c r="NO555">
        <v>18.325990000000001</v>
      </c>
      <c r="NP555">
        <v>0</v>
      </c>
      <c r="NQ555" s="1">
        <v>-2.056255E-11</v>
      </c>
      <c r="NR555" s="1">
        <v>6.3526299999999997E-3</v>
      </c>
      <c r="NS555">
        <v>18.313300000000002</v>
      </c>
      <c r="NT555">
        <v>3.5386569999999998E-13</v>
      </c>
      <c r="NU555" s="1">
        <v>4.6829730000000003E-8</v>
      </c>
      <c r="NV555" s="1">
        <v>6.0747070000000004E-3</v>
      </c>
      <c r="NW555">
        <v>18.293769999999999</v>
      </c>
      <c r="NX555">
        <v>4.8294379999999997E-12</v>
      </c>
      <c r="NY555" s="1">
        <v>6.6751730000000004E-7</v>
      </c>
      <c r="NZ555" s="1">
        <v>5.8214510000000001E-3</v>
      </c>
      <c r="OA555">
        <v>18.29073</v>
      </c>
      <c r="OB555">
        <v>1.4385540000000001E-11</v>
      </c>
      <c r="OC555" s="1">
        <v>2.073503E-6</v>
      </c>
      <c r="OD555">
        <v>5.7168380000000001E-3</v>
      </c>
      <c r="OE555">
        <v>18.355440000000002</v>
      </c>
      <c r="OF555">
        <v>3.0872089999999997E-11</v>
      </c>
      <c r="OG555" s="1">
        <v>4.5306100000000001E-6</v>
      </c>
      <c r="OH555" s="1">
        <v>5.8307940000000003E-3</v>
      </c>
      <c r="OI555">
        <v>18.442720000000001</v>
      </c>
      <c r="OJ555">
        <v>5.9518239999999997E-11</v>
      </c>
      <c r="OK555" s="1">
        <v>8.5595529999999999E-6</v>
      </c>
    </row>
    <row r="556" spans="1:401" x14ac:dyDescent="0.35">
      <c r="A556">
        <v>565</v>
      </c>
      <c r="B556" t="s">
        <v>4</v>
      </c>
      <c r="C556" t="s">
        <v>364</v>
      </c>
      <c r="D556" t="s">
        <v>563</v>
      </c>
      <c r="E556">
        <v>10328.57</v>
      </c>
      <c r="F556">
        <v>1.161471E-2</v>
      </c>
      <c r="G556">
        <v>16.018730000000001</v>
      </c>
      <c r="H556">
        <v>0</v>
      </c>
      <c r="I556">
        <v>0</v>
      </c>
      <c r="J556" s="1">
        <v>1.1584580000000001E-2</v>
      </c>
      <c r="K556">
        <v>16.078859999999999</v>
      </c>
      <c r="L556">
        <v>0</v>
      </c>
      <c r="M556">
        <v>0</v>
      </c>
      <c r="N556" s="1">
        <v>1.1236889999999999E-2</v>
      </c>
      <c r="O556">
        <v>16.144819999999999</v>
      </c>
      <c r="P556">
        <v>0</v>
      </c>
      <c r="Q556">
        <v>0</v>
      </c>
      <c r="R556" s="1">
        <v>1.1016099999999999E-2</v>
      </c>
      <c r="S556">
        <v>16.20729</v>
      </c>
      <c r="T556">
        <v>0</v>
      </c>
      <c r="U556">
        <v>0</v>
      </c>
      <c r="V556" s="1">
        <v>1.095814E-2</v>
      </c>
      <c r="W556">
        <v>16.267340000000001</v>
      </c>
      <c r="X556">
        <v>0</v>
      </c>
      <c r="Y556">
        <v>0</v>
      </c>
      <c r="Z556" s="1">
        <v>1.0990379999999999E-2</v>
      </c>
      <c r="AA556">
        <v>16.292680000000001</v>
      </c>
      <c r="AB556">
        <v>0</v>
      </c>
      <c r="AC556">
        <v>0</v>
      </c>
      <c r="AD556" s="1">
        <v>1.094675E-2</v>
      </c>
      <c r="AE556">
        <v>16.278759999999998</v>
      </c>
      <c r="AF556">
        <v>0</v>
      </c>
      <c r="AG556">
        <v>0</v>
      </c>
      <c r="AH556" s="1">
        <v>1.1064010000000001E-2</v>
      </c>
      <c r="AI556">
        <v>16.260590000000001</v>
      </c>
      <c r="AJ556">
        <v>0</v>
      </c>
      <c r="AK556">
        <v>0</v>
      </c>
      <c r="AL556" s="1">
        <v>1.1097549999999999E-2</v>
      </c>
      <c r="AM556">
        <v>16.249179999999999</v>
      </c>
      <c r="AN556">
        <v>0</v>
      </c>
      <c r="AO556">
        <v>0</v>
      </c>
      <c r="AP556" s="1">
        <v>1.10559E-2</v>
      </c>
      <c r="AQ556">
        <v>16.298410000000001</v>
      </c>
      <c r="AR556">
        <v>0</v>
      </c>
      <c r="AS556">
        <v>0</v>
      </c>
      <c r="AT556" s="1">
        <v>1.0845209999999999E-2</v>
      </c>
      <c r="AU556">
        <v>16.3766</v>
      </c>
      <c r="AV556">
        <v>0</v>
      </c>
      <c r="AW556">
        <v>0</v>
      </c>
      <c r="AX556" s="1">
        <v>1.0696239999999999E-2</v>
      </c>
      <c r="AY556">
        <v>16.450900000000001</v>
      </c>
      <c r="AZ556">
        <v>0</v>
      </c>
      <c r="BA556">
        <v>0</v>
      </c>
      <c r="BB556" s="1">
        <v>1.0632870000000001E-2</v>
      </c>
      <c r="BC556">
        <v>16.517150000000001</v>
      </c>
      <c r="BD556">
        <v>0</v>
      </c>
      <c r="BE556">
        <v>0</v>
      </c>
      <c r="BF556" s="1">
        <v>1.0640230000000001E-2</v>
      </c>
      <c r="BG556">
        <v>16.53801</v>
      </c>
      <c r="BH556">
        <v>0</v>
      </c>
      <c r="BI556">
        <v>0</v>
      </c>
      <c r="BJ556" s="1">
        <v>1.059413E-2</v>
      </c>
      <c r="BK556">
        <v>16.528220000000001</v>
      </c>
      <c r="BL556">
        <v>0</v>
      </c>
      <c r="BM556">
        <v>0</v>
      </c>
      <c r="BN556" s="1">
        <v>1.0727779999999999E-2</v>
      </c>
      <c r="BO556">
        <v>16.516069999999999</v>
      </c>
      <c r="BP556">
        <v>0</v>
      </c>
      <c r="BQ556">
        <v>0</v>
      </c>
      <c r="BR556" s="1">
        <v>1.0785070000000001E-2</v>
      </c>
      <c r="BS556">
        <v>16.511500000000002</v>
      </c>
      <c r="BT556">
        <v>0</v>
      </c>
      <c r="BU556">
        <v>0</v>
      </c>
      <c r="BV556" s="1">
        <v>1.075251E-2</v>
      </c>
      <c r="BW556">
        <v>16.545929999999998</v>
      </c>
      <c r="BX556">
        <v>0</v>
      </c>
      <c r="BY556">
        <v>0</v>
      </c>
      <c r="BZ556" s="1">
        <v>1.054443E-2</v>
      </c>
      <c r="CA556">
        <v>16.576339999999998</v>
      </c>
      <c r="CB556">
        <v>0</v>
      </c>
      <c r="CC556">
        <v>0</v>
      </c>
      <c r="CD556" s="1">
        <v>1.0391320000000001E-2</v>
      </c>
      <c r="CE556">
        <v>16.61683</v>
      </c>
      <c r="CF556">
        <v>0</v>
      </c>
      <c r="CG556">
        <v>0</v>
      </c>
      <c r="CH556" s="1">
        <v>1.034262E-2</v>
      </c>
      <c r="CI556">
        <v>16.63336</v>
      </c>
      <c r="CJ556">
        <v>0</v>
      </c>
      <c r="CK556">
        <v>0</v>
      </c>
      <c r="CL556" s="1">
        <v>1.036198E-2</v>
      </c>
      <c r="CM556">
        <v>16.62931</v>
      </c>
      <c r="CN556">
        <v>0</v>
      </c>
      <c r="CO556">
        <v>0</v>
      </c>
      <c r="CP556" s="1">
        <v>1.0326200000000001E-2</v>
      </c>
      <c r="CQ556">
        <v>16.620750000000001</v>
      </c>
      <c r="CR556">
        <v>0</v>
      </c>
      <c r="CS556">
        <v>0</v>
      </c>
      <c r="CT556" s="1">
        <v>1.031383E-2</v>
      </c>
      <c r="CU556">
        <v>16.61205</v>
      </c>
      <c r="CV556">
        <v>0</v>
      </c>
      <c r="CW556">
        <v>0</v>
      </c>
      <c r="CX556" s="1">
        <v>1.0264189999999999E-2</v>
      </c>
      <c r="CY556">
        <v>16.60594</v>
      </c>
      <c r="CZ556">
        <v>0</v>
      </c>
      <c r="DA556">
        <v>0</v>
      </c>
      <c r="DB556" s="1">
        <v>1.0212199999999999E-2</v>
      </c>
      <c r="DC556">
        <v>16.645980000000002</v>
      </c>
      <c r="DD556">
        <v>0</v>
      </c>
      <c r="DE556">
        <v>0</v>
      </c>
      <c r="DF556" s="1">
        <v>1.011776E-2</v>
      </c>
      <c r="DG556">
        <v>16.673069999999999</v>
      </c>
      <c r="DH556">
        <v>0</v>
      </c>
      <c r="DI556">
        <v>0</v>
      </c>
      <c r="DJ556" s="1">
        <v>1.003712E-2</v>
      </c>
      <c r="DK556">
        <v>16.707319999999999</v>
      </c>
      <c r="DL556">
        <v>0</v>
      </c>
      <c r="DM556">
        <v>0</v>
      </c>
      <c r="DN556" s="1">
        <v>9.9802539999999992E-3</v>
      </c>
      <c r="DO556">
        <v>16.741589999999999</v>
      </c>
      <c r="DP556">
        <v>0</v>
      </c>
      <c r="DQ556">
        <v>0</v>
      </c>
      <c r="DR556" s="1">
        <v>9.9411710000000004E-3</v>
      </c>
      <c r="DS556">
        <v>16.751349999999999</v>
      </c>
      <c r="DT556">
        <v>0</v>
      </c>
      <c r="DU556">
        <v>0</v>
      </c>
      <c r="DV556" s="1">
        <v>9.8873399999999997E-3</v>
      </c>
      <c r="DW556">
        <v>16.736830000000001</v>
      </c>
      <c r="DX556">
        <v>0</v>
      </c>
      <c r="DY556">
        <v>0</v>
      </c>
      <c r="DZ556" s="1">
        <v>1.002691E-2</v>
      </c>
      <c r="EA556">
        <v>16.71921</v>
      </c>
      <c r="EB556">
        <v>0</v>
      </c>
      <c r="EC556">
        <v>0</v>
      </c>
      <c r="ED556" s="1">
        <v>1.0123389999999999E-2</v>
      </c>
      <c r="EE556">
        <v>16.719329999999999</v>
      </c>
      <c r="EF556">
        <v>0</v>
      </c>
      <c r="EG556">
        <v>0</v>
      </c>
      <c r="EH556" s="1">
        <v>1.010864E-2</v>
      </c>
      <c r="EI556">
        <v>16.786180000000002</v>
      </c>
      <c r="EJ556">
        <v>0</v>
      </c>
      <c r="EK556">
        <v>0</v>
      </c>
      <c r="EL556" s="1">
        <v>9.9260770000000002E-3</v>
      </c>
      <c r="EM556">
        <v>16.854310000000002</v>
      </c>
      <c r="EN556">
        <v>0</v>
      </c>
      <c r="EO556">
        <v>0</v>
      </c>
      <c r="EP556" s="1">
        <v>9.8032090000000002E-3</v>
      </c>
      <c r="EQ556">
        <v>16.925719999999998</v>
      </c>
      <c r="ER556">
        <v>0</v>
      </c>
      <c r="ES556">
        <v>0</v>
      </c>
      <c r="ET556" s="1">
        <v>9.7804569999999993E-3</v>
      </c>
      <c r="EU556">
        <v>17.00534</v>
      </c>
      <c r="EV556">
        <v>0</v>
      </c>
      <c r="EW556">
        <v>0</v>
      </c>
      <c r="EX556" s="1">
        <v>9.817114E-3</v>
      </c>
      <c r="EY556">
        <v>17.038779999999999</v>
      </c>
      <c r="EZ556">
        <v>0</v>
      </c>
      <c r="FA556">
        <v>0</v>
      </c>
      <c r="FB556" s="1">
        <v>9.7964420000000007E-3</v>
      </c>
      <c r="FC556">
        <v>17.02176</v>
      </c>
      <c r="FD556">
        <v>0</v>
      </c>
      <c r="FE556">
        <v>0</v>
      </c>
      <c r="FF556" s="1">
        <v>1.0001410000000001E-2</v>
      </c>
      <c r="FG556">
        <v>17.005030000000001</v>
      </c>
      <c r="FH556">
        <v>0</v>
      </c>
      <c r="FI556">
        <v>0</v>
      </c>
      <c r="FJ556" s="1">
        <v>1.0110589999999999E-2</v>
      </c>
      <c r="FK556">
        <v>17.0015</v>
      </c>
      <c r="FL556">
        <v>0</v>
      </c>
      <c r="FM556">
        <v>0</v>
      </c>
      <c r="FN556" s="1">
        <v>1.012417E-2</v>
      </c>
      <c r="FO556">
        <v>17.061250000000001</v>
      </c>
      <c r="FP556">
        <v>0</v>
      </c>
      <c r="FQ556">
        <v>0</v>
      </c>
      <c r="FR556" s="1">
        <v>9.9042880000000007E-3</v>
      </c>
      <c r="FS556">
        <v>17.136150000000001</v>
      </c>
      <c r="FT556">
        <v>0</v>
      </c>
      <c r="FU556">
        <v>0</v>
      </c>
      <c r="FV556" s="1">
        <v>9.7649810000000007E-3</v>
      </c>
      <c r="FW556">
        <v>17.204989999999999</v>
      </c>
      <c r="FX556">
        <v>0</v>
      </c>
      <c r="FY556">
        <v>0</v>
      </c>
      <c r="FZ556" s="1">
        <v>9.7341609999999999E-3</v>
      </c>
      <c r="GA556">
        <v>17.27317</v>
      </c>
      <c r="GB556">
        <v>0</v>
      </c>
      <c r="GC556">
        <v>0</v>
      </c>
      <c r="GD556" s="1">
        <v>9.8029769999999992E-3</v>
      </c>
      <c r="GE556">
        <v>17.295909999999999</v>
      </c>
      <c r="GF556">
        <v>0</v>
      </c>
      <c r="GG556">
        <v>0</v>
      </c>
      <c r="GH556" s="1">
        <v>9.7930380000000004E-3</v>
      </c>
      <c r="GI556">
        <v>17.288489999999999</v>
      </c>
      <c r="GJ556">
        <v>0</v>
      </c>
      <c r="GK556">
        <v>0</v>
      </c>
      <c r="GL556" s="1">
        <v>9.8888569999999992E-3</v>
      </c>
      <c r="GM556">
        <v>17.278670000000002</v>
      </c>
      <c r="GN556">
        <v>0</v>
      </c>
      <c r="GO556">
        <v>0</v>
      </c>
      <c r="GP556" s="1">
        <v>9.9095390000000002E-3</v>
      </c>
      <c r="GQ556">
        <v>17.274709999999999</v>
      </c>
      <c r="GR556">
        <v>0</v>
      </c>
      <c r="GS556">
        <v>0</v>
      </c>
      <c r="GT556" s="1">
        <v>9.889096E-3</v>
      </c>
      <c r="GU556">
        <v>17.28584</v>
      </c>
      <c r="GV556">
        <v>0</v>
      </c>
      <c r="GW556">
        <v>0</v>
      </c>
      <c r="GX556" s="1">
        <v>9.7348020000000007E-3</v>
      </c>
      <c r="GY556">
        <v>17.337689999999998</v>
      </c>
      <c r="GZ556">
        <v>0</v>
      </c>
      <c r="HA556">
        <v>0</v>
      </c>
      <c r="HB556" s="1">
        <v>9.612031E-3</v>
      </c>
      <c r="HC556">
        <v>17.377510000000001</v>
      </c>
      <c r="HD556">
        <v>0</v>
      </c>
      <c r="HE556">
        <v>0</v>
      </c>
      <c r="HF556" s="1">
        <v>9.5588770000000003E-3</v>
      </c>
      <c r="HG556">
        <v>17.408390000000001</v>
      </c>
      <c r="HH556">
        <v>0</v>
      </c>
      <c r="HI556">
        <v>0</v>
      </c>
      <c r="HJ556" s="1">
        <v>9.5527019999999997E-3</v>
      </c>
      <c r="HK556">
        <v>17.40634</v>
      </c>
      <c r="HL556">
        <v>0</v>
      </c>
      <c r="HM556">
        <v>0</v>
      </c>
      <c r="HN556" s="1">
        <v>9.5109540000000003E-3</v>
      </c>
      <c r="HO556">
        <v>17.398510000000002</v>
      </c>
      <c r="HP556">
        <v>0</v>
      </c>
      <c r="HQ556">
        <v>0</v>
      </c>
      <c r="HR556" s="1">
        <v>9.4616960000000003E-3</v>
      </c>
      <c r="HS556">
        <v>17.384360000000001</v>
      </c>
      <c r="HT556">
        <v>0</v>
      </c>
      <c r="HU556">
        <v>0</v>
      </c>
      <c r="HV556" s="1">
        <v>9.3918479999999995E-3</v>
      </c>
      <c r="HW556">
        <v>17.364439999999998</v>
      </c>
      <c r="HX556">
        <v>0</v>
      </c>
      <c r="HY556">
        <v>0</v>
      </c>
      <c r="HZ556" s="1">
        <v>9.3188769999999997E-3</v>
      </c>
      <c r="IA556">
        <v>17.358899999999998</v>
      </c>
      <c r="IB556">
        <v>0</v>
      </c>
      <c r="IC556">
        <v>0</v>
      </c>
      <c r="ID556" s="1">
        <v>9.2146880000000004E-3</v>
      </c>
      <c r="IE556">
        <v>17.387840000000001</v>
      </c>
      <c r="IF556">
        <v>0</v>
      </c>
      <c r="IG556">
        <v>0</v>
      </c>
      <c r="IH556" s="1">
        <v>9.1265219999999998E-3</v>
      </c>
      <c r="II556">
        <v>17.422429999999999</v>
      </c>
      <c r="IJ556">
        <v>0</v>
      </c>
      <c r="IK556">
        <v>0</v>
      </c>
      <c r="IL556" s="1">
        <v>9.0364209999999993E-3</v>
      </c>
      <c r="IM556">
        <v>17.46509</v>
      </c>
      <c r="IN556">
        <v>0</v>
      </c>
      <c r="IO556">
        <v>0</v>
      </c>
      <c r="IP556" s="1">
        <v>8.9637580000000005E-3</v>
      </c>
      <c r="IQ556">
        <v>17.46688</v>
      </c>
      <c r="IR556">
        <v>0</v>
      </c>
      <c r="IS556">
        <v>0</v>
      </c>
      <c r="IT556" s="1">
        <v>8.8815979999999992E-3</v>
      </c>
      <c r="IU556">
        <v>17.450700000000001</v>
      </c>
      <c r="IV556">
        <v>0</v>
      </c>
      <c r="IW556">
        <v>0</v>
      </c>
      <c r="IX556" s="1">
        <v>8.7287219999999995E-3</v>
      </c>
      <c r="IY556">
        <v>17.437069999999999</v>
      </c>
      <c r="IZ556">
        <v>0</v>
      </c>
      <c r="JA556">
        <v>0</v>
      </c>
      <c r="JB556" s="1">
        <v>8.6175430000000001E-3</v>
      </c>
      <c r="JC556">
        <v>17.42614</v>
      </c>
      <c r="JD556">
        <v>0</v>
      </c>
      <c r="JE556">
        <v>0</v>
      </c>
      <c r="JF556" s="1">
        <v>8.5318289999999995E-3</v>
      </c>
      <c r="JG556">
        <v>17.461110000000001</v>
      </c>
      <c r="JH556">
        <v>0</v>
      </c>
      <c r="JI556">
        <v>0</v>
      </c>
      <c r="JJ556" s="1">
        <v>8.5306199999999992E-3</v>
      </c>
      <c r="JK556">
        <v>17.504950000000001</v>
      </c>
      <c r="JL556">
        <v>0</v>
      </c>
      <c r="JM556">
        <v>0</v>
      </c>
      <c r="JN556" s="1">
        <v>8.5200390000000001E-3</v>
      </c>
      <c r="JO556">
        <v>17.54156</v>
      </c>
      <c r="JP556">
        <v>0</v>
      </c>
      <c r="JQ556">
        <v>0</v>
      </c>
      <c r="JR556" s="1">
        <v>8.4814759999999999E-3</v>
      </c>
      <c r="JS556">
        <v>17.591740000000001</v>
      </c>
      <c r="JT556">
        <v>0</v>
      </c>
      <c r="JU556">
        <v>0</v>
      </c>
      <c r="JV556" s="1">
        <v>8.4092939999999994E-3</v>
      </c>
      <c r="JW556">
        <v>17.61505</v>
      </c>
      <c r="JX556">
        <v>0</v>
      </c>
      <c r="JY556">
        <v>0</v>
      </c>
      <c r="JZ556" s="1">
        <v>8.3237469999999994E-3</v>
      </c>
      <c r="KA556">
        <v>17.595580000000002</v>
      </c>
      <c r="KB556">
        <v>0</v>
      </c>
      <c r="KC556">
        <v>0</v>
      </c>
      <c r="KD556" s="1">
        <v>8.2591350000000008E-3</v>
      </c>
      <c r="KE556">
        <v>17.5733</v>
      </c>
      <c r="KF556">
        <v>0</v>
      </c>
      <c r="KG556">
        <v>0</v>
      </c>
      <c r="KH556" s="1">
        <v>8.2034650000000001E-3</v>
      </c>
      <c r="KI556">
        <v>17.560829999999999</v>
      </c>
      <c r="KJ556">
        <v>0</v>
      </c>
      <c r="KK556">
        <v>0</v>
      </c>
      <c r="KL556" s="1">
        <v>8.1294609999999993E-3</v>
      </c>
      <c r="KM556">
        <v>17.60998</v>
      </c>
      <c r="KN556">
        <v>0</v>
      </c>
      <c r="KO556">
        <v>0</v>
      </c>
      <c r="KP556" s="1">
        <v>8.04297E-3</v>
      </c>
      <c r="KQ556">
        <v>17.680209999999999</v>
      </c>
      <c r="KR556">
        <v>0</v>
      </c>
      <c r="KS556">
        <v>0</v>
      </c>
      <c r="KT556" s="1">
        <v>7.9457139999999996E-3</v>
      </c>
      <c r="KU556">
        <v>17.757709999999999</v>
      </c>
      <c r="KV556">
        <v>0</v>
      </c>
      <c r="KW556">
        <v>0</v>
      </c>
      <c r="KX556" s="1">
        <v>7.858627E-3</v>
      </c>
      <c r="KY556">
        <v>17.827120000000001</v>
      </c>
      <c r="KZ556">
        <v>0</v>
      </c>
      <c r="LA556">
        <v>0</v>
      </c>
      <c r="LB556" s="1">
        <v>7.7784730000000002E-3</v>
      </c>
      <c r="LC556">
        <v>17.8461</v>
      </c>
      <c r="LD556">
        <v>0</v>
      </c>
      <c r="LE556">
        <v>0</v>
      </c>
      <c r="LF556" s="1">
        <v>7.6958160000000003E-3</v>
      </c>
      <c r="LG556">
        <v>17.826460000000001</v>
      </c>
      <c r="LH556">
        <v>0</v>
      </c>
      <c r="LI556">
        <v>0</v>
      </c>
      <c r="LJ556" s="1">
        <v>7.6432540000000004E-3</v>
      </c>
      <c r="LK556">
        <v>17.805289999999999</v>
      </c>
      <c r="LL556">
        <v>0</v>
      </c>
      <c r="LM556">
        <v>0</v>
      </c>
      <c r="LN556" s="1">
        <v>7.6097109999999999E-3</v>
      </c>
      <c r="LO556">
        <v>17.795850000000002</v>
      </c>
      <c r="LP556">
        <v>0</v>
      </c>
      <c r="LQ556">
        <v>0</v>
      </c>
      <c r="LR556" s="1">
        <v>7.5602509999999996E-3</v>
      </c>
      <c r="LS556">
        <v>17.85098</v>
      </c>
      <c r="LT556">
        <v>0</v>
      </c>
      <c r="LU556">
        <v>0</v>
      </c>
      <c r="LV556" s="1">
        <v>7.491139E-3</v>
      </c>
      <c r="LW556">
        <v>17.923649999999999</v>
      </c>
      <c r="LX556">
        <v>0</v>
      </c>
      <c r="LY556">
        <v>0</v>
      </c>
      <c r="LZ556" s="1">
        <v>7.4001680000000004E-3</v>
      </c>
      <c r="MA556">
        <v>18.002389999999998</v>
      </c>
      <c r="MB556">
        <v>0</v>
      </c>
      <c r="MC556">
        <v>0</v>
      </c>
      <c r="MD556" s="1">
        <v>7.3521489999999997E-3</v>
      </c>
      <c r="ME556">
        <v>18.066120000000002</v>
      </c>
      <c r="MF556">
        <v>0</v>
      </c>
      <c r="MG556">
        <v>0</v>
      </c>
      <c r="MH556" s="1">
        <v>7.3051419999999997E-3</v>
      </c>
      <c r="MI556">
        <v>18.084859999999999</v>
      </c>
      <c r="MJ556">
        <v>0</v>
      </c>
      <c r="MK556">
        <v>4.0032069999999998E-10</v>
      </c>
      <c r="ML556" s="1">
        <v>7.257576E-3</v>
      </c>
      <c r="MM556">
        <v>18.062539999999998</v>
      </c>
      <c r="MN556">
        <v>0</v>
      </c>
      <c r="MO556">
        <v>4.1839819999999997E-9</v>
      </c>
      <c r="MP556" s="1">
        <v>7.276668E-3</v>
      </c>
      <c r="MQ556">
        <v>18.039010000000001</v>
      </c>
      <c r="MR556">
        <v>0</v>
      </c>
      <c r="MS556">
        <v>1.811527E-8</v>
      </c>
      <c r="MT556" s="1">
        <v>7.2690879999999999E-3</v>
      </c>
      <c r="MU556">
        <v>18.026499999999999</v>
      </c>
      <c r="MV556">
        <v>0</v>
      </c>
      <c r="MW556">
        <v>5.494633E-8</v>
      </c>
      <c r="MX556" s="1">
        <v>7.2127060000000002E-3</v>
      </c>
      <c r="MY556">
        <v>18.066089999999999</v>
      </c>
      <c r="MZ556">
        <v>0</v>
      </c>
      <c r="NA556">
        <v>1.36492E-7</v>
      </c>
      <c r="NB556" s="1">
        <v>7.1073769999999998E-3</v>
      </c>
      <c r="NC556">
        <v>18.080220000000001</v>
      </c>
      <c r="ND556">
        <v>0</v>
      </c>
      <c r="NE556">
        <v>2.9857200000000001E-7</v>
      </c>
      <c r="NF556" s="1">
        <v>7.0101709999999999E-3</v>
      </c>
      <c r="NG556">
        <v>18.135739999999998</v>
      </c>
      <c r="NH556">
        <v>0</v>
      </c>
      <c r="NI556" s="1">
        <v>5.9946E-7</v>
      </c>
      <c r="NJ556" s="1">
        <v>6.9553699999999998E-3</v>
      </c>
      <c r="NK556">
        <v>18.18535</v>
      </c>
      <c r="NL556">
        <v>0</v>
      </c>
      <c r="NM556" s="1">
        <v>1.131713E-6</v>
      </c>
      <c r="NN556" s="1">
        <v>6.9249899999999998E-3</v>
      </c>
      <c r="NO556">
        <v>18.201139999999999</v>
      </c>
      <c r="NP556">
        <v>0</v>
      </c>
      <c r="NQ556" s="1">
        <v>2.0358620000000001E-6</v>
      </c>
      <c r="NR556" s="1">
        <v>6.8680549999999996E-3</v>
      </c>
      <c r="NS556">
        <v>18.187830000000002</v>
      </c>
      <c r="NT556">
        <v>3.5493969999999998E-13</v>
      </c>
      <c r="NU556" s="1">
        <v>3.5161480000000002E-6</v>
      </c>
      <c r="NV556" s="1">
        <v>6.5559440000000002E-3</v>
      </c>
      <c r="NW556">
        <v>18.167899999999999</v>
      </c>
      <c r="NX556">
        <v>4.8355179999999996E-12</v>
      </c>
      <c r="NY556" s="1">
        <v>5.8692660000000002E-6</v>
      </c>
      <c r="NZ556" s="1">
        <v>6.2854290000000004E-3</v>
      </c>
      <c r="OA556">
        <v>18.165199999999999</v>
      </c>
      <c r="OB556">
        <v>1.441001E-11</v>
      </c>
      <c r="OC556" s="1">
        <v>9.4491209999999998E-6</v>
      </c>
      <c r="OD556" s="1">
        <v>6.1699540000000001E-3</v>
      </c>
      <c r="OE556">
        <v>18.230340000000002</v>
      </c>
      <c r="OF556">
        <v>2.9489539999999999E-11</v>
      </c>
      <c r="OG556" s="1">
        <v>1.4522580000000001E-5</v>
      </c>
      <c r="OH556" s="1">
        <v>6.2966960000000001E-3</v>
      </c>
      <c r="OI556">
        <v>18.318079999999998</v>
      </c>
      <c r="OJ556">
        <v>4.505921E-11</v>
      </c>
      <c r="OK556" s="1">
        <v>2.1733650000000002E-5</v>
      </c>
    </row>
    <row r="557" spans="1:401" x14ac:dyDescent="0.35">
      <c r="A557">
        <v>566</v>
      </c>
      <c r="B557" t="s">
        <v>4</v>
      </c>
      <c r="C557" t="s">
        <v>364</v>
      </c>
      <c r="D557" t="s">
        <v>564</v>
      </c>
      <c r="E557">
        <v>10739.23</v>
      </c>
      <c r="F557" s="1">
        <v>1.019863E-2</v>
      </c>
      <c r="G557">
        <v>15.964700000000001</v>
      </c>
      <c r="H557">
        <v>0</v>
      </c>
      <c r="I557">
        <v>0</v>
      </c>
      <c r="J557" s="1">
        <v>1.018494E-2</v>
      </c>
      <c r="K557">
        <v>16.01962</v>
      </c>
      <c r="L557">
        <v>0</v>
      </c>
      <c r="M557">
        <v>0</v>
      </c>
      <c r="N557" s="1">
        <v>9.865024E-3</v>
      </c>
      <c r="O557">
        <v>16.080279999999998</v>
      </c>
      <c r="P557">
        <v>0</v>
      </c>
      <c r="Q557">
        <v>0</v>
      </c>
      <c r="R557" s="1">
        <v>9.6702469999999999E-3</v>
      </c>
      <c r="S557">
        <v>16.138020000000001</v>
      </c>
      <c r="T557">
        <v>0</v>
      </c>
      <c r="U557">
        <v>0</v>
      </c>
      <c r="V557" s="1">
        <v>9.6228400000000006E-3</v>
      </c>
      <c r="W557">
        <v>16.193809999999999</v>
      </c>
      <c r="X557">
        <v>0</v>
      </c>
      <c r="Y557">
        <v>0</v>
      </c>
      <c r="Z557" s="1">
        <v>9.650133E-3</v>
      </c>
      <c r="AA557">
        <v>16.218109999999999</v>
      </c>
      <c r="AB557">
        <v>0</v>
      </c>
      <c r="AC557">
        <v>0</v>
      </c>
      <c r="AD557" s="1">
        <v>9.6174780000000005E-3</v>
      </c>
      <c r="AE557">
        <v>16.206510000000002</v>
      </c>
      <c r="AF557">
        <v>0</v>
      </c>
      <c r="AG557">
        <v>0</v>
      </c>
      <c r="AH557" s="1">
        <v>9.7514339999999998E-3</v>
      </c>
      <c r="AI557">
        <v>16.190809999999999</v>
      </c>
      <c r="AJ557">
        <v>0</v>
      </c>
      <c r="AK557">
        <v>0</v>
      </c>
      <c r="AL557" s="1">
        <v>9.7727439999999999E-3</v>
      </c>
      <c r="AM557">
        <v>16.181010000000001</v>
      </c>
      <c r="AN557">
        <v>0</v>
      </c>
      <c r="AO557">
        <v>0</v>
      </c>
      <c r="AP557" s="1">
        <v>9.7421790000000001E-3</v>
      </c>
      <c r="AQ557">
        <v>16.22634</v>
      </c>
      <c r="AR557">
        <v>0</v>
      </c>
      <c r="AS557">
        <v>0</v>
      </c>
      <c r="AT557" s="1">
        <v>9.5501470000000001E-3</v>
      </c>
      <c r="AU557">
        <v>16.298290000000001</v>
      </c>
      <c r="AV557">
        <v>0</v>
      </c>
      <c r="AW557">
        <v>0</v>
      </c>
      <c r="AX557" s="1">
        <v>9.412017E-3</v>
      </c>
      <c r="AY557">
        <v>16.367059999999999</v>
      </c>
      <c r="AZ557">
        <v>0</v>
      </c>
      <c r="BA557">
        <v>0</v>
      </c>
      <c r="BB557" s="1">
        <v>9.3594439999999997E-3</v>
      </c>
      <c r="BC557">
        <v>16.428750000000001</v>
      </c>
      <c r="BD557">
        <v>0</v>
      </c>
      <c r="BE557">
        <v>0</v>
      </c>
      <c r="BF557" s="1">
        <v>9.3704229999999993E-3</v>
      </c>
      <c r="BG557">
        <v>16.449259999999999</v>
      </c>
      <c r="BH557">
        <v>0</v>
      </c>
      <c r="BI557">
        <v>0</v>
      </c>
      <c r="BJ557" s="1">
        <v>9.3258639999999997E-3</v>
      </c>
      <c r="BK557">
        <v>16.441700000000001</v>
      </c>
      <c r="BL557">
        <v>0</v>
      </c>
      <c r="BM557">
        <v>0</v>
      </c>
      <c r="BN557" s="1">
        <v>9.4746840000000006E-3</v>
      </c>
      <c r="BO557">
        <v>16.431640000000002</v>
      </c>
      <c r="BP557">
        <v>0</v>
      </c>
      <c r="BQ557">
        <v>0</v>
      </c>
      <c r="BR557" s="1">
        <v>9.5194560000000008E-3</v>
      </c>
      <c r="BS557">
        <v>16.428239999999999</v>
      </c>
      <c r="BT557">
        <v>0</v>
      </c>
      <c r="BU557">
        <v>0</v>
      </c>
      <c r="BV557" s="1">
        <v>9.5007790000000009E-3</v>
      </c>
      <c r="BW557">
        <v>16.4602</v>
      </c>
      <c r="BX557">
        <v>0</v>
      </c>
      <c r="BY557">
        <v>0</v>
      </c>
      <c r="BZ557" s="1">
        <v>9.3069720000000002E-3</v>
      </c>
      <c r="CA557">
        <v>16.488679999999999</v>
      </c>
      <c r="CB557">
        <v>0</v>
      </c>
      <c r="CC557">
        <v>0</v>
      </c>
      <c r="CD557" s="1">
        <v>9.1748049999999994E-3</v>
      </c>
      <c r="CE557">
        <v>16.526489999999999</v>
      </c>
      <c r="CF557">
        <v>0</v>
      </c>
      <c r="CG557">
        <v>0</v>
      </c>
      <c r="CH557" s="1">
        <v>9.1281030000000003E-3</v>
      </c>
      <c r="CI557">
        <v>16.54252</v>
      </c>
      <c r="CJ557">
        <v>0</v>
      </c>
      <c r="CK557">
        <v>0</v>
      </c>
      <c r="CL557" s="1">
        <v>9.1460320000000001E-3</v>
      </c>
      <c r="CM557">
        <v>16.539619999999999</v>
      </c>
      <c r="CN557">
        <v>0</v>
      </c>
      <c r="CO557">
        <v>0</v>
      </c>
      <c r="CP557" s="1">
        <v>9.1143809999999995E-3</v>
      </c>
      <c r="CQ557">
        <v>16.532430000000002</v>
      </c>
      <c r="CR557">
        <v>0</v>
      </c>
      <c r="CS557">
        <v>0</v>
      </c>
      <c r="CT557" s="1">
        <v>9.1131089999999994E-3</v>
      </c>
      <c r="CU557">
        <v>16.52495</v>
      </c>
      <c r="CV557">
        <v>0</v>
      </c>
      <c r="CW557">
        <v>0</v>
      </c>
      <c r="CX557" s="1">
        <v>9.0645789999999997E-3</v>
      </c>
      <c r="CY557">
        <v>16.51961</v>
      </c>
      <c r="CZ557">
        <v>0</v>
      </c>
      <c r="DA557">
        <v>0</v>
      </c>
      <c r="DB557" s="1">
        <v>9.0211500000000003E-3</v>
      </c>
      <c r="DC557">
        <v>16.556280000000001</v>
      </c>
      <c r="DD557">
        <v>0</v>
      </c>
      <c r="DE557">
        <v>0</v>
      </c>
      <c r="DF557" s="1">
        <v>8.9379249999999993E-3</v>
      </c>
      <c r="DG557">
        <v>16.581499999999998</v>
      </c>
      <c r="DH557">
        <v>0</v>
      </c>
      <c r="DI557">
        <v>0</v>
      </c>
      <c r="DJ557" s="1">
        <v>8.8681990000000002E-3</v>
      </c>
      <c r="DK557">
        <v>16.613219999999998</v>
      </c>
      <c r="DL557">
        <v>0</v>
      </c>
      <c r="DM557">
        <v>0</v>
      </c>
      <c r="DN557" s="1">
        <v>8.8176299999999999E-3</v>
      </c>
      <c r="DO557">
        <v>16.645050000000001</v>
      </c>
      <c r="DP557">
        <v>0</v>
      </c>
      <c r="DQ557">
        <v>0</v>
      </c>
      <c r="DR557" s="1">
        <v>8.7821059999999996E-3</v>
      </c>
      <c r="DS557">
        <v>16.654630000000001</v>
      </c>
      <c r="DT557">
        <v>0</v>
      </c>
      <c r="DU557">
        <v>0</v>
      </c>
      <c r="DV557" s="1">
        <v>8.7336940000000002E-3</v>
      </c>
      <c r="DW557">
        <v>16.641960000000001</v>
      </c>
      <c r="DX557">
        <v>0</v>
      </c>
      <c r="DY557">
        <v>0</v>
      </c>
      <c r="DZ557" s="1">
        <v>8.8865300000000001E-3</v>
      </c>
      <c r="EA557">
        <v>16.626249999999999</v>
      </c>
      <c r="EB557">
        <v>0</v>
      </c>
      <c r="EC557">
        <v>0</v>
      </c>
      <c r="ED557" s="1">
        <v>8.9619769999999994E-3</v>
      </c>
      <c r="EE557">
        <v>16.62642</v>
      </c>
      <c r="EF557">
        <v>0</v>
      </c>
      <c r="EG557">
        <v>0</v>
      </c>
      <c r="EH557" s="1">
        <v>8.956983E-3</v>
      </c>
      <c r="EI557">
        <v>16.687429999999999</v>
      </c>
      <c r="EJ557">
        <v>0</v>
      </c>
      <c r="EK557">
        <v>0</v>
      </c>
      <c r="EL557" s="1">
        <v>8.7864950000000001E-3</v>
      </c>
      <c r="EM557">
        <v>16.7501</v>
      </c>
      <c r="EN557">
        <v>0</v>
      </c>
      <c r="EO557">
        <v>0</v>
      </c>
      <c r="EP557" s="1">
        <v>8.6722110000000008E-3</v>
      </c>
      <c r="EQ557">
        <v>16.816109999999998</v>
      </c>
      <c r="ER557">
        <v>0</v>
      </c>
      <c r="ES557">
        <v>0</v>
      </c>
      <c r="ET557" s="1">
        <v>8.6574870000000002E-3</v>
      </c>
      <c r="EU557">
        <v>16.889970000000002</v>
      </c>
      <c r="EV557">
        <v>0</v>
      </c>
      <c r="EW557">
        <v>0</v>
      </c>
      <c r="EX557" s="1">
        <v>8.6956250000000002E-3</v>
      </c>
      <c r="EY557">
        <v>16.922070000000001</v>
      </c>
      <c r="EZ557">
        <v>0</v>
      </c>
      <c r="FA557">
        <v>0</v>
      </c>
      <c r="FB557">
        <v>8.6820630000000003E-3</v>
      </c>
      <c r="FC557">
        <v>16.908000000000001</v>
      </c>
      <c r="FD557">
        <v>0</v>
      </c>
      <c r="FE557">
        <v>0</v>
      </c>
      <c r="FF557" s="1">
        <v>8.9002730000000002E-3</v>
      </c>
      <c r="FG557">
        <v>16.893740000000001</v>
      </c>
      <c r="FH557">
        <v>0</v>
      </c>
      <c r="FI557">
        <v>0</v>
      </c>
      <c r="FJ557" s="1">
        <v>8.9817620000000008E-3</v>
      </c>
      <c r="FK557">
        <v>16.891249999999999</v>
      </c>
      <c r="FL557">
        <v>0</v>
      </c>
      <c r="FM557">
        <v>0</v>
      </c>
      <c r="FN557" s="1">
        <v>8.9965770000000004E-3</v>
      </c>
      <c r="FO557">
        <v>16.946339999999999</v>
      </c>
      <c r="FP557">
        <v>0</v>
      </c>
      <c r="FQ557">
        <v>0</v>
      </c>
      <c r="FR557" s="1">
        <v>8.7959960000000004E-3</v>
      </c>
      <c r="FS557">
        <v>17.015560000000001</v>
      </c>
      <c r="FT557">
        <v>0</v>
      </c>
      <c r="FU557">
        <v>0</v>
      </c>
      <c r="FV557" s="1">
        <v>8.6700370000000002E-3</v>
      </c>
      <c r="FW557">
        <v>17.079660000000001</v>
      </c>
      <c r="FX557">
        <v>0</v>
      </c>
      <c r="FY557">
        <v>0</v>
      </c>
      <c r="FZ557" s="1">
        <v>8.6455130000000005E-3</v>
      </c>
      <c r="GA557">
        <v>17.143439999999998</v>
      </c>
      <c r="GB557">
        <v>0</v>
      </c>
      <c r="GC557">
        <v>0</v>
      </c>
      <c r="GD557">
        <v>8.7083750000000008E-3</v>
      </c>
      <c r="GE557">
        <v>17.165929999999999</v>
      </c>
      <c r="GF557">
        <v>0</v>
      </c>
      <c r="GG557">
        <v>0</v>
      </c>
      <c r="GH557" s="1">
        <v>8.7007879999999992E-3</v>
      </c>
      <c r="GI557">
        <v>17.16076</v>
      </c>
      <c r="GJ557">
        <v>0</v>
      </c>
      <c r="GK557">
        <v>0</v>
      </c>
      <c r="GL557" s="1">
        <v>8.809842E-3</v>
      </c>
      <c r="GM557">
        <v>17.153099999999998</v>
      </c>
      <c r="GN557">
        <v>0</v>
      </c>
      <c r="GO557">
        <v>0</v>
      </c>
      <c r="GP557" s="1">
        <v>8.8223160000000002E-3</v>
      </c>
      <c r="GQ557">
        <v>17.150469999999999</v>
      </c>
      <c r="GR557">
        <v>0</v>
      </c>
      <c r="GS557">
        <v>0</v>
      </c>
      <c r="GT557" s="1">
        <v>8.8030880000000006E-3</v>
      </c>
      <c r="GU557">
        <v>17.16133</v>
      </c>
      <c r="GV557">
        <v>0</v>
      </c>
      <c r="GW557">
        <v>0</v>
      </c>
      <c r="GX557" s="1">
        <v>8.6600229999999993E-3</v>
      </c>
      <c r="GY557">
        <v>17.209399999999999</v>
      </c>
      <c r="GZ557">
        <v>0</v>
      </c>
      <c r="HA557">
        <v>0</v>
      </c>
      <c r="HB557" s="1">
        <v>8.5586780000000001E-3</v>
      </c>
      <c r="HC557">
        <v>17.24672</v>
      </c>
      <c r="HD557">
        <v>0</v>
      </c>
      <c r="HE557">
        <v>0</v>
      </c>
      <c r="HF557">
        <v>8.5099340000000002E-3</v>
      </c>
      <c r="HG557">
        <v>17.275980000000001</v>
      </c>
      <c r="HH557">
        <v>0</v>
      </c>
      <c r="HI557">
        <v>0</v>
      </c>
      <c r="HJ557" s="1">
        <v>8.5085490000000007E-3</v>
      </c>
      <c r="HK557">
        <v>17.27516</v>
      </c>
      <c r="HL557">
        <v>0</v>
      </c>
      <c r="HM557">
        <v>0</v>
      </c>
      <c r="HN557" s="1">
        <v>8.4660129999999997E-3</v>
      </c>
      <c r="HO557">
        <v>17.268840000000001</v>
      </c>
      <c r="HP557">
        <v>0</v>
      </c>
      <c r="HQ557">
        <v>0</v>
      </c>
      <c r="HR557" s="1">
        <v>8.4310740000000002E-3</v>
      </c>
      <c r="HS557">
        <v>17.256609999999998</v>
      </c>
      <c r="HT557">
        <v>0</v>
      </c>
      <c r="HU557">
        <v>0</v>
      </c>
      <c r="HV557" s="1">
        <v>8.3676610000000002E-3</v>
      </c>
      <c r="HW557">
        <v>17.239039999999999</v>
      </c>
      <c r="HX557">
        <v>0</v>
      </c>
      <c r="HY557">
        <v>0</v>
      </c>
      <c r="HZ557" s="1">
        <v>8.3028370000000004E-3</v>
      </c>
      <c r="IA557">
        <v>17.23433</v>
      </c>
      <c r="IB557">
        <v>0</v>
      </c>
      <c r="IC557">
        <v>0</v>
      </c>
      <c r="ID557" s="1">
        <v>8.2095310000000008E-3</v>
      </c>
      <c r="IE557">
        <v>17.260929999999998</v>
      </c>
      <c r="IF557">
        <v>0</v>
      </c>
      <c r="IG557">
        <v>0</v>
      </c>
      <c r="IH557" s="1">
        <v>8.1340990000000005E-3</v>
      </c>
      <c r="II557">
        <v>17.292870000000001</v>
      </c>
      <c r="IJ557">
        <v>0</v>
      </c>
      <c r="IK557">
        <v>0</v>
      </c>
      <c r="IL557" s="1">
        <v>8.0518550000000001E-3</v>
      </c>
      <c r="IM557">
        <v>17.332319999999999</v>
      </c>
      <c r="IN557">
        <v>0</v>
      </c>
      <c r="IO557">
        <v>0</v>
      </c>
      <c r="IP557" s="1">
        <v>7.984784E-3</v>
      </c>
      <c r="IQ557">
        <v>17.33473</v>
      </c>
      <c r="IR557">
        <v>0</v>
      </c>
      <c r="IS557">
        <v>0</v>
      </c>
      <c r="IT557" s="1">
        <v>7.9134600000000006E-3</v>
      </c>
      <c r="IU557">
        <v>17.320440000000001</v>
      </c>
      <c r="IV557">
        <v>0</v>
      </c>
      <c r="IW557">
        <v>0</v>
      </c>
      <c r="IX557" s="1">
        <v>7.7751210000000003E-3</v>
      </c>
      <c r="IY557">
        <v>17.30828</v>
      </c>
      <c r="IZ557">
        <v>0</v>
      </c>
      <c r="JA557">
        <v>0</v>
      </c>
      <c r="JB557" s="1">
        <v>7.6693990000000004E-3</v>
      </c>
      <c r="JC557">
        <v>17.298559999999998</v>
      </c>
      <c r="JD557">
        <v>0</v>
      </c>
      <c r="JE557">
        <v>0</v>
      </c>
      <c r="JF557" s="1">
        <v>7.5964359999999998E-3</v>
      </c>
      <c r="JG557">
        <v>17.3306</v>
      </c>
      <c r="JH557">
        <v>0</v>
      </c>
      <c r="JI557">
        <v>0</v>
      </c>
      <c r="JJ557" s="1">
        <v>7.597833E-3</v>
      </c>
      <c r="JK557">
        <v>17.371009999999998</v>
      </c>
      <c r="JL557">
        <v>0</v>
      </c>
      <c r="JM557">
        <v>0</v>
      </c>
      <c r="JN557" s="1">
        <v>7.5828750000000002E-3</v>
      </c>
      <c r="JO557">
        <v>17.404979999999998</v>
      </c>
      <c r="JP557">
        <v>0</v>
      </c>
      <c r="JQ557">
        <v>0</v>
      </c>
      <c r="JR557" s="1">
        <v>7.553967E-3</v>
      </c>
      <c r="JS557">
        <v>17.451440000000002</v>
      </c>
      <c r="JT557">
        <v>0</v>
      </c>
      <c r="JU557">
        <v>0</v>
      </c>
      <c r="JV557" s="1">
        <v>7.4864770000000001E-3</v>
      </c>
      <c r="JW557">
        <v>17.47364</v>
      </c>
      <c r="JX557">
        <v>0</v>
      </c>
      <c r="JY557">
        <v>0</v>
      </c>
      <c r="JZ557" s="1">
        <v>7.4116049999999999E-3</v>
      </c>
      <c r="KA557">
        <v>17.456779999999998</v>
      </c>
      <c r="KB557">
        <v>0</v>
      </c>
      <c r="KC557">
        <v>0</v>
      </c>
      <c r="KD557" s="1">
        <v>7.3561210000000002E-3</v>
      </c>
      <c r="KE557">
        <v>17.437190000000001</v>
      </c>
      <c r="KF557">
        <v>0</v>
      </c>
      <c r="KG557">
        <v>0</v>
      </c>
      <c r="KH557" s="1">
        <v>7.3073959999999999E-3</v>
      </c>
      <c r="KI557">
        <v>17.42624</v>
      </c>
      <c r="KJ557">
        <v>0</v>
      </c>
      <c r="KK557">
        <v>0</v>
      </c>
      <c r="KL557" s="1">
        <v>7.2443710000000003E-3</v>
      </c>
      <c r="KM557">
        <v>17.471319999999999</v>
      </c>
      <c r="KN557">
        <v>0</v>
      </c>
      <c r="KO557">
        <v>0</v>
      </c>
      <c r="KP557" s="1">
        <v>7.1635570000000001E-3</v>
      </c>
      <c r="KQ557">
        <v>17.53595</v>
      </c>
      <c r="KR557">
        <v>0</v>
      </c>
      <c r="KS557">
        <v>0</v>
      </c>
      <c r="KT557" s="1">
        <v>7.0769880000000002E-3</v>
      </c>
      <c r="KU557">
        <v>17.60764</v>
      </c>
      <c r="KV557">
        <v>0</v>
      </c>
      <c r="KW557">
        <v>0</v>
      </c>
      <c r="KX557" s="1">
        <v>7.009202E-3</v>
      </c>
      <c r="KY557">
        <v>17.672319999999999</v>
      </c>
      <c r="KZ557">
        <v>0</v>
      </c>
      <c r="LA557">
        <v>0</v>
      </c>
      <c r="LB557" s="1">
        <v>6.9362149999999999E-3</v>
      </c>
      <c r="LC557">
        <v>17.69143</v>
      </c>
      <c r="LD557">
        <v>0</v>
      </c>
      <c r="LE557">
        <v>0</v>
      </c>
      <c r="LF557" s="1">
        <v>6.860568E-3</v>
      </c>
      <c r="LG557">
        <v>17.6751</v>
      </c>
      <c r="LH557">
        <v>0</v>
      </c>
      <c r="LI557">
        <v>0</v>
      </c>
      <c r="LJ557" s="1">
        <v>6.8133619999999999E-3</v>
      </c>
      <c r="LK557">
        <v>17.65709</v>
      </c>
      <c r="LL557">
        <v>0</v>
      </c>
      <c r="LM557">
        <v>0</v>
      </c>
      <c r="LN557" s="1">
        <v>6.7868E-3</v>
      </c>
      <c r="LO557">
        <v>17.649450000000002</v>
      </c>
      <c r="LP557">
        <v>0</v>
      </c>
      <c r="LQ557">
        <v>0</v>
      </c>
      <c r="LR557" s="1">
        <v>6.7449550000000004E-3</v>
      </c>
      <c r="LS557">
        <v>17.70064</v>
      </c>
      <c r="LT557">
        <v>0</v>
      </c>
      <c r="LU557">
        <v>0</v>
      </c>
      <c r="LV557" s="1">
        <v>6.6779910000000003E-3</v>
      </c>
      <c r="LW557">
        <v>17.767949999999999</v>
      </c>
      <c r="LX557">
        <v>0</v>
      </c>
      <c r="LY557">
        <v>0</v>
      </c>
      <c r="LZ557" s="1">
        <v>6.6039059999999997E-3</v>
      </c>
      <c r="MA557">
        <v>17.841090000000001</v>
      </c>
      <c r="MB557">
        <v>0</v>
      </c>
      <c r="MC557">
        <v>0</v>
      </c>
      <c r="MD557" s="1">
        <v>6.5584559999999998E-3</v>
      </c>
      <c r="ME557">
        <v>17.900950000000002</v>
      </c>
      <c r="MF557">
        <v>0</v>
      </c>
      <c r="MG557">
        <v>0</v>
      </c>
      <c r="MH557" s="1">
        <v>6.5132779999999999E-3</v>
      </c>
      <c r="MI557">
        <v>17.92005</v>
      </c>
      <c r="MJ557">
        <v>9.6817240000000007E-16</v>
      </c>
      <c r="MK557">
        <v>3.3282500000000001E-12</v>
      </c>
      <c r="ML557" s="1">
        <v>6.4746999999999999E-3</v>
      </c>
      <c r="MM557">
        <v>17.901520000000001</v>
      </c>
      <c r="MN557">
        <v>1.005831E-14</v>
      </c>
      <c r="MO557">
        <v>6.6749470000000006E-11</v>
      </c>
      <c r="MP557" s="1">
        <v>6.4955990000000003E-3</v>
      </c>
      <c r="MQ557">
        <v>17.881530000000001</v>
      </c>
      <c r="MR557">
        <v>4.3697420000000003E-14</v>
      </c>
      <c r="MS557">
        <v>4.1232539999999999E-10</v>
      </c>
      <c r="MT557" s="1">
        <v>6.491513E-3</v>
      </c>
      <c r="MU557">
        <v>17.87116</v>
      </c>
      <c r="MV557">
        <v>1.3246540000000001E-13</v>
      </c>
      <c r="MW557">
        <v>1.5872229999999999E-9</v>
      </c>
      <c r="MX557" s="1">
        <v>6.4495960000000001E-3</v>
      </c>
      <c r="MY557">
        <v>17.908149999999999</v>
      </c>
      <c r="MZ557">
        <v>3.2690109999999998E-13</v>
      </c>
      <c r="NA557">
        <v>4.7075659999999997E-9</v>
      </c>
      <c r="NB557" s="1">
        <v>6.3479249999999999E-3</v>
      </c>
      <c r="NC557">
        <v>17.92211</v>
      </c>
      <c r="ND557">
        <v>7.0389669999999997E-13</v>
      </c>
      <c r="NE557">
        <v>1.181556E-8</v>
      </c>
      <c r="NF557" s="1">
        <v>6.2589079999999997E-3</v>
      </c>
      <c r="NG557">
        <v>17.97372</v>
      </c>
      <c r="NH557" s="1">
        <v>1.3936050000000001E-12</v>
      </c>
      <c r="NI557" s="1">
        <v>2.6452290000000001E-8</v>
      </c>
      <c r="NJ557" s="1">
        <v>6.2158769999999999E-3</v>
      </c>
      <c r="NK557">
        <v>18.020250000000001</v>
      </c>
      <c r="NL557" s="1">
        <v>2.6127879999999999E-12</v>
      </c>
      <c r="NM557" s="1">
        <v>5.458404E-8</v>
      </c>
      <c r="NN557" s="1">
        <v>6.1811080000000003E-3</v>
      </c>
      <c r="NO557">
        <v>18.036049999999999</v>
      </c>
      <c r="NP557" s="1">
        <v>4.6754509999999996E-12</v>
      </c>
      <c r="NQ557" s="1">
        <v>1.0578870000000001E-7</v>
      </c>
      <c r="NR557" s="1">
        <v>6.1389879999999997E-3</v>
      </c>
      <c r="NS557">
        <v>18.025200000000002</v>
      </c>
      <c r="NT557" s="1">
        <v>8.0209160000000006E-12</v>
      </c>
      <c r="NU557" s="1">
        <v>1.9486750000000001E-7</v>
      </c>
      <c r="NV557" s="1">
        <v>5.8262649999999997E-3</v>
      </c>
      <c r="NW557">
        <v>18.008040000000001</v>
      </c>
      <c r="NX557" s="1">
        <v>1.270963E-11</v>
      </c>
      <c r="NY557" s="1">
        <v>3.4173420000000002E-7</v>
      </c>
      <c r="NZ557" s="1">
        <v>5.597332E-3</v>
      </c>
      <c r="OA557">
        <v>18.005949999999999</v>
      </c>
      <c r="OB557" s="1">
        <v>1.9665270000000001E-11</v>
      </c>
      <c r="OC557" s="1">
        <v>5.7166429999999995E-7</v>
      </c>
      <c r="OD557" s="1">
        <v>5.4858279999999999E-3</v>
      </c>
      <c r="OE557">
        <v>18.065629999999999</v>
      </c>
      <c r="OF557" s="1">
        <v>2.1169769999999999E-11</v>
      </c>
      <c r="OG557" s="1">
        <v>9.1914889999999995E-7</v>
      </c>
      <c r="OH557" s="1">
        <v>5.6057199999999998E-3</v>
      </c>
      <c r="OI557">
        <v>18.146180000000001</v>
      </c>
      <c r="OJ557" s="1">
        <v>2.8486660000000001E-11</v>
      </c>
      <c r="OK557" s="1">
        <v>1.417622E-6</v>
      </c>
    </row>
    <row r="558" spans="1:401" x14ac:dyDescent="0.35">
      <c r="A558">
        <v>567</v>
      </c>
      <c r="B558" t="s">
        <v>4</v>
      </c>
      <c r="C558" t="s">
        <v>364</v>
      </c>
      <c r="D558" t="s">
        <v>565</v>
      </c>
      <c r="E558">
        <v>7174.0379999999996</v>
      </c>
      <c r="F558" s="1">
        <v>1.1032749999999999E-2</v>
      </c>
      <c r="G558">
        <v>15.917199999999999</v>
      </c>
      <c r="H558">
        <v>0</v>
      </c>
      <c r="I558">
        <v>0</v>
      </c>
      <c r="J558" s="1">
        <v>1.103107E-2</v>
      </c>
      <c r="K558">
        <v>15.972569999999999</v>
      </c>
      <c r="L558">
        <v>0</v>
      </c>
      <c r="M558">
        <v>0</v>
      </c>
      <c r="N558" s="1">
        <v>1.0663290000000001E-2</v>
      </c>
      <c r="O558">
        <v>16.033339999999999</v>
      </c>
      <c r="P558">
        <v>0</v>
      </c>
      <c r="Q558">
        <v>0</v>
      </c>
      <c r="R558" s="1">
        <v>1.0457930000000001E-2</v>
      </c>
      <c r="S558">
        <v>16.090610000000002</v>
      </c>
      <c r="T558">
        <v>0</v>
      </c>
      <c r="U558">
        <v>0</v>
      </c>
      <c r="V558" s="1">
        <v>1.0411800000000001E-2</v>
      </c>
      <c r="W558">
        <v>16.145600000000002</v>
      </c>
      <c r="X558">
        <v>0</v>
      </c>
      <c r="Y558">
        <v>0</v>
      </c>
      <c r="Z558" s="1">
        <v>1.0444169999999999E-2</v>
      </c>
      <c r="AA558">
        <v>16.167919999999999</v>
      </c>
      <c r="AB558">
        <v>0</v>
      </c>
      <c r="AC558">
        <v>0</v>
      </c>
      <c r="AD558" s="1">
        <v>1.04104E-2</v>
      </c>
      <c r="AE558">
        <v>16.15372</v>
      </c>
      <c r="AF558">
        <v>0</v>
      </c>
      <c r="AG558">
        <v>0</v>
      </c>
      <c r="AH558" s="1">
        <v>1.058571E-2</v>
      </c>
      <c r="AI558">
        <v>16.135639999999999</v>
      </c>
      <c r="AJ558">
        <v>0</v>
      </c>
      <c r="AK558">
        <v>0</v>
      </c>
      <c r="AL558" s="1">
        <v>1.0601650000000001E-2</v>
      </c>
      <c r="AM558">
        <v>16.124020000000002</v>
      </c>
      <c r="AN558">
        <v>0</v>
      </c>
      <c r="AO558">
        <v>0</v>
      </c>
      <c r="AP558" s="1">
        <v>1.057874E-2</v>
      </c>
      <c r="AQ558">
        <v>16.169160000000002</v>
      </c>
      <c r="AR558">
        <v>0</v>
      </c>
      <c r="AS558">
        <v>0</v>
      </c>
      <c r="AT558" s="1">
        <v>1.035898E-2</v>
      </c>
      <c r="AU558">
        <v>16.24126</v>
      </c>
      <c r="AV558">
        <v>0</v>
      </c>
      <c r="AW558">
        <v>0</v>
      </c>
      <c r="AX558" s="1">
        <v>1.0210159999999999E-2</v>
      </c>
      <c r="AY558">
        <v>16.309380000000001</v>
      </c>
      <c r="AZ558">
        <v>0</v>
      </c>
      <c r="BA558">
        <v>0</v>
      </c>
      <c r="BB558" s="1">
        <v>1.015279E-2</v>
      </c>
      <c r="BC558">
        <v>16.369800000000001</v>
      </c>
      <c r="BD558">
        <v>0</v>
      </c>
      <c r="BE558">
        <v>0</v>
      </c>
      <c r="BF558" s="1">
        <v>1.0163719999999999E-2</v>
      </c>
      <c r="BG558">
        <v>16.387840000000001</v>
      </c>
      <c r="BH558">
        <v>0</v>
      </c>
      <c r="BI558">
        <v>0</v>
      </c>
      <c r="BJ558" s="1">
        <v>1.01078E-2</v>
      </c>
      <c r="BK558">
        <v>16.377310000000001</v>
      </c>
      <c r="BL558">
        <v>0</v>
      </c>
      <c r="BM558">
        <v>0</v>
      </c>
      <c r="BN558" s="1">
        <v>1.031018E-2</v>
      </c>
      <c r="BO558">
        <v>16.364640000000001</v>
      </c>
      <c r="BP558">
        <v>0</v>
      </c>
      <c r="BQ558">
        <v>0</v>
      </c>
      <c r="BR558" s="1">
        <v>1.0349300000000001E-2</v>
      </c>
      <c r="BS558">
        <v>16.359169999999999</v>
      </c>
      <c r="BT558">
        <v>0</v>
      </c>
      <c r="BU558">
        <v>0</v>
      </c>
      <c r="BV558" s="1">
        <v>1.03415E-2</v>
      </c>
      <c r="BW558">
        <v>16.390260000000001</v>
      </c>
      <c r="BX558">
        <v>0</v>
      </c>
      <c r="BY558">
        <v>0</v>
      </c>
      <c r="BZ558" s="1">
        <v>1.011709E-2</v>
      </c>
      <c r="CA558">
        <v>16.417639999999999</v>
      </c>
      <c r="CB558">
        <v>0</v>
      </c>
      <c r="CC558">
        <v>0</v>
      </c>
      <c r="CD558" s="1">
        <v>9.9758999999999994E-3</v>
      </c>
      <c r="CE558">
        <v>16.454429999999999</v>
      </c>
      <c r="CF558">
        <v>0</v>
      </c>
      <c r="CG558">
        <v>0</v>
      </c>
      <c r="CH558" s="1">
        <v>9.9282410000000008E-3</v>
      </c>
      <c r="CI558">
        <v>16.468730000000001</v>
      </c>
      <c r="CJ558">
        <v>0</v>
      </c>
      <c r="CK558">
        <v>0</v>
      </c>
      <c r="CL558" s="1">
        <v>9.9507090000000003E-3</v>
      </c>
      <c r="CM558">
        <v>16.463750000000001</v>
      </c>
      <c r="CN558">
        <v>0</v>
      </c>
      <c r="CO558">
        <v>0</v>
      </c>
      <c r="CP558" s="1">
        <v>9.9115460000000002E-3</v>
      </c>
      <c r="CQ558">
        <v>16.454699999999999</v>
      </c>
      <c r="CR558">
        <v>0</v>
      </c>
      <c r="CS558">
        <v>0</v>
      </c>
      <c r="CT558" s="1">
        <v>9.9257470000000004E-3</v>
      </c>
      <c r="CU558">
        <v>16.44556</v>
      </c>
      <c r="CV558">
        <v>0</v>
      </c>
      <c r="CW558">
        <v>0</v>
      </c>
      <c r="CX558" s="1">
        <v>9.8634729999999993E-3</v>
      </c>
      <c r="CY558">
        <v>16.438839999999999</v>
      </c>
      <c r="CZ558">
        <v>0</v>
      </c>
      <c r="DA558">
        <v>0</v>
      </c>
      <c r="DB558" s="1">
        <v>9.8167489999999996E-3</v>
      </c>
      <c r="DC558">
        <v>16.475269999999998</v>
      </c>
      <c r="DD558">
        <v>0</v>
      </c>
      <c r="DE558">
        <v>0</v>
      </c>
      <c r="DF558" s="1">
        <v>9.7288789999999993E-3</v>
      </c>
      <c r="DG558">
        <v>16.499759999999998</v>
      </c>
      <c r="DH558">
        <v>0</v>
      </c>
      <c r="DI558">
        <v>0</v>
      </c>
      <c r="DJ558" s="1">
        <v>9.653956E-3</v>
      </c>
      <c r="DK558">
        <v>16.53079</v>
      </c>
      <c r="DL558">
        <v>0</v>
      </c>
      <c r="DM558">
        <v>0</v>
      </c>
      <c r="DN558" s="1">
        <v>9.6010609999999993E-3</v>
      </c>
      <c r="DO558">
        <v>16.56176</v>
      </c>
      <c r="DP558">
        <v>0</v>
      </c>
      <c r="DQ558">
        <v>0</v>
      </c>
      <c r="DR558" s="1">
        <v>9.5592360000000005E-3</v>
      </c>
      <c r="DS558">
        <v>16.569680000000002</v>
      </c>
      <c r="DT558">
        <v>0</v>
      </c>
      <c r="DU558">
        <v>0</v>
      </c>
      <c r="DV558" s="1">
        <v>9.5046750000000006E-3</v>
      </c>
      <c r="DW558">
        <v>16.555009999999999</v>
      </c>
      <c r="DX558">
        <v>0</v>
      </c>
      <c r="DY558">
        <v>0</v>
      </c>
      <c r="DZ558" s="1">
        <v>9.7046430000000006E-3</v>
      </c>
      <c r="EA558">
        <v>16.53754</v>
      </c>
      <c r="EB558">
        <v>0</v>
      </c>
      <c r="EC558">
        <v>0</v>
      </c>
      <c r="ED558" s="1">
        <v>9.7715670000000001E-3</v>
      </c>
      <c r="EE558">
        <v>16.536750000000001</v>
      </c>
      <c r="EF558">
        <v>0</v>
      </c>
      <c r="EG558">
        <v>0</v>
      </c>
      <c r="EH558" s="1">
        <v>9.7763480000000007E-3</v>
      </c>
      <c r="EI558">
        <v>16.598330000000001</v>
      </c>
      <c r="EJ558">
        <v>0</v>
      </c>
      <c r="EK558">
        <v>0</v>
      </c>
      <c r="EL558" s="1">
        <v>9.584525E-3</v>
      </c>
      <c r="EM558">
        <v>16.661059999999999</v>
      </c>
      <c r="EN558">
        <v>0</v>
      </c>
      <c r="EO558">
        <v>0</v>
      </c>
      <c r="EP558" s="1">
        <v>9.4586940000000001E-3</v>
      </c>
      <c r="EQ558">
        <v>16.726790000000001</v>
      </c>
      <c r="ER558">
        <v>0</v>
      </c>
      <c r="ES558">
        <v>0</v>
      </c>
      <c r="ET558" s="1">
        <v>9.4369829999999995E-3</v>
      </c>
      <c r="EU558">
        <v>16.800059999999998</v>
      </c>
      <c r="EV558">
        <v>0</v>
      </c>
      <c r="EW558">
        <v>0</v>
      </c>
      <c r="EX558" s="1">
        <v>9.4858149999999999E-3</v>
      </c>
      <c r="EY558">
        <v>16.830100000000002</v>
      </c>
      <c r="EZ558">
        <v>0</v>
      </c>
      <c r="FA558">
        <v>0</v>
      </c>
      <c r="FB558" s="1">
        <v>9.4740940000000006E-3</v>
      </c>
      <c r="FC558">
        <v>16.812840000000001</v>
      </c>
      <c r="FD558">
        <v>0</v>
      </c>
      <c r="FE558">
        <v>0</v>
      </c>
      <c r="FF558" s="1">
        <v>9.7515520000000001E-3</v>
      </c>
      <c r="FG558">
        <v>16.7959</v>
      </c>
      <c r="FH558">
        <v>0</v>
      </c>
      <c r="FI558">
        <v>0</v>
      </c>
      <c r="FJ558" s="1">
        <v>9.8203260000000007E-3</v>
      </c>
      <c r="FK558">
        <v>16.79156</v>
      </c>
      <c r="FL558">
        <v>0</v>
      </c>
      <c r="FM558">
        <v>0</v>
      </c>
      <c r="FN558" s="1">
        <v>9.8467620000000002E-3</v>
      </c>
      <c r="FO558">
        <v>16.84646</v>
      </c>
      <c r="FP558">
        <v>0</v>
      </c>
      <c r="FQ558">
        <v>0</v>
      </c>
      <c r="FR558" s="1">
        <v>9.6186550000000003E-3</v>
      </c>
      <c r="FS558">
        <v>16.915320000000001</v>
      </c>
      <c r="FT558">
        <v>0</v>
      </c>
      <c r="FU558">
        <v>0</v>
      </c>
      <c r="FV558" s="1">
        <v>9.4813450000000004E-3</v>
      </c>
      <c r="FW558">
        <v>16.978349999999999</v>
      </c>
      <c r="FX558">
        <v>0</v>
      </c>
      <c r="FY558">
        <v>0</v>
      </c>
      <c r="FZ558" s="1">
        <v>9.4573750000000005E-3</v>
      </c>
      <c r="GA558">
        <v>17.04081</v>
      </c>
      <c r="GB558">
        <v>0</v>
      </c>
      <c r="GC558">
        <v>0</v>
      </c>
      <c r="GD558" s="1">
        <v>9.52595E-3</v>
      </c>
      <c r="GE558">
        <v>17.06073</v>
      </c>
      <c r="GF558">
        <v>0</v>
      </c>
      <c r="GG558">
        <v>0</v>
      </c>
      <c r="GH558" s="1">
        <v>9.5253200000000003E-3</v>
      </c>
      <c r="GI558">
        <v>17.052579999999999</v>
      </c>
      <c r="GJ558">
        <v>0</v>
      </c>
      <c r="GK558">
        <v>0</v>
      </c>
      <c r="GL558" s="1">
        <v>9.6648629999999992E-3</v>
      </c>
      <c r="GM558">
        <v>17.042300000000001</v>
      </c>
      <c r="GN558">
        <v>0</v>
      </c>
      <c r="GO558">
        <v>0</v>
      </c>
      <c r="GP558" s="1">
        <v>9.6710619999999994E-3</v>
      </c>
      <c r="GQ558">
        <v>17.037479999999999</v>
      </c>
      <c r="GR558">
        <v>0</v>
      </c>
      <c r="GS558">
        <v>0</v>
      </c>
      <c r="GT558" s="1">
        <v>9.6583120000000005E-3</v>
      </c>
      <c r="GU558">
        <v>17.046790000000001</v>
      </c>
      <c r="GV558">
        <v>0</v>
      </c>
      <c r="GW558">
        <v>0</v>
      </c>
      <c r="GX558" s="1">
        <v>9.4898889999999996E-3</v>
      </c>
      <c r="GY558">
        <v>17.094270000000002</v>
      </c>
      <c r="GZ558">
        <v>0</v>
      </c>
      <c r="HA558">
        <v>0</v>
      </c>
      <c r="HB558" s="1">
        <v>9.3785480000000004E-3</v>
      </c>
      <c r="HC558">
        <v>17.130410000000001</v>
      </c>
      <c r="HD558">
        <v>0</v>
      </c>
      <c r="HE558">
        <v>0</v>
      </c>
      <c r="HF558" s="1">
        <v>9.323919E-3</v>
      </c>
      <c r="HG558">
        <v>17.158049999999999</v>
      </c>
      <c r="HH558">
        <v>0</v>
      </c>
      <c r="HI558">
        <v>0</v>
      </c>
      <c r="HJ558" s="1">
        <v>9.3299149999999994E-3</v>
      </c>
      <c r="HK558">
        <v>17.154800000000002</v>
      </c>
      <c r="HL558">
        <v>0</v>
      </c>
      <c r="HM558">
        <v>0</v>
      </c>
      <c r="HN558" s="1">
        <v>9.2834960000000005E-3</v>
      </c>
      <c r="HO558">
        <v>17.14621</v>
      </c>
      <c r="HP558">
        <v>0</v>
      </c>
      <c r="HQ558">
        <v>0</v>
      </c>
      <c r="HR558" s="1">
        <v>9.2536760000000006E-3</v>
      </c>
      <c r="HS558">
        <v>17.131889999999999</v>
      </c>
      <c r="HT558">
        <v>0</v>
      </c>
      <c r="HU558">
        <v>0</v>
      </c>
      <c r="HV558" s="1">
        <v>9.1743789999999999E-3</v>
      </c>
      <c r="HW558">
        <v>17.11242</v>
      </c>
      <c r="HX558">
        <v>0</v>
      </c>
      <c r="HY558">
        <v>0</v>
      </c>
      <c r="HZ558" s="1">
        <v>9.1032879999999993E-3</v>
      </c>
      <c r="IA558">
        <v>17.106480000000001</v>
      </c>
      <c r="IB558">
        <v>0</v>
      </c>
      <c r="IC558">
        <v>0</v>
      </c>
      <c r="ID558" s="1">
        <v>9.0055780000000002E-3</v>
      </c>
      <c r="IE558">
        <v>17.132670000000001</v>
      </c>
      <c r="IF558">
        <v>0</v>
      </c>
      <c r="IG558">
        <v>0</v>
      </c>
      <c r="IH558" s="1">
        <v>8.9199250000000004E-3</v>
      </c>
      <c r="II558">
        <v>17.163989999999998</v>
      </c>
      <c r="IJ558">
        <v>0</v>
      </c>
      <c r="IK558">
        <v>0</v>
      </c>
      <c r="IL558" s="1">
        <v>8.8346669999999992E-3</v>
      </c>
      <c r="IM558">
        <v>17.20288</v>
      </c>
      <c r="IN558">
        <v>0</v>
      </c>
      <c r="IO558">
        <v>0</v>
      </c>
      <c r="IP558" s="1">
        <v>8.7608919999999993E-3</v>
      </c>
      <c r="IQ558">
        <v>17.203469999999999</v>
      </c>
      <c r="IR558">
        <v>0</v>
      </c>
      <c r="IS558">
        <v>0</v>
      </c>
      <c r="IT558" s="1">
        <v>8.6887560000000006E-3</v>
      </c>
      <c r="IU558">
        <v>17.187110000000001</v>
      </c>
      <c r="IV558">
        <v>0</v>
      </c>
      <c r="IW558">
        <v>0</v>
      </c>
      <c r="IX558" s="1">
        <v>8.5248619999999994E-3</v>
      </c>
      <c r="IY558">
        <v>17.173279999999998</v>
      </c>
      <c r="IZ558">
        <v>0</v>
      </c>
      <c r="JA558">
        <v>0</v>
      </c>
      <c r="JB558" s="1">
        <v>8.4130890000000003E-3</v>
      </c>
      <c r="JC558">
        <v>17.161960000000001</v>
      </c>
      <c r="JD558">
        <v>0</v>
      </c>
      <c r="JE558">
        <v>0</v>
      </c>
      <c r="JF558" s="1">
        <v>8.3307590000000001E-3</v>
      </c>
      <c r="JG558">
        <v>17.193629999999999</v>
      </c>
      <c r="JH558">
        <v>0</v>
      </c>
      <c r="JI558">
        <v>0</v>
      </c>
      <c r="JJ558" s="1">
        <v>8.3343459999999994E-3</v>
      </c>
      <c r="JK558">
        <v>17.233550000000001</v>
      </c>
      <c r="JL558">
        <v>0</v>
      </c>
      <c r="JM558">
        <v>0</v>
      </c>
      <c r="JN558" s="1">
        <v>8.3127730000000007E-3</v>
      </c>
      <c r="JO558">
        <v>17.266819999999999</v>
      </c>
      <c r="JP558">
        <v>0</v>
      </c>
      <c r="JQ558">
        <v>0</v>
      </c>
      <c r="JR558" s="1">
        <v>8.2856979999999993E-3</v>
      </c>
      <c r="JS558">
        <v>17.312629999999999</v>
      </c>
      <c r="JT558">
        <v>0</v>
      </c>
      <c r="JU558">
        <v>0</v>
      </c>
      <c r="JV558" s="1">
        <v>8.2137170000000006E-3</v>
      </c>
      <c r="JW558">
        <v>17.33324</v>
      </c>
      <c r="JX558">
        <v>0</v>
      </c>
      <c r="JY558">
        <v>0</v>
      </c>
      <c r="JZ558" s="1">
        <v>8.1256850000000005E-3</v>
      </c>
      <c r="KA558">
        <v>17.313870000000001</v>
      </c>
      <c r="KB558">
        <v>0</v>
      </c>
      <c r="KC558">
        <v>0</v>
      </c>
      <c r="KD558" s="1">
        <v>8.0752710000000002E-3</v>
      </c>
      <c r="KE558">
        <v>17.29196</v>
      </c>
      <c r="KF558">
        <v>0</v>
      </c>
      <c r="KG558">
        <v>0</v>
      </c>
      <c r="KH558" s="1">
        <v>8.0183800000000003E-3</v>
      </c>
      <c r="KI558">
        <v>17.279199999999999</v>
      </c>
      <c r="KJ558">
        <v>0</v>
      </c>
      <c r="KK558">
        <v>0</v>
      </c>
      <c r="KL558" s="1">
        <v>7.9495840000000009E-3</v>
      </c>
      <c r="KM558">
        <v>17.323989999999998</v>
      </c>
      <c r="KN558">
        <v>0</v>
      </c>
      <c r="KO558">
        <v>0</v>
      </c>
      <c r="KP558" s="1">
        <v>7.8534780000000005E-3</v>
      </c>
      <c r="KQ558">
        <v>17.388490000000001</v>
      </c>
      <c r="KR558">
        <v>0</v>
      </c>
      <c r="KS558">
        <v>0</v>
      </c>
      <c r="KT558" s="1">
        <v>7.7668920000000001E-3</v>
      </c>
      <c r="KU558">
        <v>17.45975</v>
      </c>
      <c r="KV558">
        <v>0</v>
      </c>
      <c r="KW558">
        <v>0</v>
      </c>
      <c r="KX558" s="1">
        <v>7.6891160000000002E-3</v>
      </c>
      <c r="KY558">
        <v>17.523309999999999</v>
      </c>
      <c r="KZ558">
        <v>0</v>
      </c>
      <c r="LA558">
        <v>0</v>
      </c>
      <c r="LB558" s="1">
        <v>7.6142960000000004E-3</v>
      </c>
      <c r="LC558">
        <v>17.539739999999998</v>
      </c>
      <c r="LD558">
        <v>0</v>
      </c>
      <c r="LE558">
        <v>0</v>
      </c>
      <c r="LF558" s="1">
        <v>7.5304400000000002E-3</v>
      </c>
      <c r="LG558">
        <v>17.520109999999999</v>
      </c>
      <c r="LH558">
        <v>0</v>
      </c>
      <c r="LI558">
        <v>0</v>
      </c>
      <c r="LJ558" s="1">
        <v>7.4865219999999998E-3</v>
      </c>
      <c r="LK558">
        <v>17.499089999999999</v>
      </c>
      <c r="LL558">
        <v>0</v>
      </c>
      <c r="LM558">
        <v>0</v>
      </c>
      <c r="LN558" s="1">
        <v>7.4456929999999998E-3</v>
      </c>
      <c r="LO558">
        <v>17.489070000000002</v>
      </c>
      <c r="LP558">
        <v>0</v>
      </c>
      <c r="LQ558">
        <v>0</v>
      </c>
      <c r="LR558" s="1">
        <v>7.40313E-3</v>
      </c>
      <c r="LS558">
        <v>17.53951</v>
      </c>
      <c r="LT558">
        <v>0</v>
      </c>
      <c r="LU558">
        <v>0</v>
      </c>
      <c r="LV558" s="1">
        <v>7.3295010000000004E-3</v>
      </c>
      <c r="LW558">
        <v>17.60604</v>
      </c>
      <c r="LX558">
        <v>0</v>
      </c>
      <c r="LY558">
        <v>0</v>
      </c>
      <c r="LZ558" s="1">
        <v>7.253911E-3</v>
      </c>
      <c r="MA558">
        <v>17.678159999999998</v>
      </c>
      <c r="MB558">
        <v>0</v>
      </c>
      <c r="MC558">
        <v>0</v>
      </c>
      <c r="MD558" s="1">
        <v>7.2028739999999997E-3</v>
      </c>
      <c r="ME558">
        <v>17.736190000000001</v>
      </c>
      <c r="MF558">
        <v>0</v>
      </c>
      <c r="MG558">
        <v>0</v>
      </c>
      <c r="MH558" s="1">
        <v>7.1517439999999998E-3</v>
      </c>
      <c r="MI558">
        <v>17.752300000000002</v>
      </c>
      <c r="MJ558">
        <v>0</v>
      </c>
      <c r="MK558">
        <v>-4.6973910000000001E-17</v>
      </c>
      <c r="ML558" s="1">
        <v>7.111292E-3</v>
      </c>
      <c r="MM558">
        <v>17.730029999999999</v>
      </c>
      <c r="MN558">
        <v>0</v>
      </c>
      <c r="MO558">
        <v>-7.1572899999999998E-16</v>
      </c>
      <c r="MP558" s="1">
        <v>7.1408679999999999E-3</v>
      </c>
      <c r="MQ558">
        <v>17.70665</v>
      </c>
      <c r="MR558">
        <v>0</v>
      </c>
      <c r="MS558">
        <v>-1.5022E-15</v>
      </c>
      <c r="MT558" s="1">
        <v>7.1373230000000001E-3</v>
      </c>
      <c r="MU558">
        <v>17.693770000000001</v>
      </c>
      <c r="MV558">
        <v>0</v>
      </c>
      <c r="MW558">
        <v>-2.5328720000000001E-15</v>
      </c>
      <c r="MX558" s="1">
        <v>7.091923E-3</v>
      </c>
      <c r="MY558">
        <v>17.729569999999999</v>
      </c>
      <c r="MZ558">
        <v>0</v>
      </c>
      <c r="NA558">
        <v>-4.2760470000000003E-15</v>
      </c>
      <c r="NB558" s="1">
        <v>6.9761349999999996E-3</v>
      </c>
      <c r="NC558">
        <v>17.741579999999999</v>
      </c>
      <c r="ND558">
        <v>0</v>
      </c>
      <c r="NE558">
        <v>-5.462197E-15</v>
      </c>
      <c r="NF558" s="1">
        <v>6.8771229999999997E-3</v>
      </c>
      <c r="NG558">
        <v>17.792179999999998</v>
      </c>
      <c r="NH558">
        <v>0</v>
      </c>
      <c r="NI558" s="1">
        <v>-1.458547E-15</v>
      </c>
      <c r="NJ558" s="1">
        <v>6.8391349999999997E-3</v>
      </c>
      <c r="NK558">
        <v>17.837209999999999</v>
      </c>
      <c r="NL558">
        <v>5.3835679999999998E-17</v>
      </c>
      <c r="NM558" s="1">
        <v>1.9829799999999999E-11</v>
      </c>
      <c r="NN558" s="1">
        <v>6.7999389999999996E-3</v>
      </c>
      <c r="NO558">
        <v>17.850560000000002</v>
      </c>
      <c r="NP558">
        <v>4.4155579999999999E-16</v>
      </c>
      <c r="NQ558" s="1">
        <v>1.634068E-10</v>
      </c>
      <c r="NR558" s="1">
        <v>6.7458730000000003E-3</v>
      </c>
      <c r="NS558">
        <v>17.83681</v>
      </c>
      <c r="NT558">
        <v>1.5671750000000001E-15</v>
      </c>
      <c r="NU558" s="1">
        <v>5.8459540000000001E-10</v>
      </c>
      <c r="NV558" s="1">
        <v>6.3780709999999999E-3</v>
      </c>
      <c r="NW558">
        <v>17.81681</v>
      </c>
      <c r="NX558">
        <v>3.841867E-15</v>
      </c>
      <c r="NY558" s="1">
        <v>1.5153180000000001E-9</v>
      </c>
      <c r="NZ558" s="1">
        <v>6.1373490000000003E-3</v>
      </c>
      <c r="OA558">
        <v>17.812449999999998</v>
      </c>
      <c r="OB558">
        <v>7.8686979999999998E-15</v>
      </c>
      <c r="OC558" s="1">
        <v>3.2237959999999999E-9</v>
      </c>
      <c r="OD558" s="1">
        <v>6.0083319999999999E-3</v>
      </c>
      <c r="OE558">
        <v>17.871490000000001</v>
      </c>
      <c r="OF558" s="1">
        <v>1.5006379999999999E-14</v>
      </c>
      <c r="OG558" s="1">
        <v>6.2791749999999999E-9</v>
      </c>
      <c r="OH558" s="1">
        <v>6.1459870000000003E-3</v>
      </c>
      <c r="OI558">
        <v>17.951589999999999</v>
      </c>
      <c r="OJ558" s="1">
        <v>2.8074199999999999E-14</v>
      </c>
      <c r="OK558" s="1">
        <v>1.147842E-8</v>
      </c>
    </row>
    <row r="559" spans="1:401" x14ac:dyDescent="0.35">
      <c r="A559">
        <v>568</v>
      </c>
      <c r="B559" t="s">
        <v>4</v>
      </c>
      <c r="C559" t="s">
        <v>364</v>
      </c>
      <c r="D559" t="s">
        <v>566</v>
      </c>
      <c r="E559">
        <v>4514.8040000000001</v>
      </c>
      <c r="F559" s="1">
        <v>7.1264709999999997E-3</v>
      </c>
      <c r="G559">
        <v>15.88373</v>
      </c>
      <c r="H559">
        <v>0</v>
      </c>
      <c r="I559">
        <v>0</v>
      </c>
      <c r="J559" s="1">
        <v>7.133693E-3</v>
      </c>
      <c r="K559">
        <v>15.93581</v>
      </c>
      <c r="L559">
        <v>0</v>
      </c>
      <c r="M559">
        <v>0</v>
      </c>
      <c r="N559" s="1">
        <v>6.8907259999999998E-3</v>
      </c>
      <c r="O559">
        <v>15.993029999999999</v>
      </c>
      <c r="P559">
        <v>0</v>
      </c>
      <c r="Q559">
        <v>0</v>
      </c>
      <c r="R559" s="1">
        <v>6.7601199999999997E-3</v>
      </c>
      <c r="S559">
        <v>16.047039999999999</v>
      </c>
      <c r="T559">
        <v>0</v>
      </c>
      <c r="U559">
        <v>0</v>
      </c>
      <c r="V559" s="1">
        <v>6.7277580000000003E-3</v>
      </c>
      <c r="W559">
        <v>16.099</v>
      </c>
      <c r="X559">
        <v>0</v>
      </c>
      <c r="Y559">
        <v>0</v>
      </c>
      <c r="Z559" s="1">
        <v>6.74634E-3</v>
      </c>
      <c r="AA559">
        <v>16.120609999999999</v>
      </c>
      <c r="AB559">
        <v>0</v>
      </c>
      <c r="AC559">
        <v>0</v>
      </c>
      <c r="AD559" s="1">
        <v>6.7237140000000004E-3</v>
      </c>
      <c r="AE559">
        <v>16.108270000000001</v>
      </c>
      <c r="AF559">
        <v>0</v>
      </c>
      <c r="AG559">
        <v>0</v>
      </c>
      <c r="AH559" s="1">
        <v>6.8606960000000003E-3</v>
      </c>
      <c r="AI559">
        <v>16.092269999999999</v>
      </c>
      <c r="AJ559">
        <v>0</v>
      </c>
      <c r="AK559">
        <v>0</v>
      </c>
      <c r="AL559" s="1">
        <v>6.8634739999999996E-3</v>
      </c>
      <c r="AM559">
        <v>16.082190000000001</v>
      </c>
      <c r="AN559">
        <v>0</v>
      </c>
      <c r="AO559">
        <v>0</v>
      </c>
      <c r="AP559" s="1">
        <v>6.8526380000000003E-3</v>
      </c>
      <c r="AQ559">
        <v>16.124929999999999</v>
      </c>
      <c r="AR559">
        <v>0</v>
      </c>
      <c r="AS559">
        <v>0</v>
      </c>
      <c r="AT559" s="1">
        <v>6.7065720000000001E-3</v>
      </c>
      <c r="AU559">
        <v>16.19286</v>
      </c>
      <c r="AV559">
        <v>0</v>
      </c>
      <c r="AW559">
        <v>0</v>
      </c>
      <c r="AX559" s="1">
        <v>6.6109380000000002E-3</v>
      </c>
      <c r="AY559">
        <v>16.257180000000002</v>
      </c>
      <c r="AZ559">
        <v>0</v>
      </c>
      <c r="BA559">
        <v>0</v>
      </c>
      <c r="BB559" s="1">
        <v>6.5752320000000003E-3</v>
      </c>
      <c r="BC559">
        <v>16.314399999999999</v>
      </c>
      <c r="BD559">
        <v>0</v>
      </c>
      <c r="BE559">
        <v>0</v>
      </c>
      <c r="BF559" s="1">
        <v>6.5832080000000001E-3</v>
      </c>
      <c r="BG559">
        <v>16.332249999999998</v>
      </c>
      <c r="BH559">
        <v>0</v>
      </c>
      <c r="BI559">
        <v>0</v>
      </c>
      <c r="BJ559" s="1">
        <v>6.5443510000000003E-3</v>
      </c>
      <c r="BK559">
        <v>16.323499999999999</v>
      </c>
      <c r="BL559">
        <v>0</v>
      </c>
      <c r="BM559">
        <v>0</v>
      </c>
      <c r="BN559" s="1">
        <v>6.6925109999999999E-3</v>
      </c>
      <c r="BO559">
        <v>16.312729999999998</v>
      </c>
      <c r="BP559">
        <v>0</v>
      </c>
      <c r="BQ559">
        <v>0</v>
      </c>
      <c r="BR559" s="1">
        <v>6.7174740000000002E-3</v>
      </c>
      <c r="BS559">
        <v>16.30855</v>
      </c>
      <c r="BT559">
        <v>0</v>
      </c>
      <c r="BU559">
        <v>0</v>
      </c>
      <c r="BV559" s="1">
        <v>6.7093489999999999E-3</v>
      </c>
      <c r="BW559">
        <v>16.338360000000002</v>
      </c>
      <c r="BX559">
        <v>0</v>
      </c>
      <c r="BY559">
        <v>0</v>
      </c>
      <c r="BZ559" s="1">
        <v>6.5611879999999999E-3</v>
      </c>
      <c r="CA559">
        <v>16.364719999999998</v>
      </c>
      <c r="CB559">
        <v>0</v>
      </c>
      <c r="CC559">
        <v>0</v>
      </c>
      <c r="CD559" s="1">
        <v>6.4684640000000002E-3</v>
      </c>
      <c r="CE559">
        <v>16.399889999999999</v>
      </c>
      <c r="CF559">
        <v>0</v>
      </c>
      <c r="CG559">
        <v>0</v>
      </c>
      <c r="CH559" s="1">
        <v>6.440014E-3</v>
      </c>
      <c r="CI559">
        <v>16.414200000000001</v>
      </c>
      <c r="CJ559">
        <v>0</v>
      </c>
      <c r="CK559">
        <v>0</v>
      </c>
      <c r="CL559" s="1">
        <v>6.4562500000000002E-3</v>
      </c>
      <c r="CM559">
        <v>16.41047</v>
      </c>
      <c r="CN559">
        <v>0</v>
      </c>
      <c r="CO559">
        <v>0</v>
      </c>
      <c r="CP559" s="1">
        <v>6.430636E-3</v>
      </c>
      <c r="CQ559">
        <v>16.402930000000001</v>
      </c>
      <c r="CR559">
        <v>0</v>
      </c>
      <c r="CS559">
        <v>0</v>
      </c>
      <c r="CT559" s="1">
        <v>6.4453460000000002E-3</v>
      </c>
      <c r="CU559">
        <v>16.395219999999998</v>
      </c>
      <c r="CV559">
        <v>0</v>
      </c>
      <c r="CW559">
        <v>0</v>
      </c>
      <c r="CX559" s="1">
        <v>6.4033950000000001E-3</v>
      </c>
      <c r="CY559">
        <v>16.389669999999999</v>
      </c>
      <c r="CZ559">
        <v>0</v>
      </c>
      <c r="DA559">
        <v>0</v>
      </c>
      <c r="DB559" s="1">
        <v>6.3719069999999996E-3</v>
      </c>
      <c r="DC559">
        <v>16.42426</v>
      </c>
      <c r="DD559">
        <v>0</v>
      </c>
      <c r="DE559">
        <v>0</v>
      </c>
      <c r="DF559" s="1">
        <v>6.3176530000000003E-3</v>
      </c>
      <c r="DG559">
        <v>16.447710000000001</v>
      </c>
      <c r="DH559">
        <v>0</v>
      </c>
      <c r="DI559">
        <v>0</v>
      </c>
      <c r="DJ559" s="1">
        <v>6.2642399999999999E-3</v>
      </c>
      <c r="DK559">
        <v>16.477340000000002</v>
      </c>
      <c r="DL559">
        <v>0</v>
      </c>
      <c r="DM559">
        <v>0</v>
      </c>
      <c r="DN559" s="1">
        <v>6.2335860000000002E-3</v>
      </c>
      <c r="DO559">
        <v>16.506969999999999</v>
      </c>
      <c r="DP559">
        <v>0</v>
      </c>
      <c r="DQ559">
        <v>0</v>
      </c>
      <c r="DR559" s="1">
        <v>6.2077490000000003E-3</v>
      </c>
      <c r="DS559">
        <v>16.515080000000001</v>
      </c>
      <c r="DT559">
        <v>0</v>
      </c>
      <c r="DU559">
        <v>0</v>
      </c>
      <c r="DV559" s="1">
        <v>6.1703219999999998E-3</v>
      </c>
      <c r="DW559">
        <v>16.502089999999999</v>
      </c>
      <c r="DX559">
        <v>0</v>
      </c>
      <c r="DY559">
        <v>0</v>
      </c>
      <c r="DZ559" s="1">
        <v>6.3143950000000004E-3</v>
      </c>
      <c r="EA559">
        <v>16.486409999999999</v>
      </c>
      <c r="EB559">
        <v>0</v>
      </c>
      <c r="EC559">
        <v>0</v>
      </c>
      <c r="ED559" s="1">
        <v>6.3565679999999999E-3</v>
      </c>
      <c r="EE559">
        <v>16.4862</v>
      </c>
      <c r="EF559">
        <v>0</v>
      </c>
      <c r="EG559">
        <v>0</v>
      </c>
      <c r="EH559" s="1">
        <v>6.3567559999999999E-3</v>
      </c>
      <c r="EI559">
        <v>16.543959999999998</v>
      </c>
      <c r="EJ559">
        <v>0</v>
      </c>
      <c r="EK559">
        <v>0</v>
      </c>
      <c r="EL559" s="1">
        <v>6.2373280000000003E-3</v>
      </c>
      <c r="EM559">
        <v>16.603000000000002</v>
      </c>
      <c r="EN559">
        <v>0</v>
      </c>
      <c r="EO559">
        <v>0</v>
      </c>
      <c r="EP559" s="1">
        <v>6.1506959999999998E-3</v>
      </c>
      <c r="EQ559">
        <v>16.664999999999999</v>
      </c>
      <c r="ER559">
        <v>0</v>
      </c>
      <c r="ES559">
        <v>0</v>
      </c>
      <c r="ET559" s="1">
        <v>6.1372290000000001E-3</v>
      </c>
      <c r="EU559">
        <v>16.73413</v>
      </c>
      <c r="EV559">
        <v>0</v>
      </c>
      <c r="EW559">
        <v>0</v>
      </c>
      <c r="EX559" s="1">
        <v>6.1742680000000001E-3</v>
      </c>
      <c r="EY559">
        <v>16.763110000000001</v>
      </c>
      <c r="EZ559">
        <v>0</v>
      </c>
      <c r="FA559">
        <v>0</v>
      </c>
      <c r="FB559" s="1">
        <v>6.1616659999999997E-3</v>
      </c>
      <c r="FC559">
        <v>16.74802</v>
      </c>
      <c r="FD559">
        <v>0</v>
      </c>
      <c r="FE559">
        <v>0</v>
      </c>
      <c r="FF559" s="1">
        <v>6.3635699999999998E-3</v>
      </c>
      <c r="FG559">
        <v>16.73311</v>
      </c>
      <c r="FH559">
        <v>0</v>
      </c>
      <c r="FI559">
        <v>0</v>
      </c>
      <c r="FJ559" s="1">
        <v>6.4001070000000004E-3</v>
      </c>
      <c r="FK559">
        <v>16.72991</v>
      </c>
      <c r="FL559">
        <v>0</v>
      </c>
      <c r="FM559">
        <v>0</v>
      </c>
      <c r="FN559" s="1">
        <v>6.4235940000000004E-3</v>
      </c>
      <c r="FO559">
        <v>16.7818</v>
      </c>
      <c r="FP559">
        <v>0</v>
      </c>
      <c r="FQ559">
        <v>0</v>
      </c>
      <c r="FR559" s="1">
        <v>6.2724620000000003E-3</v>
      </c>
      <c r="FS559">
        <v>16.846730000000001</v>
      </c>
      <c r="FT559">
        <v>0</v>
      </c>
      <c r="FU559">
        <v>0</v>
      </c>
      <c r="FV559" s="1">
        <v>6.1850200000000003E-3</v>
      </c>
      <c r="FW559">
        <v>16.906479999999998</v>
      </c>
      <c r="FX559">
        <v>0</v>
      </c>
      <c r="FY559">
        <v>0</v>
      </c>
      <c r="FZ559" s="1">
        <v>6.1655479999999999E-3</v>
      </c>
      <c r="GA559">
        <v>16.96574</v>
      </c>
      <c r="GB559">
        <v>0</v>
      </c>
      <c r="GC559">
        <v>0</v>
      </c>
      <c r="GD559" s="1">
        <v>6.2135489999999996E-3</v>
      </c>
      <c r="GE559">
        <v>16.985489999999999</v>
      </c>
      <c r="GF559">
        <v>0</v>
      </c>
      <c r="GG559">
        <v>0</v>
      </c>
      <c r="GH559" s="1">
        <v>6.2117609999999997E-3</v>
      </c>
      <c r="GI559">
        <v>16.97906</v>
      </c>
      <c r="GJ559">
        <v>0</v>
      </c>
      <c r="GK559">
        <v>0</v>
      </c>
      <c r="GL559" s="1">
        <v>6.3164730000000004E-3</v>
      </c>
      <c r="GM559">
        <v>16.97062</v>
      </c>
      <c r="GN559">
        <v>0</v>
      </c>
      <c r="GO559">
        <v>0</v>
      </c>
      <c r="GP559" s="1">
        <v>6.316098E-3</v>
      </c>
      <c r="GQ559">
        <v>16.967089999999999</v>
      </c>
      <c r="GR559">
        <v>0</v>
      </c>
      <c r="GS559">
        <v>0</v>
      </c>
      <c r="GT559" s="1">
        <v>6.3076570000000004E-3</v>
      </c>
      <c r="GU559">
        <v>16.97673</v>
      </c>
      <c r="GV559">
        <v>0</v>
      </c>
      <c r="GW559">
        <v>0</v>
      </c>
      <c r="GX559" s="1">
        <v>6.1985829999999997E-3</v>
      </c>
      <c r="GY559">
        <v>17.021930000000001</v>
      </c>
      <c r="GZ559">
        <v>0</v>
      </c>
      <c r="HA559">
        <v>0</v>
      </c>
      <c r="HB559" s="1">
        <v>6.124951E-3</v>
      </c>
      <c r="HC559">
        <v>17.056629999999998</v>
      </c>
      <c r="HD559">
        <v>0</v>
      </c>
      <c r="HE559">
        <v>0</v>
      </c>
      <c r="HF559" s="1">
        <v>6.0888139999999997E-3</v>
      </c>
      <c r="HG559">
        <v>17.083369999999999</v>
      </c>
      <c r="HH559">
        <v>0</v>
      </c>
      <c r="HI559">
        <v>0</v>
      </c>
      <c r="HJ559" s="1">
        <v>6.0928659999999997E-3</v>
      </c>
      <c r="HK559">
        <v>17.081289999999999</v>
      </c>
      <c r="HL559">
        <v>0</v>
      </c>
      <c r="HM559">
        <v>0</v>
      </c>
      <c r="HN559" s="1">
        <v>6.066765E-3</v>
      </c>
      <c r="HO559">
        <v>17.07424</v>
      </c>
      <c r="HP559">
        <v>0</v>
      </c>
      <c r="HQ559">
        <v>0</v>
      </c>
      <c r="HR559" s="1">
        <v>6.0463219999999998E-3</v>
      </c>
      <c r="HS559">
        <v>17.06184</v>
      </c>
      <c r="HT559">
        <v>0</v>
      </c>
      <c r="HU559">
        <v>0</v>
      </c>
      <c r="HV559" s="1">
        <v>5.9941960000000002E-3</v>
      </c>
      <c r="HW559">
        <v>17.044540000000001</v>
      </c>
      <c r="HX559">
        <v>0</v>
      </c>
      <c r="HY559">
        <v>0</v>
      </c>
      <c r="HZ559" s="1">
        <v>5.9537339999999996E-3</v>
      </c>
      <c r="IA559">
        <v>17.039729999999999</v>
      </c>
      <c r="IB559">
        <v>0</v>
      </c>
      <c r="IC559">
        <v>0</v>
      </c>
      <c r="ID559" s="1">
        <v>5.884635E-3</v>
      </c>
      <c r="IE559">
        <v>17.064910000000001</v>
      </c>
      <c r="IF559">
        <v>0</v>
      </c>
      <c r="IG559">
        <v>0</v>
      </c>
      <c r="IH559" s="1">
        <v>5.828494E-3</v>
      </c>
      <c r="II559">
        <v>17.094860000000001</v>
      </c>
      <c r="IJ559">
        <v>0</v>
      </c>
      <c r="IK559">
        <v>0</v>
      </c>
      <c r="IL559" s="1">
        <v>5.7754190000000004E-3</v>
      </c>
      <c r="IM559">
        <v>17.13185</v>
      </c>
      <c r="IN559">
        <v>0</v>
      </c>
      <c r="IO559">
        <v>0</v>
      </c>
      <c r="IP559" s="1">
        <v>5.7284659999999998E-3</v>
      </c>
      <c r="IQ559">
        <v>17.133179999999999</v>
      </c>
      <c r="IR559">
        <v>0</v>
      </c>
      <c r="IS559">
        <v>0</v>
      </c>
      <c r="IT559" s="1">
        <v>5.6780420000000003E-3</v>
      </c>
      <c r="IU559">
        <v>17.118760000000002</v>
      </c>
      <c r="IV559">
        <v>0</v>
      </c>
      <c r="IW559">
        <v>0</v>
      </c>
      <c r="IX559" s="1">
        <v>5.568333E-3</v>
      </c>
      <c r="IY559">
        <v>17.106580000000001</v>
      </c>
      <c r="IZ559">
        <v>0</v>
      </c>
      <c r="JA559">
        <v>0</v>
      </c>
      <c r="JB559" s="1">
        <v>5.4987120000000002E-3</v>
      </c>
      <c r="JC559">
        <v>17.096820000000001</v>
      </c>
      <c r="JD559">
        <v>0</v>
      </c>
      <c r="JE559">
        <v>0</v>
      </c>
      <c r="JF559" s="1">
        <v>5.4455909999999996E-3</v>
      </c>
      <c r="JG559">
        <v>17.127079999999999</v>
      </c>
      <c r="JH559">
        <v>0</v>
      </c>
      <c r="JI559">
        <v>0</v>
      </c>
      <c r="JJ559" s="1">
        <v>5.4494809999999999E-3</v>
      </c>
      <c r="JK559">
        <v>17.165009999999999</v>
      </c>
      <c r="JL559">
        <v>0</v>
      </c>
      <c r="JM559">
        <v>0</v>
      </c>
      <c r="JN559" s="1">
        <v>5.4370260000000002E-3</v>
      </c>
      <c r="JO559">
        <v>17.196729999999999</v>
      </c>
      <c r="JP559">
        <v>0</v>
      </c>
      <c r="JQ559">
        <v>0</v>
      </c>
      <c r="JR559" s="1">
        <v>5.4162519999999999E-3</v>
      </c>
      <c r="JS559">
        <v>17.240210000000001</v>
      </c>
      <c r="JT559">
        <v>0</v>
      </c>
      <c r="JU559">
        <v>0</v>
      </c>
      <c r="JV559" s="1">
        <v>5.3688870000000001E-3</v>
      </c>
      <c r="JW559">
        <v>17.26023</v>
      </c>
      <c r="JX559">
        <v>0</v>
      </c>
      <c r="JY559">
        <v>0</v>
      </c>
      <c r="JZ559" s="1">
        <v>5.3140319999999998E-3</v>
      </c>
      <c r="KA559">
        <v>17.243030000000001</v>
      </c>
      <c r="KB559">
        <v>0</v>
      </c>
      <c r="KC559">
        <v>0</v>
      </c>
      <c r="KD559" s="1">
        <v>5.28146E-3</v>
      </c>
      <c r="KE559">
        <v>17.22344</v>
      </c>
      <c r="KF559">
        <v>0</v>
      </c>
      <c r="KG559">
        <v>0</v>
      </c>
      <c r="KH559" s="1">
        <v>5.2457220000000004E-3</v>
      </c>
      <c r="KI559">
        <v>17.212299999999999</v>
      </c>
      <c r="KJ559">
        <v>0</v>
      </c>
      <c r="KK559">
        <v>0</v>
      </c>
      <c r="KL559" s="1">
        <v>5.1996050000000004E-3</v>
      </c>
      <c r="KM559">
        <v>17.25468</v>
      </c>
      <c r="KN559">
        <v>0</v>
      </c>
      <c r="KO559">
        <v>0</v>
      </c>
      <c r="KP559" s="1">
        <v>5.1351749999999996E-3</v>
      </c>
      <c r="KQ559">
        <v>17.31549</v>
      </c>
      <c r="KR559">
        <v>0</v>
      </c>
      <c r="KS559">
        <v>0</v>
      </c>
      <c r="KT559" s="1">
        <v>5.078178E-3</v>
      </c>
      <c r="KU559">
        <v>17.38261</v>
      </c>
      <c r="KV559">
        <v>0</v>
      </c>
      <c r="KW559">
        <v>0</v>
      </c>
      <c r="KX559" s="1">
        <v>5.0276189999999997E-3</v>
      </c>
      <c r="KY559">
        <v>17.442699999999999</v>
      </c>
      <c r="KZ559">
        <v>0</v>
      </c>
      <c r="LA559">
        <v>0</v>
      </c>
      <c r="LB559" s="1">
        <v>4.9819260000000002E-3</v>
      </c>
      <c r="LC559">
        <v>17.459099999999999</v>
      </c>
      <c r="LD559">
        <v>0</v>
      </c>
      <c r="LE559">
        <v>0</v>
      </c>
      <c r="LF559" s="1">
        <v>4.9257490000000001E-3</v>
      </c>
      <c r="LG559">
        <v>17.442019999999999</v>
      </c>
      <c r="LH559">
        <v>0</v>
      </c>
      <c r="LI559">
        <v>0</v>
      </c>
      <c r="LJ559" s="1">
        <v>4.8972470000000004E-3</v>
      </c>
      <c r="LK559">
        <v>17.423559999999998</v>
      </c>
      <c r="LL559">
        <v>0</v>
      </c>
      <c r="LM559">
        <v>0</v>
      </c>
      <c r="LN559" s="1">
        <v>4.8737679999999997E-3</v>
      </c>
      <c r="LO559">
        <v>17.415299999999998</v>
      </c>
      <c r="LP559">
        <v>0</v>
      </c>
      <c r="LQ559">
        <v>0</v>
      </c>
      <c r="LR559" s="1">
        <v>4.8436770000000002E-3</v>
      </c>
      <c r="LS559">
        <v>17.463229999999999</v>
      </c>
      <c r="LT559">
        <v>0</v>
      </c>
      <c r="LU559">
        <v>0</v>
      </c>
      <c r="LV559" s="1">
        <v>4.7932950000000004E-3</v>
      </c>
      <c r="LW559">
        <v>17.52619</v>
      </c>
      <c r="LX559">
        <v>0</v>
      </c>
      <c r="LY559">
        <v>0</v>
      </c>
      <c r="LZ559" s="1">
        <v>4.7472520000000004E-3</v>
      </c>
      <c r="MA559">
        <v>17.594360000000002</v>
      </c>
      <c r="MB559">
        <v>0</v>
      </c>
      <c r="MC559">
        <v>0</v>
      </c>
      <c r="MD559" s="1">
        <v>4.71376E-3</v>
      </c>
      <c r="ME559">
        <v>17.649640000000002</v>
      </c>
      <c r="MF559">
        <v>0</v>
      </c>
      <c r="MG559">
        <v>0</v>
      </c>
      <c r="MH559" s="1">
        <v>4.6804510000000004E-3</v>
      </c>
      <c r="MI559">
        <v>17.665959999999998</v>
      </c>
      <c r="MJ559">
        <v>0</v>
      </c>
      <c r="MK559">
        <v>4.916243E-17</v>
      </c>
      <c r="ML559" s="1">
        <v>4.6548800000000001E-3</v>
      </c>
      <c r="MM559">
        <v>17.646570000000001</v>
      </c>
      <c r="MN559">
        <v>0</v>
      </c>
      <c r="MO559">
        <v>1.8908549999999998E-15</v>
      </c>
      <c r="MP559" s="1">
        <v>4.6773120000000003E-3</v>
      </c>
      <c r="MQ559">
        <v>17.62602</v>
      </c>
      <c r="MR559">
        <v>0</v>
      </c>
      <c r="MS559">
        <v>1.6648199999999999E-14</v>
      </c>
      <c r="MT559" s="1">
        <v>4.6749349999999999E-3</v>
      </c>
      <c r="MU559">
        <v>17.615220000000001</v>
      </c>
      <c r="MV559">
        <v>0</v>
      </c>
      <c r="MW559">
        <v>8.1157739999999995E-14</v>
      </c>
      <c r="MX559" s="1">
        <v>4.647422E-3</v>
      </c>
      <c r="MY559">
        <v>17.64968</v>
      </c>
      <c r="MZ559">
        <v>0</v>
      </c>
      <c r="NA559">
        <v>2.8663579999999998E-13</v>
      </c>
      <c r="NB559" s="1">
        <v>4.5710890000000004E-3</v>
      </c>
      <c r="NC559">
        <v>17.661950000000001</v>
      </c>
      <c r="ND559">
        <v>0</v>
      </c>
      <c r="NE559">
        <v>8.2512309999999999E-13</v>
      </c>
      <c r="NF559" s="1">
        <v>4.5060780000000002E-3</v>
      </c>
      <c r="NG559">
        <v>17.710149999999999</v>
      </c>
      <c r="NH559">
        <v>0</v>
      </c>
      <c r="NI559" s="1">
        <v>2.062709E-12</v>
      </c>
      <c r="NJ559" s="1">
        <v>4.4841450000000001E-3</v>
      </c>
      <c r="NK559">
        <v>17.753229999999999</v>
      </c>
      <c r="NL559">
        <v>1.328921E-17</v>
      </c>
      <c r="NM559" s="1">
        <v>4.8854170000000003E-12</v>
      </c>
      <c r="NN559" s="1">
        <v>4.4573080000000001E-3</v>
      </c>
      <c r="NO559">
        <v>17.76679</v>
      </c>
      <c r="NP559">
        <v>3.6511729999999997E-17</v>
      </c>
      <c r="NQ559" s="1">
        <v>1.349808E-11</v>
      </c>
      <c r="NR559" s="1">
        <v>4.4217479999999997E-3</v>
      </c>
      <c r="NS559">
        <v>17.755130000000001</v>
      </c>
      <c r="NT559">
        <v>1.022725E-16</v>
      </c>
      <c r="NU559" s="1">
        <v>3.811279E-11</v>
      </c>
      <c r="NV559" s="1">
        <v>4.1665670000000004E-3</v>
      </c>
      <c r="NW559">
        <v>17.7377</v>
      </c>
      <c r="NX559">
        <v>2.4764440000000001E-16</v>
      </c>
      <c r="NY559" s="1">
        <v>9.7915710000000001E-11</v>
      </c>
      <c r="NZ559" s="1">
        <v>4.0127100000000001E-3</v>
      </c>
      <c r="OA559">
        <v>17.734999999999999</v>
      </c>
      <c r="OB559">
        <v>5.4166270000000002E-16</v>
      </c>
      <c r="OC559" s="1">
        <v>2.2227280000000001E-10</v>
      </c>
      <c r="OD559" s="1">
        <v>3.92494E-3</v>
      </c>
      <c r="OE559">
        <v>17.791399999999999</v>
      </c>
      <c r="OF559" s="1">
        <v>1.0908259999999999E-15</v>
      </c>
      <c r="OG559" s="1">
        <v>4.5757109999999999E-10</v>
      </c>
      <c r="OH559" s="1">
        <v>4.0164179999999999E-3</v>
      </c>
      <c r="OI559">
        <v>17.867339999999999</v>
      </c>
      <c r="OJ559" s="1">
        <v>2.1443169999999999E-15</v>
      </c>
      <c r="OK559" s="1">
        <v>8.785593E-10</v>
      </c>
    </row>
    <row r="560" spans="1:401" x14ac:dyDescent="0.35">
      <c r="A560">
        <v>569</v>
      </c>
      <c r="B560" t="s">
        <v>4</v>
      </c>
      <c r="C560" t="s">
        <v>364</v>
      </c>
      <c r="D560" t="s">
        <v>567</v>
      </c>
      <c r="E560">
        <v>7576.5839999999998</v>
      </c>
      <c r="F560" s="1">
        <v>4.3197690000000002E-3</v>
      </c>
      <c r="G560">
        <v>15.870480000000001</v>
      </c>
      <c r="H560">
        <v>0</v>
      </c>
      <c r="I560">
        <v>0</v>
      </c>
      <c r="J560" s="1">
        <v>4.3290300000000002E-3</v>
      </c>
      <c r="K560">
        <v>15.91916</v>
      </c>
      <c r="L560">
        <v>0</v>
      </c>
      <c r="M560">
        <v>0</v>
      </c>
      <c r="N560" s="1">
        <v>4.1779850000000004E-3</v>
      </c>
      <c r="O560">
        <v>15.9732</v>
      </c>
      <c r="P560">
        <v>0</v>
      </c>
      <c r="Q560">
        <v>0</v>
      </c>
      <c r="R560" s="1">
        <v>4.0985090000000002E-3</v>
      </c>
      <c r="S560">
        <v>16.02469</v>
      </c>
      <c r="T560">
        <v>0</v>
      </c>
      <c r="U560">
        <v>0</v>
      </c>
      <c r="V560" s="1">
        <v>4.0795040000000003E-3</v>
      </c>
      <c r="W560">
        <v>16.074590000000001</v>
      </c>
      <c r="X560">
        <v>0</v>
      </c>
      <c r="Y560">
        <v>0</v>
      </c>
      <c r="Z560" s="1">
        <v>4.0898480000000001E-3</v>
      </c>
      <c r="AA560">
        <v>16.096589999999999</v>
      </c>
      <c r="AB560">
        <v>0</v>
      </c>
      <c r="AC560">
        <v>0</v>
      </c>
      <c r="AD560" s="1">
        <v>4.0755339999999996E-3</v>
      </c>
      <c r="AE560">
        <v>16.08689</v>
      </c>
      <c r="AF560">
        <v>0</v>
      </c>
      <c r="AG560">
        <v>0</v>
      </c>
      <c r="AH560" s="1">
        <v>4.169631E-3</v>
      </c>
      <c r="AI560">
        <v>16.073429999999998</v>
      </c>
      <c r="AJ560">
        <v>0</v>
      </c>
      <c r="AK560">
        <v>0</v>
      </c>
      <c r="AL560" s="1">
        <v>4.1691269999999999E-3</v>
      </c>
      <c r="AM560">
        <v>16.065059999999999</v>
      </c>
      <c r="AN560">
        <v>0</v>
      </c>
      <c r="AO560">
        <v>0</v>
      </c>
      <c r="AP560" s="1">
        <v>4.1646230000000001E-3</v>
      </c>
      <c r="AQ560">
        <v>16.10538</v>
      </c>
      <c r="AR560">
        <v>0</v>
      </c>
      <c r="AS560">
        <v>0</v>
      </c>
      <c r="AT560" s="1">
        <v>4.0734020000000003E-3</v>
      </c>
      <c r="AU560">
        <v>16.169429999999998</v>
      </c>
      <c r="AV560">
        <v>0</v>
      </c>
      <c r="AW560">
        <v>0</v>
      </c>
      <c r="AX560" s="1">
        <v>4.0161270000000004E-3</v>
      </c>
      <c r="AY560">
        <v>16.230709999999998</v>
      </c>
      <c r="AZ560">
        <v>0</v>
      </c>
      <c r="BA560">
        <v>0</v>
      </c>
      <c r="BB560" s="1">
        <v>3.9956760000000001E-3</v>
      </c>
      <c r="BC560">
        <v>16.285799999999998</v>
      </c>
      <c r="BD560">
        <v>0</v>
      </c>
      <c r="BE560">
        <v>0</v>
      </c>
      <c r="BF560" s="1">
        <v>4.0000729999999998E-3</v>
      </c>
      <c r="BG560">
        <v>16.304639999999999</v>
      </c>
      <c r="BH560">
        <v>0</v>
      </c>
      <c r="BI560">
        <v>0</v>
      </c>
      <c r="BJ560" s="1">
        <v>3.9770480000000004E-3</v>
      </c>
      <c r="BK560">
        <v>16.298549999999999</v>
      </c>
      <c r="BL560">
        <v>0</v>
      </c>
      <c r="BM560">
        <v>0</v>
      </c>
      <c r="BN560" s="1">
        <v>4.0747300000000004E-3</v>
      </c>
      <c r="BO560">
        <v>16.29008</v>
      </c>
      <c r="BP560">
        <v>0</v>
      </c>
      <c r="BQ560">
        <v>0</v>
      </c>
      <c r="BR560" s="1">
        <v>4.0901779999999999E-3</v>
      </c>
      <c r="BS560">
        <v>16.287410000000001</v>
      </c>
      <c r="BT560">
        <v>0</v>
      </c>
      <c r="BU560">
        <v>0</v>
      </c>
      <c r="BV560" s="1">
        <v>4.0848100000000004E-3</v>
      </c>
      <c r="BW560">
        <v>16.31598</v>
      </c>
      <c r="BX560">
        <v>0</v>
      </c>
      <c r="BY560">
        <v>0</v>
      </c>
      <c r="BZ560" s="1">
        <v>3.9936520000000003E-3</v>
      </c>
      <c r="CA560">
        <v>16.341560000000001</v>
      </c>
      <c r="CB560">
        <v>0</v>
      </c>
      <c r="CC560">
        <v>0</v>
      </c>
      <c r="CD560" s="1">
        <v>3.9351589999999997E-3</v>
      </c>
      <c r="CE560">
        <v>16.375389999999999</v>
      </c>
      <c r="CF560">
        <v>0</v>
      </c>
      <c r="CG560">
        <v>0</v>
      </c>
      <c r="CH560" s="1">
        <v>3.9199029999999998E-3</v>
      </c>
      <c r="CI560">
        <v>16.390129999999999</v>
      </c>
      <c r="CJ560">
        <v>0</v>
      </c>
      <c r="CK560">
        <v>0</v>
      </c>
      <c r="CL560" s="1">
        <v>3.9289980000000004E-3</v>
      </c>
      <c r="CM560">
        <v>16.387969999999999</v>
      </c>
      <c r="CN560">
        <v>0</v>
      </c>
      <c r="CO560">
        <v>0</v>
      </c>
      <c r="CP560">
        <v>3.9127470000000003E-3</v>
      </c>
      <c r="CQ560">
        <v>16.382020000000001</v>
      </c>
      <c r="CR560">
        <v>0</v>
      </c>
      <c r="CS560">
        <v>0</v>
      </c>
      <c r="CT560" s="1">
        <v>3.9252180000000003E-3</v>
      </c>
      <c r="CU560">
        <v>16.37566</v>
      </c>
      <c r="CV560">
        <v>0</v>
      </c>
      <c r="CW560">
        <v>0</v>
      </c>
      <c r="CX560" s="1">
        <v>3.900302E-3</v>
      </c>
      <c r="CY560">
        <v>16.371110000000002</v>
      </c>
      <c r="CZ560">
        <v>0</v>
      </c>
      <c r="DA560">
        <v>0</v>
      </c>
      <c r="DB560" s="1">
        <v>3.8830879999999998E-3</v>
      </c>
      <c r="DC560">
        <v>16.403670000000002</v>
      </c>
      <c r="DD560">
        <v>0</v>
      </c>
      <c r="DE560">
        <v>0</v>
      </c>
      <c r="DF560" s="1">
        <v>3.8490540000000002E-3</v>
      </c>
      <c r="DG560">
        <v>16.426259999999999</v>
      </c>
      <c r="DH560">
        <v>0</v>
      </c>
      <c r="DI560">
        <v>0</v>
      </c>
      <c r="DJ560" s="1">
        <v>3.8149059999999999E-3</v>
      </c>
      <c r="DK560">
        <v>16.454650000000001</v>
      </c>
      <c r="DL560">
        <v>0</v>
      </c>
      <c r="DM560">
        <v>0</v>
      </c>
      <c r="DN560" s="1">
        <v>3.7963239999999998E-3</v>
      </c>
      <c r="DO560">
        <v>16.48321</v>
      </c>
      <c r="DP560">
        <v>0</v>
      </c>
      <c r="DQ560">
        <v>0</v>
      </c>
      <c r="DR560" s="1">
        <v>3.7825760000000002E-3</v>
      </c>
      <c r="DS560">
        <v>16.491980000000002</v>
      </c>
      <c r="DT560">
        <v>0</v>
      </c>
      <c r="DU560">
        <v>0</v>
      </c>
      <c r="DV560" s="1">
        <v>3.7582660000000001E-3</v>
      </c>
      <c r="DW560">
        <v>16.481020000000001</v>
      </c>
      <c r="DX560">
        <v>0</v>
      </c>
      <c r="DY560">
        <v>0</v>
      </c>
      <c r="DZ560" s="1">
        <v>3.8537670000000001E-3</v>
      </c>
      <c r="EA560">
        <v>16.467289999999998</v>
      </c>
      <c r="EB560">
        <v>0</v>
      </c>
      <c r="EC560">
        <v>0</v>
      </c>
      <c r="ED560" s="1">
        <v>3.879824E-3</v>
      </c>
      <c r="EE560">
        <v>16.46752</v>
      </c>
      <c r="EF560">
        <v>0</v>
      </c>
      <c r="EG560">
        <v>0</v>
      </c>
      <c r="EH560" s="1">
        <v>3.8785009999999999E-3</v>
      </c>
      <c r="EI560">
        <v>16.52149</v>
      </c>
      <c r="EJ560">
        <v>0</v>
      </c>
      <c r="EK560">
        <v>0</v>
      </c>
      <c r="EL560" s="1">
        <v>3.8046600000000001E-3</v>
      </c>
      <c r="EM560">
        <v>16.577300000000001</v>
      </c>
      <c r="EN560">
        <v>0</v>
      </c>
      <c r="EO560">
        <v>0</v>
      </c>
      <c r="EP560" s="1">
        <v>3.7531579999999999E-3</v>
      </c>
      <c r="EQ560">
        <v>16.63625</v>
      </c>
      <c r="ER560">
        <v>0</v>
      </c>
      <c r="ES560">
        <v>0</v>
      </c>
      <c r="ET560" s="1">
        <v>3.7448859999999998E-3</v>
      </c>
      <c r="EU560">
        <v>16.70224</v>
      </c>
      <c r="EV560">
        <v>0</v>
      </c>
      <c r="EW560">
        <v>0</v>
      </c>
      <c r="EX560" s="1">
        <v>3.7696869999999999E-3</v>
      </c>
      <c r="EY560">
        <v>16.731439999999999</v>
      </c>
      <c r="EZ560">
        <v>0</v>
      </c>
      <c r="FA560">
        <v>0</v>
      </c>
      <c r="FB560" s="1">
        <v>3.7597070000000002E-3</v>
      </c>
      <c r="FC560">
        <v>16.719570000000001</v>
      </c>
      <c r="FD560">
        <v>0</v>
      </c>
      <c r="FE560">
        <v>0</v>
      </c>
      <c r="FF560" s="1">
        <v>3.8917299999999999E-3</v>
      </c>
      <c r="FG560">
        <v>16.707319999999999</v>
      </c>
      <c r="FH560">
        <v>0</v>
      </c>
      <c r="FI560">
        <v>0</v>
      </c>
      <c r="FJ560" s="1">
        <v>3.9132000000000004E-3</v>
      </c>
      <c r="FK560">
        <v>16.705469999999998</v>
      </c>
      <c r="FL560">
        <v>0</v>
      </c>
      <c r="FM560">
        <v>0</v>
      </c>
      <c r="FN560" s="1">
        <v>3.9302549999999997E-3</v>
      </c>
      <c r="FO560">
        <v>16.75451</v>
      </c>
      <c r="FP560">
        <v>0</v>
      </c>
      <c r="FQ560">
        <v>0</v>
      </c>
      <c r="FR560" s="1">
        <v>3.8358530000000002E-3</v>
      </c>
      <c r="FS560">
        <v>16.816079999999999</v>
      </c>
      <c r="FT560">
        <v>0</v>
      </c>
      <c r="FU560">
        <v>0</v>
      </c>
      <c r="FV560" s="1">
        <v>3.7839979999999998E-3</v>
      </c>
      <c r="FW560">
        <v>16.87332</v>
      </c>
      <c r="FX560">
        <v>0</v>
      </c>
      <c r="FY560">
        <v>0</v>
      </c>
      <c r="FZ560" s="1">
        <v>3.7706850000000002E-3</v>
      </c>
      <c r="GA560">
        <v>16.93046</v>
      </c>
      <c r="GB560">
        <v>0</v>
      </c>
      <c r="GC560">
        <v>0</v>
      </c>
      <c r="GD560" s="1">
        <v>3.8015449999999999E-3</v>
      </c>
      <c r="GE560">
        <v>16.95121</v>
      </c>
      <c r="GF560">
        <v>0</v>
      </c>
      <c r="GG560">
        <v>0</v>
      </c>
      <c r="GH560" s="1">
        <v>3.7977950000000001E-3</v>
      </c>
      <c r="GI560">
        <v>16.94736</v>
      </c>
      <c r="GJ560">
        <v>0</v>
      </c>
      <c r="GK560">
        <v>0</v>
      </c>
      <c r="GL560" s="1">
        <v>3.872E-3</v>
      </c>
      <c r="GM560">
        <v>16.941220000000001</v>
      </c>
      <c r="GN560">
        <v>0</v>
      </c>
      <c r="GO560">
        <v>0</v>
      </c>
      <c r="GP560" s="1">
        <v>3.869E-3</v>
      </c>
      <c r="GQ560">
        <v>16.939260000000001</v>
      </c>
      <c r="GR560">
        <v>0</v>
      </c>
      <c r="GS560">
        <v>0</v>
      </c>
      <c r="GT560" s="1">
        <v>3.8639109999999998E-3</v>
      </c>
      <c r="GU560">
        <v>16.949249999999999</v>
      </c>
      <c r="GV560">
        <v>0</v>
      </c>
      <c r="GW560">
        <v>0</v>
      </c>
      <c r="GX560" s="1">
        <v>3.7958190000000002E-3</v>
      </c>
      <c r="GY560">
        <v>16.99221</v>
      </c>
      <c r="GZ560">
        <v>0</v>
      </c>
      <c r="HA560">
        <v>0</v>
      </c>
      <c r="HB560" s="1">
        <v>3.752437E-3</v>
      </c>
      <c r="HC560">
        <v>17.025739999999999</v>
      </c>
      <c r="HD560">
        <v>0</v>
      </c>
      <c r="HE560">
        <v>0</v>
      </c>
      <c r="HF560" s="1">
        <v>3.7312650000000001E-3</v>
      </c>
      <c r="HG560">
        <v>17.052070000000001</v>
      </c>
      <c r="HH560">
        <v>0</v>
      </c>
      <c r="HI560">
        <v>0</v>
      </c>
      <c r="HJ560" s="1">
        <v>3.7336890000000001E-3</v>
      </c>
      <c r="HK560">
        <v>17.051649999999999</v>
      </c>
      <c r="HL560">
        <v>0</v>
      </c>
      <c r="HM560">
        <v>0</v>
      </c>
      <c r="HN560" s="1">
        <v>3.7170969999999999E-3</v>
      </c>
      <c r="HO560">
        <v>17.046379999999999</v>
      </c>
      <c r="HP560">
        <v>0</v>
      </c>
      <c r="HQ560">
        <v>0</v>
      </c>
      <c r="HR560" s="1">
        <v>3.7050519999999999E-3</v>
      </c>
      <c r="HS560">
        <v>17.03586</v>
      </c>
      <c r="HT560">
        <v>0</v>
      </c>
      <c r="HU560">
        <v>0</v>
      </c>
      <c r="HV560" s="1">
        <v>3.6745290000000002E-3</v>
      </c>
      <c r="HW560">
        <v>17.02056</v>
      </c>
      <c r="HX560">
        <v>0</v>
      </c>
      <c r="HY560">
        <v>0</v>
      </c>
      <c r="HZ560" s="1">
        <v>3.6493739999999999E-3</v>
      </c>
      <c r="IA560">
        <v>17.01651</v>
      </c>
      <c r="IB560">
        <v>0</v>
      </c>
      <c r="IC560">
        <v>0</v>
      </c>
      <c r="ID560" s="1">
        <v>3.6072169999999998E-3</v>
      </c>
      <c r="IE560">
        <v>17.04025</v>
      </c>
      <c r="IF560">
        <v>0</v>
      </c>
      <c r="IG560">
        <v>0</v>
      </c>
      <c r="IH560" s="1">
        <v>3.5729450000000001E-3</v>
      </c>
      <c r="II560">
        <v>17.068719999999999</v>
      </c>
      <c r="IJ560">
        <v>0</v>
      </c>
      <c r="IK560">
        <v>0</v>
      </c>
      <c r="IL560" s="1">
        <v>3.540376E-3</v>
      </c>
      <c r="IM560">
        <v>17.10397</v>
      </c>
      <c r="IN560">
        <v>0</v>
      </c>
      <c r="IO560">
        <v>0</v>
      </c>
      <c r="IP560" s="1">
        <v>3.5113029999999999E-3</v>
      </c>
      <c r="IQ560">
        <v>17.106400000000001</v>
      </c>
      <c r="IR560">
        <v>0</v>
      </c>
      <c r="IS560">
        <v>0</v>
      </c>
      <c r="IT560" s="1">
        <v>3.4794610000000001E-3</v>
      </c>
      <c r="IU560">
        <v>17.09404</v>
      </c>
      <c r="IV560">
        <v>0</v>
      </c>
      <c r="IW560">
        <v>0</v>
      </c>
      <c r="IX560" s="1">
        <v>3.4120560000000001E-3</v>
      </c>
      <c r="IY560">
        <v>17.083400000000001</v>
      </c>
      <c r="IZ560">
        <v>0</v>
      </c>
      <c r="JA560">
        <v>0</v>
      </c>
      <c r="JB560" s="1">
        <v>3.3670789999999998E-3</v>
      </c>
      <c r="JC560">
        <v>17.0749</v>
      </c>
      <c r="JD560">
        <v>0</v>
      </c>
      <c r="JE560">
        <v>0</v>
      </c>
      <c r="JF560" s="1">
        <v>3.336903E-3</v>
      </c>
      <c r="JG560">
        <v>17.10331</v>
      </c>
      <c r="JH560">
        <v>0</v>
      </c>
      <c r="JI560">
        <v>0</v>
      </c>
      <c r="JJ560" s="1">
        <v>3.3404260000000001E-3</v>
      </c>
      <c r="JK560">
        <v>17.139240000000001</v>
      </c>
      <c r="JL560">
        <v>0</v>
      </c>
      <c r="JM560">
        <v>0</v>
      </c>
      <c r="JN560" s="1">
        <v>3.330726E-3</v>
      </c>
      <c r="JO560">
        <v>17.169619999999998</v>
      </c>
      <c r="JP560">
        <v>0</v>
      </c>
      <c r="JQ560">
        <v>0</v>
      </c>
      <c r="JR560" s="1">
        <v>3.3186499999999998E-3</v>
      </c>
      <c r="JS560">
        <v>17.211120000000001</v>
      </c>
      <c r="JT560">
        <v>0</v>
      </c>
      <c r="JU560">
        <v>0</v>
      </c>
      <c r="JV560" s="1">
        <v>3.2892749999999999E-3</v>
      </c>
      <c r="JW560">
        <v>17.231200000000001</v>
      </c>
      <c r="JX560">
        <v>0</v>
      </c>
      <c r="JY560">
        <v>0</v>
      </c>
      <c r="JZ560" s="1">
        <v>3.254533E-3</v>
      </c>
      <c r="KA560">
        <v>17.216640000000002</v>
      </c>
      <c r="KB560">
        <v>0</v>
      </c>
      <c r="KC560">
        <v>0</v>
      </c>
      <c r="KD560" s="1">
        <v>3.2358349999999998E-3</v>
      </c>
      <c r="KE560">
        <v>17.199470000000002</v>
      </c>
      <c r="KF560">
        <v>0</v>
      </c>
      <c r="KG560">
        <v>0</v>
      </c>
      <c r="KH560" s="1">
        <v>3.2157850000000001E-3</v>
      </c>
      <c r="KI560">
        <v>17.18975</v>
      </c>
      <c r="KJ560">
        <v>0</v>
      </c>
      <c r="KK560">
        <v>0</v>
      </c>
      <c r="KL560" s="1">
        <v>3.1865890000000001E-3</v>
      </c>
      <c r="KM560">
        <v>17.229520000000001</v>
      </c>
      <c r="KN560">
        <v>0</v>
      </c>
      <c r="KO560">
        <v>0</v>
      </c>
      <c r="KP560" s="1">
        <v>3.148367E-3</v>
      </c>
      <c r="KQ560">
        <v>17.28679</v>
      </c>
      <c r="KR560">
        <v>0</v>
      </c>
      <c r="KS560">
        <v>0</v>
      </c>
      <c r="KT560" s="1">
        <v>3.1126719999999999E-3</v>
      </c>
      <c r="KU560">
        <v>17.35042</v>
      </c>
      <c r="KV560">
        <v>0</v>
      </c>
      <c r="KW560">
        <v>0</v>
      </c>
      <c r="KX560" s="1">
        <v>3.08267E-3</v>
      </c>
      <c r="KY560">
        <v>17.408000000000001</v>
      </c>
      <c r="KZ560">
        <v>0</v>
      </c>
      <c r="LA560">
        <v>0</v>
      </c>
      <c r="LB560" s="1">
        <v>3.0521929999999999E-3</v>
      </c>
      <c r="LC560">
        <v>17.425519999999999</v>
      </c>
      <c r="LD560">
        <v>0</v>
      </c>
      <c r="LE560">
        <v>0</v>
      </c>
      <c r="LF560" s="1">
        <v>3.019449E-3</v>
      </c>
      <c r="LG560">
        <v>17.411660000000001</v>
      </c>
      <c r="LH560">
        <v>0</v>
      </c>
      <c r="LI560">
        <v>0</v>
      </c>
      <c r="LJ560" s="1">
        <v>3.0006130000000001E-3</v>
      </c>
      <c r="LK560">
        <v>17.395980000000002</v>
      </c>
      <c r="LL560">
        <v>0</v>
      </c>
      <c r="LM560">
        <v>0</v>
      </c>
      <c r="LN560" s="1">
        <v>2.9883560000000002E-3</v>
      </c>
      <c r="LO560">
        <v>17.389330000000001</v>
      </c>
      <c r="LP560">
        <v>0</v>
      </c>
      <c r="LQ560">
        <v>0</v>
      </c>
      <c r="LR560" s="1">
        <v>2.9716339999999999E-3</v>
      </c>
      <c r="LS560">
        <v>17.434660000000001</v>
      </c>
      <c r="LT560">
        <v>0</v>
      </c>
      <c r="LU560">
        <v>0</v>
      </c>
      <c r="LV560" s="1">
        <v>2.93998E-3</v>
      </c>
      <c r="LW560">
        <v>17.494309999999999</v>
      </c>
      <c r="LX560">
        <v>0</v>
      </c>
      <c r="LY560">
        <v>0</v>
      </c>
      <c r="LZ560">
        <v>2.910925E-3</v>
      </c>
      <c r="MA560">
        <v>17.559270000000001</v>
      </c>
      <c r="MB560">
        <v>0</v>
      </c>
      <c r="MC560">
        <v>0</v>
      </c>
      <c r="MD560" s="1">
        <v>2.890433E-3</v>
      </c>
      <c r="ME560">
        <v>17.612739999999999</v>
      </c>
      <c r="MF560">
        <v>0</v>
      </c>
      <c r="MG560">
        <v>0</v>
      </c>
      <c r="MH560" s="1">
        <v>2.8702649999999999E-3</v>
      </c>
      <c r="MI560">
        <v>17.630320000000001</v>
      </c>
      <c r="MJ560">
        <v>1.4032060000000001E-22</v>
      </c>
      <c r="MK560">
        <v>8.6791730000000009E-19</v>
      </c>
      <c r="ML560" s="1">
        <v>2.8550860000000002E-3</v>
      </c>
      <c r="MM560">
        <v>17.614439999999998</v>
      </c>
      <c r="MN560">
        <v>5.3682569999999999E-21</v>
      </c>
      <c r="MO560">
        <v>6.5525620000000002E-17</v>
      </c>
      <c r="MP560" s="1">
        <v>2.8715020000000002E-3</v>
      </c>
      <c r="MQ560">
        <v>17.59694</v>
      </c>
      <c r="MR560">
        <v>4.7552970000000001E-20</v>
      </c>
      <c r="MS560">
        <v>8.404066E-16</v>
      </c>
      <c r="MT560" s="1">
        <v>2.8685889999999999E-3</v>
      </c>
      <c r="MU560">
        <v>17.587959999999999</v>
      </c>
      <c r="MV560">
        <v>2.3160479999999999E-19</v>
      </c>
      <c r="MW560">
        <v>5.2878089999999996E-15</v>
      </c>
      <c r="MX560" s="1">
        <v>2.8521470000000002E-3</v>
      </c>
      <c r="MY560">
        <v>17.620750000000001</v>
      </c>
      <c r="MZ560">
        <v>8.1323559999999997E-19</v>
      </c>
      <c r="NA560">
        <v>2.259539E-14</v>
      </c>
      <c r="NB560" s="1">
        <v>2.8056420000000001E-3</v>
      </c>
      <c r="NC560">
        <v>17.63326</v>
      </c>
      <c r="ND560">
        <v>2.3031330000000002E-18</v>
      </c>
      <c r="NE560">
        <v>7.5604460000000006E-14</v>
      </c>
      <c r="NF560" s="1">
        <v>2.7671200000000001E-3</v>
      </c>
      <c r="NG560">
        <v>17.678979999999999</v>
      </c>
      <c r="NH560" s="1">
        <v>5.679321E-18</v>
      </c>
      <c r="NI560" s="1">
        <v>2.1369920000000001E-13</v>
      </c>
      <c r="NJ560" s="1">
        <v>2.7517269999999998E-3</v>
      </c>
      <c r="NK560">
        <v>17.72043</v>
      </c>
      <c r="NL560" s="1">
        <v>1.1038240000000001E-18</v>
      </c>
      <c r="NM560" s="1">
        <v>6.315714E-13</v>
      </c>
      <c r="NN560" s="1">
        <v>2.7372400000000002E-3</v>
      </c>
      <c r="NO560">
        <v>17.734780000000001</v>
      </c>
      <c r="NP560" s="1">
        <v>5.3849070000000002E-18</v>
      </c>
      <c r="NQ560" s="1">
        <v>3.0957760000000001E-12</v>
      </c>
      <c r="NR560" s="1">
        <v>2.716418E-3</v>
      </c>
      <c r="NS560">
        <v>17.725539999999999</v>
      </c>
      <c r="NT560" s="1">
        <v>2.1948399999999999E-17</v>
      </c>
      <c r="NU560" s="1">
        <v>1.2715060000000001E-11</v>
      </c>
      <c r="NV560" s="1">
        <v>2.550484E-3</v>
      </c>
      <c r="NW560">
        <v>17.710640000000001</v>
      </c>
      <c r="NX560" s="1">
        <v>6.4602999999999994E-17</v>
      </c>
      <c r="NY560" s="1">
        <v>3.9849409999999999E-11</v>
      </c>
      <c r="NZ560" s="1">
        <v>2.458666E-3</v>
      </c>
      <c r="OA560">
        <v>17.709070000000001</v>
      </c>
      <c r="OB560" s="1">
        <v>1.5879770000000001E-16</v>
      </c>
      <c r="OC560" s="1">
        <v>1.015573E-10</v>
      </c>
      <c r="OD560" s="1">
        <v>2.4024630000000001E-3</v>
      </c>
      <c r="OE560">
        <v>17.762260000000001</v>
      </c>
      <c r="OF560" s="1">
        <v>3.4485569999999998E-16</v>
      </c>
      <c r="OG560" s="1">
        <v>2.256788E-10</v>
      </c>
      <c r="OH560" s="1">
        <v>2.4596599999999998E-3</v>
      </c>
      <c r="OI560">
        <v>17.834050000000001</v>
      </c>
      <c r="OJ560" s="1">
        <v>7.1776589999999997E-16</v>
      </c>
      <c r="OK560" s="1">
        <v>4.5855980000000001E-10</v>
      </c>
    </row>
    <row r="561" spans="1:427" x14ac:dyDescent="0.35">
      <c r="A561">
        <v>570</v>
      </c>
      <c r="B561" t="s">
        <v>4</v>
      </c>
      <c r="C561" t="s">
        <v>364</v>
      </c>
      <c r="D561" t="s">
        <v>568</v>
      </c>
      <c r="E561">
        <v>10575.66</v>
      </c>
      <c r="F561" s="1">
        <v>8.5298760000000005E-3</v>
      </c>
      <c r="G561">
        <v>15.84473</v>
      </c>
      <c r="H561">
        <v>0</v>
      </c>
      <c r="I561">
        <v>0</v>
      </c>
      <c r="J561" s="1">
        <v>8.5499489999999994E-3</v>
      </c>
      <c r="K561">
        <v>15.89329</v>
      </c>
      <c r="L561">
        <v>0</v>
      </c>
      <c r="M561">
        <v>0</v>
      </c>
      <c r="N561" s="1">
        <v>8.2437889999999996E-3</v>
      </c>
      <c r="O561">
        <v>15.946730000000001</v>
      </c>
      <c r="P561">
        <v>0</v>
      </c>
      <c r="Q561">
        <v>0</v>
      </c>
      <c r="R561" s="1">
        <v>8.0821920000000002E-3</v>
      </c>
      <c r="S561">
        <v>15.997389999999999</v>
      </c>
      <c r="T561">
        <v>0</v>
      </c>
      <c r="U561">
        <v>0</v>
      </c>
      <c r="V561" s="1">
        <v>8.0491680000000006E-3</v>
      </c>
      <c r="W561">
        <v>16.046309999999998</v>
      </c>
      <c r="X561">
        <v>0</v>
      </c>
      <c r="Y561">
        <v>0</v>
      </c>
      <c r="Z561" s="1">
        <v>8.0716840000000008E-3</v>
      </c>
      <c r="AA561">
        <v>16.067250000000001</v>
      </c>
      <c r="AB561">
        <v>0</v>
      </c>
      <c r="AC561">
        <v>0</v>
      </c>
      <c r="AD561" s="1">
        <v>8.0453869999999993E-3</v>
      </c>
      <c r="AE561">
        <v>16.05678</v>
      </c>
      <c r="AF561">
        <v>0</v>
      </c>
      <c r="AG561">
        <v>0</v>
      </c>
      <c r="AH561" s="1">
        <v>8.2525410000000004E-3</v>
      </c>
      <c r="AI561">
        <v>16.042899999999999</v>
      </c>
      <c r="AJ561">
        <v>0</v>
      </c>
      <c r="AK561">
        <v>0</v>
      </c>
      <c r="AL561" s="1">
        <v>8.2499429999999992E-3</v>
      </c>
      <c r="AM561">
        <v>16.034410000000001</v>
      </c>
      <c r="AN561">
        <v>0</v>
      </c>
      <c r="AO561">
        <v>0</v>
      </c>
      <c r="AP561" s="1">
        <v>8.2459070000000002E-3</v>
      </c>
      <c r="AQ561">
        <v>16.074539999999999</v>
      </c>
      <c r="AR561">
        <v>0</v>
      </c>
      <c r="AS561">
        <v>0</v>
      </c>
      <c r="AT561" s="1">
        <v>8.062652E-3</v>
      </c>
      <c r="AU561">
        <v>16.137930000000001</v>
      </c>
      <c r="AV561">
        <v>0</v>
      </c>
      <c r="AW561">
        <v>0</v>
      </c>
      <c r="AX561" s="1">
        <v>7.9476949999999994E-3</v>
      </c>
      <c r="AY561">
        <v>16.198219999999999</v>
      </c>
      <c r="AZ561">
        <v>0</v>
      </c>
      <c r="BA561">
        <v>0</v>
      </c>
      <c r="BB561" s="1">
        <v>7.9070059999999994E-3</v>
      </c>
      <c r="BC561">
        <v>16.252109999999998</v>
      </c>
      <c r="BD561">
        <v>0</v>
      </c>
      <c r="BE561">
        <v>0</v>
      </c>
      <c r="BF561" s="1">
        <v>7.9125389999999997E-3</v>
      </c>
      <c r="BG561">
        <v>16.269780000000001</v>
      </c>
      <c r="BH561">
        <v>0</v>
      </c>
      <c r="BI561">
        <v>0</v>
      </c>
      <c r="BJ561" s="1">
        <v>7.8732899999999998E-3</v>
      </c>
      <c r="BK561">
        <v>16.262810000000002</v>
      </c>
      <c r="BL561">
        <v>0</v>
      </c>
      <c r="BM561">
        <v>0</v>
      </c>
      <c r="BN561" s="1">
        <v>8.0908430000000003E-3</v>
      </c>
      <c r="BO561">
        <v>16.253830000000001</v>
      </c>
      <c r="BP561">
        <v>0</v>
      </c>
      <c r="BQ561">
        <v>0</v>
      </c>
      <c r="BR561" s="1">
        <v>8.1110609999999993E-3</v>
      </c>
      <c r="BS561">
        <v>16.250889999999998</v>
      </c>
      <c r="BT561">
        <v>0</v>
      </c>
      <c r="BU561">
        <v>0</v>
      </c>
      <c r="BV561" s="1">
        <v>8.1094380000000001E-3</v>
      </c>
      <c r="BW561">
        <v>16.279219999999999</v>
      </c>
      <c r="BX561">
        <v>0</v>
      </c>
      <c r="BY561">
        <v>0</v>
      </c>
      <c r="BZ561" s="1">
        <v>7.9235209999999993E-3</v>
      </c>
      <c r="CA561">
        <v>16.304400000000001</v>
      </c>
      <c r="CB561">
        <v>0</v>
      </c>
      <c r="CC561">
        <v>0</v>
      </c>
      <c r="CD561" s="1">
        <v>7.8065870000000002E-3</v>
      </c>
      <c r="CE561">
        <v>16.337720000000001</v>
      </c>
      <c r="CF561">
        <v>0</v>
      </c>
      <c r="CG561">
        <v>0</v>
      </c>
      <c r="CH561" s="1">
        <v>7.7794420000000001E-3</v>
      </c>
      <c r="CI561">
        <v>16.351970000000001</v>
      </c>
      <c r="CJ561">
        <v>0</v>
      </c>
      <c r="CK561">
        <v>0</v>
      </c>
      <c r="CL561" s="1">
        <v>7.7943789999999997E-3</v>
      </c>
      <c r="CM561">
        <v>16.349499999999999</v>
      </c>
      <c r="CN561">
        <v>0</v>
      </c>
      <c r="CO561">
        <v>0</v>
      </c>
      <c r="CP561" s="1">
        <v>7.7638949999999998E-3</v>
      </c>
      <c r="CQ561">
        <v>16.343360000000001</v>
      </c>
      <c r="CR561">
        <v>0</v>
      </c>
      <c r="CS561">
        <v>0</v>
      </c>
      <c r="CT561" s="1">
        <v>7.7994550000000003E-3</v>
      </c>
      <c r="CU561">
        <v>16.337009999999999</v>
      </c>
      <c r="CV561">
        <v>0</v>
      </c>
      <c r="CW561">
        <v>0</v>
      </c>
      <c r="CX561" s="1">
        <v>7.7465839999999999E-3</v>
      </c>
      <c r="CY561">
        <v>16.332619999999999</v>
      </c>
      <c r="CZ561">
        <v>0</v>
      </c>
      <c r="DA561">
        <v>0</v>
      </c>
      <c r="DB561" s="1">
        <v>7.7195160000000001E-3</v>
      </c>
      <c r="DC561">
        <v>16.365320000000001</v>
      </c>
      <c r="DD561">
        <v>0</v>
      </c>
      <c r="DE561">
        <v>0</v>
      </c>
      <c r="DF561" s="1">
        <v>7.6476699999999996E-3</v>
      </c>
      <c r="DG561">
        <v>16.387830000000001</v>
      </c>
      <c r="DH561">
        <v>0</v>
      </c>
      <c r="DI561">
        <v>0</v>
      </c>
      <c r="DJ561" s="1">
        <v>7.5811519999999999E-3</v>
      </c>
      <c r="DK561">
        <v>16.416049999999998</v>
      </c>
      <c r="DL561">
        <v>0</v>
      </c>
      <c r="DM561">
        <v>0</v>
      </c>
      <c r="DN561" s="1">
        <v>7.5397470000000003E-3</v>
      </c>
      <c r="DO561">
        <v>16.444189999999999</v>
      </c>
      <c r="DP561">
        <v>0</v>
      </c>
      <c r="DQ561">
        <v>0</v>
      </c>
      <c r="DR561" s="1">
        <v>7.5125809999999999E-3</v>
      </c>
      <c r="DS561">
        <v>16.452590000000001</v>
      </c>
      <c r="DT561">
        <v>0</v>
      </c>
      <c r="DU561">
        <v>0</v>
      </c>
      <c r="DV561" s="1">
        <v>7.4638229999999996E-3</v>
      </c>
      <c r="DW561">
        <v>16.441490000000002</v>
      </c>
      <c r="DX561">
        <v>0</v>
      </c>
      <c r="DY561">
        <v>0</v>
      </c>
      <c r="DZ561" s="1">
        <v>7.6782179999999997E-3</v>
      </c>
      <c r="EA561">
        <v>16.427879999999998</v>
      </c>
      <c r="EB561">
        <v>0</v>
      </c>
      <c r="EC561">
        <v>0</v>
      </c>
      <c r="ED561" s="1">
        <v>7.7255229999999998E-3</v>
      </c>
      <c r="EE561">
        <v>16.428260000000002</v>
      </c>
      <c r="EF561">
        <v>0</v>
      </c>
      <c r="EG561">
        <v>0</v>
      </c>
      <c r="EH561" s="1">
        <v>7.7275690000000001E-3</v>
      </c>
      <c r="EI561">
        <v>16.482150000000001</v>
      </c>
      <c r="EJ561">
        <v>0</v>
      </c>
      <c r="EK561">
        <v>0</v>
      </c>
      <c r="EL561" s="1">
        <v>7.5699950000000004E-3</v>
      </c>
      <c r="EM561">
        <v>16.53744</v>
      </c>
      <c r="EN561">
        <v>0</v>
      </c>
      <c r="EO561">
        <v>0</v>
      </c>
      <c r="EP561" s="1">
        <v>7.4751339999999996E-3</v>
      </c>
      <c r="EQ561">
        <v>16.59563</v>
      </c>
      <c r="ER561">
        <v>0</v>
      </c>
      <c r="ES561">
        <v>0</v>
      </c>
      <c r="ET561" s="1">
        <v>7.4583269999999998E-3</v>
      </c>
      <c r="EU561">
        <v>16.660620000000002</v>
      </c>
      <c r="EV561">
        <v>0</v>
      </c>
      <c r="EW561">
        <v>0</v>
      </c>
      <c r="EX561" s="1">
        <v>7.5083509999999999E-3</v>
      </c>
      <c r="EY561">
        <v>16.688590000000001</v>
      </c>
      <c r="EZ561">
        <v>0</v>
      </c>
      <c r="FA561">
        <v>0</v>
      </c>
      <c r="FB561" s="1">
        <v>7.4864629999999996E-3</v>
      </c>
      <c r="FC561">
        <v>16.675879999999999</v>
      </c>
      <c r="FD561">
        <v>0</v>
      </c>
      <c r="FE561">
        <v>0</v>
      </c>
      <c r="FF561" s="1">
        <v>7.776018E-3</v>
      </c>
      <c r="FG561">
        <v>16.66311</v>
      </c>
      <c r="FH561">
        <v>0</v>
      </c>
      <c r="FI561">
        <v>0</v>
      </c>
      <c r="FJ561" s="1">
        <v>7.8162800000000001E-3</v>
      </c>
      <c r="FK561">
        <v>16.661049999999999</v>
      </c>
      <c r="FL561">
        <v>0</v>
      </c>
      <c r="FM561">
        <v>0</v>
      </c>
      <c r="FN561" s="1">
        <v>7.8566869999999994E-3</v>
      </c>
      <c r="FO561">
        <v>16.709700000000002</v>
      </c>
      <c r="FP561">
        <v>0</v>
      </c>
      <c r="FQ561">
        <v>0</v>
      </c>
      <c r="FR561" s="1">
        <v>7.6614810000000004E-3</v>
      </c>
      <c r="FS561">
        <v>16.77054</v>
      </c>
      <c r="FT561">
        <v>0</v>
      </c>
      <c r="FU561">
        <v>0</v>
      </c>
      <c r="FV561" s="1">
        <v>7.5591419999999996E-3</v>
      </c>
      <c r="FW561">
        <v>16.826789999999999</v>
      </c>
      <c r="FX561">
        <v>0</v>
      </c>
      <c r="FY561">
        <v>0</v>
      </c>
      <c r="FZ561" s="1">
        <v>7.5345200000000003E-3</v>
      </c>
      <c r="GA561">
        <v>16.882760000000001</v>
      </c>
      <c r="GB561">
        <v>0</v>
      </c>
      <c r="GC561">
        <v>0</v>
      </c>
      <c r="GD561" s="1">
        <v>7.6003370000000004E-3</v>
      </c>
      <c r="GE561">
        <v>16.902280000000001</v>
      </c>
      <c r="GF561">
        <v>0</v>
      </c>
      <c r="GG561">
        <v>0</v>
      </c>
      <c r="GH561" s="1">
        <v>7.5892329999999999E-3</v>
      </c>
      <c r="GI561">
        <v>16.897590000000001</v>
      </c>
      <c r="GJ561">
        <v>0</v>
      </c>
      <c r="GK561">
        <v>0</v>
      </c>
      <c r="GL561" s="1">
        <v>7.7590760000000002E-3</v>
      </c>
      <c r="GM561">
        <v>16.89085</v>
      </c>
      <c r="GN561">
        <v>0</v>
      </c>
      <c r="GO561">
        <v>0</v>
      </c>
      <c r="GP561" s="1">
        <v>7.7446879999999996E-3</v>
      </c>
      <c r="GQ561">
        <v>16.888580000000001</v>
      </c>
      <c r="GR561">
        <v>0</v>
      </c>
      <c r="GS561">
        <v>0</v>
      </c>
      <c r="GT561" s="1">
        <v>7.7392709999999998E-3</v>
      </c>
      <c r="GU561">
        <v>16.898409999999998</v>
      </c>
      <c r="GV561">
        <v>0</v>
      </c>
      <c r="GW561">
        <v>0</v>
      </c>
      <c r="GX561">
        <v>7.6017480000000002E-3</v>
      </c>
      <c r="GY561">
        <v>16.94107</v>
      </c>
      <c r="GZ561">
        <v>0</v>
      </c>
      <c r="HA561">
        <v>0</v>
      </c>
      <c r="HB561" s="1">
        <v>7.5159229999999999E-3</v>
      </c>
      <c r="HC561">
        <v>16.97419</v>
      </c>
      <c r="HD561">
        <v>0</v>
      </c>
      <c r="HE561">
        <v>0</v>
      </c>
      <c r="HF561" s="1">
        <v>7.4785470000000003E-3</v>
      </c>
      <c r="HG561">
        <v>16.999970000000001</v>
      </c>
      <c r="HH561">
        <v>0</v>
      </c>
      <c r="HI561">
        <v>0</v>
      </c>
      <c r="HJ561" s="1">
        <v>7.4828949999999998E-3</v>
      </c>
      <c r="HK561">
        <v>16.999169999999999</v>
      </c>
      <c r="HL561">
        <v>0</v>
      </c>
      <c r="HM561">
        <v>0</v>
      </c>
      <c r="HN561" s="1">
        <v>7.4462590000000002E-3</v>
      </c>
      <c r="HO561">
        <v>16.993680000000001</v>
      </c>
      <c r="HP561">
        <v>0</v>
      </c>
      <c r="HQ561">
        <v>0</v>
      </c>
      <c r="HR561" s="1">
        <v>7.4299429999999996E-3</v>
      </c>
      <c r="HS561">
        <v>16.983219999999999</v>
      </c>
      <c r="HT561">
        <v>0</v>
      </c>
      <c r="HU561">
        <v>0</v>
      </c>
      <c r="HV561">
        <v>7.3682629999999999E-3</v>
      </c>
      <c r="HW561">
        <v>16.96819</v>
      </c>
      <c r="HX561">
        <v>0</v>
      </c>
      <c r="HY561">
        <v>0</v>
      </c>
      <c r="HZ561" s="1">
        <v>7.3141869999999998E-3</v>
      </c>
      <c r="IA561">
        <v>16.964549999999999</v>
      </c>
      <c r="IB561">
        <v>0</v>
      </c>
      <c r="IC561">
        <v>0</v>
      </c>
      <c r="ID561" s="1">
        <v>7.2367910000000002E-3</v>
      </c>
      <c r="IE561">
        <v>16.98846</v>
      </c>
      <c r="IF561">
        <v>0</v>
      </c>
      <c r="IG561">
        <v>0</v>
      </c>
      <c r="IH561" s="1">
        <v>7.1693590000000001E-3</v>
      </c>
      <c r="II561">
        <v>17.016919999999999</v>
      </c>
      <c r="IJ561">
        <v>0</v>
      </c>
      <c r="IK561">
        <v>0</v>
      </c>
      <c r="IL561" s="1">
        <v>7.0999959999999999E-3</v>
      </c>
      <c r="IM561">
        <v>17.051870000000001</v>
      </c>
      <c r="IN561">
        <v>0</v>
      </c>
      <c r="IO561">
        <v>0</v>
      </c>
      <c r="IP561" s="1">
        <v>7.0394749999999999E-3</v>
      </c>
      <c r="IQ561">
        <v>17.054010000000002</v>
      </c>
      <c r="IR561">
        <v>0</v>
      </c>
      <c r="IS561">
        <v>0</v>
      </c>
      <c r="IT561" s="1">
        <v>6.9791059999999997E-3</v>
      </c>
      <c r="IU561">
        <v>17.041540000000001</v>
      </c>
      <c r="IV561">
        <v>0</v>
      </c>
      <c r="IW561">
        <v>0</v>
      </c>
      <c r="IX561" s="1">
        <v>6.8384400000000003E-3</v>
      </c>
      <c r="IY561">
        <v>17.030919999999998</v>
      </c>
      <c r="IZ561">
        <v>0</v>
      </c>
      <c r="JA561">
        <v>0</v>
      </c>
      <c r="JB561" s="1">
        <v>6.7453340000000004E-3</v>
      </c>
      <c r="JC561">
        <v>17.02253</v>
      </c>
      <c r="JD561">
        <v>0</v>
      </c>
      <c r="JE561">
        <v>0</v>
      </c>
      <c r="JF561" s="1">
        <v>6.6828249999999999E-3</v>
      </c>
      <c r="JG561">
        <v>17.051020000000001</v>
      </c>
      <c r="JH561">
        <v>0</v>
      </c>
      <c r="JI561">
        <v>0</v>
      </c>
      <c r="JJ561" s="1">
        <v>6.6945590000000001E-3</v>
      </c>
      <c r="JK561">
        <v>17.086729999999999</v>
      </c>
      <c r="JL561">
        <v>0</v>
      </c>
      <c r="JM561">
        <v>0</v>
      </c>
      <c r="JN561" s="1">
        <v>6.6723670000000002E-3</v>
      </c>
      <c r="JO561">
        <v>17.116720000000001</v>
      </c>
      <c r="JP561">
        <v>0</v>
      </c>
      <c r="JQ561">
        <v>0</v>
      </c>
      <c r="JR561" s="1">
        <v>6.650535E-3</v>
      </c>
      <c r="JS561">
        <v>17.157599999999999</v>
      </c>
      <c r="JT561">
        <v>0</v>
      </c>
      <c r="JU561">
        <v>0</v>
      </c>
      <c r="JV561" s="1">
        <v>6.5912119999999999E-3</v>
      </c>
      <c r="JW561">
        <v>17.176960000000001</v>
      </c>
      <c r="JX561">
        <v>0</v>
      </c>
      <c r="JY561">
        <v>0</v>
      </c>
      <c r="JZ561" s="1">
        <v>6.5167250000000001E-3</v>
      </c>
      <c r="KA561">
        <v>17.161909999999999</v>
      </c>
      <c r="KB561">
        <v>0</v>
      </c>
      <c r="KC561">
        <v>0</v>
      </c>
      <c r="KD561" s="1">
        <v>6.4846599999999997E-3</v>
      </c>
      <c r="KE561">
        <v>17.144539999999999</v>
      </c>
      <c r="KF561">
        <v>0</v>
      </c>
      <c r="KG561">
        <v>0</v>
      </c>
      <c r="KH561" s="1">
        <v>6.4441180000000004E-3</v>
      </c>
      <c r="KI561">
        <v>17.13485</v>
      </c>
      <c r="KJ561">
        <v>0</v>
      </c>
      <c r="KK561">
        <v>0</v>
      </c>
      <c r="KL561" s="1">
        <v>6.3877489999999999E-3</v>
      </c>
      <c r="KM561">
        <v>17.174489999999999</v>
      </c>
      <c r="KN561">
        <v>0</v>
      </c>
      <c r="KO561">
        <v>0</v>
      </c>
      <c r="KP561" s="1">
        <v>6.3103810000000003E-3</v>
      </c>
      <c r="KQ561">
        <v>17.231210000000001</v>
      </c>
      <c r="KR561">
        <v>0</v>
      </c>
      <c r="KS561">
        <v>0</v>
      </c>
      <c r="KT561" s="1">
        <v>6.2430289999999998E-3</v>
      </c>
      <c r="KU561">
        <v>17.29401</v>
      </c>
      <c r="KV561">
        <v>0</v>
      </c>
      <c r="KW561">
        <v>0</v>
      </c>
      <c r="KX561" s="1">
        <v>6.18024E-3</v>
      </c>
      <c r="KY561">
        <v>17.350359999999998</v>
      </c>
      <c r="KZ561">
        <v>0</v>
      </c>
      <c r="LA561">
        <v>0</v>
      </c>
      <c r="LB561" s="1">
        <v>6.1154169999999997E-3</v>
      </c>
      <c r="LC561">
        <v>17.366669999999999</v>
      </c>
      <c r="LD561">
        <v>0</v>
      </c>
      <c r="LE561">
        <v>0</v>
      </c>
      <c r="LF561" s="1">
        <v>6.0557780000000004E-3</v>
      </c>
      <c r="LG561">
        <v>17.351939999999999</v>
      </c>
      <c r="LH561">
        <v>0</v>
      </c>
      <c r="LI561">
        <v>0</v>
      </c>
      <c r="LJ561" s="1">
        <v>6.019122E-3</v>
      </c>
      <c r="LK561">
        <v>17.33567</v>
      </c>
      <c r="LL561">
        <v>0</v>
      </c>
      <c r="LM561">
        <v>0</v>
      </c>
      <c r="LN561" s="1">
        <v>5.9946119999999999E-3</v>
      </c>
      <c r="LO561">
        <v>17.328659999999999</v>
      </c>
      <c r="LP561">
        <v>0</v>
      </c>
      <c r="LQ561">
        <v>0</v>
      </c>
      <c r="LR561" s="1">
        <v>5.963192E-3</v>
      </c>
      <c r="LS561">
        <v>17.3736</v>
      </c>
      <c r="LT561">
        <v>0</v>
      </c>
      <c r="LU561">
        <v>0</v>
      </c>
      <c r="LV561" s="1">
        <v>5.902694E-3</v>
      </c>
      <c r="LW561">
        <v>17.432500000000001</v>
      </c>
      <c r="LX561">
        <v>0</v>
      </c>
      <c r="LY561">
        <v>0</v>
      </c>
      <c r="LZ561" s="1">
        <v>5.8406539999999998E-3</v>
      </c>
      <c r="MA561">
        <v>17.496390000000002</v>
      </c>
      <c r="MB561">
        <v>0</v>
      </c>
      <c r="MC561">
        <v>0</v>
      </c>
      <c r="MD561" s="1">
        <v>5.8000250000000003E-3</v>
      </c>
      <c r="ME561">
        <v>17.548469999999998</v>
      </c>
      <c r="MF561">
        <v>0</v>
      </c>
      <c r="MG561">
        <v>0</v>
      </c>
      <c r="MH561" s="1">
        <v>5.760668E-3</v>
      </c>
      <c r="MI561">
        <v>17.564710000000002</v>
      </c>
      <c r="MJ561">
        <v>0</v>
      </c>
      <c r="MK561">
        <v>-6.3236230000000003E-24</v>
      </c>
      <c r="ML561" s="1">
        <v>5.73173E-3</v>
      </c>
      <c r="MM561">
        <v>17.547809999999998</v>
      </c>
      <c r="MN561">
        <v>0</v>
      </c>
      <c r="MO561">
        <v>-1.624884E-22</v>
      </c>
      <c r="MP561" s="1">
        <v>5.7741240000000003E-3</v>
      </c>
      <c r="MQ561">
        <v>17.529820000000001</v>
      </c>
      <c r="MR561">
        <v>1.0116750000000001E-24</v>
      </c>
      <c r="MS561">
        <v>4.9753319999999998E-19</v>
      </c>
      <c r="MT561" s="1">
        <v>5.7623129999999998E-3</v>
      </c>
      <c r="MU561">
        <v>17.520610000000001</v>
      </c>
      <c r="MV561">
        <v>4.1274410000000001E-23</v>
      </c>
      <c r="MW561">
        <v>2.0324510000000001E-17</v>
      </c>
      <c r="MX561" s="1">
        <v>5.7245070000000002E-3</v>
      </c>
      <c r="MY561">
        <v>17.553059999999999</v>
      </c>
      <c r="MZ561">
        <v>3.3616450000000002E-22</v>
      </c>
      <c r="NA561">
        <v>1.666321E-16</v>
      </c>
      <c r="NB561" s="1">
        <v>5.6378840000000001E-3</v>
      </c>
      <c r="NC561">
        <v>17.56521</v>
      </c>
      <c r="ND561">
        <v>1.6123209999999999E-21</v>
      </c>
      <c r="NE561">
        <v>8.1136959999999998E-16</v>
      </c>
      <c r="NF561" s="1">
        <v>5.564182E-3</v>
      </c>
      <c r="NG561">
        <v>17.61045</v>
      </c>
      <c r="NH561">
        <v>5.81253E-21</v>
      </c>
      <c r="NI561" s="1">
        <v>2.9632759999999998E-15</v>
      </c>
      <c r="NJ561" s="1">
        <v>5.5231849999999999E-3</v>
      </c>
      <c r="NK561">
        <v>17.651070000000001</v>
      </c>
      <c r="NL561">
        <v>1.839245E-20</v>
      </c>
      <c r="NM561" s="1">
        <v>9.4479730000000006E-15</v>
      </c>
      <c r="NN561" s="1">
        <v>5.5011319999999997E-3</v>
      </c>
      <c r="NO561">
        <v>17.664629999999999</v>
      </c>
      <c r="NP561">
        <v>8.3793779999999994E-20</v>
      </c>
      <c r="NQ561" s="1">
        <v>4.319661E-14</v>
      </c>
      <c r="NR561" s="1">
        <v>5.4612150000000002E-3</v>
      </c>
      <c r="NS561">
        <v>17.65485</v>
      </c>
      <c r="NT561" s="1">
        <v>4.1061880000000001E-19</v>
      </c>
      <c r="NU561" s="1">
        <v>2.132402E-13</v>
      </c>
      <c r="NV561" s="1">
        <v>5.1037549999999998E-3</v>
      </c>
      <c r="NW561">
        <v>17.639610000000001</v>
      </c>
      <c r="NX561" s="1">
        <v>5.8524189999999997E-18</v>
      </c>
      <c r="NY561" s="1">
        <v>8.0244830000000001E-13</v>
      </c>
      <c r="NZ561" s="1">
        <v>4.9271439999999996E-3</v>
      </c>
      <c r="OA561">
        <v>17.63776</v>
      </c>
      <c r="OB561" s="1">
        <v>2.7910200000000001E-17</v>
      </c>
      <c r="OC561" s="1">
        <v>2.397811E-12</v>
      </c>
      <c r="OD561" s="1">
        <v>4.8104519999999998E-3</v>
      </c>
      <c r="OE561">
        <v>17.690390000000001</v>
      </c>
      <c r="OF561" s="1">
        <v>7.8306550000000002E-17</v>
      </c>
      <c r="OG561" s="1">
        <v>6.0845459999999997E-12</v>
      </c>
      <c r="OH561" s="1">
        <v>4.9288220000000002E-3</v>
      </c>
      <c r="OI561">
        <v>17.761209999999998</v>
      </c>
      <c r="OJ561" s="1">
        <v>1.8905290000000001E-16</v>
      </c>
      <c r="OK561" s="1">
        <v>1.39531E-11</v>
      </c>
    </row>
    <row r="562" spans="1:427" x14ac:dyDescent="0.35">
      <c r="A562">
        <v>571</v>
      </c>
      <c r="B562" t="s">
        <v>4</v>
      </c>
      <c r="C562" t="s">
        <v>364</v>
      </c>
      <c r="D562" t="s">
        <v>569</v>
      </c>
      <c r="E562">
        <v>6870.28</v>
      </c>
      <c r="F562" s="1">
        <v>9.0090210000000007E-3</v>
      </c>
      <c r="G562">
        <v>15.82649</v>
      </c>
      <c r="H562">
        <v>0</v>
      </c>
      <c r="I562">
        <v>0</v>
      </c>
      <c r="J562" s="1">
        <v>9.0310029999999993E-3</v>
      </c>
      <c r="K562">
        <v>15.87284</v>
      </c>
      <c r="L562">
        <v>0</v>
      </c>
      <c r="M562">
        <v>0</v>
      </c>
      <c r="N562" s="1">
        <v>8.7051330000000003E-3</v>
      </c>
      <c r="O562">
        <v>15.924110000000001</v>
      </c>
      <c r="P562">
        <v>0</v>
      </c>
      <c r="Q562">
        <v>0</v>
      </c>
      <c r="R562" s="1">
        <v>8.5271389999999996E-3</v>
      </c>
      <c r="S562">
        <v>15.973000000000001</v>
      </c>
      <c r="T562">
        <v>0</v>
      </c>
      <c r="U562">
        <v>0</v>
      </c>
      <c r="V562">
        <v>8.4929199999999993E-3</v>
      </c>
      <c r="W562">
        <v>16.020399999999999</v>
      </c>
      <c r="X562">
        <v>0</v>
      </c>
      <c r="Y562">
        <v>0</v>
      </c>
      <c r="Z562" s="1">
        <v>8.5169070000000006E-3</v>
      </c>
      <c r="AA562">
        <v>16.04128</v>
      </c>
      <c r="AB562">
        <v>0</v>
      </c>
      <c r="AC562">
        <v>0</v>
      </c>
      <c r="AD562" s="1">
        <v>8.4970540000000004E-3</v>
      </c>
      <c r="AE562">
        <v>16.032019999999999</v>
      </c>
      <c r="AF562">
        <v>0</v>
      </c>
      <c r="AG562">
        <v>0</v>
      </c>
      <c r="AH562" s="1">
        <v>8.7412529999999992E-3</v>
      </c>
      <c r="AI562">
        <v>16.01924</v>
      </c>
      <c r="AJ562">
        <v>0</v>
      </c>
      <c r="AK562">
        <v>0</v>
      </c>
      <c r="AL562" s="1">
        <v>8.7351530000000007E-3</v>
      </c>
      <c r="AM562">
        <v>16.011340000000001</v>
      </c>
      <c r="AN562">
        <v>0</v>
      </c>
      <c r="AO562">
        <v>0</v>
      </c>
      <c r="AP562" s="1">
        <v>8.7313140000000004E-3</v>
      </c>
      <c r="AQ562">
        <v>16.049720000000001</v>
      </c>
      <c r="AR562">
        <v>0</v>
      </c>
      <c r="AS562">
        <v>0</v>
      </c>
      <c r="AT562" s="1">
        <v>8.5368140000000002E-3</v>
      </c>
      <c r="AU562">
        <v>16.11054</v>
      </c>
      <c r="AV562">
        <v>0</v>
      </c>
      <c r="AW562">
        <v>0</v>
      </c>
      <c r="AX562" s="1">
        <v>8.4146069999999993E-3</v>
      </c>
      <c r="AY562">
        <v>16.168700000000001</v>
      </c>
      <c r="AZ562">
        <v>0</v>
      </c>
      <c r="BA562">
        <v>0</v>
      </c>
      <c r="BB562" s="1">
        <v>8.3661599999999992E-3</v>
      </c>
      <c r="BC562">
        <v>16.220939999999999</v>
      </c>
      <c r="BD562">
        <v>0</v>
      </c>
      <c r="BE562">
        <v>0</v>
      </c>
      <c r="BF562" s="1">
        <v>8.3759179999999996E-3</v>
      </c>
      <c r="BG562">
        <v>16.238759999999999</v>
      </c>
      <c r="BH562">
        <v>0</v>
      </c>
      <c r="BI562">
        <v>0</v>
      </c>
      <c r="BJ562" s="1">
        <v>8.3374179999999992E-3</v>
      </c>
      <c r="BK562">
        <v>16.23291</v>
      </c>
      <c r="BL562">
        <v>0</v>
      </c>
      <c r="BM562">
        <v>0</v>
      </c>
      <c r="BN562" s="1">
        <v>8.5901050000000007E-3</v>
      </c>
      <c r="BO562">
        <v>16.224930000000001</v>
      </c>
      <c r="BP562">
        <v>0</v>
      </c>
      <c r="BQ562">
        <v>0</v>
      </c>
      <c r="BR562" s="1">
        <v>8.6058100000000002E-3</v>
      </c>
      <c r="BS562">
        <v>16.2224</v>
      </c>
      <c r="BT562">
        <v>0</v>
      </c>
      <c r="BU562">
        <v>0</v>
      </c>
      <c r="BV562" s="1">
        <v>8.6073950000000003E-3</v>
      </c>
      <c r="BW562">
        <v>16.249659999999999</v>
      </c>
      <c r="BX562">
        <v>0</v>
      </c>
      <c r="BY562">
        <v>0</v>
      </c>
      <c r="BZ562" s="1">
        <v>8.4108150000000003E-3</v>
      </c>
      <c r="CA562">
        <v>16.273990000000001</v>
      </c>
      <c r="CB562">
        <v>0</v>
      </c>
      <c r="CC562">
        <v>0</v>
      </c>
      <c r="CD562" s="1">
        <v>8.283281E-3</v>
      </c>
      <c r="CE562">
        <v>16.306180000000001</v>
      </c>
      <c r="CF562">
        <v>0</v>
      </c>
      <c r="CG562">
        <v>0</v>
      </c>
      <c r="CH562">
        <v>8.2551729999999993E-3</v>
      </c>
      <c r="CI562">
        <v>16.320239999999998</v>
      </c>
      <c r="CJ562">
        <v>0</v>
      </c>
      <c r="CK562">
        <v>0</v>
      </c>
      <c r="CL562" s="1">
        <v>8.2778539999999994E-3</v>
      </c>
      <c r="CM562">
        <v>16.318259999999999</v>
      </c>
      <c r="CN562">
        <v>0</v>
      </c>
      <c r="CO562">
        <v>0</v>
      </c>
      <c r="CP562" s="1">
        <v>8.2481740000000005E-3</v>
      </c>
      <c r="CQ562">
        <v>16.312609999999999</v>
      </c>
      <c r="CR562">
        <v>0</v>
      </c>
      <c r="CS562">
        <v>0</v>
      </c>
      <c r="CT562" s="1">
        <v>8.2912060000000006E-3</v>
      </c>
      <c r="CU562">
        <v>16.306740000000001</v>
      </c>
      <c r="CV562">
        <v>0</v>
      </c>
      <c r="CW562">
        <v>0</v>
      </c>
      <c r="CX562" s="1">
        <v>8.2286689999999992E-3</v>
      </c>
      <c r="CY562">
        <v>16.302579999999999</v>
      </c>
      <c r="CZ562">
        <v>0</v>
      </c>
      <c r="DA562">
        <v>0</v>
      </c>
      <c r="DB562" s="1">
        <v>8.1996229999999996E-3</v>
      </c>
      <c r="DC562">
        <v>16.33371</v>
      </c>
      <c r="DD562">
        <v>0</v>
      </c>
      <c r="DE562">
        <v>0</v>
      </c>
      <c r="DF562" s="1">
        <v>8.1264490000000009E-3</v>
      </c>
      <c r="DG562">
        <v>16.355319999999999</v>
      </c>
      <c r="DH562">
        <v>0</v>
      </c>
      <c r="DI562">
        <v>0</v>
      </c>
      <c r="DJ562" s="1">
        <v>8.0501789999999993E-3</v>
      </c>
      <c r="DK562">
        <v>16.382370000000002</v>
      </c>
      <c r="DL562">
        <v>0</v>
      </c>
      <c r="DM562">
        <v>0</v>
      </c>
      <c r="DN562" s="1">
        <v>8.0100880000000003E-3</v>
      </c>
      <c r="DO562">
        <v>16.40954</v>
      </c>
      <c r="DP562">
        <v>0</v>
      </c>
      <c r="DQ562">
        <v>0</v>
      </c>
      <c r="DR562" s="1">
        <v>7.9707489999999992E-3</v>
      </c>
      <c r="DS562">
        <v>16.417909999999999</v>
      </c>
      <c r="DT562">
        <v>0</v>
      </c>
      <c r="DU562">
        <v>0</v>
      </c>
      <c r="DV562" s="1">
        <v>7.9338710000000003E-3</v>
      </c>
      <c r="DW562">
        <v>16.407609999999998</v>
      </c>
      <c r="DX562">
        <v>0</v>
      </c>
      <c r="DY562">
        <v>0</v>
      </c>
      <c r="DZ562" s="1">
        <v>8.1782499999999998E-3</v>
      </c>
      <c r="EA562">
        <v>16.394739999999999</v>
      </c>
      <c r="EB562">
        <v>0</v>
      </c>
      <c r="EC562">
        <v>0</v>
      </c>
      <c r="ED562" s="1">
        <v>8.2196160000000008E-3</v>
      </c>
      <c r="EE562">
        <v>16.395040000000002</v>
      </c>
      <c r="EF562">
        <v>0</v>
      </c>
      <c r="EG562">
        <v>0</v>
      </c>
      <c r="EH562" s="1">
        <v>8.2299260000000003E-3</v>
      </c>
      <c r="EI562">
        <v>16.446429999999999</v>
      </c>
      <c r="EJ562">
        <v>0</v>
      </c>
      <c r="EK562">
        <v>0</v>
      </c>
      <c r="EL562" s="1">
        <v>8.0592549999999995E-3</v>
      </c>
      <c r="EM562">
        <v>16.499479999999998</v>
      </c>
      <c r="EN562">
        <v>0</v>
      </c>
      <c r="EO562">
        <v>0</v>
      </c>
      <c r="EP562" s="1">
        <v>7.9522180000000005E-3</v>
      </c>
      <c r="EQ562">
        <v>16.55555</v>
      </c>
      <c r="ER562">
        <v>0</v>
      </c>
      <c r="ES562">
        <v>0</v>
      </c>
      <c r="ET562" s="1">
        <v>7.9395539999999997E-3</v>
      </c>
      <c r="EU562">
        <v>16.618320000000001</v>
      </c>
      <c r="EV562">
        <v>0</v>
      </c>
      <c r="EW562">
        <v>0</v>
      </c>
      <c r="EX562" s="1">
        <v>7.9940580000000001E-3</v>
      </c>
      <c r="EY562">
        <v>16.646059999999999</v>
      </c>
      <c r="EZ562">
        <v>0</v>
      </c>
      <c r="FA562">
        <v>0</v>
      </c>
      <c r="FB562" s="1">
        <v>7.9710249999999996E-3</v>
      </c>
      <c r="FC562">
        <v>16.634810000000002</v>
      </c>
      <c r="FD562">
        <v>0</v>
      </c>
      <c r="FE562">
        <v>0</v>
      </c>
      <c r="FF562" s="1">
        <v>8.3074580000000002E-3</v>
      </c>
      <c r="FG562">
        <v>16.62323</v>
      </c>
      <c r="FH562">
        <v>0</v>
      </c>
      <c r="FI562">
        <v>0</v>
      </c>
      <c r="FJ562" s="1">
        <v>8.3483940000000003E-3</v>
      </c>
      <c r="FK562">
        <v>16.621639999999999</v>
      </c>
      <c r="FL562">
        <v>0</v>
      </c>
      <c r="FM562">
        <v>0</v>
      </c>
      <c r="FN562" s="1">
        <v>8.3935869999999992E-3</v>
      </c>
      <c r="FO562">
        <v>16.668379999999999</v>
      </c>
      <c r="FP562">
        <v>0</v>
      </c>
      <c r="FQ562">
        <v>0</v>
      </c>
      <c r="FR562" s="1">
        <v>8.1832520000000002E-3</v>
      </c>
      <c r="FS562">
        <v>16.72691</v>
      </c>
      <c r="FT562">
        <v>0</v>
      </c>
      <c r="FU562">
        <v>0</v>
      </c>
      <c r="FV562" s="1">
        <v>8.061815E-3</v>
      </c>
      <c r="FW562">
        <v>16.781320000000001</v>
      </c>
      <c r="FX562">
        <v>0</v>
      </c>
      <c r="FY562">
        <v>0</v>
      </c>
      <c r="FZ562" s="1">
        <v>8.0506989999999997E-3</v>
      </c>
      <c r="GA562">
        <v>16.83558</v>
      </c>
      <c r="GB562">
        <v>0</v>
      </c>
      <c r="GC562">
        <v>0</v>
      </c>
      <c r="GD562" s="1">
        <v>8.1179890000000008E-3</v>
      </c>
      <c r="GE562">
        <v>16.855270000000001</v>
      </c>
      <c r="GF562">
        <v>0</v>
      </c>
      <c r="GG562">
        <v>0</v>
      </c>
      <c r="GH562" s="1">
        <v>8.1089290000000008E-3</v>
      </c>
      <c r="GI562">
        <v>16.851680000000002</v>
      </c>
      <c r="GJ562">
        <v>0</v>
      </c>
      <c r="GK562">
        <v>0</v>
      </c>
      <c r="GL562" s="1">
        <v>8.3050009999999994E-3</v>
      </c>
      <c r="GM562">
        <v>16.8459</v>
      </c>
      <c r="GN562">
        <v>0</v>
      </c>
      <c r="GO562">
        <v>0</v>
      </c>
      <c r="GP562" s="1">
        <v>8.2788410000000003E-3</v>
      </c>
      <c r="GQ562">
        <v>16.844159999999999</v>
      </c>
      <c r="GR562">
        <v>0</v>
      </c>
      <c r="GS562">
        <v>0</v>
      </c>
      <c r="GT562" s="1">
        <v>8.2807169999999999E-3</v>
      </c>
      <c r="GU562">
        <v>16.853850000000001</v>
      </c>
      <c r="GV562">
        <v>0</v>
      </c>
      <c r="GW562">
        <v>0</v>
      </c>
      <c r="GX562" s="1">
        <v>8.1346049999999996E-3</v>
      </c>
      <c r="GY562">
        <v>16.894870000000001</v>
      </c>
      <c r="GZ562">
        <v>0</v>
      </c>
      <c r="HA562">
        <v>0</v>
      </c>
      <c r="HB562" s="1">
        <v>8.0434760000000008E-3</v>
      </c>
      <c r="HC562">
        <v>16.926829999999999</v>
      </c>
      <c r="HD562">
        <v>0</v>
      </c>
      <c r="HE562">
        <v>0</v>
      </c>
      <c r="HF562" s="1">
        <v>8.0011720000000008E-3</v>
      </c>
      <c r="HG562">
        <v>16.951930000000001</v>
      </c>
      <c r="HH562">
        <v>0</v>
      </c>
      <c r="HI562">
        <v>0</v>
      </c>
      <c r="HJ562" s="1">
        <v>8.0050120000000006E-3</v>
      </c>
      <c r="HK562">
        <v>16.951640000000001</v>
      </c>
      <c r="HL562">
        <v>0</v>
      </c>
      <c r="HM562">
        <v>0</v>
      </c>
      <c r="HN562" s="1">
        <v>7.9696839999999994E-3</v>
      </c>
      <c r="HO562">
        <v>16.946770000000001</v>
      </c>
      <c r="HP562">
        <v>0</v>
      </c>
      <c r="HQ562">
        <v>0</v>
      </c>
      <c r="HR562" s="1">
        <v>7.9534470000000006E-3</v>
      </c>
      <c r="HS562">
        <v>16.93702</v>
      </c>
      <c r="HT562">
        <v>0</v>
      </c>
      <c r="HU562">
        <v>0</v>
      </c>
      <c r="HV562" s="1">
        <v>7.8846330000000003E-3</v>
      </c>
      <c r="HW562">
        <v>16.922740000000001</v>
      </c>
      <c r="HX562">
        <v>0</v>
      </c>
      <c r="HY562">
        <v>0</v>
      </c>
      <c r="HZ562" s="1">
        <v>7.8405699999999998E-3</v>
      </c>
      <c r="IA562">
        <v>16.91921</v>
      </c>
      <c r="IB562">
        <v>0</v>
      </c>
      <c r="IC562">
        <v>0</v>
      </c>
      <c r="ID562" s="1">
        <v>7.7547919999999999E-3</v>
      </c>
      <c r="IE562">
        <v>16.941929999999999</v>
      </c>
      <c r="IF562">
        <v>0</v>
      </c>
      <c r="IG562">
        <v>0</v>
      </c>
      <c r="IH562" s="1">
        <v>7.6777269999999996E-3</v>
      </c>
      <c r="II562">
        <v>16.969110000000001</v>
      </c>
      <c r="IJ562">
        <v>0</v>
      </c>
      <c r="IK562">
        <v>0</v>
      </c>
      <c r="IL562" s="1">
        <v>7.5981180000000001E-3</v>
      </c>
      <c r="IM562">
        <v>17.002590000000001</v>
      </c>
      <c r="IN562">
        <v>0</v>
      </c>
      <c r="IO562">
        <v>0</v>
      </c>
      <c r="IP562" s="1">
        <v>7.5394019999999997E-3</v>
      </c>
      <c r="IQ562">
        <v>17.004919999999998</v>
      </c>
      <c r="IR562">
        <v>0</v>
      </c>
      <c r="IS562">
        <v>0</v>
      </c>
      <c r="IT562" s="1">
        <v>7.4785269999999996E-3</v>
      </c>
      <c r="IU562">
        <v>16.99316</v>
      </c>
      <c r="IV562">
        <v>0</v>
      </c>
      <c r="IW562">
        <v>0</v>
      </c>
      <c r="IX562" s="1">
        <v>7.3128669999999998E-3</v>
      </c>
      <c r="IY562">
        <v>16.983070000000001</v>
      </c>
      <c r="IZ562">
        <v>0</v>
      </c>
      <c r="JA562">
        <v>0</v>
      </c>
      <c r="JB562" s="1">
        <v>7.2208539999999996E-3</v>
      </c>
      <c r="JC562">
        <v>16.97495</v>
      </c>
      <c r="JD562">
        <v>0</v>
      </c>
      <c r="JE562">
        <v>0</v>
      </c>
      <c r="JF562" s="1">
        <v>7.148728E-3</v>
      </c>
      <c r="JG562">
        <v>17.00197</v>
      </c>
      <c r="JH562">
        <v>0</v>
      </c>
      <c r="JI562">
        <v>0</v>
      </c>
      <c r="JJ562" s="1">
        <v>7.1629129999999999E-3</v>
      </c>
      <c r="JK562">
        <v>17.036090000000002</v>
      </c>
      <c r="JL562">
        <v>0</v>
      </c>
      <c r="JM562">
        <v>0</v>
      </c>
      <c r="JN562" s="1">
        <v>7.1462499999999998E-3</v>
      </c>
      <c r="JO562">
        <v>17.064969999999999</v>
      </c>
      <c r="JP562">
        <v>0</v>
      </c>
      <c r="JQ562">
        <v>0</v>
      </c>
      <c r="JR562" s="1">
        <v>7.120431E-3</v>
      </c>
      <c r="JS562">
        <v>17.104299999999999</v>
      </c>
      <c r="JT562">
        <v>0</v>
      </c>
      <c r="JU562">
        <v>0</v>
      </c>
      <c r="JV562" s="1">
        <v>7.058585E-3</v>
      </c>
      <c r="JW562">
        <v>17.12321</v>
      </c>
      <c r="JX562">
        <v>0</v>
      </c>
      <c r="JY562">
        <v>0</v>
      </c>
      <c r="JZ562" s="1">
        <v>6.980066E-3</v>
      </c>
      <c r="KA562">
        <v>17.109290000000001</v>
      </c>
      <c r="KB562">
        <v>0</v>
      </c>
      <c r="KC562">
        <v>0</v>
      </c>
      <c r="KD562" s="1">
        <v>6.9438770000000002E-3</v>
      </c>
      <c r="KE562">
        <v>17.092939999999999</v>
      </c>
      <c r="KF562">
        <v>0</v>
      </c>
      <c r="KG562">
        <v>0</v>
      </c>
      <c r="KH562" s="1">
        <v>6.9004410000000002E-3</v>
      </c>
      <c r="KI562">
        <v>17.08372</v>
      </c>
      <c r="KJ562">
        <v>0</v>
      </c>
      <c r="KK562">
        <v>0</v>
      </c>
      <c r="KL562" s="1">
        <v>6.8460179999999997E-3</v>
      </c>
      <c r="KM562">
        <v>17.12143</v>
      </c>
      <c r="KN562">
        <v>0</v>
      </c>
      <c r="KO562">
        <v>0</v>
      </c>
      <c r="KP562" s="1">
        <v>6.7548779999999998E-3</v>
      </c>
      <c r="KQ562">
        <v>17.175660000000001</v>
      </c>
      <c r="KR562">
        <v>0</v>
      </c>
      <c r="KS562">
        <v>0</v>
      </c>
      <c r="KT562" s="1">
        <v>6.6795459999999997E-3</v>
      </c>
      <c r="KU562">
        <v>17.235910000000001</v>
      </c>
      <c r="KV562">
        <v>0</v>
      </c>
      <c r="KW562">
        <v>0</v>
      </c>
      <c r="KX562" s="1">
        <v>6.6114440000000002E-3</v>
      </c>
      <c r="KY562">
        <v>17.29034</v>
      </c>
      <c r="KZ562">
        <v>0</v>
      </c>
      <c r="LA562">
        <v>0</v>
      </c>
      <c r="LB562" s="1">
        <v>6.5487289999999997E-3</v>
      </c>
      <c r="LC562">
        <v>17.30678</v>
      </c>
      <c r="LD562">
        <v>0</v>
      </c>
      <c r="LE562">
        <v>0</v>
      </c>
      <c r="LF562" s="1">
        <v>6.4884399999999998E-3</v>
      </c>
      <c r="LG562">
        <v>17.29344</v>
      </c>
      <c r="LH562">
        <v>0</v>
      </c>
      <c r="LI562">
        <v>0</v>
      </c>
      <c r="LJ562" s="1">
        <v>6.4599640000000003E-3</v>
      </c>
      <c r="LK562">
        <v>17.278400000000001</v>
      </c>
      <c r="LL562">
        <v>0</v>
      </c>
      <c r="LM562">
        <v>0</v>
      </c>
      <c r="LN562" s="1">
        <v>6.4270830000000001E-3</v>
      </c>
      <c r="LO562">
        <v>17.271979999999999</v>
      </c>
      <c r="LP562">
        <v>0</v>
      </c>
      <c r="LQ562">
        <v>0</v>
      </c>
      <c r="LR562" s="1">
        <v>6.3844219999999998E-3</v>
      </c>
      <c r="LS562">
        <v>17.314889999999998</v>
      </c>
      <c r="LT562">
        <v>0</v>
      </c>
      <c r="LU562">
        <v>0</v>
      </c>
      <c r="LV562" s="1">
        <v>6.3282030000000001E-3</v>
      </c>
      <c r="LW562">
        <v>17.371289999999998</v>
      </c>
      <c r="LX562">
        <v>0</v>
      </c>
      <c r="LY562">
        <v>0</v>
      </c>
      <c r="LZ562" s="1">
        <v>6.2597640000000001E-3</v>
      </c>
      <c r="MA562">
        <v>17.432659999999998</v>
      </c>
      <c r="MB562">
        <v>0</v>
      </c>
      <c r="MC562">
        <v>0</v>
      </c>
      <c r="MD562" s="1">
        <v>6.2172729999999997E-3</v>
      </c>
      <c r="ME562">
        <v>17.483029999999999</v>
      </c>
      <c r="MF562">
        <v>0</v>
      </c>
      <c r="MG562">
        <v>0</v>
      </c>
      <c r="MH562" s="1">
        <v>6.1821389999999997E-3</v>
      </c>
      <c r="MI562">
        <v>17.499389999999998</v>
      </c>
      <c r="MJ562">
        <v>0</v>
      </c>
      <c r="MK562">
        <v>-1.5262020000000001E-25</v>
      </c>
      <c r="ML562" s="1">
        <v>6.1458800000000003E-3</v>
      </c>
      <c r="MM562">
        <v>17.48405</v>
      </c>
      <c r="MN562">
        <v>0</v>
      </c>
      <c r="MO562">
        <v>-2.1162889999999999E-23</v>
      </c>
      <c r="MP562" s="1">
        <v>6.1941849999999996E-3</v>
      </c>
      <c r="MQ562">
        <v>17.46735</v>
      </c>
      <c r="MR562">
        <v>0</v>
      </c>
      <c r="MS562">
        <v>-1.6988409999999999E-22</v>
      </c>
      <c r="MT562" s="1">
        <v>6.1830779999999998E-3</v>
      </c>
      <c r="MU562">
        <v>17.45881</v>
      </c>
      <c r="MV562">
        <v>0</v>
      </c>
      <c r="MW562">
        <v>-7.6007840000000002E-22</v>
      </c>
      <c r="MX562" s="1">
        <v>6.1426320000000003E-3</v>
      </c>
      <c r="MY562">
        <v>17.489899999999999</v>
      </c>
      <c r="MZ562">
        <v>0</v>
      </c>
      <c r="NA562">
        <v>-3.0871510000000001E-21</v>
      </c>
      <c r="NB562" s="1">
        <v>6.0485299999999999E-3</v>
      </c>
      <c r="NC562">
        <v>17.5017</v>
      </c>
      <c r="ND562">
        <v>0</v>
      </c>
      <c r="NE562">
        <v>-1.0459670000000001E-20</v>
      </c>
      <c r="NF562" s="1">
        <v>5.9743679999999999E-3</v>
      </c>
      <c r="NG562">
        <v>17.54504</v>
      </c>
      <c r="NH562">
        <v>0</v>
      </c>
      <c r="NI562" s="1">
        <v>-1.734484E-20</v>
      </c>
      <c r="NJ562" s="1">
        <v>5.9275530000000003E-3</v>
      </c>
      <c r="NK562">
        <v>17.58418</v>
      </c>
      <c r="NL562">
        <v>0</v>
      </c>
      <c r="NM562" s="1">
        <v>-1.4767480000000001E-19</v>
      </c>
      <c r="NN562" s="1">
        <v>5.9023239999999996E-3</v>
      </c>
      <c r="NO562">
        <v>17.59759</v>
      </c>
      <c r="NP562">
        <v>0</v>
      </c>
      <c r="NQ562" s="1">
        <v>-1.5464080000000001E-19</v>
      </c>
      <c r="NR562" s="1">
        <v>5.8605200000000001E-3</v>
      </c>
      <c r="NS562">
        <v>17.58867</v>
      </c>
      <c r="NT562">
        <v>0</v>
      </c>
      <c r="NU562" s="1">
        <v>-2.4147950000000002E-18</v>
      </c>
      <c r="NV562" s="1">
        <v>5.4569680000000004E-3</v>
      </c>
      <c r="NW562">
        <v>17.574400000000001</v>
      </c>
      <c r="NX562">
        <v>0</v>
      </c>
      <c r="NY562" s="1">
        <v>-6.5869880000000002E-18</v>
      </c>
      <c r="NZ562" s="1">
        <v>5.2759180000000001E-3</v>
      </c>
      <c r="OA562">
        <v>17.57274</v>
      </c>
      <c r="OB562">
        <v>0</v>
      </c>
      <c r="OC562" s="1">
        <v>-2.0887880000000001E-18</v>
      </c>
      <c r="OD562" s="1">
        <v>5.1475039999999998E-3</v>
      </c>
      <c r="OE562">
        <v>17.622910000000001</v>
      </c>
      <c r="OF562">
        <v>0</v>
      </c>
      <c r="OG562" s="1">
        <v>-1.9926990000000001E-17</v>
      </c>
      <c r="OH562" s="1">
        <v>5.2805400000000002E-3</v>
      </c>
      <c r="OI562">
        <v>17.690580000000001</v>
      </c>
      <c r="OJ562">
        <v>0</v>
      </c>
      <c r="OK562" s="1">
        <v>-7.4920870000000006E-18</v>
      </c>
    </row>
    <row r="563" spans="1:427" x14ac:dyDescent="0.35">
      <c r="A563">
        <v>572</v>
      </c>
      <c r="B563" t="s">
        <v>4</v>
      </c>
      <c r="C563" t="s">
        <v>364</v>
      </c>
      <c r="D563" t="s">
        <v>570</v>
      </c>
      <c r="E563">
        <v>6174.1080000000002</v>
      </c>
      <c r="F563" s="1">
        <v>7.0528209999999999E-3</v>
      </c>
      <c r="G563">
        <v>15.824339999999999</v>
      </c>
      <c r="H563">
        <v>0</v>
      </c>
      <c r="I563">
        <v>0</v>
      </c>
      <c r="J563" s="1">
        <v>7.0744600000000003E-3</v>
      </c>
      <c r="K563">
        <v>15.8733</v>
      </c>
      <c r="L563">
        <v>0</v>
      </c>
      <c r="M563">
        <v>0</v>
      </c>
      <c r="N563" s="1">
        <v>6.8170009999999996E-3</v>
      </c>
      <c r="O563">
        <v>15.927049999999999</v>
      </c>
      <c r="P563">
        <v>0</v>
      </c>
      <c r="Q563">
        <v>0</v>
      </c>
      <c r="R563" s="1">
        <v>6.6743769999999996E-3</v>
      </c>
      <c r="S563">
        <v>15.977740000000001</v>
      </c>
      <c r="T563">
        <v>0</v>
      </c>
      <c r="U563">
        <v>0</v>
      </c>
      <c r="V563" s="1">
        <v>6.6472950000000001E-3</v>
      </c>
      <c r="W563">
        <v>16.026430000000001</v>
      </c>
      <c r="X563">
        <v>0</v>
      </c>
      <c r="Y563">
        <v>0</v>
      </c>
      <c r="Z563" s="1">
        <v>6.6696139999999999E-3</v>
      </c>
      <c r="AA563">
        <v>16.046520000000001</v>
      </c>
      <c r="AB563">
        <v>0</v>
      </c>
      <c r="AC563">
        <v>0</v>
      </c>
      <c r="AD563">
        <v>6.652842E-3</v>
      </c>
      <c r="AE563">
        <v>16.034579999999998</v>
      </c>
      <c r="AF563">
        <v>0</v>
      </c>
      <c r="AG563">
        <v>0</v>
      </c>
      <c r="AH563" s="1">
        <v>6.8604010000000003E-3</v>
      </c>
      <c r="AI563">
        <v>16.019300000000001</v>
      </c>
      <c r="AJ563">
        <v>0</v>
      </c>
      <c r="AK563">
        <v>0</v>
      </c>
      <c r="AL563" s="1">
        <v>6.8489090000000002E-3</v>
      </c>
      <c r="AM563">
        <v>16.009699999999999</v>
      </c>
      <c r="AN563">
        <v>0</v>
      </c>
      <c r="AO563">
        <v>0</v>
      </c>
      <c r="AP563" s="1">
        <v>6.8513319999999999E-3</v>
      </c>
      <c r="AQ563">
        <v>16.049869999999999</v>
      </c>
      <c r="AR563">
        <v>0</v>
      </c>
      <c r="AS563">
        <v>0</v>
      </c>
      <c r="AT563" s="1">
        <v>6.6942010000000003E-3</v>
      </c>
      <c r="AU563">
        <v>16.113689999999998</v>
      </c>
      <c r="AV563">
        <v>0</v>
      </c>
      <c r="AW563">
        <v>0</v>
      </c>
      <c r="AX563" s="1">
        <v>6.6005400000000002E-3</v>
      </c>
      <c r="AY563">
        <v>16.174060000000001</v>
      </c>
      <c r="AZ563">
        <v>0</v>
      </c>
      <c r="BA563">
        <v>0</v>
      </c>
      <c r="BB563" s="1">
        <v>6.5616670000000002E-3</v>
      </c>
      <c r="BC563">
        <v>16.227679999999999</v>
      </c>
      <c r="BD563">
        <v>0</v>
      </c>
      <c r="BE563">
        <v>0</v>
      </c>
      <c r="BF563" s="1">
        <v>6.5700250000000002E-3</v>
      </c>
      <c r="BG563">
        <v>16.244129999999998</v>
      </c>
      <c r="BH563">
        <v>0</v>
      </c>
      <c r="BI563">
        <v>0</v>
      </c>
      <c r="BJ563" s="1">
        <v>6.5401510000000001E-3</v>
      </c>
      <c r="BK563">
        <v>16.235569999999999</v>
      </c>
      <c r="BL563">
        <v>0</v>
      </c>
      <c r="BM563">
        <v>0</v>
      </c>
      <c r="BN563" s="1">
        <v>6.7494670000000003E-3</v>
      </c>
      <c r="BO563">
        <v>16.225149999999999</v>
      </c>
      <c r="BP563">
        <v>0</v>
      </c>
      <c r="BQ563">
        <v>0</v>
      </c>
      <c r="BR563" s="1">
        <v>6.7622109999999997E-3</v>
      </c>
      <c r="BS563">
        <v>16.220980000000001</v>
      </c>
      <c r="BT563">
        <v>0</v>
      </c>
      <c r="BU563">
        <v>0</v>
      </c>
      <c r="BV563" s="1">
        <v>6.7665920000000001E-3</v>
      </c>
      <c r="BW563">
        <v>16.248889999999999</v>
      </c>
      <c r="BX563">
        <v>0</v>
      </c>
      <c r="BY563">
        <v>0</v>
      </c>
      <c r="BZ563" s="1">
        <v>6.6103960000000002E-3</v>
      </c>
      <c r="CA563">
        <v>16.273530000000001</v>
      </c>
      <c r="CB563">
        <v>0</v>
      </c>
      <c r="CC563">
        <v>0</v>
      </c>
      <c r="CD563">
        <v>6.5055920000000001E-3</v>
      </c>
      <c r="CE563">
        <v>16.306529999999999</v>
      </c>
      <c r="CF563">
        <v>0</v>
      </c>
      <c r="CG563">
        <v>0</v>
      </c>
      <c r="CH563" s="1">
        <v>6.4835810000000004E-3</v>
      </c>
      <c r="CI563">
        <v>16.31991</v>
      </c>
      <c r="CJ563">
        <v>0</v>
      </c>
      <c r="CK563">
        <v>0</v>
      </c>
      <c r="CL563" s="1">
        <v>6.5074549999999997E-3</v>
      </c>
      <c r="CM563">
        <v>16.316289999999999</v>
      </c>
      <c r="CN563">
        <v>0</v>
      </c>
      <c r="CO563">
        <v>0</v>
      </c>
      <c r="CP563" s="1">
        <v>6.4814790000000001E-3</v>
      </c>
      <c r="CQ563">
        <v>16.308979999999998</v>
      </c>
      <c r="CR563">
        <v>0</v>
      </c>
      <c r="CS563">
        <v>0</v>
      </c>
      <c r="CT563" s="1">
        <v>6.518444E-3</v>
      </c>
      <c r="CU563">
        <v>16.301590000000001</v>
      </c>
      <c r="CV563">
        <v>0</v>
      </c>
      <c r="CW563">
        <v>0</v>
      </c>
      <c r="CX563" s="1">
        <v>6.4691649999999998E-3</v>
      </c>
      <c r="CY563">
        <v>16.296250000000001</v>
      </c>
      <c r="CZ563">
        <v>0</v>
      </c>
      <c r="DA563">
        <v>0</v>
      </c>
      <c r="DB563" s="1">
        <v>6.4472449999999999E-3</v>
      </c>
      <c r="DC563">
        <v>16.32884</v>
      </c>
      <c r="DD563">
        <v>0</v>
      </c>
      <c r="DE563">
        <v>0</v>
      </c>
      <c r="DF563" s="1">
        <v>6.3901610000000001E-3</v>
      </c>
      <c r="DG563">
        <v>16.35097</v>
      </c>
      <c r="DH563">
        <v>0</v>
      </c>
      <c r="DI563">
        <v>0</v>
      </c>
      <c r="DJ563" s="1">
        <v>6.3272440000000001E-3</v>
      </c>
      <c r="DK563">
        <v>16.378830000000001</v>
      </c>
      <c r="DL563">
        <v>0</v>
      </c>
      <c r="DM563">
        <v>0</v>
      </c>
      <c r="DN563" s="1">
        <v>6.2980559999999998E-3</v>
      </c>
      <c r="DO563">
        <v>16.406610000000001</v>
      </c>
      <c r="DP563">
        <v>0</v>
      </c>
      <c r="DQ563">
        <v>0</v>
      </c>
      <c r="DR563" s="1">
        <v>6.2643050000000004E-3</v>
      </c>
      <c r="DS563">
        <v>16.414100000000001</v>
      </c>
      <c r="DT563">
        <v>0</v>
      </c>
      <c r="DU563">
        <v>0</v>
      </c>
      <c r="DV563" s="1">
        <v>6.2403370000000003E-3</v>
      </c>
      <c r="DW563">
        <v>16.401810000000001</v>
      </c>
      <c r="DX563">
        <v>0</v>
      </c>
      <c r="DY563">
        <v>0</v>
      </c>
      <c r="DZ563" s="1">
        <v>6.440688E-3</v>
      </c>
      <c r="EA563">
        <v>16.38701</v>
      </c>
      <c r="EB563">
        <v>0</v>
      </c>
      <c r="EC563">
        <v>0</v>
      </c>
      <c r="ED563" s="1">
        <v>6.4702090000000002E-3</v>
      </c>
      <c r="EE563">
        <v>16.386649999999999</v>
      </c>
      <c r="EF563">
        <v>0</v>
      </c>
      <c r="EG563">
        <v>0</v>
      </c>
      <c r="EH563" s="1">
        <v>6.4804249999999997E-3</v>
      </c>
      <c r="EI563">
        <v>16.44097</v>
      </c>
      <c r="EJ563">
        <v>0</v>
      </c>
      <c r="EK563">
        <v>0</v>
      </c>
      <c r="EL563" s="1">
        <v>6.3430609999999997E-3</v>
      </c>
      <c r="EM563">
        <v>16.496500000000001</v>
      </c>
      <c r="EN563">
        <v>0</v>
      </c>
      <c r="EO563">
        <v>0</v>
      </c>
      <c r="EP563" s="1">
        <v>6.2623230000000002E-3</v>
      </c>
      <c r="EQ563">
        <v>16.554919999999999</v>
      </c>
      <c r="ER563">
        <v>0</v>
      </c>
      <c r="ES563">
        <v>0</v>
      </c>
      <c r="ET563" s="1">
        <v>6.2490430000000001E-3</v>
      </c>
      <c r="EU563">
        <v>16.62</v>
      </c>
      <c r="EV563">
        <v>0</v>
      </c>
      <c r="EW563">
        <v>0</v>
      </c>
      <c r="EX563" s="1">
        <v>6.2926570000000001E-3</v>
      </c>
      <c r="EY563">
        <v>16.64714</v>
      </c>
      <c r="EZ563">
        <v>0</v>
      </c>
      <c r="FA563">
        <v>0</v>
      </c>
      <c r="FB563" s="1">
        <v>6.2764259999999999E-3</v>
      </c>
      <c r="FC563">
        <v>16.632719999999999</v>
      </c>
      <c r="FD563">
        <v>0</v>
      </c>
      <c r="FE563">
        <v>0</v>
      </c>
      <c r="FF563" s="1">
        <v>6.551968E-3</v>
      </c>
      <c r="FG563">
        <v>16.618410000000001</v>
      </c>
      <c r="FH563">
        <v>0</v>
      </c>
      <c r="FI563">
        <v>0</v>
      </c>
      <c r="FJ563" s="1">
        <v>6.5895779999999996E-3</v>
      </c>
      <c r="FK563">
        <v>16.615189999999998</v>
      </c>
      <c r="FL563">
        <v>0</v>
      </c>
      <c r="FM563">
        <v>0</v>
      </c>
      <c r="FN563" s="1">
        <v>6.6235399999999998E-3</v>
      </c>
      <c r="FO563">
        <v>16.663910000000001</v>
      </c>
      <c r="FP563">
        <v>0</v>
      </c>
      <c r="FQ563">
        <v>0</v>
      </c>
      <c r="FR563" s="1">
        <v>6.4557310000000001E-3</v>
      </c>
      <c r="FS563">
        <v>16.724869999999999</v>
      </c>
      <c r="FT563">
        <v>0</v>
      </c>
      <c r="FU563">
        <v>0</v>
      </c>
      <c r="FV563" s="1">
        <v>6.3573650000000002E-3</v>
      </c>
      <c r="FW563">
        <v>16.781009999999998</v>
      </c>
      <c r="FX563">
        <v>0</v>
      </c>
      <c r="FY563">
        <v>0</v>
      </c>
      <c r="FZ563" s="1">
        <v>6.3527030000000003E-3</v>
      </c>
      <c r="GA563">
        <v>16.83671</v>
      </c>
      <c r="GB563">
        <v>0</v>
      </c>
      <c r="GC563">
        <v>0</v>
      </c>
      <c r="GD563" s="1">
        <v>6.4039409999999998E-3</v>
      </c>
      <c r="GE563">
        <v>16.855180000000001</v>
      </c>
      <c r="GF563">
        <v>0</v>
      </c>
      <c r="GG563">
        <v>0</v>
      </c>
      <c r="GH563" s="1">
        <v>6.39698E-3</v>
      </c>
      <c r="GI563">
        <v>16.84892</v>
      </c>
      <c r="GJ563">
        <v>0</v>
      </c>
      <c r="GK563">
        <v>0</v>
      </c>
      <c r="GL563">
        <v>6.5617669999999996E-3</v>
      </c>
      <c r="GM563">
        <v>16.84065</v>
      </c>
      <c r="GN563">
        <v>0</v>
      </c>
      <c r="GO563">
        <v>0</v>
      </c>
      <c r="GP563" s="1">
        <v>6.5414480000000001E-3</v>
      </c>
      <c r="GQ563">
        <v>16.837050000000001</v>
      </c>
      <c r="GR563">
        <v>0</v>
      </c>
      <c r="GS563">
        <v>0</v>
      </c>
      <c r="GT563" s="1">
        <v>6.5457069999999996E-3</v>
      </c>
      <c r="GU563">
        <v>16.845949999999998</v>
      </c>
      <c r="GV563">
        <v>0</v>
      </c>
      <c r="GW563">
        <v>0</v>
      </c>
      <c r="GX563" s="1">
        <v>6.4254330000000004E-3</v>
      </c>
      <c r="GY563">
        <v>16.888480000000001</v>
      </c>
      <c r="GZ563">
        <v>0</v>
      </c>
      <c r="HA563">
        <v>0</v>
      </c>
      <c r="HB563" s="1">
        <v>6.3548729999999996E-3</v>
      </c>
      <c r="HC563">
        <v>16.921050000000001</v>
      </c>
      <c r="HD563">
        <v>0</v>
      </c>
      <c r="HE563">
        <v>0</v>
      </c>
      <c r="HF563" s="1">
        <v>6.3209900000000003E-3</v>
      </c>
      <c r="HG563">
        <v>16.94614</v>
      </c>
      <c r="HH563">
        <v>0</v>
      </c>
      <c r="HI563">
        <v>0</v>
      </c>
      <c r="HJ563" s="1">
        <v>6.3238139999999997E-3</v>
      </c>
      <c r="HK563">
        <v>16.943950000000001</v>
      </c>
      <c r="HL563">
        <v>0</v>
      </c>
      <c r="HM563">
        <v>0</v>
      </c>
      <c r="HN563" s="1">
        <v>6.2968859999999998E-3</v>
      </c>
      <c r="HO563">
        <v>16.93723</v>
      </c>
      <c r="HP563">
        <v>0</v>
      </c>
      <c r="HQ563">
        <v>0</v>
      </c>
      <c r="HR563" s="1">
        <v>6.2851010000000004E-3</v>
      </c>
      <c r="HS563">
        <v>16.925509999999999</v>
      </c>
      <c r="HT563">
        <v>0</v>
      </c>
      <c r="HU563">
        <v>0</v>
      </c>
      <c r="HV563" s="1">
        <v>6.2329780000000001E-3</v>
      </c>
      <c r="HW563">
        <v>16.909189999999999</v>
      </c>
      <c r="HX563">
        <v>0</v>
      </c>
      <c r="HY563">
        <v>0</v>
      </c>
      <c r="HZ563" s="1">
        <v>6.1974710000000004E-3</v>
      </c>
      <c r="IA563">
        <v>16.904820000000001</v>
      </c>
      <c r="IB563">
        <v>0</v>
      </c>
      <c r="IC563">
        <v>0</v>
      </c>
      <c r="ID563" s="1">
        <v>6.1285289999999997E-3</v>
      </c>
      <c r="IE563">
        <v>16.92859</v>
      </c>
      <c r="IF563">
        <v>0</v>
      </c>
      <c r="IG563">
        <v>0</v>
      </c>
      <c r="IH563" s="1">
        <v>6.0685310000000003E-3</v>
      </c>
      <c r="II563">
        <v>16.956800000000001</v>
      </c>
      <c r="IJ563">
        <v>0</v>
      </c>
      <c r="IK563">
        <v>0</v>
      </c>
      <c r="IL563" s="1">
        <v>6.0065919999999998E-3</v>
      </c>
      <c r="IM563">
        <v>16.991569999999999</v>
      </c>
      <c r="IN563">
        <v>0</v>
      </c>
      <c r="IO563">
        <v>0</v>
      </c>
      <c r="IP563" s="1">
        <v>5.9590950000000002E-3</v>
      </c>
      <c r="IQ563">
        <v>16.992830000000001</v>
      </c>
      <c r="IR563">
        <v>0</v>
      </c>
      <c r="IS563">
        <v>0</v>
      </c>
      <c r="IT563" s="1">
        <v>5.913944E-3</v>
      </c>
      <c r="IU563">
        <v>16.979089999999999</v>
      </c>
      <c r="IV563">
        <v>0</v>
      </c>
      <c r="IW563">
        <v>0</v>
      </c>
      <c r="IX563" s="1">
        <v>5.7780180000000002E-3</v>
      </c>
      <c r="IY563">
        <v>16.96752</v>
      </c>
      <c r="IZ563">
        <v>0</v>
      </c>
      <c r="JA563">
        <v>0</v>
      </c>
      <c r="JB563" s="1">
        <v>5.7052129999999998E-3</v>
      </c>
      <c r="JC563">
        <v>16.958210000000001</v>
      </c>
      <c r="JD563">
        <v>0</v>
      </c>
      <c r="JE563">
        <v>0</v>
      </c>
      <c r="JF563" s="1">
        <v>5.6499710000000002E-3</v>
      </c>
      <c r="JG563">
        <v>16.986660000000001</v>
      </c>
      <c r="JH563">
        <v>0</v>
      </c>
      <c r="JI563">
        <v>0</v>
      </c>
      <c r="JJ563" s="1">
        <v>5.6600410000000002E-3</v>
      </c>
      <c r="JK563">
        <v>17.022449999999999</v>
      </c>
      <c r="JL563">
        <v>0</v>
      </c>
      <c r="JM563">
        <v>0</v>
      </c>
      <c r="JN563" s="1">
        <v>5.6463340000000002E-3</v>
      </c>
      <c r="JO563">
        <v>17.052309999999999</v>
      </c>
      <c r="JP563">
        <v>0</v>
      </c>
      <c r="JQ563">
        <v>0</v>
      </c>
      <c r="JR563" s="1">
        <v>5.6312070000000001E-3</v>
      </c>
      <c r="JS563">
        <v>17.093209999999999</v>
      </c>
      <c r="JT563">
        <v>0</v>
      </c>
      <c r="JU563">
        <v>0</v>
      </c>
      <c r="JV563" s="1">
        <v>5.575923E-3</v>
      </c>
      <c r="JW563">
        <v>17.111979999999999</v>
      </c>
      <c r="JX563">
        <v>0</v>
      </c>
      <c r="JY563">
        <v>0</v>
      </c>
      <c r="JZ563" s="1">
        <v>5.5170920000000003E-3</v>
      </c>
      <c r="KA563">
        <v>17.09562</v>
      </c>
      <c r="KB563">
        <v>0</v>
      </c>
      <c r="KC563">
        <v>0</v>
      </c>
      <c r="KD563" s="1">
        <v>5.4884640000000002E-3</v>
      </c>
      <c r="KE563">
        <v>17.07705</v>
      </c>
      <c r="KF563">
        <v>0</v>
      </c>
      <c r="KG563">
        <v>0</v>
      </c>
      <c r="KH563" s="1">
        <v>5.4541629999999997E-3</v>
      </c>
      <c r="KI563">
        <v>17.06643</v>
      </c>
      <c r="KJ563">
        <v>0</v>
      </c>
      <c r="KK563">
        <v>0</v>
      </c>
      <c r="KL563" s="1">
        <v>5.4116299999999997E-3</v>
      </c>
      <c r="KM563">
        <v>17.10622</v>
      </c>
      <c r="KN563">
        <v>0</v>
      </c>
      <c r="KO563">
        <v>0</v>
      </c>
      <c r="KP563" s="1">
        <v>5.3410890000000003E-3</v>
      </c>
      <c r="KQ563">
        <v>17.163350000000001</v>
      </c>
      <c r="KR563">
        <v>0</v>
      </c>
      <c r="KS563">
        <v>0</v>
      </c>
      <c r="KT563" s="1">
        <v>5.2791820000000003E-3</v>
      </c>
      <c r="KU563">
        <v>17.22653</v>
      </c>
      <c r="KV563">
        <v>0</v>
      </c>
      <c r="KW563">
        <v>0</v>
      </c>
      <c r="KX563" s="1">
        <v>5.2255740000000002E-3</v>
      </c>
      <c r="KY563">
        <v>17.282990000000002</v>
      </c>
      <c r="KZ563">
        <v>0</v>
      </c>
      <c r="LA563">
        <v>0</v>
      </c>
      <c r="LB563" s="1">
        <v>5.1756099999999998E-3</v>
      </c>
      <c r="LC563">
        <v>17.298380000000002</v>
      </c>
      <c r="LD563">
        <v>0</v>
      </c>
      <c r="LE563">
        <v>0</v>
      </c>
      <c r="LF563" s="1">
        <v>5.1301840000000003E-3</v>
      </c>
      <c r="LG563">
        <v>17.2822</v>
      </c>
      <c r="LH563">
        <v>0</v>
      </c>
      <c r="LI563">
        <v>0</v>
      </c>
      <c r="LJ563" s="1">
        <v>5.1104569999999997E-3</v>
      </c>
      <c r="LK563">
        <v>17.264559999999999</v>
      </c>
      <c r="LL563">
        <v>0</v>
      </c>
      <c r="LM563">
        <v>0</v>
      </c>
      <c r="LN563" s="1">
        <v>5.0846260000000001E-3</v>
      </c>
      <c r="LO563">
        <v>17.256540000000001</v>
      </c>
      <c r="LP563">
        <v>0</v>
      </c>
      <c r="LQ563">
        <v>0</v>
      </c>
      <c r="LR563" s="1">
        <v>5.0494939999999999E-3</v>
      </c>
      <c r="LS563">
        <v>17.301469999999998</v>
      </c>
      <c r="LT563">
        <v>0</v>
      </c>
      <c r="LU563">
        <v>0</v>
      </c>
      <c r="LV563" s="1">
        <v>5.0058969999999996E-3</v>
      </c>
      <c r="LW563">
        <v>17.360530000000001</v>
      </c>
      <c r="LX563">
        <v>0</v>
      </c>
      <c r="LY563">
        <v>0</v>
      </c>
      <c r="LZ563" s="1">
        <v>4.9503560000000004E-3</v>
      </c>
      <c r="MA563">
        <v>17.424579999999999</v>
      </c>
      <c r="MB563">
        <v>0</v>
      </c>
      <c r="MC563">
        <v>0</v>
      </c>
      <c r="MD563" s="1">
        <v>4.9175950000000003E-3</v>
      </c>
      <c r="ME563">
        <v>17.47654</v>
      </c>
      <c r="MF563">
        <v>0</v>
      </c>
      <c r="MG563">
        <v>0</v>
      </c>
      <c r="MH563" s="1">
        <v>4.8927759999999997E-3</v>
      </c>
      <c r="MI563">
        <v>17.491820000000001</v>
      </c>
      <c r="MJ563">
        <v>0</v>
      </c>
      <c r="MK563">
        <v>0</v>
      </c>
      <c r="ML563" s="1">
        <v>4.8612639999999997E-3</v>
      </c>
      <c r="MM563">
        <v>17.473299999999998</v>
      </c>
      <c r="MN563">
        <v>0</v>
      </c>
      <c r="MO563">
        <v>0</v>
      </c>
      <c r="MP563" s="1">
        <v>4.903063E-3</v>
      </c>
      <c r="MQ563">
        <v>17.45363</v>
      </c>
      <c r="MR563">
        <v>0</v>
      </c>
      <c r="MS563">
        <v>1.649501E-23</v>
      </c>
      <c r="MT563" s="1">
        <v>4.894074E-3</v>
      </c>
      <c r="MU563">
        <v>17.443149999999999</v>
      </c>
      <c r="MV563">
        <v>0</v>
      </c>
      <c r="MW563">
        <v>1.8389909999999998E-21</v>
      </c>
      <c r="MX563" s="1">
        <v>4.8643560000000002E-3</v>
      </c>
      <c r="MY563">
        <v>17.475300000000001</v>
      </c>
      <c r="MZ563">
        <v>0</v>
      </c>
      <c r="NA563">
        <v>2.1717339999999999E-20</v>
      </c>
      <c r="NB563" s="1">
        <v>4.7886090000000001E-3</v>
      </c>
      <c r="NC563">
        <v>17.486660000000001</v>
      </c>
      <c r="ND563">
        <v>0</v>
      </c>
      <c r="NE563">
        <v>1.3171670000000001E-19</v>
      </c>
      <c r="NF563" s="1">
        <v>4.7302610000000004E-3</v>
      </c>
      <c r="NG563">
        <v>17.531860000000002</v>
      </c>
      <c r="NH563">
        <v>0</v>
      </c>
      <c r="NI563">
        <v>5.6219370000000003E-19</v>
      </c>
      <c r="NJ563" s="1">
        <v>4.6945859999999997E-3</v>
      </c>
      <c r="NK563">
        <v>17.572289999999999</v>
      </c>
      <c r="NL563">
        <v>0</v>
      </c>
      <c r="NM563">
        <v>1.947027E-18</v>
      </c>
      <c r="NN563" s="1">
        <v>4.6743310000000003E-3</v>
      </c>
      <c r="NO563">
        <v>17.58494</v>
      </c>
      <c r="NP563">
        <v>0</v>
      </c>
      <c r="NQ563">
        <v>7.3178919999999995E-18</v>
      </c>
      <c r="NR563" s="1">
        <v>4.6417790000000004E-3</v>
      </c>
      <c r="NS563">
        <v>17.573810000000002</v>
      </c>
      <c r="NT563">
        <v>0</v>
      </c>
      <c r="NU563" s="1">
        <v>3.4577870000000001E-17</v>
      </c>
      <c r="NV563" s="1">
        <v>4.3124139999999997E-3</v>
      </c>
      <c r="NW563">
        <v>17.557189999999999</v>
      </c>
      <c r="NX563">
        <v>0</v>
      </c>
      <c r="NY563" s="1">
        <v>1.428482E-16</v>
      </c>
      <c r="NZ563" s="1">
        <v>4.1705630000000004E-3</v>
      </c>
      <c r="OA563">
        <v>17.554449999999999</v>
      </c>
      <c r="OB563">
        <v>0</v>
      </c>
      <c r="OC563" s="1">
        <v>4.7301269999999998E-16</v>
      </c>
      <c r="OD563" s="1">
        <v>4.0705510000000004E-3</v>
      </c>
      <c r="OE563">
        <v>17.607340000000001</v>
      </c>
      <c r="OF563">
        <v>0</v>
      </c>
      <c r="OG563" s="1">
        <v>1.329214E-15</v>
      </c>
      <c r="OH563" s="1">
        <v>4.1776649999999997E-3</v>
      </c>
      <c r="OI563">
        <v>17.67868</v>
      </c>
      <c r="OJ563">
        <v>0</v>
      </c>
      <c r="OK563" s="1">
        <v>3.356995E-15</v>
      </c>
    </row>
    <row r="564" spans="1:427" x14ac:dyDescent="0.35">
      <c r="A564">
        <v>573</v>
      </c>
      <c r="B564" t="s">
        <v>4</v>
      </c>
      <c r="C564" t="s">
        <v>364</v>
      </c>
      <c r="D564" t="s">
        <v>571</v>
      </c>
      <c r="E564">
        <v>4965.7870000000003</v>
      </c>
      <c r="F564" s="1">
        <v>6.535033E-3</v>
      </c>
      <c r="G564">
        <v>15.823359999999999</v>
      </c>
      <c r="H564">
        <v>0</v>
      </c>
      <c r="I564">
        <v>0</v>
      </c>
      <c r="J564" s="1">
        <v>6.5574190000000001E-3</v>
      </c>
      <c r="K564">
        <v>15.87215</v>
      </c>
      <c r="L564">
        <v>0</v>
      </c>
      <c r="M564">
        <v>0</v>
      </c>
      <c r="N564" s="1">
        <v>6.3165360000000002E-3</v>
      </c>
      <c r="O564">
        <v>15.925549999999999</v>
      </c>
      <c r="P564">
        <v>0</v>
      </c>
      <c r="Q564">
        <v>0</v>
      </c>
      <c r="R564" s="1">
        <v>6.1840009999999997E-3</v>
      </c>
      <c r="S564">
        <v>15.975849999999999</v>
      </c>
      <c r="T564">
        <v>0</v>
      </c>
      <c r="U564">
        <v>0</v>
      </c>
      <c r="V564" s="1">
        <v>6.1568359999999997E-3</v>
      </c>
      <c r="W564">
        <v>16.024190000000001</v>
      </c>
      <c r="X564">
        <v>0</v>
      </c>
      <c r="Y564">
        <v>0</v>
      </c>
      <c r="Z564" s="1">
        <v>6.1802740000000004E-3</v>
      </c>
      <c r="AA564">
        <v>16.044139999999999</v>
      </c>
      <c r="AB564">
        <v>0</v>
      </c>
      <c r="AC564">
        <v>0</v>
      </c>
      <c r="AD564" s="1">
        <v>6.1631630000000001E-3</v>
      </c>
      <c r="AE564">
        <v>16.032350000000001</v>
      </c>
      <c r="AF564">
        <v>0</v>
      </c>
      <c r="AG564">
        <v>0</v>
      </c>
      <c r="AH564" s="1">
        <v>6.3706910000000004E-3</v>
      </c>
      <c r="AI564">
        <v>16.017299999999999</v>
      </c>
      <c r="AJ564">
        <v>0</v>
      </c>
      <c r="AK564">
        <v>0</v>
      </c>
      <c r="AL564" s="1">
        <v>6.3565160000000004E-3</v>
      </c>
      <c r="AM564">
        <v>16.007899999999999</v>
      </c>
      <c r="AN564">
        <v>0</v>
      </c>
      <c r="AO564">
        <v>0</v>
      </c>
      <c r="AP564" s="1">
        <v>6.3610960000000001E-3</v>
      </c>
      <c r="AQ564">
        <v>16.048120000000001</v>
      </c>
      <c r="AR564">
        <v>0</v>
      </c>
      <c r="AS564">
        <v>0</v>
      </c>
      <c r="AT564" s="1">
        <v>6.2094130000000004E-3</v>
      </c>
      <c r="AU564">
        <v>16.111709999999999</v>
      </c>
      <c r="AV564">
        <v>0</v>
      </c>
      <c r="AW564">
        <v>0</v>
      </c>
      <c r="AX564" s="1">
        <v>6.1281340000000004E-3</v>
      </c>
      <c r="AY564">
        <v>16.171690000000002</v>
      </c>
      <c r="AZ564">
        <v>0</v>
      </c>
      <c r="BA564">
        <v>0</v>
      </c>
      <c r="BB564" s="1">
        <v>6.0918029999999998E-3</v>
      </c>
      <c r="BC564">
        <v>16.224969999999999</v>
      </c>
      <c r="BD564">
        <v>0</v>
      </c>
      <c r="BE564">
        <v>0</v>
      </c>
      <c r="BF564" s="1">
        <v>6.0995629999999997E-3</v>
      </c>
      <c r="BG564">
        <v>16.24128</v>
      </c>
      <c r="BH564">
        <v>0</v>
      </c>
      <c r="BI564">
        <v>0</v>
      </c>
      <c r="BJ564" s="1">
        <v>6.071697E-3</v>
      </c>
      <c r="BK564">
        <v>16.232839999999999</v>
      </c>
      <c r="BL564">
        <v>0</v>
      </c>
      <c r="BM564">
        <v>0</v>
      </c>
      <c r="BN564" s="1">
        <v>6.2792940000000004E-3</v>
      </c>
      <c r="BO564">
        <v>16.22268</v>
      </c>
      <c r="BP564">
        <v>0</v>
      </c>
      <c r="BQ564">
        <v>0</v>
      </c>
      <c r="BR564" s="1">
        <v>6.2872350000000004E-3</v>
      </c>
      <c r="BS564">
        <v>16.218720000000001</v>
      </c>
      <c r="BT564">
        <v>0</v>
      </c>
      <c r="BU564">
        <v>0</v>
      </c>
      <c r="BV564" s="1">
        <v>6.2971879999999996E-3</v>
      </c>
      <c r="BW564">
        <v>16.246649999999999</v>
      </c>
      <c r="BX564">
        <v>0</v>
      </c>
      <c r="BY564">
        <v>0</v>
      </c>
      <c r="BZ564" s="1">
        <v>6.1484690000000002E-3</v>
      </c>
      <c r="CA564">
        <v>16.271129999999999</v>
      </c>
      <c r="CB564">
        <v>0</v>
      </c>
      <c r="CC564">
        <v>0</v>
      </c>
      <c r="CD564" s="1">
        <v>6.0498740000000002E-3</v>
      </c>
      <c r="CE564">
        <v>16.303999999999998</v>
      </c>
      <c r="CF564">
        <v>0</v>
      </c>
      <c r="CG564">
        <v>0</v>
      </c>
      <c r="CH564" s="1">
        <v>6.0279239999999996E-3</v>
      </c>
      <c r="CI564">
        <v>16.317240000000002</v>
      </c>
      <c r="CJ564">
        <v>0</v>
      </c>
      <c r="CK564">
        <v>0</v>
      </c>
      <c r="CL564" s="1">
        <v>6.0535830000000004E-3</v>
      </c>
      <c r="CM564">
        <v>16.313639999999999</v>
      </c>
      <c r="CN564">
        <v>0</v>
      </c>
      <c r="CO564">
        <v>0</v>
      </c>
      <c r="CP564" s="1">
        <v>6.0259110000000001E-3</v>
      </c>
      <c r="CQ564">
        <v>16.30639</v>
      </c>
      <c r="CR564">
        <v>0</v>
      </c>
      <c r="CS564">
        <v>0</v>
      </c>
      <c r="CT564" s="1">
        <v>6.0669570000000004E-3</v>
      </c>
      <c r="CU564">
        <v>16.299040000000002</v>
      </c>
      <c r="CV564">
        <v>0</v>
      </c>
      <c r="CW564">
        <v>0</v>
      </c>
      <c r="CX564" s="1">
        <v>6.0205390000000001E-3</v>
      </c>
      <c r="CY564">
        <v>16.29374</v>
      </c>
      <c r="CZ564">
        <v>0</v>
      </c>
      <c r="DA564">
        <v>0</v>
      </c>
      <c r="DB564" s="1">
        <v>6.0012269999999996E-3</v>
      </c>
      <c r="DC564">
        <v>16.326160000000002</v>
      </c>
      <c r="DD564">
        <v>0</v>
      </c>
      <c r="DE564">
        <v>0</v>
      </c>
      <c r="DF564" s="1">
        <v>5.9481150000000003E-3</v>
      </c>
      <c r="DG564">
        <v>16.348050000000001</v>
      </c>
      <c r="DH564">
        <v>0</v>
      </c>
      <c r="DI564">
        <v>0</v>
      </c>
      <c r="DJ564" s="1">
        <v>5.8896390000000003E-3</v>
      </c>
      <c r="DK564">
        <v>16.375640000000001</v>
      </c>
      <c r="DL564">
        <v>0</v>
      </c>
      <c r="DM564">
        <v>0</v>
      </c>
      <c r="DN564" s="1">
        <v>5.8619739999999998E-3</v>
      </c>
      <c r="DO564">
        <v>16.403120000000001</v>
      </c>
      <c r="DP564">
        <v>0</v>
      </c>
      <c r="DQ564">
        <v>0</v>
      </c>
      <c r="DR564" s="1">
        <v>5.8301769999999998E-3</v>
      </c>
      <c r="DS564">
        <v>16.41047</v>
      </c>
      <c r="DT564">
        <v>0</v>
      </c>
      <c r="DU564">
        <v>0</v>
      </c>
      <c r="DV564" s="1">
        <v>5.8073550000000002E-3</v>
      </c>
      <c r="DW564">
        <v>16.39819</v>
      </c>
      <c r="DX564">
        <v>0</v>
      </c>
      <c r="DY564">
        <v>0</v>
      </c>
      <c r="DZ564" s="1">
        <v>6.0032719999999996E-3</v>
      </c>
      <c r="EA564">
        <v>16.383510000000001</v>
      </c>
      <c r="EB564">
        <v>0</v>
      </c>
      <c r="EC564">
        <v>0</v>
      </c>
      <c r="ED564" s="1">
        <v>6.0299259999999997E-3</v>
      </c>
      <c r="EE564">
        <v>16.383220000000001</v>
      </c>
      <c r="EF564">
        <v>0</v>
      </c>
      <c r="EG564">
        <v>0</v>
      </c>
      <c r="EH564" s="1">
        <v>6.0407389999999998E-3</v>
      </c>
      <c r="EI564">
        <v>16.437270000000002</v>
      </c>
      <c r="EJ564">
        <v>0</v>
      </c>
      <c r="EK564">
        <v>0</v>
      </c>
      <c r="EL564" s="1">
        <v>5.9082620000000001E-3</v>
      </c>
      <c r="EM564">
        <v>16.492360000000001</v>
      </c>
      <c r="EN564">
        <v>0</v>
      </c>
      <c r="EO564">
        <v>0</v>
      </c>
      <c r="EP564" s="1">
        <v>5.8423709999999998E-3</v>
      </c>
      <c r="EQ564">
        <v>16.55031</v>
      </c>
      <c r="ER564">
        <v>0</v>
      </c>
      <c r="ES564">
        <v>0</v>
      </c>
      <c r="ET564" s="1">
        <v>5.8280490000000001E-3</v>
      </c>
      <c r="EU564">
        <v>16.61497</v>
      </c>
      <c r="EV564">
        <v>0</v>
      </c>
      <c r="EW564">
        <v>0</v>
      </c>
      <c r="EX564" s="1">
        <v>5.8649419999999997E-3</v>
      </c>
      <c r="EY564">
        <v>16.64189</v>
      </c>
      <c r="EZ564">
        <v>0</v>
      </c>
      <c r="FA564">
        <v>0</v>
      </c>
      <c r="FB564" s="1">
        <v>5.8508680000000004E-3</v>
      </c>
      <c r="FC564">
        <v>16.627569999999999</v>
      </c>
      <c r="FD564">
        <v>0</v>
      </c>
      <c r="FE564">
        <v>0</v>
      </c>
      <c r="FF564" s="1">
        <v>6.1207830000000003E-3</v>
      </c>
      <c r="FG564">
        <v>16.613530000000001</v>
      </c>
      <c r="FH564">
        <v>0</v>
      </c>
      <c r="FI564">
        <v>0</v>
      </c>
      <c r="FJ564" s="1">
        <v>6.1573629999999999E-3</v>
      </c>
      <c r="FK564">
        <v>16.610579999999999</v>
      </c>
      <c r="FL564">
        <v>0</v>
      </c>
      <c r="FM564">
        <v>0</v>
      </c>
      <c r="FN564" s="1">
        <v>6.1893490000000002E-3</v>
      </c>
      <c r="FO564">
        <v>16.65925</v>
      </c>
      <c r="FP564">
        <v>0</v>
      </c>
      <c r="FQ564">
        <v>0</v>
      </c>
      <c r="FR564" s="1">
        <v>6.0310329999999999E-3</v>
      </c>
      <c r="FS564">
        <v>16.71996</v>
      </c>
      <c r="FT564">
        <v>0</v>
      </c>
      <c r="FU564">
        <v>0</v>
      </c>
      <c r="FV564" s="1">
        <v>5.9378549999999997E-3</v>
      </c>
      <c r="FW564">
        <v>16.77572</v>
      </c>
      <c r="FX564">
        <v>0</v>
      </c>
      <c r="FY564">
        <v>0</v>
      </c>
      <c r="FZ564" s="1">
        <v>5.9348439999999999E-3</v>
      </c>
      <c r="GA564">
        <v>16.831130000000002</v>
      </c>
      <c r="GB564">
        <v>0</v>
      </c>
      <c r="GC564">
        <v>0</v>
      </c>
      <c r="GD564" s="1">
        <v>5.9838010000000004E-3</v>
      </c>
      <c r="GE564">
        <v>16.849489999999999</v>
      </c>
      <c r="GF564">
        <v>0</v>
      </c>
      <c r="GG564">
        <v>0</v>
      </c>
      <c r="GH564" s="1">
        <v>5.977006E-3</v>
      </c>
      <c r="GI564">
        <v>16.843350000000001</v>
      </c>
      <c r="GJ564">
        <v>0</v>
      </c>
      <c r="GK564">
        <v>0</v>
      </c>
      <c r="GL564" s="1">
        <v>6.1388299999999996E-3</v>
      </c>
      <c r="GM564">
        <v>16.835319999999999</v>
      </c>
      <c r="GN564">
        <v>0</v>
      </c>
      <c r="GO564">
        <v>0</v>
      </c>
      <c r="GP564" s="1">
        <v>6.1265720000000003E-3</v>
      </c>
      <c r="GQ564">
        <v>16.831949999999999</v>
      </c>
      <c r="GR564">
        <v>0</v>
      </c>
      <c r="GS564">
        <v>0</v>
      </c>
      <c r="GT564" s="1">
        <v>6.1297260000000003E-3</v>
      </c>
      <c r="GU564">
        <v>16.840969999999999</v>
      </c>
      <c r="GV564">
        <v>0</v>
      </c>
      <c r="GW564">
        <v>0</v>
      </c>
      <c r="GX564" s="1">
        <v>6.0139959999999998E-3</v>
      </c>
      <c r="GY564">
        <v>16.88334</v>
      </c>
      <c r="GZ564">
        <v>0</v>
      </c>
      <c r="HA564">
        <v>0</v>
      </c>
      <c r="HB564" s="1">
        <v>5.9469930000000002E-3</v>
      </c>
      <c r="HC564">
        <v>16.915780000000002</v>
      </c>
      <c r="HD564">
        <v>0</v>
      </c>
      <c r="HE564">
        <v>0</v>
      </c>
      <c r="HF564" s="1">
        <v>5.9150990000000001E-3</v>
      </c>
      <c r="HG564">
        <v>16.940670000000001</v>
      </c>
      <c r="HH564">
        <v>0</v>
      </c>
      <c r="HI564">
        <v>0</v>
      </c>
      <c r="HJ564" s="1">
        <v>5.9177609999999997E-3</v>
      </c>
      <c r="HK564">
        <v>16.938420000000001</v>
      </c>
      <c r="HL564">
        <v>0</v>
      </c>
      <c r="HM564">
        <v>0</v>
      </c>
      <c r="HN564" s="1">
        <v>5.8931970000000002E-3</v>
      </c>
      <c r="HO564">
        <v>16.931750000000001</v>
      </c>
      <c r="HP564">
        <v>0</v>
      </c>
      <c r="HQ564">
        <v>0</v>
      </c>
      <c r="HR564" s="1">
        <v>5.8874160000000004E-3</v>
      </c>
      <c r="HS564">
        <v>16.920079999999999</v>
      </c>
      <c r="HT564">
        <v>0</v>
      </c>
      <c r="HU564">
        <v>0</v>
      </c>
      <c r="HV564" s="1">
        <v>5.8362090000000002E-3</v>
      </c>
      <c r="HW564">
        <v>16.903829999999999</v>
      </c>
      <c r="HX564">
        <v>0</v>
      </c>
      <c r="HY564">
        <v>0</v>
      </c>
      <c r="HZ564" s="1">
        <v>5.7999790000000002E-3</v>
      </c>
      <c r="IA564">
        <v>16.8994</v>
      </c>
      <c r="IB564">
        <v>0</v>
      </c>
      <c r="IC564">
        <v>0</v>
      </c>
      <c r="ID564" s="1">
        <v>5.7390660000000001E-3</v>
      </c>
      <c r="IE564">
        <v>16.92295</v>
      </c>
      <c r="IF564">
        <v>0</v>
      </c>
      <c r="IG564">
        <v>0</v>
      </c>
      <c r="IH564" s="1">
        <v>5.6861120000000001E-3</v>
      </c>
      <c r="II564">
        <v>16.950859999999999</v>
      </c>
      <c r="IJ564">
        <v>0</v>
      </c>
      <c r="IK564">
        <v>0</v>
      </c>
      <c r="IL564" s="1">
        <v>5.6288620000000001E-3</v>
      </c>
      <c r="IM564">
        <v>16.98526</v>
      </c>
      <c r="IN564">
        <v>0</v>
      </c>
      <c r="IO564">
        <v>0</v>
      </c>
      <c r="IP564" s="1">
        <v>5.5792810000000002E-3</v>
      </c>
      <c r="IQ564">
        <v>16.9863</v>
      </c>
      <c r="IR564">
        <v>0</v>
      </c>
      <c r="IS564">
        <v>0</v>
      </c>
      <c r="IT564" s="1">
        <v>5.5414970000000003E-3</v>
      </c>
      <c r="IU564">
        <v>16.9726</v>
      </c>
      <c r="IV564">
        <v>0</v>
      </c>
      <c r="IW564">
        <v>0</v>
      </c>
      <c r="IX564" s="1">
        <v>5.4110419999999996E-3</v>
      </c>
      <c r="IY564">
        <v>16.961069999999999</v>
      </c>
      <c r="IZ564">
        <v>0</v>
      </c>
      <c r="JA564">
        <v>0</v>
      </c>
      <c r="JB564" s="1">
        <v>5.3430379999999996E-3</v>
      </c>
      <c r="JC564">
        <v>16.95185</v>
      </c>
      <c r="JD564">
        <v>0</v>
      </c>
      <c r="JE564">
        <v>0</v>
      </c>
      <c r="JF564" s="1">
        <v>5.2904249999999996E-3</v>
      </c>
      <c r="JG564">
        <v>16.980219999999999</v>
      </c>
      <c r="JH564">
        <v>0</v>
      </c>
      <c r="JI564">
        <v>0</v>
      </c>
      <c r="JJ564" s="1">
        <v>5.2995430000000003E-3</v>
      </c>
      <c r="JK564">
        <v>17.015730000000001</v>
      </c>
      <c r="JL564">
        <v>0</v>
      </c>
      <c r="JM564">
        <v>0</v>
      </c>
      <c r="JN564" s="1">
        <v>5.2863370000000003E-3</v>
      </c>
      <c r="JO564">
        <v>17.045300000000001</v>
      </c>
      <c r="JP564">
        <v>0</v>
      </c>
      <c r="JQ564">
        <v>0</v>
      </c>
      <c r="JR564" s="1">
        <v>5.2762410000000001E-3</v>
      </c>
      <c r="JS564">
        <v>17.085899999999999</v>
      </c>
      <c r="JT564">
        <v>0</v>
      </c>
      <c r="JU564">
        <v>0</v>
      </c>
      <c r="JV564" s="1">
        <v>5.2190939999999996E-3</v>
      </c>
      <c r="JW564">
        <v>17.10446</v>
      </c>
      <c r="JX564">
        <v>0</v>
      </c>
      <c r="JY564">
        <v>0</v>
      </c>
      <c r="JZ564" s="1">
        <v>5.1667019999999996E-3</v>
      </c>
      <c r="KA564">
        <v>17.088159999999998</v>
      </c>
      <c r="KB564">
        <v>0</v>
      </c>
      <c r="KC564">
        <v>0</v>
      </c>
      <c r="KD564" s="1">
        <v>5.1400380000000004E-3</v>
      </c>
      <c r="KE564">
        <v>17.06981</v>
      </c>
      <c r="KF564">
        <v>0</v>
      </c>
      <c r="KG564">
        <v>0</v>
      </c>
      <c r="KH564" s="1">
        <v>5.1080800000000001E-3</v>
      </c>
      <c r="KI564">
        <v>17.0594</v>
      </c>
      <c r="KJ564">
        <v>0</v>
      </c>
      <c r="KK564">
        <v>0</v>
      </c>
      <c r="KL564" s="1">
        <v>5.0692899999999997E-3</v>
      </c>
      <c r="KM564">
        <v>17.099160000000001</v>
      </c>
      <c r="KN564">
        <v>0</v>
      </c>
      <c r="KO564">
        <v>0</v>
      </c>
      <c r="KP564" s="1">
        <v>5.0036969999999997E-3</v>
      </c>
      <c r="KQ564">
        <v>17.155999999999999</v>
      </c>
      <c r="KR564">
        <v>0</v>
      </c>
      <c r="KS564">
        <v>0</v>
      </c>
      <c r="KT564" s="1">
        <v>4.9462769999999998E-3</v>
      </c>
      <c r="KU564">
        <v>17.218810000000001</v>
      </c>
      <c r="KV564">
        <v>0</v>
      </c>
      <c r="KW564">
        <v>0</v>
      </c>
      <c r="KX564" s="1">
        <v>4.8964789999999996E-3</v>
      </c>
      <c r="KY564">
        <v>17.27486</v>
      </c>
      <c r="KZ564">
        <v>0</v>
      </c>
      <c r="LA564">
        <v>0</v>
      </c>
      <c r="LB564" s="1">
        <v>4.8496959999999997E-3</v>
      </c>
      <c r="LC564">
        <v>17.290030000000002</v>
      </c>
      <c r="LD564">
        <v>0</v>
      </c>
      <c r="LE564">
        <v>0</v>
      </c>
      <c r="LF564" s="1">
        <v>4.8065099999999999E-3</v>
      </c>
      <c r="LG564">
        <v>17.274049999999999</v>
      </c>
      <c r="LH564">
        <v>0</v>
      </c>
      <c r="LI564">
        <v>0</v>
      </c>
      <c r="LJ564" s="1">
        <v>4.7883439999999999E-3</v>
      </c>
      <c r="LK564">
        <v>17.256779999999999</v>
      </c>
      <c r="LL564">
        <v>0</v>
      </c>
      <c r="LM564">
        <v>0</v>
      </c>
      <c r="LN564" s="1">
        <v>4.7669619999999996E-3</v>
      </c>
      <c r="LO564">
        <v>17.249130000000001</v>
      </c>
      <c r="LP564">
        <v>0</v>
      </c>
      <c r="LQ564">
        <v>0</v>
      </c>
      <c r="LR564" s="1">
        <v>4.7366120000000003E-3</v>
      </c>
      <c r="LS564">
        <v>17.294070000000001</v>
      </c>
      <c r="LT564">
        <v>0</v>
      </c>
      <c r="LU564">
        <v>0</v>
      </c>
      <c r="LV564" s="1">
        <v>4.6898249999999999E-3</v>
      </c>
      <c r="LW564">
        <v>17.352889999999999</v>
      </c>
      <c r="LX564">
        <v>0</v>
      </c>
      <c r="LY564">
        <v>0</v>
      </c>
      <c r="LZ564" s="1">
        <v>4.6394499999999998E-3</v>
      </c>
      <c r="MA564">
        <v>17.416650000000001</v>
      </c>
      <c r="MB564">
        <v>0</v>
      </c>
      <c r="MC564">
        <v>0</v>
      </c>
      <c r="MD564" s="1">
        <v>4.6052460000000003E-3</v>
      </c>
      <c r="ME564">
        <v>17.46837</v>
      </c>
      <c r="MF564">
        <v>0</v>
      </c>
      <c r="MG564">
        <v>0</v>
      </c>
      <c r="MH564" s="1">
        <v>4.5858449999999999E-3</v>
      </c>
      <c r="MI564">
        <v>17.483560000000001</v>
      </c>
      <c r="MJ564">
        <v>0</v>
      </c>
      <c r="MK564">
        <v>0</v>
      </c>
      <c r="ML564" s="1">
        <v>4.5567150000000002E-3</v>
      </c>
      <c r="MM564">
        <v>17.46529</v>
      </c>
      <c r="MN564">
        <v>0</v>
      </c>
      <c r="MO564">
        <v>0</v>
      </c>
      <c r="MP564" s="1">
        <v>4.6010850000000004E-3</v>
      </c>
      <c r="MQ564">
        <v>17.445989999999998</v>
      </c>
      <c r="MR564">
        <v>4.59329E-29</v>
      </c>
      <c r="MS564">
        <v>1.6368779999999999E-25</v>
      </c>
      <c r="MT564" s="1">
        <v>4.5921909999999998E-3</v>
      </c>
      <c r="MU564">
        <v>17.435870000000001</v>
      </c>
      <c r="MV564">
        <v>5.1166210000000002E-27</v>
      </c>
      <c r="MW564">
        <v>5.2841259999999998E-23</v>
      </c>
      <c r="MX564" s="1">
        <v>4.5657359999999999E-3</v>
      </c>
      <c r="MY564">
        <v>17.468119999999999</v>
      </c>
      <c r="MZ564">
        <v>6.0076369999999996E-26</v>
      </c>
      <c r="NA564">
        <v>9.2114369999999995E-22</v>
      </c>
      <c r="NB564" s="1">
        <v>4.4961869999999996E-3</v>
      </c>
      <c r="NC564">
        <v>17.47953</v>
      </c>
      <c r="ND564">
        <v>3.5886890000000001E-25</v>
      </c>
      <c r="NE564">
        <v>7.0791179999999999E-21</v>
      </c>
      <c r="NF564" s="1">
        <v>4.4398490000000001E-3</v>
      </c>
      <c r="NG564">
        <v>17.524640000000002</v>
      </c>
      <c r="NH564">
        <v>1.5128100000000001E-24</v>
      </c>
      <c r="NI564">
        <v>3.5808929999999997E-20</v>
      </c>
      <c r="NJ564" s="1">
        <v>4.4072160000000003E-3</v>
      </c>
      <c r="NK564">
        <v>17.564869999999999</v>
      </c>
      <c r="NL564">
        <v>5.199937E-24</v>
      </c>
      <c r="NM564">
        <v>1.4023269999999999E-19</v>
      </c>
      <c r="NN564" s="1">
        <v>4.3881800000000002E-3</v>
      </c>
      <c r="NO564">
        <v>17.577400000000001</v>
      </c>
      <c r="NP564">
        <v>1.946824E-23</v>
      </c>
      <c r="NQ564">
        <v>5.0482120000000001E-19</v>
      </c>
      <c r="NR564" s="1">
        <v>4.3581829999999998E-3</v>
      </c>
      <c r="NS564">
        <v>17.56635</v>
      </c>
      <c r="NT564" s="1">
        <v>9.1351429999999995E-23</v>
      </c>
      <c r="NU564" s="1">
        <v>2.1473220000000002E-18</v>
      </c>
      <c r="NV564" s="1">
        <v>4.0400829999999999E-3</v>
      </c>
      <c r="NW564">
        <v>17.549969999999998</v>
      </c>
      <c r="NX564" s="1">
        <v>3.4994189999999999E-22</v>
      </c>
      <c r="NY564" s="1">
        <v>9.4379140000000005E-18</v>
      </c>
      <c r="NZ564" s="1">
        <v>3.906072E-3</v>
      </c>
      <c r="OA564">
        <v>17.547460000000001</v>
      </c>
      <c r="OB564" s="1">
        <v>1.120973E-21</v>
      </c>
      <c r="OC564" s="1">
        <v>3.5065890000000003E-17</v>
      </c>
      <c r="OD564" s="1">
        <v>3.8146780000000002E-3</v>
      </c>
      <c r="OE564">
        <v>17.600380000000001</v>
      </c>
      <c r="OF564" s="1">
        <v>3.076629E-21</v>
      </c>
      <c r="OG564" s="1">
        <v>1.102497E-16</v>
      </c>
      <c r="OH564" s="1">
        <v>3.916185E-3</v>
      </c>
      <c r="OI564">
        <v>17.67145</v>
      </c>
      <c r="OJ564" s="1">
        <v>7.9812590000000001E-21</v>
      </c>
      <c r="OK564" s="1">
        <v>3.0396009999999999E-16</v>
      </c>
    </row>
    <row r="565" spans="1:427" x14ac:dyDescent="0.35">
      <c r="A565">
        <v>574</v>
      </c>
      <c r="B565" t="s">
        <v>4</v>
      </c>
      <c r="C565" t="s">
        <v>364</v>
      </c>
      <c r="D565" t="s">
        <v>572</v>
      </c>
      <c r="E565">
        <v>3104.9</v>
      </c>
      <c r="F565" s="1">
        <v>6.0448259999999997E-3</v>
      </c>
      <c r="G565">
        <v>15.82344</v>
      </c>
      <c r="H565">
        <v>0</v>
      </c>
      <c r="I565">
        <v>0</v>
      </c>
      <c r="J565" s="1">
        <v>6.0666299999999999E-3</v>
      </c>
      <c r="K565">
        <v>15.86905</v>
      </c>
      <c r="L565">
        <v>0</v>
      </c>
      <c r="M565">
        <v>0</v>
      </c>
      <c r="N565" s="1">
        <v>5.8452620000000004E-3</v>
      </c>
      <c r="O565">
        <v>15.920199999999999</v>
      </c>
      <c r="P565">
        <v>0</v>
      </c>
      <c r="Q565">
        <v>0</v>
      </c>
      <c r="R565" s="1">
        <v>5.7193950000000004E-3</v>
      </c>
      <c r="S565">
        <v>15.96927</v>
      </c>
      <c r="T565">
        <v>0</v>
      </c>
      <c r="U565">
        <v>0</v>
      </c>
      <c r="V565" s="1">
        <v>5.6935120000000004E-3</v>
      </c>
      <c r="W565">
        <v>16.016940000000002</v>
      </c>
      <c r="X565">
        <v>0</v>
      </c>
      <c r="Y565">
        <v>0</v>
      </c>
      <c r="Z565" s="1">
        <v>5.7150810000000003E-3</v>
      </c>
      <c r="AA565">
        <v>16.03828</v>
      </c>
      <c r="AB565">
        <v>0</v>
      </c>
      <c r="AC565">
        <v>0</v>
      </c>
      <c r="AD565" s="1">
        <v>5.7000729999999999E-3</v>
      </c>
      <c r="AE565">
        <v>16.029170000000001</v>
      </c>
      <c r="AF565">
        <v>0</v>
      </c>
      <c r="AG565">
        <v>0</v>
      </c>
      <c r="AH565" s="1">
        <v>5.9034250000000003E-3</v>
      </c>
      <c r="AI565">
        <v>16.015999999999998</v>
      </c>
      <c r="AJ565">
        <v>0</v>
      </c>
      <c r="AK565">
        <v>0</v>
      </c>
      <c r="AL565" s="1">
        <v>5.8916740000000004E-3</v>
      </c>
      <c r="AM565">
        <v>16.007349999999999</v>
      </c>
      <c r="AN565">
        <v>0</v>
      </c>
      <c r="AO565">
        <v>0</v>
      </c>
      <c r="AP565" s="1">
        <v>5.8915160000000003E-3</v>
      </c>
      <c r="AQ565">
        <v>16.045059999999999</v>
      </c>
      <c r="AR565">
        <v>0</v>
      </c>
      <c r="AS565">
        <v>0</v>
      </c>
      <c r="AT565" s="1">
        <v>5.7484609999999998E-3</v>
      </c>
      <c r="AU565">
        <v>16.105720000000002</v>
      </c>
      <c r="AV565">
        <v>0</v>
      </c>
      <c r="AW565">
        <v>0</v>
      </c>
      <c r="AX565" s="1">
        <v>5.6795559999999997E-3</v>
      </c>
      <c r="AY565">
        <v>16.164100000000001</v>
      </c>
      <c r="AZ565">
        <v>0</v>
      </c>
      <c r="BA565">
        <v>0</v>
      </c>
      <c r="BB565" s="1">
        <v>5.6459090000000002E-3</v>
      </c>
      <c r="BC565">
        <v>16.216740000000001</v>
      </c>
      <c r="BD565">
        <v>0</v>
      </c>
      <c r="BE565">
        <v>0</v>
      </c>
      <c r="BF565" s="1">
        <v>5.6530490000000003E-3</v>
      </c>
      <c r="BG565">
        <v>16.234970000000001</v>
      </c>
      <c r="BH565">
        <v>0</v>
      </c>
      <c r="BI565">
        <v>0</v>
      </c>
      <c r="BJ565" s="1">
        <v>5.6271740000000004E-3</v>
      </c>
      <c r="BK565">
        <v>16.229120000000002</v>
      </c>
      <c r="BL565">
        <v>0</v>
      </c>
      <c r="BM565">
        <v>0</v>
      </c>
      <c r="BN565" s="1">
        <v>5.8312809999999998E-3</v>
      </c>
      <c r="BO565">
        <v>16.22071</v>
      </c>
      <c r="BP565">
        <v>0</v>
      </c>
      <c r="BQ565">
        <v>0</v>
      </c>
      <c r="BR565" s="1">
        <v>5.8345339999999997E-3</v>
      </c>
      <c r="BS565">
        <v>16.21743</v>
      </c>
      <c r="BT565">
        <v>0</v>
      </c>
      <c r="BU565">
        <v>0</v>
      </c>
      <c r="BV565" s="1">
        <v>5.8487779999999998E-3</v>
      </c>
      <c r="BW565">
        <v>16.243839999999999</v>
      </c>
      <c r="BX565">
        <v>0</v>
      </c>
      <c r="BY565">
        <v>0</v>
      </c>
      <c r="BZ565" s="1">
        <v>5.7066620000000004E-3</v>
      </c>
      <c r="CA565">
        <v>16.267679999999999</v>
      </c>
      <c r="CB565">
        <v>0</v>
      </c>
      <c r="CC565">
        <v>0</v>
      </c>
      <c r="CD565" s="1">
        <v>5.6144209999999996E-3</v>
      </c>
      <c r="CE565">
        <v>16.299600000000002</v>
      </c>
      <c r="CF565">
        <v>0</v>
      </c>
      <c r="CG565">
        <v>0</v>
      </c>
      <c r="CH565" s="1">
        <v>5.593682E-3</v>
      </c>
      <c r="CI565">
        <v>16.313510000000001</v>
      </c>
      <c r="CJ565">
        <v>0</v>
      </c>
      <c r="CK565">
        <v>0</v>
      </c>
      <c r="CL565" s="1">
        <v>5.6215370000000002E-3</v>
      </c>
      <c r="CM565">
        <v>16.31128</v>
      </c>
      <c r="CN565">
        <v>0</v>
      </c>
      <c r="CO565">
        <v>0</v>
      </c>
      <c r="CP565" s="1">
        <v>5.5918929999999997E-3</v>
      </c>
      <c r="CQ565">
        <v>16.305070000000001</v>
      </c>
      <c r="CR565">
        <v>0</v>
      </c>
      <c r="CS565">
        <v>0</v>
      </c>
      <c r="CT565" s="1">
        <v>5.6355870000000001E-3</v>
      </c>
      <c r="CU565">
        <v>16.29843</v>
      </c>
      <c r="CV565">
        <v>0</v>
      </c>
      <c r="CW565">
        <v>0</v>
      </c>
      <c r="CX565" s="1">
        <v>5.5921080000000001E-3</v>
      </c>
      <c r="CY565">
        <v>16.293420000000001</v>
      </c>
      <c r="CZ565">
        <v>0</v>
      </c>
      <c r="DA565">
        <v>0</v>
      </c>
      <c r="DB565" s="1">
        <v>5.5747679999999999E-3</v>
      </c>
      <c r="DC565">
        <v>16.323599999999999</v>
      </c>
      <c r="DD565">
        <v>0</v>
      </c>
      <c r="DE565">
        <v>0</v>
      </c>
      <c r="DF565" s="1">
        <v>5.5254170000000003E-3</v>
      </c>
      <c r="DG565">
        <v>16.344909999999999</v>
      </c>
      <c r="DH565">
        <v>0</v>
      </c>
      <c r="DI565">
        <v>0</v>
      </c>
      <c r="DJ565" s="1">
        <v>5.4739580000000001E-3</v>
      </c>
      <c r="DK565">
        <v>16.37163</v>
      </c>
      <c r="DL565">
        <v>0</v>
      </c>
      <c r="DM565">
        <v>0</v>
      </c>
      <c r="DN565" s="1">
        <v>5.4453100000000001E-3</v>
      </c>
      <c r="DO565">
        <v>16.398630000000001</v>
      </c>
      <c r="DP565">
        <v>0</v>
      </c>
      <c r="DQ565">
        <v>0</v>
      </c>
      <c r="DR565" s="1">
        <v>5.415296E-3</v>
      </c>
      <c r="DS565">
        <v>16.406949999999998</v>
      </c>
      <c r="DT565">
        <v>0</v>
      </c>
      <c r="DU565">
        <v>0</v>
      </c>
      <c r="DV565" s="1">
        <v>5.3941420000000002E-3</v>
      </c>
      <c r="DW565">
        <v>16.3964</v>
      </c>
      <c r="DX565">
        <v>0</v>
      </c>
      <c r="DY565">
        <v>0</v>
      </c>
      <c r="DZ565" s="1">
        <v>5.5818509999999997E-3</v>
      </c>
      <c r="EA565">
        <v>16.382960000000001</v>
      </c>
      <c r="EB565">
        <v>0</v>
      </c>
      <c r="EC565">
        <v>0</v>
      </c>
      <c r="ED565" s="1">
        <v>5.6075659999999996E-3</v>
      </c>
      <c r="EE565">
        <v>16.38241</v>
      </c>
      <c r="EF565">
        <v>0</v>
      </c>
      <c r="EG565">
        <v>0</v>
      </c>
      <c r="EH565" s="1">
        <v>5.6181679999999998E-3</v>
      </c>
      <c r="EI565">
        <v>16.433050000000001</v>
      </c>
      <c r="EJ565">
        <v>0</v>
      </c>
      <c r="EK565">
        <v>0</v>
      </c>
      <c r="EL565" s="1">
        <v>5.4932180000000002E-3</v>
      </c>
      <c r="EM565">
        <v>16.486070000000002</v>
      </c>
      <c r="EN565">
        <v>0</v>
      </c>
      <c r="EO565">
        <v>0</v>
      </c>
      <c r="EP565" s="1">
        <v>5.4384500000000001E-3</v>
      </c>
      <c r="EQ565">
        <v>16.542390000000001</v>
      </c>
      <c r="ER565">
        <v>0</v>
      </c>
      <c r="ES565">
        <v>0</v>
      </c>
      <c r="ET565" s="1">
        <v>5.4231430000000001E-3</v>
      </c>
      <c r="EU565">
        <v>16.605630000000001</v>
      </c>
      <c r="EV565">
        <v>0</v>
      </c>
      <c r="EW565">
        <v>0</v>
      </c>
      <c r="EX565" s="1">
        <v>5.4544670000000002E-3</v>
      </c>
      <c r="EY565">
        <v>16.634070000000001</v>
      </c>
      <c r="EZ565">
        <v>0</v>
      </c>
      <c r="FA565">
        <v>0</v>
      </c>
      <c r="FB565" s="1">
        <v>5.4417900000000002E-3</v>
      </c>
      <c r="FC565">
        <v>16.62302</v>
      </c>
      <c r="FD565">
        <v>0</v>
      </c>
      <c r="FE565">
        <v>0</v>
      </c>
      <c r="FF565" s="1">
        <v>5.7013589999999996E-3</v>
      </c>
      <c r="FG565">
        <v>16.611070000000002</v>
      </c>
      <c r="FH565">
        <v>0</v>
      </c>
      <c r="FI565">
        <v>0</v>
      </c>
      <c r="FJ565" s="1">
        <v>5.7373379999999998E-3</v>
      </c>
      <c r="FK565">
        <v>16.608650000000001</v>
      </c>
      <c r="FL565">
        <v>0</v>
      </c>
      <c r="FM565">
        <v>0</v>
      </c>
      <c r="FN565" s="1">
        <v>5.7685510000000002E-3</v>
      </c>
      <c r="FO565">
        <v>16.65455</v>
      </c>
      <c r="FP565">
        <v>0</v>
      </c>
      <c r="FQ565">
        <v>0</v>
      </c>
      <c r="FR565" s="1">
        <v>5.6219499999999997E-3</v>
      </c>
      <c r="FS565">
        <v>16.712859999999999</v>
      </c>
      <c r="FT565">
        <v>0</v>
      </c>
      <c r="FU565">
        <v>0</v>
      </c>
      <c r="FV565" s="1">
        <v>5.5304079999999997E-3</v>
      </c>
      <c r="FW565">
        <v>16.767389999999999</v>
      </c>
      <c r="FX565">
        <v>0</v>
      </c>
      <c r="FY565">
        <v>0</v>
      </c>
      <c r="FZ565" s="1">
        <v>5.5310430000000002E-3</v>
      </c>
      <c r="GA565">
        <v>16.822019999999998</v>
      </c>
      <c r="GB565">
        <v>0</v>
      </c>
      <c r="GC565">
        <v>0</v>
      </c>
      <c r="GD565" s="1">
        <v>5.5771129999999999E-3</v>
      </c>
      <c r="GE565">
        <v>16.842210000000001</v>
      </c>
      <c r="GF565">
        <v>0</v>
      </c>
      <c r="GG565">
        <v>0</v>
      </c>
      <c r="GH565" s="1">
        <v>5.5704070000000003E-3</v>
      </c>
      <c r="GI565">
        <v>16.838609999999999</v>
      </c>
      <c r="GJ565">
        <v>0</v>
      </c>
      <c r="GK565">
        <v>0</v>
      </c>
      <c r="GL565" s="1">
        <v>5.7275E-3</v>
      </c>
      <c r="GM565">
        <v>16.83231</v>
      </c>
      <c r="GN565">
        <v>0</v>
      </c>
      <c r="GO565">
        <v>0</v>
      </c>
      <c r="GP565" s="1">
        <v>5.7186540000000001E-3</v>
      </c>
      <c r="GQ565">
        <v>16.829740000000001</v>
      </c>
      <c r="GR565">
        <v>0</v>
      </c>
      <c r="GS565">
        <v>0</v>
      </c>
      <c r="GT565" s="1">
        <v>5.7238280000000002E-3</v>
      </c>
      <c r="GU565">
        <v>16.8385</v>
      </c>
      <c r="GV565">
        <v>0</v>
      </c>
      <c r="GW565">
        <v>0</v>
      </c>
      <c r="GX565" s="1">
        <v>5.6118779999999998E-3</v>
      </c>
      <c r="GY565">
        <v>16.878710000000002</v>
      </c>
      <c r="GZ565">
        <v>0</v>
      </c>
      <c r="HA565">
        <v>0</v>
      </c>
      <c r="HB565" s="1">
        <v>5.5490180000000002E-3</v>
      </c>
      <c r="HC565">
        <v>16.91037</v>
      </c>
      <c r="HD565">
        <v>0</v>
      </c>
      <c r="HE565">
        <v>0</v>
      </c>
      <c r="HF565" s="1">
        <v>5.5191659999999998E-3</v>
      </c>
      <c r="HG565">
        <v>16.93534</v>
      </c>
      <c r="HH565">
        <v>0</v>
      </c>
      <c r="HI565">
        <v>0</v>
      </c>
      <c r="HJ565" s="1">
        <v>5.5216049999999997E-3</v>
      </c>
      <c r="HK565">
        <v>16.934729999999998</v>
      </c>
      <c r="HL565">
        <v>0</v>
      </c>
      <c r="HM565">
        <v>0</v>
      </c>
      <c r="HN565" s="1">
        <v>5.4989100000000001E-3</v>
      </c>
      <c r="HO565">
        <v>16.929320000000001</v>
      </c>
      <c r="HP565">
        <v>0</v>
      </c>
      <c r="HQ565">
        <v>0</v>
      </c>
      <c r="HR565" s="1">
        <v>5.4983749999999998E-3</v>
      </c>
      <c r="HS565">
        <v>16.918700000000001</v>
      </c>
      <c r="HT565">
        <v>0</v>
      </c>
      <c r="HU565">
        <v>0</v>
      </c>
      <c r="HV565" s="1">
        <v>5.4482860000000001E-3</v>
      </c>
      <c r="HW565">
        <v>16.903420000000001</v>
      </c>
      <c r="HX565">
        <v>0</v>
      </c>
      <c r="HY565">
        <v>0</v>
      </c>
      <c r="HZ565" s="1">
        <v>5.4146680000000001E-3</v>
      </c>
      <c r="IA565">
        <v>16.89873</v>
      </c>
      <c r="IB565">
        <v>0</v>
      </c>
      <c r="IC565">
        <v>0</v>
      </c>
      <c r="ID565" s="1">
        <v>5.3607159999999997E-3</v>
      </c>
      <c r="IE565">
        <v>16.92043</v>
      </c>
      <c r="IF565">
        <v>0</v>
      </c>
      <c r="IG565">
        <v>0</v>
      </c>
      <c r="IH565" s="1">
        <v>5.3111529999999999E-3</v>
      </c>
      <c r="II565">
        <v>16.94697</v>
      </c>
      <c r="IJ565">
        <v>0</v>
      </c>
      <c r="IK565">
        <v>0</v>
      </c>
      <c r="IL565" s="1">
        <v>5.258052E-3</v>
      </c>
      <c r="IM565">
        <v>16.98019</v>
      </c>
      <c r="IN565">
        <v>0</v>
      </c>
      <c r="IO565">
        <v>0</v>
      </c>
      <c r="IP565" s="1">
        <v>5.2097840000000003E-3</v>
      </c>
      <c r="IQ565">
        <v>16.98245</v>
      </c>
      <c r="IR565">
        <v>0</v>
      </c>
      <c r="IS565">
        <v>0</v>
      </c>
      <c r="IT565" s="1">
        <v>5.1761919999999996E-3</v>
      </c>
      <c r="IU565">
        <v>16.970359999999999</v>
      </c>
      <c r="IV565">
        <v>0</v>
      </c>
      <c r="IW565">
        <v>0</v>
      </c>
      <c r="IX565" s="1">
        <v>5.0505949999999997E-3</v>
      </c>
      <c r="IY565">
        <v>16.959710000000001</v>
      </c>
      <c r="IZ565">
        <v>0</v>
      </c>
      <c r="JA565">
        <v>0</v>
      </c>
      <c r="JB565" s="1">
        <v>4.9872529999999997E-3</v>
      </c>
      <c r="JC565">
        <v>16.95092</v>
      </c>
      <c r="JD565">
        <v>0</v>
      </c>
      <c r="JE565">
        <v>0</v>
      </c>
      <c r="JF565" s="1">
        <v>4.9378440000000003E-3</v>
      </c>
      <c r="JG565">
        <v>16.977180000000001</v>
      </c>
      <c r="JH565">
        <v>0</v>
      </c>
      <c r="JI565">
        <v>0</v>
      </c>
      <c r="JJ565" s="1">
        <v>4.9462610000000004E-3</v>
      </c>
      <c r="JK565">
        <v>17.011040000000001</v>
      </c>
      <c r="JL565">
        <v>0</v>
      </c>
      <c r="JM565">
        <v>0</v>
      </c>
      <c r="JN565" s="1">
        <v>4.9337419999999996E-3</v>
      </c>
      <c r="JO565">
        <v>17.039899999999999</v>
      </c>
      <c r="JP565">
        <v>0</v>
      </c>
      <c r="JQ565">
        <v>0</v>
      </c>
      <c r="JR565" s="1">
        <v>4.9245360000000002E-3</v>
      </c>
      <c r="JS565">
        <v>17.079339999999998</v>
      </c>
      <c r="JT565">
        <v>0</v>
      </c>
      <c r="JU565">
        <v>0</v>
      </c>
      <c r="JV565" s="1">
        <v>4.8717760000000004E-3</v>
      </c>
      <c r="JW565">
        <v>17.098610000000001</v>
      </c>
      <c r="JX565">
        <v>0</v>
      </c>
      <c r="JY565">
        <v>0</v>
      </c>
      <c r="JZ565" s="1">
        <v>4.8225949999999998E-3</v>
      </c>
      <c r="KA565">
        <v>17.08475</v>
      </c>
      <c r="KB565">
        <v>0</v>
      </c>
      <c r="KC565">
        <v>0</v>
      </c>
      <c r="KD565" s="1">
        <v>4.7977560000000002E-3</v>
      </c>
      <c r="KE565">
        <v>17.068059999999999</v>
      </c>
      <c r="KF565">
        <v>0</v>
      </c>
      <c r="KG565">
        <v>0</v>
      </c>
      <c r="KH565" s="1">
        <v>4.768006E-3</v>
      </c>
      <c r="KI565">
        <v>17.058160000000001</v>
      </c>
      <c r="KJ565">
        <v>0</v>
      </c>
      <c r="KK565">
        <v>0</v>
      </c>
      <c r="KL565" s="1">
        <v>4.7324699999999999E-3</v>
      </c>
      <c r="KM565">
        <v>17.09517</v>
      </c>
      <c r="KN565">
        <v>0</v>
      </c>
      <c r="KO565">
        <v>0</v>
      </c>
      <c r="KP565" s="1">
        <v>4.6712860000000002E-3</v>
      </c>
      <c r="KQ565">
        <v>17.14922</v>
      </c>
      <c r="KR565">
        <v>0</v>
      </c>
      <c r="KS565">
        <v>0</v>
      </c>
      <c r="KT565" s="1">
        <v>4.617922E-3</v>
      </c>
      <c r="KU565">
        <v>17.209800000000001</v>
      </c>
      <c r="KV565">
        <v>0</v>
      </c>
      <c r="KW565">
        <v>0</v>
      </c>
      <c r="KX565" s="1">
        <v>4.5716489999999997E-3</v>
      </c>
      <c r="KY565">
        <v>17.264810000000001</v>
      </c>
      <c r="KZ565">
        <v>0</v>
      </c>
      <c r="LA565">
        <v>0</v>
      </c>
      <c r="LB565" s="1">
        <v>4.5280429999999998E-3</v>
      </c>
      <c r="LC565">
        <v>17.2819</v>
      </c>
      <c r="LD565">
        <v>0</v>
      </c>
      <c r="LE565">
        <v>0</v>
      </c>
      <c r="LF565" s="1">
        <v>4.487502E-3</v>
      </c>
      <c r="LG565">
        <v>17.268879999999999</v>
      </c>
      <c r="LH565">
        <v>0</v>
      </c>
      <c r="LI565">
        <v>0</v>
      </c>
      <c r="LJ565" s="1">
        <v>4.4708960000000002E-3</v>
      </c>
      <c r="LK565">
        <v>17.253710000000002</v>
      </c>
      <c r="LL565">
        <v>0</v>
      </c>
      <c r="LM565">
        <v>0</v>
      </c>
      <c r="LN565" s="1">
        <v>4.4506290000000002E-3</v>
      </c>
      <c r="LO565">
        <v>17.246759999999998</v>
      </c>
      <c r="LP565">
        <v>0</v>
      </c>
      <c r="LQ565">
        <v>0</v>
      </c>
      <c r="LR565" s="1">
        <v>4.4273000000000003E-3</v>
      </c>
      <c r="LS565">
        <v>17.288900000000002</v>
      </c>
      <c r="LT565">
        <v>0</v>
      </c>
      <c r="LU565">
        <v>0</v>
      </c>
      <c r="LV565" s="1">
        <v>4.3813599999999999E-3</v>
      </c>
      <c r="LW565">
        <v>17.345009999999998</v>
      </c>
      <c r="LX565">
        <v>0</v>
      </c>
      <c r="LY565">
        <v>0</v>
      </c>
      <c r="LZ565" s="1">
        <v>4.3293400000000001E-3</v>
      </c>
      <c r="MA565">
        <v>17.406690000000001</v>
      </c>
      <c r="MB565">
        <v>0</v>
      </c>
      <c r="MC565">
        <v>0</v>
      </c>
      <c r="MD565" s="1">
        <v>4.2975189999999996E-3</v>
      </c>
      <c r="ME565">
        <v>17.457730000000002</v>
      </c>
      <c r="MF565">
        <v>0</v>
      </c>
      <c r="MG565">
        <v>0</v>
      </c>
      <c r="MH565" s="1">
        <v>4.2823130000000003E-3</v>
      </c>
      <c r="MI565">
        <v>17.474830000000001</v>
      </c>
      <c r="MJ565">
        <v>0</v>
      </c>
      <c r="MK565">
        <v>0</v>
      </c>
      <c r="ML565" s="1">
        <v>4.2552730000000004E-3</v>
      </c>
      <c r="MM565">
        <v>17.459820000000001</v>
      </c>
      <c r="MN565">
        <v>0</v>
      </c>
      <c r="MO565">
        <v>0</v>
      </c>
      <c r="MP565" s="1">
        <v>4.3015950000000001E-3</v>
      </c>
      <c r="MQ565">
        <v>17.442820000000001</v>
      </c>
      <c r="MR565">
        <v>0</v>
      </c>
      <c r="MS565">
        <v>-1.965382E-29</v>
      </c>
      <c r="MT565" s="1">
        <v>4.2929420000000001E-3</v>
      </c>
      <c r="MU565">
        <v>17.43357</v>
      </c>
      <c r="MV565">
        <v>0</v>
      </c>
      <c r="MW565">
        <v>-8.0765280000000001E-28</v>
      </c>
      <c r="MX565" s="1">
        <v>4.268796E-3</v>
      </c>
      <c r="MY565">
        <v>17.46388</v>
      </c>
      <c r="MZ565">
        <v>0</v>
      </c>
      <c r="NA565">
        <v>-2.1887670000000002E-27</v>
      </c>
      <c r="NB565" s="1">
        <v>4.2045119999999997E-3</v>
      </c>
      <c r="NC565">
        <v>17.475269999999998</v>
      </c>
      <c r="ND565">
        <v>2.011121E-28</v>
      </c>
      <c r="NE565">
        <v>4.0201600000000001E-23</v>
      </c>
      <c r="NF565" s="1">
        <v>4.1513089999999997E-3</v>
      </c>
      <c r="NG565">
        <v>17.518149999999999</v>
      </c>
      <c r="NH565">
        <v>3.4614670000000003E-27</v>
      </c>
      <c r="NI565">
        <v>7.0045679999999997E-22</v>
      </c>
      <c r="NJ565" s="1">
        <v>4.1211540000000001E-3</v>
      </c>
      <c r="NK565">
        <v>17.55724</v>
      </c>
      <c r="NL565">
        <v>2.2553369999999999E-26</v>
      </c>
      <c r="NM565">
        <v>4.5981750000000003E-21</v>
      </c>
      <c r="NN565" s="1">
        <v>4.1033479999999997E-3</v>
      </c>
      <c r="NO565">
        <v>17.570830000000001</v>
      </c>
      <c r="NP565">
        <v>9.3721449999999996E-26</v>
      </c>
      <c r="NQ565">
        <v>1.917923E-20</v>
      </c>
      <c r="NR565" s="1">
        <v>4.075576E-3</v>
      </c>
      <c r="NS565">
        <v>17.561879999999999</v>
      </c>
      <c r="NT565">
        <v>3.057735E-25</v>
      </c>
      <c r="NU565" s="1">
        <v>6.3002029999999994E-20</v>
      </c>
      <c r="NV565" s="1">
        <v>3.7694790000000001E-3</v>
      </c>
      <c r="NW565">
        <v>17.547219999999999</v>
      </c>
      <c r="NX565">
        <v>1.139723E-24</v>
      </c>
      <c r="NY565" s="1">
        <v>2.5386719999999999E-19</v>
      </c>
      <c r="NZ565" s="1">
        <v>3.6441609999999999E-3</v>
      </c>
      <c r="OA565">
        <v>17.544910000000002</v>
      </c>
      <c r="OB565" s="1">
        <v>5.1291079999999997E-24</v>
      </c>
      <c r="OC565" s="1">
        <v>1.18102E-18</v>
      </c>
      <c r="OD565" s="1">
        <v>3.5586989999999998E-3</v>
      </c>
      <c r="OE565">
        <v>17.594429999999999</v>
      </c>
      <c r="OF565" s="1">
        <v>2.026773E-23</v>
      </c>
      <c r="OG565" s="1">
        <v>4.7786999999999998E-18</v>
      </c>
      <c r="OH565" s="1">
        <v>3.6562769999999999E-3</v>
      </c>
      <c r="OI565">
        <v>17.661899999999999</v>
      </c>
      <c r="OJ565" s="1">
        <v>7.1746219999999995E-23</v>
      </c>
      <c r="OK565" s="1">
        <v>1.645483E-17</v>
      </c>
    </row>
    <row r="568" spans="1:427" x14ac:dyDescent="0.35">
      <c r="H568" s="5">
        <v>0.125</v>
      </c>
      <c r="L568">
        <f>0.125+H568</f>
        <v>0.25</v>
      </c>
      <c r="P568">
        <f>0.125+L568</f>
        <v>0.375</v>
      </c>
      <c r="T568">
        <f>0.125+P568</f>
        <v>0.5</v>
      </c>
      <c r="X568">
        <f>0.125+T568</f>
        <v>0.625</v>
      </c>
      <c r="AB568">
        <f>0.125+X568</f>
        <v>0.75</v>
      </c>
      <c r="AF568">
        <f>0.125+AB568</f>
        <v>0.875</v>
      </c>
      <c r="AJ568">
        <f>0.125+AF568</f>
        <v>1</v>
      </c>
      <c r="AN568">
        <f>0.125+AJ568</f>
        <v>1.125</v>
      </c>
      <c r="AR568">
        <f>0.125+AN568</f>
        <v>1.25</v>
      </c>
      <c r="AV568">
        <f>0.125+AR568</f>
        <v>1.375</v>
      </c>
      <c r="AZ568">
        <f>0.125+AV568</f>
        <v>1.5</v>
      </c>
      <c r="BD568">
        <f>0.125+AZ568</f>
        <v>1.625</v>
      </c>
      <c r="BH568">
        <f>0.125+BD568</f>
        <v>1.75</v>
      </c>
      <c r="BL568">
        <f>0.125+BH568</f>
        <v>1.875</v>
      </c>
      <c r="BP568">
        <f>0.125+BL568</f>
        <v>2</v>
      </c>
      <c r="BT568">
        <f>0.125+BP568</f>
        <v>2.125</v>
      </c>
      <c r="BX568">
        <f>0.125+BT568</f>
        <v>2.25</v>
      </c>
      <c r="CB568">
        <f>0.125+BX568</f>
        <v>2.375</v>
      </c>
      <c r="CF568">
        <f>0.125+CB568</f>
        <v>2.5</v>
      </c>
      <c r="CJ568">
        <f>0.125+CF568</f>
        <v>2.625</v>
      </c>
      <c r="CN568">
        <f>0.125+CJ568</f>
        <v>2.75</v>
      </c>
      <c r="CR568">
        <f>0.125+CN568</f>
        <v>2.875</v>
      </c>
      <c r="CV568">
        <f>0.125+CR568</f>
        <v>3</v>
      </c>
      <c r="CZ568">
        <f>0.125+CV568</f>
        <v>3.125</v>
      </c>
      <c r="DD568">
        <f>0.125+CZ568</f>
        <v>3.25</v>
      </c>
      <c r="DH568">
        <f>0.125+DD568</f>
        <v>3.375</v>
      </c>
      <c r="DL568">
        <f>0.125+DH568</f>
        <v>3.5</v>
      </c>
      <c r="DP568">
        <f>0.125+DL568</f>
        <v>3.625</v>
      </c>
      <c r="DT568">
        <f>0.125+DP568</f>
        <v>3.75</v>
      </c>
      <c r="DX568">
        <f>0.125+DT568</f>
        <v>3.875</v>
      </c>
      <c r="EB568">
        <f>0.125+DX568</f>
        <v>4</v>
      </c>
      <c r="EF568">
        <f>0.125+EB568</f>
        <v>4.125</v>
      </c>
      <c r="EJ568">
        <f>0.125+EF568</f>
        <v>4.25</v>
      </c>
      <c r="EN568">
        <f>0.125+EJ568</f>
        <v>4.375</v>
      </c>
      <c r="ER568">
        <f>0.125+EN568</f>
        <v>4.5</v>
      </c>
      <c r="EV568">
        <f>0.125+ER568</f>
        <v>4.625</v>
      </c>
      <c r="EZ568">
        <f>0.125+EV568</f>
        <v>4.75</v>
      </c>
      <c r="FD568">
        <f>0.125+EZ568</f>
        <v>4.875</v>
      </c>
      <c r="FH568">
        <f>0.125+FD568</f>
        <v>5</v>
      </c>
      <c r="FL568">
        <f>0.125+FH568</f>
        <v>5.125</v>
      </c>
      <c r="FP568">
        <f>0.125+FL568</f>
        <v>5.25</v>
      </c>
      <c r="FT568">
        <f>0.125+FP568</f>
        <v>5.375</v>
      </c>
      <c r="FX568">
        <f>0.125+FT568</f>
        <v>5.5</v>
      </c>
      <c r="GB568">
        <f>0.125+FX568</f>
        <v>5.625</v>
      </c>
      <c r="GF568">
        <f>0.125+GB568</f>
        <v>5.75</v>
      </c>
      <c r="GJ568">
        <f>0.125+GF568</f>
        <v>5.875</v>
      </c>
      <c r="GN568">
        <f>0.125+GJ568</f>
        <v>6</v>
      </c>
      <c r="GR568">
        <f>0.125+GN568</f>
        <v>6.125</v>
      </c>
      <c r="GV568">
        <f>0.125+GR568</f>
        <v>6.25</v>
      </c>
      <c r="GZ568">
        <f>0.125+GV568</f>
        <v>6.375</v>
      </c>
      <c r="HD568">
        <f>0.125+GZ568</f>
        <v>6.5</v>
      </c>
      <c r="HH568">
        <f>0.125+HD568</f>
        <v>6.625</v>
      </c>
      <c r="HL568">
        <f>0.125+HH568</f>
        <v>6.75</v>
      </c>
      <c r="HP568">
        <f>0.125+HL568</f>
        <v>6.875</v>
      </c>
      <c r="HT568">
        <f>0.125+HP568</f>
        <v>7</v>
      </c>
      <c r="HX568">
        <f>0.125+HT568</f>
        <v>7.125</v>
      </c>
      <c r="IB568">
        <f>0.125+HX568</f>
        <v>7.25</v>
      </c>
      <c r="IF568">
        <f>0.125+IB568</f>
        <v>7.375</v>
      </c>
      <c r="IJ568">
        <f>0.125+IF568</f>
        <v>7.5</v>
      </c>
      <c r="IN568">
        <f>0.125+IJ568</f>
        <v>7.625</v>
      </c>
      <c r="IR568">
        <f>0.125+IN568</f>
        <v>7.75</v>
      </c>
      <c r="IV568">
        <f>0.125+IR568</f>
        <v>7.875</v>
      </c>
      <c r="IZ568">
        <f>0.125+IV568</f>
        <v>8</v>
      </c>
      <c r="JD568">
        <f>0.125+IZ568</f>
        <v>8.125</v>
      </c>
      <c r="JH568">
        <f>0.125+JD568</f>
        <v>8.25</v>
      </c>
      <c r="JL568">
        <f>0.125+JH568</f>
        <v>8.375</v>
      </c>
      <c r="JP568">
        <f>0.125+JL568</f>
        <v>8.5</v>
      </c>
      <c r="JT568">
        <f>0.125+JP568</f>
        <v>8.625</v>
      </c>
      <c r="JX568">
        <f>0.125+JT568</f>
        <v>8.75</v>
      </c>
      <c r="KB568">
        <f>0.125+JX568</f>
        <v>8.875</v>
      </c>
      <c r="KF568">
        <f>0.125+KB568</f>
        <v>9</v>
      </c>
      <c r="KJ568">
        <f>0.125+KF568</f>
        <v>9.125</v>
      </c>
      <c r="KN568">
        <f>0.125+KJ568</f>
        <v>9.25</v>
      </c>
      <c r="KR568">
        <f>0.125+KN568</f>
        <v>9.375</v>
      </c>
      <c r="KV568">
        <f>0.125+KR568</f>
        <v>9.5</v>
      </c>
      <c r="KZ568">
        <f>0.125+KV568</f>
        <v>9.625</v>
      </c>
      <c r="LD568">
        <f>0.125+KZ568</f>
        <v>9.75</v>
      </c>
      <c r="LH568">
        <f>0.125+LD568</f>
        <v>9.875</v>
      </c>
      <c r="LL568">
        <f>0.125+LH568</f>
        <v>10</v>
      </c>
      <c r="LP568">
        <f>0.125+LL568</f>
        <v>10.125</v>
      </c>
      <c r="LT568">
        <f>0.125+LP568</f>
        <v>10.25</v>
      </c>
      <c r="LX568">
        <f>0.125+LT568</f>
        <v>10.375</v>
      </c>
      <c r="MB568">
        <f>0.125+LX568</f>
        <v>10.5</v>
      </c>
      <c r="MF568">
        <f>0.125+MB568</f>
        <v>10.625</v>
      </c>
      <c r="MJ568">
        <f>0.125+MF568</f>
        <v>10.75</v>
      </c>
      <c r="MN568">
        <f>0.125+MJ568</f>
        <v>10.875</v>
      </c>
      <c r="MR568">
        <f>0.125+MN568</f>
        <v>11</v>
      </c>
      <c r="MV568">
        <f>0.125+MR568</f>
        <v>11.125</v>
      </c>
      <c r="MZ568">
        <f>0.125+MV568</f>
        <v>11.25</v>
      </c>
      <c r="ND568">
        <f>0.125+MZ568</f>
        <v>11.375</v>
      </c>
      <c r="NH568">
        <f>0.125+ND568</f>
        <v>11.5</v>
      </c>
      <c r="NL568">
        <f>0.125+NH568</f>
        <v>11.625</v>
      </c>
      <c r="NP568">
        <f>0.125+NL568</f>
        <v>11.75</v>
      </c>
      <c r="NT568">
        <f>0.125+NP568</f>
        <v>11.875</v>
      </c>
      <c r="NX568">
        <f>0.125+NT568</f>
        <v>12</v>
      </c>
      <c r="OB568">
        <f>0.125+NX568</f>
        <v>12.125</v>
      </c>
      <c r="OF568">
        <f>0.125+OB568</f>
        <v>12.25</v>
      </c>
      <c r="OJ568">
        <f>0.125+OF568</f>
        <v>12.375</v>
      </c>
      <c r="OK568" s="5">
        <f>0.125*OO[[#Headers],[99]]</f>
        <v>12.375</v>
      </c>
      <c r="OM568" s="6"/>
      <c r="ON568" s="6"/>
      <c r="OO568" s="6"/>
      <c r="OP568" s="6"/>
      <c r="OQ568" s="6"/>
      <c r="OR568" s="6"/>
      <c r="OS568" s="6"/>
      <c r="OT568" s="6"/>
      <c r="OU568" s="6"/>
      <c r="OV568" s="6"/>
      <c r="OW568" s="6"/>
      <c r="OX568" s="6"/>
      <c r="OY568" s="6"/>
      <c r="OZ568" s="6"/>
      <c r="PA568" s="6"/>
      <c r="PB568" s="6"/>
      <c r="PC568" s="6"/>
      <c r="PD568" s="6"/>
      <c r="PE568" s="6"/>
      <c r="PF568" s="6"/>
      <c r="PG568" s="6"/>
      <c r="PH568" s="6"/>
      <c r="PI568" s="6"/>
      <c r="PJ568" s="6"/>
      <c r="PK568" s="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39A09-C6C0-4086-8364-2454E2209A8A}">
  <sheetPr>
    <tabColor theme="7"/>
  </sheetPr>
  <dimension ref="A1:CX569"/>
  <sheetViews>
    <sheetView topLeftCell="A547" workbookViewId="0">
      <selection activeCell="A566" sqref="A566:CW568"/>
    </sheetView>
  </sheetViews>
  <sheetFormatPr defaultRowHeight="14.5" x14ac:dyDescent="0.35"/>
  <cols>
    <col min="2" max="2" width="12.1796875" customWidth="1"/>
    <col min="3" max="102" width="8.7265625" style="10"/>
  </cols>
  <sheetData>
    <row r="1" spans="1:102" ht="29" x14ac:dyDescent="0.35">
      <c r="A1" s="2" t="s">
        <v>2</v>
      </c>
      <c r="B1" s="2" t="s">
        <v>3</v>
      </c>
      <c r="C1" s="10" t="s">
        <v>871</v>
      </c>
      <c r="D1" s="10" t="s">
        <v>872</v>
      </c>
      <c r="E1" s="10" t="s">
        <v>873</v>
      </c>
      <c r="F1" s="10" t="s">
        <v>874</v>
      </c>
      <c r="G1" s="10" t="s">
        <v>875</v>
      </c>
      <c r="H1" s="10" t="s">
        <v>876</v>
      </c>
      <c r="I1" s="10" t="s">
        <v>877</v>
      </c>
      <c r="J1" s="10" t="s">
        <v>878</v>
      </c>
      <c r="K1" s="10" t="s">
        <v>879</v>
      </c>
      <c r="L1" s="10" t="s">
        <v>880</v>
      </c>
      <c r="M1" s="10" t="s">
        <v>881</v>
      </c>
      <c r="N1" s="10" t="s">
        <v>882</v>
      </c>
      <c r="O1" s="10" t="s">
        <v>883</v>
      </c>
      <c r="P1" s="10" t="s">
        <v>884</v>
      </c>
      <c r="Q1" s="10" t="s">
        <v>885</v>
      </c>
      <c r="R1" s="10" t="s">
        <v>886</v>
      </c>
      <c r="S1" s="10" t="s">
        <v>887</v>
      </c>
      <c r="T1" s="10" t="s">
        <v>888</v>
      </c>
      <c r="U1" s="10" t="s">
        <v>889</v>
      </c>
      <c r="V1" s="10" t="s">
        <v>890</v>
      </c>
      <c r="W1" s="10" t="s">
        <v>891</v>
      </c>
      <c r="X1" s="10" t="s">
        <v>892</v>
      </c>
      <c r="Y1" s="10" t="s">
        <v>893</v>
      </c>
      <c r="Z1" s="10" t="s">
        <v>894</v>
      </c>
      <c r="AA1" s="10" t="s">
        <v>895</v>
      </c>
      <c r="AB1" s="10" t="s">
        <v>896</v>
      </c>
      <c r="AC1" s="10" t="s">
        <v>897</v>
      </c>
      <c r="AD1" s="10" t="s">
        <v>898</v>
      </c>
      <c r="AE1" s="10" t="s">
        <v>899</v>
      </c>
      <c r="AF1" s="10" t="s">
        <v>900</v>
      </c>
      <c r="AG1" s="10" t="s">
        <v>901</v>
      </c>
      <c r="AH1" s="10" t="s">
        <v>902</v>
      </c>
      <c r="AI1" s="10" t="s">
        <v>903</v>
      </c>
      <c r="AJ1" s="10" t="s">
        <v>904</v>
      </c>
      <c r="AK1" s="10" t="s">
        <v>905</v>
      </c>
      <c r="AL1" s="10" t="s">
        <v>906</v>
      </c>
      <c r="AM1" s="10" t="s">
        <v>907</v>
      </c>
      <c r="AN1" s="10" t="s">
        <v>908</v>
      </c>
      <c r="AO1" s="10" t="s">
        <v>909</v>
      </c>
      <c r="AP1" s="10" t="s">
        <v>910</v>
      </c>
      <c r="AQ1" s="10" t="s">
        <v>911</v>
      </c>
      <c r="AR1" s="10" t="s">
        <v>912</v>
      </c>
      <c r="AS1" s="10" t="s">
        <v>913</v>
      </c>
      <c r="AT1" s="10" t="s">
        <v>914</v>
      </c>
      <c r="AU1" s="10" t="s">
        <v>915</v>
      </c>
      <c r="AV1" s="10" t="s">
        <v>916</v>
      </c>
      <c r="AW1" s="10" t="s">
        <v>917</v>
      </c>
      <c r="AX1" s="10" t="s">
        <v>918</v>
      </c>
      <c r="AY1" s="10" t="s">
        <v>919</v>
      </c>
      <c r="AZ1" s="10" t="s">
        <v>920</v>
      </c>
      <c r="BA1" s="10" t="s">
        <v>921</v>
      </c>
      <c r="BB1" s="10" t="s">
        <v>922</v>
      </c>
      <c r="BC1" s="10" t="s">
        <v>923</v>
      </c>
      <c r="BD1" s="10" t="s">
        <v>924</v>
      </c>
      <c r="BE1" s="10" t="s">
        <v>925</v>
      </c>
      <c r="BF1" s="10" t="s">
        <v>926</v>
      </c>
      <c r="BG1" s="10" t="s">
        <v>927</v>
      </c>
      <c r="BH1" s="10" t="s">
        <v>928</v>
      </c>
      <c r="BI1" s="10" t="s">
        <v>929</v>
      </c>
      <c r="BJ1" s="10" t="s">
        <v>930</v>
      </c>
      <c r="BK1" s="10" t="s">
        <v>931</v>
      </c>
      <c r="BL1" s="10" t="s">
        <v>932</v>
      </c>
      <c r="BM1" s="10" t="s">
        <v>933</v>
      </c>
      <c r="BN1" s="10" t="s">
        <v>934</v>
      </c>
      <c r="BO1" s="10" t="s">
        <v>935</v>
      </c>
      <c r="BP1" s="10" t="s">
        <v>936</v>
      </c>
      <c r="BQ1" s="10" t="s">
        <v>937</v>
      </c>
      <c r="BR1" s="10" t="s">
        <v>938</v>
      </c>
      <c r="BS1" s="10" t="s">
        <v>939</v>
      </c>
      <c r="BT1" s="10" t="s">
        <v>940</v>
      </c>
      <c r="BU1" s="10" t="s">
        <v>941</v>
      </c>
      <c r="BV1" s="10" t="s">
        <v>942</v>
      </c>
      <c r="BW1" s="10" t="s">
        <v>943</v>
      </c>
      <c r="BX1" s="10" t="s">
        <v>944</v>
      </c>
      <c r="BY1" s="10" t="s">
        <v>945</v>
      </c>
      <c r="BZ1" s="10" t="s">
        <v>946</v>
      </c>
      <c r="CA1" s="10" t="s">
        <v>947</v>
      </c>
      <c r="CB1" s="10" t="s">
        <v>948</v>
      </c>
      <c r="CC1" s="10" t="s">
        <v>949</v>
      </c>
      <c r="CD1" s="10" t="s">
        <v>950</v>
      </c>
      <c r="CE1" s="10" t="s">
        <v>951</v>
      </c>
      <c r="CF1" s="10" t="s">
        <v>952</v>
      </c>
      <c r="CG1" s="10" t="s">
        <v>953</v>
      </c>
      <c r="CH1" s="10" t="s">
        <v>954</v>
      </c>
      <c r="CI1" s="10" t="s">
        <v>955</v>
      </c>
      <c r="CJ1" s="10" t="s">
        <v>956</v>
      </c>
      <c r="CK1" s="10" t="s">
        <v>957</v>
      </c>
      <c r="CL1" s="10" t="s">
        <v>958</v>
      </c>
      <c r="CM1" s="10" t="s">
        <v>959</v>
      </c>
      <c r="CN1" s="10" t="s">
        <v>960</v>
      </c>
      <c r="CO1" s="10" t="s">
        <v>961</v>
      </c>
      <c r="CP1" s="10" t="s">
        <v>962</v>
      </c>
      <c r="CQ1" s="10" t="s">
        <v>963</v>
      </c>
      <c r="CR1" s="10" t="s">
        <v>964</v>
      </c>
      <c r="CS1" s="10" t="s">
        <v>965</v>
      </c>
      <c r="CT1" s="10" t="s">
        <v>966</v>
      </c>
      <c r="CU1" s="10" t="s">
        <v>967</v>
      </c>
      <c r="CV1" s="10" t="s">
        <v>968</v>
      </c>
      <c r="CW1" s="10" t="s">
        <v>969</v>
      </c>
      <c r="CX1" s="10" t="s">
        <v>970</v>
      </c>
    </row>
    <row r="2" spans="1:102" x14ac:dyDescent="0.35">
      <c r="A2" t="s">
        <v>6</v>
      </c>
      <c r="B2">
        <v>611.77329999999995</v>
      </c>
      <c r="C2" s="10">
        <f>3/24*OO[[#This Row],[59 (26JUN1985 06:00:00)-Water Temperature (C)]]*OO[[#This Row],[1]]/SUM(OO[1])</f>
        <v>6.3194807764986698E-15</v>
      </c>
      <c r="D2" s="10">
        <f>3/24*OO[[#This Row],[60 (26JUN1985 09:00:00)-Water Temperature (C)]]*OO[[#This Row],[2]]/SUM(OO[2])</f>
        <v>4.2698687623660504E-18</v>
      </c>
      <c r="E2" s="10">
        <f>3/24*OO[[#This Row],[61 (26JUN1985 12:00:00)-Water Temperature (C)]]*OO[[#This Row],[3]]/SUM(OO[3])</f>
        <v>9.034828195212348E-21</v>
      </c>
      <c r="F2" s="10">
        <f>3/24*OO[[#This Row],[62 (26JUN1985 15:00:00)-Water Temperature (C)]]*OO[[#This Row],[4]]/SUM(OO[4])</f>
        <v>2.0295847355630087E-23</v>
      </c>
      <c r="G2" s="10">
        <f>3/24*OO[[#This Row],[63 (26JUN1985 18:00:00)-Water Temperature (C)]]*OO[[#This Row],[5]]/SUM(OO[5])</f>
        <v>4.7160573312884544E-26</v>
      </c>
      <c r="H2" s="10">
        <f>3/24*OO[[#This Row],[64 (26JUN1985 21:00:00)-Water Temperature (C)]]*OO[[#This Row],[6]]/SUM(OO[6])</f>
        <v>1.6399986478094678E-27</v>
      </c>
      <c r="I2" s="10">
        <f>3/24*OO[[#This Row],[65 (27JUN1985 00:00:00)-Water Temperature (C)]]*OO[[#This Row],[7]]/SUM(OO[7])</f>
        <v>1.4538488226603104E-27</v>
      </c>
      <c r="J2" s="10">
        <f>3/24*OO[[#This Row],[66 (27JUN1985 03:00:00)-Water Temperature (C)]]*OO[[#This Row],[8]]/SUM(OO[8])</f>
        <v>1.3849186904364968E-27</v>
      </c>
      <c r="K2" s="10">
        <f>3/24*OO[[#This Row],[67 (27JUN1985 06:00:00)-Water Temperature (C)]]*OO[[#This Row],[9]]/SUM(OO[9])</f>
        <v>1.3695757243800489E-27</v>
      </c>
      <c r="L2" s="10">
        <f>3/24*OO[[#This Row],[68 (27JUN1985 09:00:00)-Water Temperature (C)]]*OO[[#This Row],[10]]/SUM(OO[10])</f>
        <v>1.3729708111326515E-27</v>
      </c>
      <c r="M2" s="10">
        <f>3/24*OO[[#This Row],[69 (27JUN1985 12:00:00)-Water Temperature (C)]]*OO[[#This Row],[11]]/SUM(OO[11])</f>
        <v>1.3426888365761781E-27</v>
      </c>
      <c r="N2" s="10">
        <f>3/24*OO[[#This Row],[70 (27JUN1985 15:00:00)-Water Temperature (C)]]*OO[[#This Row],[12]]/SUM(OO[12])</f>
        <v>1.290618507805944E-27</v>
      </c>
      <c r="O2" s="10">
        <f>3/24*OO[[#This Row],[71 (27JUN1985 18:00:00)-Water Temperature (C)]]*OO[[#This Row],[13]]/SUM(OO[13])</f>
        <v>1.2899338008293272E-27</v>
      </c>
      <c r="P2" s="10">
        <f>3/24*OO[[#This Row],[72 (27JUN1985 21:00:00)-Water Temperature (C)]]*OO[[#This Row],[14]]/SUM(OO[14])</f>
        <v>1.8047571109671652E-27</v>
      </c>
      <c r="Q2" s="10">
        <f>3/24*OO[[#This Row],[73 (28JUN1985 00:00:00)-Water Temperature (C)]]*OO[[#This Row],[15]]/SUM(OO[15])</f>
        <v>2.2349884235589648E-27</v>
      </c>
      <c r="R2" s="10">
        <f>3/24*OO[[#This Row],[74 (28JUN1985 03:00:00)-Water Temperature (C)]]*OO[[#This Row],[16]]/SUM(OO[16])</f>
        <v>2.9475290564104137E-27</v>
      </c>
      <c r="S2" s="10">
        <f>3/24*OO[[#This Row],[75 (28JUN1985 06:00:00)-Water Temperature (C)]]*OO[[#This Row],[17]]/SUM(OO[17])</f>
        <v>4.7391206723801909E-28</v>
      </c>
      <c r="T2" s="10">
        <f>3/24*OO[[#This Row],[76 (28JUN1985 09:00:00)-Water Temperature (C)]]*OO[[#This Row],[18]]/SUM(OO[18])</f>
        <v>7.7842759156672888E-28</v>
      </c>
      <c r="U2" s="10">
        <f>3/24*OO[[#This Row],[77 (28JUN1985 12:00:00)-Water Temperature (C)]]*OO[[#This Row],[19]]/SUM(OO[19])</f>
        <v>1.163207410003697E-27</v>
      </c>
      <c r="V2" s="10">
        <f>3/24000000*OO[[#This Row],[78 (28JUN1985 15:00:00)-Water Temperature (C)]]*OO[[#This Row],[20]]</f>
        <v>1.4753142638549998E-27</v>
      </c>
      <c r="W2" s="10">
        <f>3/24000000*OO[[#This Row],[79 (28JUN1985 18:00:00)-Water Temperature (C)]]*OO[[#This Row],[21]]</f>
        <v>1.7490670955999999E-27</v>
      </c>
      <c r="X2" s="10">
        <f>3/24000000*OO[[#This Row],[80 (28JUN1985 21:00:00)-Water Temperature (C)]]*OO[[#This Row],[22]]</f>
        <v>1.98519568014E-27</v>
      </c>
      <c r="Y2" s="10">
        <f>3/24000000*OO[[#This Row],[81 (29JUN1985 00:00:00)-Water Temperature (C)]]*OO[[#This Row],[23]]</f>
        <v>2.196046518775E-27</v>
      </c>
      <c r="Z2" s="10">
        <f>3/24000000*OO[[#This Row],[82 (29JUN1985 03:00:00)-Water Temperature (C)]]*OO[[#This Row],[24]]</f>
        <v>2.4237406910062494E-27</v>
      </c>
      <c r="AA2" s="10">
        <f>3/24000000*OO[[#This Row],[83 (29JUN1985 06:00:00)-Water Temperature (C)]]*OO[[#This Row],[25]]</f>
        <v>2.6954632224437499E-27</v>
      </c>
      <c r="AB2" s="10">
        <f>3/24000000*OO[[#This Row],[84 (29JUN1985 09:00:00)-Water Temperature (C)]]*OO[[#This Row],[26]]</f>
        <v>2.9639630444700003E-27</v>
      </c>
      <c r="AC2" s="10">
        <f>3/24000000*OO[[#This Row],[85 (29JUN1985 12:00:00)-Water Temperature (C)]]*OO[[#This Row],[27]]</f>
        <v>3.2347111706762503E-27</v>
      </c>
      <c r="AD2" s="10">
        <f>3/24000000*OO[[#This Row],[86 (29JUN1985 15:00:00)-Water Temperature (C)]]*OO[[#This Row],[28]]</f>
        <v>4.0488472760474994E-27</v>
      </c>
      <c r="AE2" s="10">
        <f>3/24000000*OO[[#This Row],[88 (29JUN1985 21:00:00)-Water Temperature (C)]]*OO[[#This Row],[30]]</f>
        <v>6.1536387538599992E-27</v>
      </c>
      <c r="AF2" s="10">
        <f>3/24000000*OO[[#This Row],[88 (29JUN1985 21:00:00)-Water Temperature (C)]]*OO[[#This Row],[30]]</f>
        <v>6.1536387538599992E-27</v>
      </c>
      <c r="AG2" s="10">
        <f>3/24000000*OO[[#This Row],[89 (30JUN1985 00:00:00)-Water Temperature (C)]]*OO[[#This Row],[31]]</f>
        <v>7.080016150304999E-27</v>
      </c>
      <c r="AH2" s="10">
        <f>3/24000000*OO[[#This Row],[90 (30JUN1985 03:00:00)-Water Temperature (C)]]*OO[[#This Row],[32]]</f>
        <v>7.5283702425299989E-27</v>
      </c>
      <c r="AI2" s="10">
        <f>3/24000000*OO[[#This Row],[91 (30JUN1985 06:00:00)-Water Temperature (C)]]*OO[[#This Row],[33]]</f>
        <v>7.9689605405025004E-27</v>
      </c>
      <c r="AJ2" s="10">
        <f>3/24000000*OO[[#This Row],[92 (30JUN1985 09:00:00)-Water Temperature (C)]]*OO[[#This Row],[34]]</f>
        <v>8.2994740020537494E-27</v>
      </c>
      <c r="AK2" s="10">
        <f>3/24000000*OO[[#This Row],[93 (30JUN1985 12:00:00)-Water Temperature (C)]]*OO[[#This Row],[35]]</f>
        <v>8.2689644169300007E-27</v>
      </c>
      <c r="AL2" s="10">
        <f>3/24000000*OO[[#This Row],[94 (30JUN1985 15:00:00)-Water Temperature (C)]]*OO[[#This Row],[36]]</f>
        <v>9.4843610191049984E-27</v>
      </c>
      <c r="AM2" s="10">
        <f>3/24000000*OO[[#This Row],[95 (30JUN1985 18:00:00)-Water Temperature (C)]]*OO[[#This Row],[37]]</f>
        <v>1.7821595429475003E-26</v>
      </c>
      <c r="AN2" s="10">
        <f>3/24000000*OO[[#This Row],[96 (30JUN1985 21:00:00)-Water Temperature (C)]]*OO[[#This Row],[38]]</f>
        <v>4.7371462916249987E-26</v>
      </c>
      <c r="AO2" s="10">
        <f>3/24000000*OO[[#This Row],[97 (01JUL1985 00:00:00)-Water Temperature (C)]]*OO[[#This Row],[39]]</f>
        <v>9.1920692330550003E-26</v>
      </c>
      <c r="AP2" s="10">
        <f>3/24000000*OO[[#This Row],[98 (01JUL1985 03:00:00)-Water Temperature (C)]]*OO[[#This Row],[40]]</f>
        <v>1.128814953733125E-25</v>
      </c>
      <c r="AQ2" s="10">
        <f>3/24000000*OO[[#This Row],[99 (01JUL1985 06:00:00)-Water Temperature (C)]]*OO[[#This Row],[41]]</f>
        <v>1.169757768481875E-25</v>
      </c>
      <c r="AR2" s="10">
        <f>3/24000000*OO[[#This Row],[100 (01JUL1985 09:00:00)-Water Temperature (C)]]*OO[[#This Row],[42]]</f>
        <v>9.5192219747999996E-26</v>
      </c>
      <c r="AS2" s="10">
        <f>3/24000000*OO[[#This Row],[101 (01JUL1985 12:00:00)-Water Temperature (C)]]*OO[[#This Row],[43]]</f>
        <v>6.6920692720374995E-26</v>
      </c>
      <c r="AT2" s="10">
        <f>3/24000000*OO[[#This Row],[102 (01JUL1985 15:00:00)-Water Temperature (C)]]*OO[[#This Row],[44]]</f>
        <v>4.9123552606799988E-26</v>
      </c>
      <c r="AU2" s="10">
        <f>3/24000000*OO[[#This Row],[103 (01JUL1985 18:00:00)-Water Temperature (C)]]*OO[[#This Row],[45]]</f>
        <v>4.0144552001174999E-26</v>
      </c>
      <c r="AV2" s="10">
        <f>3/24000000*OO[[#This Row],[104 (01JUL1985 21:00:00)-Water Temperature (C)]]*OO[[#This Row],[46]]</f>
        <v>3.5499916383474996E-26</v>
      </c>
      <c r="AW2" s="10">
        <f>3/24000000*OO[[#This Row],[105 (02JUL1985 00:00:00)-Water Temperature (C)]]*OO[[#This Row],[47]]</f>
        <v>3.3159566662049997E-26</v>
      </c>
      <c r="AX2" s="10">
        <f>3/24000000*OO[[#This Row],[106 (02JUL1985 03:00:00)-Water Temperature (C)]]*OO[[#This Row],[48]]</f>
        <v>3.0910081379212501E-26</v>
      </c>
      <c r="AY2" s="10">
        <f>3/24000000*OO[[#This Row],[107 (02JUL1985 06:00:00)-Water Temperature (C)]]*OO[[#This Row],[49]]</f>
        <v>2.8228584979350004E-26</v>
      </c>
      <c r="AZ2" s="10">
        <f>3/24000000*OO[[#This Row],[108 (02JUL1985 09:00:00)-Water Temperature (C)]]*OO[[#This Row],[50]]</f>
        <v>2.4200732233737501E-26</v>
      </c>
      <c r="BA2" s="10">
        <f>3/24000000*OO[[#This Row],[109 (02JUL1985 12:00:00)-Water Temperature (C)]]*OO[[#This Row],[51]]</f>
        <v>2.0653756862374999E-26</v>
      </c>
      <c r="BB2" s="10">
        <f>3/24000000*OO[[#This Row],[110 (02JUL1985 15:00:00)-Water Temperature (C)]]*OO[[#This Row],[52]]</f>
        <v>1.8380064785224998E-26</v>
      </c>
      <c r="BC2" s="10">
        <f>3/24000000*OO[[#This Row],[111 (02JUL1985 18:00:00)-Water Temperature (C)]]*OO[[#This Row],[53]]</f>
        <v>1.6842585813999998E-26</v>
      </c>
      <c r="BD2" s="10">
        <f>3/24000000*OO[[#This Row],[112 (02JUL1985 21:00:00)-Water Temperature (C)]]*OO[[#This Row],[54]]</f>
        <v>1.57629122920625E-26</v>
      </c>
      <c r="BE2" s="10">
        <f>3/24000000*OO[[#This Row],[113 (03JUL1985 00:00:00)-Water Temperature (C)]]*OO[[#This Row],[55]]</f>
        <v>1.4920420071699999E-26</v>
      </c>
      <c r="BF2" s="10">
        <f>3/24000000*OO[[#This Row],[114 (03JUL1985 03:00:00)-Water Temperature (C)]]*OO[[#This Row],[56]]</f>
        <v>1.4070160536412499E-26</v>
      </c>
      <c r="BG2" s="10">
        <f>3/24000000*OO[[#This Row],[115 (03JUL1985 06:00:00)-Water Temperature (C)]]*OO[[#This Row],[57]]</f>
        <v>1.3069988838875002E-26</v>
      </c>
      <c r="BH2" s="10">
        <f>3/24000000*OO[[#This Row],[116 (03JUL1985 09:00:00)-Water Temperature (C)]]*OO[[#This Row],[58]]</f>
        <v>1.1798603708737499E-26</v>
      </c>
      <c r="BI2" s="10">
        <f>3/24000000*OO[[#This Row],[117 (03JUL1985 12:00:00)-Water Temperature (C)]]*OO[[#This Row],[59]]</f>
        <v>1.067077372834875E-26</v>
      </c>
      <c r="BJ2" s="10">
        <f>3/24000000*OO[[#This Row],[118 (03JUL1985 15:00:00)-Water Temperature (C)]]*OO[[#This Row],[60]]</f>
        <v>9.7959373094475011E-27</v>
      </c>
      <c r="BK2" s="10">
        <f>3/24000000*OO[[#This Row],[119 (03JUL1985 18:00:00)-Water Temperature (C)]]*OO[[#This Row],[61]]</f>
        <v>9.1092971417124998E-27</v>
      </c>
      <c r="BL2" s="10">
        <f>3/24000000*OO[[#This Row],[120 (03JUL1985 21:00:00)-Water Temperature (C)]]*OO[[#This Row],[62]]</f>
        <v>8.5228518873899996E-27</v>
      </c>
      <c r="BM2" s="10">
        <f>3/24000000*OO[[#This Row],[121 (04JUL1985 00:00:00)-Water Temperature (C)]]*OO[[#This Row],[63]]</f>
        <v>8.0011896081299982E-27</v>
      </c>
      <c r="BN2" s="10">
        <f>3/24000000*OO[[#This Row],[122 (04JUL1985 03:00:00)-Water Temperature (C)]]*OO[[#This Row],[64]]</f>
        <v>7.6315501765749994E-27</v>
      </c>
      <c r="BO2" s="10">
        <f>3/24000000*OO[[#This Row],[123 (04JUL1985 06:00:00)-Water Temperature (C)]]*OO[[#This Row],[65]]</f>
        <v>7.4093545564124994E-27</v>
      </c>
      <c r="BP2" s="10">
        <f>3/24000000*OO[[#This Row],[124 (04JUL1985 09:00:00)-Water Temperature (C)]]*OO[[#This Row],[66]]</f>
        <v>7.4382630209199996E-27</v>
      </c>
      <c r="BQ2" s="10">
        <f>3/24000000*OO[[#This Row],[125 (04JUL1985 12:00:00)-Water Temperature (C)]]*OO[[#This Row],[67]]</f>
        <v>7.4741412951562502E-27</v>
      </c>
      <c r="BR2" s="10">
        <f>3/24000000*OO[[#This Row],[126 (04JUL1985 15:00:00)-Water Temperature (C)]]*OO[[#This Row],[68]]</f>
        <v>7.3823791463549999E-27</v>
      </c>
      <c r="BS2" s="10">
        <f>3/24000000*OO[[#This Row],[127 (04JUL1985 18:00:00)-Water Temperature (C)]]*OO[[#This Row],[69]]</f>
        <v>7.1915920477799993E-27</v>
      </c>
      <c r="BT2" s="10">
        <f>3/24000000*OO[[#This Row],[128 (04JUL1985 21:00:00)-Water Temperature (C)]]*OO[[#This Row],[70]]</f>
        <v>6.9450317968299989E-27</v>
      </c>
      <c r="BU2" s="10">
        <f>3/24000000*OO[[#This Row],[129 (05JUL1985 00:00:00)-Water Temperature (C)]]*OO[[#This Row],[71]]</f>
        <v>6.6775563214624992E-27</v>
      </c>
      <c r="BV2" s="10">
        <f>3/24000000*OO[[#This Row],[130 (05JUL1985 03:00:00)-Water Temperature (C)]]*OO[[#This Row],[72]]</f>
        <v>6.5765029152199991E-27</v>
      </c>
      <c r="BW2" s="10">
        <f>3/24000000*OO[[#This Row],[131 (05JUL1985 06:00:00)-Water Temperature (C)]]*OO[[#This Row],[73]]</f>
        <v>6.6708531542700001E-27</v>
      </c>
      <c r="BX2" s="10">
        <f>3/24000000*OO[[#This Row],[132 (05JUL1985 09:00:00)-Water Temperature (C)]]*OO[[#This Row],[74]]</f>
        <v>7.1591932152999989E-27</v>
      </c>
      <c r="BY2" s="10">
        <f>3/24000000*OO[[#This Row],[133 (05JUL1985 12:00:00)-Water Temperature (C)]]*OO[[#This Row],[75]]</f>
        <v>7.690657885982499E-27</v>
      </c>
      <c r="BZ2" s="10">
        <f>3/24000000*OO[[#This Row],[134 (05JUL1985 15:00:00)-Water Temperature (C)]]*OO[[#This Row],[76]]</f>
        <v>8.0136335462374992E-27</v>
      </c>
      <c r="CA2" s="10">
        <f>3/24000000*OO[[#This Row],[135 (05JUL1985 18:00:00)-Water Temperature (C)]]*OO[[#This Row],[77]]</f>
        <v>8.1747665983999999E-27</v>
      </c>
      <c r="CB2" s="10">
        <f>3/24000000*OO[[#This Row],[136 (05JUL1985 21:00:00)-Water Temperature (C)]]*OO[[#This Row],[78]]</f>
        <v>8.2176432734699997E-27</v>
      </c>
      <c r="CC2" s="10">
        <f>3/24000000*OO[[#This Row],[137 (06JUL1985 00:00:00)-Water Temperature (C)]]*OO[[#This Row],[79]]</f>
        <v>8.2258093163862495E-27</v>
      </c>
      <c r="CD2" s="10">
        <f>3/24000000*OO[[#This Row],[138 (06JUL1985 03:00:00)-Water Temperature (C)]]*OO[[#This Row],[80]]</f>
        <v>8.0622530729549996E-27</v>
      </c>
      <c r="CE2" s="10">
        <f>3/24000000*OO[[#This Row],[139 (06JUL1985 06:00:00)-Water Temperature (C)]]*OO[[#This Row],[81]]</f>
        <v>7.6949016187375001E-27</v>
      </c>
      <c r="CF2" s="10">
        <f>3/24000000*OO[[#This Row],[140 (06JUL1985 09:00:00)-Water Temperature (C)]]*OO[[#This Row],[82]]</f>
        <v>6.9489921207149989E-27</v>
      </c>
      <c r="CG2" s="10">
        <f>3/24000000*OO[[#This Row],[141 (06JUL1985 12:00:00)-Water Temperature (C)]]*OO[[#This Row],[83]]</f>
        <v>6.2395228158412494E-27</v>
      </c>
      <c r="CH2" s="10">
        <f>3/24000000*OO[[#This Row],[142 (06JUL1985 15:00:00)-Water Temperature (C)]]*OO[[#This Row],[84]]</f>
        <v>5.7418645194224991E-27</v>
      </c>
      <c r="CI2" s="10">
        <f>3/24000000*OO[[#This Row],[143 (06JUL1985 18:00:00)-Water Temperature (C)]]*OO[[#This Row],[85]]</f>
        <v>5.4089563714399996E-27</v>
      </c>
      <c r="CJ2" s="10">
        <f>3/24000000*OO[[#This Row],[144 (06JUL1985 21:00:00)-Water Temperature (C)]]*OO[[#This Row],[86]]</f>
        <v>5.1401934698674992E-27</v>
      </c>
      <c r="CK2" s="10">
        <f>3/24000000*OO[[#This Row],[145 (07JUL1985 00:00:00)-Water Temperature (C)]]*OO[[#This Row],[87]]</f>
        <v>4.929041462537501E-27</v>
      </c>
      <c r="CL2" s="10">
        <f>3/24000000*OO[[#This Row],[146 (07JUL1985 03:00:00)-Water Temperature (C)]]*OO[[#This Row],[88]]</f>
        <v>4.5984841018087504E-27</v>
      </c>
      <c r="CM2" s="10">
        <f>3/24000000*OO[[#This Row],[147 (07JUL1985 06:00:00)-Water Temperature (C)]]*OO[[#This Row],[89]]</f>
        <v>4.1092383267787505E-27</v>
      </c>
      <c r="CN2" s="10">
        <f>3/24000000*OO[[#This Row],[148 (07JUL1985 09:00:00)-Water Temperature (C)]]*OO[[#This Row],[90]]</f>
        <v>3.2755980356612499E-27</v>
      </c>
      <c r="CO2" s="10">
        <f>3/24000000*OO[[#This Row],[149 (07JUL1985 12:00:00)-Water Temperature (C)]]*OO[[#This Row],[91]]</f>
        <v>2.5676213816000001E-27</v>
      </c>
      <c r="CP2" s="10">
        <f>3/24000000*OO[[#This Row],[150 (07JUL1985 15:00:00)-Water Temperature (C)]]*OO[[#This Row],[92]]</f>
        <v>2.1213446844275001E-27</v>
      </c>
      <c r="CQ2" s="10">
        <f>3/24000000*OO[[#This Row],[151 (07JUL1985 18:00:00)-Water Temperature (C)]]*OO[[#This Row],[93]]</f>
        <v>1.8340320789449998E-27</v>
      </c>
      <c r="CR2" s="10">
        <f>3/24000000*OO[[#This Row],[152 (07JUL1985 21:00:00)-Water Temperature (C)]]*OO[[#This Row],[94]]</f>
        <v>1.6289545139737499E-27</v>
      </c>
      <c r="CS2" s="10">
        <f>3/24000000*OO[[#This Row],[153 (08JUL1985 00:00:00)-Water Temperature (C)]]*OO[[#This Row],[95]]</f>
        <v>1.4673027521249999E-27</v>
      </c>
      <c r="CT2" s="10">
        <f>3/24000000*OO[[#This Row],[154 (08JUL1985 03:00:00)-Water Temperature (C)]]*OO[[#This Row],[96]]</f>
        <v>1.3864692624687501E-27</v>
      </c>
      <c r="CU2" s="10">
        <f>3/24000000*OO[[#This Row],[155 (08JUL1985 06:00:00)-Water Temperature (C)]]*OO[[#This Row],[97]]</f>
        <v>1.4287148000887499E-27</v>
      </c>
      <c r="CV2" s="10">
        <f>3/24000000*OO[[#This Row],[156 (08JUL1985 09:00:00)-Water Temperature (C)]]*OO[[#This Row],[98]]</f>
        <v>1.7394523359900001E-27</v>
      </c>
      <c r="CW2" s="10">
        <f>3/24000000*OO[[#This Row],[157 (08JUL1985 12:00:00)-Water Temperature (C)]]*OO[[#This Row],[99]]</f>
        <v>2.0812472876812497E-27</v>
      </c>
    </row>
    <row r="3" spans="1:102" x14ac:dyDescent="0.35">
      <c r="A3" t="s">
        <v>7</v>
      </c>
      <c r="B3">
        <v>611.18489999999997</v>
      </c>
      <c r="C3" s="10">
        <f>3/24*OO[[#This Row],[59 (26JUN1985 06:00:00)-Water Temperature (C)]]*OO[[#This Row],[1]]/SUM(OO[1])</f>
        <v>8.7256029304378358E-14</v>
      </c>
      <c r="D3" s="10">
        <f>3/24*OO[[#This Row],[60 (26JUN1985 09:00:00)-Water Temperature (C)]]*OO[[#This Row],[2]]/SUM(OO[2])</f>
        <v>6.1103237329469676E-17</v>
      </c>
      <c r="E3" s="10">
        <f>3/24*OO[[#This Row],[61 (26JUN1985 12:00:00)-Water Temperature (C)]]*OO[[#This Row],[3]]/SUM(OO[3])</f>
        <v>1.3253885083964383E-19</v>
      </c>
      <c r="F3" s="10">
        <f>3/24*OO[[#This Row],[62 (26JUN1985 15:00:00)-Water Temperature (C)]]*OO[[#This Row],[4]]/SUM(OO[4])</f>
        <v>3.0622861316484991E-22</v>
      </c>
      <c r="G3" s="10">
        <f>3/24*OO[[#This Row],[63 (26JUN1985 18:00:00)-Water Temperature (C)]]*OO[[#This Row],[5]]/SUM(OO[5])</f>
        <v>7.4851852488078919E-25</v>
      </c>
      <c r="H3" s="10">
        <f>3/24*OO[[#This Row],[64 (26JUN1985 21:00:00)-Water Temperature (C)]]*OO[[#This Row],[6]]/SUM(OO[6])</f>
        <v>3.3243585402084874E-26</v>
      </c>
      <c r="I3" s="10">
        <f>3/24*OO[[#This Row],[65 (27JUN1985 00:00:00)-Water Temperature (C)]]*OO[[#This Row],[7]]/SUM(OO[7])</f>
        <v>3.1235433915297445E-26</v>
      </c>
      <c r="J3" s="10">
        <f>3/24*OO[[#This Row],[66 (27JUN1985 03:00:00)-Water Temperature (C)]]*OO[[#This Row],[8]]/SUM(OO[8])</f>
        <v>3.14691734799443E-26</v>
      </c>
      <c r="K3" s="10">
        <f>3/24*OO[[#This Row],[67 (27JUN1985 06:00:00)-Water Temperature (C)]]*OO[[#This Row],[9]]/SUM(OO[9])</f>
        <v>3.3227797867880855E-26</v>
      </c>
      <c r="L3" s="10">
        <f>3/24*OO[[#This Row],[68 (27JUN1985 09:00:00)-Water Temperature (C)]]*OO[[#This Row],[10]]/SUM(OO[10])</f>
        <v>3.5752011125198568E-26</v>
      </c>
      <c r="M3" s="10">
        <f>3/24*OO[[#This Row],[69 (27JUN1985 12:00:00)-Water Temperature (C)]]*OO[[#This Row],[11]]/SUM(OO[11])</f>
        <v>3.7640431971633643E-26</v>
      </c>
      <c r="N3" s="10">
        <f>3/24*OO[[#This Row],[70 (27JUN1985 15:00:00)-Water Temperature (C)]]*OO[[#This Row],[12]]/SUM(OO[12])</f>
        <v>3.9070695708708581E-26</v>
      </c>
      <c r="O3" s="10">
        <f>3/24*OO[[#This Row],[71 (27JUN1985 18:00:00)-Water Temperature (C)]]*OO[[#This Row],[13]]/SUM(OO[13])</f>
        <v>4.257625503144653E-26</v>
      </c>
      <c r="P3" s="10">
        <f>3/24*OO[[#This Row],[72 (27JUN1985 21:00:00)-Water Temperature (C)]]*OO[[#This Row],[14]]/SUM(OO[14])</f>
        <v>6.4053598834142842E-26</v>
      </c>
      <c r="Q3" s="10">
        <f>3/24*OO[[#This Row],[73 (28JUN1985 00:00:00)-Water Temperature (C)]]*OO[[#This Row],[15]]/SUM(OO[15])</f>
        <v>8.6216136703980916E-26</v>
      </c>
      <c r="R3" s="10">
        <f>3/24*OO[[#This Row],[74 (28JUN1985 03:00:00)-Water Temperature (C)]]*OO[[#This Row],[16]]/SUM(OO[16])</f>
        <v>1.4304286280928267E-25</v>
      </c>
      <c r="S3" s="10">
        <f>3/24*OO[[#This Row],[75 (28JUN1985 06:00:00)-Water Temperature (C)]]*OO[[#This Row],[17]]/SUM(OO[17])</f>
        <v>2.6510651018158154E-25</v>
      </c>
      <c r="T3" s="10">
        <f>3/24*OO[[#This Row],[76 (28JUN1985 09:00:00)-Water Temperature (C)]]*OO[[#This Row],[18]]/SUM(OO[18])</f>
        <v>4.8125921357240803E-25</v>
      </c>
      <c r="U3" s="10">
        <f>3/24*OO[[#This Row],[77 (28JUN1985 12:00:00)-Water Temperature (C)]]*OO[[#This Row],[19]]/SUM(OO[19])</f>
        <v>7.2055643778056034E-25</v>
      </c>
      <c r="V3" s="10">
        <f>3/24000000*OO[[#This Row],[78 (28JUN1985 15:00:00)-Water Temperature (C)]]*OO[[#This Row],[20]]</f>
        <v>9.1814273294199986E-25</v>
      </c>
      <c r="W3" s="10">
        <f>3/24000000*OO[[#This Row],[79 (28JUN1985 18:00:00)-Water Temperature (C)]]*OO[[#This Row],[21]]</f>
        <v>1.0898578663470001E-24</v>
      </c>
      <c r="X3" s="10">
        <f>3/24000000*OO[[#This Row],[80 (28JUN1985 21:00:00)-Water Temperature (C)]]*OO[[#This Row],[22]]</f>
        <v>1.2410715972687498E-24</v>
      </c>
      <c r="Y3" s="10">
        <f>3/24000000*OO[[#This Row],[81 (29JUN1985 00:00:00)-Water Temperature (C)]]*OO[[#This Row],[23]]</f>
        <v>1.3780248874087498E-24</v>
      </c>
      <c r="Z3" s="10">
        <f>3/24000000*OO[[#This Row],[82 (29JUN1985 03:00:00)-Water Temperature (C)]]*OO[[#This Row],[24]]</f>
        <v>1.5233437325937499E-24</v>
      </c>
      <c r="AA3" s="10">
        <f>3/24000000*OO[[#This Row],[83 (29JUN1985 06:00:00)-Water Temperature (C)]]*OO[[#This Row],[25]]</f>
        <v>1.6395216976225001E-24</v>
      </c>
      <c r="AB3" s="10">
        <f>3/24000000*OO[[#This Row],[84 (29JUN1985 09:00:00)-Water Temperature (C)]]*OO[[#This Row],[26]]</f>
        <v>1.73437762976E-24</v>
      </c>
      <c r="AC3" s="10">
        <f>3/24000000*OO[[#This Row],[85 (29JUN1985 12:00:00)-Water Temperature (C)]]*OO[[#This Row],[27]]</f>
        <v>1.8327520437599998E-24</v>
      </c>
      <c r="AD3" s="10">
        <f>3/24000000*OO[[#This Row],[86 (29JUN1985 15:00:00)-Water Temperature (C)]]*OO[[#This Row],[28]]</f>
        <v>2.3067492088637497E-24</v>
      </c>
      <c r="AE3" s="10">
        <f>3/24000000*OO[[#This Row],[88 (29JUN1985 21:00:00)-Water Temperature (C)]]*OO[[#This Row],[30]]</f>
        <v>3.5300535787825004E-24</v>
      </c>
      <c r="AF3" s="10">
        <f>3/24000000*OO[[#This Row],[88 (29JUN1985 21:00:00)-Water Temperature (C)]]*OO[[#This Row],[30]]</f>
        <v>3.5300535787825004E-24</v>
      </c>
      <c r="AG3" s="10">
        <f>3/24000000*OO[[#This Row],[89 (30JUN1985 00:00:00)-Water Temperature (C)]]*OO[[#This Row],[31]]</f>
        <v>4.07155748778125E-24</v>
      </c>
      <c r="AH3" s="10">
        <f>3/24000000*OO[[#This Row],[90 (30JUN1985 03:00:00)-Water Temperature (C)]]*OO[[#This Row],[32]]</f>
        <v>4.341167462025E-24</v>
      </c>
      <c r="AI3" s="10">
        <f>3/24000000*OO[[#This Row],[91 (30JUN1985 06:00:00)-Water Temperature (C)]]*OO[[#This Row],[33]]</f>
        <v>4.6231276178475002E-24</v>
      </c>
      <c r="AJ3" s="10">
        <f>3/24000000*OO[[#This Row],[92 (30JUN1985 09:00:00)-Water Temperature (C)]]*OO[[#This Row],[34]]</f>
        <v>4.8442819006349993E-24</v>
      </c>
      <c r="AK3" s="10">
        <f>3/24000000*OO[[#This Row],[93 (30JUN1985 12:00:00)-Water Temperature (C)]]*OO[[#This Row],[35]]</f>
        <v>4.8398574922600003E-24</v>
      </c>
      <c r="AL3" s="10">
        <f>3/24000000*OO[[#This Row],[94 (30JUN1985 15:00:00)-Water Temperature (C)]]*OO[[#This Row],[36]]</f>
        <v>5.5983433591800001E-24</v>
      </c>
      <c r="AM3" s="10">
        <f>3/24000000*OO[[#This Row],[95 (30JUN1985 18:00:00)-Water Temperature (C)]]*OO[[#This Row],[37]]</f>
        <v>6.9728473008674984E-24</v>
      </c>
      <c r="AN3" s="10">
        <f>3/24000000*OO[[#This Row],[96 (30JUN1985 21:00:00)-Water Temperature (C)]]*OO[[#This Row],[38]]</f>
        <v>8.6872207016925006E-24</v>
      </c>
      <c r="AO3" s="10">
        <f>3/24000000*OO[[#This Row],[97 (01JUL1985 00:00:00)-Water Temperature (C)]]*OO[[#This Row],[39]]</f>
        <v>1.0645201837156249E-23</v>
      </c>
      <c r="AP3" s="10">
        <f>3/24000000*OO[[#This Row],[98 (01JUL1985 03:00:00)-Water Temperature (C)]]*OO[[#This Row],[40]]</f>
        <v>1.1540982023606249E-23</v>
      </c>
      <c r="AQ3" s="10">
        <f>3/24000000*OO[[#This Row],[99 (01JUL1985 06:00:00)-Water Temperature (C)]]*OO[[#This Row],[41]]</f>
        <v>1.1460771357089999E-23</v>
      </c>
      <c r="AR3" s="10">
        <f>3/24000000*OO[[#This Row],[100 (01JUL1985 09:00:00)-Water Temperature (C)]]*OO[[#This Row],[42]]</f>
        <v>8.9366633451937486E-24</v>
      </c>
      <c r="AS3" s="10">
        <f>3/24000000*OO[[#This Row],[101 (01JUL1985 12:00:00)-Water Temperature (C)]]*OO[[#This Row],[43]]</f>
        <v>6.0837887660550001E-24</v>
      </c>
      <c r="AT3" s="10">
        <f>3/24000000*OO[[#This Row],[102 (01JUL1985 15:00:00)-Water Temperature (C)]]*OO[[#This Row],[44]]</f>
        <v>4.3516759190999998E-24</v>
      </c>
      <c r="AU3" s="10">
        <f>3/24000000*OO[[#This Row],[103 (01JUL1985 18:00:00)-Water Temperature (C)]]*OO[[#This Row],[45]]</f>
        <v>3.4647143719250001E-24</v>
      </c>
      <c r="AV3" s="10">
        <f>3/24000000*OO[[#This Row],[104 (01JUL1985 21:00:00)-Water Temperature (C)]]*OO[[#This Row],[46]]</f>
        <v>2.97482703511125E-24</v>
      </c>
      <c r="AW3" s="10">
        <f>3/24000000*OO[[#This Row],[105 (02JUL1985 00:00:00)-Water Temperature (C)]]*OO[[#This Row],[47]]</f>
        <v>2.7064154310575006E-24</v>
      </c>
      <c r="AX3" s="10">
        <f>3/24000000*OO[[#This Row],[106 (02JUL1985 03:00:00)-Water Temperature (C)]]*OO[[#This Row],[48]]</f>
        <v>2.5057559166562498E-24</v>
      </c>
      <c r="AY3" s="10">
        <f>3/24000000*OO[[#This Row],[107 (02JUL1985 06:00:00)-Water Temperature (C)]]*OO[[#This Row],[49]]</f>
        <v>2.2817037330075E-24</v>
      </c>
      <c r="AZ3" s="10">
        <f>3/24000000*OO[[#This Row],[108 (02JUL1985 09:00:00)-Water Temperature (C)]]*OO[[#This Row],[50]]</f>
        <v>1.9558932483337498E-24</v>
      </c>
      <c r="BA3" s="10">
        <f>3/24000000*OO[[#This Row],[109 (02JUL1985 12:00:00)-Water Temperature (C)]]*OO[[#This Row],[51]]</f>
        <v>1.6729611435074995E-24</v>
      </c>
      <c r="BB3" s="10">
        <f>3/24000000*OO[[#This Row],[110 (02JUL1985 15:00:00)-Water Temperature (C)]]*OO[[#This Row],[52]]</f>
        <v>1.4910295936249999E-24</v>
      </c>
      <c r="BC3" s="10">
        <f>3/24000000*OO[[#This Row],[111 (02JUL1985 18:00:00)-Water Temperature (C)]]*OO[[#This Row],[53]]</f>
        <v>1.3630209666187498E-24</v>
      </c>
      <c r="BD3" s="10">
        <f>3/24000000*OO[[#This Row],[112 (02JUL1985 21:00:00)-Water Temperature (C)]]*OO[[#This Row],[54]]</f>
        <v>1.2746581047700001E-24</v>
      </c>
      <c r="BE3" s="10">
        <f>3/24000000*OO[[#This Row],[113 (03JUL1985 00:00:00)-Water Temperature (C)]]*OO[[#This Row],[55]]</f>
        <v>1.2062914625999999E-24</v>
      </c>
      <c r="BF3" s="10">
        <f>3/24000000*OO[[#This Row],[114 (03JUL1985 03:00:00)-Water Temperature (C)]]*OO[[#This Row],[56]]</f>
        <v>1.1442291934607499E-24</v>
      </c>
      <c r="BG3" s="10">
        <f>3/24000000*OO[[#This Row],[115 (03JUL1985 06:00:00)-Water Temperature (C)]]*OO[[#This Row],[57]]</f>
        <v>1.0707650207718749E-24</v>
      </c>
      <c r="BH3" s="10">
        <f>3/24000000*OO[[#This Row],[116 (03JUL1985 09:00:00)-Water Temperature (C)]]*OO[[#This Row],[58]]</f>
        <v>9.7621773521174996E-25</v>
      </c>
      <c r="BI3" s="10">
        <f>3/24000000*OO[[#This Row],[117 (03JUL1985 12:00:00)-Water Temperature (C)]]*OO[[#This Row],[59]]</f>
        <v>8.9317679043487505E-25</v>
      </c>
      <c r="BJ3" s="10">
        <f>3/24000000*OO[[#This Row],[118 (03JUL1985 15:00:00)-Water Temperature (C)]]*OO[[#This Row],[60]]</f>
        <v>8.279174273581249E-25</v>
      </c>
      <c r="BK3" s="10">
        <f>3/24000000*OO[[#This Row],[119 (03JUL1985 18:00:00)-Water Temperature (C)]]*OO[[#This Row],[61]]</f>
        <v>7.7614202565474997E-25</v>
      </c>
      <c r="BL3" s="10">
        <f>3/24000000*OO[[#This Row],[120 (03JUL1985 21:00:00)-Water Temperature (C)]]*OO[[#This Row],[62]]</f>
        <v>7.304719090349999E-25</v>
      </c>
      <c r="BM3" s="10">
        <f>3/24000000*OO[[#This Row],[121 (04JUL1985 00:00:00)-Water Temperature (C)]]*OO[[#This Row],[63]]</f>
        <v>6.9186492074862491E-25</v>
      </c>
      <c r="BN3" s="10">
        <f>3/24000000*OO[[#This Row],[122 (04JUL1985 03:00:00)-Water Temperature (C)]]*OO[[#This Row],[64]]</f>
        <v>6.6175725516450003E-25</v>
      </c>
      <c r="BO3" s="10">
        <f>3/24000000*OO[[#This Row],[123 (04JUL1985 06:00:00)-Water Temperature (C)]]*OO[[#This Row],[65]]</f>
        <v>6.439691757279999E-25</v>
      </c>
      <c r="BP3" s="10">
        <f>3/24000000*OO[[#This Row],[124 (04JUL1985 09:00:00)-Water Temperature (C)]]*OO[[#This Row],[66]]</f>
        <v>6.4948698681499994E-25</v>
      </c>
      <c r="BQ3" s="10">
        <f>3/24000000*OO[[#This Row],[125 (04JUL1985 12:00:00)-Water Temperature (C)]]*OO[[#This Row],[67]]</f>
        <v>6.5194371476812488E-25</v>
      </c>
      <c r="BR3" s="10">
        <f>3/24000000*OO[[#This Row],[126 (04JUL1985 15:00:00)-Water Temperature (C)]]*OO[[#This Row],[68]]</f>
        <v>6.4346383373999995E-25</v>
      </c>
      <c r="BS3" s="10">
        <f>3/24000000*OO[[#This Row],[127 (04JUL1985 18:00:00)-Water Temperature (C)]]*OO[[#This Row],[69]]</f>
        <v>6.2660539621949985E-25</v>
      </c>
      <c r="BT3" s="10">
        <f>3/24000000*OO[[#This Row],[128 (04JUL1985 21:00:00)-Water Temperature (C)]]*OO[[#This Row],[70]]</f>
        <v>6.0243546154837493E-25</v>
      </c>
      <c r="BU3" s="10">
        <f>3/24000000*OO[[#This Row],[129 (05JUL1985 00:00:00)-Water Temperature (C)]]*OO[[#This Row],[71]]</f>
        <v>5.7864037635399999E-25</v>
      </c>
      <c r="BV3" s="10">
        <f>3/24000000*OO[[#This Row],[130 (05JUL1985 03:00:00)-Water Temperature (C)]]*OO[[#This Row],[72]]</f>
        <v>5.6214952802024992E-25</v>
      </c>
      <c r="BW3" s="10">
        <f>3/24000000*OO[[#This Row],[131 (05JUL1985 06:00:00)-Water Temperature (C)]]*OO[[#This Row],[73]]</f>
        <v>5.6225640641624992E-25</v>
      </c>
      <c r="BX3" s="10">
        <f>3/24000000*OO[[#This Row],[132 (05JUL1985 09:00:00)-Water Temperature (C)]]*OO[[#This Row],[74]]</f>
        <v>5.9577011059624996E-25</v>
      </c>
      <c r="BY3" s="10">
        <f>3/24000000*OO[[#This Row],[133 (05JUL1985 12:00:00)-Water Temperature (C)]]*OO[[#This Row],[75]]</f>
        <v>6.2883928330162491E-25</v>
      </c>
      <c r="BZ3" s="10">
        <f>3/24000000*OO[[#This Row],[134 (05JUL1985 15:00:00)-Water Temperature (C)]]*OO[[#This Row],[76]]</f>
        <v>6.4325435743437483E-25</v>
      </c>
      <c r="CA3" s="10">
        <f>3/24000000*OO[[#This Row],[135 (05JUL1985 18:00:00)-Water Temperature (C)]]*OO[[#This Row],[77]]</f>
        <v>6.43681920919125E-25</v>
      </c>
      <c r="CB3" s="10">
        <f>3/24000000*OO[[#This Row],[136 (05JUL1985 21:00:00)-Water Temperature (C)]]*OO[[#This Row],[78]]</f>
        <v>6.3307752995124998E-25</v>
      </c>
      <c r="CC3" s="10">
        <f>3/24000000*OO[[#This Row],[137 (06JUL1985 00:00:00)-Water Temperature (C)]]*OO[[#This Row],[79]]</f>
        <v>6.2281805800500001E-25</v>
      </c>
      <c r="CD3" s="10">
        <f>3/24000000*OO[[#This Row],[138 (06JUL1985 03:00:00)-Water Temperature (C)]]*OO[[#This Row],[80]]</f>
        <v>6.0725942629274995E-25</v>
      </c>
      <c r="CE3" s="10">
        <f>3/24000000*OO[[#This Row],[139 (06JUL1985 06:00:00)-Water Temperature (C)]]*OO[[#This Row],[81]]</f>
        <v>5.7996544202624997E-25</v>
      </c>
      <c r="CF3" s="10">
        <f>3/24000000*OO[[#This Row],[140 (06JUL1985 09:00:00)-Water Temperature (C)]]*OO[[#This Row],[82]]</f>
        <v>5.2453049336749996E-25</v>
      </c>
      <c r="CG3" s="10">
        <f>3/24000000*OO[[#This Row],[141 (06JUL1985 12:00:00)-Water Temperature (C)]]*OO[[#This Row],[83]]</f>
        <v>4.71693220493E-25</v>
      </c>
      <c r="CH3" s="10">
        <f>3/24000000*OO[[#This Row],[142 (06JUL1985 15:00:00)-Water Temperature (C)]]*OO[[#This Row],[84]]</f>
        <v>4.3411132912449996E-25</v>
      </c>
      <c r="CI3" s="10">
        <f>3/24000000*OO[[#This Row],[143 (06JUL1985 18:00:00)-Water Temperature (C)]]*OO[[#This Row],[85]]</f>
        <v>4.0906851507112499E-25</v>
      </c>
      <c r="CJ3" s="10">
        <f>3/24000000*OO[[#This Row],[144 (06JUL1985 21:00:00)-Water Temperature (C)]]*OO[[#This Row],[86]]</f>
        <v>3.8712103077999996E-25</v>
      </c>
      <c r="CK3" s="10">
        <f>3/24000000*OO[[#This Row],[145 (07JUL1985 00:00:00)-Water Temperature (C)]]*OO[[#This Row],[87]]</f>
        <v>3.7091806292550005E-25</v>
      </c>
      <c r="CL3" s="10">
        <f>3/24000000*OO[[#This Row],[146 (07JUL1985 03:00:00)-Water Temperature (C)]]*OO[[#This Row],[88]]</f>
        <v>3.5212602614875001E-25</v>
      </c>
      <c r="CM3" s="10">
        <f>3/24000000*OO[[#This Row],[147 (07JUL1985 06:00:00)-Water Temperature (C)]]*OO[[#This Row],[89]]</f>
        <v>3.2225719934974995E-25</v>
      </c>
      <c r="CN3" s="10">
        <f>3/24000000*OO[[#This Row],[148 (07JUL1985 09:00:00)-Water Temperature (C)]]*OO[[#This Row],[90]]</f>
        <v>2.6286635474399998E-25</v>
      </c>
      <c r="CO3" s="10">
        <f>3/24000000*OO[[#This Row],[149 (07JUL1985 12:00:00)-Water Temperature (C)]]*OO[[#This Row],[91]]</f>
        <v>2.1188139748362497E-25</v>
      </c>
      <c r="CP3" s="10">
        <f>3/24000000*OO[[#This Row],[150 (07JUL1985 15:00:00)-Water Temperature (C)]]*OO[[#This Row],[92]]</f>
        <v>1.8086362323599997E-25</v>
      </c>
      <c r="CQ3" s="10">
        <f>3/24000000*OO[[#This Row],[151 (07JUL1985 18:00:00)-Water Temperature (C)]]*OO[[#This Row],[93]]</f>
        <v>1.6094969758449998E-25</v>
      </c>
      <c r="CR3" s="10">
        <f>3/24000000*OO[[#This Row],[152 (07JUL1985 21:00:00)-Water Temperature (C)]]*OO[[#This Row],[94]]</f>
        <v>1.4667380889424999E-25</v>
      </c>
      <c r="CS3" s="10">
        <f>3/24000000*OO[[#This Row],[153 (08JUL1985 00:00:00)-Water Temperature (C)]]*OO[[#This Row],[95]]</f>
        <v>1.3613548218806249E-25</v>
      </c>
      <c r="CT3" s="10">
        <f>3/24000000*OO[[#This Row],[154 (08JUL1985 03:00:00)-Water Temperature (C)]]*OO[[#This Row],[96]]</f>
        <v>1.288077899961E-25</v>
      </c>
      <c r="CU3" s="10">
        <f>3/24000000*OO[[#This Row],[155 (08JUL1985 06:00:00)-Water Temperature (C)]]*OO[[#This Row],[97]]</f>
        <v>1.3279789571332498E-25</v>
      </c>
      <c r="CV3" s="10">
        <f>3/24000000*OO[[#This Row],[156 (08JUL1985 09:00:00)-Water Temperature (C)]]*OO[[#This Row],[98]]</f>
        <v>1.61228910515E-25</v>
      </c>
      <c r="CW3" s="10">
        <f>3/24000000*OO[[#This Row],[157 (08JUL1985 12:00:00)-Water Temperature (C)]]*OO[[#This Row],[99]]</f>
        <v>1.9057395971425002E-25</v>
      </c>
    </row>
    <row r="4" spans="1:102" x14ac:dyDescent="0.35">
      <c r="A4" t="s">
        <v>8</v>
      </c>
      <c r="B4">
        <v>640.27809999999999</v>
      </c>
      <c r="C4" s="10">
        <f>3/24*OO[[#This Row],[59 (26JUN1985 06:00:00)-Water Temperature (C)]]*OO[[#This Row],[1]]/SUM(OO[1])</f>
        <v>5.4095392162888486E-13</v>
      </c>
      <c r="D4" s="10">
        <f>3/24*OO[[#This Row],[60 (26JUN1985 09:00:00)-Water Temperature (C)]]*OO[[#This Row],[2]]/SUM(OO[2])</f>
        <v>3.9524626754256575E-16</v>
      </c>
      <c r="E4" s="10">
        <f>3/24*OO[[#This Row],[61 (26JUN1985 12:00:00)-Water Temperature (C)]]*OO[[#This Row],[3]]/SUM(OO[3])</f>
        <v>8.6939984022453613E-19</v>
      </c>
      <c r="F4" s="10">
        <f>3/24*OO[[#This Row],[62 (26JUN1985 15:00:00)-Water Temperature (C)]]*OO[[#This Row],[4]]/SUM(OO[4])</f>
        <v>2.0142558810186352E-21</v>
      </c>
      <c r="G4" s="10">
        <f>3/24*OO[[#This Row],[63 (26JUN1985 18:00:00)-Water Temperature (C)]]*OO[[#This Row],[5]]/SUM(OO[5])</f>
        <v>5.0275282273749446E-24</v>
      </c>
      <c r="H4" s="10">
        <f>3/24*OO[[#This Row],[64 (26JUN1985 21:00:00)-Water Temperature (C)]]*OO[[#This Row],[6]]/SUM(OO[6])</f>
        <v>2.9645722770610194E-25</v>
      </c>
      <c r="I4" s="10">
        <f>3/24*OO[[#This Row],[65 (27JUN1985 00:00:00)-Water Temperature (C)]]*OO[[#This Row],[7]]/SUM(OO[7])</f>
        <v>2.8303825323566061E-25</v>
      </c>
      <c r="J4" s="10">
        <f>3/24*OO[[#This Row],[66 (27JUN1985 03:00:00)-Water Temperature (C)]]*OO[[#This Row],[8]]/SUM(OO[8])</f>
        <v>2.8671659373323554E-25</v>
      </c>
      <c r="K4" s="10">
        <f>3/24*OO[[#This Row],[67 (27JUN1985 06:00:00)-Water Temperature (C)]]*OO[[#This Row],[9]]/SUM(OO[9])</f>
        <v>3.0533148561239949E-25</v>
      </c>
      <c r="L4" s="10">
        <f>3/24*OO[[#This Row],[68 (27JUN1985 09:00:00)-Water Temperature (C)]]*OO[[#This Row],[10]]/SUM(OO[10])</f>
        <v>3.3157403606521094E-25</v>
      </c>
      <c r="M4" s="10">
        <f>3/24*OO[[#This Row],[69 (27JUN1985 12:00:00)-Water Temperature (C)]]*OO[[#This Row],[11]]/SUM(OO[11])</f>
        <v>3.511319821645704E-25</v>
      </c>
      <c r="N4" s="10">
        <f>3/24*OO[[#This Row],[70 (27JUN1985 15:00:00)-Water Temperature (C)]]*OO[[#This Row],[12]]/SUM(OO[12])</f>
        <v>3.6572448200045836E-25</v>
      </c>
      <c r="O4" s="10">
        <f>3/24*OO[[#This Row],[71 (27JUN1985 18:00:00)-Water Temperature (C)]]*OO[[#This Row],[13]]/SUM(OO[13])</f>
        <v>4.1214662542348008E-25</v>
      </c>
      <c r="P4" s="10">
        <f>3/24*OO[[#This Row],[72 (27JUN1985 21:00:00)-Water Temperature (C)]]*OO[[#This Row],[14]]/SUM(OO[14])</f>
        <v>6.2688455560903057E-25</v>
      </c>
      <c r="Q4" s="10">
        <f>3/24*OO[[#This Row],[73 (28JUN1985 00:00:00)-Water Temperature (C)]]*OO[[#This Row],[15]]/SUM(OO[15])</f>
        <v>8.5645855964351656E-25</v>
      </c>
      <c r="R4" s="10">
        <f>3/24*OO[[#This Row],[74 (28JUN1985 03:00:00)-Water Temperature (C)]]*OO[[#This Row],[16]]/SUM(OO[16])</f>
        <v>1.5008539646021452E-24</v>
      </c>
      <c r="S4" s="10">
        <f>3/24*OO[[#This Row],[75 (28JUN1985 06:00:00)-Water Temperature (C)]]*OO[[#This Row],[17]]/SUM(OO[17])</f>
        <v>2.9074567048196414E-24</v>
      </c>
      <c r="T4" s="10">
        <f>3/24*OO[[#This Row],[76 (28JUN1985 09:00:00)-Water Temperature (C)]]*OO[[#This Row],[18]]/SUM(OO[18])</f>
        <v>5.4869663319144876E-24</v>
      </c>
      <c r="U4" s="10">
        <f>3/24*OO[[#This Row],[77 (28JUN1985 12:00:00)-Water Temperature (C)]]*OO[[#This Row],[19]]/SUM(OO[19])</f>
        <v>8.3688999232674539E-24</v>
      </c>
      <c r="V4" s="10">
        <f>3/24000000*OO[[#This Row],[78 (28JUN1985 15:00:00)-Water Temperature (C)]]*OO[[#This Row],[20]]</f>
        <v>1.097681829413E-23</v>
      </c>
      <c r="W4" s="10">
        <f>3/24000000*OO[[#This Row],[79 (28JUN1985 18:00:00)-Water Temperature (C)]]*OO[[#This Row],[21]]</f>
        <v>1.3436780556916249E-23</v>
      </c>
      <c r="X4" s="10">
        <f>3/24000000*OO[[#This Row],[80 (28JUN1985 21:00:00)-Water Temperature (C)]]*OO[[#This Row],[22]]</f>
        <v>1.5910478690837498E-23</v>
      </c>
      <c r="Y4" s="10">
        <f>3/24000000*OO[[#This Row],[81 (29JUN1985 00:00:00)-Water Temperature (C)]]*OO[[#This Row],[23]]</f>
        <v>1.8481398939000001E-23</v>
      </c>
      <c r="Z4" s="10">
        <f>3/24000000*OO[[#This Row],[82 (29JUN1985 03:00:00)-Water Temperature (C)]]*OO[[#This Row],[24]]</f>
        <v>2.15203948453375E-23</v>
      </c>
      <c r="AA4" s="10">
        <f>3/24000000*OO[[#This Row],[83 (29JUN1985 06:00:00)-Water Temperature (C)]]*OO[[#This Row],[25]]</f>
        <v>2.4724657538624999E-23</v>
      </c>
      <c r="AB4" s="10">
        <f>3/24000000*OO[[#This Row],[84 (29JUN1985 09:00:00)-Water Temperature (C)]]*OO[[#This Row],[26]]</f>
        <v>2.8409474620387499E-23</v>
      </c>
      <c r="AC4" s="10">
        <f>3/24000000*OO[[#This Row],[85 (29JUN1985 12:00:00)-Water Temperature (C)]]*OO[[#This Row],[27]]</f>
        <v>3.1890262221875003E-23</v>
      </c>
      <c r="AD4" s="10">
        <f>3/24000000*OO[[#This Row],[86 (29JUN1985 15:00:00)-Water Temperature (C)]]*OO[[#This Row],[28]]</f>
        <v>3.8308823866849999E-23</v>
      </c>
      <c r="AE4" s="10">
        <f>3/24000000*OO[[#This Row],[88 (29JUN1985 21:00:00)-Water Temperature (C)]]*OO[[#This Row],[30]]</f>
        <v>5.2974314857587501E-23</v>
      </c>
      <c r="AF4" s="10">
        <f>3/24000000*OO[[#This Row],[88 (29JUN1985 21:00:00)-Water Temperature (C)]]*OO[[#This Row],[30]]</f>
        <v>5.2974314857587501E-23</v>
      </c>
      <c r="AG4" s="10">
        <f>3/24000000*OO[[#This Row],[89 (30JUN1985 00:00:00)-Water Temperature (C)]]*OO[[#This Row],[31]]</f>
        <v>6.0962422883887506E-23</v>
      </c>
      <c r="AH4" s="10">
        <f>3/24000000*OO[[#This Row],[90 (30JUN1985 03:00:00)-Water Temperature (C)]]*OO[[#This Row],[32]]</f>
        <v>7.054015283030001E-23</v>
      </c>
      <c r="AI4" s="10">
        <f>3/24000000*OO[[#This Row],[91 (30JUN1985 06:00:00)-Water Temperature (C)]]*OO[[#This Row],[33]]</f>
        <v>8.2574503981837493E-23</v>
      </c>
      <c r="AJ4" s="10">
        <f>3/24000000*OO[[#This Row],[92 (30JUN1985 09:00:00)-Water Temperature (C)]]*OO[[#This Row],[34]]</f>
        <v>9.6337861165262493E-23</v>
      </c>
      <c r="AK4" s="10">
        <f>3/24000000*OO[[#This Row],[93 (30JUN1985 12:00:00)-Water Temperature (C)]]*OO[[#This Row],[35]]</f>
        <v>1.0786161632060001E-22</v>
      </c>
      <c r="AL4" s="10">
        <f>3/24000000*OO[[#This Row],[94 (30JUN1985 15:00:00)-Water Temperature (C)]]*OO[[#This Row],[36]]</f>
        <v>1.2746396736092501E-22</v>
      </c>
      <c r="AM4" s="10">
        <f>3/24000000*OO[[#This Row],[95 (30JUN1985 18:00:00)-Water Temperature (C)]]*OO[[#This Row],[37]]</f>
        <v>1.5411355515499998E-22</v>
      </c>
      <c r="AN4" s="10">
        <f>3/24000000*OO[[#This Row],[96 (30JUN1985 21:00:00)-Water Temperature (C)]]*OO[[#This Row],[38]]</f>
        <v>1.8489724521112497E-22</v>
      </c>
      <c r="AO4" s="10">
        <f>3/24000000*OO[[#This Row],[97 (01JUL1985 00:00:00)-Water Temperature (C)]]*OO[[#This Row],[39]]</f>
        <v>2.1900296064237496E-22</v>
      </c>
      <c r="AP4" s="10">
        <f>3/24000000*OO[[#This Row],[98 (01JUL1985 03:00:00)-Water Temperature (C)]]*OO[[#This Row],[40]]</f>
        <v>2.3267530562737501E-22</v>
      </c>
      <c r="AQ4" s="10">
        <f>3/24000000*OO[[#This Row],[99 (01JUL1985 06:00:00)-Water Temperature (C)]]*OO[[#This Row],[41]]</f>
        <v>2.3024798491687497E-22</v>
      </c>
      <c r="AR4" s="10">
        <f>3/24000000*OO[[#This Row],[100 (01JUL1985 09:00:00)-Water Temperature (C)]]*OO[[#This Row],[42]]</f>
        <v>1.7741590418399998E-22</v>
      </c>
      <c r="AS4" s="10">
        <f>3/24000000*OO[[#This Row],[101 (01JUL1985 12:00:00)-Water Temperature (C)]]*OO[[#This Row],[43]]</f>
        <v>1.2038887455906249E-22</v>
      </c>
      <c r="AT4" s="10">
        <f>3/24000000*OO[[#This Row],[102 (01JUL1985 15:00:00)-Water Temperature (C)]]*OO[[#This Row],[44]]</f>
        <v>8.62826791735125E-23</v>
      </c>
      <c r="AU4" s="10">
        <f>3/24000000*OO[[#This Row],[103 (01JUL1985 18:00:00)-Water Temperature (C)]]*OO[[#This Row],[45]]</f>
        <v>6.8762214466937496E-23</v>
      </c>
      <c r="AV4" s="10">
        <f>3/24000000*OO[[#This Row],[104 (01JUL1985 21:00:00)-Water Temperature (C)]]*OO[[#This Row],[46]]</f>
        <v>5.863468291931249E-23</v>
      </c>
      <c r="AW4" s="10">
        <f>3/24000000*OO[[#This Row],[105 (02JUL1985 00:00:00)-Water Temperature (C)]]*OO[[#This Row],[47]]</f>
        <v>5.3214462474850004E-23</v>
      </c>
      <c r="AX4" s="10">
        <f>3/24000000*OO[[#This Row],[106 (02JUL1985 03:00:00)-Water Temperature (C)]]*OO[[#This Row],[48]]</f>
        <v>4.9221635448599998E-23</v>
      </c>
      <c r="AY4" s="10">
        <f>3/24000000*OO[[#This Row],[107 (02JUL1985 06:00:00)-Water Temperature (C)]]*OO[[#This Row],[49]]</f>
        <v>4.4719477293774998E-23</v>
      </c>
      <c r="AZ4" s="10">
        <f>3/24000000*OO[[#This Row],[108 (02JUL1985 09:00:00)-Water Temperature (C)]]*OO[[#This Row],[50]]</f>
        <v>3.8373514988099995E-23</v>
      </c>
      <c r="BA4" s="10">
        <f>3/24000000*OO[[#This Row],[109 (02JUL1985 12:00:00)-Water Temperature (C)]]*OO[[#This Row],[51]]</f>
        <v>3.2993380925925002E-23</v>
      </c>
      <c r="BB4" s="10">
        <f>3/24000000*OO[[#This Row],[110 (02JUL1985 15:00:00)-Water Temperature (C)]]*OO[[#This Row],[52]]</f>
        <v>2.9453594843999996E-23</v>
      </c>
      <c r="BC4" s="10">
        <f>3/24000000*OO[[#This Row],[111 (02JUL1985 18:00:00)-Water Temperature (C)]]*OO[[#This Row],[53]]</f>
        <v>2.6835326043750002E-23</v>
      </c>
      <c r="BD4" s="10">
        <f>3/24000000*OO[[#This Row],[112 (02JUL1985 21:00:00)-Water Temperature (C)]]*OO[[#This Row],[54]]</f>
        <v>2.50506648002E-23</v>
      </c>
      <c r="BE4" s="10">
        <f>3/24000000*OO[[#This Row],[113 (03JUL1985 00:00:00)-Water Temperature (C)]]*OO[[#This Row],[55]]</f>
        <v>2.3704863761425002E-23</v>
      </c>
      <c r="BF4" s="10">
        <f>3/24000000*OO[[#This Row],[114 (03JUL1985 03:00:00)-Water Temperature (C)]]*OO[[#This Row],[56]]</f>
        <v>2.2487338722524998E-23</v>
      </c>
      <c r="BG4" s="10">
        <f>3/24000000*OO[[#This Row],[115 (03JUL1985 06:00:00)-Water Temperature (C)]]*OO[[#This Row],[57]]</f>
        <v>2.1021096987699998E-23</v>
      </c>
      <c r="BH4" s="10">
        <f>3/24000000*OO[[#This Row],[116 (03JUL1985 09:00:00)-Water Temperature (C)]]*OO[[#This Row],[58]]</f>
        <v>1.9231958944500002E-23</v>
      </c>
      <c r="BI4" s="10">
        <f>3/24000000*OO[[#This Row],[117 (03JUL1985 12:00:00)-Water Temperature (C)]]*OO[[#This Row],[59]]</f>
        <v>1.7701174206137499E-23</v>
      </c>
      <c r="BJ4" s="10">
        <f>3/24000000*OO[[#This Row],[118 (03JUL1985 15:00:00)-Water Temperature (C)]]*OO[[#This Row],[60]]</f>
        <v>1.6436855394987499E-23</v>
      </c>
      <c r="BK4" s="10">
        <f>3/24000000*OO[[#This Row],[119 (03JUL1985 18:00:00)-Water Temperature (C)]]*OO[[#This Row],[61]]</f>
        <v>1.5410658277574998E-23</v>
      </c>
      <c r="BL4" s="10">
        <f>3/24000000*OO[[#This Row],[120 (03JUL1985 21:00:00)-Water Temperature (C)]]*OO[[#This Row],[62]]</f>
        <v>1.443980774325E-23</v>
      </c>
      <c r="BM4" s="10">
        <f>3/24000000*OO[[#This Row],[121 (04JUL1985 00:00:00)-Water Temperature (C)]]*OO[[#This Row],[63]]</f>
        <v>1.3683728447899998E-23</v>
      </c>
      <c r="BN4" s="10">
        <f>3/24000000*OO[[#This Row],[122 (04JUL1985 03:00:00)-Water Temperature (C)]]*OO[[#This Row],[64]]</f>
        <v>1.3097399639470001E-23</v>
      </c>
      <c r="BO4" s="10">
        <f>3/24000000*OO[[#This Row],[123 (04JUL1985 06:00:00)-Water Temperature (C)]]*OO[[#This Row],[65]]</f>
        <v>1.2781005616747498E-23</v>
      </c>
      <c r="BP4" s="10">
        <f>3/24000000*OO[[#This Row],[124 (04JUL1985 09:00:00)-Water Temperature (C)]]*OO[[#This Row],[66]]</f>
        <v>1.2994477485307499E-23</v>
      </c>
      <c r="BQ4" s="10">
        <f>3/24000000*OO[[#This Row],[125 (04JUL1985 12:00:00)-Water Temperature (C)]]*OO[[#This Row],[67]]</f>
        <v>1.3020604447220001E-23</v>
      </c>
      <c r="BR4" s="10">
        <f>3/24000000*OO[[#This Row],[126 (04JUL1985 15:00:00)-Water Temperature (C)]]*OO[[#This Row],[68]]</f>
        <v>1.2839116123852501E-23</v>
      </c>
      <c r="BS4" s="10">
        <f>3/24000000*OO[[#This Row],[127 (04JUL1985 18:00:00)-Water Temperature (C)]]*OO[[#This Row],[69]]</f>
        <v>1.250921240117875E-23</v>
      </c>
      <c r="BT4" s="10">
        <f>3/24000000*OO[[#This Row],[128 (04JUL1985 21:00:00)-Water Temperature (C)]]*OO[[#This Row],[70]]</f>
        <v>1.1945764866834998E-23</v>
      </c>
      <c r="BU4" s="10">
        <f>3/24000000*OO[[#This Row],[129 (05JUL1985 00:00:00)-Water Temperature (C)]]*OO[[#This Row],[71]]</f>
        <v>1.1448023621644999E-23</v>
      </c>
      <c r="BV4" s="10">
        <f>3/24000000*OO[[#This Row],[130 (05JUL1985 03:00:00)-Water Temperature (C)]]*OO[[#This Row],[72]]</f>
        <v>1.1108579474384999E-23</v>
      </c>
      <c r="BW4" s="10">
        <f>3/24000000*OO[[#This Row],[131 (05JUL1985 06:00:00)-Water Temperature (C)]]*OO[[#This Row],[73]]</f>
        <v>1.1147299276226248E-23</v>
      </c>
      <c r="BX4" s="10">
        <f>3/24000000*OO[[#This Row],[132 (05JUL1985 09:00:00)-Water Temperature (C)]]*OO[[#This Row],[74]]</f>
        <v>1.1892828931500001E-23</v>
      </c>
      <c r="BY4" s="10">
        <f>3/24000000*OO[[#This Row],[133 (05JUL1985 12:00:00)-Water Temperature (C)]]*OO[[#This Row],[75]]</f>
        <v>1.252958779002E-23</v>
      </c>
      <c r="BZ4" s="10">
        <f>3/24000000*OO[[#This Row],[134 (05JUL1985 15:00:00)-Water Temperature (C)]]*OO[[#This Row],[76]]</f>
        <v>1.2783876577395002E-23</v>
      </c>
      <c r="CA4" s="10">
        <f>3/24000000*OO[[#This Row],[135 (05JUL1985 18:00:00)-Water Temperature (C)]]*OO[[#This Row],[77]]</f>
        <v>1.273487905872E-23</v>
      </c>
      <c r="CB4" s="10">
        <f>3/24000000*OO[[#This Row],[136 (05JUL1985 21:00:00)-Water Temperature (C)]]*OO[[#This Row],[78]]</f>
        <v>1.23984086220375E-23</v>
      </c>
      <c r="CC4" s="10">
        <f>3/24000000*OO[[#This Row],[137 (06JUL1985 00:00:00)-Water Temperature (C)]]*OO[[#This Row],[79]]</f>
        <v>1.2151028808423751E-23</v>
      </c>
      <c r="CD4" s="10">
        <f>3/24000000*OO[[#This Row],[138 (06JUL1985 03:00:00)-Water Temperature (C)]]*OO[[#This Row],[80]]</f>
        <v>1.1823210674321249E-23</v>
      </c>
      <c r="CE4" s="10">
        <f>3/24000000*OO[[#This Row],[139 (06JUL1985 06:00:00)-Water Temperature (C)]]*OO[[#This Row],[81]]</f>
        <v>1.1308498178999999E-23</v>
      </c>
      <c r="CF4" s="10">
        <f>3/24000000*OO[[#This Row],[140 (06JUL1985 09:00:00)-Water Temperature (C)]]*OO[[#This Row],[82]]</f>
        <v>1.0275764960580001E-23</v>
      </c>
      <c r="CG4" s="10">
        <f>3/24000000*OO[[#This Row],[141 (06JUL1985 12:00:00)-Water Temperature (C)]]*OO[[#This Row],[83]]</f>
        <v>9.261608135632501E-24</v>
      </c>
      <c r="CH4" s="10">
        <f>3/24000000*OO[[#This Row],[142 (06JUL1985 15:00:00)-Water Temperature (C)]]*OO[[#This Row],[84]]</f>
        <v>8.5267014299350005E-24</v>
      </c>
      <c r="CI4" s="10">
        <f>3/24000000*OO[[#This Row],[143 (06JUL1985 18:00:00)-Water Temperature (C)]]*OO[[#This Row],[85]]</f>
        <v>8.0351662306949998E-24</v>
      </c>
      <c r="CJ4" s="10">
        <f>3/24000000*OO[[#This Row],[144 (06JUL1985 21:00:00)-Water Temperature (C)]]*OO[[#This Row],[86]]</f>
        <v>7.5509403860149987E-24</v>
      </c>
      <c r="CK4" s="10">
        <f>3/24000000*OO[[#This Row],[145 (07JUL1985 00:00:00)-Water Temperature (C)]]*OO[[#This Row],[87]]</f>
        <v>7.2190777349400002E-24</v>
      </c>
      <c r="CL4" s="10">
        <f>3/24000000*OO[[#This Row],[146 (07JUL1985 03:00:00)-Water Temperature (C)]]*OO[[#This Row],[88]]</f>
        <v>6.8590829681850004E-24</v>
      </c>
      <c r="CM4" s="10">
        <f>3/24000000*OO[[#This Row],[147 (07JUL1985 06:00:00)-Water Temperature (C)]]*OO[[#This Row],[89]]</f>
        <v>6.2900002634999989E-24</v>
      </c>
      <c r="CN4" s="10">
        <f>3/24000000*OO[[#This Row],[148 (07JUL1985 09:00:00)-Water Temperature (C)]]*OO[[#This Row],[90]]</f>
        <v>5.1394498215562505E-24</v>
      </c>
      <c r="CO4" s="10">
        <f>3/24000000*OO[[#This Row],[149 (07JUL1985 12:00:00)-Water Temperature (C)]]*OO[[#This Row],[91]]</f>
        <v>4.1577820237949992E-24</v>
      </c>
      <c r="CP4" s="10">
        <f>3/24000000*OO[[#This Row],[150 (07JUL1985 15:00:00)-Water Temperature (C)]]*OO[[#This Row],[92]]</f>
        <v>3.5882555951475E-24</v>
      </c>
      <c r="CQ4" s="10">
        <f>3/24000000*OO[[#This Row],[151 (07JUL1985 18:00:00)-Water Temperature (C)]]*OO[[#This Row],[93]]</f>
        <v>3.2038611040962503E-24</v>
      </c>
      <c r="CR4" s="10">
        <f>3/24000000*OO[[#This Row],[152 (07JUL1985 21:00:00)-Water Temperature (C)]]*OO[[#This Row],[94]]</f>
        <v>2.9124617485312498E-24</v>
      </c>
      <c r="CS4" s="10">
        <f>3/24000000*OO[[#This Row],[153 (08JUL1985 00:00:00)-Water Temperature (C)]]*OO[[#This Row],[95]]</f>
        <v>2.7098682692987497E-24</v>
      </c>
      <c r="CT4" s="10">
        <f>3/24000000*OO[[#This Row],[154 (08JUL1985 03:00:00)-Water Temperature (C)]]*OO[[#This Row],[96]]</f>
        <v>2.5674205855200002E-24</v>
      </c>
      <c r="CU4" s="10">
        <f>3/24000000*OO[[#This Row],[155 (08JUL1985 06:00:00)-Water Temperature (C)]]*OO[[#This Row],[97]]</f>
        <v>2.6773307804250004E-24</v>
      </c>
      <c r="CV4" s="10">
        <f>3/24000000*OO[[#This Row],[156 (08JUL1985 09:00:00)-Water Temperature (C)]]*OO[[#This Row],[98]]</f>
        <v>3.28243347597E-24</v>
      </c>
      <c r="CW4" s="10">
        <f>3/24000000*OO[[#This Row],[157 (08JUL1985 12:00:00)-Water Temperature (C)]]*OO[[#This Row],[99]]</f>
        <v>3.8656519923849996E-24</v>
      </c>
    </row>
    <row r="5" spans="1:102" x14ac:dyDescent="0.35">
      <c r="A5" t="s">
        <v>9</v>
      </c>
      <c r="B5">
        <v>654.51840000000004</v>
      </c>
      <c r="C5" s="10">
        <f>3/24*OO[[#This Row],[59 (26JUN1985 06:00:00)-Water Temperature (C)]]*OO[[#This Row],[1]]/SUM(OO[1])</f>
        <v>1.2473225875618607E-12</v>
      </c>
      <c r="D5" s="10">
        <f>3/24*OO[[#This Row],[60 (26JUN1985 09:00:00)-Water Temperature (C)]]*OO[[#This Row],[2]]/SUM(OO[2])</f>
        <v>9.8410858658284683E-16</v>
      </c>
      <c r="E5" s="10">
        <f>3/24*OO[[#This Row],[61 (26JUN1985 12:00:00)-Water Temperature (C)]]*OO[[#This Row],[3]]/SUM(OO[3])</f>
        <v>2.1763415827497736E-18</v>
      </c>
      <c r="F5" s="10">
        <f>3/24*OO[[#This Row],[62 (26JUN1985 15:00:00)-Water Temperature (C)]]*OO[[#This Row],[4]]/SUM(OO[4])</f>
        <v>5.0262135287647671E-21</v>
      </c>
      <c r="G5" s="10">
        <f>3/24*OO[[#This Row],[63 (26JUN1985 18:00:00)-Water Temperature (C)]]*OO[[#This Row],[5]]/SUM(OO[5])</f>
        <v>1.2974607066873756E-23</v>
      </c>
      <c r="H5" s="10">
        <f>3/24*OO[[#This Row],[64 (26JUN1985 21:00:00)-Water Temperature (C)]]*OO[[#This Row],[6]]/SUM(OO[6])</f>
        <v>1.1668305043583276E-24</v>
      </c>
      <c r="I5" s="10">
        <f>3/24*OO[[#This Row],[65 (27JUN1985 00:00:00)-Water Temperature (C)]]*OO[[#This Row],[7]]/SUM(OO[7])</f>
        <v>1.1269709651388443E-24</v>
      </c>
      <c r="J5" s="10">
        <f>3/24*OO[[#This Row],[66 (27JUN1985 03:00:00)-Water Temperature (C)]]*OO[[#This Row],[8]]/SUM(OO[8])</f>
        <v>1.1411501634612433E-24</v>
      </c>
      <c r="K5" s="10">
        <f>3/24*OO[[#This Row],[67 (27JUN1985 06:00:00)-Water Temperature (C)]]*OO[[#This Row],[9]]/SUM(OO[9])</f>
        <v>1.2168092790959677E-24</v>
      </c>
      <c r="L5" s="10">
        <f>3/24*OO[[#This Row],[68 (27JUN1985 09:00:00)-Water Temperature (C)]]*OO[[#This Row],[10]]/SUM(OO[10])</f>
        <v>1.3219065657980572E-24</v>
      </c>
      <c r="M5" s="10">
        <f>3/24*OO[[#This Row],[69 (27JUN1985 12:00:00)-Water Temperature (C)]]*OO[[#This Row],[11]]/SUM(OO[11])</f>
        <v>1.3970626253696112E-24</v>
      </c>
      <c r="N5" s="10">
        <f>3/24*OO[[#This Row],[70 (27JUN1985 15:00:00)-Water Temperature (C)]]*OO[[#This Row],[12]]/SUM(OO[12])</f>
        <v>1.450008713980993E-24</v>
      </c>
      <c r="O5" s="10">
        <f>3/24*OO[[#This Row],[71 (27JUN1985 18:00:00)-Water Temperature (C)]]*OO[[#This Row],[13]]/SUM(OO[13])</f>
        <v>1.6789008371312386E-24</v>
      </c>
      <c r="P5" s="10">
        <f>3/24*OO[[#This Row],[72 (27JUN1985 21:00:00)-Water Temperature (C)]]*OO[[#This Row],[14]]/SUM(OO[14])</f>
        <v>2.5363211293584364E-24</v>
      </c>
      <c r="Q5" s="10">
        <f>3/24*OO[[#This Row],[73 (28JUN1985 00:00:00)-Water Temperature (C)]]*OO[[#This Row],[15]]/SUM(OO[15])</f>
        <v>3.453825283061007E-24</v>
      </c>
      <c r="R5" s="10">
        <f>3/24*OO[[#This Row],[74 (28JUN1985 03:00:00)-Water Temperature (C)]]*OO[[#This Row],[16]]/SUM(OO[16])</f>
        <v>6.229517161720333E-24</v>
      </c>
      <c r="S5" s="10">
        <f>3/24*OO[[#This Row],[75 (28JUN1985 06:00:00)-Water Temperature (C)]]*OO[[#This Row],[17]]/SUM(OO[17])</f>
        <v>1.2540770137113758E-23</v>
      </c>
      <c r="T5" s="10">
        <f>3/24*OO[[#This Row],[76 (28JUN1985 09:00:00)-Water Temperature (C)]]*OO[[#This Row],[18]]/SUM(OO[18])</f>
        <v>2.4321238331646425E-23</v>
      </c>
      <c r="U5" s="10">
        <f>3/24*OO[[#This Row],[77 (28JUN1985 12:00:00)-Water Temperature (C)]]*OO[[#This Row],[19]]/SUM(OO[19])</f>
        <v>3.8069444178030955E-23</v>
      </c>
      <c r="V5" s="10">
        <f>3/24000000*OO[[#This Row],[78 (28JUN1985 15:00:00)-Water Temperature (C)]]*OO[[#This Row],[20]]</f>
        <v>5.1840609281999993E-23</v>
      </c>
      <c r="W5" s="10">
        <f>3/24000000*OO[[#This Row],[79 (28JUN1985 18:00:00)-Water Temperature (C)]]*OO[[#This Row],[21]]</f>
        <v>6.6081296250812493E-23</v>
      </c>
      <c r="X5" s="10">
        <f>3/24000000*OO[[#This Row],[80 (28JUN1985 21:00:00)-Water Temperature (C)]]*OO[[#This Row],[22]]</f>
        <v>8.2007382946874993E-23</v>
      </c>
      <c r="Y5" s="10">
        <f>3/24000000*OO[[#This Row],[81 (29JUN1985 00:00:00)-Water Temperature (C)]]*OO[[#This Row],[23]]</f>
        <v>1.003721098923375E-22</v>
      </c>
      <c r="Z5" s="10">
        <f>3/24000000*OO[[#This Row],[82 (29JUN1985 03:00:00)-Water Temperature (C)]]*OO[[#This Row],[24]]</f>
        <v>1.2370052296442502E-22</v>
      </c>
      <c r="AA5" s="10">
        <f>3/24000000*OO[[#This Row],[83 (29JUN1985 06:00:00)-Water Temperature (C)]]*OO[[#This Row],[25]]</f>
        <v>1.5131775751425001E-22</v>
      </c>
      <c r="AB5" s="10">
        <f>3/24000000*OO[[#This Row],[84 (29JUN1985 09:00:00)-Water Temperature (C)]]*OO[[#This Row],[26]]</f>
        <v>1.8676717443800001E-22</v>
      </c>
      <c r="AC5" s="10">
        <f>3/24000000*OO[[#This Row],[85 (29JUN1985 12:00:00)-Water Temperature (C)]]*OO[[#This Row],[27]]</f>
        <v>2.1962507316912493E-22</v>
      </c>
      <c r="AD5" s="10">
        <f>3/24000000*OO[[#This Row],[86 (29JUN1985 15:00:00)-Water Temperature (C)]]*OO[[#This Row],[28]]</f>
        <v>2.5789225796124997E-22</v>
      </c>
      <c r="AE5" s="10">
        <f>3/24000000*OO[[#This Row],[88 (29JUN1985 21:00:00)-Water Temperature (C)]]*OO[[#This Row],[30]]</f>
        <v>3.3773959734299994E-22</v>
      </c>
      <c r="AF5" s="10">
        <f>3/24000000*OO[[#This Row],[88 (29JUN1985 21:00:00)-Water Temperature (C)]]*OO[[#This Row],[30]]</f>
        <v>3.3773959734299994E-22</v>
      </c>
      <c r="AG5" s="10">
        <f>3/24000000*OO[[#This Row],[89 (30JUN1985 00:00:00)-Water Temperature (C)]]*OO[[#This Row],[31]]</f>
        <v>3.7894823795699996E-22</v>
      </c>
      <c r="AH5" s="10">
        <f>3/24000000*OO[[#This Row],[90 (30JUN1985 03:00:00)-Water Temperature (C)]]*OO[[#This Row],[32]]</f>
        <v>4.2816785409937499E-22</v>
      </c>
      <c r="AI5" s="10">
        <f>3/24000000*OO[[#This Row],[91 (30JUN1985 06:00:00)-Water Temperature (C)]]*OO[[#This Row],[33]]</f>
        <v>4.9110686390500002E-22</v>
      </c>
      <c r="AJ5" s="10">
        <f>3/24000000*OO[[#This Row],[92 (30JUN1985 09:00:00)-Water Temperature (C)]]*OO[[#This Row],[34]]</f>
        <v>5.6213284014262486E-22</v>
      </c>
      <c r="AK5" s="10">
        <f>3/24000000*OO[[#This Row],[93 (30JUN1985 12:00:00)-Water Temperature (C)]]*OO[[#This Row],[35]]</f>
        <v>6.1311935665299993E-22</v>
      </c>
      <c r="AL5" s="10">
        <f>3/24000000*OO[[#This Row],[94 (30JUN1985 15:00:00)-Water Temperature (C)]]*OO[[#This Row],[36]]</f>
        <v>7.1026565480137502E-22</v>
      </c>
      <c r="AM5" s="10">
        <f>3/24000000*OO[[#This Row],[95 (30JUN1985 18:00:00)-Water Temperature (C)]]*OO[[#This Row],[37]]</f>
        <v>8.3678512663250009E-22</v>
      </c>
      <c r="AN5" s="10">
        <f>3/24000000*OO[[#This Row],[96 (30JUN1985 21:00:00)-Water Temperature (C)]]*OO[[#This Row],[38]]</f>
        <v>9.7014168946350012E-22</v>
      </c>
      <c r="AO5" s="10">
        <f>3/24000000*OO[[#This Row],[97 (01JUL1985 00:00:00)-Water Temperature (C)]]*OO[[#This Row],[39]]</f>
        <v>1.11229214196375E-21</v>
      </c>
      <c r="AP5" s="10">
        <f>3/24000000*OO[[#This Row],[98 (01JUL1985 03:00:00)-Water Temperature (C)]]*OO[[#This Row],[40]]</f>
        <v>1.166647335117E-21</v>
      </c>
      <c r="AQ5" s="10">
        <f>3/24000000*OO[[#This Row],[99 (01JUL1985 06:00:00)-Water Temperature (C)]]*OO[[#This Row],[41]]</f>
        <v>1.1507266852509999E-21</v>
      </c>
      <c r="AR5" s="10">
        <f>3/24000000*OO[[#This Row],[100 (01JUL1985 09:00:00)-Water Temperature (C)]]*OO[[#This Row],[42]]</f>
        <v>8.7647590514637495E-22</v>
      </c>
      <c r="AS5" s="10">
        <f>3/24000000*OO[[#This Row],[101 (01JUL1985 12:00:00)-Water Temperature (C)]]*OO[[#This Row],[43]]</f>
        <v>5.9330996079275011E-22</v>
      </c>
      <c r="AT5" s="10">
        <f>3/24000000*OO[[#This Row],[102 (01JUL1985 15:00:00)-Water Temperature (C)]]*OO[[#This Row],[44]]</f>
        <v>4.2640214916249991E-22</v>
      </c>
      <c r="AU5" s="10">
        <f>3/24000000*OO[[#This Row],[103 (01JUL1985 18:00:00)-Water Temperature (C)]]*OO[[#This Row],[45]]</f>
        <v>3.4050171617E-22</v>
      </c>
      <c r="AV5" s="10">
        <f>3/24000000*OO[[#This Row],[104 (01JUL1985 21:00:00)-Water Temperature (C)]]*OO[[#This Row],[46]]</f>
        <v>2.8861716553599999E-22</v>
      </c>
      <c r="AW5" s="10">
        <f>3/24000000*OO[[#This Row],[105 (02JUL1985 00:00:00)-Water Temperature (C)]]*OO[[#This Row],[47]]</f>
        <v>2.613502047E-22</v>
      </c>
      <c r="AX5" s="10">
        <f>3/24000000*OO[[#This Row],[106 (02JUL1985 03:00:00)-Water Temperature (C)]]*OO[[#This Row],[48]]</f>
        <v>2.4167607842625E-22</v>
      </c>
      <c r="AY5" s="10">
        <f>3/24000000*OO[[#This Row],[107 (02JUL1985 06:00:00)-Water Temperature (C)]]*OO[[#This Row],[49]]</f>
        <v>2.1902175427499999E-22</v>
      </c>
      <c r="AZ5" s="10">
        <f>3/24000000*OO[[#This Row],[108 (02JUL1985 09:00:00)-Water Temperature (C)]]*OO[[#This Row],[50]]</f>
        <v>1.88038085688375E-22</v>
      </c>
      <c r="BA5" s="10">
        <f>3/24000000*OO[[#This Row],[109 (02JUL1985 12:00:00)-Water Temperature (C)]]*OO[[#This Row],[51]]</f>
        <v>1.6264318023225001E-22</v>
      </c>
      <c r="BB5" s="10">
        <f>3/24000000*OO[[#This Row],[110 (02JUL1985 15:00:00)-Water Temperature (C)]]*OO[[#This Row],[52]]</f>
        <v>1.4541272003249998E-22</v>
      </c>
      <c r="BC5" s="10">
        <f>3/24000000*OO[[#This Row],[111 (02JUL1985 18:00:00)-Water Temperature (C)]]*OO[[#This Row],[53]]</f>
        <v>1.32168067793275E-22</v>
      </c>
      <c r="BD5" s="10">
        <f>3/24000000*OO[[#This Row],[112 (02JUL1985 21:00:00)-Water Temperature (C)]]*OO[[#This Row],[54]]</f>
        <v>1.2314634895102498E-22</v>
      </c>
      <c r="BE5" s="10">
        <f>3/24000000*OO[[#This Row],[113 (03JUL1985 00:00:00)-Water Temperature (C)]]*OO[[#This Row],[55]]</f>
        <v>1.1652365471519999E-22</v>
      </c>
      <c r="BF5" s="10">
        <f>3/24000000*OO[[#This Row],[114 (03JUL1985 03:00:00)-Water Temperature (C)]]*OO[[#This Row],[56]]</f>
        <v>1.1058180792959999E-22</v>
      </c>
      <c r="BG5" s="10">
        <f>3/24000000*OO[[#This Row],[115 (03JUL1985 06:00:00)-Water Temperature (C)]]*OO[[#This Row],[57]]</f>
        <v>1.0325041015439999E-22</v>
      </c>
      <c r="BH5" s="10">
        <f>3/24000000*OO[[#This Row],[116 (03JUL1985 09:00:00)-Water Temperature (C)]]*OO[[#This Row],[58]]</f>
        <v>9.4757100636550004E-23</v>
      </c>
      <c r="BI5" s="10">
        <f>3/24000000*OO[[#This Row],[117 (03JUL1985 12:00:00)-Water Temperature (C)]]*OO[[#This Row],[59]]</f>
        <v>8.7719930614049997E-23</v>
      </c>
      <c r="BJ5" s="10">
        <f>3/24000000*OO[[#This Row],[118 (03JUL1985 15:00:00)-Water Temperature (C)]]*OO[[#This Row],[60]]</f>
        <v>8.1597186644799996E-23</v>
      </c>
      <c r="BK5" s="10">
        <f>3/24000000*OO[[#This Row],[119 (03JUL1985 18:00:00)-Water Temperature (C)]]*OO[[#This Row],[61]]</f>
        <v>7.6547864348250004E-23</v>
      </c>
      <c r="BL5" s="10">
        <f>3/24000000*OO[[#This Row],[120 (03JUL1985 21:00:00)-Water Temperature (C)]]*OO[[#This Row],[62]]</f>
        <v>7.1444310839999996E-23</v>
      </c>
      <c r="BM5" s="10">
        <f>3/24000000*OO[[#This Row],[121 (04JUL1985 00:00:00)-Water Temperature (C)]]*OO[[#This Row],[63]]</f>
        <v>6.7730922566874982E-23</v>
      </c>
      <c r="BN5" s="10">
        <f>3/24000000*OO[[#This Row],[122 (04JUL1985 03:00:00)-Water Temperature (C)]]*OO[[#This Row],[64]]</f>
        <v>6.486626496893749E-23</v>
      </c>
      <c r="BO5" s="10">
        <f>3/24000000*OO[[#This Row],[123 (04JUL1985 06:00:00)-Water Temperature (C)]]*OO[[#This Row],[65]]</f>
        <v>6.3457152930849996E-23</v>
      </c>
      <c r="BP5" s="10">
        <f>3/24000000*OO[[#This Row],[124 (04JUL1985 09:00:00)-Water Temperature (C)]]*OO[[#This Row],[66]]</f>
        <v>6.5017782186749999E-23</v>
      </c>
      <c r="BQ5" s="10">
        <f>3/24000000*OO[[#This Row],[125 (04JUL1985 12:00:00)-Water Temperature (C)]]*OO[[#This Row],[67]]</f>
        <v>6.5017494845250007E-23</v>
      </c>
      <c r="BR5" s="10">
        <f>3/24000000*OO[[#This Row],[126 (04JUL1985 15:00:00)-Water Temperature (C)]]*OO[[#This Row],[68]]</f>
        <v>6.4050045623024995E-23</v>
      </c>
      <c r="BS5" s="10">
        <f>3/24000000*OO[[#This Row],[127 (04JUL1985 18:00:00)-Water Temperature (C)]]*OO[[#This Row],[69]]</f>
        <v>6.2453223404375002E-23</v>
      </c>
      <c r="BT5" s="10">
        <f>3/24000000*OO[[#This Row],[128 (04JUL1985 21:00:00)-Water Temperature (C)]]*OO[[#This Row],[70]]</f>
        <v>5.9291763683699996E-23</v>
      </c>
      <c r="BU5" s="10">
        <f>3/24000000*OO[[#This Row],[129 (05JUL1985 00:00:00)-Water Temperature (C)]]*OO[[#This Row],[71]]</f>
        <v>5.6682216511649994E-23</v>
      </c>
      <c r="BV5" s="10">
        <f>3/24000000*OO[[#This Row],[130 (05JUL1985 03:00:00)-Water Temperature (C)]]*OO[[#This Row],[72]]</f>
        <v>5.4910868244599996E-23</v>
      </c>
      <c r="BW5" s="10">
        <f>3/24000000*OO[[#This Row],[131 (05JUL1985 06:00:00)-Water Temperature (C)]]*OO[[#This Row],[73]]</f>
        <v>5.5267678572712501E-23</v>
      </c>
      <c r="BX5" s="10">
        <f>3/24000000*OO[[#This Row],[132 (05JUL1985 09:00:00)-Water Temperature (C)]]*OO[[#This Row],[74]]</f>
        <v>5.9354976301050003E-23</v>
      </c>
      <c r="BY5" s="10">
        <f>3/24000000*OO[[#This Row],[133 (05JUL1985 12:00:00)-Water Temperature (C)]]*OO[[#This Row],[75]]</f>
        <v>6.2400330415500002E-23</v>
      </c>
      <c r="BZ5" s="10">
        <f>3/24000000*OO[[#This Row],[134 (05JUL1985 15:00:00)-Water Temperature (C)]]*OO[[#This Row],[76]]</f>
        <v>6.3506179274112491E-23</v>
      </c>
      <c r="CA5" s="10">
        <f>3/24000000*OO[[#This Row],[135 (05JUL1985 18:00:00)-Water Temperature (C)]]*OO[[#This Row],[77]]</f>
        <v>6.2996522901975E-23</v>
      </c>
      <c r="CB5" s="10">
        <f>3/24000000*OO[[#This Row],[136 (05JUL1985 21:00:00)-Water Temperature (C)]]*OO[[#This Row],[78]]</f>
        <v>6.0764271936000001E-23</v>
      </c>
      <c r="CC5" s="10">
        <f>3/24000000*OO[[#This Row],[137 (06JUL1985 00:00:00)-Water Temperature (C)]]*OO[[#This Row],[79]]</f>
        <v>5.9314446139099988E-23</v>
      </c>
      <c r="CD5" s="10">
        <f>3/24000000*OO[[#This Row],[138 (06JUL1985 03:00:00)-Water Temperature (C)]]*OO[[#This Row],[80]]</f>
        <v>5.7624652181849991E-23</v>
      </c>
      <c r="CE5" s="10">
        <f>3/24000000*OO[[#This Row],[139 (06JUL1985 06:00:00)-Water Temperature (C)]]*OO[[#This Row],[81]]</f>
        <v>5.5144049074800004E-23</v>
      </c>
      <c r="CF5" s="10">
        <f>3/24000000*OO[[#This Row],[140 (06JUL1985 09:00:00)-Water Temperature (C)]]*OO[[#This Row],[82]]</f>
        <v>5.0339172095999997E-23</v>
      </c>
      <c r="CG5" s="10">
        <f>3/24000000*OO[[#This Row],[141 (06JUL1985 12:00:00)-Water Temperature (C)]]*OO[[#This Row],[83]]</f>
        <v>4.5478537302037496E-23</v>
      </c>
      <c r="CH5" s="10">
        <f>3/24000000*OO[[#This Row],[142 (06JUL1985 15:00:00)-Water Temperature (C)]]*OO[[#This Row],[84]]</f>
        <v>4.1905686762537496E-23</v>
      </c>
      <c r="CI5" s="10">
        <f>3/24000000*OO[[#This Row],[143 (06JUL1985 18:00:00)-Water Temperature (C)]]*OO[[#This Row],[85]]</f>
        <v>3.9494147970000003E-23</v>
      </c>
      <c r="CJ5" s="10">
        <f>3/24000000*OO[[#This Row],[144 (06JUL1985 21:00:00)-Water Temperature (C)]]*OO[[#This Row],[86]]</f>
        <v>3.6885457826250001E-23</v>
      </c>
      <c r="CK5" s="10">
        <f>3/24000000*OO[[#This Row],[145 (07JUL1985 00:00:00)-Water Temperature (C)]]*OO[[#This Row],[87]]</f>
        <v>3.5178335774400004E-23</v>
      </c>
      <c r="CL5" s="10">
        <f>3/24000000*OO[[#This Row],[146 (07JUL1985 03:00:00)-Water Temperature (C)]]*OO[[#This Row],[88]]</f>
        <v>3.34736660116E-23</v>
      </c>
      <c r="CM5" s="10">
        <f>3/24000000*OO[[#This Row],[147 (07JUL1985 06:00:00)-Water Temperature (C)]]*OO[[#This Row],[89]]</f>
        <v>3.0718481826724999E-23</v>
      </c>
      <c r="CN5" s="10">
        <f>3/24000000*OO[[#This Row],[148 (07JUL1985 09:00:00)-Water Temperature (C)]]*OO[[#This Row],[90]]</f>
        <v>2.5158726424124999E-23</v>
      </c>
      <c r="CO5" s="10">
        <f>3/24000000*OO[[#This Row],[149 (07JUL1985 12:00:00)-Water Temperature (C)]]*OO[[#This Row],[91]]</f>
        <v>2.0428274468062504E-23</v>
      </c>
      <c r="CP5" s="10">
        <f>3/24000000*OO[[#This Row],[150 (07JUL1985 15:00:00)-Water Temperature (C)]]*OO[[#This Row],[92]]</f>
        <v>1.7817993752562497E-23</v>
      </c>
      <c r="CQ5" s="10">
        <f>3/24000000*OO[[#This Row],[151 (07JUL1985 18:00:00)-Water Temperature (C)]]*OO[[#This Row],[93]]</f>
        <v>1.5965475458624998E-23</v>
      </c>
      <c r="CR5" s="10">
        <f>3/24000000*OO[[#This Row],[152 (07JUL1985 21:00:00)-Water Temperature (C)]]*OO[[#This Row],[94]]</f>
        <v>1.4484840957999998E-23</v>
      </c>
      <c r="CS5" s="10">
        <f>3/24000000*OO[[#This Row],[153 (08JUL1985 00:00:00)-Water Temperature (C)]]*OO[[#This Row],[95]]</f>
        <v>1.3507070065375E-23</v>
      </c>
      <c r="CT5" s="10">
        <f>3/24000000*OO[[#This Row],[154 (08JUL1985 03:00:00)-Water Temperature (C)]]*OO[[#This Row],[96]]</f>
        <v>1.2802813185712501E-23</v>
      </c>
      <c r="CU5" s="10">
        <f>3/24000000*OO[[#This Row],[155 (08JUL1985 06:00:00)-Water Temperature (C)]]*OO[[#This Row],[97]]</f>
        <v>1.3504026017206249E-23</v>
      </c>
      <c r="CV5" s="10">
        <f>3/24000000*OO[[#This Row],[156 (08JUL1985 09:00:00)-Water Temperature (C)]]*OO[[#This Row],[98]]</f>
        <v>1.6710935671687497E-23</v>
      </c>
      <c r="CW5" s="10">
        <f>3/24000000*OO[[#This Row],[157 (08JUL1985 12:00:00)-Water Temperature (C)]]*OO[[#This Row],[99]]</f>
        <v>1.9598647471750002E-23</v>
      </c>
    </row>
    <row r="6" spans="1:102" x14ac:dyDescent="0.35">
      <c r="A6" t="s">
        <v>10</v>
      </c>
      <c r="B6">
        <v>629.23220000000003</v>
      </c>
      <c r="C6" s="10">
        <f>3/24*OO[[#This Row],[59 (26JUN1985 06:00:00)-Water Temperature (C)]]*OO[[#This Row],[1]]/SUM(OO[1])</f>
        <v>1.3069592476644151E-10</v>
      </c>
      <c r="D6" s="10">
        <f>3/24*OO[[#This Row],[60 (26JUN1985 09:00:00)-Water Temperature (C)]]*OO[[#This Row],[2]]/SUM(OO[2])</f>
        <v>2.8928704271517184E-13</v>
      </c>
      <c r="E6" s="10">
        <f>3/24*OO[[#This Row],[61 (26JUN1985 12:00:00)-Water Temperature (C)]]*OO[[#This Row],[3]]/SUM(OO[3])</f>
        <v>6.46754728308623E-16</v>
      </c>
      <c r="F6" s="10">
        <f>3/24*OO[[#This Row],[62 (26JUN1985 15:00:00)-Water Temperature (C)]]*OO[[#This Row],[4]]/SUM(OO[4])</f>
        <v>1.4923278167811908E-18</v>
      </c>
      <c r="G6" s="10">
        <f>3/24*OO[[#This Row],[63 (26JUN1985 18:00:00)-Water Temperature (C)]]*OO[[#This Row],[5]]/SUM(OO[5])</f>
        <v>3.9136309170051839E-21</v>
      </c>
      <c r="H6" s="10">
        <f>3/24*OO[[#This Row],[64 (26JUN1985 21:00:00)-Water Temperature (C)]]*OO[[#This Row],[6]]/SUM(OO[6])</f>
        <v>4.0974956167407096E-22</v>
      </c>
      <c r="I6" s="10">
        <f>3/24*OO[[#This Row],[65 (27JUN1985 00:00:00)-Water Temperature (C)]]*OO[[#This Row],[7]]/SUM(OO[7])</f>
        <v>3.9622375918015394E-22</v>
      </c>
      <c r="J6" s="10">
        <f>3/24*OO[[#This Row],[66 (27JUN1985 03:00:00)-Water Temperature (C)]]*OO[[#This Row],[8]]/SUM(OO[8])</f>
        <v>4.009336285575638E-22</v>
      </c>
      <c r="K6" s="10">
        <f>3/24*OO[[#This Row],[67 (27JUN1985 06:00:00)-Water Temperature (C)]]*OO[[#This Row],[9]]/SUM(OO[9])</f>
        <v>4.2748749643992463E-22</v>
      </c>
      <c r="L6" s="10">
        <f>3/24*OO[[#This Row],[68 (27JUN1985 09:00:00)-Water Temperature (C)]]*OO[[#This Row],[10]]/SUM(OO[10])</f>
        <v>4.6555423893263235E-22</v>
      </c>
      <c r="M6" s="10">
        <f>3/24*OO[[#This Row],[69 (27JUN1985 12:00:00)-Water Temperature (C)]]*OO[[#This Row],[11]]/SUM(OO[11])</f>
        <v>4.9189972631102958E-22</v>
      </c>
      <c r="N6" s="10">
        <f>3/24*OO[[#This Row],[70 (27JUN1985 15:00:00)-Water Temperature (C)]]*OO[[#This Row],[12]]/SUM(OO[12])</f>
        <v>5.0935178116251951E-22</v>
      </c>
      <c r="O6" s="10">
        <f>3/24*OO[[#This Row],[71 (27JUN1985 18:00:00)-Water Temperature (C)]]*OO[[#This Row],[13]]/SUM(OO[13])</f>
        <v>5.2385450036375732E-22</v>
      </c>
      <c r="P6" s="10">
        <f>3/24*OO[[#This Row],[72 (27JUN1985 21:00:00)-Water Temperature (C)]]*OO[[#This Row],[14]]/SUM(OO[14])</f>
        <v>5.312544589509547E-22</v>
      </c>
      <c r="Q6" s="10">
        <f>3/24*OO[[#This Row],[73 (28JUN1985 00:00:00)-Water Temperature (C)]]*OO[[#This Row],[15]]/SUM(OO[15])</f>
        <v>5.4275146975359305E-22</v>
      </c>
      <c r="R6" s="10">
        <f>3/24*OO[[#This Row],[74 (28JUN1985 03:00:00)-Water Temperature (C)]]*OO[[#This Row],[16]]/SUM(OO[16])</f>
        <v>5.8942081135723334E-22</v>
      </c>
      <c r="S6" s="10">
        <f>3/24*OO[[#This Row],[75 (28JUN1985 06:00:00)-Water Temperature (C)]]*OO[[#This Row],[17]]/SUM(OO[17])</f>
        <v>8.4962428803526697E-22</v>
      </c>
      <c r="T6" s="10">
        <f>3/24*OO[[#This Row],[76 (28JUN1985 09:00:00)-Water Temperature (C)]]*OO[[#This Row],[18]]/SUM(OO[18])</f>
        <v>1.2798222152146854E-21</v>
      </c>
      <c r="U6" s="10">
        <f>3/24*OO[[#This Row],[77 (28JUN1985 12:00:00)-Water Temperature (C)]]*OO[[#This Row],[19]]/SUM(OO[19])</f>
        <v>1.6254309041270361E-21</v>
      </c>
      <c r="V6" s="10">
        <f>3/24000000*OO[[#This Row],[78 (28JUN1985 15:00:00)-Water Temperature (C)]]*OO[[#This Row],[20]]</f>
        <v>1.8797338995300001E-21</v>
      </c>
      <c r="W6" s="10">
        <f>3/24000000*OO[[#This Row],[79 (28JUN1985 18:00:00)-Water Temperature (C)]]*OO[[#This Row],[21]]</f>
        <v>2.0954894515499999E-21</v>
      </c>
      <c r="X6" s="10">
        <f>3/24000000*OO[[#This Row],[80 (28JUN1985 21:00:00)-Water Temperature (C)]]*OO[[#This Row],[22]]</f>
        <v>2.3182429858199998E-21</v>
      </c>
      <c r="Y6" s="10">
        <f>3/24000000*OO[[#This Row],[81 (29JUN1985 00:00:00)-Water Temperature (C)]]*OO[[#This Row],[23]]</f>
        <v>2.5676922576300002E-21</v>
      </c>
      <c r="Z6" s="10">
        <f>3/24000000*OO[[#This Row],[82 (29JUN1985 03:00:00)-Water Temperature (C)]]*OO[[#This Row],[24]]</f>
        <v>2.8919323494450001E-21</v>
      </c>
      <c r="AA6" s="10">
        <f>3/24000000*OO[[#This Row],[83 (29JUN1985 06:00:00)-Water Temperature (C)]]*OO[[#This Row],[25]]</f>
        <v>3.2691711453749996E-21</v>
      </c>
      <c r="AB6" s="10">
        <f>3/24000000*OO[[#This Row],[84 (29JUN1985 09:00:00)-Water Temperature (C)]]*OO[[#This Row],[26]]</f>
        <v>3.7814552078599998E-21</v>
      </c>
      <c r="AC6" s="10">
        <f>3/24000000*OO[[#This Row],[85 (29JUN1985 12:00:00)-Water Temperature (C)]]*OO[[#This Row],[27]]</f>
        <v>4.1611282429224991E-21</v>
      </c>
      <c r="AD6" s="10">
        <f>3/24000000*OO[[#This Row],[86 (29JUN1985 15:00:00)-Water Temperature (C)]]*OO[[#This Row],[28]]</f>
        <v>4.5420224071749997E-21</v>
      </c>
      <c r="AE6" s="10">
        <f>3/24000000*OO[[#This Row],[88 (29JUN1985 21:00:00)-Water Temperature (C)]]*OO[[#This Row],[30]]</f>
        <v>5.1208724347599991E-21</v>
      </c>
      <c r="AF6" s="10">
        <f>3/24000000*OO[[#This Row],[88 (29JUN1985 21:00:00)-Water Temperature (C)]]*OO[[#This Row],[30]]</f>
        <v>5.1208724347599991E-21</v>
      </c>
      <c r="AG6" s="10">
        <f>3/24000000*OO[[#This Row],[89 (30JUN1985 00:00:00)-Water Temperature (C)]]*OO[[#This Row],[31]]</f>
        <v>5.3793650486000003E-21</v>
      </c>
      <c r="AH6" s="10">
        <f>3/24000000*OO[[#This Row],[90 (30JUN1985 03:00:00)-Water Temperature (C)]]*OO[[#This Row],[32]]</f>
        <v>5.6999965090687503E-21</v>
      </c>
      <c r="AI6" s="10">
        <f>3/24000000*OO[[#This Row],[91 (30JUN1985 06:00:00)-Water Temperature (C)]]*OO[[#This Row],[33]]</f>
        <v>6.1624575614812508E-21</v>
      </c>
      <c r="AJ6" s="10">
        <f>3/24000000*OO[[#This Row],[92 (30JUN1985 09:00:00)-Water Temperature (C)]]*OO[[#This Row],[34]]</f>
        <v>6.6705084069749991E-21</v>
      </c>
      <c r="AK6" s="10">
        <f>3/24000000*OO[[#This Row],[93 (30JUN1985 12:00:00)-Water Temperature (C)]]*OO[[#This Row],[35]]</f>
        <v>6.8244819170812497E-21</v>
      </c>
      <c r="AL6" s="10">
        <f>3/24000000*OO[[#This Row],[94 (30JUN1985 15:00:00)-Water Temperature (C)]]*OO[[#This Row],[36]]</f>
        <v>7.488083045598749E-21</v>
      </c>
      <c r="AM6" s="10">
        <f>3/24000000*OO[[#This Row],[95 (30JUN1985 18:00:00)-Water Temperature (C)]]*OO[[#This Row],[37]]</f>
        <v>8.3180671040424988E-21</v>
      </c>
      <c r="AN6" s="10">
        <f>3/24000000*OO[[#This Row],[96 (30JUN1985 21:00:00)-Water Temperature (C)]]*OO[[#This Row],[38]]</f>
        <v>9.0041507870949988E-21</v>
      </c>
      <c r="AO6" s="10">
        <f>3/24000000*OO[[#This Row],[97 (01JUL1985 00:00:00)-Water Temperature (C)]]*OO[[#This Row],[39]]</f>
        <v>9.657908109850001E-21</v>
      </c>
      <c r="AP6" s="10">
        <f>3/24000000*OO[[#This Row],[98 (01JUL1985 03:00:00)-Water Temperature (C)]]*OO[[#This Row],[40]]</f>
        <v>9.9026464789874995E-21</v>
      </c>
      <c r="AQ6" s="10">
        <f>3/24000000*OO[[#This Row],[99 (01JUL1985 06:00:00)-Water Temperature (C)]]*OO[[#This Row],[41]]</f>
        <v>9.6888385039425E-21</v>
      </c>
      <c r="AR6" s="10">
        <f>3/24000000*OO[[#This Row],[100 (01JUL1985 09:00:00)-Water Temperature (C)]]*OO[[#This Row],[42]]</f>
        <v>7.2570164073249997E-21</v>
      </c>
      <c r="AS6" s="10">
        <f>3/24000000*OO[[#This Row],[101 (01JUL1985 12:00:00)-Water Temperature (C)]]*OO[[#This Row],[43]]</f>
        <v>4.8905468293499996E-21</v>
      </c>
      <c r="AT6" s="10">
        <f>3/24000000*OO[[#This Row],[102 (01JUL1985 15:00:00)-Water Temperature (C)]]*OO[[#This Row],[44]]</f>
        <v>3.5227085844749998E-21</v>
      </c>
      <c r="AU6" s="10">
        <f>3/24000000*OO[[#This Row],[103 (01JUL1985 18:00:00)-Water Temperature (C)]]*OO[[#This Row],[45]]</f>
        <v>2.8164120040374996E-21</v>
      </c>
      <c r="AV6" s="10">
        <f>3/24000000*OO[[#This Row],[104 (01JUL1985 21:00:00)-Water Temperature (C)]]*OO[[#This Row],[46]]</f>
        <v>2.3653365906912499E-21</v>
      </c>
      <c r="AW6" s="10">
        <f>3/24000000*OO[[#This Row],[105 (02JUL1985 00:00:00)-Water Temperature (C)]]*OO[[#This Row],[47]]</f>
        <v>2.130074401295E-21</v>
      </c>
      <c r="AX6" s="10">
        <f>3/24000000*OO[[#This Row],[106 (02JUL1985 03:00:00)-Water Temperature (C)]]*OO[[#This Row],[48]]</f>
        <v>1.9679924531249998E-21</v>
      </c>
      <c r="AY6" s="10">
        <f>3/24000000*OO[[#This Row],[107 (02JUL1985 06:00:00)-Water Temperature (C)]]*OO[[#This Row],[49]]</f>
        <v>1.7764889964749998E-21</v>
      </c>
      <c r="AZ6" s="10">
        <f>3/24000000*OO[[#This Row],[108 (02JUL1985 09:00:00)-Water Temperature (C)]]*OO[[#This Row],[50]]</f>
        <v>1.52575691372125E-21</v>
      </c>
      <c r="BA6" s="10">
        <f>3/24000000*OO[[#This Row],[109 (02JUL1985 12:00:00)-Water Temperature (C)]]*OO[[#This Row],[51]]</f>
        <v>1.331261348814375E-21</v>
      </c>
      <c r="BB6" s="10">
        <f>3/24000000*OO[[#This Row],[110 (02JUL1985 15:00:00)-Water Temperature (C)]]*OO[[#This Row],[52]]</f>
        <v>1.192234414630125E-21</v>
      </c>
      <c r="BC6" s="10">
        <f>3/24000000*OO[[#This Row],[111 (02JUL1985 18:00:00)-Water Temperature (C)]]*OO[[#This Row],[53]]</f>
        <v>1.08156157725E-21</v>
      </c>
      <c r="BD6" s="10">
        <f>3/24000000*OO[[#This Row],[112 (02JUL1985 21:00:00)-Water Temperature (C)]]*OO[[#This Row],[54]]</f>
        <v>1.00455614532E-21</v>
      </c>
      <c r="BE6" s="10">
        <f>3/24000000*OO[[#This Row],[113 (03JUL1985 00:00:00)-Water Temperature (C)]]*OO[[#This Row],[55]]</f>
        <v>9.505785606314999E-22</v>
      </c>
      <c r="BF6" s="10">
        <f>3/24000000*OO[[#This Row],[114 (03JUL1985 03:00:00)-Water Temperature (C)]]*OO[[#This Row],[56]]</f>
        <v>9.0295388552200006E-22</v>
      </c>
      <c r="BG6" s="10">
        <f>3/24000000*OO[[#This Row],[115 (03JUL1985 06:00:00)-Water Temperature (C)]]*OO[[#This Row],[57]]</f>
        <v>8.4215236832749984E-22</v>
      </c>
      <c r="BH6" s="10">
        <f>3/24000000*OO[[#This Row],[116 (03JUL1985 09:00:00)-Water Temperature (C)]]*OO[[#This Row],[58]]</f>
        <v>7.7631213505999993E-22</v>
      </c>
      <c r="BI6" s="10">
        <f>3/24000000*OO[[#This Row],[117 (03JUL1985 12:00:00)-Water Temperature (C)]]*OO[[#This Row],[59]]</f>
        <v>7.2459928028062505E-22</v>
      </c>
      <c r="BJ6" s="10">
        <f>3/24000000*OO[[#This Row],[118 (03JUL1985 15:00:00)-Water Temperature (C)]]*OO[[#This Row],[60]]</f>
        <v>6.7614038628149995E-22</v>
      </c>
      <c r="BK6" s="10">
        <f>3/24000000*OO[[#This Row],[119 (03JUL1985 18:00:00)-Water Temperature (C)]]*OO[[#This Row],[61]]</f>
        <v>6.3550829403599997E-22</v>
      </c>
      <c r="BL6" s="10">
        <f>3/24000000*OO[[#This Row],[120 (03JUL1985 21:00:00)-Water Temperature (C)]]*OO[[#This Row],[62]]</f>
        <v>5.9071380933149996E-22</v>
      </c>
      <c r="BM6" s="10">
        <f>3/24000000*OO[[#This Row],[121 (04JUL1985 00:00:00)-Water Temperature (C)]]*OO[[#This Row],[63]]</f>
        <v>5.6060278105999987E-22</v>
      </c>
      <c r="BN6" s="10">
        <f>3/24000000*OO[[#This Row],[122 (04JUL1985 03:00:00)-Water Temperature (C)]]*OO[[#This Row],[64]]</f>
        <v>5.3725911168599996E-22</v>
      </c>
      <c r="BO6" s="10">
        <f>3/24000000*OO[[#This Row],[123 (04JUL1985 06:00:00)-Water Temperature (C)]]*OO[[#This Row],[65]]</f>
        <v>5.2731819388662502E-22</v>
      </c>
      <c r="BP6" s="10">
        <f>3/24000000*OO[[#This Row],[124 (04JUL1985 09:00:00)-Water Temperature (C)]]*OO[[#This Row],[66]]</f>
        <v>5.4551148999375E-22</v>
      </c>
      <c r="BQ6" s="10">
        <f>3/24000000*OO[[#This Row],[125 (04JUL1985 12:00:00)-Water Temperature (C)]]*OO[[#This Row],[67]]</f>
        <v>5.44145274624375E-22</v>
      </c>
      <c r="BR6" s="10">
        <f>3/24000000*OO[[#This Row],[126 (04JUL1985 15:00:00)-Water Temperature (C)]]*OO[[#This Row],[68]]</f>
        <v>5.3523959976299989E-22</v>
      </c>
      <c r="BS6" s="10">
        <f>3/24000000*OO[[#This Row],[127 (04JUL1985 18:00:00)-Water Temperature (C)]]*OO[[#This Row],[69]]</f>
        <v>5.2265476061399994E-22</v>
      </c>
      <c r="BT6" s="10">
        <f>3/24000000*OO[[#This Row],[128 (04JUL1985 21:00:00)-Water Temperature (C)]]*OO[[#This Row],[70]]</f>
        <v>4.9283806073599997E-22</v>
      </c>
      <c r="BU6" s="10">
        <f>3/24000000*OO[[#This Row],[129 (05JUL1985 00:00:00)-Water Temperature (C)]]*OO[[#This Row],[71]]</f>
        <v>4.6934158911412491E-22</v>
      </c>
      <c r="BV6" s="10">
        <f>3/24000000*OO[[#This Row],[130 (05JUL1985 03:00:00)-Water Temperature (C)]]*OO[[#This Row],[72]]</f>
        <v>4.532282397266249E-22</v>
      </c>
      <c r="BW6" s="10">
        <f>3/24000000*OO[[#This Row],[131 (05JUL1985 06:00:00)-Water Temperature (C)]]*OO[[#This Row],[73]]</f>
        <v>4.5721344114774995E-22</v>
      </c>
      <c r="BX6" s="10">
        <f>3/24000000*OO[[#This Row],[132 (05JUL1985 09:00:00)-Water Temperature (C)]]*OO[[#This Row],[74]]</f>
        <v>4.9449808152299992E-22</v>
      </c>
      <c r="BY6" s="10">
        <f>3/24000000*OO[[#This Row],[133 (05JUL1985 12:00:00)-Water Temperature (C)]]*OO[[#This Row],[75]]</f>
        <v>5.1771040282237492E-22</v>
      </c>
      <c r="BZ6" s="10">
        <f>3/24000000*OO[[#This Row],[134 (05JUL1985 15:00:00)-Water Temperature (C)]]*OO[[#This Row],[76]]</f>
        <v>5.2444884416749995E-22</v>
      </c>
      <c r="CA6" s="10">
        <f>3/24000000*OO[[#This Row],[135 (05JUL1985 18:00:00)-Water Temperature (C)]]*OO[[#This Row],[77]]</f>
        <v>5.1677203578000001E-22</v>
      </c>
      <c r="CB6" s="10">
        <f>3/24000000*OO[[#This Row],[136 (05JUL1985 21:00:00)-Water Temperature (C)]]*OO[[#This Row],[78]]</f>
        <v>4.9206667637237503E-22</v>
      </c>
      <c r="CC6" s="10">
        <f>3/24000000*OO[[#This Row],[137 (06JUL1985 00:00:00)-Water Temperature (C)]]*OO[[#This Row],[79]]</f>
        <v>4.7688698858450001E-22</v>
      </c>
      <c r="CD6" s="10">
        <f>3/24000000*OO[[#This Row],[138 (06JUL1985 03:00:00)-Water Temperature (C)]]*OO[[#This Row],[80]]</f>
        <v>4.6214120511487499E-22</v>
      </c>
      <c r="CE6" s="10">
        <f>3/24000000*OO[[#This Row],[139 (06JUL1985 06:00:00)-Water Temperature (C)]]*OO[[#This Row],[81]]</f>
        <v>4.4195879340987503E-22</v>
      </c>
      <c r="CF6" s="10">
        <f>3/24000000*OO[[#This Row],[140 (06JUL1985 09:00:00)-Water Temperature (C)]]*OO[[#This Row],[82]]</f>
        <v>4.0611189112574995E-22</v>
      </c>
      <c r="CG6" s="10">
        <f>3/24000000*OO[[#This Row],[141 (06JUL1985 12:00:00)-Water Temperature (C)]]*OO[[#This Row],[83]]</f>
        <v>3.6811086394574996E-22</v>
      </c>
      <c r="CH6" s="10">
        <f>3/24000000*OO[[#This Row],[142 (06JUL1985 15:00:00)-Water Temperature (C)]]*OO[[#This Row],[84]]</f>
        <v>3.3980330965837499E-22</v>
      </c>
      <c r="CI6" s="10">
        <f>3/24000000*OO[[#This Row],[143 (06JUL1985 18:00:00)-Water Temperature (C)]]*OO[[#This Row],[85]]</f>
        <v>3.2024857425862502E-22</v>
      </c>
      <c r="CJ6" s="10">
        <f>3/24000000*OO[[#This Row],[144 (06JUL1985 21:00:00)-Water Temperature (C)]]*OO[[#This Row],[86]]</f>
        <v>2.9693348858249996E-22</v>
      </c>
      <c r="CK6" s="10">
        <f>3/24000000*OO[[#This Row],[145 (07JUL1985 00:00:00)-Water Temperature (C)]]*OO[[#This Row],[87]]</f>
        <v>2.8208297577250002E-22</v>
      </c>
      <c r="CL6" s="10">
        <f>3/24000000*OO[[#This Row],[146 (07JUL1985 03:00:00)-Water Temperature (C)]]*OO[[#This Row],[88]]</f>
        <v>2.6936386847749995E-22</v>
      </c>
      <c r="CM6" s="10">
        <f>3/24000000*OO[[#This Row],[147 (07JUL1985 06:00:00)-Water Temperature (C)]]*OO[[#This Row],[89]]</f>
        <v>2.4755308070624998E-22</v>
      </c>
      <c r="CN6" s="10">
        <f>3/24000000*OO[[#This Row],[148 (07JUL1985 09:00:00)-Water Temperature (C)]]*OO[[#This Row],[90]]</f>
        <v>2.0409750650750001E-22</v>
      </c>
      <c r="CO6" s="10">
        <f>3/24000000*OO[[#This Row],[149 (07JUL1985 12:00:00)-Water Temperature (C)]]*OO[[#This Row],[91]]</f>
        <v>1.6683256820999997E-22</v>
      </c>
      <c r="CP6" s="10">
        <f>3/24000000*OO[[#This Row],[150 (07JUL1985 15:00:00)-Water Temperature (C)]]*OO[[#This Row],[92]]</f>
        <v>1.4785525792187498E-22</v>
      </c>
      <c r="CQ6" s="10">
        <f>3/24000000*OO[[#This Row],[151 (07JUL1985 18:00:00)-Water Temperature (C)]]*OO[[#This Row],[93]]</f>
        <v>1.334317293505625E-22</v>
      </c>
      <c r="CR6" s="10">
        <f>3/24000000*OO[[#This Row],[152 (07JUL1985 21:00:00)-Water Temperature (C)]]*OO[[#This Row],[94]]</f>
        <v>1.2107251792687502E-22</v>
      </c>
      <c r="CS6" s="10">
        <f>3/24000000*OO[[#This Row],[153 (08JUL1985 00:00:00)-Water Temperature (C)]]*OO[[#This Row],[95]]</f>
        <v>1.1341618093972499E-22</v>
      </c>
      <c r="CT6" s="10">
        <f>3/24000000*OO[[#This Row],[154 (08JUL1985 03:00:00)-Water Temperature (C)]]*OO[[#This Row],[96]]</f>
        <v>1.0758109563049999E-22</v>
      </c>
      <c r="CU6" s="10">
        <f>3/24000000*OO[[#This Row],[155 (08JUL1985 06:00:00)-Water Temperature (C)]]*OO[[#This Row],[97]]</f>
        <v>1.1511154327487498E-22</v>
      </c>
      <c r="CV6" s="10">
        <f>3/24000000*OO[[#This Row],[156 (08JUL1985 09:00:00)-Water Temperature (C)]]*OO[[#This Row],[98]]</f>
        <v>1.4401682165074999E-22</v>
      </c>
      <c r="CW6" s="10">
        <f>3/24000000*OO[[#This Row],[157 (08JUL1985 12:00:00)-Water Temperature (C)]]*OO[[#This Row],[99]]</f>
        <v>1.678346448625E-22</v>
      </c>
    </row>
    <row r="7" spans="1:102" x14ac:dyDescent="0.35">
      <c r="A7" t="s">
        <v>11</v>
      </c>
      <c r="B7">
        <v>481.7303</v>
      </c>
      <c r="C7" s="10">
        <f>3/24*OO[[#This Row],[59 (26JUN1985 06:00:00)-Water Temperature (C)]]*OO[[#This Row],[1]]/SUM(OO[1])</f>
        <v>7.3068096711223915E-10</v>
      </c>
      <c r="D7" s="10">
        <f>3/24*OO[[#This Row],[60 (26JUN1985 09:00:00)-Water Temperature (C)]]*OO[[#This Row],[2]]/SUM(OO[2])</f>
        <v>1.6391553290809973E-12</v>
      </c>
      <c r="E7" s="10">
        <f>3/24*OO[[#This Row],[61 (26JUN1985 12:00:00)-Water Temperature (C)]]*OO[[#This Row],[3]]/SUM(OO[3])</f>
        <v>3.6830282339521298E-15</v>
      </c>
      <c r="F7" s="10">
        <f>3/24*OO[[#This Row],[62 (26JUN1985 15:00:00)-Water Temperature (C)]]*OO[[#This Row],[4]]/SUM(OO[4])</f>
        <v>8.4863760215231353E-18</v>
      </c>
      <c r="G7" s="10">
        <f>3/24*OO[[#This Row],[63 (26JUN1985 18:00:00)-Water Temperature (C)]]*OO[[#This Row],[5]]/SUM(OO[5])</f>
        <v>2.2926689966414429E-20</v>
      </c>
      <c r="H7" s="10">
        <f>3/24*OO[[#This Row],[64 (26JUN1985 21:00:00)-Water Temperature (C)]]*OO[[#This Row],[6]]/SUM(OO[6])</f>
        <v>3.0819307698129275E-21</v>
      </c>
      <c r="I7" s="10">
        <f>3/24*OO[[#This Row],[65 (27JUN1985 00:00:00)-Water Temperature (C)]]*OO[[#This Row],[7]]/SUM(OO[7])</f>
        <v>2.9741715162383238E-21</v>
      </c>
      <c r="J7" s="10">
        <f>3/24*OO[[#This Row],[66 (27JUN1985 03:00:00)-Water Temperature (C)]]*OO[[#This Row],[8]]/SUM(OO[8])</f>
        <v>2.9911765619551788E-21</v>
      </c>
      <c r="K7" s="10">
        <f>3/24*OO[[#This Row],[67 (27JUN1985 06:00:00)-Water Temperature (C)]]*OO[[#This Row],[9]]/SUM(OO[9])</f>
        <v>3.1723798836352376E-21</v>
      </c>
      <c r="L7" s="10">
        <f>3/24*OO[[#This Row],[68 (27JUN1985 09:00:00)-Water Temperature (C)]]*OO[[#This Row],[10]]/SUM(OO[10])</f>
        <v>3.4395304328984261E-21</v>
      </c>
      <c r="M7" s="10">
        <f>3/24*OO[[#This Row],[69 (27JUN1985 12:00:00)-Water Temperature (C)]]*OO[[#This Row],[11]]/SUM(OO[11])</f>
        <v>3.6097090816788267E-21</v>
      </c>
      <c r="N7" s="10">
        <f>3/24*OO[[#This Row],[70 (27JUN1985 15:00:00)-Water Temperature (C)]]*OO[[#This Row],[12]]/SUM(OO[12])</f>
        <v>3.7058962179973912E-21</v>
      </c>
      <c r="O7" s="10">
        <f>3/24*OO[[#This Row],[71 (27JUN1985 18:00:00)-Water Temperature (C)]]*OO[[#This Row],[13]]/SUM(OO[13])</f>
        <v>3.7813105414599497E-21</v>
      </c>
      <c r="P7" s="10">
        <f>3/24*OO[[#This Row],[72 (27JUN1985 21:00:00)-Water Temperature (C)]]*OO[[#This Row],[14]]/SUM(OO[14])</f>
        <v>3.792793943691644E-21</v>
      </c>
      <c r="Q7" s="10">
        <f>3/24*OO[[#This Row],[73 (28JUN1985 00:00:00)-Water Temperature (C)]]*OO[[#This Row],[15]]/SUM(OO[15])</f>
        <v>3.8387913962209145E-21</v>
      </c>
      <c r="R7" s="10">
        <f>3/24*OO[[#This Row],[74 (28JUN1985 03:00:00)-Water Temperature (C)]]*OO[[#This Row],[16]]/SUM(OO[16])</f>
        <v>4.1067753697554119E-21</v>
      </c>
      <c r="S7" s="10">
        <f>3/24*OO[[#This Row],[75 (28JUN1985 06:00:00)-Water Temperature (C)]]*OO[[#This Row],[17]]/SUM(OO[17])</f>
        <v>5.8578630400571012E-21</v>
      </c>
      <c r="T7" s="10">
        <f>3/24*OO[[#This Row],[76 (28JUN1985 09:00:00)-Water Temperature (C)]]*OO[[#This Row],[18]]/SUM(OO[18])</f>
        <v>8.6140011798131018E-21</v>
      </c>
      <c r="U7" s="10">
        <f>3/24*OO[[#This Row],[77 (28JUN1985 12:00:00)-Water Temperature (C)]]*OO[[#This Row],[19]]/SUM(OO[19])</f>
        <v>1.0617760266905815E-20</v>
      </c>
      <c r="V7" s="10">
        <f>3/24000000*OO[[#This Row],[78 (28JUN1985 15:00:00)-Water Temperature (C)]]*OO[[#This Row],[20]]</f>
        <v>1.2009338159831248E-20</v>
      </c>
      <c r="W7" s="10">
        <f>3/24000000*OO[[#This Row],[79 (28JUN1985 18:00:00)-Water Temperature (C)]]*OO[[#This Row],[21]]</f>
        <v>1.3080156081194998E-20</v>
      </c>
      <c r="X7" s="10">
        <f>3/24000000*OO[[#This Row],[80 (28JUN1985 21:00:00)-Water Temperature (C)]]*OO[[#This Row],[22]]</f>
        <v>1.4152813708699998E-20</v>
      </c>
      <c r="Y7" s="10">
        <f>3/24000000*OO[[#This Row],[81 (29JUN1985 00:00:00)-Water Temperature (C)]]*OO[[#This Row],[23]]</f>
        <v>1.5341762506425001E-20</v>
      </c>
      <c r="Z7" s="10">
        <f>3/24000000*OO[[#This Row],[82 (29JUN1985 03:00:00)-Water Temperature (C)]]*OO[[#This Row],[24]]</f>
        <v>1.6877268170149998E-20</v>
      </c>
      <c r="AA7" s="10">
        <f>3/24000000*OO[[#This Row],[83 (29JUN1985 06:00:00)-Water Temperature (C)]]*OO[[#This Row],[25]]</f>
        <v>1.8660758911874999E-20</v>
      </c>
      <c r="AB7" s="10">
        <f>3/24000000*OO[[#This Row],[84 (29JUN1985 09:00:00)-Water Temperature (C)]]*OO[[#This Row],[26]]</f>
        <v>2.1219212794249997E-20</v>
      </c>
      <c r="AC7" s="10">
        <f>3/24000000*OO[[#This Row],[85 (29JUN1985 12:00:00)-Water Temperature (C)]]*OO[[#This Row],[27]]</f>
        <v>2.2791271947899997E-20</v>
      </c>
      <c r="AD7" s="10">
        <f>3/24000000*OO[[#This Row],[86 (29JUN1985 15:00:00)-Water Temperature (C)]]*OO[[#This Row],[28]]</f>
        <v>2.4348287172300002E-20</v>
      </c>
      <c r="AE7" s="10">
        <f>3/24000000*OO[[#This Row],[88 (29JUN1985 21:00:00)-Water Temperature (C)]]*OO[[#This Row],[30]]</f>
        <v>2.6097394550287497E-20</v>
      </c>
      <c r="AF7" s="10">
        <f>3/24000000*OO[[#This Row],[88 (29JUN1985 21:00:00)-Water Temperature (C)]]*OO[[#This Row],[30]]</f>
        <v>2.6097394550287497E-20</v>
      </c>
      <c r="AG7" s="10">
        <f>3/24000000*OO[[#This Row],[89 (30JUN1985 00:00:00)-Water Temperature (C)]]*OO[[#This Row],[31]]</f>
        <v>2.6833314104437499E-20</v>
      </c>
      <c r="AH7" s="10">
        <f>3/24000000*OO[[#This Row],[90 (30JUN1985 03:00:00)-Water Temperature (C)]]*OO[[#This Row],[32]]</f>
        <v>2.7829783291300001E-20</v>
      </c>
      <c r="AI7" s="10">
        <f>3/24000000*OO[[#This Row],[91 (30JUN1985 06:00:00)-Water Temperature (C)]]*OO[[#This Row],[33]]</f>
        <v>2.9522301852749995E-20</v>
      </c>
      <c r="AJ7" s="10">
        <f>3/24000000*OO[[#This Row],[92 (30JUN1985 09:00:00)-Water Temperature (C)]]*OO[[#This Row],[34]]</f>
        <v>3.1428554268750005E-20</v>
      </c>
      <c r="AK7" s="10">
        <f>3/24000000*OO[[#This Row],[93 (30JUN1985 12:00:00)-Water Temperature (C)]]*OO[[#This Row],[35]]</f>
        <v>3.1373227692999999E-20</v>
      </c>
      <c r="AL7" s="10">
        <f>3/24000000*OO[[#This Row],[94 (30JUN1985 15:00:00)-Water Temperature (C)]]*OO[[#This Row],[36]]</f>
        <v>3.3792776157799994E-20</v>
      </c>
      <c r="AM7" s="10">
        <f>3/24000000*OO[[#This Row],[95 (30JUN1985 18:00:00)-Water Temperature (C)]]*OO[[#This Row],[37]]</f>
        <v>3.6696729363599997E-20</v>
      </c>
      <c r="AN7" s="10">
        <f>3/24000000*OO[[#This Row],[96 (30JUN1985 21:00:00)-Water Temperature (C)]]*OO[[#This Row],[38]]</f>
        <v>3.8455256513700004E-20</v>
      </c>
      <c r="AO7" s="10">
        <f>3/24000000*OO[[#This Row],[97 (01JUL1985 00:00:00)-Water Temperature (C)]]*OO[[#This Row],[39]]</f>
        <v>3.9962908930124998E-20</v>
      </c>
      <c r="AP7" s="10">
        <f>3/24000000*OO[[#This Row],[98 (01JUL1985 03:00:00)-Water Temperature (C)]]*OO[[#This Row],[40]]</f>
        <v>4.0644620411399999E-20</v>
      </c>
      <c r="AQ7" s="10">
        <f>3/24000000*OO[[#This Row],[99 (01JUL1985 06:00:00)-Water Temperature (C)]]*OO[[#This Row],[41]]</f>
        <v>3.9574789903849998E-20</v>
      </c>
      <c r="AR7" s="10">
        <f>3/24000000*OO[[#This Row],[100 (01JUL1985 09:00:00)-Water Temperature (C)]]*OO[[#This Row],[42]]</f>
        <v>2.9428336002874998E-20</v>
      </c>
      <c r="AS7" s="10">
        <f>3/24000000*OO[[#This Row],[101 (01JUL1985 12:00:00)-Water Temperature (C)]]*OO[[#This Row],[43]]</f>
        <v>1.9828338653850003E-20</v>
      </c>
      <c r="AT7" s="10">
        <f>3/24000000*OO[[#This Row],[102 (01JUL1985 15:00:00)-Water Temperature (C)]]*OO[[#This Row],[44]]</f>
        <v>1.4341064932875E-20</v>
      </c>
      <c r="AU7" s="10">
        <f>3/24000000*OO[[#This Row],[103 (01JUL1985 18:00:00)-Water Temperature (C)]]*OO[[#This Row],[45]]</f>
        <v>1.1502850858652499E-20</v>
      </c>
      <c r="AV7" s="10">
        <f>3/24000000*OO[[#This Row],[104 (01JUL1985 21:00:00)-Water Temperature (C)]]*OO[[#This Row],[46]]</f>
        <v>9.6021057802800014E-21</v>
      </c>
      <c r="AW7" s="10">
        <f>3/24000000*OO[[#This Row],[105 (02JUL1985 00:00:00)-Water Temperature (C)]]*OO[[#This Row],[47]]</f>
        <v>8.6185273425124988E-21</v>
      </c>
      <c r="AX7" s="10">
        <f>3/24000000*OO[[#This Row],[106 (02JUL1985 03:00:00)-Water Temperature (C)]]*OO[[#This Row],[48]]</f>
        <v>7.9614734222137498E-21</v>
      </c>
      <c r="AY7" s="10">
        <f>3/24000000*OO[[#This Row],[107 (02JUL1985 06:00:00)-Water Temperature (C)]]*OO[[#This Row],[49]]</f>
        <v>7.1629568303475007E-21</v>
      </c>
      <c r="AZ7" s="10">
        <f>3/24000000*OO[[#This Row],[108 (02JUL1985 09:00:00)-Water Temperature (C)]]*OO[[#This Row],[50]]</f>
        <v>6.1576584230249997E-21</v>
      </c>
      <c r="BA7" s="10">
        <f>3/24000000*OO[[#This Row],[109 (02JUL1985 12:00:00)-Water Temperature (C)]]*OO[[#This Row],[51]]</f>
        <v>5.4186844607874999E-21</v>
      </c>
      <c r="BB7" s="10">
        <f>3/24000000*OO[[#This Row],[110 (02JUL1985 15:00:00)-Water Temperature (C)]]*OO[[#This Row],[52]]</f>
        <v>4.8565968344975002E-21</v>
      </c>
      <c r="BC7" s="10">
        <f>3/24000000*OO[[#This Row],[111 (02JUL1985 18:00:00)-Water Temperature (C)]]*OO[[#This Row],[53]]</f>
        <v>4.3997612556712504E-21</v>
      </c>
      <c r="BD7" s="10">
        <f>3/24000000*OO[[#This Row],[112 (02JUL1985 21:00:00)-Water Temperature (C)]]*OO[[#This Row],[54]]</f>
        <v>4.0714636218074993E-21</v>
      </c>
      <c r="BE7" s="10">
        <f>3/24000000*OO[[#This Row],[113 (03JUL1985 00:00:00)-Water Temperature (C)]]*OO[[#This Row],[55]]</f>
        <v>3.8521086423787499E-21</v>
      </c>
      <c r="BF7" s="10">
        <f>3/24000000*OO[[#This Row],[114 (03JUL1985 03:00:00)-Water Temperature (C)]]*OO[[#This Row],[56]]</f>
        <v>3.6597827108150001E-21</v>
      </c>
      <c r="BG7" s="10">
        <f>3/24000000*OO[[#This Row],[115 (03JUL1985 06:00:00)-Water Temperature (C)]]*OO[[#This Row],[57]]</f>
        <v>3.4073032218637493E-21</v>
      </c>
      <c r="BH7" s="10">
        <f>3/24000000*OO[[#This Row],[116 (03JUL1985 09:00:00)-Water Temperature (C)]]*OO[[#This Row],[58]]</f>
        <v>3.1507325116399998E-21</v>
      </c>
      <c r="BI7" s="10">
        <f>3/24000000*OO[[#This Row],[117 (03JUL1985 12:00:00)-Water Temperature (C)]]*OO[[#This Row],[59]]</f>
        <v>2.9601561472074999E-21</v>
      </c>
      <c r="BJ7" s="10">
        <f>3/24000000*OO[[#This Row],[118 (03JUL1985 15:00:00)-Water Temperature (C)]]*OO[[#This Row],[60]]</f>
        <v>2.7671576805512496E-21</v>
      </c>
      <c r="BK7" s="10">
        <f>3/24000000*OO[[#This Row],[119 (03JUL1985 18:00:00)-Water Temperature (C)]]*OO[[#This Row],[61]]</f>
        <v>2.6046319897237501E-21</v>
      </c>
      <c r="BL7" s="10">
        <f>3/24000000*OO[[#This Row],[120 (03JUL1985 21:00:00)-Water Temperature (C)]]*OO[[#This Row],[62]]</f>
        <v>2.408969418025E-21</v>
      </c>
      <c r="BM7" s="10">
        <f>3/24000000*OO[[#This Row],[121 (04JUL1985 00:00:00)-Water Temperature (C)]]*OO[[#This Row],[63]]</f>
        <v>2.2848357814537502E-21</v>
      </c>
      <c r="BN7" s="10">
        <f>3/24000000*OO[[#This Row],[122 (04JUL1985 03:00:00)-Water Temperature (C)]]*OO[[#This Row],[64]]</f>
        <v>2.1904882425699998E-21</v>
      </c>
      <c r="BO7" s="10">
        <f>3/24000000*OO[[#This Row],[123 (04JUL1985 06:00:00)-Water Temperature (C)]]*OO[[#This Row],[65]]</f>
        <v>2.1553214304175E-21</v>
      </c>
      <c r="BP7" s="10">
        <f>3/24000000*OO[[#This Row],[124 (04JUL1985 09:00:00)-Water Temperature (C)]]*OO[[#This Row],[66]]</f>
        <v>2.2489840817599999E-21</v>
      </c>
      <c r="BQ7" s="10">
        <f>3/24000000*OO[[#This Row],[125 (04JUL1985 12:00:00)-Water Temperature (C)]]*OO[[#This Row],[67]]</f>
        <v>2.23962336144E-21</v>
      </c>
      <c r="BR7" s="10">
        <f>3/24000000*OO[[#This Row],[126 (04JUL1985 15:00:00)-Water Temperature (C)]]*OO[[#This Row],[68]]</f>
        <v>2.1997571875187497E-21</v>
      </c>
      <c r="BS7" s="10">
        <f>3/24000000*OO[[#This Row],[127 (04JUL1985 18:00:00)-Water Temperature (C)]]*OO[[#This Row],[69]]</f>
        <v>2.1514736576812499E-21</v>
      </c>
      <c r="BT7" s="10">
        <f>3/24000000*OO[[#This Row],[128 (04JUL1985 21:00:00)-Water Temperature (C)]]*OO[[#This Row],[70]]</f>
        <v>2.0174192071274997E-21</v>
      </c>
      <c r="BU7" s="10">
        <f>3/24000000*OO[[#This Row],[129 (05JUL1985 00:00:00)-Water Temperature (C)]]*OO[[#This Row],[71]]</f>
        <v>1.9128768986699998E-21</v>
      </c>
      <c r="BV7" s="10">
        <f>3/24000000*OO[[#This Row],[130 (05JUL1985 03:00:00)-Water Temperature (C)]]*OO[[#This Row],[72]]</f>
        <v>1.8441518102012503E-21</v>
      </c>
      <c r="BW7" s="10">
        <f>3/24000000*OO[[#This Row],[131 (05JUL1985 06:00:00)-Water Temperature (C)]]*OO[[#This Row],[73]]</f>
        <v>1.8662780638499998E-21</v>
      </c>
      <c r="BX7" s="10">
        <f>3/24000000*OO[[#This Row],[132 (05JUL1985 09:00:00)-Water Temperature (C)]]*OO[[#This Row],[74]]</f>
        <v>2.0352942266249999E-21</v>
      </c>
      <c r="BY7" s="10">
        <f>3/24000000*OO[[#This Row],[133 (05JUL1985 12:00:00)-Water Temperature (C)]]*OO[[#This Row],[75]]</f>
        <v>2.1279977957149994E-21</v>
      </c>
      <c r="BZ7" s="10">
        <f>3/24000000*OO[[#This Row],[134 (05JUL1985 15:00:00)-Water Temperature (C)]]*OO[[#This Row],[76]]</f>
        <v>2.1518341071774999E-21</v>
      </c>
      <c r="CA7" s="10">
        <f>3/24000000*OO[[#This Row],[135 (05JUL1985 18:00:00)-Water Temperature (C)]]*OO[[#This Row],[77]]</f>
        <v>2.11208565624E-21</v>
      </c>
      <c r="CB7" s="10">
        <f>3/24000000*OO[[#This Row],[136 (05JUL1985 21:00:00)-Water Temperature (C)]]*OO[[#This Row],[78]]</f>
        <v>1.9918890556200001E-21</v>
      </c>
      <c r="CC7" s="10">
        <f>3/24000000*OO[[#This Row],[137 (06JUL1985 00:00:00)-Water Temperature (C)]]*OO[[#This Row],[79]]</f>
        <v>1.9200804900599997E-21</v>
      </c>
      <c r="CD7" s="10">
        <f>3/24000000*OO[[#This Row],[138 (06JUL1985 03:00:00)-Water Temperature (C)]]*OO[[#This Row],[80]]</f>
        <v>1.8576826930899999E-21</v>
      </c>
      <c r="CE7" s="10">
        <f>3/24000000*OO[[#This Row],[139 (06JUL1985 06:00:00)-Water Temperature (C)]]*OO[[#This Row],[81]]</f>
        <v>1.7751699830324999E-21</v>
      </c>
      <c r="CF7" s="10">
        <f>3/24000000*OO[[#This Row],[140 (06JUL1985 09:00:00)-Water Temperature (C)]]*OO[[#This Row],[82]]</f>
        <v>1.643146857E-21</v>
      </c>
      <c r="CG7" s="10">
        <f>3/24000000*OO[[#This Row],[141 (06JUL1985 12:00:00)-Water Temperature (C)]]*OO[[#This Row],[83]]</f>
        <v>1.4942324640499999E-21</v>
      </c>
      <c r="CH7" s="10">
        <f>3/24000000*OO[[#This Row],[142 (06JUL1985 15:00:00)-Water Temperature (C)]]*OO[[#This Row],[84]]</f>
        <v>1.3816447430039997E-21</v>
      </c>
      <c r="CI7" s="10">
        <f>3/24000000*OO[[#This Row],[143 (06JUL1985 18:00:00)-Water Temperature (C)]]*OO[[#This Row],[85]]</f>
        <v>1.3017110456370001E-21</v>
      </c>
      <c r="CJ7" s="10">
        <f>3/24000000*OO[[#This Row],[144 (06JUL1985 21:00:00)-Water Temperature (C)]]*OO[[#This Row],[86]]</f>
        <v>1.1993252583097498E-21</v>
      </c>
      <c r="CK7" s="10">
        <f>3/24000000*OO[[#This Row],[145 (07JUL1985 00:00:00)-Water Temperature (C)]]*OO[[#This Row],[87]]</f>
        <v>1.1341662195599999E-21</v>
      </c>
      <c r="CL7" s="10">
        <f>3/24000000*OO[[#This Row],[146 (07JUL1985 03:00:00)-Water Temperature (C)]]*OO[[#This Row],[88]]</f>
        <v>1.0842282142914998E-21</v>
      </c>
      <c r="CM7" s="10">
        <f>3/24000000*OO[[#This Row],[147 (07JUL1985 06:00:00)-Water Temperature (C)]]*OO[[#This Row],[89]]</f>
        <v>9.9502971479687492E-22</v>
      </c>
      <c r="CN7" s="10">
        <f>3/24000000*OO[[#This Row],[148 (07JUL1985 09:00:00)-Water Temperature (C)]]*OO[[#This Row],[90]]</f>
        <v>8.2494982492199987E-22</v>
      </c>
      <c r="CO7" s="10">
        <f>3/24000000*OO[[#This Row],[149 (07JUL1985 12:00:00)-Water Temperature (C)]]*OO[[#This Row],[91]]</f>
        <v>6.7598562491537496E-22</v>
      </c>
      <c r="CP7" s="10">
        <f>3/24000000*OO[[#This Row],[150 (07JUL1985 15:00:00)-Water Temperature (C)]]*OO[[#This Row],[92]]</f>
        <v>6.0585005573399998E-22</v>
      </c>
      <c r="CQ7" s="10">
        <f>3/24000000*OO[[#This Row],[151 (07JUL1985 18:00:00)-Water Temperature (C)]]*OO[[#This Row],[93]]</f>
        <v>5.485358505192499E-22</v>
      </c>
      <c r="CR7" s="10">
        <f>3/24000000*OO[[#This Row],[152 (07JUL1985 21:00:00)-Water Temperature (C)]]*OO[[#This Row],[94]]</f>
        <v>4.9641283918199991E-22</v>
      </c>
      <c r="CS7" s="10">
        <f>3/24000000*OO[[#This Row],[153 (08JUL1985 00:00:00)-Water Temperature (C)]]*OO[[#This Row],[95]]</f>
        <v>4.6518814213437492E-22</v>
      </c>
      <c r="CT7" s="10">
        <f>3/24000000*OO[[#This Row],[154 (08JUL1985 03:00:00)-Water Temperature (C)]]*OO[[#This Row],[96]]</f>
        <v>4.4134004538637496E-22</v>
      </c>
      <c r="CU7" s="10">
        <f>3/24000000*OO[[#This Row],[155 (08JUL1985 06:00:00)-Water Temperature (C)]]*OO[[#This Row],[97]]</f>
        <v>4.7813473115624999E-22</v>
      </c>
      <c r="CV7" s="10">
        <f>3/24000000*OO[[#This Row],[156 (08JUL1985 09:00:00)-Water Temperature (C)]]*OO[[#This Row],[98]]</f>
        <v>6.0420303292124996E-22</v>
      </c>
      <c r="CW7" s="10">
        <f>3/24000000*OO[[#This Row],[157 (08JUL1985 12:00:00)-Water Temperature (C)]]*OO[[#This Row],[99]]</f>
        <v>7.0146012710224991E-22</v>
      </c>
    </row>
    <row r="8" spans="1:102" x14ac:dyDescent="0.35">
      <c r="A8" t="s">
        <v>12</v>
      </c>
      <c r="B8">
        <v>477.774</v>
      </c>
      <c r="C8" s="10">
        <f>3/24*OO[[#This Row],[59 (26JUN1985 06:00:00)-Water Temperature (C)]]*OO[[#This Row],[1]]/SUM(OO[1])</f>
        <v>2.4908201919439916E-9</v>
      </c>
      <c r="D8" s="10">
        <f>3/24*OO[[#This Row],[60 (26JUN1985 09:00:00)-Water Temperature (C)]]*OO[[#This Row],[2]]/SUM(OO[2])</f>
        <v>5.600943056612369E-12</v>
      </c>
      <c r="E8" s="10">
        <f>3/24*OO[[#This Row],[61 (26JUN1985 12:00:00)-Water Temperature (C)]]*OO[[#This Row],[3]]/SUM(OO[3])</f>
        <v>1.2564995103113513E-14</v>
      </c>
      <c r="F8" s="10">
        <f>3/24*OO[[#This Row],[62 (26JUN1985 15:00:00)-Water Temperature (C)]]*OO[[#This Row],[4]]/SUM(OO[4])</f>
        <v>2.8909706737669462E-17</v>
      </c>
      <c r="G8" s="10">
        <f>3/24*OO[[#This Row],[63 (26JUN1985 18:00:00)-Water Temperature (C)]]*OO[[#This Row],[5]]/SUM(OO[5])</f>
        <v>8.1355642357778233E-20</v>
      </c>
      <c r="H8" s="10">
        <f>3/24*OO[[#This Row],[64 (26JUN1985 21:00:00)-Water Temperature (C)]]*OO[[#This Row],[6]]/SUM(OO[6])</f>
        <v>1.3810125007096013E-20</v>
      </c>
      <c r="I8" s="10">
        <f>3/24*OO[[#This Row],[65 (27JUN1985 00:00:00)-Water Temperature (C)]]*OO[[#This Row],[7]]/SUM(OO[7])</f>
        <v>1.3320052753225926E-20</v>
      </c>
      <c r="J8" s="10">
        <f>3/24*OO[[#This Row],[66 (27JUN1985 03:00:00)-Water Temperature (C)]]*OO[[#This Row],[8]]/SUM(OO[8])</f>
        <v>1.336291395041849E-20</v>
      </c>
      <c r="K8" s="10">
        <f>3/24*OO[[#This Row],[67 (27JUN1985 06:00:00)-Water Temperature (C)]]*OO[[#This Row],[9]]/SUM(OO[9])</f>
        <v>1.4143466241529164E-20</v>
      </c>
      <c r="L8" s="10">
        <f>3/24*OO[[#This Row],[68 (27JUN1985 09:00:00)-Water Temperature (C)]]*OO[[#This Row],[10]]/SUM(OO[10])</f>
        <v>1.5316177283159882E-20</v>
      </c>
      <c r="M8" s="10">
        <f>3/24*OO[[#This Row],[69 (27JUN1985 12:00:00)-Water Temperature (C)]]*OO[[#This Row],[11]]/SUM(OO[11])</f>
        <v>1.6025535488100022E-20</v>
      </c>
      <c r="N8" s="10">
        <f>3/24*OO[[#This Row],[70 (27JUN1985 15:00:00)-Water Temperature (C)]]*OO[[#This Row],[12]]/SUM(OO[12])</f>
        <v>1.6375977824535493E-20</v>
      </c>
      <c r="O8" s="10">
        <f>3/24*OO[[#This Row],[71 (27JUN1985 18:00:00)-Water Temperature (C)]]*OO[[#This Row],[13]]/SUM(OO[13])</f>
        <v>1.6639829878167383E-20</v>
      </c>
      <c r="P8" s="10">
        <f>3/24*OO[[#This Row],[72 (27JUN1985 21:00:00)-Water Temperature (C)]]*OO[[#This Row],[14]]/SUM(OO[14])</f>
        <v>1.6581462276367325E-20</v>
      </c>
      <c r="Q8" s="10">
        <f>3/24*OO[[#This Row],[73 (28JUN1985 00:00:00)-Water Temperature (C)]]*OO[[#This Row],[15]]/SUM(OO[15])</f>
        <v>1.669068781337745E-20</v>
      </c>
      <c r="R8" s="10">
        <f>3/24*OO[[#This Row],[74 (28JUN1985 03:00:00)-Water Temperature (C)]]*OO[[#This Row],[16]]/SUM(OO[16])</f>
        <v>1.7775343001461828E-20</v>
      </c>
      <c r="S8" s="10">
        <f>3/24*OO[[#This Row],[75 (28JUN1985 06:00:00)-Water Temperature (C)]]*OO[[#This Row],[17]]/SUM(OO[17])</f>
        <v>2.5336616680946928E-20</v>
      </c>
      <c r="T8" s="10">
        <f>3/24*OO[[#This Row],[76 (28JUN1985 09:00:00)-Water Temperature (C)]]*OO[[#This Row],[18]]/SUM(OO[18])</f>
        <v>3.6771147152980051E-20</v>
      </c>
      <c r="U8" s="10">
        <f>3/24*OO[[#This Row],[77 (28JUN1985 12:00:00)-Water Temperature (C)]]*OO[[#This Row],[19]]/SUM(OO[19])</f>
        <v>4.4528051667476421E-20</v>
      </c>
      <c r="V8" s="10">
        <f>3/24000000*OO[[#This Row],[78 (28JUN1985 15:00:00)-Water Temperature (C)]]*OO[[#This Row],[20]]</f>
        <v>4.9823035895137496E-20</v>
      </c>
      <c r="W8" s="10">
        <f>3/24000000*OO[[#This Row],[79 (28JUN1985 18:00:00)-Water Temperature (C)]]*OO[[#This Row],[21]]</f>
        <v>5.3596524341949994E-20</v>
      </c>
      <c r="X8" s="10">
        <f>3/24000000*OO[[#This Row],[80 (28JUN1985 21:00:00)-Water Temperature (C)]]*OO[[#This Row],[22]]</f>
        <v>5.7323042131149995E-20</v>
      </c>
      <c r="Y8" s="10">
        <f>3/24000000*OO[[#This Row],[81 (29JUN1985 00:00:00)-Water Temperature (C)]]*OO[[#This Row],[23]]</f>
        <v>6.147261017914999E-20</v>
      </c>
      <c r="Z8" s="10">
        <f>3/24000000*OO[[#This Row],[82 (29JUN1985 03:00:00)-Water Temperature (C)]]*OO[[#This Row],[24]]</f>
        <v>6.6776916086399985E-20</v>
      </c>
      <c r="AA8" s="10">
        <f>3/24000000*OO[[#This Row],[83 (29JUN1985 06:00:00)-Water Temperature (C)]]*OO[[#This Row],[25]]</f>
        <v>7.3007160027187505E-20</v>
      </c>
      <c r="AB8" s="10">
        <f>3/24000000*OO[[#This Row],[84 (29JUN1985 09:00:00)-Water Temperature (C)]]*OO[[#This Row],[26]]</f>
        <v>8.2424404589100013E-20</v>
      </c>
      <c r="AC8" s="10">
        <f>3/24000000*OO[[#This Row],[85 (29JUN1985 12:00:00)-Water Temperature (C)]]*OO[[#This Row],[27]]</f>
        <v>8.7381464824687498E-20</v>
      </c>
      <c r="AD8" s="10">
        <f>3/24000000*OO[[#This Row],[86 (29JUN1985 15:00:00)-Water Temperature (C)]]*OO[[#This Row],[28]]</f>
        <v>9.2252202863399998E-20</v>
      </c>
      <c r="AE8" s="10">
        <f>3/24000000*OO[[#This Row],[88 (29JUN1985 21:00:00)-Water Temperature (C)]]*OO[[#This Row],[30]]</f>
        <v>9.6149330939750001E-20</v>
      </c>
      <c r="AF8" s="10">
        <f>3/24000000*OO[[#This Row],[88 (29JUN1985 21:00:00)-Water Temperature (C)]]*OO[[#This Row],[30]]</f>
        <v>9.6149330939750001E-20</v>
      </c>
      <c r="AG8" s="10">
        <f>3/24000000*OO[[#This Row],[89 (30JUN1985 00:00:00)-Water Temperature (C)]]*OO[[#This Row],[31]]</f>
        <v>9.7704309682799987E-20</v>
      </c>
      <c r="AH8" s="10">
        <f>3/24000000*OO[[#This Row],[90 (30JUN1985 03:00:00)-Water Temperature (C)]]*OO[[#This Row],[32]]</f>
        <v>1.0018637426379999E-19</v>
      </c>
      <c r="AI8" s="10">
        <f>3/24000000*OO[[#This Row],[91 (30JUN1985 06:00:00)-Water Temperature (C)]]*OO[[#This Row],[33]]</f>
        <v>1.0528599823874998E-19</v>
      </c>
      <c r="AJ8" s="10">
        <f>3/24000000*OO[[#This Row],[92 (30JUN1985 09:00:00)-Water Temperature (C)]]*OO[[#This Row],[34]]</f>
        <v>1.1130734287277501E-19</v>
      </c>
      <c r="AK8" s="10">
        <f>3/24000000*OO[[#This Row],[93 (30JUN1985 12:00:00)-Water Temperature (C)]]*OO[[#This Row],[35]]</f>
        <v>1.0971808500853749E-19</v>
      </c>
      <c r="AL8" s="10">
        <f>3/24000000*OO[[#This Row],[94 (30JUN1985 15:00:00)-Water Temperature (C)]]*OO[[#This Row],[36]]</f>
        <v>1.172049797196E-19</v>
      </c>
      <c r="AM8" s="10">
        <f>3/24000000*OO[[#This Row],[95 (30JUN1985 18:00:00)-Water Temperature (C)]]*OO[[#This Row],[37]]</f>
        <v>1.2589598071485E-19</v>
      </c>
      <c r="AN8" s="10">
        <f>3/24000000*OO[[#This Row],[96 (30JUN1985 21:00:00)-Water Temperature (C)]]*OO[[#This Row],[38]]</f>
        <v>1.295314018845E-19</v>
      </c>
      <c r="AO8" s="10">
        <f>3/24000000*OO[[#This Row],[97 (01JUL1985 00:00:00)-Water Temperature (C)]]*OO[[#This Row],[39]]</f>
        <v>1.32136670649375E-19</v>
      </c>
      <c r="AP8" s="10">
        <f>3/24000000*OO[[#This Row],[98 (01JUL1985 03:00:00)-Water Temperature (C)]]*OO[[#This Row],[40]]</f>
        <v>1.3404818638399997E-19</v>
      </c>
      <c r="AQ8" s="10">
        <f>3/24000000*OO[[#This Row],[99 (01JUL1985 06:00:00)-Water Temperature (C)]]*OO[[#This Row],[41]]</f>
        <v>1.2985769525714999E-19</v>
      </c>
      <c r="AR8" s="10">
        <f>3/24000000*OO[[#This Row],[100 (01JUL1985 09:00:00)-Water Temperature (C)]]*OO[[#This Row],[42]]</f>
        <v>9.6188800649700005E-20</v>
      </c>
      <c r="AS8" s="10">
        <f>3/24000000*OO[[#This Row],[101 (01JUL1985 12:00:00)-Water Temperature (C)]]*OO[[#This Row],[43]]</f>
        <v>6.4908777717112494E-20</v>
      </c>
      <c r="AT8" s="10">
        <f>3/24000000*OO[[#This Row],[102 (01JUL1985 15:00:00)-Water Temperature (C)]]*OO[[#This Row],[44]]</f>
        <v>4.7159198848999996E-20</v>
      </c>
      <c r="AU8" s="10">
        <f>3/24000000*OO[[#This Row],[103 (01JUL1985 18:00:00)-Water Temperature (C)]]*OO[[#This Row],[45]]</f>
        <v>3.7982606702425001E-20</v>
      </c>
      <c r="AV8" s="10">
        <f>3/24000000*OO[[#This Row],[104 (01JUL1985 21:00:00)-Water Temperature (C)]]*OO[[#This Row],[46]]</f>
        <v>3.1585371798599999E-20</v>
      </c>
      <c r="AW8" s="10">
        <f>3/24000000*OO[[#This Row],[105 (02JUL1985 00:00:00)-Water Temperature (C)]]*OO[[#This Row],[47]]</f>
        <v>2.8272294720874996E-20</v>
      </c>
      <c r="AX8" s="10">
        <f>3/24000000*OO[[#This Row],[106 (02JUL1985 03:00:00)-Water Temperature (C)]]*OO[[#This Row],[48]]</f>
        <v>2.6118794739887496E-20</v>
      </c>
      <c r="AY8" s="10">
        <f>3/24000000*OO[[#This Row],[107 (02JUL1985 06:00:00)-Water Temperature (C)]]*OO[[#This Row],[49]]</f>
        <v>2.3427996510299997E-20</v>
      </c>
      <c r="AZ8" s="10">
        <f>3/24000000*OO[[#This Row],[108 (02JUL1985 09:00:00)-Water Temperature (C)]]*OO[[#This Row],[50]]</f>
        <v>2.0153795845624998E-20</v>
      </c>
      <c r="BA8" s="10">
        <f>3/24000000*OO[[#This Row],[109 (02JUL1985 12:00:00)-Water Temperature (C)]]*OO[[#This Row],[51]]</f>
        <v>1.7877149294549998E-20</v>
      </c>
      <c r="BB8" s="10">
        <f>3/24000000*OO[[#This Row],[110 (02JUL1985 15:00:00)-Water Temperature (C)]]*OO[[#This Row],[52]]</f>
        <v>1.6029209860749999E-20</v>
      </c>
      <c r="BC8" s="10">
        <f>3/24000000*OO[[#This Row],[111 (02JUL1985 18:00:00)-Water Temperature (C)]]*OO[[#This Row],[53]]</f>
        <v>1.45171443186E-20</v>
      </c>
      <c r="BD8" s="10">
        <f>3/24000000*OO[[#This Row],[112 (02JUL1985 21:00:00)-Water Temperature (C)]]*OO[[#This Row],[54]]</f>
        <v>1.33838793392E-20</v>
      </c>
      <c r="BE8" s="10">
        <f>3/24000000*OO[[#This Row],[113 (03JUL1985 00:00:00)-Water Temperature (C)]]*OO[[#This Row],[55]]</f>
        <v>1.2660357352500001E-20</v>
      </c>
      <c r="BF8" s="10">
        <f>3/24000000*OO[[#This Row],[114 (03JUL1985 03:00:00)-Water Temperature (C)]]*OO[[#This Row],[56]]</f>
        <v>1.2026852619431252E-20</v>
      </c>
      <c r="BG8" s="10">
        <f>3/24000000*OO[[#This Row],[115 (03JUL1985 06:00:00)-Water Temperature (C)]]*OO[[#This Row],[57]]</f>
        <v>1.117703170319625E-20</v>
      </c>
      <c r="BH8" s="10">
        <f>3/24000000*OO[[#This Row],[116 (03JUL1985 09:00:00)-Water Temperature (C)]]*OO[[#This Row],[58]]</f>
        <v>1.0355437539237499E-20</v>
      </c>
      <c r="BI8" s="10">
        <f>3/24000000*OO[[#This Row],[117 (03JUL1985 12:00:00)-Water Temperature (C)]]*OO[[#This Row],[59]]</f>
        <v>9.7810763808725003E-21</v>
      </c>
      <c r="BJ8" s="10">
        <f>3/24000000*OO[[#This Row],[118 (03JUL1985 15:00:00)-Water Temperature (C)]]*OO[[#This Row],[60]]</f>
        <v>9.1574618579999986E-21</v>
      </c>
      <c r="BK8" s="10">
        <f>3/24000000*OO[[#This Row],[119 (03JUL1985 18:00:00)-Water Temperature (C)]]*OO[[#This Row],[61]]</f>
        <v>8.6325284403599996E-21</v>
      </c>
      <c r="BL8" s="10">
        <f>3/24000000*OO[[#This Row],[120 (03JUL1985 21:00:00)-Water Temperature (C)]]*OO[[#This Row],[62]]</f>
        <v>7.9490608431749995E-21</v>
      </c>
      <c r="BM8" s="10">
        <f>3/24000000*OO[[#This Row],[121 (04JUL1985 00:00:00)-Water Temperature (C)]]*OO[[#This Row],[63]]</f>
        <v>7.5297943897400001E-21</v>
      </c>
      <c r="BN8" s="10">
        <f>3/24000000*OO[[#This Row],[122 (04JUL1985 03:00:00)-Water Temperature (C)]]*OO[[#This Row],[64]]</f>
        <v>7.2205602695549996E-21</v>
      </c>
      <c r="BO8" s="10">
        <f>3/24000000*OO[[#This Row],[123 (04JUL1985 06:00:00)-Water Temperature (C)]]*OO[[#This Row],[65]]</f>
        <v>7.1179545606187496E-21</v>
      </c>
      <c r="BP8" s="10">
        <f>3/24000000*OO[[#This Row],[124 (04JUL1985 09:00:00)-Water Temperature (C)]]*OO[[#This Row],[66]]</f>
        <v>7.4786550611187488E-21</v>
      </c>
      <c r="BQ8" s="10">
        <f>3/24000000*OO[[#This Row],[125 (04JUL1985 12:00:00)-Water Temperature (C)]]*OO[[#This Row],[67]]</f>
        <v>7.4413104415649983E-21</v>
      </c>
      <c r="BR8" s="10">
        <f>3/24000000*OO[[#This Row],[126 (04JUL1985 15:00:00)-Water Temperature (C)]]*OO[[#This Row],[68]]</f>
        <v>7.2985553785687504E-21</v>
      </c>
      <c r="BS8" s="10">
        <f>3/24000000*OO[[#This Row],[127 (04JUL1985 18:00:00)-Water Temperature (C)]]*OO[[#This Row],[69]]</f>
        <v>7.1493512321062488E-21</v>
      </c>
      <c r="BT8" s="10">
        <f>3/24000000*OO[[#This Row],[128 (04JUL1985 21:00:00)-Water Temperature (C)]]*OO[[#This Row],[70]]</f>
        <v>6.6782427544937498E-21</v>
      </c>
      <c r="BU8" s="10">
        <f>3/24000000*OO[[#This Row],[129 (05JUL1985 00:00:00)-Water Temperature (C)]]*OO[[#This Row],[71]]</f>
        <v>6.3036124705675E-21</v>
      </c>
      <c r="BV8" s="10">
        <f>3/24000000*OO[[#This Row],[130 (05JUL1985 03:00:00)-Water Temperature (C)]]*OO[[#This Row],[72]]</f>
        <v>6.0706234439937494E-21</v>
      </c>
      <c r="BW8" s="10">
        <f>3/24000000*OO[[#This Row],[131 (05JUL1985 06:00:00)-Water Temperature (C)]]*OO[[#This Row],[73]]</f>
        <v>6.1607476037249993E-21</v>
      </c>
      <c r="BX8" s="10">
        <f>3/24000000*OO[[#This Row],[132 (05JUL1985 09:00:00)-Water Temperature (C)]]*OO[[#This Row],[74]]</f>
        <v>6.7693505702212496E-21</v>
      </c>
      <c r="BY8" s="10">
        <f>3/24000000*OO[[#This Row],[133 (05JUL1985 12:00:00)-Water Temperature (C)]]*OO[[#This Row],[75]]</f>
        <v>7.0755549910349989E-21</v>
      </c>
      <c r="BZ8" s="10">
        <f>3/24000000*OO[[#This Row],[134 (05JUL1985 15:00:00)-Water Temperature (C)]]*OO[[#This Row],[76]]</f>
        <v>7.1484258395749986E-21</v>
      </c>
      <c r="CA8" s="10">
        <f>3/24000000*OO[[#This Row],[135 (05JUL1985 18:00:00)-Water Temperature (C)]]*OO[[#This Row],[77]]</f>
        <v>6.9997216027549987E-21</v>
      </c>
      <c r="CB8" s="10">
        <f>3/24000000*OO[[#This Row],[136 (05JUL1985 21:00:00)-Water Temperature (C)]]*OO[[#This Row],[78]]</f>
        <v>6.5549260541049991E-21</v>
      </c>
      <c r="CC8" s="10">
        <f>3/24000000*OO[[#This Row],[137 (06JUL1985 00:00:00)-Water Temperature (C)]]*OO[[#This Row],[79]]</f>
        <v>6.2885413784987504E-21</v>
      </c>
      <c r="CD8" s="10">
        <f>3/24000000*OO[[#This Row],[138 (06JUL1985 03:00:00)-Water Temperature (C)]]*OO[[#This Row],[80]]</f>
        <v>6.0766650989549999E-21</v>
      </c>
      <c r="CE8" s="10">
        <f>3/24000000*OO[[#This Row],[139 (06JUL1985 06:00:00)-Water Temperature (C)]]*OO[[#This Row],[81]]</f>
        <v>5.7981837377599985E-21</v>
      </c>
      <c r="CF8" s="10">
        <f>3/24000000*OO[[#This Row],[140 (06JUL1985 09:00:00)-Water Temperature (C)]]*OO[[#This Row],[82]]</f>
        <v>5.4035094215374991E-21</v>
      </c>
      <c r="CG8" s="10">
        <f>3/24000000*OO[[#This Row],[141 (06JUL1985 12:00:00)-Water Temperature (C)]]*OO[[#This Row],[83]]</f>
        <v>4.9285688593949995E-21</v>
      </c>
      <c r="CH8" s="10">
        <f>3/24000000*OO[[#This Row],[142 (06JUL1985 15:00:00)-Water Temperature (C)]]*OO[[#This Row],[84]]</f>
        <v>4.5663743789799998E-21</v>
      </c>
      <c r="CI8" s="10">
        <f>3/24000000*OO[[#This Row],[143 (06JUL1985 18:00:00)-Water Temperature (C)]]*OO[[#This Row],[85]]</f>
        <v>4.2999800003299994E-21</v>
      </c>
      <c r="CJ8" s="10">
        <f>3/24000000*OO[[#This Row],[144 (06JUL1985 21:00:00)-Water Temperature (C)]]*OO[[#This Row],[86]]</f>
        <v>3.9432943580500008E-21</v>
      </c>
      <c r="CK8" s="10">
        <f>3/24000000*OO[[#This Row],[145 (07JUL1985 00:00:00)-Water Temperature (C)]]*OO[[#This Row],[87]]</f>
        <v>3.7114127176524997E-21</v>
      </c>
      <c r="CL8" s="10">
        <f>3/24000000*OO[[#This Row],[146 (07JUL1985 03:00:00)-Water Temperature (C)]]*OO[[#This Row],[88]]</f>
        <v>3.5493280758974995E-21</v>
      </c>
      <c r="CM8" s="10">
        <f>3/24000000*OO[[#This Row],[147 (07JUL1985 06:00:00)-Water Temperature (C)]]*OO[[#This Row],[89]]</f>
        <v>3.2472824840774998E-21</v>
      </c>
      <c r="CN8" s="10">
        <f>3/24000000*OO[[#This Row],[148 (07JUL1985 09:00:00)-Water Temperature (C)]]*OO[[#This Row],[90]]</f>
        <v>2.7064250162974995E-21</v>
      </c>
      <c r="CO8" s="10">
        <f>3/24000000*OO[[#This Row],[149 (07JUL1985 12:00:00)-Water Temperature (C)]]*OO[[#This Row],[91]]</f>
        <v>2.2200373641250002E-21</v>
      </c>
      <c r="CP8" s="10">
        <f>3/24000000*OO[[#This Row],[150 (07JUL1985 15:00:00)-Water Temperature (C)]]*OO[[#This Row],[92]]</f>
        <v>2.00678282675E-21</v>
      </c>
      <c r="CQ8" s="10">
        <f>3/24000000*OO[[#This Row],[151 (07JUL1985 18:00:00)-Water Temperature (C)]]*OO[[#This Row],[93]]</f>
        <v>1.8210257178299999E-21</v>
      </c>
      <c r="CR8" s="10">
        <f>3/24000000*OO[[#This Row],[152 (07JUL1985 21:00:00)-Water Temperature (C)]]*OO[[#This Row],[94]]</f>
        <v>1.64373630804E-21</v>
      </c>
      <c r="CS8" s="10">
        <f>3/24000000*OO[[#This Row],[153 (08JUL1985 00:00:00)-Water Temperature (C)]]*OO[[#This Row],[95]]</f>
        <v>1.5386718563099999E-21</v>
      </c>
      <c r="CT8" s="10">
        <f>3/24000000*OO[[#This Row],[154 (08JUL1985 03:00:00)-Water Temperature (C)]]*OO[[#This Row],[96]]</f>
        <v>1.4597336069999998E-21</v>
      </c>
      <c r="CU8" s="10">
        <f>3/24000000*OO[[#This Row],[155 (08JUL1985 06:00:00)-Water Temperature (C)]]*OO[[#This Row],[97]]</f>
        <v>1.5981296197912501E-21</v>
      </c>
      <c r="CV8" s="10">
        <f>3/24000000*OO[[#This Row],[156 (08JUL1985 09:00:00)-Water Temperature (C)]]*OO[[#This Row],[98]]</f>
        <v>2.03665706729875E-21</v>
      </c>
      <c r="CW8" s="10">
        <f>3/24000000*OO[[#This Row],[157 (08JUL1985 12:00:00)-Water Temperature (C)]]*OO[[#This Row],[99]]</f>
        <v>2.3578141684749998E-21</v>
      </c>
    </row>
    <row r="9" spans="1:102" x14ac:dyDescent="0.35">
      <c r="A9" t="s">
        <v>13</v>
      </c>
      <c r="B9">
        <v>638.97659999999996</v>
      </c>
      <c r="C9" s="10">
        <f>3/24*OO[[#This Row],[59 (26JUN1985 06:00:00)-Water Temperature (C)]]*OO[[#This Row],[1]]/SUM(OO[1])</f>
        <v>1.2291574275151941E-8</v>
      </c>
      <c r="D9" s="10">
        <f>3/24*OO[[#This Row],[60 (26JUN1985 09:00:00)-Water Temperature (C)]]*OO[[#This Row],[2]]/SUM(OO[2])</f>
        <v>2.7693714366478734E-11</v>
      </c>
      <c r="E9" s="10">
        <f>3/24*OO[[#This Row],[61 (26JUN1985 12:00:00)-Water Temperature (C)]]*OO[[#This Row],[3]]/SUM(OO[3])</f>
        <v>6.1996410097667572E-14</v>
      </c>
      <c r="F9" s="10">
        <f>3/24*OO[[#This Row],[62 (26JUN1985 15:00:00)-Water Temperature (C)]]*OO[[#This Row],[4]]/SUM(OO[4])</f>
        <v>1.4235528065653156E-16</v>
      </c>
      <c r="G9" s="10">
        <f>3/24*OO[[#This Row],[63 (26JUN1985 18:00:00)-Water Temperature (C)]]*OO[[#This Row],[5]]/SUM(OO[5])</f>
        <v>4.2842491447718685E-19</v>
      </c>
      <c r="H9" s="10">
        <f>3/24*OO[[#This Row],[64 (26JUN1985 21:00:00)-Water Temperature (C)]]*OO[[#This Row],[6]]/SUM(OO[6])</f>
        <v>9.5618160483383304E-20</v>
      </c>
      <c r="I9" s="10">
        <f>3/24*OO[[#This Row],[65 (27JUN1985 00:00:00)-Water Temperature (C)]]*OO[[#This Row],[7]]/SUM(OO[7])</f>
        <v>9.2044329850801507E-20</v>
      </c>
      <c r="J9" s="10">
        <f>3/24*OO[[#This Row],[66 (27JUN1985 03:00:00)-Water Temperature (C)]]*OO[[#This Row],[8]]/SUM(OO[8])</f>
        <v>9.2101350694283357E-20</v>
      </c>
      <c r="K9" s="10">
        <f>3/24*OO[[#This Row],[67 (27JUN1985 06:00:00)-Water Temperature (C)]]*OO[[#This Row],[9]]/SUM(OO[9])</f>
        <v>9.725098498950605E-20</v>
      </c>
      <c r="L9" s="10">
        <f>3/24*OO[[#This Row],[68 (27JUN1985 09:00:00)-Water Temperature (C)]]*OO[[#This Row],[10]]/SUM(OO[10])</f>
        <v>1.0520575727819829E-19</v>
      </c>
      <c r="M9" s="10">
        <f>3/24*OO[[#This Row],[69 (27JUN1985 12:00:00)-Water Temperature (C)]]*OO[[#This Row],[11]]/SUM(OO[11])</f>
        <v>1.0974138260736026E-19</v>
      </c>
      <c r="N9" s="10">
        <f>3/24*OO[[#This Row],[70 (27JUN1985 15:00:00)-Water Temperature (C)]]*OO[[#This Row],[12]]/SUM(OO[12])</f>
        <v>1.1156290415310355E-19</v>
      </c>
      <c r="O9" s="10">
        <f>3/24*OO[[#This Row],[71 (27JUN1985 18:00:00)-Water Temperature (C)]]*OO[[#This Row],[13]]/SUM(OO[13])</f>
        <v>1.1281717327303727E-19</v>
      </c>
      <c r="P9" s="10">
        <f>3/24*OO[[#This Row],[72 (27JUN1985 21:00:00)-Water Temperature (C)]]*OO[[#This Row],[14]]/SUM(OO[14])</f>
        <v>1.115814542798986E-19</v>
      </c>
      <c r="Q9" s="10">
        <f>3/24*OO[[#This Row],[73 (28JUN1985 00:00:00)-Water Temperature (C)]]*OO[[#This Row],[15]]/SUM(OO[15])</f>
        <v>1.1156160361955352E-19</v>
      </c>
      <c r="R9" s="10">
        <f>3/24*OO[[#This Row],[74 (28JUN1985 03:00:00)-Water Temperature (C)]]*OO[[#This Row],[16]]/SUM(OO[16])</f>
        <v>1.1843103022122237E-19</v>
      </c>
      <c r="S9" s="10">
        <f>3/24*OO[[#This Row],[75 (28JUN1985 06:00:00)-Water Temperature (C)]]*OO[[#This Row],[17]]/SUM(OO[17])</f>
        <v>1.6866357706251667E-19</v>
      </c>
      <c r="T9" s="10">
        <f>3/24*OO[[#This Row],[76 (28JUN1985 09:00:00)-Water Temperature (C)]]*OO[[#This Row],[18]]/SUM(OO[18])</f>
        <v>2.4128460736381968E-19</v>
      </c>
      <c r="U9" s="10">
        <f>3/24*OO[[#This Row],[77 (28JUN1985 12:00:00)-Water Temperature (C)]]*OO[[#This Row],[19]]/SUM(OO[19])</f>
        <v>2.868274587186535E-19</v>
      </c>
      <c r="V9" s="10">
        <f>3/24000000*OO[[#This Row],[78 (28JUN1985 15:00:00)-Water Temperature (C)]]*OO[[#This Row],[20]]</f>
        <v>3.1749957647800002E-19</v>
      </c>
      <c r="W9" s="10">
        <f>3/24000000*OO[[#This Row],[79 (28JUN1985 18:00:00)-Water Temperature (C)]]*OO[[#This Row],[21]]</f>
        <v>3.3700948548975E-19</v>
      </c>
      <c r="X9" s="10">
        <f>3/24000000*OO[[#This Row],[80 (28JUN1985 21:00:00)-Water Temperature (C)]]*OO[[#This Row],[22]]</f>
        <v>3.5587066030249999E-19</v>
      </c>
      <c r="Y9" s="10">
        <f>3/24000000*OO[[#This Row],[81 (29JUN1985 00:00:00)-Water Temperature (C)]]*OO[[#This Row],[23]]</f>
        <v>3.7716487746000001E-19</v>
      </c>
      <c r="Z9" s="10">
        <f>3/24000000*OO[[#This Row],[82 (29JUN1985 03:00:00)-Water Temperature (C)]]*OO[[#This Row],[24]]</f>
        <v>4.0412693105500002E-19</v>
      </c>
      <c r="AA9" s="10">
        <f>3/24000000*OO[[#This Row],[83 (29JUN1985 06:00:00)-Water Temperature (C)]]*OO[[#This Row],[25]]</f>
        <v>4.365140537722499E-19</v>
      </c>
      <c r="AB9" s="10">
        <f>3/24000000*OO[[#This Row],[84 (29JUN1985 09:00:00)-Water Temperature (C)]]*OO[[#This Row],[26]]</f>
        <v>4.8918242169312505E-19</v>
      </c>
      <c r="AC9" s="10">
        <f>3/24000000*OO[[#This Row],[85 (29JUN1985 12:00:00)-Water Temperature (C)]]*OO[[#This Row],[27]]</f>
        <v>5.1155578035799997E-19</v>
      </c>
      <c r="AD9" s="10">
        <f>3/24000000*OO[[#This Row],[86 (29JUN1985 15:00:00)-Water Temperature (C)]]*OO[[#This Row],[28]]</f>
        <v>5.3347763411999997E-19</v>
      </c>
      <c r="AE9" s="10">
        <f>3/24000000*OO[[#This Row],[88 (29JUN1985 21:00:00)-Water Temperature (C)]]*OO[[#This Row],[30]]</f>
        <v>5.4105660234374998E-19</v>
      </c>
      <c r="AF9" s="10">
        <f>3/24000000*OO[[#This Row],[88 (29JUN1985 21:00:00)-Water Temperature (C)]]*OO[[#This Row],[30]]</f>
        <v>5.4105660234374998E-19</v>
      </c>
      <c r="AG9" s="10">
        <f>3/24000000*OO[[#This Row],[89 (30JUN1985 00:00:00)-Water Temperature (C)]]*OO[[#This Row],[31]]</f>
        <v>5.4281080357249997E-19</v>
      </c>
      <c r="AH9" s="10">
        <f>3/24000000*OO[[#This Row],[90 (30JUN1985 03:00:00)-Water Temperature (C)]]*OO[[#This Row],[32]]</f>
        <v>5.4996853992937496E-19</v>
      </c>
      <c r="AI9" s="10">
        <f>3/24000000*OO[[#This Row],[91 (30JUN1985 06:00:00)-Water Temperature (C)]]*OO[[#This Row],[33]]</f>
        <v>5.7199326532499997E-19</v>
      </c>
      <c r="AJ9" s="10">
        <f>3/24000000*OO[[#This Row],[92 (30JUN1985 09:00:00)-Water Temperature (C)]]*OO[[#This Row],[34]]</f>
        <v>6.0102986535249996E-19</v>
      </c>
      <c r="AK9" s="10">
        <f>3/24000000*OO[[#This Row],[93 (30JUN1985 12:00:00)-Water Temperature (C)]]*OO[[#This Row],[35]]</f>
        <v>5.8556722508987505E-19</v>
      </c>
      <c r="AL9" s="10">
        <f>3/24000000*OO[[#This Row],[94 (30JUN1985 15:00:00)-Water Temperature (C)]]*OO[[#This Row],[36]]</f>
        <v>6.2017596976812497E-19</v>
      </c>
      <c r="AM9" s="10">
        <f>3/24000000*OO[[#This Row],[95 (30JUN1985 18:00:00)-Water Temperature (C)]]*OO[[#This Row],[37]]</f>
        <v>6.5987847786437498E-19</v>
      </c>
      <c r="AN9" s="10">
        <f>3/24000000*OO[[#This Row],[96 (30JUN1985 21:00:00)-Water Temperature (C)]]*OO[[#This Row],[38]]</f>
        <v>6.6740531333549982E-19</v>
      </c>
      <c r="AO9" s="10">
        <f>3/24000000*OO[[#This Row],[97 (01JUL1985 00:00:00)-Water Temperature (C)]]*OO[[#This Row],[39]]</f>
        <v>6.6780518022749997E-19</v>
      </c>
      <c r="AP9" s="10">
        <f>3/24000000*OO[[#This Row],[98 (01JUL1985 03:00:00)-Water Temperature (C)]]*OO[[#This Row],[40]]</f>
        <v>6.7530785965099999E-19</v>
      </c>
      <c r="AQ9" s="10">
        <f>3/24000000*OO[[#This Row],[99 (01JUL1985 06:00:00)-Water Temperature (C)]]*OO[[#This Row],[41]]</f>
        <v>6.4888673414612496E-19</v>
      </c>
      <c r="AR9" s="10">
        <f>3/24000000*OO[[#This Row],[100 (01JUL1985 09:00:00)-Water Temperature (C)]]*OO[[#This Row],[42]]</f>
        <v>4.7933297466674997E-19</v>
      </c>
      <c r="AS9" s="10">
        <f>3/24000000*OO[[#This Row],[101 (01JUL1985 12:00:00)-Water Temperature (C)]]*OO[[#This Row],[43]]</f>
        <v>3.2444941697437501E-19</v>
      </c>
      <c r="AT9" s="10">
        <f>3/24000000*OO[[#This Row],[102 (01JUL1985 15:00:00)-Water Temperature (C)]]*OO[[#This Row],[44]]</f>
        <v>2.3702905503449998E-19</v>
      </c>
      <c r="AU9" s="10">
        <f>3/24000000*OO[[#This Row],[103 (01JUL1985 18:00:00)-Water Temperature (C)]]*OO[[#This Row],[45]]</f>
        <v>1.9190601864875002E-19</v>
      </c>
      <c r="AV9" s="10">
        <f>3/24000000*OO[[#This Row],[104 (01JUL1985 21:00:00)-Water Temperature (C)]]*OO[[#This Row],[46]]</f>
        <v>1.5903571985974999E-19</v>
      </c>
      <c r="AW9" s="10">
        <f>3/24000000*OO[[#This Row],[105 (02JUL1985 00:00:00)-Water Temperature (C)]]*OO[[#This Row],[47]]</f>
        <v>1.417658536635E-19</v>
      </c>
      <c r="AX9" s="10">
        <f>3/24000000*OO[[#This Row],[106 (02JUL1985 03:00:00)-Water Temperature (C)]]*OO[[#This Row],[48]]</f>
        <v>1.3093752583031249E-19</v>
      </c>
      <c r="AY9" s="10">
        <f>3/24000000*OO[[#This Row],[107 (02JUL1985 06:00:00)-Water Temperature (C)]]*OO[[#This Row],[49]]</f>
        <v>1.1700162362638748E-19</v>
      </c>
      <c r="AZ9" s="10">
        <f>3/24000000*OO[[#This Row],[108 (02JUL1985 09:00:00)-Water Temperature (C)]]*OO[[#This Row],[50]]</f>
        <v>1.0073271940742499E-19</v>
      </c>
      <c r="BA9" s="10">
        <f>3/24000000*OO[[#This Row],[109 (02JUL1985 12:00:00)-Water Temperature (C)]]*OO[[#This Row],[51]]</f>
        <v>9.0228261660749994E-20</v>
      </c>
      <c r="BB9" s="10">
        <f>3/24000000*OO[[#This Row],[110 (02JUL1985 15:00:00)-Water Temperature (C)]]*OO[[#This Row],[52]]</f>
        <v>8.0933339840474998E-20</v>
      </c>
      <c r="BC9" s="10">
        <f>3/24000000*OO[[#This Row],[111 (02JUL1985 18:00:00)-Water Temperature (C)]]*OO[[#This Row],[53]]</f>
        <v>7.334466600217499E-20</v>
      </c>
      <c r="BD9" s="10">
        <f>3/24000000*OO[[#This Row],[112 (02JUL1985 21:00:00)-Water Temperature (C)]]*OO[[#This Row],[54]]</f>
        <v>6.727561905386249E-20</v>
      </c>
      <c r="BE9" s="10">
        <f>3/24000000*OO[[#This Row],[113 (03JUL1985 00:00:00)-Water Temperature (C)]]*OO[[#This Row],[55]]</f>
        <v>6.3602822006999995E-20</v>
      </c>
      <c r="BF9" s="10">
        <f>3/24000000*OO[[#This Row],[114 (03JUL1985 03:00:00)-Water Temperature (C)]]*OO[[#This Row],[56]]</f>
        <v>6.0407394153062494E-20</v>
      </c>
      <c r="BG9" s="10">
        <f>3/24000000*OO[[#This Row],[115 (03JUL1985 06:00:00)-Water Temperature (C)]]*OO[[#This Row],[57]]</f>
        <v>5.6007031274999994E-20</v>
      </c>
      <c r="BH9" s="10">
        <f>3/24000000*OO[[#This Row],[116 (03JUL1985 09:00:00)-Water Temperature (C)]]*OO[[#This Row],[58]]</f>
        <v>5.1983690626799999E-20</v>
      </c>
      <c r="BI9" s="10">
        <f>3/24000000*OO[[#This Row],[117 (03JUL1985 12:00:00)-Water Temperature (C)]]*OO[[#This Row],[59]]</f>
        <v>4.9402648225999993E-20</v>
      </c>
      <c r="BJ9" s="10">
        <f>3/24000000*OO[[#This Row],[118 (03JUL1985 15:00:00)-Water Temperature (C)]]*OO[[#This Row],[60]]</f>
        <v>4.6347538722550003E-20</v>
      </c>
      <c r="BK9" s="10">
        <f>3/24000000*OO[[#This Row],[119 (03JUL1985 18:00:00)-Water Temperature (C)]]*OO[[#This Row],[61]]</f>
        <v>4.3799885129437496E-20</v>
      </c>
      <c r="BL9" s="10">
        <f>3/24000000*OO[[#This Row],[120 (03JUL1985 21:00:00)-Water Temperature (C)]]*OO[[#This Row],[62]]</f>
        <v>4.0125439973474998E-20</v>
      </c>
      <c r="BM9" s="10">
        <f>3/24000000*OO[[#This Row],[121 (04JUL1985 00:00:00)-Water Temperature (C)]]*OO[[#This Row],[63]]</f>
        <v>3.7918302412499997E-20</v>
      </c>
      <c r="BN9" s="10">
        <f>3/24000000*OO[[#This Row],[122 (04JUL1985 03:00:00)-Water Temperature (C)]]*OO[[#This Row],[64]]</f>
        <v>3.6372769266199998E-20</v>
      </c>
      <c r="BO9" s="10">
        <f>3/24000000*OO[[#This Row],[123 (04JUL1985 06:00:00)-Water Temperature (C)]]*OO[[#This Row],[65]]</f>
        <v>3.5927745668012493E-20</v>
      </c>
      <c r="BP9" s="10">
        <f>3/24000000*OO[[#This Row],[124 (04JUL1985 09:00:00)-Water Temperature (C)]]*OO[[#This Row],[66]]</f>
        <v>3.8033758061999995E-20</v>
      </c>
      <c r="BQ9" s="10">
        <f>3/24000000*OO[[#This Row],[125 (04JUL1985 12:00:00)-Water Temperature (C)]]*OO[[#This Row],[67]]</f>
        <v>3.7846001712374997E-20</v>
      </c>
      <c r="BR9" s="10">
        <f>3/24000000*OO[[#This Row],[126 (04JUL1985 15:00:00)-Water Temperature (C)]]*OO[[#This Row],[68]]</f>
        <v>3.7046327254300001E-20</v>
      </c>
      <c r="BS9" s="10">
        <f>3/24000000*OO[[#This Row],[127 (04JUL1985 18:00:00)-Water Temperature (C)]]*OO[[#This Row],[69]]</f>
        <v>3.6363350637074998E-20</v>
      </c>
      <c r="BT9" s="10">
        <f>3/24000000*OO[[#This Row],[128 (04JUL1985 21:00:00)-Water Temperature (C)]]*OO[[#This Row],[70]]</f>
        <v>3.3852075700599996E-20</v>
      </c>
      <c r="BU9" s="10">
        <f>3/24000000*OO[[#This Row],[129 (05JUL1985 00:00:00)-Water Temperature (C)]]*OO[[#This Row],[71]]</f>
        <v>3.1746071692799997E-20</v>
      </c>
      <c r="BV9" s="10">
        <f>3/24000000*OO[[#This Row],[130 (05JUL1985 03:00:00)-Water Temperature (C)]]*OO[[#This Row],[72]]</f>
        <v>3.0537149688062502E-20</v>
      </c>
      <c r="BW9" s="10">
        <f>3/24000000*OO[[#This Row],[131 (05JUL1985 06:00:00)-Water Temperature (C)]]*OO[[#This Row],[73]]</f>
        <v>3.1085895510599994E-20</v>
      </c>
      <c r="BX9" s="10">
        <f>3/24000000*OO[[#This Row],[132 (05JUL1985 09:00:00)-Water Temperature (C)]]*OO[[#This Row],[74]]</f>
        <v>3.4459775492999995E-20</v>
      </c>
      <c r="BY9" s="10">
        <f>3/24000000*OO[[#This Row],[133 (05JUL1985 12:00:00)-Water Temperature (C)]]*OO[[#This Row],[75]]</f>
        <v>3.6032128029599999E-20</v>
      </c>
      <c r="BZ9" s="10">
        <f>3/24000000*OO[[#This Row],[134 (05JUL1985 15:00:00)-Water Temperature (C)]]*OO[[#This Row],[76]]</f>
        <v>3.6377975254062498E-20</v>
      </c>
      <c r="CA9" s="10">
        <f>3/24000000*OO[[#This Row],[135 (05JUL1985 18:00:00)-Water Temperature (C)]]*OO[[#This Row],[77]]</f>
        <v>3.5539175958E-20</v>
      </c>
      <c r="CB9" s="10">
        <f>3/24000000*OO[[#This Row],[136 (05JUL1985 21:00:00)-Water Temperature (C)]]*OO[[#This Row],[78]]</f>
        <v>3.304408504035E-20</v>
      </c>
      <c r="CC9" s="10">
        <f>3/24000000*OO[[#This Row],[137 (06JUL1985 00:00:00)-Water Temperature (C)]]*OO[[#This Row],[79]]</f>
        <v>3.1489771647249998E-20</v>
      </c>
      <c r="CD9" s="10">
        <f>3/24000000*OO[[#This Row],[138 (06JUL1985 03:00:00)-Water Temperature (C)]]*OO[[#This Row],[80]]</f>
        <v>3.0382051469687499E-20</v>
      </c>
      <c r="CE9" s="10">
        <f>3/24000000*OO[[#This Row],[139 (06JUL1985 06:00:00)-Water Temperature (C)]]*OO[[#This Row],[81]]</f>
        <v>2.8909282198999997E-20</v>
      </c>
      <c r="CF9" s="10">
        <f>3/24000000*OO[[#This Row],[140 (06JUL1985 09:00:00)-Water Temperature (C)]]*OO[[#This Row],[82]]</f>
        <v>2.71715499832E-20</v>
      </c>
      <c r="CG9" s="10">
        <f>3/24000000*OO[[#This Row],[141 (06JUL1985 12:00:00)-Water Temperature (C)]]*OO[[#This Row],[83]]</f>
        <v>2.4885647153174995E-20</v>
      </c>
      <c r="CH9" s="10">
        <f>3/24000000*OO[[#This Row],[142 (06JUL1985 15:00:00)-Water Temperature (C)]]*OO[[#This Row],[84]]</f>
        <v>2.3122358609699996E-20</v>
      </c>
      <c r="CI9" s="10">
        <f>3/24000000*OO[[#This Row],[143 (06JUL1985 18:00:00)-Water Temperature (C)]]*OO[[#This Row],[85]]</f>
        <v>2.1756066123275002E-20</v>
      </c>
      <c r="CJ9" s="10">
        <f>3/24000000*OO[[#This Row],[144 (06JUL1985 21:00:00)-Water Temperature (C)]]*OO[[#This Row],[86]]</f>
        <v>1.9860520150737501E-20</v>
      </c>
      <c r="CK9" s="10">
        <f>3/24000000*OO[[#This Row],[145 (07JUL1985 00:00:00)-Water Temperature (C)]]*OO[[#This Row],[87]]</f>
        <v>1.8567447038999999E-20</v>
      </c>
      <c r="CL9" s="10">
        <f>3/24000000*OO[[#This Row],[146 (07JUL1985 03:00:00)-Water Temperature (C)]]*OO[[#This Row],[88]]</f>
        <v>1.7755161527500001E-20</v>
      </c>
      <c r="CM9" s="10">
        <f>3/24000000*OO[[#This Row],[147 (07JUL1985 06:00:00)-Water Temperature (C)]]*OO[[#This Row],[89]]</f>
        <v>1.6162674513562499E-20</v>
      </c>
      <c r="CN9" s="10">
        <f>3/24000000*OO[[#This Row],[148 (07JUL1985 09:00:00)-Water Temperature (C)]]*OO[[#This Row],[90]]</f>
        <v>1.3572770481968747E-20</v>
      </c>
      <c r="CO9" s="10">
        <f>3/24000000*OO[[#This Row],[149 (07JUL1985 12:00:00)-Water Temperature (C)]]*OO[[#This Row],[91]]</f>
        <v>1.114100394624E-20</v>
      </c>
      <c r="CP9" s="10">
        <f>3/24000000*OO[[#This Row],[150 (07JUL1985 15:00:00)-Water Temperature (C)]]*OO[[#This Row],[92]]</f>
        <v>1.016568466806875E-20</v>
      </c>
      <c r="CQ9" s="10">
        <f>3/24000000*OO[[#This Row],[151 (07JUL1985 18:00:00)-Water Temperature (C)]]*OO[[#This Row],[93]]</f>
        <v>9.2515814593875002E-21</v>
      </c>
      <c r="CR9" s="10">
        <f>3/24000000*OO[[#This Row],[152 (07JUL1985 21:00:00)-Water Temperature (C)]]*OO[[#This Row],[94]]</f>
        <v>8.3309999137250009E-21</v>
      </c>
      <c r="CS9" s="10">
        <f>3/24000000*OO[[#This Row],[153 (08JUL1985 00:00:00)-Water Temperature (C)]]*OO[[#This Row],[95]]</f>
        <v>7.7772943856374994E-21</v>
      </c>
      <c r="CT9" s="10">
        <f>3/24000000*OO[[#This Row],[154 (08JUL1985 03:00:00)-Water Temperature (C)]]*OO[[#This Row],[96]]</f>
        <v>7.3806151571549996E-21</v>
      </c>
      <c r="CU9" s="10">
        <f>3/24000000*OO[[#This Row],[155 (08JUL1985 06:00:00)-Water Temperature (C)]]*OO[[#This Row],[97]]</f>
        <v>8.1748489552724996E-21</v>
      </c>
      <c r="CV9" s="10">
        <f>3/24000000*OO[[#This Row],[156 (08JUL1985 09:00:00)-Water Temperature (C)]]*OO[[#This Row],[98]]</f>
        <v>1.0518816417862501E-20</v>
      </c>
      <c r="CW9" s="10">
        <f>3/24000000*OO[[#This Row],[157 (08JUL1985 12:00:00)-Water Temperature (C)]]*OO[[#This Row],[99]]</f>
        <v>1.2145968709E-20</v>
      </c>
    </row>
    <row r="10" spans="1:102" x14ac:dyDescent="0.35">
      <c r="A10" t="s">
        <v>14</v>
      </c>
      <c r="B10">
        <v>643.17070000000001</v>
      </c>
      <c r="C10" s="10">
        <f>3/24*OO[[#This Row],[59 (26JUN1985 06:00:00)-Water Temperature (C)]]*OO[[#This Row],[1]]/SUM(OO[1])</f>
        <v>5.2818095673833256E-8</v>
      </c>
      <c r="D10" s="10">
        <f>3/24*OO[[#This Row],[60 (26JUN1985 09:00:00)-Water Temperature (C)]]*OO[[#This Row],[2]]/SUM(OO[2])</f>
        <v>1.1938323095826152E-10</v>
      </c>
      <c r="E10" s="10">
        <f>3/24*OO[[#This Row],[61 (26JUN1985 12:00:00)-Water Temperature (C)]]*OO[[#This Row],[3]]/SUM(OO[3])</f>
        <v>2.668866580728056E-13</v>
      </c>
      <c r="F10" s="10">
        <f>3/24*OO[[#This Row],[62 (26JUN1985 15:00:00)-Water Temperature (C)]]*OO[[#This Row],[4]]/SUM(OO[4])</f>
        <v>6.1189718764342365E-16</v>
      </c>
      <c r="G10" s="10">
        <f>3/24*OO[[#This Row],[63 (26JUN1985 18:00:00)-Water Temperature (C)]]*OO[[#This Row],[5]]/SUM(OO[5])</f>
        <v>2.1265380472835802E-18</v>
      </c>
      <c r="H10" s="10">
        <f>3/24*OO[[#This Row],[64 (26JUN1985 21:00:00)-Water Temperature (C)]]*OO[[#This Row],[6]]/SUM(OO[6])</f>
        <v>6.8650980758171023E-19</v>
      </c>
      <c r="I10" s="10">
        <f>3/24*OO[[#This Row],[65 (27JUN1985 00:00:00)-Water Temperature (C)]]*OO[[#This Row],[7]]/SUM(OO[7])</f>
        <v>6.5893622439838603E-19</v>
      </c>
      <c r="J10" s="10">
        <f>3/24*OO[[#This Row],[66 (27JUN1985 03:00:00)-Water Temperature (C)]]*OO[[#This Row],[8]]/SUM(OO[8])</f>
        <v>6.5806704907634483E-19</v>
      </c>
      <c r="K10" s="10">
        <f>3/24*OO[[#This Row],[67 (27JUN1985 06:00:00)-Water Temperature (C)]]*OO[[#This Row],[9]]/SUM(OO[9])</f>
        <v>6.9357763844838348E-19</v>
      </c>
      <c r="L10" s="10">
        <f>3/24*OO[[#This Row],[68 (27JUN1985 09:00:00)-Water Temperature (C)]]*OO[[#This Row],[10]]/SUM(OO[10])</f>
        <v>7.5003791150226122E-19</v>
      </c>
      <c r="M10" s="10">
        <f>3/24*OO[[#This Row],[69 (27JUN1985 12:00:00)-Water Temperature (C)]]*OO[[#This Row],[11]]/SUM(OO[11])</f>
        <v>7.8044673026302679E-19</v>
      </c>
      <c r="N10" s="10">
        <f>3/24*OO[[#This Row],[70 (27JUN1985 15:00:00)-Water Temperature (C)]]*OO[[#This Row],[12]]/SUM(OO[12])</f>
        <v>7.8941186562783565E-19</v>
      </c>
      <c r="O10" s="10">
        <f>3/24*OO[[#This Row],[71 (27JUN1985 18:00:00)-Water Temperature (C)]]*OO[[#This Row],[13]]/SUM(OO[13])</f>
        <v>7.9430411247136675E-19</v>
      </c>
      <c r="P10" s="10">
        <f>3/24*OO[[#This Row],[72 (27JUN1985 21:00:00)-Water Temperature (C)]]*OO[[#This Row],[14]]/SUM(OO[14])</f>
        <v>7.7940596101910246E-19</v>
      </c>
      <c r="Q10" s="10">
        <f>3/24*OO[[#This Row],[73 (28JUN1985 00:00:00)-Water Temperature (C)]]*OO[[#This Row],[15]]/SUM(OO[15])</f>
        <v>7.7322845392082888E-19</v>
      </c>
      <c r="R10" s="10">
        <f>3/24*OO[[#This Row],[74 (28JUN1985 03:00:00)-Water Temperature (C)]]*OO[[#This Row],[16]]/SUM(OO[16])</f>
        <v>8.221952984509646E-19</v>
      </c>
      <c r="S10" s="10">
        <f>3/24*OO[[#This Row],[75 (28JUN1985 06:00:00)-Water Temperature (C)]]*OO[[#This Row],[17]]/SUM(OO[17])</f>
        <v>1.1736022343545177E-18</v>
      </c>
      <c r="T10" s="10">
        <f>3/24*OO[[#This Row],[76 (28JUN1985 09:00:00)-Water Temperature (C)]]*OO[[#This Row],[18]]/SUM(OO[18])</f>
        <v>1.6486950006127274E-18</v>
      </c>
      <c r="U10" s="10">
        <f>3/24*OO[[#This Row],[77 (28JUN1985 12:00:00)-Water Temperature (C)]]*OO[[#This Row],[19]]/SUM(OO[19])</f>
        <v>1.9148824379844678E-18</v>
      </c>
      <c r="V10" s="10">
        <f>3/24000000*OO[[#This Row],[78 (28JUN1985 15:00:00)-Water Temperature (C)]]*OO[[#This Row],[20]]</f>
        <v>2.0902163213499995E-18</v>
      </c>
      <c r="W10" s="10">
        <f>3/24000000*OO[[#This Row],[79 (28JUN1985 18:00:00)-Water Temperature (C)]]*OO[[#This Row],[21]]</f>
        <v>2.1804785474249997E-18</v>
      </c>
      <c r="X10" s="10">
        <f>3/24000000*OO[[#This Row],[80 (28JUN1985 21:00:00)-Water Temperature (C)]]*OO[[#This Row],[22]]</f>
        <v>2.2627765024499997E-18</v>
      </c>
      <c r="Y10" s="10">
        <f>3/24000000*OO[[#This Row],[81 (29JUN1985 00:00:00)-Water Temperature (C)]]*OO[[#This Row],[23]]</f>
        <v>2.3609795505724998E-18</v>
      </c>
      <c r="Z10" s="10">
        <f>3/24000000*OO[[#This Row],[82 (29JUN1985 03:00:00)-Water Temperature (C)]]*OO[[#This Row],[24]]</f>
        <v>2.4845003422200004E-18</v>
      </c>
      <c r="AA10" s="10">
        <f>3/24000000*OO[[#This Row],[83 (29JUN1985 06:00:00)-Water Temperature (C)]]*OO[[#This Row],[25]]</f>
        <v>2.6405521025624999E-18</v>
      </c>
      <c r="AB10" s="10">
        <f>3/24000000*OO[[#This Row],[84 (29JUN1985 09:00:00)-Water Temperature (C)]]*OO[[#This Row],[26]]</f>
        <v>2.9276649169000002E-18</v>
      </c>
      <c r="AC10" s="10">
        <f>3/24000000*OO[[#This Row],[85 (29JUN1985 12:00:00)-Water Temperature (C)]]*OO[[#This Row],[27]]</f>
        <v>3.0104624814499998E-18</v>
      </c>
      <c r="AD10" s="10">
        <f>3/24000000*OO[[#This Row],[86 (29JUN1985 15:00:00)-Water Temperature (C)]]*OO[[#This Row],[28]]</f>
        <v>3.0856096802475E-18</v>
      </c>
      <c r="AE10" s="10">
        <f>3/24000000*OO[[#This Row],[88 (29JUN1985 21:00:00)-Water Temperature (C)]]*OO[[#This Row],[30]]</f>
        <v>3.0112348181999998E-18</v>
      </c>
      <c r="AF10" s="10">
        <f>3/24000000*OO[[#This Row],[88 (29JUN1985 21:00:00)-Water Temperature (C)]]*OO[[#This Row],[30]]</f>
        <v>3.0112348181999998E-18</v>
      </c>
      <c r="AG10" s="10">
        <f>3/24000000*OO[[#This Row],[89 (30JUN1985 00:00:00)-Water Temperature (C)]]*OO[[#This Row],[31]]</f>
        <v>2.9624156535312504E-18</v>
      </c>
      <c r="AH10" s="10">
        <f>3/24000000*OO[[#This Row],[90 (30JUN1985 03:00:00)-Water Temperature (C)]]*OO[[#This Row],[32]]</f>
        <v>2.9465764988137497E-18</v>
      </c>
      <c r="AI10" s="10">
        <f>3/24000000*OO[[#This Row],[91 (30JUN1985 06:00:00)-Water Temperature (C)]]*OO[[#This Row],[33]]</f>
        <v>3.0118131264000004E-18</v>
      </c>
      <c r="AJ10" s="10">
        <f>3/24000000*OO[[#This Row],[92 (30JUN1985 09:00:00)-Water Temperature (C)]]*OO[[#This Row],[34]]</f>
        <v>3.1287914830199999E-18</v>
      </c>
      <c r="AK10" s="10">
        <f>3/24000000*OO[[#This Row],[93 (30JUN1985 12:00:00)-Water Temperature (C)]]*OO[[#This Row],[35]]</f>
        <v>3.0000335101787501E-18</v>
      </c>
      <c r="AL10" s="10">
        <f>3/24000000*OO[[#This Row],[94 (30JUN1985 15:00:00)-Water Temperature (C)]]*OO[[#This Row],[36]]</f>
        <v>3.1343876936249998E-18</v>
      </c>
      <c r="AM10" s="10">
        <f>3/24000000*OO[[#This Row],[95 (30JUN1985 18:00:00)-Water Temperature (C)]]*OO[[#This Row],[37]]</f>
        <v>3.2869005644474996E-18</v>
      </c>
      <c r="AN10" s="10">
        <f>3/24000000*OO[[#This Row],[96 (30JUN1985 21:00:00)-Water Temperature (C)]]*OO[[#This Row],[38]]</f>
        <v>3.2446013483887499E-18</v>
      </c>
      <c r="AO10" s="10">
        <f>3/24000000*OO[[#This Row],[97 (01JUL1985 00:00:00)-Water Temperature (C)]]*OO[[#This Row],[39]]</f>
        <v>3.1545938505675004E-18</v>
      </c>
      <c r="AP10" s="10">
        <f>3/24000000*OO[[#This Row],[98 (01JUL1985 03:00:00)-Water Temperature (C)]]*OO[[#This Row],[40]]</f>
        <v>3.1511550039062495E-18</v>
      </c>
      <c r="AQ10" s="10">
        <f>3/24000000*OO[[#This Row],[99 (01JUL1985 06:00:00)-Water Temperature (C)]]*OO[[#This Row],[41]]</f>
        <v>2.9750244888600001E-18</v>
      </c>
      <c r="AR10" s="10">
        <f>3/24000000*OO[[#This Row],[100 (01JUL1985 09:00:00)-Water Temperature (C)]]*OO[[#This Row],[42]]</f>
        <v>2.1890486515974997E-18</v>
      </c>
      <c r="AS10" s="10">
        <f>3/24000000*OO[[#This Row],[101 (01JUL1985 12:00:00)-Water Temperature (C)]]*OO[[#This Row],[43]]</f>
        <v>1.4887114637349997E-18</v>
      </c>
      <c r="AT10" s="10">
        <f>3/24000000*OO[[#This Row],[102 (01JUL1985 15:00:00)-Water Temperature (C)]]*OO[[#This Row],[44]]</f>
        <v>1.0953966191781249E-18</v>
      </c>
      <c r="AU10" s="10">
        <f>3/24000000*OO[[#This Row],[103 (01JUL1985 18:00:00)-Water Temperature (C)]]*OO[[#This Row],[45]]</f>
        <v>8.9234130346200002E-19</v>
      </c>
      <c r="AV10" s="10">
        <f>3/24000000*OO[[#This Row],[104 (01JUL1985 21:00:00)-Water Temperature (C)]]*OO[[#This Row],[46]]</f>
        <v>7.3724670220662499E-19</v>
      </c>
      <c r="AW10" s="10">
        <f>3/24000000*OO[[#This Row],[105 (02JUL1985 00:00:00)-Water Temperature (C)]]*OO[[#This Row],[47]]</f>
        <v>6.5278259090624992E-19</v>
      </c>
      <c r="AX10" s="10">
        <f>3/24000000*OO[[#This Row],[106 (02JUL1985 03:00:00)-Water Temperature (C)]]*OO[[#This Row],[48]]</f>
        <v>6.0194854512812493E-19</v>
      </c>
      <c r="AY10" s="10">
        <f>3/24000000*OO[[#This Row],[107 (02JUL1985 06:00:00)-Water Temperature (C)]]*OO[[#This Row],[49]]</f>
        <v>5.3475506835187498E-19</v>
      </c>
      <c r="AZ10" s="10">
        <f>3/24000000*OO[[#This Row],[108 (02JUL1985 09:00:00)-Water Temperature (C)]]*OO[[#This Row],[50]]</f>
        <v>4.6093341962099995E-19</v>
      </c>
      <c r="BA10" s="10">
        <f>3/24000000*OO[[#This Row],[109 (02JUL1985 12:00:00)-Water Temperature (C)]]*OO[[#This Row],[51]]</f>
        <v>4.1789313944499997E-19</v>
      </c>
      <c r="BB10" s="10">
        <f>3/24000000*OO[[#This Row],[110 (02JUL1985 15:00:00)-Water Temperature (C)]]*OO[[#This Row],[52]]</f>
        <v>3.7524152583749988E-19</v>
      </c>
      <c r="BC10" s="10">
        <f>3/24000000*OO[[#This Row],[111 (02JUL1985 18:00:00)-Water Temperature (C)]]*OO[[#This Row],[53]]</f>
        <v>3.4066682905512501E-19</v>
      </c>
      <c r="BD10" s="10">
        <f>3/24000000*OO[[#This Row],[112 (02JUL1985 21:00:00)-Water Temperature (C)]]*OO[[#This Row],[54]]</f>
        <v>3.10419286001E-19</v>
      </c>
      <c r="BE10" s="10">
        <f>3/24000000*OO[[#This Row],[113 (03JUL1985 00:00:00)-Water Temperature (C)]]*OO[[#This Row],[55]]</f>
        <v>2.9316938114887497E-19</v>
      </c>
      <c r="BF10" s="10">
        <f>3/24000000*OO[[#This Row],[114 (03JUL1985 03:00:00)-Water Temperature (C)]]*OO[[#This Row],[56]]</f>
        <v>2.7827904261499997E-19</v>
      </c>
      <c r="BG10" s="10">
        <f>3/24000000*OO[[#This Row],[115 (03JUL1985 06:00:00)-Water Temperature (C)]]*OO[[#This Row],[57]]</f>
        <v>2.5720141510249997E-19</v>
      </c>
      <c r="BH10" s="10">
        <f>3/24000000*OO[[#This Row],[116 (03JUL1985 09:00:00)-Water Temperature (C)]]*OO[[#This Row],[58]]</f>
        <v>2.3916538488299998E-19</v>
      </c>
      <c r="BI10" s="10">
        <f>3/24000000*OO[[#This Row],[117 (03JUL1985 12:00:00)-Water Temperature (C)]]*OO[[#This Row],[59]]</f>
        <v>2.29051112953375E-19</v>
      </c>
      <c r="BJ10" s="10">
        <f>3/24000000*OO[[#This Row],[118 (03JUL1985 15:00:00)-Water Temperature (C)]]*OO[[#This Row],[60]]</f>
        <v>2.156625802175E-19</v>
      </c>
      <c r="BK10" s="10">
        <f>3/24000000*OO[[#This Row],[119 (03JUL1985 18:00:00)-Water Temperature (C)]]*OO[[#This Row],[61]]</f>
        <v>2.04599629916E-19</v>
      </c>
      <c r="BL10" s="10">
        <f>3/24000000*OO[[#This Row],[120 (03JUL1985 21:00:00)-Water Temperature (C)]]*OO[[#This Row],[62]]</f>
        <v>1.8639621651024997E-19</v>
      </c>
      <c r="BM10" s="10">
        <f>3/24000000*OO[[#This Row],[121 (04JUL1985 00:00:00)-Water Temperature (C)]]*OO[[#This Row],[63]]</f>
        <v>1.7546447035875E-19</v>
      </c>
      <c r="BN10" s="10">
        <f>3/24000000*OO[[#This Row],[122 (04JUL1985 03:00:00)-Water Temperature (C)]]*OO[[#This Row],[64]]</f>
        <v>1.684411665755E-19</v>
      </c>
      <c r="BO10" s="10">
        <f>3/24000000*OO[[#This Row],[123 (04JUL1985 06:00:00)-Water Temperature (C)]]*OO[[#This Row],[65]]</f>
        <v>1.6683618914749997E-19</v>
      </c>
      <c r="BP10" s="10">
        <f>3/24000000*OO[[#This Row],[124 (04JUL1985 09:00:00)-Water Temperature (C)]]*OO[[#This Row],[66]]</f>
        <v>1.7802885112174999E-19</v>
      </c>
      <c r="BQ10" s="10">
        <f>3/24000000*OO[[#This Row],[125 (04JUL1985 12:00:00)-Water Temperature (C)]]*OO[[#This Row],[67]]</f>
        <v>1.7748071049637498E-19</v>
      </c>
      <c r="BR10" s="10">
        <f>3/24000000*OO[[#This Row],[126 (04JUL1985 15:00:00)-Water Temperature (C)]]*OO[[#This Row],[68]]</f>
        <v>1.7325704695E-19</v>
      </c>
      <c r="BS10" s="10">
        <f>3/24000000*OO[[#This Row],[127 (04JUL1985 18:00:00)-Water Temperature (C)]]*OO[[#This Row],[69]]</f>
        <v>1.70412806424E-19</v>
      </c>
      <c r="BT10" s="10">
        <f>3/24000000*OO[[#This Row],[128 (04JUL1985 21:00:00)-Water Temperature (C)]]*OO[[#This Row],[70]]</f>
        <v>1.5819913827250001E-19</v>
      </c>
      <c r="BU10" s="10">
        <f>3/24000000*OO[[#This Row],[129 (05JUL1985 00:00:00)-Water Temperature (C)]]*OO[[#This Row],[71]]</f>
        <v>1.4702041723275001E-19</v>
      </c>
      <c r="BV10" s="10">
        <f>3/24000000*OO[[#This Row],[130 (05JUL1985 03:00:00)-Water Temperature (C)]]*OO[[#This Row],[72]]</f>
        <v>1.4123604847687501E-19</v>
      </c>
      <c r="BW10" s="10">
        <f>3/24000000*OO[[#This Row],[131 (05JUL1985 06:00:00)-Water Temperature (C)]]*OO[[#This Row],[73]]</f>
        <v>1.4431181651249998E-19</v>
      </c>
      <c r="BX10" s="10">
        <f>3/24000000*OO[[#This Row],[132 (05JUL1985 09:00:00)-Water Temperature (C)]]*OO[[#This Row],[74]]</f>
        <v>1.6152586105199999E-19</v>
      </c>
      <c r="BY10" s="10">
        <f>3/24000000*OO[[#This Row],[133 (05JUL1985 12:00:00)-Water Temperature (C)]]*OO[[#This Row],[75]]</f>
        <v>1.6903609242325E-19</v>
      </c>
      <c r="BZ10" s="10">
        <f>3/24000000*OO[[#This Row],[134 (05JUL1985 15:00:00)-Water Temperature (C)]]*OO[[#This Row],[76]]</f>
        <v>1.7045371346537502E-19</v>
      </c>
      <c r="CA10" s="10">
        <f>3/24000000*OO[[#This Row],[135 (05JUL1985 18:00:00)-Water Temperature (C)]]*OO[[#This Row],[77]]</f>
        <v>1.6604340953362499E-19</v>
      </c>
      <c r="CB10" s="10">
        <f>3/24000000*OO[[#This Row],[136 (05JUL1985 21:00:00)-Water Temperature (C)]]*OO[[#This Row],[78]]</f>
        <v>1.5315695433025E-19</v>
      </c>
      <c r="CC10" s="10">
        <f>3/24000000*OO[[#This Row],[137 (06JUL1985 00:00:00)-Water Temperature (C)]]*OO[[#This Row],[79]]</f>
        <v>1.4452207341E-19</v>
      </c>
      <c r="CD10" s="10">
        <f>3/24000000*OO[[#This Row],[138 (06JUL1985 03:00:00)-Water Temperature (C)]]*OO[[#This Row],[80]]</f>
        <v>1.3904362888875002E-19</v>
      </c>
      <c r="CE10" s="10">
        <f>3/24000000*OO[[#This Row],[139 (06JUL1985 06:00:00)-Water Temperature (C)]]*OO[[#This Row],[81]]</f>
        <v>1.3163319280545001E-19</v>
      </c>
      <c r="CF10" s="10">
        <f>3/24000000*OO[[#This Row],[140 (06JUL1985 09:00:00)-Water Temperature (C)]]*OO[[#This Row],[82]]</f>
        <v>1.2503711015269999E-19</v>
      </c>
      <c r="CG10" s="10">
        <f>3/24000000*OO[[#This Row],[141 (06JUL1985 12:00:00)-Water Temperature (C)]]*OO[[#This Row],[83]]</f>
        <v>1.1521397523353749E-19</v>
      </c>
      <c r="CH10" s="10">
        <f>3/24000000*OO[[#This Row],[142 (06JUL1985 15:00:00)-Water Temperature (C)]]*OO[[#This Row],[84]]</f>
        <v>1.0748272262394998E-19</v>
      </c>
      <c r="CI10" s="10">
        <f>3/24000000*OO[[#This Row],[143 (06JUL1985 18:00:00)-Water Temperature (C)]]*OO[[#This Row],[85]]</f>
        <v>1.0101511734452501E-19</v>
      </c>
      <c r="CJ10" s="10">
        <f>3/24000000*OO[[#This Row],[144 (06JUL1985 21:00:00)-Water Temperature (C)]]*OO[[#This Row],[86]]</f>
        <v>9.182417540957499E-20</v>
      </c>
      <c r="CK10" s="10">
        <f>3/24000000*OO[[#This Row],[145 (07JUL1985 00:00:00)-Water Temperature (C)]]*OO[[#This Row],[87]]</f>
        <v>8.5050879682675E-20</v>
      </c>
      <c r="CL10" s="10">
        <f>3/24000000*OO[[#This Row],[146 (07JUL1985 03:00:00)-Water Temperature (C)]]*OO[[#This Row],[88]]</f>
        <v>8.1242560275337494E-20</v>
      </c>
      <c r="CM10" s="10">
        <f>3/24000000*OO[[#This Row],[147 (07JUL1985 06:00:00)-Water Temperature (C)]]*OO[[#This Row],[89]]</f>
        <v>7.3363940784375001E-20</v>
      </c>
      <c r="CN10" s="10">
        <f>3/24000000*OO[[#This Row],[148 (07JUL1985 09:00:00)-Water Temperature (C)]]*OO[[#This Row],[90]]</f>
        <v>6.2265637989112494E-20</v>
      </c>
      <c r="CO10" s="10">
        <f>3/24000000*OO[[#This Row],[149 (07JUL1985 12:00:00)-Water Temperature (C)]]*OO[[#This Row],[91]]</f>
        <v>5.12302495873E-20</v>
      </c>
      <c r="CP10" s="10">
        <f>3/24000000*OO[[#This Row],[150 (07JUL1985 15:00:00)-Water Temperature (C)]]*OO[[#This Row],[92]]</f>
        <v>4.7285496566175002E-20</v>
      </c>
      <c r="CQ10" s="10">
        <f>3/24000000*OO[[#This Row],[151 (07JUL1985 18:00:00)-Water Temperature (C)]]*OO[[#This Row],[93]]</f>
        <v>4.3258942753399991E-20</v>
      </c>
      <c r="CR10" s="10">
        <f>3/24000000*OO[[#This Row],[152 (07JUL1985 21:00:00)-Water Temperature (C)]]*OO[[#This Row],[94]]</f>
        <v>3.8920409774062504E-20</v>
      </c>
      <c r="CS10" s="10">
        <f>3/24000000*OO[[#This Row],[153 (08JUL1985 00:00:00)-Water Temperature (C)]]*OO[[#This Row],[95]]</f>
        <v>3.6179832716949994E-20</v>
      </c>
      <c r="CT10" s="10">
        <f>3/24000000*OO[[#This Row],[154 (08JUL1985 03:00:00)-Water Temperature (C)]]*OO[[#This Row],[96]]</f>
        <v>3.4392697932800004E-20</v>
      </c>
      <c r="CU10" s="10">
        <f>3/24000000*OO[[#This Row],[155 (08JUL1985 06:00:00)-Water Temperature (C)]]*OO[[#This Row],[97]]</f>
        <v>3.8685563897400002E-20</v>
      </c>
      <c r="CV10" s="10">
        <f>3/24000000*OO[[#This Row],[156 (08JUL1985 09:00:00)-Water Temperature (C)]]*OO[[#This Row],[98]]</f>
        <v>5.0303373809199993E-20</v>
      </c>
      <c r="CW10" s="10">
        <f>3/24000000*OO[[#This Row],[157 (08JUL1985 12:00:00)-Water Temperature (C)]]*OO[[#This Row],[99]]</f>
        <v>5.7908031192974995E-20</v>
      </c>
    </row>
    <row r="11" spans="1:102" x14ac:dyDescent="0.35">
      <c r="A11" t="s">
        <v>15</v>
      </c>
      <c r="B11">
        <v>659.23059999999998</v>
      </c>
      <c r="C11" s="10">
        <f>3/24*OO[[#This Row],[59 (26JUN1985 06:00:00)-Water Temperature (C)]]*OO[[#This Row],[1]]/SUM(OO[1])</f>
        <v>1.5526163644809878E-7</v>
      </c>
      <c r="D11" s="10">
        <f>3/24*OO[[#This Row],[60 (26JUN1985 09:00:00)-Water Temperature (C)]]*OO[[#This Row],[2]]/SUM(OO[2])</f>
        <v>3.5227077362587578E-10</v>
      </c>
      <c r="E11" s="10">
        <f>3/24*OO[[#This Row],[61 (26JUN1985 12:00:00)-Water Temperature (C)]]*OO[[#This Row],[3]]/SUM(OO[3])</f>
        <v>7.8754388998022121E-13</v>
      </c>
      <c r="F11" s="10">
        <f>3/24*OO[[#This Row],[62 (26JUN1985 15:00:00)-Water Temperature (C)]]*OO[[#This Row],[4]]/SUM(OO[4])</f>
        <v>1.8045346019897838E-15</v>
      </c>
      <c r="G11" s="10">
        <f>3/24*OO[[#This Row],[63 (26JUN1985 18:00:00)-Water Temperature (C)]]*OO[[#This Row],[5]]/SUM(OO[5])</f>
        <v>8.0218394186440876E-18</v>
      </c>
      <c r="H11" s="10">
        <f>3/24*OO[[#This Row],[64 (26JUN1985 21:00:00)-Water Temperature (C)]]*OO[[#This Row],[6]]/SUM(OO[6])</f>
        <v>3.694888433443876E-18</v>
      </c>
      <c r="I11" s="10">
        <f>3/24*OO[[#This Row],[65 (27JUN1985 00:00:00)-Water Temperature (C)]]*OO[[#This Row],[7]]/SUM(OO[7])</f>
        <v>3.53375386181028E-18</v>
      </c>
      <c r="J11" s="10">
        <f>3/24*OO[[#This Row],[66 (27JUN1985 03:00:00)-Water Temperature (C)]]*OO[[#This Row],[8]]/SUM(OO[8])</f>
        <v>3.5255041204702959E-18</v>
      </c>
      <c r="K11" s="10">
        <f>3/24*OO[[#This Row],[67 (27JUN1985 06:00:00)-Water Temperature (C)]]*OO[[#This Row],[9]]/SUM(OO[9])</f>
        <v>3.7103917465214082E-18</v>
      </c>
      <c r="L11" s="10">
        <f>3/24*OO[[#This Row],[68 (27JUN1985 09:00:00)-Water Temperature (C)]]*OO[[#This Row],[10]]/SUM(OO[10])</f>
        <v>4.011166436764242E-18</v>
      </c>
      <c r="M11" s="10">
        <f>3/24*OO[[#This Row],[69 (27JUN1985 12:00:00)-Water Temperature (C)]]*OO[[#This Row],[11]]/SUM(OO[11])</f>
        <v>4.1675668882603334E-18</v>
      </c>
      <c r="N11" s="10">
        <f>3/24*OO[[#This Row],[70 (27JUN1985 15:00:00)-Water Temperature (C)]]*OO[[#This Row],[12]]/SUM(OO[12])</f>
        <v>4.1982909638850865E-18</v>
      </c>
      <c r="O11" s="10">
        <f>3/24*OO[[#This Row],[71 (27JUN1985 18:00:00)-Water Temperature (C)]]*OO[[#This Row],[13]]/SUM(OO[13])</f>
        <v>4.2063142502792145E-18</v>
      </c>
      <c r="P11" s="10">
        <f>3/24*OO[[#This Row],[72 (27JUN1985 21:00:00)-Water Temperature (C)]]*OO[[#This Row],[14]]/SUM(OO[14])</f>
        <v>4.1001159319318489E-18</v>
      </c>
      <c r="Q11" s="10">
        <f>3/24*OO[[#This Row],[73 (28JUN1985 00:00:00)-Water Temperature (C)]]*OO[[#This Row],[15]]/SUM(OO[15])</f>
        <v>4.0370917560324668E-18</v>
      </c>
      <c r="R11" s="10">
        <f>3/24*OO[[#This Row],[74 (28JUN1985 03:00:00)-Water Temperature (C)]]*OO[[#This Row],[16]]/SUM(OO[16])</f>
        <v>4.3224491368685913E-18</v>
      </c>
      <c r="S11" s="10">
        <f>3/24*OO[[#This Row],[75 (28JUN1985 06:00:00)-Water Temperature (C)]]*OO[[#This Row],[17]]/SUM(OO[17])</f>
        <v>6.1915826437952024E-18</v>
      </c>
      <c r="T11" s="10">
        <f>3/24*OO[[#This Row],[76 (28JUN1985 09:00:00)-Water Temperature (C)]]*OO[[#This Row],[18]]/SUM(OO[18])</f>
        <v>8.5546115117178852E-18</v>
      </c>
      <c r="U11" s="10">
        <f>3/24*OO[[#This Row],[77 (28JUN1985 12:00:00)-Water Temperature (C)]]*OO[[#This Row],[19]]/SUM(OO[19])</f>
        <v>9.7512663138280483E-18</v>
      </c>
      <c r="V11" s="10">
        <f>3/24000000*OO[[#This Row],[78 (28JUN1985 15:00:00)-Water Temperature (C)]]*OO[[#This Row],[20]]</f>
        <v>1.0538779674150001E-17</v>
      </c>
      <c r="W11" s="10">
        <f>3/24000000*OO[[#This Row],[79 (28JUN1985 18:00:00)-Water Temperature (C)]]*OO[[#This Row],[21]]</f>
        <v>1.0851559296374999E-17</v>
      </c>
      <c r="X11" s="10">
        <f>3/24000000*OO[[#This Row],[80 (28JUN1985 21:00:00)-Water Temperature (C)]]*OO[[#This Row],[22]]</f>
        <v>1.1110420190502501E-17</v>
      </c>
      <c r="Y11" s="10">
        <f>3/24000000*OO[[#This Row],[81 (29JUN1985 00:00:00)-Water Temperature (C)]]*OO[[#This Row],[23]]</f>
        <v>1.14618784781025E-17</v>
      </c>
      <c r="Z11" s="10">
        <f>3/24000000*OO[[#This Row],[82 (29JUN1985 03:00:00)-Water Temperature (C)]]*OO[[#This Row],[24]]</f>
        <v>1.1897526265348749E-17</v>
      </c>
      <c r="AA11" s="10">
        <f>3/24000000*OO[[#This Row],[83 (29JUN1985 06:00:00)-Water Temperature (C)]]*OO[[#This Row],[25]]</f>
        <v>1.2498127137600001E-17</v>
      </c>
      <c r="AB11" s="10">
        <f>3/24000000*OO[[#This Row],[84 (29JUN1985 09:00:00)-Water Temperature (C)]]*OO[[#This Row],[26]]</f>
        <v>1.37544005512E-17</v>
      </c>
      <c r="AC11" s="10">
        <f>3/24000000*OO[[#This Row],[85 (29JUN1985 12:00:00)-Water Temperature (C)]]*OO[[#This Row],[27]]</f>
        <v>1.3983294615299998E-17</v>
      </c>
      <c r="AD11" s="10">
        <f>3/24000000*OO[[#This Row],[86 (29JUN1985 15:00:00)-Water Temperature (C)]]*OO[[#This Row],[28]]</f>
        <v>1.414761592575E-17</v>
      </c>
      <c r="AE11" s="10">
        <f>3/24000000*OO[[#This Row],[88 (29JUN1985 21:00:00)-Water Temperature (C)]]*OO[[#This Row],[30]]</f>
        <v>1.3464074638912498E-17</v>
      </c>
      <c r="AF11" s="10">
        <f>3/24000000*OO[[#This Row],[88 (29JUN1985 21:00:00)-Water Temperature (C)]]*OO[[#This Row],[30]]</f>
        <v>1.3464074638912498E-17</v>
      </c>
      <c r="AG11" s="10">
        <f>3/24000000*OO[[#This Row],[89 (30JUN1985 00:00:00)-Water Temperature (C)]]*OO[[#This Row],[31]]</f>
        <v>1.3058373230649999E-17</v>
      </c>
      <c r="AH11" s="10">
        <f>3/24000000*OO[[#This Row],[90 (30JUN1985 03:00:00)-Water Temperature (C)]]*OO[[#This Row],[32]]</f>
        <v>1.2828974186437499E-17</v>
      </c>
      <c r="AI11" s="10">
        <f>3/24000000*OO[[#This Row],[91 (30JUN1985 06:00:00)-Water Temperature (C)]]*OO[[#This Row],[33]]</f>
        <v>1.295961210942E-17</v>
      </c>
      <c r="AJ11" s="10">
        <f>3/24000000*OO[[#This Row],[92 (30JUN1985 09:00:00)-Water Temperature (C)]]*OO[[#This Row],[34]]</f>
        <v>1.3386670651632498E-17</v>
      </c>
      <c r="AK11" s="10">
        <f>3/24000000*OO[[#This Row],[93 (30JUN1985 12:00:00)-Water Temperature (C)]]*OO[[#This Row],[35]]</f>
        <v>1.275249059706375E-17</v>
      </c>
      <c r="AL11" s="10">
        <f>3/24000000*OO[[#This Row],[94 (30JUN1985 15:00:00)-Water Temperature (C)]]*OO[[#This Row],[36]]</f>
        <v>1.3217961686659999E-17</v>
      </c>
      <c r="AM11" s="10">
        <f>3/24000000*OO[[#This Row],[95 (30JUN1985 18:00:00)-Water Temperature (C)]]*OO[[#This Row],[37]]</f>
        <v>1.3757086681499997E-17</v>
      </c>
      <c r="AN11" s="10">
        <f>3/24000000*OO[[#This Row],[96 (30JUN1985 21:00:00)-Water Temperature (C)]]*OO[[#This Row],[38]]</f>
        <v>1.3363011230021249E-17</v>
      </c>
      <c r="AO11" s="10">
        <f>3/24000000*OO[[#This Row],[97 (01JUL1985 00:00:00)-Water Temperature (C)]]*OO[[#This Row],[39]]</f>
        <v>1.272441330972E-17</v>
      </c>
      <c r="AP11" s="10">
        <f>3/24000000*OO[[#This Row],[98 (01JUL1985 03:00:00)-Water Temperature (C)]]*OO[[#This Row],[40]]</f>
        <v>1.25874648979375E-17</v>
      </c>
      <c r="AQ11" s="10">
        <f>3/24000000*OO[[#This Row],[99 (01JUL1985 06:00:00)-Water Temperature (C)]]*OO[[#This Row],[41]]</f>
        <v>1.162447711412625E-17</v>
      </c>
      <c r="AR11" s="10">
        <f>3/24000000*OO[[#This Row],[100 (01JUL1985 09:00:00)-Water Temperature (C)]]*OO[[#This Row],[42]]</f>
        <v>8.5341964540875001E-18</v>
      </c>
      <c r="AS11" s="10">
        <f>3/24000000*OO[[#This Row],[101 (01JUL1985 12:00:00)-Water Temperature (C)]]*OO[[#This Row],[43]]</f>
        <v>5.8475792521249996E-18</v>
      </c>
      <c r="AT11" s="10">
        <f>3/24000000*OO[[#This Row],[102 (01JUL1985 15:00:00)-Water Temperature (C)]]*OO[[#This Row],[44]]</f>
        <v>4.3419110939550001E-18</v>
      </c>
      <c r="AU11" s="10">
        <f>3/24000000*OO[[#This Row],[103 (01JUL1985 18:00:00)-Water Temperature (C)]]*OO[[#This Row],[45]]</f>
        <v>3.5627573271862498E-18</v>
      </c>
      <c r="AV11" s="10">
        <f>3/24000000*OO[[#This Row],[104 (01JUL1985 21:00:00)-Water Temperature (C)]]*OO[[#This Row],[46]]</f>
        <v>2.9423286221174994E-18</v>
      </c>
      <c r="AW11" s="10">
        <f>3/24000000*OO[[#This Row],[105 (02JUL1985 00:00:00)-Water Temperature (C)]]*OO[[#This Row],[47]]</f>
        <v>2.5877464984699998E-18</v>
      </c>
      <c r="AX11" s="10">
        <f>3/24000000*OO[[#This Row],[106 (02JUL1985 03:00:00)-Water Temperature (C)]]*OO[[#This Row],[48]]</f>
        <v>2.3815106886649997E-18</v>
      </c>
      <c r="AY11" s="10">
        <f>3/24000000*OO[[#This Row],[107 (02JUL1985 06:00:00)-Water Temperature (C)]]*OO[[#This Row],[49]]</f>
        <v>2.1015581386800001E-18</v>
      </c>
      <c r="AZ11" s="10">
        <f>3/24000000*OO[[#This Row],[108 (02JUL1985 09:00:00)-Water Temperature (C)]]*OO[[#This Row],[50]]</f>
        <v>1.8143578723624999E-18</v>
      </c>
      <c r="BA11" s="10">
        <f>3/24000000*OO[[#This Row],[109 (02JUL1985 12:00:00)-Water Temperature (C)]]*OO[[#This Row],[51]]</f>
        <v>1.6645940788725E-18</v>
      </c>
      <c r="BB11" s="10">
        <f>3/24000000*OO[[#This Row],[110 (02JUL1985 15:00:00)-Water Temperature (C)]]*OO[[#This Row],[52]]</f>
        <v>1.4974209506850001E-18</v>
      </c>
      <c r="BC11" s="10">
        <f>3/24000000*OO[[#This Row],[111 (02JUL1985 18:00:00)-Water Temperature (C)]]*OO[[#This Row],[53]]</f>
        <v>1.3630868091043749E-18</v>
      </c>
      <c r="BD11" s="10">
        <f>3/24000000*OO[[#This Row],[112 (02JUL1985 21:00:00)-Water Temperature (C)]]*OO[[#This Row],[54]]</f>
        <v>1.2337981837875E-18</v>
      </c>
      <c r="BE11" s="10">
        <f>3/24000000*OO[[#This Row],[113 (03JUL1985 00:00:00)-Water Temperature (C)]]*OO[[#This Row],[55]]</f>
        <v>1.16364702171575E-18</v>
      </c>
      <c r="BF11" s="10">
        <f>3/24000000*OO[[#This Row],[114 (03JUL1985 03:00:00)-Water Temperature (C)]]*OO[[#This Row],[56]]</f>
        <v>1.1033921138624999E-18</v>
      </c>
      <c r="BG11" s="10">
        <f>3/24000000*OO[[#This Row],[115 (03JUL1985 06:00:00)-Water Temperature (C)]]*OO[[#This Row],[57]]</f>
        <v>1.0160071118449999E-18</v>
      </c>
      <c r="BH11" s="10">
        <f>3/24000000*OO[[#This Row],[116 (03JUL1985 09:00:00)-Water Temperature (C)]]*OO[[#This Row],[58]]</f>
        <v>9.45942451349875E-19</v>
      </c>
      <c r="BI11" s="10">
        <f>3/24000000*OO[[#This Row],[117 (03JUL1985 12:00:00)-Water Temperature (C)]]*OO[[#This Row],[59]]</f>
        <v>9.1254497840062494E-19</v>
      </c>
      <c r="BJ11" s="10">
        <f>3/24000000*OO[[#This Row],[118 (03JUL1985 15:00:00)-Water Temperature (C)]]*OO[[#This Row],[60]]</f>
        <v>8.6290179464249996E-19</v>
      </c>
      <c r="BK11" s="10">
        <f>3/24000000*OO[[#This Row],[119 (03JUL1985 18:00:00)-Water Temperature (C)]]*OO[[#This Row],[61]]</f>
        <v>8.2192057944149997E-19</v>
      </c>
      <c r="BL11" s="10">
        <f>3/24000000*OO[[#This Row],[120 (03JUL1985 21:00:00)-Water Temperature (C)]]*OO[[#This Row],[62]]</f>
        <v>7.4501764078999987E-19</v>
      </c>
      <c r="BM11" s="10">
        <f>3/24000000*OO[[#This Row],[121 (04JUL1985 00:00:00)-Water Temperature (C)]]*OO[[#This Row],[63]]</f>
        <v>6.9770564456937484E-19</v>
      </c>
      <c r="BN11" s="10">
        <f>3/24000000*OO[[#This Row],[122 (04JUL1985 03:00:00)-Water Temperature (C)]]*OO[[#This Row],[64]]</f>
        <v>6.7022500271999994E-19</v>
      </c>
      <c r="BO11" s="10">
        <f>3/24000000*OO[[#This Row],[123 (04JUL1985 06:00:00)-Water Temperature (C)]]*OO[[#This Row],[65]]</f>
        <v>6.6582067983649996E-19</v>
      </c>
      <c r="BP11" s="10">
        <f>3/24000000*OO[[#This Row],[124 (04JUL1985 09:00:00)-Water Temperature (C)]]*OO[[#This Row],[66]]</f>
        <v>7.1499827294999996E-19</v>
      </c>
      <c r="BQ11" s="10">
        <f>3/24000000*OO[[#This Row],[125 (04JUL1985 12:00:00)-Water Temperature (C)]]*OO[[#This Row],[67]]</f>
        <v>7.15437172104E-19</v>
      </c>
      <c r="BR11" s="10">
        <f>3/24000000*OO[[#This Row],[126 (04JUL1985 15:00:00)-Water Temperature (C)]]*OO[[#This Row],[68]]</f>
        <v>6.9635718598999996E-19</v>
      </c>
      <c r="BS11" s="10">
        <f>3/24000000*OO[[#This Row],[127 (04JUL1985 18:00:00)-Water Temperature (C)]]*OO[[#This Row],[69]]</f>
        <v>6.8598153304524988E-19</v>
      </c>
      <c r="BT11" s="10">
        <f>3/24000000*OO[[#This Row],[128 (04JUL1985 21:00:00)-Water Temperature (C)]]*OO[[#This Row],[70]]</f>
        <v>6.3578897998875E-19</v>
      </c>
      <c r="BU11" s="10">
        <f>3/24000000*OO[[#This Row],[129 (05JUL1985 00:00:00)-Water Temperature (C)]]*OO[[#This Row],[71]]</f>
        <v>5.8526236902087504E-19</v>
      </c>
      <c r="BV11" s="10">
        <f>3/24000000*OO[[#This Row],[130 (05JUL1985 03:00:00)-Water Temperature (C)]]*OO[[#This Row],[72]]</f>
        <v>5.6164925087812505E-19</v>
      </c>
      <c r="BW11" s="10">
        <f>3/24000000*OO[[#This Row],[131 (05JUL1985 06:00:00)-Water Temperature (C)]]*OO[[#This Row],[73]]</f>
        <v>5.7642934466249997E-19</v>
      </c>
      <c r="BX11" s="10">
        <f>3/24000000*OO[[#This Row],[132 (05JUL1985 09:00:00)-Water Temperature (C)]]*OO[[#This Row],[74]]</f>
        <v>6.5082053267062493E-19</v>
      </c>
      <c r="BY11" s="10">
        <f>3/24000000*OO[[#This Row],[133 (05JUL1985 12:00:00)-Water Temperature (C)]]*OO[[#This Row],[75]]</f>
        <v>6.82501932372E-19</v>
      </c>
      <c r="BZ11" s="10">
        <f>3/24000000*OO[[#This Row],[134 (05JUL1985 15:00:00)-Water Temperature (C)]]*OO[[#This Row],[76]]</f>
        <v>6.8781365390587492E-19</v>
      </c>
      <c r="CA11" s="10">
        <f>3/24000000*OO[[#This Row],[135 (05JUL1985 18:00:00)-Water Temperature (C)]]*OO[[#This Row],[77]]</f>
        <v>6.6879588539399994E-19</v>
      </c>
      <c r="CB11" s="10">
        <f>3/24000000*OO[[#This Row],[136 (05JUL1985 21:00:00)-Water Temperature (C)]]*OO[[#This Row],[78]]</f>
        <v>6.1307251297524992E-19</v>
      </c>
      <c r="CC11" s="10">
        <f>3/24000000*OO[[#This Row],[137 (06JUL1985 00:00:00)-Water Temperature (C)]]*OO[[#This Row],[79]]</f>
        <v>5.7255655188224996E-19</v>
      </c>
      <c r="CD11" s="10">
        <f>3/24000000*OO[[#This Row],[138 (06JUL1985 03:00:00)-Water Temperature (C)]]*OO[[#This Row],[80]]</f>
        <v>5.4903385852E-19</v>
      </c>
      <c r="CE11" s="10">
        <f>3/24000000*OO[[#This Row],[139 (06JUL1985 06:00:00)-Water Temperature (C)]]*OO[[#This Row],[81]]</f>
        <v>5.1654325894049997E-19</v>
      </c>
      <c r="CF11" s="10">
        <f>3/24000000*OO[[#This Row],[140 (06JUL1985 09:00:00)-Water Temperature (C)]]*OO[[#This Row],[82]]</f>
        <v>4.95784822664625E-19</v>
      </c>
      <c r="CG11" s="10">
        <f>3/24000000*OO[[#This Row],[141 (06JUL1985 12:00:00)-Water Temperature (C)]]*OO[[#This Row],[83]]</f>
        <v>4.6009289745037496E-19</v>
      </c>
      <c r="CH11" s="10">
        <f>3/24000000*OO[[#This Row],[142 (06JUL1985 15:00:00)-Water Temperature (C)]]*OO[[#This Row],[84]]</f>
        <v>4.3115022491762502E-19</v>
      </c>
      <c r="CI11" s="10">
        <f>3/24000000*OO[[#This Row],[143 (06JUL1985 18:00:00)-Water Temperature (C)]]*OO[[#This Row],[85]]</f>
        <v>4.0475014726999998E-19</v>
      </c>
      <c r="CJ11" s="10">
        <f>3/24000000*OO[[#This Row],[144 (06JUL1985 21:00:00)-Water Temperature (C)]]*OO[[#This Row],[86]]</f>
        <v>3.6682216319999998E-19</v>
      </c>
      <c r="CK11" s="10">
        <f>3/24000000*OO[[#This Row],[145 (07JUL1985 00:00:00)-Water Temperature (C)]]*OO[[#This Row],[87]]</f>
        <v>3.3638135785450005E-19</v>
      </c>
      <c r="CL11" s="10">
        <f>3/24000000*OO[[#This Row],[146 (07JUL1985 03:00:00)-Water Temperature (C)]]*OO[[#This Row],[88]]</f>
        <v>3.2051057215124998E-19</v>
      </c>
      <c r="CM11" s="10">
        <f>3/24000000*OO[[#This Row],[147 (07JUL1985 06:00:00)-Water Temperature (C)]]*OO[[#This Row],[89]]</f>
        <v>2.8633982362899999E-19</v>
      </c>
      <c r="CN11" s="10">
        <f>3/24000000*OO[[#This Row],[148 (07JUL1985 09:00:00)-Water Temperature (C)]]*OO[[#This Row],[90]]</f>
        <v>2.4551010873250001E-19</v>
      </c>
      <c r="CO11" s="10">
        <f>3/24000000*OO[[#This Row],[149 (07JUL1985 12:00:00)-Water Temperature (C)]]*OO[[#This Row],[91]]</f>
        <v>2.0261545948500002E-19</v>
      </c>
      <c r="CP11" s="10">
        <f>3/24000000*OO[[#This Row],[150 (07JUL1985 15:00:00)-Water Temperature (C)]]*OO[[#This Row],[92]]</f>
        <v>1.8884933366124998E-19</v>
      </c>
      <c r="CQ11" s="10">
        <f>3/24000000*OO[[#This Row],[151 (07JUL1985 18:00:00)-Water Temperature (C)]]*OO[[#This Row],[93]]</f>
        <v>1.7371926152412502E-19</v>
      </c>
      <c r="CR11" s="10">
        <f>3/24000000*OO[[#This Row],[152 (07JUL1985 21:00:00)-Water Temperature (C)]]*OO[[#This Row],[94]]</f>
        <v>1.5624158502512501E-19</v>
      </c>
      <c r="CS11" s="10">
        <f>3/24000000*OO[[#This Row],[153 (08JUL1985 00:00:00)-Water Temperature (C)]]*OO[[#This Row],[95]]</f>
        <v>1.4433324252675002E-19</v>
      </c>
      <c r="CT11" s="10">
        <f>3/24000000*OO[[#This Row],[154 (08JUL1985 03:00:00)-Water Temperature (C)]]*OO[[#This Row],[96]]</f>
        <v>1.375390386585E-19</v>
      </c>
      <c r="CU11" s="10">
        <f>3/24000000*OO[[#This Row],[155 (08JUL1985 06:00:00)-Water Temperature (C)]]*OO[[#This Row],[97]]</f>
        <v>1.57281048879375E-19</v>
      </c>
      <c r="CV11" s="10">
        <f>3/24000000*OO[[#This Row],[156 (08JUL1985 09:00:00)-Water Temperature (C)]]*OO[[#This Row],[98]]</f>
        <v>2.0629017355149998E-19</v>
      </c>
      <c r="CW11" s="10">
        <f>3/24000000*OO[[#This Row],[157 (08JUL1985 12:00:00)-Water Temperature (C)]]*OO[[#This Row],[99]]</f>
        <v>2.3685361063349999E-19</v>
      </c>
    </row>
    <row r="12" spans="1:102" x14ac:dyDescent="0.35">
      <c r="A12" t="s">
        <v>16</v>
      </c>
      <c r="B12">
        <v>733.02260000000001</v>
      </c>
      <c r="C12" s="10">
        <f>3/24*OO[[#This Row],[59 (26JUN1985 06:00:00)-Water Temperature (C)]]*OO[[#This Row],[1]]/SUM(OO[1])</f>
        <v>3.1353604161182045E-7</v>
      </c>
      <c r="D12" s="10">
        <f>3/24*OO[[#This Row],[60 (26JUN1985 09:00:00)-Water Temperature (C)]]*OO[[#This Row],[2]]/SUM(OO[2])</f>
        <v>7.1322305101521219E-10</v>
      </c>
      <c r="E12" s="10">
        <f>3/24*OO[[#This Row],[61 (26JUN1985 12:00:00)-Water Temperature (C)]]*OO[[#This Row],[3]]/SUM(OO[3])</f>
        <v>1.5959437506550629E-12</v>
      </c>
      <c r="F12" s="10">
        <f>3/24*OO[[#This Row],[62 (26JUN1985 15:00:00)-Water Temperature (C)]]*OO[[#This Row],[4]]/SUM(OO[4])</f>
        <v>3.6531384994250264E-15</v>
      </c>
      <c r="G12" s="10">
        <f>3/24*OO[[#This Row],[63 (26JUN1985 18:00:00)-Water Temperature (C)]]*OO[[#This Row],[5]]/SUM(OO[5])</f>
        <v>2.6659235059527213E-17</v>
      </c>
      <c r="H12" s="10">
        <f>3/24*OO[[#This Row],[64 (26JUN1985 21:00:00)-Water Temperature (C)]]*OO[[#This Row],[6]]/SUM(OO[6])</f>
        <v>1.7345322681199299E-17</v>
      </c>
      <c r="I12" s="10">
        <f>3/24*OO[[#This Row],[65 (27JUN1985 00:00:00)-Water Temperature (C)]]*OO[[#This Row],[7]]/SUM(OO[7])</f>
        <v>1.6500796814148424E-17</v>
      </c>
      <c r="J12" s="10">
        <f>3/24*OO[[#This Row],[66 (27JUN1985 03:00:00)-Water Temperature (C)]]*OO[[#This Row],[8]]/SUM(OO[8])</f>
        <v>1.6427550312414862E-17</v>
      </c>
      <c r="K12" s="10">
        <f>3/24*OO[[#This Row],[67 (27JUN1985 06:00:00)-Water Temperature (C)]]*OO[[#This Row],[9]]/SUM(OO[9])</f>
        <v>1.723687709476425E-17</v>
      </c>
      <c r="L12" s="10">
        <f>3/24*OO[[#This Row],[68 (27JUN1985 09:00:00)-Water Temperature (C)]]*OO[[#This Row],[10]]/SUM(OO[10])</f>
        <v>1.8578861210658708E-17</v>
      </c>
      <c r="M12" s="10">
        <f>3/24*OO[[#This Row],[69 (27JUN1985 12:00:00)-Water Temperature (C)]]*OO[[#This Row],[11]]/SUM(OO[11])</f>
        <v>1.9233901859306993E-17</v>
      </c>
      <c r="N12" s="10">
        <f>3/24*OO[[#This Row],[70 (27JUN1985 15:00:00)-Water Temperature (C)]]*OO[[#This Row],[12]]/SUM(OO[12])</f>
        <v>1.9262782550786497E-17</v>
      </c>
      <c r="O12" s="10">
        <f>3/24*OO[[#This Row],[71 (27JUN1985 18:00:00)-Water Temperature (C)]]*OO[[#This Row],[13]]/SUM(OO[13])</f>
        <v>1.9181166474169082E-17</v>
      </c>
      <c r="P12" s="10">
        <f>3/24*OO[[#This Row],[72 (27JUN1985 21:00:00)-Water Temperature (C)]]*OO[[#This Row],[14]]/SUM(OO[14])</f>
        <v>1.8544853583313345E-17</v>
      </c>
      <c r="Q12" s="10">
        <f>3/24*OO[[#This Row],[73 (28JUN1985 00:00:00)-Water Temperature (C)]]*OO[[#This Row],[15]]/SUM(OO[15])</f>
        <v>1.8090084935277336E-17</v>
      </c>
      <c r="R12" s="10">
        <f>3/24*OO[[#This Row],[74 (28JUN1985 03:00:00)-Water Temperature (C)]]*OO[[#This Row],[16]]/SUM(OO[16])</f>
        <v>1.952625124076475E-17</v>
      </c>
      <c r="S12" s="10">
        <f>3/24*OO[[#This Row],[75 (28JUN1985 06:00:00)-Water Temperature (C)]]*OO[[#This Row],[17]]/SUM(OO[17])</f>
        <v>2.7927181708209864E-17</v>
      </c>
      <c r="T12" s="10">
        <f>3/24*OO[[#This Row],[76 (28JUN1985 09:00:00)-Water Temperature (C)]]*OO[[#This Row],[18]]/SUM(OO[18])</f>
        <v>3.7702666567162681E-17</v>
      </c>
      <c r="U12" s="10">
        <f>3/24*OO[[#This Row],[77 (28JUN1985 12:00:00)-Water Temperature (C)]]*OO[[#This Row],[19]]/SUM(OO[19])</f>
        <v>4.1955617923169187E-17</v>
      </c>
      <c r="V12" s="10">
        <f>3/24000000*OO[[#This Row],[78 (28JUN1985 15:00:00)-Water Temperature (C)]]*OO[[#This Row],[20]]</f>
        <v>4.4683313847899999E-17</v>
      </c>
      <c r="W12" s="10">
        <f>3/24000000*OO[[#This Row],[79 (28JUN1985 18:00:00)-Water Temperature (C)]]*OO[[#This Row],[21]]</f>
        <v>4.5219227979662499E-17</v>
      </c>
      <c r="X12" s="10">
        <f>3/24000000*OO[[#This Row],[80 (28JUN1985 21:00:00)-Water Temperature (C)]]*OO[[#This Row],[22]]</f>
        <v>4.5475721477637501E-17</v>
      </c>
      <c r="Y12" s="10">
        <f>3/24000000*OO[[#This Row],[81 (29JUN1985 00:00:00)-Water Temperature (C)]]*OO[[#This Row],[23]]</f>
        <v>4.6175139437374997E-17</v>
      </c>
      <c r="Z12" s="10">
        <f>3/24000000*OO[[#This Row],[82 (29JUN1985 03:00:00)-Water Temperature (C)]]*OO[[#This Row],[24]]</f>
        <v>4.7067259499562493E-17</v>
      </c>
      <c r="AA12" s="10">
        <f>3/24000000*OO[[#This Row],[83 (29JUN1985 06:00:00)-Water Temperature (C)]]*OO[[#This Row],[25]]</f>
        <v>4.8636655507724996E-17</v>
      </c>
      <c r="AB12" s="10">
        <f>3/24000000*OO[[#This Row],[84 (29JUN1985 09:00:00)-Water Temperature (C)]]*OO[[#This Row],[26]]</f>
        <v>5.2806013117199995E-17</v>
      </c>
      <c r="AC12" s="10">
        <f>3/24000000*OO[[#This Row],[85 (29JUN1985 12:00:00)-Water Temperature (C)]]*OO[[#This Row],[27]]</f>
        <v>5.28294871808625E-17</v>
      </c>
      <c r="AD12" s="10">
        <f>3/24000000*OO[[#This Row],[86 (29JUN1985 15:00:00)-Water Temperature (C)]]*OO[[#This Row],[28]]</f>
        <v>5.2555313358274998E-17</v>
      </c>
      <c r="AE12" s="10">
        <f>3/24000000*OO[[#This Row],[88 (29JUN1985 21:00:00)-Water Temperature (C)]]*OO[[#This Row],[30]]</f>
        <v>4.8510499419924995E-17</v>
      </c>
      <c r="AF12" s="10">
        <f>3/24000000*OO[[#This Row],[88 (29JUN1985 21:00:00)-Water Temperature (C)]]*OO[[#This Row],[30]]</f>
        <v>4.8510499419924995E-17</v>
      </c>
      <c r="AG12" s="10">
        <f>3/24000000*OO[[#This Row],[89 (30JUN1985 00:00:00)-Water Temperature (C)]]*OO[[#This Row],[31]]</f>
        <v>4.6242585917499994E-17</v>
      </c>
      <c r="AH12" s="10">
        <f>3/24000000*OO[[#This Row],[90 (30JUN1985 03:00:00)-Water Temperature (C)]]*OO[[#This Row],[32]]</f>
        <v>4.4719662291149995E-17</v>
      </c>
      <c r="AI12" s="10">
        <f>3/24000000*OO[[#This Row],[91 (30JUN1985 06:00:00)-Water Temperature (C)]]*OO[[#This Row],[33]]</f>
        <v>4.4475501541875004E-17</v>
      </c>
      <c r="AJ12" s="10">
        <f>3/24000000*OO[[#This Row],[92 (30JUN1985 09:00:00)-Water Temperature (C)]]*OO[[#This Row],[34]]</f>
        <v>4.5390471297937491E-17</v>
      </c>
      <c r="AK12" s="10">
        <f>3/24000000*OO[[#This Row],[93 (30JUN1985 12:00:00)-Water Temperature (C)]]*OO[[#This Row],[35]]</f>
        <v>4.2895708700325004E-17</v>
      </c>
      <c r="AL12" s="10">
        <f>3/24000000*OO[[#This Row],[94 (30JUN1985 15:00:00)-Water Temperature (C)]]*OO[[#This Row],[36]]</f>
        <v>4.3902091228650005E-17</v>
      </c>
      <c r="AM12" s="10">
        <f>3/24000000*OO[[#This Row],[95 (30JUN1985 18:00:00)-Water Temperature (C)]]*OO[[#This Row],[37]]</f>
        <v>4.5227335510499998E-17</v>
      </c>
      <c r="AN12" s="10">
        <f>3/24000000*OO[[#This Row],[96 (30JUN1985 21:00:00)-Water Temperature (C)]]*OO[[#This Row],[38]]</f>
        <v>4.3140974315174996E-17</v>
      </c>
      <c r="AO12" s="10">
        <f>3/24000000*OO[[#This Row],[97 (01JUL1985 00:00:00)-Water Temperature (C)]]*OO[[#This Row],[39]]</f>
        <v>4.0208189504249994E-17</v>
      </c>
      <c r="AP12" s="10">
        <f>3/24000000*OO[[#This Row],[98 (01JUL1985 03:00:00)-Water Temperature (C)]]*OO[[#This Row],[40]]</f>
        <v>3.9290347611074998E-17</v>
      </c>
      <c r="AQ12" s="10">
        <f>3/24000000*OO[[#This Row],[99 (01JUL1985 06:00:00)-Water Temperature (C)]]*OO[[#This Row],[41]]</f>
        <v>3.51708884927E-17</v>
      </c>
      <c r="AR12" s="10">
        <f>3/24000000*OO[[#This Row],[100 (01JUL1985 09:00:00)-Water Temperature (C)]]*OO[[#This Row],[42]]</f>
        <v>2.5694528812262495E-17</v>
      </c>
      <c r="AS12" s="10">
        <f>3/24000000*OO[[#This Row],[101 (01JUL1985 12:00:00)-Water Temperature (C)]]*OO[[#This Row],[43]]</f>
        <v>1.77551978045125E-17</v>
      </c>
      <c r="AT12" s="10">
        <f>3/24000000*OO[[#This Row],[102 (01JUL1985 15:00:00)-Water Temperature (C)]]*OO[[#This Row],[44]]</f>
        <v>1.3322356842822499E-17</v>
      </c>
      <c r="AU12" s="10">
        <f>3/24000000*OO[[#This Row],[103 (01JUL1985 18:00:00)-Water Temperature (C)]]*OO[[#This Row],[45]]</f>
        <v>1.101123979175875E-17</v>
      </c>
      <c r="AV12" s="10">
        <f>3/24000000*OO[[#This Row],[104 (01JUL1985 21:00:00)-Water Temperature (C)]]*OO[[#This Row],[46]]</f>
        <v>9.1070303188437499E-18</v>
      </c>
      <c r="AW12" s="10">
        <f>3/24000000*OO[[#This Row],[105 (02JUL1985 00:00:00)-Water Temperature (C)]]*OO[[#This Row],[47]]</f>
        <v>7.9627305353049996E-18</v>
      </c>
      <c r="AX12" s="10">
        <f>3/24000000*OO[[#This Row],[106 (02JUL1985 03:00:00)-Water Temperature (C)]]*OO[[#This Row],[48]]</f>
        <v>7.3086480835200007E-18</v>
      </c>
      <c r="AY12" s="10">
        <f>3/24000000*OO[[#This Row],[107 (02JUL1985 06:00:00)-Water Temperature (C)]]*OO[[#This Row],[49]]</f>
        <v>6.3979847991450001E-18</v>
      </c>
      <c r="AZ12" s="10">
        <f>3/24000000*OO[[#This Row],[108 (02JUL1985 09:00:00)-Water Temperature (C)]]*OO[[#This Row],[50]]</f>
        <v>5.5337237082362504E-18</v>
      </c>
      <c r="BA12" s="10">
        <f>3/24000000*OO[[#This Row],[109 (02JUL1985 12:00:00)-Water Temperature (C)]]*OO[[#This Row],[51]]</f>
        <v>5.1306420412349996E-18</v>
      </c>
      <c r="BB12" s="10">
        <f>3/24000000*OO[[#This Row],[110 (02JUL1985 15:00:00)-Water Temperature (C)]]*OO[[#This Row],[52]]</f>
        <v>4.6280249781749995E-18</v>
      </c>
      <c r="BC12" s="10">
        <f>3/24000000*OO[[#This Row],[111 (02JUL1985 18:00:00)-Water Temperature (C)]]*OO[[#This Row],[53]]</f>
        <v>4.2255694708499998E-18</v>
      </c>
      <c r="BD12" s="10">
        <f>3/24000000*OO[[#This Row],[112 (02JUL1985 21:00:00)-Water Temperature (C)]]*OO[[#This Row],[54]]</f>
        <v>3.805979713634999E-18</v>
      </c>
      <c r="BE12" s="10">
        <f>3/24000000*OO[[#This Row],[113 (03JUL1985 00:00:00)-Water Temperature (C)]]*OO[[#This Row],[55]]</f>
        <v>3.5849438453650003E-18</v>
      </c>
      <c r="BF12" s="10">
        <f>3/24000000*OO[[#This Row],[114 (03JUL1985 03:00:00)-Water Temperature (C)]]*OO[[#This Row],[56]]</f>
        <v>3.3948108945849994E-18</v>
      </c>
      <c r="BG12" s="10">
        <f>3/24000000*OO[[#This Row],[115 (03JUL1985 06:00:00)-Water Temperature (C)]]*OO[[#This Row],[57]]</f>
        <v>3.1136200325899995E-18</v>
      </c>
      <c r="BH12" s="10">
        <f>3/24000000*OO[[#This Row],[116 (03JUL1985 09:00:00)-Water Temperature (C)]]*OO[[#This Row],[58]]</f>
        <v>2.9023561437324999E-18</v>
      </c>
      <c r="BI12" s="10">
        <f>3/24000000*OO[[#This Row],[117 (03JUL1985 12:00:00)-Water Temperature (C)]]*OO[[#This Row],[59]]</f>
        <v>2.8176743583449997E-18</v>
      </c>
      <c r="BJ12" s="10">
        <f>3/24000000*OO[[#This Row],[118 (03JUL1985 15:00:00)-Water Temperature (C)]]*OO[[#This Row],[60]]</f>
        <v>2.6768811634199995E-18</v>
      </c>
      <c r="BK12" s="10">
        <f>3/24000000*OO[[#This Row],[119 (03JUL1985 18:00:00)-Water Temperature (C)]]*OO[[#This Row],[61]]</f>
        <v>2.5591088347825E-18</v>
      </c>
      <c r="BL12" s="10">
        <f>3/24000000*OO[[#This Row],[120 (03JUL1985 21:00:00)-Water Temperature (C)]]*OO[[#This Row],[62]]</f>
        <v>2.3118736404E-18</v>
      </c>
      <c r="BM12" s="10">
        <f>3/24000000*OO[[#This Row],[121 (04JUL1985 00:00:00)-Water Temperature (C)]]*OO[[#This Row],[63]]</f>
        <v>2.1556548190099997E-18</v>
      </c>
      <c r="BN12" s="10">
        <f>3/24000000*OO[[#This Row],[122 (04JUL1985 03:00:00)-Water Temperature (C)]]*OO[[#This Row],[64]]</f>
        <v>2.0729184509812497E-18</v>
      </c>
      <c r="BO12" s="10">
        <f>3/24000000*OO[[#This Row],[123 (04JUL1985 06:00:00)-Water Temperature (C)]]*OO[[#This Row],[65]]</f>
        <v>2.06636561925375E-18</v>
      </c>
      <c r="BP12" s="10">
        <f>3/24000000*OO[[#This Row],[124 (04JUL1985 09:00:00)-Water Temperature (C)]]*OO[[#This Row],[66]]</f>
        <v>2.22780937665125E-18</v>
      </c>
      <c r="BQ12" s="10">
        <f>3/24000000*OO[[#This Row],[125 (04JUL1985 12:00:00)-Water Temperature (C)]]*OO[[#This Row],[67]]</f>
        <v>2.2371688710112499E-18</v>
      </c>
      <c r="BR12" s="10">
        <f>3/24000000*OO[[#This Row],[126 (04JUL1985 15:00:00)-Water Temperature (C)]]*OO[[#This Row],[68]]</f>
        <v>2.1716108693E-18</v>
      </c>
      <c r="BS12" s="10">
        <f>3/24000000*OO[[#This Row],[127 (04JUL1985 18:00:00)-Water Temperature (C)]]*OO[[#This Row],[69]]</f>
        <v>2.1409591557799999E-18</v>
      </c>
      <c r="BT12" s="10">
        <f>3/24000000*OO[[#This Row],[128 (04JUL1985 21:00:00)-Water Temperature (C)]]*OO[[#This Row],[70]]</f>
        <v>1.9826498717999999E-18</v>
      </c>
      <c r="BU12" s="10">
        <f>3/24000000*OO[[#This Row],[129 (05JUL1985 00:00:00)-Water Temperature (C)]]*OO[[#This Row],[71]]</f>
        <v>1.81096588122E-18</v>
      </c>
      <c r="BV12" s="10">
        <f>3/24000000*OO[[#This Row],[130 (05JUL1985 03:00:00)-Water Temperature (C)]]*OO[[#This Row],[72]]</f>
        <v>1.7370121492025E-18</v>
      </c>
      <c r="BW12" s="10">
        <f>3/24000000*OO[[#This Row],[131 (05JUL1985 06:00:00)-Water Temperature (C)]]*OO[[#This Row],[73]]</f>
        <v>1.7917004061337498E-18</v>
      </c>
      <c r="BX12" s="10">
        <f>3/24000000*OO[[#This Row],[132 (05JUL1985 09:00:00)-Water Temperature (C)]]*OO[[#This Row],[74]]</f>
        <v>2.0338594242324998E-18</v>
      </c>
      <c r="BY12" s="10">
        <f>3/24000000*OO[[#This Row],[133 (05JUL1985 12:00:00)-Water Temperature (C)]]*OO[[#This Row],[75]]</f>
        <v>2.1350520786299998E-18</v>
      </c>
      <c r="BZ12" s="10">
        <f>3/24000000*OO[[#This Row],[134 (05JUL1985 15:00:00)-Water Temperature (C)]]*OO[[#This Row],[76]]</f>
        <v>2.1488410788012499E-18</v>
      </c>
      <c r="CA12" s="10">
        <f>3/24000000*OO[[#This Row],[135 (05JUL1985 18:00:00)-Water Temperature (C)]]*OO[[#This Row],[77]]</f>
        <v>2.0855899938775001E-18</v>
      </c>
      <c r="CB12" s="10">
        <f>3/24000000*OO[[#This Row],[136 (05JUL1985 21:00:00)-Water Temperature (C)]]*OO[[#This Row],[78]]</f>
        <v>1.9026657120375E-18</v>
      </c>
      <c r="CC12" s="10">
        <f>3/24000000*OO[[#This Row],[137 (06JUL1985 00:00:00)-Water Temperature (C)]]*OO[[#This Row],[79]]</f>
        <v>1.7605868068574999E-18</v>
      </c>
      <c r="CD12" s="10">
        <f>3/24000000*OO[[#This Row],[138 (06JUL1985 03:00:00)-Water Temperature (C)]]*OO[[#This Row],[80]]</f>
        <v>1.6818003039612499E-18</v>
      </c>
      <c r="CE12" s="10">
        <f>3/24000000*OO[[#This Row],[139 (06JUL1985 06:00:00)-Water Temperature (C)]]*OO[[#This Row],[81]]</f>
        <v>1.57059971607E-18</v>
      </c>
      <c r="CF12" s="10">
        <f>3/24000000*OO[[#This Row],[140 (06JUL1985 09:00:00)-Water Temperature (C)]]*OO[[#This Row],[82]]</f>
        <v>1.5199386624999999E-18</v>
      </c>
      <c r="CG12" s="10">
        <f>3/24000000*OO[[#This Row],[141 (06JUL1985 12:00:00)-Water Temperature (C)]]*OO[[#This Row],[83]]</f>
        <v>1.4205299407062498E-18</v>
      </c>
      <c r="CH12" s="10">
        <f>3/24000000*OO[[#This Row],[142 (06JUL1985 15:00:00)-Water Temperature (C)]]*OO[[#This Row],[84]]</f>
        <v>1.337053143425E-18</v>
      </c>
      <c r="CI12" s="10">
        <f>3/24000000*OO[[#This Row],[143 (06JUL1985 18:00:00)-Water Temperature (C)]]*OO[[#This Row],[85]]</f>
        <v>1.2543114839634998E-18</v>
      </c>
      <c r="CJ12" s="10">
        <f>3/24000000*OO[[#This Row],[144 (06JUL1985 21:00:00)-Water Temperature (C)]]*OO[[#This Row],[86]]</f>
        <v>1.135028759579125E-18</v>
      </c>
      <c r="CK12" s="10">
        <f>3/24000000*OO[[#This Row],[145 (07JUL1985 00:00:00)-Water Temperature (C)]]*OO[[#This Row],[87]]</f>
        <v>1.03234454486925E-18</v>
      </c>
      <c r="CL12" s="10">
        <f>3/24000000*OO[[#This Row],[146 (07JUL1985 03:00:00)-Water Temperature (C)]]*OO[[#This Row],[88]]</f>
        <v>9.8052159826949978E-19</v>
      </c>
      <c r="CM12" s="10">
        <f>3/24000000*OO[[#This Row],[147 (07JUL1985 06:00:00)-Water Temperature (C)]]*OO[[#This Row],[89]]</f>
        <v>8.6486852688562494E-19</v>
      </c>
      <c r="CN12" s="10">
        <f>3/24000000*OO[[#This Row],[148 (07JUL1985 09:00:00)-Water Temperature (C)]]*OO[[#This Row],[90]]</f>
        <v>7.4820290239024993E-19</v>
      </c>
      <c r="CO12" s="10">
        <f>3/24000000*OO[[#This Row],[149 (07JUL1985 12:00:00)-Water Temperature (C)]]*OO[[#This Row],[91]]</f>
        <v>6.20985489421875E-19</v>
      </c>
      <c r="CP12" s="10">
        <f>3/24000000*OO[[#This Row],[150 (07JUL1985 15:00:00)-Water Temperature (C)]]*OO[[#This Row],[92]]</f>
        <v>5.8395646550624994E-19</v>
      </c>
      <c r="CQ12" s="10">
        <f>3/24000000*OO[[#This Row],[151 (07JUL1985 18:00:00)-Water Temperature (C)]]*OO[[#This Row],[93]]</f>
        <v>5.4057311526225001E-19</v>
      </c>
      <c r="CR12" s="10">
        <f>3/24000000*OO[[#This Row],[152 (07JUL1985 21:00:00)-Water Temperature (C)]]*OO[[#This Row],[94]]</f>
        <v>4.8684524553674994E-19</v>
      </c>
      <c r="CS12" s="10">
        <f>3/24000000*OO[[#This Row],[153 (08JUL1985 00:00:00)-Water Temperature (C)]]*OO[[#This Row],[95]]</f>
        <v>4.4740266919749992E-19</v>
      </c>
      <c r="CT12" s="10">
        <f>3/24000000*OO[[#This Row],[154 (08JUL1985 03:00:00)-Water Temperature (C)]]*OO[[#This Row],[96]]</f>
        <v>4.2828355278274998E-19</v>
      </c>
      <c r="CU12" s="10">
        <f>3/24000000*OO[[#This Row],[155 (08JUL1985 06:00:00)-Water Temperature (C)]]*OO[[#This Row],[97]]</f>
        <v>4.9896278223525002E-19</v>
      </c>
      <c r="CV12" s="10">
        <f>3/24000000*OO[[#This Row],[156 (08JUL1985 09:00:00)-Water Temperature (C)]]*OO[[#This Row],[98]]</f>
        <v>6.5703143156075003E-19</v>
      </c>
      <c r="CW12" s="10">
        <f>3/24000000*OO[[#This Row],[157 (08JUL1985 12:00:00)-Water Temperature (C)]]*OO[[#This Row],[99]]</f>
        <v>7.5126154335699994E-19</v>
      </c>
    </row>
    <row r="13" spans="1:102" x14ac:dyDescent="0.35">
      <c r="A13" s="3" t="s">
        <v>17</v>
      </c>
      <c r="B13" s="3">
        <v>731.47130000000004</v>
      </c>
      <c r="C13" s="10">
        <f>3/24*OO[[#This Row],[59 (26JUN1985 06:00:00)-Water Temperature (C)]]*OO[[#This Row],[1]]/SUM(OO[1])</f>
        <v>4.1437774429956485E-7</v>
      </c>
      <c r="D13" s="10">
        <f>3/24*OO[[#This Row],[60 (26JUN1985 09:00:00)-Water Temperature (C)]]*OO[[#This Row],[2]]/SUM(OO[2])</f>
        <v>9.4465335716556442E-10</v>
      </c>
      <c r="E13" s="10">
        <f>3/24*OO[[#This Row],[61 (26JUN1985 12:00:00)-Water Temperature (C)]]*OO[[#This Row],[3]]/SUM(OO[3])</f>
        <v>2.1568652235280749E-12</v>
      </c>
      <c r="F13" s="10">
        <f>3/24*OO[[#This Row],[62 (26JUN1985 15:00:00)-Water Temperature (C)]]*OO[[#This Row],[4]]/SUM(OO[4])</f>
        <v>4.9162763289000385E-15</v>
      </c>
      <c r="G13" s="10">
        <f>3/24*OO[[#This Row],[63 (26JUN1985 18:00:00)-Water Temperature (C)]]*OO[[#This Row],[5]]/SUM(OO[5])</f>
        <v>1.3638410303860374E-16</v>
      </c>
      <c r="H13" s="10">
        <f>3/24*OO[[#This Row],[64 (26JUN1985 21:00:00)-Water Temperature (C)]]*OO[[#This Row],[6]]/SUM(OO[6])</f>
        <v>1.177758795260762E-16</v>
      </c>
      <c r="I13" s="10">
        <f>3/24*OO[[#This Row],[65 (27JUN1985 00:00:00)-Water Temperature (C)]]*OO[[#This Row],[7]]/SUM(OO[7])</f>
        <v>1.1125169434776164E-16</v>
      </c>
      <c r="J13" s="10">
        <f>3/24*OO[[#This Row],[66 (27JUN1985 03:00:00)-Water Temperature (C)]]*OO[[#This Row],[8]]/SUM(OO[8])</f>
        <v>1.1037850047367887E-16</v>
      </c>
      <c r="K13" s="10">
        <f>3/24*OO[[#This Row],[67 (27JUN1985 06:00:00)-Water Temperature (C)]]*OO[[#This Row],[9]]/SUM(OO[9])</f>
        <v>1.152080093781033E-16</v>
      </c>
      <c r="L13" s="10">
        <f>3/24*OO[[#This Row],[68 (27JUN1985 09:00:00)-Water Temperature (C)]]*OO[[#This Row],[10]]/SUM(OO[10])</f>
        <v>1.2342070281894464E-16</v>
      </c>
      <c r="M13" s="10">
        <f>3/24*OO[[#This Row],[69 (27JUN1985 12:00:00)-Water Temperature (C)]]*OO[[#This Row],[11]]/SUM(OO[11])</f>
        <v>1.2697662865869141E-16</v>
      </c>
      <c r="N13" s="10">
        <f>3/24*OO[[#This Row],[70 (27JUN1985 15:00:00)-Water Temperature (C)]]*OO[[#This Row],[12]]/SUM(OO[12])</f>
        <v>1.2607559216588225E-16</v>
      </c>
      <c r="O13" s="10">
        <f>3/24*OO[[#This Row],[71 (27JUN1985 18:00:00)-Water Temperature (C)]]*OO[[#This Row],[13]]/SUM(OO[13])</f>
        <v>1.2447851088933533E-16</v>
      </c>
      <c r="P13" s="10">
        <f>3/24*OO[[#This Row],[72 (27JUN1985 21:00:00)-Water Temperature (C)]]*OO[[#This Row],[14]]/SUM(OO[14])</f>
        <v>1.1907497549220835E-16</v>
      </c>
      <c r="Q13" s="10">
        <f>3/24*OO[[#This Row],[73 (28JUN1985 00:00:00)-Water Temperature (C)]]*OO[[#This Row],[15]]/SUM(OO[15])</f>
        <v>1.1485893366272972E-16</v>
      </c>
      <c r="R13" s="10">
        <f>3/24*OO[[#This Row],[74 (28JUN1985 03:00:00)-Water Temperature (C)]]*OO[[#This Row],[16]]/SUM(OO[16])</f>
        <v>1.2520657660209504E-16</v>
      </c>
      <c r="S13" s="10">
        <f>3/24*OO[[#This Row],[75 (28JUN1985 06:00:00)-Water Temperature (C)]]*OO[[#This Row],[17]]/SUM(OO[17])</f>
        <v>1.7762716362699911E-16</v>
      </c>
      <c r="T13" s="10">
        <f>3/24*OO[[#This Row],[76 (28JUN1985 09:00:00)-Water Temperature (C)]]*OO[[#This Row],[18]]/SUM(OO[18])</f>
        <v>2.3188998190883144E-16</v>
      </c>
      <c r="U13" s="10">
        <f>3/24*OO[[#This Row],[77 (28JUN1985 12:00:00)-Water Temperature (C)]]*OO[[#This Row],[19]]/SUM(OO[19])</f>
        <v>2.4989049952241159E-16</v>
      </c>
      <c r="V13" s="10">
        <f>3/24000000*OO[[#This Row],[78 (28JUN1985 15:00:00)-Water Temperature (C)]]*OO[[#This Row],[20]]</f>
        <v>2.6059572714999998E-16</v>
      </c>
      <c r="W13" s="10">
        <f>3/24000000*OO[[#This Row],[79 (28JUN1985 18:00:00)-Water Temperature (C)]]*OO[[#This Row],[21]]</f>
        <v>2.57547595076E-16</v>
      </c>
      <c r="X13" s="10">
        <f>3/24000000*OO[[#This Row],[80 (28JUN1985 21:00:00)-Water Temperature (C)]]*OO[[#This Row],[22]]</f>
        <v>2.5285435641374998E-16</v>
      </c>
      <c r="Y13" s="10">
        <f>3/24000000*OO[[#This Row],[81 (29JUN1985 00:00:00)-Water Temperature (C)]]*OO[[#This Row],[23]]</f>
        <v>2.5108357389049995E-16</v>
      </c>
      <c r="Z13" s="10">
        <f>3/24000000*OO[[#This Row],[82 (29JUN1985 03:00:00)-Water Temperature (C)]]*OO[[#This Row],[24]]</f>
        <v>2.4966292749237498E-16</v>
      </c>
      <c r="AA13" s="10">
        <f>3/24000000*OO[[#This Row],[83 (29JUN1985 06:00:00)-Water Temperature (C)]]*OO[[#This Row],[25]]</f>
        <v>2.5206464642812499E-16</v>
      </c>
      <c r="AB13" s="10">
        <f>3/24000000*OO[[#This Row],[84 (29JUN1985 09:00:00)-Water Temperature (C)]]*OO[[#This Row],[26]]</f>
        <v>2.6783069987100002E-16</v>
      </c>
      <c r="AC13" s="10">
        <f>3/24000000*OO[[#This Row],[85 (29JUN1985 12:00:00)-Water Temperature (C)]]*OO[[#This Row],[27]]</f>
        <v>2.61787343796E-16</v>
      </c>
      <c r="AD13" s="10">
        <f>3/24000000*OO[[#This Row],[86 (29JUN1985 15:00:00)-Water Temperature (C)]]*OO[[#This Row],[28]]</f>
        <v>2.5292555643299996E-16</v>
      </c>
      <c r="AE13" s="10">
        <f>3/24000000*OO[[#This Row],[88 (29JUN1985 21:00:00)-Water Temperature (C)]]*OO[[#This Row],[30]]</f>
        <v>2.2004810767749998E-16</v>
      </c>
      <c r="AF13" s="10">
        <f>3/24000000*OO[[#This Row],[88 (29JUN1985 21:00:00)-Water Temperature (C)]]*OO[[#This Row],[30]]</f>
        <v>2.2004810767749998E-16</v>
      </c>
      <c r="AG13" s="10">
        <f>3/24000000*OO[[#This Row],[89 (30JUN1985 00:00:00)-Water Temperature (C)]]*OO[[#This Row],[31]]</f>
        <v>2.0327396914549997E-16</v>
      </c>
      <c r="AH13" s="10">
        <f>3/24000000*OO[[#This Row],[90 (30JUN1985 03:00:00)-Water Temperature (C)]]*OO[[#This Row],[32]]</f>
        <v>1.9062717275524999E-16</v>
      </c>
      <c r="AI13" s="10">
        <f>3/24000000*OO[[#This Row],[91 (30JUN1985 06:00:00)-Water Temperature (C)]]*OO[[#This Row],[33]]</f>
        <v>1.83708564438E-16</v>
      </c>
      <c r="AJ13" s="10">
        <f>3/24000000*OO[[#This Row],[92 (30JUN1985 09:00:00)-Water Temperature (C)]]*OO[[#This Row],[34]]</f>
        <v>1.8164794326524998E-16</v>
      </c>
      <c r="AK13" s="10">
        <f>3/24000000*OO[[#This Row],[93 (30JUN1985 12:00:00)-Water Temperature (C)]]*OO[[#This Row],[35]]</f>
        <v>1.6844865060837501E-16</v>
      </c>
      <c r="AL13" s="10">
        <f>3/24000000*OO[[#This Row],[94 (30JUN1985 15:00:00)-Water Temperature (C)]]*OO[[#This Row],[36]]</f>
        <v>1.6910468877000001E-16</v>
      </c>
      <c r="AM13" s="10">
        <f>3/24000000*OO[[#This Row],[95 (30JUN1985 18:00:00)-Water Temperature (C)]]*OO[[#This Row],[37]]</f>
        <v>1.7089327820249999E-16</v>
      </c>
      <c r="AN13" s="10">
        <f>3/24000000*OO[[#This Row],[96 (30JUN1985 21:00:00)-Water Temperature (C)]]*OO[[#This Row],[38]]</f>
        <v>1.58527025049E-16</v>
      </c>
      <c r="AO13" s="10">
        <f>3/24000000*OO[[#This Row],[97 (01JUL1985 00:00:00)-Water Temperature (C)]]*OO[[#This Row],[39]]</f>
        <v>1.4388799075874999E-16</v>
      </c>
      <c r="AP13" s="10">
        <f>3/24000000*OO[[#This Row],[98 (01JUL1985 03:00:00)-Water Temperature (C)]]*OO[[#This Row],[40]]</f>
        <v>1.3838161765399999E-16</v>
      </c>
      <c r="AQ13" s="10">
        <f>3/24000000*OO[[#This Row],[99 (01JUL1985 06:00:00)-Water Temperature (C)]]*OO[[#This Row],[41]]</f>
        <v>1.1812313944232498E-16</v>
      </c>
      <c r="AR13" s="10">
        <f>3/24000000*OO[[#This Row],[100 (01JUL1985 09:00:00)-Water Temperature (C)]]*OO[[#This Row],[42]]</f>
        <v>8.5528803996562482E-17</v>
      </c>
      <c r="AS13" s="10">
        <f>3/24000000*OO[[#This Row],[101 (01JUL1985 12:00:00)-Water Temperature (C)]]*OO[[#This Row],[43]]</f>
        <v>5.9734705220437494E-17</v>
      </c>
      <c r="AT13" s="10">
        <f>3/24000000*OO[[#This Row],[102 (01JUL1985 15:00:00)-Water Temperature (C)]]*OO[[#This Row],[44]]</f>
        <v>4.5436819176625004E-17</v>
      </c>
      <c r="AU13" s="10">
        <f>3/24000000*OO[[#This Row],[103 (01JUL1985 18:00:00)-Water Temperature (C)]]*OO[[#This Row],[45]]</f>
        <v>3.7873066913662494E-17</v>
      </c>
      <c r="AV13" s="10">
        <f>3/24000000*OO[[#This Row],[104 (01JUL1985 21:00:00)-Water Temperature (C)]]*OO[[#This Row],[46]]</f>
        <v>3.1415819261750002E-17</v>
      </c>
      <c r="AW13" s="10">
        <f>3/24000000*OO[[#This Row],[105 (02JUL1985 00:00:00)-Water Temperature (C)]]*OO[[#This Row],[47]]</f>
        <v>2.7334061049262495E-17</v>
      </c>
      <c r="AX13" s="10">
        <f>3/24000000*OO[[#This Row],[106 (02JUL1985 03:00:00)-Water Temperature (C)]]*OO[[#This Row],[48]]</f>
        <v>2.4988373932362495E-17</v>
      </c>
      <c r="AY13" s="10">
        <f>3/24000000*OO[[#This Row],[107 (02JUL1985 06:00:00)-Water Temperature (C)]]*OO[[#This Row],[49]]</f>
        <v>2.1640707866549998E-17</v>
      </c>
      <c r="AZ13" s="10">
        <f>3/24000000*OO[[#This Row],[108 (02JUL1985 09:00:00)-Water Temperature (C)]]*OO[[#This Row],[50]]</f>
        <v>1.8767242839962499E-17</v>
      </c>
      <c r="BA13" s="10">
        <f>3/24000000*OO[[#This Row],[109 (02JUL1985 12:00:00)-Water Temperature (C)]]*OO[[#This Row],[51]]</f>
        <v>1.7586086705699999E-17</v>
      </c>
      <c r="BB13" s="10">
        <f>3/24000000*OO[[#This Row],[110 (02JUL1985 15:00:00)-Water Temperature (C)]]*OO[[#This Row],[52]]</f>
        <v>1.5926207822337499E-17</v>
      </c>
      <c r="BC13" s="10">
        <f>3/24000000*OO[[#This Row],[111 (02JUL1985 18:00:00)-Water Temperature (C)]]*OO[[#This Row],[53]]</f>
        <v>1.4591335171874999E-17</v>
      </c>
      <c r="BD13" s="10">
        <f>3/24000000*OO[[#This Row],[112 (02JUL1985 21:00:00)-Water Temperature (C)]]*OO[[#This Row],[54]]</f>
        <v>1.3101217733275E-17</v>
      </c>
      <c r="BE13" s="10">
        <f>3/24000000*OO[[#This Row],[113 (03JUL1985 00:00:00)-Water Temperature (C)]]*OO[[#This Row],[55]]</f>
        <v>1.23254227531575E-17</v>
      </c>
      <c r="BF13" s="10">
        <f>3/24000000*OO[[#This Row],[114 (03JUL1985 03:00:00)-Water Temperature (C)]]*OO[[#This Row],[56]]</f>
        <v>1.1651000911682498E-17</v>
      </c>
      <c r="BG13" s="10">
        <f>3/24000000*OO[[#This Row],[115 (03JUL1985 06:00:00)-Water Temperature (C)]]*OO[[#This Row],[57]]</f>
        <v>1.063637302794E-17</v>
      </c>
      <c r="BH13" s="10">
        <f>3/24000000*OO[[#This Row],[116 (03JUL1985 09:00:00)-Water Temperature (C)]]*OO[[#This Row],[58]]</f>
        <v>9.9327185479799984E-18</v>
      </c>
      <c r="BI13" s="10">
        <f>3/24000000*OO[[#This Row],[117 (03JUL1985 12:00:00)-Water Temperature (C)]]*OO[[#This Row],[59]]</f>
        <v>9.7039143446787507E-18</v>
      </c>
      <c r="BJ13" s="10">
        <f>3/24000000*OO[[#This Row],[118 (03JUL1985 15:00:00)-Water Temperature (C)]]*OO[[#This Row],[60]]</f>
        <v>9.2665259346012512E-18</v>
      </c>
      <c r="BK13" s="10">
        <f>3/24000000*OO[[#This Row],[119 (03JUL1985 18:00:00)-Water Temperature (C)]]*OO[[#This Row],[61]]</f>
        <v>8.8918273707937485E-18</v>
      </c>
      <c r="BL13" s="10">
        <f>3/24000000*OO[[#This Row],[120 (03JUL1985 21:00:00)-Water Temperature (C)]]*OO[[#This Row],[62]]</f>
        <v>8.0169257524449991E-18</v>
      </c>
      <c r="BM13" s="10">
        <f>3/24000000*OO[[#This Row],[121 (04JUL1985 00:00:00)-Water Temperature (C)]]*OO[[#This Row],[63]]</f>
        <v>7.45104104964375E-18</v>
      </c>
      <c r="BN13" s="10">
        <f>3/24000000*OO[[#This Row],[122 (04JUL1985 03:00:00)-Water Temperature (C)]]*OO[[#This Row],[64]]</f>
        <v>7.1787011837524996E-18</v>
      </c>
      <c r="BO13" s="10">
        <f>3/24000000*OO[[#This Row],[123 (04JUL1985 06:00:00)-Water Temperature (C)]]*OO[[#This Row],[65]]</f>
        <v>7.1884357483399995E-18</v>
      </c>
      <c r="BP13" s="10">
        <f>3/24000000*OO[[#This Row],[124 (04JUL1985 09:00:00)-Water Temperature (C)]]*OO[[#This Row],[66]]</f>
        <v>7.7664061796737492E-18</v>
      </c>
      <c r="BQ13" s="10">
        <f>3/24000000*OO[[#This Row],[125 (04JUL1985 12:00:00)-Water Temperature (C)]]*OO[[#This Row],[67]]</f>
        <v>7.8203672184749995E-18</v>
      </c>
      <c r="BR13" s="10">
        <f>3/24000000*OO[[#This Row],[126 (04JUL1985 15:00:00)-Water Temperature (C)]]*OO[[#This Row],[68]]</f>
        <v>7.5704711206137496E-18</v>
      </c>
      <c r="BS13" s="10">
        <f>3/24000000*OO[[#This Row],[127 (04JUL1985 18:00:00)-Water Temperature (C)]]*OO[[#This Row],[69]]</f>
        <v>7.4644040054024998E-18</v>
      </c>
      <c r="BT13" s="10">
        <f>3/24000000*OO[[#This Row],[128 (04JUL1985 21:00:00)-Water Temperature (C)]]*OO[[#This Row],[70]]</f>
        <v>6.9074784201500002E-18</v>
      </c>
      <c r="BU13" s="10">
        <f>3/24000000*OO[[#This Row],[129 (05JUL1985 00:00:00)-Water Temperature (C)]]*OO[[#This Row],[71]]</f>
        <v>6.2705738921974996E-18</v>
      </c>
      <c r="BV13" s="10">
        <f>3/24000000*OO[[#This Row],[130 (05JUL1985 03:00:00)-Water Temperature (C)]]*OO[[#This Row],[72]]</f>
        <v>6.0176251895899993E-18</v>
      </c>
      <c r="BW13" s="10">
        <f>3/24000000*OO[[#This Row],[131 (05JUL1985 06:00:00)-Water Temperature (C)]]*OO[[#This Row],[73]]</f>
        <v>6.2479653599999986E-18</v>
      </c>
      <c r="BX13" s="10">
        <f>3/24000000*OO[[#This Row],[132 (05JUL1985 09:00:00)-Water Temperature (C)]]*OO[[#This Row],[74]]</f>
        <v>7.1072601559200005E-18</v>
      </c>
      <c r="BY13" s="10">
        <f>3/24000000*OO[[#This Row],[133 (05JUL1985 12:00:00)-Water Temperature (C)]]*OO[[#This Row],[75]]</f>
        <v>7.4523915635124988E-18</v>
      </c>
      <c r="BZ13" s="10">
        <f>3/24000000*OO[[#This Row],[134 (05JUL1985 15:00:00)-Water Temperature (C)]]*OO[[#This Row],[76]]</f>
        <v>7.4805317262799994E-18</v>
      </c>
      <c r="CA13" s="10">
        <f>3/24000000*OO[[#This Row],[135 (05JUL1985 18:00:00)-Water Temperature (C)]]*OO[[#This Row],[77]]</f>
        <v>7.2416112820800005E-18</v>
      </c>
      <c r="CB13" s="10">
        <f>3/24000000*OO[[#This Row],[136 (05JUL1985 21:00:00)-Water Temperature (C)]]*OO[[#This Row],[78]]</f>
        <v>6.5770832598800001E-18</v>
      </c>
      <c r="CC13" s="10">
        <f>3/24000000*OO[[#This Row],[137 (06JUL1985 00:00:00)-Water Temperature (C)]]*OO[[#This Row],[79]]</f>
        <v>6.03387814021875E-18</v>
      </c>
      <c r="CD13" s="10">
        <f>3/24000000*OO[[#This Row],[138 (06JUL1985 03:00:00)-Water Temperature (C)]]*OO[[#This Row],[80]]</f>
        <v>5.735380557939999E-18</v>
      </c>
      <c r="CE13" s="10">
        <f>3/24000000*OO[[#This Row],[139 (06JUL1985 06:00:00)-Water Temperature (C)]]*OO[[#This Row],[81]]</f>
        <v>5.3054785944124991E-18</v>
      </c>
      <c r="CF13" s="10">
        <f>3/24000000*OO[[#This Row],[140 (06JUL1985 09:00:00)-Water Temperature (C)]]*OO[[#This Row],[82]]</f>
        <v>5.1703228524937494E-18</v>
      </c>
      <c r="CG13" s="10">
        <f>3/24000000*OO[[#This Row],[141 (06JUL1985 12:00:00)-Water Temperature (C)]]*OO[[#This Row],[83]]</f>
        <v>4.8688848371812492E-18</v>
      </c>
      <c r="CH13" s="10">
        <f>3/24000000*OO[[#This Row],[142 (06JUL1985 15:00:00)-Water Temperature (C)]]*OO[[#This Row],[84]]</f>
        <v>4.6049892994612498E-18</v>
      </c>
      <c r="CI13" s="10">
        <f>3/24000000*OO[[#This Row],[143 (06JUL1985 18:00:00)-Water Temperature (C)]]*OO[[#This Row],[85]]</f>
        <v>4.3188882472162502E-18</v>
      </c>
      <c r="CJ13" s="10">
        <f>3/24000000*OO[[#This Row],[144 (06JUL1985 21:00:00)-Water Temperature (C)]]*OO[[#This Row],[86]]</f>
        <v>3.9058153716749995E-18</v>
      </c>
      <c r="CK13" s="10">
        <f>3/24000000*OO[[#This Row],[145 (07JUL1985 00:00:00)-Water Temperature (C)]]*OO[[#This Row],[87]]</f>
        <v>3.5293930116950003E-18</v>
      </c>
      <c r="CL13" s="10">
        <f>3/24000000*OO[[#This Row],[146 (07JUL1985 03:00:00)-Water Temperature (C)]]*OO[[#This Row],[88]]</f>
        <v>3.3379031777062499E-18</v>
      </c>
      <c r="CM13" s="10">
        <f>3/24000000*OO[[#This Row],[147 (07JUL1985 06:00:00)-Water Temperature (C)]]*OO[[#This Row],[89]]</f>
        <v>2.8956077690400002E-18</v>
      </c>
      <c r="CN13" s="10">
        <f>3/24000000*OO[[#This Row],[148 (07JUL1985 09:00:00)-Water Temperature (C)]]*OO[[#This Row],[90]]</f>
        <v>2.528179319055E-18</v>
      </c>
      <c r="CO13" s="10">
        <f>3/24000000*OO[[#This Row],[149 (07JUL1985 12:00:00)-Water Temperature (C)]]*OO[[#This Row],[91]]</f>
        <v>2.1190950665875001E-18</v>
      </c>
      <c r="CP13" s="10">
        <f>3/24000000*OO[[#This Row],[150 (07JUL1985 15:00:00)-Water Temperature (C)]]*OO[[#This Row],[92]]</f>
        <v>2.0128241185049998E-18</v>
      </c>
      <c r="CQ13" s="10">
        <f>3/24000000*OO[[#This Row],[151 (07JUL1985 18:00:00)-Water Temperature (C)]]*OO[[#This Row],[93]]</f>
        <v>1.8773995604175001E-18</v>
      </c>
      <c r="CR13" s="10">
        <f>3/24000000*OO[[#This Row],[152 (07JUL1985 21:00:00)-Water Temperature (C)]]*OO[[#This Row],[94]]</f>
        <v>1.6964192073374997E-18</v>
      </c>
      <c r="CS13" s="10">
        <f>3/24000000*OO[[#This Row],[153 (08JUL1985 00:00:00)-Water Temperature (C)]]*OO[[#This Row],[95]]</f>
        <v>1.553253279525E-18</v>
      </c>
      <c r="CT13" s="10">
        <f>3/24000000*OO[[#This Row],[154 (08JUL1985 03:00:00)-Water Temperature (C)]]*OO[[#This Row],[96]]</f>
        <v>1.4995851483475001E-18</v>
      </c>
      <c r="CU13" s="10">
        <f>3/24000000*OO[[#This Row],[155 (08JUL1985 06:00:00)-Water Temperature (C)]]*OO[[#This Row],[97]]</f>
        <v>1.7894991870112501E-18</v>
      </c>
      <c r="CV13" s="10">
        <f>3/24000000*OO[[#This Row],[156 (08JUL1985 09:00:00)-Water Temperature (C)]]*OO[[#This Row],[98]]</f>
        <v>2.3522178217200001E-18</v>
      </c>
      <c r="CW13" s="10">
        <f>3/24000000*OO[[#This Row],[157 (08JUL1985 12:00:00)-Water Temperature (C)]]*OO[[#This Row],[99]]</f>
        <v>2.6701807905899997E-18</v>
      </c>
    </row>
    <row r="14" spans="1:102" x14ac:dyDescent="0.35">
      <c r="A14" t="s">
        <v>18</v>
      </c>
      <c r="B14">
        <v>735.5068</v>
      </c>
      <c r="C14" s="10">
        <f>3/24*OO[[#This Row],[59 (26JUN1985 06:00:00)-Water Temperature (C)]]*OO[[#This Row],[1]]/SUM(OO[1])</f>
        <v>4.314625126978529E-7</v>
      </c>
      <c r="D14" s="10">
        <f>3/24*OO[[#This Row],[60 (26JUN1985 09:00:00)-Water Temperature (C)]]*OO[[#This Row],[2]]/SUM(OO[2])</f>
        <v>9.9112838259139606E-10</v>
      </c>
      <c r="E14" s="10">
        <f>3/24*OO[[#This Row],[61 (26JUN1985 12:00:00)-Water Temperature (C)]]*OO[[#This Row],[3]]/SUM(OO[3])</f>
        <v>1.6397763328927011E-12</v>
      </c>
      <c r="F14" s="10">
        <f>3/24*OO[[#This Row],[62 (26JUN1985 15:00:00)-Water Temperature (C)]]*OO[[#This Row],[4]]/SUM(OO[4])</f>
        <v>1.586272673867423E-14</v>
      </c>
      <c r="G14" s="10">
        <f>3/24*OO[[#This Row],[63 (26JUN1985 18:00:00)-Water Temperature (C)]]*OO[[#This Row],[5]]/SUM(OO[5])</f>
        <v>1.0939393307225233E-14</v>
      </c>
      <c r="H14" s="10">
        <f>3/24*OO[[#This Row],[64 (26JUN1985 21:00:00)-Water Temperature (C)]]*OO[[#This Row],[6]]/SUM(OO[6])</f>
        <v>9.5323560437853901E-15</v>
      </c>
      <c r="I14" s="10">
        <f>3/24*OO[[#This Row],[65 (27JUN1985 00:00:00)-Water Temperature (C)]]*OO[[#This Row],[7]]/SUM(OO[7])</f>
        <v>8.41025154044918E-15</v>
      </c>
      <c r="J14" s="10">
        <f>3/24*OO[[#This Row],[66 (27JUN1985 03:00:00)-Water Temperature (C)]]*OO[[#This Row],[8]]/SUM(OO[8])</f>
        <v>7.7840797303253216E-15</v>
      </c>
      <c r="K14" s="10">
        <f>3/24*OO[[#This Row],[67 (27JUN1985 06:00:00)-Water Temperature (C)]]*OO[[#This Row],[9]]/SUM(OO[9])</f>
        <v>7.5460897440926486E-15</v>
      </c>
      <c r="L14" s="10">
        <f>3/24*OO[[#This Row],[68 (27JUN1985 09:00:00)-Water Temperature (C)]]*OO[[#This Row],[10]]/SUM(OO[10])</f>
        <v>7.5320344996983682E-15</v>
      </c>
      <c r="M14" s="10">
        <f>3/24*OO[[#This Row],[69 (27JUN1985 12:00:00)-Water Temperature (C)]]*OO[[#This Row],[11]]/SUM(OO[11])</f>
        <v>7.2481916746960444E-15</v>
      </c>
      <c r="N14" s="10">
        <f>3/24*OO[[#This Row],[70 (27JUN1985 15:00:00)-Water Temperature (C)]]*OO[[#This Row],[12]]/SUM(OO[12])</f>
        <v>6.748780563375628E-15</v>
      </c>
      <c r="O14" s="10">
        <f>3/24*OO[[#This Row],[71 (27JUN1985 18:00:00)-Water Temperature (C)]]*OO[[#This Row],[13]]/SUM(OO[13])</f>
        <v>6.2621679800738927E-15</v>
      </c>
      <c r="P14" s="10">
        <f>3/24*OO[[#This Row],[72 (27JUN1985 21:00:00)-Water Temperature (C)]]*OO[[#This Row],[14]]/SUM(OO[14])</f>
        <v>5.6373240258495542E-15</v>
      </c>
      <c r="Q14" s="10">
        <f>3/24*OO[[#This Row],[73 (28JUN1985 00:00:00)-Water Temperature (C)]]*OO[[#This Row],[15]]/SUM(OO[15])</f>
        <v>5.1318678250474649E-15</v>
      </c>
      <c r="R14" s="10">
        <f>3/24*OO[[#This Row],[74 (28JUN1985 03:00:00)-Water Temperature (C)]]*OO[[#This Row],[16]]/SUM(OO[16])</f>
        <v>5.1797486806565351E-15</v>
      </c>
      <c r="S14" s="10">
        <f>3/24*OO[[#This Row],[75 (28JUN1985 06:00:00)-Water Temperature (C)]]*OO[[#This Row],[17]]/SUM(OO[17])</f>
        <v>6.5038225014386791E-15</v>
      </c>
      <c r="T14" s="10">
        <f>3/24*OO[[#This Row],[76 (28JUN1985 09:00:00)-Water Temperature (C)]]*OO[[#This Row],[18]]/SUM(OO[18])</f>
        <v>7.4581968008128614E-15</v>
      </c>
      <c r="U14" s="10">
        <f>3/24*OO[[#This Row],[77 (28JUN1985 12:00:00)-Water Temperature (C)]]*OO[[#This Row],[19]]/SUM(OO[19])</f>
        <v>7.2979135165020815E-15</v>
      </c>
      <c r="V14" s="10">
        <f>3/24000000*OO[[#This Row],[78 (28JUN1985 15:00:00)-Water Temperature (C)]]*OO[[#This Row],[20]]</f>
        <v>7.0002486137674999E-15</v>
      </c>
      <c r="W14" s="10">
        <f>3/24000000*OO[[#This Row],[79 (28JUN1985 18:00:00)-Water Temperature (C)]]*OO[[#This Row],[21]]</f>
        <v>6.3922754559037489E-15</v>
      </c>
      <c r="X14" s="10">
        <f>3/24000000*OO[[#This Row],[80 (28JUN1985 21:00:00)-Water Temperature (C)]]*OO[[#This Row],[22]]</f>
        <v>5.8094760808062504E-15</v>
      </c>
      <c r="Y14" s="10">
        <f>3/24000000*OO[[#This Row],[81 (29JUN1985 00:00:00)-Water Temperature (C)]]*OO[[#This Row],[23]]</f>
        <v>5.3594931256899994E-15</v>
      </c>
      <c r="Z14" s="10">
        <f>3/24000000*OO[[#This Row],[82 (29JUN1985 03:00:00)-Water Temperature (C)]]*OO[[#This Row],[24]]</f>
        <v>4.9595692540562498E-15</v>
      </c>
      <c r="AA14" s="10">
        <f>3/24000000*OO[[#This Row],[83 (29JUN1985 06:00:00)-Water Temperature (C)]]*OO[[#This Row],[25]]</f>
        <v>4.6753536149650005E-15</v>
      </c>
      <c r="AB14" s="10">
        <f>3/24000000*OO[[#This Row],[84 (29JUN1985 09:00:00)-Water Temperature (C)]]*OO[[#This Row],[26]]</f>
        <v>4.68147520114E-15</v>
      </c>
      <c r="AC14" s="10">
        <f>3/24000000*OO[[#This Row],[85 (29JUN1985 12:00:00)-Water Temperature (C)]]*OO[[#This Row],[27]]</f>
        <v>4.4060757592499999E-15</v>
      </c>
      <c r="AD14" s="10">
        <f>3/24000000*OO[[#This Row],[86 (29JUN1985 15:00:00)-Water Temperature (C)]]*OO[[#This Row],[28]]</f>
        <v>4.0954915645875002E-15</v>
      </c>
      <c r="AE14" s="10">
        <f>3/24000000*OO[[#This Row],[88 (29JUN1985 21:00:00)-Water Temperature (C)]]*OO[[#This Row],[30]]</f>
        <v>3.39720399357125E-15</v>
      </c>
      <c r="AF14" s="10">
        <f>3/24000000*OO[[#This Row],[88 (29JUN1985 21:00:00)-Water Temperature (C)]]*OO[[#This Row],[30]]</f>
        <v>3.39720399357125E-15</v>
      </c>
      <c r="AG14" s="10">
        <f>3/24000000*OO[[#This Row],[89 (30JUN1985 00:00:00)-Water Temperature (C)]]*OO[[#This Row],[31]]</f>
        <v>3.0804432171E-15</v>
      </c>
      <c r="AH14" s="10">
        <f>3/24000000*OO[[#This Row],[90 (30JUN1985 03:00:00)-Water Temperature (C)]]*OO[[#This Row],[32]]</f>
        <v>2.8370306955999999E-15</v>
      </c>
      <c r="AI14" s="10">
        <f>3/24000000*OO[[#This Row],[91 (30JUN1985 06:00:00)-Water Temperature (C)]]*OO[[#This Row],[33]]</f>
        <v>2.6830569976049998E-15</v>
      </c>
      <c r="AJ14" s="10">
        <f>3/24000000*OO[[#This Row],[92 (30JUN1985 09:00:00)-Water Temperature (C)]]*OO[[#This Row],[34]]</f>
        <v>2.6041932626224999E-15</v>
      </c>
      <c r="AK14" s="10">
        <f>3/24000000*OO[[#This Row],[93 (30JUN1985 12:00:00)-Water Temperature (C)]]*OO[[#This Row],[35]]</f>
        <v>2.3515842466337497E-15</v>
      </c>
      <c r="AL14" s="10">
        <f>3/24000000*OO[[#This Row],[94 (30JUN1985 15:00:00)-Water Temperature (C)]]*OO[[#This Row],[36]]</f>
        <v>2.1455792459062499E-15</v>
      </c>
      <c r="AM14" s="10">
        <f>3/24000000*OO[[#This Row],[95 (30JUN1985 18:00:00)-Water Temperature (C)]]*OO[[#This Row],[37]]</f>
        <v>1.9890982670487501E-15</v>
      </c>
      <c r="AN14" s="10">
        <f>3/24000000*OO[[#This Row],[96 (30JUN1985 21:00:00)-Water Temperature (C)]]*OO[[#This Row],[38]]</f>
        <v>1.7011849992637501E-15</v>
      </c>
      <c r="AO14" s="10">
        <f>3/24000000*OO[[#This Row],[97 (01JUL1985 00:00:00)-Water Temperature (C)]]*OO[[#This Row],[39]]</f>
        <v>1.4463219439724998E-15</v>
      </c>
      <c r="AP14" s="10">
        <f>3/24000000*OO[[#This Row],[98 (01JUL1985 03:00:00)-Water Temperature (C)]]*OO[[#This Row],[40]]</f>
        <v>1.33575898509E-15</v>
      </c>
      <c r="AQ14" s="10">
        <f>3/24000000*OO[[#This Row],[99 (01JUL1985 06:00:00)-Water Temperature (C)]]*OO[[#This Row],[41]]</f>
        <v>1.0765924677646249E-15</v>
      </c>
      <c r="AR14" s="10">
        <f>3/24000000*OO[[#This Row],[100 (01JUL1985 09:00:00)-Water Temperature (C)]]*OO[[#This Row],[42]]</f>
        <v>7.7110799579250001E-16</v>
      </c>
      <c r="AS14" s="10">
        <f>3/24000000*OO[[#This Row],[101 (01JUL1985 12:00:00)-Water Temperature (C)]]*OO[[#This Row],[43]]</f>
        <v>5.4207144780750004E-16</v>
      </c>
      <c r="AT14" s="10">
        <f>3/24000000*OO[[#This Row],[102 (01JUL1985 15:00:00)-Water Temperature (C)]]*OO[[#This Row],[44]]</f>
        <v>4.1539531357399997E-16</v>
      </c>
      <c r="AU14" s="10">
        <f>3/24000000*OO[[#This Row],[103 (01JUL1985 18:00:00)-Water Temperature (C)]]*OO[[#This Row],[45]]</f>
        <v>3.4715636340349997E-16</v>
      </c>
      <c r="AV14" s="10">
        <f>3/24000000*OO[[#This Row],[104 (01JUL1985 21:00:00)-Water Temperature (C)]]*OO[[#This Row],[46]]</f>
        <v>2.8760718593437494E-16</v>
      </c>
      <c r="AW14" s="10">
        <f>3/24000000*OO[[#This Row],[105 (02JUL1985 00:00:00)-Water Temperature (C)]]*OO[[#This Row],[47]]</f>
        <v>2.4815602410862499E-16</v>
      </c>
      <c r="AX14" s="10">
        <f>3/24000000*OO[[#This Row],[106 (02JUL1985 03:00:00)-Water Temperature (C)]]*OO[[#This Row],[48]]</f>
        <v>2.2519248069175002E-16</v>
      </c>
      <c r="AY14" s="10">
        <f>3/24000000*OO[[#This Row],[107 (02JUL1985 06:00:00)-Water Temperature (C)]]*OO[[#This Row],[49]]</f>
        <v>1.9314481773300002E-16</v>
      </c>
      <c r="AZ14" s="10">
        <f>3/24000000*OO[[#This Row],[108 (02JUL1985 09:00:00)-Water Temperature (C)]]*OO[[#This Row],[50]]</f>
        <v>1.6796971886249999E-16</v>
      </c>
      <c r="BA14" s="10">
        <f>3/24000000*OO[[#This Row],[109 (02JUL1985 12:00:00)-Water Temperature (C)]]*OO[[#This Row],[51]]</f>
        <v>1.58758151917125E-16</v>
      </c>
      <c r="BB14" s="10">
        <f>3/24000000*OO[[#This Row],[110 (02JUL1985 15:00:00)-Water Temperature (C)]]*OO[[#This Row],[52]]</f>
        <v>1.442838792882E-16</v>
      </c>
      <c r="BC14" s="10">
        <f>3/24000000*OO[[#This Row],[111 (02JUL1985 18:00:00)-Water Temperature (C)]]*OO[[#This Row],[53]]</f>
        <v>1.325701476098125E-16</v>
      </c>
      <c r="BD14" s="10">
        <f>3/24000000*OO[[#This Row],[112 (02JUL1985 21:00:00)-Water Temperature (C)]]*OO[[#This Row],[54]]</f>
        <v>1.1877586763502499E-16</v>
      </c>
      <c r="BE14" s="10">
        <f>3/24000000*OO[[#This Row],[113 (03JUL1985 00:00:00)-Water Temperature (C)]]*OO[[#This Row],[55]]</f>
        <v>1.1162169479849999E-16</v>
      </c>
      <c r="BF14" s="10">
        <f>3/24000000*OO[[#This Row],[114 (03JUL1985 03:00:00)-Water Temperature (C)]]*OO[[#This Row],[56]]</f>
        <v>1.0533528918395E-16</v>
      </c>
      <c r="BG14" s="10">
        <f>3/24000000*OO[[#This Row],[115 (03JUL1985 06:00:00)-Water Temperature (C)]]*OO[[#This Row],[57]]</f>
        <v>9.5931446944612499E-17</v>
      </c>
      <c r="BH14" s="10">
        <f>3/24000000*OO[[#This Row],[116 (03JUL1985 09:00:00)-Water Temperature (C)]]*OO[[#This Row],[58]]</f>
        <v>8.984678839499999E-17</v>
      </c>
      <c r="BI14" s="10">
        <f>3/24000000*OO[[#This Row],[117 (03JUL1985 12:00:00)-Water Temperature (C)]]*OO[[#This Row],[59]]</f>
        <v>8.8336106476800008E-17</v>
      </c>
      <c r="BJ14" s="10">
        <f>3/24000000*OO[[#This Row],[118 (03JUL1985 15:00:00)-Water Temperature (C)]]*OO[[#This Row],[60]]</f>
        <v>8.4815985724875003E-17</v>
      </c>
      <c r="BK14" s="10">
        <f>3/24000000*OO[[#This Row],[119 (03JUL1985 18:00:00)-Water Temperature (C)]]*OO[[#This Row],[61]]</f>
        <v>8.1757528008637492E-17</v>
      </c>
      <c r="BL14" s="10">
        <f>3/24000000*OO[[#This Row],[120 (03JUL1985 21:00:00)-Water Temperature (C)]]*OO[[#This Row],[62]]</f>
        <v>7.3745624074499994E-17</v>
      </c>
      <c r="BM14" s="10">
        <f>3/24000000*OO[[#This Row],[121 (04JUL1985 00:00:00)-Water Temperature (C)]]*OO[[#This Row],[63]]</f>
        <v>6.8436976437750003E-17</v>
      </c>
      <c r="BN14" s="10">
        <f>3/24000000*OO[[#This Row],[122 (04JUL1985 03:00:00)-Water Temperature (C)]]*OO[[#This Row],[64]]</f>
        <v>6.6141338902924995E-17</v>
      </c>
      <c r="BO14" s="10">
        <f>3/24000000*OO[[#This Row],[123 (04JUL1985 06:00:00)-Water Temperature (C)]]*OO[[#This Row],[65]]</f>
        <v>6.6484327816375003E-17</v>
      </c>
      <c r="BP14" s="10">
        <f>3/24000000*OO[[#This Row],[124 (04JUL1985 09:00:00)-Water Temperature (C)]]*OO[[#This Row],[66]]</f>
        <v>7.1866608725099979E-17</v>
      </c>
      <c r="BQ14" s="10">
        <f>3/24000000*OO[[#This Row],[125 (04JUL1985 12:00:00)-Water Temperature (C)]]*OO[[#This Row],[67]]</f>
        <v>7.2527976883050004E-17</v>
      </c>
      <c r="BR14" s="10">
        <f>3/24000000*OO[[#This Row],[126 (04JUL1985 15:00:00)-Water Temperature (C)]]*OO[[#This Row],[68]]</f>
        <v>7.0061814752175E-17</v>
      </c>
      <c r="BS14" s="10">
        <f>3/24000000*OO[[#This Row],[127 (04JUL1985 18:00:00)-Water Temperature (C)]]*OO[[#This Row],[69]]</f>
        <v>6.9073464152549999E-17</v>
      </c>
      <c r="BT14" s="10">
        <f>3/24000000*OO[[#This Row],[128 (04JUL1985 21:00:00)-Water Temperature (C)]]*OO[[#This Row],[70]]</f>
        <v>6.3917284134350001E-17</v>
      </c>
      <c r="BU14" s="10">
        <f>3/24000000*OO[[#This Row],[129 (05JUL1985 00:00:00)-Water Temperature (C)]]*OO[[#This Row],[71]]</f>
        <v>5.7742755927074993E-17</v>
      </c>
      <c r="BV14" s="10">
        <f>3/24000000*OO[[#This Row],[130 (05JUL1985 03:00:00)-Water Temperature (C)]]*OO[[#This Row],[72]]</f>
        <v>5.5437313888425001E-17</v>
      </c>
      <c r="BW14" s="10">
        <f>3/24000000*OO[[#This Row],[131 (05JUL1985 06:00:00)-Water Temperature (C)]]*OO[[#This Row],[73]]</f>
        <v>5.7732555674375E-17</v>
      </c>
      <c r="BX14" s="10">
        <f>3/24000000*OO[[#This Row],[132 (05JUL1985 09:00:00)-Water Temperature (C)]]*OO[[#This Row],[74]]</f>
        <v>6.5479824024849999E-17</v>
      </c>
      <c r="BY14" s="10">
        <f>3/24000000*OO[[#This Row],[133 (05JUL1985 12:00:00)-Water Temperature (C)]]*OO[[#This Row],[75]]</f>
        <v>6.8405515600399994E-17</v>
      </c>
      <c r="BZ14" s="10">
        <f>3/24000000*OO[[#This Row],[134 (05JUL1985 15:00:00)-Water Temperature (C)]]*OO[[#This Row],[76]]</f>
        <v>6.8327132321662503E-17</v>
      </c>
      <c r="CA14" s="10">
        <f>3/24000000*OO[[#This Row],[135 (05JUL1985 18:00:00)-Water Temperature (C)]]*OO[[#This Row],[77]]</f>
        <v>6.5818237118837497E-17</v>
      </c>
      <c r="CB14" s="10">
        <f>3/24000000*OO[[#This Row],[136 (05JUL1985 21:00:00)-Water Temperature (C)]]*OO[[#This Row],[78]]</f>
        <v>5.9443870391550005E-17</v>
      </c>
      <c r="CC14" s="10">
        <f>3/24000000*OO[[#This Row],[137 (06JUL1985 00:00:00)-Water Temperature (C)]]*OO[[#This Row],[79]]</f>
        <v>5.4006687380887501E-17</v>
      </c>
      <c r="CD14" s="10">
        <f>3/24000000*OO[[#This Row],[138 (06JUL1985 03:00:00)-Water Temperature (C)]]*OO[[#This Row],[80]]</f>
        <v>5.0990188848074997E-17</v>
      </c>
      <c r="CE14" s="10">
        <f>3/24000000*OO[[#This Row],[139 (06JUL1985 06:00:00)-Water Temperature (C)]]*OO[[#This Row],[81]]</f>
        <v>4.6752151845487496E-17</v>
      </c>
      <c r="CF14" s="10">
        <f>3/24000000*OO[[#This Row],[140 (06JUL1985 09:00:00)-Water Temperature (C)]]*OO[[#This Row],[82]]</f>
        <v>4.5824670090687501E-17</v>
      </c>
      <c r="CG14" s="10">
        <f>3/24000000*OO[[#This Row],[141 (06JUL1985 12:00:00)-Water Temperature (C)]]*OO[[#This Row],[83]]</f>
        <v>4.3430688134324999E-17</v>
      </c>
      <c r="CH14" s="10">
        <f>3/24000000*OO[[#This Row],[142 (06JUL1985 15:00:00)-Water Temperature (C)]]*OO[[#This Row],[84]]</f>
        <v>4.1254425844449995E-17</v>
      </c>
      <c r="CI14" s="10">
        <f>3/24000000*OO[[#This Row],[143 (06JUL1985 18:00:00)-Water Temperature (C)]]*OO[[#This Row],[85]]</f>
        <v>3.8681970138749999E-17</v>
      </c>
      <c r="CJ14" s="10">
        <f>3/24000000*OO[[#This Row],[144 (06JUL1985 21:00:00)-Water Temperature (C)]]*OO[[#This Row],[86]]</f>
        <v>3.4974498363412497E-17</v>
      </c>
      <c r="CK14" s="10">
        <f>3/24000000*OO[[#This Row],[145 (07JUL1985 00:00:00)-Water Temperature (C)]]*OO[[#This Row],[87]]</f>
        <v>3.1450380618412497E-17</v>
      </c>
      <c r="CL14" s="10">
        <f>3/24000000*OO[[#This Row],[146 (07JUL1985 03:00:00)-Water Temperature (C)]]*OO[[#This Row],[88]]</f>
        <v>2.962687883275E-17</v>
      </c>
      <c r="CM14" s="10">
        <f>3/24000000*OO[[#This Row],[147 (07JUL1985 06:00:00)-Water Temperature (C)]]*OO[[#This Row],[89]]</f>
        <v>2.5429378789149995E-17</v>
      </c>
      <c r="CN14" s="10">
        <f>3/24000000*OO[[#This Row],[148 (07JUL1985 09:00:00)-Water Temperature (C)]]*OO[[#This Row],[90]]</f>
        <v>2.2488592792050002E-17</v>
      </c>
      <c r="CO14" s="10">
        <f>3/24000000*OO[[#This Row],[149 (07JUL1985 12:00:00)-Water Temperature (C)]]*OO[[#This Row],[91]]</f>
        <v>1.9104000887924997E-17</v>
      </c>
      <c r="CP14" s="10">
        <f>3/24000000*OO[[#This Row],[150 (07JUL1985 15:00:00)-Water Temperature (C)]]*OO[[#This Row],[92]]</f>
        <v>1.8365535253125E-17</v>
      </c>
      <c r="CQ14" s="10">
        <f>3/24000000*OO[[#This Row],[151 (07JUL1985 18:00:00)-Water Temperature (C)]]*OO[[#This Row],[93]]</f>
        <v>1.7309768823900002E-17</v>
      </c>
      <c r="CR14" s="10">
        <f>3/24000000*OO[[#This Row],[152 (07JUL1985 21:00:00)-Water Temperature (C)]]*OO[[#This Row],[94]]</f>
        <v>1.5758069139799998E-17</v>
      </c>
      <c r="CS14" s="10">
        <f>3/24000000*OO[[#This Row],[153 (08JUL1985 00:00:00)-Water Temperature (C)]]*OO[[#This Row],[95]]</f>
        <v>1.4444807986599997E-17</v>
      </c>
      <c r="CT14" s="10">
        <f>3/24000000*OO[[#This Row],[154 (08JUL1985 03:00:00)-Water Temperature (C)]]*OO[[#This Row],[96]]</f>
        <v>1.4115212804E-17</v>
      </c>
      <c r="CU14" s="10">
        <f>3/24000000*OO[[#This Row],[155 (08JUL1985 06:00:00)-Water Temperature (C)]]*OO[[#This Row],[97]]</f>
        <v>1.71577403572E-17</v>
      </c>
      <c r="CV14" s="10">
        <f>3/24000000*OO[[#This Row],[156 (08JUL1985 09:00:00)-Water Temperature (C)]]*OO[[#This Row],[98]]</f>
        <v>2.2426216736299997E-17</v>
      </c>
      <c r="CW14" s="10">
        <f>3/24000000*OO[[#This Row],[157 (08JUL1985 12:00:00)-Water Temperature (C)]]*OO[[#This Row],[99]]</f>
        <v>2.5269629823125004E-17</v>
      </c>
    </row>
    <row r="15" spans="1:102" x14ac:dyDescent="0.35">
      <c r="A15" t="s">
        <v>19</v>
      </c>
      <c r="B15">
        <v>540.94680000000005</v>
      </c>
      <c r="C15" s="10">
        <f>3/24*OO[[#This Row],[59 (26JUN1985 06:00:00)-Water Temperature (C)]]*OO[[#This Row],[1]]/SUM(OO[1])</f>
        <v>4.6402616448713962E-7</v>
      </c>
      <c r="D15" s="10">
        <f>3/24*OO[[#This Row],[60 (26JUN1985 09:00:00)-Water Temperature (C)]]*OO[[#This Row],[2]]/SUM(OO[2])</f>
        <v>1.0261789161896002E-9</v>
      </c>
      <c r="E15" s="10">
        <f>3/24*OO[[#This Row],[61 (26JUN1985 12:00:00)-Water Temperature (C)]]*OO[[#This Row],[3]]/SUM(OO[3])</f>
        <v>7.0927398606405079E-12</v>
      </c>
      <c r="F15" s="10">
        <f>3/24*OO[[#This Row],[62 (26JUN1985 15:00:00)-Water Temperature (C)]]*OO[[#This Row],[4]]/SUM(OO[4])</f>
        <v>4.5441331711080451E-12</v>
      </c>
      <c r="G15" s="10">
        <f>3/24*OO[[#This Row],[63 (26JUN1985 18:00:00)-Water Temperature (C)]]*OO[[#This Row],[5]]/SUM(OO[5])</f>
        <v>4.0467068052373462E-12</v>
      </c>
      <c r="H15" s="10">
        <f>3/24*OO[[#This Row],[64 (26JUN1985 21:00:00)-Water Temperature (C)]]*OO[[#This Row],[6]]/SUM(OO[6])</f>
        <v>3.5244196807948104E-12</v>
      </c>
      <c r="I15" s="10">
        <f>3/24*OO[[#This Row],[65 (27JUN1985 00:00:00)-Water Temperature (C)]]*OO[[#This Row],[7]]/SUM(OO[7])</f>
        <v>3.1004133067082098E-12</v>
      </c>
      <c r="J15" s="10">
        <f>3/24*OO[[#This Row],[66 (27JUN1985 03:00:00)-Water Temperature (C)]]*OO[[#This Row],[8]]/SUM(OO[8])</f>
        <v>2.8674496561121075E-12</v>
      </c>
      <c r="K15" s="10">
        <f>3/24*OO[[#This Row],[67 (27JUN1985 06:00:00)-Water Temperature (C)]]*OO[[#This Row],[9]]/SUM(OO[9])</f>
        <v>2.7786374894184367E-12</v>
      </c>
      <c r="L15" s="10">
        <f>3/24*OO[[#This Row],[68 (27JUN1985 09:00:00)-Water Temperature (C)]]*OO[[#This Row],[10]]/SUM(OO[10])</f>
        <v>2.7782669736252059E-12</v>
      </c>
      <c r="M15" s="10">
        <f>3/24*OO[[#This Row],[69 (27JUN1985 12:00:00)-Water Temperature (C)]]*OO[[#This Row],[11]]/SUM(OO[11])</f>
        <v>2.6781508159112338E-12</v>
      </c>
      <c r="N15" s="10">
        <f>3/24*OO[[#This Row],[70 (27JUN1985 15:00:00)-Water Temperature (C)]]*OO[[#This Row],[12]]/SUM(OO[12])</f>
        <v>2.4936693956785511E-12</v>
      </c>
      <c r="O15" s="10">
        <f>3/24*OO[[#This Row],[71 (27JUN1985 18:00:00)-Water Temperature (C)]]*OO[[#This Row],[13]]/SUM(OO[13])</f>
        <v>2.3117752471327979E-12</v>
      </c>
      <c r="P15" s="10">
        <f>3/24*OO[[#This Row],[72 (27JUN1985 21:00:00)-Water Temperature (C)]]*OO[[#This Row],[14]]/SUM(OO[14])</f>
        <v>2.0778093255449194E-12</v>
      </c>
      <c r="Q15" s="10">
        <f>3/24*OO[[#This Row],[73 (28JUN1985 00:00:00)-Water Temperature (C)]]*OO[[#This Row],[15]]/SUM(OO[15])</f>
        <v>1.8857797592620224E-12</v>
      </c>
      <c r="R15" s="10">
        <f>3/24*OO[[#This Row],[74 (28JUN1985 03:00:00)-Water Temperature (C)]]*OO[[#This Row],[16]]/SUM(OO[16])</f>
        <v>1.9047904135826718E-12</v>
      </c>
      <c r="S15" s="10">
        <f>3/24*OO[[#This Row],[75 (28JUN1985 06:00:00)-Water Temperature (C)]]*OO[[#This Row],[17]]/SUM(OO[17])</f>
        <v>2.3936438455778045E-12</v>
      </c>
      <c r="T15" s="10">
        <f>3/24*OO[[#This Row],[76 (28JUN1985 09:00:00)-Water Temperature (C)]]*OO[[#This Row],[18]]/SUM(OO[18])</f>
        <v>2.7489705856241625E-12</v>
      </c>
      <c r="U15" s="10">
        <f>3/24*OO[[#This Row],[77 (28JUN1985 12:00:00)-Water Temperature (C)]]*OO[[#This Row],[19]]/SUM(OO[19])</f>
        <v>2.6857090583374185E-12</v>
      </c>
      <c r="V15" s="10">
        <f>3/24000000*OO[[#This Row],[78 (28JUN1985 15:00:00)-Water Temperature (C)]]*OO[[#This Row],[20]]</f>
        <v>2.5676762971999998E-12</v>
      </c>
      <c r="W15" s="10">
        <f>3/24000000*OO[[#This Row],[79 (28JUN1985 18:00:00)-Water Temperature (C)]]*OO[[#This Row],[21]]</f>
        <v>2.3366936910999998E-12</v>
      </c>
      <c r="X15" s="10">
        <f>3/24000000*OO[[#This Row],[80 (28JUN1985 21:00:00)-Water Temperature (C)]]*OO[[#This Row],[22]]</f>
        <v>2.1118304687E-12</v>
      </c>
      <c r="Y15" s="10">
        <f>3/24000000*OO[[#This Row],[81 (29JUN1985 00:00:00)-Water Temperature (C)]]*OO[[#This Row],[23]]</f>
        <v>1.9395708830849999E-12</v>
      </c>
      <c r="Z15" s="10">
        <f>3/24000000*OO[[#This Row],[82 (29JUN1985 03:00:00)-Water Temperature (C)]]*OO[[#This Row],[24]]</f>
        <v>1.7860610169375002E-12</v>
      </c>
      <c r="AA15" s="10">
        <f>3/24000000*OO[[#This Row],[83 (29JUN1985 06:00:00)-Water Temperature (C)]]*OO[[#This Row],[25]]</f>
        <v>1.6762031639999996E-12</v>
      </c>
      <c r="AB15" s="10">
        <f>3/24000000*OO[[#This Row],[84 (29JUN1985 09:00:00)-Water Temperature (C)]]*OO[[#This Row],[26]]</f>
        <v>1.6751513916074996E-12</v>
      </c>
      <c r="AC15" s="10">
        <f>3/24000000*OO[[#This Row],[85 (29JUN1985 12:00:00)-Water Temperature (C)]]*OO[[#This Row],[27]]</f>
        <v>1.5790133390400001E-12</v>
      </c>
      <c r="AD15" s="10">
        <f>3/24000000*OO[[#This Row],[86 (29JUN1985 15:00:00)-Water Temperature (C)]]*OO[[#This Row],[28]]</f>
        <v>1.4661170759724998E-12</v>
      </c>
      <c r="AE15" s="10">
        <f>3/24000000*OO[[#This Row],[88 (29JUN1985 21:00:00)-Water Temperature (C)]]*OO[[#This Row],[30]]</f>
        <v>1.2183039460625E-12</v>
      </c>
      <c r="AF15" s="10">
        <f>3/24000000*OO[[#This Row],[88 (29JUN1985 21:00:00)-Water Temperature (C)]]*OO[[#This Row],[30]]</f>
        <v>1.2183039460625E-12</v>
      </c>
      <c r="AG15" s="10">
        <f>3/24000000*OO[[#This Row],[89 (30JUN1985 00:00:00)-Water Temperature (C)]]*OO[[#This Row],[31]]</f>
        <v>1.103213750562E-12</v>
      </c>
      <c r="AH15" s="10">
        <f>3/24000000*OO[[#This Row],[90 (30JUN1985 03:00:00)-Water Temperature (C)]]*OO[[#This Row],[32]]</f>
        <v>1.0169094326671248E-12</v>
      </c>
      <c r="AI15" s="10">
        <f>3/24000000*OO[[#This Row],[91 (30JUN1985 06:00:00)-Water Temperature (C)]]*OO[[#This Row],[33]]</f>
        <v>9.6309856597724998E-13</v>
      </c>
      <c r="AJ15" s="10">
        <f>3/24000000*OO[[#This Row],[92 (30JUN1985 09:00:00)-Water Temperature (C)]]*OO[[#This Row],[34]]</f>
        <v>9.4003548990624995E-13</v>
      </c>
      <c r="AK15" s="10">
        <f>3/24000000*OO[[#This Row],[93 (30JUN1985 12:00:00)-Water Temperature (C)]]*OO[[#This Row],[35]]</f>
        <v>8.5114128678000005E-13</v>
      </c>
      <c r="AL15" s="10">
        <f>3/24000000*OO[[#This Row],[94 (30JUN1985 15:00:00)-Water Temperature (C)]]*OO[[#This Row],[36]]</f>
        <v>7.6908109571624993E-13</v>
      </c>
      <c r="AM15" s="10">
        <f>3/24000000*OO[[#This Row],[95 (30JUN1985 18:00:00)-Water Temperature (C)]]*OO[[#This Row],[37]]</f>
        <v>7.0856484618599988E-13</v>
      </c>
      <c r="AN15" s="10">
        <f>3/24000000*OO[[#This Row],[96 (30JUN1985 21:00:00)-Water Temperature (C)]]*OO[[#This Row],[38]]</f>
        <v>6.0118296939562494E-13</v>
      </c>
      <c r="AO15" s="10">
        <f>3/24000000*OO[[#This Row],[97 (01JUL1985 00:00:00)-Water Temperature (C)]]*OO[[#This Row],[39]]</f>
        <v>5.0489472386850001E-13</v>
      </c>
      <c r="AP15" s="10">
        <f>3/24000000*OO[[#This Row],[98 (01JUL1985 03:00:00)-Water Temperature (C)]]*OO[[#This Row],[40]]</f>
        <v>4.6243773617150008E-13</v>
      </c>
      <c r="AQ15" s="10">
        <f>3/24000000*OO[[#This Row],[99 (01JUL1985 06:00:00)-Water Temperature (C)]]*OO[[#This Row],[41]]</f>
        <v>3.6970898075999996E-13</v>
      </c>
      <c r="AR15" s="10">
        <f>3/24000000*OO[[#This Row],[100 (01JUL1985 09:00:00)-Water Temperature (C)]]*OO[[#This Row],[42]]</f>
        <v>2.6496969496387498E-13</v>
      </c>
      <c r="AS15" s="10">
        <f>3/24000000*OO[[#This Row],[101 (01JUL1985 12:00:00)-Water Temperature (C)]]*OO[[#This Row],[43]]</f>
        <v>1.8654211247324998E-13</v>
      </c>
      <c r="AT15" s="10">
        <f>3/24000000*OO[[#This Row],[102 (01JUL1985 15:00:00)-Water Temperature (C)]]*OO[[#This Row],[44]]</f>
        <v>1.4272594912125E-13</v>
      </c>
      <c r="AU15" s="10">
        <f>3/24000000*OO[[#This Row],[103 (01JUL1985 18:00:00)-Water Temperature (C)]]*OO[[#This Row],[45]]</f>
        <v>1.1897791861019999E-13</v>
      </c>
      <c r="AV15" s="10">
        <f>3/24000000*OO[[#This Row],[104 (01JUL1985 21:00:00)-Water Temperature (C)]]*OO[[#This Row],[46]]</f>
        <v>9.8265470119799991E-14</v>
      </c>
      <c r="AW15" s="10">
        <f>3/24000000*OO[[#This Row],[105 (02JUL1985 00:00:00)-Water Temperature (C)]]*OO[[#This Row],[47]]</f>
        <v>8.4117282231650011E-14</v>
      </c>
      <c r="AX15" s="10">
        <f>3/24000000*OO[[#This Row],[106 (02JUL1985 03:00:00)-Water Temperature (C)]]*OO[[#This Row],[48]]</f>
        <v>7.5951834467050001E-14</v>
      </c>
      <c r="AY15" s="10">
        <f>3/24000000*OO[[#This Row],[107 (02JUL1985 06:00:00)-Water Temperature (C)]]*OO[[#This Row],[49]]</f>
        <v>6.4873241519824989E-14</v>
      </c>
      <c r="AZ15" s="10">
        <f>3/24000000*OO[[#This Row],[108 (02JUL1985 09:00:00)-Water Temperature (C)]]*OO[[#This Row],[50]]</f>
        <v>5.6290721319899987E-14</v>
      </c>
      <c r="BA15" s="10">
        <f>3/24000000*OO[[#This Row],[109 (02JUL1985 12:00:00)-Water Temperature (C)]]*OO[[#This Row],[51]]</f>
        <v>5.3215089908249999E-14</v>
      </c>
      <c r="BB15" s="10">
        <f>3/24000000*OO[[#This Row],[110 (02JUL1985 15:00:00)-Water Temperature (C)]]*OO[[#This Row],[52]]</f>
        <v>4.8292957295499993E-14</v>
      </c>
      <c r="BC15" s="10">
        <f>3/24000000*OO[[#This Row],[111 (02JUL1985 18:00:00)-Water Temperature (C)]]*OO[[#This Row],[53]]</f>
        <v>4.4247714827774993E-14</v>
      </c>
      <c r="BD15" s="10">
        <f>3/24000000*OO[[#This Row],[112 (02JUL1985 21:00:00)-Water Temperature (C)]]*OO[[#This Row],[54]]</f>
        <v>3.9378124072350001E-14</v>
      </c>
      <c r="BE15" s="10">
        <f>3/24000000*OO[[#This Row],[113 (03JUL1985 00:00:00)-Water Temperature (C)]]*OO[[#This Row],[55]]</f>
        <v>3.6810788349124997E-14</v>
      </c>
      <c r="BF15" s="10">
        <f>3/24000000*OO[[#This Row],[114 (03JUL1985 03:00:00)-Water Temperature (C)]]*OO[[#This Row],[56]]</f>
        <v>3.4595707655074995E-14</v>
      </c>
      <c r="BG15" s="10">
        <f>3/24000000*OO[[#This Row],[115 (03JUL1985 06:00:00)-Water Temperature (C)]]*OO[[#This Row],[57]]</f>
        <v>3.1373412698125001E-14</v>
      </c>
      <c r="BH15" s="10">
        <f>3/24000000*OO[[#This Row],[116 (03JUL1985 09:00:00)-Water Temperature (C)]]*OO[[#This Row],[58]]</f>
        <v>2.9280064440199996E-14</v>
      </c>
      <c r="BI15" s="10">
        <f>3/24000000*OO[[#This Row],[117 (03JUL1985 12:00:00)-Water Temperature (C)]]*OO[[#This Row],[59]]</f>
        <v>2.8761174763199997E-14</v>
      </c>
      <c r="BJ15" s="10">
        <f>3/24000000*OO[[#This Row],[118 (03JUL1985 15:00:00)-Water Temperature (C)]]*OO[[#This Row],[60]]</f>
        <v>2.7592881670287501E-14</v>
      </c>
      <c r="BK15" s="10">
        <f>3/24000000*OO[[#This Row],[119 (03JUL1985 18:00:00)-Water Temperature (C)]]*OO[[#This Row],[61]]</f>
        <v>2.6542032068587499E-14</v>
      </c>
      <c r="BL15" s="10">
        <f>3/24000000*OO[[#This Row],[120 (03JUL1985 21:00:00)-Water Temperature (C)]]*OO[[#This Row],[62]]</f>
        <v>2.3845202918374997E-14</v>
      </c>
      <c r="BM15" s="10">
        <f>3/24000000*OO[[#This Row],[121 (04JUL1985 00:00:00)-Water Temperature (C)]]*OO[[#This Row],[63]]</f>
        <v>2.1978522014737502E-14</v>
      </c>
      <c r="BN15" s="10">
        <f>3/24000000*OO[[#This Row],[122 (04JUL1985 03:00:00)-Water Temperature (C)]]*OO[[#This Row],[64]]</f>
        <v>2.1183066386624997E-14</v>
      </c>
      <c r="BO15" s="10">
        <f>3/24000000*OO[[#This Row],[123 (04JUL1985 06:00:00)-Water Temperature (C)]]*OO[[#This Row],[65]]</f>
        <v>2.12548096698E-14</v>
      </c>
      <c r="BP15" s="10">
        <f>3/24000000*OO[[#This Row],[124 (04JUL1985 09:00:00)-Water Temperature (C)]]*OO[[#This Row],[66]]</f>
        <v>2.2967689081049998E-14</v>
      </c>
      <c r="BQ15" s="10">
        <f>3/24000000*OO[[#This Row],[125 (04JUL1985 12:00:00)-Water Temperature (C)]]*OO[[#This Row],[67]]</f>
        <v>2.3245707205800001E-14</v>
      </c>
      <c r="BR15" s="10">
        <f>3/24000000*OO[[#This Row],[126 (04JUL1985 15:00:00)-Water Temperature (C)]]*OO[[#This Row],[68]]</f>
        <v>2.2416781537787497E-14</v>
      </c>
      <c r="BS15" s="10">
        <f>3/24000000*OO[[#This Row],[127 (04JUL1985 18:00:00)-Water Temperature (C)]]*OO[[#This Row],[69]]</f>
        <v>2.2074387087375001E-14</v>
      </c>
      <c r="BT15" s="10">
        <f>3/24000000*OO[[#This Row],[128 (04JUL1985 21:00:00)-Water Temperature (C)]]*OO[[#This Row],[70]]</f>
        <v>2.0420805891650002E-14</v>
      </c>
      <c r="BU15" s="10">
        <f>3/24000000*OO[[#This Row],[129 (05JUL1985 00:00:00)-Water Temperature (C)]]*OO[[#This Row],[71]]</f>
        <v>1.8341267953499997E-14</v>
      </c>
      <c r="BV15" s="10">
        <f>3/24000000*OO[[#This Row],[130 (05JUL1985 03:00:00)-Water Temperature (C)]]*OO[[#This Row],[72]]</f>
        <v>1.7569104354249997E-14</v>
      </c>
      <c r="BW15" s="10">
        <f>3/24000000*OO[[#This Row],[131 (05JUL1985 06:00:00)-Water Temperature (C)]]*OO[[#This Row],[73]]</f>
        <v>1.8291564651900001E-14</v>
      </c>
      <c r="BX15" s="10">
        <f>3/24000000*OO[[#This Row],[132 (05JUL1985 09:00:00)-Water Temperature (C)]]*OO[[#This Row],[74]]</f>
        <v>2.0789006038125002E-14</v>
      </c>
      <c r="BY15" s="10">
        <f>3/24000000*OO[[#This Row],[133 (05JUL1985 12:00:00)-Water Temperature (C)]]*OO[[#This Row],[75]]</f>
        <v>2.1800582813362498E-14</v>
      </c>
      <c r="BZ15" s="10">
        <f>3/24000000*OO[[#This Row],[134 (05JUL1985 15:00:00)-Water Temperature (C)]]*OO[[#This Row],[76]]</f>
        <v>2.1788185209524997E-14</v>
      </c>
      <c r="CA15" s="10">
        <f>3/24000000*OO[[#This Row],[135 (05JUL1985 18:00:00)-Water Temperature (C)]]*OO[[#This Row],[77]]</f>
        <v>2.0987659609937498E-14</v>
      </c>
      <c r="CB15" s="10">
        <f>3/24000000*OO[[#This Row],[136 (05JUL1985 21:00:00)-Water Temperature (C)]]*OO[[#This Row],[78]]</f>
        <v>1.8926437106874997E-14</v>
      </c>
      <c r="CC15" s="10">
        <f>3/24000000*OO[[#This Row],[137 (06JUL1985 00:00:00)-Water Temperature (C)]]*OO[[#This Row],[79]]</f>
        <v>1.70937079570125E-14</v>
      </c>
      <c r="CD15" s="10">
        <f>3/24000000*OO[[#This Row],[138 (06JUL1985 03:00:00)-Water Temperature (C)]]*OO[[#This Row],[80]]</f>
        <v>1.6102728418699998E-14</v>
      </c>
      <c r="CE15" s="10">
        <f>3/24000000*OO[[#This Row],[139 (06JUL1985 06:00:00)-Water Temperature (C)]]*OO[[#This Row],[81]]</f>
        <v>1.4745774746325002E-14</v>
      </c>
      <c r="CF15" s="10">
        <f>3/24000000*OO[[#This Row],[140 (06JUL1985 09:00:00)-Water Temperature (C)]]*OO[[#This Row],[82]]</f>
        <v>1.4512906315320001E-14</v>
      </c>
      <c r="CG15" s="10">
        <f>3/24000000*OO[[#This Row],[141 (06JUL1985 12:00:00)-Water Temperature (C)]]*OO[[#This Row],[83]]</f>
        <v>1.381706078993E-14</v>
      </c>
      <c r="CH15" s="10">
        <f>3/24000000*OO[[#This Row],[142 (06JUL1985 15:00:00)-Water Temperature (C)]]*OO[[#This Row],[84]]</f>
        <v>1.314627638011E-14</v>
      </c>
      <c r="CI15" s="10">
        <f>3/24000000*OO[[#This Row],[143 (06JUL1985 18:00:00)-Water Temperature (C)]]*OO[[#This Row],[85]]</f>
        <v>1.2319717847522499E-14</v>
      </c>
      <c r="CJ15" s="10">
        <f>3/24000000*OO[[#This Row],[144 (06JUL1985 21:00:00)-Water Temperature (C)]]*OO[[#This Row],[86]]</f>
        <v>1.1132698489334999E-14</v>
      </c>
      <c r="CK15" s="10">
        <f>3/24000000*OO[[#This Row],[145 (07JUL1985 00:00:00)-Water Temperature (C)]]*OO[[#This Row],[87]]</f>
        <v>9.9571767454250008E-15</v>
      </c>
      <c r="CL15" s="10">
        <f>3/24000000*OO[[#This Row],[146 (07JUL1985 03:00:00)-Water Temperature (C)]]*OO[[#This Row],[88]]</f>
        <v>9.3576696705937477E-15</v>
      </c>
      <c r="CM15" s="10">
        <f>3/24000000*OO[[#This Row],[147 (07JUL1985 06:00:00)-Water Temperature (C)]]*OO[[#This Row],[89]]</f>
        <v>8.0199819686699997E-15</v>
      </c>
      <c r="CN15" s="10">
        <f>3/24000000*OO[[#This Row],[148 (07JUL1985 09:00:00)-Water Temperature (C)]]*OO[[#This Row],[90]]</f>
        <v>7.1247582650399997E-15</v>
      </c>
      <c r="CO15" s="10">
        <f>3/24000000*OO[[#This Row],[149 (07JUL1985 12:00:00)-Water Temperature (C)]]*OO[[#This Row],[91]]</f>
        <v>6.0647654531924997E-15</v>
      </c>
      <c r="CP15" s="10">
        <f>3/24000000*OO[[#This Row],[150 (07JUL1985 15:00:00)-Water Temperature (C)]]*OO[[#This Row],[92]]</f>
        <v>5.8350462112800001E-15</v>
      </c>
      <c r="CQ15" s="10">
        <f>3/24000000*OO[[#This Row],[151 (07JUL1985 18:00:00)-Water Temperature (C)]]*OO[[#This Row],[93]]</f>
        <v>5.518318627799999E-15</v>
      </c>
      <c r="CR15" s="10">
        <f>3/24000000*OO[[#This Row],[152 (07JUL1985 21:00:00)-Water Temperature (C)]]*OO[[#This Row],[94]]</f>
        <v>5.0222624305900002E-15</v>
      </c>
      <c r="CS15" s="10">
        <f>3/24000000*OO[[#This Row],[153 (08JUL1985 00:00:00)-Water Temperature (C)]]*OO[[#This Row],[95]]</f>
        <v>4.5835605298650004E-15</v>
      </c>
      <c r="CT15" s="10">
        <f>3/24000000*OO[[#This Row],[154 (08JUL1985 03:00:00)-Water Temperature (C)]]*OO[[#This Row],[96]]</f>
        <v>4.4777791291199997E-15</v>
      </c>
      <c r="CU15" s="10">
        <f>3/24000000*OO[[#This Row],[155 (08JUL1985 06:00:00)-Water Temperature (C)]]*OO[[#This Row],[97]]</f>
        <v>5.4487348556899997E-15</v>
      </c>
      <c r="CV15" s="10">
        <f>3/24000000*OO[[#This Row],[156 (08JUL1985 09:00:00)-Water Temperature (C)]]*OO[[#This Row],[98]]</f>
        <v>7.1439299100749995E-15</v>
      </c>
      <c r="CW15" s="10">
        <f>3/24000000*OO[[#This Row],[157 (08JUL1985 12:00:00)-Water Temperature (C)]]*OO[[#This Row],[99]]</f>
        <v>8.0722674529000004E-15</v>
      </c>
    </row>
    <row r="16" spans="1:102" x14ac:dyDescent="0.35">
      <c r="A16" t="s">
        <v>20</v>
      </c>
      <c r="B16">
        <v>907.9778</v>
      </c>
      <c r="C16" s="10">
        <f>3/24*OO[[#This Row],[59 (26JUN1985 06:00:00)-Water Temperature (C)]]*OO[[#This Row],[1]]/SUM(OO[1])</f>
        <v>8.3579286219221301E-7</v>
      </c>
      <c r="D16" s="10">
        <f>3/24*OO[[#This Row],[60 (26JUN1985 09:00:00)-Water Temperature (C)]]*OO[[#This Row],[2]]/SUM(OO[2])</f>
        <v>1.9334077529295217E-9</v>
      </c>
      <c r="E16" s="10">
        <f>3/24*OO[[#This Row],[61 (26JUN1985 12:00:00)-Water Temperature (C)]]*OO[[#This Row],[3]]/SUM(OO[3])</f>
        <v>8.3192354582224413E-11</v>
      </c>
      <c r="F16" s="10">
        <f>3/24*OO[[#This Row],[62 (26JUN1985 15:00:00)-Water Temperature (C)]]*OO[[#This Row],[4]]/SUM(OO[4])</f>
        <v>7.0049572574089135E-11</v>
      </c>
      <c r="G16" s="10">
        <f>3/24*OO[[#This Row],[63 (26JUN1985 18:00:00)-Water Temperature (C)]]*OO[[#This Row],[5]]/SUM(OO[5])</f>
        <v>6.2386788050371187E-11</v>
      </c>
      <c r="H16" s="10">
        <f>3/24*OO[[#This Row],[64 (26JUN1985 21:00:00)-Water Temperature (C)]]*OO[[#This Row],[6]]/SUM(OO[6])</f>
        <v>5.4150629687055386E-11</v>
      </c>
      <c r="I16" s="10">
        <f>3/24*OO[[#This Row],[65 (27JUN1985 00:00:00)-Water Temperature (C)]]*OO[[#This Row],[7]]/SUM(OO[7])</f>
        <v>4.7425870083979336E-11</v>
      </c>
      <c r="J16" s="10">
        <f>3/24*OO[[#This Row],[66 (27JUN1985 03:00:00)-Water Temperature (C)]]*OO[[#This Row],[8]]/SUM(OO[8])</f>
        <v>4.3777434402510456E-11</v>
      </c>
      <c r="K16" s="10">
        <f>3/24*OO[[#This Row],[67 (27JUN1985 06:00:00)-Water Temperature (C)]]*OO[[#This Row],[9]]/SUM(OO[9])</f>
        <v>4.229090352531579E-11</v>
      </c>
      <c r="L16" s="10">
        <f>3/24*OO[[#This Row],[68 (27JUN1985 09:00:00)-Water Temperature (C)]]*OO[[#This Row],[10]]/SUM(OO[10])</f>
        <v>4.2218353652474435E-11</v>
      </c>
      <c r="M16" s="10">
        <f>3/24*OO[[#This Row],[69 (27JUN1985 12:00:00)-Water Temperature (C)]]*OO[[#This Row],[11]]/SUM(OO[11])</f>
        <v>4.0650127673755972E-11</v>
      </c>
      <c r="N16" s="10">
        <f>3/24*OO[[#This Row],[70 (27JUN1985 15:00:00)-Water Temperature (C)]]*OO[[#This Row],[12]]/SUM(OO[12])</f>
        <v>3.774438074997472E-11</v>
      </c>
      <c r="O16" s="10">
        <f>3/24*OO[[#This Row],[71 (27JUN1985 18:00:00)-Water Temperature (C)]]*OO[[#This Row],[13]]/SUM(OO[13])</f>
        <v>3.4866739358683785E-11</v>
      </c>
      <c r="P16" s="10">
        <f>3/24*OO[[#This Row],[72 (27JUN1985 21:00:00)-Water Temperature (C)]]*OO[[#This Row],[14]]/SUM(OO[14])</f>
        <v>3.1197214730835546E-11</v>
      </c>
      <c r="Q16" s="10">
        <f>3/24*OO[[#This Row],[73 (28JUN1985 00:00:00)-Water Temperature (C)]]*OO[[#This Row],[15]]/SUM(OO[15])</f>
        <v>2.8147177756885599E-11</v>
      </c>
      <c r="R16" s="10">
        <f>3/24*OO[[#This Row],[74 (28JUN1985 03:00:00)-Water Temperature (C)]]*OO[[#This Row],[16]]/SUM(OO[16])</f>
        <v>2.8473909499745979E-11</v>
      </c>
      <c r="S16" s="10">
        <f>3/24*OO[[#This Row],[75 (28JUN1985 06:00:00)-Water Temperature (C)]]*OO[[#This Row],[17]]/SUM(OO[17])</f>
        <v>3.5450136201383536E-11</v>
      </c>
      <c r="T16" s="10">
        <f>3/24*OO[[#This Row],[76 (28JUN1985 09:00:00)-Water Temperature (C)]]*OO[[#This Row],[18]]/SUM(OO[18])</f>
        <v>4.0219456483963447E-11</v>
      </c>
      <c r="U16" s="10">
        <f>3/24*OO[[#This Row],[77 (28JUN1985 12:00:00)-Water Temperature (C)]]*OO[[#This Row],[19]]/SUM(OO[19])</f>
        <v>3.8823284693730689E-11</v>
      </c>
      <c r="V16" s="10">
        <f>3/24000000*OO[[#This Row],[78 (28JUN1985 15:00:00)-Water Temperature (C)]]*OO[[#This Row],[20]]</f>
        <v>3.6692253310512499E-11</v>
      </c>
      <c r="W16" s="10">
        <f>3/24000000*OO[[#This Row],[79 (28JUN1985 18:00:00)-Water Temperature (C)]]*OO[[#This Row],[21]]</f>
        <v>3.3013979416274999E-11</v>
      </c>
      <c r="X16" s="10">
        <f>3/24000000*OO[[#This Row],[80 (28JUN1985 21:00:00)-Water Temperature (C)]]*OO[[#This Row],[22]]</f>
        <v>2.94333280346875E-11</v>
      </c>
      <c r="Y16" s="10">
        <f>3/24000000*OO[[#This Row],[81 (29JUN1985 00:00:00)-Water Temperature (C)]]*OO[[#This Row],[23]]</f>
        <v>2.6692196225937497E-11</v>
      </c>
      <c r="Z16" s="10">
        <f>3/24000000*OO[[#This Row],[82 (29JUN1985 03:00:00)-Water Temperature (C)]]*OO[[#This Row],[24]]</f>
        <v>2.4245069148737498E-11</v>
      </c>
      <c r="AA16" s="10">
        <f>3/24000000*OO[[#This Row],[83 (29JUN1985 06:00:00)-Water Temperature (C)]]*OO[[#This Row],[25]]</f>
        <v>2.244833302785E-11</v>
      </c>
      <c r="AB16" s="10">
        <f>3/24000000*OO[[#This Row],[84 (29JUN1985 09:00:00)-Water Temperature (C)]]*OO[[#This Row],[26]]</f>
        <v>2.2170107554462499E-11</v>
      </c>
      <c r="AC16" s="10">
        <f>3/24000000*OO[[#This Row],[85 (29JUN1985 12:00:00)-Water Temperature (C)]]*OO[[#This Row],[27]]</f>
        <v>2.0647473590999997E-11</v>
      </c>
      <c r="AD16" s="10">
        <f>3/24000000*OO[[#This Row],[86 (29JUN1985 15:00:00)-Water Temperature (C)]]*OO[[#This Row],[28]]</f>
        <v>1.8871641732499997E-11</v>
      </c>
      <c r="AE16" s="10">
        <f>3/24000000*OO[[#This Row],[88 (29JUN1985 21:00:00)-Water Temperature (C)]]*OO[[#This Row],[30]]</f>
        <v>1.5256161462124998E-11</v>
      </c>
      <c r="AF16" s="10">
        <f>3/24000000*OO[[#This Row],[88 (29JUN1985 21:00:00)-Water Temperature (C)]]*OO[[#This Row],[30]]</f>
        <v>1.5256161462124998E-11</v>
      </c>
      <c r="AG16" s="10">
        <f>3/24000000*OO[[#This Row],[89 (30JUN1985 00:00:00)-Water Temperature (C)]]*OO[[#This Row],[31]]</f>
        <v>1.357520398275E-11</v>
      </c>
      <c r="AH16" s="10">
        <f>3/24000000*OO[[#This Row],[90 (30JUN1985 03:00:00)-Water Temperature (C)]]*OO[[#This Row],[32]]</f>
        <v>1.2315602522999998E-11</v>
      </c>
      <c r="AI16" s="10">
        <f>3/24000000*OO[[#This Row],[91 (30JUN1985 06:00:00)-Water Temperature (C)]]*OO[[#This Row],[33]]</f>
        <v>1.1475430900034999E-11</v>
      </c>
      <c r="AJ16" s="10">
        <f>3/24000000*OO[[#This Row],[92 (30JUN1985 09:00:00)-Water Temperature (C)]]*OO[[#This Row],[34]]</f>
        <v>1.104718208371875E-11</v>
      </c>
      <c r="AK16" s="10">
        <f>3/24000000*OO[[#This Row],[93 (30JUN1985 12:00:00)-Water Temperature (C)]]*OO[[#This Row],[35]]</f>
        <v>9.8734166062500008E-12</v>
      </c>
      <c r="AL16" s="10">
        <f>3/24000000*OO[[#This Row],[94 (30JUN1985 15:00:00)-Water Temperature (C)]]*OO[[#This Row],[36]]</f>
        <v>8.7553989831874982E-12</v>
      </c>
      <c r="AM16" s="10">
        <f>3/24000000*OO[[#This Row],[95 (30JUN1985 18:00:00)-Water Temperature (C)]]*OO[[#This Row],[37]]</f>
        <v>7.9285547068574998E-12</v>
      </c>
      <c r="AN16" s="10">
        <f>3/24000000*OO[[#This Row],[96 (30JUN1985 21:00:00)-Water Temperature (C)]]*OO[[#This Row],[38]]</f>
        <v>6.6003720470449999E-12</v>
      </c>
      <c r="AO16" s="10">
        <f>3/24000000*OO[[#This Row],[97 (01JUL1985 00:00:00)-Water Temperature (C)]]*OO[[#This Row],[39]]</f>
        <v>5.4055822395525002E-12</v>
      </c>
      <c r="AP16" s="10">
        <f>3/24000000*OO[[#This Row],[98 (01JUL1985 03:00:00)-Water Temperature (C)]]*OO[[#This Row],[40]]</f>
        <v>4.8768169606449991E-12</v>
      </c>
      <c r="AQ16" s="10">
        <f>3/24000000*OO[[#This Row],[99 (01JUL1985 06:00:00)-Water Temperature (C)]]*OO[[#This Row],[41]]</f>
        <v>3.8135810727787505E-12</v>
      </c>
      <c r="AR16" s="10">
        <f>3/24000000*OO[[#This Row],[100 (01JUL1985 09:00:00)-Water Temperature (C)]]*OO[[#This Row],[42]]</f>
        <v>2.7349582170574999E-12</v>
      </c>
      <c r="AS16" s="10">
        <f>3/24000000*OO[[#This Row],[101 (01JUL1985 12:00:00)-Water Temperature (C)]]*OO[[#This Row],[43]]</f>
        <v>1.9360978723250003E-12</v>
      </c>
      <c r="AT16" s="10">
        <f>3/24000000*OO[[#This Row],[102 (01JUL1985 15:00:00)-Water Temperature (C)]]*OO[[#This Row],[44]]</f>
        <v>1.4846337966806246E-12</v>
      </c>
      <c r="AU16" s="10">
        <f>3/24000000*OO[[#This Row],[103 (01JUL1985 18:00:00)-Water Temperature (C)]]*OO[[#This Row],[45]]</f>
        <v>1.2377216728734999E-12</v>
      </c>
      <c r="AV16" s="10">
        <f>3/24000000*OO[[#This Row],[104 (01JUL1985 21:00:00)-Water Temperature (C)]]*OO[[#This Row],[46]]</f>
        <v>1.021059363976875E-12</v>
      </c>
      <c r="AW16" s="10">
        <f>3/24000000*OO[[#This Row],[105 (02JUL1985 00:00:00)-Water Temperature (C)]]*OO[[#This Row],[47]]</f>
        <v>8.6823345885249994E-13</v>
      </c>
      <c r="AX16" s="10">
        <f>3/24000000*OO[[#This Row],[106 (02JUL1985 03:00:00)-Water Temperature (C)]]*OO[[#This Row],[48]]</f>
        <v>7.8025871630999997E-13</v>
      </c>
      <c r="AY16" s="10">
        <f>3/24000000*OO[[#This Row],[107 (02JUL1985 06:00:00)-Water Temperature (C)]]*OO[[#This Row],[49]]</f>
        <v>6.6443254570737497E-13</v>
      </c>
      <c r="AZ16" s="10">
        <f>3/24000000*OO[[#This Row],[108 (02JUL1985 09:00:00)-Water Temperature (C)]]*OO[[#This Row],[50]]</f>
        <v>5.7774979611449994E-13</v>
      </c>
      <c r="BA16" s="10">
        <f>3/24000000*OO[[#This Row],[109 (02JUL1985 12:00:00)-Water Temperature (C)]]*OO[[#This Row],[51]]</f>
        <v>5.4854890914324998E-13</v>
      </c>
      <c r="BB16" s="10">
        <f>3/24000000*OO[[#This Row],[110 (02JUL1985 15:00:00)-Water Temperature (C)]]*OO[[#This Row],[52]]</f>
        <v>4.9927320307699998E-13</v>
      </c>
      <c r="BC16" s="10">
        <f>3/24000000*OO[[#This Row],[111 (02JUL1985 18:00:00)-Water Temperature (C)]]*OO[[#This Row],[53]]</f>
        <v>4.5764298765674998E-13</v>
      </c>
      <c r="BD16" s="10">
        <f>3/24000000*OO[[#This Row],[112 (02JUL1985 21:00:00)-Water Temperature (C)]]*OO[[#This Row],[54]]</f>
        <v>4.0612152515174994E-13</v>
      </c>
      <c r="BE16" s="10">
        <f>3/24000000*OO[[#This Row],[113 (03JUL1985 00:00:00)-Water Temperature (C)]]*OO[[#This Row],[55]]</f>
        <v>3.7887624465599996E-13</v>
      </c>
      <c r="BF16" s="10">
        <f>3/24000000*OO[[#This Row],[114 (03JUL1985 03:00:00)-Water Temperature (C)]]*OO[[#This Row],[56]]</f>
        <v>3.5562716390462493E-13</v>
      </c>
      <c r="BG16" s="10">
        <f>3/24000000*OO[[#This Row],[115 (03JUL1985 06:00:00)-Water Temperature (C)]]*OO[[#This Row],[57]]</f>
        <v>3.2221504985762495E-13</v>
      </c>
      <c r="BH16" s="10">
        <f>3/24000000*OO[[#This Row],[116 (03JUL1985 09:00:00)-Water Temperature (C)]]*OO[[#This Row],[58]]</f>
        <v>3.0107309766799996E-13</v>
      </c>
      <c r="BI16" s="10">
        <f>3/24000000*OO[[#This Row],[117 (03JUL1985 12:00:00)-Water Temperature (C)]]*OO[[#This Row],[59]]</f>
        <v>2.9692036851524996E-13</v>
      </c>
      <c r="BJ16" s="10">
        <f>3/24000000*OO[[#This Row],[118 (03JUL1985 15:00:00)-Water Temperature (C)]]*OO[[#This Row],[60]]</f>
        <v>2.8596126431249999E-13</v>
      </c>
      <c r="BK16" s="10">
        <f>3/24000000*OO[[#This Row],[119 (03JUL1985 18:00:00)-Water Temperature (C)]]*OO[[#This Row],[61]]</f>
        <v>2.7560336535562496E-13</v>
      </c>
      <c r="BL16" s="10">
        <f>3/24000000*OO[[#This Row],[120 (03JUL1985 21:00:00)-Water Temperature (C)]]*OO[[#This Row],[62]]</f>
        <v>2.4748477539874998E-13</v>
      </c>
      <c r="BM16" s="10">
        <f>3/24000000*OO[[#This Row],[121 (04JUL1985 00:00:00)-Water Temperature (C)]]*OO[[#This Row],[63]]</f>
        <v>2.2725911808749997E-13</v>
      </c>
      <c r="BN16" s="10">
        <f>3/24000000*OO[[#This Row],[122 (04JUL1985 03:00:00)-Water Temperature (C)]]*OO[[#This Row],[64]]</f>
        <v>2.1915960794949997E-13</v>
      </c>
      <c r="BO16" s="10">
        <f>3/24000000*OO[[#This Row],[123 (04JUL1985 06:00:00)-Water Temperature (C)]]*OO[[#This Row],[65]]</f>
        <v>2.2021336442849998E-13</v>
      </c>
      <c r="BP16" s="10">
        <f>3/24000000*OO[[#This Row],[124 (04JUL1985 09:00:00)-Water Temperature (C)]]*OO[[#This Row],[66]]</f>
        <v>2.3820975234325001E-13</v>
      </c>
      <c r="BQ16" s="10">
        <f>3/24000000*OO[[#This Row],[125 (04JUL1985 12:00:00)-Water Temperature (C)]]*OO[[#This Row],[67]]</f>
        <v>2.4218308874812502E-13</v>
      </c>
      <c r="BR16" s="10">
        <f>3/24000000*OO[[#This Row],[126 (04JUL1985 15:00:00)-Water Temperature (C)]]*OO[[#This Row],[68]]</f>
        <v>2.3337627786800001E-13</v>
      </c>
      <c r="BS16" s="10">
        <f>3/24000000*OO[[#This Row],[127 (04JUL1985 18:00:00)-Water Temperature (C)]]*OO[[#This Row],[69]]</f>
        <v>2.2972912080074999E-13</v>
      </c>
      <c r="BT16" s="10">
        <f>3/24000000*OO[[#This Row],[128 (04JUL1985 21:00:00)-Water Temperature (C)]]*OO[[#This Row],[70]]</f>
        <v>2.1262326441375E-13</v>
      </c>
      <c r="BU16" s="10">
        <f>3/24000000*OO[[#This Row],[129 (05JUL1985 00:00:00)-Water Temperature (C)]]*OO[[#This Row],[71]]</f>
        <v>1.8999975279812498E-13</v>
      </c>
      <c r="BV16" s="10">
        <f>3/24000000*OO[[#This Row],[130 (05JUL1985 03:00:00)-Water Temperature (C)]]*OO[[#This Row],[72]]</f>
        <v>1.8176852906437501E-13</v>
      </c>
      <c r="BW16" s="10">
        <f>3/24000000*OO[[#This Row],[131 (05JUL1985 06:00:00)-Water Temperature (C)]]*OO[[#This Row],[73]]</f>
        <v>1.8938827005174997E-13</v>
      </c>
      <c r="BX16" s="10">
        <f>3/24000000*OO[[#This Row],[132 (05JUL1985 09:00:00)-Water Temperature (C)]]*OO[[#This Row],[74]]</f>
        <v>2.1536802296399998E-13</v>
      </c>
      <c r="BY16" s="10">
        <f>3/24000000*OO[[#This Row],[133 (05JUL1985 12:00:00)-Water Temperature (C)]]*OO[[#This Row],[75]]</f>
        <v>2.2641011990849998E-13</v>
      </c>
      <c r="BZ16" s="10">
        <f>3/24000000*OO[[#This Row],[134 (05JUL1985 15:00:00)-Water Temperature (C)]]*OO[[#This Row],[76]]</f>
        <v>2.2611970836600001E-13</v>
      </c>
      <c r="CA16" s="10">
        <f>3/24000000*OO[[#This Row],[135 (05JUL1985 18:00:00)-Water Temperature (C)]]*OO[[#This Row],[77]]</f>
        <v>2.1751396075799998E-13</v>
      </c>
      <c r="CB16" s="10">
        <f>3/24000000*OO[[#This Row],[136 (05JUL1985 21:00:00)-Water Temperature (C)]]*OO[[#This Row],[78]]</f>
        <v>1.9559257417075E-13</v>
      </c>
      <c r="CC16" s="10">
        <f>3/24000000*OO[[#This Row],[137 (06JUL1985 00:00:00)-Water Temperature (C)]]*OO[[#This Row],[79]]</f>
        <v>1.7533812699537501E-13</v>
      </c>
      <c r="CD16" s="10">
        <f>3/24000000*OO[[#This Row],[138 (06JUL1985 03:00:00)-Water Temperature (C)]]*OO[[#This Row],[80]]</f>
        <v>1.6443909204062499E-13</v>
      </c>
      <c r="CE16" s="10">
        <f>3/24000000*OO[[#This Row],[139 (06JUL1985 06:00:00)-Water Temperature (C)]]*OO[[#This Row],[81]]</f>
        <v>1.5017019029275E-13</v>
      </c>
      <c r="CF16" s="10">
        <f>3/24000000*OO[[#This Row],[140 (06JUL1985 09:00:00)-Water Temperature (C)]]*OO[[#This Row],[82]]</f>
        <v>1.4849239551669999E-13</v>
      </c>
      <c r="CG16" s="10">
        <f>3/24000000*OO[[#This Row],[141 (06JUL1985 12:00:00)-Water Temperature (C)]]*OO[[#This Row],[83]]</f>
        <v>1.4216255907168751E-13</v>
      </c>
      <c r="CH16" s="10">
        <f>3/24000000*OO[[#This Row],[142 (06JUL1985 15:00:00)-Water Temperature (C)]]*OO[[#This Row],[84]]</f>
        <v>1.3552861455650001E-13</v>
      </c>
      <c r="CI16" s="10">
        <f>3/24000000*OO[[#This Row],[143 (06JUL1985 18:00:00)-Water Temperature (C)]]*OO[[#This Row],[85]]</f>
        <v>1.269570857620375E-13</v>
      </c>
      <c r="CJ16" s="10">
        <f>3/24000000*OO[[#This Row],[144 (06JUL1985 21:00:00)-Water Temperature (C)]]*OO[[#This Row],[86]]</f>
        <v>1.1462746882405E-13</v>
      </c>
      <c r="CK16" s="10">
        <f>3/24000000*OO[[#This Row],[145 (07JUL1985 00:00:00)-Water Temperature (C)]]*OO[[#This Row],[87]]</f>
        <v>1.0194587402212501E-13</v>
      </c>
      <c r="CL16" s="10">
        <f>3/24000000*OO[[#This Row],[146 (07JUL1985 03:00:00)-Water Temperature (C)]]*OO[[#This Row],[88]]</f>
        <v>9.5404154685187492E-14</v>
      </c>
      <c r="CM16" s="10">
        <f>3/24000000*OO[[#This Row],[147 (07JUL1985 06:00:00)-Water Temperature (C)]]*OO[[#This Row],[89]]</f>
        <v>8.1548836506337476E-14</v>
      </c>
      <c r="CN16" s="10">
        <f>3/24000000*OO[[#This Row],[148 (07JUL1985 09:00:00)-Water Temperature (C)]]*OO[[#This Row],[90]]</f>
        <v>7.2977893487450005E-14</v>
      </c>
      <c r="CO16" s="10">
        <f>3/24000000*OO[[#This Row],[149 (07JUL1985 12:00:00)-Water Temperature (C)]]*OO[[#This Row],[91]]</f>
        <v>6.2495197837499998E-14</v>
      </c>
      <c r="CP16" s="10">
        <f>3/24000000*OO[[#This Row],[150 (07JUL1985 15:00:00)-Water Temperature (C)]]*OO[[#This Row],[92]]</f>
        <v>6.0349845978974994E-14</v>
      </c>
      <c r="CQ16" s="10">
        <f>3/24000000*OO[[#This Row],[151 (07JUL1985 18:00:00)-Water Temperature (C)]]*OO[[#This Row],[93]]</f>
        <v>5.7401165313100003E-14</v>
      </c>
      <c r="CR16" s="10">
        <f>3/24000000*OO[[#This Row],[152 (07JUL1985 21:00:00)-Water Temperature (C)]]*OO[[#This Row],[94]]</f>
        <v>5.2330475948999996E-14</v>
      </c>
      <c r="CS16" s="10">
        <f>3/24000000*OO[[#This Row],[153 (08JUL1985 00:00:00)-Water Temperature (C)]]*OO[[#This Row],[95]]</f>
        <v>4.7627063551600001E-14</v>
      </c>
      <c r="CT16" s="10">
        <f>3/24000000*OO[[#This Row],[154 (08JUL1985 03:00:00)-Water Temperature (C)]]*OO[[#This Row],[96]]</f>
        <v>4.6730554266687506E-14</v>
      </c>
      <c r="CU16" s="10">
        <f>3/24000000*OO[[#This Row],[155 (08JUL1985 06:00:00)-Water Temperature (C)]]*OO[[#This Row],[97]]</f>
        <v>5.7165140908349997E-14</v>
      </c>
      <c r="CV16" s="10">
        <f>3/24000000*OO[[#This Row],[156 (08JUL1985 09:00:00)-Water Temperature (C)]]*OO[[#This Row],[98]]</f>
        <v>7.4946580227749996E-14</v>
      </c>
      <c r="CW16" s="10">
        <f>3/24000000*OO[[#This Row],[157 (08JUL1985 12:00:00)-Water Temperature (C)]]*OO[[#This Row],[99]]</f>
        <v>8.4783657608487503E-14</v>
      </c>
    </row>
    <row r="17" spans="1:101" x14ac:dyDescent="0.35">
      <c r="A17" t="s">
        <v>21</v>
      </c>
      <c r="B17">
        <v>611.05079999999998</v>
      </c>
      <c r="C17" s="10">
        <f>3/24*OO[[#This Row],[59 (26JUN1985 06:00:00)-Water Temperature (C)]]*OO[[#This Row],[1]]/SUM(OO[1])</f>
        <v>4.4425352125202964E-6</v>
      </c>
      <c r="D17" s="10">
        <f>3/24*OO[[#This Row],[60 (26JUN1985 09:00:00)-Water Temperature (C)]]*OO[[#This Row],[2]]/SUM(OO[2])</f>
        <v>7.361407389127099E-8</v>
      </c>
      <c r="E17" s="10">
        <f>3/24*OO[[#This Row],[61 (26JUN1985 12:00:00)-Water Temperature (C)]]*OO[[#This Row],[3]]/SUM(OO[3])</f>
        <v>5.6811686097640709E-8</v>
      </c>
      <c r="F17" s="10">
        <f>3/24*OO[[#This Row],[62 (26JUN1985 15:00:00)-Water Temperature (C)]]*OO[[#This Row],[4]]/SUM(OO[4])</f>
        <v>4.9759075979710795E-8</v>
      </c>
      <c r="G17" s="10">
        <f>3/24*OO[[#This Row],[63 (26JUN1985 18:00:00)-Water Temperature (C)]]*OO[[#This Row],[5]]/SUM(OO[5])</f>
        <v>4.4180331271766563E-8</v>
      </c>
      <c r="H17" s="10">
        <f>3/24*OO[[#This Row],[64 (26JUN1985 21:00:00)-Water Temperature (C)]]*OO[[#This Row],[6]]/SUM(OO[6])</f>
        <v>3.8177476143710943E-8</v>
      </c>
      <c r="I17" s="10">
        <f>3/24*OO[[#This Row],[65 (27JUN1985 00:00:00)-Water Temperature (C)]]*OO[[#This Row],[7]]/SUM(OO[7])</f>
        <v>3.3186530119804929E-8</v>
      </c>
      <c r="J17" s="10">
        <f>3/24*OO[[#This Row],[66 (27JUN1985 03:00:00)-Water Temperature (C)]]*OO[[#This Row],[8]]/SUM(OO[8])</f>
        <v>3.0508595277042956E-8</v>
      </c>
      <c r="K17" s="10">
        <f>3/24*OO[[#This Row],[67 (27JUN1985 06:00:00)-Water Temperature (C)]]*OO[[#This Row],[9]]/SUM(OO[9])</f>
        <v>2.938460837662402E-8</v>
      </c>
      <c r="L17" s="10">
        <f>3/24*OO[[#This Row],[68 (27JUN1985 09:00:00)-Water Temperature (C)]]*OO[[#This Row],[10]]/SUM(OO[10])</f>
        <v>2.9333852140837064E-8</v>
      </c>
      <c r="M17" s="10">
        <f>3/24*OO[[#This Row],[69 (27JUN1985 12:00:00)-Water Temperature (C)]]*OO[[#This Row],[11]]/SUM(OO[11])</f>
        <v>2.8275609991280715E-8</v>
      </c>
      <c r="N17" s="10">
        <f>3/24*OO[[#This Row],[70 (27JUN1985 15:00:00)-Water Temperature (C)]]*OO[[#This Row],[12]]/SUM(OO[12])</f>
        <v>2.6194408994559052E-8</v>
      </c>
      <c r="O17" s="10">
        <f>3/24*OO[[#This Row],[71 (27JUN1985 18:00:00)-Water Temperature (C)]]*OO[[#This Row],[13]]/SUM(OO[13])</f>
        <v>2.4087373879697769E-8</v>
      </c>
      <c r="P17" s="10">
        <f>3/24*OO[[#This Row],[72 (27JUN1985 21:00:00)-Water Temperature (C)]]*OO[[#This Row],[14]]/SUM(OO[14])</f>
        <v>2.1431788791290167E-8</v>
      </c>
      <c r="Q17" s="10">
        <f>3/24*OO[[#This Row],[73 (28JUN1985 00:00:00)-Water Temperature (C)]]*OO[[#This Row],[15]]/SUM(OO[15])</f>
        <v>1.9172663181033199E-8</v>
      </c>
      <c r="R17" s="10">
        <f>3/24*OO[[#This Row],[74 (28JUN1985 03:00:00)-Water Temperature (C)]]*OO[[#This Row],[16]]/SUM(OO[16])</f>
        <v>1.9328882030820097E-8</v>
      </c>
      <c r="S17" s="10">
        <f>3/24*OO[[#This Row],[75 (28JUN1985 06:00:00)-Water Temperature (C)]]*OO[[#This Row],[17]]/SUM(OO[17])</f>
        <v>2.3937654960714299E-8</v>
      </c>
      <c r="T17" s="10">
        <f>3/24*OO[[#This Row],[76 (28JUN1985 09:00:00)-Water Temperature (C)]]*OO[[#This Row],[18]]/SUM(OO[18])</f>
        <v>2.6994238376600348E-8</v>
      </c>
      <c r="U17" s="10">
        <f>3/24*OO[[#This Row],[77 (28JUN1985 12:00:00)-Water Temperature (C)]]*OO[[#This Row],[19]]/SUM(OO[19])</f>
        <v>2.5910077474190951E-8</v>
      </c>
      <c r="V17" s="10">
        <f>3/24000000*OO[[#This Row],[78 (28JUN1985 15:00:00)-Water Temperature (C)]]*OO[[#This Row],[20]]</f>
        <v>2.4282240424649995E-8</v>
      </c>
      <c r="W17" s="10">
        <f>3/24000000*OO[[#This Row],[79 (28JUN1985 18:00:00)-Water Temperature (C)]]*OO[[#This Row],[21]]</f>
        <v>2.1678715663875E-8</v>
      </c>
      <c r="X17" s="10">
        <f>3/24000000*OO[[#This Row],[80 (28JUN1985 21:00:00)-Water Temperature (C)]]*OO[[#This Row],[22]]</f>
        <v>1.9097266737312499E-8</v>
      </c>
      <c r="Y17" s="10">
        <f>3/24000000*OO[[#This Row],[81 (29JUN1985 00:00:00)-Water Temperature (C)]]*OO[[#This Row],[23]]</f>
        <v>1.71398052171875E-8</v>
      </c>
      <c r="Z17" s="10">
        <f>3/24000000*OO[[#This Row],[82 (29JUN1985 03:00:00)-Water Temperature (C)]]*OO[[#This Row],[24]]</f>
        <v>1.5403447721062501E-8</v>
      </c>
      <c r="AA17" s="10">
        <f>3/24000000*OO[[#This Row],[83 (29JUN1985 06:00:00)-Water Temperature (C)]]*OO[[#This Row],[25]]</f>
        <v>1.4104672688049999E-8</v>
      </c>
      <c r="AB17" s="10">
        <f>3/24000000*OO[[#This Row],[84 (29JUN1985 09:00:00)-Water Temperature (C)]]*OO[[#This Row],[26]]</f>
        <v>1.3824270331774997E-8</v>
      </c>
      <c r="AC17" s="10">
        <f>3/24000000*OO[[#This Row],[85 (29JUN1985 12:00:00)-Water Temperature (C)]]*OO[[#This Row],[27]]</f>
        <v>1.279407050635E-8</v>
      </c>
      <c r="AD17" s="10">
        <f>3/24000000*OO[[#This Row],[86 (29JUN1985 15:00:00)-Water Temperature (C)]]*OO[[#This Row],[28]]</f>
        <v>1.1541589176905001E-8</v>
      </c>
      <c r="AE17" s="10">
        <f>3/24000000*OO[[#This Row],[88 (29JUN1985 21:00:00)-Water Temperature (C)]]*OO[[#This Row],[30]]</f>
        <v>9.1307186371424994E-9</v>
      </c>
      <c r="AF17" s="10">
        <f>3/24000000*OO[[#This Row],[88 (29JUN1985 21:00:00)-Water Temperature (C)]]*OO[[#This Row],[30]]</f>
        <v>9.1307186371424994E-9</v>
      </c>
      <c r="AG17" s="10">
        <f>3/24000000*OO[[#This Row],[89 (30JUN1985 00:00:00)-Water Temperature (C)]]*OO[[#This Row],[31]]</f>
        <v>7.9919372627874996E-9</v>
      </c>
      <c r="AH17" s="10">
        <f>3/24000000*OO[[#This Row],[90 (30JUN1985 03:00:00)-Water Temperature (C)]]*OO[[#This Row],[32]]</f>
        <v>7.1524217270812502E-9</v>
      </c>
      <c r="AI17" s="10">
        <f>3/24000000*OO[[#This Row],[91 (30JUN1985 06:00:00)-Water Temperature (C)]]*OO[[#This Row],[33]]</f>
        <v>6.5862600706799996E-9</v>
      </c>
      <c r="AJ17" s="10">
        <f>3/24000000*OO[[#This Row],[92 (30JUN1985 09:00:00)-Water Temperature (C)]]*OO[[#This Row],[34]]</f>
        <v>6.2949433544462501E-9</v>
      </c>
      <c r="AK17" s="10">
        <f>3/24000000*OO[[#This Row],[93 (30JUN1985 12:00:00)-Water Temperature (C)]]*OO[[#This Row],[35]]</f>
        <v>5.5817354400599997E-9</v>
      </c>
      <c r="AL17" s="10">
        <f>3/24000000*OO[[#This Row],[94 (30JUN1985 15:00:00)-Water Temperature (C)]]*OO[[#This Row],[36]]</f>
        <v>4.8727428614650003E-9</v>
      </c>
      <c r="AM17" s="10">
        <f>3/24000000*OO[[#This Row],[95 (30JUN1985 18:00:00)-Water Temperature (C)]]*OO[[#This Row],[37]]</f>
        <v>4.3446299607224996E-9</v>
      </c>
      <c r="AN17" s="10">
        <f>3/24000000*OO[[#This Row],[96 (30JUN1985 21:00:00)-Water Temperature (C)]]*OO[[#This Row],[38]]</f>
        <v>3.5562159630449996E-9</v>
      </c>
      <c r="AO17" s="10">
        <f>3/24000000*OO[[#This Row],[97 (01JUL1985 00:00:00)-Water Temperature (C)]]*OO[[#This Row],[39]]</f>
        <v>2.8459516266825004E-9</v>
      </c>
      <c r="AP17" s="10">
        <f>3/24000000*OO[[#This Row],[98 (01JUL1985 03:00:00)-Water Temperature (C)]]*OO[[#This Row],[40]]</f>
        <v>2.5171750757850001E-9</v>
      </c>
      <c r="AQ17" s="10">
        <f>3/24000000*OO[[#This Row],[99 (01JUL1985 06:00:00)-Water Temperature (C)]]*OO[[#This Row],[41]]</f>
        <v>1.9418775050625E-9</v>
      </c>
      <c r="AR17" s="10">
        <f>3/24000000*OO[[#This Row],[100 (01JUL1985 09:00:00)-Water Temperature (C)]]*OO[[#This Row],[42]]</f>
        <v>1.3912580738594999E-9</v>
      </c>
      <c r="AS17" s="10">
        <f>3/24000000*OO[[#This Row],[101 (01JUL1985 12:00:00)-Water Temperature (C)]]*OO[[#This Row],[43]]</f>
        <v>9.8731716703199993E-10</v>
      </c>
      <c r="AT17" s="10">
        <f>3/24000000*OO[[#This Row],[102 (01JUL1985 15:00:00)-Water Temperature (C)]]*OO[[#This Row],[44]]</f>
        <v>7.5506086602062497E-10</v>
      </c>
      <c r="AU17" s="10">
        <f>3/24000000*OO[[#This Row],[103 (01JUL1985 18:00:00)-Water Temperature (C)]]*OO[[#This Row],[45]]</f>
        <v>6.2638082299999993E-10</v>
      </c>
      <c r="AV17" s="10">
        <f>3/24000000*OO[[#This Row],[104 (01JUL1985 21:00:00)-Water Temperature (C)]]*OO[[#This Row],[46]]</f>
        <v>5.1379626736312497E-10</v>
      </c>
      <c r="AW17" s="10">
        <f>3/24000000*OO[[#This Row],[105 (02JUL1985 00:00:00)-Water Temperature (C)]]*OO[[#This Row],[47]]</f>
        <v>4.3173362257200005E-10</v>
      </c>
      <c r="AX17" s="10">
        <f>3/24000000*OO[[#This Row],[106 (02JUL1985 03:00:00)-Water Temperature (C)]]*OO[[#This Row],[48]]</f>
        <v>3.8488470790200001E-10</v>
      </c>
      <c r="AY17" s="10">
        <f>3/24000000*OO[[#This Row],[107 (02JUL1985 06:00:00)-Water Temperature (C)]]*OO[[#This Row],[49]]</f>
        <v>3.2620362229799999E-10</v>
      </c>
      <c r="AZ17" s="10">
        <f>3/24000000*OO[[#This Row],[108 (02JUL1985 09:00:00)-Water Temperature (C)]]*OO[[#This Row],[50]]</f>
        <v>2.8328274665750002E-10</v>
      </c>
      <c r="BA17" s="10">
        <f>3/24000000*OO[[#This Row],[109 (02JUL1985 12:00:00)-Water Temperature (C)]]*OO[[#This Row],[51]]</f>
        <v>2.6925836137199996E-10</v>
      </c>
      <c r="BB17" s="10">
        <f>3/24000000*OO[[#This Row],[110 (02JUL1985 15:00:00)-Water Temperature (C)]]*OO[[#This Row],[52]]</f>
        <v>2.4540566198924999E-10</v>
      </c>
      <c r="BC17" s="10">
        <f>3/24000000*OO[[#This Row],[111 (02JUL1985 18:00:00)-Water Temperature (C)]]*OO[[#This Row],[53]]</f>
        <v>2.23815224463875E-10</v>
      </c>
      <c r="BD17" s="10">
        <f>3/24000000*OO[[#This Row],[112 (02JUL1985 21:00:00)-Water Temperature (C)]]*OO[[#This Row],[54]]</f>
        <v>1.9711482944849998E-10</v>
      </c>
      <c r="BE17" s="10">
        <f>3/24000000*OO[[#This Row],[113 (03JUL1985 00:00:00)-Water Temperature (C)]]*OO[[#This Row],[55]]</f>
        <v>1.82461471903E-10</v>
      </c>
      <c r="BF17" s="10">
        <f>3/24000000*OO[[#This Row],[114 (03JUL1985 03:00:00)-Water Temperature (C)]]*OO[[#This Row],[56]]</f>
        <v>1.70436579368125E-10</v>
      </c>
      <c r="BG17" s="10">
        <f>3/24000000*OO[[#This Row],[115 (03JUL1985 06:00:00)-Water Temperature (C)]]*OO[[#This Row],[57]]</f>
        <v>1.5374458601912501E-10</v>
      </c>
      <c r="BH17" s="10">
        <f>3/24000000*OO[[#This Row],[116 (03JUL1985 09:00:00)-Water Temperature (C)]]*OO[[#This Row],[58]]</f>
        <v>1.4330669233849999E-10</v>
      </c>
      <c r="BI17" s="10">
        <f>3/24000000*OO[[#This Row],[117 (03JUL1985 12:00:00)-Water Temperature (C)]]*OO[[#This Row],[59]]</f>
        <v>1.4152213537425E-10</v>
      </c>
      <c r="BJ17" s="10">
        <f>3/24000000*OO[[#This Row],[118 (03JUL1985 15:00:00)-Water Temperature (C)]]*OO[[#This Row],[60]]</f>
        <v>1.3651710213802499E-10</v>
      </c>
      <c r="BK17" s="10">
        <f>3/24000000*OO[[#This Row],[119 (03JUL1985 18:00:00)-Water Temperature (C)]]*OO[[#This Row],[61]]</f>
        <v>1.3126137676897498E-10</v>
      </c>
      <c r="BL17" s="10">
        <f>3/24000000*OO[[#This Row],[120 (03JUL1985 21:00:00)-Water Temperature (C)]]*OO[[#This Row],[62]]</f>
        <v>1.1733444079665002E-10</v>
      </c>
      <c r="BM17" s="10">
        <f>3/24000000*OO[[#This Row],[121 (04JUL1985 00:00:00)-Water Temperature (C)]]*OO[[#This Row],[63]]</f>
        <v>1.067490230499E-10</v>
      </c>
      <c r="BN17" s="10">
        <f>3/24000000*OO[[#This Row],[122 (04JUL1985 03:00:00)-Water Temperature (C)]]*OO[[#This Row],[64]]</f>
        <v>1.0254217911956251E-10</v>
      </c>
      <c r="BO17" s="10">
        <f>3/24000000*OO[[#This Row],[123 (04JUL1985 06:00:00)-Water Temperature (C)]]*OO[[#This Row],[65]]</f>
        <v>1.0293570048407499E-10</v>
      </c>
      <c r="BP17" s="10">
        <f>3/24000000*OO[[#This Row],[124 (04JUL1985 09:00:00)-Water Temperature (C)]]*OO[[#This Row],[66]]</f>
        <v>1.1155689532737499E-10</v>
      </c>
      <c r="BQ17" s="10">
        <f>3/24000000*OO[[#This Row],[125 (04JUL1985 12:00:00)-Water Temperature (C)]]*OO[[#This Row],[67]]</f>
        <v>1.1406462765075E-10</v>
      </c>
      <c r="BR17" s="10">
        <f>3/24000000*OO[[#This Row],[126 (04JUL1985 15:00:00)-Water Temperature (C)]]*OO[[#This Row],[68]]</f>
        <v>1.0979879579319999E-10</v>
      </c>
      <c r="BS17" s="10">
        <f>3/24000000*OO[[#This Row],[127 (04JUL1985 18:00:00)-Water Temperature (C)]]*OO[[#This Row],[69]]</f>
        <v>1.0792129879908748E-10</v>
      </c>
      <c r="BT17" s="10">
        <f>3/24000000*OO[[#This Row],[128 (04JUL1985 21:00:00)-Water Temperature (C)]]*OO[[#This Row],[70]]</f>
        <v>9.9747421285187508E-11</v>
      </c>
      <c r="BU17" s="10">
        <f>3/24000000*OO[[#This Row],[129 (05JUL1985 00:00:00)-Water Temperature (C)]]*OO[[#This Row],[71]]</f>
        <v>8.845444257255E-11</v>
      </c>
      <c r="BV17" s="10">
        <f>3/24000000*OO[[#This Row],[130 (05JUL1985 03:00:00)-Water Temperature (C)]]*OO[[#This Row],[72]]</f>
        <v>8.4174406573599984E-11</v>
      </c>
      <c r="BW17" s="10">
        <f>3/24000000*OO[[#This Row],[131 (05JUL1985 06:00:00)-Water Temperature (C)]]*OO[[#This Row],[73]]</f>
        <v>8.7721641316637506E-11</v>
      </c>
      <c r="BX17" s="10">
        <f>3/24000000*OO[[#This Row],[132 (05JUL1985 09:00:00)-Water Temperature (C)]]*OO[[#This Row],[74]]</f>
        <v>1.0013444791377499E-10</v>
      </c>
      <c r="BY17" s="10">
        <f>3/24000000*OO[[#This Row],[133 (05JUL1985 12:00:00)-Water Temperature (C)]]*OO[[#This Row],[75]]</f>
        <v>1.0602949436724999E-10</v>
      </c>
      <c r="BZ17" s="10">
        <f>3/24000000*OO[[#This Row],[134 (05JUL1985 15:00:00)-Water Temperature (C)]]*OO[[#This Row],[76]]</f>
        <v>1.0604909995233749E-10</v>
      </c>
      <c r="CA17" s="10">
        <f>3/24000000*OO[[#This Row],[135 (05JUL1985 18:00:00)-Water Temperature (C)]]*OO[[#This Row],[77]]</f>
        <v>1.0196663554818751E-10</v>
      </c>
      <c r="CB17" s="10">
        <f>3/24000000*OO[[#This Row],[136 (05JUL1985 21:00:00)-Water Temperature (C)]]*OO[[#This Row],[78]]</f>
        <v>9.1299722615499994E-11</v>
      </c>
      <c r="CC17" s="10">
        <f>3/24000000*OO[[#This Row],[137 (06JUL1985 00:00:00)-Water Temperature (C)]]*OO[[#This Row],[79]]</f>
        <v>8.1062147338375E-11</v>
      </c>
      <c r="CD17" s="10">
        <f>3/24000000*OO[[#This Row],[138 (06JUL1985 03:00:00)-Water Temperature (C)]]*OO[[#This Row],[80]]</f>
        <v>7.5598948261000004E-11</v>
      </c>
      <c r="CE17" s="10">
        <f>3/24000000*OO[[#This Row],[139 (06JUL1985 06:00:00)-Water Temperature (C)]]*OO[[#This Row],[81]]</f>
        <v>6.9022512107099999E-11</v>
      </c>
      <c r="CF17" s="10">
        <f>3/24000000*OO[[#This Row],[140 (06JUL1985 09:00:00)-Water Temperature (C)]]*OO[[#This Row],[82]]</f>
        <v>6.8661479073499992E-11</v>
      </c>
      <c r="CG17" s="10">
        <f>3/24000000*OO[[#This Row],[141 (06JUL1985 12:00:00)-Water Temperature (C)]]*OO[[#This Row],[83]]</f>
        <v>6.6280706266949999E-11</v>
      </c>
      <c r="CH17" s="10">
        <f>3/24000000*OO[[#This Row],[142 (06JUL1985 15:00:00)-Water Temperature (C)]]*OO[[#This Row],[84]]</f>
        <v>6.3310743801487499E-11</v>
      </c>
      <c r="CI17" s="10">
        <f>3/24000000*OO[[#This Row],[143 (06JUL1985 18:00:00)-Water Temperature (C)]]*OO[[#This Row],[85]]</f>
        <v>5.9289219618749998E-11</v>
      </c>
      <c r="CJ17" s="10">
        <f>3/24000000*OO[[#This Row],[144 (06JUL1985 21:00:00)-Water Temperature (C)]]*OO[[#This Row],[86]]</f>
        <v>5.3368278953950003E-11</v>
      </c>
      <c r="CK17" s="10">
        <f>3/24000000*OO[[#This Row],[145 (07JUL1985 00:00:00)-Water Temperature (C)]]*OO[[#This Row],[87]]</f>
        <v>4.7075365484062495E-11</v>
      </c>
      <c r="CL17" s="10">
        <f>3/24000000*OO[[#This Row],[146 (07JUL1985 03:00:00)-Water Temperature (C)]]*OO[[#This Row],[88]]</f>
        <v>4.3806897417262491E-11</v>
      </c>
      <c r="CM17" s="10">
        <f>3/24000000*OO[[#This Row],[147 (07JUL1985 06:00:00)-Water Temperature (C)]]*OO[[#This Row],[89]]</f>
        <v>3.7464727672124994E-11</v>
      </c>
      <c r="CN17" s="10">
        <f>3/24000000*OO[[#This Row],[148 (07JUL1985 09:00:00)-Water Temperature (C)]]*OO[[#This Row],[90]]</f>
        <v>3.3727092096424998E-11</v>
      </c>
      <c r="CO17" s="10">
        <f>3/24000000*OO[[#This Row],[149 (07JUL1985 12:00:00)-Water Temperature (C)]]*OO[[#This Row],[91]]</f>
        <v>2.9053526777874999E-11</v>
      </c>
      <c r="CP17" s="10">
        <f>3/24000000*OO[[#This Row],[150 (07JUL1985 15:00:00)-Water Temperature (C)]]*OO[[#This Row],[92]]</f>
        <v>2.80923686368875E-11</v>
      </c>
      <c r="CQ17" s="10">
        <f>3/24000000*OO[[#This Row],[151 (07JUL1985 18:00:00)-Water Temperature (C)]]*OO[[#This Row],[93]]</f>
        <v>2.6882343113112503E-11</v>
      </c>
      <c r="CR17" s="10">
        <f>3/24000000*OO[[#This Row],[152 (07JUL1985 21:00:00)-Water Temperature (C)]]*OO[[#This Row],[94]]</f>
        <v>2.4470010747937501E-11</v>
      </c>
      <c r="CS17" s="10">
        <f>3/24000000*OO[[#This Row],[153 (08JUL1985 00:00:00)-Water Temperature (C)]]*OO[[#This Row],[95]]</f>
        <v>2.21424635101125E-11</v>
      </c>
      <c r="CT17" s="10">
        <f>3/24000000*OO[[#This Row],[154 (08JUL1985 03:00:00)-Water Temperature (C)]]*OO[[#This Row],[96]]</f>
        <v>2.1702756799000002E-11</v>
      </c>
      <c r="CU17" s="10">
        <f>3/24000000*OO[[#This Row],[155 (08JUL1985 06:00:00)-Water Temperature (C)]]*OO[[#This Row],[97]]</f>
        <v>2.6612066914562502E-11</v>
      </c>
      <c r="CV17" s="10">
        <f>3/24000000*OO[[#This Row],[156 (08JUL1985 09:00:00)-Water Temperature (C)]]*OO[[#This Row],[98]]</f>
        <v>3.5076127770262493E-11</v>
      </c>
      <c r="CW17" s="10">
        <f>3/24000000*OO[[#This Row],[157 (08JUL1985 12:00:00)-Water Temperature (C)]]*OO[[#This Row],[99]]</f>
        <v>3.9954865496199999E-11</v>
      </c>
    </row>
    <row r="18" spans="1:101" x14ac:dyDescent="0.35">
      <c r="A18" t="s">
        <v>22</v>
      </c>
      <c r="B18">
        <v>869.7011</v>
      </c>
      <c r="C18" s="10">
        <f>3/24*OO[[#This Row],[59 (26JUN1985 06:00:00)-Water Temperature (C)]]*OO[[#This Row],[1]]/SUM(OO[1])</f>
        <v>2.2484661630739725E-5</v>
      </c>
      <c r="D18" s="10">
        <f>3/24*OO[[#This Row],[60 (26JUN1985 09:00:00)-Water Temperature (C)]]*OO[[#This Row],[2]]/SUM(OO[2])</f>
        <v>6.278655771752379E-7</v>
      </c>
      <c r="E18" s="10">
        <f>3/24*OO[[#This Row],[61 (26JUN1985 12:00:00)-Water Temperature (C)]]*OO[[#This Row],[3]]/SUM(OO[3])</f>
        <v>5.2130120148520896E-7</v>
      </c>
      <c r="F18" s="10">
        <f>3/24*OO[[#This Row],[62 (26JUN1985 15:00:00)-Water Temperature (C)]]*OO[[#This Row],[4]]/SUM(OO[4])</f>
        <v>4.5594491158060182E-7</v>
      </c>
      <c r="G18" s="10">
        <f>3/24*OO[[#This Row],[63 (26JUN1985 18:00:00)-Water Temperature (C)]]*OO[[#This Row],[5]]/SUM(OO[5])</f>
        <v>4.0523029897893234E-7</v>
      </c>
      <c r="H18" s="10">
        <f>3/24*OO[[#This Row],[64 (26JUN1985 21:00:00)-Water Temperature (C)]]*OO[[#This Row],[6]]/SUM(OO[6])</f>
        <v>3.4918586868800745E-7</v>
      </c>
      <c r="I18" s="10">
        <f>3/24*OO[[#This Row],[65 (27JUN1985 00:00:00)-Water Temperature (C)]]*OO[[#This Row],[7]]/SUM(OO[7])</f>
        <v>3.0207796793079238E-7</v>
      </c>
      <c r="J18" s="10">
        <f>3/24*OO[[#This Row],[66 (27JUN1985 03:00:00)-Water Temperature (C)]]*OO[[#This Row],[8]]/SUM(OO[8])</f>
        <v>2.7734542098108199E-7</v>
      </c>
      <c r="K18" s="10">
        <f>3/24*OO[[#This Row],[67 (27JUN1985 06:00:00)-Water Temperature (C)]]*OO[[#This Row],[9]]/SUM(OO[9])</f>
        <v>2.6675779608758219E-7</v>
      </c>
      <c r="L18" s="10">
        <f>3/24*OO[[#This Row],[68 (27JUN1985 09:00:00)-Water Temperature (C)]]*OO[[#This Row],[10]]/SUM(OO[10])</f>
        <v>2.6650857701286362E-7</v>
      </c>
      <c r="M18" s="10">
        <f>3/24*OO[[#This Row],[69 (27JUN1985 12:00:00)-Water Temperature (C)]]*OO[[#This Row],[11]]/SUM(OO[11])</f>
        <v>2.5760066676035745E-7</v>
      </c>
      <c r="N18" s="10">
        <f>3/24*OO[[#This Row],[70 (27JUN1985 15:00:00)-Water Temperature (C)]]*OO[[#This Row],[12]]/SUM(OO[12])</f>
        <v>2.3849912583966575E-7</v>
      </c>
      <c r="O18" s="10">
        <f>3/24*OO[[#This Row],[71 (27JUN1985 18:00:00)-Water Temperature (C)]]*OO[[#This Row],[13]]/SUM(OO[13])</f>
        <v>2.188235666293051E-7</v>
      </c>
      <c r="P18" s="10">
        <f>3/24*OO[[#This Row],[72 (27JUN1985 21:00:00)-Water Temperature (C)]]*OO[[#This Row],[14]]/SUM(OO[14])</f>
        <v>1.9396638591421356E-7</v>
      </c>
      <c r="Q18" s="10">
        <f>3/24*OO[[#This Row],[73 (28JUN1985 00:00:00)-Water Temperature (C)]]*OO[[#This Row],[15]]/SUM(OO[15])</f>
        <v>1.7237397964560651E-7</v>
      </c>
      <c r="R18" s="10">
        <f>3/24*OO[[#This Row],[74 (28JUN1985 03:00:00)-Water Temperature (C)]]*OO[[#This Row],[16]]/SUM(OO[16])</f>
        <v>1.7489240562189851E-7</v>
      </c>
      <c r="S18" s="10">
        <f>3/24*OO[[#This Row],[75 (28JUN1985 06:00:00)-Water Temperature (C)]]*OO[[#This Row],[17]]/SUM(OO[17])</f>
        <v>2.1504182416177792E-7</v>
      </c>
      <c r="T18" s="10">
        <f>3/24*OO[[#This Row],[76 (28JUN1985 09:00:00)-Water Temperature (C)]]*OO[[#This Row],[18]]/SUM(OO[18])</f>
        <v>2.4001396404600355E-7</v>
      </c>
      <c r="U18" s="10">
        <f>3/24*OO[[#This Row],[77 (28JUN1985 12:00:00)-Water Temperature (C)]]*OO[[#This Row],[19]]/SUM(OO[19])</f>
        <v>2.288284540069612E-7</v>
      </c>
      <c r="V18" s="10">
        <f>3/24000000*OO[[#This Row],[78 (28JUN1985 15:00:00)-Water Temperature (C)]]*OO[[#This Row],[20]]</f>
        <v>2.1258231848749997E-7</v>
      </c>
      <c r="W18" s="10">
        <f>3/24000000*OO[[#This Row],[79 (28JUN1985 18:00:00)-Water Temperature (C)]]*OO[[#This Row],[21]]</f>
        <v>1.8892629957150002E-7</v>
      </c>
      <c r="X18" s="10">
        <f>3/24000000*OO[[#This Row],[80 (28JUN1985 21:00:00)-Water Temperature (C)]]*OO[[#This Row],[22]]</f>
        <v>1.6510172925649999E-7</v>
      </c>
      <c r="Y18" s="10">
        <f>3/24000000*OO[[#This Row],[81 (29JUN1985 00:00:00)-Water Temperature (C)]]*OO[[#This Row],[23]]</f>
        <v>1.47185844150375E-7</v>
      </c>
      <c r="Z18" s="10">
        <f>3/24000000*OO[[#This Row],[82 (29JUN1985 03:00:00)-Water Temperature (C)]]*OO[[#This Row],[24]]</f>
        <v>1.31364348013E-7</v>
      </c>
      <c r="AA18" s="10">
        <f>3/24000000*OO[[#This Row],[83 (29JUN1985 06:00:00)-Water Temperature (C)]]*OO[[#This Row],[25]]</f>
        <v>1.1942543457539997E-7</v>
      </c>
      <c r="AB18" s="10">
        <f>3/24000000*OO[[#This Row],[84 (29JUN1985 09:00:00)-Water Temperature (C)]]*OO[[#This Row],[26]]</f>
        <v>1.1661168130519999E-7</v>
      </c>
      <c r="AC18" s="10">
        <f>3/24000000*OO[[#This Row],[85 (29JUN1985 12:00:00)-Water Temperature (C)]]*OO[[#This Row],[27]]</f>
        <v>1.0769669271686249E-7</v>
      </c>
      <c r="AD18" s="10">
        <f>3/24000000*OO[[#This Row],[86 (29JUN1985 15:00:00)-Water Temperature (C)]]*OO[[#This Row],[28]]</f>
        <v>9.6362612752400001E-8</v>
      </c>
      <c r="AE18" s="10">
        <f>3/24000000*OO[[#This Row],[88 (29JUN1985 21:00:00)-Water Temperature (C)]]*OO[[#This Row],[30]]</f>
        <v>7.5202443764524996E-8</v>
      </c>
      <c r="AF18" s="10">
        <f>3/24000000*OO[[#This Row],[88 (29JUN1985 21:00:00)-Water Temperature (C)]]*OO[[#This Row],[30]]</f>
        <v>7.5202443764524996E-8</v>
      </c>
      <c r="AG18" s="10">
        <f>3/24000000*OO[[#This Row],[89 (30JUN1985 00:00:00)-Water Temperature (C)]]*OO[[#This Row],[31]]</f>
        <v>6.5042892460312499E-8</v>
      </c>
      <c r="AH18" s="10">
        <f>3/24000000*OO[[#This Row],[90 (30JUN1985 03:00:00)-Water Temperature (C)]]*OO[[#This Row],[32]]</f>
        <v>5.768002901846249E-8</v>
      </c>
      <c r="AI18" s="10">
        <f>3/24000000*OO[[#This Row],[91 (30JUN1985 06:00:00)-Water Temperature (C)]]*OO[[#This Row],[33]]</f>
        <v>5.2684014031124995E-8</v>
      </c>
      <c r="AJ18" s="10">
        <f>3/24000000*OO[[#This Row],[92 (30JUN1985 09:00:00)-Water Temperature (C)]]*OO[[#This Row],[34]]</f>
        <v>5.0086551751237501E-8</v>
      </c>
      <c r="AK18" s="10">
        <f>3/24000000*OO[[#This Row],[93 (30JUN1985 12:00:00)-Water Temperature (C)]]*OO[[#This Row],[35]]</f>
        <v>4.4311149775649997E-8</v>
      </c>
      <c r="AL18" s="10">
        <f>3/24000000*OO[[#This Row],[94 (30JUN1985 15:00:00)-Water Temperature (C)]]*OO[[#This Row],[36]]</f>
        <v>3.8301326749999994E-8</v>
      </c>
      <c r="AM18" s="10">
        <f>3/24000000*OO[[#This Row],[95 (30JUN1985 18:00:00)-Water Temperature (C)]]*OO[[#This Row],[37]]</f>
        <v>3.3911150487749999E-8</v>
      </c>
      <c r="AN18" s="10">
        <f>3/24000000*OO[[#This Row],[96 (30JUN1985 21:00:00)-Water Temperature (C)]]*OO[[#This Row],[38]]</f>
        <v>2.7446787222999994E-8</v>
      </c>
      <c r="AO18" s="10">
        <f>3/24000000*OO[[#This Row],[97 (01JUL1985 00:00:00)-Water Temperature (C)]]*OO[[#This Row],[39]]</f>
        <v>2.1506858273537498E-8</v>
      </c>
      <c r="AP18" s="10">
        <f>3/24000000*OO[[#This Row],[98 (01JUL1985 03:00:00)-Water Temperature (C)]]*OO[[#This Row],[40]]</f>
        <v>1.8812393717812502E-8</v>
      </c>
      <c r="AQ18" s="10">
        <f>3/24000000*OO[[#This Row],[99 (01JUL1985 06:00:00)-Water Temperature (C)]]*OO[[#This Row],[41]]</f>
        <v>1.41519013401E-8</v>
      </c>
      <c r="AR18" s="10">
        <f>3/24000000*OO[[#This Row],[100 (01JUL1985 09:00:00)-Water Temperature (C)]]*OO[[#This Row],[42]]</f>
        <v>1.017781898989E-8</v>
      </c>
      <c r="AS18" s="10">
        <f>3/24000000*OO[[#This Row],[101 (01JUL1985 12:00:00)-Water Temperature (C)]]*OO[[#This Row],[43]]</f>
        <v>7.3078070560287493E-9</v>
      </c>
      <c r="AT18" s="10">
        <f>3/24000000*OO[[#This Row],[102 (01JUL1985 15:00:00)-Water Temperature (C)]]*OO[[#This Row],[44]]</f>
        <v>5.6180933370499997E-9</v>
      </c>
      <c r="AU18" s="10">
        <f>3/24000000*OO[[#This Row],[103 (01JUL1985 18:00:00)-Water Temperature (C)]]*OO[[#This Row],[45]]</f>
        <v>4.6655194470424993E-9</v>
      </c>
      <c r="AV18" s="10">
        <f>3/24000000*OO[[#This Row],[104 (01JUL1985 21:00:00)-Water Temperature (C)]]*OO[[#This Row],[46]]</f>
        <v>3.8213550948999995E-9</v>
      </c>
      <c r="AW18" s="10">
        <f>3/24000000*OO[[#This Row],[105 (02JUL1985 00:00:00)-Water Temperature (C)]]*OO[[#This Row],[47]]</f>
        <v>3.1861588848449996E-9</v>
      </c>
      <c r="AX18" s="10">
        <f>3/24000000*OO[[#This Row],[106 (02JUL1985 03:00:00)-Water Temperature (C)]]*OO[[#This Row],[48]]</f>
        <v>2.8195570909124995E-9</v>
      </c>
      <c r="AY18" s="10">
        <f>3/24000000*OO[[#This Row],[107 (02JUL1985 06:00:00)-Water Temperature (C)]]*OO[[#This Row],[49]]</f>
        <v>2.3804390973374998E-9</v>
      </c>
      <c r="AZ18" s="10">
        <f>3/24000000*OO[[#This Row],[108 (02JUL1985 09:00:00)-Water Temperature (C)]]*OO[[#This Row],[50]]</f>
        <v>2.07508136988375E-9</v>
      </c>
      <c r="BA18" s="10">
        <f>3/24000000*OO[[#This Row],[109 (02JUL1985 12:00:00)-Water Temperature (C)]]*OO[[#This Row],[51]]</f>
        <v>1.9844547242849999E-9</v>
      </c>
      <c r="BB18" s="10">
        <f>3/24000000*OO[[#This Row],[110 (02JUL1985 15:00:00)-Water Temperature (C)]]*OO[[#This Row],[52]]</f>
        <v>1.8195763176049998E-9</v>
      </c>
      <c r="BC18" s="10">
        <f>3/24000000*OO[[#This Row],[111 (02JUL1985 18:00:00)-Water Temperature (C)]]*OO[[#This Row],[53]]</f>
        <v>1.6572966356087496E-9</v>
      </c>
      <c r="BD18" s="10">
        <f>3/24000000*OO[[#This Row],[112 (02JUL1985 21:00:00)-Water Temperature (C)]]*OO[[#This Row],[54]]</f>
        <v>1.4551946570249999E-9</v>
      </c>
      <c r="BE18" s="10">
        <f>3/24000000*OO[[#This Row],[113 (03JUL1985 00:00:00)-Water Temperature (C)]]*OO[[#This Row],[55]]</f>
        <v>1.3412118312974996E-9</v>
      </c>
      <c r="BF18" s="10">
        <f>3/24000000*OO[[#This Row],[114 (03JUL1985 03:00:00)-Water Temperature (C)]]*OO[[#This Row],[56]]</f>
        <v>1.2500158652789998E-9</v>
      </c>
      <c r="BG18" s="10">
        <f>3/24000000*OO[[#This Row],[115 (03JUL1985 06:00:00)-Water Temperature (C)]]*OO[[#This Row],[57]]</f>
        <v>1.1258696303055001E-9</v>
      </c>
      <c r="BH18" s="10">
        <f>3/24000000*OO[[#This Row],[116 (03JUL1985 09:00:00)-Water Temperature (C)]]*OO[[#This Row],[58]]</f>
        <v>1.0517479520107501E-9</v>
      </c>
      <c r="BI18" s="10">
        <f>3/24000000*OO[[#This Row],[117 (03JUL1985 12:00:00)-Water Temperature (C)]]*OO[[#This Row],[59]]</f>
        <v>1.0446598808266248E-9</v>
      </c>
      <c r="BJ18" s="10">
        <f>3/24000000*OO[[#This Row],[118 (03JUL1985 15:00:00)-Water Temperature (C)]]*OO[[#This Row],[60]]</f>
        <v>1.0130728671397499E-9</v>
      </c>
      <c r="BK18" s="10">
        <f>3/24000000*OO[[#This Row],[119 (03JUL1985 18:00:00)-Water Temperature (C)]]*OO[[#This Row],[61]]</f>
        <v>9.7570661863499976E-10</v>
      </c>
      <c r="BL18" s="10">
        <f>3/24000000*OO[[#This Row],[120 (03JUL1985 21:00:00)-Water Temperature (C)]]*OO[[#This Row],[62]]</f>
        <v>8.7140905004499997E-10</v>
      </c>
      <c r="BM18" s="10">
        <f>3/24000000*OO[[#This Row],[121 (04JUL1985 00:00:00)-Water Temperature (C)]]*OO[[#This Row],[63]]</f>
        <v>7.8832382174362485E-10</v>
      </c>
      <c r="BN18" s="10">
        <f>3/24000000*OO[[#This Row],[122 (04JUL1985 03:00:00)-Water Temperature (C)]]*OO[[#This Row],[64]]</f>
        <v>7.5656863482200006E-10</v>
      </c>
      <c r="BO18" s="10">
        <f>3/24000000*OO[[#This Row],[123 (04JUL1985 06:00:00)-Water Temperature (C)]]*OO[[#This Row],[65]]</f>
        <v>7.6122345806324995E-10</v>
      </c>
      <c r="BP18" s="10">
        <f>3/24000000*OO[[#This Row],[124 (04JUL1985 09:00:00)-Water Temperature (C)]]*OO[[#This Row],[66]]</f>
        <v>8.2725559075699992E-10</v>
      </c>
      <c r="BQ18" s="10">
        <f>3/24000000*OO[[#This Row],[125 (04JUL1985 12:00:00)-Water Temperature (C)]]*OO[[#This Row],[67]]</f>
        <v>8.506601156853749E-10</v>
      </c>
      <c r="BR18" s="10">
        <f>3/24000000*OO[[#This Row],[126 (04JUL1985 15:00:00)-Water Temperature (C)]]*OO[[#This Row],[68]]</f>
        <v>8.1907698745937489E-10</v>
      </c>
      <c r="BS18" s="10">
        <f>3/24000000*OO[[#This Row],[127 (04JUL1985 18:00:00)-Water Temperature (C)]]*OO[[#This Row],[69]]</f>
        <v>8.044912716404998E-10</v>
      </c>
      <c r="BT18" s="10">
        <f>3/24000000*OO[[#This Row],[128 (04JUL1985 21:00:00)-Water Temperature (C)]]*OO[[#This Row],[70]]</f>
        <v>7.4323401314074988E-10</v>
      </c>
      <c r="BU18" s="10">
        <f>3/24000000*OO[[#This Row],[129 (05JUL1985 00:00:00)-Water Temperature (C)]]*OO[[#This Row],[71]]</f>
        <v>6.5516754804049998E-10</v>
      </c>
      <c r="BV18" s="10">
        <f>3/24000000*OO[[#This Row],[130 (05JUL1985 03:00:00)-Water Temperature (C)]]*OO[[#This Row],[72]]</f>
        <v>6.2107800574274987E-10</v>
      </c>
      <c r="BW18" s="10">
        <f>3/24000000*OO[[#This Row],[131 (05JUL1985 06:00:00)-Water Temperature (C)]]*OO[[#This Row],[73]]</f>
        <v>6.4872641102587511E-10</v>
      </c>
      <c r="BX18" s="10">
        <f>3/24000000*OO[[#This Row],[132 (05JUL1985 09:00:00)-Water Temperature (C)]]*OO[[#This Row],[74]]</f>
        <v>7.4189384505224997E-10</v>
      </c>
      <c r="BY18" s="10">
        <f>3/24000000*OO[[#This Row],[133 (05JUL1985 12:00:00)-Water Temperature (C)]]*OO[[#This Row],[75]]</f>
        <v>7.8982557490950002E-10</v>
      </c>
      <c r="BZ18" s="10">
        <f>3/24000000*OO[[#This Row],[134 (05JUL1985 15:00:00)-Water Temperature (C)]]*OO[[#This Row],[76]]</f>
        <v>7.9043221807349986E-10</v>
      </c>
      <c r="CA18" s="10">
        <f>3/24000000*OO[[#This Row],[135 (05JUL1985 18:00:00)-Water Temperature (C)]]*OO[[#This Row],[77]]</f>
        <v>7.5910883431625008E-10</v>
      </c>
      <c r="CB18" s="10">
        <f>3/24000000*OO[[#This Row],[136 (05JUL1985 21:00:00)-Water Temperature (C)]]*OO[[#This Row],[78]]</f>
        <v>6.7656241365074992E-10</v>
      </c>
      <c r="CC18" s="10">
        <f>3/24000000*OO[[#This Row],[137 (06JUL1985 00:00:00)-Water Temperature (C)]]*OO[[#This Row],[79]]</f>
        <v>5.9519455213074994E-10</v>
      </c>
      <c r="CD18" s="10">
        <f>3/24000000*OO[[#This Row],[138 (06JUL1985 03:00:00)-Water Temperature (C)]]*OO[[#This Row],[80]]</f>
        <v>5.5080484006212494E-10</v>
      </c>
      <c r="CE18" s="10">
        <f>3/24000000*OO[[#This Row],[139 (06JUL1985 06:00:00)-Water Temperature (C)]]*OO[[#This Row],[81]]</f>
        <v>5.0169517811249995E-10</v>
      </c>
      <c r="CF18" s="10">
        <f>3/24000000*OO[[#This Row],[140 (06JUL1985 09:00:00)-Water Temperature (C)]]*OO[[#This Row],[82]]</f>
        <v>5.024118905313749E-10</v>
      </c>
      <c r="CG18" s="10">
        <f>3/24000000*OO[[#This Row],[141 (06JUL1985 12:00:00)-Water Temperature (C)]]*OO[[#This Row],[83]]</f>
        <v>4.8950464699012503E-10</v>
      </c>
      <c r="CH18" s="10">
        <f>3/24000000*OO[[#This Row],[142 (06JUL1985 15:00:00)-Water Temperature (C)]]*OO[[#This Row],[84]]</f>
        <v>4.6892454642537494E-10</v>
      </c>
      <c r="CI18" s="10">
        <f>3/24000000*OO[[#This Row],[143 (06JUL1985 18:00:00)-Water Temperature (C)]]*OO[[#This Row],[85]]</f>
        <v>4.3923147367274998E-10</v>
      </c>
      <c r="CJ18" s="10">
        <f>3/24000000*OO[[#This Row],[144 (06JUL1985 21:00:00)-Water Temperature (C)]]*OO[[#This Row],[86]]</f>
        <v>3.9412091515437498E-10</v>
      </c>
      <c r="CK18" s="10">
        <f>3/24000000*OO[[#This Row],[145 (07JUL1985 00:00:00)-Water Temperature (C)]]*OO[[#This Row],[87]]</f>
        <v>3.4509160891125002E-10</v>
      </c>
      <c r="CL18" s="10">
        <f>3/24000000*OO[[#This Row],[146 (07JUL1985 03:00:00)-Water Temperature (C)]]*OO[[#This Row],[88]]</f>
        <v>3.1832356682749995E-10</v>
      </c>
      <c r="CM18" s="10">
        <f>3/24000000*OO[[#This Row],[147 (07JUL1985 06:00:00)-Water Temperature (C)]]*OO[[#This Row],[89]]</f>
        <v>2.7145900953599996E-10</v>
      </c>
      <c r="CN18" s="10">
        <f>3/24000000*OO[[#This Row],[148 (07JUL1985 09:00:00)-Water Temperature (C)]]*OO[[#This Row],[90]]</f>
        <v>2.4644340814512499E-10</v>
      </c>
      <c r="CO18" s="10">
        <f>3/24000000*OO[[#This Row],[149 (07JUL1985 12:00:00)-Water Temperature (C)]]*OO[[#This Row],[91]]</f>
        <v>2.1436277231949998E-10</v>
      </c>
      <c r="CP18" s="10">
        <f>3/24000000*OO[[#This Row],[150 (07JUL1985 15:00:00)-Water Temperature (C)]]*OO[[#This Row],[92]]</f>
        <v>2.0811853443549996E-10</v>
      </c>
      <c r="CQ18" s="10">
        <f>3/24000000*OO[[#This Row],[151 (07JUL1985 18:00:00)-Water Temperature (C)]]*OO[[#This Row],[93]]</f>
        <v>2.0048074503799998E-10</v>
      </c>
      <c r="CR18" s="10">
        <f>3/24000000*OO[[#This Row],[152 (07JUL1985 21:00:00)-Water Temperature (C)]]*OO[[#This Row],[94]]</f>
        <v>1.8248902391699999E-10</v>
      </c>
      <c r="CS18" s="10">
        <f>3/24000000*OO[[#This Row],[153 (08JUL1985 00:00:00)-Water Temperature (C)]]*OO[[#This Row],[95]]</f>
        <v>1.6438950934349997E-10</v>
      </c>
      <c r="CT18" s="10">
        <f>3/24000000*OO[[#This Row],[154 (08JUL1985 03:00:00)-Water Temperature (C)]]*OO[[#This Row],[96]]</f>
        <v>1.6182355988499998E-10</v>
      </c>
      <c r="CU18" s="10">
        <f>3/24000000*OO[[#This Row],[155 (08JUL1985 06:00:00)-Water Temperature (C)]]*OO[[#This Row],[97]]</f>
        <v>1.9997148580062497E-10</v>
      </c>
      <c r="CV18" s="10">
        <f>3/24000000*OO[[#This Row],[156 (08JUL1985 09:00:00)-Water Temperature (C)]]*OO[[#This Row],[98]]</f>
        <v>2.635055119125E-10</v>
      </c>
      <c r="CW18" s="10">
        <f>3/24000000*OO[[#This Row],[157 (08JUL1985 12:00:00)-Water Temperature (C)]]*OO[[#This Row],[99]]</f>
        <v>3.0125623760099999E-10</v>
      </c>
    </row>
    <row r="19" spans="1:101" x14ac:dyDescent="0.35">
      <c r="A19" t="s">
        <v>23</v>
      </c>
      <c r="B19">
        <v>735.077</v>
      </c>
      <c r="C19" s="10">
        <f>3/24*OO[[#This Row],[59 (26JUN1985 06:00:00)-Water Temperature (C)]]*OO[[#This Row],[1]]/SUM(OO[1])</f>
        <v>5.6426438633836953E-5</v>
      </c>
      <c r="D19" s="10">
        <f>3/24*OO[[#This Row],[60 (26JUN1985 09:00:00)-Water Temperature (C)]]*OO[[#This Row],[2]]/SUM(OO[2])</f>
        <v>5.1753221553991654E-6</v>
      </c>
      <c r="E19" s="10">
        <f>3/24*OO[[#This Row],[61 (26JUN1985 12:00:00)-Water Temperature (C)]]*OO[[#This Row],[3]]/SUM(OO[3])</f>
        <v>4.6560699859891973E-6</v>
      </c>
      <c r="F19" s="10">
        <f>3/24*OO[[#This Row],[62 (26JUN1985 15:00:00)-Water Temperature (C)]]*OO[[#This Row],[4]]/SUM(OO[4])</f>
        <v>4.0747182073231081E-6</v>
      </c>
      <c r="G19" s="10">
        <f>3/24*OO[[#This Row],[63 (26JUN1985 18:00:00)-Water Temperature (C)]]*OO[[#This Row],[5]]/SUM(OO[5])</f>
        <v>3.6447605195269208E-6</v>
      </c>
      <c r="H19" s="10">
        <f>3/24*OO[[#This Row],[64 (26JUN1985 21:00:00)-Water Temperature (C)]]*OO[[#This Row],[6]]/SUM(OO[6])</f>
        <v>3.1377396977880252E-6</v>
      </c>
      <c r="I19" s="10">
        <f>3/24*OO[[#This Row],[65 (27JUN1985 00:00:00)-Water Temperature (C)]]*OO[[#This Row],[7]]/SUM(OO[7])</f>
        <v>2.707934388521249E-6</v>
      </c>
      <c r="J19" s="10">
        <f>3/24*OO[[#This Row],[66 (27JUN1985 03:00:00)-Water Temperature (C)]]*OO[[#This Row],[8]]/SUM(OO[8])</f>
        <v>2.4905855196764625E-6</v>
      </c>
      <c r="K19" s="10">
        <f>3/24*OO[[#This Row],[67 (27JUN1985 06:00:00)-Water Temperature (C)]]*OO[[#This Row],[9]]/SUM(OO[9])</f>
        <v>2.3905883481765218E-6</v>
      </c>
      <c r="L19" s="10">
        <f>3/24*OO[[#This Row],[68 (27JUN1985 09:00:00)-Water Temperature (C)]]*OO[[#This Row],[10]]/SUM(OO[10])</f>
        <v>2.3860060132811072E-6</v>
      </c>
      <c r="M19" s="10">
        <f>3/24*OO[[#This Row],[69 (27JUN1985 12:00:00)-Water Temperature (C)]]*OO[[#This Row],[11]]/SUM(OO[11])</f>
        <v>2.31380361876457E-6</v>
      </c>
      <c r="N19" s="10">
        <f>3/24*OO[[#This Row],[70 (27JUN1985 15:00:00)-Water Temperature (C)]]*OO[[#This Row],[12]]/SUM(OO[12])</f>
        <v>2.1426265934530443E-6</v>
      </c>
      <c r="O19" s="10">
        <f>3/24*OO[[#This Row],[71 (27JUN1985 18:00:00)-Water Temperature (C)]]*OO[[#This Row],[13]]/SUM(OO[13])</f>
        <v>1.964513943963848E-6</v>
      </c>
      <c r="P19" s="10">
        <f>3/24*OO[[#This Row],[72 (27JUN1985 21:00:00)-Water Temperature (C)]]*OO[[#This Row],[14]]/SUM(OO[14])</f>
        <v>1.7371791430483081E-6</v>
      </c>
      <c r="Q19" s="10">
        <f>3/24*OO[[#This Row],[73 (28JUN1985 00:00:00)-Water Temperature (C)]]*OO[[#This Row],[15]]/SUM(OO[15])</f>
        <v>1.5349713616047757E-6</v>
      </c>
      <c r="R19" s="10">
        <f>3/24*OO[[#This Row],[74 (28JUN1985 03:00:00)-Water Temperature (C)]]*OO[[#This Row],[16]]/SUM(OO[16])</f>
        <v>1.5841824220909103E-6</v>
      </c>
      <c r="S19" s="10">
        <f>3/24*OO[[#This Row],[75 (28JUN1985 06:00:00)-Water Temperature (C)]]*OO[[#This Row],[17]]/SUM(OO[17])</f>
        <v>1.912106970117264E-6</v>
      </c>
      <c r="T19" s="10">
        <f>3/24*OO[[#This Row],[76 (28JUN1985 09:00:00)-Water Temperature (C)]]*OO[[#This Row],[18]]/SUM(OO[18])</f>
        <v>2.0899728230966787E-6</v>
      </c>
      <c r="U19" s="10">
        <f>3/24*OO[[#This Row],[77 (28JUN1985 12:00:00)-Water Temperature (C)]]*OO[[#This Row],[19]]/SUM(OO[19])</f>
        <v>1.9730021635010394E-6</v>
      </c>
      <c r="V19" s="10">
        <f>3/24000000*OO[[#This Row],[78 (28JUN1985 15:00:00)-Water Temperature (C)]]*OO[[#This Row],[20]]</f>
        <v>1.8195616531150002E-6</v>
      </c>
      <c r="W19" s="10">
        <f>3/24000000*OO[[#This Row],[79 (28JUN1985 18:00:00)-Water Temperature (C)]]*OO[[#This Row],[21]]</f>
        <v>1.5881371796387498E-6</v>
      </c>
      <c r="X19" s="10">
        <f>3/24000000*OO[[#This Row],[80 (28JUN1985 21:00:00)-Water Temperature (C)]]*OO[[#This Row],[22]]</f>
        <v>1.3597001592759999E-6</v>
      </c>
      <c r="Y19" s="10">
        <f>3/24000000*OO[[#This Row],[81 (29JUN1985 00:00:00)-Water Temperature (C)]]*OO[[#This Row],[23]]</f>
        <v>1.1880430672364998E-6</v>
      </c>
      <c r="Z19" s="10">
        <f>3/24000000*OO[[#This Row],[82 (29JUN1985 03:00:00)-Water Temperature (C)]]*OO[[#This Row],[24]]</f>
        <v>1.0391183104364999E-6</v>
      </c>
      <c r="AA19" s="10">
        <f>3/24000000*OO[[#This Row],[83 (29JUN1985 06:00:00)-Water Temperature (C)]]*OO[[#This Row],[25]]</f>
        <v>9.2532093098999989E-7</v>
      </c>
      <c r="AB19" s="10">
        <f>3/24000000*OO[[#This Row],[84 (29JUN1985 09:00:00)-Water Temperature (C)]]*OO[[#This Row],[26]]</f>
        <v>8.8769736799874996E-7</v>
      </c>
      <c r="AC19" s="10">
        <f>3/24000000*OO[[#This Row],[85 (29JUN1985 12:00:00)-Water Temperature (C)]]*OO[[#This Row],[27]]</f>
        <v>8.0817684177924988E-7</v>
      </c>
      <c r="AD19" s="10">
        <f>3/24000000*OO[[#This Row],[86 (29JUN1985 15:00:00)-Water Temperature (C)]]*OO[[#This Row],[28]]</f>
        <v>7.0956881500312503E-7</v>
      </c>
      <c r="AE19" s="10">
        <f>3/24000000*OO[[#This Row],[88 (29JUN1985 21:00:00)-Water Temperature (C)]]*OO[[#This Row],[30]]</f>
        <v>5.3562067882124995E-7</v>
      </c>
      <c r="AF19" s="10">
        <f>3/24000000*OO[[#This Row],[88 (29JUN1985 21:00:00)-Water Temperature (C)]]*OO[[#This Row],[30]]</f>
        <v>5.3562067882124995E-7</v>
      </c>
      <c r="AG19" s="10">
        <f>3/24000000*OO[[#This Row],[89 (30JUN1985 00:00:00)-Water Temperature (C)]]*OO[[#This Row],[31]]</f>
        <v>4.5361113562875E-7</v>
      </c>
      <c r="AH19" s="10">
        <f>3/24000000*OO[[#This Row],[90 (30JUN1985 03:00:00)-Water Temperature (C)]]*OO[[#This Row],[32]]</f>
        <v>3.9468376806075004E-7</v>
      </c>
      <c r="AI19" s="10">
        <f>3/24000000*OO[[#This Row],[91 (30JUN1985 06:00:00)-Water Temperature (C)]]*OO[[#This Row],[33]]</f>
        <v>3.5354450315800002E-7</v>
      </c>
      <c r="AJ19" s="10">
        <f>3/24000000*OO[[#This Row],[92 (30JUN1985 09:00:00)-Water Temperature (C)]]*OO[[#This Row],[34]]</f>
        <v>3.3048589909500003E-7</v>
      </c>
      <c r="AK19" s="10">
        <f>3/24000000*OO[[#This Row],[93 (30JUN1985 12:00:00)-Water Temperature (C)]]*OO[[#This Row],[35]]</f>
        <v>2.8985600840962503E-7</v>
      </c>
      <c r="AL19" s="10">
        <f>3/24000000*OO[[#This Row],[94 (30JUN1985 15:00:00)-Water Temperature (C)]]*OO[[#This Row],[36]]</f>
        <v>2.4665194121399996E-7</v>
      </c>
      <c r="AM19" s="10">
        <f>3/24000000*OO[[#This Row],[95 (30JUN1985 18:00:00)-Water Temperature (C)]]*OO[[#This Row],[37]]</f>
        <v>2.1675246454400002E-7</v>
      </c>
      <c r="AN19" s="10">
        <f>3/24000000*OO[[#This Row],[96 (30JUN1985 21:00:00)-Water Temperature (C)]]*OO[[#This Row],[38]]</f>
        <v>1.7428312264125002E-7</v>
      </c>
      <c r="AO19" s="10">
        <f>3/24000000*OO[[#This Row],[97 (01JUL1985 00:00:00)-Water Temperature (C)]]*OO[[#This Row],[39]]</f>
        <v>1.3415907352087497E-7</v>
      </c>
      <c r="AP19" s="10">
        <f>3/24000000*OO[[#This Row],[98 (01JUL1985 03:00:00)-Water Temperature (C)]]*OO[[#This Row],[40]]</f>
        <v>1.1762718542006249E-7</v>
      </c>
      <c r="AQ19" s="10">
        <f>3/24000000*OO[[#This Row],[99 (01JUL1985 06:00:00)-Water Temperature (C)]]*OO[[#This Row],[41]]</f>
        <v>8.5264085006774985E-8</v>
      </c>
      <c r="AR19" s="10">
        <f>3/24000000*OO[[#This Row],[100 (01JUL1985 09:00:00)-Water Temperature (C)]]*OO[[#This Row],[42]]</f>
        <v>6.2356263539074989E-8</v>
      </c>
      <c r="AS19" s="10">
        <f>3/24000000*OO[[#This Row],[101 (01JUL1985 12:00:00)-Water Temperature (C)]]*OO[[#This Row],[43]]</f>
        <v>4.6073359327150002E-8</v>
      </c>
      <c r="AT19" s="10">
        <f>3/24000000*OO[[#This Row],[102 (01JUL1985 15:00:00)-Water Temperature (C)]]*OO[[#This Row],[44]]</f>
        <v>3.6027117696899993E-8</v>
      </c>
      <c r="AU19" s="10">
        <f>3/24000000*OO[[#This Row],[103 (01JUL1985 18:00:00)-Water Temperature (C)]]*OO[[#This Row],[45]]</f>
        <v>3.0179881643749998E-8</v>
      </c>
      <c r="AV19" s="10">
        <f>3/24000000*OO[[#This Row],[104 (01JUL1985 21:00:00)-Water Temperature (C)]]*OO[[#This Row],[46]]</f>
        <v>2.4821145231749999E-8</v>
      </c>
      <c r="AW19" s="10">
        <f>3/24000000*OO[[#This Row],[105 (02JUL1985 00:00:00)-Water Temperature (C)]]*OO[[#This Row],[47]]</f>
        <v>2.0592100115499999E-8</v>
      </c>
      <c r="AX19" s="10">
        <f>3/24000000*OO[[#This Row],[106 (02JUL1985 03:00:00)-Water Temperature (C)]]*OO[[#This Row],[48]]</f>
        <v>1.8047350576574998E-8</v>
      </c>
      <c r="AY19" s="10">
        <f>3/24000000*OO[[#This Row],[107 (02JUL1985 06:00:00)-Water Temperature (C)]]*OO[[#This Row],[49]]</f>
        <v>1.5155649572662499E-8</v>
      </c>
      <c r="AZ19" s="10">
        <f>3/24000000*OO[[#This Row],[108 (02JUL1985 09:00:00)-Water Temperature (C)]]*OO[[#This Row],[50]]</f>
        <v>1.3301176333847499E-8</v>
      </c>
      <c r="BA19" s="10">
        <f>3/24000000*OO[[#This Row],[109 (02JUL1985 12:00:00)-Water Temperature (C)]]*OO[[#This Row],[51]]</f>
        <v>1.2843856379672499E-8</v>
      </c>
      <c r="BB19" s="10">
        <f>3/24000000*OO[[#This Row],[110 (02JUL1985 15:00:00)-Water Temperature (C)]]*OO[[#This Row],[52]]</f>
        <v>1.1880046920105E-8</v>
      </c>
      <c r="BC19" s="10">
        <f>3/24000000*OO[[#This Row],[111 (02JUL1985 18:00:00)-Water Temperature (C)]]*OO[[#This Row],[53]]</f>
        <v>1.0826833057994999E-8</v>
      </c>
      <c r="BD19" s="10">
        <f>3/24000000*OO[[#This Row],[112 (02JUL1985 21:00:00)-Water Temperature (C)]]*OO[[#This Row],[54]]</f>
        <v>9.4906162989774994E-9</v>
      </c>
      <c r="BE19" s="10">
        <f>3/24000000*OO[[#This Row],[113 (03JUL1985 00:00:00)-Water Temperature (C)]]*OO[[#This Row],[55]]</f>
        <v>8.708023882049999E-9</v>
      </c>
      <c r="BF19" s="10">
        <f>3/24000000*OO[[#This Row],[114 (03JUL1985 03:00:00)-Water Temperature (C)]]*OO[[#This Row],[56]]</f>
        <v>8.0805948341687495E-9</v>
      </c>
      <c r="BG19" s="10">
        <f>3/24000000*OO[[#This Row],[115 (03JUL1985 06:00:00)-Water Temperature (C)]]*OO[[#This Row],[57]]</f>
        <v>7.2663363711199998E-9</v>
      </c>
      <c r="BH19" s="10">
        <f>3/24000000*OO[[#This Row],[116 (03JUL1985 09:00:00)-Water Temperature (C)]]*OO[[#This Row],[58]]</f>
        <v>6.8058840903812495E-9</v>
      </c>
      <c r="BI19" s="10">
        <f>3/24000000*OO[[#This Row],[117 (03JUL1985 12:00:00)-Water Temperature (C)]]*OO[[#This Row],[59]]</f>
        <v>6.7994279551437492E-9</v>
      </c>
      <c r="BJ19" s="10">
        <f>3/24000000*OO[[#This Row],[118 (03JUL1985 15:00:00)-Water Temperature (C)]]*OO[[#This Row],[60]]</f>
        <v>6.6305584413075004E-9</v>
      </c>
      <c r="BK19" s="10">
        <f>3/24000000*OO[[#This Row],[119 (03JUL1985 18:00:00)-Water Temperature (C)]]*OO[[#This Row],[61]]</f>
        <v>6.4054034307174998E-9</v>
      </c>
      <c r="BL19" s="10">
        <f>3/24000000*OO[[#This Row],[120 (03JUL1985 21:00:00)-Water Temperature (C)]]*OO[[#This Row],[62]]</f>
        <v>5.7263080963837501E-9</v>
      </c>
      <c r="BM19" s="10">
        <f>3/24000000*OO[[#This Row],[121 (04JUL1985 00:00:00)-Water Temperature (C)]]*OO[[#This Row],[63]]</f>
        <v>5.1495868423625004E-9</v>
      </c>
      <c r="BN19" s="10">
        <f>3/24000000*OO[[#This Row],[122 (04JUL1985 03:00:00)-Water Temperature (C)]]*OO[[#This Row],[64]]</f>
        <v>4.942759569825E-9</v>
      </c>
      <c r="BO19" s="10">
        <f>3/24000000*OO[[#This Row],[123 (04JUL1985 06:00:00)-Water Temperature (C)]]*OO[[#This Row],[65]]</f>
        <v>4.9857996050199992E-9</v>
      </c>
      <c r="BP19" s="10">
        <f>3/24000000*OO[[#This Row],[124 (04JUL1985 09:00:00)-Water Temperature (C)]]*OO[[#This Row],[66]]</f>
        <v>5.414340001524999E-9</v>
      </c>
      <c r="BQ19" s="10">
        <f>3/24000000*OO[[#This Row],[125 (04JUL1985 12:00:00)-Water Temperature (C)]]*OO[[#This Row],[67]]</f>
        <v>5.5922475692437498E-9</v>
      </c>
      <c r="BR19" s="10">
        <f>3/24000000*OO[[#This Row],[126 (04JUL1985 15:00:00)-Water Temperature (C)]]*OO[[#This Row],[68]]</f>
        <v>5.3867924313149997E-9</v>
      </c>
      <c r="BS19" s="10">
        <f>3/24000000*OO[[#This Row],[127 (04JUL1985 18:00:00)-Water Temperature (C)]]*OO[[#This Row],[69]]</f>
        <v>5.2857935932550002E-9</v>
      </c>
      <c r="BT19" s="10">
        <f>3/24000000*OO[[#This Row],[128 (04JUL1985 21:00:00)-Water Temperature (C)]]*OO[[#This Row],[70]]</f>
        <v>4.8897823857449992E-9</v>
      </c>
      <c r="BU19" s="10">
        <f>3/24000000*OO[[#This Row],[129 (05JUL1985 00:00:00)-Water Temperature (C)]]*OO[[#This Row],[71]]</f>
        <v>4.2866975930999995E-9</v>
      </c>
      <c r="BV19" s="10">
        <f>3/24000000*OO[[#This Row],[130 (05JUL1985 03:00:00)-Water Temperature (C)]]*OO[[#This Row],[72]]</f>
        <v>4.055664785058749E-9</v>
      </c>
      <c r="BW19" s="10">
        <f>3/24000000*OO[[#This Row],[131 (05JUL1985 06:00:00)-Water Temperature (C)]]*OO[[#This Row],[73]]</f>
        <v>4.2455431676349997E-9</v>
      </c>
      <c r="BX19" s="10">
        <f>3/24000000*OO[[#This Row],[132 (05JUL1985 09:00:00)-Water Temperature (C)]]*OO[[#This Row],[74]]</f>
        <v>4.8427874531562499E-9</v>
      </c>
      <c r="BY19" s="10">
        <f>3/24000000*OO[[#This Row],[133 (05JUL1985 12:00:00)-Water Temperature (C)]]*OO[[#This Row],[75]]</f>
        <v>5.1767933886812494E-9</v>
      </c>
      <c r="BZ19" s="10">
        <f>3/24000000*OO[[#This Row],[134 (05JUL1985 15:00:00)-Water Temperature (C)]]*OO[[#This Row],[76]]</f>
        <v>5.1826008991249994E-9</v>
      </c>
      <c r="CA19" s="10">
        <f>3/24000000*OO[[#This Row],[135 (05JUL1985 18:00:00)-Water Temperature (C)]]*OO[[#This Row],[77]]</f>
        <v>4.9736368740200003E-9</v>
      </c>
      <c r="CB19" s="10">
        <f>3/24000000*OO[[#This Row],[136 (05JUL1985 21:00:00)-Water Temperature (C)]]*OO[[#This Row],[78]]</f>
        <v>4.4213643531624999E-9</v>
      </c>
      <c r="CC19" s="10">
        <f>3/24000000*OO[[#This Row],[137 (06JUL1985 00:00:00)-Water Temperature (C)]]*OO[[#This Row],[79]]</f>
        <v>3.8566350912587496E-9</v>
      </c>
      <c r="CD19" s="10">
        <f>3/24000000*OO[[#This Row],[138 (06JUL1985 03:00:00)-Water Temperature (C)]]*OO[[#This Row],[80]]</f>
        <v>3.5322413505799998E-9</v>
      </c>
      <c r="CE19" s="10">
        <f>3/24000000*OO[[#This Row],[139 (06JUL1985 06:00:00)-Water Temperature (C)]]*OO[[#This Row],[81]]</f>
        <v>3.2018293375199999E-9</v>
      </c>
      <c r="CF19" s="10">
        <f>3/24000000*OO[[#This Row],[140 (06JUL1985 09:00:00)-Water Temperature (C)]]*OO[[#This Row],[82]]</f>
        <v>3.2303711393250003E-9</v>
      </c>
      <c r="CG19" s="10">
        <f>3/24000000*OO[[#This Row],[141 (06JUL1985 12:00:00)-Water Temperature (C)]]*OO[[#This Row],[83]]</f>
        <v>3.18606105725625E-9</v>
      </c>
      <c r="CH19" s="10">
        <f>3/24000000*OO[[#This Row],[142 (06JUL1985 15:00:00)-Water Temperature (C)]]*OO[[#This Row],[84]]</f>
        <v>3.0685408272000003E-9</v>
      </c>
      <c r="CI19" s="10">
        <f>3/24000000*OO[[#This Row],[143 (06JUL1985 18:00:00)-Water Temperature (C)]]*OO[[#This Row],[85]]</f>
        <v>2.8779184544824994E-9</v>
      </c>
      <c r="CJ19" s="10">
        <f>3/24000000*OO[[#This Row],[144 (06JUL1985 21:00:00)-Water Temperature (C)]]*OO[[#This Row],[86]]</f>
        <v>2.5786783143787498E-9</v>
      </c>
      <c r="CK19" s="10">
        <f>3/24000000*OO[[#This Row],[145 (07JUL1985 00:00:00)-Water Temperature (C)]]*OO[[#This Row],[87]]</f>
        <v>2.2427151787424997E-9</v>
      </c>
      <c r="CL19" s="10">
        <f>3/24000000*OO[[#This Row],[146 (07JUL1985 03:00:00)-Water Temperature (C)]]*OO[[#This Row],[88]]</f>
        <v>2.0409401928912498E-9</v>
      </c>
      <c r="CM19" s="10">
        <f>3/24000000*OO[[#This Row],[147 (07JUL1985 06:00:00)-Water Temperature (C)]]*OO[[#This Row],[89]]</f>
        <v>1.72457406271875E-9</v>
      </c>
      <c r="CN19" s="10">
        <f>3/24000000*OO[[#This Row],[148 (07JUL1985 09:00:00)-Water Temperature (C)]]*OO[[#This Row],[90]]</f>
        <v>1.5857351900799996E-9</v>
      </c>
      <c r="CO19" s="10">
        <f>3/24000000*OO[[#This Row],[149 (07JUL1985 12:00:00)-Water Temperature (C)]]*OO[[#This Row],[91]]</f>
        <v>1.3991581488149999E-9</v>
      </c>
      <c r="CP19" s="10">
        <f>3/24000000*OO[[#This Row],[150 (07JUL1985 15:00:00)-Water Temperature (C)]]*OO[[#This Row],[92]]</f>
        <v>1.3658803341468751E-9</v>
      </c>
      <c r="CQ19" s="10">
        <f>3/24000000*OO[[#This Row],[151 (07JUL1985 18:00:00)-Water Temperature (C)]]*OO[[#This Row],[93]]</f>
        <v>1.3252373105643749E-9</v>
      </c>
      <c r="CR19" s="10">
        <f>3/24000000*OO[[#This Row],[152 (07JUL1985 21:00:00)-Water Temperature (C)]]*OO[[#This Row],[94]]</f>
        <v>1.2084059773837502E-9</v>
      </c>
      <c r="CS19" s="10">
        <f>3/24000000*OO[[#This Row],[153 (08JUL1985 00:00:00)-Water Temperature (C)]]*OO[[#This Row],[95]]</f>
        <v>1.08318929383925E-9</v>
      </c>
      <c r="CT19" s="10">
        <f>3/24000000*OO[[#This Row],[154 (08JUL1985 03:00:00)-Water Temperature (C)]]*OO[[#This Row],[96]]</f>
        <v>1.0773123954249999E-9</v>
      </c>
      <c r="CU19" s="10">
        <f>3/24000000*OO[[#This Row],[155 (08JUL1985 06:00:00)-Water Temperature (C)]]*OO[[#This Row],[97]]</f>
        <v>1.3448019091860001E-9</v>
      </c>
      <c r="CV19" s="10">
        <f>3/24000000*OO[[#This Row],[156 (08JUL1985 09:00:00)-Water Temperature (C)]]*OO[[#This Row],[98]]</f>
        <v>1.7552126807499998E-9</v>
      </c>
      <c r="CW19" s="10">
        <f>3/24000000*OO[[#This Row],[157 (08JUL1985 12:00:00)-Water Temperature (C)]]*OO[[#This Row],[99]]</f>
        <v>2.0049602986199999E-9</v>
      </c>
    </row>
    <row r="20" spans="1:101" x14ac:dyDescent="0.35">
      <c r="A20" t="s">
        <v>25</v>
      </c>
      <c r="B20">
        <v>706.07839999999999</v>
      </c>
      <c r="C20" s="10">
        <f>3/24*OO[[#This Row],[59 (26JUN1985 06:00:00)-Water Temperature (C)]]*OO[[#This Row],[1]]/SUM(OO[1])</f>
        <v>1.6087091085352089E-4</v>
      </c>
      <c r="D20" s="10">
        <f>3/24*OO[[#This Row],[60 (26JUN1985 09:00:00)-Water Temperature (C)]]*OO[[#This Row],[2]]/SUM(OO[2])</f>
        <v>3.7045016586362677E-5</v>
      </c>
      <c r="E20" s="10">
        <f>3/24*OO[[#This Row],[61 (26JUN1985 12:00:00)-Water Temperature (C)]]*OO[[#This Row],[3]]/SUM(OO[3])</f>
        <v>3.4113772421999772E-5</v>
      </c>
      <c r="F20" s="10">
        <f>3/24*OO[[#This Row],[62 (26JUN1985 15:00:00)-Water Temperature (C)]]*OO[[#This Row],[4]]/SUM(OO[4])</f>
        <v>2.9804941770256785E-5</v>
      </c>
      <c r="G20" s="10">
        <f>3/24*OO[[#This Row],[63 (26JUN1985 18:00:00)-Water Temperature (C)]]*OO[[#This Row],[5]]/SUM(OO[5])</f>
        <v>2.6724018855642423E-5</v>
      </c>
      <c r="H20" s="10">
        <f>3/24*OO[[#This Row],[64 (26JUN1985 21:00:00)-Water Temperature (C)]]*OO[[#This Row],[6]]/SUM(OO[6])</f>
        <v>2.2949543571234045E-5</v>
      </c>
      <c r="I20" s="10">
        <f>3/24*OO[[#This Row],[65 (27JUN1985 00:00:00)-Water Temperature (C)]]*OO[[#This Row],[7]]/SUM(OO[7])</f>
        <v>1.9710143265313274E-5</v>
      </c>
      <c r="J20" s="10">
        <f>3/24*OO[[#This Row],[66 (27JUN1985 03:00:00)-Water Temperature (C)]]*OO[[#This Row],[8]]/SUM(OO[8])</f>
        <v>1.8075426146079228E-5</v>
      </c>
      <c r="K20" s="10">
        <f>3/24*OO[[#This Row],[67 (27JUN1985 06:00:00)-Water Temperature (C)]]*OO[[#This Row],[9]]/SUM(OO[9])</f>
        <v>1.7261908001168868E-5</v>
      </c>
      <c r="L20" s="10">
        <f>3/24*OO[[#This Row],[68 (27JUN1985 09:00:00)-Water Temperature (C)]]*OO[[#This Row],[10]]/SUM(OO[10])</f>
        <v>1.7169797559011724E-5</v>
      </c>
      <c r="M20" s="10">
        <f>3/24*OO[[#This Row],[69 (27JUN1985 12:00:00)-Water Temperature (C)]]*OO[[#This Row],[11]]/SUM(OO[11])</f>
        <v>1.6660579216574382E-5</v>
      </c>
      <c r="N20" s="10">
        <f>3/24*OO[[#This Row],[70 (27JUN1985 15:00:00)-Water Temperature (C)]]*OO[[#This Row],[12]]/SUM(OO[12])</f>
        <v>1.5395807090505076E-5</v>
      </c>
      <c r="O20" s="10">
        <f>3/24*OO[[#This Row],[71 (27JUN1985 18:00:00)-Water Temperature (C)]]*OO[[#This Row],[13]]/SUM(OO[13])</f>
        <v>1.407072156108157E-5</v>
      </c>
      <c r="P20" s="10">
        <f>3/24*OO[[#This Row],[72 (27JUN1985 21:00:00)-Water Temperature (C)]]*OO[[#This Row],[14]]/SUM(OO[14])</f>
        <v>1.2387013169278278E-5</v>
      </c>
      <c r="Q20" s="10">
        <f>3/24*OO[[#This Row],[73 (28JUN1985 00:00:00)-Water Temperature (C)]]*OO[[#This Row],[15]]/SUM(OO[15])</f>
        <v>1.0859198438093444E-5</v>
      </c>
      <c r="R20" s="10">
        <f>3/24*OO[[#This Row],[74 (28JUN1985 03:00:00)-Water Temperature (C)]]*OO[[#This Row],[16]]/SUM(OO[16])</f>
        <v>1.1334916687785921E-5</v>
      </c>
      <c r="S20" s="10">
        <f>3/24*OO[[#This Row],[75 (28JUN1985 06:00:00)-Water Temperature (C)]]*OO[[#This Row],[17]]/SUM(OO[17])</f>
        <v>1.3405224299865293E-5</v>
      </c>
      <c r="T20" s="10">
        <f>3/24*OO[[#This Row],[76 (28JUN1985 09:00:00)-Water Temperature (C)]]*OO[[#This Row],[18]]/SUM(OO[18])</f>
        <v>1.435273031597493E-5</v>
      </c>
      <c r="U20" s="10">
        <f>3/24*OO[[#This Row],[77 (28JUN1985 12:00:00)-Water Temperature (C)]]*OO[[#This Row],[19]]/SUM(OO[19])</f>
        <v>1.3388221600959629E-5</v>
      </c>
      <c r="V20" s="10">
        <f>3/24000000*OO[[#This Row],[78 (28JUN1985 15:00:00)-Water Temperature (C)]]*OO[[#This Row],[20]]</f>
        <v>1.2210134652787499E-5</v>
      </c>
      <c r="W20" s="10">
        <f>3/24000000*OO[[#This Row],[79 (28JUN1985 18:00:00)-Water Temperature (C)]]*OO[[#This Row],[21]]</f>
        <v>1.0540278612832501E-5</v>
      </c>
      <c r="X20" s="10">
        <f>3/24000000*OO[[#This Row],[80 (28JUN1985 21:00:00)-Water Temperature (C)]]*OO[[#This Row],[22]]</f>
        <v>8.9051796012299998E-6</v>
      </c>
      <c r="Y20" s="10">
        <f>3/24000000*OO[[#This Row],[81 (29JUN1985 00:00:00)-Water Temperature (C)]]*OO[[#This Row],[23]]</f>
        <v>7.6681266870975005E-6</v>
      </c>
      <c r="Z20" s="10">
        <f>3/24000000*OO[[#This Row],[82 (29JUN1985 03:00:00)-Water Temperature (C)]]*OO[[#This Row],[24]]</f>
        <v>6.6128961598537499E-6</v>
      </c>
      <c r="AA20" s="10">
        <f>3/24000000*OO[[#This Row],[83 (29JUN1985 06:00:00)-Water Temperature (C)]]*OO[[#This Row],[25]]</f>
        <v>5.7988640702250007E-6</v>
      </c>
      <c r="AB20" s="10">
        <f>3/24000000*OO[[#This Row],[84 (29JUN1985 09:00:00)-Water Temperature (C)]]*OO[[#This Row],[26]]</f>
        <v>5.4856149285749994E-6</v>
      </c>
      <c r="AC20" s="10">
        <f>3/24000000*OO[[#This Row],[85 (29JUN1985 12:00:00)-Water Temperature (C)]]*OO[[#This Row],[27]]</f>
        <v>4.9862039825625002E-6</v>
      </c>
      <c r="AD20" s="10">
        <f>3/24000000*OO[[#This Row],[86 (29JUN1985 15:00:00)-Water Temperature (C)]]*OO[[#This Row],[28]]</f>
        <v>4.3570998617924997E-6</v>
      </c>
      <c r="AE20" s="10">
        <f>3/24000000*OO[[#This Row],[88 (29JUN1985 21:00:00)-Water Temperature (C)]]*OO[[#This Row],[30]]</f>
        <v>3.2689206906299999E-6</v>
      </c>
      <c r="AF20" s="10">
        <f>3/24000000*OO[[#This Row],[88 (29JUN1985 21:00:00)-Water Temperature (C)]]*OO[[#This Row],[30]]</f>
        <v>3.2689206906299999E-6</v>
      </c>
      <c r="AG20" s="10">
        <f>3/24000000*OO[[#This Row],[89 (30JUN1985 00:00:00)-Water Temperature (C)]]*OO[[#This Row],[31]]</f>
        <v>2.74221759858375E-6</v>
      </c>
      <c r="AH20" s="10">
        <f>3/24000000*OO[[#This Row],[90 (30JUN1985 03:00:00)-Water Temperature (C)]]*OO[[#This Row],[32]]</f>
        <v>2.3660391416749996E-6</v>
      </c>
      <c r="AI20" s="10">
        <f>3/24000000*OO[[#This Row],[91 (30JUN1985 06:00:00)-Water Temperature (C)]]*OO[[#This Row],[33]]</f>
        <v>2.1087392929399999E-6</v>
      </c>
      <c r="AJ20" s="10">
        <f>3/24000000*OO[[#This Row],[92 (30JUN1985 09:00:00)-Water Temperature (C)]]*OO[[#This Row],[34]]</f>
        <v>2.0806765177524999E-6</v>
      </c>
      <c r="AK20" s="10">
        <f>3/24000000*OO[[#This Row],[93 (30JUN1985 12:00:00)-Water Temperature (C)]]*OO[[#This Row],[35]]</f>
        <v>1.9074414681162496E-6</v>
      </c>
      <c r="AL20" s="10">
        <f>3/24000000*OO[[#This Row],[94 (30JUN1985 15:00:00)-Water Temperature (C)]]*OO[[#This Row],[36]]</f>
        <v>1.6866508634362497E-6</v>
      </c>
      <c r="AM20" s="10">
        <f>3/24000000*OO[[#This Row],[95 (30JUN1985 18:00:00)-Water Temperature (C)]]*OO[[#This Row],[37]]</f>
        <v>1.4825244441717498E-6</v>
      </c>
      <c r="AN20" s="10">
        <f>3/24000000*OO[[#This Row],[96 (30JUN1985 21:00:00)-Water Temperature (C)]]*OO[[#This Row],[38]]</f>
        <v>1.2027012327362499E-6</v>
      </c>
      <c r="AO20" s="10">
        <f>3/24000000*OO[[#This Row],[97 (01JUL1985 00:00:00)-Water Temperature (C)]]*OO[[#This Row],[39]]</f>
        <v>9.0831730596824997E-7</v>
      </c>
      <c r="AP20" s="10">
        <f>3/24000000*OO[[#This Row],[98 (01JUL1985 03:00:00)-Water Temperature (C)]]*OO[[#This Row],[40]]</f>
        <v>7.0362491730412495E-7</v>
      </c>
      <c r="AQ20" s="10">
        <f>3/24000000*OO[[#This Row],[99 (01JUL1985 06:00:00)-Water Temperature (C)]]*OO[[#This Row],[41]]</f>
        <v>4.9406540176899995E-7</v>
      </c>
      <c r="AR20" s="10">
        <f>3/24000000*OO[[#This Row],[100 (01JUL1985 09:00:00)-Water Temperature (C)]]*OO[[#This Row],[42]]</f>
        <v>3.6580231447724995E-7</v>
      </c>
      <c r="AS20" s="10">
        <f>3/24000000*OO[[#This Row],[101 (01JUL1985 12:00:00)-Water Temperature (C)]]*OO[[#This Row],[43]]</f>
        <v>2.7779958068374995E-7</v>
      </c>
      <c r="AT20" s="10">
        <f>3/24000000*OO[[#This Row],[102 (01JUL1985 15:00:00)-Water Temperature (C)]]*OO[[#This Row],[44]]</f>
        <v>2.2081414525537496E-7</v>
      </c>
      <c r="AU20" s="10">
        <f>3/24000000*OO[[#This Row],[103 (01JUL1985 18:00:00)-Water Temperature (C)]]*OO[[#This Row],[45]]</f>
        <v>1.8660968274025E-7</v>
      </c>
      <c r="AV20" s="10">
        <f>3/24000000*OO[[#This Row],[104 (01JUL1985 21:00:00)-Water Temperature (C)]]*OO[[#This Row],[46]]</f>
        <v>1.5464202772612498E-7</v>
      </c>
      <c r="AW20" s="10">
        <f>3/24000000*OO[[#This Row],[105 (02JUL1985 00:00:00)-Water Temperature (C)]]*OO[[#This Row],[47]]</f>
        <v>1.2799986772608752E-7</v>
      </c>
      <c r="AX20" s="10">
        <f>3/24000000*OO[[#This Row],[106 (02JUL1985 03:00:00)-Water Temperature (C)]]*OO[[#This Row],[48]]</f>
        <v>1.1106785704437499E-7</v>
      </c>
      <c r="AY20" s="10">
        <f>3/24000000*OO[[#This Row],[107 (02JUL1985 06:00:00)-Water Temperature (C)]]*OO[[#This Row],[49]]</f>
        <v>9.2907252409125E-8</v>
      </c>
      <c r="AZ20" s="10">
        <f>3/24000000*OO[[#This Row],[108 (02JUL1985 09:00:00)-Water Temperature (C)]]*OO[[#This Row],[50]]</f>
        <v>8.1902643700100012E-8</v>
      </c>
      <c r="BA20" s="10">
        <f>3/24000000*OO[[#This Row],[109 (02JUL1985 12:00:00)-Water Temperature (C)]]*OO[[#This Row],[51]]</f>
        <v>7.9636557445499991E-8</v>
      </c>
      <c r="BB20" s="10">
        <f>3/24000000*OO[[#This Row],[110 (02JUL1985 15:00:00)-Water Temperature (C)]]*OO[[#This Row],[52]]</f>
        <v>7.4381823843000002E-8</v>
      </c>
      <c r="BC20" s="10">
        <f>3/24000000*OO[[#This Row],[111 (02JUL1985 18:00:00)-Water Temperature (C)]]*OO[[#This Row],[53]]</f>
        <v>6.7935497678225007E-8</v>
      </c>
      <c r="BD20" s="10">
        <f>3/24000000*OO[[#This Row],[112 (02JUL1985 21:00:00)-Water Temperature (C)]]*OO[[#This Row],[54]]</f>
        <v>5.95238037734E-8</v>
      </c>
      <c r="BE20" s="10">
        <f>3/24000000*OO[[#This Row],[113 (03JUL1985 00:00:00)-Water Temperature (C)]]*OO[[#This Row],[55]]</f>
        <v>5.4318892511000005E-8</v>
      </c>
      <c r="BF20" s="10">
        <f>3/24000000*OO[[#This Row],[114 (03JUL1985 03:00:00)-Water Temperature (C)]]*OO[[#This Row],[56]]</f>
        <v>5.0169138896499991E-8</v>
      </c>
      <c r="BG20" s="10">
        <f>3/24000000*OO[[#This Row],[115 (03JUL1985 06:00:00)-Water Temperature (C)]]*OO[[#This Row],[57]]</f>
        <v>4.5063121147349997E-8</v>
      </c>
      <c r="BH20" s="10">
        <f>3/24000000*OO[[#This Row],[116 (03JUL1985 09:00:00)-Water Temperature (C)]]*OO[[#This Row],[58]]</f>
        <v>4.2219151418899993E-8</v>
      </c>
      <c r="BI20" s="10">
        <f>3/24000000*OO[[#This Row],[117 (03JUL1985 12:00:00)-Water Temperature (C)]]*OO[[#This Row],[59]]</f>
        <v>4.2288970332000003E-8</v>
      </c>
      <c r="BJ20" s="10">
        <f>3/24000000*OO[[#This Row],[118 (03JUL1985 15:00:00)-Water Temperature (C)]]*OO[[#This Row],[60]]</f>
        <v>4.1452780699912499E-8</v>
      </c>
      <c r="BK20" s="10">
        <f>3/24000000*OO[[#This Row],[119 (03JUL1985 18:00:00)-Water Temperature (C)]]*OO[[#This Row],[61]]</f>
        <v>4.01996744953125E-8</v>
      </c>
      <c r="BL20" s="10">
        <f>3/24000000*OO[[#This Row],[120 (03JUL1985 21:00:00)-Water Temperature (C)]]*OO[[#This Row],[62]]</f>
        <v>3.60594995944E-8</v>
      </c>
      <c r="BM20" s="10">
        <f>3/24000000*OO[[#This Row],[121 (04JUL1985 00:00:00)-Water Temperature (C)]]*OO[[#This Row],[63]]</f>
        <v>3.2232652954950004E-8</v>
      </c>
      <c r="BN20" s="10">
        <f>3/24000000*OO[[#This Row],[122 (04JUL1985 03:00:00)-Water Temperature (C)]]*OO[[#This Row],[64]]</f>
        <v>3.0821390077475001E-8</v>
      </c>
      <c r="BO20" s="10">
        <f>3/24000000*OO[[#This Row],[123 (04JUL1985 06:00:00)-Water Temperature (C)]]*OO[[#This Row],[65]]</f>
        <v>3.1121483301562499E-8</v>
      </c>
      <c r="BP20" s="10">
        <f>3/24000000*OO[[#This Row],[124 (04JUL1985 09:00:00)-Water Temperature (C)]]*OO[[#This Row],[66]]</f>
        <v>3.3719168271600002E-8</v>
      </c>
      <c r="BQ20" s="10">
        <f>3/24000000*OO[[#This Row],[125 (04JUL1985 12:00:00)-Water Temperature (C)]]*OO[[#This Row],[67]]</f>
        <v>3.5002785781350002E-8</v>
      </c>
      <c r="BR20" s="10">
        <f>3/24000000*OO[[#This Row],[126 (04JUL1985 15:00:00)-Water Temperature (C)]]*OO[[#This Row],[68]]</f>
        <v>3.3786408622724997E-8</v>
      </c>
      <c r="BS20" s="10">
        <f>3/24000000*OO[[#This Row],[127 (04JUL1985 18:00:00)-Water Temperature (C)]]*OO[[#This Row],[69]]</f>
        <v>3.3110914022474997E-8</v>
      </c>
      <c r="BT20" s="10">
        <f>3/24000000*OO[[#This Row],[128 (04JUL1985 21:00:00)-Water Temperature (C)]]*OO[[#This Row],[70]]</f>
        <v>3.0766391039787495E-8</v>
      </c>
      <c r="BU20" s="10">
        <f>3/24000000*OO[[#This Row],[129 (05JUL1985 00:00:00)-Water Temperature (C)]]*OO[[#This Row],[71]]</f>
        <v>2.6884343675624999E-8</v>
      </c>
      <c r="BV20" s="10">
        <f>3/24000000*OO[[#This Row],[130 (05JUL1985 03:00:00)-Water Temperature (C)]]*OO[[#This Row],[72]]</f>
        <v>2.5276234305875002E-8</v>
      </c>
      <c r="BW20" s="10">
        <f>3/24000000*OO[[#This Row],[131 (05JUL1985 06:00:00)-Water Temperature (C)]]*OO[[#This Row],[73]]</f>
        <v>2.6473062864000001E-8</v>
      </c>
      <c r="BX20" s="10">
        <f>3/24000000*OO[[#This Row],[132 (05JUL1985 09:00:00)-Water Temperature (C)]]*OO[[#This Row],[74]]</f>
        <v>3.0095454871575004E-8</v>
      </c>
      <c r="BY20" s="10">
        <f>3/24000000*OO[[#This Row],[133 (05JUL1985 12:00:00)-Water Temperature (C)]]*OO[[#This Row],[75]]</f>
        <v>3.2354864674600006E-8</v>
      </c>
      <c r="BZ20" s="10">
        <f>3/24000000*OO[[#This Row],[134 (05JUL1985 15:00:00)-Water Temperature (C)]]*OO[[#This Row],[76]]</f>
        <v>3.2472916870537498E-8</v>
      </c>
      <c r="CA20" s="10">
        <f>3/24000000*OO[[#This Row],[135 (05JUL1985 18:00:00)-Water Temperature (C)]]*OO[[#This Row],[77]]</f>
        <v>3.1212034416675001E-8</v>
      </c>
      <c r="CB20" s="10">
        <f>3/24000000*OO[[#This Row],[136 (05JUL1985 21:00:00)-Water Temperature (C)]]*OO[[#This Row],[78]]</f>
        <v>2.7807094407787501E-8</v>
      </c>
      <c r="CC20" s="10">
        <f>3/24000000*OO[[#This Row],[137 (06JUL1985 00:00:00)-Water Temperature (C)]]*OO[[#This Row],[79]]</f>
        <v>2.4122507388762502E-8</v>
      </c>
      <c r="CD20" s="10">
        <f>3/24000000*OO[[#This Row],[138 (06JUL1985 03:00:00)-Water Temperature (C)]]*OO[[#This Row],[80]]</f>
        <v>2.1845735379125E-8</v>
      </c>
      <c r="CE20" s="10">
        <f>3/24000000*OO[[#This Row],[139 (06JUL1985 06:00:00)-Water Temperature (C)]]*OO[[#This Row],[81]]</f>
        <v>1.9679847683812497E-8</v>
      </c>
      <c r="CF20" s="10">
        <f>3/24000000*OO[[#This Row],[140 (06JUL1985 09:00:00)-Water Temperature (C)]]*OO[[#This Row],[82]]</f>
        <v>1.9954119529000001E-8</v>
      </c>
      <c r="CG20" s="10">
        <f>3/24000000*OO[[#This Row],[141 (06JUL1985 12:00:00)-Water Temperature (C)]]*OO[[#This Row],[83]]</f>
        <v>1.99215244017E-8</v>
      </c>
      <c r="CH20" s="10">
        <f>3/24000000*OO[[#This Row],[142 (06JUL1985 15:00:00)-Water Temperature (C)]]*OO[[#This Row],[84]]</f>
        <v>1.9305584330249997E-8</v>
      </c>
      <c r="CI20" s="10">
        <f>3/24000000*OO[[#This Row],[143 (06JUL1985 18:00:00)-Water Temperature (C)]]*OO[[#This Row],[85]]</f>
        <v>1.8148773869437498E-8</v>
      </c>
      <c r="CJ20" s="10">
        <f>3/24000000*OO[[#This Row],[144 (06JUL1985 21:00:00)-Water Temperature (C)]]*OO[[#This Row],[86]]</f>
        <v>1.6286152601775001E-8</v>
      </c>
      <c r="CK20" s="10">
        <f>3/24000000*OO[[#This Row],[145 (07JUL1985 00:00:00)-Water Temperature (C)]]*OO[[#This Row],[87]]</f>
        <v>1.4088859787700003E-8</v>
      </c>
      <c r="CL20" s="10">
        <f>3/24000000*OO[[#This Row],[146 (07JUL1985 03:00:00)-Water Temperature (C)]]*OO[[#This Row],[88]]</f>
        <v>1.2595850655929999E-8</v>
      </c>
      <c r="CM20" s="10">
        <f>3/24000000*OO[[#This Row],[147 (07JUL1985 06:00:00)-Water Temperature (C)]]*OO[[#This Row],[89]]</f>
        <v>1.0568881515102499E-8</v>
      </c>
      <c r="CN20" s="10">
        <f>3/24000000*OO[[#This Row],[148 (07JUL1985 09:00:00)-Water Temperature (C)]]*OO[[#This Row],[90]]</f>
        <v>9.811165932771249E-9</v>
      </c>
      <c r="CO20" s="10">
        <f>3/24000000*OO[[#This Row],[149 (07JUL1985 12:00:00)-Water Temperature (C)]]*OO[[#This Row],[91]]</f>
        <v>8.7684229662599996E-9</v>
      </c>
      <c r="CP20" s="10">
        <f>3/24000000*OO[[#This Row],[150 (07JUL1985 15:00:00)-Water Temperature (C)]]*OO[[#This Row],[92]]</f>
        <v>8.568424720968748E-9</v>
      </c>
      <c r="CQ20" s="10">
        <f>3/24000000*OO[[#This Row],[151 (07JUL1985 18:00:00)-Water Temperature (C)]]*OO[[#This Row],[93]]</f>
        <v>8.3643796565999987E-9</v>
      </c>
      <c r="CR20" s="10">
        <f>3/24000000*OO[[#This Row],[152 (07JUL1985 21:00:00)-Water Temperature (C)]]*OO[[#This Row],[94]]</f>
        <v>7.6515529638599987E-9</v>
      </c>
      <c r="CS20" s="10">
        <f>3/24000000*OO[[#This Row],[153 (08JUL1985 00:00:00)-Water Temperature (C)]]*OO[[#This Row],[95]]</f>
        <v>6.8229190951674992E-9</v>
      </c>
      <c r="CT20" s="10">
        <f>3/24000000*OO[[#This Row],[154 (08JUL1985 03:00:00)-Water Temperature (C)]]*OO[[#This Row],[96]]</f>
        <v>6.8269132813999996E-9</v>
      </c>
      <c r="CU20" s="10">
        <f>3/24000000*OO[[#This Row],[155 (08JUL1985 06:00:00)-Water Temperature (C)]]*OO[[#This Row],[97]]</f>
        <v>8.5408402590749999E-9</v>
      </c>
      <c r="CV20" s="10">
        <f>3/24000000*OO[[#This Row],[156 (08JUL1985 09:00:00)-Water Temperature (C)]]*OO[[#This Row],[98]]</f>
        <v>1.1043921489607499E-8</v>
      </c>
      <c r="CW20" s="10">
        <f>3/24000000*OO[[#This Row],[157 (08JUL1985 12:00:00)-Water Temperature (C)]]*OO[[#This Row],[99]]</f>
        <v>1.2641785887858748E-8</v>
      </c>
    </row>
    <row r="21" spans="1:101" x14ac:dyDescent="0.35">
      <c r="A21" t="s">
        <v>26</v>
      </c>
      <c r="B21">
        <v>703.35040000000004</v>
      </c>
      <c r="C21" s="10">
        <f>3/24*OO[[#This Row],[59 (26JUN1985 06:00:00)-Water Temperature (C)]]*OO[[#This Row],[1]]/SUM(OO[1])</f>
        <v>2.8121124487074289E-4</v>
      </c>
      <c r="D21" s="10">
        <f>3/24*OO[[#This Row],[60 (26JUN1985 09:00:00)-Water Temperature (C)]]*OO[[#This Row],[2]]/SUM(OO[2])</f>
        <v>3.8799306887744511E-5</v>
      </c>
      <c r="E21" s="10">
        <f>3/24*OO[[#This Row],[61 (26JUN1985 12:00:00)-Water Temperature (C)]]*OO[[#This Row],[3]]/SUM(OO[3])</f>
        <v>3.4996209621205886E-5</v>
      </c>
      <c r="F21" s="10">
        <f>3/24*OO[[#This Row],[62 (26JUN1985 15:00:00)-Water Temperature (C)]]*OO[[#This Row],[4]]/SUM(OO[4])</f>
        <v>3.0743110935233066E-5</v>
      </c>
      <c r="G21" s="10">
        <f>3/24*OO[[#This Row],[63 (26JUN1985 18:00:00)-Water Temperature (C)]]*OO[[#This Row],[5]]/SUM(OO[5])</f>
        <v>2.7429538714102293E-5</v>
      </c>
      <c r="H21" s="10">
        <f>3/24*OO[[#This Row],[64 (26JUN1985 21:00:00)-Water Temperature (C)]]*OO[[#This Row],[6]]/SUM(OO[6])</f>
        <v>2.3641885474897432E-5</v>
      </c>
      <c r="I21" s="10">
        <f>3/24*OO[[#This Row],[65 (27JUN1985 00:00:00)-Water Temperature (C)]]*OO[[#This Row],[7]]/SUM(OO[7])</f>
        <v>2.0225960374477894E-5</v>
      </c>
      <c r="J21" s="10">
        <f>3/24*OO[[#This Row],[66 (27JUN1985 03:00:00)-Water Temperature (C)]]*OO[[#This Row],[8]]/SUM(OO[8])</f>
        <v>1.8402591491570642E-5</v>
      </c>
      <c r="K21" s="10">
        <f>3/24*OO[[#This Row],[67 (27JUN1985 06:00:00)-Water Temperature (C)]]*OO[[#This Row],[9]]/SUM(OO[9])</f>
        <v>1.759428187488049E-5</v>
      </c>
      <c r="L21" s="10">
        <f>3/24*OO[[#This Row],[68 (27JUN1985 09:00:00)-Water Temperature (C)]]*OO[[#This Row],[10]]/SUM(OO[10])</f>
        <v>1.7552517843261064E-5</v>
      </c>
      <c r="M21" s="10">
        <f>3/24*OO[[#This Row],[69 (27JUN1985 12:00:00)-Water Temperature (C)]]*OO[[#This Row],[11]]/SUM(OO[11])</f>
        <v>1.7149374044645275E-5</v>
      </c>
      <c r="N21" s="10">
        <f>3/24*OO[[#This Row],[70 (27JUN1985 15:00:00)-Water Temperature (C)]]*OO[[#This Row],[12]]/SUM(OO[12])</f>
        <v>1.5919753316386011E-5</v>
      </c>
      <c r="O21" s="10">
        <f>3/24*OO[[#This Row],[71 (27JUN1985 18:00:00)-Water Temperature (C)]]*OO[[#This Row],[13]]/SUM(OO[13])</f>
        <v>1.455071065272785E-5</v>
      </c>
      <c r="P21" s="10">
        <f>3/24*OO[[#This Row],[72 (27JUN1985 21:00:00)-Water Temperature (C)]]*OO[[#This Row],[14]]/SUM(OO[14])</f>
        <v>1.2847915202167239E-5</v>
      </c>
      <c r="Q21" s="10">
        <f>3/24*OO[[#This Row],[73 (28JUN1985 00:00:00)-Water Temperature (C)]]*OO[[#This Row],[15]]/SUM(OO[15])</f>
        <v>1.1241041365286233E-5</v>
      </c>
      <c r="R21" s="10">
        <f>3/24*OO[[#This Row],[74 (28JUN1985 03:00:00)-Water Temperature (C)]]*OO[[#This Row],[16]]/SUM(OO[16])</f>
        <v>1.1471067202583656E-5</v>
      </c>
      <c r="S21" s="10">
        <f>3/24*OO[[#This Row],[75 (28JUN1985 06:00:00)-Water Temperature (C)]]*OO[[#This Row],[17]]/SUM(OO[17])</f>
        <v>1.3678202423979927E-5</v>
      </c>
      <c r="T21" s="10">
        <f>3/24*OO[[#This Row],[76 (28JUN1985 09:00:00)-Water Temperature (C)]]*OO[[#This Row],[18]]/SUM(OO[18])</f>
        <v>1.4780792254954275E-5</v>
      </c>
      <c r="U21" s="10">
        <f>3/24*OO[[#This Row],[77 (28JUN1985 12:00:00)-Water Temperature (C)]]*OO[[#This Row],[19]]/SUM(OO[19])</f>
        <v>1.3993483501424971E-5</v>
      </c>
      <c r="V21" s="10">
        <f>3/24000000*OO[[#This Row],[78 (28JUN1985 15:00:00)-Water Temperature (C)]]*OO[[#This Row],[20]]</f>
        <v>1.2809253871364998E-5</v>
      </c>
      <c r="W21" s="10">
        <f>3/24000000*OO[[#This Row],[79 (28JUN1985 18:00:00)-Water Temperature (C)]]*OO[[#This Row],[21]]</f>
        <v>1.1141522772009999E-5</v>
      </c>
      <c r="X21" s="10">
        <f>3/24000000*OO[[#This Row],[80 (28JUN1985 21:00:00)-Water Temperature (C)]]*OO[[#This Row],[22]]</f>
        <v>9.4199717146699989E-6</v>
      </c>
      <c r="Y21" s="10">
        <f>3/24000000*OO[[#This Row],[81 (29JUN1985 00:00:00)-Water Temperature (C)]]*OO[[#This Row],[23]]</f>
        <v>8.1252352542362501E-6</v>
      </c>
      <c r="Z21" s="10">
        <f>3/24000000*OO[[#This Row],[82 (29JUN1985 03:00:00)-Water Temperature (C)]]*OO[[#This Row],[24]]</f>
        <v>7.0301636980762485E-6</v>
      </c>
      <c r="AA21" s="10">
        <f>3/24000000*OO[[#This Row],[83 (29JUN1985 06:00:00)-Water Temperature (C)]]*OO[[#This Row],[25]]</f>
        <v>6.1658132142600003E-6</v>
      </c>
      <c r="AB21" s="10">
        <f>3/24000000*OO[[#This Row],[84 (29JUN1985 09:00:00)-Water Temperature (C)]]*OO[[#This Row],[26]]</f>
        <v>5.828227644414999E-6</v>
      </c>
      <c r="AC21" s="10">
        <f>3/24000000*OO[[#This Row],[85 (29JUN1985 12:00:00)-Water Temperature (C)]]*OO[[#This Row],[27]]</f>
        <v>5.3541092634749995E-6</v>
      </c>
      <c r="AD21" s="10">
        <f>3/24000000*OO[[#This Row],[86 (29JUN1985 15:00:00)-Water Temperature (C)]]*OO[[#This Row],[28]]</f>
        <v>4.6901144973600006E-6</v>
      </c>
      <c r="AE21" s="10">
        <f>3/24000000*OO[[#This Row],[88 (29JUN1985 21:00:00)-Water Temperature (C)]]*OO[[#This Row],[30]]</f>
        <v>3.5433214262599993E-6</v>
      </c>
      <c r="AF21" s="10">
        <f>3/24000000*OO[[#This Row],[88 (29JUN1985 21:00:00)-Water Temperature (C)]]*OO[[#This Row],[30]]</f>
        <v>3.5433214262599993E-6</v>
      </c>
      <c r="AG21" s="10">
        <f>3/24000000*OO[[#This Row],[89 (30JUN1985 00:00:00)-Water Temperature (C)]]*OO[[#This Row],[31]]</f>
        <v>2.978069948575E-6</v>
      </c>
      <c r="AH21" s="10">
        <f>3/24000000*OO[[#This Row],[90 (30JUN1985 03:00:00)-Water Temperature (C)]]*OO[[#This Row],[32]]</f>
        <v>2.5701317525725E-6</v>
      </c>
      <c r="AI21" s="10">
        <f>3/24000000*OO[[#This Row],[91 (30JUN1985 06:00:00)-Water Temperature (C)]]*OO[[#This Row],[33]]</f>
        <v>2.2971955593599999E-6</v>
      </c>
      <c r="AJ21" s="10">
        <f>3/24000000*OO[[#This Row],[92 (30JUN1985 09:00:00)-Water Temperature (C)]]*OO[[#This Row],[34]]</f>
        <v>2.2677569756525E-6</v>
      </c>
      <c r="AK21" s="10">
        <f>3/24000000*OO[[#This Row],[93 (30JUN1985 12:00:00)-Water Temperature (C)]]*OO[[#This Row],[35]]</f>
        <v>2.1021559065562498E-6</v>
      </c>
      <c r="AL21" s="10">
        <f>3/24000000*OO[[#This Row],[94 (30JUN1985 15:00:00)-Water Temperature (C)]]*OO[[#This Row],[36]]</f>
        <v>1.86405654531E-6</v>
      </c>
      <c r="AM21" s="10">
        <f>3/24000000*OO[[#This Row],[95 (30JUN1985 18:00:00)-Water Temperature (C)]]*OO[[#This Row],[37]]</f>
        <v>1.6480911959374997E-6</v>
      </c>
      <c r="AN21" s="10">
        <f>3/24000000*OO[[#This Row],[96 (30JUN1985 21:00:00)-Water Temperature (C)]]*OO[[#This Row],[38]]</f>
        <v>1.346693656063E-6</v>
      </c>
      <c r="AO21" s="10">
        <f>3/24000000*OO[[#This Row],[97 (01JUL1985 00:00:00)-Water Temperature (C)]]*OO[[#This Row],[39]]</f>
        <v>1.014166456293375E-6</v>
      </c>
      <c r="AP21" s="10">
        <f>3/24000000*OO[[#This Row],[98 (01JUL1985 03:00:00)-Water Temperature (C)]]*OO[[#This Row],[40]]</f>
        <v>7.9502053777524995E-7</v>
      </c>
      <c r="AQ21" s="10">
        <f>3/24000000*OO[[#This Row],[99 (01JUL1985 06:00:00)-Water Temperature (C)]]*OO[[#This Row],[41]]</f>
        <v>5.6985603823649999E-7</v>
      </c>
      <c r="AR21" s="10">
        <f>3/24000000*OO[[#This Row],[100 (01JUL1985 09:00:00)-Water Temperature (C)]]*OO[[#This Row],[42]]</f>
        <v>4.2327365510249996E-7</v>
      </c>
      <c r="AS21" s="10">
        <f>3/24000000*OO[[#This Row],[101 (01JUL1985 12:00:00)-Water Temperature (C)]]*OO[[#This Row],[43]]</f>
        <v>3.1923935832412498E-7</v>
      </c>
      <c r="AT21" s="10">
        <f>3/24000000*OO[[#This Row],[102 (01JUL1985 15:00:00)-Water Temperature (C)]]*OO[[#This Row],[44]]</f>
        <v>2.5025024326674999E-7</v>
      </c>
      <c r="AU21" s="10">
        <f>3/24000000*OO[[#This Row],[103 (01JUL1985 18:00:00)-Water Temperature (C)]]*OO[[#This Row],[45]]</f>
        <v>2.0911548860012501E-7</v>
      </c>
      <c r="AV21" s="10">
        <f>3/24000000*OO[[#This Row],[104 (01JUL1985 21:00:00)-Water Temperature (C)]]*OO[[#This Row],[46]]</f>
        <v>1.7243383693937498E-7</v>
      </c>
      <c r="AW21" s="10">
        <f>3/24000000*OO[[#This Row],[105 (02JUL1985 00:00:00)-Water Temperature (C)]]*OO[[#This Row],[47]]</f>
        <v>1.4165975850812499E-7</v>
      </c>
      <c r="AX21" s="10">
        <f>3/24000000*OO[[#This Row],[106 (02JUL1985 03:00:00)-Water Temperature (C)]]*OO[[#This Row],[48]]</f>
        <v>1.230155418856E-7</v>
      </c>
      <c r="AY21" s="10">
        <f>3/24000000*OO[[#This Row],[107 (02JUL1985 06:00:00)-Water Temperature (C)]]*OO[[#This Row],[49]]</f>
        <v>1.036945983174875E-7</v>
      </c>
      <c r="AZ21" s="10">
        <f>3/24000000*OO[[#This Row],[108 (02JUL1985 09:00:00)-Water Temperature (C)]]*OO[[#This Row],[50]]</f>
        <v>9.0679969273162496E-8</v>
      </c>
      <c r="BA21" s="10">
        <f>3/24000000*OO[[#This Row],[109 (02JUL1985 12:00:00)-Water Temperature (C)]]*OO[[#This Row],[51]]</f>
        <v>8.7690593001137493E-8</v>
      </c>
      <c r="BB21" s="10">
        <f>3/24000000*OO[[#This Row],[110 (02JUL1985 15:00:00)-Water Temperature (C)]]*OO[[#This Row],[52]]</f>
        <v>8.1980399941912497E-8</v>
      </c>
      <c r="BC21" s="10">
        <f>3/24000000*OO[[#This Row],[111 (02JUL1985 18:00:00)-Water Temperature (C)]]*OO[[#This Row],[53]]</f>
        <v>7.4839467863712494E-8</v>
      </c>
      <c r="BD21" s="10">
        <f>3/24000000*OO[[#This Row],[112 (02JUL1985 21:00:00)-Water Temperature (C)]]*OO[[#This Row],[54]]</f>
        <v>6.5467844437812501E-8</v>
      </c>
      <c r="BE21" s="10">
        <f>3/24000000*OO[[#This Row],[113 (03JUL1985 00:00:00)-Water Temperature (C)]]*OO[[#This Row],[55]]</f>
        <v>5.9292912473812501E-8</v>
      </c>
      <c r="BF21" s="10">
        <f>3/24000000*OO[[#This Row],[114 (03JUL1985 03:00:00)-Water Temperature (C)]]*OO[[#This Row],[56]]</f>
        <v>5.493909189892499E-8</v>
      </c>
      <c r="BG21" s="10">
        <f>3/24000000*OO[[#This Row],[115 (03JUL1985 06:00:00)-Water Temperature (C)]]*OO[[#This Row],[57]]</f>
        <v>4.9461162316250002E-8</v>
      </c>
      <c r="BH21" s="10">
        <f>3/24000000*OO[[#This Row],[116 (03JUL1985 09:00:00)-Water Temperature (C)]]*OO[[#This Row],[58]]</f>
        <v>4.6129046642249997E-8</v>
      </c>
      <c r="BI21" s="10">
        <f>3/24000000*OO[[#This Row],[117 (03JUL1985 12:00:00)-Water Temperature (C)]]*OO[[#This Row],[59]]</f>
        <v>4.6102442793925001E-8</v>
      </c>
      <c r="BJ21" s="10">
        <f>3/24000000*OO[[#This Row],[118 (03JUL1985 15:00:00)-Water Temperature (C)]]*OO[[#This Row],[60]]</f>
        <v>4.5400004509649994E-8</v>
      </c>
      <c r="BK21" s="10">
        <f>3/24000000*OO[[#This Row],[119 (03JUL1985 18:00:00)-Water Temperature (C)]]*OO[[#This Row],[61]]</f>
        <v>4.4015604121299996E-8</v>
      </c>
      <c r="BL21" s="10">
        <f>3/24000000*OO[[#This Row],[120 (03JUL1985 21:00:00)-Water Temperature (C)]]*OO[[#This Row],[62]]</f>
        <v>3.9581311735000001E-8</v>
      </c>
      <c r="BM21" s="10">
        <f>3/24000000*OO[[#This Row],[121 (04JUL1985 00:00:00)-Water Temperature (C)]]*OO[[#This Row],[63]]</f>
        <v>3.5199950871249998E-8</v>
      </c>
      <c r="BN21" s="10">
        <f>3/24000000*OO[[#This Row],[122 (04JUL1985 03:00:00)-Water Temperature (C)]]*OO[[#This Row],[64]]</f>
        <v>3.3385902938850002E-8</v>
      </c>
      <c r="BO21" s="10">
        <f>3/24000000*OO[[#This Row],[123 (04JUL1985 06:00:00)-Water Temperature (C)]]*OO[[#This Row],[65]]</f>
        <v>3.3606190188124996E-8</v>
      </c>
      <c r="BP21" s="10">
        <f>3/24000000*OO[[#This Row],[124 (04JUL1985 09:00:00)-Water Temperature (C)]]*OO[[#This Row],[66]]</f>
        <v>3.643962799724999E-8</v>
      </c>
      <c r="BQ21" s="10">
        <f>3/24000000*OO[[#This Row],[125 (04JUL1985 12:00:00)-Water Temperature (C)]]*OO[[#This Row],[67]]</f>
        <v>3.8100897933400002E-8</v>
      </c>
      <c r="BR21" s="10">
        <f>3/24000000*OO[[#This Row],[126 (04JUL1985 15:00:00)-Water Temperature (C)]]*OO[[#This Row],[68]]</f>
        <v>3.6935216495099998E-8</v>
      </c>
      <c r="BS21" s="10">
        <f>3/24000000*OO[[#This Row],[127 (04JUL1985 18:00:00)-Water Temperature (C)]]*OO[[#This Row],[69]]</f>
        <v>3.6202648488124994E-8</v>
      </c>
      <c r="BT21" s="10">
        <f>3/24000000*OO[[#This Row],[128 (04JUL1985 21:00:00)-Water Temperature (C)]]*OO[[#This Row],[70]]</f>
        <v>3.3737664499537501E-8</v>
      </c>
      <c r="BU21" s="10">
        <f>3/24000000*OO[[#This Row],[129 (05JUL1985 00:00:00)-Water Temperature (C)]]*OO[[#This Row],[71]]</f>
        <v>2.9450555808099998E-8</v>
      </c>
      <c r="BV21" s="10">
        <f>3/24000000*OO[[#This Row],[130 (05JUL1985 03:00:00)-Water Temperature (C)]]*OO[[#This Row],[72]]</f>
        <v>2.7363195773549998E-8</v>
      </c>
      <c r="BW21" s="10">
        <f>3/24000000*OO[[#This Row],[131 (05JUL1985 06:00:00)-Water Temperature (C)]]*OO[[#This Row],[73]]</f>
        <v>2.8487872559250002E-8</v>
      </c>
      <c r="BX21" s="10">
        <f>3/24000000*OO[[#This Row],[132 (05JUL1985 09:00:00)-Water Temperature (C)]]*OO[[#This Row],[74]]</f>
        <v>3.2472615479687499E-8</v>
      </c>
      <c r="BY21" s="10">
        <f>3/24000000*OO[[#This Row],[133 (05JUL1985 12:00:00)-Water Temperature (C)]]*OO[[#This Row],[75]]</f>
        <v>3.5215563518099996E-8</v>
      </c>
      <c r="BZ21" s="10">
        <f>3/24000000*OO[[#This Row],[134 (05JUL1985 15:00:00)-Water Temperature (C)]]*OO[[#This Row],[76]]</f>
        <v>3.5545843800024993E-8</v>
      </c>
      <c r="CA21" s="10">
        <f>3/24000000*OO[[#This Row],[135 (05JUL1985 18:00:00)-Water Temperature (C)]]*OO[[#This Row],[77]]</f>
        <v>3.4278013462000005E-8</v>
      </c>
      <c r="CB21" s="10">
        <f>3/24000000*OO[[#This Row],[136 (05JUL1985 21:00:00)-Water Temperature (C)]]*OO[[#This Row],[78]]</f>
        <v>3.0596031180349995E-8</v>
      </c>
      <c r="CC21" s="10">
        <f>3/24000000*OO[[#This Row],[137 (06JUL1985 00:00:00)-Water Temperature (C)]]*OO[[#This Row],[79]]</f>
        <v>2.6420311960200001E-8</v>
      </c>
      <c r="CD21" s="10">
        <f>3/24000000*OO[[#This Row],[138 (06JUL1985 03:00:00)-Water Temperature (C)]]*OO[[#This Row],[80]]</f>
        <v>2.3912729544874997E-8</v>
      </c>
      <c r="CE21" s="10">
        <f>3/24000000*OO[[#This Row],[139 (06JUL1985 06:00:00)-Water Temperature (C)]]*OO[[#This Row],[81]]</f>
        <v>2.1648814193949999E-8</v>
      </c>
      <c r="CF21" s="10">
        <f>3/24000000*OO[[#This Row],[140 (06JUL1985 09:00:00)-Water Temperature (C)]]*OO[[#This Row],[82]]</f>
        <v>2.1852998067249999E-8</v>
      </c>
      <c r="CG21" s="10">
        <f>3/24000000*OO[[#This Row],[141 (06JUL1985 12:00:00)-Water Temperature (C)]]*OO[[#This Row],[83]]</f>
        <v>2.18838706875E-8</v>
      </c>
      <c r="CH21" s="10">
        <f>3/24000000*OO[[#This Row],[142 (06JUL1985 15:00:00)-Water Temperature (C)]]*OO[[#This Row],[84]]</f>
        <v>2.1221057080874997E-8</v>
      </c>
      <c r="CI21" s="10">
        <f>3/24000000*OO[[#This Row],[143 (06JUL1985 18:00:00)-Water Temperature (C)]]*OO[[#This Row],[85]]</f>
        <v>1.9958723508000001E-8</v>
      </c>
      <c r="CJ21" s="10">
        <f>3/24000000*OO[[#This Row],[144 (06JUL1985 21:00:00)-Water Temperature (C)]]*OO[[#This Row],[86]]</f>
        <v>1.7907023578549999E-8</v>
      </c>
      <c r="CK21" s="10">
        <f>3/24000000*OO[[#This Row],[145 (07JUL1985 00:00:00)-Water Temperature (C)]]*OO[[#This Row],[87]]</f>
        <v>1.5433130460700001E-8</v>
      </c>
      <c r="CL21" s="10">
        <f>3/24000000*OO[[#This Row],[146 (07JUL1985 03:00:00)-Water Temperature (C)]]*OO[[#This Row],[88]]</f>
        <v>1.3876188984E-8</v>
      </c>
      <c r="CM21" s="10">
        <f>3/24000000*OO[[#This Row],[147 (07JUL1985 06:00:00)-Water Temperature (C)]]*OO[[#This Row],[89]]</f>
        <v>1.1797389867664999E-8</v>
      </c>
      <c r="CN21" s="10">
        <f>3/24000000*OO[[#This Row],[148 (07JUL1985 09:00:00)-Water Temperature (C)]]*OO[[#This Row],[90]]</f>
        <v>1.0866912702387501E-8</v>
      </c>
      <c r="CO21" s="10">
        <f>3/24000000*OO[[#This Row],[149 (07JUL1985 12:00:00)-Water Temperature (C)]]*OO[[#This Row],[91]]</f>
        <v>9.6909908462775004E-9</v>
      </c>
      <c r="CP21" s="10">
        <f>3/24000000*OO[[#This Row],[150 (07JUL1985 15:00:00)-Water Temperature (C)]]*OO[[#This Row],[92]]</f>
        <v>9.3639428147812497E-9</v>
      </c>
      <c r="CQ21" s="10">
        <f>3/24000000*OO[[#This Row],[151 (07JUL1985 18:00:00)-Water Temperature (C)]]*OO[[#This Row],[93]]</f>
        <v>9.1656759092999983E-9</v>
      </c>
      <c r="CR21" s="10">
        <f>3/24000000*OO[[#This Row],[152 (07JUL1985 21:00:00)-Water Temperature (C)]]*OO[[#This Row],[94]]</f>
        <v>8.3888724274124997E-9</v>
      </c>
      <c r="CS21" s="10">
        <f>3/24000000*OO[[#This Row],[153 (08JUL1985 00:00:00)-Water Temperature (C)]]*OO[[#This Row],[95]]</f>
        <v>7.4586995873650008E-9</v>
      </c>
      <c r="CT21" s="10">
        <f>3/24000000*OO[[#This Row],[154 (08JUL1985 03:00:00)-Water Temperature (C)]]*OO[[#This Row],[96]]</f>
        <v>7.3294279523849989E-9</v>
      </c>
      <c r="CU21" s="10">
        <f>3/24000000*OO[[#This Row],[155 (08JUL1985 06:00:00)-Water Temperature (C)]]*OO[[#This Row],[97]]</f>
        <v>9.0827777205199998E-9</v>
      </c>
      <c r="CV21" s="10">
        <f>3/24000000*OO[[#This Row],[156 (08JUL1985 09:00:00)-Water Temperature (C)]]*OO[[#This Row],[98]]</f>
        <v>1.1845136405409998E-8</v>
      </c>
      <c r="CW21" s="10">
        <f>3/24000000*OO[[#This Row],[157 (08JUL1985 12:00:00)-Water Temperature (C)]]*OO[[#This Row],[99]]</f>
        <v>1.3730609985111251E-8</v>
      </c>
    </row>
    <row r="22" spans="1:101" x14ac:dyDescent="0.35">
      <c r="A22" t="s">
        <v>27</v>
      </c>
      <c r="B22">
        <v>716.95060000000001</v>
      </c>
      <c r="C22" s="10">
        <f>3/24*OO[[#This Row],[59 (26JUN1985 06:00:00)-Water Temperature (C)]]*OO[[#This Row],[1]]/SUM(OO[1])</f>
        <v>4.6068081818231648E-4</v>
      </c>
      <c r="D22" s="10">
        <f>3/24*OO[[#This Row],[60 (26JUN1985 09:00:00)-Water Temperature (C)]]*OO[[#This Row],[2]]/SUM(OO[2])</f>
        <v>3.8024250557452336E-5</v>
      </c>
      <c r="E22" s="10">
        <f>3/24*OO[[#This Row],[61 (26JUN1985 12:00:00)-Water Temperature (C)]]*OO[[#This Row],[3]]/SUM(OO[3])</f>
        <v>3.366473938959545E-5</v>
      </c>
      <c r="F22" s="10">
        <f>3/24*OO[[#This Row],[62 (26JUN1985 15:00:00)-Water Temperature (C)]]*OO[[#This Row],[4]]/SUM(OO[4])</f>
        <v>2.9682783289322189E-5</v>
      </c>
      <c r="G22" s="10">
        <f>3/24*OO[[#This Row],[63 (26JUN1985 18:00:00)-Water Temperature (C)]]*OO[[#This Row],[5]]/SUM(OO[5])</f>
        <v>2.6401368110717452E-5</v>
      </c>
      <c r="H22" s="10">
        <f>3/24*OO[[#This Row],[64 (26JUN1985 21:00:00)-Water Temperature (C)]]*OO[[#This Row],[6]]/SUM(OO[6])</f>
        <v>2.282604875902603E-5</v>
      </c>
      <c r="I22" s="10">
        <f>3/24*OO[[#This Row],[65 (27JUN1985 00:00:00)-Water Temperature (C)]]*OO[[#This Row],[7]]/SUM(OO[7])</f>
        <v>1.9468680489244574E-5</v>
      </c>
      <c r="J22" s="10">
        <f>3/24*OO[[#This Row],[66 (27JUN1985 03:00:00)-Water Temperature (C)]]*OO[[#This Row],[8]]/SUM(OO[8])</f>
        <v>1.7611457877012399E-5</v>
      </c>
      <c r="K22" s="10">
        <f>3/24*OO[[#This Row],[67 (27JUN1985 06:00:00)-Water Temperature (C)]]*OO[[#This Row],[9]]/SUM(OO[9])</f>
        <v>1.6834930290037846E-5</v>
      </c>
      <c r="L22" s="10">
        <f>3/24*OO[[#This Row],[68 (27JUN1985 09:00:00)-Water Temperature (C)]]*OO[[#This Row],[10]]/SUM(OO[10])</f>
        <v>1.6815065351570771E-5</v>
      </c>
      <c r="M22" s="10">
        <f>3/24*OO[[#This Row],[69 (27JUN1985 12:00:00)-Water Temperature (C)]]*OO[[#This Row],[11]]/SUM(OO[11])</f>
        <v>1.6517183669513932E-5</v>
      </c>
      <c r="N22" s="10">
        <f>3/24*OO[[#This Row],[70 (27JUN1985 15:00:00)-Water Temperature (C)]]*OO[[#This Row],[12]]/SUM(OO[12])</f>
        <v>1.5389958825857945E-5</v>
      </c>
      <c r="O22" s="10">
        <f>3/24*OO[[#This Row],[71 (27JUN1985 18:00:00)-Water Temperature (C)]]*OO[[#This Row],[13]]/SUM(OO[13])</f>
        <v>1.4069390720489078E-5</v>
      </c>
      <c r="P22" s="10">
        <f>3/24*OO[[#This Row],[72 (27JUN1985 21:00:00)-Water Temperature (C)]]*OO[[#This Row],[14]]/SUM(OO[14])</f>
        <v>1.2451063652282841E-5</v>
      </c>
      <c r="Q22" s="10">
        <f>3/24*OO[[#This Row],[73 (28JUN1985 00:00:00)-Water Temperature (C)]]*OO[[#This Row],[15]]/SUM(OO[15])</f>
        <v>1.0870417676763477E-5</v>
      </c>
      <c r="R22" s="10">
        <f>3/24*OO[[#This Row],[74 (28JUN1985 03:00:00)-Water Temperature (C)]]*OO[[#This Row],[16]]/SUM(OO[16])</f>
        <v>1.0842736465382003E-5</v>
      </c>
      <c r="S22" s="10">
        <f>3/24*OO[[#This Row],[75 (28JUN1985 06:00:00)-Water Temperature (C)]]*OO[[#This Row],[17]]/SUM(OO[17])</f>
        <v>1.3011101974397992E-5</v>
      </c>
      <c r="T22" s="10">
        <f>3/24*OO[[#This Row],[76 (28JUN1985 09:00:00)-Water Temperature (C)]]*OO[[#This Row],[18]]/SUM(OO[18])</f>
        <v>1.421277388697586E-5</v>
      </c>
      <c r="U22" s="10">
        <f>3/24*OO[[#This Row],[77 (28JUN1985 12:00:00)-Water Temperature (C)]]*OO[[#This Row],[19]]/SUM(OO[19])</f>
        <v>1.3652619682197087E-5</v>
      </c>
      <c r="V22" s="10">
        <f>3/24000000*OO[[#This Row],[78 (28JUN1985 15:00:00)-Water Temperature (C)]]*OO[[#This Row],[20]]</f>
        <v>1.2555322917702499E-5</v>
      </c>
      <c r="W22" s="10">
        <f>3/24000000*OO[[#This Row],[79 (28JUN1985 18:00:00)-Water Temperature (C)]]*OO[[#This Row],[21]]</f>
        <v>1.1009853820560001E-5</v>
      </c>
      <c r="X22" s="10">
        <f>3/24000000*OO[[#This Row],[80 (28JUN1985 21:00:00)-Water Temperature (C)]]*OO[[#This Row],[22]]</f>
        <v>9.3385671601787487E-6</v>
      </c>
      <c r="Y22" s="10">
        <f>3/24000000*OO[[#This Row],[81 (29JUN1985 00:00:00)-Water Temperature (C)]]*OO[[#This Row],[23]]</f>
        <v>8.0798056457299994E-6</v>
      </c>
      <c r="Z22" s="10">
        <f>3/24000000*OO[[#This Row],[82 (29JUN1985 03:00:00)-Water Temperature (C)]]*OO[[#This Row],[24]]</f>
        <v>7.0250812523437506E-6</v>
      </c>
      <c r="AA22" s="10">
        <f>3/24000000*OO[[#This Row],[83 (29JUN1985 06:00:00)-Water Temperature (C)]]*OO[[#This Row],[25]]</f>
        <v>6.1778128351724996E-6</v>
      </c>
      <c r="AB22" s="10">
        <f>3/24000000*OO[[#This Row],[84 (29JUN1985 09:00:00)-Water Temperature (C)]]*OO[[#This Row],[26]]</f>
        <v>5.8516987302812493E-6</v>
      </c>
      <c r="AC22" s="10">
        <f>3/24000000*OO[[#This Row],[85 (29JUN1985 12:00:00)-Water Temperature (C)]]*OO[[#This Row],[27]]</f>
        <v>5.41425779438375E-6</v>
      </c>
      <c r="AD22" s="10">
        <f>3/24000000*OO[[#This Row],[86 (29JUN1985 15:00:00)-Water Temperature (C)]]*OO[[#This Row],[28]]</f>
        <v>4.7481262686237486E-6</v>
      </c>
      <c r="AE22" s="10">
        <f>3/24000000*OO[[#This Row],[88 (29JUN1985 21:00:00)-Water Temperature (C)]]*OO[[#This Row],[30]]</f>
        <v>3.5996158853775003E-6</v>
      </c>
      <c r="AF22" s="10">
        <f>3/24000000*OO[[#This Row],[88 (29JUN1985 21:00:00)-Water Temperature (C)]]*OO[[#This Row],[30]]</f>
        <v>3.5996158853775003E-6</v>
      </c>
      <c r="AG22" s="10">
        <f>3/24000000*OO[[#This Row],[89 (30JUN1985 00:00:00)-Water Temperature (C)]]*OO[[#This Row],[31]]</f>
        <v>3.0232582889399997E-6</v>
      </c>
      <c r="AH22" s="10">
        <f>3/24000000*OO[[#This Row],[90 (30JUN1985 03:00:00)-Water Temperature (C)]]*OO[[#This Row],[32]]</f>
        <v>2.6042796529199998E-6</v>
      </c>
      <c r="AI22" s="10">
        <f>3/24000000*OO[[#This Row],[91 (30JUN1985 06:00:00)-Water Temperature (C)]]*OO[[#This Row],[33]]</f>
        <v>2.3274904664275002E-6</v>
      </c>
      <c r="AJ22" s="10">
        <f>3/24000000*OO[[#This Row],[92 (30JUN1985 09:00:00)-Water Temperature (C)]]*OO[[#This Row],[34]]</f>
        <v>2.2952701896074997E-6</v>
      </c>
      <c r="AK22" s="10">
        <f>3/24000000*OO[[#This Row],[93 (30JUN1985 12:00:00)-Water Temperature (C)]]*OO[[#This Row],[35]]</f>
        <v>2.1495712185400001E-6</v>
      </c>
      <c r="AL22" s="10">
        <f>3/24000000*OO[[#This Row],[94 (30JUN1985 15:00:00)-Water Temperature (C)]]*OO[[#This Row],[36]]</f>
        <v>1.9111446249800001E-6</v>
      </c>
      <c r="AM22" s="10">
        <f>3/24000000*OO[[#This Row],[95 (30JUN1985 18:00:00)-Water Temperature (C)]]*OO[[#This Row],[37]]</f>
        <v>1.6959303602262501E-6</v>
      </c>
      <c r="AN22" s="10">
        <f>3/24000000*OO[[#This Row],[96 (30JUN1985 21:00:00)-Water Temperature (C)]]*OO[[#This Row],[38]]</f>
        <v>1.39425408042475E-6</v>
      </c>
      <c r="AO22" s="10">
        <f>3/24000000*OO[[#This Row],[97 (01JUL1985 00:00:00)-Water Temperature (C)]]*OO[[#This Row],[39]]</f>
        <v>1.0492902089681251E-6</v>
      </c>
      <c r="AP22" s="10">
        <f>3/24000000*OO[[#This Row],[98 (01JUL1985 03:00:00)-Water Temperature (C)]]*OO[[#This Row],[40]]</f>
        <v>8.2478365951499989E-7</v>
      </c>
      <c r="AQ22" s="10">
        <f>3/24000000*OO[[#This Row],[99 (01JUL1985 06:00:00)-Water Temperature (C)]]*OO[[#This Row],[41]]</f>
        <v>5.9986814968137495E-7</v>
      </c>
      <c r="AR22" s="10">
        <f>3/24000000*OO[[#This Row],[100 (01JUL1985 09:00:00)-Water Temperature (C)]]*OO[[#This Row],[42]]</f>
        <v>4.4652529370537499E-7</v>
      </c>
      <c r="AS22" s="10">
        <f>3/24000000*OO[[#This Row],[101 (01JUL1985 12:00:00)-Water Temperature (C)]]*OO[[#This Row],[43]]</f>
        <v>3.3600815186624997E-7</v>
      </c>
      <c r="AT22" s="10">
        <f>3/24000000*OO[[#This Row],[102 (01JUL1985 15:00:00)-Water Temperature (C)]]*OO[[#This Row],[44]]</f>
        <v>2.6154066492025002E-7</v>
      </c>
      <c r="AU22" s="10">
        <f>3/24000000*OO[[#This Row],[103 (01JUL1985 18:00:00)-Water Temperature (C)]]*OO[[#This Row],[45]]</f>
        <v>2.17049341393875E-7</v>
      </c>
      <c r="AV22" s="10">
        <f>3/24000000*OO[[#This Row],[104 (01JUL1985 21:00:00)-Water Temperature (C)]]*OO[[#This Row],[46]]</f>
        <v>1.786327262895E-7</v>
      </c>
      <c r="AW22" s="10">
        <f>3/24000000*OO[[#This Row],[105 (02JUL1985 00:00:00)-Water Temperature (C)]]*OO[[#This Row],[47]]</f>
        <v>1.4600503399687498E-7</v>
      </c>
      <c r="AX22" s="10">
        <f>3/24000000*OO[[#This Row],[106 (02JUL1985 03:00:00)-Water Temperature (C)]]*OO[[#This Row],[48]]</f>
        <v>1.2644902123964999E-7</v>
      </c>
      <c r="AY22" s="10">
        <f>3/24000000*OO[[#This Row],[107 (02JUL1985 06:00:00)-Water Temperature (C)]]*OO[[#This Row],[49]]</f>
        <v>1.070806199788E-7</v>
      </c>
      <c r="AZ22" s="10">
        <f>3/24000000*OO[[#This Row],[108 (02JUL1985 09:00:00)-Water Temperature (C)]]*OO[[#This Row],[50]]</f>
        <v>9.3214045369949986E-8</v>
      </c>
      <c r="BA22" s="10">
        <f>3/24000000*OO[[#This Row],[109 (02JUL1985 12:00:00)-Water Temperature (C)]]*OO[[#This Row],[51]]</f>
        <v>8.9779216848125E-8</v>
      </c>
      <c r="BB22" s="10">
        <f>3/24000000*OO[[#This Row],[110 (02JUL1985 15:00:00)-Water Temperature (C)]]*OO[[#This Row],[52]]</f>
        <v>8.4164050332862502E-8</v>
      </c>
      <c r="BC22" s="10">
        <f>3/24000000*OO[[#This Row],[111 (02JUL1985 18:00:00)-Water Temperature (C)]]*OO[[#This Row],[53]]</f>
        <v>7.6849306274212491E-8</v>
      </c>
      <c r="BD22" s="10">
        <f>3/24000000*OO[[#This Row],[112 (02JUL1985 21:00:00)-Water Temperature (C)]]*OO[[#This Row],[54]]</f>
        <v>6.7179645740937497E-8</v>
      </c>
      <c r="BE22" s="10">
        <f>3/24000000*OO[[#This Row],[113 (03JUL1985 00:00:00)-Water Temperature (C)]]*OO[[#This Row],[55]]</f>
        <v>6.0474494101962499E-8</v>
      </c>
      <c r="BF22" s="10">
        <f>3/24000000*OO[[#This Row],[114 (03JUL1985 03:00:00)-Water Temperature (C)]]*OO[[#This Row],[56]]</f>
        <v>5.6071529256750006E-8</v>
      </c>
      <c r="BG22" s="10">
        <f>3/24000000*OO[[#This Row],[115 (03JUL1985 06:00:00)-Water Temperature (C)]]*OO[[#This Row],[57]]</f>
        <v>5.0569145300700003E-8</v>
      </c>
      <c r="BH22" s="10">
        <f>3/24000000*OO[[#This Row],[116 (03JUL1985 09:00:00)-Water Temperature (C)]]*OO[[#This Row],[58]]</f>
        <v>4.7000841294924998E-8</v>
      </c>
      <c r="BI22" s="10">
        <f>3/24000000*OO[[#This Row],[117 (03JUL1985 12:00:00)-Water Temperature (C)]]*OO[[#This Row],[59]]</f>
        <v>4.6887112270862499E-8</v>
      </c>
      <c r="BJ22" s="10">
        <f>3/24000000*OO[[#This Row],[118 (03JUL1985 15:00:00)-Water Temperature (C)]]*OO[[#This Row],[60]]</f>
        <v>4.6348917026224997E-8</v>
      </c>
      <c r="BK22" s="10">
        <f>3/24000000*OO[[#This Row],[119 (03JUL1985 18:00:00)-Water Temperature (C)]]*OO[[#This Row],[61]]</f>
        <v>4.4987191838624996E-8</v>
      </c>
      <c r="BL22" s="10">
        <f>3/24000000*OO[[#This Row],[120 (03JUL1985 21:00:00)-Water Temperature (C)]]*OO[[#This Row],[62]]</f>
        <v>4.05716659281375E-8</v>
      </c>
      <c r="BM22" s="10">
        <f>3/24000000*OO[[#This Row],[121 (04JUL1985 00:00:00)-Water Temperature (C)]]*OO[[#This Row],[63]]</f>
        <v>3.5935368935787503E-8</v>
      </c>
      <c r="BN22" s="10">
        <f>3/24000000*OO[[#This Row],[122 (04JUL1985 03:00:00)-Water Temperature (C)]]*OO[[#This Row],[64]]</f>
        <v>3.3815927335387496E-8</v>
      </c>
      <c r="BO22" s="10">
        <f>3/24000000*OO[[#This Row],[123 (04JUL1985 06:00:00)-Water Temperature (C)]]*OO[[#This Row],[65]]</f>
        <v>3.3916678948687497E-8</v>
      </c>
      <c r="BP22" s="10">
        <f>3/24000000*OO[[#This Row],[124 (04JUL1985 09:00:00)-Water Temperature (C)]]*OO[[#This Row],[66]]</f>
        <v>3.6790461740812493E-8</v>
      </c>
      <c r="BQ22" s="10">
        <f>3/24000000*OO[[#This Row],[125 (04JUL1985 12:00:00)-Water Temperature (C)]]*OO[[#This Row],[67]]</f>
        <v>3.8735858737900003E-8</v>
      </c>
      <c r="BR22" s="10">
        <f>3/24000000*OO[[#This Row],[126 (04JUL1985 15:00:00)-Water Temperature (C)]]*OO[[#This Row],[68]]</f>
        <v>3.7725427076924994E-8</v>
      </c>
      <c r="BS22" s="10">
        <f>3/24000000*OO[[#This Row],[127 (04JUL1985 18:00:00)-Water Temperature (C)]]*OO[[#This Row],[69]]</f>
        <v>3.6957394017174994E-8</v>
      </c>
      <c r="BT22" s="10">
        <f>3/24000000*OO[[#This Row],[128 (04JUL1985 21:00:00)-Water Temperature (C)]]*OO[[#This Row],[70]]</f>
        <v>3.4551155495999997E-8</v>
      </c>
      <c r="BU22" s="10">
        <f>3/24000000*OO[[#This Row],[129 (05JUL1985 00:00:00)-Water Temperature (C)]]*OO[[#This Row],[71]]</f>
        <v>3.0151450938787501E-8</v>
      </c>
      <c r="BV22" s="10">
        <f>3/24000000*OO[[#This Row],[130 (05JUL1985 03:00:00)-Water Temperature (C)]]*OO[[#This Row],[72]]</f>
        <v>2.77072815347625E-8</v>
      </c>
      <c r="BW22" s="10">
        <f>3/24000000*OO[[#This Row],[131 (05JUL1985 06:00:00)-Water Temperature (C)]]*OO[[#This Row],[73]]</f>
        <v>2.862660342465E-8</v>
      </c>
      <c r="BX22" s="10">
        <f>3/24000000*OO[[#This Row],[132 (05JUL1985 09:00:00)-Water Temperature (C)]]*OO[[#This Row],[74]]</f>
        <v>3.2704601674500001E-8</v>
      </c>
      <c r="BY22" s="10">
        <f>3/24000000*OO[[#This Row],[133 (05JUL1985 12:00:00)-Water Temperature (C)]]*OO[[#This Row],[75]]</f>
        <v>3.5771714531849995E-8</v>
      </c>
      <c r="BZ22" s="10">
        <f>3/24000000*OO[[#This Row],[134 (05JUL1985 15:00:00)-Water Temperature (C)]]*OO[[#This Row],[76]]</f>
        <v>3.6333631521862496E-8</v>
      </c>
      <c r="CA22" s="10">
        <f>3/24000000*OO[[#This Row],[135 (05JUL1985 18:00:00)-Water Temperature (C)]]*OO[[#This Row],[77]]</f>
        <v>3.5142426246399993E-8</v>
      </c>
      <c r="CB22" s="10">
        <f>3/24000000*OO[[#This Row],[136 (05JUL1985 21:00:00)-Water Temperature (C)]]*OO[[#This Row],[78]]</f>
        <v>3.1445071570399995E-8</v>
      </c>
      <c r="CC22" s="10">
        <f>3/24000000*OO[[#This Row],[137 (06JUL1985 00:00:00)-Water Temperature (C)]]*OO[[#This Row],[79]]</f>
        <v>2.7062342300250003E-8</v>
      </c>
      <c r="CD22" s="10">
        <f>3/24000000*OO[[#This Row],[138 (06JUL1985 03:00:00)-Water Temperature (C)]]*OO[[#This Row],[80]]</f>
        <v>2.4404302842737503E-8</v>
      </c>
      <c r="CE22" s="10">
        <f>3/24000000*OO[[#This Row],[139 (06JUL1985 06:00:00)-Water Temperature (C)]]*OO[[#This Row],[81]]</f>
        <v>2.2145444378400002E-8</v>
      </c>
      <c r="CF22" s="10">
        <f>3/24000000*OO[[#This Row],[140 (06JUL1985 09:00:00)-Water Temperature (C)]]*OO[[#This Row],[82]]</f>
        <v>2.2281858777225E-8</v>
      </c>
      <c r="CG22" s="10">
        <f>3/24000000*OO[[#This Row],[141 (06JUL1985 12:00:00)-Water Temperature (C)]]*OO[[#This Row],[83]]</f>
        <v>2.2404788539612497E-8</v>
      </c>
      <c r="CH22" s="10">
        <f>3/24000000*OO[[#This Row],[142 (06JUL1985 15:00:00)-Water Temperature (C)]]*OO[[#This Row],[84]]</f>
        <v>2.1767263015675E-8</v>
      </c>
      <c r="CI22" s="10">
        <f>3/24000000*OO[[#This Row],[143 (06JUL1985 18:00:00)-Water Temperature (C)]]*OO[[#This Row],[85]]</f>
        <v>2.0496500413000001E-8</v>
      </c>
      <c r="CJ22" s="10">
        <f>3/24000000*OO[[#This Row],[144 (06JUL1985 21:00:00)-Water Temperature (C)]]*OO[[#This Row],[86]]</f>
        <v>1.8399888135300001E-8</v>
      </c>
      <c r="CK22" s="10">
        <f>3/24000000*OO[[#This Row],[145 (07JUL1985 00:00:00)-Water Temperature (C)]]*OO[[#This Row],[87]]</f>
        <v>1.5812801077775002E-8</v>
      </c>
      <c r="CL22" s="10">
        <f>3/24000000*OO[[#This Row],[146 (07JUL1985 03:00:00)-Water Temperature (C)]]*OO[[#This Row],[88]]</f>
        <v>1.4203446729574999E-8</v>
      </c>
      <c r="CM22" s="10">
        <f>3/24000000*OO[[#This Row],[147 (07JUL1985 06:00:00)-Water Temperature (C)]]*OO[[#This Row],[89]]</f>
        <v>1.2172852690202501E-8</v>
      </c>
      <c r="CN22" s="10">
        <f>3/24000000*OO[[#This Row],[148 (07JUL1985 09:00:00)-Water Temperature (C)]]*OO[[#This Row],[90]]</f>
        <v>1.1165155535482499E-8</v>
      </c>
      <c r="CO22" s="10">
        <f>3/24000000*OO[[#This Row],[149 (07JUL1985 12:00:00)-Water Temperature (C)]]*OO[[#This Row],[91]]</f>
        <v>9.9610944688399998E-9</v>
      </c>
      <c r="CP22" s="10">
        <f>3/24000000*OO[[#This Row],[150 (07JUL1985 15:00:00)-Water Temperature (C)]]*OO[[#This Row],[92]]</f>
        <v>9.5526641601999998E-9</v>
      </c>
      <c r="CQ22" s="10">
        <f>3/24000000*OO[[#This Row],[151 (07JUL1985 18:00:00)-Water Temperature (C)]]*OO[[#This Row],[93]]</f>
        <v>9.3710662458187497E-9</v>
      </c>
      <c r="CR22" s="10">
        <f>3/24000000*OO[[#This Row],[152 (07JUL1985 21:00:00)-Water Temperature (C)]]*OO[[#This Row],[94]]</f>
        <v>8.5934951576250016E-9</v>
      </c>
      <c r="CS22" s="10">
        <f>3/24000000*OO[[#This Row],[153 (08JUL1985 00:00:00)-Water Temperature (C)]]*OO[[#This Row],[95]]</f>
        <v>7.6237808978212482E-9</v>
      </c>
      <c r="CT22" s="10">
        <f>3/24000000*OO[[#This Row],[154 (08JUL1985 03:00:00)-Water Temperature (C)]]*OO[[#This Row],[96]]</f>
        <v>7.3501113575474991E-9</v>
      </c>
      <c r="CU22" s="10">
        <f>3/24000000*OO[[#This Row],[155 (08JUL1985 06:00:00)-Water Temperature (C)]]*OO[[#This Row],[97]]</f>
        <v>8.9805436735762493E-9</v>
      </c>
      <c r="CV22" s="10">
        <f>3/24000000*OO[[#This Row],[156 (08JUL1985 09:00:00)-Water Temperature (C)]]*OO[[#This Row],[98]]</f>
        <v>1.1825858363550001E-8</v>
      </c>
      <c r="CW22" s="10">
        <f>3/24000000*OO[[#This Row],[157 (08JUL1985 12:00:00)-Water Temperature (C)]]*OO[[#This Row],[99]]</f>
        <v>1.389807928494125E-8</v>
      </c>
    </row>
    <row r="23" spans="1:101" x14ac:dyDescent="0.35">
      <c r="A23" t="s">
        <v>28</v>
      </c>
      <c r="B23">
        <v>961.78420000000006</v>
      </c>
      <c r="C23" s="10">
        <f>3/24*OO[[#This Row],[59 (26JUN1985 06:00:00)-Water Temperature (C)]]*OO[[#This Row],[1]]/SUM(OO[1])</f>
        <v>9.1511642138894479E-4</v>
      </c>
      <c r="D23" s="10">
        <f>3/24*OO[[#This Row],[60 (26JUN1985 09:00:00)-Water Temperature (C)]]*OO[[#This Row],[2]]/SUM(OO[2])</f>
        <v>4.7109926729787696E-5</v>
      </c>
      <c r="E23" s="10">
        <f>3/24*OO[[#This Row],[61 (26JUN1985 12:00:00)-Water Temperature (C)]]*OO[[#This Row],[3]]/SUM(OO[3])</f>
        <v>4.0604366185382736E-5</v>
      </c>
      <c r="F23" s="10">
        <f>3/24*OO[[#This Row],[62 (26JUN1985 15:00:00)-Water Temperature (C)]]*OO[[#This Row],[4]]/SUM(OO[4])</f>
        <v>3.5915751254371379E-5</v>
      </c>
      <c r="G23" s="10">
        <f>3/24*OO[[#This Row],[63 (26JUN1985 18:00:00)-Water Temperature (C)]]*OO[[#This Row],[5]]/SUM(OO[5])</f>
        <v>3.183348198564186E-5</v>
      </c>
      <c r="H23" s="10">
        <f>3/24*OO[[#This Row],[64 (26JUN1985 21:00:00)-Water Temperature (C)]]*OO[[#This Row],[6]]/SUM(OO[6])</f>
        <v>2.7598133288878641E-5</v>
      </c>
      <c r="I23" s="10">
        <f>3/24*OO[[#This Row],[65 (27JUN1985 00:00:00)-Water Temperature (C)]]*OO[[#This Row],[7]]/SUM(OO[7])</f>
        <v>2.3460191441611464E-5</v>
      </c>
      <c r="J23" s="10">
        <f>3/24*OO[[#This Row],[66 (27JUN1985 03:00:00)-Water Temperature (C)]]*OO[[#This Row],[8]]/SUM(OO[8])</f>
        <v>2.1093760773565184E-5</v>
      </c>
      <c r="K23" s="10">
        <f>3/24*OO[[#This Row],[67 (27JUN1985 06:00:00)-Water Temperature (C)]]*OO[[#This Row],[9]]/SUM(OO[9])</f>
        <v>2.0139174150677025E-5</v>
      </c>
      <c r="L23" s="10">
        <f>3/24*OO[[#This Row],[68 (27JUN1985 09:00:00)-Water Temperature (C)]]*OO[[#This Row],[10]]/SUM(OO[10])</f>
        <v>2.0121254367604206E-5</v>
      </c>
      <c r="M23" s="10">
        <f>3/24*OO[[#This Row],[69 (27JUN1985 12:00:00)-Water Temperature (C)]]*OO[[#This Row],[11]]/SUM(OO[11])</f>
        <v>1.985490485495795E-5</v>
      </c>
      <c r="N23" s="10">
        <f>3/24*OO[[#This Row],[70 (27JUN1985 15:00:00)-Water Temperature (C)]]*OO[[#This Row],[12]]/SUM(OO[12])</f>
        <v>1.8558948528397219E-5</v>
      </c>
      <c r="O23" s="10">
        <f>3/24*OO[[#This Row],[71 (27JUN1985 18:00:00)-Water Temperature (C)]]*OO[[#This Row],[13]]/SUM(OO[13])</f>
        <v>1.6961846099375023E-5</v>
      </c>
      <c r="P23" s="10">
        <f>3/24*OO[[#This Row],[72 (27JUN1985 21:00:00)-Water Temperature (C)]]*OO[[#This Row],[14]]/SUM(OO[14])</f>
        <v>1.5033273417429412E-5</v>
      </c>
      <c r="Q23" s="10">
        <f>3/24*OO[[#This Row],[73 (28JUN1985 00:00:00)-Water Temperature (C)]]*OO[[#This Row],[15]]/SUM(OO[15])</f>
        <v>1.309062679955205E-5</v>
      </c>
      <c r="R23" s="10">
        <f>3/24*OO[[#This Row],[74 (28JUN1985 03:00:00)-Water Temperature (C)]]*OO[[#This Row],[16]]/SUM(OO[16])</f>
        <v>1.2763930810295141E-5</v>
      </c>
      <c r="S23" s="10">
        <f>3/24*OO[[#This Row],[75 (28JUN1985 06:00:00)-Water Temperature (C)]]*OO[[#This Row],[17]]/SUM(OO[17])</f>
        <v>1.535999424406766E-5</v>
      </c>
      <c r="T23" s="10">
        <f>3/24*OO[[#This Row],[76 (28JUN1985 09:00:00)-Water Temperature (C)]]*OO[[#This Row],[18]]/SUM(OO[18])</f>
        <v>1.6934156868579515E-5</v>
      </c>
      <c r="U23" s="10">
        <f>3/24*OO[[#This Row],[77 (28JUN1985 12:00:00)-Water Temperature (C)]]*OO[[#This Row],[19]]/SUM(OO[19])</f>
        <v>1.6453628151969106E-5</v>
      </c>
      <c r="V23" s="10">
        <f>3/24000000*OO[[#This Row],[78 (28JUN1985 15:00:00)-Water Temperature (C)]]*OO[[#This Row],[20]]</f>
        <v>1.5149343987765E-5</v>
      </c>
      <c r="W23" s="10">
        <f>3/24000000*OO[[#This Row],[79 (28JUN1985 18:00:00)-Water Temperature (C)]]*OO[[#This Row],[21]]</f>
        <v>1.3341823797262499E-5</v>
      </c>
      <c r="X23" s="10">
        <f>3/24000000*OO[[#This Row],[80 (28JUN1985 21:00:00)-Water Temperature (C)]]*OO[[#This Row],[22]]</f>
        <v>1.131355069313625E-5</v>
      </c>
      <c r="Y23" s="10">
        <f>3/24000000*OO[[#This Row],[81 (29JUN1985 00:00:00)-Water Temperature (C)]]*OO[[#This Row],[23]]</f>
        <v>9.7758066743999994E-6</v>
      </c>
      <c r="Z23" s="10">
        <f>3/24000000*OO[[#This Row],[82 (29JUN1985 03:00:00)-Water Temperature (C)]]*OO[[#This Row],[24]]</f>
        <v>8.5049452991912496E-6</v>
      </c>
      <c r="AA23" s="10">
        <f>3/24000000*OO[[#This Row],[83 (29JUN1985 06:00:00)-Water Temperature (C)]]*OO[[#This Row],[25]]</f>
        <v>7.4681073720474988E-6</v>
      </c>
      <c r="AB23" s="10">
        <f>3/24000000*OO[[#This Row],[84 (29JUN1985 09:00:00)-Water Temperature (C)]]*OO[[#This Row],[26]]</f>
        <v>7.0573939825024997E-6</v>
      </c>
      <c r="AC23" s="10">
        <f>3/24000000*OO[[#This Row],[85 (29JUN1985 12:00:00)-Water Temperature (C)]]*OO[[#This Row],[27]]</f>
        <v>6.5689472971500001E-6</v>
      </c>
      <c r="AD23" s="10">
        <f>3/24000000*OO[[#This Row],[86 (29JUN1985 15:00:00)-Water Temperature (C)]]*OO[[#This Row],[28]]</f>
        <v>5.7693831403224998E-6</v>
      </c>
      <c r="AE23" s="10">
        <f>3/24000000*OO[[#This Row],[88 (29JUN1985 21:00:00)-Water Temperature (C)]]*OO[[#This Row],[30]]</f>
        <v>4.3850686101075004E-6</v>
      </c>
      <c r="AF23" s="10">
        <f>3/24000000*OO[[#This Row],[88 (29JUN1985 21:00:00)-Water Temperature (C)]]*OO[[#This Row],[30]]</f>
        <v>4.3850686101075004E-6</v>
      </c>
      <c r="AG23" s="10">
        <f>3/24000000*OO[[#This Row],[89 (30JUN1985 00:00:00)-Water Temperature (C)]]*OO[[#This Row],[31]]</f>
        <v>3.6782073624049995E-6</v>
      </c>
      <c r="AH23" s="10">
        <f>3/24000000*OO[[#This Row],[90 (30JUN1985 03:00:00)-Water Temperature (C)]]*OO[[#This Row],[32]]</f>
        <v>3.1611181412362499E-6</v>
      </c>
      <c r="AI23" s="10">
        <f>3/24000000*OO[[#This Row],[91 (30JUN1985 06:00:00)-Water Temperature (C)]]*OO[[#This Row],[33]]</f>
        <v>2.8229800799475001E-6</v>
      </c>
      <c r="AJ23" s="10">
        <f>3/24000000*OO[[#This Row],[92 (30JUN1985 09:00:00)-Water Temperature (C)]]*OO[[#This Row],[34]]</f>
        <v>2.7771158346049993E-6</v>
      </c>
      <c r="AK23" s="10">
        <f>3/24000000*OO[[#This Row],[93 (30JUN1985 12:00:00)-Water Temperature (C)]]*OO[[#This Row],[35]]</f>
        <v>2.6255862110225001E-6</v>
      </c>
      <c r="AL23" s="10">
        <f>3/24000000*OO[[#This Row],[94 (30JUN1985 15:00:00)-Water Temperature (C)]]*OO[[#This Row],[36]]</f>
        <v>2.3396811748974999E-6</v>
      </c>
      <c r="AM23" s="10">
        <f>3/24000000*OO[[#This Row],[95 (30JUN1985 18:00:00)-Water Temperature (C)]]*OO[[#This Row],[37]]</f>
        <v>2.0809492837074999E-6</v>
      </c>
      <c r="AN23" s="10">
        <f>3/24000000*OO[[#This Row],[96 (30JUN1985 21:00:00)-Water Temperature (C)]]*OO[[#This Row],[38]]</f>
        <v>1.7186684995837498E-6</v>
      </c>
      <c r="AO23" s="10">
        <f>3/24000000*OO[[#This Row],[97 (01JUL1985 00:00:00)-Water Temperature (C)]]*OO[[#This Row],[39]]</f>
        <v>1.2936283811259999E-6</v>
      </c>
      <c r="AP23" s="10">
        <f>3/24000000*OO[[#This Row],[98 (01JUL1985 03:00:00)-Water Temperature (C)]]*OO[[#This Row],[40]]</f>
        <v>1.0157383567214998E-6</v>
      </c>
      <c r="AQ23" s="10">
        <f>3/24000000*OO[[#This Row],[99 (01JUL1985 06:00:00)-Water Temperature (C)]]*OO[[#This Row],[41]]</f>
        <v>7.4868445612799999E-7</v>
      </c>
      <c r="AR23" s="10">
        <f>3/24000000*OO[[#This Row],[100 (01JUL1985 09:00:00)-Water Temperature (C)]]*OO[[#This Row],[42]]</f>
        <v>5.5808543624600008E-7</v>
      </c>
      <c r="AS23" s="10">
        <f>3/24000000*OO[[#This Row],[101 (01JUL1985 12:00:00)-Water Temperature (C)]]*OO[[#This Row],[43]]</f>
        <v>4.1910741129049988E-7</v>
      </c>
      <c r="AT23" s="10">
        <f>3/24000000*OO[[#This Row],[102 (01JUL1985 15:00:00)-Water Temperature (C)]]*OO[[#This Row],[44]]</f>
        <v>3.2405803561999998E-7</v>
      </c>
      <c r="AU23" s="10">
        <f>3/24000000*OO[[#This Row],[103 (01JUL1985 18:00:00)-Water Temperature (C)]]*OO[[#This Row],[45]]</f>
        <v>2.6705902957462502E-7</v>
      </c>
      <c r="AV23" s="10">
        <f>3/24000000*OO[[#This Row],[104 (01JUL1985 21:00:00)-Water Temperature (C)]]*OO[[#This Row],[46]]</f>
        <v>2.1935176621650002E-7</v>
      </c>
      <c r="AW23" s="10">
        <f>3/24000000*OO[[#This Row],[105 (02JUL1985 00:00:00)-Water Temperature (C)]]*OO[[#This Row],[47]]</f>
        <v>1.7849175626549999E-7</v>
      </c>
      <c r="AX23" s="10">
        <f>3/24000000*OO[[#This Row],[106 (02JUL1985 03:00:00)-Water Temperature (C)]]*OO[[#This Row],[48]]</f>
        <v>1.5392650485449999E-7</v>
      </c>
      <c r="AY23" s="10">
        <f>3/24000000*OO[[#This Row],[107 (02JUL1985 06:00:00)-Water Temperature (C)]]*OO[[#This Row],[49]]</f>
        <v>1.3093513969672497E-7</v>
      </c>
      <c r="AZ23" s="10">
        <f>3/24000000*OO[[#This Row],[108 (02JUL1985 09:00:00)-Water Temperature (C)]]*OO[[#This Row],[50]]</f>
        <v>1.1356830774315E-7</v>
      </c>
      <c r="BA23" s="10">
        <f>3/24000000*OO[[#This Row],[109 (02JUL1985 12:00:00)-Water Temperature (C)]]*OO[[#This Row],[51]]</f>
        <v>1.0888090596815E-7</v>
      </c>
      <c r="BB23" s="10">
        <f>3/24000000*OO[[#This Row],[110 (02JUL1985 15:00:00)-Water Temperature (C)]]*OO[[#This Row],[52]]</f>
        <v>1.023641001999E-7</v>
      </c>
      <c r="BC23" s="10">
        <f>3/24000000*OO[[#This Row],[111 (02JUL1985 18:00:00)-Water Temperature (C)]]*OO[[#This Row],[53]]</f>
        <v>9.34827069059E-8</v>
      </c>
      <c r="BD23" s="10">
        <f>3/24000000*OO[[#This Row],[112 (02JUL1985 21:00:00)-Water Temperature (C)]]*OO[[#This Row],[54]]</f>
        <v>8.1690224630925002E-8</v>
      </c>
      <c r="BE23" s="10">
        <f>3/24000000*OO[[#This Row],[113 (03JUL1985 00:00:00)-Water Temperature (C)]]*OO[[#This Row],[55]]</f>
        <v>7.3131686876600004E-8</v>
      </c>
      <c r="BF23" s="10">
        <f>3/24000000*OO[[#This Row],[114 (03JUL1985 03:00:00)-Water Temperature (C)]]*OO[[#This Row],[56]]</f>
        <v>6.7786379913150004E-8</v>
      </c>
      <c r="BG23" s="10">
        <f>3/24000000*OO[[#This Row],[115 (03JUL1985 06:00:00)-Water Temperature (C)]]*OO[[#This Row],[57]]</f>
        <v>6.1264525697874995E-8</v>
      </c>
      <c r="BH23" s="10">
        <f>3/24000000*OO[[#This Row],[116 (03JUL1985 09:00:00)-Water Temperature (C)]]*OO[[#This Row],[58]]</f>
        <v>5.6770267678649991E-8</v>
      </c>
      <c r="BI23" s="10">
        <f>3/24000000*OO[[#This Row],[117 (03JUL1985 12:00:00)-Water Temperature (C)]]*OO[[#This Row],[59]]</f>
        <v>5.6513128582425002E-8</v>
      </c>
      <c r="BJ23" s="10">
        <f>3/24000000*OO[[#This Row],[118 (03JUL1985 15:00:00)-Water Temperature (C)]]*OO[[#This Row],[60]]</f>
        <v>5.6051085685000005E-8</v>
      </c>
      <c r="BK23" s="10">
        <f>3/24000000*OO[[#This Row],[119 (03JUL1985 18:00:00)-Water Temperature (C)]]*OO[[#This Row],[61]]</f>
        <v>5.4492910077287503E-8</v>
      </c>
      <c r="BL23" s="10">
        <f>3/24000000*OO[[#This Row],[120 (03JUL1985 21:00:00)-Water Temperature (C)]]*OO[[#This Row],[62]]</f>
        <v>4.9295600172749992E-8</v>
      </c>
      <c r="BM23" s="10">
        <f>3/24000000*OO[[#This Row],[121 (04JUL1985 00:00:00)-Water Temperature (C)]]*OO[[#This Row],[63]]</f>
        <v>4.3518223686000001E-8</v>
      </c>
      <c r="BN23" s="10">
        <f>3/24000000*OO[[#This Row],[122 (04JUL1985 03:00:00)-Water Temperature (C)]]*OO[[#This Row],[64]]</f>
        <v>4.0642505600299998E-8</v>
      </c>
      <c r="BO23" s="10">
        <f>3/24000000*OO[[#This Row],[123 (04JUL1985 06:00:00)-Water Temperature (C)]]*OO[[#This Row],[65]]</f>
        <v>4.0596053339625002E-8</v>
      </c>
      <c r="BP23" s="10">
        <f>3/24000000*OO[[#This Row],[124 (04JUL1985 09:00:00)-Water Temperature (C)]]*OO[[#This Row],[66]]</f>
        <v>4.4033836814999997E-8</v>
      </c>
      <c r="BQ23" s="10">
        <f>3/24000000*OO[[#This Row],[125 (04JUL1985 12:00:00)-Water Temperature (C)]]*OO[[#This Row],[67]]</f>
        <v>4.6666324672324997E-8</v>
      </c>
      <c r="BR23" s="10">
        <f>3/24000000*OO[[#This Row],[126 (04JUL1985 15:00:00)-Water Temperature (C)]]*OO[[#This Row],[68]]</f>
        <v>4.5694833023124995E-8</v>
      </c>
      <c r="BS23" s="10">
        <f>3/24000000*OO[[#This Row],[127 (04JUL1985 18:00:00)-Water Temperature (C)]]*OO[[#This Row],[69]]</f>
        <v>4.4726781028499999E-8</v>
      </c>
      <c r="BT23" s="10">
        <f>3/24000000*OO[[#This Row],[128 (04JUL1985 21:00:00)-Water Temperature (C)]]*OO[[#This Row],[70]]</f>
        <v>4.1943882763625001E-8</v>
      </c>
      <c r="BU23" s="10">
        <f>3/24000000*OO[[#This Row],[129 (05JUL1985 00:00:00)-Water Temperature (C)]]*OO[[#This Row],[71]]</f>
        <v>3.6617411140562495E-8</v>
      </c>
      <c r="BV23" s="10">
        <f>3/24000000*OO[[#This Row],[130 (05JUL1985 03:00:00)-Water Temperature (C)]]*OO[[#This Row],[72]]</f>
        <v>3.3290117342199997E-8</v>
      </c>
      <c r="BW23" s="10">
        <f>3/24000000*OO[[#This Row],[131 (05JUL1985 06:00:00)-Water Temperature (C)]]*OO[[#This Row],[73]]</f>
        <v>3.4109238462300002E-8</v>
      </c>
      <c r="BX23" s="10">
        <f>3/24000000*OO[[#This Row],[132 (05JUL1985 09:00:00)-Water Temperature (C)]]*OO[[#This Row],[74]]</f>
        <v>3.9024203115075005E-8</v>
      </c>
      <c r="BY23" s="10">
        <f>3/24000000*OO[[#This Row],[133 (05JUL1985 12:00:00)-Water Temperature (C)]]*OO[[#This Row],[75]]</f>
        <v>4.3044657848999995E-8</v>
      </c>
      <c r="BZ23" s="10">
        <f>3/24000000*OO[[#This Row],[134 (05JUL1985 15:00:00)-Water Temperature (C)]]*OO[[#This Row],[76]]</f>
        <v>4.4002290046324992E-8</v>
      </c>
      <c r="CA23" s="10">
        <f>3/24000000*OO[[#This Row],[135 (05JUL1985 18:00:00)-Water Temperature (C)]]*OO[[#This Row],[77]]</f>
        <v>4.2685720638899998E-8</v>
      </c>
      <c r="CB23" s="10">
        <f>3/24000000*OO[[#This Row],[136 (05JUL1985 21:00:00)-Water Temperature (C)]]*OO[[#This Row],[78]]</f>
        <v>3.8294496052012499E-8</v>
      </c>
      <c r="CC23" s="10">
        <f>3/24000000*OO[[#This Row],[137 (06JUL1985 00:00:00)-Water Temperature (C)]]*OO[[#This Row],[79]]</f>
        <v>3.2870632847250005E-8</v>
      </c>
      <c r="CD23" s="10">
        <f>3/24000000*OO[[#This Row],[138 (06JUL1985 03:00:00)-Water Temperature (C)]]*OO[[#This Row],[80]]</f>
        <v>2.94990057726E-8</v>
      </c>
      <c r="CE23" s="10">
        <f>3/24000000*OO[[#This Row],[139 (06JUL1985 06:00:00)-Water Temperature (C)]]*OO[[#This Row],[81]]</f>
        <v>2.6830640314437498E-8</v>
      </c>
      <c r="CF23" s="10">
        <f>3/24000000*OO[[#This Row],[140 (06JUL1985 09:00:00)-Water Temperature (C)]]*OO[[#This Row],[82]]</f>
        <v>2.6904118151924996E-8</v>
      </c>
      <c r="CG23" s="10">
        <f>3/24000000*OO[[#This Row],[141 (06JUL1985 12:00:00)-Water Temperature (C)]]*OO[[#This Row],[83]]</f>
        <v>2.7156878379999998E-8</v>
      </c>
      <c r="CH23" s="10">
        <f>3/24000000*OO[[#This Row],[142 (06JUL1985 15:00:00)-Water Temperature (C)]]*OO[[#This Row],[84]]</f>
        <v>2.6437586937024999E-8</v>
      </c>
      <c r="CI23" s="10">
        <f>3/24000000*OO[[#This Row],[143 (06JUL1985 18:00:00)-Water Temperature (C)]]*OO[[#This Row],[85]]</f>
        <v>2.4930206425949998E-8</v>
      </c>
      <c r="CJ23" s="10">
        <f>3/24000000*OO[[#This Row],[144 (06JUL1985 21:00:00)-Water Temperature (C)]]*OO[[#This Row],[86]]</f>
        <v>2.2395058008E-8</v>
      </c>
      <c r="CK23" s="10">
        <f>3/24000000*OO[[#This Row],[145 (07JUL1985 00:00:00)-Water Temperature (C)]]*OO[[#This Row],[87]]</f>
        <v>1.9203294006812498E-8</v>
      </c>
      <c r="CL23" s="10">
        <f>3/24000000*OO[[#This Row],[146 (07JUL1985 03:00:00)-Water Temperature (C)]]*OO[[#This Row],[88]]</f>
        <v>1.7194673326250001E-8</v>
      </c>
      <c r="CM23" s="10">
        <f>3/24000000*OO[[#This Row],[147 (07JUL1985 06:00:00)-Water Temperature (C)]]*OO[[#This Row],[89]]</f>
        <v>1.4861807516999998E-8</v>
      </c>
      <c r="CN23" s="10">
        <f>3/24000000*OO[[#This Row],[148 (07JUL1985 09:00:00)-Water Temperature (C)]]*OO[[#This Row],[90]]</f>
        <v>1.3581263043448751E-8</v>
      </c>
      <c r="CO23" s="10">
        <f>3/24000000*OO[[#This Row],[149 (07JUL1985 12:00:00)-Water Temperature (C)]]*OO[[#This Row],[91]]</f>
        <v>1.2122998389700002E-8</v>
      </c>
      <c r="CP23" s="10">
        <f>3/24000000*OO[[#This Row],[150 (07JUL1985 15:00:00)-Water Temperature (C)]]*OO[[#This Row],[92]]</f>
        <v>1.1552188331099999E-8</v>
      </c>
      <c r="CQ23" s="10">
        <f>3/24000000*OO[[#This Row],[151 (07JUL1985 18:00:00)-Water Temperature (C)]]*OO[[#This Row],[93]]</f>
        <v>1.1349767185139999E-8</v>
      </c>
      <c r="CR23" s="10">
        <f>3/24000000*OO[[#This Row],[152 (07JUL1985 21:00:00)-Water Temperature (C)]]*OO[[#This Row],[94]]</f>
        <v>1.0434951310289999E-8</v>
      </c>
      <c r="CS23" s="10">
        <f>3/24000000*OO[[#This Row],[153 (08JUL1985 00:00:00)-Water Temperature (C)]]*OO[[#This Row],[95]]</f>
        <v>9.2448666526124985E-9</v>
      </c>
      <c r="CT23" s="10">
        <f>3/24000000*OO[[#This Row],[154 (08JUL1985 03:00:00)-Water Temperature (C)]]*OO[[#This Row],[96]]</f>
        <v>8.7594360504699991E-9</v>
      </c>
      <c r="CU23" s="10">
        <f>3/24000000*OO[[#This Row],[155 (08JUL1985 06:00:00)-Water Temperature (C)]]*OO[[#This Row],[97]]</f>
        <v>1.0522477163414999E-8</v>
      </c>
      <c r="CV23" s="10">
        <f>3/24000000*OO[[#This Row],[156 (08JUL1985 09:00:00)-Water Temperature (C)]]*OO[[#This Row],[98]]</f>
        <v>1.3983796557557499E-8</v>
      </c>
      <c r="CW23" s="10">
        <f>3/24000000*OO[[#This Row],[157 (08JUL1985 12:00:00)-Water Temperature (C)]]*OO[[#This Row],[99]]</f>
        <v>1.6665205582280001E-8</v>
      </c>
    </row>
    <row r="24" spans="1:101" x14ac:dyDescent="0.35">
      <c r="A24" t="s">
        <v>29</v>
      </c>
      <c r="B24">
        <v>876.2817</v>
      </c>
      <c r="C24" s="10">
        <f>3/24*OO[[#This Row],[59 (26JUN1985 06:00:00)-Water Temperature (C)]]*OO[[#This Row],[1]]/SUM(OO[1])</f>
        <v>1.536771519530068E-3</v>
      </c>
      <c r="D24" s="10">
        <f>3/24*OO[[#This Row],[60 (26JUN1985 09:00:00)-Water Temperature (C)]]*OO[[#This Row],[2]]/SUM(OO[2])</f>
        <v>4.3822926589570616E-5</v>
      </c>
      <c r="E24" s="10">
        <f>3/24*OO[[#This Row],[61 (26JUN1985 12:00:00)-Water Temperature (C)]]*OO[[#This Row],[3]]/SUM(OO[3])</f>
        <v>3.5585733742644238E-5</v>
      </c>
      <c r="F24" s="10">
        <f>3/24*OO[[#This Row],[62 (26JUN1985 15:00:00)-Water Temperature (C)]]*OO[[#This Row],[4]]/SUM(OO[4])</f>
        <v>3.1589925684337321E-5</v>
      </c>
      <c r="G24" s="10">
        <f>3/24*OO[[#This Row],[63 (26JUN1985 18:00:00)-Water Temperature (C)]]*OO[[#This Row],[5]]/SUM(OO[5])</f>
        <v>2.7889130173454552E-5</v>
      </c>
      <c r="H24" s="10">
        <f>3/24*OO[[#This Row],[64 (26JUN1985 21:00:00)-Water Temperature (C)]]*OO[[#This Row],[6]]/SUM(OO[6])</f>
        <v>2.424716845072903E-5</v>
      </c>
      <c r="I24" s="10">
        <f>3/24*OO[[#This Row],[65 (27JUN1985 00:00:00)-Water Temperature (C)]]*OO[[#This Row],[7]]/SUM(OO[7])</f>
        <v>2.0537644301190396E-5</v>
      </c>
      <c r="J24" s="10">
        <f>3/24*OO[[#This Row],[66 (27JUN1985 03:00:00)-Water Temperature (C)]]*OO[[#This Row],[8]]/SUM(OO[8])</f>
        <v>1.8340914036265388E-5</v>
      </c>
      <c r="K24" s="10">
        <f>3/24*OO[[#This Row],[67 (27JUN1985 06:00:00)-Water Temperature (C)]]*OO[[#This Row],[9]]/SUM(OO[9])</f>
        <v>1.7471809669818038E-5</v>
      </c>
      <c r="L24" s="10">
        <f>3/24*OO[[#This Row],[68 (27JUN1985 09:00:00)-Water Temperature (C)]]*OO[[#This Row],[10]]/SUM(OO[10])</f>
        <v>1.7458841405324291E-5</v>
      </c>
      <c r="M24" s="10">
        <f>3/24*OO[[#This Row],[69 (27JUN1985 12:00:00)-Water Temperature (C)]]*OO[[#This Row],[11]]/SUM(OO[11])</f>
        <v>1.7308657308953067E-5</v>
      </c>
      <c r="N24" s="10">
        <f>3/24*OO[[#This Row],[70 (27JUN1985 15:00:00)-Water Temperature (C)]]*OO[[#This Row],[12]]/SUM(OO[12])</f>
        <v>1.6235997107538964E-5</v>
      </c>
      <c r="O24" s="10">
        <f>3/24*OO[[#This Row],[71 (27JUN1985 18:00:00)-Water Temperature (C)]]*OO[[#This Row],[13]]/SUM(OO[13])</f>
        <v>1.4835432106818006E-5</v>
      </c>
      <c r="P24" s="10">
        <f>3/24*OO[[#This Row],[72 (27JUN1985 21:00:00)-Water Temperature (C)]]*OO[[#This Row],[14]]/SUM(OO[14])</f>
        <v>1.3162274639416613E-5</v>
      </c>
      <c r="Q24" s="10">
        <f>3/24*OO[[#This Row],[73 (28JUN1985 00:00:00)-Water Temperature (C)]]*OO[[#This Row],[15]]/SUM(OO[15])</f>
        <v>1.1430690368321955E-5</v>
      </c>
      <c r="R24" s="10">
        <f>3/24*OO[[#This Row],[74 (28JUN1985 03:00:00)-Water Temperature (C)]]*OO[[#This Row],[16]]/SUM(OO[16])</f>
        <v>1.0893367661210728E-5</v>
      </c>
      <c r="S24" s="10">
        <f>3/24*OO[[#This Row],[75 (28JUN1985 06:00:00)-Water Temperature (C)]]*OO[[#This Row],[17]]/SUM(OO[17])</f>
        <v>1.3083248458420435E-5</v>
      </c>
      <c r="T24" s="10">
        <f>3/24*OO[[#This Row],[76 (28JUN1985 09:00:00)-Water Temperature (C)]]*OO[[#This Row],[18]]/SUM(OO[18])</f>
        <v>1.4578764763091072E-5</v>
      </c>
      <c r="U24" s="10">
        <f>3/24*OO[[#This Row],[77 (28JUN1985 12:00:00)-Water Temperature (C)]]*OO[[#This Row],[19]]/SUM(OO[19])</f>
        <v>1.4345990478357419E-5</v>
      </c>
      <c r="V24" s="10">
        <f>3/24000000*OO[[#This Row],[78 (28JUN1985 15:00:00)-Water Temperature (C)]]*OO[[#This Row],[20]]</f>
        <v>1.322481114826125E-5</v>
      </c>
      <c r="W24" s="10">
        <f>3/24000000*OO[[#This Row],[79 (28JUN1985 18:00:00)-Water Temperature (C)]]*OO[[#This Row],[21]]</f>
        <v>1.1694037239429998E-5</v>
      </c>
      <c r="X24" s="10">
        <f>3/24000000*OO[[#This Row],[80 (28JUN1985 21:00:00)-Water Temperature (C)]]*OO[[#This Row],[22]]</f>
        <v>9.9127242181274992E-6</v>
      </c>
      <c r="Y24" s="10">
        <f>3/24000000*OO[[#This Row],[81 (29JUN1985 00:00:00)-Water Temperature (C)]]*OO[[#This Row],[23]]</f>
        <v>8.5441966709850005E-6</v>
      </c>
      <c r="Z24" s="10">
        <f>3/24000000*OO[[#This Row],[82 (29JUN1985 03:00:00)-Water Temperature (C)]]*OO[[#This Row],[24]]</f>
        <v>7.4326980516799996E-6</v>
      </c>
      <c r="AA24" s="10">
        <f>3/24000000*OO[[#This Row],[83 (29JUN1985 06:00:00)-Water Temperature (C)]]*OO[[#This Row],[25]]</f>
        <v>6.5135871001574998E-6</v>
      </c>
      <c r="AB24" s="10">
        <f>3/24000000*OO[[#This Row],[84 (29JUN1985 09:00:00)-Water Temperature (C)]]*OO[[#This Row],[26]]</f>
        <v>6.1344620413075002E-6</v>
      </c>
      <c r="AC24" s="10">
        <f>3/24000000*OO[[#This Row],[85 (29JUN1985 12:00:00)-Water Temperature (C)]]*OO[[#This Row],[27]]</f>
        <v>5.7356995206062502E-6</v>
      </c>
      <c r="AD24" s="10">
        <f>3/24000000*OO[[#This Row],[86 (29JUN1985 15:00:00)-Water Temperature (C)]]*OO[[#This Row],[28]]</f>
        <v>5.0507365599999994E-6</v>
      </c>
      <c r="AE24" s="10">
        <f>3/24000000*OO[[#This Row],[88 (29JUN1985 21:00:00)-Water Temperature (C)]]*OO[[#This Row],[30]]</f>
        <v>3.8410869735699994E-6</v>
      </c>
      <c r="AF24" s="10">
        <f>3/24000000*OO[[#This Row],[88 (29JUN1985 21:00:00)-Water Temperature (C)]]*OO[[#This Row],[30]]</f>
        <v>3.8410869735699994E-6</v>
      </c>
      <c r="AG24" s="10">
        <f>3/24000000*OO[[#This Row],[89 (30JUN1985 00:00:00)-Water Temperature (C)]]*OO[[#This Row],[31]]</f>
        <v>3.2141284525999998E-6</v>
      </c>
      <c r="AH24" s="10">
        <f>3/24000000*OO[[#This Row],[90 (30JUN1985 03:00:00)-Water Temperature (C)]]*OO[[#This Row],[32]]</f>
        <v>2.7521138947925002E-6</v>
      </c>
      <c r="AI24" s="10">
        <f>3/24000000*OO[[#This Row],[91 (30JUN1985 06:00:00)-Water Temperature (C)]]*OO[[#This Row],[33]]</f>
        <v>2.4534447520724999E-6</v>
      </c>
      <c r="AJ24" s="10">
        <f>3/24000000*OO[[#This Row],[92 (30JUN1985 09:00:00)-Water Temperature (C)]]*OO[[#This Row],[34]]</f>
        <v>2.4026422971599995E-6</v>
      </c>
      <c r="AK24" s="10">
        <f>3/24000000*OO[[#This Row],[93 (30JUN1985 12:00:00)-Water Temperature (C)]]*OO[[#This Row],[35]]</f>
        <v>2.2911396877512497E-6</v>
      </c>
      <c r="AL24" s="10">
        <f>3/24000000*OO[[#This Row],[94 (30JUN1985 15:00:00)-Water Temperature (C)]]*OO[[#This Row],[36]]</f>
        <v>2.0455406552349999E-6</v>
      </c>
      <c r="AM24" s="10">
        <f>3/24000000*OO[[#This Row],[95 (30JUN1985 18:00:00)-Water Temperature (C)]]*OO[[#This Row],[37]]</f>
        <v>1.81967238634E-6</v>
      </c>
      <c r="AN24" s="10">
        <f>3/24000000*OO[[#This Row],[96 (30JUN1985 21:00:00)-Water Temperature (C)]]*OO[[#This Row],[38]]</f>
        <v>1.505485589425875E-6</v>
      </c>
      <c r="AO24" s="10">
        <f>3/24000000*OO[[#This Row],[97 (01JUL1985 00:00:00)-Water Temperature (C)]]*OO[[#This Row],[39]]</f>
        <v>1.132974831296875E-6</v>
      </c>
      <c r="AP24" s="10">
        <f>3/24000000*OO[[#This Row],[98 (01JUL1985 03:00:00)-Water Temperature (C)]]*OO[[#This Row],[40]]</f>
        <v>8.8374704772199986E-7</v>
      </c>
      <c r="AQ24" s="10">
        <f>3/24000000*OO[[#This Row],[99 (01JUL1985 06:00:00)-Water Temperature (C)]]*OO[[#This Row],[41]]</f>
        <v>6.6050702249562494E-7</v>
      </c>
      <c r="AR24" s="10">
        <f>3/24000000*OO[[#This Row],[100 (01JUL1985 09:00:00)-Water Temperature (C)]]*OO[[#This Row],[42]]</f>
        <v>4.9313541954050002E-7</v>
      </c>
      <c r="AS24" s="10">
        <f>3/24000000*OO[[#This Row],[101 (01JUL1985 12:00:00)-Water Temperature (C)]]*OO[[#This Row],[43]]</f>
        <v>3.6934533204799994E-7</v>
      </c>
      <c r="AT24" s="10">
        <f>3/24000000*OO[[#This Row],[102 (01JUL1985 15:00:00)-Water Temperature (C)]]*OO[[#This Row],[44]]</f>
        <v>2.8336651141424996E-7</v>
      </c>
      <c r="AU24" s="10">
        <f>3/24000000*OO[[#This Row],[103 (01JUL1985 18:00:00)-Water Temperature (C)]]*OO[[#This Row],[45]]</f>
        <v>2.3154415437562502E-7</v>
      </c>
      <c r="AV24" s="10">
        <f>3/24000000*OO[[#This Row],[104 (01JUL1985 21:00:00)-Water Temperature (C)]]*OO[[#This Row],[46]]</f>
        <v>1.8952425561199999E-7</v>
      </c>
      <c r="AW24" s="10">
        <f>3/24000000*OO[[#This Row],[105 (02JUL1985 00:00:00)-Water Temperature (C)]]*OO[[#This Row],[47]]</f>
        <v>1.53558771165E-7</v>
      </c>
      <c r="AX24" s="10">
        <f>3/24000000*OO[[#This Row],[106 (02JUL1985 03:00:00)-Water Temperature (C)]]*OO[[#This Row],[48]]</f>
        <v>1.3157967480067497E-7</v>
      </c>
      <c r="AY24" s="10">
        <f>3/24000000*OO[[#This Row],[107 (02JUL1985 06:00:00)-Water Temperature (C)]]*OO[[#This Row],[49]]</f>
        <v>1.1249623229906249E-7</v>
      </c>
      <c r="AZ24" s="10">
        <f>3/24000000*OO[[#This Row],[108 (02JUL1985 09:00:00)-Water Temperature (C)]]*OO[[#This Row],[50]]</f>
        <v>9.7289943476625001E-8</v>
      </c>
      <c r="BA24" s="10">
        <f>3/24000000*OO[[#This Row],[109 (02JUL1985 12:00:00)-Water Temperature (C)]]*OO[[#This Row],[51]]</f>
        <v>9.2732135824799999E-8</v>
      </c>
      <c r="BB24" s="10">
        <f>3/24000000*OO[[#This Row],[110 (02JUL1985 15:00:00)-Water Temperature (C)]]*OO[[#This Row],[52]]</f>
        <v>8.7421815132149995E-8</v>
      </c>
      <c r="BC24" s="10">
        <f>3/24000000*OO[[#This Row],[111 (02JUL1985 18:00:00)-Water Temperature (C)]]*OO[[#This Row],[53]]</f>
        <v>7.9841199078937502E-8</v>
      </c>
      <c r="BD24" s="10">
        <f>3/24000000*OO[[#This Row],[112 (02JUL1985 21:00:00)-Water Temperature (C)]]*OO[[#This Row],[54]]</f>
        <v>6.9755658501312502E-8</v>
      </c>
      <c r="BE24" s="10">
        <f>3/24000000*OO[[#This Row],[113 (03JUL1985 00:00:00)-Water Temperature (C)]]*OO[[#This Row],[55]]</f>
        <v>6.21026478966625E-8</v>
      </c>
      <c r="BF24" s="10">
        <f>3/24000000*OO[[#This Row],[114 (03JUL1985 03:00:00)-Water Temperature (C)]]*OO[[#This Row],[56]]</f>
        <v>5.747408160485E-8</v>
      </c>
      <c r="BG24" s="10">
        <f>3/24000000*OO[[#This Row],[115 (03JUL1985 06:00:00)-Water Temperature (C)]]*OO[[#This Row],[57]]</f>
        <v>5.2094089317224991E-8</v>
      </c>
      <c r="BH24" s="10">
        <f>3/24000000*OO[[#This Row],[116 (03JUL1985 09:00:00)-Water Temperature (C)]]*OO[[#This Row],[58]]</f>
        <v>4.8147756315099999E-8</v>
      </c>
      <c r="BI24" s="10">
        <f>3/24000000*OO[[#This Row],[117 (03JUL1985 12:00:00)-Water Temperature (C)]]*OO[[#This Row],[59]]</f>
        <v>4.7812037926500004E-8</v>
      </c>
      <c r="BJ24" s="10">
        <f>3/24000000*OO[[#This Row],[118 (03JUL1985 15:00:00)-Water Temperature (C)]]*OO[[#This Row],[60]]</f>
        <v>4.7560935019687495E-8</v>
      </c>
      <c r="BK24" s="10">
        <f>3/24000000*OO[[#This Row],[119 (03JUL1985 18:00:00)-Water Temperature (C)]]*OO[[#This Row],[61]]</f>
        <v>4.6332681503950004E-8</v>
      </c>
      <c r="BL24" s="10">
        <f>3/24000000*OO[[#This Row],[120 (03JUL1985 21:00:00)-Water Temperature (C)]]*OO[[#This Row],[62]]</f>
        <v>4.2051611967187499E-8</v>
      </c>
      <c r="BM24" s="10">
        <f>3/24000000*OO[[#This Row],[121 (04JUL1985 00:00:00)-Water Temperature (C)]]*OO[[#This Row],[63]]</f>
        <v>3.7021474772099996E-8</v>
      </c>
      <c r="BN24" s="10">
        <f>3/24000000*OO[[#This Row],[122 (04JUL1985 03:00:00)-Water Temperature (C)]]*OO[[#This Row],[64]]</f>
        <v>3.4294305210549994E-8</v>
      </c>
      <c r="BO24" s="10">
        <f>3/24000000*OO[[#This Row],[123 (04JUL1985 06:00:00)-Water Temperature (C)]]*OO[[#This Row],[65]]</f>
        <v>3.4086297759862501E-8</v>
      </c>
      <c r="BP24" s="10">
        <f>3/24000000*OO[[#This Row],[124 (04JUL1985 09:00:00)-Water Temperature (C)]]*OO[[#This Row],[66]]</f>
        <v>3.6966745613174996E-8</v>
      </c>
      <c r="BQ24" s="10">
        <f>3/24000000*OO[[#This Row],[125 (04JUL1985 12:00:00)-Water Temperature (C)]]*OO[[#This Row],[67]]</f>
        <v>3.9426518681200001E-8</v>
      </c>
      <c r="BR24" s="10">
        <f>3/24000000*OO[[#This Row],[126 (04JUL1985 15:00:00)-Water Temperature (C)]]*OO[[#This Row],[68]]</f>
        <v>3.8872142850762504E-8</v>
      </c>
      <c r="BS24" s="10">
        <f>3/24000000*OO[[#This Row],[127 (04JUL1985 18:00:00)-Water Temperature (C)]]*OO[[#This Row],[69]]</f>
        <v>3.80164020136875E-8</v>
      </c>
      <c r="BT24" s="10">
        <f>3/24000000*OO[[#This Row],[128 (04JUL1985 21:00:00)-Water Temperature (C)]]*OO[[#This Row],[70]]</f>
        <v>3.5745718719749998E-8</v>
      </c>
      <c r="BU24" s="10">
        <f>3/24000000*OO[[#This Row],[129 (05JUL1985 00:00:00)-Water Temperature (C)]]*OO[[#This Row],[71]]</f>
        <v>3.1241784822787496E-8</v>
      </c>
      <c r="BV24" s="10">
        <f>3/24000000*OO[[#This Row],[130 (05JUL1985 03:00:00)-Water Temperature (C)]]*OO[[#This Row],[72]]</f>
        <v>2.8099959251E-8</v>
      </c>
      <c r="BW24" s="10">
        <f>3/24000000*OO[[#This Row],[131 (05JUL1985 06:00:00)-Water Temperature (C)]]*OO[[#This Row],[73]]</f>
        <v>2.8497579119900001E-8</v>
      </c>
      <c r="BX24" s="10">
        <f>3/24000000*OO[[#This Row],[132 (05JUL1985 09:00:00)-Water Temperature (C)]]*OO[[#This Row],[74]]</f>
        <v>3.2628274023799999E-8</v>
      </c>
      <c r="BY24" s="10">
        <f>3/24000000*OO[[#This Row],[133 (05JUL1985 12:00:00)-Water Temperature (C)]]*OO[[#This Row],[75]]</f>
        <v>3.6310387696274999E-8</v>
      </c>
      <c r="BZ24" s="10">
        <f>3/24000000*OO[[#This Row],[134 (05JUL1985 15:00:00)-Water Temperature (C)]]*OO[[#This Row],[76]]</f>
        <v>3.7398935047499998E-8</v>
      </c>
      <c r="CA24" s="10">
        <f>3/24000000*OO[[#This Row],[135 (05JUL1985 18:00:00)-Water Temperature (C)]]*OO[[#This Row],[77]]</f>
        <v>3.6397422207412495E-8</v>
      </c>
      <c r="CB24" s="10">
        <f>3/24000000*OO[[#This Row],[136 (05JUL1985 21:00:00)-Water Temperature (C)]]*OO[[#This Row],[78]]</f>
        <v>3.2740574935249998E-8</v>
      </c>
      <c r="CC24" s="10">
        <f>3/24000000*OO[[#This Row],[137 (06JUL1985 00:00:00)-Water Temperature (C)]]*OO[[#This Row],[79]]</f>
        <v>2.8045138089187499E-8</v>
      </c>
      <c r="CD24" s="10">
        <f>3/24000000*OO[[#This Row],[138 (06JUL1985 03:00:00)-Water Temperature (C)]]*OO[[#This Row],[80]]</f>
        <v>2.5007945416537498E-8</v>
      </c>
      <c r="CE24" s="10">
        <f>3/24000000*OO[[#This Row],[139 (06JUL1985 06:00:00)-Water Temperature (C)]]*OO[[#This Row],[81]]</f>
        <v>2.2814663717862502E-8</v>
      </c>
      <c r="CF24" s="10">
        <f>3/24000000*OO[[#This Row],[140 (06JUL1985 09:00:00)-Water Temperature (C)]]*OO[[#This Row],[82]]</f>
        <v>2.2791648199374999E-8</v>
      </c>
      <c r="CG24" s="10">
        <f>3/24000000*OO[[#This Row],[141 (06JUL1985 12:00:00)-Water Temperature (C)]]*OO[[#This Row],[83]]</f>
        <v>2.3083807067774999E-8</v>
      </c>
      <c r="CH24" s="10">
        <f>3/24000000*OO[[#This Row],[142 (06JUL1985 15:00:00)-Water Temperature (C)]]*OO[[#This Row],[84]]</f>
        <v>2.2527290569375001E-8</v>
      </c>
      <c r="CI24" s="10">
        <f>3/24000000*OO[[#This Row],[143 (06JUL1985 18:00:00)-Water Temperature (C)]]*OO[[#This Row],[85]]</f>
        <v>2.1278749530499998E-8</v>
      </c>
      <c r="CJ24" s="10">
        <f>3/24000000*OO[[#This Row],[144 (06JUL1985 21:00:00)-Water Temperature (C)]]*OO[[#This Row],[86]]</f>
        <v>1.9121580280249995E-8</v>
      </c>
      <c r="CK24" s="10">
        <f>3/24000000*OO[[#This Row],[145 (07JUL1985 00:00:00)-Water Temperature (C)]]*OO[[#This Row],[87]]</f>
        <v>1.6368965535299999E-8</v>
      </c>
      <c r="CL24" s="10">
        <f>3/24000000*OO[[#This Row],[146 (07JUL1985 03:00:00)-Water Temperature (C)]]*OO[[#This Row],[88]]</f>
        <v>1.4579761692800002E-8</v>
      </c>
      <c r="CM24" s="10">
        <f>3/24000000*OO[[#This Row],[147 (07JUL1985 06:00:00)-Water Temperature (C)]]*OO[[#This Row],[89]]</f>
        <v>1.2735984125175001E-8</v>
      </c>
      <c r="CN24" s="10">
        <f>3/24000000*OO[[#This Row],[148 (07JUL1985 09:00:00)-Water Temperature (C)]]*OO[[#This Row],[90]]</f>
        <v>1.1598954839694997E-8</v>
      </c>
      <c r="CO24" s="10">
        <f>3/24000000*OO[[#This Row],[149 (07JUL1985 12:00:00)-Water Temperature (C)]]*OO[[#This Row],[91]]</f>
        <v>1.0357428251528749E-8</v>
      </c>
      <c r="CP24" s="10">
        <f>3/24000000*OO[[#This Row],[150 (07JUL1985 15:00:00)-Water Temperature (C)]]*OO[[#This Row],[92]]</f>
        <v>9.8143876266849993E-9</v>
      </c>
      <c r="CQ24" s="10">
        <f>3/24000000*OO[[#This Row],[151 (07JUL1985 18:00:00)-Water Temperature (C)]]*OO[[#This Row],[93]]</f>
        <v>9.6445710646387504E-9</v>
      </c>
      <c r="CR24" s="10">
        <f>3/24000000*OO[[#This Row],[152 (07JUL1985 21:00:00)-Water Temperature (C)]]*OO[[#This Row],[94]]</f>
        <v>8.894914451126249E-9</v>
      </c>
      <c r="CS24" s="10">
        <f>3/24000000*OO[[#This Row],[153 (08JUL1985 00:00:00)-Water Temperature (C)]]*OO[[#This Row],[95]]</f>
        <v>7.8763272836762497E-9</v>
      </c>
      <c r="CT24" s="10">
        <f>3/24000000*OO[[#This Row],[154 (08JUL1985 03:00:00)-Water Temperature (C)]]*OO[[#This Row],[96]]</f>
        <v>7.3428433562812486E-9</v>
      </c>
      <c r="CU24" s="10">
        <f>3/24000000*OO[[#This Row],[155 (08JUL1985 06:00:00)-Water Temperature (C)]]*OO[[#This Row],[97]]</f>
        <v>8.6311628147399998E-9</v>
      </c>
      <c r="CV24" s="10">
        <f>3/24000000*OO[[#This Row],[156 (08JUL1985 09:00:00)-Water Temperature (C)]]*OO[[#This Row],[98]]</f>
        <v>1.1570919191728749E-8</v>
      </c>
      <c r="CW24" s="10">
        <f>3/24000000*OO[[#This Row],[157 (08JUL1985 12:00:00)-Water Temperature (C)]]*OO[[#This Row],[99]]</f>
        <v>1.4004571378290001E-8</v>
      </c>
    </row>
    <row r="25" spans="1:101" x14ac:dyDescent="0.35">
      <c r="A25" t="s">
        <v>30</v>
      </c>
      <c r="B25">
        <v>996.51009999999997</v>
      </c>
      <c r="C25" s="10">
        <f>3/24*OO[[#This Row],[59 (26JUN1985 06:00:00)-Water Temperature (C)]]*OO[[#This Row],[1]]/SUM(OO[1])</f>
        <v>3.7331324990599411E-3</v>
      </c>
      <c r="D25" s="10">
        <f>3/24*OO[[#This Row],[60 (26JUN1985 09:00:00)-Water Temperature (C)]]*OO[[#This Row],[2]]/SUM(OO[2])</f>
        <v>6.1043885387051047E-5</v>
      </c>
      <c r="E25" s="10">
        <f>3/24*OO[[#This Row],[61 (26JUN1985 12:00:00)-Water Temperature (C)]]*OO[[#This Row],[3]]/SUM(OO[3])</f>
        <v>4.4310935437674364E-5</v>
      </c>
      <c r="F25" s="10">
        <f>3/24*OO[[#This Row],[62 (26JUN1985 15:00:00)-Water Temperature (C)]]*OO[[#This Row],[4]]/SUM(OO[4])</f>
        <v>3.9475681773811747E-5</v>
      </c>
      <c r="G25" s="10">
        <f>3/24*OO[[#This Row],[63 (26JUN1985 18:00:00)-Water Temperature (C)]]*OO[[#This Row],[5]]/SUM(OO[5])</f>
        <v>3.4713646989613615E-5</v>
      </c>
      <c r="H25" s="10">
        <f>3/24*OO[[#This Row],[64 (26JUN1985 21:00:00)-Water Temperature (C)]]*OO[[#This Row],[6]]/SUM(OO[6])</f>
        <v>3.0249204941998757E-5</v>
      </c>
      <c r="I25" s="10">
        <f>3/24*OO[[#This Row],[65 (27JUN1985 00:00:00)-Water Temperature (C)]]*OO[[#This Row],[7]]/SUM(OO[7])</f>
        <v>2.552966805862337E-5</v>
      </c>
      <c r="J25" s="10">
        <f>3/24*OO[[#This Row],[66 (27JUN1985 03:00:00)-Water Temperature (C)]]*OO[[#This Row],[8]]/SUM(OO[8])</f>
        <v>2.2635164251591233E-5</v>
      </c>
      <c r="K25" s="10">
        <f>3/24*OO[[#This Row],[67 (27JUN1985 06:00:00)-Water Temperature (C)]]*OO[[#This Row],[9]]/SUM(OO[9])</f>
        <v>2.1491901323802376E-5</v>
      </c>
      <c r="L25" s="10">
        <f>3/24*OO[[#This Row],[68 (27JUN1985 09:00:00)-Water Temperature (C)]]*OO[[#This Row],[10]]/SUM(OO[10])</f>
        <v>2.1480184138643611E-5</v>
      </c>
      <c r="M25" s="10">
        <f>3/24*OO[[#This Row],[69 (27JUN1985 12:00:00)-Water Temperature (C)]]*OO[[#This Row],[11]]/SUM(OO[11])</f>
        <v>2.1388533469626037E-5</v>
      </c>
      <c r="N25" s="10">
        <f>3/24*OO[[#This Row],[70 (27JUN1985 15:00:00)-Water Temperature (C)]]*OO[[#This Row],[12]]/SUM(OO[12])</f>
        <v>2.0135188279026473E-5</v>
      </c>
      <c r="O25" s="10">
        <f>3/24*OO[[#This Row],[71 (27JUN1985 18:00:00)-Water Temperature (C)]]*OO[[#This Row],[13]]/SUM(OO[13])</f>
        <v>1.8394073819760136E-5</v>
      </c>
      <c r="P25" s="10">
        <f>3/24*OO[[#This Row],[72 (27JUN1985 21:00:00)-Water Temperature (C)]]*OO[[#This Row],[14]]/SUM(OO[14])</f>
        <v>1.6321906821056612E-5</v>
      </c>
      <c r="Q25" s="10">
        <f>3/24*OO[[#This Row],[73 (28JUN1985 00:00:00)-Water Temperature (C)]]*OO[[#This Row],[15]]/SUM(OO[15])</f>
        <v>1.4138047368922321E-5</v>
      </c>
      <c r="R25" s="10">
        <f>3/24*OO[[#This Row],[74 (28JUN1985 03:00:00)-Water Temperature (C)]]*OO[[#This Row],[16]]/SUM(OO[16])</f>
        <v>1.3192306514847407E-5</v>
      </c>
      <c r="S25" s="10">
        <f>3/24*OO[[#This Row],[75 (28JUN1985 06:00:00)-Water Temperature (C)]]*OO[[#This Row],[17]]/SUM(OO[17])</f>
        <v>1.5719076082866407E-5</v>
      </c>
      <c r="T25" s="10">
        <f>3/24*OO[[#This Row],[76 (28JUN1985 09:00:00)-Water Temperature (C)]]*OO[[#This Row],[18]]/SUM(OO[18])</f>
        <v>1.7719131251897979E-5</v>
      </c>
      <c r="U25" s="10">
        <f>3/24*OO[[#This Row],[77 (28JUN1985 12:00:00)-Water Temperature (C)]]*OO[[#This Row],[19]]/SUM(OO[19])</f>
        <v>1.7656645101265492E-5</v>
      </c>
      <c r="V25" s="10">
        <f>3/24000000*OO[[#This Row],[78 (28JUN1985 15:00:00)-Water Temperature (C)]]*OO[[#This Row],[20]]</f>
        <v>1.6293985819099999E-5</v>
      </c>
      <c r="W25" s="10">
        <f>3/24000000*OO[[#This Row],[79 (28JUN1985 18:00:00)-Water Temperature (C)]]*OO[[#This Row],[21]]</f>
        <v>1.4448669644090002E-5</v>
      </c>
      <c r="X25" s="10">
        <f>3/24000000*OO[[#This Row],[80 (28JUN1985 21:00:00)-Water Temperature (C)]]*OO[[#This Row],[22]]</f>
        <v>1.223669914083E-5</v>
      </c>
      <c r="Y25" s="10">
        <f>3/24000000*OO[[#This Row],[81 (29JUN1985 00:00:00)-Water Temperature (C)]]*OO[[#This Row],[23]]</f>
        <v>1.050612597922875E-5</v>
      </c>
      <c r="Z25" s="10">
        <f>3/24000000*OO[[#This Row],[82 (29JUN1985 03:00:00)-Water Temperature (C)]]*OO[[#This Row],[24]]</f>
        <v>9.1266857030725006E-6</v>
      </c>
      <c r="AA25" s="10">
        <f>3/24000000*OO[[#This Row],[83 (29JUN1985 06:00:00)-Water Temperature (C)]]*OO[[#This Row],[25]]</f>
        <v>7.974119519062499E-6</v>
      </c>
      <c r="AB25" s="10">
        <f>3/24000000*OO[[#This Row],[84 (29JUN1985 09:00:00)-Water Temperature (C)]]*OO[[#This Row],[26]]</f>
        <v>7.4775815112999993E-6</v>
      </c>
      <c r="AC25" s="10">
        <f>3/24000000*OO[[#This Row],[85 (29JUN1985 12:00:00)-Water Temperature (C)]]*OO[[#This Row],[27]]</f>
        <v>7.0022802624749988E-6</v>
      </c>
      <c r="AD25" s="10">
        <f>3/24000000*OO[[#This Row],[86 (29JUN1985 15:00:00)-Water Temperature (C)]]*OO[[#This Row],[28]]</f>
        <v>6.1869714148825E-6</v>
      </c>
      <c r="AE25" s="10">
        <f>3/24000000*OO[[#This Row],[88 (29JUN1985 21:00:00)-Water Temperature (C)]]*OO[[#This Row],[30]]</f>
        <v>4.6910946835087502E-6</v>
      </c>
      <c r="AF25" s="10">
        <f>3/24000000*OO[[#This Row],[88 (29JUN1985 21:00:00)-Water Temperature (C)]]*OO[[#This Row],[30]]</f>
        <v>4.6910946835087502E-6</v>
      </c>
      <c r="AG25" s="10">
        <f>3/24000000*OO[[#This Row],[89 (30JUN1985 00:00:00)-Water Temperature (C)]]*OO[[#This Row],[31]]</f>
        <v>3.9102900939724997E-6</v>
      </c>
      <c r="AH25" s="10">
        <f>3/24000000*OO[[#This Row],[90 (30JUN1985 03:00:00)-Water Temperature (C)]]*OO[[#This Row],[32]]</f>
        <v>3.3300340819199999E-6</v>
      </c>
      <c r="AI25" s="10">
        <f>3/24000000*OO[[#This Row],[91 (30JUN1985 06:00:00)-Water Temperature (C)]]*OO[[#This Row],[33]]</f>
        <v>2.95924681436125E-6</v>
      </c>
      <c r="AJ25" s="10">
        <f>3/24000000*OO[[#This Row],[92 (30JUN1985 09:00:00)-Water Temperature (C)]]*OO[[#This Row],[34]]</f>
        <v>2.8792419191999997E-6</v>
      </c>
      <c r="AK25" s="10">
        <f>3/24000000*OO[[#This Row],[93 (30JUN1985 12:00:00)-Water Temperature (C)]]*OO[[#This Row],[35]]</f>
        <v>2.7620983566274995E-6</v>
      </c>
      <c r="AL25" s="10">
        <f>3/24000000*OO[[#This Row],[94 (30JUN1985 15:00:00)-Water Temperature (C)]]*OO[[#This Row],[36]]</f>
        <v>2.4742619575449998E-6</v>
      </c>
      <c r="AM25" s="10">
        <f>3/24000000*OO[[#This Row],[95 (30JUN1985 18:00:00)-Water Temperature (C)]]*OO[[#This Row],[37]]</f>
        <v>2.2006820219049999E-6</v>
      </c>
      <c r="AN25" s="10">
        <f>3/24000000*OO[[#This Row],[96 (30JUN1985 21:00:00)-Water Temperature (C)]]*OO[[#This Row],[38]]</f>
        <v>1.8222185896687502E-6</v>
      </c>
      <c r="AO25" s="10">
        <f>3/24000000*OO[[#This Row],[97 (01JUL1985 00:00:00)-Water Temperature (C)]]*OO[[#This Row],[39]]</f>
        <v>1.3730325073035001E-6</v>
      </c>
      <c r="AP25" s="10">
        <f>3/24000000*OO[[#This Row],[98 (01JUL1985 03:00:00)-Water Temperature (C)]]*OO[[#This Row],[40]]</f>
        <v>1.0619840096587501E-6</v>
      </c>
      <c r="AQ25" s="10">
        <f>3/24000000*OO[[#This Row],[99 (01JUL1985 06:00:00)-Water Temperature (C)]]*OO[[#This Row],[41]]</f>
        <v>8.0450563246499989E-7</v>
      </c>
      <c r="AR25" s="10">
        <f>3/24000000*OO[[#This Row],[100 (01JUL1985 09:00:00)-Water Temperature (C)]]*OO[[#This Row],[42]]</f>
        <v>6.0330695332462499E-7</v>
      </c>
      <c r="AS25" s="10">
        <f>3/24000000*OO[[#This Row],[101 (01JUL1985 12:00:00)-Water Temperature (C)]]*OO[[#This Row],[43]]</f>
        <v>4.5125879966699998E-7</v>
      </c>
      <c r="AT25" s="10">
        <f>3/24000000*OO[[#This Row],[102 (01JUL1985 15:00:00)-Water Temperature (C)]]*OO[[#This Row],[44]]</f>
        <v>3.4386161113237497E-7</v>
      </c>
      <c r="AU25" s="10">
        <f>3/24000000*OO[[#This Row],[103 (01JUL1985 18:00:00)-Water Temperature (C)]]*OO[[#This Row],[45]]</f>
        <v>2.7871818764999999E-7</v>
      </c>
      <c r="AV25" s="10">
        <f>3/24000000*OO[[#This Row],[104 (01JUL1985 21:00:00)-Water Temperature (C)]]*OO[[#This Row],[46]]</f>
        <v>2.2724689939149998E-7</v>
      </c>
      <c r="AW25" s="10">
        <f>3/24000000*OO[[#This Row],[105 (02JUL1985 00:00:00)-Water Temperature (C)]]*OO[[#This Row],[47]]</f>
        <v>1.8351568809E-7</v>
      </c>
      <c r="AX25" s="10">
        <f>3/24000000*OO[[#This Row],[106 (02JUL1985 03:00:00)-Water Temperature (C)]]*OO[[#This Row],[48]]</f>
        <v>1.5613631075499999E-7</v>
      </c>
      <c r="AY25" s="10">
        <f>3/24000000*OO[[#This Row],[107 (02JUL1985 06:00:00)-Water Temperature (C)]]*OO[[#This Row],[49]]</f>
        <v>1.3418771856244999E-7</v>
      </c>
      <c r="AZ25" s="10">
        <f>3/24000000*OO[[#This Row],[108 (02JUL1985 09:00:00)-Water Temperature (C)]]*OO[[#This Row],[50]]</f>
        <v>1.1582604018832501E-7</v>
      </c>
      <c r="BA25" s="10">
        <f>3/24000000*OO[[#This Row],[109 (02JUL1985 12:00:00)-Water Temperature (C)]]*OO[[#This Row],[51]]</f>
        <v>1.0975005261429999E-7</v>
      </c>
      <c r="BB25" s="10">
        <f>3/24000000*OO[[#This Row],[110 (02JUL1985 15:00:00)-Water Temperature (C)]]*OO[[#This Row],[52]]</f>
        <v>1.036786302506125E-7</v>
      </c>
      <c r="BC25" s="10">
        <f>3/24000000*OO[[#This Row],[111 (02JUL1985 18:00:00)-Water Temperature (C)]]*OO[[#This Row],[53]]</f>
        <v>9.4727608662999998E-8</v>
      </c>
      <c r="BD25" s="10">
        <f>3/24000000*OO[[#This Row],[112 (02JUL1985 21:00:00)-Water Temperature (C)]]*OO[[#This Row],[54]]</f>
        <v>8.2762082977199997E-8</v>
      </c>
      <c r="BE25" s="10">
        <f>3/24000000*OO[[#This Row],[113 (03JUL1985 00:00:00)-Water Temperature (C)]]*OO[[#This Row],[55]]</f>
        <v>7.3315363114800002E-8</v>
      </c>
      <c r="BF25" s="10">
        <f>3/24000000*OO[[#This Row],[114 (03JUL1985 03:00:00)-Water Temperature (C)]]*OO[[#This Row],[56]]</f>
        <v>6.7673799552249997E-8</v>
      </c>
      <c r="BG25" s="10">
        <f>3/24000000*OO[[#This Row],[115 (03JUL1985 06:00:00)-Water Temperature (C)]]*OO[[#This Row],[57]]</f>
        <v>6.1528672567687499E-8</v>
      </c>
      <c r="BH25" s="10">
        <f>3/24000000*OO[[#This Row],[116 (03JUL1985 09:00:00)-Water Temperature (C)]]*OO[[#This Row],[58]]</f>
        <v>5.67513613758E-8</v>
      </c>
      <c r="BI25" s="10">
        <f>3/24000000*OO[[#This Row],[117 (03JUL1985 12:00:00)-Water Temperature (C)]]*OO[[#This Row],[59]]</f>
        <v>5.6202269501000003E-8</v>
      </c>
      <c r="BJ25" s="10">
        <f>3/24000000*OO[[#This Row],[118 (03JUL1985 15:00:00)-Water Temperature (C)]]*OO[[#This Row],[60]]</f>
        <v>5.6027004030937505E-8</v>
      </c>
      <c r="BK25" s="10">
        <f>3/24000000*OO[[#This Row],[119 (03JUL1985 18:00:00)-Water Temperature (C)]]*OO[[#This Row],[61]]</f>
        <v>5.4693278282125004E-8</v>
      </c>
      <c r="BL25" s="10">
        <f>3/24000000*OO[[#This Row],[120 (03JUL1985 21:00:00)-Water Temperature (C)]]*OO[[#This Row],[62]]</f>
        <v>4.9802203655750005E-8</v>
      </c>
      <c r="BM25" s="10">
        <f>3/24000000*OO[[#This Row],[121 (04JUL1985 00:00:00)-Water Temperature (C)]]*OO[[#This Row],[63]]</f>
        <v>4.3752068995074999E-8</v>
      </c>
      <c r="BN25" s="10">
        <f>3/24000000*OO[[#This Row],[122 (04JUL1985 03:00:00)-Water Temperature (C)]]*OO[[#This Row],[64]]</f>
        <v>4.0214890223700003E-8</v>
      </c>
      <c r="BO25" s="10">
        <f>3/24000000*OO[[#This Row],[123 (04JUL1985 06:00:00)-Water Temperature (C)]]*OO[[#This Row],[65]]</f>
        <v>3.9742249355049996E-8</v>
      </c>
      <c r="BP25" s="10">
        <f>3/24000000*OO[[#This Row],[124 (04JUL1985 09:00:00)-Water Temperature (C)]]*OO[[#This Row],[66]]</f>
        <v>4.3078718577649995E-8</v>
      </c>
      <c r="BQ25" s="10">
        <f>3/24000000*OO[[#This Row],[125 (04JUL1985 12:00:00)-Water Temperature (C)]]*OO[[#This Row],[67]]</f>
        <v>4.6186757481499995E-8</v>
      </c>
      <c r="BR25" s="10">
        <f>3/24000000*OO[[#This Row],[126 (04JUL1985 15:00:00)-Water Temperature (C)]]*OO[[#This Row],[68]]</f>
        <v>4.5882780952237501E-8</v>
      </c>
      <c r="BS25" s="10">
        <f>3/24000000*OO[[#This Row],[127 (04JUL1985 18:00:00)-Water Temperature (C)]]*OO[[#This Row],[69]]</f>
        <v>4.4855431189975E-8</v>
      </c>
      <c r="BT25" s="10">
        <f>3/24000000*OO[[#This Row],[128 (04JUL1985 21:00:00)-Water Temperature (C)]]*OO[[#This Row],[70]]</f>
        <v>4.2267592147949995E-8</v>
      </c>
      <c r="BU25" s="10">
        <f>3/24000000*OO[[#This Row],[129 (05JUL1985 00:00:00)-Water Temperature (C)]]*OO[[#This Row],[71]]</f>
        <v>3.7002687942499999E-8</v>
      </c>
      <c r="BV25" s="10">
        <f>3/24000000*OO[[#This Row],[130 (05JUL1985 03:00:00)-Water Temperature (C)]]*OO[[#This Row],[72]]</f>
        <v>3.2977353355124997E-8</v>
      </c>
      <c r="BW25" s="10">
        <f>3/24000000*OO[[#This Row],[131 (05JUL1985 06:00:00)-Water Temperature (C)]]*OO[[#This Row],[73]]</f>
        <v>3.3065277439250002E-8</v>
      </c>
      <c r="BX25" s="10">
        <f>3/24000000*OO[[#This Row],[132 (05JUL1985 09:00:00)-Water Temperature (C)]]*OO[[#This Row],[74]]</f>
        <v>3.7853669844575003E-8</v>
      </c>
      <c r="BY25" s="10">
        <f>3/24000000*OO[[#This Row],[133 (05JUL1985 12:00:00)-Water Temperature (C)]]*OO[[#This Row],[75]]</f>
        <v>4.2480190476412492E-8</v>
      </c>
      <c r="BZ25" s="10">
        <f>3/24000000*OO[[#This Row],[134 (05JUL1985 15:00:00)-Water Temperature (C)]]*OO[[#This Row],[76]]</f>
        <v>4.4114926998037499E-8</v>
      </c>
      <c r="CA25" s="10">
        <f>3/24000000*OO[[#This Row],[135 (05JUL1985 18:00:00)-Water Temperature (C)]]*OO[[#This Row],[77]]</f>
        <v>4.3088754305749999E-8</v>
      </c>
      <c r="CB25" s="10">
        <f>3/24000000*OO[[#This Row],[136 (05JUL1985 21:00:00)-Water Temperature (C)]]*OO[[#This Row],[78]]</f>
        <v>3.8875957348437498E-8</v>
      </c>
      <c r="CC25" s="10">
        <f>3/24000000*OO[[#This Row],[137 (06JUL1985 00:00:00)-Water Temperature (C)]]*OO[[#This Row],[79]]</f>
        <v>3.3265731503099995E-8</v>
      </c>
      <c r="CD25" s="10">
        <f>3/24000000*OO[[#This Row],[138 (06JUL1985 03:00:00)-Water Temperature (C)]]*OO[[#This Row],[80]]</f>
        <v>2.9468108057249998E-8</v>
      </c>
      <c r="CE25" s="10">
        <f>3/24000000*OO[[#This Row],[139 (06JUL1985 06:00:00)-Water Temperature (C)]]*OO[[#This Row],[81]]</f>
        <v>2.69660086428E-8</v>
      </c>
      <c r="CF25" s="10">
        <f>3/24000000*OO[[#This Row],[140 (06JUL1985 09:00:00)-Water Temperature (C)]]*OO[[#This Row],[82]]</f>
        <v>2.6847695879062494E-8</v>
      </c>
      <c r="CG25" s="10">
        <f>3/24000000*OO[[#This Row],[141 (06JUL1985 12:00:00)-Water Temperature (C)]]*OO[[#This Row],[83]]</f>
        <v>2.7262000616025E-8</v>
      </c>
      <c r="CH25" s="10">
        <f>3/24000000*OO[[#This Row],[142 (06JUL1985 15:00:00)-Water Temperature (C)]]*OO[[#This Row],[84]]</f>
        <v>2.66819924058E-8</v>
      </c>
      <c r="CI25" s="10">
        <f>3/24000000*OO[[#This Row],[143 (06JUL1985 18:00:00)-Water Temperature (C)]]*OO[[#This Row],[85]]</f>
        <v>2.5246369830937497E-8</v>
      </c>
      <c r="CJ25" s="10">
        <f>3/24000000*OO[[#This Row],[144 (06JUL1985 21:00:00)-Water Temperature (C)]]*OO[[#This Row],[86]]</f>
        <v>2.2691444949349998E-8</v>
      </c>
      <c r="CK25" s="10">
        <f>3/24000000*OO[[#This Row],[145 (07JUL1985 00:00:00)-Water Temperature (C)]]*OO[[#This Row],[87]]</f>
        <v>1.9406627736749999E-8</v>
      </c>
      <c r="CL25" s="10">
        <f>3/24000000*OO[[#This Row],[146 (07JUL1985 03:00:00)-Water Temperature (C)]]*OO[[#This Row],[88]]</f>
        <v>1.71779011186E-8</v>
      </c>
      <c r="CM25" s="10">
        <f>3/24000000*OO[[#This Row],[147 (07JUL1985 06:00:00)-Water Temperature (C)]]*OO[[#This Row],[89]]</f>
        <v>1.5164916078937499E-8</v>
      </c>
      <c r="CN25" s="10">
        <f>3/24000000*OO[[#This Row],[148 (07JUL1985 09:00:00)-Water Temperature (C)]]*OO[[#This Row],[90]]</f>
        <v>1.377544834432E-8</v>
      </c>
      <c r="CO25" s="10">
        <f>3/24000000*OO[[#This Row],[149 (07JUL1985 12:00:00)-Water Temperature (C)]]*OO[[#This Row],[91]]</f>
        <v>1.2298720864594999E-8</v>
      </c>
      <c r="CP25" s="10">
        <f>3/24000000*OO[[#This Row],[150 (07JUL1985 15:00:00)-Water Temperature (C)]]*OO[[#This Row],[92]]</f>
        <v>1.1597923648575E-8</v>
      </c>
      <c r="CQ25" s="10">
        <f>3/24000000*OO[[#This Row],[151 (07JUL1985 18:00:00)-Water Temperature (C)]]*OO[[#This Row],[93]]</f>
        <v>1.1378675348947499E-8</v>
      </c>
      <c r="CR25" s="10">
        <f>3/24000000*OO[[#This Row],[152 (07JUL1985 21:00:00)-Water Temperature (C)]]*OO[[#This Row],[94]]</f>
        <v>1.0525172357915E-8</v>
      </c>
      <c r="CS25" s="10">
        <f>3/24000000*OO[[#This Row],[153 (08JUL1985 00:00:00)-Water Temperature (C)]]*OO[[#This Row],[95]]</f>
        <v>9.3182337100875002E-9</v>
      </c>
      <c r="CT25" s="10">
        <f>3/24000000*OO[[#This Row],[154 (08JUL1985 03:00:00)-Water Temperature (C)]]*OO[[#This Row],[96]]</f>
        <v>8.5680422090449995E-9</v>
      </c>
      <c r="CU25" s="10">
        <f>3/24000000*OO[[#This Row],[155 (08JUL1985 06:00:00)-Water Temperature (C)]]*OO[[#This Row],[97]]</f>
        <v>9.8279134087999999E-9</v>
      </c>
      <c r="CV25" s="10">
        <f>3/24000000*OO[[#This Row],[156 (08JUL1985 09:00:00)-Water Temperature (C)]]*OO[[#This Row],[98]]</f>
        <v>1.3263920745195E-8</v>
      </c>
      <c r="CW25" s="10">
        <f>3/24000000*OO[[#This Row],[157 (08JUL1985 12:00:00)-Water Temperature (C)]]*OO[[#This Row],[99]]</f>
        <v>1.6300480558161249E-8</v>
      </c>
    </row>
    <row r="26" spans="1:101" x14ac:dyDescent="0.35">
      <c r="A26" t="s">
        <v>31</v>
      </c>
      <c r="B26">
        <v>926.50670000000002</v>
      </c>
      <c r="C26" s="10">
        <f>3/24*OO[[#This Row],[59 (26JUN1985 06:00:00)-Water Temperature (C)]]*OO[[#This Row],[1]]/SUM(OO[1])</f>
        <v>6.4143337526528406E-3</v>
      </c>
      <c r="D26" s="10">
        <f>3/24*OO[[#This Row],[60 (26JUN1985 09:00:00)-Water Temperature (C)]]*OO[[#This Row],[2]]/SUM(OO[2])</f>
        <v>6.7575477610969589E-5</v>
      </c>
      <c r="E26" s="10">
        <f>3/24*OO[[#This Row],[61 (26JUN1985 12:00:00)-Water Temperature (C)]]*OO[[#This Row],[3]]/SUM(OO[3])</f>
        <v>4.1037072997219055E-5</v>
      </c>
      <c r="F26" s="10">
        <f>3/24*OO[[#This Row],[62 (26JUN1985 15:00:00)-Water Temperature (C)]]*OO[[#This Row],[4]]/SUM(OO[4])</f>
        <v>3.6676986848560496E-5</v>
      </c>
      <c r="G26" s="10">
        <f>3/24*OO[[#This Row],[63 (26JUN1985 18:00:00)-Water Temperature (C)]]*OO[[#This Row],[5]]/SUM(OO[5])</f>
        <v>3.2148432433696569E-5</v>
      </c>
      <c r="H26" s="10">
        <f>3/24*OO[[#This Row],[64 (26JUN1985 21:00:00)-Water Temperature (C)]]*OO[[#This Row],[6]]/SUM(OO[6])</f>
        <v>2.8056343208720555E-5</v>
      </c>
      <c r="I26" s="10">
        <f>3/24*OO[[#This Row],[65 (27JUN1985 00:00:00)-Water Temperature (C)]]*OO[[#This Row],[7]]/SUM(OO[7])</f>
        <v>2.3607064217025187E-5</v>
      </c>
      <c r="J26" s="10">
        <f>3/24*OO[[#This Row],[66 (27JUN1985 03:00:00)-Water Temperature (C)]]*OO[[#This Row],[8]]/SUM(OO[8])</f>
        <v>2.078574953511585E-5</v>
      </c>
      <c r="K26" s="10">
        <f>3/24*OO[[#This Row],[67 (27JUN1985 06:00:00)-Water Temperature (C)]]*OO[[#This Row],[9]]/SUM(OO[9])</f>
        <v>1.9659006070588652E-5</v>
      </c>
      <c r="L26" s="10">
        <f>3/24*OO[[#This Row],[68 (27JUN1985 09:00:00)-Water Temperature (C)]]*OO[[#This Row],[10]]/SUM(OO[10])</f>
        <v>1.9658882606144597E-5</v>
      </c>
      <c r="M26" s="10">
        <f>3/24*OO[[#This Row],[69 (27JUN1985 12:00:00)-Water Temperature (C)]]*OO[[#This Row],[11]]/SUM(OO[11])</f>
        <v>1.9651853496582578E-5</v>
      </c>
      <c r="N26" s="10">
        <f>3/24*OO[[#This Row],[70 (27JUN1985 15:00:00)-Water Temperature (C)]]*OO[[#This Row],[12]]/SUM(OO[12])</f>
        <v>1.8569369530543268E-5</v>
      </c>
      <c r="O26" s="10">
        <f>3/24*OO[[#This Row],[71 (27JUN1985 18:00:00)-Water Temperature (C)]]*OO[[#This Row],[13]]/SUM(OO[13])</f>
        <v>1.6966195835871357E-5</v>
      </c>
      <c r="P26" s="10">
        <f>3/24*OO[[#This Row],[72 (27JUN1985 21:00:00)-Water Temperature (C)]]*OO[[#This Row],[14]]/SUM(OO[14])</f>
        <v>1.5049097555706942E-5</v>
      </c>
      <c r="Q26" s="10">
        <f>3/24*OO[[#This Row],[73 (28JUN1985 00:00:00)-Water Temperature (C)]]*OO[[#This Row],[15]]/SUM(OO[15])</f>
        <v>1.3009828442019162E-5</v>
      </c>
      <c r="R26" s="10">
        <f>3/24*OO[[#This Row],[74 (28JUN1985 03:00:00)-Water Temperature (C)]]*OO[[#This Row],[16]]/SUM(OO[16])</f>
        <v>1.1928050182073784E-5</v>
      </c>
      <c r="S26" s="10">
        <f>3/24*OO[[#This Row],[75 (28JUN1985 06:00:00)-Water Temperature (C)]]*OO[[#This Row],[17]]/SUM(OO[17])</f>
        <v>1.4030644899976621E-5</v>
      </c>
      <c r="T26" s="10">
        <f>3/24*OO[[#This Row],[76 (28JUN1985 09:00:00)-Water Temperature (C)]]*OO[[#This Row],[18]]/SUM(OO[18])</f>
        <v>1.6014834220220049E-5</v>
      </c>
      <c r="U26" s="10">
        <f>3/24*OO[[#This Row],[77 (28JUN1985 12:00:00)-Water Temperature (C)]]*OO[[#This Row],[19]]/SUM(OO[19])</f>
        <v>1.6153582246393795E-5</v>
      </c>
      <c r="V26" s="10">
        <f>3/24000000*OO[[#This Row],[78 (28JUN1985 15:00:00)-Water Temperature (C)]]*OO[[#This Row],[20]]</f>
        <v>1.4937359050672501E-5</v>
      </c>
      <c r="W26" s="10">
        <f>3/24000000*OO[[#This Row],[79 (28JUN1985 18:00:00)-Water Temperature (C)]]*OO[[#This Row],[21]]</f>
        <v>1.3278254114356247E-5</v>
      </c>
      <c r="X26" s="10">
        <f>3/24000000*OO[[#This Row],[80 (28JUN1985 21:00:00)-Water Temperature (C)]]*OO[[#This Row],[22]]</f>
        <v>1.1240935269705001E-5</v>
      </c>
      <c r="Y26" s="10">
        <f>3/24000000*OO[[#This Row],[81 (29JUN1985 00:00:00)-Water Temperature (C)]]*OO[[#This Row],[23]]</f>
        <v>9.6130652133974984E-6</v>
      </c>
      <c r="Z26" s="10">
        <f>3/24000000*OO[[#This Row],[82 (29JUN1985 03:00:00)-Water Temperature (C)]]*OO[[#This Row],[24]]</f>
        <v>8.3375808226499992E-6</v>
      </c>
      <c r="AA26" s="10">
        <f>3/24000000*OO[[#This Row],[83 (29JUN1985 06:00:00)-Water Temperature (C)]]*OO[[#This Row],[25]]</f>
        <v>7.2676180847387496E-6</v>
      </c>
      <c r="AB26" s="10">
        <f>3/24000000*OO[[#This Row],[84 (29JUN1985 09:00:00)-Water Temperature (C)]]*OO[[#This Row],[26]]</f>
        <v>6.7958064123899996E-6</v>
      </c>
      <c r="AC26" s="10">
        <f>3/24000000*OO[[#This Row],[85 (29JUN1985 12:00:00)-Water Temperature (C)]]*OO[[#This Row],[27]]</f>
        <v>6.365094065172501E-6</v>
      </c>
      <c r="AD26" s="10">
        <f>3/24000000*OO[[#This Row],[86 (29JUN1985 15:00:00)-Water Temperature (C)]]*OO[[#This Row],[28]]</f>
        <v>5.6554448186749995E-6</v>
      </c>
      <c r="AE26" s="10">
        <f>3/24000000*OO[[#This Row],[88 (29JUN1985 21:00:00)-Water Temperature (C)]]*OO[[#This Row],[30]]</f>
        <v>4.2783843615974995E-6</v>
      </c>
      <c r="AF26" s="10">
        <f>3/24000000*OO[[#This Row],[88 (29JUN1985 21:00:00)-Water Temperature (C)]]*OO[[#This Row],[30]]</f>
        <v>4.2783843615974995E-6</v>
      </c>
      <c r="AG26" s="10">
        <f>3/24000000*OO[[#This Row],[89 (30JUN1985 00:00:00)-Water Temperature (C)]]*OO[[#This Row],[31]]</f>
        <v>3.5559621743849999E-6</v>
      </c>
      <c r="AH26" s="10">
        <f>3/24000000*OO[[#This Row],[90 (30JUN1985 03:00:00)-Water Temperature (C)]]*OO[[#This Row],[32]]</f>
        <v>3.0143080414300004E-6</v>
      </c>
      <c r="AI26" s="10">
        <f>3/24000000*OO[[#This Row],[91 (30JUN1985 06:00:00)-Water Temperature (C)]]*OO[[#This Row],[33]]</f>
        <v>2.6724575308199996E-6</v>
      </c>
      <c r="AJ26" s="10">
        <f>3/24000000*OO[[#This Row],[92 (30JUN1985 09:00:00)-Water Temperature (C)]]*OO[[#This Row],[34]]</f>
        <v>2.5922682496649997E-6</v>
      </c>
      <c r="AK26" s="10">
        <f>3/24000000*OO[[#This Row],[93 (30JUN1985 12:00:00)-Water Temperature (C)]]*OO[[#This Row],[35]]</f>
        <v>2.503089552E-6</v>
      </c>
      <c r="AL26" s="10">
        <f>3/24000000*OO[[#This Row],[94 (30JUN1985 15:00:00)-Water Temperature (C)]]*OO[[#This Row],[36]]</f>
        <v>2.2579126188750001E-6</v>
      </c>
      <c r="AM26" s="10">
        <f>3/24000000*OO[[#This Row],[95 (30JUN1985 18:00:00)-Water Temperature (C)]]*OO[[#This Row],[37]]</f>
        <v>2.0131021921449995E-6</v>
      </c>
      <c r="AN26" s="10">
        <f>3/24000000*OO[[#This Row],[96 (30JUN1985 21:00:00)-Water Temperature (C)]]*OO[[#This Row],[38]]</f>
        <v>1.6732867178000001E-6</v>
      </c>
      <c r="AO26" s="10">
        <f>3/24000000*OO[[#This Row],[97 (01JUL1985 00:00:00)-Water Temperature (C)]]*OO[[#This Row],[39]]</f>
        <v>1.2677115661962501E-6</v>
      </c>
      <c r="AP26" s="10">
        <f>3/24000000*OO[[#This Row],[98 (01JUL1985 03:00:00)-Water Temperature (C)]]*OO[[#This Row],[40]]</f>
        <v>9.7507132440899996E-7</v>
      </c>
      <c r="AQ26" s="10">
        <f>3/24000000*OO[[#This Row],[99 (01JUL1985 06:00:00)-Water Temperature (C)]]*OO[[#This Row],[41]]</f>
        <v>7.5135495348937496E-7</v>
      </c>
      <c r="AR26" s="10">
        <f>3/24000000*OO[[#This Row],[100 (01JUL1985 09:00:00)-Water Temperature (C)]]*OO[[#This Row],[42]]</f>
        <v>5.6793110129999996E-7</v>
      </c>
      <c r="AS26" s="10">
        <f>3/24000000*OO[[#This Row],[101 (01JUL1985 12:00:00)-Water Temperature (C)]]*OO[[#This Row],[43]]</f>
        <v>4.2493050000012498E-7</v>
      </c>
      <c r="AT26" s="10">
        <f>3/24000000*OO[[#This Row],[102 (01JUL1985 15:00:00)-Water Temperature (C)]]*OO[[#This Row],[44]]</f>
        <v>3.2207034253524996E-7</v>
      </c>
      <c r="AU26" s="10">
        <f>3/24000000*OO[[#This Row],[103 (01JUL1985 18:00:00)-Water Temperature (C)]]*OO[[#This Row],[45]]</f>
        <v>2.5917234430499998E-7</v>
      </c>
      <c r="AV26" s="10">
        <f>3/24000000*OO[[#This Row],[104 (01JUL1985 21:00:00)-Water Temperature (C)]]*OO[[#This Row],[46]]</f>
        <v>2.1049253517862497E-7</v>
      </c>
      <c r="AW26" s="10">
        <f>3/24000000*OO[[#This Row],[105 (02JUL1985 00:00:00)-Water Temperature (C)]]*OO[[#This Row],[47]]</f>
        <v>1.6958615279549998E-7</v>
      </c>
      <c r="AX26" s="10">
        <f>3/24000000*OO[[#This Row],[106 (02JUL1985 03:00:00)-Water Temperature (C)]]*OO[[#This Row],[48]]</f>
        <v>1.4324014080674998E-7</v>
      </c>
      <c r="AY26" s="10">
        <f>3/24000000*OO[[#This Row],[107 (02JUL1985 06:00:00)-Water Temperature (C)]]*OO[[#This Row],[49]]</f>
        <v>1.23701181253E-7</v>
      </c>
      <c r="AZ26" s="10">
        <f>3/24000000*OO[[#This Row],[108 (02JUL1985 09:00:00)-Water Temperature (C)]]*OO[[#This Row],[50]]</f>
        <v>1.0667004678774998E-7</v>
      </c>
      <c r="BA26" s="10">
        <f>3/24000000*OO[[#This Row],[109 (02JUL1985 12:00:00)-Water Temperature (C)]]*OO[[#This Row],[51]]</f>
        <v>1.004811305579E-7</v>
      </c>
      <c r="BB26" s="10">
        <f>3/24000000*OO[[#This Row],[110 (02JUL1985 15:00:00)-Water Temperature (C)]]*OO[[#This Row],[52]]</f>
        <v>9.5037919793000005E-8</v>
      </c>
      <c r="BC26" s="10">
        <f>3/24000000*OO[[#This Row],[111 (02JUL1985 18:00:00)-Water Temperature (C)]]*OO[[#This Row],[53]]</f>
        <v>8.69444268525E-8</v>
      </c>
      <c r="BD26" s="10">
        <f>3/24000000*OO[[#This Row],[112 (02JUL1985 21:00:00)-Water Temperature (C)]]*OO[[#This Row],[54]]</f>
        <v>7.5980562357149996E-8</v>
      </c>
      <c r="BE26" s="10">
        <f>3/24000000*OO[[#This Row],[113 (03JUL1985 00:00:00)-Water Temperature (C)]]*OO[[#This Row],[55]]</f>
        <v>6.7009932295350007E-8</v>
      </c>
      <c r="BF26" s="10">
        <f>3/24000000*OO[[#This Row],[114 (03JUL1985 03:00:00)-Water Temperature (C)]]*OO[[#This Row],[56]]</f>
        <v>6.1635767252549992E-8</v>
      </c>
      <c r="BG26" s="10">
        <f>3/24000000*OO[[#This Row],[115 (03JUL1985 06:00:00)-Water Temperature (C)]]*OO[[#This Row],[57]]</f>
        <v>5.6208991751099992E-8</v>
      </c>
      <c r="BH26" s="10">
        <f>3/24000000*OO[[#This Row],[116 (03JUL1985 09:00:00)-Water Temperature (C)]]*OO[[#This Row],[58]]</f>
        <v>5.1754166466099998E-8</v>
      </c>
      <c r="BI26" s="10">
        <f>3/24000000*OO[[#This Row],[117 (03JUL1985 12:00:00)-Water Temperature (C)]]*OO[[#This Row],[59]]</f>
        <v>5.1090788168999996E-8</v>
      </c>
      <c r="BJ26" s="10">
        <f>3/24000000*OO[[#This Row],[118 (03JUL1985 15:00:00)-Water Temperature (C)]]*OO[[#This Row],[60]]</f>
        <v>5.0998606474375004E-8</v>
      </c>
      <c r="BK26" s="10">
        <f>3/24000000*OO[[#This Row],[119 (03JUL1985 18:00:00)-Water Temperature (C)]]*OO[[#This Row],[61]]</f>
        <v>4.9899091865025001E-8</v>
      </c>
      <c r="BL26" s="10">
        <f>3/24000000*OO[[#This Row],[120 (03JUL1985 21:00:00)-Water Temperature (C)]]*OO[[#This Row],[62]]</f>
        <v>4.5590715402049998E-8</v>
      </c>
      <c r="BM26" s="10">
        <f>3/24000000*OO[[#This Row],[121 (04JUL1985 00:00:00)-Water Temperature (C)]]*OO[[#This Row],[63]]</f>
        <v>3.9993222984362496E-8</v>
      </c>
      <c r="BN26" s="10">
        <f>3/24000000*OO[[#This Row],[122 (04JUL1985 03:00:00)-Water Temperature (C)]]*OO[[#This Row],[64]]</f>
        <v>3.6491870194850002E-8</v>
      </c>
      <c r="BO26" s="10">
        <f>3/24000000*OO[[#This Row],[123 (04JUL1985 06:00:00)-Water Temperature (C)]]*OO[[#This Row],[65]]</f>
        <v>3.5817147548249996E-8</v>
      </c>
      <c r="BP26" s="10">
        <f>3/24000000*OO[[#This Row],[124 (04JUL1985 09:00:00)-Water Temperature (C)]]*OO[[#This Row],[66]]</f>
        <v>3.8772520592299996E-8</v>
      </c>
      <c r="BQ26" s="10">
        <f>3/24000000*OO[[#This Row],[125 (04JUL1985 12:00:00)-Water Temperature (C)]]*OO[[#This Row],[67]]</f>
        <v>4.1757322952187493E-8</v>
      </c>
      <c r="BR26" s="10">
        <f>3/24000000*OO[[#This Row],[126 (04JUL1985 15:00:00)-Water Temperature (C)]]*OO[[#This Row],[68]]</f>
        <v>4.1810315613137497E-8</v>
      </c>
      <c r="BS26" s="10">
        <f>3/24000000*OO[[#This Row],[127 (04JUL1985 18:00:00)-Water Temperature (C)]]*OO[[#This Row],[69]]</f>
        <v>4.0886142699487503E-8</v>
      </c>
      <c r="BT26" s="10">
        <f>3/24000000*OO[[#This Row],[128 (04JUL1985 21:00:00)-Water Temperature (C)]]*OO[[#This Row],[70]]</f>
        <v>3.8606107380912503E-8</v>
      </c>
      <c r="BU26" s="10">
        <f>3/24000000*OO[[#This Row],[129 (05JUL1985 00:00:00)-Water Temperature (C)]]*OO[[#This Row],[71]]</f>
        <v>3.3869273540962503E-8</v>
      </c>
      <c r="BV26" s="10">
        <f>3/24000000*OO[[#This Row],[130 (05JUL1985 03:00:00)-Water Temperature (C)]]*OO[[#This Row],[72]]</f>
        <v>2.9962679713399996E-8</v>
      </c>
      <c r="BW26" s="10">
        <f>3/24000000*OO[[#This Row],[131 (05JUL1985 06:00:00)-Water Temperature (C)]]*OO[[#This Row],[73]]</f>
        <v>2.9663332618699995E-8</v>
      </c>
      <c r="BX26" s="10">
        <f>3/24000000*OO[[#This Row],[132 (05JUL1985 09:00:00)-Water Temperature (C)]]*OO[[#This Row],[74]]</f>
        <v>3.3912737917949999E-8</v>
      </c>
      <c r="BY26" s="10">
        <f>3/24000000*OO[[#This Row],[133 (05JUL1985 12:00:00)-Water Temperature (C)]]*OO[[#This Row],[75]]</f>
        <v>3.8363261198024998E-8</v>
      </c>
      <c r="BZ26" s="10">
        <f>3/24000000*OO[[#This Row],[134 (05JUL1985 15:00:00)-Water Temperature (C)]]*OO[[#This Row],[76]]</f>
        <v>4.0189695113587499E-8</v>
      </c>
      <c r="CA26" s="10">
        <f>3/24000000*OO[[#This Row],[135 (05JUL1985 18:00:00)-Water Temperature (C)]]*OO[[#This Row],[77]]</f>
        <v>3.9422993747775002E-8</v>
      </c>
      <c r="CB26" s="10">
        <f>3/24000000*OO[[#This Row],[136 (05JUL1985 21:00:00)-Water Temperature (C)]]*OO[[#This Row],[78]]</f>
        <v>3.5701227611437502E-8</v>
      </c>
      <c r="CC26" s="10">
        <f>3/24000000*OO[[#This Row],[137 (06JUL1985 00:00:00)-Water Temperature (C)]]*OO[[#This Row],[79]]</f>
        <v>3.0547830518199996E-8</v>
      </c>
      <c r="CD26" s="10">
        <f>3/24000000*OO[[#This Row],[138 (06JUL1985 03:00:00)-Water Temperature (C)]]*OO[[#This Row],[80]]</f>
        <v>2.6889462663500001E-8</v>
      </c>
      <c r="CE26" s="10">
        <f>3/24000000*OO[[#This Row],[139 (06JUL1985 06:00:00)-Water Temperature (C)]]*OO[[#This Row],[81]]</f>
        <v>2.4664015146374999E-8</v>
      </c>
      <c r="CF26" s="10">
        <f>3/24000000*OO[[#This Row],[140 (06JUL1985 09:00:00)-Water Temperature (C)]]*OO[[#This Row],[82]]</f>
        <v>2.4483919082612497E-8</v>
      </c>
      <c r="CG26" s="10">
        <f>3/24000000*OO[[#This Row],[141 (06JUL1985 12:00:00)-Water Temperature (C)]]*OO[[#This Row],[83]]</f>
        <v>2.4899202817199999E-8</v>
      </c>
      <c r="CH26" s="10">
        <f>3/24000000*OO[[#This Row],[142 (06JUL1985 15:00:00)-Water Temperature (C)]]*OO[[#This Row],[84]]</f>
        <v>2.4461854375149996E-8</v>
      </c>
      <c r="CI26" s="10">
        <f>3/24000000*OO[[#This Row],[143 (06JUL1985 18:00:00)-Water Temperature (C)]]*OO[[#This Row],[85]]</f>
        <v>2.31856499616E-8</v>
      </c>
      <c r="CJ26" s="10">
        <f>3/24000000*OO[[#This Row],[144 (06JUL1985 21:00:00)-Water Temperature (C)]]*OO[[#This Row],[86]]</f>
        <v>2.0849229717850001E-8</v>
      </c>
      <c r="CK26" s="10">
        <f>3/24000000*OO[[#This Row],[145 (07JUL1985 00:00:00)-Water Temperature (C)]]*OO[[#This Row],[87]]</f>
        <v>1.7827124049137498E-8</v>
      </c>
      <c r="CL26" s="10">
        <f>3/24000000*OO[[#This Row],[146 (07JUL1985 03:00:00)-Water Temperature (C)]]*OO[[#This Row],[88]]</f>
        <v>1.5676074156924998E-8</v>
      </c>
      <c r="CM26" s="10">
        <f>3/24000000*OO[[#This Row],[147 (07JUL1985 06:00:00)-Water Temperature (C)]]*OO[[#This Row],[89]]</f>
        <v>1.3968928642499999E-8</v>
      </c>
      <c r="CN26" s="10">
        <f>3/24000000*OO[[#This Row],[148 (07JUL1985 09:00:00)-Water Temperature (C)]]*OO[[#This Row],[90]]</f>
        <v>1.267140787674125E-8</v>
      </c>
      <c r="CO26" s="10">
        <f>3/24000000*OO[[#This Row],[149 (07JUL1985 12:00:00)-Water Temperature (C)]]*OO[[#This Row],[91]]</f>
        <v>1.1303612107345E-8</v>
      </c>
      <c r="CP26" s="10">
        <f>3/24000000*OO[[#This Row],[150 (07JUL1985 15:00:00)-Water Temperature (C)]]*OO[[#This Row],[92]]</f>
        <v>1.0613995913429999E-8</v>
      </c>
      <c r="CQ26" s="10">
        <f>3/24000000*OO[[#This Row],[151 (07JUL1985 18:00:00)-Water Temperature (C)]]*OO[[#This Row],[93]]</f>
        <v>1.037716072425375E-8</v>
      </c>
      <c r="CR26" s="10">
        <f>3/24000000*OO[[#This Row],[152 (07JUL1985 21:00:00)-Water Temperature (C)]]*OO[[#This Row],[94]]</f>
        <v>9.6270267265499989E-9</v>
      </c>
      <c r="CS26" s="10">
        <f>3/24000000*OO[[#This Row],[153 (08JUL1985 00:00:00)-Water Temperature (C)]]*OO[[#This Row],[95]]</f>
        <v>8.5223227089549998E-9</v>
      </c>
      <c r="CT26" s="10">
        <f>3/24000000*OO[[#This Row],[154 (08JUL1985 03:00:00)-Water Temperature (C)]]*OO[[#This Row],[96]]</f>
        <v>7.7468478355124991E-9</v>
      </c>
      <c r="CU26" s="10">
        <f>3/24000000*OO[[#This Row],[155 (08JUL1985 06:00:00)-Water Temperature (C)]]*OO[[#This Row],[97]]</f>
        <v>8.6485067658849988E-9</v>
      </c>
      <c r="CV26" s="10">
        <f>3/24000000*OO[[#This Row],[156 (08JUL1985 09:00:00)-Water Temperature (C)]]*OO[[#This Row],[98]]</f>
        <v>1.17164971892375E-8</v>
      </c>
      <c r="CW26" s="10">
        <f>3/24000000*OO[[#This Row],[157 (08JUL1985 12:00:00)-Water Temperature (C)]]*OO[[#This Row],[99]]</f>
        <v>1.4615311701834998E-8</v>
      </c>
    </row>
    <row r="27" spans="1:101" x14ac:dyDescent="0.35">
      <c r="A27" t="s">
        <v>32</v>
      </c>
      <c r="B27">
        <v>829.80579999999998</v>
      </c>
      <c r="C27" s="10">
        <f>3/24*OO[[#This Row],[59 (26JUN1985 06:00:00)-Water Temperature (C)]]*OO[[#This Row],[1]]/SUM(OO[1])</f>
        <v>1.1588763831308484E-2</v>
      </c>
      <c r="D27" s="10">
        <f>3/24*OO[[#This Row],[60 (26JUN1985 09:00:00)-Water Temperature (C)]]*OO[[#This Row],[2]]/SUM(OO[2])</f>
        <v>9.3555181504111458E-5</v>
      </c>
      <c r="E27" s="10">
        <f>3/24*OO[[#This Row],[61 (26JUN1985 12:00:00)-Water Temperature (C)]]*OO[[#This Row],[3]]/SUM(OO[3])</f>
        <v>3.9302769474069536E-5</v>
      </c>
      <c r="F27" s="10">
        <f>3/24*OO[[#This Row],[62 (26JUN1985 15:00:00)-Water Temperature (C)]]*OO[[#This Row],[4]]/SUM(OO[4])</f>
        <v>3.5180023706755646E-5</v>
      </c>
      <c r="G27" s="10">
        <f>3/24*OO[[#This Row],[63 (26JUN1985 18:00:00)-Water Temperature (C)]]*OO[[#This Row],[5]]/SUM(OO[5])</f>
        <v>3.0775001291317316E-5</v>
      </c>
      <c r="H27" s="10">
        <f>3/24*OO[[#This Row],[64 (26JUN1985 21:00:00)-Water Temperature (C)]]*OO[[#This Row],[6]]/SUM(OO[6])</f>
        <v>2.6876883299515214E-5</v>
      </c>
      <c r="I27" s="10">
        <f>3/24*OO[[#This Row],[65 (27JUN1985 00:00:00)-Water Temperature (C)]]*OO[[#This Row],[7]]/SUM(OO[7])</f>
        <v>2.2567972237737711E-5</v>
      </c>
      <c r="J27" s="10">
        <f>3/24*OO[[#This Row],[66 (27JUN1985 03:00:00)-Water Temperature (C)]]*OO[[#This Row],[8]]/SUM(OO[8])</f>
        <v>1.9743966651672299E-5</v>
      </c>
      <c r="K27" s="10">
        <f>3/24*OO[[#This Row],[67 (27JUN1985 06:00:00)-Water Temperature (C)]]*OO[[#This Row],[9]]/SUM(OO[9])</f>
        <v>1.8586755484557927E-5</v>
      </c>
      <c r="L27" s="10">
        <f>3/24*OO[[#This Row],[68 (27JUN1985 09:00:00)-Water Temperature (C)]]*OO[[#This Row],[10]]/SUM(OO[10])</f>
        <v>1.8606025531465181E-5</v>
      </c>
      <c r="M27" s="10">
        <f>3/24*OO[[#This Row],[69 (27JUN1985 12:00:00)-Water Temperature (C)]]*OO[[#This Row],[11]]/SUM(OO[11])</f>
        <v>1.8667804943812772E-5</v>
      </c>
      <c r="N27" s="10">
        <f>3/24*OO[[#This Row],[70 (27JUN1985 15:00:00)-Water Temperature (C)]]*OO[[#This Row],[12]]/SUM(OO[12])</f>
        <v>1.771487108006049E-5</v>
      </c>
      <c r="O27" s="10">
        <f>3/24*OO[[#This Row],[71 (27JUN1985 18:00:00)-Water Temperature (C)]]*OO[[#This Row],[13]]/SUM(OO[13])</f>
        <v>1.6201387788220792E-5</v>
      </c>
      <c r="P27" s="10">
        <f>3/24*OO[[#This Row],[72 (27JUN1985 21:00:00)-Water Temperature (C)]]*OO[[#This Row],[14]]/SUM(OO[14])</f>
        <v>1.4363022997100712E-5</v>
      </c>
      <c r="Q27" s="10">
        <f>3/24*OO[[#This Row],[73 (28JUN1985 00:00:00)-Water Temperature (C)]]*OO[[#This Row],[15]]/SUM(OO[15])</f>
        <v>1.2403522611756018E-5</v>
      </c>
      <c r="R27" s="10">
        <f>3/24*OO[[#This Row],[74 (28JUN1985 03:00:00)-Water Temperature (C)]]*OO[[#This Row],[16]]/SUM(OO[16])</f>
        <v>1.1219931361035121E-5</v>
      </c>
      <c r="S27" s="10">
        <f>3/24*OO[[#This Row],[75 (28JUN1985 06:00:00)-Water Temperature (C)]]*OO[[#This Row],[17]]/SUM(OO[17])</f>
        <v>1.2956538583213444E-5</v>
      </c>
      <c r="T27" s="10">
        <f>3/24*OO[[#This Row],[76 (28JUN1985 09:00:00)-Water Temperature (C)]]*OO[[#This Row],[18]]/SUM(OO[18])</f>
        <v>1.4994817998945952E-5</v>
      </c>
      <c r="U27" s="10">
        <f>3/24*OO[[#This Row],[77 (28JUN1985 12:00:00)-Water Temperature (C)]]*OO[[#This Row],[19]]/SUM(OO[19])</f>
        <v>1.5313698433837885E-5</v>
      </c>
      <c r="V27" s="10">
        <f>3/24000000*OO[[#This Row],[78 (28JUN1985 15:00:00)-Water Temperature (C)]]*OO[[#This Row],[20]]</f>
        <v>1.42202538929E-5</v>
      </c>
      <c r="W27" s="10">
        <f>3/24000000*OO[[#This Row],[79 (28JUN1985 18:00:00)-Water Temperature (C)]]*OO[[#This Row],[21]]</f>
        <v>1.2677622857084998E-5</v>
      </c>
      <c r="X27" s="10">
        <f>3/24000000*OO[[#This Row],[80 (28JUN1985 21:00:00)-Water Temperature (C)]]*OO[[#This Row],[22]]</f>
        <v>1.07427859191E-5</v>
      </c>
      <c r="Y27" s="10">
        <f>3/24000000*OO[[#This Row],[81 (29JUN1985 00:00:00)-Water Temperature (C)]]*OO[[#This Row],[23]]</f>
        <v>9.16082769445875E-6</v>
      </c>
      <c r="Z27" s="10">
        <f>3/24000000*OO[[#This Row],[82 (29JUN1985 03:00:00)-Water Temperature (C)]]*OO[[#This Row],[24]]</f>
        <v>7.9404045566549998E-6</v>
      </c>
      <c r="AA27" s="10">
        <f>3/24000000*OO[[#This Row],[83 (29JUN1985 06:00:00)-Water Temperature (C)]]*OO[[#This Row],[25]]</f>
        <v>6.9149858184274991E-6</v>
      </c>
      <c r="AB27" s="10">
        <f>3/24000000*OO[[#This Row],[84 (29JUN1985 09:00:00)-Water Temperature (C)]]*OO[[#This Row],[26]]</f>
        <v>6.4569949846875E-6</v>
      </c>
      <c r="AC27" s="10">
        <f>3/24000000*OO[[#This Row],[85 (29JUN1985 12:00:00)-Water Temperature (C)]]*OO[[#This Row],[27]]</f>
        <v>6.0469871472750002E-6</v>
      </c>
      <c r="AD27" s="10">
        <f>3/24000000*OO[[#This Row],[86 (29JUN1985 15:00:00)-Water Temperature (C)]]*OO[[#This Row],[28]]</f>
        <v>5.4143068552649993E-6</v>
      </c>
      <c r="AE27" s="10">
        <f>3/24000000*OO[[#This Row],[88 (29JUN1985 21:00:00)-Water Temperature (C)]]*OO[[#This Row],[30]]</f>
        <v>4.0930191369962501E-6</v>
      </c>
      <c r="AF27" s="10">
        <f>3/24000000*OO[[#This Row],[88 (29JUN1985 21:00:00)-Water Temperature (C)]]*OO[[#This Row],[30]]</f>
        <v>4.0930191369962501E-6</v>
      </c>
      <c r="AG27" s="10">
        <f>3/24000000*OO[[#This Row],[89 (30JUN1985 00:00:00)-Water Temperature (C)]]*OO[[#This Row],[31]]</f>
        <v>3.3965347558587495E-6</v>
      </c>
      <c r="AH27" s="10">
        <f>3/24000000*OO[[#This Row],[90 (30JUN1985 03:00:00)-Water Temperature (C)]]*OO[[#This Row],[32]]</f>
        <v>2.8703683090462495E-6</v>
      </c>
      <c r="AI27" s="10">
        <f>3/24000000*OO[[#This Row],[91 (30JUN1985 06:00:00)-Water Temperature (C)]]*OO[[#This Row],[33]]</f>
        <v>2.5421936709837497E-6</v>
      </c>
      <c r="AJ27" s="10">
        <f>3/24000000*OO[[#This Row],[92 (30JUN1985 09:00:00)-Water Temperature (C)]]*OO[[#This Row],[34]]</f>
        <v>2.4634317360162498E-6</v>
      </c>
      <c r="AK27" s="10">
        <f>3/24000000*OO[[#This Row],[93 (30JUN1985 12:00:00)-Water Temperature (C)]]*OO[[#This Row],[35]]</f>
        <v>2.3899842604399998E-6</v>
      </c>
      <c r="AL27" s="10">
        <f>3/24000000*OO[[#This Row],[94 (30JUN1985 15:00:00)-Water Temperature (C)]]*OO[[#This Row],[36]]</f>
        <v>2.1708800495112498E-6</v>
      </c>
      <c r="AM27" s="10">
        <f>3/24000000*OO[[#This Row],[95 (30JUN1985 18:00:00)-Water Temperature (C)]]*OO[[#This Row],[37]]</f>
        <v>1.9377468087499999E-6</v>
      </c>
      <c r="AN27" s="10">
        <f>3/24000000*OO[[#This Row],[96 (30JUN1985 21:00:00)-Water Temperature (C)]]*OO[[#This Row],[38]]</f>
        <v>1.6139874084359998E-6</v>
      </c>
      <c r="AO27" s="10">
        <f>3/24000000*OO[[#This Row],[97 (01JUL1985 00:00:00)-Water Temperature (C)]]*OO[[#This Row],[39]]</f>
        <v>1.2297477057468749E-6</v>
      </c>
      <c r="AP27" s="10">
        <f>3/24000000*OO[[#This Row],[98 (01JUL1985 03:00:00)-Water Temperature (C)]]*OO[[#This Row],[40]]</f>
        <v>9.4211385889062489E-7</v>
      </c>
      <c r="AQ27" s="10">
        <f>3/24000000*OO[[#This Row],[99 (01JUL1985 06:00:00)-Water Temperature (C)]]*OO[[#This Row],[41]]</f>
        <v>7.3688894039024999E-7</v>
      </c>
      <c r="AR27" s="10">
        <f>3/24000000*OO[[#This Row],[100 (01JUL1985 09:00:00)-Water Temperature (C)]]*OO[[#This Row],[42]]</f>
        <v>5.6170478358000003E-7</v>
      </c>
      <c r="AS27" s="10">
        <f>3/24000000*OO[[#This Row],[101 (01JUL1985 12:00:00)-Water Temperature (C)]]*OO[[#This Row],[43]]</f>
        <v>4.2004842496349993E-7</v>
      </c>
      <c r="AT27" s="10">
        <f>3/24000000*OO[[#This Row],[102 (01JUL1985 15:00:00)-Water Temperature (C)]]*OO[[#This Row],[44]]</f>
        <v>3.1651125709775006E-7</v>
      </c>
      <c r="AU27" s="10">
        <f>3/24000000*OO[[#This Row],[103 (01JUL1985 18:00:00)-Water Temperature (C)]]*OO[[#This Row],[45]]</f>
        <v>2.5266116433349998E-7</v>
      </c>
      <c r="AV27" s="10">
        <f>3/24000000*OO[[#This Row],[104 (01JUL1985 21:00:00)-Water Temperature (C)]]*OO[[#This Row],[46]]</f>
        <v>2.0404572100125003E-7</v>
      </c>
      <c r="AW27" s="10">
        <f>3/24000000*OO[[#This Row],[105 (02JUL1985 00:00:00)-Water Temperature (C)]]*OO[[#This Row],[47]]</f>
        <v>1.639595477625E-7</v>
      </c>
      <c r="AX27" s="10">
        <f>3/24000000*OO[[#This Row],[106 (02JUL1985 03:00:00)-Water Temperature (C)]]*OO[[#This Row],[48]]</f>
        <v>1.3741473072382498E-7</v>
      </c>
      <c r="AY27" s="10">
        <f>3/24000000*OO[[#This Row],[107 (02JUL1985 06:00:00)-Water Temperature (C)]]*OO[[#This Row],[49]]</f>
        <v>1.190589263562375E-7</v>
      </c>
      <c r="AZ27" s="10">
        <f>3/24000000*OO[[#This Row],[108 (02JUL1985 09:00:00)-Water Temperature (C)]]*OO[[#This Row],[50]]</f>
        <v>1.0269054566072499E-7</v>
      </c>
      <c r="BA27" s="10">
        <f>3/24000000*OO[[#This Row],[109 (02JUL1985 12:00:00)-Water Temperature (C)]]*OO[[#This Row],[51]]</f>
        <v>9.62163464906625E-8</v>
      </c>
      <c r="BB27" s="10">
        <f>3/24000000*OO[[#This Row],[110 (02JUL1985 15:00:00)-Water Temperature (C)]]*OO[[#This Row],[52]]</f>
        <v>9.0976918034625001E-8</v>
      </c>
      <c r="BC27" s="10">
        <f>3/24000000*OO[[#This Row],[111 (02JUL1985 18:00:00)-Water Temperature (C)]]*OO[[#This Row],[53]]</f>
        <v>8.3346020624037499E-8</v>
      </c>
      <c r="BD27" s="10">
        <f>3/24000000*OO[[#This Row],[112 (02JUL1985 21:00:00)-Water Temperature (C)]]*OO[[#This Row],[54]]</f>
        <v>7.2859998002862506E-8</v>
      </c>
      <c r="BE27" s="10">
        <f>3/24000000*OO[[#This Row],[113 (03JUL1985 00:00:00)-Water Temperature (C)]]*OO[[#This Row],[55]]</f>
        <v>6.4012576567100009E-8</v>
      </c>
      <c r="BF27" s="10">
        <f>3/24000000*OO[[#This Row],[114 (03JUL1985 03:00:00)-Water Temperature (C)]]*OO[[#This Row],[56]]</f>
        <v>5.8615569136725E-8</v>
      </c>
      <c r="BG27" s="10">
        <f>3/24000000*OO[[#This Row],[115 (03JUL1985 06:00:00)-Water Temperature (C)]]*OO[[#This Row],[57]]</f>
        <v>5.3598633783500005E-8</v>
      </c>
      <c r="BH27" s="10">
        <f>3/24000000*OO[[#This Row],[116 (03JUL1985 09:00:00)-Water Temperature (C)]]*OO[[#This Row],[58]]</f>
        <v>4.9317391650374992E-8</v>
      </c>
      <c r="BI27" s="10">
        <f>3/24000000*OO[[#This Row],[117 (03JUL1985 12:00:00)-Water Temperature (C)]]*OO[[#This Row],[59]]</f>
        <v>4.8543840665999993E-8</v>
      </c>
      <c r="BJ27" s="10">
        <f>3/24000000*OO[[#This Row],[118 (03JUL1985 15:00:00)-Water Temperature (C)]]*OO[[#This Row],[60]]</f>
        <v>4.8489374492999988E-8</v>
      </c>
      <c r="BK27" s="10">
        <f>3/24000000*OO[[#This Row],[119 (03JUL1985 18:00:00)-Water Temperature (C)]]*OO[[#This Row],[61]]</f>
        <v>4.7566979000249995E-8</v>
      </c>
      <c r="BL27" s="10">
        <f>3/24000000*OO[[#This Row],[120 (03JUL1985 21:00:00)-Water Temperature (C)]]*OO[[#This Row],[62]]</f>
        <v>4.3580152247399993E-8</v>
      </c>
      <c r="BM27" s="10">
        <f>3/24000000*OO[[#This Row],[121 (04JUL1985 00:00:00)-Water Temperature (C)]]*OO[[#This Row],[63]]</f>
        <v>3.8214697158674994E-8</v>
      </c>
      <c r="BN27" s="10">
        <f>3/24000000*OO[[#This Row],[122 (04JUL1985 03:00:00)-Water Temperature (C)]]*OO[[#This Row],[64]]</f>
        <v>3.4643571821599997E-8</v>
      </c>
      <c r="BO27" s="10">
        <f>3/24000000*OO[[#This Row],[123 (04JUL1985 06:00:00)-Water Temperature (C)]]*OO[[#This Row],[65]]</f>
        <v>3.3753327326400003E-8</v>
      </c>
      <c r="BP27" s="10">
        <f>3/24000000*OO[[#This Row],[124 (04JUL1985 09:00:00)-Water Temperature (C)]]*OO[[#This Row],[66]]</f>
        <v>3.6485824132387501E-8</v>
      </c>
      <c r="BQ27" s="10">
        <f>3/24000000*OO[[#This Row],[125 (04JUL1985 12:00:00)-Water Temperature (C)]]*OO[[#This Row],[67]]</f>
        <v>3.94387369869375E-8</v>
      </c>
      <c r="BR27" s="10">
        <f>3/24000000*OO[[#This Row],[126 (04JUL1985 15:00:00)-Water Temperature (C)]]*OO[[#This Row],[68]]</f>
        <v>3.9807407547374999E-8</v>
      </c>
      <c r="BS27" s="10">
        <f>3/24000000*OO[[#This Row],[127 (04JUL1985 18:00:00)-Water Temperature (C)]]*OO[[#This Row],[69]]</f>
        <v>3.8976728591699992E-8</v>
      </c>
      <c r="BT27" s="10">
        <f>3/24000000*OO[[#This Row],[128 (04JUL1985 21:00:00)-Water Temperature (C)]]*OO[[#This Row],[70]]</f>
        <v>3.6841715485199999E-8</v>
      </c>
      <c r="BU27" s="10">
        <f>3/24000000*OO[[#This Row],[129 (05JUL1985 00:00:00)-Water Temperature (C)]]*OO[[#This Row],[71]]</f>
        <v>3.23974220132E-8</v>
      </c>
      <c r="BV27" s="10">
        <f>3/24000000*OO[[#This Row],[130 (05JUL1985 03:00:00)-Water Temperature (C)]]*OO[[#This Row],[72]]</f>
        <v>2.8504492226600001E-8</v>
      </c>
      <c r="BW27" s="10">
        <f>3/24000000*OO[[#This Row],[131 (05JUL1985 06:00:00)-Water Temperature (C)]]*OO[[#This Row],[73]]</f>
        <v>2.7851030313749999E-8</v>
      </c>
      <c r="BX27" s="10">
        <f>3/24000000*OO[[#This Row],[132 (05JUL1985 09:00:00)-Water Temperature (C)]]*OO[[#This Row],[74]]</f>
        <v>3.1765097761874996E-8</v>
      </c>
      <c r="BY27" s="10">
        <f>3/24000000*OO[[#This Row],[133 (05JUL1985 12:00:00)-Water Temperature (C)]]*OO[[#This Row],[75]]</f>
        <v>3.6178682450625003E-8</v>
      </c>
      <c r="BZ27" s="10">
        <f>3/24000000*OO[[#This Row],[134 (05JUL1985 15:00:00)-Water Temperature (C)]]*OO[[#This Row],[76]]</f>
        <v>3.8240177473124994E-8</v>
      </c>
      <c r="CA27" s="10">
        <f>3/24000000*OO[[#This Row],[135 (05JUL1985 18:00:00)-Water Temperature (C)]]*OO[[#This Row],[77]]</f>
        <v>3.7673633166462504E-8</v>
      </c>
      <c r="CB27" s="10">
        <f>3/24000000*OO[[#This Row],[136 (05JUL1985 21:00:00)-Water Temperature (C)]]*OO[[#This Row],[78]]</f>
        <v>3.4221834042299999E-8</v>
      </c>
      <c r="CC27" s="10">
        <f>3/24000000*OO[[#This Row],[137 (06JUL1985 00:00:00)-Water Temperature (C)]]*OO[[#This Row],[79]]</f>
        <v>2.9291119951437499E-8</v>
      </c>
      <c r="CD27" s="10">
        <f>3/24000000*OO[[#This Row],[138 (06JUL1985 03:00:00)-Water Temperature (C)]]*OO[[#This Row],[80]]</f>
        <v>2.5619182843749998E-8</v>
      </c>
      <c r="CE27" s="10">
        <f>3/24000000*OO[[#This Row],[139 (06JUL1985 06:00:00)-Water Temperature (C)]]*OO[[#This Row],[81]]</f>
        <v>2.3537600623800002E-8</v>
      </c>
      <c r="CF27" s="10">
        <f>3/24000000*OO[[#This Row],[140 (06JUL1985 09:00:00)-Water Temperature (C)]]*OO[[#This Row],[82]]</f>
        <v>2.3322141876074994E-8</v>
      </c>
      <c r="CG27" s="10">
        <f>3/24000000*OO[[#This Row],[141 (06JUL1985 12:00:00)-Water Temperature (C)]]*OO[[#This Row],[83]]</f>
        <v>2.3727255888799996E-8</v>
      </c>
      <c r="CH27" s="10">
        <f>3/24000000*OO[[#This Row],[142 (06JUL1985 15:00:00)-Water Temperature (C)]]*OO[[#This Row],[84]]</f>
        <v>2.3401552650600001E-8</v>
      </c>
      <c r="CI27" s="10">
        <f>3/24000000*OO[[#This Row],[143 (06JUL1985 18:00:00)-Water Temperature (C)]]*OO[[#This Row],[85]]</f>
        <v>2.2216270175E-8</v>
      </c>
      <c r="CJ27" s="10">
        <f>3/24000000*OO[[#This Row],[144 (06JUL1985 21:00:00)-Water Temperature (C)]]*OO[[#This Row],[86]]</f>
        <v>1.9977650769999995E-8</v>
      </c>
      <c r="CK27" s="10">
        <f>3/24000000*OO[[#This Row],[145 (07JUL1985 00:00:00)-Water Temperature (C)]]*OO[[#This Row],[87]]</f>
        <v>1.7086392736875E-8</v>
      </c>
      <c r="CL27" s="10">
        <f>3/24000000*OO[[#This Row],[146 (07JUL1985 03:00:00)-Water Temperature (C)]]*OO[[#This Row],[88]]</f>
        <v>1.492931564145E-8</v>
      </c>
      <c r="CM27" s="10">
        <f>3/24000000*OO[[#This Row],[147 (07JUL1985 06:00:00)-Water Temperature (C)]]*OO[[#This Row],[89]]</f>
        <v>1.3408890925499999E-8</v>
      </c>
      <c r="CN27" s="10">
        <f>3/24000000*OO[[#This Row],[148 (07JUL1985 09:00:00)-Water Temperature (C)]]*OO[[#This Row],[90]]</f>
        <v>1.2173604768356249E-8</v>
      </c>
      <c r="CO27" s="10">
        <f>3/24000000*OO[[#This Row],[149 (07JUL1985 12:00:00)-Water Temperature (C)]]*OO[[#This Row],[91]]</f>
        <v>1.084656437865E-8</v>
      </c>
      <c r="CP27" s="10">
        <f>3/24000000*OO[[#This Row],[150 (07JUL1985 15:00:00)-Water Temperature (C)]]*OO[[#This Row],[92]]</f>
        <v>1.0160861770710001E-8</v>
      </c>
      <c r="CQ27" s="10">
        <f>3/24000000*OO[[#This Row],[151 (07JUL1985 18:00:00)-Water Temperature (C)]]*OO[[#This Row],[93]]</f>
        <v>9.8864522066287477E-9</v>
      </c>
      <c r="CR27" s="10">
        <f>3/24000000*OO[[#This Row],[152 (07JUL1985 21:00:00)-Water Temperature (C)]]*OO[[#This Row],[94]]</f>
        <v>9.1980878549062495E-9</v>
      </c>
      <c r="CS27" s="10">
        <f>3/24000000*OO[[#This Row],[153 (08JUL1985 00:00:00)-Water Temperature (C)]]*OO[[#This Row],[95]]</f>
        <v>8.1476914266925001E-9</v>
      </c>
      <c r="CT27" s="10">
        <f>3/24000000*OO[[#This Row],[154 (08JUL1985 03:00:00)-Water Temperature (C)]]*OO[[#This Row],[96]]</f>
        <v>7.3376356160000013E-9</v>
      </c>
      <c r="CU27" s="10">
        <f>3/24000000*OO[[#This Row],[155 (08JUL1985 06:00:00)-Water Temperature (C)]]*OO[[#This Row],[97]]</f>
        <v>7.9807168129999998E-9</v>
      </c>
      <c r="CV27" s="10">
        <f>3/24000000*OO[[#This Row],[156 (08JUL1985 09:00:00)-Water Temperature (C)]]*OO[[#This Row],[98]]</f>
        <v>1.0816821840474999E-8</v>
      </c>
      <c r="CW27" s="10">
        <f>3/24000000*OO[[#This Row],[157 (08JUL1985 12:00:00)-Water Temperature (C)]]*OO[[#This Row],[99]]</f>
        <v>1.3689095377452497E-8</v>
      </c>
    </row>
    <row r="28" spans="1:101" x14ac:dyDescent="0.35">
      <c r="A28" t="s">
        <v>33</v>
      </c>
      <c r="B28">
        <v>839.62040000000002</v>
      </c>
      <c r="C28" s="10">
        <f>3/24*OO[[#This Row],[59 (26JUN1985 06:00:00)-Water Temperature (C)]]*OO[[#This Row],[1]]/SUM(OO[1])</f>
        <v>2.2896222172166057E-2</v>
      </c>
      <c r="D28" s="10">
        <f>3/24*OO[[#This Row],[60 (26JUN1985 09:00:00)-Water Temperature (C)]]*OO[[#This Row],[2]]/SUM(OO[2])</f>
        <v>1.8235805647422309E-4</v>
      </c>
      <c r="E28" s="10">
        <f>3/24*OO[[#This Row],[61 (26JUN1985 12:00:00)-Water Temperature (C)]]*OO[[#This Row],[3]]/SUM(OO[3])</f>
        <v>4.4618429606830028E-5</v>
      </c>
      <c r="F28" s="10">
        <f>3/24*OO[[#This Row],[62 (26JUN1985 15:00:00)-Water Temperature (C)]]*OO[[#This Row],[4]]/SUM(OO[4])</f>
        <v>3.979632957128357E-5</v>
      </c>
      <c r="G28" s="10">
        <f>3/24*OO[[#This Row],[63 (26JUN1985 18:00:00)-Water Temperature (C)]]*OO[[#This Row],[5]]/SUM(OO[5])</f>
        <v>3.4784197482178326E-5</v>
      </c>
      <c r="H28" s="10">
        <f>3/24*OO[[#This Row],[64 (26JUN1985 21:00:00)-Water Temperature (C)]]*OO[[#This Row],[6]]/SUM(OO[6])</f>
        <v>3.0365629220033568E-5</v>
      </c>
      <c r="I28" s="10">
        <f>3/24*OO[[#This Row],[65 (27JUN1985 00:00:00)-Water Temperature (C)]]*OO[[#This Row],[7]]/SUM(OO[7])</f>
        <v>2.5462267625444295E-5</v>
      </c>
      <c r="J28" s="10">
        <f>3/24*OO[[#This Row],[66 (27JUN1985 03:00:00)-Water Temperature (C)]]*OO[[#This Row],[8]]/SUM(OO[8])</f>
        <v>2.2140323943728438E-5</v>
      </c>
      <c r="K28" s="10">
        <f>3/24*OO[[#This Row],[67 (27JUN1985 06:00:00)-Water Temperature (C)]]*OO[[#This Row],[9]]/SUM(OO[9])</f>
        <v>2.0730486594076176E-5</v>
      </c>
      <c r="L28" s="10">
        <f>3/24*OO[[#This Row],[68 (27JUN1985 09:00:00)-Water Temperature (C)]]*OO[[#This Row],[10]]/SUM(OO[10])</f>
        <v>2.0776780209263053E-5</v>
      </c>
      <c r="M28" s="10">
        <f>3/24*OO[[#This Row],[69 (27JUN1985 12:00:00)-Water Temperature (C)]]*OO[[#This Row],[11]]/SUM(OO[11])</f>
        <v>2.0912787702482596E-5</v>
      </c>
      <c r="N28" s="10">
        <f>3/24*OO[[#This Row],[70 (27JUN1985 15:00:00)-Water Temperature (C)]]*OO[[#This Row],[12]]/SUM(OO[12])</f>
        <v>1.9934574213962111E-5</v>
      </c>
      <c r="O28" s="10">
        <f>3/24*OO[[#This Row],[71 (27JUN1985 18:00:00)-Water Temperature (C)]]*OO[[#This Row],[13]]/SUM(OO[13])</f>
        <v>1.8258264874324453E-5</v>
      </c>
      <c r="P28" s="10">
        <f>3/24*OO[[#This Row],[72 (27JUN1985 21:00:00)-Water Temperature (C)]]*OO[[#This Row],[14]]/SUM(OO[14])</f>
        <v>1.6172609716223823E-5</v>
      </c>
      <c r="Q28" s="10">
        <f>3/24*OO[[#This Row],[73 (28JUN1985 00:00:00)-Water Temperature (C)]]*OO[[#This Row],[15]]/SUM(OO[15])</f>
        <v>1.395883919701972E-5</v>
      </c>
      <c r="R28" s="10">
        <f>3/24*OO[[#This Row],[74 (28JUN1985 03:00:00)-Water Temperature (C)]]*OO[[#This Row],[16]]/SUM(OO[16])</f>
        <v>1.2485813551201988E-5</v>
      </c>
      <c r="S28" s="10">
        <f>3/24*OO[[#This Row],[75 (28JUN1985 06:00:00)-Water Temperature (C)]]*OO[[#This Row],[17]]/SUM(OO[17])</f>
        <v>1.4103946755213095E-5</v>
      </c>
      <c r="T28" s="10">
        <f>3/24*OO[[#This Row],[76 (28JUN1985 09:00:00)-Water Temperature (C)]]*OO[[#This Row],[18]]/SUM(OO[18])</f>
        <v>1.6546626433581566E-5</v>
      </c>
      <c r="U28" s="10">
        <f>3/24*OO[[#This Row],[77 (28JUN1985 12:00:00)-Water Temperature (C)]]*OO[[#This Row],[19]]/SUM(OO[19])</f>
        <v>1.7098655408400415E-5</v>
      </c>
      <c r="V28" s="10">
        <f>3/24000000*OO[[#This Row],[78 (28JUN1985 15:00:00)-Water Temperature (C)]]*OO[[#This Row],[20]]</f>
        <v>1.596703380594375E-5</v>
      </c>
      <c r="W28" s="10">
        <f>3/24000000*OO[[#This Row],[79 (28JUN1985 18:00:00)-Water Temperature (C)]]*OO[[#This Row],[21]]</f>
        <v>1.4268369377308748E-5</v>
      </c>
      <c r="X28" s="10">
        <f>3/24000000*OO[[#This Row],[80 (28JUN1985 21:00:00)-Water Temperature (C)]]*OO[[#This Row],[22]]</f>
        <v>1.2107732433030001E-5</v>
      </c>
      <c r="Y28" s="10">
        <f>3/24000000*OO[[#This Row],[81 (29JUN1985 00:00:00)-Water Temperature (C)]]*OO[[#This Row],[23]]</f>
        <v>1.0294766339056249E-5</v>
      </c>
      <c r="Z28" s="10">
        <f>3/24000000*OO[[#This Row],[82 (29JUN1985 03:00:00)-Water Temperature (C)]]*OO[[#This Row],[24]]</f>
        <v>8.9171892431600011E-6</v>
      </c>
      <c r="AA28" s="10">
        <f>3/24000000*OO[[#This Row],[83 (29JUN1985 06:00:00)-Water Temperature (C)]]*OO[[#This Row],[25]]</f>
        <v>7.7591983159425013E-6</v>
      </c>
      <c r="AB28" s="10">
        <f>3/24000000*OO[[#This Row],[84 (29JUN1985 09:00:00)-Water Temperature (C)]]*OO[[#This Row],[26]]</f>
        <v>7.2337794328799995E-6</v>
      </c>
      <c r="AC28" s="10">
        <f>3/24000000*OO[[#This Row],[85 (29JUN1985 12:00:00)-Water Temperature (C)]]*OO[[#This Row],[27]]</f>
        <v>6.7636808903950003E-6</v>
      </c>
      <c r="AD28" s="10">
        <f>3/24000000*OO[[#This Row],[86 (29JUN1985 15:00:00)-Water Temperature (C)]]*OO[[#This Row],[28]]</f>
        <v>6.1022877041024997E-6</v>
      </c>
      <c r="AE28" s="10">
        <f>3/24000000*OO[[#This Row],[88 (29JUN1985 21:00:00)-Water Temperature (C)]]*OO[[#This Row],[30]]</f>
        <v>4.6041074255187499E-6</v>
      </c>
      <c r="AF28" s="10">
        <f>3/24000000*OO[[#This Row],[88 (29JUN1985 21:00:00)-Water Temperature (C)]]*OO[[#This Row],[30]]</f>
        <v>4.6041074255187499E-6</v>
      </c>
      <c r="AG28" s="10">
        <f>3/24000000*OO[[#This Row],[89 (30JUN1985 00:00:00)-Water Temperature (C)]]*OO[[#This Row],[31]]</f>
        <v>3.8133884592099997E-6</v>
      </c>
      <c r="AH28" s="10">
        <f>3/24000000*OO[[#This Row],[90 (30JUN1985 03:00:00)-Water Temperature (C)]]*OO[[#This Row],[32]]</f>
        <v>3.2118788115499993E-6</v>
      </c>
      <c r="AI28" s="10">
        <f>3/24000000*OO[[#This Row],[91 (30JUN1985 06:00:00)-Water Temperature (C)]]*OO[[#This Row],[33]]</f>
        <v>2.84052813660875E-6</v>
      </c>
      <c r="AJ28" s="10">
        <f>3/24000000*OO[[#This Row],[92 (30JUN1985 09:00:00)-Water Temperature (C)]]*OO[[#This Row],[34]]</f>
        <v>2.7475209073300003E-6</v>
      </c>
      <c r="AK28" s="10">
        <f>3/24000000*OO[[#This Row],[93 (30JUN1985 12:00:00)-Water Temperature (C)]]*OO[[#This Row],[35]]</f>
        <v>2.6692051827250002E-6</v>
      </c>
      <c r="AL28" s="10">
        <f>3/24000000*OO[[#This Row],[94 (30JUN1985 15:00:00)-Water Temperature (C)]]*OO[[#This Row],[36]]</f>
        <v>2.4398024657100002E-6</v>
      </c>
      <c r="AM28" s="10">
        <f>3/24000000*OO[[#This Row],[95 (30JUN1985 18:00:00)-Water Temperature (C)]]*OO[[#This Row],[37]]</f>
        <v>2.1772113470999997E-6</v>
      </c>
      <c r="AN28" s="10">
        <f>3/24000000*OO[[#This Row],[96 (30JUN1985 21:00:00)-Water Temperature (C)]]*OO[[#This Row],[38]]</f>
        <v>1.81339897983E-6</v>
      </c>
      <c r="AO28" s="10">
        <f>3/24000000*OO[[#This Row],[97 (01JUL1985 00:00:00)-Water Temperature (C)]]*OO[[#This Row],[39]]</f>
        <v>1.3865871657759998E-6</v>
      </c>
      <c r="AP28" s="10">
        <f>3/24000000*OO[[#This Row],[98 (01JUL1985 03:00:00)-Water Temperature (C)]]*OO[[#This Row],[40]]</f>
        <v>1.05684844990075E-6</v>
      </c>
      <c r="AQ28" s="10">
        <f>3/24000000*OO[[#This Row],[99 (01JUL1985 06:00:00)-Water Temperature (C)]]*OO[[#This Row],[41]]</f>
        <v>8.34009571129875E-7</v>
      </c>
      <c r="AR28" s="10">
        <f>3/24000000*OO[[#This Row],[100 (01JUL1985 09:00:00)-Water Temperature (C)]]*OO[[#This Row],[42]]</f>
        <v>6.4221152869687493E-7</v>
      </c>
      <c r="AS28" s="10">
        <f>3/24000000*OO[[#This Row],[101 (01JUL1985 12:00:00)-Water Temperature (C)]]*OO[[#This Row],[43]]</f>
        <v>4.8007862431912499E-7</v>
      </c>
      <c r="AT28" s="10">
        <f>3/24000000*OO[[#This Row],[102 (01JUL1985 15:00:00)-Water Temperature (C)]]*OO[[#This Row],[44]]</f>
        <v>3.5967001357237498E-7</v>
      </c>
      <c r="AU28" s="10">
        <f>3/24000000*OO[[#This Row],[103 (01JUL1985 18:00:00)-Water Temperature (C)]]*OO[[#This Row],[45]]</f>
        <v>2.8470724266749999E-7</v>
      </c>
      <c r="AV28" s="10">
        <f>3/24000000*OO[[#This Row],[104 (01JUL1985 21:00:00)-Water Temperature (C)]]*OO[[#This Row],[46]]</f>
        <v>2.2825545720399996E-7</v>
      </c>
      <c r="AW28" s="10">
        <f>3/24000000*OO[[#This Row],[105 (02JUL1985 00:00:00)-Water Temperature (C)]]*OO[[#This Row],[47]]</f>
        <v>1.8287532660150001E-7</v>
      </c>
      <c r="AX28" s="10">
        <f>3/24000000*OO[[#This Row],[106 (02JUL1985 03:00:00)-Water Temperature (C)]]*OO[[#This Row],[48]]</f>
        <v>1.5211175872725E-7</v>
      </c>
      <c r="AY28" s="10">
        <f>3/24000000*OO[[#This Row],[107 (02JUL1985 06:00:00)-Water Temperature (C)]]*OO[[#This Row],[49]]</f>
        <v>1.3201723596398751E-7</v>
      </c>
      <c r="AZ28" s="10">
        <f>3/24000000*OO[[#This Row],[108 (02JUL1985 09:00:00)-Water Temperature (C)]]*OO[[#This Row],[50]]</f>
        <v>1.14087714159975E-7</v>
      </c>
      <c r="BA28" s="10">
        <f>3/24000000*OO[[#This Row],[109 (02JUL1985 12:00:00)-Water Temperature (C)]]*OO[[#This Row],[51]]</f>
        <v>1.0635377167712497E-7</v>
      </c>
      <c r="BB28" s="10">
        <f>3/24000000*OO[[#This Row],[110 (02JUL1985 15:00:00)-Water Temperature (C)]]*OO[[#This Row],[52]]</f>
        <v>1.0044303107151251E-7</v>
      </c>
      <c r="BC28" s="10">
        <f>3/24000000*OO[[#This Row],[111 (02JUL1985 18:00:00)-Water Temperature (C)]]*OO[[#This Row],[53]]</f>
        <v>9.2107564443125008E-8</v>
      </c>
      <c r="BD28" s="10">
        <f>3/24000000*OO[[#This Row],[112 (02JUL1985 21:00:00)-Water Temperature (C)]]*OO[[#This Row],[54]]</f>
        <v>8.0533436902625007E-8</v>
      </c>
      <c r="BE28" s="10">
        <f>3/24000000*OO[[#This Row],[113 (03JUL1985 00:00:00)-Water Temperature (C)]]*OO[[#This Row],[55]]</f>
        <v>7.0533614834962507E-8</v>
      </c>
      <c r="BF28" s="10">
        <f>3/24000000*OO[[#This Row],[114 (03JUL1985 03:00:00)-Water Temperature (C)]]*OO[[#This Row],[56]]</f>
        <v>6.4251555641549993E-8</v>
      </c>
      <c r="BG28" s="10">
        <f>3/24000000*OO[[#This Row],[115 (03JUL1985 06:00:00)-Water Temperature (C)]]*OO[[#This Row],[57]]</f>
        <v>5.8875522144249993E-8</v>
      </c>
      <c r="BH28" s="10">
        <f>3/24000000*OO[[#This Row],[116 (03JUL1985 09:00:00)-Water Temperature (C)]]*OO[[#This Row],[58]]</f>
        <v>5.4212786527049994E-8</v>
      </c>
      <c r="BI28" s="10">
        <f>3/24000000*OO[[#This Row],[117 (03JUL1985 12:00:00)-Water Temperature (C)]]*OO[[#This Row],[59]]</f>
        <v>5.324545202388749E-8</v>
      </c>
      <c r="BJ28" s="10">
        <f>3/24000000*OO[[#This Row],[118 (03JUL1985 15:00:00)-Water Temperature (C)]]*OO[[#This Row],[60]]</f>
        <v>5.3178636407700005E-8</v>
      </c>
      <c r="BK28" s="10">
        <f>3/24000000*OO[[#This Row],[119 (03JUL1985 18:00:00)-Water Temperature (C)]]*OO[[#This Row],[61]]</f>
        <v>5.2305351696887497E-8</v>
      </c>
      <c r="BL28" s="10">
        <f>3/24000000*OO[[#This Row],[120 (03JUL1985 21:00:00)-Water Temperature (C)]]*OO[[#This Row],[62]]</f>
        <v>4.7997569818250002E-8</v>
      </c>
      <c r="BM28" s="10">
        <f>3/24000000*OO[[#This Row],[121 (04JUL1985 00:00:00)-Water Temperature (C)]]*OO[[#This Row],[63]]</f>
        <v>4.2109192836162502E-8</v>
      </c>
      <c r="BN28" s="10">
        <f>3/24000000*OO[[#This Row],[122 (04JUL1985 03:00:00)-Water Temperature (C)]]*OO[[#This Row],[64]]</f>
        <v>3.7955403717074996E-8</v>
      </c>
      <c r="BO28" s="10">
        <f>3/24000000*OO[[#This Row],[123 (04JUL1985 06:00:00)-Water Temperature (C)]]*OO[[#This Row],[65]]</f>
        <v>3.6708688029824997E-8</v>
      </c>
      <c r="BP28" s="10">
        <f>3/24000000*OO[[#This Row],[124 (04JUL1985 09:00:00)-Water Temperature (C)]]*OO[[#This Row],[66]]</f>
        <v>3.9657492276875E-8</v>
      </c>
      <c r="BQ28" s="10">
        <f>3/24000000*OO[[#This Row],[125 (04JUL1985 12:00:00)-Water Temperature (C)]]*OO[[#This Row],[67]]</f>
        <v>4.2965124552462504E-8</v>
      </c>
      <c r="BR28" s="10">
        <f>3/24000000*OO[[#This Row],[126 (04JUL1985 15:00:00)-Water Temperature (C)]]*OO[[#This Row],[68]]</f>
        <v>4.3702525178724993E-8</v>
      </c>
      <c r="BS28" s="10">
        <f>3/24000000*OO[[#This Row],[127 (04JUL1985 18:00:00)-Water Temperature (C)]]*OO[[#This Row],[69]]</f>
        <v>4.2889255580099996E-8</v>
      </c>
      <c r="BT28" s="10">
        <f>3/24000000*OO[[#This Row],[128 (04JUL1985 21:00:00)-Water Temperature (C)]]*OO[[#This Row],[70]]</f>
        <v>4.0529745482737498E-8</v>
      </c>
      <c r="BU28" s="10">
        <f>3/24000000*OO[[#This Row],[129 (05JUL1985 00:00:00)-Water Temperature (C)]]*OO[[#This Row],[71]]</f>
        <v>3.5721394389299995E-8</v>
      </c>
      <c r="BV28" s="10">
        <f>3/24000000*OO[[#This Row],[130 (05JUL1985 03:00:00)-Water Temperature (C)]]*OO[[#This Row],[72]]</f>
        <v>3.1306274735624997E-8</v>
      </c>
      <c r="BW28" s="10">
        <f>3/24000000*OO[[#This Row],[131 (05JUL1985 06:00:00)-Water Temperature (C)]]*OO[[#This Row],[73]]</f>
        <v>3.0204661923787499E-8</v>
      </c>
      <c r="BX28" s="10">
        <f>3/24000000*OO[[#This Row],[132 (05JUL1985 09:00:00)-Water Temperature (C)]]*OO[[#This Row],[74]]</f>
        <v>3.43557842049E-8</v>
      </c>
      <c r="BY28" s="10">
        <f>3/24000000*OO[[#This Row],[133 (05JUL1985 12:00:00)-Water Temperature (C)]]*OO[[#This Row],[75]]</f>
        <v>3.9356044094200002E-8</v>
      </c>
      <c r="BZ28" s="10">
        <f>3/24000000*OO[[#This Row],[134 (05JUL1985 15:00:00)-Water Temperature (C)]]*OO[[#This Row],[76]]</f>
        <v>4.1963636646112504E-8</v>
      </c>
      <c r="CA28" s="10">
        <f>3/24000000*OO[[#This Row],[135 (05JUL1985 18:00:00)-Water Temperature (C)]]*OO[[#This Row],[77]]</f>
        <v>4.1524063562399998E-8</v>
      </c>
      <c r="CB28" s="10">
        <f>3/24000000*OO[[#This Row],[136 (05JUL1985 21:00:00)-Water Temperature (C)]]*OO[[#This Row],[78]]</f>
        <v>3.7790335951200001E-8</v>
      </c>
      <c r="CC28" s="10">
        <f>3/24000000*OO[[#This Row],[137 (06JUL1985 00:00:00)-Water Temperature (C)]]*OO[[#This Row],[79]]</f>
        <v>3.2364912147674997E-8</v>
      </c>
      <c r="CD28" s="10">
        <f>3/24000000*OO[[#This Row],[138 (06JUL1985 03:00:00)-Water Temperature (C)]]*OO[[#This Row],[80]]</f>
        <v>2.8138231728000004E-8</v>
      </c>
      <c r="CE28" s="10">
        <f>3/24000000*OO[[#This Row],[139 (06JUL1985 06:00:00)-Water Temperature (C)]]*OO[[#This Row],[81]]</f>
        <v>2.5876581918875002E-8</v>
      </c>
      <c r="CF28" s="10">
        <f>3/24000000*OO[[#This Row],[140 (06JUL1985 09:00:00)-Water Temperature (C)]]*OO[[#This Row],[82]]</f>
        <v>2.5644282610837501E-8</v>
      </c>
      <c r="CG28" s="10">
        <f>3/24000000*OO[[#This Row],[141 (06JUL1985 12:00:00)-Water Temperature (C)]]*OO[[#This Row],[83]]</f>
        <v>2.6076160783837496E-8</v>
      </c>
      <c r="CH28" s="10">
        <f>3/24000000*OO[[#This Row],[142 (06JUL1985 15:00:00)-Water Temperature (C)]]*OO[[#This Row],[84]]</f>
        <v>2.5811228098774995E-8</v>
      </c>
      <c r="CI28" s="10">
        <f>3/24000000*OO[[#This Row],[143 (06JUL1985 18:00:00)-Water Temperature (C)]]*OO[[#This Row],[85]]</f>
        <v>2.4540776203837495E-8</v>
      </c>
      <c r="CJ28" s="10">
        <f>3/24000000*OO[[#This Row],[144 (06JUL1985 21:00:00)-Water Temperature (C)]]*OO[[#This Row],[86]]</f>
        <v>2.2049236224375001E-8</v>
      </c>
      <c r="CK28" s="10">
        <f>3/24000000*OO[[#This Row],[145 (07JUL1985 00:00:00)-Water Temperature (C)]]*OO[[#This Row],[87]]</f>
        <v>1.8862647554099998E-8</v>
      </c>
      <c r="CL28" s="10">
        <f>3/24000000*OO[[#This Row],[146 (07JUL1985 03:00:00)-Water Temperature (C)]]*OO[[#This Row],[88]]</f>
        <v>1.6386850763475001E-8</v>
      </c>
      <c r="CM28" s="10">
        <f>3/24000000*OO[[#This Row],[147 (07JUL1985 06:00:00)-Water Temperature (C)]]*OO[[#This Row],[89]]</f>
        <v>1.4818163794874999E-8</v>
      </c>
      <c r="CN28" s="10">
        <f>3/24000000*OO[[#This Row],[148 (07JUL1985 09:00:00)-Water Temperature (C)]]*OO[[#This Row],[90]]</f>
        <v>1.3491163980160001E-8</v>
      </c>
      <c r="CO28" s="10">
        <f>3/24000000*OO[[#This Row],[149 (07JUL1985 12:00:00)-Water Temperature (C)]]*OO[[#This Row],[91]]</f>
        <v>1.1998562762130002E-8</v>
      </c>
      <c r="CP28" s="10">
        <f>3/24000000*OO[[#This Row],[150 (07JUL1985 15:00:00)-Water Temperature (C)]]*OO[[#This Row],[92]]</f>
        <v>1.1234579184059999E-8</v>
      </c>
      <c r="CQ28" s="10">
        <f>3/24000000*OO[[#This Row],[151 (07JUL1985 18:00:00)-Water Temperature (C)]]*OO[[#This Row],[93]]</f>
        <v>1.0866103299786249E-8</v>
      </c>
      <c r="CR28" s="10">
        <f>3/24000000*OO[[#This Row],[152 (07JUL1985 21:00:00)-Water Temperature (C)]]*OO[[#This Row],[94]]</f>
        <v>1.0129399734240001E-8</v>
      </c>
      <c r="CS28" s="10">
        <f>3/24000000*OO[[#This Row],[153 (08JUL1985 00:00:00)-Water Temperature (C)]]*OO[[#This Row],[95]]</f>
        <v>8.9816173373750006E-9</v>
      </c>
      <c r="CT28" s="10">
        <f>3/24000000*OO[[#This Row],[154 (08JUL1985 03:00:00)-Water Temperature (C)]]*OO[[#This Row],[96]]</f>
        <v>8.0326240666200007E-9</v>
      </c>
      <c r="CU28" s="10">
        <f>3/24000000*OO[[#This Row],[155 (08JUL1985 06:00:00)-Water Temperature (C)]]*OO[[#This Row],[97]]</f>
        <v>8.5238160217699991E-9</v>
      </c>
      <c r="CV28" s="10">
        <f>3/24000000*OO[[#This Row],[156 (08JUL1985 09:00:00)-Water Temperature (C)]]*OO[[#This Row],[98]]</f>
        <v>1.1528359711656248E-8</v>
      </c>
      <c r="CW28" s="10">
        <f>3/24000000*OO[[#This Row],[157 (08JUL1985 12:00:00)-Water Temperature (C)]]*OO[[#This Row],[99]]</f>
        <v>1.478765650813E-8</v>
      </c>
    </row>
    <row r="29" spans="1:101" x14ac:dyDescent="0.35">
      <c r="A29" t="s">
        <v>34</v>
      </c>
      <c r="B29">
        <v>848.61800000000005</v>
      </c>
      <c r="C29" s="10">
        <f>3/24*OO[[#This Row],[59 (26JUN1985 06:00:00)-Water Temperature (C)]]*OO[[#This Row],[1]]/SUM(OO[1])</f>
        <v>4.115139531901206E-2</v>
      </c>
      <c r="D29" s="10">
        <f>3/24*OO[[#This Row],[60 (26JUN1985 09:00:00)-Water Temperature (C)]]*OO[[#This Row],[2]]/SUM(OO[2])</f>
        <v>4.1065684453032357E-4</v>
      </c>
      <c r="E29" s="10">
        <f>3/24*OO[[#This Row],[61 (26JUN1985 12:00:00)-Water Temperature (C)]]*OO[[#This Row],[3]]/SUM(OO[3])</f>
        <v>4.9061785272416134E-5</v>
      </c>
      <c r="F29" s="10">
        <f>3/24*OO[[#This Row],[62 (26JUN1985 15:00:00)-Water Temperature (C)]]*OO[[#This Row],[4]]/SUM(OO[4])</f>
        <v>4.2886677136957748E-5</v>
      </c>
      <c r="G29" s="10">
        <f>3/24*OO[[#This Row],[63 (26JUN1985 18:00:00)-Water Temperature (C)]]*OO[[#This Row],[5]]/SUM(OO[5])</f>
        <v>3.7502637695433671E-5</v>
      </c>
      <c r="H29" s="10">
        <f>3/24*OO[[#This Row],[64 (26JUN1985 21:00:00)-Water Temperature (C)]]*OO[[#This Row],[6]]/SUM(OO[6])</f>
        <v>3.2693339820499553E-5</v>
      </c>
      <c r="I29" s="10">
        <f>3/24*OO[[#This Row],[65 (27JUN1985 00:00:00)-Water Temperature (C)]]*OO[[#This Row],[7]]/SUM(OO[7])</f>
        <v>2.7399656029965679E-5</v>
      </c>
      <c r="J29" s="10">
        <f>3/24*OO[[#This Row],[66 (27JUN1985 03:00:00)-Water Temperature (C)]]*OO[[#This Row],[8]]/SUM(OO[8])</f>
        <v>2.3681736043001985E-5</v>
      </c>
      <c r="K29" s="10">
        <f>3/24*OO[[#This Row],[67 (27JUN1985 06:00:00)-Water Temperature (C)]]*OO[[#This Row],[9]]/SUM(OO[9])</f>
        <v>2.2028839430394224E-5</v>
      </c>
      <c r="L29" s="10">
        <f>3/24*OO[[#This Row],[68 (27JUN1985 09:00:00)-Water Temperature (C)]]*OO[[#This Row],[10]]/SUM(OO[10])</f>
        <v>2.2104912288615589E-5</v>
      </c>
      <c r="M29" s="10">
        <f>3/24*OO[[#This Row],[69 (27JUN1985 12:00:00)-Water Temperature (C)]]*OO[[#This Row],[11]]/SUM(OO[11])</f>
        <v>2.2316216768939466E-5</v>
      </c>
      <c r="N29" s="10">
        <f>3/24*OO[[#This Row],[70 (27JUN1985 15:00:00)-Water Temperature (C)]]*OO[[#This Row],[12]]/SUM(OO[12])</f>
        <v>2.1382132149323605E-5</v>
      </c>
      <c r="O29" s="10">
        <f>3/24*OO[[#This Row],[71 (27JUN1985 18:00:00)-Water Temperature (C)]]*OO[[#This Row],[13]]/SUM(OO[13])</f>
        <v>1.9627055861845328E-5</v>
      </c>
      <c r="P29" s="10">
        <f>3/24*OO[[#This Row],[72 (27JUN1985 21:00:00)-Water Temperature (C)]]*OO[[#This Row],[14]]/SUM(OO[14])</f>
        <v>1.7369574488623176E-5</v>
      </c>
      <c r="Q29" s="10">
        <f>3/24*OO[[#This Row],[73 (28JUN1985 00:00:00)-Water Temperature (C)]]*OO[[#This Row],[15]]/SUM(OO[15])</f>
        <v>1.4992058610272441E-5</v>
      </c>
      <c r="R29" s="10">
        <f>3/24*OO[[#This Row],[74 (28JUN1985 03:00:00)-Water Temperature (C)]]*OO[[#This Row],[16]]/SUM(OO[16])</f>
        <v>1.3287334478553854E-5</v>
      </c>
      <c r="S29" s="10">
        <f>3/24*OO[[#This Row],[75 (28JUN1985 06:00:00)-Water Temperature (C)]]*OO[[#This Row],[17]]/SUM(OO[17])</f>
        <v>1.4608605609971264E-5</v>
      </c>
      <c r="T29" s="10">
        <f>3/24*OO[[#This Row],[76 (28JUN1985 09:00:00)-Water Temperature (C)]]*OO[[#This Row],[18]]/SUM(OO[18])</f>
        <v>1.7375680057977703E-5</v>
      </c>
      <c r="U29" s="10">
        <f>3/24*OO[[#This Row],[77 (28JUN1985 12:00:00)-Water Temperature (C)]]*OO[[#This Row],[19]]/SUM(OO[19])</f>
        <v>1.8182964604701761E-5</v>
      </c>
      <c r="V29" s="10">
        <f>3/24000000*OO[[#This Row],[78 (28JUN1985 15:00:00)-Water Temperature (C)]]*OO[[#This Row],[20]]</f>
        <v>1.7118616453312497E-5</v>
      </c>
      <c r="W29" s="10">
        <f>3/24000000*OO[[#This Row],[79 (28JUN1985 18:00:00)-Water Temperature (C)]]*OO[[#This Row],[21]]</f>
        <v>1.5335270624114997E-5</v>
      </c>
      <c r="X29" s="10">
        <f>3/24000000*OO[[#This Row],[80 (28JUN1985 21:00:00)-Water Temperature (C)]]*OO[[#This Row],[22]]</f>
        <v>1.30461685354E-5</v>
      </c>
      <c r="Y29" s="10">
        <f>3/24000000*OO[[#This Row],[81 (29JUN1985 00:00:00)-Water Temperature (C)]]*OO[[#This Row],[23]]</f>
        <v>1.1063452288017499E-5</v>
      </c>
      <c r="Z29" s="10">
        <f>3/24000000*OO[[#This Row],[82 (29JUN1985 03:00:00)-Water Temperature (C)]]*OO[[#This Row],[24]]</f>
        <v>9.5735191812749993E-6</v>
      </c>
      <c r="AA29" s="10">
        <f>3/24000000*OO[[#This Row],[83 (29JUN1985 06:00:00)-Water Temperature (C)]]*OO[[#This Row],[25]]</f>
        <v>8.3279551792499991E-6</v>
      </c>
      <c r="AB29" s="10">
        <f>3/24000000*OO[[#This Row],[84 (29JUN1985 09:00:00)-Water Temperature (C)]]*OO[[#This Row],[26]]</f>
        <v>7.7557058637562504E-6</v>
      </c>
      <c r="AC29" s="10">
        <f>3/24000000*OO[[#This Row],[85 (29JUN1985 12:00:00)-Water Temperature (C)]]*OO[[#This Row],[27]]</f>
        <v>7.2384958883162496E-6</v>
      </c>
      <c r="AD29" s="10">
        <f>3/24000000*OO[[#This Row],[86 (29JUN1985 15:00:00)-Water Temperature (C)]]*OO[[#This Row],[28]]</f>
        <v>6.5878930136624992E-6</v>
      </c>
      <c r="AE29" s="10">
        <f>3/24000000*OO[[#This Row],[88 (29JUN1985 21:00:00)-Water Temperature (C)]]*OO[[#This Row],[30]]</f>
        <v>4.9695793108649997E-6</v>
      </c>
      <c r="AF29" s="10">
        <f>3/24000000*OO[[#This Row],[88 (29JUN1985 21:00:00)-Water Temperature (C)]]*OO[[#This Row],[30]]</f>
        <v>4.9695793108649997E-6</v>
      </c>
      <c r="AG29" s="10">
        <f>3/24000000*OO[[#This Row],[89 (30JUN1985 00:00:00)-Water Temperature (C)]]*OO[[#This Row],[31]]</f>
        <v>4.1122097427500004E-6</v>
      </c>
      <c r="AH29" s="10">
        <f>3/24000000*OO[[#This Row],[90 (30JUN1985 03:00:00)-Water Temperature (C)]]*OO[[#This Row],[32]]</f>
        <v>3.4526009584925002E-6</v>
      </c>
      <c r="AI29" s="10">
        <f>3/24000000*OO[[#This Row],[91 (30JUN1985 06:00:00)-Water Temperature (C)]]*OO[[#This Row],[33]]</f>
        <v>3.04925874928125E-6</v>
      </c>
      <c r="AJ29" s="10">
        <f>3/24000000*OO[[#This Row],[92 (30JUN1985 09:00:00)-Water Temperature (C)]]*OO[[#This Row],[34]]</f>
        <v>2.9515997646275E-6</v>
      </c>
      <c r="AK29" s="10">
        <f>3/24000000*OO[[#This Row],[93 (30JUN1985 12:00:00)-Water Temperature (C)]]*OO[[#This Row],[35]]</f>
        <v>2.8736089544312494E-6</v>
      </c>
      <c r="AL29" s="10">
        <f>3/24000000*OO[[#This Row],[94 (30JUN1985 15:00:00)-Water Temperature (C)]]*OO[[#This Row],[36]]</f>
        <v>2.6509683390749998E-6</v>
      </c>
      <c r="AM29" s="10">
        <f>3/24000000*OO[[#This Row],[95 (30JUN1985 18:00:00)-Water Temperature (C)]]*OO[[#This Row],[37]]</f>
        <v>2.3712563250274997E-6</v>
      </c>
      <c r="AN29" s="10">
        <f>3/24000000*OO[[#This Row],[96 (30JUN1985 21:00:00)-Water Temperature (C)]]*OO[[#This Row],[38]]</f>
        <v>1.9806867612187497E-6</v>
      </c>
      <c r="AO29" s="10">
        <f>3/24000000*OO[[#This Row],[97 (01JUL1985 00:00:00)-Water Temperature (C)]]*OO[[#This Row],[39]]</f>
        <v>1.5223531232137497E-6</v>
      </c>
      <c r="AP29" s="10">
        <f>3/24000000*OO[[#This Row],[98 (01JUL1985 03:00:00)-Water Temperature (C)]]*OO[[#This Row],[40]]</f>
        <v>1.1555006776827501E-6</v>
      </c>
      <c r="AQ29" s="10">
        <f>3/24000000*OO[[#This Row],[99 (01JUL1985 06:00:00)-Water Temperature (C)]]*OO[[#This Row],[41]]</f>
        <v>9.1928989410299985E-7</v>
      </c>
      <c r="AR29" s="10">
        <f>3/24000000*OO[[#This Row],[100 (01JUL1985 09:00:00)-Water Temperature (C)]]*OO[[#This Row],[42]]</f>
        <v>7.1875104548362498E-7</v>
      </c>
      <c r="AS29" s="10">
        <f>3/24000000*OO[[#This Row],[101 (01JUL1985 12:00:00)-Water Temperature (C)]]*OO[[#This Row],[43]]</f>
        <v>5.3834517364374998E-7</v>
      </c>
      <c r="AT29" s="10">
        <f>3/24000000*OO[[#This Row],[102 (01JUL1985 15:00:00)-Water Temperature (C)]]*OO[[#This Row],[44]]</f>
        <v>4.0138442553712505E-7</v>
      </c>
      <c r="AU29" s="10">
        <f>3/24000000*OO[[#This Row],[103 (01JUL1985 18:00:00)-Water Temperature (C)]]*OO[[#This Row],[45]]</f>
        <v>3.1502840553900001E-7</v>
      </c>
      <c r="AV29" s="10">
        <f>3/24000000*OO[[#This Row],[104 (01JUL1985 21:00:00)-Water Temperature (C)]]*OO[[#This Row],[46]]</f>
        <v>2.5044354812812497E-7</v>
      </c>
      <c r="AW29" s="10">
        <f>3/24000000*OO[[#This Row],[105 (02JUL1985 00:00:00)-Water Temperature (C)]]*OO[[#This Row],[47]]</f>
        <v>2.0004000423450004E-7</v>
      </c>
      <c r="AX29" s="10">
        <f>3/24000000*OO[[#This Row],[106 (02JUL1985 03:00:00)-Water Temperature (C)]]*OO[[#This Row],[48]]</f>
        <v>1.65167345751E-7</v>
      </c>
      <c r="AY29" s="10">
        <f>3/24000000*OO[[#This Row],[107 (02JUL1985 06:00:00)-Water Temperature (C)]]*OO[[#This Row],[49]]</f>
        <v>1.4338166884424999E-7</v>
      </c>
      <c r="AZ29" s="10">
        <f>3/24000000*OO[[#This Row],[108 (02JUL1985 09:00:00)-Water Temperature (C)]]*OO[[#This Row],[50]]</f>
        <v>1.2434672688156252E-7</v>
      </c>
      <c r="BA29" s="10">
        <f>3/24000000*OO[[#This Row],[109 (02JUL1985 12:00:00)-Water Temperature (C)]]*OO[[#This Row],[51]]</f>
        <v>1.1543089019745001E-7</v>
      </c>
      <c r="BB29" s="10">
        <f>3/24000000*OO[[#This Row],[110 (02JUL1985 15:00:00)-Water Temperature (C)]]*OO[[#This Row],[52]]</f>
        <v>1.0871625060243748E-7</v>
      </c>
      <c r="BC29" s="10">
        <f>3/24000000*OO[[#This Row],[111 (02JUL1985 18:00:00)-Water Temperature (C)]]*OO[[#This Row],[53]]</f>
        <v>9.9815561942512494E-8</v>
      </c>
      <c r="BD29" s="10">
        <f>3/24000000*OO[[#This Row],[112 (02JUL1985 21:00:00)-Water Temperature (C)]]*OO[[#This Row],[54]]</f>
        <v>8.7265831343049989E-8</v>
      </c>
      <c r="BE29" s="10">
        <f>3/24000000*OO[[#This Row],[113 (03JUL1985 00:00:00)-Water Temperature (C)]]*OO[[#This Row],[55]]</f>
        <v>7.6233920995674994E-8</v>
      </c>
      <c r="BF29" s="10">
        <f>3/24000000*OO[[#This Row],[114 (03JUL1985 03:00:00)-Water Temperature (C)]]*OO[[#This Row],[56]]</f>
        <v>6.901262804139999E-8</v>
      </c>
      <c r="BG29" s="10">
        <f>3/24000000*OO[[#This Row],[115 (03JUL1985 06:00:00)-Water Temperature (C)]]*OO[[#This Row],[57]]</f>
        <v>6.3331029833750001E-8</v>
      </c>
      <c r="BH29" s="10">
        <f>3/24000000*OO[[#This Row],[116 (03JUL1985 09:00:00)-Water Temperature (C)]]*OO[[#This Row],[58]]</f>
        <v>5.8411074203625003E-8</v>
      </c>
      <c r="BI29" s="10">
        <f>3/24000000*OO[[#This Row],[117 (03JUL1985 12:00:00)-Water Temperature (C)]]*OO[[#This Row],[59]]</f>
        <v>5.7247555635424991E-8</v>
      </c>
      <c r="BJ29" s="10">
        <f>3/24000000*OO[[#This Row],[118 (03JUL1985 15:00:00)-Water Temperature (C)]]*OO[[#This Row],[60]]</f>
        <v>5.71228938228E-8</v>
      </c>
      <c r="BK29" s="10">
        <f>3/24000000*OO[[#This Row],[119 (03JUL1985 18:00:00)-Water Temperature (C)]]*OO[[#This Row],[61]]</f>
        <v>5.6353675525875001E-8</v>
      </c>
      <c r="BL29" s="10">
        <f>3/24000000*OO[[#This Row],[120 (03JUL1985 21:00:00)-Water Temperature (C)]]*OO[[#This Row],[62]]</f>
        <v>5.1759761997450006E-8</v>
      </c>
      <c r="BM29" s="10">
        <f>3/24000000*OO[[#This Row],[121 (04JUL1985 00:00:00)-Water Temperature (C)]]*OO[[#This Row],[63]]</f>
        <v>4.5466910330737498E-8</v>
      </c>
      <c r="BN29" s="10">
        <f>3/24000000*OO[[#This Row],[122 (04JUL1985 03:00:00)-Water Temperature (C)]]*OO[[#This Row],[64]]</f>
        <v>4.0753314209725002E-8</v>
      </c>
      <c r="BO29" s="10">
        <f>3/24000000*OO[[#This Row],[123 (04JUL1985 06:00:00)-Water Temperature (C)]]*OO[[#This Row],[65]]</f>
        <v>3.9083694527662499E-8</v>
      </c>
      <c r="BP29" s="10">
        <f>3/24000000*OO[[#This Row],[124 (04JUL1985 09:00:00)-Water Temperature (C)]]*OO[[#This Row],[66]]</f>
        <v>4.2174418693362501E-8</v>
      </c>
      <c r="BQ29" s="10">
        <f>3/24000000*OO[[#This Row],[125 (04JUL1985 12:00:00)-Water Temperature (C)]]*OO[[#This Row],[67]]</f>
        <v>4.5774550614724996E-8</v>
      </c>
      <c r="BR29" s="10">
        <f>3/24000000*OO[[#This Row],[126 (04JUL1985 15:00:00)-Water Temperature (C)]]*OO[[#This Row],[68]]</f>
        <v>4.6928837864475004E-8</v>
      </c>
      <c r="BS29" s="10">
        <f>3/24000000*OO[[#This Row],[127 (04JUL1985 18:00:00)-Water Temperature (C)]]*OO[[#This Row],[69]]</f>
        <v>4.6232099570999999E-8</v>
      </c>
      <c r="BT29" s="10">
        <f>3/24000000*OO[[#This Row],[128 (04JUL1985 21:00:00)-Water Temperature (C)]]*OO[[#This Row],[70]]</f>
        <v>4.36528143297375E-8</v>
      </c>
      <c r="BU29" s="10">
        <f>3/24000000*OO[[#This Row],[129 (05JUL1985 00:00:00)-Water Temperature (C)]]*OO[[#This Row],[71]]</f>
        <v>3.8562164572999999E-8</v>
      </c>
      <c r="BV29" s="10">
        <f>3/24000000*OO[[#This Row],[130 (05JUL1985 03:00:00)-Water Temperature (C)]]*OO[[#This Row],[72]]</f>
        <v>3.3704170989999995E-8</v>
      </c>
      <c r="BW29" s="10">
        <f>3/24000000*OO[[#This Row],[131 (05JUL1985 06:00:00)-Water Temperature (C)]]*OO[[#This Row],[73]]</f>
        <v>3.2085635248987498E-8</v>
      </c>
      <c r="BX29" s="10">
        <f>3/24000000*OO[[#This Row],[132 (05JUL1985 09:00:00)-Water Temperature (C)]]*OO[[#This Row],[74]]</f>
        <v>3.6355623271799996E-8</v>
      </c>
      <c r="BY29" s="10">
        <f>3/24000000*OO[[#This Row],[133 (05JUL1985 12:00:00)-Water Temperature (C)]]*OO[[#This Row],[75]]</f>
        <v>4.1863894913599999E-8</v>
      </c>
      <c r="BZ29" s="10">
        <f>3/24000000*OO[[#This Row],[134 (05JUL1985 15:00:00)-Water Temperature (C)]]*OO[[#This Row],[76]]</f>
        <v>4.5074218352662499E-8</v>
      </c>
      <c r="CA29" s="10">
        <f>3/24000000*OO[[#This Row],[135 (05JUL1985 18:00:00)-Water Temperature (C)]]*OO[[#This Row],[77]]</f>
        <v>4.4848442718149996E-8</v>
      </c>
      <c r="CB29" s="10">
        <f>3/24000000*OO[[#This Row],[136 (05JUL1985 21:00:00)-Water Temperature (C)]]*OO[[#This Row],[78]]</f>
        <v>4.0893766613524996E-8</v>
      </c>
      <c r="CC29" s="10">
        <f>3/24000000*OO[[#This Row],[137 (06JUL1985 00:00:00)-Water Temperature (C)]]*OO[[#This Row],[79]]</f>
        <v>3.5067256737749995E-8</v>
      </c>
      <c r="CD29" s="10">
        <f>3/24000000*OO[[#This Row],[138 (06JUL1985 03:00:00)-Water Temperature (C)]]*OO[[#This Row],[80]]</f>
        <v>3.0319697385599992E-8</v>
      </c>
      <c r="CE29" s="10">
        <f>3/24000000*OO[[#This Row],[139 (06JUL1985 06:00:00)-Water Temperature (C)]]*OO[[#This Row],[81]]</f>
        <v>2.7874473431850005E-8</v>
      </c>
      <c r="CF29" s="10">
        <f>3/24000000*OO[[#This Row],[140 (06JUL1985 09:00:00)-Water Temperature (C)]]*OO[[#This Row],[82]]</f>
        <v>2.7687685368174995E-8</v>
      </c>
      <c r="CG29" s="10">
        <f>3/24000000*OO[[#This Row],[141 (06JUL1985 12:00:00)-Water Temperature (C)]]*OO[[#This Row],[83]]</f>
        <v>2.8112372533349998E-8</v>
      </c>
      <c r="CH29" s="10">
        <f>3/24000000*OO[[#This Row],[142 (06JUL1985 15:00:00)-Water Temperature (C)]]*OO[[#This Row],[84]]</f>
        <v>2.7934753871374999E-8</v>
      </c>
      <c r="CI29" s="10">
        <f>3/24000000*OO[[#This Row],[143 (06JUL1985 18:00:00)-Water Temperature (C)]]*OO[[#This Row],[85]]</f>
        <v>2.6603100157124998E-8</v>
      </c>
      <c r="CJ29" s="10">
        <f>3/24000000*OO[[#This Row],[144 (06JUL1985 21:00:00)-Water Temperature (C)]]*OO[[#This Row],[86]]</f>
        <v>2.3879002416437501E-8</v>
      </c>
      <c r="CK29" s="10">
        <f>3/24000000*OO[[#This Row],[145 (07JUL1985 00:00:00)-Water Temperature (C)]]*OO[[#This Row],[87]]</f>
        <v>2.0428575173299997E-8</v>
      </c>
      <c r="CL29" s="10">
        <f>3/24000000*OO[[#This Row],[146 (07JUL1985 03:00:00)-Water Temperature (C)]]*OO[[#This Row],[88]]</f>
        <v>1.7653059537387498E-8</v>
      </c>
      <c r="CM29" s="10">
        <f>3/24000000*OO[[#This Row],[147 (07JUL1985 06:00:00)-Water Temperature (C)]]*OO[[#This Row],[89]]</f>
        <v>1.6034663616537497E-8</v>
      </c>
      <c r="CN29" s="10">
        <f>3/24000000*OO[[#This Row],[148 (07JUL1985 09:00:00)-Water Temperature (C)]]*OO[[#This Row],[90]]</f>
        <v>1.4687389068749998E-8</v>
      </c>
      <c r="CO29" s="10">
        <f>3/24000000*OO[[#This Row],[149 (07JUL1985 12:00:00)-Water Temperature (C)]]*OO[[#This Row],[91]]</f>
        <v>1.3021681080989998E-8</v>
      </c>
      <c r="CP29" s="10">
        <f>3/24000000*OO[[#This Row],[150 (07JUL1985 15:00:00)-Water Temperature (C)]]*OO[[#This Row],[92]]</f>
        <v>1.219732527553875E-8</v>
      </c>
      <c r="CQ29" s="10">
        <f>3/24000000*OO[[#This Row],[151 (07JUL1985 18:00:00)-Water Temperature (C)]]*OO[[#This Row],[93]]</f>
        <v>1.1708767885237499E-8</v>
      </c>
      <c r="CR29" s="10">
        <f>3/24000000*OO[[#This Row],[152 (07JUL1985 21:00:00)-Water Temperature (C)]]*OO[[#This Row],[94]]</f>
        <v>1.09254985696725E-8</v>
      </c>
      <c r="CS29" s="10">
        <f>3/24000000*OO[[#This Row],[153 (08JUL1985 00:00:00)-Water Temperature (C)]]*OO[[#This Row],[95]]</f>
        <v>9.6977902355050002E-9</v>
      </c>
      <c r="CT29" s="10">
        <f>3/24000000*OO[[#This Row],[154 (08JUL1985 03:00:00)-Water Temperature (C)]]*OO[[#This Row],[96]]</f>
        <v>8.6218633768374991E-9</v>
      </c>
      <c r="CU29" s="10">
        <f>3/24000000*OO[[#This Row],[155 (08JUL1985 06:00:00)-Water Temperature (C)]]*OO[[#This Row],[97]]</f>
        <v>8.9183397496875002E-9</v>
      </c>
      <c r="CV29" s="10">
        <f>3/24000000*OO[[#This Row],[156 (08JUL1985 09:00:00)-Water Temperature (C)]]*OO[[#This Row],[98]]</f>
        <v>1.1986856237229999E-8</v>
      </c>
      <c r="CW29" s="10">
        <f>3/24000000*OO[[#This Row],[157 (08JUL1985 12:00:00)-Water Temperature (C)]]*OO[[#This Row],[99]]</f>
        <v>1.5584680101439998E-8</v>
      </c>
    </row>
    <row r="30" spans="1:101" x14ac:dyDescent="0.35">
      <c r="A30" t="s">
        <v>35</v>
      </c>
      <c r="B30">
        <v>785.0154</v>
      </c>
      <c r="C30" s="10">
        <f>3/24*OO[[#This Row],[59 (26JUN1985 06:00:00)-Water Temperature (C)]]*OO[[#This Row],[1]]/SUM(OO[1])</f>
        <v>6.3395937692677665E-2</v>
      </c>
      <c r="D30" s="10">
        <f>3/24*OO[[#This Row],[60 (26JUN1985 09:00:00)-Water Temperature (C)]]*OO[[#This Row],[2]]/SUM(OO[2])</f>
        <v>9.2267840227676519E-4</v>
      </c>
      <c r="E30" s="10">
        <f>3/24*OO[[#This Row],[61 (26JUN1985 12:00:00)-Water Temperature (C)]]*OO[[#This Row],[3]]/SUM(OO[3])</f>
        <v>5.2759224389768222E-5</v>
      </c>
      <c r="F30" s="10">
        <f>3/24*OO[[#This Row],[62 (26JUN1985 15:00:00)-Water Temperature (C)]]*OO[[#This Row],[4]]/SUM(OO[4])</f>
        <v>4.3229856052379695E-5</v>
      </c>
      <c r="G30" s="10">
        <f>3/24*OO[[#This Row],[63 (26JUN1985 18:00:00)-Water Temperature (C)]]*OO[[#This Row],[5]]/SUM(OO[5])</f>
        <v>3.7861289138207242E-5</v>
      </c>
      <c r="H30" s="10">
        <f>3/24*OO[[#This Row],[64 (26JUN1985 21:00:00)-Water Temperature (C)]]*OO[[#This Row],[6]]/SUM(OO[6])</f>
        <v>3.2936819182903332E-5</v>
      </c>
      <c r="I30" s="10">
        <f>3/24*OO[[#This Row],[65 (27JUN1985 00:00:00)-Water Temperature (C)]]*OO[[#This Row],[7]]/SUM(OO[7])</f>
        <v>2.761715839786061E-5</v>
      </c>
      <c r="J30" s="10">
        <f>3/24*OO[[#This Row],[66 (27JUN1985 03:00:00)-Water Temperature (C)]]*OO[[#This Row],[8]]/SUM(OO[8])</f>
        <v>2.3738143014539531E-5</v>
      </c>
      <c r="K30" s="10">
        <f>3/24*OO[[#This Row],[67 (27JUN1985 06:00:00)-Water Temperature (C)]]*OO[[#This Row],[9]]/SUM(OO[9])</f>
        <v>2.1920100299458023E-5</v>
      </c>
      <c r="L30" s="10">
        <f>3/24*OO[[#This Row],[68 (27JUN1985 09:00:00)-Water Temperature (C)]]*OO[[#This Row],[10]]/SUM(OO[10])</f>
        <v>2.2014000718060376E-5</v>
      </c>
      <c r="M30" s="10">
        <f>3/24*OO[[#This Row],[69 (27JUN1985 12:00:00)-Water Temperature (C)]]*OO[[#This Row],[11]]/SUM(OO[11])</f>
        <v>2.2282975228717918E-5</v>
      </c>
      <c r="N30" s="10">
        <f>3/24*OO[[#This Row],[70 (27JUN1985 15:00:00)-Water Temperature (C)]]*OO[[#This Row],[12]]/SUM(OO[12])</f>
        <v>2.1470286215168878E-5</v>
      </c>
      <c r="O30" s="10">
        <f>3/24*OO[[#This Row],[71 (27JUN1985 18:00:00)-Water Temperature (C)]]*OO[[#This Row],[13]]/SUM(OO[13])</f>
        <v>1.976563393810226E-5</v>
      </c>
      <c r="P30" s="10">
        <f>3/24*OO[[#This Row],[72 (27JUN1985 21:00:00)-Water Temperature (C)]]*OO[[#This Row],[14]]/SUM(OO[14])</f>
        <v>1.7481303541165535E-5</v>
      </c>
      <c r="Q30" s="10">
        <f>3/24*OO[[#This Row],[73 (28JUN1985 00:00:00)-Water Temperature (C)]]*OO[[#This Row],[15]]/SUM(OO[15])</f>
        <v>1.5096249391327672E-5</v>
      </c>
      <c r="R30" s="10">
        <f>3/24*OO[[#This Row],[74 (28JUN1985 03:00:00)-Water Temperature (C)]]*OO[[#This Row],[16]]/SUM(OO[16])</f>
        <v>1.3287475922752342E-5</v>
      </c>
      <c r="S30" s="10">
        <f>3/24*OO[[#This Row],[75 (28JUN1985 06:00:00)-Water Temperature (C)]]*OO[[#This Row],[17]]/SUM(OO[17])</f>
        <v>1.4182747618177019E-5</v>
      </c>
      <c r="T30" s="10">
        <f>3/24*OO[[#This Row],[76 (28JUN1985 09:00:00)-Water Temperature (C)]]*OO[[#This Row],[18]]/SUM(OO[18])</f>
        <v>1.7069956356509663E-5</v>
      </c>
      <c r="U30" s="10">
        <f>3/24*OO[[#This Row],[77 (28JUN1985 12:00:00)-Water Temperature (C)]]*OO[[#This Row],[19]]/SUM(OO[19])</f>
        <v>1.8096760772050829E-5</v>
      </c>
      <c r="V30" s="10">
        <f>3/24000000*OO[[#This Row],[78 (28JUN1985 15:00:00)-Water Temperature (C)]]*OO[[#This Row],[20]]</f>
        <v>1.7221828736724997E-5</v>
      </c>
      <c r="W30" s="10">
        <f>3/24000000*OO[[#This Row],[79 (28JUN1985 18:00:00)-Water Temperature (C)]]*OO[[#This Row],[21]]</f>
        <v>1.5470010307079998E-5</v>
      </c>
      <c r="X30" s="10">
        <f>3/24000000*OO[[#This Row],[80 (28JUN1985 21:00:00)-Water Temperature (C)]]*OO[[#This Row],[22]]</f>
        <v>1.3209682060331247E-5</v>
      </c>
      <c r="Y30" s="10">
        <f>3/24000000*OO[[#This Row],[81 (29JUN1985 00:00:00)-Water Temperature (C)]]*OO[[#This Row],[23]]</f>
        <v>1.1183678746965001E-5</v>
      </c>
      <c r="Z30" s="10">
        <f>3/24000000*OO[[#This Row],[82 (29JUN1985 03:00:00)-Water Temperature (C)]]*OO[[#This Row],[24]]</f>
        <v>9.6662321886487486E-6</v>
      </c>
      <c r="AA30" s="10">
        <f>3/24000000*OO[[#This Row],[83 (29JUN1985 06:00:00)-Water Temperature (C)]]*OO[[#This Row],[25]]</f>
        <v>8.4083986188900001E-6</v>
      </c>
      <c r="AB30" s="10">
        <f>3/24000000*OO[[#This Row],[84 (29JUN1985 09:00:00)-Water Temperature (C)]]*OO[[#This Row],[26]]</f>
        <v>7.8221185681924997E-6</v>
      </c>
      <c r="AC30" s="10">
        <f>3/24000000*OO[[#This Row],[85 (29JUN1985 12:00:00)-Water Temperature (C)]]*OO[[#This Row],[27]]</f>
        <v>7.2855910798724995E-6</v>
      </c>
      <c r="AD30" s="10">
        <f>3/24000000*OO[[#This Row],[86 (29JUN1985 15:00:00)-Water Temperature (C)]]*OO[[#This Row],[28]]</f>
        <v>6.6861062740412513E-6</v>
      </c>
      <c r="AE30" s="10">
        <f>3/24000000*OO[[#This Row],[88 (29JUN1985 21:00:00)-Water Temperature (C)]]*OO[[#This Row],[30]]</f>
        <v>5.0488649580174999E-6</v>
      </c>
      <c r="AF30" s="10">
        <f>3/24000000*OO[[#This Row],[88 (29JUN1985 21:00:00)-Water Temperature (C)]]*OO[[#This Row],[30]]</f>
        <v>5.0488649580174999E-6</v>
      </c>
      <c r="AG30" s="10">
        <f>3/24000000*OO[[#This Row],[89 (30JUN1985 00:00:00)-Water Temperature (C)]]*OO[[#This Row],[31]]</f>
        <v>4.1764151557624994E-6</v>
      </c>
      <c r="AH30" s="10">
        <f>3/24000000*OO[[#This Row],[90 (30JUN1985 03:00:00)-Water Temperature (C)]]*OO[[#This Row],[32]]</f>
        <v>3.4956158718750004E-6</v>
      </c>
      <c r="AI30" s="10">
        <f>3/24000000*OO[[#This Row],[91 (30JUN1985 06:00:00)-Water Temperature (C)]]*OO[[#This Row],[33]]</f>
        <v>3.0783893639199999E-6</v>
      </c>
      <c r="AJ30" s="10">
        <f>3/24000000*OO[[#This Row],[92 (30JUN1985 09:00:00)-Water Temperature (C)]]*OO[[#This Row],[34]]</f>
        <v>2.9814969454424997E-6</v>
      </c>
      <c r="AK30" s="10">
        <f>3/24000000*OO[[#This Row],[93 (30JUN1985 12:00:00)-Water Temperature (C)]]*OO[[#This Row],[35]]</f>
        <v>2.9037171226812499E-6</v>
      </c>
      <c r="AL30" s="10">
        <f>3/24000000*OO[[#This Row],[94 (30JUN1985 15:00:00)-Water Temperature (C)]]*OO[[#This Row],[36]]</f>
        <v>2.7020673171374996E-6</v>
      </c>
      <c r="AM30" s="10">
        <f>3/24000000*OO[[#This Row],[95 (30JUN1985 18:00:00)-Water Temperature (C)]]*OO[[#This Row],[37]]</f>
        <v>2.4222758950999999E-6</v>
      </c>
      <c r="AN30" s="10">
        <f>3/24000000*OO[[#This Row],[96 (30JUN1985 21:00:00)-Water Temperature (C)]]*OO[[#This Row],[38]]</f>
        <v>2.0275710448650001E-6</v>
      </c>
      <c r="AO30" s="10">
        <f>3/24000000*OO[[#This Row],[97 (01JUL1985 00:00:00)-Water Temperature (C)]]*OO[[#This Row],[39]]</f>
        <v>1.5647684418025E-6</v>
      </c>
      <c r="AP30" s="10">
        <f>3/24000000*OO[[#This Row],[98 (01JUL1985 03:00:00)-Water Temperature (C)]]*OO[[#This Row],[40]]</f>
        <v>1.1834714522899999E-6</v>
      </c>
      <c r="AQ30" s="10">
        <f>3/24000000*OO[[#This Row],[99 (01JUL1985 06:00:00)-Water Temperature (C)]]*OO[[#This Row],[41]]</f>
        <v>9.4520052037900008E-7</v>
      </c>
      <c r="AR30" s="10">
        <f>3/24000000*OO[[#This Row],[100 (01JUL1985 09:00:00)-Water Temperature (C)]]*OO[[#This Row],[42]]</f>
        <v>7.516785384884999E-7</v>
      </c>
      <c r="AS30" s="10">
        <f>3/24000000*OO[[#This Row],[101 (01JUL1985 12:00:00)-Water Temperature (C)]]*OO[[#This Row],[43]]</f>
        <v>5.6470102787025E-7</v>
      </c>
      <c r="AT30" s="10">
        <f>3/24000000*OO[[#This Row],[102 (01JUL1985 15:00:00)-Water Temperature (C)]]*OO[[#This Row],[44]]</f>
        <v>4.1924072567849999E-7</v>
      </c>
      <c r="AU30" s="10">
        <f>3/24000000*OO[[#This Row],[103 (01JUL1985 18:00:00)-Water Temperature (C)]]*OO[[#This Row],[45]]</f>
        <v>3.2620823680799999E-7</v>
      </c>
      <c r="AV30" s="10">
        <f>3/24000000*OO[[#This Row],[104 (01JUL1985 21:00:00)-Water Temperature (C)]]*OO[[#This Row],[46]]</f>
        <v>2.5697719347375002E-7</v>
      </c>
      <c r="AW30" s="10">
        <f>3/24000000*OO[[#This Row],[105 (02JUL1985 00:00:00)-Water Temperature (C)]]*OO[[#This Row],[47]]</f>
        <v>2.0451026693175004E-7</v>
      </c>
      <c r="AX30" s="10">
        <f>3/24000000*OO[[#This Row],[106 (02JUL1985 03:00:00)-Water Temperature (C)]]*OO[[#This Row],[48]]</f>
        <v>1.6772518644374999E-7</v>
      </c>
      <c r="AY30" s="10">
        <f>3/24000000*OO[[#This Row],[107 (02JUL1985 06:00:00)-Water Temperature (C)]]*OO[[#This Row],[49]]</f>
        <v>1.4532970370999998E-7</v>
      </c>
      <c r="AZ30" s="10">
        <f>3/24000000*OO[[#This Row],[108 (02JUL1985 09:00:00)-Water Temperature (C)]]*OO[[#This Row],[50]]</f>
        <v>1.2657369673341249E-7</v>
      </c>
      <c r="BA30" s="10">
        <f>3/24000000*OO[[#This Row],[109 (02JUL1985 12:00:00)-Water Temperature (C)]]*OO[[#This Row],[51]]</f>
        <v>1.171391366382E-7</v>
      </c>
      <c r="BB30" s="10">
        <f>3/24000000*OO[[#This Row],[110 (02JUL1985 15:00:00)-Water Temperature (C)]]*OO[[#This Row],[52]]</f>
        <v>1.098748201205E-7</v>
      </c>
      <c r="BC30" s="10">
        <f>3/24000000*OO[[#This Row],[111 (02JUL1985 18:00:00)-Water Temperature (C)]]*OO[[#This Row],[53]]</f>
        <v>1.0103250102219998E-7</v>
      </c>
      <c r="BD30" s="10">
        <f>3/24000000*OO[[#This Row],[112 (02JUL1985 21:00:00)-Water Temperature (C)]]*OO[[#This Row],[54]]</f>
        <v>8.8303829814187507E-8</v>
      </c>
      <c r="BE30" s="10">
        <f>3/24000000*OO[[#This Row],[113 (03JUL1985 00:00:00)-Water Temperature (C)]]*OO[[#This Row],[55]]</f>
        <v>7.6994495410274996E-8</v>
      </c>
      <c r="BF30" s="10">
        <f>3/24000000*OO[[#This Row],[114 (03JUL1985 03:00:00)-Water Temperature (C)]]*OO[[#This Row],[56]]</f>
        <v>6.9251190784299997E-8</v>
      </c>
      <c r="BG30" s="10">
        <f>3/24000000*OO[[#This Row],[115 (03JUL1985 06:00:00)-Water Temperature (C)]]*OO[[#This Row],[57]]</f>
        <v>6.3581273291812502E-8</v>
      </c>
      <c r="BH30" s="10">
        <f>3/24000000*OO[[#This Row],[116 (03JUL1985 09:00:00)-Water Temperature (C)]]*OO[[#This Row],[58]]</f>
        <v>5.8771003443599997E-8</v>
      </c>
      <c r="BI30" s="10">
        <f>3/24000000*OO[[#This Row],[117 (03JUL1985 12:00:00)-Water Temperature (C)]]*OO[[#This Row],[59]]</f>
        <v>5.7495820244800002E-8</v>
      </c>
      <c r="BJ30" s="10">
        <f>3/24000000*OO[[#This Row],[118 (03JUL1985 15:00:00)-Water Temperature (C)]]*OO[[#This Row],[60]]</f>
        <v>5.7280178634750005E-8</v>
      </c>
      <c r="BK30" s="10">
        <f>3/24000000*OO[[#This Row],[119 (03JUL1985 18:00:00)-Water Temperature (C)]]*OO[[#This Row],[61]]</f>
        <v>5.6692802190750006E-8</v>
      </c>
      <c r="BL30" s="10">
        <f>3/24000000*OO[[#This Row],[120 (03JUL1985 21:00:00)-Water Temperature (C)]]*OO[[#This Row],[62]]</f>
        <v>5.2107680159549994E-8</v>
      </c>
      <c r="BM30" s="10">
        <f>3/24000000*OO[[#This Row],[121 (04JUL1985 00:00:00)-Water Temperature (C)]]*OO[[#This Row],[63]]</f>
        <v>4.5858962387399996E-8</v>
      </c>
      <c r="BN30" s="10">
        <f>3/24000000*OO[[#This Row],[122 (04JUL1985 03:00:00)-Water Temperature (C)]]*OO[[#This Row],[64]]</f>
        <v>4.0907430375124993E-8</v>
      </c>
      <c r="BO30" s="10">
        <f>3/24000000*OO[[#This Row],[123 (04JUL1985 06:00:00)-Water Temperature (C)]]*OO[[#This Row],[65]]</f>
        <v>3.8889015624937494E-8</v>
      </c>
      <c r="BP30" s="10">
        <f>3/24000000*OO[[#This Row],[124 (04JUL1985 09:00:00)-Water Temperature (C)]]*OO[[#This Row],[66]]</f>
        <v>4.1885819628675001E-8</v>
      </c>
      <c r="BQ30" s="10">
        <f>3/24000000*OO[[#This Row],[125 (04JUL1985 12:00:00)-Water Temperature (C)]]*OO[[#This Row],[67]]</f>
        <v>4.5512843519074997E-8</v>
      </c>
      <c r="BR30" s="10">
        <f>3/24000000*OO[[#This Row],[126 (04JUL1985 15:00:00)-Water Temperature (C)]]*OO[[#This Row],[68]]</f>
        <v>4.7007037517162498E-8</v>
      </c>
      <c r="BS30" s="10">
        <f>3/24000000*OO[[#This Row],[127 (04JUL1985 18:00:00)-Water Temperature (C)]]*OO[[#This Row],[69]]</f>
        <v>4.6545126223549992E-8</v>
      </c>
      <c r="BT30" s="10">
        <f>3/24000000*OO[[#This Row],[128 (04JUL1985 21:00:00)-Water Temperature (C)]]*OO[[#This Row],[70]]</f>
        <v>4.3913433864999998E-8</v>
      </c>
      <c r="BU30" s="10">
        <f>3/24000000*OO[[#This Row],[129 (05JUL1985 00:00:00)-Water Temperature (C)]]*OO[[#This Row],[71]]</f>
        <v>3.8873490768374997E-8</v>
      </c>
      <c r="BV30" s="10">
        <f>3/24000000*OO[[#This Row],[130 (05JUL1985 03:00:00)-Water Temperature (C)]]*OO[[#This Row],[72]]</f>
        <v>3.39260861808E-8</v>
      </c>
      <c r="BW30" s="10">
        <f>3/24000000*OO[[#This Row],[131 (05JUL1985 06:00:00)-Water Temperature (C)]]*OO[[#This Row],[73]]</f>
        <v>3.1881475860125001E-8</v>
      </c>
      <c r="BX30" s="10">
        <f>3/24000000*OO[[#This Row],[132 (05JUL1985 09:00:00)-Water Temperature (C)]]*OO[[#This Row],[74]]</f>
        <v>3.5927490943687498E-8</v>
      </c>
      <c r="BY30" s="10">
        <f>3/24000000*OO[[#This Row],[133 (05JUL1985 12:00:00)-Water Temperature (C)]]*OO[[#This Row],[75]]</f>
        <v>4.1539744812037501E-8</v>
      </c>
      <c r="BZ30" s="10">
        <f>3/24000000*OO[[#This Row],[134 (05JUL1985 15:00:00)-Water Temperature (C)]]*OO[[#This Row],[76]]</f>
        <v>4.5159670514749998E-8</v>
      </c>
      <c r="CA30" s="10">
        <f>3/24000000*OO[[#This Row],[135 (05JUL1985 18:00:00)-Water Temperature (C)]]*OO[[#This Row],[77]]</f>
        <v>4.5212986745750006E-8</v>
      </c>
      <c r="CB30" s="10">
        <f>3/24000000*OO[[#This Row],[136 (05JUL1985 21:00:00)-Water Temperature (C)]]*OO[[#This Row],[78]]</f>
        <v>4.13151792716E-8</v>
      </c>
      <c r="CC30" s="10">
        <f>3/24000000*OO[[#This Row],[137 (06JUL1985 00:00:00)-Water Temperature (C)]]*OO[[#This Row],[79]]</f>
        <v>3.5482897985849998E-8</v>
      </c>
      <c r="CD30" s="10">
        <f>3/24000000*OO[[#This Row],[138 (06JUL1985 03:00:00)-Water Temperature (C)]]*OO[[#This Row],[80]]</f>
        <v>3.0537396454500004E-8</v>
      </c>
      <c r="CE30" s="10">
        <f>3/24000000*OO[[#This Row],[139 (06JUL1985 06:00:00)-Water Temperature (C)]]*OO[[#This Row],[81]]</f>
        <v>2.8009464747637494E-8</v>
      </c>
      <c r="CF30" s="10">
        <f>3/24000000*OO[[#This Row],[140 (06JUL1985 09:00:00)-Water Temperature (C)]]*OO[[#This Row],[82]]</f>
        <v>2.7923972711799998E-8</v>
      </c>
      <c r="CG30" s="10">
        <f>3/24000000*OO[[#This Row],[141 (06JUL1985 12:00:00)-Water Temperature (C)]]*OO[[#This Row],[83]]</f>
        <v>2.8292760963899996E-8</v>
      </c>
      <c r="CH30" s="10">
        <f>3/24000000*OO[[#This Row],[142 (06JUL1985 15:00:00)-Water Temperature (C)]]*OO[[#This Row],[84]]</f>
        <v>2.82197651246875E-8</v>
      </c>
      <c r="CI30" s="10">
        <f>3/24000000*OO[[#This Row],[143 (06JUL1985 18:00:00)-Water Temperature (C)]]*OO[[#This Row],[85]]</f>
        <v>2.6920594307999999E-8</v>
      </c>
      <c r="CJ30" s="10">
        <f>3/24000000*OO[[#This Row],[144 (06JUL1985 21:00:00)-Water Temperature (C)]]*OO[[#This Row],[86]]</f>
        <v>2.4151136932749997E-8</v>
      </c>
      <c r="CK30" s="10">
        <f>3/24000000*OO[[#This Row],[145 (07JUL1985 00:00:00)-Water Temperature (C)]]*OO[[#This Row],[87]]</f>
        <v>2.0657970337274999E-8</v>
      </c>
      <c r="CL30" s="10">
        <f>3/24000000*OO[[#This Row],[146 (07JUL1985 03:00:00)-Water Temperature (C)]]*OO[[#This Row],[88]]</f>
        <v>1.7773238082149999E-8</v>
      </c>
      <c r="CM30" s="10">
        <f>3/24000000*OO[[#This Row],[147 (07JUL1985 06:00:00)-Water Temperature (C)]]*OO[[#This Row],[89]]</f>
        <v>1.6168922975212497E-8</v>
      </c>
      <c r="CN30" s="10">
        <f>3/24000000*OO[[#This Row],[148 (07JUL1985 09:00:00)-Water Temperature (C)]]*OO[[#This Row],[90]]</f>
        <v>1.49394052354875E-8</v>
      </c>
      <c r="CO30" s="10">
        <f>3/24000000*OO[[#This Row],[149 (07JUL1985 12:00:00)-Water Temperature (C)]]*OO[[#This Row],[91]]</f>
        <v>1.3199295827760001E-8</v>
      </c>
      <c r="CP30" s="10">
        <f>3/24000000*OO[[#This Row],[150 (07JUL1985 15:00:00)-Water Temperature (C)]]*OO[[#This Row],[92]]</f>
        <v>1.2373760974575E-8</v>
      </c>
      <c r="CQ30" s="10">
        <f>3/24000000*OO[[#This Row],[151 (07JUL1985 18:00:00)-Water Temperature (C)]]*OO[[#This Row],[93]]</f>
        <v>1.17878594150925E-8</v>
      </c>
      <c r="CR30" s="10">
        <f>3/24000000*OO[[#This Row],[152 (07JUL1985 21:00:00)-Water Temperature (C)]]*OO[[#This Row],[94]]</f>
        <v>1.100308019082125E-8</v>
      </c>
      <c r="CS30" s="10">
        <f>3/24000000*OO[[#This Row],[153 (08JUL1985 00:00:00)-Water Temperature (C)]]*OO[[#This Row],[95]]</f>
        <v>9.7800908904812486E-9</v>
      </c>
      <c r="CT30" s="10">
        <f>3/24000000*OO[[#This Row],[154 (08JUL1985 03:00:00)-Water Temperature (C)]]*OO[[#This Row],[96]]</f>
        <v>8.6577569432437492E-9</v>
      </c>
      <c r="CU30" s="10">
        <f>3/24000000*OO[[#This Row],[155 (08JUL1985 06:00:00)-Water Temperature (C)]]*OO[[#This Row],[97]]</f>
        <v>8.7436591024799992E-9</v>
      </c>
      <c r="CV30" s="10">
        <f>3/24000000*OO[[#This Row],[156 (08JUL1985 09:00:00)-Water Temperature (C)]]*OO[[#This Row],[98]]</f>
        <v>1.1628711414925E-8</v>
      </c>
      <c r="CW30" s="10">
        <f>3/24000000*OO[[#This Row],[157 (08JUL1985 12:00:00)-Water Temperature (C)]]*OO[[#This Row],[99]]</f>
        <v>1.5307451391549997E-8</v>
      </c>
    </row>
    <row r="31" spans="1:101" x14ac:dyDescent="0.35">
      <c r="A31" t="s">
        <v>36</v>
      </c>
      <c r="B31">
        <v>858.42660000000001</v>
      </c>
      <c r="C31" s="10">
        <f>3/24*OO[[#This Row],[59 (26JUN1985 06:00:00)-Water Temperature (C)]]*OO[[#This Row],[1]]/SUM(OO[1])</f>
        <v>0.10288011787778781</v>
      </c>
      <c r="D31" s="10">
        <f>3/24*OO[[#This Row],[60 (26JUN1985 09:00:00)-Water Temperature (C)]]*OO[[#This Row],[2]]/SUM(OO[2])</f>
        <v>2.1879964434278277E-3</v>
      </c>
      <c r="E31" s="10">
        <f>3/24*OO[[#This Row],[61 (26JUN1985 12:00:00)-Water Temperature (C)]]*OO[[#This Row],[3]]/SUM(OO[3])</f>
        <v>7.0056357722170023E-5</v>
      </c>
      <c r="F31" s="10">
        <f>3/24*OO[[#This Row],[62 (26JUN1985 15:00:00)-Water Temperature (C)]]*OO[[#This Row],[4]]/SUM(OO[4])</f>
        <v>5.026966918435485E-5</v>
      </c>
      <c r="G31" s="10">
        <f>3/24*OO[[#This Row],[63 (26JUN1985 18:00:00)-Water Temperature (C)]]*OO[[#This Row],[5]]/SUM(OO[5])</f>
        <v>4.4103893064127852E-5</v>
      </c>
      <c r="H31" s="10">
        <f>3/24*OO[[#This Row],[64 (26JUN1985 21:00:00)-Water Temperature (C)]]*OO[[#This Row],[6]]/SUM(OO[6])</f>
        <v>3.8249983511137798E-5</v>
      </c>
      <c r="I31" s="10">
        <f>3/24*OO[[#This Row],[65 (27JUN1985 00:00:00)-Water Temperature (C)]]*OO[[#This Row],[7]]/SUM(OO[7])</f>
        <v>3.2101377639492E-5</v>
      </c>
      <c r="J31" s="10">
        <f>3/24*OO[[#This Row],[66 (27JUN1985 03:00:00)-Water Temperature (C)]]*OO[[#This Row],[8]]/SUM(OO[8])</f>
        <v>2.7444008053658015E-5</v>
      </c>
      <c r="K31" s="10">
        <f>3/24*OO[[#This Row],[67 (27JUN1985 06:00:00)-Water Temperature (C)]]*OO[[#This Row],[9]]/SUM(OO[9])</f>
        <v>2.5142724212816731E-5</v>
      </c>
      <c r="L31" s="10">
        <f>3/24*OO[[#This Row],[68 (27JUN1985 09:00:00)-Water Temperature (C)]]*OO[[#This Row],[10]]/SUM(OO[10])</f>
        <v>2.5249969091899635E-5</v>
      </c>
      <c r="M31" s="10">
        <f>3/24*OO[[#This Row],[69 (27JUN1985 12:00:00)-Water Temperature (C)]]*OO[[#This Row],[11]]/SUM(OO[11])</f>
        <v>2.5609919070257848E-5</v>
      </c>
      <c r="N31" s="10">
        <f>3/24*OO[[#This Row],[70 (27JUN1985 15:00:00)-Water Temperature (C)]]*OO[[#This Row],[12]]/SUM(OO[12])</f>
        <v>2.4812407467910872E-5</v>
      </c>
      <c r="O31" s="10">
        <f>3/24*OO[[#This Row],[71 (27JUN1985 18:00:00)-Water Temperature (C)]]*OO[[#This Row],[13]]/SUM(OO[13])</f>
        <v>2.291463602235648E-5</v>
      </c>
      <c r="P31" s="10">
        <f>3/24*OO[[#This Row],[72 (27JUN1985 21:00:00)-Water Temperature (C)]]*OO[[#This Row],[14]]/SUM(OO[14])</f>
        <v>2.025170953593062E-5</v>
      </c>
      <c r="Q31" s="10">
        <f>3/24*OO[[#This Row],[73 (28JUN1985 00:00:00)-Water Temperature (C)]]*OO[[#This Row],[15]]/SUM(OO[15])</f>
        <v>1.7497920275676958E-5</v>
      </c>
      <c r="R31" s="10">
        <f>3/24*OO[[#This Row],[74 (28JUN1985 03:00:00)-Water Temperature (C)]]*OO[[#This Row],[16]]/SUM(OO[16])</f>
        <v>1.5314548863360756E-5</v>
      </c>
      <c r="S31" s="10">
        <f>3/24*OO[[#This Row],[75 (28JUN1985 06:00:00)-Water Temperature (C)]]*OO[[#This Row],[17]]/SUM(OO[17])</f>
        <v>1.5853965173893986E-5</v>
      </c>
      <c r="T31" s="10">
        <f>3/24*OO[[#This Row],[76 (28JUN1985 09:00:00)-Water Temperature (C)]]*OO[[#This Row],[18]]/SUM(OO[18])</f>
        <v>1.9241931004176846E-5</v>
      </c>
      <c r="U31" s="10">
        <f>3/24*OO[[#This Row],[77 (28JUN1985 12:00:00)-Water Temperature (C)]]*OO[[#This Row],[19]]/SUM(OO[19])</f>
        <v>2.0666728661032586E-5</v>
      </c>
      <c r="V31" s="10">
        <f>3/24000000*OO[[#This Row],[78 (28JUN1985 15:00:00)-Water Temperature (C)]]*OO[[#This Row],[20]]</f>
        <v>1.9894615525500001E-5</v>
      </c>
      <c r="W31" s="10">
        <f>3/24000000*OO[[#This Row],[79 (28JUN1985 18:00:00)-Water Temperature (C)]]*OO[[#This Row],[21]]</f>
        <v>1.790601324185E-5</v>
      </c>
      <c r="X31" s="10">
        <f>3/24000000*OO[[#This Row],[80 (28JUN1985 21:00:00)-Water Temperature (C)]]*OO[[#This Row],[22]]</f>
        <v>1.5342970908849998E-5</v>
      </c>
      <c r="Y31" s="10">
        <f>3/24000000*OO[[#This Row],[81 (29JUN1985 00:00:00)-Water Temperature (C)]]*OO[[#This Row],[23]]</f>
        <v>1.296485673118625E-5</v>
      </c>
      <c r="Z31" s="10">
        <f>3/24000000*OO[[#This Row],[82 (29JUN1985 03:00:00)-Water Temperature (C)]]*OO[[#This Row],[24]]</f>
        <v>1.1181051216224999E-5</v>
      </c>
      <c r="AA31" s="10">
        <f>3/24000000*OO[[#This Row],[83 (29JUN1985 06:00:00)-Water Temperature (C)]]*OO[[#This Row],[25]]</f>
        <v>9.7181295790249993E-6</v>
      </c>
      <c r="AB31" s="10">
        <f>3/24000000*OO[[#This Row],[84 (29JUN1985 09:00:00)-Water Temperature (C)]]*OO[[#This Row],[26]]</f>
        <v>9.0230376063012499E-6</v>
      </c>
      <c r="AC31" s="10">
        <f>3/24000000*OO[[#This Row],[85 (29JUN1985 12:00:00)-Water Temperature (C)]]*OO[[#This Row],[27]]</f>
        <v>8.378630359357499E-6</v>
      </c>
      <c r="AD31" s="10">
        <f>3/24000000*OO[[#This Row],[86 (29JUN1985 15:00:00)-Water Temperature (C)]]*OO[[#This Row],[28]]</f>
        <v>7.7388786945637501E-6</v>
      </c>
      <c r="AE31" s="10">
        <f>3/24000000*OO[[#This Row],[88 (29JUN1985 21:00:00)-Water Temperature (C)]]*OO[[#This Row],[30]]</f>
        <v>5.8426236127499997E-6</v>
      </c>
      <c r="AF31" s="10">
        <f>3/24000000*OO[[#This Row],[88 (29JUN1985 21:00:00)-Water Temperature (C)]]*OO[[#This Row],[30]]</f>
        <v>5.8426236127499997E-6</v>
      </c>
      <c r="AG31" s="10">
        <f>3/24000000*OO[[#This Row],[89 (30JUN1985 00:00:00)-Water Temperature (C)]]*OO[[#This Row],[31]]</f>
        <v>4.8280426591949997E-6</v>
      </c>
      <c r="AH31" s="10">
        <f>3/24000000*OO[[#This Row],[90 (30JUN1985 03:00:00)-Water Temperature (C)]]*OO[[#This Row],[32]]</f>
        <v>4.0242177905625001E-6</v>
      </c>
      <c r="AI31" s="10">
        <f>3/24000000*OO[[#This Row],[91 (30JUN1985 06:00:00)-Water Temperature (C)]]*OO[[#This Row],[33]]</f>
        <v>3.5260785146474993E-6</v>
      </c>
      <c r="AJ31" s="10">
        <f>3/24000000*OO[[#This Row],[92 (30JUN1985 09:00:00)-Water Temperature (C)]]*OO[[#This Row],[34]]</f>
        <v>3.4112645825037499E-6</v>
      </c>
      <c r="AK31" s="10">
        <f>3/24000000*OO[[#This Row],[93 (30JUN1985 12:00:00)-Water Temperature (C)]]*OO[[#This Row],[35]]</f>
        <v>3.3122995679137498E-6</v>
      </c>
      <c r="AL31" s="10">
        <f>3/24000000*OO[[#This Row],[94 (30JUN1985 15:00:00)-Water Temperature (C)]]*OO[[#This Row],[36]]</f>
        <v>3.10052050134375E-6</v>
      </c>
      <c r="AM31" s="10">
        <f>3/24000000*OO[[#This Row],[95 (30JUN1985 18:00:00)-Water Temperature (C)]]*OO[[#This Row],[37]]</f>
        <v>2.7791103932350001E-6</v>
      </c>
      <c r="AN31" s="10">
        <f>3/24000000*OO[[#This Row],[96 (30JUN1985 21:00:00)-Water Temperature (C)]]*OO[[#This Row],[38]]</f>
        <v>2.322737855595E-6</v>
      </c>
      <c r="AO31" s="10">
        <f>3/24000000*OO[[#This Row],[97 (01JUL1985 00:00:00)-Water Temperature (C)]]*OO[[#This Row],[39]]</f>
        <v>1.7923054918124999E-6</v>
      </c>
      <c r="AP31" s="10">
        <f>3/24000000*OO[[#This Row],[98 (01JUL1985 03:00:00)-Water Temperature (C)]]*OO[[#This Row],[40]]</f>
        <v>1.3480427317266248E-6</v>
      </c>
      <c r="AQ31" s="10">
        <f>3/24000000*OO[[#This Row],[99 (01JUL1985 06:00:00)-Water Temperature (C)]]*OO[[#This Row],[41]]</f>
        <v>1.0754335296402501E-6</v>
      </c>
      <c r="AR31" s="10">
        <f>3/24000000*OO[[#This Row],[100 (01JUL1985 09:00:00)-Water Temperature (C)]]*OO[[#This Row],[42]]</f>
        <v>8.6848258678125E-7</v>
      </c>
      <c r="AS31" s="10">
        <f>3/24000000*OO[[#This Row],[101 (01JUL1985 12:00:00)-Water Temperature (C)]]*OO[[#This Row],[43]]</f>
        <v>6.5427603225074993E-7</v>
      </c>
      <c r="AT31" s="10">
        <f>3/24000000*OO[[#This Row],[102 (01JUL1985 15:00:00)-Water Temperature (C)]]*OO[[#This Row],[44]]</f>
        <v>4.8364579852037503E-7</v>
      </c>
      <c r="AU31" s="10">
        <f>3/24000000*OO[[#This Row],[103 (01JUL1985 18:00:00)-Water Temperature (C)]]*OO[[#This Row],[45]]</f>
        <v>3.7298680572375001E-7</v>
      </c>
      <c r="AV31" s="10">
        <f>3/24000000*OO[[#This Row],[104 (01JUL1985 21:00:00)-Water Temperature (C)]]*OO[[#This Row],[46]]</f>
        <v>2.9097889173125003E-7</v>
      </c>
      <c r="AW31" s="10">
        <f>3/24000000*OO[[#This Row],[105 (02JUL1985 00:00:00)-Water Temperature (C)]]*OO[[#This Row],[47]]</f>
        <v>2.3054183792412495E-7</v>
      </c>
      <c r="AX31" s="10">
        <f>3/24000000*OO[[#This Row],[106 (02JUL1985 03:00:00)-Water Temperature (C)]]*OO[[#This Row],[48]]</f>
        <v>1.8793369272449998E-7</v>
      </c>
      <c r="AY31" s="10">
        <f>3/24000000*OO[[#This Row],[107 (02JUL1985 06:00:00)-Water Temperature (C)]]*OO[[#This Row],[49]]</f>
        <v>1.6224778913725E-7</v>
      </c>
      <c r="AZ31" s="10">
        <f>3/24000000*OO[[#This Row],[108 (02JUL1985 09:00:00)-Water Temperature (C)]]*OO[[#This Row],[50]]</f>
        <v>1.4193663149949998E-7</v>
      </c>
      <c r="BA31" s="10">
        <f>3/24000000*OO[[#This Row],[109 (02JUL1985 12:00:00)-Water Temperature (C)]]*OO[[#This Row],[51]]</f>
        <v>1.3107762285625E-7</v>
      </c>
      <c r="BB31" s="10">
        <f>3/24000000*OO[[#This Row],[110 (02JUL1985 15:00:00)-Water Temperature (C)]]*OO[[#This Row],[52]]</f>
        <v>1.2235502548802499E-7</v>
      </c>
      <c r="BC31" s="10">
        <f>3/24000000*OO[[#This Row],[111 (02JUL1985 18:00:00)-Water Temperature (C)]]*OO[[#This Row],[53]]</f>
        <v>1.126466971963875E-7</v>
      </c>
      <c r="BD31" s="10">
        <f>3/24000000*OO[[#This Row],[112 (02JUL1985 21:00:00)-Water Temperature (C)]]*OO[[#This Row],[54]]</f>
        <v>9.8406838958999993E-8</v>
      </c>
      <c r="BE31" s="10">
        <f>3/24000000*OO[[#This Row],[113 (03JUL1985 00:00:00)-Water Temperature (C)]]*OO[[#This Row],[55]]</f>
        <v>8.5693538821649995E-8</v>
      </c>
      <c r="BF31" s="10">
        <f>3/24000000*OO[[#This Row],[114 (03JUL1985 03:00:00)-Water Temperature (C)]]*OO[[#This Row],[56]]</f>
        <v>7.6608395726400007E-8</v>
      </c>
      <c r="BG31" s="10">
        <f>3/24000000*OO[[#This Row],[115 (03JUL1985 06:00:00)-Water Temperature (C)]]*OO[[#This Row],[57]]</f>
        <v>7.0297855304450007E-8</v>
      </c>
      <c r="BH31" s="10">
        <f>3/24000000*OO[[#This Row],[116 (03JUL1985 09:00:00)-Water Temperature (C)]]*OO[[#This Row],[58]]</f>
        <v>6.515149656682501E-8</v>
      </c>
      <c r="BI31" s="10">
        <f>3/24000000*OO[[#This Row],[117 (03JUL1985 12:00:00)-Water Temperature (C)]]*OO[[#This Row],[59]]</f>
        <v>6.3659727116100005E-8</v>
      </c>
      <c r="BJ31" s="10">
        <f>3/24000000*OO[[#This Row],[118 (03JUL1985 15:00:00)-Water Temperature (C)]]*OO[[#This Row],[60]]</f>
        <v>6.3302484250124993E-8</v>
      </c>
      <c r="BK31" s="10">
        <f>3/24000000*OO[[#This Row],[119 (03JUL1985 18:00:00)-Water Temperature (C)]]*OO[[#This Row],[61]]</f>
        <v>6.2849534908399995E-8</v>
      </c>
      <c r="BL31" s="10">
        <f>3/24000000*OO[[#This Row],[120 (03JUL1985 21:00:00)-Water Temperature (C)]]*OO[[#This Row],[62]]</f>
        <v>5.7792952958300001E-8</v>
      </c>
      <c r="BM31" s="10">
        <f>3/24000000*OO[[#This Row],[121 (04JUL1985 00:00:00)-Water Temperature (C)]]*OO[[#This Row],[63]]</f>
        <v>5.0978718150075E-8</v>
      </c>
      <c r="BN31" s="10">
        <f>3/24000000*OO[[#This Row],[122 (04JUL1985 03:00:00)-Water Temperature (C)]]*OO[[#This Row],[64]]</f>
        <v>4.5301884339562499E-8</v>
      </c>
      <c r="BO31" s="10">
        <f>3/24000000*OO[[#This Row],[123 (04JUL1985 06:00:00)-Water Temperature (C)]]*OO[[#This Row],[65]]</f>
        <v>4.2717815510474997E-8</v>
      </c>
      <c r="BP31" s="10">
        <f>3/24000000*OO[[#This Row],[124 (04JUL1985 09:00:00)-Water Temperature (C)]]*OO[[#This Row],[66]]</f>
        <v>4.5903450765550001E-8</v>
      </c>
      <c r="BQ31" s="10">
        <f>3/24000000*OO[[#This Row],[125 (04JUL1985 12:00:00)-Water Temperature (C)]]*OO[[#This Row],[67]]</f>
        <v>4.9915340632037499E-8</v>
      </c>
      <c r="BR31" s="10">
        <f>3/24000000*OO[[#This Row],[126 (04JUL1985 15:00:00)-Water Temperature (C)]]*OO[[#This Row],[68]]</f>
        <v>5.1888018301249994E-8</v>
      </c>
      <c r="BS31" s="10">
        <f>3/24000000*OO[[#This Row],[127 (04JUL1985 18:00:00)-Water Temperature (C)]]*OO[[#This Row],[69]]</f>
        <v>5.1672338157074997E-8</v>
      </c>
      <c r="BT31" s="10">
        <f>3/24000000*OO[[#This Row],[128 (04JUL1985 21:00:00)-Water Temperature (C)]]*OO[[#This Row],[70]]</f>
        <v>4.8710377730700001E-8</v>
      </c>
      <c r="BU31" s="10">
        <f>3/24000000*OO[[#This Row],[129 (05JUL1985 00:00:00)-Water Temperature (C)]]*OO[[#This Row],[71]]</f>
        <v>4.3189999220012501E-8</v>
      </c>
      <c r="BV31" s="10">
        <f>3/24000000*OO[[#This Row],[130 (05JUL1985 03:00:00)-Water Temperature (C)]]*OO[[#This Row],[72]]</f>
        <v>3.7673775532799998E-8</v>
      </c>
      <c r="BW31" s="10">
        <f>3/24000000*OO[[#This Row],[131 (05JUL1985 06:00:00)-Water Temperature (C)]]*OO[[#This Row],[73]]</f>
        <v>3.4992747948374996E-8</v>
      </c>
      <c r="BX31" s="10">
        <f>3/24000000*OO[[#This Row],[132 (05JUL1985 09:00:00)-Water Temperature (C)]]*OO[[#This Row],[74]]</f>
        <v>3.9192128023599998E-8</v>
      </c>
      <c r="BY31" s="10">
        <f>3/24000000*OO[[#This Row],[133 (05JUL1985 12:00:00)-Water Temperature (C)]]*OO[[#This Row],[75]]</f>
        <v>4.54433754256625E-8</v>
      </c>
      <c r="BZ31" s="10">
        <f>3/24000000*OO[[#This Row],[134 (05JUL1985 15:00:00)-Water Temperature (C)]]*OO[[#This Row],[76]]</f>
        <v>4.9841785625449993E-8</v>
      </c>
      <c r="CA31" s="10">
        <f>3/24000000*OO[[#This Row],[135 (05JUL1985 18:00:00)-Water Temperature (C)]]*OO[[#This Row],[77]]</f>
        <v>5.0211328658025E-8</v>
      </c>
      <c r="CB31" s="10">
        <f>3/24000000*OO[[#This Row],[136 (05JUL1985 21:00:00)-Water Temperature (C)]]*OO[[#This Row],[78]]</f>
        <v>4.5969065226524996E-8</v>
      </c>
      <c r="CC31" s="10">
        <f>3/24000000*OO[[#This Row],[137 (06JUL1985 00:00:00)-Water Temperature (C)]]*OO[[#This Row],[79]]</f>
        <v>3.95347727341125E-8</v>
      </c>
      <c r="CD31" s="10">
        <f>3/24000000*OO[[#This Row],[138 (06JUL1985 03:00:00)-Water Temperature (C)]]*OO[[#This Row],[80]]</f>
        <v>3.3898971026199998E-8</v>
      </c>
      <c r="CE31" s="10">
        <f>3/24000000*OO[[#This Row],[139 (06JUL1985 06:00:00)-Water Temperature (C)]]*OO[[#This Row],[81]]</f>
        <v>3.0981418498174995E-8</v>
      </c>
      <c r="CF31" s="10">
        <f>3/24000000*OO[[#This Row],[140 (06JUL1985 09:00:00)-Water Temperature (C)]]*OO[[#This Row],[82]]</f>
        <v>3.1019450574674995E-8</v>
      </c>
      <c r="CG31" s="10">
        <f>3/24000000*OO[[#This Row],[141 (06JUL1985 12:00:00)-Water Temperature (C)]]*OO[[#This Row],[83]]</f>
        <v>3.1353066470699991E-8</v>
      </c>
      <c r="CH31" s="10">
        <f>3/24000000*OO[[#This Row],[142 (06JUL1985 15:00:00)-Water Temperature (C)]]*OO[[#This Row],[84]]</f>
        <v>3.1371744410062496E-8</v>
      </c>
      <c r="CI31" s="10">
        <f>3/24000000*OO[[#This Row],[143 (06JUL1985 18:00:00)-Water Temperature (C)]]*OO[[#This Row],[85]]</f>
        <v>2.9977710481562502E-8</v>
      </c>
      <c r="CJ31" s="10">
        <f>3/24000000*OO[[#This Row],[144 (06JUL1985 21:00:00)-Water Temperature (C)]]*OO[[#This Row],[86]]</f>
        <v>2.6884293758437498E-8</v>
      </c>
      <c r="CK31" s="10">
        <f>3/24000000*OO[[#This Row],[145 (07JUL1985 00:00:00)-Water Temperature (C)]]*OO[[#This Row],[87]]</f>
        <v>2.2986301643400001E-8</v>
      </c>
      <c r="CL31" s="10">
        <f>3/24000000*OO[[#This Row],[146 (07JUL1985 03:00:00)-Water Temperature (C)]]*OO[[#This Row],[88]]</f>
        <v>1.9711232601875002E-8</v>
      </c>
      <c r="CM31" s="10">
        <f>3/24000000*OO[[#This Row],[147 (07JUL1985 06:00:00)-Water Temperature (C)]]*OO[[#This Row],[89]]</f>
        <v>1.7921654788575E-8</v>
      </c>
      <c r="CN31" s="10">
        <f>3/24000000*OO[[#This Row],[148 (07JUL1985 09:00:00)-Water Temperature (C)]]*OO[[#This Row],[90]]</f>
        <v>1.6724407140899999E-8</v>
      </c>
      <c r="CO31" s="10">
        <f>3/24000000*OO[[#This Row],[149 (07JUL1985 12:00:00)-Water Temperature (C)]]*OO[[#This Row],[91]]</f>
        <v>1.4728169814733748E-8</v>
      </c>
      <c r="CP31" s="10">
        <f>3/24000000*OO[[#This Row],[150 (07JUL1985 15:00:00)-Water Temperature (C)]]*OO[[#This Row],[92]]</f>
        <v>1.3826908841242498E-8</v>
      </c>
      <c r="CQ31" s="10">
        <f>3/24000000*OO[[#This Row],[151 (07JUL1985 18:00:00)-Water Temperature (C)]]*OO[[#This Row],[93]]</f>
        <v>1.308310390384375E-8</v>
      </c>
      <c r="CR31" s="10">
        <f>3/24000000*OO[[#This Row],[152 (07JUL1985 21:00:00)-Water Temperature (C)]]*OO[[#This Row],[94]]</f>
        <v>1.2208031725397501E-8</v>
      </c>
      <c r="CS31" s="10">
        <f>3/24000000*OO[[#This Row],[153 (08JUL1985 00:00:00)-Water Temperature (C)]]*OO[[#This Row],[95]]</f>
        <v>1.08699020519375E-8</v>
      </c>
      <c r="CT31" s="10">
        <f>3/24000000*OO[[#This Row],[154 (08JUL1985 03:00:00)-Water Temperature (C)]]*OO[[#This Row],[96]]</f>
        <v>9.5970353758600006E-9</v>
      </c>
      <c r="CU31" s="10">
        <f>3/24000000*OO[[#This Row],[155 (08JUL1985 06:00:00)-Water Temperature (C)]]*OO[[#This Row],[97]]</f>
        <v>9.4972624825624999E-9</v>
      </c>
      <c r="CV31" s="10">
        <f>3/24000000*OO[[#This Row],[156 (08JUL1985 09:00:00)-Water Temperature (C)]]*OO[[#This Row],[98]]</f>
        <v>1.24652175151875E-8</v>
      </c>
      <c r="CW31" s="10">
        <f>3/24000000*OO[[#This Row],[157 (08JUL1985 12:00:00)-Water Temperature (C)]]*OO[[#This Row],[99]]</f>
        <v>1.6583333068599998E-8</v>
      </c>
    </row>
    <row r="32" spans="1:101" x14ac:dyDescent="0.35">
      <c r="A32" t="s">
        <v>37</v>
      </c>
      <c r="B32">
        <v>815.40089999999998</v>
      </c>
      <c r="C32" s="10">
        <f>3/24*OO[[#This Row],[59 (26JUN1985 06:00:00)-Water Temperature (C)]]*OO[[#This Row],[1]]/SUM(OO[1])</f>
        <v>0.11082816382862622</v>
      </c>
      <c r="D32" s="10">
        <f>3/24*OO[[#This Row],[60 (26JUN1985 09:00:00)-Water Temperature (C)]]*OO[[#This Row],[2]]/SUM(OO[2])</f>
        <v>3.1909439301589537E-3</v>
      </c>
      <c r="E32" s="10">
        <f>3/24*OO[[#This Row],[61 (26JUN1985 12:00:00)-Water Temperature (C)]]*OO[[#This Row],[3]]/SUM(OO[3])</f>
        <v>7.2303883508147165E-5</v>
      </c>
      <c r="F32" s="10">
        <f>3/24*OO[[#This Row],[62 (26JUN1985 15:00:00)-Water Temperature (C)]]*OO[[#This Row],[4]]/SUM(OO[4])</f>
        <v>4.3609304752064217E-5</v>
      </c>
      <c r="G32" s="10">
        <f>3/24*OO[[#This Row],[63 (26JUN1985 18:00:00)-Water Temperature (C)]]*OO[[#This Row],[5]]/SUM(OO[5])</f>
        <v>3.8316156118453726E-5</v>
      </c>
      <c r="H32" s="10">
        <f>3/24*OO[[#This Row],[64 (26JUN1985 21:00:00)-Water Temperature (C)]]*OO[[#This Row],[6]]/SUM(OO[6])</f>
        <v>3.313854812460766E-5</v>
      </c>
      <c r="I32" s="10">
        <f>3/24*OO[[#This Row],[65 (27JUN1985 00:00:00)-Water Temperature (C)]]*OO[[#This Row],[7]]/SUM(OO[7])</f>
        <v>2.7845714030238041E-5</v>
      </c>
      <c r="J32" s="10">
        <f>3/24*OO[[#This Row],[66 (27JUN1985 03:00:00)-Water Temperature (C)]]*OO[[#This Row],[8]]/SUM(OO[8])</f>
        <v>2.3707568907939934E-5</v>
      </c>
      <c r="K32" s="10">
        <f>3/24*OO[[#This Row],[67 (27JUN1985 06:00:00)-Water Temperature (C)]]*OO[[#This Row],[9]]/SUM(OO[9])</f>
        <v>2.1573313041499737E-5</v>
      </c>
      <c r="L32" s="10">
        <f>3/24*OO[[#This Row],[68 (27JUN1985 09:00:00)-Water Temperature (C)]]*OO[[#This Row],[10]]/SUM(OO[10])</f>
        <v>2.1654673870424942E-5</v>
      </c>
      <c r="M32" s="10">
        <f>3/24*OO[[#This Row],[69 (27JUN1985 12:00:00)-Water Temperature (C)]]*OO[[#This Row],[11]]/SUM(OO[11])</f>
        <v>2.199993017429535E-5</v>
      </c>
      <c r="N32" s="10">
        <f>3/24*OO[[#This Row],[70 (27JUN1985 15:00:00)-Water Temperature (C)]]*OO[[#This Row],[12]]/SUM(OO[12])</f>
        <v>2.1416449926694534E-5</v>
      </c>
      <c r="O32" s="10">
        <f>3/24*OO[[#This Row],[71 (27JUN1985 18:00:00)-Water Temperature (C)]]*OO[[#This Row],[13]]/SUM(OO[13])</f>
        <v>1.984009513883261E-5</v>
      </c>
      <c r="P32" s="10">
        <f>3/24*OO[[#This Row],[72 (27JUN1985 21:00:00)-Water Temperature (C)]]*OO[[#This Row],[14]]/SUM(OO[14])</f>
        <v>1.7530654691067584E-5</v>
      </c>
      <c r="Q32" s="10">
        <f>3/24*OO[[#This Row],[73 (28JUN1985 00:00:00)-Water Temperature (C)]]*OO[[#This Row],[15]]/SUM(OO[15])</f>
        <v>1.5156263902441216E-5</v>
      </c>
      <c r="R32" s="10">
        <f>3/24*OO[[#This Row],[74 (28JUN1985 03:00:00)-Water Temperature (C)]]*OO[[#This Row],[16]]/SUM(OO[16])</f>
        <v>1.3214800018881677E-5</v>
      </c>
      <c r="S32" s="10">
        <f>3/24*OO[[#This Row],[75 (28JUN1985 06:00:00)-Water Temperature (C)]]*OO[[#This Row],[17]]/SUM(OO[17])</f>
        <v>1.3337407409042696E-5</v>
      </c>
      <c r="T32" s="10">
        <f>3/24*OO[[#This Row],[76 (28JUN1985 09:00:00)-Water Temperature (C)]]*OO[[#This Row],[18]]/SUM(OO[18])</f>
        <v>1.6259851080348149E-5</v>
      </c>
      <c r="U32" s="10">
        <f>3/24*OO[[#This Row],[77 (28JUN1985 12:00:00)-Water Temperature (C)]]*OO[[#This Row],[19]]/SUM(OO[19])</f>
        <v>1.7667948808808277E-5</v>
      </c>
      <c r="V32" s="10">
        <f>3/24000000*OO[[#This Row],[78 (28JUN1985 15:00:00)-Water Temperature (C)]]*OO[[#This Row],[20]]</f>
        <v>1.7198940674625E-5</v>
      </c>
      <c r="W32" s="10">
        <f>3/24000000*OO[[#This Row],[79 (28JUN1985 18:00:00)-Water Temperature (C)]]*OO[[#This Row],[21]]</f>
        <v>1.5514761711469999E-5</v>
      </c>
      <c r="X32" s="10">
        <f>3/24000000*OO[[#This Row],[80 (28JUN1985 21:00:00)-Water Temperature (C)]]*OO[[#This Row],[22]]</f>
        <v>1.3346291538251249E-5</v>
      </c>
      <c r="Y32" s="10">
        <f>3/24000000*OO[[#This Row],[81 (29JUN1985 00:00:00)-Water Temperature (C)]]*OO[[#This Row],[23]]</f>
        <v>1.1273411327745001E-5</v>
      </c>
      <c r="Z32" s="10">
        <f>3/24000000*OO[[#This Row],[82 (29JUN1985 03:00:00)-Water Temperature (C)]]*OO[[#This Row],[24]]</f>
        <v>9.7114790920875003E-6</v>
      </c>
      <c r="AA32" s="10">
        <f>3/24000000*OO[[#This Row],[83 (29JUN1985 06:00:00)-Water Temperature (C)]]*OO[[#This Row],[25]]</f>
        <v>8.4442746600450001E-6</v>
      </c>
      <c r="AB32" s="10">
        <f>3/24000000*OO[[#This Row],[84 (29JUN1985 09:00:00)-Water Temperature (C)]]*OO[[#This Row],[26]]</f>
        <v>7.8345233020499997E-6</v>
      </c>
      <c r="AC32" s="10">
        <f>3/24000000*OO[[#This Row],[85 (29JUN1985 12:00:00)-Water Temperature (C)]]*OO[[#This Row],[27]]</f>
        <v>7.2662570277187492E-6</v>
      </c>
      <c r="AD32" s="10">
        <f>3/24000000*OO[[#This Row],[86 (29JUN1985 15:00:00)-Water Temperature (C)]]*OO[[#This Row],[28]]</f>
        <v>6.7502256257849999E-6</v>
      </c>
      <c r="AE32" s="10">
        <f>3/24000000*OO[[#This Row],[88 (29JUN1985 21:00:00)-Water Temperature (C)]]*OO[[#This Row],[30]]</f>
        <v>5.1143814179249993E-6</v>
      </c>
      <c r="AF32" s="10">
        <f>3/24000000*OO[[#This Row],[88 (29JUN1985 21:00:00)-Water Temperature (C)]]*OO[[#This Row],[30]]</f>
        <v>5.1143814179249993E-6</v>
      </c>
      <c r="AG32" s="10">
        <f>3/24000000*OO[[#This Row],[89 (30JUN1985 00:00:00)-Water Temperature (C)]]*OO[[#This Row],[31]]</f>
        <v>4.2342909475549994E-6</v>
      </c>
      <c r="AH32" s="10">
        <f>3/24000000*OO[[#This Row],[90 (30JUN1985 03:00:00)-Water Temperature (C)]]*OO[[#This Row],[32]]</f>
        <v>3.5260583117374998E-6</v>
      </c>
      <c r="AI32" s="10">
        <f>3/24000000*OO[[#This Row],[91 (30JUN1985 06:00:00)-Water Temperature (C)]]*OO[[#This Row],[33]]</f>
        <v>3.0827927497025001E-6</v>
      </c>
      <c r="AJ32" s="10">
        <f>3/24000000*OO[[#This Row],[92 (30JUN1985 09:00:00)-Water Temperature (C)]]*OO[[#This Row],[34]]</f>
        <v>2.9866658899999999E-6</v>
      </c>
      <c r="AK32" s="10">
        <f>3/24000000*OO[[#This Row],[93 (30JUN1985 12:00:00)-Water Temperature (C)]]*OO[[#This Row],[35]]</f>
        <v>2.9013409709699995E-6</v>
      </c>
      <c r="AL32" s="10">
        <f>3/24000000*OO[[#This Row],[94 (30JUN1985 15:00:00)-Water Temperature (C)]]*OO[[#This Row],[36]]</f>
        <v>2.7365754930562499E-6</v>
      </c>
      <c r="AM32" s="10">
        <f>3/24000000*OO[[#This Row],[95 (30JUN1985 18:00:00)-Water Temperature (C)]]*OO[[#This Row],[37]]</f>
        <v>2.4627907600199996E-6</v>
      </c>
      <c r="AN32" s="10">
        <f>3/24000000*OO[[#This Row],[96 (30JUN1985 21:00:00)-Water Temperature (C)]]*OO[[#This Row],[38]]</f>
        <v>2.06629855128125E-6</v>
      </c>
      <c r="AO32" s="10">
        <f>3/24000000*OO[[#This Row],[97 (01JUL1985 00:00:00)-Water Temperature (C)]]*OO[[#This Row],[39]]</f>
        <v>1.6013063705399999E-6</v>
      </c>
      <c r="AP32" s="10">
        <f>3/24000000*OO[[#This Row],[98 (01JUL1985 03:00:00)-Water Temperature (C)]]*OO[[#This Row],[40]]</f>
        <v>1.2057682152587499E-6</v>
      </c>
      <c r="AQ32" s="10">
        <f>3/24000000*OO[[#This Row],[99 (01JUL1985 06:00:00)-Water Temperature (C)]]*OO[[#This Row],[41]]</f>
        <v>9.6183230006299988E-7</v>
      </c>
      <c r="AR32" s="10">
        <f>3/24000000*OO[[#This Row],[100 (01JUL1985 09:00:00)-Water Temperature (C)]]*OO[[#This Row],[42]]</f>
        <v>7.8974618468374995E-7</v>
      </c>
      <c r="AS32" s="10">
        <f>3/24000000*OO[[#This Row],[101 (01JUL1985 12:00:00)-Water Temperature (C)]]*OO[[#This Row],[43]]</f>
        <v>5.9850764957600006E-7</v>
      </c>
      <c r="AT32" s="10">
        <f>3/24000000*OO[[#This Row],[102 (01JUL1985 15:00:00)-Water Temperature (C)]]*OO[[#This Row],[44]]</f>
        <v>4.4165624061975004E-7</v>
      </c>
      <c r="AU32" s="10">
        <f>3/24000000*OO[[#This Row],[103 (01JUL1985 18:00:00)-Water Temperature (C)]]*OO[[#This Row],[45]]</f>
        <v>3.3834804141824999E-7</v>
      </c>
      <c r="AV32" s="10">
        <f>3/24000000*OO[[#This Row],[104 (01JUL1985 21:00:00)-Water Temperature (C)]]*OO[[#This Row],[46]]</f>
        <v>2.6197584597449995E-7</v>
      </c>
      <c r="AW32" s="10">
        <f>3/24000000*OO[[#This Row],[105 (02JUL1985 00:00:00)-Water Temperature (C)]]*OO[[#This Row],[47]]</f>
        <v>2.06762994228375E-7</v>
      </c>
      <c r="AX32" s="10">
        <f>3/24000000*OO[[#This Row],[106 (02JUL1985 03:00:00)-Water Temperature (C)]]*OO[[#This Row],[48]]</f>
        <v>1.6779457349699998E-7</v>
      </c>
      <c r="AY32" s="10">
        <f>3/24000000*OO[[#This Row],[107 (02JUL1985 06:00:00)-Water Temperature (C)]]*OO[[#This Row],[49]]</f>
        <v>1.4427196038975001E-7</v>
      </c>
      <c r="AZ32" s="10">
        <f>3/24000000*OO[[#This Row],[108 (02JUL1985 09:00:00)-Water Temperature (C)]]*OO[[#This Row],[50]]</f>
        <v>1.267020177498E-7</v>
      </c>
      <c r="BA32" s="10">
        <f>3/24000000*OO[[#This Row],[109 (02JUL1985 12:00:00)-Water Temperature (C)]]*OO[[#This Row],[51]]</f>
        <v>1.1687891243132499E-7</v>
      </c>
      <c r="BB32" s="10">
        <f>3/24000000*OO[[#This Row],[110 (02JUL1985 15:00:00)-Water Temperature (C)]]*OO[[#This Row],[52]]</f>
        <v>1.08574686965675E-7</v>
      </c>
      <c r="BC32" s="10">
        <f>3/24000000*OO[[#This Row],[111 (02JUL1985 18:00:00)-Water Temperature (C)]]*OO[[#This Row],[53]]</f>
        <v>1.001349502468E-7</v>
      </c>
      <c r="BD32" s="10">
        <f>3/24000000*OO[[#This Row],[112 (02JUL1985 21:00:00)-Water Temperature (C)]]*OO[[#This Row],[54]]</f>
        <v>8.7453747589849993E-8</v>
      </c>
      <c r="BE32" s="10">
        <f>3/24000000*OO[[#This Row],[113 (03JUL1985 00:00:00)-Water Temperature (C)]]*OO[[#This Row],[55]]</f>
        <v>7.6098131370000002E-8</v>
      </c>
      <c r="BF32" s="10">
        <f>3/24000000*OO[[#This Row],[114 (03JUL1985 03:00:00)-Water Temperature (C)]]*OO[[#This Row],[56]]</f>
        <v>6.7672390078125009E-8</v>
      </c>
      <c r="BG32" s="10">
        <f>3/24000000*OO[[#This Row],[115 (03JUL1985 06:00:00)-Water Temperature (C)]]*OO[[#This Row],[57]]</f>
        <v>6.2017729349600001E-8</v>
      </c>
      <c r="BH32" s="10">
        <f>3/24000000*OO[[#This Row],[116 (03JUL1985 09:00:00)-Water Temperature (C)]]*OO[[#This Row],[58]]</f>
        <v>5.7590484063799988E-8</v>
      </c>
      <c r="BI32" s="10">
        <f>3/24000000*OO[[#This Row],[117 (03JUL1985 12:00:00)-Water Temperature (C)]]*OO[[#This Row],[59]]</f>
        <v>5.6197176345999995E-8</v>
      </c>
      <c r="BJ32" s="10">
        <f>3/24000000*OO[[#This Row],[118 (03JUL1985 15:00:00)-Water Temperature (C)]]*OO[[#This Row],[60]]</f>
        <v>5.57706403185E-8</v>
      </c>
      <c r="BK32" s="10">
        <f>3/24000000*OO[[#This Row],[119 (03JUL1985 18:00:00)-Water Temperature (C)]]*OO[[#This Row],[61]]</f>
        <v>5.5519536421349996E-8</v>
      </c>
      <c r="BL32" s="10">
        <f>3/24000000*OO[[#This Row],[120 (03JUL1985 21:00:00)-Water Temperature (C)]]*OO[[#This Row],[62]]</f>
        <v>5.1107713050900004E-8</v>
      </c>
      <c r="BM32" s="10">
        <f>3/24000000*OO[[#This Row],[121 (04JUL1985 00:00:00)-Water Temperature (C)]]*OO[[#This Row],[63]]</f>
        <v>4.5176858184549993E-8</v>
      </c>
      <c r="BN32" s="10">
        <f>3/24000000*OO[[#This Row],[122 (04JUL1985 03:00:00)-Water Temperature (C)]]*OO[[#This Row],[64]]</f>
        <v>4.0026149942349997E-8</v>
      </c>
      <c r="BO32" s="10">
        <f>3/24000000*OO[[#This Row],[123 (04JUL1985 06:00:00)-Water Temperature (C)]]*OO[[#This Row],[65]]</f>
        <v>3.7447607342249998E-8</v>
      </c>
      <c r="BP32" s="10">
        <f>3/24000000*OO[[#This Row],[124 (04JUL1985 09:00:00)-Water Temperature (C)]]*OO[[#This Row],[66]]</f>
        <v>4.0090112184824997E-8</v>
      </c>
      <c r="BQ32" s="10">
        <f>3/24000000*OO[[#This Row],[125 (04JUL1985 12:00:00)-Water Temperature (C)]]*OO[[#This Row],[67]]</f>
        <v>4.3612466280924998E-8</v>
      </c>
      <c r="BR32" s="10">
        <f>3/24000000*OO[[#This Row],[126 (04JUL1985 15:00:00)-Water Temperature (C)]]*OO[[#This Row],[68]]</f>
        <v>4.5585283432912499E-8</v>
      </c>
      <c r="BS32" s="10">
        <f>3/24000000*OO[[#This Row],[127 (04JUL1985 18:00:00)-Water Temperature (C)]]*OO[[#This Row],[69]]</f>
        <v>4.56560442355875E-8</v>
      </c>
      <c r="BT32" s="10">
        <f>3/24000000*OO[[#This Row],[128 (04JUL1985 21:00:00)-Water Temperature (C)]]*OO[[#This Row],[70]]</f>
        <v>4.3057475197999995E-8</v>
      </c>
      <c r="BU32" s="10">
        <f>3/24000000*OO[[#This Row],[129 (05JUL1985 00:00:00)-Water Temperature (C)]]*OO[[#This Row],[71]]</f>
        <v>3.8228229512449997E-8</v>
      </c>
      <c r="BV32" s="10">
        <f>3/24000000*OO[[#This Row],[130 (05JUL1985 03:00:00)-Water Temperature (C)]]*OO[[#This Row],[72]]</f>
        <v>3.3354482139449996E-8</v>
      </c>
      <c r="BW32" s="10">
        <f>3/24000000*OO[[#This Row],[131 (05JUL1985 06:00:00)-Water Temperature (C)]]*OO[[#This Row],[73]]</f>
        <v>3.0663819593137502E-8</v>
      </c>
      <c r="BX32" s="10">
        <f>3/24000000*OO[[#This Row],[132 (05JUL1985 09:00:00)-Water Temperature (C)]]*OO[[#This Row],[74]]</f>
        <v>3.4092661903999997E-8</v>
      </c>
      <c r="BY32" s="10">
        <f>3/24000000*OO[[#This Row],[133 (05JUL1985 12:00:00)-Water Temperature (C)]]*OO[[#This Row],[75]]</f>
        <v>3.9597034666999997E-8</v>
      </c>
      <c r="BZ32" s="10">
        <f>3/24000000*OO[[#This Row],[134 (05JUL1985 15:00:00)-Water Temperature (C)]]*OO[[#This Row],[76]]</f>
        <v>4.37891153624375E-8</v>
      </c>
      <c r="CA32" s="10">
        <f>3/24000000*OO[[#This Row],[135 (05JUL1985 18:00:00)-Water Temperature (C)]]*OO[[#This Row],[77]]</f>
        <v>4.4404940757712503E-8</v>
      </c>
      <c r="CB32" s="10">
        <f>3/24000000*OO[[#This Row],[136 (05JUL1985 21:00:00)-Water Temperature (C)]]*OO[[#This Row],[78]]</f>
        <v>4.0786408457812503E-8</v>
      </c>
      <c r="CC32" s="10">
        <f>3/24000000*OO[[#This Row],[137 (06JUL1985 00:00:00)-Water Temperature (C)]]*OO[[#This Row],[79]]</f>
        <v>3.5143296694212501E-8</v>
      </c>
      <c r="CD32" s="10">
        <f>3/24000000*OO[[#This Row],[138 (06JUL1985 03:00:00)-Water Temperature (C)]]*OO[[#This Row],[80]]</f>
        <v>3.0066968757374996E-8</v>
      </c>
      <c r="CE32" s="10">
        <f>3/24000000*OO[[#This Row],[139 (06JUL1985 06:00:00)-Water Temperature (C)]]*OO[[#This Row],[81]]</f>
        <v>2.7347381505899999E-8</v>
      </c>
      <c r="CF32" s="10">
        <f>3/24000000*OO[[#This Row],[140 (06JUL1985 09:00:00)-Water Temperature (C)]]*OO[[#This Row],[82]]</f>
        <v>2.7483655141337498E-8</v>
      </c>
      <c r="CG32" s="10">
        <f>3/24000000*OO[[#This Row],[141 (06JUL1985 12:00:00)-Water Temperature (C)]]*OO[[#This Row],[83]]</f>
        <v>2.7734531195799996E-8</v>
      </c>
      <c r="CH32" s="10">
        <f>3/24000000*OO[[#This Row],[142 (06JUL1985 15:00:00)-Water Temperature (C)]]*OO[[#This Row],[84]]</f>
        <v>2.7823471278825E-8</v>
      </c>
      <c r="CI32" s="10">
        <f>3/24000000*OO[[#This Row],[143 (06JUL1985 18:00:00)-Water Temperature (C)]]*OO[[#This Row],[85]]</f>
        <v>2.66337054547375E-8</v>
      </c>
      <c r="CJ32" s="10">
        <f>3/24000000*OO[[#This Row],[144 (06JUL1985 21:00:00)-Water Temperature (C)]]*OO[[#This Row],[86]]</f>
        <v>2.3909063045562501E-8</v>
      </c>
      <c r="CK32" s="10">
        <f>3/24000000*OO[[#This Row],[145 (07JUL1985 00:00:00)-Water Temperature (C)]]*OO[[#This Row],[87]]</f>
        <v>2.0434143111874999E-8</v>
      </c>
      <c r="CL32" s="10">
        <f>3/24000000*OO[[#This Row],[146 (07JUL1985 03:00:00)-Water Temperature (C)]]*OO[[#This Row],[88]]</f>
        <v>1.7483583097999997E-8</v>
      </c>
      <c r="CM32" s="10">
        <f>3/24000000*OO[[#This Row],[147 (07JUL1985 06:00:00)-Water Temperature (C)]]*OO[[#This Row],[89]]</f>
        <v>1.5847644541925002E-8</v>
      </c>
      <c r="CN32" s="10">
        <f>3/24000000*OO[[#This Row],[148 (07JUL1985 09:00:00)-Water Temperature (C)]]*OO[[#This Row],[90]]</f>
        <v>1.4933717860449998E-8</v>
      </c>
      <c r="CO32" s="10">
        <f>3/24000000*OO[[#This Row],[149 (07JUL1985 12:00:00)-Water Temperature (C)]]*OO[[#This Row],[91]]</f>
        <v>1.3113809324335E-8</v>
      </c>
      <c r="CP32" s="10">
        <f>3/24000000*OO[[#This Row],[150 (07JUL1985 15:00:00)-Water Temperature (C)]]*OO[[#This Row],[92]]</f>
        <v>1.2314674795948749E-8</v>
      </c>
      <c r="CQ32" s="10">
        <f>3/24000000*OO[[#This Row],[151 (07JUL1985 18:00:00)-Water Temperature (C)]]*OO[[#This Row],[93]]</f>
        <v>1.1583277396999999E-8</v>
      </c>
      <c r="CR32" s="10">
        <f>3/24000000*OO[[#This Row],[152 (07JUL1985 21:00:00)-Water Temperature (C)]]*OO[[#This Row],[94]]</f>
        <v>1.07999429498375E-8</v>
      </c>
      <c r="CS32" s="10">
        <f>3/24000000*OO[[#This Row],[153 (08JUL1985 00:00:00)-Water Temperature (C)]]*OO[[#This Row],[95]]</f>
        <v>9.6285346322937485E-9</v>
      </c>
      <c r="CT32" s="10">
        <f>3/24000000*OO[[#This Row],[154 (08JUL1985 03:00:00)-Water Temperature (C)]]*OO[[#This Row],[96]]</f>
        <v>8.4841073698849988E-9</v>
      </c>
      <c r="CU32" s="10">
        <f>3/24000000*OO[[#This Row],[155 (08JUL1985 06:00:00)-Water Temperature (C)]]*OO[[#This Row],[97]]</f>
        <v>8.2465579975699988E-9</v>
      </c>
      <c r="CV32" s="10">
        <f>3/24000000*OO[[#This Row],[156 (08JUL1985 09:00:00)-Water Temperature (C)]]*OO[[#This Row],[98]]</f>
        <v>1.0650124986000001E-8</v>
      </c>
      <c r="CW32" s="10">
        <f>3/24000000*OO[[#This Row],[157 (08JUL1985 12:00:00)-Water Temperature (C)]]*OO[[#This Row],[99]]</f>
        <v>1.4286867024068749E-8</v>
      </c>
    </row>
    <row r="33" spans="1:101" x14ac:dyDescent="0.35">
      <c r="A33" t="s">
        <v>38</v>
      </c>
      <c r="B33">
        <v>821.43299999999999</v>
      </c>
      <c r="C33" s="10">
        <f>3/24*OO[[#This Row],[59 (26JUN1985 06:00:00)-Water Temperature (C)]]*OO[[#This Row],[1]]/SUM(OO[1])</f>
        <v>0.12408067102049931</v>
      </c>
      <c r="D33" s="10">
        <f>3/24*OO[[#This Row],[60 (26JUN1985 09:00:00)-Water Temperature (C)]]*OO[[#This Row],[2]]/SUM(OO[2])</f>
        <v>5.0659316690600253E-3</v>
      </c>
      <c r="E33" s="10">
        <f>3/24*OO[[#This Row],[61 (26JUN1985 12:00:00)-Water Temperature (C)]]*OO[[#This Row],[3]]/SUM(OO[3])</f>
        <v>9.0530840464928206E-5</v>
      </c>
      <c r="F33" s="10">
        <f>3/24*OO[[#This Row],[62 (26JUN1985 15:00:00)-Water Temperature (C)]]*OO[[#This Row],[4]]/SUM(OO[4])</f>
        <v>4.1815185602677682E-5</v>
      </c>
      <c r="G33" s="10">
        <f>3/24*OO[[#This Row],[63 (26JUN1985 18:00:00)-Water Temperature (C)]]*OO[[#This Row],[5]]/SUM(OO[5])</f>
        <v>3.6759106994403278E-5</v>
      </c>
      <c r="H33" s="10">
        <f>3/24*OO[[#This Row],[64 (26JUN1985 21:00:00)-Water Temperature (C)]]*OO[[#This Row],[6]]/SUM(OO[6])</f>
        <v>3.1708611442739595E-5</v>
      </c>
      <c r="I33" s="10">
        <f>3/24*OO[[#This Row],[65 (27JUN1985 00:00:00)-Water Temperature (C)]]*OO[[#This Row],[7]]/SUM(OO[7])</f>
        <v>2.6686859558305448E-5</v>
      </c>
      <c r="J33" s="10">
        <f>3/24*OO[[#This Row],[66 (27JUN1985 03:00:00)-Water Temperature (C)]]*OO[[#This Row],[8]]/SUM(OO[8])</f>
        <v>2.2640158083697449E-5</v>
      </c>
      <c r="K33" s="10">
        <f>3/24*OO[[#This Row],[67 (27JUN1985 06:00:00)-Water Temperature (C)]]*OO[[#This Row],[9]]/SUM(OO[9])</f>
        <v>2.0463831144407957E-5</v>
      </c>
      <c r="L33" s="10">
        <f>3/24*OO[[#This Row],[68 (27JUN1985 09:00:00)-Water Temperature (C)]]*OO[[#This Row],[10]]/SUM(OO[10])</f>
        <v>2.0515319804317809E-5</v>
      </c>
      <c r="M33" s="10">
        <f>3/24*OO[[#This Row],[69 (27JUN1985 12:00:00)-Water Temperature (C)]]*OO[[#This Row],[11]]/SUM(OO[11])</f>
        <v>2.0876503003526328E-5</v>
      </c>
      <c r="N33" s="10">
        <f>3/24*OO[[#This Row],[70 (27JUN1985 15:00:00)-Water Temperature (C)]]*OO[[#This Row],[12]]/SUM(OO[12])</f>
        <v>2.0424682307408547E-5</v>
      </c>
      <c r="O33" s="10">
        <f>3/24*OO[[#This Row],[71 (27JUN1985 18:00:00)-Water Temperature (C)]]*OO[[#This Row],[13]]/SUM(OO[13])</f>
        <v>1.8989976561313034E-5</v>
      </c>
      <c r="P33" s="10">
        <f>3/24*OO[[#This Row],[72 (27JUN1985 21:00:00)-Water Temperature (C)]]*OO[[#This Row],[14]]/SUM(OO[14])</f>
        <v>1.6786204914752557E-5</v>
      </c>
      <c r="Q33" s="10">
        <f>3/24*OO[[#This Row],[73 (28JUN1985 00:00:00)-Water Temperature (C)]]*OO[[#This Row],[15]]/SUM(OO[15])</f>
        <v>1.4523475265065512E-5</v>
      </c>
      <c r="R33" s="10">
        <f>3/24*OO[[#This Row],[74 (28JUN1985 03:00:00)-Water Temperature (C)]]*OO[[#This Row],[16]]/SUM(OO[16])</f>
        <v>1.2627195294214908E-5</v>
      </c>
      <c r="S33" s="10">
        <f>3/24*OO[[#This Row],[75 (28JUN1985 06:00:00)-Water Temperature (C)]]*OO[[#This Row],[17]]/SUM(OO[17])</f>
        <v>1.2445154852909997E-5</v>
      </c>
      <c r="T33" s="10">
        <f>3/24*OO[[#This Row],[76 (28JUN1985 09:00:00)-Water Temperature (C)]]*OO[[#This Row],[18]]/SUM(OO[18])</f>
        <v>1.5182319014030891E-5</v>
      </c>
      <c r="U33" s="10">
        <f>3/24*OO[[#This Row],[77 (28JUN1985 12:00:00)-Water Temperature (C)]]*OO[[#This Row],[19]]/SUM(OO[19])</f>
        <v>1.6714142973191059E-5</v>
      </c>
      <c r="V33" s="10">
        <f>3/24000000*OO[[#This Row],[78 (28JUN1985 15:00:00)-Water Temperature (C)]]*OO[[#This Row],[20]]</f>
        <v>1.6485666361360001E-5</v>
      </c>
      <c r="W33" s="10">
        <f>3/24000000*OO[[#This Row],[79 (28JUN1985 18:00:00)-Water Temperature (C)]]*OO[[#This Row],[21]]</f>
        <v>1.4935004810522501E-5</v>
      </c>
      <c r="X33" s="10">
        <f>3/24000000*OO[[#This Row],[80 (28JUN1985 21:00:00)-Water Temperature (C)]]*OO[[#This Row],[22]]</f>
        <v>1.2918021363845E-5</v>
      </c>
      <c r="Y33" s="10">
        <f>3/24000000*OO[[#This Row],[81 (29JUN1985 00:00:00)-Water Temperature (C)]]*OO[[#This Row],[23]]</f>
        <v>1.0928677070673749E-5</v>
      </c>
      <c r="Z33" s="10">
        <f>3/24000000*OO[[#This Row],[82 (29JUN1985 03:00:00)-Water Temperature (C)]]*OO[[#This Row],[24]]</f>
        <v>9.4156496088037492E-6</v>
      </c>
      <c r="AA33" s="10">
        <f>3/24000000*OO[[#This Row],[83 (29JUN1985 06:00:00)-Water Temperature (C)]]*OO[[#This Row],[25]]</f>
        <v>8.2024394124287493E-6</v>
      </c>
      <c r="AB33" s="10">
        <f>3/24000000*OO[[#This Row],[84 (29JUN1985 09:00:00)-Water Temperature (C)]]*OO[[#This Row],[26]]</f>
        <v>7.610210660395E-6</v>
      </c>
      <c r="AC33" s="10">
        <f>3/24000000*OO[[#This Row],[85 (29JUN1985 12:00:00)-Water Temperature (C)]]*OO[[#This Row],[27]]</f>
        <v>7.0646344651849988E-6</v>
      </c>
      <c r="AD33" s="10">
        <f>3/24000000*OO[[#This Row],[86 (29JUN1985 15:00:00)-Water Temperature (C)]]*OO[[#This Row],[28]]</f>
        <v>6.5813526809375008E-6</v>
      </c>
      <c r="AE33" s="10">
        <f>3/24000000*OO[[#This Row],[88 (29JUN1985 21:00:00)-Water Temperature (C)]]*OO[[#This Row],[30]]</f>
        <v>4.9590454482324995E-6</v>
      </c>
      <c r="AF33" s="10">
        <f>3/24000000*OO[[#This Row],[88 (29JUN1985 21:00:00)-Water Temperature (C)]]*OO[[#This Row],[30]]</f>
        <v>4.9590454482324995E-6</v>
      </c>
      <c r="AG33" s="10">
        <f>3/24000000*OO[[#This Row],[89 (30JUN1985 00:00:00)-Water Temperature (C)]]*OO[[#This Row],[31]]</f>
        <v>4.0909893974400004E-6</v>
      </c>
      <c r="AH33" s="10">
        <f>3/24000000*OO[[#This Row],[90 (30JUN1985 03:00:00)-Water Temperature (C)]]*OO[[#This Row],[32]]</f>
        <v>3.3797984931899998E-6</v>
      </c>
      <c r="AI33" s="10">
        <f>3/24000000*OO[[#This Row],[91 (30JUN1985 06:00:00)-Water Temperature (C)]]*OO[[#This Row],[33]]</f>
        <v>2.9215891716274997E-6</v>
      </c>
      <c r="AJ33" s="10">
        <f>3/24000000*OO[[#This Row],[92 (30JUN1985 09:00:00)-Water Temperature (C)]]*OO[[#This Row],[34]]</f>
        <v>2.8067522943800001E-6</v>
      </c>
      <c r="AK33" s="10">
        <f>3/24000000*OO[[#This Row],[93 (30JUN1985 12:00:00)-Water Temperature (C)]]*OO[[#This Row],[35]]</f>
        <v>2.7040415700612499E-6</v>
      </c>
      <c r="AL33" s="10">
        <f>3/24000000*OO[[#This Row],[94 (30JUN1985 15:00:00)-Water Temperature (C)]]*OO[[#This Row],[36]]</f>
        <v>2.5730845855999995E-6</v>
      </c>
      <c r="AM33" s="10">
        <f>3/24000000*OO[[#This Row],[95 (30JUN1985 18:00:00)-Water Temperature (C)]]*OO[[#This Row],[37]]</f>
        <v>2.3386128457525001E-6</v>
      </c>
      <c r="AN33" s="10">
        <f>3/24000000*OO[[#This Row],[96 (30JUN1985 21:00:00)-Water Temperature (C)]]*OO[[#This Row],[38]]</f>
        <v>1.9837689662324998E-6</v>
      </c>
      <c r="AO33" s="10">
        <f>3/24000000*OO[[#This Row],[97 (01JUL1985 00:00:00)-Water Temperature (C)]]*OO[[#This Row],[39]]</f>
        <v>1.5532330340702499E-6</v>
      </c>
      <c r="AP33" s="10">
        <f>3/24000000*OO[[#This Row],[98 (01JUL1985 03:00:00)-Water Temperature (C)]]*OO[[#This Row],[40]]</f>
        <v>1.1798159019247498E-6</v>
      </c>
      <c r="AQ33" s="10">
        <f>3/24000000*OO[[#This Row],[99 (01JUL1985 06:00:00)-Water Temperature (C)]]*OO[[#This Row],[41]]</f>
        <v>9.424828072798749E-7</v>
      </c>
      <c r="AR33" s="10">
        <f>3/24000000*OO[[#This Row],[100 (01JUL1985 09:00:00)-Water Temperature (C)]]*OO[[#This Row],[42]]</f>
        <v>7.8806804630974994E-7</v>
      </c>
      <c r="AS33" s="10">
        <f>3/24000000*OO[[#This Row],[101 (01JUL1985 12:00:00)-Water Temperature (C)]]*OO[[#This Row],[43]]</f>
        <v>6.0358672577200007E-7</v>
      </c>
      <c r="AT33" s="10">
        <f>3/24000000*OO[[#This Row],[102 (01JUL1985 15:00:00)-Water Temperature (C)]]*OO[[#This Row],[44]]</f>
        <v>4.4611111141837506E-7</v>
      </c>
      <c r="AU33" s="10">
        <f>3/24000000*OO[[#This Row],[103 (01JUL1985 18:00:00)-Water Temperature (C)]]*OO[[#This Row],[45]]</f>
        <v>3.4030183096200001E-7</v>
      </c>
      <c r="AV33" s="10">
        <f>3/24000000*OO[[#This Row],[104 (01JUL1985 21:00:00)-Water Temperature (C)]]*OO[[#This Row],[46]]</f>
        <v>2.6228754764100001E-7</v>
      </c>
      <c r="AW33" s="10">
        <f>3/24000000*OO[[#This Row],[105 (02JUL1985 00:00:00)-Water Temperature (C)]]*OO[[#This Row],[47]]</f>
        <v>2.06350906503E-7</v>
      </c>
      <c r="AX33" s="10">
        <f>3/24000000*OO[[#This Row],[106 (02JUL1985 03:00:00)-Water Temperature (C)]]*OO[[#This Row],[48]]</f>
        <v>1.6692896078999998E-7</v>
      </c>
      <c r="AY33" s="10">
        <f>3/24000000*OO[[#This Row],[107 (02JUL1985 06:00:00)-Water Temperature (C)]]*OO[[#This Row],[49]]</f>
        <v>1.4289247768774998E-7</v>
      </c>
      <c r="AZ33" s="10">
        <f>3/24000000*OO[[#This Row],[108 (02JUL1985 09:00:00)-Water Temperature (C)]]*OO[[#This Row],[50]]</f>
        <v>1.2586181681100002E-7</v>
      </c>
      <c r="BA33" s="10">
        <f>3/24000000*OO[[#This Row],[109 (02JUL1985 12:00:00)-Water Temperature (C)]]*OO[[#This Row],[51]]</f>
        <v>1.1605113814649998E-7</v>
      </c>
      <c r="BB33" s="10">
        <f>3/24000000*OO[[#This Row],[110 (02JUL1985 15:00:00)-Water Temperature (C)]]*OO[[#This Row],[52]]</f>
        <v>1.0730246070287499E-7</v>
      </c>
      <c r="BC33" s="10">
        <f>3/24000000*OO[[#This Row],[111 (02JUL1985 18:00:00)-Water Temperature (C)]]*OO[[#This Row],[53]]</f>
        <v>9.9234634905499989E-8</v>
      </c>
      <c r="BD33" s="10">
        <f>3/24000000*OO[[#This Row],[112 (02JUL1985 21:00:00)-Water Temperature (C)]]*OO[[#This Row],[54]]</f>
        <v>8.6701159050487489E-8</v>
      </c>
      <c r="BE33" s="10">
        <f>3/24000000*OO[[#This Row],[113 (03JUL1985 00:00:00)-Water Temperature (C)]]*OO[[#This Row],[55]]</f>
        <v>7.5417481446599992E-8</v>
      </c>
      <c r="BF33" s="10">
        <f>3/24000000*OO[[#This Row],[114 (03JUL1985 03:00:00)-Water Temperature (C)]]*OO[[#This Row],[56]]</f>
        <v>6.6755432611349997E-8</v>
      </c>
      <c r="BG33" s="10">
        <f>3/24000000*OO[[#This Row],[115 (03JUL1985 06:00:00)-Water Temperature (C)]]*OO[[#This Row],[57]]</f>
        <v>6.1058517865800007E-8</v>
      </c>
      <c r="BH33" s="10">
        <f>3/24000000*OO[[#This Row],[116 (03JUL1985 09:00:00)-Water Temperature (C)]]*OO[[#This Row],[58]]</f>
        <v>5.6740175394750001E-8</v>
      </c>
      <c r="BI33" s="10">
        <f>3/24000000*OO[[#This Row],[117 (03JUL1985 12:00:00)-Water Temperature (C)]]*OO[[#This Row],[59]]</f>
        <v>5.5234853740249999E-8</v>
      </c>
      <c r="BJ33" s="10">
        <f>3/24000000*OO[[#This Row],[118 (03JUL1985 15:00:00)-Water Temperature (C)]]*OO[[#This Row],[60]]</f>
        <v>5.4704295043125004E-8</v>
      </c>
      <c r="BK33" s="10">
        <f>3/24000000*OO[[#This Row],[119 (03JUL1985 18:00:00)-Water Temperature (C)]]*OO[[#This Row],[61]]</f>
        <v>5.4603162194950008E-8</v>
      </c>
      <c r="BL33" s="10">
        <f>3/24000000*OO[[#This Row],[120 (03JUL1985 21:00:00)-Water Temperature (C)]]*OO[[#This Row],[62]]</f>
        <v>5.0399253277949995E-8</v>
      </c>
      <c r="BM33" s="10">
        <f>3/24000000*OO[[#This Row],[121 (04JUL1985 00:00:00)-Water Temperature (C)]]*OO[[#This Row],[63]]</f>
        <v>4.4634079879674993E-8</v>
      </c>
      <c r="BN33" s="10">
        <f>3/24000000*OO[[#This Row],[122 (04JUL1985 03:00:00)-Water Temperature (C)]]*OO[[#This Row],[64]]</f>
        <v>3.94497072333E-8</v>
      </c>
      <c r="BO33" s="10">
        <f>3/24000000*OO[[#This Row],[123 (04JUL1985 06:00:00)-Water Temperature (C)]]*OO[[#This Row],[65]]</f>
        <v>3.66040391988E-8</v>
      </c>
      <c r="BP33" s="10">
        <f>3/24000000*OO[[#This Row],[124 (04JUL1985 09:00:00)-Water Temperature (C)]]*OO[[#This Row],[66]]</f>
        <v>3.8925598837187504E-8</v>
      </c>
      <c r="BQ33" s="10">
        <f>3/24000000*OO[[#This Row],[125 (04JUL1985 12:00:00)-Water Temperature (C)]]*OO[[#This Row],[67]]</f>
        <v>4.2368417030274999E-8</v>
      </c>
      <c r="BR33" s="10">
        <f>3/24000000*OO[[#This Row],[126 (04JUL1985 15:00:00)-Water Temperature (C)]]*OO[[#This Row],[68]]</f>
        <v>4.4485745504412501E-8</v>
      </c>
      <c r="BS33" s="10">
        <f>3/24000000*OO[[#This Row],[127 (04JUL1985 18:00:00)-Water Temperature (C)]]*OO[[#This Row],[69]]</f>
        <v>4.4834381811374993E-8</v>
      </c>
      <c r="BT33" s="10">
        <f>3/24000000*OO[[#This Row],[128 (04JUL1985 21:00:00)-Water Temperature (C)]]*OO[[#This Row],[70]]</f>
        <v>4.2394676660399997E-8</v>
      </c>
      <c r="BU33" s="10">
        <f>3/24000000*OO[[#This Row],[129 (05JUL1985 00:00:00)-Water Temperature (C)]]*OO[[#This Row],[71]]</f>
        <v>3.7695816902500003E-8</v>
      </c>
      <c r="BV33" s="10">
        <f>3/24000000*OO[[#This Row],[130 (05JUL1985 03:00:00)-Water Temperature (C)]]*OO[[#This Row],[72]]</f>
        <v>3.2920751160000002E-8</v>
      </c>
      <c r="BW33" s="10">
        <f>3/24000000*OO[[#This Row],[131 (05JUL1985 06:00:00)-Water Temperature (C)]]*OO[[#This Row],[73]]</f>
        <v>2.9961449473100003E-8</v>
      </c>
      <c r="BX33" s="10">
        <f>3/24000000*OO[[#This Row],[132 (05JUL1985 09:00:00)-Water Temperature (C)]]*OO[[#This Row],[74]]</f>
        <v>3.2967103287499999E-8</v>
      </c>
      <c r="BY33" s="10">
        <f>3/24000000*OO[[#This Row],[133 (05JUL1985 12:00:00)-Water Temperature (C)]]*OO[[#This Row],[75]]</f>
        <v>3.8329101568399998E-8</v>
      </c>
      <c r="BZ33" s="10">
        <f>3/24000000*OO[[#This Row],[134 (05JUL1985 15:00:00)-Water Temperature (C)]]*OO[[#This Row],[76]]</f>
        <v>4.2714069280324998E-8</v>
      </c>
      <c r="CA33" s="10">
        <f>3/24000000*OO[[#This Row],[135 (05JUL1985 18:00:00)-Water Temperature (C)]]*OO[[#This Row],[77]]</f>
        <v>4.3676387124187492E-8</v>
      </c>
      <c r="CB33" s="10">
        <f>3/24000000*OO[[#This Row],[136 (05JUL1985 21:00:00)-Water Temperature (C)]]*OO[[#This Row],[78]]</f>
        <v>4.0358277451625006E-8</v>
      </c>
      <c r="CC33" s="10">
        <f>3/24000000*OO[[#This Row],[137 (06JUL1985 00:00:00)-Water Temperature (C)]]*OO[[#This Row],[79]]</f>
        <v>3.4869523079462501E-8</v>
      </c>
      <c r="CD33" s="10">
        <f>3/24000000*OO[[#This Row],[138 (06JUL1985 03:00:00)-Water Temperature (C)]]*OO[[#This Row],[80]]</f>
        <v>2.9807621972775001E-8</v>
      </c>
      <c r="CE33" s="10">
        <f>3/24000000*OO[[#This Row],[139 (06JUL1985 06:00:00)-Water Temperature (C)]]*OO[[#This Row],[81]]</f>
        <v>2.6933665973637493E-8</v>
      </c>
      <c r="CF33" s="10">
        <f>3/24000000*OO[[#This Row],[140 (06JUL1985 09:00:00)-Water Temperature (C)]]*OO[[#This Row],[82]]</f>
        <v>2.7123162035800002E-8</v>
      </c>
      <c r="CG33" s="10">
        <f>3/24000000*OO[[#This Row],[141 (06JUL1985 12:00:00)-Water Temperature (C)]]*OO[[#This Row],[83]]</f>
        <v>2.7339442939300004E-8</v>
      </c>
      <c r="CH33" s="10">
        <f>3/24000000*OO[[#This Row],[142 (06JUL1985 15:00:00)-Water Temperature (C)]]*OO[[#This Row],[84]]</f>
        <v>2.7503974583199999E-8</v>
      </c>
      <c r="CI33" s="10">
        <f>3/24000000*OO[[#This Row],[143 (06JUL1985 18:00:00)-Water Temperature (C)]]*OO[[#This Row],[85]]</f>
        <v>2.6392855450499999E-8</v>
      </c>
      <c r="CJ33" s="10">
        <f>3/24000000*OO[[#This Row],[144 (06JUL1985 21:00:00)-Water Temperature (C)]]*OO[[#This Row],[86]]</f>
        <v>2.3769088348399998E-8</v>
      </c>
      <c r="CK33" s="10">
        <f>3/24000000*OO[[#This Row],[145 (07JUL1985 00:00:00)-Water Temperature (C)]]*OO[[#This Row],[87]]</f>
        <v>2.0314693955250001E-8</v>
      </c>
      <c r="CL33" s="10">
        <f>3/24000000*OO[[#This Row],[146 (07JUL1985 03:00:00)-Water Temperature (C)]]*OO[[#This Row],[88]]</f>
        <v>1.7355995906487502E-8</v>
      </c>
      <c r="CM33" s="10">
        <f>3/24000000*OO[[#This Row],[147 (07JUL1985 06:00:00)-Water Temperature (C)]]*OO[[#This Row],[89]]</f>
        <v>1.5641344988562499E-8</v>
      </c>
      <c r="CN33" s="10">
        <f>3/24000000*OO[[#This Row],[148 (07JUL1985 09:00:00)-Water Temperature (C)]]*OO[[#This Row],[90]]</f>
        <v>1.4873102877600002E-8</v>
      </c>
      <c r="CO33" s="10">
        <f>3/24000000*OO[[#This Row],[149 (07JUL1985 12:00:00)-Water Temperature (C)]]*OO[[#This Row],[91]]</f>
        <v>1.3034598488201251E-8</v>
      </c>
      <c r="CP33" s="10">
        <f>3/24000000*OO[[#This Row],[150 (07JUL1985 15:00:00)-Water Temperature (C)]]*OO[[#This Row],[92]]</f>
        <v>1.2209974257374999E-8</v>
      </c>
      <c r="CQ33" s="10">
        <f>3/24000000*OO[[#This Row],[151 (07JUL1985 18:00:00)-Water Temperature (C)]]*OO[[#This Row],[93]]</f>
        <v>1.1433562233483749E-8</v>
      </c>
      <c r="CR33" s="10">
        <f>3/24000000*OO[[#This Row],[152 (07JUL1985 21:00:00)-Water Temperature (C)]]*OO[[#This Row],[94]]</f>
        <v>1.06548142366425E-8</v>
      </c>
      <c r="CS33" s="10">
        <f>3/24000000*OO[[#This Row],[153 (08JUL1985 00:00:00)-Water Temperature (C)]]*OO[[#This Row],[95]]</f>
        <v>9.5075226311562506E-9</v>
      </c>
      <c r="CT33" s="10">
        <f>3/24000000*OO[[#This Row],[154 (08JUL1985 03:00:00)-Water Temperature (C)]]*OO[[#This Row],[96]]</f>
        <v>8.362725865906251E-9</v>
      </c>
      <c r="CU33" s="10">
        <f>3/24000000*OO[[#This Row],[155 (08JUL1985 06:00:00)-Water Temperature (C)]]*OO[[#This Row],[97]]</f>
        <v>7.9849301327249997E-9</v>
      </c>
      <c r="CV33" s="10">
        <f>3/24000000*OO[[#This Row],[156 (08JUL1985 09:00:00)-Water Temperature (C)]]*OO[[#This Row],[98]]</f>
        <v>1.0105602925087498E-8</v>
      </c>
      <c r="CW33" s="10">
        <f>3/24000000*OO[[#This Row],[157 (08JUL1985 12:00:00)-Water Temperature (C)]]*OO[[#This Row],[99]]</f>
        <v>1.3640188325185002E-8</v>
      </c>
    </row>
    <row r="34" spans="1:101" x14ac:dyDescent="0.35">
      <c r="A34" t="s">
        <v>39</v>
      </c>
      <c r="B34">
        <v>811.86530000000005</v>
      </c>
      <c r="C34" s="10">
        <f>3/24*OO[[#This Row],[59 (26JUN1985 06:00:00)-Water Temperature (C)]]*OO[[#This Row],[1]]/SUM(OO[1])</f>
        <v>0.12488809834231614</v>
      </c>
      <c r="D34" s="10">
        <f>3/24*OO[[#This Row],[60 (26JUN1985 09:00:00)-Water Temperature (C)]]*OO[[#This Row],[2]]/SUM(OO[2])</f>
        <v>6.6859457047538694E-3</v>
      </c>
      <c r="E34" s="10">
        <f>3/24*OO[[#This Row],[61 (26JUN1985 12:00:00)-Water Temperature (C)]]*OO[[#This Row],[3]]/SUM(OO[3])</f>
        <v>1.0692190918071013E-4</v>
      </c>
      <c r="F34" s="10">
        <f>3/24*OO[[#This Row],[62 (26JUN1985 15:00:00)-Water Temperature (C)]]*OO[[#This Row],[4]]/SUM(OO[4])</f>
        <v>3.8404182241505856E-5</v>
      </c>
      <c r="G34" s="10">
        <f>3/24*OO[[#This Row],[63 (26JUN1985 18:00:00)-Water Temperature (C)]]*OO[[#This Row],[5]]/SUM(OO[5])</f>
        <v>3.3710145136668431E-5</v>
      </c>
      <c r="H34" s="10">
        <f>3/24*OO[[#This Row],[64 (26JUN1985 21:00:00)-Water Temperature (C)]]*OO[[#This Row],[6]]/SUM(OO[6])</f>
        <v>2.898340338637628E-5</v>
      </c>
      <c r="I34" s="10">
        <f>3/24*OO[[#This Row],[65 (27JUN1985 00:00:00)-Water Temperature (C)]]*OO[[#This Row],[7]]/SUM(OO[7])</f>
        <v>2.4405788898426617E-5</v>
      </c>
      <c r="J34" s="10">
        <f>3/24*OO[[#This Row],[66 (27JUN1985 03:00:00)-Water Temperature (C)]]*OO[[#This Row],[8]]/SUM(OO[8])</f>
        <v>2.0637076418741356E-5</v>
      </c>
      <c r="K34" s="10">
        <f>3/24*OO[[#This Row],[67 (27JUN1985 06:00:00)-Water Temperature (C)]]*OO[[#This Row],[9]]/SUM(OO[9])</f>
        <v>1.8548875629265892E-5</v>
      </c>
      <c r="L34" s="10">
        <f>3/24*OO[[#This Row],[68 (27JUN1985 09:00:00)-Water Temperature (C)]]*OO[[#This Row],[10]]/SUM(OO[10])</f>
        <v>1.8563984717898671E-5</v>
      </c>
      <c r="M34" s="10">
        <f>3/24*OO[[#This Row],[69 (27JUN1985 12:00:00)-Water Temperature (C)]]*OO[[#This Row],[11]]/SUM(OO[11])</f>
        <v>1.8900546311336574E-5</v>
      </c>
      <c r="N34" s="10">
        <f>3/24*OO[[#This Row],[70 (27JUN1985 15:00:00)-Water Temperature (C)]]*OO[[#This Row],[12]]/SUM(OO[12])</f>
        <v>1.8546929050763853E-5</v>
      </c>
      <c r="O34" s="10">
        <f>3/24*OO[[#This Row],[71 (27JUN1985 18:00:00)-Water Temperature (C)]]*OO[[#This Row],[13]]/SUM(OO[13])</f>
        <v>1.7280090360571897E-5</v>
      </c>
      <c r="P34" s="10">
        <f>3/24*OO[[#This Row],[72 (27JUN1985 21:00:00)-Water Temperature (C)]]*OO[[#This Row],[14]]/SUM(OO[14])</f>
        <v>1.5263039133627185E-5</v>
      </c>
      <c r="Q34" s="10">
        <f>3/24*OO[[#This Row],[73 (28JUN1985 00:00:00)-Water Temperature (C)]]*OO[[#This Row],[15]]/SUM(OO[15])</f>
        <v>1.320159064332686E-5</v>
      </c>
      <c r="R34" s="10">
        <f>3/24*OO[[#This Row],[74 (28JUN1985 03:00:00)-Water Temperature (C)]]*OO[[#This Row],[16]]/SUM(OO[16])</f>
        <v>1.1446164333472061E-5</v>
      </c>
      <c r="S34" s="10">
        <f>3/24*OO[[#This Row],[75 (28JUN1985 06:00:00)-Water Temperature (C)]]*OO[[#This Row],[17]]/SUM(OO[17])</f>
        <v>1.1072392755095419E-5</v>
      </c>
      <c r="T34" s="10">
        <f>3/24*OO[[#This Row],[76 (28JUN1985 09:00:00)-Water Temperature (C)]]*OO[[#This Row],[18]]/SUM(OO[18])</f>
        <v>1.3466506821363311E-5</v>
      </c>
      <c r="U34" s="10">
        <f>3/24*OO[[#This Row],[77 (28JUN1985 12:00:00)-Water Temperature (C)]]*OO[[#This Row],[19]]/SUM(OO[19])</f>
        <v>1.4946298722829134E-5</v>
      </c>
      <c r="V34" s="10">
        <f>3/24000000*OO[[#This Row],[78 (28JUN1985 15:00:00)-Water Temperature (C)]]*OO[[#This Row],[20]]</f>
        <v>1.4861721759371247E-5</v>
      </c>
      <c r="W34" s="10">
        <f>3/24000000*OO[[#This Row],[79 (28JUN1985 18:00:00)-Water Temperature (C)]]*OO[[#This Row],[21]]</f>
        <v>1.3470158920589999E-5</v>
      </c>
      <c r="X34" s="10">
        <f>3/24000000*OO[[#This Row],[80 (28JUN1985 21:00:00)-Water Temperature (C)]]*OO[[#This Row],[22]]</f>
        <v>1.1661100316139998E-5</v>
      </c>
      <c r="Y34" s="10">
        <f>3/24000000*OO[[#This Row],[81 (29JUN1985 00:00:00)-Water Temperature (C)]]*OO[[#This Row],[23]]</f>
        <v>9.8573070865774979E-6</v>
      </c>
      <c r="Z34" s="10">
        <f>3/24000000*OO[[#This Row],[82 (29JUN1985 03:00:00)-Water Temperature (C)]]*OO[[#This Row],[24]]</f>
        <v>8.4775700664687484E-6</v>
      </c>
      <c r="AA34" s="10">
        <f>3/24000000*OO[[#This Row],[83 (29JUN1985 06:00:00)-Water Temperature (C)]]*OO[[#This Row],[25]]</f>
        <v>7.3826222695874991E-6</v>
      </c>
      <c r="AB34" s="10">
        <f>3/24000000*OO[[#This Row],[84 (29JUN1985 09:00:00)-Water Temperature (C)]]*OO[[#This Row],[26]]</f>
        <v>6.8370798264900005E-6</v>
      </c>
      <c r="AC34" s="10">
        <f>3/24000000*OO[[#This Row],[85 (29JUN1985 12:00:00)-Water Temperature (C)]]*OO[[#This Row],[27]]</f>
        <v>6.3388289298412498E-6</v>
      </c>
      <c r="AD34" s="10">
        <f>3/24000000*OO[[#This Row],[86 (29JUN1985 15:00:00)-Water Temperature (C)]]*OO[[#This Row],[28]]</f>
        <v>5.9193007957349991E-6</v>
      </c>
      <c r="AE34" s="10">
        <f>3/24000000*OO[[#This Row],[88 (29JUN1985 21:00:00)-Water Temperature (C)]]*OO[[#This Row],[30]]</f>
        <v>4.4608562838487497E-6</v>
      </c>
      <c r="AF34" s="10">
        <f>3/24000000*OO[[#This Row],[88 (29JUN1985 21:00:00)-Water Temperature (C)]]*OO[[#This Row],[30]]</f>
        <v>4.4608562838487497E-6</v>
      </c>
      <c r="AG34" s="10">
        <f>3/24000000*OO[[#This Row],[89 (30JUN1985 00:00:00)-Water Temperature (C)]]*OO[[#This Row],[31]]</f>
        <v>3.6758172953487503E-6</v>
      </c>
      <c r="AH34" s="10">
        <f>3/24000000*OO[[#This Row],[90 (30JUN1985 03:00:00)-Water Temperature (C)]]*OO[[#This Row],[32]]</f>
        <v>3.03206220945E-6</v>
      </c>
      <c r="AI34" s="10">
        <f>3/24000000*OO[[#This Row],[91 (30JUN1985 06:00:00)-Water Temperature (C)]]*OO[[#This Row],[33]]</f>
        <v>2.6110297885474998E-6</v>
      </c>
      <c r="AJ34" s="10">
        <f>3/24000000*OO[[#This Row],[92 (30JUN1985 09:00:00)-Water Temperature (C)]]*OO[[#This Row],[34]]</f>
        <v>2.5038775857224998E-6</v>
      </c>
      <c r="AK34" s="10">
        <f>3/24000000*OO[[#This Row],[93 (30JUN1985 12:00:00)-Water Temperature (C)]]*OO[[#This Row],[35]]</f>
        <v>2.4100295824E-6</v>
      </c>
      <c r="AL34" s="10">
        <f>3/24000000*OO[[#This Row],[94 (30JUN1985 15:00:00)-Water Temperature (C)]]*OO[[#This Row],[36]]</f>
        <v>2.3012025571875E-6</v>
      </c>
      <c r="AM34" s="10">
        <f>3/24000000*OO[[#This Row],[95 (30JUN1985 18:00:00)-Water Temperature (C)]]*OO[[#This Row],[37]]</f>
        <v>2.1024625541749996E-6</v>
      </c>
      <c r="AN34" s="10">
        <f>3/24000000*OO[[#This Row],[96 (30JUN1985 21:00:00)-Water Temperature (C)]]*OO[[#This Row],[38]]</f>
        <v>1.7925878798725E-6</v>
      </c>
      <c r="AO34" s="10">
        <f>3/24000000*OO[[#This Row],[97 (01JUL1985 00:00:00)-Water Temperature (C)]]*OO[[#This Row],[39]]</f>
        <v>1.4098736670409999E-6</v>
      </c>
      <c r="AP34" s="10">
        <f>3/24000000*OO[[#This Row],[98 (01JUL1985 03:00:00)-Water Temperature (C)]]*OO[[#This Row],[40]]</f>
        <v>1.0755829166197501E-6</v>
      </c>
      <c r="AQ34" s="10">
        <f>3/24000000*OO[[#This Row],[99 (01JUL1985 06:00:00)-Water Temperature (C)]]*OO[[#This Row],[41]]</f>
        <v>8.5704748563749986E-7</v>
      </c>
      <c r="AR34" s="10">
        <f>3/24000000*OO[[#This Row],[100 (01JUL1985 09:00:00)-Water Temperature (C)]]*OO[[#This Row],[42]]</f>
        <v>7.2503682709062492E-7</v>
      </c>
      <c r="AS34" s="10">
        <f>3/24000000*OO[[#This Row],[101 (01JUL1985 12:00:00)-Water Temperature (C)]]*OO[[#This Row],[43]]</f>
        <v>5.5997143964124998E-7</v>
      </c>
      <c r="AT34" s="10">
        <f>3/24000000*OO[[#This Row],[102 (01JUL1985 15:00:00)-Water Temperature (C)]]*OO[[#This Row],[44]]</f>
        <v>4.1412441454475E-7</v>
      </c>
      <c r="AU34" s="10">
        <f>3/24000000*OO[[#This Row],[103 (01JUL1985 18:00:00)-Water Temperature (C)]]*OO[[#This Row],[45]]</f>
        <v>3.1466991562824996E-7</v>
      </c>
      <c r="AV34" s="10">
        <f>3/24000000*OO[[#This Row],[104 (01JUL1985 21:00:00)-Water Temperature (C)]]*OO[[#This Row],[46]]</f>
        <v>2.4155296132499996E-7</v>
      </c>
      <c r="AW34" s="10">
        <f>3/24000000*OO[[#This Row],[105 (02JUL1985 00:00:00)-Water Temperature (C)]]*OO[[#This Row],[47]]</f>
        <v>1.8936935076899999E-7</v>
      </c>
      <c r="AX34" s="10">
        <f>3/24000000*OO[[#This Row],[106 (02JUL1985 03:00:00)-Water Temperature (C)]]*OO[[#This Row],[48]]</f>
        <v>1.5274885998700001E-7</v>
      </c>
      <c r="AY34" s="10">
        <f>3/24000000*OO[[#This Row],[107 (02JUL1985 06:00:00)-Water Temperature (C)]]*OO[[#This Row],[49]]</f>
        <v>1.3013714222796249E-7</v>
      </c>
      <c r="AZ34" s="10">
        <f>3/24000000*OO[[#This Row],[108 (02JUL1985 09:00:00)-Water Temperature (C)]]*OO[[#This Row],[50]]</f>
        <v>1.1483582812312498E-7</v>
      </c>
      <c r="BA34" s="10">
        <f>3/24000000*OO[[#This Row],[109 (02JUL1985 12:00:00)-Water Temperature (C)]]*OO[[#This Row],[51]]</f>
        <v>1.0580969568910001E-7</v>
      </c>
      <c r="BB34" s="10">
        <f>3/24000000*OO[[#This Row],[110 (02JUL1985 15:00:00)-Water Temperature (C)]]*OO[[#This Row],[52]]</f>
        <v>9.7459067551999994E-8</v>
      </c>
      <c r="BC34" s="10">
        <f>3/24000000*OO[[#This Row],[111 (02JUL1985 18:00:00)-Water Temperature (C)]]*OO[[#This Row],[53]]</f>
        <v>9.0314159222537504E-8</v>
      </c>
      <c r="BD34" s="10">
        <f>3/24000000*OO[[#This Row],[112 (02JUL1985 21:00:00)-Water Temperature (C)]]*OO[[#This Row],[54]]</f>
        <v>7.8967575787750001E-8</v>
      </c>
      <c r="BE34" s="10">
        <f>3/24000000*OO[[#This Row],[113 (03JUL1985 00:00:00)-Water Temperature (C)]]*OO[[#This Row],[55]]</f>
        <v>6.8683146885149993E-8</v>
      </c>
      <c r="BF34" s="10">
        <f>3/24000000*OO[[#This Row],[114 (03JUL1985 03:00:00)-Water Temperature (C)]]*OO[[#This Row],[56]]</f>
        <v>6.0575878014637504E-8</v>
      </c>
      <c r="BG34" s="10">
        <f>3/24000000*OO[[#This Row],[115 (03JUL1985 06:00:00)-Water Temperature (C)]]*OO[[#This Row],[57]]</f>
        <v>5.5282073431800004E-8</v>
      </c>
      <c r="BH34" s="10">
        <f>3/24000000*OO[[#This Row],[116 (03JUL1985 09:00:00)-Water Temperature (C)]]*OO[[#This Row],[58]]</f>
        <v>5.1393766814500002E-8</v>
      </c>
      <c r="BI34" s="10">
        <f>3/24000000*OO[[#This Row],[117 (03JUL1985 12:00:00)-Water Temperature (C)]]*OO[[#This Row],[59]]</f>
        <v>4.992547998187499E-8</v>
      </c>
      <c r="BJ34" s="10">
        <f>3/24000000*OO[[#This Row],[118 (03JUL1985 15:00:00)-Water Temperature (C)]]*OO[[#This Row],[60]]</f>
        <v>4.9369324063837506E-8</v>
      </c>
      <c r="BK34" s="10">
        <f>3/24000000*OO[[#This Row],[119 (03JUL1985 18:00:00)-Water Temperature (C)]]*OO[[#This Row],[61]]</f>
        <v>4.9368655876975002E-8</v>
      </c>
      <c r="BL34" s="10">
        <f>3/24000000*OO[[#This Row],[120 (03JUL1985 21:00:00)-Water Temperature (C)]]*OO[[#This Row],[62]]</f>
        <v>4.5712396132599997E-8</v>
      </c>
      <c r="BM34" s="10">
        <f>3/24000000*OO[[#This Row],[121 (04JUL1985 00:00:00)-Water Temperature (C)]]*OO[[#This Row],[63]]</f>
        <v>4.0557426276549998E-8</v>
      </c>
      <c r="BN34" s="10">
        <f>3/24000000*OO[[#This Row],[122 (04JUL1985 03:00:00)-Water Temperature (C)]]*OO[[#This Row],[64]]</f>
        <v>3.5795012089412495E-8</v>
      </c>
      <c r="BO34" s="10">
        <f>3/24000000*OO[[#This Row],[123 (04JUL1985 06:00:00)-Water Temperature (C)]]*OO[[#This Row],[65]]</f>
        <v>3.2994727679812498E-8</v>
      </c>
      <c r="BP34" s="10">
        <f>3/24000000*OO[[#This Row],[124 (04JUL1985 09:00:00)-Water Temperature (C)]]*OO[[#This Row],[66]]</f>
        <v>3.4840007756924999E-8</v>
      </c>
      <c r="BQ34" s="10">
        <f>3/24000000*OO[[#This Row],[125 (04JUL1985 12:00:00)-Water Temperature (C)]]*OO[[#This Row],[67]]</f>
        <v>3.7944660605549992E-8</v>
      </c>
      <c r="BR34" s="10">
        <f>3/24000000*OO[[#This Row],[126 (04JUL1985 15:00:00)-Water Temperature (C)]]*OO[[#This Row],[68]]</f>
        <v>3.9986487938099998E-8</v>
      </c>
      <c r="BS34" s="10">
        <f>3/24000000*OO[[#This Row],[127 (04JUL1985 18:00:00)-Water Temperature (C)]]*OO[[#This Row],[69]]</f>
        <v>4.0510556125349999E-8</v>
      </c>
      <c r="BT34" s="10">
        <f>3/24000000*OO[[#This Row],[128 (04JUL1985 21:00:00)-Water Temperature (C)]]*OO[[#This Row],[70]]</f>
        <v>3.8417732018550003E-8</v>
      </c>
      <c r="BU34" s="10">
        <f>3/24000000*OO[[#This Row],[129 (05JUL1985 00:00:00)-Water Temperature (C)]]*OO[[#This Row],[71]]</f>
        <v>3.4209899947874996E-8</v>
      </c>
      <c r="BV34" s="10">
        <f>3/24000000*OO[[#This Row],[130 (05JUL1985 03:00:00)-Water Temperature (C)]]*OO[[#This Row],[72]]</f>
        <v>2.9910749532187497E-8</v>
      </c>
      <c r="BW34" s="10">
        <f>3/24000000*OO[[#This Row],[131 (05JUL1985 06:00:00)-Water Temperature (C)]]*OO[[#This Row],[73]]</f>
        <v>2.7012132931624996E-8</v>
      </c>
      <c r="BX34" s="10">
        <f>3/24000000*OO[[#This Row],[132 (05JUL1985 09:00:00)-Water Temperature (C)]]*OO[[#This Row],[74]]</f>
        <v>2.9408920153199997E-8</v>
      </c>
      <c r="BY34" s="10">
        <f>3/24000000*OO[[#This Row],[133 (05JUL1985 12:00:00)-Water Temperature (C)]]*OO[[#This Row],[75]]</f>
        <v>3.4190256547912499E-8</v>
      </c>
      <c r="BZ34" s="10">
        <f>3/24000000*OO[[#This Row],[134 (05JUL1985 15:00:00)-Water Temperature (C)]]*OO[[#This Row],[76]]</f>
        <v>3.8339490911999998E-8</v>
      </c>
      <c r="CA34" s="10">
        <f>3/24000000*OO[[#This Row],[135 (05JUL1985 18:00:00)-Water Temperature (C)]]*OO[[#This Row],[77]]</f>
        <v>3.9479380104574993E-8</v>
      </c>
      <c r="CB34" s="10">
        <f>3/24000000*OO[[#This Row],[136 (05JUL1985 21:00:00)-Water Temperature (C)]]*OO[[#This Row],[78]]</f>
        <v>3.6686902579600001E-8</v>
      </c>
      <c r="CC34" s="10">
        <f>3/24000000*OO[[#This Row],[137 (06JUL1985 00:00:00)-Water Temperature (C)]]*OO[[#This Row],[79]]</f>
        <v>3.1774615436024998E-8</v>
      </c>
      <c r="CD34" s="10">
        <f>3/24000000*OO[[#This Row],[138 (06JUL1985 03:00:00)-Water Temperature (C)]]*OO[[#This Row],[80]]</f>
        <v>2.7151951101599999E-8</v>
      </c>
      <c r="CE34" s="10">
        <f>3/24000000*OO[[#This Row],[139 (06JUL1985 06:00:00)-Water Temperature (C)]]*OO[[#This Row],[81]]</f>
        <v>2.4382448805824993E-8</v>
      </c>
      <c r="CF34" s="10">
        <f>3/24000000*OO[[#This Row],[140 (06JUL1985 09:00:00)-Water Temperature (C)]]*OO[[#This Row],[82]]</f>
        <v>2.4561252258199996E-8</v>
      </c>
      <c r="CG34" s="10">
        <f>3/24000000*OO[[#This Row],[141 (06JUL1985 12:00:00)-Water Temperature (C)]]*OO[[#This Row],[83]]</f>
        <v>2.4736944633299996E-8</v>
      </c>
      <c r="CH34" s="10">
        <f>3/24000000*OO[[#This Row],[142 (06JUL1985 15:00:00)-Water Temperature (C)]]*OO[[#This Row],[84]]</f>
        <v>2.4931150415437495E-8</v>
      </c>
      <c r="CI34" s="10">
        <f>3/24000000*OO[[#This Row],[143 (06JUL1985 18:00:00)-Water Temperature (C)]]*OO[[#This Row],[85]]</f>
        <v>2.3983122939324998E-8</v>
      </c>
      <c r="CJ34" s="10">
        <f>3/24000000*OO[[#This Row],[144 (06JUL1985 21:00:00)-Water Temperature (C)]]*OO[[#This Row],[86]]</f>
        <v>2.1670823895262499E-8</v>
      </c>
      <c r="CK34" s="10">
        <f>3/24000000*OO[[#This Row],[145 (07JUL1985 00:00:00)-Water Temperature (C)]]*OO[[#This Row],[87]]</f>
        <v>1.8528235474837496E-8</v>
      </c>
      <c r="CL34" s="10">
        <f>3/24000000*OO[[#This Row],[146 (07JUL1985 03:00:00)-Water Temperature (C)]]*OO[[#This Row],[88]]</f>
        <v>1.5817027767749999E-8</v>
      </c>
      <c r="CM34" s="10">
        <f>3/24000000*OO[[#This Row],[147 (07JUL1985 06:00:00)-Water Temperature (C)]]*OO[[#This Row],[89]]</f>
        <v>1.4174801255049999E-8</v>
      </c>
      <c r="CN34" s="10">
        <f>3/24000000*OO[[#This Row],[148 (07JUL1985 09:00:00)-Water Temperature (C)]]*OO[[#This Row],[90]]</f>
        <v>1.356848361084E-8</v>
      </c>
      <c r="CO34" s="10">
        <f>3/24000000*OO[[#This Row],[149 (07JUL1985 12:00:00)-Water Temperature (C)]]*OO[[#This Row],[91]]</f>
        <v>1.1889777110297498E-8</v>
      </c>
      <c r="CP34" s="10">
        <f>3/24000000*OO[[#This Row],[150 (07JUL1985 15:00:00)-Water Temperature (C)]]*OO[[#This Row],[92]]</f>
        <v>1.1112248916945E-8</v>
      </c>
      <c r="CQ34" s="10">
        <f>3/24000000*OO[[#This Row],[151 (07JUL1985 18:00:00)-Water Temperature (C)]]*OO[[#This Row],[93]]</f>
        <v>1.037547055570625E-8</v>
      </c>
      <c r="CR34" s="10">
        <f>3/24000000*OO[[#This Row],[152 (07JUL1985 21:00:00)-Water Temperature (C)]]*OO[[#This Row],[94]]</f>
        <v>9.6660225578399997E-9</v>
      </c>
      <c r="CS34" s="10">
        <f>3/24000000*OO[[#This Row],[153 (08JUL1985 00:00:00)-Water Temperature (C)]]*OO[[#This Row],[95]]</f>
        <v>8.6362268799650006E-9</v>
      </c>
      <c r="CT34" s="10">
        <f>3/24000000*OO[[#This Row],[154 (08JUL1985 03:00:00)-Water Temperature (C)]]*OO[[#This Row],[96]]</f>
        <v>7.5915982898737497E-9</v>
      </c>
      <c r="CU34" s="10">
        <f>3/24000000*OO[[#This Row],[155 (08JUL1985 06:00:00)-Water Temperature (C)]]*OO[[#This Row],[97]]</f>
        <v>7.1515834053124993E-9</v>
      </c>
      <c r="CV34" s="10">
        <f>3/24000000*OO[[#This Row],[156 (08JUL1985 09:00:00)-Water Temperature (C)]]*OO[[#This Row],[98]]</f>
        <v>8.8784370600749983E-9</v>
      </c>
      <c r="CW34" s="10">
        <f>3/24000000*OO[[#This Row],[157 (08JUL1985 12:00:00)-Water Temperature (C)]]*OO[[#This Row],[99]]</f>
        <v>1.2027224257912501E-8</v>
      </c>
    </row>
    <row r="35" spans="1:101" x14ac:dyDescent="0.35">
      <c r="A35" t="s">
        <v>40</v>
      </c>
      <c r="B35">
        <v>806.18989999999997</v>
      </c>
      <c r="C35" s="10">
        <f>3/24*OO[[#This Row],[59 (26JUN1985 06:00:00)-Water Temperature (C)]]*OO[[#This Row],[1]]/SUM(OO[1])</f>
        <v>0.13826474824513857</v>
      </c>
      <c r="D35" s="10">
        <f>3/24*OO[[#This Row],[60 (26JUN1985 09:00:00)-Water Temperature (C)]]*OO[[#This Row],[2]]/SUM(OO[2])</f>
        <v>1.1931838752917517E-2</v>
      </c>
      <c r="E35" s="10">
        <f>3/24*OO[[#This Row],[61 (26JUN1985 12:00:00)-Water Temperature (C)]]*OO[[#This Row],[3]]/SUM(OO[3])</f>
        <v>2.1251574745260524E-4</v>
      </c>
      <c r="F35" s="10">
        <f>3/24*OO[[#This Row],[62 (26JUN1985 15:00:00)-Water Temperature (C)]]*OO[[#This Row],[4]]/SUM(OO[4])</f>
        <v>4.2109602281042157E-5</v>
      </c>
      <c r="G35" s="10">
        <f>3/24*OO[[#This Row],[63 (26JUN1985 18:00:00)-Water Temperature (C)]]*OO[[#This Row],[5]]/SUM(OO[5])</f>
        <v>3.6249490834142636E-5</v>
      </c>
      <c r="H35" s="10">
        <f>3/24*OO[[#This Row],[64 (26JUN1985 21:00:00)-Water Temperature (C)]]*OO[[#This Row],[6]]/SUM(OO[6])</f>
        <v>3.1114820938099056E-5</v>
      </c>
      <c r="I35" s="10">
        <f>3/24*OO[[#This Row],[65 (27JUN1985 00:00:00)-Water Temperature (C)]]*OO[[#This Row],[7]]/SUM(OO[7])</f>
        <v>2.6255595719154211E-5</v>
      </c>
      <c r="J35" s="10">
        <f>3/24*OO[[#This Row],[66 (27JUN1985 03:00:00)-Water Temperature (C)]]*OO[[#This Row],[8]]/SUM(OO[8])</f>
        <v>2.2153313432236677E-5</v>
      </c>
      <c r="K35" s="10">
        <f>3/24*OO[[#This Row],[67 (27JUN1985 06:00:00)-Water Temperature (C)]]*OO[[#This Row],[9]]/SUM(OO[9])</f>
        <v>1.9785036060575839E-5</v>
      </c>
      <c r="L35" s="10">
        <f>3/24*OO[[#This Row],[68 (27JUN1985 09:00:00)-Water Temperature (C)]]*OO[[#This Row],[10]]/SUM(OO[10])</f>
        <v>1.9755870385254853E-5</v>
      </c>
      <c r="M35" s="10">
        <f>3/24*OO[[#This Row],[69 (27JUN1985 12:00:00)-Water Temperature (C)]]*OO[[#This Row],[11]]/SUM(OO[11])</f>
        <v>2.0154453601632479E-5</v>
      </c>
      <c r="N35" s="10">
        <f>3/24*OO[[#This Row],[70 (27JUN1985 15:00:00)-Water Temperature (C)]]*OO[[#This Row],[12]]/SUM(OO[12])</f>
        <v>1.9887226598134954E-5</v>
      </c>
      <c r="O35" s="10">
        <f>3/24*OO[[#This Row],[71 (27JUN1985 18:00:00)-Water Temperature (C)]]*OO[[#This Row],[13]]/SUM(OO[13])</f>
        <v>1.8617660695764264E-5</v>
      </c>
      <c r="P35" s="10">
        <f>3/24*OO[[#This Row],[72 (27JUN1985 21:00:00)-Water Temperature (C)]]*OO[[#This Row],[14]]/SUM(OO[14])</f>
        <v>1.6476891919497863E-5</v>
      </c>
      <c r="Q35" s="10">
        <f>3/24*OO[[#This Row],[73 (28JUN1985 00:00:00)-Water Temperature (C)]]*OO[[#This Row],[15]]/SUM(OO[15])</f>
        <v>1.4269796683548483E-5</v>
      </c>
      <c r="R35" s="10">
        <f>3/24*OO[[#This Row],[74 (28JUN1985 03:00:00)-Water Temperature (C)]]*OO[[#This Row],[16]]/SUM(OO[16])</f>
        <v>1.2359585123756674E-5</v>
      </c>
      <c r="S35" s="10">
        <f>3/24*OO[[#This Row],[75 (28JUN1985 06:00:00)-Water Temperature (C)]]*OO[[#This Row],[17]]/SUM(OO[17])</f>
        <v>1.1722693846389568E-5</v>
      </c>
      <c r="T35" s="10">
        <f>3/24*OO[[#This Row],[76 (28JUN1985 09:00:00)-Water Temperature (C)]]*OO[[#This Row],[18]]/SUM(OO[18])</f>
        <v>1.4149815194917318E-5</v>
      </c>
      <c r="U35" s="10">
        <f>3/24*OO[[#This Row],[77 (28JUN1985 12:00:00)-Water Temperature (C)]]*OO[[#This Row],[19]]/SUM(OO[19])</f>
        <v>1.5939637266257109E-5</v>
      </c>
      <c r="V35" s="10">
        <f>3/24000000*OO[[#This Row],[78 (28JUN1985 15:00:00)-Water Temperature (C)]]*OO[[#This Row],[20]]</f>
        <v>1.60874975934E-5</v>
      </c>
      <c r="W35" s="10">
        <f>3/24000000*OO[[#This Row],[79 (28JUN1985 18:00:00)-Water Temperature (C)]]*OO[[#This Row],[21]]</f>
        <v>1.4676607265219999E-5</v>
      </c>
      <c r="X35" s="10">
        <f>3/24000000*OO[[#This Row],[80 (28JUN1985 21:00:00)-Water Temperature (C)]]*OO[[#This Row],[22]]</f>
        <v>1.27825802136E-5</v>
      </c>
      <c r="Y35" s="10">
        <f>3/24000000*OO[[#This Row],[81 (29JUN1985 00:00:00)-Water Temperature (C)]]*OO[[#This Row],[23]]</f>
        <v>1.0839083048448749E-5</v>
      </c>
      <c r="Z35" s="10">
        <f>3/24000000*OO[[#This Row],[82 (29JUN1985 03:00:00)-Water Temperature (C)]]*OO[[#This Row],[24]]</f>
        <v>9.3228201402300005E-6</v>
      </c>
      <c r="AA35" s="10">
        <f>3/24000000*OO[[#This Row],[83 (29JUN1985 06:00:00)-Water Temperature (C)]]*OO[[#This Row],[25]]</f>
        <v>8.135335872977501E-6</v>
      </c>
      <c r="AB35" s="10">
        <f>3/24000000*OO[[#This Row],[84 (29JUN1985 09:00:00)-Water Temperature (C)]]*OO[[#This Row],[26]]</f>
        <v>7.5330159341175014E-6</v>
      </c>
      <c r="AC35" s="10">
        <f>3/24000000*OO[[#This Row],[85 (29JUN1985 12:00:00)-Water Temperature (C)]]*OO[[#This Row],[27]]</f>
        <v>6.995215386988751E-6</v>
      </c>
      <c r="AD35" s="10">
        <f>3/24000000*OO[[#This Row],[86 (29JUN1985 15:00:00)-Water Temperature (C)]]*OO[[#This Row],[28]]</f>
        <v>6.5876176891900009E-6</v>
      </c>
      <c r="AE35" s="10">
        <f>3/24000000*OO[[#This Row],[88 (29JUN1985 21:00:00)-Water Temperature (C)]]*OO[[#This Row],[30]]</f>
        <v>5.0959738128749989E-6</v>
      </c>
      <c r="AF35" s="10">
        <f>3/24000000*OO[[#This Row],[88 (29JUN1985 21:00:00)-Water Temperature (C)]]*OO[[#This Row],[30]]</f>
        <v>5.0959738128749989E-6</v>
      </c>
      <c r="AG35" s="10">
        <f>3/24000000*OO[[#This Row],[89 (30JUN1985 00:00:00)-Water Temperature (C)]]*OO[[#This Row],[31]]</f>
        <v>4.2534970981149994E-6</v>
      </c>
      <c r="AH35" s="10">
        <f>3/24000000*OO[[#This Row],[90 (30JUN1985 03:00:00)-Water Temperature (C)]]*OO[[#This Row],[32]]</f>
        <v>3.5505975517249997E-6</v>
      </c>
      <c r="AI35" s="10">
        <f>3/24000000*OO[[#This Row],[91 (30JUN1985 06:00:00)-Water Temperature (C)]]*OO[[#This Row],[33]]</f>
        <v>3.0873293295687501E-6</v>
      </c>
      <c r="AJ35" s="10">
        <f>3/24000000*OO[[#This Row],[92 (30JUN1985 09:00:00)-Water Temperature (C)]]*OO[[#This Row],[34]]</f>
        <v>2.9954901028474999E-6</v>
      </c>
      <c r="AK35" s="10">
        <f>3/24000000*OO[[#This Row],[93 (30JUN1985 12:00:00)-Water Temperature (C)]]*OO[[#This Row],[35]]</f>
        <v>2.9287888034099999E-6</v>
      </c>
      <c r="AL35" s="10">
        <f>3/24000000*OO[[#This Row],[94 (30JUN1985 15:00:00)-Water Temperature (C)]]*OO[[#This Row],[36]]</f>
        <v>2.8155085712499999E-6</v>
      </c>
      <c r="AM35" s="10">
        <f>3/24000000*OO[[#This Row],[95 (30JUN1985 18:00:00)-Water Temperature (C)]]*OO[[#This Row],[37]]</f>
        <v>2.5954907909474998E-6</v>
      </c>
      <c r="AN35" s="10">
        <f>3/24000000*OO[[#This Row],[96 (30JUN1985 21:00:00)-Water Temperature (C)]]*OO[[#This Row],[38]]</f>
        <v>2.2314981081825001E-6</v>
      </c>
      <c r="AO35" s="10">
        <f>3/24000000*OO[[#This Row],[97 (01JUL1985 00:00:00)-Water Temperature (C)]]*OO[[#This Row],[39]]</f>
        <v>1.7690605790025002E-6</v>
      </c>
      <c r="AP35" s="10">
        <f>3/24000000*OO[[#This Row],[98 (01JUL1985 03:00:00)-Water Temperature (C)]]*OO[[#This Row],[40]]</f>
        <v>1.358937849092625E-6</v>
      </c>
      <c r="AQ35" s="10">
        <f>3/24000000*OO[[#This Row],[99 (01JUL1985 06:00:00)-Water Temperature (C)]]*OO[[#This Row],[41]]</f>
        <v>1.0774366210192499E-6</v>
      </c>
      <c r="AR35" s="10">
        <f>3/24000000*OO[[#This Row],[100 (01JUL1985 09:00:00)-Water Temperature (C)]]*OO[[#This Row],[42]]</f>
        <v>9.2321310241387501E-7</v>
      </c>
      <c r="AS35" s="10">
        <f>3/24000000*OO[[#This Row],[101 (01JUL1985 12:00:00)-Water Temperature (C)]]*OO[[#This Row],[43]]</f>
        <v>7.2469920022299993E-7</v>
      </c>
      <c r="AT35" s="10">
        <f>3/24000000*OO[[#This Row],[102 (01JUL1985 15:00:00)-Water Temperature (C)]]*OO[[#This Row],[44]]</f>
        <v>5.3804295426874994E-7</v>
      </c>
      <c r="AU35" s="10">
        <f>3/24000000*OO[[#This Row],[103 (01JUL1985 18:00:00)-Water Temperature (C)]]*OO[[#This Row],[45]]</f>
        <v>4.0584501373999997E-7</v>
      </c>
      <c r="AV35" s="10">
        <f>3/24000000*OO[[#This Row],[104 (01JUL1985 21:00:00)-Water Temperature (C)]]*OO[[#This Row],[46]]</f>
        <v>3.0924406803762496E-7</v>
      </c>
      <c r="AW35" s="10">
        <f>3/24000000*OO[[#This Row],[105 (02JUL1985 00:00:00)-Water Temperature (C)]]*OO[[#This Row],[47]]</f>
        <v>2.4072564542949996E-7</v>
      </c>
      <c r="AX35" s="10">
        <f>3/24000000*OO[[#This Row],[106 (02JUL1985 03:00:00)-Water Temperature (C)]]*OO[[#This Row],[48]]</f>
        <v>1.9325281708649997E-7</v>
      </c>
      <c r="AY35" s="10">
        <f>3/24000000*OO[[#This Row],[107 (02JUL1985 06:00:00)-Water Temperature (C)]]*OO[[#This Row],[49]]</f>
        <v>1.6320803281562499E-7</v>
      </c>
      <c r="AZ35" s="10">
        <f>3/24000000*OO[[#This Row],[108 (02JUL1985 09:00:00)-Water Temperature (C)]]*OO[[#This Row],[50]]</f>
        <v>1.4417064002250002E-7</v>
      </c>
      <c r="BA35" s="10">
        <f>3/24000000*OO[[#This Row],[109 (02JUL1985 12:00:00)-Water Temperature (C)]]*OO[[#This Row],[51]]</f>
        <v>1.3269997510717501E-7</v>
      </c>
      <c r="BB35" s="10">
        <f>3/24000000*OO[[#This Row],[110 (02JUL1985 15:00:00)-Water Temperature (C)]]*OO[[#This Row],[52]]</f>
        <v>1.216140565602375E-7</v>
      </c>
      <c r="BC35" s="10">
        <f>3/24000000*OO[[#This Row],[111 (02JUL1985 18:00:00)-Water Temperature (C)]]*OO[[#This Row],[53]]</f>
        <v>1.1278186547045E-7</v>
      </c>
      <c r="BD35" s="10">
        <f>3/24000000*OO[[#This Row],[112 (02JUL1985 21:00:00)-Water Temperature (C)]]*OO[[#This Row],[54]]</f>
        <v>9.8861433474900017E-8</v>
      </c>
      <c r="BE35" s="10">
        <f>3/24000000*OO[[#This Row],[113 (03JUL1985 00:00:00)-Water Temperature (C)]]*OO[[#This Row],[55]]</f>
        <v>8.6003647820512502E-8</v>
      </c>
      <c r="BF35" s="10">
        <f>3/24000000*OO[[#This Row],[114 (03JUL1985 03:00:00)-Water Temperature (C)]]*OO[[#This Row],[56]]</f>
        <v>7.5498272480737493E-8</v>
      </c>
      <c r="BG35" s="10">
        <f>3/24000000*OO[[#This Row],[115 (03JUL1985 06:00:00)-Water Temperature (C)]]*OO[[#This Row],[57]]</f>
        <v>6.8549139678750002E-8</v>
      </c>
      <c r="BH35" s="10">
        <f>3/24000000*OO[[#This Row],[116 (03JUL1985 09:00:00)-Water Temperature (C)]]*OO[[#This Row],[58]]</f>
        <v>6.3743866152224998E-8</v>
      </c>
      <c r="BI35" s="10">
        <f>3/24000000*OO[[#This Row],[117 (03JUL1985 12:00:00)-Water Temperature (C)]]*OO[[#This Row],[59]]</f>
        <v>6.1755109349999994E-8</v>
      </c>
      <c r="BJ35" s="10">
        <f>3/24000000*OO[[#This Row],[118 (03JUL1985 15:00:00)-Water Temperature (C)]]*OO[[#This Row],[60]]</f>
        <v>6.0917729820962504E-8</v>
      </c>
      <c r="BK35" s="10">
        <f>3/24000000*OO[[#This Row],[119 (03JUL1985 18:00:00)-Water Temperature (C)]]*OO[[#This Row],[61]]</f>
        <v>6.0989655336675001E-8</v>
      </c>
      <c r="BL35" s="10">
        <f>3/24000000*OO[[#This Row],[120 (03JUL1985 21:00:00)-Water Temperature (C)]]*OO[[#This Row],[62]]</f>
        <v>5.6796058976599997E-8</v>
      </c>
      <c r="BM35" s="10">
        <f>3/24000000*OO[[#This Row],[121 (04JUL1985 00:00:00)-Water Temperature (C)]]*OO[[#This Row],[63]]</f>
        <v>5.0570606714512502E-8</v>
      </c>
      <c r="BN35" s="10">
        <f>3/24000000*OO[[#This Row],[122 (04JUL1985 03:00:00)-Water Temperature (C)]]*OO[[#This Row],[64]]</f>
        <v>4.4600407326899994E-8</v>
      </c>
      <c r="BO35" s="10">
        <f>3/24000000*OO[[#This Row],[123 (04JUL1985 06:00:00)-Water Temperature (C)]]*OO[[#This Row],[65]]</f>
        <v>4.0739297071462506E-8</v>
      </c>
      <c r="BP35" s="10">
        <f>3/24000000*OO[[#This Row],[124 (04JUL1985 09:00:00)-Water Temperature (C)]]*OO[[#This Row],[66]]</f>
        <v>4.2433723390450004E-8</v>
      </c>
      <c r="BQ35" s="10">
        <f>3/24000000*OO[[#This Row],[125 (04JUL1985 12:00:00)-Water Temperature (C)]]*OO[[#This Row],[67]]</f>
        <v>4.6196610731499997E-8</v>
      </c>
      <c r="BR35" s="10">
        <f>3/24000000*OO[[#This Row],[126 (04JUL1985 15:00:00)-Water Temperature (C)]]*OO[[#This Row],[68]]</f>
        <v>4.8918804991950001E-8</v>
      </c>
      <c r="BS35" s="10">
        <f>3/24000000*OO[[#This Row],[127 (04JUL1985 18:00:00)-Water Temperature (C)]]*OO[[#This Row],[69]]</f>
        <v>4.9966386372674998E-8</v>
      </c>
      <c r="BT35" s="10">
        <f>3/24000000*OO[[#This Row],[128 (04JUL1985 21:00:00)-Water Temperature (C)]]*OO[[#This Row],[70]]</f>
        <v>4.7657945102949994E-8</v>
      </c>
      <c r="BU35" s="10">
        <f>3/24000000*OO[[#This Row],[129 (05JUL1985 00:00:00)-Water Temperature (C)]]*OO[[#This Row],[71]]</f>
        <v>4.2580599798174999E-8</v>
      </c>
      <c r="BV35" s="10">
        <f>3/24000000*OO[[#This Row],[130 (05JUL1985 03:00:00)-Water Temperature (C)]]*OO[[#This Row],[72]]</f>
        <v>3.7322755565899993E-8</v>
      </c>
      <c r="BW35" s="10">
        <f>3/24000000*OO[[#This Row],[131 (05JUL1985 06:00:00)-Water Temperature (C)]]*OO[[#This Row],[73]]</f>
        <v>3.3405736073324999E-8</v>
      </c>
      <c r="BX35" s="10">
        <f>3/24000000*OO[[#This Row],[132 (05JUL1985 09:00:00)-Water Temperature (C)]]*OO[[#This Row],[74]]</f>
        <v>3.5650798767200001E-8</v>
      </c>
      <c r="BY35" s="10">
        <f>3/24000000*OO[[#This Row],[133 (05JUL1985 12:00:00)-Water Temperature (C)]]*OO[[#This Row],[75]]</f>
        <v>4.1309172534524997E-8</v>
      </c>
      <c r="BZ35" s="10">
        <f>3/24000000*OO[[#This Row],[134 (05JUL1985 15:00:00)-Water Temperature (C)]]*OO[[#This Row],[76]]</f>
        <v>4.670860970535E-8</v>
      </c>
      <c r="CA35" s="10">
        <f>3/24000000*OO[[#This Row],[135 (05JUL1985 18:00:00)-Water Temperature (C)]]*OO[[#This Row],[77]]</f>
        <v>4.8669520468799991E-8</v>
      </c>
      <c r="CB35" s="10">
        <f>3/24000000*OO[[#This Row],[136 (05JUL1985 21:00:00)-Water Temperature (C)]]*OO[[#This Row],[78]]</f>
        <v>4.5692355108124994E-8</v>
      </c>
      <c r="CC35" s="10">
        <f>3/24000000*OO[[#This Row],[137 (06JUL1985 00:00:00)-Water Temperature (C)]]*OO[[#This Row],[79]]</f>
        <v>3.9787916083424995E-8</v>
      </c>
      <c r="CD35" s="10">
        <f>3/24000000*OO[[#This Row],[138 (06JUL1985 03:00:00)-Water Temperature (C)]]*OO[[#This Row],[80]]</f>
        <v>3.4025333583037499E-8</v>
      </c>
      <c r="CE35" s="10">
        <f>3/24000000*OO[[#This Row],[139 (06JUL1985 06:00:00)-Water Temperature (C)]]*OO[[#This Row],[81]]</f>
        <v>3.0278357422075002E-8</v>
      </c>
      <c r="CF35" s="10">
        <f>3/24000000*OO[[#This Row],[140 (06JUL1985 09:00:00)-Water Temperature (C)]]*OO[[#This Row],[82]]</f>
        <v>3.0400056330075001E-8</v>
      </c>
      <c r="CG35" s="10">
        <f>3/24000000*OO[[#This Row],[141 (06JUL1985 12:00:00)-Water Temperature (C)]]*OO[[#This Row],[83]]</f>
        <v>3.0612849256274999E-8</v>
      </c>
      <c r="CH35" s="10">
        <f>3/24000000*OO[[#This Row],[142 (06JUL1985 15:00:00)-Water Temperature (C)]]*OO[[#This Row],[84]]</f>
        <v>3.0893105925037496E-8</v>
      </c>
      <c r="CI35" s="10">
        <f>3/24000000*OO[[#This Row],[143 (06JUL1985 18:00:00)-Water Temperature (C)]]*OO[[#This Row],[85]]</f>
        <v>2.9847555962662498E-8</v>
      </c>
      <c r="CJ35" s="10">
        <f>3/24000000*OO[[#This Row],[144 (06JUL1985 21:00:00)-Water Temperature (C)]]*OO[[#This Row],[86]]</f>
        <v>2.7122298480800004E-8</v>
      </c>
      <c r="CK35" s="10">
        <f>3/24000000*OO[[#This Row],[145 (07JUL1985 00:00:00)-Water Temperature (C)]]*OO[[#This Row],[87]]</f>
        <v>2.3238168282999998E-8</v>
      </c>
      <c r="CL35" s="10">
        <f>3/24000000*OO[[#This Row],[146 (07JUL1985 03:00:00)-Water Temperature (C)]]*OO[[#This Row],[88]]</f>
        <v>1.9829149072325E-8</v>
      </c>
      <c r="CM35" s="10">
        <f>3/24000000*OO[[#This Row],[147 (07JUL1985 06:00:00)-Water Temperature (C)]]*OO[[#This Row],[89]]</f>
        <v>1.7616215758387501E-8</v>
      </c>
      <c r="CN35" s="10">
        <f>3/24000000*OO[[#This Row],[148 (07JUL1985 09:00:00)-Water Temperature (C)]]*OO[[#This Row],[90]]</f>
        <v>1.6957958077887497E-8</v>
      </c>
      <c r="CO35" s="10">
        <f>3/24000000*OO[[#This Row],[149 (07JUL1985 12:00:00)-Water Temperature (C)]]*OO[[#This Row],[91]]</f>
        <v>1.4928508462625E-8</v>
      </c>
      <c r="CP35" s="10">
        <f>3/24000000*OO[[#This Row],[150 (07JUL1985 15:00:00)-Water Temperature (C)]]*OO[[#This Row],[92]]</f>
        <v>1.389005213886E-8</v>
      </c>
      <c r="CQ35" s="10">
        <f>3/24000000*OO[[#This Row],[151 (07JUL1985 18:00:00)-Water Temperature (C)]]*OO[[#This Row],[93]]</f>
        <v>1.29276541666275E-8</v>
      </c>
      <c r="CR35" s="10">
        <f>3/24000000*OO[[#This Row],[152 (07JUL1985 21:00:00)-Water Temperature (C)]]*OO[[#This Row],[94]]</f>
        <v>1.201599223878875E-8</v>
      </c>
      <c r="CS35" s="10">
        <f>3/24000000*OO[[#This Row],[153 (08JUL1985 00:00:00)-Water Temperature (C)]]*OO[[#This Row],[95]]</f>
        <v>1.076279830915625E-8</v>
      </c>
      <c r="CT35" s="10">
        <f>3/24000000*OO[[#This Row],[154 (08JUL1985 03:00:00)-Water Temperature (C)]]*OO[[#This Row],[96]]</f>
        <v>9.4655524295549993E-9</v>
      </c>
      <c r="CU35" s="10">
        <f>3/24000000*OO[[#This Row],[155 (08JUL1985 06:00:00)-Water Temperature (C)]]*OO[[#This Row],[97]]</f>
        <v>8.7756773833899999E-9</v>
      </c>
      <c r="CV35" s="10">
        <f>3/24000000*OO[[#This Row],[156 (08JUL1985 09:00:00)-Water Temperature (C)]]*OO[[#This Row],[98]]</f>
        <v>1.052140806248E-8</v>
      </c>
      <c r="CW35" s="10">
        <f>3/24000000*OO[[#This Row],[157 (08JUL1985 12:00:00)-Water Temperature (C)]]*OO[[#This Row],[99]]</f>
        <v>1.4238743842968749E-8</v>
      </c>
    </row>
    <row r="36" spans="1:101" x14ac:dyDescent="0.35">
      <c r="A36" t="s">
        <v>41</v>
      </c>
      <c r="B36">
        <v>817.98260000000005</v>
      </c>
      <c r="C36" s="10">
        <f>3/24*OO[[#This Row],[59 (26JUN1985 06:00:00)-Water Temperature (C)]]*OO[[#This Row],[1]]/SUM(OO[1])</f>
        <v>0.17742466143593841</v>
      </c>
      <c r="D36" s="10">
        <f>3/24*OO[[#This Row],[60 (26JUN1985 09:00:00)-Water Temperature (C)]]*OO[[#This Row],[2]]/SUM(OO[2])</f>
        <v>2.6769232574532925E-2</v>
      </c>
      <c r="E36" s="10">
        <f>3/24*OO[[#This Row],[61 (26JUN1985 12:00:00)-Water Temperature (C)]]*OO[[#This Row],[3]]/SUM(OO[3])</f>
        <v>6.1496846314015928E-4</v>
      </c>
      <c r="F36" s="10">
        <f>3/24*OO[[#This Row],[62 (26JUN1985 15:00:00)-Water Temperature (C)]]*OO[[#This Row],[4]]/SUM(OO[4])</f>
        <v>6.0652339364388182E-5</v>
      </c>
      <c r="G36" s="10">
        <f>3/24*OO[[#This Row],[63 (26JUN1985 18:00:00)-Water Temperature (C)]]*OO[[#This Row],[5]]/SUM(OO[5])</f>
        <v>4.8759288409429279E-5</v>
      </c>
      <c r="H36" s="10">
        <f>3/24*OO[[#This Row],[64 (26JUN1985 21:00:00)-Water Temperature (C)]]*OO[[#This Row],[6]]/SUM(OO[6])</f>
        <v>4.1825130006735121E-5</v>
      </c>
      <c r="I36" s="10">
        <f>3/24*OO[[#This Row],[65 (27JUN1985 00:00:00)-Water Temperature (C)]]*OO[[#This Row],[7]]/SUM(OO[7])</f>
        <v>3.5371771163611569E-5</v>
      </c>
      <c r="J36" s="10">
        <f>3/24*OO[[#This Row],[66 (27JUN1985 03:00:00)-Water Temperature (C)]]*OO[[#This Row],[8]]/SUM(OO[8])</f>
        <v>2.9793444284509723E-5</v>
      </c>
      <c r="K36" s="10">
        <f>3/24*OO[[#This Row],[67 (27JUN1985 06:00:00)-Water Temperature (C)]]*OO[[#This Row],[9]]/SUM(OO[9])</f>
        <v>2.6401745776371207E-5</v>
      </c>
      <c r="L36" s="10">
        <f>3/24*OO[[#This Row],[68 (27JUN1985 09:00:00)-Water Temperature (C)]]*OO[[#This Row],[10]]/SUM(OO[10])</f>
        <v>2.6224882947585751E-5</v>
      </c>
      <c r="M36" s="10">
        <f>3/24*OO[[#This Row],[69 (27JUN1985 12:00:00)-Water Temperature (C)]]*OO[[#This Row],[11]]/SUM(OO[11])</f>
        <v>2.6802130973551546E-5</v>
      </c>
      <c r="N36" s="10">
        <f>3/24*OO[[#This Row],[70 (27JUN1985 15:00:00)-Water Temperature (C)]]*OO[[#This Row],[12]]/SUM(OO[12])</f>
        <v>2.6602207489715554E-5</v>
      </c>
      <c r="O36" s="10">
        <f>3/24*OO[[#This Row],[71 (27JUN1985 18:00:00)-Water Temperature (C)]]*OO[[#This Row],[13]]/SUM(OO[13])</f>
        <v>2.5073057826860422E-5</v>
      </c>
      <c r="P36" s="10">
        <f>3/24*OO[[#This Row],[72 (27JUN1985 21:00:00)-Water Temperature (C)]]*OO[[#This Row],[14]]/SUM(OO[14])</f>
        <v>2.2274373610004008E-5</v>
      </c>
      <c r="Q36" s="10">
        <f>3/24*OO[[#This Row],[73 (28JUN1985 00:00:00)-Water Temperature (C)]]*OO[[#This Row],[15]]/SUM(OO[15])</f>
        <v>1.9318551007028308E-5</v>
      </c>
      <c r="R36" s="10">
        <f>3/24*OO[[#This Row],[74 (28JUN1985 03:00:00)-Water Temperature (C)]]*OO[[#This Row],[16]]/SUM(OO[16])</f>
        <v>1.6723879671756118E-5</v>
      </c>
      <c r="S36" s="10">
        <f>3/24*OO[[#This Row],[75 (28JUN1985 06:00:00)-Water Temperature (C)]]*OO[[#This Row],[17]]/SUM(OO[17])</f>
        <v>1.5549449981980168E-5</v>
      </c>
      <c r="T36" s="10">
        <f>3/24*OO[[#This Row],[76 (28JUN1985 09:00:00)-Water Temperature (C)]]*OO[[#This Row],[18]]/SUM(OO[18])</f>
        <v>1.8472596828909416E-5</v>
      </c>
      <c r="U36" s="10">
        <f>3/24*OO[[#This Row],[77 (28JUN1985 12:00:00)-Water Temperature (C)]]*OO[[#This Row],[19]]/SUM(OO[19])</f>
        <v>2.1181905500976727E-5</v>
      </c>
      <c r="V36" s="10">
        <f>3/24000000*OO[[#This Row],[78 (28JUN1985 15:00:00)-Water Temperature (C)]]*OO[[#This Row],[20]]</f>
        <v>2.1767631758999999E-5</v>
      </c>
      <c r="W36" s="10">
        <f>3/24000000*OO[[#This Row],[79 (28JUN1985 18:00:00)-Water Temperature (C)]]*OO[[#This Row],[21]]</f>
        <v>2.0066583313812499E-5</v>
      </c>
      <c r="X36" s="10">
        <f>3/24000000*OO[[#This Row],[80 (28JUN1985 21:00:00)-Water Temperature (C)]]*OO[[#This Row],[22]]</f>
        <v>1.7615586157574999E-5</v>
      </c>
      <c r="Y36" s="10">
        <f>3/24000000*OO[[#This Row],[81 (29JUN1985 00:00:00)-Water Temperature (C)]]*OO[[#This Row],[23]]</f>
        <v>1.5000291952775E-5</v>
      </c>
      <c r="Z36" s="10">
        <f>3/24000000*OO[[#This Row],[82 (29JUN1985 03:00:00)-Water Temperature (C)]]*OO[[#This Row],[24]]</f>
        <v>1.2891771525798749E-5</v>
      </c>
      <c r="AA36" s="10">
        <f>3/24000000*OO[[#This Row],[83 (29JUN1985 06:00:00)-Water Temperature (C)]]*OO[[#This Row],[25]]</f>
        <v>1.12625993302025E-5</v>
      </c>
      <c r="AB36" s="10">
        <f>3/24000000*OO[[#This Row],[84 (29JUN1985 09:00:00)-Water Temperature (C)]]*OO[[#This Row],[26]]</f>
        <v>1.041010287144625E-5</v>
      </c>
      <c r="AC36" s="10">
        <f>3/24000000*OO[[#This Row],[85 (29JUN1985 12:00:00)-Water Temperature (C)]]*OO[[#This Row],[27]]</f>
        <v>9.68188325328E-6</v>
      </c>
      <c r="AD36" s="10">
        <f>3/24000000*OO[[#This Row],[86 (29JUN1985 15:00:00)-Water Temperature (C)]]*OO[[#This Row],[28]]</f>
        <v>9.1338826579274985E-6</v>
      </c>
      <c r="AE36" s="10">
        <f>3/24000000*OO[[#This Row],[88 (29JUN1985 21:00:00)-Water Temperature (C)]]*OO[[#This Row],[30]]</f>
        <v>7.1626056838087498E-6</v>
      </c>
      <c r="AF36" s="10">
        <f>3/24000000*OO[[#This Row],[88 (29JUN1985 21:00:00)-Water Temperature (C)]]*OO[[#This Row],[30]]</f>
        <v>7.1626056838087498E-6</v>
      </c>
      <c r="AG36" s="10">
        <f>3/24000000*OO[[#This Row],[89 (30JUN1985 00:00:00)-Water Temperature (C)]]*OO[[#This Row],[31]]</f>
        <v>6.0115276407812501E-6</v>
      </c>
      <c r="AH36" s="10">
        <f>3/24000000*OO[[#This Row],[90 (30JUN1985 03:00:00)-Water Temperature (C)]]*OO[[#This Row],[32]]</f>
        <v>5.01808808679875E-6</v>
      </c>
      <c r="AI36" s="10">
        <f>3/24000000*OO[[#This Row],[91 (30JUN1985 06:00:00)-Water Temperature (C)]]*OO[[#This Row],[33]]</f>
        <v>4.3453869246900002E-6</v>
      </c>
      <c r="AJ36" s="10">
        <f>3/24000000*OO[[#This Row],[92 (30JUN1985 09:00:00)-Water Temperature (C)]]*OO[[#This Row],[34]]</f>
        <v>4.1974385510000004E-6</v>
      </c>
      <c r="AK36" s="10">
        <f>3/24000000*OO[[#This Row],[93 (30JUN1985 12:00:00)-Water Temperature (C)]]*OO[[#This Row],[35]]</f>
        <v>4.1067476149312502E-6</v>
      </c>
      <c r="AL36" s="10">
        <f>3/24000000*OO[[#This Row],[94 (30JUN1985 15:00:00)-Water Temperature (C)]]*OO[[#This Row],[36]]</f>
        <v>3.9710588432374994E-6</v>
      </c>
      <c r="AM36" s="10">
        <f>3/24000000*OO[[#This Row],[95 (30JUN1985 18:00:00)-Water Temperature (C)]]*OO[[#This Row],[37]]</f>
        <v>3.6956426085162503E-6</v>
      </c>
      <c r="AN36" s="10">
        <f>3/24000000*OO[[#This Row],[96 (30JUN1985 21:00:00)-Water Temperature (C)]]*OO[[#This Row],[38]]</f>
        <v>3.2037037226987497E-6</v>
      </c>
      <c r="AO36" s="10">
        <f>3/24000000*OO[[#This Row],[97 (01JUL1985 00:00:00)-Water Temperature (C)]]*OO[[#This Row],[39]]</f>
        <v>2.5618169455987504E-6</v>
      </c>
      <c r="AP36" s="10">
        <f>3/24000000*OO[[#This Row],[98 (01JUL1985 03:00:00)-Water Temperature (C)]]*OO[[#This Row],[40]]</f>
        <v>1.9817696072475003E-6</v>
      </c>
      <c r="AQ36" s="10">
        <f>3/24000000*OO[[#This Row],[99 (01JUL1985 06:00:00)-Water Temperature (C)]]*OO[[#This Row],[41]]</f>
        <v>1.5624353347537502E-6</v>
      </c>
      <c r="AR36" s="10">
        <f>3/24000000*OO[[#This Row],[100 (01JUL1985 09:00:00)-Water Temperature (C)]]*OO[[#This Row],[42]]</f>
        <v>1.349639126756E-6</v>
      </c>
      <c r="AS36" s="10">
        <f>3/24000000*OO[[#This Row],[101 (01JUL1985 12:00:00)-Water Temperature (C)]]*OO[[#This Row],[43]]</f>
        <v>1.0803950234087501E-6</v>
      </c>
      <c r="AT36" s="10">
        <f>3/24000000*OO[[#This Row],[102 (01JUL1985 15:00:00)-Water Temperature (C)]]*OO[[#This Row],[44]]</f>
        <v>8.0760635188099988E-7</v>
      </c>
      <c r="AU36" s="10">
        <f>3/24000000*OO[[#This Row],[103 (01JUL1985 18:00:00)-Water Temperature (C)]]*OO[[#This Row],[45]]</f>
        <v>6.0505808632874994E-7</v>
      </c>
      <c r="AV36" s="10">
        <f>3/24000000*OO[[#This Row],[104 (01JUL1985 21:00:00)-Water Temperature (C)]]*OO[[#This Row],[46]]</f>
        <v>4.5702595927624996E-7</v>
      </c>
      <c r="AW36" s="10">
        <f>3/24000000*OO[[#This Row],[105 (02JUL1985 00:00:00)-Water Temperature (C)]]*OO[[#This Row],[47]]</f>
        <v>3.5268945267074992E-7</v>
      </c>
      <c r="AX36" s="10">
        <f>3/24000000*OO[[#This Row],[106 (02JUL1985 03:00:00)-Water Temperature (C)]]*OO[[#This Row],[48]]</f>
        <v>2.8154849241374998E-7</v>
      </c>
      <c r="AY36" s="10">
        <f>3/24000000*OO[[#This Row],[107 (02JUL1985 06:00:00)-Water Temperature (C)]]*OO[[#This Row],[49]]</f>
        <v>2.3539289664750001E-7</v>
      </c>
      <c r="AZ36" s="10">
        <f>3/24000000*OO[[#This Row],[108 (02JUL1985 09:00:00)-Water Temperature (C)]]*OO[[#This Row],[50]]</f>
        <v>2.0771563477274999E-7</v>
      </c>
      <c r="BA36" s="10">
        <f>3/24000000*OO[[#This Row],[109 (02JUL1985 12:00:00)-Water Temperature (C)]]*OO[[#This Row],[51]]</f>
        <v>1.9099751742775002E-7</v>
      </c>
      <c r="BB36" s="10">
        <f>3/24000000*OO[[#This Row],[110 (02JUL1985 15:00:00)-Water Temperature (C)]]*OO[[#This Row],[52]]</f>
        <v>1.7429545425374999E-7</v>
      </c>
      <c r="BC36" s="10">
        <f>3/24000000*OO[[#This Row],[111 (02JUL1985 18:00:00)-Water Temperature (C)]]*OO[[#This Row],[53]]</f>
        <v>1.6140745767112498E-7</v>
      </c>
      <c r="BD36" s="10">
        <f>3/24000000*OO[[#This Row],[112 (02JUL1985 21:00:00)-Water Temperature (C)]]*OO[[#This Row],[54]]</f>
        <v>1.4203005644143749E-7</v>
      </c>
      <c r="BE36" s="10">
        <f>3/24000000*OO[[#This Row],[113 (03JUL1985 00:00:00)-Water Temperature (C)]]*OO[[#This Row],[55]]</f>
        <v>1.2362343820915001E-7</v>
      </c>
      <c r="BF36" s="10">
        <f>3/24000000*OO[[#This Row],[114 (03JUL1985 03:00:00)-Water Temperature (C)]]*OO[[#This Row],[56]]</f>
        <v>1.0807654721817499E-7</v>
      </c>
      <c r="BG36" s="10">
        <f>3/24000000*OO[[#This Row],[115 (03JUL1985 06:00:00)-Water Temperature (C)]]*OO[[#This Row],[57]]</f>
        <v>9.7476947946375009E-8</v>
      </c>
      <c r="BH36" s="10">
        <f>3/24000000*OO[[#This Row],[116 (03JUL1985 09:00:00)-Water Temperature (C)]]*OO[[#This Row],[58]]</f>
        <v>9.0620553072362482E-8</v>
      </c>
      <c r="BI36" s="10">
        <f>3/24000000*OO[[#This Row],[117 (03JUL1985 12:00:00)-Water Temperature (C)]]*OO[[#This Row],[59]]</f>
        <v>8.7568497037125001E-8</v>
      </c>
      <c r="BJ36" s="10">
        <f>3/24000000*OO[[#This Row],[118 (03JUL1985 15:00:00)-Water Temperature (C)]]*OO[[#This Row],[60]]</f>
        <v>8.6142259756050006E-8</v>
      </c>
      <c r="BK36" s="10">
        <f>3/24000000*OO[[#This Row],[119 (03JUL1985 18:00:00)-Water Temperature (C)]]*OO[[#This Row],[61]]</f>
        <v>8.6215044375624988E-8</v>
      </c>
      <c r="BL36" s="10">
        <f>3/24000000*OO[[#This Row],[120 (03JUL1985 21:00:00)-Water Temperature (C)]]*OO[[#This Row],[62]]</f>
        <v>8.0840732368349995E-8</v>
      </c>
      <c r="BM36" s="10">
        <f>3/24000000*OO[[#This Row],[121 (04JUL1985 00:00:00)-Water Temperature (C)]]*OO[[#This Row],[63]]</f>
        <v>7.2301165047825012E-8</v>
      </c>
      <c r="BN36" s="10">
        <f>3/24000000*OO[[#This Row],[122 (04JUL1985 03:00:00)-Water Temperature (C)]]*OO[[#This Row],[64]]</f>
        <v>6.3801295045749998E-8</v>
      </c>
      <c r="BO36" s="10">
        <f>3/24000000*OO[[#This Row],[123 (04JUL1985 06:00:00)-Water Temperature (C)]]*OO[[#This Row],[65]]</f>
        <v>5.77736227245E-8</v>
      </c>
      <c r="BP36" s="10">
        <f>3/24000000*OO[[#This Row],[124 (04JUL1985 09:00:00)-Water Temperature (C)]]*OO[[#This Row],[66]]</f>
        <v>5.91905911125E-8</v>
      </c>
      <c r="BQ36" s="10">
        <f>3/24000000*OO[[#This Row],[125 (04JUL1985 12:00:00)-Water Temperature (C)]]*OO[[#This Row],[67]]</f>
        <v>6.4272214543649995E-8</v>
      </c>
      <c r="BR36" s="10">
        <f>3/24000000*OO[[#This Row],[126 (04JUL1985 15:00:00)-Water Temperature (C)]]*OO[[#This Row],[68]]</f>
        <v>6.8370758598962494E-8</v>
      </c>
      <c r="BS36" s="10">
        <f>3/24000000*OO[[#This Row],[127 (04JUL1985 18:00:00)-Water Temperature (C)]]*OO[[#This Row],[69]]</f>
        <v>7.0456055634562495E-8</v>
      </c>
      <c r="BT36" s="10">
        <f>3/24000000*OO[[#This Row],[128 (04JUL1985 21:00:00)-Water Temperature (C)]]*OO[[#This Row],[70]]</f>
        <v>6.7698497265799989E-8</v>
      </c>
      <c r="BU36" s="10">
        <f>3/24000000*OO[[#This Row],[129 (05JUL1985 00:00:00)-Water Temperature (C)]]*OO[[#This Row],[71]]</f>
        <v>6.0774438049325004E-8</v>
      </c>
      <c r="BV36" s="10">
        <f>3/24000000*OO[[#This Row],[130 (05JUL1985 03:00:00)-Water Temperature (C)]]*OO[[#This Row],[72]]</f>
        <v>5.3443022061074998E-8</v>
      </c>
      <c r="BW36" s="10">
        <f>3/24000000*OO[[#This Row],[131 (05JUL1985 06:00:00)-Water Temperature (C)]]*OO[[#This Row],[73]]</f>
        <v>4.750191450112499E-8</v>
      </c>
      <c r="BX36" s="10">
        <f>3/24000000*OO[[#This Row],[132 (05JUL1985 09:00:00)-Water Temperature (C)]]*OO[[#This Row],[74]]</f>
        <v>4.9500155317499997E-8</v>
      </c>
      <c r="BY36" s="10">
        <f>3/24000000*OO[[#This Row],[133 (05JUL1985 12:00:00)-Water Temperature (C)]]*OO[[#This Row],[75]]</f>
        <v>5.6953624342600006E-8</v>
      </c>
      <c r="BZ36" s="10">
        <f>3/24000000*OO[[#This Row],[134 (05JUL1985 15:00:00)-Water Temperature (C)]]*OO[[#This Row],[76]]</f>
        <v>6.4881397090899997E-8</v>
      </c>
      <c r="CA36" s="10">
        <f>3/24000000*OO[[#This Row],[135 (05JUL1985 18:00:00)-Water Temperature (C)]]*OO[[#This Row],[77]]</f>
        <v>6.8522241811649996E-8</v>
      </c>
      <c r="CB36" s="10">
        <f>3/24000000*OO[[#This Row],[136 (05JUL1985 21:00:00)-Water Temperature (C)]]*OO[[#This Row],[78]]</f>
        <v>6.5125351192824998E-8</v>
      </c>
      <c r="CC36" s="10">
        <f>3/24000000*OO[[#This Row],[137 (06JUL1985 00:00:00)-Water Temperature (C)]]*OO[[#This Row],[79]]</f>
        <v>5.7132325506149996E-8</v>
      </c>
      <c r="CD36" s="10">
        <f>3/24000000*OO[[#This Row],[138 (06JUL1985 03:00:00)-Water Temperature (C)]]*OO[[#This Row],[80]]</f>
        <v>4.8953556428074993E-8</v>
      </c>
      <c r="CE36" s="10">
        <f>3/24000000*OO[[#This Row],[139 (06JUL1985 06:00:00)-Water Temperature (C)]]*OO[[#This Row],[81]]</f>
        <v>4.318498882425E-8</v>
      </c>
      <c r="CF36" s="10">
        <f>3/24000000*OO[[#This Row],[140 (06JUL1985 09:00:00)-Water Temperature (C)]]*OO[[#This Row],[82]]</f>
        <v>4.3055856533362498E-8</v>
      </c>
      <c r="CG36" s="10">
        <f>3/24000000*OO[[#This Row],[141 (06JUL1985 12:00:00)-Water Temperature (C)]]*OO[[#This Row],[83]]</f>
        <v>4.338571339345E-8</v>
      </c>
      <c r="CH36" s="10">
        <f>3/24000000*OO[[#This Row],[142 (06JUL1985 15:00:00)-Water Temperature (C)]]*OO[[#This Row],[84]]</f>
        <v>4.3790703862274994E-8</v>
      </c>
      <c r="CI36" s="10">
        <f>3/24000000*OO[[#This Row],[143 (06JUL1985 18:00:00)-Water Temperature (C)]]*OO[[#This Row],[85]]</f>
        <v>4.2525749140987505E-8</v>
      </c>
      <c r="CJ36" s="10">
        <f>3/24000000*OO[[#This Row],[144 (06JUL1985 21:00:00)-Water Temperature (C)]]*OO[[#This Row],[86]]</f>
        <v>3.8886616224750001E-8</v>
      </c>
      <c r="CK36" s="10">
        <f>3/24000000*OO[[#This Row],[145 (07JUL1985 00:00:00)-Water Temperature (C)]]*OO[[#This Row],[87]]</f>
        <v>3.3442643362912496E-8</v>
      </c>
      <c r="CL36" s="10">
        <f>3/24000000*OO[[#This Row],[146 (07JUL1985 03:00:00)-Water Temperature (C)]]*OO[[#This Row],[88]]</f>
        <v>2.8540266012825E-8</v>
      </c>
      <c r="CM36" s="10">
        <f>3/24000000*OO[[#This Row],[147 (07JUL1985 06:00:00)-Water Temperature (C)]]*OO[[#This Row],[89]]</f>
        <v>2.5137114712499997E-8</v>
      </c>
      <c r="CN36" s="10">
        <f>3/24000000*OO[[#This Row],[148 (07JUL1985 09:00:00)-Water Temperature (C)]]*OO[[#This Row],[90]]</f>
        <v>2.4231506660549998E-8</v>
      </c>
      <c r="CO36" s="10">
        <f>3/24000000*OO[[#This Row],[149 (07JUL1985 12:00:00)-Water Temperature (C)]]*OO[[#This Row],[91]]</f>
        <v>2.15211656545E-8</v>
      </c>
      <c r="CP36" s="10">
        <f>3/24000000*OO[[#This Row],[150 (07JUL1985 15:00:00)-Water Temperature (C)]]*OO[[#This Row],[92]]</f>
        <v>1.9922319731437498E-8</v>
      </c>
      <c r="CQ36" s="10">
        <f>3/24000000*OO[[#This Row],[151 (07JUL1985 18:00:00)-Water Temperature (C)]]*OO[[#This Row],[93]]</f>
        <v>1.8496978575250002E-8</v>
      </c>
      <c r="CR36" s="10">
        <f>3/24000000*OO[[#This Row],[152 (07JUL1985 21:00:00)-Water Temperature (C)]]*OO[[#This Row],[94]]</f>
        <v>1.712287909937625E-8</v>
      </c>
      <c r="CS36" s="10">
        <f>3/24000000*OO[[#This Row],[153 (08JUL1985 00:00:00)-Water Temperature (C)]]*OO[[#This Row],[95]]</f>
        <v>1.53827047986275E-8</v>
      </c>
      <c r="CT36" s="10">
        <f>3/24000000*OO[[#This Row],[154 (08JUL1985 03:00:00)-Water Temperature (C)]]*OO[[#This Row],[96]]</f>
        <v>1.3549889489587499E-8</v>
      </c>
      <c r="CU36" s="10">
        <f>3/24000000*OO[[#This Row],[155 (08JUL1985 06:00:00)-Water Temperature (C)]]*OO[[#This Row],[97]]</f>
        <v>1.23895957080675E-8</v>
      </c>
      <c r="CV36" s="10">
        <f>3/24000000*OO[[#This Row],[156 (08JUL1985 09:00:00)-Water Temperature (C)]]*OO[[#This Row],[98]]</f>
        <v>1.426804992375E-8</v>
      </c>
      <c r="CW36" s="10">
        <f>3/24000000*OO[[#This Row],[157 (08JUL1985 12:00:00)-Water Temperature (C)]]*OO[[#This Row],[99]]</f>
        <v>1.9154221965499999E-8</v>
      </c>
    </row>
    <row r="37" spans="1:101" x14ac:dyDescent="0.35">
      <c r="A37" t="s">
        <v>42</v>
      </c>
      <c r="B37">
        <v>859.25260000000003</v>
      </c>
      <c r="C37" s="10">
        <f>3/24*OO[[#This Row],[59 (26JUN1985 06:00:00)-Water Temperature (C)]]*OO[[#This Row],[1]]/SUM(OO[1])</f>
        <v>0.17239547113569662</v>
      </c>
      <c r="D37" s="10">
        <f>3/24*OO[[#This Row],[60 (26JUN1985 09:00:00)-Water Temperature (C)]]*OO[[#This Row],[2]]/SUM(OO[2])</f>
        <v>4.3986461345128562E-2</v>
      </c>
      <c r="E37" s="10">
        <f>3/24*OO[[#This Row],[61 (26JUN1985 12:00:00)-Water Temperature (C)]]*OO[[#This Row],[3]]/SUM(OO[3])</f>
        <v>1.3051491176690345E-3</v>
      </c>
      <c r="F37" s="10">
        <f>3/24*OO[[#This Row],[62 (26JUN1985 15:00:00)-Water Temperature (C)]]*OO[[#This Row],[4]]/SUM(OO[4])</f>
        <v>7.5611039664116072E-5</v>
      </c>
      <c r="G37" s="10">
        <f>3/24*OO[[#This Row],[63 (26JUN1985 18:00:00)-Water Temperature (C)]]*OO[[#This Row],[5]]/SUM(OO[5])</f>
        <v>5.3027930322556207E-5</v>
      </c>
      <c r="H37" s="10">
        <f>3/24*OO[[#This Row],[64 (26JUN1985 21:00:00)-Water Temperature (C)]]*OO[[#This Row],[6]]/SUM(OO[6])</f>
        <v>4.5390161625724391E-5</v>
      </c>
      <c r="I37" s="10">
        <f>3/24*OO[[#This Row],[65 (27JUN1985 00:00:00)-Water Temperature (C)]]*OO[[#This Row],[7]]/SUM(OO[7])</f>
        <v>3.8406132362212117E-5</v>
      </c>
      <c r="J37" s="10">
        <f>3/24*OO[[#This Row],[66 (27JUN1985 03:00:00)-Water Temperature (C)]]*OO[[#This Row],[8]]/SUM(OO[8])</f>
        <v>3.2285083387979491E-5</v>
      </c>
      <c r="K37" s="10">
        <f>3/24*OO[[#This Row],[67 (27JUN1985 06:00:00)-Water Temperature (C)]]*OO[[#This Row],[9]]/SUM(OO[9])</f>
        <v>2.838255622879636E-5</v>
      </c>
      <c r="L37" s="10">
        <f>3/24*OO[[#This Row],[68 (27JUN1985 09:00:00)-Water Temperature (C)]]*OO[[#This Row],[10]]/SUM(OO[10])</f>
        <v>2.7985346916155437E-5</v>
      </c>
      <c r="M37" s="10">
        <f>3/24*OO[[#This Row],[69 (27JUN1985 12:00:00)-Water Temperature (C)]]*OO[[#This Row],[11]]/SUM(OO[11])</f>
        <v>2.8611076789329714E-5</v>
      </c>
      <c r="N37" s="10">
        <f>3/24*OO[[#This Row],[70 (27JUN1985 15:00:00)-Water Temperature (C)]]*OO[[#This Row],[12]]/SUM(OO[12])</f>
        <v>2.8516852013301446E-5</v>
      </c>
      <c r="O37" s="10">
        <f>3/24*OO[[#This Row],[71 (27JUN1985 18:00:00)-Water Temperature (C)]]*OO[[#This Row],[13]]/SUM(OO[13])</f>
        <v>2.7020560390564826E-5</v>
      </c>
      <c r="P37" s="10">
        <f>3/24*OO[[#This Row],[72 (27JUN1985 21:00:00)-Water Temperature (C)]]*OO[[#This Row],[14]]/SUM(OO[14])</f>
        <v>2.4072897327894314E-5</v>
      </c>
      <c r="Q37" s="10">
        <f>3/24*OO[[#This Row],[73 (28JUN1985 00:00:00)-Water Temperature (C)]]*OO[[#This Row],[15]]/SUM(OO[15])</f>
        <v>2.0880273162057498E-5</v>
      </c>
      <c r="R37" s="10">
        <f>3/24*OO[[#This Row],[74 (28JUN1985 03:00:00)-Water Temperature (C)]]*OO[[#This Row],[16]]/SUM(OO[16])</f>
        <v>1.8053793467947096E-5</v>
      </c>
      <c r="S37" s="10">
        <f>3/24*OO[[#This Row],[75 (28JUN1985 06:00:00)-Water Temperature (C)]]*OO[[#This Row],[17]]/SUM(OO[17])</f>
        <v>1.6509540420659345E-5</v>
      </c>
      <c r="T37" s="10">
        <f>3/24*OO[[#This Row],[76 (28JUN1985 09:00:00)-Water Temperature (C)]]*OO[[#This Row],[18]]/SUM(OO[18])</f>
        <v>1.9163107168973188E-5</v>
      </c>
      <c r="U37" s="10">
        <f>3/24*OO[[#This Row],[77 (28JUN1985 12:00:00)-Water Temperature (C)]]*OO[[#This Row],[19]]/SUM(OO[19])</f>
        <v>2.2273512676508785E-5</v>
      </c>
      <c r="V37" s="10">
        <f>3/24000000*OO[[#This Row],[78 (28JUN1985 15:00:00)-Water Temperature (C)]]*OO[[#This Row],[20]]</f>
        <v>2.3220419600124999E-5</v>
      </c>
      <c r="W37" s="10">
        <f>3/24000000*OO[[#This Row],[79 (28JUN1985 18:00:00)-Water Temperature (C)]]*OO[[#This Row],[21]]</f>
        <v>2.1577782323249998E-5</v>
      </c>
      <c r="X37" s="10">
        <f>3/24000000*OO[[#This Row],[80 (28JUN1985 21:00:00)-Water Temperature (C)]]*OO[[#This Row],[22]]</f>
        <v>1.9017535652099998E-5</v>
      </c>
      <c r="Y37" s="10">
        <f>3/24000000*OO[[#This Row],[81 (29JUN1985 00:00:00)-Water Temperature (C)]]*OO[[#This Row],[23]]</f>
        <v>1.6228131985312502E-5</v>
      </c>
      <c r="Z37" s="10">
        <f>3/24000000*OO[[#This Row],[82 (29JUN1985 03:00:00)-Water Temperature (C)]]*OO[[#This Row],[24]]</f>
        <v>1.3907714766912498E-5</v>
      </c>
      <c r="AA37" s="10">
        <f>3/24000000*OO[[#This Row],[83 (29JUN1985 06:00:00)-Water Temperature (C)]]*OO[[#This Row],[25]]</f>
        <v>1.2133167507367501E-5</v>
      </c>
      <c r="AB37" s="10">
        <f>3/24000000*OO[[#This Row],[84 (29JUN1985 09:00:00)-Water Temperature (C)]]*OO[[#This Row],[26]]</f>
        <v>1.1173073124753749E-5</v>
      </c>
      <c r="AC37" s="10">
        <f>3/24000000*OO[[#This Row],[85 (29JUN1985 12:00:00)-Water Temperature (C)]]*OO[[#This Row],[27]]</f>
        <v>1.037947440440625E-5</v>
      </c>
      <c r="AD37" s="10">
        <f>3/24000000*OO[[#This Row],[86 (29JUN1985 15:00:00)-Water Temperature (C)]]*OO[[#This Row],[28]]</f>
        <v>9.7819213808924995E-6</v>
      </c>
      <c r="AE37" s="10">
        <f>3/24000000*OO[[#This Row],[88 (29JUN1985 21:00:00)-Water Temperature (C)]]*OO[[#This Row],[30]]</f>
        <v>7.7434464439374997E-6</v>
      </c>
      <c r="AF37" s="10">
        <f>3/24000000*OO[[#This Row],[88 (29JUN1985 21:00:00)-Water Temperature (C)]]*OO[[#This Row],[30]]</f>
        <v>7.7434464439374997E-6</v>
      </c>
      <c r="AG37" s="10">
        <f>3/24000000*OO[[#This Row],[89 (30JUN1985 00:00:00)-Water Temperature (C)]]*OO[[#This Row],[31]]</f>
        <v>6.5204018448075E-6</v>
      </c>
      <c r="AH37" s="10">
        <f>3/24000000*OO[[#This Row],[90 (30JUN1985 03:00:00)-Water Temperature (C)]]*OO[[#This Row],[32]]</f>
        <v>5.4396697601750006E-6</v>
      </c>
      <c r="AI37" s="10">
        <f>3/24000000*OO[[#This Row],[91 (30JUN1985 06:00:00)-Water Temperature (C)]]*OO[[#This Row],[33]]</f>
        <v>4.6901959010374997E-6</v>
      </c>
      <c r="AJ37" s="10">
        <f>3/24000000*OO[[#This Row],[92 (30JUN1985 09:00:00)-Water Temperature (C)]]*OO[[#This Row],[34]]</f>
        <v>4.5017653226825002E-6</v>
      </c>
      <c r="AK37" s="10">
        <f>3/24000000*OO[[#This Row],[93 (30JUN1985 12:00:00)-Water Temperature (C)]]*OO[[#This Row],[35]]</f>
        <v>4.40130667975875E-6</v>
      </c>
      <c r="AL37" s="10">
        <f>3/24000000*OO[[#This Row],[94 (30JUN1985 15:00:00)-Water Temperature (C)]]*OO[[#This Row],[36]]</f>
        <v>4.2705292073599998E-6</v>
      </c>
      <c r="AM37" s="10">
        <f>3/24000000*OO[[#This Row],[95 (30JUN1985 18:00:00)-Water Temperature (C)]]*OO[[#This Row],[37]]</f>
        <v>4.0082338774349997E-6</v>
      </c>
      <c r="AN37" s="10">
        <f>3/24000000*OO[[#This Row],[96 (30JUN1985 21:00:00)-Water Temperature (C)]]*OO[[#This Row],[38]]</f>
        <v>3.4993128951624999E-6</v>
      </c>
      <c r="AO37" s="10">
        <f>3/24000000*OO[[#This Row],[97 (01JUL1985 00:00:00)-Water Temperature (C)]]*OO[[#This Row],[39]]</f>
        <v>2.8218589234299999E-6</v>
      </c>
      <c r="AP37" s="10">
        <f>3/24000000*OO[[#This Row],[98 (01JUL1985 03:00:00)-Water Temperature (C)]]*OO[[#This Row],[40]]</f>
        <v>2.1986155594349999E-6</v>
      </c>
      <c r="AQ37" s="10">
        <f>3/24000000*OO[[#This Row],[99 (01JUL1985 06:00:00)-Water Temperature (C)]]*OO[[#This Row],[41]]</f>
        <v>1.72779054272E-6</v>
      </c>
      <c r="AR37" s="10">
        <f>3/24000000*OO[[#This Row],[100 (01JUL1985 09:00:00)-Water Temperature (C)]]*OO[[#This Row],[42]]</f>
        <v>1.49723859909E-6</v>
      </c>
      <c r="AS37" s="10">
        <f>3/24000000*OO[[#This Row],[101 (01JUL1985 12:00:00)-Water Temperature (C)]]*OO[[#This Row],[43]]</f>
        <v>1.2214816489612498E-6</v>
      </c>
      <c r="AT37" s="10">
        <f>3/24000000*OO[[#This Row],[102 (01JUL1985 15:00:00)-Water Temperature (C)]]*OO[[#This Row],[44]]</f>
        <v>9.2140545251500001E-7</v>
      </c>
      <c r="AU37" s="10">
        <f>3/24000000*OO[[#This Row],[103 (01JUL1985 18:00:00)-Water Temperature (C)]]*OO[[#This Row],[45]]</f>
        <v>6.8739276126675002E-7</v>
      </c>
      <c r="AV37" s="10">
        <f>3/24000000*OO[[#This Row],[104 (01JUL1985 21:00:00)-Water Temperature (C)]]*OO[[#This Row],[46]]</f>
        <v>5.1505737516762498E-7</v>
      </c>
      <c r="AW37" s="10">
        <f>3/24000000*OO[[#This Row],[105 (02JUL1985 00:00:00)-Water Temperature (C)]]*OO[[#This Row],[47]]</f>
        <v>3.9424029910849999E-7</v>
      </c>
      <c r="AX37" s="10">
        <f>3/24000000*OO[[#This Row],[106 (02JUL1985 03:00:00)-Water Temperature (C)]]*OO[[#This Row],[48]]</f>
        <v>3.1298156468562499E-7</v>
      </c>
      <c r="AY37" s="10">
        <f>3/24000000*OO[[#This Row],[107 (02JUL1985 06:00:00)-Water Temperature (C)]]*OO[[#This Row],[49]]</f>
        <v>2.5932229915424999E-7</v>
      </c>
      <c r="AZ37" s="10">
        <f>3/24000000*OO[[#This Row],[108 (02JUL1985 09:00:00)-Water Temperature (C)]]*OO[[#This Row],[50]]</f>
        <v>2.2810636782874998E-7</v>
      </c>
      <c r="BA37" s="10">
        <f>3/24000000*OO[[#This Row],[109 (02JUL1985 12:00:00)-Water Temperature (C)]]*OO[[#This Row],[51]]</f>
        <v>2.0963405754999999E-7</v>
      </c>
      <c r="BB37" s="10">
        <f>3/24000000*OO[[#This Row],[110 (02JUL1985 15:00:00)-Water Temperature (C)]]*OO[[#This Row],[52]]</f>
        <v>1.9077352888499997E-7</v>
      </c>
      <c r="BC37" s="10">
        <f>3/24000000*OO[[#This Row],[111 (02JUL1985 18:00:00)-Water Temperature (C)]]*OO[[#This Row],[53]]</f>
        <v>1.7609599549574999E-7</v>
      </c>
      <c r="BD37" s="10">
        <f>3/24000000*OO[[#This Row],[112 (02JUL1985 21:00:00)-Water Temperature (C)]]*OO[[#This Row],[54]]</f>
        <v>1.5563205618716248E-7</v>
      </c>
      <c r="BE37" s="10">
        <f>3/24000000*OO[[#This Row],[113 (03JUL1985 00:00:00)-Water Temperature (C)]]*OO[[#This Row],[55]]</f>
        <v>1.3556402650679998E-7</v>
      </c>
      <c r="BF37" s="10">
        <f>3/24000000*OO[[#This Row],[114 (03JUL1985 03:00:00)-Water Temperature (C)]]*OO[[#This Row],[56]]</f>
        <v>1.1817975242327501E-7</v>
      </c>
      <c r="BG37" s="10">
        <f>3/24000000*OO[[#This Row],[115 (03JUL1985 06:00:00)-Water Temperature (C)]]*OO[[#This Row],[57]]</f>
        <v>1.05885279990525E-7</v>
      </c>
      <c r="BH37" s="10">
        <f>3/24000000*OO[[#This Row],[116 (03JUL1985 09:00:00)-Water Temperature (C)]]*OO[[#This Row],[58]]</f>
        <v>9.8309231276812512E-8</v>
      </c>
      <c r="BI37" s="10">
        <f>3/24000000*OO[[#This Row],[117 (03JUL1985 12:00:00)-Water Temperature (C)]]*OO[[#This Row],[59]]</f>
        <v>9.4834231161224997E-8</v>
      </c>
      <c r="BJ37" s="10">
        <f>3/24000000*OO[[#This Row],[118 (03JUL1985 15:00:00)-Water Temperature (C)]]*OO[[#This Row],[60]]</f>
        <v>9.303725635740001E-8</v>
      </c>
      <c r="BK37" s="10">
        <f>3/24000000*OO[[#This Row],[119 (03JUL1985 18:00:00)-Water Temperature (C)]]*OO[[#This Row],[61]]</f>
        <v>9.2969786717062514E-8</v>
      </c>
      <c r="BL37" s="10">
        <f>3/24000000*OO[[#This Row],[120 (03JUL1985 21:00:00)-Water Temperature (C)]]*OO[[#This Row],[62]]</f>
        <v>8.7740296834049989E-8</v>
      </c>
      <c r="BM37" s="10">
        <f>3/24000000*OO[[#This Row],[121 (04JUL1985 00:00:00)-Water Temperature (C)]]*OO[[#This Row],[63]]</f>
        <v>7.8831332384699997E-8</v>
      </c>
      <c r="BN37" s="10">
        <f>3/24000000*OO[[#This Row],[122 (04JUL1985 03:00:00)-Water Temperature (C)]]*OO[[#This Row],[64]]</f>
        <v>6.9667387212149988E-8</v>
      </c>
      <c r="BO37" s="10">
        <f>3/24000000*OO[[#This Row],[123 (04JUL1985 06:00:00)-Water Temperature (C)]]*OO[[#This Row],[65]]</f>
        <v>6.2661165235737485E-8</v>
      </c>
      <c r="BP37" s="10">
        <f>3/24000000*OO[[#This Row],[124 (04JUL1985 09:00:00)-Water Temperature (C)]]*OO[[#This Row],[66]]</f>
        <v>6.31998646501875E-8</v>
      </c>
      <c r="BQ37" s="10">
        <f>3/24000000*OO[[#This Row],[125 (04JUL1985 12:00:00)-Water Temperature (C)]]*OO[[#This Row],[67]]</f>
        <v>6.82971661673625E-8</v>
      </c>
      <c r="BR37" s="10">
        <f>3/24000000*OO[[#This Row],[126 (04JUL1985 15:00:00)-Water Temperature (C)]]*OO[[#This Row],[68]]</f>
        <v>7.2897185864475E-8</v>
      </c>
      <c r="BS37" s="10">
        <f>3/24000000*OO[[#This Row],[127 (04JUL1985 18:00:00)-Water Temperature (C)]]*OO[[#This Row],[69]]</f>
        <v>7.5707745557499993E-8</v>
      </c>
      <c r="BT37" s="10">
        <f>3/24000000*OO[[#This Row],[128 (04JUL1985 21:00:00)-Water Temperature (C)]]*OO[[#This Row],[70]]</f>
        <v>7.3313680943924988E-8</v>
      </c>
      <c r="BU37" s="10">
        <f>3/24000000*OO[[#This Row],[129 (05JUL1985 00:00:00)-Water Temperature (C)]]*OO[[#This Row],[71]]</f>
        <v>6.6161983525899991E-8</v>
      </c>
      <c r="BV37" s="10">
        <f>3/24000000*OO[[#This Row],[130 (05JUL1985 03:00:00)-Water Temperature (C)]]*OO[[#This Row],[72]]</f>
        <v>5.8371803429499995E-8</v>
      </c>
      <c r="BW37" s="10">
        <f>3/24000000*OO[[#This Row],[131 (05JUL1985 06:00:00)-Water Temperature (C)]]*OO[[#This Row],[73]]</f>
        <v>5.1669195333749997E-8</v>
      </c>
      <c r="BX37" s="10">
        <f>3/24000000*OO[[#This Row],[132 (05JUL1985 09:00:00)-Water Temperature (C)]]*OO[[#This Row],[74]]</f>
        <v>5.2684330820550002E-8</v>
      </c>
      <c r="BY37" s="10">
        <f>3/24000000*OO[[#This Row],[133 (05JUL1985 12:00:00)-Water Temperature (C)]]*OO[[#This Row],[75]]</f>
        <v>6.0018438929849995E-8</v>
      </c>
      <c r="BZ37" s="10">
        <f>3/24000000*OO[[#This Row],[134 (05JUL1985 15:00:00)-Water Temperature (C)]]*OO[[#This Row],[76]]</f>
        <v>6.8723514239999994E-8</v>
      </c>
      <c r="CA37" s="10">
        <f>3/24000000*OO[[#This Row],[135 (05JUL1985 18:00:00)-Water Temperature (C)]]*OO[[#This Row],[77]]</f>
        <v>7.346620728937499E-8</v>
      </c>
      <c r="CB37" s="10">
        <f>3/24000000*OO[[#This Row],[136 (05JUL1985 21:00:00)-Water Temperature (C)]]*OO[[#This Row],[78]]</f>
        <v>7.0700543828075002E-8</v>
      </c>
      <c r="CC37" s="10">
        <f>3/24000000*OO[[#This Row],[137 (06JUL1985 00:00:00)-Water Temperature (C)]]*OO[[#This Row],[79]]</f>
        <v>6.2535378258600011E-8</v>
      </c>
      <c r="CD37" s="10">
        <f>3/24000000*OO[[#This Row],[138 (06JUL1985 03:00:00)-Water Temperature (C)]]*OO[[#This Row],[80]]</f>
        <v>5.3734925579249996E-8</v>
      </c>
      <c r="CE37" s="10">
        <f>3/24000000*OO[[#This Row],[139 (06JUL1985 06:00:00)-Water Temperature (C)]]*OO[[#This Row],[81]]</f>
        <v>4.7096210111225009E-8</v>
      </c>
      <c r="CF37" s="10">
        <f>3/24000000*OO[[#This Row],[140 (06JUL1985 09:00:00)-Water Temperature (C)]]*OO[[#This Row],[82]]</f>
        <v>4.6538906393000001E-8</v>
      </c>
      <c r="CG37" s="10">
        <f>3/24000000*OO[[#This Row],[141 (06JUL1985 12:00:00)-Water Temperature (C)]]*OO[[#This Row],[83]]</f>
        <v>4.6936622920737497E-8</v>
      </c>
      <c r="CH37" s="10">
        <f>3/24000000*OO[[#This Row],[142 (06JUL1985 15:00:00)-Water Temperature (C)]]*OO[[#This Row],[84]]</f>
        <v>4.7351298781424999E-8</v>
      </c>
      <c r="CI37" s="10">
        <f>3/24000000*OO[[#This Row],[143 (06JUL1985 18:00:00)-Water Temperature (C)]]*OO[[#This Row],[85]]</f>
        <v>4.6201186817499996E-8</v>
      </c>
      <c r="CJ37" s="10">
        <f>3/24000000*OO[[#This Row],[144 (06JUL1985 21:00:00)-Water Temperature (C)]]*OO[[#This Row],[86]]</f>
        <v>4.2492687346737501E-8</v>
      </c>
      <c r="CK37" s="10">
        <f>3/24000000*OO[[#This Row],[145 (07JUL1985 00:00:00)-Water Temperature (C)]]*OO[[#This Row],[87]]</f>
        <v>3.6711844737224994E-8</v>
      </c>
      <c r="CL37" s="10">
        <f>3/24000000*OO[[#This Row],[146 (07JUL1985 03:00:00)-Water Temperature (C)]]*OO[[#This Row],[88]]</f>
        <v>3.1348832583499998E-8</v>
      </c>
      <c r="CM37" s="10">
        <f>3/24000000*OO[[#This Row],[147 (07JUL1985 06:00:00)-Water Temperature (C)]]*OO[[#This Row],[89]]</f>
        <v>2.7425006271162498E-8</v>
      </c>
      <c r="CN37" s="10">
        <f>3/24000000*OO[[#This Row],[148 (07JUL1985 09:00:00)-Water Temperature (C)]]*OO[[#This Row],[90]]</f>
        <v>2.6367734989399998E-8</v>
      </c>
      <c r="CO37" s="10">
        <f>3/24000000*OO[[#This Row],[149 (07JUL1985 12:00:00)-Water Temperature (C)]]*OO[[#This Row],[91]]</f>
        <v>2.3659598128949999E-8</v>
      </c>
      <c r="CP37" s="10">
        <f>3/24000000*OO[[#This Row],[150 (07JUL1985 15:00:00)-Water Temperature (C)]]*OO[[#This Row],[92]]</f>
        <v>2.1808756650625001E-8</v>
      </c>
      <c r="CQ37" s="10">
        <f>3/24000000*OO[[#This Row],[151 (07JUL1985 18:00:00)-Water Temperature (C)]]*OO[[#This Row],[93]]</f>
        <v>2.0211533758287501E-8</v>
      </c>
      <c r="CR37" s="10">
        <f>3/24000000*OO[[#This Row],[152 (07JUL1985 21:00:00)-Water Temperature (C)]]*OO[[#This Row],[94]]</f>
        <v>1.8621116130312501E-8</v>
      </c>
      <c r="CS37" s="10">
        <f>3/24000000*OO[[#This Row],[153 (08JUL1985 00:00:00)-Water Temperature (C)]]*OO[[#This Row],[95]]</f>
        <v>1.6770459192600001E-8</v>
      </c>
      <c r="CT37" s="10">
        <f>3/24000000*OO[[#This Row],[154 (08JUL1985 03:00:00)-Water Temperature (C)]]*OO[[#This Row],[96]]</f>
        <v>1.480151477743E-8</v>
      </c>
      <c r="CU37" s="10">
        <f>3/24000000*OO[[#This Row],[155 (08JUL1985 06:00:00)-Water Temperature (C)]]*OO[[#This Row],[97]]</f>
        <v>1.3406952998919997E-8</v>
      </c>
      <c r="CV37" s="10">
        <f>3/24000000*OO[[#This Row],[156 (08JUL1985 09:00:00)-Water Temperature (C)]]*OO[[#This Row],[98]]</f>
        <v>1.48767700665175E-8</v>
      </c>
      <c r="CW37" s="10">
        <f>3/24000000*OO[[#This Row],[157 (08JUL1985 12:00:00)-Water Temperature (C)]]*OO[[#This Row],[99]]</f>
        <v>1.9694568465399996E-8</v>
      </c>
    </row>
    <row r="38" spans="1:101" x14ac:dyDescent="0.35">
      <c r="A38" t="s">
        <v>43</v>
      </c>
      <c r="B38">
        <v>714.60360000000003</v>
      </c>
      <c r="C38" s="10">
        <f>3/24*OO[[#This Row],[59 (26JUN1985 06:00:00)-Water Temperature (C)]]*OO[[#This Row],[1]]/SUM(OO[1])</f>
        <v>0.12677864105243969</v>
      </c>
      <c r="D38" s="10">
        <f>3/24*OO[[#This Row],[60 (26JUN1985 09:00:00)-Water Temperature (C)]]*OO[[#This Row],[2]]/SUM(OO[2])</f>
        <v>5.6392972015544662E-2</v>
      </c>
      <c r="E38" s="10">
        <f>3/24*OO[[#This Row],[61 (26JUN1985 12:00:00)-Water Temperature (C)]]*OO[[#This Row],[3]]/SUM(OO[3])</f>
        <v>2.2372322567798006E-3</v>
      </c>
      <c r="F38" s="10">
        <f>3/24*OO[[#This Row],[62 (26JUN1985 15:00:00)-Water Temperature (C)]]*OO[[#This Row],[4]]/SUM(OO[4])</f>
        <v>8.7746113587704641E-5</v>
      </c>
      <c r="G38" s="10">
        <f>3/24*OO[[#This Row],[63 (26JUN1985 18:00:00)-Water Temperature (C)]]*OO[[#This Row],[5]]/SUM(OO[5])</f>
        <v>4.7899514767776823E-5</v>
      </c>
      <c r="H38" s="10">
        <f>3/24*OO[[#This Row],[64 (26JUN1985 21:00:00)-Water Temperature (C)]]*OO[[#This Row],[6]]/SUM(OO[6])</f>
        <v>4.0848990985257795E-5</v>
      </c>
      <c r="I38" s="10">
        <f>3/24*OO[[#This Row],[65 (27JUN1985 00:00:00)-Water Temperature (C)]]*OO[[#This Row],[7]]/SUM(OO[7])</f>
        <v>3.4565133414277237E-5</v>
      </c>
      <c r="J38" s="10">
        <f>3/24*OO[[#This Row],[66 (27JUN1985 03:00:00)-Water Temperature (C)]]*OO[[#This Row],[8]]/SUM(OO[8])</f>
        <v>2.9029593147213338E-5</v>
      </c>
      <c r="K38" s="10">
        <f>3/24*OO[[#This Row],[67 (27JUN1985 06:00:00)-Water Temperature (C)]]*OO[[#This Row],[9]]/SUM(OO[9])</f>
        <v>2.533614168745203E-5</v>
      </c>
      <c r="L38" s="10">
        <f>3/24*OO[[#This Row],[68 (27JUN1985 09:00:00)-Water Temperature (C)]]*OO[[#This Row],[10]]/SUM(OO[10])</f>
        <v>2.4771188463193142E-5</v>
      </c>
      <c r="M38" s="10">
        <f>3/24*OO[[#This Row],[69 (27JUN1985 12:00:00)-Water Temperature (C)]]*OO[[#This Row],[11]]/SUM(OO[11])</f>
        <v>2.5327682971816685E-5</v>
      </c>
      <c r="N38" s="10">
        <f>3/24*OO[[#This Row],[70 (27JUN1985 15:00:00)-Water Temperature (C)]]*OO[[#This Row],[12]]/SUM(OO[12])</f>
        <v>2.5348291497163527E-5</v>
      </c>
      <c r="O38" s="10">
        <f>3/24*OO[[#This Row],[71 (27JUN1985 18:00:00)-Water Temperature (C)]]*OO[[#This Row],[13]]/SUM(OO[13])</f>
        <v>2.4154563183032825E-5</v>
      </c>
      <c r="P38" s="10">
        <f>3/24*OO[[#This Row],[72 (27JUN1985 21:00:00)-Water Temperature (C)]]*OO[[#This Row],[14]]/SUM(OO[14])</f>
        <v>2.1599705484495893E-5</v>
      </c>
      <c r="Q38" s="10">
        <f>3/24*OO[[#This Row],[73 (28JUN1985 00:00:00)-Water Temperature (C)]]*OO[[#This Row],[15]]/SUM(OO[15])</f>
        <v>1.8742879739328404E-5</v>
      </c>
      <c r="R38" s="10">
        <f>3/24*OO[[#This Row],[74 (28JUN1985 03:00:00)-Water Temperature (C)]]*OO[[#This Row],[16]]/SUM(OO[16])</f>
        <v>1.6199323145209195E-5</v>
      </c>
      <c r="S38" s="10">
        <f>3/24*OO[[#This Row],[75 (28JUN1985 06:00:00)-Water Temperature (C)]]*OO[[#This Row],[17]]/SUM(OO[17])</f>
        <v>1.4610217118450889E-5</v>
      </c>
      <c r="T38" s="10">
        <f>3/24*OO[[#This Row],[76 (28JUN1985 09:00:00)-Water Temperature (C)]]*OO[[#This Row],[18]]/SUM(OO[18])</f>
        <v>1.6508820055833208E-5</v>
      </c>
      <c r="U38" s="10">
        <f>3/24*OO[[#This Row],[77 (28JUN1985 12:00:00)-Water Temperature (C)]]*OO[[#This Row],[19]]/SUM(OO[19])</f>
        <v>1.942173649502543E-5</v>
      </c>
      <c r="V38" s="10">
        <f>3/24000000*OO[[#This Row],[78 (28JUN1985 15:00:00)-Water Temperature (C)]]*OO[[#This Row],[20]]</f>
        <v>2.0553330374025E-5</v>
      </c>
      <c r="W38" s="10">
        <f>3/24000000*OO[[#This Row],[79 (28JUN1985 18:00:00)-Water Temperature (C)]]*OO[[#This Row],[21]]</f>
        <v>1.9299331453449996E-5</v>
      </c>
      <c r="X38" s="10">
        <f>3/24000000*OO[[#This Row],[80 (28JUN1985 21:00:00)-Water Temperature (C)]]*OO[[#This Row],[22]]</f>
        <v>1.7088237616874998E-5</v>
      </c>
      <c r="Y38" s="10">
        <f>3/24000000*OO[[#This Row],[81 (29JUN1985 00:00:00)-Water Temperature (C)]]*OO[[#This Row],[23]]</f>
        <v>1.463138798982375E-5</v>
      </c>
      <c r="Z38" s="10">
        <f>3/24000000*OO[[#This Row],[82 (29JUN1985 03:00:00)-Water Temperature (C)]]*OO[[#This Row],[24]]</f>
        <v>1.2515828759361249E-5</v>
      </c>
      <c r="AA38" s="10">
        <f>3/24000000*OO[[#This Row],[83 (29JUN1985 06:00:00)-Water Temperature (C)]]*OO[[#This Row],[25]]</f>
        <v>1.0907151712739999E-5</v>
      </c>
      <c r="AB38" s="10">
        <f>3/24000000*OO[[#This Row],[84 (29JUN1985 09:00:00)-Water Temperature (C)]]*OO[[#This Row],[26]]</f>
        <v>1.00163898371875E-5</v>
      </c>
      <c r="AC38" s="10">
        <f>3/24000000*OO[[#This Row],[85 (29JUN1985 12:00:00)-Water Temperature (C)]]*OO[[#This Row],[27]]</f>
        <v>9.2964363880999998E-6</v>
      </c>
      <c r="AD38" s="10">
        <f>3/24000000*OO[[#This Row],[86 (29JUN1985 15:00:00)-Water Temperature (C)]]*OO[[#This Row],[28]]</f>
        <v>8.7483312507812501E-6</v>
      </c>
      <c r="AE38" s="10">
        <f>3/24000000*OO[[#This Row],[88 (29JUN1985 21:00:00)-Water Temperature (C)]]*OO[[#This Row],[30]]</f>
        <v>6.9969786278000003E-6</v>
      </c>
      <c r="AF38" s="10">
        <f>3/24000000*OO[[#This Row],[88 (29JUN1985 21:00:00)-Water Temperature (C)]]*OO[[#This Row],[30]]</f>
        <v>6.9969786278000003E-6</v>
      </c>
      <c r="AG38" s="10">
        <f>3/24000000*OO[[#This Row],[89 (30JUN1985 00:00:00)-Water Temperature (C)]]*OO[[#This Row],[31]]</f>
        <v>5.9116640857199989E-6</v>
      </c>
      <c r="AH38" s="10">
        <f>3/24000000*OO[[#This Row],[90 (30JUN1985 03:00:00)-Water Temperature (C)]]*OO[[#This Row],[32]]</f>
        <v>4.932907784199999E-6</v>
      </c>
      <c r="AI38" s="10">
        <f>3/24000000*OO[[#This Row],[91 (30JUN1985 06:00:00)-Water Temperature (C)]]*OO[[#This Row],[33]]</f>
        <v>4.2382723916599997E-6</v>
      </c>
      <c r="AJ38" s="10">
        <f>3/24000000*OO[[#This Row],[92 (30JUN1985 09:00:00)-Water Temperature (C)]]*OO[[#This Row],[34]]</f>
        <v>4.039983487789999E-6</v>
      </c>
      <c r="AK38" s="10">
        <f>3/24000000*OO[[#This Row],[93 (30JUN1985 12:00:00)-Water Temperature (C)]]*OO[[#This Row],[35]]</f>
        <v>3.9461262462112499E-6</v>
      </c>
      <c r="AL38" s="10">
        <f>3/24000000*OO[[#This Row],[94 (30JUN1985 15:00:00)-Water Temperature (C)]]*OO[[#This Row],[36]]</f>
        <v>3.8389927113600004E-6</v>
      </c>
      <c r="AM38" s="10">
        <f>3/24000000*OO[[#This Row],[95 (30JUN1985 18:00:00)-Water Temperature (C)]]*OO[[#This Row],[37]]</f>
        <v>3.6317810189099998E-6</v>
      </c>
      <c r="AN38" s="10">
        <f>3/24000000*OO[[#This Row],[96 (30JUN1985 21:00:00)-Water Temperature (C)]]*OO[[#This Row],[38]]</f>
        <v>3.1916434325624994E-6</v>
      </c>
      <c r="AO38" s="10">
        <f>3/24000000*OO[[#This Row],[97 (01JUL1985 00:00:00)-Water Temperature (C)]]*OO[[#This Row],[39]]</f>
        <v>2.5953499590525E-6</v>
      </c>
      <c r="AP38" s="10">
        <f>3/24000000*OO[[#This Row],[98 (01JUL1985 03:00:00)-Water Temperature (C)]]*OO[[#This Row],[40]]</f>
        <v>2.0357339738949997E-6</v>
      </c>
      <c r="AQ38" s="10">
        <f>3/24000000*OO[[#This Row],[99 (01JUL1985 06:00:00)-Water Temperature (C)]]*OO[[#This Row],[41]]</f>
        <v>1.5971927646599998E-6</v>
      </c>
      <c r="AR38" s="10">
        <f>3/24000000*OO[[#This Row],[100 (01JUL1985 09:00:00)-Water Temperature (C)]]*OO[[#This Row],[42]]</f>
        <v>1.3824559411072499E-6</v>
      </c>
      <c r="AS38" s="10">
        <f>3/24000000*OO[[#This Row],[101 (01JUL1985 12:00:00)-Water Temperature (C)]]*OO[[#This Row],[43]]</f>
        <v>1.1485400356875E-6</v>
      </c>
      <c r="AT38" s="10">
        <f>3/24000000*OO[[#This Row],[102 (01JUL1985 15:00:00)-Water Temperature (C)]]*OO[[#This Row],[44]]</f>
        <v>8.7610821037537493E-7</v>
      </c>
      <c r="AU38" s="10">
        <f>3/24000000*OO[[#This Row],[103 (01JUL1985 18:00:00)-Water Temperature (C)]]*OO[[#This Row],[45]]</f>
        <v>6.5214945313312489E-7</v>
      </c>
      <c r="AV38" s="10">
        <f>3/24000000*OO[[#This Row],[104 (01JUL1985 21:00:00)-Water Temperature (C)]]*OO[[#This Row],[46]]</f>
        <v>4.8463468105499997E-7</v>
      </c>
      <c r="AW38" s="10">
        <f>3/24000000*OO[[#This Row],[105 (02JUL1985 00:00:00)-Water Temperature (C)]]*OO[[#This Row],[47]]</f>
        <v>3.6788674964249996E-7</v>
      </c>
      <c r="AX38" s="10">
        <f>3/24000000*OO[[#This Row],[106 (02JUL1985 03:00:00)-Water Temperature (C)]]*OO[[#This Row],[48]]</f>
        <v>2.902708609675E-7</v>
      </c>
      <c r="AY38" s="10">
        <f>3/24000000*OO[[#This Row],[107 (02JUL1985 06:00:00)-Water Temperature (C)]]*OO[[#This Row],[49]]</f>
        <v>2.3848486842600001E-7</v>
      </c>
      <c r="AZ38" s="10">
        <f>3/24000000*OO[[#This Row],[108 (02JUL1985 09:00:00)-Water Temperature (C)]]*OO[[#This Row],[50]]</f>
        <v>2.0868224319000002E-7</v>
      </c>
      <c r="BA38" s="10">
        <f>3/24000000*OO[[#This Row],[109 (02JUL1985 12:00:00)-Water Temperature (C)]]*OO[[#This Row],[51]]</f>
        <v>1.9174052293987497E-7</v>
      </c>
      <c r="BB38" s="10">
        <f>3/24000000*OO[[#This Row],[110 (02JUL1985 15:00:00)-Water Temperature (C)]]*OO[[#This Row],[52]]</f>
        <v>1.7418805782787501E-7</v>
      </c>
      <c r="BC38" s="10">
        <f>3/24000000*OO[[#This Row],[111 (02JUL1985 18:00:00)-Water Temperature (C)]]*OO[[#This Row],[53]]</f>
        <v>1.600927631326625E-7</v>
      </c>
      <c r="BD38" s="10">
        <f>3/24000000*OO[[#This Row],[112 (02JUL1985 21:00:00)-Water Temperature (C)]]*OO[[#This Row],[54]]</f>
        <v>1.4203376495366249E-7</v>
      </c>
      <c r="BE38" s="10">
        <f>3/24000000*OO[[#This Row],[113 (03JUL1985 00:00:00)-Water Temperature (C)]]*OO[[#This Row],[55]]</f>
        <v>1.2384898301124998E-7</v>
      </c>
      <c r="BF38" s="10">
        <f>3/24000000*OO[[#This Row],[114 (03JUL1985 03:00:00)-Water Temperature (C)]]*OO[[#This Row],[56]]</f>
        <v>1.0776359684306248E-7</v>
      </c>
      <c r="BG38" s="10">
        <f>3/24000000*OO[[#This Row],[115 (03JUL1985 06:00:00)-Water Temperature (C)]]*OO[[#This Row],[57]]</f>
        <v>9.5915311417687496E-8</v>
      </c>
      <c r="BH38" s="10">
        <f>3/24000000*OO[[#This Row],[116 (03JUL1985 09:00:00)-Water Temperature (C)]]*OO[[#This Row],[58]]</f>
        <v>8.8863556684962482E-8</v>
      </c>
      <c r="BI38" s="10">
        <f>3/24000000*OO[[#This Row],[117 (03JUL1985 12:00:00)-Water Temperature (C)]]*OO[[#This Row],[59]]</f>
        <v>8.5620793908912502E-8</v>
      </c>
      <c r="BJ38" s="10">
        <f>3/24000000*OO[[#This Row],[118 (03JUL1985 15:00:00)-Water Temperature (C)]]*OO[[#This Row],[60]]</f>
        <v>8.3762708968124996E-8</v>
      </c>
      <c r="BK38" s="10">
        <f>3/24000000*OO[[#This Row],[119 (03JUL1985 18:00:00)-Water Temperature (C)]]*OO[[#This Row],[61]]</f>
        <v>8.3491968117499981E-8</v>
      </c>
      <c r="BL38" s="10">
        <f>3/24000000*OO[[#This Row],[120 (03JUL1985 21:00:00)-Water Temperature (C)]]*OO[[#This Row],[62]]</f>
        <v>7.9249575172424996E-8</v>
      </c>
      <c r="BM38" s="10">
        <f>3/24000000*OO[[#This Row],[121 (04JUL1985 00:00:00)-Water Temperature (C)]]*OO[[#This Row],[63]]</f>
        <v>7.1565203672999984E-8</v>
      </c>
      <c r="BN38" s="10">
        <f>3/24000000*OO[[#This Row],[122 (04JUL1985 03:00:00)-Water Temperature (C)]]*OO[[#This Row],[64]]</f>
        <v>6.339735068771249E-8</v>
      </c>
      <c r="BO38" s="10">
        <f>3/24000000*OO[[#This Row],[123 (04JUL1985 06:00:00)-Water Temperature (C)]]*OO[[#This Row],[65]]</f>
        <v>5.6726910022399992E-8</v>
      </c>
      <c r="BP38" s="10">
        <f>3/24000000*OO[[#This Row],[124 (04JUL1985 09:00:00)-Water Temperature (C)]]*OO[[#This Row],[66]]</f>
        <v>5.6374189968937509E-8</v>
      </c>
      <c r="BQ38" s="10">
        <f>3/24000000*OO[[#This Row],[125 (04JUL1985 12:00:00)-Water Temperature (C)]]*OO[[#This Row],[67]]</f>
        <v>6.0467900475599991E-8</v>
      </c>
      <c r="BR38" s="10">
        <f>3/24000000*OO[[#This Row],[126 (04JUL1985 15:00:00)-Water Temperature (C)]]*OO[[#This Row],[68]]</f>
        <v>6.4686673264662492E-8</v>
      </c>
      <c r="BS38" s="10">
        <f>3/24000000*OO[[#This Row],[127 (04JUL1985 18:00:00)-Water Temperature (C)]]*OO[[#This Row],[69]]</f>
        <v>6.7676340535999993E-8</v>
      </c>
      <c r="BT38" s="10">
        <f>3/24000000*OO[[#This Row],[128 (04JUL1985 21:00:00)-Water Temperature (C)]]*OO[[#This Row],[70]]</f>
        <v>6.6068934010274992E-8</v>
      </c>
      <c r="BU38" s="10">
        <f>3/24000000*OO[[#This Row],[129 (05JUL1985 00:00:00)-Water Temperature (C)]]*OO[[#This Row],[71]]</f>
        <v>5.9979405780937495E-8</v>
      </c>
      <c r="BV38" s="10">
        <f>3/24000000*OO[[#This Row],[130 (05JUL1985 03:00:00)-Water Temperature (C)]]*OO[[#This Row],[72]]</f>
        <v>5.3100337119362497E-8</v>
      </c>
      <c r="BW38" s="10">
        <f>3/24000000*OO[[#This Row],[131 (05JUL1985 06:00:00)-Water Temperature (C)]]*OO[[#This Row],[73]]</f>
        <v>4.6918376264287499E-8</v>
      </c>
      <c r="BX38" s="10">
        <f>3/24000000*OO[[#This Row],[132 (05JUL1985 09:00:00)-Water Temperature (C)]]*OO[[#This Row],[74]]</f>
        <v>4.6872568231500007E-8</v>
      </c>
      <c r="BY38" s="10">
        <f>3/24000000*OO[[#This Row],[133 (05JUL1985 12:00:00)-Water Temperature (C)]]*OO[[#This Row],[75]]</f>
        <v>5.2730070405599992E-8</v>
      </c>
      <c r="BZ38" s="10">
        <f>3/24000000*OO[[#This Row],[134 (05JUL1985 15:00:00)-Water Temperature (C)]]*OO[[#This Row],[76]]</f>
        <v>6.0550366893787499E-8</v>
      </c>
      <c r="CA38" s="10">
        <f>3/24000000*OO[[#This Row],[135 (05JUL1985 18:00:00)-Water Temperature (C)]]*OO[[#This Row],[77]]</f>
        <v>6.5498837216399991E-8</v>
      </c>
      <c r="CB38" s="10">
        <f>3/24000000*OO[[#This Row],[136 (05JUL1985 21:00:00)-Water Temperature (C)]]*OO[[#This Row],[78]]</f>
        <v>6.3807255281274994E-8</v>
      </c>
      <c r="CC38" s="10">
        <f>3/24000000*OO[[#This Row],[137 (06JUL1985 00:00:00)-Water Temperature (C)]]*OO[[#This Row],[79]]</f>
        <v>5.6967573086174985E-8</v>
      </c>
      <c r="CD38" s="10">
        <f>3/24000000*OO[[#This Row],[138 (06JUL1985 03:00:00)-Water Temperature (C)]]*OO[[#This Row],[80]]</f>
        <v>4.9132778300249995E-8</v>
      </c>
      <c r="CE38" s="10">
        <f>3/24000000*OO[[#This Row],[139 (06JUL1985 06:00:00)-Water Temperature (C)]]*OO[[#This Row],[81]]</f>
        <v>4.286836394825E-8</v>
      </c>
      <c r="CF38" s="10">
        <f>3/24000000*OO[[#This Row],[140 (06JUL1985 09:00:00)-Water Temperature (C)]]*OO[[#This Row],[82]]</f>
        <v>4.1928138742374993E-8</v>
      </c>
      <c r="CG38" s="10">
        <f>3/24000000*OO[[#This Row],[141 (06JUL1985 12:00:00)-Water Temperature (C)]]*OO[[#This Row],[83]]</f>
        <v>4.2304392275599996E-8</v>
      </c>
      <c r="CH38" s="10">
        <f>3/24000000*OO[[#This Row],[142 (06JUL1985 15:00:00)-Water Temperature (C)]]*OO[[#This Row],[84]]</f>
        <v>4.2637534967249996E-8</v>
      </c>
      <c r="CI38" s="10">
        <f>3/24000000*OO[[#This Row],[143 (06JUL1985 18:00:00)-Water Temperature (C)]]*OO[[#This Row],[85]]</f>
        <v>4.1779261587937494E-8</v>
      </c>
      <c r="CJ38" s="10">
        <f>3/24000000*OO[[#This Row],[144 (06JUL1985 21:00:00)-Water Temperature (C)]]*OO[[#This Row],[86]]</f>
        <v>3.8629777735237496E-8</v>
      </c>
      <c r="CK38" s="10">
        <f>3/24000000*OO[[#This Row],[145 (07JUL1985 00:00:00)-Water Temperature (C)]]*OO[[#This Row],[87]]</f>
        <v>3.3557183034374995E-8</v>
      </c>
      <c r="CL38" s="10">
        <f>3/24000000*OO[[#This Row],[146 (07JUL1985 03:00:00)-Water Temperature (C)]]*OO[[#This Row],[88]]</f>
        <v>2.8685267291200002E-8</v>
      </c>
      <c r="CM38" s="10">
        <f>3/24000000*OO[[#This Row],[147 (07JUL1985 06:00:00)-Water Temperature (C)]]*OO[[#This Row],[89]]</f>
        <v>2.4969989793050003E-8</v>
      </c>
      <c r="CN38" s="10">
        <f>3/24000000*OO[[#This Row],[148 (07JUL1985 09:00:00)-Water Temperature (C)]]*OO[[#This Row],[90]]</f>
        <v>2.3872515738474997E-8</v>
      </c>
      <c r="CO38" s="10">
        <f>3/24000000*OO[[#This Row],[149 (07JUL1985 12:00:00)-Water Temperature (C)]]*OO[[#This Row],[91]]</f>
        <v>2.1654640822725003E-8</v>
      </c>
      <c r="CP38" s="10">
        <f>3/24000000*OO[[#This Row],[150 (07JUL1985 15:00:00)-Water Temperature (C)]]*OO[[#This Row],[92]]</f>
        <v>1.9907863185375001E-8</v>
      </c>
      <c r="CQ38" s="10">
        <f>3/24000000*OO[[#This Row],[151 (07JUL1985 18:00:00)-Water Temperature (C)]]*OO[[#This Row],[93]]</f>
        <v>1.8413776940624999E-8</v>
      </c>
      <c r="CR38" s="10">
        <f>3/24000000*OO[[#This Row],[152 (07JUL1985 21:00:00)-Water Temperature (C)]]*OO[[#This Row],[94]]</f>
        <v>1.6875029880202499E-8</v>
      </c>
      <c r="CS38" s="10">
        <f>3/24000000*OO[[#This Row],[153 (08JUL1985 00:00:00)-Water Temperature (C)]]*OO[[#This Row],[95]]</f>
        <v>1.5226992867887499E-8</v>
      </c>
      <c r="CT38" s="10">
        <f>3/24000000*OO[[#This Row],[154 (08JUL1985 03:00:00)-Water Temperature (C)]]*OO[[#This Row],[96]]</f>
        <v>1.3472237446206249E-8</v>
      </c>
      <c r="CU38" s="10">
        <f>3/24000000*OO[[#This Row],[155 (08JUL1985 06:00:00)-Water Temperature (C)]]*OO[[#This Row],[97]]</f>
        <v>1.21287602423475E-8</v>
      </c>
      <c r="CV38" s="10">
        <f>3/24000000*OO[[#This Row],[156 (08JUL1985 09:00:00)-Water Temperature (C)]]*OO[[#This Row],[98]]</f>
        <v>1.3005517191975E-8</v>
      </c>
      <c r="CW38" s="10">
        <f>3/24000000*OO[[#This Row],[157 (08JUL1985 12:00:00)-Water Temperature (C)]]*OO[[#This Row],[99]]</f>
        <v>1.6869395574499998E-8</v>
      </c>
    </row>
    <row r="39" spans="1:101" x14ac:dyDescent="0.35">
      <c r="A39" t="s">
        <v>44</v>
      </c>
      <c r="B39">
        <v>619.13109999999995</v>
      </c>
      <c r="C39" s="10">
        <f>3/24*OO[[#This Row],[59 (26JUN1985 06:00:00)-Water Temperature (C)]]*OO[[#This Row],[1]]/SUM(OO[1])</f>
        <v>8.4349705316579274E-2</v>
      </c>
      <c r="D39" s="10">
        <f>3/24*OO[[#This Row],[60 (26JUN1985 09:00:00)-Water Temperature (C)]]*OO[[#This Row],[2]]/SUM(OO[2])</f>
        <v>5.2529879584208343E-2</v>
      </c>
      <c r="E39" s="10">
        <f>3/24*OO[[#This Row],[61 (26JUN1985 12:00:00)-Water Temperature (C)]]*OO[[#This Row],[3]]/SUM(OO[3])</f>
        <v>2.4089131032024821E-3</v>
      </c>
      <c r="F39" s="10">
        <f>3/24*OO[[#This Row],[62 (26JUN1985 15:00:00)-Water Temperature (C)]]*OO[[#This Row],[4]]/SUM(OO[4])</f>
        <v>8.1969484001186542E-5</v>
      </c>
      <c r="G39" s="10">
        <f>3/24*OO[[#This Row],[63 (26JUN1985 18:00:00)-Water Temperature (C)]]*OO[[#This Row],[5]]/SUM(OO[5])</f>
        <v>3.7603835525226418E-5</v>
      </c>
      <c r="H39" s="10">
        <f>3/24*OO[[#This Row],[64 (26JUN1985 21:00:00)-Water Temperature (C)]]*OO[[#This Row],[6]]/SUM(OO[6])</f>
        <v>3.1978020881421759E-5</v>
      </c>
      <c r="I39" s="10">
        <f>3/24*OO[[#This Row],[65 (27JUN1985 00:00:00)-Water Temperature (C)]]*OO[[#This Row],[7]]/SUM(OO[7])</f>
        <v>2.7062930211982755E-5</v>
      </c>
      <c r="J39" s="10">
        <f>3/24*OO[[#This Row],[66 (27JUN1985 03:00:00)-Water Temperature (C)]]*OO[[#This Row],[8]]/SUM(OO[8])</f>
        <v>2.2730605169167017E-5</v>
      </c>
      <c r="K39" s="10">
        <f>3/24*OO[[#This Row],[67 (27JUN1985 06:00:00)-Water Temperature (C)]]*OO[[#This Row],[9]]/SUM(OO[9])</f>
        <v>1.9762115839987737E-5</v>
      </c>
      <c r="L39" s="10">
        <f>3/24*OO[[#This Row],[68 (27JUN1985 09:00:00)-Water Temperature (C)]]*OO[[#This Row],[10]]/SUM(OO[10])</f>
        <v>1.9221300154992848E-5</v>
      </c>
      <c r="M39" s="10">
        <f>3/24*OO[[#This Row],[69 (27JUN1985 12:00:00)-Water Temperature (C)]]*OO[[#This Row],[11]]/SUM(OO[11])</f>
        <v>1.9656586928875062E-5</v>
      </c>
      <c r="N39" s="10">
        <f>3/24*OO[[#This Row],[70 (27JUN1985 15:00:00)-Water Temperature (C)]]*OO[[#This Row],[12]]/SUM(OO[12])</f>
        <v>1.9723920988575111E-5</v>
      </c>
      <c r="O39" s="10">
        <f>3/24*OO[[#This Row],[71 (27JUN1985 18:00:00)-Water Temperature (C)]]*OO[[#This Row],[13]]/SUM(OO[13])</f>
        <v>1.8868352249003931E-5</v>
      </c>
      <c r="P39" s="10">
        <f>3/24*OO[[#This Row],[72 (27JUN1985 21:00:00)-Water Temperature (C)]]*OO[[#This Row],[14]]/SUM(OO[14])</f>
        <v>1.6921690099226258E-5</v>
      </c>
      <c r="Q39" s="10">
        <f>3/24*OO[[#This Row],[73 (28JUN1985 00:00:00)-Water Temperature (C)]]*OO[[#This Row],[15]]/SUM(OO[15])</f>
        <v>1.4693896824419452E-5</v>
      </c>
      <c r="R39" s="10">
        <f>3/24*OO[[#This Row],[74 (28JUN1985 03:00:00)-Water Temperature (C)]]*OO[[#This Row],[16]]/SUM(OO[16])</f>
        <v>1.2704435298969163E-5</v>
      </c>
      <c r="S39" s="10">
        <f>3/24*OO[[#This Row],[75 (28JUN1985 06:00:00)-Water Temperature (C)]]*OO[[#This Row],[17]]/SUM(OO[17])</f>
        <v>1.1381852853004506E-5</v>
      </c>
      <c r="T39" s="10">
        <f>3/24*OO[[#This Row],[76 (28JUN1985 09:00:00)-Water Temperature (C)]]*OO[[#This Row],[18]]/SUM(OO[18])</f>
        <v>1.2645260956653947E-5</v>
      </c>
      <c r="U39" s="10">
        <f>3/24*OO[[#This Row],[77 (28JUN1985 12:00:00)-Water Temperature (C)]]*OO[[#This Row],[19]]/SUM(OO[19])</f>
        <v>1.4980781198392808E-5</v>
      </c>
      <c r="V39" s="10">
        <f>3/24000000*OO[[#This Row],[78 (28JUN1985 15:00:00)-Water Temperature (C)]]*OO[[#This Row],[20]]</f>
        <v>1.6007381473151252E-5</v>
      </c>
      <c r="W39" s="10">
        <f>3/24000000*OO[[#This Row],[79 (28JUN1985 18:00:00)-Water Temperature (C)]]*OO[[#This Row],[21]]</f>
        <v>1.5148833506598749E-5</v>
      </c>
      <c r="X39" s="10">
        <f>3/24000000*OO[[#This Row],[80 (28JUN1985 21:00:00)-Water Temperature (C)]]*OO[[#This Row],[22]]</f>
        <v>1.34630983526E-5</v>
      </c>
      <c r="Y39" s="10">
        <f>3/24000000*OO[[#This Row],[81 (29JUN1985 00:00:00)-Water Temperature (C)]]*OO[[#This Row],[23]]</f>
        <v>1.15642991775E-5</v>
      </c>
      <c r="Z39" s="10">
        <f>3/24000000*OO[[#This Row],[82 (29JUN1985 03:00:00)-Water Temperature (C)]]*OO[[#This Row],[24]]</f>
        <v>9.8928400286362517E-6</v>
      </c>
      <c r="AA39" s="10">
        <f>3/24000000*OO[[#This Row],[83 (29JUN1985 06:00:00)-Water Temperature (C)]]*OO[[#This Row],[25]]</f>
        <v>8.6234832889200006E-6</v>
      </c>
      <c r="AB39" s="10">
        <f>3/24000000*OO[[#This Row],[84 (29JUN1985 09:00:00)-Water Temperature (C)]]*OO[[#This Row],[26]]</f>
        <v>7.9145251069449995E-6</v>
      </c>
      <c r="AC39" s="10">
        <f>3/24000000*OO[[#This Row],[85 (29JUN1985 12:00:00)-Water Temperature (C)]]*OO[[#This Row],[27]]</f>
        <v>7.3486900416862502E-6</v>
      </c>
      <c r="AD39" s="10">
        <f>3/24000000*OO[[#This Row],[86 (29JUN1985 15:00:00)-Water Temperature (C)]]*OO[[#This Row],[28]]</f>
        <v>6.9123877262999994E-6</v>
      </c>
      <c r="AE39" s="10">
        <f>3/24000000*OO[[#This Row],[88 (29JUN1985 21:00:00)-Water Temperature (C)]]*OO[[#This Row],[30]]</f>
        <v>5.5699220047499998E-6</v>
      </c>
      <c r="AF39" s="10">
        <f>3/24000000*OO[[#This Row],[88 (29JUN1985 21:00:00)-Water Temperature (C)]]*OO[[#This Row],[30]]</f>
        <v>5.5699220047499998E-6</v>
      </c>
      <c r="AG39" s="10">
        <f>3/24000000*OO[[#This Row],[89 (30JUN1985 00:00:00)-Water Temperature (C)]]*OO[[#This Row],[31]]</f>
        <v>4.7177850133749998E-6</v>
      </c>
      <c r="AH39" s="10">
        <f>3/24000000*OO[[#This Row],[90 (30JUN1985 03:00:00)-Water Temperature (C)]]*OO[[#This Row],[32]]</f>
        <v>3.9405339207500003E-6</v>
      </c>
      <c r="AI39" s="10">
        <f>3/24000000*OO[[#This Row],[91 (30JUN1985 06:00:00)-Water Temperature (C)]]*OO[[#This Row],[33]]</f>
        <v>3.3813006445950003E-6</v>
      </c>
      <c r="AJ39" s="10">
        <f>3/24000000*OO[[#This Row],[92 (30JUN1985 09:00:00)-Water Temperature (C)]]*OO[[#This Row],[34]]</f>
        <v>3.2114862304462499E-6</v>
      </c>
      <c r="AK39" s="10">
        <f>3/24000000*OO[[#This Row],[93 (30JUN1985 12:00:00)-Water Temperature (C)]]*OO[[#This Row],[35]]</f>
        <v>3.1367386261737494E-6</v>
      </c>
      <c r="AL39" s="10">
        <f>3/24000000*OO[[#This Row],[94 (30JUN1985 15:00:00)-Water Temperature (C)]]*OO[[#This Row],[36]]</f>
        <v>3.0573688336674997E-6</v>
      </c>
      <c r="AM39" s="10">
        <f>3/24000000*OO[[#This Row],[95 (30JUN1985 18:00:00)-Water Temperature (C)]]*OO[[#This Row],[37]]</f>
        <v>2.9056937919750002E-6</v>
      </c>
      <c r="AN39" s="10">
        <f>3/24000000*OO[[#This Row],[96 (30JUN1985 21:00:00)-Water Temperature (C)]]*OO[[#This Row],[38]]</f>
        <v>2.5638160031249997E-6</v>
      </c>
      <c r="AO39" s="10">
        <f>3/24000000*OO[[#This Row],[97 (01JUL1985 00:00:00)-Water Temperature (C)]]*OO[[#This Row],[39]]</f>
        <v>2.0954854025999995E-6</v>
      </c>
      <c r="AP39" s="10">
        <f>3/24000000*OO[[#This Row],[98 (01JUL1985 03:00:00)-Water Temperature (C)]]*OO[[#This Row],[40]]</f>
        <v>1.6503699212287499E-6</v>
      </c>
      <c r="AQ39" s="10">
        <f>3/24000000*OO[[#This Row],[99 (01JUL1985 06:00:00)-Water Temperature (C)]]*OO[[#This Row],[41]]</f>
        <v>1.2947775696280001E-6</v>
      </c>
      <c r="AR39" s="10">
        <f>3/24000000*OO[[#This Row],[100 (01JUL1985 09:00:00)-Water Temperature (C)]]*OO[[#This Row],[42]]</f>
        <v>1.1187722226082499E-6</v>
      </c>
      <c r="AS39" s="10">
        <f>3/24000000*OO[[#This Row],[101 (01JUL1985 12:00:00)-Water Temperature (C)]]*OO[[#This Row],[43]]</f>
        <v>9.3893413567625E-7</v>
      </c>
      <c r="AT39" s="10">
        <f>3/24000000*OO[[#This Row],[102 (01JUL1985 15:00:00)-Water Temperature (C)]]*OO[[#This Row],[44]]</f>
        <v>7.2146662707199998E-7</v>
      </c>
      <c r="AU39" s="10">
        <f>3/24000000*OO[[#This Row],[103 (01JUL1985 18:00:00)-Water Temperature (C)]]*OO[[#This Row],[45]]</f>
        <v>5.3688896068037495E-7</v>
      </c>
      <c r="AV39" s="10">
        <f>3/24000000*OO[[#This Row],[104 (01JUL1985 21:00:00)-Water Temperature (C)]]*OO[[#This Row],[46]]</f>
        <v>3.9712920366787497E-7</v>
      </c>
      <c r="AW39" s="10">
        <f>3/24000000*OO[[#This Row],[105 (02JUL1985 00:00:00)-Water Temperature (C)]]*OO[[#This Row],[47]]</f>
        <v>3.0000046929750004E-7</v>
      </c>
      <c r="AX39" s="10">
        <f>3/24000000*OO[[#This Row],[106 (02JUL1985 03:00:00)-Water Temperature (C)]]*OO[[#This Row],[48]]</f>
        <v>2.3581275077624999E-7</v>
      </c>
      <c r="AY39" s="10">
        <f>3/24000000*OO[[#This Row],[107 (02JUL1985 06:00:00)-Water Temperature (C)]]*OO[[#This Row],[49]]</f>
        <v>1.9283708544749996E-7</v>
      </c>
      <c r="AZ39" s="10">
        <f>3/24000000*OO[[#This Row],[108 (02JUL1985 09:00:00)-Water Temperature (C)]]*OO[[#This Row],[50]]</f>
        <v>1.6810127025825E-7</v>
      </c>
      <c r="BA39" s="10">
        <f>3/24000000*OO[[#This Row],[109 (02JUL1985 12:00:00)-Water Temperature (C)]]*OO[[#This Row],[51]]</f>
        <v>1.5444693023425E-7</v>
      </c>
      <c r="BB39" s="10">
        <f>3/24000000*OO[[#This Row],[110 (02JUL1985 15:00:00)-Water Temperature (C)]]*OO[[#This Row],[52]]</f>
        <v>1.4020459387173749E-7</v>
      </c>
      <c r="BC39" s="10">
        <f>3/24000000*OO[[#This Row],[111 (02JUL1985 18:00:00)-Water Temperature (C)]]*OO[[#This Row],[53]]</f>
        <v>1.28478057863925E-7</v>
      </c>
      <c r="BD39" s="10">
        <f>3/24000000*OO[[#This Row],[112 (02JUL1985 21:00:00)-Water Temperature (C)]]*OO[[#This Row],[54]]</f>
        <v>1.1423263074694998E-7</v>
      </c>
      <c r="BE39" s="10">
        <f>3/24000000*OO[[#This Row],[113 (03JUL1985 00:00:00)-Water Temperature (C)]]*OO[[#This Row],[55]]</f>
        <v>9.9682175322125007E-8</v>
      </c>
      <c r="BF39" s="10">
        <f>3/24000000*OO[[#This Row],[114 (03JUL1985 03:00:00)-Water Temperature (C)]]*OO[[#This Row],[56]]</f>
        <v>8.6665172770049991E-8</v>
      </c>
      <c r="BG39" s="10">
        <f>3/24000000*OO[[#This Row],[115 (03JUL1985 06:00:00)-Water Temperature (C)]]*OO[[#This Row],[57]]</f>
        <v>7.6841736971624998E-8</v>
      </c>
      <c r="BH39" s="10">
        <f>3/24000000*OO[[#This Row],[116 (03JUL1985 09:00:00)-Water Temperature (C)]]*OO[[#This Row],[58]]</f>
        <v>7.1077446482700001E-8</v>
      </c>
      <c r="BI39" s="10">
        <f>3/24000000*OO[[#This Row],[117 (03JUL1985 12:00:00)-Water Temperature (C)]]*OO[[#This Row],[59]]</f>
        <v>6.8447074210649995E-8</v>
      </c>
      <c r="BJ39" s="10">
        <f>3/24000000*OO[[#This Row],[118 (03JUL1985 15:00:00)-Water Temperature (C)]]*OO[[#This Row],[60]]</f>
        <v>6.6848664908799997E-8</v>
      </c>
      <c r="BK39" s="10">
        <f>3/24000000*OO[[#This Row],[119 (03JUL1985 18:00:00)-Water Temperature (C)]]*OO[[#This Row],[61]]</f>
        <v>6.6518432802375007E-8</v>
      </c>
      <c r="BL39" s="10">
        <f>3/24000000*OO[[#This Row],[120 (03JUL1985 21:00:00)-Water Temperature (C)]]*OO[[#This Row],[62]]</f>
        <v>6.3325930287750001E-8</v>
      </c>
      <c r="BM39" s="10">
        <f>3/24000000*OO[[#This Row],[121 (04JUL1985 00:00:00)-Water Temperature (C)]]*OO[[#This Row],[63]]</f>
        <v>5.7369746052449989E-8</v>
      </c>
      <c r="BN39" s="10">
        <f>3/24000000*OO[[#This Row],[122 (04JUL1985 03:00:00)-Water Temperature (C)]]*OO[[#This Row],[64]]</f>
        <v>5.0907740877600002E-8</v>
      </c>
      <c r="BO39" s="10">
        <f>3/24000000*OO[[#This Row],[123 (04JUL1985 06:00:00)-Water Temperature (C)]]*OO[[#This Row],[65]]</f>
        <v>4.5437307789299996E-8</v>
      </c>
      <c r="BP39" s="10">
        <f>3/24000000*OO[[#This Row],[124 (04JUL1985 09:00:00)-Water Temperature (C)]]*OO[[#This Row],[66]]</f>
        <v>4.4783442436412491E-8</v>
      </c>
      <c r="BQ39" s="10">
        <f>3/24000000*OO[[#This Row],[125 (04JUL1985 12:00:00)-Water Temperature (C)]]*OO[[#This Row],[67]]</f>
        <v>4.7773209251199999E-8</v>
      </c>
      <c r="BR39" s="10">
        <f>3/24000000*OO[[#This Row],[126 (04JUL1985 15:00:00)-Water Temperature (C)]]*OO[[#This Row],[68]]</f>
        <v>5.1151907065424991E-8</v>
      </c>
      <c r="BS39" s="10">
        <f>3/24000000*OO[[#This Row],[127 (04JUL1985 18:00:00)-Water Temperature (C)]]*OO[[#This Row],[69]]</f>
        <v>5.3741285414824995E-8</v>
      </c>
      <c r="BT39" s="10">
        <f>3/24000000*OO[[#This Row],[128 (04JUL1985 21:00:00)-Water Temperature (C)]]*OO[[#This Row],[70]]</f>
        <v>5.2720363808999995E-8</v>
      </c>
      <c r="BU39" s="10">
        <f>3/24000000*OO[[#This Row],[129 (05JUL1985 00:00:00)-Water Temperature (C)]]*OO[[#This Row],[71]]</f>
        <v>4.8041917509999998E-8</v>
      </c>
      <c r="BV39" s="10">
        <f>3/24000000*OO[[#This Row],[130 (05JUL1985 03:00:00)-Water Temperature (C)]]*OO[[#This Row],[72]]</f>
        <v>4.2622553230937502E-8</v>
      </c>
      <c r="BW39" s="10">
        <f>3/24000000*OO[[#This Row],[131 (05JUL1985 06:00:00)-Water Temperature (C)]]*OO[[#This Row],[73]]</f>
        <v>3.7647112479750001E-8</v>
      </c>
      <c r="BX39" s="10">
        <f>3/24000000*OO[[#This Row],[132 (05JUL1985 09:00:00)-Water Temperature (C)]]*OO[[#This Row],[74]]</f>
        <v>3.7194137777499995E-8</v>
      </c>
      <c r="BY39" s="10">
        <f>3/24000000*OO[[#This Row],[133 (05JUL1985 12:00:00)-Water Temperature (C)]]*OO[[#This Row],[75]]</f>
        <v>4.1482638561612496E-8</v>
      </c>
      <c r="BZ39" s="10">
        <f>3/24000000*OO[[#This Row],[134 (05JUL1985 15:00:00)-Water Temperature (C)]]*OO[[#This Row],[76]]</f>
        <v>4.7673761177549998E-8</v>
      </c>
      <c r="CA39" s="10">
        <f>3/24000000*OO[[#This Row],[135 (05JUL1985 18:00:00)-Water Temperature (C)]]*OO[[#This Row],[77]]</f>
        <v>5.1914772323075001E-8</v>
      </c>
      <c r="CB39" s="10">
        <f>3/24000000*OO[[#This Row],[136 (05JUL1985 21:00:00)-Water Temperature (C)]]*OO[[#This Row],[78]]</f>
        <v>5.0945470738699996E-8</v>
      </c>
      <c r="CC39" s="10">
        <f>3/24000000*OO[[#This Row],[137 (06JUL1985 00:00:00)-Water Temperature (C)]]*OO[[#This Row],[79]]</f>
        <v>4.5753571168987493E-8</v>
      </c>
      <c r="CD39" s="10">
        <f>3/24000000*OO[[#This Row],[138 (06JUL1985 03:00:00)-Water Temperature (C)]]*OO[[#This Row],[80]]</f>
        <v>3.9561550950074998E-8</v>
      </c>
      <c r="CE39" s="10">
        <f>3/24000000*OO[[#This Row],[139 (06JUL1985 06:00:00)-Water Temperature (C)]]*OO[[#This Row],[81]]</f>
        <v>3.4450304149999998E-8</v>
      </c>
      <c r="CF39" s="10">
        <f>3/24000000*OO[[#This Row],[140 (06JUL1985 09:00:00)-Water Temperature (C)]]*OO[[#This Row],[82]]</f>
        <v>3.3481245505574996E-8</v>
      </c>
      <c r="CG39" s="10">
        <f>3/24000000*OO[[#This Row],[141 (06JUL1985 12:00:00)-Water Temperature (C)]]*OO[[#This Row],[83]]</f>
        <v>3.3779703516300003E-8</v>
      </c>
      <c r="CH39" s="10">
        <f>3/24000000*OO[[#This Row],[142 (06JUL1985 15:00:00)-Water Temperature (C)]]*OO[[#This Row],[84]]</f>
        <v>3.4024857836625003E-8</v>
      </c>
      <c r="CI39" s="10">
        <f>3/24000000*OO[[#This Row],[143 (06JUL1985 18:00:00)-Water Temperature (C)]]*OO[[#This Row],[85]]</f>
        <v>3.3416596817362493E-8</v>
      </c>
      <c r="CJ39" s="10">
        <f>3/24000000*OO[[#This Row],[144 (06JUL1985 21:00:00)-Water Temperature (C)]]*OO[[#This Row],[86]]</f>
        <v>3.0989317844924999E-8</v>
      </c>
      <c r="CK39" s="10">
        <f>3/24000000*OO[[#This Row],[145 (07JUL1985 00:00:00)-Water Temperature (C)]]*OO[[#This Row],[87]]</f>
        <v>2.7013375282499999E-8</v>
      </c>
      <c r="CL39" s="10">
        <f>3/24000000*OO[[#This Row],[146 (07JUL1985 03:00:00)-Water Temperature (C)]]*OO[[#This Row],[88]]</f>
        <v>2.3109928129312497E-8</v>
      </c>
      <c r="CM39" s="10">
        <f>3/24000000*OO[[#This Row],[147 (07JUL1985 06:00:00)-Water Temperature (C)]]*OO[[#This Row],[89]]</f>
        <v>2.00702218867875E-8</v>
      </c>
      <c r="CN39" s="10">
        <f>3/24000000*OO[[#This Row],[148 (07JUL1985 09:00:00)-Water Temperature (C)]]*OO[[#This Row],[90]]</f>
        <v>1.9107157462312499E-8</v>
      </c>
      <c r="CO39" s="10">
        <f>3/24000000*OO[[#This Row],[149 (07JUL1985 12:00:00)-Water Temperature (C)]]*OO[[#This Row],[91]]</f>
        <v>1.7441584453599998E-8</v>
      </c>
      <c r="CP39" s="10">
        <f>3/24000000*OO[[#This Row],[150 (07JUL1985 15:00:00)-Water Temperature (C)]]*OO[[#This Row],[92]]</f>
        <v>1.6021524868994999E-8</v>
      </c>
      <c r="CQ39" s="10">
        <f>3/24000000*OO[[#This Row],[151 (07JUL1985 18:00:00)-Water Temperature (C)]]*OO[[#This Row],[93]]</f>
        <v>1.4800846262782498E-8</v>
      </c>
      <c r="CR39" s="10">
        <f>3/24000000*OO[[#This Row],[152 (07JUL1985 21:00:00)-Water Temperature (C)]]*OO[[#This Row],[94]]</f>
        <v>1.3519761386935E-8</v>
      </c>
      <c r="CS39" s="10">
        <f>3/24000000*OO[[#This Row],[153 (08JUL1985 00:00:00)-Water Temperature (C)]]*OO[[#This Row],[95]]</f>
        <v>1.2208886827214999E-8</v>
      </c>
      <c r="CT39" s="10">
        <f>3/24000000*OO[[#This Row],[154 (08JUL1985 03:00:00)-Water Temperature (C)]]*OO[[#This Row],[96]]</f>
        <v>1.0818481048144999E-8</v>
      </c>
      <c r="CU39" s="10">
        <f>3/24000000*OO[[#This Row],[155 (08JUL1985 06:00:00)-Water Temperature (C)]]*OO[[#This Row],[97]]</f>
        <v>9.7144979993249992E-9</v>
      </c>
      <c r="CV39" s="10">
        <f>3/24000000*OO[[#This Row],[156 (08JUL1985 09:00:00)-Water Temperature (C)]]*OO[[#This Row],[98]]</f>
        <v>1.0222211295408751E-8</v>
      </c>
      <c r="CW39" s="10">
        <f>3/24000000*OO[[#This Row],[157 (08JUL1985 12:00:00)-Water Temperature (C)]]*OO[[#This Row],[99]]</f>
        <v>1.3068431874924999E-8</v>
      </c>
    </row>
    <row r="40" spans="1:101" x14ac:dyDescent="0.35">
      <c r="A40" t="s">
        <v>45</v>
      </c>
      <c r="B40">
        <v>1069.6469999999999</v>
      </c>
      <c r="C40" s="10">
        <f>3/24*OO[[#This Row],[59 (26JUN1985 06:00:00)-Water Temperature (C)]]*OO[[#This Row],[1]]/SUM(OO[1])</f>
        <v>9.1106459770644452E-2</v>
      </c>
      <c r="D40" s="10">
        <f>3/24*OO[[#This Row],[60 (26JUN1985 09:00:00)-Water Temperature (C)]]*OO[[#This Row],[2]]/SUM(OO[2])</f>
        <v>8.8580496270504794E-2</v>
      </c>
      <c r="E40" s="10">
        <f>3/24*OO[[#This Row],[61 (26JUN1985 12:00:00)-Water Temperature (C)]]*OO[[#This Row],[3]]/SUM(OO[3])</f>
        <v>4.9146819779471874E-3</v>
      </c>
      <c r="F40" s="10">
        <f>3/24*OO[[#This Row],[62 (26JUN1985 15:00:00)-Water Temperature (C)]]*OO[[#This Row],[4]]/SUM(OO[4])</f>
        <v>1.4870478004262104E-4</v>
      </c>
      <c r="G40" s="10">
        <f>3/24*OO[[#This Row],[63 (26JUN1985 18:00:00)-Water Temperature (C)]]*OO[[#This Row],[5]]/SUM(OO[5])</f>
        <v>5.2668020171542088E-5</v>
      </c>
      <c r="H40" s="10">
        <f>3/24*OO[[#This Row],[64 (26JUN1985 21:00:00)-Water Temperature (C)]]*OO[[#This Row],[6]]/SUM(OO[6])</f>
        <v>4.4494253361783564E-5</v>
      </c>
      <c r="I40" s="10">
        <f>3/24*OO[[#This Row],[65 (27JUN1985 00:00:00)-Water Temperature (C)]]*OO[[#This Row],[7]]/SUM(OO[7])</f>
        <v>3.7631359053424694E-5</v>
      </c>
      <c r="J40" s="10">
        <f>3/24*OO[[#This Row],[66 (27JUN1985 03:00:00)-Water Temperature (C)]]*OO[[#This Row],[8]]/SUM(OO[8])</f>
        <v>3.1608267501815335E-5</v>
      </c>
      <c r="K40" s="10">
        <f>3/24*OO[[#This Row],[67 (27JUN1985 06:00:00)-Water Temperature (C)]]*OO[[#This Row],[9]]/SUM(OO[9])</f>
        <v>2.7350557280390502E-5</v>
      </c>
      <c r="L40" s="10">
        <f>3/24*OO[[#This Row],[68 (27JUN1985 09:00:00)-Water Temperature (C)]]*OO[[#This Row],[10]]/SUM(OO[10])</f>
        <v>2.6406185130430589E-5</v>
      </c>
      <c r="M40" s="10">
        <f>3/24*OO[[#This Row],[69 (27JUN1985 12:00:00)-Water Temperature (C)]]*OO[[#This Row],[11]]/SUM(OO[11])</f>
        <v>2.6992067977203959E-5</v>
      </c>
      <c r="N40" s="10">
        <f>3/24*OO[[#This Row],[70 (27JUN1985 15:00:00)-Water Temperature (C)]]*OO[[#This Row],[12]]/SUM(OO[12])</f>
        <v>2.7148835289793582E-5</v>
      </c>
      <c r="O40" s="10">
        <f>3/24*OO[[#This Row],[71 (27JUN1985 18:00:00)-Water Temperature (C)]]*OO[[#This Row],[13]]/SUM(OO[13])</f>
        <v>2.6083470857719501E-5</v>
      </c>
      <c r="P40" s="10">
        <f>3/24*OO[[#This Row],[72 (27JUN1985 21:00:00)-Water Temperature (C)]]*OO[[#This Row],[14]]/SUM(OO[14])</f>
        <v>2.3467924095880699E-5</v>
      </c>
      <c r="Q40" s="10">
        <f>3/24*OO[[#This Row],[73 (28JUN1985 00:00:00)-Water Temperature (C)]]*OO[[#This Row],[15]]/SUM(OO[15])</f>
        <v>2.0387973408550758E-5</v>
      </c>
      <c r="R40" s="10">
        <f>3/24*OO[[#This Row],[74 (28JUN1985 03:00:00)-Water Temperature (C)]]*OO[[#This Row],[16]]/SUM(OO[16])</f>
        <v>1.762982735669258E-5</v>
      </c>
      <c r="S40" s="10">
        <f>3/24*OO[[#This Row],[75 (28JUN1985 06:00:00)-Water Temperature (C)]]*OO[[#This Row],[17]]/SUM(OO[17])</f>
        <v>1.5681139651878357E-5</v>
      </c>
      <c r="T40" s="10">
        <f>3/24*OO[[#This Row],[76 (28JUN1985 09:00:00)-Water Temperature (C)]]*OO[[#This Row],[18]]/SUM(OO[18])</f>
        <v>1.7029649945392467E-5</v>
      </c>
      <c r="U40" s="10">
        <f>3/24*OO[[#This Row],[77 (28JUN1985 12:00:00)-Water Temperature (C)]]*OO[[#This Row],[19]]/SUM(OO[19])</f>
        <v>2.0291506904704998E-5</v>
      </c>
      <c r="V40" s="10">
        <f>3/24000000*OO[[#This Row],[78 (28JUN1985 15:00:00)-Water Temperature (C)]]*OO[[#This Row],[20]]</f>
        <v>2.1922565873574999E-5</v>
      </c>
      <c r="W40" s="10">
        <f>3/24000000*OO[[#This Row],[79 (28JUN1985 18:00:00)-Water Temperature (C)]]*OO[[#This Row],[21]]</f>
        <v>2.0934818086837497E-5</v>
      </c>
      <c r="X40" s="10">
        <f>3/24000000*OO[[#This Row],[80 (28JUN1985 21:00:00)-Water Temperature (C)]]*OO[[#This Row],[22]]</f>
        <v>1.8668428464600003E-5</v>
      </c>
      <c r="Y40" s="10">
        <f>3/24000000*OO[[#This Row],[81 (29JUN1985 00:00:00)-Water Temperature (C)]]*OO[[#This Row],[23]]</f>
        <v>1.6081926733137499E-5</v>
      </c>
      <c r="Z40" s="10">
        <f>3/24000000*OO[[#This Row],[82 (29JUN1985 03:00:00)-Water Temperature (C)]]*OO[[#This Row],[24]]</f>
        <v>1.3742421359772499E-5</v>
      </c>
      <c r="AA40" s="10">
        <f>3/24000000*OO[[#This Row],[83 (29JUN1985 06:00:00)-Water Temperature (C)]]*OO[[#This Row],[25]]</f>
        <v>1.1963086756389999E-5</v>
      </c>
      <c r="AB40" s="10">
        <f>3/24000000*OO[[#This Row],[84 (29JUN1985 09:00:00)-Water Temperature (C)]]*OO[[#This Row],[26]]</f>
        <v>1.0960105033447499E-5</v>
      </c>
      <c r="AC40" s="10">
        <f>3/24000000*OO[[#This Row],[85 (29JUN1985 12:00:00)-Water Temperature (C)]]*OO[[#This Row],[27]]</f>
        <v>1.0160092786199999E-5</v>
      </c>
      <c r="AD40" s="10">
        <f>3/24000000*OO[[#This Row],[86 (29JUN1985 15:00:00)-Water Temperature (C)]]*OO[[#This Row],[28]]</f>
        <v>9.5438610024000003E-6</v>
      </c>
      <c r="AE40" s="10">
        <f>3/24000000*OO[[#This Row],[88 (29JUN1985 21:00:00)-Water Temperature (C)]]*OO[[#This Row],[30]]</f>
        <v>7.7474827520600005E-6</v>
      </c>
      <c r="AF40" s="10">
        <f>3/24000000*OO[[#This Row],[88 (29JUN1985 21:00:00)-Water Temperature (C)]]*OO[[#This Row],[30]]</f>
        <v>7.7474827520600005E-6</v>
      </c>
      <c r="AG40" s="10">
        <f>3/24000000*OO[[#This Row],[89 (30JUN1985 00:00:00)-Water Temperature (C)]]*OO[[#This Row],[31]]</f>
        <v>6.5753512669162497E-6</v>
      </c>
      <c r="AH40" s="10">
        <f>3/24000000*OO[[#This Row],[90 (30JUN1985 03:00:00)-Water Temperature (C)]]*OO[[#This Row],[32]]</f>
        <v>5.4954405129599995E-6</v>
      </c>
      <c r="AI40" s="10">
        <f>3/24000000*OO[[#This Row],[91 (30JUN1985 06:00:00)-Water Temperature (C)]]*OO[[#This Row],[33]]</f>
        <v>4.70603160504E-6</v>
      </c>
      <c r="AJ40" s="10">
        <f>3/24000000*OO[[#This Row],[92 (30JUN1985 09:00:00)-Water Temperature (C)]]*OO[[#This Row],[34]]</f>
        <v>4.4451041468400005E-6</v>
      </c>
      <c r="AK40" s="10">
        <f>3/24000000*OO[[#This Row],[93 (30JUN1985 12:00:00)-Water Temperature (C)]]*OO[[#This Row],[35]]</f>
        <v>4.3348908279224998E-6</v>
      </c>
      <c r="AL40" s="10">
        <f>3/24000000*OO[[#This Row],[94 (30JUN1985 15:00:00)-Water Temperature (C)]]*OO[[#This Row],[36]]</f>
        <v>4.2303976841437498E-6</v>
      </c>
      <c r="AM40" s="10">
        <f>3/24000000*OO[[#This Row],[95 (30JUN1985 18:00:00)-Water Temperature (C)]]*OO[[#This Row],[37]]</f>
        <v>4.0403655637749987E-6</v>
      </c>
      <c r="AN40" s="10">
        <f>3/24000000*OO[[#This Row],[96 (30JUN1985 21:00:00)-Water Temperature (C)]]*OO[[#This Row],[38]]</f>
        <v>3.5814127780199994E-6</v>
      </c>
      <c r="AO40" s="10">
        <f>3/24000000*OO[[#This Row],[97 (01JUL1985 00:00:00)-Water Temperature (C)]]*OO[[#This Row],[39]]</f>
        <v>2.9450893656599999E-6</v>
      </c>
      <c r="AP40" s="10">
        <f>3/24000000*OO[[#This Row],[98 (01JUL1985 03:00:00)-Water Temperature (C)]]*OO[[#This Row],[40]]</f>
        <v>2.3307513976499995E-6</v>
      </c>
      <c r="AQ40" s="10">
        <f>3/24000000*OO[[#This Row],[99 (01JUL1985 06:00:00)-Water Temperature (C)]]*OO[[#This Row],[41]]</f>
        <v>1.8303736688662499E-6</v>
      </c>
      <c r="AR40" s="10">
        <f>3/24000000*OO[[#This Row],[100 (01JUL1985 09:00:00)-Water Temperature (C)]]*OO[[#This Row],[42]]</f>
        <v>1.57582975307625E-6</v>
      </c>
      <c r="AS40" s="10">
        <f>3/24000000*OO[[#This Row],[101 (01JUL1985 12:00:00)-Water Temperature (C)]]*OO[[#This Row],[43]]</f>
        <v>1.338267844881E-6</v>
      </c>
      <c r="AT40" s="10">
        <f>3/24000000*OO[[#This Row],[102 (01JUL1985 15:00:00)-Water Temperature (C)]]*OO[[#This Row],[44]]</f>
        <v>1.0387011757112498E-6</v>
      </c>
      <c r="AU40" s="10">
        <f>3/24000000*OO[[#This Row],[103 (01JUL1985 18:00:00)-Water Temperature (C)]]*OO[[#This Row],[45]]</f>
        <v>7.735162820958751E-7</v>
      </c>
      <c r="AV40" s="10">
        <f>3/24000000*OO[[#This Row],[104 (01JUL1985 21:00:00)-Water Temperature (C)]]*OO[[#This Row],[46]]</f>
        <v>5.6874881822849996E-7</v>
      </c>
      <c r="AW40" s="10">
        <f>3/24000000*OO[[#This Row],[105 (02JUL1985 00:00:00)-Water Temperature (C)]]*OO[[#This Row],[47]]</f>
        <v>4.2694497734399997E-7</v>
      </c>
      <c r="AX40" s="10">
        <f>3/24000000*OO[[#This Row],[106 (02JUL1985 03:00:00)-Water Temperature (C)]]*OO[[#This Row],[48]]</f>
        <v>3.3387796621724998E-7</v>
      </c>
      <c r="AY40" s="10">
        <f>3/24000000*OO[[#This Row],[107 (02JUL1985 06:00:00)-Water Temperature (C)]]*OO[[#This Row],[49]]</f>
        <v>2.7151849842599996E-7</v>
      </c>
      <c r="AZ40" s="10">
        <f>3/24000000*OO[[#This Row],[108 (02JUL1985 09:00:00)-Water Temperature (C)]]*OO[[#This Row],[50]]</f>
        <v>2.3540394991849996E-7</v>
      </c>
      <c r="BA40" s="10">
        <f>3/24000000*OO[[#This Row],[109 (02JUL1985 12:00:00)-Water Temperature (C)]]*OO[[#This Row],[51]]</f>
        <v>2.1631832988675E-7</v>
      </c>
      <c r="BB40" s="10">
        <f>3/24000000*OO[[#This Row],[110 (02JUL1985 15:00:00)-Water Temperature (C)]]*OO[[#This Row],[52]]</f>
        <v>1.9619817370399999E-7</v>
      </c>
      <c r="BC40" s="10">
        <f>3/24000000*OO[[#This Row],[111 (02JUL1985 18:00:00)-Water Temperature (C)]]*OO[[#This Row],[53]]</f>
        <v>1.7903864893875001E-7</v>
      </c>
      <c r="BD40" s="10">
        <f>3/24000000*OO[[#This Row],[112 (02JUL1985 21:00:00)-Water Temperature (C)]]*OO[[#This Row],[54]]</f>
        <v>1.5952474533206251E-7</v>
      </c>
      <c r="BE40" s="10">
        <f>3/24000000*OO[[#This Row],[113 (03JUL1985 00:00:00)-Water Temperature (C)]]*OO[[#This Row],[55]]</f>
        <v>1.3936816865152499E-7</v>
      </c>
      <c r="BF40" s="10">
        <f>3/24000000*OO[[#This Row],[114 (03JUL1985 03:00:00)-Water Temperature (C)]]*OO[[#This Row],[56]]</f>
        <v>1.2108868813470001E-7</v>
      </c>
      <c r="BG40" s="10">
        <f>3/24000000*OO[[#This Row],[115 (03JUL1985 06:00:00)-Water Temperature (C)]]*OO[[#This Row],[57]]</f>
        <v>1.068727810167E-7</v>
      </c>
      <c r="BH40" s="10">
        <f>3/24000000*OO[[#This Row],[116 (03JUL1985 09:00:00)-Water Temperature (C)]]*OO[[#This Row],[58]]</f>
        <v>9.8618096718224999E-8</v>
      </c>
      <c r="BI40" s="10">
        <f>3/24000000*OO[[#This Row],[117 (03JUL1985 12:00:00)-Water Temperature (C)]]*OO[[#This Row],[59]]</f>
        <v>9.4945251468374999E-8</v>
      </c>
      <c r="BJ40" s="10">
        <f>3/24000000*OO[[#This Row],[118 (03JUL1985 15:00:00)-Water Temperature (C)]]*OO[[#This Row],[60]]</f>
        <v>9.2522810398749998E-8</v>
      </c>
      <c r="BK40" s="10">
        <f>3/24000000*OO[[#This Row],[119 (03JUL1985 18:00:00)-Water Temperature (C)]]*OO[[#This Row],[61]]</f>
        <v>9.1839040088424991E-8</v>
      </c>
      <c r="BL40" s="10">
        <f>3/24000000*OO[[#This Row],[120 (03JUL1985 21:00:00)-Water Temperature (C)]]*OO[[#This Row],[62]]</f>
        <v>8.7675441579549995E-8</v>
      </c>
      <c r="BM40" s="10">
        <f>3/24000000*OO[[#This Row],[121 (04JUL1985 00:00:00)-Water Temperature (C)]]*OO[[#This Row],[63]]</f>
        <v>7.9775084396312487E-8</v>
      </c>
      <c r="BN40" s="10">
        <f>3/24000000*OO[[#This Row],[122 (04JUL1985 03:00:00)-Water Temperature (C)]]*OO[[#This Row],[64]]</f>
        <v>7.0962881794474993E-8</v>
      </c>
      <c r="BO40" s="10">
        <f>3/24000000*OO[[#This Row],[123 (04JUL1985 06:00:00)-Water Temperature (C)]]*OO[[#This Row],[65]]</f>
        <v>6.3195384244050012E-8</v>
      </c>
      <c r="BP40" s="10">
        <f>3/24000000*OO[[#This Row],[124 (04JUL1985 09:00:00)-Water Temperature (C)]]*OO[[#This Row],[66]]</f>
        <v>6.1697873083250001E-8</v>
      </c>
      <c r="BQ40" s="10">
        <f>3/24000000*OO[[#This Row],[125 (04JUL1985 12:00:00)-Water Temperature (C)]]*OO[[#This Row],[67]]</f>
        <v>6.5287525806712491E-8</v>
      </c>
      <c r="BR40" s="10">
        <f>3/24000000*OO[[#This Row],[126 (04JUL1985 15:00:00)-Water Temperature (C)]]*OO[[#This Row],[68]]</f>
        <v>6.9929784192312493E-8</v>
      </c>
      <c r="BS40" s="10">
        <f>3/24000000*OO[[#This Row],[127 (04JUL1985 18:00:00)-Water Temperature (C)]]*OO[[#This Row],[69]]</f>
        <v>7.3832475217799989E-8</v>
      </c>
      <c r="BT40" s="10">
        <f>3/24000000*OO[[#This Row],[128 (04JUL1985 21:00:00)-Water Temperature (C)]]*OO[[#This Row],[70]]</f>
        <v>7.2867389385475001E-8</v>
      </c>
      <c r="BU40" s="10">
        <f>3/24000000*OO[[#This Row],[129 (05JUL1985 00:00:00)-Water Temperature (C)]]*OO[[#This Row],[71]]</f>
        <v>6.6732203171724998E-8</v>
      </c>
      <c r="BV40" s="10">
        <f>3/24000000*OO[[#This Row],[130 (05JUL1985 03:00:00)-Water Temperature (C)]]*OO[[#This Row],[72]]</f>
        <v>5.9372351650524996E-8</v>
      </c>
      <c r="BW40" s="10">
        <f>3/24000000*OO[[#This Row],[131 (05JUL1985 06:00:00)-Water Temperature (C)]]*OO[[#This Row],[73]]</f>
        <v>5.2468939388074996E-8</v>
      </c>
      <c r="BX40" s="10">
        <f>3/24000000*OO[[#This Row],[132 (05JUL1985 09:00:00)-Water Temperature (C)]]*OO[[#This Row],[74]]</f>
        <v>5.1207568632187499E-8</v>
      </c>
      <c r="BY40" s="10">
        <f>3/24000000*OO[[#This Row],[133 (05JUL1985 12:00:00)-Water Temperature (C)]]*OO[[#This Row],[75]]</f>
        <v>5.6417961791999999E-8</v>
      </c>
      <c r="BZ40" s="10">
        <f>3/24000000*OO[[#This Row],[134 (05JUL1985 15:00:00)-Water Temperature (C)]]*OO[[#This Row],[76]]</f>
        <v>6.4817379356137493E-8</v>
      </c>
      <c r="CA40" s="10">
        <f>3/24000000*OO[[#This Row],[135 (05JUL1985 18:00:00)-Water Temperature (C)]]*OO[[#This Row],[77]]</f>
        <v>7.1125861314750002E-8</v>
      </c>
      <c r="CB40" s="10">
        <f>3/24000000*OO[[#This Row],[136 (05JUL1985 21:00:00)-Water Temperature (C)]]*OO[[#This Row],[78]]</f>
        <v>7.0427729179324998E-8</v>
      </c>
      <c r="CC40" s="10">
        <f>3/24000000*OO[[#This Row],[137 (06JUL1985 00:00:00)-Water Temperature (C)]]*OO[[#This Row],[79]]</f>
        <v>6.3751233799800006E-8</v>
      </c>
      <c r="CD40" s="10">
        <f>3/24000000*OO[[#This Row],[138 (06JUL1985 03:00:00)-Water Temperature (C)]]*OO[[#This Row],[80]]</f>
        <v>5.5325981526749996E-8</v>
      </c>
      <c r="CE40" s="10">
        <f>3/24000000*OO[[#This Row],[139 (06JUL1985 06:00:00)-Water Temperature (C)]]*OO[[#This Row],[81]]</f>
        <v>4.8115117550499999E-8</v>
      </c>
      <c r="CF40" s="10">
        <f>3/24000000*OO[[#This Row],[140 (06JUL1985 09:00:00)-Water Temperature (C)]]*OO[[#This Row],[82]]</f>
        <v>4.6392554635312503E-8</v>
      </c>
      <c r="CG40" s="10">
        <f>3/24000000*OO[[#This Row],[141 (06JUL1985 12:00:00)-Water Temperature (C)]]*OO[[#This Row],[83]]</f>
        <v>4.6774412332700001E-8</v>
      </c>
      <c r="CH40" s="10">
        <f>3/24000000*OO[[#This Row],[142 (06JUL1985 15:00:00)-Water Temperature (C)]]*OO[[#This Row],[84]]</f>
        <v>4.7076685722325002E-8</v>
      </c>
      <c r="CI40" s="10">
        <f>3/24000000*OO[[#This Row],[143 (06JUL1985 18:00:00)-Water Temperature (C)]]*OO[[#This Row],[85]]</f>
        <v>4.63498089001875E-8</v>
      </c>
      <c r="CJ40" s="10">
        <f>3/24000000*OO[[#This Row],[144 (06JUL1985 21:00:00)-Water Temperature (C)]]*OO[[#This Row],[86]]</f>
        <v>4.3119824646149993E-8</v>
      </c>
      <c r="CK40" s="10">
        <f>3/24000000*OO[[#This Row],[145 (07JUL1985 00:00:00)-Water Temperature (C)]]*OO[[#This Row],[87]]</f>
        <v>3.7759337259949997E-8</v>
      </c>
      <c r="CL40" s="10">
        <f>3/24000000*OO[[#This Row],[146 (07JUL1985 03:00:00)-Water Temperature (C)]]*OO[[#This Row],[88]]</f>
        <v>3.2344831277999997E-8</v>
      </c>
      <c r="CM40" s="10">
        <f>3/24000000*OO[[#This Row],[147 (07JUL1985 06:00:00)-Water Temperature (C)]]*OO[[#This Row],[89]]</f>
        <v>2.8036284652800002E-8</v>
      </c>
      <c r="CN40" s="10">
        <f>3/24000000*OO[[#This Row],[148 (07JUL1985 09:00:00)-Water Temperature (C)]]*OO[[#This Row],[90]]</f>
        <v>2.6529112008050001E-8</v>
      </c>
      <c r="CO40" s="10">
        <f>3/24000000*OO[[#This Row],[149 (07JUL1985 12:00:00)-Water Temperature (C)]]*OO[[#This Row],[91]]</f>
        <v>2.4393191101749998E-8</v>
      </c>
      <c r="CP40" s="10">
        <f>3/24000000*OO[[#This Row],[150 (07JUL1985 15:00:00)-Water Temperature (C)]]*OO[[#This Row],[92]]</f>
        <v>2.2418759423499999E-8</v>
      </c>
      <c r="CQ40" s="10">
        <f>3/24000000*OO[[#This Row],[151 (07JUL1985 18:00:00)-Water Temperature (C)]]*OO[[#This Row],[93]]</f>
        <v>2.0671043282699996E-8</v>
      </c>
      <c r="CR40" s="10">
        <f>3/24000000*OO[[#This Row],[152 (07JUL1985 21:00:00)-Water Temperature (C)]]*OO[[#This Row],[94]]</f>
        <v>1.8801381339199998E-8</v>
      </c>
      <c r="CS40" s="10">
        <f>3/24000000*OO[[#This Row],[153 (08JUL1985 00:00:00)-Water Temperature (C)]]*OO[[#This Row],[95]]</f>
        <v>1.6983366470000002E-8</v>
      </c>
      <c r="CT40" s="10">
        <f>3/24000000*OO[[#This Row],[154 (08JUL1985 03:00:00)-Water Temperature (C)]]*OO[[#This Row],[96]]</f>
        <v>1.5079845288199999E-8</v>
      </c>
      <c r="CU40" s="10">
        <f>3/24000000*OO[[#This Row],[155 (08JUL1985 06:00:00)-Water Temperature (C)]]*OO[[#This Row],[97]]</f>
        <v>1.3517119425029999E-8</v>
      </c>
      <c r="CV40" s="10">
        <f>3/24000000*OO[[#This Row],[156 (08JUL1985 09:00:00)-Water Temperature (C)]]*OO[[#This Row],[98]]</f>
        <v>1.3926993584863749E-8</v>
      </c>
      <c r="CW40" s="10">
        <f>3/24000000*OO[[#This Row],[157 (08JUL1985 12:00:00)-Water Temperature (C)]]*OO[[#This Row],[99]]</f>
        <v>1.7433620389575E-8</v>
      </c>
    </row>
    <row r="41" spans="1:101" x14ac:dyDescent="0.35">
      <c r="A41" t="s">
        <v>46</v>
      </c>
      <c r="B41">
        <v>837.41359999999997</v>
      </c>
      <c r="C41" s="10">
        <f>3/24*OO[[#This Row],[59 (26JUN1985 06:00:00)-Water Temperature (C)]]*OO[[#This Row],[1]]/SUM(OO[1])</f>
        <v>5.5971047182692496E-2</v>
      </c>
      <c r="D41" s="10">
        <f>3/24*OO[[#This Row],[60 (26JUN1985 09:00:00)-Water Temperature (C)]]*OO[[#This Row],[2]]/SUM(OO[2])</f>
        <v>9.6932143515854649E-2</v>
      </c>
      <c r="E41" s="10">
        <f>3/24*OO[[#This Row],[61 (26JUN1985 12:00:00)-Water Temperature (C)]]*OO[[#This Row],[3]]/SUM(OO[3])</f>
        <v>7.270694017627163E-3</v>
      </c>
      <c r="F41" s="10">
        <f>3/24*OO[[#This Row],[62 (26JUN1985 15:00:00)-Water Temperature (C)]]*OO[[#This Row],[4]]/SUM(OO[4])</f>
        <v>2.1281807201821182E-4</v>
      </c>
      <c r="G41" s="10">
        <f>3/24*OO[[#This Row],[63 (26JUN1985 18:00:00)-Water Temperature (C)]]*OO[[#This Row],[5]]/SUM(OO[5])</f>
        <v>4.8520307744169086E-5</v>
      </c>
      <c r="H41" s="10">
        <f>3/24*OO[[#This Row],[64 (26JUN1985 21:00:00)-Water Temperature (C)]]*OO[[#This Row],[6]]/SUM(OO[6])</f>
        <v>4.0113791484661062E-5</v>
      </c>
      <c r="I41" s="10">
        <f>3/24*OO[[#This Row],[65 (27JUN1985 00:00:00)-Water Temperature (C)]]*OO[[#This Row],[7]]/SUM(OO[7])</f>
        <v>3.3852932796977301E-5</v>
      </c>
      <c r="J41" s="10">
        <f>3/24*OO[[#This Row],[66 (27JUN1985 03:00:00)-Water Temperature (C)]]*OO[[#This Row],[8]]/SUM(OO[8])</f>
        <v>2.8433131253042798E-5</v>
      </c>
      <c r="K41" s="10">
        <f>3/24*OO[[#This Row],[67 (27JUN1985 06:00:00)-Water Temperature (C)]]*OO[[#This Row],[9]]/SUM(OO[9])</f>
        <v>2.4471491710904452E-5</v>
      </c>
      <c r="L41" s="10">
        <f>3/24*OO[[#This Row],[68 (27JUN1985 09:00:00)-Water Temperature (C)]]*OO[[#This Row],[10]]/SUM(OO[10])</f>
        <v>2.3427008693996533E-5</v>
      </c>
      <c r="M41" s="10">
        <f>3/24*OO[[#This Row],[69 (27JUN1985 12:00:00)-Water Temperature (C)]]*OO[[#This Row],[11]]/SUM(OO[11])</f>
        <v>2.3885450605781755E-5</v>
      </c>
      <c r="N41" s="10">
        <f>3/24*OO[[#This Row],[70 (27JUN1985 15:00:00)-Water Temperature (C)]]*OO[[#This Row],[12]]/SUM(OO[12])</f>
        <v>2.4063630701599165E-5</v>
      </c>
      <c r="O41" s="10">
        <f>3/24*OO[[#This Row],[71 (27JUN1985 18:00:00)-Water Temperature (C)]]*OO[[#This Row],[13]]/SUM(OO[13])</f>
        <v>2.3223932066801373E-5</v>
      </c>
      <c r="P41" s="10">
        <f>3/24*OO[[#This Row],[72 (27JUN1985 21:00:00)-Water Temperature (C)]]*OO[[#This Row],[14]]/SUM(OO[14])</f>
        <v>2.0951058266169931E-5</v>
      </c>
      <c r="Q41" s="10">
        <f>3/24*OO[[#This Row],[73 (28JUN1985 00:00:00)-Water Temperature (C)]]*OO[[#This Row],[15]]/SUM(OO[15])</f>
        <v>1.820322373096126E-5</v>
      </c>
      <c r="R41" s="10">
        <f>3/24*OO[[#This Row],[74 (28JUN1985 03:00:00)-Water Temperature (C)]]*OO[[#This Row],[16]]/SUM(OO[16])</f>
        <v>1.5733178320992412E-5</v>
      </c>
      <c r="S41" s="10">
        <f>3/24*OO[[#This Row],[75 (28JUN1985 06:00:00)-Water Temperature (C)]]*OO[[#This Row],[17]]/SUM(OO[17])</f>
        <v>1.38928871895188E-5</v>
      </c>
      <c r="T41" s="10">
        <f>3/24*OO[[#This Row],[76 (28JUN1985 09:00:00)-Water Temperature (C)]]*OO[[#This Row],[18]]/SUM(OO[18])</f>
        <v>1.4652339368934557E-5</v>
      </c>
      <c r="U41" s="10">
        <f>3/24*OO[[#This Row],[77 (28JUN1985 12:00:00)-Water Temperature (C)]]*OO[[#This Row],[19]]/SUM(OO[19])</f>
        <v>1.7481241257767352E-5</v>
      </c>
      <c r="V41" s="10">
        <f>3/24000000*OO[[#This Row],[78 (28JUN1985 15:00:00)-Water Temperature (C)]]*OO[[#This Row],[20]]</f>
        <v>1.9118141167250001E-5</v>
      </c>
      <c r="W41" s="10">
        <f>3/24000000*OO[[#This Row],[79 (28JUN1985 18:00:00)-Water Temperature (C)]]*OO[[#This Row],[21]]</f>
        <v>1.8434746235399998E-5</v>
      </c>
      <c r="X41" s="10">
        <f>3/24000000*OO[[#This Row],[80 (28JUN1985 21:00:00)-Water Temperature (C)]]*OO[[#This Row],[22]]</f>
        <v>1.6477861201425001E-5</v>
      </c>
      <c r="Y41" s="10">
        <f>3/24000000*OO[[#This Row],[81 (29JUN1985 00:00:00)-Water Temperature (C)]]*OO[[#This Row],[23]]</f>
        <v>1.4219121104987499E-5</v>
      </c>
      <c r="Z41" s="10">
        <f>3/24000000*OO[[#This Row],[82 (29JUN1985 03:00:00)-Water Temperature (C)]]*OO[[#This Row],[24]]</f>
        <v>1.2112319821469997E-5</v>
      </c>
      <c r="AA41" s="10">
        <f>3/24000000*OO[[#This Row],[83 (29JUN1985 06:00:00)-Water Temperature (C)]]*OO[[#This Row],[25]]</f>
        <v>1.0501200158310001E-5</v>
      </c>
      <c r="AB41" s="10">
        <f>3/24000000*OO[[#This Row],[84 (29JUN1985 09:00:00)-Water Temperature (C)]]*OO[[#This Row],[26]]</f>
        <v>9.594558107521249E-6</v>
      </c>
      <c r="AC41" s="10">
        <f>3/24000000*OO[[#This Row],[85 (29JUN1985 12:00:00)-Water Temperature (C)]]*OO[[#This Row],[27]]</f>
        <v>8.8512547241549993E-6</v>
      </c>
      <c r="AD41" s="10">
        <f>3/24000000*OO[[#This Row],[86 (29JUN1985 15:00:00)-Water Temperature (C)]]*OO[[#This Row],[28]]</f>
        <v>8.2888041766424991E-6</v>
      </c>
      <c r="AE41" s="10">
        <f>3/24000000*OO[[#This Row],[88 (29JUN1985 21:00:00)-Water Temperature (C)]]*OO[[#This Row],[30]]</f>
        <v>6.7493850497812494E-6</v>
      </c>
      <c r="AF41" s="10">
        <f>3/24000000*OO[[#This Row],[88 (29JUN1985 21:00:00)-Water Temperature (C)]]*OO[[#This Row],[30]]</f>
        <v>6.7493850497812494E-6</v>
      </c>
      <c r="AG41" s="10">
        <f>3/24000000*OO[[#This Row],[89 (30JUN1985 00:00:00)-Water Temperature (C)]]*OO[[#This Row],[31]]</f>
        <v>5.7260999088474999E-6</v>
      </c>
      <c r="AH41" s="10">
        <f>3/24000000*OO[[#This Row],[90 (30JUN1985 03:00:00)-Water Temperature (C)]]*OO[[#This Row],[32]]</f>
        <v>4.7812041209100003E-6</v>
      </c>
      <c r="AI41" s="10">
        <f>3/24000000*OO[[#This Row],[91 (30JUN1985 06:00:00)-Water Temperature (C)]]*OO[[#This Row],[33]]</f>
        <v>4.0811998711262495E-6</v>
      </c>
      <c r="AJ41" s="10">
        <f>3/24000000*OO[[#This Row],[92 (30JUN1985 09:00:00)-Water Temperature (C)]]*OO[[#This Row],[34]]</f>
        <v>3.8264283314949991E-6</v>
      </c>
      <c r="AK41" s="10">
        <f>3/24000000*OO[[#This Row],[93 (30JUN1985 12:00:00)-Water Temperature (C)]]*OO[[#This Row],[35]]</f>
        <v>3.7093159205049993E-6</v>
      </c>
      <c r="AL41" s="10">
        <f>3/24000000*OO[[#This Row],[94 (30JUN1985 15:00:00)-Water Temperature (C)]]*OO[[#This Row],[36]]</f>
        <v>3.6158750264349999E-6</v>
      </c>
      <c r="AM41" s="10">
        <f>3/24000000*OO[[#This Row],[95 (30JUN1985 18:00:00)-Water Temperature (C)]]*OO[[#This Row],[37]]</f>
        <v>3.4636541585099997E-6</v>
      </c>
      <c r="AN41" s="10">
        <f>3/24000000*OO[[#This Row],[96 (30JUN1985 21:00:00)-Water Temperature (C)]]*OO[[#This Row],[38]]</f>
        <v>3.0779215071962499E-6</v>
      </c>
      <c r="AO41" s="10">
        <f>3/24000000*OO[[#This Row],[97 (01JUL1985 00:00:00)-Water Temperature (C)]]*OO[[#This Row],[39]]</f>
        <v>2.5429219403000002E-6</v>
      </c>
      <c r="AP41" s="10">
        <f>3/24000000*OO[[#This Row],[98 (01JUL1985 03:00:00)-Water Temperature (C)]]*OO[[#This Row],[40]]</f>
        <v>2.0200146815062495E-6</v>
      </c>
      <c r="AQ41" s="10">
        <f>3/24000000*OO[[#This Row],[99 (01JUL1985 06:00:00)-Water Temperature (C)]]*OO[[#This Row],[41]]</f>
        <v>1.5887529612187499E-6</v>
      </c>
      <c r="AR41" s="10">
        <f>3/24000000*OO[[#This Row],[100 (01JUL1985 09:00:00)-Water Temperature (C)]]*OO[[#This Row],[42]]</f>
        <v>1.360235319177125E-6</v>
      </c>
      <c r="AS41" s="10">
        <f>3/24000000*OO[[#This Row],[101 (01JUL1985 12:00:00)-Water Temperature (C)]]*OO[[#This Row],[43]]</f>
        <v>1.1674394725091249E-6</v>
      </c>
      <c r="AT41" s="10">
        <f>3/24000000*OO[[#This Row],[102 (01JUL1985 15:00:00)-Water Temperature (C)]]*OO[[#This Row],[44]]</f>
        <v>9.1740697279600004E-7</v>
      </c>
      <c r="AU41" s="10">
        <f>3/24000000*OO[[#This Row],[103 (01JUL1985 18:00:00)-Water Temperature (C)]]*OO[[#This Row],[45]]</f>
        <v>6.8453465015899993E-7</v>
      </c>
      <c r="AV41" s="10">
        <f>3/24000000*OO[[#This Row],[104 (01JUL1985 21:00:00)-Water Temperature (C)]]*OO[[#This Row],[46]]</f>
        <v>4.9914325923262502E-7</v>
      </c>
      <c r="AW41" s="10">
        <f>3/24000000*OO[[#This Row],[105 (02JUL1985 00:00:00)-Water Temperature (C)]]*OO[[#This Row],[47]]</f>
        <v>3.7160595068849993E-7</v>
      </c>
      <c r="AX41" s="10">
        <f>3/24000000*OO[[#This Row],[106 (02JUL1985 03:00:00)-Water Temperature (C)]]*OO[[#This Row],[48]]</f>
        <v>2.8857232942375002E-7</v>
      </c>
      <c r="AY41" s="10">
        <f>3/24000000*OO[[#This Row],[107 (02JUL1985 06:00:00)-Water Temperature (C)]]*OO[[#This Row],[49]]</f>
        <v>2.3318021626750004E-7</v>
      </c>
      <c r="AZ41" s="10">
        <f>3/24000000*OO[[#This Row],[108 (02JUL1985 09:00:00)-Water Temperature (C)]]*OO[[#This Row],[50]]</f>
        <v>2.0079471528149998E-7</v>
      </c>
      <c r="BA41" s="10">
        <f>3/24000000*OO[[#This Row],[109 (02JUL1985 12:00:00)-Water Temperature (C)]]*OO[[#This Row],[51]]</f>
        <v>1.8447418072937499E-7</v>
      </c>
      <c r="BB41" s="10">
        <f>3/24000000*OO[[#This Row],[110 (02JUL1985 15:00:00)-Water Temperature (C)]]*OO[[#This Row],[52]]</f>
        <v>1.6723240812499998E-7</v>
      </c>
      <c r="BC41" s="10">
        <f>3/24000000*OO[[#This Row],[111 (02JUL1985 18:00:00)-Water Temperature (C)]]*OO[[#This Row],[53]]</f>
        <v>1.5171760880249999E-7</v>
      </c>
      <c r="BD41" s="10">
        <f>3/24000000*OO[[#This Row],[112 (02JUL1985 21:00:00)-Water Temperature (C)]]*OO[[#This Row],[54]]</f>
        <v>1.3529715592839999E-7</v>
      </c>
      <c r="BE41" s="10">
        <f>3/24000000*OO[[#This Row],[113 (03JUL1985 00:00:00)-Water Temperature (C)]]*OO[[#This Row],[55]]</f>
        <v>1.1840941906495001E-7</v>
      </c>
      <c r="BF41" s="10">
        <f>3/24000000*OO[[#This Row],[114 (03JUL1985 03:00:00)-Water Temperature (C)]]*OO[[#This Row],[56]]</f>
        <v>1.0283363920879998E-7</v>
      </c>
      <c r="BG41" s="10">
        <f>3/24000000*OO[[#This Row],[115 (03JUL1985 06:00:00)-Water Temperature (C)]]*OO[[#This Row],[57]]</f>
        <v>9.0311601902112486E-8</v>
      </c>
      <c r="BH41" s="10">
        <f>3/24000000*OO[[#This Row],[116 (03JUL1985 09:00:00)-Water Temperature (C)]]*OO[[#This Row],[58]]</f>
        <v>8.3098226842449989E-8</v>
      </c>
      <c r="BI41" s="10">
        <f>3/24000000*OO[[#This Row],[117 (03JUL1985 12:00:00)-Water Temperature (C)]]*OO[[#This Row],[59]]</f>
        <v>8.0044011523000002E-8</v>
      </c>
      <c r="BJ41" s="10">
        <f>3/24000000*OO[[#This Row],[118 (03JUL1985 15:00:00)-Water Temperature (C)]]*OO[[#This Row],[60]]</f>
        <v>7.7816245094662512E-8</v>
      </c>
      <c r="BK41" s="10">
        <f>3/24000000*OO[[#This Row],[119 (03JUL1985 18:00:00)-Water Temperature (C)]]*OO[[#This Row],[61]]</f>
        <v>7.6991917944324987E-8</v>
      </c>
      <c r="BL41" s="10">
        <f>3/24000000*OO[[#This Row],[120 (03JUL1985 21:00:00)-Water Temperature (C)]]*OO[[#This Row],[62]]</f>
        <v>7.357509553249999E-8</v>
      </c>
      <c r="BM41" s="10">
        <f>3/24000000*OO[[#This Row],[121 (04JUL1985 00:00:00)-Water Temperature (C)]]*OO[[#This Row],[63]]</f>
        <v>6.7300977556074997E-8</v>
      </c>
      <c r="BN41" s="10">
        <f>3/24000000*OO[[#This Row],[122 (04JUL1985 03:00:00)-Water Temperature (C)]]*OO[[#This Row],[64]]</f>
        <v>6.0079102168049991E-8</v>
      </c>
      <c r="BO41" s="10">
        <f>3/24000000*OO[[#This Row],[123 (04JUL1985 06:00:00)-Water Temperature (C)]]*OO[[#This Row],[65]]</f>
        <v>5.3441085396999994E-8</v>
      </c>
      <c r="BP41" s="10">
        <f>3/24000000*OO[[#This Row],[124 (04JUL1985 09:00:00)-Water Temperature (C)]]*OO[[#This Row],[66]]</f>
        <v>5.1741414164075E-8</v>
      </c>
      <c r="BQ41" s="10">
        <f>3/24000000*OO[[#This Row],[125 (04JUL1985 12:00:00)-Water Temperature (C)]]*OO[[#This Row],[67]]</f>
        <v>5.4129852404737497E-8</v>
      </c>
      <c r="BR41" s="10">
        <f>3/24000000*OO[[#This Row],[126 (04JUL1985 15:00:00)-Water Temperature (C)]]*OO[[#This Row],[68]]</f>
        <v>5.7917779911862495E-8</v>
      </c>
      <c r="BS41" s="10">
        <f>3/24000000*OO[[#This Row],[127 (04JUL1985 18:00:00)-Water Temperature (C)]]*OO[[#This Row],[69]]</f>
        <v>6.1476082854374996E-8</v>
      </c>
      <c r="BT41" s="10">
        <f>3/24000000*OO[[#This Row],[128 (04JUL1985 21:00:00)-Water Temperature (C)]]*OO[[#This Row],[70]]</f>
        <v>6.1044764851749987E-8</v>
      </c>
      <c r="BU41" s="10">
        <f>3/24000000*OO[[#This Row],[129 (05JUL1985 00:00:00)-Water Temperature (C)]]*OO[[#This Row],[71]]</f>
        <v>5.6232132322400002E-8</v>
      </c>
      <c r="BV41" s="10">
        <f>3/24000000*OO[[#This Row],[130 (05JUL1985 03:00:00)-Water Temperature (C)]]*OO[[#This Row],[72]]</f>
        <v>5.0212068488999997E-8</v>
      </c>
      <c r="BW41" s="10">
        <f>3/24000000*OO[[#This Row],[131 (05JUL1985 06:00:00)-Water Temperature (C)]]*OO[[#This Row],[73]]</f>
        <v>4.4473319783750007E-8</v>
      </c>
      <c r="BX41" s="10">
        <f>3/24000000*OO[[#This Row],[132 (05JUL1985 09:00:00)-Water Temperature (C)]]*OO[[#This Row],[74]]</f>
        <v>4.2955238757524997E-8</v>
      </c>
      <c r="BY41" s="10">
        <f>3/24000000*OO[[#This Row],[133 (05JUL1985 12:00:00)-Water Temperature (C)]]*OO[[#This Row],[75]]</f>
        <v>4.6559604669187502E-8</v>
      </c>
      <c r="BZ41" s="10">
        <f>3/24000000*OO[[#This Row],[134 (05JUL1985 15:00:00)-Water Temperature (C)]]*OO[[#This Row],[76]]</f>
        <v>5.3344857125262498E-8</v>
      </c>
      <c r="CA41" s="10">
        <f>3/24000000*OO[[#This Row],[135 (05JUL1985 18:00:00)-Water Temperature (C)]]*OO[[#This Row],[77]]</f>
        <v>5.89713980482E-8</v>
      </c>
      <c r="CB41" s="10">
        <f>3/24000000*OO[[#This Row],[136 (05JUL1985 21:00:00)-Water Temperature (C)]]*OO[[#This Row],[78]]</f>
        <v>5.8933658887687498E-8</v>
      </c>
      <c r="CC41" s="10">
        <f>3/24000000*OO[[#This Row],[137 (06JUL1985 00:00:00)-Water Temperature (C)]]*OO[[#This Row],[79]]</f>
        <v>5.3859253551949999E-8</v>
      </c>
      <c r="CD41" s="10">
        <f>3/24000000*OO[[#This Row],[138 (06JUL1985 03:00:00)-Water Temperature (C)]]*OO[[#This Row],[80]]</f>
        <v>4.69774447857E-8</v>
      </c>
      <c r="CE41" s="10">
        <f>3/24000000*OO[[#This Row],[139 (06JUL1985 06:00:00)-Water Temperature (C)]]*OO[[#This Row],[81]]</f>
        <v>4.0872369583237498E-8</v>
      </c>
      <c r="CF41" s="10">
        <f>3/24000000*OO[[#This Row],[140 (06JUL1985 09:00:00)-Water Temperature (C)]]*OO[[#This Row],[82]]</f>
        <v>3.9110336318399995E-8</v>
      </c>
      <c r="CG41" s="10">
        <f>3/24000000*OO[[#This Row],[141 (06JUL1985 12:00:00)-Water Temperature (C)]]*OO[[#This Row],[83]]</f>
        <v>3.9344489858799994E-8</v>
      </c>
      <c r="CH41" s="10">
        <f>3/24000000*OO[[#This Row],[142 (06JUL1985 15:00:00)-Water Temperature (C)]]*OO[[#This Row],[84]]</f>
        <v>3.9554672936699995E-8</v>
      </c>
      <c r="CI41" s="10">
        <f>3/24000000*OO[[#This Row],[143 (06JUL1985 18:00:00)-Water Temperature (C)]]*OO[[#This Row],[85]]</f>
        <v>3.9011263755762492E-8</v>
      </c>
      <c r="CJ41" s="10">
        <f>3/24000000*OO[[#This Row],[144 (06JUL1985 21:00:00)-Water Temperature (C)]]*OO[[#This Row],[86]]</f>
        <v>3.6375094233399998E-8</v>
      </c>
      <c r="CK41" s="10">
        <f>3/24000000*OO[[#This Row],[145 (07JUL1985 00:00:00)-Water Temperature (C)]]*OO[[#This Row],[87]]</f>
        <v>3.2019192407400003E-8</v>
      </c>
      <c r="CL41" s="10">
        <f>3/24000000*OO[[#This Row],[146 (07JUL1985 03:00:00)-Water Temperature (C)]]*OO[[#This Row],[88]]</f>
        <v>2.7486134439074998E-8</v>
      </c>
      <c r="CM41" s="10">
        <f>3/24000000*OO[[#This Row],[147 (07JUL1985 06:00:00)-Water Temperature (C)]]*OO[[#This Row],[89]]</f>
        <v>2.3813120046375002E-8</v>
      </c>
      <c r="CN41" s="10">
        <f>3/24000000*OO[[#This Row],[148 (07JUL1985 09:00:00)-Water Temperature (C)]]*OO[[#This Row],[90]]</f>
        <v>2.2377785149774997E-8</v>
      </c>
      <c r="CO41" s="10">
        <f>3/24000000*OO[[#This Row],[149 (07JUL1985 12:00:00)-Water Temperature (C)]]*OO[[#This Row],[91]]</f>
        <v>2.0708351130862499E-8</v>
      </c>
      <c r="CP41" s="10">
        <f>3/24000000*OO[[#This Row],[150 (07JUL1985 15:00:00)-Water Temperature (C)]]*OO[[#This Row],[92]]</f>
        <v>1.9111423032449998E-8</v>
      </c>
      <c r="CQ41" s="10">
        <f>3/24000000*OO[[#This Row],[151 (07JUL1985 18:00:00)-Water Temperature (C)]]*OO[[#This Row],[93]]</f>
        <v>1.7568568136849999E-8</v>
      </c>
      <c r="CR41" s="10">
        <f>3/24000000*OO[[#This Row],[152 (07JUL1985 21:00:00)-Water Temperature (C)]]*OO[[#This Row],[94]]</f>
        <v>1.5889717542982501E-8</v>
      </c>
      <c r="CS41" s="10">
        <f>3/24000000*OO[[#This Row],[153 (08JUL1985 00:00:00)-Water Temperature (C)]]*OO[[#This Row],[95]]</f>
        <v>1.434176168709375E-8</v>
      </c>
      <c r="CT41" s="10">
        <f>3/24000000*OO[[#This Row],[154 (08JUL1985 03:00:00)-Water Temperature (C)]]*OO[[#This Row],[96]]</f>
        <v>1.276703299258E-8</v>
      </c>
      <c r="CU41" s="10">
        <f>3/24000000*OO[[#This Row],[155 (08JUL1985 06:00:00)-Water Temperature (C)]]*OO[[#This Row],[97]]</f>
        <v>1.14504920199E-8</v>
      </c>
      <c r="CV41" s="10">
        <f>3/24000000*OO[[#This Row],[156 (08JUL1985 09:00:00)-Water Temperature (C)]]*OO[[#This Row],[98]]</f>
        <v>1.1570054993865001E-8</v>
      </c>
      <c r="CW41" s="10">
        <f>3/24000000*OO[[#This Row],[157 (08JUL1985 12:00:00)-Water Temperature (C)]]*OO[[#This Row],[99]]</f>
        <v>1.407720326333625E-8</v>
      </c>
    </row>
    <row r="42" spans="1:101" x14ac:dyDescent="0.35">
      <c r="A42" t="s">
        <v>47</v>
      </c>
      <c r="B42">
        <v>828.13239999999996</v>
      </c>
      <c r="C42" s="10">
        <f>3/24*OO[[#This Row],[59 (26JUN1985 06:00:00)-Water Temperature (C)]]*OO[[#This Row],[1]]/SUM(OO[1])</f>
        <v>3.8837609481774865E-2</v>
      </c>
      <c r="D42" s="10">
        <f>3/24*OO[[#This Row],[60 (26JUN1985 09:00:00)-Water Temperature (C)]]*OO[[#This Row],[2]]/SUM(OO[2])</f>
        <v>0.11368651885603395</v>
      </c>
      <c r="E42" s="10">
        <f>3/24*OO[[#This Row],[61 (26JUN1985 12:00:00)-Water Temperature (C)]]*OO[[#This Row],[3]]/SUM(OO[3])</f>
        <v>1.0849089957860049E-2</v>
      </c>
      <c r="F42" s="10">
        <f>3/24*OO[[#This Row],[62 (26JUN1985 15:00:00)-Water Temperature (C)]]*OO[[#This Row],[4]]/SUM(OO[4])</f>
        <v>3.2516696329395919E-4</v>
      </c>
      <c r="G42" s="10">
        <f>3/24*OO[[#This Row],[63 (26JUN1985 18:00:00)-Water Temperature (C)]]*OO[[#This Row],[5]]/SUM(OO[5])</f>
        <v>5.16985138267372E-5</v>
      </c>
      <c r="H42" s="10">
        <f>3/24*OO[[#This Row],[64 (26JUN1985 21:00:00)-Water Temperature (C)]]*OO[[#This Row],[6]]/SUM(OO[6])</f>
        <v>4.147739343797985E-5</v>
      </c>
      <c r="I42" s="10">
        <f>3/24*OO[[#This Row],[65 (27JUN1985 00:00:00)-Water Temperature (C)]]*OO[[#This Row],[7]]/SUM(OO[7])</f>
        <v>3.4909910698262821E-5</v>
      </c>
      <c r="J42" s="10">
        <f>3/24*OO[[#This Row],[66 (27JUN1985 03:00:00)-Water Temperature (C)]]*OO[[#This Row],[8]]/SUM(OO[8])</f>
        <v>2.9314995575150363E-5</v>
      </c>
      <c r="K42" s="10">
        <f>3/24*OO[[#This Row],[67 (27JUN1985 06:00:00)-Water Temperature (C)]]*OO[[#This Row],[9]]/SUM(OO[9])</f>
        <v>2.5124454252690437E-5</v>
      </c>
      <c r="L42" s="10">
        <f>3/24*OO[[#This Row],[68 (27JUN1985 09:00:00)-Water Temperature (C)]]*OO[[#This Row],[10]]/SUM(OO[10])</f>
        <v>2.387893255434509E-5</v>
      </c>
      <c r="M42" s="10">
        <f>3/24*OO[[#This Row],[69 (27JUN1985 12:00:00)-Water Temperature (C)]]*OO[[#This Row],[11]]/SUM(OO[11])</f>
        <v>2.4287876667895121E-5</v>
      </c>
      <c r="N42" s="10">
        <f>3/24*OO[[#This Row],[70 (27JUN1985 15:00:00)-Water Temperature (C)]]*OO[[#This Row],[12]]/SUM(OO[12])</f>
        <v>2.4473783605988891E-5</v>
      </c>
      <c r="O42" s="10">
        <f>3/24*OO[[#This Row],[71 (27JUN1985 18:00:00)-Water Temperature (C)]]*OO[[#This Row],[13]]/SUM(OO[13])</f>
        <v>2.3692477329184523E-5</v>
      </c>
      <c r="P42" s="10">
        <f>3/24*OO[[#This Row],[72 (27JUN1985 21:00:00)-Water Temperature (C)]]*OO[[#This Row],[14]]/SUM(OO[14])</f>
        <v>2.1403537001958398E-5</v>
      </c>
      <c r="Q42" s="10">
        <f>3/24*OO[[#This Row],[73 (28JUN1985 00:00:00)-Water Temperature (C)]]*OO[[#This Row],[15]]/SUM(OO[15])</f>
        <v>1.8591202357919353E-5</v>
      </c>
      <c r="R42" s="10">
        <f>3/24*OO[[#This Row],[74 (28JUN1985 03:00:00)-Water Temperature (C)]]*OO[[#This Row],[16]]/SUM(OO[16])</f>
        <v>1.6055053027105111E-5</v>
      </c>
      <c r="S42" s="10">
        <f>3/24*OO[[#This Row],[75 (28JUN1985 06:00:00)-Water Temperature (C)]]*OO[[#This Row],[17]]/SUM(OO[17])</f>
        <v>1.4103695005430013E-5</v>
      </c>
      <c r="T42" s="10">
        <f>3/24*OO[[#This Row],[76 (28JUN1985 09:00:00)-Water Temperature (C)]]*OO[[#This Row],[18]]/SUM(OO[18])</f>
        <v>1.4524358649674768E-5</v>
      </c>
      <c r="U42" s="10">
        <f>3/24*OO[[#This Row],[77 (28JUN1985 12:00:00)-Water Temperature (C)]]*OO[[#This Row],[19]]/SUM(OO[19])</f>
        <v>1.7273243369062155E-5</v>
      </c>
      <c r="V42" s="10">
        <f>3/24000000*OO[[#This Row],[78 (28JUN1985 15:00:00)-Water Temperature (C)]]*OO[[#This Row],[20]]</f>
        <v>1.905981527645E-5</v>
      </c>
      <c r="W42" s="10">
        <f>3/24000000*OO[[#This Row],[79 (28JUN1985 18:00:00)-Water Temperature (C)]]*OO[[#This Row],[21]]</f>
        <v>1.8504036658500001E-5</v>
      </c>
      <c r="X42" s="10">
        <f>3/24000000*OO[[#This Row],[80 (28JUN1985 21:00:00)-Water Temperature (C)]]*OO[[#This Row],[22]]</f>
        <v>1.6549091006299996E-5</v>
      </c>
      <c r="Y42" s="10">
        <f>3/24000000*OO[[#This Row],[81 (29JUN1985 00:00:00)-Water Temperature (C)]]*OO[[#This Row],[23]]</f>
        <v>1.4279119732349998E-5</v>
      </c>
      <c r="Z42" s="10">
        <f>3/24000000*OO[[#This Row],[82 (29JUN1985 03:00:00)-Water Temperature (C)]]*OO[[#This Row],[24]]</f>
        <v>1.2147688467962499E-5</v>
      </c>
      <c r="AA42" s="10">
        <f>3/24000000*OO[[#This Row],[83 (29JUN1985 06:00:00)-Water Temperature (C)]]*OO[[#This Row],[25]]</f>
        <v>1.0512650716524999E-5</v>
      </c>
      <c r="AB42" s="10">
        <f>3/24000000*OO[[#This Row],[84 (29JUN1985 09:00:00)-Water Temperature (C)]]*OO[[#This Row],[26]]</f>
        <v>9.6067823103999991E-6</v>
      </c>
      <c r="AC42" s="10">
        <f>3/24000000*OO[[#This Row],[85 (29JUN1985 12:00:00)-Water Temperature (C)]]*OO[[#This Row],[27]]</f>
        <v>8.8321360302175004E-6</v>
      </c>
      <c r="AD42" s="10">
        <f>3/24000000*OO[[#This Row],[86 (29JUN1985 15:00:00)-Water Temperature (C)]]*OO[[#This Row],[28]]</f>
        <v>8.2597189041924999E-6</v>
      </c>
      <c r="AE42" s="10">
        <f>3/24000000*OO[[#This Row],[88 (29JUN1985 21:00:00)-Water Temperature (C)]]*OO[[#This Row],[30]]</f>
        <v>6.7490520838899998E-6</v>
      </c>
      <c r="AF42" s="10">
        <f>3/24000000*OO[[#This Row],[88 (29JUN1985 21:00:00)-Water Temperature (C)]]*OO[[#This Row],[30]]</f>
        <v>6.7490520838899998E-6</v>
      </c>
      <c r="AG42" s="10">
        <f>3/24000000*OO[[#This Row],[89 (30JUN1985 00:00:00)-Water Temperature (C)]]*OO[[#This Row],[31]]</f>
        <v>5.7266676811850002E-6</v>
      </c>
      <c r="AH42" s="10">
        <f>3/24000000*OO[[#This Row],[90 (30JUN1985 03:00:00)-Water Temperature (C)]]*OO[[#This Row],[32]]</f>
        <v>4.7835228099999995E-6</v>
      </c>
      <c r="AI42" s="10">
        <f>3/24000000*OO[[#This Row],[91 (30JUN1985 06:00:00)-Water Temperature (C)]]*OO[[#This Row],[33]]</f>
        <v>4.0783072098599999E-6</v>
      </c>
      <c r="AJ42" s="10">
        <f>3/24000000*OO[[#This Row],[92 (30JUN1985 09:00:00)-Water Temperature (C)]]*OO[[#This Row],[34]]</f>
        <v>3.8077832655974995E-6</v>
      </c>
      <c r="AK42" s="10">
        <f>3/24000000*OO[[#This Row],[93 (30JUN1985 12:00:00)-Water Temperature (C)]]*OO[[#This Row],[35]]</f>
        <v>3.67790375292375E-6</v>
      </c>
      <c r="AL42" s="10">
        <f>3/24000000*OO[[#This Row],[94 (30JUN1985 15:00:00)-Water Temperature (C)]]*OO[[#This Row],[36]]</f>
        <v>3.5868328211800005E-6</v>
      </c>
      <c r="AM42" s="10">
        <f>3/24000000*OO[[#This Row],[95 (30JUN1985 18:00:00)-Water Temperature (C)]]*OO[[#This Row],[37]]</f>
        <v>3.4459089497625E-6</v>
      </c>
      <c r="AN42" s="10">
        <f>3/24000000*OO[[#This Row],[96 (30JUN1985 21:00:00)-Water Temperature (C)]]*OO[[#This Row],[38]]</f>
        <v>3.0688050927412495E-6</v>
      </c>
      <c r="AO42" s="10">
        <f>3/24000000*OO[[#This Row],[97 (01JUL1985 00:00:00)-Water Temperature (C)]]*OO[[#This Row],[39]]</f>
        <v>2.5451448404062501E-6</v>
      </c>
      <c r="AP42" s="10">
        <f>3/24000000*OO[[#This Row],[98 (01JUL1985 03:00:00)-Water Temperature (C)]]*OO[[#This Row],[40]]</f>
        <v>2.0291561527100001E-6</v>
      </c>
      <c r="AQ42" s="10">
        <f>3/24000000*OO[[#This Row],[99 (01JUL1985 06:00:00)-Water Temperature (C)]]*OO[[#This Row],[41]]</f>
        <v>1.6004149515200002E-6</v>
      </c>
      <c r="AR42" s="10">
        <f>3/24000000*OO[[#This Row],[100 (01JUL1985 09:00:00)-Water Temperature (C)]]*OO[[#This Row],[42]]</f>
        <v>1.365991250050625E-6</v>
      </c>
      <c r="AS42" s="10">
        <f>3/24000000*OO[[#This Row],[101 (01JUL1985 12:00:00)-Water Temperature (C)]]*OO[[#This Row],[43]]</f>
        <v>1.18106618359375E-6</v>
      </c>
      <c r="AT42" s="10">
        <f>3/24000000*OO[[#This Row],[102 (01JUL1985 15:00:00)-Water Temperature (C)]]*OO[[#This Row],[44]]</f>
        <v>9.3699927497312492E-7</v>
      </c>
      <c r="AU42" s="10">
        <f>3/24000000*OO[[#This Row],[103 (01JUL1985 18:00:00)-Water Temperature (C)]]*OO[[#This Row],[45]]</f>
        <v>7.0103564869962494E-7</v>
      </c>
      <c r="AV42" s="10">
        <f>3/24000000*OO[[#This Row],[104 (01JUL1985 21:00:00)-Water Temperature (C)]]*OO[[#This Row],[46]]</f>
        <v>5.0803339241600006E-7</v>
      </c>
      <c r="AW42" s="10">
        <f>3/24000000*OO[[#This Row],[105 (02JUL1985 00:00:00)-Water Temperature (C)]]*OO[[#This Row],[47]]</f>
        <v>3.7588828338824997E-7</v>
      </c>
      <c r="AX42" s="10">
        <f>3/24000000*OO[[#This Row],[106 (02JUL1985 03:00:00)-Water Temperature (C)]]*OO[[#This Row],[48]]</f>
        <v>2.9032023534587497E-7</v>
      </c>
      <c r="AY42" s="10">
        <f>3/24000000*OO[[#This Row],[107 (02JUL1985 06:00:00)-Water Temperature (C)]]*OO[[#This Row],[49]]</f>
        <v>2.3354700868687503E-7</v>
      </c>
      <c r="AZ42" s="10">
        <f>3/24000000*OO[[#This Row],[108 (02JUL1985 09:00:00)-Water Temperature (C)]]*OO[[#This Row],[50]]</f>
        <v>2.0007933349650003E-7</v>
      </c>
      <c r="BA42" s="10">
        <f>3/24000000*OO[[#This Row],[109 (02JUL1985 12:00:00)-Water Temperature (C)]]*OO[[#This Row],[51]]</f>
        <v>1.8385759060124998E-7</v>
      </c>
      <c r="BB42" s="10">
        <f>3/24000000*OO[[#This Row],[110 (02JUL1985 15:00:00)-Water Temperature (C)]]*OO[[#This Row],[52]]</f>
        <v>1.6660166421362502E-7</v>
      </c>
      <c r="BC42" s="10">
        <f>3/24000000*OO[[#This Row],[111 (02JUL1985 18:00:00)-Water Temperature (C)]]*OO[[#This Row],[53]]</f>
        <v>1.5044758256249999E-7</v>
      </c>
      <c r="BD42" s="10">
        <f>3/24000000*OO[[#This Row],[112 (02JUL1985 21:00:00)-Water Temperature (C)]]*OO[[#This Row],[54]]</f>
        <v>1.3411554285712499E-7</v>
      </c>
      <c r="BE42" s="10">
        <f>3/24000000*OO[[#This Row],[113 (03JUL1985 00:00:00)-Water Temperature (C)]]*OO[[#This Row],[55]]</f>
        <v>1.17552506514425E-7</v>
      </c>
      <c r="BF42" s="10">
        <f>3/24000000*OO[[#This Row],[114 (03JUL1985 03:00:00)-Water Temperature (C)]]*OO[[#This Row],[56]]</f>
        <v>1.0207758371366249E-7</v>
      </c>
      <c r="BG42" s="10">
        <f>3/24000000*OO[[#This Row],[115 (03JUL1985 06:00:00)-Water Temperature (C)]]*OO[[#This Row],[57]]</f>
        <v>8.9342058204749984E-8</v>
      </c>
      <c r="BH42" s="10">
        <f>3/24000000*OO[[#This Row],[116 (03JUL1985 09:00:00)-Water Temperature (C)]]*OO[[#This Row],[58]]</f>
        <v>8.2018720435500009E-8</v>
      </c>
      <c r="BI42" s="10">
        <f>3/24000000*OO[[#This Row],[117 (03JUL1985 12:00:00)-Water Temperature (C)]]*OO[[#This Row],[59]]</f>
        <v>7.9068343934312496E-8</v>
      </c>
      <c r="BJ42" s="10">
        <f>3/24000000*OO[[#This Row],[118 (03JUL1985 15:00:00)-Water Temperature (C)]]*OO[[#This Row],[60]]</f>
        <v>7.6730997155024992E-8</v>
      </c>
      <c r="BK42" s="10">
        <f>3/24000000*OO[[#This Row],[119 (03JUL1985 18:00:00)-Water Temperature (C)]]*OO[[#This Row],[61]]</f>
        <v>7.5730530145425003E-8</v>
      </c>
      <c r="BL42" s="10">
        <f>3/24000000*OO[[#This Row],[120 (03JUL1985 21:00:00)-Water Temperature (C)]]*OO[[#This Row],[62]]</f>
        <v>7.2330536439374994E-8</v>
      </c>
      <c r="BM42" s="10">
        <f>3/24000000*OO[[#This Row],[121 (04JUL1985 00:00:00)-Water Temperature (C)]]*OO[[#This Row],[63]]</f>
        <v>6.6421949996399992E-8</v>
      </c>
      <c r="BN42" s="10">
        <f>3/24000000*OO[[#This Row],[122 (04JUL1985 03:00:00)-Water Temperature (C)]]*OO[[#This Row],[64]]</f>
        <v>5.9467358808500003E-8</v>
      </c>
      <c r="BO42" s="10">
        <f>3/24000000*OO[[#This Row],[123 (04JUL1985 06:00:00)-Water Temperature (C)]]*OO[[#This Row],[65]]</f>
        <v>5.2884234659600002E-8</v>
      </c>
      <c r="BP42" s="10">
        <f>3/24000000*OO[[#This Row],[124 (04JUL1985 09:00:00)-Water Temperature (C)]]*OO[[#This Row],[66]]</f>
        <v>5.0959046786400001E-8</v>
      </c>
      <c r="BQ42" s="10">
        <f>3/24000000*OO[[#This Row],[125 (04JUL1985 12:00:00)-Water Temperature (C)]]*OO[[#This Row],[67]]</f>
        <v>5.2808453488375005E-8</v>
      </c>
      <c r="BR42" s="10">
        <f>3/24000000*OO[[#This Row],[126 (04JUL1985 15:00:00)-Water Temperature (C)]]*OO[[#This Row],[68]]</f>
        <v>5.6411265915199998E-8</v>
      </c>
      <c r="BS42" s="10">
        <f>3/24000000*OO[[#This Row],[127 (04JUL1985 18:00:00)-Water Temperature (C)]]*OO[[#This Row],[69]]</f>
        <v>6.010581262824999E-8</v>
      </c>
      <c r="BT42" s="10">
        <f>3/24000000*OO[[#This Row],[128 (04JUL1985 21:00:00)-Water Temperature (C)]]*OO[[#This Row],[70]]</f>
        <v>5.9926737481874996E-8</v>
      </c>
      <c r="BU42" s="10">
        <f>3/24000000*OO[[#This Row],[129 (05JUL1985 00:00:00)-Water Temperature (C)]]*OO[[#This Row],[71]]</f>
        <v>5.5436453183999991E-8</v>
      </c>
      <c r="BV42" s="10">
        <f>3/24000000*OO[[#This Row],[130 (05JUL1985 03:00:00)-Water Temperature (C)]]*OO[[#This Row],[72]]</f>
        <v>4.9646474054337493E-8</v>
      </c>
      <c r="BW42" s="10">
        <f>3/24000000*OO[[#This Row],[131 (05JUL1985 06:00:00)-Water Temperature (C)]]*OO[[#This Row],[73]]</f>
        <v>4.4073038032999999E-8</v>
      </c>
      <c r="BX42" s="10">
        <f>3/24000000*OO[[#This Row],[132 (05JUL1985 09:00:00)-Water Temperature (C)]]*OO[[#This Row],[74]]</f>
        <v>4.2336599640362498E-8</v>
      </c>
      <c r="BY42" s="10">
        <f>3/24000000*OO[[#This Row],[133 (05JUL1985 12:00:00)-Water Temperature (C)]]*OO[[#This Row],[75]]</f>
        <v>4.5320449299999997E-8</v>
      </c>
      <c r="BZ42" s="10">
        <f>3/24000000*OO[[#This Row],[134 (05JUL1985 15:00:00)-Water Temperature (C)]]*OO[[#This Row],[76]]</f>
        <v>5.1727874951700006E-8</v>
      </c>
      <c r="CA42" s="10">
        <f>3/24000000*OO[[#This Row],[135 (05JUL1985 18:00:00)-Water Temperature (C)]]*OO[[#This Row],[77]]</f>
        <v>5.7462692237337498E-8</v>
      </c>
      <c r="CB42" s="10">
        <f>3/24000000*OO[[#This Row],[136 (05JUL1985 21:00:00)-Water Temperature (C)]]*OO[[#This Row],[78]]</f>
        <v>5.7788672173312493E-8</v>
      </c>
      <c r="CC42" s="10">
        <f>3/24000000*OO[[#This Row],[137 (06JUL1985 00:00:00)-Water Temperature (C)]]*OO[[#This Row],[79]]</f>
        <v>5.3200031520999993E-8</v>
      </c>
      <c r="CD42" s="10">
        <f>3/24000000*OO[[#This Row],[138 (06JUL1985 03:00:00)-Water Temperature (C)]]*OO[[#This Row],[80]]</f>
        <v>4.6605057547774997E-8</v>
      </c>
      <c r="CE42" s="10">
        <f>3/24000000*OO[[#This Row],[139 (06JUL1985 06:00:00)-Water Temperature (C)]]*OO[[#This Row],[81]]</f>
        <v>4.060276862144999E-8</v>
      </c>
      <c r="CF42" s="10">
        <f>3/24000000*OO[[#This Row],[140 (06JUL1985 09:00:00)-Water Temperature (C)]]*OO[[#This Row],[82]]</f>
        <v>3.8682825360812494E-8</v>
      </c>
      <c r="CG42" s="10">
        <f>3/24000000*OO[[#This Row],[141 (06JUL1985 12:00:00)-Water Temperature (C)]]*OO[[#This Row],[83]]</f>
        <v>3.8833350576599997E-8</v>
      </c>
      <c r="CH42" s="10">
        <f>3/24000000*OO[[#This Row],[142 (06JUL1985 15:00:00)-Water Temperature (C)]]*OO[[#This Row],[84]]</f>
        <v>3.9000864288399997E-8</v>
      </c>
      <c r="CI42" s="10">
        <f>3/24000000*OO[[#This Row],[143 (06JUL1985 18:00:00)-Water Temperature (C)]]*OO[[#This Row],[85]]</f>
        <v>3.8491592699950004E-8</v>
      </c>
      <c r="CJ42" s="10">
        <f>3/24000000*OO[[#This Row],[144 (06JUL1985 21:00:00)-Water Temperature (C)]]*OO[[#This Row],[86]]</f>
        <v>3.5926787475750001E-8</v>
      </c>
      <c r="CK42" s="10">
        <f>3/24000000*OO[[#This Row],[145 (07JUL1985 00:00:00)-Water Temperature (C)]]*OO[[#This Row],[87]]</f>
        <v>3.1738785302499994E-8</v>
      </c>
      <c r="CL42" s="10">
        <f>3/24000000*OO[[#This Row],[146 (07JUL1985 03:00:00)-Water Temperature (C)]]*OO[[#This Row],[88]]</f>
        <v>2.7299304329000001E-8</v>
      </c>
      <c r="CM42" s="10">
        <f>3/24000000*OO[[#This Row],[147 (07JUL1985 06:00:00)-Water Temperature (C)]]*OO[[#This Row],[89]]</f>
        <v>2.3659115481750003E-8</v>
      </c>
      <c r="CN42" s="10">
        <f>3/24000000*OO[[#This Row],[148 (07JUL1985 09:00:00)-Water Temperature (C)]]*OO[[#This Row],[90]]</f>
        <v>2.2131544391862498E-8</v>
      </c>
      <c r="CO42" s="10">
        <f>3/24000000*OO[[#This Row],[149 (07JUL1985 12:00:00)-Water Temperature (C)]]*OO[[#This Row],[91]]</f>
        <v>2.0542873823324998E-8</v>
      </c>
      <c r="CP42" s="10">
        <f>3/24000000*OO[[#This Row],[150 (07JUL1985 15:00:00)-Water Temperature (C)]]*OO[[#This Row],[92]]</f>
        <v>1.9048831497674999E-8</v>
      </c>
      <c r="CQ42" s="10">
        <f>3/24000000*OO[[#This Row],[151 (07JUL1985 18:00:00)-Water Temperature (C)]]*OO[[#This Row],[93]]</f>
        <v>1.7463135689775E-8</v>
      </c>
      <c r="CR42" s="10">
        <f>3/24000000*OO[[#This Row],[152 (07JUL1985 21:00:00)-Water Temperature (C)]]*OO[[#This Row],[94]]</f>
        <v>1.5721533052582499E-8</v>
      </c>
      <c r="CS42" s="10">
        <f>3/24000000*OO[[#This Row],[153 (08JUL1985 00:00:00)-Water Temperature (C)]]*OO[[#This Row],[95]]</f>
        <v>1.416960812918875E-8</v>
      </c>
      <c r="CT42" s="10">
        <f>3/24000000*OO[[#This Row],[154 (08JUL1985 03:00:00)-Water Temperature (C)]]*OO[[#This Row],[96]]</f>
        <v>1.263600137156E-8</v>
      </c>
      <c r="CU42" s="10">
        <f>3/24000000*OO[[#This Row],[155 (08JUL1985 06:00:00)-Water Temperature (C)]]*OO[[#This Row],[97]]</f>
        <v>1.1347835454917501E-8</v>
      </c>
      <c r="CV42" s="10">
        <f>3/24000000*OO[[#This Row],[156 (08JUL1985 09:00:00)-Water Temperature (C)]]*OO[[#This Row],[98]]</f>
        <v>1.1333752854E-8</v>
      </c>
      <c r="CW42" s="10">
        <f>3/24000000*OO[[#This Row],[157 (08JUL1985 12:00:00)-Water Temperature (C)]]*OO[[#This Row],[99]]</f>
        <v>1.3480606077639998E-8</v>
      </c>
    </row>
    <row r="43" spans="1:101" x14ac:dyDescent="0.35">
      <c r="A43" t="s">
        <v>48</v>
      </c>
      <c r="B43">
        <v>873.6422</v>
      </c>
      <c r="C43" s="10">
        <f>3/24*OO[[#This Row],[59 (26JUN1985 06:00:00)-Water Temperature (C)]]*OO[[#This Row],[1]]/SUM(OO[1])</f>
        <v>2.1153762194414151E-2</v>
      </c>
      <c r="D43" s="10">
        <f>3/24*OO[[#This Row],[60 (26JUN1985 09:00:00)-Water Temperature (C)]]*OO[[#This Row],[2]]/SUM(OO[2])</f>
        <v>9.1866185021202168E-2</v>
      </c>
      <c r="E43" s="10">
        <f>3/24*OO[[#This Row],[61 (26JUN1985 12:00:00)-Water Temperature (C)]]*OO[[#This Row],[3]]/SUM(OO[3])</f>
        <v>1.0002477925808032E-2</v>
      </c>
      <c r="F43" s="10">
        <f>3/24*OO[[#This Row],[62 (26JUN1985 15:00:00)-Water Temperature (C)]]*OO[[#This Row],[4]]/SUM(OO[4])</f>
        <v>3.0324552846099941E-4</v>
      </c>
      <c r="G43" s="10">
        <f>3/24*OO[[#This Row],[63 (26JUN1985 18:00:00)-Water Temperature (C)]]*OO[[#This Row],[5]]/SUM(OO[5])</f>
        <v>3.9858207607866394E-5</v>
      </c>
      <c r="H43" s="10">
        <f>3/24*OO[[#This Row],[64 (26JUN1985 21:00:00)-Water Temperature (C)]]*OO[[#This Row],[6]]/SUM(OO[6])</f>
        <v>3.1304939162612348E-5</v>
      </c>
      <c r="I43" s="10">
        <f>3/24*OO[[#This Row],[65 (27JUN1985 00:00:00)-Water Temperature (C)]]*OO[[#This Row],[7]]/SUM(OO[7])</f>
        <v>2.6301867842373811E-5</v>
      </c>
      <c r="J43" s="10">
        <f>3/24*OO[[#This Row],[66 (27JUN1985 03:00:00)-Water Temperature (C)]]*OO[[#This Row],[8]]/SUM(OO[8])</f>
        <v>2.2087514581143399E-5</v>
      </c>
      <c r="K43" s="10">
        <f>3/24*OO[[#This Row],[67 (27JUN1985 06:00:00)-Water Temperature (C)]]*OO[[#This Row],[9]]/SUM(OO[9])</f>
        <v>1.8886752893001719E-5</v>
      </c>
      <c r="L43" s="10">
        <f>3/24*OO[[#This Row],[68 (27JUN1985 09:00:00)-Water Temperature (C)]]*OO[[#This Row],[10]]/SUM(OO[10])</f>
        <v>1.7877992614538394E-5</v>
      </c>
      <c r="M43" s="10">
        <f>3/24*OO[[#This Row],[69 (27JUN1985 12:00:00)-Water Temperature (C)]]*OO[[#This Row],[11]]/SUM(OO[11])</f>
        <v>1.8153965095544283E-5</v>
      </c>
      <c r="N43" s="10">
        <f>3/24*OO[[#This Row],[70 (27JUN1985 15:00:00)-Water Temperature (C)]]*OO[[#This Row],[12]]/SUM(OO[12])</f>
        <v>1.829605714798528E-5</v>
      </c>
      <c r="O43" s="10">
        <f>3/24*OO[[#This Row],[71 (27JUN1985 18:00:00)-Water Temperature (C)]]*OO[[#This Row],[13]]/SUM(OO[13])</f>
        <v>1.7750872265550219E-5</v>
      </c>
      <c r="P43" s="10">
        <f>3/24*OO[[#This Row],[72 (27JUN1985 21:00:00)-Water Temperature (C)]]*OO[[#This Row],[14]]/SUM(OO[14])</f>
        <v>1.6051544608690755E-5</v>
      </c>
      <c r="Q43" s="10">
        <f>3/24*OO[[#This Row],[73 (28JUN1985 00:00:00)-Water Temperature (C)]]*OO[[#This Row],[15]]/SUM(OO[15])</f>
        <v>1.3943776331292864E-5</v>
      </c>
      <c r="R43" s="10">
        <f>3/24*OO[[#This Row],[74 (28JUN1985 03:00:00)-Water Temperature (C)]]*OO[[#This Row],[16]]/SUM(OO[16])</f>
        <v>1.2038345465692502E-5</v>
      </c>
      <c r="S43" s="10">
        <f>3/24*OO[[#This Row],[75 (28JUN1985 06:00:00)-Water Temperature (C)]]*OO[[#This Row],[17]]/SUM(OO[17])</f>
        <v>1.0548366085251453E-5</v>
      </c>
      <c r="T43" s="10">
        <f>3/24*OO[[#This Row],[76 (28JUN1985 09:00:00)-Water Temperature (C)]]*OO[[#This Row],[18]]/SUM(OO[18])</f>
        <v>1.0708094552420968E-5</v>
      </c>
      <c r="U43" s="10">
        <f>3/24*OO[[#This Row],[77 (28JUN1985 12:00:00)-Water Temperature (C)]]*OO[[#This Row],[19]]/SUM(OO[19])</f>
        <v>1.2701117653232379E-5</v>
      </c>
      <c r="V43" s="10">
        <f>3/24000000*OO[[#This Row],[78 (28JUN1985 15:00:00)-Water Temperature (C)]]*OO[[#This Row],[20]]</f>
        <v>1.4105758147665E-5</v>
      </c>
      <c r="W43" s="10">
        <f>3/24000000*OO[[#This Row],[79 (28JUN1985 18:00:00)-Water Temperature (C)]]*OO[[#This Row],[21]]</f>
        <v>1.3764266788445E-5</v>
      </c>
      <c r="X43" s="10">
        <f>3/24000000*OO[[#This Row],[80 (28JUN1985 21:00:00)-Water Temperature (C)]]*OO[[#This Row],[22]]</f>
        <v>1.23220259786E-5</v>
      </c>
      <c r="Y43" s="10">
        <f>3/24000000*OO[[#This Row],[81 (29JUN1985 00:00:00)-Water Temperature (C)]]*OO[[#This Row],[23]]</f>
        <v>1.0637172087619999E-5</v>
      </c>
      <c r="Z43" s="10">
        <f>3/24000000*OO[[#This Row],[82 (29JUN1985 03:00:00)-Water Temperature (C)]]*OO[[#This Row],[24]]</f>
        <v>9.0419745376799992E-6</v>
      </c>
      <c r="AA43" s="10">
        <f>3/24000000*OO[[#This Row],[83 (29JUN1985 06:00:00)-Water Temperature (C)]]*OO[[#This Row],[25]]</f>
        <v>7.8154625203125013E-6</v>
      </c>
      <c r="AB43" s="10">
        <f>3/24000000*OO[[#This Row],[84 (29JUN1985 09:00:00)-Water Temperature (C)]]*OO[[#This Row],[26]]</f>
        <v>7.1455213006924988E-6</v>
      </c>
      <c r="AC43" s="10">
        <f>3/24000000*OO[[#This Row],[85 (29JUN1985 12:00:00)-Water Temperature (C)]]*OO[[#This Row],[27]]</f>
        <v>6.5491302500599995E-6</v>
      </c>
      <c r="AD43" s="10">
        <f>3/24000000*OO[[#This Row],[86 (29JUN1985 15:00:00)-Water Temperature (C)]]*OO[[#This Row],[28]]</f>
        <v>6.1177645602699997E-6</v>
      </c>
      <c r="AE43" s="10">
        <f>3/24000000*OO[[#This Row],[88 (29JUN1985 21:00:00)-Water Temperature (C)]]*OO[[#This Row],[30]]</f>
        <v>5.0034134734762497E-6</v>
      </c>
      <c r="AF43" s="10">
        <f>3/24000000*OO[[#This Row],[88 (29JUN1985 21:00:00)-Water Temperature (C)]]*OO[[#This Row],[30]]</f>
        <v>5.0034134734762497E-6</v>
      </c>
      <c r="AG43" s="10">
        <f>3/24000000*OO[[#This Row],[89 (30JUN1985 00:00:00)-Water Temperature (C)]]*OO[[#This Row],[31]]</f>
        <v>4.2427066920299996E-6</v>
      </c>
      <c r="AH43" s="10">
        <f>3/24000000*OO[[#This Row],[90 (30JUN1985 03:00:00)-Water Temperature (C)]]*OO[[#This Row],[32]]</f>
        <v>3.5430925607200002E-6</v>
      </c>
      <c r="AI43" s="10">
        <f>3/24000000*OO[[#This Row],[91 (30JUN1985 06:00:00)-Water Temperature (C)]]*OO[[#This Row],[33]]</f>
        <v>3.0176235155362502E-6</v>
      </c>
      <c r="AJ43" s="10">
        <f>3/24000000*OO[[#This Row],[92 (30JUN1985 09:00:00)-Water Temperature (C)]]*OO[[#This Row],[34]]</f>
        <v>2.8080774550149996E-6</v>
      </c>
      <c r="AK43" s="10">
        <f>3/24000000*OO[[#This Row],[93 (30JUN1985 12:00:00)-Water Temperature (C)]]*OO[[#This Row],[35]]</f>
        <v>2.7016200713500001E-6</v>
      </c>
      <c r="AL43" s="10">
        <f>3/24000000*OO[[#This Row],[94 (30JUN1985 15:00:00)-Water Temperature (C)]]*OO[[#This Row],[36]]</f>
        <v>2.6323989720112499E-6</v>
      </c>
      <c r="AM43" s="10">
        <f>3/24000000*OO[[#This Row],[95 (30JUN1985 18:00:00)-Water Temperature (C)]]*OO[[#This Row],[37]]</f>
        <v>2.5277233185749999E-6</v>
      </c>
      <c r="AN43" s="10">
        <f>3/24000000*OO[[#This Row],[96 (30JUN1985 21:00:00)-Water Temperature (C)]]*OO[[#This Row],[38]]</f>
        <v>2.24777820137E-6</v>
      </c>
      <c r="AO43" s="10">
        <f>3/24000000*OO[[#This Row],[97 (01JUL1985 00:00:00)-Water Temperature (C)]]*OO[[#This Row],[39]]</f>
        <v>1.8643604423400003E-6</v>
      </c>
      <c r="AP43" s="10">
        <f>3/24000000*OO[[#This Row],[98 (01JUL1985 03:00:00)-Water Temperature (C)]]*OO[[#This Row],[40]]</f>
        <v>1.4863965615512501E-6</v>
      </c>
      <c r="AQ43" s="10">
        <f>3/24000000*OO[[#This Row],[99 (01JUL1985 06:00:00)-Water Temperature (C)]]*OO[[#This Row],[41]]</f>
        <v>1.1723244020764998E-6</v>
      </c>
      <c r="AR43" s="10">
        <f>3/24000000*OO[[#This Row],[100 (01JUL1985 09:00:00)-Water Temperature (C)]]*OO[[#This Row],[42]]</f>
        <v>9.9698237508900014E-7</v>
      </c>
      <c r="AS43" s="10">
        <f>3/24000000*OO[[#This Row],[101 (01JUL1985 12:00:00)-Water Temperature (C)]]*OO[[#This Row],[43]]</f>
        <v>8.6355665465999989E-7</v>
      </c>
      <c r="AT43" s="10">
        <f>3/24000000*OO[[#This Row],[102 (01JUL1985 15:00:00)-Water Temperature (C)]]*OO[[#This Row],[44]]</f>
        <v>6.8841263834349986E-7</v>
      </c>
      <c r="AU43" s="10">
        <f>3/24000000*OO[[#This Row],[103 (01JUL1985 18:00:00)-Water Temperature (C)]]*OO[[#This Row],[45]]</f>
        <v>5.1540528482399998E-7</v>
      </c>
      <c r="AV43" s="10">
        <f>3/24000000*OO[[#This Row],[104 (01JUL1985 21:00:00)-Water Temperature (C)]]*OO[[#This Row],[46]]</f>
        <v>3.7178599417637502E-7</v>
      </c>
      <c r="AW43" s="10">
        <f>3/24000000*OO[[#This Row],[105 (02JUL1985 00:00:00)-Water Temperature (C)]]*OO[[#This Row],[47]]</f>
        <v>2.7392747694224995E-7</v>
      </c>
      <c r="AX43" s="10">
        <f>3/24000000*OO[[#This Row],[106 (02JUL1985 03:00:00)-Water Temperature (C)]]*OO[[#This Row],[48]]</f>
        <v>2.1079828329812495E-7</v>
      </c>
      <c r="AY43" s="10">
        <f>3/24000000*OO[[#This Row],[107 (02JUL1985 06:00:00)-Water Temperature (C)]]*OO[[#This Row],[49]]</f>
        <v>1.6909763784062499E-7</v>
      </c>
      <c r="AZ43" s="10">
        <f>3/24000000*OO[[#This Row],[108 (02JUL1985 09:00:00)-Water Temperature (C)]]*OO[[#This Row],[50]]</f>
        <v>1.444378343134875E-7</v>
      </c>
      <c r="BA43" s="10">
        <f>3/24000000*OO[[#This Row],[109 (02JUL1985 12:00:00)-Water Temperature (C)]]*OO[[#This Row],[51]]</f>
        <v>1.3273685223359999E-7</v>
      </c>
      <c r="BB43" s="10">
        <f>3/24000000*OO[[#This Row],[110 (02JUL1985 15:00:00)-Water Temperature (C)]]*OO[[#This Row],[52]]</f>
        <v>1.2019736513954998E-7</v>
      </c>
      <c r="BC43" s="10">
        <f>3/24000000*OO[[#This Row],[111 (02JUL1985 18:00:00)-Water Temperature (C)]]*OO[[#This Row],[53]]</f>
        <v>1.0821103128547498E-7</v>
      </c>
      <c r="BD43" s="10">
        <f>3/24000000*OO[[#This Row],[112 (02JUL1985 21:00:00)-Water Temperature (C)]]*OO[[#This Row],[54]]</f>
        <v>9.6396373746424996E-8</v>
      </c>
      <c r="BE43" s="10">
        <f>3/24000000*OO[[#This Row],[113 (03JUL1985 00:00:00)-Water Temperature (C)]]*OO[[#This Row],[55]]</f>
        <v>8.4570828940949997E-8</v>
      </c>
      <c r="BF43" s="10">
        <f>3/24000000*OO[[#This Row],[114 (03JUL1985 03:00:00)-Water Temperature (C)]]*OO[[#This Row],[56]]</f>
        <v>7.3431828414675002E-8</v>
      </c>
      <c r="BG43" s="10">
        <f>3/24000000*OO[[#This Row],[115 (03JUL1985 06:00:00)-Water Temperature (C)]]*OO[[#This Row],[57]]</f>
        <v>6.4145810596424998E-8</v>
      </c>
      <c r="BH43" s="10">
        <f>3/24000000*OO[[#This Row],[116 (03JUL1985 09:00:00)-Water Temperature (C)]]*OO[[#This Row],[58]]</f>
        <v>5.8825551668750001E-8</v>
      </c>
      <c r="BI43" s="10">
        <f>3/24000000*OO[[#This Row],[117 (03JUL1985 12:00:00)-Water Temperature (C)]]*OO[[#This Row],[59]]</f>
        <v>5.6767669721437489E-8</v>
      </c>
      <c r="BJ43" s="10">
        <f>3/24000000*OO[[#This Row],[118 (03JUL1985 15:00:00)-Water Temperature (C)]]*OO[[#This Row],[60]]</f>
        <v>5.50345945823625E-8</v>
      </c>
      <c r="BK43" s="10">
        <f>3/24000000*OO[[#This Row],[119 (03JUL1985 18:00:00)-Water Temperature (C)]]*OO[[#This Row],[61]]</f>
        <v>5.4231022380149999E-8</v>
      </c>
      <c r="BL43" s="10">
        <f>3/24000000*OO[[#This Row],[120 (03JUL1985 21:00:00)-Water Temperature (C)]]*OO[[#This Row],[62]]</f>
        <v>5.1733269285237492E-8</v>
      </c>
      <c r="BM43" s="10">
        <f>3/24000000*OO[[#This Row],[121 (04JUL1985 00:00:00)-Water Temperature (C)]]*OO[[#This Row],[63]]</f>
        <v>4.7624621736187502E-8</v>
      </c>
      <c r="BN43" s="10">
        <f>3/24000000*OO[[#This Row],[122 (04JUL1985 03:00:00)-Water Temperature (C)]]*OO[[#This Row],[64]]</f>
        <v>4.2719899273274996E-8</v>
      </c>
      <c r="BO43" s="10">
        <f>3/24000000*OO[[#This Row],[123 (04JUL1985 06:00:00)-Water Temperature (C)]]*OO[[#This Row],[65]]</f>
        <v>3.8003917519750002E-8</v>
      </c>
      <c r="BP43" s="10">
        <f>3/24000000*OO[[#This Row],[124 (04JUL1985 09:00:00)-Water Temperature (C)]]*OO[[#This Row],[66]]</f>
        <v>3.6555947163762497E-8</v>
      </c>
      <c r="BQ43" s="10">
        <f>3/24000000*OO[[#This Row],[125 (04JUL1985 12:00:00)-Water Temperature (C)]]*OO[[#This Row],[67]]</f>
        <v>3.7662422896799996E-8</v>
      </c>
      <c r="BR43" s="10">
        <f>3/24000000*OO[[#This Row],[126 (04JUL1985 15:00:00)-Water Temperature (C)]]*OO[[#This Row],[68]]</f>
        <v>4.0176772330125E-8</v>
      </c>
      <c r="BS43" s="10">
        <f>3/24000000*OO[[#This Row],[127 (04JUL1985 18:00:00)-Water Temperature (C)]]*OO[[#This Row],[69]]</f>
        <v>4.2896242552949997E-8</v>
      </c>
      <c r="BT43" s="10">
        <f>3/24000000*OO[[#This Row],[128 (04JUL1985 21:00:00)-Water Temperature (C)]]*OO[[#This Row],[70]]</f>
        <v>4.2847588524750002E-8</v>
      </c>
      <c r="BU43" s="10">
        <f>3/24000000*OO[[#This Row],[129 (05JUL1985 00:00:00)-Water Temperature (C)]]*OO[[#This Row],[71]]</f>
        <v>3.9733647504799999E-8</v>
      </c>
      <c r="BV43" s="10">
        <f>3/24000000*OO[[#This Row],[130 (05JUL1985 03:00:00)-Water Temperature (C)]]*OO[[#This Row],[72]]</f>
        <v>3.5647025932787502E-8</v>
      </c>
      <c r="BW43" s="10">
        <f>3/24000000*OO[[#This Row],[131 (05JUL1985 06:00:00)-Water Temperature (C)]]*OO[[#This Row],[73]]</f>
        <v>3.1705184176449997E-8</v>
      </c>
      <c r="BX43" s="10">
        <f>3/24000000*OO[[#This Row],[132 (05JUL1985 09:00:00)-Water Temperature (C)]]*OO[[#This Row],[74]]</f>
        <v>3.0394280089424998E-8</v>
      </c>
      <c r="BY43" s="10">
        <f>3/24000000*OO[[#This Row],[133 (05JUL1985 12:00:00)-Water Temperature (C)]]*OO[[#This Row],[75]]</f>
        <v>3.22744879986375E-8</v>
      </c>
      <c r="BZ43" s="10">
        <f>3/24000000*OO[[#This Row],[134 (05JUL1985 15:00:00)-Water Temperature (C)]]*OO[[#This Row],[76]]</f>
        <v>3.6758421701437502E-8</v>
      </c>
      <c r="CA43" s="10">
        <f>3/24000000*OO[[#This Row],[135 (05JUL1985 18:00:00)-Water Temperature (C)]]*OO[[#This Row],[77]]</f>
        <v>4.0916261684187503E-8</v>
      </c>
      <c r="CB43" s="10">
        <f>3/24000000*OO[[#This Row],[136 (05JUL1985 21:00:00)-Water Temperature (C)]]*OO[[#This Row],[78]]</f>
        <v>4.1261887287899997E-8</v>
      </c>
      <c r="CC43" s="10">
        <f>3/24000000*OO[[#This Row],[137 (06JUL1985 00:00:00)-Water Temperature (C)]]*OO[[#This Row],[79]]</f>
        <v>3.8146093951387495E-8</v>
      </c>
      <c r="CD43" s="10">
        <f>3/24000000*OO[[#This Row],[138 (06JUL1985 03:00:00)-Water Temperature (C)]]*OO[[#This Row],[80]]</f>
        <v>3.350162190605E-8</v>
      </c>
      <c r="CE43" s="10">
        <f>3/24000000*OO[[#This Row],[139 (06JUL1985 06:00:00)-Water Temperature (C)]]*OO[[#This Row],[81]]</f>
        <v>2.9227536367599997E-8</v>
      </c>
      <c r="CF43" s="10">
        <f>3/24000000*OO[[#This Row],[140 (06JUL1985 09:00:00)-Water Temperature (C)]]*OO[[#This Row],[82]]</f>
        <v>2.7792877229887501E-8</v>
      </c>
      <c r="CG43" s="10">
        <f>3/24000000*OO[[#This Row],[141 (06JUL1985 12:00:00)-Water Temperature (C)]]*OO[[#This Row],[83]]</f>
        <v>2.7851444185499999E-8</v>
      </c>
      <c r="CH43" s="10">
        <f>3/24000000*OO[[#This Row],[142 (06JUL1985 15:00:00)-Water Temperature (C)]]*OO[[#This Row],[84]]</f>
        <v>2.7957739804450001E-8</v>
      </c>
      <c r="CI43" s="10">
        <f>3/24000000*OO[[#This Row],[143 (06JUL1985 18:00:00)-Water Temperature (C)]]*OO[[#This Row],[85]]</f>
        <v>2.7585450341499997E-8</v>
      </c>
      <c r="CJ43" s="10">
        <f>3/24000000*OO[[#This Row],[144 (06JUL1985 21:00:00)-Water Temperature (C)]]*OO[[#This Row],[86]]</f>
        <v>2.5744843300512496E-8</v>
      </c>
      <c r="CK43" s="10">
        <f>3/24000000*OO[[#This Row],[145 (07JUL1985 00:00:00)-Water Temperature (C)]]*OO[[#This Row],[87]]</f>
        <v>2.27896321479375E-8</v>
      </c>
      <c r="CL43" s="10">
        <f>3/24000000*OO[[#This Row],[146 (07JUL1985 03:00:00)-Water Temperature (C)]]*OO[[#This Row],[88]]</f>
        <v>1.9626586622087501E-8</v>
      </c>
      <c r="CM43" s="10">
        <f>3/24000000*OO[[#This Row],[147 (07JUL1985 06:00:00)-Water Temperature (C)]]*OO[[#This Row],[89]]</f>
        <v>1.702420714485E-8</v>
      </c>
      <c r="CN43" s="10">
        <f>3/24000000*OO[[#This Row],[148 (07JUL1985 09:00:00)-Water Temperature (C)]]*OO[[#This Row],[90]]</f>
        <v>1.5886077655200001E-8</v>
      </c>
      <c r="CO43" s="10">
        <f>3/24000000*OO[[#This Row],[149 (07JUL1985 12:00:00)-Water Temperature (C)]]*OO[[#This Row],[91]]</f>
        <v>1.47680281777875E-8</v>
      </c>
      <c r="CP43" s="10">
        <f>3/24000000*OO[[#This Row],[150 (07JUL1985 15:00:00)-Water Temperature (C)]]*OO[[#This Row],[92]]</f>
        <v>1.3745919000817499E-8</v>
      </c>
      <c r="CQ43" s="10">
        <f>3/24000000*OO[[#This Row],[151 (07JUL1985 18:00:00)-Water Temperature (C)]]*OO[[#This Row],[93]]</f>
        <v>1.25780677935E-8</v>
      </c>
      <c r="CR43" s="10">
        <f>3/24000000*OO[[#This Row],[152 (07JUL1985 21:00:00)-Water Temperature (C)]]*OO[[#This Row],[94]]</f>
        <v>1.1290296238910001E-8</v>
      </c>
      <c r="CS43" s="10">
        <f>3/24000000*OO[[#This Row],[153 (08JUL1985 00:00:00)-Water Temperature (C)]]*OO[[#This Row],[95]]</f>
        <v>1.0166530449617499E-8</v>
      </c>
      <c r="CT43" s="10">
        <f>3/24000000*OO[[#This Row],[154 (08JUL1985 03:00:00)-Water Temperature (C)]]*OO[[#This Row],[96]]</f>
        <v>9.0780354640449999E-9</v>
      </c>
      <c r="CU43" s="10">
        <f>3/24000000*OO[[#This Row],[155 (08JUL1985 06:00:00)-Water Temperature (C)]]*OO[[#This Row],[97]]</f>
        <v>8.1680611238399991E-9</v>
      </c>
      <c r="CV43" s="10">
        <f>3/24000000*OO[[#This Row],[156 (08JUL1985 09:00:00)-Water Temperature (C)]]*OO[[#This Row],[98]]</f>
        <v>8.1158713012187497E-9</v>
      </c>
      <c r="CW43" s="10">
        <f>3/24000000*OO[[#This Row],[157 (08JUL1985 12:00:00)-Water Temperature (C)]]*OO[[#This Row],[99]]</f>
        <v>9.5154130075124978E-9</v>
      </c>
    </row>
    <row r="44" spans="1:101" x14ac:dyDescent="0.35">
      <c r="A44" t="s">
        <v>49</v>
      </c>
      <c r="B44">
        <v>848.56320000000005</v>
      </c>
      <c r="C44" s="10">
        <f>3/24*OO[[#This Row],[59 (26JUN1985 06:00:00)-Water Temperature (C)]]*OO[[#This Row],[1]]/SUM(OO[1])</f>
        <v>1.4010978269417683E-2</v>
      </c>
      <c r="D44" s="10">
        <f>3/24*OO[[#This Row],[60 (26JUN1985 09:00:00)-Water Temperature (C)]]*OO[[#This Row],[2]]/SUM(OO[2])</f>
        <v>0.10853900585097863</v>
      </c>
      <c r="E44" s="10">
        <f>3/24*OO[[#This Row],[61 (26JUN1985 12:00:00)-Water Temperature (C)]]*OO[[#This Row],[3]]/SUM(OO[3])</f>
        <v>1.5902039902977089E-2</v>
      </c>
      <c r="F44" s="10">
        <f>3/24*OO[[#This Row],[62 (26JUN1985 15:00:00)-Water Temperature (C)]]*OO[[#This Row],[4]]/SUM(OO[4])</f>
        <v>5.3989785582307865E-4</v>
      </c>
      <c r="G44" s="10">
        <f>3/24*OO[[#This Row],[63 (26JUN1985 18:00:00)-Water Temperature (C)]]*OO[[#This Row],[5]]/SUM(OO[5])</f>
        <v>4.8074677964583068E-5</v>
      </c>
      <c r="H44" s="10">
        <f>3/24*OO[[#This Row],[64 (26JUN1985 21:00:00)-Water Temperature (C)]]*OO[[#This Row],[6]]/SUM(OO[6])</f>
        <v>3.5156853842828317E-5</v>
      </c>
      <c r="I44" s="10">
        <f>3/24*OO[[#This Row],[65 (27JUN1985 00:00:00)-Water Temperature (C)]]*OO[[#This Row],[7]]/SUM(OO[7])</f>
        <v>2.9485878440705393E-5</v>
      </c>
      <c r="J44" s="10">
        <f>3/24*OO[[#This Row],[66 (27JUN1985 03:00:00)-Water Temperature (C)]]*OO[[#This Row],[8]]/SUM(OO[8])</f>
        <v>2.4802619414036593E-5</v>
      </c>
      <c r="K44" s="10">
        <f>3/24*OO[[#This Row],[67 (27JUN1985 06:00:00)-Water Temperature (C)]]*OO[[#This Row],[9]]/SUM(OO[9])</f>
        <v>2.1166039495033526E-5</v>
      </c>
      <c r="L44" s="10">
        <f>3/24*OO[[#This Row],[68 (27JUN1985 09:00:00)-Water Temperature (C)]]*OO[[#This Row],[10]]/SUM(OO[10])</f>
        <v>1.9944628194694408E-5</v>
      </c>
      <c r="M44" s="10">
        <f>3/24*OO[[#This Row],[69 (27JUN1985 12:00:00)-Water Temperature (C)]]*OO[[#This Row],[11]]/SUM(OO[11])</f>
        <v>2.0218322170603365E-5</v>
      </c>
      <c r="N44" s="10">
        <f>3/24*OO[[#This Row],[70 (27JUN1985 15:00:00)-Water Temperature (C)]]*OO[[#This Row],[12]]/SUM(OO[12])</f>
        <v>2.0417647124408165E-5</v>
      </c>
      <c r="O44" s="10">
        <f>3/24*OO[[#This Row],[71 (27JUN1985 18:00:00)-Water Temperature (C)]]*OO[[#This Row],[13]]/SUM(OO[13])</f>
        <v>1.9916067609557808E-5</v>
      </c>
      <c r="P44" s="10">
        <f>3/24*OO[[#This Row],[72 (27JUN1985 21:00:00)-Water Temperature (C)]]*OO[[#This Row],[14]]/SUM(OO[14])</f>
        <v>1.8082190769888151E-5</v>
      </c>
      <c r="Q44" s="10">
        <f>3/24*OO[[#This Row],[73 (28JUN1985 00:00:00)-Water Temperature (C)]]*OO[[#This Row],[15]]/SUM(OO[15])</f>
        <v>1.5747153787399726E-5</v>
      </c>
      <c r="R44" s="10">
        <f>3/24*OO[[#This Row],[74 (28JUN1985 03:00:00)-Water Temperature (C)]]*OO[[#This Row],[16]]/SUM(OO[16])</f>
        <v>1.3618650069701391E-5</v>
      </c>
      <c r="S44" s="10">
        <f>3/24*OO[[#This Row],[75 (28JUN1985 06:00:00)-Water Temperature (C)]]*OO[[#This Row],[17]]/SUM(OO[17])</f>
        <v>1.1924361793600731E-5</v>
      </c>
      <c r="T44" s="10">
        <f>3/24*OO[[#This Row],[76 (28JUN1985 09:00:00)-Water Temperature (C)]]*OO[[#This Row],[18]]/SUM(OO[18])</f>
        <v>1.1894161683892815E-5</v>
      </c>
      <c r="U44" s="10">
        <f>3/24*OO[[#This Row],[77 (28JUN1985 12:00:00)-Water Temperature (C)]]*OO[[#This Row],[19]]/SUM(OO[19])</f>
        <v>1.4043496048150416E-5</v>
      </c>
      <c r="V44" s="10">
        <f>3/24000000*OO[[#This Row],[78 (28JUN1985 15:00:00)-Water Temperature (C)]]*OO[[#This Row],[20]]</f>
        <v>1.5839679144647501E-5</v>
      </c>
      <c r="W44" s="10">
        <f>3/24000000*OO[[#This Row],[79 (28JUN1985 18:00:00)-Water Temperature (C)]]*OO[[#This Row],[21]]</f>
        <v>1.5683705262472502E-5</v>
      </c>
      <c r="X44" s="10">
        <f>3/24000000*OO[[#This Row],[80 (28JUN1985 21:00:00)-Water Temperature (C)]]*OO[[#This Row],[22]]</f>
        <v>1.4156165454299998E-5</v>
      </c>
      <c r="Y44" s="10">
        <f>3/24000000*OO[[#This Row],[81 (29JUN1985 00:00:00)-Water Temperature (C)]]*OO[[#This Row],[23]]</f>
        <v>1.23064159921E-5</v>
      </c>
      <c r="Z44" s="10">
        <f>3/24000000*OO[[#This Row],[82 (29JUN1985 03:00:00)-Water Temperature (C)]]*OO[[#This Row],[24]]</f>
        <v>1.0466175225675E-5</v>
      </c>
      <c r="AA44" s="10">
        <f>3/24000000*OO[[#This Row],[83 (29JUN1985 06:00:00)-Water Temperature (C)]]*OO[[#This Row],[25]]</f>
        <v>9.0268131725324987E-6</v>
      </c>
      <c r="AB44" s="10">
        <f>3/24000000*OO[[#This Row],[84 (29JUN1985 09:00:00)-Water Temperature (C)]]*OO[[#This Row],[26]]</f>
        <v>8.2636907974774993E-6</v>
      </c>
      <c r="AC44" s="10">
        <f>3/24000000*OO[[#This Row],[85 (29JUN1985 12:00:00)-Water Temperature (C)]]*OO[[#This Row],[27]]</f>
        <v>7.5437325973237502E-6</v>
      </c>
      <c r="AD44" s="10">
        <f>3/24000000*OO[[#This Row],[86 (29JUN1985 15:00:00)-Water Temperature (C)]]*OO[[#This Row],[28]]</f>
        <v>7.0492777522649995E-6</v>
      </c>
      <c r="AE44" s="10">
        <f>3/24000000*OO[[#This Row],[88 (29JUN1985 21:00:00)-Water Temperature (C)]]*OO[[#This Row],[30]]</f>
        <v>5.7943919977125E-6</v>
      </c>
      <c r="AF44" s="10">
        <f>3/24000000*OO[[#This Row],[88 (29JUN1985 21:00:00)-Water Temperature (C)]]*OO[[#This Row],[30]]</f>
        <v>5.7943919977125E-6</v>
      </c>
      <c r="AG44" s="10">
        <f>3/24000000*OO[[#This Row],[89 (30JUN1985 00:00:00)-Water Temperature (C)]]*OO[[#This Row],[31]]</f>
        <v>4.91588999191875E-6</v>
      </c>
      <c r="AH44" s="10">
        <f>3/24000000*OO[[#This Row],[90 (30JUN1985 03:00:00)-Water Temperature (C)]]*OO[[#This Row],[32]]</f>
        <v>4.1128731182962499E-6</v>
      </c>
      <c r="AI44" s="10">
        <f>3/24000000*OO[[#This Row],[91 (30JUN1985 06:00:00)-Water Temperature (C)]]*OO[[#This Row],[33]]</f>
        <v>3.5041761763324996E-6</v>
      </c>
      <c r="AJ44" s="10">
        <f>3/24000000*OO[[#This Row],[92 (30JUN1985 09:00:00)-Water Temperature (C)]]*OO[[#This Row],[34]]</f>
        <v>3.250675440545E-6</v>
      </c>
      <c r="AK44" s="10">
        <f>3/24000000*OO[[#This Row],[93 (30JUN1985 12:00:00)-Water Temperature (C)]]*OO[[#This Row],[35]]</f>
        <v>3.1045016007962495E-6</v>
      </c>
      <c r="AL44" s="10">
        <f>3/24000000*OO[[#This Row],[94 (30JUN1985 15:00:00)-Water Temperature (C)]]*OO[[#This Row],[36]]</f>
        <v>3.0177567102375E-6</v>
      </c>
      <c r="AM44" s="10">
        <f>3/24000000*OO[[#This Row],[95 (30JUN1985 18:00:00)-Water Temperature (C)]]*OO[[#This Row],[37]]</f>
        <v>2.8963620295775E-6</v>
      </c>
      <c r="AN44" s="10">
        <f>3/24000000*OO[[#This Row],[96 (30JUN1985 21:00:00)-Water Temperature (C)]]*OO[[#This Row],[38]]</f>
        <v>2.5725460752800002E-6</v>
      </c>
      <c r="AO44" s="10">
        <f>3/24000000*OO[[#This Row],[97 (01JUL1985 00:00:00)-Water Temperature (C)]]*OO[[#This Row],[39]]</f>
        <v>2.1370655432799998E-6</v>
      </c>
      <c r="AP44" s="10">
        <f>3/24000000*OO[[#This Row],[98 (01JUL1985 03:00:00)-Water Temperature (C)]]*OO[[#This Row],[40]]</f>
        <v>1.7089157476000001E-6</v>
      </c>
      <c r="AQ44" s="10">
        <f>3/24000000*OO[[#This Row],[99 (01JUL1985 06:00:00)-Water Temperature (C)]]*OO[[#This Row],[41]]</f>
        <v>1.35130608894225E-6</v>
      </c>
      <c r="AR44" s="10">
        <f>3/24000000*OO[[#This Row],[100 (01JUL1985 09:00:00)-Water Temperature (C)]]*OO[[#This Row],[42]]</f>
        <v>1.1460981259332501E-6</v>
      </c>
      <c r="AS44" s="10">
        <f>3/24000000*OO[[#This Row],[101 (01JUL1985 12:00:00)-Water Temperature (C)]]*OO[[#This Row],[43]]</f>
        <v>9.9513904787775005E-7</v>
      </c>
      <c r="AT44" s="10">
        <f>3/24000000*OO[[#This Row],[102 (01JUL1985 15:00:00)-Water Temperature (C)]]*OO[[#This Row],[44]]</f>
        <v>8.0102181990937499E-7</v>
      </c>
      <c r="AU44" s="10">
        <f>3/24000000*OO[[#This Row],[103 (01JUL1985 18:00:00)-Water Temperature (C)]]*OO[[#This Row],[45]]</f>
        <v>6.0209612639699995E-7</v>
      </c>
      <c r="AV44" s="10">
        <f>3/24000000*OO[[#This Row],[104 (01JUL1985 21:00:00)-Water Temperature (C)]]*OO[[#This Row],[46]]</f>
        <v>4.3062516229424999E-7</v>
      </c>
      <c r="AW44" s="10">
        <f>3/24000000*OO[[#This Row],[105 (02JUL1985 00:00:00)-Water Temperature (C)]]*OO[[#This Row],[47]]</f>
        <v>3.1458792776424999E-7</v>
      </c>
      <c r="AX44" s="10">
        <f>3/24000000*OO[[#This Row],[106 (02JUL1985 03:00:00)-Water Temperature (C)]]*OO[[#This Row],[48]]</f>
        <v>2.4039538809000001E-7</v>
      </c>
      <c r="AY44" s="10">
        <f>3/24000000*OO[[#This Row],[107 (02JUL1985 06:00:00)-Water Temperature (C)]]*OO[[#This Row],[49]]</f>
        <v>1.9188485514562501E-7</v>
      </c>
      <c r="AZ44" s="10">
        <f>3/24000000*OO[[#This Row],[108 (02JUL1985 09:00:00)-Water Temperature (C)]]*OO[[#This Row],[50]]</f>
        <v>1.6305410641237501E-7</v>
      </c>
      <c r="BA44" s="10">
        <f>3/24000000*OO[[#This Row],[109 (02JUL1985 12:00:00)-Water Temperature (C)]]*OO[[#This Row],[51]]</f>
        <v>1.4999952431708749E-7</v>
      </c>
      <c r="BB44" s="10">
        <f>3/24000000*OO[[#This Row],[110 (02JUL1985 15:00:00)-Water Temperature (C)]]*OO[[#This Row],[52]]</f>
        <v>1.3563637319756248E-7</v>
      </c>
      <c r="BC44" s="10">
        <f>3/24000000*OO[[#This Row],[111 (02JUL1985 18:00:00)-Water Temperature (C)]]*OO[[#This Row],[53]]</f>
        <v>1.2144444277743749E-7</v>
      </c>
      <c r="BD44" s="10">
        <f>3/24000000*OO[[#This Row],[112 (02JUL1985 21:00:00)-Water Temperature (C)]]*OO[[#This Row],[54]]</f>
        <v>1.07789112919125E-7</v>
      </c>
      <c r="BE44" s="10">
        <f>3/24000000*OO[[#This Row],[113 (03JUL1985 00:00:00)-Water Temperature (C)]]*OO[[#This Row],[55]]</f>
        <v>9.4734087533174991E-8</v>
      </c>
      <c r="BF44" s="10">
        <f>3/24000000*OO[[#This Row],[114 (03JUL1985 03:00:00)-Water Temperature (C)]]*OO[[#This Row],[56]]</f>
        <v>8.226322814395E-8</v>
      </c>
      <c r="BG44" s="10">
        <f>3/24000000*OO[[#This Row],[115 (03JUL1985 06:00:00)-Water Temperature (C)]]*OO[[#This Row],[57]]</f>
        <v>7.1647764598187503E-8</v>
      </c>
      <c r="BH44" s="10">
        <f>3/24000000*OO[[#This Row],[116 (03JUL1985 09:00:00)-Water Temperature (C)]]*OO[[#This Row],[58]]</f>
        <v>6.5572532188074994E-8</v>
      </c>
      <c r="BI44" s="10">
        <f>3/24000000*OO[[#This Row],[117 (03JUL1985 12:00:00)-Water Temperature (C)]]*OO[[#This Row],[59]]</f>
        <v>6.3444473848849996E-8</v>
      </c>
      <c r="BJ44" s="10">
        <f>3/24000000*OO[[#This Row],[118 (03JUL1985 15:00:00)-Water Temperature (C)]]*OO[[#This Row],[60]]</f>
        <v>6.1409146558974993E-8</v>
      </c>
      <c r="BK44" s="10">
        <f>3/24000000*OO[[#This Row],[119 (03JUL1985 18:00:00)-Water Temperature (C)]]*OO[[#This Row],[61]]</f>
        <v>6.0340077205649989E-8</v>
      </c>
      <c r="BL44" s="10">
        <f>3/24000000*OO[[#This Row],[120 (03JUL1985 21:00:00)-Water Temperature (C)]]*OO[[#This Row],[62]]</f>
        <v>5.7311774131499997E-8</v>
      </c>
      <c r="BM44" s="10">
        <f>3/24000000*OO[[#This Row],[121 (04JUL1985 00:00:00)-Water Temperature (C)]]*OO[[#This Row],[63]]</f>
        <v>5.2952342325925003E-8</v>
      </c>
      <c r="BN44" s="10">
        <f>3/24000000*OO[[#This Row],[122 (04JUL1985 03:00:00)-Water Temperature (C)]]*OO[[#This Row],[64]]</f>
        <v>4.7681957247925001E-8</v>
      </c>
      <c r="BO44" s="10">
        <f>3/24000000*OO[[#This Row],[123 (04JUL1985 06:00:00)-Water Temperature (C)]]*OO[[#This Row],[65]]</f>
        <v>4.2479550525962497E-8</v>
      </c>
      <c r="BP44" s="10">
        <f>3/24000000*OO[[#This Row],[124 (04JUL1985 09:00:00)-Water Temperature (C)]]*OO[[#This Row],[66]]</f>
        <v>4.08487158336125E-8</v>
      </c>
      <c r="BQ44" s="10">
        <f>3/24000000*OO[[#This Row],[125 (04JUL1985 12:00:00)-Water Temperature (C)]]*OO[[#This Row],[67]]</f>
        <v>4.1613547376100002E-8</v>
      </c>
      <c r="BR44" s="10">
        <f>3/24000000*OO[[#This Row],[126 (04JUL1985 15:00:00)-Water Temperature (C)]]*OO[[#This Row],[68]]</f>
        <v>4.4210087595187495E-8</v>
      </c>
      <c r="BS44" s="10">
        <f>3/24000000*OO[[#This Row],[127 (04JUL1985 18:00:00)-Water Temperature (C)]]*OO[[#This Row],[69]]</f>
        <v>4.7362447769737496E-8</v>
      </c>
      <c r="BT44" s="10">
        <f>3/24000000*OO[[#This Row],[128 (04JUL1985 21:00:00)-Water Temperature (C)]]*OO[[#This Row],[70]]</f>
        <v>4.7424109856199994E-8</v>
      </c>
      <c r="BU44" s="10">
        <f>3/24000000*OO[[#This Row],[129 (05JUL1985 00:00:00)-Water Temperature (C)]]*OO[[#This Row],[71]]</f>
        <v>4.413142476629999E-8</v>
      </c>
      <c r="BV44" s="10">
        <f>3/24000000*OO[[#This Row],[130 (05JUL1985 03:00:00)-Water Temperature (C)]]*OO[[#This Row],[72]]</f>
        <v>3.9737496917750001E-8</v>
      </c>
      <c r="BW44" s="10">
        <f>3/24000000*OO[[#This Row],[131 (05JUL1985 06:00:00)-Water Temperature (C)]]*OO[[#This Row],[73]]</f>
        <v>3.5481179161499999E-8</v>
      </c>
      <c r="BX44" s="10">
        <f>3/24000000*OO[[#This Row],[132 (05JUL1985 09:00:00)-Water Temperature (C)]]*OO[[#This Row],[74]]</f>
        <v>3.4035643067599995E-8</v>
      </c>
      <c r="BY44" s="10">
        <f>3/24000000*OO[[#This Row],[133 (05JUL1985 12:00:00)-Water Temperature (C)]]*OO[[#This Row],[75]]</f>
        <v>3.5639956039999999E-8</v>
      </c>
      <c r="BZ44" s="10">
        <f>3/24000000*OO[[#This Row],[134 (05JUL1985 15:00:00)-Water Temperature (C)]]*OO[[#This Row],[76]]</f>
        <v>4.0308808471249995E-8</v>
      </c>
      <c r="CA44" s="10">
        <f>3/24000000*OO[[#This Row],[135 (05JUL1985 18:00:00)-Water Temperature (C)]]*OO[[#This Row],[77]]</f>
        <v>4.49765509265625E-8</v>
      </c>
      <c r="CB44" s="10">
        <f>3/24000000*OO[[#This Row],[136 (05JUL1985 21:00:00)-Water Temperature (C)]]*OO[[#This Row],[78]]</f>
        <v>4.5537556061625E-8</v>
      </c>
      <c r="CC44" s="10">
        <f>3/24000000*OO[[#This Row],[137 (06JUL1985 00:00:00)-Water Temperature (C)]]*OO[[#This Row],[79]]</f>
        <v>4.2402136295499999E-8</v>
      </c>
      <c r="CD44" s="10">
        <f>3/24000000*OO[[#This Row],[138 (06JUL1985 03:00:00)-Water Temperature (C)]]*OO[[#This Row],[80]]</f>
        <v>3.7443783149437498E-8</v>
      </c>
      <c r="CE44" s="10">
        <f>3/24000000*OO[[#This Row],[139 (06JUL1985 06:00:00)-Water Temperature (C)]]*OO[[#This Row],[81]]</f>
        <v>3.2779656042924999E-8</v>
      </c>
      <c r="CF44" s="10">
        <f>3/24000000*OO[[#This Row],[140 (06JUL1985 09:00:00)-Water Temperature (C)]]*OO[[#This Row],[82]]</f>
        <v>3.1166982950187496E-8</v>
      </c>
      <c r="CG44" s="10">
        <f>3/24000000*OO[[#This Row],[141 (06JUL1985 12:00:00)-Water Temperature (C)]]*OO[[#This Row],[83]]</f>
        <v>3.1101889671337506E-8</v>
      </c>
      <c r="CH44" s="10">
        <f>3/24000000*OO[[#This Row],[142 (06JUL1985 15:00:00)-Water Temperature (C)]]*OO[[#This Row],[84]]</f>
        <v>3.11841559178625E-8</v>
      </c>
      <c r="CI44" s="10">
        <f>3/24000000*OO[[#This Row],[143 (06JUL1985 18:00:00)-Water Temperature (C)]]*OO[[#This Row],[85]]</f>
        <v>3.0735839827249999E-8</v>
      </c>
      <c r="CJ44" s="10">
        <f>3/24000000*OO[[#This Row],[144 (06JUL1985 21:00:00)-Water Temperature (C)]]*OO[[#This Row],[86]]</f>
        <v>2.8640646960800002E-8</v>
      </c>
      <c r="CK44" s="10">
        <f>3/24000000*OO[[#This Row],[145 (07JUL1985 00:00:00)-Water Temperature (C)]]*OO[[#This Row],[87]]</f>
        <v>2.5412274823599997E-8</v>
      </c>
      <c r="CL44" s="10">
        <f>3/24000000*OO[[#This Row],[146 (07JUL1985 03:00:00)-Water Temperature (C)]]*OO[[#This Row],[88]]</f>
        <v>2.1948652095049999E-8</v>
      </c>
      <c r="CM44" s="10">
        <f>3/24000000*OO[[#This Row],[147 (07JUL1985 06:00:00)-Water Temperature (C)]]*OO[[#This Row],[89]]</f>
        <v>1.9081887157125001E-8</v>
      </c>
      <c r="CN44" s="10">
        <f>3/24000000*OO[[#This Row],[148 (07JUL1985 09:00:00)-Water Temperature (C)]]*OO[[#This Row],[90]]</f>
        <v>1.7774745187649998E-8</v>
      </c>
      <c r="CO44" s="10">
        <f>3/24000000*OO[[#This Row],[149 (07JUL1985 12:00:00)-Water Temperature (C)]]*OO[[#This Row],[91]]</f>
        <v>1.6505927848799996E-8</v>
      </c>
      <c r="CP44" s="10">
        <f>3/24000000*OO[[#This Row],[150 (07JUL1985 15:00:00)-Water Temperature (C)]]*OO[[#This Row],[92]]</f>
        <v>1.5518676450499999E-8</v>
      </c>
      <c r="CQ44" s="10">
        <f>3/24000000*OO[[#This Row],[151 (07JUL1985 18:00:00)-Water Temperature (C)]]*OO[[#This Row],[93]]</f>
        <v>1.4153881115309999E-8</v>
      </c>
      <c r="CR44" s="10">
        <f>3/24000000*OO[[#This Row],[152 (07JUL1985 21:00:00)-Water Temperature (C)]]*OO[[#This Row],[94]]</f>
        <v>1.2623853233092499E-8</v>
      </c>
      <c r="CS44" s="10">
        <f>3/24000000*OO[[#This Row],[153 (08JUL1985 00:00:00)-Water Temperature (C)]]*OO[[#This Row],[95]]</f>
        <v>1.132672529664E-8</v>
      </c>
      <c r="CT44" s="10">
        <f>3/24000000*OO[[#This Row],[154 (08JUL1985 03:00:00)-Water Temperature (C)]]*OO[[#This Row],[96]]</f>
        <v>1.013059825702125E-8</v>
      </c>
      <c r="CU44" s="10">
        <f>3/24000000*OO[[#This Row],[155 (08JUL1985 06:00:00)-Water Temperature (C)]]*OO[[#This Row],[97]]</f>
        <v>9.1528629114149984E-9</v>
      </c>
      <c r="CV44" s="10">
        <f>3/24000000*OO[[#This Row],[156 (08JUL1985 09:00:00)-Water Temperature (C)]]*OO[[#This Row],[98]]</f>
        <v>9.0523913641399995E-9</v>
      </c>
      <c r="CW44" s="10">
        <f>3/24000000*OO[[#This Row],[157 (08JUL1985 12:00:00)-Water Temperature (C)]]*OO[[#This Row],[99]]</f>
        <v>1.0351769338507501E-8</v>
      </c>
    </row>
    <row r="45" spans="1:101" x14ac:dyDescent="0.35">
      <c r="A45" t="s">
        <v>50</v>
      </c>
      <c r="B45">
        <v>815.12360000000001</v>
      </c>
      <c r="C45" s="10">
        <f>3/24*OO[[#This Row],[59 (26JUN1985 06:00:00)-Water Temperature (C)]]*OO[[#This Row],[1]]/SUM(OO[1])</f>
        <v>9.2082677558844341E-3</v>
      </c>
      <c r="D45" s="10">
        <f>3/24*OO[[#This Row],[60 (26JUN1985 09:00:00)-Water Temperature (C)]]*OO[[#This Row],[2]]/SUM(OO[2])</f>
        <v>0.11921332613838141</v>
      </c>
      <c r="E45" s="10">
        <f>3/24*OO[[#This Row],[61 (26JUN1985 12:00:00)-Water Temperature (C)]]*OO[[#This Row],[3]]/SUM(OO[3])</f>
        <v>2.1514255346817446E-2</v>
      </c>
      <c r="F45" s="10">
        <f>3/24*OO[[#This Row],[62 (26JUN1985 15:00:00)-Water Temperature (C)]]*OO[[#This Row],[4]]/SUM(OO[4])</f>
        <v>7.8828942086649895E-4</v>
      </c>
      <c r="G45" s="10">
        <f>3/24*OO[[#This Row],[63 (26JUN1985 18:00:00)-Water Temperature (C)]]*OO[[#This Row],[5]]/SUM(OO[5])</f>
        <v>5.5345963975922285E-5</v>
      </c>
      <c r="H45" s="10">
        <f>3/24*OO[[#This Row],[64 (26JUN1985 21:00:00)-Water Temperature (C)]]*OO[[#This Row],[6]]/SUM(OO[6])</f>
        <v>3.7761103947452682E-5</v>
      </c>
      <c r="I45" s="10">
        <f>3/24*OO[[#This Row],[65 (27JUN1985 00:00:00)-Water Temperature (C)]]*OO[[#This Row],[7]]/SUM(OO[7])</f>
        <v>3.1576592082487988E-5</v>
      </c>
      <c r="J45" s="10">
        <f>3/24*OO[[#This Row],[66 (27JUN1985 03:00:00)-Water Temperature (C)]]*OO[[#This Row],[8]]/SUM(OO[8])</f>
        <v>2.6561693700660905E-5</v>
      </c>
      <c r="K45" s="10">
        <f>3/24*OO[[#This Row],[67 (27JUN1985 06:00:00)-Water Temperature (C)]]*OO[[#This Row],[9]]/SUM(OO[9])</f>
        <v>2.2614192888043205E-5</v>
      </c>
      <c r="L45" s="10">
        <f>3/24*OO[[#This Row],[68 (27JUN1985 09:00:00)-Water Temperature (C)]]*OO[[#This Row],[10]]/SUM(OO[10])</f>
        <v>2.1217468868075418E-5</v>
      </c>
      <c r="M45" s="10">
        <f>3/24*OO[[#This Row],[69 (27JUN1985 12:00:00)-Water Temperature (C)]]*OO[[#This Row],[11]]/SUM(OO[11])</f>
        <v>2.1445216086118487E-5</v>
      </c>
      <c r="N45" s="10">
        <f>3/24*OO[[#This Row],[70 (27JUN1985 15:00:00)-Water Temperature (C)]]*OO[[#This Row],[12]]/SUM(OO[12])</f>
        <v>2.1653338027835771E-5</v>
      </c>
      <c r="O45" s="10">
        <f>3/24*OO[[#This Row],[71 (27JUN1985 18:00:00)-Water Temperature (C)]]*OO[[#This Row],[13]]/SUM(OO[13])</f>
        <v>2.1172132698850789E-5</v>
      </c>
      <c r="P45" s="10">
        <f>3/24*OO[[#This Row],[72 (27JUN1985 21:00:00)-Water Temperature (C)]]*OO[[#This Row],[14]]/SUM(OO[14])</f>
        <v>1.9249157152015313E-5</v>
      </c>
      <c r="Q45" s="10">
        <f>3/24*OO[[#This Row],[73 (28JUN1985 00:00:00)-Water Temperature (C)]]*OO[[#This Row],[15]]/SUM(OO[15])</f>
        <v>1.6770809991548132E-5</v>
      </c>
      <c r="R45" s="10">
        <f>3/24*OO[[#This Row],[74 (28JUN1985 03:00:00)-Water Temperature (C)]]*OO[[#This Row],[16]]/SUM(OO[16])</f>
        <v>1.44997695818791E-5</v>
      </c>
      <c r="S45" s="10">
        <f>3/24*OO[[#This Row],[75 (28JUN1985 06:00:00)-Water Temperature (C)]]*OO[[#This Row],[17]]/SUM(OO[17])</f>
        <v>1.2670508853262412E-5</v>
      </c>
      <c r="T45" s="10">
        <f>3/24*OO[[#This Row],[76 (28JUN1985 09:00:00)-Water Temperature (C)]]*OO[[#This Row],[18]]/SUM(OO[18])</f>
        <v>1.2456051302496411E-5</v>
      </c>
      <c r="U45" s="10">
        <f>3/24*OO[[#This Row],[77 (28JUN1985 12:00:00)-Water Temperature (C)]]*OO[[#This Row],[19]]/SUM(OO[19])</f>
        <v>1.4581797870797705E-5</v>
      </c>
      <c r="V45" s="10">
        <f>3/24000000*OO[[#This Row],[78 (28JUN1985 15:00:00)-Water Temperature (C)]]*OO[[#This Row],[20]]</f>
        <v>1.6570563767546246E-5</v>
      </c>
      <c r="W45" s="10">
        <f>3/24000000*OO[[#This Row],[79 (28JUN1985 18:00:00)-Water Temperature (C)]]*OO[[#This Row],[21]]</f>
        <v>1.651172433990625E-5</v>
      </c>
      <c r="X45" s="10">
        <f>3/24000000*OO[[#This Row],[80 (28JUN1985 21:00:00)-Water Temperature (C)]]*OO[[#This Row],[22]]</f>
        <v>1.4942683894586248E-5</v>
      </c>
      <c r="Y45" s="10">
        <f>3/24000000*OO[[#This Row],[81 (29JUN1985 00:00:00)-Water Temperature (C)]]*OO[[#This Row],[23]]</f>
        <v>1.3013982048969997E-5</v>
      </c>
      <c r="Z45" s="10">
        <f>3/24000000*OO[[#This Row],[82 (29JUN1985 03:00:00)-Water Temperature (C)]]*OO[[#This Row],[24]]</f>
        <v>1.1067507818879999E-5</v>
      </c>
      <c r="AA45" s="10">
        <f>3/24000000*OO[[#This Row],[83 (29JUN1985 06:00:00)-Water Temperature (C)]]*OO[[#This Row],[25]]</f>
        <v>9.5254708312399994E-6</v>
      </c>
      <c r="AB45" s="10">
        <f>3/24000000*OO[[#This Row],[84 (29JUN1985 09:00:00)-Water Temperature (C)]]*OO[[#This Row],[26]]</f>
        <v>8.7254039987500018E-6</v>
      </c>
      <c r="AC45" s="10">
        <f>3/24000000*OO[[#This Row],[85 (29JUN1985 12:00:00)-Water Temperature (C)]]*OO[[#This Row],[27]]</f>
        <v>7.9370974353525011E-6</v>
      </c>
      <c r="AD45" s="10">
        <f>3/24000000*OO[[#This Row],[86 (29JUN1985 15:00:00)-Water Temperature (C)]]*OO[[#This Row],[28]]</f>
        <v>7.4125544539874996E-6</v>
      </c>
      <c r="AE45" s="10">
        <f>3/24000000*OO[[#This Row],[88 (29JUN1985 21:00:00)-Water Temperature (C)]]*OO[[#This Row],[30]]</f>
        <v>6.1021832162499991E-6</v>
      </c>
      <c r="AF45" s="10">
        <f>3/24000000*OO[[#This Row],[88 (29JUN1985 21:00:00)-Water Temperature (C)]]*OO[[#This Row],[30]]</f>
        <v>6.1021832162499991E-6</v>
      </c>
      <c r="AG45" s="10">
        <f>3/24000000*OO[[#This Row],[89 (30JUN1985 00:00:00)-Water Temperature (C)]]*OO[[#This Row],[31]]</f>
        <v>5.1723923910849996E-6</v>
      </c>
      <c r="AH45" s="10">
        <f>3/24000000*OO[[#This Row],[90 (30JUN1985 03:00:00)-Water Temperature (C)]]*OO[[#This Row],[32]]</f>
        <v>4.32825301392E-6</v>
      </c>
      <c r="AI45" s="10">
        <f>3/24000000*OO[[#This Row],[91 (30JUN1985 06:00:00)-Water Temperature (C)]]*OO[[#This Row],[33]]</f>
        <v>3.6870386898562496E-6</v>
      </c>
      <c r="AJ45" s="10">
        <f>3/24000000*OO[[#This Row],[92 (30JUN1985 09:00:00)-Water Temperature (C)]]*OO[[#This Row],[34]]</f>
        <v>3.4194615841049999E-6</v>
      </c>
      <c r="AK45" s="10">
        <f>3/24000000*OO[[#This Row],[93 (30JUN1985 12:00:00)-Water Temperature (C)]]*OO[[#This Row],[35]]</f>
        <v>3.2551018540074998E-6</v>
      </c>
      <c r="AL45" s="10">
        <f>3/24000000*OO[[#This Row],[94 (30JUN1985 15:00:00)-Water Temperature (C)]]*OO[[#This Row],[36]]</f>
        <v>3.1647152728537498E-6</v>
      </c>
      <c r="AM45" s="10">
        <f>3/24000000*OO[[#This Row],[95 (30JUN1985 18:00:00)-Water Temperature (C)]]*OO[[#This Row],[37]]</f>
        <v>3.0428328947812498E-6</v>
      </c>
      <c r="AN45" s="10">
        <f>3/24000000*OO[[#This Row],[96 (30JUN1985 21:00:00)-Water Temperature (C)]]*OO[[#This Row],[38]]</f>
        <v>2.7066765064287498E-6</v>
      </c>
      <c r="AO45" s="10">
        <f>3/24000000*OO[[#This Row],[97 (01JUL1985 00:00:00)-Water Temperature (C)]]*OO[[#This Row],[39]]</f>
        <v>2.2541286619249996E-6</v>
      </c>
      <c r="AP45" s="10">
        <f>3/24000000*OO[[#This Row],[98 (01JUL1985 03:00:00)-Water Temperature (C)]]*OO[[#This Row],[40]]</f>
        <v>1.80972732149375E-6</v>
      </c>
      <c r="AQ45" s="10">
        <f>3/24000000*OO[[#This Row],[99 (01JUL1985 06:00:00)-Water Temperature (C)]]*OO[[#This Row],[41]]</f>
        <v>1.4359603285909998E-6</v>
      </c>
      <c r="AR45" s="10">
        <f>3/24000000*OO[[#This Row],[100 (01JUL1985 09:00:00)-Water Temperature (C)]]*OO[[#This Row],[42]]</f>
        <v>1.21853409077725E-6</v>
      </c>
      <c r="AS45" s="10">
        <f>3/24000000*OO[[#This Row],[101 (01JUL1985 12:00:00)-Water Temperature (C)]]*OO[[#This Row],[43]]</f>
        <v>1.0605354119782501E-6</v>
      </c>
      <c r="AT45" s="10">
        <f>3/24000000*OO[[#This Row],[102 (01JUL1985 15:00:00)-Water Temperature (C)]]*OO[[#This Row],[44]]</f>
        <v>8.6022844086874989E-7</v>
      </c>
      <c r="AU45" s="10">
        <f>3/24000000*OO[[#This Row],[103 (01JUL1985 18:00:00)-Water Temperature (C)]]*OO[[#This Row],[45]]</f>
        <v>6.4929035933449992E-7</v>
      </c>
      <c r="AV45" s="10">
        <f>3/24000000*OO[[#This Row],[104 (01JUL1985 21:00:00)-Water Temperature (C)]]*OO[[#This Row],[46]]</f>
        <v>4.6238222019074996E-7</v>
      </c>
      <c r="AW45" s="10">
        <f>3/24000000*OO[[#This Row],[105 (02JUL1985 00:00:00)-Water Temperature (C)]]*OO[[#This Row],[47]]</f>
        <v>3.3609691790999999E-7</v>
      </c>
      <c r="AX45" s="10">
        <f>3/24000000*OO[[#This Row],[106 (02JUL1985 03:00:00)-Water Temperature (C)]]*OO[[#This Row],[48]]</f>
        <v>2.5576250187625E-7</v>
      </c>
      <c r="AY45" s="10">
        <f>3/24000000*OO[[#This Row],[107 (02JUL1985 06:00:00)-Water Temperature (C)]]*OO[[#This Row],[49]]</f>
        <v>2.0356117629074997E-7</v>
      </c>
      <c r="AZ45" s="10">
        <f>3/24000000*OO[[#This Row],[108 (02JUL1985 09:00:00)-Water Temperature (C)]]*OO[[#This Row],[50]]</f>
        <v>1.7239444727925002E-7</v>
      </c>
      <c r="BA45" s="10">
        <f>3/24000000*OO[[#This Row],[109 (02JUL1985 12:00:00)-Water Temperature (C)]]*OO[[#This Row],[51]]</f>
        <v>1.58749302517E-7</v>
      </c>
      <c r="BB45" s="10">
        <f>3/24000000*OO[[#This Row],[110 (02JUL1985 15:00:00)-Water Temperature (C)]]*OO[[#This Row],[52]]</f>
        <v>1.4341827742743749E-7</v>
      </c>
      <c r="BC45" s="10">
        <f>3/24000000*OO[[#This Row],[111 (02JUL1985 18:00:00)-Water Temperature (C)]]*OO[[#This Row],[53]]</f>
        <v>1.280436331032E-7</v>
      </c>
      <c r="BD45" s="10">
        <f>3/24000000*OO[[#This Row],[112 (02JUL1985 21:00:00)-Water Temperature (C)]]*OO[[#This Row],[54]]</f>
        <v>1.1331961205844998E-7</v>
      </c>
      <c r="BE45" s="10">
        <f>3/24000000*OO[[#This Row],[113 (03JUL1985 00:00:00)-Water Temperature (C)]]*OO[[#This Row],[55]]</f>
        <v>9.9715237655737494E-8</v>
      </c>
      <c r="BF45" s="10">
        <f>3/24000000*OO[[#This Row],[114 (03JUL1985 03:00:00)-Water Temperature (C)]]*OO[[#This Row],[56]]</f>
        <v>8.6604137085337491E-8</v>
      </c>
      <c r="BG45" s="10">
        <f>3/24000000*OO[[#This Row],[115 (03JUL1985 06:00:00)-Water Temperature (C)]]*OO[[#This Row],[57]]</f>
        <v>7.529711401560001E-8</v>
      </c>
      <c r="BH45" s="10">
        <f>3/24000000*OO[[#This Row],[116 (03JUL1985 09:00:00)-Water Temperature (C)]]*OO[[#This Row],[58]]</f>
        <v>6.8795067254025002E-8</v>
      </c>
      <c r="BI45" s="10">
        <f>3/24000000*OO[[#This Row],[117 (03JUL1985 12:00:00)-Water Temperature (C)]]*OO[[#This Row],[59]]</f>
        <v>6.666334856415E-8</v>
      </c>
      <c r="BJ45" s="10">
        <f>3/24000000*OO[[#This Row],[118 (03JUL1985 15:00:00)-Water Temperature (C)]]*OO[[#This Row],[60]]</f>
        <v>6.445918866709999E-8</v>
      </c>
      <c r="BK45" s="10">
        <f>3/24000000*OO[[#This Row],[119 (03JUL1985 18:00:00)-Water Temperature (C)]]*OO[[#This Row],[61]]</f>
        <v>6.32360114017E-8</v>
      </c>
      <c r="BL45" s="10">
        <f>3/24000000*OO[[#This Row],[120 (03JUL1985 21:00:00)-Water Temperature (C)]]*OO[[#This Row],[62]]</f>
        <v>5.9879428474425001E-8</v>
      </c>
      <c r="BM45" s="10">
        <f>3/24000000*OO[[#This Row],[121 (04JUL1985 00:00:00)-Water Temperature (C)]]*OO[[#This Row],[63]]</f>
        <v>5.5435803699199997E-8</v>
      </c>
      <c r="BN45" s="10">
        <f>3/24000000*OO[[#This Row],[122 (04JUL1985 03:00:00)-Water Temperature (C)]]*OO[[#This Row],[64]]</f>
        <v>5.0041578040299991E-8</v>
      </c>
      <c r="BO45" s="10">
        <f>3/24000000*OO[[#This Row],[123 (04JUL1985 06:00:00)-Water Temperature (C)]]*OO[[#This Row],[65]]</f>
        <v>4.4620127078400002E-8</v>
      </c>
      <c r="BP45" s="10">
        <f>3/24000000*OO[[#This Row],[124 (04JUL1985 09:00:00)-Water Temperature (C)]]*OO[[#This Row],[66]]</f>
        <v>4.2903410917949995E-8</v>
      </c>
      <c r="BQ45" s="10">
        <f>3/24000000*OO[[#This Row],[125 (04JUL1985 12:00:00)-Water Temperature (C)]]*OO[[#This Row],[67]]</f>
        <v>4.3385809415550001E-8</v>
      </c>
      <c r="BR45" s="10">
        <f>3/24000000*OO[[#This Row],[126 (04JUL1985 15:00:00)-Water Temperature (C)]]*OO[[#This Row],[68]]</f>
        <v>4.5951500668124997E-8</v>
      </c>
      <c r="BS45" s="10">
        <f>3/24000000*OO[[#This Row],[127 (04JUL1985 18:00:00)-Water Temperature (C)]]*OO[[#This Row],[69]]</f>
        <v>4.9329239786062501E-8</v>
      </c>
      <c r="BT45" s="10">
        <f>3/24000000*OO[[#This Row],[128 (04JUL1985 21:00:00)-Water Temperature (C)]]*OO[[#This Row],[70]]</f>
        <v>4.9485219310487494E-8</v>
      </c>
      <c r="BU45" s="10">
        <f>3/24000000*OO[[#This Row],[129 (05JUL1985 00:00:00)-Water Temperature (C)]]*OO[[#This Row],[71]]</f>
        <v>4.6143063748124991E-8</v>
      </c>
      <c r="BV45" s="10">
        <f>3/24000000*OO[[#This Row],[130 (05JUL1985 03:00:00)-Water Temperature (C)]]*OO[[#This Row],[72]]</f>
        <v>4.1655549653299999E-8</v>
      </c>
      <c r="BW45" s="10">
        <f>3/24000000*OO[[#This Row],[131 (05JUL1985 06:00:00)-Water Temperature (C)]]*OO[[#This Row],[73]]</f>
        <v>3.7277962448437492E-8</v>
      </c>
      <c r="BX45" s="10">
        <f>3/24000000*OO[[#This Row],[132 (05JUL1985 09:00:00)-Water Temperature (C)]]*OO[[#This Row],[74]]</f>
        <v>3.5797241968674998E-8</v>
      </c>
      <c r="BY45" s="10">
        <f>3/24000000*OO[[#This Row],[133 (05JUL1985 12:00:00)-Water Temperature (C)]]*OO[[#This Row],[75]]</f>
        <v>3.7155124754324997E-8</v>
      </c>
      <c r="BZ45" s="10">
        <f>3/24000000*OO[[#This Row],[134 (05JUL1985 15:00:00)-Water Temperature (C)]]*OO[[#This Row],[76]]</f>
        <v>4.1817415460450002E-8</v>
      </c>
      <c r="CA45" s="10">
        <f>3/24000000*OO[[#This Row],[135 (05JUL1985 18:00:00)-Water Temperature (C)]]*OO[[#This Row],[77]]</f>
        <v>4.6723116181899993E-8</v>
      </c>
      <c r="CB45" s="10">
        <f>3/24000000*OO[[#This Row],[136 (05JUL1985 21:00:00)-Water Temperature (C)]]*OO[[#This Row],[78]]</f>
        <v>4.7448003470000001E-8</v>
      </c>
      <c r="CC45" s="10">
        <f>3/24000000*OO[[#This Row],[137 (06JUL1985 00:00:00)-Water Temperature (C)]]*OO[[#This Row],[79]]</f>
        <v>4.4390704964375004E-8</v>
      </c>
      <c r="CD45" s="10">
        <f>3/24000000*OO[[#This Row],[138 (06JUL1985 03:00:00)-Water Temperature (C)]]*OO[[#This Row],[80]]</f>
        <v>3.9359294686949997E-8</v>
      </c>
      <c r="CE45" s="10">
        <f>3/24000000*OO[[#This Row],[139 (06JUL1985 06:00:00)-Water Temperature (C)]]*OO[[#This Row],[81]]</f>
        <v>3.4534474683712497E-8</v>
      </c>
      <c r="CF45" s="10">
        <f>3/24000000*OO[[#This Row],[140 (06JUL1985 09:00:00)-Water Temperature (C)]]*OO[[#This Row],[82]]</f>
        <v>3.28537005286875E-8</v>
      </c>
      <c r="CG45" s="10">
        <f>3/24000000*OO[[#This Row],[141 (06JUL1985 12:00:00)-Water Temperature (C)]]*OO[[#This Row],[83]]</f>
        <v>3.2694525971899997E-8</v>
      </c>
      <c r="CH45" s="10">
        <f>3/24000000*OO[[#This Row],[142 (06JUL1985 15:00:00)-Water Temperature (C)]]*OO[[#This Row],[84]]</f>
        <v>3.2770893659274997E-8</v>
      </c>
      <c r="CI45" s="10">
        <f>3/24000000*OO[[#This Row],[143 (06JUL1985 18:00:00)-Water Temperature (C)]]*OO[[#This Row],[85]]</f>
        <v>3.2271466066312497E-8</v>
      </c>
      <c r="CJ45" s="10">
        <f>3/24000000*OO[[#This Row],[144 (06JUL1985 21:00:00)-Water Temperature (C)]]*OO[[#This Row],[86]]</f>
        <v>3.0048572633699999E-8</v>
      </c>
      <c r="CK45" s="10">
        <f>3/24000000*OO[[#This Row],[145 (07JUL1985 00:00:00)-Water Temperature (C)]]*OO[[#This Row],[87]]</f>
        <v>2.669357812935E-8</v>
      </c>
      <c r="CL45" s="10">
        <f>3/24000000*OO[[#This Row],[146 (07JUL1985 03:00:00)-Water Temperature (C)]]*OO[[#This Row],[88]]</f>
        <v>2.3102709048562498E-8</v>
      </c>
      <c r="CM45" s="10">
        <f>3/24000000*OO[[#This Row],[147 (07JUL1985 06:00:00)-Water Temperature (C)]]*OO[[#This Row],[89]]</f>
        <v>2.0108706804862496E-8</v>
      </c>
      <c r="CN45" s="10">
        <f>3/24000000*OO[[#This Row],[148 (07JUL1985 09:00:00)-Water Temperature (C)]]*OO[[#This Row],[90]]</f>
        <v>1.8723823878549997E-8</v>
      </c>
      <c r="CO45" s="10">
        <f>3/24000000*OO[[#This Row],[149 (07JUL1985 12:00:00)-Water Temperature (C)]]*OO[[#This Row],[91]]</f>
        <v>1.7359184927E-8</v>
      </c>
      <c r="CP45" s="10">
        <f>3/24000000*OO[[#This Row],[150 (07JUL1985 15:00:00)-Water Temperature (C)]]*OO[[#This Row],[92]]</f>
        <v>1.6425232122800002E-8</v>
      </c>
      <c r="CQ45" s="10">
        <f>3/24000000*OO[[#This Row],[151 (07JUL1985 18:00:00)-Water Temperature (C)]]*OO[[#This Row],[93]]</f>
        <v>1.49489516612625E-8</v>
      </c>
      <c r="CR45" s="10">
        <f>3/24000000*OO[[#This Row],[152 (07JUL1985 21:00:00)-Water Temperature (C)]]*OO[[#This Row],[94]]</f>
        <v>1.3277942628060001E-8</v>
      </c>
      <c r="CS45" s="10">
        <f>3/24000000*OO[[#This Row],[153 (08JUL1985 00:00:00)-Water Temperature (C)]]*OO[[#This Row],[95]]</f>
        <v>1.1877498951430001E-8</v>
      </c>
      <c r="CT45" s="10">
        <f>3/24000000*OO[[#This Row],[154 (08JUL1985 03:00:00)-Water Temperature (C)]]*OO[[#This Row],[96]]</f>
        <v>1.0629324138505001E-8</v>
      </c>
      <c r="CU45" s="10">
        <f>3/24000000*OO[[#This Row],[155 (08JUL1985 06:00:00)-Water Temperature (C)]]*OO[[#This Row],[97]]</f>
        <v>9.62290293575E-9</v>
      </c>
      <c r="CV45" s="10">
        <f>3/24000000*OO[[#This Row],[156 (08JUL1985 09:00:00)-Water Temperature (C)]]*OO[[#This Row],[98]]</f>
        <v>9.4979857582699992E-9</v>
      </c>
      <c r="CW45" s="10">
        <f>3/24000000*OO[[#This Row],[157 (08JUL1985 12:00:00)-Water Temperature (C)]]*OO[[#This Row],[99]]</f>
        <v>1.0682559168015001E-8</v>
      </c>
    </row>
    <row r="46" spans="1:101" x14ac:dyDescent="0.35">
      <c r="A46" t="s">
        <v>51</v>
      </c>
      <c r="B46">
        <v>838.18780000000004</v>
      </c>
      <c r="C46" s="10">
        <f>3/24*OO[[#This Row],[59 (26JUN1985 06:00:00)-Water Temperature (C)]]*OO[[#This Row],[1]]/SUM(OO[1])</f>
        <v>4.1631388423841289E-3</v>
      </c>
      <c r="D46" s="10">
        <f>3/24*OO[[#This Row],[60 (26JUN1985 09:00:00)-Water Temperature (C)]]*OO[[#This Row],[2]]/SUM(OO[2])</f>
        <v>8.8753711984142683E-2</v>
      </c>
      <c r="E46" s="10">
        <f>3/24*OO[[#This Row],[61 (26JUN1985 12:00:00)-Water Temperature (C)]]*OO[[#This Row],[3]]/SUM(OO[3])</f>
        <v>1.944972930413931E-2</v>
      </c>
      <c r="F46" s="10">
        <f>3/24*OO[[#This Row],[62 (26JUN1985 15:00:00)-Water Temperature (C)]]*OO[[#This Row],[4]]/SUM(OO[4])</f>
        <v>7.6669087696704607E-4</v>
      </c>
      <c r="G46" s="10">
        <f>3/24*OO[[#This Row],[63 (26JUN1985 18:00:00)-Water Temperature (C)]]*OO[[#This Row],[5]]/SUM(OO[5])</f>
        <v>4.4386415986211276E-5</v>
      </c>
      <c r="H46" s="10">
        <f>3/24*OO[[#This Row],[64 (26JUN1985 21:00:00)-Water Temperature (C)]]*OO[[#This Row],[6]]/SUM(OO[6])</f>
        <v>2.7863226921482772E-5</v>
      </c>
      <c r="I46" s="10">
        <f>3/24*OO[[#This Row],[65 (27JUN1985 00:00:00)-Water Temperature (C)]]*OO[[#This Row],[7]]/SUM(OO[7])</f>
        <v>2.3163785706908123E-5</v>
      </c>
      <c r="J46" s="10">
        <f>3/24*OO[[#This Row],[66 (27JUN1985 03:00:00)-Water Temperature (C)]]*OO[[#This Row],[8]]/SUM(OO[8])</f>
        <v>1.9436835879241821E-5</v>
      </c>
      <c r="K46" s="10">
        <f>3/24*OO[[#This Row],[67 (27JUN1985 06:00:00)-Water Temperature (C)]]*OO[[#This Row],[9]]/SUM(OO[9])</f>
        <v>1.6495395527856131E-5</v>
      </c>
      <c r="L46" s="10">
        <f>3/24*OO[[#This Row],[68 (27JUN1985 09:00:00)-Water Temperature (C)]]*OO[[#This Row],[10]]/SUM(OO[10])</f>
        <v>1.5409790448026716E-5</v>
      </c>
      <c r="M46" s="10">
        <f>3/24*OO[[#This Row],[69 (27JUN1985 12:00:00)-Water Temperature (C)]]*OO[[#This Row],[11]]/SUM(OO[11])</f>
        <v>1.5495674202932489E-5</v>
      </c>
      <c r="N46" s="10">
        <f>3/24*OO[[#This Row],[70 (27JUN1985 15:00:00)-Water Temperature (C)]]*OO[[#This Row],[12]]/SUM(OO[12])</f>
        <v>1.5597150627542692E-5</v>
      </c>
      <c r="O46" s="10">
        <f>3/24*OO[[#This Row],[71 (27JUN1985 18:00:00)-Water Temperature (C)]]*OO[[#This Row],[13]]/SUM(OO[13])</f>
        <v>1.523282324245393E-5</v>
      </c>
      <c r="P46" s="10">
        <f>3/24*OO[[#This Row],[72 (27JUN1985 21:00:00)-Water Temperature (C)]]*OO[[#This Row],[14]]/SUM(OO[14])</f>
        <v>1.3810697978030374E-5</v>
      </c>
      <c r="Q46" s="10">
        <f>3/24*OO[[#This Row],[73 (28JUN1985 00:00:00)-Water Temperature (C)]]*OO[[#This Row],[15]]/SUM(OO[15])</f>
        <v>1.2002901901360168E-5</v>
      </c>
      <c r="R46" s="10">
        <f>3/24*OO[[#This Row],[74 (28JUN1985 03:00:00)-Water Temperature (C)]]*OO[[#This Row],[16]]/SUM(OO[16])</f>
        <v>1.0344259684131459E-5</v>
      </c>
      <c r="S46" s="10">
        <f>3/24*OO[[#This Row],[75 (28JUN1985 06:00:00)-Water Temperature (C)]]*OO[[#This Row],[17]]/SUM(OO[17])</f>
        <v>9.0033923712486173E-6</v>
      </c>
      <c r="T46" s="10">
        <f>3/24*OO[[#This Row],[76 (28JUN1985 09:00:00)-Water Temperature (C)]]*OO[[#This Row],[18]]/SUM(OO[18])</f>
        <v>8.723358510644597E-6</v>
      </c>
      <c r="U46" s="10">
        <f>3/24*OO[[#This Row],[77 (28JUN1985 12:00:00)-Water Temperature (C)]]*OO[[#This Row],[19]]/SUM(OO[19])</f>
        <v>1.0059065819922703E-5</v>
      </c>
      <c r="V46" s="10">
        <f>3/24000000*OO[[#This Row],[78 (28JUN1985 15:00:00)-Water Temperature (C)]]*OO[[#This Row],[20]]</f>
        <v>1.14625298278E-5</v>
      </c>
      <c r="W46" s="10">
        <f>3/24000000*OO[[#This Row],[79 (28JUN1985 18:00:00)-Water Temperature (C)]]*OO[[#This Row],[21]]</f>
        <v>1.1435896945428749E-5</v>
      </c>
      <c r="X46" s="10">
        <f>3/24000000*OO[[#This Row],[80 (28JUN1985 21:00:00)-Water Temperature (C)]]*OO[[#This Row],[22]]</f>
        <v>1.03351325551275E-5</v>
      </c>
      <c r="Y46" s="10">
        <f>3/24000000*OO[[#This Row],[81 (29JUN1985 00:00:00)-Water Temperature (C)]]*OO[[#This Row],[23]]</f>
        <v>8.9802087267374986E-6</v>
      </c>
      <c r="Z46" s="10">
        <f>3/24000000*OO[[#This Row],[82 (29JUN1985 03:00:00)-Water Temperature (C)]]*OO[[#This Row],[24]]</f>
        <v>7.6078144588274995E-6</v>
      </c>
      <c r="AA46" s="10">
        <f>3/24000000*OO[[#This Row],[83 (29JUN1985 06:00:00)-Water Temperature (C)]]*OO[[#This Row],[25]]</f>
        <v>6.5112615249399995E-6</v>
      </c>
      <c r="AB46" s="10">
        <f>3/24000000*OO[[#This Row],[84 (29JUN1985 09:00:00)-Water Temperature (C)]]*OO[[#This Row],[26]]</f>
        <v>5.9492655420412502E-6</v>
      </c>
      <c r="AC46" s="10">
        <f>3/24000000*OO[[#This Row],[85 (29JUN1985 12:00:00)-Water Temperature (C)]]*OO[[#This Row],[27]]</f>
        <v>5.368173841123749E-6</v>
      </c>
      <c r="AD46" s="10">
        <f>3/24000000*OO[[#This Row],[86 (29JUN1985 15:00:00)-Water Temperature (C)]]*OO[[#This Row],[28]]</f>
        <v>4.9873027346999995E-6</v>
      </c>
      <c r="AE46" s="10">
        <f>3/24000000*OO[[#This Row],[88 (29JUN1985 21:00:00)-Water Temperature (C)]]*OO[[#This Row],[30]]</f>
        <v>4.0660123939624989E-6</v>
      </c>
      <c r="AF46" s="10">
        <f>3/24000000*OO[[#This Row],[88 (29JUN1985 21:00:00)-Water Temperature (C)]]*OO[[#This Row],[30]]</f>
        <v>4.0660123939624989E-6</v>
      </c>
      <c r="AG46" s="10">
        <f>3/24000000*OO[[#This Row],[89 (30JUN1985 00:00:00)-Water Temperature (C)]]*OO[[#This Row],[31]]</f>
        <v>3.4302553263937504E-6</v>
      </c>
      <c r="AH46" s="10">
        <f>3/24000000*OO[[#This Row],[90 (30JUN1985 03:00:00)-Water Temperature (C)]]*OO[[#This Row],[32]]</f>
        <v>2.8590634364699997E-6</v>
      </c>
      <c r="AI46" s="10">
        <f>3/24000000*OO[[#This Row],[91 (30JUN1985 06:00:00)-Water Temperature (C)]]*OO[[#This Row],[33]]</f>
        <v>2.4284513395799998E-6</v>
      </c>
      <c r="AJ46" s="10">
        <f>3/24000000*OO[[#This Row],[92 (30JUN1985 09:00:00)-Water Temperature (C)]]*OO[[#This Row],[34]]</f>
        <v>2.2485534297449997E-6</v>
      </c>
      <c r="AK46" s="10">
        <f>3/24000000*OO[[#This Row],[93 (30JUN1985 12:00:00)-Water Temperature (C)]]*OO[[#This Row],[35]]</f>
        <v>2.1281070812574999E-6</v>
      </c>
      <c r="AL46" s="10">
        <f>3/24000000*OO[[#This Row],[94 (30JUN1985 15:00:00)-Water Temperature (C)]]*OO[[#This Row],[36]]</f>
        <v>2.0642086833200001E-6</v>
      </c>
      <c r="AM46" s="10">
        <f>3/24000000*OO[[#This Row],[95 (30JUN1985 18:00:00)-Water Temperature (C)]]*OO[[#This Row],[37]]</f>
        <v>1.9813759084250001E-6</v>
      </c>
      <c r="AN46" s="10">
        <f>3/24000000*OO[[#This Row],[96 (30JUN1985 21:00:00)-Water Temperature (C)]]*OO[[#This Row],[38]]</f>
        <v>1.7568047432345E-6</v>
      </c>
      <c r="AO46" s="10">
        <f>3/24000000*OO[[#This Row],[97 (01JUL1985 00:00:00)-Water Temperature (C)]]*OO[[#This Row],[39]]</f>
        <v>1.4601477873839999E-6</v>
      </c>
      <c r="AP46" s="10">
        <f>3/24000000*OO[[#This Row],[98 (01JUL1985 03:00:00)-Water Temperature (C)]]*OO[[#This Row],[40]]</f>
        <v>1.171279399312E-6</v>
      </c>
      <c r="AQ46" s="10">
        <f>3/24000000*OO[[#This Row],[99 (01JUL1985 06:00:00)-Water Temperature (C)]]*OO[[#This Row],[41]]</f>
        <v>9.2827701776425001E-7</v>
      </c>
      <c r="AR46" s="10">
        <f>3/24000000*OO[[#This Row],[100 (01JUL1985 09:00:00)-Water Temperature (C)]]*OO[[#This Row],[42]]</f>
        <v>7.8530182679812492E-7</v>
      </c>
      <c r="AS46" s="10">
        <f>3/24000000*OO[[#This Row],[101 (01JUL1985 12:00:00)-Water Temperature (C)]]*OO[[#This Row],[43]]</f>
        <v>6.8185135531474995E-7</v>
      </c>
      <c r="AT46" s="10">
        <f>3/24000000*OO[[#This Row],[102 (01JUL1985 15:00:00)-Water Temperature (C)]]*OO[[#This Row],[44]]</f>
        <v>5.5474689312000002E-7</v>
      </c>
      <c r="AU46" s="10">
        <f>3/24000000*OO[[#This Row],[103 (01JUL1985 18:00:00)-Water Temperature (C)]]*OO[[#This Row],[45]]</f>
        <v>4.1921919332587496E-7</v>
      </c>
      <c r="AV46" s="10">
        <f>3/24000000*OO[[#This Row],[104 (01JUL1985 21:00:00)-Water Temperature (C)]]*OO[[#This Row],[46]]</f>
        <v>2.9696945536124994E-7</v>
      </c>
      <c r="AW46" s="10">
        <f>3/24000000*OO[[#This Row],[105 (02JUL1985 00:00:00)-Water Temperature (C)]]*OO[[#This Row],[47]]</f>
        <v>2.1475067008225001E-7</v>
      </c>
      <c r="AX46" s="10">
        <f>3/24000000*OO[[#This Row],[106 (02JUL1985 03:00:00)-Water Temperature (C)]]*OO[[#This Row],[48]]</f>
        <v>1.6275358976321249E-7</v>
      </c>
      <c r="AY46" s="10">
        <f>3/24000000*OO[[#This Row],[107 (02JUL1985 06:00:00)-Water Temperature (C)]]*OO[[#This Row],[49]]</f>
        <v>1.2916434596775E-7</v>
      </c>
      <c r="AZ46" s="10">
        <f>3/24000000*OO[[#This Row],[108 (02JUL1985 09:00:00)-Water Temperature (C)]]*OO[[#This Row],[50]]</f>
        <v>1.0912730279987499E-7</v>
      </c>
      <c r="BA46" s="10">
        <f>3/24000000*OO[[#This Row],[109 (02JUL1985 12:00:00)-Water Temperature (C)]]*OO[[#This Row],[51]]</f>
        <v>1.0053421966020001E-7</v>
      </c>
      <c r="BB46" s="10">
        <f>3/24000000*OO[[#This Row],[110 (02JUL1985 15:00:00)-Water Temperature (C)]]*OO[[#This Row],[52]]</f>
        <v>9.0731400298824994E-8</v>
      </c>
      <c r="BC46" s="10">
        <f>3/24000000*OO[[#This Row],[111 (02JUL1985 18:00:00)-Water Temperature (C)]]*OO[[#This Row],[53]]</f>
        <v>8.075922012442499E-8</v>
      </c>
      <c r="BD46" s="10">
        <f>3/24000000*OO[[#This Row],[112 (02JUL1985 21:00:00)-Water Temperature (C)]]*OO[[#This Row],[54]]</f>
        <v>7.126246252271249E-8</v>
      </c>
      <c r="BE46" s="10">
        <f>3/24000000*OO[[#This Row],[113 (03JUL1985 00:00:00)-Water Temperature (C)]]*OO[[#This Row],[55]]</f>
        <v>6.2757562032599993E-8</v>
      </c>
      <c r="BF46" s="10">
        <f>3/24000000*OO[[#This Row],[114 (03JUL1985 03:00:00)-Water Temperature (C)]]*OO[[#This Row],[56]]</f>
        <v>5.4511078161987503E-8</v>
      </c>
      <c r="BG46" s="10">
        <f>3/24000000*OO[[#This Row],[115 (03JUL1985 06:00:00)-Water Temperature (C)]]*OO[[#This Row],[57]]</f>
        <v>4.7333620762500002E-8</v>
      </c>
      <c r="BH46" s="10">
        <f>3/24000000*OO[[#This Row],[116 (03JUL1985 09:00:00)-Water Temperature (C)]]*OO[[#This Row],[58]]</f>
        <v>4.32174418751E-8</v>
      </c>
      <c r="BI46" s="10">
        <f>3/24000000*OO[[#This Row],[117 (03JUL1985 12:00:00)-Water Temperature (C)]]*OO[[#This Row],[59]]</f>
        <v>4.1961083902499998E-8</v>
      </c>
      <c r="BJ46" s="10">
        <f>3/24000000*OO[[#This Row],[118 (03JUL1985 15:00:00)-Water Temperature (C)]]*OO[[#This Row],[60]]</f>
        <v>4.0548578538037491E-8</v>
      </c>
      <c r="BK46" s="10">
        <f>3/24000000*OO[[#This Row],[119 (03JUL1985 18:00:00)-Water Temperature (C)]]*OO[[#This Row],[61]]</f>
        <v>3.97249893024125E-8</v>
      </c>
      <c r="BL46" s="10">
        <f>3/24000000*OO[[#This Row],[120 (03JUL1985 21:00:00)-Water Temperature (C)]]*OO[[#This Row],[62]]</f>
        <v>3.7488263743875001E-8</v>
      </c>
      <c r="BM46" s="10">
        <f>3/24000000*OO[[#This Row],[121 (04JUL1985 00:00:00)-Water Temperature (C)]]*OO[[#This Row],[63]]</f>
        <v>3.4757952646199997E-8</v>
      </c>
      <c r="BN46" s="10">
        <f>3/24000000*OO[[#This Row],[122 (04JUL1985 03:00:00)-Water Temperature (C)]]*OO[[#This Row],[64]]</f>
        <v>3.1445673599999998E-8</v>
      </c>
      <c r="BO46" s="10">
        <f>3/24000000*OO[[#This Row],[123 (04JUL1985 06:00:00)-Water Temperature (C)]]*OO[[#This Row],[65]]</f>
        <v>2.8076141729999998E-8</v>
      </c>
      <c r="BP46" s="10">
        <f>3/24000000*OO[[#This Row],[124 (04JUL1985 09:00:00)-Water Temperature (C)]]*OO[[#This Row],[66]]</f>
        <v>2.7037022501712497E-8</v>
      </c>
      <c r="BQ46" s="10">
        <f>3/24000000*OO[[#This Row],[125 (04JUL1985 12:00:00)-Water Temperature (C)]]*OO[[#This Row],[67]]</f>
        <v>2.7191837256124999E-8</v>
      </c>
      <c r="BR46" s="10">
        <f>3/24000000*OO[[#This Row],[126 (04JUL1985 15:00:00)-Water Temperature (C)]]*OO[[#This Row],[68]]</f>
        <v>2.8705579926275001E-8</v>
      </c>
      <c r="BS46" s="10">
        <f>3/24000000*OO[[#This Row],[127 (04JUL1985 18:00:00)-Water Temperature (C)]]*OO[[#This Row],[69]]</f>
        <v>3.0870449306812498E-8</v>
      </c>
      <c r="BT46" s="10">
        <f>3/24000000*OO[[#This Row],[128 (04JUL1985 21:00:00)-Water Temperature (C)]]*OO[[#This Row],[70]]</f>
        <v>3.09809934775E-8</v>
      </c>
      <c r="BU46" s="10">
        <f>3/24000000*OO[[#This Row],[129 (05JUL1985 00:00:00)-Water Temperature (C)]]*OO[[#This Row],[71]]</f>
        <v>2.8923911996349999E-8</v>
      </c>
      <c r="BV46" s="10">
        <f>3/24000000*OO[[#This Row],[130 (05JUL1985 03:00:00)-Water Temperature (C)]]*OO[[#This Row],[72]]</f>
        <v>2.61646602503E-8</v>
      </c>
      <c r="BW46" s="10">
        <f>3/24000000*OO[[#This Row],[131 (05JUL1985 06:00:00)-Water Temperature (C)]]*OO[[#This Row],[73]]</f>
        <v>2.3472121795499998E-8</v>
      </c>
      <c r="BX46" s="10">
        <f>3/24000000*OO[[#This Row],[132 (05JUL1985 09:00:00)-Water Temperature (C)]]*OO[[#This Row],[74]]</f>
        <v>2.2594789702399997E-8</v>
      </c>
      <c r="BY46" s="10">
        <f>3/24000000*OO[[#This Row],[133 (05JUL1985 12:00:00)-Water Temperature (C)]]*OO[[#This Row],[75]]</f>
        <v>2.3295749896875001E-8</v>
      </c>
      <c r="BZ46" s="10">
        <f>3/24000000*OO[[#This Row],[134 (05JUL1985 15:00:00)-Water Temperature (C)]]*OO[[#This Row],[76]]</f>
        <v>2.6099290561575E-8</v>
      </c>
      <c r="CA46" s="10">
        <f>3/24000000*OO[[#This Row],[135 (05JUL1985 18:00:00)-Water Temperature (C)]]*OO[[#This Row],[77]]</f>
        <v>2.9161422181099996E-8</v>
      </c>
      <c r="CB46" s="10">
        <f>3/24000000*OO[[#This Row],[136 (05JUL1985 21:00:00)-Water Temperature (C)]]*OO[[#This Row],[78]]</f>
        <v>2.963435699425E-8</v>
      </c>
      <c r="CC46" s="10">
        <f>3/24000000*OO[[#This Row],[137 (06JUL1985 00:00:00)-Water Temperature (C)]]*OO[[#This Row],[79]]</f>
        <v>2.7810571187249999E-8</v>
      </c>
      <c r="CD46" s="10">
        <f>3/24000000*OO[[#This Row],[138 (06JUL1985 03:00:00)-Water Temperature (C)]]*OO[[#This Row],[80]]</f>
        <v>2.4728581192699997E-8</v>
      </c>
      <c r="CE46" s="10">
        <f>3/24000000*OO[[#This Row],[139 (06JUL1985 06:00:00)-Water Temperature (C)]]*OO[[#This Row],[81]]</f>
        <v>2.1748699492875001E-8</v>
      </c>
      <c r="CF46" s="10">
        <f>3/24000000*OO[[#This Row],[140 (06JUL1985 09:00:00)-Water Temperature (C)]]*OO[[#This Row],[82]]</f>
        <v>2.0720753434499998E-8</v>
      </c>
      <c r="CG46" s="10">
        <f>3/24000000*OO[[#This Row],[141 (06JUL1985 12:00:00)-Water Temperature (C)]]*OO[[#This Row],[83]]</f>
        <v>2.0569444650000001E-8</v>
      </c>
      <c r="CH46" s="10">
        <f>3/24000000*OO[[#This Row],[142 (06JUL1985 15:00:00)-Water Temperature (C)]]*OO[[#This Row],[84]]</f>
        <v>2.060164002215E-8</v>
      </c>
      <c r="CI46" s="10">
        <f>3/24000000*OO[[#This Row],[143 (06JUL1985 18:00:00)-Water Temperature (C)]]*OO[[#This Row],[85]]</f>
        <v>2.0262567719024996E-8</v>
      </c>
      <c r="CJ46" s="10">
        <f>3/24000000*OO[[#This Row],[144 (06JUL1985 21:00:00)-Water Temperature (C)]]*OO[[#This Row],[86]]</f>
        <v>1.8832785609259998E-8</v>
      </c>
      <c r="CK46" s="10">
        <f>3/24000000*OO[[#This Row],[145 (07JUL1985 00:00:00)-Water Temperature (C)]]*OO[[#This Row],[87]]</f>
        <v>1.6739353939141251E-8</v>
      </c>
      <c r="CL46" s="10">
        <f>3/24000000*OO[[#This Row],[146 (07JUL1985 03:00:00)-Water Temperature (C)]]*OO[[#This Row],[88]]</f>
        <v>1.451113744495E-8</v>
      </c>
      <c r="CM46" s="10">
        <f>3/24000000*OO[[#This Row],[147 (07JUL1985 06:00:00)-Water Temperature (C)]]*OO[[#This Row],[89]]</f>
        <v>1.2653004289327498E-8</v>
      </c>
      <c r="CN46" s="10">
        <f>3/24000000*OO[[#This Row],[148 (07JUL1985 09:00:00)-Water Temperature (C)]]*OO[[#This Row],[90]]</f>
        <v>1.17854330158475E-8</v>
      </c>
      <c r="CO46" s="10">
        <f>3/24000000*OO[[#This Row],[149 (07JUL1985 12:00:00)-Water Temperature (C)]]*OO[[#This Row],[91]]</f>
        <v>1.0907832797639998E-8</v>
      </c>
      <c r="CP46" s="10">
        <f>3/24000000*OO[[#This Row],[150 (07JUL1985 15:00:00)-Water Temperature (C)]]*OO[[#This Row],[92]]</f>
        <v>1.0387360335637498E-8</v>
      </c>
      <c r="CQ46" s="10">
        <f>3/24000000*OO[[#This Row],[151 (07JUL1985 18:00:00)-Water Temperature (C)]]*OO[[#This Row],[93]]</f>
        <v>9.4401371901300011E-9</v>
      </c>
      <c r="CR46" s="10">
        <f>3/24000000*OO[[#This Row],[152 (07JUL1985 21:00:00)-Water Temperature (C)]]*OO[[#This Row],[94]]</f>
        <v>8.3553951769349996E-9</v>
      </c>
      <c r="CS46" s="10">
        <f>3/24000000*OO[[#This Row],[153 (08JUL1985 00:00:00)-Water Temperature (C)]]*OO[[#This Row],[95]]</f>
        <v>7.4572580411062506E-9</v>
      </c>
      <c r="CT46" s="10">
        <f>3/24000000*OO[[#This Row],[154 (08JUL1985 03:00:00)-Water Temperature (C)]]*OO[[#This Row],[96]]</f>
        <v>6.6793964729399994E-9</v>
      </c>
      <c r="CU46" s="10">
        <f>3/24000000*OO[[#This Row],[155 (08JUL1985 06:00:00)-Water Temperature (C)]]*OO[[#This Row],[97]]</f>
        <v>6.0662563793649988E-9</v>
      </c>
      <c r="CV46" s="10">
        <f>3/24000000*OO[[#This Row],[156 (08JUL1985 09:00:00)-Water Temperature (C)]]*OO[[#This Row],[98]]</f>
        <v>5.9915324224849998E-9</v>
      </c>
      <c r="CW46" s="10">
        <f>3/24000000*OO[[#This Row],[157 (08JUL1985 12:00:00)-Water Temperature (C)]]*OO[[#This Row],[99]]</f>
        <v>6.6564466535450003E-9</v>
      </c>
    </row>
    <row r="47" spans="1:101" x14ac:dyDescent="0.35">
      <c r="A47" t="s">
        <v>52</v>
      </c>
      <c r="B47">
        <v>822.63080000000002</v>
      </c>
      <c r="C47" s="10">
        <f>3/24*OO[[#This Row],[59 (26JUN1985 06:00:00)-Water Temperature (C)]]*OO[[#This Row],[1]]/SUM(OO[1])</f>
        <v>2.5574959772536442E-3</v>
      </c>
      <c r="D47" s="10">
        <f>3/24*OO[[#This Row],[60 (26JUN1985 09:00:00)-Water Temperature (C)]]*OO[[#This Row],[2]]/SUM(OO[2])</f>
        <v>9.2661971049421407E-2</v>
      </c>
      <c r="E47" s="10">
        <f>3/24*OO[[#This Row],[61 (26JUN1985 12:00:00)-Water Temperature (C)]]*OO[[#This Row],[3]]/SUM(OO[3])</f>
        <v>2.4924367737666368E-2</v>
      </c>
      <c r="F47" s="10">
        <f>3/24*OO[[#This Row],[62 (26JUN1985 15:00:00)-Water Temperature (C)]]*OO[[#This Row],[4]]/SUM(OO[4])</f>
        <v>1.0769081723243077E-3</v>
      </c>
      <c r="G47" s="10">
        <f>3/24*OO[[#This Row],[63 (26JUN1985 18:00:00)-Water Temperature (C)]]*OO[[#This Row],[5]]/SUM(OO[5])</f>
        <v>5.2550322201394712E-5</v>
      </c>
      <c r="H47" s="10">
        <f>3/24*OO[[#This Row],[64 (26JUN1985 21:00:00)-Water Temperature (C)]]*OO[[#This Row],[6]]/SUM(OO[6])</f>
        <v>2.9702755493651662E-5</v>
      </c>
      <c r="I47" s="10">
        <f>3/24*OO[[#This Row],[65 (27JUN1985 00:00:00)-Water Temperature (C)]]*OO[[#This Row],[7]]/SUM(OO[7])</f>
        <v>2.4619832545060608E-5</v>
      </c>
      <c r="J47" s="10">
        <f>3/24*OO[[#This Row],[66 (27JUN1985 03:00:00)-Water Temperature (C)]]*OO[[#This Row],[8]]/SUM(OO[8])</f>
        <v>2.0671384533449315E-5</v>
      </c>
      <c r="K47" s="10">
        <f>3/24*OO[[#This Row],[67 (27JUN1985 06:00:00)-Water Temperature (C)]]*OO[[#This Row],[9]]/SUM(OO[9])</f>
        <v>1.7534080802999747E-5</v>
      </c>
      <c r="L47" s="10">
        <f>3/24*OO[[#This Row],[68 (27JUN1985 09:00:00)-Water Temperature (C)]]*OO[[#This Row],[10]]/SUM(OO[10])</f>
        <v>1.6356659683490106E-5</v>
      </c>
      <c r="M47" s="10">
        <f>3/24*OO[[#This Row],[69 (27JUN1985 12:00:00)-Water Temperature (C)]]*OO[[#This Row],[11]]/SUM(OO[11])</f>
        <v>1.6416346663488216E-5</v>
      </c>
      <c r="N47" s="10">
        <f>3/24*OO[[#This Row],[70 (27JUN1985 15:00:00)-Water Temperature (C)]]*OO[[#This Row],[12]]/SUM(OO[12])</f>
        <v>1.6522150118987549E-5</v>
      </c>
      <c r="O47" s="10">
        <f>3/24*OO[[#This Row],[71 (27JUN1985 18:00:00)-Water Temperature (C)]]*OO[[#This Row],[13]]/SUM(OO[13])</f>
        <v>1.6175398140593468E-5</v>
      </c>
      <c r="P47" s="10">
        <f>3/24*OO[[#This Row],[72 (27JUN1985 21:00:00)-Water Temperature (C)]]*OO[[#This Row],[14]]/SUM(OO[14])</f>
        <v>1.4684499453954866E-5</v>
      </c>
      <c r="Q47" s="10">
        <f>3/24*OO[[#This Row],[73 (28JUN1985 00:00:00)-Water Temperature (C)]]*OO[[#This Row],[15]]/SUM(OO[15])</f>
        <v>1.2777308637395797E-5</v>
      </c>
      <c r="R47" s="10">
        <f>3/24*OO[[#This Row],[74 (28JUN1985 03:00:00)-Water Temperature (C)]]*OO[[#This Row],[16]]/SUM(OO[16])</f>
        <v>1.1016810925517629E-5</v>
      </c>
      <c r="S47" s="10">
        <f>3/24*OO[[#This Row],[75 (28JUN1985 06:00:00)-Water Temperature (C)]]*OO[[#This Row],[17]]/SUM(OO[17])</f>
        <v>9.5888136312831415E-6</v>
      </c>
      <c r="T47" s="10">
        <f>3/24*OO[[#This Row],[76 (28JUN1985 09:00:00)-Water Temperature (C)]]*OO[[#This Row],[18]]/SUM(OO[18])</f>
        <v>9.2132638957600193E-6</v>
      </c>
      <c r="U47" s="10">
        <f>3/24*OO[[#This Row],[77 (28JUN1985 12:00:00)-Water Temperature (C)]]*OO[[#This Row],[19]]/SUM(OO[19])</f>
        <v>1.0524813127462484E-5</v>
      </c>
      <c r="V47" s="10">
        <f>3/24000000*OO[[#This Row],[78 (28JUN1985 15:00:00)-Water Temperature (C)]]*OO[[#This Row],[20]]</f>
        <v>1.209924822237E-5</v>
      </c>
      <c r="W47" s="10">
        <f>3/24000000*OO[[#This Row],[79 (28JUN1985 18:00:00)-Water Temperature (C)]]*OO[[#This Row],[21]]</f>
        <v>1.2175200532649999E-5</v>
      </c>
      <c r="X47" s="10">
        <f>3/24000000*OO[[#This Row],[80 (28JUN1985 21:00:00)-Water Temperature (C)]]*OO[[#This Row],[22]]</f>
        <v>1.10559115175275E-5</v>
      </c>
      <c r="Y47" s="10">
        <f>3/24000000*OO[[#This Row],[81 (29JUN1985 00:00:00)-Water Temperature (C)]]*OO[[#This Row],[23]]</f>
        <v>9.6343398199200005E-6</v>
      </c>
      <c r="Z47" s="10">
        <f>3/24000000*OO[[#This Row],[82 (29JUN1985 03:00:00)-Water Temperature (C)]]*OO[[#This Row],[24]]</f>
        <v>8.175890878794999E-6</v>
      </c>
      <c r="AA47" s="10">
        <f>3/24000000*OO[[#This Row],[83 (29JUN1985 06:00:00)-Water Temperature (C)]]*OO[[#This Row],[25]]</f>
        <v>6.9946283904875003E-6</v>
      </c>
      <c r="AB47" s="10">
        <f>3/24000000*OO[[#This Row],[84 (29JUN1985 09:00:00)-Water Temperature (C)]]*OO[[#This Row],[26]]</f>
        <v>6.4069572533649997E-6</v>
      </c>
      <c r="AC47" s="10">
        <f>3/24000000*OO[[#This Row],[85 (29JUN1985 12:00:00)-Water Temperature (C)]]*OO[[#This Row],[27]]</f>
        <v>5.7686670961874996E-6</v>
      </c>
      <c r="AD47" s="10">
        <f>3/24000000*OO[[#This Row],[86 (29JUN1985 15:00:00)-Water Temperature (C)]]*OO[[#This Row],[28]]</f>
        <v>5.3606890739999993E-6</v>
      </c>
      <c r="AE47" s="10">
        <f>3/24000000*OO[[#This Row],[88 (29JUN1985 21:00:00)-Water Temperature (C)]]*OO[[#This Row],[30]]</f>
        <v>4.3749087016049996E-6</v>
      </c>
      <c r="AF47" s="10">
        <f>3/24000000*OO[[#This Row],[88 (29JUN1985 21:00:00)-Water Temperature (C)]]*OO[[#This Row],[30]]</f>
        <v>4.3749087016049996E-6</v>
      </c>
      <c r="AG47" s="10">
        <f>3/24000000*OO[[#This Row],[89 (30JUN1985 00:00:00)-Water Temperature (C)]]*OO[[#This Row],[31]]</f>
        <v>3.6933794891950002E-6</v>
      </c>
      <c r="AH47" s="10">
        <f>3/24000000*OO[[#This Row],[90 (30JUN1985 03:00:00)-Water Temperature (C)]]*OO[[#This Row],[32]]</f>
        <v>3.0832362862787497E-6</v>
      </c>
      <c r="AI47" s="10">
        <f>3/24000000*OO[[#This Row],[91 (30JUN1985 06:00:00)-Water Temperature (C)]]*OO[[#This Row],[33]]</f>
        <v>2.6215714145700001E-6</v>
      </c>
      <c r="AJ47" s="10">
        <f>3/24000000*OO[[#This Row],[92 (30JUN1985 09:00:00)-Water Temperature (C)]]*OO[[#This Row],[34]]</f>
        <v>2.431265306225E-6</v>
      </c>
      <c r="AK47" s="10">
        <f>3/24000000*OO[[#This Row],[93 (30JUN1985 12:00:00)-Water Temperature (C)]]*OO[[#This Row],[35]]</f>
        <v>2.2948190651400002E-6</v>
      </c>
      <c r="AL47" s="10">
        <f>3/24000000*OO[[#This Row],[94 (30JUN1985 15:00:00)-Water Temperature (C)]]*OO[[#This Row],[36]]</f>
        <v>2.2260464586749998E-6</v>
      </c>
      <c r="AM47" s="10">
        <f>3/24000000*OO[[#This Row],[95 (30JUN1985 18:00:00)-Water Temperature (C)]]*OO[[#This Row],[37]]</f>
        <v>2.1402716240374999E-6</v>
      </c>
      <c r="AN47" s="10">
        <f>3/24000000*OO[[#This Row],[96 (30JUN1985 21:00:00)-Water Temperature (C)]]*OO[[#This Row],[38]]</f>
        <v>1.8961003917187502E-6</v>
      </c>
      <c r="AO47" s="10">
        <f>3/24000000*OO[[#This Row],[97 (01JUL1985 00:00:00)-Water Temperature (C)]]*OO[[#This Row],[39]]</f>
        <v>1.5754426369136248E-6</v>
      </c>
      <c r="AP47" s="10">
        <f>3/24000000*OO[[#This Row],[98 (01JUL1985 03:00:00)-Water Temperature (C)]]*OO[[#This Row],[40]]</f>
        <v>1.2670430693506248E-6</v>
      </c>
      <c r="AQ47" s="10">
        <f>3/24000000*OO[[#This Row],[99 (01JUL1985 06:00:00)-Water Temperature (C)]]*OO[[#This Row],[41]]</f>
        <v>1.0087906522085001E-6</v>
      </c>
      <c r="AR47" s="10">
        <f>3/24000000*OO[[#This Row],[100 (01JUL1985 09:00:00)-Water Temperature (C)]]*OO[[#This Row],[42]]</f>
        <v>8.5611077899262486E-7</v>
      </c>
      <c r="AS47" s="10">
        <f>3/24000000*OO[[#This Row],[101 (01JUL1985 12:00:00)-Water Temperature (C)]]*OO[[#This Row],[43]]</f>
        <v>7.4440219662375003E-7</v>
      </c>
      <c r="AT47" s="10">
        <f>3/24000000*OO[[#This Row],[102 (01JUL1985 15:00:00)-Water Temperature (C)]]*OO[[#This Row],[44]]</f>
        <v>6.0940717294125002E-7</v>
      </c>
      <c r="AU47" s="10">
        <f>3/24000000*OO[[#This Row],[103 (01JUL1985 18:00:00)-Water Temperature (C)]]*OO[[#This Row],[45]]</f>
        <v>4.6240344861750001E-7</v>
      </c>
      <c r="AV47" s="10">
        <f>3/24000000*OO[[#This Row],[104 (01JUL1985 21:00:00)-Water Temperature (C)]]*OO[[#This Row],[46]]</f>
        <v>3.2616865099649995E-7</v>
      </c>
      <c r="AW47" s="10">
        <f>3/24000000*OO[[#This Row],[105 (02JUL1985 00:00:00)-Water Temperature (C)]]*OO[[#This Row],[47]]</f>
        <v>2.34654432323875E-7</v>
      </c>
      <c r="AX47" s="10">
        <f>3/24000000*OO[[#This Row],[106 (02JUL1985 03:00:00)-Water Temperature (C)]]*OO[[#This Row],[48]]</f>
        <v>1.7713451998112499E-7</v>
      </c>
      <c r="AY47" s="10">
        <f>3/24000000*OO[[#This Row],[107 (02JUL1985 06:00:00)-Water Temperature (C)]]*OO[[#This Row],[49]]</f>
        <v>1.4019803289187498E-7</v>
      </c>
      <c r="AZ47" s="10">
        <f>3/24000000*OO[[#This Row],[108 (02JUL1985 09:00:00)-Water Temperature (C)]]*OO[[#This Row],[50]]</f>
        <v>1.1813562311931249E-7</v>
      </c>
      <c r="BA47" s="10">
        <f>3/24000000*OO[[#This Row],[109 (02JUL1985 12:00:00)-Water Temperature (C)]]*OO[[#This Row],[51]]</f>
        <v>1.089244736105625E-7</v>
      </c>
      <c r="BB47" s="10">
        <f>3/24000000*OO[[#This Row],[110 (02JUL1985 15:00:00)-Water Temperature (C)]]*OO[[#This Row],[52]]</f>
        <v>9.8204082682450002E-8</v>
      </c>
      <c r="BC47" s="10">
        <f>3/24000000*OO[[#This Row],[111 (02JUL1985 18:00:00)-Water Temperature (C)]]*OO[[#This Row],[53]]</f>
        <v>8.7219180630149989E-8</v>
      </c>
      <c r="BD47" s="10">
        <f>3/24000000*OO[[#This Row],[112 (02JUL1985 21:00:00)-Water Temperature (C)]]*OO[[#This Row],[54]]</f>
        <v>7.6664400680350005E-8</v>
      </c>
      <c r="BE47" s="10">
        <f>3/24000000*OO[[#This Row],[113 (03JUL1985 00:00:00)-Water Temperature (C)]]*OO[[#This Row],[55]]</f>
        <v>6.7573208467274996E-8</v>
      </c>
      <c r="BF47" s="10">
        <f>3/24000000*OO[[#This Row],[114 (03JUL1985 03:00:00)-Water Temperature (C)]]*OO[[#This Row],[56]]</f>
        <v>5.8706411209174996E-8</v>
      </c>
      <c r="BG47" s="10">
        <f>3/24000000*OO[[#This Row],[115 (03JUL1985 06:00:00)-Water Temperature (C)]]*OO[[#This Row],[57]]</f>
        <v>5.0916332014125E-8</v>
      </c>
      <c r="BH47" s="10">
        <f>3/24000000*OO[[#This Row],[116 (03JUL1985 09:00:00)-Water Temperature (C)]]*OO[[#This Row],[58]]</f>
        <v>4.6425692526437504E-8</v>
      </c>
      <c r="BI47" s="10">
        <f>3/24000000*OO[[#This Row],[117 (03JUL1985 12:00:00)-Water Temperature (C)]]*OO[[#This Row],[59]]</f>
        <v>4.5152426135699995E-8</v>
      </c>
      <c r="BJ47" s="10">
        <f>3/24000000*OO[[#This Row],[118 (03JUL1985 15:00:00)-Water Temperature (C)]]*OO[[#This Row],[60]]</f>
        <v>4.3621366121849999E-8</v>
      </c>
      <c r="BK47" s="10">
        <f>3/24000000*OO[[#This Row],[119 (03JUL1985 18:00:00)-Water Temperature (C)]]*OO[[#This Row],[61]]</f>
        <v>4.2685482734999992E-8</v>
      </c>
      <c r="BL47" s="10">
        <f>3/24000000*OO[[#This Row],[120 (03JUL1985 21:00:00)-Water Temperature (C)]]*OO[[#This Row],[62]]</f>
        <v>4.0115599902074996E-8</v>
      </c>
      <c r="BM47" s="10">
        <f>3/24000000*OO[[#This Row],[121 (04JUL1985 00:00:00)-Water Temperature (C)]]*OO[[#This Row],[63]]</f>
        <v>3.7231322243512497E-8</v>
      </c>
      <c r="BN47" s="10">
        <f>3/24000000*OO[[#This Row],[122 (04JUL1985 03:00:00)-Water Temperature (C)]]*OO[[#This Row],[64]]</f>
        <v>3.3764720425799997E-8</v>
      </c>
      <c r="BO47" s="10">
        <f>3/24000000*OO[[#This Row],[123 (04JUL1985 06:00:00)-Water Temperature (C)]]*OO[[#This Row],[65]]</f>
        <v>3.0183816305000003E-8</v>
      </c>
      <c r="BP47" s="10">
        <f>3/24000000*OO[[#This Row],[124 (04JUL1985 09:00:00)-Water Temperature (C)]]*OO[[#This Row],[66]]</f>
        <v>2.9109058448625E-8</v>
      </c>
      <c r="BQ47" s="10">
        <f>3/24000000*OO[[#This Row],[125 (04JUL1985 12:00:00)-Water Temperature (C)]]*OO[[#This Row],[67]]</f>
        <v>2.9105513511412497E-8</v>
      </c>
      <c r="BR47" s="10">
        <f>3/24000000*OO[[#This Row],[126 (04JUL1985 15:00:00)-Water Temperature (C)]]*OO[[#This Row],[68]]</f>
        <v>3.060251832375E-8</v>
      </c>
      <c r="BS47" s="10">
        <f>3/24000000*OO[[#This Row],[127 (04JUL1985 18:00:00)-Water Temperature (C)]]*OO[[#This Row],[69]]</f>
        <v>3.2971709821675E-8</v>
      </c>
      <c r="BT47" s="10">
        <f>3/24000000*OO[[#This Row],[128 (04JUL1985 21:00:00)-Water Temperature (C)]]*OO[[#This Row],[70]]</f>
        <v>3.3116832568125E-8</v>
      </c>
      <c r="BU47" s="10">
        <f>3/24000000*OO[[#This Row],[129 (05JUL1985 00:00:00)-Water Temperature (C)]]*OO[[#This Row],[71]]</f>
        <v>3.0950810738900003E-8</v>
      </c>
      <c r="BV47" s="10">
        <f>3/24000000*OO[[#This Row],[130 (05JUL1985 03:00:00)-Water Temperature (C)]]*OO[[#This Row],[72]]</f>
        <v>2.8065855014324999E-8</v>
      </c>
      <c r="BW47" s="10">
        <f>3/24000000*OO[[#This Row],[131 (05JUL1985 06:00:00)-Water Temperature (C)]]*OO[[#This Row],[73]]</f>
        <v>2.5234587449400002E-8</v>
      </c>
      <c r="BX47" s="10">
        <f>3/24000000*OO[[#This Row],[132 (05JUL1985 09:00:00)-Water Temperature (C)]]*OO[[#This Row],[74]]</f>
        <v>2.4365029313274996E-8</v>
      </c>
      <c r="BY47" s="10">
        <f>3/24000000*OO[[#This Row],[133 (05JUL1985 12:00:00)-Water Temperature (C)]]*OO[[#This Row],[75]]</f>
        <v>2.4952663695037501E-8</v>
      </c>
      <c r="BZ47" s="10">
        <f>3/24000000*OO[[#This Row],[134 (05JUL1985 15:00:00)-Water Temperature (C)]]*OO[[#This Row],[76]]</f>
        <v>2.7819914580412495E-8</v>
      </c>
      <c r="CA47" s="10">
        <f>3/24000000*OO[[#This Row],[135 (05JUL1985 18:00:00)-Water Temperature (C)]]*OO[[#This Row],[77]]</f>
        <v>3.1072494033899999E-8</v>
      </c>
      <c r="CB47" s="10">
        <f>3/24000000*OO[[#This Row],[136 (05JUL1985 21:00:00)-Water Temperature (C)]]*OO[[#This Row],[78]]</f>
        <v>3.16229657755125E-8</v>
      </c>
      <c r="CC47" s="10">
        <f>3/24000000*OO[[#This Row],[137 (06JUL1985 00:00:00)-Water Temperature (C)]]*OO[[#This Row],[79]]</f>
        <v>2.9779093408424998E-8</v>
      </c>
      <c r="CD47" s="10">
        <f>3/24000000*OO[[#This Row],[138 (06JUL1985 03:00:00)-Water Temperature (C)]]*OO[[#This Row],[80]]</f>
        <v>2.6580352446587501E-8</v>
      </c>
      <c r="CE47" s="10">
        <f>3/24000000*OO[[#This Row],[139 (06JUL1985 06:00:00)-Water Temperature (C)]]*OO[[#This Row],[81]]</f>
        <v>2.3436429440287498E-8</v>
      </c>
      <c r="CF47" s="10">
        <f>3/24000000*OO[[#This Row],[140 (06JUL1985 09:00:00)-Water Temperature (C)]]*OO[[#This Row],[82]]</f>
        <v>2.2378176644062499E-8</v>
      </c>
      <c r="CG47" s="10">
        <f>3/24000000*OO[[#This Row],[141 (06JUL1985 12:00:00)-Water Temperature (C)]]*OO[[#This Row],[83]]</f>
        <v>2.2155876473174998E-8</v>
      </c>
      <c r="CH47" s="10">
        <f>3/24000000*OO[[#This Row],[142 (06JUL1985 15:00:00)-Water Temperature (C)]]*OO[[#This Row],[84]]</f>
        <v>2.2196542659362497E-8</v>
      </c>
      <c r="CI47" s="10">
        <f>3/24000000*OO[[#This Row],[143 (06JUL1985 18:00:00)-Water Temperature (C)]]*OO[[#This Row],[85]]</f>
        <v>2.1789090195475001E-8</v>
      </c>
      <c r="CJ47" s="10">
        <f>3/24000000*OO[[#This Row],[144 (06JUL1985 21:00:00)-Water Temperature (C)]]*OO[[#This Row],[86]]</f>
        <v>2.0221974081312498E-8</v>
      </c>
      <c r="CK47" s="10">
        <f>3/24000000*OO[[#This Row],[145 (07JUL1985 00:00:00)-Water Temperature (C)]]*OO[[#This Row],[87]]</f>
        <v>1.7975012518004998E-8</v>
      </c>
      <c r="CL47" s="10">
        <f>3/24000000*OO[[#This Row],[146 (07JUL1985 03:00:00)-Water Temperature (C)]]*OO[[#This Row],[88]]</f>
        <v>1.561535085483375E-8</v>
      </c>
      <c r="CM47" s="10">
        <f>3/24000000*OO[[#This Row],[147 (07JUL1985 06:00:00)-Water Temperature (C)]]*OO[[#This Row],[89]]</f>
        <v>1.3634488588159998E-8</v>
      </c>
      <c r="CN47" s="10">
        <f>3/24000000*OO[[#This Row],[148 (07JUL1985 09:00:00)-Water Temperature (C)]]*OO[[#This Row],[90]]</f>
        <v>1.27154263374225E-8</v>
      </c>
      <c r="CO47" s="10">
        <f>3/24000000*OO[[#This Row],[149 (07JUL1985 12:00:00)-Water Temperature (C)]]*OO[[#This Row],[91]]</f>
        <v>1.1732623215879999E-8</v>
      </c>
      <c r="CP47" s="10">
        <f>3/24000000*OO[[#This Row],[150 (07JUL1985 15:00:00)-Water Temperature (C)]]*OO[[#This Row],[92]]</f>
        <v>1.1251412342374999E-8</v>
      </c>
      <c r="CQ47" s="10">
        <f>3/24000000*OO[[#This Row],[151 (07JUL1985 18:00:00)-Water Temperature (C)]]*OO[[#This Row],[93]]</f>
        <v>1.0208945355847499E-8</v>
      </c>
      <c r="CR47" s="10">
        <f>3/24000000*OO[[#This Row],[152 (07JUL1985 21:00:00)-Water Temperature (C)]]*OO[[#This Row],[94]]</f>
        <v>8.9998237837274991E-9</v>
      </c>
      <c r="CS47" s="10">
        <f>3/24000000*OO[[#This Row],[153 (08JUL1985 00:00:00)-Water Temperature (C)]]*OO[[#This Row],[95]]</f>
        <v>8.0037163079262487E-9</v>
      </c>
      <c r="CT47" s="10">
        <f>3/24000000*OO[[#This Row],[154 (08JUL1985 03:00:00)-Water Temperature (C)]]*OO[[#This Row],[96]]</f>
        <v>7.1707683020625003E-9</v>
      </c>
      <c r="CU47" s="10">
        <f>3/24000000*OO[[#This Row],[155 (08JUL1985 06:00:00)-Water Temperature (C)]]*OO[[#This Row],[97]]</f>
        <v>6.5270118051974992E-9</v>
      </c>
      <c r="CV47" s="10">
        <f>3/24000000*OO[[#This Row],[156 (08JUL1985 09:00:00)-Water Temperature (C)]]*OO[[#This Row],[98]]</f>
        <v>6.4538459932275001E-9</v>
      </c>
      <c r="CW47" s="10">
        <f>3/24000000*OO[[#This Row],[157 (08JUL1985 12:00:00)-Water Temperature (C)]]*OO[[#This Row],[99]]</f>
        <v>7.0769516413499984E-9</v>
      </c>
    </row>
    <row r="48" spans="1:101" x14ac:dyDescent="0.35">
      <c r="A48" t="s">
        <v>53</v>
      </c>
      <c r="B48">
        <v>805.71439999999996</v>
      </c>
      <c r="C48" s="10">
        <f>3/24*OO[[#This Row],[59 (26JUN1985 06:00:00)-Water Temperature (C)]]*OO[[#This Row],[1]]/SUM(OO[1])</f>
        <v>1.366075538299185E-3</v>
      </c>
      <c r="D48" s="10">
        <f>3/24*OO[[#This Row],[60 (26JUN1985 09:00:00)-Water Temperature (C)]]*OO[[#This Row],[2]]/SUM(OO[2])</f>
        <v>8.3843243374086496E-2</v>
      </c>
      <c r="E48" s="10">
        <f>3/24*OO[[#This Row],[61 (26JUN1985 12:00:00)-Water Temperature (C)]]*OO[[#This Row],[3]]/SUM(OO[3])</f>
        <v>2.714991945190208E-2</v>
      </c>
      <c r="F48" s="10">
        <f>3/24*OO[[#This Row],[62 (26JUN1985 15:00:00)-Water Temperature (C)]]*OO[[#This Row],[4]]/SUM(OO[4])</f>
        <v>1.2655610528828091E-3</v>
      </c>
      <c r="G48" s="10">
        <f>3/24*OO[[#This Row],[63 (26JUN1985 18:00:00)-Water Temperature (C)]]*OO[[#This Row],[5]]/SUM(OO[5])</f>
        <v>5.4838967372979836E-5</v>
      </c>
      <c r="H48" s="10">
        <f>3/24*OO[[#This Row],[64 (26JUN1985 21:00:00)-Water Temperature (C)]]*OO[[#This Row],[6]]/SUM(OO[6])</f>
        <v>2.816576196225219E-5</v>
      </c>
      <c r="I48" s="10">
        <f>3/24*OO[[#This Row],[65 (27JUN1985 00:00:00)-Water Temperature (C)]]*OO[[#This Row],[7]]/SUM(OO[7])</f>
        <v>2.3335042117890077E-5</v>
      </c>
      <c r="J48" s="10">
        <f>3/24*OO[[#This Row],[66 (27JUN1985 03:00:00)-Water Temperature (C)]]*OO[[#This Row],[8]]/SUM(OO[8])</f>
        <v>1.9644656840239545E-5</v>
      </c>
      <c r="K48" s="10">
        <f>3/24*OO[[#This Row],[67 (27JUN1985 06:00:00)-Water Temperature (C)]]*OO[[#This Row],[9]]/SUM(OO[9])</f>
        <v>1.6676746197035464E-5</v>
      </c>
      <c r="L48" s="10">
        <f>3/24*OO[[#This Row],[68 (27JUN1985 09:00:00)-Water Temperature (C)]]*OO[[#This Row],[10]]/SUM(OO[10])</f>
        <v>1.5553573968770222E-5</v>
      </c>
      <c r="M48" s="10">
        <f>3/24*OO[[#This Row],[69 (27JUN1985 12:00:00)-Water Temperature (C)]]*OO[[#This Row],[11]]/SUM(OO[11])</f>
        <v>1.5603051136082202E-5</v>
      </c>
      <c r="N48" s="10">
        <f>3/24*OO[[#This Row],[70 (27JUN1985 15:00:00)-Water Temperature (C)]]*OO[[#This Row],[12]]/SUM(OO[12])</f>
        <v>1.5747611091698823E-5</v>
      </c>
      <c r="O48" s="10">
        <f>3/24*OO[[#This Row],[71 (27JUN1985 18:00:00)-Water Temperature (C)]]*OO[[#This Row],[13]]/SUM(OO[13])</f>
        <v>1.5495550496013144E-5</v>
      </c>
      <c r="P48" s="10">
        <f>3/24*OO[[#This Row],[72 (27JUN1985 21:00:00)-Water Temperature (C)]]*OO[[#This Row],[14]]/SUM(OO[14])</f>
        <v>1.4132688310166133E-5</v>
      </c>
      <c r="Q48" s="10">
        <f>3/24*OO[[#This Row],[73 (28JUN1985 00:00:00)-Water Temperature (C)]]*OO[[#This Row],[15]]/SUM(OO[15])</f>
        <v>1.2342479657627978E-5</v>
      </c>
      <c r="R48" s="10">
        <f>3/24*OO[[#This Row],[74 (28JUN1985 03:00:00)-Water Temperature (C)]]*OO[[#This Row],[16]]/SUM(OO[16])</f>
        <v>1.0674520405856669E-5</v>
      </c>
      <c r="S48" s="10">
        <f>3/24*OO[[#This Row],[75 (28JUN1985 06:00:00)-Water Temperature (C)]]*OO[[#This Row],[17]]/SUM(OO[17])</f>
        <v>9.3123910411263358E-6</v>
      </c>
      <c r="T48" s="10">
        <f>3/24*OO[[#This Row],[76 (28JUN1985 09:00:00)-Water Temperature (C)]]*OO[[#This Row],[18]]/SUM(OO[18])</f>
        <v>8.9118142497930705E-6</v>
      </c>
      <c r="U48" s="10">
        <f>3/24*OO[[#This Row],[77 (28JUN1985 12:00:00)-Water Temperature (C)]]*OO[[#This Row],[19]]/SUM(OO[19])</f>
        <v>1.0138272843581948E-5</v>
      </c>
      <c r="V48" s="10">
        <f>3/24000000*OO[[#This Row],[78 (28JUN1985 15:00:00)-Water Temperature (C)]]*OO[[#This Row],[20]]</f>
        <v>1.1781910704675E-5</v>
      </c>
      <c r="W48" s="10">
        <f>3/24000000*OO[[#This Row],[79 (28JUN1985 18:00:00)-Water Temperature (C)]]*OO[[#This Row],[21]]</f>
        <v>1.1988715002967499E-5</v>
      </c>
      <c r="X48" s="10">
        <f>3/24000000*OO[[#This Row],[80 (28JUN1985 21:00:00)-Water Temperature (C)]]*OO[[#This Row],[22]]</f>
        <v>1.097541891838875E-5</v>
      </c>
      <c r="Y48" s="10">
        <f>3/24000000*OO[[#This Row],[81 (29JUN1985 00:00:00)-Water Temperature (C)]]*OO[[#This Row],[23]]</f>
        <v>9.6283157226999997E-6</v>
      </c>
      <c r="Z48" s="10">
        <f>3/24000000*OO[[#This Row],[82 (29JUN1985 03:00:00)-Water Temperature (C)]]*OO[[#This Row],[24]]</f>
        <v>8.2197915935624993E-6</v>
      </c>
      <c r="AA48" s="10">
        <f>3/24000000*OO[[#This Row],[83 (29JUN1985 06:00:00)-Water Temperature (C)]]*OO[[#This Row],[25]]</f>
        <v>7.0580675616550002E-6</v>
      </c>
      <c r="AB48" s="10">
        <f>3/24000000*OO[[#This Row],[84 (29JUN1985 09:00:00)-Water Temperature (C)]]*OO[[#This Row],[26]]</f>
        <v>6.5009589513824997E-6</v>
      </c>
      <c r="AC48" s="10">
        <f>3/24000000*OO[[#This Row],[85 (29JUN1985 12:00:00)-Water Temperature (C)]]*OO[[#This Row],[27]]</f>
        <v>5.8746705525887503E-6</v>
      </c>
      <c r="AD48" s="10">
        <f>3/24000000*OO[[#This Row],[86 (29JUN1985 15:00:00)-Water Temperature (C)]]*OO[[#This Row],[28]]</f>
        <v>5.4846169605450001E-6</v>
      </c>
      <c r="AE48" s="10">
        <f>3/24000000*OO[[#This Row],[88 (29JUN1985 21:00:00)-Water Temperature (C)]]*OO[[#This Row],[30]]</f>
        <v>4.5354521397712499E-6</v>
      </c>
      <c r="AF48" s="10">
        <f>3/24000000*OO[[#This Row],[88 (29JUN1985 21:00:00)-Water Temperature (C)]]*OO[[#This Row],[30]]</f>
        <v>4.5354521397712499E-6</v>
      </c>
      <c r="AG48" s="10">
        <f>3/24000000*OO[[#This Row],[89 (30JUN1985 00:00:00)-Water Temperature (C)]]*OO[[#This Row],[31]]</f>
        <v>3.8475880004249995E-6</v>
      </c>
      <c r="AH48" s="10">
        <f>3/24000000*OO[[#This Row],[90 (30JUN1985 03:00:00)-Water Temperature (C)]]*OO[[#This Row],[32]]</f>
        <v>3.2311723499199998E-6</v>
      </c>
      <c r="AI48" s="10">
        <f>3/24000000*OO[[#This Row],[91 (30JUN1985 06:00:00)-Water Temperature (C)]]*OO[[#This Row],[33]]</f>
        <v>2.7588404138249996E-6</v>
      </c>
      <c r="AJ48" s="10">
        <f>3/24000000*OO[[#This Row],[92 (30JUN1985 09:00:00)-Water Temperature (C)]]*OO[[#This Row],[34]]</f>
        <v>2.57310114815875E-6</v>
      </c>
      <c r="AK48" s="10">
        <f>3/24000000*OO[[#This Row],[93 (30JUN1985 12:00:00)-Water Temperature (C)]]*OO[[#This Row],[35]]</f>
        <v>2.4363098591399999E-6</v>
      </c>
      <c r="AL48" s="10">
        <f>3/24000000*OO[[#This Row],[94 (30JUN1985 15:00:00)-Water Temperature (C)]]*OO[[#This Row],[36]]</f>
        <v>2.3736124746787501E-6</v>
      </c>
      <c r="AM48" s="10">
        <f>3/24000000*OO[[#This Row],[95 (30JUN1985 18:00:00)-Water Temperature (C)]]*OO[[#This Row],[37]]</f>
        <v>2.2966677157299999E-6</v>
      </c>
      <c r="AN48" s="10">
        <f>3/24000000*OO[[#This Row],[96 (30JUN1985 21:00:00)-Water Temperature (C)]]*OO[[#This Row],[38]]</f>
        <v>2.0526561009074999E-6</v>
      </c>
      <c r="AO48" s="10">
        <f>3/24000000*OO[[#This Row],[97 (01JUL1985 00:00:00)-Water Temperature (C)]]*OO[[#This Row],[39]]</f>
        <v>1.7165548167739999E-6</v>
      </c>
      <c r="AP48" s="10">
        <f>3/24000000*OO[[#This Row],[98 (01JUL1985 03:00:00)-Water Temperature (C)]]*OO[[#This Row],[40]]</f>
        <v>1.3944318999602501E-6</v>
      </c>
      <c r="AQ48" s="10">
        <f>3/24000000*OO[[#This Row],[99 (01JUL1985 06:00:00)-Water Temperature (C)]]*OO[[#This Row],[41]]</f>
        <v>1.120901141365875E-6</v>
      </c>
      <c r="AR48" s="10">
        <f>3/24000000*OO[[#This Row],[100 (01JUL1985 09:00:00)-Water Temperature (C)]]*OO[[#This Row],[42]]</f>
        <v>9.5997239134562505E-7</v>
      </c>
      <c r="AS48" s="10">
        <f>3/24000000*OO[[#This Row],[101 (01JUL1985 12:00:00)-Water Temperature (C)]]*OO[[#This Row],[43]]</f>
        <v>8.4013534209987492E-7</v>
      </c>
      <c r="AT48" s="10">
        <f>3/24000000*OO[[#This Row],[102 (01JUL1985 15:00:00)-Water Temperature (C)]]*OO[[#This Row],[44]]</f>
        <v>6.9545632250250008E-7</v>
      </c>
      <c r="AU48" s="10">
        <f>3/24000000*OO[[#This Row],[103 (01JUL1985 18:00:00)-Water Temperature (C)]]*OO[[#This Row],[45]]</f>
        <v>5.3228357633099994E-7</v>
      </c>
      <c r="AV48" s="10">
        <f>3/24000000*OO[[#This Row],[104 (01JUL1985 21:00:00)-Water Temperature (C)]]*OO[[#This Row],[46]]</f>
        <v>3.7590759736275001E-7</v>
      </c>
      <c r="AW48" s="10">
        <f>3/24000000*OO[[#This Row],[105 (02JUL1985 00:00:00)-Water Temperature (C)]]*OO[[#This Row],[47]]</f>
        <v>2.69418583479375E-7</v>
      </c>
      <c r="AX48" s="10">
        <f>3/24000000*OO[[#This Row],[106 (02JUL1985 03:00:00)-Water Temperature (C)]]*OO[[#This Row],[48]]</f>
        <v>2.0274257748487496E-7</v>
      </c>
      <c r="AY48" s="10">
        <f>3/24000000*OO[[#This Row],[107 (02JUL1985 06:00:00)-Water Temperature (C)]]*OO[[#This Row],[49]]</f>
        <v>1.6012056217500001E-7</v>
      </c>
      <c r="AZ48" s="10">
        <f>3/24000000*OO[[#This Row],[108 (02JUL1985 09:00:00)-Water Temperature (C)]]*OO[[#This Row],[50]]</f>
        <v>1.3444988750538751E-7</v>
      </c>
      <c r="BA48" s="10">
        <f>3/24000000*OO[[#This Row],[109 (02JUL1985 12:00:00)-Water Temperature (C)]]*OO[[#This Row],[51]]</f>
        <v>1.24073691439725E-7</v>
      </c>
      <c r="BB48" s="10">
        <f>3/24000000*OO[[#This Row],[110 (02JUL1985 15:00:00)-Water Temperature (C)]]*OO[[#This Row],[52]]</f>
        <v>1.1179352282975E-7</v>
      </c>
      <c r="BC48" s="10">
        <f>3/24000000*OO[[#This Row],[111 (02JUL1985 18:00:00)-Water Temperature (C)]]*OO[[#This Row],[53]]</f>
        <v>9.9335696788125001E-8</v>
      </c>
      <c r="BD48" s="10">
        <f>3/24000000*OO[[#This Row],[112 (02JUL1985 21:00:00)-Water Temperature (C)]]*OO[[#This Row],[54]]</f>
        <v>8.6959658086749987E-8</v>
      </c>
      <c r="BE48" s="10">
        <f>3/24000000*OO[[#This Row],[113 (03JUL1985 00:00:00)-Water Temperature (C)]]*OO[[#This Row],[55]]</f>
        <v>7.6719686641199998E-8</v>
      </c>
      <c r="BF48" s="10">
        <f>3/24000000*OO[[#This Row],[114 (03JUL1985 03:00:00)-Water Temperature (C)]]*OO[[#This Row],[56]]</f>
        <v>6.6686767195312492E-8</v>
      </c>
      <c r="BG48" s="10">
        <f>3/24000000*OO[[#This Row],[115 (03JUL1985 06:00:00)-Water Temperature (C)]]*OO[[#This Row],[57]]</f>
        <v>5.7782959490249996E-8</v>
      </c>
      <c r="BH48" s="10">
        <f>3/24000000*OO[[#This Row],[116 (03JUL1985 09:00:00)-Water Temperature (C)]]*OO[[#This Row],[58]]</f>
        <v>5.2513806032474992E-8</v>
      </c>
      <c r="BI48" s="10">
        <f>3/24000000*OO[[#This Row],[117 (03JUL1985 12:00:00)-Water Temperature (C)]]*OO[[#This Row],[59]]</f>
        <v>5.1079427863912505E-8</v>
      </c>
      <c r="BJ48" s="10">
        <f>3/24000000*OO[[#This Row],[118 (03JUL1985 15:00:00)-Water Temperature (C)]]*OO[[#This Row],[60]]</f>
        <v>4.9303850293350003E-8</v>
      </c>
      <c r="BK48" s="10">
        <f>3/24000000*OO[[#This Row],[119 (03JUL1985 18:00:00)-Water Temperature (C)]]*OO[[#This Row],[61]]</f>
        <v>4.8231004177187492E-8</v>
      </c>
      <c r="BL48" s="10">
        <f>3/24000000*OO[[#This Row],[120 (03JUL1985 21:00:00)-Water Temperature (C)]]*OO[[#This Row],[62]]</f>
        <v>4.5222588289949994E-8</v>
      </c>
      <c r="BM48" s="10">
        <f>3/24000000*OO[[#This Row],[121 (04JUL1985 00:00:00)-Water Temperature (C)]]*OO[[#This Row],[63]]</f>
        <v>4.1983166344749993E-8</v>
      </c>
      <c r="BN48" s="10">
        <f>3/24000000*OO[[#This Row],[122 (04JUL1985 03:00:00)-Water Temperature (C)]]*OO[[#This Row],[64]]</f>
        <v>3.8160518641437496E-8</v>
      </c>
      <c r="BO48" s="10">
        <f>3/24000000*OO[[#This Row],[123 (04JUL1985 06:00:00)-Water Temperature (C)]]*OO[[#This Row],[65]]</f>
        <v>3.4127661251250004E-8</v>
      </c>
      <c r="BP48" s="10">
        <f>3/24000000*OO[[#This Row],[124 (04JUL1985 09:00:00)-Water Temperature (C)]]*OO[[#This Row],[66]]</f>
        <v>3.2878507724374997E-8</v>
      </c>
      <c r="BQ48" s="10">
        <f>3/24000000*OO[[#This Row],[125 (04JUL1985 12:00:00)-Water Temperature (C)]]*OO[[#This Row],[67]]</f>
        <v>3.2691274153200003E-8</v>
      </c>
      <c r="BR48" s="10">
        <f>3/24000000*OO[[#This Row],[126 (04JUL1985 15:00:00)-Water Temperature (C)]]*OO[[#This Row],[68]]</f>
        <v>3.421760314565E-8</v>
      </c>
      <c r="BS48" s="10">
        <f>3/24000000*OO[[#This Row],[127 (04JUL1985 18:00:00)-Water Temperature (C)]]*OO[[#This Row],[69]]</f>
        <v>3.6905762510524998E-8</v>
      </c>
      <c r="BT48" s="10">
        <f>3/24000000*OO[[#This Row],[128 (04JUL1985 21:00:00)-Water Temperature (C)]]*OO[[#This Row],[70]]</f>
        <v>3.7203456231874997E-8</v>
      </c>
      <c r="BU48" s="10">
        <f>3/24000000*OO[[#This Row],[129 (05JUL1985 00:00:00)-Water Temperature (C)]]*OO[[#This Row],[71]]</f>
        <v>3.4817086423000003E-8</v>
      </c>
      <c r="BV48" s="10">
        <f>3/24000000*OO[[#This Row],[130 (05JUL1985 03:00:00)-Water Temperature (C)]]*OO[[#This Row],[72]]</f>
        <v>3.1660335948037495E-8</v>
      </c>
      <c r="BW48" s="10">
        <f>3/24000000*OO[[#This Row],[131 (05JUL1985 06:00:00)-Water Temperature (C)]]*OO[[#This Row],[73]]</f>
        <v>2.8491930130000002E-8</v>
      </c>
      <c r="BX48" s="10">
        <f>3/24000000*OO[[#This Row],[132 (05JUL1985 09:00:00)-Water Temperature (C)]]*OO[[#This Row],[74]]</f>
        <v>2.7552566445075E-8</v>
      </c>
      <c r="BY48" s="10">
        <f>3/24000000*OO[[#This Row],[133 (05JUL1985 12:00:00)-Water Temperature (C)]]*OO[[#This Row],[75]]</f>
        <v>2.8031383891874998E-8</v>
      </c>
      <c r="BZ48" s="10">
        <f>3/24000000*OO[[#This Row],[134 (05JUL1985 15:00:00)-Water Temperature (C)]]*OO[[#This Row],[76]]</f>
        <v>3.1070235210300002E-8</v>
      </c>
      <c r="CA48" s="10">
        <f>3/24000000*OO[[#This Row],[135 (05JUL1985 18:00:00)-Water Temperature (C)]]*OO[[#This Row],[77]]</f>
        <v>3.4739254835937496E-8</v>
      </c>
      <c r="CB48" s="10">
        <f>3/24000000*OO[[#This Row],[136 (05JUL1985 21:00:00)-Water Temperature (C)]]*OO[[#This Row],[78]]</f>
        <v>3.5522605604024995E-8</v>
      </c>
      <c r="CC48" s="10">
        <f>3/24000000*OO[[#This Row],[137 (06JUL1985 00:00:00)-Water Temperature (C)]]*OO[[#This Row],[79]]</f>
        <v>3.3594933063187499E-8</v>
      </c>
      <c r="CD48" s="10">
        <f>3/24000000*OO[[#This Row],[138 (06JUL1985 03:00:00)-Water Temperature (C)]]*OO[[#This Row],[80]]</f>
        <v>3.0143283137999999E-8</v>
      </c>
      <c r="CE48" s="10">
        <f>3/24000000*OO[[#This Row],[139 (06JUL1985 06:00:00)-Water Temperature (C)]]*OO[[#This Row],[81]]</f>
        <v>2.6619266893974997E-8</v>
      </c>
      <c r="CF48" s="10">
        <f>3/24000000*OO[[#This Row],[140 (06JUL1985 09:00:00)-Water Temperature (C)]]*OO[[#This Row],[82]]</f>
        <v>2.5451696821512501E-8</v>
      </c>
      <c r="CG48" s="10">
        <f>3/24000000*OO[[#This Row],[141 (06JUL1985 12:00:00)-Water Temperature (C)]]*OO[[#This Row],[83]]</f>
        <v>2.5135436791874999E-8</v>
      </c>
      <c r="CH48" s="10">
        <f>3/24000000*OO[[#This Row],[142 (06JUL1985 15:00:00)-Water Temperature (C)]]*OO[[#This Row],[84]]</f>
        <v>2.5194631763349999E-8</v>
      </c>
      <c r="CI48" s="10">
        <f>3/24000000*OO[[#This Row],[143 (06JUL1985 18:00:00)-Water Temperature (C)]]*OO[[#This Row],[85]]</f>
        <v>2.471965912045E-8</v>
      </c>
      <c r="CJ48" s="10">
        <f>3/24000000*OO[[#This Row],[144 (06JUL1985 21:00:00)-Water Temperature (C)]]*OO[[#This Row],[86]]</f>
        <v>2.2964778397274995E-8</v>
      </c>
      <c r="CK48" s="10">
        <f>3/24000000*OO[[#This Row],[145 (07JUL1985 00:00:00)-Water Temperature (C)]]*OO[[#This Row],[87]]</f>
        <v>2.0413512892875002E-8</v>
      </c>
      <c r="CL48" s="10">
        <f>3/24000000*OO[[#This Row],[146 (07JUL1985 03:00:00)-Water Temperature (C)]]*OO[[#This Row],[88]]</f>
        <v>1.7778134930099998E-8</v>
      </c>
      <c r="CM48" s="10">
        <f>3/24000000*OO[[#This Row],[147 (07JUL1985 06:00:00)-Water Temperature (C)]]*OO[[#This Row],[89]]</f>
        <v>1.55165884764E-8</v>
      </c>
      <c r="CN48" s="10">
        <f>3/24000000*OO[[#This Row],[148 (07JUL1985 09:00:00)-Water Temperature (C)]]*OO[[#This Row],[90]]</f>
        <v>1.4492718701499999E-8</v>
      </c>
      <c r="CO48" s="10">
        <f>3/24000000*OO[[#This Row],[149 (07JUL1985 12:00:00)-Water Temperature (C)]]*OO[[#This Row],[91]]</f>
        <v>1.331889568922E-8</v>
      </c>
      <c r="CP48" s="10">
        <f>3/24000000*OO[[#This Row],[150 (07JUL1985 15:00:00)-Water Temperature (C)]]*OO[[#This Row],[92]]</f>
        <v>1.2826105266869998E-8</v>
      </c>
      <c r="CQ48" s="10">
        <f>3/24000000*OO[[#This Row],[151 (07JUL1985 18:00:00)-Water Temperature (C)]]*OO[[#This Row],[93]]</f>
        <v>1.163442807582E-8</v>
      </c>
      <c r="CR48" s="10">
        <f>3/24000000*OO[[#This Row],[152 (07JUL1985 21:00:00)-Water Temperature (C)]]*OO[[#This Row],[94]]</f>
        <v>1.0229572259442498E-8</v>
      </c>
      <c r="CS48" s="10">
        <f>3/24000000*OO[[#This Row],[153 (08JUL1985 00:00:00)-Water Temperature (C)]]*OO[[#This Row],[95]]</f>
        <v>9.0520545084049985E-9</v>
      </c>
      <c r="CT48" s="10">
        <f>3/24000000*OO[[#This Row],[154 (08JUL1985 03:00:00)-Water Temperature (C)]]*OO[[#This Row],[96]]</f>
        <v>8.1017930934324992E-9</v>
      </c>
      <c r="CU48" s="10">
        <f>3/24000000*OO[[#This Row],[155 (08JUL1985 06:00:00)-Water Temperature (C)]]*OO[[#This Row],[97]]</f>
        <v>7.3675584586099998E-9</v>
      </c>
      <c r="CV48" s="10">
        <f>3/24000000*OO[[#This Row],[156 (08JUL1985 09:00:00)-Water Temperature (C)]]*OO[[#This Row],[98]]</f>
        <v>7.2794902170149994E-9</v>
      </c>
      <c r="CW48" s="10">
        <f>3/24000000*OO[[#This Row],[157 (08JUL1985 12:00:00)-Water Temperature (C)]]*OO[[#This Row],[99]]</f>
        <v>7.8738346058662476E-9</v>
      </c>
    </row>
    <row r="49" spans="1:101" x14ac:dyDescent="0.35">
      <c r="A49" t="s">
        <v>54</v>
      </c>
      <c r="B49">
        <v>622.84360000000004</v>
      </c>
      <c r="C49" s="10">
        <f>3/24*OO[[#This Row],[59 (26JUN1985 06:00:00)-Water Temperature (C)]]*OO[[#This Row],[1]]/SUM(OO[1])</f>
        <v>6.7343150059304938E-4</v>
      </c>
      <c r="D49" s="10">
        <f>3/24*OO[[#This Row],[60 (26JUN1985 09:00:00)-Water Temperature (C)]]*OO[[#This Row],[2]]/SUM(OO[2])</f>
        <v>7.4186631733396124E-2</v>
      </c>
      <c r="E49" s="10">
        <f>3/24*OO[[#This Row],[61 (26JUN1985 12:00:00)-Water Temperature (C)]]*OO[[#This Row],[3]]/SUM(OO[3])</f>
        <v>3.1742308066469216E-2</v>
      </c>
      <c r="F49" s="10">
        <f>3/24*OO[[#This Row],[62 (26JUN1985 15:00:00)-Water Temperature (C)]]*OO[[#This Row],[4]]/SUM(OO[4])</f>
        <v>1.76069641764285E-3</v>
      </c>
      <c r="G49" s="10">
        <f>3/24*OO[[#This Row],[63 (26JUN1985 18:00:00)-Water Temperature (C)]]*OO[[#This Row],[5]]/SUM(OO[5])</f>
        <v>6.6907248122624065E-5</v>
      </c>
      <c r="H49" s="10">
        <f>3/24*OO[[#This Row],[64 (26JUN1985 21:00:00)-Water Temperature (C)]]*OO[[#This Row],[6]]/SUM(OO[6])</f>
        <v>2.7451648006560346E-5</v>
      </c>
      <c r="I49" s="10">
        <f>3/24*OO[[#This Row],[65 (27JUN1985 00:00:00)-Water Temperature (C)]]*OO[[#This Row],[7]]/SUM(OO[7])</f>
        <v>2.2604819717954379E-5</v>
      </c>
      <c r="J49" s="10">
        <f>3/24*OO[[#This Row],[66 (27JUN1985 03:00:00)-Water Temperature (C)]]*OO[[#This Row],[8]]/SUM(OO[8])</f>
        <v>1.9051527652644713E-5</v>
      </c>
      <c r="K49" s="10">
        <f>3/24*OO[[#This Row],[67 (27JUN1985 06:00:00)-Water Temperature (C)]]*OO[[#This Row],[9]]/SUM(OO[9])</f>
        <v>1.6157843105976809E-5</v>
      </c>
      <c r="L49" s="10">
        <f>3/24*OO[[#This Row],[68 (27JUN1985 09:00:00)-Water Temperature (C)]]*OO[[#This Row],[10]]/SUM(OO[10])</f>
        <v>1.5015517837355547E-5</v>
      </c>
      <c r="M49" s="10">
        <f>3/24*OO[[#This Row],[69 (27JUN1985 12:00:00)-Water Temperature (C)]]*OO[[#This Row],[11]]/SUM(OO[11])</f>
        <v>1.5016923064360619E-5</v>
      </c>
      <c r="N49" s="10">
        <f>3/24*OO[[#This Row],[70 (27JUN1985 15:00:00)-Water Temperature (C)]]*OO[[#This Row],[12]]/SUM(OO[12])</f>
        <v>1.5177876723616464E-5</v>
      </c>
      <c r="O49" s="10">
        <f>3/24*OO[[#This Row],[71 (27JUN1985 18:00:00)-Water Temperature (C)]]*OO[[#This Row],[13]]/SUM(OO[13])</f>
        <v>1.499459791259062E-5</v>
      </c>
      <c r="P49" s="10">
        <f>3/24*OO[[#This Row],[72 (27JUN1985 21:00:00)-Water Temperature (C)]]*OO[[#This Row],[14]]/SUM(OO[14])</f>
        <v>1.3751876017101391E-5</v>
      </c>
      <c r="Q49" s="10">
        <f>3/24*OO[[#This Row],[73 (28JUN1985 00:00:00)-Water Temperature (C)]]*OO[[#This Row],[15]]/SUM(OO[15])</f>
        <v>1.2042370487306276E-5</v>
      </c>
      <c r="R49" s="10">
        <f>3/24*OO[[#This Row],[74 (28JUN1985 03:00:00)-Water Temperature (C)]]*OO[[#This Row],[16]]/SUM(OO[16])</f>
        <v>1.043328491854687E-5</v>
      </c>
      <c r="S49" s="10">
        <f>3/24*OO[[#This Row],[75 (28JUN1985 06:00:00)-Water Temperature (C)]]*OO[[#This Row],[17]]/SUM(OO[17])</f>
        <v>9.1030046551936423E-6</v>
      </c>
      <c r="T49" s="10">
        <f>3/24*OO[[#This Row],[76 (28JUN1985 09:00:00)-Water Temperature (C)]]*OO[[#This Row],[18]]/SUM(OO[18])</f>
        <v>8.637274141820124E-6</v>
      </c>
      <c r="U49" s="10">
        <f>3/24*OO[[#This Row],[77 (28JUN1985 12:00:00)-Water Temperature (C)]]*OO[[#This Row],[19]]/SUM(OO[19])</f>
        <v>9.7045919653303062E-6</v>
      </c>
      <c r="V49" s="10">
        <f>3/24000000*OO[[#This Row],[78 (28JUN1985 15:00:00)-Water Temperature (C)]]*OO[[#This Row],[20]]</f>
        <v>1.139228466941E-5</v>
      </c>
      <c r="W49" s="10">
        <f>3/24000000*OO[[#This Row],[79 (28JUN1985 18:00:00)-Water Temperature (C)]]*OO[[#This Row],[21]]</f>
        <v>1.1754617019734999E-5</v>
      </c>
      <c r="X49" s="10">
        <f>3/24000000*OO[[#This Row],[80 (28JUN1985 21:00:00)-Water Temperature (C)]]*OO[[#This Row],[22]]</f>
        <v>1.08652609776525E-5</v>
      </c>
      <c r="Y49" s="10">
        <f>3/24000000*OO[[#This Row],[81 (29JUN1985 00:00:00)-Water Temperature (C)]]*OO[[#This Row],[23]]</f>
        <v>9.5955397025000003E-6</v>
      </c>
      <c r="Z49" s="10">
        <f>3/24000000*OO[[#This Row],[82 (29JUN1985 03:00:00)-Water Temperature (C)]]*OO[[#This Row],[24]]</f>
        <v>8.2399045601712498E-6</v>
      </c>
      <c r="AA49" s="10">
        <f>3/24000000*OO[[#This Row],[83 (29JUN1985 06:00:00)-Water Temperature (C)]]*OO[[#This Row],[25]]</f>
        <v>7.0931680582174995E-6</v>
      </c>
      <c r="AB49" s="10">
        <f>3/24000000*OO[[#This Row],[84 (29JUN1985 09:00:00)-Water Temperature (C)]]*OO[[#This Row],[26]]</f>
        <v>6.5494581609599996E-6</v>
      </c>
      <c r="AC49" s="10">
        <f>3/24000000*OO[[#This Row],[85 (29JUN1985 12:00:00)-Water Temperature (C)]]*OO[[#This Row],[27]]</f>
        <v>5.9423586620887507E-6</v>
      </c>
      <c r="AD49" s="10">
        <f>3/24000000*OO[[#This Row],[86 (29JUN1985 15:00:00)-Water Temperature (C)]]*OO[[#This Row],[28]]</f>
        <v>5.56333081577625E-6</v>
      </c>
      <c r="AE49" s="10">
        <f>3/24000000*OO[[#This Row],[88 (29JUN1985 21:00:00)-Water Temperature (C)]]*OO[[#This Row],[30]]</f>
        <v>4.6659215582549994E-6</v>
      </c>
      <c r="AF49" s="10">
        <f>3/24000000*OO[[#This Row],[88 (29JUN1985 21:00:00)-Water Temperature (C)]]*OO[[#This Row],[30]]</f>
        <v>4.6659215582549994E-6</v>
      </c>
      <c r="AG49" s="10">
        <f>3/24000000*OO[[#This Row],[89 (30JUN1985 00:00:00)-Water Temperature (C)]]*OO[[#This Row],[31]]</f>
        <v>3.98107953621E-6</v>
      </c>
      <c r="AH49" s="10">
        <f>3/24000000*OO[[#This Row],[90 (30JUN1985 03:00:00)-Water Temperature (C)]]*OO[[#This Row],[32]]</f>
        <v>3.3655006821974992E-6</v>
      </c>
      <c r="AI49" s="10">
        <f>3/24000000*OO[[#This Row],[91 (30JUN1985 06:00:00)-Water Temperature (C)]]*OO[[#This Row],[33]]</f>
        <v>2.8813181846812497E-6</v>
      </c>
      <c r="AJ49" s="10">
        <f>3/24000000*OO[[#This Row],[92 (30JUN1985 09:00:00)-Water Temperature (C)]]*OO[[#This Row],[34]]</f>
        <v>2.6983381029949999E-6</v>
      </c>
      <c r="AK49" s="10">
        <f>3/24000000*OO[[#This Row],[93 (30JUN1985 12:00:00)-Water Temperature (C)]]*OO[[#This Row],[35]]</f>
        <v>2.5643452867500001E-6</v>
      </c>
      <c r="AL49" s="10">
        <f>3/24000000*OO[[#This Row],[94 (30JUN1985 15:00:00)-Water Temperature (C)]]*OO[[#This Row],[36]]</f>
        <v>2.5050938997299996E-6</v>
      </c>
      <c r="AM49" s="10">
        <f>3/24000000*OO[[#This Row],[95 (30JUN1985 18:00:00)-Water Temperature (C)]]*OO[[#This Row],[37]]</f>
        <v>2.4435027389199997E-6</v>
      </c>
      <c r="AN49" s="10">
        <f>3/24000000*OO[[#This Row],[96 (30JUN1985 21:00:00)-Water Temperature (C)]]*OO[[#This Row],[38]]</f>
        <v>2.2110170038199995E-6</v>
      </c>
      <c r="AO49" s="10">
        <f>3/24000000*OO[[#This Row],[97 (01JUL1985 00:00:00)-Water Temperature (C)]]*OO[[#This Row],[39]]</f>
        <v>1.8645354930149997E-6</v>
      </c>
      <c r="AP49" s="10">
        <f>3/24000000*OO[[#This Row],[98 (01JUL1985 03:00:00)-Water Temperature (C)]]*OO[[#This Row],[40]]</f>
        <v>1.532754750024E-6</v>
      </c>
      <c r="AQ49" s="10">
        <f>3/24000000*OO[[#This Row],[99 (01JUL1985 06:00:00)-Water Temperature (C)]]*OO[[#This Row],[41]]</f>
        <v>1.241508998571125E-6</v>
      </c>
      <c r="AR49" s="10">
        <f>3/24000000*OO[[#This Row],[100 (01JUL1985 09:00:00)-Water Temperature (C)]]*OO[[#This Row],[42]]</f>
        <v>1.0709651879142497E-6</v>
      </c>
      <c r="AS49" s="10">
        <f>3/24000000*OO[[#This Row],[101 (01JUL1985 12:00:00)-Water Temperature (C)]]*OO[[#This Row],[43]]</f>
        <v>9.4192602421149999E-7</v>
      </c>
      <c r="AT49" s="10">
        <f>3/24000000*OO[[#This Row],[102 (01JUL1985 15:00:00)-Water Temperature (C)]]*OO[[#This Row],[44]]</f>
        <v>7.90972163114E-7</v>
      </c>
      <c r="AU49" s="10">
        <f>3/24000000*OO[[#This Row],[103 (01JUL1985 18:00:00)-Water Temperature (C)]]*OO[[#This Row],[45]]</f>
        <v>6.1414149569849994E-7</v>
      </c>
      <c r="AV49" s="10">
        <f>3/24000000*OO[[#This Row],[104 (01JUL1985 21:00:00)-Water Temperature (C)]]*OO[[#This Row],[46]]</f>
        <v>4.3571385158437499E-7</v>
      </c>
      <c r="AW49" s="10">
        <f>3/24000000*OO[[#This Row],[105 (02JUL1985 00:00:00)-Water Temperature (C)]]*OO[[#This Row],[47]]</f>
        <v>3.1013260562325003E-7</v>
      </c>
      <c r="AX49" s="10">
        <f>3/24000000*OO[[#This Row],[106 (02JUL1985 03:00:00)-Water Temperature (C)]]*OO[[#This Row],[48]]</f>
        <v>2.3186682179112502E-7</v>
      </c>
      <c r="AY49" s="10">
        <f>3/24000000*OO[[#This Row],[107 (02JUL1985 06:00:00)-Water Temperature (C)]]*OO[[#This Row],[49]]</f>
        <v>1.8217751464275E-7</v>
      </c>
      <c r="AZ49" s="10">
        <f>3/24000000*OO[[#This Row],[108 (02JUL1985 09:00:00)-Water Temperature (C)]]*OO[[#This Row],[50]]</f>
        <v>1.518969662562E-7</v>
      </c>
      <c r="BA49" s="10">
        <f>3/24000000*OO[[#This Row],[109 (02JUL1985 12:00:00)-Water Temperature (C)]]*OO[[#This Row],[51]]</f>
        <v>1.3975965267663751E-7</v>
      </c>
      <c r="BB49" s="10">
        <f>3/24000000*OO[[#This Row],[110 (02JUL1985 15:00:00)-Water Temperature (C)]]*OO[[#This Row],[52]]</f>
        <v>1.259345803820625E-7</v>
      </c>
      <c r="BC49" s="10">
        <f>3/24000000*OO[[#This Row],[111 (02JUL1985 18:00:00)-Water Temperature (C)]]*OO[[#This Row],[53]]</f>
        <v>1.1219823679484998E-7</v>
      </c>
      <c r="BD49" s="10">
        <f>3/24000000*OO[[#This Row],[112 (02JUL1985 21:00:00)-Water Temperature (C)]]*OO[[#This Row],[54]]</f>
        <v>9.767705011545E-8</v>
      </c>
      <c r="BE49" s="10">
        <f>3/24000000*OO[[#This Row],[113 (03JUL1985 00:00:00)-Water Temperature (C)]]*OO[[#This Row],[55]]</f>
        <v>8.6226701306712492E-8</v>
      </c>
      <c r="BF49" s="10">
        <f>3/24000000*OO[[#This Row],[114 (03JUL1985 03:00:00)-Water Temperature (C)]]*OO[[#This Row],[56]]</f>
        <v>7.5043353285549989E-8</v>
      </c>
      <c r="BG49" s="10">
        <f>3/24000000*OO[[#This Row],[115 (03JUL1985 06:00:00)-Water Temperature (C)]]*OO[[#This Row],[57]]</f>
        <v>6.4968657787099997E-8</v>
      </c>
      <c r="BH49" s="10">
        <f>3/24000000*OO[[#This Row],[116 (03JUL1985 09:00:00)-Water Temperature (C)]]*OO[[#This Row],[58]]</f>
        <v>5.8656376464687496E-8</v>
      </c>
      <c r="BI49" s="10">
        <f>3/24000000*OO[[#This Row],[117 (03JUL1985 12:00:00)-Water Temperature (C)]]*OO[[#This Row],[59]]</f>
        <v>5.6870669582212494E-8</v>
      </c>
      <c r="BJ49" s="10">
        <f>3/24000000*OO[[#This Row],[118 (03JUL1985 15:00:00)-Water Temperature (C)]]*OO[[#This Row],[60]]</f>
        <v>5.4950751217500005E-8</v>
      </c>
      <c r="BK49" s="10">
        <f>3/24000000*OO[[#This Row],[119 (03JUL1985 18:00:00)-Water Temperature (C)]]*OO[[#This Row],[61]]</f>
        <v>5.3767238419249999E-8</v>
      </c>
      <c r="BL49" s="10">
        <f>3/24000000*OO[[#This Row],[120 (03JUL1985 21:00:00)-Water Temperature (C)]]*OO[[#This Row],[62]]</f>
        <v>5.0350786074374995E-8</v>
      </c>
      <c r="BM49" s="10">
        <f>3/24000000*OO[[#This Row],[121 (04JUL1985 00:00:00)-Water Temperature (C)]]*OO[[#This Row],[63]]</f>
        <v>4.6725861036225001E-8</v>
      </c>
      <c r="BN49" s="10">
        <f>3/24000000*OO[[#This Row],[122 (04JUL1985 03:00:00)-Water Temperature (C)]]*OO[[#This Row],[64]]</f>
        <v>4.2629469803949997E-8</v>
      </c>
      <c r="BO49" s="10">
        <f>3/24000000*OO[[#This Row],[123 (04JUL1985 06:00:00)-Water Temperature (C)]]*OO[[#This Row],[65]]</f>
        <v>3.8167324172949997E-8</v>
      </c>
      <c r="BP49" s="10">
        <f>3/24000000*OO[[#This Row],[124 (04JUL1985 09:00:00)-Water Temperature (C)]]*OO[[#This Row],[66]]</f>
        <v>3.6598106905600003E-8</v>
      </c>
      <c r="BQ49" s="10">
        <f>3/24000000*OO[[#This Row],[125 (04JUL1985 12:00:00)-Water Temperature (C)]]*OO[[#This Row],[67]]</f>
        <v>3.6188383725899996E-8</v>
      </c>
      <c r="BR49" s="10">
        <f>3/24000000*OO[[#This Row],[126 (04JUL1985 15:00:00)-Water Temperature (C)]]*OO[[#This Row],[68]]</f>
        <v>3.7563751669599994E-8</v>
      </c>
      <c r="BS49" s="10">
        <f>3/24000000*OO[[#This Row],[127 (04JUL1985 18:00:00)-Water Temperature (C)]]*OO[[#This Row],[69]]</f>
        <v>4.0523074793999998E-8</v>
      </c>
      <c r="BT49" s="10">
        <f>3/24000000*OO[[#This Row],[128 (04JUL1985 21:00:00)-Water Temperature (C)]]*OO[[#This Row],[70]]</f>
        <v>4.1165814661874992E-8</v>
      </c>
      <c r="BU49" s="10">
        <f>3/24000000*OO[[#This Row],[129 (05JUL1985 00:00:00)-Water Temperature (C)]]*OO[[#This Row],[71]]</f>
        <v>3.8648416569262498E-8</v>
      </c>
      <c r="BV49" s="10">
        <f>3/24000000*OO[[#This Row],[130 (05JUL1985 03:00:00)-Water Temperature (C)]]*OO[[#This Row],[72]]</f>
        <v>3.5303011172000001E-8</v>
      </c>
      <c r="BW49" s="10">
        <f>3/24000000*OO[[#This Row],[131 (05JUL1985 06:00:00)-Water Temperature (C)]]*OO[[#This Row],[73]]</f>
        <v>3.1795375098237496E-8</v>
      </c>
      <c r="BX49" s="10">
        <f>3/24000000*OO[[#This Row],[132 (05JUL1985 09:00:00)-Water Temperature (C)]]*OO[[#This Row],[74]]</f>
        <v>3.072552376019999E-8</v>
      </c>
      <c r="BY49" s="10">
        <f>3/24000000*OO[[#This Row],[133 (05JUL1985 12:00:00)-Water Temperature (C)]]*OO[[#This Row],[75]]</f>
        <v>3.0993858397800005E-8</v>
      </c>
      <c r="BZ49" s="10">
        <f>3/24000000*OO[[#This Row],[134 (05JUL1985 15:00:00)-Water Temperature (C)]]*OO[[#This Row],[76]]</f>
        <v>3.3991960571312504E-8</v>
      </c>
      <c r="CA49" s="10">
        <f>3/24000000*OO[[#This Row],[135 (05JUL1985 18:00:00)-Water Temperature (C)]]*OO[[#This Row],[77]]</f>
        <v>3.8018656403400004E-8</v>
      </c>
      <c r="CB49" s="10">
        <f>3/24000000*OO[[#This Row],[136 (05JUL1985 21:00:00)-Water Temperature (C)]]*OO[[#This Row],[78]]</f>
        <v>3.9242379985375E-8</v>
      </c>
      <c r="CC49" s="10">
        <f>3/24000000*OO[[#This Row],[137 (06JUL1985 00:00:00)-Water Temperature (C)]]*OO[[#This Row],[79]]</f>
        <v>3.7350651814174997E-8</v>
      </c>
      <c r="CD49" s="10">
        <f>3/24000000*OO[[#This Row],[138 (06JUL1985 03:00:00)-Water Temperature (C)]]*OO[[#This Row],[80]]</f>
        <v>3.3791136379E-8</v>
      </c>
      <c r="CE49" s="10">
        <f>3/24000000*OO[[#This Row],[139 (06JUL1985 06:00:00)-Water Temperature (C)]]*OO[[#This Row],[81]]</f>
        <v>2.9881904436624995E-8</v>
      </c>
      <c r="CF49" s="10">
        <f>3/24000000*OO[[#This Row],[140 (06JUL1985 09:00:00)-Water Temperature (C)]]*OO[[#This Row],[82]]</f>
        <v>2.85383741085625E-8</v>
      </c>
      <c r="CG49" s="10">
        <f>3/24000000*OO[[#This Row],[141 (06JUL1985 12:00:00)-Water Temperature (C)]]*OO[[#This Row],[83]]</f>
        <v>2.8072429550175E-8</v>
      </c>
      <c r="CH49" s="10">
        <f>3/24000000*OO[[#This Row],[142 (06JUL1985 15:00:00)-Water Temperature (C)]]*OO[[#This Row],[84]]</f>
        <v>2.8168203821999997E-8</v>
      </c>
      <c r="CI49" s="10">
        <f>3/24000000*OO[[#This Row],[143 (06JUL1985 18:00:00)-Water Temperature (C)]]*OO[[#This Row],[85]]</f>
        <v>2.7624214399187495E-8</v>
      </c>
      <c r="CJ49" s="10">
        <f>3/24000000*OO[[#This Row],[144 (06JUL1985 21:00:00)-Water Temperature (C)]]*OO[[#This Row],[86]]</f>
        <v>2.5765656142512499E-8</v>
      </c>
      <c r="CK49" s="10">
        <f>3/24000000*OO[[#This Row],[145 (07JUL1985 00:00:00)-Water Temperature (C)]]*OO[[#This Row],[87]]</f>
        <v>2.2913444077687497E-8</v>
      </c>
      <c r="CL49" s="10">
        <f>3/24000000*OO[[#This Row],[146 (07JUL1985 03:00:00)-Water Temperature (C)]]*OO[[#This Row],[88]]</f>
        <v>2.0032732803750002E-8</v>
      </c>
      <c r="CM49" s="10">
        <f>3/24000000*OO[[#This Row],[147 (07JUL1985 06:00:00)-Water Temperature (C)]]*OO[[#This Row],[89]]</f>
        <v>1.7460158374324998E-8</v>
      </c>
      <c r="CN49" s="10">
        <f>3/24000000*OO[[#This Row],[148 (07JUL1985 09:00:00)-Water Temperature (C)]]*OO[[#This Row],[90]]</f>
        <v>1.63163861593E-8</v>
      </c>
      <c r="CO49" s="10">
        <f>3/24000000*OO[[#This Row],[149 (07JUL1985 12:00:00)-Water Temperature (C)]]*OO[[#This Row],[91]]</f>
        <v>1.4921096674387498E-8</v>
      </c>
      <c r="CP49" s="10">
        <f>3/24000000*OO[[#This Row],[150 (07JUL1985 15:00:00)-Water Temperature (C)]]*OO[[#This Row],[92]]</f>
        <v>1.4422022087309998E-8</v>
      </c>
      <c r="CQ49" s="10">
        <f>3/24000000*OO[[#This Row],[151 (07JUL1985 18:00:00)-Water Temperature (C)]]*OO[[#This Row],[93]]</f>
        <v>1.3127733345737499E-8</v>
      </c>
      <c r="CR49" s="10">
        <f>3/24000000*OO[[#This Row],[152 (07JUL1985 21:00:00)-Water Temperature (C)]]*OO[[#This Row],[94]]</f>
        <v>1.1536378934199999E-8</v>
      </c>
      <c r="CS49" s="10">
        <f>3/24000000*OO[[#This Row],[153 (08JUL1985 00:00:00)-Water Temperature (C)]]*OO[[#This Row],[95]]</f>
        <v>1.0135593864309999E-8</v>
      </c>
      <c r="CT49" s="10">
        <f>3/24000000*OO[[#This Row],[154 (08JUL1985 03:00:00)-Water Temperature (C)]]*OO[[#This Row],[96]]</f>
        <v>9.0561793657499989E-9</v>
      </c>
      <c r="CU49" s="10">
        <f>3/24000000*OO[[#This Row],[155 (08JUL1985 06:00:00)-Water Temperature (C)]]*OO[[#This Row],[97]]</f>
        <v>8.2153530740187495E-9</v>
      </c>
      <c r="CV49" s="10">
        <f>3/24000000*OO[[#This Row],[156 (08JUL1985 09:00:00)-Water Temperature (C)]]*OO[[#This Row],[98]]</f>
        <v>8.0963451375000008E-9</v>
      </c>
      <c r="CW49" s="10">
        <f>3/24000000*OO[[#This Row],[157 (08JUL1985 12:00:00)-Water Temperature (C)]]*OO[[#This Row],[99]]</f>
        <v>8.6026456938450009E-9</v>
      </c>
    </row>
    <row r="50" spans="1:101" x14ac:dyDescent="0.35">
      <c r="A50" t="s">
        <v>55</v>
      </c>
      <c r="B50">
        <v>947.24220000000003</v>
      </c>
      <c r="C50" s="10">
        <f>3/24*OO[[#This Row],[59 (26JUN1985 06:00:00)-Water Temperature (C)]]*OO[[#This Row],[1]]/SUM(OO[1])</f>
        <v>5.2864265281080038E-4</v>
      </c>
      <c r="D50" s="10">
        <f>3/24*OO[[#This Row],[60 (26JUN1985 09:00:00)-Water Temperature (C)]]*OO[[#This Row],[2]]/SUM(OO[2])</f>
        <v>0.12816527644967202</v>
      </c>
      <c r="E50" s="10">
        <f>3/24*OO[[#This Row],[61 (26JUN1985 12:00:00)-Water Temperature (C)]]*OO[[#This Row],[3]]/SUM(OO[3])</f>
        <v>7.7172848397138089E-2</v>
      </c>
      <c r="F50" s="10">
        <f>3/24*OO[[#This Row],[62 (26JUN1985 15:00:00)-Water Temperature (C)]]*OO[[#This Row],[4]]/SUM(OO[4])</f>
        <v>5.1891965657380789E-3</v>
      </c>
      <c r="G50" s="10">
        <f>3/24*OO[[#This Row],[63 (26JUN1985 18:00:00)-Water Temperature (C)]]*OO[[#This Row],[5]]/SUM(OO[5])</f>
        <v>1.8112152359403617E-4</v>
      </c>
      <c r="H50" s="10">
        <f>3/24*OO[[#This Row],[64 (26JUN1985 21:00:00)-Water Temperature (C)]]*OO[[#This Row],[6]]/SUM(OO[6])</f>
        <v>5.5261542889485772E-5</v>
      </c>
      <c r="I50" s="10">
        <f>3/24*OO[[#This Row],[65 (27JUN1985 00:00:00)-Water Temperature (C)]]*OO[[#This Row],[7]]/SUM(OO[7])</f>
        <v>4.4933470775471996E-5</v>
      </c>
      <c r="J50" s="10">
        <f>3/24*OO[[#This Row],[66 (27JUN1985 03:00:00)-Water Temperature (C)]]*OO[[#This Row],[8]]/SUM(OO[8])</f>
        <v>3.7859123376180262E-5</v>
      </c>
      <c r="K50" s="10">
        <f>3/24*OO[[#This Row],[67 (27JUN1985 06:00:00)-Water Temperature (C)]]*OO[[#This Row],[9]]/SUM(OO[9])</f>
        <v>3.2051633271231104E-5</v>
      </c>
      <c r="L50" s="10">
        <f>3/24*OO[[#This Row],[68 (27JUN1985 09:00:00)-Water Temperature (C)]]*OO[[#This Row],[10]]/SUM(OO[10])</f>
        <v>2.9616918968907619E-5</v>
      </c>
      <c r="M50" s="10">
        <f>3/24*OO[[#This Row],[69 (27JUN1985 12:00:00)-Water Temperature (C)]]*OO[[#This Row],[11]]/SUM(OO[11])</f>
        <v>2.9452312555691725E-5</v>
      </c>
      <c r="N50" s="10">
        <f>3/24*OO[[#This Row],[70 (27JUN1985 15:00:00)-Water Temperature (C)]]*OO[[#This Row],[12]]/SUM(OO[12])</f>
        <v>2.9778497636066281E-5</v>
      </c>
      <c r="O50" s="10">
        <f>3/24*OO[[#This Row],[71 (27JUN1985 18:00:00)-Water Temperature (C)]]*OO[[#This Row],[13]]/SUM(OO[13])</f>
        <v>2.9510754086340124E-5</v>
      </c>
      <c r="P50" s="10">
        <f>3/24*OO[[#This Row],[72 (27JUN1985 21:00:00)-Water Temperature (C)]]*OO[[#This Row],[14]]/SUM(OO[14])</f>
        <v>2.7209364477573431E-5</v>
      </c>
      <c r="Q50" s="10">
        <f>3/24*OO[[#This Row],[73 (28JUN1985 00:00:00)-Water Temperature (C)]]*OO[[#This Row],[15]]/SUM(OO[15])</f>
        <v>2.3870610619545741E-5</v>
      </c>
      <c r="R50" s="10">
        <f>3/24*OO[[#This Row],[74 (28JUN1985 03:00:00)-Water Temperature (C)]]*OO[[#This Row],[16]]/SUM(OO[16])</f>
        <v>2.0693456814384361E-5</v>
      </c>
      <c r="S50" s="10">
        <f>3/24*OO[[#This Row],[75 (28JUN1985 06:00:00)-Water Temperature (C)]]*OO[[#This Row],[17]]/SUM(OO[17])</f>
        <v>1.8031540375274899E-5</v>
      </c>
      <c r="T50" s="10">
        <f>3/24*OO[[#This Row],[76 (28JUN1985 09:00:00)-Water Temperature (C)]]*OO[[#This Row],[18]]/SUM(OO[18])</f>
        <v>1.6915880327471811E-5</v>
      </c>
      <c r="U50" s="10">
        <f>3/24*OO[[#This Row],[77 (28JUN1985 12:00:00)-Water Temperature (C)]]*OO[[#This Row],[19]]/SUM(OO[19])</f>
        <v>1.8652757993295193E-5</v>
      </c>
      <c r="V50" s="10">
        <f>3/24000000*OO[[#This Row],[78 (28JUN1985 15:00:00)-Water Temperature (C)]]*OO[[#This Row],[20]]</f>
        <v>2.2045513028999999E-5</v>
      </c>
      <c r="W50" s="10">
        <f>3/24000000*OO[[#This Row],[79 (28JUN1985 18:00:00)-Water Temperature (C)]]*OO[[#This Row],[21]]</f>
        <v>2.30438903784E-5</v>
      </c>
      <c r="X50" s="10">
        <f>3/24000000*OO[[#This Row],[80 (28JUN1985 21:00:00)-Water Temperature (C)]]*OO[[#This Row],[22]]</f>
        <v>2.1477189763024997E-5</v>
      </c>
      <c r="Y50" s="10">
        <f>3/24000000*OO[[#This Row],[81 (29JUN1985 00:00:00)-Water Temperature (C)]]*OO[[#This Row],[23]]</f>
        <v>1.9045851427649997E-5</v>
      </c>
      <c r="Z50" s="10">
        <f>3/24000000*OO[[#This Row],[82 (29JUN1985 03:00:00)-Water Temperature (C)]]*OO[[#This Row],[24]]</f>
        <v>1.6407316728437501E-5</v>
      </c>
      <c r="AA50" s="10">
        <f>3/24000000*OO[[#This Row],[83 (29JUN1985 06:00:00)-Water Temperature (C)]]*OO[[#This Row],[25]]</f>
        <v>1.4110117085195001E-5</v>
      </c>
      <c r="AB50" s="10">
        <f>3/24000000*OO[[#This Row],[84 (29JUN1985 09:00:00)-Water Temperature (C)]]*OO[[#This Row],[26]]</f>
        <v>1.29996179607E-5</v>
      </c>
      <c r="AC50" s="10">
        <f>3/24000000*OO[[#This Row],[85 (29JUN1985 12:00:00)-Water Temperature (C)]]*OO[[#This Row],[27]]</f>
        <v>1.1808566768687498E-5</v>
      </c>
      <c r="AD50" s="10">
        <f>3/24000000*OO[[#This Row],[86 (29JUN1985 15:00:00)-Water Temperature (C)]]*OO[[#This Row],[28]]</f>
        <v>1.102484111171625E-5</v>
      </c>
      <c r="AE50" s="10">
        <f>3/24000000*OO[[#This Row],[88 (29JUN1985 21:00:00)-Water Temperature (C)]]*OO[[#This Row],[30]]</f>
        <v>9.3117788847624995E-6</v>
      </c>
      <c r="AF50" s="10">
        <f>3/24000000*OO[[#This Row],[88 (29JUN1985 21:00:00)-Water Temperature (C)]]*OO[[#This Row],[30]]</f>
        <v>9.3117788847624995E-6</v>
      </c>
      <c r="AG50" s="10">
        <f>3/24000000*OO[[#This Row],[89 (30JUN1985 00:00:00)-Water Temperature (C)]]*OO[[#This Row],[31]]</f>
        <v>7.9606402503749999E-6</v>
      </c>
      <c r="AH50" s="10">
        <f>3/24000000*OO[[#This Row],[90 (30JUN1985 03:00:00)-Water Temperature (C)]]*OO[[#This Row],[32]]</f>
        <v>6.7463382062624997E-6</v>
      </c>
      <c r="AI50" s="10">
        <f>3/24000000*OO[[#This Row],[91 (30JUN1985 06:00:00)-Water Temperature (C)]]*OO[[#This Row],[33]]</f>
        <v>5.7675701648462497E-6</v>
      </c>
      <c r="AJ50" s="10">
        <f>3/24000000*OO[[#This Row],[92 (30JUN1985 09:00:00)-Water Temperature (C)]]*OO[[#This Row],[34]]</f>
        <v>5.3940352716112496E-6</v>
      </c>
      <c r="AK50" s="10">
        <f>3/24000000*OO[[#This Row],[93 (30JUN1985 12:00:00)-Water Temperature (C)]]*OO[[#This Row],[35]]</f>
        <v>5.1207093313349999E-6</v>
      </c>
      <c r="AL50" s="10">
        <f>3/24000000*OO[[#This Row],[94 (30JUN1985 15:00:00)-Water Temperature (C)]]*OO[[#This Row],[36]]</f>
        <v>4.9881983173699997E-6</v>
      </c>
      <c r="AM50" s="10">
        <f>3/24000000*OO[[#This Row],[95 (30JUN1985 18:00:00)-Water Temperature (C)]]*OO[[#This Row],[37]]</f>
        <v>4.8772331496000004E-6</v>
      </c>
      <c r="AN50" s="10">
        <f>3/24000000*OO[[#This Row],[96 (30JUN1985 21:00:00)-Water Temperature (C)]]*OO[[#This Row],[38]]</f>
        <v>4.4463541233699993E-6</v>
      </c>
      <c r="AO50" s="10">
        <f>3/24000000*OO[[#This Row],[97 (01JUL1985 00:00:00)-Water Temperature (C)]]*OO[[#This Row],[39]]</f>
        <v>3.7617699301875002E-6</v>
      </c>
      <c r="AP50" s="10">
        <f>3/24000000*OO[[#This Row],[98 (01JUL1985 03:00:00)-Water Temperature (C)]]*OO[[#This Row],[40]]</f>
        <v>3.1109585993312498E-6</v>
      </c>
      <c r="AQ50" s="10">
        <f>3/24000000*OO[[#This Row],[99 (01JUL1985 06:00:00)-Water Temperature (C)]]*OO[[#This Row],[41]]</f>
        <v>2.5269821422249994E-6</v>
      </c>
      <c r="AR50" s="10">
        <f>3/24000000*OO[[#This Row],[100 (01JUL1985 09:00:00)-Water Temperature (C)]]*OO[[#This Row],[42]]</f>
        <v>2.183520230025E-6</v>
      </c>
      <c r="AS50" s="10">
        <f>3/24000000*OO[[#This Row],[101 (01JUL1985 12:00:00)-Water Temperature (C)]]*OO[[#This Row],[43]]</f>
        <v>1.9210949933699997E-6</v>
      </c>
      <c r="AT50" s="10">
        <f>3/24000000*OO[[#This Row],[102 (01JUL1985 15:00:00)-Water Temperature (C)]]*OO[[#This Row],[44]]</f>
        <v>1.6307789606744998E-6</v>
      </c>
      <c r="AU50" s="10">
        <f>3/24000000*OO[[#This Row],[103 (01JUL1985 18:00:00)-Water Temperature (C)]]*OO[[#This Row],[45]]</f>
        <v>1.2824441864358749E-6</v>
      </c>
      <c r="AV50" s="10">
        <f>3/24000000*OO[[#This Row],[104 (01JUL1985 21:00:00)-Water Temperature (C)]]*OO[[#This Row],[46]]</f>
        <v>9.1474761077100001E-7</v>
      </c>
      <c r="AW50" s="10">
        <f>3/24000000*OO[[#This Row],[105 (02JUL1985 00:00:00)-Water Temperature (C)]]*OO[[#This Row],[47]]</f>
        <v>6.4605491885900003E-7</v>
      </c>
      <c r="AX50" s="10">
        <f>3/24000000*OO[[#This Row],[106 (02JUL1985 03:00:00)-Water Temperature (C)]]*OO[[#This Row],[48]]</f>
        <v>4.7931084091850003E-7</v>
      </c>
      <c r="AY50" s="10">
        <f>3/24000000*OO[[#This Row],[107 (02JUL1985 06:00:00)-Water Temperature (C)]]*OO[[#This Row],[49]]</f>
        <v>3.74180884245E-7</v>
      </c>
      <c r="AZ50" s="10">
        <f>3/24000000*OO[[#This Row],[108 (02JUL1985 09:00:00)-Water Temperature (C)]]*OO[[#This Row],[50]]</f>
        <v>3.0971667625312501E-7</v>
      </c>
      <c r="BA50" s="10">
        <f>3/24000000*OO[[#This Row],[109 (02JUL1985 12:00:00)-Water Temperature (C)]]*OO[[#This Row],[51]]</f>
        <v>2.8325451993312499E-7</v>
      </c>
      <c r="BB50" s="10">
        <f>3/24000000*OO[[#This Row],[110 (02JUL1985 15:00:00)-Water Temperature (C)]]*OO[[#This Row],[52]]</f>
        <v>2.5544279044450005E-7</v>
      </c>
      <c r="BC50" s="10">
        <f>3/24000000*OO[[#This Row],[111 (02JUL1985 18:00:00)-Water Temperature (C)]]*OO[[#This Row],[53]]</f>
        <v>2.27996163010375E-7</v>
      </c>
      <c r="BD50" s="10">
        <f>3/24000000*OO[[#This Row],[112 (02JUL1985 21:00:00)-Water Temperature (C)]]*OO[[#This Row],[54]]</f>
        <v>1.9752875806699998E-7</v>
      </c>
      <c r="BE50" s="10">
        <f>3/24000000*OO[[#This Row],[113 (03JUL1985 00:00:00)-Water Temperature (C)]]*OO[[#This Row],[55]]</f>
        <v>1.7435619764062497E-7</v>
      </c>
      <c r="BF50" s="10">
        <f>3/24000000*OO[[#This Row],[114 (03JUL1985 03:00:00)-Water Temperature (C)]]*OO[[#This Row],[56]]</f>
        <v>1.5196148655575E-7</v>
      </c>
      <c r="BG50" s="10">
        <f>3/24000000*OO[[#This Row],[115 (03JUL1985 06:00:00)-Water Temperature (C)]]*OO[[#This Row],[57]]</f>
        <v>1.314849317730375E-7</v>
      </c>
      <c r="BH50" s="10">
        <f>3/24000000*OO[[#This Row],[116 (03JUL1985 09:00:00)-Water Temperature (C)]]*OO[[#This Row],[58]]</f>
        <v>1.1794769643437499E-7</v>
      </c>
      <c r="BI50" s="10">
        <f>3/24000000*OO[[#This Row],[117 (03JUL1985 12:00:00)-Water Temperature (C)]]*OO[[#This Row],[59]]</f>
        <v>1.1391713046675E-7</v>
      </c>
      <c r="BJ50" s="10">
        <f>3/24000000*OO[[#This Row],[118 (03JUL1985 15:00:00)-Water Temperature (C)]]*OO[[#This Row],[60]]</f>
        <v>1.1026868721462498E-7</v>
      </c>
      <c r="BK50" s="10">
        <f>3/24000000*OO[[#This Row],[119 (03JUL1985 18:00:00)-Water Temperature (C)]]*OO[[#This Row],[61]]</f>
        <v>1.07871374459025E-7</v>
      </c>
      <c r="BL50" s="10">
        <f>3/24000000*OO[[#This Row],[120 (03JUL1985 21:00:00)-Water Temperature (C)]]*OO[[#This Row],[62]]</f>
        <v>1.00929653631675E-7</v>
      </c>
      <c r="BM50" s="10">
        <f>3/24000000*OO[[#This Row],[121 (04JUL1985 00:00:00)-Water Temperature (C)]]*OO[[#This Row],[63]]</f>
        <v>9.357718629999999E-8</v>
      </c>
      <c r="BN50" s="10">
        <f>3/24000000*OO[[#This Row],[122 (04JUL1985 03:00:00)-Water Temperature (C)]]*OO[[#This Row],[64]]</f>
        <v>8.5730841359850004E-8</v>
      </c>
      <c r="BO50" s="10">
        <f>3/24000000*OO[[#This Row],[123 (04JUL1985 06:00:00)-Water Temperature (C)]]*OO[[#This Row],[65]]</f>
        <v>7.6924699226399998E-8</v>
      </c>
      <c r="BP50" s="10">
        <f>3/24000000*OO[[#This Row],[124 (04JUL1985 09:00:00)-Water Temperature (C)]]*OO[[#This Row],[66]]</f>
        <v>7.3383554459049996E-8</v>
      </c>
      <c r="BQ50" s="10">
        <f>3/24000000*OO[[#This Row],[125 (04JUL1985 12:00:00)-Water Temperature (C)]]*OO[[#This Row],[67]]</f>
        <v>7.2278078278662496E-8</v>
      </c>
      <c r="BR50" s="10">
        <f>3/24000000*OO[[#This Row],[126 (04JUL1985 15:00:00)-Water Temperature (C)]]*OO[[#This Row],[68]]</f>
        <v>7.432119474955E-8</v>
      </c>
      <c r="BS50" s="10">
        <f>3/24000000*OO[[#This Row],[127 (04JUL1985 18:00:00)-Water Temperature (C)]]*OO[[#This Row],[69]]</f>
        <v>8.00760800133E-8</v>
      </c>
      <c r="BT50" s="10">
        <f>3/24000000*OO[[#This Row],[128 (04JUL1985 21:00:00)-Water Temperature (C)]]*OO[[#This Row],[70]]</f>
        <v>8.1967368816262484E-8</v>
      </c>
      <c r="BU50" s="10">
        <f>3/24000000*OO[[#This Row],[129 (05JUL1985 00:00:00)-Water Temperature (C)]]*OO[[#This Row],[71]]</f>
        <v>7.7268390458999993E-8</v>
      </c>
      <c r="BV50" s="10">
        <f>3/24000000*OO[[#This Row],[130 (05JUL1985 03:00:00)-Water Temperature (C)]]*OO[[#This Row],[72]]</f>
        <v>7.0908246623500007E-8</v>
      </c>
      <c r="BW50" s="10">
        <f>3/24000000*OO[[#This Row],[131 (05JUL1985 06:00:00)-Water Temperature (C)]]*OO[[#This Row],[73]]</f>
        <v>6.3970279102737502E-8</v>
      </c>
      <c r="BX50" s="10">
        <f>3/24000000*OO[[#This Row],[132 (05JUL1985 09:00:00)-Water Temperature (C)]]*OO[[#This Row],[74]]</f>
        <v>6.1725907358300005E-8</v>
      </c>
      <c r="BY50" s="10">
        <f>3/24000000*OO[[#This Row],[133 (05JUL1985 12:00:00)-Water Temperature (C)]]*OO[[#This Row],[75]]</f>
        <v>6.1800708462600001E-8</v>
      </c>
      <c r="BZ50" s="10">
        <f>3/24000000*OO[[#This Row],[134 (05JUL1985 15:00:00)-Water Temperature (C)]]*OO[[#This Row],[76]]</f>
        <v>6.6942582292850006E-8</v>
      </c>
      <c r="CA50" s="10">
        <f>3/24000000*OO[[#This Row],[135 (05JUL1985 18:00:00)-Water Temperature (C)]]*OO[[#This Row],[77]]</f>
        <v>7.4795080797937503E-8</v>
      </c>
      <c r="CB50" s="10">
        <f>3/24000000*OO[[#This Row],[136 (05JUL1985 21:00:00)-Water Temperature (C)]]*OO[[#This Row],[78]]</f>
        <v>7.7890545588937491E-8</v>
      </c>
      <c r="CC50" s="10">
        <f>3/24000000*OO[[#This Row],[137 (06JUL1985 00:00:00)-Water Temperature (C)]]*OO[[#This Row],[79]]</f>
        <v>7.46266444975E-8</v>
      </c>
      <c r="CD50" s="10">
        <f>3/24000000*OO[[#This Row],[138 (06JUL1985 03:00:00)-Water Temperature (C)]]*OO[[#This Row],[80]]</f>
        <v>6.8078695719649994E-8</v>
      </c>
      <c r="CE50" s="10">
        <f>3/24000000*OO[[#This Row],[139 (06JUL1985 06:00:00)-Water Temperature (C)]]*OO[[#This Row],[81]]</f>
        <v>6.0336057254999997E-8</v>
      </c>
      <c r="CF50" s="10">
        <f>3/24000000*OO[[#This Row],[140 (06JUL1985 09:00:00)-Water Temperature (C)]]*OO[[#This Row],[82]]</f>
        <v>5.7493534154824992E-8</v>
      </c>
      <c r="CG50" s="10">
        <f>3/24000000*OO[[#This Row],[141 (06JUL1985 12:00:00)-Water Temperature (C)]]*OO[[#This Row],[83]]</f>
        <v>5.6331707208712499E-8</v>
      </c>
      <c r="CH50" s="10">
        <f>3/24000000*OO[[#This Row],[142 (06JUL1985 15:00:00)-Water Temperature (C)]]*OO[[#This Row],[84]]</f>
        <v>5.6512636513124997E-8</v>
      </c>
      <c r="CI50" s="10">
        <f>3/24000000*OO[[#This Row],[143 (06JUL1985 18:00:00)-Water Temperature (C)]]*OO[[#This Row],[85]]</f>
        <v>5.5412861322600002E-8</v>
      </c>
      <c r="CJ50" s="10">
        <f>3/24000000*OO[[#This Row],[144 (06JUL1985 21:00:00)-Water Temperature (C)]]*OO[[#This Row],[86]]</f>
        <v>5.1887777476800001E-8</v>
      </c>
      <c r="CK50" s="10">
        <f>3/24000000*OO[[#This Row],[145 (07JUL1985 00:00:00)-Water Temperature (C)]]*OO[[#This Row],[87]]</f>
        <v>4.6179764033024992E-8</v>
      </c>
      <c r="CL50" s="10">
        <f>3/24000000*OO[[#This Row],[146 (07JUL1985 03:00:00)-Water Temperature (C)]]*OO[[#This Row],[88]]</f>
        <v>4.0530446265149995E-8</v>
      </c>
      <c r="CM50" s="10">
        <f>3/24000000*OO[[#This Row],[147 (07JUL1985 06:00:00)-Water Temperature (C)]]*OO[[#This Row],[89]]</f>
        <v>3.5309261683849994E-8</v>
      </c>
      <c r="CN50" s="10">
        <f>3/24000000*OO[[#This Row],[148 (07JUL1985 09:00:00)-Water Temperature (C)]]*OO[[#This Row],[90]]</f>
        <v>3.2963815572187498E-8</v>
      </c>
      <c r="CO50" s="10">
        <f>3/24000000*OO[[#This Row],[149 (07JUL1985 12:00:00)-Water Temperature (C)]]*OO[[#This Row],[91]]</f>
        <v>3.0030285220312495E-8</v>
      </c>
      <c r="CP50" s="10">
        <f>3/24000000*OO[[#This Row],[150 (07JUL1985 15:00:00)-Water Temperature (C)]]*OO[[#This Row],[92]]</f>
        <v>2.9099452774887495E-8</v>
      </c>
      <c r="CQ50" s="10">
        <f>3/24000000*OO[[#This Row],[151 (07JUL1985 18:00:00)-Water Temperature (C)]]*OO[[#This Row],[93]]</f>
        <v>2.6641407790199999E-8</v>
      </c>
      <c r="CR50" s="10">
        <f>3/24000000*OO[[#This Row],[152 (07JUL1985 21:00:00)-Water Temperature (C)]]*OO[[#This Row],[94]]</f>
        <v>2.3424808623000003E-8</v>
      </c>
      <c r="CS50" s="10">
        <f>3/24000000*OO[[#This Row],[153 (08JUL1985 00:00:00)-Water Temperature (C)]]*OO[[#This Row],[95]]</f>
        <v>2.0443636613399999E-8</v>
      </c>
      <c r="CT50" s="10">
        <f>3/24000000*OO[[#This Row],[154 (08JUL1985 03:00:00)-Water Temperature (C)]]*OO[[#This Row],[96]]</f>
        <v>1.8237572318149999E-8</v>
      </c>
      <c r="CU50" s="10">
        <f>3/24000000*OO[[#This Row],[155 (08JUL1985 06:00:00)-Water Temperature (C)]]*OO[[#This Row],[97]]</f>
        <v>1.6522804564274998E-8</v>
      </c>
      <c r="CV50" s="10">
        <f>3/24000000*OO[[#This Row],[156 (08JUL1985 09:00:00)-Water Temperature (C)]]*OO[[#This Row],[98]]</f>
        <v>1.6243580007225001E-8</v>
      </c>
      <c r="CW50" s="10">
        <f>3/24000000*OO[[#This Row],[157 (08JUL1985 12:00:00)-Water Temperature (C)]]*OO[[#This Row],[99]]</f>
        <v>1.6982849688997499E-8</v>
      </c>
    </row>
    <row r="51" spans="1:101" x14ac:dyDescent="0.35">
      <c r="A51" t="s">
        <v>56</v>
      </c>
      <c r="B51">
        <v>912.23900000000003</v>
      </c>
      <c r="C51" s="10">
        <f>3/24*OO[[#This Row],[59 (26JUN1985 06:00:00)-Water Temperature (C)]]*OO[[#This Row],[1]]/SUM(OO[1])</f>
        <v>1.3673220758457738E-4</v>
      </c>
      <c r="D51" s="10">
        <f>3/24*OO[[#This Row],[60 (26JUN1985 09:00:00)-Water Temperature (C)]]*OO[[#This Row],[2]]/SUM(OO[2])</f>
        <v>8.6834801515260338E-2</v>
      </c>
      <c r="E51" s="10">
        <f>3/24*OO[[#This Row],[61 (26JUN1985 12:00:00)-Water Temperature (C)]]*OO[[#This Row],[3]]/SUM(OO[3])</f>
        <v>7.119335457644782E-2</v>
      </c>
      <c r="F51" s="10">
        <f>3/24*OO[[#This Row],[62 (26JUN1985 15:00:00)-Water Temperature (C)]]*OO[[#This Row],[4]]/SUM(OO[4])</f>
        <v>5.5629052838543852E-3</v>
      </c>
      <c r="G51" s="10">
        <f>3/24*OO[[#This Row],[63 (26JUN1985 18:00:00)-Water Temperature (C)]]*OO[[#This Row],[5]]/SUM(OO[5])</f>
        <v>1.880059473717537E-4</v>
      </c>
      <c r="H51" s="10">
        <f>3/24*OO[[#This Row],[64 (26JUN1985 21:00:00)-Water Temperature (C)]]*OO[[#This Row],[6]]/SUM(OO[6])</f>
        <v>4.4282264839313363E-5</v>
      </c>
      <c r="I51" s="10">
        <f>3/24*OO[[#This Row],[65 (27JUN1985 00:00:00)-Water Temperature (C)]]*OO[[#This Row],[7]]/SUM(OO[7])</f>
        <v>3.5421969503431541E-5</v>
      </c>
      <c r="J51" s="10">
        <f>3/24*OO[[#This Row],[66 (27JUN1985 03:00:00)-Water Temperature (C)]]*OO[[#This Row],[8]]/SUM(OO[8])</f>
        <v>2.9790759157002348E-5</v>
      </c>
      <c r="K51" s="10">
        <f>3/24*OO[[#This Row],[67 (27JUN1985 06:00:00)-Water Temperature (C)]]*OO[[#This Row],[9]]/SUM(OO[9])</f>
        <v>2.5174513219167095E-5</v>
      </c>
      <c r="L51" s="10">
        <f>3/24*OO[[#This Row],[68 (27JUN1985 09:00:00)-Water Temperature (C)]]*OO[[#This Row],[10]]/SUM(OO[10])</f>
        <v>2.3132892716187605E-5</v>
      </c>
      <c r="M51" s="10">
        <f>3/24*OO[[#This Row],[69 (27JUN1985 12:00:00)-Water Temperature (C)]]*OO[[#This Row],[11]]/SUM(OO[11])</f>
        <v>2.2877103048831829E-5</v>
      </c>
      <c r="N51" s="10">
        <f>3/24*OO[[#This Row],[70 (27JUN1985 15:00:00)-Water Temperature (C)]]*OO[[#This Row],[12]]/SUM(OO[12])</f>
        <v>2.3089929928384265E-5</v>
      </c>
      <c r="O51" s="10">
        <f>3/24*OO[[#This Row],[71 (27JUN1985 18:00:00)-Water Temperature (C)]]*OO[[#This Row],[13]]/SUM(OO[13])</f>
        <v>2.2901320693535888E-5</v>
      </c>
      <c r="P51" s="10">
        <f>3/24*OO[[#This Row],[72 (27JUN1985 21:00:00)-Water Temperature (C)]]*OO[[#This Row],[14]]/SUM(OO[14])</f>
        <v>2.1176631451796167E-5</v>
      </c>
      <c r="Q51" s="10">
        <f>3/24*OO[[#This Row],[73 (28JUN1985 00:00:00)-Water Temperature (C)]]*OO[[#This Row],[15]]/SUM(OO[15])</f>
        <v>1.8585226398001294E-5</v>
      </c>
      <c r="R51" s="10">
        <f>3/24*OO[[#This Row],[74 (28JUN1985 03:00:00)-Water Temperature (C)]]*OO[[#This Row],[16]]/SUM(OO[16])</f>
        <v>1.6099125997814829E-5</v>
      </c>
      <c r="S51" s="10">
        <f>3/24*OO[[#This Row],[75 (28JUN1985 06:00:00)-Water Temperature (C)]]*OO[[#This Row],[17]]/SUM(OO[17])</f>
        <v>1.4001848585580358E-5</v>
      </c>
      <c r="T51" s="10">
        <f>3/24*OO[[#This Row],[76 (28JUN1985 09:00:00)-Water Temperature (C)]]*OO[[#This Row],[18]]/SUM(OO[18])</f>
        <v>1.3005108633025457E-5</v>
      </c>
      <c r="U51" s="10">
        <f>3/24*OO[[#This Row],[77 (28JUN1985 12:00:00)-Water Temperature (C)]]*OO[[#This Row],[19]]/SUM(OO[19])</f>
        <v>1.4065403214009743E-5</v>
      </c>
      <c r="V51" s="10">
        <f>3/24000000*OO[[#This Row],[78 (28JUN1985 15:00:00)-Water Temperature (C)]]*OO[[#This Row],[20]]</f>
        <v>1.6657467202896247E-5</v>
      </c>
      <c r="W51" s="10">
        <f>3/24000000*OO[[#This Row],[79 (28JUN1985 18:00:00)-Water Temperature (C)]]*OO[[#This Row],[21]]</f>
        <v>1.75394005646625E-5</v>
      </c>
      <c r="X51" s="10">
        <f>3/24000000*OO[[#This Row],[80 (28JUN1985 21:00:00)-Water Temperature (C)]]*OO[[#This Row],[22]]</f>
        <v>1.6404566176277496E-5</v>
      </c>
      <c r="Y51" s="10">
        <f>3/24000000*OO[[#This Row],[81 (29JUN1985 00:00:00)-Water Temperature (C)]]*OO[[#This Row],[23]]</f>
        <v>1.454161011754E-5</v>
      </c>
      <c r="Z51" s="10">
        <f>3/24000000*OO[[#This Row],[82 (29JUN1985 03:00:00)-Water Temperature (C)]]*OO[[#This Row],[24]]</f>
        <v>1.2510045237362501E-5</v>
      </c>
      <c r="AA51" s="10">
        <f>3/24000000*OO[[#This Row],[83 (29JUN1985 06:00:00)-Water Temperature (C)]]*OO[[#This Row],[25]]</f>
        <v>1.0706222741013749E-5</v>
      </c>
      <c r="AB51" s="10">
        <f>3/24000000*OO[[#This Row],[84 (29JUN1985 09:00:00)-Water Temperature (C)]]*OO[[#This Row],[26]]</f>
        <v>9.8068257403875003E-6</v>
      </c>
      <c r="AC51" s="10">
        <f>3/24000000*OO[[#This Row],[85 (29JUN1985 12:00:00)-Water Temperature (C)]]*OO[[#This Row],[27]]</f>
        <v>8.8764556342974994E-6</v>
      </c>
      <c r="AD51" s="10">
        <f>3/24000000*OO[[#This Row],[86 (29JUN1985 15:00:00)-Water Temperature (C)]]*OO[[#This Row],[28]]</f>
        <v>8.2348044937199996E-6</v>
      </c>
      <c r="AE51" s="10">
        <f>3/24000000*OO[[#This Row],[88 (29JUN1985 21:00:00)-Water Temperature (C)]]*OO[[#This Row],[30]]</f>
        <v>6.91727811386625E-6</v>
      </c>
      <c r="AF51" s="10">
        <f>3/24000000*OO[[#This Row],[88 (29JUN1985 21:00:00)-Water Temperature (C)]]*OO[[#This Row],[30]]</f>
        <v>6.91727811386625E-6</v>
      </c>
      <c r="AG51" s="10">
        <f>3/24000000*OO[[#This Row],[89 (30JUN1985 00:00:00)-Water Temperature (C)]]*OO[[#This Row],[31]]</f>
        <v>5.8947156968424995E-6</v>
      </c>
      <c r="AH51" s="10">
        <f>3/24000000*OO[[#This Row],[90 (30JUN1985 03:00:00)-Water Temperature (C)]]*OO[[#This Row],[32]]</f>
        <v>4.9795898394799998E-6</v>
      </c>
      <c r="AI51" s="10">
        <f>3/24000000*OO[[#This Row],[91 (30JUN1985 06:00:00)-Water Temperature (C)]]*OO[[#This Row],[33]]</f>
        <v>4.23746183365E-6</v>
      </c>
      <c r="AJ51" s="10">
        <f>3/24000000*OO[[#This Row],[92 (30JUN1985 09:00:00)-Water Temperature (C)]]*OO[[#This Row],[34]]</f>
        <v>3.9401370250487498E-6</v>
      </c>
      <c r="AK51" s="10">
        <f>3/24000000*OO[[#This Row],[93 (30JUN1985 12:00:00)-Water Temperature (C)]]*OO[[#This Row],[35]]</f>
        <v>3.7144456362037499E-6</v>
      </c>
      <c r="AL51" s="10">
        <f>3/24000000*OO[[#This Row],[94 (30JUN1985 15:00:00)-Water Temperature (C)]]*OO[[#This Row],[36]]</f>
        <v>3.5938408959424999E-6</v>
      </c>
      <c r="AM51" s="10">
        <f>3/24000000*OO[[#This Row],[95 (30JUN1985 18:00:00)-Water Temperature (C)]]*OO[[#This Row],[37]]</f>
        <v>3.4996561785999998E-6</v>
      </c>
      <c r="AN51" s="10">
        <f>3/24000000*OO[[#This Row],[96 (30JUN1985 21:00:00)-Water Temperature (C)]]*OO[[#This Row],[38]]</f>
        <v>3.1834742748749996E-6</v>
      </c>
      <c r="AO51" s="10">
        <f>3/24000000*OO[[#This Row],[97 (01JUL1985 00:00:00)-Water Temperature (C)]]*OO[[#This Row],[39]]</f>
        <v>2.6851503751649997E-6</v>
      </c>
      <c r="AP51" s="10">
        <f>3/24000000*OO[[#This Row],[98 (01JUL1985 03:00:00)-Water Temperature (C)]]*OO[[#This Row],[40]]</f>
        <v>2.2168752053287501E-6</v>
      </c>
      <c r="AQ51" s="10">
        <f>3/24000000*OO[[#This Row],[99 (01JUL1985 06:00:00)-Water Temperature (C)]]*OO[[#This Row],[41]]</f>
        <v>1.7966492290249998E-6</v>
      </c>
      <c r="AR51" s="10">
        <f>3/24000000*OO[[#This Row],[100 (01JUL1985 09:00:00)-Water Temperature (C)]]*OO[[#This Row],[42]]</f>
        <v>1.54637955586625E-6</v>
      </c>
      <c r="AS51" s="10">
        <f>3/24000000*OO[[#This Row],[101 (01JUL1985 12:00:00)-Water Temperature (C)]]*OO[[#This Row],[43]]</f>
        <v>1.354438558560375E-6</v>
      </c>
      <c r="AT51" s="10">
        <f>3/24000000*OO[[#This Row],[102 (01JUL1985 15:00:00)-Water Temperature (C)]]*OO[[#This Row],[44]]</f>
        <v>1.1541803162397498E-6</v>
      </c>
      <c r="AU51" s="10">
        <f>3/24000000*OO[[#This Row],[103 (01JUL1985 18:00:00)-Water Temperature (C)]]*OO[[#This Row],[45]]</f>
        <v>9.1236608414074982E-7</v>
      </c>
      <c r="AV51" s="10">
        <f>3/24000000*OO[[#This Row],[104 (01JUL1985 21:00:00)-Water Temperature (C)]]*OO[[#This Row],[46]]</f>
        <v>6.5171716700475001E-7</v>
      </c>
      <c r="AW51" s="10">
        <f>3/24000000*OO[[#This Row],[105 (02JUL1985 00:00:00)-Water Temperature (C)]]*OO[[#This Row],[47]]</f>
        <v>4.5746442165599993E-7</v>
      </c>
      <c r="AX51" s="10">
        <f>3/24000000*OO[[#This Row],[106 (02JUL1985 03:00:00)-Water Temperature (C)]]*OO[[#This Row],[48]]</f>
        <v>3.3734533388374997E-7</v>
      </c>
      <c r="AY51" s="10">
        <f>3/24000000*OO[[#This Row],[107 (02JUL1985 06:00:00)-Water Temperature (C)]]*OO[[#This Row],[49]]</f>
        <v>2.6202573808950001E-7</v>
      </c>
      <c r="AZ51" s="10">
        <f>3/24000000*OO[[#This Row],[108 (02JUL1985 09:00:00)-Water Temperature (C)]]*OO[[#This Row],[50]]</f>
        <v>2.1593014370999997E-7</v>
      </c>
      <c r="BA51" s="10">
        <f>3/24000000*OO[[#This Row],[109 (02JUL1985 12:00:00)-Water Temperature (C)]]*OO[[#This Row],[51]]</f>
        <v>1.9640974287687499E-7</v>
      </c>
      <c r="BB51" s="10">
        <f>3/24000000*OO[[#This Row],[110 (02JUL1985 15:00:00)-Water Temperature (C)]]*OO[[#This Row],[52]]</f>
        <v>1.7719228187499999E-7</v>
      </c>
      <c r="BC51" s="10">
        <f>3/24000000*OO[[#This Row],[111 (02JUL1985 18:00:00)-Water Temperature (C)]]*OO[[#This Row],[53]]</f>
        <v>1.5816132220612498E-7</v>
      </c>
      <c r="BD51" s="10">
        <f>3/24000000*OO[[#This Row],[112 (02JUL1985 21:00:00)-Water Temperature (C)]]*OO[[#This Row],[54]]</f>
        <v>1.3657828910206248E-7</v>
      </c>
      <c r="BE51" s="10">
        <f>3/24000000*OO[[#This Row],[113 (03JUL1985 00:00:00)-Water Temperature (C)]]*OO[[#This Row],[55]]</f>
        <v>1.20490137094825E-7</v>
      </c>
      <c r="BF51" s="10">
        <f>3/24000000*OO[[#This Row],[114 (03JUL1985 03:00:00)-Water Temperature (C)]]*OO[[#This Row],[56]]</f>
        <v>1.0511085069718749E-7</v>
      </c>
      <c r="BG51" s="10">
        <f>3/24000000*OO[[#This Row],[115 (03JUL1985 06:00:00)-Water Temperature (C)]]*OO[[#This Row],[57]]</f>
        <v>9.091968316251248E-8</v>
      </c>
      <c r="BH51" s="10">
        <f>3/24000000*OO[[#This Row],[116 (03JUL1985 09:00:00)-Water Temperature (C)]]*OO[[#This Row],[58]]</f>
        <v>8.1297452299087494E-8</v>
      </c>
      <c r="BI51" s="10">
        <f>3/24000000*OO[[#This Row],[117 (03JUL1985 12:00:00)-Water Temperature (C)]]*OO[[#This Row],[59]]</f>
        <v>7.8357607891874987E-8</v>
      </c>
      <c r="BJ51" s="10">
        <f>3/24000000*OO[[#This Row],[118 (03JUL1985 15:00:00)-Water Temperature (C)]]*OO[[#This Row],[60]]</f>
        <v>7.5942270481349997E-8</v>
      </c>
      <c r="BK51" s="10">
        <f>3/24000000*OO[[#This Row],[119 (03JUL1985 18:00:00)-Water Temperature (C)]]*OO[[#This Row],[61]]</f>
        <v>7.4281386780749985E-8</v>
      </c>
      <c r="BL51" s="10">
        <f>3/24000000*OO[[#This Row],[120 (03JUL1985 21:00:00)-Water Temperature (C)]]*OO[[#This Row],[62]]</f>
        <v>6.9381292469499991E-8</v>
      </c>
      <c r="BM51" s="10">
        <f>3/24000000*OO[[#This Row],[121 (04JUL1985 00:00:00)-Water Temperature (C)]]*OO[[#This Row],[63]]</f>
        <v>6.4284822495775014E-8</v>
      </c>
      <c r="BN51" s="10">
        <f>3/24000000*OO[[#This Row],[122 (04JUL1985 03:00:00)-Water Temperature (C)]]*OO[[#This Row],[64]]</f>
        <v>5.9070213408599996E-8</v>
      </c>
      <c r="BO51" s="10">
        <f>3/24000000*OO[[#This Row],[123 (04JUL1985 06:00:00)-Water Temperature (C)]]*OO[[#This Row],[65]]</f>
        <v>5.3134522663125E-8</v>
      </c>
      <c r="BP51" s="10">
        <f>3/24000000*OO[[#This Row],[124 (04JUL1985 09:00:00)-Water Temperature (C)]]*OO[[#This Row],[66]]</f>
        <v>5.0582298262612505E-8</v>
      </c>
      <c r="BQ51" s="10">
        <f>3/24000000*OO[[#This Row],[125 (04JUL1985 12:00:00)-Water Temperature (C)]]*OO[[#This Row],[67]]</f>
        <v>4.9725398268562501E-8</v>
      </c>
      <c r="BR51" s="10">
        <f>3/24000000*OO[[#This Row],[126 (04JUL1985 15:00:00)-Water Temperature (C)]]*OO[[#This Row],[68]]</f>
        <v>5.081034773265E-8</v>
      </c>
      <c r="BS51" s="10">
        <f>3/24000000*OO[[#This Row],[127 (04JUL1985 18:00:00)-Water Temperature (C)]]*OO[[#This Row],[69]]</f>
        <v>5.4643787629599998E-8</v>
      </c>
      <c r="BT51" s="10">
        <f>3/24000000*OO[[#This Row],[128 (04JUL1985 21:00:00)-Water Temperature (C)]]*OO[[#This Row],[70]]</f>
        <v>5.6120623716975001E-8</v>
      </c>
      <c r="BU51" s="10">
        <f>3/24000000*OO[[#This Row],[129 (05JUL1985 00:00:00)-Water Temperature (C)]]*OO[[#This Row],[71]]</f>
        <v>5.3061979308450005E-8</v>
      </c>
      <c r="BV51" s="10">
        <f>3/24000000*OO[[#This Row],[130 (05JUL1985 03:00:00)-Water Temperature (C)]]*OO[[#This Row],[72]]</f>
        <v>4.8842322913125001E-8</v>
      </c>
      <c r="BW51" s="10">
        <f>3/24000000*OO[[#This Row],[131 (05JUL1985 06:00:00)-Water Temperature (C)]]*OO[[#This Row],[73]]</f>
        <v>4.4168755698650001E-8</v>
      </c>
      <c r="BX51" s="10">
        <f>3/24000000*OO[[#This Row],[132 (05JUL1985 09:00:00)-Water Temperature (C)]]*OO[[#This Row],[74]]</f>
        <v>4.2612199687200006E-8</v>
      </c>
      <c r="BY51" s="10">
        <f>3/24000000*OO[[#This Row],[133 (05JUL1985 12:00:00)-Water Temperature (C)]]*OO[[#This Row],[75]]</f>
        <v>4.2480870284937496E-8</v>
      </c>
      <c r="BZ51" s="10">
        <f>3/24000000*OO[[#This Row],[134 (05JUL1985 15:00:00)-Water Temperature (C)]]*OO[[#This Row],[76]]</f>
        <v>4.5627671516375003E-8</v>
      </c>
      <c r="CA51" s="10">
        <f>3/24000000*OO[[#This Row],[135 (05JUL1985 18:00:00)-Water Temperature (C)]]*OO[[#This Row],[77]]</f>
        <v>5.0851683830624998E-8</v>
      </c>
      <c r="CB51" s="10">
        <f>3/24000000*OO[[#This Row],[136 (05JUL1985 21:00:00)-Water Temperature (C)]]*OO[[#This Row],[78]]</f>
        <v>5.3146213803599999E-8</v>
      </c>
      <c r="CC51" s="10">
        <f>3/24000000*OO[[#This Row],[137 (06JUL1985 00:00:00)-Water Temperature (C)]]*OO[[#This Row],[79]]</f>
        <v>5.1136213084E-8</v>
      </c>
      <c r="CD51" s="10">
        <f>3/24000000*OO[[#This Row],[138 (06JUL1985 03:00:00)-Water Temperature (C)]]*OO[[#This Row],[80]]</f>
        <v>4.68912494385E-8</v>
      </c>
      <c r="CE51" s="10">
        <f>3/24000000*OO[[#This Row],[139 (06JUL1985 06:00:00)-Water Temperature (C)]]*OO[[#This Row],[81]]</f>
        <v>4.16723138451E-8</v>
      </c>
      <c r="CF51" s="10">
        <f>3/24000000*OO[[#This Row],[140 (06JUL1985 09:00:00)-Water Temperature (C)]]*OO[[#This Row],[82]]</f>
        <v>3.9664260446487505E-8</v>
      </c>
      <c r="CG51" s="10">
        <f>3/24000000*OO[[#This Row],[141 (06JUL1985 12:00:00)-Water Temperature (C)]]*OO[[#This Row],[83]]</f>
        <v>3.8762411104299999E-8</v>
      </c>
      <c r="CH51" s="10">
        <f>3/24000000*OO[[#This Row],[142 (06JUL1985 15:00:00)-Water Temperature (C)]]*OO[[#This Row],[84]]</f>
        <v>3.8848613560799999E-8</v>
      </c>
      <c r="CI51" s="10">
        <f>3/24000000*OO[[#This Row],[143 (06JUL1985 18:00:00)-Water Temperature (C)]]*OO[[#This Row],[85]]</f>
        <v>3.8073530034800001E-8</v>
      </c>
      <c r="CJ51" s="10">
        <f>3/24000000*OO[[#This Row],[144 (06JUL1985 21:00:00)-Water Temperature (C)]]*OO[[#This Row],[86]]</f>
        <v>3.5678409852100003E-8</v>
      </c>
      <c r="CK51" s="10">
        <f>3/24000000*OO[[#This Row],[145 (07JUL1985 00:00:00)-Water Temperature (C)]]*OO[[#This Row],[87]]</f>
        <v>3.1776008680625002E-8</v>
      </c>
      <c r="CL51" s="10">
        <f>3/24000000*OO[[#This Row],[146 (07JUL1985 03:00:00)-Water Temperature (C)]]*OO[[#This Row],[88]]</f>
        <v>2.7957148860899996E-8</v>
      </c>
      <c r="CM51" s="10">
        <f>3/24000000*OO[[#This Row],[147 (07JUL1985 06:00:00)-Water Temperature (C)]]*OO[[#This Row],[89]]</f>
        <v>2.4383562831249998E-8</v>
      </c>
      <c r="CN51" s="10">
        <f>3/24000000*OO[[#This Row],[148 (07JUL1985 09:00:00)-Water Temperature (C)]]*OO[[#This Row],[90]]</f>
        <v>2.2733806307549998E-8</v>
      </c>
      <c r="CO51" s="10">
        <f>3/24000000*OO[[#This Row],[149 (07JUL1985 12:00:00)-Water Temperature (C)]]*OO[[#This Row],[91]]</f>
        <v>2.0674044424000002E-8</v>
      </c>
      <c r="CP51" s="10">
        <f>3/24000000*OO[[#This Row],[150 (07JUL1985 15:00:00)-Water Temperature (C)]]*OO[[#This Row],[92]]</f>
        <v>2.0099228539112496E-8</v>
      </c>
      <c r="CQ51" s="10">
        <f>3/24000000*OO[[#This Row],[151 (07JUL1985 18:00:00)-Water Temperature (C)]]*OO[[#This Row],[93]]</f>
        <v>1.84786222992E-8</v>
      </c>
      <c r="CR51" s="10">
        <f>3/24000000*OO[[#This Row],[152 (07JUL1985 21:00:00)-Water Temperature (C)]]*OO[[#This Row],[94]]</f>
        <v>1.6233862236137497E-8</v>
      </c>
      <c r="CS51" s="10">
        <f>3/24000000*OO[[#This Row],[153 (08JUL1985 00:00:00)-Water Temperature (C)]]*OO[[#This Row],[95]]</f>
        <v>1.4113571679459999E-8</v>
      </c>
      <c r="CT51" s="10">
        <f>3/24000000*OO[[#This Row],[154 (08JUL1985 03:00:00)-Water Temperature (C)]]*OO[[#This Row],[96]]</f>
        <v>1.2581826796602499E-8</v>
      </c>
      <c r="CU51" s="10">
        <f>3/24000000*OO[[#This Row],[155 (08JUL1985 06:00:00)-Water Temperature (C)]]*OO[[#This Row],[97]]</f>
        <v>1.1413336884093749E-8</v>
      </c>
      <c r="CV51" s="10">
        <f>3/24000000*OO[[#This Row],[156 (08JUL1985 09:00:00)-Water Temperature (C)]]*OO[[#This Row],[98]]</f>
        <v>1.1216911187825E-8</v>
      </c>
      <c r="CW51" s="10">
        <f>3/24000000*OO[[#This Row],[157 (08JUL1985 12:00:00)-Water Temperature (C)]]*OO[[#This Row],[99]]</f>
        <v>1.1617636682437498E-8</v>
      </c>
    </row>
    <row r="52" spans="1:101" x14ac:dyDescent="0.35">
      <c r="A52" t="s">
        <v>57</v>
      </c>
      <c r="B52">
        <v>924.20839999999998</v>
      </c>
      <c r="C52" s="10">
        <f>3/24*OO[[#This Row],[59 (26JUN1985 06:00:00)-Water Temperature (C)]]*OO[[#This Row],[1]]/SUM(OO[1])</f>
        <v>3.4817004705885965E-5</v>
      </c>
      <c r="D52" s="10">
        <f>3/24*OO[[#This Row],[60 (26JUN1985 09:00:00)-Water Temperature (C)]]*OO[[#This Row],[2]]/SUM(OO[2])</f>
        <v>5.9757317927652535E-2</v>
      </c>
      <c r="E52" s="10">
        <f>3/24*OO[[#This Row],[61 (26JUN1985 12:00:00)-Water Temperature (C)]]*OO[[#This Row],[3]]/SUM(OO[3])</f>
        <v>6.553043006686389E-2</v>
      </c>
      <c r="F52" s="10">
        <f>3/24*OO[[#This Row],[62 (26JUN1985 15:00:00)-Water Temperature (C)]]*OO[[#This Row],[4]]/SUM(OO[4])</f>
        <v>5.9237992887856937E-3</v>
      </c>
      <c r="G52" s="10">
        <f>3/24*OO[[#This Row],[63 (26JUN1985 18:00:00)-Water Temperature (C)]]*OO[[#This Row],[5]]/SUM(OO[5])</f>
        <v>2.0060772010465914E-4</v>
      </c>
      <c r="H52" s="10">
        <f>3/24*OO[[#This Row],[64 (26JUN1985 21:00:00)-Water Temperature (C)]]*OO[[#This Row],[6]]/SUM(OO[6])</f>
        <v>3.6762603777809113E-5</v>
      </c>
      <c r="I52" s="10">
        <f>3/24*OO[[#This Row],[65 (27JUN1985 00:00:00)-Water Temperature (C)]]*OO[[#This Row],[7]]/SUM(OO[7])</f>
        <v>2.8778778077983172E-5</v>
      </c>
      <c r="J52" s="10">
        <f>3/24*OO[[#This Row],[66 (27JUN1985 03:00:00)-Water Temperature (C)]]*OO[[#This Row],[8]]/SUM(OO[8])</f>
        <v>2.4145664634055765E-5</v>
      </c>
      <c r="K52" s="10">
        <f>3/24*OO[[#This Row],[67 (27JUN1985 06:00:00)-Water Temperature (C)]]*OO[[#This Row],[9]]/SUM(OO[9])</f>
        <v>2.0379291202360032E-5</v>
      </c>
      <c r="L52" s="10">
        <f>3/24*OO[[#This Row],[68 (27JUN1985 09:00:00)-Water Temperature (C)]]*OO[[#This Row],[10]]/SUM(OO[10])</f>
        <v>1.8641823229535505E-5</v>
      </c>
      <c r="M52" s="10">
        <f>3/24*OO[[#This Row],[69 (27JUN1985 12:00:00)-Water Temperature (C)]]*OO[[#This Row],[11]]/SUM(OO[11])</f>
        <v>1.8328169010907454E-5</v>
      </c>
      <c r="N52" s="10">
        <f>3/24*OO[[#This Row],[70 (27JUN1985 15:00:00)-Water Temperature (C)]]*OO[[#This Row],[12]]/SUM(OO[12])</f>
        <v>1.8465553930985191E-5</v>
      </c>
      <c r="O52" s="10">
        <f>3/24*OO[[#This Row],[71 (27JUN1985 18:00:00)-Water Temperature (C)]]*OO[[#This Row],[13]]/SUM(OO[13])</f>
        <v>1.8313294712058664E-5</v>
      </c>
      <c r="P52" s="10">
        <f>3/24*OO[[#This Row],[72 (27JUN1985 21:00:00)-Water Temperature (C)]]*OO[[#This Row],[14]]/SUM(OO[14])</f>
        <v>1.6958849983278209E-5</v>
      </c>
      <c r="Q52" s="10">
        <f>3/24*OO[[#This Row],[73 (28JUN1985 00:00:00)-Water Temperature (C)]]*OO[[#This Row],[15]]/SUM(OO[15])</f>
        <v>1.4885208670450914E-5</v>
      </c>
      <c r="R52" s="10">
        <f>3/24*OO[[#This Row],[74 (28JUN1985 03:00:00)-Water Temperature (C)]]*OO[[#This Row],[16]]/SUM(OO[16])</f>
        <v>1.2881886174561337E-5</v>
      </c>
      <c r="S52" s="10">
        <f>3/24*OO[[#This Row],[75 (28JUN1985 06:00:00)-Water Temperature (C)]]*OO[[#This Row],[17]]/SUM(OO[17])</f>
        <v>1.1188675143235377E-5</v>
      </c>
      <c r="T52" s="10">
        <f>3/24*OO[[#This Row],[76 (28JUN1985 09:00:00)-Water Temperature (C)]]*OO[[#This Row],[18]]/SUM(OO[18])</f>
        <v>1.0316456367959718E-5</v>
      </c>
      <c r="U52" s="10">
        <f>3/24*OO[[#This Row],[77 (28JUN1985 12:00:00)-Water Temperature (C)]]*OO[[#This Row],[19]]/SUM(OO[19])</f>
        <v>1.0954403596280488E-5</v>
      </c>
      <c r="V52" s="10">
        <f>3/24000000*OO[[#This Row],[78 (28JUN1985 15:00:00)-Water Temperature (C)]]*OO[[#This Row],[20]]</f>
        <v>1.2966325235834999E-5</v>
      </c>
      <c r="W52" s="10">
        <f>3/24000000*OO[[#This Row],[79 (28JUN1985 18:00:00)-Water Temperature (C)]]*OO[[#This Row],[21]]</f>
        <v>1.3714015110144999E-5</v>
      </c>
      <c r="X52" s="10">
        <f>3/24000000*OO[[#This Row],[80 (28JUN1985 21:00:00)-Water Temperature (C)]]*OO[[#This Row],[22]]</f>
        <v>1.2850515363063749E-5</v>
      </c>
      <c r="Y52" s="10">
        <f>3/24000000*OO[[#This Row],[81 (29JUN1985 00:00:00)-Water Temperature (C)]]*OO[[#This Row],[23]]</f>
        <v>1.1366932886194999E-5</v>
      </c>
      <c r="Z52" s="10">
        <f>3/24000000*OO[[#This Row],[82 (29JUN1985 03:00:00)-Water Temperature (C)]]*OO[[#This Row],[24]]</f>
        <v>9.7486662536999988E-6</v>
      </c>
      <c r="AA52" s="10">
        <f>3/24000000*OO[[#This Row],[83 (29JUN1985 06:00:00)-Water Temperature (C)]]*OO[[#This Row],[25]]</f>
        <v>8.2926666164512494E-6</v>
      </c>
      <c r="AB52" s="10">
        <f>3/24000000*OO[[#This Row],[84 (29JUN1985 09:00:00)-Water Temperature (C)]]*OO[[#This Row],[26]]</f>
        <v>7.5475544345325E-6</v>
      </c>
      <c r="AC52" s="10">
        <f>3/24000000*OO[[#This Row],[85 (29JUN1985 12:00:00)-Water Temperature (C)]]*OO[[#This Row],[27]]</f>
        <v>6.7900462402499995E-6</v>
      </c>
      <c r="AD52" s="10">
        <f>3/24000000*OO[[#This Row],[86 (29JUN1985 15:00:00)-Water Temperature (C)]]*OO[[#This Row],[28]]</f>
        <v>6.2494028915224993E-6</v>
      </c>
      <c r="AE52" s="10">
        <f>3/24000000*OO[[#This Row],[88 (29JUN1985 21:00:00)-Water Temperature (C)]]*OO[[#This Row],[30]]</f>
        <v>5.18976372771E-6</v>
      </c>
      <c r="AF52" s="10">
        <f>3/24000000*OO[[#This Row],[88 (29JUN1985 21:00:00)-Water Temperature (C)]]*OO[[#This Row],[30]]</f>
        <v>5.18976372771E-6</v>
      </c>
      <c r="AG52" s="10">
        <f>3/24000000*OO[[#This Row],[89 (30JUN1985 00:00:00)-Water Temperature (C)]]*OO[[#This Row],[31]]</f>
        <v>4.3972328141099998E-6</v>
      </c>
      <c r="AH52" s="10">
        <f>3/24000000*OO[[#This Row],[90 (30JUN1985 03:00:00)-Water Temperature (C)]]*OO[[#This Row],[32]]</f>
        <v>3.6907189631550002E-6</v>
      </c>
      <c r="AI52" s="10">
        <f>3/24000000*OO[[#This Row],[91 (30JUN1985 06:00:00)-Water Temperature (C)]]*OO[[#This Row],[33]]</f>
        <v>3.1239738635437496E-6</v>
      </c>
      <c r="AJ52" s="10">
        <f>3/24000000*OO[[#This Row],[92 (30JUN1985 09:00:00)-Water Temperature (C)]]*OO[[#This Row],[34]]</f>
        <v>2.8834949016612499E-6</v>
      </c>
      <c r="AK52" s="10">
        <f>3/24000000*OO[[#This Row],[93 (30JUN1985 12:00:00)-Water Temperature (C)]]*OO[[#This Row],[35]]</f>
        <v>2.6881010715999999E-6</v>
      </c>
      <c r="AL52" s="10">
        <f>3/24000000*OO[[#This Row],[94 (30JUN1985 15:00:00)-Water Temperature (C)]]*OO[[#This Row],[36]]</f>
        <v>2.5735948088862498E-6</v>
      </c>
      <c r="AM52" s="10">
        <f>3/24000000*OO[[#This Row],[95 (30JUN1985 18:00:00)-Water Temperature (C)]]*OO[[#This Row],[37]]</f>
        <v>2.4835952308124999E-6</v>
      </c>
      <c r="AN52" s="10">
        <f>3/24000000*OO[[#This Row],[96 (30JUN1985 21:00:00)-Water Temperature (C)]]*OO[[#This Row],[38]]</f>
        <v>2.2393879445549997E-6</v>
      </c>
      <c r="AO52" s="10">
        <f>3/24000000*OO[[#This Row],[97 (01JUL1985 00:00:00)-Water Temperature (C)]]*OO[[#This Row],[39]]</f>
        <v>1.8747151130012497E-6</v>
      </c>
      <c r="AP52" s="10">
        <f>3/24000000*OO[[#This Row],[98 (01JUL1985 03:00:00)-Water Temperature (C)]]*OO[[#This Row],[40]]</f>
        <v>1.5374762299469999E-6</v>
      </c>
      <c r="AQ52" s="10">
        <f>3/24000000*OO[[#This Row],[99 (01JUL1985 06:00:00)-Water Temperature (C)]]*OO[[#This Row],[41]]</f>
        <v>1.2404897039789999E-6</v>
      </c>
      <c r="AR52" s="10">
        <f>3/24000000*OO[[#This Row],[100 (01JUL1985 09:00:00)-Water Temperature (C)]]*OO[[#This Row],[42]]</f>
        <v>1.06003639334775E-6</v>
      </c>
      <c r="AS52" s="10">
        <f>3/24000000*OO[[#This Row],[101 (01JUL1985 12:00:00)-Water Temperature (C)]]*OO[[#This Row],[43]]</f>
        <v>9.2024829636600004E-7</v>
      </c>
      <c r="AT52" s="10">
        <f>3/24000000*OO[[#This Row],[102 (01JUL1985 15:00:00)-Water Temperature (C)]]*OO[[#This Row],[44]]</f>
        <v>7.8241232362324985E-7</v>
      </c>
      <c r="AU52" s="10">
        <f>3/24000000*OO[[#This Row],[103 (01JUL1985 18:00:00)-Water Temperature (C)]]*OO[[#This Row],[45]]</f>
        <v>6.1884827590499997E-7</v>
      </c>
      <c r="AV52" s="10">
        <f>3/24000000*OO[[#This Row],[104 (01JUL1985 21:00:00)-Water Temperature (C)]]*OO[[#This Row],[46]]</f>
        <v>4.40863014735E-7</v>
      </c>
      <c r="AW52" s="10">
        <f>3/24000000*OO[[#This Row],[105 (02JUL1985 00:00:00)-Water Temperature (C)]]*OO[[#This Row],[47]]</f>
        <v>3.0733172601949997E-7</v>
      </c>
      <c r="AX52" s="10">
        <f>3/24000000*OO[[#This Row],[106 (02JUL1985 03:00:00)-Water Temperature (C)]]*OO[[#This Row],[48]]</f>
        <v>2.2513133922500003E-7</v>
      </c>
      <c r="AY52" s="10">
        <f>3/24000000*OO[[#This Row],[107 (02JUL1985 06:00:00)-Water Temperature (C)]]*OO[[#This Row],[49]]</f>
        <v>1.7394626058424995E-7</v>
      </c>
      <c r="AZ52" s="10">
        <f>3/24000000*OO[[#This Row],[108 (02JUL1985 09:00:00)-Water Temperature (C)]]*OO[[#This Row],[50]]</f>
        <v>1.4295453199183751E-7</v>
      </c>
      <c r="BA52" s="10">
        <f>3/24000000*OO[[#This Row],[109 (02JUL1985 12:00:00)-Water Temperature (C)]]*OO[[#This Row],[51]]</f>
        <v>1.2937610488312498E-7</v>
      </c>
      <c r="BB52" s="10">
        <f>3/24000000*OO[[#This Row],[110 (02JUL1985 15:00:00)-Water Temperature (C)]]*OO[[#This Row],[52]]</f>
        <v>1.1676045672348748E-7</v>
      </c>
      <c r="BC52" s="10">
        <f>3/24000000*OO[[#This Row],[111 (02JUL1985 18:00:00)-Water Temperature (C)]]*OO[[#This Row],[53]]</f>
        <v>1.03871362584425E-7</v>
      </c>
      <c r="BD52" s="10">
        <f>3/24000000*OO[[#This Row],[112 (02JUL1985 21:00:00)-Water Temperature (C)]]*OO[[#This Row],[54]]</f>
        <v>8.9402400985012501E-8</v>
      </c>
      <c r="BE52" s="10">
        <f>3/24000000*OO[[#This Row],[113 (03JUL1985 00:00:00)-Water Temperature (C)]]*OO[[#This Row],[55]]</f>
        <v>7.8761184309399992E-8</v>
      </c>
      <c r="BF52" s="10">
        <f>3/24000000*OO[[#This Row],[114 (03JUL1985 03:00:00)-Water Temperature (C)]]*OO[[#This Row],[56]]</f>
        <v>6.8745722746937485E-8</v>
      </c>
      <c r="BG52" s="10">
        <f>3/24000000*OO[[#This Row],[115 (03JUL1985 06:00:00)-Water Temperature (C)]]*OO[[#This Row],[57]]</f>
        <v>5.9447985279549998E-8</v>
      </c>
      <c r="BH52" s="10">
        <f>3/24000000*OO[[#This Row],[116 (03JUL1985 09:00:00)-Water Temperature (C)]]*OO[[#This Row],[58]]</f>
        <v>5.3139109374912488E-8</v>
      </c>
      <c r="BI52" s="10">
        <f>3/24000000*OO[[#This Row],[117 (03JUL1985 12:00:00)-Water Temperature (C)]]*OO[[#This Row],[59]]</f>
        <v>5.1228235527299986E-8</v>
      </c>
      <c r="BJ52" s="10">
        <f>3/24000000*OO[[#This Row],[118 (03JUL1985 15:00:00)-Water Temperature (C)]]*OO[[#This Row],[60]]</f>
        <v>4.9711063873449997E-8</v>
      </c>
      <c r="BK52" s="10">
        <f>3/24000000*OO[[#This Row],[119 (03JUL1985 18:00:00)-Water Temperature (C)]]*OO[[#This Row],[61]]</f>
        <v>4.8544017362799997E-8</v>
      </c>
      <c r="BL52" s="10">
        <f>3/24000000*OO[[#This Row],[120 (03JUL1985 21:00:00)-Water Temperature (C)]]*OO[[#This Row],[62]]</f>
        <v>4.5172734813400007E-8</v>
      </c>
      <c r="BM52" s="10">
        <f>3/24000000*OO[[#This Row],[121 (04JUL1985 00:00:00)-Water Temperature (C)]]*OO[[#This Row],[63]]</f>
        <v>4.1822922128225004E-8</v>
      </c>
      <c r="BN52" s="10">
        <f>3/24000000*OO[[#This Row],[122 (04JUL1985 03:00:00)-Water Temperature (C)]]*OO[[#This Row],[64]]</f>
        <v>3.8535436322549995E-8</v>
      </c>
      <c r="BO52" s="10">
        <f>3/24000000*OO[[#This Row],[123 (04JUL1985 06:00:00)-Water Temperature (C)]]*OO[[#This Row],[65]]</f>
        <v>3.4790111706974999E-8</v>
      </c>
      <c r="BP52" s="10">
        <f>3/24000000*OO[[#This Row],[124 (04JUL1985 09:00:00)-Water Temperature (C)]]*OO[[#This Row],[66]]</f>
        <v>3.31912013317625E-8</v>
      </c>
      <c r="BQ52" s="10">
        <f>3/24000000*OO[[#This Row],[125 (04JUL1985 12:00:00)-Water Temperature (C)]]*OO[[#This Row],[67]]</f>
        <v>3.2574336757899993E-8</v>
      </c>
      <c r="BR52" s="10">
        <f>3/24000000*OO[[#This Row],[126 (04JUL1985 15:00:00)-Water Temperature (C)]]*OO[[#This Row],[68]]</f>
        <v>3.309255697105E-8</v>
      </c>
      <c r="BS52" s="10">
        <f>3/24000000*OO[[#This Row],[127 (04JUL1985 18:00:00)-Water Temperature (C)]]*OO[[#This Row],[69]]</f>
        <v>3.5487227964824997E-8</v>
      </c>
      <c r="BT52" s="10">
        <f>3/24000000*OO[[#This Row],[128 (04JUL1985 21:00:00)-Water Temperature (C)]]*OO[[#This Row],[70]]</f>
        <v>3.6446107608737498E-8</v>
      </c>
      <c r="BU52" s="10">
        <f>3/24000000*OO[[#This Row],[129 (05JUL1985 00:00:00)-Water Temperature (C)]]*OO[[#This Row],[71]]</f>
        <v>3.4542568457624996E-8</v>
      </c>
      <c r="BV52" s="10">
        <f>3/24000000*OO[[#This Row],[130 (05JUL1985 03:00:00)-Water Temperature (C)]]*OO[[#This Row],[72]]</f>
        <v>3.1873782206249996E-8</v>
      </c>
      <c r="BW52" s="10">
        <f>3/24000000*OO[[#This Row],[131 (05JUL1985 06:00:00)-Water Temperature (C)]]*OO[[#This Row],[73]]</f>
        <v>2.8945426603500002E-8</v>
      </c>
      <c r="BX52" s="10">
        <f>3/24000000*OO[[#This Row],[132 (05JUL1985 09:00:00)-Water Temperature (C)]]*OO[[#This Row],[74]]</f>
        <v>2.8006769588549997E-8</v>
      </c>
      <c r="BY52" s="10">
        <f>3/24000000*OO[[#This Row],[133 (05JUL1985 12:00:00)-Water Temperature (C)]]*OO[[#This Row],[75]]</f>
        <v>2.7852524358249999E-8</v>
      </c>
      <c r="BZ52" s="10">
        <f>3/24000000*OO[[#This Row],[134 (05JUL1985 15:00:00)-Water Temperature (C)]]*OO[[#This Row],[76]]</f>
        <v>2.965089721E-8</v>
      </c>
      <c r="CA52" s="10">
        <f>3/24000000*OO[[#This Row],[135 (05JUL1985 18:00:00)-Water Temperature (C)]]*OO[[#This Row],[77]]</f>
        <v>3.289886247825E-8</v>
      </c>
      <c r="CB52" s="10">
        <f>3/24000000*OO[[#This Row],[136 (05JUL1985 21:00:00)-Water Temperature (C)]]*OO[[#This Row],[78]]</f>
        <v>3.4371969619999998E-8</v>
      </c>
      <c r="CC52" s="10">
        <f>3/24000000*OO[[#This Row],[137 (06JUL1985 00:00:00)-Water Temperature (C)]]*OO[[#This Row],[79]]</f>
        <v>3.316159378565E-8</v>
      </c>
      <c r="CD52" s="10">
        <f>3/24000000*OO[[#This Row],[138 (06JUL1985 03:00:00)-Water Temperature (C)]]*OO[[#This Row],[80]]</f>
        <v>3.05226328125E-8</v>
      </c>
      <c r="CE52" s="10">
        <f>3/24000000*OO[[#This Row],[139 (06JUL1985 06:00:00)-Water Temperature (C)]]*OO[[#This Row],[81]]</f>
        <v>2.7257193538749995E-8</v>
      </c>
      <c r="CF52" s="10">
        <f>3/24000000*OO[[#This Row],[140 (06JUL1985 09:00:00)-Water Temperature (C)]]*OO[[#This Row],[82]]</f>
        <v>2.5978423049475001E-8</v>
      </c>
      <c r="CG52" s="10">
        <f>3/24000000*OO[[#This Row],[141 (06JUL1985 12:00:00)-Water Temperature (C)]]*OO[[#This Row],[83]]</f>
        <v>2.5340965024999996E-8</v>
      </c>
      <c r="CH52" s="10">
        <f>3/24000000*OO[[#This Row],[142 (06JUL1985 15:00:00)-Water Temperature (C)]]*OO[[#This Row],[84]]</f>
        <v>2.5319638921912498E-8</v>
      </c>
      <c r="CI52" s="10">
        <f>3/24000000*OO[[#This Row],[143 (06JUL1985 18:00:00)-Water Temperature (C)]]*OO[[#This Row],[85]]</f>
        <v>2.4780029483887496E-8</v>
      </c>
      <c r="CJ52" s="10">
        <f>3/24000000*OO[[#This Row],[144 (06JUL1985 21:00:00)-Water Temperature (C)]]*OO[[#This Row],[86]]</f>
        <v>2.3163803707424998E-8</v>
      </c>
      <c r="CK52" s="10">
        <f>3/24000000*OO[[#This Row],[145 (07JUL1985 00:00:00)-Water Temperature (C)]]*OO[[#This Row],[87]]</f>
        <v>2.0631839967374998E-8</v>
      </c>
      <c r="CL52" s="10">
        <f>3/24000000*OO[[#This Row],[146 (07JUL1985 03:00:00)-Water Temperature (C)]]*OO[[#This Row],[88]]</f>
        <v>1.8184913544000001E-8</v>
      </c>
      <c r="CM52" s="10">
        <f>3/24000000*OO[[#This Row],[147 (07JUL1985 06:00:00)-Water Temperature (C)]]*OO[[#This Row],[89]]</f>
        <v>1.5919366439120001E-8</v>
      </c>
      <c r="CN52" s="10">
        <f>3/24000000*OO[[#This Row],[148 (07JUL1985 09:00:00)-Water Temperature (C)]]*OO[[#This Row],[90]]</f>
        <v>1.48280814483825E-8</v>
      </c>
      <c r="CO52" s="10">
        <f>3/24000000*OO[[#This Row],[149 (07JUL1985 12:00:00)-Water Temperature (C)]]*OO[[#This Row],[91]]</f>
        <v>1.3474163510569998E-8</v>
      </c>
      <c r="CP52" s="10">
        <f>3/24000000*OO[[#This Row],[150 (07JUL1985 15:00:00)-Water Temperature (C)]]*OO[[#This Row],[92]]</f>
        <v>1.313811367673E-8</v>
      </c>
      <c r="CQ52" s="10">
        <f>3/24000000*OO[[#This Row],[151 (07JUL1985 18:00:00)-Water Temperature (C)]]*OO[[#This Row],[93]]</f>
        <v>1.2129899245099997E-8</v>
      </c>
      <c r="CR52" s="10">
        <f>3/24000000*OO[[#This Row],[152 (07JUL1985 21:00:00)-Water Temperature (C)]]*OO[[#This Row],[94]]</f>
        <v>1.0635056021904999E-8</v>
      </c>
      <c r="CS52" s="10">
        <f>3/24000000*OO[[#This Row],[153 (08JUL1985 00:00:00)-Water Temperature (C)]]*OO[[#This Row],[95]]</f>
        <v>9.221997053089999E-9</v>
      </c>
      <c r="CT52" s="10">
        <f>3/24000000*OO[[#This Row],[154 (08JUL1985 03:00:00)-Water Temperature (C)]]*OO[[#This Row],[96]]</f>
        <v>8.2181886178050016E-9</v>
      </c>
      <c r="CU52" s="10">
        <f>3/24000000*OO[[#This Row],[155 (08JUL1985 06:00:00)-Water Temperature (C)]]*OO[[#This Row],[97]]</f>
        <v>7.4914555025100005E-9</v>
      </c>
      <c r="CV52" s="10">
        <f>3/24000000*OO[[#This Row],[156 (08JUL1985 09:00:00)-Water Temperature (C)]]*OO[[#This Row],[98]]</f>
        <v>7.3850531661562494E-9</v>
      </c>
      <c r="CW52" s="10">
        <f>3/24000000*OO[[#This Row],[157 (08JUL1985 12:00:00)-Water Temperature (C)]]*OO[[#This Row],[99]]</f>
        <v>7.6052203264387488E-9</v>
      </c>
    </row>
    <row r="53" spans="1:101" x14ac:dyDescent="0.35">
      <c r="A53" t="s">
        <v>58</v>
      </c>
      <c r="B53">
        <v>759.07389999999998</v>
      </c>
      <c r="C53" s="10">
        <f>3/24*OO[[#This Row],[59 (26JUN1985 06:00:00)-Water Temperature (C)]]*OO[[#This Row],[1]]/SUM(OO[1])</f>
        <v>8.7663393434618476E-6</v>
      </c>
      <c r="D53" s="10">
        <f>3/24*OO[[#This Row],[60 (26JUN1985 09:00:00)-Water Temperature (C)]]*OO[[#This Row],[2]]/SUM(OO[2])</f>
        <v>4.1517021210038321E-2</v>
      </c>
      <c r="E53" s="10">
        <f>3/24*OO[[#This Row],[61 (26JUN1985 12:00:00)-Water Temperature (C)]]*OO[[#This Row],[3]]/SUM(OO[3])</f>
        <v>5.8584613115210245E-2</v>
      </c>
      <c r="F53" s="10">
        <f>3/24*OO[[#This Row],[62 (26JUN1985 15:00:00)-Water Temperature (C)]]*OO[[#This Row],[4]]/SUM(OO[4])</f>
        <v>6.002014634169087E-3</v>
      </c>
      <c r="G53" s="10">
        <f>3/24*OO[[#This Row],[63 (26JUN1985 18:00:00)-Water Temperature (C)]]*OO[[#This Row],[5]]/SUM(OO[5])</f>
        <v>2.0726605488413763E-4</v>
      </c>
      <c r="H53" s="10">
        <f>3/24*OO[[#This Row],[64 (26JUN1985 21:00:00)-Water Temperature (C)]]*OO[[#This Row],[6]]/SUM(OO[6])</f>
        <v>3.0892591657795899E-5</v>
      </c>
      <c r="I53" s="10">
        <f>3/24*OO[[#This Row],[65 (27JUN1985 00:00:00)-Water Temperature (C)]]*OO[[#This Row],[7]]/SUM(OO[7])</f>
        <v>2.3651128576992719E-5</v>
      </c>
      <c r="J53" s="10">
        <f>3/24*OO[[#This Row],[66 (27JUN1985 03:00:00)-Water Temperature (C)]]*OO[[#This Row],[8]]/SUM(OO[8])</f>
        <v>1.9824927231179968E-5</v>
      </c>
      <c r="K53" s="10">
        <f>3/24*OO[[#This Row],[67 (27JUN1985 06:00:00)-Water Temperature (C)]]*OO[[#This Row],[9]]/SUM(OO[9])</f>
        <v>1.6735582733622226E-5</v>
      </c>
      <c r="L53" s="10">
        <f>3/24*OO[[#This Row],[68 (27JUN1985 09:00:00)-Water Temperature (C)]]*OO[[#This Row],[10]]/SUM(OO[10])</f>
        <v>1.5267783978125956E-5</v>
      </c>
      <c r="M53" s="10">
        <f>3/24*OO[[#This Row],[69 (27JUN1985 12:00:00)-Water Temperature (C)]]*OO[[#This Row],[11]]/SUM(OO[11])</f>
        <v>1.4957316479491242E-5</v>
      </c>
      <c r="N53" s="10">
        <f>3/24*OO[[#This Row],[70 (27JUN1985 15:00:00)-Water Temperature (C)]]*OO[[#This Row],[12]]/SUM(OO[12])</f>
        <v>1.5061786826281294E-5</v>
      </c>
      <c r="O53" s="10">
        <f>3/24*OO[[#This Row],[71 (27JUN1985 18:00:00)-Water Temperature (C)]]*OO[[#This Row],[13]]/SUM(OO[13])</f>
        <v>1.4954457654672261E-5</v>
      </c>
      <c r="P53" s="10">
        <f>3/24*OO[[#This Row],[72 (27JUN1985 21:00:00)-Water Temperature (C)]]*OO[[#This Row],[14]]/SUM(OO[14])</f>
        <v>1.3886838523608996E-5</v>
      </c>
      <c r="Q53" s="10">
        <f>3/24*OO[[#This Row],[73 (28JUN1985 00:00:00)-Water Temperature (C)]]*OO[[#This Row],[15]]/SUM(OO[15])</f>
        <v>1.2206989399592833E-5</v>
      </c>
      <c r="R53" s="10">
        <f>3/24*OO[[#This Row],[74 (28JUN1985 03:00:00)-Water Temperature (C)]]*OO[[#This Row],[16]]/SUM(OO[16])</f>
        <v>1.0570596317747743E-5</v>
      </c>
      <c r="S53" s="10">
        <f>3/24*OO[[#This Row],[75 (28JUN1985 06:00:00)-Water Temperature (C)]]*OO[[#This Row],[17]]/SUM(OO[17])</f>
        <v>9.1836170427425898E-6</v>
      </c>
      <c r="T53" s="10">
        <f>3/24*OO[[#This Row],[76 (28JUN1985 09:00:00)-Water Temperature (C)]]*OO[[#This Row],[18]]/SUM(OO[18])</f>
        <v>8.436950085666631E-6</v>
      </c>
      <c r="U53" s="10">
        <f>3/24*OO[[#This Row],[77 (28JUN1985 12:00:00)-Water Temperature (C)]]*OO[[#This Row],[19]]/SUM(OO[19])</f>
        <v>8.8468620411385905E-6</v>
      </c>
      <c r="V53" s="10">
        <f>3/24000000*OO[[#This Row],[78 (28JUN1985 15:00:00)-Water Temperature (C)]]*OO[[#This Row],[20]]</f>
        <v>1.0486550913014998E-5</v>
      </c>
      <c r="W53" s="10">
        <f>3/24000000*OO[[#This Row],[79 (28JUN1985 18:00:00)-Water Temperature (C)]]*OO[[#This Row],[21]]</f>
        <v>1.1184966108744999E-5</v>
      </c>
      <c r="X53" s="10">
        <f>3/24000000*OO[[#This Row],[80 (28JUN1985 21:00:00)-Water Temperature (C)]]*OO[[#This Row],[22]]</f>
        <v>1.0550955287246248E-5</v>
      </c>
      <c r="Y53" s="10">
        <f>3/24000000*OO[[#This Row],[81 (29JUN1985 00:00:00)-Water Temperature (C)]]*OO[[#This Row],[23]]</f>
        <v>9.3645210015637505E-6</v>
      </c>
      <c r="Z53" s="10">
        <f>3/24000000*OO[[#This Row],[82 (29JUN1985 03:00:00)-Water Temperature (C)]]*OO[[#This Row],[24]]</f>
        <v>8.0551086524974995E-6</v>
      </c>
      <c r="AA53" s="10">
        <f>3/24000000*OO[[#This Row],[83 (29JUN1985 06:00:00)-Water Temperature (C)]]*OO[[#This Row],[25]]</f>
        <v>6.8570540655100007E-6</v>
      </c>
      <c r="AB53" s="10">
        <f>3/24000000*OO[[#This Row],[84 (29JUN1985 09:00:00)-Water Temperature (C)]]*OO[[#This Row],[26]]</f>
        <v>6.2411467775312506E-6</v>
      </c>
      <c r="AC53" s="10">
        <f>3/24000000*OO[[#This Row],[85 (29JUN1985 12:00:00)-Water Temperature (C)]]*OO[[#This Row],[27]]</f>
        <v>5.6215912122599997E-6</v>
      </c>
      <c r="AD53" s="10">
        <f>3/24000000*OO[[#This Row],[86 (29JUN1985 15:00:00)-Water Temperature (C)]]*OO[[#This Row],[28]]</f>
        <v>5.1703049123075004E-6</v>
      </c>
      <c r="AE53" s="10">
        <f>3/24000000*OO[[#This Row],[88 (29JUN1985 21:00:00)-Water Temperature (C)]]*OO[[#This Row],[30]]</f>
        <v>4.3116568008524994E-6</v>
      </c>
      <c r="AF53" s="10">
        <f>3/24000000*OO[[#This Row],[88 (29JUN1985 21:00:00)-Water Temperature (C)]]*OO[[#This Row],[30]]</f>
        <v>4.3116568008524994E-6</v>
      </c>
      <c r="AG53" s="10">
        <f>3/24000000*OO[[#This Row],[89 (30JUN1985 00:00:00)-Water Temperature (C)]]*OO[[#This Row],[31]]</f>
        <v>3.6625522537337497E-6</v>
      </c>
      <c r="AH53" s="10">
        <f>3/24000000*OO[[#This Row],[90 (30JUN1985 03:00:00)-Water Temperature (C)]]*OO[[#This Row],[32]]</f>
        <v>3.0801134709374998E-6</v>
      </c>
      <c r="AI53" s="10">
        <f>3/24000000*OO[[#This Row],[91 (30JUN1985 06:00:00)-Water Temperature (C)]]*OO[[#This Row],[33]]</f>
        <v>2.6140038288E-6</v>
      </c>
      <c r="AJ53" s="10">
        <f>3/24000000*OO[[#This Row],[92 (30JUN1985 09:00:00)-Water Temperature (C)]]*OO[[#This Row],[34]]</f>
        <v>2.4163577611799998E-6</v>
      </c>
      <c r="AK53" s="10">
        <f>3/24000000*OO[[#This Row],[93 (30JUN1985 12:00:00)-Water Temperature (C)]]*OO[[#This Row],[35]]</f>
        <v>2.2517649057374996E-6</v>
      </c>
      <c r="AL53" s="10">
        <f>3/24000000*OO[[#This Row],[94 (30JUN1985 15:00:00)-Water Temperature (C)]]*OO[[#This Row],[36]]</f>
        <v>2.1544674162512501E-6</v>
      </c>
      <c r="AM53" s="10">
        <f>3/24000000*OO[[#This Row],[95 (30JUN1985 18:00:00)-Water Temperature (C)]]*OO[[#This Row],[37]]</f>
        <v>2.0818335412125E-6</v>
      </c>
      <c r="AN53" s="10">
        <f>3/24000000*OO[[#This Row],[96 (30JUN1985 21:00:00)-Water Temperature (C)]]*OO[[#This Row],[38]]</f>
        <v>1.8813521327639999E-6</v>
      </c>
      <c r="AO53" s="10">
        <f>3/24000000*OO[[#This Row],[97 (01JUL1985 00:00:00)-Water Temperature (C)]]*OO[[#This Row],[39]]</f>
        <v>1.5788726372947499E-6</v>
      </c>
      <c r="AP53" s="10">
        <f>3/24000000*OO[[#This Row],[98 (01JUL1985 03:00:00)-Water Temperature (C)]]*OO[[#This Row],[40]]</f>
        <v>1.299302399236E-6</v>
      </c>
      <c r="AQ53" s="10">
        <f>3/24000000*OO[[#This Row],[99 (01JUL1985 06:00:00)-Water Temperature (C)]]*OO[[#This Row],[41]]</f>
        <v>1.05355814080825E-6</v>
      </c>
      <c r="AR53" s="10">
        <f>3/24000000*OO[[#This Row],[100 (01JUL1985 09:00:00)-Water Temperature (C)]]*OO[[#This Row],[42]]</f>
        <v>9.0273308733599998E-7</v>
      </c>
      <c r="AS53" s="10">
        <f>3/24000000*OO[[#This Row],[101 (01JUL1985 12:00:00)-Water Temperature (C)]]*OO[[#This Row],[43]]</f>
        <v>7.8349472638149986E-7</v>
      </c>
      <c r="AT53" s="10">
        <f>3/24000000*OO[[#This Row],[102 (01JUL1985 15:00:00)-Water Temperature (C)]]*OO[[#This Row],[44]]</f>
        <v>6.6811911224349993E-7</v>
      </c>
      <c r="AU53" s="10">
        <f>3/24000000*OO[[#This Row],[103 (01JUL1985 18:00:00)-Water Temperature (C)]]*OO[[#This Row],[45]]</f>
        <v>5.307589004262499E-7</v>
      </c>
      <c r="AV53" s="10">
        <f>3/24000000*OO[[#This Row],[104 (01JUL1985 21:00:00)-Water Temperature (C)]]*OO[[#This Row],[46]]</f>
        <v>3.7839093410999998E-7</v>
      </c>
      <c r="AW53" s="10">
        <f>3/24000000*OO[[#This Row],[105 (02JUL1985 00:00:00)-Water Temperature (C)]]*OO[[#This Row],[47]]</f>
        <v>2.6292011350874997E-7</v>
      </c>
      <c r="AX53" s="10">
        <f>3/24000000*OO[[#This Row],[106 (02JUL1985 03:00:00)-Water Temperature (C)]]*OO[[#This Row],[48]]</f>
        <v>1.9183618919662498E-7</v>
      </c>
      <c r="AY53" s="10">
        <f>3/24000000*OO[[#This Row],[107 (02JUL1985 06:00:00)-Water Temperature (C)]]*OO[[#This Row],[49]]</f>
        <v>1.4775428149732499E-7</v>
      </c>
      <c r="AZ53" s="10">
        <f>3/24000000*OO[[#This Row],[108 (02JUL1985 09:00:00)-Water Temperature (C)]]*OO[[#This Row],[50]]</f>
        <v>1.211731688953E-7</v>
      </c>
      <c r="BA53" s="10">
        <f>3/24000000*OO[[#This Row],[109 (02JUL1985 12:00:00)-Water Temperature (C)]]*OO[[#This Row],[51]]</f>
        <v>1.0936958755029998E-7</v>
      </c>
      <c r="BB53" s="10">
        <f>3/24000000*OO[[#This Row],[110 (02JUL1985 15:00:00)-Water Temperature (C)]]*OO[[#This Row],[52]]</f>
        <v>9.8745681775825002E-8</v>
      </c>
      <c r="BC53" s="10">
        <f>3/24000000*OO[[#This Row],[111 (02JUL1985 18:00:00)-Water Temperature (C)]]*OO[[#This Row],[53]]</f>
        <v>8.7711722162500011E-8</v>
      </c>
      <c r="BD53" s="10">
        <f>3/24000000*OO[[#This Row],[112 (02JUL1985 21:00:00)-Water Temperature (C)]]*OO[[#This Row],[54]]</f>
        <v>7.5318527679487493E-8</v>
      </c>
      <c r="BE53" s="10">
        <f>3/24000000*OO[[#This Row],[113 (03JUL1985 00:00:00)-Water Temperature (C)]]*OO[[#This Row],[55]]</f>
        <v>6.6267020920649997E-8</v>
      </c>
      <c r="BF53" s="10">
        <f>3/24000000*OO[[#This Row],[114 (03JUL1985 03:00:00)-Water Temperature (C)]]*OO[[#This Row],[56]]</f>
        <v>5.7873092062500001E-8</v>
      </c>
      <c r="BG53" s="10">
        <f>3/24000000*OO[[#This Row],[115 (03JUL1985 06:00:00)-Water Temperature (C)]]*OO[[#This Row],[57]]</f>
        <v>5.0040591520499996E-8</v>
      </c>
      <c r="BH53" s="10">
        <f>3/24000000*OO[[#This Row],[116 (03JUL1985 09:00:00)-Water Temperature (C)]]*OO[[#This Row],[58]]</f>
        <v>4.4694566096149997E-8</v>
      </c>
      <c r="BI53" s="10">
        <f>3/24000000*OO[[#This Row],[117 (03JUL1985 12:00:00)-Water Temperature (C)]]*OO[[#This Row],[59]]</f>
        <v>4.3065165817850001E-8</v>
      </c>
      <c r="BJ53" s="10">
        <f>3/24000000*OO[[#This Row],[118 (03JUL1985 15:00:00)-Water Temperature (C)]]*OO[[#This Row],[60]]</f>
        <v>4.1817918208499997E-8</v>
      </c>
      <c r="BK53" s="10">
        <f>3/24000000*OO[[#This Row],[119 (03JUL1985 18:00:00)-Water Temperature (C)]]*OO[[#This Row],[61]]</f>
        <v>4.0777123562174997E-8</v>
      </c>
      <c r="BL53" s="10">
        <f>3/24000000*OO[[#This Row],[120 (03JUL1985 21:00:00)-Water Temperature (C)]]*OO[[#This Row],[62]]</f>
        <v>3.7862234138850002E-8</v>
      </c>
      <c r="BM53" s="10">
        <f>3/24000000*OO[[#This Row],[121 (04JUL1985 00:00:00)-Water Temperature (C)]]*OO[[#This Row],[63]]</f>
        <v>3.5013451408725001E-8</v>
      </c>
      <c r="BN53" s="10">
        <f>3/24000000*OO[[#This Row],[122 (04JUL1985 03:00:00)-Water Temperature (C)]]*OO[[#This Row],[64]]</f>
        <v>3.2314782589650001E-8</v>
      </c>
      <c r="BO53" s="10">
        <f>3/24000000*OO[[#This Row],[123 (04JUL1985 06:00:00)-Water Temperature (C)]]*OO[[#This Row],[65]]</f>
        <v>2.9235185920937498E-8</v>
      </c>
      <c r="BP53" s="10">
        <f>3/24000000*OO[[#This Row],[124 (04JUL1985 09:00:00)-Water Temperature (C)]]*OO[[#This Row],[66]]</f>
        <v>2.7925339581450001E-8</v>
      </c>
      <c r="BQ53" s="10">
        <f>3/24000000*OO[[#This Row],[125 (04JUL1985 12:00:00)-Water Temperature (C)]]*OO[[#This Row],[67]]</f>
        <v>2.7352906448625002E-8</v>
      </c>
      <c r="BR53" s="10">
        <f>3/24000000*OO[[#This Row],[126 (04JUL1985 15:00:00)-Water Temperature (C)]]*OO[[#This Row],[68]]</f>
        <v>2.7661960073274997E-8</v>
      </c>
      <c r="BS53" s="10">
        <f>3/24000000*OO[[#This Row],[127 (04JUL1985 18:00:00)-Water Temperature (C)]]*OO[[#This Row],[69]]</f>
        <v>2.9608614774749998E-8</v>
      </c>
      <c r="BT53" s="10">
        <f>3/24000000*OO[[#This Row],[128 (04JUL1985 21:00:00)-Water Temperature (C)]]*OO[[#This Row],[70]]</f>
        <v>3.042051818175E-8</v>
      </c>
      <c r="BU53" s="10">
        <f>3/24000000*OO[[#This Row],[129 (05JUL1985 00:00:00)-Water Temperature (C)]]*OO[[#This Row],[71]]</f>
        <v>2.8886381751887497E-8</v>
      </c>
      <c r="BV53" s="10">
        <f>3/24000000*OO[[#This Row],[130 (05JUL1985 03:00:00)-Water Temperature (C)]]*OO[[#This Row],[72]]</f>
        <v>2.6707000858499999E-8</v>
      </c>
      <c r="BW53" s="10">
        <f>3/24000000*OO[[#This Row],[131 (05JUL1985 06:00:00)-Water Temperature (C)]]*OO[[#This Row],[73]]</f>
        <v>2.4314880045125E-8</v>
      </c>
      <c r="BX53" s="10">
        <f>3/24000000*OO[[#This Row],[132 (05JUL1985 09:00:00)-Water Temperature (C)]]*OO[[#This Row],[74]]</f>
        <v>2.3574746991787502E-8</v>
      </c>
      <c r="BY53" s="10">
        <f>3/24000000*OO[[#This Row],[133 (05JUL1985 12:00:00)-Water Temperature (C)]]*OO[[#This Row],[75]]</f>
        <v>2.3414252926500001E-8</v>
      </c>
      <c r="BZ53" s="10">
        <f>3/24000000*OO[[#This Row],[134 (05JUL1985 15:00:00)-Water Temperature (C)]]*OO[[#This Row],[76]]</f>
        <v>2.4774949277099998E-8</v>
      </c>
      <c r="CA53" s="10">
        <f>3/24000000*OO[[#This Row],[135 (05JUL1985 18:00:00)-Water Temperature (C)]]*OO[[#This Row],[77]]</f>
        <v>2.7403585890449995E-8</v>
      </c>
      <c r="CB53" s="10">
        <f>3/24000000*OO[[#This Row],[136 (05JUL1985 21:00:00)-Water Temperature (C)]]*OO[[#This Row],[78]]</f>
        <v>2.8646715216199998E-8</v>
      </c>
      <c r="CC53" s="10">
        <f>3/24000000*OO[[#This Row],[137 (06JUL1985 00:00:00)-Water Temperature (C)]]*OO[[#This Row],[79]]</f>
        <v>2.77193448764625E-8</v>
      </c>
      <c r="CD53" s="10">
        <f>3/24000000*OO[[#This Row],[138 (06JUL1985 03:00:00)-Water Temperature (C)]]*OO[[#This Row],[80]]</f>
        <v>2.56073559621E-8</v>
      </c>
      <c r="CE53" s="10">
        <f>3/24000000*OO[[#This Row],[139 (06JUL1985 06:00:00)-Water Temperature (C)]]*OO[[#This Row],[81]]</f>
        <v>2.2953360699112499E-8</v>
      </c>
      <c r="CF53" s="10">
        <f>3/24000000*OO[[#This Row],[140 (06JUL1985 09:00:00)-Water Temperature (C)]]*OO[[#This Row],[82]]</f>
        <v>2.1907896575624999E-8</v>
      </c>
      <c r="CG53" s="10">
        <f>3/24000000*OO[[#This Row],[141 (06JUL1985 12:00:00)-Water Temperature (C)]]*OO[[#This Row],[83]]</f>
        <v>2.1353887440500001E-8</v>
      </c>
      <c r="CH53" s="10">
        <f>3/24000000*OO[[#This Row],[142 (06JUL1985 15:00:00)-Water Temperature (C)]]*OO[[#This Row],[84]]</f>
        <v>2.1298901648999998E-8</v>
      </c>
      <c r="CI53" s="10">
        <f>3/24000000*OO[[#This Row],[143 (06JUL1985 18:00:00)-Water Temperature (C)]]*OO[[#This Row],[85]]</f>
        <v>2.0833114183599998E-8</v>
      </c>
      <c r="CJ53" s="10">
        <f>3/24000000*OO[[#This Row],[144 (06JUL1985 21:00:00)-Water Temperature (C)]]*OO[[#This Row],[86]]</f>
        <v>1.9445941167399997E-8</v>
      </c>
      <c r="CK53" s="10">
        <f>3/24000000*OO[[#This Row],[145 (07JUL1985 00:00:00)-Water Temperature (C)]]*OO[[#This Row],[87]]</f>
        <v>1.7321880119284999E-8</v>
      </c>
      <c r="CL53" s="10">
        <f>3/24000000*OO[[#This Row],[146 (07JUL1985 03:00:00)-Water Temperature (C)]]*OO[[#This Row],[88]]</f>
        <v>1.5287265330333749E-8</v>
      </c>
      <c r="CM53" s="10">
        <f>3/24000000*OO[[#This Row],[147 (07JUL1985 06:00:00)-Water Temperature (C)]]*OO[[#This Row],[89]]</f>
        <v>1.3412332162424998E-8</v>
      </c>
      <c r="CN53" s="10">
        <f>3/24000000*OO[[#This Row],[148 (07JUL1985 09:00:00)-Water Temperature (C)]]*OO[[#This Row],[90]]</f>
        <v>1.2490581438247499E-8</v>
      </c>
      <c r="CO53" s="10">
        <f>3/24000000*OO[[#This Row],[149 (07JUL1985 12:00:00)-Water Temperature (C)]]*OO[[#This Row],[91]]</f>
        <v>1.133949651925125E-8</v>
      </c>
      <c r="CP53" s="10">
        <f>3/24000000*OO[[#This Row],[150 (07JUL1985 15:00:00)-Water Temperature (C)]]*OO[[#This Row],[92]]</f>
        <v>1.10680733903125E-8</v>
      </c>
      <c r="CQ53" s="10">
        <f>3/24000000*OO[[#This Row],[151 (07JUL1985 18:00:00)-Water Temperature (C)]]*OO[[#This Row],[93]]</f>
        <v>1.024854274993375E-8</v>
      </c>
      <c r="CR53" s="10">
        <f>3/24000000*OO[[#This Row],[152 (07JUL1985 21:00:00)-Water Temperature (C)]]*OO[[#This Row],[94]]</f>
        <v>8.9642030155962508E-9</v>
      </c>
      <c r="CS53" s="10">
        <f>3/24000000*OO[[#This Row],[153 (08JUL1985 00:00:00)-Water Temperature (C)]]*OO[[#This Row],[95]]</f>
        <v>7.7513238648599995E-9</v>
      </c>
      <c r="CT53" s="10">
        <f>3/24000000*OO[[#This Row],[154 (08JUL1985 03:00:00)-Water Temperature (C)]]*OO[[#This Row],[96]]</f>
        <v>6.8962585104849989E-9</v>
      </c>
      <c r="CU53" s="10">
        <f>3/24000000*OO[[#This Row],[155 (08JUL1985 06:00:00)-Water Temperature (C)]]*OO[[#This Row],[97]]</f>
        <v>6.2973215562000008E-9</v>
      </c>
      <c r="CV53" s="10">
        <f>3/24000000*OO[[#This Row],[156 (08JUL1985 09:00:00)-Water Temperature (C)]]*OO[[#This Row],[98]]</f>
        <v>6.2157044373187498E-9</v>
      </c>
      <c r="CW53" s="10">
        <f>3/24000000*OO[[#This Row],[157 (08JUL1985 12:00:00)-Water Temperature (C)]]*OO[[#This Row],[99]]</f>
        <v>6.3735599122299994E-9</v>
      </c>
    </row>
    <row r="54" spans="1:101" x14ac:dyDescent="0.35">
      <c r="A54" t="s">
        <v>59</v>
      </c>
      <c r="B54">
        <v>763.56970000000001</v>
      </c>
      <c r="C54" s="10">
        <f>3/24*OO[[#This Row],[59 (26JUN1985 06:00:00)-Water Temperature (C)]]*OO[[#This Row],[1]]/SUM(OO[1])</f>
        <v>2.3124289701594458E-6</v>
      </c>
      <c r="D54" s="10">
        <f>3/24*OO[[#This Row],[60 (26JUN1985 09:00:00)-Water Temperature (C)]]*OO[[#This Row],[2]]/SUM(OO[2])</f>
        <v>3.6274188498674302E-2</v>
      </c>
      <c r="E54" s="10">
        <f>3/24*OO[[#This Row],[61 (26JUN1985 12:00:00)-Water Temperature (C)]]*OO[[#This Row],[3]]/SUM(OO[3])</f>
        <v>6.6752080145282666E-2</v>
      </c>
      <c r="F54" s="10">
        <f>3/24*OO[[#This Row],[62 (26JUN1985 15:00:00)-Water Temperature (C)]]*OO[[#This Row],[4]]/SUM(OO[4])</f>
        <v>7.8875944412876778E-3</v>
      </c>
      <c r="G54" s="10">
        <f>3/24*OO[[#This Row],[63 (26JUN1985 18:00:00)-Water Temperature (C)]]*OO[[#This Row],[5]]/SUM(OO[5])</f>
        <v>2.8448768642714775E-4</v>
      </c>
      <c r="H54" s="10">
        <f>3/24*OO[[#This Row],[64 (26JUN1985 21:00:00)-Water Temperature (C)]]*OO[[#This Row],[6]]/SUM(OO[6])</f>
        <v>3.3891524427720953E-5</v>
      </c>
      <c r="I54" s="10">
        <f>3/24*OO[[#This Row],[65 (27JUN1985 00:00:00)-Water Temperature (C)]]*OO[[#This Row],[7]]/SUM(OO[7])</f>
        <v>2.5088553263731711E-5</v>
      </c>
      <c r="J54" s="10">
        <f>3/24*OO[[#This Row],[66 (27JUN1985 03:00:00)-Water Temperature (C)]]*OO[[#This Row],[8]]/SUM(OO[8])</f>
        <v>2.1002203976714696E-5</v>
      </c>
      <c r="K54" s="10">
        <f>3/24*OO[[#This Row],[67 (27JUN1985 06:00:00)-Water Temperature (C)]]*OO[[#This Row],[9]]/SUM(OO[9])</f>
        <v>1.7730948456394787E-5</v>
      </c>
      <c r="L54" s="10">
        <f>3/24*OO[[#This Row],[68 (27JUN1985 09:00:00)-Water Temperature (C)]]*OO[[#This Row],[10]]/SUM(OO[10])</f>
        <v>1.6129487401285379E-5</v>
      </c>
      <c r="M54" s="10">
        <f>3/24*OO[[#This Row],[69 (27JUN1985 12:00:00)-Water Temperature (C)]]*OO[[#This Row],[11]]/SUM(OO[11])</f>
        <v>1.5742462229400432E-5</v>
      </c>
      <c r="N54" s="10">
        <f>3/24*OO[[#This Row],[70 (27JUN1985 15:00:00)-Water Temperature (C)]]*OO[[#This Row],[12]]/SUM(OO[12])</f>
        <v>1.5838657519178634E-5</v>
      </c>
      <c r="O54" s="10">
        <f>3/24*OO[[#This Row],[71 (27JUN1985 18:00:00)-Water Temperature (C)]]*OO[[#This Row],[13]]/SUM(OO[13])</f>
        <v>1.574084108181607E-5</v>
      </c>
      <c r="P54" s="10">
        <f>3/24*OO[[#This Row],[72 (27JUN1985 21:00:00)-Water Temperature (C)]]*OO[[#This Row],[14]]/SUM(OO[14])</f>
        <v>1.4660505658222564E-5</v>
      </c>
      <c r="Q54" s="10">
        <f>3/24*OO[[#This Row],[73 (28JUN1985 00:00:00)-Water Temperature (C)]]*OO[[#This Row],[15]]/SUM(OO[15])</f>
        <v>1.2906691994707619E-5</v>
      </c>
      <c r="R54" s="10">
        <f>3/24*OO[[#This Row],[74 (28JUN1985 03:00:00)-Water Temperature (C)]]*OO[[#This Row],[16]]/SUM(OO[16])</f>
        <v>1.1182087099335972E-5</v>
      </c>
      <c r="S54" s="10">
        <f>3/24*OO[[#This Row],[75 (28JUN1985 06:00:00)-Water Temperature (C)]]*OO[[#This Row],[17]]/SUM(OO[17])</f>
        <v>9.7153239195181301E-6</v>
      </c>
      <c r="T54" s="10">
        <f>3/24*OO[[#This Row],[76 (28JUN1985 09:00:00)-Water Temperature (C)]]*OO[[#This Row],[18]]/SUM(OO[18])</f>
        <v>8.8949350650475929E-6</v>
      </c>
      <c r="U54" s="10">
        <f>3/24*OO[[#This Row],[77 (28JUN1985 12:00:00)-Water Temperature (C)]]*OO[[#This Row],[19]]/SUM(OO[19])</f>
        <v>9.2052923910612826E-6</v>
      </c>
      <c r="V54" s="10">
        <f>3/24000000*OO[[#This Row],[78 (28JUN1985 15:00:00)-Water Temperature (C)]]*OO[[#This Row],[20]]</f>
        <v>1.0906218372959999E-5</v>
      </c>
      <c r="W54" s="10">
        <f>3/24000000*OO[[#This Row],[79 (28JUN1985 18:00:00)-Water Temperature (C)]]*OO[[#This Row],[21]]</f>
        <v>1.1726575238587499E-5</v>
      </c>
      <c r="X54" s="10">
        <f>3/24000000*OO[[#This Row],[80 (28JUN1985 21:00:00)-Water Temperature (C)]]*OO[[#This Row],[22]]</f>
        <v>1.1133484630523749E-5</v>
      </c>
      <c r="Y54" s="10">
        <f>3/24000000*OO[[#This Row],[81 (29JUN1985 00:00:00)-Water Temperature (C)]]*OO[[#This Row],[23]]</f>
        <v>9.9088576210737508E-6</v>
      </c>
      <c r="Z54" s="10">
        <f>3/24000000*OO[[#This Row],[82 (29JUN1985 03:00:00)-Water Temperature (C)]]*OO[[#This Row],[24]]</f>
        <v>8.5416668407437499E-6</v>
      </c>
      <c r="AA54" s="10">
        <f>3/24000000*OO[[#This Row],[83 (29JUN1985 06:00:00)-Water Temperature (C)]]*OO[[#This Row],[25]]</f>
        <v>7.2696988952225003E-6</v>
      </c>
      <c r="AB54" s="10">
        <f>3/24000000*OO[[#This Row],[84 (29JUN1985 09:00:00)-Water Temperature (C)]]*OO[[#This Row],[26]]</f>
        <v>6.6080280418749999E-6</v>
      </c>
      <c r="AC54" s="10">
        <f>3/24000000*OO[[#This Row],[85 (29JUN1985 12:00:00)-Water Temperature (C)]]*OO[[#This Row],[27]]</f>
        <v>5.9546342016562494E-6</v>
      </c>
      <c r="AD54" s="10">
        <f>3/24000000*OO[[#This Row],[86 (29JUN1985 15:00:00)-Water Temperature (C)]]*OO[[#This Row],[28]]</f>
        <v>5.4645812102912501E-6</v>
      </c>
      <c r="AE54" s="10">
        <f>3/24000000*OO[[#This Row],[88 (29JUN1985 21:00:00)-Water Temperature (C)]]*OO[[#This Row],[30]]</f>
        <v>4.5614292233949993E-6</v>
      </c>
      <c r="AF54" s="10">
        <f>3/24000000*OO[[#This Row],[88 (29JUN1985 21:00:00)-Water Temperature (C)]]*OO[[#This Row],[30]]</f>
        <v>4.5614292233949993E-6</v>
      </c>
      <c r="AG54" s="10">
        <f>3/24000000*OO[[#This Row],[89 (30JUN1985 00:00:00)-Water Temperature (C)]]*OO[[#This Row],[31]]</f>
        <v>3.8800587713124992E-6</v>
      </c>
      <c r="AH54" s="10">
        <f>3/24000000*OO[[#This Row],[90 (30JUN1985 03:00:00)-Water Temperature (C)]]*OO[[#This Row],[32]]</f>
        <v>3.2636652547124997E-6</v>
      </c>
      <c r="AI54" s="10">
        <f>3/24000000*OO[[#This Row],[91 (30JUN1985 06:00:00)-Water Temperature (C)]]*OO[[#This Row],[33]]</f>
        <v>2.7712150056562502E-6</v>
      </c>
      <c r="AJ54" s="10">
        <f>3/24000000*OO[[#This Row],[92 (30JUN1985 09:00:00)-Water Temperature (C)]]*OO[[#This Row],[34]]</f>
        <v>2.5600756949249998E-6</v>
      </c>
      <c r="AK54" s="10">
        <f>3/24000000*OO[[#This Row],[93 (30JUN1985 12:00:00)-Water Temperature (C)]]*OO[[#This Row],[35]]</f>
        <v>2.3818210705349998E-6</v>
      </c>
      <c r="AL54" s="10">
        <f>3/24000000*OO[[#This Row],[94 (30JUN1985 15:00:00)-Water Temperature (C)]]*OO[[#This Row],[36]]</f>
        <v>2.2735318087874998E-6</v>
      </c>
      <c r="AM54" s="10">
        <f>3/24000000*OO[[#This Row],[95 (30JUN1985 18:00:00)-Water Temperature (C)]]*OO[[#This Row],[37]]</f>
        <v>2.1960700134812498E-6</v>
      </c>
      <c r="AN54" s="10">
        <f>3/24000000*OO[[#This Row],[96 (30JUN1985 21:00:00)-Water Temperature (C)]]*OO[[#This Row],[38]]</f>
        <v>1.9857618923900002E-6</v>
      </c>
      <c r="AO54" s="10">
        <f>3/24000000*OO[[#This Row],[97 (01JUL1985 00:00:00)-Water Temperature (C)]]*OO[[#This Row],[39]]</f>
        <v>1.6673140983729999E-6</v>
      </c>
      <c r="AP54" s="10">
        <f>3/24000000*OO[[#This Row],[98 (01JUL1985 03:00:00)-Water Temperature (C)]]*OO[[#This Row],[40]]</f>
        <v>1.3735497965914997E-6</v>
      </c>
      <c r="AQ54" s="10">
        <f>3/24000000*OO[[#This Row],[99 (01JUL1985 06:00:00)-Water Temperature (C)]]*OO[[#This Row],[41]]</f>
        <v>1.1156665804567499E-6</v>
      </c>
      <c r="AR54" s="10">
        <f>3/24000000*OO[[#This Row],[100 (01JUL1985 09:00:00)-Water Temperature (C)]]*OO[[#This Row],[42]]</f>
        <v>9.5635966681100003E-7</v>
      </c>
      <c r="AS54" s="10">
        <f>3/24000000*OO[[#This Row],[101 (01JUL1985 12:00:00)-Water Temperature (C)]]*OO[[#This Row],[43]]</f>
        <v>8.2798294701149998E-7</v>
      </c>
      <c r="AT54" s="10">
        <f>3/24000000*OO[[#This Row],[102 (01JUL1985 15:00:00)-Water Temperature (C)]]*OO[[#This Row],[44]]</f>
        <v>7.0639288842849995E-7</v>
      </c>
      <c r="AU54" s="10">
        <f>3/24000000*OO[[#This Row],[103 (01JUL1985 18:00:00)-Water Temperature (C)]]*OO[[#This Row],[45]]</f>
        <v>5.6329500301199997E-7</v>
      </c>
      <c r="AV54" s="10">
        <f>3/24000000*OO[[#This Row],[104 (01JUL1985 21:00:00)-Water Temperature (C)]]*OO[[#This Row],[46]]</f>
        <v>4.0175338959524993E-7</v>
      </c>
      <c r="AW54" s="10">
        <f>3/24000000*OO[[#This Row],[105 (02JUL1985 00:00:00)-Water Temperature (C)]]*OO[[#This Row],[47]]</f>
        <v>2.781030168625E-7</v>
      </c>
      <c r="AX54" s="10">
        <f>3/24000000*OO[[#This Row],[106 (02JUL1985 03:00:00)-Water Temperature (C)]]*OO[[#This Row],[48]]</f>
        <v>2.0193507109262499E-7</v>
      </c>
      <c r="AY54" s="10">
        <f>3/24000000*OO[[#This Row],[107 (02JUL1985 06:00:00)-Water Temperature (C)]]*OO[[#This Row],[49]]</f>
        <v>1.5492111635189998E-7</v>
      </c>
      <c r="AZ54" s="10">
        <f>3/24000000*OO[[#This Row],[108 (02JUL1985 09:00:00)-Water Temperature (C)]]*OO[[#This Row],[50]]</f>
        <v>1.266456631022625E-7</v>
      </c>
      <c r="BA54" s="10">
        <f>3/24000000*OO[[#This Row],[109 (02JUL1985 12:00:00)-Water Temperature (C)]]*OO[[#This Row],[51]]</f>
        <v>1.140014350853E-7</v>
      </c>
      <c r="BB54" s="10">
        <f>3/24000000*OO[[#This Row],[110 (02JUL1985 15:00:00)-Water Temperature (C)]]*OO[[#This Row],[52]]</f>
        <v>1.029186466455E-7</v>
      </c>
      <c r="BC54" s="10">
        <f>3/24000000*OO[[#This Row],[111 (02JUL1985 18:00:00)-Water Temperature (C)]]*OO[[#This Row],[53]]</f>
        <v>9.1308304929262499E-8</v>
      </c>
      <c r="BD54" s="10">
        <f>3/24000000*OO[[#This Row],[112 (02JUL1985 21:00:00)-Water Temperature (C)]]*OO[[#This Row],[54]]</f>
        <v>7.8225541513799999E-8</v>
      </c>
      <c r="BE54" s="10">
        <f>3/24000000*OO[[#This Row],[113 (03JUL1985 00:00:00)-Water Temperature (C)]]*OO[[#This Row],[55]]</f>
        <v>6.8706649794449994E-8</v>
      </c>
      <c r="BF54" s="10">
        <f>3/24000000*OO[[#This Row],[114 (03JUL1985 03:00:00)-Water Temperature (C)]]*OO[[#This Row],[56]]</f>
        <v>6.0040962327499991E-8</v>
      </c>
      <c r="BG54" s="10">
        <f>3/24000000*OO[[#This Row],[115 (03JUL1985 06:00:00)-Water Temperature (C)]]*OO[[#This Row],[57]]</f>
        <v>5.1912329289000003E-8</v>
      </c>
      <c r="BH54" s="10">
        <f>3/24000000*OO[[#This Row],[116 (03JUL1985 09:00:00)-Water Temperature (C)]]*OO[[#This Row],[58]]</f>
        <v>4.6319105601750003E-8</v>
      </c>
      <c r="BI54" s="10">
        <f>3/24000000*OO[[#This Row],[117 (03JUL1985 12:00:00)-Water Temperature (C)]]*OO[[#This Row],[59]]</f>
        <v>4.4592191955212493E-8</v>
      </c>
      <c r="BJ54" s="10">
        <f>3/24000000*OO[[#This Row],[118 (03JUL1985 15:00:00)-Water Temperature (C)]]*OO[[#This Row],[60]]</f>
        <v>4.3324691229562502E-8</v>
      </c>
      <c r="BK54" s="10">
        <f>3/24000000*OO[[#This Row],[119 (03JUL1985 18:00:00)-Water Temperature (C)]]*OO[[#This Row],[61]]</f>
        <v>4.2193913979000001E-8</v>
      </c>
      <c r="BL54" s="10">
        <f>3/24000000*OO[[#This Row],[120 (03JUL1985 21:00:00)-Water Temperature (C)]]*OO[[#This Row],[62]]</f>
        <v>3.9117677958124997E-8</v>
      </c>
      <c r="BM54" s="10">
        <f>3/24000000*OO[[#This Row],[121 (04JUL1985 00:00:00)-Water Temperature (C)]]*OO[[#This Row],[63]]</f>
        <v>3.61272362004E-8</v>
      </c>
      <c r="BN54" s="10">
        <f>3/24000000*OO[[#This Row],[122 (04JUL1985 03:00:00)-Water Temperature (C)]]*OO[[#This Row],[64]]</f>
        <v>3.3396682873487496E-8</v>
      </c>
      <c r="BO54" s="10">
        <f>3/24000000*OO[[#This Row],[123 (04JUL1985 06:00:00)-Water Temperature (C)]]*OO[[#This Row],[65]]</f>
        <v>3.0275303624050001E-8</v>
      </c>
      <c r="BP54" s="10">
        <f>3/24000000*OO[[#This Row],[124 (04JUL1985 09:00:00)-Water Temperature (C)]]*OO[[#This Row],[66]]</f>
        <v>2.8959225428474998E-8</v>
      </c>
      <c r="BQ54" s="10">
        <f>3/24000000*OO[[#This Row],[125 (04JUL1985 12:00:00)-Water Temperature (C)]]*OO[[#This Row],[67]]</f>
        <v>2.8306349750062495E-8</v>
      </c>
      <c r="BR54" s="10">
        <f>3/24000000*OO[[#This Row],[126 (04JUL1985 15:00:00)-Water Temperature (C)]]*OO[[#This Row],[68]]</f>
        <v>2.84975857166E-8</v>
      </c>
      <c r="BS54" s="10">
        <f>3/24000000*OO[[#This Row],[127 (04JUL1985 18:00:00)-Water Temperature (C)]]*OO[[#This Row],[69]]</f>
        <v>3.04470407782E-8</v>
      </c>
      <c r="BT54" s="10">
        <f>3/24000000*OO[[#This Row],[128 (04JUL1985 21:00:00)-Water Temperature (C)]]*OO[[#This Row],[70]]</f>
        <v>3.13028394944E-8</v>
      </c>
      <c r="BU54" s="10">
        <f>3/24000000*OO[[#This Row],[129 (05JUL1985 00:00:00)-Water Temperature (C)]]*OO[[#This Row],[71]]</f>
        <v>2.9784478416624998E-8</v>
      </c>
      <c r="BV54" s="10">
        <f>3/24000000*OO[[#This Row],[130 (05JUL1985 03:00:00)-Water Temperature (C)]]*OO[[#This Row],[72]]</f>
        <v>2.7590886521724999E-8</v>
      </c>
      <c r="BW54" s="10">
        <f>3/24000000*OO[[#This Row],[131 (05JUL1985 06:00:00)-Water Temperature (C)]]*OO[[#This Row],[73]]</f>
        <v>2.5176479344912498E-8</v>
      </c>
      <c r="BX54" s="10">
        <f>3/24000000*OO[[#This Row],[132 (05JUL1985 09:00:00)-Water Temperature (C)]]*OO[[#This Row],[74]]</f>
        <v>2.4458403163012499E-8</v>
      </c>
      <c r="BY54" s="10">
        <f>3/24000000*OO[[#This Row],[133 (05JUL1985 12:00:00)-Water Temperature (C)]]*OO[[#This Row],[75]]</f>
        <v>2.4267441006299996E-8</v>
      </c>
      <c r="BZ54" s="10">
        <f>3/24000000*OO[[#This Row],[134 (05JUL1985 15:00:00)-Water Temperature (C)]]*OO[[#This Row],[76]]</f>
        <v>2.5518284856E-8</v>
      </c>
      <c r="CA54" s="10">
        <f>3/24000000*OO[[#This Row],[135 (05JUL1985 18:00:00)-Water Temperature (C)]]*OO[[#This Row],[77]]</f>
        <v>2.8127164020537495E-8</v>
      </c>
      <c r="CB54" s="10">
        <f>3/24000000*OO[[#This Row],[136 (05JUL1985 21:00:00)-Water Temperature (C)]]*OO[[#This Row],[78]]</f>
        <v>2.9415207500774999E-8</v>
      </c>
      <c r="CC54" s="10">
        <f>3/24000000*OO[[#This Row],[137 (06JUL1985 00:00:00)-Water Temperature (C)]]*OO[[#This Row],[79]]</f>
        <v>2.8544921055424999E-8</v>
      </c>
      <c r="CD54" s="10">
        <f>3/24000000*OO[[#This Row],[138 (06JUL1985 03:00:00)-Water Temperature (C)]]*OO[[#This Row],[80]]</f>
        <v>2.6465422549124999E-8</v>
      </c>
      <c r="CE54" s="10">
        <f>3/24000000*OO[[#This Row],[139 (06JUL1985 06:00:00)-Water Temperature (C)]]*OO[[#This Row],[81]]</f>
        <v>2.3800309014125E-8</v>
      </c>
      <c r="CF54" s="10">
        <f>3/24000000*OO[[#This Row],[140 (06JUL1985 09:00:00)-Water Temperature (C)]]*OO[[#This Row],[82]]</f>
        <v>2.2744231651625E-8</v>
      </c>
      <c r="CG54" s="10">
        <f>3/24000000*OO[[#This Row],[141 (06JUL1985 12:00:00)-Water Temperature (C)]]*OO[[#This Row],[83]]</f>
        <v>2.2151971445499999E-8</v>
      </c>
      <c r="CH54" s="10">
        <f>3/24000000*OO[[#This Row],[142 (06JUL1985 15:00:00)-Water Temperature (C)]]*OO[[#This Row],[84]]</f>
        <v>2.2055813742837501E-8</v>
      </c>
      <c r="CI54" s="10">
        <f>3/24000000*OO[[#This Row],[143 (06JUL1985 18:00:00)-Water Temperature (C)]]*OO[[#This Row],[85]]</f>
        <v>2.1563415937675001E-8</v>
      </c>
      <c r="CJ54" s="10">
        <f>3/24000000*OO[[#This Row],[144 (06JUL1985 21:00:00)-Water Temperature (C)]]*OO[[#This Row],[86]]</f>
        <v>2.0101424188449996E-8</v>
      </c>
      <c r="CK54" s="10">
        <f>3/24000000*OO[[#This Row],[145 (07JUL1985 00:00:00)-Water Temperature (C)]]*OO[[#This Row],[87]]</f>
        <v>1.7904641459737497E-8</v>
      </c>
      <c r="CL54" s="10">
        <f>3/24000000*OO[[#This Row],[146 (07JUL1985 03:00:00)-Water Temperature (C)]]*OO[[#This Row],[88]]</f>
        <v>1.5820490752567498E-8</v>
      </c>
      <c r="CM54" s="10">
        <f>3/24000000*OO[[#This Row],[147 (07JUL1985 06:00:00)-Water Temperature (C)]]*OO[[#This Row],[89]]</f>
        <v>1.390706850568875E-8</v>
      </c>
      <c r="CN54" s="10">
        <f>3/24000000*OO[[#This Row],[148 (07JUL1985 09:00:00)-Water Temperature (C)]]*OO[[#This Row],[90]]</f>
        <v>1.2955078540353749E-8</v>
      </c>
      <c r="CO54" s="10">
        <f>3/24000000*OO[[#This Row],[149 (07JUL1985 12:00:00)-Water Temperature (C)]]*OO[[#This Row],[91]]</f>
        <v>1.1751981935264998E-8</v>
      </c>
      <c r="CP54" s="10">
        <f>3/24000000*OO[[#This Row],[150 (07JUL1985 15:00:00)-Water Temperature (C)]]*OO[[#This Row],[92]]</f>
        <v>1.1476063229626249E-8</v>
      </c>
      <c r="CQ54" s="10">
        <f>3/24000000*OO[[#This Row],[151 (07JUL1985 18:00:00)-Water Temperature (C)]]*OO[[#This Row],[93]]</f>
        <v>1.066557623982E-8</v>
      </c>
      <c r="CR54" s="10">
        <f>3/24000000*OO[[#This Row],[152 (07JUL1985 21:00:00)-Water Temperature (C)]]*OO[[#This Row],[94]]</f>
        <v>9.3110607402912489E-9</v>
      </c>
      <c r="CS54" s="10">
        <f>3/24000000*OO[[#This Row],[153 (08JUL1985 00:00:00)-Water Temperature (C)]]*OO[[#This Row],[95]]</f>
        <v>8.0316789985799995E-9</v>
      </c>
      <c r="CT54" s="10">
        <f>3/24000000*OO[[#This Row],[154 (08JUL1985 03:00:00)-Water Temperature (C)]]*OO[[#This Row],[96]]</f>
        <v>7.1336654549812507E-9</v>
      </c>
      <c r="CU54" s="10">
        <f>3/24000000*OO[[#This Row],[155 (08JUL1985 06:00:00)-Water Temperature (C)]]*OO[[#This Row],[97]]</f>
        <v>6.523124846393749E-9</v>
      </c>
      <c r="CV54" s="10">
        <f>3/24000000*OO[[#This Row],[156 (08JUL1985 09:00:00)-Water Temperature (C)]]*OO[[#This Row],[98]]</f>
        <v>6.4483024565099996E-9</v>
      </c>
      <c r="CW54" s="10">
        <f>3/24000000*OO[[#This Row],[157 (08JUL1985 12:00:00)-Water Temperature (C)]]*OO[[#This Row],[99]]</f>
        <v>6.5889583287374996E-9</v>
      </c>
    </row>
    <row r="55" spans="1:101" x14ac:dyDescent="0.35">
      <c r="A55" t="s">
        <v>60</v>
      </c>
      <c r="B55">
        <v>752.88040000000001</v>
      </c>
      <c r="C55" s="10">
        <f>3/24*OO[[#This Row],[59 (26JUN1985 06:00:00)-Water Temperature (C)]]*OO[[#This Row],[1]]/SUM(OO[1])</f>
        <v>4.0533479604424643E-7</v>
      </c>
      <c r="D55" s="10">
        <f>3/24*OO[[#This Row],[60 (26JUN1985 09:00:00)-Water Temperature (C)]]*OO[[#This Row],[2]]/SUM(OO[2])</f>
        <v>3.510508273351285E-2</v>
      </c>
      <c r="E55" s="10">
        <f>3/24*OO[[#This Row],[61 (26JUN1985 12:00:00)-Water Temperature (C)]]*OO[[#This Row],[3]]/SUM(OO[3])</f>
        <v>9.1246479007184592E-2</v>
      </c>
      <c r="F55" s="10">
        <f>3/24*OO[[#This Row],[62 (26JUN1985 15:00:00)-Water Temperature (C)]]*OO[[#This Row],[4]]/SUM(OO[4])</f>
        <v>1.3320842454085421E-2</v>
      </c>
      <c r="G55" s="10">
        <f>3/24*OO[[#This Row],[63 (26JUN1985 18:00:00)-Water Temperature (C)]]*OO[[#This Row],[5]]/SUM(OO[5])</f>
        <v>5.3254606533166158E-4</v>
      </c>
      <c r="H55" s="10">
        <f>3/24*OO[[#This Row],[64 (26JUN1985 21:00:00)-Water Temperature (C)]]*OO[[#This Row],[6]]/SUM(OO[6])</f>
        <v>4.6739492287975468E-5</v>
      </c>
      <c r="I55" s="10">
        <f>3/24*OO[[#This Row],[65 (27JUN1985 00:00:00)-Water Temperature (C)]]*OO[[#This Row],[7]]/SUM(OO[7])</f>
        <v>3.2105191982051796E-5</v>
      </c>
      <c r="J55" s="10">
        <f>3/24*OO[[#This Row],[66 (27JUN1985 03:00:00)-Water Temperature (C)]]*OO[[#This Row],[8]]/SUM(OO[8])</f>
        <v>2.6812052934236394E-5</v>
      </c>
      <c r="K55" s="10">
        <f>3/24*OO[[#This Row],[67 (27JUN1985 06:00:00)-Water Temperature (C)]]*OO[[#This Row],[9]]/SUM(OO[9])</f>
        <v>2.2639064886239127E-5</v>
      </c>
      <c r="L55" s="10">
        <f>3/24*OO[[#This Row],[68 (27JUN1985 09:00:00)-Water Temperature (C)]]*OO[[#This Row],[10]]/SUM(OO[10])</f>
        <v>2.0518830660425866E-5</v>
      </c>
      <c r="M55" s="10">
        <f>3/24*OO[[#This Row],[69 (27JUN1985 12:00:00)-Water Temperature (C)]]*OO[[#This Row],[11]]/SUM(OO[11])</f>
        <v>1.993044393255396E-5</v>
      </c>
      <c r="N55" s="10">
        <f>3/24*OO[[#This Row],[70 (27JUN1985 15:00:00)-Water Temperature (C)]]*OO[[#This Row],[12]]/SUM(OO[12])</f>
        <v>2.0021942713320364E-5</v>
      </c>
      <c r="O55" s="10">
        <f>3/24*OO[[#This Row],[71 (27JUN1985 18:00:00)-Water Temperature (C)]]*OO[[#This Row],[13]]/SUM(OO[13])</f>
        <v>1.9921867725007636E-5</v>
      </c>
      <c r="P55" s="10">
        <f>3/24*OO[[#This Row],[72 (27JUN1985 21:00:00)-Water Temperature (C)]]*OO[[#This Row],[14]]/SUM(OO[14])</f>
        <v>1.8627540557644314E-5</v>
      </c>
      <c r="Q55" s="10">
        <f>3/24*OO[[#This Row],[73 (28JUN1985 00:00:00)-Water Temperature (C)]]*OO[[#This Row],[15]]/SUM(OO[15])</f>
        <v>1.6437601481788023E-5</v>
      </c>
      <c r="R55" s="10">
        <f>3/24*OO[[#This Row],[74 (28JUN1985 03:00:00)-Water Temperature (C)]]*OO[[#This Row],[16]]/SUM(OO[16])</f>
        <v>1.4253591914629382E-5</v>
      </c>
      <c r="S55" s="10">
        <f>3/24*OO[[#This Row],[75 (28JUN1985 06:00:00)-Water Temperature (C)]]*OO[[#This Row],[17]]/SUM(OO[17])</f>
        <v>1.2384752926331971E-5</v>
      </c>
      <c r="T55" s="10">
        <f>3/24*OO[[#This Row],[76 (28JUN1985 09:00:00)-Water Temperature (C)]]*OO[[#This Row],[18]]/SUM(OO[18])</f>
        <v>1.1297035217730703E-5</v>
      </c>
      <c r="U55" s="10">
        <f>3/24*OO[[#This Row],[77 (28JUN1985 12:00:00)-Water Temperature (C)]]*OO[[#This Row],[19]]/SUM(OO[19])</f>
        <v>1.1500739736909904E-5</v>
      </c>
      <c r="V55" s="10">
        <f>3/24000000*OO[[#This Row],[78 (28JUN1985 15:00:00)-Water Temperature (C)]]*OO[[#This Row],[20]]</f>
        <v>1.358107539007E-5</v>
      </c>
      <c r="W55" s="10">
        <f>3/24000000*OO[[#This Row],[79 (28JUN1985 18:00:00)-Water Temperature (C)]]*OO[[#This Row],[21]]</f>
        <v>1.4748144920243749E-5</v>
      </c>
      <c r="X55" s="10">
        <f>3/24000000*OO[[#This Row],[80 (28JUN1985 21:00:00)-Water Temperature (C)]]*OO[[#This Row],[22]]</f>
        <v>1.4118752984269998E-5</v>
      </c>
      <c r="Y55" s="10">
        <f>3/24000000*OO[[#This Row],[81 (29JUN1985 00:00:00)-Water Temperature (C)]]*OO[[#This Row],[23]]</f>
        <v>1.2607996379719999E-5</v>
      </c>
      <c r="Z55" s="10">
        <f>3/24000000*OO[[#This Row],[82 (29JUN1985 03:00:00)-Water Temperature (C)]]*OO[[#This Row],[24]]</f>
        <v>1.089290736218125E-5</v>
      </c>
      <c r="AA55" s="10">
        <f>3/24000000*OO[[#This Row],[83 (29JUN1985 06:00:00)-Water Temperature (C)]]*OO[[#This Row],[25]]</f>
        <v>9.265014541979998E-6</v>
      </c>
      <c r="AB55" s="10">
        <f>3/24000000*OO[[#This Row],[84 (29JUN1985 09:00:00)-Water Temperature (C)]]*OO[[#This Row],[26]]</f>
        <v>8.4006277386149994E-6</v>
      </c>
      <c r="AC55" s="10">
        <f>3/24000000*OO[[#This Row],[85 (29JUN1985 12:00:00)-Water Temperature (C)]]*OO[[#This Row],[27]]</f>
        <v>7.5703784222962492E-6</v>
      </c>
      <c r="AD55" s="10">
        <f>3/24000000*OO[[#This Row],[86 (29JUN1985 15:00:00)-Water Temperature (C)]]*OO[[#This Row],[28]]</f>
        <v>6.9272584926499999E-6</v>
      </c>
      <c r="AE55" s="10">
        <f>3/24000000*OO[[#This Row],[88 (29JUN1985 21:00:00)-Water Temperature (C)]]*OO[[#This Row],[30]]</f>
        <v>5.7737121758737485E-6</v>
      </c>
      <c r="AF55" s="10">
        <f>3/24000000*OO[[#This Row],[88 (29JUN1985 21:00:00)-Water Temperature (C)]]*OO[[#This Row],[30]]</f>
        <v>5.7737121758737485E-6</v>
      </c>
      <c r="AG55" s="10">
        <f>3/24000000*OO[[#This Row],[89 (30JUN1985 00:00:00)-Water Temperature (C)]]*OO[[#This Row],[31]]</f>
        <v>4.9169421757950002E-6</v>
      </c>
      <c r="AH55" s="10">
        <f>3/24000000*OO[[#This Row],[90 (30JUN1985 03:00:00)-Water Temperature (C)]]*OO[[#This Row],[32]]</f>
        <v>4.1312876901562502E-6</v>
      </c>
      <c r="AI55" s="10">
        <f>3/24000000*OO[[#This Row],[91 (30JUN1985 06:00:00)-Water Temperature (C)]]*OO[[#This Row],[33]]</f>
        <v>3.5054390784000003E-6</v>
      </c>
      <c r="AJ55" s="10">
        <f>3/24000000*OO[[#This Row],[92 (30JUN1985 09:00:00)-Water Temperature (C)]]*OO[[#This Row],[34]]</f>
        <v>3.2310565963199997E-6</v>
      </c>
      <c r="AK55" s="10">
        <f>3/24000000*OO[[#This Row],[93 (30JUN1985 12:00:00)-Water Temperature (C)]]*OO[[#This Row],[35]]</f>
        <v>2.9974074532212502E-6</v>
      </c>
      <c r="AL55" s="10">
        <f>3/24000000*OO[[#This Row],[94 (30JUN1985 15:00:00)-Water Temperature (C)]]*OO[[#This Row],[36]]</f>
        <v>2.8491397670450002E-6</v>
      </c>
      <c r="AM55" s="10">
        <f>3/24000000*OO[[#This Row],[95 (30JUN1985 18:00:00)-Water Temperature (C)]]*OO[[#This Row],[37]]</f>
        <v>2.7452510812062497E-6</v>
      </c>
      <c r="AN55" s="10">
        <f>3/24000000*OO[[#This Row],[96 (30JUN1985 21:00:00)-Water Temperature (C)]]*OO[[#This Row],[38]]</f>
        <v>2.4794244034887499E-6</v>
      </c>
      <c r="AO55" s="10">
        <f>3/24000000*OO[[#This Row],[97 (01JUL1985 00:00:00)-Water Temperature (C)]]*OO[[#This Row],[39]]</f>
        <v>2.0794154044124999E-6</v>
      </c>
      <c r="AP55" s="10">
        <f>3/24000000*OO[[#This Row],[98 (01JUL1985 03:00:00)-Water Temperature (C)]]*OO[[#This Row],[40]]</f>
        <v>1.7111706594959998E-6</v>
      </c>
      <c r="AQ55" s="10">
        <f>3/24000000*OO[[#This Row],[99 (01JUL1985 06:00:00)-Water Temperature (C)]]*OO[[#This Row],[41]]</f>
        <v>1.3900613015464999E-6</v>
      </c>
      <c r="AR55" s="10">
        <f>3/24000000*OO[[#This Row],[100 (01JUL1985 09:00:00)-Water Temperature (C)]]*OO[[#This Row],[42]]</f>
        <v>1.19093668692075E-6</v>
      </c>
      <c r="AS55" s="10">
        <f>3/24000000*OO[[#This Row],[101 (01JUL1985 12:00:00)-Water Temperature (C)]]*OO[[#This Row],[43]]</f>
        <v>1.02725330732375E-6</v>
      </c>
      <c r="AT55" s="10">
        <f>3/24000000*OO[[#This Row],[102 (01JUL1985 15:00:00)-Water Temperature (C)]]*OO[[#This Row],[44]]</f>
        <v>8.7565845639999999E-7</v>
      </c>
      <c r="AU55" s="10">
        <f>3/24000000*OO[[#This Row],[103 (01JUL1985 18:00:00)-Water Temperature (C)]]*OO[[#This Row],[45]]</f>
        <v>7.0135255738949998E-7</v>
      </c>
      <c r="AV55" s="10">
        <f>3/24000000*OO[[#This Row],[104 (01JUL1985 21:00:00)-Water Temperature (C)]]*OO[[#This Row],[46]]</f>
        <v>5.0048422411049996E-7</v>
      </c>
      <c r="AW55" s="10">
        <f>3/24000000*OO[[#This Row],[105 (02JUL1985 00:00:00)-Water Temperature (C)]]*OO[[#This Row],[47]]</f>
        <v>3.4481600783999999E-7</v>
      </c>
      <c r="AX55" s="10">
        <f>3/24000000*OO[[#This Row],[106 (02JUL1985 03:00:00)-Water Temperature (C)]]*OO[[#This Row],[48]]</f>
        <v>2.4871854551699999E-7</v>
      </c>
      <c r="AY55" s="10">
        <f>3/24000000*OO[[#This Row],[107 (02JUL1985 06:00:00)-Water Temperature (C)]]*OO[[#This Row],[49]]</f>
        <v>1.8975918704137498E-7</v>
      </c>
      <c r="AZ55" s="10">
        <f>3/24000000*OO[[#This Row],[108 (02JUL1985 09:00:00)-Water Temperature (C)]]*OO[[#This Row],[50]]</f>
        <v>1.5444085810595002E-7</v>
      </c>
      <c r="BA55" s="10">
        <f>3/24000000*OO[[#This Row],[109 (02JUL1985 12:00:00)-Water Temperature (C)]]*OO[[#This Row],[51]]</f>
        <v>1.385266426126875E-7</v>
      </c>
      <c r="BB55" s="10">
        <f>3/24000000*OO[[#This Row],[110 (02JUL1985 15:00:00)-Water Temperature (C)]]*OO[[#This Row],[52]]</f>
        <v>1.2498360963487498E-7</v>
      </c>
      <c r="BC55" s="10">
        <f>3/24000000*OO[[#This Row],[111 (02JUL1985 18:00:00)-Water Temperature (C)]]*OO[[#This Row],[53]]</f>
        <v>1.10730259006125E-7</v>
      </c>
      <c r="BD55" s="10">
        <f>3/24000000*OO[[#This Row],[112 (02JUL1985 21:00:00)-Water Temperature (C)]]*OO[[#This Row],[54]]</f>
        <v>9.4621519998762502E-8</v>
      </c>
      <c r="BE55" s="10">
        <f>3/24000000*OO[[#This Row],[113 (03JUL1985 00:00:00)-Water Temperature (C)]]*OO[[#This Row],[55]]</f>
        <v>8.2889694135787493E-8</v>
      </c>
      <c r="BF55" s="10">
        <f>3/24000000*OO[[#This Row],[114 (03JUL1985 03:00:00)-Water Temperature (C)]]*OO[[#This Row],[56]]</f>
        <v>7.2481545229087503E-8</v>
      </c>
      <c r="BG55" s="10">
        <f>3/24000000*OO[[#This Row],[115 (03JUL1985 06:00:00)-Water Temperature (C)]]*OO[[#This Row],[57]]</f>
        <v>6.2672574714000002E-8</v>
      </c>
      <c r="BH55" s="10">
        <f>3/24000000*OO[[#This Row],[116 (03JUL1985 09:00:00)-Water Temperature (C)]]*OO[[#This Row],[58]]</f>
        <v>5.5857336943800006E-8</v>
      </c>
      <c r="BI55" s="10">
        <f>3/24000000*OO[[#This Row],[117 (03JUL1985 12:00:00)-Water Temperature (C)]]*OO[[#This Row],[59]]</f>
        <v>5.3710004340499989E-8</v>
      </c>
      <c r="BJ55" s="10">
        <f>3/24000000*OO[[#This Row],[118 (03JUL1985 15:00:00)-Water Temperature (C)]]*OO[[#This Row],[60]]</f>
        <v>5.2205029692999995E-8</v>
      </c>
      <c r="BK55" s="10">
        <f>3/24000000*OO[[#This Row],[119 (03JUL1985 18:00:00)-Water Temperature (C)]]*OO[[#This Row],[61]]</f>
        <v>5.0792493020625005E-8</v>
      </c>
      <c r="BL55" s="10">
        <f>3/24000000*OO[[#This Row],[120 (03JUL1985 21:00:00)-Water Temperature (C)]]*OO[[#This Row],[62]]</f>
        <v>4.7008784236724994E-8</v>
      </c>
      <c r="BM55" s="10">
        <f>3/24000000*OO[[#This Row],[121 (04JUL1985 00:00:00)-Water Temperature (C)]]*OO[[#This Row],[63]]</f>
        <v>4.33419939591625E-8</v>
      </c>
      <c r="BN55" s="10">
        <f>3/24000000*OO[[#This Row],[122 (04JUL1985 03:00:00)-Water Temperature (C)]]*OO[[#This Row],[64]]</f>
        <v>4.0136766051999997E-8</v>
      </c>
      <c r="BO55" s="10">
        <f>3/24000000*OO[[#This Row],[123 (04JUL1985 06:00:00)-Water Temperature (C)]]*OO[[#This Row],[65]]</f>
        <v>3.6482414854599997E-8</v>
      </c>
      <c r="BP55" s="10">
        <f>3/24000000*OO[[#This Row],[124 (04JUL1985 09:00:00)-Water Temperature (C)]]*OO[[#This Row],[66]]</f>
        <v>3.4970140784549993E-8</v>
      </c>
      <c r="BQ55" s="10">
        <f>3/24000000*OO[[#This Row],[125 (04JUL1985 12:00:00)-Water Temperature (C)]]*OO[[#This Row],[67]]</f>
        <v>3.4103984823337499E-8</v>
      </c>
      <c r="BR55" s="10">
        <f>3/24000000*OO[[#This Row],[126 (04JUL1985 15:00:00)-Water Temperature (C)]]*OO[[#This Row],[68]]</f>
        <v>3.4150937072437499E-8</v>
      </c>
      <c r="BS55" s="10">
        <f>3/24000000*OO[[#This Row],[127 (04JUL1985 18:00:00)-Water Temperature (C)]]*OO[[#This Row],[69]]</f>
        <v>3.6393411234300003E-8</v>
      </c>
      <c r="BT55" s="10">
        <f>3/24000000*OO[[#This Row],[128 (04JUL1985 21:00:00)-Water Temperature (C)]]*OO[[#This Row],[70]]</f>
        <v>3.7439652156837499E-8</v>
      </c>
      <c r="BU55" s="10">
        <f>3/24000000*OO[[#This Row],[129 (05JUL1985 00:00:00)-Water Temperature (C)]]*OO[[#This Row],[71]]</f>
        <v>3.5712512060324998E-8</v>
      </c>
      <c r="BV55" s="10">
        <f>3/24000000*OO[[#This Row],[130 (05JUL1985 03:00:00)-Water Temperature (C)]]*OO[[#This Row],[72]]</f>
        <v>3.3156380590237503E-8</v>
      </c>
      <c r="BW55" s="10">
        <f>3/24000000*OO[[#This Row],[131 (05JUL1985 06:00:00)-Water Temperature (C)]]*OO[[#This Row],[73]]</f>
        <v>3.0339476062200002E-8</v>
      </c>
      <c r="BX55" s="10">
        <f>3/24000000*OO[[#This Row],[132 (05JUL1985 09:00:00)-Water Temperature (C)]]*OO[[#This Row],[74]]</f>
        <v>2.9549048438337496E-8</v>
      </c>
      <c r="BY55" s="10">
        <f>3/24000000*OO[[#This Row],[133 (05JUL1985 12:00:00)-Water Temperature (C)]]*OO[[#This Row],[75]]</f>
        <v>2.9298291287387498E-8</v>
      </c>
      <c r="BZ55" s="10">
        <f>3/24000000*OO[[#This Row],[134 (05JUL1985 15:00:00)-Water Temperature (C)]]*OO[[#This Row],[76]]</f>
        <v>3.0581048464312502E-8</v>
      </c>
      <c r="CA55" s="10">
        <f>3/24000000*OO[[#This Row],[135 (05JUL1985 18:00:00)-Water Temperature (C)]]*OO[[#This Row],[77]]</f>
        <v>3.3535673197124997E-8</v>
      </c>
      <c r="CB55" s="10">
        <f>3/24000000*OO[[#This Row],[136 (05JUL1985 21:00:00)-Water Temperature (C)]]*OO[[#This Row],[78]]</f>
        <v>3.5062930500562503E-8</v>
      </c>
      <c r="CC55" s="10">
        <f>3/24000000*OO[[#This Row],[137 (06JUL1985 00:00:00)-Water Temperature (C)]]*OO[[#This Row],[79]]</f>
        <v>3.41362424671875E-8</v>
      </c>
      <c r="CD55" s="10">
        <f>3/24000000*OO[[#This Row],[138 (06JUL1985 03:00:00)-Water Temperature (C)]]*OO[[#This Row],[80]]</f>
        <v>3.1778796418200003E-8</v>
      </c>
      <c r="CE55" s="10">
        <f>3/24000000*OO[[#This Row],[139 (06JUL1985 06:00:00)-Water Temperature (C)]]*OO[[#This Row],[81]]</f>
        <v>2.8689810212325001E-8</v>
      </c>
      <c r="CF55" s="10">
        <f>3/24000000*OO[[#This Row],[140 (06JUL1985 09:00:00)-Water Temperature (C)]]*OO[[#This Row],[82]]</f>
        <v>2.7462119270287498E-8</v>
      </c>
      <c r="CG55" s="10">
        <f>3/24000000*OO[[#This Row],[141 (06JUL1985 12:00:00)-Water Temperature (C)]]*OO[[#This Row],[83]]</f>
        <v>2.6725178138999999E-8</v>
      </c>
      <c r="CH55" s="10">
        <f>3/24000000*OO[[#This Row],[142 (06JUL1985 15:00:00)-Water Temperature (C)]]*OO[[#This Row],[84]]</f>
        <v>2.6547186566600001E-8</v>
      </c>
      <c r="CI55" s="10">
        <f>3/24000000*OO[[#This Row],[143 (06JUL1985 18:00:00)-Water Temperature (C)]]*OO[[#This Row],[85]]</f>
        <v>2.59420959039625E-8</v>
      </c>
      <c r="CJ55" s="10">
        <f>3/24000000*OO[[#This Row],[144 (06JUL1985 21:00:00)-Water Temperature (C)]]*OO[[#This Row],[86]]</f>
        <v>2.4141220355724997E-8</v>
      </c>
      <c r="CK55" s="10">
        <f>3/24000000*OO[[#This Row],[145 (07JUL1985 00:00:00)-Water Temperature (C)]]*OO[[#This Row],[87]]</f>
        <v>2.1498250428500001E-8</v>
      </c>
      <c r="CL55" s="10">
        <f>3/24000000*OO[[#This Row],[146 (07JUL1985 03:00:00)-Water Temperature (C)]]*OO[[#This Row],[88]]</f>
        <v>1.9017698880000001E-8</v>
      </c>
      <c r="CM55" s="10">
        <f>3/24000000*OO[[#This Row],[147 (07JUL1985 06:00:00)-Water Temperature (C)]]*OO[[#This Row],[89]]</f>
        <v>1.6757307716799998E-8</v>
      </c>
      <c r="CN55" s="10">
        <f>3/24000000*OO[[#This Row],[148 (07JUL1985 09:00:00)-Water Temperature (C)]]*OO[[#This Row],[90]]</f>
        <v>1.5622383591539999E-8</v>
      </c>
      <c r="CO55" s="10">
        <f>3/24000000*OO[[#This Row],[149 (07JUL1985 12:00:00)-Water Temperature (C)]]*OO[[#This Row],[91]]</f>
        <v>1.4162612192459999E-8</v>
      </c>
      <c r="CP55" s="10">
        <f>3/24000000*OO[[#This Row],[150 (07JUL1985 15:00:00)-Water Temperature (C)]]*OO[[#This Row],[92]]</f>
        <v>1.3834439483699999E-8</v>
      </c>
      <c r="CQ55" s="10">
        <f>3/24000000*OO[[#This Row],[151 (07JUL1985 18:00:00)-Water Temperature (C)]]*OO[[#This Row],[93]]</f>
        <v>1.2920980248865001E-8</v>
      </c>
      <c r="CR55" s="10">
        <f>3/24000000*OO[[#This Row],[152 (07JUL1985 21:00:00)-Water Temperature (C)]]*OO[[#This Row],[94]]</f>
        <v>1.12601115049425E-8</v>
      </c>
      <c r="CS55" s="10">
        <f>3/24000000*OO[[#This Row],[153 (08JUL1985 00:00:00)-Water Temperature (C)]]*OO[[#This Row],[95]]</f>
        <v>9.6904624798999988E-9</v>
      </c>
      <c r="CT55" s="10">
        <f>3/24000000*OO[[#This Row],[154 (08JUL1985 03:00:00)-Water Temperature (C)]]*OO[[#This Row],[96]]</f>
        <v>8.5875254453362488E-9</v>
      </c>
      <c r="CU55" s="10">
        <f>3/24000000*OO[[#This Row],[155 (08JUL1985 06:00:00)-Water Temperature (C)]]*OO[[#This Row],[97]]</f>
        <v>7.8655052663974984E-9</v>
      </c>
      <c r="CV55" s="10">
        <f>3/24000000*OO[[#This Row],[156 (08JUL1985 09:00:00)-Water Temperature (C)]]*OO[[#This Row],[98]]</f>
        <v>7.7931701490937504E-9</v>
      </c>
      <c r="CW55" s="10">
        <f>3/24000000*OO[[#This Row],[157 (08JUL1985 12:00:00)-Water Temperature (C)]]*OO[[#This Row],[99]]</f>
        <v>7.9398765478587502E-9</v>
      </c>
    </row>
    <row r="56" spans="1:101" x14ac:dyDescent="0.35">
      <c r="A56" t="s">
        <v>61</v>
      </c>
      <c r="B56">
        <v>777.36189999999999</v>
      </c>
      <c r="C56" s="10">
        <f>3/24*OO[[#This Row],[59 (26JUN1985 06:00:00)-Water Temperature (C)]]*OO[[#This Row],[1]]/SUM(OO[1])</f>
        <v>9.236337492765509E-8</v>
      </c>
      <c r="D56" s="10">
        <f>3/24*OO[[#This Row],[60 (26JUN1985 09:00:00)-Water Temperature (C)]]*OO[[#This Row],[2]]/SUM(OO[2])</f>
        <v>3.0590312571715229E-2</v>
      </c>
      <c r="E56" s="10">
        <f>3/24*OO[[#This Row],[61 (26JUN1985 12:00:00)-Water Temperature (C)]]*OO[[#This Row],[3]]/SUM(OO[3])</f>
        <v>0.11835425808947404</v>
      </c>
      <c r="F56" s="10">
        <f>3/24*OO[[#This Row],[62 (26JUN1985 15:00:00)-Water Temperature (C)]]*OO[[#This Row],[4]]/SUM(OO[4])</f>
        <v>2.2076449087698364E-2</v>
      </c>
      <c r="G56" s="10">
        <f>3/24*OO[[#This Row],[63 (26JUN1985 18:00:00)-Water Temperature (C)]]*OO[[#This Row],[5]]/SUM(OO[5])</f>
        <v>1.015902342809024E-3</v>
      </c>
      <c r="H56" s="10">
        <f>3/24*OO[[#This Row],[64 (26JUN1985 21:00:00)-Water Temperature (C)]]*OO[[#This Row],[6]]/SUM(OO[6])</f>
        <v>6.6290987199471167E-5</v>
      </c>
      <c r="I56" s="10">
        <f>3/24*OO[[#This Row],[65 (27JUN1985 00:00:00)-Water Temperature (C)]]*OO[[#This Row],[7]]/SUM(OO[7])</f>
        <v>3.9942394101406096E-5</v>
      </c>
      <c r="J56" s="10">
        <f>3/24*OO[[#This Row],[66 (27JUN1985 03:00:00)-Water Temperature (C)]]*OO[[#This Row],[8]]/SUM(OO[8])</f>
        <v>3.3226030422779018E-5</v>
      </c>
      <c r="K56" s="10">
        <f>3/24*OO[[#This Row],[67 (27JUN1985 06:00:00)-Water Temperature (C)]]*OO[[#This Row],[9]]/SUM(OO[9])</f>
        <v>2.8062631788752811E-5</v>
      </c>
      <c r="L56" s="10">
        <f>3/24*OO[[#This Row],[68 (27JUN1985 09:00:00)-Water Temperature (C)]]*OO[[#This Row],[10]]/SUM(OO[10])</f>
        <v>2.5332238546635211E-5</v>
      </c>
      <c r="M56" s="10">
        <f>3/24*OO[[#This Row],[69 (27JUN1985 12:00:00)-Water Temperature (C)]]*OO[[#This Row],[11]]/SUM(OO[11])</f>
        <v>2.4476679912233913E-5</v>
      </c>
      <c r="N56" s="10">
        <f>3/24*OO[[#This Row],[70 (27JUN1985 15:00:00)-Water Temperature (C)]]*OO[[#This Row],[12]]/SUM(OO[12])</f>
        <v>2.4537597213228214E-5</v>
      </c>
      <c r="O56" s="10">
        <f>3/24*OO[[#This Row],[71 (27JUN1985 18:00:00)-Water Temperature (C)]]*OO[[#This Row],[13]]/SUM(OO[13])</f>
        <v>2.4446382007572001E-5</v>
      </c>
      <c r="P56" s="10">
        <f>3/24*OO[[#This Row],[72 (27JUN1985 21:00:00)-Water Temperature (C)]]*OO[[#This Row],[14]]/SUM(OO[14])</f>
        <v>2.2964223435238562E-5</v>
      </c>
      <c r="Q56" s="10">
        <f>3/24*OO[[#This Row],[73 (28JUN1985 00:00:00)-Water Temperature (C)]]*OO[[#This Row],[15]]/SUM(OO[15])</f>
        <v>2.0327597622243315E-5</v>
      </c>
      <c r="R56" s="10">
        <f>3/24*OO[[#This Row],[74 (28JUN1985 03:00:00)-Water Temperature (C)]]*OO[[#This Row],[16]]/SUM(OO[16])</f>
        <v>1.7649426518089425E-5</v>
      </c>
      <c r="S56" s="10">
        <f>3/24*OO[[#This Row],[75 (28JUN1985 06:00:00)-Water Temperature (C)]]*OO[[#This Row],[17]]/SUM(OO[17])</f>
        <v>1.5338791039596244E-5</v>
      </c>
      <c r="T56" s="10">
        <f>3/24*OO[[#This Row],[76 (28JUN1985 09:00:00)-Water Temperature (C)]]*OO[[#This Row],[18]]/SUM(OO[18])</f>
        <v>1.3942668262775584E-5</v>
      </c>
      <c r="U56" s="10">
        <f>3/24*OO[[#This Row],[77 (28JUN1985 12:00:00)-Water Temperature (C)]]*OO[[#This Row],[19]]/SUM(OO[19])</f>
        <v>1.3948227152439354E-5</v>
      </c>
      <c r="V56" s="10">
        <f>3/24000000*OO[[#This Row],[78 (28JUN1985 15:00:00)-Water Temperature (C)]]*OO[[#This Row],[20]]</f>
        <v>1.6367888266257502E-5</v>
      </c>
      <c r="W56" s="10">
        <f>3/24000000*OO[[#This Row],[79 (28JUN1985 18:00:00)-Water Temperature (C)]]*OO[[#This Row],[21]]</f>
        <v>1.7984203226287499E-5</v>
      </c>
      <c r="X56" s="10">
        <f>3/24000000*OO[[#This Row],[80 (28JUN1985 21:00:00)-Water Temperature (C)]]*OO[[#This Row],[22]]</f>
        <v>1.7405116777349997E-5</v>
      </c>
      <c r="Y56" s="10">
        <f>3/24000000*OO[[#This Row],[81 (29JUN1985 00:00:00)-Water Temperature (C)]]*OO[[#This Row],[23]]</f>
        <v>1.5627093132690001E-5</v>
      </c>
      <c r="Z56" s="10">
        <f>3/24000000*OO[[#This Row],[82 (29JUN1985 03:00:00)-Water Temperature (C)]]*OO[[#This Row],[24]]</f>
        <v>1.3555222641979998E-5</v>
      </c>
      <c r="AA56" s="10">
        <f>3/24000000*OO[[#This Row],[83 (29JUN1985 06:00:00)-Water Temperature (C)]]*OO[[#This Row],[25]]</f>
        <v>1.15425277749E-5</v>
      </c>
      <c r="AB56" s="10">
        <f>3/24000000*OO[[#This Row],[84 (29JUN1985 09:00:00)-Water Temperature (C)]]*OO[[#This Row],[26]]</f>
        <v>1.0447853953062499E-5</v>
      </c>
      <c r="AC56" s="10">
        <f>3/24000000*OO[[#This Row],[85 (29JUN1985 12:00:00)-Water Temperature (C)]]*OO[[#This Row],[27]]</f>
        <v>9.4305331714199995E-6</v>
      </c>
      <c r="AD56" s="10">
        <f>3/24000000*OO[[#This Row],[86 (29JUN1985 15:00:00)-Water Temperature (C)]]*OO[[#This Row],[28]]</f>
        <v>8.6147672776250001E-6</v>
      </c>
      <c r="AE56" s="10">
        <f>3/24000000*OO[[#This Row],[88 (29JUN1985 21:00:00)-Water Temperature (C)]]*OO[[#This Row],[30]]</f>
        <v>7.1924804037899992E-6</v>
      </c>
      <c r="AF56" s="10">
        <f>3/24000000*OO[[#This Row],[88 (29JUN1985 21:00:00)-Water Temperature (C)]]*OO[[#This Row],[30]]</f>
        <v>7.1924804037899992E-6</v>
      </c>
      <c r="AG56" s="10">
        <f>3/24000000*OO[[#This Row],[89 (30JUN1985 00:00:00)-Water Temperature (C)]]*OO[[#This Row],[31]]</f>
        <v>6.1511152803099995E-6</v>
      </c>
      <c r="AH56" s="10">
        <f>3/24000000*OO[[#This Row],[90 (30JUN1985 03:00:00)-Water Temperature (C)]]*OO[[#This Row],[32]]</f>
        <v>5.1747903283200002E-6</v>
      </c>
      <c r="AI56" s="10">
        <f>3/24000000*OO[[#This Row],[91 (30JUN1985 06:00:00)-Water Temperature (C)]]*OO[[#This Row],[33]]</f>
        <v>4.3976097464812498E-6</v>
      </c>
      <c r="AJ56" s="10">
        <f>3/24000000*OO[[#This Row],[92 (30JUN1985 09:00:00)-Water Temperature (C)]]*OO[[#This Row],[34]]</f>
        <v>4.0522214230875004E-6</v>
      </c>
      <c r="AK56" s="10">
        <f>3/24000000*OO[[#This Row],[93 (30JUN1985 12:00:00)-Water Temperature (C)]]*OO[[#This Row],[35]]</f>
        <v>3.7586395524224998E-6</v>
      </c>
      <c r="AL56" s="10">
        <f>3/24000000*OO[[#This Row],[94 (30JUN1985 15:00:00)-Water Temperature (C)]]*OO[[#This Row],[36]]</f>
        <v>3.5644940163699999E-6</v>
      </c>
      <c r="AM56" s="10">
        <f>3/24000000*OO[[#This Row],[95 (30JUN1985 18:00:00)-Water Temperature (C)]]*OO[[#This Row],[37]]</f>
        <v>3.4368388483600002E-6</v>
      </c>
      <c r="AN56" s="10">
        <f>3/24000000*OO[[#This Row],[96 (30JUN1985 21:00:00)-Water Temperature (C)]]*OO[[#This Row],[38]]</f>
        <v>3.1135079475912494E-6</v>
      </c>
      <c r="AO56" s="10">
        <f>3/24000000*OO[[#This Row],[97 (01JUL1985 00:00:00)-Water Temperature (C)]]*OO[[#This Row],[39]]</f>
        <v>2.6201220396375E-6</v>
      </c>
      <c r="AP56" s="10">
        <f>3/24000000*OO[[#This Row],[98 (01JUL1985 03:00:00)-Water Temperature (C)]]*OO[[#This Row],[40]]</f>
        <v>2.162971017165E-6</v>
      </c>
      <c r="AQ56" s="10">
        <f>3/24000000*OO[[#This Row],[99 (01JUL1985 06:00:00)-Water Temperature (C)]]*OO[[#This Row],[41]]</f>
        <v>1.76494013875E-6</v>
      </c>
      <c r="AR56" s="10">
        <f>3/24000000*OO[[#This Row],[100 (01JUL1985 09:00:00)-Water Temperature (C)]]*OO[[#This Row],[42]]</f>
        <v>1.5172490020612499E-6</v>
      </c>
      <c r="AS56" s="10">
        <f>3/24000000*OO[[#This Row],[101 (01JUL1985 12:00:00)-Water Temperature (C)]]*OO[[#This Row],[43]]</f>
        <v>1.310025856062E-6</v>
      </c>
      <c r="AT56" s="10">
        <f>3/24000000*OO[[#This Row],[102 (01JUL1985 15:00:00)-Water Temperature (C)]]*OO[[#This Row],[44]]</f>
        <v>1.1208550095547499E-6</v>
      </c>
      <c r="AU56" s="10">
        <f>3/24000000*OO[[#This Row],[103 (01JUL1985 18:00:00)-Water Temperature (C)]]*OO[[#This Row],[45]]</f>
        <v>9.0637522219250002E-7</v>
      </c>
      <c r="AV56" s="10">
        <f>3/24000000*OO[[#This Row],[104 (01JUL1985 21:00:00)-Water Temperature (C)]]*OO[[#This Row],[46]]</f>
        <v>6.5063760781199999E-7</v>
      </c>
      <c r="AW56" s="10">
        <f>3/24000000*OO[[#This Row],[105 (02JUL1985 00:00:00)-Water Temperature (C)]]*OO[[#This Row],[47]]</f>
        <v>4.4713791415099995E-7</v>
      </c>
      <c r="AX56" s="10">
        <f>3/24000000*OO[[#This Row],[106 (02JUL1985 03:00:00)-Water Temperature (C)]]*OO[[#This Row],[48]]</f>
        <v>3.2043816423149991E-7</v>
      </c>
      <c r="AY56" s="10">
        <f>3/24000000*OO[[#This Row],[107 (02JUL1985 06:00:00)-Water Temperature (C)]]*OO[[#This Row],[49]]</f>
        <v>2.4309778152712496E-7</v>
      </c>
      <c r="AZ56" s="10">
        <f>3/24000000*OO[[#This Row],[108 (02JUL1985 09:00:00)-Water Temperature (C)]]*OO[[#This Row],[50]]</f>
        <v>1.9689350585287498E-7</v>
      </c>
      <c r="BA56" s="10">
        <f>3/24000000*OO[[#This Row],[109 (02JUL1985 12:00:00)-Water Temperature (C)]]*OO[[#This Row],[51]]</f>
        <v>1.7591620056937497E-7</v>
      </c>
      <c r="BB56" s="10">
        <f>3/24000000*OO[[#This Row],[110 (02JUL1985 15:00:00)-Water Temperature (C)]]*OO[[#This Row],[52]]</f>
        <v>1.58613188341575E-7</v>
      </c>
      <c r="BC56" s="10">
        <f>3/24000000*OO[[#This Row],[111 (02JUL1985 18:00:00)-Water Temperature (C)]]*OO[[#This Row],[53]]</f>
        <v>1.4051434443269999E-7</v>
      </c>
      <c r="BD56" s="10">
        <f>3/24000000*OO[[#This Row],[112 (02JUL1985 21:00:00)-Water Temperature (C)]]*OO[[#This Row],[54]]</f>
        <v>1.1981990495011248E-7</v>
      </c>
      <c r="BE56" s="10">
        <f>3/24000000*OO[[#This Row],[113 (03JUL1985 00:00:00)-Water Temperature (C)]]*OO[[#This Row],[55]]</f>
        <v>1.0459191626843749E-7</v>
      </c>
      <c r="BF56" s="10">
        <f>3/24000000*OO[[#This Row],[114 (03JUL1985 03:00:00)-Water Temperature (C)]]*OO[[#This Row],[56]]</f>
        <v>9.1528258628437507E-8</v>
      </c>
      <c r="BG56" s="10">
        <f>3/24000000*OO[[#This Row],[115 (03JUL1985 06:00:00)-Water Temperature (C)]]*OO[[#This Row],[57]]</f>
        <v>7.916641976325E-8</v>
      </c>
      <c r="BH56" s="10">
        <f>3/24000000*OO[[#This Row],[116 (03JUL1985 09:00:00)-Water Temperature (C)]]*OO[[#This Row],[58]]</f>
        <v>7.0430665883612508E-8</v>
      </c>
      <c r="BI56" s="10">
        <f>3/24000000*OO[[#This Row],[117 (03JUL1985 12:00:00)-Water Temperature (C)]]*OO[[#This Row],[59]]</f>
        <v>6.7548529958749992E-8</v>
      </c>
      <c r="BJ56" s="10">
        <f>3/24000000*OO[[#This Row],[118 (03JUL1985 15:00:00)-Water Temperature (C)]]*OO[[#This Row],[60]]</f>
        <v>6.5664779941325004E-8</v>
      </c>
      <c r="BK56" s="10">
        <f>3/24000000*OO[[#This Row],[119 (03JUL1985 18:00:00)-Water Temperature (C)]]*OO[[#This Row],[61]]</f>
        <v>6.3869166420000011E-8</v>
      </c>
      <c r="BL56" s="10">
        <f>3/24000000*OO[[#This Row],[120 (03JUL1985 21:00:00)-Water Temperature (C)]]*OO[[#This Row],[62]]</f>
        <v>5.9036824153999991E-8</v>
      </c>
      <c r="BM56" s="10">
        <f>3/24000000*OO[[#This Row],[121 (04JUL1985 00:00:00)-Water Temperature (C)]]*OO[[#This Row],[63]]</f>
        <v>5.4285250937774998E-8</v>
      </c>
      <c r="BN56" s="10">
        <f>3/24000000*OO[[#This Row],[122 (04JUL1985 03:00:00)-Water Temperature (C)]]*OO[[#This Row],[64]]</f>
        <v>5.0340064453499997E-8</v>
      </c>
      <c r="BO56" s="10">
        <f>3/24000000*OO[[#This Row],[123 (04JUL1985 06:00:00)-Water Temperature (C)]]*OO[[#This Row],[65]]</f>
        <v>4.5877691771399992E-8</v>
      </c>
      <c r="BP56" s="10">
        <f>3/24000000*OO[[#This Row],[124 (04JUL1985 09:00:00)-Water Temperature (C)]]*OO[[#This Row],[66]]</f>
        <v>4.4035345136600002E-8</v>
      </c>
      <c r="BQ56" s="10">
        <f>3/24000000*OO[[#This Row],[125 (04JUL1985 12:00:00)-Water Temperature (C)]]*OO[[#This Row],[67]]</f>
        <v>4.2849380781200002E-8</v>
      </c>
      <c r="BR56" s="10">
        <f>3/24000000*OO[[#This Row],[126 (04JUL1985 15:00:00)-Water Temperature (C)]]*OO[[#This Row],[68]]</f>
        <v>4.2635656708612499E-8</v>
      </c>
      <c r="BS56" s="10">
        <f>3/24000000*OO[[#This Row],[127 (04JUL1985 18:00:00)-Water Temperature (C)]]*OO[[#This Row],[69]]</f>
        <v>4.5263301555000001E-8</v>
      </c>
      <c r="BT56" s="10">
        <f>3/24000000*OO[[#This Row],[128 (04JUL1985 21:00:00)-Water Temperature (C)]]*OO[[#This Row],[70]]</f>
        <v>4.6625243317924999E-8</v>
      </c>
      <c r="BU56" s="10">
        <f>3/24000000*OO[[#This Row],[129 (05JUL1985 00:00:00)-Water Temperature (C)]]*OO[[#This Row],[71]]</f>
        <v>4.46093343925E-8</v>
      </c>
      <c r="BV56" s="10">
        <f>3/24000000*OO[[#This Row],[130 (05JUL1985 03:00:00)-Water Temperature (C)]]*OO[[#This Row],[72]]</f>
        <v>4.1525463014999996E-8</v>
      </c>
      <c r="BW56" s="10">
        <f>3/24000000*OO[[#This Row],[131 (05JUL1985 06:00:00)-Water Temperature (C)]]*OO[[#This Row],[73]]</f>
        <v>3.8106473367375003E-8</v>
      </c>
      <c r="BX56" s="10">
        <f>3/24000000*OO[[#This Row],[132 (05JUL1985 09:00:00)-Water Temperature (C)]]*OO[[#This Row],[74]]</f>
        <v>3.7200365123E-8</v>
      </c>
      <c r="BY56" s="10">
        <f>3/24000000*OO[[#This Row],[133 (05JUL1985 12:00:00)-Water Temperature (C)]]*OO[[#This Row],[75]]</f>
        <v>3.6877837972274999E-8</v>
      </c>
      <c r="BZ56" s="10">
        <f>3/24000000*OO[[#This Row],[134 (05JUL1985 15:00:00)-Water Temperature (C)]]*OO[[#This Row],[76]]</f>
        <v>3.8175499266925003E-8</v>
      </c>
      <c r="CA56" s="10">
        <f>3/24000000*OO[[#This Row],[135 (05JUL1985 18:00:00)-Water Temperature (C)]]*OO[[#This Row],[77]]</f>
        <v>4.1606043904737503E-8</v>
      </c>
      <c r="CB56" s="10">
        <f>3/24000000*OO[[#This Row],[136 (05JUL1985 21:00:00)-Water Temperature (C)]]*OO[[#This Row],[78]]</f>
        <v>4.3534689573925003E-8</v>
      </c>
      <c r="CC56" s="10">
        <f>3/24000000*OO[[#This Row],[137 (06JUL1985 00:00:00)-Water Temperature (C)]]*OO[[#This Row],[79]]</f>
        <v>4.2570876011125002E-8</v>
      </c>
      <c r="CD56" s="10">
        <f>3/24000000*OO[[#This Row],[138 (06JUL1985 03:00:00)-Water Temperature (C)]]*OO[[#This Row],[80]]</f>
        <v>3.9845729518650001E-8</v>
      </c>
      <c r="CE56" s="10">
        <f>3/24000000*OO[[#This Row],[139 (06JUL1985 06:00:00)-Water Temperature (C)]]*OO[[#This Row],[81]]</f>
        <v>3.6144512144262496E-8</v>
      </c>
      <c r="CF56" s="10">
        <f>3/24000000*OO[[#This Row],[140 (06JUL1985 09:00:00)-Water Temperature (C)]]*OO[[#This Row],[82]]</f>
        <v>3.4671906599625004E-8</v>
      </c>
      <c r="CG56" s="10">
        <f>3/24000000*OO[[#This Row],[141 (06JUL1985 12:00:00)-Water Temperature (C)]]*OO[[#This Row],[83]]</f>
        <v>3.3732217785149998E-8</v>
      </c>
      <c r="CH56" s="10">
        <f>3/24000000*OO[[#This Row],[142 (06JUL1985 15:00:00)-Water Temperature (C)]]*OO[[#This Row],[84]]</f>
        <v>3.3436633065374998E-8</v>
      </c>
      <c r="CI56" s="10">
        <f>3/24000000*OO[[#This Row],[143 (06JUL1985 18:00:00)-Water Temperature (C)]]*OO[[#This Row],[85]]</f>
        <v>3.2676244691124998E-8</v>
      </c>
      <c r="CJ56" s="10">
        <f>3/24000000*OO[[#This Row],[144 (06JUL1985 21:00:00)-Water Temperature (C)]]*OO[[#This Row],[86]]</f>
        <v>3.0378294085600002E-8</v>
      </c>
      <c r="CK56" s="10">
        <f>3/24000000*OO[[#This Row],[145 (07JUL1985 00:00:00)-Water Temperature (C)]]*OO[[#This Row],[87]]</f>
        <v>2.7050311555199998E-8</v>
      </c>
      <c r="CL56" s="10">
        <f>3/24000000*OO[[#This Row],[146 (07JUL1985 03:00:00)-Water Temperature (C)]]*OO[[#This Row],[88]]</f>
        <v>2.3955146900250001E-8</v>
      </c>
      <c r="CM56" s="10">
        <f>3/24000000*OO[[#This Row],[147 (07JUL1985 06:00:00)-Water Temperature (C)]]*OO[[#This Row],[89]]</f>
        <v>2.1153488368187498E-8</v>
      </c>
      <c r="CN56" s="10">
        <f>3/24000000*OO[[#This Row],[148 (07JUL1985 09:00:00)-Water Temperature (C)]]*OO[[#This Row],[90]]</f>
        <v>1.9743454135237498E-8</v>
      </c>
      <c r="CO56" s="10">
        <f>3/24000000*OO[[#This Row],[149 (07JUL1985 12:00:00)-Water Temperature (C)]]*OO[[#This Row],[91]]</f>
        <v>1.7886025026062496E-8</v>
      </c>
      <c r="CP56" s="10">
        <f>3/24000000*OO[[#This Row],[150 (07JUL1985 15:00:00)-Water Temperature (C)]]*OO[[#This Row],[92]]</f>
        <v>1.74501268707375E-8</v>
      </c>
      <c r="CQ56" s="10">
        <f>3/24000000*OO[[#This Row],[151 (07JUL1985 18:00:00)-Water Temperature (C)]]*OO[[#This Row],[93]]</f>
        <v>1.638653324568E-8</v>
      </c>
      <c r="CR56" s="10">
        <f>3/24000000*OO[[#This Row],[152 (07JUL1985 21:00:00)-Water Temperature (C)]]*OO[[#This Row],[94]]</f>
        <v>1.42689107207875E-8</v>
      </c>
      <c r="CS56" s="10">
        <f>3/24000000*OO[[#This Row],[153 (08JUL1985 00:00:00)-Water Temperature (C)]]*OO[[#This Row],[95]]</f>
        <v>1.22388126439275E-8</v>
      </c>
      <c r="CT56" s="10">
        <f>3/24000000*OO[[#This Row],[154 (08JUL1985 03:00:00)-Water Temperature (C)]]*OO[[#This Row],[96]]</f>
        <v>1.0801012449244999E-8</v>
      </c>
      <c r="CU56" s="10">
        <f>3/24000000*OO[[#This Row],[155 (08JUL1985 06:00:00)-Water Temperature (C)]]*OO[[#This Row],[97]]</f>
        <v>9.8901451905749994E-9</v>
      </c>
      <c r="CV56" s="10">
        <f>3/24000000*OO[[#This Row],[156 (08JUL1985 09:00:00)-Water Temperature (C)]]*OO[[#This Row],[98]]</f>
        <v>9.8107676660824993E-9</v>
      </c>
      <c r="CW56" s="10">
        <f>3/24000000*OO[[#This Row],[157 (08JUL1985 12:00:00)-Water Temperature (C)]]*OO[[#This Row],[99]]</f>
        <v>9.96492512546E-9</v>
      </c>
    </row>
    <row r="57" spans="1:101" x14ac:dyDescent="0.35">
      <c r="A57" t="s">
        <v>62</v>
      </c>
      <c r="B57">
        <v>734.69290000000001</v>
      </c>
      <c r="C57" s="10">
        <f>3/24*OO[[#This Row],[59 (26JUN1985 06:00:00)-Water Temperature (C)]]*OO[[#This Row],[1]]/SUM(OO[1])</f>
        <v>1.3439345920386161E-8</v>
      </c>
      <c r="D57" s="10">
        <f>3/24*OO[[#This Row],[60 (26JUN1985 09:00:00)-Water Temperature (C)]]*OO[[#This Row],[2]]/SUM(OO[2])</f>
        <v>1.9934728363699701E-2</v>
      </c>
      <c r="E57" s="10">
        <f>3/24*OO[[#This Row],[61 (26JUN1985 12:00:00)-Water Temperature (C)]]*OO[[#This Row],[3]]/SUM(OO[3])</f>
        <v>0.11300287319059084</v>
      </c>
      <c r="F57" s="10">
        <f>3/24*OO[[#This Row],[62 (26JUN1985 15:00:00)-Water Temperature (C)]]*OO[[#This Row],[4]]/SUM(OO[4])</f>
        <v>2.6774442787872593E-2</v>
      </c>
      <c r="G57" s="10">
        <f>3/24*OO[[#This Row],[63 (26JUN1985 18:00:00)-Water Temperature (C)]]*OO[[#This Row],[5]]/SUM(OO[5])</f>
        <v>1.4356498359420771E-3</v>
      </c>
      <c r="H57" s="10">
        <f>3/24*OO[[#This Row],[64 (26JUN1985 21:00:00)-Water Temperature (C)]]*OO[[#This Row],[6]]/SUM(OO[6])</f>
        <v>7.5788761028435582E-5</v>
      </c>
      <c r="I57" s="10">
        <f>3/24*OO[[#This Row],[65 (27JUN1985 00:00:00)-Water Temperature (C)]]*OO[[#This Row],[7]]/SUM(OO[7])</f>
        <v>3.8062520657433396E-5</v>
      </c>
      <c r="J57" s="10">
        <f>3/24*OO[[#This Row],[66 (27JUN1985 03:00:00)-Water Temperature (C)]]*OO[[#This Row],[8]]/SUM(OO[8])</f>
        <v>3.1487483120090976E-5</v>
      </c>
      <c r="K57" s="10">
        <f>3/24*OO[[#This Row],[67 (27JUN1985 06:00:00)-Water Temperature (C)]]*OO[[#This Row],[9]]/SUM(OO[9])</f>
        <v>2.6611371102042972E-5</v>
      </c>
      <c r="L57" s="10">
        <f>3/24*OO[[#This Row],[68 (27JUN1985 09:00:00)-Water Temperature (C)]]*OO[[#This Row],[10]]/SUM(OO[10])</f>
        <v>2.3941007557584526E-5</v>
      </c>
      <c r="M57" s="10">
        <f>3/24*OO[[#This Row],[69 (27JUN1985 12:00:00)-Water Temperature (C)]]*OO[[#This Row],[11]]/SUM(OO[11])</f>
        <v>2.3029784291582002E-5</v>
      </c>
      <c r="N57" s="10">
        <f>3/24*OO[[#This Row],[70 (27JUN1985 15:00:00)-Water Temperature (C)]]*OO[[#This Row],[12]]/SUM(OO[12])</f>
        <v>2.3045258256025256E-5</v>
      </c>
      <c r="O57" s="10">
        <f>3/24*OO[[#This Row],[71 (27JUN1985 18:00:00)-Water Temperature (C)]]*OO[[#This Row],[13]]/SUM(OO[13])</f>
        <v>2.2998585733987194E-5</v>
      </c>
      <c r="P57" s="10">
        <f>3/24*OO[[#This Row],[72 (27JUN1985 21:00:00)-Water Temperature (C)]]*OO[[#This Row],[14]]/SUM(OO[14])</f>
        <v>2.1716672026589274E-5</v>
      </c>
      <c r="Q57" s="10">
        <f>3/24*OO[[#This Row],[73 (28JUN1985 00:00:00)-Water Temperature (C)]]*OO[[#This Row],[15]]/SUM(OO[15])</f>
        <v>1.9298759772708293E-5</v>
      </c>
      <c r="R57" s="10">
        <f>3/24*OO[[#This Row],[74 (28JUN1985 03:00:00)-Water Temperature (C)]]*OO[[#This Row],[16]]/SUM(OO[16])</f>
        <v>1.6789902658097731E-5</v>
      </c>
      <c r="S57" s="10">
        <f>3/24*OO[[#This Row],[75 (28JUN1985 06:00:00)-Water Temperature (C)]]*OO[[#This Row],[17]]/SUM(OO[17])</f>
        <v>1.4603675591797817E-5</v>
      </c>
      <c r="T57" s="10">
        <f>3/24*OO[[#This Row],[76 (28JUN1985 09:00:00)-Water Temperature (C)]]*OO[[#This Row],[18]]/SUM(OO[18])</f>
        <v>1.3244950174782559E-5</v>
      </c>
      <c r="U57" s="10">
        <f>3/24*OO[[#This Row],[77 (28JUN1985 12:00:00)-Water Temperature (C)]]*OO[[#This Row],[19]]/SUM(OO[19])</f>
        <v>1.3063856789483076E-5</v>
      </c>
      <c r="V57" s="10">
        <f>3/24000000*OO[[#This Row],[78 (28JUN1985 15:00:00)-Water Temperature (C)]]*OO[[#This Row],[20]]</f>
        <v>1.5217868848449999E-5</v>
      </c>
      <c r="W57" s="10">
        <f>3/24000000*OO[[#This Row],[79 (28JUN1985 18:00:00)-Water Temperature (C)]]*OO[[#This Row],[21]]</f>
        <v>1.6929942734206248E-5</v>
      </c>
      <c r="X57" s="10">
        <f>3/24000000*OO[[#This Row],[80 (28JUN1985 21:00:00)-Water Temperature (C)]]*OO[[#This Row],[22]]</f>
        <v>1.6593749694272497E-5</v>
      </c>
      <c r="Y57" s="10">
        <f>3/24000000*OO[[#This Row],[81 (29JUN1985 00:00:00)-Water Temperature (C)]]*OO[[#This Row],[23]]</f>
        <v>1.5012653961462498E-5</v>
      </c>
      <c r="Z57" s="10">
        <f>3/24000000*OO[[#This Row],[82 (29JUN1985 03:00:00)-Water Temperature (C)]]*OO[[#This Row],[24]]</f>
        <v>1.3099893914887499E-5</v>
      </c>
      <c r="AA57" s="10">
        <f>3/24000000*OO[[#This Row],[83 (29JUN1985 06:00:00)-Water Temperature (C)]]*OO[[#This Row],[25]]</f>
        <v>1.1195386864605001E-5</v>
      </c>
      <c r="AB57" s="10">
        <f>3/24000000*OO[[#This Row],[84 (29JUN1985 09:00:00)-Water Temperature (C)]]*OO[[#This Row],[26]]</f>
        <v>1.013389924466E-5</v>
      </c>
      <c r="AC57" s="10">
        <f>3/24000000*OO[[#This Row],[85 (29JUN1985 12:00:00)-Water Temperature (C)]]*OO[[#This Row],[27]]</f>
        <v>9.1840586765399999E-6</v>
      </c>
      <c r="AD57" s="10">
        <f>3/24000000*OO[[#This Row],[86 (29JUN1985 15:00:00)-Water Temperature (C)]]*OO[[#This Row],[28]]</f>
        <v>8.3959320412249999E-6</v>
      </c>
      <c r="AE57" s="10">
        <f>3/24000000*OO[[#This Row],[88 (29JUN1985 21:00:00)-Water Temperature (C)]]*OO[[#This Row],[30]]</f>
        <v>7.0584831286624992E-6</v>
      </c>
      <c r="AF57" s="10">
        <f>3/24000000*OO[[#This Row],[88 (29JUN1985 21:00:00)-Water Temperature (C)]]*OO[[#This Row],[30]]</f>
        <v>7.0584831286624992E-6</v>
      </c>
      <c r="AG57" s="10">
        <f>3/24000000*OO[[#This Row],[89 (30JUN1985 00:00:00)-Water Temperature (C)]]*OO[[#This Row],[31]]</f>
        <v>6.0811438708899998E-6</v>
      </c>
      <c r="AH57" s="10">
        <f>3/24000000*OO[[#This Row],[90 (30JUN1985 03:00:00)-Water Temperature (C)]]*OO[[#This Row],[32]]</f>
        <v>5.1379501445525003E-6</v>
      </c>
      <c r="AI57" s="10">
        <f>3/24000000*OO[[#This Row],[91 (30JUN1985 06:00:00)-Water Temperature (C)]]*OO[[#This Row],[33]]</f>
        <v>4.3836359104562499E-6</v>
      </c>
      <c r="AJ57" s="10">
        <f>3/24000000*OO[[#This Row],[92 (30JUN1985 09:00:00)-Water Temperature (C)]]*OO[[#This Row],[34]]</f>
        <v>4.0480095980674995E-6</v>
      </c>
      <c r="AK57" s="10">
        <f>3/24000000*OO[[#This Row],[93 (30JUN1985 12:00:00)-Water Temperature (C)]]*OO[[#This Row],[35]]</f>
        <v>3.7694773130412503E-6</v>
      </c>
      <c r="AL57" s="10">
        <f>3/24000000*OO[[#This Row],[94 (30JUN1985 15:00:00)-Water Temperature (C)]]*OO[[#This Row],[36]]</f>
        <v>3.5778818634487496E-6</v>
      </c>
      <c r="AM57" s="10">
        <f>3/24000000*OO[[#This Row],[95 (30JUN1985 18:00:00)-Water Temperature (C)]]*OO[[#This Row],[37]]</f>
        <v>3.4642128103375002E-6</v>
      </c>
      <c r="AN57" s="10">
        <f>3/24000000*OO[[#This Row],[96 (30JUN1985 21:00:00)-Water Temperature (C)]]*OO[[#This Row],[38]]</f>
        <v>3.1637860288850002E-6</v>
      </c>
      <c r="AO57" s="10">
        <f>3/24000000*OO[[#This Row],[97 (01JUL1985 00:00:00)-Water Temperature (C)]]*OO[[#This Row],[39]]</f>
        <v>2.6841116045399996E-6</v>
      </c>
      <c r="AP57" s="10">
        <f>3/24000000*OO[[#This Row],[98 (01JUL1985 03:00:00)-Water Temperature (C)]]*OO[[#This Row],[40]]</f>
        <v>2.2327697958062494E-6</v>
      </c>
      <c r="AQ57" s="10">
        <f>3/24000000*OO[[#This Row],[99 (01JUL1985 06:00:00)-Water Temperature (C)]]*OO[[#This Row],[41]]</f>
        <v>1.8368659023312501E-6</v>
      </c>
      <c r="AR57" s="10">
        <f>3/24000000*OO[[#This Row],[100 (01JUL1985 09:00:00)-Water Temperature (C)]]*OO[[#This Row],[42]]</f>
        <v>1.590436383316E-6</v>
      </c>
      <c r="AS57" s="10">
        <f>3/24000000*OO[[#This Row],[101 (01JUL1985 12:00:00)-Water Temperature (C)]]*OO[[#This Row],[43]]</f>
        <v>1.3810755315697498E-6</v>
      </c>
      <c r="AT57" s="10">
        <f>3/24000000*OO[[#This Row],[102 (01JUL1985 15:00:00)-Water Temperature (C)]]*OO[[#This Row],[44]]</f>
        <v>1.1895628006577498E-6</v>
      </c>
      <c r="AU57" s="10">
        <f>3/24000000*OO[[#This Row],[103 (01JUL1985 18:00:00)-Water Temperature (C)]]*OO[[#This Row],[45]]</f>
        <v>9.7453296357075005E-7</v>
      </c>
      <c r="AV57" s="10">
        <f>3/24000000*OO[[#This Row],[104 (01JUL1985 21:00:00)-Water Temperature (C)]]*OO[[#This Row],[46]]</f>
        <v>7.06994538747E-7</v>
      </c>
      <c r="AW57" s="10">
        <f>3/24000000*OO[[#This Row],[105 (02JUL1985 00:00:00)-Water Temperature (C)]]*OO[[#This Row],[47]]</f>
        <v>4.8595782324324995E-7</v>
      </c>
      <c r="AX57" s="10">
        <f>3/24000000*OO[[#This Row],[106 (02JUL1985 03:00:00)-Water Temperature (C)]]*OO[[#This Row],[48]]</f>
        <v>3.4635915904699996E-7</v>
      </c>
      <c r="AY57" s="10">
        <f>3/24000000*OO[[#This Row],[107 (02JUL1985 06:00:00)-Water Temperature (C)]]*OO[[#This Row],[49]]</f>
        <v>2.6138942820099999E-7</v>
      </c>
      <c r="AZ57" s="10">
        <f>3/24000000*OO[[#This Row],[108 (02JUL1985 09:00:00)-Water Temperature (C)]]*OO[[#This Row],[50]]</f>
        <v>2.1064370979137501E-7</v>
      </c>
      <c r="BA57" s="10">
        <f>3/24000000*OO[[#This Row],[109 (02JUL1985 12:00:00)-Water Temperature (C)]]*OO[[#This Row],[51]]</f>
        <v>1.8739625629199999E-7</v>
      </c>
      <c r="BB57" s="10">
        <f>3/24000000*OO[[#This Row],[110 (02JUL1985 15:00:00)-Water Temperature (C)]]*OO[[#This Row],[52]]</f>
        <v>1.6881300940799999E-7</v>
      </c>
      <c r="BC57" s="10">
        <f>3/24000000*OO[[#This Row],[111 (02JUL1985 18:00:00)-Water Temperature (C)]]*OO[[#This Row],[53]]</f>
        <v>1.49802674871E-7</v>
      </c>
      <c r="BD57" s="10">
        <f>3/24000000*OO[[#This Row],[112 (02JUL1985 21:00:00)-Water Temperature (C)]]*OO[[#This Row],[54]]</f>
        <v>1.2759118762505E-7</v>
      </c>
      <c r="BE57" s="10">
        <f>3/24000000*OO[[#This Row],[113 (03JUL1985 00:00:00)-Water Temperature (C)]]*OO[[#This Row],[55]]</f>
        <v>1.1095978931161247E-7</v>
      </c>
      <c r="BF57" s="10">
        <f>3/24000000*OO[[#This Row],[114 (03JUL1985 03:00:00)-Water Temperature (C)]]*OO[[#This Row],[56]]</f>
        <v>9.7160261801374998E-8</v>
      </c>
      <c r="BG57" s="10">
        <f>3/24000000*OO[[#This Row],[115 (03JUL1985 06:00:00)-Water Temperature (C)]]*OO[[#This Row],[57]]</f>
        <v>8.4086183497049989E-8</v>
      </c>
      <c r="BH57" s="10">
        <f>3/24000000*OO[[#This Row],[116 (03JUL1985 09:00:00)-Water Temperature (C)]]*OO[[#This Row],[58]]</f>
        <v>7.4619851214762508E-8</v>
      </c>
      <c r="BI57" s="10">
        <f>3/24000000*OO[[#This Row],[117 (03JUL1985 12:00:00)-Water Temperature (C)]]*OO[[#This Row],[59]]</f>
        <v>7.1274310207400007E-8</v>
      </c>
      <c r="BJ57" s="10">
        <f>3/24000000*OO[[#This Row],[118 (03JUL1985 15:00:00)-Water Temperature (C)]]*OO[[#This Row],[60]]</f>
        <v>6.9271867221750003E-8</v>
      </c>
      <c r="BK57" s="10">
        <f>3/24000000*OO[[#This Row],[119 (03JUL1985 18:00:00)-Water Temperature (C)]]*OO[[#This Row],[61]]</f>
        <v>6.7421385671624996E-8</v>
      </c>
      <c r="BL57" s="10">
        <f>3/24000000*OO[[#This Row],[120 (03JUL1985 21:00:00)-Water Temperature (C)]]*OO[[#This Row],[62]]</f>
        <v>6.2309059946000007E-8</v>
      </c>
      <c r="BM57" s="10">
        <f>3/24000000*OO[[#This Row],[121 (04JUL1985 00:00:00)-Water Temperature (C)]]*OO[[#This Row],[63]]</f>
        <v>5.7123647784899996E-8</v>
      </c>
      <c r="BN57" s="10">
        <f>3/24000000*OO[[#This Row],[122 (04JUL1985 03:00:00)-Water Temperature (C)]]*OO[[#This Row],[64]]</f>
        <v>5.3006467599149991E-8</v>
      </c>
      <c r="BO57" s="10">
        <f>3/24000000*OO[[#This Row],[123 (04JUL1985 06:00:00)-Water Temperature (C)]]*OO[[#This Row],[65]]</f>
        <v>4.8414254971674991E-8</v>
      </c>
      <c r="BP57" s="10">
        <f>3/24000000*OO[[#This Row],[124 (04JUL1985 09:00:00)-Water Temperature (C)]]*OO[[#This Row],[66]]</f>
        <v>4.6455234428750002E-8</v>
      </c>
      <c r="BQ57" s="10">
        <f>3/24000000*OO[[#This Row],[125 (04JUL1985 12:00:00)-Water Temperature (C)]]*OO[[#This Row],[67]]</f>
        <v>4.5132852233600004E-8</v>
      </c>
      <c r="BR57" s="10">
        <f>3/24000000*OO[[#This Row],[126 (04JUL1985 15:00:00)-Water Temperature (C)]]*OO[[#This Row],[68]]</f>
        <v>4.4631779909799999E-8</v>
      </c>
      <c r="BS57" s="10">
        <f>3/24000000*OO[[#This Row],[127 (04JUL1985 18:00:00)-Water Temperature (C)]]*OO[[#This Row],[69]]</f>
        <v>4.7152340580625005E-8</v>
      </c>
      <c r="BT57" s="10">
        <f>3/24000000*OO[[#This Row],[128 (04JUL1985 21:00:00)-Water Temperature (C)]]*OO[[#This Row],[70]]</f>
        <v>4.8681051980062493E-8</v>
      </c>
      <c r="BU57" s="10">
        <f>3/24000000*OO[[#This Row],[129 (05JUL1985 00:00:00)-Water Temperature (C)]]*OO[[#This Row],[71]]</f>
        <v>4.6733709758399999E-8</v>
      </c>
      <c r="BV57" s="10">
        <f>3/24000000*OO[[#This Row],[130 (05JUL1985 03:00:00)-Water Temperature (C)]]*OO[[#This Row],[72]]</f>
        <v>4.3622915939624993E-8</v>
      </c>
      <c r="BW57" s="10">
        <f>3/24000000*OO[[#This Row],[131 (05JUL1985 06:00:00)-Water Temperature (C)]]*OO[[#This Row],[73]]</f>
        <v>4.01227425692625E-8</v>
      </c>
      <c r="BX57" s="10">
        <f>3/24000000*OO[[#This Row],[132 (05JUL1985 09:00:00)-Water Temperature (C)]]*OO[[#This Row],[74]]</f>
        <v>3.9210415809750006E-8</v>
      </c>
      <c r="BY57" s="10">
        <f>3/24000000*OO[[#This Row],[133 (05JUL1985 12:00:00)-Water Temperature (C)]]*OO[[#This Row],[75]]</f>
        <v>3.8878278692850003E-8</v>
      </c>
      <c r="BZ57" s="10">
        <f>3/24000000*OO[[#This Row],[134 (05JUL1985 15:00:00)-Water Temperature (C)]]*OO[[#This Row],[76]]</f>
        <v>3.9944873814299995E-8</v>
      </c>
      <c r="CA57" s="10">
        <f>3/24000000*OO[[#This Row],[135 (05JUL1985 18:00:00)-Water Temperature (C)]]*OO[[#This Row],[77]]</f>
        <v>4.3268323506299996E-8</v>
      </c>
      <c r="CB57" s="10">
        <f>3/24000000*OO[[#This Row],[136 (05JUL1985 21:00:00)-Water Temperature (C)]]*OO[[#This Row],[78]]</f>
        <v>4.5356106711299994E-8</v>
      </c>
      <c r="CC57" s="10">
        <f>3/24000000*OO[[#This Row],[137 (06JUL1985 00:00:00)-Water Temperature (C)]]*OO[[#This Row],[79]]</f>
        <v>4.45680925544E-8</v>
      </c>
      <c r="CD57" s="10">
        <f>3/24000000*OO[[#This Row],[138 (06JUL1985 03:00:00)-Water Temperature (C)]]*OO[[#This Row],[80]]</f>
        <v>4.1964195362162499E-8</v>
      </c>
      <c r="CE57" s="10">
        <f>3/24000000*OO[[#This Row],[139 (06JUL1985 06:00:00)-Water Temperature (C)]]*OO[[#This Row],[81]]</f>
        <v>3.8244437971987498E-8</v>
      </c>
      <c r="CF57" s="10">
        <f>3/24000000*OO[[#This Row],[140 (06JUL1985 09:00:00)-Water Temperature (C)]]*OO[[#This Row],[82]]</f>
        <v>3.6745318850625E-8</v>
      </c>
      <c r="CG57" s="10">
        <f>3/24000000*OO[[#This Row],[141 (06JUL1985 12:00:00)-Water Temperature (C)]]*OO[[#This Row],[83]]</f>
        <v>3.5755561501412504E-8</v>
      </c>
      <c r="CH57" s="10">
        <f>3/24000000*OO[[#This Row],[142 (06JUL1985 15:00:00)-Water Temperature (C)]]*OO[[#This Row],[84]]</f>
        <v>3.5390679944999993E-8</v>
      </c>
      <c r="CI57" s="10">
        <f>3/24000000*OO[[#This Row],[143 (06JUL1985 18:00:00)-Water Temperature (C)]]*OO[[#This Row],[85]]</f>
        <v>3.4603012766274999E-8</v>
      </c>
      <c r="CJ57" s="10">
        <f>3/24000000*OO[[#This Row],[144 (06JUL1985 21:00:00)-Water Temperature (C)]]*OO[[#This Row],[86]]</f>
        <v>3.2192160271699998E-8</v>
      </c>
      <c r="CK57" s="10">
        <f>3/24000000*OO[[#This Row],[145 (07JUL1985 00:00:00)-Water Temperature (C)]]*OO[[#This Row],[87]]</f>
        <v>2.86709099979E-8</v>
      </c>
      <c r="CL57" s="10">
        <f>3/24000000*OO[[#This Row],[146 (07JUL1985 03:00:00)-Water Temperature (C)]]*OO[[#This Row],[88]]</f>
        <v>2.5415403444274997E-8</v>
      </c>
      <c r="CM57" s="10">
        <f>3/24000000*OO[[#This Row],[147 (07JUL1985 06:00:00)-Water Temperature (C)]]*OO[[#This Row],[89]]</f>
        <v>2.2471990843274997E-8</v>
      </c>
      <c r="CN57" s="10">
        <f>3/24000000*OO[[#This Row],[148 (07JUL1985 09:00:00)-Water Temperature (C)]]*OO[[#This Row],[90]]</f>
        <v>2.0993885694874998E-8</v>
      </c>
      <c r="CO57" s="10">
        <f>3/24000000*OO[[#This Row],[149 (07JUL1985 12:00:00)-Water Temperature (C)]]*OO[[#This Row],[91]]</f>
        <v>1.9007187346124998E-8</v>
      </c>
      <c r="CP57" s="10">
        <f>3/24000000*OO[[#This Row],[150 (07JUL1985 15:00:00)-Water Temperature (C)]]*OO[[#This Row],[92]]</f>
        <v>1.8485620846999998E-8</v>
      </c>
      <c r="CQ57" s="10">
        <f>3/24000000*OO[[#This Row],[151 (07JUL1985 18:00:00)-Water Temperature (C)]]*OO[[#This Row],[93]]</f>
        <v>1.7453625902887499E-8</v>
      </c>
      <c r="CR57" s="10">
        <f>3/24000000*OO[[#This Row],[152 (07JUL1985 21:00:00)-Water Temperature (C)]]*OO[[#This Row],[94]]</f>
        <v>1.5218377920688751E-8</v>
      </c>
      <c r="CS57" s="10">
        <f>3/24000000*OO[[#This Row],[153 (08JUL1985 00:00:00)-Water Temperature (C)]]*OO[[#This Row],[95]]</f>
        <v>1.3004960506447499E-8</v>
      </c>
      <c r="CT57" s="10">
        <f>3/24000000*OO[[#This Row],[154 (08JUL1985 03:00:00)-Water Temperature (C)]]*OO[[#This Row],[96]]</f>
        <v>1.141709867012E-8</v>
      </c>
      <c r="CU57" s="10">
        <f>3/24000000*OO[[#This Row],[155 (08JUL1985 06:00:00)-Water Temperature (C)]]*OO[[#This Row],[97]]</f>
        <v>1.0426641322814999E-8</v>
      </c>
      <c r="CV57" s="10">
        <f>3/24000000*OO[[#This Row],[156 (08JUL1985 09:00:00)-Water Temperature (C)]]*OO[[#This Row],[98]]</f>
        <v>1.033552841519E-8</v>
      </c>
      <c r="CW57" s="10">
        <f>3/24000000*OO[[#This Row],[157 (08JUL1985 12:00:00)-Water Temperature (C)]]*OO[[#This Row],[99]]</f>
        <v>1.046902876254E-8</v>
      </c>
    </row>
    <row r="58" spans="1:101" x14ac:dyDescent="0.35">
      <c r="A58" t="s">
        <v>63</v>
      </c>
      <c r="B58">
        <v>889.88490000000002</v>
      </c>
      <c r="C58" s="10">
        <f>3/24*OO[[#This Row],[59 (26JUN1985 06:00:00)-Water Temperature (C)]]*OO[[#This Row],[1]]/SUM(OO[1])</f>
        <v>2.8757818874119579E-9</v>
      </c>
      <c r="D58" s="10">
        <f>3/24*OO[[#This Row],[60 (26JUN1985 09:00:00)-Water Temperature (C)]]*OO[[#This Row],[2]]/SUM(OO[2])</f>
        <v>1.6603644516603493E-2</v>
      </c>
      <c r="E58" s="10">
        <f>3/24*OO[[#This Row],[61 (26JUN1985 12:00:00)-Water Temperature (C)]]*OO[[#This Row],[3]]/SUM(OO[3])</f>
        <v>0.1542815640618744</v>
      </c>
      <c r="F58" s="10">
        <f>3/24*OO[[#This Row],[62 (26JUN1985 15:00:00)-Water Temperature (C)]]*OO[[#This Row],[4]]/SUM(OO[4])</f>
        <v>5.0415229177676511E-2</v>
      </c>
      <c r="G58" s="10">
        <f>3/24*OO[[#This Row],[63 (26JUN1985 18:00:00)-Water Temperature (C)]]*OO[[#This Row],[5]]/SUM(OO[5])</f>
        <v>3.3488811327202395E-3</v>
      </c>
      <c r="H58" s="10">
        <f>3/24*OO[[#This Row],[64 (26JUN1985 21:00:00)-Water Temperature (C)]]*OO[[#This Row],[6]]/SUM(OO[6])</f>
        <v>1.4912700344605945E-4</v>
      </c>
      <c r="I58" s="10">
        <f>3/24*OO[[#This Row],[65 (27JUN1985 00:00:00)-Water Temperature (C)]]*OO[[#This Row],[7]]/SUM(OO[7])</f>
        <v>5.4152380188282047E-5</v>
      </c>
      <c r="J58" s="10">
        <f>3/24*OO[[#This Row],[66 (27JUN1985 03:00:00)-Water Temperature (C)]]*OO[[#This Row],[8]]/SUM(OO[8])</f>
        <v>4.4124727913279376E-5</v>
      </c>
      <c r="K58" s="10">
        <f>3/24*OO[[#This Row],[67 (27JUN1985 06:00:00)-Water Temperature (C)]]*OO[[#This Row],[9]]/SUM(OO[9])</f>
        <v>3.7265679507910446E-5</v>
      </c>
      <c r="L58" s="10">
        <f>3/24*OO[[#This Row],[68 (27JUN1985 09:00:00)-Water Temperature (C)]]*OO[[#This Row],[10]]/SUM(OO[10])</f>
        <v>3.3355678612974213E-5</v>
      </c>
      <c r="M58" s="10">
        <f>3/24*OO[[#This Row],[69 (27JUN1985 12:00:00)-Water Temperature (C)]]*OO[[#This Row],[11]]/SUM(OO[11])</f>
        <v>3.1862634430025659E-5</v>
      </c>
      <c r="N58" s="10">
        <f>3/24*OO[[#This Row],[70 (27JUN1985 15:00:00)-Water Temperature (C)]]*OO[[#This Row],[12]]/SUM(OO[12])</f>
        <v>3.172737698953476E-5</v>
      </c>
      <c r="O58" s="10">
        <f>3/24*OO[[#This Row],[71 (27JUN1985 18:00:00)-Water Temperature (C)]]*OO[[#This Row],[13]]/SUM(OO[13])</f>
        <v>3.1663602482209784E-5</v>
      </c>
      <c r="P58" s="10">
        <f>3/24*OO[[#This Row],[72 (27JUN1985 21:00:00)-Water Temperature (C)]]*OO[[#This Row],[14]]/SUM(OO[14])</f>
        <v>3.0025015168236826E-5</v>
      </c>
      <c r="Q58" s="10">
        <f>3/24*OO[[#This Row],[73 (28JUN1985 00:00:00)-Water Temperature (C)]]*OO[[#This Row],[15]]/SUM(OO[15])</f>
        <v>2.6782068912446464E-5</v>
      </c>
      <c r="R58" s="10">
        <f>3/24*OO[[#This Row],[74 (28JUN1985 03:00:00)-Water Temperature (C)]]*OO[[#This Row],[16]]/SUM(OO[16])</f>
        <v>2.3323539806486013E-5</v>
      </c>
      <c r="S58" s="10">
        <f>3/24*OO[[#This Row],[75 (28JUN1985 06:00:00)-Water Temperature (C)]]*OO[[#This Row],[17]]/SUM(OO[17])</f>
        <v>2.0276850267797698E-5</v>
      </c>
      <c r="T58" s="10">
        <f>3/24*OO[[#This Row],[76 (28JUN1985 09:00:00)-Water Temperature (C)]]*OO[[#This Row],[18]]/SUM(OO[18])</f>
        <v>1.8314347067000486E-5</v>
      </c>
      <c r="U58" s="10">
        <f>3/24*OO[[#This Row],[77 (28JUN1985 12:00:00)-Water Temperature (C)]]*OO[[#This Row],[19]]/SUM(OO[19])</f>
        <v>1.7724145341229556E-5</v>
      </c>
      <c r="V58" s="10">
        <f>3/24000000*OO[[#This Row],[78 (28JUN1985 15:00:00)-Water Temperature (C)]]*OO[[#This Row],[20]]</f>
        <v>2.0311833581462498E-5</v>
      </c>
      <c r="W58" s="10">
        <f>3/24000000*OO[[#This Row],[79 (28JUN1985 18:00:00)-Water Temperature (C)]]*OO[[#This Row],[21]]</f>
        <v>2.28184614385E-5</v>
      </c>
      <c r="X58" s="10">
        <f>3/24000000*OO[[#This Row],[80 (28JUN1985 21:00:00)-Water Temperature (C)]]*OO[[#This Row],[22]]</f>
        <v>2.2623430005749998E-5</v>
      </c>
      <c r="Y58" s="10">
        <f>3/24000000*OO[[#This Row],[81 (29JUN1985 00:00:00)-Water Temperature (C)]]*OO[[#This Row],[23]]</f>
        <v>2.0572136942499999E-5</v>
      </c>
      <c r="Z58" s="10">
        <f>3/24000000*OO[[#This Row],[82 (29JUN1985 03:00:00)-Water Temperature (C)]]*OO[[#This Row],[24]]</f>
        <v>1.7985186872775E-5</v>
      </c>
      <c r="AA58" s="10">
        <f>3/24000000*OO[[#This Row],[83 (29JUN1985 06:00:00)-Water Temperature (C)]]*OO[[#This Row],[25]]</f>
        <v>1.5360188970299998E-5</v>
      </c>
      <c r="AB58" s="10">
        <f>3/24000000*OO[[#This Row],[84 (29JUN1985 09:00:00)-Water Temperature (C)]]*OO[[#This Row],[26]]</f>
        <v>1.3824505215397498E-5</v>
      </c>
      <c r="AC58" s="10">
        <f>3/24000000*OO[[#This Row],[85 (29JUN1985 12:00:00)-Water Temperature (C)]]*OO[[#This Row],[27]]</f>
        <v>1.2501194402549998E-5</v>
      </c>
      <c r="AD58" s="10">
        <f>3/24000000*OO[[#This Row],[86 (29JUN1985 15:00:00)-Water Temperature (C)]]*OO[[#This Row],[28]]</f>
        <v>1.1369321998495E-5</v>
      </c>
      <c r="AE58" s="10">
        <f>3/24000000*OO[[#This Row],[88 (29JUN1985 21:00:00)-Water Temperature (C)]]*OO[[#This Row],[30]]</f>
        <v>9.5002252881412499E-6</v>
      </c>
      <c r="AF58" s="10">
        <f>3/24000000*OO[[#This Row],[88 (29JUN1985 21:00:00)-Water Temperature (C)]]*OO[[#This Row],[30]]</f>
        <v>9.5002252881412499E-6</v>
      </c>
      <c r="AG58" s="10">
        <f>3/24000000*OO[[#This Row],[89 (30JUN1985 00:00:00)-Water Temperature (C)]]*OO[[#This Row],[31]]</f>
        <v>8.2035749482274985E-6</v>
      </c>
      <c r="AH58" s="10">
        <f>3/24000000*OO[[#This Row],[90 (30JUN1985 03:00:00)-Water Temperature (C)]]*OO[[#This Row],[32]]</f>
        <v>6.9193373131075005E-6</v>
      </c>
      <c r="AI58" s="10">
        <f>3/24000000*OO[[#This Row],[91 (30JUN1985 06:00:00)-Water Temperature (C)]]*OO[[#This Row],[33]]</f>
        <v>5.8928579477624999E-6</v>
      </c>
      <c r="AJ58" s="10">
        <f>3/24000000*OO[[#This Row],[92 (30JUN1985 09:00:00)-Water Temperature (C)]]*OO[[#This Row],[34]]</f>
        <v>5.4158592584700003E-6</v>
      </c>
      <c r="AK58" s="10">
        <f>3/24000000*OO[[#This Row],[93 (30JUN1985 12:00:00)-Water Temperature (C)]]*OO[[#This Row],[35]]</f>
        <v>5.0264327677437498E-6</v>
      </c>
      <c r="AL58" s="10">
        <f>3/24000000*OO[[#This Row],[94 (30JUN1985 15:00:00)-Water Temperature (C)]]*OO[[#This Row],[36]]</f>
        <v>4.7397011551662495E-6</v>
      </c>
      <c r="AM58" s="10">
        <f>3/24000000*OO[[#This Row],[95 (30JUN1985 18:00:00)-Water Temperature (C)]]*OO[[#This Row],[37]]</f>
        <v>4.5713990306875003E-6</v>
      </c>
      <c r="AN58" s="10">
        <f>3/24000000*OO[[#This Row],[96 (30JUN1985 21:00:00)-Water Temperature (C)]]*OO[[#This Row],[38]]</f>
        <v>4.1759547751349996E-6</v>
      </c>
      <c r="AO58" s="10">
        <f>3/24000000*OO[[#This Row],[97 (01JUL1985 00:00:00)-Water Temperature (C)]]*OO[[#This Row],[39]]</f>
        <v>3.5455557513599997E-6</v>
      </c>
      <c r="AP58" s="10">
        <f>3/24000000*OO[[#This Row],[98 (01JUL1985 03:00:00)-Water Temperature (C)]]*OO[[#This Row],[40]]</f>
        <v>2.9471856401599998E-6</v>
      </c>
      <c r="AQ58" s="10">
        <f>3/24000000*OO[[#This Row],[99 (01JUL1985 06:00:00)-Water Temperature (C)]]*OO[[#This Row],[41]]</f>
        <v>2.4257353717850001E-6</v>
      </c>
      <c r="AR58" s="10">
        <f>3/24000000*OO[[#This Row],[100 (01JUL1985 09:00:00)-Water Temperature (C)]]*OO[[#This Row],[42]]</f>
        <v>2.0975777965974995E-6</v>
      </c>
      <c r="AS58" s="10">
        <f>3/24000000*OO[[#This Row],[101 (01JUL1985 12:00:00)-Water Temperature (C)]]*OO[[#This Row],[43]]</f>
        <v>1.8238335911624997E-6</v>
      </c>
      <c r="AT58" s="10">
        <f>3/24000000*OO[[#This Row],[102 (01JUL1985 15:00:00)-Water Temperature (C)]]*OO[[#This Row],[44]]</f>
        <v>1.5732509456538748E-6</v>
      </c>
      <c r="AU58" s="10">
        <f>3/24000000*OO[[#This Row],[103 (01JUL1985 18:00:00)-Water Temperature (C)]]*OO[[#This Row],[45]]</f>
        <v>1.301416941825E-6</v>
      </c>
      <c r="AV58" s="10">
        <f>3/24000000*OO[[#This Row],[104 (01JUL1985 21:00:00)-Water Temperature (C)]]*OO[[#This Row],[46]]</f>
        <v>9.5347872328687488E-7</v>
      </c>
      <c r="AW58" s="10">
        <f>3/24000000*OO[[#This Row],[105 (02JUL1985 00:00:00)-Water Temperature (C)]]*OO[[#This Row],[47]]</f>
        <v>6.5506714691624996E-7</v>
      </c>
      <c r="AX58" s="10">
        <f>3/24000000*OO[[#This Row],[106 (02JUL1985 03:00:00)-Water Temperature (C)]]*OO[[#This Row],[48]]</f>
        <v>4.6348422175499999E-7</v>
      </c>
      <c r="AY58" s="10">
        <f>3/24000000*OO[[#This Row],[107 (02JUL1985 06:00:00)-Water Temperature (C)]]*OO[[#This Row],[49]]</f>
        <v>3.4730606313450001E-7</v>
      </c>
      <c r="AZ58" s="10">
        <f>3/24000000*OO[[#This Row],[108 (02JUL1985 09:00:00)-Water Temperature (C)]]*OO[[#This Row],[50]]</f>
        <v>2.7811427713812502E-7</v>
      </c>
      <c r="BA58" s="10">
        <f>3/24000000*OO[[#This Row],[109 (02JUL1985 12:00:00)-Water Temperature (C)]]*OO[[#This Row],[51]]</f>
        <v>2.45818635465E-7</v>
      </c>
      <c r="BB58" s="10">
        <f>3/24000000*OO[[#This Row],[110 (02JUL1985 15:00:00)-Water Temperature (C)]]*OO[[#This Row],[52]]</f>
        <v>2.2096688367599997E-7</v>
      </c>
      <c r="BC58" s="10">
        <f>3/24000000*OO[[#This Row],[111 (02JUL1985 18:00:00)-Water Temperature (C)]]*OO[[#This Row],[53]]</f>
        <v>1.9636461919125E-7</v>
      </c>
      <c r="BD58" s="10">
        <f>3/24000000*OO[[#This Row],[112 (02JUL1985 21:00:00)-Water Temperature (C)]]*OO[[#This Row],[54]]</f>
        <v>1.6711213779667497E-7</v>
      </c>
      <c r="BE58" s="10">
        <f>3/24000000*OO[[#This Row],[113 (03JUL1985 00:00:00)-Water Temperature (C)]]*OO[[#This Row],[55]]</f>
        <v>1.4470400925645E-7</v>
      </c>
      <c r="BF58" s="10">
        <f>3/24000000*OO[[#This Row],[114 (03JUL1985 03:00:00)-Water Temperature (C)]]*OO[[#This Row],[56]]</f>
        <v>1.267186087362E-7</v>
      </c>
      <c r="BG58" s="10">
        <f>3/24000000*OO[[#This Row],[115 (03JUL1985 06:00:00)-Water Temperature (C)]]*OO[[#This Row],[57]]</f>
        <v>1.0975256003992499E-7</v>
      </c>
      <c r="BH58" s="10">
        <f>3/24000000*OO[[#This Row],[116 (03JUL1985 09:00:00)-Water Temperature (C)]]*OO[[#This Row],[58]]</f>
        <v>9.7169444947487505E-8</v>
      </c>
      <c r="BI58" s="10">
        <f>3/24000000*OO[[#This Row],[117 (03JUL1985 12:00:00)-Water Temperature (C)]]*OO[[#This Row],[59]]</f>
        <v>9.2377849077949997E-8</v>
      </c>
      <c r="BJ58" s="10">
        <f>3/24000000*OO[[#This Row],[118 (03JUL1985 15:00:00)-Water Temperature (C)]]*OO[[#This Row],[60]]</f>
        <v>8.9745556209199991E-8</v>
      </c>
      <c r="BK58" s="10">
        <f>3/24000000*OO[[#This Row],[119 (03JUL1985 18:00:00)-Water Temperature (C)]]*OO[[#This Row],[61]]</f>
        <v>8.7468557869649993E-8</v>
      </c>
      <c r="BL58" s="10">
        <f>3/24000000*OO[[#This Row],[120 (03JUL1985 21:00:00)-Water Temperature (C)]]*OO[[#This Row],[62]]</f>
        <v>8.08379955733875E-8</v>
      </c>
      <c r="BM58" s="10">
        <f>3/24000000*OO[[#This Row],[121 (04JUL1985 00:00:00)-Water Temperature (C)]]*OO[[#This Row],[63]]</f>
        <v>7.388480703825E-8</v>
      </c>
      <c r="BN58" s="10">
        <f>3/24000000*OO[[#This Row],[122 (04JUL1985 03:00:00)-Water Temperature (C)]]*OO[[#This Row],[64]]</f>
        <v>6.8583689714749996E-8</v>
      </c>
      <c r="BO58" s="10">
        <f>3/24000000*OO[[#This Row],[123 (04JUL1985 06:00:00)-Water Temperature (C)]]*OO[[#This Row],[65]]</f>
        <v>6.2830848369937504E-8</v>
      </c>
      <c r="BP58" s="10">
        <f>3/24000000*OO[[#This Row],[124 (04JUL1985 09:00:00)-Water Temperature (C)]]*OO[[#This Row],[66]]</f>
        <v>6.0279617348775009E-8</v>
      </c>
      <c r="BQ58" s="10">
        <f>3/24000000*OO[[#This Row],[125 (04JUL1985 12:00:00)-Water Temperature (C)]]*OO[[#This Row],[67]]</f>
        <v>5.8526065969799998E-8</v>
      </c>
      <c r="BR58" s="10">
        <f>3/24000000*OO[[#This Row],[126 (04JUL1985 15:00:00)-Water Temperature (C)]]*OO[[#This Row],[68]]</f>
        <v>5.7537039901037495E-8</v>
      </c>
      <c r="BS58" s="10">
        <f>3/24000000*OO[[#This Row],[127 (04JUL1985 18:00:00)-Water Temperature (C)]]*OO[[#This Row],[69]]</f>
        <v>6.0398402903999988E-8</v>
      </c>
      <c r="BT58" s="10">
        <f>3/24000000*OO[[#This Row],[128 (04JUL1985 21:00:00)-Water Temperature (C)]]*OO[[#This Row],[70]]</f>
        <v>6.2465713109899987E-8</v>
      </c>
      <c r="BU58" s="10">
        <f>3/24000000*OO[[#This Row],[129 (05JUL1985 00:00:00)-Water Temperature (C)]]*OO[[#This Row],[71]]</f>
        <v>6.019730034009999E-8</v>
      </c>
      <c r="BV58" s="10">
        <f>3/24000000*OO[[#This Row],[130 (05JUL1985 03:00:00)-Water Temperature (C)]]*OO[[#This Row],[72]]</f>
        <v>5.6362716616649993E-8</v>
      </c>
      <c r="BW58" s="10">
        <f>3/24000000*OO[[#This Row],[131 (05JUL1985 06:00:00)-Water Temperature (C)]]*OO[[#This Row],[73]]</f>
        <v>5.1992386431299996E-8</v>
      </c>
      <c r="BX58" s="10">
        <f>3/24000000*OO[[#This Row],[132 (05JUL1985 09:00:00)-Water Temperature (C)]]*OO[[#This Row],[74]]</f>
        <v>5.0854908902399989E-8</v>
      </c>
      <c r="BY58" s="10">
        <f>3/24000000*OO[[#This Row],[133 (05JUL1985 12:00:00)-Water Temperature (C)]]*OO[[#This Row],[75]]</f>
        <v>5.04528239221E-8</v>
      </c>
      <c r="BZ58" s="10">
        <f>3/24000000*OO[[#This Row],[134 (05JUL1985 15:00:00)-Water Temperature (C)]]*OO[[#This Row],[76]]</f>
        <v>5.1449041443299996E-8</v>
      </c>
      <c r="CA58" s="10">
        <f>3/24000000*OO[[#This Row],[135 (05JUL1985 18:00:00)-Water Temperature (C)]]*OO[[#This Row],[77]]</f>
        <v>5.5278679344112497E-8</v>
      </c>
      <c r="CB58" s="10">
        <f>3/24000000*OO[[#This Row],[136 (05JUL1985 21:00:00)-Water Temperature (C)]]*OO[[#This Row],[78]]</f>
        <v>5.7996228624762494E-8</v>
      </c>
      <c r="CC58" s="10">
        <f>3/24000000*OO[[#This Row],[137 (06JUL1985 00:00:00)-Water Temperature (C)]]*OO[[#This Row],[79]]</f>
        <v>5.7251098730699992E-8</v>
      </c>
      <c r="CD58" s="10">
        <f>3/24000000*OO[[#This Row],[138 (06JUL1985 03:00:00)-Water Temperature (C)]]*OO[[#This Row],[80]]</f>
        <v>5.4220034467375002E-8</v>
      </c>
      <c r="CE58" s="10">
        <f>3/24000000*OO[[#This Row],[139 (06JUL1985 06:00:00)-Water Temperature (C)]]*OO[[#This Row],[81]]</f>
        <v>4.9668151986749997E-8</v>
      </c>
      <c r="CF58" s="10">
        <f>3/24000000*OO[[#This Row],[140 (06JUL1985 09:00:00)-Water Temperature (C)]]*OO[[#This Row],[82]]</f>
        <v>4.7778256350899997E-8</v>
      </c>
      <c r="CG58" s="10">
        <f>3/24000000*OO[[#This Row],[141 (06JUL1985 12:00:00)-Water Temperature (C)]]*OO[[#This Row],[83]]</f>
        <v>4.6488037199524998E-8</v>
      </c>
      <c r="CH58" s="10">
        <f>3/24000000*OO[[#This Row],[142 (06JUL1985 15:00:00)-Water Temperature (C)]]*OO[[#This Row],[84]]</f>
        <v>4.5917207399549997E-8</v>
      </c>
      <c r="CI58" s="10">
        <f>3/24000000*OO[[#This Row],[143 (06JUL1985 18:00:00)-Water Temperature (C)]]*OO[[#This Row],[85]]</f>
        <v>4.4900745095E-8</v>
      </c>
      <c r="CJ58" s="10">
        <f>3/24000000*OO[[#This Row],[144 (06JUL1985 21:00:00)-Water Temperature (C)]]*OO[[#This Row],[86]]</f>
        <v>4.1805296664249998E-8</v>
      </c>
      <c r="CK58" s="10">
        <f>3/24000000*OO[[#This Row],[145 (07JUL1985 00:00:00)-Water Temperature (C)]]*OO[[#This Row],[87]]</f>
        <v>3.7244851342662496E-8</v>
      </c>
      <c r="CL58" s="10">
        <f>3/24000000*OO[[#This Row],[146 (07JUL1985 03:00:00)-Water Temperature (C)]]*OO[[#This Row],[88]]</f>
        <v>3.3041019639374999E-8</v>
      </c>
      <c r="CM58" s="10">
        <f>3/24000000*OO[[#This Row],[147 (07JUL1985 06:00:00)-Water Temperature (C)]]*OO[[#This Row],[89]]</f>
        <v>2.9263808009624999E-8</v>
      </c>
      <c r="CN58" s="10">
        <f>3/24000000*OO[[#This Row],[148 (07JUL1985 09:00:00)-Water Temperature (C)]]*OO[[#This Row],[90]]</f>
        <v>2.7351790788149998E-8</v>
      </c>
      <c r="CO58" s="10">
        <f>3/24000000*OO[[#This Row],[149 (07JUL1985 12:00:00)-Water Temperature (C)]]*OO[[#This Row],[91]]</f>
        <v>2.4762712427599999E-8</v>
      </c>
      <c r="CP58" s="10">
        <f>3/24000000*OO[[#This Row],[150 (07JUL1985 15:00:00)-Water Temperature (C)]]*OO[[#This Row],[92]]</f>
        <v>2.3997823652474999E-8</v>
      </c>
      <c r="CQ58" s="10">
        <f>3/24000000*OO[[#This Row],[151 (07JUL1985 18:00:00)-Water Temperature (C)]]*OO[[#This Row],[93]]</f>
        <v>2.2794753198750002E-8</v>
      </c>
      <c r="CR58" s="10">
        <f>3/24000000*OO[[#This Row],[152 (07JUL1985 21:00:00)-Water Temperature (C)]]*OO[[#This Row],[94]]</f>
        <v>1.9948625086499999E-8</v>
      </c>
      <c r="CS58" s="10">
        <f>3/24000000*OO[[#This Row],[153 (08JUL1985 00:00:00)-Water Temperature (C)]]*OO[[#This Row],[95]]</f>
        <v>1.699739647214E-8</v>
      </c>
      <c r="CT58" s="10">
        <f>3/24000000*OO[[#This Row],[154 (08JUL1985 03:00:00)-Water Temperature (C)]]*OO[[#This Row],[96]]</f>
        <v>1.4845958407833747E-8</v>
      </c>
      <c r="CU58" s="10">
        <f>3/24000000*OO[[#This Row],[155 (08JUL1985 06:00:00)-Water Temperature (C)]]*OO[[#This Row],[97]]</f>
        <v>1.3528853715802499E-8</v>
      </c>
      <c r="CV58" s="10">
        <f>3/24000000*OO[[#This Row],[156 (08JUL1985 09:00:00)-Water Temperature (C)]]*OO[[#This Row],[98]]</f>
        <v>1.3405106422154998E-8</v>
      </c>
      <c r="CW58" s="10">
        <f>3/24000000*OO[[#This Row],[157 (08JUL1985 12:00:00)-Water Temperature (C)]]*OO[[#This Row],[99]]</f>
        <v>1.3557870380737499E-8</v>
      </c>
    </row>
    <row r="59" spans="1:101" x14ac:dyDescent="0.35">
      <c r="A59" t="s">
        <v>64</v>
      </c>
      <c r="B59">
        <v>849.29769999999996</v>
      </c>
      <c r="C59" s="10">
        <f>3/24*OO[[#This Row],[59 (26JUN1985 06:00:00)-Water Temperature (C)]]*OO[[#This Row],[1]]/SUM(OO[1])</f>
        <v>3.8631579783137911E-10</v>
      </c>
      <c r="D59" s="10">
        <f>3/24*OO[[#This Row],[60 (26JUN1985 09:00:00)-Water Temperature (C)]]*OO[[#This Row],[2]]/SUM(OO[2])</f>
        <v>8.9566128781802552E-3</v>
      </c>
      <c r="E59" s="10">
        <f>3/24*OO[[#This Row],[61 (26JUN1985 12:00:00)-Water Temperature (C)]]*OO[[#This Row],[3]]/SUM(OO[3])</f>
        <v>0.13085609456506556</v>
      </c>
      <c r="F59" s="10">
        <f>3/24*OO[[#This Row],[62 (26JUN1985 15:00:00)-Water Temperature (C)]]*OO[[#This Row],[4]]/SUM(OO[4])</f>
        <v>5.4176301297674048E-2</v>
      </c>
      <c r="G59" s="10">
        <f>3/24*OO[[#This Row],[63 (26JUN1985 18:00:00)-Water Temperature (C)]]*OO[[#This Row],[5]]/SUM(OO[5])</f>
        <v>4.1279738007736315E-3</v>
      </c>
      <c r="H59" s="10">
        <f>3/24*OO[[#This Row],[64 (26JUN1985 21:00:00)-Water Temperature (C)]]*OO[[#This Row],[6]]/SUM(OO[6])</f>
        <v>1.7283218456484779E-4</v>
      </c>
      <c r="I59" s="10">
        <f>3/24*OO[[#This Row],[65 (27JUN1985 00:00:00)-Water Temperature (C)]]*OO[[#This Row],[7]]/SUM(OO[7])</f>
        <v>4.8796370979994274E-5</v>
      </c>
      <c r="J59" s="10">
        <f>3/24*OO[[#This Row],[66 (27JUN1985 03:00:00)-Water Temperature (C)]]*OO[[#This Row],[8]]/SUM(OO[8])</f>
        <v>3.9151181796629649E-5</v>
      </c>
      <c r="K59" s="10">
        <f>3/24*OO[[#This Row],[67 (27JUN1985 06:00:00)-Water Temperature (C)]]*OO[[#This Row],[9]]/SUM(OO[9])</f>
        <v>3.3058780520934961E-5</v>
      </c>
      <c r="L59" s="10">
        <f>3/24*OO[[#This Row],[68 (27JUN1985 09:00:00)-Water Temperature (C)]]*OO[[#This Row],[10]]/SUM(OO[10])</f>
        <v>2.9497599390794982E-5</v>
      </c>
      <c r="M59" s="10">
        <f>3/24*OO[[#This Row],[69 (27JUN1985 12:00:00)-Water Temperature (C)]]*OO[[#This Row],[11]]/SUM(OO[11])</f>
        <v>2.8034623283321446E-5</v>
      </c>
      <c r="N59" s="10">
        <f>3/24*OO[[#This Row],[70 (27JUN1985 15:00:00)-Water Temperature (C)]]*OO[[#This Row],[12]]/SUM(OO[12])</f>
        <v>2.7815959863322289E-5</v>
      </c>
      <c r="O59" s="10">
        <f>3/24*OO[[#This Row],[71 (27JUN1985 18:00:00)-Water Temperature (C)]]*OO[[#This Row],[13]]/SUM(OO[13])</f>
        <v>2.7767581688852675E-5</v>
      </c>
      <c r="P59" s="10">
        <f>3/24*OO[[#This Row],[72 (27JUN1985 21:00:00)-Water Temperature (C)]]*OO[[#This Row],[14]]/SUM(OO[14])</f>
        <v>2.6422706579499793E-5</v>
      </c>
      <c r="Q59" s="10">
        <f>3/24*OO[[#This Row],[73 (28JUN1985 00:00:00)-Water Temperature (C)]]*OO[[#This Row],[15]]/SUM(OO[15])</f>
        <v>2.3655736648798347E-5</v>
      </c>
      <c r="R59" s="10">
        <f>3/24*OO[[#This Row],[74 (28JUN1985 03:00:00)-Water Temperature (C)]]*OO[[#This Row],[16]]/SUM(OO[16])</f>
        <v>2.0630511688788221E-5</v>
      </c>
      <c r="S59" s="10">
        <f>3/24*OO[[#This Row],[75 (28JUN1985 06:00:00)-Water Temperature (C)]]*OO[[#This Row],[17]]/SUM(OO[17])</f>
        <v>1.7940713112655224E-5</v>
      </c>
      <c r="T59" s="10">
        <f>3/24*OO[[#This Row],[76 (28JUN1985 09:00:00)-Water Temperature (C)]]*OO[[#This Row],[18]]/SUM(OO[18])</f>
        <v>1.6168939484775211E-5</v>
      </c>
      <c r="U59" s="10">
        <f>3/24*OO[[#This Row],[77 (28JUN1985 12:00:00)-Water Temperature (C)]]*OO[[#This Row],[19]]/SUM(OO[19])</f>
        <v>1.5450029060655449E-5</v>
      </c>
      <c r="V59" s="10">
        <f>3/24000000*OO[[#This Row],[78 (28JUN1985 15:00:00)-Water Temperature (C)]]*OO[[#This Row],[20]]</f>
        <v>1.7467247658612501E-5</v>
      </c>
      <c r="W59" s="10">
        <f>3/24000000*OO[[#This Row],[79 (28JUN1985 18:00:00)-Water Temperature (C)]]*OO[[#This Row],[21]]</f>
        <v>1.9780934026425001E-5</v>
      </c>
      <c r="X59" s="10">
        <f>3/24000000*OO[[#This Row],[80 (28JUN1985 21:00:00)-Water Temperature (C)]]*OO[[#This Row],[22]]</f>
        <v>1.9821596956424998E-5</v>
      </c>
      <c r="Y59" s="10">
        <f>3/24000000*OO[[#This Row],[81 (29JUN1985 00:00:00)-Water Temperature (C)]]*OO[[#This Row],[23]]</f>
        <v>1.8132525177999998E-5</v>
      </c>
      <c r="Z59" s="10">
        <f>3/24000000*OO[[#This Row],[82 (29JUN1985 03:00:00)-Water Temperature (C)]]*OO[[#This Row],[24]]</f>
        <v>1.5902036849625003E-5</v>
      </c>
      <c r="AA59" s="10">
        <f>3/24000000*OO[[#This Row],[83 (29JUN1985 06:00:00)-Water Temperature (C)]]*OO[[#This Row],[25]]</f>
        <v>1.3602212495987501E-5</v>
      </c>
      <c r="AB59" s="10">
        <f>3/24000000*OO[[#This Row],[84 (29JUN1985 09:00:00)-Water Temperature (C)]]*OO[[#This Row],[26]]</f>
        <v>1.221230775921E-5</v>
      </c>
      <c r="AC59" s="10">
        <f>3/24000000*OO[[#This Row],[85 (29JUN1985 12:00:00)-Water Temperature (C)]]*OO[[#This Row],[27]]</f>
        <v>1.10414770675625E-5</v>
      </c>
      <c r="AD59" s="10">
        <f>3/24000000*OO[[#This Row],[86 (29JUN1985 15:00:00)-Water Temperature (C)]]*OO[[#This Row],[28]]</f>
        <v>1.0023641495204998E-5</v>
      </c>
      <c r="AE59" s="10">
        <f>3/24000000*OO[[#This Row],[88 (29JUN1985 21:00:00)-Water Temperature (C)]]*OO[[#This Row],[30]]</f>
        <v>8.3612855679937481E-6</v>
      </c>
      <c r="AF59" s="10">
        <f>3/24000000*OO[[#This Row],[88 (29JUN1985 21:00:00)-Water Temperature (C)]]*OO[[#This Row],[30]]</f>
        <v>8.3612855679937481E-6</v>
      </c>
      <c r="AG59" s="10">
        <f>3/24000000*OO[[#This Row],[89 (30JUN1985 00:00:00)-Water Temperature (C)]]*OO[[#This Row],[31]]</f>
        <v>7.2450085051999996E-6</v>
      </c>
      <c r="AH59" s="10">
        <f>3/24000000*OO[[#This Row],[90 (30JUN1985 03:00:00)-Water Temperature (C)]]*OO[[#This Row],[32]]</f>
        <v>6.1143654373462486E-6</v>
      </c>
      <c r="AI59" s="10">
        <f>3/24000000*OO[[#This Row],[91 (30JUN1985 06:00:00)-Water Temperature (C)]]*OO[[#This Row],[33]]</f>
        <v>5.21041707151875E-6</v>
      </c>
      <c r="AJ59" s="10">
        <f>3/24000000*OO[[#This Row],[92 (30JUN1985 09:00:00)-Water Temperature (C)]]*OO[[#This Row],[34]]</f>
        <v>4.7799601276499994E-6</v>
      </c>
      <c r="AK59" s="10">
        <f>3/24000000*OO[[#This Row],[93 (30JUN1985 12:00:00)-Water Temperature (C)]]*OO[[#This Row],[35]]</f>
        <v>4.4328822630649997E-6</v>
      </c>
      <c r="AL59" s="10">
        <f>3/24000000*OO[[#This Row],[94 (30JUN1985 15:00:00)-Water Temperature (C)]]*OO[[#This Row],[36]]</f>
        <v>4.1667367932625E-6</v>
      </c>
      <c r="AM59" s="10">
        <f>3/24000000*OO[[#This Row],[95 (30JUN1985 18:00:00)-Water Temperature (C)]]*OO[[#This Row],[37]]</f>
        <v>4.0117997775550003E-6</v>
      </c>
      <c r="AN59" s="10">
        <f>3/24000000*OO[[#This Row],[96 (30JUN1985 21:00:00)-Water Temperature (C)]]*OO[[#This Row],[38]]</f>
        <v>3.6711437206499996E-6</v>
      </c>
      <c r="AO59" s="10">
        <f>3/24000000*OO[[#This Row],[97 (01JUL1985 00:00:00)-Water Temperature (C)]]*OO[[#This Row],[39]]</f>
        <v>3.1260218227712502E-6</v>
      </c>
      <c r="AP59" s="10">
        <f>3/24000000*OO[[#This Row],[98 (01JUL1985 03:00:00)-Water Temperature (C)]]*OO[[#This Row],[40]]</f>
        <v>2.6026573334399995E-6</v>
      </c>
      <c r="AQ59" s="10">
        <f>3/24000000*OO[[#This Row],[99 (01JUL1985 06:00:00)-Water Temperature (C)]]*OO[[#This Row],[41]]</f>
        <v>2.148276872265E-6</v>
      </c>
      <c r="AR59" s="10">
        <f>3/24000000*OO[[#This Row],[100 (01JUL1985 09:00:00)-Water Temperature (C)]]*OO[[#This Row],[42]]</f>
        <v>1.8600496767824998E-6</v>
      </c>
      <c r="AS59" s="10">
        <f>3/24000000*OO[[#This Row],[101 (01JUL1985 12:00:00)-Water Temperature (C)]]*OO[[#This Row],[43]]</f>
        <v>1.6204305910418751E-6</v>
      </c>
      <c r="AT59" s="10">
        <f>3/24000000*OO[[#This Row],[102 (01JUL1985 15:00:00)-Water Temperature (C)]]*OO[[#This Row],[44]]</f>
        <v>1.4000298161399998E-6</v>
      </c>
      <c r="AU59" s="10">
        <f>3/24000000*OO[[#This Row],[103 (01JUL1985 18:00:00)-Water Temperature (C)]]*OO[[#This Row],[45]]</f>
        <v>1.1677095471778749E-6</v>
      </c>
      <c r="AV59" s="10">
        <f>3/24000000*OO[[#This Row],[104 (01JUL1985 21:00:00)-Water Temperature (C)]]*OO[[#This Row],[46]]</f>
        <v>8.6362543763999991E-7</v>
      </c>
      <c r="AW59" s="10">
        <f>3/24000000*OO[[#This Row],[105 (02JUL1985 00:00:00)-Water Temperature (C)]]*OO[[#This Row],[47]]</f>
        <v>5.9397534791174996E-7</v>
      </c>
      <c r="AX59" s="10">
        <f>3/24000000*OO[[#This Row],[106 (02JUL1985 03:00:00)-Water Temperature (C)]]*OO[[#This Row],[48]]</f>
        <v>4.1791228163100003E-7</v>
      </c>
      <c r="AY59" s="10">
        <f>3/24000000*OO[[#This Row],[107 (02JUL1985 06:00:00)-Water Temperature (C)]]*OO[[#This Row],[49]]</f>
        <v>3.1133978301299998E-7</v>
      </c>
      <c r="AZ59" s="10">
        <f>3/24000000*OO[[#This Row],[108 (02JUL1985 09:00:00)-Water Temperature (C)]]*OO[[#This Row],[50]]</f>
        <v>2.4802155289399996E-7</v>
      </c>
      <c r="BA59" s="10">
        <f>3/24000000*OO[[#This Row],[109 (02JUL1985 12:00:00)-Water Temperature (C)]]*OO[[#This Row],[51]]</f>
        <v>2.1793782045937499E-7</v>
      </c>
      <c r="BB59" s="10">
        <f>3/24000000*OO[[#This Row],[110 (02JUL1985 15:00:00)-Water Temperature (C)]]*OO[[#This Row],[52]]</f>
        <v>1.9548218005424999E-7</v>
      </c>
      <c r="BC59" s="10">
        <f>3/24000000*OO[[#This Row],[111 (02JUL1985 18:00:00)-Water Temperature (C)]]*OO[[#This Row],[53]]</f>
        <v>1.7394339042674999E-7</v>
      </c>
      <c r="BD59" s="10">
        <f>3/24000000*OO[[#This Row],[112 (02JUL1985 21:00:00)-Water Temperature (C)]]*OO[[#This Row],[54]]</f>
        <v>1.4800141330843748E-7</v>
      </c>
      <c r="BE59" s="10">
        <f>3/24000000*OO[[#This Row],[113 (03JUL1985 00:00:00)-Water Temperature (C)]]*OO[[#This Row],[55]]</f>
        <v>1.2768470554124999E-7</v>
      </c>
      <c r="BF59" s="10">
        <f>3/24000000*OO[[#This Row],[114 (03JUL1985 03:00:00)-Water Temperature (C)]]*OO[[#This Row],[56]]</f>
        <v>1.11789804137025E-7</v>
      </c>
      <c r="BG59" s="10">
        <f>3/24000000*OO[[#This Row],[115 (03JUL1985 06:00:00)-Water Temperature (C)]]*OO[[#This Row],[57]]</f>
        <v>9.6896234245799999E-8</v>
      </c>
      <c r="BH59" s="10">
        <f>3/24000000*OO[[#This Row],[116 (03JUL1985 09:00:00)-Water Temperature (C)]]*OO[[#This Row],[58]]</f>
        <v>8.5637785001624983E-8</v>
      </c>
      <c r="BI59" s="10">
        <f>3/24000000*OO[[#This Row],[117 (03JUL1985 12:00:00)-Water Temperature (C)]]*OO[[#This Row],[59]]</f>
        <v>8.10774090021E-8</v>
      </c>
      <c r="BJ59" s="10">
        <f>3/24000000*OO[[#This Row],[118 (03JUL1985 15:00:00)-Water Temperature (C)]]*OO[[#This Row],[60]]</f>
        <v>7.872410424477499E-8</v>
      </c>
      <c r="BK59" s="10">
        <f>3/24000000*OO[[#This Row],[119 (03JUL1985 18:00:00)-Water Temperature (C)]]*OO[[#This Row],[61]]</f>
        <v>7.6822599813437503E-8</v>
      </c>
      <c r="BL59" s="10">
        <f>3/24000000*OO[[#This Row],[120 (03JUL1985 21:00:00)-Water Temperature (C)]]*OO[[#This Row],[62]]</f>
        <v>7.1003814886425001E-8</v>
      </c>
      <c r="BM59" s="10">
        <f>3/24000000*OO[[#This Row],[121 (04JUL1985 00:00:00)-Water Temperature (C)]]*OO[[#This Row],[63]]</f>
        <v>6.4728052876000004E-8</v>
      </c>
      <c r="BN59" s="10">
        <f>3/24000000*OO[[#This Row],[122 (04JUL1985 03:00:00)-Water Temperature (C)]]*OO[[#This Row],[64]]</f>
        <v>6.0072628967999997E-8</v>
      </c>
      <c r="BO59" s="10">
        <f>3/24000000*OO[[#This Row],[123 (04JUL1985 06:00:00)-Water Temperature (C)]]*OO[[#This Row],[65]]</f>
        <v>5.5178057767724995E-8</v>
      </c>
      <c r="BP59" s="10">
        <f>3/24000000*OO[[#This Row],[124 (04JUL1985 09:00:00)-Water Temperature (C)]]*OO[[#This Row],[66]]</f>
        <v>5.2926160713187499E-8</v>
      </c>
      <c r="BQ59" s="10">
        <f>3/24000000*OO[[#This Row],[125 (04JUL1985 12:00:00)-Water Temperature (C)]]*OO[[#This Row],[67]]</f>
        <v>5.1378079954500002E-8</v>
      </c>
      <c r="BR59" s="10">
        <f>3/24000000*OO[[#This Row],[126 (04JUL1985 15:00:00)-Water Temperature (C)]]*OO[[#This Row],[68]]</f>
        <v>5.0283503680799991E-8</v>
      </c>
      <c r="BS59" s="10">
        <f>3/24000000*OO[[#This Row],[127 (04JUL1985 18:00:00)-Water Temperature (C)]]*OO[[#This Row],[69]]</f>
        <v>5.2459398253949995E-8</v>
      </c>
      <c r="BT59" s="10">
        <f>3/24000000*OO[[#This Row],[128 (04JUL1985 21:00:00)-Water Temperature (C)]]*OO[[#This Row],[70]]</f>
        <v>5.4302755442150005E-8</v>
      </c>
      <c r="BU59" s="10">
        <f>3/24000000*OO[[#This Row],[129 (05JUL1985 00:00:00)-Water Temperature (C)]]*OO[[#This Row],[71]]</f>
        <v>5.2504715413124998E-8</v>
      </c>
      <c r="BV59" s="10">
        <f>3/24000000*OO[[#This Row],[130 (05JUL1985 03:00:00)-Water Temperature (C)]]*OO[[#This Row],[72]]</f>
        <v>4.9292535996562497E-8</v>
      </c>
      <c r="BW59" s="10">
        <f>3/24000000*OO[[#This Row],[131 (05JUL1985 06:00:00)-Water Temperature (C)]]*OO[[#This Row],[73]]</f>
        <v>4.559468837735E-8</v>
      </c>
      <c r="BX59" s="10">
        <f>3/24000000*OO[[#This Row],[132 (05JUL1985 09:00:00)-Water Temperature (C)]]*OO[[#This Row],[74]]</f>
        <v>4.4620929787824994E-8</v>
      </c>
      <c r="BY59" s="10">
        <f>3/24000000*OO[[#This Row],[133 (05JUL1985 12:00:00)-Water Temperature (C)]]*OO[[#This Row],[75]]</f>
        <v>4.4300209648274995E-8</v>
      </c>
      <c r="BZ59" s="10">
        <f>3/24000000*OO[[#This Row],[134 (05JUL1985 15:00:00)-Water Temperature (C)]]*OO[[#This Row],[76]]</f>
        <v>4.4920226721474997E-8</v>
      </c>
      <c r="CA59" s="10">
        <f>3/24000000*OO[[#This Row],[135 (05JUL1985 18:00:00)-Water Temperature (C)]]*OO[[#This Row],[77]]</f>
        <v>4.7908091462399998E-8</v>
      </c>
      <c r="CB59" s="10">
        <f>3/24000000*OO[[#This Row],[136 (05JUL1985 21:00:00)-Water Temperature (C)]]*OO[[#This Row],[78]]</f>
        <v>5.0274076589049993E-8</v>
      </c>
      <c r="CC59" s="10">
        <f>3/24000000*OO[[#This Row],[137 (06JUL1985 00:00:00)-Water Temperature (C)]]*OO[[#This Row],[79]]</f>
        <v>4.9824581335425001E-8</v>
      </c>
      <c r="CD59" s="10">
        <f>3/24000000*OO[[#This Row],[138 (06JUL1985 03:00:00)-Water Temperature (C)]]*OO[[#This Row],[80]]</f>
        <v>4.7422304647875004E-8</v>
      </c>
      <c r="CE59" s="10">
        <f>3/24000000*OO[[#This Row],[139 (06JUL1985 06:00:00)-Water Temperature (C)]]*OO[[#This Row],[81]]</f>
        <v>4.3652467059575003E-8</v>
      </c>
      <c r="CF59" s="10">
        <f>3/24000000*OO[[#This Row],[140 (06JUL1985 09:00:00)-Water Temperature (C)]]*OO[[#This Row],[82]]</f>
        <v>4.2038994120637498E-8</v>
      </c>
      <c r="CG59" s="10">
        <f>3/24000000*OO[[#This Row],[141 (06JUL1985 12:00:00)-Water Temperature (C)]]*OO[[#This Row],[83]]</f>
        <v>4.0911788657362492E-8</v>
      </c>
      <c r="CH59" s="10">
        <f>3/24000000*OO[[#This Row],[142 (06JUL1985 15:00:00)-Water Temperature (C)]]*OO[[#This Row],[84]]</f>
        <v>4.0337676126599996E-8</v>
      </c>
      <c r="CI59" s="10">
        <f>3/24000000*OO[[#This Row],[143 (06JUL1985 18:00:00)-Water Temperature (C)]]*OO[[#This Row],[85]]</f>
        <v>3.9443982471337499E-8</v>
      </c>
      <c r="CJ59" s="10">
        <f>3/24000000*OO[[#This Row],[144 (06JUL1985 21:00:00)-Water Temperature (C)]]*OO[[#This Row],[86]]</f>
        <v>3.6756675220875E-8</v>
      </c>
      <c r="CK59" s="10">
        <f>3/24000000*OO[[#This Row],[145 (07JUL1985 00:00:00)-Water Temperature (C)]]*OO[[#This Row],[87]]</f>
        <v>3.2761201496374991E-8</v>
      </c>
      <c r="CL59" s="10">
        <f>3/24000000*OO[[#This Row],[146 (07JUL1985 03:00:00)-Water Temperature (C)]]*OO[[#This Row],[88]]</f>
        <v>2.90791855996125E-8</v>
      </c>
      <c r="CM59" s="10">
        <f>3/24000000*OO[[#This Row],[147 (07JUL1985 06:00:00)-Water Temperature (C)]]*OO[[#This Row],[89]]</f>
        <v>2.5796185575224999E-8</v>
      </c>
      <c r="CN59" s="10">
        <f>3/24000000*OO[[#This Row],[148 (07JUL1985 09:00:00)-Water Temperature (C)]]*OO[[#This Row],[90]]</f>
        <v>2.41105767199375E-8</v>
      </c>
      <c r="CO59" s="10">
        <f>3/24000000*OO[[#This Row],[149 (07JUL1985 12:00:00)-Water Temperature (C)]]*OO[[#This Row],[91]]</f>
        <v>2.183440064595E-8</v>
      </c>
      <c r="CP59" s="10">
        <f>3/24000000*OO[[#This Row],[150 (07JUL1985 15:00:00)-Water Temperature (C)]]*OO[[#This Row],[92]]</f>
        <v>2.1087532645562501E-8</v>
      </c>
      <c r="CQ59" s="10">
        <f>3/24000000*OO[[#This Row],[151 (07JUL1985 18:00:00)-Water Temperature (C)]]*OO[[#This Row],[93]]</f>
        <v>2.0123205126599999E-8</v>
      </c>
      <c r="CR59" s="10">
        <f>3/24000000*OO[[#This Row],[152 (07JUL1985 21:00:00)-Water Temperature (C)]]*OO[[#This Row],[94]]</f>
        <v>1.76807506608E-8</v>
      </c>
      <c r="CS59" s="10">
        <f>3/24000000*OO[[#This Row],[153 (08JUL1985 00:00:00)-Water Temperature (C)]]*OO[[#This Row],[95]]</f>
        <v>1.5029551253609998E-8</v>
      </c>
      <c r="CT59" s="10">
        <f>3/24000000*OO[[#This Row],[154 (08JUL1985 03:00:00)-Water Temperature (C)]]*OO[[#This Row],[96]]</f>
        <v>1.306705112847E-8</v>
      </c>
      <c r="CU59" s="10">
        <f>3/24000000*OO[[#This Row],[155 (08JUL1985 06:00:00)-Water Temperature (C)]]*OO[[#This Row],[97]]</f>
        <v>1.1881886492437502E-8</v>
      </c>
      <c r="CV59" s="10">
        <f>3/24000000*OO[[#This Row],[156 (08JUL1985 09:00:00)-Water Temperature (C)]]*OO[[#This Row],[98]]</f>
        <v>1.17632209233E-8</v>
      </c>
      <c r="CW59" s="10">
        <f>3/24000000*OO[[#This Row],[157 (08JUL1985 12:00:00)-Water Temperature (C)]]*OO[[#This Row],[99]]</f>
        <v>1.1885944004718751E-8</v>
      </c>
    </row>
    <row r="60" spans="1:101" x14ac:dyDescent="0.35">
      <c r="A60" t="s">
        <v>65</v>
      </c>
      <c r="B60">
        <v>883.13670000000002</v>
      </c>
      <c r="C60" s="10">
        <f>3/24*OO[[#This Row],[59 (26JUN1985 06:00:00)-Water Temperature (C)]]*OO[[#This Row],[1]]/SUM(OO[1])</f>
        <v>4.0601182606661749E-11</v>
      </c>
      <c r="D60" s="10">
        <f>3/24*OO[[#This Row],[60 (26JUN1985 09:00:00)-Water Temperature (C)]]*OO[[#This Row],[2]]/SUM(OO[2])</f>
        <v>4.0269811167895813E-3</v>
      </c>
      <c r="E60" s="10">
        <f>3/24*OO[[#This Row],[61 (26JUN1985 12:00:00)-Water Temperature (C)]]*OO[[#This Row],[3]]/SUM(OO[3])</f>
        <v>8.592432406845342E-2</v>
      </c>
      <c r="F60" s="10">
        <f>3/24*OO[[#This Row],[62 (26JUN1985 15:00:00)-Water Temperature (C)]]*OO[[#This Row],[4]]/SUM(OO[4])</f>
        <v>4.2532695502042694E-2</v>
      </c>
      <c r="G60" s="10">
        <f>3/24*OO[[#This Row],[63 (26JUN1985 18:00:00)-Water Temperature (C)]]*OO[[#This Row],[5]]/SUM(OO[5])</f>
        <v>3.5657260096026351E-3</v>
      </c>
      <c r="H60" s="10">
        <f>3/24*OO[[#This Row],[64 (26JUN1985 21:00:00)-Water Temperature (C)]]*OO[[#This Row],[6]]/SUM(OO[6])</f>
        <v>1.4622054154905828E-4</v>
      </c>
      <c r="I60" s="10">
        <f>3/24*OO[[#This Row],[65 (27JUN1985 00:00:00)-Water Temperature (C)]]*OO[[#This Row],[7]]/SUM(OO[7])</f>
        <v>3.4402166008375998E-5</v>
      </c>
      <c r="J60" s="10">
        <f>3/24*OO[[#This Row],[66 (27JUN1985 03:00:00)-Water Temperature (C)]]*OO[[#This Row],[8]]/SUM(OO[8])</f>
        <v>2.7247876230747535E-5</v>
      </c>
      <c r="K60" s="10">
        <f>3/24*OO[[#This Row],[67 (27JUN1985 06:00:00)-Water Temperature (C)]]*OO[[#This Row],[9]]/SUM(OO[9])</f>
        <v>2.3025397623744878E-5</v>
      </c>
      <c r="L60" s="10">
        <f>3/24*OO[[#This Row],[68 (27JUN1985 09:00:00)-Water Temperature (C)]]*OO[[#This Row],[10]]/SUM(OO[10])</f>
        <v>2.0516997396471839E-5</v>
      </c>
      <c r="M60" s="10">
        <f>3/24*OO[[#This Row],[69 (27JUN1985 12:00:00)-Water Temperature (C)]]*OO[[#This Row],[11]]/SUM(OO[11])</f>
        <v>1.9455714311299369E-5</v>
      </c>
      <c r="N60" s="10">
        <f>3/24*OO[[#This Row],[70 (27JUN1985 15:00:00)-Water Temperature (C)]]*OO[[#This Row],[12]]/SUM(OO[12])</f>
        <v>1.9272677267895806E-5</v>
      </c>
      <c r="O60" s="10">
        <f>3/24*OO[[#This Row],[71 (27JUN1985 18:00:00)-Water Temperature (C)]]*OO[[#This Row],[13]]/SUM(OO[13])</f>
        <v>1.9272177133145497E-5</v>
      </c>
      <c r="P60" s="10">
        <f>3/24*OO[[#This Row],[72 (27JUN1985 21:00:00)-Water Temperature (C)]]*OO[[#This Row],[14]]/SUM(OO[14])</f>
        <v>1.8420879190946821E-5</v>
      </c>
      <c r="Q60" s="10">
        <f>3/24*OO[[#This Row],[73 (28JUN1985 00:00:00)-Water Temperature (C)]]*OO[[#This Row],[15]]/SUM(OO[15])</f>
        <v>1.6565373340020281E-5</v>
      </c>
      <c r="R60" s="10">
        <f>3/24*OO[[#This Row],[74 (28JUN1985 03:00:00)-Water Temperature (C)]]*OO[[#This Row],[16]]/SUM(OO[16])</f>
        <v>1.4485871118838884E-5</v>
      </c>
      <c r="S60" s="10">
        <f>3/24*OO[[#This Row],[75 (28JUN1985 06:00:00)-Water Temperature (C)]]*OO[[#This Row],[17]]/SUM(OO[17])</f>
        <v>1.2617032847947323E-5</v>
      </c>
      <c r="T60" s="10">
        <f>3/24*OO[[#This Row],[76 (28JUN1985 09:00:00)-Water Temperature (C)]]*OO[[#This Row],[18]]/SUM(OO[18])</f>
        <v>1.1370842657035286E-5</v>
      </c>
      <c r="U60" s="10">
        <f>3/24*OO[[#This Row],[77 (28JUN1985 12:00:00)-Water Temperature (C)]]*OO[[#This Row],[19]]/SUM(OO[19])</f>
        <v>1.080215786891837E-5</v>
      </c>
      <c r="V60" s="10">
        <f>3/24000000*OO[[#This Row],[78 (28JUN1985 15:00:00)-Water Temperature (C)]]*OO[[#This Row],[20]]</f>
        <v>1.21139719946E-5</v>
      </c>
      <c r="W60" s="10">
        <f>3/24000000*OO[[#This Row],[79 (28JUN1985 18:00:00)-Water Temperature (C)]]*OO[[#This Row],[21]]</f>
        <v>1.3853360254337498E-5</v>
      </c>
      <c r="X60" s="10">
        <f>3/24000000*OO[[#This Row],[80 (28JUN1985 21:00:00)-Water Temperature (C)]]*OO[[#This Row],[22]]</f>
        <v>1.4054340261706252E-5</v>
      </c>
      <c r="Y60" s="10">
        <f>3/24000000*OO[[#This Row],[81 (29JUN1985 00:00:00)-Water Temperature (C)]]*OO[[#This Row],[23]]</f>
        <v>1.297933997648E-5</v>
      </c>
      <c r="Z60" s="10">
        <f>3/24000000*OO[[#This Row],[82 (29JUN1985 03:00:00)-Water Temperature (C)]]*OO[[#This Row],[24]]</f>
        <v>1.146469870432E-5</v>
      </c>
      <c r="AA60" s="10">
        <f>3/24000000*OO[[#This Row],[83 (29JUN1985 06:00:00)-Water Temperature (C)]]*OO[[#This Row],[25]]</f>
        <v>9.8686801234087494E-6</v>
      </c>
      <c r="AB60" s="10">
        <f>3/24000000*OO[[#This Row],[84 (29JUN1985 09:00:00)-Water Temperature (C)]]*OO[[#This Row],[26]]</f>
        <v>8.885417230525E-6</v>
      </c>
      <c r="AC60" s="10">
        <f>3/24000000*OO[[#This Row],[85 (29JUN1985 12:00:00)-Water Temperature (C)]]*OO[[#This Row],[27]]</f>
        <v>8.0800077450649981E-6</v>
      </c>
      <c r="AD60" s="10">
        <f>3/24000000*OO[[#This Row],[86 (29JUN1985 15:00:00)-Water Temperature (C)]]*OO[[#This Row],[28]]</f>
        <v>7.3669157847699989E-6</v>
      </c>
      <c r="AE60" s="10">
        <f>3/24000000*OO[[#This Row],[88 (29JUN1985 21:00:00)-Water Temperature (C)]]*OO[[#This Row],[30]]</f>
        <v>6.2155898079237498E-6</v>
      </c>
      <c r="AF60" s="10">
        <f>3/24000000*OO[[#This Row],[88 (29JUN1985 21:00:00)-Water Temperature (C)]]*OO[[#This Row],[30]]</f>
        <v>6.2155898079237498E-6</v>
      </c>
      <c r="AG60" s="10">
        <f>3/24000000*OO[[#This Row],[89 (30JUN1985 00:00:00)-Water Temperature (C)]]*OO[[#This Row],[31]]</f>
        <v>5.4308035751624996E-6</v>
      </c>
      <c r="AH60" s="10">
        <f>3/24000000*OO[[#This Row],[90 (30JUN1985 03:00:00)-Water Temperature (C)]]*OO[[#This Row],[32]]</f>
        <v>4.613457994571249E-6</v>
      </c>
      <c r="AI60" s="10">
        <f>3/24000000*OO[[#This Row],[91 (30JUN1985 06:00:00)-Water Temperature (C)]]*OO[[#This Row],[33]]</f>
        <v>3.9537177798399994E-6</v>
      </c>
      <c r="AJ60" s="10">
        <f>3/24000000*OO[[#This Row],[92 (30JUN1985 09:00:00)-Water Temperature (C)]]*OO[[#This Row],[34]]</f>
        <v>3.6426906457837496E-6</v>
      </c>
      <c r="AK60" s="10">
        <f>3/24000000*OO[[#This Row],[93 (30JUN1985 12:00:00)-Water Temperature (C)]]*OO[[#This Row],[35]]</f>
        <v>3.4006259279999997E-6</v>
      </c>
      <c r="AL60" s="10">
        <f>3/24000000*OO[[#This Row],[94 (30JUN1985 15:00:00)-Water Temperature (C)]]*OO[[#This Row],[36]]</f>
        <v>3.2114298767475E-6</v>
      </c>
      <c r="AM60" s="10">
        <f>3/24000000*OO[[#This Row],[95 (30JUN1985 18:00:00)-Water Temperature (C)]]*OO[[#This Row],[37]]</f>
        <v>3.1071638377499999E-6</v>
      </c>
      <c r="AN60" s="10">
        <f>3/24000000*OO[[#This Row],[96 (30JUN1985 21:00:00)-Water Temperature (C)]]*OO[[#This Row],[38]]</f>
        <v>2.8689486457149999E-6</v>
      </c>
      <c r="AO60" s="10">
        <f>3/24000000*OO[[#This Row],[97 (01JUL1985 00:00:00)-Water Temperature (C)]]*OO[[#This Row],[39]]</f>
        <v>2.466314859025E-6</v>
      </c>
      <c r="AP60" s="10">
        <f>3/24000000*OO[[#This Row],[98 (01JUL1985 03:00:00)-Water Temperature (C)]]*OO[[#This Row],[40]]</f>
        <v>2.07148021335E-6</v>
      </c>
      <c r="AQ60" s="10">
        <f>3/24000000*OO[[#This Row],[99 (01JUL1985 06:00:00)-Water Temperature (C)]]*OO[[#This Row],[41]]</f>
        <v>1.72516425356625E-6</v>
      </c>
      <c r="AR60" s="10">
        <f>3/24000000*OO[[#This Row],[100 (01JUL1985 09:00:00)-Water Temperature (C)]]*OO[[#This Row],[42]]</f>
        <v>1.5060649295444997E-6</v>
      </c>
      <c r="AS60" s="10">
        <f>3/24000000*OO[[#This Row],[101 (01JUL1985 12:00:00)-Water Temperature (C)]]*OO[[#This Row],[43]]</f>
        <v>1.3191401834388748E-6</v>
      </c>
      <c r="AT60" s="10">
        <f>3/24000000*OO[[#This Row],[102 (01JUL1985 15:00:00)-Water Temperature (C)]]*OO[[#This Row],[44]]</f>
        <v>1.14457977852E-6</v>
      </c>
      <c r="AU60" s="10">
        <f>3/24000000*OO[[#This Row],[103 (01JUL1985 18:00:00)-Water Temperature (C)]]*OO[[#This Row],[45]]</f>
        <v>9.6297633815399976E-7</v>
      </c>
      <c r="AV60" s="10">
        <f>3/24000000*OO[[#This Row],[104 (01JUL1985 21:00:00)-Water Temperature (C)]]*OO[[#This Row],[46]]</f>
        <v>7.1938879715237484E-7</v>
      </c>
      <c r="AW60" s="10">
        <f>3/24000000*OO[[#This Row],[105 (02JUL1985 00:00:00)-Water Temperature (C)]]*OO[[#This Row],[47]]</f>
        <v>4.9620787553975003E-7</v>
      </c>
      <c r="AX60" s="10">
        <f>3/24000000*OO[[#This Row],[106 (02JUL1985 03:00:00)-Water Temperature (C)]]*OO[[#This Row],[48]]</f>
        <v>3.4802970639899997E-7</v>
      </c>
      <c r="AY60" s="10">
        <f>3/24000000*OO[[#This Row],[107 (02JUL1985 06:00:00)-Water Temperature (C)]]*OO[[#This Row],[49]]</f>
        <v>2.5826652766237494E-7</v>
      </c>
      <c r="AZ60" s="10">
        <f>3/24000000*OO[[#This Row],[108 (02JUL1985 09:00:00)-Water Temperature (C)]]*OO[[#This Row],[50]]</f>
        <v>2.0493498928449999E-7</v>
      </c>
      <c r="BA60" s="10">
        <f>3/24000000*OO[[#This Row],[109 (02JUL1985 12:00:00)-Water Temperature (C)]]*OO[[#This Row],[51]]</f>
        <v>1.7928680416062499E-7</v>
      </c>
      <c r="BB60" s="10">
        <f>3/24000000*OO[[#This Row],[110 (02JUL1985 15:00:00)-Water Temperature (C)]]*OO[[#This Row],[52]]</f>
        <v>1.6055182629701247E-7</v>
      </c>
      <c r="BC60" s="10">
        <f>3/24000000*OO[[#This Row],[111 (02JUL1985 18:00:00)-Water Temperature (C)]]*OO[[#This Row],[53]]</f>
        <v>1.4312681288325E-7</v>
      </c>
      <c r="BD60" s="10">
        <f>3/24000000*OO[[#This Row],[112 (02JUL1985 21:00:00)-Water Temperature (C)]]*OO[[#This Row],[54]]</f>
        <v>1.2182582010387499E-7</v>
      </c>
      <c r="BE60" s="10">
        <f>3/24000000*OO[[#This Row],[113 (03JUL1985 00:00:00)-Water Temperature (C)]]*OO[[#This Row],[55]]</f>
        <v>1.04821654344225E-7</v>
      </c>
      <c r="BF60" s="10">
        <f>3/24000000*OO[[#This Row],[114 (03JUL1985 03:00:00)-Water Temperature (C)]]*OO[[#This Row],[56]]</f>
        <v>9.1746659171312494E-8</v>
      </c>
      <c r="BG60" s="10">
        <f>3/24000000*OO[[#This Row],[115 (03JUL1985 06:00:00)-Water Temperature (C)]]*OO[[#This Row],[57]]</f>
        <v>7.9577049999287481E-8</v>
      </c>
      <c r="BH60" s="10">
        <f>3/24000000*OO[[#This Row],[116 (03JUL1985 09:00:00)-Water Temperature (C)]]*OO[[#This Row],[58]]</f>
        <v>7.0212495316799986E-8</v>
      </c>
      <c r="BI60" s="10">
        <f>3/24000000*OO[[#This Row],[117 (03JUL1985 12:00:00)-Water Temperature (C)]]*OO[[#This Row],[59]]</f>
        <v>6.6219203169000001E-8</v>
      </c>
      <c r="BJ60" s="10">
        <f>3/24000000*OO[[#This Row],[118 (03JUL1985 15:00:00)-Water Temperature (C)]]*OO[[#This Row],[60]]</f>
        <v>6.4257587184599994E-8</v>
      </c>
      <c r="BK60" s="10">
        <f>3/24000000*OO[[#This Row],[119 (03JUL1985 18:00:00)-Water Temperature (C)]]*OO[[#This Row],[61]]</f>
        <v>6.27663640951125E-8</v>
      </c>
      <c r="BL60" s="10">
        <f>3/24000000*OO[[#This Row],[120 (03JUL1985 21:00:00)-Water Temperature (C)]]*OO[[#This Row],[62]]</f>
        <v>5.8059738396E-8</v>
      </c>
      <c r="BM60" s="10">
        <f>3/24000000*OO[[#This Row],[121 (04JUL1985 00:00:00)-Water Temperature (C)]]*OO[[#This Row],[63]]</f>
        <v>5.2818401323799999E-8</v>
      </c>
      <c r="BN60" s="10">
        <f>3/24000000*OO[[#This Row],[122 (04JUL1985 03:00:00)-Water Temperature (C)]]*OO[[#This Row],[64]]</f>
        <v>4.8987693656687498E-8</v>
      </c>
      <c r="BO60" s="10">
        <f>3/24000000*OO[[#This Row],[123 (04JUL1985 06:00:00)-Water Temperature (C)]]*OO[[#This Row],[65]]</f>
        <v>4.5068486046137494E-8</v>
      </c>
      <c r="BP60" s="10">
        <f>3/24000000*OO[[#This Row],[124 (04JUL1985 09:00:00)-Water Temperature (C)]]*OO[[#This Row],[66]]</f>
        <v>4.3182034031587493E-8</v>
      </c>
      <c r="BQ60" s="10">
        <f>3/24000000*OO[[#This Row],[125 (04JUL1985 12:00:00)-Water Temperature (C)]]*OO[[#This Row],[67]]</f>
        <v>4.1915128193399998E-8</v>
      </c>
      <c r="BR60" s="10">
        <f>3/24000000*OO[[#This Row],[126 (04JUL1985 15:00:00)-Water Temperature (C)]]*OO[[#This Row],[68]]</f>
        <v>4.0893926208749998E-8</v>
      </c>
      <c r="BS60" s="10">
        <f>3/24000000*OO[[#This Row],[127 (04JUL1985 18:00:00)-Water Temperature (C)]]*OO[[#This Row],[69]]</f>
        <v>4.2444337601924996E-8</v>
      </c>
      <c r="BT60" s="10">
        <f>3/24000000*OO[[#This Row],[128 (04JUL1985 21:00:00)-Water Temperature (C)]]*OO[[#This Row],[70]]</f>
        <v>4.3976506384387494E-8</v>
      </c>
      <c r="BU60" s="10">
        <f>3/24000000*OO[[#This Row],[129 (05JUL1985 00:00:00)-Water Temperature (C)]]*OO[[#This Row],[71]]</f>
        <v>4.2640378604174994E-8</v>
      </c>
      <c r="BV60" s="10">
        <f>3/24000000*OO[[#This Row],[130 (05JUL1985 03:00:00)-Water Temperature (C)]]*OO[[#This Row],[72]]</f>
        <v>4.0119916288499995E-8</v>
      </c>
      <c r="BW60" s="10">
        <f>3/24000000*OO[[#This Row],[131 (05JUL1985 06:00:00)-Water Temperature (C)]]*OO[[#This Row],[73]]</f>
        <v>3.7173455832625004E-8</v>
      </c>
      <c r="BX60" s="10">
        <f>3/24000000*OO[[#This Row],[132 (05JUL1985 09:00:00)-Water Temperature (C)]]*OO[[#This Row],[74]]</f>
        <v>3.6366068237574998E-8</v>
      </c>
      <c r="BY60" s="10">
        <f>3/24000000*OO[[#This Row],[133 (05JUL1985 12:00:00)-Water Temperature (C)]]*OO[[#This Row],[75]]</f>
        <v>3.6125986229824997E-8</v>
      </c>
      <c r="BZ60" s="10">
        <f>3/24000000*OO[[#This Row],[134 (05JUL1985 15:00:00)-Water Temperature (C)]]*OO[[#This Row],[76]]</f>
        <v>3.6496122526862498E-8</v>
      </c>
      <c r="CA60" s="10">
        <f>3/24000000*OO[[#This Row],[135 (05JUL1985 18:00:00)-Water Temperature (C)]]*OO[[#This Row],[77]]</f>
        <v>3.8710675240650002E-8</v>
      </c>
      <c r="CB60" s="10">
        <f>3/24000000*OO[[#This Row],[136 (05JUL1985 21:00:00)-Water Temperature (C)]]*OO[[#This Row],[78]]</f>
        <v>4.0658137952825E-8</v>
      </c>
      <c r="CC60" s="10">
        <f>3/24000000*OO[[#This Row],[137 (06JUL1985 00:00:00)-Water Temperature (C)]]*OO[[#This Row],[79]]</f>
        <v>4.0434219437024998E-8</v>
      </c>
      <c r="CD60" s="10">
        <f>3/24000000*OO[[#This Row],[138 (06JUL1985 03:00:00)-Water Temperature (C)]]*OO[[#This Row],[80]]</f>
        <v>3.8647984475187493E-8</v>
      </c>
      <c r="CE60" s="10">
        <f>3/24000000*OO[[#This Row],[139 (06JUL1985 06:00:00)-Water Temperature (C)]]*OO[[#This Row],[81]]</f>
        <v>3.5710405737412498E-8</v>
      </c>
      <c r="CF60" s="10">
        <f>3/24000000*OO[[#This Row],[140 (06JUL1985 09:00:00)-Water Temperature (C)]]*OO[[#This Row],[82]]</f>
        <v>3.4413860999699996E-8</v>
      </c>
      <c r="CG60" s="10">
        <f>3/24000000*OO[[#This Row],[141 (06JUL1985 12:00:00)-Water Temperature (C)]]*OO[[#This Row],[83]]</f>
        <v>3.3506794853549996E-8</v>
      </c>
      <c r="CH60" s="10">
        <f>3/24000000*OO[[#This Row],[142 (06JUL1985 15:00:00)-Water Temperature (C)]]*OO[[#This Row],[84]]</f>
        <v>3.3006958051574995E-8</v>
      </c>
      <c r="CI60" s="10">
        <f>3/24000000*OO[[#This Row],[143 (06JUL1985 18:00:00)-Water Temperature (C)]]*OO[[#This Row],[85]]</f>
        <v>3.2280625984312496E-8</v>
      </c>
      <c r="CJ60" s="10">
        <f>3/24000000*OO[[#This Row],[144 (06JUL1985 21:00:00)-Water Temperature (C)]]*OO[[#This Row],[86]]</f>
        <v>3.0129746552000001E-8</v>
      </c>
      <c r="CK60" s="10">
        <f>3/24000000*OO[[#This Row],[145 (07JUL1985 00:00:00)-Water Temperature (C)]]*OO[[#This Row],[87]]</f>
        <v>2.6870127098099997E-8</v>
      </c>
      <c r="CL60" s="10">
        <f>3/24000000*OO[[#This Row],[146 (07JUL1985 03:00:00)-Water Temperature (C)]]*OO[[#This Row],[88]]</f>
        <v>2.3860833753049997E-8</v>
      </c>
      <c r="CM60" s="10">
        <f>3/24000000*OO[[#This Row],[147 (07JUL1985 06:00:00)-Water Temperature (C)]]*OO[[#This Row],[89]]</f>
        <v>2.1184246597499998E-8</v>
      </c>
      <c r="CN60" s="10">
        <f>3/24000000*OO[[#This Row],[148 (07JUL1985 09:00:00)-Water Temperature (C)]]*OO[[#This Row],[90]]</f>
        <v>1.9793586260249998E-8</v>
      </c>
      <c r="CO60" s="10">
        <f>3/24000000*OO[[#This Row],[149 (07JUL1985 12:00:00)-Water Temperature (C)]]*OO[[#This Row],[91]]</f>
        <v>1.7930293812000002E-8</v>
      </c>
      <c r="CP60" s="10">
        <f>3/24000000*OO[[#This Row],[150 (07JUL1985 15:00:00)-Water Temperature (C)]]*OO[[#This Row],[92]]</f>
        <v>1.7253584708649998E-8</v>
      </c>
      <c r="CQ60" s="10">
        <f>3/24000000*OO[[#This Row],[151 (07JUL1985 18:00:00)-Water Temperature (C)]]*OO[[#This Row],[93]]</f>
        <v>1.6517277256024996E-8</v>
      </c>
      <c r="CR60" s="10">
        <f>3/24000000*OO[[#This Row],[152 (07JUL1985 21:00:00)-Water Temperature (C)]]*OO[[#This Row],[94]]</f>
        <v>1.4568107559245E-8</v>
      </c>
      <c r="CS60" s="10">
        <f>3/24000000*OO[[#This Row],[153 (08JUL1985 00:00:00)-Water Temperature (C)]]*OO[[#This Row],[95]]</f>
        <v>1.2359124448109999E-8</v>
      </c>
      <c r="CT60" s="10">
        <f>3/24000000*OO[[#This Row],[154 (08JUL1985 03:00:00)-Water Temperature (C)]]*OO[[#This Row],[96]]</f>
        <v>1.0701362139794998E-8</v>
      </c>
      <c r="CU60" s="10">
        <f>3/24000000*OO[[#This Row],[155 (08JUL1985 06:00:00)-Water Temperature (C)]]*OO[[#This Row],[97]]</f>
        <v>9.7005033613800001E-9</v>
      </c>
      <c r="CV60" s="10">
        <f>3/24000000*OO[[#This Row],[156 (08JUL1985 09:00:00)-Water Temperature (C)]]*OO[[#This Row],[98]]</f>
        <v>9.5843687938499999E-9</v>
      </c>
      <c r="CW60" s="10">
        <f>3/24000000*OO[[#This Row],[157 (08JUL1985 12:00:00)-Water Temperature (C)]]*OO[[#This Row],[99]]</f>
        <v>9.6743031715037488E-9</v>
      </c>
    </row>
    <row r="61" spans="1:101" x14ac:dyDescent="0.35">
      <c r="A61" t="s">
        <v>66</v>
      </c>
      <c r="B61">
        <v>893.70410000000004</v>
      </c>
      <c r="C61" s="10">
        <f>3/24*OO[[#This Row],[59 (26JUN1985 06:00:00)-Water Temperature (C)]]*OO[[#This Row],[1]]/SUM(OO[1])</f>
        <v>4.9427808581076097E-12</v>
      </c>
      <c r="D61" s="10">
        <f>3/24*OO[[#This Row],[60 (26JUN1985 09:00:00)-Water Temperature (C)]]*OO[[#This Row],[2]]/SUM(OO[2])</f>
        <v>2.5274420508020904E-3</v>
      </c>
      <c r="E61" s="10">
        <f>3/24*OO[[#This Row],[61 (26JUN1985 12:00:00)-Water Temperature (C)]]*OO[[#This Row],[3]]/SUM(OO[3])</f>
        <v>8.0949528157715084E-2</v>
      </c>
      <c r="F61" s="10">
        <f>3/24*OO[[#This Row],[62 (26JUN1985 15:00:00)-Water Temperature (C)]]*OO[[#This Row],[4]]/SUM(OO[4])</f>
        <v>4.9612216539341163E-2</v>
      </c>
      <c r="G61" s="10">
        <f>3/24*OO[[#This Row],[63 (26JUN1985 18:00:00)-Water Temperature (C)]]*OO[[#This Row],[5]]/SUM(OO[5])</f>
        <v>4.7321999673673888E-3</v>
      </c>
      <c r="H61" s="10">
        <f>3/24*OO[[#This Row],[64 (26JUN1985 21:00:00)-Water Temperature (C)]]*OO[[#This Row],[6]]/SUM(OO[6])</f>
        <v>1.9549841736122482E-4</v>
      </c>
      <c r="I61" s="10">
        <f>3/24*OO[[#This Row],[65 (27JUN1985 00:00:00)-Water Temperature (C)]]*OO[[#This Row],[7]]/SUM(OO[7])</f>
        <v>3.6127807072969329E-5</v>
      </c>
      <c r="J61" s="10">
        <f>3/24*OO[[#This Row],[66 (27JUN1985 03:00:00)-Water Temperature (C)]]*OO[[#This Row],[8]]/SUM(OO[8])</f>
        <v>2.7895372658403569E-5</v>
      </c>
      <c r="K61" s="10">
        <f>3/24*OO[[#This Row],[67 (27JUN1985 06:00:00)-Water Temperature (C)]]*OO[[#This Row],[9]]/SUM(OO[9])</f>
        <v>2.3550346138757051E-5</v>
      </c>
      <c r="L61" s="10">
        <f>3/24*OO[[#This Row],[68 (27JUN1985 09:00:00)-Water Temperature (C)]]*OO[[#This Row],[10]]/SUM(OO[10])</f>
        <v>2.0929299292092617E-5</v>
      </c>
      <c r="M61" s="10">
        <f>3/24*OO[[#This Row],[69 (27JUN1985 12:00:00)-Water Temperature (C)]]*OO[[#This Row],[11]]/SUM(OO[11])</f>
        <v>1.9765563057875527E-5</v>
      </c>
      <c r="N61" s="10">
        <f>3/24*OO[[#This Row],[70 (27JUN1985 15:00:00)-Water Temperature (C)]]*OO[[#This Row],[12]]/SUM(OO[12])</f>
        <v>1.9509564636345369E-5</v>
      </c>
      <c r="O61" s="10">
        <f>3/24*OO[[#This Row],[71 (27JUN1985 18:00:00)-Water Temperature (C)]]*OO[[#This Row],[13]]/SUM(OO[13])</f>
        <v>1.9509944131643463E-5</v>
      </c>
      <c r="P61" s="10">
        <f>3/24*OO[[#This Row],[72 (27JUN1985 21:00:00)-Water Temperature (C)]]*OO[[#This Row],[14]]/SUM(OO[14])</f>
        <v>1.8706923877965477E-5</v>
      </c>
      <c r="Q61" s="10">
        <f>3/24*OO[[#This Row],[73 (28JUN1985 00:00:00)-Water Temperature (C)]]*OO[[#This Row],[15]]/SUM(OO[15])</f>
        <v>1.6882343846248592E-5</v>
      </c>
      <c r="R61" s="10">
        <f>3/24*OO[[#This Row],[74 (28JUN1985 03:00:00)-Water Temperature (C)]]*OO[[#This Row],[16]]/SUM(OO[16])</f>
        <v>1.4784973048804825E-5</v>
      </c>
      <c r="S61" s="10">
        <f>3/24*OO[[#This Row],[75 (28JUN1985 06:00:00)-Water Temperature (C)]]*OO[[#This Row],[17]]/SUM(OO[17])</f>
        <v>1.2879466784355873E-5</v>
      </c>
      <c r="T61" s="10">
        <f>3/24*OO[[#This Row],[76 (28JUN1985 09:00:00)-Water Temperature (C)]]*OO[[#This Row],[18]]/SUM(OO[18])</f>
        <v>1.1585996867743073E-5</v>
      </c>
      <c r="U61" s="10">
        <f>3/24*OO[[#This Row],[77 (28JUN1985 12:00:00)-Water Temperature (C)]]*OO[[#This Row],[19]]/SUM(OO[19])</f>
        <v>1.091764082166882E-5</v>
      </c>
      <c r="V61" s="10">
        <f>3/24000000*OO[[#This Row],[78 (28JUN1985 15:00:00)-Water Temperature (C)]]*OO[[#This Row],[20]]</f>
        <v>1.2072585586949999E-5</v>
      </c>
      <c r="W61" s="10">
        <f>3/24000000*OO[[#This Row],[79 (28JUN1985 18:00:00)-Water Temperature (C)]]*OO[[#This Row],[21]]</f>
        <v>1.3881022618814998E-5</v>
      </c>
      <c r="X61" s="10">
        <f>3/24000000*OO[[#This Row],[80 (28JUN1985 21:00:00)-Water Temperature (C)]]*OO[[#This Row],[22]]</f>
        <v>1.4220912434134998E-5</v>
      </c>
      <c r="Y61" s="10">
        <f>3/24000000*OO[[#This Row],[81 (29JUN1985 00:00:00)-Water Temperature (C)]]*OO[[#This Row],[23]]</f>
        <v>1.3213644789679999E-5</v>
      </c>
      <c r="Z61" s="10">
        <f>3/24000000*OO[[#This Row],[82 (29JUN1985 03:00:00)-Water Temperature (C)]]*OO[[#This Row],[24]]</f>
        <v>1.1707373728349999E-5</v>
      </c>
      <c r="AA61" s="10">
        <f>3/24000000*OO[[#This Row],[83 (29JUN1985 06:00:00)-Water Temperature (C)]]*OO[[#This Row],[25]]</f>
        <v>1.0096491824869999E-5</v>
      </c>
      <c r="AB61" s="10">
        <f>3/24000000*OO[[#This Row],[84 (29JUN1985 09:00:00)-Water Temperature (C)]]*OO[[#This Row],[26]]</f>
        <v>9.0684103996200006E-6</v>
      </c>
      <c r="AC61" s="10">
        <f>3/24000000*OO[[#This Row],[85 (29JUN1985 12:00:00)-Water Temperature (C)]]*OO[[#This Row],[27]]</f>
        <v>8.2469526571200014E-6</v>
      </c>
      <c r="AD61" s="10">
        <f>3/24000000*OO[[#This Row],[86 (29JUN1985 15:00:00)-Water Temperature (C)]]*OO[[#This Row],[28]]</f>
        <v>7.5123042743787492E-6</v>
      </c>
      <c r="AE61" s="10">
        <f>3/24000000*OO[[#This Row],[88 (29JUN1985 21:00:00)-Water Temperature (C)]]*OO[[#This Row],[30]]</f>
        <v>6.3376446238624996E-6</v>
      </c>
      <c r="AF61" s="10">
        <f>3/24000000*OO[[#This Row],[88 (29JUN1985 21:00:00)-Water Temperature (C)]]*OO[[#This Row],[30]]</f>
        <v>6.3376446238624996E-6</v>
      </c>
      <c r="AG61" s="10">
        <f>3/24000000*OO[[#This Row],[89 (30JUN1985 00:00:00)-Water Temperature (C)]]*OO[[#This Row],[31]]</f>
        <v>5.5555340445112494E-6</v>
      </c>
      <c r="AH61" s="10">
        <f>3/24000000*OO[[#This Row],[90 (30JUN1985 03:00:00)-Water Temperature (C)]]*OO[[#This Row],[32]]</f>
        <v>4.7252875473149998E-6</v>
      </c>
      <c r="AI61" s="10">
        <f>3/24000000*OO[[#This Row],[91 (30JUN1985 06:00:00)-Water Temperature (C)]]*OO[[#This Row],[33]]</f>
        <v>4.0499604465149995E-6</v>
      </c>
      <c r="AJ61" s="10">
        <f>3/24000000*OO[[#This Row],[92 (30JUN1985 09:00:00)-Water Temperature (C)]]*OO[[#This Row],[34]]</f>
        <v>3.7236872402274994E-6</v>
      </c>
      <c r="AK61" s="10">
        <f>3/24000000*OO[[#This Row],[93 (30JUN1985 12:00:00)-Water Temperature (C)]]*OO[[#This Row],[35]]</f>
        <v>3.4765200320549999E-6</v>
      </c>
      <c r="AL61" s="10">
        <f>3/24000000*OO[[#This Row],[94 (30JUN1985 15:00:00)-Water Temperature (C)]]*OO[[#This Row],[36]]</f>
        <v>3.2757275939062502E-6</v>
      </c>
      <c r="AM61" s="10">
        <f>3/24000000*OO[[#This Row],[95 (30JUN1985 18:00:00)-Water Temperature (C)]]*OO[[#This Row],[37]]</f>
        <v>3.16410266584375E-6</v>
      </c>
      <c r="AN61" s="10">
        <f>3/24000000*OO[[#This Row],[96 (30JUN1985 21:00:00)-Water Temperature (C)]]*OO[[#This Row],[38]]</f>
        <v>2.9292046626124997E-6</v>
      </c>
      <c r="AO61" s="10">
        <f>3/24000000*OO[[#This Row],[97 (01JUL1985 00:00:00)-Water Temperature (C)]]*OO[[#This Row],[39]]</f>
        <v>2.5260395677724997E-6</v>
      </c>
      <c r="AP61" s="10">
        <f>3/24000000*OO[[#This Row],[98 (01JUL1985 03:00:00)-Water Temperature (C)]]*OO[[#This Row],[40]]</f>
        <v>2.1256453609349997E-6</v>
      </c>
      <c r="AQ61" s="10">
        <f>3/24000000*OO[[#This Row],[99 (01JUL1985 06:00:00)-Water Temperature (C)]]*OO[[#This Row],[41]]</f>
        <v>1.7739892890500002E-6</v>
      </c>
      <c r="AR61" s="10">
        <f>3/24000000*OO[[#This Row],[100 (01JUL1985 09:00:00)-Water Temperature (C)]]*OO[[#This Row],[42]]</f>
        <v>1.5494617938406247E-6</v>
      </c>
      <c r="AS61" s="10">
        <f>3/24000000*OO[[#This Row],[101 (01JUL1985 12:00:00)-Water Temperature (C)]]*OO[[#This Row],[43]]</f>
        <v>1.3586070398752498E-6</v>
      </c>
      <c r="AT61" s="10">
        <f>3/24000000*OO[[#This Row],[102 (01JUL1985 15:00:00)-Water Temperature (C)]]*OO[[#This Row],[44]]</f>
        <v>1.179155943014E-6</v>
      </c>
      <c r="AU61" s="10">
        <f>3/24000000*OO[[#This Row],[103 (01JUL1985 18:00:00)-Water Temperature (C)]]*OO[[#This Row],[45]]</f>
        <v>9.978208885425E-7</v>
      </c>
      <c r="AV61" s="10">
        <f>3/24000000*OO[[#This Row],[104 (01JUL1985 21:00:00)-Water Temperature (C)]]*OO[[#This Row],[46]]</f>
        <v>7.5273581639237501E-7</v>
      </c>
      <c r="AW61" s="10">
        <f>3/24000000*OO[[#This Row],[105 (02JUL1985 00:00:00)-Water Temperature (C)]]*OO[[#This Row],[47]]</f>
        <v>5.2065414355049999E-7</v>
      </c>
      <c r="AX61" s="10">
        <f>3/24000000*OO[[#This Row],[106 (02JUL1985 03:00:00)-Water Temperature (C)]]*OO[[#This Row],[48]]</f>
        <v>3.6336684900000001E-7</v>
      </c>
      <c r="AY61" s="10">
        <f>3/24000000*OO[[#This Row],[107 (02JUL1985 06:00:00)-Water Temperature (C)]]*OO[[#This Row],[49]]</f>
        <v>2.6795570678249996E-7</v>
      </c>
      <c r="AZ61" s="10">
        <f>3/24000000*OO[[#This Row],[108 (02JUL1985 09:00:00)-Water Temperature (C)]]*OO[[#This Row],[50]]</f>
        <v>2.1138418064474999E-7</v>
      </c>
      <c r="BA61" s="10">
        <f>3/24000000*OO[[#This Row],[109 (02JUL1985 12:00:00)-Water Temperature (C)]]*OO[[#This Row],[51]]</f>
        <v>1.8369166039724999E-7</v>
      </c>
      <c r="BB61" s="10">
        <f>3/24000000*OO[[#This Row],[110 (02JUL1985 15:00:00)-Water Temperature (C)]]*OO[[#This Row],[52]]</f>
        <v>1.6403111913349999E-7</v>
      </c>
      <c r="BC61" s="10">
        <f>3/24000000*OO[[#This Row],[111 (02JUL1985 18:00:00)-Water Temperature (C)]]*OO[[#This Row],[53]]</f>
        <v>1.464072567477375E-7</v>
      </c>
      <c r="BD61" s="10">
        <f>3/24000000*OO[[#This Row],[112 (02JUL1985 21:00:00)-Water Temperature (C)]]*OO[[#This Row],[54]]</f>
        <v>1.246993464257E-7</v>
      </c>
      <c r="BE61" s="10">
        <f>3/24000000*OO[[#This Row],[113 (03JUL1985 00:00:00)-Water Temperature (C)]]*OO[[#This Row],[55]]</f>
        <v>1.069593661642E-7</v>
      </c>
      <c r="BF61" s="10">
        <f>3/24000000*OO[[#This Row],[114 (03JUL1985 03:00:00)-Water Temperature (C)]]*OO[[#This Row],[56]]</f>
        <v>9.3517636282249993E-8</v>
      </c>
      <c r="BG61" s="10">
        <f>3/24000000*OO[[#This Row],[115 (03JUL1985 06:00:00)-Water Temperature (C)]]*OO[[#This Row],[57]]</f>
        <v>8.1180724976449995E-8</v>
      </c>
      <c r="BH61" s="10">
        <f>3/24000000*OO[[#This Row],[116 (03JUL1985 09:00:00)-Water Temperature (C)]]*OO[[#This Row],[58]]</f>
        <v>7.1522051014462489E-8</v>
      </c>
      <c r="BI61" s="10">
        <f>3/24000000*OO[[#This Row],[117 (03JUL1985 12:00:00)-Water Temperature (C)]]*OO[[#This Row],[59]]</f>
        <v>6.7161208846599996E-8</v>
      </c>
      <c r="BJ61" s="10">
        <f>3/24000000*OO[[#This Row],[118 (03JUL1985 15:00:00)-Water Temperature (C)]]*OO[[#This Row],[60]]</f>
        <v>6.5103146651099997E-8</v>
      </c>
      <c r="BK61" s="10">
        <f>3/24000000*OO[[#This Row],[119 (03JUL1985 18:00:00)-Water Temperature (C)]]*OO[[#This Row],[61]]</f>
        <v>6.3647432792350002E-8</v>
      </c>
      <c r="BL61" s="10">
        <f>3/24000000*OO[[#This Row],[120 (03JUL1985 21:00:00)-Water Temperature (C)]]*OO[[#This Row],[62]]</f>
        <v>5.8943201018749989E-8</v>
      </c>
      <c r="BM61" s="10">
        <f>3/24000000*OO[[#This Row],[121 (04JUL1985 00:00:00)-Water Temperature (C)]]*OO[[#This Row],[63]]</f>
        <v>5.3523991863649997E-8</v>
      </c>
      <c r="BN61" s="10">
        <f>3/24000000*OO[[#This Row],[122 (04JUL1985 03:00:00)-Water Temperature (C)]]*OO[[#This Row],[64]]</f>
        <v>4.9586366973674996E-8</v>
      </c>
      <c r="BO61" s="10">
        <f>3/24000000*OO[[#This Row],[123 (04JUL1985 06:00:00)-Water Temperature (C)]]*OO[[#This Row],[65]]</f>
        <v>4.5724512736099998E-8</v>
      </c>
      <c r="BP61" s="10">
        <f>3/24000000*OO[[#This Row],[124 (04JUL1985 09:00:00)-Water Temperature (C)]]*OO[[#This Row],[66]]</f>
        <v>4.3782546459312493E-8</v>
      </c>
      <c r="BQ61" s="10">
        <f>3/24000000*OO[[#This Row],[125 (04JUL1985 12:00:00)-Water Temperature (C)]]*OO[[#This Row],[67]]</f>
        <v>4.2504412448062503E-8</v>
      </c>
      <c r="BR61" s="10">
        <f>3/24000000*OO[[#This Row],[126 (04JUL1985 15:00:00)-Water Temperature (C)]]*OO[[#This Row],[68]]</f>
        <v>4.1352430826262492E-8</v>
      </c>
      <c r="BS61" s="10">
        <f>3/24000000*OO[[#This Row],[127 (04JUL1985 18:00:00)-Water Temperature (C)]]*OO[[#This Row],[69]]</f>
        <v>4.2635471671949998E-8</v>
      </c>
      <c r="BT61" s="10">
        <f>3/24000000*OO[[#This Row],[128 (04JUL1985 21:00:00)-Water Temperature (C)]]*OO[[#This Row],[70]]</f>
        <v>4.4172026613900001E-8</v>
      </c>
      <c r="BU61" s="10">
        <f>3/24000000*OO[[#This Row],[129 (05JUL1985 00:00:00)-Water Temperature (C)]]*OO[[#This Row],[71]]</f>
        <v>4.2984251437500002E-8</v>
      </c>
      <c r="BV61" s="10">
        <f>3/24000000*OO[[#This Row],[130 (05JUL1985 03:00:00)-Water Temperature (C)]]*OO[[#This Row],[72]]</f>
        <v>4.0557046416224994E-8</v>
      </c>
      <c r="BW61" s="10">
        <f>3/24000000*OO[[#This Row],[131 (05JUL1985 06:00:00)-Water Temperature (C)]]*OO[[#This Row],[73]]</f>
        <v>3.7670875495024997E-8</v>
      </c>
      <c r="BX61" s="10">
        <f>3/24000000*OO[[#This Row],[132 (05JUL1985 09:00:00)-Water Temperature (C)]]*OO[[#This Row],[74]]</f>
        <v>3.6836879560400001E-8</v>
      </c>
      <c r="BY61" s="10">
        <f>3/24000000*OO[[#This Row],[133 (05JUL1985 12:00:00)-Water Temperature (C)]]*OO[[#This Row],[75]]</f>
        <v>3.6621231966E-8</v>
      </c>
      <c r="BZ61" s="10">
        <f>3/24000000*OO[[#This Row],[134 (05JUL1985 15:00:00)-Water Temperature (C)]]*OO[[#This Row],[76]]</f>
        <v>3.6857771345675007E-8</v>
      </c>
      <c r="CA61" s="10">
        <f>3/24000000*OO[[#This Row],[135 (05JUL1985 18:00:00)-Water Temperature (C)]]*OO[[#This Row],[77]]</f>
        <v>3.8803855093750002E-8</v>
      </c>
      <c r="CB61" s="10">
        <f>3/24000000*OO[[#This Row],[136 (05JUL1985 21:00:00)-Water Temperature (C)]]*OO[[#This Row],[78]]</f>
        <v>4.0735352791999999E-8</v>
      </c>
      <c r="CC61" s="10">
        <f>3/24000000*OO[[#This Row],[137 (06JUL1985 00:00:00)-Water Temperature (C)]]*OO[[#This Row],[79]]</f>
        <v>4.0657076214624996E-8</v>
      </c>
      <c r="CD61" s="10">
        <f>3/24000000*OO[[#This Row],[138 (06JUL1985 03:00:00)-Water Temperature (C)]]*OO[[#This Row],[80]]</f>
        <v>3.9036903747125E-8</v>
      </c>
      <c r="CE61" s="10">
        <f>3/24000000*OO[[#This Row],[139 (06JUL1985 06:00:00)-Water Temperature (C)]]*OO[[#This Row],[81]]</f>
        <v>3.6238708127662494E-8</v>
      </c>
      <c r="CF61" s="10">
        <f>3/24000000*OO[[#This Row],[140 (06JUL1985 09:00:00)-Water Temperature (C)]]*OO[[#This Row],[82]]</f>
        <v>3.4939929855187493E-8</v>
      </c>
      <c r="CG61" s="10">
        <f>3/24000000*OO[[#This Row],[141 (06JUL1985 12:00:00)-Water Temperature (C)]]*OO[[#This Row],[83]]</f>
        <v>3.4028555658912495E-8</v>
      </c>
      <c r="CH61" s="10">
        <f>3/24000000*OO[[#This Row],[142 (06JUL1985 15:00:00)-Water Temperature (C)]]*OO[[#This Row],[84]]</f>
        <v>3.3469645450349998E-8</v>
      </c>
      <c r="CI61" s="10">
        <f>3/24000000*OO[[#This Row],[143 (06JUL1985 18:00:00)-Water Temperature (C)]]*OO[[#This Row],[85]]</f>
        <v>3.2725859230799997E-8</v>
      </c>
      <c r="CJ61" s="10">
        <f>3/24000000*OO[[#This Row],[144 (06JUL1985 21:00:00)-Water Temperature (C)]]*OO[[#This Row],[86]]</f>
        <v>3.0592346443899995E-8</v>
      </c>
      <c r="CK61" s="10">
        <f>3/24000000*OO[[#This Row],[145 (07JUL1985 00:00:00)-Water Temperature (C)]]*OO[[#This Row],[87]]</f>
        <v>2.7305837187625002E-8</v>
      </c>
      <c r="CL61" s="10">
        <f>3/24000000*OO[[#This Row],[146 (07JUL1985 03:00:00)-Water Temperature (C)]]*OO[[#This Row],[88]]</f>
        <v>2.4256004593499999E-8</v>
      </c>
      <c r="CM61" s="10">
        <f>3/24000000*OO[[#This Row],[147 (07JUL1985 06:00:00)-Water Temperature (C)]]*OO[[#This Row],[89]]</f>
        <v>2.1563230075199998E-8</v>
      </c>
      <c r="CN61" s="10">
        <f>3/24000000*OO[[#This Row],[148 (07JUL1985 09:00:00)-Water Temperature (C)]]*OO[[#This Row],[90]]</f>
        <v>2.0130782314049999E-8</v>
      </c>
      <c r="CO61" s="10">
        <f>3/24000000*OO[[#This Row],[149 (07JUL1985 12:00:00)-Water Temperature (C)]]*OO[[#This Row],[91]]</f>
        <v>1.8253580656412501E-8</v>
      </c>
      <c r="CP61" s="10">
        <f>3/24000000*OO[[#This Row],[150 (07JUL1985 15:00:00)-Water Temperature (C)]]*OO[[#This Row],[92]]</f>
        <v>1.7495280387224998E-8</v>
      </c>
      <c r="CQ61" s="10">
        <f>3/24000000*OO[[#This Row],[151 (07JUL1985 18:00:00)-Water Temperature (C)]]*OO[[#This Row],[93]]</f>
        <v>1.6805697114049996E-8</v>
      </c>
      <c r="CR61" s="10">
        <f>3/24000000*OO[[#This Row],[152 (07JUL1985 21:00:00)-Water Temperature (C)]]*OO[[#This Row],[94]]</f>
        <v>1.4908093108466248E-8</v>
      </c>
      <c r="CS61" s="10">
        <f>3/24000000*OO[[#This Row],[153 (08JUL1985 00:00:00)-Water Temperature (C)]]*OO[[#This Row],[95]]</f>
        <v>1.26336014567475E-8</v>
      </c>
      <c r="CT61" s="10">
        <f>3/24000000*OO[[#This Row],[154 (08JUL1985 03:00:00)-Water Temperature (C)]]*OO[[#This Row],[96]]</f>
        <v>1.0894765704199999E-8</v>
      </c>
      <c r="CU61" s="10">
        <f>3/24000000*OO[[#This Row],[155 (08JUL1985 06:00:00)-Water Temperature (C)]]*OO[[#This Row],[97]]</f>
        <v>9.8469623318325007E-9</v>
      </c>
      <c r="CV61" s="10">
        <f>3/24000000*OO[[#This Row],[156 (08JUL1985 09:00:00)-Water Temperature (C)]]*OO[[#This Row],[98]]</f>
        <v>9.7088173079837495E-9</v>
      </c>
      <c r="CW61" s="10">
        <f>3/24000000*OO[[#This Row],[157 (08JUL1985 12:00:00)-Water Temperature (C)]]*OO[[#This Row],[99]]</f>
        <v>9.7961269481949997E-9</v>
      </c>
    </row>
    <row r="62" spans="1:101" x14ac:dyDescent="0.35">
      <c r="A62" t="s">
        <v>67</v>
      </c>
      <c r="B62">
        <v>869.30489999999998</v>
      </c>
      <c r="C62" s="10">
        <f>3/24*OO[[#This Row],[59 (26JUN1985 06:00:00)-Water Temperature (C)]]*OO[[#This Row],[1]]/SUM(OO[1])</f>
        <v>1.0537895224531228E-12</v>
      </c>
      <c r="D62" s="10">
        <f>3/24*OO[[#This Row],[60 (26JUN1985 09:00:00)-Water Temperature (C)]]*OO[[#This Row],[2]]/SUM(OO[2])</f>
        <v>1.7420121545917381E-3</v>
      </c>
      <c r="E62" s="10">
        <f>3/24*OO[[#This Row],[61 (26JUN1985 12:00:00)-Water Temperature (C)]]*OO[[#This Row],[3]]/SUM(OO[3])</f>
        <v>9.3653685834730868E-2</v>
      </c>
      <c r="F62" s="10">
        <f>3/24*OO[[#This Row],[62 (26JUN1985 15:00:00)-Water Temperature (C)]]*OO[[#This Row],[4]]/SUM(OO[4])</f>
        <v>7.6842398466051648E-2</v>
      </c>
      <c r="G62" s="10">
        <f>3/24*OO[[#This Row],[63 (26JUN1985 18:00:00)-Water Temperature (C)]]*OO[[#This Row],[5]]/SUM(OO[5])</f>
        <v>8.9039840382178336E-3</v>
      </c>
      <c r="H62" s="10">
        <f>3/24*OO[[#This Row],[64 (26JUN1985 21:00:00)-Water Temperature (C)]]*OO[[#This Row],[6]]/SUM(OO[6])</f>
        <v>3.9058637370855694E-4</v>
      </c>
      <c r="I62" s="10">
        <f>3/24*OO[[#This Row],[65 (27JUN1985 00:00:00)-Water Temperature (C)]]*OO[[#This Row],[7]]/SUM(OO[7])</f>
        <v>5.0997396935776125E-5</v>
      </c>
      <c r="J62" s="10">
        <f>3/24*OO[[#This Row],[66 (27JUN1985 03:00:00)-Water Temperature (C)]]*OO[[#This Row],[8]]/SUM(OO[8])</f>
        <v>3.7140831614426641E-5</v>
      </c>
      <c r="K62" s="10">
        <f>3/24*OO[[#This Row],[67 (27JUN1985 06:00:00)-Water Temperature (C)]]*OO[[#This Row],[9]]/SUM(OO[9])</f>
        <v>3.12776972326307E-5</v>
      </c>
      <c r="L62" s="10">
        <f>3/24*OO[[#This Row],[68 (27JUN1985 09:00:00)-Water Temperature (C)]]*OO[[#This Row],[10]]/SUM(OO[10])</f>
        <v>2.7709895788505007E-5</v>
      </c>
      <c r="M62" s="10">
        <f>3/24*OO[[#This Row],[69 (27JUN1985 12:00:00)-Water Temperature (C)]]*OO[[#This Row],[11]]/SUM(OO[11])</f>
        <v>2.6008768289261145E-5</v>
      </c>
      <c r="N62" s="10">
        <f>3/24*OO[[#This Row],[70 (27JUN1985 15:00:00)-Water Temperature (C)]]*OO[[#This Row],[12]]/SUM(OO[12])</f>
        <v>2.5520838458230071E-5</v>
      </c>
      <c r="O62" s="10">
        <f>3/24*OO[[#This Row],[71 (27JUN1985 18:00:00)-Water Temperature (C)]]*OO[[#This Row],[13]]/SUM(OO[13])</f>
        <v>2.5482975446292713E-5</v>
      </c>
      <c r="P62" s="10">
        <f>3/24*OO[[#This Row],[72 (27JUN1985 21:00:00)-Water Temperature (C)]]*OO[[#This Row],[14]]/SUM(OO[14])</f>
        <v>2.4483708948057689E-5</v>
      </c>
      <c r="Q62" s="10">
        <f>3/24*OO[[#This Row],[73 (28JUN1985 00:00:00)-Water Temperature (C)]]*OO[[#This Row],[15]]/SUM(OO[15])</f>
        <v>2.2182099071030021E-5</v>
      </c>
      <c r="R62" s="10">
        <f>3/24*OO[[#This Row],[74 (28JUN1985 03:00:00)-Water Temperature (C)]]*OO[[#This Row],[16]]/SUM(OO[16])</f>
        <v>1.9449304224384304E-5</v>
      </c>
      <c r="S62" s="10">
        <f>3/24*OO[[#This Row],[75 (28JUN1985 06:00:00)-Water Temperature (C)]]*OO[[#This Row],[17]]/SUM(OO[17])</f>
        <v>1.6937031860701791E-5</v>
      </c>
      <c r="T62" s="10">
        <f>3/24*OO[[#This Row],[76 (28JUN1985 09:00:00)-Water Temperature (C)]]*OO[[#This Row],[18]]/SUM(OO[18])</f>
        <v>1.5197433560620384E-5</v>
      </c>
      <c r="U62" s="10">
        <f>3/24*OO[[#This Row],[77 (28JUN1985 12:00:00)-Water Temperature (C)]]*OO[[#This Row],[19]]/SUM(OO[19])</f>
        <v>1.4162229950196938E-5</v>
      </c>
      <c r="V62" s="10">
        <f>3/24000000*OO[[#This Row],[78 (28JUN1985 15:00:00)-Water Temperature (C)]]*OO[[#This Row],[20]]</f>
        <v>1.5343312123440001E-5</v>
      </c>
      <c r="W62" s="10">
        <f>3/24000000*OO[[#This Row],[79 (28JUN1985 18:00:00)-Water Temperature (C)]]*OO[[#This Row],[21]]</f>
        <v>1.7668993489225001E-5</v>
      </c>
      <c r="X62" s="10">
        <f>3/24000000*OO[[#This Row],[80 (28JUN1985 21:00:00)-Water Temperature (C)]]*OO[[#This Row],[22]]</f>
        <v>1.8279387825750002E-5</v>
      </c>
      <c r="Y62" s="10">
        <f>3/24000000*OO[[#This Row],[81 (29JUN1985 00:00:00)-Water Temperature (C)]]*OO[[#This Row],[23]]</f>
        <v>1.7081508794874997E-5</v>
      </c>
      <c r="Z62" s="10">
        <f>3/24000000*OO[[#This Row],[82 (29JUN1985 03:00:00)-Water Temperature (C)]]*OO[[#This Row],[24]]</f>
        <v>1.5149385312319999E-5</v>
      </c>
      <c r="AA62" s="10">
        <f>3/24000000*OO[[#This Row],[83 (29JUN1985 06:00:00)-Water Temperature (C)]]*OO[[#This Row],[25]]</f>
        <v>1.3061207304935001E-5</v>
      </c>
      <c r="AB62" s="10">
        <f>3/24000000*OO[[#This Row],[84 (29JUN1985 09:00:00)-Water Temperature (C)]]*OO[[#This Row],[26]]</f>
        <v>1.1672493572319999E-5</v>
      </c>
      <c r="AC62" s="10">
        <f>3/24000000*OO[[#This Row],[85 (29JUN1985 12:00:00)-Water Temperature (C)]]*OO[[#This Row],[27]]</f>
        <v>1.056641127520375E-5</v>
      </c>
      <c r="AD62" s="10">
        <f>3/24000000*OO[[#This Row],[86 (29JUN1985 15:00:00)-Water Temperature (C)]]*OO[[#This Row],[28]]</f>
        <v>9.5881128679000004E-6</v>
      </c>
      <c r="AE62" s="10">
        <f>3/24000000*OO[[#This Row],[88 (29JUN1985 21:00:00)-Water Temperature (C)]]*OO[[#This Row],[30]]</f>
        <v>8.0071104757837502E-6</v>
      </c>
      <c r="AF62" s="10">
        <f>3/24000000*OO[[#This Row],[88 (29JUN1985 21:00:00)-Water Temperature (C)]]*OO[[#This Row],[30]]</f>
        <v>8.0071104757837502E-6</v>
      </c>
      <c r="AG62" s="10">
        <f>3/24000000*OO[[#This Row],[89 (30JUN1985 00:00:00)-Water Temperature (C)]]*OO[[#This Row],[31]]</f>
        <v>7.0128660287400004E-6</v>
      </c>
      <c r="AH62" s="10">
        <f>3/24000000*OO[[#This Row],[90 (30JUN1985 03:00:00)-Water Temperature (C)]]*OO[[#This Row],[32]]</f>
        <v>5.9552380555599996E-6</v>
      </c>
      <c r="AI62" s="10">
        <f>3/24000000*OO[[#This Row],[91 (30JUN1985 06:00:00)-Water Temperature (C)]]*OO[[#This Row],[33]]</f>
        <v>5.0931715795874996E-6</v>
      </c>
      <c r="AJ62" s="10">
        <f>3/24000000*OO[[#This Row],[92 (30JUN1985 09:00:00)-Water Temperature (C)]]*OO[[#This Row],[34]]</f>
        <v>4.65831129788E-6</v>
      </c>
      <c r="AK62" s="10">
        <f>3/24000000*OO[[#This Row],[93 (30JUN1985 12:00:00)-Water Temperature (C)]]*OO[[#This Row],[35]]</f>
        <v>4.3282681213062494E-6</v>
      </c>
      <c r="AL62" s="10">
        <f>3/24000000*OO[[#This Row],[94 (30JUN1985 15:00:00)-Water Temperature (C)]]*OO[[#This Row],[36]]</f>
        <v>4.0525526737199997E-6</v>
      </c>
      <c r="AM62" s="10">
        <f>3/24000000*OO[[#This Row],[95 (30JUN1985 18:00:00)-Water Temperature (C)]]*OO[[#This Row],[37]]</f>
        <v>3.8854250063837495E-6</v>
      </c>
      <c r="AN62" s="10">
        <f>3/24000000*OO[[#This Row],[96 (30JUN1985 21:00:00)-Water Temperature (C)]]*OO[[#This Row],[38]]</f>
        <v>3.5846085361274996E-6</v>
      </c>
      <c r="AO62" s="10">
        <f>3/24000000*OO[[#This Row],[97 (01JUL1985 00:00:00)-Water Temperature (C)]]*OO[[#This Row],[39]]</f>
        <v>3.0946371202012495E-6</v>
      </c>
      <c r="AP62" s="10">
        <f>3/24000000*OO[[#This Row],[98 (01JUL1985 03:00:00)-Water Temperature (C)]]*OO[[#This Row],[40]]</f>
        <v>2.602671637125E-6</v>
      </c>
      <c r="AQ62" s="10">
        <f>3/24000000*OO[[#This Row],[99 (01JUL1985 06:00:00)-Water Temperature (C)]]*OO[[#This Row],[41]]</f>
        <v>2.1726855061474999E-6</v>
      </c>
      <c r="AR62" s="10">
        <f>3/24000000*OO[[#This Row],[100 (01JUL1985 09:00:00)-Water Temperature (C)]]*OO[[#This Row],[42]]</f>
        <v>1.8932626917437502E-6</v>
      </c>
      <c r="AS62" s="10">
        <f>3/24000000*OO[[#This Row],[101 (01JUL1985 12:00:00)-Water Temperature (C)]]*OO[[#This Row],[43]]</f>
        <v>1.6567001846437499E-6</v>
      </c>
      <c r="AT62" s="10">
        <f>3/24000000*OO[[#This Row],[102 (01JUL1985 15:00:00)-Water Temperature (C)]]*OO[[#This Row],[44]]</f>
        <v>1.4340740372000001E-6</v>
      </c>
      <c r="AU62" s="10">
        <f>3/24000000*OO[[#This Row],[103 (01JUL1985 18:00:00)-Water Temperature (C)]]*OO[[#This Row],[45]]</f>
        <v>1.2177944096592499E-6</v>
      </c>
      <c r="AV62" s="10">
        <f>3/24000000*OO[[#This Row],[104 (01JUL1985 21:00:00)-Water Temperature (C)]]*OO[[#This Row],[46]]</f>
        <v>9.2773762432149996E-7</v>
      </c>
      <c r="AW62" s="10">
        <f>3/24000000*OO[[#This Row],[105 (02JUL1985 00:00:00)-Water Temperature (C)]]*OO[[#This Row],[47]]</f>
        <v>6.4436895951199995E-7</v>
      </c>
      <c r="AX62" s="10">
        <f>3/24000000*OO[[#This Row],[106 (02JUL1985 03:00:00)-Water Temperature (C)]]*OO[[#This Row],[48]]</f>
        <v>4.4739387296574996E-7</v>
      </c>
      <c r="AY62" s="10">
        <f>3/24000000*OO[[#This Row],[107 (02JUL1985 06:00:00)-Water Temperature (C)]]*OO[[#This Row],[49]]</f>
        <v>3.2743511415999995E-7</v>
      </c>
      <c r="AZ62" s="10">
        <f>3/24000000*OO[[#This Row],[108 (02JUL1985 09:00:00)-Water Temperature (C)]]*OO[[#This Row],[50]]</f>
        <v>2.5655877285750001E-7</v>
      </c>
      <c r="BA62" s="10">
        <f>3/24000000*OO[[#This Row],[109 (02JUL1985 12:00:00)-Water Temperature (C)]]*OO[[#This Row],[51]]</f>
        <v>2.2120026529937501E-7</v>
      </c>
      <c r="BB62" s="10">
        <f>3/24000000*OO[[#This Row],[110 (02JUL1985 15:00:00)-Water Temperature (C)]]*OO[[#This Row],[52]]</f>
        <v>1.9680285884749996E-7</v>
      </c>
      <c r="BC62" s="10">
        <f>3/24000000*OO[[#This Row],[111 (02JUL1985 18:00:00)-Water Temperature (C)]]*OO[[#This Row],[53]]</f>
        <v>1.7566869607687501E-7</v>
      </c>
      <c r="BD62" s="10">
        <f>3/24000000*OO[[#This Row],[112 (02JUL1985 21:00:00)-Water Temperature (C)]]*OO[[#This Row],[54]]</f>
        <v>1.4977434302399999E-7</v>
      </c>
      <c r="BE62" s="10">
        <f>3/24000000*OO[[#This Row],[113 (03JUL1985 00:00:00)-Water Temperature (C)]]*OO[[#This Row],[55]]</f>
        <v>1.2805378860073751E-7</v>
      </c>
      <c r="BF62" s="10">
        <f>3/24000000*OO[[#This Row],[114 (03JUL1985 03:00:00)-Water Temperature (C)]]*OO[[#This Row],[56]]</f>
        <v>1.1174475836085001E-7</v>
      </c>
      <c r="BG62" s="10">
        <f>3/24000000*OO[[#This Row],[115 (03JUL1985 06:00:00)-Water Temperature (C)]]*OO[[#This Row],[57]]</f>
        <v>9.7089632828350001E-8</v>
      </c>
      <c r="BH62" s="10">
        <f>3/24000000*OO[[#This Row],[116 (03JUL1985 09:00:00)-Water Temperature (C)]]*OO[[#This Row],[58]]</f>
        <v>8.547579725164999E-8</v>
      </c>
      <c r="BI62" s="10">
        <f>3/24000000*OO[[#This Row],[117 (03JUL1985 12:00:00)-Water Temperature (C)]]*OO[[#This Row],[59]]</f>
        <v>7.9932365978274989E-8</v>
      </c>
      <c r="BJ62" s="10">
        <f>3/24000000*OO[[#This Row],[118 (03JUL1985 15:00:00)-Water Temperature (C)]]*OO[[#This Row],[60]]</f>
        <v>7.7344590223412501E-8</v>
      </c>
      <c r="BK62" s="10">
        <f>3/24000000*OO[[#This Row],[119 (03JUL1985 18:00:00)-Water Temperature (C)]]*OO[[#This Row],[61]]</f>
        <v>7.5640849127999996E-8</v>
      </c>
      <c r="BL62" s="10">
        <f>3/24000000*OO[[#This Row],[120 (03JUL1985 21:00:00)-Water Temperature (C)]]*OO[[#This Row],[62]]</f>
        <v>7.0111215438599997E-8</v>
      </c>
      <c r="BM62" s="10">
        <f>3/24000000*OO[[#This Row],[121 (04JUL1985 00:00:00)-Water Temperature (C)]]*OO[[#This Row],[63]]</f>
        <v>6.3567356593049996E-8</v>
      </c>
      <c r="BN62" s="10">
        <f>3/24000000*OO[[#This Row],[122 (04JUL1985 03:00:00)-Water Temperature (C)]]*OO[[#This Row],[64]]</f>
        <v>5.8796725482112494E-8</v>
      </c>
      <c r="BO62" s="10">
        <f>3/24000000*OO[[#This Row],[123 (04JUL1985 06:00:00)-Water Temperature (C)]]*OO[[#This Row],[65]]</f>
        <v>5.4358264186924999E-8</v>
      </c>
      <c r="BP62" s="10">
        <f>3/24000000*OO[[#This Row],[124 (04JUL1985 09:00:00)-Water Temperature (C)]]*OO[[#This Row],[66]]</f>
        <v>5.2076303432999997E-8</v>
      </c>
      <c r="BQ62" s="10">
        <f>3/24000000*OO[[#This Row],[125 (04JUL1985 12:00:00)-Water Temperature (C)]]*OO[[#This Row],[67]]</f>
        <v>5.055722245166249E-8</v>
      </c>
      <c r="BR62" s="10">
        <f>3/24000000*OO[[#This Row],[126 (04JUL1985 15:00:00)-Water Temperature (C)]]*OO[[#This Row],[68]]</f>
        <v>4.9064631514499996E-8</v>
      </c>
      <c r="BS62" s="10">
        <f>3/24000000*OO[[#This Row],[127 (04JUL1985 18:00:00)-Water Temperature (C)]]*OO[[#This Row],[69]]</f>
        <v>5.0204374027874992E-8</v>
      </c>
      <c r="BT62" s="10">
        <f>3/24000000*OO[[#This Row],[128 (04JUL1985 21:00:00)-Water Temperature (C)]]*OO[[#This Row],[70]]</f>
        <v>5.1909256689324995E-8</v>
      </c>
      <c r="BU62" s="10">
        <f>3/24000000*OO[[#This Row],[129 (05JUL1985 00:00:00)-Water Temperature (C)]]*OO[[#This Row],[71]]</f>
        <v>5.0713038368799996E-8</v>
      </c>
      <c r="BV62" s="10">
        <f>3/24000000*OO[[#This Row],[130 (05JUL1985 03:00:00)-Water Temperature (C)]]*OO[[#This Row],[72]]</f>
        <v>4.8009029691699998E-8</v>
      </c>
      <c r="BW62" s="10">
        <f>3/24000000*OO[[#This Row],[131 (05JUL1985 06:00:00)-Water Temperature (C)]]*OO[[#This Row],[73]]</f>
        <v>4.4743679144674995E-8</v>
      </c>
      <c r="BX62" s="10">
        <f>3/24000000*OO[[#This Row],[132 (05JUL1985 09:00:00)-Water Temperature (C)]]*OO[[#This Row],[74]]</f>
        <v>4.3764589973474995E-8</v>
      </c>
      <c r="BY62" s="10">
        <f>3/24000000*OO[[#This Row],[133 (05JUL1985 12:00:00)-Water Temperature (C)]]*OO[[#This Row],[75]]</f>
        <v>4.354768960325E-8</v>
      </c>
      <c r="BZ62" s="10">
        <f>3/24000000*OO[[#This Row],[134 (05JUL1985 15:00:00)-Water Temperature (C)]]*OO[[#This Row],[76]]</f>
        <v>4.3684076785374997E-8</v>
      </c>
      <c r="CA62" s="10">
        <f>3/24000000*OO[[#This Row],[135 (05JUL1985 18:00:00)-Water Temperature (C)]]*OO[[#This Row],[77]]</f>
        <v>4.5598320429549994E-8</v>
      </c>
      <c r="CB62" s="10">
        <f>3/24000000*OO[[#This Row],[136 (05JUL1985 21:00:00)-Water Temperature (C)]]*OO[[#This Row],[78]]</f>
        <v>4.7723463559125001E-8</v>
      </c>
      <c r="CC62" s="10">
        <f>3/24000000*OO[[#This Row],[137 (06JUL1985 00:00:00)-Water Temperature (C)]]*OO[[#This Row],[79]]</f>
        <v>4.7804402518774995E-8</v>
      </c>
      <c r="CD62" s="10">
        <f>3/24000000*OO[[#This Row],[138 (06JUL1985 03:00:00)-Water Temperature (C)]]*OO[[#This Row],[80]]</f>
        <v>4.6123680843612496E-8</v>
      </c>
      <c r="CE62" s="10">
        <f>3/24000000*OO[[#This Row],[139 (06JUL1985 06:00:00)-Water Temperature (C)]]*OO[[#This Row],[81]]</f>
        <v>4.3075713157874996E-8</v>
      </c>
      <c r="CF62" s="10">
        <f>3/24000000*OO[[#This Row],[140 (06JUL1985 09:00:00)-Water Temperature (C)]]*OO[[#This Row],[82]]</f>
        <v>4.15854228765E-8</v>
      </c>
      <c r="CG62" s="10">
        <f>3/24000000*OO[[#This Row],[141 (06JUL1985 12:00:00)-Water Temperature (C)]]*OO[[#This Row],[83]]</f>
        <v>4.0519312541037491E-8</v>
      </c>
      <c r="CH62" s="10">
        <f>3/24000000*OO[[#This Row],[142 (06JUL1985 15:00:00)-Water Temperature (C)]]*OO[[#This Row],[84]]</f>
        <v>3.9778451053949992E-8</v>
      </c>
      <c r="CI62" s="10">
        <f>3/24000000*OO[[#This Row],[143 (06JUL1985 18:00:00)-Water Temperature (C)]]*OO[[#This Row],[85]]</f>
        <v>3.8867097766450006E-8</v>
      </c>
      <c r="CJ62" s="10">
        <f>3/24000000*OO[[#This Row],[144 (06JUL1985 21:00:00)-Water Temperature (C)]]*OO[[#This Row],[86]]</f>
        <v>3.6366553252424994E-8</v>
      </c>
      <c r="CK62" s="10">
        <f>3/24000000*OO[[#This Row],[145 (07JUL1985 00:00:00)-Water Temperature (C)]]*OO[[#This Row],[87]]</f>
        <v>3.2493872557062499E-8</v>
      </c>
      <c r="CL62" s="10">
        <f>3/24000000*OO[[#This Row],[146 (07JUL1985 03:00:00)-Water Temperature (C)]]*OO[[#This Row],[88]]</f>
        <v>2.8872029137125001E-8</v>
      </c>
      <c r="CM62" s="10">
        <f>3/24000000*OO[[#This Row],[147 (07JUL1985 06:00:00)-Water Temperature (C)]]*OO[[#This Row],[89]]</f>
        <v>2.5718515735799999E-8</v>
      </c>
      <c r="CN62" s="10">
        <f>3/24000000*OO[[#This Row],[148 (07JUL1985 09:00:00)-Water Temperature (C)]]*OO[[#This Row],[90]]</f>
        <v>2.3985755314074998E-8</v>
      </c>
      <c r="CO62" s="10">
        <f>3/24000000*OO[[#This Row],[149 (07JUL1985 12:00:00)-Water Temperature (C)]]*OO[[#This Row],[91]]</f>
        <v>2.1780701765637497E-8</v>
      </c>
      <c r="CP62" s="10">
        <f>3/24000000*OO[[#This Row],[150 (07JUL1985 15:00:00)-Water Temperature (C)]]*OO[[#This Row],[92]]</f>
        <v>2.0802562354087499E-8</v>
      </c>
      <c r="CQ62" s="10">
        <f>3/24000000*OO[[#This Row],[151 (07JUL1985 18:00:00)-Water Temperature (C)]]*OO[[#This Row],[93]]</f>
        <v>2.0033541502499998E-8</v>
      </c>
      <c r="CR62" s="10">
        <f>3/24000000*OO[[#This Row],[152 (07JUL1985 21:00:00)-Water Temperature (C)]]*OO[[#This Row],[94]]</f>
        <v>1.7883101578124998E-8</v>
      </c>
      <c r="CS62" s="10">
        <f>3/24000000*OO[[#This Row],[153 (08JUL1985 00:00:00)-Water Temperature (C)]]*OO[[#This Row],[95]]</f>
        <v>1.5151203153707498E-8</v>
      </c>
      <c r="CT62" s="10">
        <f>3/24000000*OO[[#This Row],[154 (08JUL1985 03:00:00)-Water Temperature (C)]]*OO[[#This Row],[96]]</f>
        <v>1.3012180143001251E-8</v>
      </c>
      <c r="CU62" s="10">
        <f>3/24000000*OO[[#This Row],[155 (08JUL1985 06:00:00)-Water Temperature (C)]]*OO[[#This Row],[97]]</f>
        <v>1.1728058187284999E-8</v>
      </c>
      <c r="CV62" s="10">
        <f>3/24000000*OO[[#This Row],[156 (08JUL1985 09:00:00)-Water Temperature (C)]]*OO[[#This Row],[98]]</f>
        <v>1.15400048203125E-8</v>
      </c>
      <c r="CW62" s="10">
        <f>3/24000000*OO[[#This Row],[157 (08JUL1985 12:00:00)-Water Temperature (C)]]*OO[[#This Row],[99]]</f>
        <v>1.1642273489587497E-8</v>
      </c>
    </row>
    <row r="63" spans="1:101" x14ac:dyDescent="0.35">
      <c r="A63" t="s">
        <v>68</v>
      </c>
      <c r="B63">
        <v>852.80600000000004</v>
      </c>
      <c r="C63" s="10">
        <f>3/24*OO[[#This Row],[59 (26JUN1985 06:00:00)-Water Temperature (C)]]*OO[[#This Row],[1]]/SUM(OO[1])</f>
        <v>1.7899891997029401E-13</v>
      </c>
      <c r="D63" s="10">
        <f>3/24*OO[[#This Row],[60 (26JUN1985 09:00:00)-Water Temperature (C)]]*OO[[#This Row],[2]]/SUM(OO[2])</f>
        <v>8.9411697577946973E-4</v>
      </c>
      <c r="E63" s="10">
        <f>3/24*OO[[#This Row],[61 (26JUN1985 12:00:00)-Water Temperature (C)]]*OO[[#This Row],[3]]/SUM(OO[3])</f>
        <v>8.1476646979036907E-2</v>
      </c>
      <c r="F63" s="10">
        <f>3/24*OO[[#This Row],[62 (26JUN1985 15:00:00)-Water Temperature (C)]]*OO[[#This Row],[4]]/SUM(OO[4])</f>
        <v>8.7177432080159684E-2</v>
      </c>
      <c r="G63" s="10">
        <f>3/24*OO[[#This Row],[63 (26JUN1985 18:00:00)-Water Temperature (C)]]*OO[[#This Row],[5]]/SUM(OO[5])</f>
        <v>1.1926961224286615E-2</v>
      </c>
      <c r="H63" s="10">
        <f>3/24*OO[[#This Row],[64 (26JUN1985 21:00:00)-Water Temperature (C)]]*OO[[#This Row],[6]]/SUM(OO[6])</f>
        <v>5.6095715806120361E-4</v>
      </c>
      <c r="I63" s="10">
        <f>3/24*OO[[#This Row],[65 (27JUN1985 00:00:00)-Water Temperature (C)]]*OO[[#This Row],[7]]/SUM(OO[7])</f>
        <v>5.5890583279712929E-5</v>
      </c>
      <c r="J63" s="10">
        <f>3/24*OO[[#This Row],[66 (27JUN1985 03:00:00)-Water Temperature (C)]]*OO[[#This Row],[8]]/SUM(OO[8])</f>
        <v>3.7888882205326397E-5</v>
      </c>
      <c r="K63" s="10">
        <f>3/24*OO[[#This Row],[67 (27JUN1985 06:00:00)-Water Temperature (C)]]*OO[[#This Row],[9]]/SUM(OO[9])</f>
        <v>3.1846608036147947E-5</v>
      </c>
      <c r="L63" s="10">
        <f>3/24*OO[[#This Row],[68 (27JUN1985 09:00:00)-Water Temperature (C)]]*OO[[#This Row],[10]]/SUM(OO[10])</f>
        <v>2.8173405647592044E-5</v>
      </c>
      <c r="M63" s="10">
        <f>3/24*OO[[#This Row],[69 (27JUN1985 12:00:00)-Water Temperature (C)]]*OO[[#This Row],[11]]/SUM(OO[11])</f>
        <v>2.6326871148637105E-5</v>
      </c>
      <c r="N63" s="10">
        <f>3/24*OO[[#This Row],[70 (27JUN1985 15:00:00)-Water Temperature (C)]]*OO[[#This Row],[12]]/SUM(OO[12])</f>
        <v>2.5715554404228042E-5</v>
      </c>
      <c r="O63" s="10">
        <f>3/24*OO[[#This Row],[71 (27JUN1985 18:00:00)-Water Temperature (C)]]*OO[[#This Row],[13]]/SUM(OO[13])</f>
        <v>2.5659716731861831E-5</v>
      </c>
      <c r="P63" s="10">
        <f>3/24*OO[[#This Row],[72 (27JUN1985 21:00:00)-Water Temperature (C)]]*OO[[#This Row],[14]]/SUM(OO[14])</f>
        <v>2.471190023281083E-5</v>
      </c>
      <c r="Q63" s="10">
        <f>3/24*OO[[#This Row],[73 (28JUN1985 00:00:00)-Water Temperature (C)]]*OO[[#This Row],[15]]/SUM(OO[15])</f>
        <v>2.2490303221355749E-5</v>
      </c>
      <c r="R63" s="10">
        <f>3/24*OO[[#This Row],[74 (28JUN1985 03:00:00)-Water Temperature (C)]]*OO[[#This Row],[16]]/SUM(OO[16])</f>
        <v>1.9763335577651144E-5</v>
      </c>
      <c r="S63" s="10">
        <f>3/24*OO[[#This Row],[75 (28JUN1985 06:00:00)-Water Temperature (C)]]*OO[[#This Row],[17]]/SUM(OO[17])</f>
        <v>1.722560119545871E-5</v>
      </c>
      <c r="T63" s="10">
        <f>3/24*OO[[#This Row],[76 (28JUN1985 09:00:00)-Water Temperature (C)]]*OO[[#This Row],[18]]/SUM(OO[18])</f>
        <v>1.544464325499408E-5</v>
      </c>
      <c r="U63" s="10">
        <f>3/24*OO[[#This Row],[77 (28JUN1985 12:00:00)-Water Temperature (C)]]*OO[[#This Row],[19]]/SUM(OO[19])</f>
        <v>1.4290320533095883E-5</v>
      </c>
      <c r="V63" s="10">
        <f>3/24000000*OO[[#This Row],[78 (28JUN1985 15:00:00)-Water Temperature (C)]]*OO[[#This Row],[20]]</f>
        <v>1.5221072851669999E-5</v>
      </c>
      <c r="W63" s="10">
        <f>3/24000000*OO[[#This Row],[79 (28JUN1985 18:00:00)-Water Temperature (C)]]*OO[[#This Row],[21]]</f>
        <v>1.75593115405125E-5</v>
      </c>
      <c r="X63" s="10">
        <f>3/24000000*OO[[#This Row],[80 (28JUN1985 21:00:00)-Water Temperature (C)]]*OO[[#This Row],[22]]</f>
        <v>1.8375130554137501E-5</v>
      </c>
      <c r="Y63" s="10">
        <f>3/24000000*OO[[#This Row],[81 (29JUN1985 00:00:00)-Water Temperature (C)]]*OO[[#This Row],[23]]</f>
        <v>1.7320161163999999E-5</v>
      </c>
      <c r="Z63" s="10">
        <f>3/24000000*OO[[#This Row],[82 (29JUN1985 03:00:00)-Water Temperature (C)]]*OO[[#This Row],[24]]</f>
        <v>1.5428038044623748E-5</v>
      </c>
      <c r="AA63" s="10">
        <f>3/24000000*OO[[#This Row],[83 (29JUN1985 06:00:00)-Water Temperature (C)]]*OO[[#This Row],[25]]</f>
        <v>1.3345345444546247E-5</v>
      </c>
      <c r="AB63" s="10">
        <f>3/24000000*OO[[#This Row],[84 (29JUN1985 09:00:00)-Water Temperature (C)]]*OO[[#This Row],[26]]</f>
        <v>1.191968719168E-5</v>
      </c>
      <c r="AC63" s="10">
        <f>3/24000000*OO[[#This Row],[85 (29JUN1985 12:00:00)-Water Temperature (C)]]*OO[[#This Row],[27]]</f>
        <v>1.077987101286E-5</v>
      </c>
      <c r="AD63" s="10">
        <f>3/24000000*OO[[#This Row],[86 (29JUN1985 15:00:00)-Water Temperature (C)]]*OO[[#This Row],[28]]</f>
        <v>9.7897998135600005E-6</v>
      </c>
      <c r="AE63" s="10">
        <f>3/24000000*OO[[#This Row],[88 (29JUN1985 21:00:00)-Water Temperature (C)]]*OO[[#This Row],[30]]</f>
        <v>8.1637467432300001E-6</v>
      </c>
      <c r="AF63" s="10">
        <f>3/24000000*OO[[#This Row],[88 (29JUN1985 21:00:00)-Water Temperature (C)]]*OO[[#This Row],[30]]</f>
        <v>8.1637467432300001E-6</v>
      </c>
      <c r="AG63" s="10">
        <f>3/24000000*OO[[#This Row],[89 (30JUN1985 00:00:00)-Water Temperature (C)]]*OO[[#This Row],[31]]</f>
        <v>7.1733107579737503E-6</v>
      </c>
      <c r="AH63" s="10">
        <f>3/24000000*OO[[#This Row],[90 (30JUN1985 03:00:00)-Water Temperature (C)]]*OO[[#This Row],[32]]</f>
        <v>6.1081846756499993E-6</v>
      </c>
      <c r="AI63" s="10">
        <f>3/24000000*OO[[#This Row],[91 (30JUN1985 06:00:00)-Water Temperature (C)]]*OO[[#This Row],[33]]</f>
        <v>5.2331342246399999E-6</v>
      </c>
      <c r="AJ63" s="10">
        <f>3/24000000*OO[[#This Row],[92 (30JUN1985 09:00:00)-Water Temperature (C)]]*OO[[#This Row],[34]]</f>
        <v>4.7834411802699999E-6</v>
      </c>
      <c r="AK63" s="10">
        <f>3/24000000*OO[[#This Row],[93 (30JUN1985 12:00:00)-Water Temperature (C)]]*OO[[#This Row],[35]]</f>
        <v>4.4417866682687499E-6</v>
      </c>
      <c r="AL63" s="10">
        <f>3/24000000*OO[[#This Row],[94 (30JUN1985 15:00:00)-Water Temperature (C)]]*OO[[#This Row],[36]]</f>
        <v>4.1539271628200001E-6</v>
      </c>
      <c r="AM63" s="10">
        <f>3/24000000*OO[[#This Row],[95 (30JUN1985 18:00:00)-Water Temperature (C)]]*OO[[#This Row],[37]]</f>
        <v>3.9743797369312498E-6</v>
      </c>
      <c r="AN63" s="10">
        <f>3/24000000*OO[[#This Row],[96 (30JUN1985 21:00:00)-Water Temperature (C)]]*OO[[#This Row],[38]]</f>
        <v>3.6712841605624998E-6</v>
      </c>
      <c r="AO63" s="10">
        <f>3/24000000*OO[[#This Row],[97 (01JUL1985 00:00:00)-Water Temperature (C)]]*OO[[#This Row],[39]]</f>
        <v>3.1820543977349993E-6</v>
      </c>
      <c r="AP63" s="10">
        <f>3/24000000*OO[[#This Row],[98 (01JUL1985 03:00:00)-Water Temperature (C)]]*OO[[#This Row],[40]]</f>
        <v>2.6833997003699999E-6</v>
      </c>
      <c r="AQ63" s="10">
        <f>3/24000000*OO[[#This Row],[99 (01JUL1985 06:00:00)-Water Temperature (C)]]*OO[[#This Row],[41]]</f>
        <v>2.247601303465E-6</v>
      </c>
      <c r="AR63" s="10">
        <f>3/24000000*OO[[#This Row],[100 (01JUL1985 09:00:00)-Water Temperature (C)]]*OO[[#This Row],[42]]</f>
        <v>1.9609206912974999E-6</v>
      </c>
      <c r="AS63" s="10">
        <f>3/24000000*OO[[#This Row],[101 (01JUL1985 12:00:00)-Water Temperature (C)]]*OO[[#This Row],[43]]</f>
        <v>1.7181330215838748E-6</v>
      </c>
      <c r="AT63" s="10">
        <f>3/24000000*OO[[#This Row],[102 (01JUL1985 15:00:00)-Water Temperature (C)]]*OO[[#This Row],[44]]</f>
        <v>1.488395291158E-6</v>
      </c>
      <c r="AU63" s="10">
        <f>3/24000000*OO[[#This Row],[103 (01JUL1985 18:00:00)-Water Temperature (C)]]*OO[[#This Row],[45]]</f>
        <v>1.2700335159875001E-6</v>
      </c>
      <c r="AV63" s="10">
        <f>3/24000000*OO[[#This Row],[104 (01JUL1985 21:00:00)-Water Temperature (C)]]*OO[[#This Row],[46]]</f>
        <v>9.7726312717750011E-7</v>
      </c>
      <c r="AW63" s="10">
        <f>3/24000000*OO[[#This Row],[105 (02JUL1985 00:00:00)-Water Temperature (C)]]*OO[[#This Row],[47]]</f>
        <v>6.8279431328287487E-7</v>
      </c>
      <c r="AX63" s="10">
        <f>3/24000000*OO[[#This Row],[106 (02JUL1985 03:00:00)-Water Temperature (C)]]*OO[[#This Row],[48]]</f>
        <v>4.7248890847574995E-7</v>
      </c>
      <c r="AY63" s="10">
        <f>3/24000000*OO[[#This Row],[107 (02JUL1985 06:00:00)-Water Temperature (C)]]*OO[[#This Row],[49]]</f>
        <v>3.4351238306637498E-7</v>
      </c>
      <c r="AZ63" s="10">
        <f>3/24000000*OO[[#This Row],[108 (02JUL1985 09:00:00)-Water Temperature (C)]]*OO[[#This Row],[50]]</f>
        <v>2.6747602459125E-7</v>
      </c>
      <c r="BA63" s="10">
        <f>3/24000000*OO[[#This Row],[109 (02JUL1985 12:00:00)-Water Temperature (C)]]*OO[[#This Row],[51]]</f>
        <v>2.2901569458362499E-7</v>
      </c>
      <c r="BB63" s="10">
        <f>3/24000000*OO[[#This Row],[110 (02JUL1985 15:00:00)-Water Temperature (C)]]*OO[[#This Row],[52]]</f>
        <v>2.0301330141724999E-7</v>
      </c>
      <c r="BC63" s="10">
        <f>3/24000000*OO[[#This Row],[111 (02JUL1985 18:00:00)-Water Temperature (C)]]*OO[[#This Row],[53]]</f>
        <v>1.8116067629475E-7</v>
      </c>
      <c r="BD63" s="10">
        <f>3/24000000*OO[[#This Row],[112 (02JUL1985 21:00:00)-Water Temperature (C)]]*OO[[#This Row],[54]]</f>
        <v>1.5465460181944999E-7</v>
      </c>
      <c r="BE63" s="10">
        <f>3/24000000*OO[[#This Row],[113 (03JUL1985 00:00:00)-Water Temperature (C)]]*OO[[#This Row],[55]]</f>
        <v>1.31894774484375E-7</v>
      </c>
      <c r="BF63" s="10">
        <f>3/24000000*OO[[#This Row],[114 (03JUL1985 03:00:00)-Water Temperature (C)]]*OO[[#This Row],[56]]</f>
        <v>1.148363072372E-7</v>
      </c>
      <c r="BG63" s="10">
        <f>3/24000000*OO[[#This Row],[115 (03JUL1985 06:00:00)-Water Temperature (C)]]*OO[[#This Row],[57]]</f>
        <v>9.9845876393975002E-8</v>
      </c>
      <c r="BH63" s="10">
        <f>3/24000000*OO[[#This Row],[116 (03JUL1985 09:00:00)-Water Temperature (C)]]*OO[[#This Row],[58]]</f>
        <v>8.7874332624374994E-8</v>
      </c>
      <c r="BI63" s="10">
        <f>3/24000000*OO[[#This Row],[117 (03JUL1985 12:00:00)-Water Temperature (C)]]*OO[[#This Row],[59]]</f>
        <v>8.1884155817624996E-8</v>
      </c>
      <c r="BJ63" s="10">
        <f>3/24000000*OO[[#This Row],[118 (03JUL1985 15:00:00)-Water Temperature (C)]]*OO[[#This Row],[60]]</f>
        <v>7.9055536503899994E-8</v>
      </c>
      <c r="BK63" s="10">
        <f>3/24000000*OO[[#This Row],[119 (03JUL1985 18:00:00)-Water Temperature (C)]]*OO[[#This Row],[61]]</f>
        <v>7.7311906217099998E-8</v>
      </c>
      <c r="BL63" s="10">
        <f>3/24000000*OO[[#This Row],[120 (03JUL1985 21:00:00)-Water Temperature (C)]]*OO[[#This Row],[62]]</f>
        <v>7.1718815295237502E-8</v>
      </c>
      <c r="BM63" s="10">
        <f>3/24000000*OO[[#This Row],[121 (04JUL1985 00:00:00)-Water Temperature (C)]]*OO[[#This Row],[63]]</f>
        <v>6.4959286259875E-8</v>
      </c>
      <c r="BN63" s="10">
        <f>3/24000000*OO[[#This Row],[122 (04JUL1985 03:00:00)-Water Temperature (C)]]*OO[[#This Row],[64]]</f>
        <v>5.9965386445912493E-8</v>
      </c>
      <c r="BO63" s="10">
        <f>3/24000000*OO[[#This Row],[123 (04JUL1985 06:00:00)-Water Temperature (C)]]*OO[[#This Row],[65]]</f>
        <v>5.5550279419887497E-8</v>
      </c>
      <c r="BP63" s="10">
        <f>3/24000000*OO[[#This Row],[124 (04JUL1985 09:00:00)-Water Temperature (C)]]*OO[[#This Row],[66]]</f>
        <v>5.3269916731350004E-8</v>
      </c>
      <c r="BQ63" s="10">
        <f>3/24000000*OO[[#This Row],[125 (04JUL1985 12:00:00)-Water Temperature (C)]]*OO[[#This Row],[67]]</f>
        <v>5.1698584175262504E-8</v>
      </c>
      <c r="BR63" s="10">
        <f>3/24000000*OO[[#This Row],[126 (04JUL1985 15:00:00)-Water Temperature (C)]]*OO[[#This Row],[68]]</f>
        <v>5.0076138013987501E-8</v>
      </c>
      <c r="BS63" s="10">
        <f>3/24000000*OO[[#This Row],[127 (04JUL1985 18:00:00)-Water Temperature (C)]]*OO[[#This Row],[69]]</f>
        <v>5.0897449232437497E-8</v>
      </c>
      <c r="BT63" s="10">
        <f>3/24000000*OO[[#This Row],[128 (04JUL1985 21:00:00)-Water Temperature (C)]]*OO[[#This Row],[70]]</f>
        <v>5.2467435076799993E-8</v>
      </c>
      <c r="BU63" s="10">
        <f>3/24000000*OO[[#This Row],[129 (05JUL1985 00:00:00)-Water Temperature (C)]]*OO[[#This Row],[71]]</f>
        <v>5.1436743023625E-8</v>
      </c>
      <c r="BV63" s="10">
        <f>3/24000000*OO[[#This Row],[130 (05JUL1985 03:00:00)-Water Temperature (C)]]*OO[[#This Row],[72]]</f>
        <v>4.8853237647250003E-8</v>
      </c>
      <c r="BW63" s="10">
        <f>3/24000000*OO[[#This Row],[131 (05JUL1985 06:00:00)-Water Temperature (C)]]*OO[[#This Row],[73]]</f>
        <v>4.5673337404199999E-8</v>
      </c>
      <c r="BX63" s="10">
        <f>3/24000000*OO[[#This Row],[132 (05JUL1985 09:00:00)-Water Temperature (C)]]*OO[[#This Row],[74]]</f>
        <v>4.4700458555724993E-8</v>
      </c>
      <c r="BY63" s="10">
        <f>3/24000000*OO[[#This Row],[133 (05JUL1985 12:00:00)-Water Temperature (C)]]*OO[[#This Row],[75]]</f>
        <v>4.4513746941199998E-8</v>
      </c>
      <c r="BZ63" s="10">
        <f>3/24000000*OO[[#This Row],[134 (05JUL1985 15:00:00)-Water Temperature (C)]]*OO[[#This Row],[76]]</f>
        <v>4.4556115587687499E-8</v>
      </c>
      <c r="CA63" s="10">
        <f>3/24000000*OO[[#This Row],[135 (05JUL1985 18:00:00)-Water Temperature (C)]]*OO[[#This Row],[77]]</f>
        <v>4.6142077032262498E-8</v>
      </c>
      <c r="CB63" s="10">
        <f>3/24000000*OO[[#This Row],[136 (05JUL1985 21:00:00)-Water Temperature (C)]]*OO[[#This Row],[78]]</f>
        <v>4.8112086641325003E-8</v>
      </c>
      <c r="CC63" s="10">
        <f>3/24000000*OO[[#This Row],[137 (06JUL1985 00:00:00)-Water Temperature (C)]]*OO[[#This Row],[79]]</f>
        <v>4.8344211969199997E-8</v>
      </c>
      <c r="CD63" s="10">
        <f>3/24000000*OO[[#This Row],[138 (06JUL1985 03:00:00)-Water Temperature (C)]]*OO[[#This Row],[80]]</f>
        <v>4.68640143684E-8</v>
      </c>
      <c r="CE63" s="10">
        <f>3/24000000*OO[[#This Row],[139 (06JUL1985 06:00:00)-Water Temperature (C)]]*OO[[#This Row],[81]]</f>
        <v>4.4022883083737494E-8</v>
      </c>
      <c r="CF63" s="10">
        <f>3/24000000*OO[[#This Row],[140 (06JUL1985 09:00:00)-Water Temperature (C)]]*OO[[#This Row],[82]]</f>
        <v>4.2579995005349996E-8</v>
      </c>
      <c r="CG63" s="10">
        <f>3/24000000*OO[[#This Row],[141 (06JUL1985 12:00:00)-Water Temperature (C)]]*OO[[#This Row],[83]]</f>
        <v>4.1516421274412501E-8</v>
      </c>
      <c r="CH63" s="10">
        <f>3/24000000*OO[[#This Row],[142 (06JUL1985 15:00:00)-Water Temperature (C)]]*OO[[#This Row],[84]]</f>
        <v>4.0701057039499995E-8</v>
      </c>
      <c r="CI63" s="10">
        <f>3/24000000*OO[[#This Row],[143 (06JUL1985 18:00:00)-Water Temperature (C)]]*OO[[#This Row],[85]]</f>
        <v>3.9735548855249995E-8</v>
      </c>
      <c r="CJ63" s="10">
        <f>3/24000000*OO[[#This Row],[144 (06JUL1985 21:00:00)-Water Temperature (C)]]*OO[[#This Row],[86]]</f>
        <v>3.7209541180499998E-8</v>
      </c>
      <c r="CK63" s="10">
        <f>3/24000000*OO[[#This Row],[145 (07JUL1985 00:00:00)-Water Temperature (C)]]*OO[[#This Row],[87]]</f>
        <v>3.3284334748274996E-8</v>
      </c>
      <c r="CL63" s="10">
        <f>3/24000000*OO[[#This Row],[146 (07JUL1985 03:00:00)-Water Temperature (C)]]*OO[[#This Row],[88]]</f>
        <v>2.9580789783499995E-8</v>
      </c>
      <c r="CM63" s="10">
        <f>3/24000000*OO[[#This Row],[147 (07JUL1985 06:00:00)-Water Temperature (C)]]*OO[[#This Row],[89]]</f>
        <v>2.6397551838600001E-8</v>
      </c>
      <c r="CN63" s="10">
        <f>3/24000000*OO[[#This Row],[148 (07JUL1985 09:00:00)-Water Temperature (C)]]*OO[[#This Row],[90]]</f>
        <v>2.4601189358375002E-8</v>
      </c>
      <c r="CO63" s="10">
        <f>3/24000000*OO[[#This Row],[149 (07JUL1985 12:00:00)-Water Temperature (C)]]*OO[[#This Row],[91]]</f>
        <v>2.2370260248599996E-8</v>
      </c>
      <c r="CP63" s="10">
        <f>3/24000000*OO[[#This Row],[150 (07JUL1985 15:00:00)-Water Temperature (C)]]*OO[[#This Row],[92]]</f>
        <v>2.1305319841349998E-8</v>
      </c>
      <c r="CQ63" s="10">
        <f>3/24000000*OO[[#This Row],[151 (07JUL1985 18:00:00)-Water Temperature (C)]]*OO[[#This Row],[93]]</f>
        <v>2.0543656106024998E-8</v>
      </c>
      <c r="CR63" s="10">
        <f>3/24000000*OO[[#This Row],[152 (07JUL1985 21:00:00)-Water Temperature (C)]]*OO[[#This Row],[94]]</f>
        <v>1.8439464277574996E-8</v>
      </c>
      <c r="CS63" s="10">
        <f>3/24000000*OO[[#This Row],[153 (08JUL1985 00:00:00)-Water Temperature (C)]]*OO[[#This Row],[95]]</f>
        <v>1.5628589178344999E-8</v>
      </c>
      <c r="CT63" s="10">
        <f>3/24000000*OO[[#This Row],[154 (08JUL1985 03:00:00)-Water Temperature (C)]]*OO[[#This Row],[96]]</f>
        <v>1.3372268047127502E-8</v>
      </c>
      <c r="CU63" s="10">
        <f>3/24000000*OO[[#This Row],[155 (08JUL1985 06:00:00)-Water Temperature (C)]]*OO[[#This Row],[97]]</f>
        <v>1.2014335338127499E-8</v>
      </c>
      <c r="CV63" s="10">
        <f>3/24000000*OO[[#This Row],[156 (08JUL1985 09:00:00)-Water Temperature (C)]]*OO[[#This Row],[98]]</f>
        <v>1.1794250599906249E-8</v>
      </c>
      <c r="CW63" s="10">
        <f>3/24000000*OO[[#This Row],[157 (08JUL1985 12:00:00)-Water Temperature (C)]]*OO[[#This Row],[99]]</f>
        <v>1.1894189873475001E-8</v>
      </c>
    </row>
    <row r="64" spans="1:101" x14ac:dyDescent="0.35">
      <c r="A64" t="s">
        <v>69</v>
      </c>
      <c r="B64">
        <v>923.14170000000001</v>
      </c>
      <c r="C64" s="10">
        <f>3/24*OO[[#This Row],[59 (26JUN1985 06:00:00)-Water Temperature (C)]]*OO[[#This Row],[1]]/SUM(OO[1])</f>
        <v>2.3553804881753206E-14</v>
      </c>
      <c r="D64" s="10">
        <f>3/24*OO[[#This Row],[60 (26JUN1985 09:00:00)-Water Temperature (C)]]*OO[[#This Row],[2]]/SUM(OO[2])</f>
        <v>4.314263218197269E-4</v>
      </c>
      <c r="E64" s="10">
        <f>3/24*OO[[#This Row],[61 (26JUN1985 12:00:00)-Water Temperature (C)]]*OO[[#This Row],[3]]/SUM(OO[3])</f>
        <v>7.1746343985708741E-2</v>
      </c>
      <c r="F64" s="10">
        <f>3/24*OO[[#This Row],[62 (26JUN1985 15:00:00)-Water Temperature (C)]]*OO[[#This Row],[4]]/SUM(OO[4])</f>
        <v>0.10589253455893163</v>
      </c>
      <c r="G64" s="10">
        <f>3/24*OO[[#This Row],[63 (26JUN1985 18:00:00)-Water Temperature (C)]]*OO[[#This Row],[5]]/SUM(OO[5])</f>
        <v>1.8123457257184946E-2</v>
      </c>
      <c r="H64" s="10">
        <f>3/24*OO[[#This Row],[64 (26JUN1985 21:00:00)-Water Temperature (C)]]*OO[[#This Row],[6]]/SUM(OO[6])</f>
        <v>9.7313621745921165E-4</v>
      </c>
      <c r="I64" s="10">
        <f>3/24*OO[[#This Row],[65 (27JUN1985 00:00:00)-Water Temperature (C)]]*OO[[#This Row],[7]]/SUM(OO[7])</f>
        <v>7.1751689382790475E-5</v>
      </c>
      <c r="J64" s="10">
        <f>3/24*OO[[#This Row],[66 (27JUN1985 03:00:00)-Water Temperature (C)]]*OO[[#This Row],[8]]/SUM(OO[8])</f>
        <v>4.2033681338199268E-5</v>
      </c>
      <c r="K64" s="10">
        <f>3/24*OO[[#This Row],[67 (27JUN1985 06:00:00)-Water Temperature (C)]]*OO[[#This Row],[9]]/SUM(OO[9])</f>
        <v>3.5167042573551466E-5</v>
      </c>
      <c r="L64" s="10">
        <f>3/24*OO[[#This Row],[68 (27JUN1985 09:00:00)-Water Temperature (C)]]*OO[[#This Row],[10]]/SUM(OO[10])</f>
        <v>3.1070877897493076E-5</v>
      </c>
      <c r="M64" s="10">
        <f>3/24*OO[[#This Row],[69 (27JUN1985 12:00:00)-Water Temperature (C)]]*OO[[#This Row],[11]]/SUM(OO[11])</f>
        <v>2.8889956324817202E-5</v>
      </c>
      <c r="N64" s="10">
        <f>3/24*OO[[#This Row],[70 (27JUN1985 15:00:00)-Water Temperature (C)]]*OO[[#This Row],[12]]/SUM(OO[12])</f>
        <v>2.8064917210169375E-5</v>
      </c>
      <c r="O64" s="10">
        <f>3/24*OO[[#This Row],[71 (27JUN1985 18:00:00)-Water Temperature (C)]]*OO[[#This Row],[13]]/SUM(OO[13])</f>
        <v>2.7972324348146397E-5</v>
      </c>
      <c r="P64" s="10">
        <f>3/24*OO[[#This Row],[72 (27JUN1985 21:00:00)-Water Temperature (C)]]*OO[[#This Row],[14]]/SUM(OO[14])</f>
        <v>2.7009987785243793E-5</v>
      </c>
      <c r="Q64" s="10">
        <f>3/24*OO[[#This Row],[73 (28JUN1985 00:00:00)-Water Temperature (C)]]*OO[[#This Row],[15]]/SUM(OO[15])</f>
        <v>2.4720291074567105E-5</v>
      </c>
      <c r="R64" s="10">
        <f>3/24*OO[[#This Row],[74 (28JUN1985 03:00:00)-Water Temperature (C)]]*OO[[#This Row],[16]]/SUM(OO[16])</f>
        <v>2.1791836991068507E-5</v>
      </c>
      <c r="S64" s="10">
        <f>3/24*OO[[#This Row],[75 (28JUN1985 06:00:00)-Water Temperature (C)]]*OO[[#This Row],[17]]/SUM(OO[17])</f>
        <v>1.9017658967239026E-5</v>
      </c>
      <c r="T64" s="10">
        <f>3/24*OO[[#This Row],[76 (28JUN1985 09:00:00)-Water Temperature (C)]]*OO[[#This Row],[18]]/SUM(OO[18])</f>
        <v>1.7042643196792685E-5</v>
      </c>
      <c r="U64" s="10">
        <f>3/24*OO[[#This Row],[77 (28JUN1985 12:00:00)-Water Temperature (C)]]*OO[[#This Row],[19]]/SUM(OO[19])</f>
        <v>1.5665169561371298E-5</v>
      </c>
      <c r="V64" s="10">
        <f>3/24000000*OO[[#This Row],[78 (28JUN1985 15:00:00)-Water Temperature (C)]]*OO[[#This Row],[20]]</f>
        <v>1.6357491605600001E-5</v>
      </c>
      <c r="W64" s="10">
        <f>3/24000000*OO[[#This Row],[79 (28JUN1985 18:00:00)-Water Temperature (C)]]*OO[[#This Row],[21]]</f>
        <v>1.8858335980999998E-5</v>
      </c>
      <c r="X64" s="10">
        <f>3/24000000*OO[[#This Row],[80 (28JUN1985 21:00:00)-Water Temperature (C)]]*OO[[#This Row],[22]]</f>
        <v>2.0008085618125002E-5</v>
      </c>
      <c r="Y64" s="10">
        <f>3/24000000*OO[[#This Row],[81 (29JUN1985 00:00:00)-Water Temperature (C)]]*OO[[#This Row],[23]]</f>
        <v>1.908008250075E-5</v>
      </c>
      <c r="Z64" s="10">
        <f>3/24000000*OO[[#This Row],[82 (29JUN1985 03:00:00)-Water Temperature (C)]]*OO[[#This Row],[24]]</f>
        <v>1.7101246856787501E-5</v>
      </c>
      <c r="AA64" s="10">
        <f>3/24000000*OO[[#This Row],[83 (29JUN1985 06:00:00)-Water Temperature (C)]]*OO[[#This Row],[25]]</f>
        <v>1.48635684626E-5</v>
      </c>
      <c r="AB64" s="10">
        <f>3/24000000*OO[[#This Row],[84 (29JUN1985 09:00:00)-Water Temperature (C)]]*OO[[#This Row],[26]]</f>
        <v>1.32814387301575E-5</v>
      </c>
      <c r="AC64" s="10">
        <f>3/24000000*OO[[#This Row],[85 (29JUN1985 12:00:00)-Water Temperature (C)]]*OO[[#This Row],[27]]</f>
        <v>1.2001981932854999E-5</v>
      </c>
      <c r="AD64" s="10">
        <f>3/24000000*OO[[#This Row],[86 (29JUN1985 15:00:00)-Water Temperature (C)]]*OO[[#This Row],[28]]</f>
        <v>1.0920444546824999E-5</v>
      </c>
      <c r="AE64" s="10">
        <f>3/24000000*OO[[#This Row],[88 (29JUN1985 21:00:00)-Water Temperature (C)]]*OO[[#This Row],[30]]</f>
        <v>9.1111060063437496E-6</v>
      </c>
      <c r="AF64" s="10">
        <f>3/24000000*OO[[#This Row],[88 (29JUN1985 21:00:00)-Water Temperature (C)]]*OO[[#This Row],[30]]</f>
        <v>9.1111060063437496E-6</v>
      </c>
      <c r="AG64" s="10">
        <f>3/24000000*OO[[#This Row],[89 (30JUN1985 00:00:00)-Water Temperature (C)]]*OO[[#This Row],[31]]</f>
        <v>8.0424567871025009E-6</v>
      </c>
      <c r="AH64" s="10">
        <f>3/24000000*OO[[#This Row],[90 (30JUN1985 03:00:00)-Water Temperature (C)]]*OO[[#This Row],[32]]</f>
        <v>6.8799375062562489E-6</v>
      </c>
      <c r="AI64" s="10">
        <f>3/24000000*OO[[#This Row],[91 (30JUN1985 06:00:00)-Water Temperature (C)]]*OO[[#This Row],[33]]</f>
        <v>5.9082996449400005E-6</v>
      </c>
      <c r="AJ64" s="10">
        <f>3/24000000*OO[[#This Row],[92 (30JUN1985 09:00:00)-Water Temperature (C)]]*OO[[#This Row],[34]]</f>
        <v>5.40247502025E-6</v>
      </c>
      <c r="AK64" s="10">
        <f>3/24000000*OO[[#This Row],[93 (30JUN1985 12:00:00)-Water Temperature (C)]]*OO[[#This Row],[35]]</f>
        <v>5.0161853401599987E-6</v>
      </c>
      <c r="AL64" s="10">
        <f>3/24000000*OO[[#This Row],[94 (30JUN1985 15:00:00)-Water Temperature (C)]]*OO[[#This Row],[36]]</f>
        <v>4.6933324038937497E-6</v>
      </c>
      <c r="AM64" s="10">
        <f>3/24000000*OO[[#This Row],[95 (30JUN1985 18:00:00)-Water Temperature (C)]]*OO[[#This Row],[37]]</f>
        <v>4.4878744237500002E-6</v>
      </c>
      <c r="AN64" s="10">
        <f>3/24000000*OO[[#This Row],[96 (30JUN1985 21:00:00)-Water Temperature (C)]]*OO[[#This Row],[38]]</f>
        <v>4.1572263163125009E-6</v>
      </c>
      <c r="AO64" s="10">
        <f>3/24000000*OO[[#This Row],[97 (01JUL1985 00:00:00)-Water Temperature (C)]]*OO[[#This Row],[39]]</f>
        <v>3.6194875061174992E-6</v>
      </c>
      <c r="AP64" s="10">
        <f>3/24000000*OO[[#This Row],[98 (01JUL1985 03:00:00)-Water Temperature (C)]]*OO[[#This Row],[40]]</f>
        <v>3.0626221820249997E-6</v>
      </c>
      <c r="AQ64" s="10">
        <f>3/24000000*OO[[#This Row],[99 (01JUL1985 06:00:00)-Water Temperature (C)]]*OO[[#This Row],[41]]</f>
        <v>2.5743304699187499E-6</v>
      </c>
      <c r="AR64" s="10">
        <f>3/24000000*OO[[#This Row],[100 (01JUL1985 09:00:00)-Water Temperature (C)]]*OO[[#This Row],[42]]</f>
        <v>2.2497479404762499E-6</v>
      </c>
      <c r="AS64" s="10">
        <f>3/24000000*OO[[#This Row],[101 (01JUL1985 12:00:00)-Water Temperature (C)]]*OO[[#This Row],[43]]</f>
        <v>1.9757669767500001E-6</v>
      </c>
      <c r="AT64" s="10">
        <f>3/24000000*OO[[#This Row],[102 (01JUL1985 15:00:00)-Water Temperature (C)]]*OO[[#This Row],[44]]</f>
        <v>1.7144289274004999E-6</v>
      </c>
      <c r="AU64" s="10">
        <f>3/24000000*OO[[#This Row],[103 (01JUL1985 18:00:00)-Water Temperature (C)]]*OO[[#This Row],[45]]</f>
        <v>1.4699100674910001E-6</v>
      </c>
      <c r="AV64" s="10">
        <f>3/24000000*OO[[#This Row],[104 (01JUL1985 21:00:00)-Water Temperature (C)]]*OO[[#This Row],[46]]</f>
        <v>1.14318320489325E-6</v>
      </c>
      <c r="AW64" s="10">
        <f>3/24000000*OO[[#This Row],[105 (02JUL1985 00:00:00)-Water Temperature (C)]]*OO[[#This Row],[47]]</f>
        <v>8.0509606043699989E-7</v>
      </c>
      <c r="AX64" s="10">
        <f>3/24000000*OO[[#This Row],[106 (02JUL1985 03:00:00)-Water Temperature (C)]]*OO[[#This Row],[48]]</f>
        <v>5.5552899683399993E-7</v>
      </c>
      <c r="AY64" s="10">
        <f>3/24000000*OO[[#This Row],[107 (02JUL1985 06:00:00)-Water Temperature (C)]]*OO[[#This Row],[49]]</f>
        <v>4.0070309611574995E-7</v>
      </c>
      <c r="AZ64" s="10">
        <f>3/24000000*OO[[#This Row],[108 (02JUL1985 09:00:00)-Water Temperature (C)]]*OO[[#This Row],[50]]</f>
        <v>3.096022882225E-7</v>
      </c>
      <c r="BA64" s="10">
        <f>3/24000000*OO[[#This Row],[109 (02JUL1985 12:00:00)-Water Temperature (C)]]*OO[[#This Row],[51]]</f>
        <v>2.6297005945250002E-7</v>
      </c>
      <c r="BB64" s="10">
        <f>3/24000000*OO[[#This Row],[110 (02JUL1985 15:00:00)-Water Temperature (C)]]*OO[[#This Row],[52]]</f>
        <v>2.3194863414337499E-7</v>
      </c>
      <c r="BC64" s="10">
        <f>3/24000000*OO[[#This Row],[111 (02JUL1985 18:00:00)-Water Temperature (C)]]*OO[[#This Row],[53]]</f>
        <v>2.0676588421224998E-7</v>
      </c>
      <c r="BD64" s="10">
        <f>3/24000000*OO[[#This Row],[112 (02JUL1985 21:00:00)-Water Temperature (C)]]*OO[[#This Row],[54]]</f>
        <v>1.7679867764999997E-7</v>
      </c>
      <c r="BE64" s="10">
        <f>3/24000000*OO[[#This Row],[113 (03JUL1985 00:00:00)-Water Temperature (C)]]*OO[[#This Row],[55]]</f>
        <v>1.5043773734469999E-7</v>
      </c>
      <c r="BF64" s="10">
        <f>3/24000000*OO[[#This Row],[114 (03JUL1985 03:00:00)-Water Temperature (C)]]*OO[[#This Row],[56]]</f>
        <v>1.3056085041398752E-7</v>
      </c>
      <c r="BG64" s="10">
        <f>3/24000000*OO[[#This Row],[115 (03JUL1985 06:00:00)-Water Temperature (C)]]*OO[[#This Row],[57]]</f>
        <v>1.135748378584E-7</v>
      </c>
      <c r="BH64" s="10">
        <f>3/24000000*OO[[#This Row],[116 (03JUL1985 09:00:00)-Water Temperature (C)]]*OO[[#This Row],[58]]</f>
        <v>9.9962644263299992E-8</v>
      </c>
      <c r="BI64" s="10">
        <f>3/24000000*OO[[#This Row],[117 (03JUL1985 12:00:00)-Water Temperature (C)]]*OO[[#This Row],[59]]</f>
        <v>9.2814073136224987E-8</v>
      </c>
      <c r="BJ64" s="10">
        <f>3/24000000*OO[[#This Row],[118 (03JUL1985 15:00:00)-Water Temperature (C)]]*OO[[#This Row],[60]]</f>
        <v>8.931465610115E-8</v>
      </c>
      <c r="BK64" s="10">
        <f>3/24000000*OO[[#This Row],[119 (03JUL1985 18:00:00)-Water Temperature (C)]]*OO[[#This Row],[61]]</f>
        <v>8.731142113029999E-8</v>
      </c>
      <c r="BL64" s="10">
        <f>3/24000000*OO[[#This Row],[120 (03JUL1985 21:00:00)-Water Temperature (C)]]*OO[[#This Row],[62]]</f>
        <v>8.107829901978749E-8</v>
      </c>
      <c r="BM64" s="10">
        <f>3/24000000*OO[[#This Row],[121 (04JUL1985 00:00:00)-Water Temperature (C)]]*OO[[#This Row],[63]]</f>
        <v>7.33944198802875E-8</v>
      </c>
      <c r="BN64" s="10">
        <f>3/24000000*OO[[#This Row],[122 (04JUL1985 03:00:00)-Water Temperature (C)]]*OO[[#This Row],[64]]</f>
        <v>6.7581033938699993E-8</v>
      </c>
      <c r="BO64" s="10">
        <f>3/24000000*OO[[#This Row],[123 (04JUL1985 06:00:00)-Water Temperature (C)]]*OO[[#This Row],[65]]</f>
        <v>6.2712975817462487E-8</v>
      </c>
      <c r="BP64" s="10">
        <f>3/24000000*OO[[#This Row],[124 (04JUL1985 09:00:00)-Water Temperature (C)]]*OO[[#This Row],[66]]</f>
        <v>6.0248585971874992E-8</v>
      </c>
      <c r="BQ64" s="10">
        <f>3/24000000*OO[[#This Row],[125 (04JUL1985 12:00:00)-Water Temperature (C)]]*OO[[#This Row],[67]]</f>
        <v>5.8438021047699999E-8</v>
      </c>
      <c r="BR64" s="10">
        <f>3/24000000*OO[[#This Row],[126 (04JUL1985 15:00:00)-Water Temperature (C)]]*OO[[#This Row],[68]]</f>
        <v>5.6508620937750002E-8</v>
      </c>
      <c r="BS64" s="10">
        <f>3/24000000*OO[[#This Row],[127 (04JUL1985 18:00:00)-Water Temperature (C)]]*OO[[#This Row],[69]]</f>
        <v>5.7024544842750008E-8</v>
      </c>
      <c r="BT64" s="10">
        <f>3/24000000*OO[[#This Row],[128 (04JUL1985 21:00:00)-Water Temperature (C)]]*OO[[#This Row],[70]]</f>
        <v>5.8523358362425005E-8</v>
      </c>
      <c r="BU64" s="10">
        <f>3/24000000*OO[[#This Row],[129 (05JUL1985 00:00:00)-Water Temperature (C)]]*OO[[#This Row],[71]]</f>
        <v>5.7570686938125007E-8</v>
      </c>
      <c r="BV64" s="10">
        <f>3/24000000*OO[[#This Row],[130 (05JUL1985 03:00:00)-Water Temperature (C)]]*OO[[#This Row],[72]]</f>
        <v>5.4891232529237494E-8</v>
      </c>
      <c r="BW64" s="10">
        <f>3/24000000*OO[[#This Row],[131 (05JUL1985 06:00:00)-Water Temperature (C)]]*OO[[#This Row],[73]]</f>
        <v>5.150116133E-8</v>
      </c>
      <c r="BX64" s="10">
        <f>3/24000000*OO[[#This Row],[132 (05JUL1985 09:00:00)-Water Temperature (C)]]*OO[[#This Row],[74]]</f>
        <v>5.0469050061899993E-8</v>
      </c>
      <c r="BY64" s="10">
        <f>3/24000000*OO[[#This Row],[133 (05JUL1985 12:00:00)-Water Temperature (C)]]*OO[[#This Row],[75]]</f>
        <v>5.0298868871999995E-8</v>
      </c>
      <c r="BZ64" s="10">
        <f>3/24000000*OO[[#This Row],[134 (05JUL1985 15:00:00)-Water Temperature (C)]]*OO[[#This Row],[76]]</f>
        <v>5.0268783545724996E-8</v>
      </c>
      <c r="CA64" s="10">
        <f>3/24000000*OO[[#This Row],[135 (05JUL1985 18:00:00)-Water Temperature (C)]]*OO[[#This Row],[77]]</f>
        <v>5.1601312659087493E-8</v>
      </c>
      <c r="CB64" s="10">
        <f>3/24000000*OO[[#This Row],[136 (05JUL1985 21:00:00)-Water Temperature (C)]]*OO[[#This Row],[78]]</f>
        <v>5.3503965330599996E-8</v>
      </c>
      <c r="CC64" s="10">
        <f>3/24000000*OO[[#This Row],[137 (06JUL1985 00:00:00)-Water Temperature (C)]]*OO[[#This Row],[79]]</f>
        <v>5.3912388266974996E-8</v>
      </c>
      <c r="CD64" s="10">
        <f>3/24000000*OO[[#This Row],[138 (06JUL1985 03:00:00)-Water Temperature (C)]]*OO[[#This Row],[80]]</f>
        <v>5.2535058688799998E-8</v>
      </c>
      <c r="CE64" s="10">
        <f>3/24000000*OO[[#This Row],[139 (06JUL1985 06:00:00)-Water Temperature (C)]]*OO[[#This Row],[81]]</f>
        <v>4.9675019598587499E-8</v>
      </c>
      <c r="CF64" s="10">
        <f>3/24000000*OO[[#This Row],[140 (06JUL1985 09:00:00)-Water Temperature (C)]]*OO[[#This Row],[82]]</f>
        <v>4.8187897983024992E-8</v>
      </c>
      <c r="CG64" s="10">
        <f>3/24000000*OO[[#This Row],[141 (06JUL1985 12:00:00)-Water Temperature (C)]]*OO[[#This Row],[83]]</f>
        <v>4.7019784824837499E-8</v>
      </c>
      <c r="CH64" s="10">
        <f>3/24000000*OO[[#This Row],[142 (06JUL1985 15:00:00)-Water Temperature (C)]]*OO[[#This Row],[84]]</f>
        <v>4.6042706423699998E-8</v>
      </c>
      <c r="CI64" s="10">
        <f>3/24000000*OO[[#This Row],[143 (06JUL1985 18:00:00)-Water Temperature (C)]]*OO[[#This Row],[85]]</f>
        <v>4.4896110707174992E-8</v>
      </c>
      <c r="CJ64" s="10">
        <f>3/24000000*OO[[#This Row],[144 (06JUL1985 21:00:00)-Water Temperature (C)]]*OO[[#This Row],[86]]</f>
        <v>4.2068872054124998E-8</v>
      </c>
      <c r="CK64" s="10">
        <f>3/24000000*OO[[#This Row],[145 (07JUL1985 00:00:00)-Water Temperature (C)]]*OO[[#This Row],[87]]</f>
        <v>3.7676415551162495E-8</v>
      </c>
      <c r="CL64" s="10">
        <f>3/24000000*OO[[#This Row],[146 (07JUL1985 03:00:00)-Water Temperature (C)]]*OO[[#This Row],[88]]</f>
        <v>3.3494369311500003E-8</v>
      </c>
      <c r="CM64" s="10">
        <f>3/24000000*OO[[#This Row],[147 (07JUL1985 06:00:00)-Water Temperature (C)]]*OO[[#This Row],[89]]</f>
        <v>2.9943058867424998E-8</v>
      </c>
      <c r="CN64" s="10">
        <f>3/24000000*OO[[#This Row],[148 (07JUL1985 09:00:00)-Water Temperature (C)]]*OO[[#This Row],[90]]</f>
        <v>2.7898052964374998E-8</v>
      </c>
      <c r="CO64" s="10">
        <f>3/24000000*OO[[#This Row],[149 (07JUL1985 12:00:00)-Water Temperature (C)]]*OO[[#This Row],[91]]</f>
        <v>2.5403118378487501E-8</v>
      </c>
      <c r="CP64" s="10">
        <f>3/24000000*OO[[#This Row],[150 (07JUL1985 15:00:00)-Water Temperature (C)]]*OO[[#This Row],[92]]</f>
        <v>2.4139059344249996E-8</v>
      </c>
      <c r="CQ64" s="10">
        <f>3/24000000*OO[[#This Row],[151 (07JUL1985 18:00:00)-Water Temperature (C)]]*OO[[#This Row],[93]]</f>
        <v>2.3269293960825E-8</v>
      </c>
      <c r="CR64" s="10">
        <f>3/24000000*OO[[#This Row],[152 (07JUL1985 21:00:00)-Water Temperature (C)]]*OO[[#This Row],[94]]</f>
        <v>2.1021061569925E-8</v>
      </c>
      <c r="CS64" s="10">
        <f>3/24000000*OO[[#This Row],[153 (08JUL1985 00:00:00)-Water Temperature (C)]]*OO[[#This Row],[95]]</f>
        <v>1.78470336617375E-8</v>
      </c>
      <c r="CT64" s="10">
        <f>3/24000000*OO[[#This Row],[154 (08JUL1985 03:00:00)-Water Temperature (C)]]*OO[[#This Row],[96]]</f>
        <v>1.5213834546374999E-8</v>
      </c>
      <c r="CU64" s="10">
        <f>3/24000000*OO[[#This Row],[155 (08JUL1985 06:00:00)-Water Temperature (C)]]*OO[[#This Row],[97]]</f>
        <v>1.3614278405238751E-8</v>
      </c>
      <c r="CV64" s="10">
        <f>3/24000000*OO[[#This Row],[156 (08JUL1985 09:00:00)-Water Temperature (C)]]*OO[[#This Row],[98]]</f>
        <v>1.3328654638530001E-8</v>
      </c>
      <c r="CW64" s="10">
        <f>3/24000000*OO[[#This Row],[157 (08JUL1985 12:00:00)-Water Temperature (C)]]*OO[[#This Row],[99]]</f>
        <v>1.34350219446625E-8</v>
      </c>
    </row>
    <row r="65" spans="1:101" x14ac:dyDescent="0.35">
      <c r="A65" t="s">
        <v>70</v>
      </c>
      <c r="B65">
        <v>914.79319999999996</v>
      </c>
      <c r="C65" s="10">
        <f>3/24*OO[[#This Row],[59 (26JUN1985 06:00:00)-Water Temperature (C)]]*OO[[#This Row],[1]]/SUM(OO[1])</f>
        <v>4.0662958113966993E-15</v>
      </c>
      <c r="D65" s="10">
        <f>3/24*OO[[#This Row],[60 (26JUN1985 09:00:00)-Water Temperature (C)]]*OO[[#This Row],[2]]/SUM(OO[2])</f>
        <v>1.8831312055116718E-4</v>
      </c>
      <c r="E65" s="10">
        <f>3/24*OO[[#This Row],[61 (26JUN1985 12:00:00)-Water Temperature (C)]]*OO[[#This Row],[3]]/SUM(OO[3])</f>
        <v>6.3327195502027436E-2</v>
      </c>
      <c r="F65" s="10">
        <f>3/24*OO[[#This Row],[62 (26JUN1985 15:00:00)-Water Temperature (C)]]*OO[[#This Row],[4]]/SUM(OO[4])</f>
        <v>0.13374088486955885</v>
      </c>
      <c r="G65" s="10">
        <f>3/24*OO[[#This Row],[63 (26JUN1985 18:00:00)-Water Temperature (C)]]*OO[[#This Row],[5]]/SUM(OO[5])</f>
        <v>2.9256264843603868E-2</v>
      </c>
      <c r="H65" s="10">
        <f>3/24*OO[[#This Row],[64 (26JUN1985 21:00:00)-Water Temperature (C)]]*OO[[#This Row],[6]]/SUM(OO[6])</f>
        <v>1.8337091674174779E-3</v>
      </c>
      <c r="I65" s="10">
        <f>3/24*OO[[#This Row],[65 (27JUN1985 00:00:00)-Water Temperature (C)]]*OO[[#This Row],[7]]/SUM(OO[7])</f>
        <v>1.0677078791595791E-4</v>
      </c>
      <c r="J65" s="10">
        <f>3/24*OO[[#This Row],[66 (27JUN1985 03:00:00)-Water Temperature (C)]]*OO[[#This Row],[8]]/SUM(OO[8])</f>
        <v>4.9970140134142047E-5</v>
      </c>
      <c r="K65" s="10">
        <f>3/24*OO[[#This Row],[67 (27JUN1985 06:00:00)-Water Temperature (C)]]*OO[[#This Row],[9]]/SUM(OO[9])</f>
        <v>4.1414406402683215E-5</v>
      </c>
      <c r="L65" s="10">
        <f>3/24*OO[[#This Row],[68 (27JUN1985 09:00:00)-Water Temperature (C)]]*OO[[#This Row],[10]]/SUM(OO[10])</f>
        <v>3.6537274895286567E-5</v>
      </c>
      <c r="M65" s="10">
        <f>3/24*OO[[#This Row],[69 (27JUN1985 12:00:00)-Water Temperature (C)]]*OO[[#This Row],[11]]/SUM(OO[11])</f>
        <v>3.3778543311330849E-5</v>
      </c>
      <c r="N65" s="10">
        <f>3/24*OO[[#This Row],[70 (27JUN1985 15:00:00)-Water Temperature (C)]]*OO[[#This Row],[12]]/SUM(OO[12])</f>
        <v>3.2592361349304092E-5</v>
      </c>
      <c r="O65" s="10">
        <f>3/24*OO[[#This Row],[71 (27JUN1985 18:00:00)-Water Temperature (C)]]*OO[[#This Row],[13]]/SUM(OO[13])</f>
        <v>3.2400616357742095E-5</v>
      </c>
      <c r="P65" s="10">
        <f>3/24*OO[[#This Row],[72 (27JUN1985 21:00:00)-Water Temperature (C)]]*OO[[#This Row],[14]]/SUM(OO[14])</f>
        <v>3.1333263552183637E-5</v>
      </c>
      <c r="Q65" s="10">
        <f>3/24*OO[[#This Row],[73 (28JUN1985 00:00:00)-Water Temperature (C)]]*OO[[#This Row],[15]]/SUM(OO[15])</f>
        <v>2.8830750478496191E-5</v>
      </c>
      <c r="R65" s="10">
        <f>3/24*OO[[#This Row],[74 (28JUN1985 03:00:00)-Water Temperature (C)]]*OO[[#This Row],[16]]/SUM(OO[16])</f>
        <v>2.5494719407891701E-5</v>
      </c>
      <c r="S65" s="10">
        <f>3/24*OO[[#This Row],[75 (28JUN1985 06:00:00)-Water Temperature (C)]]*OO[[#This Row],[17]]/SUM(OO[17])</f>
        <v>2.2269628440347639E-5</v>
      </c>
      <c r="T65" s="10">
        <f>3/24*OO[[#This Row],[76 (28JUN1985 09:00:00)-Water Temperature (C)]]*OO[[#This Row],[18]]/SUM(OO[18])</f>
        <v>1.9938272801039667E-5</v>
      </c>
      <c r="U65" s="10">
        <f>3/24*OO[[#This Row],[77 (28JUN1985 12:00:00)-Water Temperature (C)]]*OO[[#This Row],[19]]/SUM(OO[19])</f>
        <v>1.8201064846036958E-5</v>
      </c>
      <c r="V65" s="10">
        <f>3/24000000*OO[[#This Row],[78 (28JUN1985 15:00:00)-Water Temperature (C)]]*OO[[#This Row],[20]]</f>
        <v>1.8590216326312498E-5</v>
      </c>
      <c r="W65" s="10">
        <f>3/24000000*OO[[#This Row],[79 (28JUN1985 18:00:00)-Water Temperature (C)]]*OO[[#This Row],[21]]</f>
        <v>2.1302288926750001E-5</v>
      </c>
      <c r="X65" s="10">
        <f>3/24000000*OO[[#This Row],[80 (28JUN1985 21:00:00)-Water Temperature (C)]]*OO[[#This Row],[22]]</f>
        <v>2.2885122375000001E-5</v>
      </c>
      <c r="Y65" s="10">
        <f>3/24000000*OO[[#This Row],[81 (29JUN1985 00:00:00)-Water Temperature (C)]]*OO[[#This Row],[23]]</f>
        <v>2.2072065650250001E-5</v>
      </c>
      <c r="Z65" s="10">
        <f>3/24000000*OO[[#This Row],[82 (29JUN1985 03:00:00)-Water Temperature (C)]]*OO[[#This Row],[24]]</f>
        <v>1.988329304025E-5</v>
      </c>
      <c r="AA65" s="10">
        <f>3/24000000*OO[[#This Row],[83 (29JUN1985 06:00:00)-Water Temperature (C)]]*OO[[#This Row],[25]]</f>
        <v>1.7333902785387501E-5</v>
      </c>
      <c r="AB65" s="10">
        <f>3/24000000*OO[[#This Row],[84 (29JUN1985 09:00:00)-Water Temperature (C)]]*OO[[#This Row],[26]]</f>
        <v>1.5471832073637501E-5</v>
      </c>
      <c r="AC65" s="10">
        <f>3/24000000*OO[[#This Row],[85 (29JUN1985 12:00:00)-Water Temperature (C)]]*OO[[#This Row],[27]]</f>
        <v>1.3925688052424999E-5</v>
      </c>
      <c r="AD65" s="10">
        <f>3/24000000*OO[[#This Row],[86 (29JUN1985 15:00:00)-Water Temperature (C)]]*OO[[#This Row],[28]]</f>
        <v>1.2667776030437499E-5</v>
      </c>
      <c r="AE65" s="10">
        <f>3/24000000*OO[[#This Row],[88 (29JUN1985 21:00:00)-Water Temperature (C)]]*OO[[#This Row],[30]]</f>
        <v>1.0504751142641249E-5</v>
      </c>
      <c r="AF65" s="10">
        <f>3/24000000*OO[[#This Row],[88 (29JUN1985 21:00:00)-Water Temperature (C)]]*OO[[#This Row],[30]]</f>
        <v>1.0504751142641249E-5</v>
      </c>
      <c r="AG65" s="10">
        <f>3/24000000*OO[[#This Row],[89 (30JUN1985 00:00:00)-Water Temperature (C)]]*OO[[#This Row],[31]]</f>
        <v>9.281861584175E-6</v>
      </c>
      <c r="AH65" s="10">
        <f>3/24000000*OO[[#This Row],[90 (30JUN1985 03:00:00)-Water Temperature (C)]]*OO[[#This Row],[32]]</f>
        <v>7.9595873779624999E-6</v>
      </c>
      <c r="AI65" s="10">
        <f>3/24000000*OO[[#This Row],[91 (30JUN1985 06:00:00)-Water Temperature (C)]]*OO[[#This Row],[33]]</f>
        <v>6.834206688915E-6</v>
      </c>
      <c r="AJ65" s="10">
        <f>3/24000000*OO[[#This Row],[92 (30JUN1985 09:00:00)-Water Temperature (C)]]*OO[[#This Row],[34]]</f>
        <v>6.2362084472099993E-6</v>
      </c>
      <c r="AK65" s="10">
        <f>3/24000000*OO[[#This Row],[93 (30JUN1985 12:00:00)-Water Temperature (C)]]*OO[[#This Row],[35]]</f>
        <v>5.7694920189349999E-6</v>
      </c>
      <c r="AL65" s="10">
        <f>3/24000000*OO[[#This Row],[94 (30JUN1985 15:00:00)-Water Temperature (C)]]*OO[[#This Row],[36]]</f>
        <v>5.3835357560937495E-6</v>
      </c>
      <c r="AM65" s="10">
        <f>3/24000000*OO[[#This Row],[95 (30JUN1985 18:00:00)-Water Temperature (C)]]*OO[[#This Row],[37]]</f>
        <v>5.1220233893000007E-6</v>
      </c>
      <c r="AN65" s="10">
        <f>3/24000000*OO[[#This Row],[96 (30JUN1985 21:00:00)-Water Temperature (C)]]*OO[[#This Row],[38]]</f>
        <v>4.7322455186137494E-6</v>
      </c>
      <c r="AO65" s="10">
        <f>3/24000000*OO[[#This Row],[97 (01JUL1985 00:00:00)-Water Temperature (C)]]*OO[[#This Row],[39]]</f>
        <v>4.1283362392424994E-6</v>
      </c>
      <c r="AP65" s="10">
        <f>3/24000000*OO[[#This Row],[98 (01JUL1985 03:00:00)-Water Temperature (C)]]*OO[[#This Row],[40]]</f>
        <v>3.4973192138999997E-6</v>
      </c>
      <c r="AQ65" s="10">
        <f>3/24000000*OO[[#This Row],[99 (01JUL1985 06:00:00)-Water Temperature (C)]]*OO[[#This Row],[41]]</f>
        <v>2.9431838709624998E-6</v>
      </c>
      <c r="AR65" s="10">
        <f>3/24000000*OO[[#This Row],[100 (01JUL1985 09:00:00)-Water Temperature (C)]]*OO[[#This Row],[42]]</f>
        <v>2.5722081775875E-6</v>
      </c>
      <c r="AS65" s="10">
        <f>3/24000000*OO[[#This Row],[101 (01JUL1985 12:00:00)-Water Temperature (C)]]*OO[[#This Row],[43]]</f>
        <v>2.2582716679962499E-6</v>
      </c>
      <c r="AT65" s="10">
        <f>3/24000000*OO[[#This Row],[102 (01JUL1985 15:00:00)-Water Temperature (C)]]*OO[[#This Row],[44]]</f>
        <v>1.95786066230875E-6</v>
      </c>
      <c r="AU65" s="10">
        <f>3/24000000*OO[[#This Row],[103 (01JUL1985 18:00:00)-Water Temperature (C)]]*OO[[#This Row],[45]]</f>
        <v>1.6820200596641248E-6</v>
      </c>
      <c r="AV65" s="10">
        <f>3/24000000*OO[[#This Row],[104 (01JUL1985 21:00:00)-Water Temperature (C)]]*OO[[#This Row],[46]]</f>
        <v>1.3206265613865001E-6</v>
      </c>
      <c r="AW65" s="10">
        <f>3/24000000*OO[[#This Row],[105 (02JUL1985 00:00:00)-Water Temperature (C)]]*OO[[#This Row],[47]]</f>
        <v>9.3841110767862505E-7</v>
      </c>
      <c r="AX65" s="10">
        <f>3/24000000*OO[[#This Row],[106 (02JUL1985 03:00:00)-Water Temperature (C)]]*OO[[#This Row],[48]]</f>
        <v>6.4625906045999998E-7</v>
      </c>
      <c r="AY65" s="10">
        <f>3/24000000*OO[[#This Row],[107 (02JUL1985 06:00:00)-Water Temperature (C)]]*OO[[#This Row],[49]]</f>
        <v>4.6220389179950003E-7</v>
      </c>
      <c r="AZ65" s="10">
        <f>3/24000000*OO[[#This Row],[108 (02JUL1985 09:00:00)-Water Temperature (C)]]*OO[[#This Row],[50]]</f>
        <v>3.54079542901625E-7</v>
      </c>
      <c r="BA65" s="10">
        <f>3/24000000*OO[[#This Row],[109 (02JUL1985 12:00:00)-Water Temperature (C)]]*OO[[#This Row],[51]]</f>
        <v>2.9818378114399999E-7</v>
      </c>
      <c r="BB65" s="10">
        <f>3/24000000*OO[[#This Row],[110 (02JUL1985 15:00:00)-Water Temperature (C)]]*OO[[#This Row],[52]]</f>
        <v>2.6139139836149998E-7</v>
      </c>
      <c r="BC65" s="10">
        <f>3/24000000*OO[[#This Row],[111 (02JUL1985 18:00:00)-Water Temperature (C)]]*OO[[#This Row],[53]]</f>
        <v>2.3249322275699999E-7</v>
      </c>
      <c r="BD65" s="10">
        <f>3/24000000*OO[[#This Row],[112 (02JUL1985 21:00:00)-Water Temperature (C)]]*OO[[#This Row],[54]]</f>
        <v>1.9909965871074998E-7</v>
      </c>
      <c r="BE65" s="10">
        <f>3/24000000*OO[[#This Row],[113 (03JUL1985 00:00:00)-Water Temperature (C)]]*OO[[#This Row],[55]]</f>
        <v>1.6911219916987499E-7</v>
      </c>
      <c r="BF65" s="10">
        <f>3/24000000*OO[[#This Row],[114 (03JUL1985 03:00:00)-Water Temperature (C)]]*OO[[#This Row],[56]]</f>
        <v>1.461951026004E-7</v>
      </c>
      <c r="BG65" s="10">
        <f>3/24000000*OO[[#This Row],[115 (03JUL1985 06:00:00)-Water Temperature (C)]]*OO[[#This Row],[57]]</f>
        <v>1.2719485013268751E-7</v>
      </c>
      <c r="BH65" s="10">
        <f>3/24000000*OO[[#This Row],[116 (03JUL1985 09:00:00)-Water Temperature (C)]]*OO[[#This Row],[58]]</f>
        <v>1.12018463172E-7</v>
      </c>
      <c r="BI65" s="10">
        <f>3/24000000*OO[[#This Row],[117 (03JUL1985 12:00:00)-Water Temperature (C)]]*OO[[#This Row],[59]]</f>
        <v>1.0369540064406249E-7</v>
      </c>
      <c r="BJ65" s="10">
        <f>3/24000000*OO[[#This Row],[118 (03JUL1985 15:00:00)-Water Temperature (C)]]*OO[[#This Row],[60]]</f>
        <v>9.9376718063875006E-8</v>
      </c>
      <c r="BK65" s="10">
        <f>3/24000000*OO[[#This Row],[119 (03JUL1985 18:00:00)-Water Temperature (C)]]*OO[[#This Row],[61]]</f>
        <v>9.7078067548412496E-8</v>
      </c>
      <c r="BL65" s="10">
        <f>3/24000000*OO[[#This Row],[120 (03JUL1985 21:00:00)-Water Temperature (C)]]*OO[[#This Row],[62]]</f>
        <v>9.0217066070249995E-8</v>
      </c>
      <c r="BM65" s="10">
        <f>3/24000000*OO[[#This Row],[121 (04JUL1985 00:00:00)-Water Temperature (C)]]*OO[[#This Row],[63]]</f>
        <v>8.1667242812587496E-8</v>
      </c>
      <c r="BN65" s="10">
        <f>3/24000000*OO[[#This Row],[122 (04JUL1985 03:00:00)-Water Temperature (C)]]*OO[[#This Row],[64]]</f>
        <v>7.4988269872299999E-8</v>
      </c>
      <c r="BO65" s="10">
        <f>3/24000000*OO[[#This Row],[123 (04JUL1985 06:00:00)-Water Temperature (C)]]*OO[[#This Row],[65]]</f>
        <v>6.9680978993000004E-8</v>
      </c>
      <c r="BP65" s="10">
        <f>3/24000000*OO[[#This Row],[124 (04JUL1985 09:00:00)-Water Temperature (C)]]*OO[[#This Row],[66]]</f>
        <v>6.7139118989062487E-8</v>
      </c>
      <c r="BQ65" s="10">
        <f>3/24000000*OO[[#This Row],[125 (04JUL1985 12:00:00)-Water Temperature (C)]]*OO[[#This Row],[67]]</f>
        <v>6.5081644087199996E-8</v>
      </c>
      <c r="BR65" s="10">
        <f>3/24000000*OO[[#This Row],[126 (04JUL1985 15:00:00)-Water Temperature (C)]]*OO[[#This Row],[68]]</f>
        <v>6.2846603730000002E-8</v>
      </c>
      <c r="BS65" s="10">
        <f>3/24000000*OO[[#This Row],[127 (04JUL1985 18:00:00)-Water Temperature (C)]]*OO[[#This Row],[69]]</f>
        <v>6.2989956981000005E-8</v>
      </c>
      <c r="BT65" s="10">
        <f>3/24000000*OO[[#This Row],[128 (04JUL1985 21:00:00)-Water Temperature (C)]]*OO[[#This Row],[70]]</f>
        <v>6.4250305890000008E-8</v>
      </c>
      <c r="BU65" s="10">
        <f>3/24000000*OO[[#This Row],[129 (05JUL1985 00:00:00)-Water Temperature (C)]]*OO[[#This Row],[71]]</f>
        <v>6.3369895739499991E-8</v>
      </c>
      <c r="BV65" s="10">
        <f>3/24000000*OO[[#This Row],[130 (05JUL1985 03:00:00)-Water Temperature (C)]]*OO[[#This Row],[72]]</f>
        <v>6.0680435102399998E-8</v>
      </c>
      <c r="BW65" s="10">
        <f>3/24000000*OO[[#This Row],[131 (05JUL1985 06:00:00)-Water Temperature (C)]]*OO[[#This Row],[73]]</f>
        <v>5.7164251083637494E-8</v>
      </c>
      <c r="BX65" s="10">
        <f>3/24000000*OO[[#This Row],[132 (05JUL1985 09:00:00)-Water Temperature (C)]]*OO[[#This Row],[74]]</f>
        <v>5.6152370723712498E-8</v>
      </c>
      <c r="BY65" s="10">
        <f>3/24000000*OO[[#This Row],[133 (05JUL1985 12:00:00)-Water Temperature (C)]]*OO[[#This Row],[75]]</f>
        <v>5.6004828286912501E-8</v>
      </c>
      <c r="BZ65" s="10">
        <f>3/24000000*OO[[#This Row],[134 (05JUL1985 15:00:00)-Water Temperature (C)]]*OO[[#This Row],[76]]</f>
        <v>5.5922492725249999E-8</v>
      </c>
      <c r="CA65" s="10">
        <f>3/24000000*OO[[#This Row],[135 (05JUL1985 18:00:00)-Water Temperature (C)]]*OO[[#This Row],[77]]</f>
        <v>5.6903243557499998E-8</v>
      </c>
      <c r="CB65" s="10">
        <f>3/24000000*OO[[#This Row],[136 (05JUL1985 21:00:00)-Water Temperature (C)]]*OO[[#This Row],[78]]</f>
        <v>5.85406223159875E-8</v>
      </c>
      <c r="CC65" s="10">
        <f>3/24000000*OO[[#This Row],[137 (06JUL1985 00:00:00)-Water Temperature (C)]]*OO[[#This Row],[79]]</f>
        <v>5.9097442627437497E-8</v>
      </c>
      <c r="CD65" s="10">
        <f>3/24000000*OO[[#This Row],[138 (06JUL1985 03:00:00)-Water Temperature (C)]]*OO[[#This Row],[80]]</f>
        <v>5.7882703524399994E-8</v>
      </c>
      <c r="CE65" s="10">
        <f>3/24000000*OO[[#This Row],[139 (06JUL1985 06:00:00)-Water Temperature (C)]]*OO[[#This Row],[81]]</f>
        <v>5.5115685573899998E-8</v>
      </c>
      <c r="CF65" s="10">
        <f>3/24000000*OO[[#This Row],[140 (06JUL1985 09:00:00)-Water Temperature (C)]]*OO[[#This Row],[82]]</f>
        <v>5.36879190222E-8</v>
      </c>
      <c r="CG65" s="10">
        <f>3/24000000*OO[[#This Row],[141 (06JUL1985 12:00:00)-Water Temperature (C)]]*OO[[#This Row],[83]]</f>
        <v>5.2429279514062495E-8</v>
      </c>
      <c r="CH65" s="10">
        <f>3/24000000*OO[[#This Row],[142 (06JUL1985 15:00:00)-Water Temperature (C)]]*OO[[#This Row],[84]]</f>
        <v>5.1289191649999996E-8</v>
      </c>
      <c r="CI65" s="10">
        <f>3/24000000*OO[[#This Row],[143 (06JUL1985 18:00:00)-Water Temperature (C)]]*OO[[#This Row],[85]]</f>
        <v>4.9931484010549995E-8</v>
      </c>
      <c r="CJ65" s="10">
        <f>3/24000000*OO[[#This Row],[144 (06JUL1985 21:00:00)-Water Temperature (C)]]*OO[[#This Row],[86]]</f>
        <v>4.6781290357375E-8</v>
      </c>
      <c r="CK65" s="10">
        <f>3/24000000*OO[[#This Row],[145 (07JUL1985 00:00:00)-Water Temperature (C)]]*OO[[#This Row],[87]]</f>
        <v>4.1944820954737499E-8</v>
      </c>
      <c r="CL65" s="10">
        <f>3/24000000*OO[[#This Row],[146 (07JUL1985 03:00:00)-Water Temperature (C)]]*OO[[#This Row],[88]]</f>
        <v>3.7302577779687496E-8</v>
      </c>
      <c r="CM65" s="10">
        <f>3/24000000*OO[[#This Row],[147 (07JUL1985 06:00:00)-Water Temperature (C)]]*OO[[#This Row],[89]]</f>
        <v>3.3407814529349995E-8</v>
      </c>
      <c r="CN65" s="10">
        <f>3/24000000*OO[[#This Row],[148 (07JUL1985 09:00:00)-Water Temperature (C)]]*OO[[#This Row],[90]]</f>
        <v>3.1138253400849993E-8</v>
      </c>
      <c r="CO65" s="10">
        <f>3/24000000*OO[[#This Row],[149 (07JUL1985 12:00:00)-Water Temperature (C)]]*OO[[#This Row],[91]]</f>
        <v>2.8385852655825E-8</v>
      </c>
      <c r="CP65" s="10">
        <f>3/24000000*OO[[#This Row],[150 (07JUL1985 15:00:00)-Water Temperature (C)]]*OO[[#This Row],[92]]</f>
        <v>2.6944418280337499E-8</v>
      </c>
      <c r="CQ65" s="10">
        <f>3/24000000*OO[[#This Row],[151 (07JUL1985 18:00:00)-Water Temperature (C)]]*OO[[#This Row],[93]]</f>
        <v>2.59323417952E-8</v>
      </c>
      <c r="CR65" s="10">
        <f>3/24000000*OO[[#This Row],[152 (07JUL1985 21:00:00)-Water Temperature (C)]]*OO[[#This Row],[94]]</f>
        <v>2.3573545096712495E-8</v>
      </c>
      <c r="CS65" s="10">
        <f>3/24000000*OO[[#This Row],[153 (08JUL1985 00:00:00)-Water Temperature (C)]]*OO[[#This Row],[95]]</f>
        <v>2.0076360516799997E-8</v>
      </c>
      <c r="CT65" s="10">
        <f>3/24000000*OO[[#This Row],[154 (08JUL1985 03:00:00)-Water Temperature (C)]]*OO[[#This Row],[96]]</f>
        <v>1.7060393829379998E-8</v>
      </c>
      <c r="CU65" s="10">
        <f>3/24000000*OO[[#This Row],[155 (08JUL1985 06:00:00)-Water Temperature (C)]]*OO[[#This Row],[97]]</f>
        <v>1.5205319717921252E-8</v>
      </c>
      <c r="CV65" s="10">
        <f>3/24000000*OO[[#This Row],[156 (08JUL1985 09:00:00)-Water Temperature (C)]]*OO[[#This Row],[98]]</f>
        <v>1.48503435436125E-8</v>
      </c>
      <c r="CW65" s="10">
        <f>3/24000000*OO[[#This Row],[157 (08JUL1985 12:00:00)-Water Temperature (C)]]*OO[[#This Row],[99]]</f>
        <v>1.4961269803699999E-8</v>
      </c>
    </row>
    <row r="66" spans="1:101" x14ac:dyDescent="0.35">
      <c r="A66" t="s">
        <v>71</v>
      </c>
      <c r="B66">
        <v>825.41359999999997</v>
      </c>
      <c r="C66" s="10">
        <f>3/24*OO[[#This Row],[59 (26JUN1985 06:00:00)-Water Temperature (C)]]*OO[[#This Row],[1]]/SUM(OO[1])</f>
        <v>4.29726344497914E-16</v>
      </c>
      <c r="D66" s="10">
        <f>3/24*OO[[#This Row],[60 (26JUN1985 09:00:00)-Water Temperature (C)]]*OO[[#This Row],[2]]/SUM(OO[2])</f>
        <v>5.657112410511913E-5</v>
      </c>
      <c r="E66" s="10">
        <f>3/24*OO[[#This Row],[61 (26JUN1985 12:00:00)-Water Temperature (C)]]*OO[[#This Row],[3]]/SUM(OO[3])</f>
        <v>3.8544523330231277E-2</v>
      </c>
      <c r="F66" s="10">
        <f>3/24*OO[[#This Row],[62 (26JUN1985 15:00:00)-Water Temperature (C)]]*OO[[#This Row],[4]]/SUM(OO[4])</f>
        <v>0.10831871894894163</v>
      </c>
      <c r="G66" s="10">
        <f>3/24*OO[[#This Row],[63 (26JUN1985 18:00:00)-Water Temperature (C)]]*OO[[#This Row],[5]]/SUM(OO[5])</f>
        <v>2.8148806693448401E-2</v>
      </c>
      <c r="H66" s="10">
        <f>3/24*OO[[#This Row],[64 (26JUN1985 21:00:00)-Water Temperature (C)]]*OO[[#This Row],[6]]/SUM(OO[6])</f>
        <v>1.9504708416586889E-3</v>
      </c>
      <c r="I66" s="10">
        <f>3/24*OO[[#This Row],[65 (27JUN1985 00:00:00)-Water Temperature (C)]]*OO[[#This Row],[7]]/SUM(OO[7])</f>
        <v>1.0171354292447943E-4</v>
      </c>
      <c r="J66" s="10">
        <f>3/24*OO[[#This Row],[66 (27JUN1985 03:00:00)-Water Temperature (C)]]*OO[[#This Row],[8]]/SUM(OO[8])</f>
        <v>3.9704562567809711E-5</v>
      </c>
      <c r="K66" s="10">
        <f>3/24*OO[[#This Row],[67 (27JUN1985 06:00:00)-Water Temperature (C)]]*OO[[#This Row],[9]]/SUM(OO[9])</f>
        <v>3.2616129096210895E-5</v>
      </c>
      <c r="L66" s="10">
        <f>3/24*OO[[#This Row],[68 (27JUN1985 09:00:00)-Water Temperature (C)]]*OO[[#This Row],[10]]/SUM(OO[10])</f>
        <v>2.8762043071897608E-5</v>
      </c>
      <c r="M66" s="10">
        <f>3/24*OO[[#This Row],[69 (27JUN1985 12:00:00)-Water Temperature (C)]]*OO[[#This Row],[11]]/SUM(OO[11])</f>
        <v>2.64982987396553E-5</v>
      </c>
      <c r="N66" s="10">
        <f>3/24*OO[[#This Row],[70 (27JUN1985 15:00:00)-Water Temperature (C)]]*OO[[#This Row],[12]]/SUM(OO[12])</f>
        <v>2.5457519256367749E-5</v>
      </c>
      <c r="O66" s="10">
        <f>3/24*OO[[#This Row],[71 (27JUN1985 18:00:00)-Water Temperature (C)]]*OO[[#This Row],[13]]/SUM(OO[13])</f>
        <v>2.5270087179220115E-5</v>
      </c>
      <c r="P66" s="10">
        <f>3/24*OO[[#This Row],[72 (27JUN1985 21:00:00)-Water Temperature (C)]]*OO[[#This Row],[14]]/SUM(OO[14])</f>
        <v>2.4480983815365525E-5</v>
      </c>
      <c r="Q66" s="10">
        <f>3/24*OO[[#This Row],[73 (28JUN1985 00:00:00)-Water Temperature (C)]]*OO[[#This Row],[15]]/SUM(OO[15])</f>
        <v>2.2630531994927096E-5</v>
      </c>
      <c r="R66" s="10">
        <f>3/24*OO[[#This Row],[74 (28JUN1985 03:00:00)-Water Temperature (C)]]*OO[[#This Row],[16]]/SUM(OO[16])</f>
        <v>2.007768362480356E-5</v>
      </c>
      <c r="S66" s="10">
        <f>3/24*OO[[#This Row],[75 (28JUN1985 06:00:00)-Water Temperature (C)]]*OO[[#This Row],[17]]/SUM(OO[17])</f>
        <v>1.756353916555354E-5</v>
      </c>
      <c r="T66" s="10">
        <f>3/24*OO[[#This Row],[76 (28JUN1985 09:00:00)-Water Temperature (C)]]*OO[[#This Row],[18]]/SUM(OO[18])</f>
        <v>1.572698525301429E-5</v>
      </c>
      <c r="U66" s="10">
        <f>3/24*OO[[#This Row],[77 (28JUN1985 12:00:00)-Water Temperature (C)]]*OO[[#This Row],[19]]/SUM(OO[19])</f>
        <v>1.43100442550624E-5</v>
      </c>
      <c r="V66" s="10">
        <f>3/24000000*OO[[#This Row],[78 (28JUN1985 15:00:00)-Water Temperature (C)]]*OO[[#This Row],[20]]</f>
        <v>1.44059470164E-5</v>
      </c>
      <c r="W66" s="10">
        <f>3/24000000*OO[[#This Row],[79 (28JUN1985 18:00:00)-Water Temperature (C)]]*OO[[#This Row],[21]]</f>
        <v>1.64297023736E-5</v>
      </c>
      <c r="X66" s="10">
        <f>3/24000000*OO[[#This Row],[80 (28JUN1985 21:00:00)-Water Temperature (C)]]*OO[[#This Row],[22]]</f>
        <v>1.7844785561374997E-5</v>
      </c>
      <c r="Y66" s="10">
        <f>3/24000000*OO[[#This Row],[81 (29JUN1985 00:00:00)-Water Temperature (C)]]*OO[[#This Row],[23]]</f>
        <v>1.7402102983874999E-5</v>
      </c>
      <c r="Z66" s="10">
        <f>3/24000000*OO[[#This Row],[82 (29JUN1985 03:00:00)-Water Temperature (C)]]*OO[[#This Row],[24]]</f>
        <v>1.5779313742368751E-5</v>
      </c>
      <c r="AA66" s="10">
        <f>3/24000000*OO[[#This Row],[83 (29JUN1985 06:00:00)-Water Temperature (C)]]*OO[[#This Row],[25]]</f>
        <v>1.3822365135854999E-5</v>
      </c>
      <c r="AB66" s="10">
        <f>3/24000000*OO[[#This Row],[84 (29JUN1985 09:00:00)-Water Temperature (C)]]*OO[[#This Row],[26]]</f>
        <v>1.2360871333265001E-5</v>
      </c>
      <c r="AC66" s="10">
        <f>3/24000000*OO[[#This Row],[85 (29JUN1985 12:00:00)-Water Temperature (C)]]*OO[[#This Row],[27]]</f>
        <v>1.112403614495E-5</v>
      </c>
      <c r="AD66" s="10">
        <f>3/24000000*OO[[#This Row],[86 (29JUN1985 15:00:00)-Water Temperature (C)]]*OO[[#This Row],[28]]</f>
        <v>1.014504710205125E-5</v>
      </c>
      <c r="AE66" s="10">
        <f>3/24000000*OO[[#This Row],[88 (29JUN1985 21:00:00)-Water Temperature (C)]]*OO[[#This Row],[30]]</f>
        <v>8.4245216445500002E-6</v>
      </c>
      <c r="AF66" s="10">
        <f>3/24000000*OO[[#This Row],[88 (29JUN1985 21:00:00)-Water Temperature (C)]]*OO[[#This Row],[30]]</f>
        <v>8.4245216445500002E-6</v>
      </c>
      <c r="AG66" s="10">
        <f>3/24000000*OO[[#This Row],[89 (30JUN1985 00:00:00)-Water Temperature (C)]]*OO[[#This Row],[31]]</f>
        <v>7.4708536033124978E-6</v>
      </c>
      <c r="AH66" s="10">
        <f>3/24000000*OO[[#This Row],[90 (30JUN1985 03:00:00)-Water Temperature (C)]]*OO[[#This Row],[32]]</f>
        <v>6.4407794804125003E-6</v>
      </c>
      <c r="AI66" s="10">
        <f>3/24000000*OO[[#This Row],[91 (30JUN1985 06:00:00)-Water Temperature (C)]]*OO[[#This Row],[33]]</f>
        <v>5.5457883119025E-6</v>
      </c>
      <c r="AJ66" s="10">
        <f>3/24000000*OO[[#This Row],[92 (30JUN1985 09:00:00)-Water Temperature (C)]]*OO[[#This Row],[34]]</f>
        <v>5.0698053863349998E-6</v>
      </c>
      <c r="AK66" s="10">
        <f>3/24000000*OO[[#This Row],[93 (30JUN1985 12:00:00)-Water Temperature (C)]]*OO[[#This Row],[35]]</f>
        <v>4.6952658056849999E-6</v>
      </c>
      <c r="AL66" s="10">
        <f>3/24000000*OO[[#This Row],[94 (30JUN1985 15:00:00)-Water Temperature (C)]]*OO[[#This Row],[36]]</f>
        <v>4.3877504816787495E-6</v>
      </c>
      <c r="AM66" s="10">
        <f>3/24000000*OO[[#This Row],[95 (30JUN1985 18:00:00)-Water Temperature (C)]]*OO[[#This Row],[37]]</f>
        <v>4.1741180712000001E-6</v>
      </c>
      <c r="AN66" s="10">
        <f>3/24000000*OO[[#This Row],[96 (30JUN1985 21:00:00)-Water Temperature (C)]]*OO[[#This Row],[38]]</f>
        <v>3.8646662645500006E-6</v>
      </c>
      <c r="AO66" s="10">
        <f>3/24000000*OO[[#This Row],[97 (01JUL1985 00:00:00)-Water Temperature (C)]]*OO[[#This Row],[39]]</f>
        <v>3.3904218253837496E-6</v>
      </c>
      <c r="AP66" s="10">
        <f>3/24000000*OO[[#This Row],[98 (01JUL1985 03:00:00)-Water Temperature (C)]]*OO[[#This Row],[40]]</f>
        <v>2.8884862269087501E-6</v>
      </c>
      <c r="AQ66" s="10">
        <f>3/24000000*OO[[#This Row],[99 (01JUL1985 06:00:00)-Water Temperature (C)]]*OO[[#This Row],[41]]</f>
        <v>2.4427821512399999E-6</v>
      </c>
      <c r="AR66" s="10">
        <f>3/24000000*OO[[#This Row],[100 (01JUL1985 09:00:00)-Water Temperature (C)]]*OO[[#This Row],[42]]</f>
        <v>2.1447097863899999E-6</v>
      </c>
      <c r="AS66" s="10">
        <f>3/24000000*OO[[#This Row],[101 (01JUL1985 12:00:00)-Water Temperature (C)]]*OO[[#This Row],[43]]</f>
        <v>1.88991103992375E-6</v>
      </c>
      <c r="AT66" s="10">
        <f>3/24000000*OO[[#This Row],[102 (01JUL1985 15:00:00)-Water Temperature (C)]]*OO[[#This Row],[44]]</f>
        <v>1.6437854698982498E-6</v>
      </c>
      <c r="AU66" s="10">
        <f>3/24000000*OO[[#This Row],[103 (01JUL1985 18:00:00)-Water Temperature (C)]]*OO[[#This Row],[45]]</f>
        <v>1.4185497101365002E-6</v>
      </c>
      <c r="AV66" s="10">
        <f>3/24000000*OO[[#This Row],[104 (01JUL1985 21:00:00)-Water Temperature (C)]]*OO[[#This Row],[46]]</f>
        <v>1.1249461485662499E-6</v>
      </c>
      <c r="AW66" s="10">
        <f>3/24000000*OO[[#This Row],[105 (02JUL1985 00:00:00)-Water Temperature (C)]]*OO[[#This Row],[47]]</f>
        <v>8.0708803010499996E-7</v>
      </c>
      <c r="AX66" s="10">
        <f>3/24000000*OO[[#This Row],[106 (02JUL1985 03:00:00)-Water Temperature (C)]]*OO[[#This Row],[48]]</f>
        <v>5.5641523010399993E-7</v>
      </c>
      <c r="AY66" s="10">
        <f>3/24000000*OO[[#This Row],[107 (02JUL1985 06:00:00)-Water Temperature (C)]]*OO[[#This Row],[49]]</f>
        <v>3.9583761132399994E-7</v>
      </c>
      <c r="AZ66" s="10">
        <f>3/24000000*OO[[#This Row],[108 (02JUL1985 09:00:00)-Water Temperature (C)]]*OO[[#This Row],[50]]</f>
        <v>3.0131245447849997E-7</v>
      </c>
      <c r="BA66" s="10">
        <f>3/24000000*OO[[#This Row],[109 (02JUL1985 12:00:00)-Water Temperature (C)]]*OO[[#This Row],[51]]</f>
        <v>2.5221536377537494E-7</v>
      </c>
      <c r="BB66" s="10">
        <f>3/24000000*OO[[#This Row],[110 (02JUL1985 15:00:00)-Water Temperature (C)]]*OO[[#This Row],[52]]</f>
        <v>2.2000376451124998E-7</v>
      </c>
      <c r="BC66" s="10">
        <f>3/24000000*OO[[#This Row],[111 (02JUL1985 18:00:00)-Water Temperature (C)]]*OO[[#This Row],[53]]</f>
        <v>1.9542661151749998E-7</v>
      </c>
      <c r="BD66" s="10">
        <f>3/24000000*OO[[#This Row],[112 (02JUL1985 21:00:00)-Water Temperature (C)]]*OO[[#This Row],[54]]</f>
        <v>1.6759776144349999E-7</v>
      </c>
      <c r="BE66" s="10">
        <f>3/24000000*OO[[#This Row],[113 (03JUL1985 00:00:00)-Water Temperature (C)]]*OO[[#This Row],[55]]</f>
        <v>1.4225624122508749E-7</v>
      </c>
      <c r="BF66" s="10">
        <f>3/24000000*OO[[#This Row],[114 (03JUL1985 03:00:00)-Water Temperature (C)]]*OO[[#This Row],[56]]</f>
        <v>1.2259284358444998E-7</v>
      </c>
      <c r="BG66" s="10">
        <f>3/24000000*OO[[#This Row],[115 (03JUL1985 06:00:00)-Water Temperature (C)]]*OO[[#This Row],[57]]</f>
        <v>1.0665228060349999E-7</v>
      </c>
      <c r="BH66" s="10">
        <f>3/24000000*OO[[#This Row],[116 (03JUL1985 09:00:00)-Water Temperature (C)]]*OO[[#This Row],[58]]</f>
        <v>9.3949474792862492E-8</v>
      </c>
      <c r="BI66" s="10">
        <f>3/24000000*OO[[#This Row],[117 (03JUL1985 12:00:00)-Water Temperature (C)]]*OO[[#This Row],[59]]</f>
        <v>8.67525259837E-8</v>
      </c>
      <c r="BJ66" s="10">
        <f>3/24000000*OO[[#This Row],[118 (03JUL1985 15:00:00)-Water Temperature (C)]]*OO[[#This Row],[60]]</f>
        <v>8.2836108258574988E-8</v>
      </c>
      <c r="BK66" s="10">
        <f>3/24000000*OO[[#This Row],[119 (03JUL1985 18:00:00)-Water Temperature (C)]]*OO[[#This Row],[61]]</f>
        <v>8.0876223591637496E-8</v>
      </c>
      <c r="BL66" s="10">
        <f>3/24000000*OO[[#This Row],[120 (03JUL1985 21:00:00)-Water Temperature (C)]]*OO[[#This Row],[62]]</f>
        <v>7.5231151535837488E-8</v>
      </c>
      <c r="BM66" s="10">
        <f>3/24000000*OO[[#This Row],[121 (04JUL1985 00:00:00)-Water Temperature (C)]]*OO[[#This Row],[63]]</f>
        <v>6.8112151572849997E-8</v>
      </c>
      <c r="BN66" s="10">
        <f>3/24000000*OO[[#This Row],[122 (04JUL1985 03:00:00)-Water Temperature (C)]]*OO[[#This Row],[64]]</f>
        <v>6.2390925595724994E-8</v>
      </c>
      <c r="BO66" s="10">
        <f>3/24000000*OO[[#This Row],[123 (04JUL1985 06:00:00)-Water Temperature (C)]]*OO[[#This Row],[65]]</f>
        <v>5.7987233332874995E-8</v>
      </c>
      <c r="BP66" s="10">
        <f>3/24000000*OO[[#This Row],[124 (04JUL1985 09:00:00)-Water Temperature (C)]]*OO[[#This Row],[66]]</f>
        <v>5.5974223100249999E-8</v>
      </c>
      <c r="BQ66" s="10">
        <f>3/24000000*OO[[#This Row],[125 (04JUL1985 12:00:00)-Water Temperature (C)]]*OO[[#This Row],[67]]</f>
        <v>5.4224702497600002E-8</v>
      </c>
      <c r="BR66" s="10">
        <f>3/24000000*OO[[#This Row],[126 (04JUL1985 15:00:00)-Water Temperature (C)]]*OO[[#This Row],[68]]</f>
        <v>5.230947737418749E-8</v>
      </c>
      <c r="BS66" s="10">
        <f>3/24000000*OO[[#This Row],[127 (04JUL1985 18:00:00)-Water Temperature (C)]]*OO[[#This Row],[69]]</f>
        <v>5.2172147150549998E-8</v>
      </c>
      <c r="BT66" s="10">
        <f>3/24000000*OO[[#This Row],[128 (04JUL1985 21:00:00)-Water Temperature (C)]]*OO[[#This Row],[70]]</f>
        <v>5.2955120152562497E-8</v>
      </c>
      <c r="BU66" s="10">
        <f>3/24000000*OO[[#This Row],[129 (05JUL1985 00:00:00)-Water Temperature (C)]]*OO[[#This Row],[71]]</f>
        <v>5.230945742625E-8</v>
      </c>
      <c r="BV66" s="10">
        <f>3/24000000*OO[[#This Row],[130 (05JUL1985 03:00:00)-Water Temperature (C)]]*OO[[#This Row],[72]]</f>
        <v>5.0260380191774993E-8</v>
      </c>
      <c r="BW66" s="10">
        <f>3/24000000*OO[[#This Row],[131 (05JUL1985 06:00:00)-Water Temperature (C)]]*OO[[#This Row],[73]]</f>
        <v>4.7481850409499997E-8</v>
      </c>
      <c r="BX66" s="10">
        <f>3/24000000*OO[[#This Row],[132 (05JUL1985 09:00:00)-Water Temperature (C)]]*OO[[#This Row],[74]]</f>
        <v>4.6726095660299999E-8</v>
      </c>
      <c r="BY66" s="10">
        <f>3/24000000*OO[[#This Row],[133 (05JUL1985 12:00:00)-Water Temperature (C)]]*OO[[#This Row],[75]]</f>
        <v>4.662438370845E-8</v>
      </c>
      <c r="BZ66" s="10">
        <f>3/24000000*OO[[#This Row],[134 (05JUL1985 15:00:00)-Water Temperature (C)]]*OO[[#This Row],[76]]</f>
        <v>4.6549344065575E-8</v>
      </c>
      <c r="CA66" s="10">
        <f>3/24000000*OO[[#This Row],[135 (05JUL1985 18:00:00)-Water Temperature (C)]]*OO[[#This Row],[77]]</f>
        <v>4.7083419583200002E-8</v>
      </c>
      <c r="CB66" s="10">
        <f>3/24000000*OO[[#This Row],[136 (05JUL1985 21:00:00)-Water Temperature (C)]]*OO[[#This Row],[78]]</f>
        <v>4.8146853157737497E-8</v>
      </c>
      <c r="CC66" s="10">
        <f>3/24000000*OO[[#This Row],[137 (06JUL1985 00:00:00)-Water Temperature (C)]]*OO[[#This Row],[79]]</f>
        <v>4.8658347597799987E-8</v>
      </c>
      <c r="CD66" s="10">
        <f>3/24000000*OO[[#This Row],[138 (06JUL1985 03:00:00)-Water Temperature (C)]]*OO[[#This Row],[80]]</f>
        <v>4.7866045496299994E-8</v>
      </c>
      <c r="CE66" s="10">
        <f>3/24000000*OO[[#This Row],[139 (06JUL1985 06:00:00)-Water Temperature (C)]]*OO[[#This Row],[81]]</f>
        <v>4.5822922467749998E-8</v>
      </c>
      <c r="CF66" s="10">
        <f>3/24000000*OO[[#This Row],[140 (06JUL1985 09:00:00)-Water Temperature (C)]]*OO[[#This Row],[82]]</f>
        <v>4.4806733290799993E-8</v>
      </c>
      <c r="CG66" s="10">
        <f>3/24000000*OO[[#This Row],[141 (06JUL1985 12:00:00)-Water Temperature (C)]]*OO[[#This Row],[83]]</f>
        <v>4.3802417322124997E-8</v>
      </c>
      <c r="CH66" s="10">
        <f>3/24000000*OO[[#This Row],[142 (06JUL1985 15:00:00)-Water Temperature (C)]]*OO[[#This Row],[84]]</f>
        <v>4.2849189225699995E-8</v>
      </c>
      <c r="CI66" s="10">
        <f>3/24000000*OO[[#This Row],[143 (06JUL1985 18:00:00)-Water Temperature (C)]]*OO[[#This Row],[85]]</f>
        <v>4.1672392739700006E-8</v>
      </c>
      <c r="CJ66" s="10">
        <f>3/24000000*OO[[#This Row],[144 (06JUL1985 21:00:00)-Water Temperature (C)]]*OO[[#This Row],[86]]</f>
        <v>3.9063141782174992E-8</v>
      </c>
      <c r="CK66" s="10">
        <f>3/24000000*OO[[#This Row],[145 (07JUL1985 00:00:00)-Water Temperature (C)]]*OO[[#This Row],[87]]</f>
        <v>3.5061745286699994E-8</v>
      </c>
      <c r="CL66" s="10">
        <f>3/24000000*OO[[#This Row],[146 (07JUL1985 03:00:00)-Water Temperature (C)]]*OO[[#This Row],[88]]</f>
        <v>3.1195196960099999E-8</v>
      </c>
      <c r="CM66" s="10">
        <f>3/24000000*OO[[#This Row],[147 (07JUL1985 06:00:00)-Water Temperature (C)]]*OO[[#This Row],[89]]</f>
        <v>2.7960622221200001E-8</v>
      </c>
      <c r="CN66" s="10">
        <f>3/24000000*OO[[#This Row],[148 (07JUL1985 09:00:00)-Water Temperature (C)]]*OO[[#This Row],[90]]</f>
        <v>2.6079970719599996E-8</v>
      </c>
      <c r="CO66" s="10">
        <f>3/24000000*OO[[#This Row],[149 (07JUL1985 12:00:00)-Water Temperature (C)]]*OO[[#This Row],[91]]</f>
        <v>2.3787764701425001E-8</v>
      </c>
      <c r="CP66" s="10">
        <f>3/24000000*OO[[#This Row],[150 (07JUL1985 15:00:00)-Water Temperature (C)]]*OO[[#This Row],[92]]</f>
        <v>2.2558796713124997E-8</v>
      </c>
      <c r="CQ66" s="10">
        <f>3/24000000*OO[[#This Row],[151 (07JUL1985 18:00:00)-Water Temperature (C)]]*OO[[#This Row],[93]]</f>
        <v>2.1667106169999998E-8</v>
      </c>
      <c r="CR66" s="10">
        <f>3/24000000*OO[[#This Row],[152 (07JUL1985 21:00:00)-Water Temperature (C)]]*OO[[#This Row],[94]]</f>
        <v>1.9790857630050002E-8</v>
      </c>
      <c r="CS66" s="10">
        <f>3/24000000*OO[[#This Row],[153 (08JUL1985 00:00:00)-Water Temperature (C)]]*OO[[#This Row],[95]]</f>
        <v>1.6901945124877499E-8</v>
      </c>
      <c r="CT66" s="10">
        <f>3/24000000*OO[[#This Row],[154 (08JUL1985 03:00:00)-Water Temperature (C)]]*OO[[#This Row],[96]]</f>
        <v>1.4325427144322499E-8</v>
      </c>
      <c r="CU66" s="10">
        <f>3/24000000*OO[[#This Row],[155 (08JUL1985 06:00:00)-Water Temperature (C)]]*OO[[#This Row],[97]]</f>
        <v>1.2709449964304999E-8</v>
      </c>
      <c r="CV66" s="10">
        <f>3/24000000*OO[[#This Row],[156 (08JUL1985 09:00:00)-Water Temperature (C)]]*OO[[#This Row],[98]]</f>
        <v>1.237584939561875E-8</v>
      </c>
      <c r="CW66" s="10">
        <f>3/24000000*OO[[#This Row],[157 (08JUL1985 12:00:00)-Water Temperature (C)]]*OO[[#This Row],[99]]</f>
        <v>1.2452765797154997E-8</v>
      </c>
    </row>
    <row r="67" spans="1:101" x14ac:dyDescent="0.35">
      <c r="A67" t="s">
        <v>72</v>
      </c>
      <c r="B67">
        <v>445.11160000000001</v>
      </c>
      <c r="C67" s="10">
        <f>3/24*OO[[#This Row],[59 (26JUN1985 06:00:00)-Water Temperature (C)]]*OO[[#This Row],[1]]/SUM(OO[1])</f>
        <v>3.103919653245877E-17</v>
      </c>
      <c r="D67" s="10">
        <f>3/24*OO[[#This Row],[60 (26JUN1985 09:00:00)-Water Temperature (C)]]*OO[[#This Row],[2]]/SUM(OO[2])</f>
        <v>1.312532067198493E-5</v>
      </c>
      <c r="E67" s="10">
        <f>3/24*OO[[#This Row],[61 (26JUN1985 12:00:00)-Water Temperature (C)]]*OO[[#This Row],[3]]/SUM(OO[3])</f>
        <v>1.6259857274708505E-2</v>
      </c>
      <c r="F67" s="10">
        <f>3/24*OO[[#This Row],[62 (26JUN1985 15:00:00)-Water Temperature (C)]]*OO[[#This Row],[4]]/SUM(OO[4])</f>
        <v>5.925009497398348E-2</v>
      </c>
      <c r="G67" s="10">
        <f>3/24*OO[[#This Row],[63 (26JUN1985 18:00:00)-Water Temperature (C)]]*OO[[#This Row],[5]]/SUM(OO[5])</f>
        <v>1.8598892156601279E-2</v>
      </c>
      <c r="H67" s="10">
        <f>3/24*OO[[#This Row],[64 (26JUN1985 21:00:00)-Water Temperature (C)]]*OO[[#This Row],[6]]/SUM(OO[6])</f>
        <v>1.4889043113780716E-3</v>
      </c>
      <c r="I67" s="10">
        <f>3/24*OO[[#This Row],[65 (27JUN1985 00:00:00)-Water Temperature (C)]]*OO[[#This Row],[7]]/SUM(OO[7])</f>
        <v>7.3824237785108203E-5</v>
      </c>
      <c r="J67" s="10">
        <f>3/24*OO[[#This Row],[66 (27JUN1985 03:00:00)-Water Temperature (C)]]*OO[[#This Row],[8]]/SUM(OO[8])</f>
        <v>2.2127663150318235E-5</v>
      </c>
      <c r="K67" s="10">
        <f>3/24*OO[[#This Row],[67 (27JUN1985 06:00:00)-Water Temperature (C)]]*OO[[#This Row],[9]]/SUM(OO[9])</f>
        <v>1.7830894846328808E-5</v>
      </c>
      <c r="L67" s="10">
        <f>3/24*OO[[#This Row],[68 (27JUN1985 09:00:00)-Water Temperature (C)]]*OO[[#This Row],[10]]/SUM(OO[10])</f>
        <v>1.5709415422369893E-5</v>
      </c>
      <c r="M67" s="10">
        <f>3/24*OO[[#This Row],[69 (27JUN1985 12:00:00)-Water Temperature (C)]]*OO[[#This Row],[11]]/SUM(OO[11])</f>
        <v>1.442283709636306E-5</v>
      </c>
      <c r="N67" s="10">
        <f>3/24*OO[[#This Row],[70 (27JUN1985 15:00:00)-Water Temperature (C)]]*OO[[#This Row],[12]]/SUM(OO[12])</f>
        <v>1.3793109404874007E-5</v>
      </c>
      <c r="O67" s="10">
        <f>3/24*OO[[#This Row],[71 (27JUN1985 18:00:00)-Water Temperature (C)]]*OO[[#This Row],[13]]/SUM(OO[13])</f>
        <v>1.3657612200427679E-5</v>
      </c>
      <c r="P67" s="10">
        <f>3/24*OO[[#This Row],[72 (27JUN1985 21:00:00)-Water Temperature (C)]]*OO[[#This Row],[14]]/SUM(OO[14])</f>
        <v>1.3241439063232214E-5</v>
      </c>
      <c r="Q67" s="10">
        <f>3/24*OO[[#This Row],[73 (28JUN1985 00:00:00)-Water Temperature (C)]]*OO[[#This Row],[15]]/SUM(OO[15])</f>
        <v>1.228682121039594E-5</v>
      </c>
      <c r="R67" s="10">
        <f>3/24*OO[[#This Row],[74 (28JUN1985 03:00:00)-Water Temperature (C)]]*OO[[#This Row],[16]]/SUM(OO[16])</f>
        <v>1.0933473614538869E-5</v>
      </c>
      <c r="S67" s="10">
        <f>3/24*OO[[#This Row],[75 (28JUN1985 06:00:00)-Water Temperature (C)]]*OO[[#This Row],[17]]/SUM(OO[17])</f>
        <v>9.5747902364132783E-6</v>
      </c>
      <c r="T67" s="10">
        <f>3/24*OO[[#This Row],[76 (28JUN1985 09:00:00)-Water Temperature (C)]]*OO[[#This Row],[18]]/SUM(OO[18])</f>
        <v>8.5714670470891557E-6</v>
      </c>
      <c r="U67" s="10">
        <f>3/24*OO[[#This Row],[77 (28JUN1985 12:00:00)-Water Temperature (C)]]*OO[[#This Row],[19]]/SUM(OO[19])</f>
        <v>7.7751980280667883E-6</v>
      </c>
      <c r="V67" s="10">
        <f>3/24000000*OO[[#This Row],[78 (28JUN1985 15:00:00)-Water Temperature (C)]]*OO[[#This Row],[20]]</f>
        <v>7.7228544793912504E-6</v>
      </c>
      <c r="W67" s="10">
        <f>3/24000000*OO[[#This Row],[79 (28JUN1985 18:00:00)-Water Temperature (C)]]*OO[[#This Row],[21]]</f>
        <v>8.7342724541887501E-6</v>
      </c>
      <c r="X67" s="10">
        <f>3/24000000*OO[[#This Row],[80 (28JUN1985 21:00:00)-Water Temperature (C)]]*OO[[#This Row],[22]]</f>
        <v>9.5638472464375004E-6</v>
      </c>
      <c r="Y67" s="10">
        <f>3/24000000*OO[[#This Row],[81 (29JUN1985 00:00:00)-Water Temperature (C)]]*OO[[#This Row],[23]]</f>
        <v>9.4152260946749989E-6</v>
      </c>
      <c r="Z67" s="10">
        <f>3/24000000*OO[[#This Row],[82 (29JUN1985 03:00:00)-Water Temperature (C)]]*OO[[#This Row],[24]]</f>
        <v>8.5820950638637499E-6</v>
      </c>
      <c r="AA67" s="10">
        <f>3/24000000*OO[[#This Row],[83 (29JUN1985 06:00:00)-Water Temperature (C)]]*OO[[#This Row],[25]]</f>
        <v>7.5406967390624998E-6</v>
      </c>
      <c r="AB67" s="10">
        <f>3/24000000*OO[[#This Row],[84 (29JUN1985 09:00:00)-Water Temperature (C)]]*OO[[#This Row],[26]]</f>
        <v>6.7473890519999996E-6</v>
      </c>
      <c r="AC67" s="10">
        <f>3/24000000*OO[[#This Row],[85 (29JUN1985 12:00:00)-Water Temperature (C)]]*OO[[#This Row],[27]]</f>
        <v>6.0597346867474994E-6</v>
      </c>
      <c r="AD67" s="10">
        <f>3/24000000*OO[[#This Row],[86 (29JUN1985 15:00:00)-Water Temperature (C)]]*OO[[#This Row],[28]]</f>
        <v>5.5276252244124994E-6</v>
      </c>
      <c r="AE67" s="10">
        <f>3/24000000*OO[[#This Row],[88 (29JUN1985 21:00:00)-Water Temperature (C)]]*OO[[#This Row],[30]]</f>
        <v>4.58018356452375E-6</v>
      </c>
      <c r="AF67" s="10">
        <f>3/24000000*OO[[#This Row],[88 (29JUN1985 21:00:00)-Water Temperature (C)]]*OO[[#This Row],[30]]</f>
        <v>4.58018356452375E-6</v>
      </c>
      <c r="AG67" s="10">
        <f>3/24000000*OO[[#This Row],[89 (30JUN1985 00:00:00)-Water Temperature (C)]]*OO[[#This Row],[31]]</f>
        <v>4.0664671891112504E-6</v>
      </c>
      <c r="AH67" s="10">
        <f>3/24000000*OO[[#This Row],[90 (30JUN1985 03:00:00)-Water Temperature (C)]]*OO[[#This Row],[32]]</f>
        <v>3.5170063589224997E-6</v>
      </c>
      <c r="AI67" s="10">
        <f>3/24000000*OO[[#This Row],[91 (30JUN1985 06:00:00)-Water Temperature (C)]]*OO[[#This Row],[33]]</f>
        <v>3.0310047262099992E-6</v>
      </c>
      <c r="AJ67" s="10">
        <f>3/24000000*OO[[#This Row],[92 (30JUN1985 09:00:00)-Water Temperature (C)]]*OO[[#This Row],[34]]</f>
        <v>2.7705028229025003E-6</v>
      </c>
      <c r="AK67" s="10">
        <f>3/24000000*OO[[#This Row],[93 (30JUN1985 12:00:00)-Water Temperature (C)]]*OO[[#This Row],[35]]</f>
        <v>2.5622306019662496E-6</v>
      </c>
      <c r="AL67" s="10">
        <f>3/24000000*OO[[#This Row],[94 (30JUN1985 15:00:00)-Water Temperature (C)]]*OO[[#This Row],[36]]</f>
        <v>2.3949162749249999E-6</v>
      </c>
      <c r="AM67" s="10">
        <f>3/24000000*OO[[#This Row],[95 (30JUN1985 18:00:00)-Water Temperature (C)]]*OO[[#This Row],[37]]</f>
        <v>2.2754713379624998E-6</v>
      </c>
      <c r="AN67" s="10">
        <f>3/24000000*OO[[#This Row],[96 (30JUN1985 21:00:00)-Water Temperature (C)]]*OO[[#This Row],[38]]</f>
        <v>2.1075731523E-6</v>
      </c>
      <c r="AO67" s="10">
        <f>3/24000000*OO[[#This Row],[97 (01JUL1985 00:00:00)-Water Temperature (C)]]*OO[[#This Row],[39]]</f>
        <v>1.8555040230223747E-6</v>
      </c>
      <c r="AP67" s="10">
        <f>3/24000000*OO[[#This Row],[98 (01JUL1985 03:00:00)-Water Temperature (C)]]*OO[[#This Row],[40]]</f>
        <v>1.5873228448987499E-6</v>
      </c>
      <c r="AQ67" s="10">
        <f>3/24000000*OO[[#This Row],[99 (01JUL1985 06:00:00)-Water Temperature (C)]]*OO[[#This Row],[41]]</f>
        <v>1.3460916380905E-6</v>
      </c>
      <c r="AR67" s="10">
        <f>3/24000000*OO[[#This Row],[100 (01JUL1985 09:00:00)-Water Temperature (C)]]*OO[[#This Row],[42]]</f>
        <v>1.184990934040625E-6</v>
      </c>
      <c r="AS67" s="10">
        <f>3/24000000*OO[[#This Row],[101 (01JUL1985 12:00:00)-Water Temperature (C)]]*OO[[#This Row],[43]]</f>
        <v>1.0467383041425001E-6</v>
      </c>
      <c r="AT67" s="10">
        <f>3/24000000*OO[[#This Row],[102 (01JUL1985 15:00:00)-Water Temperature (C)]]*OO[[#This Row],[44]]</f>
        <v>9.1240734528337498E-7</v>
      </c>
      <c r="AU67" s="10">
        <f>3/24000000*OO[[#This Row],[103 (01JUL1985 18:00:00)-Water Temperature (C)]]*OO[[#This Row],[45]]</f>
        <v>7.8966993366449991E-7</v>
      </c>
      <c r="AV67" s="10">
        <f>3/24000000*OO[[#This Row],[104 (01JUL1985 21:00:00)-Water Temperature (C)]]*OO[[#This Row],[46]]</f>
        <v>6.3148882345575001E-7</v>
      </c>
      <c r="AW67" s="10">
        <f>3/24000000*OO[[#This Row],[105 (02JUL1985 00:00:00)-Water Temperature (C)]]*OO[[#This Row],[47]]</f>
        <v>4.5732591714562497E-7</v>
      </c>
      <c r="AX67" s="10">
        <f>3/24000000*OO[[#This Row],[106 (02JUL1985 03:00:00)-Water Temperature (C)]]*OO[[#This Row],[48]]</f>
        <v>3.1591183157124998E-7</v>
      </c>
      <c r="AY67" s="10">
        <f>3/24000000*OO[[#This Row],[107 (02JUL1985 06:00:00)-Water Temperature (C)]]*OO[[#This Row],[49]]</f>
        <v>2.2365529901324998E-7</v>
      </c>
      <c r="AZ67" s="10">
        <f>3/24000000*OO[[#This Row],[108 (02JUL1985 09:00:00)-Water Temperature (C)]]*OO[[#This Row],[50]]</f>
        <v>1.6914737389477501E-7</v>
      </c>
      <c r="BA67" s="10">
        <f>3/24000000*OO[[#This Row],[109 (02JUL1985 12:00:00)-Water Temperature (C)]]*OO[[#This Row],[51]]</f>
        <v>1.4072125924701248E-7</v>
      </c>
      <c r="BB67" s="10">
        <f>3/24000000*OO[[#This Row],[110 (02JUL1985 15:00:00)-Water Temperature (C)]]*OO[[#This Row],[52]]</f>
        <v>1.2209618885624999E-7</v>
      </c>
      <c r="BC67" s="10">
        <f>3/24000000*OO[[#This Row],[111 (02JUL1985 18:00:00)-Water Temperature (C)]]*OO[[#This Row],[53]]</f>
        <v>1.0826791085009999E-7</v>
      </c>
      <c r="BD67" s="10">
        <f>3/24000000*OO[[#This Row],[112 (02JUL1985 21:00:00)-Water Temperature (C)]]*OO[[#This Row],[54]]</f>
        <v>9.2961835743424995E-8</v>
      </c>
      <c r="BE67" s="10">
        <f>3/24000000*OO[[#This Row],[113 (03JUL1985 00:00:00)-Water Temperature (C)]]*OO[[#This Row],[55]]</f>
        <v>7.8895674098850005E-8</v>
      </c>
      <c r="BF67" s="10">
        <f>3/24000000*OO[[#This Row],[114 (03JUL1985 03:00:00)-Water Temperature (C)]]*OO[[#This Row],[56]]</f>
        <v>6.7790856760349999E-8</v>
      </c>
      <c r="BG67" s="10">
        <f>3/24000000*OO[[#This Row],[115 (03JUL1985 06:00:00)-Water Temperature (C)]]*OO[[#This Row],[57]]</f>
        <v>5.8941166239674998E-8</v>
      </c>
      <c r="BH67" s="10">
        <f>3/24000000*OO[[#This Row],[116 (03JUL1985 09:00:00)-Water Temperature (C)]]*OO[[#This Row],[58]]</f>
        <v>5.1932280890399997E-8</v>
      </c>
      <c r="BI67" s="10">
        <f>3/24000000*OO[[#This Row],[117 (03JUL1985 12:00:00)-Water Temperature (C)]]*OO[[#This Row],[59]]</f>
        <v>4.7852771673599995E-8</v>
      </c>
      <c r="BJ67" s="10">
        <f>3/24000000*OO[[#This Row],[118 (03JUL1985 15:00:00)-Water Temperature (C)]]*OO[[#This Row],[60]]</f>
        <v>4.5533482722974996E-8</v>
      </c>
      <c r="BK67" s="10">
        <f>3/24000000*OO[[#This Row],[119 (03JUL1985 18:00:00)-Water Temperature (C)]]*OO[[#This Row],[61]]</f>
        <v>4.4424180493950002E-8</v>
      </c>
      <c r="BL67" s="10">
        <f>3/24000000*OO[[#This Row],[120 (03JUL1985 21:00:00)-Water Temperature (C)]]*OO[[#This Row],[62]]</f>
        <v>4.1363312956699995E-8</v>
      </c>
      <c r="BM67" s="10">
        <f>3/24000000*OO[[#This Row],[121 (04JUL1985 00:00:00)-Water Temperature (C)]]*OO[[#This Row],[63]]</f>
        <v>3.74638083367375E-8</v>
      </c>
      <c r="BN67" s="10">
        <f>3/24000000*OO[[#This Row],[122 (04JUL1985 03:00:00)-Water Temperature (C)]]*OO[[#This Row],[64]]</f>
        <v>3.4248078696999995E-8</v>
      </c>
      <c r="BO67" s="10">
        <f>3/24000000*OO[[#This Row],[123 (04JUL1985 06:00:00)-Water Temperature (C)]]*OO[[#This Row],[65]]</f>
        <v>3.1819297424912497E-8</v>
      </c>
      <c r="BP67" s="10">
        <f>3/24000000*OO[[#This Row],[124 (04JUL1985 09:00:00)-Water Temperature (C)]]*OO[[#This Row],[66]]</f>
        <v>3.0763389082387497E-8</v>
      </c>
      <c r="BQ67" s="10">
        <f>3/24000000*OO[[#This Row],[125 (04JUL1985 12:00:00)-Water Temperature (C)]]*OO[[#This Row],[67]]</f>
        <v>2.97943702312E-8</v>
      </c>
      <c r="BR67" s="10">
        <f>3/24000000*OO[[#This Row],[126 (04JUL1985 15:00:00)-Water Temperature (C)]]*OO[[#This Row],[68]]</f>
        <v>2.8722144948699999E-8</v>
      </c>
      <c r="BS67" s="10">
        <f>3/24000000*OO[[#This Row],[127 (04JUL1985 18:00:00)-Water Temperature (C)]]*OO[[#This Row],[69]]</f>
        <v>2.8535749241999997E-8</v>
      </c>
      <c r="BT67" s="10">
        <f>3/24000000*OO[[#This Row],[128 (04JUL1985 21:00:00)-Water Temperature (C)]]*OO[[#This Row],[70]]</f>
        <v>2.8823523653400002E-8</v>
      </c>
      <c r="BU67" s="10">
        <f>3/24000000*OO[[#This Row],[129 (05JUL1985 00:00:00)-Water Temperature (C)]]*OO[[#This Row],[71]]</f>
        <v>2.8487383796799998E-8</v>
      </c>
      <c r="BV67" s="10">
        <f>3/24000000*OO[[#This Row],[130 (05JUL1985 03:00:00)-Water Temperature (C)]]*OO[[#This Row],[72]]</f>
        <v>2.7457597924549999E-8</v>
      </c>
      <c r="BW67" s="10">
        <f>3/24000000*OO[[#This Row],[131 (05JUL1985 06:00:00)-Water Temperature (C)]]*OO[[#This Row],[73]]</f>
        <v>2.600615835545E-8</v>
      </c>
      <c r="BX67" s="10">
        <f>3/24000000*OO[[#This Row],[132 (05JUL1985 09:00:00)-Water Temperature (C)]]*OO[[#This Row],[74]]</f>
        <v>2.5639935770099998E-8</v>
      </c>
      <c r="BY67" s="10">
        <f>3/24000000*OO[[#This Row],[133 (05JUL1985 12:00:00)-Water Temperature (C)]]*OO[[#This Row],[75]]</f>
        <v>2.5594127712499999E-8</v>
      </c>
      <c r="BZ67" s="10">
        <f>3/24000000*OO[[#This Row],[134 (05JUL1985 15:00:00)-Water Temperature (C)]]*OO[[#This Row],[76]]</f>
        <v>2.5556682532062498E-8</v>
      </c>
      <c r="CA67" s="10">
        <f>3/24000000*OO[[#This Row],[135 (05JUL1985 18:00:00)-Water Temperature (C)]]*OO[[#This Row],[77]]</f>
        <v>2.572992984155E-8</v>
      </c>
      <c r="CB67" s="10">
        <f>3/24000000*OO[[#This Row],[136 (05JUL1985 21:00:00)-Water Temperature (C)]]*OO[[#This Row],[78]]</f>
        <v>2.6154018383324998E-8</v>
      </c>
      <c r="CC67" s="10">
        <f>3/24000000*OO[[#This Row],[137 (06JUL1985 00:00:00)-Water Temperature (C)]]*OO[[#This Row],[79]]</f>
        <v>2.64301295372625E-8</v>
      </c>
      <c r="CD67" s="10">
        <f>3/24000000*OO[[#This Row],[138 (06JUL1985 03:00:00)-Water Temperature (C)]]*OO[[#This Row],[80]]</f>
        <v>2.6097816864187499E-8</v>
      </c>
      <c r="CE67" s="10">
        <f>3/24000000*OO[[#This Row],[139 (06JUL1985 06:00:00)-Water Temperature (C)]]*OO[[#This Row],[81]]</f>
        <v>2.5099795113224996E-8</v>
      </c>
      <c r="CF67" s="10">
        <f>3/24000000*OO[[#This Row],[140 (06JUL1985 09:00:00)-Water Temperature (C)]]*OO[[#This Row],[82]]</f>
        <v>2.4636481020374998E-8</v>
      </c>
      <c r="CG67" s="10">
        <f>3/24000000*OO[[#This Row],[141 (06JUL1985 12:00:00)-Water Temperature (C)]]*OO[[#This Row],[83]]</f>
        <v>2.41104071000625E-8</v>
      </c>
      <c r="CH67" s="10">
        <f>3/24000000*OO[[#This Row],[142 (06JUL1985 15:00:00)-Water Temperature (C)]]*OO[[#This Row],[84]]</f>
        <v>2.35904066393625E-8</v>
      </c>
      <c r="CI67" s="10">
        <f>3/24000000*OO[[#This Row],[143 (06JUL1985 18:00:00)-Water Temperature (C)]]*OO[[#This Row],[85]]</f>
        <v>2.2919829430925002E-8</v>
      </c>
      <c r="CJ67" s="10">
        <f>3/24000000*OO[[#This Row],[144 (06JUL1985 21:00:00)-Water Temperature (C)]]*OO[[#This Row],[86]]</f>
        <v>2.1494382600000003E-8</v>
      </c>
      <c r="CK67" s="10">
        <f>3/24000000*OO[[#This Row],[145 (07JUL1985 00:00:00)-Water Temperature (C)]]*OO[[#This Row],[87]]</f>
        <v>1.9311686828324997E-8</v>
      </c>
      <c r="CL67" s="10">
        <f>3/24000000*OO[[#This Row],[146 (07JUL1985 03:00:00)-Water Temperature (C)]]*OO[[#This Row],[88]]</f>
        <v>1.7191856707631249E-8</v>
      </c>
      <c r="CM67" s="10">
        <f>3/24000000*OO[[#This Row],[147 (07JUL1985 06:00:00)-Water Temperature (C)]]*OO[[#This Row],[89]]</f>
        <v>1.5415157747310001E-8</v>
      </c>
      <c r="CN67" s="10">
        <f>3/24000000*OO[[#This Row],[148 (07JUL1985 09:00:00)-Water Temperature (C)]]*OO[[#This Row],[90]]</f>
        <v>1.439081122776E-8</v>
      </c>
      <c r="CO67" s="10">
        <f>3/24000000*OO[[#This Row],[149 (07JUL1985 12:00:00)-Water Temperature (C)]]*OO[[#This Row],[91]]</f>
        <v>1.3128761654299998E-8</v>
      </c>
      <c r="CP67" s="10">
        <f>3/24000000*OO[[#This Row],[150 (07JUL1985 15:00:00)-Water Temperature (C)]]*OO[[#This Row],[92]]</f>
        <v>1.2445142816750001E-8</v>
      </c>
      <c r="CQ67" s="10">
        <f>3/24000000*OO[[#This Row],[151 (07JUL1985 18:00:00)-Water Temperature (C)]]*OO[[#This Row],[93]]</f>
        <v>1.1926686897537499E-8</v>
      </c>
      <c r="CR67" s="10">
        <f>3/24000000*OO[[#This Row],[152 (07JUL1985 21:00:00)-Water Temperature (C)]]*OO[[#This Row],[94]]</f>
        <v>1.09394607875E-8</v>
      </c>
      <c r="CS67" s="10">
        <f>3/24000000*OO[[#This Row],[153 (08JUL1985 00:00:00)-Water Temperature (C)]]*OO[[#This Row],[95]]</f>
        <v>9.3757133065499986E-9</v>
      </c>
      <c r="CT67" s="10">
        <f>3/24000000*OO[[#This Row],[154 (08JUL1985 03:00:00)-Water Temperature (C)]]*OO[[#This Row],[96]]</f>
        <v>7.9331223749924986E-9</v>
      </c>
      <c r="CU67" s="10">
        <f>3/24000000*OO[[#This Row],[155 (08JUL1985 06:00:00)-Water Temperature (C)]]*OO[[#This Row],[97]]</f>
        <v>7.00744563513E-9</v>
      </c>
      <c r="CV67" s="10">
        <f>3/24000000*OO[[#This Row],[156 (08JUL1985 09:00:00)-Water Temperature (C)]]*OO[[#This Row],[98]]</f>
        <v>6.8032177068999996E-9</v>
      </c>
      <c r="CW67" s="10">
        <f>3/24000000*OO[[#This Row],[157 (08JUL1985 12:00:00)-Water Temperature (C)]]*OO[[#This Row],[99]]</f>
        <v>6.8358325012462497E-9</v>
      </c>
    </row>
    <row r="68" spans="1:101" x14ac:dyDescent="0.35">
      <c r="A68" t="s">
        <v>73</v>
      </c>
      <c r="B68">
        <v>376.57429999999999</v>
      </c>
      <c r="C68" s="10">
        <f>3/24*OO[[#This Row],[59 (26JUN1985 06:00:00)-Water Temperature (C)]]*OO[[#This Row],[1]]/SUM(OO[1])</f>
        <v>1.1186554153488048E-17</v>
      </c>
      <c r="D68" s="10">
        <f>3/24*OO[[#This Row],[60 (26JUN1985 09:00:00)-Water Temperature (C)]]*OO[[#This Row],[2]]/SUM(OO[2])</f>
        <v>7.4205870252174185E-6</v>
      </c>
      <c r="E68" s="10">
        <f>3/24*OO[[#This Row],[61 (26JUN1985 12:00:00)-Water Temperature (C)]]*OO[[#This Row],[3]]/SUM(OO[3])</f>
        <v>1.3412058626820001E-2</v>
      </c>
      <c r="F68" s="10">
        <f>3/24*OO[[#This Row],[62 (26JUN1985 15:00:00)-Water Temperature (C)]]*OO[[#This Row],[4]]/SUM(OO[4])</f>
        <v>5.7362380626888289E-2</v>
      </c>
      <c r="G68" s="10">
        <f>3/24*OO[[#This Row],[63 (26JUN1985 18:00:00)-Water Temperature (C)]]*OO[[#This Row],[5]]/SUM(OO[5])</f>
        <v>2.0192761698283174E-2</v>
      </c>
      <c r="H68" s="10">
        <f>3/24*OO[[#This Row],[64 (26JUN1985 21:00:00)-Water Temperature (C)]]*OO[[#This Row],[6]]/SUM(OO[6])</f>
        <v>1.7597776179031079E-3</v>
      </c>
      <c r="I68" s="10">
        <f>3/24*OO[[#This Row],[65 (27JUN1985 00:00:00)-Water Temperature (C)]]*OO[[#This Row],[7]]/SUM(OO[7])</f>
        <v>8.6475151047489865E-5</v>
      </c>
      <c r="J68" s="10">
        <f>3/24*OO[[#This Row],[66 (27JUN1985 03:00:00)-Water Temperature (C)]]*OO[[#This Row],[8]]/SUM(OO[8])</f>
        <v>2.1955609090017422E-5</v>
      </c>
      <c r="K68" s="10">
        <f>3/24*OO[[#This Row],[67 (27JUN1985 06:00:00)-Water Temperature (C)]]*OO[[#This Row],[9]]/SUM(OO[9])</f>
        <v>1.7410058791584222E-5</v>
      </c>
      <c r="L68" s="10">
        <f>3/24*OO[[#This Row],[68 (27JUN1985 09:00:00)-Water Temperature (C)]]*OO[[#This Row],[10]]/SUM(OO[10])</f>
        <v>1.5327500220991579E-5</v>
      </c>
      <c r="M68" s="10">
        <f>3/24*OO[[#This Row],[69 (27JUN1985 12:00:00)-Water Temperature (C)]]*OO[[#This Row],[11]]/SUM(OO[11])</f>
        <v>1.4042478705854588E-5</v>
      </c>
      <c r="N68" s="10">
        <f>3/24*OO[[#This Row],[70 (27JUN1985 15:00:00)-Water Temperature (C)]]*OO[[#This Row],[12]]/SUM(OO[12])</f>
        <v>1.3390210733655217E-5</v>
      </c>
      <c r="O68" s="10">
        <f>3/24*OO[[#This Row],[71 (27JUN1985 18:00:00)-Water Temperature (C)]]*OO[[#This Row],[13]]/SUM(OO[13])</f>
        <v>1.3234150687758714E-5</v>
      </c>
      <c r="P68" s="10">
        <f>3/24*OO[[#This Row],[72 (27JUN1985 21:00:00)-Water Temperature (C)]]*OO[[#This Row],[14]]/SUM(OO[14])</f>
        <v>1.2832969360963486E-5</v>
      </c>
      <c r="Q68" s="10">
        <f>3/24*OO[[#This Row],[73 (28JUN1985 00:00:00)-Water Temperature (C)]]*OO[[#This Row],[15]]/SUM(OO[15])</f>
        <v>1.1932563165452311E-5</v>
      </c>
      <c r="R68" s="10">
        <f>3/24*OO[[#This Row],[74 (28JUN1985 03:00:00)-Water Temperature (C)]]*OO[[#This Row],[16]]/SUM(OO[16])</f>
        <v>1.0637064361438796E-5</v>
      </c>
      <c r="S68" s="10">
        <f>3/24*OO[[#This Row],[75 (28JUN1985 06:00:00)-Water Temperature (C)]]*OO[[#This Row],[17]]/SUM(OO[17])</f>
        <v>9.3209138781481788E-6</v>
      </c>
      <c r="T68" s="10">
        <f>3/24*OO[[#This Row],[76 (28JUN1985 09:00:00)-Water Temperature (C)]]*OO[[#This Row],[18]]/SUM(OO[18])</f>
        <v>8.3421745289787333E-6</v>
      </c>
      <c r="U68" s="10">
        <f>3/24*OO[[#This Row],[77 (28JUN1985 12:00:00)-Water Temperature (C)]]*OO[[#This Row],[19]]/SUM(OO[19])</f>
        <v>7.5529744217145483E-6</v>
      </c>
      <c r="V68" s="10">
        <f>3/24000000*OO[[#This Row],[78 (28JUN1985 15:00:00)-Water Temperature (C)]]*OO[[#This Row],[20]]</f>
        <v>7.4423420517512497E-6</v>
      </c>
      <c r="W68" s="10">
        <f>3/24000000*OO[[#This Row],[79 (28JUN1985 18:00:00)-Water Temperature (C)]]*OO[[#This Row],[21]]</f>
        <v>8.36424051775E-6</v>
      </c>
      <c r="X68" s="10">
        <f>3/24000000*OO[[#This Row],[80 (28JUN1985 21:00:00)-Water Temperature (C)]]*OO[[#This Row],[22]]</f>
        <v>9.1967043005724997E-6</v>
      </c>
      <c r="Y68" s="10">
        <f>3/24000000*OO[[#This Row],[81 (29JUN1985 00:00:00)-Water Temperature (C)]]*OO[[#This Row],[23]]</f>
        <v>9.1024391913124991E-6</v>
      </c>
      <c r="Z68" s="10">
        <f>3/24000000*OO[[#This Row],[82 (29JUN1985 03:00:00)-Water Temperature (C)]]*OO[[#This Row],[24]]</f>
        <v>8.3208405623749988E-6</v>
      </c>
      <c r="AA68" s="10">
        <f>3/24000000*OO[[#This Row],[83 (29JUN1985 06:00:00)-Water Temperature (C)]]*OO[[#This Row],[25]]</f>
        <v>7.3210865822999987E-6</v>
      </c>
      <c r="AB68" s="10">
        <f>3/24000000*OO[[#This Row],[84 (29JUN1985 09:00:00)-Water Temperature (C)]]*OO[[#This Row],[26]]</f>
        <v>6.5506480253812492E-6</v>
      </c>
      <c r="AC68" s="10">
        <f>3/24000000*OO[[#This Row],[85 (29JUN1985 12:00:00)-Water Temperature (C)]]*OO[[#This Row],[27]]</f>
        <v>5.8724635563787496E-6</v>
      </c>
      <c r="AD68" s="10">
        <f>3/24000000*OO[[#This Row],[86 (29JUN1985 15:00:00)-Water Temperature (C)]]*OO[[#This Row],[28]]</f>
        <v>5.3539060374900004E-6</v>
      </c>
      <c r="AE68" s="10">
        <f>3/24000000*OO[[#This Row],[88 (29JUN1985 21:00:00)-Water Temperature (C)]]*OO[[#This Row],[30]]</f>
        <v>4.4243222435400001E-6</v>
      </c>
      <c r="AF68" s="10">
        <f>3/24000000*OO[[#This Row],[88 (29JUN1985 21:00:00)-Water Temperature (C)]]*OO[[#This Row],[30]]</f>
        <v>4.4243222435400001E-6</v>
      </c>
      <c r="AG68" s="10">
        <f>3/24000000*OO[[#This Row],[89 (30JUN1985 00:00:00)-Water Temperature (C)]]*OO[[#This Row],[31]]</f>
        <v>3.9273250960999999E-6</v>
      </c>
      <c r="AH68" s="10">
        <f>3/24000000*OO[[#This Row],[90 (30JUN1985 03:00:00)-Water Temperature (C)]]*OO[[#This Row],[32]]</f>
        <v>3.4004883481387499E-6</v>
      </c>
      <c r="AI68" s="10">
        <f>3/24000000*OO[[#This Row],[91 (30JUN1985 06:00:00)-Water Temperature (C)]]*OO[[#This Row],[33]]</f>
        <v>2.93017262043625E-6</v>
      </c>
      <c r="AJ68" s="10">
        <f>3/24000000*OO[[#This Row],[92 (30JUN1985 09:00:00)-Water Temperature (C)]]*OO[[#This Row],[34]]</f>
        <v>2.6761299341887499E-6</v>
      </c>
      <c r="AK68" s="10">
        <f>3/24000000*OO[[#This Row],[93 (30JUN1985 12:00:00)-Water Temperature (C)]]*OO[[#This Row],[35]]</f>
        <v>2.4704991073262501E-6</v>
      </c>
      <c r="AL68" s="10">
        <f>3/24000000*OO[[#This Row],[94 (30JUN1985 15:00:00)-Water Temperature (C)]]*OO[[#This Row],[36]]</f>
        <v>2.3059522337587495E-6</v>
      </c>
      <c r="AM68" s="10">
        <f>3/24000000*OO[[#This Row],[95 (30JUN1985 18:00:00)-Water Temperature (C)]]*OO[[#This Row],[37]]</f>
        <v>2.1856699392000001E-6</v>
      </c>
      <c r="AN68" s="10">
        <f>3/24000000*OO[[#This Row],[96 (30JUN1985 21:00:00)-Water Temperature (C)]]*OO[[#This Row],[38]]</f>
        <v>2.0203719974399999E-6</v>
      </c>
      <c r="AO68" s="10">
        <f>3/24000000*OO[[#This Row],[97 (01JUL1985 00:00:00)-Water Temperature (C)]]*OO[[#This Row],[39]]</f>
        <v>1.7787039139242501E-6</v>
      </c>
      <c r="AP68" s="10">
        <f>3/24000000*OO[[#This Row],[98 (01JUL1985 03:00:00)-Water Temperature (C)]]*OO[[#This Row],[40]]</f>
        <v>1.5222177476902498E-6</v>
      </c>
      <c r="AQ68" s="10">
        <f>3/24000000*OO[[#This Row],[99 (01JUL1985 06:00:00)-Water Temperature (C)]]*OO[[#This Row],[41]]</f>
        <v>1.29063012946875E-6</v>
      </c>
      <c r="AR68" s="10">
        <f>3/24000000*OO[[#This Row],[100 (01JUL1985 09:00:00)-Water Temperature (C)]]*OO[[#This Row],[42]]</f>
        <v>1.1356620045975E-6</v>
      </c>
      <c r="AS68" s="10">
        <f>3/24000000*OO[[#This Row],[101 (01JUL1985 12:00:00)-Water Temperature (C)]]*OO[[#This Row],[43]]</f>
        <v>1.0022507532991249E-6</v>
      </c>
      <c r="AT68" s="10">
        <f>3/24000000*OO[[#This Row],[102 (01JUL1985 15:00:00)-Water Temperature (C)]]*OO[[#This Row],[44]]</f>
        <v>8.7287575825237493E-7</v>
      </c>
      <c r="AU68" s="10">
        <f>3/24000000*OO[[#This Row],[103 (01JUL1985 18:00:00)-Water Temperature (C)]]*OO[[#This Row],[45]]</f>
        <v>7.5517688630474996E-7</v>
      </c>
      <c r="AV68" s="10">
        <f>3/24000000*OO[[#This Row],[104 (01JUL1985 21:00:00)-Water Temperature (C)]]*OO[[#This Row],[46]]</f>
        <v>6.0589525507124991E-7</v>
      </c>
      <c r="AW68" s="10">
        <f>3/24000000*OO[[#This Row],[105 (02JUL1985 00:00:00)-Water Temperature (C)]]*OO[[#This Row],[47]]</f>
        <v>4.4087486074975E-7</v>
      </c>
      <c r="AX68" s="10">
        <f>3/24000000*OO[[#This Row],[106 (02JUL1985 03:00:00)-Water Temperature (C)]]*OO[[#This Row],[48]]</f>
        <v>3.0482013187324999E-7</v>
      </c>
      <c r="AY68" s="10">
        <f>3/24000000*OO[[#This Row],[107 (02JUL1985 06:00:00)-Water Temperature (C)]]*OO[[#This Row],[49]]</f>
        <v>2.150751517805E-7</v>
      </c>
      <c r="AZ68" s="10">
        <f>3/24000000*OO[[#This Row],[108 (02JUL1985 09:00:00)-Water Temperature (C)]]*OO[[#This Row],[50]]</f>
        <v>1.6195359095223747E-7</v>
      </c>
      <c r="BA68" s="10">
        <f>3/24000000*OO[[#This Row],[109 (02JUL1985 12:00:00)-Water Temperature (C)]]*OO[[#This Row],[51]]</f>
        <v>1.34165135695075E-7</v>
      </c>
      <c r="BB68" s="10">
        <f>3/24000000*OO[[#This Row],[110 (02JUL1985 15:00:00)-Water Temperature (C)]]*OO[[#This Row],[52]]</f>
        <v>1.1597625121758751E-7</v>
      </c>
      <c r="BC68" s="10">
        <f>3/24000000*OO[[#This Row],[111 (02JUL1985 18:00:00)-Water Temperature (C)]]*OO[[#This Row],[53]]</f>
        <v>1.0267517569027499E-7</v>
      </c>
      <c r="BD68" s="10">
        <f>3/24000000*OO[[#This Row],[112 (02JUL1985 21:00:00)-Water Temperature (C)]]*OO[[#This Row],[54]]</f>
        <v>8.8200760642312495E-8</v>
      </c>
      <c r="BE68" s="10">
        <f>3/24000000*OO[[#This Row],[113 (03JUL1985 00:00:00)-Water Temperature (C)]]*OO[[#This Row],[55]]</f>
        <v>7.4852595953950001E-8</v>
      </c>
      <c r="BF68" s="10">
        <f>3/24000000*OO[[#This Row],[114 (03JUL1985 03:00:00)-Water Temperature (C)]]*OO[[#This Row],[56]]</f>
        <v>6.420032575409998E-8</v>
      </c>
      <c r="BG68" s="10">
        <f>3/24000000*OO[[#This Row],[115 (03JUL1985 06:00:00)-Water Temperature (C)]]*OO[[#This Row],[57]]</f>
        <v>5.5788305716499999E-8</v>
      </c>
      <c r="BH68" s="10">
        <f>3/24000000*OO[[#This Row],[116 (03JUL1985 09:00:00)-Water Temperature (C)]]*OO[[#This Row],[58]]</f>
        <v>4.9165759142074998E-8</v>
      </c>
      <c r="BI68" s="10">
        <f>3/24000000*OO[[#This Row],[117 (03JUL1985 12:00:00)-Water Temperature (C)]]*OO[[#This Row],[59]]</f>
        <v>4.52559651445E-8</v>
      </c>
      <c r="BJ68" s="10">
        <f>3/24000000*OO[[#This Row],[118 (03JUL1985 15:00:00)-Water Temperature (C)]]*OO[[#This Row],[60]]</f>
        <v>4.297128684879999E-8</v>
      </c>
      <c r="BK68" s="10">
        <f>3/24000000*OO[[#This Row],[119 (03JUL1985 18:00:00)-Water Temperature (C)]]*OO[[#This Row],[61]]</f>
        <v>4.1901316543999996E-8</v>
      </c>
      <c r="BL68" s="10">
        <f>3/24000000*OO[[#This Row],[120 (03JUL1985 21:00:00)-Water Temperature (C)]]*OO[[#This Row],[62]]</f>
        <v>3.9031995569874996E-8</v>
      </c>
      <c r="BM68" s="10">
        <f>3/24000000*OO[[#This Row],[121 (04JUL1985 00:00:00)-Water Temperature (C)]]*OO[[#This Row],[63]]</f>
        <v>3.5366204062499993E-8</v>
      </c>
      <c r="BN68" s="10">
        <f>3/24000000*OO[[#This Row],[122 (04JUL1985 03:00:00)-Water Temperature (C)]]*OO[[#This Row],[64]]</f>
        <v>3.2297134812562496E-8</v>
      </c>
      <c r="BO68" s="10">
        <f>3/24000000*OO[[#This Row],[123 (04JUL1985 06:00:00)-Water Temperature (C)]]*OO[[#This Row],[65]]</f>
        <v>2.9999754856087496E-8</v>
      </c>
      <c r="BP68" s="10">
        <f>3/24000000*OO[[#This Row],[124 (04JUL1985 09:00:00)-Water Temperature (C)]]*OO[[#This Row],[66]]</f>
        <v>2.9039189551250002E-8</v>
      </c>
      <c r="BQ68" s="10">
        <f>3/24000000*OO[[#This Row],[125 (04JUL1985 12:00:00)-Water Temperature (C)]]*OO[[#This Row],[67]]</f>
        <v>2.8127139143999994E-8</v>
      </c>
      <c r="BR68" s="10">
        <f>3/24000000*OO[[#This Row],[126 (04JUL1985 15:00:00)-Water Temperature (C)]]*OO[[#This Row],[68]]</f>
        <v>2.7107148264574996E-8</v>
      </c>
      <c r="BS68" s="10">
        <f>3/24000000*OO[[#This Row],[127 (04JUL1985 18:00:00)-Water Temperature (C)]]*OO[[#This Row],[69]]</f>
        <v>2.6873764004425E-8</v>
      </c>
      <c r="BT68" s="10">
        <f>3/24000000*OO[[#This Row],[128 (04JUL1985 21:00:00)-Water Temperature (C)]]*OO[[#This Row],[70]]</f>
        <v>2.7057167654399999E-8</v>
      </c>
      <c r="BU68" s="10">
        <f>3/24000000*OO[[#This Row],[129 (05JUL1985 00:00:00)-Water Temperature (C)]]*OO[[#This Row],[71]]</f>
        <v>2.6740742962499997E-8</v>
      </c>
      <c r="BV68" s="10">
        <f>3/24000000*OO[[#This Row],[130 (05JUL1985 03:00:00)-Water Temperature (C)]]*OO[[#This Row],[72]]</f>
        <v>2.5824596072325002E-8</v>
      </c>
      <c r="BW68" s="10">
        <f>3/24000000*OO[[#This Row],[131 (05JUL1985 06:00:00)-Water Temperature (C)]]*OO[[#This Row],[73]]</f>
        <v>2.4501929875199999E-8</v>
      </c>
      <c r="BX68" s="10">
        <f>3/24000000*OO[[#This Row],[132 (05JUL1985 09:00:00)-Water Temperature (C)]]*OO[[#This Row],[74]]</f>
        <v>2.4188966775187498E-8</v>
      </c>
      <c r="BY68" s="10">
        <f>3/24000000*OO[[#This Row],[133 (05JUL1985 12:00:00)-Water Temperature (C)]]*OO[[#This Row],[75]]</f>
        <v>2.4152821793100001E-8</v>
      </c>
      <c r="BZ68" s="10">
        <f>3/24000000*OO[[#This Row],[134 (05JUL1985 15:00:00)-Water Temperature (C)]]*OO[[#This Row],[76]]</f>
        <v>2.4119951559599997E-8</v>
      </c>
      <c r="CA68" s="10">
        <f>3/24000000*OO[[#This Row],[135 (05JUL1985 18:00:00)-Water Temperature (C)]]*OO[[#This Row],[77]]</f>
        <v>2.4217086062249998E-8</v>
      </c>
      <c r="CB68" s="10">
        <f>3/24000000*OO[[#This Row],[136 (05JUL1985 21:00:00)-Water Temperature (C)]]*OO[[#This Row],[78]]</f>
        <v>2.4515007197175E-8</v>
      </c>
      <c r="CC68" s="10">
        <f>3/24000000*OO[[#This Row],[137 (06JUL1985 00:00:00)-Water Temperature (C)]]*OO[[#This Row],[79]]</f>
        <v>2.47585088163E-8</v>
      </c>
      <c r="CD68" s="10">
        <f>3/24000000*OO[[#This Row],[138 (06JUL1985 03:00:00)-Water Temperature (C)]]*OO[[#This Row],[80]]</f>
        <v>2.4496389786899999E-8</v>
      </c>
      <c r="CE68" s="10">
        <f>3/24000000*OO[[#This Row],[139 (06JUL1985 06:00:00)-Water Temperature (C)]]*OO[[#This Row],[81]]</f>
        <v>2.3623345064475003E-8</v>
      </c>
      <c r="CF68" s="10">
        <f>3/24000000*OO[[#This Row],[140 (06JUL1985 09:00:00)-Water Temperature (C)]]*OO[[#This Row],[82]]</f>
        <v>2.3241389816137498E-8</v>
      </c>
      <c r="CG68" s="10">
        <f>3/24000000*OO[[#This Row],[141 (06JUL1985 12:00:00)-Water Temperature (C)]]*OO[[#This Row],[83]]</f>
        <v>2.2759566109374999E-8</v>
      </c>
      <c r="CH68" s="10">
        <f>3/24000000*OO[[#This Row],[142 (06JUL1985 15:00:00)-Water Temperature (C)]]*OO[[#This Row],[84]]</f>
        <v>2.22692430558E-8</v>
      </c>
      <c r="CI68" s="10">
        <f>3/24000000*OO[[#This Row],[143 (06JUL1985 18:00:00)-Water Temperature (C)]]*OO[[#This Row],[85]]</f>
        <v>2.1620319037362501E-8</v>
      </c>
      <c r="CJ68" s="10">
        <f>3/24000000*OO[[#This Row],[144 (06JUL1985 21:00:00)-Water Temperature (C)]]*OO[[#This Row],[86]]</f>
        <v>2.0275939255799999E-8</v>
      </c>
      <c r="CK68" s="10">
        <f>3/24000000*OO[[#This Row],[145 (07JUL1985 00:00:00)-Water Temperature (C)]]*OO[[#This Row],[87]]</f>
        <v>1.822669881399375E-8</v>
      </c>
      <c r="CL68" s="10">
        <f>3/24000000*OO[[#This Row],[146 (07JUL1985 03:00:00)-Water Temperature (C)]]*OO[[#This Row],[88]]</f>
        <v>1.6231887255849997E-8</v>
      </c>
      <c r="CM68" s="10">
        <f>3/24000000*OO[[#This Row],[147 (07JUL1985 06:00:00)-Water Temperature (C)]]*OO[[#This Row],[89]]</f>
        <v>1.4558950425224999E-8</v>
      </c>
      <c r="CN68" s="10">
        <f>3/24000000*OO[[#This Row],[148 (07JUL1985 09:00:00)-Water Temperature (C)]]*OO[[#This Row],[90]]</f>
        <v>1.35988898364125E-8</v>
      </c>
      <c r="CO68" s="10">
        <f>3/24000000*OO[[#This Row],[149 (07JUL1985 12:00:00)-Water Temperature (C)]]*OO[[#This Row],[91]]</f>
        <v>1.2407300199524998E-8</v>
      </c>
      <c r="CP68" s="10">
        <f>3/24000000*OO[[#This Row],[150 (07JUL1985 15:00:00)-Water Temperature (C)]]*OO[[#This Row],[92]]</f>
        <v>1.1761827255359998E-8</v>
      </c>
      <c r="CQ68" s="10">
        <f>3/24000000*OO[[#This Row],[151 (07JUL1985 18:00:00)-Water Temperature (C)]]*OO[[#This Row],[93]]</f>
        <v>1.1256774617716249E-8</v>
      </c>
      <c r="CR68" s="10">
        <f>3/24000000*OO[[#This Row],[152 (07JUL1985 21:00:00)-Water Temperature (C)]]*OO[[#This Row],[94]]</f>
        <v>1.0348987950000001E-8</v>
      </c>
      <c r="CS68" s="10">
        <f>3/24000000*OO[[#This Row],[153 (08JUL1985 00:00:00)-Water Temperature (C)]]*OO[[#This Row],[95]]</f>
        <v>8.8927321387874994E-9</v>
      </c>
      <c r="CT68" s="10">
        <f>3/24000000*OO[[#This Row],[154 (08JUL1985 03:00:00)-Water Temperature (C)]]*OO[[#This Row],[96]]</f>
        <v>7.5205974346799995E-9</v>
      </c>
      <c r="CU68" s="10">
        <f>3/24000000*OO[[#This Row],[155 (08JUL1985 06:00:00)-Water Temperature (C)]]*OO[[#This Row],[97]]</f>
        <v>6.6286466954350003E-9</v>
      </c>
      <c r="CV68" s="10">
        <f>3/24000000*OO[[#This Row],[156 (08JUL1985 09:00:00)-Water Temperature (C)]]*OO[[#This Row],[98]]</f>
        <v>6.425963069137499E-9</v>
      </c>
      <c r="CW68" s="10">
        <f>3/24000000*OO[[#This Row],[157 (08JUL1985 12:00:00)-Water Temperature (C)]]*OO[[#This Row],[99]]</f>
        <v>6.4526685891937499E-9</v>
      </c>
    </row>
    <row r="69" spans="1:101" x14ac:dyDescent="0.35">
      <c r="A69" t="s">
        <v>74</v>
      </c>
      <c r="B69">
        <v>848.73689999999999</v>
      </c>
      <c r="C69" s="10">
        <f>3/24*OO[[#This Row],[59 (26JUN1985 06:00:00)-Water Temperature (C)]]*OO[[#This Row],[1]]/SUM(OO[1])</f>
        <v>6.3324062195162729E-18</v>
      </c>
      <c r="D69" s="10">
        <f>3/24*OO[[#This Row],[60 (26JUN1985 09:00:00)-Water Temperature (C)]]*OO[[#This Row],[2]]/SUM(OO[2])</f>
        <v>6.9346725653840288E-6</v>
      </c>
      <c r="E69" s="10">
        <f>3/24*OO[[#This Row],[61 (26JUN1985 12:00:00)-Water Temperature (C)]]*OO[[#This Row],[3]]/SUM(OO[3])</f>
        <v>2.3473163954045435E-2</v>
      </c>
      <c r="F69" s="10">
        <f>3/24*OO[[#This Row],[62 (26JUN1985 15:00:00)-Water Temperature (C)]]*OO[[#This Row],[4]]/SUM(OO[4])</f>
        <v>0.13122944976800296</v>
      </c>
      <c r="G69" s="10">
        <f>3/24*OO[[#This Row],[63 (26JUN1985 18:00:00)-Water Temperature (C)]]*OO[[#This Row],[5]]/SUM(OO[5])</f>
        <v>5.5270743813836461E-2</v>
      </c>
      <c r="H69" s="10">
        <f>3/24*OO[[#This Row],[64 (26JUN1985 21:00:00)-Water Temperature (C)]]*OO[[#This Row],[6]]/SUM(OO[6])</f>
        <v>5.4674102306024579E-3</v>
      </c>
      <c r="I69" s="10">
        <f>3/24*OO[[#This Row],[65 (27JUN1985 00:00:00)-Water Temperature (C)]]*OO[[#This Row],[7]]/SUM(OO[7])</f>
        <v>2.7040180813055084E-4</v>
      </c>
      <c r="J69" s="10">
        <f>3/24*OO[[#This Row],[66 (27JUN1985 03:00:00)-Water Temperature (C)]]*OO[[#This Row],[8]]/SUM(OO[8])</f>
        <v>5.3235194303171793E-5</v>
      </c>
      <c r="K69" s="10">
        <f>3/24*OO[[#This Row],[67 (27JUN1985 06:00:00)-Water Temperature (C)]]*OO[[#This Row],[9]]/SUM(OO[9])</f>
        <v>4.087807342476129E-5</v>
      </c>
      <c r="L69" s="10">
        <f>3/24*OO[[#This Row],[68 (27JUN1985 09:00:00)-Water Temperature (C)]]*OO[[#This Row],[10]]/SUM(OO[10])</f>
        <v>3.5951608505300058E-5</v>
      </c>
      <c r="M69" s="10">
        <f>3/24*OO[[#This Row],[69 (27JUN1985 12:00:00)-Water Temperature (C)]]*OO[[#This Row],[11]]/SUM(OO[11])</f>
        <v>3.2841673767500789E-5</v>
      </c>
      <c r="N69" s="10">
        <f>3/24*OO[[#This Row],[70 (27JUN1985 15:00:00)-Water Temperature (C)]]*OO[[#This Row],[12]]/SUM(OO[12])</f>
        <v>3.1183154013714342E-5</v>
      </c>
      <c r="O69" s="10">
        <f>3/24*OO[[#This Row],[71 (27JUN1985 18:00:00)-Water Temperature (C)]]*OO[[#This Row],[13]]/SUM(OO[13])</f>
        <v>3.0727580064224659E-5</v>
      </c>
      <c r="P69" s="10">
        <f>3/24*OO[[#This Row],[72 (27JUN1985 21:00:00)-Water Temperature (C)]]*OO[[#This Row],[14]]/SUM(OO[14])</f>
        <v>2.9806184429434285E-5</v>
      </c>
      <c r="Q69" s="10">
        <f>3/24*OO[[#This Row],[73 (28JUN1985 00:00:00)-Water Temperature (C)]]*OO[[#This Row],[15]]/SUM(OO[15])</f>
        <v>2.7810627512492031E-5</v>
      </c>
      <c r="R69" s="10">
        <f>3/24*OO[[#This Row],[74 (28JUN1985 03:00:00)-Water Temperature (C)]]*OO[[#This Row],[16]]/SUM(OO[16])</f>
        <v>2.4871737554709577E-5</v>
      </c>
      <c r="S69" s="10">
        <f>3/24*OO[[#This Row],[75 (28JUN1985 06:00:00)-Water Temperature (C)]]*OO[[#This Row],[17]]/SUM(OO[17])</f>
        <v>2.182452553119966E-5</v>
      </c>
      <c r="T69" s="10">
        <f>3/24*OO[[#This Row],[76 (28JUN1985 09:00:00)-Water Temperature (C)]]*OO[[#This Row],[18]]/SUM(OO[18])</f>
        <v>1.9533386502021649E-5</v>
      </c>
      <c r="U69" s="10">
        <f>3/24*OO[[#This Row],[77 (28JUN1985 12:00:00)-Water Temperature (C)]]*OO[[#This Row],[19]]/SUM(OO[19])</f>
        <v>1.7644302352954962E-5</v>
      </c>
      <c r="V69" s="10">
        <f>3/24000000*OO[[#This Row],[78 (28JUN1985 15:00:00)-Water Temperature (C)]]*OO[[#This Row],[20]]</f>
        <v>1.7188575895749998E-5</v>
      </c>
      <c r="W69" s="10">
        <f>3/24000000*OO[[#This Row],[79 (28JUN1985 18:00:00)-Water Temperature (C)]]*OO[[#This Row],[21]]</f>
        <v>1.9118798494650001E-5</v>
      </c>
      <c r="X69" s="10">
        <f>3/24000000*OO[[#This Row],[80 (28JUN1985 21:00:00)-Water Temperature (C)]]*OO[[#This Row],[22]]</f>
        <v>2.1163515548175E-5</v>
      </c>
      <c r="Y69" s="10">
        <f>3/24000000*OO[[#This Row],[81 (29JUN1985 00:00:00)-Water Temperature (C)]]*OO[[#This Row],[23]]</f>
        <v>2.1147799427199998E-5</v>
      </c>
      <c r="Z69" s="10">
        <f>3/24000000*OO[[#This Row],[82 (29JUN1985 03:00:00)-Water Temperature (C)]]*OO[[#This Row],[24]]</f>
        <v>1.9455610687312499E-5</v>
      </c>
      <c r="AA69" s="10">
        <f>3/24000000*OO[[#This Row],[83 (29JUN1985 06:00:00)-Water Temperature (C)]]*OO[[#This Row],[25]]</f>
        <v>1.7183980657199998E-5</v>
      </c>
      <c r="AB69" s="10">
        <f>3/24000000*OO[[#This Row],[84 (29JUN1985 09:00:00)-Water Temperature (C)]]*OO[[#This Row],[26]]</f>
        <v>1.5403616296687499E-5</v>
      </c>
      <c r="AC69" s="10">
        <f>3/24000000*OO[[#This Row],[85 (29JUN1985 12:00:00)-Water Temperature (C)]]*OO[[#This Row],[27]]</f>
        <v>1.3797248763362498E-5</v>
      </c>
      <c r="AD69" s="10">
        <f>3/24000000*OO[[#This Row],[86 (29JUN1985 15:00:00)-Water Temperature (C)]]*OO[[#This Row],[28]]</f>
        <v>1.2588256687252498E-5</v>
      </c>
      <c r="AE69" s="10">
        <f>3/24000000*OO[[#This Row],[88 (29JUN1985 21:00:00)-Water Temperature (C)]]*OO[[#This Row],[30]]</f>
        <v>1.039783449516125E-5</v>
      </c>
      <c r="AF69" s="10">
        <f>3/24000000*OO[[#This Row],[88 (29JUN1985 21:00:00)-Water Temperature (C)]]*OO[[#This Row],[30]]</f>
        <v>1.039783449516125E-5</v>
      </c>
      <c r="AG69" s="10">
        <f>3/24000000*OO[[#This Row],[89 (30JUN1985 00:00:00)-Water Temperature (C)]]*OO[[#This Row],[31]]</f>
        <v>9.2440519718499989E-6</v>
      </c>
      <c r="AH69" s="10">
        <f>3/24000000*OO[[#This Row],[90 (30JUN1985 03:00:00)-Water Temperature (C)]]*OO[[#This Row],[32]]</f>
        <v>8.0360918949999991E-6</v>
      </c>
      <c r="AI69" s="10">
        <f>3/24000000*OO[[#This Row],[91 (30JUN1985 06:00:00)-Water Temperature (C)]]*OO[[#This Row],[33]]</f>
        <v>6.9393552879200007E-6</v>
      </c>
      <c r="AJ69" s="10">
        <f>3/24000000*OO[[#This Row],[92 (30JUN1985 09:00:00)-Water Temperature (C)]]*OO[[#This Row],[34]]</f>
        <v>6.344762806129999E-6</v>
      </c>
      <c r="AK69" s="10">
        <f>3/24000000*OO[[#This Row],[93 (30JUN1985 12:00:00)-Water Temperature (C)]]*OO[[#This Row],[35]]</f>
        <v>5.8553520277312499E-6</v>
      </c>
      <c r="AL69" s="10">
        <f>3/24000000*OO[[#This Row],[94 (30JUN1985 15:00:00)-Water Temperature (C)]]*OO[[#This Row],[36]]</f>
        <v>5.4638552382474987E-6</v>
      </c>
      <c r="AM69" s="10">
        <f>3/24000000*OO[[#This Row],[95 (30JUN1985 18:00:00)-Water Temperature (C)]]*OO[[#This Row],[37]]</f>
        <v>5.1704902385624996E-6</v>
      </c>
      <c r="AN69" s="10">
        <f>3/24000000*OO[[#This Row],[96 (30JUN1985 21:00:00)-Water Temperature (C)]]*OO[[#This Row],[38]]</f>
        <v>4.7747129703224998E-6</v>
      </c>
      <c r="AO69" s="10">
        <f>3/24000000*OO[[#This Row],[97 (01JUL1985 00:00:00)-Water Temperature (C)]]*OO[[#This Row],[39]]</f>
        <v>4.21370218739125E-6</v>
      </c>
      <c r="AP69" s="10">
        <f>3/24000000*OO[[#This Row],[98 (01JUL1985 03:00:00)-Water Temperature (C)]]*OO[[#This Row],[40]]</f>
        <v>3.6192296949799997E-6</v>
      </c>
      <c r="AQ69" s="10">
        <f>3/24000000*OO[[#This Row],[99 (01JUL1985 06:00:00)-Water Temperature (C)]]*OO[[#This Row],[41]]</f>
        <v>3.0765249893100001E-6</v>
      </c>
      <c r="AR69" s="10">
        <f>3/24000000*OO[[#This Row],[100 (01JUL1985 09:00:00)-Water Temperature (C)]]*OO[[#This Row],[42]]</f>
        <v>2.7124193799624998E-6</v>
      </c>
      <c r="AS69" s="10">
        <f>3/24000000*OO[[#This Row],[101 (01JUL1985 12:00:00)-Water Temperature (C)]]*OO[[#This Row],[43]]</f>
        <v>2.3956274648574998E-6</v>
      </c>
      <c r="AT69" s="10">
        <f>3/24000000*OO[[#This Row],[102 (01JUL1985 15:00:00)-Water Temperature (C)]]*OO[[#This Row],[44]]</f>
        <v>2.0880601497E-6</v>
      </c>
      <c r="AU69" s="10">
        <f>3/24000000*OO[[#This Row],[103 (01JUL1985 18:00:00)-Water Temperature (C)]]*OO[[#This Row],[45]]</f>
        <v>1.8087264648956249E-6</v>
      </c>
      <c r="AV69" s="10">
        <f>3/24000000*OO[[#This Row],[104 (01JUL1985 21:00:00)-Water Temperature (C)]]*OO[[#This Row],[46]]</f>
        <v>1.4605449920276249E-6</v>
      </c>
      <c r="AW69" s="10">
        <f>3/24000000*OO[[#This Row],[105 (02JUL1985 00:00:00)-Water Temperature (C)]]*OO[[#This Row],[47]]</f>
        <v>1.0719991381677499E-6</v>
      </c>
      <c r="AX69" s="10">
        <f>3/24000000*OO[[#This Row],[106 (02JUL1985 03:00:00)-Water Temperature (C)]]*OO[[#This Row],[48]]</f>
        <v>7.4344429820249987E-7</v>
      </c>
      <c r="AY69" s="10">
        <f>3/24000000*OO[[#This Row],[107 (02JUL1985 06:00:00)-Water Temperature (C)]]*OO[[#This Row],[49]]</f>
        <v>5.2246994132612493E-7</v>
      </c>
      <c r="AZ69" s="10">
        <f>3/24000000*OO[[#This Row],[108 (02JUL1985 09:00:00)-Water Temperature (C)]]*OO[[#This Row],[50]]</f>
        <v>3.9110311835100001E-7</v>
      </c>
      <c r="BA69" s="10">
        <f>3/24000000*OO[[#This Row],[109 (02JUL1985 12:00:00)-Water Temperature (C)]]*OO[[#This Row],[51]]</f>
        <v>3.2205518267999996E-7</v>
      </c>
      <c r="BB69" s="10">
        <f>3/24000000*OO[[#This Row],[110 (02JUL1985 15:00:00)-Water Temperature (C)]]*OO[[#This Row],[52]]</f>
        <v>2.7687738243874995E-7</v>
      </c>
      <c r="BC69" s="10">
        <f>3/24000000*OO[[#This Row],[111 (02JUL1985 18:00:00)-Water Temperature (C)]]*OO[[#This Row],[53]]</f>
        <v>2.4453391068924995E-7</v>
      </c>
      <c r="BD69" s="10">
        <f>3/24000000*OO[[#This Row],[112 (02JUL1985 21:00:00)-Water Temperature (C)]]*OO[[#This Row],[54]]</f>
        <v>2.1021149013249997E-7</v>
      </c>
      <c r="BE69" s="10">
        <f>3/24000000*OO[[#This Row],[113 (03JUL1985 00:00:00)-Water Temperature (C)]]*OO[[#This Row],[55]]</f>
        <v>1.7844912563125E-7</v>
      </c>
      <c r="BF69" s="10">
        <f>3/24000000*OO[[#This Row],[114 (03JUL1985 03:00:00)-Water Temperature (C)]]*OO[[#This Row],[56]]</f>
        <v>1.5265468910439998E-7</v>
      </c>
      <c r="BG69" s="10">
        <f>3/24000000*OO[[#This Row],[115 (03JUL1985 06:00:00)-Water Temperature (C)]]*OO[[#This Row],[57]]</f>
        <v>1.3251997752000001E-7</v>
      </c>
      <c r="BH69" s="10">
        <f>3/24000000*OO[[#This Row],[116 (03JUL1985 09:00:00)-Water Temperature (C)]]*OO[[#This Row],[58]]</f>
        <v>1.1683426276549999E-7</v>
      </c>
      <c r="BI69" s="10">
        <f>3/24000000*OO[[#This Row],[117 (03JUL1985 12:00:00)-Water Temperature (C)]]*OO[[#This Row],[59]]</f>
        <v>1.0739203901951247E-7</v>
      </c>
      <c r="BJ69" s="10">
        <f>3/24000000*OO[[#This Row],[118 (03JUL1985 15:00:00)-Water Temperature (C)]]*OO[[#This Row],[60]]</f>
        <v>1.0163573465107498E-7</v>
      </c>
      <c r="BK69" s="10">
        <f>3/24000000*OO[[#This Row],[119 (03JUL1985 18:00:00)-Water Temperature (C)]]*OO[[#This Row],[61]]</f>
        <v>9.9000537443999996E-8</v>
      </c>
      <c r="BL69" s="10">
        <f>3/24000000*OO[[#This Row],[120 (03JUL1985 21:00:00)-Water Temperature (C)]]*OO[[#This Row],[62]]</f>
        <v>9.2269740970875002E-8</v>
      </c>
      <c r="BM69" s="10">
        <f>3/24000000*OO[[#This Row],[121 (04JUL1985 00:00:00)-Water Temperature (C)]]*OO[[#This Row],[63]]</f>
        <v>8.3650267025762494E-8</v>
      </c>
      <c r="BN69" s="10">
        <f>3/24000000*OO[[#This Row],[122 (04JUL1985 03:00:00)-Water Temperature (C)]]*OO[[#This Row],[64]]</f>
        <v>7.6270248062749994E-8</v>
      </c>
      <c r="BO69" s="10">
        <f>3/24000000*OO[[#This Row],[123 (04JUL1985 06:00:00)-Water Temperature (C)]]*OO[[#This Row],[65]]</f>
        <v>7.0795019893262493E-8</v>
      </c>
      <c r="BP69" s="10">
        <f>3/24000000*OO[[#This Row],[124 (04JUL1985 09:00:00)-Water Temperature (C)]]*OO[[#This Row],[66]]</f>
        <v>6.8645979524687486E-8</v>
      </c>
      <c r="BQ69" s="10">
        <f>3/24000000*OO[[#This Row],[125 (04JUL1985 12:00:00)-Water Temperature (C)]]*OO[[#This Row],[67]]</f>
        <v>6.6500063153149999E-8</v>
      </c>
      <c r="BR69" s="10">
        <f>3/24000000*OO[[#This Row],[126 (04JUL1985 15:00:00)-Water Temperature (C)]]*OO[[#This Row],[68]]</f>
        <v>6.4059361186099998E-8</v>
      </c>
      <c r="BS69" s="10">
        <f>3/24000000*OO[[#This Row],[127 (04JUL1985 18:00:00)-Water Temperature (C)]]*OO[[#This Row],[69]]</f>
        <v>6.3311019660087488E-8</v>
      </c>
      <c r="BT69" s="10">
        <f>3/24000000*OO[[#This Row],[128 (04JUL1985 21:00:00)-Water Temperature (C)]]*OO[[#This Row],[70]]</f>
        <v>6.3414281860649996E-8</v>
      </c>
      <c r="BU69" s="10">
        <f>3/24000000*OO[[#This Row],[129 (05JUL1985 00:00:00)-Water Temperature (C)]]*OO[[#This Row],[71]]</f>
        <v>6.2638888665924995E-8</v>
      </c>
      <c r="BV69" s="10">
        <f>3/24000000*OO[[#This Row],[130 (05JUL1985 03:00:00)-Water Temperature (C)]]*OO[[#This Row],[72]]</f>
        <v>6.0671148550124998E-8</v>
      </c>
      <c r="BW69" s="10">
        <f>3/24000000*OO[[#This Row],[131 (05JUL1985 06:00:00)-Water Temperature (C)]]*OO[[#This Row],[73]]</f>
        <v>5.7719682073374998E-8</v>
      </c>
      <c r="BX69" s="10">
        <f>3/24000000*OO[[#This Row],[132 (05JUL1985 09:00:00)-Water Temperature (C)]]*OO[[#This Row],[74]]</f>
        <v>5.7105473700225001E-8</v>
      </c>
      <c r="BY69" s="10">
        <f>3/24000000*OO[[#This Row],[133 (05JUL1985 12:00:00)-Water Temperature (C)]]*OO[[#This Row],[75]]</f>
        <v>5.7046594262637492E-8</v>
      </c>
      <c r="BZ69" s="10">
        <f>3/24000000*OO[[#This Row],[134 (05JUL1985 15:00:00)-Water Temperature (C)]]*OO[[#This Row],[76]]</f>
        <v>5.6990114930699996E-8</v>
      </c>
      <c r="CA69" s="10">
        <f>3/24000000*OO[[#This Row],[135 (05JUL1985 18:00:00)-Water Temperature (C)]]*OO[[#This Row],[77]]</f>
        <v>5.7008425785749998E-8</v>
      </c>
      <c r="CB69" s="10">
        <f>3/24000000*OO[[#This Row],[136 (05JUL1985 21:00:00)-Water Temperature (C)]]*OO[[#This Row],[78]]</f>
        <v>5.7346952834462504E-8</v>
      </c>
      <c r="CC69" s="10">
        <f>3/24000000*OO[[#This Row],[137 (06JUL1985 00:00:00)-Water Temperature (C)]]*OO[[#This Row],[79]]</f>
        <v>5.7848967879999996E-8</v>
      </c>
      <c r="CD69" s="10">
        <f>3/24000000*OO[[#This Row],[138 (06JUL1985 03:00:00)-Water Temperature (C)]]*OO[[#This Row],[80]]</f>
        <v>5.7416250464799996E-8</v>
      </c>
      <c r="CE69" s="10">
        <f>3/24000000*OO[[#This Row],[139 (06JUL1985 06:00:00)-Water Temperature (C)]]*OO[[#This Row],[81]]</f>
        <v>5.56129717916625E-8</v>
      </c>
      <c r="CF69" s="10">
        <f>3/24000000*OO[[#This Row],[140 (06JUL1985 09:00:00)-Water Temperature (C)]]*OO[[#This Row],[82]]</f>
        <v>5.4934815619887502E-8</v>
      </c>
      <c r="CG69" s="10">
        <f>3/24000000*OO[[#This Row],[141 (06JUL1985 12:00:00)-Water Temperature (C)]]*OO[[#This Row],[83]]</f>
        <v>5.3863958222799998E-8</v>
      </c>
      <c r="CH69" s="10">
        <f>3/24000000*OO[[#This Row],[142 (06JUL1985 15:00:00)-Water Temperature (C)]]*OO[[#This Row],[84]]</f>
        <v>5.2717129169100003E-8</v>
      </c>
      <c r="CI69" s="10">
        <f>3/24000000*OO[[#This Row],[143 (06JUL1985 18:00:00)-Water Temperature (C)]]*OO[[#This Row],[85]]</f>
        <v>5.1130513155487492E-8</v>
      </c>
      <c r="CJ69" s="10">
        <f>3/24000000*OO[[#This Row],[144 (06JUL1985 21:00:00)-Water Temperature (C)]]*OO[[#This Row],[86]]</f>
        <v>4.7949825866150001E-8</v>
      </c>
      <c r="CK69" s="10">
        <f>3/24000000*OO[[#This Row],[145 (07JUL1985 00:00:00)-Water Temperature (C)]]*OO[[#This Row],[87]]</f>
        <v>4.3142034119074999E-8</v>
      </c>
      <c r="CL69" s="10">
        <f>3/24000000*OO[[#This Row],[146 (07JUL1985 03:00:00)-Water Temperature (C)]]*OO[[#This Row],[88]]</f>
        <v>3.8444360336249997E-8</v>
      </c>
      <c r="CM69" s="10">
        <f>3/24000000*OO[[#This Row],[147 (07JUL1985 06:00:00)-Water Temperature (C)]]*OO[[#This Row],[89]]</f>
        <v>3.4498745107499994E-8</v>
      </c>
      <c r="CN69" s="10">
        <f>3/24000000*OO[[#This Row],[148 (07JUL1985 09:00:00)-Water Temperature (C)]]*OO[[#This Row],[90]]</f>
        <v>3.2253189259199998E-8</v>
      </c>
      <c r="CO69" s="10">
        <f>3/24000000*OO[[#This Row],[149 (07JUL1985 12:00:00)-Water Temperature (C)]]*OO[[#This Row],[91]]</f>
        <v>2.9426908135137502E-8</v>
      </c>
      <c r="CP69" s="10">
        <f>3/24000000*OO[[#This Row],[150 (07JUL1985 15:00:00)-Water Temperature (C)]]*OO[[#This Row],[92]]</f>
        <v>2.7900175806424995E-8</v>
      </c>
      <c r="CQ69" s="10">
        <f>3/24000000*OO[[#This Row],[151 (07JUL1985 18:00:00)-Water Temperature (C)]]*OO[[#This Row],[93]]</f>
        <v>2.6642872522087496E-8</v>
      </c>
      <c r="CR69" s="10">
        <f>3/24000000*OO[[#This Row],[152 (07JUL1985 21:00:00)-Water Temperature (C)]]*OO[[#This Row],[94]]</f>
        <v>2.4566972789674998E-8</v>
      </c>
      <c r="CS69" s="10">
        <f>3/24000000*OO[[#This Row],[153 (08JUL1985 00:00:00)-Water Temperature (C)]]*OO[[#This Row],[95]]</f>
        <v>2.1194226115374997E-8</v>
      </c>
      <c r="CT69" s="10">
        <f>3/24000000*OO[[#This Row],[154 (08JUL1985 03:00:00)-Water Temperature (C)]]*OO[[#This Row],[96]]</f>
        <v>1.7909482208399999E-8</v>
      </c>
      <c r="CU69" s="10">
        <f>3/24000000*OO[[#This Row],[155 (08JUL1985 06:00:00)-Water Temperature (C)]]*OO[[#This Row],[97]]</f>
        <v>1.5728414302644998E-8</v>
      </c>
      <c r="CV69" s="10">
        <f>3/24000000*OO[[#This Row],[156 (08JUL1985 09:00:00)-Water Temperature (C)]]*OO[[#This Row],[98]]</f>
        <v>1.5205734692074998E-8</v>
      </c>
      <c r="CW69" s="10">
        <f>3/24000000*OO[[#This Row],[157 (08JUL1985 12:00:00)-Water Temperature (C)]]*OO[[#This Row],[99]]</f>
        <v>1.5246419673925E-8</v>
      </c>
    </row>
    <row r="70" spans="1:101" x14ac:dyDescent="0.35">
      <c r="A70" t="s">
        <v>75</v>
      </c>
      <c r="B70">
        <v>811.53610000000003</v>
      </c>
      <c r="C70" s="10">
        <f>3/24*OO[[#This Row],[59 (26JUN1985 06:00:00)-Water Temperature (C)]]*OO[[#This Row],[1]]/SUM(OO[1])</f>
        <v>8.5639426590046042E-19</v>
      </c>
      <c r="D70" s="10">
        <f>3/24*OO[[#This Row],[60 (26JUN1985 09:00:00)-Water Temperature (C)]]*OO[[#This Row],[2]]/SUM(OO[2])</f>
        <v>1.7222109065861419E-6</v>
      </c>
      <c r="E70" s="10">
        <f>3/24*OO[[#This Row],[61 (26JUN1985 12:00:00)-Water Temperature (C)]]*OO[[#This Row],[3]]/SUM(OO[3])</f>
        <v>1.4566935782103684E-2</v>
      </c>
      <c r="F70" s="10">
        <f>3/24*OO[[#This Row],[62 (26JUN1985 15:00:00)-Water Temperature (C)]]*OO[[#This Row],[4]]/SUM(OO[4])</f>
        <v>0.11103870452292414</v>
      </c>
      <c r="G70" s="10">
        <f>3/24*OO[[#This Row],[63 (26JUN1985 18:00:00)-Water Temperature (C)]]*OO[[#This Row],[5]]/SUM(OO[5])</f>
        <v>5.6427850648576104E-2</v>
      </c>
      <c r="H70" s="10">
        <f>3/24*OO[[#This Row],[64 (26JUN1985 21:00:00)-Water Temperature (C)]]*OO[[#This Row],[6]]/SUM(OO[6])</f>
        <v>6.3088650259151054E-3</v>
      </c>
      <c r="I70" s="10">
        <f>3/24*OO[[#This Row],[65 (27JUN1985 00:00:00)-Water Temperature (C)]]*OO[[#This Row],[7]]/SUM(OO[7])</f>
        <v>3.1919172815685542E-4</v>
      </c>
      <c r="J70" s="10">
        <f>3/24*OO[[#This Row],[66 (27JUN1985 03:00:00)-Water Temperature (C)]]*OO[[#This Row],[8]]/SUM(OO[8])</f>
        <v>4.8870117881034339E-5</v>
      </c>
      <c r="K70" s="10">
        <f>3/24*OO[[#This Row],[67 (27JUN1985 06:00:00)-Water Temperature (C)]]*OO[[#This Row],[9]]/SUM(OO[9])</f>
        <v>3.5826812642173794E-5</v>
      </c>
      <c r="L70" s="10">
        <f>3/24*OO[[#This Row],[68 (27JUN1985 09:00:00)-Water Temperature (C)]]*OO[[#This Row],[10]]/SUM(OO[10])</f>
        <v>3.1409427265194915E-5</v>
      </c>
      <c r="M70" s="10">
        <f>3/24*OO[[#This Row],[69 (27JUN1985 12:00:00)-Water Temperature (C)]]*OO[[#This Row],[11]]/SUM(OO[11])</f>
        <v>2.8557579590467628E-5</v>
      </c>
      <c r="N70" s="10">
        <f>3/24*OO[[#This Row],[70 (27JUN1985 15:00:00)-Water Temperature (C)]]*OO[[#This Row],[12]]/SUM(OO[12])</f>
        <v>2.6942578889624883E-5</v>
      </c>
      <c r="O70" s="10">
        <f>3/24*OO[[#This Row],[71 (27JUN1985 18:00:00)-Water Temperature (C)]]*OO[[#This Row],[13]]/SUM(OO[13])</f>
        <v>2.6447914423468897E-5</v>
      </c>
      <c r="P70" s="10">
        <f>3/24*OO[[#This Row],[72 (27JUN1985 21:00:00)-Water Temperature (C)]]*OO[[#This Row],[14]]/SUM(OO[14])</f>
        <v>2.5652296575628254E-5</v>
      </c>
      <c r="Q70" s="10">
        <f>3/24*OO[[#This Row],[73 (28JUN1985 00:00:00)-Water Temperature (C)]]*OO[[#This Row],[15]]/SUM(OO[15])</f>
        <v>2.4012597665805579E-5</v>
      </c>
      <c r="R70" s="10">
        <f>3/24*OO[[#This Row],[74 (28JUN1985 03:00:00)-Water Temperature (C)]]*OO[[#This Row],[16]]/SUM(OO[16])</f>
        <v>2.1548313264622058E-5</v>
      </c>
      <c r="S70" s="10">
        <f>3/24*OO[[#This Row],[75 (28JUN1985 06:00:00)-Water Temperature (C)]]*OO[[#This Row],[17]]/SUM(OO[17])</f>
        <v>1.8935587615752884E-5</v>
      </c>
      <c r="T70" s="10">
        <f>3/24*OO[[#This Row],[76 (28JUN1985 09:00:00)-Water Temperature (C)]]*OO[[#This Row],[18]]/SUM(OO[18])</f>
        <v>1.6948571537170138E-5</v>
      </c>
      <c r="U70" s="10">
        <f>3/24*OO[[#This Row],[77 (28JUN1985 12:00:00)-Water Temperature (C)]]*OO[[#This Row],[19]]/SUM(OO[19])</f>
        <v>1.5273062797225327E-5</v>
      </c>
      <c r="V70" s="10">
        <f>3/24000000*OO[[#This Row],[78 (28JUN1985 15:00:00)-Water Temperature (C)]]*OO[[#This Row],[20]]</f>
        <v>1.4711927518420001E-5</v>
      </c>
      <c r="W70" s="10">
        <f>3/24000000*OO[[#This Row],[79 (28JUN1985 18:00:00)-Water Temperature (C)]]*OO[[#This Row],[21]]</f>
        <v>1.6162392225264998E-5</v>
      </c>
      <c r="X70" s="10">
        <f>3/24000000*OO[[#This Row],[80 (28JUN1985 21:00:00)-Water Temperature (C)]]*OO[[#This Row],[22]]</f>
        <v>1.7995548589462498E-5</v>
      </c>
      <c r="Y70" s="10">
        <f>3/24000000*OO[[#This Row],[81 (29JUN1985 00:00:00)-Water Temperature (C)]]*OO[[#This Row],[23]]</f>
        <v>1.8155710893374998E-5</v>
      </c>
      <c r="Z70" s="10">
        <f>3/24000000*OO[[#This Row],[82 (29JUN1985 03:00:00)-Water Temperature (C)]]*OO[[#This Row],[24]]</f>
        <v>1.6806282006150001E-5</v>
      </c>
      <c r="AA70" s="10">
        <f>3/24000000*OO[[#This Row],[83 (29JUN1985 06:00:00)-Water Temperature (C)]]*OO[[#This Row],[25]]</f>
        <v>1.4890704612874999E-5</v>
      </c>
      <c r="AB70" s="10">
        <f>3/24000000*OO[[#This Row],[84 (29JUN1985 09:00:00)-Water Temperature (C)]]*OO[[#This Row],[26]]</f>
        <v>1.3366481037958748E-5</v>
      </c>
      <c r="AC70" s="10">
        <f>3/24000000*OO[[#This Row],[85 (29JUN1985 12:00:00)-Water Temperature (C)]]*OO[[#This Row],[27]]</f>
        <v>1.19524844932525E-5</v>
      </c>
      <c r="AD70" s="10">
        <f>3/24000000*OO[[#This Row],[86 (29JUN1985 15:00:00)-Water Temperature (C)]]*OO[[#This Row],[28]]</f>
        <v>1.0902840453733752E-5</v>
      </c>
      <c r="AE70" s="10">
        <f>3/24000000*OO[[#This Row],[88 (29JUN1985 21:00:00)-Water Temperature (C)]]*OO[[#This Row],[30]]</f>
        <v>8.9865633749999986E-6</v>
      </c>
      <c r="AF70" s="10">
        <f>3/24000000*OO[[#This Row],[88 (29JUN1985 21:00:00)-Water Temperature (C)]]*OO[[#This Row],[30]]</f>
        <v>8.9865633749999986E-6</v>
      </c>
      <c r="AG70" s="10">
        <f>3/24000000*OO[[#This Row],[89 (30JUN1985 00:00:00)-Water Temperature (C)]]*OO[[#This Row],[31]]</f>
        <v>7.9935269750437492E-6</v>
      </c>
      <c r="AH70" s="10">
        <f>3/24000000*OO[[#This Row],[90 (30JUN1985 03:00:00)-Water Temperature (C)]]*OO[[#This Row],[32]]</f>
        <v>6.9704825539049989E-6</v>
      </c>
      <c r="AI70" s="10">
        <f>3/24000000*OO[[#This Row],[91 (30JUN1985 06:00:00)-Water Temperature (C)]]*OO[[#This Row],[33]]</f>
        <v>6.0273448711037494E-6</v>
      </c>
      <c r="AJ70" s="10">
        <f>3/24000000*OO[[#This Row],[92 (30JUN1985 09:00:00)-Water Temperature (C)]]*OO[[#This Row],[34]]</f>
        <v>5.5128433819362498E-6</v>
      </c>
      <c r="AK70" s="10">
        <f>3/24000000*OO[[#This Row],[93 (30JUN1985 12:00:00)-Water Temperature (C)]]*OO[[#This Row],[35]]</f>
        <v>5.0812796293350003E-6</v>
      </c>
      <c r="AL70" s="10">
        <f>3/24000000*OO[[#This Row],[94 (30JUN1985 15:00:00)-Water Temperature (C)]]*OO[[#This Row],[36]]</f>
        <v>4.7392171085237502E-6</v>
      </c>
      <c r="AM70" s="10">
        <f>3/24000000*OO[[#This Row],[95 (30JUN1985 18:00:00)-Water Temperature (C)]]*OO[[#This Row],[37]]</f>
        <v>4.4768350660600004E-6</v>
      </c>
      <c r="AN70" s="10">
        <f>3/24000000*OO[[#This Row],[96 (30JUN1985 21:00:00)-Water Temperature (C)]]*OO[[#This Row],[38]]</f>
        <v>4.1282283938987491E-6</v>
      </c>
      <c r="AO70" s="10">
        <f>3/24000000*OO[[#This Row],[97 (01JUL1985 00:00:00)-Water Temperature (C)]]*OO[[#This Row],[39]]</f>
        <v>3.6497938895324999E-6</v>
      </c>
      <c r="AP70" s="10">
        <f>3/24000000*OO[[#This Row],[98 (01JUL1985 03:00:00)-Water Temperature (C)]]*OO[[#This Row],[40]]</f>
        <v>3.1451863908237501E-6</v>
      </c>
      <c r="AQ70" s="10">
        <f>3/24000000*OO[[#This Row],[99 (01JUL1985 06:00:00)-Water Temperature (C)]]*OO[[#This Row],[41]]</f>
        <v>2.680865923515E-6</v>
      </c>
      <c r="AR70" s="10">
        <f>3/24000000*OO[[#This Row],[100 (01JUL1985 09:00:00)-Water Temperature (C)]]*OO[[#This Row],[42]]</f>
        <v>2.3705588256899996E-6</v>
      </c>
      <c r="AS70" s="10">
        <f>3/24000000*OO[[#This Row],[101 (01JUL1985 12:00:00)-Water Temperature (C)]]*OO[[#This Row],[43]]</f>
        <v>2.0979417182549999E-6</v>
      </c>
      <c r="AT70" s="10">
        <f>3/24000000*OO[[#This Row],[102 (01JUL1985 15:00:00)-Water Temperature (C)]]*OO[[#This Row],[44]]</f>
        <v>1.8322347975134999E-6</v>
      </c>
      <c r="AU70" s="10">
        <f>3/24000000*OO[[#This Row],[103 (01JUL1985 18:00:00)-Water Temperature (C)]]*OO[[#This Row],[45]]</f>
        <v>1.5902382437772497E-6</v>
      </c>
      <c r="AV70" s="10">
        <f>3/24000000*OO[[#This Row],[104 (01JUL1985 21:00:00)-Water Temperature (C)]]*OO[[#This Row],[46]]</f>
        <v>1.2927711278414998E-6</v>
      </c>
      <c r="AW70" s="10">
        <f>3/24000000*OO[[#This Row],[105 (02JUL1985 00:00:00)-Water Temperature (C)]]*OO[[#This Row],[47]]</f>
        <v>9.5774963309024999E-7</v>
      </c>
      <c r="AX70" s="10">
        <f>3/24000000*OO[[#This Row],[106 (02JUL1985 03:00:00)-Water Temperature (C)]]*OO[[#This Row],[48]]</f>
        <v>6.6696252631125003E-7</v>
      </c>
      <c r="AY70" s="10">
        <f>3/24000000*OO[[#This Row],[107 (02JUL1985 06:00:00)-Water Temperature (C)]]*OO[[#This Row],[49]]</f>
        <v>4.6715049800474995E-7</v>
      </c>
      <c r="AZ70" s="10">
        <f>3/24000000*OO[[#This Row],[108 (02JUL1985 09:00:00)-Water Temperature (C)]]*OO[[#This Row],[50]]</f>
        <v>3.4761088294124995E-7</v>
      </c>
      <c r="BA70" s="10">
        <f>3/24000000*OO[[#This Row],[109 (02JUL1985 12:00:00)-Water Temperature (C)]]*OO[[#This Row],[51]]</f>
        <v>2.844948760605E-7</v>
      </c>
      <c r="BB70" s="10">
        <f>3/24000000*OO[[#This Row],[110 (02JUL1985 15:00:00)-Water Temperature (C)]]*OO[[#This Row],[52]]</f>
        <v>2.4319350265524996E-7</v>
      </c>
      <c r="BC70" s="10">
        <f>3/24000000*OO[[#This Row],[111 (02JUL1985 18:00:00)-Water Temperature (C)]]*OO[[#This Row],[53]]</f>
        <v>2.1424215817499996E-7</v>
      </c>
      <c r="BD70" s="10">
        <f>3/24000000*OO[[#This Row],[112 (02JUL1985 21:00:00)-Water Temperature (C)]]*OO[[#This Row],[54]]</f>
        <v>1.8428479984949998E-7</v>
      </c>
      <c r="BE70" s="10">
        <f>3/24000000*OO[[#This Row],[113 (03JUL1985 00:00:00)-Water Temperature (C)]]*OO[[#This Row],[55]]</f>
        <v>1.5653122592797498E-7</v>
      </c>
      <c r="BF70" s="10">
        <f>3/24000000*OO[[#This Row],[114 (03JUL1985 03:00:00)-Water Temperature (C)]]*OO[[#This Row],[56]]</f>
        <v>1.3356817444266248E-7</v>
      </c>
      <c r="BG70" s="10">
        <f>3/24000000*OO[[#This Row],[115 (03JUL1985 06:00:00)-Water Temperature (C)]]*OO[[#This Row],[57]]</f>
        <v>1.1580444502599999E-7</v>
      </c>
      <c r="BH70" s="10">
        <f>3/24000000*OO[[#This Row],[116 (03JUL1985 09:00:00)-Water Temperature (C)]]*OO[[#This Row],[58]]</f>
        <v>1.021256801037375E-7</v>
      </c>
      <c r="BI70" s="10">
        <f>3/24000000*OO[[#This Row],[117 (03JUL1985 12:00:00)-Water Temperature (C)]]*OO[[#This Row],[59]]</f>
        <v>9.3741977985524981E-8</v>
      </c>
      <c r="BJ70" s="10">
        <f>3/24000000*OO[[#This Row],[118 (03JUL1985 15:00:00)-Water Temperature (C)]]*OO[[#This Row],[60]]</f>
        <v>8.8418702621699998E-8</v>
      </c>
      <c r="BK70" s="10">
        <f>3/24000000*OO[[#This Row],[119 (03JUL1985 18:00:00)-Water Temperature (C)]]*OO[[#This Row],[61]]</f>
        <v>8.6016941263062486E-8</v>
      </c>
      <c r="BL70" s="10">
        <f>3/24000000*OO[[#This Row],[120 (03JUL1985 21:00:00)-Water Temperature (C)]]*OO[[#This Row],[62]]</f>
        <v>8.0218036761949992E-8</v>
      </c>
      <c r="BM70" s="10">
        <f>3/24000000*OO[[#This Row],[121 (04JUL1985 00:00:00)-Water Temperature (C)]]*OO[[#This Row],[63]]</f>
        <v>7.2770901767549991E-8</v>
      </c>
      <c r="BN70" s="10">
        <f>3/24000000*OO[[#This Row],[122 (04JUL1985 03:00:00)-Water Temperature (C)]]*OO[[#This Row],[64]]</f>
        <v>6.6249493241650005E-8</v>
      </c>
      <c r="BO70" s="10">
        <f>3/24000000*OO[[#This Row],[123 (04JUL1985 06:00:00)-Water Temperature (C)]]*OO[[#This Row],[65]]</f>
        <v>6.1428621283874994E-8</v>
      </c>
      <c r="BP70" s="10">
        <f>3/24000000*OO[[#This Row],[124 (04JUL1985 09:00:00)-Water Temperature (C)]]*OO[[#This Row],[66]]</f>
        <v>5.9651427712499998E-8</v>
      </c>
      <c r="BQ70" s="10">
        <f>3/24000000*OO[[#This Row],[125 (04JUL1985 12:00:00)-Water Temperature (C)]]*OO[[#This Row],[67]]</f>
        <v>5.7802010209199992E-8</v>
      </c>
      <c r="BR70" s="10">
        <f>3/24000000*OO[[#This Row],[126 (04JUL1985 15:00:00)-Water Temperature (C)]]*OO[[#This Row],[68]]</f>
        <v>5.5657378539000001E-8</v>
      </c>
      <c r="BS70" s="10">
        <f>3/24000000*OO[[#This Row],[127 (04JUL1985 18:00:00)-Water Temperature (C)]]*OO[[#This Row],[69]]</f>
        <v>5.4849904970049991E-8</v>
      </c>
      <c r="BT70" s="10">
        <f>3/24000000*OO[[#This Row],[128 (04JUL1985 21:00:00)-Water Temperature (C)]]*OO[[#This Row],[70]]</f>
        <v>5.4649849225475E-8</v>
      </c>
      <c r="BU70" s="10">
        <f>3/24000000*OO[[#This Row],[129 (05JUL1985 00:00:00)-Water Temperature (C)]]*OO[[#This Row],[71]]</f>
        <v>5.3924451261799999E-8</v>
      </c>
      <c r="BV70" s="10">
        <f>3/24000000*OO[[#This Row],[130 (05JUL1985 03:00:00)-Water Temperature (C)]]*OO[[#This Row],[72]]</f>
        <v>5.2386143354175007E-8</v>
      </c>
      <c r="BW70" s="10">
        <f>3/24000000*OO[[#This Row],[131 (05JUL1985 06:00:00)-Water Temperature (C)]]*OO[[#This Row],[73]]</f>
        <v>4.997407815705E-8</v>
      </c>
      <c r="BX70" s="10">
        <f>3/24000000*OO[[#This Row],[132 (05JUL1985 09:00:00)-Water Temperature (C)]]*OO[[#This Row],[74]]</f>
        <v>4.9550426335400001E-8</v>
      </c>
      <c r="BY70" s="10">
        <f>3/24000000*OO[[#This Row],[133 (05JUL1985 12:00:00)-Water Temperature (C)]]*OO[[#This Row],[75]]</f>
        <v>4.95224637039E-8</v>
      </c>
      <c r="BZ70" s="10">
        <f>3/24000000*OO[[#This Row],[134 (05JUL1985 15:00:00)-Water Temperature (C)]]*OO[[#This Row],[76]]</f>
        <v>4.9496246416312499E-8</v>
      </c>
      <c r="CA70" s="10">
        <f>3/24000000*OO[[#This Row],[135 (05JUL1985 18:00:00)-Water Temperature (C)]]*OO[[#This Row],[77]]</f>
        <v>4.9353245466000001E-8</v>
      </c>
      <c r="CB70" s="10">
        <f>3/24000000*OO[[#This Row],[136 (05JUL1985 21:00:00)-Water Temperature (C)]]*OO[[#This Row],[78]]</f>
        <v>4.9334674688087499E-8</v>
      </c>
      <c r="CC70" s="10">
        <f>3/24000000*OO[[#This Row],[137 (06JUL1985 00:00:00)-Water Temperature (C)]]*OO[[#This Row],[79]]</f>
        <v>4.967981634979999E-8</v>
      </c>
      <c r="CD70" s="10">
        <f>3/24000000*OO[[#This Row],[138 (06JUL1985 03:00:00)-Water Temperature (C)]]*OO[[#This Row],[80]]</f>
        <v>4.9461657990149999E-8</v>
      </c>
      <c r="CE70" s="10">
        <f>3/24000000*OO[[#This Row],[139 (06JUL1985 06:00:00)-Water Temperature (C)]]*OO[[#This Row],[81]]</f>
        <v>4.8119051463987498E-8</v>
      </c>
      <c r="CF70" s="10">
        <f>3/24000000*OO[[#This Row],[140 (06JUL1985 09:00:00)-Water Temperature (C)]]*OO[[#This Row],[82]]</f>
        <v>4.7736505688374998E-8</v>
      </c>
      <c r="CG70" s="10">
        <f>3/24000000*OO[[#This Row],[141 (06JUL1985 12:00:00)-Water Temperature (C)]]*OO[[#This Row],[83]]</f>
        <v>4.6872722413225E-8</v>
      </c>
      <c r="CH70" s="10">
        <f>3/24000000*OO[[#This Row],[142 (06JUL1985 15:00:00)-Water Temperature (C)]]*OO[[#This Row],[84]]</f>
        <v>4.5895530752162496E-8</v>
      </c>
      <c r="CI70" s="10">
        <f>3/24000000*OO[[#This Row],[143 (06JUL1985 18:00:00)-Water Temperature (C)]]*OO[[#This Row],[85]]</f>
        <v>4.4473722047699995E-8</v>
      </c>
      <c r="CJ70" s="10">
        <f>3/24000000*OO[[#This Row],[144 (06JUL1985 21:00:00)-Water Temperature (C)]]*OO[[#This Row],[86]]</f>
        <v>4.1710629527174996E-8</v>
      </c>
      <c r="CK70" s="10">
        <f>3/24000000*OO[[#This Row],[145 (07JUL1985 00:00:00)-Water Temperature (C)]]*OO[[#This Row],[87]]</f>
        <v>3.7563452986374998E-8</v>
      </c>
      <c r="CL70" s="10">
        <f>3/24000000*OO[[#This Row],[146 (07JUL1985 03:00:00)-Water Temperature (C)]]*OO[[#This Row],[88]]</f>
        <v>3.3498344942287503E-8</v>
      </c>
      <c r="CM70" s="10">
        <f>3/24000000*OO[[#This Row],[147 (07JUL1985 06:00:00)-Water Temperature (C)]]*OO[[#This Row],[89]]</f>
        <v>3.0069323540187503E-8</v>
      </c>
      <c r="CN70" s="10">
        <f>3/24000000*OO[[#This Row],[148 (07JUL1985 09:00:00)-Water Temperature (C)]]*OO[[#This Row],[90]]</f>
        <v>2.8140155684249996E-8</v>
      </c>
      <c r="CO70" s="10">
        <f>3/24000000*OO[[#This Row],[149 (07JUL1985 12:00:00)-Water Temperature (C)]]*OO[[#This Row],[91]]</f>
        <v>2.5672852979324998E-8</v>
      </c>
      <c r="CP70" s="10">
        <f>3/24000000*OO[[#This Row],[150 (07JUL1985 15:00:00)-Water Temperature (C)]]*OO[[#This Row],[92]]</f>
        <v>2.4343332529725E-8</v>
      </c>
      <c r="CQ70" s="10">
        <f>3/24000000*OO[[#This Row],[151 (07JUL1985 18:00:00)-Water Temperature (C)]]*OO[[#This Row],[93]]</f>
        <v>2.3193649561287501E-8</v>
      </c>
      <c r="CR70" s="10">
        <f>3/24000000*OO[[#This Row],[152 (07JUL1985 21:00:00)-Water Temperature (C)]]*OO[[#This Row],[94]]</f>
        <v>2.14453784418125E-8</v>
      </c>
      <c r="CS70" s="10">
        <f>3/24000000*OO[[#This Row],[153 (08JUL1985 00:00:00)-Water Temperature (C)]]*OO[[#This Row],[95]]</f>
        <v>1.8582267089600002E-8</v>
      </c>
      <c r="CT70" s="10">
        <f>3/24000000*OO[[#This Row],[154 (08JUL1985 03:00:00)-Water Temperature (C)]]*OO[[#This Row],[96]]</f>
        <v>1.5694528588818746E-8</v>
      </c>
      <c r="CU70" s="10">
        <f>3/24000000*OO[[#This Row],[155 (08JUL1985 06:00:00)-Water Temperature (C)]]*OO[[#This Row],[97]]</f>
        <v>1.372902982254E-8</v>
      </c>
      <c r="CV70" s="10">
        <f>3/24000000*OO[[#This Row],[156 (08JUL1985 09:00:00)-Water Temperature (C)]]*OO[[#This Row],[98]]</f>
        <v>1.3230219894880001E-8</v>
      </c>
      <c r="CW70" s="10">
        <f>3/24000000*OO[[#This Row],[157 (08JUL1985 12:00:00)-Water Temperature (C)]]*OO[[#This Row],[99]]</f>
        <v>1.324121048045E-8</v>
      </c>
    </row>
    <row r="71" spans="1:101" x14ac:dyDescent="0.35">
      <c r="A71" t="s">
        <v>76</v>
      </c>
      <c r="B71">
        <v>739.91719999999998</v>
      </c>
      <c r="C71" s="10">
        <f>3/24*OO[[#This Row],[59 (26JUN1985 06:00:00)-Water Temperature (C)]]*OO[[#This Row],[1]]/SUM(OO[1])</f>
        <v>8.9961414672631719E-20</v>
      </c>
      <c r="D71" s="10">
        <f>3/24*OO[[#This Row],[60 (26JUN1985 09:00:00)-Water Temperature (C)]]*OO[[#This Row],[2]]/SUM(OO[2])</f>
        <v>3.5581601250028122E-7</v>
      </c>
      <c r="E71" s="10">
        <f>3/24*OO[[#This Row],[61 (26JUN1985 12:00:00)-Water Temperature (C)]]*OO[[#This Row],[3]]/SUM(OO[3])</f>
        <v>7.8332952065353605E-3</v>
      </c>
      <c r="F71" s="10">
        <f>3/24*OO[[#This Row],[62 (26JUN1985 15:00:00)-Water Temperature (C)]]*OO[[#This Row],[4]]/SUM(OO[4])</f>
        <v>7.8139426770109197E-2</v>
      </c>
      <c r="G71" s="10">
        <f>3/24*OO[[#This Row],[63 (26JUN1985 18:00:00)-Water Temperature (C)]]*OO[[#This Row],[5]]/SUM(OO[5])</f>
        <v>4.6659656006904512E-2</v>
      </c>
      <c r="H71" s="10">
        <f>3/24*OO[[#This Row],[64 (26JUN1985 21:00:00)-Water Temperature (C)]]*OO[[#This Row],[6]]/SUM(OO[6])</f>
        <v>5.7947258068558483E-3</v>
      </c>
      <c r="I71" s="10">
        <f>3/24*OO[[#This Row],[65 (27JUN1985 00:00:00)-Water Temperature (C)]]*OO[[#This Row],[7]]/SUM(OO[7])</f>
        <v>3.0378765472594005E-4</v>
      </c>
      <c r="J71" s="10">
        <f>3/24*OO[[#This Row],[66 (27JUN1985 03:00:00)-Water Temperature (C)]]*OO[[#This Row],[8]]/SUM(OO[8])</f>
        <v>3.7993857669207844E-5</v>
      </c>
      <c r="K71" s="10">
        <f>3/24*OO[[#This Row],[67 (27JUN1985 06:00:00)-Water Temperature (C)]]*OO[[#This Row],[9]]/SUM(OO[9])</f>
        <v>2.6442800723623886E-5</v>
      </c>
      <c r="L71" s="10">
        <f>3/24*OO[[#This Row],[68 (27JUN1985 09:00:00)-Water Temperature (C)]]*OO[[#This Row],[10]]/SUM(OO[10])</f>
        <v>2.3123650303609433E-5</v>
      </c>
      <c r="M71" s="10">
        <f>3/24*OO[[#This Row],[69 (27JUN1985 12:00:00)-Water Temperature (C)]]*OO[[#This Row],[11]]/SUM(OO[11])</f>
        <v>2.0950867077060539E-5</v>
      </c>
      <c r="N71" s="10">
        <f>3/24*OO[[#This Row],[70 (27JUN1985 15:00:00)-Water Temperature (C)]]*OO[[#This Row],[12]]/SUM(OO[12])</f>
        <v>1.9663328281863791E-5</v>
      </c>
      <c r="O71" s="10">
        <f>3/24*OO[[#This Row],[71 (27JUN1985 18:00:00)-Water Temperature (C)]]*OO[[#This Row],[13]]/SUM(OO[13])</f>
        <v>1.9219350100790166E-5</v>
      </c>
      <c r="P71" s="10">
        <f>3/24*OO[[#This Row],[72 (27JUN1985 21:00:00)-Water Temperature (C)]]*OO[[#This Row],[14]]/SUM(OO[14])</f>
        <v>1.8612753176421568E-5</v>
      </c>
      <c r="Q71" s="10">
        <f>3/24*OO[[#This Row],[73 (28JUN1985 00:00:00)-Water Temperature (C)]]*OO[[#This Row],[15]]/SUM(OO[15])</f>
        <v>1.7450896141624392E-5</v>
      </c>
      <c r="R71" s="10">
        <f>3/24*OO[[#This Row],[74 (28JUN1985 03:00:00)-Water Temperature (C)]]*OO[[#This Row],[16]]/SUM(OO[16])</f>
        <v>1.5692961997274312E-5</v>
      </c>
      <c r="S71" s="10">
        <f>3/24*OO[[#This Row],[75 (28JUN1985 06:00:00)-Water Temperature (C)]]*OO[[#This Row],[17]]/SUM(OO[17])</f>
        <v>1.3798806101427375E-5</v>
      </c>
      <c r="T71" s="10">
        <f>3/24*OO[[#This Row],[76 (28JUN1985 09:00:00)-Water Temperature (C)]]*OO[[#This Row],[18]]/SUM(OO[18])</f>
        <v>1.2346301277102755E-5</v>
      </c>
      <c r="U71" s="10">
        <f>3/24*OO[[#This Row],[77 (28JUN1985 12:00:00)-Water Temperature (C)]]*OO[[#This Row],[19]]/SUM(OO[19])</f>
        <v>1.1093177611824303E-5</v>
      </c>
      <c r="V71" s="10">
        <f>3/24000000*OO[[#This Row],[78 (28JUN1985 15:00:00)-Water Temperature (C)]]*OO[[#This Row],[20]]</f>
        <v>1.0583148326445E-5</v>
      </c>
      <c r="W71" s="10">
        <f>3/24000000*OO[[#This Row],[79 (28JUN1985 18:00:00)-Water Temperature (C)]]*OO[[#This Row],[21]]</f>
        <v>1.14750735398775E-5</v>
      </c>
      <c r="X71" s="10">
        <f>3/24000000*OO[[#This Row],[80 (28JUN1985 21:00:00)-Water Temperature (C)]]*OO[[#This Row],[22]]</f>
        <v>1.2800029144859999E-5</v>
      </c>
      <c r="Y71" s="10">
        <f>3/24000000*OO[[#This Row],[81 (29JUN1985 00:00:00)-Water Temperature (C)]]*OO[[#This Row],[23]]</f>
        <v>1.2989337609795001E-5</v>
      </c>
      <c r="Z71" s="10">
        <f>3/24000000*OO[[#This Row],[82 (29JUN1985 03:00:00)-Water Temperature (C)]]*OO[[#This Row],[24]]</f>
        <v>1.2047322590520001E-5</v>
      </c>
      <c r="AA71" s="10">
        <f>3/24000000*OO[[#This Row],[83 (29JUN1985 06:00:00)-Water Temperature (C)]]*OO[[#This Row],[25]]</f>
        <v>1.0666954325339999E-5</v>
      </c>
      <c r="AB71" s="10">
        <f>3/24000000*OO[[#This Row],[84 (29JUN1985 09:00:00)-Water Temperature (C)]]*OO[[#This Row],[26]]</f>
        <v>9.5601394788937515E-6</v>
      </c>
      <c r="AC71" s="10">
        <f>3/24000000*OO[[#This Row],[85 (29JUN1985 12:00:00)-Water Temperature (C)]]*OO[[#This Row],[27]]</f>
        <v>8.4998507894299986E-6</v>
      </c>
      <c r="AD71" s="10">
        <f>3/24000000*OO[[#This Row],[86 (29JUN1985 15:00:00)-Water Temperature (C)]]*OO[[#This Row],[28]]</f>
        <v>7.6987696481737501E-6</v>
      </c>
      <c r="AE71" s="10">
        <f>3/24000000*OO[[#This Row],[88 (29JUN1985 21:00:00)-Water Temperature (C)]]*OO[[#This Row],[30]]</f>
        <v>6.2364567105225001E-6</v>
      </c>
      <c r="AF71" s="10">
        <f>3/24000000*OO[[#This Row],[88 (29JUN1985 21:00:00)-Water Temperature (C)]]*OO[[#This Row],[30]]</f>
        <v>6.2364567105225001E-6</v>
      </c>
      <c r="AG71" s="10">
        <f>3/24000000*OO[[#This Row],[89 (30JUN1985 00:00:00)-Water Temperature (C)]]*OO[[#This Row],[31]]</f>
        <v>5.5032794890974993E-6</v>
      </c>
      <c r="AH71" s="10">
        <f>3/24000000*OO[[#This Row],[90 (30JUN1985 03:00:00)-Water Temperature (C)]]*OO[[#This Row],[32]]</f>
        <v>4.7682293942724999E-6</v>
      </c>
      <c r="AI71" s="10">
        <f>3/24000000*OO[[#This Row],[91 (30JUN1985 06:00:00)-Water Temperature (C)]]*OO[[#This Row],[33]]</f>
        <v>4.0912001331074998E-6</v>
      </c>
      <c r="AJ71" s="10">
        <f>3/24000000*OO[[#This Row],[92 (30JUN1985 09:00:00)-Water Temperature (C)]]*OO[[#This Row],[34]]</f>
        <v>3.7077487259550001E-6</v>
      </c>
      <c r="AK71" s="10">
        <f>3/24000000*OO[[#This Row],[93 (30JUN1985 12:00:00)-Water Temperature (C)]]*OO[[#This Row],[35]]</f>
        <v>3.4033564602000005E-6</v>
      </c>
      <c r="AL71" s="10">
        <f>3/24000000*OO[[#This Row],[94 (30JUN1985 15:00:00)-Water Temperature (C)]]*OO[[#This Row],[36]]</f>
        <v>3.1738616118125002E-6</v>
      </c>
      <c r="AM71" s="10">
        <f>3/24000000*OO[[#This Row],[95 (30JUN1985 18:00:00)-Water Temperature (C)]]*OO[[#This Row],[37]]</f>
        <v>2.9951577288750004E-6</v>
      </c>
      <c r="AN71" s="10">
        <f>3/24000000*OO[[#This Row],[96 (30JUN1985 21:00:00)-Water Temperature (C)]]*OO[[#This Row],[38]]</f>
        <v>2.7588343787187495E-6</v>
      </c>
      <c r="AO71" s="10">
        <f>3/24000000*OO[[#This Row],[97 (01JUL1985 00:00:00)-Water Temperature (C)]]*OO[[#This Row],[39]]</f>
        <v>2.4411761593949999E-6</v>
      </c>
      <c r="AP71" s="10">
        <f>3/24000000*OO[[#This Row],[98 (01JUL1985 03:00:00)-Water Temperature (C)]]*OO[[#This Row],[40]]</f>
        <v>2.1081308674524999E-6</v>
      </c>
      <c r="AQ71" s="10">
        <f>3/24000000*OO[[#This Row],[99 (01JUL1985 06:00:00)-Water Temperature (C)]]*OO[[#This Row],[41]]</f>
        <v>1.8006863039949996E-6</v>
      </c>
      <c r="AR71" s="10">
        <f>3/24000000*OO[[#This Row],[100 (01JUL1985 09:00:00)-Water Temperature (C)]]*OO[[#This Row],[42]]</f>
        <v>1.596721060017375E-6</v>
      </c>
      <c r="AS71" s="10">
        <f>3/24000000*OO[[#This Row],[101 (01JUL1985 12:00:00)-Water Temperature (C)]]*OO[[#This Row],[43]]</f>
        <v>1.4158999777119999E-6</v>
      </c>
      <c r="AT71" s="10">
        <f>3/24000000*OO[[#This Row],[102 (01JUL1985 15:00:00)-Water Temperature (C)]]*OO[[#This Row],[44]]</f>
        <v>1.2387725603287499E-6</v>
      </c>
      <c r="AU71" s="10">
        <f>3/24000000*OO[[#This Row],[103 (01JUL1985 18:00:00)-Water Temperature (C)]]*OO[[#This Row],[45]]</f>
        <v>1.0764391704577499E-6</v>
      </c>
      <c r="AV71" s="10">
        <f>3/24000000*OO[[#This Row],[104 (01JUL1985 21:00:00)-Water Temperature (C)]]*OO[[#This Row],[46]]</f>
        <v>8.7863634859499985E-7</v>
      </c>
      <c r="AW71" s="10">
        <f>3/24000000*OO[[#This Row],[105 (02JUL1985 00:00:00)-Water Temperature (C)]]*OO[[#This Row],[47]]</f>
        <v>6.5508675028649988E-7</v>
      </c>
      <c r="AX71" s="10">
        <f>3/24000000*OO[[#This Row],[106 (02JUL1985 03:00:00)-Water Temperature (C)]]*OO[[#This Row],[48]]</f>
        <v>4.5763160619599999E-7</v>
      </c>
      <c r="AY71" s="10">
        <f>3/24000000*OO[[#This Row],[107 (02JUL1985 06:00:00)-Water Temperature (C)]]*OO[[#This Row],[49]]</f>
        <v>3.1978468773762496E-7</v>
      </c>
      <c r="AZ71" s="10">
        <f>3/24000000*OO[[#This Row],[108 (02JUL1985 09:00:00)-Water Temperature (C)]]*OO[[#This Row],[50]]</f>
        <v>2.3689114559662502E-7</v>
      </c>
      <c r="BA71" s="10">
        <f>3/24000000*OO[[#This Row],[109 (02JUL1985 12:00:00)-Water Temperature (C)]]*OO[[#This Row],[51]]</f>
        <v>1.9297588767325001E-7</v>
      </c>
      <c r="BB71" s="10">
        <f>3/24000000*OO[[#This Row],[110 (02JUL1985 15:00:00)-Water Temperature (C)]]*OO[[#This Row],[52]]</f>
        <v>1.6424040726089998E-7</v>
      </c>
      <c r="BC71" s="10">
        <f>3/24000000*OO[[#This Row],[111 (02JUL1985 18:00:00)-Water Temperature (C)]]*OO[[#This Row],[53]]</f>
        <v>1.4437506182960001E-7</v>
      </c>
      <c r="BD71" s="10">
        <f>3/24000000*OO[[#This Row],[112 (02JUL1985 21:00:00)-Water Temperature (C)]]*OO[[#This Row],[54]]</f>
        <v>1.2421515566281248E-7</v>
      </c>
      <c r="BE71" s="10">
        <f>3/24000000*OO[[#This Row],[113 (03JUL1985 00:00:00)-Water Temperature (C)]]*OO[[#This Row],[55]]</f>
        <v>1.0555933910047499E-7</v>
      </c>
      <c r="BF71" s="10">
        <f>3/24000000*OO[[#This Row],[114 (03JUL1985 03:00:00)-Water Temperature (C)]]*OO[[#This Row],[56]]</f>
        <v>8.9917458424199994E-8</v>
      </c>
      <c r="BG71" s="10">
        <f>3/24000000*OO[[#This Row],[115 (03JUL1985 06:00:00)-Water Temperature (C)]]*OO[[#This Row],[57]]</f>
        <v>7.7871699916262503E-8</v>
      </c>
      <c r="BH71" s="10">
        <f>3/24000000*OO[[#This Row],[116 (03JUL1985 09:00:00)-Water Temperature (C)]]*OO[[#This Row],[58]]</f>
        <v>6.8684847434999987E-8</v>
      </c>
      <c r="BI71" s="10">
        <f>3/24000000*OO[[#This Row],[117 (03JUL1985 12:00:00)-Water Temperature (C)]]*OO[[#This Row],[59]]</f>
        <v>6.2991085722949994E-8</v>
      </c>
      <c r="BJ71" s="10">
        <f>3/24000000*OO[[#This Row],[118 (03JUL1985 15:00:00)-Water Temperature (C)]]*OO[[#This Row],[60]]</f>
        <v>5.9273302445637501E-8</v>
      </c>
      <c r="BK71" s="10">
        <f>3/24000000*OO[[#This Row],[119 (03JUL1985 18:00:00)-Water Temperature (C)]]*OO[[#This Row],[61]]</f>
        <v>5.7596983180624992E-8</v>
      </c>
      <c r="BL71" s="10">
        <f>3/24000000*OO[[#This Row],[120 (03JUL1985 21:00:00)-Water Temperature (C)]]*OO[[#This Row],[62]]</f>
        <v>5.3733603903050001E-8</v>
      </c>
      <c r="BM71" s="10">
        <f>3/24000000*OO[[#This Row],[121 (04JUL1985 00:00:00)-Water Temperature (C)]]*OO[[#This Row],[63]]</f>
        <v>4.8768396819300001E-8</v>
      </c>
      <c r="BN71" s="10">
        <f>3/24000000*OO[[#This Row],[122 (04JUL1985 03:00:00)-Water Temperature (C)]]*OO[[#This Row],[64]]</f>
        <v>4.4355543994499994E-8</v>
      </c>
      <c r="BO71" s="10">
        <f>3/24000000*OO[[#This Row],[123 (04JUL1985 06:00:00)-Water Temperature (C)]]*OO[[#This Row],[65]]</f>
        <v>4.1090939358149999E-8</v>
      </c>
      <c r="BP71" s="10">
        <f>3/24000000*OO[[#This Row],[124 (04JUL1985 09:00:00)-Water Temperature (C)]]*OO[[#This Row],[66]]</f>
        <v>3.9940790440349995E-8</v>
      </c>
      <c r="BQ71" s="10">
        <f>3/24000000*OO[[#This Row],[125 (04JUL1985 12:00:00)-Water Temperature (C)]]*OO[[#This Row],[67]]</f>
        <v>3.8715949609837498E-8</v>
      </c>
      <c r="BR71" s="10">
        <f>3/24000000*OO[[#This Row],[126 (04JUL1985 15:00:00)-Water Temperature (C)]]*OO[[#This Row],[68]]</f>
        <v>3.7270314874949998E-8</v>
      </c>
      <c r="BS71" s="10">
        <f>3/24000000*OO[[#This Row],[127 (04JUL1985 18:00:00)-Water Temperature (C)]]*OO[[#This Row],[69]]</f>
        <v>3.6662908865625002E-8</v>
      </c>
      <c r="BT71" s="10">
        <f>3/24000000*OO[[#This Row],[128 (04JUL1985 21:00:00)-Water Temperature (C)]]*OO[[#This Row],[70]]</f>
        <v>3.6388188841874995E-8</v>
      </c>
      <c r="BU71" s="10">
        <f>3/24000000*OO[[#This Row],[129 (05JUL1985 00:00:00)-Water Temperature (C)]]*OO[[#This Row],[71]]</f>
        <v>3.5863884396874997E-8</v>
      </c>
      <c r="BV71" s="10">
        <f>3/24000000*OO[[#This Row],[130 (05JUL1985 03:00:00)-Water Temperature (C)]]*OO[[#This Row],[72]]</f>
        <v>3.4914206834574995E-8</v>
      </c>
      <c r="BW71" s="10">
        <f>3/24000000*OO[[#This Row],[131 (05JUL1985 06:00:00)-Water Temperature (C)]]*OO[[#This Row],[73]]</f>
        <v>3.3374551216625002E-8</v>
      </c>
      <c r="BX71" s="10">
        <f>3/24000000*OO[[#This Row],[132 (05JUL1985 09:00:00)-Water Temperature (C)]]*OO[[#This Row],[74]]</f>
        <v>3.3146308444299999E-8</v>
      </c>
      <c r="BY71" s="10">
        <f>3/24000000*OO[[#This Row],[133 (05JUL1985 12:00:00)-Water Temperature (C)]]*OO[[#This Row],[75]]</f>
        <v>3.3141352327687492E-8</v>
      </c>
      <c r="BZ71" s="10">
        <f>3/24000000*OO[[#This Row],[134 (05JUL1985 15:00:00)-Water Temperature (C)]]*OO[[#This Row],[76]]</f>
        <v>3.3136301362499998E-8</v>
      </c>
      <c r="CA71" s="10">
        <f>3/24000000*OO[[#This Row],[135 (05JUL1985 18:00:00)-Water Temperature (C)]]*OO[[#This Row],[77]]</f>
        <v>3.2975610194475004E-8</v>
      </c>
      <c r="CB71" s="10">
        <f>3/24000000*OO[[#This Row],[136 (05JUL1985 21:00:00)-Water Temperature (C)]]*OO[[#This Row],[78]]</f>
        <v>3.2810820165200003E-8</v>
      </c>
      <c r="CC71" s="10">
        <f>3/24000000*OO[[#This Row],[137 (06JUL1985 00:00:00)-Water Temperature (C)]]*OO[[#This Row],[79]]</f>
        <v>3.2985498037499995E-8</v>
      </c>
      <c r="CD71" s="10">
        <f>3/24000000*OO[[#This Row],[138 (06JUL1985 03:00:00)-Water Temperature (C)]]*OO[[#This Row],[80]]</f>
        <v>3.2909689716749994E-8</v>
      </c>
      <c r="CE71" s="10">
        <f>3/24000000*OO[[#This Row],[139 (06JUL1985 06:00:00)-Water Temperature (C)]]*OO[[#This Row],[81]]</f>
        <v>3.2117006642350001E-8</v>
      </c>
      <c r="CF71" s="10">
        <f>3/24000000*OO[[#This Row],[140 (06JUL1985 09:00:00)-Water Temperature (C)]]*OO[[#This Row],[82]]</f>
        <v>3.1964343303749993E-8</v>
      </c>
      <c r="CG71" s="10">
        <f>3/24000000*OO[[#This Row],[141 (06JUL1985 12:00:00)-Water Temperature (C)]]*OO[[#This Row],[83]]</f>
        <v>3.14222194575E-8</v>
      </c>
      <c r="CH71" s="10">
        <f>3/24000000*OO[[#This Row],[142 (06JUL1985 15:00:00)-Water Temperature (C)]]*OO[[#This Row],[84]]</f>
        <v>3.0777066845124998E-8</v>
      </c>
      <c r="CI71" s="10">
        <f>3/24000000*OO[[#This Row],[143 (06JUL1985 18:00:00)-Water Temperature (C)]]*OO[[#This Row],[85]]</f>
        <v>2.9803125625812495E-8</v>
      </c>
      <c r="CJ71" s="10">
        <f>3/24000000*OO[[#This Row],[144 (06JUL1985 21:00:00)-Water Temperature (C)]]*OO[[#This Row],[86]]</f>
        <v>2.7949051218550002E-8</v>
      </c>
      <c r="CK71" s="10">
        <f>3/24000000*OO[[#This Row],[145 (07JUL1985 00:00:00)-Water Temperature (C)]]*OO[[#This Row],[87]]</f>
        <v>2.51843572063125E-8</v>
      </c>
      <c r="CL71" s="10">
        <f>3/24000000*OO[[#This Row],[146 (07JUL1985 03:00:00)-Water Temperature (C)]]*OO[[#This Row],[88]]</f>
        <v>2.2472174127374998E-8</v>
      </c>
      <c r="CM71" s="10">
        <f>3/24000000*OO[[#This Row],[147 (07JUL1985 06:00:00)-Water Temperature (C)]]*OO[[#This Row],[89]]</f>
        <v>2.0175337852400001E-8</v>
      </c>
      <c r="CN71" s="10">
        <f>3/24000000*OO[[#This Row],[148 (07JUL1985 09:00:00)-Water Temperature (C)]]*OO[[#This Row],[90]]</f>
        <v>1.8893862328537501E-8</v>
      </c>
      <c r="CO71" s="10">
        <f>3/24000000*OO[[#This Row],[149 (07JUL1985 12:00:00)-Water Temperature (C)]]*OO[[#This Row],[91]]</f>
        <v>1.7236606074633748E-8</v>
      </c>
      <c r="CP71" s="10">
        <f>3/24000000*OO[[#This Row],[150 (07JUL1985 15:00:00)-Water Temperature (C)]]*OO[[#This Row],[92]]</f>
        <v>1.6345400346669999E-8</v>
      </c>
      <c r="CQ71" s="10">
        <f>3/24000000*OO[[#This Row],[151 (07JUL1985 18:00:00)-Water Temperature (C)]]*OO[[#This Row],[93]]</f>
        <v>1.5549547147819999E-8</v>
      </c>
      <c r="CR71" s="10">
        <f>3/24000000*OO[[#This Row],[152 (07JUL1985 21:00:00)-Water Temperature (C)]]*OO[[#This Row],[94]]</f>
        <v>1.4401758136555E-8</v>
      </c>
      <c r="CS71" s="10">
        <f>3/24000000*OO[[#This Row],[153 (08JUL1985 00:00:00)-Water Temperature (C)]]*OO[[#This Row],[95]]</f>
        <v>1.2520378656742499E-8</v>
      </c>
      <c r="CT71" s="10">
        <f>3/24000000*OO[[#This Row],[154 (08JUL1985 03:00:00)-Water Temperature (C)]]*OO[[#This Row],[96]]</f>
        <v>1.0574159845577498E-8</v>
      </c>
      <c r="CU71" s="10">
        <f>3/24000000*OO[[#This Row],[155 (08JUL1985 06:00:00)-Water Temperature (C)]]*OO[[#This Row],[97]]</f>
        <v>9.2248066437324975E-9</v>
      </c>
      <c r="CV71" s="10">
        <f>3/24000000*OO[[#This Row],[156 (08JUL1985 09:00:00)-Water Temperature (C)]]*OO[[#This Row],[98]]</f>
        <v>8.8681954103137509E-9</v>
      </c>
      <c r="CW71" s="10">
        <f>3/24000000*OO[[#This Row],[157 (08JUL1985 12:00:00)-Water Temperature (C)]]*OO[[#This Row],[99]]</f>
        <v>8.8629611572125001E-9</v>
      </c>
    </row>
    <row r="72" spans="1:101" x14ac:dyDescent="0.35">
      <c r="A72" t="s">
        <v>77</v>
      </c>
      <c r="B72">
        <v>879.94240000000002</v>
      </c>
      <c r="C72" s="10">
        <f>3/24*OO[[#This Row],[59 (26JUN1985 06:00:00)-Water Temperature (C)]]*OO[[#This Row],[1]]/SUM(OO[1])</f>
        <v>1.6966306443011481E-20</v>
      </c>
      <c r="D72" s="10">
        <f>3/24*OO[[#This Row],[60 (26JUN1985 09:00:00)-Water Temperature (C)]]*OO[[#This Row],[2]]/SUM(OO[2])</f>
        <v>9.5189698289040051E-8</v>
      </c>
      <c r="E72" s="10">
        <f>3/24*OO[[#This Row],[61 (26JUN1985 12:00:00)-Water Temperature (C)]]*OO[[#This Row],[3]]/SUM(OO[3])</f>
        <v>6.4840929550723375E-3</v>
      </c>
      <c r="F72" s="10">
        <f>3/24*OO[[#This Row],[62 (26JUN1985 15:00:00)-Water Temperature (C)]]*OO[[#This Row],[4]]/SUM(OO[4])</f>
        <v>8.5890152685158969E-2</v>
      </c>
      <c r="G72" s="10">
        <f>3/24*OO[[#This Row],[63 (26JUN1985 18:00:00)-Water Temperature (C)]]*OO[[#This Row],[5]]/SUM(OO[5])</f>
        <v>6.1083587777298866E-2</v>
      </c>
      <c r="H72" s="10">
        <f>3/24*OO[[#This Row],[64 (26JUN1985 21:00:00)-Water Temperature (C)]]*OO[[#This Row],[6]]/SUM(OO[6])</f>
        <v>8.5397558861553882E-3</v>
      </c>
      <c r="I72" s="10">
        <f>3/24*OO[[#This Row],[65 (27JUN1985 00:00:00)-Water Temperature (C)]]*OO[[#This Row],[7]]/SUM(OO[7])</f>
        <v>4.7378102154260607E-4</v>
      </c>
      <c r="J72" s="10">
        <f>3/24*OO[[#This Row],[66 (27JUN1985 03:00:00)-Water Temperature (C)]]*OO[[#This Row],[8]]/SUM(OO[8])</f>
        <v>4.8641740811744459E-5</v>
      </c>
      <c r="K72" s="10">
        <f>3/24*OO[[#This Row],[67 (27JUN1985 06:00:00)-Water Temperature (C)]]*OO[[#This Row],[9]]/SUM(OO[9])</f>
        <v>3.1518813183080164E-5</v>
      </c>
      <c r="L72" s="10">
        <f>3/24*OO[[#This Row],[68 (27JUN1985 09:00:00)-Water Temperature (C)]]*OO[[#This Row],[10]]/SUM(OO[10])</f>
        <v>2.7541899502431496E-5</v>
      </c>
      <c r="M72" s="10">
        <f>3/24*OO[[#This Row],[69 (27JUN1985 12:00:00)-Water Temperature (C)]]*OO[[#This Row],[11]]/SUM(OO[11])</f>
        <v>2.4934747188200335E-5</v>
      </c>
      <c r="N72" s="10">
        <f>3/24*OO[[#This Row],[70 (27JUN1985 15:00:00)-Water Temperature (C)]]*OO[[#This Row],[12]]/SUM(OO[12])</f>
        <v>2.333661423033078E-5</v>
      </c>
      <c r="O72" s="10">
        <f>3/24*OO[[#This Row],[71 (27JUN1985 18:00:00)-Water Temperature (C)]]*OO[[#This Row],[13]]/SUM(OO[13])</f>
        <v>2.2712482168563704E-5</v>
      </c>
      <c r="P72" s="10">
        <f>3/24*OO[[#This Row],[72 (27JUN1985 21:00:00)-Water Temperature (C)]]*OO[[#This Row],[14]]/SUM(OO[14])</f>
        <v>2.1952619867835723E-5</v>
      </c>
      <c r="Q72" s="10">
        <f>3/24*OO[[#This Row],[73 (28JUN1985 00:00:00)-Water Temperature (C)]]*OO[[#This Row],[15]]/SUM(OO[15])</f>
        <v>2.0609612448490999E-5</v>
      </c>
      <c r="R72" s="10">
        <f>3/24*OO[[#This Row],[74 (28JUN1985 03:00:00)-Water Temperature (C)]]*OO[[#This Row],[16]]/SUM(OO[16])</f>
        <v>1.857802980711921E-5</v>
      </c>
      <c r="S72" s="10">
        <f>3/24*OO[[#This Row],[75 (28JUN1985 06:00:00)-Water Temperature (C)]]*OO[[#This Row],[17]]/SUM(OO[17])</f>
        <v>1.63631847451918E-5</v>
      </c>
      <c r="T72" s="10">
        <f>3/24*OO[[#This Row],[76 (28JUN1985 09:00:00)-Water Temperature (C)]]*OO[[#This Row],[18]]/SUM(OO[18])</f>
        <v>1.4651935044852812E-5</v>
      </c>
      <c r="U72" s="10">
        <f>3/24*OO[[#This Row],[77 (28JUN1985 12:00:00)-Water Temperature (C)]]*OO[[#This Row],[19]]/SUM(OO[19])</f>
        <v>1.3143374922850267E-5</v>
      </c>
      <c r="V72" s="10">
        <f>3/24000000*OO[[#This Row],[78 (28JUN1985 15:00:00)-Water Temperature (C)]]*OO[[#This Row],[20]]</f>
        <v>1.244418440367875E-5</v>
      </c>
      <c r="W72" s="10">
        <f>3/24000000*OO[[#This Row],[79 (28JUN1985 18:00:00)-Water Temperature (C)]]*OO[[#This Row],[21]]</f>
        <v>1.3322783929175001E-5</v>
      </c>
      <c r="X72" s="10">
        <f>3/24000000*OO[[#This Row],[80 (28JUN1985 21:00:00)-Water Temperature (C)]]*OO[[#This Row],[22]]</f>
        <v>1.4904704803185E-5</v>
      </c>
      <c r="Y72" s="10">
        <f>3/24000000*OO[[#This Row],[81 (29JUN1985 00:00:00)-Water Temperature (C)]]*OO[[#This Row],[23]]</f>
        <v>1.5254289903491248E-5</v>
      </c>
      <c r="Z72" s="10">
        <f>3/24000000*OO[[#This Row],[82 (29JUN1985 03:00:00)-Water Temperature (C)]]*OO[[#This Row],[24]]</f>
        <v>1.4230303496272501E-5</v>
      </c>
      <c r="AA72" s="10">
        <f>3/24000000*OO[[#This Row],[83 (29JUN1985 06:00:00)-Water Temperature (C)]]*OO[[#This Row],[25]]</f>
        <v>1.2636866361408748E-5</v>
      </c>
      <c r="AB72" s="10">
        <f>3/24000000*OO[[#This Row],[84 (29JUN1985 09:00:00)-Water Temperature (C)]]*OO[[#This Row],[26]]</f>
        <v>1.1349166523759999E-5</v>
      </c>
      <c r="AC72" s="10">
        <f>3/24000000*OO[[#This Row],[85 (29JUN1985 12:00:00)-Water Temperature (C)]]*OO[[#This Row],[27]]</f>
        <v>1.0070011824545E-5</v>
      </c>
      <c r="AD72" s="10">
        <f>3/24000000*OO[[#This Row],[86 (29JUN1985 15:00:00)-Water Temperature (C)]]*OO[[#This Row],[28]]</f>
        <v>9.1190679967462479E-6</v>
      </c>
      <c r="AE72" s="10">
        <f>3/24000000*OO[[#This Row],[88 (29JUN1985 21:00:00)-Water Temperature (C)]]*OO[[#This Row],[30]]</f>
        <v>7.3651008651137481E-6</v>
      </c>
      <c r="AF72" s="10">
        <f>3/24000000*OO[[#This Row],[88 (29JUN1985 21:00:00)-Water Temperature (C)]]*OO[[#This Row],[30]]</f>
        <v>7.3651008651137481E-6</v>
      </c>
      <c r="AG72" s="10">
        <f>3/24000000*OO[[#This Row],[89 (30JUN1985 00:00:00)-Water Temperature (C)]]*OO[[#This Row],[31]]</f>
        <v>6.4967494964237494E-6</v>
      </c>
      <c r="AH72" s="10">
        <f>3/24000000*OO[[#This Row],[90 (30JUN1985 03:00:00)-Water Temperature (C)]]*OO[[#This Row],[32]]</f>
        <v>5.6387156292000003E-6</v>
      </c>
      <c r="AI72" s="10">
        <f>3/24000000*OO[[#This Row],[91 (30JUN1985 06:00:00)-Water Temperature (C)]]*OO[[#This Row],[33]]</f>
        <v>4.8427130780924998E-6</v>
      </c>
      <c r="AJ72" s="10">
        <f>3/24000000*OO[[#This Row],[92 (30JUN1985 09:00:00)-Water Temperature (C)]]*OO[[#This Row],[34]]</f>
        <v>4.3848688559374998E-6</v>
      </c>
      <c r="AK72" s="10">
        <f>3/24000000*OO[[#This Row],[93 (30JUN1985 12:00:00)-Water Temperature (C)]]*OO[[#This Row],[35]]</f>
        <v>4.01759317049E-6</v>
      </c>
      <c r="AL72" s="10">
        <f>3/24000000*OO[[#This Row],[94 (30JUN1985 15:00:00)-Water Temperature (C)]]*OO[[#This Row],[36]]</f>
        <v>3.7472172452275004E-6</v>
      </c>
      <c r="AM72" s="10">
        <f>3/24000000*OO[[#This Row],[95 (30JUN1985 18:00:00)-Water Temperature (C)]]*OO[[#This Row],[37]]</f>
        <v>3.5337378965724998E-6</v>
      </c>
      <c r="AN72" s="10">
        <f>3/24000000*OO[[#This Row],[96 (30JUN1985 21:00:00)-Water Temperature (C)]]*OO[[#This Row],[38]]</f>
        <v>3.2515481961299997E-6</v>
      </c>
      <c r="AO72" s="10">
        <f>3/24000000*OO[[#This Row],[97 (01JUL1985 00:00:00)-Water Temperature (C)]]*OO[[#This Row],[39]]</f>
        <v>2.8807031928924999E-6</v>
      </c>
      <c r="AP72" s="10">
        <f>3/24000000*OO[[#This Row],[98 (01JUL1985 03:00:00)-Water Temperature (C)]]*OO[[#This Row],[40]]</f>
        <v>2.4949205036E-6</v>
      </c>
      <c r="AQ72" s="10">
        <f>3/24000000*OO[[#This Row],[99 (01JUL1985 06:00:00)-Water Temperature (C)]]*OO[[#This Row],[41]]</f>
        <v>2.1346849774512497E-6</v>
      </c>
      <c r="AR72" s="10">
        <f>3/24000000*OO[[#This Row],[100 (01JUL1985 09:00:00)-Water Temperature (C)]]*OO[[#This Row],[42]]</f>
        <v>1.89688591216E-6</v>
      </c>
      <c r="AS72" s="10">
        <f>3/24000000*OO[[#This Row],[101 (01JUL1985 12:00:00)-Water Temperature (C)]]*OO[[#This Row],[43]]</f>
        <v>1.6839156673812498E-6</v>
      </c>
      <c r="AT72" s="10">
        <f>3/24000000*OO[[#This Row],[102 (01JUL1985 15:00:00)-Water Temperature (C)]]*OO[[#This Row],[44]]</f>
        <v>1.47441667592375E-6</v>
      </c>
      <c r="AU72" s="10">
        <f>3/24000000*OO[[#This Row],[103 (01JUL1985 18:00:00)-Water Temperature (C)]]*OO[[#This Row],[45]]</f>
        <v>1.2813920948281251E-6</v>
      </c>
      <c r="AV72" s="10">
        <f>3/24000000*OO[[#This Row],[104 (01JUL1985 21:00:00)-Water Temperature (C)]]*OO[[#This Row],[46]]</f>
        <v>1.0494208714286252E-6</v>
      </c>
      <c r="AW72" s="10">
        <f>3/24000000*OO[[#This Row],[105 (02JUL1985 00:00:00)-Water Temperature (C)]]*OO[[#This Row],[47]]</f>
        <v>7.8779552480687497E-7</v>
      </c>
      <c r="AX72" s="10">
        <f>3/24000000*OO[[#This Row],[106 (02JUL1985 03:00:00)-Water Temperature (C)]]*OO[[#This Row],[48]]</f>
        <v>5.52513951856125E-7</v>
      </c>
      <c r="AY72" s="10">
        <f>3/24000000*OO[[#This Row],[107 (02JUL1985 06:00:00)-Water Temperature (C)]]*OO[[#This Row],[49]]</f>
        <v>3.85051827827875E-7</v>
      </c>
      <c r="AZ72" s="10">
        <f>3/24000000*OO[[#This Row],[108 (02JUL1985 09:00:00)-Water Temperature (C)]]*OO[[#This Row],[50]]</f>
        <v>2.8362076022699996E-7</v>
      </c>
      <c r="BA72" s="10">
        <f>3/24000000*OO[[#This Row],[109 (02JUL1985 12:00:00)-Water Temperature (C)]]*OO[[#This Row],[51]]</f>
        <v>2.2964063761000001E-7</v>
      </c>
      <c r="BB72" s="10">
        <f>3/24000000*OO[[#This Row],[110 (02JUL1985 15:00:00)-Water Temperature (C)]]*OO[[#This Row],[52]]</f>
        <v>1.9435410269624996E-7</v>
      </c>
      <c r="BC72" s="10">
        <f>3/24000000*OO[[#This Row],[111 (02JUL1985 18:00:00)-Water Temperature (C)]]*OO[[#This Row],[53]]</f>
        <v>1.7028121323371248E-7</v>
      </c>
      <c r="BD72" s="10">
        <f>3/24000000*OO[[#This Row],[112 (02JUL1985 21:00:00)-Water Temperature (C)]]*OO[[#This Row],[54]]</f>
        <v>1.4647790699824998E-7</v>
      </c>
      <c r="BE72" s="10">
        <f>3/24000000*OO[[#This Row],[113 (03JUL1985 00:00:00)-Water Temperature (C)]]*OO[[#This Row],[55]]</f>
        <v>1.2455227498139998E-7</v>
      </c>
      <c r="BF72" s="10">
        <f>3/24000000*OO[[#This Row],[114 (03JUL1985 03:00:00)-Water Temperature (C)]]*OO[[#This Row],[56]]</f>
        <v>1.05897683827875E-7</v>
      </c>
      <c r="BG72" s="10">
        <f>3/24000000*OO[[#This Row],[115 (03JUL1985 06:00:00)-Water Temperature (C)]]*OO[[#This Row],[57]]</f>
        <v>9.1553010171025001E-8</v>
      </c>
      <c r="BH72" s="10">
        <f>3/24000000*OO[[#This Row],[116 (03JUL1985 09:00:00)-Water Temperature (C)]]*OO[[#This Row],[58]]</f>
        <v>8.0768117548537491E-8</v>
      </c>
      <c r="BI72" s="10">
        <f>3/24000000*OO[[#This Row],[117 (03JUL1985 12:00:00)-Water Temperature (C)]]*OO[[#This Row],[59]]</f>
        <v>7.4018640793299996E-8</v>
      </c>
      <c r="BJ72" s="10">
        <f>3/24000000*OO[[#This Row],[118 (03JUL1985 15:00:00)-Water Temperature (C)]]*OO[[#This Row],[60]]</f>
        <v>6.9467377056700002E-8</v>
      </c>
      <c r="BK72" s="10">
        <f>3/24000000*OO[[#This Row],[119 (03JUL1985 18:00:00)-Water Temperature (C)]]*OO[[#This Row],[61]]</f>
        <v>6.7381108665187501E-8</v>
      </c>
      <c r="BL72" s="10">
        <f>3/24000000*OO[[#This Row],[120 (03JUL1985 21:00:00)-Water Temperature (C)]]*OO[[#This Row],[62]]</f>
        <v>6.2869170500612499E-8</v>
      </c>
      <c r="BM72" s="10">
        <f>3/24000000*OO[[#This Row],[121 (04JUL1985 00:00:00)-Water Temperature (C)]]*OO[[#This Row],[63]]</f>
        <v>5.7097472632724999E-8</v>
      </c>
      <c r="BN72" s="10">
        <f>3/24000000*OO[[#This Row],[122 (04JUL1985 03:00:00)-Water Temperature (C)]]*OO[[#This Row],[64]]</f>
        <v>5.1889879193999994E-8</v>
      </c>
      <c r="BO72" s="10">
        <f>3/24000000*OO[[#This Row],[123 (04JUL1985 06:00:00)-Water Temperature (C)]]*OO[[#This Row],[65]]</f>
        <v>4.8013311723749999E-8</v>
      </c>
      <c r="BP72" s="10">
        <f>3/24000000*OO[[#This Row],[124 (04JUL1985 09:00:00)-Water Temperature (C)]]*OO[[#This Row],[66]]</f>
        <v>4.6723627160100006E-8</v>
      </c>
      <c r="BQ72" s="10">
        <f>3/24000000*OO[[#This Row],[125 (04JUL1985 12:00:00)-Water Temperature (C)]]*OO[[#This Row],[67]]</f>
        <v>4.5321285387299993E-8</v>
      </c>
      <c r="BR72" s="10">
        <f>3/24000000*OO[[#This Row],[126 (04JUL1985 15:00:00)-Water Temperature (C)]]*OO[[#This Row],[68]]</f>
        <v>4.3620233078662502E-8</v>
      </c>
      <c r="BS72" s="10">
        <f>3/24000000*OO[[#This Row],[127 (04JUL1985 18:00:00)-Water Temperature (C)]]*OO[[#This Row],[69]]</f>
        <v>4.2830820763512498E-8</v>
      </c>
      <c r="BT72" s="10">
        <f>3/24000000*OO[[#This Row],[128 (04JUL1985 21:00:00)-Water Temperature (C)]]*OO[[#This Row],[70]]</f>
        <v>4.2311979592374998E-8</v>
      </c>
      <c r="BU72" s="10">
        <f>3/24000000*OO[[#This Row],[129 (05JUL1985 00:00:00)-Water Temperature (C)]]*OO[[#This Row],[71]]</f>
        <v>4.1618197393499997E-8</v>
      </c>
      <c r="BV72" s="10">
        <f>3/24000000*OO[[#This Row],[130 (05JUL1985 03:00:00)-Water Temperature (C)]]*OO[[#This Row],[72]]</f>
        <v>4.0609854786599996E-8</v>
      </c>
      <c r="BW72" s="10">
        <f>3/24000000*OO[[#This Row],[131 (05JUL1985 06:00:00)-Water Temperature (C)]]*OO[[#This Row],[73]]</f>
        <v>3.8923711391437498E-8</v>
      </c>
      <c r="BX72" s="10">
        <f>3/24000000*OO[[#This Row],[132 (05JUL1985 09:00:00)-Water Temperature (C)]]*OO[[#This Row],[74]]</f>
        <v>3.8740502582599997E-8</v>
      </c>
      <c r="BY72" s="10">
        <f>3/24000000*OO[[#This Row],[133 (05JUL1985 12:00:00)-Water Temperature (C)]]*OO[[#This Row],[75]]</f>
        <v>3.8760821038124997E-8</v>
      </c>
      <c r="BZ72" s="10">
        <f>3/24000000*OO[[#This Row],[134 (05JUL1985 15:00:00)-Water Temperature (C)]]*OO[[#This Row],[76]]</f>
        <v>3.8775275637699997E-8</v>
      </c>
      <c r="CA72" s="10">
        <f>3/24000000*OO[[#This Row],[135 (05JUL1985 18:00:00)-Water Temperature (C)]]*OO[[#This Row],[77]]</f>
        <v>3.8513012079712503E-8</v>
      </c>
      <c r="CB72" s="10">
        <f>3/24000000*OO[[#This Row],[136 (05JUL1985 21:00:00)-Water Temperature (C)]]*OO[[#This Row],[78]]</f>
        <v>3.8106122932799999E-8</v>
      </c>
      <c r="CC72" s="10">
        <f>3/24000000*OO[[#This Row],[137 (06JUL1985 00:00:00)-Water Temperature (C)]]*OO[[#This Row],[79]]</f>
        <v>3.8201931071999992E-8</v>
      </c>
      <c r="CD72" s="10">
        <f>3/24000000*OO[[#This Row],[138 (06JUL1985 03:00:00)-Water Temperature (C)]]*OO[[#This Row],[80]]</f>
        <v>3.8192888039400003E-8</v>
      </c>
      <c r="CE72" s="10">
        <f>3/24000000*OO[[#This Row],[139 (06JUL1985 06:00:00)-Water Temperature (C)]]*OO[[#This Row],[81]]</f>
        <v>3.7415149711612502E-8</v>
      </c>
      <c r="CF72" s="10">
        <f>3/24000000*OO[[#This Row],[140 (06JUL1985 09:00:00)-Water Temperature (C)]]*OO[[#This Row],[82]]</f>
        <v>3.7383204420750001E-8</v>
      </c>
      <c r="CG72" s="10">
        <f>3/24000000*OO[[#This Row],[141 (06JUL1985 12:00:00)-Water Temperature (C)]]*OO[[#This Row],[83]]</f>
        <v>3.6807240519487501E-8</v>
      </c>
      <c r="CH72" s="10">
        <f>3/24000000*OO[[#This Row],[142 (06JUL1985 15:00:00)-Water Temperature (C)]]*OO[[#This Row],[84]]</f>
        <v>3.6062690526362497E-8</v>
      </c>
      <c r="CI72" s="10">
        <f>3/24000000*OO[[#This Row],[143 (06JUL1985 18:00:00)-Water Temperature (C)]]*OO[[#This Row],[85]]</f>
        <v>3.4894640955074998E-8</v>
      </c>
      <c r="CJ72" s="10">
        <f>3/24000000*OO[[#This Row],[144 (06JUL1985 21:00:00)-Water Temperature (C)]]*OO[[#This Row],[86]]</f>
        <v>3.2706200112749998E-8</v>
      </c>
      <c r="CK72" s="10">
        <f>3/24000000*OO[[#This Row],[145 (07JUL1985 00:00:00)-Water Temperature (C)]]*OO[[#This Row],[87]]</f>
        <v>2.9488792221150003E-8</v>
      </c>
      <c r="CL72" s="10">
        <f>3/24000000*OO[[#This Row],[146 (07JUL1985 03:00:00)-Water Temperature (C)]]*OO[[#This Row],[88]]</f>
        <v>2.6332862273837501E-8</v>
      </c>
      <c r="CM72" s="10">
        <f>3/24000000*OO[[#This Row],[147 (07JUL1985 06:00:00)-Water Temperature (C)]]*OO[[#This Row],[89]]</f>
        <v>2.3648587601625003E-8</v>
      </c>
      <c r="CN72" s="10">
        <f>3/24000000*OO[[#This Row],[148 (07JUL1985 09:00:00)-Water Temperature (C)]]*OO[[#This Row],[90]]</f>
        <v>2.2162360915624999E-8</v>
      </c>
      <c r="CO72" s="10">
        <f>3/24000000*OO[[#This Row],[149 (07JUL1985 12:00:00)-Water Temperature (C)]]*OO[[#This Row],[91]]</f>
        <v>2.0218091953125E-8</v>
      </c>
      <c r="CP72" s="10">
        <f>3/24000000*OO[[#This Row],[150 (07JUL1985 15:00:00)-Water Temperature (C)]]*OO[[#This Row],[92]]</f>
        <v>1.9178921098349999E-8</v>
      </c>
      <c r="CQ72" s="10">
        <f>3/24000000*OO[[#This Row],[151 (07JUL1985 18:00:00)-Water Temperature (C)]]*OO[[#This Row],[93]]</f>
        <v>1.8214812855675E-8</v>
      </c>
      <c r="CR72" s="10">
        <f>3/24000000*OO[[#This Row],[152 (07JUL1985 21:00:00)-Water Temperature (C)]]*OO[[#This Row],[94]]</f>
        <v>1.6890093221637497E-8</v>
      </c>
      <c r="CS72" s="10">
        <f>3/24000000*OO[[#This Row],[153 (08JUL1985 00:00:00)-Water Temperature (C)]]*OO[[#This Row],[95]]</f>
        <v>1.4744402050931249E-8</v>
      </c>
      <c r="CT72" s="10">
        <f>3/24000000*OO[[#This Row],[154 (08JUL1985 03:00:00)-Water Temperature (C)]]*OO[[#This Row],[96]]</f>
        <v>1.2459185466595E-8</v>
      </c>
      <c r="CU72" s="10">
        <f>3/24000000*OO[[#This Row],[155 (08JUL1985 06:00:00)-Water Temperature (C)]]*OO[[#This Row],[97]]</f>
        <v>1.0840363584954999E-8</v>
      </c>
      <c r="CV72" s="10">
        <f>3/24000000*OO[[#This Row],[156 (08JUL1985 09:00:00)-Water Temperature (C)]]*OO[[#This Row],[98]]</f>
        <v>1.03921894923875E-8</v>
      </c>
      <c r="CW72" s="10">
        <f>3/24000000*OO[[#This Row],[157 (08JUL1985 12:00:00)-Water Temperature (C)]]*OO[[#This Row],[99]]</f>
        <v>1.0368205814902499E-8</v>
      </c>
    </row>
    <row r="73" spans="1:101" x14ac:dyDescent="0.35">
      <c r="A73" t="s">
        <v>78</v>
      </c>
      <c r="B73">
        <v>780.3886</v>
      </c>
      <c r="C73" s="10">
        <f>3/24*OO[[#This Row],[59 (26JUN1985 06:00:00)-Water Temperature (C)]]*OO[[#This Row],[1]]/SUM(OO[1])</f>
        <v>2.3792782804599678E-21</v>
      </c>
      <c r="D73" s="10">
        <f>3/24*OO[[#This Row],[60 (26JUN1985 09:00:00)-Water Temperature (C)]]*OO[[#This Row],[2]]/SUM(OO[2])</f>
        <v>1.3930690888574095E-8</v>
      </c>
      <c r="E73" s="10">
        <f>3/24*OO[[#This Row],[61 (26JUN1985 12:00:00)-Water Temperature (C)]]*OO[[#This Row],[3]]/SUM(OO[3])</f>
        <v>4.6249607988009117E-3</v>
      </c>
      <c r="F73" s="10">
        <f>3/24*OO[[#This Row],[62 (26JUN1985 15:00:00)-Water Temperature (C)]]*OO[[#This Row],[4]]/SUM(OO[4])</f>
        <v>8.9847208408318571E-2</v>
      </c>
      <c r="G73" s="10">
        <f>3/24*OO[[#This Row],[63 (26JUN1985 18:00:00)-Water Temperature (C)]]*OO[[#This Row],[5]]/SUM(OO[5])</f>
        <v>8.3144419072386858E-2</v>
      </c>
      <c r="H73" s="10">
        <f>3/24*OO[[#This Row],[64 (26JUN1985 21:00:00)-Water Temperature (C)]]*OO[[#This Row],[6]]/SUM(OO[6])</f>
        <v>1.4273341830407774E-2</v>
      </c>
      <c r="I73" s="10">
        <f>3/24*OO[[#This Row],[65 (27JUN1985 00:00:00)-Water Temperature (C)]]*OO[[#This Row],[7]]/SUM(OO[7])</f>
        <v>9.1353998785425586E-4</v>
      </c>
      <c r="J73" s="10">
        <f>3/24*OO[[#This Row],[66 (27JUN1985 03:00:00)-Water Temperature (C)]]*OO[[#This Row],[8]]/SUM(OO[8])</f>
        <v>7.2303974141971355E-5</v>
      </c>
      <c r="K73" s="10">
        <f>3/24*OO[[#This Row],[67 (27JUN1985 06:00:00)-Water Temperature (C)]]*OO[[#This Row],[9]]/SUM(OO[9])</f>
        <v>3.8525296982781257E-5</v>
      </c>
      <c r="L73" s="10">
        <f>3/24*OO[[#This Row],[68 (27JUN1985 09:00:00)-Water Temperature (C)]]*OO[[#This Row],[10]]/SUM(OO[10])</f>
        <v>3.3350036062050208E-5</v>
      </c>
      <c r="M73" s="10">
        <f>3/24*OO[[#This Row],[69 (27JUN1985 12:00:00)-Water Temperature (C)]]*OO[[#This Row],[11]]/SUM(OO[11])</f>
        <v>3.0133287499764875E-5</v>
      </c>
      <c r="N73" s="10">
        <f>3/24*OO[[#This Row],[70 (27JUN1985 15:00:00)-Water Temperature (C)]]*OO[[#This Row],[12]]/SUM(OO[12])</f>
        <v>2.8062984018547723E-5</v>
      </c>
      <c r="O73" s="10">
        <f>3/24*OO[[#This Row],[71 (27JUN1985 18:00:00)-Water Temperature (C)]]*OO[[#This Row],[13]]/SUM(OO[13])</f>
        <v>2.7183824490749779E-5</v>
      </c>
      <c r="P73" s="10">
        <f>3/24*OO[[#This Row],[72 (27JUN1985 21:00:00)-Water Temperature (C)]]*OO[[#This Row],[14]]/SUM(OO[14])</f>
        <v>2.6256402831575281E-5</v>
      </c>
      <c r="Q73" s="10">
        <f>3/24*OO[[#This Row],[73 (28JUN1985 00:00:00)-Water Temperature (C)]]*OO[[#This Row],[15]]/SUM(OO[15])</f>
        <v>2.4739172359221074E-5</v>
      </c>
      <c r="R73" s="10">
        <f>3/24*OO[[#This Row],[74 (28JUN1985 03:00:00)-Water Temperature (C)]]*OO[[#This Row],[16]]/SUM(OO[16])</f>
        <v>2.2429402271414453E-5</v>
      </c>
      <c r="S73" s="10">
        <f>3/24*OO[[#This Row],[75 (28JUN1985 06:00:00)-Water Temperature (C)]]*OO[[#This Row],[17]]/SUM(OO[17])</f>
        <v>1.982063450521309E-5</v>
      </c>
      <c r="T73" s="10">
        <f>3/24*OO[[#This Row],[76 (28JUN1985 09:00:00)-Water Temperature (C)]]*OO[[#This Row],[18]]/SUM(OO[18])</f>
        <v>1.7776961186971731E-5</v>
      </c>
      <c r="U73" s="10">
        <f>3/24*OO[[#This Row],[77 (28JUN1985 12:00:00)-Water Temperature (C)]]*OO[[#This Row],[19]]/SUM(OO[19])</f>
        <v>1.5935979562998579E-5</v>
      </c>
      <c r="V73" s="10">
        <f>3/24000000*OO[[#This Row],[78 (28JUN1985 15:00:00)-Water Temperature (C)]]*OO[[#This Row],[20]]</f>
        <v>1.4958571241841249E-5</v>
      </c>
      <c r="W73" s="10">
        <f>3/24000000*OO[[#This Row],[79 (28JUN1985 18:00:00)-Water Temperature (C)]]*OO[[#This Row],[21]]</f>
        <v>1.573385715972E-5</v>
      </c>
      <c r="X73" s="10">
        <f>3/24000000*OO[[#This Row],[80 (28JUN1985 21:00:00)-Water Temperature (C)]]*OO[[#This Row],[22]]</f>
        <v>1.7658844634924996E-5</v>
      </c>
      <c r="Y73" s="10">
        <f>3/24000000*OO[[#This Row],[81 (29JUN1985 00:00:00)-Water Temperature (C)]]*OO[[#This Row],[23]]</f>
        <v>1.83181199707E-5</v>
      </c>
      <c r="Z73" s="10">
        <f>3/24000000*OO[[#This Row],[82 (29JUN1985 03:00:00)-Water Temperature (C)]]*OO[[#This Row],[24]]</f>
        <v>1.72576677176E-5</v>
      </c>
      <c r="AA73" s="10">
        <f>3/24000000*OO[[#This Row],[83 (29JUN1985 06:00:00)-Water Temperature (C)]]*OO[[#This Row],[25]]</f>
        <v>1.539881214501375E-5</v>
      </c>
      <c r="AB73" s="10">
        <f>3/24000000*OO[[#This Row],[84 (29JUN1985 09:00:00)-Water Temperature (C)]]*OO[[#This Row],[26]]</f>
        <v>1.3863678581235E-5</v>
      </c>
      <c r="AC73" s="10">
        <f>3/24000000*OO[[#This Row],[85 (29JUN1985 12:00:00)-Water Temperature (C)]]*OO[[#This Row],[27]]</f>
        <v>1.2281957970018749E-5</v>
      </c>
      <c r="AD73" s="10">
        <f>3/24000000*OO[[#This Row],[86 (29JUN1985 15:00:00)-Water Temperature (C)]]*OO[[#This Row],[28]]</f>
        <v>1.113647926665625E-5</v>
      </c>
      <c r="AE73" s="10">
        <f>3/24000000*OO[[#This Row],[88 (29JUN1985 21:00:00)-Water Temperature (C)]]*OO[[#This Row],[30]]</f>
        <v>9.0174878807850002E-6</v>
      </c>
      <c r="AF73" s="10">
        <f>3/24000000*OO[[#This Row],[88 (29JUN1985 21:00:00)-Water Temperature (C)]]*OO[[#This Row],[30]]</f>
        <v>9.0174878807850002E-6</v>
      </c>
      <c r="AG73" s="10">
        <f>3/24000000*OO[[#This Row],[89 (30JUN1985 00:00:00)-Water Temperature (C)]]*OO[[#This Row],[31]]</f>
        <v>8.0149619279687499E-6</v>
      </c>
      <c r="AH73" s="10">
        <f>3/24000000*OO[[#This Row],[90 (30JUN1985 03:00:00)-Water Temperature (C)]]*OO[[#This Row],[32]]</f>
        <v>7.0420984139137503E-6</v>
      </c>
      <c r="AI73" s="10">
        <f>3/24000000*OO[[#This Row],[91 (30JUN1985 06:00:00)-Water Temperature (C)]]*OO[[#This Row],[33]]</f>
        <v>6.1176759951700005E-6</v>
      </c>
      <c r="AJ73" s="10">
        <f>3/24000000*OO[[#This Row],[92 (30JUN1985 09:00:00)-Water Temperature (C)]]*OO[[#This Row],[34]]</f>
        <v>5.5926980538749997E-6</v>
      </c>
      <c r="AK73" s="10">
        <f>3/24000000*OO[[#This Row],[93 (30JUN1985 12:00:00)-Water Temperature (C)]]*OO[[#This Row],[35]]</f>
        <v>5.1370729644487497E-6</v>
      </c>
      <c r="AL73" s="10">
        <f>3/24000000*OO[[#This Row],[94 (30JUN1985 15:00:00)-Water Temperature (C)]]*OO[[#This Row],[36]]</f>
        <v>4.7937742988412497E-6</v>
      </c>
      <c r="AM73" s="10">
        <f>3/24000000*OO[[#This Row],[95 (30JUN1985 18:00:00)-Water Temperature (C)]]*OO[[#This Row],[37]]</f>
        <v>4.52096016144E-6</v>
      </c>
      <c r="AN73" s="10">
        <f>3/24000000*OO[[#This Row],[96 (30JUN1985 21:00:00)-Water Temperature (C)]]*OO[[#This Row],[38]]</f>
        <v>4.1617846954250002E-6</v>
      </c>
      <c r="AO73" s="10">
        <f>3/24000000*OO[[#This Row],[97 (01JUL1985 00:00:00)-Water Temperature (C)]]*OO[[#This Row],[39]]</f>
        <v>3.6979647989374999E-6</v>
      </c>
      <c r="AP73" s="10">
        <f>3/24000000*OO[[#This Row],[98 (01JUL1985 03:00:00)-Water Temperature (C)]]*OO[[#This Row],[40]]</f>
        <v>3.2208398895749997E-6</v>
      </c>
      <c r="AQ73" s="10">
        <f>3/24000000*OO[[#This Row],[99 (01JUL1985 06:00:00)-Water Temperature (C)]]*OO[[#This Row],[41]]</f>
        <v>2.7672847854975001E-6</v>
      </c>
      <c r="AR73" s="10">
        <f>3/24000000*OO[[#This Row],[100 (01JUL1985 09:00:00)-Water Temperature (C)]]*OO[[#This Row],[42]]</f>
        <v>2.4687805688324998E-6</v>
      </c>
      <c r="AS73" s="10">
        <f>3/24000000*OO[[#This Row],[101 (01JUL1985 12:00:00)-Water Temperature (C)]]*OO[[#This Row],[43]]</f>
        <v>2.1989478976499998E-6</v>
      </c>
      <c r="AT73" s="10">
        <f>3/24000000*OO[[#This Row],[102 (01JUL1985 15:00:00)-Water Temperature (C)]]*OO[[#This Row],[44]]</f>
        <v>1.9318520674912498E-6</v>
      </c>
      <c r="AU73" s="10">
        <f>3/24000000*OO[[#This Row],[103 (01JUL1985 18:00:00)-Water Temperature (C)]]*OO[[#This Row],[45]]</f>
        <v>1.6836915705599999E-6</v>
      </c>
      <c r="AV73" s="10">
        <f>3/24000000*OO[[#This Row],[104 (01JUL1985 21:00:00)-Water Temperature (C)]]*OO[[#This Row],[46]]</f>
        <v>1.38846716697925E-6</v>
      </c>
      <c r="AW73" s="10">
        <f>3/24000000*OO[[#This Row],[105 (02JUL1985 00:00:00)-Water Temperature (C)]]*OO[[#This Row],[47]]</f>
        <v>1.054860486571375E-6</v>
      </c>
      <c r="AX73" s="10">
        <f>3/24000000*OO[[#This Row],[106 (02JUL1985 03:00:00)-Water Temperature (C)]]*OO[[#This Row],[48]]</f>
        <v>7.4632969016624999E-7</v>
      </c>
      <c r="AY73" s="10">
        <f>3/24000000*OO[[#This Row],[107 (02JUL1985 06:00:00)-Water Temperature (C)]]*OO[[#This Row],[49]]</f>
        <v>5.1934524271062501E-7</v>
      </c>
      <c r="AZ73" s="10">
        <f>3/24000000*OO[[#This Row],[108 (02JUL1985 09:00:00)-Water Temperature (C)]]*OO[[#This Row],[50]]</f>
        <v>3.7954975163062501E-7</v>
      </c>
      <c r="BA73" s="10">
        <f>3/24000000*OO[[#This Row],[109 (02JUL1985 12:00:00)-Water Temperature (C)]]*OO[[#This Row],[51]]</f>
        <v>3.0461385719687501E-7</v>
      </c>
      <c r="BB73" s="10">
        <f>3/24000000*OO[[#This Row],[110 (02JUL1985 15:00:00)-Water Temperature (C)]]*OO[[#This Row],[52]]</f>
        <v>2.5575976056112495E-7</v>
      </c>
      <c r="BC73" s="10">
        <f>3/24000000*OO[[#This Row],[111 (02JUL1985 18:00:00)-Water Temperature (C)]]*OO[[#This Row],[53]]</f>
        <v>2.2305662529749997E-7</v>
      </c>
      <c r="BD73" s="10">
        <f>3/24000000*OO[[#This Row],[112 (02JUL1985 21:00:00)-Water Temperature (C)]]*OO[[#This Row],[54]]</f>
        <v>1.9181611903325E-7</v>
      </c>
      <c r="BE73" s="10">
        <f>3/24000000*OO[[#This Row],[113 (03JUL1985 00:00:00)-Water Temperature (C)]]*OO[[#This Row],[55]]</f>
        <v>1.6333205615685E-7</v>
      </c>
      <c r="BF73" s="10">
        <f>3/24000000*OO[[#This Row],[114 (03JUL1985 03:00:00)-Water Temperature (C)]]*OO[[#This Row],[56]]</f>
        <v>1.3860177018503747E-7</v>
      </c>
      <c r="BG73" s="10">
        <f>3/24000000*OO[[#This Row],[115 (03JUL1985 06:00:00)-Water Temperature (C)]]*OO[[#This Row],[57]]</f>
        <v>1.1948689806377501E-7</v>
      </c>
      <c r="BH73" s="10">
        <f>3/24000000*OO[[#This Row],[116 (03JUL1985 09:00:00)-Water Temperature (C)]]*OO[[#This Row],[58]]</f>
        <v>1.053744108129E-7</v>
      </c>
      <c r="BI73" s="10">
        <f>3/24000000*OO[[#This Row],[117 (03JUL1985 12:00:00)-Water Temperature (C)]]*OO[[#This Row],[59]]</f>
        <v>9.644458647307499E-8</v>
      </c>
      <c r="BJ73" s="10">
        <f>3/24000000*OO[[#This Row],[118 (03JUL1985 15:00:00)-Water Temperature (C)]]*OO[[#This Row],[60]]</f>
        <v>9.0185057916075005E-8</v>
      </c>
      <c r="BK73" s="10">
        <f>3/24000000*OO[[#This Row],[119 (03JUL1985 18:00:00)-Water Temperature (C)]]*OO[[#This Row],[61]]</f>
        <v>8.7224013509675006E-8</v>
      </c>
      <c r="BL73" s="10">
        <f>3/24000000*OO[[#This Row],[120 (03JUL1985 21:00:00)-Water Temperature (C)]]*OO[[#This Row],[62]]</f>
        <v>8.1430614096562496E-8</v>
      </c>
      <c r="BM73" s="10">
        <f>3/24000000*OO[[#This Row],[121 (04JUL1985 00:00:00)-Water Temperature (C)]]*OO[[#This Row],[63]]</f>
        <v>7.403502361725E-8</v>
      </c>
      <c r="BN73" s="10">
        <f>3/24000000*OO[[#This Row],[122 (04JUL1985 03:00:00)-Water Temperature (C)]]*OO[[#This Row],[64]]</f>
        <v>6.7227308531700001E-8</v>
      </c>
      <c r="BO73" s="10">
        <f>3/24000000*OO[[#This Row],[123 (04JUL1985 06:00:00)-Water Temperature (C)]]*OO[[#This Row],[65]]</f>
        <v>6.2058673664849996E-8</v>
      </c>
      <c r="BP73" s="10">
        <f>3/24000000*OO[[#This Row],[124 (04JUL1985 09:00:00)-Water Temperature (C)]]*OO[[#This Row],[66]]</f>
        <v>6.0423124710312497E-8</v>
      </c>
      <c r="BQ73" s="10">
        <f>3/24000000*OO[[#This Row],[125 (04JUL1985 12:00:00)-Water Temperature (C)]]*OO[[#This Row],[67]]</f>
        <v>5.8675469665612494E-8</v>
      </c>
      <c r="BR73" s="10">
        <f>3/24000000*OO[[#This Row],[126 (04JUL1985 15:00:00)-Water Temperature (C)]]*OO[[#This Row],[68]]</f>
        <v>5.6454669537524999E-8</v>
      </c>
      <c r="BS73" s="10">
        <f>3/24000000*OO[[#This Row],[127 (04JUL1985 18:00:00)-Water Temperature (C)]]*OO[[#This Row],[69]]</f>
        <v>5.5307216398799996E-8</v>
      </c>
      <c r="BT73" s="10">
        <f>3/24000000*OO[[#This Row],[128 (04JUL1985 21:00:00)-Water Temperature (C)]]*OO[[#This Row],[70]]</f>
        <v>5.4312115335724993E-8</v>
      </c>
      <c r="BU73" s="10">
        <f>3/24000000*OO[[#This Row],[129 (05JUL1985 00:00:00)-Water Temperature (C)]]*OO[[#This Row],[71]]</f>
        <v>5.3225583974999997E-8</v>
      </c>
      <c r="BV73" s="10">
        <f>3/24000000*OO[[#This Row],[130 (05JUL1985 03:00:00)-Water Temperature (C)]]*OO[[#This Row],[72]]</f>
        <v>5.2084759620124996E-8</v>
      </c>
      <c r="BW73" s="10">
        <f>3/24000000*OO[[#This Row],[131 (05JUL1985 06:00:00)-Water Temperature (C)]]*OO[[#This Row],[73]]</f>
        <v>5.0103834235375001E-8</v>
      </c>
      <c r="BX73" s="10">
        <f>3/24000000*OO[[#This Row],[132 (05JUL1985 09:00:00)-Water Temperature (C)]]*OO[[#This Row],[74]]</f>
        <v>4.9989603486375003E-8</v>
      </c>
      <c r="BY73" s="10">
        <f>3/24000000*OO[[#This Row],[133 (05JUL1985 12:00:00)-Water Temperature (C)]]*OO[[#This Row],[75]]</f>
        <v>5.0070355919999993E-8</v>
      </c>
      <c r="BZ73" s="10">
        <f>3/24000000*OO[[#This Row],[134 (05JUL1985 15:00:00)-Water Temperature (C)]]*OO[[#This Row],[76]]</f>
        <v>5.0132069273199996E-8</v>
      </c>
      <c r="CA73" s="10">
        <f>3/24000000*OO[[#This Row],[135 (05JUL1985 18:00:00)-Water Temperature (C)]]*OO[[#This Row],[77]]</f>
        <v>4.9703820847199993E-8</v>
      </c>
      <c r="CB73" s="10">
        <f>3/24000000*OO[[#This Row],[136 (05JUL1985 21:00:00)-Water Temperature (C)]]*OO[[#This Row],[78]]</f>
        <v>4.8833032391324995E-8</v>
      </c>
      <c r="CC73" s="10">
        <f>3/24000000*OO[[#This Row],[137 (06JUL1985 00:00:00)-Water Temperature (C)]]*OO[[#This Row],[79]]</f>
        <v>4.8722102832300004E-8</v>
      </c>
      <c r="CD73" s="10">
        <f>3/24000000*OO[[#This Row],[138 (06JUL1985 03:00:00)-Water Temperature (C)]]*OO[[#This Row],[80]]</f>
        <v>4.8832631637762495E-8</v>
      </c>
      <c r="CE73" s="10">
        <f>3/24000000*OO[[#This Row],[139 (06JUL1985 06:00:00)-Water Temperature (C)]]*OO[[#This Row],[81]]</f>
        <v>4.8078513941087496E-8</v>
      </c>
      <c r="CF73" s="10">
        <f>3/24000000*OO[[#This Row],[140 (06JUL1985 09:00:00)-Water Temperature (C)]]*OO[[#This Row],[82]]</f>
        <v>4.8295510743499998E-8</v>
      </c>
      <c r="CG73" s="10">
        <f>3/24000000*OO[[#This Row],[141 (06JUL1985 12:00:00)-Water Temperature (C)]]*OO[[#This Row],[83]]</f>
        <v>4.7693252524649994E-8</v>
      </c>
      <c r="CH73" s="10">
        <f>3/24000000*OO[[#This Row],[142 (06JUL1985 15:00:00)-Water Temperature (C)]]*OO[[#This Row],[84]]</f>
        <v>4.6779278719849998E-8</v>
      </c>
      <c r="CI73" s="10">
        <f>3/24000000*OO[[#This Row],[143 (06JUL1985 18:00:00)-Water Temperature (C)]]*OO[[#This Row],[85]]</f>
        <v>4.5243120451200001E-8</v>
      </c>
      <c r="CJ73" s="10">
        <f>3/24000000*OO[[#This Row],[144 (06JUL1985 21:00:00)-Water Temperature (C)]]*OO[[#This Row],[86]]</f>
        <v>4.2412301857862505E-8</v>
      </c>
      <c r="CK73" s="10">
        <f>3/24000000*OO[[#This Row],[145 (07JUL1985 00:00:00)-Water Temperature (C)]]*OO[[#This Row],[87]]</f>
        <v>3.8282155566599997E-8</v>
      </c>
      <c r="CL73" s="10">
        <f>3/24000000*OO[[#This Row],[146 (07JUL1985 03:00:00)-Water Temperature (C)]]*OO[[#This Row],[88]]</f>
        <v>3.4230628986749997E-8</v>
      </c>
      <c r="CM73" s="10">
        <f>3/24000000*OO[[#This Row],[147 (07JUL1985 06:00:00)-Water Temperature (C)]]*OO[[#This Row],[89]]</f>
        <v>3.0743230099575003E-8</v>
      </c>
      <c r="CN73" s="10">
        <f>3/24000000*OO[[#This Row],[148 (07JUL1985 09:00:00)-Water Temperature (C)]]*OO[[#This Row],[90]]</f>
        <v>2.8833093550499998E-8</v>
      </c>
      <c r="CO73" s="10">
        <f>3/24000000*OO[[#This Row],[149 (07JUL1985 12:00:00)-Water Temperature (C)]]*OO[[#This Row],[91]]</f>
        <v>2.6310702068937498E-8</v>
      </c>
      <c r="CP73" s="10">
        <f>3/24000000*OO[[#This Row],[150 (07JUL1985 15:00:00)-Water Temperature (C)]]*OO[[#This Row],[92]]</f>
        <v>2.4952719701712499E-8</v>
      </c>
      <c r="CQ73" s="10">
        <f>3/24000000*OO[[#This Row],[151 (07JUL1985 18:00:00)-Water Temperature (C)]]*OO[[#This Row],[93]]</f>
        <v>2.3652696697424998E-8</v>
      </c>
      <c r="CR73" s="10">
        <f>3/24000000*OO[[#This Row],[152 (07JUL1985 21:00:00)-Water Temperature (C)]]*OO[[#This Row],[94]]</f>
        <v>2.1958071767699997E-8</v>
      </c>
      <c r="CS73" s="10">
        <f>3/24000000*OO[[#This Row],[153 (08JUL1985 00:00:00)-Water Temperature (C)]]*OO[[#This Row],[95]]</f>
        <v>1.9286592191899998E-8</v>
      </c>
      <c r="CT73" s="10">
        <f>3/24000000*OO[[#This Row],[154 (08JUL1985 03:00:00)-Water Temperature (C)]]*OO[[#This Row],[96]]</f>
        <v>1.6324799883437501E-8</v>
      </c>
      <c r="CU73" s="10">
        <f>3/24000000*OO[[#This Row],[155 (08JUL1985 06:00:00)-Water Temperature (C)]]*OO[[#This Row],[97]]</f>
        <v>1.4142556773187497E-8</v>
      </c>
      <c r="CV73" s="10">
        <f>3/24000000*OO[[#This Row],[156 (08JUL1985 09:00:00)-Water Temperature (C)]]*OO[[#This Row],[98]]</f>
        <v>1.3486659044079997E-8</v>
      </c>
      <c r="CW73" s="10">
        <f>3/24000000*OO[[#This Row],[157 (08JUL1985 12:00:00)-Water Temperature (C)]]*OO[[#This Row],[99]]</f>
        <v>1.3410866115620001E-8</v>
      </c>
    </row>
    <row r="74" spans="1:101" x14ac:dyDescent="0.35">
      <c r="A74" t="s">
        <v>79</v>
      </c>
      <c r="B74">
        <v>748.07979999999998</v>
      </c>
      <c r="C74" s="10">
        <f>3/24*OO[[#This Row],[59 (26JUN1985 06:00:00)-Water Temperature (C)]]*OO[[#This Row],[1]]/SUM(OO[1])</f>
        <v>4.1605379920557977E-22</v>
      </c>
      <c r="D74" s="10">
        <f>3/24*OO[[#This Row],[60 (26JUN1985 09:00:00)-Water Temperature (C)]]*OO[[#This Row],[2]]/SUM(OO[2])</f>
        <v>2.8021142003112801E-9</v>
      </c>
      <c r="E74" s="10">
        <f>3/24*OO[[#This Row],[61 (26JUN1985 12:00:00)-Water Temperature (C)]]*OO[[#This Row],[3]]/SUM(OO[3])</f>
        <v>2.9219136397534524E-3</v>
      </c>
      <c r="F74" s="10">
        <f>3/24*OO[[#This Row],[62 (26JUN1985 15:00:00)-Water Temperature (C)]]*OO[[#This Row],[4]]/SUM(OO[4])</f>
        <v>7.9440981650256245E-2</v>
      </c>
      <c r="G74" s="10">
        <f>3/24*OO[[#This Row],[63 (26JUN1985 18:00:00)-Water Temperature (C)]]*OO[[#This Row],[5]]/SUM(OO[5])</f>
        <v>9.0601880201509707E-2</v>
      </c>
      <c r="H74" s="10">
        <f>3/24*OO[[#This Row],[64 (26JUN1985 21:00:00)-Water Temperature (C)]]*OO[[#This Row],[6]]/SUM(OO[6])</f>
        <v>1.8138138667951029E-2</v>
      </c>
      <c r="I74" s="10">
        <f>3/24*OO[[#This Row],[65 (27JUN1985 00:00:00)-Water Temperature (C)]]*OO[[#This Row],[7]]/SUM(OO[7])</f>
        <v>1.3051154948481758E-3</v>
      </c>
      <c r="J74" s="10">
        <f>3/24*OO[[#This Row],[66 (27JUN1985 03:00:00)-Water Temperature (C)]]*OO[[#This Row],[8]]/SUM(OO[8])</f>
        <v>9.1824667012682006E-5</v>
      </c>
      <c r="K74" s="10">
        <f>3/24*OO[[#This Row],[67 (27JUN1985 06:00:00)-Water Temperature (C)]]*OO[[#This Row],[9]]/SUM(OO[9])</f>
        <v>3.9820598061623603E-5</v>
      </c>
      <c r="L74" s="10">
        <f>3/24*OO[[#This Row],[68 (27JUN1985 09:00:00)-Water Temperature (C)]]*OO[[#This Row],[10]]/SUM(OO[10])</f>
        <v>3.3882913791373595E-5</v>
      </c>
      <c r="M74" s="10">
        <f>3/24*OO[[#This Row],[69 (27JUN1985 12:00:00)-Water Temperature (C)]]*OO[[#This Row],[11]]/SUM(OO[11])</f>
        <v>3.0559400922405121E-5</v>
      </c>
      <c r="N74" s="10">
        <f>3/24*OO[[#This Row],[70 (27JUN1985 15:00:00)-Water Temperature (C)]]*OO[[#This Row],[12]]/SUM(OO[12])</f>
        <v>2.8360385793522016E-5</v>
      </c>
      <c r="O74" s="10">
        <f>3/24*OO[[#This Row],[71 (27JUN1985 18:00:00)-Water Temperature (C)]]*OO[[#This Row],[13]]/SUM(OO[13])</f>
        <v>2.737284758269875E-5</v>
      </c>
      <c r="P74" s="10">
        <f>3/24*OO[[#This Row],[72 (27JUN1985 21:00:00)-Water Temperature (C)]]*OO[[#This Row],[14]]/SUM(OO[14])</f>
        <v>2.6429353010684497E-5</v>
      </c>
      <c r="Q74" s="10">
        <f>3/24*OO[[#This Row],[73 (28JUN1985 00:00:00)-Water Temperature (C)]]*OO[[#This Row],[15]]/SUM(OO[15])</f>
        <v>2.4972099676906903E-5</v>
      </c>
      <c r="R74" s="10">
        <f>3/24*OO[[#This Row],[74 (28JUN1985 03:00:00)-Water Temperature (C)]]*OO[[#This Row],[16]]/SUM(OO[16])</f>
        <v>2.2748758536421103E-5</v>
      </c>
      <c r="S74" s="10">
        <f>3/24*OO[[#This Row],[75 (28JUN1985 06:00:00)-Water Temperature (C)]]*OO[[#This Row],[17]]/SUM(OO[17])</f>
        <v>2.0150678393744749E-5</v>
      </c>
      <c r="T74" s="10">
        <f>3/24*OO[[#This Row],[76 (28JUN1985 09:00:00)-Water Temperature (C)]]*OO[[#This Row],[18]]/SUM(OO[18])</f>
        <v>1.808774951084533E-5</v>
      </c>
      <c r="U74" s="10">
        <f>3/24*OO[[#This Row],[77 (28JUN1985 12:00:00)-Water Temperature (C)]]*OO[[#This Row],[19]]/SUM(OO[19])</f>
        <v>1.6204629633689231E-5</v>
      </c>
      <c r="V74" s="10">
        <f>3/24000000*OO[[#This Row],[78 (28JUN1985 15:00:00)-Water Temperature (C)]]*OO[[#This Row],[20]]</f>
        <v>1.51128941785525E-5</v>
      </c>
      <c r="W74" s="10">
        <f>3/24000000*OO[[#This Row],[79 (28JUN1985 18:00:00)-Water Temperature (C)]]*OO[[#This Row],[21]]</f>
        <v>1.5662063262187498E-5</v>
      </c>
      <c r="X74" s="10">
        <f>3/24000000*OO[[#This Row],[80 (28JUN1985 21:00:00)-Water Temperature (C)]]*OO[[#This Row],[22]]</f>
        <v>1.7575636679349999E-5</v>
      </c>
      <c r="Y74" s="10">
        <f>3/24000000*OO[[#This Row],[81 (29JUN1985 00:00:00)-Water Temperature (C)]]*OO[[#This Row],[23]]</f>
        <v>1.8432462748375001E-5</v>
      </c>
      <c r="Z74" s="10">
        <f>3/24000000*OO[[#This Row],[82 (29JUN1985 03:00:00)-Water Temperature (C)]]*OO[[#This Row],[24]]</f>
        <v>1.7524772479850001E-5</v>
      </c>
      <c r="AA74" s="10">
        <f>3/24000000*OO[[#This Row],[83 (29JUN1985 06:00:00)-Water Temperature (C)]]*OO[[#This Row],[25]]</f>
        <v>1.571616870815625E-5</v>
      </c>
      <c r="AB74" s="10">
        <f>3/24000000*OO[[#This Row],[84 (29JUN1985 09:00:00)-Water Temperature (C)]]*OO[[#This Row],[26]]</f>
        <v>1.4188359464624998E-5</v>
      </c>
      <c r="AC74" s="10">
        <f>3/24000000*OO[[#This Row],[85 (29JUN1985 12:00:00)-Water Temperature (C)]]*OO[[#This Row],[27]]</f>
        <v>1.2595603567660001E-5</v>
      </c>
      <c r="AD74" s="10">
        <f>3/24000000*OO[[#This Row],[86 (29JUN1985 15:00:00)-Water Temperature (C)]]*OO[[#This Row],[28]]</f>
        <v>1.1435516462328749E-5</v>
      </c>
      <c r="AE74" s="10">
        <f>3/24000000*OO[[#This Row],[88 (29JUN1985 21:00:00)-Water Temperature (C)]]*OO[[#This Row],[30]]</f>
        <v>9.3013048200599991E-6</v>
      </c>
      <c r="AF74" s="10">
        <f>3/24000000*OO[[#This Row],[88 (29JUN1985 21:00:00)-Water Temperature (C)]]*OO[[#This Row],[30]]</f>
        <v>9.3013048200599991E-6</v>
      </c>
      <c r="AG74" s="10">
        <f>3/24000000*OO[[#This Row],[89 (30JUN1985 00:00:00)-Water Temperature (C)]]*OO[[#This Row],[31]]</f>
        <v>8.2777334810275008E-6</v>
      </c>
      <c r="AH74" s="10">
        <f>3/24000000*OO[[#This Row],[90 (30JUN1985 03:00:00)-Water Temperature (C)]]*OO[[#This Row],[32]]</f>
        <v>7.3048589060699996E-6</v>
      </c>
      <c r="AI74" s="10">
        <f>3/24000000*OO[[#This Row],[91 (30JUN1985 06:00:00)-Water Temperature (C)]]*OO[[#This Row],[33]]</f>
        <v>6.3684660763799996E-6</v>
      </c>
      <c r="AJ74" s="10">
        <f>3/24000000*OO[[#This Row],[92 (30JUN1985 09:00:00)-Water Temperature (C)]]*OO[[#This Row],[34]]</f>
        <v>5.8342098434199998E-6</v>
      </c>
      <c r="AK74" s="10">
        <f>3/24000000*OO[[#This Row],[93 (30JUN1985 12:00:00)-Water Temperature (C)]]*OO[[#This Row],[35]]</f>
        <v>5.3726042292812497E-6</v>
      </c>
      <c r="AL74" s="10">
        <f>3/24000000*OO[[#This Row],[94 (30JUN1985 15:00:00)-Water Temperature (C)]]*OO[[#This Row],[36]]</f>
        <v>5.0226463037524998E-6</v>
      </c>
      <c r="AM74" s="10">
        <f>3/24000000*OO[[#This Row],[95 (30JUN1985 18:00:00)-Water Temperature (C)]]*OO[[#This Row],[37]]</f>
        <v>4.7486377730925005E-6</v>
      </c>
      <c r="AN74" s="10">
        <f>3/24000000*OO[[#This Row],[96 (30JUN1985 21:00:00)-Water Temperature (C)]]*OO[[#This Row],[38]]</f>
        <v>4.3850609415112499E-6</v>
      </c>
      <c r="AO74" s="10">
        <f>3/24000000*OO[[#This Row],[97 (01JUL1985 00:00:00)-Water Temperature (C)]]*OO[[#This Row],[39]]</f>
        <v>3.9129499641049997E-6</v>
      </c>
      <c r="AP74" s="10">
        <f>3/24000000*OO[[#This Row],[98 (01JUL1985 03:00:00)-Water Temperature (C)]]*OO[[#This Row],[40]]</f>
        <v>3.4295642486637495E-6</v>
      </c>
      <c r="AQ74" s="10">
        <f>3/24000000*OO[[#This Row],[99 (01JUL1985 06:00:00)-Water Temperature (C)]]*OO[[#This Row],[41]]</f>
        <v>2.9615793535049999E-6</v>
      </c>
      <c r="AR74" s="10">
        <f>3/24000000*OO[[#This Row],[100 (01JUL1985 09:00:00)-Water Temperature (C)]]*OO[[#This Row],[42]]</f>
        <v>2.6549160659999998E-6</v>
      </c>
      <c r="AS74" s="10">
        <f>3/24000000*OO[[#This Row],[101 (01JUL1985 12:00:00)-Water Temperature (C)]]*OO[[#This Row],[43]]</f>
        <v>2.3765171301474999E-6</v>
      </c>
      <c r="AT74" s="10">
        <f>3/24000000*OO[[#This Row],[102 (01JUL1985 15:00:00)-Water Temperature (C)]]*OO[[#This Row],[44]]</f>
        <v>2.0983647957699999E-6</v>
      </c>
      <c r="AU74" s="10">
        <f>3/24000000*OO[[#This Row],[103 (01JUL1985 18:00:00)-Water Temperature (C)]]*OO[[#This Row],[45]]</f>
        <v>1.8374168246391251E-6</v>
      </c>
      <c r="AV74" s="10">
        <f>3/24000000*OO[[#This Row],[104 (01JUL1985 21:00:00)-Water Temperature (C)]]*OO[[#This Row],[46]]</f>
        <v>1.5264110111749999E-6</v>
      </c>
      <c r="AW74" s="10">
        <f>3/24000000*OO[[#This Row],[105 (02JUL1985 00:00:00)-Water Temperature (C)]]*OO[[#This Row],[47]]</f>
        <v>1.171539735968875E-6</v>
      </c>
      <c r="AX74" s="10">
        <f>3/24000000*OO[[#This Row],[106 (02JUL1985 03:00:00)-Water Temperature (C)]]*OO[[#This Row],[48]]</f>
        <v>8.3572762651249998E-7</v>
      </c>
      <c r="AY74" s="10">
        <f>3/24000000*OO[[#This Row],[107 (02JUL1985 06:00:00)-Water Temperature (C)]]*OO[[#This Row],[49]]</f>
        <v>5.8201642040849991E-7</v>
      </c>
      <c r="AZ74" s="10">
        <f>3/24000000*OO[[#This Row],[108 (02JUL1985 09:00:00)-Water Temperature (C)]]*OO[[#This Row],[50]]</f>
        <v>4.2335899278562501E-7</v>
      </c>
      <c r="BA74" s="10">
        <f>3/24000000*OO[[#This Row],[109 (02JUL1985 12:00:00)-Water Temperature (C)]]*OO[[#This Row],[51]]</f>
        <v>3.3780230731149999E-7</v>
      </c>
      <c r="BB74" s="10">
        <f>3/24000000*OO[[#This Row],[110 (02JUL1985 15:00:00)-Water Temperature (C)]]*OO[[#This Row],[52]]</f>
        <v>2.8216093218974996E-7</v>
      </c>
      <c r="BC74" s="10">
        <f>3/24000000*OO[[#This Row],[111 (02JUL1985 18:00:00)-Water Temperature (C)]]*OO[[#This Row],[53]]</f>
        <v>2.4543678357449997E-7</v>
      </c>
      <c r="BD74" s="10">
        <f>3/24000000*OO[[#This Row],[112 (02JUL1985 21:00:00)-Water Temperature (C)]]*OO[[#This Row],[54]]</f>
        <v>2.1106014376799998E-7</v>
      </c>
      <c r="BE74" s="10">
        <f>3/24000000*OO[[#This Row],[113 (03JUL1985 00:00:00)-Water Temperature (C)]]*OO[[#This Row],[55]]</f>
        <v>1.7995498688349999E-7</v>
      </c>
      <c r="BF74" s="10">
        <f>3/24000000*OO[[#This Row],[114 (03JUL1985 03:00:00)-Water Temperature (C)]]*OO[[#This Row],[56]]</f>
        <v>1.525741246518125E-7</v>
      </c>
      <c r="BG74" s="10">
        <f>3/24000000*OO[[#This Row],[115 (03JUL1985 06:00:00)-Water Temperature (C)]]*OO[[#This Row],[57]]</f>
        <v>1.31268597856875E-7</v>
      </c>
      <c r="BH74" s="10">
        <f>3/24000000*OO[[#This Row],[116 (03JUL1985 09:00:00)-Water Temperature (C)]]*OO[[#This Row],[58]]</f>
        <v>1.1567435958795E-7</v>
      </c>
      <c r="BI74" s="10">
        <f>3/24000000*OO[[#This Row],[117 (03JUL1985 12:00:00)-Water Temperature (C)]]*OO[[#This Row],[59]]</f>
        <v>1.0573618811249999E-7</v>
      </c>
      <c r="BJ74" s="10">
        <f>3/24000000*OO[[#This Row],[118 (03JUL1985 15:00:00)-Water Temperature (C)]]*OO[[#This Row],[60]]</f>
        <v>9.8629375364474995E-8</v>
      </c>
      <c r="BK74" s="10">
        <f>3/24000000*OO[[#This Row],[119 (03JUL1985 18:00:00)-Water Temperature (C)]]*OO[[#This Row],[61]]</f>
        <v>9.518821471499998E-8</v>
      </c>
      <c r="BL74" s="10">
        <f>3/24000000*OO[[#This Row],[120 (03JUL1985 21:00:00)-Water Temperature (C)]]*OO[[#This Row],[62]]</f>
        <v>8.8952782373612501E-8</v>
      </c>
      <c r="BM74" s="10">
        <f>3/24000000*OO[[#This Row],[121 (04JUL1985 00:00:00)-Water Temperature (C)]]*OO[[#This Row],[63]]</f>
        <v>8.0935118263387497E-8</v>
      </c>
      <c r="BN74" s="10">
        <f>3/24000000*OO[[#This Row],[122 (04JUL1985 03:00:00)-Water Temperature (C)]]*OO[[#This Row],[64]]</f>
        <v>7.3457909392500002E-8</v>
      </c>
      <c r="BO74" s="10">
        <f>3/24000000*OO[[#This Row],[123 (04JUL1985 06:00:00)-Water Temperature (C)]]*OO[[#This Row],[65]]</f>
        <v>6.7668822622137506E-8</v>
      </c>
      <c r="BP74" s="10">
        <f>3/24000000*OO[[#This Row],[124 (04JUL1985 09:00:00)-Water Temperature (C)]]*OO[[#This Row],[66]]</f>
        <v>6.5814866554537503E-8</v>
      </c>
      <c r="BQ74" s="10">
        <f>3/24000000*OO[[#This Row],[125 (04JUL1985 12:00:00)-Water Temperature (C)]]*OO[[#This Row],[67]]</f>
        <v>6.3987205538499997E-8</v>
      </c>
      <c r="BR74" s="10">
        <f>3/24000000*OO[[#This Row],[126 (04JUL1985 15:00:00)-Water Temperature (C)]]*OO[[#This Row],[68]]</f>
        <v>6.1547084335937491E-8</v>
      </c>
      <c r="BS74" s="10">
        <f>3/24000000*OO[[#This Row],[127 (04JUL1985 18:00:00)-Water Temperature (C)]]*OO[[#This Row],[69]]</f>
        <v>6.0203524544999998E-8</v>
      </c>
      <c r="BT74" s="10">
        <f>3/24000000*OO[[#This Row],[128 (04JUL1985 21:00:00)-Water Temperature (C)]]*OO[[#This Row],[70]]</f>
        <v>5.892174588315E-8</v>
      </c>
      <c r="BU74" s="10">
        <f>3/24000000*OO[[#This Row],[129 (05JUL1985 00:00:00)-Water Temperature (C)]]*OO[[#This Row],[71]]</f>
        <v>5.7576082575375001E-8</v>
      </c>
      <c r="BV74" s="10">
        <f>3/24000000*OO[[#This Row],[130 (05JUL1985 03:00:00)-Water Temperature (C)]]*OO[[#This Row],[72]]</f>
        <v>5.6440394638574997E-8</v>
      </c>
      <c r="BW74" s="10">
        <f>3/24000000*OO[[#This Row],[131 (05JUL1985 06:00:00)-Water Temperature (C)]]*OO[[#This Row],[73]]</f>
        <v>5.4411837927299995E-8</v>
      </c>
      <c r="BX74" s="10">
        <f>3/24000000*OO[[#This Row],[132 (05JUL1985 09:00:00)-Water Temperature (C)]]*OO[[#This Row],[74]]</f>
        <v>5.4344447843487499E-8</v>
      </c>
      <c r="BY74" s="10">
        <f>3/24000000*OO[[#This Row],[133 (05JUL1985 12:00:00)-Water Temperature (C)]]*OO[[#This Row],[75]]</f>
        <v>5.4474371230462502E-8</v>
      </c>
      <c r="BZ74" s="10">
        <f>3/24000000*OO[[#This Row],[134 (05JUL1985 15:00:00)-Water Temperature (C)]]*OO[[#This Row],[76]]</f>
        <v>5.4588837109799998E-8</v>
      </c>
      <c r="CA74" s="10">
        <f>3/24000000*OO[[#This Row],[135 (05JUL1985 18:00:00)-Water Temperature (C)]]*OO[[#This Row],[77]]</f>
        <v>5.40736931028625E-8</v>
      </c>
      <c r="CB74" s="10">
        <f>3/24000000*OO[[#This Row],[136 (05JUL1985 21:00:00)-Water Temperature (C)]]*OO[[#This Row],[78]]</f>
        <v>5.2924475284799999E-8</v>
      </c>
      <c r="CC74" s="10">
        <f>3/24000000*OO[[#This Row],[137 (06JUL1985 00:00:00)-Water Temperature (C)]]*OO[[#This Row],[79]]</f>
        <v>5.2615244686949997E-8</v>
      </c>
      <c r="CD74" s="10">
        <f>3/24000000*OO[[#This Row],[138 (06JUL1985 03:00:00)-Water Temperature (C)]]*OO[[#This Row],[80]]</f>
        <v>5.28203788313375E-8</v>
      </c>
      <c r="CE74" s="10">
        <f>3/24000000*OO[[#This Row],[139 (06JUL1985 06:00:00)-Water Temperature (C)]]*OO[[#This Row],[81]]</f>
        <v>5.2171525157374999E-8</v>
      </c>
      <c r="CF74" s="10">
        <f>3/24000000*OO[[#This Row],[140 (06JUL1985 09:00:00)-Water Temperature (C)]]*OO[[#This Row],[82]]</f>
        <v>5.2585803453699995E-8</v>
      </c>
      <c r="CG74" s="10">
        <f>3/24000000*OO[[#This Row],[141 (06JUL1985 12:00:00)-Water Temperature (C)]]*OO[[#This Row],[83]]</f>
        <v>5.206076035595E-8</v>
      </c>
      <c r="CH74" s="10">
        <f>3/24000000*OO[[#This Row],[142 (06JUL1985 15:00:00)-Water Temperature (C)]]*OO[[#This Row],[84]]</f>
        <v>5.1125844498525E-8</v>
      </c>
      <c r="CI74" s="10">
        <f>3/24000000*OO[[#This Row],[143 (06JUL1985 18:00:00)-Water Temperature (C)]]*OO[[#This Row],[85]]</f>
        <v>4.9451609577149989E-8</v>
      </c>
      <c r="CJ74" s="10">
        <f>3/24000000*OO[[#This Row],[144 (06JUL1985 21:00:00)-Water Temperature (C)]]*OO[[#This Row],[86]]</f>
        <v>4.6404310121499997E-8</v>
      </c>
      <c r="CK74" s="10">
        <f>3/24000000*OO[[#This Row],[145 (07JUL1985 00:00:00)-Water Temperature (C)]]*OO[[#This Row],[87]]</f>
        <v>4.1932589844275002E-8</v>
      </c>
      <c r="CL74" s="10">
        <f>3/24000000*OO[[#This Row],[146 (07JUL1985 03:00:00)-Water Temperature (C)]]*OO[[#This Row],[88]]</f>
        <v>3.7531018610149999E-8</v>
      </c>
      <c r="CM74" s="10">
        <f>3/24000000*OO[[#This Row],[147 (07JUL1985 06:00:00)-Water Temperature (C)]]*OO[[#This Row],[89]]</f>
        <v>3.3696337136625003E-8</v>
      </c>
      <c r="CN74" s="10">
        <f>3/24000000*OO[[#This Row],[148 (07JUL1985 09:00:00)-Water Temperature (C)]]*OO[[#This Row],[90]]</f>
        <v>3.1611939922062493E-8</v>
      </c>
      <c r="CO74" s="10">
        <f>3/24000000*OO[[#This Row],[149 (07JUL1985 12:00:00)-Water Temperature (C)]]*OO[[#This Row],[91]]</f>
        <v>2.8858337569649997E-8</v>
      </c>
      <c r="CP74" s="10">
        <f>3/24000000*OO[[#This Row],[150 (07JUL1985 15:00:00)-Water Temperature (C)]]*OO[[#This Row],[92]]</f>
        <v>2.7345569936075E-8</v>
      </c>
      <c r="CQ74" s="10">
        <f>3/24000000*OO[[#This Row],[151 (07JUL1985 18:00:00)-Water Temperature (C)]]*OO[[#This Row],[93]]</f>
        <v>2.5896016862999999E-8</v>
      </c>
      <c r="CR74" s="10">
        <f>3/24000000*OO[[#This Row],[152 (07JUL1985 21:00:00)-Water Temperature (C)]]*OO[[#This Row],[94]]</f>
        <v>2.4063758943549998E-8</v>
      </c>
      <c r="CS74" s="10">
        <f>3/24000000*OO[[#This Row],[153 (08JUL1985 00:00:00)-Water Temperature (C)]]*OO[[#This Row],[95]]</f>
        <v>2.1226154059012498E-8</v>
      </c>
      <c r="CT74" s="10">
        <f>3/24000000*OO[[#This Row],[154 (08JUL1985 03:00:00)-Water Temperature (C)]]*OO[[#This Row],[96]]</f>
        <v>1.7992359030224996E-8</v>
      </c>
      <c r="CU74" s="10">
        <f>3/24000000*OO[[#This Row],[155 (08JUL1985 06:00:00)-Water Temperature (C)]]*OO[[#This Row],[97]]</f>
        <v>1.55293041492225E-8</v>
      </c>
      <c r="CV74" s="10">
        <f>3/24000000*OO[[#This Row],[156 (08JUL1985 09:00:00)-Water Temperature (C)]]*OO[[#This Row],[98]]</f>
        <v>1.4727487323674999E-8</v>
      </c>
      <c r="CW74" s="10">
        <f>3/24000000*OO[[#This Row],[157 (08JUL1985 12:00:00)-Water Temperature (C)]]*OO[[#This Row],[99]]</f>
        <v>1.4596987426256249E-8</v>
      </c>
    </row>
    <row r="75" spans="1:101" x14ac:dyDescent="0.35">
      <c r="A75" t="s">
        <v>80</v>
      </c>
      <c r="B75">
        <v>768.5471</v>
      </c>
      <c r="C75" s="10">
        <f>3/24*OO[[#This Row],[59 (26JUN1985 06:00:00)-Water Temperature (C)]]*OO[[#This Row],[1]]/SUM(OO[1])</f>
        <v>5.3124724832230306E-23</v>
      </c>
      <c r="D75" s="10">
        <f>3/24*OO[[#This Row],[60 (26JUN1985 09:00:00)-Water Temperature (C)]]*OO[[#This Row],[2]]/SUM(OO[2])</f>
        <v>4.1490145436946385E-10</v>
      </c>
      <c r="E75" s="10">
        <f>3/24*OO[[#This Row],[61 (26JUN1985 12:00:00)-Water Temperature (C)]]*OO[[#This Row],[3]]/SUM(OO[3])</f>
        <v>1.8039170445762571E-3</v>
      </c>
      <c r="F75" s="10">
        <f>3/24*OO[[#This Row],[62 (26JUN1985 15:00:00)-Water Temperature (C)]]*OO[[#This Row],[4]]/SUM(OO[4])</f>
        <v>7.3155266974609806E-2</v>
      </c>
      <c r="G75" s="10">
        <f>3/24*OO[[#This Row],[63 (26JUN1985 18:00:00)-Water Temperature (C)]]*OO[[#This Row],[5]]/SUM(OO[5])</f>
        <v>0.11040144697026145</v>
      </c>
      <c r="H75" s="10">
        <f>3/24*OO[[#This Row],[64 (26JUN1985 21:00:00)-Water Temperature (C)]]*OO[[#This Row],[6]]/SUM(OO[6])</f>
        <v>2.8241882269496612E-2</v>
      </c>
      <c r="I75" s="10">
        <f>3/24*OO[[#This Row],[65 (27JUN1985 00:00:00)-Water Temperature (C)]]*OO[[#This Row],[7]]/SUM(OO[7])</f>
        <v>2.6074017826287527E-3</v>
      </c>
      <c r="J75" s="10">
        <f>3/24*OO[[#This Row],[66 (27JUN1985 03:00:00)-Water Temperature (C)]]*OO[[#This Row],[8]]/SUM(OO[8])</f>
        <v>1.8702139258629314E-4</v>
      </c>
      <c r="K75" s="10">
        <f>3/24*OO[[#This Row],[67 (27JUN1985 06:00:00)-Water Temperature (C)]]*OO[[#This Row],[9]]/SUM(OO[9])</f>
        <v>5.0832544161978109E-5</v>
      </c>
      <c r="L75" s="10">
        <f>3/24*OO[[#This Row],[68 (27JUN1985 09:00:00)-Water Temperature (C)]]*OO[[#This Row],[10]]/SUM(OO[10])</f>
        <v>3.9406106144551978E-5</v>
      </c>
      <c r="M75" s="10">
        <f>3/24*OO[[#This Row],[69 (27JUN1985 12:00:00)-Water Temperature (C)]]*OO[[#This Row],[11]]/SUM(OO[11])</f>
        <v>3.5256933450110518E-5</v>
      </c>
      <c r="N75" s="10">
        <f>3/24*OO[[#This Row],[70 (27JUN1985 15:00:00)-Water Temperature (C)]]*OO[[#This Row],[12]]/SUM(OO[12])</f>
        <v>3.2582704310004186E-5</v>
      </c>
      <c r="O75" s="10">
        <f>3/24*OO[[#This Row],[71 (27JUN1985 18:00:00)-Water Temperature (C)]]*OO[[#This Row],[13]]/SUM(OO[13])</f>
        <v>3.1307430722712607E-5</v>
      </c>
      <c r="P75" s="10">
        <f>3/24*OO[[#This Row],[72 (27JUN1985 21:00:00)-Water Temperature (C)]]*OO[[#This Row],[14]]/SUM(OO[14])</f>
        <v>3.0240946488311488E-5</v>
      </c>
      <c r="Q75" s="10">
        <f>3/24*OO[[#This Row],[73 (28JUN1985 00:00:00)-Water Temperature (C)]]*OO[[#This Row],[15]]/SUM(OO[15])</f>
        <v>2.8682293992552275E-5</v>
      </c>
      <c r="R75" s="10">
        <f>3/24*OO[[#This Row],[74 (28JUN1985 03:00:00)-Water Temperature (C)]]*OO[[#This Row],[16]]/SUM(OO[16])</f>
        <v>2.6323088335947567E-5</v>
      </c>
      <c r="S75" s="10">
        <f>3/24*OO[[#This Row],[75 (28JUN1985 06:00:00)-Water Temperature (C)]]*OO[[#This Row],[17]]/SUM(OO[17])</f>
        <v>2.3429877557915481E-5</v>
      </c>
      <c r="T75" s="10">
        <f>3/24*OO[[#This Row],[76 (28JUN1985 09:00:00)-Water Temperature (C)]]*OO[[#This Row],[18]]/SUM(OO[18])</f>
        <v>2.1069181776725438E-5</v>
      </c>
      <c r="U75" s="10">
        <f>3/24*OO[[#This Row],[77 (28JUN1985 12:00:00)-Water Temperature (C)]]*OO[[#This Row],[19]]/SUM(OO[19])</f>
        <v>1.8911025047189219E-5</v>
      </c>
      <c r="V75" s="10">
        <f>3/24000000*OO[[#This Row],[78 (28JUN1985 15:00:00)-Water Temperature (C)]]*OO[[#This Row],[20]]</f>
        <v>1.7542340092274996E-5</v>
      </c>
      <c r="W75" s="10">
        <f>3/24000000*OO[[#This Row],[79 (28JUN1985 18:00:00)-Water Temperature (C)]]*OO[[#This Row],[21]]</f>
        <v>1.7872353910537498E-5</v>
      </c>
      <c r="X75" s="10">
        <f>3/24000000*OO[[#This Row],[80 (28JUN1985 21:00:00)-Water Temperature (C)]]*OO[[#This Row],[22]]</f>
        <v>2.0023641831374999E-5</v>
      </c>
      <c r="Y75" s="10">
        <f>3/24000000*OO[[#This Row],[81 (29JUN1985 00:00:00)-Water Temperature (C)]]*OO[[#This Row],[23]]</f>
        <v>2.1396211169200002E-5</v>
      </c>
      <c r="Z75" s="10">
        <f>3/24000000*OO[[#This Row],[82 (29JUN1985 03:00:00)-Water Temperature (C)]]*OO[[#This Row],[24]]</f>
        <v>2.07491101365875E-5</v>
      </c>
      <c r="AA75" s="10">
        <f>3/24000000*OO[[#This Row],[83 (29JUN1985 06:00:00)-Water Temperature (C)]]*OO[[#This Row],[25]]</f>
        <v>1.8877171311599999E-5</v>
      </c>
      <c r="AB75" s="10">
        <f>3/24000000*OO[[#This Row],[84 (29JUN1985 09:00:00)-Water Temperature (C)]]*OO[[#This Row],[26]]</f>
        <v>1.7207301046250001E-5</v>
      </c>
      <c r="AC75" s="10">
        <f>3/24000000*OO[[#This Row],[85 (29JUN1985 12:00:00)-Water Temperature (C)]]*OO[[#This Row],[27]]</f>
        <v>1.5421723203442499E-5</v>
      </c>
      <c r="AD75" s="10">
        <f>3/24000000*OO[[#This Row],[86 (29JUN1985 15:00:00)-Water Temperature (C)]]*OO[[#This Row],[28]]</f>
        <v>1.4078877615880001E-5</v>
      </c>
      <c r="AE75" s="10">
        <f>3/24000000*OO[[#This Row],[88 (29JUN1985 21:00:00)-Water Temperature (C)]]*OO[[#This Row],[30]]</f>
        <v>1.1667013105624999E-5</v>
      </c>
      <c r="AF75" s="10">
        <f>3/24000000*OO[[#This Row],[88 (29JUN1985 21:00:00)-Water Temperature (C)]]*OO[[#This Row],[30]]</f>
        <v>1.1667013105624999E-5</v>
      </c>
      <c r="AG75" s="10">
        <f>3/24000000*OO[[#This Row],[89 (30JUN1985 00:00:00)-Water Temperature (C)]]*OO[[#This Row],[31]]</f>
        <v>1.042548205096E-5</v>
      </c>
      <c r="AH75" s="10">
        <f>3/24000000*OO[[#This Row],[90 (30JUN1985 03:00:00)-Water Temperature (C)]]*OO[[#This Row],[32]]</f>
        <v>9.2657838835012499E-6</v>
      </c>
      <c r="AI75" s="10">
        <f>3/24000000*OO[[#This Row],[91 (30JUN1985 06:00:00)-Water Temperature (C)]]*OO[[#This Row],[33]]</f>
        <v>8.1353357065575006E-6</v>
      </c>
      <c r="AJ75" s="10">
        <f>3/24000000*OO[[#This Row],[92 (30JUN1985 09:00:00)-Water Temperature (C)]]*OO[[#This Row],[34]]</f>
        <v>7.4661672644999998E-6</v>
      </c>
      <c r="AK75" s="10">
        <f>3/24000000*OO[[#This Row],[93 (30JUN1985 12:00:00)-Water Temperature (C)]]*OO[[#This Row],[35]]</f>
        <v>6.9025565185112486E-6</v>
      </c>
      <c r="AL75" s="10">
        <f>3/24000000*OO[[#This Row],[94 (30JUN1985 15:00:00)-Water Temperature (C)]]*OO[[#This Row],[36]]</f>
        <v>6.4573743211299998E-6</v>
      </c>
      <c r="AM75" s="10">
        <f>3/24000000*OO[[#This Row],[95 (30JUN1985 18:00:00)-Water Temperature (C)]]*OO[[#This Row],[37]]</f>
        <v>6.1214368108800002E-6</v>
      </c>
      <c r="AN75" s="10">
        <f>3/24000000*OO[[#This Row],[96 (30JUN1985 21:00:00)-Water Temperature (C)]]*OO[[#This Row],[38]]</f>
        <v>5.6814423512812492E-6</v>
      </c>
      <c r="AO75" s="10">
        <f>3/24000000*OO[[#This Row],[97 (01JUL1985 00:00:00)-Water Temperature (C)]]*OO[[#This Row],[39]]</f>
        <v>5.1009628852874998E-6</v>
      </c>
      <c r="AP75" s="10">
        <f>3/24000000*OO[[#This Row],[98 (01JUL1985 03:00:00)-Water Temperature (C)]]*OO[[#This Row],[40]]</f>
        <v>4.5129335488762494E-6</v>
      </c>
      <c r="AQ75" s="10">
        <f>3/24000000*OO[[#This Row],[99 (01JUL1985 06:00:00)-Water Temperature (C)]]*OO[[#This Row],[41]]</f>
        <v>3.9263565588975004E-6</v>
      </c>
      <c r="AR75" s="10">
        <f>3/24000000*OO[[#This Row],[100 (01JUL1985 09:00:00)-Water Temperature (C)]]*OO[[#This Row],[42]]</f>
        <v>3.5350774868174996E-6</v>
      </c>
      <c r="AS75" s="10">
        <f>3/24000000*OO[[#This Row],[101 (01JUL1985 12:00:00)-Water Temperature (C)]]*OO[[#This Row],[43]]</f>
        <v>3.1864814048737498E-6</v>
      </c>
      <c r="AT75" s="10">
        <f>3/24000000*OO[[#This Row],[102 (01JUL1985 15:00:00)-Water Temperature (C)]]*OO[[#This Row],[44]]</f>
        <v>2.8349482513537497E-6</v>
      </c>
      <c r="AU75" s="10">
        <f>3/24000000*OO[[#This Row],[103 (01JUL1985 18:00:00)-Water Temperature (C)]]*OO[[#This Row],[45]]</f>
        <v>2.5005989816649999E-6</v>
      </c>
      <c r="AV75" s="10">
        <f>3/24000000*OO[[#This Row],[104 (01JUL1985 21:00:00)-Water Temperature (C)]]*OO[[#This Row],[46]]</f>
        <v>2.1070835403100002E-6</v>
      </c>
      <c r="AW75" s="10">
        <f>3/24000000*OO[[#This Row],[105 (02JUL1985 00:00:00)-Water Temperature (C)]]*OO[[#This Row],[47]]</f>
        <v>1.651162888764E-6</v>
      </c>
      <c r="AX75" s="10">
        <f>3/24000000*OO[[#This Row],[106 (02JUL1985 03:00:00)-Water Temperature (C)]]*OO[[#This Row],[48]]</f>
        <v>1.2024133645139998E-6</v>
      </c>
      <c r="AY75" s="10">
        <f>3/24000000*OO[[#This Row],[107 (02JUL1985 06:00:00)-Water Temperature (C)]]*OO[[#This Row],[49]]</f>
        <v>8.4258511406149998E-7</v>
      </c>
      <c r="AZ75" s="10">
        <f>3/24000000*OO[[#This Row],[108 (02JUL1985 09:00:00)-Water Temperature (C)]]*OO[[#This Row],[50]]</f>
        <v>6.0703493047162492E-7</v>
      </c>
      <c r="BA75" s="10">
        <f>3/24000000*OO[[#This Row],[109 (02JUL1985 12:00:00)-Water Temperature (C)]]*OO[[#This Row],[51]]</f>
        <v>4.7635810537449997E-7</v>
      </c>
      <c r="BB75" s="10">
        <f>3/24000000*OO[[#This Row],[110 (02JUL1985 15:00:00)-Water Temperature (C)]]*OO[[#This Row],[52]]</f>
        <v>3.9278186718324991E-7</v>
      </c>
      <c r="BC75" s="10">
        <f>3/24000000*OO[[#This Row],[111 (02JUL1985 18:00:00)-Water Temperature (C)]]*OO[[#This Row],[53]]</f>
        <v>3.3890556248025E-7</v>
      </c>
      <c r="BD75" s="10">
        <f>3/24000000*OO[[#This Row],[112 (02JUL1985 21:00:00)-Water Temperature (C)]]*OO[[#This Row],[54]]</f>
        <v>2.9115930778500001E-7</v>
      </c>
      <c r="BE75" s="10">
        <f>3/24000000*OO[[#This Row],[113 (03JUL1985 00:00:00)-Water Temperature (C)]]*OO[[#This Row],[55]]</f>
        <v>2.4887201904875002E-7</v>
      </c>
      <c r="BF75" s="10">
        <f>3/24000000*OO[[#This Row],[114 (03JUL1985 03:00:00)-Water Temperature (C)]]*OO[[#This Row],[56]]</f>
        <v>2.1098249974800001E-7</v>
      </c>
      <c r="BG75" s="10">
        <f>3/24000000*OO[[#This Row],[115 (03JUL1985 06:00:00)-Water Temperature (C)]]*OO[[#This Row],[57]]</f>
        <v>1.8074300603587501E-7</v>
      </c>
      <c r="BH75" s="10">
        <f>3/24000000*OO[[#This Row],[116 (03JUL1985 09:00:00)-Water Temperature (C)]]*OO[[#This Row],[58]]</f>
        <v>1.586582566781625E-7</v>
      </c>
      <c r="BI75" s="10">
        <f>3/24000000*OO[[#This Row],[117 (03JUL1985 12:00:00)-Water Temperature (C)]]*OO[[#This Row],[59]]</f>
        <v>1.4436066086224999E-7</v>
      </c>
      <c r="BJ75" s="10">
        <f>3/24000000*OO[[#This Row],[118 (03JUL1985 15:00:00)-Water Temperature (C)]]*OO[[#This Row],[60]]</f>
        <v>1.3402692108854998E-7</v>
      </c>
      <c r="BK75" s="10">
        <f>3/24000000*OO[[#This Row],[119 (03JUL1985 18:00:00)-Water Temperature (C)]]*OO[[#This Row],[61]]</f>
        <v>1.2860697161524999E-7</v>
      </c>
      <c r="BL75" s="10">
        <f>3/24000000*OO[[#This Row],[120 (03JUL1985 21:00:00)-Water Temperature (C)]]*OO[[#This Row],[62]]</f>
        <v>1.2055632956875E-7</v>
      </c>
      <c r="BM75" s="10">
        <f>3/24000000*OO[[#This Row],[121 (04JUL1985 00:00:00)-Water Temperature (C)]]*OO[[#This Row],[63]]</f>
        <v>1.09981744927875E-7</v>
      </c>
      <c r="BN75" s="10">
        <f>3/24000000*OO[[#This Row],[122 (04JUL1985 03:00:00)-Water Temperature (C)]]*OO[[#This Row],[64]]</f>
        <v>9.9841663134412492E-8</v>
      </c>
      <c r="BO75" s="10">
        <f>3/24000000*OO[[#This Row],[123 (04JUL1985 06:00:00)-Water Temperature (C)]]*OO[[#This Row],[65]]</f>
        <v>9.1584239796562491E-8</v>
      </c>
      <c r="BP75" s="10">
        <f>3/24000000*OO[[#This Row],[124 (04JUL1985 09:00:00)-Water Temperature (C)]]*OO[[#This Row],[66]]</f>
        <v>8.8535928054000001E-8</v>
      </c>
      <c r="BQ75" s="10">
        <f>3/24000000*OO[[#This Row],[125 (04JUL1985 12:00:00)-Water Temperature (C)]]*OO[[#This Row],[67]]</f>
        <v>8.6280054129725001E-8</v>
      </c>
      <c r="BR75" s="10">
        <f>3/24000000*OO[[#This Row],[126 (04JUL1985 15:00:00)-Water Temperature (C)]]*OO[[#This Row],[68]]</f>
        <v>8.2999624093199989E-8</v>
      </c>
      <c r="BS75" s="10">
        <f>3/24000000*OO[[#This Row],[127 (04JUL1985 18:00:00)-Water Temperature (C)]]*OO[[#This Row],[69]]</f>
        <v>8.0939850911174988E-8</v>
      </c>
      <c r="BT75" s="10">
        <f>3/24000000*OO[[#This Row],[128 (04JUL1985 21:00:00)-Water Temperature (C)]]*OO[[#This Row],[70]]</f>
        <v>7.8896438585999993E-8</v>
      </c>
      <c r="BU75" s="10">
        <f>3/24000000*OO[[#This Row],[129 (05JUL1985 00:00:00)-Water Temperature (C)]]*OO[[#This Row],[71]]</f>
        <v>7.6643909256599998E-8</v>
      </c>
      <c r="BV75" s="10">
        <f>3/24000000*OO[[#This Row],[130 (05JUL1985 03:00:00)-Water Temperature (C)]]*OO[[#This Row],[72]]</f>
        <v>7.522654925240001E-8</v>
      </c>
      <c r="BW75" s="10">
        <f>3/24000000*OO[[#This Row],[131 (05JUL1985 06:00:00)-Water Temperature (C)]]*OO[[#This Row],[73]]</f>
        <v>7.282284927684999E-8</v>
      </c>
      <c r="BX75" s="10">
        <f>3/24000000*OO[[#This Row],[132 (05JUL1985 09:00:00)-Water Temperature (C)]]*OO[[#This Row],[74]]</f>
        <v>7.2690164193349985E-8</v>
      </c>
      <c r="BY75" s="10">
        <f>3/24000000*OO[[#This Row],[133 (05JUL1985 12:00:00)-Water Temperature (C)]]*OO[[#This Row],[75]]</f>
        <v>7.2990838052825001E-8</v>
      </c>
      <c r="BZ75" s="10">
        <f>3/24000000*OO[[#This Row],[134 (05JUL1985 15:00:00)-Water Temperature (C)]]*OO[[#This Row],[76]]</f>
        <v>7.3166450036074987E-8</v>
      </c>
      <c r="CA75" s="10">
        <f>3/24000000*OO[[#This Row],[135 (05JUL1985 18:00:00)-Water Temperature (C)]]*OO[[#This Row],[77]]</f>
        <v>7.2567253577499991E-8</v>
      </c>
      <c r="CB75" s="10">
        <f>3/24000000*OO[[#This Row],[136 (05JUL1985 21:00:00)-Water Temperature (C)]]*OO[[#This Row],[78]]</f>
        <v>7.0751323653749998E-8</v>
      </c>
      <c r="CC75" s="10">
        <f>3/24000000*OO[[#This Row],[137 (06JUL1985 00:00:00)-Water Temperature (C)]]*OO[[#This Row],[79]]</f>
        <v>6.9747821649999991E-8</v>
      </c>
      <c r="CD75" s="10">
        <f>3/24000000*OO[[#This Row],[138 (06JUL1985 03:00:00)-Water Temperature (C)]]*OO[[#This Row],[80]]</f>
        <v>7.0051367733375013E-8</v>
      </c>
      <c r="CE75" s="10">
        <f>3/24000000*OO[[#This Row],[139 (06JUL1985 06:00:00)-Water Temperature (C)]]*OO[[#This Row],[81]]</f>
        <v>6.9534439211087503E-8</v>
      </c>
      <c r="CF75" s="10">
        <f>3/24000000*OO[[#This Row],[140 (06JUL1985 09:00:00)-Water Temperature (C)]]*OO[[#This Row],[82]]</f>
        <v>7.037389548185E-8</v>
      </c>
      <c r="CG75" s="10">
        <f>3/24000000*OO[[#This Row],[141 (06JUL1985 12:00:00)-Water Temperature (C)]]*OO[[#This Row],[83]]</f>
        <v>7.0075098780674992E-8</v>
      </c>
      <c r="CH75" s="10">
        <f>3/24000000*OO[[#This Row],[142 (06JUL1985 15:00:00)-Water Temperature (C)]]*OO[[#This Row],[84]]</f>
        <v>6.9027119445625008E-8</v>
      </c>
      <c r="CI75" s="10">
        <f>3/24000000*OO[[#This Row],[143 (06JUL1985 18:00:00)-Water Temperature (C)]]*OO[[#This Row],[85]]</f>
        <v>6.6864613747650012E-8</v>
      </c>
      <c r="CJ75" s="10">
        <f>3/24000000*OO[[#This Row],[144 (06JUL1985 21:00:00)-Water Temperature (C)]]*OO[[#This Row],[86]]</f>
        <v>6.3000409733325004E-8</v>
      </c>
      <c r="CK75" s="10">
        <f>3/24000000*OO[[#This Row],[145 (07JUL1985 00:00:00)-Water Temperature (C)]]*OO[[#This Row],[87]]</f>
        <v>5.714630544543749E-8</v>
      </c>
      <c r="CL75" s="10">
        <f>3/24000000*OO[[#This Row],[146 (07JUL1985 03:00:00)-Water Temperature (C)]]*OO[[#This Row],[88]]</f>
        <v>5.1278759530425E-8</v>
      </c>
      <c r="CM75" s="10">
        <f>3/24000000*OO[[#This Row],[147 (07JUL1985 06:00:00)-Water Temperature (C)]]*OO[[#This Row],[89]]</f>
        <v>4.6002245386824991E-8</v>
      </c>
      <c r="CN75" s="10">
        <f>3/24000000*OO[[#This Row],[148 (07JUL1985 09:00:00)-Water Temperature (C)]]*OO[[#This Row],[90]]</f>
        <v>4.3050740423499999E-8</v>
      </c>
      <c r="CO75" s="10">
        <f>3/24000000*OO[[#This Row],[149 (07JUL1985 12:00:00)-Water Temperature (C)]]*OO[[#This Row],[91]]</f>
        <v>3.9394385382649995E-8</v>
      </c>
      <c r="CP75" s="10">
        <f>3/24000000*OO[[#This Row],[150 (07JUL1985 15:00:00)-Water Temperature (C)]]*OO[[#This Row],[92]]</f>
        <v>3.7177586761312502E-8</v>
      </c>
      <c r="CQ75" s="10">
        <f>3/24000000*OO[[#This Row],[151 (07JUL1985 18:00:00)-Water Temperature (C)]]*OO[[#This Row],[93]]</f>
        <v>3.5187620848287497E-8</v>
      </c>
      <c r="CR75" s="10">
        <f>3/24000000*OO[[#This Row],[152 (07JUL1985 21:00:00)-Water Temperature (C)]]*OO[[#This Row],[94]]</f>
        <v>3.2778925860037495E-8</v>
      </c>
      <c r="CS75" s="10">
        <f>3/24000000*OO[[#This Row],[153 (08JUL1985 00:00:00)-Water Temperature (C)]]*OO[[#This Row],[95]]</f>
        <v>2.91887592140375E-8</v>
      </c>
      <c r="CT75" s="10">
        <f>3/24000000*OO[[#This Row],[154 (08JUL1985 03:00:00)-Water Temperature (C)]]*OO[[#This Row],[96]]</f>
        <v>2.4909976051962502E-8</v>
      </c>
      <c r="CU75" s="10">
        <f>3/24000000*OO[[#This Row],[155 (08JUL1985 06:00:00)-Water Temperature (C)]]*OO[[#This Row],[97]]</f>
        <v>2.1369482332399997E-8</v>
      </c>
      <c r="CV75" s="10">
        <f>3/24000000*OO[[#This Row],[156 (08JUL1985 09:00:00)-Water Temperature (C)]]*OO[[#This Row],[98]]</f>
        <v>1.9983877959499999E-8</v>
      </c>
      <c r="CW75" s="10">
        <f>3/24000000*OO[[#This Row],[157 (08JUL1985 12:00:00)-Water Temperature (C)]]*OO[[#This Row],[99]]</f>
        <v>1.9648442765749998E-8</v>
      </c>
    </row>
    <row r="76" spans="1:101" x14ac:dyDescent="0.35">
      <c r="A76" t="s">
        <v>81</v>
      </c>
      <c r="B76">
        <v>771.43349999999998</v>
      </c>
      <c r="C76" s="10">
        <f>3/24*OO[[#This Row],[59 (26JUN1985 06:00:00)-Water Temperature (C)]]*OO[[#This Row],[1]]/SUM(OO[1])</f>
        <v>1.0732282570157264E-23</v>
      </c>
      <c r="D76" s="10">
        <f>3/24*OO[[#This Row],[60 (26JUN1985 09:00:00)-Water Temperature (C)]]*OO[[#This Row],[2]]/SUM(OO[2])</f>
        <v>9.4352865179833998E-11</v>
      </c>
      <c r="E76" s="10">
        <f>3/24*OO[[#This Row],[61 (26JUN1985 12:00:00)-Water Temperature (C)]]*OO[[#This Row],[3]]/SUM(OO[3])</f>
        <v>1.1018411762382955E-3</v>
      </c>
      <c r="F76" s="10">
        <f>3/24*OO[[#This Row],[62 (26JUN1985 15:00:00)-Water Temperature (C)]]*OO[[#This Row],[4]]/SUM(OO[4])</f>
        <v>6.9504805489038826E-2</v>
      </c>
      <c r="G76" s="10">
        <f>3/24*OO[[#This Row],[63 (26JUN1985 18:00:00)-Water Temperature (C)]]*OO[[#This Row],[5]]/SUM(OO[5])</f>
        <v>0.14276606674051306</v>
      </c>
      <c r="H76" s="10">
        <f>3/24*OO[[#This Row],[64 (26JUN1985 21:00:00)-Water Temperature (C)]]*OO[[#This Row],[6]]/SUM(OO[6])</f>
        <v>4.7987788596163448E-2</v>
      </c>
      <c r="I76" s="10">
        <f>3/24*OO[[#This Row],[65 (27JUN1985 00:00:00)-Water Temperature (C)]]*OO[[#This Row],[7]]/SUM(OO[7])</f>
        <v>5.8222245919073911E-3</v>
      </c>
      <c r="J76" s="10">
        <f>3/24*OO[[#This Row],[66 (27JUN1985 03:00:00)-Water Temperature (C)]]*OO[[#This Row],[8]]/SUM(OO[8])</f>
        <v>4.7907776138383376E-4</v>
      </c>
      <c r="K76" s="10">
        <f>3/24*OO[[#This Row],[67 (27JUN1985 06:00:00)-Water Temperature (C)]]*OO[[#This Row],[9]]/SUM(OO[9])</f>
        <v>8.2034209065012068E-5</v>
      </c>
      <c r="L76" s="10">
        <f>3/24*OO[[#This Row],[68 (27JUN1985 09:00:00)-Water Temperature (C)]]*OO[[#This Row],[10]]/SUM(OO[10])</f>
        <v>5.117425561388029E-5</v>
      </c>
      <c r="M76" s="10">
        <f>3/24*OO[[#This Row],[69 (27JUN1985 12:00:00)-Water Temperature (C)]]*OO[[#This Row],[11]]/SUM(OO[11])</f>
        <v>4.4691630043106861E-5</v>
      </c>
      <c r="N76" s="10">
        <f>3/24*OO[[#This Row],[70 (27JUN1985 15:00:00)-Water Temperature (C)]]*OO[[#This Row],[12]]/SUM(OO[12])</f>
        <v>4.1043022387055805E-5</v>
      </c>
      <c r="O76" s="10">
        <f>3/24*OO[[#This Row],[71 (27JUN1985 18:00:00)-Water Temperature (C)]]*OO[[#This Row],[13]]/SUM(OO[13])</f>
        <v>3.9182274672340338E-5</v>
      </c>
      <c r="P76" s="10">
        <f>3/24*OO[[#This Row],[72 (27JUN1985 21:00:00)-Water Temperature (C)]]*OO[[#This Row],[14]]/SUM(OO[14])</f>
        <v>3.7807241198788087E-5</v>
      </c>
      <c r="Q76" s="10">
        <f>3/24*OO[[#This Row],[73 (28JUN1985 00:00:00)-Water Temperature (C)]]*OO[[#This Row],[15]]/SUM(OO[15])</f>
        <v>3.5951358849201068E-5</v>
      </c>
      <c r="R76" s="10">
        <f>3/24*OO[[#This Row],[74 (28JUN1985 03:00:00)-Water Temperature (C)]]*OO[[#This Row],[16]]/SUM(OO[16])</f>
        <v>3.3226696998256661E-5</v>
      </c>
      <c r="S76" s="10">
        <f>3/24*OO[[#This Row],[75 (28JUN1985 06:00:00)-Water Temperature (C)]]*OO[[#This Row],[17]]/SUM(OO[17])</f>
        <v>2.9719883505582674E-5</v>
      </c>
      <c r="T76" s="10">
        <f>3/24*OO[[#This Row],[76 (28JUN1985 09:00:00)-Water Temperature (C)]]*OO[[#This Row],[18]]/SUM(OO[18])</f>
        <v>2.6741657849361215E-5</v>
      </c>
      <c r="U76" s="10">
        <f>3/24*OO[[#This Row],[77 (28JUN1985 12:00:00)-Water Temperature (C)]]*OO[[#This Row],[19]]/SUM(OO[19])</f>
        <v>2.4032015856431849E-5</v>
      </c>
      <c r="V76" s="10">
        <f>3/24000000*OO[[#This Row],[78 (28JUN1985 15:00:00)-Water Temperature (C)]]*OO[[#This Row],[20]]</f>
        <v>2.2147022764699996E-5</v>
      </c>
      <c r="W76" s="10">
        <f>3/24000000*OO[[#This Row],[79 (28JUN1985 18:00:00)-Water Temperature (C)]]*OO[[#This Row],[21]]</f>
        <v>2.2104696743437498E-5</v>
      </c>
      <c r="X76" s="10">
        <f>3/24000000*OO[[#This Row],[80 (28JUN1985 21:00:00)-Water Temperature (C)]]*OO[[#This Row],[22]]</f>
        <v>2.45286259273125E-5</v>
      </c>
      <c r="Y76" s="10">
        <f>3/24000000*OO[[#This Row],[81 (29JUN1985 00:00:00)-Water Temperature (C)]]*OO[[#This Row],[23]]</f>
        <v>2.6582109522100001E-5</v>
      </c>
      <c r="Z76" s="10">
        <f>3/24000000*OO[[#This Row],[82 (29JUN1985 03:00:00)-Water Temperature (C)]]*OO[[#This Row],[24]]</f>
        <v>2.6241258965949997E-5</v>
      </c>
      <c r="AA76" s="10">
        <f>3/24000000*OO[[#This Row],[83 (29JUN1985 06:00:00)-Water Temperature (C)]]*OO[[#This Row],[25]]</f>
        <v>2.4152720929562499E-5</v>
      </c>
      <c r="AB76" s="10">
        <f>3/24000000*OO[[#This Row],[84 (29JUN1985 09:00:00)-Water Temperature (C)]]*OO[[#This Row],[26]]</f>
        <v>2.21153283146875E-5</v>
      </c>
      <c r="AC76" s="10">
        <f>3/24000000*OO[[#This Row],[85 (29JUN1985 12:00:00)-Water Temperature (C)]]*OO[[#This Row],[27]]</f>
        <v>1.9890527525862498E-5</v>
      </c>
      <c r="AD76" s="10">
        <f>3/24000000*OO[[#This Row],[86 (29JUN1985 15:00:00)-Water Temperature (C)]]*OO[[#This Row],[28]]</f>
        <v>1.80981430723125E-5</v>
      </c>
      <c r="AE76" s="10">
        <f>3/24000000*OO[[#This Row],[88 (29JUN1985 21:00:00)-Water Temperature (C)]]*OO[[#This Row],[30]]</f>
        <v>1.5020351719953746E-5</v>
      </c>
      <c r="AF76" s="10">
        <f>3/24000000*OO[[#This Row],[88 (29JUN1985 21:00:00)-Water Temperature (C)]]*OO[[#This Row],[30]]</f>
        <v>1.5020351719953746E-5</v>
      </c>
      <c r="AG76" s="10">
        <f>3/24000000*OO[[#This Row],[89 (30JUN1985 00:00:00)-Water Temperature (C)]]*OO[[#This Row],[31]]</f>
        <v>1.3432132731014998E-5</v>
      </c>
      <c r="AH76" s="10">
        <f>3/24000000*OO[[#This Row],[90 (30JUN1985 03:00:00)-Water Temperature (C)]]*OO[[#This Row],[32]]</f>
        <v>1.19720286018175E-5</v>
      </c>
      <c r="AI76" s="10">
        <f>3/24000000*OO[[#This Row],[91 (30JUN1985 06:00:00)-Water Temperature (C)]]*OO[[#This Row],[33]]</f>
        <v>1.0556223063099999E-5</v>
      </c>
      <c r="AJ76" s="10">
        <f>3/24000000*OO[[#This Row],[92 (30JUN1985 09:00:00)-Water Temperature (C)]]*OO[[#This Row],[34]]</f>
        <v>9.6672059509249991E-6</v>
      </c>
      <c r="AK76" s="10">
        <f>3/24000000*OO[[#This Row],[93 (30JUN1985 12:00:00)-Water Temperature (C)]]*OO[[#This Row],[35]]</f>
        <v>8.9391267468749994E-6</v>
      </c>
      <c r="AL76" s="10">
        <f>3/24000000*OO[[#This Row],[94 (30JUN1985 15:00:00)-Water Temperature (C)]]*OO[[#This Row],[36]]</f>
        <v>8.339313267615E-6</v>
      </c>
      <c r="AM76" s="10">
        <f>3/24000000*OO[[#This Row],[95 (30JUN1985 18:00:00)-Water Temperature (C)]]*OO[[#This Row],[37]]</f>
        <v>7.8929999242325002E-6</v>
      </c>
      <c r="AN76" s="10">
        <f>3/24000000*OO[[#This Row],[96 (30JUN1985 21:00:00)-Water Temperature (C)]]*OO[[#This Row],[38]]</f>
        <v>7.3303558886399997E-6</v>
      </c>
      <c r="AO76" s="10">
        <f>3/24000000*OO[[#This Row],[97 (01JUL1985 00:00:00)-Water Temperature (C)]]*OO[[#This Row],[39]]</f>
        <v>6.5959840135499992E-6</v>
      </c>
      <c r="AP76" s="10">
        <f>3/24000000*OO[[#This Row],[98 (01JUL1985 03:00:00)-Water Temperature (C)]]*OO[[#This Row],[40]]</f>
        <v>5.8606205490150003E-6</v>
      </c>
      <c r="AQ76" s="10">
        <f>3/24000000*OO[[#This Row],[99 (01JUL1985 06:00:00)-Water Temperature (C)]]*OO[[#This Row],[41]]</f>
        <v>5.1174100241337502E-6</v>
      </c>
      <c r="AR76" s="10">
        <f>3/24000000*OO[[#This Row],[100 (01JUL1985 09:00:00)-Water Temperature (C)]]*OO[[#This Row],[42]]</f>
        <v>4.6018179364837502E-6</v>
      </c>
      <c r="AS76" s="10">
        <f>3/24000000*OO[[#This Row],[101 (01JUL1985 12:00:00)-Water Temperature (C)]]*OO[[#This Row],[43]]</f>
        <v>4.1568276869250002E-6</v>
      </c>
      <c r="AT76" s="10">
        <f>3/24000000*OO[[#This Row],[102 (01JUL1985 15:00:00)-Water Temperature (C)]]*OO[[#This Row],[44]]</f>
        <v>3.7119461438537497E-6</v>
      </c>
      <c r="AU76" s="10">
        <f>3/24000000*OO[[#This Row],[103 (01JUL1985 18:00:00)-Water Temperature (C)]]*OO[[#This Row],[45]]</f>
        <v>3.2876617026799994E-6</v>
      </c>
      <c r="AV76" s="10">
        <f>3/24000000*OO[[#This Row],[104 (01JUL1985 21:00:00)-Water Temperature (C)]]*OO[[#This Row],[46]]</f>
        <v>2.7983157327312497E-6</v>
      </c>
      <c r="AW76" s="10">
        <f>3/24000000*OO[[#This Row],[105 (02JUL1985 00:00:00)-Water Temperature (C)]]*OO[[#This Row],[47]]</f>
        <v>2.229771659115E-6</v>
      </c>
      <c r="AX76" s="10">
        <f>3/24000000*OO[[#This Row],[106 (02JUL1985 03:00:00)-Water Temperature (C)]]*OO[[#This Row],[48]]</f>
        <v>1.6537737522854999E-6</v>
      </c>
      <c r="AY76" s="10">
        <f>3/24000000*OO[[#This Row],[107 (02JUL1985 06:00:00)-Water Temperature (C)]]*OO[[#This Row],[49]]</f>
        <v>1.16861146776375E-6</v>
      </c>
      <c r="AZ76" s="10">
        <f>3/24000000*OO[[#This Row],[108 (02JUL1985 09:00:00)-Water Temperature (C)]]*OO[[#This Row],[50]]</f>
        <v>8.3653671023550007E-7</v>
      </c>
      <c r="BA76" s="10">
        <f>3/24000000*OO[[#This Row],[109 (02JUL1985 12:00:00)-Water Temperature (C)]]*OO[[#This Row],[51]]</f>
        <v>6.4604463541837494E-7</v>
      </c>
      <c r="BB76" s="10">
        <f>3/24000000*OO[[#This Row],[110 (02JUL1985 15:00:00)-Water Temperature (C)]]*OO[[#This Row],[52]]</f>
        <v>5.2598865866662495E-7</v>
      </c>
      <c r="BC76" s="10">
        <f>3/24000000*OO[[#This Row],[111 (02JUL1985 18:00:00)-Water Temperature (C)]]*OO[[#This Row],[53]]</f>
        <v>4.4945879231174996E-7</v>
      </c>
      <c r="BD76" s="10">
        <f>3/24000000*OO[[#This Row],[112 (02JUL1985 21:00:00)-Water Temperature (C)]]*OO[[#This Row],[54]]</f>
        <v>3.8537280761175005E-7</v>
      </c>
      <c r="BE76" s="10">
        <f>3/24000000*OO[[#This Row],[113 (03JUL1985 00:00:00)-Water Temperature (C)]]*OO[[#This Row],[55]]</f>
        <v>3.2988665243600002E-7</v>
      </c>
      <c r="BF76" s="10">
        <f>3/24000000*OO[[#This Row],[114 (03JUL1985 03:00:00)-Water Temperature (C)]]*OO[[#This Row],[56]]</f>
        <v>2.7984400099649996E-7</v>
      </c>
      <c r="BG76" s="10">
        <f>3/24000000*OO[[#This Row],[115 (03JUL1985 06:00:00)-Water Temperature (C)]]*OO[[#This Row],[57]]</f>
        <v>2.3890656871812502E-7</v>
      </c>
      <c r="BH76" s="10">
        <f>3/24000000*OO[[#This Row],[116 (03JUL1985 09:00:00)-Water Temperature (C)]]*OO[[#This Row],[58]]</f>
        <v>2.0889035649374999E-7</v>
      </c>
      <c r="BI76" s="10">
        <f>3/24000000*OO[[#This Row],[117 (03JUL1985 12:00:00)-Water Temperature (C)]]*OO[[#This Row],[59]]</f>
        <v>1.8919110710500001E-7</v>
      </c>
      <c r="BJ76" s="10">
        <f>3/24000000*OO[[#This Row],[118 (03JUL1985 15:00:00)-Water Temperature (C)]]*OO[[#This Row],[60]]</f>
        <v>1.7493713761799997E-7</v>
      </c>
      <c r="BK76" s="10">
        <f>3/24000000*OO[[#This Row],[119 (03JUL1985 18:00:00)-Water Temperature (C)]]*OO[[#This Row],[61]]</f>
        <v>1.6685417669212499E-7</v>
      </c>
      <c r="BL76" s="10">
        <f>3/24000000*OO[[#This Row],[120 (03JUL1985 21:00:00)-Water Temperature (C)]]*OO[[#This Row],[62]]</f>
        <v>1.5673472344104998E-7</v>
      </c>
      <c r="BM76" s="10">
        <f>3/24000000*OO[[#This Row],[121 (04JUL1985 00:00:00)-Water Temperature (C)]]*OO[[#This Row],[63]]</f>
        <v>1.434097244349E-7</v>
      </c>
      <c r="BN76" s="10">
        <f>3/24000000*OO[[#This Row],[122 (04JUL1985 03:00:00)-Water Temperature (C)]]*OO[[#This Row],[64]]</f>
        <v>1.3030144542708751E-7</v>
      </c>
      <c r="BO76" s="10">
        <f>3/24000000*OO[[#This Row],[123 (04JUL1985 06:00:00)-Water Temperature (C)]]*OO[[#This Row],[65]]</f>
        <v>1.191571182712625E-7</v>
      </c>
      <c r="BP76" s="10">
        <f>3/24000000*OO[[#This Row],[124 (04JUL1985 09:00:00)-Water Temperature (C)]]*OO[[#This Row],[66]]</f>
        <v>1.1444659851862499E-7</v>
      </c>
      <c r="BQ76" s="10">
        <f>3/24000000*OO[[#This Row],[125 (04JUL1985 12:00:00)-Water Temperature (C)]]*OO[[#This Row],[67]]</f>
        <v>1.1165704550492499E-7</v>
      </c>
      <c r="BR76" s="10">
        <f>3/24000000*OO[[#This Row],[126 (04JUL1985 15:00:00)-Water Temperature (C)]]*OO[[#This Row],[68]]</f>
        <v>1.0751581818004998E-7</v>
      </c>
      <c r="BS76" s="10">
        <f>3/24000000*OO[[#This Row],[127 (04JUL1985 18:00:00)-Water Temperature (C)]]*OO[[#This Row],[69]]</f>
        <v>1.0458217388479998E-7</v>
      </c>
      <c r="BT76" s="10">
        <f>3/24000000*OO[[#This Row],[128 (04JUL1985 21:00:00)-Water Temperature (C)]]*OO[[#This Row],[70]]</f>
        <v>1.016404229317125E-7</v>
      </c>
      <c r="BU76" s="10">
        <f>3/24000000*OO[[#This Row],[129 (05JUL1985 00:00:00)-Water Temperature (C)]]*OO[[#This Row],[71]]</f>
        <v>9.8270957390399983E-8</v>
      </c>
      <c r="BV76" s="10">
        <f>3/24000000*OO[[#This Row],[130 (05JUL1985 03:00:00)-Water Temperature (C)]]*OO[[#This Row],[72]]</f>
        <v>9.6402283700550007E-8</v>
      </c>
      <c r="BW76" s="10">
        <f>3/24000000*OO[[#This Row],[131 (05JUL1985 06:00:00)-Water Temperature (C)]]*OO[[#This Row],[73]]</f>
        <v>9.3673026537049987E-8</v>
      </c>
      <c r="BX76" s="10">
        <f>3/24000000*OO[[#This Row],[132 (05JUL1985 09:00:00)-Water Temperature (C)]]*OO[[#This Row],[74]]</f>
        <v>9.3398124833549983E-8</v>
      </c>
      <c r="BY76" s="10">
        <f>3/24000000*OO[[#This Row],[133 (05JUL1985 12:00:00)-Water Temperature (C)]]*OO[[#This Row],[75]]</f>
        <v>9.3907877701837498E-8</v>
      </c>
      <c r="BZ76" s="10">
        <f>3/24000000*OO[[#This Row],[134 (05JUL1985 15:00:00)-Water Temperature (C)]]*OO[[#This Row],[76]]</f>
        <v>9.4209766206762495E-8</v>
      </c>
      <c r="CA76" s="10">
        <f>3/24000000*OO[[#This Row],[135 (05JUL1985 18:00:00)-Water Temperature (C)]]*OO[[#This Row],[77]]</f>
        <v>9.3545453746800002E-8</v>
      </c>
      <c r="CB76" s="10">
        <f>3/24000000*OO[[#This Row],[136 (05JUL1985 21:00:00)-Water Temperature (C)]]*OO[[#This Row],[78]]</f>
        <v>9.102882953599999E-8</v>
      </c>
      <c r="CC76" s="10">
        <f>3/24000000*OO[[#This Row],[137 (06JUL1985 00:00:00)-Water Temperature (C)]]*OO[[#This Row],[79]]</f>
        <v>8.9098493713437491E-8</v>
      </c>
      <c r="CD76" s="10">
        <f>3/24000000*OO[[#This Row],[138 (06JUL1985 03:00:00)-Water Temperature (C)]]*OO[[#This Row],[80]]</f>
        <v>8.9310611487524996E-8</v>
      </c>
      <c r="CE76" s="10">
        <f>3/24000000*OO[[#This Row],[139 (06JUL1985 06:00:00)-Water Temperature (C)]]*OO[[#This Row],[81]]</f>
        <v>8.9005397900249995E-8</v>
      </c>
      <c r="CF76" s="10">
        <f>3/24000000*OO[[#This Row],[140 (06JUL1985 09:00:00)-Water Temperature (C)]]*OO[[#This Row],[82]]</f>
        <v>9.0280320124387498E-8</v>
      </c>
      <c r="CG76" s="10">
        <f>3/24000000*OO[[#This Row],[141 (06JUL1985 12:00:00)-Water Temperature (C)]]*OO[[#This Row],[83]]</f>
        <v>9.037917855382499E-8</v>
      </c>
      <c r="CH76" s="10">
        <f>3/24000000*OO[[#This Row],[142 (06JUL1985 15:00:00)-Water Temperature (C)]]*OO[[#This Row],[84]]</f>
        <v>8.9272246650599984E-8</v>
      </c>
      <c r="CI76" s="10">
        <f>3/24000000*OO[[#This Row],[143 (06JUL1985 18:00:00)-Water Temperature (C)]]*OO[[#This Row],[85]]</f>
        <v>8.6640914803574989E-8</v>
      </c>
      <c r="CJ76" s="10">
        <f>3/24000000*OO[[#This Row],[144 (06JUL1985 21:00:00)-Water Temperature (C)]]*OO[[#This Row],[86]]</f>
        <v>8.1922908537224991E-8</v>
      </c>
      <c r="CK76" s="10">
        <f>3/24000000*OO[[#This Row],[145 (07JUL1985 00:00:00)-Water Temperature (C)]]*OO[[#This Row],[87]]</f>
        <v>7.4620768726349992E-8</v>
      </c>
      <c r="CL76" s="10">
        <f>3/24000000*OO[[#This Row],[146 (07JUL1985 03:00:00)-Water Temperature (C)]]*OO[[#This Row],[88]]</f>
        <v>6.7126328434999991E-8</v>
      </c>
      <c r="CM76" s="10">
        <f>3/24000000*OO[[#This Row],[147 (07JUL1985 06:00:00)-Water Temperature (C)]]*OO[[#This Row],[89]]</f>
        <v>6.0223904039850008E-8</v>
      </c>
      <c r="CN76" s="10">
        <f>3/24000000*OO[[#This Row],[148 (07JUL1985 09:00:00)-Water Temperature (C)]]*OO[[#This Row],[90]]</f>
        <v>5.615465240489999E-8</v>
      </c>
      <c r="CO76" s="10">
        <f>3/24000000*OO[[#This Row],[149 (07JUL1985 12:00:00)-Water Temperature (C)]]*OO[[#This Row],[91]]</f>
        <v>5.1519684019724994E-8</v>
      </c>
      <c r="CP76" s="10">
        <f>3/24000000*OO[[#This Row],[150 (07JUL1985 15:00:00)-Water Temperature (C)]]*OO[[#This Row],[92]]</f>
        <v>4.8433470981100004E-8</v>
      </c>
      <c r="CQ76" s="10">
        <f>3/24000000*OO[[#This Row],[151 (07JUL1985 18:00:00)-Water Temperature (C)]]*OO[[#This Row],[93]]</f>
        <v>4.5826714596424994E-8</v>
      </c>
      <c r="CR76" s="10">
        <f>3/24000000*OO[[#This Row],[152 (07JUL1985 21:00:00)-Water Temperature (C)]]*OO[[#This Row],[94]]</f>
        <v>4.2758772140699994E-8</v>
      </c>
      <c r="CS76" s="10">
        <f>3/24000000*OO[[#This Row],[153 (08JUL1985 00:00:00)-Water Temperature (C)]]*OO[[#This Row],[95]]</f>
        <v>3.8387938717799998E-8</v>
      </c>
      <c r="CT76" s="10">
        <f>3/24000000*OO[[#This Row],[154 (08JUL1985 03:00:00)-Water Temperature (C)]]*OO[[#This Row],[96]]</f>
        <v>3.3021474444599998E-8</v>
      </c>
      <c r="CU76" s="10">
        <f>3/24000000*OO[[#This Row],[155 (08JUL1985 06:00:00)-Water Temperature (C)]]*OO[[#This Row],[97]]</f>
        <v>2.8251639155600003E-8</v>
      </c>
      <c r="CV76" s="10">
        <f>3/24000000*OO[[#This Row],[156 (08JUL1985 09:00:00)-Water Temperature (C)]]*OO[[#This Row],[98]]</f>
        <v>2.6076098405599999E-8</v>
      </c>
      <c r="CW76" s="10">
        <f>3/24000000*OO[[#This Row],[157 (08JUL1985 12:00:00)-Water Temperature (C)]]*OO[[#This Row],[99]]</f>
        <v>2.54248077819E-8</v>
      </c>
    </row>
    <row r="77" spans="1:101" x14ac:dyDescent="0.35">
      <c r="A77" t="s">
        <v>82</v>
      </c>
      <c r="B77">
        <v>756.221</v>
      </c>
      <c r="C77" s="10">
        <f>3/24*OO[[#This Row],[59 (26JUN1985 06:00:00)-Water Temperature (C)]]*OO[[#This Row],[1]]/SUM(OO[1])</f>
        <v>1.5010584197277714E-24</v>
      </c>
      <c r="D77" s="10">
        <f>3/24*OO[[#This Row],[60 (26JUN1985 09:00:00)-Water Temperature (C)]]*OO[[#This Row],[2]]/SUM(OO[2])</f>
        <v>1.5613408115725651E-11</v>
      </c>
      <c r="E77" s="10">
        <f>3/24*OO[[#This Row],[61 (26JUN1985 12:00:00)-Water Temperature (C)]]*OO[[#This Row],[3]]/SUM(OO[3])</f>
        <v>5.4580095924237502E-4</v>
      </c>
      <c r="F77" s="10">
        <f>3/24*OO[[#This Row],[62 (26JUN1985 15:00:00)-Water Temperature (C)]]*OO[[#This Row],[4]]/SUM(OO[4])</f>
        <v>5.5526706594361763E-2</v>
      </c>
      <c r="G77" s="10">
        <f>3/24*OO[[#This Row],[63 (26JUN1985 18:00:00)-Water Temperature (C)]]*OO[[#This Row],[5]]/SUM(OO[5])</f>
        <v>0.15725729850543893</v>
      </c>
      <c r="H77" s="10">
        <f>3/24*OO[[#This Row],[64 (26JUN1985 21:00:00)-Water Temperature (C)]]*OO[[#This Row],[6]]/SUM(OO[6])</f>
        <v>7.0448239763753098E-2</v>
      </c>
      <c r="I77" s="10">
        <f>3/24*OO[[#This Row],[65 (27JUN1985 00:00:00)-Water Temperature (C)]]*OO[[#This Row],[7]]/SUM(OO[7])</f>
        <v>1.1112924961678363E-2</v>
      </c>
      <c r="J77" s="10">
        <f>3/24*OO[[#This Row],[66 (27JUN1985 03:00:00)-Water Temperature (C)]]*OO[[#This Row],[8]]/SUM(OO[8])</f>
        <v>1.079404443460206E-3</v>
      </c>
      <c r="K77" s="10">
        <f>3/24*OO[[#This Row],[67 (27JUN1985 06:00:00)-Water Temperature (C)]]*OO[[#This Row],[9]]/SUM(OO[9])</f>
        <v>1.3720031145382286E-4</v>
      </c>
      <c r="L77" s="10">
        <f>3/24*OO[[#This Row],[68 (27JUN1985 09:00:00)-Water Temperature (C)]]*OO[[#This Row],[10]]/SUM(OO[10])</f>
        <v>6.1374040944634224E-5</v>
      </c>
      <c r="M77" s="10">
        <f>3/24*OO[[#This Row],[69 (27JUN1985 12:00:00)-Water Temperature (C)]]*OO[[#This Row],[11]]/SUM(OO[11])</f>
        <v>5.086665573935371E-5</v>
      </c>
      <c r="N77" s="10">
        <f>3/24*OO[[#This Row],[70 (27JUN1985 15:00:00)-Water Temperature (C)]]*OO[[#This Row],[12]]/SUM(OO[12])</f>
        <v>4.6290629658939692E-5</v>
      </c>
      <c r="O77" s="10">
        <f>3/24*OO[[#This Row],[71 (27JUN1985 18:00:00)-Water Temperature (C)]]*OO[[#This Row],[13]]/SUM(OO[13])</f>
        <v>4.385840875992215E-5</v>
      </c>
      <c r="P77" s="10">
        <f>3/24*OO[[#This Row],[72 (27JUN1985 21:00:00)-Water Temperature (C)]]*OO[[#This Row],[14]]/SUM(OO[14])</f>
        <v>4.2210919364334978E-5</v>
      </c>
      <c r="Q77" s="10">
        <f>3/24*OO[[#This Row],[73 (28JUN1985 00:00:00)-Water Temperature (C)]]*OO[[#This Row],[15]]/SUM(OO[15])</f>
        <v>4.020806076509021E-5</v>
      </c>
      <c r="R77" s="10">
        <f>3/24*OO[[#This Row],[74 (28JUN1985 03:00:00)-Water Temperature (C)]]*OO[[#This Row],[16]]/SUM(OO[16])</f>
        <v>3.7401191689926691E-5</v>
      </c>
      <c r="S77" s="10">
        <f>3/24*OO[[#This Row],[75 (28JUN1985 06:00:00)-Water Temperature (C)]]*OO[[#This Row],[17]]/SUM(OO[17])</f>
        <v>3.363830588401717E-5</v>
      </c>
      <c r="T77" s="10">
        <f>3/24*OO[[#This Row],[76 (28JUN1985 09:00:00)-Water Temperature (C)]]*OO[[#This Row],[18]]/SUM(OO[18])</f>
        <v>3.0284115992428746E-5</v>
      </c>
      <c r="U77" s="10">
        <f>3/24*OO[[#This Row],[77 (28JUN1985 12:00:00)-Water Temperature (C)]]*OO[[#This Row],[19]]/SUM(OO[19])</f>
        <v>2.724080343758915E-5</v>
      </c>
      <c r="V77" s="10">
        <f>3/24000000*OO[[#This Row],[78 (28JUN1985 15:00:00)-Water Temperature (C)]]*OO[[#This Row],[20]]</f>
        <v>2.4953396132924999E-5</v>
      </c>
      <c r="W77" s="10">
        <f>3/24000000*OO[[#This Row],[79 (28JUN1985 18:00:00)-Water Temperature (C)]]*OO[[#This Row],[21]]</f>
        <v>2.4409138854099998E-5</v>
      </c>
      <c r="X77" s="10">
        <f>3/24000000*OO[[#This Row],[80 (28JUN1985 21:00:00)-Water Temperature (C)]]*OO[[#This Row],[22]]</f>
        <v>2.6677577955024997E-5</v>
      </c>
      <c r="Y77" s="10">
        <f>3/24000000*OO[[#This Row],[81 (29JUN1985 00:00:00)-Water Temperature (C)]]*OO[[#This Row],[23]]</f>
        <v>2.9216532960249995E-5</v>
      </c>
      <c r="Z77" s="10">
        <f>3/24000000*OO[[#This Row],[82 (29JUN1985 03:00:00)-Water Temperature (C)]]*OO[[#This Row],[24]]</f>
        <v>2.9339920089562494E-5</v>
      </c>
      <c r="AA77" s="10">
        <f>3/24000000*OO[[#This Row],[83 (29JUN1985 06:00:00)-Water Temperature (C)]]*OO[[#This Row],[25]]</f>
        <v>2.7337057045199998E-5</v>
      </c>
      <c r="AB77" s="10">
        <f>3/24000000*OO[[#This Row],[84 (29JUN1985 09:00:00)-Water Temperature (C)]]*OO[[#This Row],[26]]</f>
        <v>2.5126998321000001E-5</v>
      </c>
      <c r="AC77" s="10">
        <f>3/24000000*OO[[#This Row],[85 (29JUN1985 12:00:00)-Water Temperature (C)]]*OO[[#This Row],[27]]</f>
        <v>2.2691585961899997E-5</v>
      </c>
      <c r="AD77" s="10">
        <f>3/24000000*OO[[#This Row],[86 (29JUN1985 15:00:00)-Water Temperature (C)]]*OO[[#This Row],[28]]</f>
        <v>2.0599934094849996E-5</v>
      </c>
      <c r="AE77" s="10">
        <f>3/24000000*OO[[#This Row],[88 (29JUN1985 21:00:00)-Water Temperature (C)]]*OO[[#This Row],[30]]</f>
        <v>1.7135204433324999E-5</v>
      </c>
      <c r="AF77" s="10">
        <f>3/24000000*OO[[#This Row],[88 (29JUN1985 21:00:00)-Water Temperature (C)]]*OO[[#This Row],[30]]</f>
        <v>1.7135204433324999E-5</v>
      </c>
      <c r="AG77" s="10">
        <f>3/24000000*OO[[#This Row],[89 (30JUN1985 00:00:00)-Water Temperature (C)]]*OO[[#This Row],[31]]</f>
        <v>1.5342616542148749E-5</v>
      </c>
      <c r="AH77" s="10">
        <f>3/24000000*OO[[#This Row],[90 (30JUN1985 03:00:00)-Water Temperature (C)]]*OO[[#This Row],[32]]</f>
        <v>1.3709163117110001E-5</v>
      </c>
      <c r="AI77" s="10">
        <f>3/24000000*OO[[#This Row],[91 (30JUN1985 06:00:00)-Water Temperature (C)]]*OO[[#This Row],[33]]</f>
        <v>1.2148594809997498E-5</v>
      </c>
      <c r="AJ77" s="10">
        <f>3/24000000*OO[[#This Row],[92 (30JUN1985 09:00:00)-Water Temperature (C)]]*OO[[#This Row],[34]]</f>
        <v>1.1111770694592499E-5</v>
      </c>
      <c r="AK77" s="10">
        <f>3/24000000*OO[[#This Row],[93 (30JUN1985 12:00:00)-Water Temperature (C)]]*OO[[#This Row],[35]]</f>
        <v>1.0281655567447499E-5</v>
      </c>
      <c r="AL77" s="10">
        <f>3/24000000*OO[[#This Row],[94 (30JUN1985 15:00:00)-Water Temperature (C)]]*OO[[#This Row],[36]]</f>
        <v>9.5780812094037499E-6</v>
      </c>
      <c r="AM77" s="10">
        <f>3/24000000*OO[[#This Row],[95 (30JUN1985 18:00:00)-Water Temperature (C)]]*OO[[#This Row],[37]]</f>
        <v>9.0588287285599993E-6</v>
      </c>
      <c r="AN77" s="10">
        <f>3/24000000*OO[[#This Row],[96 (30JUN1985 21:00:00)-Water Temperature (C)]]*OO[[#This Row],[38]]</f>
        <v>8.4308016201675001E-6</v>
      </c>
      <c r="AO77" s="10">
        <f>3/24000000*OO[[#This Row],[97 (01JUL1985 00:00:00)-Water Temperature (C)]]*OO[[#This Row],[39]]</f>
        <v>7.6206149301537493E-6</v>
      </c>
      <c r="AP77" s="10">
        <f>3/24000000*OO[[#This Row],[98 (01JUL1985 03:00:00)-Water Temperature (C)]]*OO[[#This Row],[40]]</f>
        <v>6.8135912759649993E-6</v>
      </c>
      <c r="AQ77" s="10">
        <f>3/24000000*OO[[#This Row],[99 (01JUL1985 06:00:00)-Water Temperature (C)]]*OO[[#This Row],[41]]</f>
        <v>6.00126795682125E-6</v>
      </c>
      <c r="AR77" s="10">
        <f>3/24000000*OO[[#This Row],[100 (01JUL1985 09:00:00)-Water Temperature (C)]]*OO[[#This Row],[42]]</f>
        <v>5.4052396006474999E-6</v>
      </c>
      <c r="AS77" s="10">
        <f>3/24000000*OO[[#This Row],[101 (01JUL1985 12:00:00)-Water Temperature (C)]]*OO[[#This Row],[43]]</f>
        <v>4.9011000124024999E-6</v>
      </c>
      <c r="AT77" s="10">
        <f>3/24000000*OO[[#This Row],[102 (01JUL1985 15:00:00)-Water Temperature (C)]]*OO[[#This Row],[44]]</f>
        <v>4.3987299044949992E-6</v>
      </c>
      <c r="AU77" s="10">
        <f>3/24000000*OO[[#This Row],[103 (01JUL1985 18:00:00)-Water Temperature (C)]]*OO[[#This Row],[45]]</f>
        <v>3.9139720188525006E-6</v>
      </c>
      <c r="AV77" s="10">
        <f>3/24000000*OO[[#This Row],[104 (01JUL1985 21:00:00)-Water Temperature (C)]]*OO[[#This Row],[46]]</f>
        <v>3.3678566917200001E-6</v>
      </c>
      <c r="AW77" s="10">
        <f>3/24000000*OO[[#This Row],[105 (02JUL1985 00:00:00)-Water Temperature (C)]]*OO[[#This Row],[47]]</f>
        <v>2.7408632808024999E-6</v>
      </c>
      <c r="AX77" s="10">
        <f>3/24000000*OO[[#This Row],[106 (02JUL1985 03:00:00)-Water Temperature (C)]]*OO[[#This Row],[48]]</f>
        <v>2.0892073932499995E-6</v>
      </c>
      <c r="AY77" s="10">
        <f>3/24000000*OO[[#This Row],[107 (02JUL1985 06:00:00)-Water Temperature (C)]]*OO[[#This Row],[49]]</f>
        <v>1.5041400739216247E-6</v>
      </c>
      <c r="AZ77" s="10">
        <f>3/24000000*OO[[#This Row],[108 (02JUL1985 09:00:00)-Water Temperature (C)]]*OO[[#This Row],[50]]</f>
        <v>1.07427906634375E-6</v>
      </c>
      <c r="BA77" s="10">
        <f>3/24000000*OO[[#This Row],[109 (02JUL1985 12:00:00)-Water Temperature (C)]]*OO[[#This Row],[51]]</f>
        <v>8.1220577683874994E-7</v>
      </c>
      <c r="BB77" s="10">
        <f>3/24000000*OO[[#This Row],[110 (02JUL1985 15:00:00)-Water Temperature (C)]]*OO[[#This Row],[52]]</f>
        <v>6.4783863000000002E-7</v>
      </c>
      <c r="BC77" s="10">
        <f>3/24000000*OO[[#This Row],[111 (02JUL1985 18:00:00)-Water Temperature (C)]]*OO[[#This Row],[53]]</f>
        <v>5.4362628631125002E-7</v>
      </c>
      <c r="BD77" s="10">
        <f>3/24000000*OO[[#This Row],[112 (02JUL1985 21:00:00)-Water Temperature (C)]]*OO[[#This Row],[54]]</f>
        <v>4.6319968897312492E-7</v>
      </c>
      <c r="BE77" s="10">
        <f>3/24000000*OO[[#This Row],[113 (03JUL1985 00:00:00)-Water Temperature (C)]]*OO[[#This Row],[55]]</f>
        <v>3.9652265146449999E-7</v>
      </c>
      <c r="BF77" s="10">
        <f>3/24000000*OO[[#This Row],[114 (03JUL1985 03:00:00)-Water Temperature (C)]]*OO[[#This Row],[56]]</f>
        <v>3.3700724382812498E-7</v>
      </c>
      <c r="BG77" s="10">
        <f>3/24000000*OO[[#This Row],[115 (03JUL1985 06:00:00)-Water Temperature (C)]]*OO[[#This Row],[57]]</f>
        <v>2.8675353594875002E-7</v>
      </c>
      <c r="BH77" s="10">
        <f>3/24000000*OO[[#This Row],[116 (03JUL1985 09:00:00)-Water Temperature (C)]]*OO[[#This Row],[58]]</f>
        <v>2.4926837353312501E-7</v>
      </c>
      <c r="BI77" s="10">
        <f>3/24000000*OO[[#This Row],[117 (03JUL1985 12:00:00)-Water Temperature (C)]]*OO[[#This Row],[59]]</f>
        <v>2.2422191327125E-7</v>
      </c>
      <c r="BJ77" s="10">
        <f>3/24000000*OO[[#This Row],[118 (03JUL1985 15:00:00)-Water Temperature (C)]]*OO[[#This Row],[60]]</f>
        <v>2.0606965203487499E-7</v>
      </c>
      <c r="BK77" s="10">
        <f>3/24000000*OO[[#This Row],[119 (03JUL1985 18:00:00)-Water Temperature (C)]]*OO[[#This Row],[61]]</f>
        <v>1.9471273847074998E-7</v>
      </c>
      <c r="BL77" s="10">
        <f>3/24000000*OO[[#This Row],[120 (03JUL1985 21:00:00)-Water Temperature (C)]]*OO[[#This Row],[62]]</f>
        <v>1.8290135299087498E-7</v>
      </c>
      <c r="BM77" s="10">
        <f>3/24000000*OO[[#This Row],[121 (04JUL1985 00:00:00)-Water Temperature (C)]]*OO[[#This Row],[63]]</f>
        <v>1.6811392364612502E-7</v>
      </c>
      <c r="BN77" s="10">
        <f>3/24000000*OO[[#This Row],[122 (04JUL1985 03:00:00)-Water Temperature (C)]]*OO[[#This Row],[64]]</f>
        <v>1.5310516648489999E-7</v>
      </c>
      <c r="BO77" s="10">
        <f>3/24000000*OO[[#This Row],[123 (04JUL1985 06:00:00)-Water Temperature (C)]]*OO[[#This Row],[65]]</f>
        <v>1.396784549664E-7</v>
      </c>
      <c r="BP77" s="10">
        <f>3/24000000*OO[[#This Row],[124 (04JUL1985 09:00:00)-Water Temperature (C)]]*OO[[#This Row],[66]]</f>
        <v>1.3293642486677498E-7</v>
      </c>
      <c r="BQ77" s="10">
        <f>3/24000000*OO[[#This Row],[125 (04JUL1985 12:00:00)-Water Temperature (C)]]*OO[[#This Row],[67]]</f>
        <v>1.2949826110545E-7</v>
      </c>
      <c r="BR77" s="10">
        <f>3/24000000*OO[[#This Row],[126 (04JUL1985 15:00:00)-Water Temperature (C)]]*OO[[#This Row],[68]]</f>
        <v>1.2490728558345E-7</v>
      </c>
      <c r="BS77" s="10">
        <f>3/24000000*OO[[#This Row],[127 (04JUL1985 18:00:00)-Water Temperature (C)]]*OO[[#This Row],[69]]</f>
        <v>1.21198758900525E-7</v>
      </c>
      <c r="BT77" s="10">
        <f>3/24000000*OO[[#This Row],[128 (04JUL1985 21:00:00)-Water Temperature (C)]]*OO[[#This Row],[70]]</f>
        <v>1.173450843615E-7</v>
      </c>
      <c r="BU77" s="10">
        <f>3/24000000*OO[[#This Row],[129 (05JUL1985 00:00:00)-Water Temperature (C)]]*OO[[#This Row],[71]]</f>
        <v>1.1281401517431251E-7</v>
      </c>
      <c r="BV77" s="10">
        <f>3/24000000*OO[[#This Row],[130 (05JUL1985 03:00:00)-Water Temperature (C)]]*OO[[#This Row],[72]]</f>
        <v>1.1026339370101252E-7</v>
      </c>
      <c r="BW77" s="10">
        <f>3/24000000*OO[[#This Row],[131 (05JUL1985 06:00:00)-Water Temperature (C)]]*OO[[#This Row],[73]]</f>
        <v>1.0760860827343751E-7</v>
      </c>
      <c r="BX77" s="10">
        <f>3/24000000*OO[[#This Row],[132 (05JUL1985 09:00:00)-Water Temperature (C)]]*OO[[#This Row],[74]]</f>
        <v>1.0722246634467499E-7</v>
      </c>
      <c r="BY77" s="10">
        <f>3/24000000*OO[[#This Row],[133 (05JUL1985 12:00:00)-Water Temperature (C)]]*OO[[#This Row],[75]]</f>
        <v>1.07926387556775E-7</v>
      </c>
      <c r="BZ77" s="10">
        <f>3/24000000*OO[[#This Row],[134 (05JUL1985 15:00:00)-Water Temperature (C)]]*OO[[#This Row],[76]]</f>
        <v>1.0840646741272499E-7</v>
      </c>
      <c r="CA77" s="10">
        <f>3/24000000*OO[[#This Row],[135 (05JUL1985 18:00:00)-Water Temperature (C)]]*OO[[#This Row],[77]]</f>
        <v>1.07851101367425E-7</v>
      </c>
      <c r="CB77" s="10">
        <f>3/24000000*OO[[#This Row],[136 (05JUL1985 21:00:00)-Water Temperature (C)]]*OO[[#This Row],[78]]</f>
        <v>1.0487525731864999E-7</v>
      </c>
      <c r="CC77" s="10">
        <f>3/24000000*OO[[#This Row],[137 (06JUL1985 00:00:00)-Water Temperature (C)]]*OO[[#This Row],[79]]</f>
        <v>1.018020476336875E-7</v>
      </c>
      <c r="CD77" s="10">
        <f>3/24000000*OO[[#This Row],[138 (06JUL1985 03:00:00)-Water Temperature (C)]]*OO[[#This Row],[80]]</f>
        <v>1.01419251175625E-7</v>
      </c>
      <c r="CE77" s="10">
        <f>3/24000000*OO[[#This Row],[139 (06JUL1985 06:00:00)-Water Temperature (C)]]*OO[[#This Row],[81]]</f>
        <v>1.0145013751299999E-7</v>
      </c>
      <c r="CF77" s="10">
        <f>3/24000000*OO[[#This Row],[140 (06JUL1985 09:00:00)-Water Temperature (C)]]*OO[[#This Row],[82]]</f>
        <v>1.0317501620055001E-7</v>
      </c>
      <c r="CG77" s="10">
        <f>3/24000000*OO[[#This Row],[141 (06JUL1985 12:00:00)-Water Temperature (C)]]*OO[[#This Row],[83]]</f>
        <v>1.0401449929207499E-7</v>
      </c>
      <c r="CH77" s="10">
        <f>3/24000000*OO[[#This Row],[142 (06JUL1985 15:00:00)-Water Temperature (C)]]*OO[[#This Row],[84]]</f>
        <v>1.032173413403125E-7</v>
      </c>
      <c r="CI77" s="10">
        <f>3/24000000*OO[[#This Row],[143 (06JUL1985 18:00:00)-Water Temperature (C)]]*OO[[#This Row],[85]]</f>
        <v>1.0055467937285001E-7</v>
      </c>
      <c r="CJ77" s="10">
        <f>3/24000000*OO[[#This Row],[144 (06JUL1985 21:00:00)-Water Temperature (C)]]*OO[[#This Row],[86]]</f>
        <v>9.547958153816251E-8</v>
      </c>
      <c r="CK77" s="10">
        <f>3/24000000*OO[[#This Row],[145 (07JUL1985 00:00:00)-Water Temperature (C)]]*OO[[#This Row],[87]]</f>
        <v>8.7558621052975001E-8</v>
      </c>
      <c r="CL77" s="10">
        <f>3/24000000*OO[[#This Row],[146 (07JUL1985 03:00:00)-Water Temperature (C)]]*OO[[#This Row],[88]]</f>
        <v>7.9099538218874986E-8</v>
      </c>
      <c r="CM77" s="10">
        <f>3/24000000*OO[[#This Row],[147 (07JUL1985 06:00:00)-Water Temperature (C)]]*OO[[#This Row],[89]]</f>
        <v>7.1104585415999986E-8</v>
      </c>
      <c r="CN77" s="10">
        <f>3/24000000*OO[[#This Row],[148 (07JUL1985 09:00:00)-Water Temperature (C)]]*OO[[#This Row],[90]]</f>
        <v>6.5926094276437502E-8</v>
      </c>
      <c r="CO77" s="10">
        <f>3/24000000*OO[[#This Row],[149 (07JUL1985 12:00:00)-Water Temperature (C)]]*OO[[#This Row],[91]]</f>
        <v>6.0647329774049997E-8</v>
      </c>
      <c r="CP77" s="10">
        <f>3/24000000*OO[[#This Row],[150 (07JUL1985 15:00:00)-Water Temperature (C)]]*OO[[#This Row],[92]]</f>
        <v>5.6786405374400001E-8</v>
      </c>
      <c r="CQ77" s="10">
        <f>3/24000000*OO[[#This Row],[151 (07JUL1985 18:00:00)-Water Temperature (C)]]*OO[[#This Row],[93]]</f>
        <v>5.3653709943099998E-8</v>
      </c>
      <c r="CR77" s="10">
        <f>3/24000000*OO[[#This Row],[152 (07JUL1985 21:00:00)-Water Temperature (C)]]*OO[[#This Row],[94]]</f>
        <v>5.0091753831974998E-8</v>
      </c>
      <c r="CS77" s="10">
        <f>3/24000000*OO[[#This Row],[153 (08JUL1985 00:00:00)-Water Temperature (C)]]*OO[[#This Row],[95]]</f>
        <v>4.5409906658025E-8</v>
      </c>
      <c r="CT77" s="10">
        <f>3/24000000*OO[[#This Row],[154 (08JUL1985 03:00:00)-Water Temperature (C)]]*OO[[#This Row],[96]]</f>
        <v>3.9579925411499995E-8</v>
      </c>
      <c r="CU77" s="10">
        <f>3/24000000*OO[[#This Row],[155 (08JUL1985 06:00:00)-Water Temperature (C)]]*OO[[#This Row],[97]]</f>
        <v>3.3936229240550002E-8</v>
      </c>
      <c r="CV77" s="10">
        <f>3/24000000*OO[[#This Row],[156 (08JUL1985 09:00:00)-Water Temperature (C)]]*OO[[#This Row],[98]]</f>
        <v>3.08173314554625E-8</v>
      </c>
      <c r="CW77" s="10">
        <f>3/24000000*OO[[#This Row],[157 (08JUL1985 12:00:00)-Water Temperature (C)]]*OO[[#This Row],[99]]</f>
        <v>2.9614984661249994E-8</v>
      </c>
    </row>
    <row r="78" spans="1:101" x14ac:dyDescent="0.35">
      <c r="A78" t="s">
        <v>83</v>
      </c>
      <c r="B78">
        <v>860.74599999999998</v>
      </c>
      <c r="C78" s="10">
        <f>3/24*OO[[#This Row],[59 (26JUN1985 06:00:00)-Water Temperature (C)]]*OO[[#This Row],[1]]/SUM(OO[1])</f>
        <v>2.6848493065217213E-25</v>
      </c>
      <c r="D78" s="10">
        <f>3/24*OO[[#This Row],[60 (26JUN1985 09:00:00)-Water Temperature (C)]]*OO[[#This Row],[2]]/SUM(OO[2])</f>
        <v>3.1812583478514581E-12</v>
      </c>
      <c r="E78" s="10">
        <f>3/24*OO[[#This Row],[61 (26JUN1985 12:00:00)-Water Temperature (C)]]*OO[[#This Row],[3]]/SUM(OO[3])</f>
        <v>2.6605265432878605E-4</v>
      </c>
      <c r="F78" s="10">
        <f>3/24*OO[[#This Row],[62 (26JUN1985 15:00:00)-Water Temperature (C)]]*OO[[#This Row],[4]]/SUM(OO[4])</f>
        <v>4.5982622385712053E-2</v>
      </c>
      <c r="G78" s="10">
        <f>3/24*OO[[#This Row],[63 (26JUN1985 18:00:00)-Water Temperature (C)]]*OO[[#This Row],[5]]/SUM(OO[5])</f>
        <v>0.18509355076138734</v>
      </c>
      <c r="H78" s="10">
        <f>3/24*OO[[#This Row],[64 (26JUN1985 21:00:00)-Water Temperature (C)]]*OO[[#This Row],[6]]/SUM(OO[6])</f>
        <v>0.11020008667539512</v>
      </c>
      <c r="I78" s="10">
        <f>3/24*OO[[#This Row],[65 (27JUN1985 00:00:00)-Water Temperature (C)]]*OO[[#This Row],[7]]/SUM(OO[7])</f>
        <v>2.1990583247401212E-2</v>
      </c>
      <c r="J78" s="10">
        <f>3/24*OO[[#This Row],[66 (27JUN1985 03:00:00)-Water Temperature (C)]]*OO[[#This Row],[8]]/SUM(OO[8])</f>
        <v>2.4775499777258576E-3</v>
      </c>
      <c r="K78" s="10">
        <f>3/24*OO[[#This Row],[67 (27JUN1985 06:00:00)-Water Temperature (C)]]*OO[[#This Row],[9]]/SUM(OO[9])</f>
        <v>2.7388660700904685E-4</v>
      </c>
      <c r="L78" s="10">
        <f>3/24*OO[[#This Row],[68 (27JUN1985 09:00:00)-Water Temperature (C)]]*OO[[#This Row],[10]]/SUM(OO[10])</f>
        <v>8.5513966639413092E-5</v>
      </c>
      <c r="M78" s="10">
        <f>3/24*OO[[#This Row],[69 (27JUN1985 12:00:00)-Water Temperature (C)]]*OO[[#This Row],[11]]/SUM(OO[11])</f>
        <v>6.4889849633866797E-5</v>
      </c>
      <c r="N78" s="10">
        <f>3/24*OO[[#This Row],[70 (27JUN1985 15:00:00)-Water Temperature (C)]]*OO[[#This Row],[12]]/SUM(OO[12])</f>
        <v>5.8300495671833881E-5</v>
      </c>
      <c r="O78" s="10">
        <f>3/24*OO[[#This Row],[71 (27JUN1985 18:00:00)-Water Temperature (C)]]*OO[[#This Row],[13]]/SUM(OO[13])</f>
        <v>5.4779485418679216E-5</v>
      </c>
      <c r="P78" s="10">
        <f>3/24*OO[[#This Row],[72 (27JUN1985 21:00:00)-Water Temperature (C)]]*OO[[#This Row],[14]]/SUM(OO[14])</f>
        <v>5.2507548331664597E-5</v>
      </c>
      <c r="Q78" s="10">
        <f>3/24*OO[[#This Row],[73 (28JUN1985 00:00:00)-Water Temperature (C)]]*OO[[#This Row],[15]]/SUM(OO[15])</f>
        <v>5.0071880102712045E-5</v>
      </c>
      <c r="R78" s="10">
        <f>3/24*OO[[#This Row],[74 (28JUN1985 03:00:00)-Water Temperature (C)]]*OO[[#This Row],[16]]/SUM(OO[16])</f>
        <v>4.6858203954237923E-5</v>
      </c>
      <c r="S78" s="10">
        <f>3/24*OO[[#This Row],[75 (28JUN1985 06:00:00)-Water Temperature (C)]]*OO[[#This Row],[17]]/SUM(OO[17])</f>
        <v>4.2417812171690236E-5</v>
      </c>
      <c r="T78" s="10">
        <f>3/24*OO[[#This Row],[76 (28JUN1985 09:00:00)-Water Temperature (C)]]*OO[[#This Row],[18]]/SUM(OO[18])</f>
        <v>3.823702463507815E-5</v>
      </c>
      <c r="U78" s="10">
        <f>3/24*OO[[#This Row],[77 (28JUN1985 12:00:00)-Water Temperature (C)]]*OO[[#This Row],[19]]/SUM(OO[19])</f>
        <v>3.4420863481123801E-5</v>
      </c>
      <c r="V78" s="10">
        <f>3/24000000*OO[[#This Row],[78 (28JUN1985 15:00:00)-Water Temperature (C)]]*OO[[#This Row],[20]]</f>
        <v>3.1370489906599994E-5</v>
      </c>
      <c r="W78" s="10">
        <f>3/24000000*OO[[#This Row],[79 (28JUN1985 18:00:00)-Water Temperature (C)]]*OO[[#This Row],[21]]</f>
        <v>3.0104854668400002E-5</v>
      </c>
      <c r="X78" s="10">
        <f>3/24000000*OO[[#This Row],[80 (28JUN1985 21:00:00)-Water Temperature (C)]]*OO[[#This Row],[22]]</f>
        <v>3.2227656735037502E-5</v>
      </c>
      <c r="Y78" s="10">
        <f>3/24000000*OO[[#This Row],[81 (29JUN1985 00:00:00)-Water Temperature (C)]]*OO[[#This Row],[23]]</f>
        <v>3.5542944552149996E-5</v>
      </c>
      <c r="Z78" s="10">
        <f>3/24000000*OO[[#This Row],[82 (29JUN1985 03:00:00)-Water Temperature (C)]]*OO[[#This Row],[24]]</f>
        <v>3.6364204067999999E-5</v>
      </c>
      <c r="AA78" s="10">
        <f>3/24000000*OO[[#This Row],[83 (29JUN1985 06:00:00)-Water Temperature (C)]]*OO[[#This Row],[25]]</f>
        <v>3.4357651544562494E-5</v>
      </c>
      <c r="AB78" s="10">
        <f>3/24000000*OO[[#This Row],[84 (29JUN1985 09:00:00)-Water Temperature (C)]]*OO[[#This Row],[26]]</f>
        <v>3.1745464949175001E-5</v>
      </c>
      <c r="AC78" s="10">
        <f>3/24000000*OO[[#This Row],[85 (29JUN1985 12:00:00)-Water Temperature (C)]]*OO[[#This Row],[27]]</f>
        <v>2.8786380018749997E-5</v>
      </c>
      <c r="AD78" s="10">
        <f>3/24000000*OO[[#This Row],[86 (29JUN1985 15:00:00)-Water Temperature (C)]]*OO[[#This Row],[28]]</f>
        <v>2.6083445558125E-5</v>
      </c>
      <c r="AE78" s="10">
        <f>3/24000000*OO[[#This Row],[88 (29JUN1985 21:00:00)-Water Temperature (C)]]*OO[[#This Row],[30]]</f>
        <v>2.1704438456999997E-5</v>
      </c>
      <c r="AF78" s="10">
        <f>3/24000000*OO[[#This Row],[88 (29JUN1985 21:00:00)-Water Temperature (C)]]*OO[[#This Row],[30]]</f>
        <v>2.1704438456999997E-5</v>
      </c>
      <c r="AG78" s="10">
        <f>3/24000000*OO[[#This Row],[89 (30JUN1985 00:00:00)-Water Temperature (C)]]*OO[[#This Row],[31]]</f>
        <v>1.9447933131999996E-5</v>
      </c>
      <c r="AH78" s="10">
        <f>3/24000000*OO[[#This Row],[90 (30JUN1985 03:00:00)-Water Temperature (C)]]*OO[[#This Row],[32]]</f>
        <v>1.7402207124224998E-5</v>
      </c>
      <c r="AI78" s="10">
        <f>3/24000000*OO[[#This Row],[91 (30JUN1985 06:00:00)-Water Temperature (C)]]*OO[[#This Row],[33]]</f>
        <v>1.5497225109444998E-5</v>
      </c>
      <c r="AJ78" s="10">
        <f>3/24000000*OO[[#This Row],[92 (30JUN1985 09:00:00)-Water Temperature (C)]]*OO[[#This Row],[34]]</f>
        <v>1.4161911693025001E-5</v>
      </c>
      <c r="AK78" s="10">
        <f>3/24000000*OO[[#This Row],[93 (30JUN1985 12:00:00)-Water Temperature (C)]]*OO[[#This Row],[35]]</f>
        <v>1.3096287099412501E-5</v>
      </c>
      <c r="AL78" s="10">
        <f>3/24000000*OO[[#This Row],[94 (30JUN1985 15:00:00)-Water Temperature (C)]]*OO[[#This Row],[36]]</f>
        <v>1.2182365673961249E-5</v>
      </c>
      <c r="AM78" s="10">
        <f>3/24000000*OO[[#This Row],[95 (30JUN1985 18:00:00)-Water Temperature (C)]]*OO[[#This Row],[37]]</f>
        <v>1.149778139364E-5</v>
      </c>
      <c r="AN78" s="10">
        <f>3/24000000*OO[[#This Row],[96 (30JUN1985 21:00:00)-Water Temperature (C)]]*OO[[#This Row],[38]]</f>
        <v>1.069700618142625E-5</v>
      </c>
      <c r="AO78" s="10">
        <f>3/24000000*OO[[#This Row],[97 (01JUL1985 00:00:00)-Water Temperature (C)]]*OO[[#This Row],[39]]</f>
        <v>9.6943259606875009E-6</v>
      </c>
      <c r="AP78" s="10">
        <f>3/24000000*OO[[#This Row],[98 (01JUL1985 03:00:00)-Water Temperature (C)]]*OO[[#This Row],[40]]</f>
        <v>8.7016818531999991E-6</v>
      </c>
      <c r="AQ78" s="10">
        <f>3/24000000*OO[[#This Row],[99 (01JUL1985 06:00:00)-Water Temperature (C)]]*OO[[#This Row],[41]]</f>
        <v>7.7150928083624998E-6</v>
      </c>
      <c r="AR78" s="10">
        <f>3/24000000*OO[[#This Row],[100 (01JUL1985 09:00:00)-Water Temperature (C)]]*OO[[#This Row],[42]]</f>
        <v>6.9542649690937495E-6</v>
      </c>
      <c r="AS78" s="10">
        <f>3/24000000*OO[[#This Row],[101 (01JUL1985 12:00:00)-Water Temperature (C)]]*OO[[#This Row],[43]]</f>
        <v>6.3169128567525003E-6</v>
      </c>
      <c r="AT78" s="10">
        <f>3/24000000*OO[[#This Row],[102 (01JUL1985 15:00:00)-Water Temperature (C)]]*OO[[#This Row],[44]]</f>
        <v>5.6887400675924987E-6</v>
      </c>
      <c r="AU78" s="10">
        <f>3/24000000*OO[[#This Row],[103 (01JUL1985 18:00:00)-Water Temperature (C)]]*OO[[#This Row],[45]]</f>
        <v>5.0752690795050007E-6</v>
      </c>
      <c r="AV78" s="10">
        <f>3/24000000*OO[[#This Row],[104 (01JUL1985 21:00:00)-Water Temperature (C)]]*OO[[#This Row],[46]]</f>
        <v>4.3944228383475002E-6</v>
      </c>
      <c r="AW78" s="10">
        <f>3/24000000*OO[[#This Row],[105 (02JUL1985 00:00:00)-Water Temperature (C)]]*OO[[#This Row],[47]]</f>
        <v>3.6326833756324997E-6</v>
      </c>
      <c r="AX78" s="10">
        <f>3/24000000*OO[[#This Row],[106 (02JUL1985 03:00:00)-Water Temperature (C)]]*OO[[#This Row],[48]]</f>
        <v>2.8314341839024998E-6</v>
      </c>
      <c r="AY78" s="10">
        <f>3/24000000*OO[[#This Row],[107 (02JUL1985 06:00:00)-Water Temperature (C)]]*OO[[#This Row],[49]]</f>
        <v>2.0771364368074998E-6</v>
      </c>
      <c r="AZ78" s="10">
        <f>3/24000000*OO[[#This Row],[108 (02JUL1985 09:00:00)-Water Temperature (C)]]*OO[[#This Row],[50]]</f>
        <v>1.4877243129026248E-6</v>
      </c>
      <c r="BA78" s="10">
        <f>3/24000000*OO[[#This Row],[109 (02JUL1985 12:00:00)-Water Temperature (C)]]*OO[[#This Row],[51]]</f>
        <v>1.107901963895125E-6</v>
      </c>
      <c r="BB78" s="10">
        <f>3/24000000*OO[[#This Row],[110 (02JUL1985 15:00:00)-Water Temperature (C)]]*OO[[#This Row],[52]]</f>
        <v>8.6735342378400001E-7</v>
      </c>
      <c r="BC78" s="10">
        <f>3/24000000*OO[[#This Row],[111 (02JUL1985 18:00:00)-Water Temperature (C)]]*OO[[#This Row],[53]]</f>
        <v>7.148514211334999E-7</v>
      </c>
      <c r="BD78" s="10">
        <f>3/24000000*OO[[#This Row],[112 (02JUL1985 21:00:00)-Water Temperature (C)]]*OO[[#This Row],[54]]</f>
        <v>6.0409520060174991E-7</v>
      </c>
      <c r="BE78" s="10">
        <f>3/24000000*OO[[#This Row],[113 (03JUL1985 00:00:00)-Water Temperature (C)]]*OO[[#This Row],[55]]</f>
        <v>5.1629158295200002E-7</v>
      </c>
      <c r="BF78" s="10">
        <f>3/24000000*OO[[#This Row],[114 (03JUL1985 03:00:00)-Water Temperature (C)]]*OO[[#This Row],[56]]</f>
        <v>4.3952448887200002E-7</v>
      </c>
      <c r="BG78" s="10">
        <f>3/24000000*OO[[#This Row],[115 (03JUL1985 06:00:00)-Water Temperature (C)]]*OO[[#This Row],[57]]</f>
        <v>3.7329575648599997E-7</v>
      </c>
      <c r="BH78" s="10">
        <f>3/24000000*OO[[#This Row],[116 (03JUL1985 09:00:00)-Water Temperature (C)]]*OO[[#This Row],[58]]</f>
        <v>3.2299941961224995E-7</v>
      </c>
      <c r="BI78" s="10">
        <f>3/24000000*OO[[#This Row],[117 (03JUL1985 12:00:00)-Water Temperature (C)]]*OO[[#This Row],[59]]</f>
        <v>2.8891606460049997E-7</v>
      </c>
      <c r="BJ78" s="10">
        <f>3/24000000*OO[[#This Row],[118 (03JUL1985 15:00:00)-Water Temperature (C)]]*OO[[#This Row],[60]]</f>
        <v>2.6401475519999997E-7</v>
      </c>
      <c r="BK78" s="10">
        <f>3/24000000*OO[[#This Row],[119 (03JUL1985 18:00:00)-Water Temperature (C)]]*OO[[#This Row],[61]]</f>
        <v>2.4739706459024998E-7</v>
      </c>
      <c r="BL78" s="10">
        <f>3/24000000*OO[[#This Row],[120 (03JUL1985 21:00:00)-Water Temperature (C)]]*OO[[#This Row],[62]]</f>
        <v>2.3177184798724995E-7</v>
      </c>
      <c r="BM78" s="10">
        <f>3/24000000*OO[[#This Row],[121 (04JUL1985 00:00:00)-Water Temperature (C)]]*OO[[#This Row],[63]]</f>
        <v>2.1383331738862501E-7</v>
      </c>
      <c r="BN78" s="10">
        <f>3/24000000*OO[[#This Row],[122 (04JUL1985 03:00:00)-Water Temperature (C)]]*OO[[#This Row],[64]]</f>
        <v>1.9526814084899997E-7</v>
      </c>
      <c r="BO78" s="10">
        <f>3/24000000*OO[[#This Row],[123 (04JUL1985 06:00:00)-Water Temperature (C)]]*OO[[#This Row],[65]]</f>
        <v>1.780173129E-7</v>
      </c>
      <c r="BP78" s="10">
        <f>3/24000000*OO[[#This Row],[124 (04JUL1985 09:00:00)-Water Temperature (C)]]*OO[[#This Row],[66]]</f>
        <v>1.6830710276025E-7</v>
      </c>
      <c r="BQ78" s="10">
        <f>3/24000000*OO[[#This Row],[125 (04JUL1985 12:00:00)-Water Temperature (C)]]*OO[[#This Row],[67]]</f>
        <v>1.6333753497249997E-7</v>
      </c>
      <c r="BR78" s="10">
        <f>3/24000000*OO[[#This Row],[126 (04JUL1985 15:00:00)-Water Temperature (C)]]*OO[[#This Row],[68]]</f>
        <v>1.5777989342119998E-7</v>
      </c>
      <c r="BS78" s="10">
        <f>3/24000000*OO[[#This Row],[127 (04JUL1985 18:00:00)-Water Temperature (C)]]*OO[[#This Row],[69]]</f>
        <v>1.5292076881462502E-7</v>
      </c>
      <c r="BT78" s="10">
        <f>3/24000000*OO[[#This Row],[128 (04JUL1985 21:00:00)-Water Temperature (C)]]*OO[[#This Row],[70]]</f>
        <v>1.4753164375102499E-7</v>
      </c>
      <c r="BU78" s="10">
        <f>3/24000000*OO[[#This Row],[129 (05JUL1985 00:00:00)-Water Temperature (C)]]*OO[[#This Row],[71]]</f>
        <v>1.4119782259170001E-7</v>
      </c>
      <c r="BV78" s="10">
        <f>3/24000000*OO[[#This Row],[130 (05JUL1985 03:00:00)-Water Temperature (C)]]*OO[[#This Row],[72]]</f>
        <v>1.373532611709125E-7</v>
      </c>
      <c r="BW78" s="10">
        <f>3/24000000*OO[[#This Row],[131 (05JUL1985 06:00:00)-Water Temperature (C)]]*OO[[#This Row],[73]]</f>
        <v>1.3443314344191248E-7</v>
      </c>
      <c r="BX78" s="10">
        <f>3/24000000*OO[[#This Row],[132 (05JUL1985 09:00:00)-Water Temperature (C)]]*OO[[#This Row],[74]]</f>
        <v>1.3408510371135E-7</v>
      </c>
      <c r="BY78" s="10">
        <f>3/24000000*OO[[#This Row],[133 (05JUL1985 12:00:00)-Water Temperature (C)]]*OO[[#This Row],[75]]</f>
        <v>1.3505856756502498E-7</v>
      </c>
      <c r="BZ78" s="10">
        <f>3/24000000*OO[[#This Row],[134 (05JUL1985 15:00:00)-Water Temperature (C)]]*OO[[#This Row],[76]]</f>
        <v>1.3580335183496251E-7</v>
      </c>
      <c r="CA78" s="10">
        <f>3/24000000*OO[[#This Row],[135 (05JUL1985 18:00:00)-Water Temperature (C)]]*OO[[#This Row],[77]]</f>
        <v>1.3532181205102501E-7</v>
      </c>
      <c r="CB78" s="10">
        <f>3/24000000*OO[[#This Row],[136 (05JUL1985 21:00:00)-Water Temperature (C)]]*OO[[#This Row],[78]]</f>
        <v>1.3154339920391248E-7</v>
      </c>
      <c r="CC78" s="10">
        <f>3/24000000*OO[[#This Row],[137 (06JUL1985 00:00:00)-Water Temperature (C)]]*OO[[#This Row],[79]]</f>
        <v>1.269351622421875E-7</v>
      </c>
      <c r="CD78" s="10">
        <f>3/24000000*OO[[#This Row],[138 (06JUL1985 03:00:00)-Water Temperature (C)]]*OO[[#This Row],[80]]</f>
        <v>1.2553668257727498E-7</v>
      </c>
      <c r="CE78" s="10">
        <f>3/24000000*OO[[#This Row],[139 (06JUL1985 06:00:00)-Water Temperature (C)]]*OO[[#This Row],[81]]</f>
        <v>1.2579759279849997E-7</v>
      </c>
      <c r="CF78" s="10">
        <f>3/24000000*OO[[#This Row],[140 (06JUL1985 09:00:00)-Water Temperature (C)]]*OO[[#This Row],[82]]</f>
        <v>1.2828892794847501E-7</v>
      </c>
      <c r="CG78" s="10">
        <f>3/24000000*OO[[#This Row],[141 (06JUL1985 12:00:00)-Water Temperature (C)]]*OO[[#This Row],[83]]</f>
        <v>1.3005900760032501E-7</v>
      </c>
      <c r="CH78" s="10">
        <f>3/24000000*OO[[#This Row],[142 (06JUL1985 15:00:00)-Water Temperature (C)]]*OO[[#This Row],[84]]</f>
        <v>1.2965678493112497E-7</v>
      </c>
      <c r="CI78" s="10">
        <f>3/24000000*OO[[#This Row],[143 (06JUL1985 18:00:00)-Water Temperature (C)]]*OO[[#This Row],[85]]</f>
        <v>1.2677900834735003E-7</v>
      </c>
      <c r="CJ78" s="10">
        <f>3/24000000*OO[[#This Row],[144 (06JUL1985 21:00:00)-Water Temperature (C)]]*OO[[#This Row],[86]]</f>
        <v>1.2071481357774999E-7</v>
      </c>
      <c r="CK78" s="10">
        <f>3/24000000*OO[[#This Row],[145 (07JUL1985 00:00:00)-Water Temperature (C)]]*OO[[#This Row],[87]]</f>
        <v>1.113552957064375E-7</v>
      </c>
      <c r="CL78" s="10">
        <f>3/24000000*OO[[#This Row],[146 (07JUL1985 03:00:00)-Water Temperature (C)]]*OO[[#This Row],[88]]</f>
        <v>1.0101595718931248E-7</v>
      </c>
      <c r="CM78" s="10">
        <f>3/24000000*OO[[#This Row],[147 (07JUL1985 06:00:00)-Water Temperature (C)]]*OO[[#This Row],[89]]</f>
        <v>9.1070835970837499E-8</v>
      </c>
      <c r="CN78" s="10">
        <f>3/24000000*OO[[#This Row],[148 (07JUL1985 09:00:00)-Water Temperature (C)]]*OO[[#This Row],[90]]</f>
        <v>8.409787876685E-8</v>
      </c>
      <c r="CO78" s="10">
        <f>3/24000000*OO[[#This Row],[149 (07JUL1985 12:00:00)-Water Temperature (C)]]*OO[[#This Row],[91]]</f>
        <v>7.7438952411649999E-8</v>
      </c>
      <c r="CP78" s="10">
        <f>3/24000000*OO[[#This Row],[150 (07JUL1985 15:00:00)-Water Temperature (C)]]*OO[[#This Row],[92]]</f>
        <v>7.2382821252712498E-8</v>
      </c>
      <c r="CQ78" s="10">
        <f>3/24000000*OO[[#This Row],[151 (07JUL1985 18:00:00)-Water Temperature (C)]]*OO[[#This Row],[93]]</f>
        <v>6.8237379377374992E-8</v>
      </c>
      <c r="CR78" s="10">
        <f>3/24000000*OO[[#This Row],[152 (07JUL1985 21:00:00)-Water Temperature (C)]]*OO[[#This Row],[94]]</f>
        <v>6.3663174217774991E-8</v>
      </c>
      <c r="CS78" s="10">
        <f>3/24000000*OO[[#This Row],[153 (08JUL1985 00:00:00)-Water Temperature (C)]]*OO[[#This Row],[95]]</f>
        <v>5.8112524313137505E-8</v>
      </c>
      <c r="CT78" s="10">
        <f>3/24000000*OO[[#This Row],[154 (08JUL1985 03:00:00)-Water Temperature (C)]]*OO[[#This Row],[96]]</f>
        <v>5.1254694780674996E-8</v>
      </c>
      <c r="CU78" s="10">
        <f>3/24000000*OO[[#This Row],[155 (08JUL1985 06:00:00)-Water Temperature (C)]]*OO[[#This Row],[97]]</f>
        <v>4.4199507682500004E-8</v>
      </c>
      <c r="CV78" s="10">
        <f>3/24000000*OO[[#This Row],[156 (08JUL1985 09:00:00)-Water Temperature (C)]]*OO[[#This Row],[98]]</f>
        <v>3.971308387455E-8</v>
      </c>
      <c r="CW78" s="10">
        <f>3/24000000*OO[[#This Row],[157 (08JUL1985 12:00:00)-Water Temperature (C)]]*OO[[#This Row],[99]]</f>
        <v>3.7635403118549995E-8</v>
      </c>
    </row>
    <row r="79" spans="1:101" x14ac:dyDescent="0.35">
      <c r="A79" t="s">
        <v>84</v>
      </c>
      <c r="B79">
        <v>866.85419999999999</v>
      </c>
      <c r="C79" s="10">
        <f>3/24*OO[[#This Row],[59 (26JUN1985 06:00:00)-Water Temperature (C)]]*OO[[#This Row],[1]]/SUM(OO[1])</f>
        <v>2.5017222537218821E-26</v>
      </c>
      <c r="D79" s="10">
        <f>3/24*OO[[#This Row],[60 (26JUN1985 09:00:00)-Water Temperature (C)]]*OO[[#This Row],[2]]/SUM(OO[2])</f>
        <v>3.733936140458644E-13</v>
      </c>
      <c r="E79" s="10">
        <f>3/24*OO[[#This Row],[61 (26JUN1985 12:00:00)-Water Temperature (C)]]*OO[[#This Row],[3]]/SUM(OO[3])</f>
        <v>9.0157895953865241E-5</v>
      </c>
      <c r="F79" s="10">
        <f>3/24*OO[[#This Row],[62 (26JUN1985 15:00:00)-Water Temperature (C)]]*OO[[#This Row],[4]]/SUM(OO[4])</f>
        <v>2.7029380735688495E-2</v>
      </c>
      <c r="G79" s="10">
        <f>3/24*OO[[#This Row],[63 (26JUN1985 18:00:00)-Water Temperature (C)]]*OO[[#This Row],[5]]/SUM(OO[5])</f>
        <v>0.14881225544552501</v>
      </c>
      <c r="H79" s="10">
        <f>3/24*OO[[#This Row],[64 (26JUN1985 21:00:00)-Water Temperature (C)]]*OO[[#This Row],[6]]/SUM(OO[6])</f>
        <v>0.11077037222345688</v>
      </c>
      <c r="I79" s="10">
        <f>3/24*OO[[#This Row],[65 (27JUN1985 00:00:00)-Water Temperature (C)]]*OO[[#This Row],[7]]/SUM(OO[7])</f>
        <v>2.6017260185294464E-2</v>
      </c>
      <c r="J79" s="10">
        <f>3/24*OO[[#This Row],[66 (27JUN1985 03:00:00)-Water Temperature (C)]]*OO[[#This Row],[8]]/SUM(OO[8])</f>
        <v>3.2372705042549221E-3</v>
      </c>
      <c r="K79" s="10">
        <f>3/24*OO[[#This Row],[67 (27JUN1985 06:00:00)-Water Temperature (C)]]*OO[[#This Row],[9]]/SUM(OO[9])</f>
        <v>3.4280326356254758E-4</v>
      </c>
      <c r="L79" s="10">
        <f>3/24*OO[[#This Row],[68 (27JUN1985 09:00:00)-Water Temperature (C)]]*OO[[#This Row],[10]]/SUM(OO[10])</f>
        <v>8.3282385546914849E-5</v>
      </c>
      <c r="M79" s="10">
        <f>3/24*OO[[#This Row],[69 (27JUN1985 12:00:00)-Water Temperature (C)]]*OO[[#This Row],[11]]/SUM(OO[11])</f>
        <v>5.7537011044041558E-5</v>
      </c>
      <c r="N79" s="10">
        <f>3/24*OO[[#This Row],[70 (27JUN1985 15:00:00)-Water Temperature (C)]]*OO[[#This Row],[12]]/SUM(OO[12])</f>
        <v>5.0988401168004042E-5</v>
      </c>
      <c r="O79" s="10">
        <f>3/24*OO[[#This Row],[71 (27JUN1985 18:00:00)-Water Temperature (C)]]*OO[[#This Row],[13]]/SUM(OO[13])</f>
        <v>4.7559657203179264E-5</v>
      </c>
      <c r="P79" s="10">
        <f>3/24*OO[[#This Row],[72 (27JUN1985 21:00:00)-Water Temperature (C)]]*OO[[#This Row],[14]]/SUM(OO[14])</f>
        <v>4.5365133596158282E-5</v>
      </c>
      <c r="Q79" s="10">
        <f>3/24*OO[[#This Row],[73 (28JUN1985 00:00:00)-Water Temperature (C)]]*OO[[#This Row],[15]]/SUM(OO[15])</f>
        <v>4.3255971230199934E-5</v>
      </c>
      <c r="R79" s="10">
        <f>3/24*OO[[#This Row],[74 (28JUN1985 03:00:00)-Water Temperature (C)]]*OO[[#This Row],[16]]/SUM(OO[16])</f>
        <v>4.062952373966027E-5</v>
      </c>
      <c r="S79" s="10">
        <f>3/24*OO[[#This Row],[75 (28JUN1985 06:00:00)-Water Temperature (C)]]*OO[[#This Row],[17]]/SUM(OO[17])</f>
        <v>3.6963425380900282E-5</v>
      </c>
      <c r="T79" s="10">
        <f>3/24*OO[[#This Row],[76 (28JUN1985 09:00:00)-Water Temperature (C)]]*OO[[#This Row],[18]]/SUM(OO[18])</f>
        <v>3.3361891336720904E-5</v>
      </c>
      <c r="U79" s="10">
        <f>3/24*OO[[#This Row],[77 (28JUN1985 12:00:00)-Water Temperature (C)]]*OO[[#This Row],[19]]/SUM(OO[19])</f>
        <v>3.0020853132619021E-5</v>
      </c>
      <c r="V79" s="10">
        <f>3/24000000*OO[[#This Row],[78 (28JUN1985 15:00:00)-Water Temperature (C)]]*OO[[#This Row],[20]]</f>
        <v>2.7254623821750001E-5</v>
      </c>
      <c r="W79" s="10">
        <f>3/24000000*OO[[#This Row],[79 (28JUN1985 18:00:00)-Water Temperature (C)]]*OO[[#This Row],[21]]</f>
        <v>2.5784744123599997E-5</v>
      </c>
      <c r="X79" s="10">
        <f>3/24000000*OO[[#This Row],[80 (28JUN1985 21:00:00)-Water Temperature (C)]]*OO[[#This Row],[22]]</f>
        <v>2.7082483288899998E-5</v>
      </c>
      <c r="Y79" s="10">
        <f>3/24000000*OO[[#This Row],[81 (29JUN1985 00:00:00)-Water Temperature (C)]]*OO[[#This Row],[23]]</f>
        <v>2.9912814522499996E-5</v>
      </c>
      <c r="Z79" s="10">
        <f>3/24000000*OO[[#This Row],[82 (29JUN1985 03:00:00)-Water Temperature (C)]]*OO[[#This Row],[24]]</f>
        <v>3.0994774381199994E-5</v>
      </c>
      <c r="AA79" s="10">
        <f>3/24000000*OO[[#This Row],[83 (29JUN1985 06:00:00)-Water Temperature (C)]]*OO[[#This Row],[25]]</f>
        <v>2.9587170016949995E-5</v>
      </c>
      <c r="AB79" s="10">
        <f>3/24000000*OO[[#This Row],[84 (29JUN1985 09:00:00)-Water Temperature (C)]]*OO[[#This Row],[26]]</f>
        <v>2.7446103743524999E-5</v>
      </c>
      <c r="AC79" s="10">
        <f>3/24000000*OO[[#This Row],[85 (29JUN1985 12:00:00)-Water Temperature (C)]]*OO[[#This Row],[27]]</f>
        <v>2.4914344775250002E-5</v>
      </c>
      <c r="AD79" s="10">
        <f>3/24000000*OO[[#This Row],[86 (29JUN1985 15:00:00)-Water Temperature (C)]]*OO[[#This Row],[28]]</f>
        <v>2.25257146112E-5</v>
      </c>
      <c r="AE79" s="10">
        <f>3/24000000*OO[[#This Row],[88 (29JUN1985 21:00:00)-Water Temperature (C)]]*OO[[#This Row],[30]]</f>
        <v>1.8660656862787498E-5</v>
      </c>
      <c r="AF79" s="10">
        <f>3/24000000*OO[[#This Row],[88 (29JUN1985 21:00:00)-Water Temperature (C)]]*OO[[#This Row],[30]]</f>
        <v>1.8660656862787498E-5</v>
      </c>
      <c r="AG79" s="10">
        <f>3/24000000*OO[[#This Row],[89 (30JUN1985 00:00:00)-Water Temperature (C)]]*OO[[#This Row],[31]]</f>
        <v>1.6697271613449999E-5</v>
      </c>
      <c r="AH79" s="10">
        <f>3/24000000*OO[[#This Row],[90 (30JUN1985 03:00:00)-Water Temperature (C)]]*OO[[#This Row],[32]]</f>
        <v>1.4927581234631247E-5</v>
      </c>
      <c r="AI79" s="10">
        <f>3/24000000*OO[[#This Row],[91 (30JUN1985 06:00:00)-Water Temperature (C)]]*OO[[#This Row],[33]]</f>
        <v>1.33256267434825E-5</v>
      </c>
      <c r="AJ79" s="10">
        <f>3/24000000*OO[[#This Row],[92 (30JUN1985 09:00:00)-Water Temperature (C)]]*OO[[#This Row],[34]]</f>
        <v>1.216354337778125E-5</v>
      </c>
      <c r="AK79" s="10">
        <f>3/24000000*OO[[#This Row],[93 (30JUN1985 12:00:00)-Water Temperature (C)]]*OO[[#This Row],[35]]</f>
        <v>1.121543426289E-5</v>
      </c>
      <c r="AL79" s="10">
        <f>3/24000000*OO[[#This Row],[94 (30JUN1985 15:00:00)-Water Temperature (C)]]*OO[[#This Row],[36]]</f>
        <v>1.040912194075E-5</v>
      </c>
      <c r="AM79" s="10">
        <f>3/24000000*OO[[#This Row],[95 (30JUN1985 18:00:00)-Water Temperature (C)]]*OO[[#This Row],[37]]</f>
        <v>9.7865899810087503E-6</v>
      </c>
      <c r="AN79" s="10">
        <f>3/24000000*OO[[#This Row],[96 (30JUN1985 21:00:00)-Water Temperature (C)]]*OO[[#This Row],[38]]</f>
        <v>9.0733757722537499E-6</v>
      </c>
      <c r="AO79" s="10">
        <f>3/24000000*OO[[#This Row],[97 (01JUL1985 00:00:00)-Water Temperature (C)]]*OO[[#This Row],[39]]</f>
        <v>8.2199824379399997E-6</v>
      </c>
      <c r="AP79" s="10">
        <f>3/24000000*OO[[#This Row],[98 (01JUL1985 03:00:00)-Water Temperature (C)]]*OO[[#This Row],[40]]</f>
        <v>7.3854238587674995E-6</v>
      </c>
      <c r="AQ79" s="10">
        <f>3/24000000*OO[[#This Row],[99 (01JUL1985 06:00:00)-Water Temperature (C)]]*OO[[#This Row],[41]]</f>
        <v>6.5722091628937489E-6</v>
      </c>
      <c r="AR79" s="10">
        <f>3/24000000*OO[[#This Row],[100 (01JUL1985 09:00:00)-Water Temperature (C)]]*OO[[#This Row],[42]]</f>
        <v>5.9243257048437501E-6</v>
      </c>
      <c r="AS79" s="10">
        <f>3/24000000*OO[[#This Row],[101 (01JUL1985 12:00:00)-Water Temperature (C)]]*OO[[#This Row],[43]]</f>
        <v>5.3770427126400006E-6</v>
      </c>
      <c r="AT79" s="10">
        <f>3/24000000*OO[[#This Row],[102 (01JUL1985 15:00:00)-Water Temperature (C)]]*OO[[#This Row],[44]]</f>
        <v>4.8442167932537494E-6</v>
      </c>
      <c r="AU79" s="10">
        <f>3/24000000*OO[[#This Row],[103 (01JUL1985 18:00:00)-Water Temperature (C)]]*OO[[#This Row],[45]]</f>
        <v>4.3234060976874998E-6</v>
      </c>
      <c r="AV79" s="10">
        <f>3/24000000*OO[[#This Row],[104 (01JUL1985 21:00:00)-Water Temperature (C)]]*OO[[#This Row],[46]]</f>
        <v>3.7501588484100003E-6</v>
      </c>
      <c r="AW79" s="10">
        <f>3/24000000*OO[[#This Row],[105 (02JUL1985 00:00:00)-Water Temperature (C)]]*OO[[#This Row],[47]]</f>
        <v>3.1277766921912495E-6</v>
      </c>
      <c r="AX79" s="10">
        <f>3/24000000*OO[[#This Row],[106 (02JUL1985 03:00:00)-Water Temperature (C)]]*OO[[#This Row],[48]]</f>
        <v>2.4737872001150005E-6</v>
      </c>
      <c r="AY79" s="10">
        <f>3/24000000*OO[[#This Row],[107 (02JUL1985 06:00:00)-Water Temperature (C)]]*OO[[#This Row],[49]]</f>
        <v>1.8401789745738749E-6</v>
      </c>
      <c r="AZ79" s="10">
        <f>3/24000000*OO[[#This Row],[108 (02JUL1985 09:00:00)-Water Temperature (C)]]*OO[[#This Row],[50]]</f>
        <v>1.3237393672716249E-6</v>
      </c>
      <c r="BA79" s="10">
        <f>3/24000000*OO[[#This Row],[109 (02JUL1985 12:00:00)-Water Temperature (C)]]*OO[[#This Row],[51]]</f>
        <v>9.7772571986037519E-7</v>
      </c>
      <c r="BB79" s="10">
        <f>3/24000000*OO[[#This Row],[110 (02JUL1985 15:00:00)-Water Temperature (C)]]*OO[[#This Row],[52]]</f>
        <v>7.554236901155E-7</v>
      </c>
      <c r="BC79" s="10">
        <f>3/24000000*OO[[#This Row],[111 (02JUL1985 18:00:00)-Water Temperature (C)]]*OO[[#This Row],[53]]</f>
        <v>6.1434123154875003E-7</v>
      </c>
      <c r="BD79" s="10">
        <f>3/24000000*OO[[#This Row],[112 (02JUL1985 21:00:00)-Water Temperature (C)]]*OO[[#This Row],[54]]</f>
        <v>5.1534132294649996E-7</v>
      </c>
      <c r="BE79" s="10">
        <f>3/24000000*OO[[#This Row],[113 (03JUL1985 00:00:00)-Water Temperature (C)]]*OO[[#This Row],[55]]</f>
        <v>4.3952790774024999E-7</v>
      </c>
      <c r="BF79" s="10">
        <f>3/24000000*OO[[#This Row],[114 (03JUL1985 03:00:00)-Water Temperature (C)]]*OO[[#This Row],[56]]</f>
        <v>3.7451579969474998E-7</v>
      </c>
      <c r="BG79" s="10">
        <f>3/24000000*OO[[#This Row],[115 (03JUL1985 06:00:00)-Water Temperature (C)]]*OO[[#This Row],[57]]</f>
        <v>3.1783569122024999E-7</v>
      </c>
      <c r="BH79" s="10">
        <f>3/24000000*OO[[#This Row],[116 (03JUL1985 09:00:00)-Water Temperature (C)]]*OO[[#This Row],[58]]</f>
        <v>2.7424996932500003E-7</v>
      </c>
      <c r="BI79" s="10">
        <f>3/24000000*OO[[#This Row],[117 (03JUL1985 12:00:00)-Water Temperature (C)]]*OO[[#This Row],[59]]</f>
        <v>2.4444870856249999E-7</v>
      </c>
      <c r="BJ79" s="10">
        <f>3/24000000*OO[[#This Row],[118 (03JUL1985 15:00:00)-Water Temperature (C)]]*OO[[#This Row],[60]]</f>
        <v>2.2244897045524999E-7</v>
      </c>
      <c r="BK79" s="10">
        <f>3/24000000*OO[[#This Row],[119 (03JUL1985 18:00:00)-Water Temperature (C)]]*OO[[#This Row],[61]]</f>
        <v>2.0727799474187499E-7</v>
      </c>
      <c r="BL79" s="10">
        <f>3/24000000*OO[[#This Row],[120 (03JUL1985 21:00:00)-Water Temperature (C)]]*OO[[#This Row],[62]]</f>
        <v>1.9351690263487498E-7</v>
      </c>
      <c r="BM79" s="10">
        <f>3/24000000*OO[[#This Row],[121 (04JUL1985 00:00:00)-Water Temperature (C)]]*OO[[#This Row],[63]]</f>
        <v>1.7893066476999999E-7</v>
      </c>
      <c r="BN79" s="10">
        <f>3/24000000*OO[[#This Row],[122 (04JUL1985 03:00:00)-Water Temperature (C)]]*OO[[#This Row],[64]]</f>
        <v>1.6375213185449999E-7</v>
      </c>
      <c r="BO79" s="10">
        <f>3/24000000*OO[[#This Row],[123 (04JUL1985 06:00:00)-Water Temperature (C)]]*OO[[#This Row],[65]]</f>
        <v>1.4931329943919998E-7</v>
      </c>
      <c r="BP79" s="10">
        <f>3/24000000*OO[[#This Row],[124 (04JUL1985 09:00:00)-Water Temperature (C)]]*OO[[#This Row],[66]]</f>
        <v>1.4071687147933749E-7</v>
      </c>
      <c r="BQ79" s="10">
        <f>3/24000000*OO[[#This Row],[125 (04JUL1985 12:00:00)-Water Temperature (C)]]*OO[[#This Row],[67]]</f>
        <v>1.3600920694034997E-7</v>
      </c>
      <c r="BR79" s="10">
        <f>3/24000000*OO[[#This Row],[126 (04JUL1985 15:00:00)-Water Temperature (C)]]*OO[[#This Row],[68]]</f>
        <v>1.3148729538015E-7</v>
      </c>
      <c r="BS79" s="10">
        <f>3/24000000*OO[[#This Row],[127 (04JUL1985 18:00:00)-Water Temperature (C)]]*OO[[#This Row],[69]]</f>
        <v>1.2741206074621248E-7</v>
      </c>
      <c r="BT79" s="10">
        <f>3/24000000*OO[[#This Row],[128 (04JUL1985 21:00:00)-Water Temperature (C)]]*OO[[#This Row],[70]]</f>
        <v>1.2258212541794999E-7</v>
      </c>
      <c r="BU79" s="10">
        <f>3/24000000*OO[[#This Row],[129 (05JUL1985 00:00:00)-Water Temperature (C)]]*OO[[#This Row],[71]]</f>
        <v>1.1695323477179999E-7</v>
      </c>
      <c r="BV79" s="10">
        <f>3/24000000*OO[[#This Row],[130 (05JUL1985 03:00:00)-Water Temperature (C)]]*OO[[#This Row],[72]]</f>
        <v>1.1332281093059997E-7</v>
      </c>
      <c r="BW79" s="10">
        <f>3/24000000*OO[[#This Row],[131 (05JUL1985 06:00:00)-Water Temperature (C)]]*OO[[#This Row],[73]]</f>
        <v>1.110678363216E-7</v>
      </c>
      <c r="BX79" s="10">
        <f>3/24000000*OO[[#This Row],[132 (05JUL1985 09:00:00)-Water Temperature (C)]]*OO[[#This Row],[74]]</f>
        <v>1.1098628343977499E-7</v>
      </c>
      <c r="BY79" s="10">
        <f>3/24000000*OO[[#This Row],[133 (05JUL1985 12:00:00)-Water Temperature (C)]]*OO[[#This Row],[75]]</f>
        <v>1.1182580493689998E-7</v>
      </c>
      <c r="BZ79" s="10">
        <f>3/24000000*OO[[#This Row],[134 (05JUL1985 15:00:00)-Water Temperature (C)]]*OO[[#This Row],[76]]</f>
        <v>1.125455264154E-7</v>
      </c>
      <c r="CA79" s="10">
        <f>3/24000000*OO[[#This Row],[135 (05JUL1985 18:00:00)-Water Temperature (C)]]*OO[[#This Row],[77]]</f>
        <v>1.1224108865294999E-7</v>
      </c>
      <c r="CB79" s="10">
        <f>3/24000000*OO[[#This Row],[136 (05JUL1985 21:00:00)-Water Temperature (C)]]*OO[[#This Row],[78]]</f>
        <v>1.0907183054442499E-7</v>
      </c>
      <c r="CC79" s="10">
        <f>3/24000000*OO[[#This Row],[137 (06JUL1985 00:00:00)-Water Temperature (C)]]*OO[[#This Row],[79]]</f>
        <v>1.0488812310025E-7</v>
      </c>
      <c r="CD79" s="10">
        <f>3/24000000*OO[[#This Row],[138 (06JUL1985 03:00:00)-Water Temperature (C)]]*OO[[#This Row],[80]]</f>
        <v>1.031318196656125E-7</v>
      </c>
      <c r="CE79" s="10">
        <f>3/24000000*OO[[#This Row],[139 (06JUL1985 06:00:00)-Water Temperature (C)]]*OO[[#This Row],[81]]</f>
        <v>1.0337930997E-7</v>
      </c>
      <c r="CF79" s="10">
        <f>3/24000000*OO[[#This Row],[140 (06JUL1985 09:00:00)-Water Temperature (C)]]*OO[[#This Row],[82]]</f>
        <v>1.05684206421725E-7</v>
      </c>
      <c r="CG79" s="10">
        <f>3/24000000*OO[[#This Row],[141 (06JUL1985 12:00:00)-Water Temperature (C)]]*OO[[#This Row],[83]]</f>
        <v>1.07534578627825E-7</v>
      </c>
      <c r="CH79" s="10">
        <f>3/24000000*OO[[#This Row],[142 (06JUL1985 15:00:00)-Water Temperature (C)]]*OO[[#This Row],[84]]</f>
        <v>1.0758043815514999E-7</v>
      </c>
      <c r="CI79" s="10">
        <f>3/24000000*OO[[#This Row],[143 (06JUL1985 18:00:00)-Water Temperature (C)]]*OO[[#This Row],[85]]</f>
        <v>1.0547471312039999E-7</v>
      </c>
      <c r="CJ79" s="10">
        <f>3/24000000*OO[[#This Row],[144 (06JUL1985 21:00:00)-Water Temperature (C)]]*OO[[#This Row],[86]]</f>
        <v>1.0057014951437498E-7</v>
      </c>
      <c r="CK79" s="10">
        <f>3/24000000*OO[[#This Row],[145 (07JUL1985 00:00:00)-Water Temperature (C)]]*OO[[#This Row],[87]]</f>
        <v>9.3129272276849999E-8</v>
      </c>
      <c r="CL79" s="10">
        <f>3/24000000*OO[[#This Row],[146 (07JUL1985 03:00:00)-Water Temperature (C)]]*OO[[#This Row],[88]]</f>
        <v>8.4746501311924992E-8</v>
      </c>
      <c r="CM79" s="10">
        <f>3/24000000*OO[[#This Row],[147 (07JUL1985 06:00:00)-Water Temperature (C)]]*OO[[#This Row],[89]]</f>
        <v>7.6600740914399988E-8</v>
      </c>
      <c r="CN79" s="10">
        <f>3/24000000*OO[[#This Row],[148 (07JUL1985 09:00:00)-Water Temperature (C)]]*OO[[#This Row],[90]]</f>
        <v>7.0609150114199995E-8</v>
      </c>
      <c r="CO79" s="10">
        <f>3/24000000*OO[[#This Row],[149 (07JUL1985 12:00:00)-Water Temperature (C)]]*OO[[#This Row],[91]]</f>
        <v>6.4997131194075003E-8</v>
      </c>
      <c r="CP79" s="10">
        <f>3/24000000*OO[[#This Row],[150 (07JUL1985 15:00:00)-Water Temperature (C)]]*OO[[#This Row],[92]]</f>
        <v>6.0748138010787501E-8</v>
      </c>
      <c r="CQ79" s="10">
        <f>3/24000000*OO[[#This Row],[151 (07JUL1985 18:00:00)-Water Temperature (C)]]*OO[[#This Row],[93]]</f>
        <v>5.7149926025287502E-8</v>
      </c>
      <c r="CR79" s="10">
        <f>3/24000000*OO[[#This Row],[152 (07JUL1985 21:00:00)-Water Temperature (C)]]*OO[[#This Row],[94]]</f>
        <v>5.3260069869999995E-8</v>
      </c>
      <c r="CS79" s="10">
        <f>3/24000000*OO[[#This Row],[153 (08JUL1985 00:00:00)-Water Temperature (C)]]*OO[[#This Row],[95]]</f>
        <v>4.8800090097174997E-8</v>
      </c>
      <c r="CT79" s="10">
        <f>3/24000000*OO[[#This Row],[154 (08JUL1985 03:00:00)-Water Temperature (C)]]*OO[[#This Row],[96]]</f>
        <v>4.33879253558625E-8</v>
      </c>
      <c r="CU79" s="10">
        <f>3/24000000*OO[[#This Row],[155 (08JUL1985 06:00:00)-Water Temperature (C)]]*OO[[#This Row],[97]]</f>
        <v>3.76334322845125E-8</v>
      </c>
      <c r="CV79" s="10">
        <f>3/24000000*OO[[#This Row],[156 (08JUL1985 09:00:00)-Water Temperature (C)]]*OO[[#This Row],[98]]</f>
        <v>3.3646750630237501E-8</v>
      </c>
      <c r="CW79" s="10">
        <f>3/24000000*OO[[#This Row],[157 (08JUL1985 12:00:00)-Water Temperature (C)]]*OO[[#This Row],[99]]</f>
        <v>3.15717064815E-8</v>
      </c>
    </row>
    <row r="80" spans="1:101" x14ac:dyDescent="0.35">
      <c r="A80" t="s">
        <v>85</v>
      </c>
      <c r="B80">
        <v>809.36289999999997</v>
      </c>
      <c r="C80" s="10">
        <f>3/24*OO[[#This Row],[59 (26JUN1985 06:00:00)-Water Temperature (C)]]*OO[[#This Row],[1]]/SUM(OO[1])</f>
        <v>1.6895748732847144E-27</v>
      </c>
      <c r="D80" s="10">
        <f>3/24*OO[[#This Row],[60 (26JUN1985 09:00:00)-Water Temperature (C)]]*OO[[#This Row],[2]]/SUM(OO[2])</f>
        <v>3.5941765281380103E-14</v>
      </c>
      <c r="E80" s="10">
        <f>3/24*OO[[#This Row],[61 (26JUN1985 12:00:00)-Water Temperature (C)]]*OO[[#This Row],[3]]/SUM(OO[3])</f>
        <v>2.8789554789474647E-5</v>
      </c>
      <c r="F80" s="10">
        <f>3/24*OO[[#This Row],[62 (26JUN1985 15:00:00)-Water Temperature (C)]]*OO[[#This Row],[4]]/SUM(OO[4])</f>
        <v>1.4354511297716841E-2</v>
      </c>
      <c r="G80" s="10">
        <f>3/24*OO[[#This Row],[63 (26JUN1985 18:00:00)-Water Temperature (C)]]*OO[[#This Row],[5]]/SUM(OO[5])</f>
        <v>0.10335450272541824</v>
      </c>
      <c r="H80" s="10">
        <f>3/24*OO[[#This Row],[64 (26JUN1985 21:00:00)-Water Temperature (C)]]*OO[[#This Row],[6]]/SUM(OO[6])</f>
        <v>9.2737644155592311E-2</v>
      </c>
      <c r="I80" s="10">
        <f>3/24*OO[[#This Row],[65 (27JUN1985 00:00:00)-Water Temperature (C)]]*OO[[#This Row],[7]]/SUM(OO[7])</f>
        <v>2.4943813665169512E-2</v>
      </c>
      <c r="J80" s="10">
        <f>3/24*OO[[#This Row],[66 (27JUN1985 03:00:00)-Water Temperature (C)]]*OO[[#This Row],[8]]/SUM(OO[8])</f>
        <v>3.3858758806707078E-3</v>
      </c>
      <c r="K80" s="10">
        <f>3/24*OO[[#This Row],[67 (27JUN1985 06:00:00)-Water Temperature (C)]]*OO[[#This Row],[9]]/SUM(OO[9])</f>
        <v>3.5684847141236032E-4</v>
      </c>
      <c r="L80" s="10">
        <f>3/24*OO[[#This Row],[68 (27JUN1985 09:00:00)-Water Temperature (C)]]*OO[[#This Row],[10]]/SUM(OO[10])</f>
        <v>7.1707319830832252E-5</v>
      </c>
      <c r="M80" s="10">
        <f>3/24*OO[[#This Row],[69 (27JUN1985 12:00:00)-Water Temperature (C)]]*OO[[#This Row],[11]]/SUM(OO[11])</f>
        <v>4.4751005141051219E-5</v>
      </c>
      <c r="N80" s="10">
        <f>3/24*OO[[#This Row],[70 (27JUN1985 15:00:00)-Water Temperature (C)]]*OO[[#This Row],[12]]/SUM(OO[12])</f>
        <v>3.9063876944257583E-5</v>
      </c>
      <c r="O80" s="10">
        <f>3/24*OO[[#This Row],[71 (27JUN1985 18:00:00)-Water Temperature (C)]]*OO[[#This Row],[13]]/SUM(OO[13])</f>
        <v>3.6219934354906115E-5</v>
      </c>
      <c r="P80" s="10">
        <f>3/24*OO[[#This Row],[72 (27JUN1985 21:00:00)-Water Temperature (C)]]*OO[[#This Row],[14]]/SUM(OO[14])</f>
        <v>3.4377602666715638E-5</v>
      </c>
      <c r="Q80" s="10">
        <f>3/24*OO[[#This Row],[73 (28JUN1985 00:00:00)-Water Temperature (C)]]*OO[[#This Row],[15]]/SUM(OO[15])</f>
        <v>3.2765543378666873E-5</v>
      </c>
      <c r="R80" s="10">
        <f>3/24*OO[[#This Row],[74 (28JUN1985 03:00:00)-Water Temperature (C)]]*OO[[#This Row],[16]]/SUM(OO[16])</f>
        <v>3.0860078448654541E-5</v>
      </c>
      <c r="S80" s="10">
        <f>3/24*OO[[#This Row],[75 (28JUN1985 06:00:00)-Water Temperature (C)]]*OO[[#This Row],[17]]/SUM(OO[17])</f>
        <v>2.820244150857859E-5</v>
      </c>
      <c r="T80" s="10">
        <f>3/24*OO[[#This Row],[76 (28JUN1985 09:00:00)-Water Temperature (C)]]*OO[[#This Row],[18]]/SUM(OO[18])</f>
        <v>2.5504637230458977E-5</v>
      </c>
      <c r="U80" s="10">
        <f>3/24*OO[[#This Row],[77 (28JUN1985 12:00:00)-Water Temperature (C)]]*OO[[#This Row],[19]]/SUM(OO[19])</f>
        <v>2.2943809980033959E-5</v>
      </c>
      <c r="V80" s="10">
        <f>3/24000000*OO[[#This Row],[78 (28JUN1985 15:00:00)-Water Temperature (C)]]*OO[[#This Row],[20]]</f>
        <v>2.0784508592312497E-5</v>
      </c>
      <c r="W80" s="10">
        <f>3/24000000*OO[[#This Row],[79 (28JUN1985 18:00:00)-Water Temperature (C)]]*OO[[#This Row],[21]]</f>
        <v>1.9457407228949997E-5</v>
      </c>
      <c r="X80" s="10">
        <f>3/24000000*OO[[#This Row],[80 (28JUN1985 21:00:00)-Water Temperature (C)]]*OO[[#This Row],[22]]</f>
        <v>2.0117673165474996E-5</v>
      </c>
      <c r="Y80" s="10">
        <f>3/24000000*OO[[#This Row],[81 (29JUN1985 00:00:00)-Water Temperature (C)]]*OO[[#This Row],[23]]</f>
        <v>2.2204953371950002E-5</v>
      </c>
      <c r="Z80" s="10">
        <f>3/24000000*OO[[#This Row],[82 (29JUN1985 03:00:00)-Water Temperature (C)]]*OO[[#This Row],[24]]</f>
        <v>2.3246251386600004E-5</v>
      </c>
      <c r="AA80" s="10">
        <f>3/24000000*OO[[#This Row],[83 (29JUN1985 06:00:00)-Water Temperature (C)]]*OO[[#This Row],[25]]</f>
        <v>2.2398715723124997E-5</v>
      </c>
      <c r="AB80" s="10">
        <f>3/24000000*OO[[#This Row],[84 (29JUN1985 09:00:00)-Water Temperature (C)]]*OO[[#This Row],[26]]</f>
        <v>2.0874221351249999E-5</v>
      </c>
      <c r="AC80" s="10">
        <f>3/24000000*OO[[#This Row],[85 (29JUN1985 12:00:00)-Water Temperature (C)]]*OO[[#This Row],[27]]</f>
        <v>1.8961293717899998E-5</v>
      </c>
      <c r="AD80" s="10">
        <f>3/24000000*OO[[#This Row],[86 (29JUN1985 15:00:00)-Water Temperature (C)]]*OO[[#This Row],[28]]</f>
        <v>1.7132656797637498E-5</v>
      </c>
      <c r="AE80" s="10">
        <f>3/24000000*OO[[#This Row],[88 (29JUN1985 21:00:00)-Water Temperature (C)]]*OO[[#This Row],[30]]</f>
        <v>1.4146126731030001E-5</v>
      </c>
      <c r="AF80" s="10">
        <f>3/24000000*OO[[#This Row],[88 (29JUN1985 21:00:00)-Water Temperature (C)]]*OO[[#This Row],[30]]</f>
        <v>1.4146126731030001E-5</v>
      </c>
      <c r="AG80" s="10">
        <f>3/24000000*OO[[#This Row],[89 (30JUN1985 00:00:00)-Water Temperature (C)]]*OO[[#This Row],[31]]</f>
        <v>1.2648482186298751E-5</v>
      </c>
      <c r="AH80" s="10">
        <f>3/24000000*OO[[#This Row],[90 (30JUN1985 03:00:00)-Water Temperature (C)]]*OO[[#This Row],[32]]</f>
        <v>1.1301290020781249E-5</v>
      </c>
      <c r="AI80" s="10">
        <f>3/24000000*OO[[#This Row],[91 (30JUN1985 06:00:00)-Water Temperature (C)]]*OO[[#This Row],[33]]</f>
        <v>1.0109717997899999E-5</v>
      </c>
      <c r="AJ80" s="10">
        <f>3/24000000*OO[[#This Row],[92 (30JUN1985 09:00:00)-Water Temperature (C)]]*OO[[#This Row],[34]]</f>
        <v>9.2313788178699985E-6</v>
      </c>
      <c r="AK80" s="10">
        <f>3/24000000*OO[[#This Row],[93 (30JUN1985 12:00:00)-Water Temperature (C)]]*OO[[#This Row],[35]]</f>
        <v>8.4925064974912509E-6</v>
      </c>
      <c r="AL80" s="10">
        <f>3/24000000*OO[[#This Row],[94 (30JUN1985 15:00:00)-Water Temperature (C)]]*OO[[#This Row],[36]]</f>
        <v>7.872575687654999E-6</v>
      </c>
      <c r="AM80" s="10">
        <f>3/24000000*OO[[#This Row],[95 (30JUN1985 18:00:00)-Water Temperature (C)]]*OO[[#This Row],[37]]</f>
        <v>7.3830545166074999E-6</v>
      </c>
      <c r="AN80" s="10">
        <f>3/24000000*OO[[#This Row],[96 (30JUN1985 21:00:00)-Water Temperature (C)]]*OO[[#This Row],[38]]</f>
        <v>6.8258866693499999E-6</v>
      </c>
      <c r="AO80" s="10">
        <f>3/24000000*OO[[#This Row],[97 (01JUL1985 00:00:00)-Water Temperature (C)]]*OO[[#This Row],[39]]</f>
        <v>6.1812746642624998E-6</v>
      </c>
      <c r="AP80" s="10">
        <f>3/24000000*OO[[#This Row],[98 (01JUL1985 03:00:00)-Water Temperature (C)]]*OO[[#This Row],[40]]</f>
        <v>5.5573573223399994E-6</v>
      </c>
      <c r="AQ80" s="10">
        <f>3/24000000*OO[[#This Row],[99 (01JUL1985 06:00:00)-Water Temperature (C)]]*OO[[#This Row],[41]]</f>
        <v>4.95864758268E-6</v>
      </c>
      <c r="AR80" s="10">
        <f>3/24000000*OO[[#This Row],[100 (01JUL1985 09:00:00)-Water Temperature (C)]]*OO[[#This Row],[42]]</f>
        <v>4.47399806091625E-6</v>
      </c>
      <c r="AS80" s="10">
        <f>3/24000000*OO[[#This Row],[101 (01JUL1985 12:00:00)-Water Temperature (C)]]*OO[[#This Row],[43]]</f>
        <v>4.0580800762012494E-6</v>
      </c>
      <c r="AT80" s="10">
        <f>3/24000000*OO[[#This Row],[102 (01JUL1985 15:00:00)-Water Temperature (C)]]*OO[[#This Row],[44]]</f>
        <v>3.6590767120049997E-6</v>
      </c>
      <c r="AU80" s="10">
        <f>3/24000000*OO[[#This Row],[103 (01JUL1985 18:00:00)-Water Temperature (C)]]*OO[[#This Row],[45]]</f>
        <v>3.2712706873387496E-6</v>
      </c>
      <c r="AV80" s="10">
        <f>3/24000000*OO[[#This Row],[104 (01JUL1985 21:00:00)-Water Temperature (C)]]*OO[[#This Row],[46]]</f>
        <v>2.8428136062549998E-6</v>
      </c>
      <c r="AW80" s="10">
        <f>3/24000000*OO[[#This Row],[105 (02JUL1985 00:00:00)-Water Temperature (C)]]*OO[[#This Row],[47]]</f>
        <v>2.3871491979637495E-6</v>
      </c>
      <c r="AX80" s="10">
        <f>3/24000000*OO[[#This Row],[106 (02JUL1985 03:00:00)-Water Temperature (C)]]*OO[[#This Row],[48]]</f>
        <v>1.9099483789392503E-6</v>
      </c>
      <c r="AY80" s="10">
        <f>3/24000000*OO[[#This Row],[107 (02JUL1985 06:00:00)-Water Temperature (C)]]*OO[[#This Row],[49]]</f>
        <v>1.4385344369035E-6</v>
      </c>
      <c r="AZ80" s="10">
        <f>3/24000000*OO[[#This Row],[108 (02JUL1985 09:00:00)-Water Temperature (C)]]*OO[[#This Row],[50]]</f>
        <v>1.0413158608758751E-6</v>
      </c>
      <c r="BA80" s="10">
        <f>3/24000000*OO[[#This Row],[109 (02JUL1985 12:00:00)-Water Temperature (C)]]*OO[[#This Row],[51]]</f>
        <v>7.6624479640275002E-7</v>
      </c>
      <c r="BB80" s="10">
        <f>3/24000000*OO[[#This Row],[110 (02JUL1985 15:00:00)-Water Temperature (C)]]*OO[[#This Row],[52]]</f>
        <v>5.8595828363974996E-7</v>
      </c>
      <c r="BC80" s="10">
        <f>3/24000000*OO[[#This Row],[111 (02JUL1985 18:00:00)-Water Temperature (C)]]*OO[[#This Row],[53]]</f>
        <v>4.7128727421637503E-7</v>
      </c>
      <c r="BD80" s="10">
        <f>3/24000000*OO[[#This Row],[112 (02JUL1985 21:00:00)-Water Temperature (C)]]*OO[[#This Row],[54]]</f>
        <v>3.9241678638662496E-7</v>
      </c>
      <c r="BE80" s="10">
        <f>3/24000000*OO[[#This Row],[113 (03JUL1985 00:00:00)-Water Temperature (C)]]*OO[[#This Row],[55]]</f>
        <v>3.3386312113449993E-7</v>
      </c>
      <c r="BF80" s="10">
        <f>3/24000000*OO[[#This Row],[114 (03JUL1985 03:00:00)-Water Temperature (C)]]*OO[[#This Row],[56]]</f>
        <v>2.846068567065E-7</v>
      </c>
      <c r="BG80" s="10">
        <f>3/24000000*OO[[#This Row],[115 (03JUL1985 06:00:00)-Water Temperature (C)]]*OO[[#This Row],[57]]</f>
        <v>2.4149253037749997E-7</v>
      </c>
      <c r="BH80" s="10">
        <f>3/24000000*OO[[#This Row],[116 (03JUL1985 09:00:00)-Water Temperature (C)]]*OO[[#This Row],[58]]</f>
        <v>2.0798908704499997E-7</v>
      </c>
      <c r="BI80" s="10">
        <f>3/24000000*OO[[#This Row],[117 (03JUL1985 12:00:00)-Water Temperature (C)]]*OO[[#This Row],[59]]</f>
        <v>1.8492396433499999E-7</v>
      </c>
      <c r="BJ80" s="10">
        <f>3/24000000*OO[[#This Row],[118 (03JUL1985 15:00:00)-Water Temperature (C)]]*OO[[#This Row],[60]]</f>
        <v>1.6768127592449998E-7</v>
      </c>
      <c r="BK80" s="10">
        <f>3/24000000*OO[[#This Row],[119 (03JUL1985 18:00:00)-Water Temperature (C)]]*OO[[#This Row],[61]]</f>
        <v>1.5556942100309998E-7</v>
      </c>
      <c r="BL80" s="10">
        <f>3/24000000*OO[[#This Row],[120 (03JUL1985 21:00:00)-Water Temperature (C)]]*OO[[#This Row],[62]]</f>
        <v>1.4463861055076249E-7</v>
      </c>
      <c r="BM80" s="10">
        <f>3/24000000*OO[[#This Row],[121 (04JUL1985 00:00:00)-Water Temperature (C)]]*OO[[#This Row],[63]]</f>
        <v>1.338807544375E-7</v>
      </c>
      <c r="BN80" s="10">
        <f>3/24000000*OO[[#This Row],[122 (04JUL1985 03:00:00)-Water Temperature (C)]]*OO[[#This Row],[64]]</f>
        <v>1.2276694964607502E-7</v>
      </c>
      <c r="BO80" s="10">
        <f>3/24000000*OO[[#This Row],[123 (04JUL1985 06:00:00)-Water Temperature (C)]]*OO[[#This Row],[65]]</f>
        <v>1.1200979064E-7</v>
      </c>
      <c r="BP80" s="10">
        <f>3/24000000*OO[[#This Row],[124 (04JUL1985 09:00:00)-Water Temperature (C)]]*OO[[#This Row],[66]]</f>
        <v>1.0537903289880002E-7</v>
      </c>
      <c r="BQ80" s="10">
        <f>3/24000000*OO[[#This Row],[125 (04JUL1985 12:00:00)-Water Temperature (C)]]*OO[[#This Row],[67]]</f>
        <v>1.0146427434719999E-7</v>
      </c>
      <c r="BR80" s="10">
        <f>3/24000000*OO[[#This Row],[126 (04JUL1985 15:00:00)-Water Temperature (C)]]*OO[[#This Row],[68]]</f>
        <v>9.8112264327999986E-8</v>
      </c>
      <c r="BS80" s="10">
        <f>3/24000000*OO[[#This Row],[127 (04JUL1985 18:00:00)-Water Temperature (C)]]*OO[[#This Row],[69]]</f>
        <v>9.5099040007612493E-8</v>
      </c>
      <c r="BT80" s="10">
        <f>3/24000000*OO[[#This Row],[128 (04JUL1985 21:00:00)-Water Temperature (C)]]*OO[[#This Row],[70]]</f>
        <v>9.1272743727549984E-8</v>
      </c>
      <c r="BU80" s="10">
        <f>3/24000000*OO[[#This Row],[129 (05JUL1985 00:00:00)-Water Temperature (C)]]*OO[[#This Row],[71]]</f>
        <v>8.6841756044900005E-8</v>
      </c>
      <c r="BV80" s="10">
        <f>3/24000000*OO[[#This Row],[130 (05JUL1985 03:00:00)-Water Temperature (C)]]*OO[[#This Row],[72]]</f>
        <v>8.3859792570949994E-8</v>
      </c>
      <c r="BW80" s="10">
        <f>3/24000000*OO[[#This Row],[131 (05JUL1985 06:00:00)-Water Temperature (C)]]*OO[[#This Row],[73]]</f>
        <v>8.2219395630937498E-8</v>
      </c>
      <c r="BX80" s="10">
        <f>3/24000000*OO[[#This Row],[132 (05JUL1985 09:00:00)-Water Temperature (C)]]*OO[[#This Row],[74]]</f>
        <v>8.2366005105612491E-8</v>
      </c>
      <c r="BY80" s="10">
        <f>3/24000000*OO[[#This Row],[133 (05JUL1985 12:00:00)-Water Temperature (C)]]*OO[[#This Row],[75]]</f>
        <v>8.3012498615312482E-8</v>
      </c>
      <c r="BZ80" s="10">
        <f>3/24000000*OO[[#This Row],[134 (05JUL1985 15:00:00)-Water Temperature (C)]]*OO[[#This Row],[76]]</f>
        <v>8.361569878924999E-8</v>
      </c>
      <c r="CA80" s="10">
        <f>3/24000000*OO[[#This Row],[135 (05JUL1985 18:00:00)-Water Temperature (C)]]*OO[[#This Row],[77]]</f>
        <v>8.3434792179449997E-8</v>
      </c>
      <c r="CB80" s="10">
        <f>3/24000000*OO[[#This Row],[136 (05JUL1985 21:00:00)-Water Temperature (C)]]*OO[[#This Row],[78]]</f>
        <v>8.1040711238399992E-8</v>
      </c>
      <c r="CC80" s="10">
        <f>3/24000000*OO[[#This Row],[137 (06JUL1985 00:00:00)-Water Temperature (C)]]*OO[[#This Row],[79]]</f>
        <v>7.7746570932012484E-8</v>
      </c>
      <c r="CD80" s="10">
        <f>3/24000000*OO[[#This Row],[138 (06JUL1985 03:00:00)-Water Temperature (C)]]*OO[[#This Row],[80]]</f>
        <v>7.6067641662424986E-8</v>
      </c>
      <c r="CE80" s="10">
        <f>3/24000000*OO[[#This Row],[139 (06JUL1985 06:00:00)-Water Temperature (C)]]*OO[[#This Row],[81]]</f>
        <v>7.619810693519999E-8</v>
      </c>
      <c r="CF80" s="10">
        <f>3/24000000*OO[[#This Row],[140 (06JUL1985 09:00:00)-Water Temperature (C)]]*OO[[#This Row],[82]]</f>
        <v>7.810893123547499E-8</v>
      </c>
      <c r="CG80" s="10">
        <f>3/24000000*OO[[#This Row],[141 (06JUL1985 12:00:00)-Water Temperature (C)]]*OO[[#This Row],[83]]</f>
        <v>7.9689210116349995E-8</v>
      </c>
      <c r="CH80" s="10">
        <f>3/24000000*OO[[#This Row],[142 (06JUL1985 15:00:00)-Water Temperature (C)]]*OO[[#This Row],[84]]</f>
        <v>7.9981789772387504E-8</v>
      </c>
      <c r="CI80" s="10">
        <f>3/24000000*OO[[#This Row],[143 (06JUL1985 18:00:00)-Water Temperature (C)]]*OO[[#This Row],[85]]</f>
        <v>7.8596363346900005E-8</v>
      </c>
      <c r="CJ80" s="10">
        <f>3/24000000*OO[[#This Row],[144 (06JUL1985 21:00:00)-Water Temperature (C)]]*OO[[#This Row],[86]]</f>
        <v>7.5003898787899991E-8</v>
      </c>
      <c r="CK80" s="10">
        <f>3/24000000*OO[[#This Row],[145 (07JUL1985 00:00:00)-Water Temperature (C)]]*OO[[#This Row],[87]]</f>
        <v>6.9643864865187505E-8</v>
      </c>
      <c r="CL80" s="10">
        <f>3/24000000*OO[[#This Row],[146 (07JUL1985 03:00:00)-Water Temperature (C)]]*OO[[#This Row],[88]]</f>
        <v>6.3556685555700002E-8</v>
      </c>
      <c r="CM80" s="10">
        <f>3/24000000*OO[[#This Row],[147 (07JUL1985 06:00:00)-Water Temperature (C)]]*OO[[#This Row],[89]]</f>
        <v>5.7593633163837498E-8</v>
      </c>
      <c r="CN80" s="10">
        <f>3/24000000*OO[[#This Row],[148 (07JUL1985 09:00:00)-Water Temperature (C)]]*OO[[#This Row],[90]]</f>
        <v>5.3076227701949995E-8</v>
      </c>
      <c r="CO80" s="10">
        <f>3/24000000*OO[[#This Row],[149 (07JUL1985 12:00:00)-Water Temperature (C)]]*OO[[#This Row],[91]]</f>
        <v>4.8798231994374992E-8</v>
      </c>
      <c r="CP80" s="10">
        <f>3/24000000*OO[[#This Row],[150 (07JUL1985 15:00:00)-Water Temperature (C)]]*OO[[#This Row],[92]]</f>
        <v>4.5646704213999999E-8</v>
      </c>
      <c r="CQ80" s="10">
        <f>3/24000000*OO[[#This Row],[151 (07JUL1985 18:00:00)-Water Temperature (C)]]*OO[[#This Row],[93]]</f>
        <v>4.2853255256499998E-8</v>
      </c>
      <c r="CR80" s="10">
        <f>3/24000000*OO[[#This Row],[152 (07JUL1985 21:00:00)-Water Temperature (C)]]*OO[[#This Row],[94]]</f>
        <v>3.9879242596599994E-8</v>
      </c>
      <c r="CS80" s="10">
        <f>3/24000000*OO[[#This Row],[153 (08JUL1985 00:00:00)-Water Temperature (C)]]*OO[[#This Row],[95]]</f>
        <v>3.6612675832950003E-8</v>
      </c>
      <c r="CT80" s="10">
        <f>3/24000000*OO[[#This Row],[154 (08JUL1985 03:00:00)-Water Temperature (C)]]*OO[[#This Row],[96]]</f>
        <v>3.2753043471687501E-8</v>
      </c>
      <c r="CU80" s="10">
        <f>3/24000000*OO[[#This Row],[155 (08JUL1985 06:00:00)-Water Temperature (C)]]*OO[[#This Row],[97]]</f>
        <v>2.8577030164800002E-8</v>
      </c>
      <c r="CV80" s="10">
        <f>3/24000000*OO[[#This Row],[156 (08JUL1985 09:00:00)-Water Temperature (C)]]*OO[[#This Row],[98]]</f>
        <v>2.5503824720849997E-8</v>
      </c>
      <c r="CW80" s="10">
        <f>3/24000000*OO[[#This Row],[157 (08JUL1985 12:00:00)-Water Temperature (C)]]*OO[[#This Row],[99]]</f>
        <v>2.3744181650750001E-8</v>
      </c>
    </row>
    <row r="81" spans="1:101" x14ac:dyDescent="0.35">
      <c r="A81" t="s">
        <v>86</v>
      </c>
      <c r="B81">
        <v>845.64930000000004</v>
      </c>
      <c r="C81" s="10">
        <f>3/24*OO[[#This Row],[59 (26JUN1985 06:00:00)-Water Temperature (C)]]*OO[[#This Row],[1]]/SUM(OO[1])</f>
        <v>2.1821920277828017E-28</v>
      </c>
      <c r="D81" s="10">
        <f>3/24*OO[[#This Row],[60 (26JUN1985 09:00:00)-Water Temperature (C)]]*OO[[#This Row],[2]]/SUM(OO[2])</f>
        <v>5.4525287696352367E-15</v>
      </c>
      <c r="E81" s="10">
        <f>3/24*OO[[#This Row],[61 (26JUN1985 12:00:00)-Water Temperature (C)]]*OO[[#This Row],[3]]/SUM(OO[3])</f>
        <v>1.180739993110701E-5</v>
      </c>
      <c r="F81" s="10">
        <f>3/24*OO[[#This Row],[62 (26JUN1985 15:00:00)-Water Temperature (C)]]*OO[[#This Row],[4]]/SUM(OO[4])</f>
        <v>1.0205394407173579E-2</v>
      </c>
      <c r="G81" s="10">
        <f>3/24*OO[[#This Row],[63 (26JUN1985 18:00:00)-Water Temperature (C)]]*OO[[#This Row],[5]]/SUM(OO[5])</f>
        <v>9.8968486242976092E-2</v>
      </c>
      <c r="H81" s="10">
        <f>3/24*OO[[#This Row],[64 (26JUN1985 21:00:00)-Water Temperature (C)]]*OO[[#This Row],[6]]/SUM(OO[6])</f>
        <v>0.1099320906031563</v>
      </c>
      <c r="I81" s="10">
        <f>3/24*OO[[#This Row],[65 (27JUN1985 00:00:00)-Water Temperature (C)]]*OO[[#This Row],[7]]/SUM(OO[7])</f>
        <v>3.4630964705878044E-2</v>
      </c>
      <c r="J81" s="10">
        <f>3/24*OO[[#This Row],[66 (27JUN1985 03:00:00)-Water Temperature (C)]]*OO[[#This Row],[8]]/SUM(OO[8])</f>
        <v>5.2194732486108321E-3</v>
      </c>
      <c r="K81" s="10">
        <f>3/24*OO[[#This Row],[67 (27JUN1985 06:00:00)-Water Temperature (C)]]*OO[[#This Row],[9]]/SUM(OO[9])</f>
        <v>5.606491574023947E-4</v>
      </c>
      <c r="L81" s="10">
        <f>3/24*OO[[#This Row],[68 (27JUN1985 09:00:00)-Water Temperature (C)]]*OO[[#This Row],[10]]/SUM(OO[10])</f>
        <v>9.344549176739243E-5</v>
      </c>
      <c r="M81" s="10">
        <f>3/24*OO[[#This Row],[69 (27JUN1985 12:00:00)-Water Temperature (C)]]*OO[[#This Row],[11]]/SUM(OO[11])</f>
        <v>5.0330437080718577E-5</v>
      </c>
      <c r="N81" s="10">
        <f>3/24*OO[[#This Row],[70 (27JUN1985 15:00:00)-Water Temperature (C)]]*OO[[#This Row],[12]]/SUM(OO[12])</f>
        <v>4.2799183468184121E-5</v>
      </c>
      <c r="O81" s="10">
        <f>3/24*OO[[#This Row],[71 (27JUN1985 18:00:00)-Water Temperature (C)]]*OO[[#This Row],[13]]/SUM(OO[13])</f>
        <v>3.9279347222975464E-5</v>
      </c>
      <c r="P81" s="10">
        <f>3/24*OO[[#This Row],[72 (27JUN1985 21:00:00)-Water Temperature (C)]]*OO[[#This Row],[14]]/SUM(OO[14])</f>
        <v>3.6933732753405269E-5</v>
      </c>
      <c r="Q81" s="10">
        <f>3/24*OO[[#This Row],[73 (28JUN1985 00:00:00)-Water Temperature (C)]]*OO[[#This Row],[15]]/SUM(OO[15])</f>
        <v>3.5059045307883006E-5</v>
      </c>
      <c r="R81" s="10">
        <f>3/24*OO[[#This Row],[74 (28JUN1985 03:00:00)-Water Temperature (C)]]*OO[[#This Row],[16]]/SUM(OO[16])</f>
        <v>3.3000661917932164E-5</v>
      </c>
      <c r="S81" s="10">
        <f>3/24*OO[[#This Row],[75 (28JUN1985 06:00:00)-Water Temperature (C)]]*OO[[#This Row],[17]]/SUM(OO[17])</f>
        <v>3.0219722303531639E-5</v>
      </c>
      <c r="T81" s="10">
        <f>3/24*OO[[#This Row],[76 (28JUN1985 09:00:00)-Water Temperature (C)]]*OO[[#This Row],[18]]/SUM(OO[18])</f>
        <v>2.7323848360224639E-5</v>
      </c>
      <c r="U81" s="10">
        <f>3/24*OO[[#This Row],[77 (28JUN1985 12:00:00)-Water Temperature (C)]]*OO[[#This Row],[19]]/SUM(OO[19])</f>
        <v>2.4473088296229643E-5</v>
      </c>
      <c r="V81" s="10">
        <f>3/24000000*OO[[#This Row],[78 (28JUN1985 15:00:00)-Water Temperature (C)]]*OO[[#This Row],[20]]</f>
        <v>2.2033790056300001E-5</v>
      </c>
      <c r="W81" s="10">
        <f>3/24000000*OO[[#This Row],[79 (28JUN1985 18:00:00)-Water Temperature (C)]]*OO[[#This Row],[21]]</f>
        <v>2.0305484554087497E-5</v>
      </c>
      <c r="X81" s="10">
        <f>3/24000000*OO[[#This Row],[80 (28JUN1985 21:00:00)-Water Temperature (C)]]*OO[[#This Row],[22]]</f>
        <v>2.04957973647E-5</v>
      </c>
      <c r="Y81" s="10">
        <f>3/24000000*OO[[#This Row],[81 (29JUN1985 00:00:00)-Water Temperature (C)]]*OO[[#This Row],[23]]</f>
        <v>2.2373919737812495E-5</v>
      </c>
      <c r="Z81" s="10">
        <f>3/24000000*OO[[#This Row],[82 (29JUN1985 03:00:00)-Water Temperature (C)]]*OO[[#This Row],[24]]</f>
        <v>2.34497355467375E-5</v>
      </c>
      <c r="AA81" s="10">
        <f>3/24000000*OO[[#This Row],[83 (29JUN1985 06:00:00)-Water Temperature (C)]]*OO[[#This Row],[25]]</f>
        <v>2.26028985932E-5</v>
      </c>
      <c r="AB81" s="10">
        <f>3/24000000*OO[[#This Row],[84 (29JUN1985 09:00:00)-Water Temperature (C)]]*OO[[#This Row],[26]]</f>
        <v>2.0969122213649999E-5</v>
      </c>
      <c r="AC81" s="10">
        <f>3/24000000*OO[[#This Row],[85 (29JUN1985 12:00:00)-Water Temperature (C)]]*OO[[#This Row],[27]]</f>
        <v>1.9044047805224998E-5</v>
      </c>
      <c r="AD81" s="10">
        <f>3/24000000*OO[[#This Row],[86 (29JUN1985 15:00:00)-Water Temperature (C)]]*OO[[#This Row],[28]]</f>
        <v>1.72141840465E-5</v>
      </c>
      <c r="AE81" s="10">
        <f>3/24000000*OO[[#This Row],[88 (29JUN1985 21:00:00)-Water Temperature (C)]]*OO[[#This Row],[30]]</f>
        <v>1.4164002435552499E-5</v>
      </c>
      <c r="AF81" s="10">
        <f>3/24000000*OO[[#This Row],[88 (29JUN1985 21:00:00)-Water Temperature (C)]]*OO[[#This Row],[30]]</f>
        <v>1.4164002435552499E-5</v>
      </c>
      <c r="AG81" s="10">
        <f>3/24000000*OO[[#This Row],[89 (30JUN1985 00:00:00)-Water Temperature (C)]]*OO[[#This Row],[31]]</f>
        <v>1.265535262368E-5</v>
      </c>
      <c r="AH81" s="10">
        <f>3/24000000*OO[[#This Row],[90 (30JUN1985 03:00:00)-Water Temperature (C)]]*OO[[#This Row],[32]]</f>
        <v>1.1298698203155E-5</v>
      </c>
      <c r="AI81" s="10">
        <f>3/24000000*OO[[#This Row],[91 (30JUN1985 06:00:00)-Water Temperature (C)]]*OO[[#This Row],[33]]</f>
        <v>1.0128835642279999E-5</v>
      </c>
      <c r="AJ81" s="10">
        <f>3/24000000*OO[[#This Row],[92 (30JUN1985 09:00:00)-Water Temperature (C)]]*OO[[#This Row],[34]]</f>
        <v>9.2647430763074996E-6</v>
      </c>
      <c r="AK81" s="10">
        <f>3/24000000*OO[[#This Row],[93 (30JUN1985 12:00:00)-Water Temperature (C)]]*OO[[#This Row],[35]]</f>
        <v>8.5041269826050003E-6</v>
      </c>
      <c r="AL81" s="10">
        <f>3/24000000*OO[[#This Row],[94 (30JUN1985 15:00:00)-Water Temperature (C)]]*OO[[#This Row],[36]]</f>
        <v>7.8779133921600002E-6</v>
      </c>
      <c r="AM81" s="10">
        <f>3/24000000*OO[[#This Row],[95 (30JUN1985 18:00:00)-Water Temperature (C)]]*OO[[#This Row],[37]]</f>
        <v>7.37024059021E-6</v>
      </c>
      <c r="AN81" s="10">
        <f>3/24000000*OO[[#This Row],[96 (30JUN1985 21:00:00)-Water Temperature (C)]]*OO[[#This Row],[38]]</f>
        <v>6.7897178423375E-6</v>
      </c>
      <c r="AO81" s="10">
        <f>3/24000000*OO[[#This Row],[97 (01JUL1985 00:00:00)-Water Temperature (C)]]*OO[[#This Row],[39]]</f>
        <v>6.1415776370699995E-6</v>
      </c>
      <c r="AP81" s="10">
        <f>3/24000000*OO[[#This Row],[98 (01JUL1985 03:00:00)-Water Temperature (C)]]*OO[[#This Row],[40]]</f>
        <v>5.5235240177399992E-6</v>
      </c>
      <c r="AQ81" s="10">
        <f>3/24000000*OO[[#This Row],[99 (01JUL1985 06:00:00)-Water Temperature (C)]]*OO[[#This Row],[41]]</f>
        <v>4.9426042065299997E-6</v>
      </c>
      <c r="AR81" s="10">
        <f>3/24000000*OO[[#This Row],[100 (01JUL1985 09:00:00)-Water Temperature (C)]]*OO[[#This Row],[42]]</f>
        <v>4.4709086680312499E-6</v>
      </c>
      <c r="AS81" s="10">
        <f>3/24000000*OO[[#This Row],[101 (01JUL1985 12:00:00)-Water Temperature (C)]]*OO[[#This Row],[43]]</f>
        <v>4.0547498776312495E-6</v>
      </c>
      <c r="AT81" s="10">
        <f>3/24000000*OO[[#This Row],[102 (01JUL1985 15:00:00)-Water Temperature (C)]]*OO[[#This Row],[44]]</f>
        <v>3.6586385612962498E-6</v>
      </c>
      <c r="AU81" s="10">
        <f>3/24000000*OO[[#This Row],[103 (01JUL1985 18:00:00)-Water Temperature (C)]]*OO[[#This Row],[45]]</f>
        <v>3.2758866185287499E-6</v>
      </c>
      <c r="AV81" s="10">
        <f>3/24000000*OO[[#This Row],[104 (01JUL1985 21:00:00)-Water Temperature (C)]]*OO[[#This Row],[46]]</f>
        <v>2.8486690995624999E-6</v>
      </c>
      <c r="AW81" s="10">
        <f>3/24000000*OO[[#This Row],[105 (02JUL1985 00:00:00)-Water Temperature (C)]]*OO[[#This Row],[47]]</f>
        <v>2.4057172012399997E-6</v>
      </c>
      <c r="AX81" s="10">
        <f>3/24000000*OO[[#This Row],[106 (02JUL1985 03:00:00)-Water Temperature (C)]]*OO[[#This Row],[48]]</f>
        <v>1.9462717446749996E-6</v>
      </c>
      <c r="AY81" s="10">
        <f>3/24000000*OO[[#This Row],[107 (02JUL1985 06:00:00)-Water Temperature (C)]]*OO[[#This Row],[49]]</f>
        <v>1.4858273970895E-6</v>
      </c>
      <c r="AZ81" s="10">
        <f>3/24000000*OO[[#This Row],[108 (02JUL1985 09:00:00)-Water Temperature (C)]]*OO[[#This Row],[50]]</f>
        <v>1.0848617978457501E-6</v>
      </c>
      <c r="BA81" s="10">
        <f>3/24000000*OO[[#This Row],[109 (02JUL1985 12:00:00)-Water Temperature (C)]]*OO[[#This Row],[51]]</f>
        <v>7.9703387709762501E-7</v>
      </c>
      <c r="BB81" s="10">
        <f>3/24000000*OO[[#This Row],[110 (02JUL1985 15:00:00)-Water Temperature (C)]]*OO[[#This Row],[52]]</f>
        <v>6.0269031594599994E-7</v>
      </c>
      <c r="BC81" s="10">
        <f>3/24000000*OO[[#This Row],[111 (02JUL1985 18:00:00)-Water Temperature (C)]]*OO[[#This Row],[53]]</f>
        <v>4.7857665344874998E-7</v>
      </c>
      <c r="BD81" s="10">
        <f>3/24000000*OO[[#This Row],[112 (02JUL1985 21:00:00)-Water Temperature (C)]]*OO[[#This Row],[54]]</f>
        <v>3.9450218140450002E-7</v>
      </c>
      <c r="BE81" s="10">
        <f>3/24000000*OO[[#This Row],[113 (03JUL1985 00:00:00)-Water Temperature (C)]]*OO[[#This Row],[55]]</f>
        <v>3.3433678216674996E-7</v>
      </c>
      <c r="BF81" s="10">
        <f>3/24000000*OO[[#This Row],[114 (03JUL1985 03:00:00)-Water Temperature (C)]]*OO[[#This Row],[56]]</f>
        <v>2.8496623353150003E-7</v>
      </c>
      <c r="BG81" s="10">
        <f>3/24000000*OO[[#This Row],[115 (03JUL1985 06:00:00)-Water Temperature (C)]]*OO[[#This Row],[57]]</f>
        <v>2.4182183721712496E-7</v>
      </c>
      <c r="BH81" s="10">
        <f>3/24000000*OO[[#This Row],[116 (03JUL1985 09:00:00)-Water Temperature (C)]]*OO[[#This Row],[58]]</f>
        <v>2.0801326708199995E-7</v>
      </c>
      <c r="BI81" s="10">
        <f>3/24000000*OO[[#This Row],[117 (03JUL1985 12:00:00)-Water Temperature (C)]]*OO[[#This Row],[59]]</f>
        <v>1.8460988981224999E-7</v>
      </c>
      <c r="BJ81" s="10">
        <f>3/24000000*OO[[#This Row],[118 (03JUL1985 15:00:00)-Water Temperature (C)]]*OO[[#This Row],[60]]</f>
        <v>1.6675470706625003E-7</v>
      </c>
      <c r="BK81" s="10">
        <f>3/24000000*OO[[#This Row],[119 (03JUL1985 18:00:00)-Water Temperature (C)]]*OO[[#This Row],[61]]</f>
        <v>1.5403929922221247E-7</v>
      </c>
      <c r="BL81" s="10">
        <f>3/24000000*OO[[#This Row],[120 (03JUL1985 21:00:00)-Water Temperature (C)]]*OO[[#This Row],[62]]</f>
        <v>1.4232908329802498E-7</v>
      </c>
      <c r="BM81" s="10">
        <f>3/24000000*OO[[#This Row],[121 (04JUL1985 00:00:00)-Water Temperature (C)]]*OO[[#This Row],[63]]</f>
        <v>1.3175294124190001E-7</v>
      </c>
      <c r="BN81" s="10">
        <f>3/24000000*OO[[#This Row],[122 (04JUL1985 03:00:00)-Water Temperature (C)]]*OO[[#This Row],[64]]</f>
        <v>1.2109667859900001E-7</v>
      </c>
      <c r="BO81" s="10">
        <f>3/24000000*OO[[#This Row],[123 (04JUL1985 06:00:00)-Water Temperature (C)]]*OO[[#This Row],[65]]</f>
        <v>1.1063338253279998E-7</v>
      </c>
      <c r="BP81" s="10">
        <f>3/24000000*OO[[#This Row],[124 (04JUL1985 09:00:00)-Water Temperature (C)]]*OO[[#This Row],[66]]</f>
        <v>1.0411494454847501E-7</v>
      </c>
      <c r="BQ81" s="10">
        <f>3/24000000*OO[[#This Row],[125 (04JUL1985 12:00:00)-Water Temperature (C)]]*OO[[#This Row],[67]]</f>
        <v>9.981264224797499E-8</v>
      </c>
      <c r="BR81" s="10">
        <f>3/24000000*OO[[#This Row],[126 (04JUL1985 15:00:00)-Water Temperature (C)]]*OO[[#This Row],[68]]</f>
        <v>9.6442319501762482E-8</v>
      </c>
      <c r="BS81" s="10">
        <f>3/24000000*OO[[#This Row],[127 (04JUL1985 18:00:00)-Water Temperature (C)]]*OO[[#This Row],[69]]</f>
        <v>9.3559592919500005E-8</v>
      </c>
      <c r="BT81" s="10">
        <f>3/24000000*OO[[#This Row],[128 (04JUL1985 21:00:00)-Water Temperature (C)]]*OO[[#This Row],[70]]</f>
        <v>8.9515860893362487E-8</v>
      </c>
      <c r="BU81" s="10">
        <f>3/24000000*OO[[#This Row],[129 (05JUL1985 00:00:00)-Water Temperature (C)]]*OO[[#This Row],[71]]</f>
        <v>8.4865066857299993E-8</v>
      </c>
      <c r="BV81" s="10">
        <f>3/24000000*OO[[#This Row],[130 (05JUL1985 03:00:00)-Water Temperature (C)]]*OO[[#This Row],[72]]</f>
        <v>8.16428162418E-8</v>
      </c>
      <c r="BW81" s="10">
        <f>3/24000000*OO[[#This Row],[131 (05JUL1985 06:00:00)-Water Temperature (C)]]*OO[[#This Row],[73]]</f>
        <v>8.0025255011099998E-8</v>
      </c>
      <c r="BX81" s="10">
        <f>3/24000000*OO[[#This Row],[132 (05JUL1985 09:00:00)-Water Temperature (C)]]*OO[[#This Row],[74]]</f>
        <v>8.0509064352000003E-8</v>
      </c>
      <c r="BY81" s="10">
        <f>3/24000000*OO[[#This Row],[133 (05JUL1985 12:00:00)-Water Temperature (C)]]*OO[[#This Row],[75]]</f>
        <v>8.1198171489400002E-8</v>
      </c>
      <c r="BZ81" s="10">
        <f>3/24000000*OO[[#This Row],[134 (05JUL1985 15:00:00)-Water Temperature (C)]]*OO[[#This Row],[76]]</f>
        <v>8.1862802110187492E-8</v>
      </c>
      <c r="CA81" s="10">
        <f>3/24000000*OO[[#This Row],[135 (05JUL1985 18:00:00)-Water Temperature (C)]]*OO[[#This Row],[77]]</f>
        <v>8.1702536969249993E-8</v>
      </c>
      <c r="CB81" s="10">
        <f>3/24000000*OO[[#This Row],[136 (05JUL1985 21:00:00)-Water Temperature (C)]]*OO[[#This Row],[78]]</f>
        <v>7.9238384403449986E-8</v>
      </c>
      <c r="CC81" s="10">
        <f>3/24000000*OO[[#This Row],[137 (06JUL1985 00:00:00)-Water Temperature (C)]]*OO[[#This Row],[79]]</f>
        <v>7.5827868393812491E-8</v>
      </c>
      <c r="CD81" s="10">
        <f>3/24000000*OO[[#This Row],[138 (06JUL1985 03:00:00)-Water Temperature (C)]]*OO[[#This Row],[80]]</f>
        <v>7.3791831977499989E-8</v>
      </c>
      <c r="CE81" s="10">
        <f>3/24000000*OO[[#This Row],[139 (06JUL1985 06:00:00)-Water Temperature (C)]]*OO[[#This Row],[81]]</f>
        <v>7.379946752914999E-8</v>
      </c>
      <c r="CF81" s="10">
        <f>3/24000000*OO[[#This Row],[140 (06JUL1985 09:00:00)-Water Temperature (C)]]*OO[[#This Row],[82]]</f>
        <v>7.5938157564550002E-8</v>
      </c>
      <c r="CG81" s="10">
        <f>3/24000000*OO[[#This Row],[141 (06JUL1985 12:00:00)-Water Temperature (C)]]*OO[[#This Row],[83]]</f>
        <v>7.7684470379887494E-8</v>
      </c>
      <c r="CH81" s="10">
        <f>3/24000000*OO[[#This Row],[142 (06JUL1985 15:00:00)-Water Temperature (C)]]*OO[[#This Row],[84]]</f>
        <v>7.8242431540000003E-8</v>
      </c>
      <c r="CI81" s="10">
        <f>3/24000000*OO[[#This Row],[143 (06JUL1985 18:00:00)-Water Temperature (C)]]*OO[[#This Row],[85]]</f>
        <v>7.7060486805975003E-8</v>
      </c>
      <c r="CJ81" s="10">
        <f>3/24000000*OO[[#This Row],[144 (06JUL1985 21:00:00)-Water Temperature (C)]]*OO[[#This Row],[86]]</f>
        <v>7.3539312697637499E-8</v>
      </c>
      <c r="CK81" s="10">
        <f>3/24000000*OO[[#This Row],[145 (07JUL1985 00:00:00)-Water Temperature (C)]]*OO[[#This Row],[87]]</f>
        <v>6.84129637596E-8</v>
      </c>
      <c r="CL81" s="10">
        <f>3/24000000*OO[[#This Row],[146 (07JUL1985 03:00:00)-Water Temperature (C)]]*OO[[#This Row],[88]]</f>
        <v>6.2637630947325012E-8</v>
      </c>
      <c r="CM81" s="10">
        <f>3/24000000*OO[[#This Row],[147 (07JUL1985 06:00:00)-Water Temperature (C)]]*OO[[#This Row],[89]]</f>
        <v>5.6948167922649992E-8</v>
      </c>
      <c r="CN81" s="10">
        <f>3/24000000*OO[[#This Row],[148 (07JUL1985 09:00:00)-Water Temperature (C)]]*OO[[#This Row],[90]]</f>
        <v>5.2557985362299991E-8</v>
      </c>
      <c r="CO81" s="10">
        <f>3/24000000*OO[[#This Row],[149 (07JUL1985 12:00:00)-Water Temperature (C)]]*OO[[#This Row],[91]]</f>
        <v>4.8212293126500002E-8</v>
      </c>
      <c r="CP81" s="10">
        <f>3/24000000*OO[[#This Row],[150 (07JUL1985 15:00:00)-Water Temperature (C)]]*OO[[#This Row],[92]]</f>
        <v>4.5192669238124999E-8</v>
      </c>
      <c r="CQ81" s="10">
        <f>3/24000000*OO[[#This Row],[151 (07JUL1985 18:00:00)-Water Temperature (C)]]*OO[[#This Row],[93]]</f>
        <v>4.2329272279712503E-8</v>
      </c>
      <c r="CR81" s="10">
        <f>3/24000000*OO[[#This Row],[152 (07JUL1985 21:00:00)-Water Temperature (C)]]*OO[[#This Row],[94]]</f>
        <v>3.9295864550224992E-8</v>
      </c>
      <c r="CS81" s="10">
        <f>3/24000000*OO[[#This Row],[153 (08JUL1985 00:00:00)-Water Temperature (C)]]*OO[[#This Row],[95]]</f>
        <v>3.6112893306774994E-8</v>
      </c>
      <c r="CT81" s="10">
        <f>3/24000000*OO[[#This Row],[154 (08JUL1985 03:00:00)-Water Temperature (C)]]*OO[[#This Row],[96]]</f>
        <v>3.2503266679000002E-8</v>
      </c>
      <c r="CU81" s="10">
        <f>3/24000000*OO[[#This Row],[155 (08JUL1985 06:00:00)-Water Temperature (C)]]*OO[[#This Row],[97]]</f>
        <v>2.8585864070400004E-8</v>
      </c>
      <c r="CV81" s="10">
        <f>3/24000000*OO[[#This Row],[156 (08JUL1985 09:00:00)-Water Temperature (C)]]*OO[[#This Row],[98]]</f>
        <v>2.5557299720674999E-8</v>
      </c>
      <c r="CW81" s="10">
        <f>3/24000000*OO[[#This Row],[157 (08JUL1985 12:00:00)-Water Temperature (C)]]*OO[[#This Row],[99]]</f>
        <v>2.3603817895799998E-8</v>
      </c>
    </row>
    <row r="82" spans="1:101" x14ac:dyDescent="0.35">
      <c r="A82" t="s">
        <v>87</v>
      </c>
      <c r="B82">
        <v>842.38789999999995</v>
      </c>
      <c r="C82" s="10">
        <f>3/24*OO[[#This Row],[59 (26JUN1985 06:00:00)-Water Temperature (C)]]*OO[[#This Row],[1]]/SUM(OO[1])</f>
        <v>2.3784211666843566E-29</v>
      </c>
      <c r="D82" s="10">
        <f>3/24*OO[[#This Row],[60 (26JUN1985 09:00:00)-Water Temperature (C)]]*OO[[#This Row],[2]]/SUM(OO[2])</f>
        <v>7.7219325923964768E-16</v>
      </c>
      <c r="E82" s="10">
        <f>3/24*OO[[#This Row],[61 (26JUN1985 12:00:00)-Water Temperature (C)]]*OO[[#This Row],[3]]/SUM(OO[3])</f>
        <v>4.1382584874346682E-6</v>
      </c>
      <c r="F82" s="10">
        <f>3/24*OO[[#This Row],[62 (26JUN1985 15:00:00)-Water Temperature (C)]]*OO[[#This Row],[4]]/SUM(OO[4])</f>
        <v>6.2675271299892843E-3</v>
      </c>
      <c r="G82" s="10">
        <f>3/24*OO[[#This Row],[63 (26JUN1985 18:00:00)-Water Temperature (C)]]*OO[[#This Row],[5]]/SUM(OO[5])</f>
        <v>7.8292402200916988E-2</v>
      </c>
      <c r="H82" s="10">
        <f>3/24*OO[[#This Row],[64 (26JUN1985 21:00:00)-Water Temperature (C)]]*OO[[#This Row],[6]]/SUM(OO[6])</f>
        <v>0.1020699543145232</v>
      </c>
      <c r="I82" s="10">
        <f>3/24*OO[[#This Row],[65 (27JUN1985 00:00:00)-Water Temperature (C)]]*OO[[#This Row],[7]]/SUM(OO[7])</f>
        <v>3.5802893487854419E-2</v>
      </c>
      <c r="J82" s="10">
        <f>3/24*OO[[#This Row],[66 (27JUN1985 03:00:00)-Water Temperature (C)]]*OO[[#This Row],[8]]/SUM(OO[8])</f>
        <v>5.768335180715841E-3</v>
      </c>
      <c r="K82" s="10">
        <f>3/24*OO[[#This Row],[67 (27JUN1985 06:00:00)-Water Temperature (C)]]*OO[[#This Row],[9]]/SUM(OO[9])</f>
        <v>6.3076848972651875E-4</v>
      </c>
      <c r="L82" s="10">
        <f>3/24*OO[[#This Row],[68 (27JUN1985 09:00:00)-Water Temperature (C)]]*OO[[#This Row],[10]]/SUM(OO[10])</f>
        <v>9.4725956126080665E-5</v>
      </c>
      <c r="M82" s="10">
        <f>3/24*OO[[#This Row],[69 (27JUN1985 12:00:00)-Water Temperature (C)]]*OO[[#This Row],[11]]/SUM(OO[11])</f>
        <v>4.5656205868940986E-5</v>
      </c>
      <c r="N82" s="10">
        <f>3/24*OO[[#This Row],[70 (27JUN1985 15:00:00)-Water Temperature (C)]]*OO[[#This Row],[12]]/SUM(OO[12])</f>
        <v>3.7989755532540236E-5</v>
      </c>
      <c r="O82" s="10">
        <f>3/24*OO[[#This Row],[71 (27JUN1985 18:00:00)-Water Temperature (C)]]*OO[[#This Row],[13]]/SUM(OO[13])</f>
        <v>3.4615315044396136E-5</v>
      </c>
      <c r="P82" s="10">
        <f>3/24*OO[[#This Row],[72 (27JUN1985 21:00:00)-Water Temperature (C)]]*OO[[#This Row],[14]]/SUM(OO[14])</f>
        <v>3.230986678010773E-5</v>
      </c>
      <c r="Q82" s="10">
        <f>3/24*OO[[#This Row],[73 (28JUN1985 00:00:00)-Water Temperature (C)]]*OO[[#This Row],[15]]/SUM(OO[15])</f>
        <v>3.0585056210559657E-5</v>
      </c>
      <c r="R82" s="10">
        <f>3/24*OO[[#This Row],[74 (28JUN1985 03:00:00)-Water Temperature (C)]]*OO[[#This Row],[16]]/SUM(OO[16])</f>
        <v>2.8798954610254493E-5</v>
      </c>
      <c r="S82" s="10">
        <f>3/24*OO[[#This Row],[75 (28JUN1985 06:00:00)-Water Temperature (C)]]*OO[[#This Row],[17]]/SUM(OO[17])</f>
        <v>2.6449887606204215E-5</v>
      </c>
      <c r="T82" s="10">
        <f>3/24*OO[[#This Row],[76 (28JUN1985 09:00:00)-Water Temperature (C)]]*OO[[#This Row],[18]]/SUM(OO[18])</f>
        <v>2.3963571857127668E-5</v>
      </c>
      <c r="U82" s="10">
        <f>3/24*OO[[#This Row],[77 (28JUN1985 12:00:00)-Water Temperature (C)]]*OO[[#This Row],[19]]/SUM(OO[19])</f>
        <v>2.1420570872132394E-5</v>
      </c>
      <c r="V82" s="10">
        <f>3/24000000*OO[[#This Row],[78 (28JUN1985 15:00:00)-Water Temperature (C)]]*OO[[#This Row],[20]]</f>
        <v>1.9243257687499999E-5</v>
      </c>
      <c r="W82" s="10">
        <f>3/24000000*OO[[#This Row],[79 (28JUN1985 18:00:00)-Water Temperature (C)]]*OO[[#This Row],[21]]</f>
        <v>1.7571338238524999E-5</v>
      </c>
      <c r="X82" s="10">
        <f>3/24000000*OO[[#This Row],[80 (28JUN1985 21:00:00)-Water Temperature (C)]]*OO[[#This Row],[22]]</f>
        <v>1.74662632307625E-5</v>
      </c>
      <c r="Y82" s="10">
        <f>3/24000000*OO[[#This Row],[81 (29JUN1985 00:00:00)-Water Temperature (C)]]*OO[[#This Row],[23]]</f>
        <v>1.8942773034699999E-5</v>
      </c>
      <c r="Z82" s="10">
        <f>3/24000000*OO[[#This Row],[82 (29JUN1985 03:00:00)-Water Temperature (C)]]*OO[[#This Row],[24]]</f>
        <v>1.992899930395E-5</v>
      </c>
      <c r="AA82" s="10">
        <f>3/24000000*OO[[#This Row],[83 (29JUN1985 06:00:00)-Water Temperature (C)]]*OO[[#This Row],[25]]</f>
        <v>1.9291837201000002E-5</v>
      </c>
      <c r="AB82" s="10">
        <f>3/24000000*OO[[#This Row],[84 (29JUN1985 09:00:00)-Water Temperature (C)]]*OO[[#This Row],[26]]</f>
        <v>1.7916890959500004E-5</v>
      </c>
      <c r="AC82" s="10">
        <f>3/24000000*OO[[#This Row],[85 (29JUN1985 12:00:00)-Water Temperature (C)]]*OO[[#This Row],[27]]</f>
        <v>1.6206562471159998E-5</v>
      </c>
      <c r="AD82" s="10">
        <f>3/24000000*OO[[#This Row],[86 (29JUN1985 15:00:00)-Water Temperature (C)]]*OO[[#This Row],[28]]</f>
        <v>1.4615255355333749E-5</v>
      </c>
      <c r="AE82" s="10">
        <f>3/24000000*OO[[#This Row],[88 (29JUN1985 21:00:00)-Water Temperature (C)]]*OO[[#This Row],[30]]</f>
        <v>1.1948724293659999E-5</v>
      </c>
      <c r="AF82" s="10">
        <f>3/24000000*OO[[#This Row],[88 (29JUN1985 21:00:00)-Water Temperature (C)]]*OO[[#This Row],[30]]</f>
        <v>1.1948724293659999E-5</v>
      </c>
      <c r="AG82" s="10">
        <f>3/24000000*OO[[#This Row],[89 (30JUN1985 00:00:00)-Water Temperature (C)]]*OO[[#This Row],[31]]</f>
        <v>1.0652255415899999E-5</v>
      </c>
      <c r="AH82" s="10">
        <f>3/24000000*OO[[#This Row],[90 (30JUN1985 03:00:00)-Water Temperature (C)]]*OO[[#This Row],[32]]</f>
        <v>9.4912702604200015E-6</v>
      </c>
      <c r="AI82" s="10">
        <f>3/24000000*OO[[#This Row],[91 (30JUN1985 06:00:00)-Water Temperature (C)]]*OO[[#This Row],[33]]</f>
        <v>8.5109497528874993E-6</v>
      </c>
      <c r="AJ82" s="10">
        <f>3/24000000*OO[[#This Row],[92 (30JUN1985 09:00:00)-Water Temperature (C)]]*OO[[#This Row],[34]]</f>
        <v>7.7889619190624991E-6</v>
      </c>
      <c r="AK82" s="10">
        <f>3/24000000*OO[[#This Row],[93 (30JUN1985 12:00:00)-Water Temperature (C)]]*OO[[#This Row],[35]]</f>
        <v>7.12464383736E-6</v>
      </c>
      <c r="AL82" s="10">
        <f>3/24000000*OO[[#This Row],[94 (30JUN1985 15:00:00)-Water Temperature (C)]]*OO[[#This Row],[36]]</f>
        <v>6.5863821703399995E-6</v>
      </c>
      <c r="AM82" s="10">
        <f>3/24000000*OO[[#This Row],[95 (30JUN1985 18:00:00)-Water Temperature (C)]]*OO[[#This Row],[37]]</f>
        <v>6.1403477355899995E-6</v>
      </c>
      <c r="AN82" s="10">
        <f>3/24000000*OO[[#This Row],[96 (30JUN1985 21:00:00)-Water Temperature (C)]]*OO[[#This Row],[38]]</f>
        <v>5.6305277284575006E-6</v>
      </c>
      <c r="AO82" s="10">
        <f>3/24000000*OO[[#This Row],[97 (01JUL1985 00:00:00)-Water Temperature (C)]]*OO[[#This Row],[39]]</f>
        <v>5.0795897908437499E-6</v>
      </c>
      <c r="AP82" s="10">
        <f>3/24000000*OO[[#This Row],[98 (01JUL1985 03:00:00)-Water Temperature (C)]]*OO[[#This Row],[40]]</f>
        <v>4.5630333684775005E-6</v>
      </c>
      <c r="AQ82" s="10">
        <f>3/24000000*OO[[#This Row],[99 (01JUL1985 06:00:00)-Water Temperature (C)]]*OO[[#This Row],[41]]</f>
        <v>4.0860964974824997E-6</v>
      </c>
      <c r="AR82" s="10">
        <f>3/24000000*OO[[#This Row],[100 (01JUL1985 09:00:00)-Water Temperature (C)]]*OO[[#This Row],[42]]</f>
        <v>3.6994965747599999E-6</v>
      </c>
      <c r="AS82" s="10">
        <f>3/24000000*OO[[#This Row],[101 (01JUL1985 12:00:00)-Water Temperature (C)]]*OO[[#This Row],[43]]</f>
        <v>3.3491268900074998E-6</v>
      </c>
      <c r="AT82" s="10">
        <f>3/24000000*OO[[#This Row],[102 (01JUL1985 15:00:00)-Water Temperature (C)]]*OO[[#This Row],[44]]</f>
        <v>3.0176214123824996E-6</v>
      </c>
      <c r="AU82" s="10">
        <f>3/24000000*OO[[#This Row],[103 (01JUL1985 18:00:00)-Water Temperature (C)]]*OO[[#This Row],[45]]</f>
        <v>2.69926865132625E-6</v>
      </c>
      <c r="AV82" s="10">
        <f>3/24000000*OO[[#This Row],[104 (01JUL1985 21:00:00)-Water Temperature (C)]]*OO[[#This Row],[46]]</f>
        <v>2.3433042664350002E-6</v>
      </c>
      <c r="AW82" s="10">
        <f>3/24000000*OO[[#This Row],[105 (02JUL1985 00:00:00)-Water Temperature (C)]]*OO[[#This Row],[47]]</f>
        <v>1.9829392753125001E-6</v>
      </c>
      <c r="AX82" s="10">
        <f>3/24000000*OO[[#This Row],[106 (02JUL1985 03:00:00)-Water Temperature (C)]]*OO[[#This Row],[48]]</f>
        <v>1.613726280698E-6</v>
      </c>
      <c r="AY82" s="10">
        <f>3/24000000*OO[[#This Row],[107 (02JUL1985 06:00:00)-Water Temperature (C)]]*OO[[#This Row],[49]]</f>
        <v>1.2416846454430001E-6</v>
      </c>
      <c r="AZ82" s="10">
        <f>3/24000000*OO[[#This Row],[108 (02JUL1985 09:00:00)-Water Temperature (C)]]*OO[[#This Row],[50]]</f>
        <v>9.1177713647999988E-7</v>
      </c>
      <c r="BA82" s="10">
        <f>3/24000000*OO[[#This Row],[109 (02JUL1985 12:00:00)-Water Temperature (C)]]*OO[[#This Row],[51]]</f>
        <v>6.6980279273899992E-7</v>
      </c>
      <c r="BB82" s="10">
        <f>3/24000000*OO[[#This Row],[110 (02JUL1985 15:00:00)-Water Temperature (C)]]*OO[[#This Row],[52]]</f>
        <v>5.0308584658762498E-7</v>
      </c>
      <c r="BC82" s="10">
        <f>3/24000000*OO[[#This Row],[111 (02JUL1985 18:00:00)-Water Temperature (C)]]*OO[[#This Row],[53]]</f>
        <v>3.962172241695E-7</v>
      </c>
      <c r="BD82" s="10">
        <f>3/24000000*OO[[#This Row],[112 (02JUL1985 21:00:00)-Water Temperature (C)]]*OO[[#This Row],[54]]</f>
        <v>3.2437915082324999E-7</v>
      </c>
      <c r="BE82" s="10">
        <f>3/24000000*OO[[#This Row],[113 (03JUL1985 00:00:00)-Water Temperature (C)]]*OO[[#This Row],[55]]</f>
        <v>2.7413203738249997E-7</v>
      </c>
      <c r="BF82" s="10">
        <f>3/24000000*OO[[#This Row],[114 (03JUL1985 03:00:00)-Water Temperature (C)]]*OO[[#This Row],[56]]</f>
        <v>2.3355559769587502E-7</v>
      </c>
      <c r="BG82" s="10">
        <f>3/24000000*OO[[#This Row],[115 (03JUL1985 06:00:00)-Water Temperature (C)]]*OO[[#This Row],[57]]</f>
        <v>1.9820553319349999E-7</v>
      </c>
      <c r="BH82" s="10">
        <f>3/24000000*OO[[#This Row],[116 (03JUL1985 09:00:00)-Water Temperature (C)]]*OO[[#This Row],[58]]</f>
        <v>1.7044364030399997E-7</v>
      </c>
      <c r="BI82" s="10">
        <f>3/24000000*OO[[#This Row],[117 (03JUL1985 12:00:00)-Water Temperature (C)]]*OO[[#This Row],[59]]</f>
        <v>1.5118208577360001E-7</v>
      </c>
      <c r="BJ82" s="10">
        <f>3/24000000*OO[[#This Row],[118 (03JUL1985 15:00:00)-Water Temperature (C)]]*OO[[#This Row],[60]]</f>
        <v>1.3625079149489999E-7</v>
      </c>
      <c r="BK82" s="10">
        <f>3/24000000*OO[[#This Row],[119 (03JUL1985 18:00:00)-Water Temperature (C)]]*OO[[#This Row],[61]]</f>
        <v>1.2553290736251252E-7</v>
      </c>
      <c r="BL82" s="10">
        <f>3/24000000*OO[[#This Row],[120 (03JUL1985 21:00:00)-Water Temperature (C)]]*OO[[#This Row],[62]]</f>
        <v>1.1545847610569999E-7</v>
      </c>
      <c r="BM82" s="10">
        <f>3/24000000*OO[[#This Row],[121 (04JUL1985 00:00:00)-Water Temperature (C)]]*OO[[#This Row],[63]]</f>
        <v>1.068382681007E-7</v>
      </c>
      <c r="BN82" s="10">
        <f>3/24000000*OO[[#This Row],[122 (04JUL1985 03:00:00)-Water Temperature (C)]]*OO[[#This Row],[64]]</f>
        <v>9.8339980465687504E-8</v>
      </c>
      <c r="BO82" s="10">
        <f>3/24000000*OO[[#This Row],[123 (04JUL1985 06:00:00)-Water Temperature (C)]]*OO[[#This Row],[65]]</f>
        <v>8.9944410021149995E-8</v>
      </c>
      <c r="BP82" s="10">
        <f>3/24000000*OO[[#This Row],[124 (04JUL1985 09:00:00)-Water Temperature (C)]]*OO[[#This Row],[66]]</f>
        <v>8.4746134307812507E-8</v>
      </c>
      <c r="BQ82" s="10">
        <f>3/24000000*OO[[#This Row],[125 (04JUL1985 12:00:00)-Water Temperature (C)]]*OO[[#This Row],[67]]</f>
        <v>8.1026333436487503E-8</v>
      </c>
      <c r="BR82" s="10">
        <f>3/24000000*OO[[#This Row],[126 (04JUL1985 15:00:00)-Water Temperature (C)]]*OO[[#This Row],[68]]</f>
        <v>7.8236147140387496E-8</v>
      </c>
      <c r="BS82" s="10">
        <f>3/24000000*OO[[#This Row],[127 (04JUL1985 18:00:00)-Water Temperature (C)]]*OO[[#This Row],[69]]</f>
        <v>7.5950550759037499E-8</v>
      </c>
      <c r="BT82" s="10">
        <f>3/24000000*OO[[#This Row],[128 (04JUL1985 21:00:00)-Water Temperature (C)]]*OO[[#This Row],[70]]</f>
        <v>7.2496626818749998E-8</v>
      </c>
      <c r="BU82" s="10">
        <f>3/24000000*OO[[#This Row],[129 (05JUL1985 00:00:00)-Water Temperature (C)]]*OO[[#This Row],[71]]</f>
        <v>6.8557336580474985E-8</v>
      </c>
      <c r="BV82" s="10">
        <f>3/24000000*OO[[#This Row],[130 (05JUL1985 03:00:00)-Water Temperature (C)]]*OO[[#This Row],[72]]</f>
        <v>6.5801975011724998E-8</v>
      </c>
      <c r="BW82" s="10">
        <f>3/24000000*OO[[#This Row],[131 (05JUL1985 06:00:00)-Water Temperature (C)]]*OO[[#This Row],[73]]</f>
        <v>6.4484510102899992E-8</v>
      </c>
      <c r="BX82" s="10">
        <f>3/24000000*OO[[#This Row],[132 (05JUL1985 09:00:00)-Water Temperature (C)]]*OO[[#This Row],[74]]</f>
        <v>6.5094217410600009E-8</v>
      </c>
      <c r="BY82" s="10">
        <f>3/24000000*OO[[#This Row],[133 (05JUL1985 12:00:00)-Water Temperature (C)]]*OO[[#This Row],[75]]</f>
        <v>6.5698903889499993E-8</v>
      </c>
      <c r="BZ82" s="10">
        <f>3/24000000*OO[[#This Row],[134 (05JUL1985 15:00:00)-Water Temperature (C)]]*OO[[#This Row],[76]]</f>
        <v>6.6271797190337492E-8</v>
      </c>
      <c r="CA82" s="10">
        <f>3/24000000*OO[[#This Row],[135 (05JUL1985 18:00:00)-Water Temperature (C)]]*OO[[#This Row],[77]]</f>
        <v>6.6138191479199994E-8</v>
      </c>
      <c r="CB82" s="10">
        <f>3/24000000*OO[[#This Row],[136 (05JUL1985 21:00:00)-Water Temperature (C)]]*OO[[#This Row],[78]]</f>
        <v>6.4036057392125009E-8</v>
      </c>
      <c r="CC82" s="10">
        <f>3/24000000*OO[[#This Row],[137 (06JUL1985 00:00:00)-Water Temperature (C)]]*OO[[#This Row],[79]]</f>
        <v>6.1180361870162501E-8</v>
      </c>
      <c r="CD82" s="10">
        <f>3/24000000*OO[[#This Row],[138 (06JUL1985 03:00:00)-Water Temperature (C)]]*OO[[#This Row],[80]]</f>
        <v>5.93357323526E-8</v>
      </c>
      <c r="CE82" s="10">
        <f>3/24000000*OO[[#This Row],[139 (06JUL1985 06:00:00)-Water Temperature (C)]]*OO[[#This Row],[81]]</f>
        <v>5.9281752224799998E-8</v>
      </c>
      <c r="CF82" s="10">
        <f>3/24000000*OO[[#This Row],[140 (06JUL1985 09:00:00)-Water Temperature (C)]]*OO[[#This Row],[82]]</f>
        <v>6.1172064657112498E-8</v>
      </c>
      <c r="CG82" s="10">
        <f>3/24000000*OO[[#This Row],[141 (06JUL1985 12:00:00)-Water Temperature (C)]]*OO[[#This Row],[83]]</f>
        <v>6.2681368109062495E-8</v>
      </c>
      <c r="CH82" s="10">
        <f>3/24000000*OO[[#This Row],[142 (06JUL1985 15:00:00)-Water Temperature (C)]]*OO[[#This Row],[84]]</f>
        <v>6.3258371751399995E-8</v>
      </c>
      <c r="CI82" s="10">
        <f>3/24000000*OO[[#This Row],[143 (06JUL1985 18:00:00)-Water Temperature (C)]]*OO[[#This Row],[85]]</f>
        <v>6.2377235273374996E-8</v>
      </c>
      <c r="CJ82" s="10">
        <f>3/24000000*OO[[#This Row],[144 (06JUL1985 21:00:00)-Water Temperature (C)]]*OO[[#This Row],[86]]</f>
        <v>5.9490185092199994E-8</v>
      </c>
      <c r="CK82" s="10">
        <f>3/24000000*OO[[#This Row],[145 (07JUL1985 00:00:00)-Water Temperature (C)]]*OO[[#This Row],[87]]</f>
        <v>5.5380625033999996E-8</v>
      </c>
      <c r="CL82" s="10">
        <f>3/24000000*OO[[#This Row],[146 (07JUL1985 03:00:00)-Water Temperature (C)]]*OO[[#This Row],[88]]</f>
        <v>5.0806816739349993E-8</v>
      </c>
      <c r="CM82" s="10">
        <f>3/24000000*OO[[#This Row],[147 (07JUL1985 06:00:00)-Water Temperature (C)]]*OO[[#This Row],[89]]</f>
        <v>4.6300457695499998E-8</v>
      </c>
      <c r="CN82" s="10">
        <f>3/24000000*OO[[#This Row],[148 (07JUL1985 09:00:00)-Water Temperature (C)]]*OO[[#This Row],[90]]</f>
        <v>4.2797056249500001E-8</v>
      </c>
      <c r="CO82" s="10">
        <f>3/24000000*OO[[#This Row],[149 (07JUL1985 12:00:00)-Water Temperature (C)]]*OO[[#This Row],[91]]</f>
        <v>3.9191494516775002E-8</v>
      </c>
      <c r="CP82" s="10">
        <f>3/24000000*OO[[#This Row],[150 (07JUL1985 15:00:00)-Water Temperature (C)]]*OO[[#This Row],[92]]</f>
        <v>3.6804881350699999E-8</v>
      </c>
      <c r="CQ82" s="10">
        <f>3/24000000*OO[[#This Row],[151 (07JUL1985 18:00:00)-Water Temperature (C)]]*OO[[#This Row],[93]]</f>
        <v>3.4423700617824999E-8</v>
      </c>
      <c r="CR82" s="10">
        <f>3/24000000*OO[[#This Row],[152 (07JUL1985 21:00:00)-Water Temperature (C)]]*OO[[#This Row],[94]]</f>
        <v>3.18925609028E-8</v>
      </c>
      <c r="CS82" s="10">
        <f>3/24000000*OO[[#This Row],[153 (08JUL1985 00:00:00)-Water Temperature (C)]]*OO[[#This Row],[95]]</f>
        <v>2.9314796412774997E-8</v>
      </c>
      <c r="CT82" s="10">
        <f>3/24000000*OO[[#This Row],[154 (08JUL1985 03:00:00)-Water Temperature (C)]]*OO[[#This Row],[96]]</f>
        <v>2.6477491780687501E-8</v>
      </c>
      <c r="CU82" s="10">
        <f>3/24000000*OO[[#This Row],[155 (08JUL1985 06:00:00)-Water Temperature (C)]]*OO[[#This Row],[97]]</f>
        <v>2.3416326979687496E-8</v>
      </c>
      <c r="CV82" s="10">
        <f>3/24000000*OO[[#This Row],[156 (08JUL1985 09:00:00)-Water Temperature (C)]]*OO[[#This Row],[98]]</f>
        <v>2.0992756534762498E-8</v>
      </c>
      <c r="CW82" s="10">
        <f>3/24000000*OO[[#This Row],[157 (08JUL1985 12:00:00)-Water Temperature (C)]]*OO[[#This Row],[99]]</f>
        <v>1.9306133626374998E-8</v>
      </c>
    </row>
    <row r="83" spans="1:101" x14ac:dyDescent="0.35">
      <c r="A83" t="s">
        <v>88</v>
      </c>
      <c r="B83">
        <v>998.39380000000006</v>
      </c>
      <c r="C83" s="10">
        <f>3/24*OO[[#This Row],[59 (26JUN1985 06:00:00)-Water Temperature (C)]]*OO[[#This Row],[1]]/SUM(OO[1])</f>
        <v>2.1153694732084787E-30</v>
      </c>
      <c r="D83" s="10">
        <f>3/24*OO[[#This Row],[60 (26JUN1985 09:00:00)-Water Temperature (C)]]*OO[[#This Row],[2]]/SUM(OO[2])</f>
        <v>8.9211273450945066E-17</v>
      </c>
      <c r="E83" s="10">
        <f>3/24*OO[[#This Row],[61 (26JUN1985 12:00:00)-Water Temperature (C)]]*OO[[#This Row],[3]]/SUM(OO[3])</f>
        <v>1.3594120248870729E-6</v>
      </c>
      <c r="F83" s="10">
        <f>3/24*OO[[#This Row],[62 (26JUN1985 15:00:00)-Water Temperature (C)]]*OO[[#This Row],[4]]/SUM(OO[4])</f>
        <v>3.8988444218521121E-3</v>
      </c>
      <c r="G83" s="10">
        <f>3/24*OO[[#This Row],[63 (26JUN1985 18:00:00)-Water Temperature (C)]]*OO[[#This Row],[5]]/SUM(OO[5])</f>
        <v>6.4436105301892088E-2</v>
      </c>
      <c r="H83" s="10">
        <f>3/24*OO[[#This Row],[64 (26JUN1985 21:00:00)-Water Temperature (C)]]*OO[[#This Row],[6]]/SUM(OO[6])</f>
        <v>0.10062717133581767</v>
      </c>
      <c r="I83" s="10">
        <f>3/24*OO[[#This Row],[65 (27JUN1985 00:00:00)-Water Temperature (C)]]*OO[[#This Row],[7]]/SUM(OO[7])</f>
        <v>3.9984978743811531E-2</v>
      </c>
      <c r="J83" s="10">
        <f>3/24*OO[[#This Row],[66 (27JUN1985 03:00:00)-Water Temperature (C)]]*OO[[#This Row],[8]]/SUM(OO[8])</f>
        <v>6.9840198812111979E-3</v>
      </c>
      <c r="K83" s="10">
        <f>3/24*OO[[#This Row],[67 (27JUN1985 06:00:00)-Water Temperature (C)]]*OO[[#This Row],[9]]/SUM(OO[9])</f>
        <v>7.8820778142181329E-4</v>
      </c>
      <c r="L83" s="10">
        <f>3/24*OO[[#This Row],[68 (27JUN1985 09:00:00)-Water Temperature (C)]]*OO[[#This Row],[10]]/SUM(OO[10])</f>
        <v>1.0772004365035088E-4</v>
      </c>
      <c r="M83" s="10">
        <f>3/24*OO[[#This Row],[69 (27JUN1985 12:00:00)-Water Temperature (C)]]*OO[[#This Row],[11]]/SUM(OO[11])</f>
        <v>4.540424302629056E-5</v>
      </c>
      <c r="N83" s="10">
        <f>3/24*OO[[#This Row],[70 (27JUN1985 15:00:00)-Water Temperature (C)]]*OO[[#This Row],[12]]/SUM(OO[12])</f>
        <v>3.6788668077900402E-5</v>
      </c>
      <c r="O83" s="10">
        <f>3/24*OO[[#This Row],[71 (27JUN1985 18:00:00)-Water Temperature (C)]]*OO[[#This Row],[13]]/SUM(OO[13])</f>
        <v>3.336812397893991E-5</v>
      </c>
      <c r="P83" s="10">
        <f>3/24*OO[[#This Row],[72 (27JUN1985 21:00:00)-Water Temperature (C)]]*OO[[#This Row],[14]]/SUM(OO[14])</f>
        <v>3.0986670530844612E-5</v>
      </c>
      <c r="Q83" s="10">
        <f>3/24*OO[[#This Row],[73 (28JUN1985 00:00:00)-Water Temperature (C)]]*OO[[#This Row],[15]]/SUM(OO[15])</f>
        <v>2.9342804952455316E-5</v>
      </c>
      <c r="R83" s="10">
        <f>3/24*OO[[#This Row],[74 (28JUN1985 03:00:00)-Water Temperature (C)]]*OO[[#This Row],[16]]/SUM(OO[16])</f>
        <v>2.7736196230871569E-5</v>
      </c>
      <c r="S83" s="10">
        <f>3/24*OO[[#This Row],[75 (28JUN1985 06:00:00)-Water Temperature (C)]]*OO[[#This Row],[17]]/SUM(OO[17])</f>
        <v>2.5656130706229615E-5</v>
      </c>
      <c r="T83" s="10">
        <f>3/24*OO[[#This Row],[76 (28JUN1985 09:00:00)-Water Temperature (C)]]*OO[[#This Row],[18]]/SUM(OO[18])</f>
        <v>2.3412705326956253E-5</v>
      </c>
      <c r="U83" s="10">
        <f>3/24*OO[[#This Row],[77 (28JUN1985 12:00:00)-Water Temperature (C)]]*OO[[#This Row],[19]]/SUM(OO[19])</f>
        <v>2.0973542747360012E-5</v>
      </c>
      <c r="V83" s="10">
        <f>3/24000000*OO[[#This Row],[78 (28JUN1985 15:00:00)-Water Temperature (C)]]*OO[[#This Row],[20]]</f>
        <v>1.89134902496375E-5</v>
      </c>
      <c r="W83" s="10">
        <f>3/24000000*OO[[#This Row],[79 (28JUN1985 18:00:00)-Water Temperature (C)]]*OO[[#This Row],[21]]</f>
        <v>1.722168592095375E-5</v>
      </c>
      <c r="X83" s="10">
        <f>3/24000000*OO[[#This Row],[80 (28JUN1985 21:00:00)-Water Temperature (C)]]*OO[[#This Row],[22]]</f>
        <v>1.6972299100530001E-5</v>
      </c>
      <c r="Y83" s="10">
        <f>3/24000000*OO[[#This Row],[81 (29JUN1985 00:00:00)-Water Temperature (C)]]*OO[[#This Row],[23]]</f>
        <v>1.8418556441999999E-5</v>
      </c>
      <c r="Z83" s="10">
        <f>3/24000000*OO[[#This Row],[82 (29JUN1985 03:00:00)-Water Temperature (C)]]*OO[[#This Row],[24]]</f>
        <v>1.9681732028774999E-5</v>
      </c>
      <c r="AA83" s="10">
        <f>3/24000000*OO[[#This Row],[83 (29JUN1985 06:00:00)-Water Temperature (C)]]*OO[[#This Row],[25]]</f>
        <v>1.9400542556324999E-5</v>
      </c>
      <c r="AB83" s="10">
        <f>3/24000000*OO[[#This Row],[84 (29JUN1985 09:00:00)-Water Temperature (C)]]*OO[[#This Row],[26]]</f>
        <v>1.8335856762499996E-5</v>
      </c>
      <c r="AC83" s="10">
        <f>3/24000000*OO[[#This Row],[85 (29JUN1985 12:00:00)-Water Temperature (C)]]*OO[[#This Row],[27]]</f>
        <v>1.6522092632774998E-5</v>
      </c>
      <c r="AD83" s="10">
        <f>3/24000000*OO[[#This Row],[86 (29JUN1985 15:00:00)-Water Temperature (C)]]*OO[[#This Row],[28]]</f>
        <v>1.4887330034759997E-5</v>
      </c>
      <c r="AE83" s="10">
        <f>3/24000000*OO[[#This Row],[88 (29JUN1985 21:00:00)-Water Temperature (C)]]*OO[[#This Row],[30]]</f>
        <v>1.2053725691069998E-5</v>
      </c>
      <c r="AF83" s="10">
        <f>3/24000000*OO[[#This Row],[88 (29JUN1985 21:00:00)-Water Temperature (C)]]*OO[[#This Row],[30]]</f>
        <v>1.2053725691069998E-5</v>
      </c>
      <c r="AG83" s="10">
        <f>3/24000000*OO[[#This Row],[89 (30JUN1985 00:00:00)-Water Temperature (C)]]*OO[[#This Row],[31]]</f>
        <v>1.0707444385151248E-5</v>
      </c>
      <c r="AH83" s="10">
        <f>3/24000000*OO[[#This Row],[90 (30JUN1985 03:00:00)-Water Temperature (C)]]*OO[[#This Row],[32]]</f>
        <v>9.51122432981E-6</v>
      </c>
      <c r="AI83" s="10">
        <f>3/24000000*OO[[#This Row],[91 (30JUN1985 06:00:00)-Water Temperature (C)]]*OO[[#This Row],[33]]</f>
        <v>8.5371542202974989E-6</v>
      </c>
      <c r="AJ83" s="10">
        <f>3/24000000*OO[[#This Row],[92 (30JUN1985 09:00:00)-Water Temperature (C)]]*OO[[#This Row],[34]]</f>
        <v>7.830389817879998E-6</v>
      </c>
      <c r="AK83" s="10">
        <f>3/24000000*OO[[#This Row],[93 (30JUN1985 12:00:00)-Water Temperature (C)]]*OO[[#This Row],[35]]</f>
        <v>7.1320487943999989E-6</v>
      </c>
      <c r="AL83" s="10">
        <f>3/24000000*OO[[#This Row],[94 (30JUN1985 15:00:00)-Water Temperature (C)]]*OO[[#This Row],[36]]</f>
        <v>6.5779833543449998E-6</v>
      </c>
      <c r="AM83" s="10">
        <f>3/24000000*OO[[#This Row],[95 (30JUN1985 18:00:00)-Water Temperature (C)]]*OO[[#This Row],[37]]</f>
        <v>6.1047177852374994E-6</v>
      </c>
      <c r="AN83" s="10">
        <f>3/24000000*OO[[#This Row],[96 (30JUN1985 21:00:00)-Water Temperature (C)]]*OO[[#This Row],[38]]</f>
        <v>5.5574992465525007E-6</v>
      </c>
      <c r="AO83" s="10">
        <f>3/24000000*OO[[#This Row],[97 (01JUL1985 00:00:00)-Water Temperature (C)]]*OO[[#This Row],[39]]</f>
        <v>4.9903489425424994E-6</v>
      </c>
      <c r="AP83" s="10">
        <f>3/24000000*OO[[#This Row],[98 (01JUL1985 03:00:00)-Water Temperature (C)]]*OO[[#This Row],[40]]</f>
        <v>4.4725657029449996E-6</v>
      </c>
      <c r="AQ83" s="10">
        <f>3/24000000*OO[[#This Row],[99 (01JUL1985 06:00:00)-Water Temperature (C)]]*OO[[#This Row],[41]]</f>
        <v>4.0088340646800001E-6</v>
      </c>
      <c r="AR83" s="10">
        <f>3/24000000*OO[[#This Row],[100 (01JUL1985 09:00:00)-Water Temperature (C)]]*OO[[#This Row],[42]]</f>
        <v>3.6389108998225002E-6</v>
      </c>
      <c r="AS83" s="10">
        <f>3/24000000*OO[[#This Row],[101 (01JUL1985 12:00:00)-Water Temperature (C)]]*OO[[#This Row],[43]]</f>
        <v>3.2872772695174993E-6</v>
      </c>
      <c r="AT83" s="10">
        <f>3/24000000*OO[[#This Row],[102 (01JUL1985 15:00:00)-Water Temperature (C)]]*OO[[#This Row],[44]]</f>
        <v>2.9553528453374999E-6</v>
      </c>
      <c r="AU83" s="10">
        <f>3/24000000*OO[[#This Row],[103 (01JUL1985 18:00:00)-Water Temperature (C)]]*OO[[#This Row],[45]]</f>
        <v>2.6389739713749999E-6</v>
      </c>
      <c r="AV83" s="10">
        <f>3/24000000*OO[[#This Row],[104 (01JUL1985 21:00:00)-Water Temperature (C)]]*OO[[#This Row],[46]]</f>
        <v>2.2835933980374999E-6</v>
      </c>
      <c r="AW83" s="10">
        <f>3/24000000*OO[[#This Row],[105 (02JUL1985 00:00:00)-Water Temperature (C)]]*OO[[#This Row],[47]]</f>
        <v>1.9344748142069998E-6</v>
      </c>
      <c r="AX83" s="10">
        <f>3/24000000*OO[[#This Row],[106 (02JUL1985 03:00:00)-Water Temperature (C)]]*OO[[#This Row],[48]]</f>
        <v>1.5832648122087498E-6</v>
      </c>
      <c r="AY83" s="10">
        <f>3/24000000*OO[[#This Row],[107 (02JUL1985 06:00:00)-Water Temperature (C)]]*OO[[#This Row],[49]]</f>
        <v>1.2286700443737501E-6</v>
      </c>
      <c r="AZ83" s="10">
        <f>3/24000000*OO[[#This Row],[108 (02JUL1985 09:00:00)-Water Temperature (C)]]*OO[[#This Row],[50]]</f>
        <v>9.0872208837237501E-7</v>
      </c>
      <c r="BA83" s="10">
        <f>3/24000000*OO[[#This Row],[109 (02JUL1985 12:00:00)-Water Temperature (C)]]*OO[[#This Row],[51]]</f>
        <v>6.6857197383450006E-7</v>
      </c>
      <c r="BB83" s="10">
        <f>3/24000000*OO[[#This Row],[110 (02JUL1985 15:00:00)-Water Temperature (C)]]*OO[[#This Row],[52]]</f>
        <v>4.9866470262074995E-7</v>
      </c>
      <c r="BC83" s="10">
        <f>3/24000000*OO[[#This Row],[111 (02JUL1985 18:00:00)-Water Temperature (C)]]*OO[[#This Row],[53]]</f>
        <v>3.8905581590099999E-7</v>
      </c>
      <c r="BD83" s="10">
        <f>3/24000000*OO[[#This Row],[112 (02JUL1985 21:00:00)-Water Temperature (C)]]*OO[[#This Row],[54]]</f>
        <v>3.1583819844750003E-7</v>
      </c>
      <c r="BE83" s="10">
        <f>3/24000000*OO[[#This Row],[113 (03JUL1985 00:00:00)-Water Temperature (C)]]*OO[[#This Row],[55]]</f>
        <v>2.6593405895700001E-7</v>
      </c>
      <c r="BF83" s="10">
        <f>3/24000000*OO[[#This Row],[114 (03JUL1985 03:00:00)-Water Temperature (C)]]*OO[[#This Row],[56]]</f>
        <v>2.2636572039249997E-7</v>
      </c>
      <c r="BG83" s="10">
        <f>3/24000000*OO[[#This Row],[115 (03JUL1985 06:00:00)-Water Temperature (C)]]*OO[[#This Row],[57]]</f>
        <v>1.9211000020749998E-7</v>
      </c>
      <c r="BH83" s="10">
        <f>3/24000000*OO[[#This Row],[116 (03JUL1985 09:00:00)-Water Temperature (C)]]*OO[[#This Row],[58]]</f>
        <v>1.6527611046881252E-7</v>
      </c>
      <c r="BI83" s="10">
        <f>3/24000000*OO[[#This Row],[117 (03JUL1985 12:00:00)-Water Temperature (C)]]*OO[[#This Row],[59]]</f>
        <v>1.4663979884580001E-7</v>
      </c>
      <c r="BJ83" s="10">
        <f>3/24000000*OO[[#This Row],[118 (03JUL1985 15:00:00)-Water Temperature (C)]]*OO[[#This Row],[60]]</f>
        <v>1.3184740034437498E-7</v>
      </c>
      <c r="BK83" s="10">
        <f>3/24000000*OO[[#This Row],[119 (03JUL1985 18:00:00)-Water Temperature (C)]]*OO[[#This Row],[61]]</f>
        <v>1.2113271952804999E-7</v>
      </c>
      <c r="BL83" s="10">
        <f>3/24000000*OO[[#This Row],[120 (03JUL1985 21:00:00)-Water Temperature (C)]]*OO[[#This Row],[62]]</f>
        <v>1.1072817982589999E-7</v>
      </c>
      <c r="BM83" s="10">
        <f>3/24000000*OO[[#This Row],[121 (04JUL1985 00:00:00)-Water Temperature (C)]]*OO[[#This Row],[63]]</f>
        <v>1.0233614893666248E-7</v>
      </c>
      <c r="BN83" s="10">
        <f>3/24000000*OO[[#This Row],[122 (04JUL1985 03:00:00)-Water Temperature (C)]]*OO[[#This Row],[64]]</f>
        <v>9.4343884158699991E-8</v>
      </c>
      <c r="BO83" s="10">
        <f>3/24000000*OO[[#This Row],[123 (04JUL1985 06:00:00)-Water Temperature (C)]]*OO[[#This Row],[65]]</f>
        <v>8.6425433383049994E-8</v>
      </c>
      <c r="BP83" s="10">
        <f>3/24000000*OO[[#This Row],[124 (04JUL1985 09:00:00)-Water Temperature (C)]]*OO[[#This Row],[66]]</f>
        <v>8.1675541916874995E-8</v>
      </c>
      <c r="BQ83" s="10">
        <f>3/24000000*OO[[#This Row],[125 (04JUL1985 12:00:00)-Water Temperature (C)]]*OO[[#This Row],[67]]</f>
        <v>7.7866074864687491E-8</v>
      </c>
      <c r="BR83" s="10">
        <f>3/24000000*OO[[#This Row],[126 (04JUL1985 15:00:00)-Water Temperature (C)]]*OO[[#This Row],[68]]</f>
        <v>7.5090266254687499E-8</v>
      </c>
      <c r="BS83" s="10">
        <f>3/24000000*OO[[#This Row],[127 (04JUL1985 18:00:00)-Water Temperature (C)]]*OO[[#This Row],[69]]</f>
        <v>7.2965961905249995E-8</v>
      </c>
      <c r="BT83" s="10">
        <f>3/24000000*OO[[#This Row],[128 (04JUL1985 21:00:00)-Water Temperature (C)]]*OO[[#This Row],[70]]</f>
        <v>6.9419054913200003E-8</v>
      </c>
      <c r="BU83" s="10">
        <f>3/24000000*OO[[#This Row],[129 (05JUL1985 00:00:00)-Water Temperature (C)]]*OO[[#This Row],[71]]</f>
        <v>6.5426969800262502E-8</v>
      </c>
      <c r="BV83" s="10">
        <f>3/24000000*OO[[#This Row],[130 (05JUL1985 03:00:00)-Water Temperature (C)]]*OO[[#This Row],[72]]</f>
        <v>6.2641061529800005E-8</v>
      </c>
      <c r="BW83" s="10">
        <f>3/24000000*OO[[#This Row],[131 (05JUL1985 06:00:00)-Water Temperature (C)]]*OO[[#This Row],[73]]</f>
        <v>6.1374021816387495E-8</v>
      </c>
      <c r="BX83" s="10">
        <f>3/24000000*OO[[#This Row],[132 (05JUL1985 09:00:00)-Water Temperature (C)]]*OO[[#This Row],[74]]</f>
        <v>6.2259152591699985E-8</v>
      </c>
      <c r="BY83" s="10">
        <f>3/24000000*OO[[#This Row],[133 (05JUL1985 12:00:00)-Water Temperature (C)]]*OO[[#This Row],[75]]</f>
        <v>6.292031349721249E-8</v>
      </c>
      <c r="BZ83" s="10">
        <f>3/24000000*OO[[#This Row],[134 (05JUL1985 15:00:00)-Water Temperature (C)]]*OO[[#This Row],[76]]</f>
        <v>6.3507920219975002E-8</v>
      </c>
      <c r="CA83" s="10">
        <f>3/24000000*OO[[#This Row],[135 (05JUL1985 18:00:00)-Water Temperature (C)]]*OO[[#This Row],[77]]</f>
        <v>6.3356826485812485E-8</v>
      </c>
      <c r="CB83" s="10">
        <f>3/24000000*OO[[#This Row],[136 (05JUL1985 21:00:00)-Water Temperature (C)]]*OO[[#This Row],[78]]</f>
        <v>6.1157754566200012E-8</v>
      </c>
      <c r="CC83" s="10">
        <f>3/24000000*OO[[#This Row],[137 (06JUL1985 00:00:00)-Water Temperature (C)]]*OO[[#This Row],[79]]</f>
        <v>5.8306415859299999E-8</v>
      </c>
      <c r="CD83" s="10">
        <f>3/24000000*OO[[#This Row],[138 (06JUL1985 03:00:00)-Water Temperature (C)]]*OO[[#This Row],[80]]</f>
        <v>5.6357531112787499E-8</v>
      </c>
      <c r="CE83" s="10">
        <f>3/24000000*OO[[#This Row],[139 (06JUL1985 06:00:00)-Water Temperature (C)]]*OO[[#This Row],[81]]</f>
        <v>5.6245242380824997E-8</v>
      </c>
      <c r="CF83" s="10">
        <f>3/24000000*OO[[#This Row],[140 (06JUL1985 09:00:00)-Water Temperature (C)]]*OO[[#This Row],[82]]</f>
        <v>5.8273633726424993E-8</v>
      </c>
      <c r="CG83" s="10">
        <f>3/24000000*OO[[#This Row],[141 (06JUL1985 12:00:00)-Water Temperature (C)]]*OO[[#This Row],[83]]</f>
        <v>5.9827676651549999E-8</v>
      </c>
      <c r="CH83" s="10">
        <f>3/24000000*OO[[#This Row],[142 (06JUL1985 15:00:00)-Water Temperature (C)]]*OO[[#This Row],[84]]</f>
        <v>6.0501718363124987E-8</v>
      </c>
      <c r="CI83" s="10">
        <f>3/24000000*OO[[#This Row],[143 (06JUL1985 18:00:00)-Water Temperature (C)]]*OO[[#This Row],[85]]</f>
        <v>5.9723316419999996E-8</v>
      </c>
      <c r="CJ83" s="10">
        <f>3/24000000*OO[[#This Row],[144 (06JUL1985 21:00:00)-Water Temperature (C)]]*OO[[#This Row],[86]]</f>
        <v>5.6860650959375003E-8</v>
      </c>
      <c r="CK83" s="10">
        <f>3/24000000*OO[[#This Row],[145 (07JUL1985 00:00:00)-Water Temperature (C)]]*OO[[#This Row],[87]]</f>
        <v>5.29328405925E-8</v>
      </c>
      <c r="CL83" s="10">
        <f>3/24000000*OO[[#This Row],[146 (07JUL1985 03:00:00)-Water Temperature (C)]]*OO[[#This Row],[88]]</f>
        <v>4.866339256E-8</v>
      </c>
      <c r="CM83" s="10">
        <f>3/24000000*OO[[#This Row],[147 (07JUL1985 06:00:00)-Water Temperature (C)]]*OO[[#This Row],[89]]</f>
        <v>4.4484428361424995E-8</v>
      </c>
      <c r="CN83" s="10">
        <f>3/24000000*OO[[#This Row],[148 (07JUL1985 09:00:00)-Water Temperature (C)]]*OO[[#This Row],[90]]</f>
        <v>4.1231961038224995E-8</v>
      </c>
      <c r="CO83" s="10">
        <f>3/24000000*OO[[#This Row],[149 (07JUL1985 12:00:00)-Water Temperature (C)]]*OO[[#This Row],[91]]</f>
        <v>3.7673460168225002E-8</v>
      </c>
      <c r="CP83" s="10">
        <f>3/24000000*OO[[#This Row],[150 (07JUL1985 15:00:00)-Water Temperature (C)]]*OO[[#This Row],[92]]</f>
        <v>3.5478833422312502E-8</v>
      </c>
      <c r="CQ83" s="10">
        <f>3/24000000*OO[[#This Row],[151 (07JUL1985 18:00:00)-Water Temperature (C)]]*OO[[#This Row],[93]]</f>
        <v>3.3130738723799993E-8</v>
      </c>
      <c r="CR83" s="10">
        <f>3/24000000*OO[[#This Row],[152 (07JUL1985 21:00:00)-Water Temperature (C)]]*OO[[#This Row],[94]]</f>
        <v>3.0595021931474992E-8</v>
      </c>
      <c r="CS83" s="10">
        <f>3/24000000*OO[[#This Row],[153 (08JUL1985 00:00:00)-Water Temperature (C)]]*OO[[#This Row],[95]]</f>
        <v>2.8106259633524999E-8</v>
      </c>
      <c r="CT83" s="10">
        <f>3/24000000*OO[[#This Row],[154 (08JUL1985 03:00:00)-Water Temperature (C)]]*OO[[#This Row],[96]]</f>
        <v>2.5470187541299997E-8</v>
      </c>
      <c r="CU83" s="10">
        <f>3/24000000*OO[[#This Row],[155 (08JUL1985 06:00:00)-Water Temperature (C)]]*OO[[#This Row],[97]]</f>
        <v>2.2681108898462499E-8</v>
      </c>
      <c r="CV83" s="10">
        <f>3/24000000*OO[[#This Row],[156 (08JUL1985 09:00:00)-Water Temperature (C)]]*OO[[#This Row],[98]]</f>
        <v>2.0440125886287498E-8</v>
      </c>
      <c r="CW83" s="10">
        <f>3/24000000*OO[[#This Row],[157 (08JUL1985 12:00:00)-Water Temperature (C)]]*OO[[#This Row],[99]]</f>
        <v>1.8729500065563751E-8</v>
      </c>
    </row>
    <row r="84" spans="1:101" x14ac:dyDescent="0.35">
      <c r="A84" t="s">
        <v>89</v>
      </c>
      <c r="B84">
        <v>796.41189999999995</v>
      </c>
      <c r="C84" s="10">
        <f>3/24*OO[[#This Row],[59 (26JUN1985 06:00:00)-Water Temperature (C)]]*OO[[#This Row],[1]]/SUM(OO[1])</f>
        <v>1.3463622015041885E-31</v>
      </c>
      <c r="D84" s="10">
        <f>3/24*OO[[#This Row],[60 (26JUN1985 09:00:00)-Water Temperature (C)]]*OO[[#This Row],[2]]/SUM(OO[2])</f>
        <v>8.4233544294000575E-18</v>
      </c>
      <c r="E84" s="10">
        <f>3/24*OO[[#This Row],[61 (26JUN1985 12:00:00)-Water Temperature (C)]]*OO[[#This Row],[3]]/SUM(OO[3])</f>
        <v>3.7123603699131236E-7</v>
      </c>
      <c r="F84" s="10">
        <f>3/24*OO[[#This Row],[62 (26JUN1985 15:00:00)-Water Temperature (C)]]*OO[[#This Row],[4]]/SUM(OO[4])</f>
        <v>2.1145755743310203E-3</v>
      </c>
      <c r="G84" s="10">
        <f>3/24*OO[[#This Row],[63 (26JUN1985 18:00:00)-Water Temperature (C)]]*OO[[#This Row],[5]]/SUM(OO[5])</f>
        <v>4.5689128541427114E-2</v>
      </c>
      <c r="H84" s="10">
        <f>3/24*OO[[#This Row],[64 (26JUN1985 21:00:00)-Water Temperature (C)]]*OO[[#This Row],[6]]/SUM(OO[6])</f>
        <v>8.450025812740615E-2</v>
      </c>
      <c r="I84" s="10">
        <f>3/24*OO[[#This Row],[65 (27JUN1985 00:00:00)-Water Temperature (C)]]*OO[[#This Row],[7]]/SUM(OO[7])</f>
        <v>3.7695653110571735E-2</v>
      </c>
      <c r="J84" s="10">
        <f>3/24*OO[[#This Row],[66 (27JUN1985 03:00:00)-Water Temperature (C)]]*OO[[#This Row],[8]]/SUM(OO[8])</f>
        <v>7.1022505046179144E-3</v>
      </c>
      <c r="K84" s="10">
        <f>3/24*OO[[#This Row],[67 (27JUN1985 06:00:00)-Water Temperature (C)]]*OO[[#This Row],[9]]/SUM(OO[9])</f>
        <v>8.3000299377416706E-4</v>
      </c>
      <c r="L84" s="10">
        <f>3/24*OO[[#This Row],[68 (27JUN1985 09:00:00)-Water Temperature (C)]]*OO[[#This Row],[10]]/SUM(OO[10])</f>
        <v>1.0618453381852883E-4</v>
      </c>
      <c r="M84" s="10">
        <f>3/24*OO[[#This Row],[69 (27JUN1985 12:00:00)-Water Temperature (C)]]*OO[[#This Row],[11]]/SUM(OO[11])</f>
        <v>3.9253103236209937E-5</v>
      </c>
      <c r="N84" s="10">
        <f>3/24*OO[[#This Row],[70 (27JUN1985 15:00:00)-Water Temperature (C)]]*OO[[#This Row],[12]]/SUM(OO[12])</f>
        <v>3.0796080938591029E-5</v>
      </c>
      <c r="O84" s="10">
        <f>3/24*OO[[#This Row],[71 (27JUN1985 18:00:00)-Water Temperature (C)]]*OO[[#This Row],[13]]/SUM(OO[13])</f>
        <v>2.7758882042089545E-5</v>
      </c>
      <c r="P84" s="10">
        <f>3/24*OO[[#This Row],[72 (27JUN1985 21:00:00)-Water Temperature (C)]]*OO[[#This Row],[14]]/SUM(OO[14])</f>
        <v>2.5611405050548423E-5</v>
      </c>
      <c r="Q84" s="10">
        <f>3/24*OO[[#This Row],[73 (28JUN1985 00:00:00)-Water Temperature (C)]]*OO[[#This Row],[15]]/SUM(OO[15])</f>
        <v>2.4202044665511801E-5</v>
      </c>
      <c r="R84" s="10">
        <f>3/24*OO[[#This Row],[74 (28JUN1985 03:00:00)-Water Temperature (C)]]*OO[[#This Row],[16]]/SUM(OO[16])</f>
        <v>2.2896032802264867E-5</v>
      </c>
      <c r="S84" s="10">
        <f>3/24*OO[[#This Row],[75 (28JUN1985 06:00:00)-Water Temperature (C)]]*OO[[#This Row],[17]]/SUM(OO[17])</f>
        <v>2.1255944955208621E-5</v>
      </c>
      <c r="T84" s="10">
        <f>3/24*OO[[#This Row],[76 (28JUN1985 09:00:00)-Water Temperature (C)]]*OO[[#This Row],[18]]/SUM(OO[18])</f>
        <v>1.9475665793099495E-5</v>
      </c>
      <c r="U84" s="10">
        <f>3/24*OO[[#This Row],[77 (28JUN1985 12:00:00)-Water Temperature (C)]]*OO[[#This Row],[19]]/SUM(OO[19])</f>
        <v>1.7429243923966094E-5</v>
      </c>
      <c r="V84" s="10">
        <f>3/24000000*OO[[#This Row],[78 (28JUN1985 15:00:00)-Water Temperature (C)]]*OO[[#This Row],[20]]</f>
        <v>1.5714205336049998E-5</v>
      </c>
      <c r="W84" s="10">
        <f>3/24000000*OO[[#This Row],[79 (28JUN1985 18:00:00)-Water Temperature (C)]]*OO[[#This Row],[21]]</f>
        <v>1.4213478566609998E-5</v>
      </c>
      <c r="X84" s="10">
        <f>3/24000000*OO[[#This Row],[80 (28JUN1985 21:00:00)-Water Temperature (C)]]*OO[[#This Row],[22]]</f>
        <v>1.382140296717E-5</v>
      </c>
      <c r="Y84" s="10">
        <f>3/24000000*OO[[#This Row],[81 (29JUN1985 00:00:00)-Water Temperature (C)]]*OO[[#This Row],[23]]</f>
        <v>1.4884916589819999E-5</v>
      </c>
      <c r="Z84" s="10">
        <f>3/24000000*OO[[#This Row],[82 (29JUN1985 03:00:00)-Water Temperature (C)]]*OO[[#This Row],[24]]</f>
        <v>1.5985525389375001E-5</v>
      </c>
      <c r="AA84" s="10">
        <f>3/24000000*OO[[#This Row],[83 (29JUN1985 06:00:00)-Water Temperature (C)]]*OO[[#This Row],[25]]</f>
        <v>1.5875199469527501E-5</v>
      </c>
      <c r="AB84" s="10">
        <f>3/24000000*OO[[#This Row],[84 (29JUN1985 09:00:00)-Water Temperature (C)]]*OO[[#This Row],[26]]</f>
        <v>1.5125760097776251E-5</v>
      </c>
      <c r="AC84" s="10">
        <f>3/24000000*OO[[#This Row],[85 (29JUN1985 12:00:00)-Water Temperature (C)]]*OO[[#This Row],[27]]</f>
        <v>1.35999007835225E-5</v>
      </c>
      <c r="AD84" s="10">
        <f>3/24000000*OO[[#This Row],[86 (29JUN1985 15:00:00)-Water Temperature (C)]]*OO[[#This Row],[28]]</f>
        <v>1.226687136829E-5</v>
      </c>
      <c r="AE84" s="10">
        <f>3/24000000*OO[[#This Row],[88 (29JUN1985 21:00:00)-Water Temperature (C)]]*OO[[#This Row],[30]]</f>
        <v>9.8284557469312502E-6</v>
      </c>
      <c r="AF84" s="10">
        <f>3/24000000*OO[[#This Row],[88 (29JUN1985 21:00:00)-Water Temperature (C)]]*OO[[#This Row],[30]]</f>
        <v>9.8284557469312502E-6</v>
      </c>
      <c r="AG84" s="10">
        <f>3/24000000*OO[[#This Row],[89 (30JUN1985 00:00:00)-Water Temperature (C)]]*OO[[#This Row],[31]]</f>
        <v>8.6929601774937502E-6</v>
      </c>
      <c r="AH84" s="10">
        <f>3/24000000*OO[[#This Row],[90 (30JUN1985 03:00:00)-Water Temperature (C)]]*OO[[#This Row],[32]]</f>
        <v>7.693620784649999E-6</v>
      </c>
      <c r="AI84" s="10">
        <f>3/24000000*OO[[#This Row],[91 (30JUN1985 06:00:00)-Water Temperature (C)]]*OO[[#This Row],[33]]</f>
        <v>6.9037376645250002E-6</v>
      </c>
      <c r="AJ84" s="10">
        <f>3/24000000*OO[[#This Row],[92 (30JUN1985 09:00:00)-Water Temperature (C)]]*OO[[#This Row],[34]]</f>
        <v>6.3429156738299994E-6</v>
      </c>
      <c r="AK84" s="10">
        <f>3/24000000*OO[[#This Row],[93 (30JUN1985 12:00:00)-Water Temperature (C)]]*OO[[#This Row],[35]]</f>
        <v>5.7459524576737498E-6</v>
      </c>
      <c r="AL84" s="10">
        <f>3/24000000*OO[[#This Row],[94 (30JUN1985 15:00:00)-Water Temperature (C)]]*OO[[#This Row],[36]]</f>
        <v>5.2826146668749999E-6</v>
      </c>
      <c r="AM84" s="10">
        <f>3/24000000*OO[[#This Row],[95 (30JUN1985 18:00:00)-Water Temperature (C)]]*OO[[#This Row],[37]]</f>
        <v>4.8796131698999993E-6</v>
      </c>
      <c r="AN84" s="10">
        <f>3/24000000*OO[[#This Row],[96 (30JUN1985 21:00:00)-Water Temperature (C)]]*OO[[#This Row],[38]]</f>
        <v>4.4025272996249992E-6</v>
      </c>
      <c r="AO84" s="10">
        <f>3/24000000*OO[[#This Row],[97 (01JUL1985 00:00:00)-Water Temperature (C)]]*OO[[#This Row],[39]]</f>
        <v>3.9282351540000002E-6</v>
      </c>
      <c r="AP84" s="10">
        <f>3/24000000*OO[[#This Row],[98 (01JUL1985 03:00:00)-Water Temperature (C)]]*OO[[#This Row],[40]]</f>
        <v>3.5076435261174994E-6</v>
      </c>
      <c r="AQ84" s="10">
        <f>3/24000000*OO[[#This Row],[99 (01JUL1985 06:00:00)-Water Temperature (C)]]*OO[[#This Row],[41]]</f>
        <v>3.1409045528962501E-6</v>
      </c>
      <c r="AR84" s="10">
        <f>3/24000000*OO[[#This Row],[100 (01JUL1985 09:00:00)-Water Temperature (C)]]*OO[[#This Row],[42]]</f>
        <v>2.8527348395000002E-6</v>
      </c>
      <c r="AS84" s="10">
        <f>3/24000000*OO[[#This Row],[101 (01JUL1985 12:00:00)-Water Temperature (C)]]*OO[[#This Row],[43]]</f>
        <v>2.5669220938024997E-6</v>
      </c>
      <c r="AT84" s="10">
        <f>3/24000000*OO[[#This Row],[102 (01JUL1985 15:00:00)-Water Temperature (C)]]*OO[[#This Row],[44]]</f>
        <v>2.2975788061200002E-6</v>
      </c>
      <c r="AU84" s="10">
        <f>3/24000000*OO[[#This Row],[103 (01JUL1985 18:00:00)-Water Temperature (C)]]*OO[[#This Row],[45]]</f>
        <v>2.0490550917075002E-6</v>
      </c>
      <c r="AV84" s="10">
        <f>3/24000000*OO[[#This Row],[104 (01JUL1985 21:00:00)-Water Temperature (C)]]*OO[[#This Row],[46]]</f>
        <v>1.767535778988E-6</v>
      </c>
      <c r="AW84" s="10">
        <f>3/24000000*OO[[#This Row],[105 (02JUL1985 00:00:00)-Water Temperature (C)]]*OO[[#This Row],[47]]</f>
        <v>1.4980756014883751E-6</v>
      </c>
      <c r="AX84" s="10">
        <f>3/24000000*OO[[#This Row],[106 (02JUL1985 03:00:00)-Water Temperature (C)]]*OO[[#This Row],[48]]</f>
        <v>1.2317754329781251E-6</v>
      </c>
      <c r="AY84" s="10">
        <f>3/24000000*OO[[#This Row],[107 (02JUL1985 06:00:00)-Water Temperature (C)]]*OO[[#This Row],[49]]</f>
        <v>9.6280315315400014E-7</v>
      </c>
      <c r="AZ84" s="10">
        <f>3/24000000*OO[[#This Row],[108 (02JUL1985 09:00:00)-Water Temperature (C)]]*OO[[#This Row],[50]]</f>
        <v>7.1690998403699996E-7</v>
      </c>
      <c r="BA84" s="10">
        <f>3/24000000*OO[[#This Row],[109 (02JUL1985 12:00:00)-Water Temperature (C)]]*OO[[#This Row],[51]]</f>
        <v>5.2885541520000002E-7</v>
      </c>
      <c r="BB84" s="10">
        <f>3/24000000*OO[[#This Row],[110 (02JUL1985 15:00:00)-Water Temperature (C)]]*OO[[#This Row],[52]]</f>
        <v>3.9236349691599999E-7</v>
      </c>
      <c r="BC84" s="10">
        <f>3/24000000*OO[[#This Row],[111 (02JUL1985 18:00:00)-Water Temperature (C)]]*OO[[#This Row],[53]]</f>
        <v>3.0368004715125E-7</v>
      </c>
      <c r="BD84" s="10">
        <f>3/24000000*OO[[#This Row],[112 (02JUL1985 21:00:00)-Water Temperature (C)]]*OO[[#This Row],[54]]</f>
        <v>2.4467314263774995E-7</v>
      </c>
      <c r="BE84" s="10">
        <f>3/24000000*OO[[#This Row],[113 (03JUL1985 00:00:00)-Water Temperature (C)]]*OO[[#This Row],[55]]</f>
        <v>2.0530537637349998E-7</v>
      </c>
      <c r="BF84" s="10">
        <f>3/24000000*OO[[#This Row],[114 (03JUL1985 03:00:00)-Water Temperature (C)]]*OO[[#This Row],[56]]</f>
        <v>1.7458520581600002E-7</v>
      </c>
      <c r="BG84" s="10">
        <f>3/24000000*OO[[#This Row],[115 (03JUL1985 06:00:00)-Water Temperature (C)]]*OO[[#This Row],[57]]</f>
        <v>1.4815950785437499E-7</v>
      </c>
      <c r="BH84" s="10">
        <f>3/24000000*OO[[#This Row],[116 (03JUL1985 09:00:00)-Water Temperature (C)]]*OO[[#This Row],[58]]</f>
        <v>1.2758123398789999E-7</v>
      </c>
      <c r="BI84" s="10">
        <f>3/24000000*OO[[#This Row],[117 (03JUL1985 12:00:00)-Water Temperature (C)]]*OO[[#This Row],[59]]</f>
        <v>1.1330898498975E-7</v>
      </c>
      <c r="BJ84" s="10">
        <f>3/24000000*OO[[#This Row],[118 (03JUL1985 15:00:00)-Water Temperature (C)]]*OO[[#This Row],[60]]</f>
        <v>1.0168934456939999E-7</v>
      </c>
      <c r="BK84" s="10">
        <f>3/24000000*OO[[#This Row],[119 (03JUL1985 18:00:00)-Water Temperature (C)]]*OO[[#This Row],[61]]</f>
        <v>9.3209957454899999E-8</v>
      </c>
      <c r="BL84" s="10">
        <f>3/24000000*OO[[#This Row],[120 (03JUL1985 21:00:00)-Water Temperature (C)]]*OO[[#This Row],[62]]</f>
        <v>8.4699729042674996E-8</v>
      </c>
      <c r="BM84" s="10">
        <f>3/24000000*OO[[#This Row],[121 (04JUL1985 00:00:00)-Water Temperature (C)]]*OO[[#This Row],[63]]</f>
        <v>7.815419827162498E-8</v>
      </c>
      <c r="BN84" s="10">
        <f>3/24000000*OO[[#This Row],[122 (04JUL1985 03:00:00)-Water Temperature (C)]]*OO[[#This Row],[64]]</f>
        <v>7.2139684800900001E-8</v>
      </c>
      <c r="BO84" s="10">
        <f>3/24000000*OO[[#This Row],[123 (04JUL1985 06:00:00)-Water Temperature (C)]]*OO[[#This Row],[65]]</f>
        <v>6.6181814551999993E-8</v>
      </c>
      <c r="BP84" s="10">
        <f>3/24000000*OO[[#This Row],[124 (04JUL1985 09:00:00)-Water Temperature (C)]]*OO[[#This Row],[66]]</f>
        <v>6.2779123592299996E-8</v>
      </c>
      <c r="BQ84" s="10">
        <f>3/24000000*OO[[#This Row],[125 (04JUL1985 12:00:00)-Water Temperature (C)]]*OO[[#This Row],[67]]</f>
        <v>5.9711252246099995E-8</v>
      </c>
      <c r="BR84" s="10">
        <f>3/24000000*OO[[#This Row],[126 (04JUL1985 15:00:00)-Water Temperature (C)]]*OO[[#This Row],[68]]</f>
        <v>5.7500290267412502E-8</v>
      </c>
      <c r="BS84" s="10">
        <f>3/24000000*OO[[#This Row],[127 (04JUL1985 18:00:00)-Water Temperature (C)]]*OO[[#This Row],[69]]</f>
        <v>5.5926201034549999E-8</v>
      </c>
      <c r="BT84" s="10">
        <f>3/24000000*OO[[#This Row],[128 (04JUL1985 21:00:00)-Water Temperature (C)]]*OO[[#This Row],[70]]</f>
        <v>5.3032817203162501E-8</v>
      </c>
      <c r="BU84" s="10">
        <f>3/24000000*OO[[#This Row],[129 (05JUL1985 00:00:00)-Water Temperature (C)]]*OO[[#This Row],[71]]</f>
        <v>4.9812595018175002E-8</v>
      </c>
      <c r="BV84" s="10">
        <f>3/24000000*OO[[#This Row],[130 (05JUL1985 03:00:00)-Water Temperature (C)]]*OO[[#This Row],[72]]</f>
        <v>4.7593509119999993E-8</v>
      </c>
      <c r="BW84" s="10">
        <f>3/24000000*OO[[#This Row],[131 (05JUL1985 06:00:00)-Water Temperature (C)]]*OO[[#This Row],[73]]</f>
        <v>4.6626657477900003E-8</v>
      </c>
      <c r="BX84" s="10">
        <f>3/24000000*OO[[#This Row],[132 (05JUL1985 09:00:00)-Water Temperature (C)]]*OO[[#This Row],[74]]</f>
        <v>4.7537225000512494E-8</v>
      </c>
      <c r="BY84" s="10">
        <f>3/24000000*OO[[#This Row],[133 (05JUL1985 12:00:00)-Water Temperature (C)]]*OO[[#This Row],[75]]</f>
        <v>4.8113755416999999E-8</v>
      </c>
      <c r="BZ84" s="10">
        <f>3/24000000*OO[[#This Row],[134 (05JUL1985 15:00:00)-Water Temperature (C)]]*OO[[#This Row],[76]]</f>
        <v>4.8591576475199995E-8</v>
      </c>
      <c r="CA84" s="10">
        <f>3/24000000*OO[[#This Row],[135 (05JUL1985 18:00:00)-Water Temperature (C)]]*OO[[#This Row],[77]]</f>
        <v>4.8450232467624995E-8</v>
      </c>
      <c r="CB84" s="10">
        <f>3/24000000*OO[[#This Row],[136 (05JUL1985 21:00:00)-Water Temperature (C)]]*OO[[#This Row],[78]]</f>
        <v>4.6608286630124996E-8</v>
      </c>
      <c r="CC84" s="10">
        <f>3/24000000*OO[[#This Row],[137 (06JUL1985 00:00:00)-Water Temperature (C)]]*OO[[#This Row],[79]]</f>
        <v>4.4347927683812499E-8</v>
      </c>
      <c r="CD84" s="10">
        <f>3/24000000*OO[[#This Row],[138 (06JUL1985 03:00:00)-Water Temperature (C)]]*OO[[#This Row],[80]]</f>
        <v>4.2748419416362497E-8</v>
      </c>
      <c r="CE84" s="10">
        <f>3/24000000*OO[[#This Row],[139 (06JUL1985 06:00:00)-Water Temperature (C)]]*OO[[#This Row],[81]]</f>
        <v>4.2631407026862506E-8</v>
      </c>
      <c r="CF84" s="10">
        <f>3/24000000*OO[[#This Row],[140 (06JUL1985 09:00:00)-Water Temperature (C)]]*OO[[#This Row],[82]]</f>
        <v>4.4356745589962497E-8</v>
      </c>
      <c r="CG84" s="10">
        <f>3/24000000*OO[[#This Row],[141 (06JUL1985 12:00:00)-Water Temperature (C)]]*OO[[#This Row],[83]]</f>
        <v>4.5624271853962493E-8</v>
      </c>
      <c r="CH84" s="10">
        <f>3/24000000*OO[[#This Row],[142 (06JUL1985 15:00:00)-Water Temperature (C)]]*OO[[#This Row],[84]]</f>
        <v>4.6213704438687493E-8</v>
      </c>
      <c r="CI84" s="10">
        <f>3/24000000*OO[[#This Row],[143 (06JUL1985 18:00:00)-Water Temperature (C)]]*OO[[#This Row],[85]]</f>
        <v>4.5654527575500005E-8</v>
      </c>
      <c r="CJ84" s="10">
        <f>3/24000000*OO[[#This Row],[144 (06JUL1985 21:00:00)-Water Temperature (C)]]*OO[[#This Row],[86]]</f>
        <v>4.3371660380824998E-8</v>
      </c>
      <c r="CK84" s="10">
        <f>3/24000000*OO[[#This Row],[145 (07JUL1985 00:00:00)-Water Temperature (C)]]*OO[[#This Row],[87]]</f>
        <v>4.0351980188749999E-8</v>
      </c>
      <c r="CL84" s="10">
        <f>3/24000000*OO[[#This Row],[146 (07JUL1985 03:00:00)-Water Temperature (C)]]*OO[[#This Row],[88]]</f>
        <v>3.71600847221625E-8</v>
      </c>
      <c r="CM84" s="10">
        <f>3/24000000*OO[[#This Row],[147 (07JUL1985 06:00:00)-Water Temperature (C)]]*OO[[#This Row],[89]]</f>
        <v>3.4068255632249998E-8</v>
      </c>
      <c r="CN84" s="10">
        <f>3/24000000*OO[[#This Row],[148 (07JUL1985 09:00:00)-Water Temperature (C)]]*OO[[#This Row],[90]]</f>
        <v>3.1678429303874991E-8</v>
      </c>
      <c r="CO84" s="10">
        <f>3/24000000*OO[[#This Row],[149 (07JUL1985 12:00:00)-Water Temperature (C)]]*OO[[#This Row],[91]]</f>
        <v>2.8883900578724998E-8</v>
      </c>
      <c r="CP84" s="10">
        <f>3/24000000*OO[[#This Row],[150 (07JUL1985 15:00:00)-Water Temperature (C)]]*OO[[#This Row],[92]]</f>
        <v>2.7280214983574998E-8</v>
      </c>
      <c r="CQ84" s="10">
        <f>3/24000000*OO[[#This Row],[151 (07JUL1985 18:00:00)-Water Temperature (C)]]*OO[[#This Row],[93]]</f>
        <v>2.54402362963E-8</v>
      </c>
      <c r="CR84" s="10">
        <f>3/24000000*OO[[#This Row],[152 (07JUL1985 21:00:00)-Water Temperature (C)]]*OO[[#This Row],[94]]</f>
        <v>2.3411437082437502E-8</v>
      </c>
      <c r="CS84" s="10">
        <f>3/24000000*OO[[#This Row],[153 (08JUL1985 00:00:00)-Water Temperature (C)]]*OO[[#This Row],[95]]</f>
        <v>2.1484000203199997E-8</v>
      </c>
      <c r="CT84" s="10">
        <f>3/24000000*OO[[#This Row],[154 (08JUL1985 03:00:00)-Water Temperature (C)]]*OO[[#This Row],[96]]</f>
        <v>1.951354753425E-8</v>
      </c>
      <c r="CU84" s="10">
        <f>3/24000000*OO[[#This Row],[155 (08JUL1985 06:00:00)-Water Temperature (C)]]*OO[[#This Row],[97]]</f>
        <v>1.7483908410312501E-8</v>
      </c>
      <c r="CV84" s="10">
        <f>3/24000000*OO[[#This Row],[156 (08JUL1985 09:00:00)-Water Temperature (C)]]*OO[[#This Row],[98]]</f>
        <v>1.5849379727816246E-8</v>
      </c>
      <c r="CW84" s="10">
        <f>3/24000000*OO[[#This Row],[157 (08JUL1985 12:00:00)-Water Temperature (C)]]*OO[[#This Row],[99]]</f>
        <v>1.4489273537927498E-8</v>
      </c>
    </row>
    <row r="85" spans="1:101" x14ac:dyDescent="0.35">
      <c r="A85" t="s">
        <v>90</v>
      </c>
      <c r="B85">
        <v>885.43790000000001</v>
      </c>
      <c r="C85" s="10">
        <f>3/24*OO[[#This Row],[59 (26JUN1985 06:00:00)-Water Temperature (C)]]*OO[[#This Row],[1]]/SUM(OO[1])</f>
        <v>1.5905515248359007E-32</v>
      </c>
      <c r="D85" s="10">
        <f>3/24*OO[[#This Row],[60 (26JUN1985 09:00:00)-Water Temperature (C)]]*OO[[#This Row],[2]]/SUM(OO[2])</f>
        <v>1.3610266380782946E-18</v>
      </c>
      <c r="E85" s="10">
        <f>3/24*OO[[#This Row],[61 (26JUN1985 12:00:00)-Water Temperature (C)]]*OO[[#This Row],[3]]/SUM(OO[3])</f>
        <v>1.2182707025045333E-7</v>
      </c>
      <c r="F85" s="10">
        <f>3/24*OO[[#This Row],[62 (26JUN1985 15:00:00)-Water Temperature (C)]]*OO[[#This Row],[4]]/SUM(OO[4])</f>
        <v>1.3868528648298597E-3</v>
      </c>
      <c r="G85" s="10">
        <f>3/24*OO[[#This Row],[63 (26JUN1985 18:00:00)-Water Temperature (C)]]*OO[[#This Row],[5]]/SUM(OO[5])</f>
        <v>3.7958848809857865E-2</v>
      </c>
      <c r="H85" s="10">
        <f>3/24*OO[[#This Row],[64 (26JUN1985 21:00:00)-Water Temperature (C)]]*OO[[#This Row],[6]]/SUM(OO[6])</f>
        <v>8.0829196944514847E-2</v>
      </c>
      <c r="I85" s="10">
        <f>3/24*OO[[#This Row],[65 (27JUN1985 00:00:00)-Water Temperature (C)]]*OO[[#This Row],[7]]/SUM(OO[7])</f>
        <v>3.9560373054940569E-2</v>
      </c>
      <c r="J85" s="10">
        <f>3/24*OO[[#This Row],[66 (27JUN1985 03:00:00)-Water Temperature (C)]]*OO[[#This Row],[8]]/SUM(OO[8])</f>
        <v>7.9064924355868264E-3</v>
      </c>
      <c r="K85" s="10">
        <f>3/24*OO[[#This Row],[67 (27JUN1985 06:00:00)-Water Temperature (C)]]*OO[[#This Row],[9]]/SUM(OO[9])</f>
        <v>9.5090199204581256E-4</v>
      </c>
      <c r="L85" s="10">
        <f>3/24*OO[[#This Row],[68 (27JUN1985 09:00:00)-Water Temperature (C)]]*OO[[#This Row],[10]]/SUM(OO[10])</f>
        <v>1.1687350816661255E-4</v>
      </c>
      <c r="M85" s="10">
        <f>3/24*OO[[#This Row],[69 (27JUN1985 12:00:00)-Water Temperature (C)]]*OO[[#This Row],[11]]/SUM(OO[11])</f>
        <v>3.8914701551838982E-5</v>
      </c>
      <c r="N85" s="10">
        <f>3/24*OO[[#This Row],[70 (27JUN1985 15:00:00)-Water Temperature (C)]]*OO[[#This Row],[12]]/SUM(OO[12])</f>
        <v>2.9632847744739289E-5</v>
      </c>
      <c r="O85" s="10">
        <f>3/24*OO[[#This Row],[71 (27JUN1985 18:00:00)-Water Temperature (C)]]*OO[[#This Row],[13]]/SUM(OO[13])</f>
        <v>2.6565532154387797E-5</v>
      </c>
      <c r="P85" s="10">
        <f>3/24*OO[[#This Row],[72 (27JUN1985 21:00:00)-Water Temperature (C)]]*OO[[#This Row],[14]]/SUM(OO[14])</f>
        <v>2.4381291370579552E-5</v>
      </c>
      <c r="Q85" s="10">
        <f>3/24*OO[[#This Row],[73 (28JUN1985 00:00:00)-Water Temperature (C)]]*OO[[#This Row],[15]]/SUM(OO[15])</f>
        <v>2.2989995948083505E-5</v>
      </c>
      <c r="R85" s="10">
        <f>3/24*OO[[#This Row],[74 (28JUN1985 03:00:00)-Water Temperature (C)]]*OO[[#This Row],[16]]/SUM(OO[16])</f>
        <v>2.1762388663097124E-5</v>
      </c>
      <c r="S85" s="10">
        <f>3/24*OO[[#This Row],[75 (28JUN1985 06:00:00)-Water Temperature (C)]]*OO[[#This Row],[17]]/SUM(OO[17])</f>
        <v>2.026358328437469E-5</v>
      </c>
      <c r="T85" s="10">
        <f>3/24*OO[[#This Row],[76 (28JUN1985 09:00:00)-Water Temperature (C)]]*OO[[#This Row],[18]]/SUM(OO[18])</f>
        <v>1.8633366140235372E-5</v>
      </c>
      <c r="U85" s="10">
        <f>3/24*OO[[#This Row],[77 (28JUN1985 12:00:00)-Water Temperature (C)]]*OO[[#This Row],[19]]/SUM(OO[19])</f>
        <v>1.6671115851947207E-5</v>
      </c>
      <c r="V85" s="10">
        <f>3/24000000*OO[[#This Row],[78 (28JUN1985 15:00:00)-Water Temperature (C)]]*OO[[#This Row],[20]]</f>
        <v>1.5036361929374998E-5</v>
      </c>
      <c r="W85" s="10">
        <f>3/24000000*OO[[#This Row],[79 (28JUN1985 18:00:00)-Water Temperature (C)]]*OO[[#This Row],[21]]</f>
        <v>1.3541605171307499E-5</v>
      </c>
      <c r="X85" s="10">
        <f>3/24000000*OO[[#This Row],[80 (28JUN1985 21:00:00)-Water Temperature (C)]]*OO[[#This Row],[22]]</f>
        <v>1.3038035499299998E-5</v>
      </c>
      <c r="Y85" s="10">
        <f>3/24000000*OO[[#This Row],[81 (29JUN1985 00:00:00)-Water Temperature (C)]]*OO[[#This Row],[23]]</f>
        <v>1.395337744315625E-5</v>
      </c>
      <c r="Z85" s="10">
        <f>3/24000000*OO[[#This Row],[82 (29JUN1985 03:00:00)-Water Temperature (C)]]*OO[[#This Row],[24]]</f>
        <v>1.50388687397175E-5</v>
      </c>
      <c r="AA85" s="10">
        <f>3/24000000*OO[[#This Row],[83 (29JUN1985 06:00:00)-Water Temperature (C)]]*OO[[#This Row],[25]]</f>
        <v>1.5028802592185001E-5</v>
      </c>
      <c r="AB85" s="10">
        <f>3/24000000*OO[[#This Row],[84 (29JUN1985 09:00:00)-Water Temperature (C)]]*OO[[#This Row],[26]]</f>
        <v>1.4418065749474999E-5</v>
      </c>
      <c r="AC85" s="10">
        <f>3/24000000*OO[[#This Row],[85 (29JUN1985 12:00:00)-Water Temperature (C)]]*OO[[#This Row],[27]]</f>
        <v>1.2955336330002501E-5</v>
      </c>
      <c r="AD85" s="10">
        <f>3/24000000*OO[[#This Row],[86 (29JUN1985 15:00:00)-Water Temperature (C)]]*OO[[#This Row],[28]]</f>
        <v>1.16999568908775E-5</v>
      </c>
      <c r="AE85" s="10">
        <f>3/24000000*OO[[#This Row],[88 (29JUN1985 21:00:00)-Water Temperature (C)]]*OO[[#This Row],[30]]</f>
        <v>9.3278173241049995E-6</v>
      </c>
      <c r="AF85" s="10">
        <f>3/24000000*OO[[#This Row],[88 (29JUN1985 21:00:00)-Water Temperature (C)]]*OO[[#This Row],[30]]</f>
        <v>9.3278173241049995E-6</v>
      </c>
      <c r="AG85" s="10">
        <f>3/24000000*OO[[#This Row],[89 (30JUN1985 00:00:00)-Water Temperature (C)]]*OO[[#This Row],[31]]</f>
        <v>8.23482308764375E-6</v>
      </c>
      <c r="AH85" s="10">
        <f>3/24000000*OO[[#This Row],[90 (30JUN1985 03:00:00)-Water Temperature (C)]]*OO[[#This Row],[32]]</f>
        <v>7.2793639387500006E-6</v>
      </c>
      <c r="AI85" s="10">
        <f>3/24000000*OO[[#This Row],[91 (30JUN1985 06:00:00)-Water Temperature (C)]]*OO[[#This Row],[33]]</f>
        <v>6.536108907659999E-6</v>
      </c>
      <c r="AJ85" s="10">
        <f>3/24000000*OO[[#This Row],[92 (30JUN1985 09:00:00)-Water Temperature (C)]]*OO[[#This Row],[34]]</f>
        <v>6.0238459967549997E-6</v>
      </c>
      <c r="AK85" s="10">
        <f>3/24000000*OO[[#This Row],[93 (30JUN1985 12:00:00)-Water Temperature (C)]]*OO[[#This Row],[35]]</f>
        <v>5.4433701132112506E-6</v>
      </c>
      <c r="AL85" s="10">
        <f>3/24000000*OO[[#This Row],[94 (30JUN1985 15:00:00)-Water Temperature (C)]]*OO[[#This Row],[36]]</f>
        <v>4.9993015581624987E-6</v>
      </c>
      <c r="AM85" s="10">
        <f>3/24000000*OO[[#This Row],[95 (30JUN1985 18:00:00)-Water Temperature (C)]]*OO[[#This Row],[37]]</f>
        <v>4.6085620095999991E-6</v>
      </c>
      <c r="AN85" s="10">
        <f>3/24000000*OO[[#This Row],[96 (30JUN1985 21:00:00)-Water Temperature (C)]]*OO[[#This Row],[38]]</f>
        <v>4.1345507366774995E-6</v>
      </c>
      <c r="AO85" s="10">
        <f>3/24000000*OO[[#This Row],[97 (01JUL1985 00:00:00)-Water Temperature (C)]]*OO[[#This Row],[39]]</f>
        <v>3.6754997600625002E-6</v>
      </c>
      <c r="AP85" s="10">
        <f>3/24000000*OO[[#This Row],[98 (01JUL1985 03:00:00)-Water Temperature (C)]]*OO[[#This Row],[40]]</f>
        <v>3.2782428527287497E-6</v>
      </c>
      <c r="AQ85" s="10">
        <f>3/24000000*OO[[#This Row],[99 (01JUL1985 06:00:00)-Water Temperature (C)]]*OO[[#This Row],[41]]</f>
        <v>2.9364914603475E-6</v>
      </c>
      <c r="AR85" s="10">
        <f>3/24000000*OO[[#This Row],[100 (01JUL1985 09:00:00)-Water Temperature (C)]]*OO[[#This Row],[42]]</f>
        <v>2.67123900028125E-6</v>
      </c>
      <c r="AS85" s="10">
        <f>3/24000000*OO[[#This Row],[101 (01JUL1985 12:00:00)-Water Temperature (C)]]*OO[[#This Row],[43]]</f>
        <v>2.3989193161199998E-6</v>
      </c>
      <c r="AT85" s="10">
        <f>3/24000000*OO[[#This Row],[102 (01JUL1985 15:00:00)-Water Temperature (C)]]*OO[[#This Row],[44]]</f>
        <v>2.1411500856299998E-6</v>
      </c>
      <c r="AU85" s="10">
        <f>3/24000000*OO[[#This Row],[103 (01JUL1985 18:00:00)-Water Temperature (C)]]*OO[[#This Row],[45]]</f>
        <v>1.9066750108106248E-6</v>
      </c>
      <c r="AV85" s="10">
        <f>3/24000000*OO[[#This Row],[104 (01JUL1985 21:00:00)-Water Temperature (C)]]*OO[[#This Row],[46]]</f>
        <v>1.6389109882862503E-6</v>
      </c>
      <c r="AW85" s="10">
        <f>3/24000000*OO[[#This Row],[105 (02JUL1985 00:00:00)-Water Temperature (C)]]*OO[[#This Row],[47]]</f>
        <v>1.3884085162650001E-6</v>
      </c>
      <c r="AX85" s="10">
        <f>3/24000000*OO[[#This Row],[106 (02JUL1985 03:00:00)-Water Temperature (C)]]*OO[[#This Row],[48]]</f>
        <v>1.1451667500061248E-6</v>
      </c>
      <c r="AY85" s="10">
        <f>3/24000000*OO[[#This Row],[107 (02JUL1985 06:00:00)-Water Temperature (C)]]*OO[[#This Row],[49]]</f>
        <v>9.0000981696000003E-7</v>
      </c>
      <c r="AZ85" s="10">
        <f>3/24000000*OO[[#This Row],[108 (02JUL1985 09:00:00)-Water Temperature (C)]]*OO[[#This Row],[50]]</f>
        <v>6.7389257519537501E-7</v>
      </c>
      <c r="BA85" s="10">
        <f>3/24000000*OO[[#This Row],[109 (02JUL1985 12:00:00)-Water Temperature (C)]]*OO[[#This Row],[51]]</f>
        <v>4.9853287163999998E-7</v>
      </c>
      <c r="BB85" s="10">
        <f>3/24000000*OO[[#This Row],[110 (02JUL1985 15:00:00)-Water Temperature (C)]]*OO[[#This Row],[52]]</f>
        <v>3.68348528708625E-7</v>
      </c>
      <c r="BC85" s="10">
        <f>3/24000000*OO[[#This Row],[111 (02JUL1985 18:00:00)-Water Temperature (C)]]*OO[[#This Row],[53]]</f>
        <v>2.8321050912E-7</v>
      </c>
      <c r="BD85" s="10">
        <f>3/24000000*OO[[#This Row],[112 (02JUL1985 21:00:00)-Water Temperature (C)]]*OO[[#This Row],[54]]</f>
        <v>2.2668859732524998E-7</v>
      </c>
      <c r="BE85" s="10">
        <f>3/24000000*OO[[#This Row],[113 (03JUL1985 00:00:00)-Water Temperature (C)]]*OO[[#This Row],[55]]</f>
        <v>1.8962611937249999E-7</v>
      </c>
      <c r="BF85" s="10">
        <f>3/24000000*OO[[#This Row],[114 (03JUL1985 03:00:00)-Water Temperature (C)]]*OO[[#This Row],[56]]</f>
        <v>1.6108833703499998E-7</v>
      </c>
      <c r="BG85" s="10">
        <f>3/24000000*OO[[#This Row],[115 (03JUL1985 06:00:00)-Water Temperature (C)]]*OO[[#This Row],[57]]</f>
        <v>1.3668735940429999E-7</v>
      </c>
      <c r="BH85" s="10">
        <f>3/24000000*OO[[#This Row],[116 (03JUL1985 09:00:00)-Water Temperature (C)]]*OO[[#This Row],[58]]</f>
        <v>1.1782644183592501E-7</v>
      </c>
      <c r="BI85" s="10">
        <f>3/24000000*OO[[#This Row],[117 (03JUL1985 12:00:00)-Water Temperature (C)]]*OO[[#This Row],[59]]</f>
        <v>1.0478165286033751E-7</v>
      </c>
      <c r="BJ85" s="10">
        <f>3/24000000*OO[[#This Row],[118 (03JUL1985 15:00:00)-Water Temperature (C)]]*OO[[#This Row],[60]]</f>
        <v>9.3903624001499994E-8</v>
      </c>
      <c r="BK85" s="10">
        <f>3/24000000*OO[[#This Row],[119 (03JUL1985 18:00:00)-Water Temperature (C)]]*OO[[#This Row],[61]]</f>
        <v>8.5918841937499992E-8</v>
      </c>
      <c r="BL85" s="10">
        <f>3/24000000*OO[[#This Row],[120 (03JUL1985 21:00:00)-Water Temperature (C)]]*OO[[#This Row],[62]]</f>
        <v>7.7663773814725003E-8</v>
      </c>
      <c r="BM85" s="10">
        <f>3/24000000*OO[[#This Row],[121 (04JUL1985 00:00:00)-Water Temperature (C)]]*OO[[#This Row],[63]]</f>
        <v>7.1539419933187488E-8</v>
      </c>
      <c r="BN85" s="10">
        <f>3/24000000*OO[[#This Row],[122 (04JUL1985 03:00:00)-Water Temperature (C)]]*OO[[#This Row],[64]]</f>
        <v>6.6096991024537492E-8</v>
      </c>
      <c r="BO85" s="10">
        <f>3/24000000*OO[[#This Row],[123 (04JUL1985 06:00:00)-Water Temperature (C)]]*OO[[#This Row],[65]]</f>
        <v>6.0717971575599997E-8</v>
      </c>
      <c r="BP85" s="10">
        <f>3/24000000*OO[[#This Row],[124 (04JUL1985 09:00:00)-Water Temperature (C)]]*OO[[#This Row],[66]]</f>
        <v>5.7817138688799985E-8</v>
      </c>
      <c r="BQ85" s="10">
        <f>3/24000000*OO[[#This Row],[125 (04JUL1985 12:00:00)-Water Temperature (C)]]*OO[[#This Row],[67]]</f>
        <v>5.4896589204525002E-8</v>
      </c>
      <c r="BR85" s="10">
        <f>3/24000000*OO[[#This Row],[126 (04JUL1985 15:00:00)-Water Temperature (C)]]*OO[[#This Row],[68]]</f>
        <v>5.2791254375124993E-8</v>
      </c>
      <c r="BS85" s="10">
        <f>3/24000000*OO[[#This Row],[127 (04JUL1985 18:00:00)-Water Temperature (C)]]*OO[[#This Row],[69]]</f>
        <v>5.139281962675E-8</v>
      </c>
      <c r="BT85" s="10">
        <f>3/24000000*OO[[#This Row],[128 (04JUL1985 21:00:00)-Water Temperature (C)]]*OO[[#This Row],[70]]</f>
        <v>4.8589766613224999E-8</v>
      </c>
      <c r="BU85" s="10">
        <f>3/24000000*OO[[#This Row],[129 (05JUL1985 00:00:00)-Water Temperature (C)]]*OO[[#This Row],[71]]</f>
        <v>4.5494658576024996E-8</v>
      </c>
      <c r="BV85" s="10">
        <f>3/24000000*OO[[#This Row],[130 (05JUL1985 03:00:00)-Water Temperature (C)]]*OO[[#This Row],[72]]</f>
        <v>4.3396447265250002E-8</v>
      </c>
      <c r="BW85" s="10">
        <f>3/24000000*OO[[#This Row],[131 (05JUL1985 06:00:00)-Water Temperature (C)]]*OO[[#This Row],[73]]</f>
        <v>4.2513921907550001E-8</v>
      </c>
      <c r="BX85" s="10">
        <f>3/24000000*OO[[#This Row],[132 (05JUL1985 09:00:00)-Water Temperature (C)]]*OO[[#This Row],[74]]</f>
        <v>4.3546340985000004E-8</v>
      </c>
      <c r="BY85" s="10">
        <f>3/24000000*OO[[#This Row],[133 (05JUL1985 12:00:00)-Water Temperature (C)]]*OO[[#This Row],[75]]</f>
        <v>4.4140650154124996E-8</v>
      </c>
      <c r="BZ85" s="10">
        <f>3/24000000*OO[[#This Row],[134 (05JUL1985 15:00:00)-Water Temperature (C)]]*OO[[#This Row],[76]]</f>
        <v>4.4603467867374998E-8</v>
      </c>
      <c r="CA85" s="10">
        <f>3/24000000*OO[[#This Row],[135 (05JUL1985 18:00:00)-Water Temperature (C)]]*OO[[#This Row],[77]]</f>
        <v>4.4448550812000001E-8</v>
      </c>
      <c r="CB85" s="10">
        <f>3/24000000*OO[[#This Row],[136 (05JUL1985 21:00:00)-Water Temperature (C)]]*OO[[#This Row],[78]]</f>
        <v>4.2615828766125003E-8</v>
      </c>
      <c r="CC85" s="10">
        <f>3/24000000*OO[[#This Row],[137 (06JUL1985 00:00:00)-Water Temperature (C)]]*OO[[#This Row],[79]]</f>
        <v>4.0471270734399997E-8</v>
      </c>
      <c r="CD85" s="10">
        <f>3/24000000*OO[[#This Row],[138 (06JUL1985 03:00:00)-Water Temperature (C)]]*OO[[#This Row],[80]]</f>
        <v>3.8929877124412499E-8</v>
      </c>
      <c r="CE85" s="10">
        <f>3/24000000*OO[[#This Row],[139 (06JUL1985 06:00:00)-Water Temperature (C)]]*OO[[#This Row],[81]]</f>
        <v>3.8801010347437497E-8</v>
      </c>
      <c r="CF85" s="10">
        <f>3/24000000*OO[[#This Row],[140 (06JUL1985 09:00:00)-Water Temperature (C)]]*OO[[#This Row],[82]]</f>
        <v>4.0530476698612492E-8</v>
      </c>
      <c r="CG85" s="10">
        <f>3/24000000*OO[[#This Row],[141 (06JUL1985 12:00:00)-Water Temperature (C)]]*OO[[#This Row],[83]]</f>
        <v>4.1754551188724987E-8</v>
      </c>
      <c r="CH85" s="10">
        <f>3/24000000*OO[[#This Row],[142 (06JUL1985 15:00:00)-Water Temperature (C)]]*OO[[#This Row],[84]]</f>
        <v>4.2344769632837494E-8</v>
      </c>
      <c r="CI85" s="10">
        <f>3/24000000*OO[[#This Row],[143 (06JUL1985 18:00:00)-Water Temperature (C)]]*OO[[#This Row],[85]]</f>
        <v>4.1850390333850002E-8</v>
      </c>
      <c r="CJ85" s="10">
        <f>3/24000000*OO[[#This Row],[144 (06JUL1985 21:00:00)-Water Temperature (C)]]*OO[[#This Row],[86]]</f>
        <v>3.9667939142799999E-8</v>
      </c>
      <c r="CK85" s="10">
        <f>3/24000000*OO[[#This Row],[145 (07JUL1985 00:00:00)-Water Temperature (C)]]*OO[[#This Row],[87]]</f>
        <v>3.6868735931862492E-8</v>
      </c>
      <c r="CL85" s="10">
        <f>3/24000000*OO[[#This Row],[146 (07JUL1985 03:00:00)-Water Temperature (C)]]*OO[[#This Row],[88]]</f>
        <v>3.39949728112875E-8</v>
      </c>
      <c r="CM85" s="10">
        <f>3/24000000*OO[[#This Row],[147 (07JUL1985 06:00:00)-Water Temperature (C)]]*OO[[#This Row],[89]]</f>
        <v>3.1246707003299992E-8</v>
      </c>
      <c r="CN85" s="10">
        <f>3/24000000*OO[[#This Row],[148 (07JUL1985 09:00:00)-Water Temperature (C)]]*OO[[#This Row],[90]]</f>
        <v>2.91477420899375E-8</v>
      </c>
      <c r="CO85" s="10">
        <f>3/24000000*OO[[#This Row],[149 (07JUL1985 12:00:00)-Water Temperature (C)]]*OO[[#This Row],[91]]</f>
        <v>2.6527963202399998E-8</v>
      </c>
      <c r="CP85" s="10">
        <f>3/24000000*OO[[#This Row],[150 (07JUL1985 15:00:00)-Water Temperature (C)]]*OO[[#This Row],[92]]</f>
        <v>2.5122708141049997E-8</v>
      </c>
      <c r="CQ85" s="10">
        <f>3/24000000*OO[[#This Row],[151 (07JUL1985 18:00:00)-Water Temperature (C)]]*OO[[#This Row],[93]]</f>
        <v>2.3402416448124998E-8</v>
      </c>
      <c r="CR85" s="10">
        <f>3/24000000*OO[[#This Row],[152 (07JUL1985 21:00:00)-Water Temperature (C)]]*OO[[#This Row],[94]]</f>
        <v>2.1466356412462498E-8</v>
      </c>
      <c r="CS85" s="10">
        <f>3/24000000*OO[[#This Row],[153 (08JUL1985 00:00:00)-Water Temperature (C)]]*OO[[#This Row],[95]]</f>
        <v>1.9675401904249998E-8</v>
      </c>
      <c r="CT85" s="10">
        <f>3/24000000*OO[[#This Row],[154 (08JUL1985 03:00:00)-Water Temperature (C)]]*OO[[#This Row],[96]]</f>
        <v>1.7899825670749997E-8</v>
      </c>
      <c r="CU85" s="10">
        <f>3/24000000*OO[[#This Row],[155 (08JUL1985 06:00:00)-Water Temperature (C)]]*OO[[#This Row],[97]]</f>
        <v>1.6122304153875001E-8</v>
      </c>
      <c r="CV85" s="10">
        <f>3/24000000*OO[[#This Row],[156 (08JUL1985 09:00:00)-Water Temperature (C)]]*OO[[#This Row],[98]]</f>
        <v>1.4701586182729999E-8</v>
      </c>
      <c r="CW85" s="10">
        <f>3/24000000*OO[[#This Row],[157 (08JUL1985 12:00:00)-Water Temperature (C)]]*OO[[#This Row],[99]]</f>
        <v>1.3423076906428749E-8</v>
      </c>
    </row>
    <row r="86" spans="1:101" x14ac:dyDescent="0.35">
      <c r="A86" t="s">
        <v>91</v>
      </c>
      <c r="B86">
        <v>653.28700000000003</v>
      </c>
      <c r="C86" s="10">
        <f>3/24*OO[[#This Row],[59 (26JUN1985 06:00:00)-Water Temperature (C)]]*OO[[#This Row],[1]]/SUM(OO[1])</f>
        <v>8.6627140732604052E-34</v>
      </c>
      <c r="D86" s="10">
        <f>3/24*OO[[#This Row],[60 (26JUN1985 09:00:00)-Water Temperature (C)]]*OO[[#This Row],[2]]/SUM(OO[2])</f>
        <v>1.3581328055559529E-19</v>
      </c>
      <c r="E86" s="10">
        <f>3/24*OO[[#This Row],[61 (26JUN1985 12:00:00)-Water Temperature (C)]]*OO[[#This Row],[3]]/SUM(OO[3])</f>
        <v>2.9263512767522014E-8</v>
      </c>
      <c r="F86" s="10">
        <f>3/24*OO[[#This Row],[62 (26JUN1985 15:00:00)-Water Temperature (C)]]*OO[[#This Row],[4]]/SUM(OO[4])</f>
        <v>6.4851455391774641E-4</v>
      </c>
      <c r="G86" s="10">
        <f>3/24*OO[[#This Row],[63 (26JUN1985 18:00:00)-Water Temperature (C)]]*OO[[#This Row],[5]]/SUM(OO[5])</f>
        <v>2.1881541591641396E-2</v>
      </c>
      <c r="H86" s="10">
        <f>3/24*OO[[#This Row],[64 (26JUN1985 21:00:00)-Water Temperature (C)]]*OO[[#This Row],[6]]/SUM(OO[6])</f>
        <v>5.2814919770450421E-2</v>
      </c>
      <c r="I86" s="10">
        <f>3/24*OO[[#This Row],[65 (27JUN1985 00:00:00)-Water Temperature (C)]]*OO[[#This Row],[7]]/SUM(OO[7])</f>
        <v>2.8081366755813224E-2</v>
      </c>
      <c r="J86" s="10">
        <f>3/24*OO[[#This Row],[66 (27JUN1985 03:00:00)-Water Temperature (C)]]*OO[[#This Row],[8]]/SUM(OO[8])</f>
        <v>5.9232093654566472E-3</v>
      </c>
      <c r="K86" s="10">
        <f>3/24*OO[[#This Row],[67 (27JUN1985 06:00:00)-Water Temperature (C)]]*OO[[#This Row],[9]]/SUM(OO[9])</f>
        <v>7.326070705619555E-4</v>
      </c>
      <c r="L86" s="10">
        <f>3/24*OO[[#This Row],[68 (27JUN1985 09:00:00)-Water Temperature (C)]]*OO[[#This Row],[10]]/SUM(OO[10])</f>
        <v>8.7594844617537763E-5</v>
      </c>
      <c r="M86" s="10">
        <f>3/24*OO[[#This Row],[69 (27JUN1985 12:00:00)-Water Temperature (C)]]*OO[[#This Row],[11]]/SUM(OO[11])</f>
        <v>2.6546497645047627E-5</v>
      </c>
      <c r="N86" s="10">
        <f>3/24*OO[[#This Row],[70 (27JUN1985 15:00:00)-Water Temperature (C)]]*OO[[#This Row],[12]]/SUM(OO[12])</f>
        <v>1.9604178059173418E-5</v>
      </c>
      <c r="O86" s="10">
        <f>3/24*OO[[#This Row],[71 (27JUN1985 18:00:00)-Water Temperature (C)]]*OO[[#This Row],[13]]/SUM(OO[13])</f>
        <v>1.7480029236820191E-5</v>
      </c>
      <c r="P86" s="10">
        <f>3/24*OO[[#This Row],[72 (27JUN1985 21:00:00)-Water Temperature (C)]]*OO[[#This Row],[14]]/SUM(OO[14])</f>
        <v>1.5966097654491128E-5</v>
      </c>
      <c r="Q86" s="10">
        <f>3/24*OO[[#This Row],[73 (28JUN1985 00:00:00)-Water Temperature (C)]]*OO[[#This Row],[15]]/SUM(OO[15])</f>
        <v>1.5022287226467004E-5</v>
      </c>
      <c r="R86" s="10">
        <f>3/24*OO[[#This Row],[74 (28JUN1985 03:00:00)-Water Temperature (C)]]*OO[[#This Row],[16]]/SUM(OO[16])</f>
        <v>1.42258061604717E-5</v>
      </c>
      <c r="S86" s="10">
        <f>3/24*OO[[#This Row],[75 (28JUN1985 06:00:00)-Water Temperature (C)]]*OO[[#This Row],[17]]/SUM(OO[17])</f>
        <v>1.3278654216689129E-5</v>
      </c>
      <c r="T86" s="10">
        <f>3/24*OO[[#This Row],[76 (28JUN1985 09:00:00)-Water Temperature (C)]]*OO[[#This Row],[18]]/SUM(OO[18])</f>
        <v>1.22497551619369E-5</v>
      </c>
      <c r="U86" s="10">
        <f>3/24*OO[[#This Row],[77 (28JUN1985 12:00:00)-Water Temperature (C)]]*OO[[#This Row],[19]]/SUM(OO[19])</f>
        <v>1.0960365826108742E-5</v>
      </c>
      <c r="V86" s="10">
        <f>3/24000000*OO[[#This Row],[78 (28JUN1985 15:00:00)-Water Temperature (C)]]*OO[[#This Row],[20]]</f>
        <v>9.8900834974999995E-6</v>
      </c>
      <c r="W86" s="10">
        <f>3/24000000*OO[[#This Row],[79 (28JUN1985 18:00:00)-Water Temperature (C)]]*OO[[#This Row],[21]]</f>
        <v>8.8776972518849995E-6</v>
      </c>
      <c r="X86" s="10">
        <f>3/24000000*OO[[#This Row],[80 (28JUN1985 21:00:00)-Water Temperature (C)]]*OO[[#This Row],[22]]</f>
        <v>8.4774341792175002E-6</v>
      </c>
      <c r="Y86" s="10">
        <f>3/24000000*OO[[#This Row],[81 (29JUN1985 00:00:00)-Water Temperature (C)]]*OO[[#This Row],[23]]</f>
        <v>9.0185361024824996E-6</v>
      </c>
      <c r="Z86" s="10">
        <f>3/24000000*OO[[#This Row],[82 (29JUN1985 03:00:00)-Water Temperature (C)]]*OO[[#This Row],[24]]</f>
        <v>9.7480960231462491E-6</v>
      </c>
      <c r="AA86" s="10">
        <f>3/24000000*OO[[#This Row],[83 (29JUN1985 06:00:00)-Water Temperature (C)]]*OO[[#This Row],[25]]</f>
        <v>9.7967653041425009E-6</v>
      </c>
      <c r="AB86" s="10">
        <f>3/24000000*OO[[#This Row],[84 (29JUN1985 09:00:00)-Water Temperature (C)]]*OO[[#This Row],[26]]</f>
        <v>9.4551120536349985E-6</v>
      </c>
      <c r="AC86" s="10">
        <f>3/24000000*OO[[#This Row],[85 (29JUN1985 12:00:00)-Water Temperature (C)]]*OO[[#This Row],[27]]</f>
        <v>8.4989134612775004E-6</v>
      </c>
      <c r="AD86" s="10">
        <f>3/24000000*OO[[#This Row],[86 (29JUN1985 15:00:00)-Water Temperature (C)]]*OO[[#This Row],[28]]</f>
        <v>7.6862378230137498E-6</v>
      </c>
      <c r="AE86" s="10">
        <f>3/24000000*OO[[#This Row],[88 (29JUN1985 21:00:00)-Water Temperature (C)]]*OO[[#This Row],[30]]</f>
        <v>6.1153421286337493E-6</v>
      </c>
      <c r="AF86" s="10">
        <f>3/24000000*OO[[#This Row],[88 (29JUN1985 21:00:00)-Water Temperature (C)]]*OO[[#This Row],[30]]</f>
        <v>6.1153421286337493E-6</v>
      </c>
      <c r="AG86" s="10">
        <f>3/24000000*OO[[#This Row],[89 (30JUN1985 00:00:00)-Water Temperature (C)]]*OO[[#This Row],[31]]</f>
        <v>5.39458940268E-6</v>
      </c>
      <c r="AH86" s="10">
        <f>3/24000000*OO[[#This Row],[90 (30JUN1985 03:00:00)-Water Temperature (C)]]*OO[[#This Row],[32]]</f>
        <v>4.7681760228962498E-6</v>
      </c>
      <c r="AI86" s="10">
        <f>3/24000000*OO[[#This Row],[91 (30JUN1985 06:00:00)-Water Temperature (C)]]*OO[[#This Row],[33]]</f>
        <v>4.2868440836100002E-6</v>
      </c>
      <c r="AJ86" s="10">
        <f>3/24000000*OO[[#This Row],[92 (30JUN1985 09:00:00)-Water Temperature (C)]]*OO[[#This Row],[34]]</f>
        <v>3.9668907568324996E-6</v>
      </c>
      <c r="AK86" s="10">
        <f>3/24000000*OO[[#This Row],[93 (30JUN1985 12:00:00)-Water Temperature (C)]]*OO[[#This Row],[35]]</f>
        <v>3.5843411242799997E-6</v>
      </c>
      <c r="AL86" s="10">
        <f>3/24000000*OO[[#This Row],[94 (30JUN1985 15:00:00)-Water Temperature (C)]]*OO[[#This Row],[36]]</f>
        <v>3.2941219001025001E-6</v>
      </c>
      <c r="AM86" s="10">
        <f>3/24000000*OO[[#This Row],[95 (30JUN1985 18:00:00)-Water Temperature (C)]]*OO[[#This Row],[37]]</f>
        <v>3.04061893239E-6</v>
      </c>
      <c r="AN86" s="10">
        <f>3/24000000*OO[[#This Row],[96 (30JUN1985 21:00:00)-Water Temperature (C)]]*OO[[#This Row],[38]]</f>
        <v>2.7239866230987496E-6</v>
      </c>
      <c r="AO86" s="10">
        <f>3/24000000*OO[[#This Row],[97 (01JUL1985 00:00:00)-Water Temperature (C)]]*OO[[#This Row],[39]]</f>
        <v>2.4205678841249998E-6</v>
      </c>
      <c r="AP86" s="10">
        <f>3/24000000*OO[[#This Row],[98 (01JUL1985 03:00:00)-Water Temperature (C)]]*OO[[#This Row],[40]]</f>
        <v>2.1633153199274997E-6</v>
      </c>
      <c r="AQ86" s="10">
        <f>3/24000000*OO[[#This Row],[99 (01JUL1985 06:00:00)-Water Temperature (C)]]*OO[[#This Row],[41]]</f>
        <v>1.9438410531599999E-6</v>
      </c>
      <c r="AR86" s="10">
        <f>3/24000000*OO[[#This Row],[100 (01JUL1985 09:00:00)-Water Temperature (C)]]*OO[[#This Row],[42]]</f>
        <v>1.77741165199875E-6</v>
      </c>
      <c r="AS86" s="10">
        <f>3/24000000*OO[[#This Row],[101 (01JUL1985 12:00:00)-Water Temperature (C)]]*OO[[#This Row],[43]]</f>
        <v>1.6004957835879999E-6</v>
      </c>
      <c r="AT86" s="10">
        <f>3/24000000*OO[[#This Row],[102 (01JUL1985 15:00:00)-Water Temperature (C)]]*OO[[#This Row],[44]]</f>
        <v>1.4313390923481249E-6</v>
      </c>
      <c r="AU86" s="10">
        <f>3/24000000*OO[[#This Row],[103 (01JUL1985 18:00:00)-Water Temperature (C)]]*OO[[#This Row],[45]]</f>
        <v>1.27575405219E-6</v>
      </c>
      <c r="AV86" s="10">
        <f>3/24000000*OO[[#This Row],[104 (01JUL1985 21:00:00)-Water Temperature (C)]]*OO[[#This Row],[46]]</f>
        <v>1.0950273501671249E-6</v>
      </c>
      <c r="AW86" s="10">
        <f>3/24000000*OO[[#This Row],[105 (02JUL1985 00:00:00)-Water Temperature (C)]]*OO[[#This Row],[47]]</f>
        <v>9.2790773998224996E-7</v>
      </c>
      <c r="AX86" s="10">
        <f>3/24000000*OO[[#This Row],[106 (02JUL1985 03:00:00)-Water Temperature (C)]]*OO[[#This Row],[48]]</f>
        <v>7.6781172262799991E-7</v>
      </c>
      <c r="AY86" s="10">
        <f>3/24000000*OO[[#This Row],[107 (02JUL1985 06:00:00)-Water Temperature (C)]]*OO[[#This Row],[49]]</f>
        <v>6.0655655990325001E-7</v>
      </c>
      <c r="AZ86" s="10">
        <f>3/24000000*OO[[#This Row],[108 (02JUL1985 09:00:00)-Water Temperature (C)]]*OO[[#This Row],[50]]</f>
        <v>4.5650551197999999E-7</v>
      </c>
      <c r="BA86" s="10">
        <f>3/24000000*OO[[#This Row],[109 (02JUL1985 12:00:00)-Water Temperature (C)]]*OO[[#This Row],[51]]</f>
        <v>3.3888122851999997E-7</v>
      </c>
      <c r="BB86" s="10">
        <f>3/24000000*OO[[#This Row],[110 (02JUL1985 15:00:00)-Water Temperature (C)]]*OO[[#This Row],[52]]</f>
        <v>2.4960633610125E-7</v>
      </c>
      <c r="BC86" s="10">
        <f>3/24000000*OO[[#This Row],[111 (02JUL1985 18:00:00)-Water Temperature (C)]]*OO[[#This Row],[53]]</f>
        <v>1.9096773039933746E-7</v>
      </c>
      <c r="BD86" s="10">
        <f>3/24000000*OO[[#This Row],[112 (02JUL1985 21:00:00)-Water Temperature (C)]]*OO[[#This Row],[54]]</f>
        <v>1.5197288725012501E-7</v>
      </c>
      <c r="BE86" s="10">
        <f>3/24000000*OO[[#This Row],[113 (03JUL1985 00:00:00)-Water Temperature (C)]]*OO[[#This Row],[55]]</f>
        <v>1.2676973823318747E-7</v>
      </c>
      <c r="BF86" s="10">
        <f>3/24000000*OO[[#This Row],[114 (03JUL1985 03:00:00)-Water Temperature (C)]]*OO[[#This Row],[56]]</f>
        <v>1.0759093803167501E-7</v>
      </c>
      <c r="BG86" s="10">
        <f>3/24000000*OO[[#This Row],[115 (03JUL1985 06:00:00)-Water Temperature (C)]]*OO[[#This Row],[57]]</f>
        <v>9.1291373965575006E-8</v>
      </c>
      <c r="BH86" s="10">
        <f>3/24000000*OO[[#This Row],[116 (03JUL1985 09:00:00)-Water Temperature (C)]]*OO[[#This Row],[58]]</f>
        <v>7.8743585947687497E-8</v>
      </c>
      <c r="BI86" s="10">
        <f>3/24000000*OO[[#This Row],[117 (03JUL1985 12:00:00)-Water Temperature (C)]]*OO[[#This Row],[59]]</f>
        <v>7.0096667742037488E-8</v>
      </c>
      <c r="BJ86" s="10">
        <f>3/24000000*OO[[#This Row],[118 (03JUL1985 15:00:00)-Water Temperature (C)]]*OO[[#This Row],[60]]</f>
        <v>6.2745092395874983E-8</v>
      </c>
      <c r="BK86" s="10">
        <f>3/24000000*OO[[#This Row],[119 (03JUL1985 18:00:00)-Water Temperature (C)]]*OO[[#This Row],[61]]</f>
        <v>5.7338410984999995E-8</v>
      </c>
      <c r="BL86" s="10">
        <f>3/24000000*OO[[#This Row],[120 (03JUL1985 21:00:00)-Water Temperature (C)]]*OO[[#This Row],[62]]</f>
        <v>5.1612874611999999E-8</v>
      </c>
      <c r="BM86" s="10">
        <f>3/24000000*OO[[#This Row],[121 (04JUL1985 00:00:00)-Water Temperature (C)]]*OO[[#This Row],[63]]</f>
        <v>4.7449600657799999E-8</v>
      </c>
      <c r="BN86" s="10">
        <f>3/24000000*OO[[#This Row],[122 (04JUL1985 03:00:00)-Water Temperature (C)]]*OO[[#This Row],[64]]</f>
        <v>4.3872272193749997E-8</v>
      </c>
      <c r="BO86" s="10">
        <f>3/24000000*OO[[#This Row],[123 (04JUL1985 06:00:00)-Water Temperature (C)]]*OO[[#This Row],[65]]</f>
        <v>4.0338614154937491E-8</v>
      </c>
      <c r="BP86" s="10">
        <f>3/24000000*OO[[#This Row],[124 (04JUL1985 09:00:00)-Water Temperature (C)]]*OO[[#This Row],[66]]</f>
        <v>3.8527640900112502E-8</v>
      </c>
      <c r="BQ86" s="10">
        <f>3/24000000*OO[[#This Row],[125 (04JUL1985 12:00:00)-Water Temperature (C)]]*OO[[#This Row],[67]]</f>
        <v>3.6533302506375001E-8</v>
      </c>
      <c r="BR86" s="10">
        <f>3/24000000*OO[[#This Row],[126 (04JUL1985 15:00:00)-Water Temperature (C)]]*OO[[#This Row],[68]]</f>
        <v>3.5081429894099997E-8</v>
      </c>
      <c r="BS86" s="10">
        <f>3/24000000*OO[[#This Row],[127 (04JUL1985 18:00:00)-Water Temperature (C)]]*OO[[#This Row],[69]]</f>
        <v>3.4181813097637492E-8</v>
      </c>
      <c r="BT86" s="10">
        <f>3/24000000*OO[[#This Row],[128 (04JUL1985 21:00:00)-Water Temperature (C)]]*OO[[#This Row],[70]]</f>
        <v>3.2254584616474999E-8</v>
      </c>
      <c r="BU86" s="10">
        <f>3/24000000*OO[[#This Row],[129 (05JUL1985 00:00:00)-Water Temperature (C)]]*OO[[#This Row],[71]]</f>
        <v>3.0110979038625001E-8</v>
      </c>
      <c r="BV86" s="10">
        <f>3/24000000*OO[[#This Row],[130 (05JUL1985 03:00:00)-Water Temperature (C)]]*OO[[#This Row],[72]]</f>
        <v>2.8681186060799999E-8</v>
      </c>
      <c r="BW86" s="10">
        <f>3/24000000*OO[[#This Row],[131 (05JUL1985 06:00:00)-Water Temperature (C)]]*OO[[#This Row],[73]]</f>
        <v>2.8080850533649997E-8</v>
      </c>
      <c r="BX86" s="10">
        <f>3/24000000*OO[[#This Row],[132 (05JUL1985 09:00:00)-Water Temperature (C)]]*OO[[#This Row],[74]]</f>
        <v>2.8872474930062499E-8</v>
      </c>
      <c r="BY86" s="10">
        <f>3/24000000*OO[[#This Row],[133 (05JUL1985 12:00:00)-Water Temperature (C)]]*OO[[#This Row],[75]]</f>
        <v>2.9308935861000001E-8</v>
      </c>
      <c r="BZ86" s="10">
        <f>3/24000000*OO[[#This Row],[134 (05JUL1985 15:00:00)-Water Temperature (C)]]*OO[[#This Row],[76]]</f>
        <v>2.96319464471625E-8</v>
      </c>
      <c r="CA86" s="10">
        <f>3/24000000*OO[[#This Row],[135 (05JUL1985 18:00:00)-Water Temperature (C)]]*OO[[#This Row],[77]]</f>
        <v>2.9520611021699997E-8</v>
      </c>
      <c r="CB86" s="10">
        <f>3/24000000*OO[[#This Row],[136 (05JUL1985 21:00:00)-Water Temperature (C)]]*OO[[#This Row],[78]]</f>
        <v>2.8237804353374997E-8</v>
      </c>
      <c r="CC86" s="10">
        <f>3/24000000*OO[[#This Row],[137 (06JUL1985 00:00:00)-Water Temperature (C)]]*OO[[#This Row],[79]]</f>
        <v>2.6769963964037502E-8</v>
      </c>
      <c r="CD86" s="10">
        <f>3/24000000*OO[[#This Row],[138 (06JUL1985 03:00:00)-Water Temperature (C)]]*OO[[#This Row],[80]]</f>
        <v>2.5709705578574998E-8</v>
      </c>
      <c r="CE86" s="10">
        <f>3/24000000*OO[[#This Row],[139 (06JUL1985 06:00:00)-Water Temperature (C)]]*OO[[#This Row],[81]]</f>
        <v>2.5597997816150001E-8</v>
      </c>
      <c r="CF86" s="10">
        <f>3/24000000*OO[[#This Row],[140 (06JUL1985 09:00:00)-Water Temperature (C)]]*OO[[#This Row],[82]]</f>
        <v>2.6829441367449996E-8</v>
      </c>
      <c r="CG86" s="10">
        <f>3/24000000*OO[[#This Row],[141 (06JUL1985 12:00:00)-Water Temperature (C)]]*OO[[#This Row],[83]]</f>
        <v>2.7682131446474995E-8</v>
      </c>
      <c r="CH86" s="10">
        <f>3/24000000*OO[[#This Row],[142 (06JUL1985 15:00:00)-Water Temperature (C)]]*OO[[#This Row],[84]]</f>
        <v>2.8111843966724999E-8</v>
      </c>
      <c r="CI86" s="10">
        <f>3/24000000*OO[[#This Row],[143 (06JUL1985 18:00:00)-Water Temperature (C)]]*OO[[#This Row],[85]]</f>
        <v>2.7798852681224993E-8</v>
      </c>
      <c r="CJ86" s="10">
        <f>3/24000000*OO[[#This Row],[144 (06JUL1985 21:00:00)-Water Temperature (C)]]*OO[[#This Row],[86]]</f>
        <v>2.63131232514375E-8</v>
      </c>
      <c r="CK86" s="10">
        <f>3/24000000*OO[[#This Row],[145 (07JUL1985 00:00:00)-Water Temperature (C)]]*OO[[#This Row],[87]]</f>
        <v>2.4428687449574998E-8</v>
      </c>
      <c r="CL86" s="10">
        <f>3/24000000*OO[[#This Row],[146 (07JUL1985 03:00:00)-Water Temperature (C)]]*OO[[#This Row],[88]]</f>
        <v>2.2548328895999998E-8</v>
      </c>
      <c r="CM86" s="10">
        <f>3/24000000*OO[[#This Row],[147 (07JUL1985 06:00:00)-Water Temperature (C)]]*OO[[#This Row],[89]]</f>
        <v>2.0764220922224999E-8</v>
      </c>
      <c r="CN86" s="10">
        <f>3/24000000*OO[[#This Row],[148 (07JUL1985 09:00:00)-Water Temperature (C)]]*OO[[#This Row],[90]]</f>
        <v>1.9432657058309995E-8</v>
      </c>
      <c r="CO86" s="10">
        <f>3/24000000*OO[[#This Row],[149 (07JUL1985 12:00:00)-Water Temperature (C)]]*OO[[#This Row],[91]]</f>
        <v>1.7657149437352497E-8</v>
      </c>
      <c r="CP86" s="10">
        <f>3/24000000*OO[[#This Row],[150 (07JUL1985 15:00:00)-Water Temperature (C)]]*OO[[#This Row],[92]]</f>
        <v>1.6754074264236245E-8</v>
      </c>
      <c r="CQ86" s="10">
        <f>3/24000000*OO[[#This Row],[151 (07JUL1985 18:00:00)-Water Temperature (C)]]*OO[[#This Row],[93]]</f>
        <v>1.559685057189E-8</v>
      </c>
      <c r="CR86" s="10">
        <f>3/24000000*OO[[#This Row],[152 (07JUL1985 21:00:00)-Water Temperature (C)]]*OO[[#This Row],[94]]</f>
        <v>1.42697427562725E-8</v>
      </c>
      <c r="CS86" s="10">
        <f>3/24000000*OO[[#This Row],[153 (08JUL1985 00:00:00)-Water Temperature (C)]]*OO[[#This Row],[95]]</f>
        <v>1.3061235085992498E-8</v>
      </c>
      <c r="CT86" s="10">
        <f>3/24000000*OO[[#This Row],[154 (08JUL1985 03:00:00)-Water Temperature (C)]]*OO[[#This Row],[96]]</f>
        <v>1.189452349407E-8</v>
      </c>
      <c r="CU86" s="10">
        <f>3/24000000*OO[[#This Row],[155 (08JUL1985 06:00:00)-Water Temperature (C)]]*OO[[#This Row],[97]]</f>
        <v>1.075452841263E-8</v>
      </c>
      <c r="CV86" s="10">
        <f>3/24000000*OO[[#This Row],[156 (08JUL1985 09:00:00)-Water Temperature (C)]]*OO[[#This Row],[98]]</f>
        <v>9.8567037110662489E-9</v>
      </c>
      <c r="CW86" s="10">
        <f>3/24000000*OO[[#This Row],[157 (08JUL1985 12:00:00)-Water Temperature (C)]]*OO[[#This Row],[99]]</f>
        <v>8.9910107930224993E-9</v>
      </c>
    </row>
    <row r="87" spans="1:101" x14ac:dyDescent="0.35">
      <c r="A87" t="s">
        <v>92</v>
      </c>
      <c r="B87">
        <v>891.50340000000006</v>
      </c>
      <c r="C87" s="10">
        <f>3/24*OO[[#This Row],[59 (26JUN1985 06:00:00)-Water Temperature (C)]]*OO[[#This Row],[1]]/SUM(OO[1])</f>
        <v>2.4943620778497135E-34</v>
      </c>
      <c r="D87" s="10">
        <f>3/24*OO[[#This Row],[60 (26JUN1985 09:00:00)-Water Temperature (C)]]*OO[[#This Row],[2]]/SUM(OO[2])</f>
        <v>4.2093359784507155E-20</v>
      </c>
      <c r="E87" s="10">
        <f>3/24*OO[[#This Row],[61 (26JUN1985 12:00:00)-Water Temperature (C)]]*OO[[#This Row],[3]]/SUM(OO[3])</f>
        <v>1.4081148428838176E-8</v>
      </c>
      <c r="F87" s="10">
        <f>3/24*OO[[#This Row],[62 (26JUN1985 15:00:00)-Water Temperature (C)]]*OO[[#This Row],[4]]/SUM(OO[4])</f>
        <v>6.2837420867853746E-4</v>
      </c>
      <c r="G87" s="10">
        <f>3/24*OO[[#This Row],[63 (26JUN1985 18:00:00)-Water Temperature (C)]]*OO[[#This Row],[5]]/SUM(OO[5])</f>
        <v>2.6249760343910782E-2</v>
      </c>
      <c r="H87" s="10">
        <f>3/24*OO[[#This Row],[64 (26JUN1985 21:00:00)-Water Temperature (C)]]*OO[[#This Row],[6]]/SUM(OO[6])</f>
        <v>7.2018768782135645E-2</v>
      </c>
      <c r="I87" s="10">
        <f>3/24*OO[[#This Row],[65 (27JUN1985 00:00:00)-Water Temperature (C)]]*OO[[#This Row],[7]]/SUM(OO[7])</f>
        <v>4.1511778816750396E-2</v>
      </c>
      <c r="J87" s="10">
        <f>3/24*OO[[#This Row],[66 (27JUN1985 03:00:00)-Water Temperature (C)]]*OO[[#This Row],[8]]/SUM(OO[8])</f>
        <v>9.2375116511295031E-3</v>
      </c>
      <c r="K87" s="10">
        <f>3/24*OO[[#This Row],[67 (27JUN1985 06:00:00)-Water Temperature (C)]]*OO[[#This Row],[9]]/SUM(OO[9])</f>
        <v>1.1759377065749157E-3</v>
      </c>
      <c r="L87" s="10">
        <f>3/24*OO[[#This Row],[68 (27JUN1985 09:00:00)-Water Temperature (C)]]*OO[[#This Row],[10]]/SUM(OO[10])</f>
        <v>1.3779752781786081E-4</v>
      </c>
      <c r="M87" s="10">
        <f>3/24*OO[[#This Row],[69 (27JUN1985 12:00:00)-Water Temperature (C)]]*OO[[#This Row],[11]]/SUM(OO[11])</f>
        <v>3.8133251340892857E-5</v>
      </c>
      <c r="N87" s="10">
        <f>3/24*OO[[#This Row],[70 (27JUN1985 15:00:00)-Water Temperature (C)]]*OO[[#This Row],[12]]/SUM(OO[12])</f>
        <v>2.7231691855258241E-5</v>
      </c>
      <c r="O87" s="10">
        <f>3/24*OO[[#This Row],[71 (27JUN1985 18:00:00)-Water Temperature (C)]]*OO[[#This Row],[13]]/SUM(OO[13])</f>
        <v>2.4145126395092055E-5</v>
      </c>
      <c r="P87" s="10">
        <f>3/24*OO[[#This Row],[72 (27JUN1985 21:00:00)-Water Temperature (C)]]*OO[[#This Row],[14]]/SUM(OO[14])</f>
        <v>2.1954723839872278E-5</v>
      </c>
      <c r="Q87" s="10">
        <f>3/24*OO[[#This Row],[73 (28JUN1985 00:00:00)-Water Temperature (C)]]*OO[[#This Row],[15]]/SUM(OO[15])</f>
        <v>2.0607405584029684E-5</v>
      </c>
      <c r="R87" s="10">
        <f>3/24*OO[[#This Row],[74 (28JUN1985 03:00:00)-Water Temperature (C)]]*OO[[#This Row],[16]]/SUM(OO[16])</f>
        <v>1.9520088654642458E-5</v>
      </c>
      <c r="S87" s="10">
        <f>3/24*OO[[#This Row],[75 (28JUN1985 06:00:00)-Water Temperature (C)]]*OO[[#This Row],[17]]/SUM(OO[17])</f>
        <v>1.8262963353887377E-5</v>
      </c>
      <c r="T87" s="10">
        <f>3/24*OO[[#This Row],[76 (28JUN1985 09:00:00)-Water Temperature (C)]]*OO[[#This Row],[18]]/SUM(OO[18])</f>
        <v>1.6903378072268778E-5</v>
      </c>
      <c r="U87" s="10">
        <f>3/24*OO[[#This Row],[77 (28JUN1985 12:00:00)-Water Temperature (C)]]*OO[[#This Row],[19]]/SUM(OO[19])</f>
        <v>1.5128429606395639E-5</v>
      </c>
      <c r="V87" s="10">
        <f>3/24000000*OO[[#This Row],[78 (28JUN1985 15:00:00)-Water Temperature (C)]]*OO[[#This Row],[20]]</f>
        <v>1.365834962310625E-5</v>
      </c>
      <c r="W87" s="10">
        <f>3/24000000*OO[[#This Row],[79 (28JUN1985 18:00:00)-Water Temperature (C)]]*OO[[#This Row],[21]]</f>
        <v>1.22243309068775E-5</v>
      </c>
      <c r="X87" s="10">
        <f>3/24000000*OO[[#This Row],[80 (28JUN1985 21:00:00)-Water Temperature (C)]]*OO[[#This Row],[22]]</f>
        <v>1.15824034011675E-5</v>
      </c>
      <c r="Y87" s="10">
        <f>3/24000000*OO[[#This Row],[81 (29JUN1985 00:00:00)-Water Temperature (C)]]*OO[[#This Row],[23]]</f>
        <v>1.2243501226830001E-5</v>
      </c>
      <c r="Z87" s="10">
        <f>3/24000000*OO[[#This Row],[82 (29JUN1985 03:00:00)-Water Temperature (C)]]*OO[[#This Row],[24]]</f>
        <v>1.3266978838624998E-5</v>
      </c>
      <c r="AA87" s="10">
        <f>3/24000000*OO[[#This Row],[83 (29JUN1985 06:00:00)-Water Temperature (C)]]*OO[[#This Row],[25]]</f>
        <v>1.3409416013418748E-5</v>
      </c>
      <c r="AB87" s="10">
        <f>3/24000000*OO[[#This Row],[84 (29JUN1985 09:00:00)-Water Temperature (C)]]*OO[[#This Row],[26]]</f>
        <v>1.3020333398327499E-5</v>
      </c>
      <c r="AC87" s="10">
        <f>3/24000000*OO[[#This Row],[85 (29JUN1985 12:00:00)-Water Temperature (C)]]*OO[[#This Row],[27]]</f>
        <v>1.1714942503432499E-5</v>
      </c>
      <c r="AD87" s="10">
        <f>3/24000000*OO[[#This Row],[86 (29JUN1985 15:00:00)-Water Temperature (C)]]*OO[[#This Row],[28]]</f>
        <v>1.0610099238375E-5</v>
      </c>
      <c r="AE87" s="10">
        <f>3/24000000*OO[[#This Row],[88 (29JUN1985 21:00:00)-Water Temperature (C)]]*OO[[#This Row],[30]]</f>
        <v>8.4226672093325017E-6</v>
      </c>
      <c r="AF87" s="10">
        <f>3/24000000*OO[[#This Row],[88 (29JUN1985 21:00:00)-Water Temperature (C)]]*OO[[#This Row],[30]]</f>
        <v>8.4226672093325017E-6</v>
      </c>
      <c r="AG87" s="10">
        <f>3/24000000*OO[[#This Row],[89 (30JUN1985 00:00:00)-Water Temperature (C)]]*OO[[#This Row],[31]]</f>
        <v>7.4218757133937495E-6</v>
      </c>
      <c r="AH87" s="10">
        <f>3/24000000*OO[[#This Row],[90 (30JUN1985 03:00:00)-Water Temperature (C)]]*OO[[#This Row],[32]]</f>
        <v>6.5588360677812493E-6</v>
      </c>
      <c r="AI87" s="10">
        <f>3/24000000*OO[[#This Row],[91 (30JUN1985 06:00:00)-Water Temperature (C)]]*OO[[#This Row],[33]]</f>
        <v>5.9022710015099998E-6</v>
      </c>
      <c r="AJ87" s="10">
        <f>3/24000000*OO[[#This Row],[92 (30JUN1985 09:00:00)-Water Temperature (C)]]*OO[[#This Row],[34]]</f>
        <v>5.4845695216899997E-6</v>
      </c>
      <c r="AK87" s="10">
        <f>3/24000000*OO[[#This Row],[93 (30JUN1985 12:00:00)-Water Temperature (C)]]*OO[[#This Row],[35]]</f>
        <v>4.9526788055924997E-6</v>
      </c>
      <c r="AL87" s="10">
        <f>3/24000000*OO[[#This Row],[94 (30JUN1985 15:00:00)-Water Temperature (C)]]*OO[[#This Row],[36]]</f>
        <v>4.5532408565274998E-6</v>
      </c>
      <c r="AM87" s="10">
        <f>3/24000000*OO[[#This Row],[95 (30JUN1985 18:00:00)-Water Temperature (C)]]*OO[[#This Row],[37]]</f>
        <v>4.205491855655E-6</v>
      </c>
      <c r="AN87" s="10">
        <f>3/24000000*OO[[#This Row],[96 (30JUN1985 21:00:00)-Water Temperature (C)]]*OO[[#This Row],[38]]</f>
        <v>3.75983396821875E-6</v>
      </c>
      <c r="AO87" s="10">
        <f>3/24000000*OO[[#This Row],[97 (01JUL1985 00:00:00)-Water Temperature (C)]]*OO[[#This Row],[39]]</f>
        <v>3.3357486295150001E-6</v>
      </c>
      <c r="AP87" s="10">
        <f>3/24000000*OO[[#This Row],[98 (01JUL1985 03:00:00)-Water Temperature (C)]]*OO[[#This Row],[40]]</f>
        <v>2.9846441884999997E-6</v>
      </c>
      <c r="AQ87" s="10">
        <f>3/24000000*OO[[#This Row],[99 (01JUL1985 06:00:00)-Water Temperature (C)]]*OO[[#This Row],[41]]</f>
        <v>2.6870197065375E-6</v>
      </c>
      <c r="AR87" s="10">
        <f>3/24000000*OO[[#This Row],[100 (01JUL1985 09:00:00)-Water Temperature (C)]]*OO[[#This Row],[42]]</f>
        <v>2.4681413782799995E-6</v>
      </c>
      <c r="AS87" s="10">
        <f>3/24000000*OO[[#This Row],[101 (01JUL1985 12:00:00)-Water Temperature (C)]]*OO[[#This Row],[43]]</f>
        <v>2.22545709207E-6</v>
      </c>
      <c r="AT87" s="10">
        <f>3/24000000*OO[[#This Row],[102 (01JUL1985 15:00:00)-Water Temperature (C)]]*OO[[#This Row],[44]]</f>
        <v>1.9908328137720002E-6</v>
      </c>
      <c r="AU87" s="10">
        <f>3/24000000*OO[[#This Row],[103 (01JUL1985 18:00:00)-Water Temperature (C)]]*OO[[#This Row],[45]]</f>
        <v>1.7856165482974998E-6</v>
      </c>
      <c r="AV87" s="10">
        <f>3/24000000*OO[[#This Row],[104 (01JUL1985 21:00:00)-Water Temperature (C)]]*OO[[#This Row],[46]]</f>
        <v>1.5379106982322498E-6</v>
      </c>
      <c r="AW87" s="10">
        <f>3/24000000*OO[[#This Row],[105 (02JUL1985 00:00:00)-Water Temperature (C)]]*OO[[#This Row],[47]]</f>
        <v>1.3079582448214999E-6</v>
      </c>
      <c r="AX87" s="10">
        <f>3/24000000*OO[[#This Row],[106 (02JUL1985 03:00:00)-Water Temperature (C)]]*OO[[#This Row],[48]]</f>
        <v>1.0888419866505E-6</v>
      </c>
      <c r="AY87" s="10">
        <f>3/24000000*OO[[#This Row],[107 (02JUL1985 06:00:00)-Water Temperature (C)]]*OO[[#This Row],[49]]</f>
        <v>8.6650849663749996E-7</v>
      </c>
      <c r="AZ87" s="10">
        <f>3/24000000*OO[[#This Row],[108 (02JUL1985 09:00:00)-Water Temperature (C)]]*OO[[#This Row],[50]]</f>
        <v>6.5657407939199995E-7</v>
      </c>
      <c r="BA87" s="10">
        <f>3/24000000*OO[[#This Row],[109 (02JUL1985 12:00:00)-Water Temperature (C)]]*OO[[#This Row],[51]]</f>
        <v>4.8999611179312507E-7</v>
      </c>
      <c r="BB87" s="10">
        <f>3/24000000*OO[[#This Row],[110 (02JUL1985 15:00:00)-Water Temperature (C)]]*OO[[#This Row],[52]]</f>
        <v>3.6018790691800004E-7</v>
      </c>
      <c r="BC87" s="10">
        <f>3/24000000*OO[[#This Row],[111 (02JUL1985 18:00:00)-Water Temperature (C)]]*OO[[#This Row],[53]]</f>
        <v>2.7460089462299998E-7</v>
      </c>
      <c r="BD87" s="10">
        <f>3/24000000*OO[[#This Row],[112 (02JUL1985 21:00:00)-Water Temperature (C)]]*OO[[#This Row],[54]]</f>
        <v>2.1731981850149996E-7</v>
      </c>
      <c r="BE87" s="10">
        <f>3/24000000*OO[[#This Row],[113 (03JUL1985 00:00:00)-Water Temperature (C)]]*OO[[#This Row],[55]]</f>
        <v>1.80790404968E-7</v>
      </c>
      <c r="BF87" s="10">
        <f>3/24000000*OO[[#This Row],[114 (03JUL1985 03:00:00)-Water Temperature (C)]]*OO[[#This Row],[56]]</f>
        <v>1.5332636364535001E-7</v>
      </c>
      <c r="BG87" s="10">
        <f>3/24000000*OO[[#This Row],[115 (03JUL1985 06:00:00)-Water Temperature (C)]]*OO[[#This Row],[57]]</f>
        <v>1.3012190679950001E-7</v>
      </c>
      <c r="BH87" s="10">
        <f>3/24000000*OO[[#This Row],[116 (03JUL1985 09:00:00)-Water Temperature (C)]]*OO[[#This Row],[58]]</f>
        <v>1.1225796559299999E-7</v>
      </c>
      <c r="BI87" s="10">
        <f>3/24000000*OO[[#This Row],[117 (03JUL1985 12:00:00)-Water Temperature (C)]]*OO[[#This Row],[59]]</f>
        <v>9.9998889431399997E-8</v>
      </c>
      <c r="BJ87" s="10">
        <f>3/24000000*OO[[#This Row],[118 (03JUL1985 15:00:00)-Water Temperature (C)]]*OO[[#This Row],[60]]</f>
        <v>8.9410580534500002E-8</v>
      </c>
      <c r="BK87" s="10">
        <f>3/24000000*OO[[#This Row],[119 (03JUL1985 18:00:00)-Water Temperature (C)]]*OO[[#This Row],[61]]</f>
        <v>8.1629184498687499E-8</v>
      </c>
      <c r="BL87" s="10">
        <f>3/24000000*OO[[#This Row],[120 (03JUL1985 21:00:00)-Water Temperature (C)]]*OO[[#This Row],[62]]</f>
        <v>7.3210358185387487E-8</v>
      </c>
      <c r="BM87" s="10">
        <f>3/24000000*OO[[#This Row],[121 (04JUL1985 00:00:00)-Water Temperature (C)]]*OO[[#This Row],[63]]</f>
        <v>6.7135854610237488E-8</v>
      </c>
      <c r="BN87" s="10">
        <f>3/24000000*OO[[#This Row],[122 (04JUL1985 03:00:00)-Water Temperature (C)]]*OO[[#This Row],[64]]</f>
        <v>6.2103581234375009E-8</v>
      </c>
      <c r="BO87" s="10">
        <f>3/24000000*OO[[#This Row],[123 (04JUL1985 06:00:00)-Water Temperature (C)]]*OO[[#This Row],[65]]</f>
        <v>5.7123515688449993E-8</v>
      </c>
      <c r="BP87" s="10">
        <f>3/24000000*OO[[#This Row],[124 (04JUL1985 09:00:00)-Water Temperature (C)]]*OO[[#This Row],[66]]</f>
        <v>5.467797284014999E-8</v>
      </c>
      <c r="BQ87" s="10">
        <f>3/24000000*OO[[#This Row],[125 (04JUL1985 12:00:00)-Water Temperature (C)]]*OO[[#This Row],[67]]</f>
        <v>5.1785091792900001E-8</v>
      </c>
      <c r="BR87" s="10">
        <f>3/24000000*OO[[#This Row],[126 (04JUL1985 15:00:00)-Water Temperature (C)]]*OO[[#This Row],[68]]</f>
        <v>4.9632896195999995E-8</v>
      </c>
      <c r="BS87" s="10">
        <f>3/24000000*OO[[#This Row],[127 (04JUL1985 18:00:00)-Water Temperature (C)]]*OO[[#This Row],[69]]</f>
        <v>4.83963037990625E-8</v>
      </c>
      <c r="BT87" s="10">
        <f>3/24000000*OO[[#This Row],[128 (04JUL1985 21:00:00)-Water Temperature (C)]]*OO[[#This Row],[70]]</f>
        <v>4.562065084365E-8</v>
      </c>
      <c r="BU87" s="10">
        <f>3/24000000*OO[[#This Row],[129 (05JUL1985 00:00:00)-Water Temperature (C)]]*OO[[#This Row],[71]]</f>
        <v>4.2447765099274993E-8</v>
      </c>
      <c r="BV87" s="10">
        <f>3/24000000*OO[[#This Row],[130 (05JUL1985 03:00:00)-Water Temperature (C)]]*OO[[#This Row],[72]]</f>
        <v>4.0371450757412496E-8</v>
      </c>
      <c r="BW87" s="10">
        <f>3/24000000*OO[[#This Row],[131 (05JUL1985 06:00:00)-Water Temperature (C)]]*OO[[#This Row],[73]]</f>
        <v>3.9468899944375004E-8</v>
      </c>
      <c r="BX87" s="10">
        <f>3/24000000*OO[[#This Row],[132 (05JUL1985 09:00:00)-Water Temperature (C)]]*OO[[#This Row],[74]]</f>
        <v>4.0715310523324997E-8</v>
      </c>
      <c r="BY87" s="10">
        <f>3/24000000*OO[[#This Row],[133 (05JUL1985 12:00:00)-Water Temperature (C)]]*OO[[#This Row],[75]]</f>
        <v>4.139679421014999E-8</v>
      </c>
      <c r="BZ87" s="10">
        <f>3/24000000*OO[[#This Row],[134 (05JUL1985 15:00:00)-Water Temperature (C)]]*OO[[#This Row],[76]]</f>
        <v>4.1876158959249998E-8</v>
      </c>
      <c r="CA87" s="10">
        <f>3/24000000*OO[[#This Row],[135 (05JUL1985 18:00:00)-Water Temperature (C)]]*OO[[#This Row],[77]]</f>
        <v>4.1725875446437492E-8</v>
      </c>
      <c r="CB87" s="10">
        <f>3/24000000*OO[[#This Row],[136 (05JUL1985 21:00:00)-Water Temperature (C)]]*OO[[#This Row],[78]]</f>
        <v>3.9863102368987494E-8</v>
      </c>
      <c r="CC87" s="10">
        <f>3/24000000*OO[[#This Row],[137 (06JUL1985 00:00:00)-Water Temperature (C)]]*OO[[#This Row],[79]]</f>
        <v>3.7727664806849993E-8</v>
      </c>
      <c r="CD87" s="10">
        <f>3/24000000*OO[[#This Row],[138 (06JUL1985 03:00:00)-Water Temperature (C)]]*OO[[#This Row],[80]]</f>
        <v>3.6195052174874999E-8</v>
      </c>
      <c r="CE87" s="10">
        <f>3/24000000*OO[[#This Row],[139 (06JUL1985 06:00:00)-Water Temperature (C)]]*OO[[#This Row],[81]]</f>
        <v>3.5984733028449996E-8</v>
      </c>
      <c r="CF87" s="10">
        <f>3/24000000*OO[[#This Row],[140 (06JUL1985 09:00:00)-Water Temperature (C)]]*OO[[#This Row],[82]]</f>
        <v>3.7839514000924997E-8</v>
      </c>
      <c r="CG87" s="10">
        <f>3/24000000*OO[[#This Row],[141 (06JUL1985 12:00:00)-Water Temperature (C)]]*OO[[#This Row],[83]]</f>
        <v>3.9125579521800007E-8</v>
      </c>
      <c r="CH87" s="10">
        <f>3/24000000*OO[[#This Row],[142 (06JUL1985 15:00:00)-Water Temperature (C)]]*OO[[#This Row],[84]]</f>
        <v>3.9822031356800007E-8</v>
      </c>
      <c r="CI87" s="10">
        <f>3/24000000*OO[[#This Row],[143 (06JUL1985 18:00:00)-Water Temperature (C)]]*OO[[#This Row],[85]]</f>
        <v>3.9423492828274999E-8</v>
      </c>
      <c r="CJ87" s="10">
        <f>3/24000000*OO[[#This Row],[144 (06JUL1985 21:00:00)-Water Temperature (C)]]*OO[[#This Row],[86]]</f>
        <v>3.7313417052799993E-8</v>
      </c>
      <c r="CK87" s="10">
        <f>3/24000000*OO[[#This Row],[145 (07JUL1985 00:00:00)-Water Temperature (C)]]*OO[[#This Row],[87]]</f>
        <v>3.4603808493249998E-8</v>
      </c>
      <c r="CL87" s="10">
        <f>3/24000000*OO[[#This Row],[146 (07JUL1985 03:00:00)-Water Temperature (C)]]*OO[[#This Row],[88]]</f>
        <v>3.1982770499349992E-8</v>
      </c>
      <c r="CM87" s="10">
        <f>3/24000000*OO[[#This Row],[147 (07JUL1985 06:00:00)-Water Temperature (C)]]*OO[[#This Row],[89]]</f>
        <v>2.9489113100774997E-8</v>
      </c>
      <c r="CN87" s="10">
        <f>3/24000000*OO[[#This Row],[148 (07JUL1985 09:00:00)-Water Temperature (C)]]*OO[[#This Row],[90]]</f>
        <v>2.7703214778899998E-8</v>
      </c>
      <c r="CO87" s="10">
        <f>3/24000000*OO[[#This Row],[149 (07JUL1985 12:00:00)-Water Temperature (C)]]*OO[[#This Row],[91]]</f>
        <v>2.5131277520374996E-8</v>
      </c>
      <c r="CP87" s="10">
        <f>3/24000000*OO[[#This Row],[150 (07JUL1985 15:00:00)-Water Temperature (C)]]*OO[[#This Row],[92]]</f>
        <v>2.3874127334799996E-8</v>
      </c>
      <c r="CQ87" s="10">
        <f>3/24000000*OO[[#This Row],[151 (07JUL1985 18:00:00)-Water Temperature (C)]]*OO[[#This Row],[93]]</f>
        <v>2.2217216439374997E-8</v>
      </c>
      <c r="CR87" s="10">
        <f>3/24000000*OO[[#This Row],[152 (07JUL1985 21:00:00)-Water Temperature (C)]]*OO[[#This Row],[94]]</f>
        <v>2.0282742953324998E-8</v>
      </c>
      <c r="CS87" s="10">
        <f>3/24000000*OO[[#This Row],[153 (08JUL1985 00:00:00)-Water Temperature (C)]]*OO[[#This Row],[95]]</f>
        <v>1.8526542103800001E-8</v>
      </c>
      <c r="CT87" s="10">
        <f>3/24000000*OO[[#This Row],[154 (08JUL1985 03:00:00)-Water Temperature (C)]]*OO[[#This Row],[96]]</f>
        <v>1.6876780351889997E-8</v>
      </c>
      <c r="CU87" s="10">
        <f>3/24000000*OO[[#This Row],[155 (08JUL1985 06:00:00)-Water Temperature (C)]]*OO[[#This Row],[97]]</f>
        <v>1.5293138146462499E-8</v>
      </c>
      <c r="CV87" s="10">
        <f>3/24000000*OO[[#This Row],[156 (08JUL1985 09:00:00)-Water Temperature (C)]]*OO[[#This Row],[98]]</f>
        <v>1.40784877738575E-8</v>
      </c>
      <c r="CW87" s="10">
        <f>3/24000000*OO[[#This Row],[157 (08JUL1985 12:00:00)-Water Temperature (C)]]*OO[[#This Row],[99]]</f>
        <v>1.2824145705774999E-8</v>
      </c>
    </row>
    <row r="88" spans="1:101" x14ac:dyDescent="0.35">
      <c r="A88" t="s">
        <v>93</v>
      </c>
      <c r="B88">
        <v>745.62009999999998</v>
      </c>
      <c r="C88" s="10">
        <f>3/24*OO[[#This Row],[59 (26JUN1985 06:00:00)-Water Temperature (C)]]*OO[[#This Row],[1]]/SUM(OO[1])</f>
        <v>2.3240844504446369E-35</v>
      </c>
      <c r="D88" s="10">
        <f>3/24*OO[[#This Row],[60 (26JUN1985 09:00:00)-Water Temperature (C)]]*OO[[#This Row],[2]]/SUM(OO[2])</f>
        <v>5.5836467386335126E-21</v>
      </c>
      <c r="E88" s="10">
        <f>3/24*OO[[#This Row],[61 (26JUN1985 12:00:00)-Water Temperature (C)]]*OO[[#This Row],[3]]/SUM(OO[3])</f>
        <v>3.38793003085911E-9</v>
      </c>
      <c r="F88" s="10">
        <f>3/24*OO[[#This Row],[62 (26JUN1985 15:00:00)-Water Temperature (C)]]*OO[[#This Row],[4]]/SUM(OO[4])</f>
        <v>3.6329699215601423E-4</v>
      </c>
      <c r="G88" s="10">
        <f>3/24*OO[[#This Row],[63 (26JUN1985 18:00:00)-Water Temperature (C)]]*OO[[#This Row],[5]]/SUM(OO[5])</f>
        <v>1.9351753488530153E-2</v>
      </c>
      <c r="H88" s="10">
        <f>3/24*OO[[#This Row],[64 (26JUN1985 21:00:00)-Water Temperature (C)]]*OO[[#This Row],[6]]/SUM(OO[6])</f>
        <v>6.1381572454938825E-2</v>
      </c>
      <c r="I88" s="10">
        <f>3/24*OO[[#This Row],[65 (27JUN1985 00:00:00)-Water Temperature (C)]]*OO[[#This Row],[7]]/SUM(OO[7])</f>
        <v>3.8887643880911656E-2</v>
      </c>
      <c r="J88" s="10">
        <f>3/24*OO[[#This Row],[66 (27JUN1985 03:00:00)-Water Temperature (C)]]*OO[[#This Row],[8]]/SUM(OO[8])</f>
        <v>9.2169522257863831E-3</v>
      </c>
      <c r="K88" s="10">
        <f>3/24*OO[[#This Row],[67 (27JUN1985 06:00:00)-Water Temperature (C)]]*OO[[#This Row],[9]]/SUM(OO[9])</f>
        <v>1.2158407579653818E-3</v>
      </c>
      <c r="L88" s="10">
        <f>3/24*OO[[#This Row],[68 (27JUN1985 09:00:00)-Water Temperature (C)]]*OO[[#This Row],[10]]/SUM(OO[10])</f>
        <v>1.4028681857499313E-4</v>
      </c>
      <c r="M88" s="10">
        <f>3/24*OO[[#This Row],[69 (27JUN1985 12:00:00)-Water Temperature (C)]]*OO[[#This Row],[11]]/SUM(OO[11])</f>
        <v>3.5050706819404443E-5</v>
      </c>
      <c r="N88" s="10">
        <f>3/24*OO[[#This Row],[70 (27JUN1985 15:00:00)-Water Temperature (C)]]*OO[[#This Row],[12]]/SUM(OO[12])</f>
        <v>2.3964067863693539E-5</v>
      </c>
      <c r="O88" s="10">
        <f>3/24*OO[[#This Row],[71 (27JUN1985 18:00:00)-Water Temperature (C)]]*OO[[#This Row],[13]]/SUM(OO[13])</f>
        <v>2.1098736274488738E-5</v>
      </c>
      <c r="P88" s="10">
        <f>3/24*OO[[#This Row],[72 (27JUN1985 21:00:00)-Water Temperature (C)]]*OO[[#This Row],[14]]/SUM(OO[14])</f>
        <v>1.9090243330429169E-5</v>
      </c>
      <c r="Q88" s="10">
        <f>3/24*OO[[#This Row],[73 (28JUN1985 00:00:00)-Water Temperature (C)]]*OO[[#This Row],[15]]/SUM(OO[15])</f>
        <v>1.7861911705361492E-5</v>
      </c>
      <c r="R88" s="10">
        <f>3/24*OO[[#This Row],[74 (28JUN1985 03:00:00)-Water Temperature (C)]]*OO[[#This Row],[16]]/SUM(OO[16])</f>
        <v>1.6919540805921989E-5</v>
      </c>
      <c r="S88" s="10">
        <f>3/24*OO[[#This Row],[75 (28JUN1985 06:00:00)-Water Temperature (C)]]*OO[[#This Row],[17]]/SUM(OO[17])</f>
        <v>1.5864284198064885E-5</v>
      </c>
      <c r="T88" s="10">
        <f>3/24*OO[[#This Row],[76 (28JUN1985 09:00:00)-Water Temperature (C)]]*OO[[#This Row],[18]]/SUM(OO[18])</f>
        <v>1.4733824126872627E-5</v>
      </c>
      <c r="U88" s="10">
        <f>3/24*OO[[#This Row],[77 (28JUN1985 12:00:00)-Water Temperature (C)]]*OO[[#This Row],[19]]/SUM(OO[19])</f>
        <v>1.3192273359285391E-5</v>
      </c>
      <c r="V88" s="10">
        <f>3/24000000*OO[[#This Row],[78 (28JUN1985 15:00:00)-Water Temperature (C)]]*OO[[#This Row],[20]]</f>
        <v>1.1913757397538751E-5</v>
      </c>
      <c r="W88" s="10">
        <f>3/24000000*OO[[#This Row],[79 (28JUN1985 18:00:00)-Water Temperature (C)]]*OO[[#This Row],[21]]</f>
        <v>1.064135414685625E-5</v>
      </c>
      <c r="X88" s="10">
        <f>3/24000000*OO[[#This Row],[80 (28JUN1985 21:00:00)-Water Temperature (C)]]*OO[[#This Row],[22]]</f>
        <v>1.00077296931E-5</v>
      </c>
      <c r="Y88" s="10">
        <f>3/24000000*OO[[#This Row],[81 (29JUN1985 00:00:00)-Water Temperature (C)]]*OO[[#This Row],[23]]</f>
        <v>1.0508911692757499E-5</v>
      </c>
      <c r="Z88" s="10">
        <f>3/24000000*OO[[#This Row],[82 (29JUN1985 03:00:00)-Water Temperature (C)]]*OO[[#This Row],[24]]</f>
        <v>1.1424450641006249E-5</v>
      </c>
      <c r="AA88" s="10">
        <f>3/24000000*OO[[#This Row],[83 (29JUN1985 06:00:00)-Water Temperature (C)]]*OO[[#This Row],[25]]</f>
        <v>1.1633297546249999E-5</v>
      </c>
      <c r="AB88" s="10">
        <f>3/24000000*OO[[#This Row],[84 (29JUN1985 09:00:00)-Water Temperature (C)]]*OO[[#This Row],[26]]</f>
        <v>1.1384992470443747E-5</v>
      </c>
      <c r="AC88" s="10">
        <f>3/24000000*OO[[#This Row],[85 (29JUN1985 12:00:00)-Water Temperature (C)]]*OO[[#This Row],[27]]</f>
        <v>1.0274698046000001E-5</v>
      </c>
      <c r="AD88" s="10">
        <f>3/24000000*OO[[#This Row],[86 (29JUN1985 15:00:00)-Water Temperature (C)]]*OO[[#This Row],[28]]</f>
        <v>9.3232074784624996E-6</v>
      </c>
      <c r="AE88" s="10">
        <f>3/24000000*OO[[#This Row],[88 (29JUN1985 21:00:00)-Water Temperature (C)]]*OO[[#This Row],[30]]</f>
        <v>7.3858408381199998E-6</v>
      </c>
      <c r="AF88" s="10">
        <f>3/24000000*OO[[#This Row],[88 (29JUN1985 21:00:00)-Water Temperature (C)]]*OO[[#This Row],[30]]</f>
        <v>7.3858408381199998E-6</v>
      </c>
      <c r="AG88" s="10">
        <f>3/24000000*OO[[#This Row],[89 (30JUN1985 00:00:00)-Water Temperature (C)]]*OO[[#This Row],[31]]</f>
        <v>6.5032733109724997E-6</v>
      </c>
      <c r="AH88" s="10">
        <f>3/24000000*OO[[#This Row],[90 (30JUN1985 03:00:00)-Water Temperature (C)]]*OO[[#This Row],[32]]</f>
        <v>5.7493367089824997E-6</v>
      </c>
      <c r="AI88" s="10">
        <f>3/24000000*OO[[#This Row],[91 (30JUN1985 06:00:00)-Water Temperature (C)]]*OO[[#This Row],[33]]</f>
        <v>5.1809662351537497E-6</v>
      </c>
      <c r="AJ88" s="10">
        <f>3/24000000*OO[[#This Row],[92 (30JUN1985 09:00:00)-Water Temperature (C)]]*OO[[#This Row],[34]]</f>
        <v>4.8402519783199999E-6</v>
      </c>
      <c r="AK88" s="10">
        <f>3/24000000*OO[[#This Row],[93 (30JUN1985 12:00:00)-Water Temperature (C)]]*OO[[#This Row],[35]]</f>
        <v>4.3730115403249992E-6</v>
      </c>
      <c r="AL88" s="10">
        <f>3/24000000*OO[[#This Row],[94 (30JUN1985 15:00:00)-Water Temperature (C)]]*OO[[#This Row],[36]]</f>
        <v>4.0206405544162494E-6</v>
      </c>
      <c r="AM88" s="10">
        <f>3/24000000*OO[[#This Row],[95 (30JUN1985 18:00:00)-Water Temperature (C)]]*OO[[#This Row],[37]]</f>
        <v>3.7073790109600002E-6</v>
      </c>
      <c r="AN88" s="10">
        <f>3/24000000*OO[[#This Row],[96 (30JUN1985 21:00:00)-Water Temperature (C)]]*OO[[#This Row],[38]]</f>
        <v>3.2979046309687498E-6</v>
      </c>
      <c r="AO88" s="10">
        <f>3/24000000*OO[[#This Row],[97 (01JUL1985 00:00:00)-Water Temperature (C)]]*OO[[#This Row],[39]]</f>
        <v>2.9117294581399997E-6</v>
      </c>
      <c r="AP88" s="10">
        <f>3/24000000*OO[[#This Row],[98 (01JUL1985 03:00:00)-Water Temperature (C)]]*OO[[#This Row],[40]]</f>
        <v>2.6029431821249994E-6</v>
      </c>
      <c r="AQ88" s="10">
        <f>3/24000000*OO[[#This Row],[99 (01JUL1985 06:00:00)-Water Temperature (C)]]*OO[[#This Row],[41]]</f>
        <v>2.3436890430499998E-6</v>
      </c>
      <c r="AR88" s="10">
        <f>3/24000000*OO[[#This Row],[100 (01JUL1985 09:00:00)-Water Temperature (C)]]*OO[[#This Row],[42]]</f>
        <v>2.1594778541887496E-6</v>
      </c>
      <c r="AS88" s="10">
        <f>3/24000000*OO[[#This Row],[101 (01JUL1985 12:00:00)-Water Temperature (C)]]*OO[[#This Row],[43]]</f>
        <v>1.946213036802E-6</v>
      </c>
      <c r="AT88" s="10">
        <f>3/24000000*OO[[#This Row],[102 (01JUL1985 15:00:00)-Water Temperature (C)]]*OO[[#This Row],[44]]</f>
        <v>1.737182118581E-6</v>
      </c>
      <c r="AU88" s="10">
        <f>3/24000000*OO[[#This Row],[103 (01JUL1985 18:00:00)-Water Temperature (C)]]*OO[[#This Row],[45]]</f>
        <v>1.5542470327579998E-6</v>
      </c>
      <c r="AV88" s="10">
        <f>3/24000000*OO[[#This Row],[104 (01JUL1985 21:00:00)-Water Temperature (C)]]*OO[[#This Row],[46]]</f>
        <v>1.3334321989064999E-6</v>
      </c>
      <c r="AW88" s="10">
        <f>3/24000000*OO[[#This Row],[105 (02JUL1985 00:00:00)-Water Temperature (C)]]*OO[[#This Row],[47]]</f>
        <v>1.131444029424375E-6</v>
      </c>
      <c r="AX88" s="10">
        <f>3/24000000*OO[[#This Row],[106 (02JUL1985 03:00:00)-Water Temperature (C)]]*OO[[#This Row],[48]]</f>
        <v>9.4350171772237493E-7</v>
      </c>
      <c r="AY88" s="10">
        <f>3/24000000*OO[[#This Row],[107 (02JUL1985 06:00:00)-Water Temperature (C)]]*OO[[#This Row],[49]]</f>
        <v>7.54107525375E-7</v>
      </c>
      <c r="AZ88" s="10">
        <f>3/24000000*OO[[#This Row],[108 (02JUL1985 09:00:00)-Water Temperature (C)]]*OO[[#This Row],[50]]</f>
        <v>5.7432016115474998E-7</v>
      </c>
      <c r="BA88" s="10">
        <f>3/24000000*OO[[#This Row],[109 (02JUL1985 12:00:00)-Water Temperature (C)]]*OO[[#This Row],[51]]</f>
        <v>4.3023176916300002E-7</v>
      </c>
      <c r="BB88" s="10">
        <f>3/24000000*OO[[#This Row],[110 (02JUL1985 15:00:00)-Water Temperature (C)]]*OO[[#This Row],[52]]</f>
        <v>3.1523825275E-7</v>
      </c>
      <c r="BC88" s="10">
        <f>3/24000000*OO[[#This Row],[111 (02JUL1985 18:00:00)-Water Temperature (C)]]*OO[[#This Row],[53]]</f>
        <v>2.3905415210699999E-7</v>
      </c>
      <c r="BD88" s="10">
        <f>3/24000000*OO[[#This Row],[112 (02JUL1985 21:00:00)-Water Temperature (C)]]*OO[[#This Row],[54]]</f>
        <v>1.8788083756200001E-7</v>
      </c>
      <c r="BE88" s="10">
        <f>3/24000000*OO[[#This Row],[113 (03JUL1985 00:00:00)-Water Temperature (C)]]*OO[[#This Row],[55]]</f>
        <v>1.5572317356959997E-7</v>
      </c>
      <c r="BF88" s="10">
        <f>3/24000000*OO[[#This Row],[114 (03JUL1985 03:00:00)-Water Temperature (C)]]*OO[[#This Row],[56]]</f>
        <v>1.3188279614163748E-7</v>
      </c>
      <c r="BG88" s="10">
        <f>3/24000000*OO[[#This Row],[115 (03JUL1985 06:00:00)-Water Temperature (C)]]*OO[[#This Row],[57]]</f>
        <v>1.119035934687E-7</v>
      </c>
      <c r="BH88" s="10">
        <f>3/24000000*OO[[#This Row],[116 (03JUL1985 09:00:00)-Water Temperature (C)]]*OO[[#This Row],[58]]</f>
        <v>9.6595851377924981E-8</v>
      </c>
      <c r="BI88" s="10">
        <f>3/24000000*OO[[#This Row],[117 (03JUL1985 12:00:00)-Water Temperature (C)]]*OO[[#This Row],[59]]</f>
        <v>8.6142245385637485E-8</v>
      </c>
      <c r="BJ88" s="10">
        <f>3/24000000*OO[[#This Row],[118 (03JUL1985 15:00:00)-Water Temperature (C)]]*OO[[#This Row],[60]]</f>
        <v>7.6947483917549988E-8</v>
      </c>
      <c r="BK88" s="10">
        <f>3/24000000*OO[[#This Row],[119 (03JUL1985 18:00:00)-Water Temperature (C)]]*OO[[#This Row],[61]]</f>
        <v>7.0178431109149999E-8</v>
      </c>
      <c r="BL88" s="10">
        <f>3/24000000*OO[[#This Row],[120 (03JUL1985 21:00:00)-Water Temperature (C)]]*OO[[#This Row],[62]]</f>
        <v>6.2670060008399997E-8</v>
      </c>
      <c r="BM88" s="10">
        <f>3/24000000*OO[[#This Row],[121 (04JUL1985 00:00:00)-Water Temperature (C)]]*OO[[#This Row],[63]]</f>
        <v>5.7310394443274994E-8</v>
      </c>
      <c r="BN88" s="10">
        <f>3/24000000*OO[[#This Row],[122 (04JUL1985 03:00:00)-Water Temperature (C)]]*OO[[#This Row],[64]]</f>
        <v>5.3045203185000001E-8</v>
      </c>
      <c r="BO88" s="10">
        <f>3/24000000*OO[[#This Row],[123 (04JUL1985 06:00:00)-Water Temperature (C)]]*OO[[#This Row],[65]]</f>
        <v>4.8843464951750001E-8</v>
      </c>
      <c r="BP88" s="10">
        <f>3/24000000*OO[[#This Row],[124 (04JUL1985 09:00:00)-Water Temperature (C)]]*OO[[#This Row],[66]]</f>
        <v>4.6901098896400002E-8</v>
      </c>
      <c r="BQ88" s="10">
        <f>3/24000000*OO[[#This Row],[125 (04JUL1985 12:00:00)-Water Temperature (C)]]*OO[[#This Row],[67]]</f>
        <v>4.4407396512375003E-8</v>
      </c>
      <c r="BR88" s="10">
        <f>3/24000000*OO[[#This Row],[126 (04JUL1985 15:00:00)-Water Temperature (C)]]*OO[[#This Row],[68]]</f>
        <v>4.2481703065599999E-8</v>
      </c>
      <c r="BS88" s="10">
        <f>3/24000000*OO[[#This Row],[127 (04JUL1985 18:00:00)-Water Temperature (C)]]*OO[[#This Row],[69]]</f>
        <v>4.1457735221924993E-8</v>
      </c>
      <c r="BT88" s="10">
        <f>3/24000000*OO[[#This Row],[128 (04JUL1985 21:00:00)-Water Temperature (C)]]*OO[[#This Row],[70]]</f>
        <v>3.9026971629087502E-8</v>
      </c>
      <c r="BU88" s="10">
        <f>3/24000000*OO[[#This Row],[129 (05JUL1985 00:00:00)-Water Temperature (C)]]*OO[[#This Row],[71]]</f>
        <v>3.6181472640750001E-8</v>
      </c>
      <c r="BV88" s="10">
        <f>3/24000000*OO[[#This Row],[130 (05JUL1985 03:00:00)-Water Temperature (C)]]*OO[[#This Row],[72]]</f>
        <v>3.4358713082924997E-8</v>
      </c>
      <c r="BW88" s="10">
        <f>3/24000000*OO[[#This Row],[131 (05JUL1985 06:00:00)-Water Temperature (C)]]*OO[[#This Row],[73]]</f>
        <v>3.3557729012849997E-8</v>
      </c>
      <c r="BX88" s="10">
        <f>3/24000000*OO[[#This Row],[132 (05JUL1985 09:00:00)-Water Temperature (C)]]*OO[[#This Row],[74]]</f>
        <v>3.4751516390612503E-8</v>
      </c>
      <c r="BY88" s="10">
        <f>3/24000000*OO[[#This Row],[133 (05JUL1985 12:00:00)-Water Temperature (C)]]*OO[[#This Row],[75]]</f>
        <v>3.5405995358749993E-8</v>
      </c>
      <c r="BZ88" s="10">
        <f>3/24000000*OO[[#This Row],[134 (05JUL1985 15:00:00)-Water Temperature (C)]]*OO[[#This Row],[76]]</f>
        <v>3.5835705427500003E-8</v>
      </c>
      <c r="CA88" s="10">
        <f>3/24000000*OO[[#This Row],[135 (05JUL1985 18:00:00)-Water Temperature (C)]]*OO[[#This Row],[77]]</f>
        <v>3.5699547585974997E-8</v>
      </c>
      <c r="CB88" s="10">
        <f>3/24000000*OO[[#This Row],[136 (05JUL1985 21:00:00)-Water Temperature (C)]]*OO[[#This Row],[78]]</f>
        <v>3.4026819529199996E-8</v>
      </c>
      <c r="CC88" s="10">
        <f>3/24000000*OO[[#This Row],[137 (06JUL1985 00:00:00)-Water Temperature (C)]]*OO[[#This Row],[79]]</f>
        <v>3.2125300796362498E-8</v>
      </c>
      <c r="CD88" s="10">
        <f>3/24000000*OO[[#This Row],[138 (06JUL1985 03:00:00)-Water Temperature (C)]]*OO[[#This Row],[80]]</f>
        <v>3.0770395798999999E-8</v>
      </c>
      <c r="CE88" s="10">
        <f>3/24000000*OO[[#This Row],[139 (06JUL1985 06:00:00)-Water Temperature (C)]]*OO[[#This Row],[81]]</f>
        <v>3.053705670465E-8</v>
      </c>
      <c r="CF88" s="10">
        <f>3/24000000*OO[[#This Row],[140 (06JUL1985 09:00:00)-Water Temperature (C)]]*OO[[#This Row],[82]]</f>
        <v>3.2214312669000002E-8</v>
      </c>
      <c r="CG88" s="10">
        <f>3/24000000*OO[[#This Row],[141 (06JUL1985 12:00:00)-Water Temperature (C)]]*OO[[#This Row],[83]]</f>
        <v>3.3368784328337502E-8</v>
      </c>
      <c r="CH88" s="10">
        <f>3/24000000*OO[[#This Row],[142 (06JUL1985 15:00:00)-Water Temperature (C)]]*OO[[#This Row],[84]]</f>
        <v>3.4014497029424997E-8</v>
      </c>
      <c r="CI88" s="10">
        <f>3/24000000*OO[[#This Row],[143 (06JUL1985 18:00:00)-Water Temperature (C)]]*OO[[#This Row],[85]]</f>
        <v>3.3691545138375E-8</v>
      </c>
      <c r="CJ88" s="10">
        <f>3/24000000*OO[[#This Row],[144 (06JUL1985 21:00:00)-Water Temperature (C)]]*OO[[#This Row],[86]]</f>
        <v>3.1853121767212509E-8</v>
      </c>
      <c r="CK88" s="10">
        <f>3/24000000*OO[[#This Row],[145 (07JUL1985 00:00:00)-Water Temperature (C)]]*OO[[#This Row],[87]]</f>
        <v>2.9488125667499999E-8</v>
      </c>
      <c r="CL88" s="10">
        <f>3/24000000*OO[[#This Row],[146 (07JUL1985 03:00:00)-Water Temperature (C)]]*OO[[#This Row],[88]]</f>
        <v>2.7283913855549999E-8</v>
      </c>
      <c r="CM88" s="10">
        <f>3/24000000*OO[[#This Row],[147 (07JUL1985 06:00:00)-Water Temperature (C)]]*OO[[#This Row],[89]]</f>
        <v>2.5199127310499998E-8</v>
      </c>
      <c r="CN88" s="10">
        <f>3/24000000*OO[[#This Row],[148 (07JUL1985 09:00:00)-Water Temperature (C)]]*OO[[#This Row],[90]]</f>
        <v>2.3765781990825001E-8</v>
      </c>
      <c r="CO88" s="10">
        <f>3/24000000*OO[[#This Row],[149 (07JUL1985 12:00:00)-Water Temperature (C)]]*OO[[#This Row],[91]]</f>
        <v>2.1525353603249999E-8</v>
      </c>
      <c r="CP88" s="10">
        <f>3/24000000*OO[[#This Row],[150 (07JUL1985 15:00:00)-Water Temperature (C)]]*OO[[#This Row],[92]]</f>
        <v>2.0482654729249999E-8</v>
      </c>
      <c r="CQ88" s="10">
        <f>3/24000000*OO[[#This Row],[151 (07JUL1985 18:00:00)-Water Temperature (C)]]*OO[[#This Row],[93]]</f>
        <v>1.9058120736821248E-8</v>
      </c>
      <c r="CR88" s="10">
        <f>3/24000000*OO[[#This Row],[152 (07JUL1985 21:00:00)-Water Temperature (C)]]*OO[[#This Row],[94]]</f>
        <v>1.7359481387452499E-8</v>
      </c>
      <c r="CS88" s="10">
        <f>3/24000000*OO[[#This Row],[153 (08JUL1985 00:00:00)-Water Temperature (C)]]*OO[[#This Row],[95]]</f>
        <v>1.5825080330416247E-8</v>
      </c>
      <c r="CT88" s="10">
        <f>3/24000000*OO[[#This Row],[154 (08JUL1985 03:00:00)-Water Temperature (C)]]*OO[[#This Row],[96]]</f>
        <v>1.442791501704E-8</v>
      </c>
      <c r="CU88" s="10">
        <f>3/24000000*OO[[#This Row],[155 (08JUL1985 06:00:00)-Water Temperature (C)]]*OO[[#This Row],[97]]</f>
        <v>1.3122039177414999E-8</v>
      </c>
      <c r="CV88" s="10">
        <f>3/24000000*OO[[#This Row],[156 (08JUL1985 09:00:00)-Water Temperature (C)]]*OO[[#This Row],[98]]</f>
        <v>1.2157081778565E-8</v>
      </c>
      <c r="CW88" s="10">
        <f>3/24000000*OO[[#This Row],[157 (08JUL1985 12:00:00)-Water Temperature (C)]]*OO[[#This Row],[99]]</f>
        <v>1.107709846796E-8</v>
      </c>
    </row>
    <row r="89" spans="1:101" x14ac:dyDescent="0.35">
      <c r="A89" t="s">
        <v>94</v>
      </c>
      <c r="B89">
        <v>801.98670000000004</v>
      </c>
      <c r="C89" s="10">
        <f>3/24*OO[[#This Row],[59 (26JUN1985 06:00:00)-Water Temperature (C)]]*OO[[#This Row],[1]]/SUM(OO[1])</f>
        <v>3.6186742016726372E-36</v>
      </c>
      <c r="D89" s="10">
        <f>3/24*OO[[#This Row],[60 (26JUN1985 09:00:00)-Water Temperature (C)]]*OO[[#This Row],[2]]/SUM(OO[2])</f>
        <v>1.2167277032239933E-21</v>
      </c>
      <c r="E89" s="10">
        <f>3/24*OO[[#This Row],[61 (26JUN1985 12:00:00)-Water Temperature (C)]]*OO[[#This Row],[3]]/SUM(OO[3])</f>
        <v>9.5956597131088964E-10</v>
      </c>
      <c r="F89" s="10">
        <f>3/24*OO[[#This Row],[62 (26JUN1985 15:00:00)-Water Temperature (C)]]*OO[[#This Row],[4]]/SUM(OO[4])</f>
        <v>2.5795917987228052E-4</v>
      </c>
      <c r="G89" s="10">
        <f>3/24*OO[[#This Row],[63 (26JUN1985 18:00:00)-Water Temperature (C)]]*OO[[#This Row],[5]]/SUM(OO[5])</f>
        <v>1.7203431858030097E-2</v>
      </c>
      <c r="H89" s="10">
        <f>3/24*OO[[#This Row],[64 (26JUN1985 21:00:00)-Water Temperature (C)]]*OO[[#This Row],[6]]/SUM(OO[6])</f>
        <v>6.211339787773909E-2</v>
      </c>
      <c r="I89" s="10">
        <f>3/24*OO[[#This Row],[65 (27JUN1985 00:00:00)-Water Temperature (C)]]*OO[[#This Row],[7]]/SUM(OO[7])</f>
        <v>4.2754309404899653E-2</v>
      </c>
      <c r="J89" s="10">
        <f>3/24*OO[[#This Row],[66 (27JUN1985 03:00:00)-Water Temperature (C)]]*OO[[#This Row],[8]]/SUM(OO[8])</f>
        <v>1.0701108869135893E-2</v>
      </c>
      <c r="K89" s="10">
        <f>3/24*OO[[#This Row],[67 (27JUN1985 06:00:00)-Water Temperature (C)]]*OO[[#This Row],[9]]/SUM(OO[9])</f>
        <v>1.4562894078254192E-3</v>
      </c>
      <c r="L89" s="10">
        <f>3/24*OO[[#This Row],[68 (27JUN1985 09:00:00)-Water Temperature (C)]]*OO[[#This Row],[10]]/SUM(OO[10])</f>
        <v>1.6662541919655122E-4</v>
      </c>
      <c r="M89" s="10">
        <f>3/24*OO[[#This Row],[69 (27JUN1985 12:00:00)-Water Temperature (C)]]*OO[[#This Row],[11]]/SUM(OO[11])</f>
        <v>3.8233838787814797E-5</v>
      </c>
      <c r="N89" s="10">
        <f>3/24*OO[[#This Row],[70 (27JUN1985 15:00:00)-Water Temperature (C)]]*OO[[#This Row],[12]]/SUM(OO[12])</f>
        <v>2.5058575714343829E-5</v>
      </c>
      <c r="O89" s="10">
        <f>3/24*OO[[#This Row],[71 (27JUN1985 18:00:00)-Water Temperature (C)]]*OO[[#This Row],[13]]/SUM(OO[13])</f>
        <v>2.1903163122480174E-5</v>
      </c>
      <c r="P89" s="10">
        <f>3/24*OO[[#This Row],[72 (27JUN1985 21:00:00)-Water Temperature (C)]]*OO[[#This Row],[14]]/SUM(OO[14])</f>
        <v>1.9722051023789484E-5</v>
      </c>
      <c r="Q89" s="10">
        <f>3/24*OO[[#This Row],[73 (28JUN1985 00:00:00)-Water Temperature (C)]]*OO[[#This Row],[15]]/SUM(OO[15])</f>
        <v>1.8390481680749854E-5</v>
      </c>
      <c r="R89" s="10">
        <f>3/24*OO[[#This Row],[74 (28JUN1985 03:00:00)-Water Temperature (C)]]*OO[[#This Row],[16]]/SUM(OO[16])</f>
        <v>1.7411538684407414E-5</v>
      </c>
      <c r="S89" s="10">
        <f>3/24*OO[[#This Row],[75 (28JUN1985 06:00:00)-Water Temperature (C)]]*OO[[#This Row],[17]]/SUM(OO[17])</f>
        <v>1.6348295002011649E-5</v>
      </c>
      <c r="T89" s="10">
        <f>3/24*OO[[#This Row],[76 (28JUN1985 09:00:00)-Water Temperature (C)]]*OO[[#This Row],[18]]/SUM(OO[18])</f>
        <v>1.5222684885495567E-5</v>
      </c>
      <c r="U89" s="10">
        <f>3/24*OO[[#This Row],[77 (28JUN1985 12:00:00)-Water Temperature (C)]]*OO[[#This Row],[19]]/SUM(OO[19])</f>
        <v>1.363070827045136E-5</v>
      </c>
      <c r="V89" s="10">
        <f>3/24000000*OO[[#This Row],[78 (28JUN1985 15:00:00)-Water Temperature (C)]]*OO[[#This Row],[20]]</f>
        <v>1.2304861857295E-5</v>
      </c>
      <c r="W89" s="10">
        <f>3/24000000*OO[[#This Row],[79 (28JUN1985 18:00:00)-Water Temperature (C)]]*OO[[#This Row],[21]]</f>
        <v>1.0958663239664999E-5</v>
      </c>
      <c r="X89" s="10">
        <f>3/24000000*OO[[#This Row],[80 (28JUN1985 21:00:00)-Water Temperature (C)]]*OO[[#This Row],[22]]</f>
        <v>1.0225548039804999E-5</v>
      </c>
      <c r="Y89" s="10">
        <f>3/24000000*OO[[#This Row],[81 (29JUN1985 00:00:00)-Water Temperature (C)]]*OO[[#This Row],[23]]</f>
        <v>1.0651770182226248E-5</v>
      </c>
      <c r="Z89" s="10">
        <f>3/24000000*OO[[#This Row],[82 (29JUN1985 03:00:00)-Water Temperature (C)]]*OO[[#This Row],[24]]</f>
        <v>1.158844563575125E-5</v>
      </c>
      <c r="AA89" s="10">
        <f>3/24000000*OO[[#This Row],[83 (29JUN1985 06:00:00)-Water Temperature (C)]]*OO[[#This Row],[25]]</f>
        <v>1.1864948155599998E-5</v>
      </c>
      <c r="AB89" s="10">
        <f>3/24000000*OO[[#This Row],[84 (29JUN1985 09:00:00)-Water Temperature (C)]]*OO[[#This Row],[26]]</f>
        <v>1.1679676703564999E-5</v>
      </c>
      <c r="AC89" s="10">
        <f>3/24000000*OO[[#This Row],[85 (29JUN1985 12:00:00)-Water Temperature (C)]]*OO[[#This Row],[27]]</f>
        <v>1.0557444258449998E-5</v>
      </c>
      <c r="AD89" s="10">
        <f>3/24000000*OO[[#This Row],[86 (29JUN1985 15:00:00)-Water Temperature (C)]]*OO[[#This Row],[28]]</f>
        <v>9.5844075737849991E-6</v>
      </c>
      <c r="AE89" s="10">
        <f>3/24000000*OO[[#This Row],[88 (29JUN1985 21:00:00)-Water Temperature (C)]]*OO[[#This Row],[30]]</f>
        <v>7.5696259164499997E-6</v>
      </c>
      <c r="AF89" s="10">
        <f>3/24000000*OO[[#This Row],[88 (29JUN1985 21:00:00)-Water Temperature (C)]]*OO[[#This Row],[30]]</f>
        <v>7.5696259164499997E-6</v>
      </c>
      <c r="AG89" s="10">
        <f>3/24000000*OO[[#This Row],[89 (30JUN1985 00:00:00)-Water Temperature (C)]]*OO[[#This Row],[31]]</f>
        <v>6.6541893372750006E-6</v>
      </c>
      <c r="AH89" s="10">
        <f>3/24000000*OO[[#This Row],[90 (30JUN1985 03:00:00)-Water Temperature (C)]]*OO[[#This Row],[32]]</f>
        <v>5.8793806312649991E-6</v>
      </c>
      <c r="AI89" s="10">
        <f>3/24000000*OO[[#This Row],[91 (30JUN1985 06:00:00)-Water Temperature (C)]]*OO[[#This Row],[33]]</f>
        <v>5.3009544159062499E-6</v>
      </c>
      <c r="AJ89" s="10">
        <f>3/24000000*OO[[#This Row],[92 (30JUN1985 09:00:00)-Water Temperature (C)]]*OO[[#This Row],[34]]</f>
        <v>4.9743643464899995E-6</v>
      </c>
      <c r="AK89" s="10">
        <f>3/24000000*OO[[#This Row],[93 (30JUN1985 12:00:00)-Water Temperature (C)]]*OO[[#This Row],[35]]</f>
        <v>4.4965941103224996E-6</v>
      </c>
      <c r="AL89" s="10">
        <f>3/24000000*OO[[#This Row],[94 (30JUN1985 15:00:00)-Water Temperature (C)]]*OO[[#This Row],[36]]</f>
        <v>4.1306447457187505E-6</v>
      </c>
      <c r="AM89" s="10">
        <f>3/24000000*OO[[#This Row],[95 (30JUN1985 18:00:00)-Water Temperature (C)]]*OO[[#This Row],[37]]</f>
        <v>3.80541737511E-6</v>
      </c>
      <c r="AN89" s="10">
        <f>3/24000000*OO[[#This Row],[96 (30JUN1985 21:00:00)-Water Temperature (C)]]*OO[[#This Row],[38]]</f>
        <v>3.3724014398699997E-6</v>
      </c>
      <c r="AO89" s="10">
        <f>3/24000000*OO[[#This Row],[97 (01JUL1985 00:00:00)-Water Temperature (C)]]*OO[[#This Row],[39]]</f>
        <v>2.9644907358937499E-6</v>
      </c>
      <c r="AP89" s="10">
        <f>3/24000000*OO[[#This Row],[98 (01JUL1985 03:00:00)-Water Temperature (C)]]*OO[[#This Row],[40]]</f>
        <v>2.6490869090074997E-6</v>
      </c>
      <c r="AQ89" s="10">
        <f>3/24000000*OO[[#This Row],[99 (01JUL1985 06:00:00)-Water Temperature (C)]]*OO[[#This Row],[41]]</f>
        <v>2.3867668301199999E-6</v>
      </c>
      <c r="AR89" s="10">
        <f>3/24000000*OO[[#This Row],[100 (01JUL1985 09:00:00)-Water Temperature (C)]]*OO[[#This Row],[42]]</f>
        <v>2.2071873947300001E-6</v>
      </c>
      <c r="AS89" s="10">
        <f>3/24000000*OO[[#This Row],[101 (01JUL1985 12:00:00)-Water Temperature (C)]]*OO[[#This Row],[43]]</f>
        <v>1.9902020263124996E-6</v>
      </c>
      <c r="AT89" s="10">
        <f>3/24000000*OO[[#This Row],[102 (01JUL1985 15:00:00)-Water Temperature (C)]]*OO[[#This Row],[44]]</f>
        <v>1.7744287483949998E-6</v>
      </c>
      <c r="AU89" s="10">
        <f>3/24000000*OO[[#This Row],[103 (01JUL1985 18:00:00)-Water Temperature (C)]]*OO[[#This Row],[45]]</f>
        <v>1.5786326538224999E-6</v>
      </c>
      <c r="AV89" s="10">
        <f>3/24000000*OO[[#This Row],[104 (01JUL1985 21:00:00)-Water Temperature (C)]]*OO[[#This Row],[46]]</f>
        <v>1.3455879848996247E-6</v>
      </c>
      <c r="AW89" s="10">
        <f>3/24000000*OO[[#This Row],[105 (02JUL1985 00:00:00)-Water Temperature (C)]]*OO[[#This Row],[47]]</f>
        <v>1.13628848878E-6</v>
      </c>
      <c r="AX89" s="10">
        <f>3/24000000*OO[[#This Row],[106 (02JUL1985 03:00:00)-Water Temperature (C)]]*OO[[#This Row],[48]]</f>
        <v>9.4682445059950001E-7</v>
      </c>
      <c r="AY89" s="10">
        <f>3/24000000*OO[[#This Row],[107 (02JUL1985 06:00:00)-Water Temperature (C)]]*OO[[#This Row],[49]]</f>
        <v>7.5835686081912481E-7</v>
      </c>
      <c r="AZ89" s="10">
        <f>3/24000000*OO[[#This Row],[108 (02JUL1985 09:00:00)-Water Temperature (C)]]*OO[[#This Row],[50]]</f>
        <v>5.7965385319149989E-7</v>
      </c>
      <c r="BA89" s="10">
        <f>3/24000000*OO[[#This Row],[109 (02JUL1985 12:00:00)-Water Temperature (C)]]*OO[[#This Row],[51]]</f>
        <v>4.3532962362500002E-7</v>
      </c>
      <c r="BB89" s="10">
        <f>3/24000000*OO[[#This Row],[110 (02JUL1985 15:00:00)-Water Temperature (C)]]*OO[[#This Row],[52]]</f>
        <v>3.1799245928287505E-7</v>
      </c>
      <c r="BC89" s="10">
        <f>3/24000000*OO[[#This Row],[111 (02JUL1985 18:00:00)-Water Temperature (C)]]*OO[[#This Row],[53]]</f>
        <v>2.3981006486499999E-7</v>
      </c>
      <c r="BD89" s="10">
        <f>3/24000000*OO[[#This Row],[112 (02JUL1985 21:00:00)-Water Temperature (C)]]*OO[[#This Row],[54]]</f>
        <v>1.8723818439539999E-7</v>
      </c>
      <c r="BE89" s="10">
        <f>3/24000000*OO[[#This Row],[113 (03JUL1985 00:00:00)-Water Temperature (C)]]*OO[[#This Row],[55]]</f>
        <v>1.546162991128E-7</v>
      </c>
      <c r="BF89" s="10">
        <f>3/24000000*OO[[#This Row],[114 (03JUL1985 03:00:00)-Water Temperature (C)]]*OO[[#This Row],[56]]</f>
        <v>1.3073033115669997E-7</v>
      </c>
      <c r="BG89" s="10">
        <f>3/24000000*OO[[#This Row],[115 (03JUL1985 06:00:00)-Water Temperature (C)]]*OO[[#This Row],[57]]</f>
        <v>1.1088073584412499E-7</v>
      </c>
      <c r="BH89" s="10">
        <f>3/24000000*OO[[#This Row],[116 (03JUL1985 09:00:00)-Water Temperature (C)]]*OO[[#This Row],[58]]</f>
        <v>9.579768594224999E-8</v>
      </c>
      <c r="BI89" s="10">
        <f>3/24000000*OO[[#This Row],[117 (03JUL1985 12:00:00)-Water Temperature (C)]]*OO[[#This Row],[59]]</f>
        <v>8.5551305121999986E-8</v>
      </c>
      <c r="BJ89" s="10">
        <f>3/24000000*OO[[#This Row],[118 (03JUL1985 15:00:00)-Water Temperature (C)]]*OO[[#This Row],[60]]</f>
        <v>7.6367772030225E-8</v>
      </c>
      <c r="BK89" s="10">
        <f>3/24000000*OO[[#This Row],[119 (03JUL1985 18:00:00)-Water Temperature (C)]]*OO[[#This Row],[61]]</f>
        <v>6.9578912415750004E-8</v>
      </c>
      <c r="BL89" s="10">
        <f>3/24000000*OO[[#This Row],[120 (03JUL1985 21:00:00)-Water Temperature (C)]]*OO[[#This Row],[62]]</f>
        <v>6.1871618296287496E-8</v>
      </c>
      <c r="BM89" s="10">
        <f>3/24000000*OO[[#This Row],[121 (04JUL1985 00:00:00)-Water Temperature (C)]]*OO[[#This Row],[63]]</f>
        <v>5.6431903874312508E-8</v>
      </c>
      <c r="BN89" s="10">
        <f>3/24000000*OO[[#This Row],[122 (04JUL1985 03:00:00)-Water Temperature (C)]]*OO[[#This Row],[64]]</f>
        <v>5.2260861798599993E-8</v>
      </c>
      <c r="BO89" s="10">
        <f>3/24000000*OO[[#This Row],[123 (04JUL1985 06:00:00)-Water Temperature (C)]]*OO[[#This Row],[65]]</f>
        <v>4.8186504240875002E-8</v>
      </c>
      <c r="BP89" s="10">
        <f>3/24000000*OO[[#This Row],[124 (04JUL1985 09:00:00)-Water Temperature (C)]]*OO[[#This Row],[66]]</f>
        <v>4.6433475752624996E-8</v>
      </c>
      <c r="BQ89" s="10">
        <f>3/24000000*OO[[#This Row],[125 (04JUL1985 12:00:00)-Water Temperature (C)]]*OO[[#This Row],[67]]</f>
        <v>4.3976704843149998E-8</v>
      </c>
      <c r="BR89" s="10">
        <f>3/24000000*OO[[#This Row],[126 (04JUL1985 15:00:00)-Water Temperature (C)]]*OO[[#This Row],[68]]</f>
        <v>4.2002505832399997E-8</v>
      </c>
      <c r="BS89" s="10">
        <f>3/24000000*OO[[#This Row],[127 (04JUL1985 18:00:00)-Water Temperature (C)]]*OO[[#This Row],[69]]</f>
        <v>4.1017270234862492E-8</v>
      </c>
      <c r="BT89" s="10">
        <f>3/24000000*OO[[#This Row],[128 (04JUL1985 21:00:00)-Water Temperature (C)]]*OO[[#This Row],[70]]</f>
        <v>3.8548033257299992E-8</v>
      </c>
      <c r="BU89" s="10">
        <f>3/24000000*OO[[#This Row],[129 (05JUL1985 00:00:00)-Water Temperature (C)]]*OO[[#This Row],[71]]</f>
        <v>3.5620445809199999E-8</v>
      </c>
      <c r="BV89" s="10">
        <f>3/24000000*OO[[#This Row],[130 (05JUL1985 03:00:00)-Water Temperature (C)]]*OO[[#This Row],[72]]</f>
        <v>3.3780850014762496E-8</v>
      </c>
      <c r="BW89" s="10">
        <f>3/24000000*OO[[#This Row],[131 (05JUL1985 06:00:00)-Water Temperature (C)]]*OO[[#This Row],[73]]</f>
        <v>3.2980758614212493E-8</v>
      </c>
      <c r="BX89" s="10">
        <f>3/24000000*OO[[#This Row],[132 (05JUL1985 09:00:00)-Water Temperature (C)]]*OO[[#This Row],[74]]</f>
        <v>3.4283868342399995E-8</v>
      </c>
      <c r="BY89" s="10">
        <f>3/24000000*OO[[#This Row],[133 (05JUL1985 12:00:00)-Water Temperature (C)]]*OO[[#This Row],[75]]</f>
        <v>3.5002981484399994E-8</v>
      </c>
      <c r="BZ89" s="10">
        <f>3/24000000*OO[[#This Row],[134 (05JUL1985 15:00:00)-Water Temperature (C)]]*OO[[#This Row],[76]]</f>
        <v>3.5445986027900002E-8</v>
      </c>
      <c r="CA89" s="10">
        <f>3/24000000*OO[[#This Row],[135 (05JUL1985 18:00:00)-Water Temperature (C)]]*OO[[#This Row],[77]]</f>
        <v>3.5294783887912497E-8</v>
      </c>
      <c r="CB89" s="10">
        <f>3/24000000*OO[[#This Row],[136 (05JUL1985 21:00:00)-Water Temperature (C)]]*OO[[#This Row],[78]]</f>
        <v>3.3547097306750001E-8</v>
      </c>
      <c r="CC89" s="10">
        <f>3/24000000*OO[[#This Row],[137 (06JUL1985 00:00:00)-Water Temperature (C)]]*OO[[#This Row],[79]]</f>
        <v>3.1592715390749999E-8</v>
      </c>
      <c r="CD89" s="10">
        <f>3/24000000*OO[[#This Row],[138 (06JUL1985 03:00:00)-Water Temperature (C)]]*OO[[#This Row],[80]]</f>
        <v>3.0210857947724997E-8</v>
      </c>
      <c r="CE89" s="10">
        <f>3/24000000*OO[[#This Row],[139 (06JUL1985 06:00:00)-Water Temperature (C)]]*OO[[#This Row],[81]]</f>
        <v>2.9942114882375001E-8</v>
      </c>
      <c r="CF89" s="10">
        <f>3/24000000*OO[[#This Row],[140 (06JUL1985 09:00:00)-Water Temperature (C)]]*OO[[#This Row],[82]]</f>
        <v>3.1677751031599998E-8</v>
      </c>
      <c r="CG89" s="10">
        <f>3/24000000*OO[[#This Row],[141 (06JUL1985 12:00:00)-Water Temperature (C)]]*OO[[#This Row],[83]]</f>
        <v>3.2860034915499999E-8</v>
      </c>
      <c r="CH89" s="10">
        <f>3/24000000*OO[[#This Row],[142 (06JUL1985 15:00:00)-Water Temperature (C)]]*OO[[#This Row],[84]]</f>
        <v>3.3520846389712497E-8</v>
      </c>
      <c r="CI89" s="10">
        <f>3/24000000*OO[[#This Row],[143 (06JUL1985 18:00:00)-Water Temperature (C)]]*OO[[#This Row],[85]]</f>
        <v>3.3204099417500004E-8</v>
      </c>
      <c r="CJ89" s="10">
        <f>3/24000000*OO[[#This Row],[144 (06JUL1985 21:00:00)-Water Temperature (C)]]*OO[[#This Row],[86]]</f>
        <v>3.1332391391637503E-8</v>
      </c>
      <c r="CK89" s="10">
        <f>3/24000000*OO[[#This Row],[145 (07JUL1985 00:00:00)-Water Temperature (C)]]*OO[[#This Row],[87]]</f>
        <v>2.8950479569999994E-8</v>
      </c>
      <c r="CL89" s="10">
        <f>3/24000000*OO[[#This Row],[146 (07JUL1985 03:00:00)-Water Temperature (C)]]*OO[[#This Row],[88]]</f>
        <v>2.6804011470074996E-8</v>
      </c>
      <c r="CM89" s="10">
        <f>3/24000000*OO[[#This Row],[147 (07JUL1985 06:00:00)-Water Temperature (C)]]*OO[[#This Row],[89]]</f>
        <v>2.4802025125587498E-8</v>
      </c>
      <c r="CN89" s="10">
        <f>3/24000000*OO[[#This Row],[148 (07JUL1985 09:00:00)-Water Temperature (C)]]*OO[[#This Row],[90]]</f>
        <v>2.3469457000287498E-8</v>
      </c>
      <c r="CO89" s="10">
        <f>3/24000000*OO[[#This Row],[149 (07JUL1985 12:00:00)-Water Temperature (C)]]*OO[[#This Row],[91]]</f>
        <v>2.12310750936E-8</v>
      </c>
      <c r="CP89" s="10">
        <f>3/24000000*OO[[#This Row],[150 (07JUL1985 15:00:00)-Water Temperature (C)]]*OO[[#This Row],[92]]</f>
        <v>2.0240448469875002E-8</v>
      </c>
      <c r="CQ89" s="10">
        <f>3/24000000*OO[[#This Row],[151 (07JUL1985 18:00:00)-Water Temperature (C)]]*OO[[#This Row],[93]]</f>
        <v>1.8831077382E-8</v>
      </c>
      <c r="CR89" s="10">
        <f>3/24000000*OO[[#This Row],[152 (07JUL1985 21:00:00)-Water Temperature (C)]]*OO[[#This Row],[94]]</f>
        <v>1.7113248270475E-8</v>
      </c>
      <c r="CS89" s="10">
        <f>3/24000000*OO[[#This Row],[153 (08JUL1985 00:00:00)-Water Temperature (C)]]*OO[[#This Row],[95]]</f>
        <v>1.5574023695327495E-8</v>
      </c>
      <c r="CT89" s="10">
        <f>3/24000000*OO[[#This Row],[154 (08JUL1985 03:00:00)-Water Temperature (C)]]*OO[[#This Row],[96]]</f>
        <v>1.4210893121699998E-8</v>
      </c>
      <c r="CU89" s="10">
        <f>3/24000000*OO[[#This Row],[155 (08JUL1985 06:00:00)-Water Temperature (C)]]*OO[[#This Row],[97]]</f>
        <v>1.2980244892584999E-8</v>
      </c>
      <c r="CV89" s="10">
        <f>3/24000000*OO[[#This Row],[156 (08JUL1985 09:00:00)-Water Temperature (C)]]*OO[[#This Row],[98]]</f>
        <v>1.2104187282411249E-8</v>
      </c>
      <c r="CW89" s="10">
        <f>3/24000000*OO[[#This Row],[157 (08JUL1985 12:00:00)-Water Temperature (C)]]*OO[[#This Row],[99]]</f>
        <v>1.1042021808468749E-8</v>
      </c>
    </row>
    <row r="90" spans="1:101" x14ac:dyDescent="0.35">
      <c r="A90" t="s">
        <v>95</v>
      </c>
      <c r="B90">
        <v>810.46929999999998</v>
      </c>
      <c r="C90" s="10">
        <f>3/24*OO[[#This Row],[59 (26JUN1985 06:00:00)-Water Temperature (C)]]*OO[[#This Row],[1]]/SUM(OO[1])</f>
        <v>4.1032036653548113E-37</v>
      </c>
      <c r="D90" s="10">
        <f>3/24*OO[[#This Row],[60 (26JUN1985 09:00:00)-Water Temperature (C)]]*OO[[#This Row],[2]]/SUM(OO[2])</f>
        <v>1.9556342834666411E-22</v>
      </c>
      <c r="E90" s="10">
        <f>3/24*OO[[#This Row],[61 (26JUN1985 12:00:00)-Water Temperature (C)]]*OO[[#This Row],[3]]/SUM(OO[3])</f>
        <v>1.9312240813240191E-10</v>
      </c>
      <c r="F90" s="10">
        <f>3/24*OO[[#This Row],[62 (26JUN1985 15:00:00)-Water Temperature (C)]]*OO[[#This Row],[4]]/SUM(OO[4])</f>
        <v>1.7441682366799307E-4</v>
      </c>
      <c r="G90" s="10">
        <f>3/24*OO[[#This Row],[63 (26JUN1985 18:00:00)-Water Temperature (C)]]*OO[[#This Row],[5]]/SUM(OO[5])</f>
        <v>1.510914147554706E-2</v>
      </c>
      <c r="H90" s="10">
        <f>3/24*OO[[#This Row],[64 (26JUN1985 21:00:00)-Water Temperature (C)]]*OO[[#This Row],[6]]/SUM(OO[6])</f>
        <v>6.3833001719353605E-2</v>
      </c>
      <c r="I90" s="10">
        <f>3/24*OO[[#This Row],[65 (27JUN1985 00:00:00)-Water Temperature (C)]]*OO[[#This Row],[7]]/SUM(OO[7])</f>
        <v>4.8800860066980978E-2</v>
      </c>
      <c r="J90" s="10">
        <f>3/24*OO[[#This Row],[66 (27JUN1985 03:00:00)-Water Temperature (C)]]*OO[[#This Row],[8]]/SUM(OO[8])</f>
        <v>1.3129488361266496E-2</v>
      </c>
      <c r="K90" s="10">
        <f>3/24*OO[[#This Row],[67 (27JUN1985 06:00:00)-Water Temperature (C)]]*OO[[#This Row],[9]]/SUM(OO[9])</f>
        <v>1.8670580670788182E-3</v>
      </c>
      <c r="L90" s="10">
        <f>3/24*OO[[#This Row],[68 (27JUN1985 09:00:00)-Water Temperature (C)]]*OO[[#This Row],[10]]/SUM(OO[10])</f>
        <v>2.132907145642144E-4</v>
      </c>
      <c r="M90" s="10">
        <f>3/24*OO[[#This Row],[69 (27JUN1985 12:00:00)-Water Temperature (C)]]*OO[[#This Row],[11]]/SUM(OO[11])</f>
        <v>4.4267270297882189E-5</v>
      </c>
      <c r="N90" s="10">
        <f>3/24*OO[[#This Row],[70 (27JUN1985 15:00:00)-Water Temperature (C)]]*OO[[#This Row],[12]]/SUM(OO[12])</f>
        <v>2.7380015155670103E-5</v>
      </c>
      <c r="O90" s="10">
        <f>3/24*OO[[#This Row],[71 (27JUN1985 18:00:00)-Water Temperature (C)]]*OO[[#This Row],[13]]/SUM(OO[13])</f>
        <v>2.373610389186389E-5</v>
      </c>
      <c r="P90" s="10">
        <f>3/24*OO[[#This Row],[72 (27JUN1985 21:00:00)-Water Temperature (C)]]*OO[[#This Row],[14]]/SUM(OO[14])</f>
        <v>2.1300608928210524E-5</v>
      </c>
      <c r="Q90" s="10">
        <f>3/24*OO[[#This Row],[73 (28JUN1985 00:00:00)-Water Temperature (C)]]*OO[[#This Row],[15]]/SUM(OO[15])</f>
        <v>1.9807833925148928E-5</v>
      </c>
      <c r="R90" s="10">
        <f>3/24*OO[[#This Row],[74 (28JUN1985 03:00:00)-Water Temperature (C)]]*OO[[#This Row],[16]]/SUM(OO[16])</f>
        <v>1.8772542090004872E-5</v>
      </c>
      <c r="S90" s="10">
        <f>3/24*OO[[#This Row],[75 (28JUN1985 06:00:00)-Water Temperature (C)]]*OO[[#This Row],[17]]/SUM(OO[17])</f>
        <v>1.7680617227294777E-5</v>
      </c>
      <c r="T90" s="10">
        <f>3/24*OO[[#This Row],[76 (28JUN1985 09:00:00)-Water Temperature (C)]]*OO[[#This Row],[18]]/SUM(OO[18])</f>
        <v>1.6539205056251939E-5</v>
      </c>
      <c r="U90" s="10">
        <f>3/24*OO[[#This Row],[77 (28JUN1985 12:00:00)-Water Temperature (C)]]*OO[[#This Row],[19]]/SUM(OO[19])</f>
        <v>1.4852544250623608E-5</v>
      </c>
      <c r="V90" s="10">
        <f>3/24000000*OO[[#This Row],[78 (28JUN1985 15:00:00)-Water Temperature (C)]]*OO[[#This Row],[20]]</f>
        <v>1.3432990860442498E-5</v>
      </c>
      <c r="W90" s="10">
        <f>3/24000000*OO[[#This Row],[79 (28JUN1985 18:00:00)-Water Temperature (C)]]*OO[[#This Row],[21]]</f>
        <v>1.1954757601087499E-5</v>
      </c>
      <c r="X90" s="10">
        <f>3/24000000*OO[[#This Row],[80 (28JUN1985 21:00:00)-Water Temperature (C)]]*OO[[#This Row],[22]]</f>
        <v>1.1083250469364999E-5</v>
      </c>
      <c r="Y90" s="10">
        <f>3/24000000*OO[[#This Row],[81 (29JUN1985 00:00:00)-Water Temperature (C)]]*OO[[#This Row],[23]]</f>
        <v>1.1459198394929999E-5</v>
      </c>
      <c r="Z90" s="10">
        <f>3/24000000*OO[[#This Row],[82 (29JUN1985 03:00:00)-Water Temperature (C)]]*OO[[#This Row],[24]]</f>
        <v>1.2500241380291249E-5</v>
      </c>
      <c r="AA90" s="10">
        <f>3/24000000*OO[[#This Row],[83 (29JUN1985 06:00:00)-Water Temperature (C)]]*OO[[#This Row],[25]]</f>
        <v>1.2911616258757499E-5</v>
      </c>
      <c r="AB90" s="10">
        <f>3/24000000*OO[[#This Row],[84 (29JUN1985 09:00:00)-Water Temperature (C)]]*OO[[#This Row],[26]]</f>
        <v>1.2824233118594999E-5</v>
      </c>
      <c r="AC90" s="10">
        <f>3/24000000*OO[[#This Row],[85 (29JUN1985 12:00:00)-Water Temperature (C)]]*OO[[#This Row],[27]]</f>
        <v>1.1659211223985E-5</v>
      </c>
      <c r="AD90" s="10">
        <f>3/24000000*OO[[#This Row],[86 (29JUN1985 15:00:00)-Water Temperature (C)]]*OO[[#This Row],[28]]</f>
        <v>1.061289001738E-5</v>
      </c>
      <c r="AE90" s="10">
        <f>3/24000000*OO[[#This Row],[88 (29JUN1985 21:00:00)-Water Temperature (C)]]*OO[[#This Row],[30]]</f>
        <v>8.4094207473787494E-6</v>
      </c>
      <c r="AF90" s="10">
        <f>3/24000000*OO[[#This Row],[88 (29JUN1985 21:00:00)-Water Temperature (C)]]*OO[[#This Row],[30]]</f>
        <v>8.4094207473787494E-6</v>
      </c>
      <c r="AG90" s="10">
        <f>3/24000000*OO[[#This Row],[89 (30JUN1985 00:00:00)-Water Temperature (C)]]*OO[[#This Row],[31]]</f>
        <v>7.3963895697337497E-6</v>
      </c>
      <c r="AH90" s="10">
        <f>3/24000000*OO[[#This Row],[90 (30JUN1985 03:00:00)-Water Temperature (C)]]*OO[[#This Row],[32]]</f>
        <v>6.5463963606124989E-6</v>
      </c>
      <c r="AI90" s="10">
        <f>3/24000000*OO[[#This Row],[91 (30JUN1985 06:00:00)-Water Temperature (C)]]*OO[[#This Row],[33]]</f>
        <v>5.9147693097899997E-6</v>
      </c>
      <c r="AJ90" s="10">
        <f>3/24000000*OO[[#This Row],[92 (30JUN1985 09:00:00)-Water Temperature (C)]]*OO[[#This Row],[34]]</f>
        <v>5.5885480162124999E-6</v>
      </c>
      <c r="AK90" s="10">
        <f>3/24000000*OO[[#This Row],[93 (30JUN1985 12:00:00)-Water Temperature (C)]]*OO[[#This Row],[35]]</f>
        <v>5.071943934037499E-6</v>
      </c>
      <c r="AL90" s="10">
        <f>3/24000000*OO[[#This Row],[94 (30JUN1985 15:00:00)-Water Temperature (C)]]*OO[[#This Row],[36]]</f>
        <v>4.6638729935999993E-6</v>
      </c>
      <c r="AM90" s="10">
        <f>3/24000000*OO[[#This Row],[95 (30JUN1985 18:00:00)-Water Temperature (C)]]*OO[[#This Row],[37]]</f>
        <v>4.3073124999249997E-6</v>
      </c>
      <c r="AN90" s="10">
        <f>3/24000000*OO[[#This Row],[96 (30JUN1985 21:00:00)-Water Temperature (C)]]*OO[[#This Row],[38]]</f>
        <v>3.8183863313925E-6</v>
      </c>
      <c r="AO90" s="10">
        <f>3/24000000*OO[[#This Row],[97 (01JUL1985 00:00:00)-Water Temperature (C)]]*OO[[#This Row],[39]]</f>
        <v>3.3486675924787498E-6</v>
      </c>
      <c r="AP90" s="10">
        <f>3/24000000*OO[[#This Row],[98 (01JUL1985 03:00:00)-Water Temperature (C)]]*OO[[#This Row],[40]]</f>
        <v>2.9981297731787494E-6</v>
      </c>
      <c r="AQ90" s="10">
        <f>3/24000000*OO[[#This Row],[99 (01JUL1985 06:00:00)-Water Temperature (C)]]*OO[[#This Row],[41]]</f>
        <v>2.7081267747187497E-6</v>
      </c>
      <c r="AR90" s="10">
        <f>3/24000000*OO[[#This Row],[100 (01JUL1985 09:00:00)-Water Temperature (C)]]*OO[[#This Row],[42]]</f>
        <v>2.523208205025E-6</v>
      </c>
      <c r="AS90" s="10">
        <f>3/24000000*OO[[#This Row],[101 (01JUL1985 12:00:00)-Water Temperature (C)]]*OO[[#This Row],[43]]</f>
        <v>2.2848281478337496E-6</v>
      </c>
      <c r="AT90" s="10">
        <f>3/24000000*OO[[#This Row],[102 (01JUL1985 15:00:00)-Water Temperature (C)]]*OO[[#This Row],[44]]</f>
        <v>2.0407605044849995E-6</v>
      </c>
      <c r="AU90" s="10">
        <f>3/24000000*OO[[#This Row],[103 (01JUL1985 18:00:00)-Water Temperature (C)]]*OO[[#This Row],[45]]</f>
        <v>1.819152817876625E-6</v>
      </c>
      <c r="AV90" s="10">
        <f>3/24000000*OO[[#This Row],[104 (01JUL1985 21:00:00)-Water Temperature (C)]]*OO[[#This Row],[46]]</f>
        <v>1.5500909877475E-6</v>
      </c>
      <c r="AW90" s="10">
        <f>3/24000000*OO[[#This Row],[105 (02JUL1985 00:00:00)-Water Temperature (C)]]*OO[[#This Row],[47]]</f>
        <v>1.3077946522499999E-6</v>
      </c>
      <c r="AX90" s="10">
        <f>3/24000000*OO[[#This Row],[106 (02JUL1985 03:00:00)-Water Temperature (C)]]*OO[[#This Row],[48]]</f>
        <v>1.09299401750275E-6</v>
      </c>
      <c r="AY90" s="10">
        <f>3/24000000*OO[[#This Row],[107 (02JUL1985 06:00:00)-Water Temperature (C)]]*OO[[#This Row],[49]]</f>
        <v>8.8045663646250001E-7</v>
      </c>
      <c r="AZ90" s="10">
        <f>3/24000000*OO[[#This Row],[108 (02JUL1985 09:00:00)-Water Temperature (C)]]*OO[[#This Row],[50]]</f>
        <v>6.775379591557499E-7</v>
      </c>
      <c r="BA90" s="10">
        <f>3/24000000*OO[[#This Row],[109 (02JUL1985 12:00:00)-Water Temperature (C)]]*OO[[#This Row],[51]]</f>
        <v>5.1177895223400016E-7</v>
      </c>
      <c r="BB90" s="10">
        <f>3/24000000*OO[[#This Row],[110 (02JUL1985 15:00:00)-Water Temperature (C)]]*OO[[#This Row],[52]]</f>
        <v>3.7312298180575E-7</v>
      </c>
      <c r="BC90" s="10">
        <f>3/24000000*OO[[#This Row],[111 (02JUL1985 18:00:00)-Water Temperature (C)]]*OO[[#This Row],[53]]</f>
        <v>2.7998344392599997E-7</v>
      </c>
      <c r="BD90" s="10">
        <f>3/24000000*OO[[#This Row],[112 (02JUL1985 21:00:00)-Water Temperature (C)]]*OO[[#This Row],[54]]</f>
        <v>2.1690946978174996E-7</v>
      </c>
      <c r="BE90" s="10">
        <f>3/24000000*OO[[#This Row],[113 (03JUL1985 00:00:00)-Water Temperature (C)]]*OO[[#This Row],[55]]</f>
        <v>1.7830108407401248E-7</v>
      </c>
      <c r="BF90" s="10">
        <f>3/24000000*OO[[#This Row],[114 (03JUL1985 03:00:00)-Water Temperature (C)]]*OO[[#This Row],[56]]</f>
        <v>1.5046773915979999E-7</v>
      </c>
      <c r="BG90" s="10">
        <f>3/24000000*OO[[#This Row],[115 (03JUL1985 06:00:00)-Water Temperature (C)]]*OO[[#This Row],[57]]</f>
        <v>1.2757891941382499E-7</v>
      </c>
      <c r="BH90" s="10">
        <f>3/24000000*OO[[#This Row],[116 (03JUL1985 09:00:00)-Water Temperature (C)]]*OO[[#This Row],[58]]</f>
        <v>1.1027507907877497E-7</v>
      </c>
      <c r="BI90" s="10">
        <f>3/24000000*OO[[#This Row],[117 (03JUL1985 12:00:00)-Water Temperature (C)]]*OO[[#This Row],[59]]</f>
        <v>9.8613614124500001E-8</v>
      </c>
      <c r="BJ90" s="10">
        <f>3/24000000*OO[[#This Row],[118 (03JUL1985 15:00:00)-Water Temperature (C)]]*OO[[#This Row],[60]]</f>
        <v>8.7972565203300004E-8</v>
      </c>
      <c r="BK90" s="10">
        <f>3/24000000*OO[[#This Row],[119 (03JUL1985 18:00:00)-Water Temperature (C)]]*OO[[#This Row],[61]]</f>
        <v>8.0074937763949991E-8</v>
      </c>
      <c r="BL90" s="10">
        <f>3/24000000*OO[[#This Row],[120 (03JUL1985 21:00:00)-Water Temperature (C)]]*OO[[#This Row],[62]]</f>
        <v>7.0890523812837499E-8</v>
      </c>
      <c r="BM90" s="10">
        <f>3/24000000*OO[[#This Row],[121 (04JUL1985 00:00:00)-Water Temperature (C)]]*OO[[#This Row],[63]]</f>
        <v>6.4397258717399995E-8</v>
      </c>
      <c r="BN90" s="10">
        <f>3/24000000*OO[[#This Row],[122 (04JUL1985 03:00:00)-Water Temperature (C)]]*OO[[#This Row],[64]]</f>
        <v>5.9647993597399996E-8</v>
      </c>
      <c r="BO90" s="10">
        <f>3/24000000*OO[[#This Row],[123 (04JUL1985 06:00:00)-Water Temperature (C)]]*OO[[#This Row],[65]]</f>
        <v>5.5049329097999999E-8</v>
      </c>
      <c r="BP90" s="10">
        <f>3/24000000*OO[[#This Row],[124 (04JUL1985 09:00:00)-Water Temperature (C)]]*OO[[#This Row],[66]]</f>
        <v>5.32190971504125E-8</v>
      </c>
      <c r="BQ90" s="10">
        <f>3/24000000*OO[[#This Row],[125 (04JUL1985 12:00:00)-Water Temperature (C)]]*OO[[#This Row],[67]]</f>
        <v>5.0435392001750004E-8</v>
      </c>
      <c r="BR90" s="10">
        <f>3/24000000*OO[[#This Row],[126 (04JUL1985 15:00:00)-Water Temperature (C)]]*OO[[#This Row],[68]]</f>
        <v>4.8052731169337501E-8</v>
      </c>
      <c r="BS90" s="10">
        <f>3/24000000*OO[[#This Row],[127 (04JUL1985 18:00:00)-Water Temperature (C)]]*OO[[#This Row],[69]]</f>
        <v>4.6946977456499996E-8</v>
      </c>
      <c r="BT90" s="10">
        <f>3/24000000*OO[[#This Row],[128 (04JUL1985 21:00:00)-Water Temperature (C)]]*OO[[#This Row],[70]]</f>
        <v>4.40816582635E-8</v>
      </c>
      <c r="BU90" s="10">
        <f>3/24000000*OO[[#This Row],[129 (05JUL1985 00:00:00)-Water Temperature (C)]]*OO[[#This Row],[71]]</f>
        <v>4.0557899868825003E-8</v>
      </c>
      <c r="BV90" s="10">
        <f>3/24000000*OO[[#This Row],[130 (05JUL1985 03:00:00)-Water Temperature (C)]]*OO[[#This Row],[72]]</f>
        <v>3.8385718748025E-8</v>
      </c>
      <c r="BW90" s="10">
        <f>3/24000000*OO[[#This Row],[131 (05JUL1985 06:00:00)-Water Temperature (C)]]*OO[[#This Row],[73]]</f>
        <v>3.7420134693937502E-8</v>
      </c>
      <c r="BX90" s="10">
        <f>3/24000000*OO[[#This Row],[132 (05JUL1985 09:00:00)-Water Temperature (C)]]*OO[[#This Row],[74]]</f>
        <v>3.9044796055199997E-8</v>
      </c>
      <c r="BY90" s="10">
        <f>3/24000000*OO[[#This Row],[133 (05JUL1985 12:00:00)-Water Temperature (C)]]*OO[[#This Row],[75]]</f>
        <v>3.9981077139412498E-8</v>
      </c>
      <c r="BZ90" s="10">
        <f>3/24000000*OO[[#This Row],[134 (05JUL1985 15:00:00)-Water Temperature (C)]]*OO[[#This Row],[76]]</f>
        <v>4.0519314567487499E-8</v>
      </c>
      <c r="CA90" s="10">
        <f>3/24000000*OO[[#This Row],[135 (05JUL1985 18:00:00)-Water Temperature (C)]]*OO[[#This Row],[77]]</f>
        <v>4.0348581985112501E-8</v>
      </c>
      <c r="CB90" s="10">
        <f>3/24000000*OO[[#This Row],[136 (05JUL1985 21:00:00)-Water Temperature (C)]]*OO[[#This Row],[78]]</f>
        <v>3.82764073874E-8</v>
      </c>
      <c r="CC90" s="10">
        <f>3/24000000*OO[[#This Row],[137 (06JUL1985 00:00:00)-Water Temperature (C)]]*OO[[#This Row],[79]]</f>
        <v>3.5934365844849994E-8</v>
      </c>
      <c r="CD90" s="10">
        <f>3/24000000*OO[[#This Row],[138 (06JUL1985 03:00:00)-Water Temperature (C)]]*OO[[#This Row],[80]]</f>
        <v>3.4314399247049994E-8</v>
      </c>
      <c r="CE90" s="10">
        <f>3/24000000*OO[[#This Row],[139 (06JUL1985 06:00:00)-Water Temperature (C)]]*OO[[#This Row],[81]]</f>
        <v>3.3940948034699998E-8</v>
      </c>
      <c r="CF90" s="10">
        <f>3/24000000*OO[[#This Row],[140 (06JUL1985 09:00:00)-Water Temperature (C)]]*OO[[#This Row],[82]]</f>
        <v>3.6023971359687491E-8</v>
      </c>
      <c r="CG90" s="10">
        <f>3/24000000*OO[[#This Row],[141 (06JUL1985 12:00:00)-Water Temperature (C)]]*OO[[#This Row],[83]]</f>
        <v>3.7466619537399995E-8</v>
      </c>
      <c r="CH90" s="10">
        <f>3/24000000*OO[[#This Row],[142 (06JUL1985 15:00:00)-Water Temperature (C)]]*OO[[#This Row],[84]]</f>
        <v>3.8295221614649988E-8</v>
      </c>
      <c r="CI90" s="10">
        <f>3/24000000*OO[[#This Row],[143 (06JUL1985 18:00:00)-Water Temperature (C)]]*OO[[#This Row],[85]]</f>
        <v>3.7962718124099992E-8</v>
      </c>
      <c r="CJ90" s="10">
        <f>3/24000000*OO[[#This Row],[144 (06JUL1985 21:00:00)-Water Temperature (C)]]*OO[[#This Row],[86]]</f>
        <v>3.5794093190624999E-8</v>
      </c>
      <c r="CK90" s="10">
        <f>3/24000000*OO[[#This Row],[145 (07JUL1985 00:00:00)-Water Temperature (C)]]*OO[[#This Row],[87]]</f>
        <v>3.2994720839999995E-8</v>
      </c>
      <c r="CL90" s="10">
        <f>3/24000000*OO[[#This Row],[146 (07JUL1985 03:00:00)-Water Temperature (C)]]*OO[[#This Row],[88]]</f>
        <v>3.0573764363025004E-8</v>
      </c>
      <c r="CM90" s="10">
        <f>3/24000000*OO[[#This Row],[147 (07JUL1985 06:00:00)-Water Temperature (C)]]*OO[[#This Row],[89]]</f>
        <v>2.8337445174400001E-8</v>
      </c>
      <c r="CN90" s="10">
        <f>3/24000000*OO[[#This Row],[148 (07JUL1985 09:00:00)-Water Temperature (C)]]*OO[[#This Row],[90]]</f>
        <v>2.6941658966250003E-8</v>
      </c>
      <c r="CO90" s="10">
        <f>3/24000000*OO[[#This Row],[149 (07JUL1985 12:00:00)-Water Temperature (C)]]*OO[[#This Row],[91]]</f>
        <v>2.4344775079262496E-8</v>
      </c>
      <c r="CP90" s="10">
        <f>3/24000000*OO[[#This Row],[150 (07JUL1985 15:00:00)-Water Temperature (C)]]*OO[[#This Row],[92]]</f>
        <v>2.3235767980624997E-8</v>
      </c>
      <c r="CQ90" s="10">
        <f>3/24000000*OO[[#This Row],[151 (07JUL1985 18:00:00)-Water Temperature (C)]]*OO[[#This Row],[93]]</f>
        <v>2.1626864218350001E-8</v>
      </c>
      <c r="CR90" s="10">
        <f>3/24000000*OO[[#This Row],[152 (07JUL1985 21:00:00)-Water Temperature (C)]]*OO[[#This Row],[94]]</f>
        <v>1.9607875595025001E-8</v>
      </c>
      <c r="CS90" s="10">
        <f>3/24000000*OO[[#This Row],[153 (08JUL1985 00:00:00)-Water Temperature (C)]]*OO[[#This Row],[95]]</f>
        <v>1.7790544127118751E-8</v>
      </c>
      <c r="CT90" s="10">
        <f>3/24000000*OO[[#This Row],[154 (08JUL1985 03:00:00)-Water Temperature (C)]]*OO[[#This Row],[96]]</f>
        <v>1.623566882013E-8</v>
      </c>
      <c r="CU90" s="10">
        <f>3/24000000*OO[[#This Row],[155 (08JUL1985 06:00:00)-Water Temperature (C)]]*OO[[#This Row],[97]]</f>
        <v>1.4877012245324998E-8</v>
      </c>
      <c r="CV90" s="10">
        <f>3/24000000*OO[[#This Row],[156 (08JUL1985 09:00:00)-Water Temperature (C)]]*OO[[#This Row],[98]]</f>
        <v>1.3974021971874999E-8</v>
      </c>
      <c r="CW90" s="10">
        <f>3/24000000*OO[[#This Row],[157 (08JUL1985 12:00:00)-Water Temperature (C)]]*OO[[#This Row],[99]]</f>
        <v>1.2761900851475E-8</v>
      </c>
    </row>
    <row r="91" spans="1:101" x14ac:dyDescent="0.35">
      <c r="A91" t="s">
        <v>96</v>
      </c>
      <c r="B91">
        <v>860.48389999999995</v>
      </c>
      <c r="C91" s="10">
        <f>3/24*OO[[#This Row],[59 (26JUN1985 06:00:00)-Water Temperature (C)]]*OO[[#This Row],[1]]/SUM(OO[1])</f>
        <v>6.3085608394240173E-38</v>
      </c>
      <c r="D91" s="10">
        <f>3/24*OO[[#This Row],[60 (26JUN1985 09:00:00)-Water Temperature (C)]]*OO[[#This Row],[2]]/SUM(OO[2])</f>
        <v>4.1132857869471705E-23</v>
      </c>
      <c r="E91" s="10">
        <f>3/24*OO[[#This Row],[61 (26JUN1985 12:00:00)-Water Temperature (C)]]*OO[[#This Row],[3]]/SUM(OO[3])</f>
        <v>4.2893547176063848E-11</v>
      </c>
      <c r="F91" s="10">
        <f>3/24*OO[[#This Row],[62 (26JUN1985 15:00:00)-Water Temperature (C)]]*OO[[#This Row],[4]]/SUM(OO[4])</f>
        <v>1.214362990323742E-4</v>
      </c>
      <c r="G91" s="10">
        <f>3/24*OO[[#This Row],[63 (26JUN1985 18:00:00)-Water Temperature (C)]]*OO[[#This Row],[5]]/SUM(OO[5])</f>
        <v>1.3939787173574183E-2</v>
      </c>
      <c r="H91" s="10">
        <f>3/24*OO[[#This Row],[64 (26JUN1985 21:00:00)-Water Temperature (C)]]*OO[[#This Row],[6]]/SUM(OO[6])</f>
        <v>6.9481122784946059E-2</v>
      </c>
      <c r="I91" s="10">
        <f>3/24*OO[[#This Row],[65 (27JUN1985 00:00:00)-Water Temperature (C)]]*OO[[#This Row],[7]]/SUM(OO[7])</f>
        <v>5.9229201293859703E-2</v>
      </c>
      <c r="J91" s="10">
        <f>3/24*OO[[#This Row],[66 (27JUN1985 03:00:00)-Water Temperature (C)]]*OO[[#This Row],[8]]/SUM(OO[8])</f>
        <v>1.7167237328101652E-2</v>
      </c>
      <c r="K91" s="10">
        <f>3/24*OO[[#This Row],[67 (27JUN1985 06:00:00)-Water Temperature (C)]]*OO[[#This Row],[9]]/SUM(OO[9])</f>
        <v>2.5553449780581928E-3</v>
      </c>
      <c r="L91" s="10">
        <f>3/24*OO[[#This Row],[68 (27JUN1985 09:00:00)-Water Temperature (C)]]*OO[[#This Row],[10]]/SUM(OO[10])</f>
        <v>2.9302638239350737E-4</v>
      </c>
      <c r="M91" s="10">
        <f>3/24*OO[[#This Row],[69 (27JUN1985 12:00:00)-Water Temperature (C)]]*OO[[#This Row],[11]]/SUM(OO[11])</f>
        <v>5.5279706581471064E-5</v>
      </c>
      <c r="N91" s="10">
        <f>3/24*OO[[#This Row],[70 (27JUN1985 15:00:00)-Water Temperature (C)]]*OO[[#This Row],[12]]/SUM(OO[12])</f>
        <v>3.1990581719636908E-5</v>
      </c>
      <c r="O91" s="10">
        <f>3/24*OO[[#This Row],[71 (27JUN1985 18:00:00)-Water Temperature (C)]]*OO[[#This Row],[13]]/SUM(OO[13])</f>
        <v>2.7451589007095439E-5</v>
      </c>
      <c r="P91" s="10">
        <f>3/24*OO[[#This Row],[72 (27JUN1985 21:00:00)-Water Temperature (C)]]*OO[[#This Row],[14]]/SUM(OO[14])</f>
        <v>2.4552889087602858E-5</v>
      </c>
      <c r="Q91" s="10">
        <f>3/24*OO[[#This Row],[73 (28JUN1985 00:00:00)-Water Temperature (C)]]*OO[[#This Row],[15]]/SUM(OO[15])</f>
        <v>2.2753020284362484E-5</v>
      </c>
      <c r="R91" s="10">
        <f>3/24*OO[[#This Row],[74 (28JUN1985 03:00:00)-Water Temperature (C)]]*OO[[#This Row],[16]]/SUM(OO[16])</f>
        <v>2.1572815884169327E-5</v>
      </c>
      <c r="S91" s="10">
        <f>3/24*OO[[#This Row],[75 (28JUN1985 06:00:00)-Water Temperature (C)]]*OO[[#This Row],[17]]/SUM(OO[17])</f>
        <v>2.0365389961765935E-5</v>
      </c>
      <c r="T91" s="10">
        <f>3/24*OO[[#This Row],[76 (28JUN1985 09:00:00)-Water Temperature (C)]]*OO[[#This Row],[18]]/SUM(OO[18])</f>
        <v>1.9125700583214712E-5</v>
      </c>
      <c r="U91" s="10">
        <f>3/24*OO[[#This Row],[77 (28JUN1985 12:00:00)-Water Temperature (C)]]*OO[[#This Row],[19]]/SUM(OO[19])</f>
        <v>1.7226927141068187E-5</v>
      </c>
      <c r="V91" s="10">
        <f>3/24000000*OO[[#This Row],[78 (28JUN1985 15:00:00)-Water Temperature (C)]]*OO[[#This Row],[20]]</f>
        <v>1.5597457780794998E-5</v>
      </c>
      <c r="W91" s="10">
        <f>3/24000000*OO[[#This Row],[79 (28JUN1985 18:00:00)-Water Temperature (C)]]*OO[[#This Row],[21]]</f>
        <v>1.38815263713775E-5</v>
      </c>
      <c r="X91" s="10">
        <f>3/24000000*OO[[#This Row],[80 (28JUN1985 21:00:00)-Water Temperature (C)]]*OO[[#This Row],[22]]</f>
        <v>1.2790190065859999E-5</v>
      </c>
      <c r="Y91" s="10">
        <f>3/24000000*OO[[#This Row],[81 (29JUN1985 00:00:00)-Water Temperature (C)]]*OO[[#This Row],[23]]</f>
        <v>1.3122986680319998E-5</v>
      </c>
      <c r="Z91" s="10">
        <f>3/24000000*OO[[#This Row],[82 (29JUN1985 03:00:00)-Water Temperature (C)]]*OO[[#This Row],[24]]</f>
        <v>1.4337393263325E-5</v>
      </c>
      <c r="AA91" s="10">
        <f>3/24000000*OO[[#This Row],[83 (29JUN1985 06:00:00)-Water Temperature (C)]]*OO[[#This Row],[25]]</f>
        <v>1.4923221204442498E-5</v>
      </c>
      <c r="AB91" s="10">
        <f>3/24000000*OO[[#This Row],[84 (29JUN1985 09:00:00)-Water Temperature (C)]]*OO[[#This Row],[26]]</f>
        <v>1.493361122045E-5</v>
      </c>
      <c r="AC91" s="10">
        <f>3/24000000*OO[[#This Row],[85 (29JUN1985 12:00:00)-Water Temperature (C)]]*OO[[#This Row],[27]]</f>
        <v>1.3656191648849998E-5</v>
      </c>
      <c r="AD91" s="10">
        <f>3/24000000*OO[[#This Row],[86 (29JUN1985 15:00:00)-Water Temperature (C)]]*OO[[#This Row],[28]]</f>
        <v>1.2443502984329999E-5</v>
      </c>
      <c r="AE91" s="10">
        <f>3/24000000*OO[[#This Row],[88 (29JUN1985 21:00:00)-Water Temperature (C)]]*OO[[#This Row],[30]]</f>
        <v>9.8802425143374983E-6</v>
      </c>
      <c r="AF91" s="10">
        <f>3/24000000*OO[[#This Row],[88 (29JUN1985 21:00:00)-Water Temperature (C)]]*OO[[#This Row],[30]]</f>
        <v>9.8802425143374983E-6</v>
      </c>
      <c r="AG91" s="10">
        <f>3/24000000*OO[[#This Row],[89 (30JUN1985 00:00:00)-Water Temperature (C)]]*OO[[#This Row],[31]]</f>
        <v>8.6861433081500008E-6</v>
      </c>
      <c r="AH91" s="10">
        <f>3/24000000*OO[[#This Row],[90 (30JUN1985 03:00:00)-Water Temperature (C)]]*OO[[#This Row],[32]]</f>
        <v>7.6949563942799995E-6</v>
      </c>
      <c r="AI91" s="10">
        <f>3/24000000*OO[[#This Row],[91 (30JUN1985 06:00:00)-Water Temperature (C)]]*OO[[#This Row],[33]]</f>
        <v>6.9549541846312498E-6</v>
      </c>
      <c r="AJ91" s="10">
        <f>3/24000000*OO[[#This Row],[92 (30JUN1985 09:00:00)-Water Temperature (C)]]*OO[[#This Row],[34]]</f>
        <v>6.6045847627187496E-6</v>
      </c>
      <c r="AK91" s="10">
        <f>3/24000000*OO[[#This Row],[93 (30JUN1985 12:00:00)-Water Temperature (C)]]*OO[[#This Row],[35]]</f>
        <v>6.0138835730599993E-6</v>
      </c>
      <c r="AL91" s="10">
        <f>3/24000000*OO[[#This Row],[94 (30JUN1985 15:00:00)-Water Temperature (C)]]*OO[[#This Row],[36]]</f>
        <v>5.5262214130174999E-6</v>
      </c>
      <c r="AM91" s="10">
        <f>3/24000000*OO[[#This Row],[95 (30JUN1985 18:00:00)-Water Temperature (C)]]*OO[[#This Row],[37]]</f>
        <v>5.1106834344749999E-6</v>
      </c>
      <c r="AN91" s="10">
        <f>3/24000000*OO[[#This Row],[96 (30JUN1985 21:00:00)-Water Temperature (C)]]*OO[[#This Row],[38]]</f>
        <v>4.5304773198749999E-6</v>
      </c>
      <c r="AO91" s="10">
        <f>3/24000000*OO[[#This Row],[97 (01JUL1985 00:00:00)-Water Temperature (C)]]*OO[[#This Row],[39]]</f>
        <v>3.9589770471999997E-6</v>
      </c>
      <c r="AP91" s="10">
        <f>3/24000000*OO[[#This Row],[98 (01JUL1985 03:00:00)-Water Temperature (C)]]*OO[[#This Row],[40]]</f>
        <v>3.5472880693374991E-6</v>
      </c>
      <c r="AQ91" s="10">
        <f>3/24000000*OO[[#This Row],[99 (01JUL1985 06:00:00)-Water Temperature (C)]]*OO[[#This Row],[41]]</f>
        <v>3.2087002734262498E-6</v>
      </c>
      <c r="AR91" s="10">
        <f>3/24000000*OO[[#This Row],[100 (01JUL1985 09:00:00)-Water Temperature (C)]]*OO[[#This Row],[42]]</f>
        <v>3.0084405411299999E-6</v>
      </c>
      <c r="AS91" s="10">
        <f>3/24000000*OO[[#This Row],[101 (01JUL1985 12:00:00)-Water Temperature (C)]]*OO[[#This Row],[43]]</f>
        <v>2.7347386983075003E-6</v>
      </c>
      <c r="AT91" s="10">
        <f>3/24000000*OO[[#This Row],[102 (01JUL1985 15:00:00)-Water Temperature (C)]]*OO[[#This Row],[44]]</f>
        <v>2.4457564413674999E-6</v>
      </c>
      <c r="AU91" s="10">
        <f>3/24000000*OO[[#This Row],[103 (01JUL1985 18:00:00)-Water Temperature (C)]]*OO[[#This Row],[45]]</f>
        <v>2.1845898184549993E-6</v>
      </c>
      <c r="AV91" s="10">
        <f>3/24000000*OO[[#This Row],[104 (01JUL1985 21:00:00)-Water Temperature (C)]]*OO[[#This Row],[46]]</f>
        <v>1.8626727541725002E-6</v>
      </c>
      <c r="AW91" s="10">
        <f>3/24000000*OO[[#This Row],[105 (02JUL1985 00:00:00)-Water Temperature (C)]]*OO[[#This Row],[47]]</f>
        <v>1.5700657810667499E-6</v>
      </c>
      <c r="AX91" s="10">
        <f>3/24000000*OO[[#This Row],[106 (02JUL1985 03:00:00)-Water Temperature (C)]]*OO[[#This Row],[48]]</f>
        <v>1.3160547017309997E-6</v>
      </c>
      <c r="AY91" s="10">
        <f>3/24000000*OO[[#This Row],[107 (02JUL1985 06:00:00)-Water Temperature (C)]]*OO[[#This Row],[49]]</f>
        <v>1.0666246453687499E-6</v>
      </c>
      <c r="AZ91" s="10">
        <f>3/24000000*OO[[#This Row],[108 (02JUL1985 09:00:00)-Water Temperature (C)]]*OO[[#This Row],[50]]</f>
        <v>8.2655474806000002E-7</v>
      </c>
      <c r="BA91" s="10">
        <f>3/24000000*OO[[#This Row],[109 (02JUL1985 12:00:00)-Water Temperature (C)]]*OO[[#This Row],[51]]</f>
        <v>6.2832391102099996E-7</v>
      </c>
      <c r="BB91" s="10">
        <f>3/24000000*OO[[#This Row],[110 (02JUL1985 15:00:00)-Water Temperature (C)]]*OO[[#This Row],[52]]</f>
        <v>4.5758916977812508E-7</v>
      </c>
      <c r="BC91" s="10">
        <f>3/24000000*OO[[#This Row],[111 (02JUL1985 18:00:00)-Water Temperature (C)]]*OO[[#This Row],[53]]</f>
        <v>3.4192620260099992E-7</v>
      </c>
      <c r="BD91" s="10">
        <f>3/24000000*OO[[#This Row],[112 (02JUL1985 21:00:00)-Water Temperature (C)]]*OO[[#This Row],[54]]</f>
        <v>2.62859369399E-7</v>
      </c>
      <c r="BE91" s="10">
        <f>3/24000000*OO[[#This Row],[113 (03JUL1985 00:00:00)-Water Temperature (C)]]*OO[[#This Row],[55]]</f>
        <v>2.150110914325E-7</v>
      </c>
      <c r="BF91" s="10">
        <f>3/24000000*OO[[#This Row],[114 (03JUL1985 03:00:00)-Water Temperature (C)]]*OO[[#This Row],[56]]</f>
        <v>1.8108492394199997E-7</v>
      </c>
      <c r="BG91" s="10">
        <f>3/24000000*OO[[#This Row],[115 (03JUL1985 06:00:00)-Water Temperature (C)]]*OO[[#This Row],[57]]</f>
        <v>1.53486402817575E-7</v>
      </c>
      <c r="BH91" s="10">
        <f>3/24000000*OO[[#This Row],[116 (03JUL1985 09:00:00)-Water Temperature (C)]]*OO[[#This Row],[58]]</f>
        <v>1.3266304742162498E-7</v>
      </c>
      <c r="BI91" s="10">
        <f>3/24000000*OO[[#This Row],[117 (03JUL1985 12:00:00)-Water Temperature (C)]]*OO[[#This Row],[59]]</f>
        <v>1.1875239130545E-7</v>
      </c>
      <c r="BJ91" s="10">
        <f>3/24000000*OO[[#This Row],[118 (03JUL1985 15:00:00)-Water Temperature (C)]]*OO[[#This Row],[60]]</f>
        <v>1.0590171508229999E-7</v>
      </c>
      <c r="BK91" s="10">
        <f>3/24000000*OO[[#This Row],[119 (03JUL1985 18:00:00)-Water Temperature (C)]]*OO[[#This Row],[61]]</f>
        <v>9.6322014722850008E-8</v>
      </c>
      <c r="BL91" s="10">
        <f>3/24000000*OO[[#This Row],[120 (03JUL1985 21:00:00)-Water Temperature (C)]]*OO[[#This Row],[62]]</f>
        <v>8.4970561047749996E-8</v>
      </c>
      <c r="BM91" s="10">
        <f>3/24000000*OO[[#This Row],[121 (04JUL1985 00:00:00)-Water Temperature (C)]]*OO[[#This Row],[63]]</f>
        <v>7.6829558740999992E-8</v>
      </c>
      <c r="BN91" s="10">
        <f>3/24000000*OO[[#This Row],[122 (04JUL1985 03:00:00)-Water Temperature (C)]]*OO[[#This Row],[64]]</f>
        <v>7.1162858426500003E-8</v>
      </c>
      <c r="BO91" s="10">
        <f>3/24000000*OO[[#This Row],[123 (04JUL1985 06:00:00)-Water Temperature (C)]]*OO[[#This Row],[65]]</f>
        <v>6.5720743662374991E-8</v>
      </c>
      <c r="BP91" s="10">
        <f>3/24000000*OO[[#This Row],[124 (04JUL1985 09:00:00)-Water Temperature (C)]]*OO[[#This Row],[66]]</f>
        <v>6.3683347590449995E-8</v>
      </c>
      <c r="BQ91" s="10">
        <f>3/24000000*OO[[#This Row],[125 (04JUL1985 12:00:00)-Water Temperature (C)]]*OO[[#This Row],[67]]</f>
        <v>6.0432792257399994E-8</v>
      </c>
      <c r="BR91" s="10">
        <f>3/24000000*OO[[#This Row],[126 (04JUL1985 15:00:00)-Water Temperature (C)]]*OO[[#This Row],[68]]</f>
        <v>5.7430924054500008E-8</v>
      </c>
      <c r="BS91" s="10">
        <f>3/24000000*OO[[#This Row],[127 (04JUL1985 18:00:00)-Water Temperature (C)]]*OO[[#This Row],[69]]</f>
        <v>5.6120260810600001E-8</v>
      </c>
      <c r="BT91" s="10">
        <f>3/24000000*OO[[#This Row],[128 (04JUL1985 21:00:00)-Water Temperature (C)]]*OO[[#This Row],[70]]</f>
        <v>5.2703909741699994E-8</v>
      </c>
      <c r="BU91" s="10">
        <f>3/24000000*OO[[#This Row],[129 (05JUL1985 00:00:00)-Water Temperature (C)]]*OO[[#This Row],[71]]</f>
        <v>4.8273721513499993E-8</v>
      </c>
      <c r="BV91" s="10">
        <f>3/24000000*OO[[#This Row],[130 (05JUL1985 03:00:00)-Water Temperature (C)]]*OO[[#This Row],[72]]</f>
        <v>4.5592987127424999E-8</v>
      </c>
      <c r="BW91" s="10">
        <f>3/24000000*OO[[#This Row],[131 (05JUL1985 06:00:00)-Water Temperature (C)]]*OO[[#This Row],[73]]</f>
        <v>4.4350808430499998E-8</v>
      </c>
      <c r="BX91" s="10">
        <f>3/24000000*OO[[#This Row],[132 (05JUL1985 09:00:00)-Water Temperature (C)]]*OO[[#This Row],[74]]</f>
        <v>4.64062983337125E-8</v>
      </c>
      <c r="BY91" s="10">
        <f>3/24000000*OO[[#This Row],[133 (05JUL1985 12:00:00)-Water Temperature (C)]]*OO[[#This Row],[75]]</f>
        <v>4.7671087832725001E-8</v>
      </c>
      <c r="BZ91" s="10">
        <f>3/24000000*OO[[#This Row],[134 (05JUL1985 15:00:00)-Water Temperature (C)]]*OO[[#This Row],[76]]</f>
        <v>4.8354325723025E-8</v>
      </c>
      <c r="CA91" s="10">
        <f>3/24000000*OO[[#This Row],[135 (05JUL1985 18:00:00)-Water Temperature (C)]]*OO[[#This Row],[77]]</f>
        <v>4.81705913286E-8</v>
      </c>
      <c r="CB91" s="10">
        <f>3/24000000*OO[[#This Row],[136 (05JUL1985 21:00:00)-Water Temperature (C)]]*OO[[#This Row],[78]]</f>
        <v>4.5652817252399999E-8</v>
      </c>
      <c r="CC91" s="10">
        <f>3/24000000*OO[[#This Row],[137 (06JUL1985 00:00:00)-Water Temperature (C)]]*OO[[#This Row],[79]]</f>
        <v>4.272391195993749E-8</v>
      </c>
      <c r="CD91" s="10">
        <f>3/24000000*OO[[#This Row],[138 (06JUL1985 03:00:00)-Water Temperature (C)]]*OO[[#This Row],[80]]</f>
        <v>4.0738504369012497E-8</v>
      </c>
      <c r="CE91" s="10">
        <f>3/24000000*OO[[#This Row],[139 (06JUL1985 06:00:00)-Water Temperature (C)]]*OO[[#This Row],[81]]</f>
        <v>4.0185125479687499E-8</v>
      </c>
      <c r="CF91" s="10">
        <f>3/24000000*OO[[#This Row],[140 (06JUL1985 09:00:00)-Water Temperature (C)]]*OO[[#This Row],[82]]</f>
        <v>4.2757088969937493E-8</v>
      </c>
      <c r="CG91" s="10">
        <f>3/24000000*OO[[#This Row],[141 (06JUL1985 12:00:00)-Water Temperature (C)]]*OO[[#This Row],[83]]</f>
        <v>4.4599532306875E-8</v>
      </c>
      <c r="CH91" s="10">
        <f>3/24000000*OO[[#This Row],[142 (06JUL1985 15:00:00)-Water Temperature (C)]]*OO[[#This Row],[84]]</f>
        <v>4.5691064464499993E-8</v>
      </c>
      <c r="CI91" s="10">
        <f>3/24000000*OO[[#This Row],[143 (06JUL1985 18:00:00)-Water Temperature (C)]]*OO[[#This Row],[85]]</f>
        <v>4.5343203528725E-8</v>
      </c>
      <c r="CJ91" s="10">
        <f>3/24000000*OO[[#This Row],[144 (06JUL1985 21:00:00)-Water Temperature (C)]]*OO[[#This Row],[86]]</f>
        <v>4.2765670118299998E-8</v>
      </c>
      <c r="CK91" s="10">
        <f>3/24000000*OO[[#This Row],[145 (07JUL1985 00:00:00)-Water Temperature (C)]]*OO[[#This Row],[87]]</f>
        <v>3.9326807406037499E-8</v>
      </c>
      <c r="CL91" s="10">
        <f>3/24000000*OO[[#This Row],[146 (07JUL1985 03:00:00)-Water Temperature (C)]]*OO[[#This Row],[88]]</f>
        <v>3.6467135069749998E-8</v>
      </c>
      <c r="CM91" s="10">
        <f>3/24000000*OO[[#This Row],[147 (07JUL1985 06:00:00)-Water Temperature (C)]]*OO[[#This Row],[89]]</f>
        <v>3.3839282192975003E-8</v>
      </c>
      <c r="CN91" s="10">
        <f>3/24000000*OO[[#This Row],[148 (07JUL1985 09:00:00)-Water Temperature (C)]]*OO[[#This Row],[90]]</f>
        <v>3.2327746728874996E-8</v>
      </c>
      <c r="CO91" s="10">
        <f>3/24000000*OO[[#This Row],[149 (07JUL1985 12:00:00)-Water Temperature (C)]]*OO[[#This Row],[91]]</f>
        <v>2.9193917114312499E-8</v>
      </c>
      <c r="CP91" s="10">
        <f>3/24000000*OO[[#This Row],[150 (07JUL1985 15:00:00)-Water Temperature (C)]]*OO[[#This Row],[92]]</f>
        <v>2.7869419285487499E-8</v>
      </c>
      <c r="CQ91" s="10">
        <f>3/24000000*OO[[#This Row],[151 (07JUL1985 18:00:00)-Water Temperature (C)]]*OO[[#This Row],[93]]</f>
        <v>2.5966880003699997E-8</v>
      </c>
      <c r="CR91" s="10">
        <f>3/24000000*OO[[#This Row],[152 (07JUL1985 21:00:00)-Water Temperature (C)]]*OO[[#This Row],[94]]</f>
        <v>2.3506267201787499E-8</v>
      </c>
      <c r="CS91" s="10">
        <f>3/24000000*OO[[#This Row],[153 (08JUL1985 00:00:00)-Water Temperature (C)]]*OO[[#This Row],[95]]</f>
        <v>2.1257523295312499E-8</v>
      </c>
      <c r="CT91" s="10">
        <f>3/24000000*OO[[#This Row],[154 (08JUL1985 03:00:00)-Water Temperature (C)]]*OO[[#This Row],[96]]</f>
        <v>1.9396442745949996E-8</v>
      </c>
      <c r="CU91" s="10">
        <f>3/24000000*OO[[#This Row],[155 (08JUL1985 06:00:00)-Water Temperature (C)]]*OO[[#This Row],[97]]</f>
        <v>1.7813613328999997E-8</v>
      </c>
      <c r="CV91" s="10">
        <f>3/24000000*OO[[#This Row],[156 (08JUL1985 09:00:00)-Water Temperature (C)]]*OO[[#This Row],[98]]</f>
        <v>1.6844769112694999E-8</v>
      </c>
      <c r="CW91" s="10">
        <f>3/24000000*OO[[#This Row],[157 (08JUL1985 12:00:00)-Water Temperature (C)]]*OO[[#This Row],[99]]</f>
        <v>1.5409429863390001E-8</v>
      </c>
    </row>
    <row r="92" spans="1:101" x14ac:dyDescent="0.35">
      <c r="A92" t="s">
        <v>97</v>
      </c>
      <c r="B92">
        <v>870.899</v>
      </c>
      <c r="C92" s="10">
        <f>3/24*OO[[#This Row],[59 (26JUN1985 06:00:00)-Water Temperature (C)]]*OO[[#This Row],[1]]/SUM(OO[1])</f>
        <v>6.2639299652237532E-39</v>
      </c>
      <c r="D92" s="10">
        <f>3/24*OO[[#This Row],[60 (26JUN1985 09:00:00)-Water Temperature (C)]]*OO[[#This Row],[2]]/SUM(OO[2])</f>
        <v>5.917905973235341E-24</v>
      </c>
      <c r="E92" s="10">
        <f>3/24*OO[[#This Row],[61 (26JUN1985 12:00:00)-Water Temperature (C)]]*OO[[#This Row],[3]]/SUM(OO[3])</f>
        <v>7.070205623250662E-12</v>
      </c>
      <c r="F92" s="10">
        <f>3/24*OO[[#This Row],[62 (26JUN1985 15:00:00)-Water Temperature (C)]]*OO[[#This Row],[4]]/SUM(OO[4])</f>
        <v>7.161834135916853E-5</v>
      </c>
      <c r="G92" s="10">
        <f>3/24*OO[[#This Row],[63 (26JUN1985 18:00:00)-Water Temperature (C)]]*OO[[#This Row],[5]]/SUM(OO[5])</f>
        <v>1.1347281287049343E-2</v>
      </c>
      <c r="H92" s="10">
        <f>3/24*OO[[#This Row],[64 (26JUN1985 21:00:00)-Water Temperature (C)]]*OO[[#This Row],[6]]/SUM(OO[6])</f>
        <v>6.843411499414466E-2</v>
      </c>
      <c r="I92" s="10">
        <f>3/24*OO[[#This Row],[65 (27JUN1985 00:00:00)-Water Temperature (C)]]*OO[[#This Row],[7]]/SUM(OO[7])</f>
        <v>6.6345999376567183E-2</v>
      </c>
      <c r="J92" s="10">
        <f>3/24*OO[[#This Row],[66 (27JUN1985 03:00:00)-Water Temperature (C)]]*OO[[#This Row],[8]]/SUM(OO[8])</f>
        <v>2.1054452241439835E-2</v>
      </c>
      <c r="K92" s="10">
        <f>3/24*OO[[#This Row],[67 (27JUN1985 06:00:00)-Water Temperature (C)]]*OO[[#This Row],[9]]/SUM(OO[9])</f>
        <v>3.3214944899488275E-3</v>
      </c>
      <c r="L92" s="10">
        <f>3/24*OO[[#This Row],[68 (27JUN1985 09:00:00)-Water Temperature (C)]]*OO[[#This Row],[10]]/SUM(OO[10])</f>
        <v>3.855713039315682E-4</v>
      </c>
      <c r="M92" s="10">
        <f>3/24*OO[[#This Row],[69 (27JUN1985 12:00:00)-Water Temperature (C)]]*OO[[#This Row],[11]]/SUM(OO[11])</f>
        <v>6.5491343762194871E-5</v>
      </c>
      <c r="N92" s="10">
        <f>3/24*OO[[#This Row],[70 (27JUN1985 15:00:00)-Water Temperature (C)]]*OO[[#This Row],[12]]/SUM(OO[12])</f>
        <v>3.4572366251562045E-5</v>
      </c>
      <c r="O92" s="10">
        <f>3/24*OO[[#This Row],[71 (27JUN1985 18:00:00)-Water Temperature (C)]]*OO[[#This Row],[13]]/SUM(OO[13])</f>
        <v>2.9190410519291554E-5</v>
      </c>
      <c r="P92" s="10">
        <f>3/24*OO[[#This Row],[72 (27JUN1985 21:00:00)-Water Temperature (C)]]*OO[[#This Row],[14]]/SUM(OO[14])</f>
        <v>2.597215147048416E-5</v>
      </c>
      <c r="Q92" s="10">
        <f>3/24*OO[[#This Row],[73 (28JUN1985 00:00:00)-Water Temperature (C)]]*OO[[#This Row],[15]]/SUM(OO[15])</f>
        <v>2.3935630001222909E-5</v>
      </c>
      <c r="R92" s="10">
        <f>3/24*OO[[#This Row],[74 (28JUN1985 03:00:00)-Water Temperature (C)]]*OO[[#This Row],[16]]/SUM(OO[16])</f>
        <v>2.267118586783299E-5</v>
      </c>
      <c r="S92" s="10">
        <f>3/24*OO[[#This Row],[75 (28JUN1985 06:00:00)-Water Temperature (C)]]*OO[[#This Row],[17]]/SUM(OO[17])</f>
        <v>2.1433433071932065E-5</v>
      </c>
      <c r="T92" s="10">
        <f>3/24*OO[[#This Row],[76 (28JUN1985 09:00:00)-Water Temperature (C)]]*OO[[#This Row],[18]]/SUM(OO[18])</f>
        <v>2.0193711253145452E-5</v>
      </c>
      <c r="U92" s="10">
        <f>3/24*OO[[#This Row],[77 (28JUN1985 12:00:00)-Water Temperature (C)]]*OO[[#This Row],[19]]/SUM(OO[19])</f>
        <v>1.823422231024627E-5</v>
      </c>
      <c r="V92" s="10">
        <f>3/24000000*OO[[#This Row],[78 (28JUN1985 15:00:00)-Water Temperature (C)]]*OO[[#This Row],[20]]</f>
        <v>1.6500634932199998E-5</v>
      </c>
      <c r="W92" s="10">
        <f>3/24000000*OO[[#This Row],[79 (28JUN1985 18:00:00)-Water Temperature (C)]]*OO[[#This Row],[21]]</f>
        <v>1.4661905817122499E-5</v>
      </c>
      <c r="X92" s="10">
        <f>3/24000000*OO[[#This Row],[80 (28JUN1985 21:00:00)-Water Temperature (C)]]*OO[[#This Row],[22]]</f>
        <v>1.3391053802244999E-5</v>
      </c>
      <c r="Y92" s="10">
        <f>3/24000000*OO[[#This Row],[81 (29JUN1985 00:00:00)-Water Temperature (C)]]*OO[[#This Row],[23]]</f>
        <v>1.3573603471389998E-5</v>
      </c>
      <c r="Z92" s="10">
        <f>3/24000000*OO[[#This Row],[82 (29JUN1985 03:00:00)-Water Temperature (C)]]*OO[[#This Row],[24]]</f>
        <v>1.4797595603432497E-5</v>
      </c>
      <c r="AA92" s="10">
        <f>3/24000000*OO[[#This Row],[83 (29JUN1985 06:00:00)-Water Temperature (C)]]*OO[[#This Row],[25]]</f>
        <v>1.550052284541E-5</v>
      </c>
      <c r="AB92" s="10">
        <f>3/24000000*OO[[#This Row],[84 (29JUN1985 09:00:00)-Water Temperature (C)]]*OO[[#This Row],[26]]</f>
        <v>1.5609132330687497E-5</v>
      </c>
      <c r="AC92" s="10">
        <f>3/24000000*OO[[#This Row],[85 (29JUN1985 12:00:00)-Water Temperature (C)]]*OO[[#This Row],[27]]</f>
        <v>1.4346952576109998E-5</v>
      </c>
      <c r="AD92" s="10">
        <f>3/24000000*OO[[#This Row],[86 (29JUN1985 15:00:00)-Water Temperature (C)]]*OO[[#This Row],[28]]</f>
        <v>1.3049962180088747E-5</v>
      </c>
      <c r="AE92" s="10">
        <f>3/24000000*OO[[#This Row],[88 (29JUN1985 21:00:00)-Water Temperature (C)]]*OO[[#This Row],[30]]</f>
        <v>1.0332117543332498E-5</v>
      </c>
      <c r="AF92" s="10">
        <f>3/24000000*OO[[#This Row],[88 (29JUN1985 21:00:00)-Water Temperature (C)]]*OO[[#This Row],[30]]</f>
        <v>1.0332117543332498E-5</v>
      </c>
      <c r="AG92" s="10">
        <f>3/24000000*OO[[#This Row],[89 (30JUN1985 00:00:00)-Water Temperature (C)]]*OO[[#This Row],[31]]</f>
        <v>9.0517523158999998E-6</v>
      </c>
      <c r="AH92" s="10">
        <f>3/24000000*OO[[#This Row],[90 (30JUN1985 03:00:00)-Water Temperature (C)]]*OO[[#This Row],[32]]</f>
        <v>8.0024572507287496E-6</v>
      </c>
      <c r="AI92" s="10">
        <f>3/24000000*OO[[#This Row],[91 (30JUN1985 06:00:00)-Water Temperature (C)]]*OO[[#This Row],[33]]</f>
        <v>7.2182090660399997E-6</v>
      </c>
      <c r="AJ92" s="10">
        <f>3/24000000*OO[[#This Row],[92 (30JUN1985 09:00:00)-Water Temperature (C)]]*OO[[#This Row],[34]]</f>
        <v>6.8722741470074994E-6</v>
      </c>
      <c r="AK92" s="10">
        <f>3/24000000*OO[[#This Row],[93 (30JUN1985 12:00:00)-Water Temperature (C)]]*OO[[#This Row],[35]]</f>
        <v>6.2653938522599988E-6</v>
      </c>
      <c r="AL92" s="10">
        <f>3/24000000*OO[[#This Row],[94 (30JUN1985 15:00:00)-Water Temperature (C)]]*OO[[#This Row],[36]]</f>
        <v>5.7386737874837504E-6</v>
      </c>
      <c r="AM92" s="10">
        <f>3/24000000*OO[[#This Row],[95 (30JUN1985 18:00:00)-Water Temperature (C)]]*OO[[#This Row],[37]]</f>
        <v>5.3069996190124994E-6</v>
      </c>
      <c r="AN92" s="10">
        <f>3/24000000*OO[[#This Row],[96 (30JUN1985 21:00:00)-Water Temperature (C)]]*OO[[#This Row],[38]]</f>
        <v>4.6962088818849999E-6</v>
      </c>
      <c r="AO92" s="10">
        <f>3/24000000*OO[[#This Row],[97 (01JUL1985 00:00:00)-Water Temperature (C)]]*OO[[#This Row],[39]]</f>
        <v>4.0808745903299995E-6</v>
      </c>
      <c r="AP92" s="10">
        <f>3/24000000*OO[[#This Row],[98 (01JUL1985 03:00:00)-Water Temperature (C)]]*OO[[#This Row],[40]]</f>
        <v>3.6513401567499999E-6</v>
      </c>
      <c r="AQ92" s="10">
        <f>3/24000000*OO[[#This Row],[99 (01JUL1985 06:00:00)-Water Temperature (C)]]*OO[[#This Row],[41]]</f>
        <v>3.3002443898374998E-6</v>
      </c>
      <c r="AR92" s="10">
        <f>3/24000000*OO[[#This Row],[100 (01JUL1985 09:00:00)-Water Temperature (C)]]*OO[[#This Row],[42]]</f>
        <v>3.1056455858025002E-6</v>
      </c>
      <c r="AS92" s="10">
        <f>3/24000000*OO[[#This Row],[101 (01JUL1985 12:00:00)-Water Temperature (C)]]*OO[[#This Row],[43]]</f>
        <v>2.8280087247912492E-6</v>
      </c>
      <c r="AT92" s="10">
        <f>3/24000000*OO[[#This Row],[102 (01JUL1985 15:00:00)-Water Temperature (C)]]*OO[[#This Row],[44]]</f>
        <v>2.5272373327087498E-6</v>
      </c>
      <c r="AU92" s="10">
        <f>3/24000000*OO[[#This Row],[103 (01JUL1985 18:00:00)-Water Temperature (C)]]*OO[[#This Row],[45]]</f>
        <v>2.2572251009775003E-6</v>
      </c>
      <c r="AV92" s="10">
        <f>3/24000000*OO[[#This Row],[104 (01JUL1985 21:00:00)-Water Temperature (C)]]*OO[[#This Row],[46]]</f>
        <v>1.9235716865616253E-6</v>
      </c>
      <c r="AW92" s="10">
        <f>3/24000000*OO[[#This Row],[105 (02JUL1985 00:00:00)-Water Temperature (C)]]*OO[[#This Row],[47]]</f>
        <v>1.6169981820224999E-6</v>
      </c>
      <c r="AX92" s="10">
        <f>3/24000000*OO[[#This Row],[106 (02JUL1985 03:00:00)-Water Temperature (C)]]*OO[[#This Row],[48]]</f>
        <v>1.35769891590575E-6</v>
      </c>
      <c r="AY92" s="10">
        <f>3/24000000*OO[[#This Row],[107 (02JUL1985 06:00:00)-Water Temperature (C)]]*OO[[#This Row],[49]]</f>
        <v>1.1065008541224999E-6</v>
      </c>
      <c r="AZ92" s="10">
        <f>3/24000000*OO[[#This Row],[108 (02JUL1985 09:00:00)-Water Temperature (C)]]*OO[[#This Row],[50]]</f>
        <v>8.6362936360937496E-7</v>
      </c>
      <c r="BA92" s="10">
        <f>3/24000000*OO[[#This Row],[109 (02JUL1985 12:00:00)-Water Temperature (C)]]*OO[[#This Row],[51]]</f>
        <v>6.6079748570849994E-7</v>
      </c>
      <c r="BB92" s="10">
        <f>3/24000000*OO[[#This Row],[110 (02JUL1985 15:00:00)-Water Temperature (C)]]*OO[[#This Row],[52]]</f>
        <v>4.8098372100337485E-7</v>
      </c>
      <c r="BC92" s="10">
        <f>3/24000000*OO[[#This Row],[111 (02JUL1985 18:00:00)-Water Temperature (C)]]*OO[[#This Row],[53]]</f>
        <v>3.5767122355387494E-7</v>
      </c>
      <c r="BD92" s="10">
        <f>3/24000000*OO[[#This Row],[112 (02JUL1985 21:00:00)-Water Temperature (C)]]*OO[[#This Row],[54]]</f>
        <v>2.7260776970700004E-7</v>
      </c>
      <c r="BE92" s="10">
        <f>3/24000000*OO[[#This Row],[113 (03JUL1985 00:00:00)-Water Temperature (C)]]*OO[[#This Row],[55]]</f>
        <v>2.2162127741999999E-7</v>
      </c>
      <c r="BF92" s="10">
        <f>3/24000000*OO[[#This Row],[114 (03JUL1985 03:00:00)-Water Temperature (C)]]*OO[[#This Row],[56]]</f>
        <v>1.8615092566275E-7</v>
      </c>
      <c r="BG92" s="10">
        <f>3/24000000*OO[[#This Row],[115 (03JUL1985 06:00:00)-Water Temperature (C)]]*OO[[#This Row],[57]]</f>
        <v>1.5768421763400002E-7</v>
      </c>
      <c r="BH92" s="10">
        <f>3/24000000*OO[[#This Row],[116 (03JUL1985 09:00:00)-Water Temperature (C)]]*OO[[#This Row],[58]]</f>
        <v>1.36275787852725E-7</v>
      </c>
      <c r="BI92" s="10">
        <f>3/24000000*OO[[#This Row],[117 (03JUL1985 12:00:00)-Water Temperature (C)]]*OO[[#This Row],[59]]</f>
        <v>1.2210604912710001E-7</v>
      </c>
      <c r="BJ92" s="10">
        <f>3/24000000*OO[[#This Row],[118 (03JUL1985 15:00:00)-Water Temperature (C)]]*OO[[#This Row],[60]]</f>
        <v>1.088975728578E-7</v>
      </c>
      <c r="BK92" s="10">
        <f>3/24000000*OO[[#This Row],[119 (03JUL1985 18:00:00)-Water Temperature (C)]]*OO[[#This Row],[61]]</f>
        <v>9.8951005168750009E-8</v>
      </c>
      <c r="BL92" s="10">
        <f>3/24000000*OO[[#This Row],[120 (03JUL1985 21:00:00)-Water Temperature (C)]]*OO[[#This Row],[62]]</f>
        <v>8.6992570628050001E-8</v>
      </c>
      <c r="BM92" s="10">
        <f>3/24000000*OO[[#This Row],[121 (04JUL1985 00:00:00)-Water Temperature (C)]]*OO[[#This Row],[63]]</f>
        <v>7.8230160444499986E-8</v>
      </c>
      <c r="BN92" s="10">
        <f>3/24000000*OO[[#This Row],[122 (04JUL1985 03:00:00)-Water Temperature (C)]]*OO[[#This Row],[64]]</f>
        <v>7.2429352214337491E-8</v>
      </c>
      <c r="BO92" s="10">
        <f>3/24000000*OO[[#This Row],[123 (04JUL1985 06:00:00)-Water Temperature (C)]]*OO[[#This Row],[65]]</f>
        <v>6.6954270821512498E-8</v>
      </c>
      <c r="BP92" s="10">
        <f>3/24000000*OO[[#This Row],[124 (04JUL1985 09:00:00)-Water Temperature (C)]]*OO[[#This Row],[66]]</f>
        <v>6.5021150834287495E-8</v>
      </c>
      <c r="BQ92" s="10">
        <f>3/24000000*OO[[#This Row],[125 (04JUL1985 12:00:00)-Water Temperature (C)]]*OO[[#This Row],[67]]</f>
        <v>6.1849576874799996E-8</v>
      </c>
      <c r="BR92" s="10">
        <f>3/24000000*OO[[#This Row],[126 (04JUL1985 15:00:00)-Water Temperature (C)]]*OO[[#This Row],[68]]</f>
        <v>5.8623752080999997E-8</v>
      </c>
      <c r="BS92" s="10">
        <f>3/24000000*OO[[#This Row],[127 (04JUL1985 18:00:00)-Water Temperature (C)]]*OO[[#This Row],[69]]</f>
        <v>5.7270487129487491E-8</v>
      </c>
      <c r="BT92" s="10">
        <f>3/24000000*OO[[#This Row],[128 (04JUL1985 21:00:00)-Water Temperature (C)]]*OO[[#This Row],[70]]</f>
        <v>5.3813737661699995E-8</v>
      </c>
      <c r="BU92" s="10">
        <f>3/24000000*OO[[#This Row],[129 (05JUL1985 00:00:00)-Water Temperature (C)]]*OO[[#This Row],[71]]</f>
        <v>4.9062687112975001E-8</v>
      </c>
      <c r="BV92" s="10">
        <f>3/24000000*OO[[#This Row],[130 (05JUL1985 03:00:00)-Water Temperature (C)]]*OO[[#This Row],[72]]</f>
        <v>4.6218785080649997E-8</v>
      </c>
      <c r="BW92" s="10">
        <f>3/24000000*OO[[#This Row],[131 (05JUL1985 06:00:00)-Water Temperature (C)]]*OO[[#This Row],[73]]</f>
        <v>4.4856255264275001E-8</v>
      </c>
      <c r="BX92" s="10">
        <f>3/24000000*OO[[#This Row],[132 (05JUL1985 09:00:00)-Water Temperature (C)]]*OO[[#This Row],[74]]</f>
        <v>4.704122108945E-8</v>
      </c>
      <c r="BY92" s="10">
        <f>3/24000000*OO[[#This Row],[133 (05JUL1985 12:00:00)-Water Temperature (C)]]*OO[[#This Row],[75]]</f>
        <v>4.8510645868912503E-8</v>
      </c>
      <c r="BZ92" s="10">
        <f>3/24000000*OO[[#This Row],[134 (05JUL1985 15:00:00)-Water Temperature (C)]]*OO[[#This Row],[76]]</f>
        <v>4.9260490969600001E-8</v>
      </c>
      <c r="CA92" s="10">
        <f>3/24000000*OO[[#This Row],[135 (05JUL1985 18:00:00)-Water Temperature (C)]]*OO[[#This Row],[77]]</f>
        <v>4.9099227358949996E-8</v>
      </c>
      <c r="CB92" s="10">
        <f>3/24000000*OO[[#This Row],[136 (05JUL1985 21:00:00)-Water Temperature (C)]]*OO[[#This Row],[78]]</f>
        <v>4.6496480568849999E-8</v>
      </c>
      <c r="CC92" s="10">
        <f>3/24000000*OO[[#This Row],[137 (06JUL1985 00:00:00)-Water Temperature (C)]]*OO[[#This Row],[79]]</f>
        <v>4.3350721083499994E-8</v>
      </c>
      <c r="CD92" s="10">
        <f>3/24000000*OO[[#This Row],[138 (06JUL1985 03:00:00)-Water Temperature (C)]]*OO[[#This Row],[80]]</f>
        <v>4.1264507184999994E-8</v>
      </c>
      <c r="CE92" s="10">
        <f>3/24000000*OO[[#This Row],[139 (06JUL1985 06:00:00)-Water Temperature (C)]]*OO[[#This Row],[81]]</f>
        <v>4.0577956209374997E-8</v>
      </c>
      <c r="CF92" s="10">
        <f>3/24000000*OO[[#This Row],[140 (06JUL1985 09:00:00)-Water Temperature (C)]]*OO[[#This Row],[82]]</f>
        <v>4.3252759908312502E-8</v>
      </c>
      <c r="CG92" s="10">
        <f>3/24000000*OO[[#This Row],[141 (06JUL1985 12:00:00)-Water Temperature (C)]]*OO[[#This Row],[83]]</f>
        <v>4.5266243493899999E-8</v>
      </c>
      <c r="CH92" s="10">
        <f>3/24000000*OO[[#This Row],[142 (06JUL1985 15:00:00)-Water Temperature (C)]]*OO[[#This Row],[84]]</f>
        <v>4.6478458114049997E-8</v>
      </c>
      <c r="CI92" s="10">
        <f>3/24000000*OO[[#This Row],[143 (06JUL1985 18:00:00)-Water Temperature (C)]]*OO[[#This Row],[85]]</f>
        <v>4.6176968905949998E-8</v>
      </c>
      <c r="CJ92" s="10">
        <f>3/24000000*OO[[#This Row],[144 (06JUL1985 21:00:00)-Water Temperature (C)]]*OO[[#This Row],[86]]</f>
        <v>4.3575499325012493E-8</v>
      </c>
      <c r="CK92" s="10">
        <f>3/24000000*OO[[#This Row],[145 (07JUL1985 00:00:00)-Water Temperature (C)]]*OO[[#This Row],[87]]</f>
        <v>3.9964730504925003E-8</v>
      </c>
      <c r="CL92" s="10">
        <f>3/24000000*OO[[#This Row],[146 (07JUL1985 03:00:00)-Water Temperature (C)]]*OO[[#This Row],[88]]</f>
        <v>3.7070163397287499E-8</v>
      </c>
      <c r="CM92" s="10">
        <f>3/24000000*OO[[#This Row],[147 (07JUL1985 06:00:00)-Water Temperature (C)]]*OO[[#This Row],[89]]</f>
        <v>3.4443526900999999E-8</v>
      </c>
      <c r="CN92" s="10">
        <f>3/24000000*OO[[#This Row],[148 (07JUL1985 09:00:00)-Water Temperature (C)]]*OO[[#This Row],[90]]</f>
        <v>3.3062419495200005E-8</v>
      </c>
      <c r="CO92" s="10">
        <f>3/24000000*OO[[#This Row],[149 (07JUL1985 12:00:00)-Water Temperature (C)]]*OO[[#This Row],[91]]</f>
        <v>2.9864193737287501E-8</v>
      </c>
      <c r="CP92" s="10">
        <f>3/24000000*OO[[#This Row],[150 (07JUL1985 15:00:00)-Water Temperature (C)]]*OO[[#This Row],[92]]</f>
        <v>2.8498046706587502E-8</v>
      </c>
      <c r="CQ92" s="10">
        <f>3/24000000*OO[[#This Row],[151 (07JUL1985 18:00:00)-Water Temperature (C)]]*OO[[#This Row],[93]]</f>
        <v>2.6596178928299997E-8</v>
      </c>
      <c r="CR92" s="10">
        <f>3/24000000*OO[[#This Row],[152 (07JUL1985 21:00:00)-Water Temperature (C)]]*OO[[#This Row],[94]]</f>
        <v>2.4044608929474997E-8</v>
      </c>
      <c r="CS92" s="10">
        <f>3/24000000*OO[[#This Row],[153 (08JUL1985 00:00:00)-Water Temperature (C)]]*OO[[#This Row],[95]]</f>
        <v>2.1666088276799996E-8</v>
      </c>
      <c r="CT92" s="10">
        <f>3/24000000*OO[[#This Row],[154 (08JUL1985 03:00:00)-Water Temperature (C)]]*OO[[#This Row],[96]]</f>
        <v>1.9762195616424999E-8</v>
      </c>
      <c r="CU92" s="10">
        <f>3/24000000*OO[[#This Row],[155 (08JUL1985 06:00:00)-Water Temperature (C)]]*OO[[#This Row],[97]]</f>
        <v>1.81944024688125E-8</v>
      </c>
      <c r="CV92" s="10">
        <f>3/24000000*OO[[#This Row],[156 (08JUL1985 09:00:00)-Water Temperature (C)]]*OO[[#This Row],[98]]</f>
        <v>1.7330523485894999E-8</v>
      </c>
      <c r="CW92" s="10">
        <f>3/24000000*OO[[#This Row],[157 (08JUL1985 12:00:00)-Water Temperature (C)]]*OO[[#This Row],[99]]</f>
        <v>1.5902915145926247E-8</v>
      </c>
    </row>
    <row r="93" spans="1:101" x14ac:dyDescent="0.35">
      <c r="A93" t="s">
        <v>98</v>
      </c>
      <c r="B93">
        <v>857.67359999999996</v>
      </c>
      <c r="C93" s="10">
        <f>3/24*OO[[#This Row],[59 (26JUN1985 06:00:00)-Water Temperature (C)]]*OO[[#This Row],[1]]/SUM(OO[1])</f>
        <v>7.1441377321516117E-40</v>
      </c>
      <c r="D93" s="10">
        <f>3/24*OO[[#This Row],[60 (26JUN1985 09:00:00)-Water Temperature (C)]]*OO[[#This Row],[2]]/SUM(OO[2])</f>
        <v>9.5571050570748848E-25</v>
      </c>
      <c r="E93" s="10">
        <f>3/24*OO[[#This Row],[61 (26JUN1985 12:00:00)-Water Temperature (C)]]*OO[[#This Row],[3]]/SUM(OO[3])</f>
        <v>1.3216794056363093E-12</v>
      </c>
      <c r="F93" s="10">
        <f>3/24*OO[[#This Row],[62 (26JUN1985 15:00:00)-Water Temperature (C)]]*OO[[#This Row],[4]]/SUM(OO[4])</f>
        <v>4.1138238339717928E-5</v>
      </c>
      <c r="G93" s="10">
        <f>3/24*OO[[#This Row],[63 (26JUN1985 18:00:00)-Water Temperature (C)]]*OO[[#This Row],[5]]/SUM(OO[5])</f>
        <v>9.1765881785993327E-3</v>
      </c>
      <c r="H93" s="10">
        <f>3/24*OO[[#This Row],[64 (26JUN1985 21:00:00)-Water Temperature (C)]]*OO[[#This Row],[6]]/SUM(OO[6])</f>
        <v>6.7589930974546075E-2</v>
      </c>
      <c r="I93" s="10">
        <f>3/24*OO[[#This Row],[65 (27JUN1985 00:00:00)-Water Temperature (C)]]*OO[[#This Row],[7]]/SUM(OO[7])</f>
        <v>7.5163332001629127E-2</v>
      </c>
      <c r="J93" s="10">
        <f>3/24*OO[[#This Row],[66 (27JUN1985 03:00:00)-Water Temperature (C)]]*OO[[#This Row],[8]]/SUM(OO[8])</f>
        <v>2.6338784162888672E-2</v>
      </c>
      <c r="K93" s="10">
        <f>3/24*OO[[#This Row],[67 (27JUN1985 06:00:00)-Water Temperature (C)]]*OO[[#This Row],[9]]/SUM(OO[9])</f>
        <v>4.4437118729130356E-3</v>
      </c>
      <c r="L93" s="10">
        <f>3/24*OO[[#This Row],[68 (27JUN1985 09:00:00)-Water Temperature (C)]]*OO[[#This Row],[10]]/SUM(OO[10])</f>
        <v>5.2790227295718736E-4</v>
      </c>
      <c r="M93" s="10">
        <f>3/24*OO[[#This Row],[69 (27JUN1985 12:00:00)-Water Temperature (C)]]*OO[[#This Row],[11]]/SUM(OO[11])</f>
        <v>8.1398913674100024E-5</v>
      </c>
      <c r="N93" s="10">
        <f>3/24*OO[[#This Row],[70 (27JUN1985 15:00:00)-Water Temperature (C)]]*OO[[#This Row],[12]]/SUM(OO[12])</f>
        <v>3.8447766997000945E-5</v>
      </c>
      <c r="O93" s="10">
        <f>3/24*OO[[#This Row],[71 (27JUN1985 18:00:00)-Water Temperature (C)]]*OO[[#This Row],[13]]/SUM(OO[13])</f>
        <v>3.1774391458496109E-5</v>
      </c>
      <c r="P93" s="10">
        <f>3/24*OO[[#This Row],[72 (27JUN1985 21:00:00)-Water Temperature (C)]]*OO[[#This Row],[14]]/SUM(OO[14])</f>
        <v>2.811468583073461E-5</v>
      </c>
      <c r="Q93" s="10">
        <f>3/24*OO[[#This Row],[73 (28JUN1985 00:00:00)-Water Temperature (C)]]*OO[[#This Row],[15]]/SUM(OO[15])</f>
        <v>2.5758497626378363E-5</v>
      </c>
      <c r="R93" s="10">
        <f>3/24*OO[[#This Row],[74 (28JUN1985 03:00:00)-Water Temperature (C)]]*OO[[#This Row],[16]]/SUM(OO[16])</f>
        <v>2.4367621835327949E-5</v>
      </c>
      <c r="S93" s="10">
        <f>3/24*OO[[#This Row],[75 (28JUN1985 06:00:00)-Water Temperature (C)]]*OO[[#This Row],[17]]/SUM(OO[17])</f>
        <v>2.3072015892914177E-5</v>
      </c>
      <c r="T93" s="10">
        <f>3/24*OO[[#This Row],[76 (28JUN1985 09:00:00)-Water Temperature (C)]]*OO[[#This Row],[18]]/SUM(OO[18])</f>
        <v>2.1814307201961675E-5</v>
      </c>
      <c r="U93" s="10">
        <f>3/24*OO[[#This Row],[77 (28JUN1985 12:00:00)-Water Temperature (C)]]*OO[[#This Row],[19]]/SUM(OO[19])</f>
        <v>1.9760066692192032E-5</v>
      </c>
      <c r="V93" s="10">
        <f>3/24000000*OO[[#This Row],[78 (28JUN1985 15:00:00)-Water Temperature (C)]]*OO[[#This Row],[20]]</f>
        <v>1.7872134597551249E-5</v>
      </c>
      <c r="W93" s="10">
        <f>3/24000000*OO[[#This Row],[79 (28JUN1985 18:00:00)-Water Temperature (C)]]*OO[[#This Row],[21]]</f>
        <v>1.586507482150125E-5</v>
      </c>
      <c r="X93" s="10">
        <f>3/24000000*OO[[#This Row],[80 (28JUN1985 21:00:00)-Water Temperature (C)]]*OO[[#This Row],[22]]</f>
        <v>1.437463677819875E-5</v>
      </c>
      <c r="Y93" s="10">
        <f>3/24000000*OO[[#This Row],[81 (29JUN1985 00:00:00)-Water Temperature (C)]]*OO[[#This Row],[23]]</f>
        <v>1.4390352280680001E-5</v>
      </c>
      <c r="Z93" s="10">
        <f>3/24000000*OO[[#This Row],[82 (29JUN1985 03:00:00)-Water Temperature (C)]]*OO[[#This Row],[24]]</f>
        <v>1.5636134206559996E-5</v>
      </c>
      <c r="AA93" s="10">
        <f>3/24000000*OO[[#This Row],[83 (29JUN1985 06:00:00)-Water Temperature (C)]]*OO[[#This Row],[25]]</f>
        <v>1.6487088313702502E-5</v>
      </c>
      <c r="AB93" s="10">
        <f>3/24000000*OO[[#This Row],[84 (29JUN1985 09:00:00)-Water Temperature (C)]]*OO[[#This Row],[26]]</f>
        <v>1.6720277886753751E-5</v>
      </c>
      <c r="AC93" s="10">
        <f>3/24000000*OO[[#This Row],[85 (29JUN1985 12:00:00)-Water Temperature (C)]]*OO[[#This Row],[27]]</f>
        <v>1.5469952279160001E-5</v>
      </c>
      <c r="AD93" s="10">
        <f>3/24000000*OO[[#This Row],[86 (29JUN1985 15:00:00)-Water Temperature (C)]]*OO[[#This Row],[28]]</f>
        <v>1.4051836609299998E-5</v>
      </c>
      <c r="AE93" s="10">
        <f>3/24000000*OO[[#This Row],[88 (29JUN1985 21:00:00)-Water Temperature (C)]]*OO[[#This Row],[30]]</f>
        <v>1.1105832144749998E-5</v>
      </c>
      <c r="AF93" s="10">
        <f>3/24000000*OO[[#This Row],[88 (29JUN1985 21:00:00)-Water Temperature (C)]]*OO[[#This Row],[30]]</f>
        <v>1.1105832144749998E-5</v>
      </c>
      <c r="AG93" s="10">
        <f>3/24000000*OO[[#This Row],[89 (30JUN1985 00:00:00)-Water Temperature (C)]]*OO[[#This Row],[31]]</f>
        <v>9.6983113425E-6</v>
      </c>
      <c r="AH93" s="10">
        <f>3/24000000*OO[[#This Row],[90 (30JUN1985 03:00:00)-Water Temperature (C)]]*OO[[#This Row],[32]]</f>
        <v>8.5586598578362505E-6</v>
      </c>
      <c r="AI93" s="10">
        <f>3/24000000*OO[[#This Row],[91 (30JUN1985 06:00:00)-Water Temperature (C)]]*OO[[#This Row],[33]]</f>
        <v>7.7109735538687496E-6</v>
      </c>
      <c r="AJ93" s="10">
        <f>3/24000000*OO[[#This Row],[92 (30JUN1985 09:00:00)-Water Temperature (C)]]*OO[[#This Row],[34]]</f>
        <v>7.3622643056249987E-6</v>
      </c>
      <c r="AK93" s="10">
        <f>3/24000000*OO[[#This Row],[93 (30JUN1985 12:00:00)-Water Temperature (C)]]*OO[[#This Row],[35]]</f>
        <v>6.7280586055312494E-6</v>
      </c>
      <c r="AL93" s="10">
        <f>3/24000000*OO[[#This Row],[94 (30JUN1985 15:00:00)-Water Temperature (C)]]*OO[[#This Row],[36]]</f>
        <v>6.1459178674799996E-6</v>
      </c>
      <c r="AM93" s="10">
        <f>3/24000000*OO[[#This Row],[95 (30JUN1985 18:00:00)-Water Temperature (C)]]*OO[[#This Row],[37]]</f>
        <v>5.6782672693199998E-6</v>
      </c>
      <c r="AN93" s="10">
        <f>3/24000000*OO[[#This Row],[96 (30JUN1985 21:00:00)-Water Temperature (C)]]*OO[[#This Row],[38]]</f>
        <v>5.0103486931724996E-6</v>
      </c>
      <c r="AO93" s="10">
        <f>3/24000000*OO[[#This Row],[97 (01JUL1985 00:00:00)-Water Temperature (C)]]*OO[[#This Row],[39]]</f>
        <v>4.3247605086562506E-6</v>
      </c>
      <c r="AP93" s="10">
        <f>3/24000000*OO[[#This Row],[98 (01JUL1985 03:00:00)-Water Temperature (C)]]*OO[[#This Row],[40]]</f>
        <v>3.8595530282887499E-6</v>
      </c>
      <c r="AQ93" s="10">
        <f>3/24000000*OO[[#This Row],[99 (01JUL1985 06:00:00)-Water Temperature (C)]]*OO[[#This Row],[41]]</f>
        <v>3.4886582263824998E-6</v>
      </c>
      <c r="AR93" s="10">
        <f>3/24000000*OO[[#This Row],[100 (01JUL1985 09:00:00)-Water Temperature (C)]]*OO[[#This Row],[42]]</f>
        <v>3.2953336726024994E-6</v>
      </c>
      <c r="AS93" s="10">
        <f>3/24000000*OO[[#This Row],[101 (01JUL1985 12:00:00)-Water Temperature (C)]]*OO[[#This Row],[43]]</f>
        <v>3.0089450568449997E-6</v>
      </c>
      <c r="AT93" s="10">
        <f>3/24000000*OO[[#This Row],[102 (01JUL1985 15:00:00)-Water Temperature (C)]]*OO[[#This Row],[44]]</f>
        <v>2.6881137108174996E-6</v>
      </c>
      <c r="AU93" s="10">
        <f>3/24000000*OO[[#This Row],[103 (01JUL1985 18:00:00)-Water Temperature (C)]]*OO[[#This Row],[45]]</f>
        <v>2.4001683559249998E-6</v>
      </c>
      <c r="AV93" s="10">
        <f>3/24000000*OO[[#This Row],[104 (01JUL1985 21:00:00)-Water Temperature (C)]]*OO[[#This Row],[46]]</f>
        <v>2.04508221899175E-6</v>
      </c>
      <c r="AW93" s="10">
        <f>3/24000000*OO[[#This Row],[105 (02JUL1985 00:00:00)-Water Temperature (C)]]*OO[[#This Row],[47]]</f>
        <v>1.7144256328954998E-6</v>
      </c>
      <c r="AX93" s="10">
        <f>3/24000000*OO[[#This Row],[106 (02JUL1985 03:00:00)-Water Temperature (C)]]*OO[[#This Row],[48]]</f>
        <v>1.441540559073375E-6</v>
      </c>
      <c r="AY93" s="10">
        <f>3/24000000*OO[[#This Row],[107 (02JUL1985 06:00:00)-Water Temperature (C)]]*OO[[#This Row],[49]]</f>
        <v>1.1814108670219999E-6</v>
      </c>
      <c r="AZ93" s="10">
        <f>3/24000000*OO[[#This Row],[108 (02JUL1985 09:00:00)-Water Temperature (C)]]*OO[[#This Row],[50]]</f>
        <v>9.2922180329999983E-7</v>
      </c>
      <c r="BA93" s="10">
        <f>3/24000000*OO[[#This Row],[109 (02JUL1985 12:00:00)-Water Temperature (C)]]*OO[[#This Row],[51]]</f>
        <v>7.1591645201624997E-7</v>
      </c>
      <c r="BB93" s="10">
        <f>3/24000000*OO[[#This Row],[110 (02JUL1985 15:00:00)-Water Temperature (C)]]*OO[[#This Row],[52]]</f>
        <v>5.2159041704500009E-7</v>
      </c>
      <c r="BC93" s="10">
        <f>3/24000000*OO[[#This Row],[111 (02JUL1985 18:00:00)-Water Temperature (C)]]*OO[[#This Row],[53]]</f>
        <v>3.8602463723024997E-7</v>
      </c>
      <c r="BD93" s="10">
        <f>3/24000000*OO[[#This Row],[112 (02JUL1985 21:00:00)-Water Temperature (C)]]*OO[[#This Row],[54]]</f>
        <v>2.9172443135274999E-7</v>
      </c>
      <c r="BE93" s="10">
        <f>3/24000000*OO[[#This Row],[113 (03JUL1985 00:00:00)-Water Temperature (C)]]*OO[[#This Row],[55]]</f>
        <v>2.3553484993399997E-7</v>
      </c>
      <c r="BF93" s="10">
        <f>3/24000000*OO[[#This Row],[114 (03JUL1985 03:00:00)-Water Temperature (C)]]*OO[[#This Row],[56]]</f>
        <v>1.9719912916512498E-7</v>
      </c>
      <c r="BG93" s="10">
        <f>3/24000000*OO[[#This Row],[115 (03JUL1985 06:00:00)-Water Temperature (C)]]*OO[[#This Row],[57]]</f>
        <v>1.6691178432015002E-7</v>
      </c>
      <c r="BH93" s="10">
        <f>3/24000000*OO[[#This Row],[116 (03JUL1985 09:00:00)-Water Temperature (C)]]*OO[[#This Row],[58]]</f>
        <v>1.4422930849717498E-7</v>
      </c>
      <c r="BI93" s="10">
        <f>3/24000000*OO[[#This Row],[117 (03JUL1985 12:00:00)-Water Temperature (C)]]*OO[[#This Row],[59]]</f>
        <v>1.2935350067077502E-7</v>
      </c>
      <c r="BJ93" s="10">
        <f>3/24000000*OO[[#This Row],[118 (03JUL1985 15:00:00)-Water Temperature (C)]]*OO[[#This Row],[60]]</f>
        <v>1.15416239343575E-7</v>
      </c>
      <c r="BK93" s="10">
        <f>3/24000000*OO[[#This Row],[119 (03JUL1985 18:00:00)-Water Temperature (C)]]*OO[[#This Row],[61]]</f>
        <v>1.0474980077343751E-7</v>
      </c>
      <c r="BL93" s="10">
        <f>3/24000000*OO[[#This Row],[120 (03JUL1985 21:00:00)-Water Temperature (C)]]*OO[[#This Row],[62]]</f>
        <v>9.1812682169112485E-8</v>
      </c>
      <c r="BM93" s="10">
        <f>3/24000000*OO[[#This Row],[121 (04JUL1985 00:00:00)-Water Temperature (C)]]*OO[[#This Row],[63]]</f>
        <v>8.2084727487624995E-8</v>
      </c>
      <c r="BN93" s="10">
        <f>3/24000000*OO[[#This Row],[122 (04JUL1985 03:00:00)-Water Temperature (C)]]*OO[[#This Row],[64]]</f>
        <v>7.5916603024250004E-8</v>
      </c>
      <c r="BO93" s="10">
        <f>3/24000000*OO[[#This Row],[123 (04JUL1985 06:00:00)-Water Temperature (C)]]*OO[[#This Row],[65]]</f>
        <v>7.0253671417325006E-8</v>
      </c>
      <c r="BP93" s="10">
        <f>3/24000000*OO[[#This Row],[124 (04JUL1985 09:00:00)-Water Temperature (C)]]*OO[[#This Row],[66]]</f>
        <v>6.8350852643500003E-8</v>
      </c>
      <c r="BQ93" s="10">
        <f>3/24000000*OO[[#This Row],[125 (04JUL1985 12:00:00)-Water Temperature (C)]]*OO[[#This Row],[67]]</f>
        <v>6.5218857202199993E-8</v>
      </c>
      <c r="BR93" s="10">
        <f>3/24000000*OO[[#This Row],[126 (04JUL1985 15:00:00)-Water Temperature (C)]]*OO[[#This Row],[68]]</f>
        <v>6.166797422825E-8</v>
      </c>
      <c r="BS93" s="10">
        <f>3/24000000*OO[[#This Row],[127 (04JUL1985 18:00:00)-Water Temperature (C)]]*OO[[#This Row],[69]]</f>
        <v>6.0188878970750002E-8</v>
      </c>
      <c r="BT93" s="10">
        <f>3/24000000*OO[[#This Row],[128 (04JUL1985 21:00:00)-Water Temperature (C)]]*OO[[#This Row],[70]]</f>
        <v>5.6599471136999993E-8</v>
      </c>
      <c r="BU93" s="10">
        <f>3/24000000*OO[[#This Row],[129 (05JUL1985 00:00:00)-Water Temperature (C)]]*OO[[#This Row],[71]]</f>
        <v>5.1385035811125005E-8</v>
      </c>
      <c r="BV93" s="10">
        <f>3/24000000*OO[[#This Row],[130 (05JUL1985 03:00:00)-Water Temperature (C)]]*OO[[#This Row],[72]]</f>
        <v>4.8255299886399998E-8</v>
      </c>
      <c r="BW93" s="10">
        <f>3/24000000*OO[[#This Row],[131 (05JUL1985 06:00:00)-Water Temperature (C)]]*OO[[#This Row],[73]]</f>
        <v>4.6725954369974994E-8</v>
      </c>
      <c r="BX93" s="10">
        <f>3/24000000*OO[[#This Row],[132 (05JUL1985 09:00:00)-Water Temperature (C)]]*OO[[#This Row],[74]]</f>
        <v>4.9070746406499994E-8</v>
      </c>
      <c r="BY93" s="10">
        <f>3/24000000*OO[[#This Row],[133 (05JUL1985 12:00:00)-Water Temperature (C)]]*OO[[#This Row],[75]]</f>
        <v>5.0818157225399993E-8</v>
      </c>
      <c r="BZ93" s="10">
        <f>3/24000000*OO[[#This Row],[134 (05JUL1985 15:00:00)-Water Temperature (C)]]*OO[[#This Row],[76]]</f>
        <v>5.1674637251362504E-8</v>
      </c>
      <c r="CA93" s="10">
        <f>3/24000000*OO[[#This Row],[135 (05JUL1985 18:00:00)-Water Temperature (C)]]*OO[[#This Row],[77]]</f>
        <v>5.1538206140249996E-8</v>
      </c>
      <c r="CB93" s="10">
        <f>3/24000000*OO[[#This Row],[136 (05JUL1985 21:00:00)-Water Temperature (C)]]*OO[[#This Row],[78]]</f>
        <v>4.8784285083599991E-8</v>
      </c>
      <c r="CC93" s="10">
        <f>3/24000000*OO[[#This Row],[137 (06JUL1985 00:00:00)-Water Temperature (C)]]*OO[[#This Row],[79]]</f>
        <v>4.5311684979299995E-8</v>
      </c>
      <c r="CD93" s="10">
        <f>3/24000000*OO[[#This Row],[138 (06JUL1985 03:00:00)-Water Temperature (C)]]*OO[[#This Row],[80]]</f>
        <v>4.3046819755200004E-8</v>
      </c>
      <c r="CE93" s="10">
        <f>3/24000000*OO[[#This Row],[139 (06JUL1985 06:00:00)-Water Temperature (C)]]*OO[[#This Row],[81]]</f>
        <v>4.2204404740775002E-8</v>
      </c>
      <c r="CF93" s="10">
        <f>3/24000000*OO[[#This Row],[140 (06JUL1985 09:00:00)-Water Temperature (C)]]*OO[[#This Row],[82]]</f>
        <v>4.5027811870612499E-8</v>
      </c>
      <c r="CG93" s="10">
        <f>3/24000000*OO[[#This Row],[141 (06JUL1985 12:00:00)-Water Temperature (C)]]*OO[[#This Row],[83]]</f>
        <v>4.7296035714037495E-8</v>
      </c>
      <c r="CH93" s="10">
        <f>3/24000000*OO[[#This Row],[142 (06JUL1985 15:00:00)-Water Temperature (C)]]*OO[[#This Row],[84]]</f>
        <v>4.867339037084999E-8</v>
      </c>
      <c r="CI93" s="10">
        <f>3/24000000*OO[[#This Row],[143 (06JUL1985 18:00:00)-Water Temperature (C)]]*OO[[#This Row],[85]]</f>
        <v>4.8425447974775004E-8</v>
      </c>
      <c r="CJ93" s="10">
        <f>3/24000000*OO[[#This Row],[144 (06JUL1985 21:00:00)-Water Temperature (C)]]*OO[[#This Row],[86]]</f>
        <v>4.5735550696874992E-8</v>
      </c>
      <c r="CK93" s="10">
        <f>3/24000000*OO[[#This Row],[145 (07JUL1985 00:00:00)-Water Temperature (C)]]*OO[[#This Row],[87]]</f>
        <v>4.1840681560824999E-8</v>
      </c>
      <c r="CL93" s="10">
        <f>3/24000000*OO[[#This Row],[146 (07JUL1985 03:00:00)-Water Temperature (C)]]*OO[[#This Row],[88]]</f>
        <v>3.8806220093774999E-8</v>
      </c>
      <c r="CM93" s="10">
        <f>3/24000000*OO[[#This Row],[147 (07JUL1985 06:00:00)-Water Temperature (C)]]*OO[[#This Row],[89]]</f>
        <v>3.6106701629625002E-8</v>
      </c>
      <c r="CN93" s="10">
        <f>3/24000000*OO[[#This Row],[148 (07JUL1985 09:00:00)-Water Temperature (C)]]*OO[[#This Row],[90]]</f>
        <v>3.4807162760149999E-8</v>
      </c>
      <c r="CO93" s="10">
        <f>3/24000000*OO[[#This Row],[149 (07JUL1985 12:00:00)-Water Temperature (C)]]*OO[[#This Row],[91]]</f>
        <v>3.1483035419649999E-8</v>
      </c>
      <c r="CP93" s="10">
        <f>3/24000000*OO[[#This Row],[150 (07JUL1985 15:00:00)-Water Temperature (C)]]*OO[[#This Row],[92]]</f>
        <v>3.0013352564375001E-8</v>
      </c>
      <c r="CQ93" s="10">
        <f>3/24000000*OO[[#This Row],[151 (07JUL1985 18:00:00)-Water Temperature (C)]]*OO[[#This Row],[93]]</f>
        <v>2.8067205322649999E-8</v>
      </c>
      <c r="CR93" s="10">
        <f>3/24000000*OO[[#This Row],[152 (07JUL1985 21:00:00)-Water Temperature (C)]]*OO[[#This Row],[94]]</f>
        <v>2.5347731730300002E-8</v>
      </c>
      <c r="CS93" s="10">
        <f>3/24000000*OO[[#This Row],[153 (08JUL1985 00:00:00)-Water Temperature (C)]]*OO[[#This Row],[95]]</f>
        <v>2.2754397729375003E-8</v>
      </c>
      <c r="CT93" s="10">
        <f>3/24000000*OO[[#This Row],[154 (08JUL1985 03:00:00)-Water Temperature (C)]]*OO[[#This Row],[96]]</f>
        <v>2.0737536121099997E-8</v>
      </c>
      <c r="CU93" s="10">
        <f>3/24000000*OO[[#This Row],[155 (08JUL1985 06:00:00)-Water Temperature (C)]]*OO[[#This Row],[97]]</f>
        <v>1.9135587521612498E-8</v>
      </c>
      <c r="CV93" s="10">
        <f>3/24000000*OO[[#This Row],[156 (08JUL1985 09:00:00)-Water Temperature (C)]]*OO[[#This Row],[98]]</f>
        <v>1.8353848331529997E-8</v>
      </c>
      <c r="CW93" s="10">
        <f>3/24000000*OO[[#This Row],[157 (08JUL1985 12:00:00)-Water Temperature (C)]]*OO[[#This Row],[99]]</f>
        <v>1.6913502583958753E-8</v>
      </c>
    </row>
    <row r="94" spans="1:101" x14ac:dyDescent="0.35">
      <c r="A94" t="s">
        <v>99</v>
      </c>
      <c r="B94">
        <v>885.09349999999995</v>
      </c>
      <c r="C94" s="10">
        <f>3/24*OO[[#This Row],[59 (26JUN1985 06:00:00)-Water Temperature (C)]]*OO[[#This Row],[1]]/SUM(OO[1])</f>
        <v>8.8303726619154808E-41</v>
      </c>
      <c r="D94" s="10">
        <f>3/24*OO[[#This Row],[60 (26JUN1985 09:00:00)-Water Temperature (C)]]*OO[[#This Row],[2]]/SUM(OO[2])</f>
        <v>1.5449607434290598E-25</v>
      </c>
      <c r="E94" s="10">
        <f>3/24*OO[[#This Row],[61 (26JUN1985 12:00:00)-Water Temperature (C)]]*OO[[#This Row],[3]]/SUM(OO[3])</f>
        <v>2.3989468615476459E-13</v>
      </c>
      <c r="F94" s="10">
        <f>3/24*OO[[#This Row],[62 (26JUN1985 15:00:00)-Water Temperature (C)]]*OO[[#This Row],[4]]/SUM(OO[4])</f>
        <v>2.2996916017718862E-5</v>
      </c>
      <c r="G94" s="10">
        <f>3/24*OO[[#This Row],[63 (26JUN1985 18:00:00)-Water Temperature (C)]]*OO[[#This Row],[5]]/SUM(OO[5])</f>
        <v>7.7434915774547992E-3</v>
      </c>
      <c r="H94" s="10">
        <f>3/24*OO[[#This Row],[64 (26JUN1985 21:00:00)-Water Temperature (C)]]*OO[[#This Row],[6]]/SUM(OO[6])</f>
        <v>7.3100797072789214E-2</v>
      </c>
      <c r="I94" s="10">
        <f>3/24*OO[[#This Row],[65 (27JUN1985 00:00:00)-Water Temperature (C)]]*OO[[#This Row],[7]]/SUM(OO[7])</f>
        <v>9.7389533376615878E-2</v>
      </c>
      <c r="J94" s="10">
        <f>3/24*OO[[#This Row],[66 (27JUN1985 03:00:00)-Water Temperature (C)]]*OO[[#This Row],[8]]/SUM(OO[8])</f>
        <v>3.9182930353508304E-2</v>
      </c>
      <c r="K94" s="10">
        <f>3/24*OO[[#This Row],[67 (27JUN1985 06:00:00)-Water Temperature (C)]]*OO[[#This Row],[9]]/SUM(OO[9])</f>
        <v>7.3118150252148763E-3</v>
      </c>
      <c r="L94" s="10">
        <f>3/24*OO[[#This Row],[68 (27JUN1985 09:00:00)-Water Temperature (C)]]*OO[[#This Row],[10]]/SUM(OO[10])</f>
        <v>9.1109350317226739E-4</v>
      </c>
      <c r="M94" s="10">
        <f>3/24*OO[[#This Row],[69 (27JUN1985 12:00:00)-Water Temperature (C)]]*OO[[#This Row],[11]]/SUM(OO[11])</f>
        <v>1.2670759160825307E-4</v>
      </c>
      <c r="N94" s="10">
        <f>3/24*OO[[#This Row],[70 (27JUN1985 15:00:00)-Water Temperature (C)]]*OO[[#This Row],[12]]/SUM(OO[12])</f>
        <v>5.0368539355252588E-5</v>
      </c>
      <c r="O94" s="10">
        <f>3/24*OO[[#This Row],[71 (27JUN1985 18:00:00)-Water Temperature (C)]]*OO[[#This Row],[13]]/SUM(OO[13])</f>
        <v>4.0044002576812446E-5</v>
      </c>
      <c r="P94" s="10">
        <f>3/24*OO[[#This Row],[72 (27JUN1985 21:00:00)-Water Temperature (C)]]*OO[[#This Row],[14]]/SUM(OO[14])</f>
        <v>3.5165603683643574E-5</v>
      </c>
      <c r="Q94" s="10">
        <f>3/24*OO[[#This Row],[73 (28JUN1985 00:00:00)-Water Temperature (C)]]*OO[[#This Row],[15]]/SUM(OO[15])</f>
        <v>3.1975544904898219E-5</v>
      </c>
      <c r="R94" s="10">
        <f>3/24*OO[[#This Row],[74 (28JUN1985 03:00:00)-Water Temperature (C)]]*OO[[#This Row],[16]]/SUM(OO[16])</f>
        <v>3.0184462009228219E-5</v>
      </c>
      <c r="S94" s="10">
        <f>3/24*OO[[#This Row],[75 (28JUN1985 06:00:00)-Water Temperature (C)]]*OO[[#This Row],[17]]/SUM(OO[17])</f>
        <v>2.8625934625694581E-5</v>
      </c>
      <c r="T94" s="10">
        <f>3/24*OO[[#This Row],[76 (28JUN1985 09:00:00)-Water Temperature (C)]]*OO[[#This Row],[18]]/SUM(OO[18])</f>
        <v>2.7185053038227782E-5</v>
      </c>
      <c r="U94" s="10">
        <f>3/24*OO[[#This Row],[77 (28JUN1985 12:00:00)-Water Temperature (C)]]*OO[[#This Row],[19]]/SUM(OO[19])</f>
        <v>2.474588984439818E-5</v>
      </c>
      <c r="V94" s="10">
        <f>3/24000000*OO[[#This Row],[78 (28JUN1985 15:00:00)-Water Temperature (C)]]*OO[[#This Row],[20]]</f>
        <v>2.2367844168075003E-5</v>
      </c>
      <c r="W94" s="10">
        <f>3/24000000*OO[[#This Row],[79 (28JUN1985 18:00:00)-Water Temperature (C)]]*OO[[#This Row],[21]]</f>
        <v>1.9854840036625001E-5</v>
      </c>
      <c r="X94" s="10">
        <f>3/24000000*OO[[#This Row],[80 (28JUN1985 21:00:00)-Water Temperature (C)]]*OO[[#This Row],[22]]</f>
        <v>1.7836436066587499E-5</v>
      </c>
      <c r="Y94" s="10">
        <f>3/24000000*OO[[#This Row],[81 (29JUN1985 00:00:00)-Water Temperature (C)]]*OO[[#This Row],[23]]</f>
        <v>1.7578881093374998E-5</v>
      </c>
      <c r="Z94" s="10">
        <f>3/24000000*OO[[#This Row],[82 (29JUN1985 03:00:00)-Water Temperature (C)]]*OO[[#This Row],[24]]</f>
        <v>1.8987060975999999E-5</v>
      </c>
      <c r="AA94" s="10">
        <f>3/24000000*OO[[#This Row],[83 (29JUN1985 06:00:00)-Water Temperature (C)]]*OO[[#This Row],[25]]</f>
        <v>2.0181304813925001E-5</v>
      </c>
      <c r="AB94" s="10">
        <f>3/24000000*OO[[#This Row],[84 (29JUN1985 09:00:00)-Water Temperature (C)]]*OO[[#This Row],[26]]</f>
        <v>2.0682021880800001E-5</v>
      </c>
      <c r="AC94" s="10">
        <f>3/24000000*OO[[#This Row],[85 (29JUN1985 12:00:00)-Water Temperature (C)]]*OO[[#This Row],[27]]</f>
        <v>1.9371930231750002E-5</v>
      </c>
      <c r="AD94" s="10">
        <f>3/24000000*OO[[#This Row],[86 (29JUN1985 15:00:00)-Water Temperature (C)]]*OO[[#This Row],[28]]</f>
        <v>1.7617520266874999E-5</v>
      </c>
      <c r="AE94" s="10">
        <f>3/24000000*OO[[#This Row],[88 (29JUN1985 21:00:00)-Water Temperature (C)]]*OO[[#This Row],[30]]</f>
        <v>1.3981680497468752E-5</v>
      </c>
      <c r="AF94" s="10">
        <f>3/24000000*OO[[#This Row],[88 (29JUN1985 21:00:00)-Water Temperature (C)]]*OO[[#This Row],[30]]</f>
        <v>1.3981680497468752E-5</v>
      </c>
      <c r="AG94" s="10">
        <f>3/24000000*OO[[#This Row],[89 (30JUN1985 00:00:00)-Water Temperature (C)]]*OO[[#This Row],[31]]</f>
        <v>1.2197549982439999E-5</v>
      </c>
      <c r="AH94" s="10">
        <f>3/24000000*OO[[#This Row],[90 (30JUN1985 03:00:00)-Water Temperature (C)]]*OO[[#This Row],[32]]</f>
        <v>1.0769424242888749E-5</v>
      </c>
      <c r="AI94" s="10">
        <f>3/24000000*OO[[#This Row],[91 (30JUN1985 06:00:00)-Water Temperature (C)]]*OO[[#This Row],[33]]</f>
        <v>9.7130471185274991E-6</v>
      </c>
      <c r="AJ94" s="10">
        <f>3/24000000*OO[[#This Row],[92 (30JUN1985 09:00:00)-Water Temperature (C)]]*OO[[#This Row],[34]]</f>
        <v>9.3262383114875008E-6</v>
      </c>
      <c r="AK94" s="10">
        <f>3/24000000*OO[[#This Row],[93 (30JUN1985 12:00:00)-Water Temperature (C)]]*OO[[#This Row],[35]]</f>
        <v>8.5874507779612494E-6</v>
      </c>
      <c r="AL94" s="10">
        <f>3/24000000*OO[[#This Row],[94 (30JUN1985 15:00:00)-Water Temperature (C)]]*OO[[#This Row],[36]]</f>
        <v>7.8450556510012483E-6</v>
      </c>
      <c r="AM94" s="10">
        <f>3/24000000*OO[[#This Row],[95 (30JUN1985 18:00:00)-Water Temperature (C)]]*OO[[#This Row],[37]]</f>
        <v>7.2569657348099995E-6</v>
      </c>
      <c r="AN94" s="10">
        <f>3/24000000*OO[[#This Row],[96 (30JUN1985 21:00:00)-Water Temperature (C)]]*OO[[#This Row],[38]]</f>
        <v>6.4043675978725E-6</v>
      </c>
      <c r="AO94" s="10">
        <f>3/24000000*OO[[#This Row],[97 (01JUL1985 00:00:00)-Water Temperature (C)]]*OO[[#This Row],[39]]</f>
        <v>5.4992138828812497E-6</v>
      </c>
      <c r="AP94" s="10">
        <f>3/24000000*OO[[#This Row],[98 (01JUL1985 03:00:00)-Water Temperature (C)]]*OO[[#This Row],[40]]</f>
        <v>4.8964466630425005E-6</v>
      </c>
      <c r="AQ94" s="10">
        <f>3/24000000*OO[[#This Row],[99 (01JUL1985 06:00:00)-Water Temperature (C)]]*OO[[#This Row],[41]]</f>
        <v>4.4360453117162503E-6</v>
      </c>
      <c r="AR94" s="10">
        <f>3/24000000*OO[[#This Row],[100 (01JUL1985 09:00:00)-Water Temperature (C)]]*OO[[#This Row],[42]]</f>
        <v>4.216318048042499E-6</v>
      </c>
      <c r="AS94" s="10">
        <f>3/24000000*OO[[#This Row],[101 (01JUL1985 12:00:00)-Water Temperature (C)]]*OO[[#This Row],[43]]</f>
        <v>3.8788676668499997E-6</v>
      </c>
      <c r="AT94" s="10">
        <f>3/24000000*OO[[#This Row],[102 (01JUL1985 15:00:00)-Water Temperature (C)]]*OO[[#This Row],[44]]</f>
        <v>3.4743524910499994E-6</v>
      </c>
      <c r="AU94" s="10">
        <f>3/24000000*OO[[#This Row],[103 (01JUL1985 18:00:00)-Water Temperature (C)]]*OO[[#This Row],[45]]</f>
        <v>3.1071874134262499E-6</v>
      </c>
      <c r="AV94" s="10">
        <f>3/24000000*OO[[#This Row],[104 (01JUL1985 21:00:00)-Water Temperature (C)]]*OO[[#This Row],[46]]</f>
        <v>2.6538784487212497E-6</v>
      </c>
      <c r="AW94" s="10">
        <f>3/24000000*OO[[#This Row],[105 (02JUL1985 00:00:00)-Water Temperature (C)]]*OO[[#This Row],[47]]</f>
        <v>2.2214123478000002E-6</v>
      </c>
      <c r="AX94" s="10">
        <f>3/24000000*OO[[#This Row],[106 (02JUL1985 03:00:00)-Water Temperature (C)]]*OO[[#This Row],[48]]</f>
        <v>1.8719354239241249E-6</v>
      </c>
      <c r="AY94" s="10">
        <f>3/24000000*OO[[#This Row],[107 (02JUL1985 06:00:00)-Water Temperature (C)]]*OO[[#This Row],[49]]</f>
        <v>1.5451778128048751E-6</v>
      </c>
      <c r="AZ94" s="10">
        <f>3/24000000*OO[[#This Row],[108 (02JUL1985 09:00:00)-Water Temperature (C)]]*OO[[#This Row],[50]]</f>
        <v>1.2281367427297498E-6</v>
      </c>
      <c r="BA94" s="10">
        <f>3/24000000*OO[[#This Row],[109 (02JUL1985 12:00:00)-Water Temperature (C)]]*OO[[#This Row],[51]]</f>
        <v>9.5546310278399992E-7</v>
      </c>
      <c r="BB94" s="10">
        <f>3/24000000*OO[[#This Row],[110 (02JUL1985 15:00:00)-Water Temperature (C)]]*OO[[#This Row],[52]]</f>
        <v>6.9867471146624985E-7</v>
      </c>
      <c r="BC94" s="10">
        <f>3/24000000*OO[[#This Row],[111 (02JUL1985 18:00:00)-Water Temperature (C)]]*OO[[#This Row],[53]]</f>
        <v>5.1411982231837511E-7</v>
      </c>
      <c r="BD94" s="10">
        <f>3/24000000*OO[[#This Row],[112 (02JUL1985 21:00:00)-Water Temperature (C)]]*OO[[#This Row],[54]]</f>
        <v>3.84464010879E-7</v>
      </c>
      <c r="BE94" s="10">
        <f>3/24000000*OO[[#This Row],[113 (03JUL1985 00:00:00)-Water Temperature (C)]]*OO[[#This Row],[55]]</f>
        <v>3.0729322786949997E-7</v>
      </c>
      <c r="BF94" s="10">
        <f>3/24000000*OO[[#This Row],[114 (03JUL1985 03:00:00)-Water Temperature (C)]]*OO[[#This Row],[56]]</f>
        <v>2.5600050620849996E-7</v>
      </c>
      <c r="BG94" s="10">
        <f>3/24000000*OO[[#This Row],[115 (03JUL1985 06:00:00)-Water Temperature (C)]]*OO[[#This Row],[57]]</f>
        <v>2.1636077802525003E-7</v>
      </c>
      <c r="BH94" s="10">
        <f>3/24000000*OO[[#This Row],[116 (03JUL1985 09:00:00)-Water Temperature (C)]]*OO[[#This Row],[58]]</f>
        <v>1.8691252099274999E-7</v>
      </c>
      <c r="BI94" s="10">
        <f>3/24000000*OO[[#This Row],[117 (03JUL1985 12:00:00)-Water Temperature (C)]]*OO[[#This Row],[59]]</f>
        <v>1.678058176779875E-7</v>
      </c>
      <c r="BJ94" s="10">
        <f>3/24000000*OO[[#This Row],[118 (03JUL1985 15:00:00)-Water Temperature (C)]]*OO[[#This Row],[60]]</f>
        <v>1.4989249576015E-7</v>
      </c>
      <c r="BK94" s="10">
        <f>3/24000000*OO[[#This Row],[119 (03JUL1985 18:00:00)-Water Temperature (C)]]*OO[[#This Row],[61]]</f>
        <v>1.3579724881546248E-7</v>
      </c>
      <c r="BL94" s="10">
        <f>3/24000000*OO[[#This Row],[120 (03JUL1985 21:00:00)-Water Temperature (C)]]*OO[[#This Row],[62]]</f>
        <v>1.18660876425225E-7</v>
      </c>
      <c r="BM94" s="10">
        <f>3/24000000*OO[[#This Row],[121 (04JUL1985 00:00:00)-Water Temperature (C)]]*OO[[#This Row],[63]]</f>
        <v>1.0526541183874999E-7</v>
      </c>
      <c r="BN94" s="10">
        <f>3/24000000*OO[[#This Row],[122 (04JUL1985 03:00:00)-Water Temperature (C)]]*OO[[#This Row],[64]]</f>
        <v>9.7101100220000009E-8</v>
      </c>
      <c r="BO94" s="10">
        <f>3/24000000*OO[[#This Row],[123 (04JUL1985 06:00:00)-Water Temperature (C)]]*OO[[#This Row],[65]]</f>
        <v>8.9971100174199986E-8</v>
      </c>
      <c r="BP94" s="10">
        <f>3/24000000*OO[[#This Row],[124 (04JUL1985 09:00:00)-Water Temperature (C)]]*OO[[#This Row],[66]]</f>
        <v>8.7682585700399998E-8</v>
      </c>
      <c r="BQ94" s="10">
        <f>3/24000000*OO[[#This Row],[125 (04JUL1985 12:00:00)-Water Temperature (C)]]*OO[[#This Row],[67]]</f>
        <v>8.4058612161750001E-8</v>
      </c>
      <c r="BR94" s="10">
        <f>3/24000000*OO[[#This Row],[126 (04JUL1985 15:00:00)-Water Temperature (C)]]*OO[[#This Row],[68]]</f>
        <v>7.9279677635124996E-8</v>
      </c>
      <c r="BS94" s="10">
        <f>3/24000000*OO[[#This Row],[127 (04JUL1985 18:00:00)-Water Temperature (C)]]*OO[[#This Row],[69]]</f>
        <v>7.7212688709149997E-8</v>
      </c>
      <c r="BT94" s="10">
        <f>3/24000000*OO[[#This Row],[128 (04JUL1985 21:00:00)-Water Temperature (C)]]*OO[[#This Row],[70]]</f>
        <v>7.2700727332500003E-8</v>
      </c>
      <c r="BU94" s="10">
        <f>3/24000000*OO[[#This Row],[129 (05JUL1985 00:00:00)-Water Temperature (C)]]*OO[[#This Row],[71]]</f>
        <v>6.5707456176812497E-8</v>
      </c>
      <c r="BV94" s="10">
        <f>3/24000000*OO[[#This Row],[130 (05JUL1985 03:00:00)-Water Temperature (C)]]*OO[[#This Row],[72]]</f>
        <v>6.1406694195424997E-8</v>
      </c>
      <c r="BW94" s="10">
        <f>3/24000000*OO[[#This Row],[131 (05JUL1985 06:00:00)-Water Temperature (C)]]*OO[[#This Row],[73]]</f>
        <v>5.9276016156624994E-8</v>
      </c>
      <c r="BX94" s="10">
        <f>3/24000000*OO[[#This Row],[132 (05JUL1985 09:00:00)-Water Temperature (C)]]*OO[[#This Row],[74]]</f>
        <v>6.2251998318375002E-8</v>
      </c>
      <c r="BY94" s="10">
        <f>3/24000000*OO[[#This Row],[133 (05JUL1985 12:00:00)-Water Temperature (C)]]*OO[[#This Row],[75]]</f>
        <v>6.4860986650499998E-8</v>
      </c>
      <c r="BZ94" s="10">
        <f>3/24000000*OO[[#This Row],[134 (05JUL1985 15:00:00)-Water Temperature (C)]]*OO[[#This Row],[76]]</f>
        <v>6.6101200839024994E-8</v>
      </c>
      <c r="CA94" s="10">
        <f>3/24000000*OO[[#This Row],[135 (05JUL1985 18:00:00)-Water Temperature (C)]]*OO[[#This Row],[77]]</f>
        <v>6.5999577146624986E-8</v>
      </c>
      <c r="CB94" s="10">
        <f>3/24000000*OO[[#This Row],[136 (05JUL1985 21:00:00)-Water Temperature (C)]]*OO[[#This Row],[78]]</f>
        <v>6.2472883258574984E-8</v>
      </c>
      <c r="CC94" s="10">
        <f>3/24000000*OO[[#This Row],[137 (06JUL1985 00:00:00)-Water Temperature (C)]]*OO[[#This Row],[79]]</f>
        <v>5.7761966370050001E-8</v>
      </c>
      <c r="CD94" s="10">
        <f>3/24000000*OO[[#This Row],[138 (06JUL1985 03:00:00)-Water Temperature (C)]]*OO[[#This Row],[80]]</f>
        <v>5.47174404774375E-8</v>
      </c>
      <c r="CE94" s="10">
        <f>3/24000000*OO[[#This Row],[139 (06JUL1985 06:00:00)-Water Temperature (C)]]*OO[[#This Row],[81]]</f>
        <v>5.344940464302499E-8</v>
      </c>
      <c r="CF94" s="10">
        <f>3/24000000*OO[[#This Row],[140 (06JUL1985 09:00:00)-Water Temperature (C)]]*OO[[#This Row],[82]]</f>
        <v>5.7003902587725001E-8</v>
      </c>
      <c r="CG94" s="10">
        <f>3/24000000*OO[[#This Row],[141 (06JUL1985 12:00:00)-Water Temperature (C)]]*OO[[#This Row],[83]]</f>
        <v>6.018295483724999E-8</v>
      </c>
      <c r="CH94" s="10">
        <f>3/24000000*OO[[#This Row],[142 (06JUL1985 15:00:00)-Water Temperature (C)]]*OO[[#This Row],[84]]</f>
        <v>6.2136641529412497E-8</v>
      </c>
      <c r="CI94" s="10">
        <f>3/24000000*OO[[#This Row],[143 (06JUL1985 18:00:00)-Water Temperature (C)]]*OO[[#This Row],[85]]</f>
        <v>6.1970411126400001E-8</v>
      </c>
      <c r="CJ94" s="10">
        <f>3/24000000*OO[[#This Row],[144 (06JUL1985 21:00:00)-Water Temperature (C)]]*OO[[#This Row],[86]]</f>
        <v>5.8625854538812492E-8</v>
      </c>
      <c r="CK94" s="10">
        <f>3/24000000*OO[[#This Row],[145 (07JUL1985 00:00:00)-Water Temperature (C)]]*OO[[#This Row],[87]]</f>
        <v>5.349377504E-8</v>
      </c>
      <c r="CL94" s="10">
        <f>3/24000000*OO[[#This Row],[146 (07JUL1985 03:00:00)-Water Temperature (C)]]*OO[[#This Row],[88]]</f>
        <v>4.9570162915037489E-8</v>
      </c>
      <c r="CM94" s="10">
        <f>3/24000000*OO[[#This Row],[147 (07JUL1985 06:00:00)-Water Temperature (C)]]*OO[[#This Row],[89]]</f>
        <v>4.6206338495062507E-8</v>
      </c>
      <c r="CN94" s="10">
        <f>3/24000000*OO[[#This Row],[148 (07JUL1985 09:00:00)-Water Temperature (C)]]*OO[[#This Row],[90]]</f>
        <v>4.4747650482624999E-8</v>
      </c>
      <c r="CO94" s="10">
        <f>3/24000000*OO[[#This Row],[149 (07JUL1985 12:00:00)-Water Temperature (C)]]*OO[[#This Row],[91]]</f>
        <v>4.062212532517499E-8</v>
      </c>
      <c r="CP94" s="10">
        <f>3/24000000*OO[[#This Row],[150 (07JUL1985 15:00:00)-Water Temperature (C)]]*OO[[#This Row],[92]]</f>
        <v>3.8643005049299993E-8</v>
      </c>
      <c r="CQ94" s="10">
        <f>3/24000000*OO[[#This Row],[151 (07JUL1985 18:00:00)-Water Temperature (C)]]*OO[[#This Row],[93]]</f>
        <v>3.6242933322574999E-8</v>
      </c>
      <c r="CR94" s="10">
        <f>3/24000000*OO[[#This Row],[152 (07JUL1985 21:00:00)-Water Temperature (C)]]*OO[[#This Row],[94]]</f>
        <v>3.27050227452E-8</v>
      </c>
      <c r="CS94" s="10">
        <f>3/24000000*OO[[#This Row],[153 (08JUL1985 00:00:00)-Water Temperature (C)]]*OO[[#This Row],[95]]</f>
        <v>2.9217584193375002E-8</v>
      </c>
      <c r="CT94" s="10">
        <f>3/24000000*OO[[#This Row],[154 (08JUL1985 03:00:00)-Water Temperature (C)]]*OO[[#This Row],[96]]</f>
        <v>2.6574980174687501E-8</v>
      </c>
      <c r="CU94" s="10">
        <f>3/24000000*OO[[#This Row],[155 (08JUL1985 06:00:00)-Water Temperature (C)]]*OO[[#This Row],[97]]</f>
        <v>2.4577182320999997E-8</v>
      </c>
      <c r="CV94" s="10">
        <f>3/24000000*OO[[#This Row],[156 (08JUL1985 09:00:00)-Water Temperature (C)]]*OO[[#This Row],[98]]</f>
        <v>2.3761146317999998E-8</v>
      </c>
      <c r="CW94" s="10">
        <f>3/24000000*OO[[#This Row],[157 (08JUL1985 12:00:00)-Water Temperature (C)]]*OO[[#This Row],[99]]</f>
        <v>2.2048197536249998E-8</v>
      </c>
    </row>
    <row r="95" spans="1:101" x14ac:dyDescent="0.35">
      <c r="A95" t="s">
        <v>100</v>
      </c>
      <c r="B95">
        <v>936.15660000000003</v>
      </c>
      <c r="C95" s="10">
        <f>3/24*OO[[#This Row],[59 (26JUN1985 06:00:00)-Water Temperature (C)]]*OO[[#This Row],[1]]/SUM(OO[1])</f>
        <v>1.1497485071296632E-41</v>
      </c>
      <c r="D95" s="10">
        <f>3/24*OO[[#This Row],[60 (26JUN1985 09:00:00)-Water Temperature (C)]]*OO[[#This Row],[2]]/SUM(OO[2])</f>
        <v>2.7653203062448066E-26</v>
      </c>
      <c r="E95" s="10">
        <f>3/24*OO[[#This Row],[61 (26JUN1985 12:00:00)-Water Temperature (C)]]*OO[[#This Row],[3]]/SUM(OO[3])</f>
        <v>4.8851304438024749E-14</v>
      </c>
      <c r="F95" s="10">
        <f>3/24*OO[[#This Row],[62 (26JUN1985 15:00:00)-Water Temperature (C)]]*OO[[#This Row],[4]]/SUM(OO[4])</f>
        <v>1.0846150603015592E-5</v>
      </c>
      <c r="G95" s="10">
        <f>3/24*OO[[#This Row],[63 (26JUN1985 18:00:00)-Water Temperature (C)]]*OO[[#This Row],[5]]/SUM(OO[5])</f>
        <v>5.8259553049523939E-3</v>
      </c>
      <c r="H95" s="10">
        <f>3/24*OO[[#This Row],[64 (26JUN1985 21:00:00)-Water Temperature (C)]]*OO[[#This Row],[6]]/SUM(OO[6])</f>
        <v>7.1440642056242107E-2</v>
      </c>
      <c r="I95" s="10">
        <f>3/24*OO[[#This Row],[65 (27JUN1985 00:00:00)-Water Temperature (C)]]*OO[[#This Row],[7]]/SUM(OO[7])</f>
        <v>0.11416166978597986</v>
      </c>
      <c r="J95" s="10">
        <f>3/24*OO[[#This Row],[66 (27JUN1985 03:00:00)-Water Temperature (C)]]*OO[[#This Row],[8]]/SUM(OO[8])</f>
        <v>5.2488987238197948E-2</v>
      </c>
      <c r="K95" s="10">
        <f>3/24*OO[[#This Row],[67 (27JUN1985 06:00:00)-Water Temperature (C)]]*OO[[#This Row],[9]]/SUM(OO[9])</f>
        <v>1.0766191233270708E-2</v>
      </c>
      <c r="L95" s="10">
        <f>3/24*OO[[#This Row],[68 (27JUN1985 09:00:00)-Water Temperature (C)]]*OO[[#This Row],[10]]/SUM(OO[10])</f>
        <v>1.4097019227101687E-3</v>
      </c>
      <c r="M95" s="10">
        <f>3/24*OO[[#This Row],[69 (27JUN1985 12:00:00)-Water Temperature (C)]]*OO[[#This Row],[11]]/SUM(OO[11])</f>
        <v>1.8327527292127501E-4</v>
      </c>
      <c r="N95" s="10">
        <f>3/24*OO[[#This Row],[70 (27JUN1985 15:00:00)-Water Temperature (C)]]*OO[[#This Row],[12]]/SUM(OO[12])</f>
        <v>6.1519732579627567E-5</v>
      </c>
      <c r="O95" s="10">
        <f>3/24*OO[[#This Row],[71 (27JUN1985 18:00:00)-Water Temperature (C)]]*OO[[#This Row],[13]]/SUM(OO[13])</f>
        <v>4.6676504730761917E-5</v>
      </c>
      <c r="P95" s="10">
        <f>3/24*OO[[#This Row],[72 (27JUN1985 21:00:00)-Water Temperature (C)]]*OO[[#This Row],[14]]/SUM(OO[14])</f>
        <v>4.0687061428571599E-5</v>
      </c>
      <c r="Q95" s="10">
        <f>3/24*OO[[#This Row],[73 (28JUN1985 00:00:00)-Water Temperature (C)]]*OO[[#This Row],[15]]/SUM(OO[15])</f>
        <v>3.6743654989567246E-5</v>
      </c>
      <c r="R95" s="10">
        <f>3/24*OO[[#This Row],[74 (28JUN1985 03:00:00)-Water Temperature (C)]]*OO[[#This Row],[16]]/SUM(OO[16])</f>
        <v>3.4608085910392303E-5</v>
      </c>
      <c r="S95" s="10">
        <f>3/24*OO[[#This Row],[75 (28JUN1985 06:00:00)-Water Temperature (C)]]*OO[[#This Row],[17]]/SUM(OO[17])</f>
        <v>3.2874530729358713E-5</v>
      </c>
      <c r="T95" s="10">
        <f>3/24*OO[[#This Row],[76 (28JUN1985 09:00:00)-Water Temperature (C)]]*OO[[#This Row],[18]]/SUM(OO[18])</f>
        <v>3.1357823602243118E-5</v>
      </c>
      <c r="U95" s="10">
        <f>3/24*OO[[#This Row],[77 (28JUN1985 12:00:00)-Water Temperature (C)]]*OO[[#This Row],[19]]/SUM(OO[19])</f>
        <v>2.8706036925440657E-5</v>
      </c>
      <c r="V95" s="10">
        <f>3/24000000*OO[[#This Row],[78 (28JUN1985 15:00:00)-Water Temperature (C)]]*OO[[#This Row],[20]]</f>
        <v>2.595059026405E-5</v>
      </c>
      <c r="W95" s="10">
        <f>3/24000000*OO[[#This Row],[79 (28JUN1985 18:00:00)-Water Temperature (C)]]*OO[[#This Row],[21]]</f>
        <v>2.306493014E-5</v>
      </c>
      <c r="X95" s="10">
        <f>3/24000000*OO[[#This Row],[80 (28JUN1985 21:00:00)-Water Temperature (C)]]*OO[[#This Row],[22]]</f>
        <v>2.0592737713012499E-5</v>
      </c>
      <c r="Y95" s="10">
        <f>3/24000000*OO[[#This Row],[81 (29JUN1985 00:00:00)-Water Temperature (C)]]*OO[[#This Row],[23]]</f>
        <v>2.0015426663862502E-5</v>
      </c>
      <c r="Z95" s="10">
        <f>3/24000000*OO[[#This Row],[82 (29JUN1985 03:00:00)-Water Temperature (C)]]*OO[[#This Row],[24]]</f>
        <v>2.1482810098612502E-5</v>
      </c>
      <c r="AA95" s="10">
        <f>3/24000000*OO[[#This Row],[83 (29JUN1985 06:00:00)-Water Temperature (C)]]*OO[[#This Row],[25]]</f>
        <v>2.3021387708737499E-5</v>
      </c>
      <c r="AB95" s="10">
        <f>3/24000000*OO[[#This Row],[84 (29JUN1985 09:00:00)-Water Temperature (C)]]*OO[[#This Row],[26]]</f>
        <v>2.3830800245524997E-5</v>
      </c>
      <c r="AC95" s="10">
        <f>3/24000000*OO[[#This Row],[85 (29JUN1985 12:00:00)-Water Temperature (C)]]*OO[[#This Row],[27]]</f>
        <v>2.2601737187962502E-5</v>
      </c>
      <c r="AD95" s="10">
        <f>3/24000000*OO[[#This Row],[86 (29JUN1985 15:00:00)-Water Temperature (C)]]*OO[[#This Row],[28]]</f>
        <v>2.0587637799300002E-5</v>
      </c>
      <c r="AE95" s="10">
        <f>3/24000000*OO[[#This Row],[88 (29JUN1985 21:00:00)-Water Temperature (C)]]*OO[[#This Row],[30]]</f>
        <v>1.6409253066447499E-5</v>
      </c>
      <c r="AF95" s="10">
        <f>3/24000000*OO[[#This Row],[88 (29JUN1985 21:00:00)-Water Temperature (C)]]*OO[[#This Row],[30]]</f>
        <v>1.6409253066447499E-5</v>
      </c>
      <c r="AG95" s="10">
        <f>3/24000000*OO[[#This Row],[89 (30JUN1985 00:00:00)-Water Temperature (C)]]*OO[[#This Row],[31]]</f>
        <v>1.4303318521124998E-5</v>
      </c>
      <c r="AH95" s="10">
        <f>3/24000000*OO[[#This Row],[90 (30JUN1985 03:00:00)-Water Temperature (C)]]*OO[[#This Row],[32]]</f>
        <v>1.2629127380249998E-5</v>
      </c>
      <c r="AI95" s="10">
        <f>3/24000000*OO[[#This Row],[91 (30JUN1985 06:00:00)-Water Temperature (C)]]*OO[[#This Row],[33]]</f>
        <v>1.1392088694204999E-5</v>
      </c>
      <c r="AJ95" s="10">
        <f>3/24000000*OO[[#This Row],[92 (30JUN1985 09:00:00)-Water Temperature (C)]]*OO[[#This Row],[34]]</f>
        <v>1.09722556898475E-5</v>
      </c>
      <c r="AK95" s="10">
        <f>3/24000000*OO[[#This Row],[93 (30JUN1985 12:00:00)-Water Temperature (C)]]*OO[[#This Row],[35]]</f>
        <v>1.0183231316699999E-5</v>
      </c>
      <c r="AL95" s="10">
        <f>3/24000000*OO[[#This Row],[94 (30JUN1985 15:00:00)-Water Temperature (C)]]*OO[[#This Row],[36]]</f>
        <v>9.3052082326562494E-6</v>
      </c>
      <c r="AM95" s="10">
        <f>3/24000000*OO[[#This Row],[95 (30JUN1985 18:00:00)-Water Temperature (C)]]*OO[[#This Row],[37]]</f>
        <v>8.6242113109799994E-6</v>
      </c>
      <c r="AN95" s="10">
        <f>3/24000000*OO[[#This Row],[96 (30JUN1985 21:00:00)-Water Temperature (C)]]*OO[[#This Row],[38]]</f>
        <v>7.6265703712187498E-6</v>
      </c>
      <c r="AO95" s="10">
        <f>3/24000000*OO[[#This Row],[97 (01JUL1985 00:00:00)-Water Temperature (C)]]*OO[[#This Row],[39]]</f>
        <v>6.5267263559000002E-6</v>
      </c>
      <c r="AP95" s="10">
        <f>3/24000000*OO[[#This Row],[98 (01JUL1985 03:00:00)-Water Temperature (C)]]*OO[[#This Row],[40]]</f>
        <v>5.7970325451174999E-6</v>
      </c>
      <c r="AQ95" s="10">
        <f>3/24000000*OO[[#This Row],[99 (01JUL1985 06:00:00)-Water Temperature (C)]]*OO[[#This Row],[41]]</f>
        <v>5.2578163610599998E-6</v>
      </c>
      <c r="AR95" s="10">
        <f>3/24000000*OO[[#This Row],[100 (01JUL1985 09:00:00)-Water Temperature (C)]]*OO[[#This Row],[42]]</f>
        <v>5.0179779569062492E-6</v>
      </c>
      <c r="AS95" s="10">
        <f>3/24000000*OO[[#This Row],[101 (01JUL1985 12:00:00)-Water Temperature (C)]]*OO[[#This Row],[43]]</f>
        <v>4.6490517179849995E-6</v>
      </c>
      <c r="AT95" s="10">
        <f>3/24000000*OO[[#This Row],[102 (01JUL1985 15:00:00)-Water Temperature (C)]]*OO[[#This Row],[44]]</f>
        <v>4.1757327976874993E-6</v>
      </c>
      <c r="AU95" s="10">
        <f>3/24000000*OO[[#This Row],[103 (01JUL1985 18:00:00)-Water Temperature (C)]]*OO[[#This Row],[45]]</f>
        <v>3.7395237550800004E-6</v>
      </c>
      <c r="AV95" s="10">
        <f>3/24000000*OO[[#This Row],[104 (01JUL1985 21:00:00)-Water Temperature (C)]]*OO[[#This Row],[46]]</f>
        <v>3.2023546874424998E-6</v>
      </c>
      <c r="AW95" s="10">
        <f>3/24000000*OO[[#This Row],[105 (02JUL1985 00:00:00)-Water Temperature (C)]]*OO[[#This Row],[47]]</f>
        <v>2.6774883843999994E-6</v>
      </c>
      <c r="AX95" s="10">
        <f>3/24000000*OO[[#This Row],[106 (02JUL1985 03:00:00)-Water Temperature (C)]]*OO[[#This Row],[48]]</f>
        <v>2.2593610202624997E-6</v>
      </c>
      <c r="AY95" s="10">
        <f>3/24000000*OO[[#This Row],[107 (02JUL1985 06:00:00)-Water Temperature (C)]]*OO[[#This Row],[49]]</f>
        <v>1.8763152400102501E-6</v>
      </c>
      <c r="AZ95" s="10">
        <f>3/24000000*OO[[#This Row],[108 (02JUL1985 09:00:00)-Water Temperature (C)]]*OO[[#This Row],[50]]</f>
        <v>1.5056403373022501E-6</v>
      </c>
      <c r="BA95" s="10">
        <f>3/24000000*OO[[#This Row],[109 (02JUL1985 12:00:00)-Water Temperature (C)]]*OO[[#This Row],[51]]</f>
        <v>1.1823348091972497E-6</v>
      </c>
      <c r="BB95" s="10">
        <f>3/24000000*OO[[#This Row],[110 (02JUL1985 15:00:00)-Water Temperature (C)]]*OO[[#This Row],[52]]</f>
        <v>8.6883783119962508E-7</v>
      </c>
      <c r="BC95" s="10">
        <f>3/24000000*OO[[#This Row],[111 (02JUL1985 18:00:00)-Water Temperature (C)]]*OO[[#This Row],[53]]</f>
        <v>6.3616708820100005E-7</v>
      </c>
      <c r="BD95" s="10">
        <f>3/24000000*OO[[#This Row],[112 (02JUL1985 21:00:00)-Water Temperature (C)]]*OO[[#This Row],[54]]</f>
        <v>4.7133666586887502E-7</v>
      </c>
      <c r="BE95" s="10">
        <f>3/24000000*OO[[#This Row],[113 (03JUL1985 00:00:00)-Water Temperature (C)]]*OO[[#This Row],[55]]</f>
        <v>3.7286446238924997E-7</v>
      </c>
      <c r="BF95" s="10">
        <f>3/24000000*OO[[#This Row],[114 (03JUL1985 03:00:00)-Water Temperature (C)]]*OO[[#This Row],[56]]</f>
        <v>3.08960380504625E-7</v>
      </c>
      <c r="BG95" s="10">
        <f>3/24000000*OO[[#This Row],[115 (03JUL1985 06:00:00)-Water Temperature (C)]]*OO[[#This Row],[57]]</f>
        <v>2.6064133443599994E-7</v>
      </c>
      <c r="BH95" s="10">
        <f>3/24000000*OO[[#This Row],[116 (03JUL1985 09:00:00)-Water Temperature (C)]]*OO[[#This Row],[58]]</f>
        <v>2.250900141645E-7</v>
      </c>
      <c r="BI95" s="10">
        <f>3/24000000*OO[[#This Row],[117 (03JUL1985 12:00:00)-Water Temperature (C)]]*OO[[#This Row],[59]]</f>
        <v>2.0223840249825E-7</v>
      </c>
      <c r="BJ95" s="10">
        <f>3/24000000*OO[[#This Row],[118 (03JUL1985 15:00:00)-Water Temperature (C)]]*OO[[#This Row],[60]]</f>
        <v>1.808852683495E-7</v>
      </c>
      <c r="BK95" s="10">
        <f>3/24000000*OO[[#This Row],[119 (03JUL1985 18:00:00)-Water Temperature (C)]]*OO[[#This Row],[61]]</f>
        <v>1.635804547725E-7</v>
      </c>
      <c r="BL95" s="10">
        <f>3/24000000*OO[[#This Row],[120 (03JUL1985 21:00:00)-Water Temperature (C)]]*OO[[#This Row],[62]]</f>
        <v>1.4263078645574999E-7</v>
      </c>
      <c r="BM95" s="10">
        <f>3/24000000*OO[[#This Row],[121 (04JUL1985 00:00:00)-Water Temperature (C)]]*OO[[#This Row],[63]]</f>
        <v>1.25616818813625E-7</v>
      </c>
      <c r="BN95" s="10">
        <f>3/24000000*OO[[#This Row],[122 (04JUL1985 03:00:00)-Water Temperature (C)]]*OO[[#This Row],[64]]</f>
        <v>1.1548210271625E-7</v>
      </c>
      <c r="BO95" s="10">
        <f>3/24000000*OO[[#This Row],[123 (04JUL1985 06:00:00)-Water Temperature (C)]]*OO[[#This Row],[65]]</f>
        <v>1.0711246296782499E-7</v>
      </c>
      <c r="BP95" s="10">
        <f>3/24000000*OO[[#This Row],[124 (04JUL1985 09:00:00)-Water Temperature (C)]]*OO[[#This Row],[66]]</f>
        <v>1.045039135811625E-7</v>
      </c>
      <c r="BQ95" s="10">
        <f>3/24000000*OO[[#This Row],[125 (04JUL1985 12:00:00)-Water Temperature (C)]]*OO[[#This Row],[67]]</f>
        <v>1.0067694364189999E-7</v>
      </c>
      <c r="BR95" s="10">
        <f>3/24000000*OO[[#This Row],[126 (04JUL1985 15:00:00)-Water Temperature (C)]]*OO[[#This Row],[68]]</f>
        <v>9.479438032459999E-8</v>
      </c>
      <c r="BS95" s="10">
        <f>3/24000000*OO[[#This Row],[127 (04JUL1985 18:00:00)-Water Temperature (C)]]*OO[[#This Row],[69]]</f>
        <v>9.2093399801887488E-8</v>
      </c>
      <c r="BT95" s="10">
        <f>3/24000000*OO[[#This Row],[128 (04JUL1985 21:00:00)-Water Temperature (C)]]*OO[[#This Row],[70]]</f>
        <v>8.6823459698250002E-8</v>
      </c>
      <c r="BU95" s="10">
        <f>3/24000000*OO[[#This Row],[129 (05JUL1985 00:00:00)-Water Temperature (C)]]*OO[[#This Row],[71]]</f>
        <v>7.82143273044E-8</v>
      </c>
      <c r="BV95" s="10">
        <f>3/24000000*OO[[#This Row],[130 (05JUL1985 03:00:00)-Water Temperature (C)]]*OO[[#This Row],[72]]</f>
        <v>7.2720682476749997E-8</v>
      </c>
      <c r="BW95" s="10">
        <f>3/24000000*OO[[#This Row],[131 (05JUL1985 06:00:00)-Water Temperature (C)]]*OO[[#This Row],[73]]</f>
        <v>6.9987419840649999E-8</v>
      </c>
      <c r="BX95" s="10">
        <f>3/24000000*OO[[#This Row],[132 (05JUL1985 09:00:00)-Water Temperature (C)]]*OO[[#This Row],[74]]</f>
        <v>7.3436806609712509E-8</v>
      </c>
      <c r="BY95" s="10">
        <f>3/24000000*OO[[#This Row],[133 (05JUL1985 12:00:00)-Water Temperature (C)]]*OO[[#This Row],[75]]</f>
        <v>7.694011419907498E-8</v>
      </c>
      <c r="BZ95" s="10">
        <f>3/24000000*OO[[#This Row],[134 (05JUL1985 15:00:00)-Water Temperature (C)]]*OO[[#This Row],[76]]</f>
        <v>7.8607659391974997E-8</v>
      </c>
      <c r="CA95" s="10">
        <f>3/24000000*OO[[#This Row],[135 (05JUL1985 18:00:00)-Water Temperature (C)]]*OO[[#This Row],[77]]</f>
        <v>7.8581779773750013E-8</v>
      </c>
      <c r="CB95" s="10">
        <f>3/24000000*OO[[#This Row],[136 (05JUL1985 21:00:00)-Water Temperature (C)]]*OO[[#This Row],[78]]</f>
        <v>7.4407324096749979E-8</v>
      </c>
      <c r="CC95" s="10">
        <f>3/24000000*OO[[#This Row],[137 (06JUL1985 00:00:00)-Water Temperature (C)]]*OO[[#This Row],[79]]</f>
        <v>6.8529955232700003E-8</v>
      </c>
      <c r="CD95" s="10">
        <f>3/24000000*OO[[#This Row],[138 (06JUL1985 03:00:00)-Water Temperature (C)]]*OO[[#This Row],[80]]</f>
        <v>6.4711280336675003E-8</v>
      </c>
      <c r="CE95" s="10">
        <f>3/24000000*OO[[#This Row],[139 (06JUL1985 06:00:00)-Water Temperature (C)]]*OO[[#This Row],[81]]</f>
        <v>6.299663752304999E-8</v>
      </c>
      <c r="CF95" s="10">
        <f>3/24000000*OO[[#This Row],[140 (06JUL1985 09:00:00)-Water Temperature (C)]]*OO[[#This Row],[82]]</f>
        <v>6.7065307975550001E-8</v>
      </c>
      <c r="CG95" s="10">
        <f>3/24000000*OO[[#This Row],[141 (06JUL1985 12:00:00)-Water Temperature (C)]]*OO[[#This Row],[83]]</f>
        <v>7.1157303734824991E-8</v>
      </c>
      <c r="CH95" s="10">
        <f>3/24000000*OO[[#This Row],[142 (06JUL1985 15:00:00)-Water Temperature (C)]]*OO[[#This Row],[84]]</f>
        <v>7.3695265987874999E-8</v>
      </c>
      <c r="CI95" s="10">
        <f>3/24000000*OO[[#This Row],[143 (06JUL1985 18:00:00)-Water Temperature (C)]]*OO[[#This Row],[85]]</f>
        <v>7.3683172943974995E-8</v>
      </c>
      <c r="CJ95" s="10">
        <f>3/24000000*OO[[#This Row],[144 (06JUL1985 21:00:00)-Water Temperature (C)]]*OO[[#This Row],[86]]</f>
        <v>6.9834632349787501E-8</v>
      </c>
      <c r="CK95" s="10">
        <f>3/24000000*OO[[#This Row],[145 (07JUL1985 00:00:00)-Water Temperature (C)]]*OO[[#This Row],[87]]</f>
        <v>6.3597836638337501E-8</v>
      </c>
      <c r="CL95" s="10">
        <f>3/24000000*OO[[#This Row],[146 (07JUL1985 03:00:00)-Water Temperature (C)]]*OO[[#This Row],[88]]</f>
        <v>5.8845150773175E-8</v>
      </c>
      <c r="CM95" s="10">
        <f>3/24000000*OO[[#This Row],[147 (07JUL1985 06:00:00)-Water Temperature (C)]]*OO[[#This Row],[89]]</f>
        <v>5.4937860384599995E-8</v>
      </c>
      <c r="CN95" s="10">
        <f>3/24000000*OO[[#This Row],[148 (07JUL1985 09:00:00)-Water Temperature (C)]]*OO[[#This Row],[90]]</f>
        <v>5.3391117519012502E-8</v>
      </c>
      <c r="CO95" s="10">
        <f>3/24000000*OO[[#This Row],[149 (07JUL1985 12:00:00)-Water Temperature (C)]]*OO[[#This Row],[91]]</f>
        <v>4.8700572563237499E-8</v>
      </c>
      <c r="CP95" s="10">
        <f>3/24000000*OO[[#This Row],[150 (07JUL1985 15:00:00)-Water Temperature (C)]]*OO[[#This Row],[92]]</f>
        <v>4.6218295492312505E-8</v>
      </c>
      <c r="CQ95" s="10">
        <f>3/24000000*OO[[#This Row],[151 (07JUL1985 18:00:00)-Water Temperature (C)]]*OO[[#This Row],[93]]</f>
        <v>4.3466780383399998E-8</v>
      </c>
      <c r="CR95" s="10">
        <f>3/24000000*OO[[#This Row],[152 (07JUL1985 21:00:00)-Water Temperature (C)]]*OO[[#This Row],[94]]</f>
        <v>3.9213347760000004E-8</v>
      </c>
      <c r="CS95" s="10">
        <f>3/24000000*OO[[#This Row],[153 (08JUL1985 00:00:00)-Water Temperature (C)]]*OO[[#This Row],[95]]</f>
        <v>3.4888130320587508E-8</v>
      </c>
      <c r="CT95" s="10">
        <f>3/24000000*OO[[#This Row],[154 (08JUL1985 03:00:00)-Water Temperature (C)]]*OO[[#This Row],[96]]</f>
        <v>3.1658115712350002E-8</v>
      </c>
      <c r="CU95" s="10">
        <f>3/24000000*OO[[#This Row],[155 (08JUL1985 06:00:00)-Water Temperature (C)]]*OO[[#This Row],[97]]</f>
        <v>2.9328024232237499E-8</v>
      </c>
      <c r="CV95" s="10">
        <f>3/24000000*OO[[#This Row],[156 (08JUL1985 09:00:00)-Water Temperature (C)]]*OO[[#This Row],[98]]</f>
        <v>2.8545571386499997E-8</v>
      </c>
      <c r="CW95" s="10">
        <f>3/24000000*OO[[#This Row],[157 (08JUL1985 12:00:00)-Water Temperature (C)]]*OO[[#This Row],[99]]</f>
        <v>2.6693728191699997E-8</v>
      </c>
    </row>
    <row r="96" spans="1:101" x14ac:dyDescent="0.35">
      <c r="A96" t="s">
        <v>101</v>
      </c>
      <c r="B96">
        <v>946.97090000000003</v>
      </c>
      <c r="C96" s="10">
        <f>3/24*OO[[#This Row],[59 (26JUN1985 06:00:00)-Water Temperature (C)]]*OO[[#This Row],[1]]/SUM(OO[1])</f>
        <v>5.5538087005929153E-43</v>
      </c>
      <c r="D96" s="10">
        <f>3/24*OO[[#This Row],[60 (26JUN1985 09:00:00)-Water Temperature (C)]]*OO[[#This Row],[2]]/SUM(OO[2])</f>
        <v>2.5519181028067321E-27</v>
      </c>
      <c r="E96" s="10">
        <f>3/24*OO[[#This Row],[61 (26JUN1985 12:00:00)-Water Temperature (C)]]*OO[[#This Row],[3]]/SUM(OO[3])</f>
        <v>5.6005688761221527E-15</v>
      </c>
      <c r="F96" s="10">
        <f>3/24*OO[[#This Row],[62 (26JUN1985 15:00:00)-Water Temperature (C)]]*OO[[#This Row],[4]]/SUM(OO[4])</f>
        <v>3.5636459187800919E-6</v>
      </c>
      <c r="G96" s="10">
        <f>3/24*OO[[#This Row],[63 (26JUN1985 18:00:00)-Water Temperature (C)]]*OO[[#This Row],[5]]/SUM(OO[5])</f>
        <v>3.0111495947483225E-3</v>
      </c>
      <c r="H96" s="10">
        <f>3/24*OO[[#This Row],[64 (26JUN1985 21:00:00)-Water Temperature (C)]]*OO[[#This Row],[6]]/SUM(OO[6])</f>
        <v>4.5916784883511197E-2</v>
      </c>
      <c r="I96" s="10">
        <f>3/24*OO[[#This Row],[65 (27JUN1985 00:00:00)-Water Temperature (C)]]*OO[[#This Row],[7]]/SUM(OO[7])</f>
        <v>8.4216657488943122E-2</v>
      </c>
      <c r="J96" s="10">
        <f>3/24*OO[[#This Row],[66 (27JUN1985 03:00:00)-Water Temperature (C)]]*OO[[#This Row],[8]]/SUM(OO[8])</f>
        <v>4.2574526628558547E-2</v>
      </c>
      <c r="K96" s="10">
        <f>3/24*OO[[#This Row],[67 (27JUN1985 06:00:00)-Water Temperature (C)]]*OO[[#This Row],[9]]/SUM(OO[9])</f>
        <v>9.3056771810681119E-3</v>
      </c>
      <c r="L96" s="10">
        <f>3/24*OO[[#This Row],[68 (27JUN1985 09:00:00)-Water Temperature (C)]]*OO[[#This Row],[10]]/SUM(OO[10])</f>
        <v>1.2610610922244318E-3</v>
      </c>
      <c r="M96" s="10">
        <f>3/24*OO[[#This Row],[69 (27JUN1985 12:00:00)-Water Temperature (C)]]*OO[[#This Row],[11]]/SUM(OO[11])</f>
        <v>1.5874804222572569E-4</v>
      </c>
      <c r="N96" s="10">
        <f>3/24*OO[[#This Row],[70 (27JUN1985 15:00:00)-Water Temperature (C)]]*OO[[#This Row],[12]]/SUM(OO[12])</f>
        <v>4.7517623334990862E-5</v>
      </c>
      <c r="O96" s="10">
        <f>3/24*OO[[#This Row],[71 (27JUN1985 18:00:00)-Water Temperature (C)]]*OO[[#This Row],[13]]/SUM(OO[13])</f>
        <v>3.4706712805510264E-5</v>
      </c>
      <c r="P96" s="10">
        <f>3/24*OO[[#This Row],[72 (27JUN1985 21:00:00)-Water Temperature (C)]]*OO[[#This Row],[14]]/SUM(OO[14])</f>
        <v>3.0092213825628383E-5</v>
      </c>
      <c r="Q96" s="10">
        <f>3/24*OO[[#This Row],[73 (28JUN1985 00:00:00)-Water Temperature (C)]]*OO[[#This Row],[15]]/SUM(OO[15])</f>
        <v>2.7053614972842385E-5</v>
      </c>
      <c r="R96" s="10">
        <f>3/24*OO[[#This Row],[74 (28JUN1985 03:00:00)-Water Temperature (C)]]*OO[[#This Row],[16]]/SUM(OO[16])</f>
        <v>2.544012847463086E-5</v>
      </c>
      <c r="S96" s="10">
        <f>3/24*OO[[#This Row],[75 (28JUN1985 06:00:00)-Water Temperature (C)]]*OO[[#This Row],[17]]/SUM(OO[17])</f>
        <v>2.419649722922681E-5</v>
      </c>
      <c r="T96" s="10">
        <f>3/24*OO[[#This Row],[76 (28JUN1985 09:00:00)-Water Temperature (C)]]*OO[[#This Row],[18]]/SUM(OO[18])</f>
        <v>2.3155989121151363E-5</v>
      </c>
      <c r="U96" s="10">
        <f>3/24*OO[[#This Row],[77 (28JUN1985 12:00:00)-Water Temperature (C)]]*OO[[#This Row],[19]]/SUM(OO[19])</f>
        <v>2.1295304642876841E-5</v>
      </c>
      <c r="V96" s="10">
        <f>3/24000000*OO[[#This Row],[78 (28JUN1985 15:00:00)-Water Temperature (C)]]*OO[[#This Row],[20]]</f>
        <v>1.9264254293774999E-5</v>
      </c>
      <c r="W96" s="10">
        <f>3/24000000*OO[[#This Row],[79 (28JUN1985 18:00:00)-Water Temperature (C)]]*OO[[#This Row],[21]]</f>
        <v>1.7151690823454999E-5</v>
      </c>
      <c r="X96" s="10">
        <f>3/24000000*OO[[#This Row],[80 (28JUN1985 21:00:00)-Water Temperature (C)]]*OO[[#This Row],[22]]</f>
        <v>1.5265899688087499E-5</v>
      </c>
      <c r="Y96" s="10">
        <f>3/24000000*OO[[#This Row],[81 (29JUN1985 00:00:00)-Water Temperature (C)]]*OO[[#This Row],[23]]</f>
        <v>1.47051704374575E-5</v>
      </c>
      <c r="Z96" s="10">
        <f>3/24000000*OO[[#This Row],[82 (29JUN1985 03:00:00)-Water Temperature (C)]]*OO[[#This Row],[24]]</f>
        <v>1.5712124453410002E-5</v>
      </c>
      <c r="AA96" s="10">
        <f>3/24000000*OO[[#This Row],[83 (29JUN1985 06:00:00)-Water Temperature (C)]]*OO[[#This Row],[25]]</f>
        <v>1.694925487942875E-5</v>
      </c>
      <c r="AB96" s="10">
        <f>3/24000000*OO[[#This Row],[84 (29JUN1985 09:00:00)-Water Temperature (C)]]*OO[[#This Row],[26]]</f>
        <v>1.7688729242499998E-5</v>
      </c>
      <c r="AC96" s="10">
        <f>3/24000000*OO[[#This Row],[85 (29JUN1985 12:00:00)-Water Temperature (C)]]*OO[[#This Row],[27]]</f>
        <v>1.694318535385875E-5</v>
      </c>
      <c r="AD96" s="10">
        <f>3/24000000*OO[[#This Row],[86 (29JUN1985 15:00:00)-Water Temperature (C)]]*OO[[#This Row],[28]]</f>
        <v>1.5467812851149999E-5</v>
      </c>
      <c r="AE96" s="10">
        <f>3/24000000*OO[[#This Row],[88 (29JUN1985 21:00:00)-Water Temperature (C)]]*OO[[#This Row],[30]]</f>
        <v>1.2389391938659998E-5</v>
      </c>
      <c r="AF96" s="10">
        <f>3/24000000*OO[[#This Row],[88 (29JUN1985 21:00:00)-Water Temperature (C)]]*OO[[#This Row],[30]]</f>
        <v>1.2389391938659998E-5</v>
      </c>
      <c r="AG96" s="10">
        <f>3/24000000*OO[[#This Row],[89 (30JUN1985 00:00:00)-Water Temperature (C)]]*OO[[#This Row],[31]]</f>
        <v>1.0803133508980001E-5</v>
      </c>
      <c r="AH96" s="10">
        <f>3/24000000*OO[[#This Row],[90 (30JUN1985 03:00:00)-Water Temperature (C)]]*OO[[#This Row],[32]]</f>
        <v>9.5460779406E-6</v>
      </c>
      <c r="AI96" s="10">
        <f>3/24000000*OO[[#This Row],[91 (30JUN1985 06:00:00)-Water Temperature (C)]]*OO[[#This Row],[33]]</f>
        <v>8.6161285670450007E-6</v>
      </c>
      <c r="AJ96" s="10">
        <f>3/24000000*OO[[#This Row],[92 (30JUN1985 09:00:00)-Water Temperature (C)]]*OO[[#This Row],[34]]</f>
        <v>8.3206154577E-6</v>
      </c>
      <c r="AK96" s="10">
        <f>3/24000000*OO[[#This Row],[93 (30JUN1985 12:00:00)-Water Temperature (C)]]*OO[[#This Row],[35]]</f>
        <v>7.7768345974887497E-6</v>
      </c>
      <c r="AL96" s="10">
        <f>3/24000000*OO[[#This Row],[94 (30JUN1985 15:00:00)-Water Temperature (C)]]*OO[[#This Row],[36]]</f>
        <v>7.1184447938112488E-6</v>
      </c>
      <c r="AM96" s="10">
        <f>3/24000000*OO[[#This Row],[95 (30JUN1985 18:00:00)-Water Temperature (C)]]*OO[[#This Row],[37]]</f>
        <v>6.6152401426350002E-6</v>
      </c>
      <c r="AN96" s="10">
        <f>3/24000000*OO[[#This Row],[96 (30JUN1985 21:00:00)-Water Temperature (C)]]*OO[[#This Row],[38]]</f>
        <v>5.8718318658299992E-6</v>
      </c>
      <c r="AO96" s="10">
        <f>3/24000000*OO[[#This Row],[97 (01JUL1985 00:00:00)-Water Temperature (C)]]*OO[[#This Row],[39]]</f>
        <v>5.0235901670812492E-6</v>
      </c>
      <c r="AP96" s="10">
        <f>3/24000000*OO[[#This Row],[98 (01JUL1985 03:00:00)-Water Temperature (C)]]*OO[[#This Row],[40]]</f>
        <v>4.4609249987500004E-6</v>
      </c>
      <c r="AQ96" s="10">
        <f>3/24000000*OO[[#This Row],[99 (01JUL1985 06:00:00)-Water Temperature (C)]]*OO[[#This Row],[41]]</f>
        <v>4.0560364981124994E-6</v>
      </c>
      <c r="AR96" s="10">
        <f>3/24000000*OO[[#This Row],[100 (01JUL1985 09:00:00)-Water Temperature (C)]]*OO[[#This Row],[42]]</f>
        <v>3.8887783626787495E-6</v>
      </c>
      <c r="AS96" s="10">
        <f>3/24000000*OO[[#This Row],[101 (01JUL1985 12:00:00)-Water Temperature (C)]]*OO[[#This Row],[43]]</f>
        <v>3.63076893588E-6</v>
      </c>
      <c r="AT96" s="10">
        <f>3/24000000*OO[[#This Row],[102 (01JUL1985 15:00:00)-Water Temperature (C)]]*OO[[#This Row],[44]]</f>
        <v>3.2769616605599993E-6</v>
      </c>
      <c r="AU96" s="10">
        <f>3/24000000*OO[[#This Row],[103 (01JUL1985 18:00:00)-Water Temperature (C)]]*OO[[#This Row],[45]]</f>
        <v>2.9453524892049999E-6</v>
      </c>
      <c r="AV96" s="10">
        <f>3/24000000*OO[[#This Row],[104 (01JUL1985 21:00:00)-Water Temperature (C)]]*OO[[#This Row],[46]]</f>
        <v>2.53420827777E-6</v>
      </c>
      <c r="AW96" s="10">
        <f>3/24000000*OO[[#This Row],[105 (02JUL1985 00:00:00)-Water Temperature (C)]]*OO[[#This Row],[47]]</f>
        <v>2.1218866892499999E-6</v>
      </c>
      <c r="AX96" s="10">
        <f>3/24000000*OO[[#This Row],[106 (02JUL1985 03:00:00)-Water Temperature (C)]]*OO[[#This Row],[48]]</f>
        <v>1.79466847797875E-6</v>
      </c>
      <c r="AY96" s="10">
        <f>3/24000000*OO[[#This Row],[107 (02JUL1985 06:00:00)-Water Temperature (C)]]*OO[[#This Row],[49]]</f>
        <v>1.498760613438875E-6</v>
      </c>
      <c r="AZ96" s="10">
        <f>3/24000000*OO[[#This Row],[108 (02JUL1985 09:00:00)-Water Temperature (C)]]*OO[[#This Row],[50]]</f>
        <v>1.2117667339062502E-6</v>
      </c>
      <c r="BA96" s="10">
        <f>3/24000000*OO[[#This Row],[109 (02JUL1985 12:00:00)-Water Temperature (C)]]*OO[[#This Row],[51]]</f>
        <v>9.5876033079374983E-7</v>
      </c>
      <c r="BB96" s="10">
        <f>3/24000000*OO[[#This Row],[110 (02JUL1985 15:00:00)-Water Temperature (C)]]*OO[[#This Row],[52]]</f>
        <v>7.0815366519624992E-7</v>
      </c>
      <c r="BC96" s="10">
        <f>3/24000000*OO[[#This Row],[111 (02JUL1985 18:00:00)-Water Temperature (C)]]*OO[[#This Row],[53]]</f>
        <v>5.1743296006274993E-7</v>
      </c>
      <c r="BD96" s="10">
        <f>3/24000000*OO[[#This Row],[112 (02JUL1985 21:00:00)-Water Temperature (C)]]*OO[[#This Row],[54]]</f>
        <v>3.8120727194287495E-7</v>
      </c>
      <c r="BE96" s="10">
        <f>3/24000000*OO[[#This Row],[113 (03JUL1985 00:00:00)-Water Temperature (C)]]*OO[[#This Row],[55]]</f>
        <v>2.9937630222062498E-7</v>
      </c>
      <c r="BF96" s="10">
        <f>3/24000000*OO[[#This Row],[114 (03JUL1985 03:00:00)-Water Temperature (C)]]*OO[[#This Row],[56]]</f>
        <v>2.4709405385099998E-7</v>
      </c>
      <c r="BG96" s="10">
        <f>3/24000000*OO[[#This Row],[115 (03JUL1985 06:00:00)-Water Temperature (C)]]*OO[[#This Row],[57]]</f>
        <v>2.0818067093750001E-7</v>
      </c>
      <c r="BH96" s="10">
        <f>3/24000000*OO[[#This Row],[116 (03JUL1985 09:00:00)-Water Temperature (C)]]*OO[[#This Row],[58]]</f>
        <v>1.7965570911374997E-7</v>
      </c>
      <c r="BI96" s="10">
        <f>3/24000000*OO[[#This Row],[117 (03JUL1985 12:00:00)-Water Temperature (C)]]*OO[[#This Row],[59]]</f>
        <v>1.6141525539749998E-7</v>
      </c>
      <c r="BJ96" s="10">
        <f>3/24000000*OO[[#This Row],[118 (03JUL1985 15:00:00)-Water Temperature (C)]]*OO[[#This Row],[60]]</f>
        <v>1.4453907950107498E-7</v>
      </c>
      <c r="BK96" s="10">
        <f>3/24000000*OO[[#This Row],[119 (03JUL1985 18:00:00)-Water Temperature (C)]]*OO[[#This Row],[61]]</f>
        <v>1.3056746619056248E-7</v>
      </c>
      <c r="BL96" s="10">
        <f>3/24000000*OO[[#This Row],[120 (03JUL1985 21:00:00)-Water Temperature (C)]]*OO[[#This Row],[62]]</f>
        <v>1.1377790102206248E-7</v>
      </c>
      <c r="BM96" s="10">
        <f>3/24000000*OO[[#This Row],[121 (04JUL1985 00:00:00)-Water Temperature (C)]]*OO[[#This Row],[63]]</f>
        <v>9.9694675632449994E-8</v>
      </c>
      <c r="BN96" s="10">
        <f>3/24000000*OO[[#This Row],[122 (04JUL1985 03:00:00)-Water Temperature (C)]]*OO[[#This Row],[64]]</f>
        <v>9.1370074075312499E-8</v>
      </c>
      <c r="BO96" s="10">
        <f>3/24000000*OO[[#This Row],[123 (04JUL1985 06:00:00)-Water Temperature (C)]]*OO[[#This Row],[65]]</f>
        <v>8.477498286269999E-8</v>
      </c>
      <c r="BP96" s="10">
        <f>3/24000000*OO[[#This Row],[124 (04JUL1985 09:00:00)-Water Temperature (C)]]*OO[[#This Row],[66]]</f>
        <v>8.2722538272600002E-8</v>
      </c>
      <c r="BQ96" s="10">
        <f>3/24000000*OO[[#This Row],[125 (04JUL1985 12:00:00)-Water Temperature (C)]]*OO[[#This Row],[67]]</f>
        <v>7.9946056512549997E-8</v>
      </c>
      <c r="BR96" s="10">
        <f>3/24000000*OO[[#This Row],[126 (04JUL1985 15:00:00)-Water Temperature (C)]]*OO[[#This Row],[68]]</f>
        <v>7.5208949527162491E-8</v>
      </c>
      <c r="BS96" s="10">
        <f>3/24000000*OO[[#This Row],[127 (04JUL1985 18:00:00)-Water Temperature (C)]]*OO[[#This Row],[69]]</f>
        <v>7.2914539300074997E-8</v>
      </c>
      <c r="BT96" s="10">
        <f>3/24000000*OO[[#This Row],[128 (04JUL1985 21:00:00)-Water Temperature (C)]]*OO[[#This Row],[70]]</f>
        <v>6.8849051376600003E-8</v>
      </c>
      <c r="BU96" s="10">
        <f>3/24000000*OO[[#This Row],[129 (05JUL1985 00:00:00)-Water Temperature (C)]]*OO[[#This Row],[71]]</f>
        <v>6.1911756870462494E-8</v>
      </c>
      <c r="BV96" s="10">
        <f>3/24000000*OO[[#This Row],[130 (05JUL1985 03:00:00)-Water Temperature (C)]]*OO[[#This Row],[72]]</f>
        <v>5.7335877491199993E-8</v>
      </c>
      <c r="BW96" s="10">
        <f>3/24000000*OO[[#This Row],[131 (05JUL1985 06:00:00)-Water Temperature (C)]]*OO[[#This Row],[73]]</f>
        <v>5.5029836969924998E-8</v>
      </c>
      <c r="BX96" s="10">
        <f>3/24000000*OO[[#This Row],[132 (05JUL1985 09:00:00)-Water Temperature (C)]]*OO[[#This Row],[74]]</f>
        <v>5.7638996780374991E-8</v>
      </c>
      <c r="BY96" s="10">
        <f>3/24000000*OO[[#This Row],[133 (05JUL1985 12:00:00)-Water Temperature (C)]]*OO[[#This Row],[75]]</f>
        <v>6.0620523635999996E-8</v>
      </c>
      <c r="BZ96" s="10">
        <f>3/24000000*OO[[#This Row],[134 (05JUL1985 15:00:00)-Water Temperature (C)]]*OO[[#This Row],[76]]</f>
        <v>6.2062162154400007E-8</v>
      </c>
      <c r="CA96" s="10">
        <f>3/24000000*OO[[#This Row],[135 (05JUL1985 18:00:00)-Water Temperature (C)]]*OO[[#This Row],[77]]</f>
        <v>6.2114466589999998E-8</v>
      </c>
      <c r="CB96" s="10">
        <f>3/24000000*OO[[#This Row],[136 (05JUL1985 21:00:00)-Water Temperature (C)]]*OO[[#This Row],[78]]</f>
        <v>5.8890336483349995E-8</v>
      </c>
      <c r="CC96" s="10">
        <f>3/24000000*OO[[#This Row],[137 (06JUL1985 00:00:00)-Water Temperature (C)]]*OO[[#This Row],[79]]</f>
        <v>5.4115794148499997E-8</v>
      </c>
      <c r="CD96" s="10">
        <f>3/24000000*OO[[#This Row],[138 (06JUL1985 03:00:00)-Water Temperature (C)]]*OO[[#This Row],[80]]</f>
        <v>5.0982146497199995E-8</v>
      </c>
      <c r="CE96" s="10">
        <f>3/24000000*OO[[#This Row],[139 (06JUL1985 06:00:00)-Water Temperature (C)]]*OO[[#This Row],[81]]</f>
        <v>4.9497960439875001E-8</v>
      </c>
      <c r="CF96" s="10">
        <f>3/24000000*OO[[#This Row],[140 (06JUL1985 09:00:00)-Water Temperature (C)]]*OO[[#This Row],[82]]</f>
        <v>5.2595352763499996E-8</v>
      </c>
      <c r="CG96" s="10">
        <f>3/24000000*OO[[#This Row],[141 (06JUL1985 12:00:00)-Water Temperature (C)]]*OO[[#This Row],[83]]</f>
        <v>5.5996188406000005E-8</v>
      </c>
      <c r="CH96" s="10">
        <f>3/24000000*OO[[#This Row],[142 (06JUL1985 15:00:00)-Water Temperature (C)]]*OO[[#This Row],[84]]</f>
        <v>5.8151959081599991E-8</v>
      </c>
      <c r="CI96" s="10">
        <f>3/24000000*OO[[#This Row],[143 (06JUL1985 18:00:00)-Water Temperature (C)]]*OO[[#This Row],[85]]</f>
        <v>5.827772054272499E-8</v>
      </c>
      <c r="CJ96" s="10">
        <f>3/24000000*OO[[#This Row],[144 (06JUL1985 21:00:00)-Water Temperature (C)]]*OO[[#This Row],[86]]</f>
        <v>5.5363277732537489E-8</v>
      </c>
      <c r="CK96" s="10">
        <f>3/24000000*OO[[#This Row],[145 (07JUL1985 00:00:00)-Water Temperature (C)]]*OO[[#This Row],[87]]</f>
        <v>5.0377425125775004E-8</v>
      </c>
      <c r="CL96" s="10">
        <f>3/24000000*OO[[#This Row],[146 (07JUL1985 03:00:00)-Water Temperature (C)]]*OO[[#This Row],[88]]</f>
        <v>4.65539729723E-8</v>
      </c>
      <c r="CM96" s="10">
        <f>3/24000000*OO[[#This Row],[147 (07JUL1985 06:00:00)-Water Temperature (C)]]*OO[[#This Row],[89]]</f>
        <v>4.3491782805825006E-8</v>
      </c>
      <c r="CN96" s="10">
        <f>3/24000000*OO[[#This Row],[148 (07JUL1985 09:00:00)-Water Temperature (C)]]*OO[[#This Row],[90]]</f>
        <v>4.2359886224399999E-8</v>
      </c>
      <c r="CO96" s="10">
        <f>3/24000000*OO[[#This Row],[149 (07JUL1985 12:00:00)-Water Temperature (C)]]*OO[[#This Row],[91]]</f>
        <v>3.8794551188999994E-8</v>
      </c>
      <c r="CP96" s="10">
        <f>3/24000000*OO[[#This Row],[150 (07JUL1985 15:00:00)-Water Temperature (C)]]*OO[[#This Row],[92]]</f>
        <v>3.6734796408637492E-8</v>
      </c>
      <c r="CQ96" s="10">
        <f>3/24000000*OO[[#This Row],[151 (07JUL1985 18:00:00)-Water Temperature (C)]]*OO[[#This Row],[93]]</f>
        <v>3.4618050947699996E-8</v>
      </c>
      <c r="CR96" s="10">
        <f>3/24000000*OO[[#This Row],[152 (07JUL1985 21:00:00)-Water Temperature (C)]]*OO[[#This Row],[94]]</f>
        <v>3.1246100320462494E-8</v>
      </c>
      <c r="CS96" s="10">
        <f>3/24000000*OO[[#This Row],[153 (08JUL1985 00:00:00)-Water Temperature (C)]]*OO[[#This Row],[95]]</f>
        <v>2.7721841255349997E-8</v>
      </c>
      <c r="CT96" s="10">
        <f>3/24000000*OO[[#This Row],[154 (08JUL1985 03:00:00)-Water Temperature (C)]]*OO[[#This Row],[96]]</f>
        <v>2.5099259756399997E-8</v>
      </c>
      <c r="CU96" s="10">
        <f>3/24000000*OO[[#This Row],[155 (08JUL1985 06:00:00)-Water Temperature (C)]]*OO[[#This Row],[97]]</f>
        <v>2.3252124832349997E-8</v>
      </c>
      <c r="CV96" s="10">
        <f>3/24000000*OO[[#This Row],[156 (08JUL1985 09:00:00)-Water Temperature (C)]]*OO[[#This Row],[98]]</f>
        <v>2.2712925137324997E-8</v>
      </c>
      <c r="CW96" s="10">
        <f>3/24000000*OO[[#This Row],[157 (08JUL1985 12:00:00)-Water Temperature (C)]]*OO[[#This Row],[99]]</f>
        <v>2.1354884750162498E-8</v>
      </c>
    </row>
    <row r="97" spans="1:101" x14ac:dyDescent="0.35">
      <c r="A97" t="s">
        <v>102</v>
      </c>
      <c r="B97">
        <v>833.72249999999997</v>
      </c>
      <c r="C97" s="10">
        <f>3/24*OO[[#This Row],[59 (26JUN1985 06:00:00)-Water Temperature (C)]]*OO[[#This Row],[1]]/SUM(OO[1])</f>
        <v>0</v>
      </c>
      <c r="D97" s="10">
        <f>3/24*OO[[#This Row],[60 (26JUN1985 09:00:00)-Water Temperature (C)]]*OO[[#This Row],[2]]/SUM(OO[2])</f>
        <v>1.9342991891519656E-28</v>
      </c>
      <c r="E97" s="10">
        <f>3/24*OO[[#This Row],[61 (26JUN1985 12:00:00)-Water Temperature (C)]]*OO[[#This Row],[3]]/SUM(OO[3])</f>
        <v>5.8357966381327224E-16</v>
      </c>
      <c r="F97" s="10">
        <f>3/24*OO[[#This Row],[62 (26JUN1985 15:00:00)-Water Temperature (C)]]*OO[[#This Row],[4]]/SUM(OO[4])</f>
        <v>1.1556783792574352E-6</v>
      </c>
      <c r="G97" s="10">
        <f>3/24*OO[[#This Row],[63 (26JUN1985 18:00:00)-Water Temperature (C)]]*OO[[#This Row],[5]]/SUM(OO[5])</f>
        <v>1.4225288780488168E-3</v>
      </c>
      <c r="H97" s="10">
        <f>3/24*OO[[#This Row],[64 (26JUN1985 21:00:00)-Water Temperature (C)]]*OO[[#This Row],[6]]/SUM(OO[6])</f>
        <v>2.5830420818433637E-2</v>
      </c>
      <c r="I97" s="10">
        <f>3/24*OO[[#This Row],[65 (27JUN1985 00:00:00)-Water Temperature (C)]]*OO[[#This Row],[7]]/SUM(OO[7])</f>
        <v>5.2841763899221884E-2</v>
      </c>
      <c r="J97" s="10">
        <f>3/24*OO[[#This Row],[66 (27JUN1985 03:00:00)-Water Temperature (C)]]*OO[[#This Row],[8]]/SUM(OO[8])</f>
        <v>2.8811350407308121E-2</v>
      </c>
      <c r="K97" s="10">
        <f>3/24*OO[[#This Row],[67 (27JUN1985 06:00:00)-Water Temperature (C)]]*OO[[#This Row],[9]]/SUM(OO[9])</f>
        <v>6.6217643902539191E-3</v>
      </c>
      <c r="L97" s="10">
        <f>3/24*OO[[#This Row],[68 (27JUN1985 09:00:00)-Water Temperature (C)]]*OO[[#This Row],[10]]/SUM(OO[10])</f>
        <v>9.2277737903165822E-4</v>
      </c>
      <c r="M97" s="10">
        <f>3/24*OO[[#This Row],[69 (27JUN1985 12:00:00)-Water Temperature (C)]]*OO[[#This Row],[11]]/SUM(OO[11])</f>
        <v>1.1400667575025922E-4</v>
      </c>
      <c r="N97" s="10">
        <f>3/24*OO[[#This Row],[70 (27JUN1985 15:00:00)-Water Temperature (C)]]*OO[[#This Row],[12]]/SUM(OO[12])</f>
        <v>3.1214422603738119E-5</v>
      </c>
      <c r="O97" s="10">
        <f>3/24*OO[[#This Row],[71 (27JUN1985 18:00:00)-Water Temperature (C)]]*OO[[#This Row],[13]]/SUM(OO[13])</f>
        <v>2.2019526829841085E-5</v>
      </c>
      <c r="P97" s="10">
        <f>3/24*OO[[#This Row],[72 (27JUN1985 21:00:00)-Water Temperature (C)]]*OO[[#This Row],[14]]/SUM(OO[14])</f>
        <v>1.8986881014647406E-5</v>
      </c>
      <c r="Q97" s="10">
        <f>3/24*OO[[#This Row],[73 (28JUN1985 00:00:00)-Water Temperature (C)]]*OO[[#This Row],[15]]/SUM(OO[15])</f>
        <v>1.700008670078319E-5</v>
      </c>
      <c r="R97" s="10">
        <f>3/24*OO[[#This Row],[74 (28JUN1985 03:00:00)-Water Temperature (C)]]*OO[[#This Row],[16]]/SUM(OO[16])</f>
        <v>1.5952604964051397E-5</v>
      </c>
      <c r="S97" s="10">
        <f>3/24*OO[[#This Row],[75 (28JUN1985 06:00:00)-Water Temperature (C)]]*OO[[#This Row],[17]]/SUM(OO[17])</f>
        <v>1.5177423055953664E-5</v>
      </c>
      <c r="T97" s="10">
        <f>3/24*OO[[#This Row],[76 (28JUN1985 09:00:00)-Water Temperature (C)]]*OO[[#This Row],[18]]/SUM(OO[18])</f>
        <v>1.4552226062434311E-5</v>
      </c>
      <c r="U97" s="10">
        <f>3/24*OO[[#This Row],[77 (28JUN1985 12:00:00)-Water Temperature (C)]]*OO[[#This Row],[19]]/SUM(OO[19])</f>
        <v>1.3421385476642872E-5</v>
      </c>
      <c r="V97" s="10">
        <f>3/24000000*OO[[#This Row],[78 (28JUN1985 15:00:00)-Water Temperature (C)]]*OO[[#This Row],[20]]</f>
        <v>1.2140775170988751E-5</v>
      </c>
      <c r="W97" s="10">
        <f>3/24000000*OO[[#This Row],[79 (28JUN1985 18:00:00)-Water Temperature (C)]]*OO[[#This Row],[21]]</f>
        <v>1.0813972539240001E-5</v>
      </c>
      <c r="X97" s="10">
        <f>3/24000000*OO[[#This Row],[80 (28JUN1985 21:00:00)-Water Temperature (C)]]*OO[[#This Row],[22]]</f>
        <v>9.5958298316624992E-6</v>
      </c>
      <c r="Y97" s="10">
        <f>3/24000000*OO[[#This Row],[81 (29JUN1985 00:00:00)-Water Temperature (C)]]*OO[[#This Row],[23]]</f>
        <v>9.1693637661337498E-6</v>
      </c>
      <c r="Z97" s="10">
        <f>3/24000000*OO[[#This Row],[82 (29JUN1985 03:00:00)-Water Temperature (C)]]*OO[[#This Row],[24]]</f>
        <v>9.7416633643312483E-6</v>
      </c>
      <c r="AA97" s="10">
        <f>3/24000000*OO[[#This Row],[83 (29JUN1985 06:00:00)-Water Temperature (C)]]*OO[[#This Row],[25]]</f>
        <v>1.0538837467829999E-5</v>
      </c>
      <c r="AB97" s="10">
        <f>3/24000000*OO[[#This Row],[84 (29JUN1985 09:00:00)-Water Temperature (C)]]*OO[[#This Row],[26]]</f>
        <v>1.10568707854E-5</v>
      </c>
      <c r="AC97" s="10">
        <f>3/24000000*OO[[#This Row],[85 (29JUN1985 12:00:00)-Water Temperature (C)]]*OO[[#This Row],[27]]</f>
        <v>1.06575764428125E-5</v>
      </c>
      <c r="AD97" s="10">
        <f>3/24000000*OO[[#This Row],[86 (29JUN1985 15:00:00)-Water Temperature (C)]]*OO[[#This Row],[28]]</f>
        <v>9.7379055695212494E-6</v>
      </c>
      <c r="AE97" s="10">
        <f>3/24000000*OO[[#This Row],[88 (29JUN1985 21:00:00)-Water Temperature (C)]]*OO[[#This Row],[30]]</f>
        <v>7.8085991014199988E-6</v>
      </c>
      <c r="AF97" s="10">
        <f>3/24000000*OO[[#This Row],[88 (29JUN1985 21:00:00)-Water Temperature (C)]]*OO[[#This Row],[30]]</f>
        <v>7.8085991014199988E-6</v>
      </c>
      <c r="AG97" s="10">
        <f>3/24000000*OO[[#This Row],[89 (30JUN1985 00:00:00)-Water Temperature (C)]]*OO[[#This Row],[31]]</f>
        <v>6.8019800822999985E-6</v>
      </c>
      <c r="AH97" s="10">
        <f>3/24000000*OO[[#This Row],[90 (30JUN1985 03:00:00)-Water Temperature (C)]]*OO[[#This Row],[32]]</f>
        <v>6.0052481898375003E-6</v>
      </c>
      <c r="AI97" s="10">
        <f>3/24000000*OO[[#This Row],[91 (30JUN1985 06:00:00)-Water Temperature (C)]]*OO[[#This Row],[33]]</f>
        <v>5.4167806405349992E-6</v>
      </c>
      <c r="AJ97" s="10">
        <f>3/24000000*OO[[#This Row],[92 (30JUN1985 09:00:00)-Water Temperature (C)]]*OO[[#This Row],[34]]</f>
        <v>5.2313670623437494E-6</v>
      </c>
      <c r="AK97" s="10">
        <f>3/24000000*OO[[#This Row],[93 (30JUN1985 12:00:00)-Water Temperature (C)]]*OO[[#This Row],[35]]</f>
        <v>4.9088594267174993E-6</v>
      </c>
      <c r="AL97" s="10">
        <f>3/24000000*OO[[#This Row],[94 (30JUN1985 15:00:00)-Water Temperature (C)]]*OO[[#This Row],[36]]</f>
        <v>4.4926473077199998E-6</v>
      </c>
      <c r="AM97" s="10">
        <f>3/24000000*OO[[#This Row],[95 (30JUN1985 18:00:00)-Water Temperature (C)]]*OO[[#This Row],[37]]</f>
        <v>4.1746346399999993E-6</v>
      </c>
      <c r="AN97" s="10">
        <f>3/24000000*OO[[#This Row],[96 (30JUN1985 21:00:00)-Water Temperature (C)]]*OO[[#This Row],[38]]</f>
        <v>3.7099934573524999E-6</v>
      </c>
      <c r="AO97" s="10">
        <f>3/24000000*OO[[#This Row],[97 (01JUL1985 00:00:00)-Water Temperature (C)]]*OO[[#This Row],[39]]</f>
        <v>3.1686482741062501E-6</v>
      </c>
      <c r="AP97" s="10">
        <f>3/24000000*OO[[#This Row],[98 (01JUL1985 03:00:00)-Water Temperature (C)]]*OO[[#This Row],[40]]</f>
        <v>2.806343746035E-6</v>
      </c>
      <c r="AQ97" s="10">
        <f>3/24000000*OO[[#This Row],[99 (01JUL1985 06:00:00)-Water Temperature (C)]]*OO[[#This Row],[41]]</f>
        <v>2.5511762877787497E-6</v>
      </c>
      <c r="AR97" s="10">
        <f>3/24000000*OO[[#This Row],[100 (01JUL1985 09:00:00)-Water Temperature (C)]]*OO[[#This Row],[42]]</f>
        <v>2.4482668301787499E-6</v>
      </c>
      <c r="AS97" s="10">
        <f>3/24000000*OO[[#This Row],[101 (01JUL1985 12:00:00)-Water Temperature (C)]]*OO[[#This Row],[43]]</f>
        <v>2.2945665091124999E-6</v>
      </c>
      <c r="AT97" s="10">
        <f>3/24000000*OO[[#This Row],[102 (01JUL1985 15:00:00)-Water Temperature (C)]]*OO[[#This Row],[44]]</f>
        <v>2.07361998912075E-6</v>
      </c>
      <c r="AU97" s="10">
        <f>3/24000000*OO[[#This Row],[103 (01JUL1985 18:00:00)-Water Temperature (C)]]*OO[[#This Row],[45]]</f>
        <v>1.8643701314725002E-6</v>
      </c>
      <c r="AV97" s="10">
        <f>3/24000000*OO[[#This Row],[104 (01JUL1985 21:00:00)-Water Temperature (C)]]*OO[[#This Row],[46]]</f>
        <v>1.6072244037430001E-6</v>
      </c>
      <c r="AW97" s="10">
        <f>3/24000000*OO[[#This Row],[105 (02JUL1985 00:00:00)-Water Temperature (C)]]*OO[[#This Row],[47]]</f>
        <v>1.3452529482599998E-6</v>
      </c>
      <c r="AX97" s="10">
        <f>3/24000000*OO[[#This Row],[106 (02JUL1985 03:00:00)-Water Temperature (C)]]*OO[[#This Row],[48]]</f>
        <v>1.1379087505646251E-6</v>
      </c>
      <c r="AY97" s="10">
        <f>3/24000000*OO[[#This Row],[107 (02JUL1985 06:00:00)-Water Temperature (C)]]*OO[[#This Row],[49]]</f>
        <v>9.5325910689087499E-7</v>
      </c>
      <c r="AZ97" s="10">
        <f>3/24000000*OO[[#This Row],[108 (02JUL1985 09:00:00)-Water Temperature (C)]]*OO[[#This Row],[50]]</f>
        <v>7.7470011494149995E-7</v>
      </c>
      <c r="BA97" s="10">
        <f>3/24000000*OO[[#This Row],[109 (02JUL1985 12:00:00)-Water Temperature (C)]]*OO[[#This Row],[51]]</f>
        <v>6.1623984294400004E-7</v>
      </c>
      <c r="BB97" s="10">
        <f>3/24000000*OO[[#This Row],[110 (02JUL1985 15:00:00)-Water Temperature (C)]]*OO[[#This Row],[52]]</f>
        <v>4.5706377630712497E-7</v>
      </c>
      <c r="BC97" s="10">
        <f>3/24000000*OO[[#This Row],[111 (02JUL1985 18:00:00)-Water Temperature (C)]]*OO[[#This Row],[53]]</f>
        <v>3.3335370067549997E-7</v>
      </c>
      <c r="BD97" s="10">
        <f>3/24000000*OO[[#This Row],[112 (02JUL1985 21:00:00)-Water Temperature (C)]]*OO[[#This Row],[54]]</f>
        <v>2.4448319656200004E-7</v>
      </c>
      <c r="BE97" s="10">
        <f>3/24000000*OO[[#This Row],[113 (03JUL1985 00:00:00)-Water Temperature (C)]]*OO[[#This Row],[55]]</f>
        <v>1.90765965545125E-7</v>
      </c>
      <c r="BF97" s="10">
        <f>3/24000000*OO[[#This Row],[114 (03JUL1985 03:00:00)-Water Temperature (C)]]*OO[[#This Row],[56]]</f>
        <v>1.5687278438972498E-7</v>
      </c>
      <c r="BG97" s="10">
        <f>3/24000000*OO[[#This Row],[115 (03JUL1985 06:00:00)-Water Temperature (C)]]*OO[[#This Row],[57]]</f>
        <v>1.3199702896688748E-7</v>
      </c>
      <c r="BH97" s="10">
        <f>3/24000000*OO[[#This Row],[116 (03JUL1985 09:00:00)-Water Temperature (C)]]*OO[[#This Row],[58]]</f>
        <v>1.1382661070059999E-7</v>
      </c>
      <c r="BI97" s="10">
        <f>3/24000000*OO[[#This Row],[117 (03JUL1985 12:00:00)-Water Temperature (C)]]*OO[[#This Row],[59]]</f>
        <v>1.0224777125039999E-7</v>
      </c>
      <c r="BJ97" s="10">
        <f>3/24000000*OO[[#This Row],[118 (03JUL1985 15:00:00)-Water Temperature (C)]]*OO[[#This Row],[60]]</f>
        <v>9.1644383926874997E-8</v>
      </c>
      <c r="BK97" s="10">
        <f>3/24000000*OO[[#This Row],[119 (03JUL1985 18:00:00)-Water Temperature (C)]]*OO[[#This Row],[61]]</f>
        <v>8.2713671984687507E-8</v>
      </c>
      <c r="BL97" s="10">
        <f>3/24000000*OO[[#This Row],[120 (03JUL1985 21:00:00)-Water Temperature (C)]]*OO[[#This Row],[62]]</f>
        <v>7.205695286625E-8</v>
      </c>
      <c r="BM97" s="10">
        <f>3/24000000*OO[[#This Row],[121 (04JUL1985 00:00:00)-Water Temperature (C)]]*OO[[#This Row],[63]]</f>
        <v>6.289320210084999E-8</v>
      </c>
      <c r="BN97" s="10">
        <f>3/24000000*OO[[#This Row],[122 (04JUL1985 03:00:00)-Water Temperature (C)]]*OO[[#This Row],[64]]</f>
        <v>5.7477982345049996E-8</v>
      </c>
      <c r="BO97" s="10">
        <f>3/24000000*OO[[#This Row],[123 (04JUL1985 06:00:00)-Water Temperature (C)]]*OO[[#This Row],[65]]</f>
        <v>5.3338460963375006E-8</v>
      </c>
      <c r="BP97" s="10">
        <f>3/24000000*OO[[#This Row],[124 (04JUL1985 09:00:00)-Water Temperature (C)]]*OO[[#This Row],[66]]</f>
        <v>5.2033907819887495E-8</v>
      </c>
      <c r="BQ97" s="10">
        <f>3/24000000*OO[[#This Row],[125 (04JUL1985 12:00:00)-Water Temperature (C)]]*OO[[#This Row],[67]]</f>
        <v>5.0431676945687497E-8</v>
      </c>
      <c r="BR97" s="10">
        <f>3/24000000*OO[[#This Row],[126 (04JUL1985 15:00:00)-Water Temperature (C)]]*OO[[#This Row],[68]]</f>
        <v>4.7433719440549995E-8</v>
      </c>
      <c r="BS97" s="10">
        <f>3/24000000*OO[[#This Row],[127 (04JUL1985 18:00:00)-Water Temperature (C)]]*OO[[#This Row],[69]]</f>
        <v>4.5899016338324995E-8</v>
      </c>
      <c r="BT97" s="10">
        <f>3/24000000*OO[[#This Row],[128 (04JUL1985 21:00:00)-Water Temperature (C)]]*OO[[#This Row],[70]]</f>
        <v>4.3394531651499996E-8</v>
      </c>
      <c r="BU97" s="10">
        <f>3/24000000*OO[[#This Row],[129 (05JUL1985 00:00:00)-Water Temperature (C)]]*OO[[#This Row],[71]]</f>
        <v>3.8989625919524995E-8</v>
      </c>
      <c r="BV97" s="10">
        <f>3/24000000*OO[[#This Row],[130 (05JUL1985 03:00:00)-Water Temperature (C)]]*OO[[#This Row],[72]]</f>
        <v>3.5986495679474998E-8</v>
      </c>
      <c r="BW97" s="10">
        <f>3/24000000*OO[[#This Row],[131 (05JUL1985 06:00:00)-Water Temperature (C)]]*OO[[#This Row],[73]]</f>
        <v>3.4463178033374997E-8</v>
      </c>
      <c r="BX97" s="10">
        <f>3/24000000*OO[[#This Row],[132 (05JUL1985 09:00:00)-Water Temperature (C)]]*OO[[#This Row],[74]]</f>
        <v>3.6028251253199999E-8</v>
      </c>
      <c r="BY97" s="10">
        <f>3/24000000*OO[[#This Row],[133 (05JUL1985 12:00:00)-Water Temperature (C)]]*OO[[#This Row],[75]]</f>
        <v>3.8003224718700003E-8</v>
      </c>
      <c r="BZ97" s="10">
        <f>3/24000000*OO[[#This Row],[134 (05JUL1985 15:00:00)-Water Temperature (C)]]*OO[[#This Row],[76]]</f>
        <v>3.8980747486049997E-8</v>
      </c>
      <c r="CA97" s="10">
        <f>3/24000000*OO[[#This Row],[135 (05JUL1985 18:00:00)-Water Temperature (C)]]*OO[[#This Row],[77]]</f>
        <v>3.9051565338450002E-8</v>
      </c>
      <c r="CB97" s="10">
        <f>3/24000000*OO[[#This Row],[136 (05JUL1985 21:00:00)-Water Temperature (C)]]*OO[[#This Row],[78]]</f>
        <v>3.7068885952875E-8</v>
      </c>
      <c r="CC97" s="10">
        <f>3/24000000*OO[[#This Row],[137 (06JUL1985 00:00:00)-Water Temperature (C)]]*OO[[#This Row],[79]]</f>
        <v>3.4011883298249995E-8</v>
      </c>
      <c r="CD97" s="10">
        <f>3/24000000*OO[[#This Row],[138 (06JUL1985 03:00:00)-Water Temperature (C)]]*OO[[#This Row],[80]]</f>
        <v>3.1972099483950003E-8</v>
      </c>
      <c r="CE97" s="10">
        <f>3/24000000*OO[[#This Row],[139 (06JUL1985 06:00:00)-Water Temperature (C)]]*OO[[#This Row],[81]]</f>
        <v>3.0975409858024999E-8</v>
      </c>
      <c r="CF97" s="10">
        <f>3/24000000*OO[[#This Row],[140 (06JUL1985 09:00:00)-Water Temperature (C)]]*OO[[#This Row],[82]]</f>
        <v>3.2836578260062497E-8</v>
      </c>
      <c r="CG97" s="10">
        <f>3/24000000*OO[[#This Row],[141 (06JUL1985 12:00:00)-Water Temperature (C)]]*OO[[#This Row],[83]]</f>
        <v>3.5051036474800003E-8</v>
      </c>
      <c r="CH97" s="10">
        <f>3/24000000*OO[[#This Row],[142 (06JUL1985 15:00:00)-Water Temperature (C)]]*OO[[#This Row],[84]]</f>
        <v>3.6476695404350006E-8</v>
      </c>
      <c r="CI97" s="10">
        <f>3/24000000*OO[[#This Row],[143 (06JUL1985 18:00:00)-Water Temperature (C)]]*OO[[#This Row],[85]]</f>
        <v>3.6627054844449998E-8</v>
      </c>
      <c r="CJ97" s="10">
        <f>3/24000000*OO[[#This Row],[144 (06JUL1985 21:00:00)-Water Temperature (C)]]*OO[[#This Row],[86]]</f>
        <v>3.4859521174500002E-8</v>
      </c>
      <c r="CK97" s="10">
        <f>3/24000000*OO[[#This Row],[145 (07JUL1985 00:00:00)-Water Temperature (C)]]*OO[[#This Row],[87]]</f>
        <v>3.1708471368437497E-8</v>
      </c>
      <c r="CL97" s="10">
        <f>3/24000000*OO[[#This Row],[146 (07JUL1985 03:00:00)-Water Temperature (C)]]*OO[[#This Row],[88]]</f>
        <v>2.9262396854624998E-8</v>
      </c>
      <c r="CM97" s="10">
        <f>3/24000000*OO[[#This Row],[147 (07JUL1985 06:00:00)-Water Temperature (C)]]*OO[[#This Row],[89]]</f>
        <v>2.7349643468075001E-8</v>
      </c>
      <c r="CN97" s="10">
        <f>3/24000000*OO[[#This Row],[148 (07JUL1985 09:00:00)-Water Temperature (C)]]*OO[[#This Row],[90]]</f>
        <v>2.6673355794799996E-8</v>
      </c>
      <c r="CO97" s="10">
        <f>3/24000000*OO[[#This Row],[149 (07JUL1985 12:00:00)-Water Temperature (C)]]*OO[[#This Row],[91]]</f>
        <v>2.4517354835274996E-8</v>
      </c>
      <c r="CP97" s="10">
        <f>3/24000000*OO[[#This Row],[150 (07JUL1985 15:00:00)-Water Temperature (C)]]*OO[[#This Row],[92]]</f>
        <v>2.31737342630625E-8</v>
      </c>
      <c r="CQ97" s="10">
        <f>3/24000000*OO[[#This Row],[151 (07JUL1985 18:00:00)-Water Temperature (C)]]*OO[[#This Row],[93]]</f>
        <v>2.187000243285E-8</v>
      </c>
      <c r="CR97" s="10">
        <f>3/24000000*OO[[#This Row],[152 (07JUL1985 21:00:00)-Water Temperature (C)]]*OO[[#This Row],[94]]</f>
        <v>1.9754466761416246E-8</v>
      </c>
      <c r="CS97" s="10">
        <f>3/24000000*OO[[#This Row],[153 (08JUL1985 00:00:00)-Water Temperature (C)]]*OO[[#This Row],[95]]</f>
        <v>1.7492492142347497E-8</v>
      </c>
      <c r="CT97" s="10">
        <f>3/24000000*OO[[#This Row],[154 (08JUL1985 03:00:00)-Water Temperature (C)]]*OO[[#This Row],[96]]</f>
        <v>1.5807110972219999E-8</v>
      </c>
      <c r="CU97" s="10">
        <f>3/24000000*OO[[#This Row],[155 (08JUL1985 06:00:00)-Water Temperature (C)]]*OO[[#This Row],[97]]</f>
        <v>1.4643472965949998E-8</v>
      </c>
      <c r="CV97" s="10">
        <f>3/24000000*OO[[#This Row],[156 (08JUL1985 09:00:00)-Water Temperature (C)]]*OO[[#This Row],[98]]</f>
        <v>1.4338735706954999E-8</v>
      </c>
      <c r="CW97" s="10">
        <f>3/24000000*OO[[#This Row],[157 (08JUL1985 12:00:00)-Water Temperature (C)]]*OO[[#This Row],[99]]</f>
        <v>1.3549766238E-8</v>
      </c>
    </row>
    <row r="98" spans="1:101" x14ac:dyDescent="0.35">
      <c r="A98" t="s">
        <v>103</v>
      </c>
      <c r="B98">
        <v>843.96370000000002</v>
      </c>
      <c r="C98" s="10">
        <f>3/24*OO[[#This Row],[59 (26JUN1985 06:00:00)-Water Temperature (C)]]*OO[[#This Row],[1]]/SUM(OO[1])</f>
        <v>0</v>
      </c>
      <c r="D98" s="10">
        <f>3/24*OO[[#This Row],[60 (26JUN1985 09:00:00)-Water Temperature (C)]]*OO[[#This Row],[2]]/SUM(OO[2])</f>
        <v>3.0894759561135968E-29</v>
      </c>
      <c r="E98" s="10">
        <f>3/24*OO[[#This Row],[61 (26JUN1985 12:00:00)-Water Temperature (C)]]*OO[[#This Row],[3]]/SUM(OO[3])</f>
        <v>1.0804440434199709E-16</v>
      </c>
      <c r="F98" s="10">
        <f>3/24*OO[[#This Row],[62 (26JUN1985 15:00:00)-Water Temperature (C)]]*OO[[#This Row],[4]]/SUM(OO[4])</f>
        <v>6.7649793751048541E-7</v>
      </c>
      <c r="G98" s="10">
        <f>3/24*OO[[#This Row],[63 (26JUN1985 18:00:00)-Water Temperature (C)]]*OO[[#This Row],[5]]/SUM(OO[5])</f>
        <v>1.1846533110416284E-3</v>
      </c>
      <c r="H98" s="10">
        <f>3/24*OO[[#This Row],[64 (26JUN1985 21:00:00)-Water Temperature (C)]]*OO[[#This Row],[6]]/SUM(OO[6])</f>
        <v>2.541819261173104E-2</v>
      </c>
      <c r="I98" s="10">
        <f>3/24*OO[[#This Row],[65 (27JUN1985 00:00:00)-Water Temperature (C)]]*OO[[#This Row],[7]]/SUM(OO[7])</f>
        <v>5.8101246378286175E-2</v>
      </c>
      <c r="J98" s="10">
        <f>3/24*OO[[#This Row],[66 (27JUN1985 03:00:00)-Water Temperature (C)]]*OO[[#This Row],[8]]/SUM(OO[8])</f>
        <v>3.4158835667711523E-2</v>
      </c>
      <c r="K98" s="10">
        <f>3/24*OO[[#This Row],[67 (27JUN1985 06:00:00)-Water Temperature (C)]]*OO[[#This Row],[9]]/SUM(OO[9])</f>
        <v>8.2866584042912868E-3</v>
      </c>
      <c r="L98" s="10">
        <f>3/24*OO[[#This Row],[68 (27JUN1985 09:00:00)-Water Temperature (C)]]*OO[[#This Row],[10]]/SUM(OO[10])</f>
        <v>1.1925710797465496E-3</v>
      </c>
      <c r="M98" s="10">
        <f>3/24*OO[[#This Row],[69 (27JUN1985 12:00:00)-Water Temperature (C)]]*OO[[#This Row],[11]]/SUM(OO[11])</f>
        <v>1.4551775162059978E-4</v>
      </c>
      <c r="N98" s="10">
        <f>3/24*OO[[#This Row],[70 (27JUN1985 15:00:00)-Water Temperature (C)]]*OO[[#This Row],[12]]/SUM(OO[12])</f>
        <v>3.6360375346182532E-5</v>
      </c>
      <c r="O98" s="10">
        <f>3/24*OO[[#This Row],[71 (27JUN1985 18:00:00)-Water Temperature (C)]]*OO[[#This Row],[13]]/SUM(OO[13])</f>
        <v>2.4612303402927294E-5</v>
      </c>
      <c r="P98" s="10">
        <f>3/24*OO[[#This Row],[72 (27JUN1985 21:00:00)-Water Temperature (C)]]*OO[[#This Row],[14]]/SUM(OO[14])</f>
        <v>2.1083887573173993E-5</v>
      </c>
      <c r="Q98" s="10">
        <f>3/24*OO[[#This Row],[73 (28JUN1985 00:00:00)-Water Temperature (C)]]*OO[[#This Row],[15]]/SUM(OO[15])</f>
        <v>1.8800727425604618E-5</v>
      </c>
      <c r="R98" s="10">
        <f>3/24*OO[[#This Row],[74 (28JUN1985 03:00:00)-Water Temperature (C)]]*OO[[#This Row],[16]]/SUM(OO[16])</f>
        <v>1.759872829612398E-5</v>
      </c>
      <c r="S98" s="10">
        <f>3/24*OO[[#This Row],[75 (28JUN1985 06:00:00)-Water Temperature (C)]]*OO[[#This Row],[17]]/SUM(OO[17])</f>
        <v>1.6746008707737031E-5</v>
      </c>
      <c r="T98" s="10">
        <f>3/24*OO[[#This Row],[76 (28JUN1985 09:00:00)-Water Temperature (C)]]*OO[[#This Row],[18]]/SUM(OO[18])</f>
        <v>1.6084946616431227E-5</v>
      </c>
      <c r="U98" s="10">
        <f>3/24*OO[[#This Row],[77 (28JUN1985 12:00:00)-Water Temperature (C)]]*OO[[#This Row],[19]]/SUM(OO[19])</f>
        <v>1.4875305186118726E-5</v>
      </c>
      <c r="V98" s="10">
        <f>3/24000000*OO[[#This Row],[78 (28JUN1985 15:00:00)-Water Temperature (C)]]*OO[[#This Row],[20]]</f>
        <v>1.345762319391125E-5</v>
      </c>
      <c r="W98" s="10">
        <f>3/24000000*OO[[#This Row],[79 (28JUN1985 18:00:00)-Water Temperature (C)]]*OO[[#This Row],[21]]</f>
        <v>1.198951808686875E-5</v>
      </c>
      <c r="X98" s="10">
        <f>3/24000000*OO[[#This Row],[80 (28JUN1985 21:00:00)-Water Temperature (C)]]*OO[[#This Row],[22]]</f>
        <v>1.0609905879175E-5</v>
      </c>
      <c r="Y98" s="10">
        <f>3/24000000*OO[[#This Row],[81 (29JUN1985 00:00:00)-Water Temperature (C)]]*OO[[#This Row],[23]]</f>
        <v>1.00579895476675E-5</v>
      </c>
      <c r="Z98" s="10">
        <f>3/24000000*OO[[#This Row],[82 (29JUN1985 03:00:00)-Water Temperature (C)]]*OO[[#This Row],[24]]</f>
        <v>1.0615447096979999E-5</v>
      </c>
      <c r="AA98" s="10">
        <f>3/24000000*OO[[#This Row],[83 (29JUN1985 06:00:00)-Water Temperature (C)]]*OO[[#This Row],[25]]</f>
        <v>1.15007353341E-5</v>
      </c>
      <c r="AB98" s="10">
        <f>3/24000000*OO[[#This Row],[84 (29JUN1985 09:00:00)-Water Temperature (C)]]*OO[[#This Row],[26]]</f>
        <v>1.211187568173E-5</v>
      </c>
      <c r="AC98" s="10">
        <f>3/24000000*OO[[#This Row],[85 (29JUN1985 12:00:00)-Water Temperature (C)]]*OO[[#This Row],[27]]</f>
        <v>1.1725582280509999E-5</v>
      </c>
      <c r="AD98" s="10">
        <f>3/24000000*OO[[#This Row],[86 (29JUN1985 15:00:00)-Water Temperature (C)]]*OO[[#This Row],[28]]</f>
        <v>1.0712794102074999E-5</v>
      </c>
      <c r="AE98" s="10">
        <f>3/24000000*OO[[#This Row],[88 (29JUN1985 21:00:00)-Water Temperature (C)]]*OO[[#This Row],[30]]</f>
        <v>8.5674958313724975E-6</v>
      </c>
      <c r="AF98" s="10">
        <f>3/24000000*OO[[#This Row],[88 (29JUN1985 21:00:00)-Water Temperature (C)]]*OO[[#This Row],[30]]</f>
        <v>8.5674958313724975E-6</v>
      </c>
      <c r="AG98" s="10">
        <f>3/24000000*OO[[#This Row],[89 (30JUN1985 00:00:00)-Water Temperature (C)]]*OO[[#This Row],[31]]</f>
        <v>7.4415427582737502E-6</v>
      </c>
      <c r="AH98" s="10">
        <f>3/24000000*OO[[#This Row],[90 (30JUN1985 03:00:00)-Water Temperature (C)]]*OO[[#This Row],[32]]</f>
        <v>6.5498444868999989E-6</v>
      </c>
      <c r="AI98" s="10">
        <f>3/24000000*OO[[#This Row],[91 (30JUN1985 06:00:00)-Water Temperature (C)]]*OO[[#This Row],[33]]</f>
        <v>5.8940193996837491E-6</v>
      </c>
      <c r="AJ98" s="10">
        <f>3/24000000*OO[[#This Row],[92 (30JUN1985 09:00:00)-Water Temperature (C)]]*OO[[#This Row],[34]]</f>
        <v>5.6768880202574997E-6</v>
      </c>
      <c r="AK98" s="10">
        <f>3/24000000*OO[[#This Row],[93 (30JUN1985 12:00:00)-Water Temperature (C)]]*OO[[#This Row],[35]]</f>
        <v>5.3296510524187501E-6</v>
      </c>
      <c r="AL98" s="10">
        <f>3/24000000*OO[[#This Row],[94 (30JUN1985 15:00:00)-Water Temperature (C)]]*OO[[#This Row],[36]]</f>
        <v>4.8667520237925E-6</v>
      </c>
      <c r="AM98" s="10">
        <f>3/24000000*OO[[#This Row],[95 (30JUN1985 18:00:00)-Water Temperature (C)]]*OO[[#This Row],[37]]</f>
        <v>4.5074065468499993E-6</v>
      </c>
      <c r="AN98" s="10">
        <f>3/24000000*OO[[#This Row],[96 (30JUN1985 21:00:00)-Water Temperature (C)]]*OO[[#This Row],[38]]</f>
        <v>3.9965331776200003E-6</v>
      </c>
      <c r="AO98" s="10">
        <f>3/24000000*OO[[#This Row],[97 (01JUL1985 00:00:00)-Water Temperature (C)]]*OO[[#This Row],[39]]</f>
        <v>3.3984403149374997E-6</v>
      </c>
      <c r="AP98" s="10">
        <f>3/24000000*OO[[#This Row],[98 (01JUL1985 03:00:00)-Water Temperature (C)]]*OO[[#This Row],[40]]</f>
        <v>2.9914021943249997E-6</v>
      </c>
      <c r="AQ98" s="10">
        <f>3/24000000*OO[[#This Row],[99 (01JUL1985 06:00:00)-Water Temperature (C)]]*OO[[#This Row],[41]]</f>
        <v>2.7108245435850001E-6</v>
      </c>
      <c r="AR98" s="10">
        <f>3/24000000*OO[[#This Row],[100 (01JUL1985 09:00:00)-Water Temperature (C)]]*OO[[#This Row],[42]]</f>
        <v>2.5934597254599996E-6</v>
      </c>
      <c r="AS98" s="10">
        <f>3/24000000*OO[[#This Row],[101 (01JUL1985 12:00:00)-Water Temperature (C)]]*OO[[#This Row],[43]]</f>
        <v>2.4298228427750001E-6</v>
      </c>
      <c r="AT98" s="10">
        <f>3/24000000*OO[[#This Row],[102 (01JUL1985 15:00:00)-Water Temperature (C)]]*OO[[#This Row],[44]]</f>
        <v>2.1907478773500003E-6</v>
      </c>
      <c r="AU98" s="10">
        <f>3/24000000*OO[[#This Row],[103 (01JUL1985 18:00:00)-Water Temperature (C)]]*OO[[#This Row],[45]]</f>
        <v>1.9621960046257493E-6</v>
      </c>
      <c r="AV98" s="10">
        <f>3/24000000*OO[[#This Row],[104 (01JUL1985 21:00:00)-Water Temperature (C)]]*OO[[#This Row],[46]]</f>
        <v>1.6876879485383746E-6</v>
      </c>
      <c r="AW98" s="10">
        <f>3/24000000*OO[[#This Row],[105 (02JUL1985 00:00:00)-Water Temperature (C)]]*OO[[#This Row],[47]]</f>
        <v>1.4079781228747499E-6</v>
      </c>
      <c r="AX98" s="10">
        <f>3/24000000*OO[[#This Row],[106 (02JUL1985 03:00:00)-Water Temperature (C)]]*OO[[#This Row],[48]]</f>
        <v>1.187553685582E-6</v>
      </c>
      <c r="AY98" s="10">
        <f>3/24000000*OO[[#This Row],[107 (02JUL1985 06:00:00)-Water Temperature (C)]]*OO[[#This Row],[49]]</f>
        <v>9.9558698257199991E-7</v>
      </c>
      <c r="AZ98" s="10">
        <f>3/24000000*OO[[#This Row],[108 (02JUL1985 09:00:00)-Water Temperature (C)]]*OO[[#This Row],[50]]</f>
        <v>8.1212813671449995E-7</v>
      </c>
      <c r="BA98" s="10">
        <f>3/24000000*OO[[#This Row],[109 (02JUL1985 12:00:00)-Water Temperature (C)]]*OO[[#This Row],[51]]</f>
        <v>6.4863106934374986E-7</v>
      </c>
      <c r="BB98" s="10">
        <f>3/24000000*OO[[#This Row],[110 (02JUL1985 15:00:00)-Water Temperature (C)]]*OO[[#This Row],[52]]</f>
        <v>4.8278421680999991E-7</v>
      </c>
      <c r="BC98" s="10">
        <f>3/24000000*OO[[#This Row],[111 (02JUL1985 18:00:00)-Water Temperature (C)]]*OO[[#This Row],[53]]</f>
        <v>3.5113521869799991E-7</v>
      </c>
      <c r="BD98" s="10">
        <f>3/24000000*OO[[#This Row],[112 (02JUL1985 21:00:00)-Water Temperature (C)]]*OO[[#This Row],[54]]</f>
        <v>2.562797881445E-7</v>
      </c>
      <c r="BE98" s="10">
        <f>3/24000000*OO[[#This Row],[113 (03JUL1985 00:00:00)-Water Temperature (C)]]*OO[[#This Row],[55]]</f>
        <v>1.9856620635337498E-7</v>
      </c>
      <c r="BF98" s="10">
        <f>3/24000000*OO[[#This Row],[114 (03JUL1985 03:00:00)-Water Temperature (C)]]*OO[[#This Row],[56]]</f>
        <v>1.625749183679125E-7</v>
      </c>
      <c r="BG98" s="10">
        <f>3/24000000*OO[[#This Row],[115 (03JUL1985 06:00:00)-Water Temperature (C)]]*OO[[#This Row],[57]]</f>
        <v>1.3654925278230002E-7</v>
      </c>
      <c r="BH98" s="10">
        <f>3/24000000*OO[[#This Row],[116 (03JUL1985 09:00:00)-Water Temperature (C)]]*OO[[#This Row],[58]]</f>
        <v>1.1771451848374998E-7</v>
      </c>
      <c r="BI98" s="10">
        <f>3/24000000*OO[[#This Row],[117 (03JUL1985 12:00:00)-Water Temperature (C)]]*OO[[#This Row],[59]]</f>
        <v>1.057555818624375E-7</v>
      </c>
      <c r="BJ98" s="10">
        <f>3/24000000*OO[[#This Row],[118 (03JUL1985 15:00:00)-Water Temperature (C)]]*OO[[#This Row],[60]]</f>
        <v>9.4867710157499999E-8</v>
      </c>
      <c r="BK98" s="10">
        <f>3/24000000*OO[[#This Row],[119 (03JUL1985 18:00:00)-Water Temperature (C)]]*OO[[#This Row],[61]]</f>
        <v>8.5533833280825005E-8</v>
      </c>
      <c r="BL98" s="10">
        <f>3/24000000*OO[[#This Row],[120 (03JUL1985 21:00:00)-Water Temperature (C)]]*OO[[#This Row],[62]]</f>
        <v>7.4445658544687495E-8</v>
      </c>
      <c r="BM98" s="10">
        <f>3/24000000*OO[[#This Row],[121 (04JUL1985 00:00:00)-Water Temperature (C)]]*OO[[#This Row],[63]]</f>
        <v>6.4758787507700007E-8</v>
      </c>
      <c r="BN98" s="10">
        <f>3/24000000*OO[[#This Row],[122 (04JUL1985 03:00:00)-Water Temperature (C)]]*OO[[#This Row],[64]]</f>
        <v>5.9000180958874989E-8</v>
      </c>
      <c r="BO98" s="10">
        <f>3/24000000*OO[[#This Row],[123 (04JUL1985 06:00:00)-Water Temperature (C)]]*OO[[#This Row],[65]]</f>
        <v>5.4775293851862501E-8</v>
      </c>
      <c r="BP98" s="10">
        <f>3/24000000*OO[[#This Row],[124 (04JUL1985 09:00:00)-Water Temperature (C)]]*OO[[#This Row],[66]]</f>
        <v>5.3478896931424996E-8</v>
      </c>
      <c r="BQ98" s="10">
        <f>3/24000000*OO[[#This Row],[125 (04JUL1985 12:00:00)-Water Temperature (C)]]*OO[[#This Row],[67]]</f>
        <v>5.1964454860200002E-8</v>
      </c>
      <c r="BR98" s="10">
        <f>3/24000000*OO[[#This Row],[126 (04JUL1985 15:00:00)-Water Temperature (C)]]*OO[[#This Row],[68]]</f>
        <v>4.8897653996199999E-8</v>
      </c>
      <c r="BS98" s="10">
        <f>3/24000000*OO[[#This Row],[127 (04JUL1985 18:00:00)-Water Temperature (C)]]*OO[[#This Row],[69]]</f>
        <v>4.7226130745199997E-8</v>
      </c>
      <c r="BT98" s="10">
        <f>3/24000000*OO[[#This Row],[128 (04JUL1985 21:00:00)-Water Temperature (C)]]*OO[[#This Row],[70]]</f>
        <v>4.46581502833125E-8</v>
      </c>
      <c r="BU98" s="10">
        <f>3/24000000*OO[[#This Row],[129 (05JUL1985 00:00:00)-Water Temperature (C)]]*OO[[#This Row],[71]]</f>
        <v>4.0112746318750001E-8</v>
      </c>
      <c r="BV98" s="10">
        <f>3/24000000*OO[[#This Row],[130 (05JUL1985 03:00:00)-Water Temperature (C)]]*OO[[#This Row],[72]]</f>
        <v>3.6900569290199998E-8</v>
      </c>
      <c r="BW98" s="10">
        <f>3/24000000*OO[[#This Row],[131 (05JUL1985 06:00:00)-Water Temperature (C)]]*OO[[#This Row],[73]]</f>
        <v>3.5284149140275E-8</v>
      </c>
      <c r="BX98" s="10">
        <f>3/24000000*OO[[#This Row],[132 (05JUL1985 09:00:00)-Water Temperature (C)]]*OO[[#This Row],[74]]</f>
        <v>3.6833185724424993E-8</v>
      </c>
      <c r="BY98" s="10">
        <f>3/24000000*OO[[#This Row],[133 (05JUL1985 12:00:00)-Water Temperature (C)]]*OO[[#This Row],[75]]</f>
        <v>3.8954803511199995E-8</v>
      </c>
      <c r="BZ98" s="10">
        <f>3/24000000*OO[[#This Row],[134 (05JUL1985 15:00:00)-Water Temperature (C)]]*OO[[#This Row],[76]]</f>
        <v>4.0040271785999998E-8</v>
      </c>
      <c r="CA98" s="10">
        <f>3/24000000*OO[[#This Row],[135 (05JUL1985 18:00:00)-Water Temperature (C)]]*OO[[#This Row],[77]]</f>
        <v>4.0141799469712501E-8</v>
      </c>
      <c r="CB98" s="10">
        <f>3/24000000*OO[[#This Row],[136 (05JUL1985 21:00:00)-Water Temperature (C)]]*OO[[#This Row],[78]]</f>
        <v>3.8111068721699995E-8</v>
      </c>
      <c r="CC98" s="10">
        <f>3/24000000*OO[[#This Row],[137 (06JUL1985 00:00:00)-Water Temperature (C)]]*OO[[#This Row],[79]]</f>
        <v>3.4921383763112501E-8</v>
      </c>
      <c r="CD98" s="10">
        <f>3/24000000*OO[[#This Row],[138 (06JUL1985 03:00:00)-Water Temperature (C)]]*OO[[#This Row],[80]]</f>
        <v>3.2743270227949997E-8</v>
      </c>
      <c r="CE98" s="10">
        <f>3/24000000*OO[[#This Row],[139 (06JUL1985 06:00:00)-Water Temperature (C)]]*OO[[#This Row],[81]]</f>
        <v>3.1676485315949997E-8</v>
      </c>
      <c r="CF98" s="10">
        <f>3/24000000*OO[[#This Row],[140 (06JUL1985 09:00:00)-Water Temperature (C)]]*OO[[#This Row],[82]]</f>
        <v>3.3499426115649999E-8</v>
      </c>
      <c r="CG98" s="10">
        <f>3/24000000*OO[[#This Row],[141 (06JUL1985 12:00:00)-Water Temperature (C)]]*OO[[#This Row],[83]]</f>
        <v>3.5829782948375E-8</v>
      </c>
      <c r="CH98" s="10">
        <f>3/24000000*OO[[#This Row],[142 (06JUL1985 15:00:00)-Water Temperature (C)]]*OO[[#This Row],[84]]</f>
        <v>3.7344296327099999E-8</v>
      </c>
      <c r="CI98" s="10">
        <f>3/24000000*OO[[#This Row],[143 (06JUL1985 18:00:00)-Water Temperature (C)]]*OO[[#This Row],[85]]</f>
        <v>3.7553833992712506E-8</v>
      </c>
      <c r="CJ98" s="10">
        <f>3/24000000*OO[[#This Row],[144 (06JUL1985 21:00:00)-Water Temperature (C)]]*OO[[#This Row],[86]]</f>
        <v>3.576455194304999E-8</v>
      </c>
      <c r="CK98" s="10">
        <f>3/24000000*OO[[#This Row],[145 (07JUL1985 00:00:00)-Water Temperature (C)]]*OO[[#This Row],[87]]</f>
        <v>3.2522965222799998E-8</v>
      </c>
      <c r="CL98" s="10">
        <f>3/24000000*OO[[#This Row],[146 (07JUL1985 03:00:00)-Water Temperature (C)]]*OO[[#This Row],[88]]</f>
        <v>2.9962024249275002E-8</v>
      </c>
      <c r="CM98" s="10">
        <f>3/24000000*OO[[#This Row],[147 (07JUL1985 06:00:00)-Water Temperature (C)]]*OO[[#This Row],[89]]</f>
        <v>2.8028755331099998E-8</v>
      </c>
      <c r="CN98" s="10">
        <f>3/24000000*OO[[#This Row],[148 (07JUL1985 09:00:00)-Water Temperature (C)]]*OO[[#This Row],[90]]</f>
        <v>2.7356701726587501E-8</v>
      </c>
      <c r="CO98" s="10">
        <f>3/24000000*OO[[#This Row],[149 (07JUL1985 12:00:00)-Water Temperature (C)]]*OO[[#This Row],[91]]</f>
        <v>2.5240562304699999E-8</v>
      </c>
      <c r="CP98" s="10">
        <f>3/24000000*OO[[#This Row],[150 (07JUL1985 15:00:00)-Water Temperature (C)]]*OO[[#This Row],[92]]</f>
        <v>2.3835394443125003E-8</v>
      </c>
      <c r="CQ98" s="10">
        <f>3/24000000*OO[[#This Row],[151 (07JUL1985 18:00:00)-Water Temperature (C)]]*OO[[#This Row],[93]]</f>
        <v>2.2512596963812498E-8</v>
      </c>
      <c r="CR98" s="10">
        <f>3/24000000*OO[[#This Row],[152 (07JUL1985 21:00:00)-Water Temperature (C)]]*OO[[#This Row],[94]]</f>
        <v>2.0342809299362498E-8</v>
      </c>
      <c r="CS98" s="10">
        <f>3/24000000*OO[[#This Row],[153 (08JUL1985 00:00:00)-Water Temperature (C)]]*OO[[#This Row],[95]]</f>
        <v>1.7987443293915E-8</v>
      </c>
      <c r="CT98" s="10">
        <f>3/24000000*OO[[#This Row],[154 (08JUL1985 03:00:00)-Water Temperature (C)]]*OO[[#This Row],[96]]</f>
        <v>1.6224769248397498E-8</v>
      </c>
      <c r="CU98" s="10">
        <f>3/24000000*OO[[#This Row],[155 (08JUL1985 06:00:00)-Water Temperature (C)]]*OO[[#This Row],[97]]</f>
        <v>1.5046433994874998E-8</v>
      </c>
      <c r="CV98" s="10">
        <f>3/24000000*OO[[#This Row],[156 (08JUL1985 09:00:00)-Water Temperature (C)]]*OO[[#This Row],[98]]</f>
        <v>1.4778261015761249E-8</v>
      </c>
      <c r="CW98" s="10">
        <f>3/24000000*OO[[#This Row],[157 (08JUL1985 12:00:00)-Water Temperature (C)]]*OO[[#This Row],[99]]</f>
        <v>1.404371312634375E-8</v>
      </c>
    </row>
    <row r="99" spans="1:101" x14ac:dyDescent="0.35">
      <c r="A99" t="s">
        <v>104</v>
      </c>
      <c r="B99">
        <v>913.98239999999998</v>
      </c>
      <c r="C99" s="10">
        <f>3/24*OO[[#This Row],[59 (26JUN1985 06:00:00)-Water Temperature (C)]]*OO[[#This Row],[1]]/SUM(OO[1])</f>
        <v>0</v>
      </c>
      <c r="D99" s="10">
        <f>3/24*OO[[#This Row],[60 (26JUN1985 09:00:00)-Water Temperature (C)]]*OO[[#This Row],[2]]/SUM(OO[2])</f>
        <v>7.6879875311685571E-30</v>
      </c>
      <c r="E99" s="10">
        <f>3/24*OO[[#This Row],[61 (26JUN1985 12:00:00)-Water Temperature (C)]]*OO[[#This Row],[3]]/SUM(OO[3])</f>
        <v>2.8850830215307118E-17</v>
      </c>
      <c r="F99" s="10">
        <f>3/24*OO[[#This Row],[62 (26JUN1985 15:00:00)-Water Temperature (C)]]*OO[[#This Row],[4]]/SUM(OO[4])</f>
        <v>4.0345802736339712E-7</v>
      </c>
      <c r="G99" s="10">
        <f>3/24*OO[[#This Row],[63 (26JUN1985 18:00:00)-Water Temperature (C)]]*OO[[#This Row],[5]]/SUM(OO[5])</f>
        <v>1.2009496418159363E-3</v>
      </c>
      <c r="H99" s="10">
        <f>3/24*OO[[#This Row],[64 (26JUN1985 21:00:00)-Water Temperature (C)]]*OO[[#This Row],[6]]/SUM(OO[6])</f>
        <v>3.324448076315635E-2</v>
      </c>
      <c r="I99" s="10">
        <f>3/24*OO[[#This Row],[65 (27JUN1985 00:00:00)-Water Temperature (C)]]*OO[[#This Row],[7]]/SUM(OO[7])</f>
        <v>9.0691580792699941E-2</v>
      </c>
      <c r="J99" s="10">
        <f>3/24*OO[[#This Row],[66 (27JUN1985 03:00:00)-Water Temperature (C)]]*OO[[#This Row],[8]]/SUM(OO[8])</f>
        <v>6.056914484611562E-2</v>
      </c>
      <c r="K99" s="10">
        <f>3/24*OO[[#This Row],[67 (27JUN1985 06:00:00)-Water Temperature (C)]]*OO[[#This Row],[9]]/SUM(OO[9])</f>
        <v>1.6142689517835235E-2</v>
      </c>
      <c r="L99" s="10">
        <f>3/24*OO[[#This Row],[68 (27JUN1985 09:00:00)-Water Temperature (C)]]*OO[[#This Row],[10]]/SUM(OO[10])</f>
        <v>2.4660035152094242E-3</v>
      </c>
      <c r="M99" s="10">
        <f>3/24*OO[[#This Row],[69 (27JUN1985 12:00:00)-Water Temperature (C)]]*OO[[#This Row],[11]]/SUM(OO[11])</f>
        <v>2.9875727482139608E-4</v>
      </c>
      <c r="N99" s="10">
        <f>3/24*OO[[#This Row],[70 (27JUN1985 15:00:00)-Water Temperature (C)]]*OO[[#This Row],[12]]/SUM(OO[12])</f>
        <v>6.4440178311713661E-5</v>
      </c>
      <c r="O99" s="10">
        <f>3/24*OO[[#This Row],[71 (27JUN1985 18:00:00)-Water Temperature (C)]]*OO[[#This Row],[13]]/SUM(OO[13])</f>
        <v>4.0198716884069702E-5</v>
      </c>
      <c r="P99" s="10">
        <f>3/24*OO[[#This Row],[72 (27JUN1985 21:00:00)-Water Temperature (C)]]*OO[[#This Row],[14]]/SUM(OO[14])</f>
        <v>3.3980491498697078E-5</v>
      </c>
      <c r="Q99" s="10">
        <f>3/24*OO[[#This Row],[73 (28JUN1985 00:00:00)-Water Temperature (C)]]*OO[[#This Row],[15]]/SUM(OO[15])</f>
        <v>3.0104451442086948E-5</v>
      </c>
      <c r="R99" s="10">
        <f>3/24*OO[[#This Row],[74 (28JUN1985 03:00:00)-Water Temperature (C)]]*OO[[#This Row],[16]]/SUM(OO[16])</f>
        <v>2.8049582646156598E-5</v>
      </c>
      <c r="S99" s="10">
        <f>3/24*OO[[#This Row],[75 (28JUN1985 06:00:00)-Water Temperature (C)]]*OO[[#This Row],[17]]/SUM(OO[17])</f>
        <v>2.6689234629081234E-5</v>
      </c>
      <c r="T99" s="10">
        <f>3/24*OO[[#This Row],[76 (28JUN1985 09:00:00)-Water Temperature (C)]]*OO[[#This Row],[18]]/SUM(OO[18])</f>
        <v>2.5705541697199052E-5</v>
      </c>
      <c r="U99" s="10">
        <f>3/24*OO[[#This Row],[77 (28JUN1985 12:00:00)-Water Temperature (C)]]*OO[[#This Row],[19]]/SUM(OO[19])</f>
        <v>2.3866115800783545E-5</v>
      </c>
      <c r="V99" s="10">
        <f>3/24000000*OO[[#This Row],[78 (28JUN1985 15:00:00)-Water Temperature (C)]]*OO[[#This Row],[20]]</f>
        <v>2.1607430264774999E-5</v>
      </c>
      <c r="W99" s="10">
        <f>3/24000000*OO[[#This Row],[79 (28JUN1985 18:00:00)-Water Temperature (C)]]*OO[[#This Row],[21]]</f>
        <v>1.9247176872737499E-5</v>
      </c>
      <c r="X99" s="10">
        <f>3/24000000*OO[[#This Row],[80 (28JUN1985 21:00:00)-Water Temperature (C)]]*OO[[#This Row],[22]]</f>
        <v>1.6966928781669998E-5</v>
      </c>
      <c r="Y99" s="10">
        <f>3/24000000*OO[[#This Row],[81 (29JUN1985 00:00:00)-Water Temperature (C)]]*OO[[#This Row],[23]]</f>
        <v>1.5887166279218752E-5</v>
      </c>
      <c r="Z99" s="10">
        <f>3/24000000*OO[[#This Row],[82 (29JUN1985 03:00:00)-Water Temperature (C)]]*OO[[#This Row],[24]]</f>
        <v>1.6571636185300001E-5</v>
      </c>
      <c r="AA99" s="10">
        <f>3/24000000*OO[[#This Row],[83 (29JUN1985 06:00:00)-Water Temperature (C)]]*OO[[#This Row],[25]]</f>
        <v>1.7978127331449996E-5</v>
      </c>
      <c r="AB99" s="10">
        <f>3/24000000*OO[[#This Row],[84 (29JUN1985 09:00:00)-Water Temperature (C)]]*OO[[#This Row],[26]]</f>
        <v>1.90773240059875E-5</v>
      </c>
      <c r="AC99" s="10">
        <f>3/24000000*OO[[#This Row],[85 (29JUN1985 12:00:00)-Water Temperature (C)]]*OO[[#This Row],[27]]</f>
        <v>1.8608948830950003E-5</v>
      </c>
      <c r="AD99" s="10">
        <f>3/24000000*OO[[#This Row],[86 (29JUN1985 15:00:00)-Water Temperature (C)]]*OO[[#This Row],[28]]</f>
        <v>1.704862439205E-5</v>
      </c>
      <c r="AE99" s="10">
        <f>3/24000000*OO[[#This Row],[88 (29JUN1985 21:00:00)-Water Temperature (C)]]*OO[[#This Row],[30]]</f>
        <v>1.362124106543E-5</v>
      </c>
      <c r="AF99" s="10">
        <f>3/24000000*OO[[#This Row],[88 (29JUN1985 21:00:00)-Water Temperature (C)]]*OO[[#This Row],[30]]</f>
        <v>1.362124106543E-5</v>
      </c>
      <c r="AG99" s="10">
        <f>3/24000000*OO[[#This Row],[89 (30JUN1985 00:00:00)-Water Temperature (C)]]*OO[[#This Row],[31]]</f>
        <v>1.1800303548513752E-5</v>
      </c>
      <c r="AH99" s="10">
        <f>3/24000000*OO[[#This Row],[90 (30JUN1985 03:00:00)-Water Temperature (C)]]*OO[[#This Row],[32]]</f>
        <v>1.0354430489096249E-5</v>
      </c>
      <c r="AI99" s="10">
        <f>3/24000000*OO[[#This Row],[91 (30JUN1985 06:00:00)-Water Temperature (C)]]*OO[[#This Row],[33]]</f>
        <v>9.3035405351624983E-6</v>
      </c>
      <c r="AJ99" s="10">
        <f>3/24000000*OO[[#This Row],[92 (30JUN1985 09:00:00)-Water Temperature (C)]]*OO[[#This Row],[34]]</f>
        <v>8.9431907915624997E-6</v>
      </c>
      <c r="AK99" s="10">
        <f>3/24000000*OO[[#This Row],[93 (30JUN1985 12:00:00)-Water Temperature (C)]]*OO[[#This Row],[35]]</f>
        <v>8.4207700162499988E-6</v>
      </c>
      <c r="AL99" s="10">
        <f>3/24000000*OO[[#This Row],[94 (30JUN1985 15:00:00)-Water Temperature (C)]]*OO[[#This Row],[36]]</f>
        <v>7.6926368667375001E-6</v>
      </c>
      <c r="AM99" s="10">
        <f>3/24000000*OO[[#This Row],[95 (30JUN1985 18:00:00)-Water Temperature (C)]]*OO[[#This Row],[37]]</f>
        <v>7.1136633247062498E-6</v>
      </c>
      <c r="AN99" s="10">
        <f>3/24000000*OO[[#This Row],[96 (30JUN1985 21:00:00)-Water Temperature (C)]]*OO[[#This Row],[38]]</f>
        <v>6.3055614554399996E-6</v>
      </c>
      <c r="AO99" s="10">
        <f>3/24000000*OO[[#This Row],[97 (01JUL1985 00:00:00)-Water Temperature (C)]]*OO[[#This Row],[39]]</f>
        <v>5.3484591675212509E-6</v>
      </c>
      <c r="AP99" s="10">
        <f>3/24000000*OO[[#This Row],[98 (01JUL1985 03:00:00)-Water Temperature (C)]]*OO[[#This Row],[40]]</f>
        <v>4.6802390790199998E-6</v>
      </c>
      <c r="AQ99" s="10">
        <f>3/24000000*OO[[#This Row],[99 (01JUL1985 06:00:00)-Water Temperature (C)]]*OO[[#This Row],[41]]</f>
        <v>4.23682112928E-6</v>
      </c>
      <c r="AR99" s="10">
        <f>3/24000000*OO[[#This Row],[100 (01JUL1985 09:00:00)-Water Temperature (C)]]*OO[[#This Row],[42]]</f>
        <v>4.050335943535E-6</v>
      </c>
      <c r="AS99" s="10">
        <f>3/24000000*OO[[#This Row],[101 (01JUL1985 12:00:00)-Water Temperature (C)]]*OO[[#This Row],[43]]</f>
        <v>3.8085949201499998E-6</v>
      </c>
      <c r="AT99" s="10">
        <f>3/24000000*OO[[#This Row],[102 (01JUL1985 15:00:00)-Water Temperature (C)]]*OO[[#This Row],[44]]</f>
        <v>3.4402575492999996E-6</v>
      </c>
      <c r="AU99" s="10">
        <f>3/24000000*OO[[#This Row],[103 (01JUL1985 18:00:00)-Water Temperature (C)]]*OO[[#This Row],[45]]</f>
        <v>3.0787966913025001E-6</v>
      </c>
      <c r="AV99" s="10">
        <f>3/24000000*OO[[#This Row],[104 (01JUL1985 21:00:00)-Water Temperature (C)]]*OO[[#This Row],[46]]</f>
        <v>2.6477720876250001E-6</v>
      </c>
      <c r="AW99" s="10">
        <f>3/24000000*OO[[#This Row],[105 (02JUL1985 00:00:00)-Water Temperature (C)]]*OO[[#This Row],[47]]</f>
        <v>2.2065383367587502E-6</v>
      </c>
      <c r="AX99" s="10">
        <f>3/24000000*OO[[#This Row],[106 (02JUL1985 03:00:00)-Water Temperature (C)]]*OO[[#This Row],[48]]</f>
        <v>1.8574085905027501E-6</v>
      </c>
      <c r="AY99" s="10">
        <f>3/24000000*OO[[#This Row],[107 (02JUL1985 06:00:00)-Water Temperature (C)]]*OO[[#This Row],[49]]</f>
        <v>1.5614630570659999E-6</v>
      </c>
      <c r="AZ99" s="10">
        <f>3/24000000*OO[[#This Row],[108 (02JUL1985 09:00:00)-Water Temperature (C)]]*OO[[#This Row],[50]]</f>
        <v>1.2824820937039999E-6</v>
      </c>
      <c r="BA99" s="10">
        <f>3/24000000*OO[[#This Row],[109 (02JUL1985 12:00:00)-Water Temperature (C)]]*OO[[#This Row],[51]]</f>
        <v>1.0321523078159999E-6</v>
      </c>
      <c r="BB99" s="10">
        <f>3/24000000*OO[[#This Row],[110 (02JUL1985 15:00:00)-Water Temperature (C)]]*OO[[#This Row],[52]]</f>
        <v>7.73437178252375E-7</v>
      </c>
      <c r="BC99" s="10">
        <f>3/24000000*OO[[#This Row],[111 (02JUL1985 18:00:00)-Water Temperature (C)]]*OO[[#This Row],[53]]</f>
        <v>5.61159349485E-7</v>
      </c>
      <c r="BD99" s="10">
        <f>3/24000000*OO[[#This Row],[112 (02JUL1985 21:00:00)-Water Temperature (C)]]*OO[[#This Row],[54]]</f>
        <v>4.0705317537824999E-7</v>
      </c>
      <c r="BE99" s="10">
        <f>3/24000000*OO[[#This Row],[113 (03JUL1985 00:00:00)-Water Temperature (C)]]*OO[[#This Row],[55]]</f>
        <v>3.12243682518625E-7</v>
      </c>
      <c r="BF99" s="10">
        <f>3/24000000*OO[[#This Row],[114 (03JUL1985 03:00:00)-Water Temperature (C)]]*OO[[#This Row],[56]]</f>
        <v>2.5393465090799997E-7</v>
      </c>
      <c r="BG99" s="10">
        <f>3/24000000*OO[[#This Row],[115 (03JUL1985 06:00:00)-Water Temperature (C)]]*OO[[#This Row],[57]]</f>
        <v>2.1267260248499997E-7</v>
      </c>
      <c r="BH99" s="10">
        <f>3/24000000*OO[[#This Row],[116 (03JUL1985 09:00:00)-Water Temperature (C)]]*OO[[#This Row],[58]]</f>
        <v>1.8327443371249996E-7</v>
      </c>
      <c r="BI99" s="10">
        <f>3/24000000*OO[[#This Row],[117 (03JUL1985 12:00:00)-Water Temperature (C)]]*OO[[#This Row],[59]]</f>
        <v>1.6472135187059998E-7</v>
      </c>
      <c r="BJ99" s="10">
        <f>3/24000000*OO[[#This Row],[118 (03JUL1985 15:00:00)-Water Temperature (C)]]*OO[[#This Row],[60]]</f>
        <v>1.4792299338587499E-7</v>
      </c>
      <c r="BK99" s="10">
        <f>3/24000000*OO[[#This Row],[119 (03JUL1985 18:00:00)-Water Temperature (C)]]*OO[[#This Row],[61]]</f>
        <v>1.3320129873378747E-7</v>
      </c>
      <c r="BL99" s="10">
        <f>3/24000000*OO[[#This Row],[120 (03JUL1985 21:00:00)-Water Temperature (C)]]*OO[[#This Row],[62]]</f>
        <v>1.1577141460046251E-7</v>
      </c>
      <c r="BM99" s="10">
        <f>3/24000000*OO[[#This Row],[121 (04JUL1985 00:00:00)-Water Temperature (C)]]*OO[[#This Row],[63]]</f>
        <v>1.0025716682896249E-7</v>
      </c>
      <c r="BN99" s="10">
        <f>3/24000000*OO[[#This Row],[122 (04JUL1985 03:00:00)-Water Temperature (C)]]*OO[[#This Row],[64]]</f>
        <v>9.0865994129399998E-8</v>
      </c>
      <c r="BO99" s="10">
        <f>3/24000000*OO[[#This Row],[123 (04JUL1985 06:00:00)-Water Temperature (C)]]*OO[[#This Row],[65]]</f>
        <v>8.4369903319800002E-8</v>
      </c>
      <c r="BP99" s="10">
        <f>3/24000000*OO[[#This Row],[124 (04JUL1985 09:00:00)-Water Temperature (C)]]*OO[[#This Row],[66]]</f>
        <v>8.24927292710625E-8</v>
      </c>
      <c r="BQ99" s="10">
        <f>3/24000000*OO[[#This Row],[125 (04JUL1985 12:00:00)-Water Temperature (C)]]*OO[[#This Row],[67]]</f>
        <v>8.0390777334525002E-8</v>
      </c>
      <c r="BR99" s="10">
        <f>3/24000000*OO[[#This Row],[126 (04JUL1985 15:00:00)-Water Temperature (C)]]*OO[[#This Row],[68]]</f>
        <v>7.5742740233549988E-8</v>
      </c>
      <c r="BS99" s="10">
        <f>3/24000000*OO[[#This Row],[127 (04JUL1985 18:00:00)-Water Temperature (C)]]*OO[[#This Row],[69]]</f>
        <v>7.2952088632499995E-8</v>
      </c>
      <c r="BT99" s="10">
        <f>3/24000000*OO[[#This Row],[128 (04JUL1985 21:00:00)-Water Temperature (C)]]*OO[[#This Row],[70]]</f>
        <v>6.8954131579049995E-8</v>
      </c>
      <c r="BU99" s="10">
        <f>3/24000000*OO[[#This Row],[129 (05JUL1985 00:00:00)-Water Temperature (C)]]*OO[[#This Row],[71]]</f>
        <v>6.1935118011974991E-8</v>
      </c>
      <c r="BV99" s="10">
        <f>3/24000000*OO[[#This Row],[130 (05JUL1985 03:00:00)-Water Temperature (C)]]*OO[[#This Row],[72]]</f>
        <v>5.6693792551724993E-8</v>
      </c>
      <c r="BW99" s="10">
        <f>3/24000000*OO[[#This Row],[131 (05JUL1985 06:00:00)-Water Temperature (C)]]*OO[[#This Row],[73]]</f>
        <v>5.4074424618175002E-8</v>
      </c>
      <c r="BX99" s="10">
        <f>3/24000000*OO[[#This Row],[132 (05JUL1985 09:00:00)-Water Temperature (C)]]*OO[[#This Row],[74]]</f>
        <v>5.63294310294E-8</v>
      </c>
      <c r="BY99" s="10">
        <f>3/24000000*OO[[#This Row],[133 (05JUL1985 12:00:00)-Water Temperature (C)]]*OO[[#This Row],[75]]</f>
        <v>5.9764082622300003E-8</v>
      </c>
      <c r="BZ99" s="10">
        <f>3/24000000*OO[[#This Row],[134 (05JUL1985 15:00:00)-Water Temperature (C)]]*OO[[#This Row],[76]]</f>
        <v>6.1642054555675002E-8</v>
      </c>
      <c r="CA99" s="10">
        <f>3/24000000*OO[[#This Row],[135 (05JUL1985 18:00:00)-Water Temperature (C)]]*OO[[#This Row],[77]]</f>
        <v>6.1866038259437495E-8</v>
      </c>
      <c r="CB99" s="10">
        <f>3/24000000*OO[[#This Row],[136 (05JUL1985 21:00:00)-Water Temperature (C)]]*OO[[#This Row],[78]]</f>
        <v>5.8748351092012501E-8</v>
      </c>
      <c r="CC99" s="10">
        <f>3/24000000*OO[[#This Row],[137 (06JUL1985 00:00:00)-Water Temperature (C)]]*OO[[#This Row],[79]]</f>
        <v>5.3761571488000001E-8</v>
      </c>
      <c r="CD99" s="10">
        <f>3/24000000*OO[[#This Row],[138 (06JUL1985 03:00:00)-Water Temperature (C)]]*OO[[#This Row],[80]]</f>
        <v>5.0217700881724999E-8</v>
      </c>
      <c r="CE99" s="10">
        <f>3/24000000*OO[[#This Row],[139 (06JUL1985 06:00:00)-Water Temperature (C)]]*OO[[#This Row],[81]]</f>
        <v>4.8491838609049998E-8</v>
      </c>
      <c r="CF99" s="10">
        <f>3/24000000*OO[[#This Row],[140 (06JUL1985 09:00:00)-Water Temperature (C)]]*OO[[#This Row],[82]]</f>
        <v>5.1126373441975003E-8</v>
      </c>
      <c r="CG99" s="10">
        <f>3/24000000*OO[[#This Row],[141 (06JUL1985 12:00:00)-Water Temperature (C)]]*OO[[#This Row],[83]]</f>
        <v>5.4819478719787492E-8</v>
      </c>
      <c r="CH99" s="10">
        <f>3/24000000*OO[[#This Row],[142 (06JUL1985 15:00:00)-Water Temperature (C)]]*OO[[#This Row],[84]]</f>
        <v>5.7296403669424999E-8</v>
      </c>
      <c r="CI99" s="10">
        <f>3/24000000*OO[[#This Row],[143 (06JUL1985 18:00:00)-Water Temperature (C)]]*OO[[#This Row],[85]]</f>
        <v>5.7760643953799993E-8</v>
      </c>
      <c r="CJ99" s="10">
        <f>3/24000000*OO[[#This Row],[144 (06JUL1985 21:00:00)-Water Temperature (C)]]*OO[[#This Row],[86]]</f>
        <v>5.50674611122125E-8</v>
      </c>
      <c r="CK99" s="10">
        <f>3/24000000*OO[[#This Row],[145 (07JUL1985 00:00:00)-Water Temperature (C)]]*OO[[#This Row],[87]]</f>
        <v>5.0090709296549998E-8</v>
      </c>
      <c r="CL99" s="10">
        <f>3/24000000*OO[[#This Row],[146 (07JUL1985 03:00:00)-Water Temperature (C)]]*OO[[#This Row],[88]]</f>
        <v>4.6026512414799997E-8</v>
      </c>
      <c r="CM99" s="10">
        <f>3/24000000*OO[[#This Row],[147 (07JUL1985 06:00:00)-Water Temperature (C)]]*OO[[#This Row],[89]]</f>
        <v>4.3109196440112505E-8</v>
      </c>
      <c r="CN99" s="10">
        <f>3/24000000*OO[[#This Row],[148 (07JUL1985 09:00:00)-Water Temperature (C)]]*OO[[#This Row],[90]]</f>
        <v>4.2130445580599998E-8</v>
      </c>
      <c r="CO99" s="10">
        <f>3/24000000*OO[[#This Row],[149 (07JUL1985 12:00:00)-Water Temperature (C)]]*OO[[#This Row],[91]]</f>
        <v>3.908337082473749E-8</v>
      </c>
      <c r="CP99" s="10">
        <f>3/24000000*OO[[#This Row],[150 (07JUL1985 15:00:00)-Water Temperature (C)]]*OO[[#This Row],[92]]</f>
        <v>3.6890320258799996E-8</v>
      </c>
      <c r="CQ99" s="10">
        <f>3/24000000*OO[[#This Row],[151 (07JUL1985 18:00:00)-Water Temperature (C)]]*OO[[#This Row],[93]]</f>
        <v>3.4859594311425003E-8</v>
      </c>
      <c r="CR99" s="10">
        <f>3/24000000*OO[[#This Row],[152 (07JUL1985 21:00:00)-Water Temperature (C)]]*OO[[#This Row],[94]]</f>
        <v>3.1517619354900001E-8</v>
      </c>
      <c r="CS99" s="10">
        <f>3/24000000*OO[[#This Row],[153 (08JUL1985 00:00:00)-Water Temperature (C)]]*OO[[#This Row],[95]]</f>
        <v>2.7817474737800001E-8</v>
      </c>
      <c r="CT99" s="10">
        <f>3/24000000*OO[[#This Row],[154 (08JUL1985 03:00:00)-Water Temperature (C)]]*OO[[#This Row],[96]]</f>
        <v>2.50092861687125E-8</v>
      </c>
      <c r="CU99" s="10">
        <f>3/24000000*OO[[#This Row],[155 (08JUL1985 06:00:00)-Water Temperature (C)]]*OO[[#This Row],[97]]</f>
        <v>2.3211480678749999E-8</v>
      </c>
      <c r="CV99" s="10">
        <f>3/24000000*OO[[#This Row],[156 (08JUL1985 09:00:00)-Water Temperature (C)]]*OO[[#This Row],[98]]</f>
        <v>2.2884994685112499E-8</v>
      </c>
      <c r="CW99" s="10">
        <f>3/24000000*OO[[#This Row],[157 (08JUL1985 12:00:00)-Water Temperature (C)]]*OO[[#This Row],[99]]</f>
        <v>2.1919810418800002E-8</v>
      </c>
    </row>
    <row r="100" spans="1:101" x14ac:dyDescent="0.35">
      <c r="A100" t="s">
        <v>105</v>
      </c>
      <c r="B100">
        <v>818.99760000000003</v>
      </c>
      <c r="C100" s="10">
        <f>3/24*OO[[#This Row],[59 (26JUN1985 06:00:00)-Water Temperature (C)]]*OO[[#This Row],[1]]/SUM(OO[1])</f>
        <v>0</v>
      </c>
      <c r="D100" s="10">
        <f>3/24*OO[[#This Row],[60 (26JUN1985 09:00:00)-Water Temperature (C)]]*OO[[#This Row],[2]]/SUM(OO[2])</f>
        <v>9.3037324455858434E-31</v>
      </c>
      <c r="E100" s="10">
        <f>3/24*OO[[#This Row],[61 (26JUN1985 12:00:00)-Water Temperature (C)]]*OO[[#This Row],[3]]/SUM(OO[3])</f>
        <v>4.2112607255671331E-18</v>
      </c>
      <c r="F100" s="10">
        <f>3/24*OO[[#This Row],[62 (26JUN1985 15:00:00)-Water Temperature (C)]]*OO[[#This Row],[4]]/SUM(OO[4])</f>
        <v>1.2484765728513946E-7</v>
      </c>
      <c r="G100" s="10">
        <f>3/24*OO[[#This Row],[63 (26JUN1985 18:00:00)-Water Temperature (C)]]*OO[[#This Row],[5]]/SUM(OO[5])</f>
        <v>6.6640985014579238E-4</v>
      </c>
      <c r="H100" s="10">
        <f>3/24*OO[[#This Row],[64 (26JUN1985 21:00:00)-Water Temperature (C)]]*OO[[#This Row],[6]]/SUM(OO[6])</f>
        <v>2.2961618701255543E-2</v>
      </c>
      <c r="I100" s="10">
        <f>3/24*OO[[#This Row],[65 (27JUN1985 00:00:00)-Water Temperature (C)]]*OO[[#This Row],[7]]/SUM(OO[7])</f>
        <v>7.1632519875035966E-2</v>
      </c>
      <c r="J100" s="10">
        <f>3/24*OO[[#This Row],[66 (27JUN1985 03:00:00)-Water Temperature (C)]]*OO[[#This Row],[8]]/SUM(OO[8])</f>
        <v>5.2246991540768763E-2</v>
      </c>
      <c r="K100" s="10">
        <f>3/24*OO[[#This Row],[67 (27JUN1985 06:00:00)-Water Temperature (C)]]*OO[[#This Row],[9]]/SUM(OO[9])</f>
        <v>1.4788209413898563E-2</v>
      </c>
      <c r="L100" s="10">
        <f>3/24*OO[[#This Row],[68 (27JUN1985 09:00:00)-Water Temperature (C)]]*OO[[#This Row],[10]]/SUM(OO[10])</f>
        <v>2.3442277451095556E-3</v>
      </c>
      <c r="M100" s="10">
        <f>3/24*OO[[#This Row],[69 (27JUN1985 12:00:00)-Water Temperature (C)]]*OO[[#This Row],[11]]/SUM(OO[11])</f>
        <v>2.8417089516131767E-4</v>
      </c>
      <c r="N100" s="10">
        <f>3/24*OO[[#This Row],[70 (27JUN1985 15:00:00)-Water Temperature (C)]]*OO[[#This Row],[12]]/SUM(OO[12])</f>
        <v>5.6290973530685135E-5</v>
      </c>
      <c r="O100" s="10">
        <f>3/24*OO[[#This Row],[71 (27JUN1985 18:00:00)-Water Temperature (C)]]*OO[[#This Row],[13]]/SUM(OO[13])</f>
        <v>3.3153236848564347E-5</v>
      </c>
      <c r="P100" s="10">
        <f>3/24*OO[[#This Row],[72 (27JUN1985 21:00:00)-Water Temperature (C)]]*OO[[#This Row],[14]]/SUM(OO[14])</f>
        <v>2.7763020561507817E-5</v>
      </c>
      <c r="Q100" s="10">
        <f>3/24*OO[[#This Row],[73 (28JUN1985 00:00:00)-Water Temperature (C)]]*OO[[#This Row],[15]]/SUM(OO[15])</f>
        <v>2.4500510797823461E-5</v>
      </c>
      <c r="R100" s="10">
        <f>3/24*OO[[#This Row],[74 (28JUN1985 03:00:00)-Water Temperature (C)]]*OO[[#This Row],[16]]/SUM(OO[16])</f>
        <v>2.2761753880589138E-5</v>
      </c>
      <c r="S100" s="10">
        <f>3/24*OO[[#This Row],[75 (28JUN1985 06:00:00)-Water Temperature (C)]]*OO[[#This Row],[17]]/SUM(OO[17])</f>
        <v>2.1665321695016942E-5</v>
      </c>
      <c r="T100" s="10">
        <f>3/24*OO[[#This Row],[76 (28JUN1985 09:00:00)-Water Temperature (C)]]*OO[[#This Row],[18]]/SUM(OO[18])</f>
        <v>2.0915017739573762E-5</v>
      </c>
      <c r="U100" s="10">
        <f>3/24*OO[[#This Row],[77 (28JUN1985 12:00:00)-Water Temperature (C)]]*OO[[#This Row],[19]]/SUM(OO[19])</f>
        <v>1.948117932108495E-5</v>
      </c>
      <c r="V100" s="10">
        <f>3/24000000*OO[[#This Row],[78 (28JUN1985 15:00:00)-Water Temperature (C)]]*OO[[#This Row],[20]]</f>
        <v>1.76618037825E-5</v>
      </c>
      <c r="W100" s="10">
        <f>3/24000000*OO[[#This Row],[79 (28JUN1985 18:00:00)-Water Temperature (C)]]*OO[[#This Row],[21]]</f>
        <v>1.5742624202377502E-5</v>
      </c>
      <c r="X100" s="10">
        <f>3/24000000*OO[[#This Row],[80 (28JUN1985 21:00:00)-Water Temperature (C)]]*OO[[#This Row],[22]]</f>
        <v>1.3858406077254999E-5</v>
      </c>
      <c r="Y100" s="10">
        <f>3/24000000*OO[[#This Row],[81 (29JUN1985 00:00:00)-Water Temperature (C)]]*OO[[#This Row],[23]]</f>
        <v>1.288684547704375E-5</v>
      </c>
      <c r="Z100" s="10">
        <f>3/24000000*OO[[#This Row],[82 (29JUN1985 03:00:00)-Water Temperature (C)]]*OO[[#This Row],[24]]</f>
        <v>1.3347830906546248E-5</v>
      </c>
      <c r="AA100" s="10">
        <f>3/24000000*OO[[#This Row],[83 (29JUN1985 06:00:00)-Water Temperature (C)]]*OO[[#This Row],[25]]</f>
        <v>1.45127989860375E-5</v>
      </c>
      <c r="AB100" s="10">
        <f>3/24000000*OO[[#This Row],[84 (29JUN1985 09:00:00)-Water Temperature (C)]]*OO[[#This Row],[26]]</f>
        <v>1.5512863448439995E-5</v>
      </c>
      <c r="AC100" s="10">
        <f>3/24000000*OO[[#This Row],[85 (29JUN1985 12:00:00)-Water Temperature (C)]]*OO[[#This Row],[27]]</f>
        <v>1.5242052927772498E-5</v>
      </c>
      <c r="AD100" s="10">
        <f>3/24000000*OO[[#This Row],[86 (29JUN1985 15:00:00)-Water Temperature (C)]]*OO[[#This Row],[28]]</f>
        <v>1.402535966034875E-5</v>
      </c>
      <c r="AE100" s="10">
        <f>3/24000000*OO[[#This Row],[88 (29JUN1985 21:00:00)-Water Temperature (C)]]*OO[[#This Row],[30]]</f>
        <v>1.1238104601277501E-5</v>
      </c>
      <c r="AF100" s="10">
        <f>3/24000000*OO[[#This Row],[88 (29JUN1985 21:00:00)-Water Temperature (C)]]*OO[[#This Row],[30]]</f>
        <v>1.1238104601277501E-5</v>
      </c>
      <c r="AG100" s="10">
        <f>3/24000000*OO[[#This Row],[89 (30JUN1985 00:00:00)-Water Temperature (C)]]*OO[[#This Row],[31]]</f>
        <v>9.7374133051399989E-6</v>
      </c>
      <c r="AH100" s="10">
        <f>3/24000000*OO[[#This Row],[90 (30JUN1985 03:00:00)-Water Temperature (C)]]*OO[[#This Row],[32]]</f>
        <v>8.5424663122124991E-6</v>
      </c>
      <c r="AI100" s="10">
        <f>3/24000000*OO[[#This Row],[91 (30JUN1985 06:00:00)-Water Temperature (C)]]*OO[[#This Row],[33]]</f>
        <v>7.6847589049449996E-6</v>
      </c>
      <c r="AJ100" s="10">
        <f>3/24000000*OO[[#This Row],[92 (30JUN1985 09:00:00)-Water Temperature (C)]]*OO[[#This Row],[34]]</f>
        <v>7.3947269836400002E-6</v>
      </c>
      <c r="AK100" s="10">
        <f>3/24000000*OO[[#This Row],[93 (30JUN1985 12:00:00)-Water Temperature (C)]]*OO[[#This Row],[35]]</f>
        <v>6.9958598646087502E-6</v>
      </c>
      <c r="AL100" s="10">
        <f>3/24000000*OO[[#This Row],[94 (30JUN1985 15:00:00)-Water Temperature (C)]]*OO[[#This Row],[36]]</f>
        <v>6.4092248215149991E-6</v>
      </c>
      <c r="AM100" s="10">
        <f>3/24000000*OO[[#This Row],[95 (30JUN1985 18:00:00)-Water Temperature (C)]]*OO[[#This Row],[37]]</f>
        <v>5.9316079894112499E-6</v>
      </c>
      <c r="AN100" s="10">
        <f>3/24000000*OO[[#This Row],[96 (30JUN1985 21:00:00)-Water Temperature (C)]]*OO[[#This Row],[38]]</f>
        <v>5.2681748299762494E-6</v>
      </c>
      <c r="AO100" s="10">
        <f>3/24000000*OO[[#This Row],[97 (01JUL1985 00:00:00)-Water Temperature (C)]]*OO[[#This Row],[39]]</f>
        <v>4.4710818348999998E-6</v>
      </c>
      <c r="AP100" s="10">
        <f>3/24000000*OO[[#This Row],[98 (01JUL1985 03:00:00)-Water Temperature (C)]]*OO[[#This Row],[40]]</f>
        <v>3.9047689796812496E-6</v>
      </c>
      <c r="AQ100" s="10">
        <f>3/24000000*OO[[#This Row],[99 (01JUL1985 06:00:00)-Water Temperature (C)]]*OO[[#This Row],[41]]</f>
        <v>3.5397001654399996E-6</v>
      </c>
      <c r="AR100" s="10">
        <f>3/24000000*OO[[#This Row],[100 (01JUL1985 09:00:00)-Water Temperature (C)]]*OO[[#This Row],[42]]</f>
        <v>3.3911373736800001E-6</v>
      </c>
      <c r="AS100" s="10">
        <f>3/24000000*OO[[#This Row],[101 (01JUL1985 12:00:00)-Water Temperature (C)]]*OO[[#This Row],[43]]</f>
        <v>3.2062996460549999E-6</v>
      </c>
      <c r="AT100" s="10">
        <f>3/24000000*OO[[#This Row],[102 (01JUL1985 15:00:00)-Water Temperature (C)]]*OO[[#This Row],[44]]</f>
        <v>2.9074490097474999E-6</v>
      </c>
      <c r="AU100" s="10">
        <f>3/24000000*OO[[#This Row],[103 (01JUL1985 18:00:00)-Water Temperature (C)]]*OO[[#This Row],[45]]</f>
        <v>2.6070981207999997E-6</v>
      </c>
      <c r="AV100" s="10">
        <f>3/24000000*OO[[#This Row],[104 (01JUL1985 21:00:00)-Water Temperature (C)]]*OO[[#This Row],[46]]</f>
        <v>2.2470848132299994E-6</v>
      </c>
      <c r="AW100" s="10">
        <f>3/24000000*OO[[#This Row],[105 (02JUL1985 00:00:00)-Water Temperature (C)]]*OO[[#This Row],[47]]</f>
        <v>1.8755043687627496E-6</v>
      </c>
      <c r="AX100" s="10">
        <f>3/24000000*OO[[#This Row],[106 (02JUL1985 03:00:00)-Water Temperature (C)]]*OO[[#This Row],[48]]</f>
        <v>1.579027881615E-6</v>
      </c>
      <c r="AY100" s="10">
        <f>3/24000000*OO[[#This Row],[107 (02JUL1985 06:00:00)-Water Temperature (C)]]*OO[[#This Row],[49]]</f>
        <v>1.331613144048E-6</v>
      </c>
      <c r="AZ100" s="10">
        <f>3/24000000*OO[[#This Row],[108 (02JUL1985 09:00:00)-Water Temperature (C)]]*OO[[#This Row],[50]]</f>
        <v>1.0999085022835E-6</v>
      </c>
      <c r="BA100" s="10">
        <f>3/24000000*OO[[#This Row],[109 (02JUL1985 12:00:00)-Water Temperature (C)]]*OO[[#This Row],[51]]</f>
        <v>8.9114721247562497E-7</v>
      </c>
      <c r="BB100" s="10">
        <f>3/24000000*OO[[#This Row],[110 (02JUL1985 15:00:00)-Water Temperature (C)]]*OO[[#This Row],[52]]</f>
        <v>6.7164441332549996E-7</v>
      </c>
      <c r="BC100" s="10">
        <f>3/24000000*OO[[#This Row],[111 (02JUL1985 18:00:00)-Water Temperature (C)]]*OO[[#This Row],[53]]</f>
        <v>4.8713711452349994E-7</v>
      </c>
      <c r="BD100" s="10">
        <f>3/24000000*OO[[#This Row],[112 (02JUL1985 21:00:00)-Water Temperature (C)]]*OO[[#This Row],[54]]</f>
        <v>3.52048404685E-7</v>
      </c>
      <c r="BE100" s="10">
        <f>3/24000000*OO[[#This Row],[113 (03JUL1985 00:00:00)-Water Temperature (C)]]*OO[[#This Row],[55]]</f>
        <v>2.6820534646774996E-7</v>
      </c>
      <c r="BF100" s="10">
        <f>3/24000000*OO[[#This Row],[114 (03JUL1985 03:00:00)-Water Temperature (C)]]*OO[[#This Row],[56]]</f>
        <v>2.1707162342212497E-7</v>
      </c>
      <c r="BG100" s="10">
        <f>3/24000000*OO[[#This Row],[115 (03JUL1985 06:00:00)-Water Temperature (C)]]*OO[[#This Row],[57]]</f>
        <v>1.8141438390999997E-7</v>
      </c>
      <c r="BH100" s="10">
        <f>3/24000000*OO[[#This Row],[116 (03JUL1985 09:00:00)-Water Temperature (C)]]*OO[[#This Row],[58]]</f>
        <v>1.5627178804643748E-7</v>
      </c>
      <c r="BI100" s="10">
        <f>3/24000000*OO[[#This Row],[117 (03JUL1985 12:00:00)-Water Temperature (C)]]*OO[[#This Row],[59]]</f>
        <v>1.4047299764737501E-7</v>
      </c>
      <c r="BJ100" s="10">
        <f>3/24000000*OO[[#This Row],[118 (03JUL1985 15:00:00)-Water Temperature (C)]]*OO[[#This Row],[60]]</f>
        <v>1.2624302480074999E-7</v>
      </c>
      <c r="BK100" s="10">
        <f>3/24000000*OO[[#This Row],[119 (03JUL1985 18:00:00)-Water Temperature (C)]]*OO[[#This Row],[61]]</f>
        <v>1.136121226286375E-7</v>
      </c>
      <c r="BL100" s="10">
        <f>3/24000000*OO[[#This Row],[120 (03JUL1985 21:00:00)-Water Temperature (C)]]*OO[[#This Row],[62]]</f>
        <v>9.8672099040750001E-8</v>
      </c>
      <c r="BM100" s="10">
        <f>3/24000000*OO[[#This Row],[121 (04JUL1985 00:00:00)-Water Temperature (C)]]*OO[[#This Row],[63]]</f>
        <v>8.5192369513762502E-8</v>
      </c>
      <c r="BN100" s="10">
        <f>3/24000000*OO[[#This Row],[122 (04JUL1985 03:00:00)-Water Temperature (C)]]*OO[[#This Row],[64]]</f>
        <v>7.6893245352412492E-8</v>
      </c>
      <c r="BO100" s="10">
        <f>3/24000000*OO[[#This Row],[123 (04JUL1985 06:00:00)-Water Temperature (C)]]*OO[[#This Row],[65]]</f>
        <v>7.1366970752999998E-8</v>
      </c>
      <c r="BP100" s="10">
        <f>3/24000000*OO[[#This Row],[124 (04JUL1985 09:00:00)-Water Temperature (C)]]*OO[[#This Row],[66]]</f>
        <v>6.9830190370599994E-8</v>
      </c>
      <c r="BQ100" s="10">
        <f>3/24000000*OO[[#This Row],[125 (04JUL1985 12:00:00)-Water Temperature (C)]]*OO[[#This Row],[67]]</f>
        <v>6.8173506213075009E-8</v>
      </c>
      <c r="BR100" s="10">
        <f>3/24000000*OO[[#This Row],[126 (04JUL1985 15:00:00)-Water Temperature (C)]]*OO[[#This Row],[68]]</f>
        <v>6.4309617596337491E-8</v>
      </c>
      <c r="BS100" s="10">
        <f>3/24000000*OO[[#This Row],[127 (04JUL1985 18:00:00)-Water Temperature (C)]]*OO[[#This Row],[69]]</f>
        <v>6.1817036408562493E-8</v>
      </c>
      <c r="BT100" s="10">
        <f>3/24000000*OO[[#This Row],[128 (04JUL1985 21:00:00)-Water Temperature (C)]]*OO[[#This Row],[70]]</f>
        <v>5.8412400138749994E-8</v>
      </c>
      <c r="BU100" s="10">
        <f>3/24000000*OO[[#This Row],[129 (05JUL1985 00:00:00)-Water Temperature (C)]]*OO[[#This Row],[71]]</f>
        <v>5.2476067515750001E-8</v>
      </c>
      <c r="BV100" s="10">
        <f>3/24000000*OO[[#This Row],[130 (05JUL1985 03:00:00)-Water Temperature (C)]]*OO[[#This Row],[72]]</f>
        <v>4.7862773352612504E-8</v>
      </c>
      <c r="BW100" s="10">
        <f>3/24000000*OO[[#This Row],[131 (05JUL1985 06:00:00)-Water Temperature (C)]]*OO[[#This Row],[73]]</f>
        <v>4.55473421317375E-8</v>
      </c>
      <c r="BX100" s="10">
        <f>3/24000000*OO[[#This Row],[132 (05JUL1985 09:00:00)-Water Temperature (C)]]*OO[[#This Row],[74]]</f>
        <v>4.7361816563462495E-8</v>
      </c>
      <c r="BY100" s="10">
        <f>3/24000000*OO[[#This Row],[133 (05JUL1985 12:00:00)-Water Temperature (C)]]*OO[[#This Row],[75]]</f>
        <v>5.0344437533474996E-8</v>
      </c>
      <c r="BZ100" s="10">
        <f>3/24000000*OO[[#This Row],[134 (05JUL1985 15:00:00)-Water Temperature (C)]]*OO[[#This Row],[76]]</f>
        <v>5.2065297663687493E-8</v>
      </c>
      <c r="CA100" s="10">
        <f>3/24000000*OO[[#This Row],[135 (05JUL1985 18:00:00)-Water Temperature (C)]]*OO[[#This Row],[77]]</f>
        <v>5.2306335220999998E-8</v>
      </c>
      <c r="CB100" s="10">
        <f>3/24000000*OO[[#This Row],[136 (05JUL1985 21:00:00)-Water Temperature (C)]]*OO[[#This Row],[78]]</f>
        <v>4.9696910943975004E-8</v>
      </c>
      <c r="CC100" s="10">
        <f>3/24000000*OO[[#This Row],[137 (06JUL1985 00:00:00)-Water Temperature (C)]]*OO[[#This Row],[79]]</f>
        <v>4.5451999468562498E-8</v>
      </c>
      <c r="CD100" s="10">
        <f>3/24000000*OO[[#This Row],[138 (06JUL1985 03:00:00)-Water Temperature (C)]]*OO[[#This Row],[80]]</f>
        <v>4.2339814807124997E-8</v>
      </c>
      <c r="CE100" s="10">
        <f>3/24000000*OO[[#This Row],[139 (06JUL1985 06:00:00)-Water Temperature (C)]]*OO[[#This Row],[81]]</f>
        <v>4.0827084979199997E-8</v>
      </c>
      <c r="CF100" s="10">
        <f>3/24000000*OO[[#This Row],[140 (06JUL1985 09:00:00)-Water Temperature (C)]]*OO[[#This Row],[82]]</f>
        <v>4.2945633678274992E-8</v>
      </c>
      <c r="CG100" s="10">
        <f>3/24000000*OO[[#This Row],[141 (06JUL1985 12:00:00)-Water Temperature (C)]]*OO[[#This Row],[83]]</f>
        <v>4.6124733436162499E-8</v>
      </c>
      <c r="CH100" s="10">
        <f>3/24000000*OO[[#This Row],[142 (06JUL1985 15:00:00)-Water Temperature (C)]]*OO[[#This Row],[84]]</f>
        <v>4.8330545573375007E-8</v>
      </c>
      <c r="CI100" s="10">
        <f>3/24000000*OO[[#This Row],[143 (06JUL1985 18:00:00)-Water Temperature (C)]]*OO[[#This Row],[85]]</f>
        <v>4.8823532293049998E-8</v>
      </c>
      <c r="CJ100" s="10">
        <f>3/24000000*OO[[#This Row],[144 (06JUL1985 21:00:00)-Water Temperature (C)]]*OO[[#This Row],[86]]</f>
        <v>4.6609915031512505E-8</v>
      </c>
      <c r="CK100" s="10">
        <f>3/24000000*OO[[#This Row],[145 (07JUL1985 00:00:00)-Water Temperature (C)]]*OO[[#This Row],[87]]</f>
        <v>4.2422312647575006E-8</v>
      </c>
      <c r="CL100" s="10">
        <f>3/24000000*OO[[#This Row],[146 (07JUL1985 03:00:00)-Water Temperature (C)]]*OO[[#This Row],[88]]</f>
        <v>3.8910856996999995E-8</v>
      </c>
      <c r="CM100" s="10">
        <f>3/24000000*OO[[#This Row],[147 (07JUL1985 06:00:00)-Water Temperature (C)]]*OO[[#This Row],[89]]</f>
        <v>3.6464161833000003E-8</v>
      </c>
      <c r="CN100" s="10">
        <f>3/24000000*OO[[#This Row],[148 (07JUL1985 09:00:00)-Water Temperature (C)]]*OO[[#This Row],[90]]</f>
        <v>3.5676733956050005E-8</v>
      </c>
      <c r="CO100" s="10">
        <f>3/24000000*OO[[#This Row],[149 (07JUL1985 12:00:00)-Water Temperature (C)]]*OO[[#This Row],[91]]</f>
        <v>3.3224799774324996E-8</v>
      </c>
      <c r="CP100" s="10">
        <f>3/24000000*OO[[#This Row],[150 (07JUL1985 15:00:00)-Water Temperature (C)]]*OO[[#This Row],[92]]</f>
        <v>3.1356298240000005E-8</v>
      </c>
      <c r="CQ100" s="10">
        <f>3/24000000*OO[[#This Row],[151 (07JUL1985 18:00:00)-Water Temperature (C)]]*OO[[#This Row],[93]]</f>
        <v>2.9634114199375001E-8</v>
      </c>
      <c r="CR100" s="10">
        <f>3/24000000*OO[[#This Row],[152 (07JUL1985 21:00:00)-Water Temperature (C)]]*OO[[#This Row],[94]]</f>
        <v>2.6812282297099995E-8</v>
      </c>
      <c r="CS100" s="10">
        <f>3/24000000*OO[[#This Row],[153 (08JUL1985 00:00:00)-Water Temperature (C)]]*OO[[#This Row],[95]]</f>
        <v>2.3637003336375001E-8</v>
      </c>
      <c r="CT100" s="10">
        <f>3/24000000*OO[[#This Row],[154 (08JUL1985 03:00:00)-Water Temperature (C)]]*OO[[#This Row],[96]]</f>
        <v>2.1193206043999999E-8</v>
      </c>
      <c r="CU100" s="10">
        <f>3/24000000*OO[[#This Row],[155 (08JUL1985 06:00:00)-Water Temperature (C)]]*OO[[#This Row],[97]]</f>
        <v>1.9664857286199997E-8</v>
      </c>
      <c r="CV100" s="10">
        <f>3/24000000*OO[[#This Row],[156 (08JUL1985 09:00:00)-Water Temperature (C)]]*OO[[#This Row],[98]]</f>
        <v>1.9428380335074997E-8</v>
      </c>
      <c r="CW100" s="10">
        <f>3/24000000*OO[[#This Row],[157 (08JUL1985 12:00:00)-Water Temperature (C)]]*OO[[#This Row],[99]]</f>
        <v>1.87097962162725E-8</v>
      </c>
    </row>
    <row r="101" spans="1:101" x14ac:dyDescent="0.35">
      <c r="A101" t="s">
        <v>106</v>
      </c>
      <c r="B101">
        <v>853.88810000000001</v>
      </c>
      <c r="C101" s="10">
        <f>3/24*OO[[#This Row],[59 (26JUN1985 06:00:00)-Water Temperature (C)]]*OO[[#This Row],[1]]/SUM(OO[1])</f>
        <v>0</v>
      </c>
      <c r="D101" s="10">
        <f>3/24*OO[[#This Row],[60 (26JUN1985 09:00:00)-Water Temperature (C)]]*OO[[#This Row],[2]]/SUM(OO[2])</f>
        <v>8.3672721804000938E-32</v>
      </c>
      <c r="E101" s="10">
        <f>3/24*OO[[#This Row],[61 (26JUN1985 12:00:00)-Water Temperature (C)]]*OO[[#This Row],[3]]/SUM(OO[3])</f>
        <v>4.5602055459573294E-19</v>
      </c>
      <c r="F101" s="10">
        <f>3/24*OO[[#This Row],[62 (26JUN1985 15:00:00)-Water Temperature (C)]]*OO[[#This Row],[4]]/SUM(OO[4])</f>
        <v>3.9639312642512702E-8</v>
      </c>
      <c r="G101" s="10">
        <f>3/24*OO[[#This Row],[63 (26JUN1985 18:00:00)-Water Temperature (C)]]*OO[[#This Row],[5]]/SUM(OO[5])</f>
        <v>3.9453645826254767E-4</v>
      </c>
      <c r="H101" s="10">
        <f>3/24*OO[[#This Row],[64 (26JUN1985 21:00:00)-Water Temperature (C)]]*OO[[#This Row],[6]]/SUM(OO[6])</f>
        <v>1.7213485363410694E-2</v>
      </c>
      <c r="I101" s="10">
        <f>3/24*OO[[#This Row],[65 (27JUN1985 00:00:00)-Water Temperature (C)]]*OO[[#This Row],[7]]/SUM(OO[7])</f>
        <v>6.2841980893084556E-2</v>
      </c>
      <c r="J101" s="10">
        <f>3/24*OO[[#This Row],[66 (27JUN1985 03:00:00)-Water Temperature (C)]]*OO[[#This Row],[8]]/SUM(OO[8])</f>
        <v>5.1291859185812486E-2</v>
      </c>
      <c r="K101" s="10">
        <f>3/24*OO[[#This Row],[67 (27JUN1985 06:00:00)-Water Temperature (C)]]*OO[[#This Row],[9]]/SUM(OO[9])</f>
        <v>1.5771389265810929E-2</v>
      </c>
      <c r="L101" s="10">
        <f>3/24*OO[[#This Row],[68 (27JUN1985 09:00:00)-Water Temperature (C)]]*OO[[#This Row],[10]]/SUM(OO[10])</f>
        <v>2.6429432400325104E-3</v>
      </c>
      <c r="M101" s="10">
        <f>3/24*OO[[#This Row],[69 (27JUN1985 12:00:00)-Water Temperature (C)]]*OO[[#This Row],[11]]/SUM(OO[11])</f>
        <v>3.2418268570834612E-4</v>
      </c>
      <c r="N101" s="10">
        <f>3/24*OO[[#This Row],[70 (27JUN1985 15:00:00)-Water Temperature (C)]]*OO[[#This Row],[12]]/SUM(OO[12])</f>
        <v>5.7927182655134618E-5</v>
      </c>
      <c r="O101" s="10">
        <f>3/24*OO[[#This Row],[71 (27JUN1985 18:00:00)-Water Temperature (C)]]*OO[[#This Row],[13]]/SUM(OO[13])</f>
        <v>3.1287885444564742E-5</v>
      </c>
      <c r="P101" s="10">
        <f>3/24*OO[[#This Row],[72 (27JUN1985 21:00:00)-Water Temperature (C)]]*OO[[#This Row],[14]]/SUM(OO[14])</f>
        <v>2.5828340878810155E-5</v>
      </c>
      <c r="Q101" s="10">
        <f>3/24*OO[[#This Row],[73 (28JUN1985 00:00:00)-Water Temperature (C)]]*OO[[#This Row],[15]]/SUM(OO[15])</f>
        <v>2.2690017071899536E-5</v>
      </c>
      <c r="R101" s="10">
        <f>3/24*OO[[#This Row],[74 (28JUN1985 03:00:00)-Water Temperature (C)]]*OO[[#This Row],[16]]/SUM(OO[16])</f>
        <v>2.0999001951595427E-5</v>
      </c>
      <c r="S101" s="10">
        <f>3/24*OO[[#This Row],[75 (28JUN1985 06:00:00)-Water Temperature (C)]]*OO[[#This Row],[17]]/SUM(OO[17])</f>
        <v>1.9990246772378075E-5</v>
      </c>
      <c r="T101" s="10">
        <f>3/24*OO[[#This Row],[76 (28JUN1985 09:00:00)-Water Temperature (C)]]*OO[[#This Row],[18]]/SUM(OO[18])</f>
        <v>1.9345646800449936E-5</v>
      </c>
      <c r="U101" s="10">
        <f>3/24*OO[[#This Row],[77 (28JUN1985 12:00:00)-Water Temperature (C)]]*OO[[#This Row],[19]]/SUM(OO[19])</f>
        <v>1.8094820807806966E-5</v>
      </c>
      <c r="V101" s="10">
        <f>3/24000000*OO[[#This Row],[78 (28JUN1985 15:00:00)-Water Temperature (C)]]*OO[[#This Row],[20]]</f>
        <v>1.6445520603788746E-5</v>
      </c>
      <c r="W101" s="10">
        <f>3/24000000*OO[[#This Row],[79 (28JUN1985 18:00:00)-Water Temperature (C)]]*OO[[#This Row],[21]]</f>
        <v>1.467525066307E-5</v>
      </c>
      <c r="X101" s="10">
        <f>3/24000000*OO[[#This Row],[80 (28JUN1985 21:00:00)-Water Temperature (C)]]*OO[[#This Row],[22]]</f>
        <v>1.2910976149499999E-5</v>
      </c>
      <c r="Y101" s="10">
        <f>3/24000000*OO[[#This Row],[81 (29JUN1985 00:00:00)-Water Temperature (C)]]*OO[[#This Row],[23]]</f>
        <v>1.1916083052948749E-5</v>
      </c>
      <c r="Z101" s="10">
        <f>3/24000000*OO[[#This Row],[82 (29JUN1985 03:00:00)-Water Temperature (C)]]*OO[[#This Row],[24]]</f>
        <v>1.2234541525304999E-5</v>
      </c>
      <c r="AA101" s="10">
        <f>3/24000000*OO[[#This Row],[83 (29JUN1985 06:00:00)-Water Temperature (C)]]*OO[[#This Row],[25]]</f>
        <v>1.3323690458649999E-5</v>
      </c>
      <c r="AB101" s="10">
        <f>3/24000000*OO[[#This Row],[84 (29JUN1985 09:00:00)-Water Temperature (C)]]*OO[[#This Row],[26]]</f>
        <v>1.4373717698559999E-5</v>
      </c>
      <c r="AC101" s="10">
        <f>3/24000000*OO[[#This Row],[85 (29JUN1985 12:00:00)-Water Temperature (C)]]*OO[[#This Row],[27]]</f>
        <v>1.4262444620979999E-5</v>
      </c>
      <c r="AD101" s="10">
        <f>3/24000000*OO[[#This Row],[86 (29JUN1985 15:00:00)-Water Temperature (C)]]*OO[[#This Row],[28]]</f>
        <v>1.3219957134656247E-5</v>
      </c>
      <c r="AE101" s="10">
        <f>3/24000000*OO[[#This Row],[88 (29JUN1985 21:00:00)-Water Temperature (C)]]*OO[[#This Row],[30]]</f>
        <v>1.0651430624029999E-5</v>
      </c>
      <c r="AF101" s="10">
        <f>3/24000000*OO[[#This Row],[88 (29JUN1985 21:00:00)-Water Temperature (C)]]*OO[[#This Row],[30]]</f>
        <v>1.0651430624029999E-5</v>
      </c>
      <c r="AG101" s="10">
        <f>3/24000000*OO[[#This Row],[89 (30JUN1985 00:00:00)-Water Temperature (C)]]*OO[[#This Row],[31]]</f>
        <v>9.2390825167875E-6</v>
      </c>
      <c r="AH101" s="10">
        <f>3/24000000*OO[[#This Row],[90 (30JUN1985 03:00:00)-Water Temperature (C)]]*OO[[#This Row],[32]]</f>
        <v>8.1084199116799981E-6</v>
      </c>
      <c r="AI101" s="10">
        <f>3/24000000*OO[[#This Row],[91 (30JUN1985 06:00:00)-Water Temperature (C)]]*OO[[#This Row],[33]]</f>
        <v>7.3062230878050007E-6</v>
      </c>
      <c r="AJ101" s="10">
        <f>3/24000000*OO[[#This Row],[92 (30JUN1985 09:00:00)-Water Temperature (C)]]*OO[[#This Row],[34]]</f>
        <v>7.0420129746749992E-6</v>
      </c>
      <c r="AK101" s="10">
        <f>3/24000000*OO[[#This Row],[93 (30JUN1985 12:00:00)-Water Temperature (C)]]*OO[[#This Row],[35]]</f>
        <v>6.708546768933751E-6</v>
      </c>
      <c r="AL101" s="10">
        <f>3/24000000*OO[[#This Row],[94 (30JUN1985 15:00:00)-Water Temperature (C)]]*OO[[#This Row],[36]]</f>
        <v>6.1768519408912496E-6</v>
      </c>
      <c r="AM101" s="10">
        <f>3/24000000*OO[[#This Row],[95 (30JUN1985 18:00:00)-Water Temperature (C)]]*OO[[#This Row],[37]]</f>
        <v>5.7246403987900001E-6</v>
      </c>
      <c r="AN101" s="10">
        <f>3/24000000*OO[[#This Row],[96 (30JUN1985 21:00:00)-Water Temperature (C)]]*OO[[#This Row],[38]]</f>
        <v>5.1017644161637498E-6</v>
      </c>
      <c r="AO101" s="10">
        <f>3/24000000*OO[[#This Row],[97 (01JUL1985 00:00:00)-Water Temperature (C)]]*OO[[#This Row],[39]]</f>
        <v>4.3369363505699997E-6</v>
      </c>
      <c r="AP101" s="10">
        <f>3/24000000*OO[[#This Row],[98 (01JUL1985 03:00:00)-Water Temperature (C)]]*OO[[#This Row],[40]]</f>
        <v>3.7793652603524999E-6</v>
      </c>
      <c r="AQ101" s="10">
        <f>3/24000000*OO[[#This Row],[99 (01JUL1985 06:00:00)-Water Temperature (C)]]*OO[[#This Row],[41]]</f>
        <v>3.429626892615E-6</v>
      </c>
      <c r="AR101" s="10">
        <f>3/24000000*OO[[#This Row],[100 (01JUL1985 09:00:00)-Water Temperature (C)]]*OO[[#This Row],[42]]</f>
        <v>3.2941708333125002E-6</v>
      </c>
      <c r="AS101" s="10">
        <f>3/24000000*OO[[#This Row],[101 (01JUL1985 12:00:00)-Water Temperature (C)]]*OO[[#This Row],[43]]</f>
        <v>3.1361384481624995E-6</v>
      </c>
      <c r="AT101" s="10">
        <f>3/24000000*OO[[#This Row],[102 (01JUL1985 15:00:00)-Water Temperature (C)]]*OO[[#This Row],[44]]</f>
        <v>2.8591660022824997E-6</v>
      </c>
      <c r="AU101" s="10">
        <f>3/24000000*OO[[#This Row],[103 (01JUL1985 18:00:00)-Water Temperature (C)]]*OO[[#This Row],[45]]</f>
        <v>2.5708518704799999E-6</v>
      </c>
      <c r="AV101" s="10">
        <f>3/24000000*OO[[#This Row],[104 (01JUL1985 21:00:00)-Water Temperature (C)]]*OO[[#This Row],[46]]</f>
        <v>2.2218312027074999E-6</v>
      </c>
      <c r="AW101" s="10">
        <f>3/24000000*OO[[#This Row],[105 (02JUL1985 00:00:00)-Water Temperature (C)]]*OO[[#This Row],[47]]</f>
        <v>1.8584297162339999E-6</v>
      </c>
      <c r="AX101" s="10">
        <f>3/24000000*OO[[#This Row],[106 (02JUL1985 03:00:00)-Water Temperature (C)]]*OO[[#This Row],[48]]</f>
        <v>1.5643439286262501E-6</v>
      </c>
      <c r="AY101" s="10">
        <f>3/24000000*OO[[#This Row],[107 (02JUL1985 06:00:00)-Water Temperature (C)]]*OO[[#This Row],[49]]</f>
        <v>1.3233018367677502E-6</v>
      </c>
      <c r="AZ101" s="10">
        <f>3/24000000*OO[[#This Row],[108 (02JUL1985 09:00:00)-Water Temperature (C)]]*OO[[#This Row],[50]]</f>
        <v>1.099971278926E-6</v>
      </c>
      <c r="BA101" s="10">
        <f>3/24000000*OO[[#This Row],[109 (02JUL1985 12:00:00)-Water Temperature (C)]]*OO[[#This Row],[51]]</f>
        <v>8.9852896677312498E-7</v>
      </c>
      <c r="BB101" s="10">
        <f>3/24000000*OO[[#This Row],[110 (02JUL1985 15:00:00)-Water Temperature (C)]]*OO[[#This Row],[52]]</f>
        <v>6.8215411824375005E-7</v>
      </c>
      <c r="BC101" s="10">
        <f>3/24000000*OO[[#This Row],[111 (02JUL1985 18:00:00)-Water Temperature (C)]]*OO[[#This Row],[53]]</f>
        <v>4.9522955613950008E-7</v>
      </c>
      <c r="BD101" s="10">
        <f>3/24000000*OO[[#This Row],[112 (02JUL1985 21:00:00)-Water Temperature (C)]]*OO[[#This Row],[54]]</f>
        <v>3.5638427537625004E-7</v>
      </c>
      <c r="BE101" s="10">
        <f>3/24000000*OO[[#This Row],[113 (03JUL1985 00:00:00)-Water Temperature (C)]]*OO[[#This Row],[55]]</f>
        <v>2.6929197389937499E-7</v>
      </c>
      <c r="BF101" s="10">
        <f>3/24000000*OO[[#This Row],[114 (03JUL1985 03:00:00)-Water Temperature (C)]]*OO[[#This Row],[56]]</f>
        <v>2.165419336505E-7</v>
      </c>
      <c r="BG101" s="10">
        <f>3/24000000*OO[[#This Row],[115 (03JUL1985 06:00:00)-Water Temperature (C)]]*OO[[#This Row],[57]]</f>
        <v>1.80415286169875E-7</v>
      </c>
      <c r="BH101" s="10">
        <f>3/24000000*OO[[#This Row],[116 (03JUL1985 09:00:00)-Water Temperature (C)]]*OO[[#This Row],[58]]</f>
        <v>1.5526309040861249E-7</v>
      </c>
      <c r="BI101" s="10">
        <f>3/24000000*OO[[#This Row],[117 (03JUL1985 12:00:00)-Water Temperature (C)]]*OO[[#This Row],[59]]</f>
        <v>1.3953970872968748E-7</v>
      </c>
      <c r="BJ101" s="10">
        <f>3/24000000*OO[[#This Row],[118 (03JUL1985 15:00:00)-Water Temperature (C)]]*OO[[#This Row],[60]]</f>
        <v>1.2549983178937502E-7</v>
      </c>
      <c r="BK101" s="10">
        <f>3/24000000*OO[[#This Row],[119 (03JUL1985 18:00:00)-Water Temperature (C)]]*OO[[#This Row],[61]]</f>
        <v>1.1292101329049998E-7</v>
      </c>
      <c r="BL101" s="10">
        <f>3/24000000*OO[[#This Row],[120 (03JUL1985 21:00:00)-Water Temperature (C)]]*OO[[#This Row],[62]]</f>
        <v>9.8003210255424997E-8</v>
      </c>
      <c r="BM101" s="10">
        <f>3/24000000*OO[[#This Row],[121 (04JUL1985 00:00:00)-Water Temperature (C)]]*OO[[#This Row],[63]]</f>
        <v>8.4357810061500011E-8</v>
      </c>
      <c r="BN101" s="10">
        <f>3/24000000*OO[[#This Row],[122 (04JUL1985 03:00:00)-Water Temperature (C)]]*OO[[#This Row],[64]]</f>
        <v>7.573156125937499E-8</v>
      </c>
      <c r="BO101" s="10">
        <f>3/24000000*OO[[#This Row],[123 (04JUL1985 06:00:00)-Water Temperature (C)]]*OO[[#This Row],[65]]</f>
        <v>7.0202759494612484E-8</v>
      </c>
      <c r="BP101" s="10">
        <f>3/24000000*OO[[#This Row],[124 (04JUL1985 09:00:00)-Water Temperature (C)]]*OO[[#This Row],[66]]</f>
        <v>6.8744105017249992E-8</v>
      </c>
      <c r="BQ101" s="10">
        <f>3/24000000*OO[[#This Row],[125 (04JUL1985 12:00:00)-Water Temperature (C)]]*OO[[#This Row],[67]]</f>
        <v>6.72159682043125E-8</v>
      </c>
      <c r="BR101" s="10">
        <f>3/24000000*OO[[#This Row],[126 (04JUL1985 15:00:00)-Water Temperature (C)]]*OO[[#This Row],[68]]</f>
        <v>6.3539054835199998E-8</v>
      </c>
      <c r="BS101" s="10">
        <f>3/24000000*OO[[#This Row],[127 (04JUL1985 18:00:00)-Water Temperature (C)]]*OO[[#This Row],[69]]</f>
        <v>6.0944682036000004E-8</v>
      </c>
      <c r="BT101" s="10">
        <f>3/24000000*OO[[#This Row],[128 (04JUL1985 21:00:00)-Water Temperature (C)]]*OO[[#This Row],[70]]</f>
        <v>5.7567811042687495E-8</v>
      </c>
      <c r="BU101" s="10">
        <f>3/24000000*OO[[#This Row],[129 (05JUL1985 00:00:00)-Water Temperature (C)]]*OO[[#This Row],[71]]</f>
        <v>5.17480886969E-8</v>
      </c>
      <c r="BV101" s="10">
        <f>3/24000000*OO[[#This Row],[130 (05JUL1985 03:00:00)-Water Temperature (C)]]*OO[[#This Row],[72]]</f>
        <v>4.7010418669225005E-8</v>
      </c>
      <c r="BW101" s="10">
        <f>3/24000000*OO[[#This Row],[131 (05JUL1985 06:00:00)-Water Temperature (C)]]*OO[[#This Row],[73]]</f>
        <v>4.4587587223949992E-8</v>
      </c>
      <c r="BX101" s="10">
        <f>3/24000000*OO[[#This Row],[132 (05JUL1985 09:00:00)-Water Temperature (C)]]*OO[[#This Row],[74]]</f>
        <v>4.6244974438649994E-8</v>
      </c>
      <c r="BY101" s="10">
        <f>3/24000000*OO[[#This Row],[133 (05JUL1985 12:00:00)-Water Temperature (C)]]*OO[[#This Row],[75]]</f>
        <v>4.9228797233699998E-8</v>
      </c>
      <c r="BZ101" s="10">
        <f>3/24000000*OO[[#This Row],[134 (05JUL1985 15:00:00)-Water Temperature (C)]]*OO[[#This Row],[76]]</f>
        <v>5.1089356905599998E-8</v>
      </c>
      <c r="CA101" s="10">
        <f>3/24000000*OO[[#This Row],[135 (05JUL1985 18:00:00)-Water Temperature (C)]]*OO[[#This Row],[77]]</f>
        <v>5.1405355698975009E-8</v>
      </c>
      <c r="CB101" s="10">
        <f>3/24000000*OO[[#This Row],[136 (05JUL1985 21:00:00)-Water Temperature (C)]]*OO[[#This Row],[78]]</f>
        <v>4.8897390999674997E-8</v>
      </c>
      <c r="CC101" s="10">
        <f>3/24000000*OO[[#This Row],[137 (06JUL1985 00:00:00)-Water Temperature (C)]]*OO[[#This Row],[79]]</f>
        <v>4.4710370769575E-8</v>
      </c>
      <c r="CD101" s="10">
        <f>3/24000000*OO[[#This Row],[138 (06JUL1985 03:00:00)-Water Temperature (C)]]*OO[[#This Row],[80]]</f>
        <v>4.1514103361500004E-8</v>
      </c>
      <c r="CE101" s="10">
        <f>3/24000000*OO[[#This Row],[139 (06JUL1985 06:00:00)-Water Temperature (C)]]*OO[[#This Row],[81]]</f>
        <v>3.9942861502575003E-8</v>
      </c>
      <c r="CF101" s="10">
        <f>3/24000000*OO[[#This Row],[140 (06JUL1985 09:00:00)-Water Temperature (C)]]*OO[[#This Row],[82]]</f>
        <v>4.1883280259449999E-8</v>
      </c>
      <c r="CG101" s="10">
        <f>3/24000000*OO[[#This Row],[141 (06JUL1985 12:00:00)-Water Temperature (C)]]*OO[[#This Row],[83]]</f>
        <v>4.504181673567499E-8</v>
      </c>
      <c r="CH101" s="10">
        <f>3/24000000*OO[[#This Row],[142 (06JUL1985 15:00:00)-Water Temperature (C)]]*OO[[#This Row],[84]]</f>
        <v>4.7356666387062496E-8</v>
      </c>
      <c r="CI101" s="10">
        <f>3/24000000*OO[[#This Row],[143 (06JUL1985 18:00:00)-Water Temperature (C)]]*OO[[#This Row],[85]]</f>
        <v>4.7966607468299998E-8</v>
      </c>
      <c r="CJ101" s="10">
        <f>3/24000000*OO[[#This Row],[144 (06JUL1985 21:00:00)-Water Temperature (C)]]*OO[[#This Row],[86]]</f>
        <v>4.5888993307724994E-8</v>
      </c>
      <c r="CK101" s="10">
        <f>3/24000000*OO[[#This Row],[145 (07JUL1985 00:00:00)-Water Temperature (C)]]*OO[[#This Row],[87]]</f>
        <v>4.1812254888849997E-8</v>
      </c>
      <c r="CL101" s="10">
        <f>3/24000000*OO[[#This Row],[146 (07JUL1985 03:00:00)-Water Temperature (C)]]*OO[[#This Row],[88]]</f>
        <v>3.8271520265137505E-8</v>
      </c>
      <c r="CM101" s="10">
        <f>3/24000000*OO[[#This Row],[147 (07JUL1985 06:00:00)-Water Temperature (C)]]*OO[[#This Row],[89]]</f>
        <v>3.5863672190925002E-8</v>
      </c>
      <c r="CN101" s="10">
        <f>3/24000000*OO[[#This Row],[148 (07JUL1985 09:00:00)-Water Temperature (C)]]*OO[[#This Row],[90]]</f>
        <v>3.5138161097175003E-8</v>
      </c>
      <c r="CO101" s="10">
        <f>3/24000000*OO[[#This Row],[149 (07JUL1985 12:00:00)-Water Temperature (C)]]*OO[[#This Row],[91]]</f>
        <v>3.2864821120349997E-8</v>
      </c>
      <c r="CP101" s="10">
        <f>3/24000000*OO[[#This Row],[150 (07JUL1985 15:00:00)-Water Temperature (C)]]*OO[[#This Row],[92]]</f>
        <v>3.1032831472587501E-8</v>
      </c>
      <c r="CQ101" s="10">
        <f>3/24000000*OO[[#This Row],[151 (07JUL1985 18:00:00)-Water Temperature (C)]]*OO[[#This Row],[93]]</f>
        <v>2.9318193923000001E-8</v>
      </c>
      <c r="CR101" s="10">
        <f>3/24000000*OO[[#This Row],[152 (07JUL1985 21:00:00)-Water Temperature (C)]]*OO[[#This Row],[94]]</f>
        <v>2.6564712508424996E-8</v>
      </c>
      <c r="CS101" s="10">
        <f>3/24000000*OO[[#This Row],[153 (08JUL1985 00:00:00)-Water Temperature (C)]]*OO[[#This Row],[95]]</f>
        <v>2.33961895919E-8</v>
      </c>
      <c r="CT101" s="10">
        <f>3/24000000*OO[[#This Row],[154 (08JUL1985 03:00:00)-Water Temperature (C)]]*OO[[#This Row],[96]]</f>
        <v>2.0904616539E-8</v>
      </c>
      <c r="CU101" s="10">
        <f>3/24000000*OO[[#This Row],[155 (08JUL1985 06:00:00)-Water Temperature (C)]]*OO[[#This Row],[97]]</f>
        <v>1.9375213482849998E-8</v>
      </c>
      <c r="CV101" s="10">
        <f>3/24000000*OO[[#This Row],[156 (08JUL1985 09:00:00)-Water Temperature (C)]]*OO[[#This Row],[98]]</f>
        <v>1.9179963415687499E-8</v>
      </c>
      <c r="CW101" s="10">
        <f>3/24000000*OO[[#This Row],[157 (08JUL1985 12:00:00)-Water Temperature (C)]]*OO[[#This Row],[99]]</f>
        <v>1.8584201027736253E-8</v>
      </c>
    </row>
    <row r="102" spans="1:101" x14ac:dyDescent="0.35">
      <c r="A102" t="s">
        <v>107</v>
      </c>
      <c r="B102">
        <v>776.79499999999996</v>
      </c>
      <c r="C102" s="10">
        <f>3/24*OO[[#This Row],[59 (26JUN1985 06:00:00)-Water Temperature (C)]]*OO[[#This Row],[1]]/SUM(OO[1])</f>
        <v>0</v>
      </c>
      <c r="D102" s="10">
        <f>3/24*OO[[#This Row],[60 (26JUN1985 09:00:00)-Water Temperature (C)]]*OO[[#This Row],[2]]/SUM(OO[2])</f>
        <v>1.6140230711294079E-32</v>
      </c>
      <c r="E102" s="10">
        <f>3/24*OO[[#This Row],[61 (26JUN1985 12:00:00)-Water Temperature (C)]]*OO[[#This Row],[3]]/SUM(OO[3])</f>
        <v>1.0023522056618028E-19</v>
      </c>
      <c r="F102" s="10">
        <f>3/24*OO[[#This Row],[62 (26JUN1985 15:00:00)-Water Temperature (C)]]*OO[[#This Row],[4]]/SUM(OO[4])</f>
        <v>1.4324132366671946E-8</v>
      </c>
      <c r="G102" s="10">
        <f>3/24*OO[[#This Row],[63 (26JUN1985 18:00:00)-Water Temperature (C)]]*OO[[#This Row],[5]]/SUM(OO[5])</f>
        <v>2.7821268421130443E-4</v>
      </c>
      <c r="H102" s="10">
        <f>3/24*OO[[#This Row],[64 (26JUN1985 21:00:00)-Water Temperature (C)]]*OO[[#This Row],[6]]/SUM(OO[6])</f>
        <v>1.5139683044122587E-2</v>
      </c>
      <c r="I102" s="10">
        <f>3/24*OO[[#This Row],[65 (27JUN1985 00:00:00)-Water Temperature (C)]]*OO[[#This Row],[7]]/SUM(OO[7])</f>
        <v>6.3708517126880207E-2</v>
      </c>
      <c r="J102" s="10">
        <f>3/24*OO[[#This Row],[66 (27JUN1985 03:00:00)-Water Temperature (C)]]*OO[[#This Row],[8]]/SUM(OO[8])</f>
        <v>5.7406350747731608E-2</v>
      </c>
      <c r="K102" s="10">
        <f>3/24*OO[[#This Row],[67 (27JUN1985 06:00:00)-Water Temperature (C)]]*OO[[#This Row],[9]]/SUM(OO[9])</f>
        <v>1.8958717238930462E-2</v>
      </c>
      <c r="L102" s="10">
        <f>3/24*OO[[#This Row],[68 (27JUN1985 09:00:00)-Water Temperature (C)]]*OO[[#This Row],[10]]/SUM(OO[10])</f>
        <v>3.3326194151792822E-3</v>
      </c>
      <c r="M102" s="10">
        <f>3/24*OO[[#This Row],[69 (27JUN1985 12:00:00)-Water Temperature (C)]]*OO[[#This Row],[11]]/SUM(OO[11])</f>
        <v>4.1451308924486007E-4</v>
      </c>
      <c r="N102" s="10">
        <f>3/24*OO[[#This Row],[70 (27JUN1985 15:00:00)-Water Temperature (C)]]*OO[[#This Row],[12]]/SUM(OO[12])</f>
        <v>6.843290493698903E-5</v>
      </c>
      <c r="O102" s="10">
        <f>3/24*OO[[#This Row],[71 (27JUN1985 18:00:00)-Water Temperature (C)]]*OO[[#This Row],[13]]/SUM(OO[13])</f>
        <v>3.4029292392523431E-5</v>
      </c>
      <c r="P102" s="10">
        <f>3/24*OO[[#This Row],[72 (27JUN1985 21:00:00)-Water Temperature (C)]]*OO[[#This Row],[14]]/SUM(OO[14])</f>
        <v>2.765515640612773E-5</v>
      </c>
      <c r="Q102" s="10">
        <f>3/24*OO[[#This Row],[73 (28JUN1985 00:00:00)-Water Temperature (C)]]*OO[[#This Row],[15]]/SUM(OO[15])</f>
        <v>2.4181782717597033E-5</v>
      </c>
      <c r="R102" s="10">
        <f>3/24*OO[[#This Row],[74 (28JUN1985 03:00:00)-Water Temperature (C)]]*OO[[#This Row],[16]]/SUM(OO[16])</f>
        <v>2.228512797388483E-5</v>
      </c>
      <c r="S102" s="10">
        <f>3/24*OO[[#This Row],[75 (28JUN1985 06:00:00)-Water Temperature (C)]]*OO[[#This Row],[17]]/SUM(OO[17])</f>
        <v>2.1199747908664177E-5</v>
      </c>
      <c r="T102" s="10">
        <f>3/24*OO[[#This Row],[76 (28JUN1985 09:00:00)-Water Temperature (C)]]*OO[[#This Row],[18]]/SUM(OO[18])</f>
        <v>2.0545294624131377E-5</v>
      </c>
      <c r="U102" s="10">
        <f>3/24*OO[[#This Row],[77 (28JUN1985 12:00:00)-Water Temperature (C)]]*OO[[#This Row],[19]]/SUM(OO[19])</f>
        <v>1.9269337451616456E-5</v>
      </c>
      <c r="V102" s="10">
        <f>3/24000000*OO[[#This Row],[78 (28JUN1985 15:00:00)-Water Temperature (C)]]*OO[[#This Row],[20]]</f>
        <v>1.7542178195782497E-5</v>
      </c>
      <c r="W102" s="10">
        <f>3/24000000*OO[[#This Row],[79 (28JUN1985 18:00:00)-Water Temperature (C)]]*OO[[#This Row],[21]]</f>
        <v>1.565027554704375E-5</v>
      </c>
      <c r="X102" s="10">
        <f>3/24000000*OO[[#This Row],[80 (28JUN1985 21:00:00)-Water Temperature (C)]]*OO[[#This Row],[22]]</f>
        <v>1.3748103632339998E-5</v>
      </c>
      <c r="Y102" s="10">
        <f>3/24000000*OO[[#This Row],[81 (29JUN1985 00:00:00)-Water Temperature (C)]]*OO[[#This Row],[23]]</f>
        <v>1.2593831667569997E-5</v>
      </c>
      <c r="Z102" s="10">
        <f>3/24000000*OO[[#This Row],[82 (29JUN1985 03:00:00)-Water Temperature (C)]]*OO[[#This Row],[24]]</f>
        <v>1.2803705147129998E-5</v>
      </c>
      <c r="AA102" s="10">
        <f>3/24000000*OO[[#This Row],[83 (29JUN1985 06:00:00)-Water Temperature (C)]]*OO[[#This Row],[25]]</f>
        <v>1.3922261695827499E-5</v>
      </c>
      <c r="AB102" s="10">
        <f>3/24000000*OO[[#This Row],[84 (29JUN1985 09:00:00)-Water Temperature (C)]]*OO[[#This Row],[26]]</f>
        <v>1.5098012050719999E-5</v>
      </c>
      <c r="AC102" s="10">
        <f>3/24000000*OO[[#This Row],[85 (29JUN1985 12:00:00)-Water Temperature (C)]]*OO[[#This Row],[27]]</f>
        <v>1.506077461981125E-5</v>
      </c>
      <c r="AD102" s="10">
        <f>3/24000000*OO[[#This Row],[86 (29JUN1985 15:00:00)-Water Temperature (C)]]*OO[[#This Row],[28]]</f>
        <v>1.401577162039E-5</v>
      </c>
      <c r="AE102" s="10">
        <f>3/24000000*OO[[#This Row],[88 (29JUN1985 21:00:00)-Water Temperature (C)]]*OO[[#This Row],[30]]</f>
        <v>1.1279766581999998E-5</v>
      </c>
      <c r="AF102" s="10">
        <f>3/24000000*OO[[#This Row],[88 (29JUN1985 21:00:00)-Water Temperature (C)]]*OO[[#This Row],[30]]</f>
        <v>1.1279766581999998E-5</v>
      </c>
      <c r="AG102" s="10">
        <f>3/24000000*OO[[#This Row],[89 (30JUN1985 00:00:00)-Water Temperature (C)]]*OO[[#This Row],[31]]</f>
        <v>9.7628486374125E-6</v>
      </c>
      <c r="AH102" s="10">
        <f>3/24000000*OO[[#This Row],[90 (30JUN1985 03:00:00)-Water Temperature (C)]]*OO[[#This Row],[32]]</f>
        <v>8.5434905121000006E-6</v>
      </c>
      <c r="AI102" s="10">
        <f>3/24000000*OO[[#This Row],[91 (30JUN1985 06:00:00)-Water Temperature (C)]]*OO[[#This Row],[33]]</f>
        <v>7.6835200348499999E-6</v>
      </c>
      <c r="AJ102" s="10">
        <f>3/24000000*OO[[#This Row],[92 (30JUN1985 09:00:00)-Water Temperature (C)]]*OO[[#This Row],[34]]</f>
        <v>7.3892897310574998E-6</v>
      </c>
      <c r="AK102" s="10">
        <f>3/24000000*OO[[#This Row],[93 (30JUN1985 12:00:00)-Water Temperature (C)]]*OO[[#This Row],[35]]</f>
        <v>7.0479299769899996E-6</v>
      </c>
      <c r="AL102" s="10">
        <f>3/24000000*OO[[#This Row],[94 (30JUN1985 15:00:00)-Water Temperature (C)]]*OO[[#This Row],[36]]</f>
        <v>6.4948403111625002E-6</v>
      </c>
      <c r="AM102" s="10">
        <f>3/24000000*OO[[#This Row],[95 (30JUN1985 18:00:00)-Water Temperature (C)]]*OO[[#This Row],[37]]</f>
        <v>6.0036244124512496E-6</v>
      </c>
      <c r="AN102" s="10">
        <f>3/24000000*OO[[#This Row],[96 (30JUN1985 21:00:00)-Water Temperature (C)]]*OO[[#This Row],[38]]</f>
        <v>5.3423922413912496E-6</v>
      </c>
      <c r="AO102" s="10">
        <f>3/24000000*OO[[#This Row],[97 (01JUL1985 00:00:00)-Water Temperature (C)]]*OO[[#This Row],[39]]</f>
        <v>4.5300508113262496E-6</v>
      </c>
      <c r="AP102" s="10">
        <f>3/24000000*OO[[#This Row],[98 (01JUL1985 03:00:00)-Water Temperature (C)]]*OO[[#This Row],[40]]</f>
        <v>3.9227932726300003E-6</v>
      </c>
      <c r="AQ102" s="10">
        <f>3/24000000*OO[[#This Row],[99 (01JUL1985 06:00:00)-Water Temperature (C)]]*OO[[#This Row],[41]]</f>
        <v>3.5470294294299997E-6</v>
      </c>
      <c r="AR102" s="10">
        <f>3/24000000*OO[[#This Row],[100 (01JUL1985 09:00:00)-Water Temperature (C)]]*OO[[#This Row],[42]]</f>
        <v>3.3980304254924997E-6</v>
      </c>
      <c r="AS102" s="10">
        <f>3/24000000*OO[[#This Row],[101 (01JUL1985 12:00:00)-Water Temperature (C)]]*OO[[#This Row],[43]]</f>
        <v>3.2357011243012503E-6</v>
      </c>
      <c r="AT102" s="10">
        <f>3/24000000*OO[[#This Row],[102 (01JUL1985 15:00:00)-Water Temperature (C)]]*OO[[#This Row],[44]]</f>
        <v>2.9491351564724999E-6</v>
      </c>
      <c r="AU102" s="10">
        <f>3/24000000*OO[[#This Row],[103 (01JUL1985 18:00:00)-Water Temperature (C)]]*OO[[#This Row],[45]]</f>
        <v>2.6449017408449999E-6</v>
      </c>
      <c r="AV102" s="10">
        <f>3/24000000*OO[[#This Row],[104 (01JUL1985 21:00:00)-Water Temperature (C)]]*OO[[#This Row],[46]]</f>
        <v>2.2795091145999998E-6</v>
      </c>
      <c r="AW102" s="10">
        <f>3/24000000*OO[[#This Row],[105 (02JUL1985 00:00:00)-Water Temperature (C)]]*OO[[#This Row],[47]]</f>
        <v>1.9026061744075003E-6</v>
      </c>
      <c r="AX102" s="10">
        <f>3/24000000*OO[[#This Row],[106 (02JUL1985 03:00:00)-Water Temperature (C)]]*OO[[#This Row],[48]]</f>
        <v>1.5957869730434999E-6</v>
      </c>
      <c r="AY102" s="10">
        <f>3/24000000*OO[[#This Row],[107 (02JUL1985 06:00:00)-Water Temperature (C)]]*OO[[#This Row],[49]]</f>
        <v>1.3494162757865E-6</v>
      </c>
      <c r="AZ102" s="10">
        <f>3/24000000*OO[[#This Row],[108 (02JUL1985 09:00:00)-Water Temperature (C)]]*OO[[#This Row],[50]]</f>
        <v>1.12591528503075E-6</v>
      </c>
      <c r="BA102" s="10">
        <f>3/24000000*OO[[#This Row],[109 (02JUL1985 12:00:00)-Water Temperature (C)]]*OO[[#This Row],[51]]</f>
        <v>9.2475037282874984E-7</v>
      </c>
      <c r="BB102" s="10">
        <f>3/24000000*OO[[#This Row],[110 (02JUL1985 15:00:00)-Water Temperature (C)]]*OO[[#This Row],[52]]</f>
        <v>7.0567299251512514E-7</v>
      </c>
      <c r="BC102" s="10">
        <f>3/24000000*OO[[#This Row],[111 (02JUL1985 18:00:00)-Water Temperature (C)]]*OO[[#This Row],[53]]</f>
        <v>5.1240886922224995E-7</v>
      </c>
      <c r="BD102" s="10">
        <f>3/24000000*OO[[#This Row],[112 (02JUL1985 21:00:00)-Water Temperature (C)]]*OO[[#This Row],[54]]</f>
        <v>3.6729286664324992E-7</v>
      </c>
      <c r="BE102" s="10">
        <f>3/24000000*OO[[#This Row],[113 (03JUL1985 00:00:00)-Water Temperature (C)]]*OO[[#This Row],[55]]</f>
        <v>2.7557918011374999E-7</v>
      </c>
      <c r="BF102" s="10">
        <f>3/24000000*OO[[#This Row],[114 (03JUL1985 03:00:00)-Water Temperature (C)]]*OO[[#This Row],[56]]</f>
        <v>2.2024871173499999E-7</v>
      </c>
      <c r="BG102" s="10">
        <f>3/24000000*OO[[#This Row],[115 (03JUL1985 06:00:00)-Water Temperature (C)]]*OO[[#This Row],[57]]</f>
        <v>1.8294496174799996E-7</v>
      </c>
      <c r="BH102" s="10">
        <f>3/24000000*OO[[#This Row],[116 (03JUL1985 09:00:00)-Water Temperature (C)]]*OO[[#This Row],[58]]</f>
        <v>1.5734402600065002E-7</v>
      </c>
      <c r="BI102" s="10">
        <f>3/24000000*OO[[#This Row],[117 (03JUL1985 12:00:00)-Water Temperature (C)]]*OO[[#This Row],[59]]</f>
        <v>1.41416710989675E-7</v>
      </c>
      <c r="BJ102" s="10">
        <f>3/24000000*OO[[#This Row],[118 (03JUL1985 15:00:00)-Water Temperature (C)]]*OO[[#This Row],[60]]</f>
        <v>1.2725343704974998E-7</v>
      </c>
      <c r="BK102" s="10">
        <f>3/24000000*OO[[#This Row],[119 (03JUL1985 18:00:00)-Water Temperature (C)]]*OO[[#This Row],[61]]</f>
        <v>1.1448088862999999E-7</v>
      </c>
      <c r="BL102" s="10">
        <f>3/24000000*OO[[#This Row],[120 (03JUL1985 21:00:00)-Water Temperature (C)]]*OO[[#This Row],[62]]</f>
        <v>9.9240029020312505E-8</v>
      </c>
      <c r="BM102" s="10">
        <f>3/24000000*OO[[#This Row],[121 (04JUL1985 00:00:00)-Water Temperature (C)]]*OO[[#This Row],[63]]</f>
        <v>8.5240340756949991E-8</v>
      </c>
      <c r="BN102" s="10">
        <f>3/24000000*OO[[#This Row],[122 (04JUL1985 03:00:00)-Water Temperature (C)]]*OO[[#This Row],[64]]</f>
        <v>7.6184768919524987E-8</v>
      </c>
      <c r="BO102" s="10">
        <f>3/24000000*OO[[#This Row],[123 (04JUL1985 06:00:00)-Water Temperature (C)]]*OO[[#This Row],[65]]</f>
        <v>7.0552159069199988E-8</v>
      </c>
      <c r="BP102" s="10">
        <f>3/24000000*OO[[#This Row],[124 (04JUL1985 09:00:00)-Water Temperature (C)]]*OO[[#This Row],[66]]</f>
        <v>6.9167105686649995E-8</v>
      </c>
      <c r="BQ102" s="10">
        <f>3/24000000*OO[[#This Row],[125 (04JUL1985 12:00:00)-Water Temperature (C)]]*OO[[#This Row],[67]]</f>
        <v>6.7725950836499998E-8</v>
      </c>
      <c r="BR102" s="10">
        <f>3/24000000*OO[[#This Row],[126 (04JUL1985 15:00:00)-Water Temperature (C)]]*OO[[#This Row],[68]]</f>
        <v>6.4158505009499994E-8</v>
      </c>
      <c r="BS102" s="10">
        <f>3/24000000*OO[[#This Row],[127 (04JUL1985 18:00:00)-Water Temperature (C)]]*OO[[#This Row],[69]]</f>
        <v>6.1445556535225002E-8</v>
      </c>
      <c r="BT102" s="10">
        <f>3/24000000*OO[[#This Row],[128 (04JUL1985 21:00:00)-Water Temperature (C)]]*OO[[#This Row],[70]]</f>
        <v>5.797888549785E-8</v>
      </c>
      <c r="BU102" s="10">
        <f>3/24000000*OO[[#This Row],[129 (05JUL1985 00:00:00)-Water Temperature (C)]]*OO[[#This Row],[71]]</f>
        <v>5.2148617857074999E-8</v>
      </c>
      <c r="BV102" s="10">
        <f>3/24000000*OO[[#This Row],[130 (05JUL1985 03:00:00)-Water Temperature (C)]]*OO[[#This Row],[72]]</f>
        <v>4.7232013980199996E-8</v>
      </c>
      <c r="BW102" s="10">
        <f>3/24000000*OO[[#This Row],[131 (05JUL1985 06:00:00)-Water Temperature (C)]]*OO[[#This Row],[73]]</f>
        <v>4.4689266950999991E-8</v>
      </c>
      <c r="BX102" s="10">
        <f>3/24000000*OO[[#This Row],[132 (05JUL1985 09:00:00)-Water Temperature (C)]]*OO[[#This Row],[74]]</f>
        <v>4.6278529949112493E-8</v>
      </c>
      <c r="BY102" s="10">
        <f>3/24000000*OO[[#This Row],[133 (05JUL1985 12:00:00)-Water Temperature (C)]]*OO[[#This Row],[75]]</f>
        <v>4.9305952091737496E-8</v>
      </c>
      <c r="BZ102" s="10">
        <f>3/24000000*OO[[#This Row],[134 (05JUL1985 15:00:00)-Water Temperature (C)]]*OO[[#This Row],[76]]</f>
        <v>5.1323016106275001E-8</v>
      </c>
      <c r="CA102" s="10">
        <f>3/24000000*OO[[#This Row],[135 (05JUL1985 18:00:00)-Water Temperature (C)]]*OO[[#This Row],[77]]</f>
        <v>5.1699392399924996E-8</v>
      </c>
      <c r="CB102" s="10">
        <f>3/24000000*OO[[#This Row],[136 (05JUL1985 21:00:00)-Water Temperature (C)]]*OO[[#This Row],[78]]</f>
        <v>4.9189626521349996E-8</v>
      </c>
      <c r="CC102" s="10">
        <f>3/24000000*OO[[#This Row],[137 (06JUL1985 00:00:00)-Water Temperature (C)]]*OO[[#This Row],[79]]</f>
        <v>4.4967337471999997E-8</v>
      </c>
      <c r="CD102" s="10">
        <f>3/24000000*OO[[#This Row],[138 (06JUL1985 03:00:00)-Water Temperature (C)]]*OO[[#This Row],[80]]</f>
        <v>4.1633386300699995E-8</v>
      </c>
      <c r="CE102" s="10">
        <f>3/24000000*OO[[#This Row],[139 (06JUL1985 06:00:00)-Water Temperature (C)]]*OO[[#This Row],[81]]</f>
        <v>3.9994045102099993E-8</v>
      </c>
      <c r="CF102" s="10">
        <f>3/24000000*OO[[#This Row],[140 (06JUL1985 09:00:00)-Water Temperature (C)]]*OO[[#This Row],[82]]</f>
        <v>4.1844614270412494E-8</v>
      </c>
      <c r="CG102" s="10">
        <f>3/24000000*OO[[#This Row],[141 (06JUL1985 12:00:00)-Water Temperature (C)]]*OO[[#This Row],[83]]</f>
        <v>4.5000701122375E-8</v>
      </c>
      <c r="CH102" s="10">
        <f>3/24000000*OO[[#This Row],[142 (06JUL1985 15:00:00)-Water Temperature (C)]]*OO[[#This Row],[84]]</f>
        <v>4.7424785129974999E-8</v>
      </c>
      <c r="CI102" s="10">
        <f>3/24000000*OO[[#This Row],[143 (06JUL1985 18:00:00)-Water Temperature (C)]]*OO[[#This Row],[85]]</f>
        <v>4.8121956097612492E-8</v>
      </c>
      <c r="CJ102" s="10">
        <f>3/24000000*OO[[#This Row],[144 (06JUL1985 21:00:00)-Water Temperature (C)]]*OO[[#This Row],[86]]</f>
        <v>4.6078470094199998E-8</v>
      </c>
      <c r="CK102" s="10">
        <f>3/24000000*OO[[#This Row],[145 (07JUL1985 00:00:00)-Water Temperature (C)]]*OO[[#This Row],[87]]</f>
        <v>4.2019398104774993E-8</v>
      </c>
      <c r="CL102" s="10">
        <f>3/24000000*OO[[#This Row],[146 (07JUL1985 03:00:00)-Water Temperature (C)]]*OO[[#This Row],[88]]</f>
        <v>3.839130884675E-8</v>
      </c>
      <c r="CM102" s="10">
        <f>3/24000000*OO[[#This Row],[147 (07JUL1985 06:00:00)-Water Temperature (C)]]*OO[[#This Row],[89]]</f>
        <v>3.5977602328649993E-8</v>
      </c>
      <c r="CN102" s="10">
        <f>3/24000000*OO[[#This Row],[148 (07JUL1985 09:00:00)-Water Temperature (C)]]*OO[[#This Row],[90]]</f>
        <v>3.5285636003712498E-8</v>
      </c>
      <c r="CO102" s="10">
        <f>3/24000000*OO[[#This Row],[149 (07JUL1985 12:00:00)-Water Temperature (C)]]*OO[[#This Row],[91]]</f>
        <v>3.3109414227550003E-8</v>
      </c>
      <c r="CP102" s="10">
        <f>3/24000000*OO[[#This Row],[150 (07JUL1985 15:00:00)-Water Temperature (C)]]*OO[[#This Row],[92]]</f>
        <v>3.1309166567524998E-8</v>
      </c>
      <c r="CQ102" s="10">
        <f>3/24000000*OO[[#This Row],[151 (07JUL1985 18:00:00)-Water Temperature (C)]]*OO[[#This Row],[93]]</f>
        <v>2.95560261117E-8</v>
      </c>
      <c r="CR102" s="10">
        <f>3/24000000*OO[[#This Row],[152 (07JUL1985 21:00:00)-Water Temperature (C)]]*OO[[#This Row],[94]]</f>
        <v>2.6805786277874998E-8</v>
      </c>
      <c r="CS102" s="10">
        <f>3/24000000*OO[[#This Row],[153 (08JUL1985 00:00:00)-Water Temperature (C)]]*OO[[#This Row],[95]]</f>
        <v>2.3597462045837497E-8</v>
      </c>
      <c r="CT102" s="10">
        <f>3/24000000*OO[[#This Row],[154 (08JUL1985 03:00:00)-Water Temperature (C)]]*OO[[#This Row],[96]]</f>
        <v>2.10301879129E-8</v>
      </c>
      <c r="CU102" s="10">
        <f>3/24000000*OO[[#This Row],[155 (08JUL1985 06:00:00)-Water Temperature (C)]]*OO[[#This Row],[97]]</f>
        <v>1.9488001184999999E-8</v>
      </c>
      <c r="CV102" s="10">
        <f>3/24000000*OO[[#This Row],[156 (08JUL1985 09:00:00)-Water Temperature (C)]]*OO[[#This Row],[98]]</f>
        <v>1.9334727343212502E-8</v>
      </c>
      <c r="CW102" s="10">
        <f>3/24000000*OO[[#This Row],[157 (08JUL1985 12:00:00)-Water Temperature (C)]]*OO[[#This Row],[99]]</f>
        <v>1.8837813053729999E-8</v>
      </c>
    </row>
    <row r="103" spans="1:101" x14ac:dyDescent="0.35">
      <c r="A103" t="s">
        <v>108</v>
      </c>
      <c r="B103">
        <v>876.75720000000001</v>
      </c>
      <c r="C103" s="10">
        <f>3/24*OO[[#This Row],[59 (26JUN1985 06:00:00)-Water Temperature (C)]]*OO[[#This Row],[1]]/SUM(OO[1])</f>
        <v>0</v>
      </c>
      <c r="D103" s="10">
        <f>3/24*OO[[#This Row],[60 (26JUN1985 09:00:00)-Water Temperature (C)]]*OO[[#This Row],[2]]/SUM(OO[2])</f>
        <v>2.3972963651920225E-33</v>
      </c>
      <c r="E103" s="10">
        <f>3/24*OO[[#This Row],[61 (26JUN1985 12:00:00)-Water Temperature (C)]]*OO[[#This Row],[3]]/SUM(OO[3])</f>
        <v>1.7481643380238221E-20</v>
      </c>
      <c r="F103" s="10">
        <f>3/24*OO[[#This Row],[62 (26JUN1985 15:00:00)-Water Temperature (C)]]*OO[[#This Row],[4]]/SUM(OO[4])</f>
        <v>4.1763025681566816E-9</v>
      </c>
      <c r="G103" s="10">
        <f>3/24*OO[[#This Row],[63 (26JUN1985 18:00:00)-Water Temperature (C)]]*OO[[#This Row],[5]]/SUM(OO[5])</f>
        <v>1.8194715247260435E-4</v>
      </c>
      <c r="H103" s="10">
        <f>3/24*OO[[#This Row],[64 (26JUN1985 21:00:00)-Water Temperature (C)]]*OO[[#This Row],[6]]/SUM(OO[6])</f>
        <v>1.250227469272288E-2</v>
      </c>
      <c r="I103" s="10">
        <f>3/24*OO[[#This Row],[65 (27JUN1985 00:00:00)-Water Temperature (C)]]*OO[[#This Row],[7]]/SUM(OO[7])</f>
        <v>6.1027114306781233E-2</v>
      </c>
      <c r="J103" s="10">
        <f>3/24*OO[[#This Row],[66 (27JUN1985 03:00:00)-Water Temperature (C)]]*OO[[#This Row],[8]]/SUM(OO[8])</f>
        <v>6.0953511278390056E-2</v>
      </c>
      <c r="K103" s="10">
        <f>3/24*OO[[#This Row],[67 (27JUN1985 06:00:00)-Water Temperature (C)]]*OO[[#This Row],[9]]/SUM(OO[9])</f>
        <v>2.1682923909602764E-2</v>
      </c>
      <c r="L103" s="10">
        <f>3/24*OO[[#This Row],[68 (27JUN1985 09:00:00)-Water Temperature (C)]]*OO[[#This Row],[10]]/SUM(OO[10])</f>
        <v>4.0087059098777578E-3</v>
      </c>
      <c r="M103" s="10">
        <f>3/24*OO[[#This Row],[69 (27JUN1985 12:00:00)-Water Temperature (C)]]*OO[[#This Row],[11]]/SUM(OO[11])</f>
        <v>5.0790434494128538E-4</v>
      </c>
      <c r="N103" s="10">
        <f>3/24*OO[[#This Row],[70 (27JUN1985 15:00:00)-Water Temperature (C)]]*OO[[#This Row],[12]]/SUM(OO[12])</f>
        <v>7.8132935044574541E-5</v>
      </c>
      <c r="O103" s="10">
        <f>3/24*OO[[#This Row],[71 (27JUN1985 18:00:00)-Water Temperature (C)]]*OO[[#This Row],[13]]/SUM(OO[13])</f>
        <v>3.5465411529474032E-5</v>
      </c>
      <c r="P103" s="10">
        <f>3/24*OO[[#This Row],[72 (27JUN1985 21:00:00)-Water Temperature (C)]]*OO[[#This Row],[14]]/SUM(OO[14])</f>
        <v>2.8277447159843008E-5</v>
      </c>
      <c r="Q103" s="10">
        <f>3/24*OO[[#This Row],[73 (28JUN1985 00:00:00)-Water Temperature (C)]]*OO[[#This Row],[15]]/SUM(OO[15])</f>
        <v>2.4604469842027301E-5</v>
      </c>
      <c r="R103" s="10">
        <f>3/24*OO[[#This Row],[74 (28JUN1985 03:00:00)-Water Temperature (C)]]*OO[[#This Row],[16]]/SUM(OO[16])</f>
        <v>2.257195394138486E-5</v>
      </c>
      <c r="S103" s="10">
        <f>3/24*OO[[#This Row],[75 (28JUN1985 06:00:00)-Water Temperature (C)]]*OO[[#This Row],[17]]/SUM(OO[17])</f>
        <v>2.1454628282504698E-5</v>
      </c>
      <c r="T103" s="10">
        <f>3/24*OO[[#This Row],[76 (28JUN1985 09:00:00)-Water Temperature (C)]]*OO[[#This Row],[18]]/SUM(OO[18])</f>
        <v>2.0823108275902892E-5</v>
      </c>
      <c r="U103" s="10">
        <f>3/24*OO[[#This Row],[77 (28JUN1985 12:00:00)-Water Temperature (C)]]*OO[[#This Row],[19]]/SUM(OO[19])</f>
        <v>1.9581372788898584E-5</v>
      </c>
      <c r="V103" s="10">
        <f>3/24000000*OO[[#This Row],[78 (28JUN1985 15:00:00)-Water Temperature (C)]]*OO[[#This Row],[20]]</f>
        <v>1.7863508573617496E-5</v>
      </c>
      <c r="W103" s="10">
        <f>3/24000000*OO[[#This Row],[79 (28JUN1985 18:00:00)-Water Temperature (C)]]*OO[[#This Row],[21]]</f>
        <v>1.5931583631333749E-5</v>
      </c>
      <c r="X103" s="10">
        <f>3/24000000*OO[[#This Row],[80 (28JUN1985 21:00:00)-Water Temperature (C)]]*OO[[#This Row],[22]]</f>
        <v>1.39799794709325E-5</v>
      </c>
      <c r="Y103" s="10">
        <f>3/24000000*OO[[#This Row],[81 (29JUN1985 00:00:00)-Water Temperature (C)]]*OO[[#This Row],[23]]</f>
        <v>1.2718554591314998E-5</v>
      </c>
      <c r="Z103" s="10">
        <f>3/24000000*OO[[#This Row],[82 (29JUN1985 03:00:00)-Water Temperature (C)]]*OO[[#This Row],[24]]</f>
        <v>1.2803514354449999E-5</v>
      </c>
      <c r="AA103" s="10">
        <f>3/24000000*OO[[#This Row],[83 (29JUN1985 06:00:00)-Water Temperature (C)]]*OO[[#This Row],[25]]</f>
        <v>1.3893821309549998E-5</v>
      </c>
      <c r="AB103" s="10">
        <f>3/24000000*OO[[#This Row],[84 (29JUN1985 09:00:00)-Water Temperature (C)]]*OO[[#This Row],[26]]</f>
        <v>1.5146374475099998E-5</v>
      </c>
      <c r="AC103" s="10">
        <f>3/24000000*OO[[#This Row],[85 (29JUN1985 12:00:00)-Water Temperature (C)]]*OO[[#This Row],[27]]</f>
        <v>1.5183836106838749E-5</v>
      </c>
      <c r="AD103" s="10">
        <f>3/24000000*OO[[#This Row],[86 (29JUN1985 15:00:00)-Water Temperature (C)]]*OO[[#This Row],[28]]</f>
        <v>1.419362929240875E-5</v>
      </c>
      <c r="AE103" s="10">
        <f>3/24000000*OO[[#This Row],[88 (29JUN1985 21:00:00)-Water Temperature (C)]]*OO[[#This Row],[30]]</f>
        <v>1.1407173854447499E-5</v>
      </c>
      <c r="AF103" s="10">
        <f>3/24000000*OO[[#This Row],[88 (29JUN1985 21:00:00)-Water Temperature (C)]]*OO[[#This Row],[30]]</f>
        <v>1.1407173854447499E-5</v>
      </c>
      <c r="AG103" s="10">
        <f>3/24000000*OO[[#This Row],[89 (30JUN1985 00:00:00)-Water Temperature (C)]]*OO[[#This Row],[31]]</f>
        <v>9.8528445330750001E-6</v>
      </c>
      <c r="AH103" s="10">
        <f>3/24000000*OO[[#This Row],[90 (30JUN1985 03:00:00)-Water Temperature (C)]]*OO[[#This Row],[32]]</f>
        <v>8.5980805222237507E-6</v>
      </c>
      <c r="AI103" s="10">
        <f>3/24000000*OO[[#This Row],[91 (30JUN1985 06:00:00)-Water Temperature (C)]]*OO[[#This Row],[33]]</f>
        <v>7.72193937080625E-6</v>
      </c>
      <c r="AJ103" s="10">
        <f>3/24000000*OO[[#This Row],[92 (30JUN1985 09:00:00)-Water Temperature (C)]]*OO[[#This Row],[34]]</f>
        <v>7.4148818421449993E-6</v>
      </c>
      <c r="AK103" s="10">
        <f>3/24000000*OO[[#This Row],[93 (30JUN1985 12:00:00)-Water Temperature (C)]]*OO[[#This Row],[35]]</f>
        <v>7.0746407564062497E-6</v>
      </c>
      <c r="AL103" s="10">
        <f>3/24000000*OO[[#This Row],[94 (30JUN1985 15:00:00)-Water Temperature (C)]]*OO[[#This Row],[36]]</f>
        <v>6.5272846226662495E-6</v>
      </c>
      <c r="AM103" s="10">
        <f>3/24000000*OO[[#This Row],[95 (30JUN1985 18:00:00)-Water Temperature (C)]]*OO[[#This Row],[37]]</f>
        <v>6.016672739456249E-6</v>
      </c>
      <c r="AN103" s="10">
        <f>3/24000000*OO[[#This Row],[96 (30JUN1985 21:00:00)-Water Temperature (C)]]*OO[[#This Row],[38]]</f>
        <v>5.3440376614799993E-6</v>
      </c>
      <c r="AO103" s="10">
        <f>3/24000000*OO[[#This Row],[97 (01JUL1985 00:00:00)-Water Temperature (C)]]*OO[[#This Row],[39]]</f>
        <v>4.5242071448437502E-6</v>
      </c>
      <c r="AP103" s="10">
        <f>3/24000000*OO[[#This Row],[98 (01JUL1985 03:00:00)-Water Temperature (C)]]*OO[[#This Row],[40]]</f>
        <v>3.8959842635499995E-6</v>
      </c>
      <c r="AQ103" s="10">
        <f>3/24000000*OO[[#This Row],[99 (01JUL1985 06:00:00)-Water Temperature (C)]]*OO[[#This Row],[41]]</f>
        <v>3.5125289845587499E-6</v>
      </c>
      <c r="AR103" s="10">
        <f>3/24000000*OO[[#This Row],[100 (01JUL1985 09:00:00)-Water Temperature (C)]]*OO[[#This Row],[42]]</f>
        <v>3.3591876521125E-6</v>
      </c>
      <c r="AS103" s="10">
        <f>3/24000000*OO[[#This Row],[101 (01JUL1985 12:00:00)-Water Temperature (C)]]*OO[[#This Row],[43]]</f>
        <v>3.1991089446599999E-6</v>
      </c>
      <c r="AT103" s="10">
        <f>3/24000000*OO[[#This Row],[102 (01JUL1985 15:00:00)-Water Temperature (C)]]*OO[[#This Row],[44]]</f>
        <v>2.9156893290200002E-6</v>
      </c>
      <c r="AU103" s="10">
        <f>3/24000000*OO[[#This Row],[103 (01JUL1985 18:00:00)-Water Temperature (C)]]*OO[[#This Row],[45]]</f>
        <v>2.6082058635449993E-6</v>
      </c>
      <c r="AV103" s="10">
        <f>3/24000000*OO[[#This Row],[104 (01JUL1985 21:00:00)-Water Temperature (C)]]*OO[[#This Row],[46]]</f>
        <v>2.2414410992625001E-6</v>
      </c>
      <c r="AW103" s="10">
        <f>3/24000000*OO[[#This Row],[105 (02JUL1985 00:00:00)-Water Temperature (C)]]*OO[[#This Row],[47]]</f>
        <v>1.8668970648479996E-6</v>
      </c>
      <c r="AX103" s="10">
        <f>3/24000000*OO[[#This Row],[106 (02JUL1985 03:00:00)-Water Temperature (C)]]*OO[[#This Row],[48]]</f>
        <v>1.5599684250596248E-6</v>
      </c>
      <c r="AY103" s="10">
        <f>3/24000000*OO[[#This Row],[107 (02JUL1985 06:00:00)-Water Temperature (C)]]*OO[[#This Row],[49]]</f>
        <v>1.31790190691875E-6</v>
      </c>
      <c r="AZ103" s="10">
        <f>3/24000000*OO[[#This Row],[108 (02JUL1985 09:00:00)-Water Temperature (C)]]*OO[[#This Row],[50]]</f>
        <v>1.1028491564737498E-6</v>
      </c>
      <c r="BA103" s="10">
        <f>3/24000000*OO[[#This Row],[109 (02JUL1985 12:00:00)-Water Temperature (C)]]*OO[[#This Row],[51]]</f>
        <v>9.101374905909999E-7</v>
      </c>
      <c r="BB103" s="10">
        <f>3/24000000*OO[[#This Row],[110 (02JUL1985 15:00:00)-Water Temperature (C)]]*OO[[#This Row],[52]]</f>
        <v>6.9767067123074991E-7</v>
      </c>
      <c r="BC103" s="10">
        <f>3/24000000*OO[[#This Row],[111 (02JUL1985 18:00:00)-Water Temperature (C)]]*OO[[#This Row],[53]]</f>
        <v>5.0669586472749996E-7</v>
      </c>
      <c r="BD103" s="10">
        <f>3/24000000*OO[[#This Row],[112 (02JUL1985 21:00:00)-Water Temperature (C)]]*OO[[#This Row],[54]]</f>
        <v>3.6177913053562501E-7</v>
      </c>
      <c r="BE103" s="10">
        <f>3/24000000*OO[[#This Row],[113 (03JUL1985 00:00:00)-Water Temperature (C)]]*OO[[#This Row],[55]]</f>
        <v>2.6962533748662502E-7</v>
      </c>
      <c r="BF103" s="10">
        <f>3/24000000*OO[[#This Row],[114 (03JUL1985 03:00:00)-Water Temperature (C)]]*OO[[#This Row],[56]]</f>
        <v>2.14136755056125E-7</v>
      </c>
      <c r="BG103" s="10">
        <f>3/24000000*OO[[#This Row],[115 (03JUL1985 06:00:00)-Water Temperature (C)]]*OO[[#This Row],[57]]</f>
        <v>1.7728432525700002E-7</v>
      </c>
      <c r="BH103" s="10">
        <f>3/24000000*OO[[#This Row],[116 (03JUL1985 09:00:00)-Water Temperature (C)]]*OO[[#This Row],[58]]</f>
        <v>1.5239456858929999E-7</v>
      </c>
      <c r="BI103" s="10">
        <f>3/24000000*OO[[#This Row],[117 (03JUL1985 12:00:00)-Water Temperature (C)]]*OO[[#This Row],[59]]</f>
        <v>1.3700083237170002E-7</v>
      </c>
      <c r="BJ103" s="10">
        <f>3/24000000*OO[[#This Row],[118 (03JUL1985 15:00:00)-Water Temperature (C)]]*OO[[#This Row],[60]]</f>
        <v>1.2332210971725E-7</v>
      </c>
      <c r="BK103" s="10">
        <f>3/24000000*OO[[#This Row],[119 (03JUL1985 18:00:00)-Water Temperature (C)]]*OO[[#This Row],[61]]</f>
        <v>1.1093992495559999E-7</v>
      </c>
      <c r="BL103" s="10">
        <f>3/24000000*OO[[#This Row],[120 (03JUL1985 21:00:00)-Water Temperature (C)]]*OO[[#This Row],[62]]</f>
        <v>9.601323768259999E-8</v>
      </c>
      <c r="BM103" s="10">
        <f>3/24000000*OO[[#This Row],[121 (04JUL1985 00:00:00)-Water Temperature (C)]]*OO[[#This Row],[63]]</f>
        <v>8.2321745004499997E-8</v>
      </c>
      <c r="BN103" s="10">
        <f>3/24000000*OO[[#This Row],[122 (04JUL1985 03:00:00)-Water Temperature (C)]]*OO[[#This Row],[64]]</f>
        <v>7.3265575277799989E-8</v>
      </c>
      <c r="BO103" s="10">
        <f>3/24000000*OO[[#This Row],[123 (04JUL1985 06:00:00)-Water Temperature (C)]]*OO[[#This Row],[65]]</f>
        <v>6.7772075763112497E-8</v>
      </c>
      <c r="BP103" s="10">
        <f>3/24000000*OO[[#This Row],[124 (04JUL1985 09:00:00)-Water Temperature (C)]]*OO[[#This Row],[66]]</f>
        <v>6.6551994241774997E-8</v>
      </c>
      <c r="BQ103" s="10">
        <f>3/24000000*OO[[#This Row],[125 (04JUL1985 12:00:00)-Water Temperature (C)]]*OO[[#This Row],[67]]</f>
        <v>6.5234735389599997E-8</v>
      </c>
      <c r="BR103" s="10">
        <f>3/24000000*OO[[#This Row],[126 (04JUL1985 15:00:00)-Water Temperature (C)]]*OO[[#This Row],[68]]</f>
        <v>6.193669921399999E-8</v>
      </c>
      <c r="BS103" s="10">
        <f>3/24000000*OO[[#This Row],[127 (04JUL1985 18:00:00)-Water Temperature (C)]]*OO[[#This Row],[69]]</f>
        <v>5.9246990807399989E-8</v>
      </c>
      <c r="BT103" s="10">
        <f>3/24000000*OO[[#This Row],[128 (04JUL1985 21:00:00)-Water Temperature (C)]]*OO[[#This Row],[70]]</f>
        <v>5.5809930121249999E-8</v>
      </c>
      <c r="BU103" s="10">
        <f>3/24000000*OO[[#This Row],[129 (05JUL1985 00:00:00)-Water Temperature (C)]]*OO[[#This Row],[71]]</f>
        <v>5.0226249845137505E-8</v>
      </c>
      <c r="BV103" s="10">
        <f>3/24000000*OO[[#This Row],[130 (05JUL1985 03:00:00)-Water Temperature (C)]]*OO[[#This Row],[72]]</f>
        <v>4.5373896664849997E-8</v>
      </c>
      <c r="BW103" s="10">
        <f>3/24000000*OO[[#This Row],[131 (05JUL1985 06:00:00)-Water Temperature (C)]]*OO[[#This Row],[73]]</f>
        <v>4.2838550169449993E-8</v>
      </c>
      <c r="BX103" s="10">
        <f>3/24000000*OO[[#This Row],[132 (05JUL1985 09:00:00)-Water Temperature (C)]]*OO[[#This Row],[74]]</f>
        <v>4.4321658269175002E-8</v>
      </c>
      <c r="BY103" s="10">
        <f>3/24000000*OO[[#This Row],[133 (05JUL1985 12:00:00)-Water Temperature (C)]]*OO[[#This Row],[75]]</f>
        <v>4.7238778093399999E-8</v>
      </c>
      <c r="BZ103" s="10">
        <f>3/24000000*OO[[#This Row],[134 (05JUL1985 15:00:00)-Water Temperature (C)]]*OO[[#This Row],[76]]</f>
        <v>4.9313014619949996E-8</v>
      </c>
      <c r="CA103" s="10">
        <f>3/24000000*OO[[#This Row],[135 (05JUL1985 18:00:00)-Water Temperature (C)]]*OO[[#This Row],[77]]</f>
        <v>4.9729447437199995E-8</v>
      </c>
      <c r="CB103" s="10">
        <f>3/24000000*OO[[#This Row],[136 (05JUL1985 21:00:00)-Water Temperature (C)]]*OO[[#This Row],[78]]</f>
        <v>4.730505901949999E-8</v>
      </c>
      <c r="CC103" s="10">
        <f>3/24000000*OO[[#This Row],[137 (06JUL1985 00:00:00)-Water Temperature (C)]]*OO[[#This Row],[79]]</f>
        <v>4.3238672726799998E-8</v>
      </c>
      <c r="CD103" s="10">
        <f>3/24000000*OO[[#This Row],[138 (06JUL1985 03:00:00)-Water Temperature (C)]]*OO[[#This Row],[80]]</f>
        <v>3.9927657046350005E-8</v>
      </c>
      <c r="CE103" s="10">
        <f>3/24000000*OO[[#This Row],[139 (06JUL1985 06:00:00)-Water Temperature (C)]]*OO[[#This Row],[81]]</f>
        <v>3.83043029706E-8</v>
      </c>
      <c r="CF103" s="10">
        <f>3/24000000*OO[[#This Row],[140 (06JUL1985 09:00:00)-Water Temperature (C)]]*OO[[#This Row],[82]]</f>
        <v>4.0009709114862501E-8</v>
      </c>
      <c r="CG103" s="10">
        <f>3/24000000*OO[[#This Row],[141 (06JUL1985 12:00:00)-Water Temperature (C)]]*OO[[#This Row],[83]]</f>
        <v>4.3012716166800003E-8</v>
      </c>
      <c r="CH103" s="10">
        <f>3/24000000*OO[[#This Row],[142 (06JUL1985 15:00:00)-Water Temperature (C)]]*OO[[#This Row],[84]]</f>
        <v>4.5424053999562495E-8</v>
      </c>
      <c r="CI103" s="10">
        <f>3/24000000*OO[[#This Row],[143 (06JUL1985 18:00:00)-Water Temperature (C)]]*OO[[#This Row],[85]]</f>
        <v>4.61613183950625E-8</v>
      </c>
      <c r="CJ103" s="10">
        <f>3/24000000*OO[[#This Row],[144 (06JUL1985 21:00:00)-Water Temperature (C)]]*OO[[#This Row],[86]]</f>
        <v>4.4220665672324995E-8</v>
      </c>
      <c r="CK103" s="10">
        <f>3/24000000*OO[[#This Row],[145 (07JUL1985 00:00:00)-Water Temperature (C)]]*OO[[#This Row],[87]]</f>
        <v>4.0352807907549996E-8</v>
      </c>
      <c r="CL103" s="10">
        <f>3/24000000*OO[[#This Row],[146 (07JUL1985 03:00:00)-Water Temperature (C)]]*OO[[#This Row],[88]]</f>
        <v>3.6809686197149998E-8</v>
      </c>
      <c r="CM103" s="10">
        <f>3/24000000*OO[[#This Row],[147 (07JUL1985 06:00:00)-Water Temperature (C)]]*OO[[#This Row],[89]]</f>
        <v>3.4495492033712497E-8</v>
      </c>
      <c r="CN103" s="10">
        <f>3/24000000*OO[[#This Row],[148 (07JUL1985 09:00:00)-Water Temperature (C)]]*OO[[#This Row],[90]]</f>
        <v>3.3865842344399999E-8</v>
      </c>
      <c r="CO103" s="10">
        <f>3/24000000*OO[[#This Row],[149 (07JUL1985 12:00:00)-Water Temperature (C)]]*OO[[#This Row],[91]]</f>
        <v>3.1860742519124994E-8</v>
      </c>
      <c r="CP103" s="10">
        <f>3/24000000*OO[[#This Row],[150 (07JUL1985 15:00:00)-Water Temperature (C)]]*OO[[#This Row],[92]]</f>
        <v>3.0195343329112495E-8</v>
      </c>
      <c r="CQ103" s="10">
        <f>3/24000000*OO[[#This Row],[151 (07JUL1985 18:00:00)-Water Temperature (C)]]*OO[[#This Row],[93]]</f>
        <v>2.8471567053300001E-8</v>
      </c>
      <c r="CR103" s="10">
        <f>3/24000000*OO[[#This Row],[152 (07JUL1985 21:00:00)-Water Temperature (C)]]*OO[[#This Row],[94]]</f>
        <v>2.5837361892187494E-8</v>
      </c>
      <c r="CS103" s="10">
        <f>3/24000000*OO[[#This Row],[153 (08JUL1985 00:00:00)-Water Temperature (C)]]*OO[[#This Row],[95]]</f>
        <v>2.2737507814524997E-8</v>
      </c>
      <c r="CT103" s="10">
        <f>3/24000000*OO[[#This Row],[154 (08JUL1985 03:00:00)-Water Temperature (C)]]*OO[[#This Row],[96]]</f>
        <v>2.0214394196500002E-8</v>
      </c>
      <c r="CU103" s="10">
        <f>3/24000000*OO[[#This Row],[155 (08JUL1985 06:00:00)-Water Temperature (C)]]*OO[[#This Row],[97]]</f>
        <v>1.87321824008E-8</v>
      </c>
      <c r="CV103" s="10">
        <f>3/24000000*OO[[#This Row],[156 (08JUL1985 09:00:00)-Water Temperature (C)]]*OO[[#This Row],[98]]</f>
        <v>1.8630144820394997E-8</v>
      </c>
      <c r="CW103" s="10">
        <f>3/24000000*OO[[#This Row],[157 (08JUL1985 12:00:00)-Water Temperature (C)]]*OO[[#This Row],[99]]</f>
        <v>1.8242723122773747E-8</v>
      </c>
    </row>
    <row r="104" spans="1:101" x14ac:dyDescent="0.35">
      <c r="A104" t="s">
        <v>109</v>
      </c>
      <c r="B104">
        <v>815.41010000000006</v>
      </c>
      <c r="C104" s="10">
        <f>3/24*OO[[#This Row],[59 (26JUN1985 06:00:00)-Water Temperature (C)]]*OO[[#This Row],[1]]/SUM(OO[1])</f>
        <v>0</v>
      </c>
      <c r="D104" s="10">
        <f>3/24*OO[[#This Row],[60 (26JUN1985 09:00:00)-Water Temperature (C)]]*OO[[#This Row],[2]]/SUM(OO[2])</f>
        <v>3.1364664727601463E-34</v>
      </c>
      <c r="E104" s="10">
        <f>3/24*OO[[#This Row],[61 (26JUN1985 12:00:00)-Water Temperature (C)]]*OO[[#This Row],[3]]/SUM(OO[3])</f>
        <v>2.6630027730298573E-21</v>
      </c>
      <c r="F104" s="10">
        <f>3/24*OO[[#This Row],[62 (26JUN1985 15:00:00)-Water Temperature (C)]]*OO[[#This Row],[4]]/SUM(OO[4])</f>
        <v>8.6449204554811313E-10</v>
      </c>
      <c r="G104" s="10">
        <f>3/24*OO[[#This Row],[63 (26JUN1985 18:00:00)-Water Temperature (C)]]*OO[[#This Row],[5]]/SUM(OO[5])</f>
        <v>1.1400778317210206E-4</v>
      </c>
      <c r="H104" s="10">
        <f>3/24*OO[[#This Row],[64 (26JUN1985 21:00:00)-Water Temperature (C)]]*OO[[#This Row],[6]]/SUM(OO[6])</f>
        <v>1.0129904542113552E-2</v>
      </c>
      <c r="I104" s="10">
        <f>3/24*OO[[#This Row],[65 (27JUN1985 00:00:00)-Water Temperature (C)]]*OO[[#This Row],[7]]/SUM(OO[7])</f>
        <v>5.8414523811459618E-2</v>
      </c>
      <c r="J104" s="10">
        <f>3/24*OO[[#This Row],[66 (27JUN1985 03:00:00)-Water Temperature (C)]]*OO[[#This Row],[8]]/SUM(OO[8])</f>
        <v>6.5733526578167042E-2</v>
      </c>
      <c r="K104" s="10">
        <f>3/24*OO[[#This Row],[67 (27JUN1985 06:00:00)-Water Temperature (C)]]*OO[[#This Row],[9]]/SUM(OO[9])</f>
        <v>2.5555248049810044E-2</v>
      </c>
      <c r="L104" s="10">
        <f>3/24*OO[[#This Row],[68 (27JUN1985 09:00:00)-Water Temperature (C)]]*OO[[#This Row],[10]]/SUM(OO[10])</f>
        <v>5.0324416407512354E-3</v>
      </c>
      <c r="M104" s="10">
        <f>3/24*OO[[#This Row],[69 (27JUN1985 12:00:00)-Water Temperature (C)]]*OO[[#This Row],[11]]/SUM(OO[11])</f>
        <v>6.5623189087255971E-4</v>
      </c>
      <c r="N104" s="10">
        <f>3/24*OO[[#This Row],[70 (27JUN1985 15:00:00)-Water Temperature (C)]]*OO[[#This Row],[12]]/SUM(OO[12])</f>
        <v>9.4227912052397247E-5</v>
      </c>
      <c r="O104" s="10">
        <f>3/24*OO[[#This Row],[71 (27JUN1985 18:00:00)-Water Temperature (C)]]*OO[[#This Row],[13]]/SUM(OO[13])</f>
        <v>3.8089808518695612E-5</v>
      </c>
      <c r="P104" s="10">
        <f>3/24*OO[[#This Row],[72 (27JUN1985 21:00:00)-Water Temperature (C)]]*OO[[#This Row],[14]]/SUM(OO[14])</f>
        <v>2.9551908424711159E-5</v>
      </c>
      <c r="Q104" s="10">
        <f>3/24*OO[[#This Row],[73 (28JUN1985 00:00:00)-Water Temperature (C)]]*OO[[#This Row],[15]]/SUM(OO[15])</f>
        <v>2.5560325563005051E-5</v>
      </c>
      <c r="R104" s="10">
        <f>3/24*OO[[#This Row],[74 (28JUN1985 03:00:00)-Water Temperature (C)]]*OO[[#This Row],[16]]/SUM(OO[16])</f>
        <v>2.3321532045533382E-5</v>
      </c>
      <c r="S104" s="10">
        <f>3/24*OO[[#This Row],[75 (28JUN1985 06:00:00)-Water Temperature (C)]]*OO[[#This Row],[17]]/SUM(OO[17])</f>
        <v>2.2139783737893482E-5</v>
      </c>
      <c r="T104" s="10">
        <f>3/24*OO[[#This Row],[76 (28JUN1985 09:00:00)-Water Temperature (C)]]*OO[[#This Row],[18]]/SUM(OO[18])</f>
        <v>2.1521917716889297E-5</v>
      </c>
      <c r="U104" s="10">
        <f>3/24*OO[[#This Row],[77 (28JUN1985 12:00:00)-Water Temperature (C)]]*OO[[#This Row],[19]]/SUM(OO[19])</f>
        <v>2.0296935910289183E-5</v>
      </c>
      <c r="V104" s="10">
        <f>3/24000000*OO[[#This Row],[78 (28JUN1985 15:00:00)-Water Temperature (C)]]*OO[[#This Row],[20]]</f>
        <v>1.8568572539831248E-5</v>
      </c>
      <c r="W104" s="10">
        <f>3/24000000*OO[[#This Row],[79 (28JUN1985 18:00:00)-Water Temperature (C)]]*OO[[#This Row],[21]]</f>
        <v>1.6552623981643749E-5</v>
      </c>
      <c r="X104" s="10">
        <f>3/24000000*OO[[#This Row],[80 (28JUN1985 21:00:00)-Water Temperature (C)]]*OO[[#This Row],[22]]</f>
        <v>1.4513343706874998E-5</v>
      </c>
      <c r="Y104" s="10">
        <f>3/24000000*OO[[#This Row],[81 (29JUN1985 00:00:00)-Water Temperature (C)]]*OO[[#This Row],[23]]</f>
        <v>1.3109646134512499E-5</v>
      </c>
      <c r="Z104" s="10">
        <f>3/24000000*OO[[#This Row],[82 (29JUN1985 03:00:00)-Water Temperature (C)]]*OO[[#This Row],[24]]</f>
        <v>1.30474828325375E-5</v>
      </c>
      <c r="AA104" s="10">
        <f>3/24000000*OO[[#This Row],[83 (29JUN1985 06:00:00)-Water Temperature (C)]]*OO[[#This Row],[25]]</f>
        <v>1.4107591873454997E-5</v>
      </c>
      <c r="AB104" s="10">
        <f>3/24000000*OO[[#This Row],[84 (29JUN1985 09:00:00)-Water Temperature (C)]]*OO[[#This Row],[26]]</f>
        <v>1.547266981833125E-5</v>
      </c>
      <c r="AC104" s="10">
        <f>3/24000000*OO[[#This Row],[85 (29JUN1985 12:00:00)-Water Temperature (C)]]*OO[[#This Row],[27]]</f>
        <v>1.560302016049E-5</v>
      </c>
      <c r="AD104" s="10">
        <f>3/24000000*OO[[#This Row],[86 (29JUN1985 15:00:00)-Water Temperature (C)]]*OO[[#This Row],[28]]</f>
        <v>1.4676344387999998E-5</v>
      </c>
      <c r="AE104" s="10">
        <f>3/24000000*OO[[#This Row],[88 (29JUN1985 21:00:00)-Water Temperature (C)]]*OO[[#This Row],[30]]</f>
        <v>1.1791258732426251E-5</v>
      </c>
      <c r="AF104" s="10">
        <f>3/24000000*OO[[#This Row],[88 (29JUN1985 21:00:00)-Water Temperature (C)]]*OO[[#This Row],[30]]</f>
        <v>1.1791258732426251E-5</v>
      </c>
      <c r="AG104" s="10">
        <f>3/24000000*OO[[#This Row],[89 (30JUN1985 00:00:00)-Water Temperature (C)]]*OO[[#This Row],[31]]</f>
        <v>1.01681209636575E-5</v>
      </c>
      <c r="AH104" s="10">
        <f>3/24000000*OO[[#This Row],[90 (30JUN1985 03:00:00)-Water Temperature (C)]]*OO[[#This Row],[32]]</f>
        <v>8.8509161013612486E-6</v>
      </c>
      <c r="AI104" s="10">
        <f>3/24000000*OO[[#This Row],[91 (30JUN1985 06:00:00)-Water Temperature (C)]]*OO[[#This Row],[33]]</f>
        <v>7.9397954228449995E-6</v>
      </c>
      <c r="AJ104" s="10">
        <f>3/24000000*OO[[#This Row],[92 (30JUN1985 09:00:00)-Water Temperature (C)]]*OO[[#This Row],[34]]</f>
        <v>7.616459752169999E-6</v>
      </c>
      <c r="AK104" s="10">
        <f>3/24000000*OO[[#This Row],[93 (30JUN1985 12:00:00)-Water Temperature (C)]]*OO[[#This Row],[35]]</f>
        <v>7.2727156833374987E-6</v>
      </c>
      <c r="AL104" s="10">
        <f>3/24000000*OO[[#This Row],[94 (30JUN1985 15:00:00)-Water Temperature (C)]]*OO[[#This Row],[36]]</f>
        <v>6.7272557781374991E-6</v>
      </c>
      <c r="AM104" s="10">
        <f>3/24000000*OO[[#This Row],[95 (30JUN1985 18:00:00)-Water Temperature (C)]]*OO[[#This Row],[37]]</f>
        <v>6.1879083557499998E-6</v>
      </c>
      <c r="AN104" s="10">
        <f>3/24000000*OO[[#This Row],[96 (30JUN1985 21:00:00)-Water Temperature (C)]]*OO[[#This Row],[38]]</f>
        <v>5.4907403754224994E-6</v>
      </c>
      <c r="AO104" s="10">
        <f>3/24000000*OO[[#This Row],[97 (01JUL1985 00:00:00)-Water Temperature (C)]]*OO[[#This Row],[39]]</f>
        <v>4.6487194158124993E-6</v>
      </c>
      <c r="AP104" s="10">
        <f>3/24000000*OO[[#This Row],[98 (01JUL1985 03:00:00)-Water Temperature (C)]]*OO[[#This Row],[40]]</f>
        <v>3.9871785937499997E-6</v>
      </c>
      <c r="AQ104" s="10">
        <f>3/24000000*OO[[#This Row],[99 (01JUL1985 06:00:00)-Water Temperature (C)]]*OO[[#This Row],[41]]</f>
        <v>3.5862089152599996E-6</v>
      </c>
      <c r="AR104" s="10">
        <f>3/24000000*OO[[#This Row],[100 (01JUL1985 09:00:00)-Water Temperature (C)]]*OO[[#This Row],[42]]</f>
        <v>3.4291266056312494E-6</v>
      </c>
      <c r="AS104" s="10">
        <f>3/24000000*OO[[#This Row],[101 (01JUL1985 12:00:00)-Water Temperature (C)]]*OO[[#This Row],[43]]</f>
        <v>3.2703976628100005E-6</v>
      </c>
      <c r="AT104" s="10">
        <f>3/24000000*OO[[#This Row],[102 (01JUL1985 15:00:00)-Water Temperature (C)]]*OO[[#This Row],[44]]</f>
        <v>2.9867442012187503E-6</v>
      </c>
      <c r="AU104" s="10">
        <f>3/24000000*OO[[#This Row],[103 (01JUL1985 18:00:00)-Water Temperature (C)]]*OO[[#This Row],[45]]</f>
        <v>2.6710030861724998E-6</v>
      </c>
      <c r="AV104" s="10">
        <f>3/24000000*OO[[#This Row],[104 (01JUL1985 21:00:00)-Water Temperature (C)]]*OO[[#This Row],[46]]</f>
        <v>2.2954729876649999E-6</v>
      </c>
      <c r="AW104" s="10">
        <f>3/24000000*OO[[#This Row],[105 (02JUL1985 00:00:00)-Water Temperature (C)]]*OO[[#This Row],[47]]</f>
        <v>1.9128523717462501E-6</v>
      </c>
      <c r="AX104" s="10">
        <f>3/24000000*OO[[#This Row],[106 (02JUL1985 03:00:00)-Water Temperature (C)]]*OO[[#This Row],[48]]</f>
        <v>1.5953966096068751E-6</v>
      </c>
      <c r="AY104" s="10">
        <f>3/24000000*OO[[#This Row],[107 (02JUL1985 06:00:00)-Water Temperature (C)]]*OO[[#This Row],[49]]</f>
        <v>1.3480905794977499E-6</v>
      </c>
      <c r="AZ104" s="10">
        <f>3/24000000*OO[[#This Row],[108 (02JUL1985 09:00:00)-Water Temperature (C)]]*OO[[#This Row],[50]]</f>
        <v>1.1320370702737497E-6</v>
      </c>
      <c r="BA104" s="10">
        <f>3/24000000*OO[[#This Row],[109 (02JUL1985 12:00:00)-Water Temperature (C)]]*OO[[#This Row],[51]]</f>
        <v>9.4005096182562493E-7</v>
      </c>
      <c r="BB104" s="10">
        <f>3/24000000*OO[[#This Row],[110 (02JUL1985 15:00:00)-Water Temperature (C)]]*OO[[#This Row],[52]]</f>
        <v>7.2462830755437501E-7</v>
      </c>
      <c r="BC104" s="10">
        <f>3/24000000*OO[[#This Row],[111 (02JUL1985 18:00:00)-Water Temperature (C)]]*OO[[#This Row],[53]]</f>
        <v>5.2722498059949995E-7</v>
      </c>
      <c r="BD104" s="10">
        <f>3/24000000*OO[[#This Row],[112 (02JUL1985 21:00:00)-Water Temperature (C)]]*OO[[#This Row],[54]]</f>
        <v>3.7494563187375005E-7</v>
      </c>
      <c r="BE104" s="10">
        <f>3/24000000*OO[[#This Row],[113 (03JUL1985 00:00:00)-Water Temperature (C)]]*OO[[#This Row],[55]]</f>
        <v>2.7741831704124996E-7</v>
      </c>
      <c r="BF104" s="10">
        <f>3/24000000*OO[[#This Row],[114 (03JUL1985 03:00:00)-Water Temperature (C)]]*OO[[#This Row],[56]]</f>
        <v>2.1867666257449998E-7</v>
      </c>
      <c r="BG104" s="10">
        <f>3/24000000*OO[[#This Row],[115 (03JUL1985 06:00:00)-Water Temperature (C)]]*OO[[#This Row],[57]]</f>
        <v>1.80292845246E-7</v>
      </c>
      <c r="BH104" s="10">
        <f>3/24000000*OO[[#This Row],[116 (03JUL1985 09:00:00)-Water Temperature (C)]]*OO[[#This Row],[58]]</f>
        <v>1.5481040300495001E-7</v>
      </c>
      <c r="BI104" s="10">
        <f>3/24000000*OO[[#This Row],[117 (03JUL1985 12:00:00)-Water Temperature (C)]]*OO[[#This Row],[59]]</f>
        <v>1.3917764294674998E-7</v>
      </c>
      <c r="BJ104" s="10">
        <f>3/24000000*OO[[#This Row],[118 (03JUL1985 15:00:00)-Water Temperature (C)]]*OO[[#This Row],[60]]</f>
        <v>1.2532105742077498E-7</v>
      </c>
      <c r="BK104" s="10">
        <f>3/24000000*OO[[#This Row],[119 (03JUL1985 18:00:00)-Water Temperature (C)]]*OO[[#This Row],[61]]</f>
        <v>1.1278632267299999E-7</v>
      </c>
      <c r="BL104" s="10">
        <f>3/24000000*OO[[#This Row],[120 (03JUL1985 21:00:00)-Water Temperature (C)]]*OO[[#This Row],[62]]</f>
        <v>9.7452797034424991E-8</v>
      </c>
      <c r="BM104" s="10">
        <f>3/24000000*OO[[#This Row],[121 (04JUL1985 00:00:00)-Water Temperature (C)]]*OO[[#This Row],[63]]</f>
        <v>8.3404252561500005E-8</v>
      </c>
      <c r="BN104" s="10">
        <f>3/24000000*OO[[#This Row],[122 (04JUL1985 03:00:00)-Water Temperature (C)]]*OO[[#This Row],[64]]</f>
        <v>7.3870092056187509E-8</v>
      </c>
      <c r="BO104" s="10">
        <f>3/24000000*OO[[#This Row],[123 (04JUL1985 06:00:00)-Water Temperature (C)]]*OO[[#This Row],[65]]</f>
        <v>6.8189014969550003E-8</v>
      </c>
      <c r="BP104" s="10">
        <f>3/24000000*OO[[#This Row],[124 (04JUL1985 09:00:00)-Water Temperature (C)]]*OO[[#This Row],[66]]</f>
        <v>6.7069667065949999E-8</v>
      </c>
      <c r="BQ104" s="10">
        <f>3/24000000*OO[[#This Row],[125 (04JUL1985 12:00:00)-Water Temperature (C)]]*OO[[#This Row],[67]]</f>
        <v>6.5805851935700001E-8</v>
      </c>
      <c r="BR104" s="10">
        <f>3/24000000*OO[[#This Row],[126 (04JUL1985 15:00:00)-Water Temperature (C)]]*OO[[#This Row],[68]]</f>
        <v>6.2639097295687506E-8</v>
      </c>
      <c r="BS104" s="10">
        <f>3/24000000*OO[[#This Row],[127 (04JUL1985 18:00:00)-Water Temperature (C)]]*OO[[#This Row],[69]]</f>
        <v>5.9866561055900004E-8</v>
      </c>
      <c r="BT104" s="10">
        <f>3/24000000*OO[[#This Row],[128 (04JUL1985 21:00:00)-Water Temperature (C)]]*OO[[#This Row],[70]]</f>
        <v>5.6291565674662499E-8</v>
      </c>
      <c r="BU104" s="10">
        <f>3/24000000*OO[[#This Row],[129 (05JUL1985 00:00:00)-Water Temperature (C)]]*OO[[#This Row],[71]]</f>
        <v>5.0687908971599996E-8</v>
      </c>
      <c r="BV104" s="10">
        <f>3/24000000*OO[[#This Row],[130 (05JUL1985 03:00:00)-Water Temperature (C)]]*OO[[#This Row],[72]]</f>
        <v>4.5679432586174997E-8</v>
      </c>
      <c r="BW104" s="10">
        <f>3/24000000*OO[[#This Row],[131 (05JUL1985 06:00:00)-Water Temperature (C)]]*OO[[#This Row],[73]]</f>
        <v>4.2993810075712497E-8</v>
      </c>
      <c r="BX104" s="10">
        <f>3/24000000*OO[[#This Row],[132 (05JUL1985 09:00:00)-Water Temperature (C)]]*OO[[#This Row],[74]]</f>
        <v>4.4422934222175001E-8</v>
      </c>
      <c r="BY104" s="10">
        <f>3/24000000*OO[[#This Row],[133 (05JUL1985 12:00:00)-Water Temperature (C)]]*OO[[#This Row],[75]]</f>
        <v>4.7337531303E-8</v>
      </c>
      <c r="BZ104" s="10">
        <f>3/24000000*OO[[#This Row],[134 (05JUL1985 15:00:00)-Water Temperature (C)]]*OO[[#This Row],[76]]</f>
        <v>4.9580743925700001E-8</v>
      </c>
      <c r="CA104" s="10">
        <f>3/24000000*OO[[#This Row],[135 (05JUL1985 18:00:00)-Water Temperature (C)]]*OO[[#This Row],[77]]</f>
        <v>5.0078288474999996E-8</v>
      </c>
      <c r="CB104" s="10">
        <f>3/24000000*OO[[#This Row],[136 (05JUL1985 21:00:00)-Water Temperature (C)]]*OO[[#This Row],[78]]</f>
        <v>4.7650643891824999E-8</v>
      </c>
      <c r="CC104" s="10">
        <f>3/24000000*OO[[#This Row],[137 (06JUL1985 00:00:00)-Water Temperature (C)]]*OO[[#This Row],[79]]</f>
        <v>4.3556358236562496E-8</v>
      </c>
      <c r="CD104" s="10">
        <f>3/24000000*OO[[#This Row],[138 (06JUL1985 03:00:00)-Water Temperature (C)]]*OO[[#This Row],[80]]</f>
        <v>4.0113167735625007E-8</v>
      </c>
      <c r="CE104" s="10">
        <f>3/24000000*OO[[#This Row],[139 (06JUL1985 06:00:00)-Water Temperature (C)]]*OO[[#This Row],[81]]</f>
        <v>3.8404338677712497E-8</v>
      </c>
      <c r="CF104" s="10">
        <f>3/24000000*OO[[#This Row],[140 (06JUL1985 09:00:00)-Water Temperature (C)]]*OO[[#This Row],[82]]</f>
        <v>4.0036928110750001E-8</v>
      </c>
      <c r="CG104" s="10">
        <f>3/24000000*OO[[#This Row],[141 (06JUL1985 12:00:00)-Water Temperature (C)]]*OO[[#This Row],[83]]</f>
        <v>4.3010957768624997E-8</v>
      </c>
      <c r="CH104" s="10">
        <f>3/24000000*OO[[#This Row],[142 (06JUL1985 15:00:00)-Water Temperature (C)]]*OO[[#This Row],[84]]</f>
        <v>4.5536502471599999E-8</v>
      </c>
      <c r="CI104" s="10">
        <f>3/24000000*OO[[#This Row],[143 (06JUL1985 18:00:00)-Water Temperature (C)]]*OO[[#This Row],[85]]</f>
        <v>4.6365099547374998E-8</v>
      </c>
      <c r="CJ104" s="10">
        <f>3/24000000*OO[[#This Row],[144 (06JUL1985 21:00:00)-Water Temperature (C)]]*OO[[#This Row],[86]]</f>
        <v>4.4462849158624999E-8</v>
      </c>
      <c r="CK104" s="10">
        <f>3/24000000*OO[[#This Row],[145 (07JUL1985 00:00:00)-Water Temperature (C)]]*OO[[#This Row],[87]]</f>
        <v>4.0611026790400001E-8</v>
      </c>
      <c r="CL104" s="10">
        <f>3/24000000*OO[[#This Row],[146 (07JUL1985 03:00:00)-Water Temperature (C)]]*OO[[#This Row],[88]]</f>
        <v>3.6991539176849997E-8</v>
      </c>
      <c r="CM104" s="10">
        <f>3/24000000*OO[[#This Row],[147 (07JUL1985 06:00:00)-Water Temperature (C)]]*OO[[#This Row],[89]]</f>
        <v>3.4641428820487494E-8</v>
      </c>
      <c r="CN104" s="10">
        <f>3/24000000*OO[[#This Row],[148 (07JUL1985 09:00:00)-Water Temperature (C)]]*OO[[#This Row],[90]]</f>
        <v>3.4057943583299999E-8</v>
      </c>
      <c r="CO104" s="10">
        <f>3/24000000*OO[[#This Row],[149 (07JUL1985 12:00:00)-Water Temperature (C)]]*OO[[#This Row],[91]]</f>
        <v>3.2121259053000003E-8</v>
      </c>
      <c r="CP104" s="10">
        <f>3/24000000*OO[[#This Row],[150 (07JUL1985 15:00:00)-Water Temperature (C)]]*OO[[#This Row],[92]]</f>
        <v>3.0534701274549996E-8</v>
      </c>
      <c r="CQ104" s="10">
        <f>3/24000000*OO[[#This Row],[151 (07JUL1985 18:00:00)-Water Temperature (C)]]*OO[[#This Row],[93]]</f>
        <v>2.8752356039062502E-8</v>
      </c>
      <c r="CR104" s="10">
        <f>3/24000000*OO[[#This Row],[152 (07JUL1985 21:00:00)-Water Temperature (C)]]*OO[[#This Row],[94]]</f>
        <v>2.6116057098674999E-8</v>
      </c>
      <c r="CS104" s="10">
        <f>3/24000000*OO[[#This Row],[153 (08JUL1985 00:00:00)-Water Temperature (C)]]*OO[[#This Row],[95]]</f>
        <v>2.2978320753E-8</v>
      </c>
      <c r="CT104" s="10">
        <f>3/24000000*OO[[#This Row],[154 (08JUL1985 03:00:00)-Water Temperature (C)]]*OO[[#This Row],[96]]</f>
        <v>2.0372142425774999E-8</v>
      </c>
      <c r="CU104" s="10">
        <f>3/24000000*OO[[#This Row],[155 (08JUL1985 06:00:00)-Water Temperature (C)]]*OO[[#This Row],[97]]</f>
        <v>1.8860490485199999E-8</v>
      </c>
      <c r="CV104" s="10">
        <f>3/24000000*OO[[#This Row],[156 (08JUL1985 09:00:00)-Water Temperature (C)]]*OO[[#This Row],[98]]</f>
        <v>1.8802291247707498E-8</v>
      </c>
      <c r="CW104" s="10">
        <f>3/24000000*OO[[#This Row],[157 (08JUL1985 12:00:00)-Water Temperature (C)]]*OO[[#This Row],[99]]</f>
        <v>1.8509873353113746E-8</v>
      </c>
    </row>
    <row r="105" spans="1:101" x14ac:dyDescent="0.35">
      <c r="A105" t="s">
        <v>110</v>
      </c>
      <c r="B105">
        <v>847.45069999999998</v>
      </c>
      <c r="C105" s="10">
        <f>3/24*OO[[#This Row],[59 (26JUN1985 06:00:00)-Water Temperature (C)]]*OO[[#This Row],[1]]/SUM(OO[1])</f>
        <v>0</v>
      </c>
      <c r="D105" s="10">
        <f>3/24*OO[[#This Row],[60 (26JUN1985 09:00:00)-Water Temperature (C)]]*OO[[#This Row],[2]]/SUM(OO[2])</f>
        <v>5.1390377635701595E-35</v>
      </c>
      <c r="E105" s="10">
        <f>3/24*OO[[#This Row],[61 (26JUN1985 12:00:00)-Water Temperature (C)]]*OO[[#This Row],[3]]/SUM(OO[3])</f>
        <v>5.0836000263921205E-22</v>
      </c>
      <c r="F105" s="10">
        <f>3/24*OO[[#This Row],[62 (26JUN1985 15:00:00)-Water Temperature (C)]]*OO[[#This Row],[4]]/SUM(OO[4])</f>
        <v>1.6631926858779996E-10</v>
      </c>
      <c r="G105" s="10">
        <f>3/24*OO[[#This Row],[63 (26JUN1985 18:00:00)-Water Temperature (C)]]*OO[[#This Row],[5]]/SUM(OO[5])</f>
        <v>7.2995506419889857E-5</v>
      </c>
      <c r="H105" s="10">
        <f>3/24*OO[[#This Row],[64 (26JUN1985 21:00:00)-Water Temperature (C)]]*OO[[#This Row],[6]]/SUM(OO[6])</f>
        <v>8.4030425976037888E-3</v>
      </c>
      <c r="I105" s="10">
        <f>3/24*OO[[#This Row],[65 (27JUN1985 00:00:00)-Water Temperature (C)]]*OO[[#This Row],[7]]/SUM(OO[7])</f>
        <v>5.7087936962018991E-2</v>
      </c>
      <c r="J105" s="10">
        <f>3/24*OO[[#This Row],[66 (27JUN1985 03:00:00)-Water Temperature (C)]]*OO[[#This Row],[8]]/SUM(OO[8])</f>
        <v>7.2193012592152037E-2</v>
      </c>
      <c r="K105" s="10">
        <f>3/24*OO[[#This Row],[67 (27JUN1985 06:00:00)-Water Temperature (C)]]*OO[[#This Row],[9]]/SUM(OO[9])</f>
        <v>3.0606760221813991E-2</v>
      </c>
      <c r="L105" s="10">
        <f>3/24*OO[[#This Row],[68 (27JUN1985 09:00:00)-Water Temperature (C)]]*OO[[#This Row],[10]]/SUM(OO[10])</f>
        <v>6.4183069286128224E-3</v>
      </c>
      <c r="M105" s="10">
        <f>3/24*OO[[#This Row],[69 (27JUN1985 12:00:00)-Water Temperature (C)]]*OO[[#This Row],[11]]/SUM(OO[11])</f>
        <v>8.6514795550864186E-4</v>
      </c>
      <c r="N105" s="10">
        <f>3/24*OO[[#This Row],[70 (27JUN1985 15:00:00)-Water Temperature (C)]]*OO[[#This Row],[12]]/SUM(OO[12])</f>
        <v>1.1810017190324431E-4</v>
      </c>
      <c r="O105" s="10">
        <f>3/24*OO[[#This Row],[71 (27JUN1985 18:00:00)-Water Temperature (C)]]*OO[[#This Row],[13]]/SUM(OO[13])</f>
        <v>4.252694150517564E-5</v>
      </c>
      <c r="P105" s="10">
        <f>3/24*OO[[#This Row],[72 (27JUN1985 21:00:00)-Water Temperature (C)]]*OO[[#This Row],[14]]/SUM(OO[14])</f>
        <v>3.2002049119646897E-5</v>
      </c>
      <c r="Q105" s="10">
        <f>3/24*OO[[#This Row],[73 (28JUN1985 00:00:00)-Water Temperature (C)]]*OO[[#This Row],[15]]/SUM(OO[15])</f>
        <v>2.7534947919203178E-5</v>
      </c>
      <c r="R105" s="10">
        <f>3/24*OO[[#This Row],[74 (28JUN1985 03:00:00)-Water Temperature (C)]]*OO[[#This Row],[16]]/SUM(OO[16])</f>
        <v>2.5012756839678843E-5</v>
      </c>
      <c r="S105" s="10">
        <f>3/24*OO[[#This Row],[75 (28JUN1985 06:00:00)-Water Temperature (C)]]*OO[[#This Row],[17]]/SUM(OO[17])</f>
        <v>2.3723833943671385E-5</v>
      </c>
      <c r="T105" s="10">
        <f>3/24*OO[[#This Row],[76 (28JUN1985 09:00:00)-Water Temperature (C)]]*OO[[#This Row],[18]]/SUM(OO[18])</f>
        <v>2.3107540716339231E-5</v>
      </c>
      <c r="U105" s="10">
        <f>3/24*OO[[#This Row],[77 (28JUN1985 12:00:00)-Water Temperature (C)]]*OO[[#This Row],[19]]/SUM(OO[19])</f>
        <v>2.1869414350025028E-5</v>
      </c>
      <c r="V105" s="10">
        <f>3/24000000*OO[[#This Row],[78 (28JUN1985 15:00:00)-Water Temperature (C)]]*OO[[#This Row],[20]]</f>
        <v>2.0084438497375E-5</v>
      </c>
      <c r="W105" s="10">
        <f>3/24000000*OO[[#This Row],[79 (28JUN1985 18:00:00)-Water Temperature (C)]]*OO[[#This Row],[21]]</f>
        <v>1.7919878819801249E-5</v>
      </c>
      <c r="X105" s="10">
        <f>3/24000000*OO[[#This Row],[80 (28JUN1985 21:00:00)-Water Temperature (C)]]*OO[[#This Row],[22]]</f>
        <v>1.5725787156078748E-5</v>
      </c>
      <c r="Y105" s="10">
        <f>3/24000000*OO[[#This Row],[81 (29JUN1985 00:00:00)-Water Temperature (C)]]*OO[[#This Row],[23]]</f>
        <v>1.4139727067497501E-5</v>
      </c>
      <c r="Z105" s="10">
        <f>3/24000000*OO[[#This Row],[82 (29JUN1985 03:00:00)-Water Temperature (C)]]*OO[[#This Row],[24]]</f>
        <v>1.3945200858888749E-5</v>
      </c>
      <c r="AA105" s="10">
        <f>3/24000000*OO[[#This Row],[83 (29JUN1985 06:00:00)-Water Temperature (C)]]*OO[[#This Row],[25]]</f>
        <v>1.5040903015297498E-5</v>
      </c>
      <c r="AB105" s="10">
        <f>3/24000000*OO[[#This Row],[84 (29JUN1985 09:00:00)-Water Temperature (C)]]*OO[[#This Row],[26]]</f>
        <v>1.6618546094933751E-5</v>
      </c>
      <c r="AC105" s="10">
        <f>3/24000000*OO[[#This Row],[85 (29JUN1985 12:00:00)-Water Temperature (C)]]*OO[[#This Row],[27]]</f>
        <v>1.69064289520275E-5</v>
      </c>
      <c r="AD105" s="10">
        <f>3/24000000*OO[[#This Row],[86 (29JUN1985 15:00:00)-Water Temperature (C)]]*OO[[#This Row],[28]]</f>
        <v>1.6048836021645002E-5</v>
      </c>
      <c r="AE105" s="10">
        <f>3/24000000*OO[[#This Row],[88 (29JUN1985 21:00:00)-Water Temperature (C)]]*OO[[#This Row],[30]]</f>
        <v>1.29752903576625E-5</v>
      </c>
      <c r="AF105" s="10">
        <f>3/24000000*OO[[#This Row],[88 (29JUN1985 21:00:00)-Water Temperature (C)]]*OO[[#This Row],[30]]</f>
        <v>1.29752903576625E-5</v>
      </c>
      <c r="AG105" s="10">
        <f>3/24000000*OO[[#This Row],[89 (30JUN1985 00:00:00)-Water Temperature (C)]]*OO[[#This Row],[31]]</f>
        <v>1.1204897702564999E-5</v>
      </c>
      <c r="AH105" s="10">
        <f>3/24000000*OO[[#This Row],[90 (30JUN1985 03:00:00)-Water Temperature (C)]]*OO[[#This Row],[32]]</f>
        <v>9.7587731337399988E-6</v>
      </c>
      <c r="AI105" s="10">
        <f>3/24000000*OO[[#This Row],[91 (30JUN1985 06:00:00)-Water Temperature (C)]]*OO[[#This Row],[33]]</f>
        <v>8.7650377749187503E-6</v>
      </c>
      <c r="AJ105" s="10">
        <f>3/24000000*OO[[#This Row],[92 (30JUN1985 09:00:00)-Water Temperature (C)]]*OO[[#This Row],[34]]</f>
        <v>8.4242330996924999E-6</v>
      </c>
      <c r="AK105" s="10">
        <f>3/24000000*OO[[#This Row],[93 (30JUN1985 12:00:00)-Water Temperature (C)]]*OO[[#This Row],[35]]</f>
        <v>8.0768043188624999E-6</v>
      </c>
      <c r="AL105" s="10">
        <f>3/24000000*OO[[#This Row],[94 (30JUN1985 15:00:00)-Water Temperature (C)]]*OO[[#This Row],[36]]</f>
        <v>7.5174387246999996E-6</v>
      </c>
      <c r="AM105" s="10">
        <f>3/24000000*OO[[#This Row],[95 (30JUN1985 18:00:00)-Water Temperature (C)]]*OO[[#This Row],[37]]</f>
        <v>6.9298717749374993E-6</v>
      </c>
      <c r="AN105" s="10">
        <f>3/24000000*OO[[#This Row],[96 (30JUN1985 21:00:00)-Water Temperature (C)]]*OO[[#This Row],[38]]</f>
        <v>6.1668699652062495E-6</v>
      </c>
      <c r="AO105" s="10">
        <f>3/24000000*OO[[#This Row],[97 (01JUL1985 00:00:00)-Water Temperature (C)]]*OO[[#This Row],[39]]</f>
        <v>5.2352013533749997E-6</v>
      </c>
      <c r="AP105" s="10">
        <f>3/24000000*OO[[#This Row],[98 (01JUL1985 03:00:00)-Water Temperature (C)]]*OO[[#This Row],[40]]</f>
        <v>4.486262201935E-6</v>
      </c>
      <c r="AQ105" s="10">
        <f>3/24000000*OO[[#This Row],[99 (01JUL1985 06:00:00)-Water Temperature (C)]]*OO[[#This Row],[41]]</f>
        <v>4.0338722872875003E-6</v>
      </c>
      <c r="AR105" s="10">
        <f>3/24000000*OO[[#This Row],[100 (01JUL1985 09:00:00)-Water Temperature (C)]]*OO[[#This Row],[42]]</f>
        <v>3.8683597812850001E-6</v>
      </c>
      <c r="AS105" s="10">
        <f>3/24000000*OO[[#This Row],[101 (01JUL1985 12:00:00)-Water Temperature (C)]]*OO[[#This Row],[43]]</f>
        <v>3.7096250991299998E-6</v>
      </c>
      <c r="AT105" s="10">
        <f>3/24000000*OO[[#This Row],[102 (01JUL1985 15:00:00)-Water Temperature (C)]]*OO[[#This Row],[44]]</f>
        <v>3.4122332554612498E-6</v>
      </c>
      <c r="AU105" s="10">
        <f>3/24000000*OO[[#This Row],[103 (01JUL1985 18:00:00)-Water Temperature (C)]]*OO[[#This Row],[45]]</f>
        <v>3.0659247888587498E-6</v>
      </c>
      <c r="AV105" s="10">
        <f>3/24000000*OO[[#This Row],[104 (01JUL1985 21:00:00)-Water Temperature (C)]]*OO[[#This Row],[46]]</f>
        <v>2.6445248294849996E-6</v>
      </c>
      <c r="AW105" s="10">
        <f>3/24000000*OO[[#This Row],[105 (02JUL1985 00:00:00)-Water Temperature (C)]]*OO[[#This Row],[47]]</f>
        <v>2.2117632870749998E-6</v>
      </c>
      <c r="AX105" s="10">
        <f>3/24000000*OO[[#This Row],[106 (02JUL1985 03:00:00)-Water Temperature (C)]]*OO[[#This Row],[48]]</f>
        <v>1.8466630637347496E-6</v>
      </c>
      <c r="AY105" s="10">
        <f>3/24000000*OO[[#This Row],[107 (02JUL1985 06:00:00)-Water Temperature (C)]]*OO[[#This Row],[49]]</f>
        <v>1.5635751497998751E-6</v>
      </c>
      <c r="AZ105" s="10">
        <f>3/24000000*OO[[#This Row],[108 (02JUL1985 09:00:00)-Water Temperature (C)]]*OO[[#This Row],[50]]</f>
        <v>1.3198915114043749E-6</v>
      </c>
      <c r="BA105" s="10">
        <f>3/24000000*OO[[#This Row],[109 (02JUL1985 12:00:00)-Water Temperature (C)]]*OO[[#This Row],[51]]</f>
        <v>1.1051288946201251E-6</v>
      </c>
      <c r="BB105" s="10">
        <f>3/24000000*OO[[#This Row],[110 (02JUL1985 15:00:00)-Water Temperature (C)]]*OO[[#This Row],[52]]</f>
        <v>8.5842487071412492E-7</v>
      </c>
      <c r="BC105" s="10">
        <f>3/24000000*OO[[#This Row],[111 (02JUL1985 18:00:00)-Water Temperature (C)]]*OO[[#This Row],[53]]</f>
        <v>6.2765603081399993E-7</v>
      </c>
      <c r="BD105" s="10">
        <f>3/24000000*OO[[#This Row],[112 (02JUL1985 21:00:00)-Water Temperature (C)]]*OO[[#This Row],[54]]</f>
        <v>4.4524749642674993E-7</v>
      </c>
      <c r="BE105" s="10">
        <f>3/24000000*OO[[#This Row],[113 (03JUL1985 00:00:00)-Water Temperature (C)]]*OO[[#This Row],[55]]</f>
        <v>3.2735986699600003E-7</v>
      </c>
      <c r="BF105" s="10">
        <f>3/24000000*OO[[#This Row],[114 (03JUL1985 03:00:00)-Water Temperature (C)]]*OO[[#This Row],[56]]</f>
        <v>2.5611155604999995E-7</v>
      </c>
      <c r="BG105" s="10">
        <f>3/24000000*OO[[#This Row],[115 (03JUL1985 06:00:00)-Water Temperature (C)]]*OO[[#This Row],[57]]</f>
        <v>2.1024760598825E-7</v>
      </c>
      <c r="BH105" s="10">
        <f>3/24000000*OO[[#This Row],[116 (03JUL1985 09:00:00)-Water Temperature (C)]]*OO[[#This Row],[58]]</f>
        <v>1.8020549082787502E-7</v>
      </c>
      <c r="BI105" s="10">
        <f>3/24000000*OO[[#This Row],[117 (03JUL1985 12:00:00)-Water Temperature (C)]]*OO[[#This Row],[59]]</f>
        <v>1.6194528485167499E-7</v>
      </c>
      <c r="BJ105" s="10">
        <f>3/24000000*OO[[#This Row],[118 (03JUL1985 15:00:00)-Water Temperature (C)]]*OO[[#This Row],[60]]</f>
        <v>1.4588250277995001E-7</v>
      </c>
      <c r="BK105" s="10">
        <f>3/24000000*OO[[#This Row],[119 (03JUL1985 18:00:00)-Water Temperature (C)]]*OO[[#This Row],[61]]</f>
        <v>1.3141658569325001E-7</v>
      </c>
      <c r="BL105" s="10">
        <f>3/24000000*OO[[#This Row],[120 (03JUL1985 21:00:00)-Water Temperature (C)]]*OO[[#This Row],[62]]</f>
        <v>1.1345672377544999E-7</v>
      </c>
      <c r="BM105" s="10">
        <f>3/24000000*OO[[#This Row],[121 (04JUL1985 00:00:00)-Water Temperature (C)]]*OO[[#This Row],[63]]</f>
        <v>9.6937730100899998E-8</v>
      </c>
      <c r="BN105" s="10">
        <f>3/24000000*OO[[#This Row],[122 (04JUL1985 03:00:00)-Water Temperature (C)]]*OO[[#This Row],[64]]</f>
        <v>8.5429097373399994E-8</v>
      </c>
      <c r="BO105" s="10">
        <f>3/24000000*OO[[#This Row],[123 (04JUL1985 06:00:00)-Water Temperature (C)]]*OO[[#This Row],[65]]</f>
        <v>7.8607766350812496E-8</v>
      </c>
      <c r="BP105" s="10">
        <f>3/24000000*OO[[#This Row],[124 (04JUL1985 09:00:00)-Water Temperature (C)]]*OO[[#This Row],[66]]</f>
        <v>7.7334323944150003E-8</v>
      </c>
      <c r="BQ105" s="10">
        <f>3/24000000*OO[[#This Row],[125 (04JUL1985 12:00:00)-Water Temperature (C)]]*OO[[#This Row],[67]]</f>
        <v>7.5941691150937496E-8</v>
      </c>
      <c r="BR105" s="10">
        <f>3/24000000*OO[[#This Row],[126 (04JUL1985 15:00:00)-Water Temperature (C)]]*OO[[#This Row],[68]]</f>
        <v>7.2483551453074987E-8</v>
      </c>
      <c r="BS105" s="10">
        <f>3/24000000*OO[[#This Row],[127 (04JUL1985 18:00:00)-Water Temperature (C)]]*OO[[#This Row],[69]]</f>
        <v>6.9236048683449988E-8</v>
      </c>
      <c r="BT105" s="10">
        <f>3/24000000*OO[[#This Row],[128 (04JUL1985 21:00:00)-Water Temperature (C)]]*OO[[#This Row],[70]]</f>
        <v>6.5013663135524991E-8</v>
      </c>
      <c r="BU105" s="10">
        <f>3/24000000*OO[[#This Row],[129 (05JUL1985 00:00:00)-Water Temperature (C)]]*OO[[#This Row],[71]]</f>
        <v>5.8564193139374996E-8</v>
      </c>
      <c r="BV105" s="10">
        <f>3/24000000*OO[[#This Row],[130 (05JUL1985 03:00:00)-Water Temperature (C)]]*OO[[#This Row],[72]]</f>
        <v>5.2670121814799998E-8</v>
      </c>
      <c r="BW105" s="10">
        <f>3/24000000*OO[[#This Row],[131 (05JUL1985 06:00:00)-Water Temperature (C)]]*OO[[#This Row],[73]]</f>
        <v>4.936412071375E-8</v>
      </c>
      <c r="BX105" s="10">
        <f>3/24000000*OO[[#This Row],[132 (05JUL1985 09:00:00)-Water Temperature (C)]]*OO[[#This Row],[74]]</f>
        <v>5.0889500383824993E-8</v>
      </c>
      <c r="BY105" s="10">
        <f>3/24000000*OO[[#This Row],[133 (05JUL1985 12:00:00)-Water Temperature (C)]]*OO[[#This Row],[75]]</f>
        <v>5.4187906402824992E-8</v>
      </c>
      <c r="BZ105" s="10">
        <f>3/24000000*OO[[#This Row],[134 (05JUL1985 15:00:00)-Water Temperature (C)]]*OO[[#This Row],[76]]</f>
        <v>5.6941534400349995E-8</v>
      </c>
      <c r="CA105" s="10">
        <f>3/24000000*OO[[#This Row],[135 (05JUL1985 18:00:00)-Water Temperature (C)]]*OO[[#This Row],[77]]</f>
        <v>5.7635780227499997E-8</v>
      </c>
      <c r="CB105" s="10">
        <f>3/24000000*OO[[#This Row],[136 (05JUL1985 21:00:00)-Water Temperature (C)]]*OO[[#This Row],[78]]</f>
        <v>5.4922683786750006E-8</v>
      </c>
      <c r="CC105" s="10">
        <f>3/24000000*OO[[#This Row],[137 (06JUL1985 00:00:00)-Water Temperature (C)]]*OO[[#This Row],[79]]</f>
        <v>5.0221893663799994E-8</v>
      </c>
      <c r="CD105" s="10">
        <f>3/24000000*OO[[#This Row],[138 (06JUL1985 03:00:00)-Water Temperature (C)]]*OO[[#This Row],[80]]</f>
        <v>4.6150390582662495E-8</v>
      </c>
      <c r="CE105" s="10">
        <f>3/24000000*OO[[#This Row],[139 (06JUL1985 06:00:00)-Water Temperature (C)]]*OO[[#This Row],[81]]</f>
        <v>4.4058130520949997E-8</v>
      </c>
      <c r="CF105" s="10">
        <f>3/24000000*OO[[#This Row],[140 (06JUL1985 09:00:00)-Water Temperature (C)]]*OO[[#This Row],[82]]</f>
        <v>4.5842143824749996E-8</v>
      </c>
      <c r="CG105" s="10">
        <f>3/24000000*OO[[#This Row],[141 (06JUL1985 12:00:00)-Water Temperature (C)]]*OO[[#This Row],[83]]</f>
        <v>4.9180221368499998E-8</v>
      </c>
      <c r="CH105" s="10">
        <f>3/24000000*OO[[#This Row],[142 (06JUL1985 15:00:00)-Water Temperature (C)]]*OO[[#This Row],[84]]</f>
        <v>5.2244157205599998E-8</v>
      </c>
      <c r="CI105" s="10">
        <f>3/24000000*OO[[#This Row],[143 (06JUL1985 18:00:00)-Water Temperature (C)]]*OO[[#This Row],[85]]</f>
        <v>5.3337399109749994E-8</v>
      </c>
      <c r="CJ105" s="10">
        <f>3/24000000*OO[[#This Row],[144 (06JUL1985 21:00:00)-Water Temperature (C)]]*OO[[#This Row],[86]]</f>
        <v>5.127782837955E-8</v>
      </c>
      <c r="CK105" s="10">
        <f>3/24000000*OO[[#This Row],[145 (07JUL1985 00:00:00)-Water Temperature (C)]]*OO[[#This Row],[87]]</f>
        <v>4.6906450891500001E-8</v>
      </c>
      <c r="CL105" s="10">
        <f>3/24000000*OO[[#This Row],[146 (07JUL1985 03:00:00)-Water Temperature (C)]]*OO[[#This Row],[88]]</f>
        <v>4.2689700814162494E-8</v>
      </c>
      <c r="CM105" s="10">
        <f>3/24000000*OO[[#This Row],[147 (07JUL1985 06:00:00)-Water Temperature (C)]]*OO[[#This Row],[89]]</f>
        <v>3.9915448937937497E-8</v>
      </c>
      <c r="CN105" s="10">
        <f>3/24000000*OO[[#This Row],[148 (07JUL1985 09:00:00)-Water Temperature (C)]]*OO[[#This Row],[90]]</f>
        <v>3.9308269148662495E-8</v>
      </c>
      <c r="CO105" s="10">
        <f>3/24000000*OO[[#This Row],[149 (07JUL1985 12:00:00)-Water Temperature (C)]]*OO[[#This Row],[91]]</f>
        <v>3.7159740710400001E-8</v>
      </c>
      <c r="CP105" s="10">
        <f>3/24000000*OO[[#This Row],[150 (07JUL1985 15:00:00)-Water Temperature (C)]]*OO[[#This Row],[92]]</f>
        <v>3.5437176735999995E-8</v>
      </c>
      <c r="CQ105" s="10">
        <f>3/24000000*OO[[#This Row],[151 (07JUL1985 18:00:00)-Water Temperature (C)]]*OO[[#This Row],[93]]</f>
        <v>3.3332191306899997E-8</v>
      </c>
      <c r="CR105" s="10">
        <f>3/24000000*OO[[#This Row],[152 (07JUL1985 21:00:00)-Water Temperature (C)]]*OO[[#This Row],[94]]</f>
        <v>3.0323124309487501E-8</v>
      </c>
      <c r="CS105" s="10">
        <f>3/24000000*OO[[#This Row],[153 (08JUL1985 00:00:00)-Water Temperature (C)]]*OO[[#This Row],[95]]</f>
        <v>2.6676519088187502E-8</v>
      </c>
      <c r="CT105" s="10">
        <f>3/24000000*OO[[#This Row],[154 (08JUL1985 03:00:00)-Water Temperature (C)]]*OO[[#This Row],[96]]</f>
        <v>2.3583855817950003E-8</v>
      </c>
      <c r="CU105" s="10">
        <f>3/24000000*OO[[#This Row],[155 (08JUL1985 06:00:00)-Water Temperature (C)]]*OO[[#This Row],[97]]</f>
        <v>2.1773904178725E-8</v>
      </c>
      <c r="CV105" s="10">
        <f>3/24000000*OO[[#This Row],[156 (08JUL1985 09:00:00)-Water Temperature (C)]]*OO[[#This Row],[98]]</f>
        <v>2.1726265632437498E-8</v>
      </c>
      <c r="CW105" s="10">
        <f>3/24000000*OO[[#This Row],[157 (08JUL1985 12:00:00)-Water Temperature (C)]]*OO[[#This Row],[99]]</f>
        <v>2.1478085699099999E-8</v>
      </c>
    </row>
    <row r="106" spans="1:101" x14ac:dyDescent="0.35">
      <c r="A106" t="s">
        <v>111</v>
      </c>
      <c r="B106">
        <v>874.48339999999996</v>
      </c>
      <c r="C106" s="10">
        <f>3/24*OO[[#This Row],[59 (26JUN1985 06:00:00)-Water Temperature (C)]]*OO[[#This Row],[1]]/SUM(OO[1])</f>
        <v>0</v>
      </c>
      <c r="D106" s="10">
        <f>3/24*OO[[#This Row],[60 (26JUN1985 09:00:00)-Water Temperature (C)]]*OO[[#This Row],[2]]/SUM(OO[2])</f>
        <v>7.0965325142473293E-36</v>
      </c>
      <c r="E106" s="10">
        <f>3/24*OO[[#This Row],[61 (26JUN1985 12:00:00)-Water Temperature (C)]]*OO[[#This Row],[3]]/SUM(OO[3])</f>
        <v>7.9243986059722628E-23</v>
      </c>
      <c r="F106" s="10">
        <f>3/24*OO[[#This Row],[62 (26JUN1985 15:00:00)-Water Temperature (C)]]*OO[[#This Row],[4]]/SUM(OO[4])</f>
        <v>2.7147762127136279E-11</v>
      </c>
      <c r="G106" s="10">
        <f>3/24*OO[[#This Row],[63 (26JUN1985 18:00:00)-Water Temperature (C)]]*OO[[#This Row],[5]]/SUM(OO[5])</f>
        <v>4.5668303264030516E-5</v>
      </c>
      <c r="H106" s="10">
        <f>3/24*OO[[#This Row],[64 (26JUN1985 21:00:00)-Water Temperature (C)]]*OO[[#This Row],[6]]/SUM(OO[6])</f>
        <v>7.259218939426975E-3</v>
      </c>
      <c r="I106" s="10">
        <f>3/24*OO[[#This Row],[65 (27JUN1985 00:00:00)-Water Temperature (C)]]*OO[[#This Row],[7]]/SUM(OO[7])</f>
        <v>6.1078624148887845E-2</v>
      </c>
      <c r="J106" s="10">
        <f>3/24*OO[[#This Row],[66 (27JUN1985 03:00:00)-Water Temperature (C)]]*OO[[#This Row],[8]]/SUM(OO[8])</f>
        <v>9.08322769636523E-2</v>
      </c>
      <c r="K106" s="10">
        <f>3/24*OO[[#This Row],[67 (27JUN1985 06:00:00)-Water Temperature (C)]]*OO[[#This Row],[9]]/SUM(OO[9])</f>
        <v>4.3744252283840691E-2</v>
      </c>
      <c r="L106" s="10">
        <f>3/24*OO[[#This Row],[68 (27JUN1985 09:00:00)-Water Temperature (C)]]*OO[[#This Row],[10]]/SUM(OO[10])</f>
        <v>1.0124785913962348E-2</v>
      </c>
      <c r="M106" s="10">
        <f>3/24*OO[[#This Row],[69 (27JUN1985 12:00:00)-Water Temperature (C)]]*OO[[#This Row],[11]]/SUM(OO[11])</f>
        <v>1.450062593432593E-3</v>
      </c>
      <c r="N106" s="10">
        <f>3/24*OO[[#This Row],[70 (27JUN1985 15:00:00)-Water Temperature (C)]]*OO[[#This Row],[12]]/SUM(OO[12])</f>
        <v>1.8855863383271867E-4</v>
      </c>
      <c r="O106" s="10">
        <f>3/24*OO[[#This Row],[71 (27JUN1985 18:00:00)-Water Temperature (C)]]*OO[[#This Row],[13]]/SUM(OO[13])</f>
        <v>5.6720848687058617E-5</v>
      </c>
      <c r="P106" s="10">
        <f>3/24*OO[[#This Row],[72 (27JUN1985 21:00:00)-Water Temperature (C)]]*OO[[#This Row],[14]]/SUM(OO[14])</f>
        <v>4.0227824561117281E-5</v>
      </c>
      <c r="Q106" s="10">
        <f>3/24*OO[[#This Row],[73 (28JUN1985 00:00:00)-Water Temperature (C)]]*OO[[#This Row],[15]]/SUM(OO[15])</f>
        <v>3.4288471215924246E-5</v>
      </c>
      <c r="R106" s="10">
        <f>3/24*OO[[#This Row],[74 (28JUN1985 03:00:00)-Water Temperature (C)]]*OO[[#This Row],[16]]/SUM(OO[16])</f>
        <v>3.0942310815935147E-5</v>
      </c>
      <c r="S106" s="10">
        <f>3/24*OO[[#This Row],[75 (28JUN1985 06:00:00)-Water Temperature (C)]]*OO[[#This Row],[17]]/SUM(OO[17])</f>
        <v>2.9270658954100916E-5</v>
      </c>
      <c r="T106" s="10">
        <f>3/24*OO[[#This Row],[76 (28JUN1985 09:00:00)-Water Temperature (C)]]*OO[[#This Row],[18]]/SUM(OO[18])</f>
        <v>2.8550731202027565E-5</v>
      </c>
      <c r="U106" s="10">
        <f>3/24*OO[[#This Row],[77 (28JUN1985 12:00:00)-Water Temperature (C)]]*OO[[#This Row],[19]]/SUM(OO[19])</f>
        <v>2.7144778312942466E-5</v>
      </c>
      <c r="V106" s="10">
        <f>3/24000000*OO[[#This Row],[78 (28JUN1985 15:00:00)-Water Temperature (C)]]*OO[[#This Row],[20]]</f>
        <v>2.5055493543300002E-5</v>
      </c>
      <c r="W106" s="10">
        <f>3/24000000*OO[[#This Row],[79 (28JUN1985 18:00:00)-Water Temperature (C)]]*OO[[#This Row],[21]]</f>
        <v>2.2378379797424997E-5</v>
      </c>
      <c r="X106" s="10">
        <f>3/24000000*OO[[#This Row],[80 (28JUN1985 21:00:00)-Water Temperature (C)]]*OO[[#This Row],[22]]</f>
        <v>1.9655630968924997E-5</v>
      </c>
      <c r="Y106" s="10">
        <f>3/24000000*OO[[#This Row],[81 (29JUN1985 00:00:00)-Water Temperature (C)]]*OO[[#This Row],[23]]</f>
        <v>1.7567219553975E-5</v>
      </c>
      <c r="Z106" s="10">
        <f>3/24000000*OO[[#This Row],[82 (29JUN1985 03:00:00)-Water Temperature (C)]]*OO[[#This Row],[24]]</f>
        <v>1.7093513446855E-5</v>
      </c>
      <c r="AA106" s="10">
        <f>3/24000000*OO[[#This Row],[83 (29JUN1985 06:00:00)-Water Temperature (C)]]*OO[[#This Row],[25]]</f>
        <v>1.8314283625275001E-5</v>
      </c>
      <c r="AB106" s="10">
        <f>3/24000000*OO[[#This Row],[84 (29JUN1985 09:00:00)-Water Temperature (C)]]*OO[[#This Row],[26]]</f>
        <v>2.0379223540350001E-5</v>
      </c>
      <c r="AC106" s="10">
        <f>3/24000000*OO[[#This Row],[85 (29JUN1985 12:00:00)-Water Temperature (C)]]*OO[[#This Row],[27]]</f>
        <v>2.0959997711324999E-5</v>
      </c>
      <c r="AD106" s="10">
        <f>3/24000000*OO[[#This Row],[86 (29JUN1985 15:00:00)-Water Temperature (C)]]*OO[[#This Row],[28]]</f>
        <v>2.0128330230199998E-5</v>
      </c>
      <c r="AE106" s="10">
        <f>3/24000000*OO[[#This Row],[88 (29JUN1985 21:00:00)-Water Temperature (C)]]*OO[[#This Row],[30]]</f>
        <v>1.6383476249084998E-5</v>
      </c>
      <c r="AF106" s="10">
        <f>3/24000000*OO[[#This Row],[88 (29JUN1985 21:00:00)-Water Temperature (C)]]*OO[[#This Row],[30]]</f>
        <v>1.6383476249084998E-5</v>
      </c>
      <c r="AG106" s="10">
        <f>3/24000000*OO[[#This Row],[89 (30JUN1985 00:00:00)-Water Temperature (C)]]*OO[[#This Row],[31]]</f>
        <v>1.4156524028193749E-5</v>
      </c>
      <c r="AH106" s="10">
        <f>3/24000000*OO[[#This Row],[90 (30JUN1985 03:00:00)-Water Temperature (C)]]*OO[[#This Row],[32]]</f>
        <v>1.2318775244427499E-5</v>
      </c>
      <c r="AI106" s="10">
        <f>3/24000000*OO[[#This Row],[91 (30JUN1985 06:00:00)-Water Temperature (C)]]*OO[[#This Row],[33]]</f>
        <v>1.1055189240674998E-5</v>
      </c>
      <c r="AJ106" s="10">
        <f>3/24000000*OO[[#This Row],[92 (30JUN1985 09:00:00)-Water Temperature (C)]]*OO[[#This Row],[34]]</f>
        <v>1.062999692981875E-5</v>
      </c>
      <c r="AK106" s="10">
        <f>3/24000000*OO[[#This Row],[93 (30JUN1985 12:00:00)-Water Temperature (C)]]*OO[[#This Row],[35]]</f>
        <v>1.0220081838551249E-5</v>
      </c>
      <c r="AL106" s="10">
        <f>3/24000000*OO[[#This Row],[94 (30JUN1985 15:00:00)-Water Temperature (C)]]*OO[[#This Row],[36]]</f>
        <v>9.5727712567475006E-6</v>
      </c>
      <c r="AM106" s="10">
        <f>3/24000000*OO[[#This Row],[95 (30JUN1985 18:00:00)-Water Temperature (C)]]*OO[[#This Row],[37]]</f>
        <v>8.8374286812662492E-6</v>
      </c>
      <c r="AN106" s="10">
        <f>3/24000000*OO[[#This Row],[96 (30JUN1985 21:00:00)-Water Temperature (C)]]*OO[[#This Row],[38]]</f>
        <v>7.8772368652687483E-6</v>
      </c>
      <c r="AO106" s="10">
        <f>3/24000000*OO[[#This Row],[97 (01JUL1985 00:00:00)-Water Temperature (C)]]*OO[[#This Row],[39]]</f>
        <v>6.6936203156749996E-6</v>
      </c>
      <c r="AP106" s="10">
        <f>3/24000000*OO[[#This Row],[98 (01JUL1985 03:00:00)-Water Temperature (C)]]*OO[[#This Row],[40]]</f>
        <v>5.7166033818562486E-6</v>
      </c>
      <c r="AQ106" s="10">
        <f>3/24000000*OO[[#This Row],[99 (01JUL1985 06:00:00)-Water Temperature (C)]]*OO[[#This Row],[41]]</f>
        <v>5.1166593169649999E-6</v>
      </c>
      <c r="AR106" s="10">
        <f>3/24000000*OO[[#This Row],[100 (01JUL1985 09:00:00)-Water Temperature (C)]]*OO[[#This Row],[42]]</f>
        <v>4.9080773905299995E-6</v>
      </c>
      <c r="AS106" s="10">
        <f>3/24000000*OO[[#This Row],[101 (01JUL1985 12:00:00)-Water Temperature (C)]]*OO[[#This Row],[43]]</f>
        <v>4.7182241314950005E-6</v>
      </c>
      <c r="AT106" s="10">
        <f>3/24000000*OO[[#This Row],[102 (01JUL1985 15:00:00)-Water Temperature (C)]]*OO[[#This Row],[44]]</f>
        <v>4.3634751566249993E-6</v>
      </c>
      <c r="AU106" s="10">
        <f>3/24000000*OO[[#This Row],[103 (01JUL1985 18:00:00)-Water Temperature (C)]]*OO[[#This Row],[45]]</f>
        <v>3.9278870419662503E-6</v>
      </c>
      <c r="AV106" s="10">
        <f>3/24000000*OO[[#This Row],[104 (01JUL1985 21:00:00)-Water Temperature (C)]]*OO[[#This Row],[46]]</f>
        <v>3.3871340570374998E-6</v>
      </c>
      <c r="AW106" s="10">
        <f>3/24000000*OO[[#This Row],[105 (02JUL1985 00:00:00)-Water Temperature (C)]]*OO[[#This Row],[47]]</f>
        <v>2.8332566862599996E-6</v>
      </c>
      <c r="AX106" s="10">
        <f>3/24000000*OO[[#This Row],[106 (02JUL1985 03:00:00)-Water Temperature (C)]]*OO[[#This Row],[48]]</f>
        <v>2.3604076899162497E-6</v>
      </c>
      <c r="AY106" s="10">
        <f>3/24000000*OO[[#This Row],[107 (02JUL1985 06:00:00)-Water Temperature (C)]]*OO[[#This Row],[49]]</f>
        <v>1.9960318969800003E-6</v>
      </c>
      <c r="AZ106" s="10">
        <f>3/24000000*OO[[#This Row],[108 (02JUL1985 09:00:00)-Water Temperature (C)]]*OO[[#This Row],[50]]</f>
        <v>1.6913818925491249E-6</v>
      </c>
      <c r="BA106" s="10">
        <f>3/24000000*OO[[#This Row],[109 (02JUL1985 12:00:00)-Water Temperature (C)]]*OO[[#This Row],[51]]</f>
        <v>1.4281149145964999E-6</v>
      </c>
      <c r="BB106" s="10">
        <f>3/24000000*OO[[#This Row],[110 (02JUL1985 15:00:00)-Water Temperature (C)]]*OO[[#This Row],[52]]</f>
        <v>1.1191908487185002E-6</v>
      </c>
      <c r="BC106" s="10">
        <f>3/24000000*OO[[#This Row],[111 (02JUL1985 18:00:00)-Water Temperature (C)]]*OO[[#This Row],[53]]</f>
        <v>8.2357750373600002E-7</v>
      </c>
      <c r="BD106" s="10">
        <f>3/24000000*OO[[#This Row],[112 (02JUL1985 21:00:00)-Water Temperature (C)]]*OO[[#This Row],[54]]</f>
        <v>5.8225011825375002E-7</v>
      </c>
      <c r="BE106" s="10">
        <f>3/24000000*OO[[#This Row],[113 (03JUL1985 00:00:00)-Water Temperature (C)]]*OO[[#This Row],[55]]</f>
        <v>4.2444061385625E-7</v>
      </c>
      <c r="BF106" s="10">
        <f>3/24000000*OO[[#This Row],[114 (03JUL1985 03:00:00)-Water Temperature (C)]]*OO[[#This Row],[56]]</f>
        <v>3.2836107157649997E-7</v>
      </c>
      <c r="BG106" s="10">
        <f>3/24000000*OO[[#This Row],[115 (03JUL1985 06:00:00)-Water Temperature (C)]]*OO[[#This Row],[57]]</f>
        <v>2.67675573571E-7</v>
      </c>
      <c r="BH106" s="10">
        <f>3/24000000*OO[[#This Row],[116 (03JUL1985 09:00:00)-Water Temperature (C)]]*OO[[#This Row],[58]]</f>
        <v>2.2869865864999999E-7</v>
      </c>
      <c r="BI106" s="10">
        <f>3/24000000*OO[[#This Row],[117 (03JUL1985 12:00:00)-Water Temperature (C)]]*OO[[#This Row],[59]]</f>
        <v>2.0536643838674996E-7</v>
      </c>
      <c r="BJ106" s="10">
        <f>3/24000000*OO[[#This Row],[118 (03JUL1985 15:00:00)-Water Temperature (C)]]*OO[[#This Row],[60]]</f>
        <v>1.8507677302349998E-7</v>
      </c>
      <c r="BK106" s="10">
        <f>3/24000000*OO[[#This Row],[119 (03JUL1985 18:00:00)-Water Temperature (C)]]*OO[[#This Row],[61]]</f>
        <v>1.6693218099717498E-7</v>
      </c>
      <c r="BL106" s="10">
        <f>3/24000000*OO[[#This Row],[120 (03JUL1985 21:00:00)-Water Temperature (C)]]*OO[[#This Row],[62]]</f>
        <v>1.439473237500375E-7</v>
      </c>
      <c r="BM106" s="10">
        <f>3/24000000*OO[[#This Row],[121 (04JUL1985 00:00:00)-Water Temperature (C)]]*OO[[#This Row],[63]]</f>
        <v>1.2275875902125001E-7</v>
      </c>
      <c r="BN106" s="10">
        <f>3/24000000*OO[[#This Row],[122 (04JUL1985 03:00:00)-Water Temperature (C)]]*OO[[#This Row],[64]]</f>
        <v>1.075387024989375E-7</v>
      </c>
      <c r="BO106" s="10">
        <f>3/24000000*OO[[#This Row],[123 (04JUL1985 06:00:00)-Water Temperature (C)]]*OO[[#This Row],[65]]</f>
        <v>9.8469152244374989E-8</v>
      </c>
      <c r="BP106" s="10">
        <f>3/24000000*OO[[#This Row],[124 (04JUL1985 09:00:00)-Water Temperature (C)]]*OO[[#This Row],[66]]</f>
        <v>9.6892271668350006E-8</v>
      </c>
      <c r="BQ106" s="10">
        <f>3/24000000*OO[[#This Row],[125 (04JUL1985 12:00:00)-Water Temperature (C)]]*OO[[#This Row],[67]]</f>
        <v>9.5297781755999997E-8</v>
      </c>
      <c r="BR106" s="10">
        <f>3/24000000*OO[[#This Row],[126 (04JUL1985 15:00:00)-Water Temperature (C)]]*OO[[#This Row],[68]]</f>
        <v>9.1281393387262502E-8</v>
      </c>
      <c r="BS106" s="10">
        <f>3/24000000*OO[[#This Row],[127 (04JUL1985 18:00:00)-Water Temperature (C)]]*OO[[#This Row],[69]]</f>
        <v>8.7200365811249988E-8</v>
      </c>
      <c r="BT106" s="10">
        <f>3/24000000*OO[[#This Row],[128 (04JUL1985 21:00:00)-Water Temperature (C)]]*OO[[#This Row],[70]]</f>
        <v>8.1718343320924999E-8</v>
      </c>
      <c r="BU106" s="10">
        <f>3/24000000*OO[[#This Row],[129 (05JUL1985 00:00:00)-Water Temperature (C)]]*OO[[#This Row],[71]]</f>
        <v>7.3640700248699992E-8</v>
      </c>
      <c r="BV106" s="10">
        <f>3/24000000*OO[[#This Row],[130 (05JUL1985 03:00:00)-Water Temperature (C)]]*OO[[#This Row],[72]]</f>
        <v>6.6118059215199996E-8</v>
      </c>
      <c r="BW106" s="10">
        <f>3/24000000*OO[[#This Row],[131 (05JUL1985 06:00:00)-Water Temperature (C)]]*OO[[#This Row],[73]]</f>
        <v>6.1632987298312496E-8</v>
      </c>
      <c r="BX106" s="10">
        <f>3/24000000*OO[[#This Row],[132 (05JUL1985 09:00:00)-Water Temperature (C)]]*OO[[#This Row],[74]]</f>
        <v>6.3333662481899988E-8</v>
      </c>
      <c r="BY106" s="10">
        <f>3/24000000*OO[[#This Row],[133 (05JUL1985 12:00:00)-Water Temperature (C)]]*OO[[#This Row],[75]]</f>
        <v>6.7330366509600007E-8</v>
      </c>
      <c r="BZ106" s="10">
        <f>3/24000000*OO[[#This Row],[134 (05JUL1985 15:00:00)-Water Temperature (C)]]*OO[[#This Row],[76]]</f>
        <v>7.1024079775799988E-8</v>
      </c>
      <c r="CA106" s="10">
        <f>3/24000000*OO[[#This Row],[135 (05JUL1985 18:00:00)-Water Temperature (C)]]*OO[[#This Row],[77]]</f>
        <v>7.2117907365374998E-8</v>
      </c>
      <c r="CB106" s="10">
        <f>3/24000000*OO[[#This Row],[136 (05JUL1985 21:00:00)-Water Temperature (C)]]*OO[[#This Row],[78]]</f>
        <v>6.8854482091312511E-8</v>
      </c>
      <c r="CC106" s="10">
        <f>3/24000000*OO[[#This Row],[137 (06JUL1985 00:00:00)-Water Temperature (C)]]*OO[[#This Row],[79]]</f>
        <v>6.2996113735312494E-8</v>
      </c>
      <c r="CD106" s="10">
        <f>3/24000000*OO[[#This Row],[138 (06JUL1985 03:00:00)-Water Temperature (C)]]*OO[[#This Row],[80]]</f>
        <v>5.7741340339974994E-8</v>
      </c>
      <c r="CE106" s="10">
        <f>3/24000000*OO[[#This Row],[139 (06JUL1985 06:00:00)-Water Temperature (C)]]*OO[[#This Row],[81]]</f>
        <v>5.4898638291037501E-8</v>
      </c>
      <c r="CF106" s="10">
        <f>3/24000000*OO[[#This Row],[140 (06JUL1985 09:00:00)-Water Temperature (C)]]*OO[[#This Row],[82]]</f>
        <v>5.6945387194837495E-8</v>
      </c>
      <c r="CG106" s="10">
        <f>3/24000000*OO[[#This Row],[141 (06JUL1985 12:00:00)-Water Temperature (C)]]*OO[[#This Row],[83]]</f>
        <v>6.0928356454687494E-8</v>
      </c>
      <c r="CH106" s="10">
        <f>3/24000000*OO[[#This Row],[142 (06JUL1985 15:00:00)-Water Temperature (C)]]*OO[[#This Row],[84]]</f>
        <v>6.4932153269062492E-8</v>
      </c>
      <c r="CI106" s="10">
        <f>3/24000000*OO[[#This Row],[143 (06JUL1985 18:00:00)-Water Temperature (C)]]*OO[[#This Row],[85]]</f>
        <v>6.6494401397324996E-8</v>
      </c>
      <c r="CJ106" s="10">
        <f>3/24000000*OO[[#This Row],[144 (06JUL1985 21:00:00)-Water Temperature (C)]]*OO[[#This Row],[86]]</f>
        <v>6.4120223108587502E-8</v>
      </c>
      <c r="CK106" s="10">
        <f>3/24000000*OO[[#This Row],[145 (07JUL1985 00:00:00)-Water Temperature (C)]]*OO[[#This Row],[87]]</f>
        <v>5.8763190906874994E-8</v>
      </c>
      <c r="CL106" s="10">
        <f>3/24000000*OO[[#This Row],[146 (07JUL1985 03:00:00)-Water Temperature (C)]]*OO[[#This Row],[88]]</f>
        <v>5.3439473245275001E-8</v>
      </c>
      <c r="CM106" s="10">
        <f>3/24000000*OO[[#This Row],[147 (07JUL1985 06:00:00)-Water Temperature (C)]]*OO[[#This Row],[89]]</f>
        <v>4.9844530540250005E-8</v>
      </c>
      <c r="CN106" s="10">
        <f>3/24000000*OO[[#This Row],[148 (07JUL1985 09:00:00)-Water Temperature (C)]]*OO[[#This Row],[90]]</f>
        <v>4.9160227092112498E-8</v>
      </c>
      <c r="CO106" s="10">
        <f>3/24000000*OO[[#This Row],[149 (07JUL1985 12:00:00)-Water Temperature (C)]]*OO[[#This Row],[91]]</f>
        <v>4.6590301840499996E-8</v>
      </c>
      <c r="CP106" s="10">
        <f>3/24000000*OO[[#This Row],[150 (07JUL1985 15:00:00)-Water Temperature (C)]]*OO[[#This Row],[92]]</f>
        <v>4.4649113698275001E-8</v>
      </c>
      <c r="CQ106" s="10">
        <f>3/24000000*OO[[#This Row],[151 (07JUL1985 18:00:00)-Water Temperature (C)]]*OO[[#This Row],[93]]</f>
        <v>4.1952448482612495E-8</v>
      </c>
      <c r="CR106" s="10">
        <f>3/24000000*OO[[#This Row],[152 (07JUL1985 21:00:00)-Water Temperature (C)]]*OO[[#This Row],[94]]</f>
        <v>3.8233269434399999E-8</v>
      </c>
      <c r="CS106" s="10">
        <f>3/24000000*OO[[#This Row],[153 (08JUL1985 00:00:00)-Water Temperature (C)]]*OO[[#This Row],[95]]</f>
        <v>3.3647010529237501E-8</v>
      </c>
      <c r="CT106" s="10">
        <f>3/24000000*OO[[#This Row],[154 (08JUL1985 03:00:00)-Water Temperature (C)]]*OO[[#This Row],[96]]</f>
        <v>2.9662317824E-8</v>
      </c>
      <c r="CU106" s="10">
        <f>3/24000000*OO[[#This Row],[155 (08JUL1985 06:00:00)-Water Temperature (C)]]*OO[[#This Row],[97]]</f>
        <v>2.7295336595699996E-8</v>
      </c>
      <c r="CV106" s="10">
        <f>3/24000000*OO[[#This Row],[156 (08JUL1985 09:00:00)-Water Temperature (C)]]*OO[[#This Row],[98]]</f>
        <v>2.7271560112700003E-8</v>
      </c>
      <c r="CW106" s="10">
        <f>3/24000000*OO[[#This Row],[157 (08JUL1985 12:00:00)-Water Temperature (C)]]*OO[[#This Row],[99]]</f>
        <v>2.7113005803099996E-8</v>
      </c>
    </row>
    <row r="107" spans="1:101" x14ac:dyDescent="0.35">
      <c r="A107" t="s">
        <v>112</v>
      </c>
      <c r="B107">
        <v>842.08920000000001</v>
      </c>
      <c r="C107" s="10">
        <f>3/24*OO[[#This Row],[59 (26JUN1985 06:00:00)-Water Temperature (C)]]*OO[[#This Row],[1]]/SUM(OO[1])</f>
        <v>0</v>
      </c>
      <c r="D107" s="10">
        <f>3/24*OO[[#This Row],[60 (26JUN1985 09:00:00)-Water Temperature (C)]]*OO[[#This Row],[2]]/SUM(OO[2])</f>
        <v>1.0595801879498302E-36</v>
      </c>
      <c r="E107" s="10">
        <f>3/24*OO[[#This Row],[61 (26JUN1985 12:00:00)-Water Temperature (C)]]*OO[[#This Row],[3]]/SUM(OO[3])</f>
        <v>1.3781059445810557E-23</v>
      </c>
      <c r="F107" s="10">
        <f>3/24*OO[[#This Row],[62 (26JUN1985 15:00:00)-Water Temperature (C)]]*OO[[#This Row],[4]]/SUM(OO[4])</f>
        <v>5.009418052185815E-12</v>
      </c>
      <c r="G107" s="10">
        <f>3/24*OO[[#This Row],[63 (26JUN1985 18:00:00)-Water Temperature (C)]]*OO[[#This Row],[5]]/SUM(OO[5])</f>
        <v>2.4003880339634145E-5</v>
      </c>
      <c r="H107" s="10">
        <f>3/24*OO[[#This Row],[64 (26JUN1985 21:00:00)-Water Temperature (C)]]*OO[[#This Row],[6]]/SUM(OO[6])</f>
        <v>5.3043301450356878E-3</v>
      </c>
      <c r="I107" s="10">
        <f>3/24*OO[[#This Row],[65 (27JUN1985 00:00:00)-Water Temperature (C)]]*OO[[#This Row],[7]]/SUM(OO[7])</f>
        <v>5.467577427288995E-2</v>
      </c>
      <c r="J107" s="10">
        <f>3/24*OO[[#This Row],[66 (27JUN1985 03:00:00)-Water Temperature (C)]]*OO[[#This Row],[8]]/SUM(OO[8])</f>
        <v>9.3984570100435982E-2</v>
      </c>
      <c r="K107" s="10">
        <f>3/24*OO[[#This Row],[67 (27JUN1985 06:00:00)-Water Temperature (C)]]*OO[[#This Row],[9]]/SUM(OO[9])</f>
        <v>5.0580240480870273E-2</v>
      </c>
      <c r="L107" s="10">
        <f>3/24*OO[[#This Row],[68 (27JUN1985 09:00:00)-Water Temperature (C)]]*OO[[#This Row],[10]]/SUM(OO[10])</f>
        <v>1.2710248323474041E-2</v>
      </c>
      <c r="M107" s="10">
        <f>3/24*OO[[#This Row],[69 (27JUN1985 12:00:00)-Water Temperature (C)]]*OO[[#This Row],[11]]/SUM(OO[11])</f>
        <v>1.9174396268315489E-3</v>
      </c>
      <c r="N107" s="10">
        <f>3/24*OO[[#This Row],[70 (27JUN1985 15:00:00)-Water Temperature (C)]]*OO[[#This Row],[12]]/SUM(OO[12])</f>
        <v>2.4367708760779518E-4</v>
      </c>
      <c r="O107" s="10">
        <f>3/24*OO[[#This Row],[71 (27JUN1985 18:00:00)-Water Temperature (C)]]*OO[[#This Row],[13]]/SUM(OO[13])</f>
        <v>6.3291290182037363E-5</v>
      </c>
      <c r="P107" s="10">
        <f>3/24*OO[[#This Row],[72 (27JUN1985 21:00:00)-Water Temperature (C)]]*OO[[#This Row],[14]]/SUM(OO[14])</f>
        <v>4.2188462278141036E-5</v>
      </c>
      <c r="Q107" s="10">
        <f>3/24*OO[[#This Row],[73 (28JUN1985 00:00:00)-Water Temperature (C)]]*OO[[#This Row],[15]]/SUM(OO[15])</f>
        <v>3.5606751099358339E-5</v>
      </c>
      <c r="R107" s="10">
        <f>3/24*OO[[#This Row],[74 (28JUN1985 03:00:00)-Water Temperature (C)]]*OO[[#This Row],[16]]/SUM(OO[16])</f>
        <v>3.1940191549211113E-5</v>
      </c>
      <c r="S107" s="10">
        <f>3/24*OO[[#This Row],[75 (28JUN1985 06:00:00)-Water Temperature (C)]]*OO[[#This Row],[17]]/SUM(OO[17])</f>
        <v>3.0124843119065989E-5</v>
      </c>
      <c r="T107" s="10">
        <f>3/24*OO[[#This Row],[76 (28JUN1985 09:00:00)-Water Temperature (C)]]*OO[[#This Row],[18]]/SUM(OO[18])</f>
        <v>2.9404834930938116E-5</v>
      </c>
      <c r="U107" s="10">
        <f>3/24*OO[[#This Row],[77 (28JUN1985 12:00:00)-Water Temperature (C)]]*OO[[#This Row],[19]]/SUM(OO[19])</f>
        <v>2.8060437404209185E-5</v>
      </c>
      <c r="V107" s="10">
        <f>3/24000000*OO[[#This Row],[78 (28JUN1985 15:00:00)-Water Temperature (C)]]*OO[[#This Row],[20]]</f>
        <v>2.6010200160000001E-5</v>
      </c>
      <c r="W107" s="10">
        <f>3/24000000*OO[[#This Row],[79 (28JUN1985 18:00:00)-Water Temperature (C)]]*OO[[#This Row],[21]]</f>
        <v>2.3252114964312501E-5</v>
      </c>
      <c r="X107" s="10">
        <f>3/24000000*OO[[#This Row],[80 (28JUN1985 21:00:00)-Water Temperature (C)]]*OO[[#This Row],[22]]</f>
        <v>2.043630215175E-5</v>
      </c>
      <c r="Y107" s="10">
        <f>3/24000000*OO[[#This Row],[81 (29JUN1985 00:00:00)-Water Temperature (C)]]*OO[[#This Row],[23]]</f>
        <v>1.8178530705299999E-5</v>
      </c>
      <c r="Z107" s="10">
        <f>3/24000000*OO[[#This Row],[82 (29JUN1985 03:00:00)-Water Temperature (C)]]*OO[[#This Row],[24]]</f>
        <v>1.7480397200699999E-5</v>
      </c>
      <c r="AA107" s="10">
        <f>3/24000000*OO[[#This Row],[83 (29JUN1985 06:00:00)-Water Temperature (C)]]*OO[[#This Row],[25]]</f>
        <v>1.85893485559875E-5</v>
      </c>
      <c r="AB107" s="10">
        <f>3/24000000*OO[[#This Row],[84 (29JUN1985 09:00:00)-Water Temperature (C)]]*OO[[#This Row],[26]]</f>
        <v>2.0778905133999998E-5</v>
      </c>
      <c r="AC107" s="10">
        <f>3/24000000*OO[[#This Row],[85 (29JUN1985 12:00:00)-Water Temperature (C)]]*OO[[#This Row],[27]]</f>
        <v>2.1568424438249999E-5</v>
      </c>
      <c r="AD107" s="10">
        <f>3/24000000*OO[[#This Row],[86 (29JUN1985 15:00:00)-Water Temperature (C)]]*OO[[#This Row],[28]]</f>
        <v>2.0904635106249996E-5</v>
      </c>
      <c r="AE107" s="10">
        <f>3/24000000*OO[[#This Row],[88 (29JUN1985 21:00:00)-Water Temperature (C)]]*OO[[#This Row],[30]]</f>
        <v>1.7108887950033752E-5</v>
      </c>
      <c r="AF107" s="10">
        <f>3/24000000*OO[[#This Row],[88 (29JUN1985 21:00:00)-Water Temperature (C)]]*OO[[#This Row],[30]]</f>
        <v>1.7108887950033752E-5</v>
      </c>
      <c r="AG107" s="10">
        <f>3/24000000*OO[[#This Row],[89 (30JUN1985 00:00:00)-Water Temperature (C)]]*OO[[#This Row],[31]]</f>
        <v>1.478900608711875E-5</v>
      </c>
      <c r="AH107" s="10">
        <f>3/24000000*OO[[#This Row],[90 (30JUN1985 03:00:00)-Water Temperature (C)]]*OO[[#This Row],[32]]</f>
        <v>1.2855421609118748E-5</v>
      </c>
      <c r="AI107" s="10">
        <f>3/24000000*OO[[#This Row],[91 (30JUN1985 06:00:00)-Water Temperature (C)]]*OO[[#This Row],[33]]</f>
        <v>1.1521453585496249E-5</v>
      </c>
      <c r="AJ107" s="10">
        <f>3/24000000*OO[[#This Row],[92 (30JUN1985 09:00:00)-Water Temperature (C)]]*OO[[#This Row],[34]]</f>
        <v>1.107562233735E-5</v>
      </c>
      <c r="AK107" s="10">
        <f>3/24000000*OO[[#This Row],[93 (30JUN1985 12:00:00)-Water Temperature (C)]]*OO[[#This Row],[35]]</f>
        <v>1.06629359449425E-5</v>
      </c>
      <c r="AL107" s="10">
        <f>3/24000000*OO[[#This Row],[94 (30JUN1985 15:00:00)-Water Temperature (C)]]*OO[[#This Row],[36]]</f>
        <v>1.0035133912046248E-5</v>
      </c>
      <c r="AM107" s="10">
        <f>3/24000000*OO[[#This Row],[95 (30JUN1985 18:00:00)-Water Temperature (C)]]*OO[[#This Row],[37]]</f>
        <v>9.2745217902837488E-6</v>
      </c>
      <c r="AN107" s="10">
        <f>3/24000000*OO[[#This Row],[96 (30JUN1985 21:00:00)-Water Temperature (C)]]*OO[[#This Row],[38]]</f>
        <v>8.2753308415649995E-6</v>
      </c>
      <c r="AO107" s="10">
        <f>3/24000000*OO[[#This Row],[97 (01JUL1985 00:00:00)-Water Temperature (C)]]*OO[[#This Row],[39]]</f>
        <v>7.0391287066049999E-6</v>
      </c>
      <c r="AP107" s="10">
        <f>3/24000000*OO[[#This Row],[98 (01JUL1985 03:00:00)-Water Temperature (C)]]*OO[[#This Row],[40]]</f>
        <v>5.9972405879275001E-6</v>
      </c>
      <c r="AQ107" s="10">
        <f>3/24000000*OO[[#This Row],[99 (01JUL1985 06:00:00)-Water Temperature (C)]]*OO[[#This Row],[41]]</f>
        <v>5.3446628404574992E-6</v>
      </c>
      <c r="AR107" s="10">
        <f>3/24000000*OO[[#This Row],[100 (01JUL1985 09:00:00)-Water Temperature (C)]]*OO[[#This Row],[42]]</f>
        <v>5.12627430312E-6</v>
      </c>
      <c r="AS107" s="10">
        <f>3/24000000*OO[[#This Row],[101 (01JUL1985 12:00:00)-Water Temperature (C)]]*OO[[#This Row],[43]]</f>
        <v>4.9340710387499986E-6</v>
      </c>
      <c r="AT107" s="10">
        <f>3/24000000*OO[[#This Row],[102 (01JUL1985 15:00:00)-Water Temperature (C)]]*OO[[#This Row],[44]]</f>
        <v>4.5830120189037488E-6</v>
      </c>
      <c r="AU107" s="10">
        <f>3/24000000*OO[[#This Row],[103 (01JUL1985 18:00:00)-Water Temperature (C)]]*OO[[#This Row],[45]]</f>
        <v>4.1338396233250002E-6</v>
      </c>
      <c r="AV107" s="10">
        <f>3/24000000*OO[[#This Row],[104 (01JUL1985 21:00:00)-Water Temperature (C)]]*OO[[#This Row],[46]]</f>
        <v>3.56713280233875E-6</v>
      </c>
      <c r="AW107" s="10">
        <f>3/24000000*OO[[#This Row],[105 (02JUL1985 00:00:00)-Water Temperature (C)]]*OO[[#This Row],[47]]</f>
        <v>2.9868339457062499E-6</v>
      </c>
      <c r="AX107" s="10">
        <f>3/24000000*OO[[#This Row],[106 (02JUL1985 03:00:00)-Water Temperature (C)]]*OO[[#This Row],[48]]</f>
        <v>2.4871508265449999E-6</v>
      </c>
      <c r="AY107" s="10">
        <f>3/24000000*OO[[#This Row],[107 (02JUL1985 06:00:00)-Water Temperature (C)]]*OO[[#This Row],[49]]</f>
        <v>2.1019339691212498E-6</v>
      </c>
      <c r="AZ107" s="10">
        <f>3/24000000*OO[[#This Row],[108 (02JUL1985 09:00:00)-Water Temperature (C)]]*OO[[#This Row],[50]]</f>
        <v>1.7875633367396248E-6</v>
      </c>
      <c r="BA107" s="10">
        <f>3/24000000*OO[[#This Row],[109 (02JUL1985 12:00:00)-Water Temperature (C)]]*OO[[#This Row],[51]]</f>
        <v>1.520403635907E-6</v>
      </c>
      <c r="BB107" s="10">
        <f>3/24000000*OO[[#This Row],[110 (02JUL1985 15:00:00)-Water Temperature (C)]]*OO[[#This Row],[52]]</f>
        <v>1.2015869754307496E-6</v>
      </c>
      <c r="BC107" s="10">
        <f>3/24000000*OO[[#This Row],[111 (02JUL1985 18:00:00)-Water Temperature (C)]]*OO[[#This Row],[53]]</f>
        <v>8.9023055002199992E-7</v>
      </c>
      <c r="BD107" s="10">
        <f>3/24000000*OO[[#This Row],[112 (02JUL1985 21:00:00)-Water Temperature (C)]]*OO[[#This Row],[54]]</f>
        <v>6.2830849359599989E-7</v>
      </c>
      <c r="BE107" s="10">
        <f>3/24000000*OO[[#This Row],[113 (03JUL1985 00:00:00)-Water Temperature (C)]]*OO[[#This Row],[55]]</f>
        <v>4.5497698251399995E-7</v>
      </c>
      <c r="BF107" s="10">
        <f>3/24000000*OO[[#This Row],[114 (03JUL1985 03:00:00)-Water Temperature (C)]]*OO[[#This Row],[56]]</f>
        <v>3.4855991285875E-7</v>
      </c>
      <c r="BG107" s="10">
        <f>3/24000000*OO[[#This Row],[115 (03JUL1985 06:00:00)-Water Temperature (C)]]*OO[[#This Row],[57]]</f>
        <v>2.8226141535149997E-7</v>
      </c>
      <c r="BH107" s="10">
        <f>3/24000000*OO[[#This Row],[116 (03JUL1985 09:00:00)-Water Temperature (C)]]*OO[[#This Row],[58]]</f>
        <v>2.40399253375875E-7</v>
      </c>
      <c r="BI107" s="10">
        <f>3/24000000*OO[[#This Row],[117 (03JUL1985 12:00:00)-Water Temperature (C)]]*OO[[#This Row],[59]]</f>
        <v>2.1566846629899998E-7</v>
      </c>
      <c r="BJ107" s="10">
        <f>3/24000000*OO[[#This Row],[118 (03JUL1985 15:00:00)-Water Temperature (C)]]*OO[[#This Row],[60]]</f>
        <v>1.9445330035725002E-7</v>
      </c>
      <c r="BK107" s="10">
        <f>3/24000000*OO[[#This Row],[119 (03JUL1985 18:00:00)-Water Temperature (C)]]*OO[[#This Row],[61]]</f>
        <v>1.7557871672962498E-7</v>
      </c>
      <c r="BL107" s="10">
        <f>3/24000000*OO[[#This Row],[120 (03JUL1985 21:00:00)-Water Temperature (C)]]*OO[[#This Row],[62]]</f>
        <v>1.5129173329506251E-7</v>
      </c>
      <c r="BM107" s="10">
        <f>3/24000000*OO[[#This Row],[121 (04JUL1985 00:00:00)-Water Temperature (C)]]*OO[[#This Row],[63]]</f>
        <v>1.2883193399261249E-7</v>
      </c>
      <c r="BN107" s="10">
        <f>3/24000000*OO[[#This Row],[122 (04JUL1985 03:00:00)-Water Temperature (C)]]*OO[[#This Row],[64]]</f>
        <v>1.1231190788164998E-7</v>
      </c>
      <c r="BO107" s="10">
        <f>3/24000000*OO[[#This Row],[123 (04JUL1985 06:00:00)-Water Temperature (C)]]*OO[[#This Row],[65]]</f>
        <v>1.0234574388629999E-7</v>
      </c>
      <c r="BP107" s="10">
        <f>3/24000000*OO[[#This Row],[124 (04JUL1985 09:00:00)-Water Temperature (C)]]*OO[[#This Row],[66]]</f>
        <v>1.00647277910025E-7</v>
      </c>
      <c r="BQ107" s="10">
        <f>3/24000000*OO[[#This Row],[125 (04JUL1985 12:00:00)-Water Temperature (C)]]*OO[[#This Row],[67]]</f>
        <v>9.9129130910549985E-8</v>
      </c>
      <c r="BR107" s="10">
        <f>3/24000000*OO[[#This Row],[126 (04JUL1985 15:00:00)-Water Temperature (C)]]*OO[[#This Row],[68]]</f>
        <v>9.523574180032499E-8</v>
      </c>
      <c r="BS107" s="10">
        <f>3/24000000*OO[[#This Row],[127 (04JUL1985 18:00:00)-Water Temperature (C)]]*OO[[#This Row],[69]]</f>
        <v>9.1023844881412504E-8</v>
      </c>
      <c r="BT107" s="10">
        <f>3/24000000*OO[[#This Row],[128 (04JUL1985 21:00:00)-Water Temperature (C)]]*OO[[#This Row],[70]]</f>
        <v>8.5153000630774988E-8</v>
      </c>
      <c r="BU107" s="10">
        <f>3/24000000*OO[[#This Row],[129 (05JUL1985 00:00:00)-Water Temperature (C)]]*OO[[#This Row],[71]]</f>
        <v>7.6743160501875001E-8</v>
      </c>
      <c r="BV107" s="10">
        <f>3/24000000*OO[[#This Row],[130 (05JUL1985 03:00:00)-Water Temperature (C)]]*OO[[#This Row],[72]]</f>
        <v>6.8840098490725002E-8</v>
      </c>
      <c r="BW107" s="10">
        <f>3/24000000*OO[[#This Row],[131 (05JUL1985 06:00:00)-Water Temperature (C)]]*OO[[#This Row],[73]]</f>
        <v>6.385982200219999E-8</v>
      </c>
      <c r="BX107" s="10">
        <f>3/24000000*OO[[#This Row],[132 (05JUL1985 09:00:00)-Water Temperature (C)]]*OO[[#This Row],[74]]</f>
        <v>6.5406882997950005E-8</v>
      </c>
      <c r="BY107" s="10">
        <f>3/24000000*OO[[#This Row],[133 (05JUL1985 12:00:00)-Water Temperature (C)]]*OO[[#This Row],[75]]</f>
        <v>6.9409768547775006E-8</v>
      </c>
      <c r="BZ107" s="10">
        <f>3/24000000*OO[[#This Row],[134 (05JUL1985 15:00:00)-Water Temperature (C)]]*OO[[#This Row],[76]]</f>
        <v>7.3438537300750008E-8</v>
      </c>
      <c r="CA107" s="10">
        <f>3/24000000*OO[[#This Row],[135 (05JUL1985 18:00:00)-Water Temperature (C)]]*OO[[#This Row],[77]]</f>
        <v>7.4792269055587499E-8</v>
      </c>
      <c r="CB107" s="10">
        <f>3/24000000*OO[[#This Row],[136 (05JUL1985 21:00:00)-Water Temperature (C)]]*OO[[#This Row],[78]]</f>
        <v>7.1548016296749991E-8</v>
      </c>
      <c r="CC107" s="10">
        <f>3/24000000*OO[[#This Row],[137 (06JUL1985 00:00:00)-Water Temperature (C)]]*OO[[#This Row],[79]]</f>
        <v>6.5506179311999999E-8</v>
      </c>
      <c r="CD107" s="10">
        <f>3/24000000*OO[[#This Row],[138 (06JUL1985 03:00:00)-Water Temperature (C)]]*OO[[#This Row],[80]]</f>
        <v>5.993817507302499E-8</v>
      </c>
      <c r="CE107" s="10">
        <f>3/24000000*OO[[#This Row],[139 (06JUL1985 06:00:00)-Water Temperature (C)]]*OO[[#This Row],[81]]</f>
        <v>5.6773708407500003E-8</v>
      </c>
      <c r="CF107" s="10">
        <f>3/24000000*OO[[#This Row],[140 (06JUL1985 09:00:00)-Water Temperature (C)]]*OO[[#This Row],[82]]</f>
        <v>5.8724959683524991E-8</v>
      </c>
      <c r="CG107" s="10">
        <f>3/24000000*OO[[#This Row],[141 (06JUL1985 12:00:00)-Water Temperature (C)]]*OO[[#This Row],[83]]</f>
        <v>6.266919737542499E-8</v>
      </c>
      <c r="CH107" s="10">
        <f>3/24000000*OO[[#This Row],[142 (06JUL1985 15:00:00)-Water Temperature (C)]]*OO[[#This Row],[84]]</f>
        <v>6.6943982460037498E-8</v>
      </c>
      <c r="CI107" s="10">
        <f>3/24000000*OO[[#This Row],[143 (06JUL1985 18:00:00)-Water Temperature (C)]]*OO[[#This Row],[85]]</f>
        <v>6.8758768529999996E-8</v>
      </c>
      <c r="CJ107" s="10">
        <f>3/24000000*OO[[#This Row],[144 (06JUL1985 21:00:00)-Water Temperature (C)]]*OO[[#This Row],[86]]</f>
        <v>6.6501457896075001E-8</v>
      </c>
      <c r="CK107" s="10">
        <f>3/24000000*OO[[#This Row],[145 (07JUL1985 00:00:00)-Water Temperature (C)]]*OO[[#This Row],[87]]</f>
        <v>6.1061357399974997E-8</v>
      </c>
      <c r="CL107" s="10">
        <f>3/24000000*OO[[#This Row],[146 (07JUL1985 03:00:00)-Water Temperature (C)]]*OO[[#This Row],[88]]</f>
        <v>5.5523289500212498E-8</v>
      </c>
      <c r="CM107" s="10">
        <f>3/24000000*OO[[#This Row],[147 (07JUL1985 06:00:00)-Water Temperature (C)]]*OO[[#This Row],[89]]</f>
        <v>5.1668673656449987E-8</v>
      </c>
      <c r="CN107" s="10">
        <f>3/24000000*OO[[#This Row],[148 (07JUL1985 09:00:00)-Water Temperature (C)]]*OO[[#This Row],[90]]</f>
        <v>5.1004468301549991E-8</v>
      </c>
      <c r="CO107" s="10">
        <f>3/24000000*OO[[#This Row],[149 (07JUL1985 12:00:00)-Water Temperature (C)]]*OO[[#This Row],[91]]</f>
        <v>4.84379148245875E-8</v>
      </c>
      <c r="CP107" s="10">
        <f>3/24000000*OO[[#This Row],[150 (07JUL1985 15:00:00)-Water Temperature (C)]]*OO[[#This Row],[92]]</f>
        <v>4.6624902083037503E-8</v>
      </c>
      <c r="CQ107" s="10">
        <f>3/24000000*OO[[#This Row],[151 (07JUL1985 18:00:00)-Water Temperature (C)]]*OO[[#This Row],[93]]</f>
        <v>4.3792966043599998E-8</v>
      </c>
      <c r="CR107" s="10">
        <f>3/24000000*OO[[#This Row],[152 (07JUL1985 21:00:00)-Water Temperature (C)]]*OO[[#This Row],[94]]</f>
        <v>3.9962549888250004E-8</v>
      </c>
      <c r="CS107" s="10">
        <f>3/24000000*OO[[#This Row],[153 (08JUL1985 00:00:00)-Water Temperature (C)]]*OO[[#This Row],[95]]</f>
        <v>3.5190453442900004E-8</v>
      </c>
      <c r="CT107" s="10">
        <f>3/24000000*OO[[#This Row],[154 (08JUL1985 03:00:00)-Water Temperature (C)]]*OO[[#This Row],[96]]</f>
        <v>3.0956983369649997E-8</v>
      </c>
      <c r="CU107" s="10">
        <f>3/24000000*OO[[#This Row],[155 (08JUL1985 06:00:00)-Water Temperature (C)]]*OO[[#This Row],[97]]</f>
        <v>2.8392650589874998E-8</v>
      </c>
      <c r="CV107" s="10">
        <f>3/24000000*OO[[#This Row],[156 (08JUL1985 09:00:00)-Water Temperature (C)]]*OO[[#This Row],[98]]</f>
        <v>2.8377806829774997E-8</v>
      </c>
      <c r="CW107" s="10">
        <f>3/24000000*OO[[#This Row],[157 (08JUL1985 12:00:00)-Water Temperature (C)]]*OO[[#This Row],[99]]</f>
        <v>2.8335516963599995E-8</v>
      </c>
    </row>
    <row r="108" spans="1:101" x14ac:dyDescent="0.35">
      <c r="A108" t="s">
        <v>113</v>
      </c>
      <c r="B108">
        <v>843.14689999999996</v>
      </c>
      <c r="C108" s="10">
        <f>3/24*OO[[#This Row],[59 (26JUN1985 06:00:00)-Water Temperature (C)]]*OO[[#This Row],[1]]/SUM(OO[1])</f>
        <v>0</v>
      </c>
      <c r="D108" s="10">
        <f>3/24*OO[[#This Row],[60 (26JUN1985 09:00:00)-Water Temperature (C)]]*OO[[#This Row],[2]]/SUM(OO[2])</f>
        <v>1.0090967537203098E-37</v>
      </c>
      <c r="E108" s="10">
        <f>3/24*OO[[#This Row],[61 (26JUN1985 12:00:00)-Water Temperature (C)]]*OO[[#This Row],[3]]/SUM(OO[3])</f>
        <v>1.6319483347425446E-24</v>
      </c>
      <c r="F108" s="10">
        <f>3/24*OO[[#This Row],[62 (26JUN1985 15:00:00)-Water Temperature (C)]]*OO[[#This Row],[4]]/SUM(OO[4])</f>
        <v>6.5287532511061993E-13</v>
      </c>
      <c r="G108" s="10">
        <f>3/24*OO[[#This Row],[63 (26JUN1985 18:00:00)-Water Temperature (C)]]*OO[[#This Row],[5]]/SUM(OO[5])</f>
        <v>1.063503757533026E-5</v>
      </c>
      <c r="H108" s="10">
        <f>3/24*OO[[#This Row],[64 (26JUN1985 21:00:00)-Water Temperature (C)]]*OO[[#This Row],[6]]/SUM(OO[6])</f>
        <v>3.232913812015268E-3</v>
      </c>
      <c r="I108" s="10">
        <f>3/24*OO[[#This Row],[65 (27JUN1985 00:00:00)-Water Temperature (C)]]*OO[[#This Row],[7]]/SUM(OO[7])</f>
        <v>4.0331849760491957E-2</v>
      </c>
      <c r="J108" s="10">
        <f>3/24*OO[[#This Row],[66 (27JUN1985 03:00:00)-Water Temperature (C)]]*OO[[#This Row],[8]]/SUM(OO[8])</f>
        <v>7.9458838778700094E-2</v>
      </c>
      <c r="K108" s="10">
        <f>3/24*OO[[#This Row],[67 (27JUN1985 06:00:00)-Water Temperature (C)]]*OO[[#This Row],[9]]/SUM(OO[9])</f>
        <v>4.7408913475652063E-2</v>
      </c>
      <c r="L108" s="10">
        <f>3/24*OO[[#This Row],[68 (27JUN1985 09:00:00)-Water Temperature (C)]]*OO[[#This Row],[10]]/SUM(OO[10])</f>
        <v>1.2875968577093938E-2</v>
      </c>
      <c r="M108" s="10">
        <f>3/24*OO[[#This Row],[69 (27JUN1985 12:00:00)-Water Temperature (C)]]*OO[[#This Row],[11]]/SUM(OO[11])</f>
        <v>2.0447338459907488E-3</v>
      </c>
      <c r="N108" s="10">
        <f>3/24*OO[[#This Row],[70 (27JUN1985 15:00:00)-Water Temperature (C)]]*OO[[#This Row],[12]]/SUM(OO[12])</f>
        <v>2.5780394298044983E-4</v>
      </c>
      <c r="O108" s="10">
        <f>3/24*OO[[#This Row],[71 (27JUN1985 18:00:00)-Water Temperature (C)]]*OO[[#This Row],[13]]/SUM(OO[13])</f>
        <v>5.8786875383441782E-5</v>
      </c>
      <c r="P108" s="10">
        <f>3/24*OO[[#This Row],[72 (27JUN1985 21:00:00)-Water Temperature (C)]]*OO[[#This Row],[14]]/SUM(OO[14])</f>
        <v>3.6534292691307009E-5</v>
      </c>
      <c r="Q108" s="10">
        <f>3/24*OO[[#This Row],[73 (28JUN1985 00:00:00)-Water Temperature (C)]]*OO[[#This Row],[15]]/SUM(OO[15])</f>
        <v>3.0483572211409633E-5</v>
      </c>
      <c r="R108" s="10">
        <f>3/24*OO[[#This Row],[74 (28JUN1985 03:00:00)-Water Temperature (C)]]*OO[[#This Row],[16]]/SUM(OO[16])</f>
        <v>2.7184086109867046E-5</v>
      </c>
      <c r="S108" s="10">
        <f>3/24*OO[[#This Row],[75 (28JUN1985 06:00:00)-Water Temperature (C)]]*OO[[#This Row],[17]]/SUM(OO[17])</f>
        <v>2.5549130447000585E-5</v>
      </c>
      <c r="T108" s="10">
        <f>3/24*OO[[#This Row],[76 (28JUN1985 09:00:00)-Water Temperature (C)]]*OO[[#This Row],[18]]/SUM(OO[18])</f>
        <v>2.4941283936376022E-5</v>
      </c>
      <c r="U108" s="10">
        <f>3/24*OO[[#This Row],[77 (28JUN1985 12:00:00)-Water Temperature (C)]]*OO[[#This Row],[19]]/SUM(OO[19])</f>
        <v>2.3863874126322712E-5</v>
      </c>
      <c r="V108" s="10">
        <f>3/24000000*OO[[#This Row],[78 (28JUN1985 15:00:00)-Water Temperature (C)]]*OO[[#This Row],[20]]</f>
        <v>2.2195873758424998E-5</v>
      </c>
      <c r="W108" s="10">
        <f>3/24000000*OO[[#This Row],[79 (28JUN1985 18:00:00)-Water Temperature (C)]]*OO[[#This Row],[21]]</f>
        <v>1.98501376232875E-5</v>
      </c>
      <c r="X108" s="10">
        <f>3/24000000*OO[[#This Row],[80 (28JUN1985 21:00:00)-Water Temperature (C)]]*OO[[#This Row],[22]]</f>
        <v>1.744608626499375E-5</v>
      </c>
      <c r="Y108" s="10">
        <f>3/24000000*OO[[#This Row],[81 (29JUN1985 00:00:00)-Water Temperature (C)]]*OO[[#This Row],[23]]</f>
        <v>1.5451317939567501E-5</v>
      </c>
      <c r="Z108" s="10">
        <f>3/24000000*OO[[#This Row],[82 (29JUN1985 03:00:00)-Water Temperature (C)]]*OO[[#This Row],[24]]</f>
        <v>1.4692202478524999E-5</v>
      </c>
      <c r="AA108" s="10">
        <f>3/24000000*OO[[#This Row],[83 (29JUN1985 06:00:00)-Water Temperature (C)]]*OO[[#This Row],[25]]</f>
        <v>1.54873530244275E-5</v>
      </c>
      <c r="AB108" s="10">
        <f>3/24000000*OO[[#This Row],[84 (29JUN1985 09:00:00)-Water Temperature (C)]]*OO[[#This Row],[26]]</f>
        <v>1.7349326119957502E-5</v>
      </c>
      <c r="AC108" s="10">
        <f>3/24000000*OO[[#This Row],[85 (29JUN1985 12:00:00)-Water Temperature (C)]]*OO[[#This Row],[27]]</f>
        <v>1.8132381187099997E-5</v>
      </c>
      <c r="AD108" s="10">
        <f>3/24000000*OO[[#This Row],[86 (29JUN1985 15:00:00)-Water Temperature (C)]]*OO[[#This Row],[28]]</f>
        <v>1.7699200421209998E-5</v>
      </c>
      <c r="AE108" s="10">
        <f>3/24000000*OO[[#This Row],[88 (29JUN1985 21:00:00)-Water Temperature (C)]]*OO[[#This Row],[30]]</f>
        <v>1.4532591074414998E-5</v>
      </c>
      <c r="AF108" s="10">
        <f>3/24000000*OO[[#This Row],[88 (29JUN1985 21:00:00)-Water Temperature (C)]]*OO[[#This Row],[30]]</f>
        <v>1.4532591074414998E-5</v>
      </c>
      <c r="AG108" s="10">
        <f>3/24000000*OO[[#This Row],[89 (30JUN1985 00:00:00)-Water Temperature (C)]]*OO[[#This Row],[31]]</f>
        <v>1.2569269169314998E-5</v>
      </c>
      <c r="AH108" s="10">
        <f>3/24000000*OO[[#This Row],[90 (30JUN1985 03:00:00)-Water Temperature (C)]]*OO[[#This Row],[32]]</f>
        <v>1.0916223894882501E-5</v>
      </c>
      <c r="AI108" s="10">
        <f>3/24000000*OO[[#This Row],[91 (30JUN1985 06:00:00)-Water Temperature (C)]]*OO[[#This Row],[33]]</f>
        <v>9.7720643383762495E-6</v>
      </c>
      <c r="AJ108" s="10">
        <f>3/24000000*OO[[#This Row],[92 (30JUN1985 09:00:00)-Water Temperature (C)]]*OO[[#This Row],[34]]</f>
        <v>9.3893690603812489E-6</v>
      </c>
      <c r="AK108" s="10">
        <f>3/24000000*OO[[#This Row],[93 (30JUN1985 12:00:00)-Water Temperature (C)]]*OO[[#This Row],[35]]</f>
        <v>9.0472083675000001E-6</v>
      </c>
      <c r="AL108" s="10">
        <f>3/24000000*OO[[#This Row],[94 (30JUN1985 15:00:00)-Water Temperature (C)]]*OO[[#This Row],[36]]</f>
        <v>8.5483201626487494E-6</v>
      </c>
      <c r="AM108" s="10">
        <f>3/24000000*OO[[#This Row],[95 (30JUN1985 18:00:00)-Water Temperature (C)]]*OO[[#This Row],[37]]</f>
        <v>7.912473148450002E-6</v>
      </c>
      <c r="AN108" s="10">
        <f>3/24000000*OO[[#This Row],[96 (30JUN1985 21:00:00)-Water Temperature (C)]]*OO[[#This Row],[38]]</f>
        <v>7.0681698122337503E-6</v>
      </c>
      <c r="AO108" s="10">
        <f>3/24000000*OO[[#This Row],[97 (01JUL1985 00:00:00)-Water Temperature (C)]]*OO[[#This Row],[39]]</f>
        <v>6.0282906618825002E-6</v>
      </c>
      <c r="AP108" s="10">
        <f>3/24000000*OO[[#This Row],[98 (01JUL1985 03:00:00)-Water Temperature (C)]]*OO[[#This Row],[40]]</f>
        <v>5.1375796065937494E-6</v>
      </c>
      <c r="AQ108" s="10">
        <f>3/24000000*OO[[#This Row],[99 (01JUL1985 06:00:00)-Water Temperature (C)]]*OO[[#This Row],[41]]</f>
        <v>4.5678289256325002E-6</v>
      </c>
      <c r="AR108" s="10">
        <f>3/24000000*OO[[#This Row],[100 (01JUL1985 09:00:00)-Water Temperature (C)]]*OO[[#This Row],[42]]</f>
        <v>4.3869562834999989E-6</v>
      </c>
      <c r="AS108" s="10">
        <f>3/24000000*OO[[#This Row],[101 (01JUL1985 12:00:00)-Water Temperature (C)]]*OO[[#This Row],[43]]</f>
        <v>4.23652553786E-6</v>
      </c>
      <c r="AT108" s="10">
        <f>3/24000000*OO[[#This Row],[102 (01JUL1985 15:00:00)-Water Temperature (C)]]*OO[[#This Row],[44]]</f>
        <v>3.9614900144925002E-6</v>
      </c>
      <c r="AU108" s="10">
        <f>3/24000000*OO[[#This Row],[103 (01JUL1985 18:00:00)-Water Temperature (C)]]*OO[[#This Row],[45]]</f>
        <v>3.5915534974199998E-6</v>
      </c>
      <c r="AV108" s="10">
        <f>3/24000000*OO[[#This Row],[104 (01JUL1985 21:00:00)-Water Temperature (C)]]*OO[[#This Row],[46]]</f>
        <v>3.1141655477074998E-6</v>
      </c>
      <c r="AW108" s="10">
        <f>3/24000000*OO[[#This Row],[105 (02JUL1985 00:00:00)-Water Temperature (C)]]*OO[[#This Row],[47]]</f>
        <v>2.6193007151024997E-6</v>
      </c>
      <c r="AX108" s="10">
        <f>3/24000000*OO[[#This Row],[106 (02JUL1985 03:00:00)-Water Temperature (C)]]*OO[[#This Row],[48]]</f>
        <v>2.1878259242199995E-6</v>
      </c>
      <c r="AY108" s="10">
        <f>3/24000000*OO[[#This Row],[107 (02JUL1985 06:00:00)-Water Temperature (C)]]*OO[[#This Row],[49]]</f>
        <v>1.8522312807419998E-6</v>
      </c>
      <c r="AZ108" s="10">
        <f>3/24000000*OO[[#This Row],[108 (02JUL1985 09:00:00)-Water Temperature (C)]]*OO[[#This Row],[50]]</f>
        <v>1.5823627529991252E-6</v>
      </c>
      <c r="BA108" s="10">
        <f>3/24000000*OO[[#This Row],[109 (02JUL1985 12:00:00)-Water Temperature (C)]]*OO[[#This Row],[51]]</f>
        <v>1.3563286596812499E-6</v>
      </c>
      <c r="BB108" s="10">
        <f>3/24000000*OO[[#This Row],[110 (02JUL1985 15:00:00)-Water Temperature (C)]]*OO[[#This Row],[52]]</f>
        <v>1.0819159444362497E-6</v>
      </c>
      <c r="BC108" s="10">
        <f>3/24000000*OO[[#This Row],[111 (02JUL1985 18:00:00)-Water Temperature (C)]]*OO[[#This Row],[53]]</f>
        <v>8.0820785709687491E-7</v>
      </c>
      <c r="BD108" s="10">
        <f>3/24000000*OO[[#This Row],[112 (02JUL1985 21:00:00)-Water Temperature (C)]]*OO[[#This Row],[54]]</f>
        <v>5.70755223577E-7</v>
      </c>
      <c r="BE108" s="10">
        <f>3/24000000*OO[[#This Row],[113 (03JUL1985 00:00:00)-Water Temperature (C)]]*OO[[#This Row],[55]]</f>
        <v>4.1137795086000001E-7</v>
      </c>
      <c r="BF108" s="10">
        <f>3/24000000*OO[[#This Row],[114 (03JUL1985 03:00:00)-Water Temperature (C)]]*OO[[#This Row],[56]]</f>
        <v>3.1258941815999995E-7</v>
      </c>
      <c r="BG108" s="10">
        <f>3/24000000*OO[[#This Row],[115 (03JUL1985 06:00:00)-Water Temperature (C)]]*OO[[#This Row],[57]]</f>
        <v>2.5159916011724998E-7</v>
      </c>
      <c r="BH108" s="10">
        <f>3/24000000*OO[[#This Row],[116 (03JUL1985 09:00:00)-Water Temperature (C)]]*OO[[#This Row],[58]]</f>
        <v>2.1351560907412499E-7</v>
      </c>
      <c r="BI108" s="10">
        <f>3/24000000*OO[[#This Row],[117 (03JUL1985 12:00:00)-Water Temperature (C)]]*OO[[#This Row],[59]]</f>
        <v>1.9125646178712499E-7</v>
      </c>
      <c r="BJ108" s="10">
        <f>3/24000000*OO[[#This Row],[118 (03JUL1985 15:00:00)-Water Temperature (C)]]*OO[[#This Row],[60]]</f>
        <v>1.7250694206442501E-7</v>
      </c>
      <c r="BK108" s="10">
        <f>3/24000000*OO[[#This Row],[119 (03JUL1985 18:00:00)-Water Temperature (C)]]*OO[[#This Row],[61]]</f>
        <v>1.5596553465412499E-7</v>
      </c>
      <c r="BL108" s="10">
        <f>3/24000000*OO[[#This Row],[120 (03JUL1985 21:00:00)-Water Temperature (C)]]*OO[[#This Row],[62]]</f>
        <v>1.3445762778559997E-7</v>
      </c>
      <c r="BM108" s="10">
        <f>3/24000000*OO[[#This Row],[121 (04JUL1985 00:00:00)-Water Temperature (C)]]*OO[[#This Row],[63]]</f>
        <v>1.1435946616729999E-7</v>
      </c>
      <c r="BN108" s="10">
        <f>3/24000000*OO[[#This Row],[122 (04JUL1985 03:00:00)-Water Temperature (C)]]*OO[[#This Row],[64]]</f>
        <v>9.9291410711999991E-8</v>
      </c>
      <c r="BO108" s="10">
        <f>3/24000000*OO[[#This Row],[123 (04JUL1985 06:00:00)-Water Temperature (C)]]*OO[[#This Row],[65]]</f>
        <v>9.001809224837499E-8</v>
      </c>
      <c r="BP108" s="10">
        <f>3/24000000*OO[[#This Row],[124 (04JUL1985 09:00:00)-Water Temperature (C)]]*OO[[#This Row],[66]]</f>
        <v>8.8325724283124982E-8</v>
      </c>
      <c r="BQ108" s="10">
        <f>3/24000000*OO[[#This Row],[125 (04JUL1985 12:00:00)-Water Temperature (C)]]*OO[[#This Row],[67]]</f>
        <v>8.7104085224999983E-8</v>
      </c>
      <c r="BR108" s="10">
        <f>3/24000000*OO[[#This Row],[126 (04JUL1985 15:00:00)-Water Temperature (C)]]*OO[[#This Row],[68]]</f>
        <v>8.3878182544275E-8</v>
      </c>
      <c r="BS108" s="10">
        <f>3/24000000*OO[[#This Row],[127 (04JUL1985 18:00:00)-Water Temperature (C)]]*OO[[#This Row],[69]]</f>
        <v>8.0229799217150008E-8</v>
      </c>
      <c r="BT108" s="10">
        <f>3/24000000*OO[[#This Row],[128 (04JUL1985 21:00:00)-Water Temperature (C)]]*OO[[#This Row],[70]]</f>
        <v>7.4992903855874986E-8</v>
      </c>
      <c r="BU108" s="10">
        <f>3/24000000*OO[[#This Row],[129 (05JUL1985 00:00:00)-Water Temperature (C)]]*OO[[#This Row],[71]]</f>
        <v>6.7586309259874992E-8</v>
      </c>
      <c r="BV108" s="10">
        <f>3/24000000*OO[[#This Row],[130 (05JUL1985 03:00:00)-Water Temperature (C)]]*OO[[#This Row],[72]]</f>
        <v>6.0600039265600001E-8</v>
      </c>
      <c r="BW108" s="10">
        <f>3/24000000*OO[[#This Row],[131 (05JUL1985 06:00:00)-Water Temperature (C)]]*OO[[#This Row],[73]]</f>
        <v>5.5943821048800004E-8</v>
      </c>
      <c r="BX108" s="10">
        <f>3/24000000*OO[[#This Row],[132 (05JUL1985 09:00:00)-Water Temperature (C)]]*OO[[#This Row],[74]]</f>
        <v>5.7055243579199996E-8</v>
      </c>
      <c r="BY108" s="10">
        <f>3/24000000*OO[[#This Row],[133 (05JUL1985 12:00:00)-Water Temperature (C)]]*OO[[#This Row],[75]]</f>
        <v>6.0425279740974992E-8</v>
      </c>
      <c r="BZ108" s="10">
        <f>3/24000000*OO[[#This Row],[134 (05JUL1985 15:00:00)-Water Temperature (C)]]*OO[[#This Row],[76]]</f>
        <v>6.4047583264062496E-8</v>
      </c>
      <c r="CA108" s="10">
        <f>3/24000000*OO[[#This Row],[135 (05JUL1985 18:00:00)-Water Temperature (C)]]*OO[[#This Row],[77]]</f>
        <v>6.5463941364637487E-8</v>
      </c>
      <c r="CB108" s="10">
        <f>3/24000000*OO[[#This Row],[136 (05JUL1985 21:00:00)-Water Temperature (C)]]*OO[[#This Row],[78]]</f>
        <v>6.2808970593600002E-8</v>
      </c>
      <c r="CC108" s="10">
        <f>3/24000000*OO[[#This Row],[137 (06JUL1985 00:00:00)-Water Temperature (C)]]*OO[[#This Row],[79]]</f>
        <v>5.7566093728474997E-8</v>
      </c>
      <c r="CD108" s="10">
        <f>3/24000000*OO[[#This Row],[138 (06JUL1985 03:00:00)-Water Temperature (C)]]*OO[[#This Row],[80]]</f>
        <v>5.2624937218499997E-8</v>
      </c>
      <c r="CE108" s="10">
        <f>3/24000000*OO[[#This Row],[139 (06JUL1985 06:00:00)-Water Temperature (C)]]*OO[[#This Row],[81]]</f>
        <v>4.9655796185799998E-8</v>
      </c>
      <c r="CF108" s="10">
        <f>3/24000000*OO[[#This Row],[140 (06JUL1985 09:00:00)-Water Temperature (C)]]*OO[[#This Row],[82]]</f>
        <v>5.1201551804174996E-8</v>
      </c>
      <c r="CG108" s="10">
        <f>3/24000000*OO[[#This Row],[141 (06JUL1985 12:00:00)-Water Temperature (C)]]*OO[[#This Row],[83]]</f>
        <v>5.45115140568E-8</v>
      </c>
      <c r="CH108" s="10">
        <f>3/24000000*OO[[#This Row],[142 (06JUL1985 15:00:00)-Water Temperature (C)]]*OO[[#This Row],[84]]</f>
        <v>5.8358031697024993E-8</v>
      </c>
      <c r="CI108" s="10">
        <f>3/24000000*OO[[#This Row],[143 (06JUL1985 18:00:00)-Water Temperature (C)]]*OO[[#This Row],[85]]</f>
        <v>6.0141590308787507E-8</v>
      </c>
      <c r="CJ108" s="10">
        <f>3/24000000*OO[[#This Row],[144 (06JUL1985 21:00:00)-Water Temperature (C)]]*OO[[#This Row],[86]]</f>
        <v>5.8405364369099996E-8</v>
      </c>
      <c r="CK108" s="10">
        <f>3/24000000*OO[[#This Row],[145 (07JUL1985 00:00:00)-Water Temperature (C)]]*OO[[#This Row],[87]]</f>
        <v>5.3753513993399995E-8</v>
      </c>
      <c r="CL108" s="10">
        <f>3/24000000*OO[[#This Row],[146 (07JUL1985 03:00:00)-Water Temperature (C)]]*OO[[#This Row],[88]]</f>
        <v>4.8907784560899997E-8</v>
      </c>
      <c r="CM108" s="10">
        <f>3/24000000*OO[[#This Row],[147 (07JUL1985 06:00:00)-Water Temperature (C)]]*OO[[#This Row],[89]]</f>
        <v>4.5396724785562493E-8</v>
      </c>
      <c r="CN108" s="10">
        <f>3/24000000*OO[[#This Row],[148 (07JUL1985 09:00:00)-Water Temperature (C)]]*OO[[#This Row],[90]]</f>
        <v>4.4821092989399993E-8</v>
      </c>
      <c r="CO108" s="10">
        <f>3/24000000*OO[[#This Row],[149 (07JUL1985 12:00:00)-Water Temperature (C)]]*OO[[#This Row],[91]]</f>
        <v>4.2656254172999998E-8</v>
      </c>
      <c r="CP108" s="10">
        <f>3/24000000*OO[[#This Row],[150 (07JUL1985 15:00:00)-Water Temperature (C)]]*OO[[#This Row],[92]]</f>
        <v>4.1193243575000003E-8</v>
      </c>
      <c r="CQ108" s="10">
        <f>3/24000000*OO[[#This Row],[151 (07JUL1985 18:00:00)-Water Temperature (C)]]*OO[[#This Row],[93]]</f>
        <v>3.8714952379537495E-8</v>
      </c>
      <c r="CR108" s="10">
        <f>3/24000000*OO[[#This Row],[152 (07JUL1985 21:00:00)-Water Temperature (C)]]*OO[[#This Row],[94]]</f>
        <v>3.5379754124412495E-8</v>
      </c>
      <c r="CS108" s="10">
        <f>3/24000000*OO[[#This Row],[153 (08JUL1985 00:00:00)-Water Temperature (C)]]*OO[[#This Row],[95]]</f>
        <v>3.1181855048437497E-8</v>
      </c>
      <c r="CT108" s="10">
        <f>3/24000000*OO[[#This Row],[154 (08JUL1985 03:00:00)-Water Temperature (C)]]*OO[[#This Row],[96]]</f>
        <v>2.7382984743299998E-8</v>
      </c>
      <c r="CU108" s="10">
        <f>3/24000000*OO[[#This Row],[155 (08JUL1985 06:00:00)-Water Temperature (C)]]*OO[[#This Row],[97]]</f>
        <v>2.5005194437425E-8</v>
      </c>
      <c r="CV108" s="10">
        <f>3/24000000*OO[[#This Row],[156 (08JUL1985 09:00:00)-Water Temperature (C)]]*OO[[#This Row],[98]]</f>
        <v>2.4952028316299999E-8</v>
      </c>
      <c r="CW108" s="10">
        <f>3/24000000*OO[[#This Row],[157 (08JUL1985 12:00:00)-Water Temperature (C)]]*OO[[#This Row],[99]]</f>
        <v>2.49891769111875E-8</v>
      </c>
    </row>
    <row r="109" spans="1:101" x14ac:dyDescent="0.35">
      <c r="A109" t="s">
        <v>114</v>
      </c>
      <c r="B109">
        <v>832.89959999999996</v>
      </c>
      <c r="C109" s="10">
        <f>3/24*OO[[#This Row],[59 (26JUN1985 06:00:00)-Water Temperature (C)]]*OO[[#This Row],[1]]/SUM(OO[1])</f>
        <v>0</v>
      </c>
      <c r="D109" s="10">
        <f>3/24*OO[[#This Row],[60 (26JUN1985 09:00:00)-Water Temperature (C)]]*OO[[#This Row],[2]]/SUM(OO[2])</f>
        <v>1.4888798813300864E-38</v>
      </c>
      <c r="E109" s="10">
        <f>3/24*OO[[#This Row],[61 (26JUN1985 12:00:00)-Water Temperature (C)]]*OO[[#This Row],[3]]/SUM(OO[3])</f>
        <v>2.7041555215057962E-25</v>
      </c>
      <c r="F109" s="10">
        <f>3/24*OO[[#This Row],[62 (26JUN1985 15:00:00)-Water Temperature (C)]]*OO[[#This Row],[4]]/SUM(OO[4])</f>
        <v>1.1480235513934168E-13</v>
      </c>
      <c r="G109" s="10">
        <f>3/24*OO[[#This Row],[63 (26JUN1985 18:00:00)-Water Temperature (C)]]*OO[[#This Row],[5]]/SUM(OO[5])</f>
        <v>5.7716416349511011E-6</v>
      </c>
      <c r="H109" s="10">
        <f>3/24*OO[[#This Row],[64 (26JUN1985 21:00:00)-Water Temperature (C)]]*OO[[#This Row],[6]]/SUM(OO[6])</f>
        <v>2.5156658503444188E-3</v>
      </c>
      <c r="I109" s="10">
        <f>3/24*OO[[#This Row],[65 (27JUN1985 00:00:00)-Water Temperature (C)]]*OO[[#This Row],[7]]/SUM(OO[7])</f>
        <v>3.9216028469224937E-2</v>
      </c>
      <c r="J109" s="10">
        <f>3/24*OO[[#This Row],[66 (27JUN1985 03:00:00)-Water Temperature (C)]]*OO[[#This Row],[8]]/SUM(OO[8])</f>
        <v>9.1274152301938374E-2</v>
      </c>
      <c r="K109" s="10">
        <f>3/24*OO[[#This Row],[67 (27JUN1985 06:00:00)-Water Temperature (C)]]*OO[[#This Row],[9]]/SUM(OO[9])</f>
        <v>6.1883261501557436E-2</v>
      </c>
      <c r="L109" s="10">
        <f>3/24*OO[[#This Row],[68 (27JUN1985 09:00:00)-Water Temperature (C)]]*OO[[#This Row],[10]]/SUM(OO[10])</f>
        <v>1.8572589180238214E-2</v>
      </c>
      <c r="M109" s="10">
        <f>3/24*OO[[#This Row],[69 (27JUN1985 12:00:00)-Water Temperature (C)]]*OO[[#This Row],[11]]/SUM(OO[11])</f>
        <v>3.1620191901936749E-3</v>
      </c>
      <c r="N109" s="10">
        <f>3/24*OO[[#This Row],[70 (27JUN1985 15:00:00)-Water Temperature (C)]]*OO[[#This Row],[12]]/SUM(OO[12])</f>
        <v>4.0157325562023528E-4</v>
      </c>
      <c r="O109" s="10">
        <f>3/24*OO[[#This Row],[71 (27JUN1985 18:00:00)-Water Temperature (C)]]*OO[[#This Row],[13]]/SUM(OO[13])</f>
        <v>7.9057962378466346E-5</v>
      </c>
      <c r="P109" s="10">
        <f>3/24*OO[[#This Row],[72 (27JUN1985 21:00:00)-Water Temperature (C)]]*OO[[#This Row],[14]]/SUM(OO[14])</f>
        <v>4.428635017644506E-5</v>
      </c>
      <c r="Q109" s="10">
        <f>3/24*OO[[#This Row],[73 (28JUN1985 00:00:00)-Water Temperature (C)]]*OO[[#This Row],[15]]/SUM(OO[15])</f>
        <v>3.6324420399814129E-5</v>
      </c>
      <c r="R109" s="10">
        <f>3/24*OO[[#This Row],[74 (28JUN1985 03:00:00)-Water Temperature (C)]]*OO[[#This Row],[16]]/SUM(OO[16])</f>
        <v>3.2176736047705341E-5</v>
      </c>
      <c r="S109" s="10">
        <f>3/24*OO[[#This Row],[75 (28JUN1985 06:00:00)-Water Temperature (C)]]*OO[[#This Row],[17]]/SUM(OO[17])</f>
        <v>3.0116436661228969E-5</v>
      </c>
      <c r="T109" s="10">
        <f>3/24*OO[[#This Row],[76 (28JUN1985 09:00:00)-Water Temperature (C)]]*OO[[#This Row],[18]]/SUM(OO[18])</f>
        <v>2.9409562303767956E-5</v>
      </c>
      <c r="U109" s="10">
        <f>3/24*OO[[#This Row],[77 (28JUN1985 12:00:00)-Water Temperature (C)]]*OO[[#This Row],[19]]/SUM(OO[19])</f>
        <v>2.8239860684078839E-5</v>
      </c>
      <c r="V109" s="10">
        <f>3/24000000*OO[[#This Row],[78 (28JUN1985 15:00:00)-Water Temperature (C)]]*OO[[#This Row],[20]]</f>
        <v>2.6393755065999999E-5</v>
      </c>
      <c r="W109" s="10">
        <f>3/24000000*OO[[#This Row],[79 (28JUN1985 18:00:00)-Water Temperature (C)]]*OO[[#This Row],[21]]</f>
        <v>2.3650879152225001E-5</v>
      </c>
      <c r="X109" s="10">
        <f>3/24000000*OO[[#This Row],[80 (28JUN1985 21:00:00)-Water Temperature (C)]]*OO[[#This Row],[22]]</f>
        <v>2.08081086101E-5</v>
      </c>
      <c r="Y109" s="10">
        <f>3/24000000*OO[[#This Row],[81 (29JUN1985 00:00:00)-Water Temperature (C)]]*OO[[#This Row],[23]]</f>
        <v>1.8372261164125E-5</v>
      </c>
      <c r="Z109" s="10">
        <f>3/24000000*OO[[#This Row],[82 (29JUN1985 03:00:00)-Water Temperature (C)]]*OO[[#This Row],[24]]</f>
        <v>1.7270230702331248E-5</v>
      </c>
      <c r="AA109" s="10">
        <f>3/24000000*OO[[#This Row],[83 (29JUN1985 06:00:00)-Water Temperature (C)]]*OO[[#This Row],[25]]</f>
        <v>1.8014864655149997E-5</v>
      </c>
      <c r="AB109" s="10">
        <f>3/24000000*OO[[#This Row],[84 (29JUN1985 09:00:00)-Water Temperature (C)]]*OO[[#This Row],[26]]</f>
        <v>2.0235125007974999E-5</v>
      </c>
      <c r="AC109" s="10">
        <f>3/24000000*OO[[#This Row],[85 (29JUN1985 12:00:00)-Water Temperature (C)]]*OO[[#This Row],[27]]</f>
        <v>2.1367578517037495E-5</v>
      </c>
      <c r="AD109" s="10">
        <f>3/24000000*OO[[#This Row],[86 (29JUN1985 15:00:00)-Water Temperature (C)]]*OO[[#This Row],[28]]</f>
        <v>2.1082324713450002E-5</v>
      </c>
      <c r="AE109" s="10">
        <f>3/24000000*OO[[#This Row],[88 (29JUN1985 21:00:00)-Water Temperature (C)]]*OO[[#This Row],[30]]</f>
        <v>1.745954800054E-5</v>
      </c>
      <c r="AF109" s="10">
        <f>3/24000000*OO[[#This Row],[88 (29JUN1985 21:00:00)-Water Temperature (C)]]*OO[[#This Row],[30]]</f>
        <v>1.745954800054E-5</v>
      </c>
      <c r="AG109" s="10">
        <f>3/24000000*OO[[#This Row],[89 (30JUN1985 00:00:00)-Water Temperature (C)]]*OO[[#This Row],[31]]</f>
        <v>1.5125479260659999E-5</v>
      </c>
      <c r="AH109" s="10">
        <f>3/24000000*OO[[#This Row],[90 (30JUN1985 03:00:00)-Water Temperature (C)]]*OO[[#This Row],[32]]</f>
        <v>1.3129453641968751E-5</v>
      </c>
      <c r="AI109" s="10">
        <f>3/24000000*OO[[#This Row],[91 (30JUN1985 06:00:00)-Water Temperature (C)]]*OO[[#This Row],[33]]</f>
        <v>1.1737711631086249E-5</v>
      </c>
      <c r="AJ109" s="10">
        <f>3/24000000*OO[[#This Row],[92 (30JUN1985 09:00:00)-Water Temperature (C)]]*OO[[#This Row],[34]]</f>
        <v>1.1273501029E-5</v>
      </c>
      <c r="AK109" s="10">
        <f>3/24000000*OO[[#This Row],[93 (30JUN1985 12:00:00)-Water Temperature (C)]]*OO[[#This Row],[35]]</f>
        <v>1.0873967994531251E-5</v>
      </c>
      <c r="AL109" s="10">
        <f>3/24000000*OO[[#This Row],[94 (30JUN1985 15:00:00)-Water Temperature (C)]]*OO[[#This Row],[36]]</f>
        <v>1.0326446315681249E-5</v>
      </c>
      <c r="AM109" s="10">
        <f>3/24000000*OO[[#This Row],[95 (30JUN1985 18:00:00)-Water Temperature (C)]]*OO[[#This Row],[37]]</f>
        <v>9.588881761260001E-6</v>
      </c>
      <c r="AN109" s="10">
        <f>3/24000000*OO[[#This Row],[96 (30JUN1985 21:00:00)-Water Temperature (C)]]*OO[[#This Row],[38]]</f>
        <v>8.5811340118249996E-6</v>
      </c>
      <c r="AO109" s="10">
        <f>3/24000000*OO[[#This Row],[97 (01JUL1985 00:00:00)-Water Temperature (C)]]*OO[[#This Row],[39]]</f>
        <v>7.3351636491375E-6</v>
      </c>
      <c r="AP109" s="10">
        <f>3/24000000*OO[[#This Row],[98 (01JUL1985 03:00:00)-Water Temperature (C)]]*OO[[#This Row],[40]]</f>
        <v>6.2470066628424999E-6</v>
      </c>
      <c r="AQ109" s="10">
        <f>3/24000000*OO[[#This Row],[99 (01JUL1985 06:00:00)-Water Temperature (C)]]*OO[[#This Row],[41]]</f>
        <v>5.5263728708200001E-6</v>
      </c>
      <c r="AR109" s="10">
        <f>3/24000000*OO[[#This Row],[100 (01JUL1985 09:00:00)-Water Temperature (C)]]*OO[[#This Row],[42]]</f>
        <v>5.2997466775174999E-6</v>
      </c>
      <c r="AS109" s="10">
        <f>3/24000000*OO[[#This Row],[101 (01JUL1985 12:00:00)-Water Temperature (C)]]*OO[[#This Row],[43]]</f>
        <v>5.1256343590199988E-6</v>
      </c>
      <c r="AT109" s="10">
        <f>3/24000000*OO[[#This Row],[102 (01JUL1985 15:00:00)-Water Temperature (C)]]*OO[[#This Row],[44]]</f>
        <v>4.82179467854375E-6</v>
      </c>
      <c r="AU109" s="10">
        <f>3/24000000*OO[[#This Row],[103 (01JUL1985 18:00:00)-Water Temperature (C)]]*OO[[#This Row],[45]]</f>
        <v>4.392742198769999E-6</v>
      </c>
      <c r="AV109" s="10">
        <f>3/24000000*OO[[#This Row],[104 (01JUL1985 21:00:00)-Water Temperature (C)]]*OO[[#This Row],[46]]</f>
        <v>3.8225454266999995E-6</v>
      </c>
      <c r="AW109" s="10">
        <f>3/24000000*OO[[#This Row],[105 (02JUL1985 00:00:00)-Water Temperature (C)]]*OO[[#This Row],[47]]</f>
        <v>3.2242337149374995E-6</v>
      </c>
      <c r="AX109" s="10">
        <f>3/24000000*OO[[#This Row],[106 (02JUL1985 03:00:00)-Water Temperature (C)]]*OO[[#This Row],[48]]</f>
        <v>2.6974235133999997E-6</v>
      </c>
      <c r="AY109" s="10">
        <f>3/24000000*OO[[#This Row],[107 (02JUL1985 06:00:00)-Water Temperature (C)]]*OO[[#This Row],[49]]</f>
        <v>2.2827941460799999E-6</v>
      </c>
      <c r="AZ109" s="10">
        <f>3/24000000*OO[[#This Row],[108 (02JUL1985 09:00:00)-Water Temperature (C)]]*OO[[#This Row],[50]]</f>
        <v>1.9561894989349997E-6</v>
      </c>
      <c r="BA109" s="10">
        <f>3/24000000*OO[[#This Row],[109 (02JUL1985 12:00:00)-Water Temperature (C)]]*OO[[#This Row],[51]]</f>
        <v>1.6888998192525E-6</v>
      </c>
      <c r="BB109" s="10">
        <f>3/24000000*OO[[#This Row],[110 (02JUL1985 15:00:00)-Water Temperature (C)]]*OO[[#This Row],[52]]</f>
        <v>1.3618261327475E-6</v>
      </c>
      <c r="BC109" s="10">
        <f>3/24000000*OO[[#This Row],[111 (02JUL1985 18:00:00)-Water Temperature (C)]]*OO[[#This Row],[53]]</f>
        <v>1.0275229512463748E-6</v>
      </c>
      <c r="BD109" s="10">
        <f>3/24000000*OO[[#This Row],[112 (02JUL1985 21:00:00)-Water Temperature (C)]]*OO[[#This Row],[54]]</f>
        <v>7.2702195838349979E-7</v>
      </c>
      <c r="BE109" s="10">
        <f>3/24000000*OO[[#This Row],[113 (03JUL1985 00:00:00)-Water Temperature (C)]]*OO[[#This Row],[55]]</f>
        <v>5.2117973160337496E-7</v>
      </c>
      <c r="BF109" s="10">
        <f>3/24000000*OO[[#This Row],[114 (03JUL1985 03:00:00)-Water Temperature (C)]]*OO[[#This Row],[56]]</f>
        <v>3.9192697612687498E-7</v>
      </c>
      <c r="BG109" s="10">
        <f>3/24000000*OO[[#This Row],[115 (03JUL1985 06:00:00)-Water Temperature (C)]]*OO[[#This Row],[57]]</f>
        <v>3.1277850574724998E-7</v>
      </c>
      <c r="BH109" s="10">
        <f>3/24000000*OO[[#This Row],[116 (03JUL1985 09:00:00)-Water Temperature (C)]]*OO[[#This Row],[58]]</f>
        <v>2.6401151497912496E-7</v>
      </c>
      <c r="BI109" s="10">
        <f>3/24000000*OO[[#This Row],[117 (03JUL1985 12:00:00)-Water Temperature (C)]]*OO[[#This Row],[59]]</f>
        <v>2.3587873073525E-7</v>
      </c>
      <c r="BJ109" s="10">
        <f>3/24000000*OO[[#This Row],[118 (03JUL1985 15:00:00)-Water Temperature (C)]]*OO[[#This Row],[60]]</f>
        <v>2.1283403738024999E-7</v>
      </c>
      <c r="BK109" s="10">
        <f>3/24000000*OO[[#This Row],[119 (03JUL1985 18:00:00)-Water Temperature (C)]]*OO[[#This Row],[61]]</f>
        <v>1.9266774000862499E-7</v>
      </c>
      <c r="BL109" s="10">
        <f>3/24000000*OO[[#This Row],[120 (03JUL1985 21:00:00)-Water Temperature (C)]]*OO[[#This Row],[62]]</f>
        <v>1.6631408368574999E-7</v>
      </c>
      <c r="BM109" s="10">
        <f>3/24000000*OO[[#This Row],[121 (04JUL1985 00:00:00)-Water Temperature (C)]]*OO[[#This Row],[63]]</f>
        <v>1.412862160065E-7</v>
      </c>
      <c r="BN109" s="10">
        <f>3/24000000*OO[[#This Row],[122 (04JUL1985 03:00:00)-Water Temperature (C)]]*OO[[#This Row],[64]]</f>
        <v>1.2213160509134998E-7</v>
      </c>
      <c r="BO109" s="10">
        <f>3/24000000*OO[[#This Row],[123 (04JUL1985 06:00:00)-Water Temperature (C)]]*OO[[#This Row],[65]]</f>
        <v>1.09980086739525E-7</v>
      </c>
      <c r="BP109" s="10">
        <f>3/24000000*OO[[#This Row],[124 (04JUL1985 09:00:00)-Water Temperature (C)]]*OO[[#This Row],[66]]</f>
        <v>1.0748425803417499E-7</v>
      </c>
      <c r="BQ109" s="10">
        <f>3/24000000*OO[[#This Row],[125 (04JUL1985 12:00:00)-Water Temperature (C)]]*OO[[#This Row],[67]]</f>
        <v>1.06184352318E-7</v>
      </c>
      <c r="BR109" s="10">
        <f>3/24000000*OO[[#This Row],[126 (04JUL1985 15:00:00)-Water Temperature (C)]]*OO[[#This Row],[68]]</f>
        <v>1.0252876826279999E-7</v>
      </c>
      <c r="BS109" s="10">
        <f>3/24000000*OO[[#This Row],[127 (04JUL1985 18:00:00)-Water Temperature (C)]]*OO[[#This Row],[69]]</f>
        <v>9.8212456783999991E-8</v>
      </c>
      <c r="BT109" s="10">
        <f>3/24000000*OO[[#This Row],[128 (04JUL1985 21:00:00)-Water Temperature (C)]]*OO[[#This Row],[70]]</f>
        <v>9.1748227304249998E-8</v>
      </c>
      <c r="BU109" s="10">
        <f>3/24000000*OO[[#This Row],[129 (05JUL1985 00:00:00)-Water Temperature (C)]]*OO[[#This Row],[71]]</f>
        <v>8.2699631884799993E-8</v>
      </c>
      <c r="BV109" s="10">
        <f>3/24000000*OO[[#This Row],[130 (05JUL1985 03:00:00)-Water Temperature (C)]]*OO[[#This Row],[72]]</f>
        <v>7.4153119535999998E-8</v>
      </c>
      <c r="BW109" s="10">
        <f>3/24000000*OO[[#This Row],[131 (05JUL1985 06:00:00)-Water Temperature (C)]]*OO[[#This Row],[73]]</f>
        <v>6.807118297237499E-8</v>
      </c>
      <c r="BX109" s="10">
        <f>3/24000000*OO[[#This Row],[132 (05JUL1985 09:00:00)-Water Temperature (C)]]*OO[[#This Row],[74]]</f>
        <v>6.8980349582650004E-8</v>
      </c>
      <c r="BY109" s="10">
        <f>3/24000000*OO[[#This Row],[133 (05JUL1985 12:00:00)-Water Temperature (C)]]*OO[[#This Row],[75]]</f>
        <v>7.2843166341750007E-8</v>
      </c>
      <c r="BZ109" s="10">
        <f>3/24000000*OO[[#This Row],[134 (05JUL1985 15:00:00)-Water Temperature (C)]]*OO[[#This Row],[76]]</f>
        <v>7.7357486099812495E-8</v>
      </c>
      <c r="CA109" s="10">
        <f>3/24000000*OO[[#This Row],[135 (05JUL1985 18:00:00)-Water Temperature (C)]]*OO[[#This Row],[77]]</f>
        <v>7.9413652832062521E-8</v>
      </c>
      <c r="CB109" s="10">
        <f>3/24000000*OO[[#This Row],[136 (05JUL1985 21:00:00)-Water Temperature (C)]]*OO[[#This Row],[78]]</f>
        <v>7.6511965551525012E-8</v>
      </c>
      <c r="CC109" s="10">
        <f>3/24000000*OO[[#This Row],[137 (06JUL1985 00:00:00)-Water Temperature (C)]]*OO[[#This Row],[79]]</f>
        <v>7.0251698033999997E-8</v>
      </c>
      <c r="CD109" s="10">
        <f>3/24000000*OO[[#This Row],[138 (06JUL1985 03:00:00)-Water Temperature (C)]]*OO[[#This Row],[80]]</f>
        <v>6.4175091189912506E-8</v>
      </c>
      <c r="CE109" s="10">
        <f>3/24000000*OO[[#This Row],[139 (06JUL1985 06:00:00)-Water Temperature (C)]]*OO[[#This Row],[81]]</f>
        <v>6.0257969883637505E-8</v>
      </c>
      <c r="CF109" s="10">
        <f>3/24000000*OO[[#This Row],[140 (06JUL1985 09:00:00)-Water Temperature (C)]]*OO[[#This Row],[82]]</f>
        <v>6.1830699812999997E-8</v>
      </c>
      <c r="CG109" s="10">
        <f>3/24000000*OO[[#This Row],[141 (06JUL1985 12:00:00)-Water Temperature (C)]]*OO[[#This Row],[83]]</f>
        <v>6.560974476765E-8</v>
      </c>
      <c r="CH109" s="10">
        <f>3/24000000*OO[[#This Row],[142 (06JUL1985 15:00:00)-Water Temperature (C)]]*OO[[#This Row],[84]]</f>
        <v>7.0336630704874995E-8</v>
      </c>
      <c r="CI109" s="10">
        <f>3/24000000*OO[[#This Row],[143 (06JUL1985 18:00:00)-Water Temperature (C)]]*OO[[#This Row],[85]]</f>
        <v>7.28000460642E-8</v>
      </c>
      <c r="CJ109" s="10">
        <f>3/24000000*OO[[#This Row],[144 (06JUL1985 21:00:00)-Water Temperature (C)]]*OO[[#This Row],[86]]</f>
        <v>7.1073347590949998E-8</v>
      </c>
      <c r="CK109" s="10">
        <f>3/24000000*OO[[#This Row],[145 (07JUL1985 00:00:00)-Water Temperature (C)]]*OO[[#This Row],[87]]</f>
        <v>6.5630834422124991E-8</v>
      </c>
      <c r="CL109" s="10">
        <f>3/24000000*OO[[#This Row],[146 (07JUL1985 03:00:00)-Water Temperature (C)]]*OO[[#This Row],[88]]</f>
        <v>5.9781914425187502E-8</v>
      </c>
      <c r="CM109" s="10">
        <f>3/24000000*OO[[#This Row],[147 (07JUL1985 06:00:00)-Water Temperature (C)]]*OO[[#This Row],[89]]</f>
        <v>5.5314275137499996E-8</v>
      </c>
      <c r="CN109" s="10">
        <f>3/24000000*OO[[#This Row],[148 (07JUL1985 09:00:00)-Water Temperature (C)]]*OO[[#This Row],[90]]</f>
        <v>5.4555207362987497E-8</v>
      </c>
      <c r="CO109" s="10">
        <f>3/24000000*OO[[#This Row],[149 (07JUL1985 12:00:00)-Water Temperature (C)]]*OO[[#This Row],[91]]</f>
        <v>5.2062424983499996E-8</v>
      </c>
      <c r="CP109" s="10">
        <f>3/24000000*OO[[#This Row],[150 (07JUL1985 15:00:00)-Water Temperature (C)]]*OO[[#This Row],[92]]</f>
        <v>5.0447901535324989E-8</v>
      </c>
      <c r="CQ109" s="10">
        <f>3/24000000*OO[[#This Row],[151 (07JUL1985 18:00:00)-Water Temperature (C)]]*OO[[#This Row],[93]]</f>
        <v>4.7504201863799998E-8</v>
      </c>
      <c r="CR109" s="10">
        <f>3/24000000*OO[[#This Row],[152 (07JUL1985 21:00:00)-Water Temperature (C)]]*OO[[#This Row],[94]]</f>
        <v>4.3481051797787494E-8</v>
      </c>
      <c r="CS109" s="10">
        <f>3/24000000*OO[[#This Row],[153 (08JUL1985 00:00:00)-Water Temperature (C)]]*OO[[#This Row],[95]]</f>
        <v>3.8386872601999998E-8</v>
      </c>
      <c r="CT109" s="10">
        <f>3/24000000*OO[[#This Row],[154 (08JUL1985 03:00:00)-Water Temperature (C)]]*OO[[#This Row],[96]]</f>
        <v>3.3663329070999993E-8</v>
      </c>
      <c r="CU109" s="10">
        <f>3/24000000*OO[[#This Row],[155 (08JUL1985 06:00:00)-Water Temperature (C)]]*OO[[#This Row],[97]]</f>
        <v>3.0576067048399999E-8</v>
      </c>
      <c r="CV109" s="10">
        <f>3/24000000*OO[[#This Row],[156 (08JUL1985 09:00:00)-Water Temperature (C)]]*OO[[#This Row],[98]]</f>
        <v>3.0412388189399994E-8</v>
      </c>
      <c r="CW109" s="10">
        <f>3/24000000*OO[[#This Row],[157 (08JUL1985 12:00:00)-Water Temperature (C)]]*OO[[#This Row],[99]]</f>
        <v>3.0557904758812498E-8</v>
      </c>
    </row>
    <row r="110" spans="1:101" x14ac:dyDescent="0.35">
      <c r="A110" t="s">
        <v>115</v>
      </c>
      <c r="B110">
        <v>821.22879999999998</v>
      </c>
      <c r="C110" s="10">
        <f>3/24*OO[[#This Row],[59 (26JUN1985 06:00:00)-Water Temperature (C)]]*OO[[#This Row],[1]]/SUM(OO[1])</f>
        <v>0</v>
      </c>
      <c r="D110" s="10">
        <f>3/24*OO[[#This Row],[60 (26JUN1985 09:00:00)-Water Temperature (C)]]*OO[[#This Row],[2]]/SUM(OO[2])</f>
        <v>1.7889483848029711E-39</v>
      </c>
      <c r="E110" s="10">
        <f>3/24*OO[[#This Row],[61 (26JUN1985 12:00:00)-Water Temperature (C)]]*OO[[#This Row],[3]]/SUM(OO[3])</f>
        <v>4.0468337139016354E-26</v>
      </c>
      <c r="F110" s="10">
        <f>3/24*OO[[#This Row],[62 (26JUN1985 15:00:00)-Water Temperature (C)]]*OO[[#This Row],[4]]/SUM(OO[4])</f>
        <v>1.870296381201228E-14</v>
      </c>
      <c r="G110" s="10">
        <f>3/24*OO[[#This Row],[63 (26JUN1985 18:00:00)-Water Temperature (C)]]*OO[[#This Row],[5]]/SUM(OO[5])</f>
        <v>2.5560188480808505E-6</v>
      </c>
      <c r="H110" s="10">
        <f>3/24*OO[[#This Row],[64 (26JUN1985 21:00:00)-Water Temperature (C)]]*OO[[#This Row],[6]]/SUM(OO[6])</f>
        <v>1.5333548078006109E-3</v>
      </c>
      <c r="I110" s="10">
        <f>3/24*OO[[#This Row],[65 (27JUN1985 00:00:00)-Water Temperature (C)]]*OO[[#This Row],[7]]/SUM(OO[7])</f>
        <v>2.8280374400222515E-2</v>
      </c>
      <c r="J110" s="10">
        <f>3/24*OO[[#This Row],[66 (27JUN1985 03:00:00)-Water Temperature (C)]]*OO[[#This Row],[8]]/SUM(OO[8])</f>
        <v>7.3526686027409457E-2</v>
      </c>
      <c r="K110" s="10">
        <f>3/24*OO[[#This Row],[67 (27JUN1985 06:00:00)-Water Temperature (C)]]*OO[[#This Row],[9]]/SUM(OO[9])</f>
        <v>5.3788941054522955E-2</v>
      </c>
      <c r="L110" s="10">
        <f>3/24*OO[[#This Row],[68 (27JUN1985 09:00:00)-Water Temperature (C)]]*OO[[#This Row],[10]]/SUM(OO[10])</f>
        <v>1.7031900162207046E-2</v>
      </c>
      <c r="M110" s="10">
        <f>3/24*OO[[#This Row],[69 (27JUN1985 12:00:00)-Water Temperature (C)]]*OO[[#This Row],[11]]/SUM(OO[11])</f>
        <v>3.0008443552944726E-3</v>
      </c>
      <c r="N110" s="10">
        <f>3/24*OO[[#This Row],[70 (27JUN1985 15:00:00)-Water Temperature (C)]]*OO[[#This Row],[12]]/SUM(OO[12])</f>
        <v>3.8278042177661601E-4</v>
      </c>
      <c r="O110" s="10">
        <f>3/24*OO[[#This Row],[71 (27JUN1985 18:00:00)-Water Temperature (C)]]*OO[[#This Row],[13]]/SUM(OO[13])</f>
        <v>7.0042803296790419E-5</v>
      </c>
      <c r="P110" s="10">
        <f>3/24*OO[[#This Row],[72 (27JUN1985 21:00:00)-Water Temperature (C)]]*OO[[#This Row],[14]]/SUM(OO[14])</f>
        <v>3.6816770194944851E-5</v>
      </c>
      <c r="Q110" s="10">
        <f>3/24*OO[[#This Row],[73 (28JUN1985 00:00:00)-Water Temperature (C)]]*OO[[#This Row],[15]]/SUM(OO[15])</f>
        <v>2.9840216087059327E-5</v>
      </c>
      <c r="R110" s="10">
        <f>3/24*OO[[#This Row],[74 (28JUN1985 03:00:00)-Water Temperature (C)]]*OO[[#This Row],[16]]/SUM(OO[16])</f>
        <v>2.6313747896707408E-5</v>
      </c>
      <c r="S110" s="10">
        <f>3/24*OO[[#This Row],[75 (28JUN1985 06:00:00)-Water Temperature (C)]]*OO[[#This Row],[17]]/SUM(OO[17])</f>
        <v>2.455272477514382E-5</v>
      </c>
      <c r="T110" s="10">
        <f>3/24*OO[[#This Row],[76 (28JUN1985 09:00:00)-Water Temperature (C)]]*OO[[#This Row],[18]]/SUM(OO[18])</f>
        <v>2.3969133874033025E-5</v>
      </c>
      <c r="U110" s="10">
        <f>3/24*OO[[#This Row],[77 (28JUN1985 12:00:00)-Water Temperature (C)]]*OO[[#This Row],[19]]/SUM(OO[19])</f>
        <v>2.3046607229166447E-5</v>
      </c>
      <c r="V110" s="10">
        <f>3/24000000*OO[[#This Row],[78 (28JUN1985 15:00:00)-Water Temperature (C)]]*OO[[#This Row],[20]]</f>
        <v>2.1588060165049999E-5</v>
      </c>
      <c r="W110" s="10">
        <f>3/24000000*OO[[#This Row],[79 (28JUN1985 18:00:00)-Water Temperature (C)]]*OO[[#This Row],[21]]</f>
        <v>1.93534852059E-5</v>
      </c>
      <c r="X110" s="10">
        <f>3/24000000*OO[[#This Row],[80 (28JUN1985 21:00:00)-Water Temperature (C)]]*OO[[#This Row],[22]]</f>
        <v>1.7022776014406248E-5</v>
      </c>
      <c r="Y110" s="10">
        <f>3/24000000*OO[[#This Row],[81 (29JUN1985 00:00:00)-Water Temperature (C)]]*OO[[#This Row],[23]]</f>
        <v>1.4991226696014998E-5</v>
      </c>
      <c r="Z110" s="10">
        <f>3/24000000*OO[[#This Row],[82 (29JUN1985 03:00:00)-Water Temperature (C)]]*OO[[#This Row],[24]]</f>
        <v>1.398423747156E-5</v>
      </c>
      <c r="AA110" s="10">
        <f>3/24000000*OO[[#This Row],[83 (29JUN1985 06:00:00)-Water Temperature (C)]]*OO[[#This Row],[25]]</f>
        <v>1.4473555298072498E-5</v>
      </c>
      <c r="AB110" s="10">
        <f>3/24000000*OO[[#This Row],[84 (29JUN1985 09:00:00)-Water Temperature (C)]]*OO[[#This Row],[26]]</f>
        <v>1.6253702815319999E-5</v>
      </c>
      <c r="AC110" s="10">
        <f>3/24000000*OO[[#This Row],[85 (29JUN1985 12:00:00)-Water Temperature (C)]]*OO[[#This Row],[27]]</f>
        <v>1.7234420176932501E-5</v>
      </c>
      <c r="AD110" s="10">
        <f>3/24000000*OO[[#This Row],[86 (29JUN1985 15:00:00)-Water Temperature (C)]]*OO[[#This Row],[28]]</f>
        <v>1.7074292267352501E-5</v>
      </c>
      <c r="AE110" s="10">
        <f>3/24000000*OO[[#This Row],[88 (29JUN1985 21:00:00)-Water Temperature (C)]]*OO[[#This Row],[30]]</f>
        <v>1.4147489451083748E-5</v>
      </c>
      <c r="AF110" s="10">
        <f>3/24000000*OO[[#This Row],[88 (29JUN1985 21:00:00)-Water Temperature (C)]]*OO[[#This Row],[30]]</f>
        <v>1.4147489451083748E-5</v>
      </c>
      <c r="AG110" s="10">
        <f>3/24000000*OO[[#This Row],[89 (30JUN1985 00:00:00)-Water Temperature (C)]]*OO[[#This Row],[31]]</f>
        <v>1.22521528128825E-5</v>
      </c>
      <c r="AH110" s="10">
        <f>3/24000000*OO[[#This Row],[90 (30JUN1985 03:00:00)-Water Temperature (C)]]*OO[[#This Row],[32]]</f>
        <v>1.0617904834597499E-5</v>
      </c>
      <c r="AI110" s="10">
        <f>3/24000000*OO[[#This Row],[91 (30JUN1985 06:00:00)-Water Temperature (C)]]*OO[[#This Row],[33]]</f>
        <v>9.4729108452824989E-6</v>
      </c>
      <c r="AJ110" s="10">
        <f>3/24000000*OO[[#This Row],[92 (30JUN1985 09:00:00)-Water Temperature (C)]]*OO[[#This Row],[34]]</f>
        <v>9.0824923750800004E-6</v>
      </c>
      <c r="AK110" s="10">
        <f>3/24000000*OO[[#This Row],[93 (30JUN1985 12:00:00)-Water Temperature (C)]]*OO[[#This Row],[35]]</f>
        <v>8.7488890710599996E-6</v>
      </c>
      <c r="AL110" s="10">
        <f>3/24000000*OO[[#This Row],[94 (30JUN1985 15:00:00)-Water Temperature (C)]]*OO[[#This Row],[36]]</f>
        <v>8.3165462956800013E-6</v>
      </c>
      <c r="AM110" s="10">
        <f>3/24000000*OO[[#This Row],[95 (30JUN1985 18:00:00)-Water Temperature (C)]]*OO[[#This Row],[37]]</f>
        <v>7.7234936162962502E-6</v>
      </c>
      <c r="AN110" s="10">
        <f>3/24000000*OO[[#This Row],[96 (30JUN1985 21:00:00)-Water Temperature (C)]]*OO[[#This Row],[38]]</f>
        <v>6.9044475167525002E-6</v>
      </c>
      <c r="AO110" s="10">
        <f>3/24000000*OO[[#This Row],[97 (01JUL1985 00:00:00)-Water Temperature (C)]]*OO[[#This Row],[39]]</f>
        <v>5.9006165345049993E-6</v>
      </c>
      <c r="AP110" s="10">
        <f>3/24000000*OO[[#This Row],[98 (01JUL1985 03:00:00)-Water Temperature (C)]]*OO[[#This Row],[40]]</f>
        <v>5.0181882738899993E-6</v>
      </c>
      <c r="AQ110" s="10">
        <f>3/24000000*OO[[#This Row],[99 (01JUL1985 06:00:00)-Water Temperature (C)]]*OO[[#This Row],[41]]</f>
        <v>4.4227584135074998E-6</v>
      </c>
      <c r="AR110" s="10">
        <f>3/24000000*OO[[#This Row],[100 (01JUL1985 09:00:00)-Water Temperature (C)]]*OO[[#This Row],[42]]</f>
        <v>4.2310010304350001E-6</v>
      </c>
      <c r="AS110" s="10">
        <f>3/24000000*OO[[#This Row],[101 (01JUL1985 12:00:00)-Water Temperature (C)]]*OO[[#This Row],[43]]</f>
        <v>4.0872732136E-6</v>
      </c>
      <c r="AT110" s="10">
        <f>3/24000000*OO[[#This Row],[102 (01JUL1985 15:00:00)-Water Temperature (C)]]*OO[[#This Row],[44]]</f>
        <v>3.8488112439050002E-6</v>
      </c>
      <c r="AU110" s="10">
        <f>3/24000000*OO[[#This Row],[103 (01JUL1985 18:00:00)-Water Temperature (C)]]*OO[[#This Row],[45]]</f>
        <v>3.5077180327800001E-6</v>
      </c>
      <c r="AV110" s="10">
        <f>3/24000000*OO[[#This Row],[104 (01JUL1985 21:00:00)-Water Temperature (C)]]*OO[[#This Row],[46]]</f>
        <v>3.0513300498562495E-6</v>
      </c>
      <c r="AW110" s="10">
        <f>3/24000000*OO[[#This Row],[105 (02JUL1985 00:00:00)-Water Temperature (C)]]*OO[[#This Row],[47]]</f>
        <v>2.5750721395799998E-6</v>
      </c>
      <c r="AX110" s="10">
        <f>3/24000000*OO[[#This Row],[106 (02JUL1985 03:00:00)-Water Temperature (C)]]*OO[[#This Row],[48]]</f>
        <v>2.1544660256075003E-6</v>
      </c>
      <c r="AY110" s="10">
        <f>3/24000000*OO[[#This Row],[107 (02JUL1985 06:00:00)-Water Temperature (C)]]*OO[[#This Row],[49]]</f>
        <v>1.8215299491605002E-6</v>
      </c>
      <c r="AZ110" s="10">
        <f>3/24000000*OO[[#This Row],[108 (02JUL1985 09:00:00)-Water Temperature (C)]]*OO[[#This Row],[50]]</f>
        <v>1.562232703425E-6</v>
      </c>
      <c r="BA110" s="10">
        <f>3/24000000*OO[[#This Row],[109 (02JUL1985 12:00:00)-Water Temperature (C)]]*OO[[#This Row],[51]]</f>
        <v>1.3525132769362497E-6</v>
      </c>
      <c r="BB110" s="10">
        <f>3/24000000*OO[[#This Row],[110 (02JUL1985 15:00:00)-Water Temperature (C)]]*OO[[#This Row],[52]]</f>
        <v>1.0960252644592498E-6</v>
      </c>
      <c r="BC110" s="10">
        <f>3/24000000*OO[[#This Row],[111 (02JUL1985 18:00:00)-Water Temperature (C)]]*OO[[#This Row],[53]]</f>
        <v>8.3075584438800003E-7</v>
      </c>
      <c r="BD110" s="10">
        <f>3/24000000*OO[[#This Row],[112 (02JUL1985 21:00:00)-Water Temperature (C)]]*OO[[#This Row],[54]]</f>
        <v>5.8839451796812495E-7</v>
      </c>
      <c r="BE110" s="10">
        <f>3/24000000*OO[[#This Row],[113 (03JUL1985 00:00:00)-Water Temperature (C)]]*OO[[#This Row],[55]]</f>
        <v>4.2063873886375E-7</v>
      </c>
      <c r="BF110" s="10">
        <f>3/24000000*OO[[#This Row],[114 (03JUL1985 03:00:00)-Water Temperature (C)]]*OO[[#This Row],[56]]</f>
        <v>3.1464959886524998E-7</v>
      </c>
      <c r="BG110" s="10">
        <f>3/24000000*OO[[#This Row],[115 (03JUL1985 06:00:00)-Water Temperature (C)]]*OO[[#This Row],[57]]</f>
        <v>2.4997232418500001E-7</v>
      </c>
      <c r="BH110" s="10">
        <f>3/24000000*OO[[#This Row],[116 (03JUL1985 09:00:00)-Water Temperature (C)]]*OO[[#This Row],[58]]</f>
        <v>2.1040999487274997E-7</v>
      </c>
      <c r="BI110" s="10">
        <f>3/24000000*OO[[#This Row],[117 (03JUL1985 12:00:00)-Water Temperature (C)]]*OO[[#This Row],[59]]</f>
        <v>1.8772845917787498E-7</v>
      </c>
      <c r="BJ110" s="10">
        <f>3/24000000*OO[[#This Row],[118 (03JUL1985 15:00:00)-Water Temperature (C)]]*OO[[#This Row],[60]]</f>
        <v>1.6941180987659999E-7</v>
      </c>
      <c r="BK110" s="10">
        <f>3/24000000*OO[[#This Row],[119 (03JUL1985 18:00:00)-Water Temperature (C)]]*OO[[#This Row],[61]]</f>
        <v>1.5343003832527502E-7</v>
      </c>
      <c r="BL110" s="10">
        <f>3/24000000*OO[[#This Row],[120 (03JUL1985 21:00:00)-Water Temperature (C)]]*OO[[#This Row],[62]]</f>
        <v>1.3253112779209997E-7</v>
      </c>
      <c r="BM110" s="10">
        <f>3/24000000*OO[[#This Row],[121 (04JUL1985 00:00:00)-Water Temperature (C)]]*OO[[#This Row],[63]]</f>
        <v>1.1252974866727499E-7</v>
      </c>
      <c r="BN110" s="10">
        <f>3/24000000*OO[[#This Row],[122 (04JUL1985 03:00:00)-Water Temperature (C)]]*OO[[#This Row],[64]]</f>
        <v>9.7071643718049985E-8</v>
      </c>
      <c r="BO110" s="10">
        <f>3/24000000*OO[[#This Row],[123 (04JUL1985 06:00:00)-Water Temperature (C)]]*OO[[#This Row],[65]]</f>
        <v>8.711875666121249E-8</v>
      </c>
      <c r="BP110" s="10">
        <f>3/24000000*OO[[#This Row],[124 (04JUL1985 09:00:00)-Water Temperature (C)]]*OO[[#This Row],[66]]</f>
        <v>8.4962757755750003E-8</v>
      </c>
      <c r="BQ110" s="10">
        <f>3/24000000*OO[[#This Row],[125 (04JUL1985 12:00:00)-Water Temperature (C)]]*OO[[#This Row],[67]]</f>
        <v>8.4015695777812496E-8</v>
      </c>
      <c r="BR110" s="10">
        <f>3/24000000*OO[[#This Row],[126 (04JUL1985 15:00:00)-Water Temperature (C)]]*OO[[#This Row],[68]]</f>
        <v>8.1234420057262497E-8</v>
      </c>
      <c r="BS110" s="10">
        <f>3/24000000*OO[[#This Row],[127 (04JUL1985 18:00:00)-Water Temperature (C)]]*OO[[#This Row],[69]]</f>
        <v>7.7878927132049993E-8</v>
      </c>
      <c r="BT110" s="10">
        <f>3/24000000*OO[[#This Row],[128 (04JUL1985 21:00:00)-Water Temperature (C)]]*OO[[#This Row],[70]]</f>
        <v>7.2729130401674985E-8</v>
      </c>
      <c r="BU110" s="10">
        <f>3/24000000*OO[[#This Row],[129 (05JUL1985 00:00:00)-Water Temperature (C)]]*OO[[#This Row],[71]]</f>
        <v>6.5565824925149995E-8</v>
      </c>
      <c r="BV110" s="10">
        <f>3/24000000*OO[[#This Row],[130 (05JUL1985 03:00:00)-Water Temperature (C)]]*OO[[#This Row],[72]]</f>
        <v>5.8797768875999999E-8</v>
      </c>
      <c r="BW110" s="10">
        <f>3/24000000*OO[[#This Row],[131 (05JUL1985 06:00:00)-Water Temperature (C)]]*OO[[#This Row],[73]]</f>
        <v>5.3835005162250005E-8</v>
      </c>
      <c r="BX110" s="10">
        <f>3/24000000*OO[[#This Row],[132 (05JUL1985 09:00:00)-Water Temperature (C)]]*OO[[#This Row],[74]]</f>
        <v>5.4371365204274997E-8</v>
      </c>
      <c r="BY110" s="10">
        <f>3/24000000*OO[[#This Row],[133 (05JUL1985 12:00:00)-Water Temperature (C)]]*OO[[#This Row],[75]]</f>
        <v>5.7330224662724987E-8</v>
      </c>
      <c r="BZ110" s="10">
        <f>3/24000000*OO[[#This Row],[134 (05JUL1985 15:00:00)-Water Temperature (C)]]*OO[[#This Row],[76]]</f>
        <v>6.0932163074199995E-8</v>
      </c>
      <c r="CA110" s="10">
        <f>3/24000000*OO[[#This Row],[135 (05JUL1985 18:00:00)-Water Temperature (C)]]*OO[[#This Row],[77]]</f>
        <v>6.2691469855000003E-8</v>
      </c>
      <c r="CB110" s="10">
        <f>3/24000000*OO[[#This Row],[136 (05JUL1985 21:00:00)-Water Temperature (C)]]*OO[[#This Row],[78]]</f>
        <v>6.0524682938549992E-8</v>
      </c>
      <c r="CC110" s="10">
        <f>3/24000000*OO[[#This Row],[137 (06JUL1985 00:00:00)-Water Temperature (C)]]*OO[[#This Row],[79]]</f>
        <v>5.5627371686024989E-8</v>
      </c>
      <c r="CD110" s="10">
        <f>3/24000000*OO[[#This Row],[138 (06JUL1985 03:00:00)-Water Temperature (C)]]*OO[[#This Row],[80]]</f>
        <v>5.0799756871675002E-8</v>
      </c>
      <c r="CE110" s="10">
        <f>3/24000000*OO[[#This Row],[139 (06JUL1985 06:00:00)-Water Temperature (C)]]*OO[[#This Row],[81]]</f>
        <v>4.7585013854437497E-8</v>
      </c>
      <c r="CF110" s="10">
        <f>3/24000000*OO[[#This Row],[140 (06JUL1985 09:00:00)-Water Temperature (C)]]*OO[[#This Row],[82]]</f>
        <v>4.8697455946499998E-8</v>
      </c>
      <c r="CG110" s="10">
        <f>3/24000000*OO[[#This Row],[141 (06JUL1985 12:00:00)-Water Temperature (C)]]*OO[[#This Row],[83]]</f>
        <v>5.1581741696062498E-8</v>
      </c>
      <c r="CH110" s="10">
        <f>3/24000000*OO[[#This Row],[142 (06JUL1985 15:00:00)-Water Temperature (C)]]*OO[[#This Row],[84]]</f>
        <v>5.5322383204237494E-8</v>
      </c>
      <c r="CI110" s="10">
        <f>3/24000000*OO[[#This Row],[143 (06JUL1985 18:00:00)-Water Temperature (C)]]*OO[[#This Row],[85]]</f>
        <v>5.7374572351199989E-8</v>
      </c>
      <c r="CJ110" s="10">
        <f>3/24000000*OO[[#This Row],[144 (06JUL1985 21:00:00)-Water Temperature (C)]]*OO[[#This Row],[86]]</f>
        <v>5.61522445583125E-8</v>
      </c>
      <c r="CK110" s="10">
        <f>3/24000000*OO[[#This Row],[145 (07JUL1985 00:00:00)-Water Temperature (C)]]*OO[[#This Row],[87]]</f>
        <v>5.1940068750487492E-8</v>
      </c>
      <c r="CL110" s="10">
        <f>3/24000000*OO[[#This Row],[146 (07JUL1985 03:00:00)-Water Temperature (C)]]*OO[[#This Row],[88]]</f>
        <v>4.7338146675249997E-8</v>
      </c>
      <c r="CM110" s="10">
        <f>3/24000000*OO[[#This Row],[147 (07JUL1985 06:00:00)-Water Temperature (C)]]*OO[[#This Row],[89]]</f>
        <v>4.3734187076212494E-8</v>
      </c>
      <c r="CN110" s="10">
        <f>3/24000000*OO[[#This Row],[148 (07JUL1985 09:00:00)-Water Temperature (C)]]*OO[[#This Row],[90]]</f>
        <v>4.3097752431375001E-8</v>
      </c>
      <c r="CO110" s="10">
        <f>3/24000000*OO[[#This Row],[149 (07JUL1985 12:00:00)-Water Temperature (C)]]*OO[[#This Row],[91]]</f>
        <v>4.1184698818500005E-8</v>
      </c>
      <c r="CP110" s="10">
        <f>3/24000000*OO[[#This Row],[150 (07JUL1985 15:00:00)-Water Temperature (C)]]*OO[[#This Row],[92]]</f>
        <v>3.9974957098600004E-8</v>
      </c>
      <c r="CQ110" s="10">
        <f>3/24000000*OO[[#This Row],[151 (07JUL1985 18:00:00)-Water Temperature (C)]]*OO[[#This Row],[93]]</f>
        <v>3.7683528108974994E-8</v>
      </c>
      <c r="CR110" s="10">
        <f>3/24000000*OO[[#This Row],[152 (07JUL1985 21:00:00)-Water Temperature (C)]]*OO[[#This Row],[94]]</f>
        <v>3.45150546816E-8</v>
      </c>
      <c r="CS110" s="10">
        <f>3/24000000*OO[[#This Row],[153 (08JUL1985 00:00:00)-Water Temperature (C)]]*OO[[#This Row],[95]]</f>
        <v>3.0500662793175E-8</v>
      </c>
      <c r="CT110" s="10">
        <f>3/24000000*OO[[#This Row],[154 (08JUL1985 03:00:00)-Water Temperature (C)]]*OO[[#This Row],[96]]</f>
        <v>2.6733437484200001E-8</v>
      </c>
      <c r="CU110" s="10">
        <f>3/24000000*OO[[#This Row],[155 (08JUL1985 06:00:00)-Water Temperature (C)]]*OO[[#This Row],[97]]</f>
        <v>2.42228733685125E-8</v>
      </c>
      <c r="CV110" s="10">
        <f>3/24000000*OO[[#This Row],[156 (08JUL1985 09:00:00)-Water Temperature (C)]]*OO[[#This Row],[98]]</f>
        <v>2.40560352397125E-8</v>
      </c>
      <c r="CW110" s="10">
        <f>3/24000000*OO[[#This Row],[157 (08JUL1985 12:00:00)-Water Temperature (C)]]*OO[[#This Row],[99]]</f>
        <v>2.4205950668899999E-8</v>
      </c>
    </row>
    <row r="111" spans="1:101" x14ac:dyDescent="0.35">
      <c r="A111" t="s">
        <v>116</v>
      </c>
      <c r="B111">
        <v>807.2903</v>
      </c>
      <c r="C111" s="10">
        <f>3/24*OO[[#This Row],[59 (26JUN1985 06:00:00)-Water Temperature (C)]]*OO[[#This Row],[1]]/SUM(OO[1])</f>
        <v>0</v>
      </c>
      <c r="D111" s="10">
        <f>3/24*OO[[#This Row],[60 (26JUN1985 09:00:00)-Water Temperature (C)]]*OO[[#This Row],[2]]/SUM(OO[2])</f>
        <v>1.1929538105932895E-40</v>
      </c>
      <c r="E111" s="10">
        <f>3/24*OO[[#This Row],[61 (26JUN1985 12:00:00)-Water Temperature (C)]]*OO[[#This Row],[3]]/SUM(OO[3])</f>
        <v>3.7610092885565351E-27</v>
      </c>
      <c r="F111" s="10">
        <f>3/24*OO[[#This Row],[62 (26JUN1985 15:00:00)-Water Temperature (C)]]*OO[[#This Row],[4]]/SUM(OO[4])</f>
        <v>2.245572053522381E-15</v>
      </c>
      <c r="G111" s="10">
        <f>3/24*OO[[#This Row],[63 (26JUN1985 18:00:00)-Water Temperature (C)]]*OO[[#This Row],[5]]/SUM(OO[5])</f>
        <v>1.0225838716091465E-6</v>
      </c>
      <c r="H111" s="10">
        <f>3/24*OO[[#This Row],[64 (26JUN1985 21:00:00)-Water Temperature (C)]]*OO[[#This Row],[6]]/SUM(OO[6])</f>
        <v>8.4620302928730133E-4</v>
      </c>
      <c r="I111" s="10">
        <f>3/24*OO[[#This Row],[65 (27JUN1985 00:00:00)-Water Temperature (C)]]*OO[[#This Row],[7]]/SUM(OO[7])</f>
        <v>1.8662785761796544E-2</v>
      </c>
      <c r="J111" s="10">
        <f>3/24*OO[[#This Row],[66 (27JUN1985 03:00:00)-Water Temperature (C)]]*OO[[#This Row],[8]]/SUM(OO[8])</f>
        <v>5.5094966883700046E-2</v>
      </c>
      <c r="K111" s="10">
        <f>3/24*OO[[#This Row],[67 (27JUN1985 06:00:00)-Water Temperature (C)]]*OO[[#This Row],[9]]/SUM(OO[9])</f>
        <v>4.4335868023627677E-2</v>
      </c>
      <c r="L111" s="10">
        <f>3/24*OO[[#This Row],[68 (27JUN1985 09:00:00)-Water Temperature (C)]]*OO[[#This Row],[10]]/SUM(OO[10])</f>
        <v>1.5111147121110153E-2</v>
      </c>
      <c r="M111" s="10">
        <f>3/24*OO[[#This Row],[69 (27JUN1985 12:00:00)-Water Temperature (C)]]*OO[[#This Row],[11]]/SUM(OO[11])</f>
        <v>2.80480052587478E-3</v>
      </c>
      <c r="N111" s="10">
        <f>3/24*OO[[#This Row],[70 (27JUN1985 15:00:00)-Water Temperature (C)]]*OO[[#This Row],[12]]/SUM(OO[12])</f>
        <v>3.6380703073135752E-4</v>
      </c>
      <c r="O111" s="10">
        <f>3/24*OO[[#This Row],[71 (27JUN1985 18:00:00)-Water Temperature (C)]]*OO[[#This Row],[13]]/SUM(OO[13])</f>
        <v>6.1077920430320555E-5</v>
      </c>
      <c r="P111" s="10">
        <f>3/24*OO[[#This Row],[72 (27JUN1985 21:00:00)-Water Temperature (C)]]*OO[[#This Row],[14]]/SUM(OO[14])</f>
        <v>2.9187722566262849E-5</v>
      </c>
      <c r="Q111" s="10">
        <f>3/24*OO[[#This Row],[73 (28JUN1985 00:00:00)-Water Temperature (C)]]*OO[[#This Row],[15]]/SUM(OO[15])</f>
        <v>2.3212268443943148E-5</v>
      </c>
      <c r="R111" s="10">
        <f>3/24*OO[[#This Row],[74 (28JUN1985 03:00:00)-Water Temperature (C)]]*OO[[#This Row],[16]]/SUM(OO[16])</f>
        <v>2.0349567622462364E-5</v>
      </c>
      <c r="S111" s="10">
        <f>3/24*OO[[#This Row],[75 (28JUN1985 06:00:00)-Water Temperature (C)]]*OO[[#This Row],[17]]/SUM(OO[17])</f>
        <v>1.8909739112895478E-5</v>
      </c>
      <c r="T111" s="10">
        <f>3/24*OO[[#This Row],[76 (28JUN1985 09:00:00)-Water Temperature (C)]]*OO[[#This Row],[18]]/SUM(OO[18])</f>
        <v>1.8451455472385624E-5</v>
      </c>
      <c r="U111" s="10">
        <f>3/24*OO[[#This Row],[77 (28JUN1985 12:00:00)-Water Temperature (C)]]*OO[[#This Row],[19]]/SUM(OO[19])</f>
        <v>1.7760006521632571E-5</v>
      </c>
      <c r="V111" s="10">
        <f>3/24000000*OO[[#This Row],[78 (28JUN1985 15:00:00)-Water Temperature (C)]]*OO[[#This Row],[20]]</f>
        <v>1.6678649385990001E-5</v>
      </c>
      <c r="W111" s="10">
        <f>3/24000000*OO[[#This Row],[79 (28JUN1985 18:00:00)-Water Temperature (C)]]*OO[[#This Row],[21]]</f>
        <v>1.49612401216375E-5</v>
      </c>
      <c r="X111" s="10">
        <f>3/24000000*OO[[#This Row],[80 (28JUN1985 21:00:00)-Water Temperature (C)]]*OO[[#This Row],[22]]</f>
        <v>1.3152739644315002E-5</v>
      </c>
      <c r="Y111" s="10">
        <f>3/24000000*OO[[#This Row],[81 (29JUN1985 00:00:00)-Water Temperature (C)]]*OO[[#This Row],[23]]</f>
        <v>1.15511638957475E-5</v>
      </c>
      <c r="Z111" s="10">
        <f>3/24000000*OO[[#This Row],[82 (29JUN1985 03:00:00)-Water Temperature (C)]]*OO[[#This Row],[24]]</f>
        <v>1.0678522708744998E-5</v>
      </c>
      <c r="AA111" s="10">
        <f>3/24000000*OO[[#This Row],[83 (29JUN1985 06:00:00)-Water Temperature (C)]]*OO[[#This Row],[25]]</f>
        <v>1.0938679037144999E-5</v>
      </c>
      <c r="AB111" s="10">
        <f>3/24000000*OO[[#This Row],[84 (29JUN1985 09:00:00)-Water Temperature (C)]]*OO[[#This Row],[26]]</f>
        <v>1.227032830973125E-5</v>
      </c>
      <c r="AC111" s="10">
        <f>3/24000000*OO[[#This Row],[85 (29JUN1985 12:00:00)-Water Temperature (C)]]*OO[[#This Row],[27]]</f>
        <v>1.30683654319075E-5</v>
      </c>
      <c r="AD111" s="10">
        <f>3/24000000*OO[[#This Row],[86 (29JUN1985 15:00:00)-Water Temperature (C)]]*OO[[#This Row],[28]]</f>
        <v>1.3011013555942499E-5</v>
      </c>
      <c r="AE111" s="10">
        <f>3/24000000*OO[[#This Row],[88 (29JUN1985 21:00:00)-Water Temperature (C)]]*OO[[#This Row],[30]]</f>
        <v>1.0779586532325001E-5</v>
      </c>
      <c r="AF111" s="10">
        <f>3/24000000*OO[[#This Row],[88 (29JUN1985 21:00:00)-Water Temperature (C)]]*OO[[#This Row],[30]]</f>
        <v>1.0779586532325001E-5</v>
      </c>
      <c r="AG111" s="10">
        <f>3/24000000*OO[[#This Row],[89 (30JUN1985 00:00:00)-Water Temperature (C)]]*OO[[#This Row],[31]]</f>
        <v>9.3282824347812487E-6</v>
      </c>
      <c r="AH111" s="10">
        <f>3/24000000*OO[[#This Row],[90 (30JUN1985 03:00:00)-Water Temperature (C)]]*OO[[#This Row],[32]]</f>
        <v>8.0629646356087502E-6</v>
      </c>
      <c r="AI111" s="10">
        <f>3/24000000*OO[[#This Row],[91 (30JUN1985 06:00:00)-Water Temperature (C)]]*OO[[#This Row],[33]]</f>
        <v>7.1729531516174986E-6</v>
      </c>
      <c r="AJ111" s="10">
        <f>3/24000000*OO[[#This Row],[92 (30JUN1985 09:00:00)-Water Temperature (C)]]*OO[[#This Row],[34]]</f>
        <v>6.8582481196274994E-6</v>
      </c>
      <c r="AK111" s="10">
        <f>3/24000000*OO[[#This Row],[93 (30JUN1985 12:00:00)-Water Temperature (C)]]*OO[[#This Row],[35]]</f>
        <v>6.5838910934699995E-6</v>
      </c>
      <c r="AL111" s="10">
        <f>3/24000000*OO[[#This Row],[94 (30JUN1985 15:00:00)-Water Temperature (C)]]*OO[[#This Row],[36]]</f>
        <v>6.2585096724437485E-6</v>
      </c>
      <c r="AM111" s="10">
        <f>3/24000000*OO[[#This Row],[95 (30JUN1985 18:00:00)-Water Temperature (C)]]*OO[[#This Row],[37]]</f>
        <v>5.809061348579999E-6</v>
      </c>
      <c r="AN111" s="10">
        <f>3/24000000*OO[[#This Row],[96 (30JUN1985 21:00:00)-Water Temperature (C)]]*OO[[#This Row],[38]]</f>
        <v>5.1745137175074996E-6</v>
      </c>
      <c r="AO111" s="10">
        <f>3/24000000*OO[[#This Row],[97 (01JUL1985 00:00:00)-Water Temperature (C)]]*OO[[#This Row],[39]]</f>
        <v>4.4238502208599997E-6</v>
      </c>
      <c r="AP111" s="10">
        <f>3/24000000*OO[[#This Row],[98 (01JUL1985 03:00:00)-Water Temperature (C)]]*OO[[#This Row],[40]]</f>
        <v>3.7633375457599992E-6</v>
      </c>
      <c r="AQ111" s="10">
        <f>3/24000000*OO[[#This Row],[99 (01JUL1985 06:00:00)-Water Temperature (C)]]*OO[[#This Row],[41]]</f>
        <v>3.3086365796799999E-6</v>
      </c>
      <c r="AR111" s="10">
        <f>3/24000000*OO[[#This Row],[100 (01JUL1985 09:00:00)-Water Temperature (C)]]*OO[[#This Row],[42]]</f>
        <v>3.1582142908550002E-6</v>
      </c>
      <c r="AS111" s="10">
        <f>3/24000000*OO[[#This Row],[101 (01JUL1985 12:00:00)-Water Temperature (C)]]*OO[[#This Row],[43]]</f>
        <v>3.0484456934549998E-6</v>
      </c>
      <c r="AT111" s="10">
        <f>3/24000000*OO[[#This Row],[102 (01JUL1985 15:00:00)-Water Temperature (C)]]*OO[[#This Row],[44]]</f>
        <v>2.8750586584649995E-6</v>
      </c>
      <c r="AU111" s="10">
        <f>3/24000000*OO[[#This Row],[103 (01JUL1985 18:00:00)-Water Temperature (C)]]*OO[[#This Row],[45]]</f>
        <v>2.6231172863437498E-6</v>
      </c>
      <c r="AV111" s="10">
        <f>3/24000000*OO[[#This Row],[104 (01JUL1985 21:00:00)-Water Temperature (C)]]*OO[[#This Row],[46]]</f>
        <v>2.28104025869125E-6</v>
      </c>
      <c r="AW111" s="10">
        <f>3/24000000*OO[[#This Row],[105 (02JUL1985 00:00:00)-Water Temperature (C)]]*OO[[#This Row],[47]]</f>
        <v>1.9272686042924997E-6</v>
      </c>
      <c r="AX111" s="10">
        <f>3/24000000*OO[[#This Row],[106 (02JUL1985 03:00:00)-Water Temperature (C)]]*OO[[#This Row],[48]]</f>
        <v>1.613423664466E-6</v>
      </c>
      <c r="AY111" s="10">
        <f>3/24000000*OO[[#This Row],[107 (02JUL1985 06:00:00)-Water Temperature (C)]]*OO[[#This Row],[49]]</f>
        <v>1.36238012247875E-6</v>
      </c>
      <c r="AZ111" s="10">
        <f>3/24000000*OO[[#This Row],[108 (02JUL1985 09:00:00)-Water Temperature (C)]]*OO[[#This Row],[50]]</f>
        <v>1.1696910754182498E-6</v>
      </c>
      <c r="BA111" s="10">
        <f>3/24000000*OO[[#This Row],[109 (02JUL1985 12:00:00)-Water Temperature (C)]]*OO[[#This Row],[51]]</f>
        <v>1.0163502784417501E-6</v>
      </c>
      <c r="BB111" s="10">
        <f>3/24000000*OO[[#This Row],[110 (02JUL1985 15:00:00)-Water Temperature (C)]]*OO[[#This Row],[52]]</f>
        <v>8.294313485456249E-7</v>
      </c>
      <c r="BC111" s="10">
        <f>3/24000000*OO[[#This Row],[111 (02JUL1985 18:00:00)-Water Temperature (C)]]*OO[[#This Row],[53]]</f>
        <v>6.3249430915250001E-7</v>
      </c>
      <c r="BD111" s="10">
        <f>3/24000000*OO[[#This Row],[112 (02JUL1985 21:00:00)-Water Temperature (C)]]*OO[[#This Row],[54]]</f>
        <v>4.4903888980224999E-7</v>
      </c>
      <c r="BE111" s="10">
        <f>3/24000000*OO[[#This Row],[113 (03JUL1985 00:00:00)-Water Temperature (C)]]*OO[[#This Row],[55]]</f>
        <v>3.1974275096199999E-7</v>
      </c>
      <c r="BF111" s="10">
        <f>3/24000000*OO[[#This Row],[114 (03JUL1985 03:00:00)-Water Temperature (C)]]*OO[[#This Row],[56]]</f>
        <v>2.3732944425900001E-7</v>
      </c>
      <c r="BG111" s="10">
        <f>3/24000000*OO[[#This Row],[115 (03JUL1985 06:00:00)-Water Temperature (C)]]*OO[[#This Row],[57]]</f>
        <v>1.871582567625E-7</v>
      </c>
      <c r="BH111" s="10">
        <f>3/24000000*OO[[#This Row],[116 (03JUL1985 09:00:00)-Water Temperature (C)]]*OO[[#This Row],[58]]</f>
        <v>1.5691104712938749E-7</v>
      </c>
      <c r="BI111" s="10">
        <f>3/24000000*OO[[#This Row],[117 (03JUL1985 12:00:00)-Water Temperature (C)]]*OO[[#This Row],[59]]</f>
        <v>1.3975371216922499E-7</v>
      </c>
      <c r="BJ111" s="10">
        <f>3/24000000*OO[[#This Row],[118 (03JUL1985 15:00:00)-Water Temperature (C)]]*OO[[#This Row],[60]]</f>
        <v>1.2609876735610001E-7</v>
      </c>
      <c r="BK111" s="10">
        <f>3/24000000*OO[[#This Row],[119 (03JUL1985 18:00:00)-Water Temperature (C)]]*OO[[#This Row],[61]]</f>
        <v>1.142092889284125E-7</v>
      </c>
      <c r="BL111" s="10">
        <f>3/24000000*OO[[#This Row],[120 (03JUL1985 21:00:00)-Water Temperature (C)]]*OO[[#This Row],[62]]</f>
        <v>9.8687841609499996E-8</v>
      </c>
      <c r="BM111" s="10">
        <f>3/24000000*OO[[#This Row],[121 (04JUL1985 00:00:00)-Water Temperature (C)]]*OO[[#This Row],[63]]</f>
        <v>8.37412419326E-8</v>
      </c>
      <c r="BN111" s="10">
        <f>3/24000000*OO[[#This Row],[122 (04JUL1985 03:00:00)-Water Temperature (C)]]*OO[[#This Row],[64]]</f>
        <v>7.2057389724262499E-8</v>
      </c>
      <c r="BO111" s="10">
        <f>3/24000000*OO[[#This Row],[123 (04JUL1985 06:00:00)-Water Temperature (C)]]*OO[[#This Row],[65]]</f>
        <v>6.4373578569450002E-8</v>
      </c>
      <c r="BP111" s="10">
        <f>3/24000000*OO[[#This Row],[124 (04JUL1985 09:00:00)-Water Temperature (C)]]*OO[[#This Row],[66]]</f>
        <v>6.263556514875E-8</v>
      </c>
      <c r="BQ111" s="10">
        <f>3/24000000*OO[[#This Row],[125 (04JUL1985 12:00:00)-Water Temperature (C)]]*OO[[#This Row],[67]]</f>
        <v>6.197868792679999E-8</v>
      </c>
      <c r="BR111" s="10">
        <f>3/24000000*OO[[#This Row],[126 (04JUL1985 15:00:00)-Water Temperature (C)]]*OO[[#This Row],[68]]</f>
        <v>6.0033262988612496E-8</v>
      </c>
      <c r="BS111" s="10">
        <f>3/24000000*OO[[#This Row],[127 (04JUL1985 18:00:00)-Water Temperature (C)]]*OO[[#This Row],[69]]</f>
        <v>5.7648469571525001E-8</v>
      </c>
      <c r="BT111" s="10">
        <f>3/24000000*OO[[#This Row],[128 (04JUL1985 21:00:00)-Water Temperature (C)]]*OO[[#This Row],[70]]</f>
        <v>5.3765024726174997E-8</v>
      </c>
      <c r="BU111" s="10">
        <f>3/24000000*OO[[#This Row],[129 (05JUL1985 00:00:00)-Water Temperature (C)]]*OO[[#This Row],[71]]</f>
        <v>4.8466455643950003E-8</v>
      </c>
      <c r="BV111" s="10">
        <f>3/24000000*OO[[#This Row],[130 (05JUL1985 03:00:00)-Water Temperature (C)]]*OO[[#This Row],[72]]</f>
        <v>4.3480282994224999E-8</v>
      </c>
      <c r="BW111" s="10">
        <f>3/24000000*OO[[#This Row],[131 (05JUL1985 06:00:00)-Water Temperature (C)]]*OO[[#This Row],[73]]</f>
        <v>3.9712327058249999E-8</v>
      </c>
      <c r="BX111" s="10">
        <f>3/24000000*OO[[#This Row],[132 (05JUL1985 09:00:00)-Water Temperature (C)]]*OO[[#This Row],[74]]</f>
        <v>3.99470904315E-8</v>
      </c>
      <c r="BY111" s="10">
        <f>3/24000000*OO[[#This Row],[133 (05JUL1985 12:00:00)-Water Temperature (C)]]*OO[[#This Row],[75]]</f>
        <v>4.2023369914399999E-8</v>
      </c>
      <c r="BZ111" s="10">
        <f>3/24000000*OO[[#This Row],[134 (05JUL1985 15:00:00)-Water Temperature (C)]]*OO[[#This Row],[76]]</f>
        <v>4.4680476750112499E-8</v>
      </c>
      <c r="CA111" s="10">
        <f>3/24000000*OO[[#This Row],[135 (05JUL1985 18:00:00)-Water Temperature (C)]]*OO[[#This Row],[77]]</f>
        <v>4.6102685559699997E-8</v>
      </c>
      <c r="CB111" s="10">
        <f>3/24000000*OO[[#This Row],[136 (05JUL1985 21:00:00)-Water Temperature (C)]]*OO[[#This Row],[78]]</f>
        <v>4.4594316473200002E-8</v>
      </c>
      <c r="CC111" s="10">
        <f>3/24000000*OO[[#This Row],[137 (06JUL1985 00:00:00)-Water Temperature (C)]]*OO[[#This Row],[79]]</f>
        <v>4.105259747042499E-8</v>
      </c>
      <c r="CD111" s="10">
        <f>3/24000000*OO[[#This Row],[138 (06JUL1985 03:00:00)-Water Temperature (C)]]*OO[[#This Row],[80]]</f>
        <v>3.7484503502224997E-8</v>
      </c>
      <c r="CE111" s="10">
        <f>3/24000000*OO[[#This Row],[139 (06JUL1985 06:00:00)-Water Temperature (C)]]*OO[[#This Row],[81]]</f>
        <v>3.5029703635675004E-8</v>
      </c>
      <c r="CF111" s="10">
        <f>3/24000000*OO[[#This Row],[140 (06JUL1985 09:00:00)-Water Temperature (C)]]*OO[[#This Row],[82]]</f>
        <v>3.5735182332774999E-8</v>
      </c>
      <c r="CG111" s="10">
        <f>3/24000000*OO[[#This Row],[141 (06JUL1985 12:00:00)-Water Temperature (C)]]*OO[[#This Row],[83]]</f>
        <v>3.7742752884374993E-8</v>
      </c>
      <c r="CH111" s="10">
        <f>3/24000000*OO[[#This Row],[142 (06JUL1985 15:00:00)-Water Temperature (C)]]*OO[[#This Row],[84]]</f>
        <v>4.0458580951900004E-8</v>
      </c>
      <c r="CI111" s="10">
        <f>3/24000000*OO[[#This Row],[143 (06JUL1985 18:00:00)-Water Temperature (C)]]*OO[[#This Row],[85]]</f>
        <v>4.20676042644E-8</v>
      </c>
      <c r="CJ111" s="10">
        <f>3/24000000*OO[[#This Row],[144 (06JUL1985 21:00:00)-Water Temperature (C)]]*OO[[#This Row],[86]]</f>
        <v>4.1269444359724999E-8</v>
      </c>
      <c r="CK111" s="10">
        <f>3/24000000*OO[[#This Row],[145 (07JUL1985 00:00:00)-Water Temperature (C)]]*OO[[#This Row],[87]]</f>
        <v>3.8268070978500003E-8</v>
      </c>
      <c r="CL111" s="10">
        <f>3/24000000*OO[[#This Row],[146 (07JUL1985 03:00:00)-Water Temperature (C)]]*OO[[#This Row],[88]]</f>
        <v>3.49111394774E-8</v>
      </c>
      <c r="CM111" s="10">
        <f>3/24000000*OO[[#This Row],[147 (07JUL1985 06:00:00)-Water Temperature (C)]]*OO[[#This Row],[89]]</f>
        <v>3.2215101158625002E-8</v>
      </c>
      <c r="CN111" s="10">
        <f>3/24000000*OO[[#This Row],[148 (07JUL1985 09:00:00)-Water Temperature (C)]]*OO[[#This Row],[90]]</f>
        <v>3.16857216304125E-8</v>
      </c>
      <c r="CO111" s="10">
        <f>3/24000000*OO[[#This Row],[149 (07JUL1985 12:00:00)-Water Temperature (C)]]*OO[[#This Row],[91]]</f>
        <v>3.0336429494662499E-8</v>
      </c>
      <c r="CP111" s="10">
        <f>3/24000000*OO[[#This Row],[150 (07JUL1985 15:00:00)-Water Temperature (C)]]*OO[[#This Row],[92]]</f>
        <v>2.9529185478099997E-8</v>
      </c>
      <c r="CQ111" s="10">
        <f>3/24000000*OO[[#This Row],[151 (07JUL1985 18:00:00)-Water Temperature (C)]]*OO[[#This Row],[93]]</f>
        <v>2.7886270229599999E-8</v>
      </c>
      <c r="CR111" s="10">
        <f>3/24000000*OO[[#This Row],[152 (07JUL1985 21:00:00)-Water Temperature (C)]]*OO[[#This Row],[94]]</f>
        <v>2.5532404188687501E-8</v>
      </c>
      <c r="CS111" s="10">
        <f>3/24000000*OO[[#This Row],[153 (08JUL1985 00:00:00)-Water Temperature (C)]]*OO[[#This Row],[95]]</f>
        <v>2.2597138208399997E-8</v>
      </c>
      <c r="CT111" s="10">
        <f>3/24000000*OO[[#This Row],[154 (08JUL1985 03:00:00)-Water Temperature (C)]]*OO[[#This Row],[96]]</f>
        <v>1.9799362259624999E-8</v>
      </c>
      <c r="CU111" s="10">
        <f>3/24000000*OO[[#This Row],[155 (08JUL1985 06:00:00)-Water Temperature (C)]]*OO[[#This Row],[97]]</f>
        <v>1.7899623634661251E-8</v>
      </c>
      <c r="CV111" s="10">
        <f>3/24000000*OO[[#This Row],[156 (08JUL1985 09:00:00)-Water Temperature (C)]]*OO[[#This Row],[98]]</f>
        <v>1.7734158302249998E-8</v>
      </c>
      <c r="CW111" s="10">
        <f>3/24000000*OO[[#This Row],[157 (08JUL1985 12:00:00)-Water Temperature (C)]]*OO[[#This Row],[99]]</f>
        <v>1.7889827238993749E-8</v>
      </c>
    </row>
    <row r="112" spans="1:101" x14ac:dyDescent="0.35">
      <c r="A112" t="s">
        <v>117</v>
      </c>
      <c r="B112">
        <v>826.17570000000001</v>
      </c>
      <c r="C112" s="10">
        <f>3/24*OO[[#This Row],[59 (26JUN1985 06:00:00)-Water Temperature (C)]]*OO[[#This Row],[1]]/SUM(OO[1])</f>
        <v>0</v>
      </c>
      <c r="D112" s="10">
        <f>3/24*OO[[#This Row],[60 (26JUN1985 09:00:00)-Water Temperature (C)]]*OO[[#This Row],[2]]/SUM(OO[2])</f>
        <v>2.9020930971231034E-41</v>
      </c>
      <c r="E112" s="10">
        <f>3/24*OO[[#This Row],[61 (26JUN1985 12:00:00)-Water Temperature (C)]]*OO[[#This Row],[3]]/SUM(OO[3])</f>
        <v>9.5872931113714095E-28</v>
      </c>
      <c r="F112" s="10">
        <f>3/24*OO[[#This Row],[62 (26JUN1985 15:00:00)-Water Temperature (C)]]*OO[[#This Row],[4]]/SUM(OO[4])</f>
        <v>5.75589637819544E-16</v>
      </c>
      <c r="G112" s="10">
        <f>3/24*OO[[#This Row],[63 (26JUN1985 18:00:00)-Water Temperature (C)]]*OO[[#This Row],[5]]/SUM(OO[5])</f>
        <v>6.5733498432146044E-7</v>
      </c>
      <c r="H112" s="10">
        <f>3/24*OO[[#This Row],[64 (26JUN1985 21:00:00)-Water Temperature (C)]]*OO[[#This Row],[6]]/SUM(OO[6])</f>
        <v>7.7065261963204016E-4</v>
      </c>
      <c r="I112" s="10">
        <f>3/24*OO[[#This Row],[65 (27JUN1985 00:00:00)-Water Temperature (C)]]*OO[[#This Row],[7]]/SUM(OO[7])</f>
        <v>2.059628647634373E-2</v>
      </c>
      <c r="J112" s="10">
        <f>3/24*OO[[#This Row],[66 (27JUN1985 03:00:00)-Water Temperature (C)]]*OO[[#This Row],[8]]/SUM(OO[8])</f>
        <v>6.984048383577067E-2</v>
      </c>
      <c r="K112" s="10">
        <f>3/24*OO[[#This Row],[67 (27JUN1985 06:00:00)-Water Temperature (C)]]*OO[[#This Row],[9]]/SUM(OO[9])</f>
        <v>6.2468185449487353E-2</v>
      </c>
      <c r="L112" s="10">
        <f>3/24*OO[[#This Row],[68 (27JUN1985 09:00:00)-Water Temperature (C)]]*OO[[#This Row],[10]]/SUM(OO[10])</f>
        <v>2.3149110962456195E-2</v>
      </c>
      <c r="M112" s="10">
        <f>3/24*OO[[#This Row],[69 (27JUN1985 12:00:00)-Water Temperature (C)]]*OO[[#This Row],[11]]/SUM(OO[11])</f>
        <v>4.571783298397772E-3</v>
      </c>
      <c r="N112" s="10">
        <f>3/24*OO[[#This Row],[70 (27JUN1985 15:00:00)-Water Temperature (C)]]*OO[[#This Row],[12]]/SUM(OO[12])</f>
        <v>6.0978380696189165E-4</v>
      </c>
      <c r="O112" s="10">
        <f>3/24*OO[[#This Row],[71 (27JUN1985 18:00:00)-Water Temperature (C)]]*OO[[#This Row],[13]]/SUM(OO[13])</f>
        <v>9.4795204630973966E-5</v>
      </c>
      <c r="P112" s="10">
        <f>3/24*OO[[#This Row],[72 (27JUN1985 21:00:00)-Water Temperature (C)]]*OO[[#This Row],[14]]/SUM(OO[14])</f>
        <v>4.0512936506986835E-5</v>
      </c>
      <c r="Q112" s="10">
        <f>3/24*OO[[#This Row],[73 (28JUN1985 00:00:00)-Water Temperature (C)]]*OO[[#This Row],[15]]/SUM(OO[15])</f>
        <v>3.1459098307640428E-5</v>
      </c>
      <c r="R112" s="10">
        <f>3/24*OO[[#This Row],[74 (28JUN1985 03:00:00)-Water Temperature (C)]]*OO[[#This Row],[16]]/SUM(OO[16])</f>
        <v>2.7427162673853537E-5</v>
      </c>
      <c r="S112" s="10">
        <f>3/24*OO[[#This Row],[75 (28JUN1985 06:00:00)-Water Temperature (C)]]*OO[[#This Row],[17]]/SUM(OO[17])</f>
        <v>2.5388094288137453E-5</v>
      </c>
      <c r="T112" s="10">
        <f>3/24*OO[[#This Row],[76 (28JUN1985 09:00:00)-Water Temperature (C)]]*OO[[#This Row],[18]]/SUM(OO[18])</f>
        <v>2.477399610526325E-5</v>
      </c>
      <c r="U112" s="10">
        <f>3/24*OO[[#This Row],[77 (28JUN1985 12:00:00)-Water Temperature (C)]]*OO[[#This Row],[19]]/SUM(OO[19])</f>
        <v>2.3894789442255069E-5</v>
      </c>
      <c r="V112" s="10">
        <f>3/24000000*OO[[#This Row],[78 (28JUN1985 15:00:00)-Water Temperature (C)]]*OO[[#This Row],[20]]</f>
        <v>2.2526635305875E-5</v>
      </c>
      <c r="W112" s="10">
        <f>3/24000000*OO[[#This Row],[79 (28JUN1985 18:00:00)-Water Temperature (C)]]*OO[[#This Row],[21]]</f>
        <v>2.0258366720212497E-5</v>
      </c>
      <c r="X112" s="10">
        <f>3/24000000*OO[[#This Row],[80 (28JUN1985 21:00:00)-Water Temperature (C)]]*OO[[#This Row],[22]]</f>
        <v>1.7827742394506249E-5</v>
      </c>
      <c r="Y112" s="10">
        <f>3/24000000*OO[[#This Row],[81 (29JUN1985 00:00:00)-Water Temperature (C)]]*OO[[#This Row],[23]]</f>
        <v>1.5648593030167497E-5</v>
      </c>
      <c r="Z112" s="10">
        <f>3/24000000*OO[[#This Row],[82 (29JUN1985 03:00:00)-Water Temperature (C)]]*OO[[#This Row],[24]]</f>
        <v>1.4366938563719998E-5</v>
      </c>
      <c r="AA112" s="10">
        <f>3/24000000*OO[[#This Row],[83 (29JUN1985 06:00:00)-Water Temperature (C)]]*OO[[#This Row],[25]]</f>
        <v>1.4587789529700002E-5</v>
      </c>
      <c r="AB112" s="10">
        <f>3/24000000*OO[[#This Row],[84 (29JUN1985 09:00:00)-Water Temperature (C)]]*OO[[#This Row],[26]]</f>
        <v>1.6370127094599999E-5</v>
      </c>
      <c r="AC112" s="10">
        <f>3/24000000*OO[[#This Row],[85 (29JUN1985 12:00:00)-Water Temperature (C)]]*OO[[#This Row],[27]]</f>
        <v>1.7563285096885001E-5</v>
      </c>
      <c r="AD112" s="10">
        <f>3/24000000*OO[[#This Row],[86 (29JUN1985 15:00:00)-Water Temperature (C)]]*OO[[#This Row],[28]]</f>
        <v>1.7635213654572498E-5</v>
      </c>
      <c r="AE112" s="10">
        <f>3/24000000*OO[[#This Row],[88 (29JUN1985 21:00:00)-Water Temperature (C)]]*OO[[#This Row],[30]]</f>
        <v>1.4708446963892498E-5</v>
      </c>
      <c r="AF112" s="10">
        <f>3/24000000*OO[[#This Row],[88 (29JUN1985 21:00:00)-Water Temperature (C)]]*OO[[#This Row],[30]]</f>
        <v>1.4708446963892498E-5</v>
      </c>
      <c r="AG112" s="10">
        <f>3/24000000*OO[[#This Row],[89 (30JUN1985 00:00:00)-Water Temperature (C)]]*OO[[#This Row],[31]]</f>
        <v>1.272044262757125E-5</v>
      </c>
      <c r="AH112" s="10">
        <f>3/24000000*OO[[#This Row],[90 (30JUN1985 03:00:00)-Water Temperature (C)]]*OO[[#This Row],[32]]</f>
        <v>1.0966601089309999E-5</v>
      </c>
      <c r="AI112" s="10">
        <f>3/24000000*OO[[#This Row],[91 (30JUN1985 06:00:00)-Water Temperature (C)]]*OO[[#This Row],[33]]</f>
        <v>9.727519523962499E-6</v>
      </c>
      <c r="AJ112" s="10">
        <f>3/24000000*OO[[#This Row],[92 (30JUN1985 09:00:00)-Water Temperature (C)]]*OO[[#This Row],[34]]</f>
        <v>9.2809188624899996E-6</v>
      </c>
      <c r="AK112" s="10">
        <f>3/24000000*OO[[#This Row],[93 (30JUN1985 12:00:00)-Water Temperature (C)]]*OO[[#This Row],[35]]</f>
        <v>8.8867501386375002E-6</v>
      </c>
      <c r="AL112" s="10">
        <f>3/24000000*OO[[#This Row],[94 (30JUN1985 15:00:00)-Water Temperature (C)]]*OO[[#This Row],[36]]</f>
        <v>8.4548122272025005E-6</v>
      </c>
      <c r="AM112" s="10">
        <f>3/24000000*OO[[#This Row],[95 (30JUN1985 18:00:00)-Water Temperature (C)]]*OO[[#This Row],[37]]</f>
        <v>7.8535881955900001E-6</v>
      </c>
      <c r="AN112" s="10">
        <f>3/24000000*OO[[#This Row],[96 (30JUN1985 21:00:00)-Water Temperature (C)]]*OO[[#This Row],[38]]</f>
        <v>6.9751510635974993E-6</v>
      </c>
      <c r="AO112" s="10">
        <f>3/24000000*OO[[#This Row],[97 (01JUL1985 00:00:00)-Water Temperature (C)]]*OO[[#This Row],[39]]</f>
        <v>5.9535422998899996E-6</v>
      </c>
      <c r="AP112" s="10">
        <f>3/24000000*OO[[#This Row],[98 (01JUL1985 03:00:00)-Water Temperature (C)]]*OO[[#This Row],[40]]</f>
        <v>5.0506159381124999E-6</v>
      </c>
      <c r="AQ112" s="10">
        <f>3/24000000*OO[[#This Row],[99 (01JUL1985 06:00:00)-Water Temperature (C)]]*OO[[#This Row],[41]]</f>
        <v>4.4155804750650006E-6</v>
      </c>
      <c r="AR112" s="10">
        <f>3/24000000*OO[[#This Row],[100 (01JUL1985 09:00:00)-Water Temperature (C)]]*OO[[#This Row],[42]]</f>
        <v>4.1945928991312497E-6</v>
      </c>
      <c r="AS112" s="10">
        <f>3/24000000*OO[[#This Row],[101 (01JUL1985 12:00:00)-Water Temperature (C)]]*OO[[#This Row],[43]]</f>
        <v>4.0428274246699997E-6</v>
      </c>
      <c r="AT112" s="10">
        <f>3/24000000*OO[[#This Row],[102 (01JUL1985 15:00:00)-Water Temperature (C)]]*OO[[#This Row],[44]]</f>
        <v>3.81550581885E-6</v>
      </c>
      <c r="AU112" s="10">
        <f>3/24000000*OO[[#This Row],[103 (01JUL1985 18:00:00)-Water Temperature (C)]]*OO[[#This Row],[45]]</f>
        <v>3.4835246249237493E-6</v>
      </c>
      <c r="AV112" s="10">
        <f>3/24000000*OO[[#This Row],[104 (01JUL1985 21:00:00)-Water Temperature (C)]]*OO[[#This Row],[46]]</f>
        <v>3.0230988970400003E-6</v>
      </c>
      <c r="AW112" s="10">
        <f>3/24000000*OO[[#This Row],[105 (02JUL1985 00:00:00)-Water Temperature (C)]]*OO[[#This Row],[47]]</f>
        <v>2.5487907138737498E-6</v>
      </c>
      <c r="AX112" s="10">
        <f>3/24000000*OO[[#This Row],[106 (02JUL1985 03:00:00)-Water Temperature (C)]]*OO[[#This Row],[48]]</f>
        <v>2.1291368465474998E-6</v>
      </c>
      <c r="AY112" s="10">
        <f>3/24000000*OO[[#This Row],[107 (02JUL1985 06:00:00)-Water Temperature (C)]]*OO[[#This Row],[49]]</f>
        <v>1.7915451278909997E-6</v>
      </c>
      <c r="AZ112" s="10">
        <f>3/24000000*OO[[#This Row],[108 (02JUL1985 09:00:00)-Water Temperature (C)]]*OO[[#This Row],[50]]</f>
        <v>1.5362743671739997E-6</v>
      </c>
      <c r="BA112" s="10">
        <f>3/24000000*OO[[#This Row],[109 (02JUL1985 12:00:00)-Water Temperature (C)]]*OO[[#This Row],[51]]</f>
        <v>1.3386532028442501E-6</v>
      </c>
      <c r="BB112" s="10">
        <f>3/24000000*OO[[#This Row],[110 (02JUL1985 15:00:00)-Water Temperature (C)]]*OO[[#This Row],[52]]</f>
        <v>1.0991572108653752E-6</v>
      </c>
      <c r="BC112" s="10">
        <f>3/24000000*OO[[#This Row],[111 (02JUL1985 18:00:00)-Water Temperature (C)]]*OO[[#This Row],[53]]</f>
        <v>8.4251944069425E-7</v>
      </c>
      <c r="BD112" s="10">
        <f>3/24000000*OO[[#This Row],[112 (02JUL1985 21:00:00)-Water Temperature (C)]]*OO[[#This Row],[54]]</f>
        <v>5.9979905520474991E-7</v>
      </c>
      <c r="BE112" s="10">
        <f>3/24000000*OO[[#This Row],[113 (03JUL1985 00:00:00)-Water Temperature (C)]]*OO[[#This Row],[55]]</f>
        <v>4.2579639552699993E-7</v>
      </c>
      <c r="BF112" s="10">
        <f>3/24000000*OO[[#This Row],[114 (03JUL1985 03:00:00)-Water Temperature (C)]]*OO[[#This Row],[56]]</f>
        <v>3.13998187752E-7</v>
      </c>
      <c r="BG112" s="10">
        <f>3/24000000*OO[[#This Row],[115 (03JUL1985 06:00:00)-Water Temperature (C)]]*OO[[#This Row],[57]]</f>
        <v>2.4595155955637496E-7</v>
      </c>
      <c r="BH112" s="10">
        <f>3/24000000*OO[[#This Row],[116 (03JUL1985 09:00:00)-Water Temperature (C)]]*OO[[#This Row],[58]]</f>
        <v>2.05491666234375E-7</v>
      </c>
      <c r="BI112" s="10">
        <f>3/24000000*OO[[#This Row],[117 (03JUL1985 12:00:00)-Water Temperature (C)]]*OO[[#This Row],[59]]</f>
        <v>1.8277564966524998E-7</v>
      </c>
      <c r="BJ112" s="10">
        <f>3/24000000*OO[[#This Row],[118 (03JUL1985 15:00:00)-Water Temperature (C)]]*OO[[#This Row],[60]]</f>
        <v>1.6486688281195002E-7</v>
      </c>
      <c r="BK112" s="10">
        <f>3/24000000*OO[[#This Row],[119 (03JUL1985 18:00:00)-Water Temperature (C)]]*OO[[#This Row],[61]]</f>
        <v>1.4930480085422499E-7</v>
      </c>
      <c r="BL112" s="10">
        <f>3/24000000*OO[[#This Row],[120 (03JUL1985 21:00:00)-Water Temperature (C)]]*OO[[#This Row],[62]]</f>
        <v>1.2901781561890002E-7</v>
      </c>
      <c r="BM112" s="10">
        <f>3/24000000*OO[[#This Row],[121 (04JUL1985 00:00:00)-Water Temperature (C)]]*OO[[#This Row],[63]]</f>
        <v>1.0942577637609999E-7</v>
      </c>
      <c r="BN112" s="10">
        <f>3/24000000*OO[[#This Row],[122 (04JUL1985 03:00:00)-Water Temperature (C)]]*OO[[#This Row],[64]]</f>
        <v>9.3974245430887507E-8</v>
      </c>
      <c r="BO112" s="10">
        <f>3/24000000*OO[[#This Row],[123 (04JUL1985 06:00:00)-Water Temperature (C)]]*OO[[#This Row],[65]]</f>
        <v>8.3621632475825001E-8</v>
      </c>
      <c r="BP112" s="10">
        <f>3/24000000*OO[[#This Row],[124 (04JUL1985 09:00:00)-Water Temperature (C)]]*OO[[#This Row],[66]]</f>
        <v>8.1222709526875009E-8</v>
      </c>
      <c r="BQ112" s="10">
        <f>3/24000000*OO[[#This Row],[125 (04JUL1985 12:00:00)-Water Temperature (C)]]*OO[[#This Row],[67]]</f>
        <v>8.0376129032612498E-8</v>
      </c>
      <c r="BR112" s="10">
        <f>3/24000000*OO[[#This Row],[126 (04JUL1985 15:00:00)-Water Temperature (C)]]*OO[[#This Row],[68]]</f>
        <v>7.7971299437649989E-8</v>
      </c>
      <c r="BS112" s="10">
        <f>3/24000000*OO[[#This Row],[127 (04JUL1985 18:00:00)-Water Temperature (C)]]*OO[[#This Row],[69]]</f>
        <v>7.5001639041974995E-8</v>
      </c>
      <c r="BT112" s="10">
        <f>3/24000000*OO[[#This Row],[128 (04JUL1985 21:00:00)-Water Temperature (C)]]*OO[[#This Row],[70]]</f>
        <v>6.9845379261599997E-8</v>
      </c>
      <c r="BU112" s="10">
        <f>3/24000000*OO[[#This Row],[129 (05JUL1985 00:00:00)-Water Temperature (C)]]*OO[[#This Row],[71]]</f>
        <v>6.2938202290762491E-8</v>
      </c>
      <c r="BV112" s="10">
        <f>3/24000000*OO[[#This Row],[130 (05JUL1985 03:00:00)-Water Temperature (C)]]*OO[[#This Row],[72]]</f>
        <v>5.6481206818649999E-8</v>
      </c>
      <c r="BW112" s="10">
        <f>3/24000000*OO[[#This Row],[131 (05JUL1985 06:00:00)-Water Temperature (C)]]*OO[[#This Row],[73]]</f>
        <v>5.1501336168600003E-8</v>
      </c>
      <c r="BX112" s="10">
        <f>3/24000000*OO[[#This Row],[132 (05JUL1985 09:00:00)-Water Temperature (C)]]*OO[[#This Row],[74]]</f>
        <v>5.1646513400099989E-8</v>
      </c>
      <c r="BY112" s="10">
        <f>3/24000000*OO[[#This Row],[133 (05JUL1985 12:00:00)-Water Temperature (C)]]*OO[[#This Row],[75]]</f>
        <v>5.4209171130124991E-8</v>
      </c>
      <c r="BZ112" s="10">
        <f>3/24000000*OO[[#This Row],[134 (05JUL1985 15:00:00)-Water Temperature (C)]]*OO[[#This Row],[76]]</f>
        <v>5.7635447369637495E-8</v>
      </c>
      <c r="CA112" s="10">
        <f>3/24000000*OO[[#This Row],[135 (05JUL1985 18:00:00)-Water Temperature (C)]]*OO[[#This Row],[77]]</f>
        <v>5.9607939868424993E-8</v>
      </c>
      <c r="CB112" s="10">
        <f>3/24000000*OO[[#This Row],[136 (05JUL1985 21:00:00)-Water Temperature (C)]]*OO[[#This Row],[78]]</f>
        <v>5.7726299252049996E-8</v>
      </c>
      <c r="CC112" s="10">
        <f>3/24000000*OO[[#This Row],[137 (06JUL1985 00:00:00)-Water Temperature (C)]]*OO[[#This Row],[79]]</f>
        <v>5.3222339985E-8</v>
      </c>
      <c r="CD112" s="10">
        <f>3/24000000*OO[[#This Row],[138 (06JUL1985 03:00:00)-Water Temperature (C)]]*OO[[#This Row],[80]]</f>
        <v>4.8597451579799991E-8</v>
      </c>
      <c r="CE112" s="10">
        <f>3/24000000*OO[[#This Row],[139 (06JUL1985 06:00:00)-Water Temperature (C)]]*OO[[#This Row],[81]]</f>
        <v>4.5342524029162496E-8</v>
      </c>
      <c r="CF112" s="10">
        <f>3/24000000*OO[[#This Row],[140 (06JUL1985 09:00:00)-Water Temperature (C)]]*OO[[#This Row],[82]]</f>
        <v>4.6144135385437492E-8</v>
      </c>
      <c r="CG112" s="10">
        <f>3/24000000*OO[[#This Row],[141 (06JUL1985 12:00:00)-Water Temperature (C)]]*OO[[#This Row],[83]]</f>
        <v>4.8623488762062501E-8</v>
      </c>
      <c r="CH112" s="10">
        <f>3/24000000*OO[[#This Row],[142 (06JUL1985 15:00:00)-Water Temperature (C)]]*OO[[#This Row],[84]]</f>
        <v>5.2067978861125001E-8</v>
      </c>
      <c r="CI112" s="10">
        <f>3/24000000*OO[[#This Row],[143 (06JUL1985 18:00:00)-Water Temperature (C)]]*OO[[#This Row],[85]]</f>
        <v>5.4250573386187493E-8</v>
      </c>
      <c r="CJ112" s="10">
        <f>3/24000000*OO[[#This Row],[144 (06JUL1985 21:00:00)-Water Temperature (C)]]*OO[[#This Row],[86]]</f>
        <v>5.330958168937499E-8</v>
      </c>
      <c r="CK112" s="10">
        <f>3/24000000*OO[[#This Row],[145 (07JUL1985 00:00:00)-Water Temperature (C)]]*OO[[#This Row],[87]]</f>
        <v>4.9544602055625001E-8</v>
      </c>
      <c r="CL112" s="10">
        <f>3/24000000*OO[[#This Row],[146 (07JUL1985 03:00:00)-Water Temperature (C)]]*OO[[#This Row],[88]]</f>
        <v>4.5245128832600002E-8</v>
      </c>
      <c r="CM112" s="10">
        <f>3/24000000*OO[[#This Row],[147 (07JUL1985 06:00:00)-Water Temperature (C)]]*OO[[#This Row],[89]]</f>
        <v>4.1730359103674995E-8</v>
      </c>
      <c r="CN112" s="10">
        <f>3/24000000*OO[[#This Row],[148 (07JUL1985 09:00:00)-Water Temperature (C)]]*OO[[#This Row],[90]]</f>
        <v>4.0975827255324996E-8</v>
      </c>
      <c r="CO112" s="10">
        <f>3/24000000*OO[[#This Row],[149 (07JUL1985 12:00:00)-Water Temperature (C)]]*OO[[#This Row],[91]]</f>
        <v>3.928941829995E-8</v>
      </c>
      <c r="CP112" s="10">
        <f>3/24000000*OO[[#This Row],[150 (07JUL1985 15:00:00)-Water Temperature (C)]]*OO[[#This Row],[92]]</f>
        <v>3.8349256170075001E-8</v>
      </c>
      <c r="CQ112" s="10">
        <f>3/24000000*OO[[#This Row],[151 (07JUL1985 18:00:00)-Water Temperature (C)]]*OO[[#This Row],[93]]</f>
        <v>3.6279632866725001E-8</v>
      </c>
      <c r="CR112" s="10">
        <f>3/24000000*OO[[#This Row],[152 (07JUL1985 21:00:00)-Water Temperature (C)]]*OO[[#This Row],[94]]</f>
        <v>3.3186204464324995E-8</v>
      </c>
      <c r="CS112" s="10">
        <f>3/24000000*OO[[#This Row],[153 (08JUL1985 00:00:00)-Water Temperature (C)]]*OO[[#This Row],[95]]</f>
        <v>2.9412738183249999E-8</v>
      </c>
      <c r="CT112" s="10">
        <f>3/24000000*OO[[#This Row],[154 (08JUL1985 03:00:00)-Water Temperature (C)]]*OO[[#This Row],[96]]</f>
        <v>2.5768328076300001E-8</v>
      </c>
      <c r="CU112" s="10">
        <f>3/24000000*OO[[#This Row],[155 (08JUL1985 06:00:00)-Water Temperature (C)]]*OO[[#This Row],[97]]</f>
        <v>2.3260938382499997E-8</v>
      </c>
      <c r="CV112" s="10">
        <f>3/24000000*OO[[#This Row],[156 (08JUL1985 09:00:00)-Water Temperature (C)]]*OO[[#This Row],[98]]</f>
        <v>2.3009746918312498E-8</v>
      </c>
      <c r="CW112" s="10">
        <f>3/24000000*OO[[#This Row],[157 (08JUL1985 12:00:00)-Water Temperature (C)]]*OO[[#This Row],[99]]</f>
        <v>2.3244741976299996E-8</v>
      </c>
    </row>
    <row r="113" spans="1:101" x14ac:dyDescent="0.35">
      <c r="A113" t="s">
        <v>118</v>
      </c>
      <c r="B113">
        <v>907.41089999999997</v>
      </c>
      <c r="C113" s="10">
        <f>3/24*OO[[#This Row],[59 (26JUN1985 06:00:00)-Water Temperature (C)]]*OO[[#This Row],[1]]/SUM(OO[1])</f>
        <v>0</v>
      </c>
      <c r="D113" s="10">
        <f>3/24*OO[[#This Row],[60 (26JUN1985 09:00:00)-Water Temperature (C)]]*OO[[#This Row],[2]]/SUM(OO[2])</f>
        <v>4.4834312827425435E-42</v>
      </c>
      <c r="E113" s="10">
        <f>3/24*OO[[#This Row],[61 (26JUN1985 12:00:00)-Water Temperature (C)]]*OO[[#This Row],[3]]/SUM(OO[3])</f>
        <v>1.7724989872238108E-28</v>
      </c>
      <c r="F113" s="10">
        <f>3/24*OO[[#This Row],[62 (26JUN1985 15:00:00)-Water Temperature (C)]]*OO[[#This Row],[4]]/SUM(OO[4])</f>
        <v>1.1827929574085169E-16</v>
      </c>
      <c r="G113" s="10">
        <f>3/24*OO[[#This Row],[63 (26JUN1985 18:00:00)-Water Temperature (C)]]*OO[[#This Row],[5]]/SUM(OO[5])</f>
        <v>3.2066314087035221E-7</v>
      </c>
      <c r="H113" s="10">
        <f>3/24*OO[[#This Row],[64 (26JUN1985 21:00:00)-Water Temperature (C)]]*OO[[#This Row],[6]]/SUM(OO[6])</f>
        <v>5.9339200683337727E-4</v>
      </c>
      <c r="I113" s="10">
        <f>3/24*OO[[#This Row],[65 (27JUN1985 00:00:00)-Water Temperature (C)]]*OO[[#This Row],[7]]/SUM(OO[7])</f>
        <v>2.0232740088477971E-2</v>
      </c>
      <c r="J113" s="10">
        <f>3/24*OO[[#This Row],[66 (27JUN1985 03:00:00)-Water Temperature (C)]]*OO[[#This Row],[8]]/SUM(OO[8])</f>
        <v>8.1928179825793826E-2</v>
      </c>
      <c r="K113" s="10">
        <f>3/24*OO[[#This Row],[67 (27JUN1985 06:00:00)-Water Temperature (C)]]*OO[[#This Row],[9]]/SUM(OO[9])</f>
        <v>8.4070121396799577E-2</v>
      </c>
      <c r="L113" s="10">
        <f>3/24*OO[[#This Row],[68 (27JUN1985 09:00:00)-Water Temperature (C)]]*OO[[#This Row],[10]]/SUM(OO[10])</f>
        <v>3.4782495222167628E-2</v>
      </c>
      <c r="M113" s="10">
        <f>3/24*OO[[#This Row],[69 (27JUN1985 12:00:00)-Water Temperature (C)]]*OO[[#This Row],[11]]/SUM(OO[11])</f>
        <v>7.4616906201565147E-3</v>
      </c>
      <c r="N113" s="10">
        <f>3/24*OO[[#This Row],[70 (27JUN1985 15:00:00)-Water Temperature (C)]]*OO[[#This Row],[12]]/SUM(OO[12])</f>
        <v>1.0384692597304602E-3</v>
      </c>
      <c r="O113" s="10">
        <f>3/24*OO[[#This Row],[71 (27JUN1985 18:00:00)-Water Temperature (C)]]*OO[[#This Row],[13]]/SUM(OO[13])</f>
        <v>1.4901332296914763E-4</v>
      </c>
      <c r="P113" s="10">
        <f>3/24*OO[[#This Row],[72 (27JUN1985 21:00:00)-Water Temperature (C)]]*OO[[#This Row],[14]]/SUM(OO[14])</f>
        <v>5.4156191109490694E-5</v>
      </c>
      <c r="Q113" s="10">
        <f>3/24*OO[[#This Row],[73 (28JUN1985 00:00:00)-Water Temperature (C)]]*OO[[#This Row],[15]]/SUM(OO[15])</f>
        <v>4.0290553830034793E-5</v>
      </c>
      <c r="R113" s="10">
        <f>3/24*OO[[#This Row],[74 (28JUN1985 03:00:00)-Water Temperature (C)]]*OO[[#This Row],[16]]/SUM(OO[16])</f>
        <v>3.4787571620942397E-5</v>
      </c>
      <c r="S113" s="10">
        <f>3/24*OO[[#This Row],[75 (28JUN1985 06:00:00)-Water Temperature (C)]]*OO[[#This Row],[17]]/SUM(OO[17])</f>
        <v>3.1974724249608964E-5</v>
      </c>
      <c r="T113" s="10">
        <f>3/24*OO[[#This Row],[76 (28JUN1985 09:00:00)-Water Temperature (C)]]*OO[[#This Row],[18]]/SUM(OO[18])</f>
        <v>3.1141191655998335E-5</v>
      </c>
      <c r="U113" s="10">
        <f>3/24*OO[[#This Row],[77 (28JUN1985 12:00:00)-Water Temperature (C)]]*OO[[#This Row],[19]]/SUM(OO[19])</f>
        <v>3.0041651920853769E-5</v>
      </c>
      <c r="V113" s="10">
        <f>3/24000000*OO[[#This Row],[78 (28JUN1985 15:00:00)-Water Temperature (C)]]*OO[[#This Row],[20]]</f>
        <v>2.8401689567800001E-5</v>
      </c>
      <c r="W113" s="10">
        <f>3/24000000*OO[[#This Row],[79 (28JUN1985 18:00:00)-Water Temperature (C)]]*OO[[#This Row],[21]]</f>
        <v>2.5567775906400004E-5</v>
      </c>
      <c r="X113" s="10">
        <f>3/24000000*OO[[#This Row],[80 (28JUN1985 21:00:00)-Water Temperature (C)]]*OO[[#This Row],[22]]</f>
        <v>2.2460843702987498E-5</v>
      </c>
      <c r="Y113" s="10">
        <f>3/24000000*OO[[#This Row],[81 (29JUN1985 00:00:00)-Water Temperature (C)]]*OO[[#This Row],[23]]</f>
        <v>1.9642617375849997E-5</v>
      </c>
      <c r="Z113" s="10">
        <f>3/24000000*OO[[#This Row],[82 (29JUN1985 03:00:00)-Water Temperature (C)]]*OO[[#This Row],[24]]</f>
        <v>1.7817181220025001E-5</v>
      </c>
      <c r="AA113" s="10">
        <f>3/24000000*OO[[#This Row],[83 (29JUN1985 06:00:00)-Water Temperature (C)]]*OO[[#This Row],[25]]</f>
        <v>1.7793184540299997E-5</v>
      </c>
      <c r="AB113" s="10">
        <f>3/24000000*OO[[#This Row],[84 (29JUN1985 09:00:00)-Water Temperature (C)]]*OO[[#This Row],[26]]</f>
        <v>1.9850272758112498E-5</v>
      </c>
      <c r="AC113" s="10">
        <f>3/24000000*OO[[#This Row],[85 (29JUN1985 12:00:00)-Water Temperature (C)]]*OO[[#This Row],[27]]</f>
        <v>2.1345580426274999E-5</v>
      </c>
      <c r="AD113" s="10">
        <f>3/24000000*OO[[#This Row],[86 (29JUN1985 15:00:00)-Water Temperature (C)]]*OO[[#This Row],[28]]</f>
        <v>2.1568625335600001E-5</v>
      </c>
      <c r="AE113" s="10">
        <f>3/24000000*OO[[#This Row],[88 (29JUN1985 21:00:00)-Water Temperature (C)]]*OO[[#This Row],[30]]</f>
        <v>1.8060747084312497E-5</v>
      </c>
      <c r="AF113" s="10">
        <f>3/24000000*OO[[#This Row],[88 (29JUN1985 21:00:00)-Water Temperature (C)]]*OO[[#This Row],[30]]</f>
        <v>1.8060747084312497E-5</v>
      </c>
      <c r="AG113" s="10">
        <f>3/24000000*OO[[#This Row],[89 (30JUN1985 00:00:00)-Water Temperature (C)]]*OO[[#This Row],[31]]</f>
        <v>1.56036579439725E-5</v>
      </c>
      <c r="AH113" s="10">
        <f>3/24000000*OO[[#This Row],[90 (30JUN1985 03:00:00)-Water Temperature (C)]]*OO[[#This Row],[32]]</f>
        <v>1.3405575806864999E-5</v>
      </c>
      <c r="AI113" s="10">
        <f>3/24000000*OO[[#This Row],[91 (30JUN1985 06:00:00)-Water Temperature (C)]]*OO[[#This Row],[33]]</f>
        <v>1.1843403562732499E-5</v>
      </c>
      <c r="AJ113" s="10">
        <f>3/24000000*OO[[#This Row],[92 (30JUN1985 09:00:00)-Water Temperature (C)]]*OO[[#This Row],[34]]</f>
        <v>1.1265730220149999E-5</v>
      </c>
      <c r="AK113" s="10">
        <f>3/24000000*OO[[#This Row],[93 (30JUN1985 12:00:00)-Water Temperature (C)]]*OO[[#This Row],[35]]</f>
        <v>1.0745034864417498E-5</v>
      </c>
      <c r="AL113" s="10">
        <f>3/24000000*OO[[#This Row],[94 (30JUN1985 15:00:00)-Water Temperature (C)]]*OO[[#This Row],[36]]</f>
        <v>1.0230032354062499E-5</v>
      </c>
      <c r="AM113" s="10">
        <f>3/24000000*OO[[#This Row],[95 (30JUN1985 18:00:00)-Water Temperature (C)]]*OO[[#This Row],[37]]</f>
        <v>9.5232565266675009E-6</v>
      </c>
      <c r="AN113" s="10">
        <f>3/24000000*OO[[#This Row],[96 (30JUN1985 21:00:00)-Water Temperature (C)]]*OO[[#This Row],[38]]</f>
        <v>8.435785913249999E-6</v>
      </c>
      <c r="AO113" s="10">
        <f>3/24000000*OO[[#This Row],[97 (01JUL1985 00:00:00)-Water Temperature (C)]]*OO[[#This Row],[39]]</f>
        <v>7.1945906327100004E-6</v>
      </c>
      <c r="AP113" s="10">
        <f>3/24000000*OO[[#This Row],[98 (01JUL1985 03:00:00)-Water Temperature (C)]]*OO[[#This Row],[40]]</f>
        <v>6.0966326307000001E-6</v>
      </c>
      <c r="AQ113" s="10">
        <f>3/24000000*OO[[#This Row],[99 (01JUL1985 06:00:00)-Water Temperature (C)]]*OO[[#This Row],[41]]</f>
        <v>5.3046920357925004E-6</v>
      </c>
      <c r="AR113" s="10">
        <f>3/24000000*OO[[#This Row],[100 (01JUL1985 09:00:00)-Water Temperature (C)]]*OO[[#This Row],[42]]</f>
        <v>5.0159027421262491E-6</v>
      </c>
      <c r="AS113" s="10">
        <f>3/24000000*OO[[#This Row],[101 (01JUL1985 12:00:00)-Water Temperature (C)]]*OO[[#This Row],[43]]</f>
        <v>4.8267306877512495E-6</v>
      </c>
      <c r="AT113" s="10">
        <f>3/24000000*OO[[#This Row],[102 (01JUL1985 15:00:00)-Water Temperature (C)]]*OO[[#This Row],[44]]</f>
        <v>4.56090986564125E-6</v>
      </c>
      <c r="AU113" s="10">
        <f>3/24000000*OO[[#This Row],[103 (01JUL1985 18:00:00)-Water Temperature (C)]]*OO[[#This Row],[45]]</f>
        <v>4.1741692286499999E-6</v>
      </c>
      <c r="AV113" s="10">
        <f>3/24000000*OO[[#This Row],[104 (01JUL1985 21:00:00)-Water Temperature (C)]]*OO[[#This Row],[46]]</f>
        <v>3.6192548403374997E-6</v>
      </c>
      <c r="AW113" s="10">
        <f>3/24000000*OO[[#This Row],[105 (02JUL1985 00:00:00)-Water Temperature (C)]]*OO[[#This Row],[47]]</f>
        <v>3.0518467941499997E-6</v>
      </c>
      <c r="AX113" s="10">
        <f>3/24000000*OO[[#This Row],[106 (02JUL1985 03:00:00)-Water Temperature (C)]]*OO[[#This Row],[48]]</f>
        <v>2.5496804787999998E-6</v>
      </c>
      <c r="AY113" s="10">
        <f>3/24000000*OO[[#This Row],[107 (02JUL1985 06:00:00)-Water Temperature (C)]]*OO[[#This Row],[49]]</f>
        <v>2.1411565386749997E-6</v>
      </c>
      <c r="AZ113" s="10">
        <f>3/24000000*OO[[#This Row],[108 (02JUL1985 09:00:00)-Water Temperature (C)]]*OO[[#This Row],[50]]</f>
        <v>1.8359643274650001E-6</v>
      </c>
      <c r="BA113" s="10">
        <f>3/24000000*OO[[#This Row],[109 (02JUL1985 12:00:00)-Water Temperature (C)]]*OO[[#This Row],[51]]</f>
        <v>1.6062997780661251E-6</v>
      </c>
      <c r="BB113" s="10">
        <f>3/24000000*OO[[#This Row],[110 (02JUL1985 15:00:00)-Water Temperature (C)]]*OO[[#This Row],[52]]</f>
        <v>1.3290209590322502E-6</v>
      </c>
      <c r="BC113" s="10">
        <f>3/24000000*OO[[#This Row],[111 (02JUL1985 18:00:00)-Water Temperature (C)]]*OO[[#This Row],[53]]</f>
        <v>1.0257539592045E-6</v>
      </c>
      <c r="BD113" s="10">
        <f>3/24000000*OO[[#This Row],[112 (02JUL1985 21:00:00)-Water Temperature (C)]]*OO[[#This Row],[54]]</f>
        <v>7.3353216349124982E-7</v>
      </c>
      <c r="BE113" s="10">
        <f>3/24000000*OO[[#This Row],[113 (03JUL1985 00:00:00)-Water Temperature (C)]]*OO[[#This Row],[55]]</f>
        <v>5.1900997081937498E-7</v>
      </c>
      <c r="BF113" s="10">
        <f>3/24000000*OO[[#This Row],[114 (03JUL1985 03:00:00)-Water Temperature (C)]]*OO[[#This Row],[56]]</f>
        <v>3.7964677992099994E-7</v>
      </c>
      <c r="BG113" s="10">
        <f>3/24000000*OO[[#This Row],[115 (03JUL1985 06:00:00)-Water Temperature (C)]]*OO[[#This Row],[57]]</f>
        <v>2.94582004186875E-7</v>
      </c>
      <c r="BH113" s="10">
        <f>3/24000000*OO[[#This Row],[116 (03JUL1985 09:00:00)-Water Temperature (C)]]*OO[[#This Row],[58]]</f>
        <v>2.4489368530125001E-7</v>
      </c>
      <c r="BI113" s="10">
        <f>3/24000000*OO[[#This Row],[117 (03JUL1985 12:00:00)-Water Temperature (C)]]*OO[[#This Row],[59]]</f>
        <v>2.1740494028512498E-7</v>
      </c>
      <c r="BJ113" s="10">
        <f>3/24000000*OO[[#This Row],[118 (03JUL1985 15:00:00)-Water Temperature (C)]]*OO[[#This Row],[60]]</f>
        <v>1.9594794711525E-7</v>
      </c>
      <c r="BK113" s="10">
        <f>3/24000000*OO[[#This Row],[119 (03JUL1985 18:00:00)-Water Temperature (C)]]*OO[[#This Row],[61]]</f>
        <v>1.7741944279559997E-7</v>
      </c>
      <c r="BL113" s="10">
        <f>3/24000000*OO[[#This Row],[120 (03JUL1985 21:00:00)-Water Temperature (C)]]*OO[[#This Row],[62]]</f>
        <v>1.5329830978489999E-7</v>
      </c>
      <c r="BM113" s="10">
        <f>3/24000000*OO[[#This Row],[121 (04JUL1985 00:00:00)-Water Temperature (C)]]*OO[[#This Row],[63]]</f>
        <v>1.299557554346375E-7</v>
      </c>
      <c r="BN113" s="10">
        <f>3/24000000*OO[[#This Row],[122 (04JUL1985 03:00:00)-Water Temperature (C)]]*OO[[#This Row],[64]]</f>
        <v>1.1135522952899999E-7</v>
      </c>
      <c r="BO113" s="10">
        <f>3/24000000*OO[[#This Row],[123 (04JUL1985 06:00:00)-Water Temperature (C)]]*OO[[#This Row],[65]]</f>
        <v>9.8587926545300004E-8</v>
      </c>
      <c r="BP113" s="10">
        <f>3/24000000*OO[[#This Row],[124 (04JUL1985 09:00:00)-Water Temperature (C)]]*OO[[#This Row],[66]]</f>
        <v>9.5546996608599989E-8</v>
      </c>
      <c r="BQ113" s="10">
        <f>3/24000000*OO[[#This Row],[125 (04JUL1985 12:00:00)-Water Temperature (C)]]*OO[[#This Row],[67]]</f>
        <v>9.4494338312812491E-8</v>
      </c>
      <c r="BR113" s="10">
        <f>3/24000000*OO[[#This Row],[126 (04JUL1985 15:00:00)-Water Temperature (C)]]*OO[[#This Row],[68]]</f>
        <v>9.1829472315625003E-8</v>
      </c>
      <c r="BS113" s="10">
        <f>3/24000000*OO[[#This Row],[127 (04JUL1985 18:00:00)-Water Temperature (C)]]*OO[[#This Row],[69]]</f>
        <v>8.8570261887099987E-8</v>
      </c>
      <c r="BT113" s="10">
        <f>3/24000000*OO[[#This Row],[128 (04JUL1985 21:00:00)-Water Temperature (C)]]*OO[[#This Row],[70]]</f>
        <v>8.2334963563774992E-8</v>
      </c>
      <c r="BU113" s="10">
        <f>3/24000000*OO[[#This Row],[129 (05JUL1985 00:00:00)-Water Temperature (C)]]*OO[[#This Row],[71]]</f>
        <v>7.412220089684999E-8</v>
      </c>
      <c r="BV113" s="10">
        <f>3/24000000*OO[[#This Row],[130 (05JUL1985 03:00:00)-Water Temperature (C)]]*OO[[#This Row],[72]]</f>
        <v>6.654738792565E-8</v>
      </c>
      <c r="BW113" s="10">
        <f>3/24000000*OO[[#This Row],[131 (05JUL1985 06:00:00)-Water Temperature (C)]]*OO[[#This Row],[73]]</f>
        <v>6.0580534776000005E-8</v>
      </c>
      <c r="BX113" s="10">
        <f>3/24000000*OO[[#This Row],[132 (05JUL1985 09:00:00)-Water Temperature (C)]]*OO[[#This Row],[74]]</f>
        <v>6.0536552853587497E-8</v>
      </c>
      <c r="BY113" s="10">
        <f>3/24000000*OO[[#This Row],[133 (05JUL1985 12:00:00)-Water Temperature (C)]]*OO[[#This Row],[75]]</f>
        <v>6.3348635405312498E-8</v>
      </c>
      <c r="BZ113" s="10">
        <f>3/24000000*OO[[#This Row],[134 (05JUL1985 15:00:00)-Water Temperature (C)]]*OO[[#This Row],[76]]</f>
        <v>6.729512505015E-8</v>
      </c>
      <c r="CA113" s="10">
        <f>3/24000000*OO[[#This Row],[135 (05JUL1985 18:00:00)-Water Temperature (C)]]*OO[[#This Row],[77]]</f>
        <v>6.9795464727374985E-8</v>
      </c>
      <c r="CB113" s="10">
        <f>3/24000000*OO[[#This Row],[136 (05JUL1985 21:00:00)-Water Temperature (C)]]*OO[[#This Row],[78]]</f>
        <v>6.7684101187237501E-8</v>
      </c>
      <c r="CC113" s="10">
        <f>3/24000000*OO[[#This Row],[137 (06JUL1985 00:00:00)-Water Temperature (C)]]*OO[[#This Row],[79]]</f>
        <v>6.2531073352149997E-8</v>
      </c>
      <c r="CD113" s="10">
        <f>3/24000000*OO[[#This Row],[138 (06JUL1985 03:00:00)-Water Temperature (C)]]*OO[[#This Row],[80]]</f>
        <v>5.7112648267824999E-8</v>
      </c>
      <c r="CE113" s="10">
        <f>3/24000000*OO[[#This Row],[139 (06JUL1985 06:00:00)-Water Temperature (C)]]*OO[[#This Row],[81]]</f>
        <v>5.3195821025887499E-8</v>
      </c>
      <c r="CF113" s="10">
        <f>3/24000000*OO[[#This Row],[140 (06JUL1985 09:00:00)-Water Temperature (C)]]*OO[[#This Row],[82]]</f>
        <v>5.3990059335449993E-8</v>
      </c>
      <c r="CG113" s="10">
        <f>3/24000000*OO[[#This Row],[141 (06JUL1985 12:00:00)-Water Temperature (C)]]*OO[[#This Row],[83]]</f>
        <v>5.6701693416499995E-8</v>
      </c>
      <c r="CH113" s="10">
        <f>3/24000000*OO[[#This Row],[142 (06JUL1985 15:00:00)-Water Temperature (C)]]*OO[[#This Row],[84]]</f>
        <v>6.060566384729999E-8</v>
      </c>
      <c r="CI113" s="10">
        <f>3/24000000*OO[[#This Row],[143 (06JUL1985 18:00:00)-Water Temperature (C)]]*OO[[#This Row],[85]]</f>
        <v>6.3296623964700008E-8</v>
      </c>
      <c r="CJ113" s="10">
        <f>3/24000000*OO[[#This Row],[144 (06JUL1985 21:00:00)-Water Temperature (C)]]*OO[[#This Row],[86]]</f>
        <v>6.2307464131299999E-8</v>
      </c>
      <c r="CK113" s="10">
        <f>3/24000000*OO[[#This Row],[145 (07JUL1985 00:00:00)-Water Temperature (C)]]*OO[[#This Row],[87]]</f>
        <v>5.8079010930500007E-8</v>
      </c>
      <c r="CL113" s="10">
        <f>3/24000000*OO[[#This Row],[146 (07JUL1985 03:00:00)-Water Temperature (C)]]*OO[[#This Row],[88]]</f>
        <v>5.31225315508125E-8</v>
      </c>
      <c r="CM113" s="10">
        <f>3/24000000*OO[[#This Row],[147 (07JUL1985 06:00:00)-Water Temperature (C)]]*OO[[#This Row],[89]]</f>
        <v>4.8987529338687501E-8</v>
      </c>
      <c r="CN113" s="10">
        <f>3/24000000*OO[[#This Row],[148 (07JUL1985 09:00:00)-Water Temperature (C)]]*OO[[#This Row],[90]]</f>
        <v>4.8014216352112495E-8</v>
      </c>
      <c r="CO113" s="10">
        <f>3/24000000*OO[[#This Row],[149 (07JUL1985 12:00:00)-Water Temperature (C)]]*OO[[#This Row],[91]]</f>
        <v>4.6099635218999993E-8</v>
      </c>
      <c r="CP113" s="10">
        <f>3/24000000*OO[[#This Row],[150 (07JUL1985 15:00:00)-Water Temperature (C)]]*OO[[#This Row],[92]]</f>
        <v>4.5166467060487492E-8</v>
      </c>
      <c r="CQ113" s="10">
        <f>3/24000000*OO[[#This Row],[151 (07JUL1985 18:00:00)-Water Temperature (C)]]*OO[[#This Row],[93]]</f>
        <v>4.2837687563099998E-8</v>
      </c>
      <c r="CR113" s="10">
        <f>3/24000000*OO[[#This Row],[152 (07JUL1985 21:00:00)-Water Temperature (C)]]*OO[[#This Row],[94]]</f>
        <v>3.9126262370249999E-8</v>
      </c>
      <c r="CS113" s="10">
        <f>3/24000000*OO[[#This Row],[153 (08JUL1985 00:00:00)-Water Temperature (C)]]*OO[[#This Row],[95]]</f>
        <v>3.4736840218749995E-8</v>
      </c>
      <c r="CT113" s="10">
        <f>3/24000000*OO[[#This Row],[154 (08JUL1985 03:00:00)-Water Temperature (C)]]*OO[[#This Row],[96]]</f>
        <v>3.043744631575E-8</v>
      </c>
      <c r="CU113" s="10">
        <f>3/24000000*OO[[#This Row],[155 (08JUL1985 06:00:00)-Water Temperature (C)]]*OO[[#This Row],[97]]</f>
        <v>2.7428939156862495E-8</v>
      </c>
      <c r="CV113" s="10">
        <f>3/24000000*OO[[#This Row],[156 (08JUL1985 09:00:00)-Water Temperature (C)]]*OO[[#This Row],[98]]</f>
        <v>2.7083126561362495E-8</v>
      </c>
      <c r="CW113" s="10">
        <f>3/24000000*OO[[#This Row],[157 (08JUL1985 12:00:00)-Water Temperature (C)]]*OO[[#This Row],[99]]</f>
        <v>2.7399884749937498E-8</v>
      </c>
    </row>
    <row r="114" spans="1:101" x14ac:dyDescent="0.35">
      <c r="A114" t="s">
        <v>119</v>
      </c>
      <c r="B114">
        <v>809.64030000000002</v>
      </c>
      <c r="C114" s="10">
        <f>3/24*OO[[#This Row],[59 (26JUN1985 06:00:00)-Water Temperature (C)]]*OO[[#This Row],[1]]/SUM(OO[1])</f>
        <v>0</v>
      </c>
      <c r="D114" s="10">
        <f>3/24*OO[[#This Row],[60 (26JUN1985 09:00:00)-Water Temperature (C)]]*OO[[#This Row],[2]]/SUM(OO[2])</f>
        <v>4.4023937970182515E-43</v>
      </c>
      <c r="E114" s="10">
        <f>3/24*OO[[#This Row],[61 (26JUN1985 12:00:00)-Water Temperature (C)]]*OO[[#This Row],[3]]/SUM(OO[3])</f>
        <v>2.2075574319808048E-29</v>
      </c>
      <c r="F114" s="10">
        <f>3/24*OO[[#This Row],[62 (26JUN1985 15:00:00)-Water Temperature (C)]]*OO[[#This Row],[4]]/SUM(OO[4])</f>
        <v>1.6733110032815403E-17</v>
      </c>
      <c r="G114" s="10">
        <f>3/24*OO[[#This Row],[63 (26JUN1985 18:00:00)-Water Temperature (C)]]*OO[[#This Row],[5]]/SUM(OO[5])</f>
        <v>1.0630328794736678E-7</v>
      </c>
      <c r="H114" s="10">
        <f>3/24*OO[[#This Row],[64 (26JUN1985 21:00:00)-Water Temperature (C)]]*OO[[#This Row],[6]]/SUM(OO[6])</f>
        <v>3.2701739767383741E-4</v>
      </c>
      <c r="I114" s="10">
        <f>3/24*OO[[#This Row],[65 (27JUN1985 00:00:00)-Water Temperature (C)]]*OO[[#This Row],[7]]/SUM(OO[7])</f>
        <v>1.415352261129064E-2</v>
      </c>
      <c r="J114" s="10">
        <f>3/24*OO[[#This Row],[66 (27JUN1985 03:00:00)-Water Temperature (C)]]*OO[[#This Row],[8]]/SUM(OO[8])</f>
        <v>6.7609105314437867E-2</v>
      </c>
      <c r="K114" s="10">
        <f>3/24*OO[[#This Row],[67 (27JUN1985 06:00:00)-Water Temperature (C)]]*OO[[#This Row],[9]]/SUM(OO[9])</f>
        <v>7.8441328608417682E-2</v>
      </c>
      <c r="L114" s="10">
        <f>3/24*OO[[#This Row],[68 (27JUN1985 09:00:00)-Water Temperature (C)]]*OO[[#This Row],[10]]/SUM(OO[10])</f>
        <v>3.5703296615795403E-2</v>
      </c>
      <c r="M114" s="10">
        <f>3/24*OO[[#This Row],[69 (27JUN1985 12:00:00)-Water Temperature (C)]]*OO[[#This Row],[11]]/SUM(OO[11])</f>
        <v>8.2262456354580803E-3</v>
      </c>
      <c r="N114" s="10">
        <f>3/24*OO[[#This Row],[70 (27JUN1985 15:00:00)-Water Temperature (C)]]*OO[[#This Row],[12]]/SUM(OO[12])</f>
        <v>1.1934217154625432E-3</v>
      </c>
      <c r="O114" s="10">
        <f>3/24*OO[[#This Row],[71 (27JUN1985 18:00:00)-Water Temperature (C)]]*OO[[#This Row],[13]]/SUM(OO[13])</f>
        <v>1.6360037324826061E-4</v>
      </c>
      <c r="P114" s="10">
        <f>3/24*OO[[#This Row],[72 (27JUN1985 21:00:00)-Water Temperature (C)]]*OO[[#This Row],[14]]/SUM(OO[14])</f>
        <v>5.1815230071309705E-5</v>
      </c>
      <c r="Q114" s="10">
        <f>3/24*OO[[#This Row],[73 (28JUN1985 00:00:00)-Water Temperature (C)]]*OO[[#This Row],[15]]/SUM(OO[15])</f>
        <v>3.6916955514382796E-5</v>
      </c>
      <c r="R114" s="10">
        <f>3/24*OO[[#This Row],[74 (28JUN1985 03:00:00)-Water Temperature (C)]]*OO[[#This Row],[16]]/SUM(OO[16])</f>
        <v>3.1643189544515061E-5</v>
      </c>
      <c r="S114" s="10">
        <f>3/24*OO[[#This Row],[75 (28JUN1985 06:00:00)-Water Temperature (C)]]*OO[[#This Row],[17]]/SUM(OO[17])</f>
        <v>2.8945391110693889E-5</v>
      </c>
      <c r="T114" s="10">
        <f>3/24*OO[[#This Row],[76 (28JUN1985 09:00:00)-Water Temperature (C)]]*OO[[#This Row],[18]]/SUM(OO[18])</f>
        <v>2.817560114522917E-5</v>
      </c>
      <c r="U114" s="10">
        <f>3/24*OO[[#This Row],[77 (28JUN1985 12:00:00)-Water Temperature (C)]]*OO[[#This Row],[19]]/SUM(OO[19])</f>
        <v>2.7245344350933446E-5</v>
      </c>
      <c r="V114" s="10">
        <f>3/24000000*OO[[#This Row],[78 (28JUN1985 15:00:00)-Water Temperature (C)]]*OO[[#This Row],[20]]</f>
        <v>2.58728416480875E-5</v>
      </c>
      <c r="W114" s="10">
        <f>3/24000000*OO[[#This Row],[79 (28JUN1985 18:00:00)-Water Temperature (C)]]*OO[[#This Row],[21]]</f>
        <v>2.3388733824112502E-5</v>
      </c>
      <c r="X114" s="10">
        <f>3/24000000*OO[[#This Row],[80 (28JUN1985 21:00:00)-Water Temperature (C)]]*OO[[#This Row],[22]]</f>
        <v>2.05803351764125E-5</v>
      </c>
      <c r="Y114" s="10">
        <f>3/24000000*OO[[#This Row],[81 (29JUN1985 00:00:00)-Water Temperature (C)]]*OO[[#This Row],[23]]</f>
        <v>1.801419526764E-5</v>
      </c>
      <c r="Z114" s="10">
        <f>3/24000000*OO[[#This Row],[82 (29JUN1985 03:00:00)-Water Temperature (C)]]*OO[[#This Row],[24]]</f>
        <v>1.6253946978818751E-5</v>
      </c>
      <c r="AA114" s="10">
        <f>3/24000000*OO[[#This Row],[83 (29JUN1985 06:00:00)-Water Temperature (C)]]*OO[[#This Row],[25]]</f>
        <v>1.6074376294646249E-5</v>
      </c>
      <c r="AB114" s="10">
        <f>3/24000000*OO[[#This Row],[84 (29JUN1985 09:00:00)-Water Temperature (C)]]*OO[[#This Row],[26]]</f>
        <v>1.7902516405099999E-5</v>
      </c>
      <c r="AC114" s="10">
        <f>3/24000000*OO[[#This Row],[85 (29JUN1985 12:00:00)-Water Temperature (C)]]*OO[[#This Row],[27]]</f>
        <v>1.9418404675162499E-5</v>
      </c>
      <c r="AD114" s="10">
        <f>3/24000000*OO[[#This Row],[86 (29JUN1985 15:00:00)-Water Temperature (C)]]*OO[[#This Row],[28]]</f>
        <v>1.9843116388700001E-5</v>
      </c>
      <c r="AE114" s="10">
        <f>3/24000000*OO[[#This Row],[88 (29JUN1985 21:00:00)-Water Temperature (C)]]*OO[[#This Row],[30]]</f>
        <v>1.6905078647380002E-5</v>
      </c>
      <c r="AF114" s="10">
        <f>3/24000000*OO[[#This Row],[88 (29JUN1985 21:00:00)-Water Temperature (C)]]*OO[[#This Row],[30]]</f>
        <v>1.6905078647380002E-5</v>
      </c>
      <c r="AG114" s="10">
        <f>3/24000000*OO[[#This Row],[89 (30JUN1985 00:00:00)-Water Temperature (C)]]*OO[[#This Row],[31]]</f>
        <v>1.4690575959736249E-5</v>
      </c>
      <c r="AH114" s="10">
        <f>3/24000000*OO[[#This Row],[90 (30JUN1985 03:00:00)-Water Temperature (C)]]*OO[[#This Row],[32]]</f>
        <v>1.2672503030614999E-5</v>
      </c>
      <c r="AI114" s="10">
        <f>3/24000000*OO[[#This Row],[91 (30JUN1985 06:00:00)-Water Temperature (C)]]*OO[[#This Row],[33]]</f>
        <v>1.1225559871158749E-5</v>
      </c>
      <c r="AJ114" s="10">
        <f>3/24000000*OO[[#This Row],[92 (30JUN1985 09:00:00)-Water Temperature (C)]]*OO[[#This Row],[34]]</f>
        <v>1.0721182864349998E-5</v>
      </c>
      <c r="AK114" s="10">
        <f>3/24000000*OO[[#This Row],[93 (30JUN1985 12:00:00)-Water Temperature (C)]]*OO[[#This Row],[35]]</f>
        <v>1.0273099707015E-5</v>
      </c>
      <c r="AL114" s="10">
        <f>3/24000000*OO[[#This Row],[94 (30JUN1985 15:00:00)-Water Temperature (C)]]*OO[[#This Row],[36]]</f>
        <v>9.8401010625E-6</v>
      </c>
      <c r="AM114" s="10">
        <f>3/24000000*OO[[#This Row],[95 (30JUN1985 18:00:00)-Water Temperature (C)]]*OO[[#This Row],[37]]</f>
        <v>9.2395394162999988E-6</v>
      </c>
      <c r="AN114" s="10">
        <f>3/24000000*OO[[#This Row],[96 (30JUN1985 21:00:00)-Water Temperature (C)]]*OO[[#This Row],[38]]</f>
        <v>8.225583340009999E-6</v>
      </c>
      <c r="AO114" s="10">
        <f>3/24000000*OO[[#This Row],[97 (01JUL1985 00:00:00)-Water Temperature (C)]]*OO[[#This Row],[39]]</f>
        <v>7.0496012890624993E-6</v>
      </c>
      <c r="AP114" s="10">
        <f>3/24000000*OO[[#This Row],[98 (01JUL1985 03:00:00)-Water Temperature (C)]]*OO[[#This Row],[40]]</f>
        <v>6.0053959139774998E-6</v>
      </c>
      <c r="AQ114" s="10">
        <f>3/24000000*OO[[#This Row],[99 (01JUL1985 06:00:00)-Water Temperature (C)]]*OO[[#This Row],[41]]</f>
        <v>5.2322580376949999E-6</v>
      </c>
      <c r="AR114" s="10">
        <f>3/24000000*OO[[#This Row],[100 (01JUL1985 09:00:00)-Water Temperature (C)]]*OO[[#This Row],[42]]</f>
        <v>4.9573112672924994E-6</v>
      </c>
      <c r="AS114" s="10">
        <f>3/24000000*OO[[#This Row],[101 (01JUL1985 12:00:00)-Water Temperature (C)]]*OO[[#This Row],[43]]</f>
        <v>4.7908703849699996E-6</v>
      </c>
      <c r="AT114" s="10">
        <f>3/24000000*OO[[#This Row],[102 (01JUL1985 15:00:00)-Water Temperature (C)]]*OO[[#This Row],[44]]</f>
        <v>4.5600327380437488E-6</v>
      </c>
      <c r="AU114" s="10">
        <f>3/24000000*OO[[#This Row],[103 (01JUL1985 18:00:00)-Water Temperature (C)]]*OO[[#This Row],[45]]</f>
        <v>4.2107386921874996E-6</v>
      </c>
      <c r="AV114" s="10">
        <f>3/24000000*OO[[#This Row],[104 (01JUL1985 21:00:00)-Water Temperature (C)]]*OO[[#This Row],[46]]</f>
        <v>3.6749282773149998E-6</v>
      </c>
      <c r="AW114" s="10">
        <f>3/24000000*OO[[#This Row],[105 (02JUL1985 00:00:00)-Water Temperature (C)]]*OO[[#This Row],[47]]</f>
        <v>3.1169997017249997E-6</v>
      </c>
      <c r="AX114" s="10">
        <f>3/24000000*OO[[#This Row],[106 (02JUL1985 03:00:00)-Water Temperature (C)]]*OO[[#This Row],[48]]</f>
        <v>2.6184597551299995E-6</v>
      </c>
      <c r="AY114" s="10">
        <f>3/24000000*OO[[#This Row],[107 (02JUL1985 06:00:00)-Water Temperature (C)]]*OO[[#This Row],[49]]</f>
        <v>2.2056600004274997E-6</v>
      </c>
      <c r="AZ114" s="10">
        <f>3/24000000*OO[[#This Row],[108 (02JUL1985 09:00:00)-Water Temperature (C)]]*OO[[#This Row],[50]]</f>
        <v>1.897195082742E-6</v>
      </c>
      <c r="BA114" s="10">
        <f>3/24000000*OO[[#This Row],[109 (02JUL1985 12:00:00)-Water Temperature (C)]]*OO[[#This Row],[51]]</f>
        <v>1.6702010840910002E-6</v>
      </c>
      <c r="BB114" s="10">
        <f>3/24000000*OO[[#This Row],[110 (02JUL1985 15:00:00)-Water Temperature (C)]]*OO[[#This Row],[52]]</f>
        <v>1.393677116420625E-6</v>
      </c>
      <c r="BC114" s="10">
        <f>3/24000000*OO[[#This Row],[111 (02JUL1985 18:00:00)-Water Temperature (C)]]*OO[[#This Row],[53]]</f>
        <v>1.0855364279419999E-6</v>
      </c>
      <c r="BD114" s="10">
        <f>3/24000000*OO[[#This Row],[112 (02JUL1985 21:00:00)-Water Temperature (C)]]*OO[[#This Row],[54]]</f>
        <v>7.8111769352275003E-7</v>
      </c>
      <c r="BE114" s="10">
        <f>3/24000000*OO[[#This Row],[113 (03JUL1985 00:00:00)-Water Temperature (C)]]*OO[[#This Row],[55]]</f>
        <v>5.5190789404162501E-7</v>
      </c>
      <c r="BF114" s="10">
        <f>3/24000000*OO[[#This Row],[114 (03JUL1985 03:00:00)-Water Temperature (C)]]*OO[[#This Row],[56]]</f>
        <v>4.0104644106474997E-7</v>
      </c>
      <c r="BG114" s="10">
        <f>3/24000000*OO[[#This Row],[115 (03JUL1985 06:00:00)-Water Temperature (C)]]*OO[[#This Row],[57]]</f>
        <v>3.0845848684612499E-7</v>
      </c>
      <c r="BH114" s="10">
        <f>3/24000000*OO[[#This Row],[116 (03JUL1985 09:00:00)-Water Temperature (C)]]*OO[[#This Row],[58]]</f>
        <v>2.5495027361725004E-7</v>
      </c>
      <c r="BI114" s="10">
        <f>3/24000000*OO[[#This Row],[117 (03JUL1985 12:00:00)-Water Temperature (C)]]*OO[[#This Row],[59]]</f>
        <v>2.2574034827975E-7</v>
      </c>
      <c r="BJ114" s="10">
        <f>3/24000000*OO[[#This Row],[118 (03JUL1985 15:00:00)-Water Temperature (C)]]*OO[[#This Row],[60]]</f>
        <v>2.0327921047349996E-7</v>
      </c>
      <c r="BK114" s="10">
        <f>3/24000000*OO[[#This Row],[119 (03JUL1985 18:00:00)-Water Temperature (C)]]*OO[[#This Row],[61]]</f>
        <v>1.8412986851962501E-7</v>
      </c>
      <c r="BL114" s="10">
        <f>3/24000000*OO[[#This Row],[120 (03JUL1985 21:00:00)-Water Temperature (C)]]*OO[[#This Row],[62]]</f>
        <v>1.5922273193392497E-7</v>
      </c>
      <c r="BM114" s="10">
        <f>3/24000000*OO[[#This Row],[121 (04JUL1985 00:00:00)-Water Temperature (C)]]*OO[[#This Row],[63]]</f>
        <v>1.349296536528E-7</v>
      </c>
      <c r="BN114" s="10">
        <f>3/24000000*OO[[#This Row],[122 (04JUL1985 03:00:00)-Water Temperature (C)]]*OO[[#This Row],[64]]</f>
        <v>1.15399149466875E-7</v>
      </c>
      <c r="BO114" s="10">
        <f>3/24000000*OO[[#This Row],[123 (04JUL1985 06:00:00)-Water Temperature (C)]]*OO[[#This Row],[65]]</f>
        <v>1.0163636869586248E-7</v>
      </c>
      <c r="BP114" s="10">
        <f>3/24000000*OO[[#This Row],[124 (04JUL1985 09:00:00)-Water Temperature (C)]]*OO[[#This Row],[66]]</f>
        <v>9.8143618300937504E-8</v>
      </c>
      <c r="BQ114" s="10">
        <f>3/24000000*OO[[#This Row],[125 (04JUL1985 12:00:00)-Water Temperature (C)]]*OO[[#This Row],[67]]</f>
        <v>9.6961566134374993E-8</v>
      </c>
      <c r="BR114" s="10">
        <f>3/24000000*OO[[#This Row],[126 (04JUL1985 15:00:00)-Water Temperature (C)]]*OO[[#This Row],[68]]</f>
        <v>9.4339143686637502E-8</v>
      </c>
      <c r="BS114" s="10">
        <f>3/24000000*OO[[#This Row],[127 (04JUL1985 18:00:00)-Water Temperature (C)]]*OO[[#This Row],[69]]</f>
        <v>9.1254812668349996E-8</v>
      </c>
      <c r="BT114" s="10">
        <f>3/24000000*OO[[#This Row],[128 (04JUL1985 21:00:00)-Water Temperature (C)]]*OO[[#This Row],[70]]</f>
        <v>8.4798726843937494E-8</v>
      </c>
      <c r="BU114" s="10">
        <f>3/24000000*OO[[#This Row],[129 (05JUL1985 00:00:00)-Water Temperature (C)]]*OO[[#This Row],[71]]</f>
        <v>7.6246821418837497E-8</v>
      </c>
      <c r="BV114" s="10">
        <f>3/24000000*OO[[#This Row],[130 (05JUL1985 03:00:00)-Water Temperature (C)]]*OO[[#This Row],[72]]</f>
        <v>6.8473435522250006E-8</v>
      </c>
      <c r="BW114" s="10">
        <f>3/24000000*OO[[#This Row],[131 (05JUL1985 06:00:00)-Water Temperature (C)]]*OO[[#This Row],[73]]</f>
        <v>6.2210883921000006E-8</v>
      </c>
      <c r="BX114" s="10">
        <f>3/24000000*OO[[#This Row],[132 (05JUL1985 09:00:00)-Water Temperature (C)]]*OO[[#This Row],[74]]</f>
        <v>6.1904290837499991E-8</v>
      </c>
      <c r="BY114" s="10">
        <f>3/24000000*OO[[#This Row],[133 (05JUL1985 12:00:00)-Water Temperature (C)]]*OO[[#This Row],[75]]</f>
        <v>6.4562492479812498E-8</v>
      </c>
      <c r="BZ114" s="10">
        <f>3/24000000*OO[[#This Row],[134 (05JUL1985 15:00:00)-Water Temperature (C)]]*OO[[#This Row],[76]]</f>
        <v>6.8513260475287501E-8</v>
      </c>
      <c r="CA114" s="10">
        <f>3/24000000*OO[[#This Row],[135 (05JUL1985 18:00:00)-Water Temperature (C)]]*OO[[#This Row],[77]]</f>
        <v>7.1246818032074998E-8</v>
      </c>
      <c r="CB114" s="10">
        <f>3/24000000*OO[[#This Row],[136 (05JUL1985 21:00:00)-Water Temperature (C)]]*OO[[#This Row],[78]]</f>
        <v>6.9267251891324993E-8</v>
      </c>
      <c r="CC114" s="10">
        <f>3/24000000*OO[[#This Row],[137 (06JUL1985 00:00:00)-Water Temperature (C)]]*OO[[#This Row],[79]]</f>
        <v>6.4134027804999985E-8</v>
      </c>
      <c r="CD114" s="10">
        <f>3/24000000*OO[[#This Row],[138 (06JUL1985 03:00:00)-Water Temperature (C)]]*OO[[#This Row],[80]]</f>
        <v>5.8618399553399997E-8</v>
      </c>
      <c r="CE114" s="10">
        <f>3/24000000*OO[[#This Row],[139 (06JUL1985 06:00:00)-Water Temperature (C)]]*OO[[#This Row],[81]]</f>
        <v>5.4483371738499997E-8</v>
      </c>
      <c r="CF114" s="10">
        <f>3/24000000*OO[[#This Row],[140 (06JUL1985 09:00:00)-Water Temperature (C)]]*OO[[#This Row],[82]]</f>
        <v>5.5124959629674998E-8</v>
      </c>
      <c r="CG114" s="10">
        <f>3/24000000*OO[[#This Row],[141 (06JUL1985 12:00:00)-Water Temperature (C)]]*OO[[#This Row],[83]]</f>
        <v>5.7738981506499996E-8</v>
      </c>
      <c r="CH114" s="10">
        <f>3/24000000*OO[[#This Row],[142 (06JUL1985 15:00:00)-Water Temperature (C)]]*OO[[#This Row],[84]]</f>
        <v>6.1607402799474991E-8</v>
      </c>
      <c r="CI114" s="10">
        <f>3/24000000*OO[[#This Row],[143 (06JUL1985 18:00:00)-Water Temperature (C)]]*OO[[#This Row],[85]]</f>
        <v>6.4510663712449996E-8</v>
      </c>
      <c r="CJ114" s="10">
        <f>3/24000000*OO[[#This Row],[144 (06JUL1985 21:00:00)-Water Temperature (C)]]*OO[[#This Row],[86]]</f>
        <v>6.3690908572874992E-8</v>
      </c>
      <c r="CK114" s="10">
        <f>3/24000000*OO[[#This Row],[145 (07JUL1985 00:00:00)-Water Temperature (C)]]*OO[[#This Row],[87]]</f>
        <v>5.9568206901249998E-8</v>
      </c>
      <c r="CL114" s="10">
        <f>3/24000000*OO[[#This Row],[146 (07JUL1985 03:00:00)-Water Temperature (C)]]*OO[[#This Row],[88]]</f>
        <v>5.4597482871099989E-8</v>
      </c>
      <c r="CM114" s="10">
        <f>3/24000000*OO[[#This Row],[147 (07JUL1985 06:00:00)-Water Temperature (C)]]*OO[[#This Row],[89]]</f>
        <v>5.03224339853125E-8</v>
      </c>
      <c r="CN114" s="10">
        <f>3/24000000*OO[[#This Row],[148 (07JUL1985 09:00:00)-Water Temperature (C)]]*OO[[#This Row],[90]]</f>
        <v>4.92581249012125E-8</v>
      </c>
      <c r="CO114" s="10">
        <f>3/24000000*OO[[#This Row],[149 (07JUL1985 12:00:00)-Water Temperature (C)]]*OO[[#This Row],[91]]</f>
        <v>4.7332290386325E-8</v>
      </c>
      <c r="CP114" s="10">
        <f>3/24000000*OO[[#This Row],[150 (07JUL1985 15:00:00)-Water Temperature (C)]]*OO[[#This Row],[92]]</f>
        <v>4.6513235699199996E-8</v>
      </c>
      <c r="CQ114" s="10">
        <f>3/24000000*OO[[#This Row],[151 (07JUL1985 18:00:00)-Water Temperature (C)]]*OO[[#This Row],[93]]</f>
        <v>4.4248535795662492E-8</v>
      </c>
      <c r="CR114" s="10">
        <f>3/24000000*OO[[#This Row],[152 (07JUL1985 21:00:00)-Water Temperature (C)]]*OO[[#This Row],[94]]</f>
        <v>4.0396339859662492E-8</v>
      </c>
      <c r="CS114" s="10">
        <f>3/24000000*OO[[#This Row],[153 (08JUL1985 00:00:00)-Water Temperature (C)]]*OO[[#This Row],[95]]</f>
        <v>3.5919425110374996E-8</v>
      </c>
      <c r="CT114" s="10">
        <f>3/24000000*OO[[#This Row],[154 (08JUL1985 03:00:00)-Water Temperature (C)]]*OO[[#This Row],[96]]</f>
        <v>3.1481583892849998E-8</v>
      </c>
      <c r="CU114" s="10">
        <f>3/24000000*OO[[#This Row],[155 (08JUL1985 06:00:00)-Water Temperature (C)]]*OO[[#This Row],[97]]</f>
        <v>2.8291788582862497E-8</v>
      </c>
      <c r="CV114" s="10">
        <f>3/24000000*OO[[#This Row],[156 (08JUL1985 09:00:00)-Water Temperature (C)]]*OO[[#This Row],[98]]</f>
        <v>2.7852031349925001E-8</v>
      </c>
      <c r="CW114" s="10">
        <f>3/24000000*OO[[#This Row],[157 (08JUL1985 12:00:00)-Water Temperature (C)]]*OO[[#This Row],[99]]</f>
        <v>2.8188097884449994E-8</v>
      </c>
    </row>
    <row r="115" spans="1:101" x14ac:dyDescent="0.35">
      <c r="A115" t="s">
        <v>120</v>
      </c>
      <c r="B115">
        <v>761.71960000000001</v>
      </c>
      <c r="C115" s="10">
        <f>3/24*OO[[#This Row],[59 (26JUN1985 06:00:00)-Water Temperature (C)]]*OO[[#This Row],[1]]/SUM(OO[1])</f>
        <v>0</v>
      </c>
      <c r="D115" s="10">
        <f>3/24*OO[[#This Row],[60 (26JUN1985 09:00:00)-Water Temperature (C)]]*OO[[#This Row],[2]]/SUM(OO[2])</f>
        <v>3.4809341540493851E-44</v>
      </c>
      <c r="E115" s="10">
        <f>3/24*OO[[#This Row],[61 (26JUN1985 12:00:00)-Water Temperature (C)]]*OO[[#This Row],[3]]/SUM(OO[3])</f>
        <v>2.5528723247328117E-30</v>
      </c>
      <c r="F115" s="10">
        <f>3/24*OO[[#This Row],[62 (26JUN1985 15:00:00)-Water Temperature (C)]]*OO[[#This Row],[4]]/SUM(OO[4])</f>
        <v>2.2981037879939095E-18</v>
      </c>
      <c r="G115" s="10">
        <f>3/24*OO[[#This Row],[63 (26JUN1985 18:00:00)-Water Temperature (C)]]*OO[[#This Row],[5]]/SUM(OO[5])</f>
        <v>3.3567952641642265E-8</v>
      </c>
      <c r="H115" s="10">
        <f>3/24*OO[[#This Row],[64 (26JUN1985 21:00:00)-Water Temperature (C)]]*OO[[#This Row],[6]]/SUM(OO[6])</f>
        <v>1.6205201709643021E-4</v>
      </c>
      <c r="I115" s="10">
        <f>3/24*OO[[#This Row],[65 (27JUN1985 00:00:00)-Water Temperature (C)]]*OO[[#This Row],[7]]/SUM(OO[7])</f>
        <v>8.4537064683956435E-3</v>
      </c>
      <c r="J115" s="10">
        <f>3/24*OO[[#This Row],[66 (27JUN1985 03:00:00)-Water Temperature (C)]]*OO[[#This Row],[8]]/SUM(OO[8])</f>
        <v>4.5669122029352222E-2</v>
      </c>
      <c r="K115" s="10">
        <f>3/24*OO[[#This Row],[67 (27JUN1985 06:00:00)-Water Temperature (C)]]*OO[[#This Row],[9]]/SUM(OO[9])</f>
        <v>5.7834637469128841E-2</v>
      </c>
      <c r="L115" s="10">
        <f>3/24*OO[[#This Row],[68 (27JUN1985 09:00:00)-Water Temperature (C)]]*OO[[#This Row],[10]]/SUM(OO[10])</f>
        <v>2.8108820311058064E-2</v>
      </c>
      <c r="M115" s="10">
        <f>3/24*OO[[#This Row],[69 (27JUN1985 12:00:00)-Water Temperature (C)]]*OO[[#This Row],[11]]/SUM(OO[11])</f>
        <v>6.8011201380931514E-3</v>
      </c>
      <c r="N115" s="10">
        <f>3/24*OO[[#This Row],[70 (27JUN1985 15:00:00)-Water Temperature (C)]]*OO[[#This Row],[12]]/SUM(OO[12])</f>
        <v>1.0167050800006245E-3</v>
      </c>
      <c r="O115" s="10">
        <f>3/24*OO[[#This Row],[71 (27JUN1985 18:00:00)-Water Temperature (C)]]*OO[[#This Row],[13]]/SUM(OO[13])</f>
        <v>1.3647649002742737E-4</v>
      </c>
      <c r="P115" s="10">
        <f>3/24*OO[[#This Row],[72 (27JUN1985 21:00:00)-Water Temperature (C)]]*OO[[#This Row],[14]]/SUM(OO[14])</f>
        <v>3.9483638107061847E-5</v>
      </c>
      <c r="Q115" s="10">
        <f>3/24*OO[[#This Row],[73 (28JUN1985 00:00:00)-Water Temperature (C)]]*OO[[#This Row],[15]]/SUM(OO[15])</f>
        <v>2.7210630191189175E-5</v>
      </c>
      <c r="R115" s="10">
        <f>3/24*OO[[#This Row],[74 (28JUN1985 03:00:00)-Water Temperature (C)]]*OO[[#This Row],[16]]/SUM(OO[16])</f>
        <v>2.321497619516758E-5</v>
      </c>
      <c r="S115" s="10">
        <f>3/24*OO[[#This Row],[75 (28JUN1985 06:00:00)-Water Temperature (C)]]*OO[[#This Row],[17]]/SUM(OO[17])</f>
        <v>2.1176407228145382E-5</v>
      </c>
      <c r="T115" s="10">
        <f>3/24*OO[[#This Row],[76 (28JUN1985 09:00:00)-Water Temperature (C)]]*OO[[#This Row],[18]]/SUM(OO[18])</f>
        <v>2.0611277019871651E-5</v>
      </c>
      <c r="U115" s="10">
        <f>3/24*OO[[#This Row],[77 (28JUN1985 12:00:00)-Water Temperature (C)]]*OO[[#This Row],[19]]/SUM(OO[19])</f>
        <v>1.9984587208991962E-5</v>
      </c>
      <c r="V115" s="10">
        <f>3/24000000*OO[[#This Row],[78 (28JUN1985 15:00:00)-Water Temperature (C)]]*OO[[#This Row],[20]]</f>
        <v>1.9054555319801252E-5</v>
      </c>
      <c r="W115" s="10">
        <f>3/24000000*OO[[#This Row],[79 (28JUN1985 18:00:00)-Water Temperature (C)]]*OO[[#This Row],[21]]</f>
        <v>1.7303680964115002E-5</v>
      </c>
      <c r="X115" s="10">
        <f>3/24000000*OO[[#This Row],[80 (28JUN1985 21:00:00)-Water Temperature (C)]]*OO[[#This Row],[22]]</f>
        <v>1.5266215638958749E-5</v>
      </c>
      <c r="Y115" s="10">
        <f>3/24000000*OO[[#This Row],[81 (29JUN1985 00:00:00)-Water Temperature (C)]]*OO[[#This Row],[23]]</f>
        <v>1.3396271500709999E-5</v>
      </c>
      <c r="Z115" s="10">
        <f>3/24000000*OO[[#This Row],[82 (29JUN1985 03:00:00)-Water Temperature (C)]]*OO[[#This Row],[24]]</f>
        <v>1.2072102957269999E-5</v>
      </c>
      <c r="AA115" s="10">
        <f>3/24000000*OO[[#This Row],[83 (29JUN1985 06:00:00)-Water Temperature (C)]]*OO[[#This Row],[25]]</f>
        <v>1.18832882209875E-5</v>
      </c>
      <c r="AB115" s="10">
        <f>3/24000000*OO[[#This Row],[84 (29JUN1985 09:00:00)-Water Temperature (C)]]*OO[[#This Row],[26]]</f>
        <v>1.3238311932755001E-5</v>
      </c>
      <c r="AC115" s="10">
        <f>3/24000000*OO[[#This Row],[85 (29JUN1985 12:00:00)-Water Temperature (C)]]*OO[[#This Row],[27]]</f>
        <v>1.448266063464E-5</v>
      </c>
      <c r="AD115" s="10">
        <f>3/24000000*OO[[#This Row],[86 (29JUN1985 15:00:00)-Water Temperature (C)]]*OO[[#This Row],[28]]</f>
        <v>1.4935485631861249E-5</v>
      </c>
      <c r="AE115" s="10">
        <f>3/24000000*OO[[#This Row],[88 (29JUN1985 21:00:00)-Water Temperature (C)]]*OO[[#This Row],[30]]</f>
        <v>1.2905340591675E-5</v>
      </c>
      <c r="AF115" s="10">
        <f>3/24000000*OO[[#This Row],[88 (29JUN1985 21:00:00)-Water Temperature (C)]]*OO[[#This Row],[30]]</f>
        <v>1.2905340591675E-5</v>
      </c>
      <c r="AG115" s="10">
        <f>3/24000000*OO[[#This Row],[89 (30JUN1985 00:00:00)-Water Temperature (C)]]*OO[[#This Row],[31]]</f>
        <v>1.12683216455775E-5</v>
      </c>
      <c r="AH115" s="10">
        <f>3/24000000*OO[[#This Row],[90 (30JUN1985 03:00:00)-Water Temperature (C)]]*OO[[#This Row],[32]]</f>
        <v>9.7548687856237493E-6</v>
      </c>
      <c r="AI115" s="10">
        <f>3/24000000*OO[[#This Row],[91 (30JUN1985 06:00:00)-Water Temperature (C)]]*OO[[#This Row],[33]]</f>
        <v>8.6583371499375009E-6</v>
      </c>
      <c r="AJ115" s="10">
        <f>3/24000000*OO[[#This Row],[92 (30JUN1985 09:00:00)-Water Temperature (C)]]*OO[[#This Row],[34]]</f>
        <v>8.293983934564999E-6</v>
      </c>
      <c r="AK115" s="10">
        <f>3/24000000*OO[[#This Row],[93 (30JUN1985 12:00:00)-Water Temperature (C)]]*OO[[#This Row],[35]]</f>
        <v>7.9803933114625002E-6</v>
      </c>
      <c r="AL115" s="10">
        <f>3/24000000*OO[[#This Row],[94 (30JUN1985 15:00:00)-Water Temperature (C)]]*OO[[#This Row],[36]]</f>
        <v>7.6753972419812494E-6</v>
      </c>
      <c r="AM115" s="10">
        <f>3/24000000*OO[[#This Row],[95 (30JUN1985 18:00:00)-Water Temperature (C)]]*OO[[#This Row],[37]]</f>
        <v>7.2419737623887506E-6</v>
      </c>
      <c r="AN115" s="10">
        <f>3/24000000*OO[[#This Row],[96 (30JUN1985 21:00:00)-Water Temperature (C)]]*OO[[#This Row],[38]]</f>
        <v>6.4685079373337499E-6</v>
      </c>
      <c r="AO115" s="10">
        <f>3/24000000*OO[[#This Row],[97 (01JUL1985 00:00:00)-Water Temperature (C)]]*OO[[#This Row],[39]]</f>
        <v>5.55738851910125E-6</v>
      </c>
      <c r="AP115" s="10">
        <f>3/24000000*OO[[#This Row],[98 (01JUL1985 03:00:00)-Water Temperature (C)]]*OO[[#This Row],[40]]</f>
        <v>4.7477256059475003E-6</v>
      </c>
      <c r="AQ115" s="10">
        <f>3/24000000*OO[[#This Row],[99 (01JUL1985 06:00:00)-Water Temperature (C)]]*OO[[#This Row],[41]]</f>
        <v>4.1346221551500004E-6</v>
      </c>
      <c r="AR115" s="10">
        <f>3/24000000*OO[[#This Row],[100 (01JUL1985 09:00:00)-Water Temperature (C)]]*OO[[#This Row],[42]]</f>
        <v>3.9168582335000003E-6</v>
      </c>
      <c r="AS115" s="10">
        <f>3/24000000*OO[[#This Row],[101 (01JUL1985 12:00:00)-Water Temperature (C)]]*OO[[#This Row],[43]]</f>
        <v>3.7942477616925002E-6</v>
      </c>
      <c r="AT115" s="10">
        <f>3/24000000*OO[[#This Row],[102 (01JUL1985 15:00:00)-Water Temperature (C)]]*OO[[#This Row],[44]]</f>
        <v>3.6256074717849998E-6</v>
      </c>
      <c r="AU115" s="10">
        <f>3/24000000*OO[[#This Row],[103 (01JUL1985 18:00:00)-Water Temperature (C)]]*OO[[#This Row],[45]]</f>
        <v>3.3668385407025001E-6</v>
      </c>
      <c r="AV115" s="10">
        <f>3/24000000*OO[[#This Row],[104 (01JUL1985 21:00:00)-Water Temperature (C)]]*OO[[#This Row],[46]]</f>
        <v>2.9512611658599998E-6</v>
      </c>
      <c r="AW115" s="10">
        <f>3/24000000*OO[[#This Row],[105 (02JUL1985 00:00:00)-Water Temperature (C)]]*OO[[#This Row],[47]]</f>
        <v>2.5115378548750002E-6</v>
      </c>
      <c r="AX115" s="10">
        <f>3/24000000*OO[[#This Row],[106 (02JUL1985 03:00:00)-Water Temperature (C)]]*OO[[#This Row],[48]]</f>
        <v>2.1164731641499994E-6</v>
      </c>
      <c r="AY115" s="10">
        <f>3/24000000*OO[[#This Row],[107 (02JUL1985 06:00:00)-Water Temperature (C)]]*OO[[#This Row],[49]]</f>
        <v>1.7856098067660002E-6</v>
      </c>
      <c r="AZ115" s="10">
        <f>3/24000000*OO[[#This Row],[108 (02JUL1985 09:00:00)-Water Temperature (C)]]*OO[[#This Row],[50]]</f>
        <v>1.5376290597543749E-6</v>
      </c>
      <c r="BA115" s="10">
        <f>3/24000000*OO[[#This Row],[109 (02JUL1985 12:00:00)-Water Temperature (C)]]*OO[[#This Row],[51]]</f>
        <v>1.3592952325237498E-6</v>
      </c>
      <c r="BB115" s="10">
        <f>3/24000000*OO[[#This Row],[110 (02JUL1985 15:00:00)-Water Temperature (C)]]*OO[[#This Row],[52]]</f>
        <v>1.1411442181440001E-6</v>
      </c>
      <c r="BC115" s="10">
        <f>3/24000000*OO[[#This Row],[111 (02JUL1985 18:00:00)-Water Temperature (C)]]*OO[[#This Row],[53]]</f>
        <v>8.9522144929950006E-7</v>
      </c>
      <c r="BD115" s="10">
        <f>3/24000000*OO[[#This Row],[112 (02JUL1985 21:00:00)-Water Temperature (C)]]*OO[[#This Row],[54]]</f>
        <v>6.4736684810999989E-7</v>
      </c>
      <c r="BE115" s="10">
        <f>3/24000000*OO[[#This Row],[113 (03JUL1985 00:00:00)-Water Temperature (C)]]*OO[[#This Row],[55]]</f>
        <v>4.5725789364400004E-7</v>
      </c>
      <c r="BF115" s="10">
        <f>3/24000000*OO[[#This Row],[114 (03JUL1985 03:00:00)-Water Temperature (C)]]*OO[[#This Row],[56]]</f>
        <v>3.3086947520925001E-7</v>
      </c>
      <c r="BG115" s="10">
        <f>3/24000000*OO[[#This Row],[115 (03JUL1985 06:00:00)-Water Temperature (C)]]*OO[[#This Row],[57]]</f>
        <v>2.5292852222274999E-7</v>
      </c>
      <c r="BH115" s="10">
        <f>3/24000000*OO[[#This Row],[116 (03JUL1985 09:00:00)-Water Temperature (C)]]*OO[[#This Row],[58]]</f>
        <v>2.0808168456349999E-7</v>
      </c>
      <c r="BI115" s="10">
        <f>3/24000000*OO[[#This Row],[117 (03JUL1985 12:00:00)-Water Temperature (C)]]*OO[[#This Row],[59]]</f>
        <v>1.8380014787874999E-7</v>
      </c>
      <c r="BJ115" s="10">
        <f>3/24000000*OO[[#This Row],[118 (03JUL1985 15:00:00)-Water Temperature (C)]]*OO[[#This Row],[60]]</f>
        <v>1.6539400774032498E-7</v>
      </c>
      <c r="BK115" s="10">
        <f>3/24000000*OO[[#This Row],[119 (03JUL1985 18:00:00)-Water Temperature (C)]]*OO[[#This Row],[61]]</f>
        <v>1.4989517499967498E-7</v>
      </c>
      <c r="BL115" s="10">
        <f>3/24000000*OO[[#This Row],[120 (03JUL1985 21:00:00)-Water Temperature (C)]]*OO[[#This Row],[62]]</f>
        <v>1.2975052987082498E-7</v>
      </c>
      <c r="BM115" s="10">
        <f>3/24000000*OO[[#This Row],[121 (04JUL1985 00:00:00)-Water Temperature (C)]]*OO[[#This Row],[63]]</f>
        <v>1.0993421700922501E-7</v>
      </c>
      <c r="BN115" s="10">
        <f>3/24000000*OO[[#This Row],[122 (04JUL1985 03:00:00)-Water Temperature (C)]]*OO[[#This Row],[64]]</f>
        <v>9.3911246678600001E-8</v>
      </c>
      <c r="BO115" s="10">
        <f>3/24000000*OO[[#This Row],[123 (04JUL1985 06:00:00)-Water Temperature (C)]]*OO[[#This Row],[65]]</f>
        <v>8.2402611320699993E-8</v>
      </c>
      <c r="BP115" s="10">
        <f>3/24000000*OO[[#This Row],[124 (04JUL1985 09:00:00)-Water Temperature (C)]]*OO[[#This Row],[66]]</f>
        <v>7.9288905049349995E-8</v>
      </c>
      <c r="BQ115" s="10">
        <f>3/24000000*OO[[#This Row],[125 (04JUL1985 12:00:00)-Water Temperature (C)]]*OO[[#This Row],[67]]</f>
        <v>7.8272140447274999E-8</v>
      </c>
      <c r="BR115" s="10">
        <f>3/24000000*OO[[#This Row],[126 (04JUL1985 15:00:00)-Water Temperature (C)]]*OO[[#This Row],[68]]</f>
        <v>7.6221905121474999E-8</v>
      </c>
      <c r="BS115" s="10">
        <f>3/24000000*OO[[#This Row],[127 (04JUL1985 18:00:00)-Water Temperature (C)]]*OO[[#This Row],[69]]</f>
        <v>7.3876428018000003E-8</v>
      </c>
      <c r="BT115" s="10">
        <f>3/24000000*OO[[#This Row],[128 (04JUL1985 21:00:00)-Water Temperature (C)]]*OO[[#This Row],[70]]</f>
        <v>6.8688336092599998E-8</v>
      </c>
      <c r="BU115" s="10">
        <f>3/24000000*OO[[#This Row],[129 (05JUL1985 00:00:00)-Water Temperature (C)]]*OO[[#This Row],[71]]</f>
        <v>6.1704622412124993E-8</v>
      </c>
      <c r="BV115" s="10">
        <f>3/24000000*OO[[#This Row],[130 (05JUL1985 03:00:00)-Water Temperature (C)]]*OO[[#This Row],[72]]</f>
        <v>5.5419947887499995E-8</v>
      </c>
      <c r="BW115" s="10">
        <f>3/24000000*OO[[#This Row],[131 (05JUL1985 06:00:00)-Water Temperature (C)]]*OO[[#This Row],[73]]</f>
        <v>5.0276593839387496E-8</v>
      </c>
      <c r="BX115" s="10">
        <f>3/24000000*OO[[#This Row],[132 (05JUL1985 09:00:00)-Water Temperature (C)]]*OO[[#This Row],[74]]</f>
        <v>4.9855516629800003E-8</v>
      </c>
      <c r="BY115" s="10">
        <f>3/24000000*OO[[#This Row],[133 (05JUL1985 12:00:00)-Water Temperature (C)]]*OO[[#This Row],[75]]</f>
        <v>5.18640481649125E-8</v>
      </c>
      <c r="BZ115" s="10">
        <f>3/24000000*OO[[#This Row],[134 (05JUL1985 15:00:00)-Water Temperature (C)]]*OO[[#This Row],[76]]</f>
        <v>5.4986483462624983E-8</v>
      </c>
      <c r="CA115" s="10">
        <f>3/24000000*OO[[#This Row],[135 (05JUL1985 18:00:00)-Water Temperature (C)]]*OO[[#This Row],[77]]</f>
        <v>5.7286920948900004E-8</v>
      </c>
      <c r="CB115" s="10">
        <f>3/24000000*OO[[#This Row],[136 (05JUL1985 21:00:00)-Water Temperature (C)]]*OO[[#This Row],[78]]</f>
        <v>5.5835112299249996E-8</v>
      </c>
      <c r="CC115" s="10">
        <f>3/24000000*OO[[#This Row],[137 (06JUL1985 00:00:00)-Water Temperature (C)]]*OO[[#This Row],[79]]</f>
        <v>5.1781972335562502E-8</v>
      </c>
      <c r="CD115" s="10">
        <f>3/24000000*OO[[#This Row],[138 (06JUL1985 03:00:00)-Water Temperature (C)]]*OO[[#This Row],[80]]</f>
        <v>4.7362828294799994E-8</v>
      </c>
      <c r="CE115" s="10">
        <f>3/24000000*OO[[#This Row],[139 (06JUL1985 06:00:00)-Water Temperature (C)]]*OO[[#This Row],[81]]</f>
        <v>4.3944505619200002E-8</v>
      </c>
      <c r="CF115" s="10">
        <f>3/24000000*OO[[#This Row],[140 (06JUL1985 09:00:00)-Water Temperature (C)]]*OO[[#This Row],[82]]</f>
        <v>4.4353423464462496E-8</v>
      </c>
      <c r="CG115" s="10">
        <f>3/24000000*OO[[#This Row],[141 (06JUL1985 12:00:00)-Water Temperature (C)]]*OO[[#This Row],[83]]</f>
        <v>4.63598476794375E-8</v>
      </c>
      <c r="CH115" s="10">
        <f>3/24000000*OO[[#This Row],[142 (06JUL1985 15:00:00)-Water Temperature (C)]]*OO[[#This Row],[84]]</f>
        <v>4.9413345261674995E-8</v>
      </c>
      <c r="CI115" s="10">
        <f>3/24000000*OO[[#This Row],[143 (06JUL1985 18:00:00)-Water Temperature (C)]]*OO[[#This Row],[85]]</f>
        <v>5.1832924640300012E-8</v>
      </c>
      <c r="CJ115" s="10">
        <f>3/24000000*OO[[#This Row],[144 (06JUL1985 21:00:00)-Water Temperature (C)]]*OO[[#This Row],[86]]</f>
        <v>5.1313407069374988E-8</v>
      </c>
      <c r="CK115" s="10">
        <f>3/24000000*OO[[#This Row],[145 (07JUL1985 00:00:00)-Water Temperature (C)]]*OO[[#This Row],[87]]</f>
        <v>4.811258018325E-8</v>
      </c>
      <c r="CL115" s="10">
        <f>3/24000000*OO[[#This Row],[146 (07JUL1985 03:00:00)-Water Temperature (C)]]*OO[[#This Row],[88]]</f>
        <v>4.4169014672224995E-8</v>
      </c>
      <c r="CM115" s="10">
        <f>3/24000000*OO[[#This Row],[147 (07JUL1985 06:00:00)-Water Temperature (C)]]*OO[[#This Row],[89]]</f>
        <v>4.0686777834062495E-8</v>
      </c>
      <c r="CN115" s="10">
        <f>3/24000000*OO[[#This Row],[148 (07JUL1985 09:00:00)-Water Temperature (C)]]*OO[[#This Row],[90]]</f>
        <v>3.9788298752049996E-8</v>
      </c>
      <c r="CO115" s="10">
        <f>3/24000000*OO[[#This Row],[149 (07JUL1985 12:00:00)-Water Temperature (C)]]*OO[[#This Row],[91]]</f>
        <v>3.8246779514749993E-8</v>
      </c>
      <c r="CP115" s="10">
        <f>3/24000000*OO[[#This Row],[150 (07JUL1985 15:00:00)-Water Temperature (C)]]*OO[[#This Row],[92]]</f>
        <v>3.76453952553125E-8</v>
      </c>
      <c r="CQ115" s="10">
        <f>3/24000000*OO[[#This Row],[151 (07JUL1985 18:00:00)-Water Temperature (C)]]*OO[[#This Row],[93]]</f>
        <v>3.5902012355250002E-8</v>
      </c>
      <c r="CR115" s="10">
        <f>3/24000000*OO[[#This Row],[152 (07JUL1985 21:00:00)-Water Temperature (C)]]*OO[[#This Row],[94]]</f>
        <v>3.2786771911687499E-8</v>
      </c>
      <c r="CS115" s="10">
        <f>3/24000000*OO[[#This Row],[153 (08JUL1985 00:00:00)-Water Temperature (C)]]*OO[[#This Row],[95]]</f>
        <v>2.9183581477225E-8</v>
      </c>
      <c r="CT115" s="10">
        <f>3/24000000*OO[[#This Row],[154 (08JUL1985 03:00:00)-Water Temperature (C)]]*OO[[#This Row],[96]]</f>
        <v>2.5585280866237497E-8</v>
      </c>
      <c r="CU115" s="10">
        <f>3/24000000*OO[[#This Row],[155 (08JUL1985 06:00:00)-Water Temperature (C)]]*OO[[#This Row],[97]]</f>
        <v>2.2939870479749999E-8</v>
      </c>
      <c r="CV115" s="10">
        <f>3/24000000*OO[[#This Row],[156 (08JUL1985 09:00:00)-Water Temperature (C)]]*OO[[#This Row],[98]]</f>
        <v>2.2522390533437498E-8</v>
      </c>
      <c r="CW115" s="10">
        <f>3/24000000*OO[[#This Row],[157 (08JUL1985 12:00:00)-Water Temperature (C)]]*OO[[#This Row],[99]]</f>
        <v>2.2791994626799995E-8</v>
      </c>
    </row>
    <row r="116" spans="1:101" x14ac:dyDescent="0.35">
      <c r="A116" t="s">
        <v>121</v>
      </c>
      <c r="B116">
        <v>802.66330000000005</v>
      </c>
      <c r="C116" s="10">
        <f>3/24*OO[[#This Row],[59 (26JUN1985 06:00:00)-Water Temperature (C)]]*OO[[#This Row],[1]]/SUM(OO[1])</f>
        <v>0</v>
      </c>
      <c r="D116" s="10">
        <f>3/24*OO[[#This Row],[60 (26JUN1985 09:00:00)-Water Temperature (C)]]*OO[[#This Row],[2]]/SUM(OO[2])</f>
        <v>0</v>
      </c>
      <c r="E116" s="10">
        <f>3/24*OO[[#This Row],[61 (26JUN1985 12:00:00)-Water Temperature (C)]]*OO[[#This Row],[3]]/SUM(OO[3])</f>
        <v>3.9765870557584428E-31</v>
      </c>
      <c r="F116" s="10">
        <f>3/24*OO[[#This Row],[62 (26JUN1985 15:00:00)-Water Temperature (C)]]*OO[[#This Row],[4]]/SUM(OO[4])</f>
        <v>4.2124118636278314E-19</v>
      </c>
      <c r="G116" s="10">
        <f>3/24*OO[[#This Row],[63 (26JUN1985 18:00:00)-Water Temperature (C)]]*OO[[#This Row],[5]]/SUM(OO[5])</f>
        <v>1.373352974258899E-8</v>
      </c>
      <c r="H116" s="10">
        <f>3/24*OO[[#This Row],[64 (26JUN1985 21:00:00)-Water Temperature (C)]]*OO[[#This Row],[6]]/SUM(OO[6])</f>
        <v>1.0198428800990392E-4</v>
      </c>
      <c r="I116" s="10">
        <f>3/24*OO[[#This Row],[65 (27JUN1985 00:00:00)-Water Temperature (C)]]*OO[[#This Row],[7]]/SUM(OO[7])</f>
        <v>6.327506660707815E-3</v>
      </c>
      <c r="J116" s="10">
        <f>3/24*OO[[#This Row],[66 (27JUN1985 03:00:00)-Water Temperature (C)]]*OO[[#This Row],[8]]/SUM(OO[8])</f>
        <v>3.8345812653909843E-2</v>
      </c>
      <c r="K116" s="10">
        <f>3/24*OO[[#This Row],[67 (27JUN1985 06:00:00)-Water Temperature (C)]]*OO[[#This Row],[9]]/SUM(OO[9])</f>
        <v>5.2722885253193498E-2</v>
      </c>
      <c r="L116" s="10">
        <f>3/24*OO[[#This Row],[68 (27JUN1985 09:00:00)-Water Temperature (C)]]*OO[[#This Row],[10]]/SUM(OO[10])</f>
        <v>2.7249116722978986E-2</v>
      </c>
      <c r="M116" s="10">
        <f>3/24*OO[[#This Row],[69 (27JUN1985 12:00:00)-Water Temperature (C)]]*OO[[#This Row],[11]]/SUM(OO[11])</f>
        <v>6.8982873922340338E-3</v>
      </c>
      <c r="N116" s="10">
        <f>3/24*OO[[#This Row],[70 (27JUN1985 15:00:00)-Water Temperature (C)]]*OO[[#This Row],[12]]/SUM(OO[12])</f>
        <v>1.0603619782251431E-3</v>
      </c>
      <c r="O116" s="10">
        <f>3/24*OO[[#This Row],[71 (27JUN1985 18:00:00)-Water Temperature (C)]]*OO[[#This Row],[13]]/SUM(OO[13])</f>
        <v>1.4005366860519691E-4</v>
      </c>
      <c r="P116" s="10">
        <f>3/24*OO[[#This Row],[72 (27JUN1985 21:00:00)-Water Temperature (C)]]*OO[[#This Row],[14]]/SUM(OO[14])</f>
        <v>3.7139294396383971E-5</v>
      </c>
      <c r="Q116" s="10">
        <f>3/24*OO[[#This Row],[73 (28JUN1985 00:00:00)-Water Temperature (C)]]*OO[[#This Row],[15]]/SUM(OO[15])</f>
        <v>2.4653560805168799E-5</v>
      </c>
      <c r="R116" s="10">
        <f>3/24*OO[[#This Row],[74 (28JUN1985 03:00:00)-Water Temperature (C)]]*OO[[#This Row],[16]]/SUM(OO[16])</f>
        <v>2.0897171781547608E-5</v>
      </c>
      <c r="S116" s="10">
        <f>3/24*OO[[#This Row],[75 (28JUN1985 06:00:00)-Water Temperature (C)]]*OO[[#This Row],[17]]/SUM(OO[17])</f>
        <v>1.8985309441155139E-5</v>
      </c>
      <c r="T116" s="10">
        <f>3/24*OO[[#This Row],[76 (28JUN1985 09:00:00)-Water Temperature (C)]]*OO[[#This Row],[18]]/SUM(OO[18])</f>
        <v>1.8446379196197977E-5</v>
      </c>
      <c r="U116" s="10">
        <f>3/24*OO[[#This Row],[77 (28JUN1985 12:00:00)-Water Temperature (C)]]*OO[[#This Row],[19]]/SUM(OO[19])</f>
        <v>1.7898764215210303E-5</v>
      </c>
      <c r="V116" s="10">
        <f>3/24000000*OO[[#This Row],[78 (28JUN1985 15:00:00)-Water Temperature (C)]]*OO[[#This Row],[20]]</f>
        <v>1.7099533262489999E-5</v>
      </c>
      <c r="W116" s="10">
        <f>3/24000000*OO[[#This Row],[79 (28JUN1985 18:00:00)-Water Temperature (C)]]*OO[[#This Row],[21]]</f>
        <v>1.5562522887644998E-5</v>
      </c>
      <c r="X116" s="10">
        <f>3/24000000*OO[[#This Row],[80 (28JUN1985 21:00:00)-Water Temperature (C)]]*OO[[#This Row],[22]]</f>
        <v>1.3732077586534999E-5</v>
      </c>
      <c r="Y116" s="10">
        <f>3/24000000*OO[[#This Row],[81 (29JUN1985 00:00:00)-Water Temperature (C)]]*OO[[#This Row],[23]]</f>
        <v>1.20455817999725E-5</v>
      </c>
      <c r="Z116" s="10">
        <f>3/24000000*OO[[#This Row],[82 (29JUN1985 03:00:00)-Water Temperature (C)]]*OO[[#This Row],[24]]</f>
        <v>1.080920525352E-5</v>
      </c>
      <c r="AA116" s="10">
        <f>3/24000000*OO[[#This Row],[83 (29JUN1985 06:00:00)-Water Temperature (C)]]*OO[[#This Row],[25]]</f>
        <v>1.055390793205E-5</v>
      </c>
      <c r="AB116" s="10">
        <f>3/24000000*OO[[#This Row],[84 (29JUN1985 09:00:00)-Water Temperature (C)]]*OO[[#This Row],[26]]</f>
        <v>1.1701818737317499E-5</v>
      </c>
      <c r="AC116" s="10">
        <f>3/24000000*OO[[#This Row],[85 (29JUN1985 12:00:00)-Water Temperature (C)]]*OO[[#This Row],[27]]</f>
        <v>1.2840941132138751E-5</v>
      </c>
      <c r="AD116" s="10">
        <f>3/24000000*OO[[#This Row],[86 (29JUN1985 15:00:00)-Water Temperature (C)]]*OO[[#This Row],[28]]</f>
        <v>1.3303143593879999E-5</v>
      </c>
      <c r="AE116" s="10">
        <f>3/24000000*OO[[#This Row],[88 (29JUN1985 21:00:00)-Water Temperature (C)]]*OO[[#This Row],[30]]</f>
        <v>1.156780040495625E-5</v>
      </c>
      <c r="AF116" s="10">
        <f>3/24000000*OO[[#This Row],[88 (29JUN1985 21:00:00)-Water Temperature (C)]]*OO[[#This Row],[30]]</f>
        <v>1.156780040495625E-5</v>
      </c>
      <c r="AG116" s="10">
        <f>3/24000000*OO[[#This Row],[89 (30JUN1985 00:00:00)-Water Temperature (C)]]*OO[[#This Row],[31]]</f>
        <v>1.01148043273575E-5</v>
      </c>
      <c r="AH116" s="10">
        <f>3/24000000*OO[[#This Row],[90 (30JUN1985 03:00:00)-Water Temperature (C)]]*OO[[#This Row],[32]]</f>
        <v>8.7581257835099995E-6</v>
      </c>
      <c r="AI116" s="10">
        <f>3/24000000*OO[[#This Row],[91 (30JUN1985 06:00:00)-Water Temperature (C)]]*OO[[#This Row],[33]]</f>
        <v>7.7630953516E-6</v>
      </c>
      <c r="AJ116" s="10">
        <f>3/24000000*OO[[#This Row],[92 (30JUN1985 09:00:00)-Water Temperature (C)]]*OO[[#This Row],[34]]</f>
        <v>7.4291569580799996E-6</v>
      </c>
      <c r="AK116" s="10">
        <f>3/24000000*OO[[#This Row],[93 (30JUN1985 12:00:00)-Water Temperature (C)]]*OO[[#This Row],[35]]</f>
        <v>7.1509075889062494E-6</v>
      </c>
      <c r="AL116" s="10">
        <f>3/24000000*OO[[#This Row],[94 (30JUN1985 15:00:00)-Water Temperature (C)]]*OO[[#This Row],[36]]</f>
        <v>6.8835544914912493E-6</v>
      </c>
      <c r="AM116" s="10">
        <f>3/24000000*OO[[#This Row],[95 (30JUN1985 18:00:00)-Water Temperature (C)]]*OO[[#This Row],[37]]</f>
        <v>6.5127032354999996E-6</v>
      </c>
      <c r="AN116" s="10">
        <f>3/24000000*OO[[#This Row],[96 (30JUN1985 21:00:00)-Water Temperature (C)]]*OO[[#This Row],[38]]</f>
        <v>5.8263232233700006E-6</v>
      </c>
      <c r="AO116" s="10">
        <f>3/24000000*OO[[#This Row],[97 (01JUL1985 00:00:00)-Water Temperature (C)]]*OO[[#This Row],[39]]</f>
        <v>5.008515064E-6</v>
      </c>
      <c r="AP116" s="10">
        <f>3/24000000*OO[[#This Row],[98 (01JUL1985 03:00:00)-Water Temperature (C)]]*OO[[#This Row],[40]]</f>
        <v>4.2834009851849996E-6</v>
      </c>
      <c r="AQ116" s="10">
        <f>3/24000000*OO[[#This Row],[99 (01JUL1985 06:00:00)-Water Temperature (C)]]*OO[[#This Row],[41]]</f>
        <v>3.7221095984799998E-6</v>
      </c>
      <c r="AR116" s="10">
        <f>3/24000000*OO[[#This Row],[100 (01JUL1985 09:00:00)-Water Temperature (C)]]*OO[[#This Row],[42]]</f>
        <v>3.5159403057212495E-6</v>
      </c>
      <c r="AS116" s="10">
        <f>3/24000000*OO[[#This Row],[101 (01JUL1985 12:00:00)-Water Temperature (C)]]*OO[[#This Row],[43]]</f>
        <v>3.4037189293149998E-6</v>
      </c>
      <c r="AT116" s="10">
        <f>3/24000000*OO[[#This Row],[102 (01JUL1985 15:00:00)-Water Temperature (C)]]*OO[[#This Row],[44]]</f>
        <v>3.2544584728574998E-6</v>
      </c>
      <c r="AU116" s="10">
        <f>3/24000000*OO[[#This Row],[103 (01JUL1985 18:00:00)-Water Temperature (C)]]*OO[[#This Row],[45]]</f>
        <v>3.0302427477599999E-6</v>
      </c>
      <c r="AV116" s="10">
        <f>3/24000000*OO[[#This Row],[104 (01JUL1985 21:00:00)-Water Temperature (C)]]*OO[[#This Row],[46]]</f>
        <v>2.6608241558249996E-6</v>
      </c>
      <c r="AW116" s="10">
        <f>3/24000000*OO[[#This Row],[105 (02JUL1985 00:00:00)-Water Temperature (C)]]*OO[[#This Row],[47]]</f>
        <v>2.2660027868999998E-6</v>
      </c>
      <c r="AX116" s="10">
        <f>3/24000000*OO[[#This Row],[106 (02JUL1985 03:00:00)-Water Temperature (C)]]*OO[[#This Row],[48]]</f>
        <v>1.911367026248625E-6</v>
      </c>
      <c r="AY116" s="10">
        <f>3/24000000*OO[[#This Row],[107 (02JUL1985 06:00:00)-Water Temperature (C)]]*OO[[#This Row],[49]]</f>
        <v>1.6119584395781251E-6</v>
      </c>
      <c r="AZ116" s="10">
        <f>3/24000000*OO[[#This Row],[108 (02JUL1985 09:00:00)-Water Temperature (C)]]*OO[[#This Row],[50]]</f>
        <v>1.3871383848225003E-6</v>
      </c>
      <c r="BA116" s="10">
        <f>3/24000000*OO[[#This Row],[109 (02JUL1985 12:00:00)-Water Temperature (C)]]*OO[[#This Row],[51]]</f>
        <v>1.2286451809578748E-6</v>
      </c>
      <c r="BB116" s="10">
        <f>3/24000000*OO[[#This Row],[110 (02JUL1985 15:00:00)-Water Temperature (C)]]*OO[[#This Row],[52]]</f>
        <v>1.0360367906249999E-6</v>
      </c>
      <c r="BC116" s="10">
        <f>3/24000000*OO[[#This Row],[111 (02JUL1985 18:00:00)-Water Temperature (C)]]*OO[[#This Row],[53]]</f>
        <v>8.1748391150299991E-7</v>
      </c>
      <c r="BD116" s="10">
        <f>3/24000000*OO[[#This Row],[112 (02JUL1985 21:00:00)-Water Temperature (C)]]*OO[[#This Row],[54]]</f>
        <v>5.9368948857674994E-7</v>
      </c>
      <c r="BE116" s="10">
        <f>3/24000000*OO[[#This Row],[113 (03JUL1985 00:00:00)-Water Temperature (C)]]*OO[[#This Row],[55]]</f>
        <v>4.1918224941812498E-7</v>
      </c>
      <c r="BF116" s="10">
        <f>3/24000000*OO[[#This Row],[114 (03JUL1985 03:00:00)-Water Temperature (C)]]*OO[[#This Row],[56]]</f>
        <v>3.0206479492100001E-7</v>
      </c>
      <c r="BG116" s="10">
        <f>3/24000000*OO[[#This Row],[115 (03JUL1985 06:00:00)-Water Temperature (C)]]*OO[[#This Row],[57]]</f>
        <v>2.2950948225500001E-7</v>
      </c>
      <c r="BH116" s="10">
        <f>3/24000000*OO[[#This Row],[116 (03JUL1985 09:00:00)-Water Temperature (C)]]*OO[[#This Row],[58]]</f>
        <v>1.87913425513375E-7</v>
      </c>
      <c r="BI116" s="10">
        <f>3/24000000*OO[[#This Row],[117 (03JUL1985 12:00:00)-Water Temperature (C)]]*OO[[#This Row],[59]]</f>
        <v>1.655453010058125E-7</v>
      </c>
      <c r="BJ116" s="10">
        <f>3/24000000*OO[[#This Row],[118 (03JUL1985 15:00:00)-Water Temperature (C)]]*OO[[#This Row],[60]]</f>
        <v>1.48843967516E-7</v>
      </c>
      <c r="BK116" s="10">
        <f>3/24000000*OO[[#This Row],[119 (03JUL1985 18:00:00)-Water Temperature (C)]]*OO[[#This Row],[61]]</f>
        <v>1.3495514591193751E-7</v>
      </c>
      <c r="BL116" s="10">
        <f>3/24000000*OO[[#This Row],[120 (03JUL1985 21:00:00)-Water Temperature (C)]]*OO[[#This Row],[62]]</f>
        <v>1.1691945413895001E-7</v>
      </c>
      <c r="BM116" s="10">
        <f>3/24000000*OO[[#This Row],[121 (04JUL1985 00:00:00)-Water Temperature (C)]]*OO[[#This Row],[63]]</f>
        <v>9.9055770256062503E-8</v>
      </c>
      <c r="BN116" s="10">
        <f>3/24000000*OO[[#This Row],[122 (04JUL1985 03:00:00)-Water Temperature (C)]]*OO[[#This Row],[64]]</f>
        <v>8.4537387827662507E-8</v>
      </c>
      <c r="BO116" s="10">
        <f>3/24000000*OO[[#This Row],[123 (04JUL1985 06:00:00)-Water Temperature (C)]]*OO[[#This Row],[65]]</f>
        <v>7.3940539228100012E-8</v>
      </c>
      <c r="BP116" s="10">
        <f>3/24000000*OO[[#This Row],[124 (04JUL1985 09:00:00)-Water Temperature (C)]]*OO[[#This Row],[66]]</f>
        <v>7.0897072089749982E-8</v>
      </c>
      <c r="BQ116" s="10">
        <f>3/24000000*OO[[#This Row],[125 (04JUL1985 12:00:00)-Water Temperature (C)]]*OO[[#This Row],[67]]</f>
        <v>6.9936396426812509E-8</v>
      </c>
      <c r="BR116" s="10">
        <f>3/24000000*OO[[#This Row],[126 (04JUL1985 15:00:00)-Water Temperature (C)]]*OO[[#This Row],[68]]</f>
        <v>6.8162436955587504E-8</v>
      </c>
      <c r="BS116" s="10">
        <f>3/24000000*OO[[#This Row],[127 (04JUL1985 18:00:00)-Water Temperature (C)]]*OO[[#This Row],[69]]</f>
        <v>6.6189907050312492E-8</v>
      </c>
      <c r="BT116" s="10">
        <f>3/24000000*OO[[#This Row],[128 (04JUL1985 21:00:00)-Water Temperature (C)]]*OO[[#This Row],[70]]</f>
        <v>6.1593423431449996E-8</v>
      </c>
      <c r="BU116" s="10">
        <f>3/24000000*OO[[#This Row],[129 (05JUL1985 00:00:00)-Water Temperature (C)]]*OO[[#This Row],[71]]</f>
        <v>5.5286117771100001E-8</v>
      </c>
      <c r="BV116" s="10">
        <f>3/24000000*OO[[#This Row],[130 (05JUL1985 03:00:00)-Water Temperature (C)]]*OO[[#This Row],[72]]</f>
        <v>4.9663576372162498E-8</v>
      </c>
      <c r="BW116" s="10">
        <f>3/24000000*OO[[#This Row],[131 (05JUL1985 06:00:00)-Water Temperature (C)]]*OO[[#This Row],[73]]</f>
        <v>4.5009282265262496E-8</v>
      </c>
      <c r="BX116" s="10">
        <f>3/24000000*OO[[#This Row],[132 (05JUL1985 09:00:00)-Water Temperature (C)]]*OO[[#This Row],[74]]</f>
        <v>4.4487955310550002E-8</v>
      </c>
      <c r="BY116" s="10">
        <f>3/24000000*OO[[#This Row],[133 (05JUL1985 12:00:00)-Water Temperature (C)]]*OO[[#This Row],[75]]</f>
        <v>4.6168375645699996E-8</v>
      </c>
      <c r="BZ116" s="10">
        <f>3/24000000*OO[[#This Row],[134 (05JUL1985 15:00:00)-Water Temperature (C)]]*OO[[#This Row],[76]]</f>
        <v>4.8895039371599989E-8</v>
      </c>
      <c r="CA116" s="10">
        <f>3/24000000*OO[[#This Row],[135 (05JUL1985 18:00:00)-Water Temperature (C)]]*OO[[#This Row],[77]]</f>
        <v>5.1020594674799994E-8</v>
      </c>
      <c r="CB116" s="10">
        <f>3/24000000*OO[[#This Row],[136 (05JUL1985 21:00:00)-Water Temperature (C)]]*OO[[#This Row],[78]]</f>
        <v>4.9847974989475E-8</v>
      </c>
      <c r="CC116" s="10">
        <f>3/24000000*OO[[#This Row],[137 (06JUL1985 00:00:00)-Water Temperature (C)]]*OO[[#This Row],[79]]</f>
        <v>4.6299843079875006E-8</v>
      </c>
      <c r="CD116" s="10">
        <f>3/24000000*OO[[#This Row],[138 (06JUL1985 03:00:00)-Water Temperature (C)]]*OO[[#This Row],[80]]</f>
        <v>4.23781550317125E-8</v>
      </c>
      <c r="CE116" s="10">
        <f>3/24000000*OO[[#This Row],[139 (06JUL1985 06:00:00)-Water Temperature (C)]]*OO[[#This Row],[81]]</f>
        <v>3.9260766222699998E-8</v>
      </c>
      <c r="CF116" s="10">
        <f>3/24000000*OO[[#This Row],[140 (06JUL1985 09:00:00)-Water Temperature (C)]]*OO[[#This Row],[82]]</f>
        <v>3.9525533199124991E-8</v>
      </c>
      <c r="CG116" s="10">
        <f>3/24000000*OO[[#This Row],[141 (06JUL1985 12:00:00)-Water Temperature (C)]]*OO[[#This Row],[83]]</f>
        <v>4.1222839817700001E-8</v>
      </c>
      <c r="CH116" s="10">
        <f>3/24000000*OO[[#This Row],[142 (06JUL1985 15:00:00)-Water Temperature (C)]]*OO[[#This Row],[84]]</f>
        <v>4.3872283201999999E-8</v>
      </c>
      <c r="CI116" s="10">
        <f>3/24000000*OO[[#This Row],[143 (06JUL1985 18:00:00)-Water Temperature (C)]]*OO[[#This Row],[85]]</f>
        <v>4.6076171833575003E-8</v>
      </c>
      <c r="CJ116" s="10">
        <f>3/24000000*OO[[#This Row],[144 (06JUL1985 21:00:00)-Water Temperature (C)]]*OO[[#This Row],[86]]</f>
        <v>4.57213045011E-8</v>
      </c>
      <c r="CK116" s="10">
        <f>3/24000000*OO[[#This Row],[145 (07JUL1985 00:00:00)-Water Temperature (C)]]*OO[[#This Row],[87]]</f>
        <v>4.2961241250449998E-8</v>
      </c>
      <c r="CL116" s="10">
        <f>3/24000000*OO[[#This Row],[146 (07JUL1985 03:00:00)-Water Temperature (C)]]*OO[[#This Row],[88]]</f>
        <v>3.9496505428187494E-8</v>
      </c>
      <c r="CM116" s="10">
        <f>3/24000000*OO[[#This Row],[147 (07JUL1985 06:00:00)-Water Temperature (C)]]*OO[[#This Row],[89]]</f>
        <v>3.6367749183974995E-8</v>
      </c>
      <c r="CN116" s="10">
        <f>3/24000000*OO[[#This Row],[148 (07JUL1985 09:00:00)-Water Temperature (C)]]*OO[[#This Row],[90]]</f>
        <v>3.5521676076924999E-8</v>
      </c>
      <c r="CO116" s="10">
        <f>3/24000000*OO[[#This Row],[149 (07JUL1985 12:00:00)-Water Temperature (C)]]*OO[[#This Row],[91]]</f>
        <v>3.4149983034375002E-8</v>
      </c>
      <c r="CP116" s="10">
        <f>3/24000000*OO[[#This Row],[150 (07JUL1985 15:00:00)-Water Temperature (C)]]*OO[[#This Row],[92]]</f>
        <v>3.3660586764500002E-8</v>
      </c>
      <c r="CQ116" s="10">
        <f>3/24000000*OO[[#This Row],[151 (07JUL1985 18:00:00)-Water Temperature (C)]]*OO[[#This Row],[93]]</f>
        <v>3.2177978973750001E-8</v>
      </c>
      <c r="CR116" s="10">
        <f>3/24000000*OO[[#This Row],[152 (07JUL1985 21:00:00)-Water Temperature (C)]]*OO[[#This Row],[94]]</f>
        <v>2.9402972817750002E-8</v>
      </c>
      <c r="CS116" s="10">
        <f>3/24000000*OO[[#This Row],[153 (08JUL1985 00:00:00)-Water Temperature (C)]]*OO[[#This Row],[95]]</f>
        <v>2.6193618120899997E-8</v>
      </c>
      <c r="CT116" s="10">
        <f>3/24000000*OO[[#This Row],[154 (08JUL1985 03:00:00)-Water Temperature (C)]]*OO[[#This Row],[96]]</f>
        <v>2.2976096197999997E-8</v>
      </c>
      <c r="CU116" s="10">
        <f>3/24000000*OO[[#This Row],[155 (08JUL1985 06:00:00)-Water Temperature (C)]]*OO[[#This Row],[97]]</f>
        <v>2.0564948673062497E-8</v>
      </c>
      <c r="CV116" s="10">
        <f>3/24000000*OO[[#This Row],[156 (08JUL1985 09:00:00)-Water Temperature (C)]]*OO[[#This Row],[98]]</f>
        <v>2.0142454796474998E-8</v>
      </c>
      <c r="CW116" s="10">
        <f>3/24000000*OO[[#This Row],[157 (08JUL1985 12:00:00)-Water Temperature (C)]]*OO[[#This Row],[99]]</f>
        <v>2.0383419706146247E-8</v>
      </c>
    </row>
    <row r="117" spans="1:101" x14ac:dyDescent="0.35">
      <c r="A117" t="s">
        <v>122</v>
      </c>
      <c r="B117">
        <v>845.19820000000004</v>
      </c>
      <c r="C117" s="10">
        <f>3/24*OO[[#This Row],[59 (26JUN1985 06:00:00)-Water Temperature (C)]]*OO[[#This Row],[1]]/SUM(OO[1])</f>
        <v>0</v>
      </c>
      <c r="D117" s="10">
        <f>3/24*OO[[#This Row],[60 (26JUN1985 09:00:00)-Water Temperature (C)]]*OO[[#This Row],[2]]/SUM(OO[2])</f>
        <v>0</v>
      </c>
      <c r="E117" s="10">
        <f>3/24*OO[[#This Row],[61 (26JUN1985 12:00:00)-Water Temperature (C)]]*OO[[#This Row],[3]]/SUM(OO[3])</f>
        <v>7.6420377647160327E-32</v>
      </c>
      <c r="F117" s="10">
        <f>3/24*OO[[#This Row],[62 (26JUN1985 15:00:00)-Water Temperature (C)]]*OO[[#This Row],[4]]/SUM(OO[4])</f>
        <v>9.1798054599907564E-20</v>
      </c>
      <c r="G117" s="10">
        <f>3/24*OO[[#This Row],[63 (26JUN1985 18:00:00)-Water Temperature (C)]]*OO[[#This Row],[5]]/SUM(OO[5])</f>
        <v>5.9213530669687407E-9</v>
      </c>
      <c r="H117" s="10">
        <f>3/24*OO[[#This Row],[64 (26JUN1985 21:00:00)-Water Temperature (C)]]*OO[[#This Row],[6]]/SUM(OO[6])</f>
        <v>6.8857638104846152E-5</v>
      </c>
      <c r="I117" s="10">
        <f>3/24*OO[[#This Row],[65 (27JUN1985 00:00:00)-Water Temperature (C)]]*OO[[#This Row],[7]]/SUM(OO[7])</f>
        <v>5.0264985647328194E-3</v>
      </c>
      <c r="J117" s="10">
        <f>3/24*OO[[#This Row],[66 (27JUN1985 03:00:00)-Water Temperature (C)]]*OO[[#This Row],[8]]/SUM(OO[8])</f>
        <v>3.3782299080949534E-2</v>
      </c>
      <c r="K117" s="10">
        <f>3/24*OO[[#This Row],[67 (27JUN1985 06:00:00)-Water Temperature (C)]]*OO[[#This Row],[9]]/SUM(OO[9])</f>
        <v>4.9899694844369596E-2</v>
      </c>
      <c r="L117" s="10">
        <f>3/24*OO[[#This Row],[68 (27JUN1985 09:00:00)-Water Temperature (C)]]*OO[[#This Row],[10]]/SUM(OO[10])</f>
        <v>2.7163341996363798E-2</v>
      </c>
      <c r="M117" s="10">
        <f>3/24*OO[[#This Row],[69 (27JUN1985 12:00:00)-Water Temperature (C)]]*OO[[#This Row],[11]]/SUM(OO[11])</f>
        <v>7.1368054991355579E-3</v>
      </c>
      <c r="N117" s="10">
        <f>3/24*OO[[#This Row],[70 (27JUN1985 15:00:00)-Water Temperature (C)]]*OO[[#This Row],[12]]/SUM(OO[12])</f>
        <v>1.1220222455496482E-3</v>
      </c>
      <c r="O117" s="10">
        <f>3/24*OO[[#This Row],[71 (27JUN1985 18:00:00)-Water Temperature (C)]]*OO[[#This Row],[13]]/SUM(OO[13])</f>
        <v>1.4667574991169459E-4</v>
      </c>
      <c r="P117" s="10">
        <f>3/24*OO[[#This Row],[72 (27JUN1985 21:00:00)-Water Temperature (C)]]*OO[[#This Row],[14]]/SUM(OO[14])</f>
        <v>3.6256766986335723E-5</v>
      </c>
      <c r="Q117" s="10">
        <f>3/24*OO[[#This Row],[73 (28JUN1985 00:00:00)-Water Temperature (C)]]*OO[[#This Row],[15]]/SUM(OO[15])</f>
        <v>2.3252655033468889E-5</v>
      </c>
      <c r="R117" s="10">
        <f>3/24*OO[[#This Row],[74 (28JUN1985 03:00:00)-Water Temperature (C)]]*OO[[#This Row],[16]]/SUM(OO[16])</f>
        <v>1.9585025544913495E-5</v>
      </c>
      <c r="S117" s="10">
        <f>3/24*OO[[#This Row],[75 (28JUN1985 06:00:00)-Water Temperature (C)]]*OO[[#This Row],[17]]/SUM(OO[17])</f>
        <v>1.7726815181831254E-5</v>
      </c>
      <c r="T117" s="10">
        <f>3/24*OO[[#This Row],[76 (28JUN1985 09:00:00)-Water Temperature (C)]]*OO[[#This Row],[18]]/SUM(OO[18])</f>
        <v>1.7191610327461044E-5</v>
      </c>
      <c r="U117" s="10">
        <f>3/24*OO[[#This Row],[77 (28JUN1985 12:00:00)-Water Temperature (C)]]*OO[[#This Row],[19]]/SUM(OO[19])</f>
        <v>1.6681913440404446E-5</v>
      </c>
      <c r="V117" s="10">
        <f>3/24000000*OO[[#This Row],[78 (28JUN1985 15:00:00)-Water Temperature (C)]]*OO[[#This Row],[20]]</f>
        <v>1.595675358943875E-5</v>
      </c>
      <c r="W117" s="10">
        <f>3/24000000*OO[[#This Row],[79 (28JUN1985 18:00:00)-Water Temperature (C)]]*OO[[#This Row],[21]]</f>
        <v>1.4539597764172499E-5</v>
      </c>
      <c r="X117" s="10">
        <f>3/24000000*OO[[#This Row],[80 (28JUN1985 21:00:00)-Water Temperature (C)]]*OO[[#This Row],[22]]</f>
        <v>1.282410502831375E-5</v>
      </c>
      <c r="Y117" s="10">
        <f>3/24000000*OO[[#This Row],[81 (29JUN1985 00:00:00)-Water Temperature (C)]]*OO[[#This Row],[23]]</f>
        <v>1.12389425357525E-5</v>
      </c>
      <c r="Z117" s="10">
        <f>3/24000000*OO[[#This Row],[82 (29JUN1985 03:00:00)-Water Temperature (C)]]*OO[[#This Row],[24]]</f>
        <v>1.0043644326724999E-5</v>
      </c>
      <c r="AA117" s="10">
        <f>3/24000000*OO[[#This Row],[83 (29JUN1985 06:00:00)-Water Temperature (C)]]*OO[[#This Row],[25]]</f>
        <v>9.731446742569999E-6</v>
      </c>
      <c r="AB117" s="10">
        <f>3/24000000*OO[[#This Row],[84 (29JUN1985 09:00:00)-Water Temperature (C)]]*OO[[#This Row],[26]]</f>
        <v>1.073445404355E-5</v>
      </c>
      <c r="AC117" s="10">
        <f>3/24000000*OO[[#This Row],[85 (29JUN1985 12:00:00)-Water Temperature (C)]]*OO[[#This Row],[27]]</f>
        <v>1.1790058085392499E-5</v>
      </c>
      <c r="AD117" s="10">
        <f>3/24000000*OO[[#This Row],[86 (29JUN1985 15:00:00)-Water Temperature (C)]]*OO[[#This Row],[28]]</f>
        <v>1.2245411738257499E-5</v>
      </c>
      <c r="AE117" s="10">
        <f>3/24000000*OO[[#This Row],[88 (29JUN1985 21:00:00)-Water Temperature (C)]]*OO[[#This Row],[30]]</f>
        <v>1.0665602761597498E-5</v>
      </c>
      <c r="AF117" s="10">
        <f>3/24000000*OO[[#This Row],[88 (29JUN1985 21:00:00)-Water Temperature (C)]]*OO[[#This Row],[30]]</f>
        <v>1.0665602761597498E-5</v>
      </c>
      <c r="AG117" s="10">
        <f>3/24000000*OO[[#This Row],[89 (30JUN1985 00:00:00)-Water Temperature (C)]]*OO[[#This Row],[31]]</f>
        <v>9.3131120393399998E-6</v>
      </c>
      <c r="AH117" s="10">
        <f>3/24000000*OO[[#This Row],[90 (30JUN1985 03:00:00)-Water Temperature (C)]]*OO[[#This Row],[32]]</f>
        <v>8.0461751598300003E-6</v>
      </c>
      <c r="AI117" s="10">
        <f>3/24000000*OO[[#This Row],[91 (30JUN1985 06:00:00)-Water Temperature (C)]]*OO[[#This Row],[33]]</f>
        <v>7.1104879307749996E-6</v>
      </c>
      <c r="AJ117" s="10">
        <f>3/24000000*OO[[#This Row],[92 (30JUN1985 09:00:00)-Water Temperature (C)]]*OO[[#This Row],[34]]</f>
        <v>6.7840695107612502E-6</v>
      </c>
      <c r="AK117" s="10">
        <f>3/24000000*OO[[#This Row],[93 (30JUN1985 12:00:00)-Water Temperature (C)]]*OO[[#This Row],[35]]</f>
        <v>6.5118032077049994E-6</v>
      </c>
      <c r="AL117" s="10">
        <f>3/24000000*OO[[#This Row],[94 (30JUN1985 15:00:00)-Water Temperature (C)]]*OO[[#This Row],[36]]</f>
        <v>6.2554286012175004E-6</v>
      </c>
      <c r="AM117" s="10">
        <f>3/24000000*OO[[#This Row],[95 (30JUN1985 18:00:00)-Water Temperature (C)]]*OO[[#This Row],[37]]</f>
        <v>5.9131054663012501E-6</v>
      </c>
      <c r="AN117" s="10">
        <f>3/24000000*OO[[#This Row],[96 (30JUN1985 21:00:00)-Water Temperature (C)]]*OO[[#This Row],[38]]</f>
        <v>5.2749679988525002E-6</v>
      </c>
      <c r="AO117" s="10">
        <f>3/24000000*OO[[#This Row],[97 (01JUL1985 00:00:00)-Water Temperature (C)]]*OO[[#This Row],[39]]</f>
        <v>4.5186854362425002E-6</v>
      </c>
      <c r="AP117" s="10">
        <f>3/24000000*OO[[#This Row],[98 (01JUL1985 03:00:00)-Water Temperature (C)]]*OO[[#This Row],[40]]</f>
        <v>3.8525770475474997E-6</v>
      </c>
      <c r="AQ117" s="10">
        <f>3/24000000*OO[[#This Row],[99 (01JUL1985 06:00:00)-Water Temperature (C)]]*OO[[#This Row],[41]]</f>
        <v>3.3341539937812499E-6</v>
      </c>
      <c r="AR117" s="10">
        <f>3/24000000*OO[[#This Row],[100 (01JUL1985 09:00:00)-Water Temperature (C)]]*OO[[#This Row],[42]]</f>
        <v>3.1343320606249998E-6</v>
      </c>
      <c r="AS117" s="10">
        <f>3/24000000*OO[[#This Row],[101 (01JUL1985 12:00:00)-Water Temperature (C)]]*OO[[#This Row],[43]]</f>
        <v>3.0238968251437502E-6</v>
      </c>
      <c r="AT117" s="10">
        <f>3/24000000*OO[[#This Row],[102 (01JUL1985 15:00:00)-Water Temperature (C)]]*OO[[#This Row],[44]]</f>
        <v>2.8832577808087497E-6</v>
      </c>
      <c r="AU117" s="10">
        <f>3/24000000*OO[[#This Row],[103 (01JUL1985 18:00:00)-Water Temperature (C)]]*OO[[#This Row],[45]]</f>
        <v>2.6805852539749997E-6</v>
      </c>
      <c r="AV117" s="10">
        <f>3/24000000*OO[[#This Row],[104 (01JUL1985 21:00:00)-Water Temperature (C)]]*OO[[#This Row],[46]]</f>
        <v>2.3485360989062494E-6</v>
      </c>
      <c r="AW117" s="10">
        <f>3/24000000*OO[[#This Row],[105 (02JUL1985 00:00:00)-Water Temperature (C)]]*OO[[#This Row],[47]]</f>
        <v>1.9947728090594997E-6</v>
      </c>
      <c r="AX117" s="10">
        <f>3/24000000*OO[[#This Row],[106 (02JUL1985 03:00:00)-Water Temperature (C)]]*OO[[#This Row],[48]]</f>
        <v>1.6792117047600002E-6</v>
      </c>
      <c r="AY117" s="10">
        <f>3/24000000*OO[[#This Row],[107 (02JUL1985 06:00:00)-Water Temperature (C)]]*OO[[#This Row],[49]]</f>
        <v>1.4145785897123747E-6</v>
      </c>
      <c r="AZ117" s="10">
        <f>3/24000000*OO[[#This Row],[108 (02JUL1985 09:00:00)-Water Temperature (C)]]*OO[[#This Row],[50]]</f>
        <v>1.2161777110312498E-6</v>
      </c>
      <c r="BA117" s="10">
        <f>3/24000000*OO[[#This Row],[109 (02JUL1985 12:00:00)-Water Temperature (C)]]*OO[[#This Row],[51]]</f>
        <v>1.0779869968087497E-6</v>
      </c>
      <c r="BB117" s="10">
        <f>3/24000000*OO[[#This Row],[110 (02JUL1985 15:00:00)-Water Temperature (C)]]*OO[[#This Row],[52]]</f>
        <v>9.1165666499774978E-7</v>
      </c>
      <c r="BC117" s="10">
        <f>3/24000000*OO[[#This Row],[111 (02JUL1985 18:00:00)-Water Temperature (C)]]*OO[[#This Row],[53]]</f>
        <v>7.2203864186287502E-7</v>
      </c>
      <c r="BD117" s="10">
        <f>3/24000000*OO[[#This Row],[112 (02JUL1985 21:00:00)-Water Temperature (C)]]*OO[[#This Row],[54]]</f>
        <v>5.2601292140337497E-7</v>
      </c>
      <c r="BE117" s="10">
        <f>3/24000000*OO[[#This Row],[113 (03JUL1985 00:00:00)-Water Temperature (C)]]*OO[[#This Row],[55]]</f>
        <v>3.7129060670449992E-7</v>
      </c>
      <c r="BF117" s="10">
        <f>3/24000000*OO[[#This Row],[114 (03JUL1985 03:00:00)-Water Temperature (C)]]*OO[[#This Row],[56]]</f>
        <v>2.6671239740024996E-7</v>
      </c>
      <c r="BG117" s="10">
        <f>3/24000000*OO[[#This Row],[115 (03JUL1985 06:00:00)-Water Temperature (C)]]*OO[[#This Row],[57]]</f>
        <v>2.0170078440899999E-7</v>
      </c>
      <c r="BH117" s="10">
        <f>3/24000000*OO[[#This Row],[116 (03JUL1985 09:00:00)-Water Temperature (C)]]*OO[[#This Row],[58]]</f>
        <v>1.645515555616E-7</v>
      </c>
      <c r="BI117" s="10">
        <f>3/24000000*OO[[#This Row],[117 (03JUL1985 12:00:00)-Water Temperature (C)]]*OO[[#This Row],[59]]</f>
        <v>1.4467425748160001E-7</v>
      </c>
      <c r="BJ117" s="10">
        <f>3/24000000*OO[[#This Row],[118 (03JUL1985 15:00:00)-Water Temperature (C)]]*OO[[#This Row],[60]]</f>
        <v>1.2998969231359998E-7</v>
      </c>
      <c r="BK117" s="10">
        <f>3/24000000*OO[[#This Row],[119 (03JUL1985 18:00:00)-Water Temperature (C)]]*OO[[#This Row],[61]]</f>
        <v>1.1788128770220001E-7</v>
      </c>
      <c r="BL117" s="10">
        <f>3/24000000*OO[[#This Row],[120 (03JUL1985 21:00:00)-Water Temperature (C)]]*OO[[#This Row],[62]]</f>
        <v>1.02165767586375E-7</v>
      </c>
      <c r="BM117" s="10">
        <f>3/24000000*OO[[#This Row],[121 (04JUL1985 00:00:00)-Water Temperature (C)]]*OO[[#This Row],[63]]</f>
        <v>8.65524089470625E-8</v>
      </c>
      <c r="BN117" s="10">
        <f>3/24000000*OO[[#This Row],[122 (04JUL1985 03:00:00)-Water Temperature (C)]]*OO[[#This Row],[64]]</f>
        <v>7.3821616451100003E-8</v>
      </c>
      <c r="BO117" s="10">
        <f>3/24000000*OO[[#This Row],[123 (04JUL1985 06:00:00)-Water Temperature (C)]]*OO[[#This Row],[65]]</f>
        <v>6.4425326994874992E-8</v>
      </c>
      <c r="BP117" s="10">
        <f>3/24000000*OO[[#This Row],[124 (04JUL1985 09:00:00)-Water Temperature (C)]]*OO[[#This Row],[66]]</f>
        <v>6.1622502461E-8</v>
      </c>
      <c r="BQ117" s="10">
        <f>3/24000000*OO[[#This Row],[125 (04JUL1985 12:00:00)-Water Temperature (C)]]*OO[[#This Row],[67]]</f>
        <v>6.0761356201124987E-8</v>
      </c>
      <c r="BR117" s="10">
        <f>3/24000000*OO[[#This Row],[126 (04JUL1985 15:00:00)-Water Temperature (C)]]*OO[[#This Row],[68]]</f>
        <v>5.9252731095999999E-8</v>
      </c>
      <c r="BS117" s="10">
        <f>3/24000000*OO[[#This Row],[127 (04JUL1985 18:00:00)-Water Temperature (C)]]*OO[[#This Row],[69]]</f>
        <v>5.7607405015875E-8</v>
      </c>
      <c r="BT117" s="10">
        <f>3/24000000*OO[[#This Row],[128 (04JUL1985 21:00:00)-Water Temperature (C)]]*OO[[#This Row],[70]]</f>
        <v>5.3632310372375E-8</v>
      </c>
      <c r="BU117" s="10">
        <f>3/24000000*OO[[#This Row],[129 (05JUL1985 00:00:00)-Water Temperature (C)]]*OO[[#This Row],[71]]</f>
        <v>4.8110136422437495E-8</v>
      </c>
      <c r="BV117" s="10">
        <f>3/24000000*OO[[#This Row],[130 (05JUL1985 03:00:00)-Water Temperature (C)]]*OO[[#This Row],[72]]</f>
        <v>4.32227838684625E-8</v>
      </c>
      <c r="BW117" s="10">
        <f>3/24000000*OO[[#This Row],[131 (05JUL1985 06:00:00)-Water Temperature (C)]]*OO[[#This Row],[73]]</f>
        <v>3.9157389570599999E-8</v>
      </c>
      <c r="BX117" s="10">
        <f>3/24000000*OO[[#This Row],[132 (05JUL1985 09:00:00)-Water Temperature (C)]]*OO[[#This Row],[74]]</f>
        <v>3.8619001880099995E-8</v>
      </c>
      <c r="BY117" s="10">
        <f>3/24000000*OO[[#This Row],[133 (05JUL1985 12:00:00)-Water Temperature (C)]]*OO[[#This Row],[75]]</f>
        <v>4.0007268808962491E-8</v>
      </c>
      <c r="BZ117" s="10">
        <f>3/24000000*OO[[#This Row],[134 (05JUL1985 15:00:00)-Water Temperature (C)]]*OO[[#This Row],[76]]</f>
        <v>4.2325232468374992E-8</v>
      </c>
      <c r="CA117" s="10">
        <f>3/24000000*OO[[#This Row],[135 (05JUL1985 18:00:00)-Water Temperature (C)]]*OO[[#This Row],[77]]</f>
        <v>4.4210510711999988E-8</v>
      </c>
      <c r="CB117" s="10">
        <f>3/24000000*OO[[#This Row],[136 (05JUL1985 21:00:00)-Water Temperature (C)]]*OO[[#This Row],[78]]</f>
        <v>4.3260664961749999E-8</v>
      </c>
      <c r="CC117" s="10">
        <f>3/24000000*OO[[#This Row],[137 (06JUL1985 00:00:00)-Water Temperature (C)]]*OO[[#This Row],[79]]</f>
        <v>4.0228609192274997E-8</v>
      </c>
      <c r="CD117" s="10">
        <f>3/24000000*OO[[#This Row],[138 (06JUL1985 03:00:00)-Water Temperature (C)]]*OO[[#This Row],[80]]</f>
        <v>3.6840527156112497E-8</v>
      </c>
      <c r="CE117" s="10">
        <f>3/24000000*OO[[#This Row],[139 (06JUL1985 06:00:00)-Water Temperature (C)]]*OO[[#This Row],[81]]</f>
        <v>3.4105172105687499E-8</v>
      </c>
      <c r="CF117" s="10">
        <f>3/24000000*OO[[#This Row],[140 (06JUL1985 09:00:00)-Water Temperature (C)]]*OO[[#This Row],[82]]</f>
        <v>3.4269816198275004E-8</v>
      </c>
      <c r="CG117" s="10">
        <f>3/24000000*OO[[#This Row],[141 (06JUL1985 12:00:00)-Water Temperature (C)]]*OO[[#This Row],[83]]</f>
        <v>3.5686798072649998E-8</v>
      </c>
      <c r="CH117" s="10">
        <f>3/24000000*OO[[#This Row],[142 (06JUL1985 15:00:00)-Water Temperature (C)]]*OO[[#This Row],[84]]</f>
        <v>3.7924847896699999E-8</v>
      </c>
      <c r="CI117" s="10">
        <f>3/24000000*OO[[#This Row],[143 (06JUL1985 18:00:00)-Water Temperature (C)]]*OO[[#This Row],[85]]</f>
        <v>3.9854269517624994E-8</v>
      </c>
      <c r="CJ117" s="10">
        <f>3/24000000*OO[[#This Row],[144 (06JUL1985 21:00:00)-Water Temperature (C)]]*OO[[#This Row],[86]]</f>
        <v>3.9603904836500004E-8</v>
      </c>
      <c r="CK117" s="10">
        <f>3/24000000*OO[[#This Row],[145 (07JUL1985 00:00:00)-Water Temperature (C)]]*OO[[#This Row],[87]]</f>
        <v>3.7271928702000004E-8</v>
      </c>
      <c r="CL117" s="10">
        <f>3/24000000*OO[[#This Row],[146 (07JUL1985 03:00:00)-Water Temperature (C)]]*OO[[#This Row],[88]]</f>
        <v>3.4303422907662495E-8</v>
      </c>
      <c r="CM117" s="10">
        <f>3/24000000*OO[[#This Row],[147 (07JUL1985 06:00:00)-Water Temperature (C)]]*OO[[#This Row],[89]]</f>
        <v>3.1585418879849997E-8</v>
      </c>
      <c r="CN117" s="10">
        <f>3/24000000*OO[[#This Row],[148 (07JUL1985 09:00:00)-Water Temperature (C)]]*OO[[#This Row],[90]]</f>
        <v>3.08174873734125E-8</v>
      </c>
      <c r="CO117" s="10">
        <f>3/24000000*OO[[#This Row],[149 (07JUL1985 12:00:00)-Water Temperature (C)]]*OO[[#This Row],[91]]</f>
        <v>2.9625939604799997E-8</v>
      </c>
      <c r="CP117" s="10">
        <f>3/24000000*OO[[#This Row],[150 (07JUL1985 15:00:00)-Water Temperature (C)]]*OO[[#This Row],[92]]</f>
        <v>2.9237750773912497E-8</v>
      </c>
      <c r="CQ117" s="10">
        <f>3/24000000*OO[[#This Row],[151 (07JUL1985 18:00:00)-Water Temperature (C)]]*OO[[#This Row],[93]]</f>
        <v>2.7997462832624997E-8</v>
      </c>
      <c r="CR117" s="10">
        <f>3/24000000*OO[[#This Row],[152 (07JUL1985 21:00:00)-Water Temperature (C)]]*OO[[#This Row],[94]]</f>
        <v>2.5592569694562498E-8</v>
      </c>
      <c r="CS117" s="10">
        <f>3/24000000*OO[[#This Row],[153 (08JUL1985 00:00:00)-Water Temperature (C)]]*OO[[#This Row],[95]]</f>
        <v>2.2810222570050002E-8</v>
      </c>
      <c r="CT117" s="10">
        <f>3/24000000*OO[[#This Row],[154 (08JUL1985 03:00:00)-Water Temperature (C)]]*OO[[#This Row],[96]]</f>
        <v>2.0018789490249998E-8</v>
      </c>
      <c r="CU117" s="10">
        <f>3/24000000*OO[[#This Row],[155 (08JUL1985 06:00:00)-Water Temperature (C)]]*OO[[#This Row],[97]]</f>
        <v>1.7902642967416251E-8</v>
      </c>
      <c r="CV117" s="10">
        <f>3/24000000*OO[[#This Row],[156 (08JUL1985 09:00:00)-Water Temperature (C)]]*OO[[#This Row],[98]]</f>
        <v>1.7506920442342499E-8</v>
      </c>
      <c r="CW117" s="10">
        <f>3/24000000*OO[[#This Row],[157 (08JUL1985 12:00:00)-Water Temperature (C)]]*OO[[#This Row],[99]]</f>
        <v>1.7713210339104997E-8</v>
      </c>
    </row>
    <row r="118" spans="1:101" x14ac:dyDescent="0.35">
      <c r="A118" t="s">
        <v>123</v>
      </c>
      <c r="B118">
        <v>772.06150000000002</v>
      </c>
      <c r="C118" s="10">
        <f>3/24*OO[[#This Row],[59 (26JUN1985 06:00:00)-Water Temperature (C)]]*OO[[#This Row],[1]]/SUM(OO[1])</f>
        <v>0</v>
      </c>
      <c r="D118" s="10">
        <f>3/24*OO[[#This Row],[60 (26JUN1985 09:00:00)-Water Temperature (C)]]*OO[[#This Row],[2]]/SUM(OO[2])</f>
        <v>0</v>
      </c>
      <c r="E118" s="10">
        <f>3/24*OO[[#This Row],[61 (26JUN1985 12:00:00)-Water Temperature (C)]]*OO[[#This Row],[3]]/SUM(OO[3])</f>
        <v>9.5779581502398548E-33</v>
      </c>
      <c r="F118" s="10">
        <f>3/24*OO[[#This Row],[62 (26JUN1985 15:00:00)-Water Temperature (C)]]*OO[[#This Row],[4]]/SUM(OO[4])</f>
        <v>1.4640630103979817E-20</v>
      </c>
      <c r="G118" s="10">
        <f>3/24*OO[[#This Row],[63 (26JUN1985 18:00:00)-Water Temperature (C)]]*OO[[#This Row],[5]]/SUM(OO[5])</f>
        <v>2.3673922557871594E-9</v>
      </c>
      <c r="H118" s="10">
        <f>3/24*OO[[#This Row],[64 (26JUN1985 21:00:00)-Water Temperature (C)]]*OO[[#This Row],[6]]/SUM(OO[6])</f>
        <v>4.7385062316444005E-5</v>
      </c>
      <c r="I118" s="10">
        <f>3/24*OO[[#This Row],[65 (27JUN1985 00:00:00)-Water Temperature (C)]]*OO[[#This Row],[7]]/SUM(OO[7])</f>
        <v>4.1894314387457277E-3</v>
      </c>
      <c r="J118" s="10">
        <f>3/24*OO[[#This Row],[66 (27JUN1985 03:00:00)-Water Temperature (C)]]*OO[[#This Row],[8]]/SUM(OO[8])</f>
        <v>3.197699728649521E-2</v>
      </c>
      <c r="K118" s="10">
        <f>3/24*OO[[#This Row],[67 (27JUN1985 06:00:00)-Water Temperature (C)]]*OO[[#This Row],[9]]/SUM(OO[9])</f>
        <v>5.1825267876473922E-2</v>
      </c>
      <c r="L118" s="10">
        <f>3/24*OO[[#This Row],[68 (27JUN1985 09:00:00)-Water Temperature (C)]]*OO[[#This Row],[10]]/SUM(OO[10])</f>
        <v>3.0231511277482706E-2</v>
      </c>
      <c r="M118" s="10">
        <f>3/24*OO[[#This Row],[69 (27JUN1985 12:00:00)-Water Temperature (C)]]*OO[[#This Row],[11]]/SUM(OO[11])</f>
        <v>8.3567843231910129E-3</v>
      </c>
      <c r="N118" s="10">
        <f>3/24*OO[[#This Row],[70 (27JUN1985 15:00:00)-Water Temperature (C)]]*OO[[#This Row],[12]]/SUM(OO[12])</f>
        <v>1.3555200557723226E-3</v>
      </c>
      <c r="O118" s="10">
        <f>3/24*OO[[#This Row],[71 (27JUN1985 18:00:00)-Water Temperature (C)]]*OO[[#This Row],[13]]/SUM(OO[13])</f>
        <v>1.7525588954992545E-4</v>
      </c>
      <c r="P118" s="10">
        <f>3/24*OO[[#This Row],[72 (27JUN1985 21:00:00)-Water Temperature (C)]]*OO[[#This Row],[14]]/SUM(OO[14])</f>
        <v>3.9324262205786148E-5</v>
      </c>
      <c r="Q118" s="10">
        <f>3/24*OO[[#This Row],[73 (28JUN1985 00:00:00)-Water Temperature (C)]]*OO[[#This Row],[15]]/SUM(OO[15])</f>
        <v>2.3850808324477489E-5</v>
      </c>
      <c r="R118" s="10">
        <f>3/24*OO[[#This Row],[74 (28JUN1985 03:00:00)-Water Temperature (C)]]*OO[[#This Row],[16]]/SUM(OO[16])</f>
        <v>1.9846334739723956E-5</v>
      </c>
      <c r="S118" s="10">
        <f>3/24*OO[[#This Row],[75 (28JUN1985 06:00:00)-Water Temperature (C)]]*OO[[#This Row],[17]]/SUM(OO[17])</f>
        <v>1.7830522532929835E-5</v>
      </c>
      <c r="T118" s="10">
        <f>3/24*OO[[#This Row],[76 (28JUN1985 09:00:00)-Water Temperature (C)]]*OO[[#This Row],[18]]/SUM(OO[18])</f>
        <v>1.7203112249724219E-5</v>
      </c>
      <c r="U118" s="10">
        <f>3/24*OO[[#This Row],[77 (28JUN1985 12:00:00)-Water Temperature (C)]]*OO[[#This Row],[19]]/SUM(OO[19])</f>
        <v>1.6641820962842672E-5</v>
      </c>
      <c r="V118" s="10">
        <f>3/24000000*OO[[#This Row],[78 (28JUN1985 15:00:00)-Water Temperature (C)]]*OO[[#This Row],[20]]</f>
        <v>1.5894237664437495E-5</v>
      </c>
      <c r="W118" s="10">
        <f>3/24000000*OO[[#This Row],[79 (28JUN1985 18:00:00)-Water Temperature (C)]]*OO[[#This Row],[21]]</f>
        <v>1.445389072626E-5</v>
      </c>
      <c r="X118" s="10">
        <f>3/24000000*OO[[#This Row],[80 (28JUN1985 21:00:00)-Water Temperature (C)]]*OO[[#This Row],[22]]</f>
        <v>1.2692089837188749E-5</v>
      </c>
      <c r="Y118" s="10">
        <f>3/24000000*OO[[#This Row],[81 (29JUN1985 00:00:00)-Water Temperature (C)]]*OO[[#This Row],[23]]</f>
        <v>1.10574335656275E-5</v>
      </c>
      <c r="Z118" s="10">
        <f>3/24000000*OO[[#This Row],[82 (29JUN1985 03:00:00)-Water Temperature (C)]]*OO[[#This Row],[24]]</f>
        <v>9.8174916612499998E-6</v>
      </c>
      <c r="AA118" s="10">
        <f>3/24000000*OO[[#This Row],[83 (29JUN1985 06:00:00)-Water Temperature (C)]]*OO[[#This Row],[25]]</f>
        <v>9.4236166774950011E-6</v>
      </c>
      <c r="AB118" s="10">
        <f>3/24000000*OO[[#This Row],[84 (29JUN1985 09:00:00)-Water Temperature (C)]]*OO[[#This Row],[26]]</f>
        <v>1.032402036043E-5</v>
      </c>
      <c r="AC118" s="10">
        <f>3/24000000*OO[[#This Row],[85 (29JUN1985 12:00:00)-Water Temperature (C)]]*OO[[#This Row],[27]]</f>
        <v>1.134221654028375E-5</v>
      </c>
      <c r="AD118" s="10">
        <f>3/24000000*OO[[#This Row],[86 (29JUN1985 15:00:00)-Water Temperature (C)]]*OO[[#This Row],[28]]</f>
        <v>1.1813904948437499E-5</v>
      </c>
      <c r="AE118" s="10">
        <f>3/24000000*OO[[#This Row],[88 (29JUN1985 21:00:00)-Water Temperature (C)]]*OO[[#This Row],[30]]</f>
        <v>1.0295524672625E-5</v>
      </c>
      <c r="AF118" s="10">
        <f>3/24000000*OO[[#This Row],[88 (29JUN1985 21:00:00)-Water Temperature (C)]]*OO[[#This Row],[30]]</f>
        <v>1.0295524672625E-5</v>
      </c>
      <c r="AG118" s="10">
        <f>3/24000000*OO[[#This Row],[89 (30JUN1985 00:00:00)-Water Temperature (C)]]*OO[[#This Row],[31]]</f>
        <v>8.9551956398649987E-6</v>
      </c>
      <c r="AH118" s="10">
        <f>3/24000000*OO[[#This Row],[90 (30JUN1985 03:00:00)-Water Temperature (C)]]*OO[[#This Row],[32]]</f>
        <v>7.699688365372499E-6</v>
      </c>
      <c r="AI118" s="10">
        <f>3/24000000*OO[[#This Row],[91 (30JUN1985 06:00:00)-Water Temperature (C)]]*OO[[#This Row],[33]]</f>
        <v>6.7673634230400001E-6</v>
      </c>
      <c r="AJ118" s="10">
        <f>3/24000000*OO[[#This Row],[92 (30JUN1985 09:00:00)-Water Temperature (C)]]*OO[[#This Row],[34]]</f>
        <v>6.43190552899375E-6</v>
      </c>
      <c r="AK118" s="10">
        <f>3/24000000*OO[[#This Row],[93 (30JUN1985 12:00:00)-Water Temperature (C)]]*OO[[#This Row],[35]]</f>
        <v>6.1572025429049999E-6</v>
      </c>
      <c r="AL118" s="10">
        <f>3/24000000*OO[[#This Row],[94 (30JUN1985 15:00:00)-Water Temperature (C)]]*OO[[#This Row],[36]]</f>
        <v>5.9060664893749984E-6</v>
      </c>
      <c r="AM118" s="10">
        <f>3/24000000*OO[[#This Row],[95 (30JUN1985 18:00:00)-Water Temperature (C)]]*OO[[#This Row],[37]]</f>
        <v>5.5801536142500001E-6</v>
      </c>
      <c r="AN118" s="10">
        <f>3/24000000*OO[[#This Row],[96 (30JUN1985 21:00:00)-Water Temperature (C)]]*OO[[#This Row],[38]]</f>
        <v>4.9600119825275004E-6</v>
      </c>
      <c r="AO118" s="10">
        <f>3/24000000*OO[[#This Row],[97 (01JUL1985 00:00:00)-Water Temperature (C)]]*OO[[#This Row],[39]]</f>
        <v>4.22960292828E-6</v>
      </c>
      <c r="AP118" s="10">
        <f>3/24000000*OO[[#This Row],[98 (01JUL1985 03:00:00)-Water Temperature (C)]]*OO[[#This Row],[40]]</f>
        <v>3.5908248997775002E-6</v>
      </c>
      <c r="AQ118" s="10">
        <f>3/24000000*OO[[#This Row],[99 (01JUL1985 06:00:00)-Water Temperature (C)]]*OO[[#This Row],[41]]</f>
        <v>3.0955351122562501E-6</v>
      </c>
      <c r="AR118" s="10">
        <f>3/24000000*OO[[#This Row],[100 (01JUL1985 09:00:00)-Water Temperature (C)]]*OO[[#This Row],[42]]</f>
        <v>2.8974240476262501E-6</v>
      </c>
      <c r="AS118" s="10">
        <f>3/24000000*OO[[#This Row],[101 (01JUL1985 12:00:00)-Water Temperature (C)]]*OO[[#This Row],[43]]</f>
        <v>2.7865164674549995E-6</v>
      </c>
      <c r="AT118" s="10">
        <f>3/24000000*OO[[#This Row],[102 (01JUL1985 15:00:00)-Water Temperature (C)]]*OO[[#This Row],[44]]</f>
        <v>2.6505396639449998E-6</v>
      </c>
      <c r="AU118" s="10">
        <f>3/24000000*OO[[#This Row],[103 (01JUL1985 18:00:00)-Water Temperature (C)]]*OO[[#This Row],[45]]</f>
        <v>2.4616424042512498E-6</v>
      </c>
      <c r="AV118" s="10">
        <f>3/24000000*OO[[#This Row],[104 (01JUL1985 21:00:00)-Water Temperature (C)]]*OO[[#This Row],[46]]</f>
        <v>2.1522251417894999E-6</v>
      </c>
      <c r="AW118" s="10">
        <f>3/24000000*OO[[#This Row],[105 (02JUL1985 00:00:00)-Water Temperature (C)]]*OO[[#This Row],[47]]</f>
        <v>1.8235237392813748E-6</v>
      </c>
      <c r="AX118" s="10">
        <f>3/24000000*OO[[#This Row],[106 (02JUL1985 03:00:00)-Water Temperature (C)]]*OO[[#This Row],[48]]</f>
        <v>1.5321464958177497E-6</v>
      </c>
      <c r="AY118" s="10">
        <f>3/24000000*OO[[#This Row],[107 (02JUL1985 06:00:00)-Water Temperature (C)]]*OO[[#This Row],[49]]</f>
        <v>1.28928192806E-6</v>
      </c>
      <c r="AZ118" s="10">
        <f>3/24000000*OO[[#This Row],[108 (02JUL1985 09:00:00)-Water Temperature (C)]]*OO[[#This Row],[50]]</f>
        <v>1.1075193851759998E-6</v>
      </c>
      <c r="BA118" s="10">
        <f>3/24000000*OO[[#This Row],[109 (02JUL1985 12:00:00)-Water Temperature (C)]]*OO[[#This Row],[51]]</f>
        <v>9.8249526959249998E-7</v>
      </c>
      <c r="BB118" s="10">
        <f>3/24000000*OO[[#This Row],[110 (02JUL1985 15:00:00)-Water Temperature (C)]]*OO[[#This Row],[52]]</f>
        <v>8.3362163184949999E-7</v>
      </c>
      <c r="BC118" s="10">
        <f>3/24000000*OO[[#This Row],[111 (02JUL1985 18:00:00)-Water Temperature (C)]]*OO[[#This Row],[53]]</f>
        <v>6.6307205954124995E-7</v>
      </c>
      <c r="BD118" s="10">
        <f>3/24000000*OO[[#This Row],[112 (02JUL1985 21:00:00)-Water Temperature (C)]]*OO[[#This Row],[54]]</f>
        <v>4.8499422285324998E-7</v>
      </c>
      <c r="BE118" s="10">
        <f>3/24000000*OO[[#This Row],[113 (03JUL1985 00:00:00)-Water Temperature (C)]]*OO[[#This Row],[55]]</f>
        <v>3.4235995702124995E-7</v>
      </c>
      <c r="BF118" s="10">
        <f>3/24000000*OO[[#This Row],[114 (03JUL1985 03:00:00)-Water Temperature (C)]]*OO[[#This Row],[56]]</f>
        <v>2.4503331441599998E-7</v>
      </c>
      <c r="BG118" s="10">
        <f>3/24000000*OO[[#This Row],[115 (03JUL1985 06:00:00)-Water Temperature (C)]]*OO[[#This Row],[57]]</f>
        <v>1.8422200636316248E-7</v>
      </c>
      <c r="BH118" s="10">
        <f>3/24000000*OO[[#This Row],[116 (03JUL1985 09:00:00)-Water Temperature (C)]]*OO[[#This Row],[58]]</f>
        <v>1.4965537981274997E-7</v>
      </c>
      <c r="BI118" s="10">
        <f>3/24000000*OO[[#This Row],[117 (03JUL1985 12:00:00)-Water Temperature (C)]]*OO[[#This Row],[59]]</f>
        <v>1.3129863188487497E-7</v>
      </c>
      <c r="BJ118" s="10">
        <f>3/24000000*OO[[#This Row],[118 (03JUL1985 15:00:00)-Water Temperature (C)]]*OO[[#This Row],[60]]</f>
        <v>1.17857148471675E-7</v>
      </c>
      <c r="BK118" s="10">
        <f>3/24000000*OO[[#This Row],[119 (03JUL1985 18:00:00)-Water Temperature (C)]]*OO[[#This Row],[61]]</f>
        <v>1.0687428629549999E-7</v>
      </c>
      <c r="BL118" s="10">
        <f>3/24000000*OO[[#This Row],[120 (03JUL1985 21:00:00)-Water Temperature (C)]]*OO[[#This Row],[62]]</f>
        <v>9.2600786981999999E-8</v>
      </c>
      <c r="BM118" s="10">
        <f>3/24000000*OO[[#This Row],[121 (04JUL1985 00:00:00)-Water Temperature (C)]]*OO[[#This Row],[63]]</f>
        <v>7.8447336102499989E-8</v>
      </c>
      <c r="BN118" s="10">
        <f>3/24000000*OO[[#This Row],[122 (04JUL1985 03:00:00)-Water Temperature (C)]]*OO[[#This Row],[64]]</f>
        <v>6.6860864832599997E-8</v>
      </c>
      <c r="BO118" s="10">
        <f>3/24000000*OO[[#This Row],[123 (04JUL1985 06:00:00)-Water Temperature (C)]]*OO[[#This Row],[65]]</f>
        <v>5.8220137701724996E-8</v>
      </c>
      <c r="BP118" s="10">
        <f>3/24000000*OO[[#This Row],[124 (04JUL1985 09:00:00)-Water Temperature (C)]]*OO[[#This Row],[66]]</f>
        <v>5.5557655629637501E-8</v>
      </c>
      <c r="BQ118" s="10">
        <f>3/24000000*OO[[#This Row],[125 (04JUL1985 12:00:00)-Water Temperature (C)]]*OO[[#This Row],[67]]</f>
        <v>5.4724531085674995E-8</v>
      </c>
      <c r="BR118" s="10">
        <f>3/24000000*OO[[#This Row],[126 (04JUL1985 15:00:00)-Water Temperature (C)]]*OO[[#This Row],[68]]</f>
        <v>5.3400467314350002E-8</v>
      </c>
      <c r="BS118" s="10">
        <f>3/24000000*OO[[#This Row],[127 (04JUL1985 18:00:00)-Water Temperature (C)]]*OO[[#This Row],[69]]</f>
        <v>5.1988947979875E-8</v>
      </c>
      <c r="BT118" s="10">
        <f>3/24000000*OO[[#This Row],[128 (04JUL1985 21:00:00)-Water Temperature (C)]]*OO[[#This Row],[70]]</f>
        <v>4.8400618062500002E-8</v>
      </c>
      <c r="BU118" s="10">
        <f>3/24000000*OO[[#This Row],[129 (05JUL1985 00:00:00)-Water Temperature (C)]]*OO[[#This Row],[71]]</f>
        <v>4.3375836652799999E-8</v>
      </c>
      <c r="BV118" s="10">
        <f>3/24000000*OO[[#This Row],[130 (05JUL1985 03:00:00)-Water Temperature (C)]]*OO[[#This Row],[72]]</f>
        <v>3.89705729799375E-8</v>
      </c>
      <c r="BW118" s="10">
        <f>3/24000000*OO[[#This Row],[131 (05JUL1985 06:00:00)-Water Temperature (C)]]*OO[[#This Row],[73]]</f>
        <v>3.5315585718437504E-8</v>
      </c>
      <c r="BX118" s="10">
        <f>3/24000000*OO[[#This Row],[132 (05JUL1985 09:00:00)-Water Temperature (C)]]*OO[[#This Row],[74]]</f>
        <v>3.4766027090662496E-8</v>
      </c>
      <c r="BY118" s="10">
        <f>3/24000000*OO[[#This Row],[133 (05JUL1985 12:00:00)-Water Temperature (C)]]*OO[[#This Row],[75]]</f>
        <v>3.5930278749137499E-8</v>
      </c>
      <c r="BZ118" s="10">
        <f>3/24000000*OO[[#This Row],[134 (05JUL1985 15:00:00)-Water Temperature (C)]]*OO[[#This Row],[76]]</f>
        <v>3.796281566525E-8</v>
      </c>
      <c r="CA118" s="10">
        <f>3/24000000*OO[[#This Row],[135 (05JUL1985 18:00:00)-Water Temperature (C)]]*OO[[#This Row],[77]]</f>
        <v>3.9677727936599993E-8</v>
      </c>
      <c r="CB118" s="10">
        <f>3/24000000*OO[[#This Row],[136 (05JUL1985 21:00:00)-Water Temperature (C)]]*OO[[#This Row],[78]]</f>
        <v>3.8869604040062491E-8</v>
      </c>
      <c r="CC118" s="10">
        <f>3/24000000*OO[[#This Row],[137 (06JUL1985 00:00:00)-Water Temperature (C)]]*OO[[#This Row],[79]]</f>
        <v>3.6195539111712506E-8</v>
      </c>
      <c r="CD118" s="10">
        <f>3/24000000*OO[[#This Row],[138 (06JUL1985 03:00:00)-Water Temperature (C)]]*OO[[#This Row],[80]]</f>
        <v>3.31719539805875E-8</v>
      </c>
      <c r="CE118" s="10">
        <f>3/24000000*OO[[#This Row],[139 (06JUL1985 06:00:00)-Water Temperature (C)]]*OO[[#This Row],[81]]</f>
        <v>3.0707023276874995E-8</v>
      </c>
      <c r="CF118" s="10">
        <f>3/24000000*OO[[#This Row],[140 (06JUL1985 09:00:00)-Water Temperature (C)]]*OO[[#This Row],[82]]</f>
        <v>3.0806094796987496E-8</v>
      </c>
      <c r="CG118" s="10">
        <f>3/24000000*OO[[#This Row],[141 (06JUL1985 12:00:00)-Water Temperature (C)]]*OO[[#This Row],[83]]</f>
        <v>3.2011951328075001E-8</v>
      </c>
      <c r="CH118" s="10">
        <f>3/24000000*OO[[#This Row],[142 (06JUL1985 15:00:00)-Water Temperature (C)]]*OO[[#This Row],[84]]</f>
        <v>3.3953001290099993E-8</v>
      </c>
      <c r="CI118" s="10">
        <f>3/24000000*OO[[#This Row],[143 (06JUL1985 18:00:00)-Water Temperature (C)]]*OO[[#This Row],[85]]</f>
        <v>3.5691464293249994E-8</v>
      </c>
      <c r="CJ118" s="10">
        <f>3/24000000*OO[[#This Row],[144 (06JUL1985 21:00:00)-Water Temperature (C)]]*OO[[#This Row],[86]]</f>
        <v>3.5503677535012504E-8</v>
      </c>
      <c r="CK118" s="10">
        <f>3/24000000*OO[[#This Row],[145 (07JUL1985 00:00:00)-Water Temperature (C)]]*OO[[#This Row],[87]]</f>
        <v>3.3476311372500001E-8</v>
      </c>
      <c r="CL118" s="10">
        <f>3/24000000*OO[[#This Row],[146 (07JUL1985 03:00:00)-Water Temperature (C)]]*OO[[#This Row],[88]]</f>
        <v>3.0854216896574993E-8</v>
      </c>
      <c r="CM118" s="10">
        <f>3/24000000*OO[[#This Row],[147 (07JUL1985 06:00:00)-Water Temperature (C)]]*OO[[#This Row],[89]]</f>
        <v>2.8430318973000001E-8</v>
      </c>
      <c r="CN118" s="10">
        <f>3/24000000*OO[[#This Row],[148 (07JUL1985 09:00:00)-Water Temperature (C)]]*OO[[#This Row],[90]]</f>
        <v>2.7705666467312497E-8</v>
      </c>
      <c r="CO118" s="10">
        <f>3/24000000*OO[[#This Row],[149 (07JUL1985 12:00:00)-Water Temperature (C)]]*OO[[#This Row],[91]]</f>
        <v>2.6625136372800001E-8</v>
      </c>
      <c r="CP118" s="10">
        <f>3/24000000*OO[[#This Row],[150 (07JUL1985 15:00:00)-Water Temperature (C)]]*OO[[#This Row],[92]]</f>
        <v>2.6329359313650003E-8</v>
      </c>
      <c r="CQ118" s="10">
        <f>3/24000000*OO[[#This Row],[151 (07JUL1985 18:00:00)-Water Temperature (C)]]*OO[[#This Row],[93]]</f>
        <v>2.5258790880000003E-8</v>
      </c>
      <c r="CR118" s="10">
        <f>3/24000000*OO[[#This Row],[152 (07JUL1985 21:00:00)-Water Temperature (C)]]*OO[[#This Row],[94]]</f>
        <v>2.3090028996562495E-8</v>
      </c>
      <c r="CS118" s="10">
        <f>3/24000000*OO[[#This Row],[153 (08JUL1985 00:00:00)-Water Temperature (C)]]*OO[[#This Row],[95]]</f>
        <v>2.0585088153812498E-8</v>
      </c>
      <c r="CT118" s="10">
        <f>3/24000000*OO[[#This Row],[154 (08JUL1985 03:00:00)-Water Temperature (C)]]*OO[[#This Row],[96]]</f>
        <v>1.8079186849687498E-8</v>
      </c>
      <c r="CU118" s="10">
        <f>3/24000000*OO[[#This Row],[155 (08JUL1985 06:00:00)-Water Temperature (C)]]*OO[[#This Row],[97]]</f>
        <v>1.61656711752375E-8</v>
      </c>
      <c r="CV118" s="10">
        <f>3/24000000*OO[[#This Row],[156 (08JUL1985 09:00:00)-Water Temperature (C)]]*OO[[#This Row],[98]]</f>
        <v>1.5786103309920001E-8</v>
      </c>
      <c r="CW118" s="10">
        <f>3/24000000*OO[[#This Row],[157 (08JUL1985 12:00:00)-Water Temperature (C)]]*OO[[#This Row],[99]]</f>
        <v>1.5965660181205E-8</v>
      </c>
    </row>
    <row r="119" spans="1:101" x14ac:dyDescent="0.35">
      <c r="A119" t="s">
        <v>124</v>
      </c>
      <c r="B119">
        <v>825.53859999999997</v>
      </c>
      <c r="C119" s="10">
        <f>3/24*OO[[#This Row],[59 (26JUN1985 06:00:00)-Water Temperature (C)]]*OO[[#This Row],[1]]/SUM(OO[1])</f>
        <v>0</v>
      </c>
      <c r="D119" s="10">
        <f>3/24*OO[[#This Row],[60 (26JUN1985 09:00:00)-Water Temperature (C)]]*OO[[#This Row],[2]]/SUM(OO[2])</f>
        <v>0</v>
      </c>
      <c r="E119" s="10">
        <f>3/24*OO[[#This Row],[61 (26JUN1985 12:00:00)-Water Temperature (C)]]*OO[[#This Row],[3]]/SUM(OO[3])</f>
        <v>2.8641696734520417E-33</v>
      </c>
      <c r="F119" s="10">
        <f>3/24*OO[[#This Row],[62 (26JUN1985 15:00:00)-Water Temperature (C)]]*OO[[#This Row],[4]]/SUM(OO[4])</f>
        <v>4.5081497251458391E-21</v>
      </c>
      <c r="G119" s="10">
        <f>3/24*OO[[#This Row],[63 (26JUN1985 18:00:00)-Water Temperature (C)]]*OO[[#This Row],[5]]/SUM(OO[5])</f>
        <v>9.6612630409763904E-10</v>
      </c>
      <c r="H119" s="10">
        <f>3/24*OO[[#This Row],[64 (26JUN1985 21:00:00)-Water Temperature (C)]]*OO[[#This Row],[6]]/SUM(OO[6])</f>
        <v>3.807283616616836E-5</v>
      </c>
      <c r="I119" s="10">
        <f>3/24*OO[[#This Row],[65 (27JUN1985 00:00:00)-Water Temperature (C)]]*OO[[#This Row],[7]]/SUM(OO[7])</f>
        <v>4.1500707778384339E-3</v>
      </c>
      <c r="J119" s="10">
        <f>3/24*OO[[#This Row],[66 (27JUN1985 03:00:00)-Water Temperature (C)]]*OO[[#This Row],[8]]/SUM(OO[8])</f>
        <v>3.6298740374181744E-2</v>
      </c>
      <c r="K119" s="10">
        <f>3/24*OO[[#This Row],[67 (27JUN1985 06:00:00)-Water Temperature (C)]]*OO[[#This Row],[9]]/SUM(OO[9])</f>
        <v>6.4839187275692711E-2</v>
      </c>
      <c r="L119" s="10">
        <f>3/24*OO[[#This Row],[68 (27JUN1985 09:00:00)-Water Temperature (C)]]*OO[[#This Row],[10]]/SUM(OO[10])</f>
        <v>4.0751866802898995E-2</v>
      </c>
      <c r="M119" s="10">
        <f>3/24*OO[[#This Row],[69 (27JUN1985 12:00:00)-Water Temperature (C)]]*OO[[#This Row],[11]]/SUM(OO[11])</f>
        <v>1.1889839505747367E-2</v>
      </c>
      <c r="N119" s="10">
        <f>3/24*OO[[#This Row],[70 (27JUN1985 15:00:00)-Water Temperature (C)]]*OO[[#This Row],[12]]/SUM(OO[12])</f>
        <v>1.996590468582143E-3</v>
      </c>
      <c r="O119" s="10">
        <f>3/24*OO[[#This Row],[71 (27JUN1985 18:00:00)-Water Temperature (C)]]*OO[[#This Row],[13]]/SUM(OO[13])</f>
        <v>2.5742550605791577E-4</v>
      </c>
      <c r="P119" s="10">
        <f>3/24*OO[[#This Row],[72 (27JUN1985 21:00:00)-Water Temperature (C)]]*OO[[#This Row],[14]]/SUM(OO[14])</f>
        <v>5.2856225005524375E-5</v>
      </c>
      <c r="Q119" s="10">
        <f>3/24*OO[[#This Row],[73 (28JUN1985 00:00:00)-Water Temperature (C)]]*OO[[#This Row],[15]]/SUM(OO[15])</f>
        <v>3.0226772364995753E-5</v>
      </c>
      <c r="R119" s="10">
        <f>3/24*OO[[#This Row],[74 (28JUN1985 03:00:00)-Water Temperature (C)]]*OO[[#This Row],[16]]/SUM(OO[16])</f>
        <v>2.4881878101760312E-5</v>
      </c>
      <c r="S119" s="10">
        <f>3/24*OO[[#This Row],[75 (28JUN1985 06:00:00)-Water Temperature (C)]]*OO[[#This Row],[17]]/SUM(OO[17])</f>
        <v>2.2245198843751358E-5</v>
      </c>
      <c r="T119" s="10">
        <f>3/24*OO[[#This Row],[76 (28JUN1985 09:00:00)-Water Temperature (C)]]*OO[[#This Row],[18]]/SUM(OO[18])</f>
        <v>2.1405467011247839E-5</v>
      </c>
      <c r="U119" s="10">
        <f>3/24*OO[[#This Row],[77 (28JUN1985 12:00:00)-Water Temperature (C)]]*OO[[#This Row],[19]]/SUM(OO[19])</f>
        <v>2.0693426779929163E-5</v>
      </c>
      <c r="V119" s="10">
        <f>3/24000000*OO[[#This Row],[78 (28JUN1985 15:00:00)-Water Temperature (C)]]*OO[[#This Row],[20]]</f>
        <v>1.9785689695892501E-5</v>
      </c>
      <c r="W119" s="10">
        <f>3/24000000*OO[[#This Row],[79 (28JUN1985 18:00:00)-Water Temperature (C)]]*OO[[#This Row],[21]]</f>
        <v>1.8013675326735002E-5</v>
      </c>
      <c r="X119" s="10">
        <f>3/24000000*OO[[#This Row],[80 (28JUN1985 21:00:00)-Water Temperature (C)]]*OO[[#This Row],[22]]</f>
        <v>1.5807451031394998E-5</v>
      </c>
      <c r="Y119" s="10">
        <f>3/24000000*OO[[#This Row],[81 (29JUN1985 00:00:00)-Water Temperature (C)]]*OO[[#This Row],[23]]</f>
        <v>1.375209585308875E-5</v>
      </c>
      <c r="Z119" s="10">
        <f>3/24000000*OO[[#This Row],[82 (29JUN1985 03:00:00)-Water Temperature (C)]]*OO[[#This Row],[24]]</f>
        <v>1.2135906062779998E-5</v>
      </c>
      <c r="AA119" s="10">
        <f>3/24000000*OO[[#This Row],[83 (29JUN1985 06:00:00)-Water Temperature (C)]]*OO[[#This Row],[25]]</f>
        <v>1.15247318096575E-5</v>
      </c>
      <c r="AB119" s="10">
        <f>3/24000000*OO[[#This Row],[84 (29JUN1985 09:00:00)-Water Temperature (C)]]*OO[[#This Row],[26]]</f>
        <v>1.251261458800875E-5</v>
      </c>
      <c r="AC119" s="10">
        <f>3/24000000*OO[[#This Row],[85 (29JUN1985 12:00:00)-Water Temperature (C)]]*OO[[#This Row],[27]]</f>
        <v>1.37185615694475E-5</v>
      </c>
      <c r="AD119" s="10">
        <f>3/24000000*OO[[#This Row],[86 (29JUN1985 15:00:00)-Water Temperature (C)]]*OO[[#This Row],[28]]</f>
        <v>1.42984134517125E-5</v>
      </c>
      <c r="AE119" s="10">
        <f>3/24000000*OO[[#This Row],[88 (29JUN1985 21:00:00)-Water Temperature (C)]]*OO[[#This Row],[30]]</f>
        <v>1.2578223871342499E-5</v>
      </c>
      <c r="AF119" s="10">
        <f>3/24000000*OO[[#This Row],[88 (29JUN1985 21:00:00)-Water Temperature (C)]]*OO[[#This Row],[30]]</f>
        <v>1.2578223871342499E-5</v>
      </c>
      <c r="AG119" s="10">
        <f>3/24000000*OO[[#This Row],[89 (30JUN1985 00:00:00)-Water Temperature (C)]]*OO[[#This Row],[31]]</f>
        <v>1.0966968343668749E-5</v>
      </c>
      <c r="AH119" s="10">
        <f>3/24000000*OO[[#This Row],[90 (30JUN1985 03:00:00)-Water Temperature (C)]]*OO[[#This Row],[32]]</f>
        <v>9.4457467384874988E-6</v>
      </c>
      <c r="AI119" s="10">
        <f>3/24000000*OO[[#This Row],[91 (30JUN1985 06:00:00)-Water Temperature (C)]]*OO[[#This Row],[33]]</f>
        <v>8.3091478692587479E-6</v>
      </c>
      <c r="AJ119" s="10">
        <f>3/24000000*OO[[#This Row],[92 (30JUN1985 09:00:00)-Water Temperature (C)]]*OO[[#This Row],[34]]</f>
        <v>7.8985705602312493E-6</v>
      </c>
      <c r="AK119" s="10">
        <f>3/24000000*OO[[#This Row],[93 (30JUN1985 12:00:00)-Water Temperature (C)]]*OO[[#This Row],[35]]</f>
        <v>7.568708725443749E-6</v>
      </c>
      <c r="AL119" s="10">
        <f>3/24000000*OO[[#This Row],[94 (30JUN1985 15:00:00)-Water Temperature (C)]]*OO[[#This Row],[36]]</f>
        <v>7.2718620746887505E-6</v>
      </c>
      <c r="AM119" s="10">
        <f>3/24000000*OO[[#This Row],[95 (30JUN1985 18:00:00)-Water Temperature (C)]]*OO[[#This Row],[37]]</f>
        <v>6.8940215877850005E-6</v>
      </c>
      <c r="AN119" s="10">
        <f>3/24000000*OO[[#This Row],[96 (30JUN1985 21:00:00)-Water Temperature (C)]]*OO[[#This Row],[38]]</f>
        <v>6.1404626124412493E-6</v>
      </c>
      <c r="AO119" s="10">
        <f>3/24000000*OO[[#This Row],[97 (01JUL1985 00:00:00)-Water Temperature (C)]]*OO[[#This Row],[39]]</f>
        <v>5.2404769221000007E-6</v>
      </c>
      <c r="AP119" s="10">
        <f>3/24000000*OO[[#This Row],[98 (01JUL1985 03:00:00)-Water Temperature (C)]]*OO[[#This Row],[40]]</f>
        <v>4.4546495198062494E-6</v>
      </c>
      <c r="AQ119" s="10">
        <f>3/24000000*OO[[#This Row],[99 (01JUL1985 06:00:00)-Water Temperature (C)]]*OO[[#This Row],[41]]</f>
        <v>3.8401085805499998E-6</v>
      </c>
      <c r="AR119" s="10">
        <f>3/24000000*OO[[#This Row],[100 (01JUL1985 09:00:00)-Water Temperature (C)]]*OO[[#This Row],[42]]</f>
        <v>3.5910743692212496E-6</v>
      </c>
      <c r="AS119" s="10">
        <f>3/24000000*OO[[#This Row],[101 (01JUL1985 12:00:00)-Water Temperature (C)]]*OO[[#This Row],[43]]</f>
        <v>3.4551324379924998E-6</v>
      </c>
      <c r="AT119" s="10">
        <f>3/24000000*OO[[#This Row],[102 (01JUL1985 15:00:00)-Water Temperature (C)]]*OO[[#This Row],[44]]</f>
        <v>3.2912613468000001E-6</v>
      </c>
      <c r="AU119" s="10">
        <f>3/24000000*OO[[#This Row],[103 (01JUL1985 18:00:00)-Water Temperature (C)]]*OO[[#This Row],[45]]</f>
        <v>3.0679878640574997E-6</v>
      </c>
      <c r="AV119" s="10">
        <f>3/24000000*OO[[#This Row],[104 (01JUL1985 21:00:00)-Water Temperature (C)]]*OO[[#This Row],[46]]</f>
        <v>2.6898094263499997E-6</v>
      </c>
      <c r="AW119" s="10">
        <f>3/24000000*OO[[#This Row],[105 (02JUL1985 00:00:00)-Water Temperature (C)]]*OO[[#This Row],[47]]</f>
        <v>2.2833515921625001E-6</v>
      </c>
      <c r="AX119" s="10">
        <f>3/24000000*OO[[#This Row],[106 (02JUL1985 03:00:00)-Water Temperature (C)]]*OO[[#This Row],[48]]</f>
        <v>1.9221821804099997E-6</v>
      </c>
      <c r="AY119" s="10">
        <f>3/24000000*OO[[#This Row],[107 (02JUL1985 06:00:00)-Water Temperature (C)]]*OO[[#This Row],[49]]</f>
        <v>1.6181441013562502E-6</v>
      </c>
      <c r="AZ119" s="10">
        <f>3/24000000*OO[[#This Row],[108 (02JUL1985 09:00:00)-Water Temperature (C)]]*OO[[#This Row],[50]]</f>
        <v>1.3897608249079998E-6</v>
      </c>
      <c r="BA119" s="10">
        <f>3/24000000*OO[[#This Row],[109 (02JUL1985 12:00:00)-Water Temperature (C)]]*OO[[#This Row],[51]]</f>
        <v>1.2349111734892498E-6</v>
      </c>
      <c r="BB119" s="10">
        <f>3/24000000*OO[[#This Row],[110 (02JUL1985 15:00:00)-Water Temperature (C)]]*OO[[#This Row],[52]]</f>
        <v>1.05155063521075E-6</v>
      </c>
      <c r="BC119" s="10">
        <f>3/24000000*OO[[#This Row],[111 (02JUL1985 18:00:00)-Water Temperature (C)]]*OO[[#This Row],[53]]</f>
        <v>8.4036537827549992E-7</v>
      </c>
      <c r="BD119" s="10">
        <f>3/24000000*OO[[#This Row],[112 (02JUL1985 21:00:00)-Water Temperature (C)]]*OO[[#This Row],[54]]</f>
        <v>6.172850058468749E-7</v>
      </c>
      <c r="BE119" s="10">
        <f>3/24000000*OO[[#This Row],[113 (03JUL1985 00:00:00)-Water Temperature (C)]]*OO[[#This Row],[55]]</f>
        <v>4.3607383292675001E-7</v>
      </c>
      <c r="BF119" s="10">
        <f>3/24000000*OO[[#This Row],[114 (03JUL1985 03:00:00)-Water Temperature (C)]]*OO[[#This Row],[56]]</f>
        <v>3.1114703738350007E-7</v>
      </c>
      <c r="BG119" s="10">
        <f>3/24000000*OO[[#This Row],[115 (03JUL1985 06:00:00)-Water Temperature (C)]]*OO[[#This Row],[57]]</f>
        <v>2.3265724647912499E-7</v>
      </c>
      <c r="BH119" s="10">
        <f>3/24000000*OO[[#This Row],[116 (03JUL1985 09:00:00)-Water Temperature (C)]]*OO[[#This Row],[58]]</f>
        <v>1.8819993004662497E-7</v>
      </c>
      <c r="BI119" s="10">
        <f>3/24000000*OO[[#This Row],[117 (03JUL1985 12:00:00)-Water Temperature (C)]]*OO[[#This Row],[59]]</f>
        <v>1.6477054136741249E-7</v>
      </c>
      <c r="BJ119" s="10">
        <f>3/24000000*OO[[#This Row],[118 (03JUL1985 15:00:00)-Water Temperature (C)]]*OO[[#This Row],[60]]</f>
        <v>1.477569348918E-7</v>
      </c>
      <c r="BK119" s="10">
        <f>3/24000000*OO[[#This Row],[119 (03JUL1985 18:00:00)-Water Temperature (C)]]*OO[[#This Row],[61]]</f>
        <v>1.3398625530165E-7</v>
      </c>
      <c r="BL119" s="10">
        <f>3/24000000*OO[[#This Row],[120 (03JUL1985 21:00:00)-Water Temperature (C)]]*OO[[#This Row],[62]]</f>
        <v>1.16064614670625E-7</v>
      </c>
      <c r="BM119" s="10">
        <f>3/24000000*OO[[#This Row],[121 (04JUL1985 00:00:00)-Water Temperature (C)]]*OO[[#This Row],[63]]</f>
        <v>9.8329427455387498E-8</v>
      </c>
      <c r="BN119" s="10">
        <f>3/24000000*OO[[#This Row],[122 (04JUL1985 03:00:00)-Water Temperature (C)]]*OO[[#This Row],[64]]</f>
        <v>8.3753008718650001E-8</v>
      </c>
      <c r="BO119" s="10">
        <f>3/24000000*OO[[#This Row],[123 (04JUL1985 06:00:00)-Water Temperature (C)]]*OO[[#This Row],[65]]</f>
        <v>7.2776341615837484E-8</v>
      </c>
      <c r="BP119" s="10">
        <f>3/24000000*OO[[#This Row],[124 (04JUL1985 09:00:00)-Water Temperature (C)]]*OO[[#This Row],[66]]</f>
        <v>6.9282790855874997E-8</v>
      </c>
      <c r="BQ119" s="10">
        <f>3/24000000*OO[[#This Row],[125 (04JUL1985 12:00:00)-Water Temperature (C)]]*OO[[#This Row],[67]]</f>
        <v>6.81627017148E-8</v>
      </c>
      <c r="BR119" s="10">
        <f>3/24000000*OO[[#This Row],[126 (04JUL1985 15:00:00)-Water Temperature (C)]]*OO[[#This Row],[68]]</f>
        <v>6.6543532962399986E-8</v>
      </c>
      <c r="BS119" s="10">
        <f>3/24000000*OO[[#This Row],[127 (04JUL1985 18:00:00)-Water Temperature (C)]]*OO[[#This Row],[69]]</f>
        <v>6.4873002186137497E-8</v>
      </c>
      <c r="BT119" s="10">
        <f>3/24000000*OO[[#This Row],[128 (04JUL1985 21:00:00)-Water Temperature (C)]]*OO[[#This Row],[70]]</f>
        <v>6.0403672987350007E-8</v>
      </c>
      <c r="BU119" s="10">
        <f>3/24000000*OO[[#This Row],[129 (05JUL1985 00:00:00)-Water Temperature (C)]]*OO[[#This Row],[71]]</f>
        <v>5.40775570944E-8</v>
      </c>
      <c r="BV119" s="10">
        <f>3/24000000*OO[[#This Row],[130 (05JUL1985 03:00:00)-Water Temperature (C)]]*OO[[#This Row],[72]]</f>
        <v>4.8583480443924991E-8</v>
      </c>
      <c r="BW119" s="10">
        <f>3/24000000*OO[[#This Row],[131 (05JUL1985 06:00:00)-Water Temperature (C)]]*OO[[#This Row],[73]]</f>
        <v>4.4035965121250004E-8</v>
      </c>
      <c r="BX119" s="10">
        <f>3/24000000*OO[[#This Row],[132 (05JUL1985 09:00:00)-Water Temperature (C)]]*OO[[#This Row],[74]]</f>
        <v>4.3278688457874995E-8</v>
      </c>
      <c r="BY119" s="10">
        <f>3/24000000*OO[[#This Row],[133 (05JUL1985 12:00:00)-Water Temperature (C)]]*OO[[#This Row],[75]]</f>
        <v>4.4621639157074996E-8</v>
      </c>
      <c r="BZ119" s="10">
        <f>3/24000000*OO[[#This Row],[134 (05JUL1985 15:00:00)-Water Temperature (C)]]*OO[[#This Row],[76]]</f>
        <v>4.7080632968999992E-8</v>
      </c>
      <c r="CA119" s="10">
        <f>3/24000000*OO[[#This Row],[135 (05JUL1985 18:00:00)-Water Temperature (C)]]*OO[[#This Row],[77]]</f>
        <v>4.9231702163437507E-8</v>
      </c>
      <c r="CB119" s="10">
        <f>3/24000000*OO[[#This Row],[136 (05JUL1985 21:00:00)-Water Temperature (C)]]*OO[[#This Row],[78]]</f>
        <v>4.8286302327999993E-8</v>
      </c>
      <c r="CC119" s="10">
        <f>3/24000000*OO[[#This Row],[137 (06JUL1985 00:00:00)-Water Temperature (C)]]*OO[[#This Row],[79]]</f>
        <v>4.5023463790274994E-8</v>
      </c>
      <c r="CD119" s="10">
        <f>3/24000000*OO[[#This Row],[138 (06JUL1985 03:00:00)-Water Temperature (C)]]*OO[[#This Row],[80]]</f>
        <v>4.1297836251E-8</v>
      </c>
      <c r="CE119" s="10">
        <f>3/24000000*OO[[#This Row],[139 (06JUL1985 06:00:00)-Water Temperature (C)]]*OO[[#This Row],[81]]</f>
        <v>3.8226958450450006E-8</v>
      </c>
      <c r="CF119" s="10">
        <f>3/24000000*OO[[#This Row],[140 (06JUL1985 09:00:00)-Water Temperature (C)]]*OO[[#This Row],[82]]</f>
        <v>3.8298241355499997E-8</v>
      </c>
      <c r="CG119" s="10">
        <f>3/24000000*OO[[#This Row],[141 (06JUL1985 12:00:00)-Water Temperature (C)]]*OO[[#This Row],[83]]</f>
        <v>3.9720836977724992E-8</v>
      </c>
      <c r="CH119" s="10">
        <f>3/24000000*OO[[#This Row],[142 (06JUL1985 15:00:00)-Water Temperature (C)]]*OO[[#This Row],[84]]</f>
        <v>4.20483835266E-8</v>
      </c>
      <c r="CI119" s="10">
        <f>3/24000000*OO[[#This Row],[143 (06JUL1985 18:00:00)-Water Temperature (C)]]*OO[[#This Row],[85]]</f>
        <v>4.4212171178874999E-8</v>
      </c>
      <c r="CJ119" s="10">
        <f>3/24000000*OO[[#This Row],[144 (06JUL1985 21:00:00)-Water Temperature (C)]]*OO[[#This Row],[86]]</f>
        <v>4.4029923113249996E-8</v>
      </c>
      <c r="CK119" s="10">
        <f>3/24000000*OO[[#This Row],[145 (07JUL1985 00:00:00)-Water Temperature (C)]]*OO[[#This Row],[87]]</f>
        <v>4.1592619411200001E-8</v>
      </c>
      <c r="CL119" s="10">
        <f>3/24000000*OO[[#This Row],[146 (07JUL1985 03:00:00)-Water Temperature (C)]]*OO[[#This Row],[88]]</f>
        <v>3.8393745574249991E-8</v>
      </c>
      <c r="CM119" s="10">
        <f>3/24000000*OO[[#This Row],[147 (07JUL1985 06:00:00)-Water Temperature (C)]]*OO[[#This Row],[89]]</f>
        <v>3.5405952451274998E-8</v>
      </c>
      <c r="CN119" s="10">
        <f>3/24000000*OO[[#This Row],[148 (07JUL1985 09:00:00)-Water Temperature (C)]]*OO[[#This Row],[90]]</f>
        <v>3.4471464164212504E-8</v>
      </c>
      <c r="CO119" s="10">
        <f>3/24000000*OO[[#This Row],[149 (07JUL1985 12:00:00)-Water Temperature (C)]]*OO[[#This Row],[91]]</f>
        <v>3.3111283179150002E-8</v>
      </c>
      <c r="CP119" s="10">
        <f>3/24000000*OO[[#This Row],[150 (07JUL1985 15:00:00)-Water Temperature (C)]]*OO[[#This Row],[92]]</f>
        <v>3.2807304971999994E-8</v>
      </c>
      <c r="CQ119" s="10">
        <f>3/24000000*OO[[#This Row],[151 (07JUL1985 18:00:00)-Water Temperature (C)]]*OO[[#This Row],[93]]</f>
        <v>3.1528119179849994E-8</v>
      </c>
      <c r="CR119" s="10">
        <f>3/24000000*OO[[#This Row],[152 (07JUL1985 21:00:00)-Water Temperature (C)]]*OO[[#This Row],[94]]</f>
        <v>2.8827084551362499E-8</v>
      </c>
      <c r="CS119" s="10">
        <f>3/24000000*OO[[#This Row],[153 (08JUL1985 00:00:00)-Water Temperature (C)]]*OO[[#This Row],[95]]</f>
        <v>2.5703625183937495E-8</v>
      </c>
      <c r="CT119" s="10">
        <f>3/24000000*OO[[#This Row],[154 (08JUL1985 03:00:00)-Water Temperature (C)]]*OO[[#This Row],[96]]</f>
        <v>2.2591211824187501E-8</v>
      </c>
      <c r="CU119" s="10">
        <f>3/24000000*OO[[#This Row],[155 (08JUL1985 06:00:00)-Water Temperature (C)]]*OO[[#This Row],[97]]</f>
        <v>2.0195448050162503E-8</v>
      </c>
      <c r="CV119" s="10">
        <f>3/24000000*OO[[#This Row],[156 (08JUL1985 09:00:00)-Water Temperature (C)]]*OO[[#This Row],[98]]</f>
        <v>1.96935633741E-8</v>
      </c>
      <c r="CW119" s="10">
        <f>3/24000000*OO[[#This Row],[157 (08JUL1985 12:00:00)-Water Temperature (C)]]*OO[[#This Row],[99]]</f>
        <v>1.9904859494779999E-8</v>
      </c>
    </row>
    <row r="120" spans="1:101" x14ac:dyDescent="0.35">
      <c r="A120" t="s">
        <v>125</v>
      </c>
      <c r="B120">
        <v>772.61620000000005</v>
      </c>
      <c r="C120" s="10">
        <f>3/24*OO[[#This Row],[59 (26JUN1985 06:00:00)-Water Temperature (C)]]*OO[[#This Row],[1]]/SUM(OO[1])</f>
        <v>0</v>
      </c>
      <c r="D120" s="10">
        <f>3/24*OO[[#This Row],[60 (26JUN1985 09:00:00)-Water Temperature (C)]]*OO[[#This Row],[2]]/SUM(OO[2])</f>
        <v>0</v>
      </c>
      <c r="E120" s="10">
        <f>3/24*OO[[#This Row],[61 (26JUN1985 12:00:00)-Water Temperature (C)]]*OO[[#This Row],[3]]/SUM(OO[3])</f>
        <v>4.2886487458942989E-34</v>
      </c>
      <c r="F120" s="10">
        <f>3/24*OO[[#This Row],[62 (26JUN1985 15:00:00)-Water Temperature (C)]]*OO[[#This Row],[4]]/SUM(OO[4])</f>
        <v>7.5307625603105159E-22</v>
      </c>
      <c r="G120" s="10">
        <f>3/24*OO[[#This Row],[63 (26JUN1985 18:00:00)-Water Temperature (C)]]*OO[[#This Row],[5]]/SUM(OO[5])</f>
        <v>2.2005549463924317E-10</v>
      </c>
      <c r="H120" s="10">
        <f>3/24*OO[[#This Row],[64 (26JUN1985 21:00:00)-Water Temperature (C)]]*OO[[#This Row],[6]]/SUM(OO[6])</f>
        <v>1.8619538364455696E-5</v>
      </c>
      <c r="I120" s="10">
        <f>3/24*OO[[#This Row],[65 (27JUN1985 00:00:00)-Water Temperature (C)]]*OO[[#This Row],[7]]/SUM(OO[7])</f>
        <v>2.4380156855418286E-3</v>
      </c>
      <c r="J120" s="10">
        <f>3/24*OO[[#This Row],[66 (27JUN1985 03:00:00)-Water Temperature (C)]]*OO[[#This Row],[8]]/SUM(OO[8])</f>
        <v>2.385572877257941E-2</v>
      </c>
      <c r="K120" s="10">
        <f>3/24*OO[[#This Row],[67 (27JUN1985 06:00:00)-Water Temperature (C)]]*OO[[#This Row],[9]]/SUM(OO[9])</f>
        <v>4.6066501605756177E-2</v>
      </c>
      <c r="L120" s="10">
        <f>3/24*OO[[#This Row],[68 (27JUN1985 09:00:00)-Water Temperature (C)]]*OO[[#This Row],[10]]/SUM(OO[10])</f>
        <v>3.0617251106658784E-2</v>
      </c>
      <c r="M120" s="10">
        <f>3/24*OO[[#This Row],[69 (27JUN1985 12:00:00)-Water Temperature (C)]]*OO[[#This Row],[11]]/SUM(OO[11])</f>
        <v>9.3074474336933225E-3</v>
      </c>
      <c r="N120" s="10">
        <f>3/24*OO[[#This Row],[70 (27JUN1985 15:00:00)-Water Temperature (C)]]*OO[[#This Row],[12]]/SUM(OO[12])</f>
        <v>1.6061777931847339E-3</v>
      </c>
      <c r="O120" s="10">
        <f>3/24*OO[[#This Row],[71 (27JUN1985 18:00:00)-Water Temperature (C)]]*OO[[#This Row],[13]]/SUM(OO[13])</f>
        <v>2.0777365149301475E-4</v>
      </c>
      <c r="P120" s="10">
        <f>3/24*OO[[#This Row],[72 (27JUN1985 21:00:00)-Water Temperature (C)]]*OO[[#This Row],[14]]/SUM(OO[14])</f>
        <v>4.0288852509598279E-5</v>
      </c>
      <c r="Q120" s="10">
        <f>3/24*OO[[#This Row],[73 (28JUN1985 00:00:00)-Water Temperature (C)]]*OO[[#This Row],[15]]/SUM(OO[15])</f>
        <v>2.2066346602782576E-5</v>
      </c>
      <c r="R120" s="10">
        <f>3/24*OO[[#This Row],[74 (28JUN1985 03:00:00)-Water Temperature (C)]]*OO[[#This Row],[16]]/SUM(OO[16])</f>
        <v>1.8049787511406288E-5</v>
      </c>
      <c r="S120" s="10">
        <f>3/24*OO[[#This Row],[75 (28JUN1985 06:00:00)-Water Temperature (C)]]*OO[[#This Row],[17]]/SUM(OO[17])</f>
        <v>1.6115402953143028E-5</v>
      </c>
      <c r="T120" s="10">
        <f>3/24*OO[[#This Row],[76 (28JUN1985 09:00:00)-Water Temperature (C)]]*OO[[#This Row],[18]]/SUM(OO[18])</f>
        <v>1.5513010794537138E-5</v>
      </c>
      <c r="U120" s="10">
        <f>3/24*OO[[#This Row],[77 (28JUN1985 12:00:00)-Water Temperature (C)]]*OO[[#This Row],[19]]/SUM(OO[19])</f>
        <v>1.5025292729655883E-5</v>
      </c>
      <c r="V120" s="10">
        <f>3/24000000*OO[[#This Row],[78 (28JUN1985 15:00:00)-Water Temperature (C)]]*OO[[#This Row],[20]]</f>
        <v>1.4416381190443746E-5</v>
      </c>
      <c r="W120" s="10">
        <f>3/24000000*OO[[#This Row],[79 (28JUN1985 18:00:00)-Water Temperature (C)]]*OO[[#This Row],[21]]</f>
        <v>1.3177887627032498E-5</v>
      </c>
      <c r="X120" s="10">
        <f>3/24000000*OO[[#This Row],[80 (28JUN1985 21:00:00)-Water Temperature (C)]]*OO[[#This Row],[22]]</f>
        <v>1.1601175999499999E-5</v>
      </c>
      <c r="Y120" s="10">
        <f>3/24000000*OO[[#This Row],[81 (29JUN1985 00:00:00)-Water Temperature (C)]]*OO[[#This Row],[23]]</f>
        <v>1.0128123283301248E-5</v>
      </c>
      <c r="Z120" s="10">
        <f>3/24000000*OO[[#This Row],[82 (29JUN1985 03:00:00)-Water Temperature (C)]]*OO[[#This Row],[24]]</f>
        <v>8.9229406608450003E-6</v>
      </c>
      <c r="AA120" s="10">
        <f>3/24000000*OO[[#This Row],[83 (29JUN1985 06:00:00)-Water Temperature (C)]]*OO[[#This Row],[25]]</f>
        <v>8.4221325887249995E-6</v>
      </c>
      <c r="AB120" s="10">
        <f>3/24000000*OO[[#This Row],[84 (29JUN1985 09:00:00)-Water Temperature (C)]]*OO[[#This Row],[26]]</f>
        <v>9.0996207630287476E-6</v>
      </c>
      <c r="AC120" s="10">
        <f>3/24000000*OO[[#This Row],[85 (29JUN1985 12:00:00)-Water Temperature (C)]]*OO[[#This Row],[27]]</f>
        <v>9.9822607714874999E-6</v>
      </c>
      <c r="AD120" s="10">
        <f>3/24000000*OO[[#This Row],[86 (29JUN1985 15:00:00)-Water Temperature (C)]]*OO[[#This Row],[28]]</f>
        <v>1.0441670708099999E-5</v>
      </c>
      <c r="AE120" s="10">
        <f>3/24000000*OO[[#This Row],[88 (29JUN1985 21:00:00)-Water Temperature (C)]]*OO[[#This Row],[30]]</f>
        <v>9.2724416091687484E-6</v>
      </c>
      <c r="AF120" s="10">
        <f>3/24000000*OO[[#This Row],[88 (29JUN1985 21:00:00)-Water Temperature (C)]]*OO[[#This Row],[30]]</f>
        <v>9.2724416091687484E-6</v>
      </c>
      <c r="AG120" s="10">
        <f>3/24000000*OO[[#This Row],[89 (30JUN1985 00:00:00)-Water Temperature (C)]]*OO[[#This Row],[31]]</f>
        <v>8.1064700903137503E-6</v>
      </c>
      <c r="AH120" s="10">
        <f>3/24000000*OO[[#This Row],[90 (30JUN1985 03:00:00)-Water Temperature (C)]]*OO[[#This Row],[32]]</f>
        <v>6.99704435904E-6</v>
      </c>
      <c r="AI120" s="10">
        <f>3/24000000*OO[[#This Row],[91 (30JUN1985 06:00:00)-Water Temperature (C)]]*OO[[#This Row],[33]]</f>
        <v>6.1635706639150003E-6</v>
      </c>
      <c r="AJ120" s="10">
        <f>3/24000000*OO[[#This Row],[92 (30JUN1985 09:00:00)-Water Temperature (C)]]*OO[[#This Row],[34]]</f>
        <v>5.8563254188237504E-6</v>
      </c>
      <c r="AK120" s="10">
        <f>3/24000000*OO[[#This Row],[93 (30JUN1985 12:00:00)-Water Temperature (C)]]*OO[[#This Row],[35]]</f>
        <v>5.6087403211312497E-6</v>
      </c>
      <c r="AL120" s="10">
        <f>3/24000000*OO[[#This Row],[94 (30JUN1985 15:00:00)-Water Temperature (C)]]*OO[[#This Row],[36]]</f>
        <v>5.3876264515150005E-6</v>
      </c>
      <c r="AM120" s="10">
        <f>3/24000000*OO[[#This Row],[95 (30JUN1985 18:00:00)-Water Temperature (C)]]*OO[[#This Row],[37]]</f>
        <v>5.1122847988799989E-6</v>
      </c>
      <c r="AN120" s="10">
        <f>3/24000000*OO[[#This Row],[96 (30JUN1985 21:00:00)-Water Temperature (C)]]*OO[[#This Row],[38]]</f>
        <v>4.5663120192937496E-6</v>
      </c>
      <c r="AO120" s="10">
        <f>3/24000000*OO[[#This Row],[97 (01JUL1985 00:00:00)-Water Temperature (C)]]*OO[[#This Row],[39]]</f>
        <v>3.9055646389374996E-6</v>
      </c>
      <c r="AP120" s="10">
        <f>3/24000000*OO[[#This Row],[98 (01JUL1985 03:00:00)-Water Temperature (C)]]*OO[[#This Row],[40]]</f>
        <v>3.3286941118124998E-6</v>
      </c>
      <c r="AQ120" s="10">
        <f>3/24000000*OO[[#This Row],[99 (01JUL1985 06:00:00)-Water Temperature (C)]]*OO[[#This Row],[41]]</f>
        <v>2.8728166274999999E-6</v>
      </c>
      <c r="AR120" s="10">
        <f>3/24000000*OO[[#This Row],[100 (01JUL1985 09:00:00)-Water Temperature (C)]]*OO[[#This Row],[42]]</f>
        <v>2.6877732296799998E-6</v>
      </c>
      <c r="AS120" s="10">
        <f>3/24000000*OO[[#This Row],[101 (01JUL1985 12:00:00)-Water Temperature (C)]]*OO[[#This Row],[43]]</f>
        <v>2.5892309149825E-6</v>
      </c>
      <c r="AT120" s="10">
        <f>3/24000000*OO[[#This Row],[102 (01JUL1985 15:00:00)-Water Temperature (C)]]*OO[[#This Row],[44]]</f>
        <v>2.4724792117124997E-6</v>
      </c>
      <c r="AU120" s="10">
        <f>3/24000000*OO[[#This Row],[103 (01JUL1985 18:00:00)-Water Temperature (C)]]*OO[[#This Row],[45]]</f>
        <v>2.31489403146E-6</v>
      </c>
      <c r="AV120" s="10">
        <f>3/24000000*OO[[#This Row],[104 (01JUL1985 21:00:00)-Water Temperature (C)]]*OO[[#This Row],[46]]</f>
        <v>2.03905049178975E-6</v>
      </c>
      <c r="AW120" s="10">
        <f>3/24000000*OO[[#This Row],[105 (02JUL1985 00:00:00)-Water Temperature (C)]]*OO[[#This Row],[47]]</f>
        <v>1.7380842059042497E-6</v>
      </c>
      <c r="AX120" s="10">
        <f>3/24000000*OO[[#This Row],[106 (02JUL1985 03:00:00)-Water Temperature (C)]]*OO[[#This Row],[48]]</f>
        <v>1.4687148946314997E-6</v>
      </c>
      <c r="AY120" s="10">
        <f>3/24000000*OO[[#This Row],[107 (02JUL1985 06:00:00)-Water Temperature (C)]]*OO[[#This Row],[49]]</f>
        <v>1.2397794309880001E-6</v>
      </c>
      <c r="AZ120" s="10">
        <f>3/24000000*OO[[#This Row],[108 (02JUL1985 09:00:00)-Water Temperature (C)]]*OO[[#This Row],[50]]</f>
        <v>1.0663874124839999E-6</v>
      </c>
      <c r="BA120" s="10">
        <f>3/24000000*OO[[#This Row],[109 (02JUL1985 12:00:00)-Water Temperature (C)]]*OO[[#This Row],[51]]</f>
        <v>9.5043263989624997E-7</v>
      </c>
      <c r="BB120" s="10">
        <f>3/24000000*OO[[#This Row],[110 (02JUL1985 15:00:00)-Water Temperature (C)]]*OO[[#This Row],[52]]</f>
        <v>8.1262230849999994E-7</v>
      </c>
      <c r="BC120" s="10">
        <f>3/24000000*OO[[#This Row],[111 (02JUL1985 18:00:00)-Water Temperature (C)]]*OO[[#This Row],[53]]</f>
        <v>6.5277400029987491E-7</v>
      </c>
      <c r="BD120" s="10">
        <f>3/24000000*OO[[#This Row],[112 (02JUL1985 21:00:00)-Water Temperature (C)]]*OO[[#This Row],[54]]</f>
        <v>4.8151290868499998E-7</v>
      </c>
      <c r="BE120" s="10">
        <f>3/24000000*OO[[#This Row],[113 (03JUL1985 00:00:00)-Water Temperature (C)]]*OO[[#This Row],[55]]</f>
        <v>3.4067574261562499E-7</v>
      </c>
      <c r="BF120" s="10">
        <f>3/24000000*OO[[#This Row],[114 (03JUL1985 03:00:00)-Water Temperature (C)]]*OO[[#This Row],[56]]</f>
        <v>2.4266195022399999E-7</v>
      </c>
      <c r="BG120" s="10">
        <f>3/24000000*OO[[#This Row],[115 (03JUL1985 06:00:00)-Water Temperature (C)]]*OO[[#This Row],[57]]</f>
        <v>1.8075713983980001E-7</v>
      </c>
      <c r="BH120" s="10">
        <f>3/24000000*OO[[#This Row],[116 (03JUL1985 09:00:00)-Water Temperature (C)]]*OO[[#This Row],[58]]</f>
        <v>1.4569705505137498E-7</v>
      </c>
      <c r="BI120" s="10">
        <f>3/24000000*OO[[#This Row],[117 (03JUL1985 12:00:00)-Water Temperature (C)]]*OO[[#This Row],[59]]</f>
        <v>1.2731714899050001E-7</v>
      </c>
      <c r="BJ120" s="10">
        <f>3/24000000*OO[[#This Row],[118 (03JUL1985 15:00:00)-Water Temperature (C)]]*OO[[#This Row],[60]]</f>
        <v>1.1408720754337499E-7</v>
      </c>
      <c r="BK120" s="10">
        <f>3/24000000*OO[[#This Row],[119 (03JUL1985 18:00:00)-Water Temperature (C)]]*OO[[#This Row],[61]]</f>
        <v>1.0347729747967498E-7</v>
      </c>
      <c r="BL120" s="10">
        <f>3/24000000*OO[[#This Row],[120 (03JUL1985 21:00:00)-Water Temperature (C)]]*OO[[#This Row],[62]]</f>
        <v>8.9667358723E-8</v>
      </c>
      <c r="BM120" s="10">
        <f>3/24000000*OO[[#This Row],[121 (04JUL1985 00:00:00)-Water Temperature (C)]]*OO[[#This Row],[63]]</f>
        <v>7.5972255992487508E-8</v>
      </c>
      <c r="BN120" s="10">
        <f>3/24000000*OO[[#This Row],[122 (04JUL1985 03:00:00)-Water Temperature (C)]]*OO[[#This Row],[64]]</f>
        <v>6.4677254831549991E-8</v>
      </c>
      <c r="BO120" s="10">
        <f>3/24000000*OO[[#This Row],[123 (04JUL1985 06:00:00)-Water Temperature (C)]]*OO[[#This Row],[65]]</f>
        <v>5.6095797361049997E-8</v>
      </c>
      <c r="BP120" s="10">
        <f>3/24000000*OO[[#This Row],[124 (04JUL1985 09:00:00)-Water Temperature (C)]]*OO[[#This Row],[66]]</f>
        <v>5.3266464997999991E-8</v>
      </c>
      <c r="BQ120" s="10">
        <f>3/24000000*OO[[#This Row],[125 (04JUL1985 12:00:00)-Water Temperature (C)]]*OO[[#This Row],[67]]</f>
        <v>5.2346304691899997E-8</v>
      </c>
      <c r="BR120" s="10">
        <f>3/24000000*OO[[#This Row],[126 (04JUL1985 15:00:00)-Water Temperature (C)]]*OO[[#This Row],[68]]</f>
        <v>5.1116504221912495E-8</v>
      </c>
      <c r="BS120" s="10">
        <f>3/24000000*OO[[#This Row],[127 (04JUL1985 18:00:00)-Water Temperature (C)]]*OO[[#This Row],[69]]</f>
        <v>4.9882102867312493E-8</v>
      </c>
      <c r="BT120" s="10">
        <f>3/24000000*OO[[#This Row],[128 (04JUL1985 21:00:00)-Water Temperature (C)]]*OO[[#This Row],[70]]</f>
        <v>4.6476105576900001E-8</v>
      </c>
      <c r="BU120" s="10">
        <f>3/24000000*OO[[#This Row],[129 (05JUL1985 00:00:00)-Water Temperature (C)]]*OO[[#This Row],[71]]</f>
        <v>4.1573567830125002E-8</v>
      </c>
      <c r="BV120" s="10">
        <f>3/24000000*OO[[#This Row],[130 (05JUL1985 03:00:00)-Water Temperature (C)]]*OO[[#This Row],[72]]</f>
        <v>3.73442186269125E-8</v>
      </c>
      <c r="BW120" s="10">
        <f>3/24000000*OO[[#This Row],[131 (05JUL1985 06:00:00)-Water Temperature (C)]]*OO[[#This Row],[73]]</f>
        <v>3.3837333419174997E-8</v>
      </c>
      <c r="BX120" s="10">
        <f>3/24000000*OO[[#This Row],[132 (05JUL1985 09:00:00)-Water Temperature (C)]]*OO[[#This Row],[74]]</f>
        <v>3.319677344025E-8</v>
      </c>
      <c r="BY120" s="10">
        <f>3/24000000*OO[[#This Row],[133 (05JUL1985 12:00:00)-Water Temperature (C)]]*OO[[#This Row],[75]]</f>
        <v>3.4165199591737497E-8</v>
      </c>
      <c r="BZ120" s="10">
        <f>3/24000000*OO[[#This Row],[134 (05JUL1985 15:00:00)-Water Temperature (C)]]*OO[[#This Row],[76]]</f>
        <v>3.5996846921874997E-8</v>
      </c>
      <c r="CA120" s="10">
        <f>3/24000000*OO[[#This Row],[135 (05JUL1985 18:00:00)-Water Temperature (C)]]*OO[[#This Row],[77]]</f>
        <v>3.7662575239949999E-8</v>
      </c>
      <c r="CB120" s="10">
        <f>3/24000000*OO[[#This Row],[136 (05JUL1985 21:00:00)-Water Temperature (C)]]*OO[[#This Row],[78]]</f>
        <v>3.6998050260599997E-8</v>
      </c>
      <c r="CC120" s="10">
        <f>3/24000000*OO[[#This Row],[137 (06JUL1985 00:00:00)-Water Temperature (C)]]*OO[[#This Row],[79]]</f>
        <v>3.4537263953849997E-8</v>
      </c>
      <c r="CD120" s="10">
        <f>3/24000000*OO[[#This Row],[138 (06JUL1985 03:00:00)-Water Temperature (C)]]*OO[[#This Row],[80]]</f>
        <v>3.1706513472812502E-8</v>
      </c>
      <c r="CE120" s="10">
        <f>3/24000000*OO[[#This Row],[139 (06JUL1985 06:00:00)-Water Temperature (C)]]*OO[[#This Row],[81]]</f>
        <v>2.9338148904749999E-8</v>
      </c>
      <c r="CF120" s="10">
        <f>3/24000000*OO[[#This Row],[140 (06JUL1985 09:00:00)-Water Temperature (C)]]*OO[[#This Row],[82]]</f>
        <v>2.9357365715749994E-8</v>
      </c>
      <c r="CG120" s="10">
        <f>3/24000000*OO[[#This Row],[141 (06JUL1985 12:00:00)-Water Temperature (C)]]*OO[[#This Row],[83]]</f>
        <v>3.0410597720300004E-8</v>
      </c>
      <c r="CH120" s="10">
        <f>3/24000000*OO[[#This Row],[142 (06JUL1985 15:00:00)-Water Temperature (C)]]*OO[[#This Row],[84]]</f>
        <v>3.2160315348700002E-8</v>
      </c>
      <c r="CI120" s="10">
        <f>3/24000000*OO[[#This Row],[143 (06JUL1985 18:00:00)-Water Temperature (C)]]*OO[[#This Row],[85]]</f>
        <v>3.3825458915200002E-8</v>
      </c>
      <c r="CJ120" s="10">
        <f>3/24000000*OO[[#This Row],[144 (06JUL1985 21:00:00)-Water Temperature (C)]]*OO[[#This Row],[86]]</f>
        <v>3.3745690423924999E-8</v>
      </c>
      <c r="CK120" s="10">
        <f>3/24000000*OO[[#This Row],[145 (07JUL1985 00:00:00)-Water Temperature (C)]]*OO[[#This Row],[87]]</f>
        <v>3.19314217521875E-8</v>
      </c>
      <c r="CL120" s="10">
        <f>3/24000000*OO[[#This Row],[146 (07JUL1985 03:00:00)-Water Temperature (C)]]*OO[[#This Row],[88]]</f>
        <v>2.9520478676699997E-8</v>
      </c>
      <c r="CM120" s="10">
        <f>3/24000000*OO[[#This Row],[147 (07JUL1985 06:00:00)-Water Temperature (C)]]*OO[[#This Row],[89]]</f>
        <v>2.7233869115362498E-8</v>
      </c>
      <c r="CN120" s="10">
        <f>3/24000000*OO[[#This Row],[148 (07JUL1985 09:00:00)-Water Temperature (C)]]*OO[[#This Row],[90]]</f>
        <v>2.6503030898662503E-8</v>
      </c>
      <c r="CO120" s="10">
        <f>3/24000000*OO[[#This Row],[149 (07JUL1985 12:00:00)-Water Temperature (C)]]*OO[[#This Row],[91]]</f>
        <v>2.5447424514299998E-8</v>
      </c>
      <c r="CP120" s="10">
        <f>3/24000000*OO[[#This Row],[150 (07JUL1985 15:00:00)-Water Temperature (C)]]*OO[[#This Row],[92]]</f>
        <v>2.5240085247299998E-8</v>
      </c>
      <c r="CQ120" s="10">
        <f>3/24000000*OO[[#This Row],[151 (07JUL1985 18:00:00)-Water Temperature (C)]]*OO[[#This Row],[93]]</f>
        <v>2.4297476161612502E-8</v>
      </c>
      <c r="CR120" s="10">
        <f>3/24000000*OO[[#This Row],[152 (07JUL1985 21:00:00)-Water Temperature (C)]]*OO[[#This Row],[94]]</f>
        <v>2.2231624800762501E-8</v>
      </c>
      <c r="CS120" s="10">
        <f>3/24000000*OO[[#This Row],[153 (08JUL1985 00:00:00)-Water Temperature (C)]]*OO[[#This Row],[95]]</f>
        <v>1.9823966951554998E-8</v>
      </c>
      <c r="CT120" s="10">
        <f>3/24000000*OO[[#This Row],[154 (08JUL1985 03:00:00)-Water Temperature (C)]]*OO[[#This Row],[96]]</f>
        <v>1.7431863546581245E-8</v>
      </c>
      <c r="CU120" s="10">
        <f>3/24000000*OO[[#This Row],[155 (08JUL1985 06:00:00)-Water Temperature (C)]]*OO[[#This Row],[97]]</f>
        <v>1.5568443472125001E-8</v>
      </c>
      <c r="CV120" s="10">
        <f>3/24000000*OO[[#This Row],[156 (08JUL1985 09:00:00)-Water Temperature (C)]]*OO[[#This Row],[98]]</f>
        <v>1.5154820336990001E-8</v>
      </c>
      <c r="CW120" s="10">
        <f>3/24000000*OO[[#This Row],[157 (08JUL1985 12:00:00)-Water Temperature (C)]]*OO[[#This Row],[99]]</f>
        <v>1.5302068547122502E-8</v>
      </c>
    </row>
    <row r="121" spans="1:101" x14ac:dyDescent="0.35">
      <c r="A121" t="s">
        <v>126</v>
      </c>
      <c r="B121">
        <v>777.92269999999996</v>
      </c>
      <c r="C121" s="10">
        <f>3/24*OO[[#This Row],[59 (26JUN1985 06:00:00)-Water Temperature (C)]]*OO[[#This Row],[1]]/SUM(OO[1])</f>
        <v>0</v>
      </c>
      <c r="D121" s="10">
        <f>3/24*OO[[#This Row],[60 (26JUN1985 09:00:00)-Water Temperature (C)]]*OO[[#This Row],[2]]/SUM(OO[2])</f>
        <v>0</v>
      </c>
      <c r="E121" s="10">
        <f>3/24*OO[[#This Row],[61 (26JUN1985 12:00:00)-Water Temperature (C)]]*OO[[#This Row],[3]]/SUM(OO[3])</f>
        <v>7.4783236244751536E-35</v>
      </c>
      <c r="F121" s="10">
        <f>3/24*OO[[#This Row],[62 (26JUN1985 15:00:00)-Water Temperature (C)]]*OO[[#This Row],[4]]/SUM(OO[4])</f>
        <v>1.713887068399386E-22</v>
      </c>
      <c r="G121" s="10">
        <f>3/24*OO[[#This Row],[63 (26JUN1985 18:00:00)-Water Temperature (C)]]*OO[[#This Row],[5]]/SUM(OO[5])</f>
        <v>6.3817476844335055E-11</v>
      </c>
      <c r="H121" s="10">
        <f>3/24*OO[[#This Row],[64 (26JUN1985 21:00:00)-Water Temperature (C)]]*OO[[#This Row],[6]]/SUM(OO[6])</f>
        <v>1.2972587174177175E-5</v>
      </c>
      <c r="I121" s="10">
        <f>3/24*OO[[#This Row],[65 (27JUN1985 00:00:00)-Water Temperature (C)]]*OO[[#This Row],[7]]/SUM(OO[7])</f>
        <v>2.0616846737374012E-3</v>
      </c>
      <c r="J121" s="10">
        <f>3/24*OO[[#This Row],[66 (27JUN1985 03:00:00)-Water Temperature (C)]]*OO[[#This Row],[8]]/SUM(OO[8])</f>
        <v>2.2861735341631662E-2</v>
      </c>
      <c r="K121" s="10">
        <f>3/24*OO[[#This Row],[67 (27JUN1985 06:00:00)-Water Temperature (C)]]*OO[[#This Row],[9]]/SUM(OO[9])</f>
        <v>4.835754283374142E-2</v>
      </c>
      <c r="L121" s="10">
        <f>3/24*OO[[#This Row],[68 (27JUN1985 09:00:00)-Water Temperature (C)]]*OO[[#This Row],[10]]/SUM(OO[10])</f>
        <v>3.4415223866068899E-2</v>
      </c>
      <c r="M121" s="10">
        <f>3/24*OO[[#This Row],[69 (27JUN1985 12:00:00)-Water Temperature (C)]]*OO[[#This Row],[11]]/SUM(OO[11])</f>
        <v>1.1013005180980476E-2</v>
      </c>
      <c r="N121" s="10">
        <f>3/24*OO[[#This Row],[70 (27JUN1985 15:00:00)-Water Temperature (C)]]*OO[[#This Row],[12]]/SUM(OO[12])</f>
        <v>1.9679992299434564E-3</v>
      </c>
      <c r="O121" s="10">
        <f>3/24*OO[[#This Row],[71 (27JUN1985 18:00:00)-Water Temperature (C)]]*OO[[#This Row],[13]]/SUM(OO[13])</f>
        <v>2.5602114482676174E-4</v>
      </c>
      <c r="P121" s="10">
        <f>3/24*OO[[#This Row],[72 (27JUN1985 21:00:00)-Water Temperature (C)]]*OO[[#This Row],[14]]/SUM(OO[14])</f>
        <v>4.6188458688301397E-5</v>
      </c>
      <c r="Q121" s="10">
        <f>3/24*OO[[#This Row],[73 (28JUN1985 00:00:00)-Water Temperature (C)]]*OO[[#This Row],[15]]/SUM(OO[15])</f>
        <v>2.3743483173650032E-5</v>
      </c>
      <c r="R121" s="10">
        <f>3/24*OO[[#This Row],[74 (28JUN1985 03:00:00)-Water Temperature (C)]]*OO[[#This Row],[16]]/SUM(OO[16])</f>
        <v>1.9199494300452454E-5</v>
      </c>
      <c r="S121" s="10">
        <f>3/24*OO[[#This Row],[75 (28JUN1985 06:00:00)-Water Temperature (C)]]*OO[[#This Row],[17]]/SUM(OO[17])</f>
        <v>1.7088445457991162E-5</v>
      </c>
      <c r="T121" s="10">
        <f>3/24*OO[[#This Row],[76 (28JUN1985 09:00:00)-Water Temperature (C)]]*OO[[#This Row],[18]]/SUM(OO[18])</f>
        <v>1.6435578889524672E-5</v>
      </c>
      <c r="U121" s="10">
        <f>3/24*OO[[#This Row],[77 (28JUN1985 12:00:00)-Water Temperature (C)]]*OO[[#This Row],[19]]/SUM(OO[19])</f>
        <v>1.5920718177853745E-5</v>
      </c>
      <c r="V121" s="10">
        <f>3/24000000*OO[[#This Row],[78 (28JUN1985 15:00:00)-Water Temperature (C)]]*OO[[#This Row],[20]]</f>
        <v>1.5311578398972499E-5</v>
      </c>
      <c r="W121" s="10">
        <f>3/24000000*OO[[#This Row],[79 (28JUN1985 18:00:00)-Water Temperature (C)]]*OO[[#This Row],[21]]</f>
        <v>1.4030638701644998E-5</v>
      </c>
      <c r="X121" s="10">
        <f>3/24000000*OO[[#This Row],[80 (28JUN1985 21:00:00)-Water Temperature (C)]]*OO[[#This Row],[22]]</f>
        <v>1.2371072632537499E-5</v>
      </c>
      <c r="Y121" s="10">
        <f>3/24000000*OO[[#This Row],[81 (29JUN1985 00:00:00)-Water Temperature (C)]]*OO[[#This Row],[23]]</f>
        <v>1.08141497188375E-5</v>
      </c>
      <c r="Z121" s="10">
        <f>3/24000000*OO[[#This Row],[82 (29JUN1985 03:00:00)-Water Temperature (C)]]*OO[[#This Row],[24]]</f>
        <v>9.519441714325E-6</v>
      </c>
      <c r="AA121" s="10">
        <f>3/24000000*OO[[#This Row],[83 (29JUN1985 06:00:00)-Water Temperature (C)]]*OO[[#This Row],[25]]</f>
        <v>8.9423359602199981E-6</v>
      </c>
      <c r="AB121" s="10">
        <f>3/24000000*OO[[#This Row],[84 (29JUN1985 09:00:00)-Water Temperature (C)]]*OO[[#This Row],[26]]</f>
        <v>9.6334646277624989E-6</v>
      </c>
      <c r="AC121" s="10">
        <f>3/24000000*OO[[#This Row],[85 (29JUN1985 12:00:00)-Water Temperature (C)]]*OO[[#This Row],[27]]</f>
        <v>1.0590518741984999E-5</v>
      </c>
      <c r="AD121" s="10">
        <f>3/24000000*OO[[#This Row],[86 (29JUN1985 15:00:00)-Water Temperature (C)]]*OO[[#This Row],[28]]</f>
        <v>1.1158189716644999E-5</v>
      </c>
      <c r="AE121" s="10">
        <f>3/24000000*OO[[#This Row],[88 (29JUN1985 21:00:00)-Water Temperature (C)]]*OO[[#This Row],[30]]</f>
        <v>9.87818509972E-6</v>
      </c>
      <c r="AF121" s="10">
        <f>3/24000000*OO[[#This Row],[88 (29JUN1985 21:00:00)-Water Temperature (C)]]*OO[[#This Row],[30]]</f>
        <v>9.87818509972E-6</v>
      </c>
      <c r="AG121" s="10">
        <f>3/24000000*OO[[#This Row],[89 (30JUN1985 00:00:00)-Water Temperature (C)]]*OO[[#This Row],[31]]</f>
        <v>8.5924734856250008E-6</v>
      </c>
      <c r="AH121" s="10">
        <f>3/24000000*OO[[#This Row],[90 (30JUN1985 03:00:00)-Water Temperature (C)]]*OO[[#This Row],[32]]</f>
        <v>7.3868522711199997E-6</v>
      </c>
      <c r="AI121" s="10">
        <f>3/24000000*OO[[#This Row],[91 (30JUN1985 06:00:00)-Water Temperature (C)]]*OO[[#This Row],[33]]</f>
        <v>6.4801444403474998E-6</v>
      </c>
      <c r="AJ121" s="10">
        <f>3/24000000*OO[[#This Row],[92 (30JUN1985 09:00:00)-Water Temperature (C)]]*OO[[#This Row],[34]]</f>
        <v>6.1248161775999991E-6</v>
      </c>
      <c r="AK121" s="10">
        <f>3/24000000*OO[[#This Row],[93 (30JUN1985 12:00:00)-Water Temperature (C)]]*OO[[#This Row],[35]]</f>
        <v>5.8286794457249997E-6</v>
      </c>
      <c r="AL121" s="10">
        <f>3/24000000*OO[[#This Row],[94 (30JUN1985 15:00:00)-Water Temperature (C)]]*OO[[#This Row],[36]]</f>
        <v>5.5708417461112507E-6</v>
      </c>
      <c r="AM121" s="10">
        <f>3/24000000*OO[[#This Row],[95 (30JUN1985 18:00:00)-Water Temperature (C)]]*OO[[#This Row],[37]]</f>
        <v>5.2632579329562497E-6</v>
      </c>
      <c r="AN121" s="10">
        <f>3/24000000*OO[[#This Row],[96 (30JUN1985 21:00:00)-Water Temperature (C)]]*OO[[#This Row],[38]]</f>
        <v>4.6787978670649996E-6</v>
      </c>
      <c r="AO121" s="10">
        <f>3/24000000*OO[[#This Row],[97 (01JUL1985 00:00:00)-Water Temperature (C)]]*OO[[#This Row],[39]]</f>
        <v>3.9830160673462499E-6</v>
      </c>
      <c r="AP121" s="10">
        <f>3/24000000*OO[[#This Row],[98 (01JUL1985 03:00:00)-Water Temperature (C)]]*OO[[#This Row],[40]]</f>
        <v>3.3827633797174999E-6</v>
      </c>
      <c r="AQ121" s="10">
        <f>3/24000000*OO[[#This Row],[99 (01JUL1985 06:00:00)-Water Temperature (C)]]*OO[[#This Row],[41]]</f>
        <v>2.9150224818149996E-6</v>
      </c>
      <c r="AR121" s="10">
        <f>3/24000000*OO[[#This Row],[100 (01JUL1985 09:00:00)-Water Temperature (C)]]*OO[[#This Row],[42]]</f>
        <v>2.7174678003587501E-6</v>
      </c>
      <c r="AS121" s="10">
        <f>3/24000000*OO[[#This Row],[101 (01JUL1985 12:00:00)-Water Temperature (C)]]*OO[[#This Row],[43]]</f>
        <v>2.6091573395E-6</v>
      </c>
      <c r="AT121" s="10">
        <f>3/24000000*OO[[#This Row],[102 (01JUL1985 15:00:00)-Water Temperature (C)]]*OO[[#This Row],[44]]</f>
        <v>2.4840004876050001E-6</v>
      </c>
      <c r="AU121" s="10">
        <f>3/24000000*OO[[#This Row],[103 (01JUL1985 18:00:00)-Water Temperature (C)]]*OO[[#This Row],[45]]</f>
        <v>2.3207597615999999E-6</v>
      </c>
      <c r="AV121" s="10">
        <f>3/24000000*OO[[#This Row],[104 (01JUL1985 21:00:00)-Water Temperature (C)]]*OO[[#This Row],[46]]</f>
        <v>2.0385698493297496E-6</v>
      </c>
      <c r="AW121" s="10">
        <f>3/24000000*OO[[#This Row],[105 (02JUL1985 00:00:00)-Water Temperature (C)]]*OO[[#This Row],[47]]</f>
        <v>1.7325771266431246E-6</v>
      </c>
      <c r="AX121" s="10">
        <f>3/24000000*OO[[#This Row],[106 (02JUL1985 03:00:00)-Water Temperature (C)]]*OO[[#This Row],[48]]</f>
        <v>1.4600684693129997E-6</v>
      </c>
      <c r="AY121" s="10">
        <f>3/24000000*OO[[#This Row],[107 (02JUL1985 06:00:00)-Water Temperature (C)]]*OO[[#This Row],[49]]</f>
        <v>1.2292686299384999E-6</v>
      </c>
      <c r="AZ121" s="10">
        <f>3/24000000*OO[[#This Row],[108 (02JUL1985 09:00:00)-Water Temperature (C)]]*OO[[#This Row],[50]]</f>
        <v>1.0566154455035001E-6</v>
      </c>
      <c r="BA121" s="10">
        <f>3/24000000*OO[[#This Row],[109 (02JUL1985 12:00:00)-Water Temperature (C)]]*OO[[#This Row],[51]]</f>
        <v>9.4263324519374988E-7</v>
      </c>
      <c r="BB121" s="10">
        <f>3/24000000*OO[[#This Row],[110 (02JUL1985 15:00:00)-Water Temperature (C)]]*OO[[#This Row],[52]]</f>
        <v>8.0797226827499986E-7</v>
      </c>
      <c r="BC121" s="10">
        <f>3/24000000*OO[[#This Row],[111 (02JUL1985 18:00:00)-Water Temperature (C)]]*OO[[#This Row],[53]]</f>
        <v>6.5165322527012504E-7</v>
      </c>
      <c r="BD121" s="10">
        <f>3/24000000*OO[[#This Row],[112 (02JUL1985 21:00:00)-Water Temperature (C)]]*OO[[#This Row],[54]]</f>
        <v>4.8248547249400006E-7</v>
      </c>
      <c r="BE121" s="10">
        <f>3/24000000*OO[[#This Row],[113 (03JUL1985 00:00:00)-Water Temperature (C)]]*OO[[#This Row],[55]]</f>
        <v>3.4178339522599995E-7</v>
      </c>
      <c r="BF121" s="10">
        <f>3/24000000*OO[[#This Row],[114 (03JUL1985 03:00:00)-Water Temperature (C)]]*OO[[#This Row],[56]]</f>
        <v>2.4286300849500002E-7</v>
      </c>
      <c r="BG121" s="10">
        <f>3/24000000*OO[[#This Row],[115 (03JUL1985 06:00:00)-Water Temperature (C)]]*OO[[#This Row],[57]]</f>
        <v>1.8004735995461249E-7</v>
      </c>
      <c r="BH121" s="10">
        <f>3/24000000*OO[[#This Row],[116 (03JUL1985 09:00:00)-Water Temperature (C)]]*OO[[#This Row],[58]]</f>
        <v>1.4452262007536251E-7</v>
      </c>
      <c r="BI121" s="10">
        <f>3/24000000*OO[[#This Row],[117 (03JUL1985 12:00:00)-Water Temperature (C)]]*OO[[#This Row],[59]]</f>
        <v>1.2601516444597499E-7</v>
      </c>
      <c r="BJ121" s="10">
        <f>3/24000000*OO[[#This Row],[118 (03JUL1985 15:00:00)-Water Temperature (C)]]*OO[[#This Row],[60]]</f>
        <v>1.1279925051249999E-7</v>
      </c>
      <c r="BK121" s="10">
        <f>3/24000000*OO[[#This Row],[119 (03JUL1985 18:00:00)-Water Temperature (C)]]*OO[[#This Row],[61]]</f>
        <v>1.0229139595200001E-7</v>
      </c>
      <c r="BL121" s="10">
        <f>3/24000000*OO[[#This Row],[120 (03JUL1985 21:00:00)-Water Temperature (C)]]*OO[[#This Row],[62]]</f>
        <v>8.8617656499749997E-8</v>
      </c>
      <c r="BM121" s="10">
        <f>3/24000000*OO[[#This Row],[121 (04JUL1985 00:00:00)-Water Temperature (C)]]*OO[[#This Row],[63]]</f>
        <v>7.5094338794962503E-8</v>
      </c>
      <c r="BN121" s="10">
        <f>3/24000000*OO[[#This Row],[122 (04JUL1985 03:00:00)-Water Temperature (C)]]*OO[[#This Row],[64]]</f>
        <v>6.3900549501562489E-8</v>
      </c>
      <c r="BO121" s="10">
        <f>3/24000000*OO[[#This Row],[123 (04JUL1985 06:00:00)-Water Temperature (C)]]*OO[[#This Row],[65]]</f>
        <v>5.5329721915687496E-8</v>
      </c>
      <c r="BP121" s="10">
        <f>3/24000000*OO[[#This Row],[124 (04JUL1985 09:00:00)-Water Temperature (C)]]*OO[[#This Row],[66]]</f>
        <v>5.2423007448537494E-8</v>
      </c>
      <c r="BQ121" s="10">
        <f>3/24000000*OO[[#This Row],[125 (04JUL1985 12:00:00)-Water Temperature (C)]]*OO[[#This Row],[67]]</f>
        <v>5.1439311757312502E-8</v>
      </c>
      <c r="BR121" s="10">
        <f>3/24000000*OO[[#This Row],[126 (04JUL1985 15:00:00)-Water Temperature (C)]]*OO[[#This Row],[68]]</f>
        <v>5.0251333958799992E-8</v>
      </c>
      <c r="BS121" s="10">
        <f>3/24000000*OO[[#This Row],[127 (04JUL1985 18:00:00)-Water Temperature (C)]]*OO[[#This Row],[69]]</f>
        <v>4.9098137508600001E-8</v>
      </c>
      <c r="BT121" s="10">
        <f>3/24000000*OO[[#This Row],[128 (04JUL1985 21:00:00)-Water Temperature (C)]]*OO[[#This Row],[70]]</f>
        <v>4.5762705465249998E-8</v>
      </c>
      <c r="BU121" s="10">
        <f>3/24000000*OO[[#This Row],[129 (05JUL1985 00:00:00)-Water Temperature (C)]]*OO[[#This Row],[71]]</f>
        <v>4.0901268672749999E-8</v>
      </c>
      <c r="BV121" s="10">
        <f>3/24000000*OO[[#This Row],[130 (05JUL1985 03:00:00)-Water Temperature (C)]]*OO[[#This Row],[72]]</f>
        <v>3.6733974501724999E-8</v>
      </c>
      <c r="BW121" s="10">
        <f>3/24000000*OO[[#This Row],[131 (05JUL1985 06:00:00)-Water Temperature (C)]]*OO[[#This Row],[73]]</f>
        <v>3.3295388298887493E-8</v>
      </c>
      <c r="BX121" s="10">
        <f>3/24000000*OO[[#This Row],[132 (05JUL1985 09:00:00)-Water Temperature (C)]]*OO[[#This Row],[74]]</f>
        <v>3.2625567625812494E-8</v>
      </c>
      <c r="BY121" s="10">
        <f>3/24000000*OO[[#This Row],[133 (05JUL1985 12:00:00)-Water Temperature (C)]]*OO[[#This Row],[75]]</f>
        <v>3.3503161774387498E-8</v>
      </c>
      <c r="BZ121" s="10">
        <f>3/24000000*OO[[#This Row],[134 (05JUL1985 15:00:00)-Water Temperature (C)]]*OO[[#This Row],[76]]</f>
        <v>3.5252122393899996E-8</v>
      </c>
      <c r="CA121" s="10">
        <f>3/24000000*OO[[#This Row],[135 (05JUL1985 18:00:00)-Water Temperature (C)]]*OO[[#This Row],[77]]</f>
        <v>3.6885272876687494E-8</v>
      </c>
      <c r="CB121" s="10">
        <f>3/24000000*OO[[#This Row],[136 (05JUL1985 21:00:00)-Water Temperature (C)]]*OO[[#This Row],[78]]</f>
        <v>3.6274714016125E-8</v>
      </c>
      <c r="CC121" s="10">
        <f>3/24000000*OO[[#This Row],[137 (06JUL1985 00:00:00)-Water Temperature (C)]]*OO[[#This Row],[79]]</f>
        <v>3.3902493305449997E-8</v>
      </c>
      <c r="CD121" s="10">
        <f>3/24000000*OO[[#This Row],[138 (06JUL1985 03:00:00)-Water Temperature (C)]]*OO[[#This Row],[80]]</f>
        <v>3.1151688121124997E-8</v>
      </c>
      <c r="CE121" s="10">
        <f>3/24000000*OO[[#This Row],[139 (06JUL1985 06:00:00)-Water Temperature (C)]]*OO[[#This Row],[81]]</f>
        <v>2.8828236409499998E-8</v>
      </c>
      <c r="CF121" s="10">
        <f>3/24000000*OO[[#This Row],[140 (06JUL1985 09:00:00)-Water Temperature (C)]]*OO[[#This Row],[82]]</f>
        <v>2.8816979012762499E-8</v>
      </c>
      <c r="CG121" s="10">
        <f>3/24000000*OO[[#This Row],[141 (06JUL1985 12:00:00)-Water Temperature (C)]]*OO[[#This Row],[83]]</f>
        <v>2.9794653421137497E-8</v>
      </c>
      <c r="CH121" s="10">
        <f>3/24000000*OO[[#This Row],[142 (06JUL1985 15:00:00)-Water Temperature (C)]]*OO[[#This Row],[84]]</f>
        <v>3.1456541058749998E-8</v>
      </c>
      <c r="CI121" s="10">
        <f>3/24000000*OO[[#This Row],[143 (06JUL1985 18:00:00)-Water Temperature (C)]]*OO[[#This Row],[85]]</f>
        <v>3.3074956840199995E-8</v>
      </c>
      <c r="CJ121" s="10">
        <f>3/24000000*OO[[#This Row],[144 (06JUL1985 21:00:00)-Water Temperature (C)]]*OO[[#This Row],[86]]</f>
        <v>3.3030682181399998E-8</v>
      </c>
      <c r="CK121" s="10">
        <f>3/24000000*OO[[#This Row],[145 (07JUL1985 00:00:00)-Water Temperature (C)]]*OO[[#This Row],[87]]</f>
        <v>3.1301527217999992E-8</v>
      </c>
      <c r="CL121" s="10">
        <f>3/24000000*OO[[#This Row],[146 (07JUL1985 03:00:00)-Water Temperature (C)]]*OO[[#This Row],[88]]</f>
        <v>2.8982605770337494E-8</v>
      </c>
      <c r="CM121" s="10">
        <f>3/24000000*OO[[#This Row],[147 (07JUL1985 06:00:00)-Water Temperature (C)]]*OO[[#This Row],[89]]</f>
        <v>2.6757835689374997E-8</v>
      </c>
      <c r="CN121" s="10">
        <f>3/24000000*OO[[#This Row],[148 (07JUL1985 09:00:00)-Water Temperature (C)]]*OO[[#This Row],[90]]</f>
        <v>2.6023879244524998E-8</v>
      </c>
      <c r="CO121" s="10">
        <f>3/24000000*OO[[#This Row],[149 (07JUL1985 12:00:00)-Water Temperature (C)]]*OO[[#This Row],[91]]</f>
        <v>2.4969197084624997E-8</v>
      </c>
      <c r="CP121" s="10">
        <f>3/24000000*OO[[#This Row],[150 (07JUL1985 15:00:00)-Water Temperature (C)]]*OO[[#This Row],[92]]</f>
        <v>2.4801112918249999E-8</v>
      </c>
      <c r="CQ121" s="10">
        <f>3/24000000*OO[[#This Row],[151 (07JUL1985 18:00:00)-Water Temperature (C)]]*OO[[#This Row],[93]]</f>
        <v>2.3915310375899999E-8</v>
      </c>
      <c r="CR121" s="10">
        <f>3/24000000*OO[[#This Row],[152 (07JUL1985 21:00:00)-Water Temperature (C)]]*OO[[#This Row],[94]]</f>
        <v>2.1892259427315001E-8</v>
      </c>
      <c r="CS121" s="10">
        <f>3/24000000*OO[[#This Row],[153 (08JUL1985 00:00:00)-Water Temperature (C)]]*OO[[#This Row],[95]]</f>
        <v>1.9520415894070002E-8</v>
      </c>
      <c r="CT121" s="10">
        <f>3/24000000*OO[[#This Row],[154 (08JUL1985 03:00:00)-Water Temperature (C)]]*OO[[#This Row],[96]]</f>
        <v>1.7177004013827502E-8</v>
      </c>
      <c r="CU121" s="10">
        <f>3/24000000*OO[[#This Row],[155 (08JUL1985 06:00:00)-Water Temperature (C)]]*OO[[#This Row],[97]]</f>
        <v>1.5340515648264999E-8</v>
      </c>
      <c r="CV121" s="10">
        <f>3/24000000*OO[[#This Row],[156 (08JUL1985 09:00:00)-Water Temperature (C)]]*OO[[#This Row],[98]]</f>
        <v>1.4916104302382496E-8</v>
      </c>
      <c r="CW121" s="10">
        <f>3/24000000*OO[[#This Row],[157 (08JUL1985 12:00:00)-Water Temperature (C)]]*OO[[#This Row],[99]]</f>
        <v>1.5048810490074999E-8</v>
      </c>
    </row>
    <row r="122" spans="1:101" x14ac:dyDescent="0.35">
      <c r="A122" t="s">
        <v>127</v>
      </c>
      <c r="B122">
        <v>821.17690000000005</v>
      </c>
      <c r="C122" s="10">
        <f>3/24*OO[[#This Row],[59 (26JUN1985 06:00:00)-Water Temperature (C)]]*OO[[#This Row],[1]]/SUM(OO[1])</f>
        <v>0</v>
      </c>
      <c r="D122" s="10">
        <f>3/24*OO[[#This Row],[60 (26JUN1985 09:00:00)-Water Temperature (C)]]*OO[[#This Row],[2]]/SUM(OO[2])</f>
        <v>0</v>
      </c>
      <c r="E122" s="10">
        <f>3/24*OO[[#This Row],[61 (26JUN1985 12:00:00)-Water Temperature (C)]]*OO[[#This Row],[3]]/SUM(OO[3])</f>
        <v>2.077308070063134E-35</v>
      </c>
      <c r="F122" s="10">
        <f>3/24*OO[[#This Row],[62 (26JUN1985 15:00:00)-Water Temperature (C)]]*OO[[#This Row],[4]]/SUM(OO[4])</f>
        <v>4.9318743056701429E-23</v>
      </c>
      <c r="G122" s="10">
        <f>3/24*OO[[#This Row],[63 (26JUN1985 18:00:00)-Water Temperature (C)]]*OO[[#This Row],[5]]/SUM(OO[5])</f>
        <v>1.5524424666499706E-11</v>
      </c>
      <c r="H122" s="10">
        <f>3/24*OO[[#This Row],[64 (26JUN1985 21:00:00)-Water Temperature (C)]]*OO[[#This Row],[6]]/SUM(OO[6])</f>
        <v>1.0489593076457947E-5</v>
      </c>
      <c r="I122" s="10">
        <f>3/24*OO[[#This Row],[65 (27JUN1985 00:00:00)-Water Temperature (C)]]*OO[[#This Row],[7]]/SUM(OO[7])</f>
        <v>2.0768061416256418E-3</v>
      </c>
      <c r="J122" s="10">
        <f>3/24*OO[[#This Row],[66 (27JUN1985 03:00:00)-Water Temperature (C)]]*OO[[#This Row],[8]]/SUM(OO[8])</f>
        <v>2.6496639055568025E-2</v>
      </c>
      <c r="K122" s="10">
        <f>3/24*OO[[#This Row],[67 (27JUN1985 06:00:00)-Water Temperature (C)]]*OO[[#This Row],[9]]/SUM(OO[9])</f>
        <v>6.20511672976252E-2</v>
      </c>
      <c r="L122" s="10">
        <f>3/24*OO[[#This Row],[68 (27JUN1985 09:00:00)-Water Temperature (C)]]*OO[[#This Row],[10]]/SUM(OO[10])</f>
        <v>4.7703219350737756E-2</v>
      </c>
      <c r="M122" s="10">
        <f>3/24*OO[[#This Row],[69 (27JUN1985 12:00:00)-Water Temperature (C)]]*OO[[#This Row],[11]]/SUM(OO[11])</f>
        <v>1.617763927284608E-2</v>
      </c>
      <c r="N122" s="10">
        <f>3/24*OO[[#This Row],[70 (27JUN1985 15:00:00)-Water Temperature (C)]]*OO[[#This Row],[12]]/SUM(OO[12])</f>
        <v>3.0088366426109332E-3</v>
      </c>
      <c r="O122" s="10">
        <f>3/24*OO[[#This Row],[71 (27JUN1985 18:00:00)-Water Temperature (C)]]*OO[[#This Row],[13]]/SUM(OO[13])</f>
        <v>3.9579113342927641E-4</v>
      </c>
      <c r="P122" s="10">
        <f>3/24*OO[[#This Row],[72 (27JUN1985 21:00:00)-Water Temperature (C)]]*OO[[#This Row],[14]]/SUM(OO[14])</f>
        <v>6.6471417972639241E-5</v>
      </c>
      <c r="Q122" s="10">
        <f>3/24*OO[[#This Row],[73 (28JUN1985 00:00:00)-Water Temperature (C)]]*OO[[#This Row],[15]]/SUM(OO[15])</f>
        <v>3.1672241607037888E-5</v>
      </c>
      <c r="R122" s="10">
        <f>3/24*OO[[#This Row],[74 (28JUN1985 03:00:00)-Water Temperature (C)]]*OO[[#This Row],[16]]/SUM(OO[16])</f>
        <v>2.5224167384952274E-5</v>
      </c>
      <c r="S122" s="10">
        <f>3/24*OO[[#This Row],[75 (28JUN1985 06:00:00)-Water Temperature (C)]]*OO[[#This Row],[17]]/SUM(OO[17])</f>
        <v>2.234871111654771E-5</v>
      </c>
      <c r="T122" s="10">
        <f>3/24*OO[[#This Row],[76 (28JUN1985 09:00:00)-Water Temperature (C)]]*OO[[#This Row],[18]]/SUM(OO[18])</f>
        <v>2.1446904661608152E-5</v>
      </c>
      <c r="U122" s="10">
        <f>3/24*OO[[#This Row],[77 (28JUN1985 12:00:00)-Water Temperature (C)]]*OO[[#This Row],[19]]/SUM(OO[19])</f>
        <v>2.0760385925867141E-5</v>
      </c>
      <c r="V122" s="10">
        <f>3/24000000*OO[[#This Row],[78 (28JUN1985 15:00:00)-Water Temperature (C)]]*OO[[#This Row],[20]]</f>
        <v>1.9994437487789995E-5</v>
      </c>
      <c r="W122" s="10">
        <f>3/24000000*OO[[#This Row],[79 (28JUN1985 18:00:00)-Water Temperature (C)]]*OO[[#This Row],[21]]</f>
        <v>1.8353122997159999E-5</v>
      </c>
      <c r="X122" s="10">
        <f>3/24000000*OO[[#This Row],[80 (28JUN1985 21:00:00)-Water Temperature (C)]]*OO[[#This Row],[22]]</f>
        <v>1.6189413584737499E-5</v>
      </c>
      <c r="Y122" s="10">
        <f>3/24000000*OO[[#This Row],[81 (29JUN1985 00:00:00)-Water Temperature (C)]]*OO[[#This Row],[23]]</f>
        <v>1.41478347213E-5</v>
      </c>
      <c r="Z122" s="10">
        <f>3/24000000*OO[[#This Row],[82 (29JUN1985 03:00:00)-Water Temperature (C)]]*OO[[#This Row],[24]]</f>
        <v>1.2421295220105E-5</v>
      </c>
      <c r="AA122" s="10">
        <f>3/24000000*OO[[#This Row],[83 (29JUN1985 06:00:00)-Water Temperature (C)]]*OO[[#This Row],[25]]</f>
        <v>1.1580710159900001E-5</v>
      </c>
      <c r="AB122" s="10">
        <f>3/24000000*OO[[#This Row],[84 (29JUN1985 09:00:00)-Water Temperature (C)]]*OO[[#This Row],[26]]</f>
        <v>1.239482524562625E-5</v>
      </c>
      <c r="AC122" s="10">
        <f>3/24000000*OO[[#This Row],[85 (29JUN1985 12:00:00)-Water Temperature (C)]]*OO[[#This Row],[27]]</f>
        <v>1.3612800354630001E-5</v>
      </c>
      <c r="AD122" s="10">
        <f>3/24000000*OO[[#This Row],[86 (29JUN1985 15:00:00)-Water Temperature (C)]]*OO[[#This Row],[28]]</f>
        <v>1.4406605621194999E-5</v>
      </c>
      <c r="AE122" s="10">
        <f>3/24000000*OO[[#This Row],[88 (29JUN1985 21:00:00)-Water Temperature (C)]]*OO[[#This Row],[30]]</f>
        <v>1.28352438576E-5</v>
      </c>
      <c r="AF122" s="10">
        <f>3/24000000*OO[[#This Row],[88 (29JUN1985 21:00:00)-Water Temperature (C)]]*OO[[#This Row],[30]]</f>
        <v>1.28352438576E-5</v>
      </c>
      <c r="AG122" s="10">
        <f>3/24000000*OO[[#This Row],[89 (30JUN1985 00:00:00)-Water Temperature (C)]]*OO[[#This Row],[31]]</f>
        <v>1.1204500274182501E-5</v>
      </c>
      <c r="AH122" s="10">
        <f>3/24000000*OO[[#This Row],[90 (30JUN1985 03:00:00)-Water Temperature (C)]]*OO[[#This Row],[32]]</f>
        <v>9.6658114390600008E-6</v>
      </c>
      <c r="AI122" s="10">
        <f>3/24000000*OO[[#This Row],[91 (30JUN1985 06:00:00)-Water Temperature (C)]]*OO[[#This Row],[33]]</f>
        <v>8.5054186093750001E-6</v>
      </c>
      <c r="AJ122" s="10">
        <f>3/24000000*OO[[#This Row],[92 (30JUN1985 09:00:00)-Water Temperature (C)]]*OO[[#This Row],[34]]</f>
        <v>8.063895813968749E-6</v>
      </c>
      <c r="AK122" s="10">
        <f>3/24000000*OO[[#This Row],[93 (30JUN1985 12:00:00)-Water Temperature (C)]]*OO[[#This Row],[35]]</f>
        <v>7.6906727691599983E-6</v>
      </c>
      <c r="AL122" s="10">
        <f>3/24000000*OO[[#This Row],[94 (30JUN1985 15:00:00)-Water Temperature (C)]]*OO[[#This Row],[36]]</f>
        <v>7.3752546872399991E-6</v>
      </c>
      <c r="AM122" s="10">
        <f>3/24000000*OO[[#This Row],[95 (30JUN1985 18:00:00)-Water Temperature (C)]]*OO[[#This Row],[37]]</f>
        <v>7.0049506028199991E-6</v>
      </c>
      <c r="AN122" s="10">
        <f>3/24000000*OO[[#This Row],[96 (30JUN1985 21:00:00)-Water Temperature (C)]]*OO[[#This Row],[38]]</f>
        <v>6.2472434824500007E-6</v>
      </c>
      <c r="AO122" s="10">
        <f>3/24000000*OO[[#This Row],[97 (01JUL1985 00:00:00)-Water Temperature (C)]]*OO[[#This Row],[39]]</f>
        <v>5.3288238128287498E-6</v>
      </c>
      <c r="AP122" s="10">
        <f>3/24000000*OO[[#This Row],[98 (01JUL1985 03:00:00)-Water Temperature (C)]]*OO[[#This Row],[40]]</f>
        <v>4.5409043000200001E-6</v>
      </c>
      <c r="AQ122" s="10">
        <f>3/24000000*OO[[#This Row],[99 (01JUL1985 06:00:00)-Water Temperature (C)]]*OO[[#This Row],[41]]</f>
        <v>3.9259226076125E-6</v>
      </c>
      <c r="AR122" s="10">
        <f>3/24000000*OO[[#This Row],[100 (01JUL1985 09:00:00)-Water Temperature (C)]]*OO[[#This Row],[42]]</f>
        <v>3.6659497304299998E-6</v>
      </c>
      <c r="AS122" s="10">
        <f>3/24000000*OO[[#This Row],[101 (01JUL1985 12:00:00)-Water Temperature (C)]]*OO[[#This Row],[43]]</f>
        <v>3.5276746655499997E-6</v>
      </c>
      <c r="AT122" s="10">
        <f>3/24000000*OO[[#This Row],[102 (01JUL1985 15:00:00)-Water Temperature (C)]]*OO[[#This Row],[44]]</f>
        <v>3.3710847019499996E-6</v>
      </c>
      <c r="AU122" s="10">
        <f>3/24000000*OO[[#This Row],[103 (01JUL1985 18:00:00)-Water Temperature (C)]]*OO[[#This Row],[45]]</f>
        <v>3.1682295399975E-6</v>
      </c>
      <c r="AV122" s="10">
        <f>3/24000000*OO[[#This Row],[104 (01JUL1985 21:00:00)-Water Temperature (C)]]*OO[[#This Row],[46]]</f>
        <v>2.7957731538700001E-6</v>
      </c>
      <c r="AW122" s="10">
        <f>3/24000000*OO[[#This Row],[105 (02JUL1985 00:00:00)-Water Temperature (C)]]*OO[[#This Row],[47]]</f>
        <v>2.3838443602799994E-6</v>
      </c>
      <c r="AX122" s="10">
        <f>3/24000000*OO[[#This Row],[106 (02JUL1985 03:00:00)-Water Temperature (C)]]*OO[[#This Row],[48]]</f>
        <v>2.0152203833462503E-6</v>
      </c>
      <c r="AY122" s="10">
        <f>3/24000000*OO[[#This Row],[107 (02JUL1985 06:00:00)-Water Temperature (C)]]*OO[[#This Row],[49]]</f>
        <v>1.7009039249456248E-6</v>
      </c>
      <c r="AZ122" s="10">
        <f>3/24000000*OO[[#This Row],[108 (02JUL1985 09:00:00)-Water Temperature (C)]]*OO[[#This Row],[50]]</f>
        <v>1.4632669596560001E-6</v>
      </c>
      <c r="BA122" s="10">
        <f>3/24000000*OO[[#This Row],[109 (02JUL1985 12:00:00)-Water Temperature (C)]]*OO[[#This Row],[51]]</f>
        <v>1.3091091323575E-6</v>
      </c>
      <c r="BB122" s="10">
        <f>3/24000000*OO[[#This Row],[110 (02JUL1985 15:00:00)-Water Temperature (C)]]*OO[[#This Row],[52]]</f>
        <v>1.1271597915330001E-6</v>
      </c>
      <c r="BC122" s="10">
        <f>3/24000000*OO[[#This Row],[111 (02JUL1985 18:00:00)-Water Temperature (C)]]*OO[[#This Row],[53]]</f>
        <v>9.1509951769500004E-7</v>
      </c>
      <c r="BD122" s="10">
        <f>3/24000000*OO[[#This Row],[112 (02JUL1985 21:00:00)-Water Temperature (C)]]*OO[[#This Row],[54]]</f>
        <v>6.8157282305987502E-7</v>
      </c>
      <c r="BE122" s="10">
        <f>3/24000000*OO[[#This Row],[113 (03JUL1985 00:00:00)-Water Temperature (C)]]*OO[[#This Row],[55]]</f>
        <v>4.8422689136462501E-7</v>
      </c>
      <c r="BF122" s="10">
        <f>3/24000000*OO[[#This Row],[114 (03JUL1985 03:00:00)-Water Temperature (C)]]*OO[[#This Row],[56]]</f>
        <v>3.4334151157599996E-7</v>
      </c>
      <c r="BG122" s="10">
        <f>3/24000000*OO[[#This Row],[115 (03JUL1985 06:00:00)-Water Temperature (C)]]*OO[[#This Row],[57]]</f>
        <v>2.5312684598200001E-7</v>
      </c>
      <c r="BH122" s="10">
        <f>3/24000000*OO[[#This Row],[116 (03JUL1985 09:00:00)-Water Temperature (C)]]*OO[[#This Row],[58]]</f>
        <v>2.0203599572100001E-7</v>
      </c>
      <c r="BI122" s="10">
        <f>3/24000000*OO[[#This Row],[117 (03JUL1985 12:00:00)-Water Temperature (C)]]*OO[[#This Row],[59]]</f>
        <v>1.7561356444634997E-7</v>
      </c>
      <c r="BJ122" s="10">
        <f>3/24000000*OO[[#This Row],[118 (03JUL1985 15:00:00)-Water Temperature (C)]]*OO[[#This Row],[60]]</f>
        <v>1.5698257108563747E-7</v>
      </c>
      <c r="BK122" s="10">
        <f>3/24000000*OO[[#This Row],[119 (03JUL1985 18:00:00)-Water Temperature (C)]]*OO[[#This Row],[61]]</f>
        <v>1.4234588778899998E-7</v>
      </c>
      <c r="BL122" s="10">
        <f>3/24000000*OO[[#This Row],[120 (03JUL1985 21:00:00)-Water Temperature (C)]]*OO[[#This Row],[62]]</f>
        <v>1.2332768242239999E-7</v>
      </c>
      <c r="BM122" s="10">
        <f>3/24000000*OO[[#This Row],[121 (04JUL1985 00:00:00)-Water Temperature (C)]]*OO[[#This Row],[63]]</f>
        <v>1.045327958388E-7</v>
      </c>
      <c r="BN122" s="10">
        <f>3/24000000*OO[[#This Row],[122 (04JUL1985 03:00:00)-Water Temperature (C)]]*OO[[#This Row],[64]]</f>
        <v>8.8905576247449994E-8</v>
      </c>
      <c r="BO122" s="10">
        <f>3/24000000*OO[[#This Row],[123 (04JUL1985 06:00:00)-Water Temperature (C)]]*OO[[#This Row],[65]]</f>
        <v>7.68180747853375E-8</v>
      </c>
      <c r="BP122" s="10">
        <f>3/24000000*OO[[#This Row],[124 (04JUL1985 09:00:00)-Water Temperature (C)]]*OO[[#This Row],[66]]</f>
        <v>7.2536312242875013E-8</v>
      </c>
      <c r="BQ122" s="10">
        <f>3/24000000*OO[[#This Row],[125 (04JUL1985 12:00:00)-Water Temperature (C)]]*OO[[#This Row],[67]]</f>
        <v>7.1026299635399995E-8</v>
      </c>
      <c r="BR122" s="10">
        <f>3/24000000*OO[[#This Row],[126 (04JUL1985 15:00:00)-Water Temperature (C)]]*OO[[#This Row],[68]]</f>
        <v>6.9388424989324995E-8</v>
      </c>
      <c r="BS122" s="10">
        <f>3/24000000*OO[[#This Row],[127 (04JUL1985 18:00:00)-Water Temperature (C)]]*OO[[#This Row],[69]]</f>
        <v>6.7907679555537506E-8</v>
      </c>
      <c r="BT122" s="10">
        <f>3/24000000*OO[[#This Row],[128 (04JUL1985 21:00:00)-Water Temperature (C)]]*OO[[#This Row],[70]]</f>
        <v>6.3348085163549988E-8</v>
      </c>
      <c r="BU122" s="10">
        <f>3/24000000*OO[[#This Row],[129 (05JUL1985 00:00:00)-Water Temperature (C)]]*OO[[#This Row],[71]]</f>
        <v>5.6559013264250005E-8</v>
      </c>
      <c r="BV122" s="10">
        <f>3/24000000*OO[[#This Row],[130 (05JUL1985 03:00:00)-Water Temperature (C)]]*OO[[#This Row],[72]]</f>
        <v>5.0775947347499995E-8</v>
      </c>
      <c r="BW122" s="10">
        <f>3/24000000*OO[[#This Row],[131 (05JUL1985 06:00:00)-Water Temperature (C)]]*OO[[#This Row],[73]]</f>
        <v>4.6025068981499995E-8</v>
      </c>
      <c r="BX122" s="10">
        <f>3/24000000*OO[[#This Row],[132 (05JUL1985 09:00:00)-Water Temperature (C)]]*OO[[#This Row],[74]]</f>
        <v>4.5022647476562496E-8</v>
      </c>
      <c r="BY122" s="10">
        <f>3/24000000*OO[[#This Row],[133 (05JUL1985 12:00:00)-Water Temperature (C)]]*OO[[#This Row],[75]]</f>
        <v>4.6096722059699997E-8</v>
      </c>
      <c r="BZ122" s="10">
        <f>3/24000000*OO[[#This Row],[134 (05JUL1985 15:00:00)-Water Temperature (C)]]*OO[[#This Row],[76]]</f>
        <v>4.8414130529449988E-8</v>
      </c>
      <c r="CA122" s="10">
        <f>3/24000000*OO[[#This Row],[135 (05JUL1985 18:00:00)-Water Temperature (C)]]*OO[[#This Row],[77]]</f>
        <v>5.0650417864887499E-8</v>
      </c>
      <c r="CB122" s="10">
        <f>3/24000000*OO[[#This Row],[136 (05JUL1985 21:00:00)-Water Temperature (C)]]*OO[[#This Row],[78]]</f>
        <v>4.9903970475349998E-8</v>
      </c>
      <c r="CC122" s="10">
        <f>3/24000000*OO[[#This Row],[137 (06JUL1985 00:00:00)-Water Temperature (C)]]*OO[[#This Row],[79]]</f>
        <v>4.6713746860912498E-8</v>
      </c>
      <c r="CD122" s="10">
        <f>3/24000000*OO[[#This Row],[138 (06JUL1985 03:00:00)-Water Temperature (C)]]*OO[[#This Row],[80]]</f>
        <v>4.2980995805850001E-8</v>
      </c>
      <c r="CE122" s="10">
        <f>3/24000000*OO[[#This Row],[139 (06JUL1985 06:00:00)-Water Temperature (C)]]*OO[[#This Row],[81]]</f>
        <v>3.9776472771787506E-8</v>
      </c>
      <c r="CF122" s="10">
        <f>3/24000000*OO[[#This Row],[140 (06JUL1985 09:00:00)-Water Temperature (C)]]*OO[[#This Row],[82]]</f>
        <v>3.9706813742049999E-8</v>
      </c>
      <c r="CG122" s="10">
        <f>3/24000000*OO[[#This Row],[141 (06JUL1985 12:00:00)-Water Temperature (C)]]*OO[[#This Row],[83]]</f>
        <v>4.0965900975299999E-8</v>
      </c>
      <c r="CH122" s="10">
        <f>3/24000000*OO[[#This Row],[142 (06JUL1985 15:00:00)-Water Temperature (C)]]*OO[[#This Row],[84]]</f>
        <v>4.3170209143599996E-8</v>
      </c>
      <c r="CI122" s="10">
        <f>3/24000000*OO[[#This Row],[143 (06JUL1985 18:00:00)-Water Temperature (C)]]*OO[[#This Row],[85]]</f>
        <v>4.5376411567499989E-8</v>
      </c>
      <c r="CJ122" s="10">
        <f>3/24000000*OO[[#This Row],[144 (06JUL1985 21:00:00)-Water Temperature (C)]]*OO[[#This Row],[86]]</f>
        <v>4.5398643073749998E-8</v>
      </c>
      <c r="CK122" s="10">
        <f>3/24000000*OO[[#This Row],[145 (07JUL1985 00:00:00)-Water Temperature (C)]]*OO[[#This Row],[87]]</f>
        <v>4.311448133354999E-8</v>
      </c>
      <c r="CL122" s="10">
        <f>3/24000000*OO[[#This Row],[146 (07JUL1985 03:00:00)-Water Temperature (C)]]*OO[[#This Row],[88]]</f>
        <v>4.0010547648649994E-8</v>
      </c>
      <c r="CM122" s="10">
        <f>3/24000000*OO[[#This Row],[147 (07JUL1985 06:00:00)-Water Temperature (C)]]*OO[[#This Row],[89]]</f>
        <v>3.6977368194237498E-8</v>
      </c>
      <c r="CN122" s="10">
        <f>3/24000000*OO[[#This Row],[148 (07JUL1985 09:00:00)-Water Temperature (C)]]*OO[[#This Row],[90]]</f>
        <v>3.5948039306624995E-8</v>
      </c>
      <c r="CO122" s="10">
        <f>3/24000000*OO[[#This Row],[149 (07JUL1985 12:00:00)-Water Temperature (C)]]*OO[[#This Row],[91]]</f>
        <v>3.4456126508375002E-8</v>
      </c>
      <c r="CP122" s="10">
        <f>3/24000000*OO[[#This Row],[150 (07JUL1985 15:00:00)-Water Temperature (C)]]*OO[[#This Row],[92]]</f>
        <v>3.4277723050000003E-8</v>
      </c>
      <c r="CQ122" s="10">
        <f>3/24000000*OO[[#This Row],[151 (07JUL1985 18:00:00)-Water Temperature (C)]]*OO[[#This Row],[93]]</f>
        <v>3.3129543154249996E-8</v>
      </c>
      <c r="CR122" s="10">
        <f>3/24000000*OO[[#This Row],[152 (07JUL1985 21:00:00)-Water Temperature (C)]]*OO[[#This Row],[94]]</f>
        <v>3.0362356763362495E-8</v>
      </c>
      <c r="CS122" s="10">
        <f>3/24000000*OO[[#This Row],[153 (08JUL1985 00:00:00)-Water Temperature (C)]]*OO[[#This Row],[95]]</f>
        <v>2.7068624687500001E-8</v>
      </c>
      <c r="CT122" s="10">
        <f>3/24000000*OO[[#This Row],[154 (08JUL1985 03:00:00)-Water Temperature (C)]]*OO[[#This Row],[96]]</f>
        <v>2.3841393108624998E-8</v>
      </c>
      <c r="CU122" s="10">
        <f>3/24000000*OO[[#This Row],[155 (08JUL1985 06:00:00)-Water Temperature (C)]]*OO[[#This Row],[97]]</f>
        <v>2.1283344114750002E-8</v>
      </c>
      <c r="CV122" s="10">
        <f>3/24000000*OO[[#This Row],[156 (08JUL1985 09:00:00)-Water Temperature (C)]]*OO[[#This Row],[98]]</f>
        <v>2.0654418679124999E-8</v>
      </c>
      <c r="CW122" s="10">
        <f>3/24000000*OO[[#This Row],[157 (08JUL1985 12:00:00)-Water Temperature (C)]]*OO[[#This Row],[99]]</f>
        <v>2.0806039938750003E-8</v>
      </c>
    </row>
    <row r="123" spans="1:101" x14ac:dyDescent="0.35">
      <c r="A123" t="s">
        <v>128</v>
      </c>
      <c r="B123">
        <v>902.09829999999999</v>
      </c>
      <c r="C123" s="10">
        <f>3/24*OO[[#This Row],[59 (26JUN1985 06:00:00)-Water Temperature (C)]]*OO[[#This Row],[1]]/SUM(OO[1])</f>
        <v>0</v>
      </c>
      <c r="D123" s="10">
        <f>3/24*OO[[#This Row],[60 (26JUN1985 09:00:00)-Water Temperature (C)]]*OO[[#This Row],[2]]/SUM(OO[2])</f>
        <v>0</v>
      </c>
      <c r="E123" s="10">
        <f>3/24*OO[[#This Row],[61 (26JUN1985 12:00:00)-Water Temperature (C)]]*OO[[#This Row],[3]]/SUM(OO[3])</f>
        <v>3.412756916115971E-36</v>
      </c>
      <c r="F123" s="10">
        <f>3/24*OO[[#This Row],[62 (26JUN1985 15:00:00)-Water Temperature (C)]]*OO[[#This Row],[4]]/SUM(OO[4])</f>
        <v>9.1514602424261026E-24</v>
      </c>
      <c r="G123" s="10">
        <f>3/24*OO[[#This Row],[63 (26JUN1985 18:00:00)-Water Temperature (C)]]*OO[[#This Row],[5]]/SUM(OO[5])</f>
        <v>2.731332000614784E-12</v>
      </c>
      <c r="H123" s="10">
        <f>3/24*OO[[#This Row],[64 (26JUN1985 21:00:00)-Water Temperature (C)]]*OO[[#This Row],[6]]/SUM(OO[6])</f>
        <v>6.6996120665913159E-6</v>
      </c>
      <c r="I123" s="10">
        <f>3/24*OO[[#This Row],[65 (27JUN1985 00:00:00)-Water Temperature (C)]]*OO[[#This Row],[7]]/SUM(OO[7])</f>
        <v>1.7505579202007062E-3</v>
      </c>
      <c r="J123" s="10">
        <f>3/24*OO[[#This Row],[66 (27JUN1985 03:00:00)-Water Temperature (C)]]*OO[[#This Row],[8]]/SUM(OO[8])</f>
        <v>2.6676111686869741E-2</v>
      </c>
      <c r="K123" s="10">
        <f>3/24*OO[[#This Row],[67 (27JUN1985 06:00:00)-Water Temperature (C)]]*OO[[#This Row],[9]]/SUM(OO[9])</f>
        <v>7.1213051258730523E-2</v>
      </c>
      <c r="L123" s="10">
        <f>3/24*OO[[#This Row],[68 (27JUN1985 09:00:00)-Water Temperature (C)]]*OO[[#This Row],[10]]/SUM(OO[10])</f>
        <v>6.0605947105245001E-2</v>
      </c>
      <c r="M123" s="10">
        <f>3/24*OO[[#This Row],[69 (27JUN1985 12:00:00)-Water Temperature (C)]]*OO[[#This Row],[11]]/SUM(OO[11])</f>
        <v>2.2238037033844433E-2</v>
      </c>
      <c r="N123" s="10">
        <f>3/24*OO[[#This Row],[70 (27JUN1985 15:00:00)-Water Temperature (C)]]*OO[[#This Row],[12]]/SUM(OO[12])</f>
        <v>4.3807194286834003E-3</v>
      </c>
      <c r="O123" s="10">
        <f>3/24*OO[[#This Row],[71 (27JUN1985 18:00:00)-Water Temperature (C)]]*OO[[#This Row],[13]]/SUM(OO[13])</f>
        <v>5.9038918292304312E-4</v>
      </c>
      <c r="P123" s="10">
        <f>3/24*OO[[#This Row],[72 (27JUN1985 21:00:00)-Water Temperature (C)]]*OO[[#This Row],[14]]/SUM(OO[14])</f>
        <v>9.187097903273589E-5</v>
      </c>
      <c r="Q123" s="10">
        <f>3/24*OO[[#This Row],[73 (28JUN1985 00:00:00)-Water Temperature (C)]]*OO[[#This Row],[15]]/SUM(OO[15])</f>
        <v>3.9429635464339554E-5</v>
      </c>
      <c r="R123" s="10">
        <f>3/24*OO[[#This Row],[74 (28JUN1985 03:00:00)-Water Temperature (C)]]*OO[[#This Row],[16]]/SUM(OO[16])</f>
        <v>3.0736819622451837E-5</v>
      </c>
      <c r="S123" s="10">
        <f>3/24*OO[[#This Row],[75 (28JUN1985 06:00:00)-Water Temperature (C)]]*OO[[#This Row],[17]]/SUM(OO[17])</f>
        <v>2.7105702079377933E-5</v>
      </c>
      <c r="T123" s="10">
        <f>3/24*OO[[#This Row],[76 (28JUN1985 09:00:00)-Water Temperature (C)]]*OO[[#This Row],[18]]/SUM(OO[18])</f>
        <v>2.5968060975723466E-5</v>
      </c>
      <c r="U123" s="10">
        <f>3/24*OO[[#This Row],[77 (28JUN1985 12:00:00)-Water Temperature (C)]]*OO[[#This Row],[19]]/SUM(OO[19])</f>
        <v>2.5165272993186383E-5</v>
      </c>
      <c r="V123" s="10">
        <f>3/24000000*OO[[#This Row],[78 (28JUN1985 15:00:00)-Water Temperature (C)]]*OO[[#This Row],[20]]</f>
        <v>2.4328407645999999E-5</v>
      </c>
      <c r="W123" s="10">
        <f>3/24000000*OO[[#This Row],[79 (28JUN1985 18:00:00)-Water Temperature (C)]]*OO[[#This Row],[21]]</f>
        <v>2.2448962885749994E-5</v>
      </c>
      <c r="X123" s="10">
        <f>3/24000000*OO[[#This Row],[80 (28JUN1985 21:00:00)-Water Temperature (C)]]*OO[[#This Row],[22]]</f>
        <v>1.9877386343587499E-5</v>
      </c>
      <c r="Y123" s="10">
        <f>3/24000000*OO[[#This Row],[81 (29JUN1985 00:00:00)-Water Temperature (C)]]*OO[[#This Row],[23]]</f>
        <v>1.742468285872E-5</v>
      </c>
      <c r="Z123" s="10">
        <f>3/24000000*OO[[#This Row],[82 (29JUN1985 03:00:00)-Water Temperature (C)]]*OO[[#This Row],[24]]</f>
        <v>1.5317721139107497E-5</v>
      </c>
      <c r="AA123" s="10">
        <f>3/24000000*OO[[#This Row],[83 (29JUN1985 06:00:00)-Water Temperature (C)]]*OO[[#This Row],[25]]</f>
        <v>1.421535280974375E-5</v>
      </c>
      <c r="AB123" s="10">
        <f>3/24000000*OO[[#This Row],[84 (29JUN1985 09:00:00)-Water Temperature (C)]]*OO[[#This Row],[26]]</f>
        <v>1.5142276512545E-5</v>
      </c>
      <c r="AC123" s="10">
        <f>3/24000000*OO[[#This Row],[85 (29JUN1985 12:00:00)-Water Temperature (C)]]*OO[[#This Row],[27]]</f>
        <v>1.6706286484331248E-5</v>
      </c>
      <c r="AD123" s="10">
        <f>3/24000000*OO[[#This Row],[86 (29JUN1985 15:00:00)-Water Temperature (C)]]*OO[[#This Row],[28]]</f>
        <v>1.7891815645599999E-5</v>
      </c>
      <c r="AE123" s="10">
        <f>3/24000000*OO[[#This Row],[88 (29JUN1985 21:00:00)-Water Temperature (C)]]*OO[[#This Row],[30]]</f>
        <v>1.6318079077072498E-5</v>
      </c>
      <c r="AF123" s="10">
        <f>3/24000000*OO[[#This Row],[88 (29JUN1985 21:00:00)-Water Temperature (C)]]*OO[[#This Row],[30]]</f>
        <v>1.6318079077072498E-5</v>
      </c>
      <c r="AG123" s="10">
        <f>3/24000000*OO[[#This Row],[89 (30JUN1985 00:00:00)-Water Temperature (C)]]*OO[[#This Row],[31]]</f>
        <v>1.4346707606411248E-5</v>
      </c>
      <c r="AH123" s="10">
        <f>3/24000000*OO[[#This Row],[90 (30JUN1985 03:00:00)-Water Temperature (C)]]*OO[[#This Row],[32]]</f>
        <v>1.24530427651E-5</v>
      </c>
      <c r="AI123" s="10">
        <f>3/24000000*OO[[#This Row],[91 (30JUN1985 06:00:00)-Water Temperature (C)]]*OO[[#This Row],[33]]</f>
        <v>1.1001983609399999E-5</v>
      </c>
      <c r="AJ123" s="10">
        <f>3/24000000*OO[[#This Row],[92 (30JUN1985 09:00:00)-Water Temperature (C)]]*OO[[#This Row],[34]]</f>
        <v>1.0473985763085E-5</v>
      </c>
      <c r="AK123" s="10">
        <f>3/24000000*OO[[#This Row],[93 (30JUN1985 12:00:00)-Water Temperature (C)]]*OO[[#This Row],[35]]</f>
        <v>1.0044980977300001E-5</v>
      </c>
      <c r="AL123" s="10">
        <f>3/24000000*OO[[#This Row],[94 (30JUN1985 15:00:00)-Water Temperature (C)]]*OO[[#This Row],[36]]</f>
        <v>9.6841902446212505E-6</v>
      </c>
      <c r="AM123" s="10">
        <f>3/24000000*OO[[#This Row],[95 (30JUN1985 18:00:00)-Water Temperature (C)]]*OO[[#This Row],[37]]</f>
        <v>9.2802629376299981E-6</v>
      </c>
      <c r="AN123" s="10">
        <f>3/24000000*OO[[#This Row],[96 (30JUN1985 21:00:00)-Water Temperature (C)]]*OO[[#This Row],[38]]</f>
        <v>8.3523454483537508E-6</v>
      </c>
      <c r="AO123" s="10">
        <f>3/24000000*OO[[#This Row],[97 (01JUL1985 00:00:00)-Water Temperature (C)]]*OO[[#This Row],[39]]</f>
        <v>7.1682955389412494E-6</v>
      </c>
      <c r="AP123" s="10">
        <f>3/24000000*OO[[#This Row],[98 (01JUL1985 03:00:00)-Water Temperature (C)]]*OO[[#This Row],[40]]</f>
        <v>6.1499394971999995E-6</v>
      </c>
      <c r="AQ123" s="10">
        <f>3/24000000*OO[[#This Row],[99 (01JUL1985 06:00:00)-Water Temperature (C)]]*OO[[#This Row],[41]]</f>
        <v>5.3357104406374992E-6</v>
      </c>
      <c r="AR123" s="10">
        <f>3/24000000*OO[[#This Row],[100 (01JUL1985 09:00:00)-Water Temperature (C)]]*OO[[#This Row],[42]]</f>
        <v>4.9926640442875E-6</v>
      </c>
      <c r="AS123" s="10">
        <f>3/24000000*OO[[#This Row],[101 (01JUL1985 12:00:00)-Water Temperature (C)]]*OO[[#This Row],[43]]</f>
        <v>4.8212938036587498E-6</v>
      </c>
      <c r="AT123" s="10">
        <f>3/24000000*OO[[#This Row],[102 (01JUL1985 15:00:00)-Water Temperature (C)]]*OO[[#This Row],[44]]</f>
        <v>4.6339835097599997E-6</v>
      </c>
      <c r="AU123" s="10">
        <f>3/24000000*OO[[#This Row],[103 (01JUL1985 18:00:00)-Water Temperature (C)]]*OO[[#This Row],[45]]</f>
        <v>4.3922583636187492E-6</v>
      </c>
      <c r="AV123" s="10">
        <f>3/24000000*OO[[#This Row],[104 (01JUL1985 21:00:00)-Water Temperature (C)]]*OO[[#This Row],[46]]</f>
        <v>3.9126344506562496E-6</v>
      </c>
      <c r="AW123" s="10">
        <f>3/24000000*OO[[#This Row],[105 (02JUL1985 00:00:00)-Water Temperature (C)]]*OO[[#This Row],[47]]</f>
        <v>3.3589519605112498E-6</v>
      </c>
      <c r="AX123" s="10">
        <f>3/24000000*OO[[#This Row],[106 (02JUL1985 03:00:00)-Water Temperature (C)]]*OO[[#This Row],[48]]</f>
        <v>2.8588291252949997E-6</v>
      </c>
      <c r="AY123" s="10">
        <f>3/24000000*OO[[#This Row],[107 (02JUL1985 06:00:00)-Water Temperature (C)]]*OO[[#This Row],[49]]</f>
        <v>2.42672790018E-6</v>
      </c>
      <c r="AZ123" s="10">
        <f>3/24000000*OO[[#This Row],[108 (02JUL1985 09:00:00)-Water Temperature (C)]]*OO[[#This Row],[50]]</f>
        <v>2.0904666323287502E-6</v>
      </c>
      <c r="BA123" s="10">
        <f>3/24000000*OO[[#This Row],[109 (02JUL1985 12:00:00)-Water Temperature (C)]]*OO[[#This Row],[51]]</f>
        <v>1.8770420805889998E-6</v>
      </c>
      <c r="BB123" s="10">
        <f>3/24000000*OO[[#This Row],[110 (02JUL1985 15:00:00)-Water Temperature (C)]]*OO[[#This Row],[52]]</f>
        <v>1.6262036432159997E-6</v>
      </c>
      <c r="BC123" s="10">
        <f>3/24000000*OO[[#This Row],[111 (02JUL1985 18:00:00)-Water Temperature (C)]]*OO[[#This Row],[53]]</f>
        <v>1.3330621802010001E-6</v>
      </c>
      <c r="BD123" s="10">
        <f>3/24000000*OO[[#This Row],[112 (02JUL1985 21:00:00)-Water Temperature (C)]]*OO[[#This Row],[54]]</f>
        <v>1.00138707851E-6</v>
      </c>
      <c r="BE123" s="10">
        <f>3/24000000*OO[[#This Row],[113 (03JUL1985 00:00:00)-Water Temperature (C)]]*OO[[#This Row],[55]]</f>
        <v>7.1500762265162493E-7</v>
      </c>
      <c r="BF123" s="10">
        <f>3/24000000*OO[[#This Row],[114 (03JUL1985 03:00:00)-Water Temperature (C)]]*OO[[#This Row],[56]]</f>
        <v>5.0594057033299988E-7</v>
      </c>
      <c r="BG123" s="10">
        <f>3/24000000*OO[[#This Row],[115 (03JUL1985 06:00:00)-Water Temperature (C)]]*OO[[#This Row],[57]]</f>
        <v>3.7044879431312495E-7</v>
      </c>
      <c r="BH123" s="10">
        <f>3/24000000*OO[[#This Row],[116 (03JUL1985 09:00:00)-Water Temperature (C)]]*OO[[#This Row],[58]]</f>
        <v>2.9318740908824995E-7</v>
      </c>
      <c r="BI123" s="10">
        <f>3/24000000*OO[[#This Row],[117 (03JUL1985 12:00:00)-Water Temperature (C)]]*OO[[#This Row],[59]]</f>
        <v>2.5350766607000002E-7</v>
      </c>
      <c r="BJ123" s="10">
        <f>3/24000000*OO[[#This Row],[118 (03JUL1985 15:00:00)-Water Temperature (C)]]*OO[[#This Row],[60]]</f>
        <v>2.2615765911875001E-7</v>
      </c>
      <c r="BK123" s="10">
        <f>3/24000000*OO[[#This Row],[119 (03JUL1985 18:00:00)-Water Temperature (C)]]*OO[[#This Row],[61]]</f>
        <v>2.05092335901375E-7</v>
      </c>
      <c r="BL123" s="10">
        <f>3/24000000*OO[[#This Row],[120 (03JUL1985 21:00:00)-Water Temperature (C)]]*OO[[#This Row],[62]]</f>
        <v>1.7786041566254999E-7</v>
      </c>
      <c r="BM123" s="10">
        <f>3/24000000*OO[[#This Row],[121 (04JUL1985 00:00:00)-Water Temperature (C)]]*OO[[#This Row],[63]]</f>
        <v>1.5081595933889998E-7</v>
      </c>
      <c r="BN123" s="10">
        <f>3/24000000*OO[[#This Row],[122 (04JUL1985 03:00:00)-Water Temperature (C)]]*OO[[#This Row],[64]]</f>
        <v>1.2819536924444998E-7</v>
      </c>
      <c r="BO123" s="10">
        <f>3/24000000*OO[[#This Row],[123 (04JUL1985 06:00:00)-Water Temperature (C)]]*OO[[#This Row],[65]]</f>
        <v>1.1045460579650001E-7</v>
      </c>
      <c r="BP123" s="10">
        <f>3/24000000*OO[[#This Row],[124 (04JUL1985 09:00:00)-Water Temperature (C)]]*OO[[#This Row],[66]]</f>
        <v>1.0370009811472499E-7</v>
      </c>
      <c r="BQ123" s="10">
        <f>3/24000000*OO[[#This Row],[125 (04JUL1985 12:00:00)-Water Temperature (C)]]*OO[[#This Row],[67]]</f>
        <v>1.0124835703124998E-7</v>
      </c>
      <c r="BR123" s="10">
        <f>3/24000000*OO[[#This Row],[126 (04JUL1985 15:00:00)-Water Temperature (C)]]*OO[[#This Row],[68]]</f>
        <v>9.88869147669E-8</v>
      </c>
      <c r="BS123" s="10">
        <f>3/24000000*OO[[#This Row],[127 (04JUL1985 18:00:00)-Water Temperature (C)]]*OO[[#This Row],[69]]</f>
        <v>9.6935812034999992E-8</v>
      </c>
      <c r="BT123" s="10">
        <f>3/24000000*OO[[#This Row],[128 (04JUL1985 21:00:00)-Water Temperature (C)]]*OO[[#This Row],[70]]</f>
        <v>9.068474671890001E-8</v>
      </c>
      <c r="BU123" s="10">
        <f>3/24000000*OO[[#This Row],[129 (05JUL1985 00:00:00)-Water Temperature (C)]]*OO[[#This Row],[71]]</f>
        <v>8.0885851686674988E-8</v>
      </c>
      <c r="BV123" s="10">
        <f>3/24000000*OO[[#This Row],[130 (05JUL1985 03:00:00)-Water Temperature (C)]]*OO[[#This Row],[72]]</f>
        <v>7.2561041145400008E-8</v>
      </c>
      <c r="BW123" s="10">
        <f>3/24000000*OO[[#This Row],[131 (05JUL1985 06:00:00)-Water Temperature (C)]]*OO[[#This Row],[73]]</f>
        <v>6.5735324755312511E-8</v>
      </c>
      <c r="BX123" s="10">
        <f>3/24000000*OO[[#This Row],[132 (05JUL1985 09:00:00)-Water Temperature (C)]]*OO[[#This Row],[74]]</f>
        <v>6.4115188502199994E-8</v>
      </c>
      <c r="BY123" s="10">
        <f>3/24000000*OO[[#This Row],[133 (05JUL1985 12:00:00)-Water Temperature (C)]]*OO[[#This Row],[75]]</f>
        <v>6.5385541363587493E-8</v>
      </c>
      <c r="BZ123" s="10">
        <f>3/24000000*OO[[#This Row],[134 (05JUL1985 15:00:00)-Water Temperature (C)]]*OO[[#This Row],[76]]</f>
        <v>6.8477287081049996E-8</v>
      </c>
      <c r="CA123" s="10">
        <f>3/24000000*OO[[#This Row],[135 (05JUL1985 18:00:00)-Water Temperature (C)]]*OO[[#This Row],[77]]</f>
        <v>7.1633251669200009E-8</v>
      </c>
      <c r="CB123" s="10">
        <f>3/24000000*OO[[#This Row],[136 (05JUL1985 21:00:00)-Water Temperature (C)]]*OO[[#This Row],[78]]</f>
        <v>7.0823364150112498E-8</v>
      </c>
      <c r="CC123" s="10">
        <f>3/24000000*OO[[#This Row],[137 (06JUL1985 00:00:00)-Water Temperature (C)]]*OO[[#This Row],[79]]</f>
        <v>6.6444872615099996E-8</v>
      </c>
      <c r="CD123" s="10">
        <f>3/24000000*OO[[#This Row],[138 (06JUL1985 03:00:00)-Water Temperature (C)]]*OO[[#This Row],[80]]</f>
        <v>6.1258893830549992E-8</v>
      </c>
      <c r="CE123" s="10">
        <f>3/24000000*OO[[#This Row],[139 (06JUL1985 06:00:00)-Water Temperature (C)]]*OO[[#This Row],[81]]</f>
        <v>5.6663750077999998E-8</v>
      </c>
      <c r="CF123" s="10">
        <f>3/24000000*OO[[#This Row],[140 (06JUL1985 09:00:00)-Water Temperature (C)]]*OO[[#This Row],[82]]</f>
        <v>5.6424896246625002E-8</v>
      </c>
      <c r="CG123" s="10">
        <f>3/24000000*OO[[#This Row],[141 (06JUL1985 12:00:00)-Water Temperature (C)]]*OO[[#This Row],[83]]</f>
        <v>5.8054351973100005E-8</v>
      </c>
      <c r="CH123" s="10">
        <f>3/24000000*OO[[#This Row],[142 (06JUL1985 15:00:00)-Water Temperature (C)]]*OO[[#This Row],[84]]</f>
        <v>6.1036107829875007E-8</v>
      </c>
      <c r="CI123" s="10">
        <f>3/24000000*OO[[#This Row],[143 (06JUL1985 18:00:00)-Water Temperature (C)]]*OO[[#This Row],[85]]</f>
        <v>6.4109759081400007E-8</v>
      </c>
      <c r="CJ123" s="10">
        <f>3/24000000*OO[[#This Row],[144 (06JUL1985 21:00:00)-Water Temperature (C)]]*OO[[#This Row],[86]]</f>
        <v>6.4367825444999993E-8</v>
      </c>
      <c r="CK123" s="10">
        <f>3/24000000*OO[[#This Row],[145 (07JUL1985 00:00:00)-Water Temperature (C)]]*OO[[#This Row],[87]]</f>
        <v>6.1313835978624994E-8</v>
      </c>
      <c r="CL123" s="10">
        <f>3/24000000*OO[[#This Row],[146 (07JUL1985 03:00:00)-Water Temperature (C)]]*OO[[#This Row],[88]]</f>
        <v>5.7082501602000006E-8</v>
      </c>
      <c r="CM123" s="10">
        <f>3/24000000*OO[[#This Row],[147 (07JUL1985 06:00:00)-Water Temperature (C)]]*OO[[#This Row],[89]]</f>
        <v>5.2807474396275004E-8</v>
      </c>
      <c r="CN123" s="10">
        <f>3/24000000*OO[[#This Row],[148 (07JUL1985 09:00:00)-Water Temperature (C)]]*OO[[#This Row],[90]]</f>
        <v>5.1314943776499996E-8</v>
      </c>
      <c r="CO123" s="10">
        <f>3/24000000*OO[[#This Row],[149 (07JUL1985 12:00:00)-Water Temperature (C)]]*OO[[#This Row],[91]]</f>
        <v>4.9116062132824998E-8</v>
      </c>
      <c r="CP123" s="10">
        <f>3/24000000*OO[[#This Row],[150 (07JUL1985 15:00:00)-Water Temperature (C)]]*OO[[#This Row],[92]]</f>
        <v>4.8913929828362506E-8</v>
      </c>
      <c r="CQ123" s="10">
        <f>3/24000000*OO[[#This Row],[151 (07JUL1985 18:00:00)-Water Temperature (C)]]*OO[[#This Row],[93]]</f>
        <v>4.74369386893875E-8</v>
      </c>
      <c r="CR123" s="10">
        <f>3/24000000*OO[[#This Row],[152 (07JUL1985 21:00:00)-Water Temperature (C)]]*OO[[#This Row],[94]]</f>
        <v>4.3598697291974995E-8</v>
      </c>
      <c r="CS123" s="10">
        <f>3/24000000*OO[[#This Row],[153 (08JUL1985 00:00:00)-Water Temperature (C)]]*OO[[#This Row],[95]]</f>
        <v>3.8861041135999997E-8</v>
      </c>
      <c r="CT123" s="10">
        <f>3/24000000*OO[[#This Row],[154 (08JUL1985 03:00:00)-Water Temperature (C)]]*OO[[#This Row],[96]]</f>
        <v>3.4271893380037498E-8</v>
      </c>
      <c r="CU123" s="10">
        <f>3/24000000*OO[[#This Row],[155 (08JUL1985 06:00:00)-Water Temperature (C)]]*OO[[#This Row],[97]]</f>
        <v>3.055680874562499E-8</v>
      </c>
      <c r="CV123" s="10">
        <f>3/24000000*OO[[#This Row],[156 (08JUL1985 09:00:00)-Water Temperature (C)]]*OO[[#This Row],[98]]</f>
        <v>2.9551658137199997E-8</v>
      </c>
      <c r="CW123" s="10">
        <f>3/24000000*OO[[#This Row],[157 (08JUL1985 12:00:00)-Water Temperature (C)]]*OO[[#This Row],[99]]</f>
        <v>2.9694187368749998E-8</v>
      </c>
    </row>
    <row r="124" spans="1:101" x14ac:dyDescent="0.35">
      <c r="A124" t="s">
        <v>129</v>
      </c>
      <c r="B124">
        <v>935.11109999999996</v>
      </c>
      <c r="C124" s="10">
        <f>3/24*OO[[#This Row],[59 (26JUN1985 06:00:00)-Water Temperature (C)]]*OO[[#This Row],[1]]/SUM(OO[1])</f>
        <v>0</v>
      </c>
      <c r="D124" s="10">
        <f>3/24*OO[[#This Row],[60 (26JUN1985 09:00:00)-Water Temperature (C)]]*OO[[#This Row],[2]]/SUM(OO[2])</f>
        <v>0</v>
      </c>
      <c r="E124" s="10">
        <f>3/24*OO[[#This Row],[61 (26JUN1985 12:00:00)-Water Temperature (C)]]*OO[[#This Row],[3]]/SUM(OO[3])</f>
        <v>4.7048949382661242E-37</v>
      </c>
      <c r="F124" s="10">
        <f>3/24*OO[[#This Row],[62 (26JUN1985 15:00:00)-Water Temperature (C)]]*OO[[#This Row],[4]]/SUM(OO[4])</f>
        <v>1.467250343576686E-24</v>
      </c>
      <c r="G124" s="10">
        <f>3/24*OO[[#This Row],[63 (26JUN1985 18:00:00)-Water Temperature (C)]]*OO[[#This Row],[5]]/SUM(OO[5])</f>
        <v>4.0582430093037764E-13</v>
      </c>
      <c r="H124" s="10">
        <f>3/24*OO[[#This Row],[64 (26JUN1985 21:00:00)-Water Temperature (C)]]*OO[[#This Row],[6]]/SUM(OO[6])</f>
        <v>3.4364438206306118E-6</v>
      </c>
      <c r="I124" s="10">
        <f>3/24*OO[[#This Row],[65 (27JUN1985 00:00:00)-Water Temperature (C)]]*OO[[#This Row],[7]]/SUM(OO[7])</f>
        <v>1.1760702650179488E-3</v>
      </c>
      <c r="J124" s="10">
        <f>3/24*OO[[#This Row],[66 (27JUN1985 03:00:00)-Water Temperature (C)]]*OO[[#This Row],[8]]/SUM(OO[8])</f>
        <v>2.0995497632174148E-2</v>
      </c>
      <c r="K124" s="10">
        <f>3/24*OO[[#This Row],[67 (27JUN1985 06:00:00)-Water Temperature (C)]]*OO[[#This Row],[9]]/SUM(OO[9])</f>
        <v>6.2514714671261296E-2</v>
      </c>
      <c r="L124" s="10">
        <f>3/24*OO[[#This Row],[68 (27JUN1985 09:00:00)-Water Temperature (C)]]*OO[[#This Row],[10]]/SUM(OO[10])</f>
        <v>5.7610519753735663E-2</v>
      </c>
      <c r="M124" s="10">
        <f>3/24*OO[[#This Row],[69 (27JUN1985 12:00:00)-Water Temperature (C)]]*OO[[#This Row],[11]]/SUM(OO[11])</f>
        <v>2.2414058932499294E-2</v>
      </c>
      <c r="N124" s="10">
        <f>3/24*OO[[#This Row],[70 (27JUN1985 15:00:00)-Water Temperature (C)]]*OO[[#This Row],[12]]/SUM(OO[12])</f>
        <v>4.5991266227781644E-3</v>
      </c>
      <c r="O124" s="10">
        <f>3/24*OO[[#This Row],[71 (27JUN1985 18:00:00)-Water Temperature (C)]]*OO[[#This Row],[13]]/SUM(OO[13])</f>
        <v>6.3081001021159436E-4</v>
      </c>
      <c r="P124" s="10">
        <f>3/24*OO[[#This Row],[72 (27JUN1985 21:00:00)-Water Temperature (C)]]*OO[[#This Row],[14]]/SUM(OO[14])</f>
        <v>9.3343807328080341E-5</v>
      </c>
      <c r="Q124" s="10">
        <f>3/24*OO[[#This Row],[73 (28JUN1985 00:00:00)-Water Temperature (C)]]*OO[[#This Row],[15]]/SUM(OO[15])</f>
        <v>3.6856231905431606E-5</v>
      </c>
      <c r="R124" s="10">
        <f>3/24*OO[[#This Row],[74 (28JUN1985 03:00:00)-Water Temperature (C)]]*OO[[#This Row],[16]]/SUM(OO[16])</f>
        <v>2.8161176815502578E-5</v>
      </c>
      <c r="S124" s="10">
        <f>3/24*OO[[#This Row],[75 (28JUN1985 06:00:00)-Water Temperature (C)]]*OO[[#This Row],[17]]/SUM(OO[17])</f>
        <v>2.4715860512393292E-5</v>
      </c>
      <c r="T124" s="10">
        <f>3/24*OO[[#This Row],[76 (28JUN1985 09:00:00)-Water Temperature (C)]]*OO[[#This Row],[18]]/SUM(OO[18])</f>
        <v>2.3622427045142726E-5</v>
      </c>
      <c r="U124" s="10">
        <f>3/24*OO[[#This Row],[77 (28JUN1985 12:00:00)-Water Temperature (C)]]*OO[[#This Row],[19]]/SUM(OO[19])</f>
        <v>2.2897042152881738E-5</v>
      </c>
      <c r="V124" s="10">
        <f>3/24000000*OO[[#This Row],[78 (28JUN1985 15:00:00)-Water Temperature (C)]]*OO[[#This Row],[20]]</f>
        <v>2.2184722745662499E-5</v>
      </c>
      <c r="W124" s="10">
        <f>3/24000000*OO[[#This Row],[79 (28JUN1985 18:00:00)-Water Temperature (C)]]*OO[[#This Row],[21]]</f>
        <v>2.0537725074587499E-5</v>
      </c>
      <c r="X124" s="10">
        <f>3/24000000*OO[[#This Row],[80 (28JUN1985 21:00:00)-Water Temperature (C)]]*OO[[#This Row],[22]]</f>
        <v>1.8225031906447501E-5</v>
      </c>
      <c r="Y124" s="10">
        <f>3/24000000*OO[[#This Row],[81 (29JUN1985 00:00:00)-Water Temperature (C)]]*OO[[#This Row],[23]]</f>
        <v>1.5997139249117499E-5</v>
      </c>
      <c r="Z124" s="10">
        <f>3/24000000*OO[[#This Row],[82 (29JUN1985 03:00:00)-Water Temperature (C)]]*OO[[#This Row],[24]]</f>
        <v>1.4060945397216249E-5</v>
      </c>
      <c r="AA124" s="10">
        <f>3/24000000*OO[[#This Row],[83 (29JUN1985 06:00:00)-Water Temperature (C)]]*OO[[#This Row],[25]]</f>
        <v>1.29830260503075E-5</v>
      </c>
      <c r="AB124" s="10">
        <f>3/24000000*OO[[#This Row],[84 (29JUN1985 09:00:00)-Water Temperature (C)]]*OO[[#This Row],[26]]</f>
        <v>1.37503674567675E-5</v>
      </c>
      <c r="AC124" s="10">
        <f>3/24000000*OO[[#This Row],[85 (29JUN1985 12:00:00)-Water Temperature (C)]]*OO[[#This Row],[27]]</f>
        <v>1.5187599919937497E-5</v>
      </c>
      <c r="AD124" s="10">
        <f>3/24000000*OO[[#This Row],[86 (29JUN1985 15:00:00)-Water Temperature (C)]]*OO[[#This Row],[28]]</f>
        <v>1.636923632916125E-5</v>
      </c>
      <c r="AE124" s="10">
        <f>3/24000000*OO[[#This Row],[88 (29JUN1985 21:00:00)-Water Temperature (C)]]*OO[[#This Row],[30]]</f>
        <v>1.5101546742899999E-5</v>
      </c>
      <c r="AF124" s="10">
        <f>3/24000000*OO[[#This Row],[88 (29JUN1985 21:00:00)-Water Temperature (C)]]*OO[[#This Row],[30]]</f>
        <v>1.5101546742899999E-5</v>
      </c>
      <c r="AG124" s="10">
        <f>3/24000000*OO[[#This Row],[89 (30JUN1985 00:00:00)-Water Temperature (C)]]*OO[[#This Row],[31]]</f>
        <v>1.32647706102625E-5</v>
      </c>
      <c r="AH124" s="10">
        <f>3/24000000*OO[[#This Row],[90 (30JUN1985 03:00:00)-Water Temperature (C)]]*OO[[#This Row],[32]]</f>
        <v>1.1502712902262499E-5</v>
      </c>
      <c r="AI124" s="10">
        <f>3/24000000*OO[[#This Row],[91 (30JUN1985 06:00:00)-Water Temperature (C)]]*OO[[#This Row],[33]]</f>
        <v>1.0139462334579999E-5</v>
      </c>
      <c r="AJ124" s="10">
        <f>3/24000000*OO[[#This Row],[92 (30JUN1985 09:00:00)-Water Temperature (C)]]*OO[[#This Row],[34]]</f>
        <v>9.6318562926612501E-6</v>
      </c>
      <c r="AK124" s="10">
        <f>3/24000000*OO[[#This Row],[93 (30JUN1985 12:00:00)-Water Temperature (C)]]*OO[[#This Row],[35]]</f>
        <v>9.2200451063024989E-6</v>
      </c>
      <c r="AL124" s="10">
        <f>3/24000000*OO[[#This Row],[94 (30JUN1985 15:00:00)-Water Temperature (C)]]*OO[[#This Row],[36]]</f>
        <v>8.8738694240350002E-6</v>
      </c>
      <c r="AM124" s="10">
        <f>3/24000000*OO[[#This Row],[95 (30JUN1985 18:00:00)-Water Temperature (C)]]*OO[[#This Row],[37]]</f>
        <v>8.5040108080199998E-6</v>
      </c>
      <c r="AN124" s="10">
        <f>3/24000000*OO[[#This Row],[96 (30JUN1985 21:00:00)-Water Temperature (C)]]*OO[[#This Row],[38]]</f>
        <v>7.6571062599300014E-6</v>
      </c>
      <c r="AO124" s="10">
        <f>3/24000000*OO[[#This Row],[97 (01JUL1985 00:00:00)-Water Temperature (C)]]*OO[[#This Row],[39]]</f>
        <v>6.5567853538687494E-6</v>
      </c>
      <c r="AP124" s="10">
        <f>3/24000000*OO[[#This Row],[98 (01JUL1985 03:00:00)-Water Temperature (C)]]*OO[[#This Row],[40]]</f>
        <v>5.6137715047499997E-6</v>
      </c>
      <c r="AQ124" s="10">
        <f>3/24000000*OO[[#This Row],[99 (01JUL1985 06:00:00)-Water Temperature (C)]]*OO[[#This Row],[41]]</f>
        <v>4.854778612668749E-6</v>
      </c>
      <c r="AR124" s="10">
        <f>3/24000000*OO[[#This Row],[100 (01JUL1985 09:00:00)-Water Temperature (C)]]*OO[[#This Row],[42]]</f>
        <v>4.5205928303599992E-6</v>
      </c>
      <c r="AS124" s="10">
        <f>3/24000000*OO[[#This Row],[101 (01JUL1985 12:00:00)-Water Temperature (C)]]*OO[[#This Row],[43]]</f>
        <v>4.3472159515550001E-6</v>
      </c>
      <c r="AT124" s="10">
        <f>3/24000000*OO[[#This Row],[102 (01JUL1985 15:00:00)-Water Temperature (C)]]*OO[[#This Row],[44]]</f>
        <v>4.1671787566799999E-6</v>
      </c>
      <c r="AU124" s="10">
        <f>3/24000000*OO[[#This Row],[103 (01JUL1985 18:00:00)-Water Temperature (C)]]*OO[[#This Row],[45]]</f>
        <v>3.9453261840112497E-6</v>
      </c>
      <c r="AV124" s="10">
        <f>3/24000000*OO[[#This Row],[104 (01JUL1985 21:00:00)-Water Temperature (C)]]*OO[[#This Row],[46]]</f>
        <v>3.5130334108549992E-6</v>
      </c>
      <c r="AW124" s="10">
        <f>3/24000000*OO[[#This Row],[105 (02JUL1985 00:00:00)-Water Temperature (C)]]*OO[[#This Row],[47]]</f>
        <v>3.0106849843124997E-6</v>
      </c>
      <c r="AX124" s="10">
        <f>3/24000000*OO[[#This Row],[106 (02JUL1985 03:00:00)-Water Temperature (C)]]*OO[[#This Row],[48]]</f>
        <v>2.5590362478299998E-6</v>
      </c>
      <c r="AY124" s="10">
        <f>3/24000000*OO[[#This Row],[107 (02JUL1985 06:00:00)-Water Temperature (C)]]*OO[[#This Row],[49]]</f>
        <v>2.1692045578062503E-6</v>
      </c>
      <c r="AZ124" s="10">
        <f>3/24000000*OO[[#This Row],[108 (02JUL1985 09:00:00)-Water Temperature (C)]]*OO[[#This Row],[50]]</f>
        <v>1.8640448331067498E-6</v>
      </c>
      <c r="BA124" s="10">
        <f>3/24000000*OO[[#This Row],[109 (02JUL1985 12:00:00)-Water Temperature (C)]]*OO[[#This Row],[51]]</f>
        <v>1.6719712553756251E-6</v>
      </c>
      <c r="BB124" s="10">
        <f>3/24000000*OO[[#This Row],[110 (02JUL1985 15:00:00)-Water Temperature (C)]]*OO[[#This Row],[52]]</f>
        <v>1.4509827162319999E-6</v>
      </c>
      <c r="BC124" s="10">
        <f>3/24000000*OO[[#This Row],[111 (02JUL1985 18:00:00)-Water Temperature (C)]]*OO[[#This Row],[53]]</f>
        <v>1.1944472139393752E-6</v>
      </c>
      <c r="BD124" s="10">
        <f>3/24000000*OO[[#This Row],[112 (02JUL1985 21:00:00)-Water Temperature (C)]]*OO[[#This Row],[54]]</f>
        <v>9.012636083924999E-7</v>
      </c>
      <c r="BE124" s="10">
        <f>3/24000000*OO[[#This Row],[113 (03JUL1985 00:00:00)-Water Temperature (C)]]*OO[[#This Row],[55]]</f>
        <v>6.4513904168250011E-7</v>
      </c>
      <c r="BF124" s="10">
        <f>3/24000000*OO[[#This Row],[114 (03JUL1985 03:00:00)-Water Temperature (C)]]*OO[[#This Row],[56]]</f>
        <v>4.5548276632762501E-7</v>
      </c>
      <c r="BG124" s="10">
        <f>3/24000000*OO[[#This Row],[115 (03JUL1985 06:00:00)-Water Temperature (C)]]*OO[[#This Row],[57]]</f>
        <v>3.3169521787449995E-7</v>
      </c>
      <c r="BH124" s="10">
        <f>3/24000000*OO[[#This Row],[116 (03JUL1985 09:00:00)-Water Temperature (C)]]*OO[[#This Row],[58]]</f>
        <v>2.6089946590987494E-7</v>
      </c>
      <c r="BI124" s="10">
        <f>3/24000000*OO[[#This Row],[117 (03JUL1985 12:00:00)-Water Temperature (C)]]*OO[[#This Row],[59]]</f>
        <v>2.24698147702875E-7</v>
      </c>
      <c r="BJ124" s="10">
        <f>3/24000000*OO[[#This Row],[118 (03JUL1985 15:00:00)-Water Temperature (C)]]*OO[[#This Row],[60]]</f>
        <v>2.0010811767099997E-7</v>
      </c>
      <c r="BK124" s="10">
        <f>3/24000000*OO[[#This Row],[119 (03JUL1985 18:00:00)-Water Temperature (C)]]*OO[[#This Row],[61]]</f>
        <v>1.8139382202142499E-7</v>
      </c>
      <c r="BL124" s="10">
        <f>3/24000000*OO[[#This Row],[120 (03JUL1985 21:00:00)-Water Temperature (C)]]*OO[[#This Row],[62]]</f>
        <v>1.5730513314468752E-7</v>
      </c>
      <c r="BM124" s="10">
        <f>3/24000000*OO[[#This Row],[121 (04JUL1985 00:00:00)-Water Temperature (C)]]*OO[[#This Row],[63]]</f>
        <v>1.3342908111190001E-7</v>
      </c>
      <c r="BN124" s="10">
        <f>3/24000000*OO[[#This Row],[122 (04JUL1985 03:00:00)-Water Temperature (C)]]*OO[[#This Row],[64]]</f>
        <v>1.1338414425120001E-7</v>
      </c>
      <c r="BO124" s="10">
        <f>3/24000000*OO[[#This Row],[123 (04JUL1985 06:00:00)-Water Temperature (C)]]*OO[[#This Row],[65]]</f>
        <v>9.7549352430199989E-8</v>
      </c>
      <c r="BP124" s="10">
        <f>3/24000000*OO[[#This Row],[124 (04JUL1985 09:00:00)-Water Temperature (C)]]*OO[[#This Row],[66]]</f>
        <v>9.1274474121874991E-8</v>
      </c>
      <c r="BQ124" s="10">
        <f>3/24000000*OO[[#This Row],[125 (04JUL1985 12:00:00)-Water Temperature (C)]]*OO[[#This Row],[67]]</f>
        <v>8.8935872536349993E-8</v>
      </c>
      <c r="BR124" s="10">
        <f>3/24000000*OO[[#This Row],[126 (04JUL1985 15:00:00)-Water Temperature (C)]]*OO[[#This Row],[68]]</f>
        <v>8.686502106749999E-8</v>
      </c>
      <c r="BS124" s="10">
        <f>3/24000000*OO[[#This Row],[127 (04JUL1985 18:00:00)-Water Temperature (C)]]*OO[[#This Row],[69]]</f>
        <v>8.5238863455050007E-8</v>
      </c>
      <c r="BT124" s="10">
        <f>3/24000000*OO[[#This Row],[128 (04JUL1985 21:00:00)-Water Temperature (C)]]*OO[[#This Row],[70]]</f>
        <v>7.9878270252900012E-8</v>
      </c>
      <c r="BU124" s="10">
        <f>3/24000000*OO[[#This Row],[129 (05JUL1985 00:00:00)-Water Temperature (C)]]*OO[[#This Row],[71]]</f>
        <v>7.1216531192099993E-8</v>
      </c>
      <c r="BV124" s="10">
        <f>3/24000000*OO[[#This Row],[130 (05JUL1985 03:00:00)-Water Temperature (C)]]*OO[[#This Row],[72]]</f>
        <v>6.3857817158624998E-8</v>
      </c>
      <c r="BW124" s="10">
        <f>3/24000000*OO[[#This Row],[131 (05JUL1985 06:00:00)-Water Temperature (C)]]*OO[[#This Row],[73]]</f>
        <v>5.7868994997674996E-8</v>
      </c>
      <c r="BX124" s="10">
        <f>3/24000000*OO[[#This Row],[132 (05JUL1985 09:00:00)-Water Temperature (C)]]*OO[[#This Row],[74]]</f>
        <v>5.6367968604199992E-8</v>
      </c>
      <c r="BY124" s="10">
        <f>3/24000000*OO[[#This Row],[133 (05JUL1985 12:00:00)-Water Temperature (C)]]*OO[[#This Row],[75]]</f>
        <v>5.7328403921312504E-8</v>
      </c>
      <c r="BZ124" s="10">
        <f>3/24000000*OO[[#This Row],[134 (05JUL1985 15:00:00)-Water Temperature (C)]]*OO[[#This Row],[76]]</f>
        <v>5.9918934364062484E-8</v>
      </c>
      <c r="CA124" s="10">
        <f>3/24000000*OO[[#This Row],[135 (05JUL1985 18:00:00)-Water Temperature (C)]]*OO[[#This Row],[77]]</f>
        <v>6.2651555488387496E-8</v>
      </c>
      <c r="CB124" s="10">
        <f>3/24000000*OO[[#This Row],[136 (05JUL1985 21:00:00)-Water Temperature (C)]]*OO[[#This Row],[78]]</f>
        <v>6.2044131530624989E-8</v>
      </c>
      <c r="CC124" s="10">
        <f>3/24000000*OO[[#This Row],[137 (06JUL1985 00:00:00)-Water Temperature (C)]]*OO[[#This Row],[79]]</f>
        <v>5.8298261227499991E-8</v>
      </c>
      <c r="CD124" s="10">
        <f>3/24000000*OO[[#This Row],[138 (06JUL1985 03:00:00)-Water Temperature (C)]]*OO[[#This Row],[80]]</f>
        <v>5.3820344753250001E-8</v>
      </c>
      <c r="CE124" s="10">
        <f>3/24000000*OO[[#This Row],[139 (06JUL1985 06:00:00)-Water Temperature (C)]]*OO[[#This Row],[81]]</f>
        <v>4.9790597035200002E-8</v>
      </c>
      <c r="CF124" s="10">
        <f>3/24000000*OO[[#This Row],[140 (06JUL1985 09:00:00)-Water Temperature (C)]]*OO[[#This Row],[82]]</f>
        <v>4.9499866668862495E-8</v>
      </c>
      <c r="CG124" s="10">
        <f>3/24000000*OO[[#This Row],[141 (06JUL1985 12:00:00)-Water Temperature (C)]]*OO[[#This Row],[83]]</f>
        <v>5.0810465539912501E-8</v>
      </c>
      <c r="CH124" s="10">
        <f>3/24000000*OO[[#This Row],[142 (06JUL1985 15:00:00)-Water Temperature (C)]]*OO[[#This Row],[84]]</f>
        <v>5.3301044561624987E-8</v>
      </c>
      <c r="CI124" s="10">
        <f>3/24000000*OO[[#This Row],[143 (06JUL1985 18:00:00)-Water Temperature (C)]]*OO[[#This Row],[85]]</f>
        <v>5.5904977697174991E-8</v>
      </c>
      <c r="CJ124" s="10">
        <f>3/24000000*OO[[#This Row],[144 (06JUL1985 21:00:00)-Water Temperature (C)]]*OO[[#This Row],[86]]</f>
        <v>5.6199716142224994E-8</v>
      </c>
      <c r="CK124" s="10">
        <f>3/24000000*OO[[#This Row],[145 (07JUL1985 00:00:00)-Water Temperature (C)]]*OO[[#This Row],[87]]</f>
        <v>5.3623365324174997E-8</v>
      </c>
      <c r="CL124" s="10">
        <f>3/24000000*OO[[#This Row],[146 (07JUL1985 03:00:00)-Water Temperature (C)]]*OO[[#This Row],[88]]</f>
        <v>5.0018106943699999E-8</v>
      </c>
      <c r="CM124" s="10">
        <f>3/24000000*OO[[#This Row],[147 (07JUL1985 06:00:00)-Water Temperature (C)]]*OO[[#This Row],[89]]</f>
        <v>4.6317644735124996E-8</v>
      </c>
      <c r="CN124" s="10">
        <f>3/24000000*OO[[#This Row],[148 (07JUL1985 09:00:00)-Water Temperature (C)]]*OO[[#This Row],[90]]</f>
        <v>4.4978760290499999E-8</v>
      </c>
      <c r="CO124" s="10">
        <f>3/24000000*OO[[#This Row],[149 (07JUL1985 12:00:00)-Water Temperature (C)]]*OO[[#This Row],[91]]</f>
        <v>4.3000718994299993E-8</v>
      </c>
      <c r="CP124" s="10">
        <f>3/24000000*OO[[#This Row],[150 (07JUL1985 15:00:00)-Water Temperature (C)]]*OO[[#This Row],[92]]</f>
        <v>4.2861895288437502E-8</v>
      </c>
      <c r="CQ124" s="10">
        <f>3/24000000*OO[[#This Row],[151 (07JUL1985 18:00:00)-Water Temperature (C)]]*OO[[#This Row],[93]]</f>
        <v>4.1654384159375E-8</v>
      </c>
      <c r="CR124" s="10">
        <f>3/24000000*OO[[#This Row],[152 (07JUL1985 21:00:00)-Water Temperature (C)]]*OO[[#This Row],[94]]</f>
        <v>3.8350417314825001E-8</v>
      </c>
      <c r="CS124" s="10">
        <f>3/24000000*OO[[#This Row],[153 (08JUL1985 00:00:00)-Water Temperature (C)]]*OO[[#This Row],[95]]</f>
        <v>3.4177435337950005E-8</v>
      </c>
      <c r="CT124" s="10">
        <f>3/24000000*OO[[#This Row],[154 (08JUL1985 03:00:00)-Water Temperature (C)]]*OO[[#This Row],[96]]</f>
        <v>3.0175335092124999E-8</v>
      </c>
      <c r="CU124" s="10">
        <f>3/24000000*OO[[#This Row],[155 (08JUL1985 06:00:00)-Water Temperature (C)]]*OO[[#This Row],[97]]</f>
        <v>2.6911382881749997E-8</v>
      </c>
      <c r="CV124" s="10">
        <f>3/24000000*OO[[#This Row],[156 (08JUL1985 09:00:00)-Water Temperature (C)]]*OO[[#This Row],[98]]</f>
        <v>2.5986567037275002E-8</v>
      </c>
      <c r="CW124" s="10">
        <f>3/24000000*OO[[#This Row],[157 (08JUL1985 12:00:00)-Water Temperature (C)]]*OO[[#This Row],[99]]</f>
        <v>2.6080669316174997E-8</v>
      </c>
    </row>
    <row r="125" spans="1:101" x14ac:dyDescent="0.35">
      <c r="A125" t="s">
        <v>130</v>
      </c>
      <c r="B125">
        <v>888.41890000000001</v>
      </c>
      <c r="C125" s="10">
        <f>3/24*OO[[#This Row],[59 (26JUN1985 06:00:00)-Water Temperature (C)]]*OO[[#This Row],[1]]/SUM(OO[1])</f>
        <v>0</v>
      </c>
      <c r="D125" s="10">
        <f>3/24*OO[[#This Row],[60 (26JUN1985 09:00:00)-Water Temperature (C)]]*OO[[#This Row],[2]]/SUM(OO[2])</f>
        <v>0</v>
      </c>
      <c r="E125" s="10">
        <f>3/24*OO[[#This Row],[61 (26JUN1985 12:00:00)-Water Temperature (C)]]*OO[[#This Row],[3]]/SUM(OO[3])</f>
        <v>4.2244688931318189E-38</v>
      </c>
      <c r="F125" s="10">
        <f>3/24*OO[[#This Row],[62 (26JUN1985 15:00:00)-Water Temperature (C)]]*OO[[#This Row],[4]]/SUM(OO[4])</f>
        <v>1.5365072175870544E-25</v>
      </c>
      <c r="G125" s="10">
        <f>3/24*OO[[#This Row],[63 (26JUN1985 18:00:00)-Water Temperature (C)]]*OO[[#This Row],[5]]/SUM(OO[5])</f>
        <v>4.1419404934840381E-14</v>
      </c>
      <c r="H125" s="10">
        <f>3/24*OO[[#This Row],[64 (26JUN1985 21:00:00)-Water Temperature (C)]]*OO[[#This Row],[6]]/SUM(OO[6])</f>
        <v>1.6126738245404622E-6</v>
      </c>
      <c r="I125" s="10">
        <f>3/24*OO[[#This Row],[65 (27JUN1985 00:00:00)-Water Temperature (C)]]*OO[[#This Row],[7]]/SUM(OO[7])</f>
        <v>7.3389372108082179E-4</v>
      </c>
      <c r="J125" s="10">
        <f>3/24*OO[[#This Row],[66 (27JUN1985 03:00:00)-Water Temperature (C)]]*OO[[#This Row],[8]]/SUM(OO[8])</f>
        <v>1.5543150282559667E-2</v>
      </c>
      <c r="K125" s="10">
        <f>3/24*OO[[#This Row],[67 (27JUN1985 06:00:00)-Water Temperature (C)]]*OO[[#This Row],[9]]/SUM(OO[9])</f>
        <v>5.2312599209718959E-2</v>
      </c>
      <c r="L125" s="10">
        <f>3/24*OO[[#This Row],[68 (27JUN1985 09:00:00)-Water Temperature (C)]]*OO[[#This Row],[10]]/SUM(OO[10])</f>
        <v>5.2879419496758048E-2</v>
      </c>
      <c r="M125" s="10">
        <f>3/24*OO[[#This Row],[69 (27JUN1985 12:00:00)-Water Temperature (C)]]*OO[[#This Row],[11]]/SUM(OO[11])</f>
        <v>2.2087646446525604E-2</v>
      </c>
      <c r="N125" s="10">
        <f>3/24*OO[[#This Row],[70 (27JUN1985 15:00:00)-Water Temperature (C)]]*OO[[#This Row],[12]]/SUM(OO[12])</f>
        <v>4.7731990376456441E-3</v>
      </c>
      <c r="O125" s="10">
        <f>3/24*OO[[#This Row],[71 (27JUN1985 18:00:00)-Water Temperature (C)]]*OO[[#This Row],[13]]/SUM(OO[13])</f>
        <v>6.7217692134331265E-4</v>
      </c>
      <c r="P125" s="10">
        <f>3/24*OO[[#This Row],[72 (27JUN1985 21:00:00)-Water Temperature (C)]]*OO[[#This Row],[14]]/SUM(OO[14])</f>
        <v>9.4636293864278797E-5</v>
      </c>
      <c r="Q125" s="10">
        <f>3/24*OO[[#This Row],[73 (28JUN1985 00:00:00)-Water Temperature (C)]]*OO[[#This Row],[15]]/SUM(OO[15])</f>
        <v>3.3617809254555606E-5</v>
      </c>
      <c r="R125" s="10">
        <f>3/24*OO[[#This Row],[74 (28JUN1985 03:00:00)-Water Temperature (C)]]*OO[[#This Row],[16]]/SUM(OO[16])</f>
        <v>2.4950725036949007E-5</v>
      </c>
      <c r="S125" s="10">
        <f>3/24*OO[[#This Row],[75 (28JUN1985 06:00:00)-Water Temperature (C)]]*OO[[#This Row],[17]]/SUM(OO[17])</f>
        <v>2.1758915775155836E-5</v>
      </c>
      <c r="T125" s="10">
        <f>3/24*OO[[#This Row],[76 (28JUN1985 09:00:00)-Water Temperature (C)]]*OO[[#This Row],[18]]/SUM(OO[18])</f>
        <v>2.0718380589239557E-5</v>
      </c>
      <c r="U125" s="10">
        <f>3/24*OO[[#This Row],[77 (28JUN1985 12:00:00)-Water Temperature (C)]]*OO[[#This Row],[19]]/SUM(OO[19])</f>
        <v>2.0069931475787159E-5</v>
      </c>
      <c r="V125" s="10">
        <f>3/24000000*OO[[#This Row],[78 (28JUN1985 15:00:00)-Water Temperature (C)]]*OO[[#This Row],[20]]</f>
        <v>1.9477141682679999E-5</v>
      </c>
      <c r="W125" s="10">
        <f>3/24000000*OO[[#This Row],[79 (28JUN1985 18:00:00)-Water Temperature (C)]]*OO[[#This Row],[21]]</f>
        <v>1.8079903842201249E-5</v>
      </c>
      <c r="X125" s="10">
        <f>3/24000000*OO[[#This Row],[80 (28JUN1985 21:00:00)-Water Temperature (C)]]*OO[[#This Row],[22]]</f>
        <v>1.6071996804386252E-5</v>
      </c>
      <c r="Y125" s="10">
        <f>3/24000000*OO[[#This Row],[81 (29JUN1985 00:00:00)-Water Temperature (C)]]*OO[[#This Row],[23]]</f>
        <v>1.4111843304E-5</v>
      </c>
      <c r="Z125" s="10">
        <f>3/24000000*OO[[#This Row],[82 (29JUN1985 03:00:00)-Water Temperature (C)]]*OO[[#This Row],[24]]</f>
        <v>1.239016669065E-5</v>
      </c>
      <c r="AA125" s="10">
        <f>3/24000000*OO[[#This Row],[83 (29JUN1985 06:00:00)-Water Temperature (C)]]*OO[[#This Row],[25]]</f>
        <v>1.136278176464E-5</v>
      </c>
      <c r="AB125" s="10">
        <f>3/24000000*OO[[#This Row],[84 (29JUN1985 09:00:00)-Water Temperature (C)]]*OO[[#This Row],[26]]</f>
        <v>1.193021228298E-5</v>
      </c>
      <c r="AC125" s="10">
        <f>3/24000000*OO[[#This Row],[85 (29JUN1985 12:00:00)-Water Temperature (C)]]*OO[[#This Row],[27]]</f>
        <v>1.3154029138949999E-5</v>
      </c>
      <c r="AD125" s="10">
        <f>3/24000000*OO[[#This Row],[86 (29JUN1985 15:00:00)-Water Temperature (C)]]*OO[[#This Row],[28]]</f>
        <v>1.4242497090134998E-5</v>
      </c>
      <c r="AE125" s="10">
        <f>3/24000000*OO[[#This Row],[88 (29JUN1985 21:00:00)-Water Temperature (C)]]*OO[[#This Row],[30]]</f>
        <v>1.32688630220275E-5</v>
      </c>
      <c r="AF125" s="10">
        <f>3/24000000*OO[[#This Row],[88 (29JUN1985 21:00:00)-Water Temperature (C)]]*OO[[#This Row],[30]]</f>
        <v>1.32688630220275E-5</v>
      </c>
      <c r="AG125" s="10">
        <f>3/24000000*OO[[#This Row],[89 (30JUN1985 00:00:00)-Water Temperature (C)]]*OO[[#This Row],[31]]</f>
        <v>1.1654604513426249E-5</v>
      </c>
      <c r="AH125" s="10">
        <f>3/24000000*OO[[#This Row],[90 (30JUN1985 03:00:00)-Water Temperature (C)]]*OO[[#This Row],[32]]</f>
        <v>1.01046598706075E-5</v>
      </c>
      <c r="AI125" s="10">
        <f>3/24000000*OO[[#This Row],[91 (30JUN1985 06:00:00)-Water Temperature (C)]]*OO[[#This Row],[33]]</f>
        <v>8.8967008402987498E-6</v>
      </c>
      <c r="AJ125" s="10">
        <f>3/24000000*OO[[#This Row],[92 (30JUN1985 09:00:00)-Water Temperature (C)]]*OO[[#This Row],[34]]</f>
        <v>8.4408021416725007E-6</v>
      </c>
      <c r="AK125" s="10">
        <f>3/24000000*OO[[#This Row],[93 (30JUN1985 12:00:00)-Water Temperature (C)]]*OO[[#This Row],[35]]</f>
        <v>8.0686471488300004E-6</v>
      </c>
      <c r="AL125" s="10">
        <f>3/24000000*OO[[#This Row],[94 (30JUN1985 15:00:00)-Water Temperature (C)]]*OO[[#This Row],[36]]</f>
        <v>7.7577909942824997E-6</v>
      </c>
      <c r="AM125" s="10">
        <f>3/24000000*OO[[#This Row],[95 (30JUN1985 18:00:00)-Water Temperature (C)]]*OO[[#This Row],[37]]</f>
        <v>7.4413288441924995E-6</v>
      </c>
      <c r="AN125" s="10">
        <f>3/24000000*OO[[#This Row],[96 (30JUN1985 21:00:00)-Water Temperature (C)]]*OO[[#This Row],[38]]</f>
        <v>6.7111462671187492E-6</v>
      </c>
      <c r="AO125" s="10">
        <f>3/24000000*OO[[#This Row],[97 (01JUL1985 00:00:00)-Water Temperature (C)]]*OO[[#This Row],[39]]</f>
        <v>5.7443602570637491E-6</v>
      </c>
      <c r="AP125" s="10">
        <f>3/24000000*OO[[#This Row],[98 (01JUL1985 03:00:00)-Water Temperature (C)]]*OO[[#This Row],[40]]</f>
        <v>4.91778265369E-6</v>
      </c>
      <c r="AQ125" s="10">
        <f>3/24000000*OO[[#This Row],[99 (01JUL1985 06:00:00)-Water Temperature (C)]]*OO[[#This Row],[41]]</f>
        <v>4.2499910945799991E-6</v>
      </c>
      <c r="AR125" s="10">
        <f>3/24000000*OO[[#This Row],[100 (01JUL1985 09:00:00)-Water Temperature (C)]]*OO[[#This Row],[42]]</f>
        <v>3.9468348410237497E-6</v>
      </c>
      <c r="AS125" s="10">
        <f>3/24000000*OO[[#This Row],[101 (01JUL1985 12:00:00)-Water Temperature (C)]]*OO[[#This Row],[43]]</f>
        <v>3.7874760356875E-6</v>
      </c>
      <c r="AT125" s="10">
        <f>3/24000000*OO[[#This Row],[102 (01JUL1985 15:00:00)-Water Temperature (C)]]*OO[[#This Row],[44]]</f>
        <v>3.6314523118375002E-6</v>
      </c>
      <c r="AU125" s="10">
        <f>3/24000000*OO[[#This Row],[103 (01JUL1985 18:00:00)-Water Temperature (C)]]*OO[[#This Row],[45]]</f>
        <v>3.4453364271949997E-6</v>
      </c>
      <c r="AV125" s="10">
        <f>3/24000000*OO[[#This Row],[104 (01JUL1985 21:00:00)-Water Temperature (C)]]*OO[[#This Row],[46]]</f>
        <v>3.078263016785E-6</v>
      </c>
      <c r="AW125" s="10">
        <f>3/24000000*OO[[#This Row],[105 (02JUL1985 00:00:00)-Water Temperature (C)]]*OO[[#This Row],[47]]</f>
        <v>2.6422049548999999E-6</v>
      </c>
      <c r="AX125" s="10">
        <f>3/24000000*OO[[#This Row],[106 (02JUL1985 03:00:00)-Water Temperature (C)]]*OO[[#This Row],[48]]</f>
        <v>2.2500529872012496E-6</v>
      </c>
      <c r="AY125" s="10">
        <f>3/24000000*OO[[#This Row],[107 (02JUL1985 06:00:00)-Water Temperature (C)]]*OO[[#This Row],[49]]</f>
        <v>1.9100396360827497E-6</v>
      </c>
      <c r="AZ125" s="10">
        <f>3/24000000*OO[[#This Row],[108 (02JUL1985 09:00:00)-Water Temperature (C)]]*OO[[#This Row],[50]]</f>
        <v>1.6412351194995001E-6</v>
      </c>
      <c r="BA125" s="10">
        <f>3/24000000*OO[[#This Row],[109 (02JUL1985 12:00:00)-Water Temperature (C)]]*OO[[#This Row],[51]]</f>
        <v>1.472891765625E-6</v>
      </c>
      <c r="BB125" s="10">
        <f>3/24000000*OO[[#This Row],[110 (02JUL1985 15:00:00)-Water Temperature (C)]]*OO[[#This Row],[52]]</f>
        <v>1.2829120745688752E-6</v>
      </c>
      <c r="BC125" s="10">
        <f>3/24000000*OO[[#This Row],[111 (02JUL1985 18:00:00)-Water Temperature (C)]]*OO[[#This Row],[53]]</f>
        <v>1.0630179823860002E-6</v>
      </c>
      <c r="BD125" s="10">
        <f>3/24000000*OO[[#This Row],[112 (02JUL1985 21:00:00)-Water Temperature (C)]]*OO[[#This Row],[54]]</f>
        <v>8.0760891538687504E-7</v>
      </c>
      <c r="BE125" s="10">
        <f>3/24000000*OO[[#This Row],[113 (03JUL1985 00:00:00)-Water Temperature (C)]]*OO[[#This Row],[55]]</f>
        <v>5.8084384582499996E-7</v>
      </c>
      <c r="BF125" s="10">
        <f>3/24000000*OO[[#This Row],[114 (03JUL1985 03:00:00)-Water Temperature (C)]]*OO[[#This Row],[56]]</f>
        <v>4.0954391875999997E-7</v>
      </c>
      <c r="BG125" s="10">
        <f>3/24000000*OO[[#This Row],[115 (03JUL1985 06:00:00)-Water Temperature (C)]]*OO[[#This Row],[57]]</f>
        <v>2.9651556507300002E-7</v>
      </c>
      <c r="BH125" s="10">
        <f>3/24000000*OO[[#This Row],[116 (03JUL1985 09:00:00)-Water Temperature (C)]]*OO[[#This Row],[58]]</f>
        <v>2.3146228106175E-7</v>
      </c>
      <c r="BI125" s="10">
        <f>3/24000000*OO[[#This Row],[117 (03JUL1985 12:00:00)-Water Temperature (C)]]*OO[[#This Row],[59]]</f>
        <v>1.9831089827600003E-7</v>
      </c>
      <c r="BJ125" s="10">
        <f>3/24000000*OO[[#This Row],[118 (03JUL1985 15:00:00)-Water Temperature (C)]]*OO[[#This Row],[60]]</f>
        <v>1.761935002463125E-7</v>
      </c>
      <c r="BK125" s="10">
        <f>3/24000000*OO[[#This Row],[119 (03JUL1985 18:00:00)-Water Temperature (C)]]*OO[[#This Row],[61]]</f>
        <v>1.5962893208459998E-7</v>
      </c>
      <c r="BL125" s="10">
        <f>3/24000000*OO[[#This Row],[120 (03JUL1985 21:00:00)-Water Temperature (C)]]*OO[[#This Row],[62]]</f>
        <v>1.3846281142046249E-7</v>
      </c>
      <c r="BM125" s="10">
        <f>3/24000000*OO[[#This Row],[121 (04JUL1985 00:00:00)-Water Temperature (C)]]*OO[[#This Row],[63]]</f>
        <v>1.1749642656954999E-7</v>
      </c>
      <c r="BN125" s="10">
        <f>3/24000000*OO[[#This Row],[122 (04JUL1985 03:00:00)-Water Temperature (C)]]*OO[[#This Row],[64]]</f>
        <v>9.9817422573149987E-8</v>
      </c>
      <c r="BO125" s="10">
        <f>3/24000000*OO[[#This Row],[123 (04JUL1985 06:00:00)-Water Temperature (C)]]*OO[[#This Row],[65]]</f>
        <v>8.5732106905499996E-8</v>
      </c>
      <c r="BP125" s="10">
        <f>3/24000000*OO[[#This Row],[124 (04JUL1985 09:00:00)-Water Temperature (C)]]*OO[[#This Row],[66]]</f>
        <v>7.9868099542725005E-8</v>
      </c>
      <c r="BQ125" s="10">
        <f>3/24000000*OO[[#This Row],[125 (04JUL1985 12:00:00)-Water Temperature (C)]]*OO[[#This Row],[67]]</f>
        <v>7.7611193978424994E-8</v>
      </c>
      <c r="BR125" s="10">
        <f>3/24000000*OO[[#This Row],[126 (04JUL1985 15:00:00)-Water Temperature (C)]]*OO[[#This Row],[68]]</f>
        <v>7.5749767672537505E-8</v>
      </c>
      <c r="BS125" s="10">
        <f>3/24000000*OO[[#This Row],[127 (04JUL1985 18:00:00)-Water Temperature (C)]]*OO[[#This Row],[69]]</f>
        <v>7.44156996662625E-8</v>
      </c>
      <c r="BT125" s="10">
        <f>3/24000000*OO[[#This Row],[128 (04JUL1985 21:00:00)-Water Temperature (C)]]*OO[[#This Row],[70]]</f>
        <v>6.9883387583699991E-8</v>
      </c>
      <c r="BU125" s="10">
        <f>3/24000000*OO[[#This Row],[129 (05JUL1985 00:00:00)-Water Temperature (C)]]*OO[[#This Row],[71]]</f>
        <v>6.2287876833649994E-8</v>
      </c>
      <c r="BV125" s="10">
        <f>3/24000000*OO[[#This Row],[130 (05JUL1985 03:00:00)-Water Temperature (C)]]*OO[[#This Row],[72]]</f>
        <v>5.5804282080749999E-8</v>
      </c>
      <c r="BW125" s="10">
        <f>3/24000000*OO[[#This Row],[131 (05JUL1985 06:00:00)-Water Temperature (C)]]*OO[[#This Row],[73]]</f>
        <v>5.0577679709999995E-8</v>
      </c>
      <c r="BX125" s="10">
        <f>3/24000000*OO[[#This Row],[132 (05JUL1985 09:00:00)-Water Temperature (C)]]*OO[[#This Row],[74]]</f>
        <v>4.91862676147375E-8</v>
      </c>
      <c r="BY125" s="10">
        <f>3/24000000*OO[[#This Row],[133 (05JUL1985 12:00:00)-Water Temperature (C)]]*OO[[#This Row],[75]]</f>
        <v>4.9854172827599999E-8</v>
      </c>
      <c r="BZ125" s="10">
        <f>3/24000000*OO[[#This Row],[134 (05JUL1985 15:00:00)-Water Temperature (C)]]*OO[[#This Row],[76]]</f>
        <v>5.1972040822724998E-8</v>
      </c>
      <c r="CA125" s="10">
        <f>3/24000000*OO[[#This Row],[135 (05JUL1985 18:00:00)-Water Temperature (C)]]*OO[[#This Row],[77]]</f>
        <v>5.4300295504200003E-8</v>
      </c>
      <c r="CB125" s="10">
        <f>3/24000000*OO[[#This Row],[136 (05JUL1985 21:00:00)-Water Temperature (C)]]*OO[[#This Row],[78]]</f>
        <v>5.3874941916649998E-8</v>
      </c>
      <c r="CC125" s="10">
        <f>3/24000000*OO[[#This Row],[137 (06JUL1985 00:00:00)-Water Temperature (C)]]*OO[[#This Row],[79]]</f>
        <v>5.0725036393350002E-8</v>
      </c>
      <c r="CD125" s="10">
        <f>3/24000000*OO[[#This Row],[138 (06JUL1985 03:00:00)-Water Temperature (C)]]*OO[[#This Row],[80]]</f>
        <v>4.6916475549000001E-8</v>
      </c>
      <c r="CE125" s="10">
        <f>3/24000000*OO[[#This Row],[139 (06JUL1985 06:00:00)-Water Temperature (C)]]*OO[[#This Row],[81]]</f>
        <v>4.3423289168874997E-8</v>
      </c>
      <c r="CF125" s="10">
        <f>3/24000000*OO[[#This Row],[140 (06JUL1985 09:00:00)-Water Temperature (C)]]*OO[[#This Row],[82]]</f>
        <v>4.3094700659812501E-8</v>
      </c>
      <c r="CG125" s="10">
        <f>3/24000000*OO[[#This Row],[141 (06JUL1985 12:00:00)-Water Temperature (C)]]*OO[[#This Row],[83]]</f>
        <v>4.4123289248325E-8</v>
      </c>
      <c r="CH125" s="10">
        <f>3/24000000*OO[[#This Row],[142 (06JUL1985 15:00:00)-Water Temperature (C)]]*OO[[#This Row],[84]]</f>
        <v>4.617095650125E-8</v>
      </c>
      <c r="CI125" s="10">
        <f>3/24000000*OO[[#This Row],[143 (06JUL1985 18:00:00)-Water Temperature (C)]]*OO[[#This Row],[85]]</f>
        <v>4.8350661833774991E-8</v>
      </c>
      <c r="CJ125" s="10">
        <f>3/24000000*OO[[#This Row],[144 (06JUL1985 21:00:00)-Water Temperature (C)]]*OO[[#This Row],[86]]</f>
        <v>4.8690353126399992E-8</v>
      </c>
      <c r="CK125" s="10">
        <f>3/24000000*OO[[#This Row],[145 (07JUL1985 00:00:00)-Water Temperature (C)]]*OO[[#This Row],[87]]</f>
        <v>4.6567221194999998E-8</v>
      </c>
      <c r="CL125" s="10">
        <f>3/24000000*OO[[#This Row],[146 (07JUL1985 03:00:00)-Water Temperature (C)]]*OO[[#This Row],[88]]</f>
        <v>4.3554151395299999E-8</v>
      </c>
      <c r="CM125" s="10">
        <f>3/24000000*OO[[#This Row],[147 (07JUL1985 06:00:00)-Water Temperature (C)]]*OO[[#This Row],[89]]</f>
        <v>4.0393885602187497E-8</v>
      </c>
      <c r="CN125" s="10">
        <f>3/24000000*OO[[#This Row],[148 (07JUL1985 09:00:00)-Water Temperature (C)]]*OO[[#This Row],[90]]</f>
        <v>3.9207273570300003E-8</v>
      </c>
      <c r="CO125" s="10">
        <f>3/24000000*OO[[#This Row],[149 (07JUL1985 12:00:00)-Water Temperature (C)]]*OO[[#This Row],[91]]</f>
        <v>3.7436123792599998E-8</v>
      </c>
      <c r="CP125" s="10">
        <f>3/24000000*OO[[#This Row],[150 (07JUL1985 15:00:00)-Water Temperature (C)]]*OO[[#This Row],[92]]</f>
        <v>3.7342216176749995E-8</v>
      </c>
      <c r="CQ125" s="10">
        <f>3/24000000*OO[[#This Row],[151 (07JUL1985 18:00:00)-Water Temperature (C)]]*OO[[#This Row],[93]]</f>
        <v>3.6378395014437498E-8</v>
      </c>
      <c r="CR125" s="10">
        <f>3/24000000*OO[[#This Row],[152 (07JUL1985 21:00:00)-Water Temperature (C)]]*OO[[#This Row],[94]]</f>
        <v>3.3581101698224999E-8</v>
      </c>
      <c r="CS125" s="10">
        <f>3/24000000*OO[[#This Row],[153 (08JUL1985 00:00:00)-Water Temperature (C)]]*OO[[#This Row],[95]]</f>
        <v>2.9922270985375002E-8</v>
      </c>
      <c r="CT125" s="10">
        <f>3/24000000*OO[[#This Row],[154 (08JUL1985 03:00:00)-Water Temperature (C)]]*OO[[#This Row],[96]]</f>
        <v>2.64484210404375E-8</v>
      </c>
      <c r="CU125" s="10">
        <f>3/24000000*OO[[#This Row],[155 (08JUL1985 06:00:00)-Water Temperature (C)]]*OO[[#This Row],[97]]</f>
        <v>2.3590738184087499E-8</v>
      </c>
      <c r="CV125" s="10">
        <f>3/24000000*OO[[#This Row],[156 (08JUL1985 09:00:00)-Water Temperature (C)]]*OO[[#This Row],[98]]</f>
        <v>2.2730577643799995E-8</v>
      </c>
      <c r="CW125" s="10">
        <f>3/24000000*OO[[#This Row],[157 (08JUL1985 12:00:00)-Water Temperature (C)]]*OO[[#This Row],[99]]</f>
        <v>2.2764291155649998E-8</v>
      </c>
    </row>
    <row r="126" spans="1:101" x14ac:dyDescent="0.35">
      <c r="A126" t="s">
        <v>131</v>
      </c>
      <c r="B126">
        <v>872.15170000000001</v>
      </c>
      <c r="C126" s="10">
        <f>3/24*OO[[#This Row],[59 (26JUN1985 06:00:00)-Water Temperature (C)]]*OO[[#This Row],[1]]/SUM(OO[1])</f>
        <v>0</v>
      </c>
      <c r="D126" s="10">
        <f>3/24*OO[[#This Row],[60 (26JUN1985 09:00:00)-Water Temperature (C)]]*OO[[#This Row],[2]]/SUM(OO[2])</f>
        <v>0</v>
      </c>
      <c r="E126" s="10">
        <f>3/24*OO[[#This Row],[61 (26JUN1985 12:00:00)-Water Temperature (C)]]*OO[[#This Row],[3]]/SUM(OO[3])</f>
        <v>6.6099431603593429E-39</v>
      </c>
      <c r="F126" s="10">
        <f>3/24*OO[[#This Row],[62 (26JUN1985 15:00:00)-Water Temperature (C)]]*OO[[#This Row],[4]]/SUM(OO[4])</f>
        <v>2.8559835364230496E-26</v>
      </c>
      <c r="G126" s="10">
        <f>3/24*OO[[#This Row],[63 (26JUN1985 18:00:00)-Water Temperature (C)]]*OO[[#This Row],[5]]/SUM(OO[5])</f>
        <v>7.8901447105866198E-15</v>
      </c>
      <c r="H126" s="10">
        <f>3/24*OO[[#This Row],[64 (26JUN1985 21:00:00)-Water Temperature (C)]]*OO[[#This Row],[6]]/SUM(OO[6])</f>
        <v>8.7692549515643901E-7</v>
      </c>
      <c r="I126" s="10">
        <f>3/24*OO[[#This Row],[65 (27JUN1985 00:00:00)-Water Temperature (C)]]*OO[[#This Row],[7]]/SUM(OO[7])</f>
        <v>5.1039481125204271E-4</v>
      </c>
      <c r="J126" s="10">
        <f>3/24*OO[[#This Row],[66 (27JUN1985 03:00:00)-Water Temperature (C)]]*OO[[#This Row],[8]]/SUM(OO[8])</f>
        <v>1.2389674615159859E-2</v>
      </c>
      <c r="K126" s="10">
        <f>3/24*OO[[#This Row],[67 (27JUN1985 06:00:00)-Water Temperature (C)]]*OO[[#This Row],[9]]/SUM(OO[9])</f>
        <v>4.5729148483972255E-2</v>
      </c>
      <c r="L126" s="10">
        <f>3/24*OO[[#This Row],[68 (27JUN1985 09:00:00)-Water Temperature (C)]]*OO[[#This Row],[10]]/SUM(OO[10])</f>
        <v>4.9377701541734424E-2</v>
      </c>
      <c r="M126" s="10">
        <f>3/24*OO[[#This Row],[69 (27JUN1985 12:00:00)-Water Temperature (C)]]*OO[[#This Row],[11]]/SUM(OO[11])</f>
        <v>2.1653110225412789E-2</v>
      </c>
      <c r="N126" s="10">
        <f>3/24*OO[[#This Row],[70 (27JUN1985 15:00:00)-Water Temperature (C)]]*OO[[#This Row],[12]]/SUM(OO[12])</f>
        <v>4.8451286399311903E-3</v>
      </c>
      <c r="O126" s="10">
        <f>3/24*OO[[#This Row],[71 (27JUN1985 18:00:00)-Water Temperature (C)]]*OO[[#This Row],[13]]/SUM(OO[13])</f>
        <v>6.9495816774536076E-4</v>
      </c>
      <c r="P126" s="10">
        <f>3/24*OO[[#This Row],[72 (27JUN1985 21:00:00)-Water Temperature (C)]]*OO[[#This Row],[14]]/SUM(OO[14])</f>
        <v>9.5189184971739951E-5</v>
      </c>
      <c r="Q126" s="10">
        <f>3/24*OO[[#This Row],[73 (28JUN1985 00:00:00)-Water Temperature (C)]]*OO[[#This Row],[15]]/SUM(OO[15])</f>
        <v>3.1495598746590464E-5</v>
      </c>
      <c r="R126" s="10">
        <f>3/24*OO[[#This Row],[74 (28JUN1985 03:00:00)-Water Temperature (C)]]*OO[[#This Row],[16]]/SUM(OO[16])</f>
        <v>2.2876051117350538E-5</v>
      </c>
      <c r="S126" s="10">
        <f>3/24*OO[[#This Row],[75 (28JUN1985 06:00:00)-Water Temperature (C)]]*OO[[#This Row],[17]]/SUM(OO[17])</f>
        <v>1.9864975188738485E-5</v>
      </c>
      <c r="T126" s="10">
        <f>3/24*OO[[#This Row],[76 (28JUN1985 09:00:00)-Water Temperature (C)]]*OO[[#This Row],[18]]/SUM(OO[18])</f>
        <v>1.8865708151456701E-5</v>
      </c>
      <c r="U126" s="10">
        <f>3/24*OO[[#This Row],[77 (28JUN1985 12:00:00)-Water Temperature (C)]]*OO[[#This Row],[19]]/SUM(OO[19])</f>
        <v>1.8267600803556519E-5</v>
      </c>
      <c r="V126" s="10">
        <f>3/24000000*OO[[#This Row],[78 (28JUN1985 15:00:00)-Water Temperature (C)]]*OO[[#This Row],[20]]</f>
        <v>1.7747610110637502E-5</v>
      </c>
      <c r="W126" s="10">
        <f>3/24000000*OO[[#This Row],[79 (28JUN1985 18:00:00)-Water Temperature (C)]]*OO[[#This Row],[21]]</f>
        <v>1.6506120477907497E-5</v>
      </c>
      <c r="X126" s="10">
        <f>3/24000000*OO[[#This Row],[80 (28JUN1985 21:00:00)-Water Temperature (C)]]*OO[[#This Row],[22]]</f>
        <v>1.4693365571981247E-5</v>
      </c>
      <c r="Y126" s="10">
        <f>3/24000000*OO[[#This Row],[81 (29JUN1985 00:00:00)-Water Temperature (C)]]*OO[[#This Row],[23]]</f>
        <v>1.2905241387419999E-5</v>
      </c>
      <c r="Z126" s="10">
        <f>3/24000000*OO[[#This Row],[82 (29JUN1985 03:00:00)-Water Temperature (C)]]*OO[[#This Row],[24]]</f>
        <v>1.1325145646447499E-5</v>
      </c>
      <c r="AA126" s="10">
        <f>3/24000000*OO[[#This Row],[83 (29JUN1985 06:00:00)-Water Temperature (C)]]*OO[[#This Row],[25]]</f>
        <v>1.034077100165E-5</v>
      </c>
      <c r="AB126" s="10">
        <f>3/24000000*OO[[#This Row],[84 (29JUN1985 09:00:00)-Water Temperature (C)]]*OO[[#This Row],[26]]</f>
        <v>1.079204205625E-5</v>
      </c>
      <c r="AC126" s="10">
        <f>3/24000000*OO[[#This Row],[85 (29JUN1985 12:00:00)-Water Temperature (C)]]*OO[[#This Row],[27]]</f>
        <v>1.1881739320205E-5</v>
      </c>
      <c r="AD126" s="10">
        <f>3/24000000*OO[[#This Row],[86 (29JUN1985 15:00:00)-Water Temperature (C)]]*OO[[#This Row],[28]]</f>
        <v>1.2910997536885E-5</v>
      </c>
      <c r="AE126" s="10">
        <f>3/24000000*OO[[#This Row],[88 (29JUN1985 21:00:00)-Water Temperature (C)]]*OO[[#This Row],[30]]</f>
        <v>1.2135709210317501E-5</v>
      </c>
      <c r="AF126" s="10">
        <f>3/24000000*OO[[#This Row],[88 (29JUN1985 21:00:00)-Water Temperature (C)]]*OO[[#This Row],[30]]</f>
        <v>1.2135709210317501E-5</v>
      </c>
      <c r="AG126" s="10">
        <f>3/24000000*OO[[#This Row],[89 (30JUN1985 00:00:00)-Water Temperature (C)]]*OO[[#This Row],[31]]</f>
        <v>1.0670474191437499E-5</v>
      </c>
      <c r="AH126" s="10">
        <f>3/24000000*OO[[#This Row],[90 (30JUN1985 03:00:00)-Water Temperature (C)]]*OO[[#This Row],[32]]</f>
        <v>9.2596763712337493E-6</v>
      </c>
      <c r="AI126" s="10">
        <f>3/24000000*OO[[#This Row],[91 (30JUN1985 06:00:00)-Water Temperature (C)]]*OO[[#This Row],[33]]</f>
        <v>8.1508751011012496E-6</v>
      </c>
      <c r="AJ126" s="10">
        <f>3/24000000*OO[[#This Row],[92 (30JUN1985 09:00:00)-Water Temperature (C)]]*OO[[#This Row],[34]]</f>
        <v>7.7299143902025004E-6</v>
      </c>
      <c r="AK126" s="10">
        <f>3/24000000*OO[[#This Row],[93 (30JUN1985 12:00:00)-Water Temperature (C)]]*OO[[#This Row],[35]]</f>
        <v>7.3850605052999996E-6</v>
      </c>
      <c r="AL126" s="10">
        <f>3/24000000*OO[[#This Row],[94 (30JUN1985 15:00:00)-Water Temperature (C)]]*OO[[#This Row],[36]]</f>
        <v>7.0981615683475008E-6</v>
      </c>
      <c r="AM126" s="10">
        <f>3/24000000*OO[[#This Row],[95 (30JUN1985 18:00:00)-Water Temperature (C)]]*OO[[#This Row],[37]]</f>
        <v>6.8145610409774998E-6</v>
      </c>
      <c r="AN126" s="10">
        <f>3/24000000*OO[[#This Row],[96 (30JUN1985 21:00:00)-Water Temperature (C)]]*OO[[#This Row],[38]]</f>
        <v>6.1546679094062489E-6</v>
      </c>
      <c r="AO126" s="10">
        <f>3/24000000*OO[[#This Row],[97 (01JUL1985 00:00:00)-Water Temperature (C)]]*OO[[#This Row],[39]]</f>
        <v>5.2713564259387495E-6</v>
      </c>
      <c r="AP126" s="10">
        <f>3/24000000*OO[[#This Row],[98 (01JUL1985 03:00:00)-Water Temperature (C)]]*OO[[#This Row],[40]]</f>
        <v>4.5171286833600003E-6</v>
      </c>
      <c r="AQ126" s="10">
        <f>3/24000000*OO[[#This Row],[99 (01JUL1985 06:00:00)-Water Temperature (C)]]*OO[[#This Row],[41]]</f>
        <v>3.9062417123124998E-6</v>
      </c>
      <c r="AR126" s="10">
        <f>3/24000000*OO[[#This Row],[100 (01JUL1985 09:00:00)-Water Temperature (C)]]*OO[[#This Row],[42]]</f>
        <v>3.6255518529562501E-6</v>
      </c>
      <c r="AS126" s="10">
        <f>3/24000000*OO[[#This Row],[101 (01JUL1985 12:00:00)-Water Temperature (C)]]*OO[[#This Row],[43]]</f>
        <v>3.4768664754299998E-6</v>
      </c>
      <c r="AT126" s="10">
        <f>3/24000000*OO[[#This Row],[102 (01JUL1985 15:00:00)-Water Temperature (C)]]*OO[[#This Row],[44]]</f>
        <v>3.3354319226324997E-6</v>
      </c>
      <c r="AU126" s="10">
        <f>3/24000000*OO[[#This Row],[103 (01JUL1985 18:00:00)-Water Temperature (C)]]*OO[[#This Row],[45]]</f>
        <v>3.1701944229374999E-6</v>
      </c>
      <c r="AV126" s="10">
        <f>3/24000000*OO[[#This Row],[104 (01JUL1985 21:00:00)-Water Temperature (C)]]*OO[[#This Row],[46]]</f>
        <v>2.8408880669374998E-6</v>
      </c>
      <c r="AW126" s="10">
        <f>3/24000000*OO[[#This Row],[105 (02JUL1985 00:00:00)-Water Temperature (C)]]*OO[[#This Row],[47]]</f>
        <v>2.4414979895999997E-6</v>
      </c>
      <c r="AX126" s="10">
        <f>3/24000000*OO[[#This Row],[106 (02JUL1985 03:00:00)-Water Temperature (C)]]*OO[[#This Row],[48]]</f>
        <v>2.08072472471875E-6</v>
      </c>
      <c r="AY126" s="10">
        <f>3/24000000*OO[[#This Row],[107 (02JUL1985 06:00:00)-Water Temperature (C)]]*OO[[#This Row],[49]]</f>
        <v>1.7688311052851248E-6</v>
      </c>
      <c r="AZ126" s="10">
        <f>3/24000000*OO[[#This Row],[108 (02JUL1985 09:00:00)-Water Temperature (C)]]*OO[[#This Row],[50]]</f>
        <v>1.5209256072157498E-6</v>
      </c>
      <c r="BA126" s="10">
        <f>3/24000000*OO[[#This Row],[109 (02JUL1985 12:00:00)-Water Temperature (C)]]*OO[[#This Row],[51]]</f>
        <v>1.3660815559809999E-6</v>
      </c>
      <c r="BB126" s="10">
        <f>3/24000000*OO[[#This Row],[110 (02JUL1985 15:00:00)-Water Temperature (C)]]*OO[[#This Row],[52]]</f>
        <v>1.193141236106375E-6</v>
      </c>
      <c r="BC126" s="10">
        <f>3/24000000*OO[[#This Row],[111 (02JUL1985 18:00:00)-Water Temperature (C)]]*OO[[#This Row],[53]]</f>
        <v>9.9310661089612477E-7</v>
      </c>
      <c r="BD126" s="10">
        <f>3/24000000*OO[[#This Row],[112 (02JUL1985 21:00:00)-Water Temperature (C)]]*OO[[#This Row],[54]]</f>
        <v>7.5803439067649992E-7</v>
      </c>
      <c r="BE126" s="10">
        <f>3/24000000*OO[[#This Row],[113 (03JUL1985 00:00:00)-Water Temperature (C)]]*OO[[#This Row],[55]]</f>
        <v>5.4706526071399996E-7</v>
      </c>
      <c r="BF126" s="10">
        <f>3/24000000*OO[[#This Row],[114 (03JUL1985 03:00:00)-Water Temperature (C)]]*OO[[#This Row],[56]]</f>
        <v>3.8557391733112498E-7</v>
      </c>
      <c r="BG126" s="10">
        <f>3/24000000*OO[[#This Row],[115 (03JUL1985 06:00:00)-Water Temperature (C)]]*OO[[#This Row],[57]]</f>
        <v>2.7822084868500001E-7</v>
      </c>
      <c r="BH126" s="10">
        <f>3/24000000*OO[[#This Row],[116 (03JUL1985 09:00:00)-Water Temperature (C)]]*OO[[#This Row],[58]]</f>
        <v>2.1612296359837497E-7</v>
      </c>
      <c r="BI126" s="10">
        <f>3/24000000*OO[[#This Row],[117 (03JUL1985 12:00:00)-Water Temperature (C)]]*OO[[#This Row],[59]]</f>
        <v>1.84532627499625E-7</v>
      </c>
      <c r="BJ126" s="10">
        <f>3/24000000*OO[[#This Row],[118 (03JUL1985 15:00:00)-Water Temperature (C)]]*OO[[#This Row],[60]]</f>
        <v>1.6369769350479996E-7</v>
      </c>
      <c r="BK126" s="10">
        <f>3/24000000*OO[[#This Row],[119 (03JUL1985 18:00:00)-Water Temperature (C)]]*OO[[#This Row],[61]]</f>
        <v>1.4825654110634999E-7</v>
      </c>
      <c r="BL126" s="10">
        <f>3/24000000*OO[[#This Row],[120 (03JUL1985 21:00:00)-Water Temperature (C)]]*OO[[#This Row],[62]]</f>
        <v>1.2864354530282499E-7</v>
      </c>
      <c r="BM126" s="10">
        <f>3/24000000*OO[[#This Row],[121 (04JUL1985 00:00:00)-Water Temperature (C)]]*OO[[#This Row],[63]]</f>
        <v>1.0919325743784999E-7</v>
      </c>
      <c r="BN126" s="10">
        <f>3/24000000*OO[[#This Row],[122 (04JUL1985 03:00:00)-Water Temperature (C)]]*OO[[#This Row],[64]]</f>
        <v>9.2752351684499989E-8</v>
      </c>
      <c r="BO126" s="10">
        <f>3/24000000*OO[[#This Row],[123 (04JUL1985 06:00:00)-Water Temperature (C)]]*OO[[#This Row],[65]]</f>
        <v>7.9576194407100009E-8</v>
      </c>
      <c r="BP126" s="10">
        <f>3/24000000*OO[[#This Row],[124 (04JUL1985 09:00:00)-Water Temperature (C)]]*OO[[#This Row],[66]]</f>
        <v>7.3912909049699998E-8</v>
      </c>
      <c r="BQ126" s="10">
        <f>3/24000000*OO[[#This Row],[125 (04JUL1985 12:00:00)-Water Temperature (C)]]*OO[[#This Row],[67]]</f>
        <v>7.1691094282574996E-8</v>
      </c>
      <c r="BR126" s="10">
        <f>3/24000000*OO[[#This Row],[126 (04JUL1985 15:00:00)-Water Temperature (C)]]*OO[[#This Row],[68]]</f>
        <v>6.9929442554849996E-8</v>
      </c>
      <c r="BS126" s="10">
        <f>3/24000000*OO[[#This Row],[127 (04JUL1985 18:00:00)-Water Temperature (C)]]*OO[[#This Row],[69]]</f>
        <v>6.8744072834249996E-8</v>
      </c>
      <c r="BT126" s="10">
        <f>3/24000000*OO[[#This Row],[128 (04JUL1985 21:00:00)-Water Temperature (C)]]*OO[[#This Row],[70]]</f>
        <v>6.4654842476250007E-8</v>
      </c>
      <c r="BU126" s="10">
        <f>3/24000000*OO[[#This Row],[129 (05JUL1985 00:00:00)-Water Temperature (C)]]*OO[[#This Row],[71]]</f>
        <v>5.7623400891512501E-8</v>
      </c>
      <c r="BV126" s="10">
        <f>3/24000000*OO[[#This Row],[130 (05JUL1985 03:00:00)-Water Temperature (C)]]*OO[[#This Row],[72]]</f>
        <v>5.1591769364199999E-8</v>
      </c>
      <c r="BW126" s="10">
        <f>3/24000000*OO[[#This Row],[131 (05JUL1985 06:00:00)-Water Temperature (C)]]*OO[[#This Row],[73]]</f>
        <v>4.6757521258524994E-8</v>
      </c>
      <c r="BX126" s="10">
        <f>3/24000000*OO[[#This Row],[132 (05JUL1985 09:00:00)-Water Temperature (C)]]*OO[[#This Row],[74]]</f>
        <v>4.5418482618250002E-8</v>
      </c>
      <c r="BY126" s="10">
        <f>3/24000000*OO[[#This Row],[133 (05JUL1985 12:00:00)-Water Temperature (C)]]*OO[[#This Row],[75]]</f>
        <v>4.5934825282500001E-8</v>
      </c>
      <c r="BZ126" s="10">
        <f>3/24000000*OO[[#This Row],[134 (05JUL1985 15:00:00)-Water Temperature (C)]]*OO[[#This Row],[76]]</f>
        <v>4.7805213179499995E-8</v>
      </c>
      <c r="CA126" s="10">
        <f>3/24000000*OO[[#This Row],[135 (05JUL1985 18:00:00)-Water Temperature (C)]]*OO[[#This Row],[77]]</f>
        <v>4.9918171118499991E-8</v>
      </c>
      <c r="CB126" s="10">
        <f>3/24000000*OO[[#This Row],[136 (05JUL1985 21:00:00)-Water Temperature (C)]]*OO[[#This Row],[78]]</f>
        <v>4.9594858235174995E-8</v>
      </c>
      <c r="CC126" s="10">
        <f>3/24000000*OO[[#This Row],[137 (06JUL1985 00:00:00)-Water Temperature (C)]]*OO[[#This Row],[79]]</f>
        <v>4.6758658809349992E-8</v>
      </c>
      <c r="CD126" s="10">
        <f>3/24000000*OO[[#This Row],[138 (06JUL1985 03:00:00)-Water Temperature (C)]]*OO[[#This Row],[80]]</f>
        <v>4.3302170978937505E-8</v>
      </c>
      <c r="CE126" s="10">
        <f>3/24000000*OO[[#This Row],[139 (06JUL1985 06:00:00)-Water Temperature (C)]]*OO[[#This Row],[81]]</f>
        <v>4.008865256568749E-8</v>
      </c>
      <c r="CF126" s="10">
        <f>3/24000000*OO[[#This Row],[140 (06JUL1985 09:00:00)-Water Temperature (C)]]*OO[[#This Row],[82]]</f>
        <v>3.9741276429774995E-8</v>
      </c>
      <c r="CG126" s="10">
        <f>3/24000000*OO[[#This Row],[141 (06JUL1985 12:00:00)-Water Temperature (C)]]*OO[[#This Row],[83]]</f>
        <v>4.0626971224749999E-8</v>
      </c>
      <c r="CH126" s="10">
        <f>3/24000000*OO[[#This Row],[142 (06JUL1985 15:00:00)-Water Temperature (C)]]*OO[[#This Row],[84]]</f>
        <v>4.2448306474762492E-8</v>
      </c>
      <c r="CI126" s="10">
        <f>3/24000000*OO[[#This Row],[143 (06JUL1985 18:00:00)-Water Temperature (C)]]*OO[[#This Row],[85]]</f>
        <v>4.4416413087850004E-8</v>
      </c>
      <c r="CJ126" s="10">
        <f>3/24000000*OO[[#This Row],[144 (06JUL1985 21:00:00)-Water Temperature (C)]]*OO[[#This Row],[86]]</f>
        <v>4.4784067844474998E-8</v>
      </c>
      <c r="CK126" s="10">
        <f>3/24000000*OO[[#This Row],[145 (07JUL1985 00:00:00)-Water Temperature (C)]]*OO[[#This Row],[87]]</f>
        <v>4.2900147388862494E-8</v>
      </c>
      <c r="CL126" s="10">
        <f>3/24000000*OO[[#This Row],[146 (07JUL1985 03:00:00)-Water Temperature (C)]]*OO[[#This Row],[88]]</f>
        <v>4.0198824406812499E-8</v>
      </c>
      <c r="CM126" s="10">
        <f>3/24000000*OO[[#This Row],[147 (07JUL1985 06:00:00)-Water Temperature (C)]]*OO[[#This Row],[89]]</f>
        <v>3.7319142014250003E-8</v>
      </c>
      <c r="CN126" s="10">
        <f>3/24000000*OO[[#This Row],[148 (07JUL1985 09:00:00)-Water Temperature (C)]]*OO[[#This Row],[90]]</f>
        <v>3.6214874050500002E-8</v>
      </c>
      <c r="CO126" s="10">
        <f>3/24000000*OO[[#This Row],[149 (07JUL1985 12:00:00)-Water Temperature (C)]]*OO[[#This Row],[91]]</f>
        <v>3.4553474333599999E-8</v>
      </c>
      <c r="CP126" s="10">
        <f>3/24000000*OO[[#This Row],[150 (07JUL1985 15:00:00)-Water Temperature (C)]]*OO[[#This Row],[92]]</f>
        <v>3.4475276141487501E-8</v>
      </c>
      <c r="CQ126" s="10">
        <f>3/24000000*OO[[#This Row],[151 (07JUL1985 18:00:00)-Water Temperature (C)]]*OO[[#This Row],[93]]</f>
        <v>3.3638106233737498E-8</v>
      </c>
      <c r="CR126" s="10">
        <f>3/24000000*OO[[#This Row],[152 (07JUL1985 21:00:00)-Water Temperature (C)]]*OO[[#This Row],[94]]</f>
        <v>3.1110326603887498E-8</v>
      </c>
      <c r="CS126" s="10">
        <f>3/24000000*OO[[#This Row],[153 (08JUL1985 00:00:00)-Water Temperature (C)]]*OO[[#This Row],[95]]</f>
        <v>2.7719819521087504E-8</v>
      </c>
      <c r="CT126" s="10">
        <f>3/24000000*OO[[#This Row],[154 (08JUL1985 03:00:00)-Water Temperature (C)]]*OO[[#This Row],[96]]</f>
        <v>2.4516616573600002E-8</v>
      </c>
      <c r="CU126" s="10">
        <f>3/24000000*OO[[#This Row],[155 (08JUL1985 06:00:00)-Water Temperature (C)]]*OO[[#This Row],[97]]</f>
        <v>2.1866349855599998E-8</v>
      </c>
      <c r="CV126" s="10">
        <f>3/24000000*OO[[#This Row],[156 (08JUL1985 09:00:00)-Water Temperature (C)]]*OO[[#This Row],[98]]</f>
        <v>2.1035192303124995E-8</v>
      </c>
      <c r="CW126" s="10">
        <f>3/24000000*OO[[#This Row],[157 (08JUL1985 12:00:00)-Water Temperature (C)]]*OO[[#This Row],[99]]</f>
        <v>2.1033018574050001E-8</v>
      </c>
    </row>
    <row r="127" spans="1:101" x14ac:dyDescent="0.35">
      <c r="A127" t="s">
        <v>132</v>
      </c>
      <c r="B127">
        <v>931.84370000000001</v>
      </c>
      <c r="C127" s="10">
        <f>3/24*OO[[#This Row],[59 (26JUN1985 06:00:00)-Water Temperature (C)]]*OO[[#This Row],[1]]/SUM(OO[1])</f>
        <v>0</v>
      </c>
      <c r="D127" s="10">
        <f>3/24*OO[[#This Row],[60 (26JUN1985 09:00:00)-Water Temperature (C)]]*OO[[#This Row],[2]]/SUM(OO[2])</f>
        <v>0</v>
      </c>
      <c r="E127" s="10">
        <f>3/24*OO[[#This Row],[61 (26JUN1985 12:00:00)-Water Temperature (C)]]*OO[[#This Row],[3]]/SUM(OO[3])</f>
        <v>6.6504436399719701E-40</v>
      </c>
      <c r="F127" s="10">
        <f>3/24*OO[[#This Row],[62 (26JUN1985 15:00:00)-Water Temperature (C)]]*OO[[#This Row],[4]]/SUM(OO[4])</f>
        <v>3.320695515605311E-27</v>
      </c>
      <c r="G127" s="10">
        <f>3/24*OO[[#This Row],[63 (26JUN1985 18:00:00)-Water Temperature (C)]]*OO[[#This Row],[5]]/SUM(OO[5])</f>
        <v>9.9256320309149887E-16</v>
      </c>
      <c r="H127" s="10">
        <f>3/24*OO[[#This Row],[64 (26JUN1985 21:00:00)-Water Temperature (C)]]*OO[[#This Row],[6]]/SUM(OO[6])</f>
        <v>4.9384452470290159E-7</v>
      </c>
      <c r="I127" s="10">
        <f>3/24*OO[[#This Row],[65 (27JUN1985 00:00:00)-Water Temperature (C)]]*OO[[#This Row],[7]]/SUM(OO[7])</f>
        <v>3.7874254743882577E-4</v>
      </c>
      <c r="J127" s="10">
        <f>3/24*OO[[#This Row],[66 (27JUN1985 03:00:00)-Water Temperature (C)]]*OO[[#This Row],[8]]/SUM(OO[8])</f>
        <v>1.0773748806416203E-2</v>
      </c>
      <c r="K127" s="10">
        <f>3/24*OO[[#This Row],[67 (27JUN1985 06:00:00)-Water Temperature (C)]]*OO[[#This Row],[9]]/SUM(OO[9])</f>
        <v>4.4481463222981583E-2</v>
      </c>
      <c r="L127" s="10">
        <f>3/24*OO[[#This Row],[68 (27JUN1985 09:00:00)-Water Temperature (C)]]*OO[[#This Row],[10]]/SUM(OO[10])</f>
        <v>5.2216157938307244E-2</v>
      </c>
      <c r="M127" s="10">
        <f>3/24*OO[[#This Row],[69 (27JUN1985 12:00:00)-Water Temperature (C)]]*OO[[#This Row],[11]]/SUM(OO[11])</f>
        <v>2.4430927146372922E-2</v>
      </c>
      <c r="N127" s="10">
        <f>3/24*OO[[#This Row],[70 (27JUN1985 15:00:00)-Water Temperature (C)]]*OO[[#This Row],[12]]/SUM(OO[12])</f>
        <v>5.7381617007668806E-3</v>
      </c>
      <c r="O127" s="10">
        <f>3/24*OO[[#This Row],[71 (27JUN1985 18:00:00)-Water Temperature (C)]]*OO[[#This Row],[13]]/SUM(OO[13])</f>
        <v>8.4696717775134035E-4</v>
      </c>
      <c r="P127" s="10">
        <f>3/24*OO[[#This Row],[72 (27JUN1985 21:00:00)-Water Temperature (C)]]*OO[[#This Row],[14]]/SUM(OO[14])</f>
        <v>1.1280214228944761E-4</v>
      </c>
      <c r="Q127" s="10">
        <f>3/24*OO[[#This Row],[73 (28JUN1985 00:00:00)-Water Temperature (C)]]*OO[[#This Row],[15]]/SUM(OO[15])</f>
        <v>3.3906012455399048E-5</v>
      </c>
      <c r="R127" s="10">
        <f>3/24*OO[[#This Row],[74 (28JUN1985 03:00:00)-Water Temperature (C)]]*OO[[#This Row],[16]]/SUM(OO[16])</f>
        <v>2.3823563785356798E-5</v>
      </c>
      <c r="S127" s="10">
        <f>3/24*OO[[#This Row],[75 (28JUN1985 06:00:00)-Water Temperature (C)]]*OO[[#This Row],[17]]/SUM(OO[17])</f>
        <v>2.0559191268633206E-5</v>
      </c>
      <c r="T127" s="10">
        <f>3/24*OO[[#This Row],[76 (28JUN1985 09:00:00)-Water Temperature (C)]]*OO[[#This Row],[18]]/SUM(OO[18])</f>
        <v>1.9451294591456583E-5</v>
      </c>
      <c r="U127" s="10">
        <f>3/24*OO[[#This Row],[77 (28JUN1985 12:00:00)-Water Temperature (C)]]*OO[[#This Row],[19]]/SUM(OO[19])</f>
        <v>1.8830868085910624E-5</v>
      </c>
      <c r="V127" s="10">
        <f>3/24000000*OO[[#This Row],[78 (28JUN1985 15:00:00)-Water Temperature (C)]]*OO[[#This Row],[20]]</f>
        <v>1.8318947482124998E-5</v>
      </c>
      <c r="W127" s="10">
        <f>3/24000000*OO[[#This Row],[79 (28JUN1985 18:00:00)-Water Temperature (C)]]*OO[[#This Row],[21]]</f>
        <v>1.7089230022825001E-5</v>
      </c>
      <c r="X127" s="10">
        <f>3/24000000*OO[[#This Row],[80 (28JUN1985 21:00:00)-Water Temperature (C)]]*OO[[#This Row],[22]]</f>
        <v>1.52478191325E-5</v>
      </c>
      <c r="Y127" s="10">
        <f>3/24000000*OO[[#This Row],[81 (29JUN1985 00:00:00)-Water Temperature (C)]]*OO[[#This Row],[23]]</f>
        <v>1.3403479114941252E-5</v>
      </c>
      <c r="Z127" s="10">
        <f>3/24000000*OO[[#This Row],[82 (29JUN1985 03:00:00)-Water Temperature (C)]]*OO[[#This Row],[24]]</f>
        <v>1.1764368734512501E-5</v>
      </c>
      <c r="AA127" s="10">
        <f>3/24000000*OO[[#This Row],[83 (29JUN1985 06:00:00)-Water Temperature (C)]]*OO[[#This Row],[25]]</f>
        <v>1.0691392324905E-5</v>
      </c>
      <c r="AB127" s="10">
        <f>3/24000000*OO[[#This Row],[84 (29JUN1985 09:00:00)-Water Temperature (C)]]*OO[[#This Row],[26]]</f>
        <v>1.1070646304445E-5</v>
      </c>
      <c r="AC127" s="10">
        <f>3/24000000*OO[[#This Row],[85 (29JUN1985 12:00:00)-Water Temperature (C)]]*OO[[#This Row],[27]]</f>
        <v>1.21679662006E-5</v>
      </c>
      <c r="AD127" s="10">
        <f>3/24000000*OO[[#This Row],[86 (29JUN1985 15:00:00)-Water Temperature (C)]]*OO[[#This Row],[28]]</f>
        <v>1.3274783468535E-5</v>
      </c>
      <c r="AE127" s="10">
        <f>3/24000000*OO[[#This Row],[88 (29JUN1985 21:00:00)-Water Temperature (C)]]*OO[[#This Row],[30]]</f>
        <v>1.263048174867375E-5</v>
      </c>
      <c r="AF127" s="10">
        <f>3/24000000*OO[[#This Row],[88 (29JUN1985 21:00:00)-Water Temperature (C)]]*OO[[#This Row],[30]]</f>
        <v>1.263048174867375E-5</v>
      </c>
      <c r="AG127" s="10">
        <f>3/24000000*OO[[#This Row],[89 (30JUN1985 00:00:00)-Water Temperature (C)]]*OO[[#This Row],[31]]</f>
        <v>1.1122923605594999E-5</v>
      </c>
      <c r="AH127" s="10">
        <f>3/24000000*OO[[#This Row],[90 (30JUN1985 03:00:00)-Water Temperature (C)]]*OO[[#This Row],[32]]</f>
        <v>9.6635906542299994E-6</v>
      </c>
      <c r="AI127" s="10">
        <f>3/24000000*OO[[#This Row],[91 (30JUN1985 06:00:00)-Water Temperature (C)]]*OO[[#This Row],[33]]</f>
        <v>8.5018438352137491E-6</v>
      </c>
      <c r="AJ127" s="10">
        <f>3/24000000*OO[[#This Row],[92 (30JUN1985 09:00:00)-Water Temperature (C)]]*OO[[#This Row],[34]]</f>
        <v>8.0578096332600009E-6</v>
      </c>
      <c r="AK127" s="10">
        <f>3/24000000*OO[[#This Row],[93 (30JUN1985 12:00:00)-Water Temperature (C)]]*OO[[#This Row],[35]]</f>
        <v>7.6955905014599988E-6</v>
      </c>
      <c r="AL127" s="10">
        <f>3/24000000*OO[[#This Row],[94 (30JUN1985 15:00:00)-Water Temperature (C)]]*OO[[#This Row],[36]]</f>
        <v>7.3936409452749998E-6</v>
      </c>
      <c r="AM127" s="10">
        <f>3/24000000*OO[[#This Row],[95 (30JUN1985 18:00:00)-Water Temperature (C)]]*OO[[#This Row],[37]]</f>
        <v>7.1051572506999981E-6</v>
      </c>
      <c r="AN127" s="10">
        <f>3/24000000*OO[[#This Row],[96 (30JUN1985 21:00:00)-Water Temperature (C)]]*OO[[#This Row],[38]]</f>
        <v>6.4300540836074997E-6</v>
      </c>
      <c r="AO127" s="10">
        <f>3/24000000*OO[[#This Row],[97 (01JUL1985 00:00:00)-Water Temperature (C)]]*OO[[#This Row],[39]]</f>
        <v>5.5073394211724995E-6</v>
      </c>
      <c r="AP127" s="10">
        <f>3/24000000*OO[[#This Row],[98 (01JUL1985 03:00:00)-Water Temperature (C)]]*OO[[#This Row],[40]]</f>
        <v>4.7207164755824996E-6</v>
      </c>
      <c r="AQ127" s="10">
        <f>3/24000000*OO[[#This Row],[99 (01JUL1985 06:00:00)-Water Temperature (C)]]*OO[[#This Row],[41]]</f>
        <v>4.0831800532187502E-6</v>
      </c>
      <c r="AR127" s="10">
        <f>3/24000000*OO[[#This Row],[100 (01JUL1985 09:00:00)-Water Temperature (C)]]*OO[[#This Row],[42]]</f>
        <v>3.7850572330450001E-6</v>
      </c>
      <c r="AS127" s="10">
        <f>3/24000000*OO[[#This Row],[101 (01JUL1985 12:00:00)-Water Temperature (C)]]*OO[[#This Row],[43]]</f>
        <v>3.6235554932374997E-6</v>
      </c>
      <c r="AT127" s="10">
        <f>3/24000000*OO[[#This Row],[102 (01JUL1985 15:00:00)-Water Temperature (C)]]*OO[[#This Row],[44]]</f>
        <v>3.477343179685E-6</v>
      </c>
      <c r="AU127" s="10">
        <f>3/24000000*OO[[#This Row],[103 (01JUL1985 18:00:00)-Water Temperature (C)]]*OO[[#This Row],[45]]</f>
        <v>3.3107358853562502E-6</v>
      </c>
      <c r="AV127" s="10">
        <f>3/24000000*OO[[#This Row],[104 (01JUL1985 21:00:00)-Water Temperature (C)]]*OO[[#This Row],[46]]</f>
        <v>2.9776418498400002E-6</v>
      </c>
      <c r="AW127" s="10">
        <f>3/24000000*OO[[#This Row],[105 (02JUL1985 00:00:00)-Water Temperature (C)]]*OO[[#This Row],[47]]</f>
        <v>2.5616627156250001E-6</v>
      </c>
      <c r="AX127" s="10">
        <f>3/24000000*OO[[#This Row],[106 (02JUL1985 03:00:00)-Water Temperature (C)]]*OO[[#This Row],[48]]</f>
        <v>2.1812409628949997E-6</v>
      </c>
      <c r="AY127" s="10">
        <f>3/24000000*OO[[#This Row],[107 (02JUL1985 06:00:00)-Water Temperature (C)]]*OO[[#This Row],[49]]</f>
        <v>1.8544940892574998E-6</v>
      </c>
      <c r="AZ127" s="10">
        <f>3/24000000*OO[[#This Row],[108 (02JUL1985 09:00:00)-Water Temperature (C)]]*OO[[#This Row],[50]]</f>
        <v>1.5939239823587501E-6</v>
      </c>
      <c r="BA127" s="10">
        <f>3/24000000*OO[[#This Row],[109 (02JUL1985 12:00:00)-Water Temperature (C)]]*OO[[#This Row],[51]]</f>
        <v>1.4310988844197498E-6</v>
      </c>
      <c r="BB127" s="10">
        <f>3/24000000*OO[[#This Row],[110 (02JUL1985 15:00:00)-Water Temperature (C)]]*OO[[#This Row],[52]]</f>
        <v>1.2534824609427498E-6</v>
      </c>
      <c r="BC127" s="10">
        <f>3/24000000*OO[[#This Row],[111 (02JUL1985 18:00:00)-Water Temperature (C)]]*OO[[#This Row],[53]]</f>
        <v>1.048960289871E-6</v>
      </c>
      <c r="BD127" s="10">
        <f>3/24000000*OO[[#This Row],[112 (02JUL1985 21:00:00)-Water Temperature (C)]]*OO[[#This Row],[54]]</f>
        <v>8.0580757434375003E-7</v>
      </c>
      <c r="BE127" s="10">
        <f>3/24000000*OO[[#This Row],[113 (03JUL1985 00:00:00)-Water Temperature (C)]]*OO[[#This Row],[55]]</f>
        <v>5.8444649231974991E-7</v>
      </c>
      <c r="BF127" s="10">
        <f>3/24000000*OO[[#This Row],[114 (03JUL1985 03:00:00)-Water Temperature (C)]]*OO[[#This Row],[56]]</f>
        <v>4.1184452693475006E-7</v>
      </c>
      <c r="BG127" s="10">
        <f>3/24000000*OO[[#This Row],[115 (03JUL1985 06:00:00)-Water Temperature (C)]]*OO[[#This Row],[57]]</f>
        <v>2.9580993249562499E-7</v>
      </c>
      <c r="BH127" s="10">
        <f>3/24000000*OO[[#This Row],[116 (03JUL1985 09:00:00)-Water Temperature (C)]]*OO[[#This Row],[58]]</f>
        <v>2.2819377085374997E-7</v>
      </c>
      <c r="BI127" s="10">
        <f>3/24000000*OO[[#This Row],[117 (03JUL1985 12:00:00)-Water Temperature (C)]]*OO[[#This Row],[59]]</f>
        <v>1.9381697846E-7</v>
      </c>
      <c r="BJ127" s="10">
        <f>3/24000000*OO[[#This Row],[118 (03JUL1985 15:00:00)-Water Temperature (C)]]*OO[[#This Row],[60]]</f>
        <v>1.7149705096364999E-7</v>
      </c>
      <c r="BK127" s="10">
        <f>3/24000000*OO[[#This Row],[119 (03JUL1985 18:00:00)-Water Temperature (C)]]*OO[[#This Row],[61]]</f>
        <v>1.5517334364629999E-7</v>
      </c>
      <c r="BL127" s="10">
        <f>3/24000000*OO[[#This Row],[120 (03JUL1985 21:00:00)-Water Temperature (C)]]*OO[[#This Row],[62]]</f>
        <v>1.3467711792149999E-7</v>
      </c>
      <c r="BM127" s="10">
        <f>3/24000000*OO[[#This Row],[121 (04JUL1985 00:00:00)-Water Temperature (C)]]*OO[[#This Row],[63]]</f>
        <v>1.1435460019169998E-7</v>
      </c>
      <c r="BN127" s="10">
        <f>3/24000000*OO[[#This Row],[122 (04JUL1985 03:00:00)-Water Temperature (C)]]*OO[[#This Row],[64]]</f>
        <v>9.7125292234437496E-8</v>
      </c>
      <c r="BO127" s="10">
        <f>3/24000000*OO[[#This Row],[123 (04JUL1985 06:00:00)-Water Temperature (C)]]*OO[[#This Row],[65]]</f>
        <v>8.3227082341424993E-8</v>
      </c>
      <c r="BP127" s="10">
        <f>3/24000000*OO[[#This Row],[124 (04JUL1985 09:00:00)-Water Temperature (C)]]*OO[[#This Row],[66]]</f>
        <v>7.7019876182374992E-8</v>
      </c>
      <c r="BQ127" s="10">
        <f>3/24000000*OO[[#This Row],[125 (04JUL1985 12:00:00)-Water Temperature (C)]]*OO[[#This Row],[67]]</f>
        <v>7.4479501542124994E-8</v>
      </c>
      <c r="BR127" s="10">
        <f>3/24000000*OO[[#This Row],[126 (04JUL1985 15:00:00)-Water Temperature (C)]]*OO[[#This Row],[68]]</f>
        <v>7.2581086835524986E-8</v>
      </c>
      <c r="BS127" s="10">
        <f>3/24000000*OO[[#This Row],[127 (04JUL1985 18:00:00)-Water Temperature (C)]]*OO[[#This Row],[69]]</f>
        <v>7.1403338937599989E-8</v>
      </c>
      <c r="BT127" s="10">
        <f>3/24000000*OO[[#This Row],[128 (04JUL1985 21:00:00)-Water Temperature (C)]]*OO[[#This Row],[70]]</f>
        <v>6.7278738294599997E-8</v>
      </c>
      <c r="BU127" s="10">
        <f>3/24000000*OO[[#This Row],[129 (05JUL1985 00:00:00)-Water Temperature (C)]]*OO[[#This Row],[71]]</f>
        <v>5.997788637038749E-8</v>
      </c>
      <c r="BV127" s="10">
        <f>3/24000000*OO[[#This Row],[130 (05JUL1985 03:00:00)-Water Temperature (C)]]*OO[[#This Row],[72]]</f>
        <v>5.3646880892325002E-8</v>
      </c>
      <c r="BW127" s="10">
        <f>3/24000000*OO[[#This Row],[131 (05JUL1985 06:00:00)-Water Temperature (C)]]*OO[[#This Row],[73]]</f>
        <v>4.8626525457874995E-8</v>
      </c>
      <c r="BX127" s="10">
        <f>3/24000000*OO[[#This Row],[132 (05JUL1985 09:00:00)-Water Temperature (C)]]*OO[[#This Row],[74]]</f>
        <v>4.7184005388374995E-8</v>
      </c>
      <c r="BY127" s="10">
        <f>3/24000000*OO[[#This Row],[133 (05JUL1985 12:00:00)-Water Temperature (C)]]*OO[[#This Row],[75]]</f>
        <v>4.7585506223974994E-8</v>
      </c>
      <c r="BZ127" s="10">
        <f>3/24000000*OO[[#This Row],[134 (05JUL1985 15:00:00)-Water Temperature (C)]]*OO[[#This Row],[76]]</f>
        <v>4.9400913238999996E-8</v>
      </c>
      <c r="CA127" s="10">
        <f>3/24000000*OO[[#This Row],[135 (05JUL1985 18:00:00)-Water Temperature (C)]]*OO[[#This Row],[77]]</f>
        <v>5.1511252278037504E-8</v>
      </c>
      <c r="CB127" s="10">
        <f>3/24000000*OO[[#This Row],[136 (05JUL1985 21:00:00)-Water Temperature (C)]]*OO[[#This Row],[78]]</f>
        <v>5.1246007358400002E-8</v>
      </c>
      <c r="CC127" s="10">
        <f>3/24000000*OO[[#This Row],[137 (06JUL1985 00:00:00)-Water Temperature (C)]]*OO[[#This Row],[79]]</f>
        <v>4.8410839214999992E-8</v>
      </c>
      <c r="CD127" s="10">
        <f>3/24000000*OO[[#This Row],[138 (06JUL1985 03:00:00)-Water Temperature (C)]]*OO[[#This Row],[80]]</f>
        <v>4.4913624172849997E-8</v>
      </c>
      <c r="CE127" s="10">
        <f>3/24000000*OO[[#This Row],[139 (06JUL1985 06:00:00)-Water Temperature (C)]]*OO[[#This Row],[81]]</f>
        <v>4.1613617148225E-8</v>
      </c>
      <c r="CF127" s="10">
        <f>3/24000000*OO[[#This Row],[140 (06JUL1985 09:00:00)-Water Temperature (C)]]*OO[[#This Row],[82]]</f>
        <v>4.1204518519199998E-8</v>
      </c>
      <c r="CG127" s="10">
        <f>3/24000000*OO[[#This Row],[141 (06JUL1985 12:00:00)-Water Temperature (C)]]*OO[[#This Row],[83]]</f>
        <v>4.2028113711999998E-8</v>
      </c>
      <c r="CH127" s="10">
        <f>3/24000000*OO[[#This Row],[142 (06JUL1985 15:00:00)-Water Temperature (C)]]*OO[[#This Row],[84]]</f>
        <v>4.3822671553849995E-8</v>
      </c>
      <c r="CI127" s="10">
        <f>3/24000000*OO[[#This Row],[143 (06JUL1985 18:00:00)-Water Temperature (C)]]*OO[[#This Row],[85]]</f>
        <v>4.5772597719749997E-8</v>
      </c>
      <c r="CJ127" s="10">
        <f>3/24000000*OO[[#This Row],[144 (06JUL1985 21:00:00)-Water Temperature (C)]]*OO[[#This Row],[86]]</f>
        <v>4.6193697987500004E-8</v>
      </c>
      <c r="CK127" s="10">
        <f>3/24000000*OO[[#This Row],[145 (07JUL1985 00:00:00)-Water Temperature (C)]]*OO[[#This Row],[87]]</f>
        <v>4.4348676181262495E-8</v>
      </c>
      <c r="CL127" s="10">
        <f>3/24000000*OO[[#This Row],[146 (07JUL1985 03:00:00)-Water Temperature (C)]]*OO[[#This Row],[88]]</f>
        <v>4.1659814234375E-8</v>
      </c>
      <c r="CM127" s="10">
        <f>3/24000000*OO[[#This Row],[147 (07JUL1985 06:00:00)-Water Temperature (C)]]*OO[[#This Row],[89]]</f>
        <v>3.8742635548312496E-8</v>
      </c>
      <c r="CN127" s="10">
        <f>3/24000000*OO[[#This Row],[148 (07JUL1985 09:00:00)-Water Temperature (C)]]*OO[[#This Row],[90]]</f>
        <v>3.7590660639800004E-8</v>
      </c>
      <c r="CO127" s="10">
        <f>3/24000000*OO[[#This Row],[149 (07JUL1985 12:00:00)-Water Temperature (C)]]*OO[[#This Row],[91]]</f>
        <v>3.5828654908624993E-8</v>
      </c>
      <c r="CP127" s="10">
        <f>3/24000000*OO[[#This Row],[150 (07JUL1985 15:00:00)-Water Temperature (C)]]*OO[[#This Row],[92]]</f>
        <v>3.5749716639074998E-8</v>
      </c>
      <c r="CQ127" s="10">
        <f>3/24000000*OO[[#This Row],[151 (07JUL1985 18:00:00)-Water Temperature (C)]]*OO[[#This Row],[93]]</f>
        <v>3.4958437977999995E-8</v>
      </c>
      <c r="CR127" s="10">
        <f>3/24000000*OO[[#This Row],[152 (07JUL1985 21:00:00)-Water Temperature (C)]]*OO[[#This Row],[94]]</f>
        <v>3.2408915161899997E-8</v>
      </c>
      <c r="CS127" s="10">
        <f>3/24000000*OO[[#This Row],[153 (08JUL1985 00:00:00)-Water Temperature (C)]]*OO[[#This Row],[95]]</f>
        <v>2.8884824582737492E-8</v>
      </c>
      <c r="CT127" s="10">
        <f>3/24000000*OO[[#This Row],[154 (08JUL1985 03:00:00)-Water Temperature (C)]]*OO[[#This Row],[96]]</f>
        <v>2.5564254225849998E-8</v>
      </c>
      <c r="CU127" s="10">
        <f>3/24000000*OO[[#This Row],[155 (08JUL1985 06:00:00)-Water Temperature (C)]]*OO[[#This Row],[97]]</f>
        <v>2.2811830567000002E-8</v>
      </c>
      <c r="CV127" s="10">
        <f>3/24000000*OO[[#This Row],[156 (08JUL1985 09:00:00)-Water Temperature (C)]]*OO[[#This Row],[98]]</f>
        <v>2.1905204508000002E-8</v>
      </c>
      <c r="CW127" s="10">
        <f>3/24000000*OO[[#This Row],[157 (08JUL1985 12:00:00)-Water Temperature (C)]]*OO[[#This Row],[99]]</f>
        <v>2.1856196254200001E-8</v>
      </c>
    </row>
    <row r="128" spans="1:101" x14ac:dyDescent="0.35">
      <c r="A128" t="s">
        <v>133</v>
      </c>
      <c r="B128">
        <v>922.36739999999998</v>
      </c>
      <c r="C128" s="10">
        <f>3/24*OO[[#This Row],[59 (26JUN1985 06:00:00)-Water Temperature (C)]]*OO[[#This Row],[1]]/SUM(OO[1])</f>
        <v>0</v>
      </c>
      <c r="D128" s="10">
        <f>3/24*OO[[#This Row],[60 (26JUN1985 09:00:00)-Water Temperature (C)]]*OO[[#This Row],[2]]/SUM(OO[2])</f>
        <v>0</v>
      </c>
      <c r="E128" s="10">
        <f>3/24*OO[[#This Row],[61 (26JUN1985 12:00:00)-Water Temperature (C)]]*OO[[#This Row],[3]]/SUM(OO[3])</f>
        <v>1.5537936903715009E-40</v>
      </c>
      <c r="F128" s="10">
        <f>3/24*OO[[#This Row],[62 (26JUN1985 15:00:00)-Water Temperature (C)]]*OO[[#This Row],[4]]/SUM(OO[4])</f>
        <v>8.2770165878071777E-28</v>
      </c>
      <c r="G128" s="10">
        <f>3/24*OO[[#This Row],[63 (26JUN1985 18:00:00)-Water Temperature (C)]]*OO[[#This Row],[5]]/SUM(OO[5])</f>
        <v>2.5481001160876915E-16</v>
      </c>
      <c r="H128" s="10">
        <f>3/24*OO[[#This Row],[64 (26JUN1985 21:00:00)-Water Temperature (C)]]*OO[[#This Row],[6]]/SUM(OO[6])</f>
        <v>3.1280547920376094E-7</v>
      </c>
      <c r="I128" s="10">
        <f>3/24*OO[[#This Row],[65 (27JUN1985 00:00:00)-Water Temperature (C)]]*OO[[#This Row],[7]]/SUM(OO[7])</f>
        <v>3.348769390881387E-4</v>
      </c>
      <c r="J128" s="10">
        <f>3/24*OO[[#This Row],[66 (27JUN1985 03:00:00)-Water Temperature (C)]]*OO[[#This Row],[8]]/SUM(OO[8])</f>
        <v>1.1489244962689563E-2</v>
      </c>
      <c r="K128" s="10">
        <f>3/24*OO[[#This Row],[67 (27JUN1985 06:00:00)-Water Temperature (C)]]*OO[[#This Row],[9]]/SUM(OO[9])</f>
        <v>5.4195672352321665E-2</v>
      </c>
      <c r="L128" s="10">
        <f>3/24*OO[[#This Row],[68 (27JUN1985 09:00:00)-Water Temperature (C)]]*OO[[#This Row],[10]]/SUM(OO[10])</f>
        <v>7.0290557274862969E-2</v>
      </c>
      <c r="M128" s="10">
        <f>3/24*OO[[#This Row],[69 (27JUN1985 12:00:00)-Water Temperature (C)]]*OO[[#This Row],[11]]/SUM(OO[11])</f>
        <v>3.5533571654503091E-2</v>
      </c>
      <c r="N128" s="10">
        <f>3/24*OO[[#This Row],[70 (27JUN1985 15:00:00)-Water Temperature (C)]]*OO[[#This Row],[12]]/SUM(OO[12])</f>
        <v>8.8417248776699441E-3</v>
      </c>
      <c r="O128" s="10">
        <f>3/24*OO[[#This Row],[71 (27JUN1985 18:00:00)-Water Temperature (C)]]*OO[[#This Row],[13]]/SUM(OO[13])</f>
        <v>1.3511706694973508E-3</v>
      </c>
      <c r="P128" s="10">
        <f>3/24*OO[[#This Row],[72 (27JUN1985 21:00:00)-Water Temperature (C)]]*OO[[#This Row],[14]]/SUM(OO[14])</f>
        <v>1.7536498307900788E-4</v>
      </c>
      <c r="Q128" s="10">
        <f>3/24*OO[[#This Row],[73 (28JUN1985 00:00:00)-Water Temperature (C)]]*OO[[#This Row],[15]]/SUM(OO[15])</f>
        <v>4.6970121127768974E-5</v>
      </c>
      <c r="R128" s="10">
        <f>3/24*OO[[#This Row],[74 (28JUN1985 03:00:00)-Water Temperature (C)]]*OO[[#This Row],[16]]/SUM(OO[16])</f>
        <v>3.1482130881005992E-5</v>
      </c>
      <c r="S128" s="10">
        <f>3/24*OO[[#This Row],[75 (28JUN1985 06:00:00)-Water Temperature (C)]]*OO[[#This Row],[17]]/SUM(OO[17])</f>
        <v>2.6923554854894106E-5</v>
      </c>
      <c r="T128" s="10">
        <f>3/24*OO[[#This Row],[76 (28JUN1985 09:00:00)-Water Temperature (C)]]*OO[[#This Row],[18]]/SUM(OO[18])</f>
        <v>2.5332090273771525E-5</v>
      </c>
      <c r="U128" s="10">
        <f>3/24*OO[[#This Row],[77 (28JUN1985 12:00:00)-Water Temperature (C)]]*OO[[#This Row],[19]]/SUM(OO[19])</f>
        <v>2.4486360541091352E-5</v>
      </c>
      <c r="V128" s="10">
        <f>3/24000000*OO[[#This Row],[78 (28JUN1985 15:00:00)-Water Temperature (C)]]*OO[[#This Row],[20]]</f>
        <v>2.3826947238774995E-5</v>
      </c>
      <c r="W128" s="10">
        <f>3/24000000*OO[[#This Row],[79 (28JUN1985 18:00:00)-Water Temperature (C)]]*OO[[#This Row],[21]]</f>
        <v>2.2272371371249995E-5</v>
      </c>
      <c r="X128" s="10">
        <f>3/24000000*OO[[#This Row],[80 (28JUN1985 21:00:00)-Water Temperature (C)]]*OO[[#This Row],[22]]</f>
        <v>1.9899495559735002E-5</v>
      </c>
      <c r="Y128" s="10">
        <f>3/24000000*OO[[#This Row],[81 (29JUN1985 00:00:00)-Water Temperature (C)]]*OO[[#This Row],[23]]</f>
        <v>1.7479645766418749E-5</v>
      </c>
      <c r="Z128" s="10">
        <f>3/24000000*OO[[#This Row],[82 (29JUN1985 03:00:00)-Water Temperature (C)]]*OO[[#This Row],[24]]</f>
        <v>1.531641379458875E-5</v>
      </c>
      <c r="AA128" s="10">
        <f>3/24000000*OO[[#This Row],[83 (29JUN1985 06:00:00)-Water Temperature (C)]]*OO[[#This Row],[25]]</f>
        <v>1.3818344387639998E-5</v>
      </c>
      <c r="AB128" s="10">
        <f>3/24000000*OO[[#This Row],[84 (29JUN1985 09:00:00)-Water Temperature (C)]]*OO[[#This Row],[26]]</f>
        <v>1.4143351412549999E-5</v>
      </c>
      <c r="AC128" s="10">
        <f>3/24000000*OO[[#This Row],[85 (29JUN1985 12:00:00)-Water Temperature (C)]]*OO[[#This Row],[27]]</f>
        <v>1.5454902209591251E-5</v>
      </c>
      <c r="AD128" s="10">
        <f>3/24000000*OO[[#This Row],[86 (29JUN1985 15:00:00)-Water Temperature (C)]]*OO[[#This Row],[28]]</f>
        <v>1.6882753953219998E-5</v>
      </c>
      <c r="AE128" s="10">
        <f>3/24000000*OO[[#This Row],[88 (29JUN1985 21:00:00)-Water Temperature (C)]]*OO[[#This Row],[30]]</f>
        <v>1.6177767276086251E-5</v>
      </c>
      <c r="AF128" s="10">
        <f>3/24000000*OO[[#This Row],[88 (29JUN1985 21:00:00)-Water Temperature (C)]]*OO[[#This Row],[30]]</f>
        <v>1.6177767276086251E-5</v>
      </c>
      <c r="AG128" s="10">
        <f>3/24000000*OO[[#This Row],[89 (30JUN1985 00:00:00)-Water Temperature (C)]]*OO[[#This Row],[31]]</f>
        <v>1.42296230593825E-5</v>
      </c>
      <c r="AH128" s="10">
        <f>3/24000000*OO[[#This Row],[90 (30JUN1985 03:00:00)-Water Temperature (C)]]*OO[[#This Row],[32]]</f>
        <v>1.23376977316125E-5</v>
      </c>
      <c r="AI128" s="10">
        <f>3/24000000*OO[[#This Row],[91 (30JUN1985 06:00:00)-Water Temperature (C)]]*OO[[#This Row],[33]]</f>
        <v>1.0816088532851249E-5</v>
      </c>
      <c r="AJ128" s="10">
        <f>3/24000000*OO[[#This Row],[92 (30JUN1985 09:00:00)-Water Temperature (C)]]*OO[[#This Row],[34]]</f>
        <v>1.0209538518558749E-5</v>
      </c>
      <c r="AK128" s="10">
        <f>3/24000000*OO[[#This Row],[93 (30JUN1985 12:00:00)-Water Temperature (C)]]*OO[[#This Row],[35]]</f>
        <v>9.7065019075499975E-6</v>
      </c>
      <c r="AL128" s="10">
        <f>3/24000000*OO[[#This Row],[94 (30JUN1985 15:00:00)-Water Temperature (C)]]*OO[[#This Row],[36]]</f>
        <v>9.2834892219949993E-6</v>
      </c>
      <c r="AM128" s="10">
        <f>3/24000000*OO[[#This Row],[95 (30JUN1985 18:00:00)-Water Temperature (C)]]*OO[[#This Row],[37]]</f>
        <v>8.8878569052599992E-6</v>
      </c>
      <c r="AN128" s="10">
        <f>3/24000000*OO[[#This Row],[96 (30JUN1985 21:00:00)-Water Temperature (C)]]*OO[[#This Row],[38]]</f>
        <v>8.0197338765499981E-6</v>
      </c>
      <c r="AO128" s="10">
        <f>3/24000000*OO[[#This Row],[97 (01JUL1985 00:00:00)-Water Temperature (C)]]*OO[[#This Row],[39]]</f>
        <v>6.8428476662199997E-6</v>
      </c>
      <c r="AP128" s="10">
        <f>3/24000000*OO[[#This Row],[98 (01JUL1985 03:00:00)-Water Temperature (C)]]*OO[[#This Row],[40]]</f>
        <v>5.8410041004999999E-6</v>
      </c>
      <c r="AQ128" s="10">
        <f>3/24000000*OO[[#This Row],[99 (01JUL1985 06:00:00)-Water Temperature (C)]]*OO[[#This Row],[41]]</f>
        <v>5.0340132224612496E-6</v>
      </c>
      <c r="AR128" s="10">
        <f>3/24000000*OO[[#This Row],[100 (01JUL1985 09:00:00)-Water Temperature (C)]]*OO[[#This Row],[42]]</f>
        <v>4.6399752689099998E-6</v>
      </c>
      <c r="AS128" s="10">
        <f>3/24000000*OO[[#This Row],[101 (01JUL1985 12:00:00)-Water Temperature (C)]]*OO[[#This Row],[43]]</f>
        <v>4.4117710751937495E-6</v>
      </c>
      <c r="AT128" s="10">
        <f>3/24000000*OO[[#This Row],[102 (01JUL1985 15:00:00)-Water Temperature (C)]]*OO[[#This Row],[44]]</f>
        <v>4.2076598902949991E-6</v>
      </c>
      <c r="AU128" s="10">
        <f>3/24000000*OO[[#This Row],[103 (01JUL1985 18:00:00)-Water Temperature (C)]]*OO[[#This Row],[45]]</f>
        <v>3.98448699308E-6</v>
      </c>
      <c r="AV128" s="10">
        <f>3/24000000*OO[[#This Row],[104 (01JUL1985 21:00:00)-Water Temperature (C)]]*OO[[#This Row],[46]]</f>
        <v>3.5679746841624999E-6</v>
      </c>
      <c r="AW128" s="10">
        <f>3/24000000*OO[[#This Row],[105 (02JUL1985 00:00:00)-Water Temperature (C)]]*OO[[#This Row],[47]]</f>
        <v>3.0587591271199995E-6</v>
      </c>
      <c r="AX128" s="10">
        <f>3/24000000*OO[[#This Row],[106 (02JUL1985 03:00:00)-Water Temperature (C)]]*OO[[#This Row],[48]]</f>
        <v>2.5945313325400001E-6</v>
      </c>
      <c r="AY128" s="10">
        <f>3/24000000*OO[[#This Row],[107 (02JUL1985 06:00:00)-Water Temperature (C)]]*OO[[#This Row],[49]]</f>
        <v>2.1985605071437495E-6</v>
      </c>
      <c r="AZ128" s="10">
        <f>3/24000000*OO[[#This Row],[108 (02JUL1985 09:00:00)-Water Temperature (C)]]*OO[[#This Row],[50]]</f>
        <v>1.8833540130239998E-6</v>
      </c>
      <c r="BA128" s="10">
        <f>3/24000000*OO[[#This Row],[109 (02JUL1985 12:00:00)-Water Temperature (C)]]*OO[[#This Row],[51]]</f>
        <v>1.6852517150828748E-6</v>
      </c>
      <c r="BB128" s="10">
        <f>3/24000000*OO[[#This Row],[110 (02JUL1985 15:00:00)-Water Temperature (C)]]*OO[[#This Row],[52]]</f>
        <v>1.4758426351760002E-6</v>
      </c>
      <c r="BC128" s="10">
        <f>3/24000000*OO[[#This Row],[111 (02JUL1985 18:00:00)-Water Temperature (C)]]*OO[[#This Row],[53]]</f>
        <v>1.2372527348895001E-6</v>
      </c>
      <c r="BD128" s="10">
        <f>3/24000000*OO[[#This Row],[112 (02JUL1985 21:00:00)-Water Temperature (C)]]*OO[[#This Row],[54]]</f>
        <v>9.5418754675749991E-7</v>
      </c>
      <c r="BE128" s="10">
        <f>3/24000000*OO[[#This Row],[113 (03JUL1985 00:00:00)-Water Temperature (C)]]*OO[[#This Row],[55]]</f>
        <v>6.94259246725E-7</v>
      </c>
      <c r="BF128" s="10">
        <f>3/24000000*OO[[#This Row],[114 (03JUL1985 03:00:00)-Water Temperature (C)]]*OO[[#This Row],[56]]</f>
        <v>4.8873551741187502E-7</v>
      </c>
      <c r="BG128" s="10">
        <f>3/24000000*OO[[#This Row],[115 (03JUL1985 06:00:00)-Water Temperature (C)]]*OO[[#This Row],[57]]</f>
        <v>3.4932714270025E-7</v>
      </c>
      <c r="BH128" s="10">
        <f>3/24000000*OO[[#This Row],[116 (03JUL1985 09:00:00)-Water Temperature (C)]]*OO[[#This Row],[58]]</f>
        <v>2.6775235668500001E-7</v>
      </c>
      <c r="BI128" s="10">
        <f>3/24000000*OO[[#This Row],[117 (03JUL1985 12:00:00)-Water Temperature (C)]]*OO[[#This Row],[59]]</f>
        <v>2.2630206304125E-7</v>
      </c>
      <c r="BJ128" s="10">
        <f>3/24000000*OO[[#This Row],[118 (03JUL1985 15:00:00)-Water Temperature (C)]]*OO[[#This Row],[60]]</f>
        <v>1.9967106041062497E-7</v>
      </c>
      <c r="BK128" s="10">
        <f>3/24000000*OO[[#This Row],[119 (03JUL1985 18:00:00)-Water Temperature (C)]]*OO[[#This Row],[61]]</f>
        <v>1.803914192462625E-7</v>
      </c>
      <c r="BL128" s="10">
        <f>3/24000000*OO[[#This Row],[120 (03JUL1985 21:00:00)-Water Temperature (C)]]*OO[[#This Row],[62]]</f>
        <v>1.5645901818922501E-7</v>
      </c>
      <c r="BM128" s="10">
        <f>3/24000000*OO[[#This Row],[121 (04JUL1985 00:00:00)-Water Temperature (C)]]*OO[[#This Row],[63]]</f>
        <v>1.3288556362589998E-7</v>
      </c>
      <c r="BN128" s="10">
        <f>3/24000000*OO[[#This Row],[122 (04JUL1985 03:00:00)-Water Temperature (C)]]*OO[[#This Row],[64]]</f>
        <v>1.1285490417145001E-7</v>
      </c>
      <c r="BO128" s="10">
        <f>3/24000000*OO[[#This Row],[123 (04JUL1985 06:00:00)-Water Temperature (C)]]*OO[[#This Row],[65]]</f>
        <v>9.6649215778324989E-8</v>
      </c>
      <c r="BP128" s="10">
        <f>3/24000000*OO[[#This Row],[124 (04JUL1985 09:00:00)-Water Temperature (C)]]*OO[[#This Row],[66]]</f>
        <v>8.9251777468787495E-8</v>
      </c>
      <c r="BQ128" s="10">
        <f>3/24000000*OO[[#This Row],[125 (04JUL1985 12:00:00)-Water Temperature (C)]]*OO[[#This Row],[67]]</f>
        <v>8.6059476588749993E-8</v>
      </c>
      <c r="BR128" s="10">
        <f>3/24000000*OO[[#This Row],[126 (04JUL1985 15:00:00)-Water Temperature (C)]]*OO[[#This Row],[68]]</f>
        <v>8.3798203797262485E-8</v>
      </c>
      <c r="BS128" s="10">
        <f>3/24000000*OO[[#This Row],[127 (04JUL1985 18:00:00)-Water Temperature (C)]]*OO[[#This Row],[69]]</f>
        <v>8.2500088510862504E-8</v>
      </c>
      <c r="BT128" s="10">
        <f>3/24000000*OO[[#This Row],[128 (04JUL1985 21:00:00)-Water Temperature (C)]]*OO[[#This Row],[70]]</f>
        <v>7.7806308911399981E-8</v>
      </c>
      <c r="BU128" s="10">
        <f>3/24000000*OO[[#This Row],[129 (05JUL1985 00:00:00)-Water Temperature (C)]]*OO[[#This Row],[71]]</f>
        <v>6.9400096411799987E-8</v>
      </c>
      <c r="BV128" s="10">
        <f>3/24000000*OO[[#This Row],[130 (05JUL1985 03:00:00)-Water Temperature (C)]]*OO[[#This Row],[72]]</f>
        <v>6.2026986957837502E-8</v>
      </c>
      <c r="BW128" s="10">
        <f>3/24000000*OO[[#This Row],[131 (05JUL1985 06:00:00)-Water Temperature (C)]]*OO[[#This Row],[73]]</f>
        <v>5.6268451158749995E-8</v>
      </c>
      <c r="BX128" s="10">
        <f>3/24000000*OO[[#This Row],[132 (05JUL1985 09:00:00)-Water Temperature (C)]]*OO[[#This Row],[74]]</f>
        <v>5.4610460612499998E-8</v>
      </c>
      <c r="BY128" s="10">
        <f>3/24000000*OO[[#This Row],[133 (05JUL1985 12:00:00)-Water Temperature (C)]]*OO[[#This Row],[75]]</f>
        <v>5.4951888513775E-8</v>
      </c>
      <c r="BZ128" s="10">
        <f>3/24000000*OO[[#This Row],[134 (05JUL1985 15:00:00)-Water Temperature (C)]]*OO[[#This Row],[76]]</f>
        <v>5.6904447203150005E-8</v>
      </c>
      <c r="CA128" s="10">
        <f>3/24000000*OO[[#This Row],[135 (05JUL1985 18:00:00)-Water Temperature (C)]]*OO[[#This Row],[77]]</f>
        <v>5.9243974964149998E-8</v>
      </c>
      <c r="CB128" s="10">
        <f>3/24000000*OO[[#This Row],[136 (05JUL1985 21:00:00)-Water Temperature (C)]]*OO[[#This Row],[78]]</f>
        <v>5.8938275780724998E-8</v>
      </c>
      <c r="CC128" s="10">
        <f>3/24000000*OO[[#This Row],[137 (06JUL1985 00:00:00)-Water Temperature (C)]]*OO[[#This Row],[79]]</f>
        <v>5.5778089760100001E-8</v>
      </c>
      <c r="CD128" s="10">
        <f>3/24000000*OO[[#This Row],[138 (06JUL1985 03:00:00)-Water Temperature (C)]]*OO[[#This Row],[80]]</f>
        <v>5.1826771319399992E-8</v>
      </c>
      <c r="CE128" s="10">
        <f>3/24000000*OO[[#This Row],[139 (06JUL1985 06:00:00)-Water Temperature (C)]]*OO[[#This Row],[81]]</f>
        <v>4.8083907773037501E-8</v>
      </c>
      <c r="CF128" s="10">
        <f>3/24000000*OO[[#This Row],[140 (06JUL1985 09:00:00)-Water Temperature (C)]]*OO[[#This Row],[82]]</f>
        <v>4.7584306932974991E-8</v>
      </c>
      <c r="CG128" s="10">
        <f>3/24000000*OO[[#This Row],[141 (06JUL1985 12:00:00)-Water Temperature (C)]]*OO[[#This Row],[83]]</f>
        <v>4.8431419168912508E-8</v>
      </c>
      <c r="CH128" s="10">
        <f>3/24000000*OO[[#This Row],[142 (06JUL1985 15:00:00)-Water Temperature (C)]]*OO[[#This Row],[84]]</f>
        <v>5.03494317871875E-8</v>
      </c>
      <c r="CI128" s="10">
        <f>3/24000000*OO[[#This Row],[143 (06JUL1985 18:00:00)-Water Temperature (C)]]*OO[[#This Row],[85]]</f>
        <v>5.2467548707499997E-8</v>
      </c>
      <c r="CJ128" s="10">
        <f>3/24000000*OO[[#This Row],[144 (06JUL1985 21:00:00)-Water Temperature (C)]]*OO[[#This Row],[86]]</f>
        <v>5.2916043274387495E-8</v>
      </c>
      <c r="CK128" s="10">
        <f>3/24000000*OO[[#This Row],[145 (07JUL1985 00:00:00)-Water Temperature (C)]]*OO[[#This Row],[87]]</f>
        <v>5.0874239196112496E-8</v>
      </c>
      <c r="CL128" s="10">
        <f>3/24000000*OO[[#This Row],[146 (07JUL1985 03:00:00)-Water Temperature (C)]]*OO[[#This Row],[88]]</f>
        <v>4.7873424843000002E-8</v>
      </c>
      <c r="CM128" s="10">
        <f>3/24000000*OO[[#This Row],[147 (07JUL1985 06:00:00)-Water Temperature (C)]]*OO[[#This Row],[89]]</f>
        <v>4.4606871454000004E-8</v>
      </c>
      <c r="CN128" s="10">
        <f>3/24000000*OO[[#This Row],[148 (07JUL1985 09:00:00)-Water Temperature (C)]]*OO[[#This Row],[90]]</f>
        <v>4.3268509330874999E-8</v>
      </c>
      <c r="CO128" s="10">
        <f>3/24000000*OO[[#This Row],[149 (07JUL1985 12:00:00)-Water Temperature (C)]]*OO[[#This Row],[91]]</f>
        <v>4.1192973243449999E-8</v>
      </c>
      <c r="CP128" s="10">
        <f>3/24000000*OO[[#This Row],[150 (07JUL1985 15:00:00)-Water Temperature (C)]]*OO[[#This Row],[92]]</f>
        <v>4.1113883264562502E-8</v>
      </c>
      <c r="CQ128" s="10">
        <f>3/24000000*OO[[#This Row],[151 (07JUL1985 18:00:00)-Water Temperature (C)]]*OO[[#This Row],[93]]</f>
        <v>4.0263396101700005E-8</v>
      </c>
      <c r="CR128" s="10">
        <f>3/24000000*OO[[#This Row],[152 (07JUL1985 21:00:00)-Water Temperature (C)]]*OO[[#This Row],[94]]</f>
        <v>3.7381282923899996E-8</v>
      </c>
      <c r="CS128" s="10">
        <f>3/24000000*OO[[#This Row],[153 (08JUL1985 00:00:00)-Water Temperature (C)]]*OO[[#This Row],[95]]</f>
        <v>3.3328236787087494E-8</v>
      </c>
      <c r="CT128" s="10">
        <f>3/24000000*OO[[#This Row],[154 (08JUL1985 03:00:00)-Water Temperature (C)]]*OO[[#This Row],[96]]</f>
        <v>2.9515510104637498E-8</v>
      </c>
      <c r="CU128" s="10">
        <f>3/24000000*OO[[#This Row],[155 (08JUL1985 06:00:00)-Water Temperature (C)]]*OO[[#This Row],[97]]</f>
        <v>2.6380133301112495E-8</v>
      </c>
      <c r="CV128" s="10">
        <f>3/24000000*OO[[#This Row],[156 (08JUL1985 09:00:00)-Water Temperature (C)]]*OO[[#This Row],[98]]</f>
        <v>2.5323294839299999E-8</v>
      </c>
      <c r="CW128" s="10">
        <f>3/24000000*OO[[#This Row],[157 (08JUL1985 12:00:00)-Water Temperature (C)]]*OO[[#This Row],[99]]</f>
        <v>2.5233831206962494E-8</v>
      </c>
    </row>
    <row r="129" spans="1:101" x14ac:dyDescent="0.35">
      <c r="A129" t="s">
        <v>134</v>
      </c>
      <c r="B129">
        <v>891.01570000000004</v>
      </c>
      <c r="C129" s="10">
        <f>3/24*OO[[#This Row],[59 (26JUN1985 06:00:00)-Water Temperature (C)]]*OO[[#This Row],[1]]/SUM(OO[1])</f>
        <v>0</v>
      </c>
      <c r="D129" s="10">
        <f>3/24*OO[[#This Row],[60 (26JUN1985 09:00:00)-Water Temperature (C)]]*OO[[#This Row],[2]]/SUM(OO[2])</f>
        <v>0</v>
      </c>
      <c r="E129" s="10">
        <f>3/24*OO[[#This Row],[61 (26JUN1985 12:00:00)-Water Temperature (C)]]*OO[[#This Row],[3]]/SUM(OO[3])</f>
        <v>1.9471578761167889E-41</v>
      </c>
      <c r="F129" s="10">
        <f>3/24*OO[[#This Row],[62 (26JUN1985 15:00:00)-Water Temperature (C)]]*OO[[#This Row],[4]]/SUM(OO[4])</f>
        <v>1.1900304202306979E-28</v>
      </c>
      <c r="G129" s="10">
        <f>3/24*OO[[#This Row],[63 (26JUN1985 18:00:00)-Water Temperature (C)]]*OO[[#This Row],[5]]/SUM(OO[5])</f>
        <v>3.9115058221668258E-17</v>
      </c>
      <c r="H129" s="10">
        <f>3/24*OO[[#This Row],[64 (26JUN1985 21:00:00)-Water Temperature (C)]]*OO[[#This Row],[6]]/SUM(OO[6])</f>
        <v>1.3522297490866609E-7</v>
      </c>
      <c r="I129" s="10">
        <f>3/24*OO[[#This Row],[65 (27JUN1985 00:00:00)-Water Temperature (C)]]*OO[[#This Row],[7]]/SUM(OO[7])</f>
        <v>2.0873528512442446E-4</v>
      </c>
      <c r="J129" s="10">
        <f>3/24*OO[[#This Row],[66 (27JUN1985 03:00:00)-Water Temperature (C)]]*OO[[#This Row],[8]]/SUM(OO[8])</f>
        <v>8.6630353638171998E-3</v>
      </c>
      <c r="K129" s="10">
        <f>3/24*OO[[#This Row],[67 (27JUN1985 06:00:00)-Water Temperature (C)]]*OO[[#This Row],[9]]/SUM(OO[9])</f>
        <v>4.6615047037147292E-2</v>
      </c>
      <c r="L129" s="10">
        <f>3/24*OO[[#This Row],[68 (27JUN1985 09:00:00)-Water Temperature (C)]]*OO[[#This Row],[10]]/SUM(OO[10])</f>
        <v>6.6593120298915592E-2</v>
      </c>
      <c r="M129" s="10">
        <f>3/24*OO[[#This Row],[69 (27JUN1985 12:00:00)-Water Temperature (C)]]*OO[[#This Row],[11]]/SUM(OO[11])</f>
        <v>3.6256823667789005E-2</v>
      </c>
      <c r="N129" s="10">
        <f>3/24*OO[[#This Row],[70 (27JUN1985 15:00:00)-Water Temperature (C)]]*OO[[#This Row],[12]]/SUM(OO[12])</f>
        <v>9.5336897614454325E-3</v>
      </c>
      <c r="O129" s="10">
        <f>3/24*OO[[#This Row],[71 (27JUN1985 18:00:00)-Water Temperature (C)]]*OO[[#This Row],[13]]/SUM(OO[13])</f>
        <v>1.5087117612608955E-3</v>
      </c>
      <c r="P129" s="10">
        <f>3/24*OO[[#This Row],[72 (27JUN1985 21:00:00)-Water Temperature (C)]]*OO[[#This Row],[14]]/SUM(OO[14])</f>
        <v>1.9292075853023246E-4</v>
      </c>
      <c r="Q129" s="10">
        <f>3/24*OO[[#This Row],[73 (28JUN1985 00:00:00)-Water Temperature (C)]]*OO[[#This Row],[15]]/SUM(OO[15])</f>
        <v>4.6555554777115974E-5</v>
      </c>
      <c r="R129" s="10">
        <f>3/24*OO[[#This Row],[74 (28JUN1985 03:00:00)-Water Temperature (C)]]*OO[[#This Row],[16]]/SUM(OO[16])</f>
        <v>2.9668568230705275E-5</v>
      </c>
      <c r="S129" s="10">
        <f>3/24*OO[[#This Row],[75 (28JUN1985 06:00:00)-Water Temperature (C)]]*OO[[#This Row],[17]]/SUM(OO[17])</f>
        <v>2.5143724814887366E-5</v>
      </c>
      <c r="T129" s="10">
        <f>3/24*OO[[#This Row],[76 (28JUN1985 09:00:00)-Water Temperature (C)]]*OO[[#This Row],[18]]/SUM(OO[18])</f>
        <v>2.3541167408791423E-5</v>
      </c>
      <c r="U129" s="10">
        <f>3/24*OO[[#This Row],[77 (28JUN1985 12:00:00)-Water Temperature (C)]]*OO[[#This Row],[19]]/SUM(OO[19])</f>
        <v>2.2723350656729479E-5</v>
      </c>
      <c r="V129" s="10">
        <f>3/24000000*OO[[#This Row],[78 (28JUN1985 15:00:00)-Water Temperature (C)]]*OO[[#This Row],[20]]</f>
        <v>2.2119459939562496E-5</v>
      </c>
      <c r="W129" s="10">
        <f>3/24000000*OO[[#This Row],[79 (28JUN1985 18:00:00)-Water Temperature (C)]]*OO[[#This Row],[21]]</f>
        <v>2.0720588702904999E-5</v>
      </c>
      <c r="X129" s="10">
        <f>3/24000000*OO[[#This Row],[80 (28JUN1985 21:00:00)-Water Temperature (C)]]*OO[[#This Row],[22]]</f>
        <v>1.8546176774496244E-5</v>
      </c>
      <c r="Y129" s="10">
        <f>3/24000000*OO[[#This Row],[81 (29JUN1985 00:00:00)-Water Temperature (C)]]*OO[[#This Row],[23]]</f>
        <v>1.6293356455052501E-5</v>
      </c>
      <c r="Z129" s="10">
        <f>3/24000000*OO[[#This Row],[82 (29JUN1985 03:00:00)-Water Temperature (C)]]*OO[[#This Row],[24]]</f>
        <v>1.4269116436124999E-5</v>
      </c>
      <c r="AA129" s="10">
        <f>3/24000000*OO[[#This Row],[83 (29JUN1985 06:00:00)-Water Temperature (C)]]*OO[[#This Row],[25]]</f>
        <v>1.280432154925E-5</v>
      </c>
      <c r="AB129" s="10">
        <f>3/24000000*OO[[#This Row],[84 (29JUN1985 09:00:00)-Water Temperature (C)]]*OO[[#This Row],[26]]</f>
        <v>1.2977835102487499E-5</v>
      </c>
      <c r="AC129" s="10">
        <f>3/24000000*OO[[#This Row],[85 (29JUN1985 12:00:00)-Water Temperature (C)]]*OO[[#This Row],[27]]</f>
        <v>1.4113255605779998E-5</v>
      </c>
      <c r="AD129" s="10">
        <f>3/24000000*OO[[#This Row],[86 (29JUN1985 15:00:00)-Water Temperature (C)]]*OO[[#This Row],[28]]</f>
        <v>1.5451138443184998E-5</v>
      </c>
      <c r="AE129" s="10">
        <f>3/24000000*OO[[#This Row],[88 (29JUN1985 21:00:00)-Water Temperature (C)]]*OO[[#This Row],[30]]</f>
        <v>1.495380129179625E-5</v>
      </c>
      <c r="AF129" s="10">
        <f>3/24000000*OO[[#This Row],[88 (29JUN1985 21:00:00)-Water Temperature (C)]]*OO[[#This Row],[30]]</f>
        <v>1.495380129179625E-5</v>
      </c>
      <c r="AG129" s="10">
        <f>3/24000000*OO[[#This Row],[89 (30JUN1985 00:00:00)-Water Temperature (C)]]*OO[[#This Row],[31]]</f>
        <v>1.31620430029125E-5</v>
      </c>
      <c r="AH129" s="10">
        <f>3/24000000*OO[[#This Row],[90 (30JUN1985 03:00:00)-Water Temperature (C)]]*OO[[#This Row],[32]]</f>
        <v>1.1408304650949999E-5</v>
      </c>
      <c r="AI129" s="10">
        <f>3/24000000*OO[[#This Row],[91 (30JUN1985 06:00:00)-Water Temperature (C)]]*OO[[#This Row],[33]]</f>
        <v>9.9985322063812497E-6</v>
      </c>
      <c r="AJ129" s="10">
        <f>3/24000000*OO[[#This Row],[92 (30JUN1985 09:00:00)-Water Temperature (C)]]*OO[[#This Row],[34]]</f>
        <v>9.4287701988749994E-6</v>
      </c>
      <c r="AK129" s="10">
        <f>3/24000000*OO[[#This Row],[93 (30JUN1985 12:00:00)-Water Temperature (C)]]*OO[[#This Row],[35]]</f>
        <v>8.9495946967612506E-6</v>
      </c>
      <c r="AL129" s="10">
        <f>3/24000000*OO[[#This Row],[94 (30JUN1985 15:00:00)-Water Temperature (C)]]*OO[[#This Row],[36]]</f>
        <v>8.547244642E-6</v>
      </c>
      <c r="AM129" s="10">
        <f>3/24000000*OO[[#This Row],[95 (30JUN1985 18:00:00)-Water Temperature (C)]]*OO[[#This Row],[37]]</f>
        <v>8.1787878656699978E-6</v>
      </c>
      <c r="AN129" s="10">
        <f>3/24000000*OO[[#This Row],[96 (30JUN1985 21:00:00)-Water Temperature (C)]]*OO[[#This Row],[38]]</f>
        <v>7.3841399349012502E-6</v>
      </c>
      <c r="AO129" s="10">
        <f>3/24000000*OO[[#This Row],[97 (01JUL1985 00:00:00)-Water Temperature (C)]]*OO[[#This Row],[39]]</f>
        <v>6.2972773736774991E-6</v>
      </c>
      <c r="AP129" s="10">
        <f>3/24000000*OO[[#This Row],[98 (01JUL1985 03:00:00)-Water Temperature (C)]]*OO[[#This Row],[40]]</f>
        <v>5.3702572295449994E-6</v>
      </c>
      <c r="AQ129" s="10">
        <f>3/24000000*OO[[#This Row],[99 (01JUL1985 06:00:00)-Water Temperature (C)]]*OO[[#This Row],[41]]</f>
        <v>4.6269004551725001E-6</v>
      </c>
      <c r="AR129" s="10">
        <f>3/24000000*OO[[#This Row],[100 (01JUL1985 09:00:00)-Water Temperature (C)]]*OO[[#This Row],[42]]</f>
        <v>4.2562906863562499E-6</v>
      </c>
      <c r="AS129" s="10">
        <f>3/24000000*OO[[#This Row],[101 (01JUL1985 12:00:00)-Water Temperature (C)]]*OO[[#This Row],[43]]</f>
        <v>4.0310248058412504E-6</v>
      </c>
      <c r="AT129" s="10">
        <f>3/24000000*OO[[#This Row],[102 (01JUL1985 15:00:00)-Water Temperature (C)]]*OO[[#This Row],[44]]</f>
        <v>3.8339165701237503E-6</v>
      </c>
      <c r="AU129" s="10">
        <f>3/24000000*OO[[#This Row],[103 (01JUL1985 18:00:00)-Water Temperature (C)]]*OO[[#This Row],[45]]</f>
        <v>3.6230691737599999E-6</v>
      </c>
      <c r="AV129" s="10">
        <f>3/24000000*OO[[#This Row],[104 (01JUL1985 21:00:00)-Water Temperature (C)]]*OO[[#This Row],[46]]</f>
        <v>3.2399451173637496E-6</v>
      </c>
      <c r="AW129" s="10">
        <f>3/24000000*OO[[#This Row],[105 (02JUL1985 00:00:00)-Water Temperature (C)]]*OO[[#This Row],[47]]</f>
        <v>2.7770323534124997E-6</v>
      </c>
      <c r="AX129" s="10">
        <f>3/24000000*OO[[#This Row],[106 (02JUL1985 03:00:00)-Water Temperature (C)]]*OO[[#This Row],[48]]</f>
        <v>2.35415368259625E-6</v>
      </c>
      <c r="AY129" s="10">
        <f>3/24000000*OO[[#This Row],[107 (02JUL1985 06:00:00)-Water Temperature (C)]]*OO[[#This Row],[49]]</f>
        <v>1.9941261749774997E-6</v>
      </c>
      <c r="AZ129" s="10">
        <f>3/24000000*OO[[#This Row],[108 (02JUL1985 09:00:00)-Water Temperature (C)]]*OO[[#This Row],[50]]</f>
        <v>1.7068082222624996E-6</v>
      </c>
      <c r="BA129" s="10">
        <f>3/24000000*OO[[#This Row],[109 (02JUL1985 12:00:00)-Water Temperature (C)]]*OO[[#This Row],[51]]</f>
        <v>1.525855264731E-6</v>
      </c>
      <c r="BB129" s="10">
        <f>3/24000000*OO[[#This Row],[110 (02JUL1985 15:00:00)-Water Temperature (C)]]*OO[[#This Row],[52]]</f>
        <v>1.3374613111072501E-6</v>
      </c>
      <c r="BC129" s="10">
        <f>3/24000000*OO[[#This Row],[111 (02JUL1985 18:00:00)-Water Temperature (C)]]*OO[[#This Row],[53]]</f>
        <v>1.1242731398412499E-6</v>
      </c>
      <c r="BD129" s="10">
        <f>3/24000000*OO[[#This Row],[112 (02JUL1985 21:00:00)-Water Temperature (C)]]*OO[[#This Row],[54]]</f>
        <v>8.713180633063749E-7</v>
      </c>
      <c r="BE129" s="10">
        <f>3/24000000*OO[[#This Row],[113 (03JUL1985 00:00:00)-Water Temperature (C)]]*OO[[#This Row],[55]]</f>
        <v>6.3662901460812505E-7</v>
      </c>
      <c r="BF129" s="10">
        <f>3/24000000*OO[[#This Row],[114 (03JUL1985 03:00:00)-Water Temperature (C)]]*OO[[#This Row],[56]]</f>
        <v>4.4822883456787497E-7</v>
      </c>
      <c r="BG129" s="10">
        <f>3/24000000*OO[[#This Row],[115 (03JUL1985 06:00:00)-Water Temperature (C)]]*OO[[#This Row],[57]]</f>
        <v>3.1898596388399995E-7</v>
      </c>
      <c r="BH129" s="10">
        <f>3/24000000*OO[[#This Row],[116 (03JUL1985 09:00:00)-Water Temperature (C)]]*OO[[#This Row],[58]]</f>
        <v>2.4294339505624999E-7</v>
      </c>
      <c r="BI129" s="10">
        <f>3/24000000*OO[[#This Row],[117 (03JUL1985 12:00:00)-Water Temperature (C)]]*OO[[#This Row],[59]]</f>
        <v>2.0427239980187498E-7</v>
      </c>
      <c r="BJ129" s="10">
        <f>3/24000000*OO[[#This Row],[118 (03JUL1985 15:00:00)-Water Temperature (C)]]*OO[[#This Row],[60]]</f>
        <v>1.796976015679E-7</v>
      </c>
      <c r="BK129" s="10">
        <f>3/24000000*OO[[#This Row],[119 (03JUL1985 18:00:00)-Water Temperature (C)]]*OO[[#This Row],[61]]</f>
        <v>1.621038231432E-7</v>
      </c>
      <c r="BL129" s="10">
        <f>3/24000000*OO[[#This Row],[120 (03JUL1985 21:00:00)-Water Temperature (C)]]*OO[[#This Row],[62]]</f>
        <v>1.4048173924893748E-7</v>
      </c>
      <c r="BM129" s="10">
        <f>3/24000000*OO[[#This Row],[121 (04JUL1985 00:00:00)-Water Temperature (C)]]*OO[[#This Row],[63]]</f>
        <v>1.1934175337666249E-7</v>
      </c>
      <c r="BN129" s="10">
        <f>3/24000000*OO[[#This Row],[122 (04JUL1985 03:00:00)-Water Temperature (C)]]*OO[[#This Row],[64]]</f>
        <v>1.01354002533E-7</v>
      </c>
      <c r="BO129" s="10">
        <f>3/24000000*OO[[#This Row],[123 (04JUL1985 06:00:00)-Water Temperature (C)]]*OO[[#This Row],[65]]</f>
        <v>8.6744736025062509E-8</v>
      </c>
      <c r="BP129" s="10">
        <f>3/24000000*OO[[#This Row],[124 (04JUL1985 09:00:00)-Water Temperature (C)]]*OO[[#This Row],[66]]</f>
        <v>7.9948778220075001E-8</v>
      </c>
      <c r="BQ129" s="10">
        <f>3/24000000*OO[[#This Row],[125 (04JUL1985 12:00:00)-Water Temperature (C)]]*OO[[#This Row],[67]]</f>
        <v>7.6841970665012506E-8</v>
      </c>
      <c r="BR129" s="10">
        <f>3/24000000*OO[[#This Row],[126 (04JUL1985 15:00:00)-Water Temperature (C)]]*OO[[#This Row],[68]]</f>
        <v>7.4709411240749984E-8</v>
      </c>
      <c r="BS129" s="10">
        <f>3/24000000*OO[[#This Row],[127 (04JUL1985 18:00:00)-Water Temperature (C)]]*OO[[#This Row],[69]]</f>
        <v>7.3608370391749997E-8</v>
      </c>
      <c r="BT129" s="10">
        <f>3/24000000*OO[[#This Row],[128 (04JUL1985 21:00:00)-Water Temperature (C)]]*OO[[#This Row],[70]]</f>
        <v>6.9496003743624995E-8</v>
      </c>
      <c r="BU129" s="10">
        <f>3/24000000*OO[[#This Row],[129 (05JUL1985 00:00:00)-Water Temperature (C)]]*OO[[#This Row],[71]]</f>
        <v>6.2021452740750001E-8</v>
      </c>
      <c r="BV129" s="10">
        <f>3/24000000*OO[[#This Row],[130 (05JUL1985 03:00:00)-Water Temperature (C)]]*OO[[#This Row],[72]]</f>
        <v>5.5383156676949999E-8</v>
      </c>
      <c r="BW129" s="10">
        <f>3/24000000*OO[[#This Row],[131 (05JUL1985 06:00:00)-Water Temperature (C)]]*OO[[#This Row],[73]]</f>
        <v>5.0266364503162497E-8</v>
      </c>
      <c r="BX129" s="10">
        <f>3/24000000*OO[[#This Row],[132 (05JUL1985 09:00:00)-Water Temperature (C)]]*OO[[#This Row],[74]]</f>
        <v>4.8830175137287491E-8</v>
      </c>
      <c r="BY129" s="10">
        <f>3/24000000*OO[[#This Row],[133 (05JUL1985 12:00:00)-Water Temperature (C)]]*OO[[#This Row],[75]]</f>
        <v>4.9016209322487496E-8</v>
      </c>
      <c r="BZ129" s="10">
        <f>3/24000000*OO[[#This Row],[134 (05JUL1985 15:00:00)-Water Temperature (C)]]*OO[[#This Row],[76]]</f>
        <v>5.0594714280599998E-8</v>
      </c>
      <c r="CA129" s="10">
        <f>3/24000000*OO[[#This Row],[135 (05JUL1985 18:00:00)-Water Temperature (C)]]*OO[[#This Row],[77]]</f>
        <v>5.2579363411949991E-8</v>
      </c>
      <c r="CB129" s="10">
        <f>3/24000000*OO[[#This Row],[136 (05JUL1985 21:00:00)-Water Temperature (C)]]*OO[[#This Row],[78]]</f>
        <v>5.2312468764749999E-8</v>
      </c>
      <c r="CC129" s="10">
        <f>3/24000000*OO[[#This Row],[137 (06JUL1985 00:00:00)-Water Temperature (C)]]*OO[[#This Row],[79]]</f>
        <v>4.9599986751499989E-8</v>
      </c>
      <c r="CD129" s="10">
        <f>3/24000000*OO[[#This Row],[138 (06JUL1985 03:00:00)-Water Temperature (C)]]*OO[[#This Row],[80]]</f>
        <v>4.6159974305049998E-8</v>
      </c>
      <c r="CE129" s="10">
        <f>3/24000000*OO[[#This Row],[139 (06JUL1985 06:00:00)-Water Temperature (C)]]*OO[[#This Row],[81]]</f>
        <v>4.2889200863750001E-8</v>
      </c>
      <c r="CF129" s="10">
        <f>3/24000000*OO[[#This Row],[140 (06JUL1985 09:00:00)-Water Temperature (C)]]*OO[[#This Row],[82]]</f>
        <v>4.2450337007287499E-8</v>
      </c>
      <c r="CG129" s="10">
        <f>3/24000000*OO[[#This Row],[141 (06JUL1985 12:00:00)-Water Temperature (C)]]*OO[[#This Row],[83]]</f>
        <v>4.3114497166687496E-8</v>
      </c>
      <c r="CH129" s="10">
        <f>3/24000000*OO[[#This Row],[142 (06JUL1985 15:00:00)-Water Temperature (C)]]*OO[[#This Row],[84]]</f>
        <v>4.4683550243849993E-8</v>
      </c>
      <c r="CI129" s="10">
        <f>3/24000000*OO[[#This Row],[143 (06JUL1985 18:00:00)-Water Temperature (C)]]*OO[[#This Row],[85]]</f>
        <v>4.6453430876662501E-8</v>
      </c>
      <c r="CJ129" s="10">
        <f>3/24000000*OO[[#This Row],[144 (06JUL1985 21:00:00)-Water Temperature (C)]]*OO[[#This Row],[86]]</f>
        <v>4.6825383060799996E-8</v>
      </c>
      <c r="CK129" s="10">
        <f>3/24000000*OO[[#This Row],[145 (07JUL1985 00:00:00)-Water Temperature (C)]]*OO[[#This Row],[87]]</f>
        <v>4.50890879718125E-8</v>
      </c>
      <c r="CL129" s="10">
        <f>3/24000000*OO[[#This Row],[146 (07JUL1985 03:00:00)-Water Temperature (C)]]*OO[[#This Row],[88]]</f>
        <v>4.251318368505E-8</v>
      </c>
      <c r="CM129" s="10">
        <f>3/24000000*OO[[#This Row],[147 (07JUL1985 06:00:00)-Water Temperature (C)]]*OO[[#This Row],[89]]</f>
        <v>3.9696895106849995E-8</v>
      </c>
      <c r="CN129" s="10">
        <f>3/24000000*OO[[#This Row],[148 (07JUL1985 09:00:00)-Water Temperature (C)]]*OO[[#This Row],[90]]</f>
        <v>3.8516913366112497E-8</v>
      </c>
      <c r="CO129" s="10">
        <f>3/24000000*OO[[#This Row],[149 (07JUL1985 12:00:00)-Water Temperature (C)]]*OO[[#This Row],[91]]</f>
        <v>3.6629958635249999E-8</v>
      </c>
      <c r="CP129" s="10">
        <f>3/24000000*OO[[#This Row],[150 (07JUL1985 15:00:00)-Water Temperature (C)]]*OO[[#This Row],[92]]</f>
        <v>3.6561383669874999E-8</v>
      </c>
      <c r="CQ129" s="10">
        <f>3/24000000*OO[[#This Row],[151 (07JUL1985 18:00:00)-Water Temperature (C)]]*OO[[#This Row],[93]]</f>
        <v>3.5857931023199991E-8</v>
      </c>
      <c r="CR129" s="10">
        <f>3/24000000*OO[[#This Row],[152 (07JUL1985 21:00:00)-Water Temperature (C)]]*OO[[#This Row],[94]]</f>
        <v>3.3343325045799995E-8</v>
      </c>
      <c r="CS129" s="10">
        <f>3/24000000*OO[[#This Row],[153 (08JUL1985 00:00:00)-Water Temperature (C)]]*OO[[#This Row],[95]]</f>
        <v>2.9745442053500002E-8</v>
      </c>
      <c r="CT129" s="10">
        <f>3/24000000*OO[[#This Row],[154 (08JUL1985 03:00:00)-Water Temperature (C)]]*OO[[#This Row],[96]]</f>
        <v>2.6353437404537501E-8</v>
      </c>
      <c r="CU129" s="10">
        <f>3/24000000*OO[[#This Row],[155 (08JUL1985 06:00:00)-Water Temperature (C)]]*OO[[#This Row],[97]]</f>
        <v>2.3589180482000004E-8</v>
      </c>
      <c r="CV129" s="10">
        <f>3/24000000*OO[[#This Row],[156 (08JUL1985 09:00:00)-Water Temperature (C)]]*OO[[#This Row],[98]]</f>
        <v>2.2637933620199998E-8</v>
      </c>
      <c r="CW129" s="10">
        <f>3/24000000*OO[[#This Row],[157 (08JUL1985 12:00:00)-Water Temperature (C)]]*OO[[#This Row],[99]]</f>
        <v>2.2537410549874996E-8</v>
      </c>
    </row>
    <row r="130" spans="1:101" x14ac:dyDescent="0.35">
      <c r="A130" t="s">
        <v>135</v>
      </c>
      <c r="B130">
        <v>930.7373</v>
      </c>
      <c r="C130" s="10">
        <f>3/24*OO[[#This Row],[59 (26JUN1985 06:00:00)-Water Temperature (C)]]*OO[[#This Row],[1]]/SUM(OO[1])</f>
        <v>0</v>
      </c>
      <c r="D130" s="10">
        <f>3/24*OO[[#This Row],[60 (26JUN1985 09:00:00)-Water Temperature (C)]]*OO[[#This Row],[2]]/SUM(OO[2])</f>
        <v>0</v>
      </c>
      <c r="E130" s="10">
        <f>3/24*OO[[#This Row],[61 (26JUN1985 12:00:00)-Water Temperature (C)]]*OO[[#This Row],[3]]/SUM(OO[3])</f>
        <v>2.2386101777831996E-42</v>
      </c>
      <c r="F130" s="10">
        <f>3/24*OO[[#This Row],[62 (26JUN1985 15:00:00)-Water Temperature (C)]]*OO[[#This Row],[4]]/SUM(OO[4])</f>
        <v>1.6142035756257101E-29</v>
      </c>
      <c r="G130" s="10">
        <f>3/24*OO[[#This Row],[63 (26JUN1985 18:00:00)-Water Temperature (C)]]*OO[[#This Row],[5]]/SUM(OO[5])</f>
        <v>5.7580199074864975E-18</v>
      </c>
      <c r="H130" s="10">
        <f>3/24*OO[[#This Row],[64 (26JUN1985 21:00:00)-Water Temperature (C)]]*OO[[#This Row],[6]]/SUM(OO[6])</f>
        <v>5.9358644504258958E-8</v>
      </c>
      <c r="I130" s="10">
        <f>3/24*OO[[#This Row],[65 (27JUN1985 00:00:00)-Water Temperature (C)]]*OO[[#This Row],[7]]/SUM(OO[7])</f>
        <v>1.3219369358877394E-4</v>
      </c>
      <c r="J130" s="10">
        <f>3/24*OO[[#This Row],[66 (27JUN1985 03:00:00)-Water Temperature (C)]]*OO[[#This Row],[8]]/SUM(OO[8])</f>
        <v>6.5910573930515106E-3</v>
      </c>
      <c r="K130" s="10">
        <f>3/24*OO[[#This Row],[67 (27JUN1985 06:00:00)-Water Temperature (C)]]*OO[[#This Row],[9]]/SUM(OO[9])</f>
        <v>4.0248016656636451E-2</v>
      </c>
      <c r="L130" s="10">
        <f>3/24*OO[[#This Row],[68 (27JUN1985 09:00:00)-Water Temperature (C)]]*OO[[#This Row],[10]]/SUM(OO[10])</f>
        <v>6.3102026008996906E-2</v>
      </c>
      <c r="M130" s="10">
        <f>3/24*OO[[#This Row],[69 (27JUN1985 12:00:00)-Water Temperature (C)]]*OO[[#This Row],[11]]/SUM(OO[11])</f>
        <v>3.6925734643062362E-2</v>
      </c>
      <c r="N130" s="10">
        <f>3/24*OO[[#This Row],[70 (27JUN1985 15:00:00)-Water Temperature (C)]]*OO[[#This Row],[12]]/SUM(OO[12])</f>
        <v>1.0261284710748117E-2</v>
      </c>
      <c r="O130" s="10">
        <f>3/24*OO[[#This Row],[71 (27JUN1985 18:00:00)-Water Temperature (C)]]*OO[[#This Row],[13]]/SUM(OO[13])</f>
        <v>1.6848801787085529E-3</v>
      </c>
      <c r="P130" s="10">
        <f>3/24*OO[[#This Row],[72 (27JUN1985 21:00:00)-Water Temperature (C)]]*OO[[#This Row],[14]]/SUM(OO[14])</f>
        <v>2.1481278189103219E-4</v>
      </c>
      <c r="Q130" s="10">
        <f>3/24*OO[[#This Row],[73 (28JUN1985 00:00:00)-Water Temperature (C)]]*OO[[#This Row],[15]]/SUM(OO[15])</f>
        <v>4.7380604150402507E-5</v>
      </c>
      <c r="R130" s="10">
        <f>3/24*OO[[#This Row],[74 (28JUN1985 03:00:00)-Water Temperature (C)]]*OO[[#This Row],[16]]/SUM(OO[16])</f>
        <v>2.8688867700843143E-5</v>
      </c>
      <c r="S130" s="10">
        <f>3/24*OO[[#This Row],[75 (28JUN1985 06:00:00)-Water Temperature (C)]]*OO[[#This Row],[17]]/SUM(OO[17])</f>
        <v>2.4114946413377629E-5</v>
      </c>
      <c r="T130" s="10">
        <f>3/24*OO[[#This Row],[76 (28JUN1985 09:00:00)-Water Temperature (C)]]*OO[[#This Row],[18]]/SUM(OO[18])</f>
        <v>2.2495789455476615E-5</v>
      </c>
      <c r="U130" s="10">
        <f>3/24*OO[[#This Row],[77 (28JUN1985 12:00:00)-Water Temperature (C)]]*OO[[#This Row],[19]]/SUM(OO[19])</f>
        <v>2.172219116059134E-5</v>
      </c>
      <c r="V130" s="10">
        <f>3/24000000*OO[[#This Row],[78 (28JUN1985 15:00:00)-Water Temperature (C)]]*OO[[#This Row],[20]]</f>
        <v>2.1182780935874999E-5</v>
      </c>
      <c r="W130" s="10">
        <f>3/24000000*OO[[#This Row],[79 (28JUN1985 18:00:00)-Water Temperature (C)]]*OO[[#This Row],[21]]</f>
        <v>1.99354260105E-5</v>
      </c>
      <c r="X130" s="10">
        <f>3/24000000*OO[[#This Row],[80 (28JUN1985 21:00:00)-Water Temperature (C)]]*OO[[#This Row],[22]]</f>
        <v>1.7921191028017498E-5</v>
      </c>
      <c r="Y130" s="10">
        <f>3/24000000*OO[[#This Row],[81 (29JUN1985 00:00:00)-Water Temperature (C)]]*OO[[#This Row],[23]]</f>
        <v>1.5793587924062498E-5</v>
      </c>
      <c r="Z130" s="10">
        <f>3/24000000*OO[[#This Row],[82 (29JUN1985 03:00:00)-Water Temperature (C)]]*OO[[#This Row],[24]]</f>
        <v>1.3873961415159999E-5</v>
      </c>
      <c r="AA130" s="10">
        <f>3/24000000*OO[[#This Row],[83 (29JUN1985 06:00:00)-Water Temperature (C)]]*OO[[#This Row],[25]]</f>
        <v>1.2441264053685E-5</v>
      </c>
      <c r="AB130" s="10">
        <f>3/24000000*OO[[#This Row],[84 (29JUN1985 09:00:00)-Water Temperature (C)]]*OO[[#This Row],[26]]</f>
        <v>1.2544510285475E-5</v>
      </c>
      <c r="AC130" s="10">
        <f>3/24000000*OO[[#This Row],[85 (29JUN1985 12:00:00)-Water Temperature (C)]]*OO[[#This Row],[27]]</f>
        <v>1.3649799720843749E-5</v>
      </c>
      <c r="AD130" s="10">
        <f>3/24000000*OO[[#This Row],[86 (29JUN1985 15:00:00)-Water Temperature (C)]]*OO[[#This Row],[28]]</f>
        <v>1.5053069278409999E-5</v>
      </c>
      <c r="AE130" s="10">
        <f>3/24000000*OO[[#This Row],[88 (29JUN1985 21:00:00)-Water Temperature (C)]]*OO[[#This Row],[30]]</f>
        <v>1.4909466648825E-5</v>
      </c>
      <c r="AF130" s="10">
        <f>3/24000000*OO[[#This Row],[88 (29JUN1985 21:00:00)-Water Temperature (C)]]*OO[[#This Row],[30]]</f>
        <v>1.4909466648825E-5</v>
      </c>
      <c r="AG130" s="10">
        <f>3/24000000*OO[[#This Row],[89 (30JUN1985 00:00:00)-Water Temperature (C)]]*OO[[#This Row],[31]]</f>
        <v>1.3222350932914999E-5</v>
      </c>
      <c r="AH130" s="10">
        <f>3/24000000*OO[[#This Row],[90 (30JUN1985 03:00:00)-Water Temperature (C)]]*OO[[#This Row],[32]]</f>
        <v>1.15438162703925E-5</v>
      </c>
      <c r="AI130" s="10">
        <f>3/24000000*OO[[#This Row],[91 (30JUN1985 06:00:00)-Water Temperature (C)]]*OO[[#This Row],[33]]</f>
        <v>1.0176415745474999E-5</v>
      </c>
      <c r="AJ130" s="10">
        <f>3/24000000*OO[[#This Row],[92 (30JUN1985 09:00:00)-Water Temperature (C)]]*OO[[#This Row],[34]]</f>
        <v>9.6493642339950008E-6</v>
      </c>
      <c r="AK130" s="10">
        <f>3/24000000*OO[[#This Row],[93 (30JUN1985 12:00:00)-Water Temperature (C)]]*OO[[#This Row],[35]]</f>
        <v>9.2294125113574998E-6</v>
      </c>
      <c r="AL130" s="10">
        <f>3/24000000*OO[[#This Row],[94 (30JUN1985 15:00:00)-Water Temperature (C)]]*OO[[#This Row],[36]]</f>
        <v>8.8741675545337497E-6</v>
      </c>
      <c r="AM130" s="10">
        <f>3/24000000*OO[[#This Row],[95 (30JUN1985 18:00:00)-Water Temperature (C)]]*OO[[#This Row],[37]]</f>
        <v>8.5678358767400007E-6</v>
      </c>
      <c r="AN130" s="10">
        <f>3/24000000*OO[[#This Row],[96 (30JUN1985 21:00:00)-Water Temperature (C)]]*OO[[#This Row],[38]]</f>
        <v>7.8257920568749999E-6</v>
      </c>
      <c r="AO130" s="10">
        <f>3/24000000*OO[[#This Row],[97 (01JUL1985 00:00:00)-Water Temperature (C)]]*OO[[#This Row],[39]]</f>
        <v>6.7331568728000002E-6</v>
      </c>
      <c r="AP130" s="10">
        <f>3/24000000*OO[[#This Row],[98 (01JUL1985 03:00:00)-Water Temperature (C)]]*OO[[#This Row],[40]]</f>
        <v>5.7941892106312504E-6</v>
      </c>
      <c r="AQ130" s="10">
        <f>3/24000000*OO[[#This Row],[99 (01JUL1985 06:00:00)-Water Temperature (C)]]*OO[[#This Row],[41]]</f>
        <v>5.0324322469049994E-6</v>
      </c>
      <c r="AR130" s="10">
        <f>3/24000000*OO[[#This Row],[100 (01JUL1985 09:00:00)-Water Temperature (C)]]*OO[[#This Row],[42]]</f>
        <v>4.663501002305E-6</v>
      </c>
      <c r="AS130" s="10">
        <f>3/24000000*OO[[#This Row],[101 (01JUL1985 12:00:00)-Water Temperature (C)]]*OO[[#This Row],[43]]</f>
        <v>4.4520634096124987E-6</v>
      </c>
      <c r="AT130" s="10">
        <f>3/24000000*OO[[#This Row],[102 (01JUL1985 15:00:00)-Water Temperature (C)]]*OO[[#This Row],[44]]</f>
        <v>4.2764326427124994E-6</v>
      </c>
      <c r="AU130" s="10">
        <f>3/24000000*OO[[#This Row],[103 (01JUL1985 18:00:00)-Water Temperature (C)]]*OO[[#This Row],[45]]</f>
        <v>4.0899940231962497E-6</v>
      </c>
      <c r="AV130" s="10">
        <f>3/24000000*OO[[#This Row],[104 (01JUL1985 21:00:00)-Water Temperature (C)]]*OO[[#This Row],[46]]</f>
        <v>3.7089751272112501E-6</v>
      </c>
      <c r="AW130" s="10">
        <f>3/24000000*OO[[#This Row],[105 (02JUL1985 00:00:00)-Water Temperature (C)]]*OO[[#This Row],[47]]</f>
        <v>3.2176241779499998E-6</v>
      </c>
      <c r="AX130" s="10">
        <f>3/24000000*OO[[#This Row],[106 (02JUL1985 03:00:00)-Water Temperature (C)]]*OO[[#This Row],[48]]</f>
        <v>2.7568290864149998E-6</v>
      </c>
      <c r="AY130" s="10">
        <f>3/24000000*OO[[#This Row],[107 (02JUL1985 06:00:00)-Water Temperature (C)]]*OO[[#This Row],[49]]</f>
        <v>2.35744421878125E-6</v>
      </c>
      <c r="AZ130" s="10">
        <f>3/24000000*OO[[#This Row],[108 (02JUL1985 09:00:00)-Water Temperature (C)]]*OO[[#This Row],[50]]</f>
        <v>2.0315212682559996E-6</v>
      </c>
      <c r="BA130" s="10">
        <f>3/24000000*OO[[#This Row],[109 (02JUL1985 12:00:00)-Water Temperature (C)]]*OO[[#This Row],[51]]</f>
        <v>1.8275460485399998E-6</v>
      </c>
      <c r="BB130" s="10">
        <f>3/24000000*OO[[#This Row],[110 (02JUL1985 15:00:00)-Water Temperature (C)]]*OO[[#This Row],[52]]</f>
        <v>1.6128715486399999E-6</v>
      </c>
      <c r="BC130" s="10">
        <f>3/24000000*OO[[#This Row],[111 (02JUL1985 18:00:00)-Water Temperature (C)]]*OO[[#This Row],[53]]</f>
        <v>1.3688810592414998E-6</v>
      </c>
      <c r="BD130" s="10">
        <f>3/24000000*OO[[#This Row],[112 (02JUL1985 21:00:00)-Water Temperature (C)]]*OO[[#This Row],[54]]</f>
        <v>1.0703852114999999E-6</v>
      </c>
      <c r="BE130" s="10">
        <f>3/24000000*OO[[#This Row],[113 (03JUL1985 00:00:00)-Water Temperature (C)]]*OO[[#This Row],[55]]</f>
        <v>7.8807422399625009E-7</v>
      </c>
      <c r="BF130" s="10">
        <f>3/24000000*OO[[#This Row],[114 (03JUL1985 03:00:00)-Water Temperature (C)]]*OO[[#This Row],[56]]</f>
        <v>5.5682834037187489E-7</v>
      </c>
      <c r="BG130" s="10">
        <f>3/24000000*OO[[#This Row],[115 (03JUL1985 06:00:00)-Water Temperature (C)]]*OO[[#This Row],[57]]</f>
        <v>3.9569810819799998E-7</v>
      </c>
      <c r="BH130" s="10">
        <f>3/24000000*OO[[#This Row],[116 (03JUL1985 09:00:00)-Water Temperature (C)]]*OO[[#This Row],[58]]</f>
        <v>2.9963028133249998E-7</v>
      </c>
      <c r="BI130" s="10">
        <f>3/24000000*OO[[#This Row],[117 (03JUL1985 12:00:00)-Water Temperature (C)]]*OO[[#This Row],[59]]</f>
        <v>2.5058157460800004E-7</v>
      </c>
      <c r="BJ130" s="10">
        <f>3/24000000*OO[[#This Row],[118 (03JUL1985 15:00:00)-Water Temperature (C)]]*OO[[#This Row],[60]]</f>
        <v>2.19870922392E-7</v>
      </c>
      <c r="BK130" s="10">
        <f>3/24000000*OO[[#This Row],[119 (03JUL1985 18:00:00)-Water Temperature (C)]]*OO[[#This Row],[61]]</f>
        <v>1.9833936105000001E-7</v>
      </c>
      <c r="BL130" s="10">
        <f>3/24000000*OO[[#This Row],[120 (03JUL1985 21:00:00)-Water Temperature (C)]]*OO[[#This Row],[62]]</f>
        <v>1.7224182943439998E-7</v>
      </c>
      <c r="BM130" s="10">
        <f>3/24000000*OO[[#This Row],[121 (04JUL1985 00:00:00)-Water Temperature (C)]]*OO[[#This Row],[63]]</f>
        <v>1.46364300217525E-7</v>
      </c>
      <c r="BN130" s="10">
        <f>3/24000000*OO[[#This Row],[122 (04JUL1985 03:00:00)-Water Temperature (C)]]*OO[[#This Row],[64]]</f>
        <v>1.24311997987325E-7</v>
      </c>
      <c r="BO130" s="10">
        <f>3/24000000*OO[[#This Row],[123 (04JUL1985 06:00:00)-Water Temperature (C)]]*OO[[#This Row],[65]]</f>
        <v>1.0622797070856249E-7</v>
      </c>
      <c r="BP130" s="10">
        <f>3/24000000*OO[[#This Row],[124 (04JUL1985 09:00:00)-Water Temperature (C)]]*OO[[#This Row],[66]]</f>
        <v>9.7472793809625E-8</v>
      </c>
      <c r="BQ130" s="10">
        <f>3/24000000*OO[[#This Row],[125 (04JUL1985 12:00:00)-Water Temperature (C)]]*OO[[#This Row],[67]]</f>
        <v>9.3342884268525002E-8</v>
      </c>
      <c r="BR130" s="10">
        <f>3/24000000*OO[[#This Row],[126 (04JUL1985 15:00:00)-Water Temperature (C)]]*OO[[#This Row],[68]]</f>
        <v>9.0648255770862494E-8</v>
      </c>
      <c r="BS130" s="10">
        <f>3/24000000*OO[[#This Row],[127 (04JUL1985 18:00:00)-Water Temperature (C)]]*OO[[#This Row],[69]]</f>
        <v>8.9353673686987487E-8</v>
      </c>
      <c r="BT130" s="10">
        <f>3/24000000*OO[[#This Row],[128 (04JUL1985 21:00:00)-Water Temperature (C)]]*OO[[#This Row],[70]]</f>
        <v>8.4597500650562504E-8</v>
      </c>
      <c r="BU130" s="10">
        <f>3/24000000*OO[[#This Row],[129 (05JUL1985 00:00:00)-Water Temperature (C)]]*OO[[#This Row],[71]]</f>
        <v>7.5532285655200002E-8</v>
      </c>
      <c r="BV130" s="10">
        <f>3/24000000*OO[[#This Row],[130 (05JUL1985 03:00:00)-Water Temperature (C)]]*OO[[#This Row],[72]]</f>
        <v>6.7368969651000002E-8</v>
      </c>
      <c r="BW130" s="10">
        <f>3/24000000*OO[[#This Row],[131 (05JUL1985 06:00:00)-Water Temperature (C)]]*OO[[#This Row],[73]]</f>
        <v>6.1033043878649986E-8</v>
      </c>
      <c r="BX130" s="10">
        <f>3/24000000*OO[[#This Row],[132 (05JUL1985 09:00:00)-Water Temperature (C)]]*OO[[#This Row],[74]]</f>
        <v>5.91465900636E-8</v>
      </c>
      <c r="BY130" s="10">
        <f>3/24000000*OO[[#This Row],[133 (05JUL1985 12:00:00)-Water Temperature (C)]]*OO[[#This Row],[75]]</f>
        <v>5.9242555989475001E-8</v>
      </c>
      <c r="BZ130" s="10">
        <f>3/24000000*OO[[#This Row],[134 (05JUL1985 15:00:00)-Water Temperature (C)]]*OO[[#This Row],[76]]</f>
        <v>6.1024929833037487E-8</v>
      </c>
      <c r="CA130" s="10">
        <f>3/24000000*OO[[#This Row],[135 (05JUL1985 18:00:00)-Water Temperature (C)]]*OO[[#This Row],[77]]</f>
        <v>6.3351610215500003E-8</v>
      </c>
      <c r="CB130" s="10">
        <f>3/24000000*OO[[#This Row],[136 (05JUL1985 21:00:00)-Water Temperature (C)]]*OO[[#This Row],[78]]</f>
        <v>6.316691460498749E-8</v>
      </c>
      <c r="CC130" s="10">
        <f>3/24000000*OO[[#This Row],[137 (06JUL1985 00:00:00)-Water Temperature (C)]]*OO[[#This Row],[79]]</f>
        <v>6.0006260003749992E-8</v>
      </c>
      <c r="CD130" s="10">
        <f>3/24000000*OO[[#This Row],[138 (06JUL1985 03:00:00)-Water Temperature (C)]]*OO[[#This Row],[80]]</f>
        <v>5.5946606518725E-8</v>
      </c>
      <c r="CE130" s="10">
        <f>3/24000000*OO[[#This Row],[139 (06JUL1985 06:00:00)-Water Temperature (C)]]*OO[[#This Row],[81]]</f>
        <v>5.1968669991199997E-8</v>
      </c>
      <c r="CF130" s="10">
        <f>3/24000000*OO[[#This Row],[140 (06JUL1985 09:00:00)-Water Temperature (C)]]*OO[[#This Row],[82]]</f>
        <v>5.1355188851400004E-8</v>
      </c>
      <c r="CG130" s="10">
        <f>3/24000000*OO[[#This Row],[141 (06JUL1985 12:00:00)-Water Temperature (C)]]*OO[[#This Row],[83]]</f>
        <v>5.2114656510674996E-8</v>
      </c>
      <c r="CH130" s="10">
        <f>3/24000000*OO[[#This Row],[142 (06JUL1985 15:00:00)-Water Temperature (C)]]*OO[[#This Row],[84]]</f>
        <v>5.3992445084624995E-8</v>
      </c>
      <c r="CI130" s="10">
        <f>3/24000000*OO[[#This Row],[143 (06JUL1985 18:00:00)-Water Temperature (C)]]*OO[[#This Row],[85]]</f>
        <v>5.6094958498949999E-8</v>
      </c>
      <c r="CJ130" s="10">
        <f>3/24000000*OO[[#This Row],[144 (06JUL1985 21:00:00)-Water Temperature (C)]]*OO[[#This Row],[86]]</f>
        <v>5.6686556975912505E-8</v>
      </c>
      <c r="CK130" s="10">
        <f>3/24000000*OO[[#This Row],[145 (07JUL1985 00:00:00)-Water Temperature (C)]]*OO[[#This Row],[87]]</f>
        <v>5.472835633574999E-8</v>
      </c>
      <c r="CL130" s="10">
        <f>3/24000000*OO[[#This Row],[146 (07JUL1985 03:00:00)-Water Temperature (C)]]*OO[[#This Row],[88]]</f>
        <v>5.1753198534975002E-8</v>
      </c>
      <c r="CM130" s="10">
        <f>3/24000000*OO[[#This Row],[147 (07JUL1985 06:00:00)-Water Temperature (C)]]*OO[[#This Row],[89]]</f>
        <v>4.8376477488599996E-8</v>
      </c>
      <c r="CN130" s="10">
        <f>3/24000000*OO[[#This Row],[148 (07JUL1985 09:00:00)-Water Temperature (C)]]*OO[[#This Row],[90]]</f>
        <v>4.6999131741787497E-8</v>
      </c>
      <c r="CO130" s="10">
        <f>3/24000000*OO[[#This Row],[149 (07JUL1985 12:00:00)-Water Temperature (C)]]*OO[[#This Row],[91]]</f>
        <v>4.4679021726487502E-8</v>
      </c>
      <c r="CP130" s="10">
        <f>3/24000000*OO[[#This Row],[150 (07JUL1985 15:00:00)-Water Temperature (C)]]*OO[[#This Row],[92]]</f>
        <v>4.45364457545E-8</v>
      </c>
      <c r="CQ130" s="10">
        <f>3/24000000*OO[[#This Row],[151 (07JUL1985 18:00:00)-Water Temperature (C)]]*OO[[#This Row],[93]]</f>
        <v>4.3780796374250001E-8</v>
      </c>
      <c r="CR130" s="10">
        <f>3/24000000*OO[[#This Row],[152 (07JUL1985 21:00:00)-Water Temperature (C)]]*OO[[#This Row],[94]]</f>
        <v>4.0857207611674992E-8</v>
      </c>
      <c r="CS130" s="10">
        <f>3/24000000*OO[[#This Row],[153 (08JUL1985 00:00:00)-Water Temperature (C)]]*OO[[#This Row],[95]]</f>
        <v>3.6482293349925E-8</v>
      </c>
      <c r="CT130" s="10">
        <f>3/24000000*OO[[#This Row],[154 (08JUL1985 03:00:00)-Water Temperature (C)]]*OO[[#This Row],[96]]</f>
        <v>3.2321508021787499E-8</v>
      </c>
      <c r="CU130" s="10">
        <f>3/24000000*OO[[#This Row],[155 (08JUL1985 06:00:00)-Water Temperature (C)]]*OO[[#This Row],[97]]</f>
        <v>2.8888205581349995E-8</v>
      </c>
      <c r="CV130" s="10">
        <f>3/24000000*OO[[#This Row],[156 (08JUL1985 09:00:00)-Water Temperature (C)]]*OO[[#This Row],[98]]</f>
        <v>2.7642206629537498E-8</v>
      </c>
      <c r="CW130" s="10">
        <f>3/24000000*OO[[#This Row],[157 (08JUL1985 12:00:00)-Water Temperature (C)]]*OO[[#This Row],[99]]</f>
        <v>2.7418994244600001E-8</v>
      </c>
    </row>
    <row r="131" spans="1:101" x14ac:dyDescent="0.35">
      <c r="A131" t="s">
        <v>136</v>
      </c>
      <c r="B131">
        <v>913.08939999999996</v>
      </c>
      <c r="C131" s="10">
        <f>3/24*OO[[#This Row],[59 (26JUN1985 06:00:00)-Water Temperature (C)]]*OO[[#This Row],[1]]/SUM(OO[1])</f>
        <v>0</v>
      </c>
      <c r="D131" s="10">
        <f>3/24*OO[[#This Row],[60 (26JUN1985 09:00:00)-Water Temperature (C)]]*OO[[#This Row],[2]]/SUM(OO[2])</f>
        <v>0</v>
      </c>
      <c r="E131" s="10">
        <f>3/24*OO[[#This Row],[61 (26JUN1985 12:00:00)-Water Temperature (C)]]*OO[[#This Row],[3]]/SUM(OO[3])</f>
        <v>2.9125067617810494E-43</v>
      </c>
      <c r="F131" s="10">
        <f>3/24*OO[[#This Row],[62 (26JUN1985 15:00:00)-Water Temperature (C)]]*OO[[#This Row],[4]]/SUM(OO[4])</f>
        <v>2.3399267475321751E-30</v>
      </c>
      <c r="G131" s="10">
        <f>3/24*OO[[#This Row],[63 (26JUN1985 18:00:00)-Water Temperature (C)]]*OO[[#This Row],[5]]/SUM(OO[5])</f>
        <v>8.8486394354264795E-19</v>
      </c>
      <c r="H131" s="10">
        <f>3/24*OO[[#This Row],[64 (26JUN1985 21:00:00)-Water Temperature (C)]]*OO[[#This Row],[6]]/SUM(OO[6])</f>
        <v>2.7824240096013979E-8</v>
      </c>
      <c r="I131" s="10">
        <f>3/24*OO[[#This Row],[65 (27JUN1985 00:00:00)-Water Temperature (C)]]*OO[[#This Row],[7]]/SUM(OO[7])</f>
        <v>9.4361557645671285E-5</v>
      </c>
      <c r="J131" s="10">
        <f>3/24*OO[[#This Row],[66 (27JUN1985 03:00:00)-Water Temperature (C)]]*OO[[#This Row],[8]]/SUM(OO[8])</f>
        <v>5.7874246116731949E-3</v>
      </c>
      <c r="K131" s="10">
        <f>3/24*OO[[#This Row],[67 (27JUN1985 06:00:00)-Water Temperature (C)]]*OO[[#This Row],[9]]/SUM(OO[9])</f>
        <v>4.0920384120395933E-2</v>
      </c>
      <c r="L131" s="10">
        <f>3/24*OO[[#This Row],[68 (27JUN1985 09:00:00)-Water Temperature (C)]]*OO[[#This Row],[10]]/SUM(OO[10])</f>
        <v>7.1576867824057686E-2</v>
      </c>
      <c r="M131" s="10">
        <f>3/24*OO[[#This Row],[69 (27JUN1985 12:00:00)-Water Temperature (C)]]*OO[[#This Row],[11]]/SUM(OO[11])</f>
        <v>4.5827632256037282E-2</v>
      </c>
      <c r="N131" s="10">
        <f>3/24*OO[[#This Row],[70 (27JUN1985 15:00:00)-Water Temperature (C)]]*OO[[#This Row],[12]]/SUM(OO[12])</f>
        <v>1.3654846149568793E-2</v>
      </c>
      <c r="O131" s="10">
        <f>3/24*OO[[#This Row],[71 (27JUN1985 18:00:00)-Water Temperature (C)]]*OO[[#This Row],[13]]/SUM(OO[13])</f>
        <v>2.3538037696488067E-3</v>
      </c>
      <c r="P131" s="10">
        <f>3/24*OO[[#This Row],[72 (27JUN1985 21:00:00)-Water Temperature (C)]]*OO[[#This Row],[14]]/SUM(OO[14])</f>
        <v>3.0125908732815286E-4</v>
      </c>
      <c r="Q131" s="10">
        <f>3/24*OO[[#This Row],[73 (28JUN1985 00:00:00)-Water Temperature (C)]]*OO[[#This Row],[15]]/SUM(OO[15])</f>
        <v>5.9613931350788856E-5</v>
      </c>
      <c r="R131" s="10">
        <f>3/24*OO[[#This Row],[74 (28JUN1985 03:00:00)-Water Temperature (C)]]*OO[[#This Row],[16]]/SUM(OO[16])</f>
        <v>3.3434182080596245E-5</v>
      </c>
      <c r="S131" s="10">
        <f>3/24*OO[[#This Row],[75 (28JUN1985 06:00:00)-Water Temperature (C)]]*OO[[#This Row],[17]]/SUM(OO[17])</f>
        <v>2.7719554129399877E-5</v>
      </c>
      <c r="T131" s="10">
        <f>3/24*OO[[#This Row],[76 (28JUN1985 09:00:00)-Water Temperature (C)]]*OO[[#This Row],[18]]/SUM(OO[18])</f>
        <v>2.5700590593872054E-5</v>
      </c>
      <c r="U131" s="10">
        <f>3/24*OO[[#This Row],[77 (28JUN1985 12:00:00)-Water Temperature (C)]]*OO[[#This Row],[19]]/SUM(OO[19])</f>
        <v>2.4789440322855359E-5</v>
      </c>
      <c r="V131" s="10">
        <f>3/24000000*OO[[#This Row],[78 (28JUN1985 15:00:00)-Water Temperature (C)]]*OO[[#This Row],[20]]</f>
        <v>2.4183370602300003E-5</v>
      </c>
      <c r="W131" s="10">
        <f>3/24000000*OO[[#This Row],[79 (28JUN1985 18:00:00)-Water Temperature (C)]]*OO[[#This Row],[21]]</f>
        <v>2.2846352651000003E-5</v>
      </c>
      <c r="X131" s="10">
        <f>3/24000000*OO[[#This Row],[80 (28JUN1985 21:00:00)-Water Temperature (C)]]*OO[[#This Row],[22]]</f>
        <v>2.0607957269399997E-5</v>
      </c>
      <c r="Y131" s="10">
        <f>3/24000000*OO[[#This Row],[81 (29JUN1985 00:00:00)-Water Temperature (C)]]*OO[[#This Row],[23]]</f>
        <v>1.8181626125144998E-5</v>
      </c>
      <c r="Z131" s="10">
        <f>3/24000000*OO[[#This Row],[82 (29JUN1985 03:00:00)-Water Temperature (C)]]*OO[[#This Row],[24]]</f>
        <v>1.5979014191068751E-5</v>
      </c>
      <c r="AA131" s="10">
        <f>3/24000000*OO[[#This Row],[83 (29JUN1985 06:00:00)-Water Temperature (C)]]*OO[[#This Row],[25]]</f>
        <v>1.42709268688375E-5</v>
      </c>
      <c r="AB131" s="10">
        <f>3/24000000*OO[[#This Row],[84 (29JUN1985 09:00:00)-Water Temperature (C)]]*OO[[#This Row],[26]]</f>
        <v>1.4229787308143749E-5</v>
      </c>
      <c r="AC131" s="10">
        <f>3/24000000*OO[[#This Row],[85 (29JUN1985 12:00:00)-Water Temperature (C)]]*OO[[#This Row],[27]]</f>
        <v>1.5405608700625002E-5</v>
      </c>
      <c r="AD131" s="10">
        <f>3/24000000*OO[[#This Row],[86 (29JUN1985 15:00:00)-Water Temperature (C)]]*OO[[#This Row],[28]]</f>
        <v>1.7026654174564998E-5</v>
      </c>
      <c r="AE131" s="10">
        <f>3/24000000*OO[[#This Row],[88 (29JUN1985 21:00:00)-Water Temperature (C)]]*OO[[#This Row],[30]]</f>
        <v>1.7149146553440002E-5</v>
      </c>
      <c r="AF131" s="10">
        <f>3/24000000*OO[[#This Row],[88 (29JUN1985 21:00:00)-Water Temperature (C)]]*OO[[#This Row],[30]]</f>
        <v>1.7149146553440002E-5</v>
      </c>
      <c r="AG131" s="10">
        <f>3/24000000*OO[[#This Row],[89 (30JUN1985 00:00:00)-Water Temperature (C)]]*OO[[#This Row],[31]]</f>
        <v>1.5274012129805E-5</v>
      </c>
      <c r="AH131" s="10">
        <f>3/24000000*OO[[#This Row],[90 (30JUN1985 03:00:00)-Water Temperature (C)]]*OO[[#This Row],[32]]</f>
        <v>1.3362625887809997E-5</v>
      </c>
      <c r="AI131" s="10">
        <f>3/24000000*OO[[#This Row],[91 (30JUN1985 06:00:00)-Water Temperature (C)]]*OO[[#This Row],[33]]</f>
        <v>1.176185763998E-5</v>
      </c>
      <c r="AJ131" s="10">
        <f>3/24000000*OO[[#This Row],[92 (30JUN1985 09:00:00)-Water Temperature (C)]]*OO[[#This Row],[34]]</f>
        <v>1.11159259668625E-5</v>
      </c>
      <c r="AK131" s="10">
        <f>3/24000000*OO[[#This Row],[93 (30JUN1985 12:00:00)-Water Temperature (C)]]*OO[[#This Row],[35]]</f>
        <v>1.0629247109167499E-5</v>
      </c>
      <c r="AL131" s="10">
        <f>3/24000000*OO[[#This Row],[94 (30JUN1985 15:00:00)-Water Temperature (C)]]*OO[[#This Row],[36]]</f>
        <v>1.020063448448125E-5</v>
      </c>
      <c r="AM131" s="10">
        <f>3/24000000*OO[[#This Row],[95 (30JUN1985 18:00:00)-Water Temperature (C)]]*OO[[#This Row],[37]]</f>
        <v>9.8502606672700012E-6</v>
      </c>
      <c r="AN131" s="10">
        <f>3/24000000*OO[[#This Row],[96 (30JUN1985 21:00:00)-Water Temperature (C)]]*OO[[#This Row],[38]]</f>
        <v>9.0416923863250001E-6</v>
      </c>
      <c r="AO131" s="10">
        <f>3/24000000*OO[[#This Row],[97 (01JUL1985 00:00:00)-Water Temperature (C)]]*OO[[#This Row],[39]]</f>
        <v>7.7921513129599993E-6</v>
      </c>
      <c r="AP131" s="10">
        <f>3/24000000*OO[[#This Row],[98 (01JUL1985 03:00:00)-Water Temperature (C)]]*OO[[#This Row],[40]]</f>
        <v>6.7005962310124999E-6</v>
      </c>
      <c r="AQ131" s="10">
        <f>3/24000000*OO[[#This Row],[99 (01JUL1985 06:00:00)-Water Temperature (C)]]*OO[[#This Row],[41]]</f>
        <v>5.8095567725250001E-6</v>
      </c>
      <c r="AR131" s="10">
        <f>3/24000000*OO[[#This Row],[100 (01JUL1985 09:00:00)-Water Temperature (C)]]*OO[[#This Row],[42]]</f>
        <v>5.3626534512300001E-6</v>
      </c>
      <c r="AS131" s="10">
        <f>3/24000000*OO[[#This Row],[101 (01JUL1985 12:00:00)-Water Temperature (C)]]*OO[[#This Row],[43]]</f>
        <v>5.0990348236300007E-6</v>
      </c>
      <c r="AT131" s="10">
        <f>3/24000000*OO[[#This Row],[102 (01JUL1985 15:00:00)-Water Temperature (C)]]*OO[[#This Row],[44]]</f>
        <v>4.8876841862437505E-6</v>
      </c>
      <c r="AU131" s="10">
        <f>3/24000000*OO[[#This Row],[103 (01JUL1985 18:00:00)-Water Temperature (C)]]*OO[[#This Row],[45]]</f>
        <v>4.6750060051124993E-6</v>
      </c>
      <c r="AV131" s="10">
        <f>3/24000000*OO[[#This Row],[104 (01JUL1985 21:00:00)-Water Temperature (C)]]*OO[[#This Row],[46]]</f>
        <v>4.2578319733762503E-6</v>
      </c>
      <c r="AW131" s="10">
        <f>3/24000000*OO[[#This Row],[105 (02JUL1985 00:00:00)-Water Temperature (C)]]*OO[[#This Row],[47]]</f>
        <v>3.7015569361500001E-6</v>
      </c>
      <c r="AX131" s="10">
        <f>3/24000000*OO[[#This Row],[106 (02JUL1985 03:00:00)-Water Temperature (C)]]*OO[[#This Row],[48]]</f>
        <v>3.1725800512812502E-6</v>
      </c>
      <c r="AY131" s="10">
        <f>3/24000000*OO[[#This Row],[107 (02JUL1985 06:00:00)-Water Temperature (C)]]*OO[[#This Row],[49]]</f>
        <v>2.7140244804224997E-6</v>
      </c>
      <c r="AZ131" s="10">
        <f>3/24000000*OO[[#This Row],[108 (02JUL1985 09:00:00)-Water Temperature (C)]]*OO[[#This Row],[50]]</f>
        <v>2.3365740187574996E-6</v>
      </c>
      <c r="BA131" s="10">
        <f>3/24000000*OO[[#This Row],[109 (02JUL1985 12:00:00)-Water Temperature (C)]]*OO[[#This Row],[51]]</f>
        <v>2.0967735527374999E-6</v>
      </c>
      <c r="BB131" s="10">
        <f>3/24000000*OO[[#This Row],[110 (02JUL1985 15:00:00)-Water Temperature (C)]]*OO[[#This Row],[52]]</f>
        <v>1.8545642656039998E-6</v>
      </c>
      <c r="BC131" s="10">
        <f>3/24000000*OO[[#This Row],[111 (02JUL1985 18:00:00)-Water Temperature (C)]]*OO[[#This Row],[53]]</f>
        <v>1.5858256465244999E-6</v>
      </c>
      <c r="BD131" s="10">
        <f>3/24000000*OO[[#This Row],[112 (02JUL1985 21:00:00)-Water Temperature (C)]]*OO[[#This Row],[54]]</f>
        <v>1.2515986136399996E-6</v>
      </c>
      <c r="BE131" s="10">
        <f>3/24000000*OO[[#This Row],[113 (03JUL1985 00:00:00)-Water Temperature (C)]]*OO[[#This Row],[55]]</f>
        <v>9.2925270488049996E-7</v>
      </c>
      <c r="BF131" s="10">
        <f>3/24000000*OO[[#This Row],[114 (03JUL1985 03:00:00)-Water Temperature (C)]]*OO[[#This Row],[56]]</f>
        <v>6.5886721841100012E-7</v>
      </c>
      <c r="BG131" s="10">
        <f>3/24000000*OO[[#This Row],[115 (03JUL1985 06:00:00)-Water Temperature (C)]]*OO[[#This Row],[57]]</f>
        <v>4.6631802443775E-7</v>
      </c>
      <c r="BH131" s="10">
        <f>3/24000000*OO[[#This Row],[116 (03JUL1985 09:00:00)-Water Temperature (C)]]*OO[[#This Row],[58]]</f>
        <v>3.4931217898350002E-7</v>
      </c>
      <c r="BI131" s="10">
        <f>3/24000000*OO[[#This Row],[117 (03JUL1985 12:00:00)-Water Temperature (C)]]*OO[[#This Row],[59]]</f>
        <v>2.8887278620199995E-7</v>
      </c>
      <c r="BJ131" s="10">
        <f>3/24000000*OO[[#This Row],[118 (03JUL1985 15:00:00)-Water Temperature (C)]]*OO[[#This Row],[60]]</f>
        <v>2.521529643165E-7</v>
      </c>
      <c r="BK131" s="10">
        <f>3/24000000*OO[[#This Row],[119 (03JUL1985 18:00:00)-Water Temperature (C)]]*OO[[#This Row],[61]]</f>
        <v>2.2711908374024996E-7</v>
      </c>
      <c r="BL131" s="10">
        <f>3/24000000*OO[[#This Row],[120 (03JUL1985 21:00:00)-Water Temperature (C)]]*OO[[#This Row],[62]]</f>
        <v>1.9767052543174997E-7</v>
      </c>
      <c r="BM131" s="10">
        <f>3/24000000*OO[[#This Row],[121 (04JUL1985 00:00:00)-Water Temperature (C)]]*OO[[#This Row],[63]]</f>
        <v>1.6804885274775001E-7</v>
      </c>
      <c r="BN131" s="10">
        <f>3/24000000*OO[[#This Row],[122 (04JUL1985 03:00:00)-Water Temperature (C)]]*OO[[#This Row],[64]]</f>
        <v>1.4277064272467501E-7</v>
      </c>
      <c r="BO131" s="10">
        <f>3/24000000*OO[[#This Row],[123 (04JUL1985 06:00:00)-Water Temperature (C)]]*OO[[#This Row],[65]]</f>
        <v>1.2181486395747499E-7</v>
      </c>
      <c r="BP131" s="10">
        <f>3/24000000*OO[[#This Row],[124 (04JUL1985 09:00:00)-Water Temperature (C)]]*OO[[#This Row],[66]]</f>
        <v>1.1099673069243751E-7</v>
      </c>
      <c r="BQ131" s="10">
        <f>3/24000000*OO[[#This Row],[125 (04JUL1985 12:00:00)-Water Temperature (C)]]*OO[[#This Row],[67]]</f>
        <v>1.0582010683488751E-7</v>
      </c>
      <c r="BR131" s="10">
        <f>3/24000000*OO[[#This Row],[126 (04JUL1985 15:00:00)-Water Temperature (C)]]*OO[[#This Row],[68]]</f>
        <v>1.0251168145729999E-7</v>
      </c>
      <c r="BS131" s="10">
        <f>3/24000000*OO[[#This Row],[127 (04JUL1985 18:00:00)-Water Temperature (C)]]*OO[[#This Row],[69]]</f>
        <v>1.0107290629731249E-7</v>
      </c>
      <c r="BT131" s="10">
        <f>3/24000000*OO[[#This Row],[128 (04JUL1985 21:00:00)-Water Temperature (C)]]*OO[[#This Row],[70]]</f>
        <v>9.6154256115E-8</v>
      </c>
      <c r="BU131" s="10">
        <f>3/24000000*OO[[#This Row],[129 (05JUL1985 00:00:00)-Water Temperature (C)]]*OO[[#This Row],[71]]</f>
        <v>8.6079931882799987E-8</v>
      </c>
      <c r="BV131" s="10">
        <f>3/24000000*OO[[#This Row],[130 (05JUL1985 03:00:00)-Water Temperature (C)]]*OO[[#This Row],[72]]</f>
        <v>7.6693250635924998E-8</v>
      </c>
      <c r="BW131" s="10">
        <f>3/24000000*OO[[#This Row],[131 (05JUL1985 06:00:00)-Water Temperature (C)]]*OO[[#This Row],[73]]</f>
        <v>6.9355286514024995E-8</v>
      </c>
      <c r="BX131" s="10">
        <f>3/24000000*OO[[#This Row],[132 (05JUL1985 09:00:00)-Water Temperature (C)]]*OO[[#This Row],[74]]</f>
        <v>6.6988984187862498E-8</v>
      </c>
      <c r="BY131" s="10">
        <f>3/24000000*OO[[#This Row],[133 (05JUL1985 12:00:00)-Water Temperature (C)]]*OO[[#This Row],[75]]</f>
        <v>6.6871166913000003E-8</v>
      </c>
      <c r="BZ131" s="10">
        <f>3/24000000*OO[[#This Row],[134 (05JUL1985 15:00:00)-Water Temperature (C)]]*OO[[#This Row],[76]]</f>
        <v>6.8617365818612489E-8</v>
      </c>
      <c r="CA131" s="10">
        <f>3/24000000*OO[[#This Row],[135 (05JUL1985 18:00:00)-Water Temperature (C)]]*OO[[#This Row],[77]]</f>
        <v>7.1097777308849988E-8</v>
      </c>
      <c r="CB131" s="10">
        <f>3/24000000*OO[[#This Row],[136 (05JUL1985 21:00:00)-Water Temperature (C)]]*OO[[#This Row],[78]]</f>
        <v>7.1110207511487492E-8</v>
      </c>
      <c r="CC131" s="10">
        <f>3/24000000*OO[[#This Row],[137 (06JUL1985 00:00:00)-Water Temperature (C)]]*OO[[#This Row],[79]]</f>
        <v>6.7779284955412493E-8</v>
      </c>
      <c r="CD131" s="10">
        <f>3/24000000*OO[[#This Row],[138 (06JUL1985 03:00:00)-Water Temperature (C)]]*OO[[#This Row],[80]]</f>
        <v>6.336092872285E-8</v>
      </c>
      <c r="CE131" s="10">
        <f>3/24000000*OO[[#This Row],[139 (06JUL1985 06:00:00)-Water Temperature (C)]]*OO[[#This Row],[81]]</f>
        <v>5.8865125010975001E-8</v>
      </c>
      <c r="CF131" s="10">
        <f>3/24000000*OO[[#This Row],[140 (06JUL1985 09:00:00)-Water Temperature (C)]]*OO[[#This Row],[82]]</f>
        <v>5.7986249417000002E-8</v>
      </c>
      <c r="CG131" s="10">
        <f>3/24000000*OO[[#This Row],[141 (06JUL1985 12:00:00)-Water Temperature (C)]]*OO[[#This Row],[83]]</f>
        <v>5.8668557348225001E-8</v>
      </c>
      <c r="CH131" s="10">
        <f>3/24000000*OO[[#This Row],[142 (06JUL1985 15:00:00)-Water Temperature (C)]]*OO[[#This Row],[84]]</f>
        <v>6.0623247535349991E-8</v>
      </c>
      <c r="CI131" s="10">
        <f>3/24000000*OO[[#This Row],[143 (06JUL1985 18:00:00)-Water Temperature (C)]]*OO[[#This Row],[85]]</f>
        <v>6.2825903630399998E-8</v>
      </c>
      <c r="CJ131" s="10">
        <f>3/24000000*OO[[#This Row],[144 (06JUL1985 21:00:00)-Water Temperature (C)]]*OO[[#This Row],[86]]</f>
        <v>6.3605642578575006E-8</v>
      </c>
      <c r="CK131" s="10">
        <f>3/24000000*OO[[#This Row],[145 (07JUL1985 00:00:00)-Water Temperature (C)]]*OO[[#This Row],[87]]</f>
        <v>6.1607763890374993E-8</v>
      </c>
      <c r="CL131" s="10">
        <f>3/24000000*OO[[#This Row],[146 (07JUL1985 03:00:00)-Water Temperature (C)]]*OO[[#This Row],[88]]</f>
        <v>5.8449425447250002E-8</v>
      </c>
      <c r="CM131" s="10">
        <f>3/24000000*OO[[#This Row],[147 (07JUL1985 06:00:00)-Water Temperature (C)]]*OO[[#This Row],[89]]</f>
        <v>5.4716805554662499E-8</v>
      </c>
      <c r="CN131" s="10">
        <f>3/24000000*OO[[#This Row],[148 (07JUL1985 09:00:00)-Water Temperature (C)]]*OO[[#This Row],[90]]</f>
        <v>5.3155994924150004E-8</v>
      </c>
      <c r="CO131" s="10">
        <f>3/24000000*OO[[#This Row],[149 (07JUL1985 12:00:00)-Water Temperature (C)]]*OO[[#This Row],[91]]</f>
        <v>5.0508148013437495E-8</v>
      </c>
      <c r="CP131" s="10">
        <f>3/24000000*OO[[#This Row],[150 (07JUL1985 15:00:00)-Water Temperature (C)]]*OO[[#This Row],[92]]</f>
        <v>5.0190588903874989E-8</v>
      </c>
      <c r="CQ131" s="10">
        <f>3/24000000*OO[[#This Row],[151 (07JUL1985 18:00:00)-Water Temperature (C)]]*OO[[#This Row],[93]]</f>
        <v>4.9489769984999987E-8</v>
      </c>
      <c r="CR131" s="10">
        <f>3/24000000*OO[[#This Row],[152 (07JUL1985 21:00:00)-Water Temperature (C)]]*OO[[#This Row],[94]]</f>
        <v>4.6457103743437496E-8</v>
      </c>
      <c r="CS131" s="10">
        <f>3/24000000*OO[[#This Row],[153 (08JUL1985 00:00:00)-Water Temperature (C)]]*OO[[#This Row],[95]]</f>
        <v>4.1578936565599994E-8</v>
      </c>
      <c r="CT131" s="10">
        <f>3/24000000*OO[[#This Row],[154 (08JUL1985 03:00:00)-Water Temperature (C)]]*OO[[#This Row],[96]]</f>
        <v>3.6848873906774999E-8</v>
      </c>
      <c r="CU131" s="10">
        <f>3/24000000*OO[[#This Row],[155 (08JUL1985 06:00:00)-Water Temperature (C)]]*OO[[#This Row],[97]]</f>
        <v>3.2913990312874995E-8</v>
      </c>
      <c r="CV131" s="10">
        <f>3/24000000*OO[[#This Row],[156 (08JUL1985 09:00:00)-Water Temperature (C)]]*OO[[#This Row],[98]]</f>
        <v>3.1375016318175003E-8</v>
      </c>
      <c r="CW131" s="10">
        <f>3/24000000*OO[[#This Row],[157 (08JUL1985 12:00:00)-Water Temperature (C)]]*OO[[#This Row],[99]]</f>
        <v>3.1010342645699993E-8</v>
      </c>
    </row>
    <row r="132" spans="1:101" x14ac:dyDescent="0.35">
      <c r="A132" t="s">
        <v>137</v>
      </c>
      <c r="B132">
        <v>895.35609999999997</v>
      </c>
      <c r="C132" s="10">
        <f>3/24*OO[[#This Row],[59 (26JUN1985 06:00:00)-Water Temperature (C)]]*OO[[#This Row],[1]]/SUM(OO[1])</f>
        <v>0</v>
      </c>
      <c r="D132" s="10">
        <f>3/24*OO[[#This Row],[60 (26JUN1985 09:00:00)-Water Temperature (C)]]*OO[[#This Row],[2]]/SUM(OO[2])</f>
        <v>0</v>
      </c>
      <c r="E132" s="10">
        <f>3/24*OO[[#This Row],[61 (26JUN1985 12:00:00)-Water Temperature (C)]]*OO[[#This Row],[3]]/SUM(OO[3])</f>
        <v>4.3895704406135986E-44</v>
      </c>
      <c r="F132" s="10">
        <f>3/24*OO[[#This Row],[62 (26JUN1985 15:00:00)-Water Temperature (C)]]*OO[[#This Row],[4]]/SUM(OO[4])</f>
        <v>3.9828009301480761E-31</v>
      </c>
      <c r="G132" s="10">
        <f>3/24*OO[[#This Row],[63 (26JUN1985 18:00:00)-Water Temperature (C)]]*OO[[#This Row],[5]]/SUM(OO[5])</f>
        <v>1.6041654800960023E-19</v>
      </c>
      <c r="H132" s="10">
        <f>3/24*OO[[#This Row],[64 (26JUN1985 21:00:00)-Water Temperature (C)]]*OO[[#This Row],[6]]/SUM(OO[6])</f>
        <v>1.1077514817362686E-8</v>
      </c>
      <c r="I132" s="10">
        <f>3/24*OO[[#This Row],[65 (27JUN1985 00:00:00)-Water Temperature (C)]]*OO[[#This Row],[7]]/SUM(OO[7])</f>
        <v>6.0548805710835103E-5</v>
      </c>
      <c r="J132" s="10">
        <f>3/24*OO[[#This Row],[66 (27JUN1985 03:00:00)-Water Temperature (C)]]*OO[[#This Row],[8]]/SUM(OO[8])</f>
        <v>4.5827230674296013E-3</v>
      </c>
      <c r="K132" s="10">
        <f>3/24*OO[[#This Row],[67 (27JUN1985 06:00:00)-Water Temperature (C)]]*OO[[#This Row],[9]]/SUM(OO[9])</f>
        <v>3.7399366219612283E-2</v>
      </c>
      <c r="L132" s="10">
        <f>3/24*OO[[#This Row],[68 (27JUN1985 09:00:00)-Water Temperature (C)]]*OO[[#This Row],[10]]/SUM(OO[10])</f>
        <v>7.2710595477434428E-2</v>
      </c>
      <c r="M132" s="10">
        <f>3/24*OO[[#This Row],[69 (27JUN1985 12:00:00)-Water Temperature (C)]]*OO[[#This Row],[11]]/SUM(OO[11])</f>
        <v>5.0524001097923536E-2</v>
      </c>
      <c r="N132" s="10">
        <f>3/24*OO[[#This Row],[70 (27JUN1985 15:00:00)-Water Temperature (C)]]*OO[[#This Row],[12]]/SUM(OO[12])</f>
        <v>1.6043482724705557E-2</v>
      </c>
      <c r="O132" s="10">
        <f>3/24*OO[[#This Row],[71 (27JUN1985 18:00:00)-Water Temperature (C)]]*OO[[#This Row],[13]]/SUM(OO[13])</f>
        <v>2.8909454038765804E-3</v>
      </c>
      <c r="P132" s="10">
        <f>3/24*OO[[#This Row],[72 (27JUN1985 21:00:00)-Water Temperature (C)]]*OO[[#This Row],[14]]/SUM(OO[14])</f>
        <v>3.7314894911678583E-4</v>
      </c>
      <c r="Q132" s="10">
        <f>3/24*OO[[#This Row],[73 (28JUN1985 00:00:00)-Water Temperature (C)]]*OO[[#This Row],[15]]/SUM(OO[15])</f>
        <v>6.7456775160600733E-5</v>
      </c>
      <c r="R132" s="10">
        <f>3/24*OO[[#This Row],[74 (28JUN1985 03:00:00)-Water Temperature (C)]]*OO[[#This Row],[16]]/SUM(OO[16])</f>
        <v>3.4954637630225629E-5</v>
      </c>
      <c r="S132" s="10">
        <f>3/24*OO[[#This Row],[75 (28JUN1985 06:00:00)-Water Temperature (C)]]*OO[[#This Row],[17]]/SUM(OO[17])</f>
        <v>2.8540691830986994E-5</v>
      </c>
      <c r="T132" s="10">
        <f>3/24*OO[[#This Row],[76 (28JUN1985 09:00:00)-Water Temperature (C)]]*OO[[#This Row],[18]]/SUM(OO[18])</f>
        <v>2.6295954447408306E-5</v>
      </c>
      <c r="U132" s="10">
        <f>3/24*OO[[#This Row],[77 (28JUN1985 12:00:00)-Water Temperature (C)]]*OO[[#This Row],[19]]/SUM(OO[19])</f>
        <v>2.5313977208776144E-5</v>
      </c>
      <c r="V132" s="10">
        <f>3/24000000*OO[[#This Row],[78 (28JUN1985 15:00:00)-Water Temperature (C)]]*OO[[#This Row],[20]]</f>
        <v>2.46839578096875E-5</v>
      </c>
      <c r="W132" s="10">
        <f>3/24000000*OO[[#This Row],[79 (28JUN1985 18:00:00)-Water Temperature (C)]]*OO[[#This Row],[21]]</f>
        <v>2.3375514391762494E-5</v>
      </c>
      <c r="X132" s="10">
        <f>3/24000000*OO[[#This Row],[80 (28JUN1985 21:00:00)-Water Temperature (C)]]*OO[[#This Row],[22]]</f>
        <v>2.1133907955737503E-5</v>
      </c>
      <c r="Y132" s="10">
        <f>3/24000000*OO[[#This Row],[81 (29JUN1985 00:00:00)-Water Temperature (C)]]*OO[[#This Row],[23]]</f>
        <v>1.8648978697265E-5</v>
      </c>
      <c r="Z132" s="10">
        <f>3/24000000*OO[[#This Row],[82 (29JUN1985 03:00:00)-Water Temperature (C)]]*OO[[#This Row],[24]]</f>
        <v>1.6377881712812499E-5</v>
      </c>
      <c r="AA132" s="10">
        <f>3/24000000*OO[[#This Row],[83 (29JUN1985 06:00:00)-Water Temperature (C)]]*OO[[#This Row],[25]]</f>
        <v>1.4561583672907498E-5</v>
      </c>
      <c r="AB132" s="10">
        <f>3/24000000*OO[[#This Row],[84 (29JUN1985 09:00:00)-Water Temperature (C)]]*OO[[#This Row],[26]]</f>
        <v>1.4354205141749999E-5</v>
      </c>
      <c r="AC132" s="10">
        <f>3/24000000*OO[[#This Row],[85 (29JUN1985 12:00:00)-Water Temperature (C)]]*OO[[#This Row],[27]]</f>
        <v>1.5438721312499998E-5</v>
      </c>
      <c r="AD132" s="10">
        <f>3/24000000*OO[[#This Row],[86 (29JUN1985 15:00:00)-Water Temperature (C)]]*OO[[#This Row],[28]]</f>
        <v>1.7072743426530001E-5</v>
      </c>
      <c r="AE132" s="10">
        <f>3/24000000*OO[[#This Row],[88 (29JUN1985 21:00:00)-Water Temperature (C)]]*OO[[#This Row],[30]]</f>
        <v>1.7420187685500001E-5</v>
      </c>
      <c r="AF132" s="10">
        <f>3/24000000*OO[[#This Row],[88 (29JUN1985 21:00:00)-Water Temperature (C)]]*OO[[#This Row],[30]]</f>
        <v>1.7420187685500001E-5</v>
      </c>
      <c r="AG132" s="10">
        <f>3/24000000*OO[[#This Row],[89 (30JUN1985 00:00:00)-Water Temperature (C)]]*OO[[#This Row],[31]]</f>
        <v>1.5564844965547501E-5</v>
      </c>
      <c r="AH132" s="10">
        <f>3/24000000*OO[[#This Row],[90 (30JUN1985 03:00:00)-Water Temperature (C)]]*OO[[#This Row],[32]]</f>
        <v>1.3617603018389998E-5</v>
      </c>
      <c r="AI132" s="10">
        <f>3/24000000*OO[[#This Row],[91 (30JUN1985 06:00:00)-Water Temperature (C)]]*OO[[#This Row],[33]]</f>
        <v>1.19658800239075E-5</v>
      </c>
      <c r="AJ132" s="10">
        <f>3/24000000*OO[[#This Row],[92 (30JUN1985 09:00:00)-Water Temperature (C)]]*OO[[#This Row],[34]]</f>
        <v>1.1264635872971249E-5</v>
      </c>
      <c r="AK132" s="10">
        <f>3/24000000*OO[[#This Row],[93 (30JUN1985 12:00:00)-Water Temperature (C)]]*OO[[#This Row],[35]]</f>
        <v>1.075154285798375E-5</v>
      </c>
      <c r="AL132" s="10">
        <f>3/24000000*OO[[#This Row],[94 (30JUN1985 15:00:00)-Water Temperature (C)]]*OO[[#This Row],[36]]</f>
        <v>1.0298985860497498E-5</v>
      </c>
      <c r="AM132" s="10">
        <f>3/24000000*OO[[#This Row],[95 (30JUN1985 18:00:00)-Water Temperature (C)]]*OO[[#This Row],[37]]</f>
        <v>9.9371912056174994E-6</v>
      </c>
      <c r="AN132" s="10">
        <f>3/24000000*OO[[#This Row],[96 (30JUN1985 21:00:00)-Water Temperature (C)]]*OO[[#This Row],[38]]</f>
        <v>9.1463517233349987E-6</v>
      </c>
      <c r="AO132" s="10">
        <f>3/24000000*OO[[#This Row],[97 (01JUL1985 00:00:00)-Water Temperature (C)]]*OO[[#This Row],[39]]</f>
        <v>7.8921917727700002E-6</v>
      </c>
      <c r="AP132" s="10">
        <f>3/24000000*OO[[#This Row],[98 (01JUL1985 03:00:00)-Water Temperature (C)]]*OO[[#This Row],[40]]</f>
        <v>6.7758147051975E-6</v>
      </c>
      <c r="AQ132" s="10">
        <f>3/24000000*OO[[#This Row],[99 (01JUL1985 06:00:00)-Water Temperature (C)]]*OO[[#This Row],[41]]</f>
        <v>5.8654286979499991E-6</v>
      </c>
      <c r="AR132" s="10">
        <f>3/24000000*OO[[#This Row],[100 (01JUL1985 09:00:00)-Water Temperature (C)]]*OO[[#This Row],[42]]</f>
        <v>5.3918846619899987E-6</v>
      </c>
      <c r="AS132" s="10">
        <f>3/24000000*OO[[#This Row],[101 (01JUL1985 12:00:00)-Water Temperature (C)]]*OO[[#This Row],[43]]</f>
        <v>5.1062740136962503E-6</v>
      </c>
      <c r="AT132" s="10">
        <f>3/24000000*OO[[#This Row],[102 (01JUL1985 15:00:00)-Water Temperature (C)]]*OO[[#This Row],[44]]</f>
        <v>4.8843562114050002E-6</v>
      </c>
      <c r="AU132" s="10">
        <f>3/24000000*OO[[#This Row],[103 (01JUL1985 18:00:00)-Water Temperature (C)]]*OO[[#This Row],[45]]</f>
        <v>4.6683749854499992E-6</v>
      </c>
      <c r="AV132" s="10">
        <f>3/24000000*OO[[#This Row],[104 (01JUL1985 21:00:00)-Water Temperature (C)]]*OO[[#This Row],[46]]</f>
        <v>4.2633333038687497E-6</v>
      </c>
      <c r="AW132" s="10">
        <f>3/24000000*OO[[#This Row],[105 (02JUL1985 00:00:00)-Water Temperature (C)]]*OO[[#This Row],[47]]</f>
        <v>3.7112627545099995E-6</v>
      </c>
      <c r="AX132" s="10">
        <f>3/24000000*OO[[#This Row],[106 (02JUL1985 03:00:00)-Water Temperature (C)]]*OO[[#This Row],[48]]</f>
        <v>3.1808185582949999E-6</v>
      </c>
      <c r="AY132" s="10">
        <f>3/24000000*OO[[#This Row],[107 (02JUL1985 06:00:00)-Water Temperature (C)]]*OO[[#This Row],[49]]</f>
        <v>2.7207961550125001E-6</v>
      </c>
      <c r="AZ132" s="10">
        <f>3/24000000*OO[[#This Row],[108 (02JUL1985 09:00:00)-Water Temperature (C)]]*OO[[#This Row],[50]]</f>
        <v>2.3409206211112498E-6</v>
      </c>
      <c r="BA132" s="10">
        <f>3/24000000*OO[[#This Row],[109 (02JUL1985 12:00:00)-Water Temperature (C)]]*OO[[#This Row],[51]]</f>
        <v>2.0951738654099998E-6</v>
      </c>
      <c r="BB132" s="10">
        <f>3/24000000*OO[[#This Row],[110 (02JUL1985 15:00:00)-Water Temperature (C)]]*OO[[#This Row],[52]]</f>
        <v>1.8555437346705002E-6</v>
      </c>
      <c r="BC132" s="10">
        <f>3/24000000*OO[[#This Row],[111 (02JUL1985 18:00:00)-Water Temperature (C)]]*OO[[#This Row],[53]]</f>
        <v>1.594011922661125E-6</v>
      </c>
      <c r="BD132" s="10">
        <f>3/24000000*OO[[#This Row],[112 (02JUL1985 21:00:00)-Water Temperature (C)]]*OO[[#This Row],[54]]</f>
        <v>1.2667062805229999E-6</v>
      </c>
      <c r="BE132" s="10">
        <f>3/24000000*OO[[#This Row],[113 (03JUL1985 00:00:00)-Water Temperature (C)]]*OO[[#This Row],[55]]</f>
        <v>9.4622909805387493E-7</v>
      </c>
      <c r="BF132" s="10">
        <f>3/24000000*OO[[#This Row],[114 (03JUL1985 03:00:00)-Water Temperature (C)]]*OO[[#This Row],[56]]</f>
        <v>6.7289976115349998E-7</v>
      </c>
      <c r="BG132" s="10">
        <f>3/24000000*OO[[#This Row],[115 (03JUL1985 06:00:00)-Water Temperature (C)]]*OO[[#This Row],[57]]</f>
        <v>4.7511691474749997E-7</v>
      </c>
      <c r="BH132" s="10">
        <f>3/24000000*OO[[#This Row],[116 (03JUL1985 09:00:00)-Water Temperature (C)]]*OO[[#This Row],[58]]</f>
        <v>3.53383277598E-7</v>
      </c>
      <c r="BI132" s="10">
        <f>3/24000000*OO[[#This Row],[117 (03JUL1985 12:00:00)-Water Temperature (C)]]*OO[[#This Row],[59]]</f>
        <v>2.8988265538337494E-7</v>
      </c>
      <c r="BJ132" s="10">
        <f>3/24000000*OO[[#This Row],[118 (03JUL1985 15:00:00)-Water Temperature (C)]]*OO[[#This Row],[60]]</f>
        <v>2.5204327818212495E-7</v>
      </c>
      <c r="BK132" s="10">
        <f>3/24000000*OO[[#This Row],[119 (03JUL1985 18:00:00)-Water Temperature (C)]]*OO[[#This Row],[61]]</f>
        <v>2.2670065697774999E-7</v>
      </c>
      <c r="BL132" s="10">
        <f>3/24000000*OO[[#This Row],[120 (03JUL1985 21:00:00)-Water Temperature (C)]]*OO[[#This Row],[62]]</f>
        <v>1.9752235692500001E-7</v>
      </c>
      <c r="BM132" s="10">
        <f>3/24000000*OO[[#This Row],[121 (04JUL1985 00:00:00)-Water Temperature (C)]]*OO[[#This Row],[63]]</f>
        <v>1.6799412892909996E-7</v>
      </c>
      <c r="BN132" s="10">
        <f>3/24000000*OO[[#This Row],[122 (04JUL1985 03:00:00)-Water Temperature (C)]]*OO[[#This Row],[64]]</f>
        <v>1.4276097309149999E-7</v>
      </c>
      <c r="BO132" s="10">
        <f>3/24000000*OO[[#This Row],[123 (04JUL1985 06:00:00)-Water Temperature (C)]]*OO[[#This Row],[65]]</f>
        <v>1.2171940063439999E-7</v>
      </c>
      <c r="BP132" s="10">
        <f>3/24000000*OO[[#This Row],[124 (04JUL1985 09:00:00)-Water Temperature (C)]]*OO[[#This Row],[66]]</f>
        <v>1.1039131657017499E-7</v>
      </c>
      <c r="BQ132" s="10">
        <f>3/24000000*OO[[#This Row],[125 (04JUL1985 12:00:00)-Water Temperature (C)]]*OO[[#This Row],[67]]</f>
        <v>1.0491942976087499E-7</v>
      </c>
      <c r="BR132" s="10">
        <f>3/24000000*OO[[#This Row],[126 (04JUL1985 15:00:00)-Water Temperature (C)]]*OO[[#This Row],[68]]</f>
        <v>1.0143398305031248E-7</v>
      </c>
      <c r="BS132" s="10">
        <f>3/24000000*OO[[#This Row],[127 (04JUL1985 18:00:00)-Water Temperature (C)]]*OO[[#This Row],[69]]</f>
        <v>9.9977825284312496E-8</v>
      </c>
      <c r="BT132" s="10">
        <f>3/24000000*OO[[#This Row],[128 (04JUL1985 21:00:00)-Water Temperature (C)]]*OO[[#This Row],[70]]</f>
        <v>9.5381746336875001E-8</v>
      </c>
      <c r="BU132" s="10">
        <f>3/24000000*OO[[#This Row],[129 (05JUL1985 00:00:00)-Water Temperature (C)]]*OO[[#This Row],[71]]</f>
        <v>8.5591992127100007E-8</v>
      </c>
      <c r="BV132" s="10">
        <f>3/24000000*OO[[#This Row],[130 (05JUL1985 03:00:00)-Water Temperature (C)]]*OO[[#This Row],[72]]</f>
        <v>7.6205852617275016E-8</v>
      </c>
      <c r="BW132" s="10">
        <f>3/24000000*OO[[#This Row],[131 (05JUL1985 06:00:00)-Water Temperature (C)]]*OO[[#This Row],[73]]</f>
        <v>6.8850269092224994E-8</v>
      </c>
      <c r="BX132" s="10">
        <f>3/24000000*OO[[#This Row],[132 (05JUL1985 09:00:00)-Water Temperature (C)]]*OO[[#This Row],[74]]</f>
        <v>6.6348835167674994E-8</v>
      </c>
      <c r="BY132" s="10">
        <f>3/24000000*OO[[#This Row],[133 (05JUL1985 12:00:00)-Water Temperature (C)]]*OO[[#This Row],[75]]</f>
        <v>6.6088672314199995E-8</v>
      </c>
      <c r="BZ132" s="10">
        <f>3/24000000*OO[[#This Row],[134 (05JUL1985 15:00:00)-Water Temperature (C)]]*OO[[#This Row],[76]]</f>
        <v>6.7606754175499998E-8</v>
      </c>
      <c r="CA132" s="10">
        <f>3/24000000*OO[[#This Row],[135 (05JUL1985 18:00:00)-Water Temperature (C)]]*OO[[#This Row],[77]]</f>
        <v>6.9936795392800012E-8</v>
      </c>
      <c r="CB132" s="10">
        <f>3/24000000*OO[[#This Row],[136 (05JUL1985 21:00:00)-Water Temperature (C)]]*OO[[#This Row],[78]]</f>
        <v>7.0061598230662497E-8</v>
      </c>
      <c r="CC132" s="10">
        <f>3/24000000*OO[[#This Row],[137 (06JUL1985 00:00:00)-Water Temperature (C)]]*OO[[#This Row],[79]]</f>
        <v>6.6951039047249997E-8</v>
      </c>
      <c r="CD132" s="10">
        <f>3/24000000*OO[[#This Row],[138 (06JUL1985 03:00:00)-Water Temperature (C)]]*OO[[#This Row],[80]]</f>
        <v>6.2704140869249981E-8</v>
      </c>
      <c r="CE132" s="10">
        <f>3/24000000*OO[[#This Row],[139 (06JUL1985 06:00:00)-Water Temperature (C)]]*OO[[#This Row],[81]]</f>
        <v>5.8298506055899998E-8</v>
      </c>
      <c r="CF132" s="10">
        <f>3/24000000*OO[[#This Row],[140 (06JUL1985 09:00:00)-Water Temperature (C)]]*OO[[#This Row],[82]]</f>
        <v>5.7304844349E-8</v>
      </c>
      <c r="CG132" s="10">
        <f>3/24000000*OO[[#This Row],[141 (06JUL1985 12:00:00)-Water Temperature (C)]]*OO[[#This Row],[83]]</f>
        <v>5.7861284248799996E-8</v>
      </c>
      <c r="CH132" s="10">
        <f>3/24000000*OO[[#This Row],[142 (06JUL1985 15:00:00)-Water Temperature (C)]]*OO[[#This Row],[84]]</f>
        <v>5.9656420480124999E-8</v>
      </c>
      <c r="CI132" s="10">
        <f>3/24000000*OO[[#This Row],[143 (06JUL1985 18:00:00)-Water Temperature (C)]]*OO[[#This Row],[85]]</f>
        <v>6.1709887164825003E-8</v>
      </c>
      <c r="CJ132" s="10">
        <f>3/24000000*OO[[#This Row],[144 (06JUL1985 21:00:00)-Water Temperature (C)]]*OO[[#This Row],[86]]</f>
        <v>6.251816355131249E-8</v>
      </c>
      <c r="CK132" s="10">
        <f>3/24000000*OO[[#This Row],[145 (07JUL1985 00:00:00)-Water Temperature (C)]]*OO[[#This Row],[87]]</f>
        <v>6.0704814496725002E-8</v>
      </c>
      <c r="CL132" s="10">
        <f>3/24000000*OO[[#This Row],[146 (07JUL1985 03:00:00)-Water Temperature (C)]]*OO[[#This Row],[88]]</f>
        <v>5.7727515196799999E-8</v>
      </c>
      <c r="CM132" s="10">
        <f>3/24000000*OO[[#This Row],[147 (07JUL1985 06:00:00)-Water Temperature (C)]]*OO[[#This Row],[89]]</f>
        <v>5.4127798849237498E-8</v>
      </c>
      <c r="CN132" s="10">
        <f>3/24000000*OO[[#This Row],[148 (07JUL1985 09:00:00)-Water Temperature (C)]]*OO[[#This Row],[90]]</f>
        <v>5.2559800662024995E-8</v>
      </c>
      <c r="CO132" s="10">
        <f>3/24000000*OO[[#This Row],[149 (07JUL1985 12:00:00)-Water Temperature (C)]]*OO[[#This Row],[91]]</f>
        <v>4.9942845399175003E-8</v>
      </c>
      <c r="CP132" s="10">
        <f>3/24000000*OO[[#This Row],[150 (07JUL1985 15:00:00)-Water Temperature (C)]]*OO[[#This Row],[92]]</f>
        <v>4.9519233307274999E-8</v>
      </c>
      <c r="CQ132" s="10">
        <f>3/24000000*OO[[#This Row],[151 (07JUL1985 18:00:00)-Water Temperature (C)]]*OO[[#This Row],[93]]</f>
        <v>4.8920462633249996E-8</v>
      </c>
      <c r="CR132" s="10">
        <f>3/24000000*OO[[#This Row],[152 (07JUL1985 21:00:00)-Water Temperature (C)]]*OO[[#This Row],[94]]</f>
        <v>4.6105730394499999E-8</v>
      </c>
      <c r="CS132" s="10">
        <f>3/24000000*OO[[#This Row],[153 (08JUL1985 00:00:00)-Water Temperature (C)]]*OO[[#This Row],[95]]</f>
        <v>4.1345000176099993E-8</v>
      </c>
      <c r="CT132" s="10">
        <f>3/24000000*OO[[#This Row],[154 (08JUL1985 03:00:00)-Water Temperature (C)]]*OO[[#This Row],[96]]</f>
        <v>3.6649040026624997E-8</v>
      </c>
      <c r="CU132" s="10">
        <f>3/24000000*OO[[#This Row],[155 (08JUL1985 06:00:00)-Water Temperature (C)]]*OO[[#This Row],[97]]</f>
        <v>3.2739565362749997E-8</v>
      </c>
      <c r="CV132" s="10">
        <f>3/24000000*OO[[#This Row],[156 (08JUL1985 09:00:00)-Water Temperature (C)]]*OO[[#This Row],[98]]</f>
        <v>3.1128134390587494E-8</v>
      </c>
      <c r="CW132" s="10">
        <f>3/24000000*OO[[#This Row],[157 (08JUL1985 12:00:00)-Water Temperature (C)]]*OO[[#This Row],[99]]</f>
        <v>3.0697699098324995E-8</v>
      </c>
    </row>
    <row r="133" spans="1:101" x14ac:dyDescent="0.35">
      <c r="A133" t="s">
        <v>138</v>
      </c>
      <c r="B133">
        <v>645.46280000000002</v>
      </c>
      <c r="C133" s="10">
        <f>3/24*OO[[#This Row],[59 (26JUN1985 06:00:00)-Water Temperature (C)]]*OO[[#This Row],[1]]/SUM(OO[1])</f>
        <v>0</v>
      </c>
      <c r="D133" s="10">
        <f>3/24*OO[[#This Row],[60 (26JUN1985 09:00:00)-Water Temperature (C)]]*OO[[#This Row],[2]]/SUM(OO[2])</f>
        <v>0</v>
      </c>
      <c r="E133" s="10">
        <f>3/24*OO[[#This Row],[61 (26JUN1985 12:00:00)-Water Temperature (C)]]*OO[[#This Row],[3]]/SUM(OO[3])</f>
        <v>0</v>
      </c>
      <c r="F133" s="10">
        <f>3/24*OO[[#This Row],[62 (26JUN1985 15:00:00)-Water Temperature (C)]]*OO[[#This Row],[4]]/SUM(OO[4])</f>
        <v>3.8015180450631721E-32</v>
      </c>
      <c r="G133" s="10">
        <f>3/24*OO[[#This Row],[63 (26JUN1985 18:00:00)-Water Temperature (C)]]*OO[[#This Row],[5]]/SUM(OO[5])</f>
        <v>1.6884501082910219E-20</v>
      </c>
      <c r="H133" s="10">
        <f>3/24*OO[[#This Row],[64 (26JUN1985 21:00:00)-Water Temperature (C)]]*OO[[#This Row],[6]]/SUM(OO[6])</f>
        <v>2.9281993757407734E-9</v>
      </c>
      <c r="I133" s="10">
        <f>3/24*OO[[#This Row],[65 (27JUN1985 00:00:00)-Water Temperature (C)]]*OO[[#This Row],[7]]/SUM(OO[7])</f>
        <v>2.4581460621842729E-5</v>
      </c>
      <c r="J133" s="10">
        <f>3/24*OO[[#This Row],[66 (27JUN1985 03:00:00)-Water Temperature (C)]]*OO[[#This Row],[8]]/SUM(OO[8])</f>
        <v>2.1855353361051764E-3</v>
      </c>
      <c r="K133" s="10">
        <f>3/24*OO[[#This Row],[67 (27JUN1985 06:00:00)-Water Temperature (C)]]*OO[[#This Row],[9]]/SUM(OO[9])</f>
        <v>1.9781985343138055E-2</v>
      </c>
      <c r="L133" s="10">
        <f>3/24*OO[[#This Row],[68 (27JUN1985 09:00:00)-Water Temperature (C)]]*OO[[#This Row],[10]]/SUM(OO[10])</f>
        <v>4.1372170014010168E-2</v>
      </c>
      <c r="M133" s="10">
        <f>3/24*OO[[#This Row],[69 (27JUN1985 12:00:00)-Water Temperature (C)]]*OO[[#This Row],[11]]/SUM(OO[11])</f>
        <v>3.0356802180872118E-2</v>
      </c>
      <c r="N133" s="10">
        <f>3/24*OO[[#This Row],[70 (27JUN1985 15:00:00)-Water Temperature (C)]]*OO[[#This Row],[12]]/SUM(OO[12])</f>
        <v>1.0046620433934282E-2</v>
      </c>
      <c r="O133" s="10">
        <f>3/24*OO[[#This Row],[71 (27JUN1985 18:00:00)-Water Temperature (C)]]*OO[[#This Row],[13]]/SUM(OO[13])</f>
        <v>1.8630512336866288E-3</v>
      </c>
      <c r="P133" s="10">
        <f>3/24*OO[[#This Row],[72 (27JUN1985 21:00:00)-Water Temperature (C)]]*OO[[#This Row],[14]]/SUM(OO[14])</f>
        <v>2.4247211804787375E-4</v>
      </c>
      <c r="Q133" s="10">
        <f>3/24*OO[[#This Row],[73 (28JUN1985 00:00:00)-Water Temperature (C)]]*OO[[#This Row],[15]]/SUM(OO[15])</f>
        <v>4.1634192872703643E-5</v>
      </c>
      <c r="R133" s="10">
        <f>3/24*OO[[#This Row],[74 (28JUN1985 03:00:00)-Water Temperature (C)]]*OO[[#This Row],[16]]/SUM(OO[16])</f>
        <v>2.0458144956111601E-5</v>
      </c>
      <c r="S133" s="10">
        <f>3/24*OO[[#This Row],[75 (28JUN1985 06:00:00)-Water Temperature (C)]]*OO[[#This Row],[17]]/SUM(OO[17])</f>
        <v>1.6530693529054907E-5</v>
      </c>
      <c r="T133" s="10">
        <f>3/24*OO[[#This Row],[76 (28JUN1985 09:00:00)-Water Temperature (C)]]*OO[[#This Row],[18]]/SUM(OO[18])</f>
        <v>1.5173812149342859E-5</v>
      </c>
      <c r="U133" s="10">
        <f>3/24*OO[[#This Row],[77 (28JUN1985 12:00:00)-Water Temperature (C)]]*OO[[#This Row],[19]]/SUM(OO[19])</f>
        <v>1.4593775552217691E-5</v>
      </c>
      <c r="V133" s="10">
        <f>3/24000000*OO[[#This Row],[78 (28JUN1985 15:00:00)-Water Temperature (C)]]*OO[[#This Row],[20]]</f>
        <v>1.4233334310942499E-5</v>
      </c>
      <c r="W133" s="10">
        <f>3/24000000*OO[[#This Row],[79 (28JUN1985 18:00:00)-Water Temperature (C)]]*OO[[#This Row],[21]]</f>
        <v>1.3509657204622499E-5</v>
      </c>
      <c r="X133" s="10">
        <f>3/24000000*OO[[#This Row],[80 (28JUN1985 21:00:00)-Water Temperature (C)]]*OO[[#This Row],[22]]</f>
        <v>1.2243733394429997E-5</v>
      </c>
      <c r="Y133" s="10">
        <f>3/24000000*OO[[#This Row],[81 (29JUN1985 00:00:00)-Water Temperature (C)]]*OO[[#This Row],[23]]</f>
        <v>1.0817167040707499E-5</v>
      </c>
      <c r="Z133" s="10">
        <f>3/24000000*OO[[#This Row],[82 (29JUN1985 03:00:00)-Water Temperature (C)]]*OO[[#This Row],[24]]</f>
        <v>9.5070613242825006E-6</v>
      </c>
      <c r="AA133" s="10">
        <f>3/24000000*OO[[#This Row],[83 (29JUN1985 06:00:00)-Water Temperature (C)]]*OO[[#This Row],[25]]</f>
        <v>8.4423735916199996E-6</v>
      </c>
      <c r="AB133" s="10">
        <f>3/24000000*OO[[#This Row],[84 (29JUN1985 09:00:00)-Water Temperature (C)]]*OO[[#This Row],[26]]</f>
        <v>8.2753265415150001E-6</v>
      </c>
      <c r="AC133" s="10">
        <f>3/24000000*OO[[#This Row],[85 (29JUN1985 12:00:00)-Water Temperature (C)]]*OO[[#This Row],[27]]</f>
        <v>8.8762793889600003E-6</v>
      </c>
      <c r="AD133" s="10">
        <f>3/24000000*OO[[#This Row],[86 (29JUN1985 15:00:00)-Water Temperature (C)]]*OO[[#This Row],[28]]</f>
        <v>9.8345800351237485E-6</v>
      </c>
      <c r="AE133" s="10">
        <f>3/24000000*OO[[#This Row],[88 (29JUN1985 21:00:00)-Water Temperature (C)]]*OO[[#This Row],[30]]</f>
        <v>1.0156547156889999E-5</v>
      </c>
      <c r="AF133" s="10">
        <f>3/24000000*OO[[#This Row],[88 (29JUN1985 21:00:00)-Water Temperature (C)]]*OO[[#This Row],[30]]</f>
        <v>1.0156547156889999E-5</v>
      </c>
      <c r="AG133" s="10">
        <f>3/24000000*OO[[#This Row],[89 (30JUN1985 00:00:00)-Water Temperature (C)]]*OO[[#This Row],[31]]</f>
        <v>9.1135536086825008E-6</v>
      </c>
      <c r="AH133" s="10">
        <f>3/24000000*OO[[#This Row],[90 (30JUN1985 03:00:00)-Water Temperature (C)]]*OO[[#This Row],[32]]</f>
        <v>7.9928754502512484E-6</v>
      </c>
      <c r="AI133" s="10">
        <f>3/24000000*OO[[#This Row],[91 (30JUN1985 06:00:00)-Water Temperature (C)]]*OO[[#This Row],[33]]</f>
        <v>7.0342474656199994E-6</v>
      </c>
      <c r="AJ133" s="10">
        <f>3/24000000*OO[[#This Row],[92 (30JUN1985 09:00:00)-Water Temperature (C)]]*OO[[#This Row],[34]]</f>
        <v>6.6221117535999994E-6</v>
      </c>
      <c r="AK133" s="10">
        <f>3/24000000*OO[[#This Row],[93 (30JUN1985 12:00:00)-Water Temperature (C)]]*OO[[#This Row],[35]]</f>
        <v>6.3312416202562497E-6</v>
      </c>
      <c r="AL133" s="10">
        <f>3/24000000*OO[[#This Row],[94 (30JUN1985 15:00:00)-Water Temperature (C)]]*OO[[#This Row],[36]]</f>
        <v>6.07462574874375E-6</v>
      </c>
      <c r="AM133" s="10">
        <f>3/24000000*OO[[#This Row],[95 (30JUN1985 18:00:00)-Water Temperature (C)]]*OO[[#This Row],[37]]</f>
        <v>5.875986335340001E-6</v>
      </c>
      <c r="AN133" s="10">
        <f>3/24000000*OO[[#This Row],[96 (30JUN1985 21:00:00)-Water Temperature (C)]]*OO[[#This Row],[38]]</f>
        <v>5.4348039593100002E-6</v>
      </c>
      <c r="AO133" s="10">
        <f>3/24000000*OO[[#This Row],[97 (01JUL1985 00:00:00)-Water Temperature (C)]]*OO[[#This Row],[39]]</f>
        <v>4.70825736051E-6</v>
      </c>
      <c r="AP133" s="10">
        <f>3/24000000*OO[[#This Row],[98 (01JUL1985 03:00:00)-Water Temperature (C)]]*OO[[#This Row],[40]]</f>
        <v>4.0513785148687497E-6</v>
      </c>
      <c r="AQ133" s="10">
        <f>3/24000000*OO[[#This Row],[99 (01JUL1985 06:00:00)-Water Temperature (C)]]*OO[[#This Row],[41]]</f>
        <v>3.5148311184974999E-6</v>
      </c>
      <c r="AR133" s="10">
        <f>3/24000000*OO[[#This Row],[100 (01JUL1985 09:00:00)-Water Temperature (C)]]*OO[[#This Row],[42]]</f>
        <v>3.2332861200937501E-6</v>
      </c>
      <c r="AS133" s="10">
        <f>3/24000000*OO[[#This Row],[101 (01JUL1985 12:00:00)-Water Temperature (C)]]*OO[[#This Row],[43]]</f>
        <v>3.0654857308399999E-6</v>
      </c>
      <c r="AT133" s="10">
        <f>3/24000000*OO[[#This Row],[102 (01JUL1985 15:00:00)-Water Temperature (C)]]*OO[[#This Row],[44]]</f>
        <v>2.9392917114400002E-6</v>
      </c>
      <c r="AU133" s="10">
        <f>3/24000000*OO[[#This Row],[103 (01JUL1985 18:00:00)-Water Temperature (C)]]*OO[[#This Row],[45]]</f>
        <v>2.819426871975E-6</v>
      </c>
      <c r="AV133" s="10">
        <f>3/24000000*OO[[#This Row],[104 (01JUL1985 21:00:00)-Water Temperature (C)]]*OO[[#This Row],[46]]</f>
        <v>2.59078759922625E-6</v>
      </c>
      <c r="AW133" s="10">
        <f>3/24000000*OO[[#This Row],[105 (02JUL1985 00:00:00)-Water Temperature (C)]]*OO[[#This Row],[47]]</f>
        <v>2.267335684046E-6</v>
      </c>
      <c r="AX133" s="10">
        <f>3/24000000*OO[[#This Row],[106 (02JUL1985 03:00:00)-Water Temperature (C)]]*OO[[#This Row],[48]]</f>
        <v>1.9514727640380002E-6</v>
      </c>
      <c r="AY133" s="10">
        <f>3/24000000*OO[[#This Row],[107 (02JUL1985 06:00:00)-Water Temperature (C)]]*OO[[#This Row],[49]]</f>
        <v>1.6752459824729999E-6</v>
      </c>
      <c r="AZ133" s="10">
        <f>3/24000000*OO[[#This Row],[108 (02JUL1985 09:00:00)-Water Temperature (C)]]*OO[[#This Row],[50]]</f>
        <v>1.4451570963926249E-6</v>
      </c>
      <c r="BA133" s="10">
        <f>3/24000000*OO[[#This Row],[109 (02JUL1985 12:00:00)-Water Temperature (C)]]*OO[[#This Row],[51]]</f>
        <v>1.2941534747962498E-6</v>
      </c>
      <c r="BB133" s="10">
        <f>3/24000000*OO[[#This Row],[110 (02JUL1985 15:00:00)-Water Temperature (C)]]*OO[[#This Row],[52]]</f>
        <v>1.1497340671274998E-6</v>
      </c>
      <c r="BC133" s="10">
        <f>3/24000000*OO[[#This Row],[111 (02JUL1985 18:00:00)-Water Temperature (C)]]*OO[[#This Row],[53]]</f>
        <v>9.9297595684874997E-7</v>
      </c>
      <c r="BD133" s="10">
        <f>3/24000000*OO[[#This Row],[112 (02JUL1985 21:00:00)-Water Temperature (C)]]*OO[[#This Row],[54]]</f>
        <v>7.9451911547662508E-7</v>
      </c>
      <c r="BE133" s="10">
        <f>3/24000000*OO[[#This Row],[113 (03JUL1985 00:00:00)-Water Temperature (C)]]*OO[[#This Row],[55]]</f>
        <v>5.9713613641500006E-7</v>
      </c>
      <c r="BF133" s="10">
        <f>3/24000000*OO[[#This Row],[114 (03JUL1985 03:00:00)-Water Temperature (C)]]*OO[[#This Row],[56]]</f>
        <v>4.2620883149624997E-7</v>
      </c>
      <c r="BG133" s="10">
        <f>3/24000000*OO[[#This Row],[115 (03JUL1985 06:00:00)-Water Temperature (C)]]*OO[[#This Row],[57]]</f>
        <v>3.0068193375000002E-7</v>
      </c>
      <c r="BH133" s="10">
        <f>3/24000000*OO[[#This Row],[116 (03JUL1985 09:00:00)-Water Temperature (C)]]*OO[[#This Row],[58]]</f>
        <v>2.2247667886124998E-7</v>
      </c>
      <c r="BI133" s="10">
        <f>3/24000000*OO[[#This Row],[117 (03JUL1985 12:00:00)-Water Temperature (C)]]*OO[[#This Row],[59]]</f>
        <v>1.81293780979575E-7</v>
      </c>
      <c r="BJ133" s="10">
        <f>3/24000000*OO[[#This Row],[118 (03JUL1985 15:00:00)-Water Temperature (C)]]*OO[[#This Row],[60]]</f>
        <v>1.5713362197104999E-7</v>
      </c>
      <c r="BK133" s="10">
        <f>3/24000000*OO[[#This Row],[119 (03JUL1985 18:00:00)-Water Temperature (C)]]*OO[[#This Row],[61]]</f>
        <v>1.4117770697458749E-7</v>
      </c>
      <c r="BL133" s="10">
        <f>3/24000000*OO[[#This Row],[120 (03JUL1985 21:00:00)-Water Temperature (C)]]*OO[[#This Row],[62]]</f>
        <v>1.2318323640829998E-7</v>
      </c>
      <c r="BM133" s="10">
        <f>3/24000000*OO[[#This Row],[121 (04JUL1985 00:00:00)-Water Temperature (C)]]*OO[[#This Row],[63]]</f>
        <v>1.048202375495625E-7</v>
      </c>
      <c r="BN133" s="10">
        <f>3/24000000*OO[[#This Row],[122 (04JUL1985 03:00:00)-Water Temperature (C)]]*OO[[#This Row],[64]]</f>
        <v>8.9093334210937498E-8</v>
      </c>
      <c r="BO133" s="10">
        <f>3/24000000*OO[[#This Row],[123 (04JUL1985 06:00:00)-Water Temperature (C)]]*OO[[#This Row],[65]]</f>
        <v>7.5914369303762495E-8</v>
      </c>
      <c r="BP133" s="10">
        <f>3/24000000*OO[[#This Row],[124 (04JUL1985 09:00:00)-Water Temperature (C)]]*OO[[#This Row],[66]]</f>
        <v>6.85534880664E-8</v>
      </c>
      <c r="BQ133" s="10">
        <f>3/24000000*OO[[#This Row],[125 (04JUL1985 12:00:00)-Water Temperature (C)]]*OO[[#This Row],[67]]</f>
        <v>6.4987844299349983E-8</v>
      </c>
      <c r="BR133" s="10">
        <f>3/24000000*OO[[#This Row],[126 (04JUL1985 15:00:00)-Water Temperature (C)]]*OO[[#This Row],[68]]</f>
        <v>6.2713496392800001E-8</v>
      </c>
      <c r="BS133" s="10">
        <f>3/24000000*OO[[#This Row],[127 (04JUL1985 18:00:00)-Water Temperature (C)]]*OO[[#This Row],[69]]</f>
        <v>6.1773939290762507E-8</v>
      </c>
      <c r="BT133" s="10">
        <f>3/24000000*OO[[#This Row],[128 (04JUL1985 21:00:00)-Water Temperature (C)]]*OO[[#This Row],[70]]</f>
        <v>5.9081294854075E-8</v>
      </c>
      <c r="BU133" s="10">
        <f>3/24000000*OO[[#This Row],[129 (05JUL1985 00:00:00)-Water Temperature (C)]]*OO[[#This Row],[71]]</f>
        <v>5.3132976559162503E-8</v>
      </c>
      <c r="BV133" s="10">
        <f>3/24000000*OO[[#This Row],[130 (05JUL1985 03:00:00)-Water Temperature (C)]]*OO[[#This Row],[72]]</f>
        <v>4.7280424162500002E-8</v>
      </c>
      <c r="BW133" s="10">
        <f>3/24000000*OO[[#This Row],[131 (05JUL1985 06:00:00)-Water Temperature (C)]]*OO[[#This Row],[73]]</f>
        <v>4.2664723423537503E-8</v>
      </c>
      <c r="BX133" s="10">
        <f>3/24000000*OO[[#This Row],[132 (05JUL1985 09:00:00)-Water Temperature (C)]]*OO[[#This Row],[74]]</f>
        <v>4.1009434451312501E-8</v>
      </c>
      <c r="BY133" s="10">
        <f>3/24000000*OO[[#This Row],[133 (05JUL1985 12:00:00)-Water Temperature (C)]]*OO[[#This Row],[75]]</f>
        <v>4.0771435975874994E-8</v>
      </c>
      <c r="BZ133" s="10">
        <f>3/24000000*OO[[#This Row],[134 (05JUL1985 15:00:00)-Water Temperature (C)]]*OO[[#This Row],[76]]</f>
        <v>4.1606184566162494E-8</v>
      </c>
      <c r="CA133" s="10">
        <f>3/24000000*OO[[#This Row],[135 (05JUL1985 18:00:00)-Water Temperature (C)]]*OO[[#This Row],[77]]</f>
        <v>4.2988564340874998E-8</v>
      </c>
      <c r="CB133" s="10">
        <f>3/24000000*OO[[#This Row],[136 (05JUL1985 21:00:00)-Water Temperature (C)]]*OO[[#This Row],[78]]</f>
        <v>4.3137023317500005E-8</v>
      </c>
      <c r="CC133" s="10">
        <f>3/24000000*OO[[#This Row],[137 (06JUL1985 00:00:00)-Water Temperature (C)]]*OO[[#This Row],[79]]</f>
        <v>4.1313319303599988E-8</v>
      </c>
      <c r="CD133" s="10">
        <f>3/24000000*OO[[#This Row],[138 (06JUL1985 03:00:00)-Water Temperature (C)]]*OO[[#This Row],[80]]</f>
        <v>3.8754814908450002E-8</v>
      </c>
      <c r="CE133" s="10">
        <f>3/24000000*OO[[#This Row],[139 (06JUL1985 06:00:00)-Water Temperature (C)]]*OO[[#This Row],[81]]</f>
        <v>3.6050016625674995E-8</v>
      </c>
      <c r="CF133" s="10">
        <f>3/24000000*OO[[#This Row],[140 (06JUL1985 09:00:00)-Water Temperature (C)]]*OO[[#This Row],[82]]</f>
        <v>3.5362685265600004E-8</v>
      </c>
      <c r="CG133" s="10">
        <f>3/24000000*OO[[#This Row],[141 (06JUL1985 12:00:00)-Water Temperature (C)]]*OO[[#This Row],[83]]</f>
        <v>3.5658002584162494E-8</v>
      </c>
      <c r="CH133" s="10">
        <f>3/24000000*OO[[#This Row],[142 (06JUL1985 15:00:00)-Water Temperature (C)]]*OO[[#This Row],[84]]</f>
        <v>3.6712103124E-8</v>
      </c>
      <c r="CI133" s="10">
        <f>3/24000000*OO[[#This Row],[143 (06JUL1985 18:00:00)-Water Temperature (C)]]*OO[[#This Row],[85]]</f>
        <v>3.7936492330162505E-8</v>
      </c>
      <c r="CJ133" s="10">
        <f>3/24000000*OO[[#This Row],[144 (06JUL1985 21:00:00)-Water Temperature (C)]]*OO[[#This Row],[86]]</f>
        <v>3.8479010486999998E-8</v>
      </c>
      <c r="CK133" s="10">
        <f>3/24000000*OO[[#This Row],[145 (07JUL1985 00:00:00)-Water Temperature (C)]]*OO[[#This Row],[87]]</f>
        <v>3.7454382447300002E-8</v>
      </c>
      <c r="CL133" s="10">
        <f>3/24000000*OO[[#This Row],[146 (07JUL1985 03:00:00)-Water Temperature (C)]]*OO[[#This Row],[88]]</f>
        <v>3.5695754595299995E-8</v>
      </c>
      <c r="CM133" s="10">
        <f>3/24000000*OO[[#This Row],[147 (07JUL1985 06:00:00)-Water Temperature (C)]]*OO[[#This Row],[89]]</f>
        <v>3.3515447688662502E-8</v>
      </c>
      <c r="CN133" s="10">
        <f>3/24000000*OO[[#This Row],[148 (07JUL1985 09:00:00)-Water Temperature (C)]]*OO[[#This Row],[90]]</f>
        <v>3.2531965104199997E-8</v>
      </c>
      <c r="CO133" s="10">
        <f>3/24000000*OO[[#This Row],[149 (07JUL1985 12:00:00)-Water Temperature (C)]]*OO[[#This Row],[91]]</f>
        <v>3.0926488141574998E-8</v>
      </c>
      <c r="CP133" s="10">
        <f>3/24000000*OO[[#This Row],[150 (07JUL1985 15:00:00)-Water Temperature (C)]]*OO[[#This Row],[92]]</f>
        <v>3.0596090433750002E-8</v>
      </c>
      <c r="CQ133" s="10">
        <f>3/24000000*OO[[#This Row],[151 (07JUL1985 18:00:00)-Water Temperature (C)]]*OO[[#This Row],[93]]</f>
        <v>3.02759282714E-8</v>
      </c>
      <c r="CR133" s="10">
        <f>3/24000000*OO[[#This Row],[152 (07JUL1985 21:00:00)-Water Temperature (C)]]*OO[[#This Row],[94]]</f>
        <v>2.8637330495549995E-8</v>
      </c>
      <c r="CS133" s="10">
        <f>3/24000000*OO[[#This Row],[153 (08JUL1985 00:00:00)-Water Temperature (C)]]*OO[[#This Row],[95]]</f>
        <v>2.5730227351799996E-8</v>
      </c>
      <c r="CT133" s="10">
        <f>3/24000000*OO[[#This Row],[154 (08JUL1985 03:00:00)-Water Temperature (C)]]*OO[[#This Row],[96]]</f>
        <v>2.2809295506E-8</v>
      </c>
      <c r="CU133" s="10">
        <f>3/24000000*OO[[#This Row],[155 (08JUL1985 06:00:00)-Water Temperature (C)]]*OO[[#This Row],[97]]</f>
        <v>2.036752154596E-8</v>
      </c>
      <c r="CV133" s="10">
        <f>3/24000000*OO[[#This Row],[156 (08JUL1985 09:00:00)-Water Temperature (C)]]*OO[[#This Row],[98]]</f>
        <v>1.9310380328662499E-8</v>
      </c>
      <c r="CW133" s="10">
        <f>3/24000000*OO[[#This Row],[157 (08JUL1985 12:00:00)-Water Temperature (C)]]*OO[[#This Row],[99]]</f>
        <v>1.9000027790736246E-8</v>
      </c>
    </row>
    <row r="134" spans="1:101" x14ac:dyDescent="0.35">
      <c r="A134" t="s">
        <v>139</v>
      </c>
      <c r="B134">
        <v>65.175380000000004</v>
      </c>
      <c r="C134" s="10">
        <f>3/24*OO[[#This Row],[59 (26JUN1985 06:00:00)-Water Temperature (C)]]*OO[[#This Row],[1]]/SUM(OO[1])</f>
        <v>0</v>
      </c>
      <c r="D134" s="10">
        <f>3/24*OO[[#This Row],[60 (26JUN1985 09:00:00)-Water Temperature (C)]]*OO[[#This Row],[2]]/SUM(OO[2])</f>
        <v>0</v>
      </c>
      <c r="E134" s="10">
        <f>3/24*OO[[#This Row],[61 (26JUN1985 12:00:00)-Water Temperature (C)]]*OO[[#This Row],[3]]/SUM(OO[3])</f>
        <v>0</v>
      </c>
      <c r="F134" s="10">
        <f>3/24*OO[[#This Row],[62 (26JUN1985 15:00:00)-Water Temperature (C)]]*OO[[#This Row],[4]]/SUM(OO[4])</f>
        <v>1.3925527726083166E-33</v>
      </c>
      <c r="G134" s="10">
        <f>3/24*OO[[#This Row],[63 (26JUN1985 18:00:00)-Water Temperature (C)]]*OO[[#This Row],[5]]/SUM(OO[5])</f>
        <v>6.7492914463156086E-22</v>
      </c>
      <c r="H134" s="10">
        <f>3/24*OO[[#This Row],[64 (26JUN1985 21:00:00)-Water Temperature (C)]]*OO[[#This Row],[6]]/SUM(OO[6])</f>
        <v>1.8226435618784401E-10</v>
      </c>
      <c r="I134" s="10">
        <f>3/24*OO[[#This Row],[65 (27JUN1985 00:00:00)-Water Temperature (C)]]*OO[[#This Row],[7]]/SUM(OO[7])</f>
        <v>1.8424753026315199E-6</v>
      </c>
      <c r="J134" s="10">
        <f>3/24*OO[[#This Row],[66 (27JUN1985 03:00:00)-Water Temperature (C)]]*OO[[#This Row],[8]]/SUM(OO[8])</f>
        <v>1.756383658343751E-4</v>
      </c>
      <c r="K134" s="10">
        <f>3/24*OO[[#This Row],[67 (27JUN1985 06:00:00)-Water Temperature (C)]]*OO[[#This Row],[9]]/SUM(OO[9])</f>
        <v>1.6662291592419861E-3</v>
      </c>
      <c r="L134" s="10">
        <f>3/24*OO[[#This Row],[68 (27JUN1985 09:00:00)-Water Temperature (C)]]*OO[[#This Row],[10]]/SUM(OO[10])</f>
        <v>3.6078295458943656E-3</v>
      </c>
      <c r="M134" s="10">
        <f>3/24*OO[[#This Row],[69 (27JUN1985 12:00:00)-Water Temperature (C)]]*OO[[#This Row],[11]]/SUM(OO[11])</f>
        <v>2.719715136446811E-3</v>
      </c>
      <c r="N134" s="10">
        <f>3/24*OO[[#This Row],[70 (27JUN1985 15:00:00)-Water Temperature (C)]]*OO[[#This Row],[12]]/SUM(OO[12])</f>
        <v>9.196611453514287E-4</v>
      </c>
      <c r="O134" s="10">
        <f>3/24*OO[[#This Row],[71 (27JUN1985 18:00:00)-Water Temperature (C)]]*OO[[#This Row],[13]]/SUM(OO[13])</f>
        <v>1.7328165288301117E-4</v>
      </c>
      <c r="P134" s="10">
        <f>3/24*OO[[#This Row],[72 (27JUN1985 21:00:00)-Water Temperature (C)]]*OO[[#This Row],[14]]/SUM(OO[14])</f>
        <v>2.2704818149174017E-5</v>
      </c>
      <c r="Q134" s="10">
        <f>3/24*OO[[#This Row],[73 (28JUN1985 00:00:00)-Water Temperature (C)]]*OO[[#This Row],[15]]/SUM(OO[15])</f>
        <v>3.810275876784103E-6</v>
      </c>
      <c r="R134" s="10">
        <f>3/24*OO[[#This Row],[74 (28JUN1985 03:00:00)-Water Temperature (C)]]*OO[[#This Row],[16]]/SUM(OO[16])</f>
        <v>1.8220347550699493E-6</v>
      </c>
      <c r="S134" s="10">
        <f>3/24*OO[[#This Row],[75 (28JUN1985 06:00:00)-Water Temperature (C)]]*OO[[#This Row],[17]]/SUM(OO[17])</f>
        <v>1.4645979055392981E-6</v>
      </c>
      <c r="T134" s="10">
        <f>3/24*OO[[#This Row],[76 (28JUN1985 09:00:00)-Water Temperature (C)]]*OO[[#This Row],[18]]/SUM(OO[18])</f>
        <v>1.3424952015919745E-6</v>
      </c>
      <c r="U134" s="10">
        <f>3/24*OO[[#This Row],[77 (28JUN1985 12:00:00)-Water Temperature (C)]]*OO[[#This Row],[19]]/SUM(OO[19])</f>
        <v>1.2912242823269005E-6</v>
      </c>
      <c r="V134" s="10">
        <f>3/24000000*OO[[#This Row],[78 (28JUN1985 15:00:00)-Water Temperature (C)]]*OO[[#This Row],[20]]</f>
        <v>1.2600338104057498E-6</v>
      </c>
      <c r="W134" s="10">
        <f>3/24000000*OO[[#This Row],[79 (28JUN1985 18:00:00)-Water Temperature (C)]]*OO[[#This Row],[21]]</f>
        <v>1.1980108319759999E-6</v>
      </c>
      <c r="X134" s="10">
        <f>3/24000000*OO[[#This Row],[80 (28JUN1985 21:00:00)-Water Temperature (C)]]*OO[[#This Row],[22]]</f>
        <v>1.0877550338199999E-6</v>
      </c>
      <c r="Y134" s="10">
        <f>3/24000000*OO[[#This Row],[81 (29JUN1985 00:00:00)-Water Temperature (C)]]*OO[[#This Row],[23]]</f>
        <v>9.623726384002499E-7</v>
      </c>
      <c r="Z134" s="10">
        <f>3/24000000*OO[[#This Row],[82 (29JUN1985 03:00:00)-Water Temperature (C)]]*OO[[#This Row],[24]]</f>
        <v>8.4692941272399999E-7</v>
      </c>
      <c r="AA134" s="10">
        <f>3/24000000*OO[[#This Row],[83 (29JUN1985 06:00:00)-Water Temperature (C)]]*OO[[#This Row],[25]]</f>
        <v>7.5254841964000008E-7</v>
      </c>
      <c r="AB134" s="10">
        <f>3/24000000*OO[[#This Row],[84 (29JUN1985 09:00:00)-Water Temperature (C)]]*OO[[#This Row],[26]]</f>
        <v>7.3656194689612496E-7</v>
      </c>
      <c r="AC134" s="10">
        <f>3/24000000*OO[[#This Row],[85 (29JUN1985 12:00:00)-Water Temperature (C)]]*OO[[#This Row],[27]]</f>
        <v>7.8933189413837498E-7</v>
      </c>
      <c r="AD134" s="10">
        <f>3/24000000*OO[[#This Row],[86 (29JUN1985 15:00:00)-Water Temperature (C)]]*OO[[#This Row],[28]]</f>
        <v>8.7532584715350001E-7</v>
      </c>
      <c r="AE134" s="10">
        <f>3/24000000*OO[[#This Row],[88 (29JUN1985 21:00:00)-Water Temperature (C)]]*OO[[#This Row],[30]]</f>
        <v>9.0975623354800004E-7</v>
      </c>
      <c r="AF134" s="10">
        <f>3/24000000*OO[[#This Row],[88 (29JUN1985 21:00:00)-Water Temperature (C)]]*OO[[#This Row],[30]]</f>
        <v>9.0975623354800004E-7</v>
      </c>
      <c r="AG134" s="10">
        <f>3/24000000*OO[[#This Row],[89 (30JUN1985 00:00:00)-Water Temperature (C)]]*OO[[#This Row],[31]]</f>
        <v>8.1835817496649982E-7</v>
      </c>
      <c r="AH134" s="10">
        <f>3/24000000*OO[[#This Row],[90 (30JUN1985 03:00:00)-Water Temperature (C)]]*OO[[#This Row],[32]]</f>
        <v>7.1875136798887495E-7</v>
      </c>
      <c r="AI134" s="10">
        <f>3/24000000*OO[[#This Row],[91 (30JUN1985 06:00:00)-Water Temperature (C)]]*OO[[#This Row],[33]]</f>
        <v>6.3318649775912487E-7</v>
      </c>
      <c r="AJ134" s="10">
        <f>3/24000000*OO[[#This Row],[92 (30JUN1985 09:00:00)-Water Temperature (C)]]*OO[[#This Row],[34]]</f>
        <v>5.9614826889337504E-7</v>
      </c>
      <c r="AK134" s="10">
        <f>3/24000000*OO[[#This Row],[93 (30JUN1985 12:00:00)-Water Temperature (C)]]*OO[[#This Row],[35]]</f>
        <v>5.705687613405E-7</v>
      </c>
      <c r="AL134" s="10">
        <f>3/24000000*OO[[#This Row],[94 (30JUN1985 15:00:00)-Water Temperature (C)]]*OO[[#This Row],[36]]</f>
        <v>5.4754309015312501E-7</v>
      </c>
      <c r="AM134" s="10">
        <f>3/24000000*OO[[#This Row],[95 (30JUN1985 18:00:00)-Water Temperature (C)]]*OO[[#This Row],[37]]</f>
        <v>5.2995379350612495E-7</v>
      </c>
      <c r="AN134" s="10">
        <f>3/24000000*OO[[#This Row],[96 (30JUN1985 21:00:00)-Water Temperature (C)]]*OO[[#This Row],[38]]</f>
        <v>4.9104049575000001E-7</v>
      </c>
      <c r="AO134" s="10">
        <f>3/24000000*OO[[#This Row],[97 (01JUL1985 00:00:00)-Water Temperature (C)]]*OO[[#This Row],[39]]</f>
        <v>4.2606337938924993E-7</v>
      </c>
      <c r="AP134" s="10">
        <f>3/24000000*OO[[#This Row],[98 (01JUL1985 03:00:00)-Water Temperature (C)]]*OO[[#This Row],[40]]</f>
        <v>3.66813741334375E-7</v>
      </c>
      <c r="AQ134" s="10">
        <f>3/24000000*OO[[#This Row],[99 (01JUL1985 06:00:00)-Water Temperature (C)]]*OO[[#This Row],[41]]</f>
        <v>3.1842354293025002E-7</v>
      </c>
      <c r="AR134" s="10">
        <f>3/24000000*OO[[#This Row],[100 (01JUL1985 09:00:00)-Water Temperature (C)]]*OO[[#This Row],[42]]</f>
        <v>2.92813794225625E-7</v>
      </c>
      <c r="AS134" s="10">
        <f>3/24000000*OO[[#This Row],[101 (01JUL1985 12:00:00)-Water Temperature (C)]]*OO[[#This Row],[43]]</f>
        <v>2.7758217101074997E-7</v>
      </c>
      <c r="AT134" s="10">
        <f>3/24000000*OO[[#This Row],[102 (01JUL1985 15:00:00)-Water Temperature (C)]]*OO[[#This Row],[44]]</f>
        <v>2.6593551783674997E-7</v>
      </c>
      <c r="AU134" s="10">
        <f>3/24000000*OO[[#This Row],[103 (01JUL1985 18:00:00)-Water Temperature (C)]]*OO[[#This Row],[45]]</f>
        <v>2.5503285034300005E-7</v>
      </c>
      <c r="AV134" s="10">
        <f>3/24000000*OO[[#This Row],[104 (01JUL1985 21:00:00)-Water Temperature (C)]]*OO[[#This Row],[46]]</f>
        <v>2.34573946504725E-7</v>
      </c>
      <c r="AW134" s="10">
        <f>3/24000000*OO[[#This Row],[105 (02JUL1985 00:00:00)-Water Temperature (C)]]*OO[[#This Row],[47]]</f>
        <v>2.0543712976693752E-7</v>
      </c>
      <c r="AX134" s="10">
        <f>3/24000000*OO[[#This Row],[106 (02JUL1985 03:00:00)-Water Temperature (C)]]*OO[[#This Row],[48]]</f>
        <v>1.76873458344375E-7</v>
      </c>
      <c r="AY134" s="10">
        <f>3/24000000*OO[[#This Row],[107 (02JUL1985 06:00:00)-Water Temperature (C)]]*OO[[#This Row],[49]]</f>
        <v>1.5185281655737499E-7</v>
      </c>
      <c r="AZ134" s="10">
        <f>3/24000000*OO[[#This Row],[108 (02JUL1985 09:00:00)-Water Temperature (C)]]*OO[[#This Row],[50]]</f>
        <v>1.3099356006896249E-7</v>
      </c>
      <c r="BA134" s="10">
        <f>3/24000000*OO[[#This Row],[109 (02JUL1985 12:00:00)-Water Temperature (C)]]*OO[[#This Row],[51]]</f>
        <v>1.1719388430867498E-7</v>
      </c>
      <c r="BB134" s="10">
        <f>3/24000000*OO[[#This Row],[110 (02JUL1985 15:00:00)-Water Temperature (C)]]*OO[[#This Row],[52]]</f>
        <v>1.0416627318988748E-7</v>
      </c>
      <c r="BC134" s="10">
        <f>3/24000000*OO[[#This Row],[111 (02JUL1985 18:00:00)-Water Temperature (C)]]*OO[[#This Row],[53]]</f>
        <v>9.0070446210387488E-8</v>
      </c>
      <c r="BD134" s="10">
        <f>3/24000000*OO[[#This Row],[112 (02JUL1985 21:00:00)-Water Temperature (C)]]*OO[[#This Row],[54]]</f>
        <v>7.2243763123400004E-8</v>
      </c>
      <c r="BE134" s="10">
        <f>3/24000000*OO[[#This Row],[113 (03JUL1985 00:00:00)-Water Temperature (C)]]*OO[[#This Row],[55]]</f>
        <v>5.4419620781062492E-8</v>
      </c>
      <c r="BF134" s="10">
        <f>3/24000000*OO[[#This Row],[114 (03JUL1985 03:00:00)-Water Temperature (C)]]*OO[[#This Row],[56]]</f>
        <v>3.8896121725625004E-8</v>
      </c>
      <c r="BG134" s="10">
        <f>3/24000000*OO[[#This Row],[115 (03JUL1985 06:00:00)-Water Temperature (C)]]*OO[[#This Row],[57]]</f>
        <v>2.7422437661600001E-8</v>
      </c>
      <c r="BH134" s="10">
        <f>3/24000000*OO[[#This Row],[116 (03JUL1985 09:00:00)-Water Temperature (C)]]*OO[[#This Row],[58]]</f>
        <v>2.0237439994200001E-8</v>
      </c>
      <c r="BI134" s="10">
        <f>3/24000000*OO[[#This Row],[117 (03JUL1985 12:00:00)-Water Temperature (C)]]*OO[[#This Row],[59]]</f>
        <v>1.6435463587184997E-8</v>
      </c>
      <c r="BJ134" s="10">
        <f>3/24000000*OO[[#This Row],[118 (03JUL1985 15:00:00)-Water Temperature (C)]]*OO[[#This Row],[60]]</f>
        <v>1.4219282378859999E-8</v>
      </c>
      <c r="BK134" s="10">
        <f>3/24000000*OO[[#This Row],[119 (03JUL1985 18:00:00)-Water Temperature (C)]]*OO[[#This Row],[61]]</f>
        <v>1.276374045555E-8</v>
      </c>
      <c r="BL134" s="10">
        <f>3/24000000*OO[[#This Row],[120 (03JUL1985 21:00:00)-Water Temperature (C)]]*OO[[#This Row],[62]]</f>
        <v>1.1141857007400001E-8</v>
      </c>
      <c r="BM134" s="10">
        <f>3/24000000*OO[[#This Row],[121 (04JUL1985 00:00:00)-Water Temperature (C)]]*OO[[#This Row],[63]]</f>
        <v>9.4834584331562496E-9</v>
      </c>
      <c r="BN134" s="10">
        <f>3/24000000*OO[[#This Row],[122 (04JUL1985 03:00:00)-Water Temperature (C)]]*OO[[#This Row],[64]]</f>
        <v>8.061362813362499E-9</v>
      </c>
      <c r="BO134" s="10">
        <f>3/24000000*OO[[#This Row],[123 (04JUL1985 06:00:00)-Water Temperature (C)]]*OO[[#This Row],[65]]</f>
        <v>6.8679251647562495E-9</v>
      </c>
      <c r="BP134" s="10">
        <f>3/24000000*OO[[#This Row],[124 (04JUL1985 09:00:00)-Water Temperature (C)]]*OO[[#This Row],[66]]</f>
        <v>6.1913295940050001E-9</v>
      </c>
      <c r="BQ134" s="10">
        <f>3/24000000*OO[[#This Row],[125 (04JUL1985 12:00:00)-Water Temperature (C)]]*OO[[#This Row],[67]]</f>
        <v>5.8614908790624999E-9</v>
      </c>
      <c r="BR134" s="10">
        <f>3/24000000*OO[[#This Row],[126 (04JUL1985 15:00:00)-Water Temperature (C)]]*OO[[#This Row],[68]]</f>
        <v>5.6515237581074994E-9</v>
      </c>
      <c r="BS134" s="10">
        <f>3/24000000*OO[[#This Row],[127 (04JUL1985 18:00:00)-Water Temperature (C)]]*OO[[#This Row],[69]]</f>
        <v>5.5651557276787501E-9</v>
      </c>
      <c r="BT134" s="10">
        <f>3/24000000*OO[[#This Row],[128 (04JUL1985 21:00:00)-Water Temperature (C)]]*OO[[#This Row],[70]]</f>
        <v>5.328176814345E-9</v>
      </c>
      <c r="BU134" s="10">
        <f>3/24000000*OO[[#This Row],[129 (05JUL1985 00:00:00)-Water Temperature (C)]]*OO[[#This Row],[71]]</f>
        <v>4.7974414178762498E-9</v>
      </c>
      <c r="BV134" s="10">
        <f>3/24000000*OO[[#This Row],[130 (05JUL1985 03:00:00)-Water Temperature (C)]]*OO[[#This Row],[72]]</f>
        <v>4.2687553671000002E-9</v>
      </c>
      <c r="BW134" s="10">
        <f>3/24000000*OO[[#This Row],[131 (05JUL1985 06:00:00)-Water Temperature (C)]]*OO[[#This Row],[73]]</f>
        <v>3.8506329302512503E-9</v>
      </c>
      <c r="BX134" s="10">
        <f>3/24000000*OO[[#This Row],[132 (05JUL1985 09:00:00)-Water Temperature (C)]]*OO[[#This Row],[74]]</f>
        <v>3.6973518309749994E-9</v>
      </c>
      <c r="BY134" s="10">
        <f>3/24000000*OO[[#This Row],[133 (05JUL1985 12:00:00)-Water Temperature (C)]]*OO[[#This Row],[75]]</f>
        <v>3.6729219615600004E-9</v>
      </c>
      <c r="BZ134" s="10">
        <f>3/24000000*OO[[#This Row],[134 (05JUL1985 15:00:00)-Water Temperature (C)]]*OO[[#This Row],[76]]</f>
        <v>3.7437320698574997E-9</v>
      </c>
      <c r="CA134" s="10">
        <f>3/24000000*OO[[#This Row],[135 (05JUL1985 18:00:00)-Water Temperature (C)]]*OO[[#This Row],[77]]</f>
        <v>3.8655273557299996E-9</v>
      </c>
      <c r="CB134" s="10">
        <f>3/24000000*OO[[#This Row],[136 (05JUL1985 21:00:00)-Water Temperature (C)]]*OO[[#This Row],[78]]</f>
        <v>3.8811022902575003E-9</v>
      </c>
      <c r="CC134" s="10">
        <f>3/24000000*OO[[#This Row],[137 (06JUL1985 00:00:00)-Water Temperature (C)]]*OO[[#This Row],[79]]</f>
        <v>3.7207239493162496E-9</v>
      </c>
      <c r="CD134" s="10">
        <f>3/24000000*OO[[#This Row],[138 (06JUL1985 03:00:00)-Water Temperature (C)]]*OO[[#This Row],[80]]</f>
        <v>3.4929200935137497E-9</v>
      </c>
      <c r="CE134" s="10">
        <f>3/24000000*OO[[#This Row],[139 (06JUL1985 06:00:00)-Water Temperature (C)]]*OO[[#This Row],[81]]</f>
        <v>3.2504992618725002E-9</v>
      </c>
      <c r="CF134" s="10">
        <f>3/24000000*OO[[#This Row],[140 (06JUL1985 09:00:00)-Water Temperature (C)]]*OO[[#This Row],[82]]</f>
        <v>3.1854702811450001E-9</v>
      </c>
      <c r="CG134" s="10">
        <f>3/24000000*OO[[#This Row],[141 (06JUL1985 12:00:00)-Water Temperature (C)]]*OO[[#This Row],[83]]</f>
        <v>3.2095246995749997E-9</v>
      </c>
      <c r="CH134" s="10">
        <f>3/24000000*OO[[#This Row],[142 (06JUL1985 15:00:00)-Water Temperature (C)]]*OO[[#This Row],[84]]</f>
        <v>3.3012064473599998E-9</v>
      </c>
      <c r="CI134" s="10">
        <f>3/24000000*OO[[#This Row],[143 (06JUL1985 18:00:00)-Water Temperature (C)]]*OO[[#This Row],[85]]</f>
        <v>3.4088135368950001E-9</v>
      </c>
      <c r="CJ134" s="10">
        <f>3/24000000*OO[[#This Row],[144 (06JUL1985 21:00:00)-Water Temperature (C)]]*OO[[#This Row],[86]]</f>
        <v>3.4579009695999997E-9</v>
      </c>
      <c r="CK134" s="10">
        <f>3/24000000*OO[[#This Row],[145 (07JUL1985 00:00:00)-Water Temperature (C)]]*OO[[#This Row],[87]]</f>
        <v>3.3690049535149996E-9</v>
      </c>
      <c r="CL134" s="10">
        <f>3/24000000*OO[[#This Row],[146 (07JUL1985 03:00:00)-Water Temperature (C)]]*OO[[#This Row],[88]]</f>
        <v>3.2134386627400001E-9</v>
      </c>
      <c r="CM134" s="10">
        <f>3/24000000*OO[[#This Row],[147 (07JUL1985 06:00:00)-Water Temperature (C)]]*OO[[#This Row],[89]]</f>
        <v>3.0193504964525004E-9</v>
      </c>
      <c r="CN134" s="10">
        <f>3/24000000*OO[[#This Row],[148 (07JUL1985 09:00:00)-Water Temperature (C)]]*OO[[#This Row],[90]]</f>
        <v>2.9295879356650003E-9</v>
      </c>
      <c r="CO134" s="10">
        <f>3/24000000*OO[[#This Row],[149 (07JUL1985 12:00:00)-Water Temperature (C)]]*OO[[#This Row],[91]]</f>
        <v>2.7856718328337504E-9</v>
      </c>
      <c r="CP134" s="10">
        <f>3/24000000*OO[[#This Row],[150 (07JUL1985 15:00:00)-Water Temperature (C)]]*OO[[#This Row],[92]]</f>
        <v>2.7527170696224995E-9</v>
      </c>
      <c r="CQ134" s="10">
        <f>3/24000000*OO[[#This Row],[151 (07JUL1985 18:00:00)-Water Temperature (C)]]*OO[[#This Row],[93]]</f>
        <v>2.7256881698999999E-9</v>
      </c>
      <c r="CR134" s="10">
        <f>3/24000000*OO[[#This Row],[152 (07JUL1985 21:00:00)-Water Temperature (C)]]*OO[[#This Row],[94]]</f>
        <v>2.5820062997812499E-9</v>
      </c>
      <c r="CS134" s="10">
        <f>3/24000000*OO[[#This Row],[153 (08JUL1985 00:00:00)-Water Temperature (C)]]*OO[[#This Row],[95]]</f>
        <v>2.3223714578349995E-9</v>
      </c>
      <c r="CT134" s="10">
        <f>3/24000000*OO[[#This Row],[154 (08JUL1985 03:00:00)-Water Temperature (C)]]*OO[[#This Row],[96]]</f>
        <v>2.0590019409157501E-9</v>
      </c>
      <c r="CU134" s="10">
        <f>3/24000000*OO[[#This Row],[155 (08JUL1985 06:00:00)-Water Temperature (C)]]*OO[[#This Row],[97]]</f>
        <v>1.83880984100625E-9</v>
      </c>
      <c r="CV134" s="10">
        <f>3/24000000*OO[[#This Row],[156 (08JUL1985 09:00:00)-Water Temperature (C)]]*OO[[#This Row],[98]]</f>
        <v>1.7415260231388745E-9</v>
      </c>
      <c r="CW134" s="10">
        <f>3/24000000*OO[[#This Row],[157 (08JUL1985 12:00:00)-Water Temperature (C)]]*OO[[#This Row],[99]]</f>
        <v>1.7120396665774997E-9</v>
      </c>
    </row>
    <row r="135" spans="1:101" x14ac:dyDescent="0.35">
      <c r="A135" t="s">
        <v>140</v>
      </c>
      <c r="B135">
        <v>73.868279999999999</v>
      </c>
      <c r="C135" s="10">
        <f>3/24*OO[[#This Row],[59 (26JUN1985 06:00:00)-Water Temperature (C)]]*OO[[#This Row],[1]]/SUM(OO[1])</f>
        <v>0</v>
      </c>
      <c r="D135" s="10">
        <f>3/24*OO[[#This Row],[60 (26JUN1985 09:00:00)-Water Temperature (C)]]*OO[[#This Row],[2]]/SUM(OO[2])</f>
        <v>0</v>
      </c>
      <c r="E135" s="10">
        <f>3/24*OO[[#This Row],[61 (26JUN1985 12:00:00)-Water Temperature (C)]]*OO[[#This Row],[3]]/SUM(OO[3])</f>
        <v>0</v>
      </c>
      <c r="F135" s="10">
        <f>3/24*OO[[#This Row],[62 (26JUN1985 15:00:00)-Water Temperature (C)]]*OO[[#This Row],[4]]/SUM(OO[4])</f>
        <v>1.4119845374159611E-33</v>
      </c>
      <c r="G135" s="10">
        <f>3/24*OO[[#This Row],[63 (26JUN1985 18:00:00)-Water Temperature (C)]]*OO[[#This Row],[5]]/SUM(OO[5])</f>
        <v>6.8907272266801406E-22</v>
      </c>
      <c r="H135" s="10">
        <f>3/24*OO[[#This Row],[64 (26JUN1985 21:00:00)-Water Temperature (C)]]*OO[[#This Row],[6]]/SUM(OO[6])</f>
        <v>1.9307012395906475E-10</v>
      </c>
      <c r="I135" s="10">
        <f>3/24*OO[[#This Row],[65 (27JUN1985 00:00:00)-Water Temperature (C)]]*OO[[#This Row],[7]]/SUM(OO[7])</f>
        <v>2.0196755944349316E-6</v>
      </c>
      <c r="J135" s="10">
        <f>3/24*OO[[#This Row],[66 (27JUN1985 03:00:00)-Water Temperature (C)]]*OO[[#This Row],[8]]/SUM(OO[8])</f>
        <v>1.9517969128880148E-4</v>
      </c>
      <c r="K135" s="10">
        <f>3/24*OO[[#This Row],[67 (27JUN1985 06:00:00)-Water Temperature (C)]]*OO[[#This Row],[9]]/SUM(OO[9])</f>
        <v>1.8690350701057313E-3</v>
      </c>
      <c r="L135" s="10">
        <f>3/24*OO[[#This Row],[68 (27JUN1985 09:00:00)-Water Temperature (C)]]*OO[[#This Row],[10]]/SUM(OO[10])</f>
        <v>4.0753946480280908E-3</v>
      </c>
      <c r="M135" s="10">
        <f>3/24*OO[[#This Row],[69 (27JUN1985 12:00:00)-Water Temperature (C)]]*OO[[#This Row],[11]]/SUM(OO[11])</f>
        <v>3.0890240692251843E-3</v>
      </c>
      <c r="N135" s="10">
        <f>3/24*OO[[#This Row],[70 (27JUN1985 15:00:00)-Water Temperature (C)]]*OO[[#This Row],[12]]/SUM(OO[12])</f>
        <v>1.0490137502046127E-3</v>
      </c>
      <c r="O135" s="10">
        <f>3/24*OO[[#This Row],[71 (27JUN1985 18:00:00)-Water Temperature (C)]]*OO[[#This Row],[13]]/SUM(OO[13])</f>
        <v>1.9826972558013254E-4</v>
      </c>
      <c r="P135" s="10">
        <f>3/24*OO[[#This Row],[72 (27JUN1985 21:00:00)-Water Temperature (C)]]*OO[[#This Row],[14]]/SUM(OO[14])</f>
        <v>2.6008941067009518E-5</v>
      </c>
      <c r="Q135" s="10">
        <f>3/24*OO[[#This Row],[73 (28JUN1985 00:00:00)-Water Temperature (C)]]*OO[[#This Row],[15]]/SUM(OO[15])</f>
        <v>4.3428776199980714E-6</v>
      </c>
      <c r="R135" s="10">
        <f>3/24*OO[[#This Row],[74 (28JUN1985 03:00:00)-Water Temperature (C)]]*OO[[#This Row],[16]]/SUM(OO[16])</f>
        <v>2.0640961684450819E-6</v>
      </c>
      <c r="S135" s="10">
        <f>3/24*OO[[#This Row],[75 (28JUN1985 06:00:00)-Water Temperature (C)]]*OO[[#This Row],[17]]/SUM(OO[17])</f>
        <v>1.6569389860728871E-6</v>
      </c>
      <c r="T135" s="10">
        <f>3/24*OO[[#This Row],[76 (28JUN1985 09:00:00)-Water Temperature (C)]]*OO[[#This Row],[18]]/SUM(OO[18])</f>
        <v>1.5180379512885943E-6</v>
      </c>
      <c r="U135" s="10">
        <f>3/24*OO[[#This Row],[77 (28JUN1985 12:00:00)-Water Temperature (C)]]*OO[[#This Row],[19]]/SUM(OO[19])</f>
        <v>1.459802797540777E-6</v>
      </c>
      <c r="V135" s="10">
        <f>3/24000000*OO[[#This Row],[78 (28JUN1985 15:00:00)-Water Temperature (C)]]*OO[[#This Row],[20]]</f>
        <v>1.4244317663940002E-6</v>
      </c>
      <c r="W135" s="10">
        <f>3/24000000*OO[[#This Row],[79 (28JUN1985 18:00:00)-Water Temperature (C)]]*OO[[#This Row],[21]]</f>
        <v>1.3545162088839998E-6</v>
      </c>
      <c r="X135" s="10">
        <f>3/24000000*OO[[#This Row],[80 (28JUN1985 21:00:00)-Water Temperature (C)]]*OO[[#This Row],[22]]</f>
        <v>1.2300459764954999E-6</v>
      </c>
      <c r="Y135" s="10">
        <f>3/24000000*OO[[#This Row],[81 (29JUN1985 00:00:00)-Water Temperature (C)]]*OO[[#This Row],[23]]</f>
        <v>1.088291495629625E-6</v>
      </c>
      <c r="Z135" s="10">
        <f>3/24000000*OO[[#This Row],[82 (29JUN1985 03:00:00)-Water Temperature (C)]]*OO[[#This Row],[24]]</f>
        <v>9.576821005049998E-7</v>
      </c>
      <c r="AA135" s="10">
        <f>3/24000000*OO[[#This Row],[83 (29JUN1985 06:00:00)-Water Temperature (C)]]*OO[[#This Row],[25]]</f>
        <v>8.5073223117674993E-7</v>
      </c>
      <c r="AB135" s="10">
        <f>3/24000000*OO[[#This Row],[84 (29JUN1985 09:00:00)-Water Temperature (C)]]*OO[[#This Row],[26]]</f>
        <v>8.3199826405437484E-7</v>
      </c>
      <c r="AC135" s="10">
        <f>3/24000000*OO[[#This Row],[85 (29JUN1985 12:00:00)-Water Temperature (C)]]*OO[[#This Row],[27]]</f>
        <v>8.9115508208999984E-7</v>
      </c>
      <c r="AD135" s="10">
        <f>3/24000000*OO[[#This Row],[86 (29JUN1985 15:00:00)-Water Temperature (C)]]*OO[[#This Row],[28]]</f>
        <v>9.8809426054687501E-7</v>
      </c>
      <c r="AE135" s="10">
        <f>3/24000000*OO[[#This Row],[88 (29JUN1985 21:00:00)-Water Temperature (C)]]*OO[[#This Row],[30]]</f>
        <v>1.0275985938181248E-6</v>
      </c>
      <c r="AF135" s="10">
        <f>3/24000000*OO[[#This Row],[88 (29JUN1985 21:00:00)-Water Temperature (C)]]*OO[[#This Row],[30]]</f>
        <v>1.0275985938181248E-6</v>
      </c>
      <c r="AG135" s="10">
        <f>3/24000000*OO[[#This Row],[89 (30JUN1985 00:00:00)-Water Temperature (C)]]*OO[[#This Row],[31]]</f>
        <v>9.245222215064999E-7</v>
      </c>
      <c r="AH135" s="10">
        <f>3/24000000*OO[[#This Row],[90 (30JUN1985 03:00:00)-Water Temperature (C)]]*OO[[#This Row],[32]]</f>
        <v>8.1191600712000006E-7</v>
      </c>
      <c r="AI135" s="10">
        <f>3/24000000*OO[[#This Row],[91 (30JUN1985 06:00:00)-Water Temperature (C)]]*OO[[#This Row],[33]]</f>
        <v>7.15116087612E-7</v>
      </c>
      <c r="AJ135" s="10">
        <f>3/24000000*OO[[#This Row],[92 (30JUN1985 09:00:00)-Water Temperature (C)]]*OO[[#This Row],[34]]</f>
        <v>6.7299730685199987E-7</v>
      </c>
      <c r="AK135" s="10">
        <f>3/24000000*OO[[#This Row],[93 (30JUN1985 12:00:00)-Water Temperature (C)]]*OO[[#This Row],[35]]</f>
        <v>6.4397805987824995E-7</v>
      </c>
      <c r="AL135" s="10">
        <f>3/24000000*OO[[#This Row],[94 (30JUN1985 15:00:00)-Water Temperature (C)]]*OO[[#This Row],[36]]</f>
        <v>6.1787778463799986E-7</v>
      </c>
      <c r="AM135" s="10">
        <f>3/24000000*OO[[#This Row],[95 (30JUN1985 18:00:00)-Water Temperature (C)]]*OO[[#This Row],[37]]</f>
        <v>5.9792099418700005E-7</v>
      </c>
      <c r="AN135" s="10">
        <f>3/24000000*OO[[#This Row],[96 (30JUN1985 21:00:00)-Water Temperature (C)]]*OO[[#This Row],[38]]</f>
        <v>5.5406914751474998E-7</v>
      </c>
      <c r="AO135" s="10">
        <f>3/24000000*OO[[#This Row],[97 (01JUL1985 00:00:00)-Water Temperature (C)]]*OO[[#This Row],[39]]</f>
        <v>4.8078596353200003E-7</v>
      </c>
      <c r="AP135" s="10">
        <f>3/24000000*OO[[#This Row],[98 (01JUL1985 03:00:00)-Water Temperature (C)]]*OO[[#This Row],[40]]</f>
        <v>4.1385226818375002E-7</v>
      </c>
      <c r="AQ135" s="10">
        <f>3/24000000*OO[[#This Row],[99 (01JUL1985 06:00:00)-Water Temperature (C)]]*OO[[#This Row],[41]]</f>
        <v>3.5919359904275003E-7</v>
      </c>
      <c r="AR135" s="10">
        <f>3/24000000*OO[[#This Row],[100 (01JUL1985 09:00:00)-Water Temperature (C)]]*OO[[#This Row],[42]]</f>
        <v>3.3018379277924998E-7</v>
      </c>
      <c r="AS135" s="10">
        <f>3/24000000*OO[[#This Row],[101 (01JUL1985 12:00:00)-Water Temperature (C)]]*OO[[#This Row],[43]]</f>
        <v>3.1289542237799996E-7</v>
      </c>
      <c r="AT135" s="10">
        <f>3/24000000*OO[[#This Row],[102 (01JUL1985 15:00:00)-Water Temperature (C)]]*OO[[#This Row],[44]]</f>
        <v>2.9969610357212498E-7</v>
      </c>
      <c r="AU135" s="10">
        <f>3/24000000*OO[[#This Row],[103 (01JUL1985 18:00:00)-Water Temperature (C)]]*OO[[#This Row],[45]]</f>
        <v>2.8738454707200002E-7</v>
      </c>
      <c r="AV135" s="10">
        <f>3/24000000*OO[[#This Row],[104 (01JUL1985 21:00:00)-Water Temperature (C)]]*OO[[#This Row],[46]]</f>
        <v>2.6436655059687501E-7</v>
      </c>
      <c r="AW135" s="10">
        <f>3/24000000*OO[[#This Row],[105 (02JUL1985 00:00:00)-Water Temperature (C)]]*OO[[#This Row],[47]]</f>
        <v>2.3155665478900002E-7</v>
      </c>
      <c r="AX135" s="10">
        <f>3/24000000*OO[[#This Row],[106 (02JUL1985 03:00:00)-Water Temperature (C)]]*OO[[#This Row],[48]]</f>
        <v>1.9936241048955001E-7</v>
      </c>
      <c r="AY135" s="10">
        <f>3/24000000*OO[[#This Row],[107 (02JUL1985 06:00:00)-Water Temperature (C)]]*OO[[#This Row],[49]]</f>
        <v>1.7115725655655004E-7</v>
      </c>
      <c r="AZ135" s="10">
        <f>3/24000000*OO[[#This Row],[108 (02JUL1985 09:00:00)-Water Temperature (C)]]*OO[[#This Row],[50]]</f>
        <v>1.4764038039234999E-7</v>
      </c>
      <c r="BA135" s="10">
        <f>3/24000000*OO[[#This Row],[109 (02JUL1985 12:00:00)-Water Temperature (C)]]*OO[[#This Row],[51]]</f>
        <v>1.3205360906936251E-7</v>
      </c>
      <c r="BB135" s="10">
        <f>3/24000000*OO[[#This Row],[110 (02JUL1985 15:00:00)-Water Temperature (C)]]*OO[[#This Row],[52]]</f>
        <v>1.1738112364808749E-7</v>
      </c>
      <c r="BC135" s="10">
        <f>3/24000000*OO[[#This Row],[111 (02JUL1985 18:00:00)-Water Temperature (C)]]*OO[[#This Row],[53]]</f>
        <v>1.0152681324412498E-7</v>
      </c>
      <c r="BD135" s="10">
        <f>3/24000000*OO[[#This Row],[112 (02JUL1985 21:00:00)-Water Temperature (C)]]*OO[[#This Row],[54]]</f>
        <v>8.1479111391587504E-8</v>
      </c>
      <c r="BE135" s="10">
        <f>3/24000000*OO[[#This Row],[113 (03JUL1985 00:00:00)-Water Temperature (C)]]*OO[[#This Row],[55]]</f>
        <v>6.1410108509049993E-8</v>
      </c>
      <c r="BF135" s="10">
        <f>3/24000000*OO[[#This Row],[114 (03JUL1985 03:00:00)-Water Temperature (C)]]*OO[[#This Row],[56]]</f>
        <v>4.3909138821450002E-8</v>
      </c>
      <c r="BG135" s="10">
        <f>3/24000000*OO[[#This Row],[115 (03JUL1985 06:00:00)-Water Temperature (C)]]*OO[[#This Row],[57]]</f>
        <v>3.0953874928300001E-8</v>
      </c>
      <c r="BH135" s="10">
        <f>3/24000000*OO[[#This Row],[116 (03JUL1985 09:00:00)-Water Temperature (C)]]*OO[[#This Row],[58]]</f>
        <v>2.2831517224250001E-8</v>
      </c>
      <c r="BI135" s="10">
        <f>3/24000000*OO[[#This Row],[117 (03JUL1985 12:00:00)-Water Temperature (C)]]*OO[[#This Row],[59]]</f>
        <v>1.8528554873069999E-8</v>
      </c>
      <c r="BJ135" s="10">
        <f>3/24000000*OO[[#This Row],[118 (03JUL1985 15:00:00)-Water Temperature (C)]]*OO[[#This Row],[60]]</f>
        <v>1.60235055452025E-8</v>
      </c>
      <c r="BK135" s="10">
        <f>3/24000000*OO[[#This Row],[119 (03JUL1985 18:00:00)-Water Temperature (C)]]*OO[[#This Row],[61]]</f>
        <v>1.4380048914205E-8</v>
      </c>
      <c r="BL135" s="10">
        <f>3/24000000*OO[[#This Row],[120 (03JUL1985 21:00:00)-Water Temperature (C)]]*OO[[#This Row],[62]]</f>
        <v>1.2553941512332499E-8</v>
      </c>
      <c r="BM135" s="10">
        <f>3/24000000*OO[[#This Row],[121 (04JUL1985 00:00:00)-Water Temperature (C)]]*OO[[#This Row],[63]]</f>
        <v>1.0686202769565E-8</v>
      </c>
      <c r="BN135" s="10">
        <f>3/24000000*OO[[#This Row],[122 (04JUL1985 03:00:00)-Water Temperature (C)]]*OO[[#This Row],[64]]</f>
        <v>9.0839390094562486E-9</v>
      </c>
      <c r="BO135" s="10">
        <f>3/24000000*OO[[#This Row],[123 (04JUL1985 06:00:00)-Water Temperature (C)]]*OO[[#This Row],[65]]</f>
        <v>7.738835167147499E-9</v>
      </c>
      <c r="BP135" s="10">
        <f>3/24000000*OO[[#This Row],[124 (04JUL1985 09:00:00)-Water Temperature (C)]]*OO[[#This Row],[66]]</f>
        <v>6.9739696846050004E-9</v>
      </c>
      <c r="BQ135" s="10">
        <f>3/24000000*OO[[#This Row],[125 (04JUL1985 12:00:00)-Water Temperature (C)]]*OO[[#This Row],[67]]</f>
        <v>6.6002291494424991E-9</v>
      </c>
      <c r="BR135" s="10">
        <f>3/24000000*OO[[#This Row],[126 (04JUL1985 15:00:00)-Water Temperature (C)]]*OO[[#This Row],[68]]</f>
        <v>6.3625511281874992E-9</v>
      </c>
      <c r="BS135" s="10">
        <f>3/24000000*OO[[#This Row],[127 (04JUL1985 18:00:00)-Water Temperature (C)]]*OO[[#This Row],[69]]</f>
        <v>6.2648016790249999E-9</v>
      </c>
      <c r="BT135" s="10">
        <f>3/24000000*OO[[#This Row],[128 (04JUL1985 21:00:00)-Water Temperature (C)]]*OO[[#This Row],[70]]</f>
        <v>5.9992153555424994E-9</v>
      </c>
      <c r="BU135" s="10">
        <f>3/24000000*OO[[#This Row],[129 (05JUL1985 00:00:00)-Water Temperature (C)]]*OO[[#This Row],[71]]</f>
        <v>5.4031539397499996E-9</v>
      </c>
      <c r="BV135" s="10">
        <f>3/24000000*OO[[#This Row],[130 (05JUL1985 03:00:00)-Water Temperature (C)]]*OO[[#This Row],[72]]</f>
        <v>4.8075629496900004E-9</v>
      </c>
      <c r="BW135" s="10">
        <f>3/24000000*OO[[#This Row],[131 (05JUL1985 06:00:00)-Water Temperature (C)]]*OO[[#This Row],[73]]</f>
        <v>4.336366084916249E-9</v>
      </c>
      <c r="BX135" s="10">
        <f>3/24000000*OO[[#This Row],[132 (05JUL1985 09:00:00)-Water Temperature (C)]]*OO[[#This Row],[74]]</f>
        <v>4.1628007634700001E-9</v>
      </c>
      <c r="BY135" s="10">
        <f>3/24000000*OO[[#This Row],[133 (05JUL1985 12:00:00)-Water Temperature (C)]]*OO[[#This Row],[75]]</f>
        <v>4.1345646885700006E-9</v>
      </c>
      <c r="BZ135" s="10">
        <f>3/24000000*OO[[#This Row],[134 (05JUL1985 15:00:00)-Water Temperature (C)]]*OO[[#This Row],[76]]</f>
        <v>4.2130882650262506E-9</v>
      </c>
      <c r="CA135" s="10">
        <f>3/24000000*OO[[#This Row],[135 (05JUL1985 18:00:00)-Water Temperature (C)]]*OO[[#This Row],[77]]</f>
        <v>4.3494382242074998E-9</v>
      </c>
      <c r="CB135" s="10">
        <f>3/24000000*OO[[#This Row],[136 (05JUL1985 21:00:00)-Water Temperature (C)]]*OO[[#This Row],[78]]</f>
        <v>4.3673163117624994E-9</v>
      </c>
      <c r="CC135" s="10">
        <f>3/24000000*OO[[#This Row],[137 (06JUL1985 00:00:00)-Water Temperature (C)]]*OO[[#This Row],[79]]</f>
        <v>4.18789771776E-9</v>
      </c>
      <c r="CD135" s="10">
        <f>3/24000000*OO[[#This Row],[138 (06JUL1985 03:00:00)-Water Temperature (C)]]*OO[[#This Row],[80]]</f>
        <v>3.9321645725212499E-9</v>
      </c>
      <c r="CE135" s="10">
        <f>3/24000000*OO[[#This Row],[139 (06JUL1985 06:00:00)-Water Temperature (C)]]*OO[[#This Row],[81]]</f>
        <v>3.6597411452250002E-9</v>
      </c>
      <c r="CF135" s="10">
        <f>3/24000000*OO[[#This Row],[140 (06JUL1985 09:00:00)-Water Temperature (C)]]*OO[[#This Row],[82]]</f>
        <v>3.5857663138237503E-9</v>
      </c>
      <c r="CG135" s="10">
        <f>3/24000000*OO[[#This Row],[141 (06JUL1985 12:00:00)-Water Temperature (C)]]*OO[[#This Row],[83]]</f>
        <v>3.6122741096475002E-9</v>
      </c>
      <c r="CH135" s="10">
        <f>3/24000000*OO[[#This Row],[142 (06JUL1985 15:00:00)-Water Temperature (C)]]*OO[[#This Row],[84]]</f>
        <v>3.7147107166062494E-9</v>
      </c>
      <c r="CI135" s="10">
        <f>3/24000000*OO[[#This Row],[143 (06JUL1985 18:00:00)-Water Temperature (C)]]*OO[[#This Row],[85]]</f>
        <v>3.8352104318999996E-9</v>
      </c>
      <c r="CJ135" s="10">
        <f>3/24000000*OO[[#This Row],[144 (06JUL1985 21:00:00)-Water Temperature (C)]]*OO[[#This Row],[86]]</f>
        <v>3.8904272953624997E-9</v>
      </c>
      <c r="CK135" s="10">
        <f>3/24000000*OO[[#This Row],[145 (07JUL1985 00:00:00)-Water Temperature (C)]]*OO[[#This Row],[87]]</f>
        <v>3.7913302350474995E-9</v>
      </c>
      <c r="CL135" s="10">
        <f>3/24000000*OO[[#This Row],[146 (07JUL1985 03:00:00)-Water Temperature (C)]]*OO[[#This Row],[88]]</f>
        <v>3.6169276643999997E-9</v>
      </c>
      <c r="CM135" s="10">
        <f>3/24000000*OO[[#This Row],[147 (07JUL1985 06:00:00)-Water Temperature (C)]]*OO[[#This Row],[89]]</f>
        <v>3.3991224278437503E-9</v>
      </c>
      <c r="CN135" s="10">
        <f>3/24000000*OO[[#This Row],[148 (07JUL1985 09:00:00)-Water Temperature (C)]]*OO[[#This Row],[90]]</f>
        <v>3.2978150951199998E-9</v>
      </c>
      <c r="CO135" s="10">
        <f>3/24000000*OO[[#This Row],[149 (07JUL1985 12:00:00)-Water Temperature (C)]]*OO[[#This Row],[91]]</f>
        <v>3.1359667561949997E-9</v>
      </c>
      <c r="CP135" s="10">
        <f>3/24000000*OO[[#This Row],[150 (07JUL1985 15:00:00)-Water Temperature (C)]]*OO[[#This Row],[92]]</f>
        <v>3.0981101024824999E-9</v>
      </c>
      <c r="CQ135" s="10">
        <f>3/24000000*OO[[#This Row],[151 (07JUL1985 18:00:00)-Water Temperature (C)]]*OO[[#This Row],[93]]</f>
        <v>3.0681035382149995E-9</v>
      </c>
      <c r="CR135" s="10">
        <f>3/24000000*OO[[#This Row],[152 (07JUL1985 21:00:00)-Water Temperature (C)]]*OO[[#This Row],[94]]</f>
        <v>2.9073120243749999E-9</v>
      </c>
      <c r="CS135" s="10">
        <f>3/24000000*OO[[#This Row],[153 (08JUL1985 00:00:00)-Water Temperature (C)]]*OO[[#This Row],[95]]</f>
        <v>2.6156220680587502E-9</v>
      </c>
      <c r="CT135" s="10">
        <f>3/24000000*OO[[#This Row],[154 (08JUL1985 03:00:00)-Water Temperature (C)]]*OO[[#This Row],[96]]</f>
        <v>2.3190728796400002E-9</v>
      </c>
      <c r="CU135" s="10">
        <f>3/24000000*OO[[#This Row],[155 (08JUL1985 06:00:00)-Water Temperature (C)]]*OO[[#This Row],[97]]</f>
        <v>2.0711285069862496E-9</v>
      </c>
      <c r="CV135" s="10">
        <f>3/24000000*OO[[#This Row],[156 (08JUL1985 09:00:00)-Water Temperature (C)]]*OO[[#This Row],[98]]</f>
        <v>1.9610839442149999E-9</v>
      </c>
      <c r="CW135" s="10">
        <f>3/24000000*OO[[#This Row],[157 (08JUL1985 12:00:00)-Water Temperature (C)]]*OO[[#This Row],[99]]</f>
        <v>1.9274775317053747E-9</v>
      </c>
    </row>
    <row r="136" spans="1:101" x14ac:dyDescent="0.35">
      <c r="A136" t="s">
        <v>141</v>
      </c>
      <c r="B136">
        <v>178.42080000000001</v>
      </c>
      <c r="C136" s="10">
        <f>3/24*OO[[#This Row],[59 (26JUN1985 06:00:00)-Water Temperature (C)]]*OO[[#This Row],[1]]/SUM(OO[1])</f>
        <v>0</v>
      </c>
      <c r="D136" s="10">
        <f>3/24*OO[[#This Row],[60 (26JUN1985 09:00:00)-Water Temperature (C)]]*OO[[#This Row],[2]]/SUM(OO[2])</f>
        <v>0</v>
      </c>
      <c r="E136" s="10">
        <f>3/24*OO[[#This Row],[61 (26JUN1985 12:00:00)-Water Temperature (C)]]*OO[[#This Row],[3]]/SUM(OO[3])</f>
        <v>0</v>
      </c>
      <c r="F136" s="10">
        <f>3/24*OO[[#This Row],[62 (26JUN1985 15:00:00)-Water Temperature (C)]]*OO[[#This Row],[4]]/SUM(OO[4])</f>
        <v>3.015091891530781E-33</v>
      </c>
      <c r="G136" s="10">
        <f>3/24*OO[[#This Row],[63 (26JUN1985 18:00:00)-Water Temperature (C)]]*OO[[#This Row],[5]]/SUM(OO[5])</f>
        <v>1.4849863607070453E-21</v>
      </c>
      <c r="H136" s="10">
        <f>3/24*OO[[#This Row],[64 (26JUN1985 21:00:00)-Water Temperature (C)]]*OO[[#This Row],[6]]/SUM(OO[6])</f>
        <v>4.3832996938972465E-10</v>
      </c>
      <c r="I136" s="10">
        <f>3/24*OO[[#This Row],[65 (27JUN1985 00:00:00)-Water Temperature (C)]]*OO[[#This Row],[7]]/SUM(OO[7])</f>
        <v>4.8516510716662352E-6</v>
      </c>
      <c r="J136" s="10">
        <f>3/24*OO[[#This Row],[66 (27JUN1985 03:00:00)-Water Temperature (C)]]*OO[[#This Row],[8]]/SUM(OO[8])</f>
        <v>4.800272364188462E-4</v>
      </c>
      <c r="K136" s="10">
        <f>3/24*OO[[#This Row],[67 (27JUN1985 06:00:00)-Water Temperature (C)]]*OO[[#This Row],[9]]/SUM(OO[9])</f>
        <v>4.6740128719617319E-3</v>
      </c>
      <c r="L136" s="10">
        <f>3/24*OO[[#This Row],[68 (27JUN1985 09:00:00)-Water Temperature (C)]]*OO[[#This Row],[10]]/SUM(OO[10])</f>
        <v>1.0321306219892188E-2</v>
      </c>
      <c r="M136" s="10">
        <f>3/24*OO[[#This Row],[69 (27JUN1985 12:00:00)-Water Temperature (C)]]*OO[[#This Row],[11]]/SUM(OO[11])</f>
        <v>7.9029083203602003E-3</v>
      </c>
      <c r="N136" s="10">
        <f>3/24*OO[[#This Row],[70 (27JUN1985 15:00:00)-Water Temperature (C)]]*OO[[#This Row],[12]]/SUM(OO[12])</f>
        <v>2.7057091607819148E-3</v>
      </c>
      <c r="O136" s="10">
        <f>3/24*OO[[#This Row],[71 (27JUN1985 18:00:00)-Water Temperature (C)]]*OO[[#This Row],[13]]/SUM(OO[13])</f>
        <v>5.1446658951445374E-4</v>
      </c>
      <c r="P136" s="10">
        <f>3/24*OO[[#This Row],[72 (27JUN1985 21:00:00)-Water Temperature (C)]]*OO[[#This Row],[14]]/SUM(OO[14])</f>
        <v>6.7652856329310273E-5</v>
      </c>
      <c r="Q136" s="10">
        <f>3/24*OO[[#This Row],[73 (28JUN1985 00:00:00)-Water Temperature (C)]]*OO[[#This Row],[15]]/SUM(OO[15])</f>
        <v>1.1194407242630563E-5</v>
      </c>
      <c r="R136" s="10">
        <f>3/24*OO[[#This Row],[74 (28JUN1985 03:00:00)-Water Temperature (C)]]*OO[[#This Row],[16]]/SUM(OO[16])</f>
        <v>5.2599116771040683E-6</v>
      </c>
      <c r="S136" s="10">
        <f>3/24*OO[[#This Row],[75 (28JUN1985 06:00:00)-Water Temperature (C)]]*OO[[#This Row],[17]]/SUM(OO[17])</f>
        <v>4.2118340809409452E-6</v>
      </c>
      <c r="T136" s="10">
        <f>3/24*OO[[#This Row],[76 (28JUN1985 09:00:00)-Water Temperature (C)]]*OO[[#This Row],[18]]/SUM(OO[18])</f>
        <v>3.8554492061724292E-6</v>
      </c>
      <c r="U136" s="10">
        <f>3/24*OO[[#This Row],[77 (28JUN1985 12:00:00)-Water Temperature (C)]]*OO[[#This Row],[19]]/SUM(OO[19])</f>
        <v>3.7065010288550187E-6</v>
      </c>
      <c r="V136" s="10">
        <f>3/24000000*OO[[#This Row],[78 (28JUN1985 15:00:00)-Water Temperature (C)]]*OO[[#This Row],[20]]</f>
        <v>3.6163649835899999E-6</v>
      </c>
      <c r="W136" s="10">
        <f>3/24000000*OO[[#This Row],[79 (28JUN1985 18:00:00)-Water Temperature (C)]]*OO[[#This Row],[21]]</f>
        <v>3.4400052458987498E-6</v>
      </c>
      <c r="X136" s="10">
        <f>3/24000000*OO[[#This Row],[80 (28JUN1985 21:00:00)-Water Temperature (C)]]*OO[[#This Row],[22]]</f>
        <v>3.1251029720899999E-6</v>
      </c>
      <c r="Y136" s="10">
        <f>3/24000000*OO[[#This Row],[81 (29JUN1985 00:00:00)-Water Temperature (C)]]*OO[[#This Row],[23]]</f>
        <v>2.7653250169600002E-6</v>
      </c>
      <c r="Z136" s="10">
        <f>3/24000000*OO[[#This Row],[82 (29JUN1985 03:00:00)-Water Temperature (C)]]*OO[[#This Row],[24]]</f>
        <v>2.4334477298999997E-6</v>
      </c>
      <c r="AA136" s="10">
        <f>3/24000000*OO[[#This Row],[83 (29JUN1985 06:00:00)-Water Temperature (C)]]*OO[[#This Row],[25]]</f>
        <v>2.1609285403499996E-6</v>
      </c>
      <c r="AB136" s="10">
        <f>3/24000000*OO[[#This Row],[84 (29JUN1985 09:00:00)-Water Temperature (C)]]*OO[[#This Row],[26]]</f>
        <v>2.1106243538312497E-6</v>
      </c>
      <c r="AC136" s="10">
        <f>3/24000000*OO[[#This Row],[85 (29JUN1985 12:00:00)-Water Temperature (C)]]*OO[[#This Row],[27]]</f>
        <v>2.2587356841149999E-6</v>
      </c>
      <c r="AD136" s="10">
        <f>3/24000000*OO[[#This Row],[86 (29JUN1985 15:00:00)-Water Temperature (C)]]*OO[[#This Row],[28]]</f>
        <v>2.5041238984724999E-6</v>
      </c>
      <c r="AE136" s="10">
        <f>3/24000000*OO[[#This Row],[88 (29JUN1985 21:00:00)-Water Temperature (C)]]*OO[[#This Row],[30]]</f>
        <v>2.6083606038562497E-6</v>
      </c>
      <c r="AF136" s="10">
        <f>3/24000000*OO[[#This Row],[88 (29JUN1985 21:00:00)-Water Temperature (C)]]*OO[[#This Row],[30]]</f>
        <v>2.6083606038562497E-6</v>
      </c>
      <c r="AG136" s="10">
        <f>3/24000000*OO[[#This Row],[89 (30JUN1985 00:00:00)-Water Temperature (C)]]*OO[[#This Row],[31]]</f>
        <v>2.3479584392437497E-6</v>
      </c>
      <c r="AH136" s="10">
        <f>3/24000000*OO[[#This Row],[90 (30JUN1985 03:00:00)-Water Temperature (C)]]*OO[[#This Row],[32]]</f>
        <v>2.06208065208E-6</v>
      </c>
      <c r="AI136" s="10">
        <f>3/24000000*OO[[#This Row],[91 (30JUN1985 06:00:00)-Water Temperature (C)]]*OO[[#This Row],[33]]</f>
        <v>1.8160515095512499E-6</v>
      </c>
      <c r="AJ136" s="10">
        <f>3/24000000*OO[[#This Row],[92 (30JUN1985 09:00:00)-Water Temperature (C)]]*OO[[#This Row],[34]]</f>
        <v>1.70814746703375E-6</v>
      </c>
      <c r="AK136" s="10">
        <f>3/24000000*OO[[#This Row],[93 (30JUN1985 12:00:00)-Water Temperature (C)]]*OO[[#This Row],[35]]</f>
        <v>1.6342534235399999E-6</v>
      </c>
      <c r="AL136" s="10">
        <f>3/24000000*OO[[#This Row],[94 (30JUN1985 15:00:00)-Water Temperature (C)]]*OO[[#This Row],[36]]</f>
        <v>1.5676289372865001E-6</v>
      </c>
      <c r="AM136" s="10">
        <f>3/24000000*OO[[#This Row],[95 (30JUN1985 18:00:00)-Water Temperature (C)]]*OO[[#This Row],[37]]</f>
        <v>1.5165993840278749E-6</v>
      </c>
      <c r="AN136" s="10">
        <f>3/24000000*OO[[#This Row],[96 (30JUN1985 21:00:00)-Water Temperature (C)]]*OO[[#This Row],[38]]</f>
        <v>1.4056384305599997E-6</v>
      </c>
      <c r="AO136" s="10">
        <f>3/24000000*OO[[#This Row],[97 (01JUL1985 00:00:00)-Water Temperature (C)]]*OO[[#This Row],[39]]</f>
        <v>1.2199702768502499E-6</v>
      </c>
      <c r="AP136" s="10">
        <f>3/24000000*OO[[#This Row],[98 (01JUL1985 03:00:00)-Water Temperature (C)]]*OO[[#This Row],[40]]</f>
        <v>1.0498455192594999E-6</v>
      </c>
      <c r="AQ136" s="10">
        <f>3/24000000*OO[[#This Row],[99 (01JUL1985 06:00:00)-Water Temperature (C)]]*OO[[#This Row],[41]]</f>
        <v>9.1099035007499988E-7</v>
      </c>
      <c r="AR136" s="10">
        <f>3/24000000*OO[[#This Row],[100 (01JUL1985 09:00:00)-Water Temperature (C)]]*OO[[#This Row],[42]]</f>
        <v>8.368917412856249E-7</v>
      </c>
      <c r="AS136" s="10">
        <f>3/24000000*OO[[#This Row],[101 (01JUL1985 12:00:00)-Water Temperature (C)]]*OO[[#This Row],[43]]</f>
        <v>7.925731554469999E-7</v>
      </c>
      <c r="AT136" s="10">
        <f>3/24000000*OO[[#This Row],[102 (01JUL1985 15:00:00)-Water Temperature (C)]]*OO[[#This Row],[44]]</f>
        <v>7.5880779392437504E-7</v>
      </c>
      <c r="AU136" s="10">
        <f>3/24000000*OO[[#This Row],[103 (01JUL1985 18:00:00)-Water Temperature (C)]]*OO[[#This Row],[45]]</f>
        <v>7.2734415278737491E-7</v>
      </c>
      <c r="AV136" s="10">
        <f>3/24000000*OO[[#This Row],[104 (01JUL1985 21:00:00)-Water Temperature (C)]]*OO[[#This Row],[46]]</f>
        <v>6.6916131980337503E-7</v>
      </c>
      <c r="AW136" s="10">
        <f>3/24000000*OO[[#This Row],[105 (02JUL1985 00:00:00)-Water Temperature (C)]]*OO[[#This Row],[47]]</f>
        <v>5.8614887988387502E-7</v>
      </c>
      <c r="AX136" s="10">
        <f>3/24000000*OO[[#This Row],[106 (02JUL1985 03:00:00)-Water Temperature (C)]]*OO[[#This Row],[48]]</f>
        <v>5.0460319553999997E-7</v>
      </c>
      <c r="AY136" s="10">
        <f>3/24000000*OO[[#This Row],[107 (02JUL1985 06:00:00)-Water Temperature (C)]]*OO[[#This Row],[49]]</f>
        <v>4.3313442269500002E-7</v>
      </c>
      <c r="AZ136" s="10">
        <f>3/24000000*OO[[#This Row],[108 (02JUL1985 09:00:00)-Water Temperature (C)]]*OO[[#This Row],[50]]</f>
        <v>3.735687091535E-7</v>
      </c>
      <c r="BA136" s="10">
        <f>3/24000000*OO[[#This Row],[109 (02JUL1985 12:00:00)-Water Temperature (C)]]*OO[[#This Row],[51]]</f>
        <v>3.3394239507037498E-7</v>
      </c>
      <c r="BB136" s="10">
        <f>3/24000000*OO[[#This Row],[110 (02JUL1985 15:00:00)-Water Temperature (C)]]*OO[[#This Row],[52]]</f>
        <v>2.9685530613912494E-7</v>
      </c>
      <c r="BC136" s="10">
        <f>3/24000000*OO[[#This Row],[111 (02JUL1985 18:00:00)-Water Temperature (C)]]*OO[[#This Row],[53]]</f>
        <v>2.5687605739949996E-7</v>
      </c>
      <c r="BD136" s="10">
        <f>3/24000000*OO[[#This Row],[112 (02JUL1985 21:00:00)-Water Temperature (C)]]*OO[[#This Row],[54]]</f>
        <v>2.06386386413325E-7</v>
      </c>
      <c r="BE136" s="10">
        <f>3/24000000*OO[[#This Row],[113 (03JUL1985 00:00:00)-Water Temperature (C)]]*OO[[#This Row],[55]]</f>
        <v>1.5571821593125E-7</v>
      </c>
      <c r="BF136" s="10">
        <f>3/24000000*OO[[#This Row],[114 (03JUL1985 03:00:00)-Water Temperature (C)]]*OO[[#This Row],[56]]</f>
        <v>1.1142066383620002E-7</v>
      </c>
      <c r="BG136" s="10">
        <f>3/24000000*OO[[#This Row],[115 (03JUL1985 06:00:00)-Water Temperature (C)]]*OO[[#This Row],[57]]</f>
        <v>7.8526984706887502E-8</v>
      </c>
      <c r="BH136" s="10">
        <f>3/24000000*OO[[#This Row],[116 (03JUL1985 09:00:00)-Water Temperature (C)]]*OO[[#This Row],[58]]</f>
        <v>5.7859020644249993E-8</v>
      </c>
      <c r="BI136" s="10">
        <f>3/24000000*OO[[#This Row],[117 (03JUL1985 12:00:00)-Water Temperature (C)]]*OO[[#This Row],[59]]</f>
        <v>4.68848339902E-8</v>
      </c>
      <c r="BJ136" s="10">
        <f>3/24000000*OO[[#This Row],[118 (03JUL1985 15:00:00)-Water Temperature (C)]]*OO[[#This Row],[60]]</f>
        <v>4.0511313958574999E-8</v>
      </c>
      <c r="BK136" s="10">
        <f>3/24000000*OO[[#This Row],[119 (03JUL1985 18:00:00)-Water Temperature (C)]]*OO[[#This Row],[61]]</f>
        <v>3.63384303599E-8</v>
      </c>
      <c r="BL136" s="10">
        <f>3/24000000*OO[[#This Row],[120 (03JUL1985 21:00:00)-Water Temperature (C)]]*OO[[#This Row],[62]]</f>
        <v>3.1728794422799996E-8</v>
      </c>
      <c r="BM136" s="10">
        <f>3/24000000*OO[[#This Row],[121 (04JUL1985 00:00:00)-Water Temperature (C)]]*OO[[#This Row],[63]]</f>
        <v>2.7012165916749999E-8</v>
      </c>
      <c r="BN136" s="10">
        <f>3/24000000*OO[[#This Row],[122 (04JUL1985 03:00:00)-Water Temperature (C)]]*OO[[#This Row],[64]]</f>
        <v>2.2962980541675001E-8</v>
      </c>
      <c r="BO136" s="10">
        <f>3/24000000*OO[[#This Row],[123 (04JUL1985 06:00:00)-Water Temperature (C)]]*OO[[#This Row],[65]]</f>
        <v>1.9562127646600002E-8</v>
      </c>
      <c r="BP136" s="10">
        <f>3/24000000*OO[[#This Row],[124 (04JUL1985 09:00:00)-Water Temperature (C)]]*OO[[#This Row],[66]]</f>
        <v>1.7616639445999996E-8</v>
      </c>
      <c r="BQ136" s="10">
        <f>3/24000000*OO[[#This Row],[125 (04JUL1985 12:00:00)-Water Temperature (C)]]*OO[[#This Row],[67]]</f>
        <v>1.6662052827E-8</v>
      </c>
      <c r="BR136" s="10">
        <f>3/24000000*OO[[#This Row],[126 (04JUL1985 15:00:00)-Water Temperature (C)]]*OO[[#This Row],[68]]</f>
        <v>1.605544077195E-8</v>
      </c>
      <c r="BS136" s="10">
        <f>3/24000000*OO[[#This Row],[127 (04JUL1985 18:00:00)-Water Temperature (C)]]*OO[[#This Row],[69]]</f>
        <v>1.5806687816706249E-8</v>
      </c>
      <c r="BT136" s="10">
        <f>3/24000000*OO[[#This Row],[128 (04JUL1985 21:00:00)-Water Temperature (C)]]*OO[[#This Row],[70]]</f>
        <v>1.5141649364099999E-8</v>
      </c>
      <c r="BU136" s="10">
        <f>3/24000000*OO[[#This Row],[129 (05JUL1985 00:00:00)-Water Temperature (C)]]*OO[[#This Row],[71]]</f>
        <v>1.3645424349524999E-8</v>
      </c>
      <c r="BV136" s="10">
        <f>3/24000000*OO[[#This Row],[130 (05JUL1985 03:00:00)-Water Temperature (C)]]*OO[[#This Row],[72]]</f>
        <v>1.2141113881769999E-8</v>
      </c>
      <c r="BW136" s="10">
        <f>3/24000000*OO[[#This Row],[131 (05JUL1985 06:00:00)-Water Temperature (C)]]*OO[[#This Row],[73]]</f>
        <v>1.0949590152506249E-8</v>
      </c>
      <c r="BX136" s="10">
        <f>3/24000000*OO[[#This Row],[132 (05JUL1985 09:00:00)-Water Temperature (C)]]*OO[[#This Row],[74]]</f>
        <v>1.0506917039924998E-8</v>
      </c>
      <c r="BY136" s="10">
        <f>3/24000000*OO[[#This Row],[133 (05JUL1985 12:00:00)-Water Temperature (C)]]*OO[[#This Row],[75]]</f>
        <v>1.0432033807755E-8</v>
      </c>
      <c r="BZ136" s="10">
        <f>3/24000000*OO[[#This Row],[134 (05JUL1985 15:00:00)-Water Temperature (C)]]*OO[[#This Row],[76]]</f>
        <v>1.06244214430275E-8</v>
      </c>
      <c r="CA136" s="10">
        <f>3/24000000*OO[[#This Row],[135 (05JUL1985 18:00:00)-Water Temperature (C)]]*OO[[#This Row],[77]]</f>
        <v>1.0964835796432499E-8</v>
      </c>
      <c r="CB136" s="10">
        <f>3/24000000*OO[[#This Row],[136 (05JUL1985 21:00:00)-Water Temperature (C)]]*OO[[#This Row],[78]]</f>
        <v>1.101141481668125E-8</v>
      </c>
      <c r="CC136" s="10">
        <f>3/24000000*OO[[#This Row],[137 (06JUL1985 00:00:00)-Water Temperature (C)]]*OO[[#This Row],[79]]</f>
        <v>1.05640398436225E-8</v>
      </c>
      <c r="CD136" s="10">
        <f>3/24000000*OO[[#This Row],[138 (06JUL1985 03:00:00)-Water Temperature (C)]]*OO[[#This Row],[80]]</f>
        <v>9.9221323515125009E-9</v>
      </c>
      <c r="CE136" s="10">
        <f>3/24000000*OO[[#This Row],[139 (06JUL1985 06:00:00)-Water Temperature (C)]]*OO[[#This Row],[81]]</f>
        <v>9.2371762521499989E-9</v>
      </c>
      <c r="CF136" s="10">
        <f>3/24000000*OO[[#This Row],[140 (06JUL1985 09:00:00)-Water Temperature (C)]]*OO[[#This Row],[82]]</f>
        <v>9.0470113759849998E-9</v>
      </c>
      <c r="CG136" s="10">
        <f>3/24000000*OO[[#This Row],[141 (06JUL1985 12:00:00)-Water Temperature (C)]]*OO[[#This Row],[83]]</f>
        <v>9.1107015484899996E-9</v>
      </c>
      <c r="CH136" s="10">
        <f>3/24000000*OO[[#This Row],[142 (06JUL1985 15:00:00)-Water Temperature (C)]]*OO[[#This Row],[84]]</f>
        <v>9.3649533464924984E-9</v>
      </c>
      <c r="CI136" s="10">
        <f>3/24000000*OO[[#This Row],[143 (06JUL1985 18:00:00)-Water Temperature (C)]]*OO[[#This Row],[85]]</f>
        <v>9.6654988714775E-9</v>
      </c>
      <c r="CJ136" s="10">
        <f>3/24000000*OO[[#This Row],[144 (06JUL1985 21:00:00)-Water Temperature (C)]]*OO[[#This Row],[86]]</f>
        <v>9.8041522095562491E-9</v>
      </c>
      <c r="CK136" s="10">
        <f>3/24000000*OO[[#This Row],[145 (07JUL1985 00:00:00)-Water Temperature (C)]]*OO[[#This Row],[87]]</f>
        <v>9.558486162056249E-9</v>
      </c>
      <c r="CL136" s="10">
        <f>3/24000000*OO[[#This Row],[146 (07JUL1985 03:00:00)-Water Temperature (C)]]*OO[[#This Row],[88]]</f>
        <v>9.1220749031224989E-9</v>
      </c>
      <c r="CM136" s="10">
        <f>3/24000000*OO[[#This Row],[147 (07JUL1985 06:00:00)-Water Temperature (C)]]*OO[[#This Row],[89]]</f>
        <v>8.57595736832625E-9</v>
      </c>
      <c r="CN136" s="10">
        <f>3/24000000*OO[[#This Row],[148 (07JUL1985 09:00:00)-Water Temperature (C)]]*OO[[#This Row],[90]]</f>
        <v>8.3188320447600012E-9</v>
      </c>
      <c r="CO136" s="10">
        <f>3/24000000*OO[[#This Row],[149 (07JUL1985 12:00:00)-Water Temperature (C)]]*OO[[#This Row],[91]]</f>
        <v>7.9115026221074989E-9</v>
      </c>
      <c r="CP136" s="10">
        <f>3/24000000*OO[[#This Row],[150 (07JUL1985 15:00:00)-Water Temperature (C)]]*OO[[#This Row],[92]]</f>
        <v>7.8120438200974976E-9</v>
      </c>
      <c r="CQ136" s="10">
        <f>3/24000000*OO[[#This Row],[151 (07JUL1985 18:00:00)-Water Temperature (C)]]*OO[[#This Row],[93]]</f>
        <v>7.7385566053574999E-9</v>
      </c>
      <c r="CR136" s="10">
        <f>3/24000000*OO[[#This Row],[152 (07JUL1985 21:00:00)-Water Temperature (C)]]*OO[[#This Row],[94]]</f>
        <v>7.3373356536974999E-9</v>
      </c>
      <c r="CS136" s="10">
        <f>3/24000000*OO[[#This Row],[153 (08JUL1985 00:00:00)-Water Temperature (C)]]*OO[[#This Row],[95]]</f>
        <v>6.6044185218100001E-9</v>
      </c>
      <c r="CT136" s="10">
        <f>3/24000000*OO[[#This Row],[154 (08JUL1985 03:00:00)-Water Temperature (C)]]*OO[[#This Row],[96]]</f>
        <v>5.8561247412449993E-9</v>
      </c>
      <c r="CU136" s="10">
        <f>3/24000000*OO[[#This Row],[155 (08JUL1985 06:00:00)-Water Temperature (C)]]*OO[[#This Row],[97]]</f>
        <v>5.2306212484775003E-9</v>
      </c>
      <c r="CV136" s="10">
        <f>3/24000000*OO[[#This Row],[156 (08JUL1985 09:00:00)-Water Temperature (C)]]*OO[[#This Row],[98]]</f>
        <v>4.9505805403374992E-9</v>
      </c>
      <c r="CW136" s="10">
        <f>3/24000000*OO[[#This Row],[157 (08JUL1985 12:00:00)-Water Temperature (C)]]*OO[[#This Row],[99]]</f>
        <v>4.8638391866662495E-9</v>
      </c>
    </row>
    <row r="137" spans="1:101" x14ac:dyDescent="0.35">
      <c r="A137" t="s">
        <v>142</v>
      </c>
      <c r="B137">
        <v>865.78440000000001</v>
      </c>
      <c r="C137" s="10">
        <f>3/24*OO[[#This Row],[59 (26JUN1985 06:00:00)-Water Temperature (C)]]*OO[[#This Row],[1]]/SUM(OO[1])</f>
        <v>0</v>
      </c>
      <c r="D137" s="10">
        <f>3/24*OO[[#This Row],[60 (26JUN1985 09:00:00)-Water Temperature (C)]]*OO[[#This Row],[2]]/SUM(OO[2])</f>
        <v>0</v>
      </c>
      <c r="E137" s="10">
        <f>3/24*OO[[#This Row],[61 (26JUN1985 12:00:00)-Water Temperature (C)]]*OO[[#This Row],[3]]/SUM(OO[3])</f>
        <v>0</v>
      </c>
      <c r="F137" s="10">
        <f>3/24*OO[[#This Row],[62 (26JUN1985 15:00:00)-Water Temperature (C)]]*OO[[#This Row],[4]]/SUM(OO[4])</f>
        <v>6.6704018464435703E-33</v>
      </c>
      <c r="G137" s="10">
        <f>3/24*OO[[#This Row],[63 (26JUN1985 18:00:00)-Water Temperature (C)]]*OO[[#This Row],[5]]/SUM(OO[5])</f>
        <v>3.4655787567895651E-21</v>
      </c>
      <c r="H137" s="10">
        <f>3/24*OO[[#This Row],[64 (26JUN1985 21:00:00)-Water Temperature (C)]]*OO[[#This Row],[6]]/SUM(OO[6])</f>
        <v>1.3388095250051574E-9</v>
      </c>
      <c r="I137" s="10">
        <f>3/24*OO[[#This Row],[65 (27JUN1985 00:00:00)-Water Temperature (C)]]*OO[[#This Row],[7]]/SUM(OO[7])</f>
        <v>2.0183101043910045E-5</v>
      </c>
      <c r="J137" s="10">
        <f>3/24*OO[[#This Row],[66 (27JUN1985 03:00:00)-Water Temperature (C)]]*OO[[#This Row],[8]]/SUM(OO[8])</f>
        <v>2.2485218621767539E-3</v>
      </c>
      <c r="K137" s="10">
        <f>3/24*OO[[#This Row],[67 (27JUN1985 06:00:00)-Water Temperature (C)]]*OO[[#This Row],[9]]/SUM(OO[9])</f>
        <v>2.3718012904685039E-2</v>
      </c>
      <c r="L137" s="10">
        <f>3/24*OO[[#This Row],[68 (27JUN1985 09:00:00)-Water Temperature (C)]]*OO[[#This Row],[10]]/SUM(OO[10])</f>
        <v>5.551596465021371E-2</v>
      </c>
      <c r="M137" s="10">
        <f>3/24*OO[[#This Row],[69 (27JUN1985 12:00:00)-Water Temperature (C)]]*OO[[#This Row],[11]]/SUM(OO[11])</f>
        <v>4.4474930204005302E-2</v>
      </c>
      <c r="N137" s="10">
        <f>3/24*OO[[#This Row],[70 (27JUN1985 15:00:00)-Water Temperature (C)]]*OO[[#This Row],[12]]/SUM(OO[12])</f>
        <v>1.5773733143521214E-2</v>
      </c>
      <c r="O137" s="10">
        <f>3/24*OO[[#This Row],[71 (27JUN1985 18:00:00)-Water Temperature (C)]]*OO[[#This Row],[13]]/SUM(OO[13])</f>
        <v>3.0767070373596134E-3</v>
      </c>
      <c r="P137" s="10">
        <f>3/24*OO[[#This Row],[72 (27JUN1985 21:00:00)-Water Temperature (C)]]*OO[[#This Row],[14]]/SUM(OO[14])</f>
        <v>4.0884856606109038E-4</v>
      </c>
      <c r="Q137" s="10">
        <f>3/24*OO[[#This Row],[73 (28JUN1985 00:00:00)-Water Temperature (C)]]*OO[[#This Row],[15]]/SUM(OO[15])</f>
        <v>6.5172010949981568E-5</v>
      </c>
      <c r="R137" s="10">
        <f>3/24*OO[[#This Row],[74 (28JUN1985 03:00:00)-Water Temperature (C)]]*OO[[#This Row],[16]]/SUM(OO[16])</f>
        <v>2.9130127468086908E-5</v>
      </c>
      <c r="S137" s="10">
        <f>3/24*OO[[#This Row],[75 (28JUN1985 06:00:00)-Water Temperature (C)]]*OO[[#This Row],[17]]/SUM(OO[17])</f>
        <v>2.3066232008055152E-5</v>
      </c>
      <c r="T137" s="10">
        <f>3/24*OO[[#This Row],[76 (28JUN1985 09:00:00)-Water Temperature (C)]]*OO[[#This Row],[18]]/SUM(OO[18])</f>
        <v>2.1035506169741281E-5</v>
      </c>
      <c r="U137" s="10">
        <f>3/24*OO[[#This Row],[77 (28JUN1985 12:00:00)-Water Temperature (C)]]*OO[[#This Row],[19]]/SUM(OO[19])</f>
        <v>2.0198450274602962E-5</v>
      </c>
      <c r="V137" s="10">
        <f>3/24000000*OO[[#This Row],[78 (28JUN1985 15:00:00)-Water Temperature (C)]]*OO[[#This Row],[20]]</f>
        <v>1.9701217630462496E-5</v>
      </c>
      <c r="W137" s="10">
        <f>3/24000000*OO[[#This Row],[79 (28JUN1985 18:00:00)-Water Temperature (C)]]*OO[[#This Row],[21]]</f>
        <v>1.876868546868E-5</v>
      </c>
      <c r="X137" s="10">
        <f>3/24000000*OO[[#This Row],[80 (28JUN1985 21:00:00)-Water Temperature (C)]]*OO[[#This Row],[22]]</f>
        <v>1.7080172582724999E-5</v>
      </c>
      <c r="Y137" s="10">
        <f>3/24000000*OO[[#This Row],[81 (29JUN1985 00:00:00)-Water Temperature (C)]]*OO[[#This Row],[23]]</f>
        <v>1.5124885872120002E-5</v>
      </c>
      <c r="Z137" s="10">
        <f>3/24000000*OO[[#This Row],[82 (29JUN1985 03:00:00)-Water Temperature (C)]]*OO[[#This Row],[24]]</f>
        <v>1.3311770955665E-5</v>
      </c>
      <c r="AA137" s="10">
        <f>3/24000000*OO[[#This Row],[83 (29JUN1985 06:00:00)-Water Temperature (C)]]*OO[[#This Row],[25]]</f>
        <v>1.1805687742492499E-5</v>
      </c>
      <c r="AB137" s="10">
        <f>3/24000000*OO[[#This Row],[84 (29JUN1985 09:00:00)-Water Temperature (C)]]*OO[[#This Row],[26]]</f>
        <v>1.146957288970875E-5</v>
      </c>
      <c r="AC137" s="10">
        <f>3/24000000*OO[[#This Row],[85 (29JUN1985 12:00:00)-Water Temperature (C)]]*OO[[#This Row],[27]]</f>
        <v>1.22257636509525E-5</v>
      </c>
      <c r="AD137" s="10">
        <f>3/24000000*OO[[#This Row],[86 (29JUN1985 15:00:00)-Water Temperature (C)]]*OO[[#This Row],[28]]</f>
        <v>1.3548059526249999E-5</v>
      </c>
      <c r="AE137" s="10">
        <f>3/24000000*OO[[#This Row],[88 (29JUN1985 21:00:00)-Water Temperature (C)]]*OO[[#This Row],[30]]</f>
        <v>1.42140164429725E-5</v>
      </c>
      <c r="AF137" s="10">
        <f>3/24000000*OO[[#This Row],[88 (29JUN1985 21:00:00)-Water Temperature (C)]]*OO[[#This Row],[30]]</f>
        <v>1.42140164429725E-5</v>
      </c>
      <c r="AG137" s="10">
        <f>3/24000000*OO[[#This Row],[89 (30JUN1985 00:00:00)-Water Temperature (C)]]*OO[[#This Row],[31]]</f>
        <v>1.28273769661075E-5</v>
      </c>
      <c r="AH137" s="10">
        <f>3/24000000*OO[[#This Row],[90 (30JUN1985 03:00:00)-Water Temperature (C)]]*OO[[#This Row],[32]]</f>
        <v>1.127031843702E-5</v>
      </c>
      <c r="AI137" s="10">
        <f>3/24000000*OO[[#This Row],[91 (30JUN1985 06:00:00)-Water Temperature (C)]]*OO[[#This Row],[33]]</f>
        <v>9.9243617830049977E-6</v>
      </c>
      <c r="AJ137" s="10">
        <f>3/24000000*OO[[#This Row],[92 (30JUN1985 09:00:00)-Water Temperature (C)]]*OO[[#This Row],[34]]</f>
        <v>9.3173666963699995E-6</v>
      </c>
      <c r="AK137" s="10">
        <f>3/24000000*OO[[#This Row],[93 (30JUN1985 12:00:00)-Water Temperature (C)]]*OO[[#This Row],[35]]</f>
        <v>8.9090996563437484E-6</v>
      </c>
      <c r="AL137" s="10">
        <f>3/24000000*OO[[#This Row],[94 (30JUN1985 15:00:00)-Water Temperature (C)]]*OO[[#This Row],[36]]</f>
        <v>8.5400535414375015E-6</v>
      </c>
      <c r="AM137" s="10">
        <f>3/24000000*OO[[#This Row],[95 (30JUN1985 18:00:00)-Water Temperature (C)]]*OO[[#This Row],[37]]</f>
        <v>8.2586068825800001E-6</v>
      </c>
      <c r="AN137" s="10">
        <f>3/24000000*OO[[#This Row],[96 (30JUN1985 21:00:00)-Water Temperature (C)]]*OO[[#This Row],[38]]</f>
        <v>7.6654172836800002E-6</v>
      </c>
      <c r="AO137" s="10">
        <f>3/24000000*OO[[#This Row],[97 (01JUL1985 00:00:00)-Water Temperature (C)]]*OO[[#This Row],[39]]</f>
        <v>6.6632492777400001E-6</v>
      </c>
      <c r="AP137" s="10">
        <f>3/24000000*OO[[#This Row],[98 (01JUL1985 03:00:00)-Water Temperature (C)]]*OO[[#This Row],[40]]</f>
        <v>5.73166937322375E-6</v>
      </c>
      <c r="AQ137" s="10">
        <f>3/24000000*OO[[#This Row],[99 (01JUL1985 06:00:00)-Water Temperature (C)]]*OO[[#This Row],[41]]</f>
        <v>4.9727162785499995E-6</v>
      </c>
      <c r="AR137" s="10">
        <f>3/24000000*OO[[#This Row],[100 (01JUL1985 09:00:00)-Water Temperature (C)]]*OO[[#This Row],[42]]</f>
        <v>4.5596919574049996E-6</v>
      </c>
      <c r="AS137" s="10">
        <f>3/24000000*OO[[#This Row],[101 (01JUL1985 12:00:00)-Water Temperature (C)]]*OO[[#This Row],[43]]</f>
        <v>4.3107190055312492E-6</v>
      </c>
      <c r="AT137" s="10">
        <f>3/24000000*OO[[#This Row],[102 (01JUL1985 15:00:00)-Water Temperature (C)]]*OO[[#This Row],[44]]</f>
        <v>4.1220096605474996E-6</v>
      </c>
      <c r="AU137" s="10">
        <f>3/24000000*OO[[#This Row],[103 (01JUL1985 18:00:00)-Water Temperature (C)]]*OO[[#This Row],[45]]</f>
        <v>3.94879499166E-6</v>
      </c>
      <c r="AV137" s="10">
        <f>3/24000000*OO[[#This Row],[104 (01JUL1985 21:00:00)-Water Temperature (C)]]*OO[[#This Row],[46]]</f>
        <v>3.6378953126999993E-6</v>
      </c>
      <c r="AW137" s="10">
        <f>3/24000000*OO[[#This Row],[105 (02JUL1985 00:00:00)-Water Temperature (C)]]*OO[[#This Row],[47]]</f>
        <v>3.1909122273050003E-6</v>
      </c>
      <c r="AX137" s="10">
        <f>3/24000000*OO[[#This Row],[106 (02JUL1985 03:00:00)-Water Temperature (C)]]*OO[[#This Row],[48]]</f>
        <v>2.7484543068487495E-6</v>
      </c>
      <c r="AY137" s="10">
        <f>3/24000000*OO[[#This Row],[107 (02JUL1985 06:00:00)-Water Temperature (C)]]*OO[[#This Row],[49]]</f>
        <v>2.3595767857200002E-6</v>
      </c>
      <c r="AZ137" s="10">
        <f>3/24000000*OO[[#This Row],[108 (02JUL1985 09:00:00)-Water Temperature (C)]]*OO[[#This Row],[50]]</f>
        <v>2.0352369585299996E-6</v>
      </c>
      <c r="BA137" s="10">
        <f>3/24000000*OO[[#This Row],[109 (02JUL1985 12:00:00)-Water Temperature (C)]]*OO[[#This Row],[51]]</f>
        <v>1.8163858120427496E-6</v>
      </c>
      <c r="BB137" s="10">
        <f>3/24000000*OO[[#This Row],[110 (02JUL1985 15:00:00)-Water Temperature (C)]]*OO[[#This Row],[52]]</f>
        <v>1.6158005966718751E-6</v>
      </c>
      <c r="BC137" s="10">
        <f>3/24000000*OO[[#This Row],[111 (02JUL1985 18:00:00)-Water Temperature (C)]]*OO[[#This Row],[53]]</f>
        <v>1.4012240867598751E-6</v>
      </c>
      <c r="BD137" s="10">
        <f>3/24000000*OO[[#This Row],[112 (02JUL1985 21:00:00)-Water Temperature (C)]]*OO[[#This Row],[54]]</f>
        <v>1.1310849527199997E-6</v>
      </c>
      <c r="BE137" s="10">
        <f>3/24000000*OO[[#This Row],[113 (03JUL1985 00:00:00)-Water Temperature (C)]]*OO[[#This Row],[55]]</f>
        <v>8.5709261950687492E-7</v>
      </c>
      <c r="BF137" s="10">
        <f>3/24000000*OO[[#This Row],[114 (03JUL1985 03:00:00)-Water Temperature (C)]]*OO[[#This Row],[56]]</f>
        <v>6.1505945134862491E-7</v>
      </c>
      <c r="BG137" s="10">
        <f>3/24000000*OO[[#This Row],[115 (03JUL1985 06:00:00)-Water Temperature (C)]]*OO[[#This Row],[57]]</f>
        <v>4.3317681878137505E-7</v>
      </c>
      <c r="BH137" s="10">
        <f>3/24000000*OO[[#This Row],[116 (03JUL1985 09:00:00)-Water Temperature (C)]]*OO[[#This Row],[58]]</f>
        <v>3.1789406609100001E-7</v>
      </c>
      <c r="BI137" s="10">
        <f>3/24000000*OO[[#This Row],[117 (03JUL1985 12:00:00)-Water Temperature (C)]]*OO[[#This Row],[59]]</f>
        <v>2.5613548827724998E-7</v>
      </c>
      <c r="BJ137" s="10">
        <f>3/24000000*OO[[#This Row],[118 (03JUL1985 15:00:00)-Water Temperature (C)]]*OO[[#This Row],[60]]</f>
        <v>2.2057113009824999E-7</v>
      </c>
      <c r="BK137" s="10">
        <f>3/24000000*OO[[#This Row],[119 (03JUL1985 18:00:00)-Water Temperature (C)]]*OO[[#This Row],[61]]</f>
        <v>1.9746155842187501E-7</v>
      </c>
      <c r="BL137" s="10">
        <f>3/24000000*OO[[#This Row],[120 (03JUL1985 21:00:00)-Water Temperature (C)]]*OO[[#This Row],[62]]</f>
        <v>1.7249876597981249E-7</v>
      </c>
      <c r="BM137" s="10">
        <f>3/24000000*OO[[#This Row],[121 (04JUL1985 00:00:00)-Water Temperature (C)]]*OO[[#This Row],[63]]</f>
        <v>1.4694188683012498E-7</v>
      </c>
      <c r="BN137" s="10">
        <f>3/24000000*OO[[#This Row],[122 (04JUL1985 03:00:00)-Water Temperature (C)]]*OO[[#This Row],[64]]</f>
        <v>1.2493421386305E-7</v>
      </c>
      <c r="BO137" s="10">
        <f>3/24000000*OO[[#This Row],[123 (04JUL1985 06:00:00)-Water Temperature (C)]]*OO[[#This Row],[65]]</f>
        <v>1.064237894624E-7</v>
      </c>
      <c r="BP137" s="10">
        <f>3/24000000*OO[[#This Row],[124 (04JUL1985 09:00:00)-Water Temperature (C)]]*OO[[#This Row],[66]]</f>
        <v>9.5597593044912492E-8</v>
      </c>
      <c r="BQ137" s="10">
        <f>3/24000000*OO[[#This Row],[125 (04JUL1985 12:00:00)-Water Temperature (C)]]*OO[[#This Row],[67]]</f>
        <v>9.018378027189999E-8</v>
      </c>
      <c r="BR137" s="10">
        <f>3/24000000*OO[[#This Row],[126 (04JUL1985 15:00:00)-Water Temperature (C)]]*OO[[#This Row],[68]]</f>
        <v>8.6779383400499993E-8</v>
      </c>
      <c r="BS137" s="10">
        <f>3/24000000*OO[[#This Row],[127 (04JUL1985 18:00:00)-Water Temperature (C)]]*OO[[#This Row],[69]]</f>
        <v>8.5358076974125E-8</v>
      </c>
      <c r="BT137" s="10">
        <f>3/24000000*OO[[#This Row],[128 (04JUL1985 21:00:00)-Water Temperature (C)]]*OO[[#This Row],[70]]</f>
        <v>8.1863442935937497E-8</v>
      </c>
      <c r="BU137" s="10">
        <f>3/24000000*OO[[#This Row],[129 (05JUL1985 00:00:00)-Water Temperature (C)]]*OO[[#This Row],[71]]</f>
        <v>7.3944824492212502E-8</v>
      </c>
      <c r="BV137" s="10">
        <f>3/24000000*OO[[#This Row],[130 (05JUL1985 03:00:00)-Water Temperature (C)]]*OO[[#This Row],[72]]</f>
        <v>6.5789605171125E-8</v>
      </c>
      <c r="BW137" s="10">
        <f>3/24000000*OO[[#This Row],[131 (05JUL1985 06:00:00)-Water Temperature (C)]]*OO[[#This Row],[73]]</f>
        <v>5.9305622273499997E-8</v>
      </c>
      <c r="BX137" s="10">
        <f>3/24000000*OO[[#This Row],[132 (05JUL1985 09:00:00)-Water Temperature (C)]]*OO[[#This Row],[74]]</f>
        <v>5.6817852872962497E-8</v>
      </c>
      <c r="BY137" s="10">
        <f>3/24000000*OO[[#This Row],[133 (05JUL1985 12:00:00)-Water Temperature (C)]]*OO[[#This Row],[75]]</f>
        <v>5.6336929069825006E-8</v>
      </c>
      <c r="BZ137" s="10">
        <f>3/24000000*OO[[#This Row],[134 (05JUL1985 15:00:00)-Water Temperature (C)]]*OO[[#This Row],[76]]</f>
        <v>5.7252488553749998E-8</v>
      </c>
      <c r="CA137" s="10">
        <f>3/24000000*OO[[#This Row],[135 (05JUL1985 18:00:00)-Water Temperature (C)]]*OO[[#This Row],[77]]</f>
        <v>5.9009135882400003E-8</v>
      </c>
      <c r="CB137" s="10">
        <f>3/24000000*OO[[#This Row],[136 (05JUL1985 21:00:00)-Water Temperature (C)]]*OO[[#This Row],[78]]</f>
        <v>5.927972172900001E-8</v>
      </c>
      <c r="CC137" s="10">
        <f>3/24000000*OO[[#This Row],[137 (06JUL1985 00:00:00)-Water Temperature (C)]]*OO[[#This Row],[79]]</f>
        <v>5.6977213151625005E-8</v>
      </c>
      <c r="CD137" s="10">
        <f>3/24000000*OO[[#This Row],[138 (06JUL1985 03:00:00)-Water Temperature (C)]]*OO[[#This Row],[80]]</f>
        <v>5.3587362614400005E-8</v>
      </c>
      <c r="CE137" s="10">
        <f>3/24000000*OO[[#This Row],[139 (06JUL1985 06:00:00)-Water Temperature (C)]]*OO[[#This Row],[81]]</f>
        <v>4.9944466817375005E-8</v>
      </c>
      <c r="CF137" s="10">
        <f>3/24000000*OO[[#This Row],[140 (06JUL1985 09:00:00)-Water Temperature (C)]]*OO[[#This Row],[82]]</f>
        <v>4.8847504139212488E-8</v>
      </c>
      <c r="CG137" s="10">
        <f>3/24000000*OO[[#This Row],[141 (06JUL1985 12:00:00)-Water Temperature (C)]]*OO[[#This Row],[83]]</f>
        <v>4.9135020377524996E-8</v>
      </c>
      <c r="CH137" s="10">
        <f>3/24000000*OO[[#This Row],[142 (06JUL1985 15:00:00)-Water Temperature (C)]]*OO[[#This Row],[84]]</f>
        <v>5.0412600155299998E-8</v>
      </c>
      <c r="CI137" s="10">
        <f>3/24000000*OO[[#This Row],[143 (06JUL1985 18:00:00)-Water Temperature (C)]]*OO[[#This Row],[85]]</f>
        <v>5.1964670688299995E-8</v>
      </c>
      <c r="CJ137" s="10">
        <f>3/24000000*OO[[#This Row],[144 (06JUL1985 21:00:00)-Water Temperature (C)]]*OO[[#This Row],[86]]</f>
        <v>5.2698287404099999E-8</v>
      </c>
      <c r="CK137" s="10">
        <f>3/24000000*OO[[#This Row],[145 (07JUL1985 00:00:00)-Water Temperature (C)]]*OO[[#This Row],[87]]</f>
        <v>5.1464219269775001E-8</v>
      </c>
      <c r="CL137" s="10">
        <f>3/24000000*OO[[#This Row],[146 (07JUL1985 03:00:00)-Water Temperature (C)]]*OO[[#This Row],[88]]</f>
        <v>4.9187346610049997E-8</v>
      </c>
      <c r="CM137" s="10">
        <f>3/24000000*OO[[#This Row],[147 (07JUL1985 06:00:00)-Water Temperature (C)]]*OO[[#This Row],[89]]</f>
        <v>4.6317994056749999E-8</v>
      </c>
      <c r="CN137" s="10">
        <f>3/24000000*OO[[#This Row],[148 (07JUL1985 09:00:00)-Water Temperature (C)]]*OO[[#This Row],[90]]</f>
        <v>4.49008933496E-8</v>
      </c>
      <c r="CO137" s="10">
        <f>3/24000000*OO[[#This Row],[149 (07JUL1985 12:00:00)-Water Temperature (C)]]*OO[[#This Row],[91]]</f>
        <v>4.2725455208425E-8</v>
      </c>
      <c r="CP137" s="10">
        <f>3/24000000*OO[[#This Row],[150 (07JUL1985 15:00:00)-Water Temperature (C)]]*OO[[#This Row],[92]]</f>
        <v>4.2130526041537506E-8</v>
      </c>
      <c r="CQ137" s="10">
        <f>3/24000000*OO[[#This Row],[151 (07JUL1985 18:00:00)-Water Temperature (C)]]*OO[[#This Row],[93]]</f>
        <v>4.1752961784112495E-8</v>
      </c>
      <c r="CR137" s="10">
        <f>3/24000000*OO[[#This Row],[152 (07JUL1985 21:00:00)-Water Temperature (C)]]*OO[[#This Row],[94]]</f>
        <v>3.9670012680399995E-8</v>
      </c>
      <c r="CS137" s="10">
        <f>3/24000000*OO[[#This Row],[153 (08JUL1985 00:00:00)-Water Temperature (C)]]*OO[[#This Row],[95]]</f>
        <v>3.5785680196624992E-8</v>
      </c>
      <c r="CT137" s="10">
        <f>3/24000000*OO[[#This Row],[154 (08JUL1985 03:00:00)-Water Temperature (C)]]*OO[[#This Row],[96]]</f>
        <v>3.173967877935E-8</v>
      </c>
      <c r="CU137" s="10">
        <f>3/24000000*OO[[#This Row],[155 (08JUL1985 06:00:00)-Water Temperature (C)]]*OO[[#This Row],[97]]</f>
        <v>2.8364568658200002E-8</v>
      </c>
      <c r="CV137" s="10">
        <f>3/24000000*OO[[#This Row],[156 (08JUL1985 09:00:00)-Water Temperature (C)]]*OO[[#This Row],[98]]</f>
        <v>2.6802048163962503E-8</v>
      </c>
      <c r="CW137" s="10">
        <f>3/24000000*OO[[#This Row],[157 (08JUL1985 12:00:00)-Water Temperature (C)]]*OO[[#This Row],[99]]</f>
        <v>2.6289412655625002E-8</v>
      </c>
    </row>
    <row r="138" spans="1:101" x14ac:dyDescent="0.35">
      <c r="A138" t="s">
        <v>143</v>
      </c>
      <c r="B138">
        <v>908.41980000000001</v>
      </c>
      <c r="C138" s="10">
        <f>3/24*OO[[#This Row],[59 (26JUN1985 06:00:00)-Water Temperature (C)]]*OO[[#This Row],[1]]/SUM(OO[1])</f>
        <v>0</v>
      </c>
      <c r="D138" s="10">
        <f>3/24*OO[[#This Row],[60 (26JUN1985 09:00:00)-Water Temperature (C)]]*OO[[#This Row],[2]]/SUM(OO[2])</f>
        <v>0</v>
      </c>
      <c r="E138" s="10">
        <f>3/24*OO[[#This Row],[61 (26JUN1985 12:00:00)-Water Temperature (C)]]*OO[[#This Row],[3]]/SUM(OO[3])</f>
        <v>0</v>
      </c>
      <c r="F138" s="10">
        <f>3/24*OO[[#This Row],[62 (26JUN1985 15:00:00)-Water Temperature (C)]]*OO[[#This Row],[4]]/SUM(OO[4])</f>
        <v>1.2699279242980019E-33</v>
      </c>
      <c r="G138" s="10">
        <f>3/24*OO[[#This Row],[63 (26JUN1985 18:00:00)-Water Temperature (C)]]*OO[[#This Row],[5]]/SUM(OO[5])</f>
        <v>7.8781968825975859E-22</v>
      </c>
      <c r="H138" s="10">
        <f>3/24*OO[[#This Row],[64 (26JUN1985 21:00:00)-Water Temperature (C)]]*OO[[#This Row],[6]]/SUM(OO[6])</f>
        <v>5.3606500979918298E-10</v>
      </c>
      <c r="I138" s="10">
        <f>3/24*OO[[#This Row],[65 (27JUN1985 00:00:00)-Water Temperature (C)]]*OO[[#This Row],[7]]/SUM(OO[7])</f>
        <v>1.4957729303901847E-5</v>
      </c>
      <c r="J138" s="10">
        <f>3/24*OO[[#This Row],[66 (27JUN1985 03:00:00)-Water Temperature (C)]]*OO[[#This Row],[8]]/SUM(OO[8])</f>
        <v>2.0665402527059672E-3</v>
      </c>
      <c r="K138" s="10">
        <f>3/24*OO[[#This Row],[67 (27JUN1985 06:00:00)-Water Temperature (C)]]*OO[[#This Row],[9]]/SUM(OO[9])</f>
        <v>2.5248826811512692E-2</v>
      </c>
      <c r="L138" s="10">
        <f>3/24*OO[[#This Row],[68 (27JUN1985 09:00:00)-Water Temperature (C)]]*OO[[#This Row],[10]]/SUM(OO[10])</f>
        <v>6.5921224174288168E-2</v>
      </c>
      <c r="M138" s="10">
        <f>3/24*OO[[#This Row],[69 (27JUN1985 12:00:00)-Water Temperature (C)]]*OO[[#This Row],[11]]/SUM(OO[11])</f>
        <v>5.757826411455539E-2</v>
      </c>
      <c r="N138" s="10">
        <f>3/24*OO[[#This Row],[70 (27JUN1985 15:00:00)-Water Temperature (C)]]*OO[[#This Row],[12]]/SUM(OO[12])</f>
        <v>2.1875091514516908E-2</v>
      </c>
      <c r="O138" s="10">
        <f>3/24*OO[[#This Row],[71 (27JUN1985 18:00:00)-Water Temperature (C)]]*OO[[#This Row],[13]]/SUM(OO[13])</f>
        <v>4.4898445997105171E-3</v>
      </c>
      <c r="P138" s="10">
        <f>3/24*OO[[#This Row],[72 (27JUN1985 21:00:00)-Water Temperature (C)]]*OO[[#This Row],[14]]/SUM(OO[14])</f>
        <v>6.1104659467744711E-4</v>
      </c>
      <c r="Q138" s="10">
        <f>3/24*OO[[#This Row],[73 (28JUN1985 00:00:00)-Water Temperature (C)]]*OO[[#This Row],[15]]/SUM(OO[15])</f>
        <v>9.1413462833178969E-5</v>
      </c>
      <c r="R138" s="10">
        <f>3/24*OO[[#This Row],[74 (28JUN1985 03:00:00)-Water Temperature (C)]]*OO[[#This Row],[16]]/SUM(OO[16])</f>
        <v>3.6867870012359896E-5</v>
      </c>
      <c r="S138" s="10">
        <f>3/24*OO[[#This Row],[75 (28JUN1985 06:00:00)-Water Temperature (C)]]*OO[[#This Row],[17]]/SUM(OO[17])</f>
        <v>2.846936319406582E-5</v>
      </c>
      <c r="T138" s="10">
        <f>3/24*OO[[#This Row],[76 (28JUN1985 09:00:00)-Water Temperature (C)]]*OO[[#This Row],[18]]/SUM(OO[18])</f>
        <v>2.5777877394187517E-5</v>
      </c>
      <c r="U138" s="10">
        <f>3/24*OO[[#This Row],[77 (28JUN1985 12:00:00)-Water Temperature (C)]]*OO[[#This Row],[19]]/SUM(OO[19])</f>
        <v>2.4667343882690894E-5</v>
      </c>
      <c r="V138" s="10">
        <f>3/24000000*OO[[#This Row],[78 (28JUN1985 15:00:00)-Water Temperature (C)]]*OO[[#This Row],[20]]</f>
        <v>2.4037788847712501E-5</v>
      </c>
      <c r="W138" s="10">
        <f>3/24000000*OO[[#This Row],[79 (28JUN1985 18:00:00)-Water Temperature (C)]]*OO[[#This Row],[21]]</f>
        <v>2.2947554928375E-5</v>
      </c>
      <c r="X138" s="10">
        <f>3/24000000*OO[[#This Row],[80 (28JUN1985 21:00:00)-Water Temperature (C)]]*OO[[#This Row],[22]]</f>
        <v>2.0943761576E-5</v>
      </c>
      <c r="Y138" s="10">
        <f>3/24000000*OO[[#This Row],[81 (29JUN1985 00:00:00)-Water Temperature (C)]]*OO[[#This Row],[23]]</f>
        <v>1.8566364753299997E-5</v>
      </c>
      <c r="Z138" s="10">
        <f>3/24000000*OO[[#This Row],[82 (29JUN1985 03:00:00)-Water Temperature (C)]]*OO[[#This Row],[24]]</f>
        <v>1.6336430144649999E-5</v>
      </c>
      <c r="AA138" s="10">
        <f>3/24000000*OO[[#This Row],[83 (29JUN1985 06:00:00)-Water Temperature (C)]]*OO[[#This Row],[25]]</f>
        <v>1.4450500392587499E-5</v>
      </c>
      <c r="AB138" s="10">
        <f>3/24000000*OO[[#This Row],[84 (29JUN1985 09:00:00)-Water Temperature (C)]]*OO[[#This Row],[26]]</f>
        <v>1.390299527263875E-5</v>
      </c>
      <c r="AC138" s="10">
        <f>3/24000000*OO[[#This Row],[85 (29JUN1985 12:00:00)-Water Temperature (C)]]*OO[[#This Row],[27]]</f>
        <v>1.4689408092969998E-5</v>
      </c>
      <c r="AD138" s="10">
        <f>3/24000000*OO[[#This Row],[86 (29JUN1985 15:00:00)-Water Temperature (C)]]*OO[[#This Row],[28]]</f>
        <v>1.6251305820165E-5</v>
      </c>
      <c r="AE138" s="10">
        <f>3/24000000*OO[[#This Row],[88 (29JUN1985 21:00:00)-Water Temperature (C)]]*OO[[#This Row],[30]]</f>
        <v>1.72345331826875E-5</v>
      </c>
      <c r="AF138" s="10">
        <f>3/24000000*OO[[#This Row],[88 (29JUN1985 21:00:00)-Water Temperature (C)]]*OO[[#This Row],[30]]</f>
        <v>1.72345331826875E-5</v>
      </c>
      <c r="AG138" s="10">
        <f>3/24000000*OO[[#This Row],[89 (30JUN1985 00:00:00)-Water Temperature (C)]]*OO[[#This Row],[31]]</f>
        <v>1.56195594159175E-5</v>
      </c>
      <c r="AH138" s="10">
        <f>3/24000000*OO[[#This Row],[90 (30JUN1985 03:00:00)-Water Temperature (C)]]*OO[[#This Row],[32]]</f>
        <v>1.3723545001743751E-5</v>
      </c>
      <c r="AI138" s="10">
        <f>3/24000000*OO[[#This Row],[91 (30JUN1985 06:00:00)-Water Temperature (C)]]*OO[[#This Row],[33]]</f>
        <v>1.2078730286912501E-5</v>
      </c>
      <c r="AJ138" s="10">
        <f>3/24000000*OO[[#This Row],[92 (30JUN1985 09:00:00)-Water Temperature (C)]]*OO[[#This Row],[34]]</f>
        <v>1.12931235812125E-5</v>
      </c>
      <c r="AK138" s="10">
        <f>3/24000000*OO[[#This Row],[93 (30JUN1985 12:00:00)-Water Temperature (C)]]*OO[[#This Row],[35]]</f>
        <v>1.077246945324375E-5</v>
      </c>
      <c r="AL138" s="10">
        <f>3/24000000*OO[[#This Row],[94 (30JUN1985 15:00:00)-Water Temperature (C)]]*OO[[#This Row],[36]]</f>
        <v>1.0307314148099999E-5</v>
      </c>
      <c r="AM138" s="10">
        <f>3/24000000*OO[[#This Row],[95 (30JUN1985 18:00:00)-Water Temperature (C)]]*OO[[#This Row],[37]]</f>
        <v>9.947768109815E-6</v>
      </c>
      <c r="AN138" s="10">
        <f>3/24000000*OO[[#This Row],[96 (30JUN1985 21:00:00)-Water Temperature (C)]]*OO[[#This Row],[38]]</f>
        <v>9.2383551353099979E-6</v>
      </c>
      <c r="AO138" s="10">
        <f>3/24000000*OO[[#This Row],[97 (01JUL1985 00:00:00)-Water Temperature (C)]]*OO[[#This Row],[39]]</f>
        <v>8.0467355009375003E-6</v>
      </c>
      <c r="AP138" s="10">
        <f>3/24000000*OO[[#This Row],[98 (01JUL1985 03:00:00)-Water Temperature (C)]]*OO[[#This Row],[40]]</f>
        <v>6.9100345635749982E-6</v>
      </c>
      <c r="AQ138" s="10">
        <f>3/24000000*OO[[#This Row],[99 (01JUL1985 06:00:00)-Water Temperature (C)]]*OO[[#This Row],[41]]</f>
        <v>5.989406393999999E-6</v>
      </c>
      <c r="AR138" s="10">
        <f>3/24000000*OO[[#This Row],[100 (01JUL1985 09:00:00)-Water Temperature (C)]]*OO[[#This Row],[42]]</f>
        <v>5.4700409486699997E-6</v>
      </c>
      <c r="AS138" s="10">
        <f>3/24000000*OO[[#This Row],[101 (01JUL1985 12:00:00)-Water Temperature (C)]]*OO[[#This Row],[43]]</f>
        <v>5.1490059959437489E-6</v>
      </c>
      <c r="AT138" s="10">
        <f>3/24000000*OO[[#This Row],[102 (01JUL1985 15:00:00)-Water Temperature (C)]]*OO[[#This Row],[44]]</f>
        <v>4.9065479746874995E-6</v>
      </c>
      <c r="AU138" s="10">
        <f>3/24000000*OO[[#This Row],[103 (01JUL1985 18:00:00)-Water Temperature (C)]]*OO[[#This Row],[45]]</f>
        <v>4.688219251635001E-6</v>
      </c>
      <c r="AV138" s="10">
        <f>3/24000000*OO[[#This Row],[104 (01JUL1985 21:00:00)-Water Temperature (C)]]*OO[[#This Row],[46]]</f>
        <v>4.3190236351825008E-6</v>
      </c>
      <c r="AW138" s="10">
        <f>3/24000000*OO[[#This Row],[105 (02JUL1985 00:00:00)-Water Temperature (C)]]*OO[[#This Row],[47]]</f>
        <v>3.7927917601949994E-6</v>
      </c>
      <c r="AX138" s="10">
        <f>3/24000000*OO[[#This Row],[106 (02JUL1985 03:00:00)-Water Temperature (C)]]*OO[[#This Row],[48]]</f>
        <v>3.2656607096924998E-6</v>
      </c>
      <c r="AY138" s="10">
        <f>3/24000000*OO[[#This Row],[107 (02JUL1985 06:00:00)-Water Temperature (C)]]*OO[[#This Row],[49]]</f>
        <v>2.8008692881124997E-6</v>
      </c>
      <c r="AZ138" s="10">
        <f>3/24000000*OO[[#This Row],[108 (02JUL1985 09:00:00)-Water Temperature (C)]]*OO[[#This Row],[50]]</f>
        <v>2.4143316127549997E-6</v>
      </c>
      <c r="BA138" s="10">
        <f>3/24000000*OO[[#This Row],[109 (02JUL1985 12:00:00)-Water Temperature (C)]]*OO[[#This Row],[51]]</f>
        <v>2.1479335364987503E-6</v>
      </c>
      <c r="BB138" s="10">
        <f>3/24000000*OO[[#This Row],[110 (02JUL1985 15:00:00)-Water Temperature (C)]]*OO[[#This Row],[52]]</f>
        <v>1.9106414188457498E-6</v>
      </c>
      <c r="BC138" s="10">
        <f>3/24000000*OO[[#This Row],[111 (02JUL1985 18:00:00)-Water Temperature (C)]]*OO[[#This Row],[53]]</f>
        <v>1.660170735349875E-6</v>
      </c>
      <c r="BD138" s="10">
        <f>3/24000000*OO[[#This Row],[112 (02JUL1985 21:00:00)-Water Temperature (C)]]*OO[[#This Row],[54]]</f>
        <v>1.3493116731974997E-6</v>
      </c>
      <c r="BE138" s="10">
        <f>3/24000000*OO[[#This Row],[113 (03JUL1985 00:00:00)-Water Temperature (C)]]*OO[[#This Row],[55]]</f>
        <v>1.0295180499479999E-6</v>
      </c>
      <c r="BF138" s="10">
        <f>3/24000000*OO[[#This Row],[114 (03JUL1985 03:00:00)-Water Temperature (C)]]*OO[[#This Row],[56]]</f>
        <v>7.4249305456087482E-7</v>
      </c>
      <c r="BG138" s="10">
        <f>3/24000000*OO[[#This Row],[115 (03JUL1985 06:00:00)-Water Temperature (C)]]*OO[[#This Row],[57]]</f>
        <v>5.225059322455E-7</v>
      </c>
      <c r="BH138" s="10">
        <f>3/24000000*OO[[#This Row],[116 (03JUL1985 09:00:00)-Water Temperature (C)]]*OO[[#This Row],[58]]</f>
        <v>3.8120998651399999E-7</v>
      </c>
      <c r="BI138" s="10">
        <f>3/24000000*OO[[#This Row],[117 (03JUL1985 12:00:00)-Water Temperature (C)]]*OO[[#This Row],[59]]</f>
        <v>3.0437734100574994E-7</v>
      </c>
      <c r="BJ138" s="10">
        <f>3/24000000*OO[[#This Row],[118 (03JUL1985 15:00:00)-Water Temperature (C)]]*OO[[#This Row],[60]]</f>
        <v>2.6044756445E-7</v>
      </c>
      <c r="BK138" s="10">
        <f>3/24000000*OO[[#This Row],[119 (03JUL1985 18:00:00)-Water Temperature (C)]]*OO[[#This Row],[61]]</f>
        <v>2.3222594700800001E-7</v>
      </c>
      <c r="BL138" s="10">
        <f>3/24000000*OO[[#This Row],[120 (03JUL1985 21:00:00)-Water Temperature (C)]]*OO[[#This Row],[62]]</f>
        <v>2.0284926867899999E-7</v>
      </c>
      <c r="BM138" s="10">
        <f>3/24000000*OO[[#This Row],[121 (04JUL1985 00:00:00)-Water Temperature (C)]]*OO[[#This Row],[63]]</f>
        <v>1.7299671928399999E-7</v>
      </c>
      <c r="BN138" s="10">
        <f>3/24000000*OO[[#This Row],[122 (04JUL1985 03:00:00)-Water Temperature (C)]]*OO[[#This Row],[64]]</f>
        <v>1.4713259046694999E-7</v>
      </c>
      <c r="BO138" s="10">
        <f>3/24000000*OO[[#This Row],[123 (04JUL1985 06:00:00)-Water Temperature (C)]]*OO[[#This Row],[65]]</f>
        <v>1.2534357311861251E-7</v>
      </c>
      <c r="BP138" s="10">
        <f>3/24000000*OO[[#This Row],[124 (04JUL1985 09:00:00)-Water Temperature (C)]]*OO[[#This Row],[66]]</f>
        <v>1.1228697646556248E-7</v>
      </c>
      <c r="BQ138" s="10">
        <f>3/24000000*OO[[#This Row],[125 (04JUL1985 12:00:00)-Water Temperature (C)]]*OO[[#This Row],[67]]</f>
        <v>1.05408672523275E-7</v>
      </c>
      <c r="BR138" s="10">
        <f>3/24000000*OO[[#This Row],[126 (04JUL1985 15:00:00)-Water Temperature (C)]]*OO[[#This Row],[68]]</f>
        <v>1.0116362251065E-7</v>
      </c>
      <c r="BS138" s="10">
        <f>3/24000000*OO[[#This Row],[127 (04JUL1985 18:00:00)-Water Temperature (C)]]*OO[[#This Row],[69]]</f>
        <v>9.9374039340875012E-8</v>
      </c>
      <c r="BT138" s="10">
        <f>3/24000000*OO[[#This Row],[128 (04JUL1985 21:00:00)-Water Temperature (C)]]*OO[[#This Row],[70]]</f>
        <v>9.538503516589999E-8</v>
      </c>
      <c r="BU138" s="10">
        <f>3/24000000*OO[[#This Row],[129 (05JUL1985 00:00:00)-Water Temperature (C)]]*OO[[#This Row],[71]]</f>
        <v>8.649917243142501E-8</v>
      </c>
      <c r="BV138" s="10">
        <f>3/24000000*OO[[#This Row],[130 (05JUL1985 03:00:00)-Water Temperature (C)]]*OO[[#This Row],[72]]</f>
        <v>7.6981447676249995E-8</v>
      </c>
      <c r="BW138" s="10">
        <f>3/24000000*OO[[#This Row],[131 (05JUL1985 06:00:00)-Water Temperature (C)]]*OO[[#This Row],[73]]</f>
        <v>6.9369334038799996E-8</v>
      </c>
      <c r="BX138" s="10">
        <f>3/24000000*OO[[#This Row],[132 (05JUL1985 09:00:00)-Water Temperature (C)]]*OO[[#This Row],[74]]</f>
        <v>6.63448540631E-8</v>
      </c>
      <c r="BY138" s="10">
        <f>3/24000000*OO[[#This Row],[133 (05JUL1985 12:00:00)-Water Temperature (C)]]*OO[[#This Row],[75]]</f>
        <v>6.5643649445562504E-8</v>
      </c>
      <c r="BZ138" s="10">
        <f>3/24000000*OO[[#This Row],[134 (05JUL1985 15:00:00)-Water Temperature (C)]]*OO[[#This Row],[76]]</f>
        <v>6.6491314366225002E-8</v>
      </c>
      <c r="CA138" s="10">
        <f>3/24000000*OO[[#This Row],[135 (05JUL1985 18:00:00)-Water Temperature (C)]]*OO[[#This Row],[77]]</f>
        <v>6.8341315455449994E-8</v>
      </c>
      <c r="CB138" s="10">
        <f>3/24000000*OO[[#This Row],[136 (05JUL1985 21:00:00)-Water Temperature (C)]]*OO[[#This Row],[78]]</f>
        <v>6.8599970347649998E-8</v>
      </c>
      <c r="CC138" s="10">
        <f>3/24000000*OO[[#This Row],[137 (06JUL1985 00:00:00)-Water Temperature (C)]]*OO[[#This Row],[79]]</f>
        <v>6.6135404541499997E-8</v>
      </c>
      <c r="CD138" s="10">
        <f>3/24000000*OO[[#This Row],[138 (06JUL1985 03:00:00)-Water Temperature (C)]]*OO[[#This Row],[80]]</f>
        <v>6.2340560744812503E-8</v>
      </c>
      <c r="CE138" s="10">
        <f>3/24000000*OO[[#This Row],[139 (06JUL1985 06:00:00)-Water Temperature (C)]]*OO[[#This Row],[81]]</f>
        <v>5.8249400584374995E-8</v>
      </c>
      <c r="CF138" s="10">
        <f>3/24000000*OO[[#This Row],[140 (06JUL1985 09:00:00)-Water Temperature (C)]]*OO[[#This Row],[82]]</f>
        <v>5.6888308365200001E-8</v>
      </c>
      <c r="CG138" s="10">
        <f>3/24000000*OO[[#This Row],[141 (06JUL1985 12:00:00)-Water Temperature (C)]]*OO[[#This Row],[83]]</f>
        <v>5.7109381868899994E-8</v>
      </c>
      <c r="CH138" s="10">
        <f>3/24000000*OO[[#This Row],[142 (06JUL1985 15:00:00)-Water Temperature (C)]]*OO[[#This Row],[84]]</f>
        <v>5.8402609179800003E-8</v>
      </c>
      <c r="CI138" s="10">
        <f>3/24000000*OO[[#This Row],[143 (06JUL1985 18:00:00)-Water Temperature (C)]]*OO[[#This Row],[85]]</f>
        <v>6.0058692369962488E-8</v>
      </c>
      <c r="CJ138" s="10">
        <f>3/24000000*OO[[#This Row],[144 (06JUL1985 21:00:00)-Water Temperature (C)]]*OO[[#This Row],[86]]</f>
        <v>6.0801724122587501E-8</v>
      </c>
      <c r="CK138" s="10">
        <f>3/24000000*OO[[#This Row],[145 (07JUL1985 00:00:00)-Water Temperature (C)]]*OO[[#This Row],[87]]</f>
        <v>5.9526067557750005E-8</v>
      </c>
      <c r="CL138" s="10">
        <f>3/24000000*OO[[#This Row],[146 (07JUL1985 03:00:00)-Water Temperature (C)]]*OO[[#This Row],[88]]</f>
        <v>5.7024009834999992E-8</v>
      </c>
      <c r="CM138" s="10">
        <f>3/24000000*OO[[#This Row],[147 (07JUL1985 06:00:00)-Water Temperature (C)]]*OO[[#This Row],[89]]</f>
        <v>5.3870764673812497E-8</v>
      </c>
      <c r="CN138" s="10">
        <f>3/24000000*OO[[#This Row],[148 (07JUL1985 09:00:00)-Water Temperature (C)]]*OO[[#This Row],[90]]</f>
        <v>5.2185056585599992E-8</v>
      </c>
      <c r="CO138" s="10">
        <f>3/24000000*OO[[#This Row],[149 (07JUL1985 12:00:00)-Water Temperature (C)]]*OO[[#This Row],[91]]</f>
        <v>4.9697054452499998E-8</v>
      </c>
      <c r="CP138" s="10">
        <f>3/24000000*OO[[#This Row],[150 (07JUL1985 15:00:00)-Water Temperature (C)]]*OO[[#This Row],[92]]</f>
        <v>4.8909019385137504E-8</v>
      </c>
      <c r="CQ138" s="10">
        <f>3/24000000*OO[[#This Row],[151 (07JUL1985 18:00:00)-Water Temperature (C)]]*OO[[#This Row],[93]]</f>
        <v>4.8485719661474996E-8</v>
      </c>
      <c r="CR138" s="10">
        <f>3/24000000*OO[[#This Row],[152 (07JUL1985 21:00:00)-Water Temperature (C)]]*OO[[#This Row],[94]]</f>
        <v>4.6185617808412501E-8</v>
      </c>
      <c r="CS138" s="10">
        <f>3/24000000*OO[[#This Row],[153 (08JUL1985 00:00:00)-Water Temperature (C)]]*OO[[#This Row],[95]]</f>
        <v>4.1820458678174997E-8</v>
      </c>
      <c r="CT138" s="10">
        <f>3/24000000*OO[[#This Row],[154 (08JUL1985 03:00:00)-Water Temperature (C)]]*OO[[#This Row],[96]]</f>
        <v>3.7117367048674995E-8</v>
      </c>
      <c r="CU138" s="10">
        <f>3/24000000*OO[[#This Row],[155 (08JUL1985 06:00:00)-Water Temperature (C)]]*OO[[#This Row],[97]]</f>
        <v>3.3220436107200002E-8</v>
      </c>
      <c r="CV138" s="10">
        <f>3/24000000*OO[[#This Row],[156 (08JUL1985 09:00:00)-Water Temperature (C)]]*OO[[#This Row],[98]]</f>
        <v>3.1336792408874997E-8</v>
      </c>
      <c r="CW138" s="10">
        <f>3/24000000*OO[[#This Row],[157 (08JUL1985 12:00:00)-Water Temperature (C)]]*OO[[#This Row],[99]]</f>
        <v>3.0660985085824996E-8</v>
      </c>
    </row>
    <row r="139" spans="1:101" x14ac:dyDescent="0.35">
      <c r="A139" t="s">
        <v>144</v>
      </c>
      <c r="B139">
        <v>915.82339999999999</v>
      </c>
      <c r="C139" s="10">
        <f>3/24*OO[[#This Row],[59 (26JUN1985 06:00:00)-Water Temperature (C)]]*OO[[#This Row],[1]]/SUM(OO[1])</f>
        <v>0</v>
      </c>
      <c r="D139" s="10">
        <f>3/24*OO[[#This Row],[60 (26JUN1985 09:00:00)-Water Temperature (C)]]*OO[[#This Row],[2]]/SUM(OO[2])</f>
        <v>0</v>
      </c>
      <c r="E139" s="10">
        <f>3/24*OO[[#This Row],[61 (26JUN1985 12:00:00)-Water Temperature (C)]]*OO[[#This Row],[3]]/SUM(OO[3])</f>
        <v>0</v>
      </c>
      <c r="F139" s="10">
        <f>3/24*OO[[#This Row],[62 (26JUN1985 15:00:00)-Water Temperature (C)]]*OO[[#This Row],[4]]/SUM(OO[4])</f>
        <v>2.1132520343438345E-34</v>
      </c>
      <c r="G139" s="10">
        <f>3/24*OO[[#This Row],[63 (26JUN1985 18:00:00)-Water Temperature (C)]]*OO[[#This Row],[5]]/SUM(OO[5])</f>
        <v>1.3920229428128597E-22</v>
      </c>
      <c r="H139" s="10">
        <f>3/24*OO[[#This Row],[64 (26JUN1985 21:00:00)-Water Temperature (C)]]*OO[[#This Row],[6]]/SUM(OO[6])</f>
        <v>1.3028035625117222E-10</v>
      </c>
      <c r="I139" s="10">
        <f>3/24*OO[[#This Row],[65 (27JUN1985 00:00:00)-Water Temperature (C)]]*OO[[#This Row],[7]]/SUM(OO[7])</f>
        <v>9.5826008190800455E-6</v>
      </c>
      <c r="J139" s="10">
        <f>3/24*OO[[#This Row],[66 (27JUN1985 03:00:00)-Water Temperature (C)]]*OO[[#This Row],[8]]/SUM(OO[8])</f>
        <v>1.7042700923338486E-3</v>
      </c>
      <c r="K139" s="10">
        <f>3/24*OO[[#This Row],[67 (27JUN1985 06:00:00)-Water Temperature (C)]]*OO[[#This Row],[9]]/SUM(OO[9])</f>
        <v>2.4712156917806965E-2</v>
      </c>
      <c r="L139" s="10">
        <f>3/24*OO[[#This Row],[68 (27JUN1985 09:00:00)-Water Temperature (C)]]*OO[[#This Row],[10]]/SUM(OO[10])</f>
        <v>7.3386515065379535E-2</v>
      </c>
      <c r="M139" s="10">
        <f>3/24*OO[[#This Row],[69 (27JUN1985 12:00:00)-Water Temperature (C)]]*OO[[#This Row],[11]]/SUM(OO[11])</f>
        <v>7.1025246239136225E-2</v>
      </c>
      <c r="N139" s="10">
        <f>3/24*OO[[#This Row],[70 (27JUN1985 15:00:00)-Water Temperature (C)]]*OO[[#This Row],[12]]/SUM(OO[12])</f>
        <v>2.930210502050656E-2</v>
      </c>
      <c r="O139" s="10">
        <f>3/24*OO[[#This Row],[71 (27JUN1985 18:00:00)-Water Temperature (C)]]*OO[[#This Row],[13]]/SUM(OO[13])</f>
        <v>6.3972769084458814E-3</v>
      </c>
      <c r="P139" s="10">
        <f>3/24*OO[[#This Row],[72 (27JUN1985 21:00:00)-Water Temperature (C)]]*OO[[#This Row],[14]]/SUM(OO[14])</f>
        <v>8.9909891581632499E-4</v>
      </c>
      <c r="Q139" s="10">
        <f>3/24*OO[[#This Row],[73 (28JUN1985 00:00:00)-Water Temperature (C)]]*OO[[#This Row],[15]]/SUM(OO[15])</f>
        <v>1.265248777494013E-4</v>
      </c>
      <c r="R139" s="10">
        <f>3/24*OO[[#This Row],[74 (28JUN1985 03:00:00)-Water Temperature (C)]]*OO[[#This Row],[16]]/SUM(OO[16])</f>
        <v>4.4811816537606113E-5</v>
      </c>
      <c r="S139" s="10">
        <f>3/24*OO[[#This Row],[75 (28JUN1985 06:00:00)-Water Temperature (C)]]*OO[[#This Row],[17]]/SUM(OO[17])</f>
        <v>3.3350058349826487E-5</v>
      </c>
      <c r="T139" s="10">
        <f>3/24*OO[[#This Row],[76 (28JUN1985 09:00:00)-Water Temperature (C)]]*OO[[#This Row],[18]]/SUM(OO[18])</f>
        <v>2.9910761008461309E-5</v>
      </c>
      <c r="U139" s="10">
        <f>3/24*OO[[#This Row],[77 (28JUN1985 12:00:00)-Water Temperature (C)]]*OO[[#This Row],[19]]/SUM(OO[19])</f>
        <v>2.8471300749676257E-5</v>
      </c>
      <c r="V139" s="10">
        <f>3/24000000*OO[[#This Row],[78 (28JUN1985 15:00:00)-Water Temperature (C)]]*OO[[#This Row],[20]]</f>
        <v>2.7691315145199995E-5</v>
      </c>
      <c r="W139" s="10">
        <f>3/24000000*OO[[#This Row],[79 (28JUN1985 18:00:00)-Water Temperature (C)]]*OO[[#This Row],[21]]</f>
        <v>2.6461971512499998E-5</v>
      </c>
      <c r="X139" s="10">
        <f>3/24000000*OO[[#This Row],[80 (28JUN1985 21:00:00)-Water Temperature (C)]]*OO[[#This Row],[22]]</f>
        <v>2.4211980408299998E-5</v>
      </c>
      <c r="Y139" s="10">
        <f>3/24000000*OO[[#This Row],[81 (29JUN1985 00:00:00)-Water Temperature (C)]]*OO[[#This Row],[23]]</f>
        <v>2.1473732388124999E-5</v>
      </c>
      <c r="Z139" s="10">
        <f>3/24000000*OO[[#This Row],[82 (29JUN1985 03:00:00)-Water Temperature (C)]]*OO[[#This Row],[24]]</f>
        <v>1.8865649614593749E-5</v>
      </c>
      <c r="AA139" s="10">
        <f>3/24000000*OO[[#This Row],[83 (29JUN1985 06:00:00)-Water Temperature (C)]]*OO[[#This Row],[25]]</f>
        <v>1.6620931201746247E-5</v>
      </c>
      <c r="AB139" s="10">
        <f>3/24000000*OO[[#This Row],[84 (29JUN1985 09:00:00)-Water Temperature (C)]]*OO[[#This Row],[26]]</f>
        <v>1.5803368698011247E-5</v>
      </c>
      <c r="AC139" s="10">
        <f>3/24000000*OO[[#This Row],[85 (29JUN1985 12:00:00)-Water Temperature (C)]]*OO[[#This Row],[27]]</f>
        <v>1.6479841048419998E-5</v>
      </c>
      <c r="AD139" s="10">
        <f>3/24000000*OO[[#This Row],[86 (29JUN1985 15:00:00)-Water Temperature (C)]]*OO[[#This Row],[28]]</f>
        <v>1.814263764477E-5</v>
      </c>
      <c r="AE139" s="10">
        <f>3/24000000*OO[[#This Row],[88 (29JUN1985 21:00:00)-Water Temperature (C)]]*OO[[#This Row],[30]]</f>
        <v>1.9454365795275001E-5</v>
      </c>
      <c r="AF139" s="10">
        <f>3/24000000*OO[[#This Row],[88 (29JUN1985 21:00:00)-Water Temperature (C)]]*OO[[#This Row],[30]]</f>
        <v>1.9454365795275001E-5</v>
      </c>
      <c r="AG139" s="10">
        <f>3/24000000*OO[[#This Row],[89 (30JUN1985 00:00:00)-Water Temperature (C)]]*OO[[#This Row],[31]]</f>
        <v>1.77342818442E-5</v>
      </c>
      <c r="AH139" s="10">
        <f>3/24000000*OO[[#This Row],[90 (30JUN1985 03:00:00)-Water Temperature (C)]]*OO[[#This Row],[32]]</f>
        <v>1.559405259845E-5</v>
      </c>
      <c r="AI139" s="10">
        <f>3/24000000*OO[[#This Row],[91 (30JUN1985 06:00:00)-Water Temperature (C)]]*OO[[#This Row],[33]]</f>
        <v>1.3732313888479999E-5</v>
      </c>
      <c r="AJ139" s="10">
        <f>3/24000000*OO[[#This Row],[92 (30JUN1985 09:00:00)-Water Temperature (C)]]*OO[[#This Row],[34]]</f>
        <v>1.27947774235225E-5</v>
      </c>
      <c r="AK139" s="10">
        <f>3/24000000*OO[[#This Row],[93 (30JUN1985 12:00:00)-Water Temperature (C)]]*OO[[#This Row],[35]]</f>
        <v>1.2173514041906252E-5</v>
      </c>
      <c r="AL139" s="10">
        <f>3/24000000*OO[[#This Row],[94 (30JUN1985 15:00:00)-Water Temperature (C)]]*OO[[#This Row],[36]]</f>
        <v>1.1634258050741248E-5</v>
      </c>
      <c r="AM139" s="10">
        <f>3/24000000*OO[[#This Row],[95 (30JUN1985 18:00:00)-Water Temperature (C)]]*OO[[#This Row],[37]]</f>
        <v>1.120809995759375E-5</v>
      </c>
      <c r="AN139" s="10">
        <f>3/24000000*OO[[#This Row],[96 (30JUN1985 21:00:00)-Water Temperature (C)]]*OO[[#This Row],[38]]</f>
        <v>1.0413544894619998E-5</v>
      </c>
      <c r="AO139" s="10">
        <f>3/24000000*OO[[#This Row],[97 (01JUL1985 00:00:00)-Water Temperature (C)]]*OO[[#This Row],[39]]</f>
        <v>9.1005976182487492E-6</v>
      </c>
      <c r="AP139" s="10">
        <f>3/24000000*OO[[#This Row],[98 (01JUL1985 03:00:00)-Water Temperature (C)]]*OO[[#This Row],[40]]</f>
        <v>7.8092948085599995E-6</v>
      </c>
      <c r="AQ139" s="10">
        <f>3/24000000*OO[[#This Row],[99 (01JUL1985 06:00:00)-Water Temperature (C)]]*OO[[#This Row],[41]]</f>
        <v>6.7689209606199996E-6</v>
      </c>
      <c r="AR139" s="10">
        <f>3/24000000*OO[[#This Row],[100 (01JUL1985 09:00:00)-Water Temperature (C)]]*OO[[#This Row],[42]]</f>
        <v>6.1635358300062495E-6</v>
      </c>
      <c r="AS139" s="10">
        <f>3/24000000*OO[[#This Row],[101 (01JUL1985 12:00:00)-Water Temperature (C)]]*OO[[#This Row],[43]]</f>
        <v>5.7803951793099998E-6</v>
      </c>
      <c r="AT139" s="10">
        <f>3/24000000*OO[[#This Row],[102 (01JUL1985 15:00:00)-Water Temperature (C)]]*OO[[#This Row],[44]]</f>
        <v>5.4895100566762497E-6</v>
      </c>
      <c r="AU139" s="10">
        <f>3/24000000*OO[[#This Row],[103 (01JUL1985 18:00:00)-Water Temperature (C)]]*OO[[#This Row],[45]]</f>
        <v>5.2341893631649998E-6</v>
      </c>
      <c r="AV139" s="10">
        <f>3/24000000*OO[[#This Row],[104 (01JUL1985 21:00:00)-Water Temperature (C)]]*OO[[#This Row],[46]]</f>
        <v>4.8227239144074988E-6</v>
      </c>
      <c r="AW139" s="10">
        <f>3/24000000*OO[[#This Row],[105 (02JUL1985 00:00:00)-Water Temperature (C)]]*OO[[#This Row],[47]]</f>
        <v>4.2484614652012495E-6</v>
      </c>
      <c r="AX139" s="10">
        <f>3/24000000*OO[[#This Row],[106 (02JUL1985 03:00:00)-Water Temperature (C)]]*OO[[#This Row],[48]]</f>
        <v>3.6623761229999998E-6</v>
      </c>
      <c r="AY139" s="10">
        <f>3/24000000*OO[[#This Row],[107 (02JUL1985 06:00:00)-Water Temperature (C)]]*OO[[#This Row],[49]]</f>
        <v>3.1422367248374996E-6</v>
      </c>
      <c r="AZ139" s="10">
        <f>3/24000000*OO[[#This Row],[108 (02JUL1985 09:00:00)-Water Temperature (C)]]*OO[[#This Row],[50]]</f>
        <v>2.7100360189762503E-6</v>
      </c>
      <c r="BA139" s="10">
        <f>3/24000000*OO[[#This Row],[109 (02JUL1985 12:00:00)-Water Temperature (C)]]*OO[[#This Row],[51]]</f>
        <v>2.4072755360624996E-6</v>
      </c>
      <c r="BB139" s="10">
        <f>3/24000000*OO[[#This Row],[110 (02JUL1985 15:00:00)-Water Temperature (C)]]*OO[[#This Row],[52]]</f>
        <v>2.1416127675637502E-6</v>
      </c>
      <c r="BC139" s="10">
        <f>3/24000000*OO[[#This Row],[111 (02JUL1985 18:00:00)-Water Temperature (C)]]*OO[[#This Row],[53]]</f>
        <v>1.8647849189861251E-6</v>
      </c>
      <c r="BD139" s="10">
        <f>3/24000000*OO[[#This Row],[112 (02JUL1985 21:00:00)-Water Temperature (C)]]*OO[[#This Row],[54]]</f>
        <v>1.527019625231E-6</v>
      </c>
      <c r="BE139" s="10">
        <f>3/24000000*OO[[#This Row],[113 (03JUL1985 00:00:00)-Water Temperature (C)]]*OO[[#This Row],[55]]</f>
        <v>1.1743880568524999E-6</v>
      </c>
      <c r="BF139" s="10">
        <f>3/24000000*OO[[#This Row],[114 (03JUL1985 03:00:00)-Water Temperature (C)]]*OO[[#This Row],[56]]</f>
        <v>8.5240776999299991E-7</v>
      </c>
      <c r="BG139" s="10">
        <f>3/24000000*OO[[#This Row],[115 (03JUL1985 06:00:00)-Water Temperature (C)]]*OO[[#This Row],[57]]</f>
        <v>6.0006826728562487E-7</v>
      </c>
      <c r="BH139" s="10">
        <f>3/24000000*OO[[#This Row],[116 (03JUL1985 09:00:00)-Water Temperature (C)]]*OO[[#This Row],[58]]</f>
        <v>4.3550708005799995E-7</v>
      </c>
      <c r="BI139" s="10">
        <f>3/24000000*OO[[#This Row],[117 (03JUL1985 12:00:00)-Water Temperature (C)]]*OO[[#This Row],[59]]</f>
        <v>3.4451160373000004E-7</v>
      </c>
      <c r="BJ139" s="10">
        <f>3/24000000*OO[[#This Row],[118 (03JUL1985 15:00:00)-Water Temperature (C)]]*OO[[#This Row],[60]]</f>
        <v>2.9250813635000003E-7</v>
      </c>
      <c r="BK139" s="10">
        <f>3/24000000*OO[[#This Row],[119 (03JUL1985 18:00:00)-Water Temperature (C)]]*OO[[#This Row],[61]]</f>
        <v>2.5958930365225001E-7</v>
      </c>
      <c r="BL139" s="10">
        <f>3/24000000*OO[[#This Row],[120 (03JUL1985 21:00:00)-Water Temperature (C)]]*OO[[#This Row],[62]]</f>
        <v>2.2656055031500001E-7</v>
      </c>
      <c r="BM139" s="10">
        <f>3/24000000*OO[[#This Row],[121 (04JUL1985 00:00:00)-Water Temperature (C)]]*OO[[#This Row],[63]]</f>
        <v>1.9349604658312499E-7</v>
      </c>
      <c r="BN139" s="10">
        <f>3/24000000*OO[[#This Row],[122 (04JUL1985 03:00:00)-Water Temperature (C)]]*OO[[#This Row],[64]]</f>
        <v>1.6462777678462498E-7</v>
      </c>
      <c r="BO139" s="10">
        <f>3/24000000*OO[[#This Row],[123 (04JUL1985 06:00:00)-Water Temperature (C)]]*OO[[#This Row],[65]]</f>
        <v>1.4027561985739999E-7</v>
      </c>
      <c r="BP139" s="10">
        <f>3/24000000*OO[[#This Row],[124 (04JUL1985 09:00:00)-Water Temperature (C)]]*OO[[#This Row],[66]]</f>
        <v>1.254475355851625E-7</v>
      </c>
      <c r="BQ139" s="10">
        <f>3/24000000*OO[[#This Row],[125 (04JUL1985 12:00:00)-Water Temperature (C)]]*OO[[#This Row],[67]]</f>
        <v>1.1706114998655E-7</v>
      </c>
      <c r="BR139" s="10">
        <f>3/24000000*OO[[#This Row],[126 (04JUL1985 15:00:00)-Water Temperature (C)]]*OO[[#This Row],[68]]</f>
        <v>1.1198630209024999E-7</v>
      </c>
      <c r="BS139" s="10">
        <f>3/24000000*OO[[#This Row],[127 (04JUL1985 18:00:00)-Water Temperature (C)]]*OO[[#This Row],[69]]</f>
        <v>1.0984904509672499E-7</v>
      </c>
      <c r="BT139" s="10">
        <f>3/24000000*OO[[#This Row],[128 (04JUL1985 21:00:00)-Water Temperature (C)]]*OO[[#This Row],[70]]</f>
        <v>1.0544683315820001E-7</v>
      </c>
      <c r="BU139" s="10">
        <f>3/24000000*OO[[#This Row],[129 (05JUL1985 00:00:00)-Water Temperature (C)]]*OO[[#This Row],[71]]</f>
        <v>9.6011978509349988E-8</v>
      </c>
      <c r="BV139" s="10">
        <f>3/24000000*OO[[#This Row],[130 (05JUL1985 03:00:00)-Water Temperature (C)]]*OO[[#This Row],[72]]</f>
        <v>8.5510966929624999E-8</v>
      </c>
      <c r="BW139" s="10">
        <f>3/24000000*OO[[#This Row],[131 (05JUL1985 06:00:00)-Water Temperature (C)]]*OO[[#This Row],[73]]</f>
        <v>7.7022185855100005E-8</v>
      </c>
      <c r="BX139" s="10">
        <f>3/24000000*OO[[#This Row],[132 (05JUL1985 09:00:00)-Water Temperature (C)]]*OO[[#This Row],[74]]</f>
        <v>7.3582390117599992E-8</v>
      </c>
      <c r="BY139" s="10">
        <f>3/24000000*OO[[#This Row],[133 (05JUL1985 12:00:00)-Water Temperature (C)]]*OO[[#This Row],[75]]</f>
        <v>7.2638335672350007E-8</v>
      </c>
      <c r="BZ139" s="10">
        <f>3/24000000*OO[[#This Row],[134 (05JUL1985 15:00:00)-Water Temperature (C)]]*OO[[#This Row],[76]]</f>
        <v>7.3333313949087496E-8</v>
      </c>
      <c r="CA139" s="10">
        <f>3/24000000*OO[[#This Row],[135 (05JUL1985 18:00:00)-Water Temperature (C)]]*OO[[#This Row],[77]]</f>
        <v>7.5112055544775003E-8</v>
      </c>
      <c r="CB139" s="10">
        <f>3/24000000*OO[[#This Row],[136 (05JUL1985 21:00:00)-Water Temperature (C)]]*OO[[#This Row],[78]]</f>
        <v>7.5248829472249988E-8</v>
      </c>
      <c r="CC139" s="10">
        <f>3/24000000*OO[[#This Row],[137 (06JUL1985 00:00:00)-Water Temperature (C)]]*OO[[#This Row],[79]]</f>
        <v>7.2766562599575003E-8</v>
      </c>
      <c r="CD139" s="10">
        <f>3/24000000*OO[[#This Row],[138 (06JUL1985 03:00:00)-Water Temperature (C)]]*OO[[#This Row],[80]]</f>
        <v>6.8767342253437492E-8</v>
      </c>
      <c r="CE139" s="10">
        <f>3/24000000*OO[[#This Row],[139 (06JUL1985 06:00:00)-Water Temperature (C)]]*OO[[#This Row],[81]]</f>
        <v>6.4445824977187491E-8</v>
      </c>
      <c r="CF139" s="10">
        <f>3/24000000*OO[[#This Row],[140 (06JUL1985 09:00:00)-Water Temperature (C)]]*OO[[#This Row],[82]]</f>
        <v>6.2913666152024993E-8</v>
      </c>
      <c r="CG139" s="10">
        <f>3/24000000*OO[[#This Row],[141 (06JUL1985 12:00:00)-Water Temperature (C)]]*OO[[#This Row],[83]]</f>
        <v>6.3023895424874981E-8</v>
      </c>
      <c r="CH139" s="10">
        <f>3/24000000*OO[[#This Row],[142 (06JUL1985 15:00:00)-Water Temperature (C)]]*OO[[#This Row],[84]]</f>
        <v>6.4250909830749994E-8</v>
      </c>
      <c r="CI139" s="10">
        <f>3/24000000*OO[[#This Row],[143 (06JUL1985 18:00:00)-Water Temperature (C)]]*OO[[#This Row],[85]]</f>
        <v>6.5891724435699981E-8</v>
      </c>
      <c r="CJ139" s="10">
        <f>3/24000000*OO[[#This Row],[144 (06JUL1985 21:00:00)-Water Temperature (C)]]*OO[[#This Row],[86]]</f>
        <v>6.6530936084474988E-8</v>
      </c>
      <c r="CK139" s="10">
        <f>3/24000000*OO[[#This Row],[145 (07JUL1985 00:00:00)-Water Temperature (C)]]*OO[[#This Row],[87]]</f>
        <v>6.5285890476099992E-8</v>
      </c>
      <c r="CL139" s="10">
        <f>3/24000000*OO[[#This Row],[146 (07JUL1985 03:00:00)-Water Temperature (C)]]*OO[[#This Row],[88]]</f>
        <v>6.2707515406249994E-8</v>
      </c>
      <c r="CM139" s="10">
        <f>3/24000000*OO[[#This Row],[147 (07JUL1985 06:00:00)-Water Temperature (C)]]*OO[[#This Row],[89]]</f>
        <v>5.9462620347087505E-8</v>
      </c>
      <c r="CN139" s="10">
        <f>3/24000000*OO[[#This Row],[148 (07JUL1985 09:00:00)-Water Temperature (C)]]*OO[[#This Row],[90]]</f>
        <v>5.7614600203212497E-8</v>
      </c>
      <c r="CO139" s="10">
        <f>3/24000000*OO[[#This Row],[149 (07JUL1985 12:00:00)-Water Temperature (C)]]*OO[[#This Row],[91]]</f>
        <v>5.4907392505549996E-8</v>
      </c>
      <c r="CP139" s="10">
        <f>3/24000000*OO[[#This Row],[150 (07JUL1985 15:00:00)-Water Temperature (C)]]*OO[[#This Row],[92]]</f>
        <v>5.3967191150274995E-8</v>
      </c>
      <c r="CQ139" s="10">
        <f>3/24000000*OO[[#This Row],[151 (07JUL1985 18:00:00)-Water Temperature (C)]]*OO[[#This Row],[93]]</f>
        <v>5.3469005289187496E-8</v>
      </c>
      <c r="CR139" s="10">
        <f>3/24000000*OO[[#This Row],[152 (07JUL1985 21:00:00)-Water Temperature (C)]]*OO[[#This Row],[94]]</f>
        <v>5.1036319831049998E-8</v>
      </c>
      <c r="CS139" s="10">
        <f>3/24000000*OO[[#This Row],[153 (08JUL1985 00:00:00)-Water Temperature (C)]]*OO[[#This Row],[95]]</f>
        <v>4.6415510487624996E-8</v>
      </c>
      <c r="CT139" s="10">
        <f>3/24000000*OO[[#This Row],[154 (08JUL1985 03:00:00)-Water Temperature (C)]]*OO[[#This Row],[96]]</f>
        <v>4.1236069977675006E-8</v>
      </c>
      <c r="CU139" s="10">
        <f>3/24000000*OO[[#This Row],[155 (08JUL1985 06:00:00)-Water Temperature (C)]]*OO[[#This Row],[97]]</f>
        <v>3.6968382093099998E-8</v>
      </c>
      <c r="CV139" s="10">
        <f>3/24000000*OO[[#This Row],[156 (08JUL1985 09:00:00)-Water Temperature (C)]]*OO[[#This Row],[98]]</f>
        <v>3.4838613255524996E-8</v>
      </c>
      <c r="CW139" s="10">
        <f>3/24000000*OO[[#This Row],[157 (08JUL1985 12:00:00)-Water Temperature (C)]]*OO[[#This Row],[99]]</f>
        <v>3.3993770625025002E-8</v>
      </c>
    </row>
    <row r="140" spans="1:101" x14ac:dyDescent="0.35">
      <c r="A140" t="s">
        <v>145</v>
      </c>
      <c r="B140">
        <v>899.03809999999999</v>
      </c>
      <c r="C140" s="10">
        <f>3/24*OO[[#This Row],[59 (26JUN1985 06:00:00)-Water Temperature (C)]]*OO[[#This Row],[1]]/SUM(OO[1])</f>
        <v>0</v>
      </c>
      <c r="D140" s="10">
        <f>3/24*OO[[#This Row],[60 (26JUN1985 09:00:00)-Water Temperature (C)]]*OO[[#This Row],[2]]/SUM(OO[2])</f>
        <v>0</v>
      </c>
      <c r="E140" s="10">
        <f>3/24*OO[[#This Row],[61 (26JUN1985 12:00:00)-Water Temperature (C)]]*OO[[#This Row],[3]]/SUM(OO[3])</f>
        <v>0</v>
      </c>
      <c r="F140" s="10">
        <f>3/24*OO[[#This Row],[62 (26JUN1985 15:00:00)-Water Temperature (C)]]*OO[[#This Row],[4]]/SUM(OO[4])</f>
        <v>3.0939463547211921E-35</v>
      </c>
      <c r="G140" s="10">
        <f>3/24*OO[[#This Row],[63 (26JUN1985 18:00:00)-Water Temperature (C)]]*OO[[#This Row],[5]]/SUM(OO[5])</f>
        <v>2.2408545314499693E-23</v>
      </c>
      <c r="H140" s="10">
        <f>3/24*OO[[#This Row],[64 (26JUN1985 21:00:00)-Water Temperature (C)]]*OO[[#This Row],[6]]/SUM(OO[6])</f>
        <v>2.1513024922254441E-11</v>
      </c>
      <c r="I140" s="10">
        <f>3/24*OO[[#This Row],[65 (27JUN1985 00:00:00)-Water Temperature (C)]]*OO[[#This Row],[7]]/SUM(OO[7])</f>
        <v>5.211544743565332E-6</v>
      </c>
      <c r="J140" s="10">
        <f>3/24*OO[[#This Row],[66 (27JUN1985 03:00:00)-Water Temperature (C)]]*OO[[#This Row],[8]]/SUM(OO[8])</f>
        <v>1.2196742553328278E-3</v>
      </c>
      <c r="K140" s="10">
        <f>3/24*OO[[#This Row],[67 (27JUN1985 06:00:00)-Water Temperature (C)]]*OO[[#This Row],[9]]/SUM(OO[9])</f>
        <v>2.1190816421466925E-2</v>
      </c>
      <c r="L140" s="10">
        <f>3/24*OO[[#This Row],[68 (27JUN1985 09:00:00)-Water Temperature (C)]]*OO[[#This Row],[10]]/SUM(OO[10])</f>
        <v>7.1999667128594277E-2</v>
      </c>
      <c r="M140" s="10">
        <f>3/24*OO[[#This Row],[69 (27JUN1985 12:00:00)-Water Temperature (C)]]*OO[[#This Row],[11]]/SUM(OO[11])</f>
        <v>7.7378791893725762E-2</v>
      </c>
      <c r="N140" s="10">
        <f>3/24*OO[[#This Row],[70 (27JUN1985 15:00:00)-Water Temperature (C)]]*OO[[#This Row],[12]]/SUM(OO[12])</f>
        <v>3.4704949251600899E-2</v>
      </c>
      <c r="O140" s="10">
        <f>3/24*OO[[#This Row],[71 (27JUN1985 18:00:00)-Water Temperature (C)]]*OO[[#This Row],[13]]/SUM(OO[13])</f>
        <v>8.0682550501934847E-3</v>
      </c>
      <c r="P140" s="10">
        <f>3/24*OO[[#This Row],[72 (27JUN1985 21:00:00)-Water Temperature (C)]]*OO[[#This Row],[14]]/SUM(OO[14])</f>
        <v>1.1742434186927117E-3</v>
      </c>
      <c r="Q140" s="10">
        <f>3/24*OO[[#This Row],[73 (28JUN1985 00:00:00)-Water Temperature (C)]]*OO[[#This Row],[15]]/SUM(OO[15])</f>
        <v>1.5762730922129202E-4</v>
      </c>
      <c r="R140" s="10">
        <f>3/24*OO[[#This Row],[74 (28JUN1985 03:00:00)-Water Temperature (C)]]*OO[[#This Row],[16]]/SUM(OO[16])</f>
        <v>4.8774037035839237E-5</v>
      </c>
      <c r="S140" s="10">
        <f>3/24*OO[[#This Row],[75 (28JUN1985 06:00:00)-Water Temperature (C)]]*OO[[#This Row],[17]]/SUM(OO[17])</f>
        <v>3.4673935666439684E-5</v>
      </c>
      <c r="T140" s="10">
        <f>3/24*OO[[#This Row],[76 (28JUN1985 09:00:00)-Water Temperature (C)]]*OO[[#This Row],[18]]/SUM(OO[18])</f>
        <v>3.0765781668988191E-5</v>
      </c>
      <c r="U140" s="10">
        <f>3/24*OO[[#This Row],[77 (28JUN1985 12:00:00)-Water Temperature (C)]]*OO[[#This Row],[19]]/SUM(OO[19])</f>
        <v>2.9091920640860757E-5</v>
      </c>
      <c r="V140" s="10">
        <f>3/24000000*OO[[#This Row],[78 (28JUN1985 15:00:00)-Water Temperature (C)]]*OO[[#This Row],[20]]</f>
        <v>2.8222221723300004E-5</v>
      </c>
      <c r="W140" s="10">
        <f>3/24000000*OO[[#This Row],[79 (28JUN1985 18:00:00)-Water Temperature (C)]]*OO[[#This Row],[21]]</f>
        <v>2.6968309168349996E-5</v>
      </c>
      <c r="X140" s="10">
        <f>3/24000000*OO[[#This Row],[80 (28JUN1985 21:00:00)-Water Temperature (C)]]*OO[[#This Row],[22]]</f>
        <v>2.4720926538E-5</v>
      </c>
      <c r="Y140" s="10">
        <f>3/24000000*OO[[#This Row],[81 (29JUN1985 00:00:00)-Water Temperature (C)]]*OO[[#This Row],[23]]</f>
        <v>2.1923778492524998E-5</v>
      </c>
      <c r="Z140" s="10">
        <f>3/24000000*OO[[#This Row],[82 (29JUN1985 03:00:00)-Water Temperature (C)]]*OO[[#This Row],[24]]</f>
        <v>1.9222126905749998E-5</v>
      </c>
      <c r="AA140" s="10">
        <f>3/24000000*OO[[#This Row],[83 (29JUN1985 06:00:00)-Water Temperature (C)]]*OO[[#This Row],[25]]</f>
        <v>1.6919145760019999E-5</v>
      </c>
      <c r="AB140" s="10">
        <f>3/24000000*OO[[#This Row],[84 (29JUN1985 09:00:00)-Water Temperature (C)]]*OO[[#This Row],[26]]</f>
        <v>1.5963454145854999E-5</v>
      </c>
      <c r="AC140" s="10">
        <f>3/24000000*OO[[#This Row],[85 (29JUN1985 12:00:00)-Water Temperature (C)]]*OO[[#This Row],[27]]</f>
        <v>1.6476405920999998E-5</v>
      </c>
      <c r="AD140" s="10">
        <f>3/24000000*OO[[#This Row],[86 (29JUN1985 15:00:00)-Water Temperature (C)]]*OO[[#This Row],[28]]</f>
        <v>1.810541145765625E-5</v>
      </c>
      <c r="AE140" s="10">
        <f>3/24000000*OO[[#This Row],[88 (29JUN1985 21:00:00)-Water Temperature (C)]]*OO[[#This Row],[30]]</f>
        <v>1.9664810116199997E-5</v>
      </c>
      <c r="AF140" s="10">
        <f>3/24000000*OO[[#This Row],[88 (29JUN1985 21:00:00)-Water Temperature (C)]]*OO[[#This Row],[30]]</f>
        <v>1.9664810116199997E-5</v>
      </c>
      <c r="AG140" s="10">
        <f>3/24000000*OO[[#This Row],[89 (30JUN1985 00:00:00)-Water Temperature (C)]]*OO[[#This Row],[31]]</f>
        <v>1.805668309245E-5</v>
      </c>
      <c r="AH140" s="10">
        <f>3/24000000*OO[[#This Row],[90 (30JUN1985 03:00:00)-Water Temperature (C)]]*OO[[#This Row],[32]]</f>
        <v>1.59111345812625E-5</v>
      </c>
      <c r="AI140" s="10">
        <f>3/24000000*OO[[#This Row],[91 (30JUN1985 06:00:00)-Water Temperature (C)]]*OO[[#This Row],[33]]</f>
        <v>1.4033846499158751E-5</v>
      </c>
      <c r="AJ140" s="10">
        <f>3/24000000*OO[[#This Row],[92 (30JUN1985 09:00:00)-Water Temperature (C)]]*OO[[#This Row],[34]]</f>
        <v>1.3050266540674999E-5</v>
      </c>
      <c r="AK140" s="10">
        <f>3/24000000*OO[[#This Row],[93 (30JUN1985 12:00:00)-Water Temperature (C)]]*OO[[#This Row],[35]]</f>
        <v>1.2404723612742499E-5</v>
      </c>
      <c r="AL140" s="10">
        <f>3/24000000*OO[[#This Row],[94 (30JUN1985 15:00:00)-Water Temperature (C)]]*OO[[#This Row],[36]]</f>
        <v>1.18595831932775E-5</v>
      </c>
      <c r="AM140" s="10">
        <f>3/24000000*OO[[#This Row],[95 (30JUN1985 18:00:00)-Water Temperature (C)]]*OO[[#This Row],[37]]</f>
        <v>1.1422213916051249E-5</v>
      </c>
      <c r="AN140" s="10">
        <f>3/24000000*OO[[#This Row],[96 (30JUN1985 21:00:00)-Water Temperature (C)]]*OO[[#This Row],[38]]</f>
        <v>1.0631349537477499E-5</v>
      </c>
      <c r="AO140" s="10">
        <f>3/24000000*OO[[#This Row],[97 (01JUL1985 00:00:00)-Water Temperature (C)]]*OO[[#This Row],[39]]</f>
        <v>9.3351234148137499E-6</v>
      </c>
      <c r="AP140" s="10">
        <f>3/24000000*OO[[#This Row],[98 (01JUL1985 03:00:00)-Water Temperature (C)]]*OO[[#This Row],[40]]</f>
        <v>8.0201362227024986E-6</v>
      </c>
      <c r="AQ140" s="10">
        <f>3/24000000*OO[[#This Row],[99 (01JUL1985 06:00:00)-Water Temperature (C)]]*OO[[#This Row],[41]]</f>
        <v>6.9604316256787497E-6</v>
      </c>
      <c r="AR140" s="10">
        <f>3/24000000*OO[[#This Row],[100 (01JUL1985 09:00:00)-Water Temperature (C)]]*OO[[#This Row],[42]]</f>
        <v>6.3320853050249988E-6</v>
      </c>
      <c r="AS140" s="10">
        <f>3/24000000*OO[[#This Row],[101 (01JUL1985 12:00:00)-Water Temperature (C)]]*OO[[#This Row],[43]]</f>
        <v>5.92723380934125E-6</v>
      </c>
      <c r="AT140" s="10">
        <f>3/24000000*OO[[#This Row],[102 (01JUL1985 15:00:00)-Water Temperature (C)]]*OO[[#This Row],[44]]</f>
        <v>5.6208606625124995E-6</v>
      </c>
      <c r="AU140" s="10">
        <f>3/24000000*OO[[#This Row],[103 (01JUL1985 18:00:00)-Water Temperature (C)]]*OO[[#This Row],[45]]</f>
        <v>5.3600203943575E-6</v>
      </c>
      <c r="AV140" s="10">
        <f>3/24000000*OO[[#This Row],[104 (01JUL1985 21:00:00)-Water Temperature (C)]]*OO[[#This Row],[46]]</f>
        <v>4.9475424621375003E-6</v>
      </c>
      <c r="AW140" s="10">
        <f>3/24000000*OO[[#This Row],[105 (02JUL1985 00:00:00)-Water Temperature (C)]]*OO[[#This Row],[47]]</f>
        <v>4.3812396893524995E-6</v>
      </c>
      <c r="AX140" s="10">
        <f>3/24000000*OO[[#This Row],[106 (02JUL1985 03:00:00)-Water Temperature (C)]]*OO[[#This Row],[48]]</f>
        <v>3.7889135899075E-6</v>
      </c>
      <c r="AY140" s="10">
        <f>3/24000000*OO[[#This Row],[107 (02JUL1985 06:00:00)-Water Temperature (C)]]*OO[[#This Row],[49]]</f>
        <v>3.257616527675E-6</v>
      </c>
      <c r="AZ140" s="10">
        <f>3/24000000*OO[[#This Row],[108 (02JUL1985 09:00:00)-Water Temperature (C)]]*OO[[#This Row],[50]]</f>
        <v>2.81491039603375E-6</v>
      </c>
      <c r="BA140" s="10">
        <f>3/24000000*OO[[#This Row],[109 (02JUL1985 12:00:00)-Water Temperature (C)]]*OO[[#This Row],[51]]</f>
        <v>2.5015080802062502E-6</v>
      </c>
      <c r="BB140" s="10">
        <f>3/24000000*OO[[#This Row],[110 (02JUL1985 15:00:00)-Water Temperature (C)]]*OO[[#This Row],[52]]</f>
        <v>2.2268161245962503E-6</v>
      </c>
      <c r="BC140" s="10">
        <f>3/24000000*OO[[#This Row],[111 (02JUL1985 18:00:00)-Water Temperature (C)]]*OO[[#This Row],[53]]</f>
        <v>1.9447317538935E-6</v>
      </c>
      <c r="BD140" s="10">
        <f>3/24000000*OO[[#This Row],[112 (02JUL1985 21:00:00)-Water Temperature (C)]]*OO[[#This Row],[54]]</f>
        <v>1.6044876094664999E-6</v>
      </c>
      <c r="BE140" s="10">
        <f>3/24000000*OO[[#This Row],[113 (03JUL1985 00:00:00)-Water Temperature (C)]]*OO[[#This Row],[55]]</f>
        <v>1.244407279621E-6</v>
      </c>
      <c r="BF140" s="10">
        <f>3/24000000*OO[[#This Row],[114 (03JUL1985 03:00:00)-Water Temperature (C)]]*OO[[#This Row],[56]]</f>
        <v>9.0970979498549986E-7</v>
      </c>
      <c r="BG140" s="10">
        <f>3/24000000*OO[[#This Row],[115 (03JUL1985 06:00:00)-Water Temperature (C)]]*OO[[#This Row],[57]]</f>
        <v>6.4147294001375E-7</v>
      </c>
      <c r="BH140" s="10">
        <f>3/24000000*OO[[#This Row],[116 (03JUL1985 09:00:00)-Water Temperature (C)]]*OO[[#This Row],[58]]</f>
        <v>4.6357173813599989E-7</v>
      </c>
      <c r="BI140" s="10">
        <f>3/24000000*OO[[#This Row],[117 (03JUL1985 12:00:00)-Water Temperature (C)]]*OO[[#This Row],[59]]</f>
        <v>3.6352707484625002E-7</v>
      </c>
      <c r="BJ140" s="10">
        <f>3/24000000*OO[[#This Row],[118 (03JUL1985 15:00:00)-Water Temperature (C)]]*OO[[#This Row],[60]]</f>
        <v>3.06171992458625E-7</v>
      </c>
      <c r="BK140" s="10">
        <f>3/24000000*OO[[#This Row],[119 (03JUL1985 18:00:00)-Water Temperature (C)]]*OO[[#This Row],[61]]</f>
        <v>2.7048742670000001E-7</v>
      </c>
      <c r="BL140" s="10">
        <f>3/24000000*OO[[#This Row],[120 (03JUL1985 21:00:00)-Water Temperature (C)]]*OO[[#This Row],[62]]</f>
        <v>2.3582250535200001E-7</v>
      </c>
      <c r="BM140" s="10">
        <f>3/24000000*OO[[#This Row],[121 (04JUL1985 00:00:00)-Water Temperature (C)]]*OO[[#This Row],[63]]</f>
        <v>2.01694795036875E-7</v>
      </c>
      <c r="BN140" s="10">
        <f>3/24000000*OO[[#This Row],[122 (04JUL1985 03:00:00)-Water Temperature (C)]]*OO[[#This Row],[64]]</f>
        <v>1.7167496275046251E-7</v>
      </c>
      <c r="BO140" s="10">
        <f>3/24000000*OO[[#This Row],[123 (04JUL1985 06:00:00)-Water Temperature (C)]]*OO[[#This Row],[65]]</f>
        <v>1.4629070894831249E-7</v>
      </c>
      <c r="BP140" s="10">
        <f>3/24000000*OO[[#This Row],[124 (04JUL1985 09:00:00)-Water Temperature (C)]]*OO[[#This Row],[66]]</f>
        <v>1.3066382675937498E-7</v>
      </c>
      <c r="BQ140" s="10">
        <f>3/24000000*OO[[#This Row],[125 (04JUL1985 12:00:00)-Water Temperature (C)]]*OO[[#This Row],[67]]</f>
        <v>1.2119855436934998E-7</v>
      </c>
      <c r="BR140" s="10">
        <f>3/24000000*OO[[#This Row],[126 (04JUL1985 15:00:00)-Water Temperature (C)]]*OO[[#This Row],[68]]</f>
        <v>1.1553585342224999E-7</v>
      </c>
      <c r="BS140" s="10">
        <f>3/24000000*OO[[#This Row],[127 (04JUL1985 18:00:00)-Water Temperature (C)]]*OO[[#This Row],[69]]</f>
        <v>1.13167637003525E-7</v>
      </c>
      <c r="BT140" s="10">
        <f>3/24000000*OO[[#This Row],[128 (04JUL1985 21:00:00)-Water Temperature (C)]]*OO[[#This Row],[70]]</f>
        <v>1.0863041010825E-7</v>
      </c>
      <c r="BU140" s="10">
        <f>3/24000000*OO[[#This Row],[129 (05JUL1985 00:00:00)-Water Temperature (C)]]*OO[[#This Row],[71]]</f>
        <v>9.9262611237199982E-8</v>
      </c>
      <c r="BV140" s="10">
        <f>3/24000000*OO[[#This Row],[130 (05JUL1985 03:00:00)-Water Temperature (C)]]*OO[[#This Row],[72]]</f>
        <v>8.8506406166062506E-8</v>
      </c>
      <c r="BW140" s="10">
        <f>3/24000000*OO[[#This Row],[131 (05JUL1985 06:00:00)-Water Temperature (C)]]*OO[[#This Row],[73]]</f>
        <v>7.9660201956562501E-8</v>
      </c>
      <c r="BX140" s="10">
        <f>3/24000000*OO[[#This Row],[132 (05JUL1985 09:00:00)-Water Temperature (C)]]*OO[[#This Row],[74]]</f>
        <v>7.6035876640424995E-8</v>
      </c>
      <c r="BY140" s="10">
        <f>3/24000000*OO[[#This Row],[133 (05JUL1985 12:00:00)-Water Temperature (C)]]*OO[[#This Row],[75]]</f>
        <v>7.4884016019937491E-8</v>
      </c>
      <c r="BZ140" s="10">
        <f>3/24000000*OO[[#This Row],[134 (05JUL1985 15:00:00)-Water Temperature (C)]]*OO[[#This Row],[76]]</f>
        <v>7.5365853858524998E-8</v>
      </c>
      <c r="CA140" s="10">
        <f>3/24000000*OO[[#This Row],[135 (05JUL1985 18:00:00)-Water Temperature (C)]]*OO[[#This Row],[77]]</f>
        <v>7.693359829537499E-8</v>
      </c>
      <c r="CB140" s="10">
        <f>3/24000000*OO[[#This Row],[136 (05JUL1985 21:00:00)-Water Temperature (C)]]*OO[[#This Row],[78]]</f>
        <v>7.6906999921237505E-8</v>
      </c>
      <c r="CC140" s="10">
        <f>3/24000000*OO[[#This Row],[137 (06JUL1985 00:00:00)-Water Temperature (C)]]*OO[[#This Row],[79]]</f>
        <v>7.4562043559562485E-8</v>
      </c>
      <c r="CD140" s="10">
        <f>3/24000000*OO[[#This Row],[138 (06JUL1985 03:00:00)-Water Temperature (C)]]*OO[[#This Row],[80]]</f>
        <v>7.0653045207775007E-8</v>
      </c>
      <c r="CE140" s="10">
        <f>3/24000000*OO[[#This Row],[139 (06JUL1985 06:00:00)-Water Temperature (C)]]*OO[[#This Row],[81]]</f>
        <v>6.6388253324224998E-8</v>
      </c>
      <c r="CF140" s="10">
        <f>3/24000000*OO[[#This Row],[140 (06JUL1985 09:00:00)-Water Temperature (C)]]*OO[[#This Row],[82]]</f>
        <v>6.4826409989774995E-8</v>
      </c>
      <c r="CG140" s="10">
        <f>3/24000000*OO[[#This Row],[141 (06JUL1985 12:00:00)-Water Temperature (C)]]*OO[[#This Row],[83]]</f>
        <v>6.4809300034149997E-8</v>
      </c>
      <c r="CH140" s="10">
        <f>3/24000000*OO[[#This Row],[142 (06JUL1985 15:00:00)-Water Temperature (C)]]*OO[[#This Row],[84]]</f>
        <v>6.59064283312375E-8</v>
      </c>
      <c r="CI140" s="10">
        <f>3/24000000*OO[[#This Row],[143 (06JUL1985 18:00:00)-Water Temperature (C)]]*OO[[#This Row],[85]]</f>
        <v>6.7419147021549994E-8</v>
      </c>
      <c r="CJ140" s="10">
        <f>3/24000000*OO[[#This Row],[144 (06JUL1985 21:00:00)-Water Temperature (C)]]*OO[[#This Row],[86]]</f>
        <v>6.7902824837099996E-8</v>
      </c>
      <c r="CK140" s="10">
        <f>3/24000000*OO[[#This Row],[145 (07JUL1985 00:00:00)-Water Temperature (C)]]*OO[[#This Row],[87]]</f>
        <v>6.6757260447112492E-8</v>
      </c>
      <c r="CL140" s="10">
        <f>3/24000000*OO[[#This Row],[146 (07JUL1985 03:00:00)-Water Temperature (C)]]*OO[[#This Row],[88]]</f>
        <v>6.4302643357587498E-8</v>
      </c>
      <c r="CM140" s="10">
        <f>3/24000000*OO[[#This Row],[147 (07JUL1985 06:00:00)-Water Temperature (C)]]*OO[[#This Row],[89]]</f>
        <v>6.1186484473949991E-8</v>
      </c>
      <c r="CN140" s="10">
        <f>3/24000000*OO[[#This Row],[148 (07JUL1985 09:00:00)-Water Temperature (C)]]*OO[[#This Row],[90]]</f>
        <v>5.9359197900749992E-8</v>
      </c>
      <c r="CO140" s="10">
        <f>3/24000000*OO[[#This Row],[149 (07JUL1985 12:00:00)-Water Temperature (C)]]*OO[[#This Row],[91]]</f>
        <v>5.6594295105874998E-8</v>
      </c>
      <c r="CP140" s="10">
        <f>3/24000000*OO[[#This Row],[150 (07JUL1985 15:00:00)-Water Temperature (C)]]*OO[[#This Row],[92]]</f>
        <v>5.5582259556599995E-8</v>
      </c>
      <c r="CQ140" s="10">
        <f>3/24000000*OO[[#This Row],[151 (07JUL1985 18:00:00)-Water Temperature (C)]]*OO[[#This Row],[93]]</f>
        <v>5.50088464464375E-8</v>
      </c>
      <c r="CR140" s="10">
        <f>3/24000000*OO[[#This Row],[152 (07JUL1985 21:00:00)-Water Temperature (C)]]*OO[[#This Row],[94]]</f>
        <v>5.26061234579E-8</v>
      </c>
      <c r="CS140" s="10">
        <f>3/24000000*OO[[#This Row],[153 (08JUL1985 00:00:00)-Water Temperature (C)]]*OO[[#This Row],[95]]</f>
        <v>4.8051757230750004E-8</v>
      </c>
      <c r="CT140" s="10">
        <f>3/24000000*OO[[#This Row],[154 (08JUL1985 03:00:00)-Water Temperature (C)]]*OO[[#This Row],[96]]</f>
        <v>4.2743063226149999E-8</v>
      </c>
      <c r="CU140" s="10">
        <f>3/24000000*OO[[#This Row],[155 (08JUL1985 06:00:00)-Water Temperature (C)]]*OO[[#This Row],[97]]</f>
        <v>3.8361053299875004E-8</v>
      </c>
      <c r="CV140" s="10">
        <f>3/24000000*OO[[#This Row],[156 (08JUL1985 09:00:00)-Water Temperature (C)]]*OO[[#This Row],[98]]</f>
        <v>3.61314086425125E-8</v>
      </c>
      <c r="CW140" s="10">
        <f>3/24000000*OO[[#This Row],[157 (08JUL1985 12:00:00)-Water Temperature (C)]]*OO[[#This Row],[99]]</f>
        <v>3.5153262347249999E-8</v>
      </c>
    </row>
    <row r="141" spans="1:101" x14ac:dyDescent="0.35">
      <c r="A141" t="s">
        <v>146</v>
      </c>
      <c r="B141">
        <v>899.59280000000001</v>
      </c>
      <c r="C141" s="10">
        <f>3/24*OO[[#This Row],[59 (26JUN1985 06:00:00)-Water Temperature (C)]]*OO[[#This Row],[1]]/SUM(OO[1])</f>
        <v>0</v>
      </c>
      <c r="D141" s="10">
        <f>3/24*OO[[#This Row],[60 (26JUN1985 09:00:00)-Water Temperature (C)]]*OO[[#This Row],[2]]/SUM(OO[2])</f>
        <v>0</v>
      </c>
      <c r="E141" s="10">
        <f>3/24*OO[[#This Row],[61 (26JUN1985 12:00:00)-Water Temperature (C)]]*OO[[#This Row],[3]]/SUM(OO[3])</f>
        <v>0</v>
      </c>
      <c r="F141" s="10">
        <f>3/24*OO[[#This Row],[62 (26JUN1985 15:00:00)-Water Temperature (C)]]*OO[[#This Row],[4]]/SUM(OO[4])</f>
        <v>3.5884191059135162E-36</v>
      </c>
      <c r="G141" s="10">
        <f>3/24*OO[[#This Row],[63 (26JUN1985 18:00:00)-Water Temperature (C)]]*OO[[#This Row],[5]]/SUM(OO[5])</f>
        <v>3.0274040553072328E-24</v>
      </c>
      <c r="H141" s="10">
        <f>3/24*OO[[#This Row],[64 (26JUN1985 21:00:00)-Water Temperature (C)]]*OO[[#This Row],[6]]/SUM(OO[6])</f>
        <v>2.8545086781062621E-12</v>
      </c>
      <c r="I141" s="10">
        <f>3/24*OO[[#This Row],[65 (27JUN1985 00:00:00)-Water Temperature (C)]]*OO[[#This Row],[7]]/SUM(OO[7])</f>
        <v>2.3825161491168483E-6</v>
      </c>
      <c r="J141" s="10">
        <f>3/24*OO[[#This Row],[66 (27JUN1985 03:00:00)-Water Temperature (C)]]*OO[[#This Row],[8]]/SUM(OO[8])</f>
        <v>7.0908336225496127E-4</v>
      </c>
      <c r="K141" s="10">
        <f>3/24*OO[[#This Row],[67 (27JUN1985 06:00:00)-Water Temperature (C)]]*OO[[#This Row],[9]]/SUM(OO[9])</f>
        <v>1.4261665467028135E-2</v>
      </c>
      <c r="L141" s="10">
        <f>3/24*OO[[#This Row],[68 (27JUN1985 09:00:00)-Water Temperature (C)]]*OO[[#This Row],[10]]/SUM(OO[10])</f>
        <v>5.3725205592849219E-2</v>
      </c>
      <c r="M141" s="10">
        <f>3/24*OO[[#This Row],[69 (27JUN1985 12:00:00)-Water Temperature (C)]]*OO[[#This Row],[11]]/SUM(OO[11])</f>
        <v>6.2316480712939833E-2</v>
      </c>
      <c r="N141" s="10">
        <f>3/24*OO[[#This Row],[70 (27JUN1985 15:00:00)-Water Temperature (C)]]*OO[[#This Row],[12]]/SUM(OO[12])</f>
        <v>2.9640241575932969E-2</v>
      </c>
      <c r="O141" s="10">
        <f>3/24*OO[[#This Row],[71 (27JUN1985 18:00:00)-Water Temperature (C)]]*OO[[#This Row],[13]]/SUM(OO[13])</f>
        <v>7.1997796064272842E-3</v>
      </c>
      <c r="P141" s="10">
        <f>3/24*OO[[#This Row],[72 (27JUN1985 21:00:00)-Water Temperature (C)]]*OO[[#This Row],[14]]/SUM(OO[14])</f>
        <v>1.0758466318038108E-3</v>
      </c>
      <c r="Q141" s="10">
        <f>3/24*OO[[#This Row],[73 (28JUN1985 00:00:00)-Water Temperature (C)]]*OO[[#This Row],[15]]/SUM(OO[15])</f>
        <v>1.4132695006437634E-4</v>
      </c>
      <c r="R141" s="10">
        <f>3/24*OO[[#This Row],[74 (28JUN1985 03:00:00)-Water Temperature (C)]]*OO[[#This Row],[16]]/SUM(OO[16])</f>
        <v>4.002748236747739E-5</v>
      </c>
      <c r="S141" s="10">
        <f>3/24*OO[[#This Row],[75 (28JUN1985 06:00:00)-Water Temperature (C)]]*OO[[#This Row],[17]]/SUM(OO[17])</f>
        <v>2.7500357184727146E-5</v>
      </c>
      <c r="T141" s="10">
        <f>3/24*OO[[#This Row],[76 (28JUN1985 09:00:00)-Water Temperature (C)]]*OO[[#This Row],[18]]/SUM(OO[18])</f>
        <v>2.4242566767312406E-5</v>
      </c>
      <c r="U141" s="10">
        <f>3/24*OO[[#This Row],[77 (28JUN1985 12:00:00)-Water Temperature (C)]]*OO[[#This Row],[19]]/SUM(OO[19])</f>
        <v>2.2840143595935921E-5</v>
      </c>
      <c r="V141" s="10">
        <f>3/24000000*OO[[#This Row],[78 (28JUN1985 15:00:00)-Water Temperature (C)]]*OO[[#This Row],[20]]</f>
        <v>2.2148017784774998E-5</v>
      </c>
      <c r="W141" s="10">
        <f>3/24000000*OO[[#This Row],[79 (28JUN1985 18:00:00)-Water Temperature (C)]]*OO[[#This Row],[21]]</f>
        <v>2.1191560875414998E-5</v>
      </c>
      <c r="X141" s="10">
        <f>3/24000000*OO[[#This Row],[80 (28JUN1985 21:00:00)-Water Temperature (C)]]*OO[[#This Row],[22]]</f>
        <v>1.9483524646537504E-5</v>
      </c>
      <c r="Y141" s="10">
        <f>3/24000000*OO[[#This Row],[81 (29JUN1985 00:00:00)-Water Temperature (C)]]*OO[[#This Row],[23]]</f>
        <v>1.7314857746374999E-5</v>
      </c>
      <c r="Z141" s="10">
        <f>3/24000000*OO[[#This Row],[82 (29JUN1985 03:00:00)-Water Temperature (C)]]*OO[[#This Row],[24]]</f>
        <v>1.5188977918271251E-5</v>
      </c>
      <c r="AA141" s="10">
        <f>3/24000000*OO[[#This Row],[83 (29JUN1985 06:00:00)-Water Temperature (C)]]*OO[[#This Row],[25]]</f>
        <v>1.3380069665359997E-5</v>
      </c>
      <c r="AB141" s="10">
        <f>3/24000000*OO[[#This Row],[84 (29JUN1985 09:00:00)-Water Temperature (C)]]*OO[[#This Row],[26]]</f>
        <v>1.25795507283725E-5</v>
      </c>
      <c r="AC141" s="10">
        <f>3/24000000*OO[[#This Row],[85 (29JUN1985 12:00:00)-Water Temperature (C)]]*OO[[#This Row],[27]]</f>
        <v>1.2904410798922499E-5</v>
      </c>
      <c r="AD141" s="10">
        <f>3/24000000*OO[[#This Row],[86 (29JUN1985 15:00:00)-Water Temperature (C)]]*OO[[#This Row],[28]]</f>
        <v>1.4181612070324998E-5</v>
      </c>
      <c r="AE141" s="10">
        <f>3/24000000*OO[[#This Row],[88 (29JUN1985 21:00:00)-Water Temperature (C)]]*OO[[#This Row],[30]]</f>
        <v>1.5524762576025E-5</v>
      </c>
      <c r="AF141" s="10">
        <f>3/24000000*OO[[#This Row],[88 (29JUN1985 21:00:00)-Water Temperature (C)]]*OO[[#This Row],[30]]</f>
        <v>1.5524762576025E-5</v>
      </c>
      <c r="AG141" s="10">
        <f>3/24000000*OO[[#This Row],[89 (30JUN1985 00:00:00)-Water Temperature (C)]]*OO[[#This Row],[31]]</f>
        <v>1.4318960694689999E-5</v>
      </c>
      <c r="AH141" s="10">
        <f>3/24000000*OO[[#This Row],[90 (30JUN1985 03:00:00)-Water Temperature (C)]]*OO[[#This Row],[32]]</f>
        <v>1.2625291537687499E-5</v>
      </c>
      <c r="AI141" s="10">
        <f>3/24000000*OO[[#This Row],[91 (30JUN1985 06:00:00)-Water Temperature (C)]]*OO[[#This Row],[33]]</f>
        <v>1.1137578705889999E-5</v>
      </c>
      <c r="AJ141" s="10">
        <f>3/24000000*OO[[#This Row],[92 (30JUN1985 09:00:00)-Water Temperature (C)]]*OO[[#This Row],[34]]</f>
        <v>1.03335935541825E-5</v>
      </c>
      <c r="AK141" s="10">
        <f>3/24000000*OO[[#This Row],[93 (30JUN1985 12:00:00)-Water Temperature (C)]]*OO[[#This Row],[35]]</f>
        <v>9.8051143752574985E-6</v>
      </c>
      <c r="AL141" s="10">
        <f>3/24000000*OO[[#This Row],[94 (30JUN1985 15:00:00)-Water Temperature (C)]]*OO[[#This Row],[36]]</f>
        <v>9.3683358217212485E-6</v>
      </c>
      <c r="AM141" s="10">
        <f>3/24000000*OO[[#This Row],[95 (30JUN1985 18:00:00)-Water Temperature (C)]]*OO[[#This Row],[37]]</f>
        <v>9.0113603441249992E-6</v>
      </c>
      <c r="AN141" s="10">
        <f>3/24000000*OO[[#This Row],[96 (30JUN1985 21:00:00)-Water Temperature (C)]]*OO[[#This Row],[38]]</f>
        <v>8.3837256943399991E-6</v>
      </c>
      <c r="AO141" s="10">
        <f>3/24000000*OO[[#This Row],[97 (01JUL1985 00:00:00)-Water Temperature (C)]]*OO[[#This Row],[39]]</f>
        <v>7.3756913416862502E-6</v>
      </c>
      <c r="AP141" s="10">
        <f>3/24000000*OO[[#This Row],[98 (01JUL1985 03:00:00)-Water Temperature (C)]]*OO[[#This Row],[40]]</f>
        <v>6.3340366255599998E-6</v>
      </c>
      <c r="AQ141" s="10">
        <f>3/24000000*OO[[#This Row],[99 (01JUL1985 06:00:00)-Water Temperature (C)]]*OO[[#This Row],[41]]</f>
        <v>5.4939021534E-6</v>
      </c>
      <c r="AR141" s="10">
        <f>3/24000000*OO[[#This Row],[100 (01JUL1985 09:00:00)-Water Temperature (C)]]*OO[[#This Row],[42]]</f>
        <v>4.98834985902E-6</v>
      </c>
      <c r="AS141" s="10">
        <f>3/24000000*OO[[#This Row],[101 (01JUL1985 12:00:00)-Water Temperature (C)]]*OO[[#This Row],[43]]</f>
        <v>4.6558016777550007E-6</v>
      </c>
      <c r="AT141" s="10">
        <f>3/24000000*OO[[#This Row],[102 (01JUL1985 15:00:00)-Water Temperature (C)]]*OO[[#This Row],[44]]</f>
        <v>4.404833265175E-6</v>
      </c>
      <c r="AU141" s="10">
        <f>3/24000000*OO[[#This Row],[103 (01JUL1985 18:00:00)-Water Temperature (C)]]*OO[[#This Row],[45]]</f>
        <v>4.1945654706725E-6</v>
      </c>
      <c r="AV141" s="10">
        <f>3/24000000*OO[[#This Row],[104 (01JUL1985 21:00:00)-Water Temperature (C)]]*OO[[#This Row],[46]]</f>
        <v>3.8684804161575003E-6</v>
      </c>
      <c r="AW141" s="10">
        <f>3/24000000*OO[[#This Row],[105 (02JUL1985 00:00:00)-Water Temperature (C)]]*OO[[#This Row],[47]]</f>
        <v>3.4304004673312499E-6</v>
      </c>
      <c r="AX141" s="10">
        <f>3/24000000*OO[[#This Row],[106 (02JUL1985 03:00:00)-Water Temperature (C)]]*OO[[#This Row],[48]]</f>
        <v>2.9667996719200001E-6</v>
      </c>
      <c r="AY141" s="10">
        <f>3/24000000*OO[[#This Row],[107 (02JUL1985 06:00:00)-Water Temperature (C)]]*OO[[#This Row],[49]]</f>
        <v>2.5491377811900001E-6</v>
      </c>
      <c r="AZ141" s="10">
        <f>3/24000000*OO[[#This Row],[108 (02JUL1985 09:00:00)-Water Temperature (C)]]*OO[[#This Row],[50]]</f>
        <v>2.2014835411799999E-6</v>
      </c>
      <c r="BA141" s="10">
        <f>3/24000000*OO[[#This Row],[109 (02JUL1985 12:00:00)-Water Temperature (C)]]*OO[[#This Row],[51]]</f>
        <v>1.953794074591875E-6</v>
      </c>
      <c r="BB141" s="10">
        <f>3/24000000*OO[[#This Row],[110 (02JUL1985 15:00:00)-Water Temperature (C)]]*OO[[#This Row],[52]]</f>
        <v>1.7368751269687499E-6</v>
      </c>
      <c r="BC141" s="10">
        <f>3/24000000*OO[[#This Row],[111 (02JUL1985 18:00:00)-Water Temperature (C)]]*OO[[#This Row],[53]]</f>
        <v>1.517828569565625E-6</v>
      </c>
      <c r="BD141" s="10">
        <f>3/24000000*OO[[#This Row],[112 (02JUL1985 21:00:00)-Water Temperature (C)]]*OO[[#This Row],[54]]</f>
        <v>1.2570387616519999E-6</v>
      </c>
      <c r="BE141" s="10">
        <f>3/24000000*OO[[#This Row],[113 (03JUL1985 00:00:00)-Water Temperature (C)]]*OO[[#This Row],[55]]</f>
        <v>9.7967188998524999E-7</v>
      </c>
      <c r="BF141" s="10">
        <f>3/24000000*OO[[#This Row],[114 (03JUL1985 03:00:00)-Water Temperature (C)]]*OO[[#This Row],[56]]</f>
        <v>7.1920011480699997E-7</v>
      </c>
      <c r="BG141" s="10">
        <f>3/24000000*OO[[#This Row],[115 (03JUL1985 06:00:00)-Water Temperature (C)]]*OO[[#This Row],[57]]</f>
        <v>5.0763241527949999E-7</v>
      </c>
      <c r="BH141" s="10">
        <f>3/24000000*OO[[#This Row],[116 (03JUL1985 09:00:00)-Water Temperature (C)]]*OO[[#This Row],[58]]</f>
        <v>3.65879098354E-7</v>
      </c>
      <c r="BI141" s="10">
        <f>3/24000000*OO[[#This Row],[117 (03JUL1985 12:00:00)-Water Temperature (C)]]*OO[[#This Row],[59]]</f>
        <v>2.85289429218E-7</v>
      </c>
      <c r="BJ141" s="10">
        <f>3/24000000*OO[[#This Row],[118 (03JUL1985 15:00:00)-Water Temperature (C)]]*OO[[#This Row],[60]]</f>
        <v>2.3891376684374997E-7</v>
      </c>
      <c r="BK141" s="10">
        <f>3/24000000*OO[[#This Row],[119 (03JUL1985 18:00:00)-Water Temperature (C)]]*OO[[#This Row],[61]]</f>
        <v>2.1039547586000002E-7</v>
      </c>
      <c r="BL141" s="10">
        <f>3/24000000*OO[[#This Row],[120 (03JUL1985 21:00:00)-Water Temperature (C)]]*OO[[#This Row],[62]]</f>
        <v>1.8320777761124999E-7</v>
      </c>
      <c r="BM141" s="10">
        <f>3/24000000*OO[[#This Row],[121 (04JUL1985 00:00:00)-Water Temperature (C)]]*OO[[#This Row],[63]]</f>
        <v>1.5683276228167501E-7</v>
      </c>
      <c r="BN141" s="10">
        <f>3/24000000*OO[[#This Row],[122 (04JUL1985 03:00:00)-Water Temperature (C)]]*OO[[#This Row],[64]]</f>
        <v>1.3353076045852502E-7</v>
      </c>
      <c r="BO141" s="10">
        <f>3/24000000*OO[[#This Row],[123 (04JUL1985 06:00:00)-Water Temperature (C)]]*OO[[#This Row],[65]]</f>
        <v>1.137988955195E-7</v>
      </c>
      <c r="BP141" s="10">
        <f>3/24000000*OO[[#This Row],[124 (04JUL1985 09:00:00)-Water Temperature (C)]]*OO[[#This Row],[66]]</f>
        <v>1.0161016641767499E-7</v>
      </c>
      <c r="BQ141" s="10">
        <f>3/24000000*OO[[#This Row],[125 (04JUL1985 12:00:00)-Water Temperature (C)]]*OO[[#This Row],[67]]</f>
        <v>9.3884406481074995E-8</v>
      </c>
      <c r="BR141" s="10">
        <f>3/24000000*OO[[#This Row],[126 (04JUL1985 15:00:00)-Water Temperature (C)]]*OO[[#This Row],[68]]</f>
        <v>8.9279060947999997E-8</v>
      </c>
      <c r="BS141" s="10">
        <f>3/24000000*OO[[#This Row],[127 (04JUL1985 18:00:00)-Water Temperature (C)]]*OO[[#This Row],[69]]</f>
        <v>8.7373162188300006E-8</v>
      </c>
      <c r="BT141" s="10">
        <f>3/24000000*OO[[#This Row],[128 (04JUL1985 21:00:00)-Water Temperature (C)]]*OO[[#This Row],[70]]</f>
        <v>8.3839035750949985E-8</v>
      </c>
      <c r="BU141" s="10">
        <f>3/24000000*OO[[#This Row],[129 (05JUL1985 00:00:00)-Water Temperature (C)]]*OO[[#This Row],[71]]</f>
        <v>7.6780543961849985E-8</v>
      </c>
      <c r="BV141" s="10">
        <f>3/24000000*OO[[#This Row],[130 (05JUL1985 03:00:00)-Water Temperature (C)]]*OO[[#This Row],[72]]</f>
        <v>6.8530928153312497E-8</v>
      </c>
      <c r="BW141" s="10">
        <f>3/24000000*OO[[#This Row],[131 (05JUL1985 06:00:00)-Water Temperature (C)]]*OO[[#This Row],[73]]</f>
        <v>6.1664221510762492E-8</v>
      </c>
      <c r="BX141" s="10">
        <f>3/24000000*OO[[#This Row],[132 (05JUL1985 09:00:00)-Water Temperature (C)]]*OO[[#This Row],[74]]</f>
        <v>5.8851080265774991E-8</v>
      </c>
      <c r="BY141" s="10">
        <f>3/24000000*OO[[#This Row],[133 (05JUL1985 12:00:00)-Water Temperature (C)]]*OO[[#This Row],[75]]</f>
        <v>5.7874543131300004E-8</v>
      </c>
      <c r="BZ141" s="10">
        <f>3/24000000*OO[[#This Row],[134 (05JUL1985 15:00:00)-Water Temperature (C)]]*OO[[#This Row],[76]]</f>
        <v>5.8131730868499992E-8</v>
      </c>
      <c r="CA141" s="10">
        <f>3/24000000*OO[[#This Row],[135 (05JUL1985 18:00:00)-Water Temperature (C)]]*OO[[#This Row],[77]]</f>
        <v>5.9203202716724997E-8</v>
      </c>
      <c r="CB141" s="10">
        <f>3/24000000*OO[[#This Row],[136 (05JUL1985 21:00:00)-Water Temperature (C)]]*OO[[#This Row],[78]]</f>
        <v>5.907394628729999E-8</v>
      </c>
      <c r="CC141" s="10">
        <f>3/24000000*OO[[#This Row],[137 (06JUL1985 00:00:00)-Water Temperature (C)]]*OO[[#This Row],[79]]</f>
        <v>5.7358326343049993E-8</v>
      </c>
      <c r="CD141" s="10">
        <f>3/24000000*OO[[#This Row],[138 (06JUL1985 03:00:00)-Water Temperature (C)]]*OO[[#This Row],[80]]</f>
        <v>5.4448143743325007E-8</v>
      </c>
      <c r="CE141" s="10">
        <f>3/24000000*OO[[#This Row],[139 (06JUL1985 06:00:00)-Water Temperature (C)]]*OO[[#This Row],[81]]</f>
        <v>5.1257527752599996E-8</v>
      </c>
      <c r="CF141" s="10">
        <f>3/24000000*OO[[#This Row],[140 (06JUL1985 09:00:00)-Water Temperature (C)]]*OO[[#This Row],[82]]</f>
        <v>5.0079816538700001E-8</v>
      </c>
      <c r="CG141" s="10">
        <f>3/24000000*OO[[#This Row],[141 (06JUL1985 12:00:00)-Water Temperature (C)]]*OO[[#This Row],[83]]</f>
        <v>4.9996617419924989E-8</v>
      </c>
      <c r="CH141" s="10">
        <f>3/24000000*OO[[#This Row],[142 (06JUL1985 15:00:00)-Water Temperature (C)]]*OO[[#This Row],[84]]</f>
        <v>5.0748380859974996E-8</v>
      </c>
      <c r="CI141" s="10">
        <f>3/24000000*OO[[#This Row],[143 (06JUL1985 18:00:00)-Water Temperature (C)]]*OO[[#This Row],[85]]</f>
        <v>5.1820037992799997E-8</v>
      </c>
      <c r="CJ141" s="10">
        <f>3/24000000*OO[[#This Row],[144 (06JUL1985 21:00:00)-Water Temperature (C)]]*OO[[#This Row],[86]]</f>
        <v>5.2079160490199993E-8</v>
      </c>
      <c r="CK141" s="10">
        <f>3/24000000*OO[[#This Row],[145 (07JUL1985 00:00:00)-Water Temperature (C)]]*OO[[#This Row],[87]]</f>
        <v>5.1242336281874993E-8</v>
      </c>
      <c r="CL141" s="10">
        <f>3/24000000*OO[[#This Row],[146 (07JUL1985 03:00:00)-Water Temperature (C)]]*OO[[#This Row],[88]]</f>
        <v>4.9443790462149999E-8</v>
      </c>
      <c r="CM141" s="10">
        <f>3/24000000*OO[[#This Row],[147 (07JUL1985 06:00:00)-Water Temperature (C)]]*OO[[#This Row],[89]]</f>
        <v>4.715136624584999E-8</v>
      </c>
      <c r="CN141" s="10">
        <f>3/24000000*OO[[#This Row],[148 (07JUL1985 09:00:00)-Water Temperature (C)]]*OO[[#This Row],[90]]</f>
        <v>4.5790104013362496E-8</v>
      </c>
      <c r="CO141" s="10">
        <f>3/24000000*OO[[#This Row],[149 (07JUL1985 12:00:00)-Water Temperature (C)]]*OO[[#This Row],[91]]</f>
        <v>4.36571965308E-8</v>
      </c>
      <c r="CP141" s="10">
        <f>3/24000000*OO[[#This Row],[150 (07JUL1985 15:00:00)-Water Temperature (C)]]*OO[[#This Row],[92]]</f>
        <v>4.2870341606399991E-8</v>
      </c>
      <c r="CQ141" s="10">
        <f>3/24000000*OO[[#This Row],[151 (07JUL1985 18:00:00)-Water Temperature (C)]]*OO[[#This Row],[93]]</f>
        <v>4.2379859419200005E-8</v>
      </c>
      <c r="CR141" s="10">
        <f>3/24000000*OO[[#This Row],[152 (07JUL1985 21:00:00)-Water Temperature (C)]]*OO[[#This Row],[94]]</f>
        <v>4.0567418826887502E-8</v>
      </c>
      <c r="CS141" s="10">
        <f>3/24000000*OO[[#This Row],[153 (08JUL1985 00:00:00)-Water Temperature (C)]]*OO[[#This Row],[95]]</f>
        <v>3.7157826397212493E-8</v>
      </c>
      <c r="CT141" s="10">
        <f>3/24000000*OO[[#This Row],[154 (08JUL1985 03:00:00)-Water Temperature (C)]]*OO[[#This Row],[96]]</f>
        <v>3.3086641145725003E-8</v>
      </c>
      <c r="CU141" s="10">
        <f>3/24000000*OO[[#This Row],[155 (08JUL1985 06:00:00)-Water Temperature (C)]]*OO[[#This Row],[97]]</f>
        <v>2.972034162468749E-8</v>
      </c>
      <c r="CV141" s="10">
        <f>3/24000000*OO[[#This Row],[156 (08JUL1985 09:00:00)-Water Temperature (C)]]*OO[[#This Row],[98]]</f>
        <v>2.7998040227999997E-8</v>
      </c>
      <c r="CW141" s="10">
        <f>3/24000000*OO[[#This Row],[157 (08JUL1985 12:00:00)-Water Temperature (C)]]*OO[[#This Row],[99]]</f>
        <v>2.7193476846899996E-8</v>
      </c>
    </row>
    <row r="142" spans="1:101" x14ac:dyDescent="0.35">
      <c r="A142" t="s">
        <v>147</v>
      </c>
      <c r="B142">
        <v>907.05740000000003</v>
      </c>
      <c r="C142" s="10">
        <f>3/24*OO[[#This Row],[59 (26JUN1985 06:00:00)-Water Temperature (C)]]*OO[[#This Row],[1]]/SUM(OO[1])</f>
        <v>0</v>
      </c>
      <c r="D142" s="10">
        <f>3/24*OO[[#This Row],[60 (26JUN1985 09:00:00)-Water Temperature (C)]]*OO[[#This Row],[2]]/SUM(OO[2])</f>
        <v>0</v>
      </c>
      <c r="E142" s="10">
        <f>3/24*OO[[#This Row],[61 (26JUN1985 12:00:00)-Water Temperature (C)]]*OO[[#This Row],[3]]/SUM(OO[3])</f>
        <v>0</v>
      </c>
      <c r="F142" s="10">
        <f>3/24*OO[[#This Row],[62 (26JUN1985 15:00:00)-Water Temperature (C)]]*OO[[#This Row],[4]]/SUM(OO[4])</f>
        <v>3.4851330145965997E-37</v>
      </c>
      <c r="G142" s="10">
        <f>3/24*OO[[#This Row],[63 (26JUN1985 18:00:00)-Water Temperature (C)]]*OO[[#This Row],[5]]/SUM(OO[5])</f>
        <v>3.5160900477865471E-25</v>
      </c>
      <c r="H142" s="10">
        <f>3/24*OO[[#This Row],[64 (26JUN1985 21:00:00)-Water Temperature (C)]]*OO[[#This Row],[6]]/SUM(OO[6])</f>
        <v>2.9480035962699168E-13</v>
      </c>
      <c r="I142" s="10">
        <f>3/24*OO[[#This Row],[65 (27JUN1985 00:00:00)-Water Temperature (C)]]*OO[[#This Row],[7]]/SUM(OO[7])</f>
        <v>1.1644058780942565E-6</v>
      </c>
      <c r="J142" s="10">
        <f>3/24*OO[[#This Row],[66 (27JUN1985 03:00:00)-Water Temperature (C)]]*OO[[#This Row],[8]]/SUM(OO[8])</f>
        <v>4.3508546225702724E-4</v>
      </c>
      <c r="K142" s="10">
        <f>3/24*OO[[#This Row],[67 (27JUN1985 06:00:00)-Water Temperature (C)]]*OO[[#This Row],[9]]/SUM(OO[9])</f>
        <v>1.0085881739337273E-2</v>
      </c>
      <c r="L142" s="10">
        <f>3/24*OO[[#This Row],[68 (27JUN1985 09:00:00)-Water Temperature (C)]]*OO[[#This Row],[10]]/SUM(OO[10])</f>
        <v>4.2143496348707288E-2</v>
      </c>
      <c r="M142" s="10">
        <f>3/24*OO[[#This Row],[69 (27JUN1985 12:00:00)-Water Temperature (C)]]*OO[[#This Row],[11]]/SUM(OO[11])</f>
        <v>5.2897898809492E-2</v>
      </c>
      <c r="N142" s="10">
        <f>3/24*OO[[#This Row],[70 (27JUN1985 15:00:00)-Water Temperature (C)]]*OO[[#This Row],[12]]/SUM(OO[12])</f>
        <v>2.6777918913112611E-2</v>
      </c>
      <c r="O142" s="10">
        <f>3/24*OO[[#This Row],[71 (27JUN1985 18:00:00)-Water Temperature (C)]]*OO[[#This Row],[13]]/SUM(OO[13])</f>
        <v>6.8256996986208037E-3</v>
      </c>
      <c r="P142" s="10">
        <f>3/24*OO[[#This Row],[72 (27JUN1985 21:00:00)-Water Temperature (C)]]*OO[[#This Row],[14]]/SUM(OO[14])</f>
        <v>1.0525912780700018E-3</v>
      </c>
      <c r="Q142" s="10">
        <f>3/24*OO[[#This Row],[73 (28JUN1985 00:00:00)-Water Temperature (C)]]*OO[[#This Row],[15]]/SUM(OO[15])</f>
        <v>1.3653460552408587E-4</v>
      </c>
      <c r="R142" s="10">
        <f>3/24*OO[[#This Row],[74 (28JUN1985 03:00:00)-Water Temperature (C)]]*OO[[#This Row],[16]]/SUM(OO[16])</f>
        <v>3.5432701775342348E-5</v>
      </c>
      <c r="S142" s="10">
        <f>3/24*OO[[#This Row],[75 (28JUN1985 06:00:00)-Water Temperature (C)]]*OO[[#This Row],[17]]/SUM(OO[17])</f>
        <v>2.3425928088005448E-5</v>
      </c>
      <c r="T142" s="10">
        <f>3/24*OO[[#This Row],[76 (28JUN1985 09:00:00)-Water Temperature (C)]]*OO[[#This Row],[18]]/SUM(OO[18])</f>
        <v>2.0531507672023852E-5</v>
      </c>
      <c r="U142" s="10">
        <f>3/24*OO[[#This Row],[77 (28JUN1985 12:00:00)-Water Temperature (C)]]*OO[[#This Row],[19]]/SUM(OO[19])</f>
        <v>1.9290071556277291E-5</v>
      </c>
      <c r="V142" s="10">
        <f>3/24000000*OO[[#This Row],[78 (28JUN1985 15:00:00)-Water Temperature (C)]]*OO[[#This Row],[20]]</f>
        <v>1.872051950498E-5</v>
      </c>
      <c r="W142" s="10">
        <f>3/24000000*OO[[#This Row],[79 (28JUN1985 18:00:00)-Water Temperature (C)]]*OO[[#This Row],[21]]</f>
        <v>1.7952672219674998E-5</v>
      </c>
      <c r="X142" s="10">
        <f>3/24000000*OO[[#This Row],[80 (28JUN1985 21:00:00)-Water Temperature (C)]]*OO[[#This Row],[22]]</f>
        <v>1.6583199973953748E-5</v>
      </c>
      <c r="Y142" s="10">
        <f>3/24000000*OO[[#This Row],[81 (29JUN1985 00:00:00)-Water Temperature (C)]]*OO[[#This Row],[23]]</f>
        <v>1.4801201557424997E-5</v>
      </c>
      <c r="Z142" s="10">
        <f>3/24000000*OO[[#This Row],[82 (29JUN1985 03:00:00)-Water Temperature (C)]]*OO[[#This Row],[24]]</f>
        <v>1.3018594457171249E-5</v>
      </c>
      <c r="AA142" s="10">
        <f>3/24000000*OO[[#This Row],[83 (29JUN1985 06:00:00)-Water Temperature (C)]]*OO[[#This Row],[25]]</f>
        <v>1.1462696651133749E-5</v>
      </c>
      <c r="AB142" s="10">
        <f>3/24000000*OO[[#This Row],[84 (29JUN1985 09:00:00)-Water Temperature (C)]]*OO[[#This Row],[26]]</f>
        <v>1.0727604042438749E-5</v>
      </c>
      <c r="AC142" s="10">
        <f>3/24000000*OO[[#This Row],[85 (29JUN1985 12:00:00)-Water Temperature (C)]]*OO[[#This Row],[27]]</f>
        <v>1.0909658068582498E-5</v>
      </c>
      <c r="AD142" s="10">
        <f>3/24000000*OO[[#This Row],[86 (29JUN1985 15:00:00)-Water Temperature (C)]]*OO[[#This Row],[28]]</f>
        <v>1.19582043422425E-5</v>
      </c>
      <c r="AE142" s="10">
        <f>3/24000000*OO[[#This Row],[88 (29JUN1985 21:00:00)-Water Temperature (C)]]*OO[[#This Row],[30]]</f>
        <v>1.3180549064515001E-5</v>
      </c>
      <c r="AF142" s="10">
        <f>3/24000000*OO[[#This Row],[88 (29JUN1985 21:00:00)-Water Temperature (C)]]*OO[[#This Row],[30]]</f>
        <v>1.3180549064515001E-5</v>
      </c>
      <c r="AG142" s="10">
        <f>3/24000000*OO[[#This Row],[89 (30JUN1985 00:00:00)-Water Temperature (C)]]*OO[[#This Row],[31]]</f>
        <v>1.221291905391E-5</v>
      </c>
      <c r="AH142" s="10">
        <f>3/24000000*OO[[#This Row],[90 (30JUN1985 03:00:00)-Water Temperature (C)]]*OO[[#This Row],[32]]</f>
        <v>1.077719586894375E-5</v>
      </c>
      <c r="AI142" s="10">
        <f>3/24000000*OO[[#This Row],[91 (30JUN1985 06:00:00)-Water Temperature (C)]]*OO[[#This Row],[33]]</f>
        <v>9.5081912277012488E-6</v>
      </c>
      <c r="AJ142" s="10">
        <f>3/24000000*OO[[#This Row],[92 (30JUN1985 09:00:00)-Water Temperature (C)]]*OO[[#This Row],[34]]</f>
        <v>8.8094962718749992E-6</v>
      </c>
      <c r="AK142" s="10">
        <f>3/24000000*OO[[#This Row],[93 (30JUN1985 12:00:00)-Water Temperature (C)]]*OO[[#This Row],[35]]</f>
        <v>8.3421537779437487E-6</v>
      </c>
      <c r="AL142" s="10">
        <f>3/24000000*OO[[#This Row],[94 (30JUN1985 15:00:00)-Water Temperature (C)]]*OO[[#This Row],[36]]</f>
        <v>7.9679815021800002E-6</v>
      </c>
      <c r="AM142" s="10">
        <f>3/24000000*OO[[#This Row],[95 (30JUN1985 18:00:00)-Water Temperature (C)]]*OO[[#This Row],[37]]</f>
        <v>7.6556857621999998E-6</v>
      </c>
      <c r="AN142" s="10">
        <f>3/24000000*OO[[#This Row],[96 (30JUN1985 21:00:00)-Water Temperature (C)]]*OO[[#This Row],[38]]</f>
        <v>7.1180769367499992E-6</v>
      </c>
      <c r="AO142" s="10">
        <f>3/24000000*OO[[#This Row],[97 (01JUL1985 00:00:00)-Water Temperature (C)]]*OO[[#This Row],[39]]</f>
        <v>6.274028958719999E-6</v>
      </c>
      <c r="AP142" s="10">
        <f>3/24000000*OO[[#This Row],[98 (01JUL1985 03:00:00)-Water Temperature (C)]]*OO[[#This Row],[40]]</f>
        <v>5.3869987167587504E-6</v>
      </c>
      <c r="AQ142" s="10">
        <f>3/24000000*OO[[#This Row],[99 (01JUL1985 06:00:00)-Water Temperature (C)]]*OO[[#This Row],[41]]</f>
        <v>4.6682557803087494E-6</v>
      </c>
      <c r="AR142" s="10">
        <f>3/24000000*OO[[#This Row],[100 (01JUL1985 09:00:00)-Water Temperature (C)]]*OO[[#This Row],[42]]</f>
        <v>4.2328762555500002E-6</v>
      </c>
      <c r="AS142" s="10">
        <f>3/24000000*OO[[#This Row],[101 (01JUL1985 12:00:00)-Water Temperature (C)]]*OO[[#This Row],[43]]</f>
        <v>3.9409764649500002E-6</v>
      </c>
      <c r="AT142" s="10">
        <f>3/24000000*OO[[#This Row],[102 (01JUL1985 15:00:00)-Water Temperature (C)]]*OO[[#This Row],[44]]</f>
        <v>3.7208095277775E-6</v>
      </c>
      <c r="AU142" s="10">
        <f>3/24000000*OO[[#This Row],[103 (01JUL1985 18:00:00)-Water Temperature (C)]]*OO[[#This Row],[45]]</f>
        <v>3.539758728972499E-6</v>
      </c>
      <c r="AV142" s="10">
        <f>3/24000000*OO[[#This Row],[104 (01JUL1985 21:00:00)-Water Temperature (C)]]*OO[[#This Row],[46]]</f>
        <v>3.2627287726999998E-6</v>
      </c>
      <c r="AW142" s="10">
        <f>3/24000000*OO[[#This Row],[105 (02JUL1985 00:00:00)-Water Temperature (C)]]*OO[[#This Row],[47]]</f>
        <v>2.8982105011462499E-6</v>
      </c>
      <c r="AX142" s="10">
        <f>3/24000000*OO[[#This Row],[106 (02JUL1985 03:00:00)-Water Temperature (C)]]*OO[[#This Row],[48]]</f>
        <v>2.50771317405375E-6</v>
      </c>
      <c r="AY142" s="10">
        <f>3/24000000*OO[[#This Row],[107 (02JUL1985 06:00:00)-Water Temperature (C)]]*OO[[#This Row],[49]]</f>
        <v>2.15342027819375E-6</v>
      </c>
      <c r="AZ142" s="10">
        <f>3/24000000*OO[[#This Row],[108 (02JUL1985 09:00:00)-Water Temperature (C)]]*OO[[#This Row],[50]]</f>
        <v>1.8593652560782499E-6</v>
      </c>
      <c r="BA142" s="10">
        <f>3/24000000*OO[[#This Row],[109 (02JUL1985 12:00:00)-Water Temperature (C)]]*OO[[#This Row],[51]]</f>
        <v>1.6490910447660002E-6</v>
      </c>
      <c r="BB142" s="10">
        <f>3/24000000*OO[[#This Row],[110 (02JUL1985 15:00:00)-Water Temperature (C)]]*OO[[#This Row],[52]]</f>
        <v>1.4637628537621252E-6</v>
      </c>
      <c r="BC142" s="10">
        <f>3/24000000*OO[[#This Row],[111 (02JUL1985 18:00:00)-Water Temperature (C)]]*OO[[#This Row],[53]]</f>
        <v>1.28051773618125E-6</v>
      </c>
      <c r="BD142" s="10">
        <f>3/24000000*OO[[#This Row],[112 (02JUL1985 21:00:00)-Water Temperature (C)]]*OO[[#This Row],[54]]</f>
        <v>1.06481015418575E-6</v>
      </c>
      <c r="BE142" s="10">
        <f>3/24000000*OO[[#This Row],[113 (03JUL1985 00:00:00)-Water Temperature (C)]]*OO[[#This Row],[55]]</f>
        <v>8.3457391721974995E-7</v>
      </c>
      <c r="BF142" s="10">
        <f>3/24000000*OO[[#This Row],[114 (03JUL1985 03:00:00)-Water Temperature (C)]]*OO[[#This Row],[56]]</f>
        <v>6.1579398677475E-7</v>
      </c>
      <c r="BG142" s="10">
        <f>3/24000000*OO[[#This Row],[115 (03JUL1985 06:00:00)-Water Temperature (C)]]*OO[[#This Row],[57]]</f>
        <v>4.3540071288700007E-7</v>
      </c>
      <c r="BH142" s="10">
        <f>3/24000000*OO[[#This Row],[116 (03JUL1985 09:00:00)-Water Temperature (C)]]*OO[[#This Row],[58]]</f>
        <v>3.1304373025049997E-7</v>
      </c>
      <c r="BI142" s="10">
        <f>3/24000000*OO[[#This Row],[117 (03JUL1985 12:00:00)-Water Temperature (C)]]*OO[[#This Row],[59]]</f>
        <v>2.4261380814937502E-7</v>
      </c>
      <c r="BJ142" s="10">
        <f>3/24000000*OO[[#This Row],[118 (03JUL1985 15:00:00)-Water Temperature (C)]]*OO[[#This Row],[60]]</f>
        <v>2.01836843457375E-7</v>
      </c>
      <c r="BK142" s="10">
        <f>3/24000000*OO[[#This Row],[119 (03JUL1985 18:00:00)-Water Temperature (C)]]*OO[[#This Row],[61]]</f>
        <v>1.7712998532460002E-7</v>
      </c>
      <c r="BL142" s="10">
        <f>3/24000000*OO[[#This Row],[120 (03JUL1985 21:00:00)-Water Temperature (C)]]*OO[[#This Row],[62]]</f>
        <v>1.539787320715E-7</v>
      </c>
      <c r="BM142" s="10">
        <f>3/24000000*OO[[#This Row],[121 (04JUL1985 00:00:00)-Water Temperature (C)]]*OO[[#This Row],[63]]</f>
        <v>1.3192772285119999E-7</v>
      </c>
      <c r="BN142" s="10">
        <f>3/24000000*OO[[#This Row],[122 (04JUL1985 03:00:00)-Water Temperature (C)]]*OO[[#This Row],[64]]</f>
        <v>1.1236978482749999E-7</v>
      </c>
      <c r="BO142" s="10">
        <f>3/24000000*OO[[#This Row],[123 (04JUL1985 06:00:00)-Water Temperature (C)]]*OO[[#This Row],[65]]</f>
        <v>9.5774579593537497E-8</v>
      </c>
      <c r="BP142" s="10">
        <f>3/24000000*OO[[#This Row],[124 (04JUL1985 09:00:00)-Water Temperature (C)]]*OO[[#This Row],[66]]</f>
        <v>8.5488776986687491E-8</v>
      </c>
      <c r="BQ142" s="10">
        <f>3/24000000*OO[[#This Row],[125 (04JUL1985 12:00:00)-Water Temperature (C)]]*OO[[#This Row],[67]]</f>
        <v>7.8671201451225004E-8</v>
      </c>
      <c r="BR142" s="10">
        <f>3/24000000*OO[[#This Row],[126 (04JUL1985 15:00:00)-Water Temperature (C)]]*OO[[#This Row],[68]]</f>
        <v>7.4588989064937497E-8</v>
      </c>
      <c r="BS142" s="10">
        <f>3/24000000*OO[[#This Row],[127 (04JUL1985 18:00:00)-Water Temperature (C)]]*OO[[#This Row],[69]]</f>
        <v>7.2909440419000004E-8</v>
      </c>
      <c r="BT142" s="10">
        <f>3/24000000*OO[[#This Row],[128 (04JUL1985 21:00:00)-Water Temperature (C)]]*OO[[#This Row],[70]]</f>
        <v>6.9934324698687495E-8</v>
      </c>
      <c r="BU142" s="10">
        <f>3/24000000*OO[[#This Row],[129 (05JUL1985 00:00:00)-Water Temperature (C)]]*OO[[#This Row],[71]]</f>
        <v>6.417778563502499E-8</v>
      </c>
      <c r="BV142" s="10">
        <f>3/24000000*OO[[#This Row],[130 (05JUL1985 03:00:00)-Water Temperature (C)]]*OO[[#This Row],[72]]</f>
        <v>5.7366485292374993E-8</v>
      </c>
      <c r="BW142" s="10">
        <f>3/24000000*OO[[#This Row],[131 (05JUL1985 06:00:00)-Water Temperature (C)]]*OO[[#This Row],[73]]</f>
        <v>5.1596401631699993E-8</v>
      </c>
      <c r="BX142" s="10">
        <f>3/24000000*OO[[#This Row],[132 (05JUL1985 09:00:00)-Water Temperature (C)]]*OO[[#This Row],[74]]</f>
        <v>4.9238577085312499E-8</v>
      </c>
      <c r="BY142" s="10">
        <f>3/24000000*OO[[#This Row],[133 (05JUL1985 12:00:00)-Water Temperature (C)]]*OO[[#This Row],[75]]</f>
        <v>4.8346391320562495E-8</v>
      </c>
      <c r="BZ142" s="10">
        <f>3/24000000*OO[[#This Row],[134 (05JUL1985 15:00:00)-Water Temperature (C)]]*OO[[#This Row],[76]]</f>
        <v>4.8467644935187498E-8</v>
      </c>
      <c r="CA142" s="10">
        <f>3/24000000*OO[[#This Row],[135 (05JUL1985 18:00:00)-Water Temperature (C)]]*OO[[#This Row],[77]]</f>
        <v>4.9225784968237503E-8</v>
      </c>
      <c r="CB142" s="10">
        <f>3/24000000*OO[[#This Row],[136 (05JUL1985 21:00:00)-Water Temperature (C)]]*OO[[#This Row],[78]]</f>
        <v>4.9017432166312497E-8</v>
      </c>
      <c r="CC142" s="10">
        <f>3/24000000*OO[[#This Row],[137 (06JUL1985 00:00:00)-Water Temperature (C)]]*OO[[#This Row],[79]]</f>
        <v>4.7652537415525E-8</v>
      </c>
      <c r="CD142" s="10">
        <f>3/24000000*OO[[#This Row],[138 (06JUL1985 03:00:00)-Water Temperature (C)]]*OO[[#This Row],[80]]</f>
        <v>4.5328578543599997E-8</v>
      </c>
      <c r="CE142" s="10">
        <f>3/24000000*OO[[#This Row],[139 (06JUL1985 06:00:00)-Water Temperature (C)]]*OO[[#This Row],[81]]</f>
        <v>4.2755740737699991E-8</v>
      </c>
      <c r="CF142" s="10">
        <f>3/24000000*OO[[#This Row],[140 (06JUL1985 09:00:00)-Water Temperature (C)]]*OO[[#This Row],[82]]</f>
        <v>4.1815396854149997E-8</v>
      </c>
      <c r="CG142" s="10">
        <f>3/24000000*OO[[#This Row],[141 (06JUL1985 12:00:00)-Water Temperature (C)]]*OO[[#This Row],[83]]</f>
        <v>4.1686060718499998E-8</v>
      </c>
      <c r="CH142" s="10">
        <f>3/24000000*OO[[#This Row],[142 (06JUL1985 15:00:00)-Water Temperature (C)]]*OO[[#This Row],[84]]</f>
        <v>4.2246620950949999E-8</v>
      </c>
      <c r="CI142" s="10">
        <f>3/24000000*OO[[#This Row],[143 (06JUL1985 18:00:00)-Water Temperature (C)]]*OO[[#This Row],[85]]</f>
        <v>4.3047763956599997E-8</v>
      </c>
      <c r="CJ142" s="10">
        <f>3/24000000*OO[[#This Row],[144 (06JUL1985 21:00:00)-Water Temperature (C)]]*OO[[#This Row],[86]]</f>
        <v>4.3168056568524998E-8</v>
      </c>
      <c r="CK142" s="10">
        <f>3/24000000*OO[[#This Row],[145 (07JUL1985 00:00:00)-Water Temperature (C)]]*OO[[#This Row],[87]]</f>
        <v>4.2496095808500002E-8</v>
      </c>
      <c r="CL142" s="10">
        <f>3/24000000*OO[[#This Row],[146 (07JUL1985 03:00:00)-Water Temperature (C)]]*OO[[#This Row],[88]]</f>
        <v>4.1087059448175004E-8</v>
      </c>
      <c r="CM142" s="10">
        <f>3/24000000*OO[[#This Row],[147 (07JUL1985 06:00:00)-Water Temperature (C)]]*OO[[#This Row],[89]]</f>
        <v>3.9271165874287501E-8</v>
      </c>
      <c r="CN142" s="10">
        <f>3/24000000*OO[[#This Row],[148 (07JUL1985 09:00:00)-Water Temperature (C)]]*OO[[#This Row],[90]]</f>
        <v>3.8200750431975003E-8</v>
      </c>
      <c r="CO142" s="10">
        <f>3/24000000*OO[[#This Row],[149 (07JUL1985 12:00:00)-Water Temperature (C)]]*OO[[#This Row],[91]]</f>
        <v>3.6413238568162496E-8</v>
      </c>
      <c r="CP142" s="10">
        <f>3/24000000*OO[[#This Row],[150 (07JUL1985 15:00:00)-Water Temperature (C)]]*OO[[#This Row],[92]]</f>
        <v>3.5761693770200002E-8</v>
      </c>
      <c r="CQ142" s="10">
        <f>3/24000000*OO[[#This Row],[151 (07JUL1985 18:00:00)-Water Temperature (C)]]*OO[[#This Row],[93]]</f>
        <v>3.5298908371124999E-8</v>
      </c>
      <c r="CR142" s="10">
        <f>3/24000000*OO[[#This Row],[152 (07JUL1985 21:00:00)-Water Temperature (C)]]*OO[[#This Row],[94]]</f>
        <v>3.382701239428749E-8</v>
      </c>
      <c r="CS142" s="10">
        <f>3/24000000*OO[[#This Row],[153 (08JUL1985 00:00:00)-Water Temperature (C)]]*OO[[#This Row],[95]]</f>
        <v>3.1074646177574996E-8</v>
      </c>
      <c r="CT142" s="10">
        <f>3/24000000*OO[[#This Row],[154 (08JUL1985 03:00:00)-Water Temperature (C)]]*OO[[#This Row],[96]]</f>
        <v>2.7706846828625001E-8</v>
      </c>
      <c r="CU142" s="10">
        <f>3/24000000*OO[[#This Row],[155 (08JUL1985 06:00:00)-Water Temperature (C)]]*OO[[#This Row],[97]]</f>
        <v>2.4902354295E-8</v>
      </c>
      <c r="CV142" s="10">
        <f>3/24000000*OO[[#This Row],[156 (08JUL1985 09:00:00)-Water Temperature (C)]]*OO[[#This Row],[98]]</f>
        <v>2.3468173769362502E-8</v>
      </c>
      <c r="CW142" s="10">
        <f>3/24000000*OO[[#This Row],[157 (08JUL1985 12:00:00)-Water Temperature (C)]]*OO[[#This Row],[99]]</f>
        <v>2.2749676455999996E-8</v>
      </c>
    </row>
    <row r="143" spans="1:101" x14ac:dyDescent="0.35">
      <c r="A143" t="s">
        <v>148</v>
      </c>
      <c r="B143">
        <v>885.16060000000004</v>
      </c>
      <c r="C143" s="10">
        <f>3/24*OO[[#This Row],[59 (26JUN1985 06:00:00)-Water Temperature (C)]]*OO[[#This Row],[1]]/SUM(OO[1])</f>
        <v>0</v>
      </c>
      <c r="D143" s="10">
        <f>3/24*OO[[#This Row],[60 (26JUN1985 09:00:00)-Water Temperature (C)]]*OO[[#This Row],[2]]/SUM(OO[2])</f>
        <v>0</v>
      </c>
      <c r="E143" s="10">
        <f>3/24*OO[[#This Row],[61 (26JUN1985 12:00:00)-Water Temperature (C)]]*OO[[#This Row],[3]]/SUM(OO[3])</f>
        <v>0</v>
      </c>
      <c r="F143" s="10">
        <f>3/24*OO[[#This Row],[62 (26JUN1985 15:00:00)-Water Temperature (C)]]*OO[[#This Row],[4]]/SUM(OO[4])</f>
        <v>6.5544548048819537E-38</v>
      </c>
      <c r="G143" s="10">
        <f>3/24*OO[[#This Row],[63 (26JUN1985 18:00:00)-Water Temperature (C)]]*OO[[#This Row],[5]]/SUM(OO[5])</f>
        <v>7.0171731797684516E-26</v>
      </c>
      <c r="H143" s="10">
        <f>3/24*OO[[#This Row],[64 (26JUN1985 21:00:00)-Water Temperature (C)]]*OO[[#This Row],[6]]/SUM(OO[6])</f>
        <v>5.5096714355057993E-14</v>
      </c>
      <c r="I143" s="10">
        <f>3/24*OO[[#This Row],[65 (27JUN1985 00:00:00)-Water Temperature (C)]]*OO[[#This Row],[7]]/SUM(OO[7])</f>
        <v>8.0371390832655627E-7</v>
      </c>
      <c r="J143" s="10">
        <f>3/24*OO[[#This Row],[66 (27JUN1985 03:00:00)-Water Temperature (C)]]*OO[[#This Row],[8]]/SUM(OO[8])</f>
        <v>3.8856605790200266E-4</v>
      </c>
      <c r="K143" s="10">
        <f>3/24*OO[[#This Row],[67 (27JUN1985 06:00:00)-Water Temperature (C)]]*OO[[#This Row],[9]]/SUM(OO[9])</f>
        <v>1.0601759968827609E-2</v>
      </c>
      <c r="L143" s="10">
        <f>3/24*OO[[#This Row],[68 (27JUN1985 09:00:00)-Water Temperature (C)]]*OO[[#This Row],[10]]/SUM(OO[10])</f>
        <v>5.0065656407718102E-2</v>
      </c>
      <c r="M143" s="10">
        <f>3/24*OO[[#This Row],[69 (27JUN1985 12:00:00)-Water Temperature (C)]]*OO[[#This Row],[11]]/SUM(OO[11])</f>
        <v>6.9176641500313829E-2</v>
      </c>
      <c r="N143" s="10">
        <f>3/24*OO[[#This Row],[70 (27JUN1985 15:00:00)-Water Temperature (C)]]*OO[[#This Row],[12]]/SUM(OO[12])</f>
        <v>3.7872850832355358E-2</v>
      </c>
      <c r="O143" s="10">
        <f>3/24*OO[[#This Row],[71 (27JUN1985 18:00:00)-Water Temperature (C)]]*OO[[#This Row],[13]]/SUM(OO[13])</f>
        <v>1.0278140238342118E-2</v>
      </c>
      <c r="P143" s="10">
        <f>3/24*OO[[#This Row],[72 (27JUN1985 21:00:00)-Water Temperature (C)]]*OO[[#This Row],[14]]/SUM(OO[14])</f>
        <v>1.6552839912562926E-3</v>
      </c>
      <c r="Q143" s="10">
        <f>3/24*OO[[#This Row],[73 (28JUN1985 00:00:00)-Water Temperature (C)]]*OO[[#This Row],[15]]/SUM(OO[15])</f>
        <v>2.1320659186873265E-4</v>
      </c>
      <c r="R143" s="10">
        <f>3/24*OO[[#This Row],[74 (28JUN1985 03:00:00)-Water Temperature (C)]]*OO[[#This Row],[16]]/SUM(OO[16])</f>
        <v>4.9579631546265189E-5</v>
      </c>
      <c r="S143" s="10">
        <f>3/24*OO[[#This Row],[75 (28JUN1985 06:00:00)-Water Temperature (C)]]*OO[[#This Row],[17]]/SUM(OO[17])</f>
        <v>3.0901711183607991E-5</v>
      </c>
      <c r="T143" s="10">
        <f>3/24*OO[[#This Row],[76 (28JUN1985 09:00:00)-Water Temperature (C)]]*OO[[#This Row],[18]]/SUM(OO[18])</f>
        <v>2.6811486605812564E-5</v>
      </c>
      <c r="U143" s="10">
        <f>3/24*OO[[#This Row],[77 (28JUN1985 12:00:00)-Water Temperature (C)]]*OO[[#This Row],[19]]/SUM(OO[19])</f>
        <v>2.5077109788024196E-5</v>
      </c>
      <c r="V143" s="10">
        <f>3/24000000*OO[[#This Row],[78 (28JUN1985 15:00:00)-Water Temperature (C)]]*OO[[#This Row],[20]]</f>
        <v>2.4331918339199994E-5</v>
      </c>
      <c r="W143" s="10">
        <f>3/24000000*OO[[#This Row],[79 (28JUN1985 18:00:00)-Water Temperature (C)]]*OO[[#This Row],[21]]</f>
        <v>2.3375504582099996E-5</v>
      </c>
      <c r="X143" s="10">
        <f>3/24000000*OO[[#This Row],[80 (28JUN1985 21:00:00)-Water Temperature (C)]]*OO[[#This Row],[22]]</f>
        <v>2.1683720663062499E-5</v>
      </c>
      <c r="Y143" s="10">
        <f>3/24000000*OO[[#This Row],[81 (29JUN1985 00:00:00)-Water Temperature (C)]]*OO[[#This Row],[23]]</f>
        <v>1.9424568782119997E-5</v>
      </c>
      <c r="Z143" s="10">
        <f>3/24000000*OO[[#This Row],[82 (29JUN1985 03:00:00)-Water Temperature (C)]]*OO[[#This Row],[24]]</f>
        <v>1.7125621848649999E-5</v>
      </c>
      <c r="AA143" s="10">
        <f>3/24000000*OO[[#This Row],[83 (29JUN1985 06:00:00)-Water Temperature (C)]]*OO[[#This Row],[25]]</f>
        <v>1.5095817661931247E-5</v>
      </c>
      <c r="AB143" s="10">
        <f>3/24000000*OO[[#This Row],[84 (29JUN1985 09:00:00)-Water Temperature (C)]]*OO[[#This Row],[26]]</f>
        <v>1.407899800567125E-5</v>
      </c>
      <c r="AC143" s="10">
        <f>3/24000000*OO[[#This Row],[85 (29JUN1985 12:00:00)-Water Temperature (C)]]*OO[[#This Row],[27]]</f>
        <v>1.4201236573449998E-5</v>
      </c>
      <c r="AD143" s="10">
        <f>3/24000000*OO[[#This Row],[86 (29JUN1985 15:00:00)-Water Temperature (C)]]*OO[[#This Row],[28]]</f>
        <v>1.5541550807999999E-5</v>
      </c>
      <c r="AE143" s="10">
        <f>3/24000000*OO[[#This Row],[88 (29JUN1985 21:00:00)-Water Temperature (C)]]*OO[[#This Row],[30]]</f>
        <v>1.7391275824606251E-5</v>
      </c>
      <c r="AF143" s="10">
        <f>3/24000000*OO[[#This Row],[88 (29JUN1985 21:00:00)-Water Temperature (C)]]*OO[[#This Row],[30]]</f>
        <v>1.7391275824606251E-5</v>
      </c>
      <c r="AG143" s="10">
        <f>3/24000000*OO[[#This Row],[89 (30JUN1985 00:00:00)-Water Temperature (C)]]*OO[[#This Row],[31]]</f>
        <v>1.6274364025600002E-5</v>
      </c>
      <c r="AH143" s="10">
        <f>3/24000000*OO[[#This Row],[90 (30JUN1985 03:00:00)-Water Temperature (C)]]*OO[[#This Row],[32]]</f>
        <v>1.4442343568949999E-5</v>
      </c>
      <c r="AI143" s="10">
        <f>3/24000000*OO[[#This Row],[91 (30JUN1985 06:00:00)-Water Temperature (C)]]*OO[[#This Row],[33]]</f>
        <v>1.278966752116625E-5</v>
      </c>
      <c r="AJ143" s="10">
        <f>3/24000000*OO[[#This Row],[92 (30JUN1985 09:00:00)-Water Temperature (C)]]*OO[[#This Row],[34]]</f>
        <v>1.187310691123375E-5</v>
      </c>
      <c r="AK143" s="10">
        <f>3/24000000*OO[[#This Row],[93 (30JUN1985 12:00:00)-Water Temperature (C)]]*OO[[#This Row],[35]]</f>
        <v>1.1257158414959999E-5</v>
      </c>
      <c r="AL143" s="10">
        <f>3/24000000*OO[[#This Row],[94 (30JUN1985 15:00:00)-Water Temperature (C)]]*OO[[#This Row],[36]]</f>
        <v>1.0780369169391249E-5</v>
      </c>
      <c r="AM143" s="10">
        <f>3/24000000*OO[[#This Row],[95 (30JUN1985 18:00:00)-Water Temperature (C)]]*OO[[#This Row],[37]]</f>
        <v>1.0382919234187497E-5</v>
      </c>
      <c r="AN143" s="10">
        <f>3/24000000*OO[[#This Row],[96 (30JUN1985 21:00:00)-Water Temperature (C)]]*OO[[#This Row],[38]]</f>
        <v>9.6937043255000005E-6</v>
      </c>
      <c r="AO143" s="10">
        <f>3/24000000*OO[[#This Row],[97 (01JUL1985 00:00:00)-Water Temperature (C)]]*OO[[#This Row],[39]]</f>
        <v>8.6018437329150008E-6</v>
      </c>
      <c r="AP143" s="10">
        <f>3/24000000*OO[[#This Row],[98 (01JUL1985 03:00:00)-Water Temperature (C)]]*OO[[#This Row],[40]]</f>
        <v>7.4217209471999992E-6</v>
      </c>
      <c r="AQ143" s="10">
        <f>3/24000000*OO[[#This Row],[99 (01JUL1985 06:00:00)-Water Temperature (C)]]*OO[[#This Row],[41]]</f>
        <v>6.4483934074774999E-6</v>
      </c>
      <c r="AR143" s="10">
        <f>3/24000000*OO[[#This Row],[100 (01JUL1985 09:00:00)-Water Temperature (C)]]*OO[[#This Row],[42]]</f>
        <v>5.8629522248999987E-6</v>
      </c>
      <c r="AS143" s="10">
        <f>3/24000000*OO[[#This Row],[101 (01JUL1985 12:00:00)-Water Temperature (C)]]*OO[[#This Row],[43]]</f>
        <v>5.4661859288749986E-6</v>
      </c>
      <c r="AT143" s="10">
        <f>3/24000000*OO[[#This Row],[102 (01JUL1985 15:00:00)-Water Temperature (C)]]*OO[[#This Row],[44]]</f>
        <v>5.1676169235299995E-6</v>
      </c>
      <c r="AU143" s="10">
        <f>3/24000000*OO[[#This Row],[103 (01JUL1985 18:00:00)-Water Temperature (C)]]*OO[[#This Row],[45]]</f>
        <v>4.9327791024625006E-6</v>
      </c>
      <c r="AV143" s="10">
        <f>3/24000000*OO[[#This Row],[104 (01JUL1985 21:00:00)-Water Temperature (C)]]*OO[[#This Row],[46]]</f>
        <v>4.5685082663099993E-6</v>
      </c>
      <c r="AW143" s="10">
        <f>3/24000000*OO[[#This Row],[105 (02JUL1985 00:00:00)-Water Temperature (C)]]*OO[[#This Row],[47]]</f>
        <v>4.0884180920499992E-6</v>
      </c>
      <c r="AX143" s="10">
        <f>3/24000000*OO[[#This Row],[106 (02JUL1985 03:00:00)-Water Temperature (C)]]*OO[[#This Row],[48]]</f>
        <v>3.5601966328499996E-6</v>
      </c>
      <c r="AY143" s="10">
        <f>3/24000000*OO[[#This Row],[107 (02JUL1985 06:00:00)-Water Temperature (C)]]*OO[[#This Row],[49]]</f>
        <v>3.0717183191062495E-6</v>
      </c>
      <c r="AZ143" s="10">
        <f>3/24000000*OO[[#This Row],[108 (02JUL1985 09:00:00)-Water Temperature (C)]]*OO[[#This Row],[50]]</f>
        <v>2.6625660461574998E-6</v>
      </c>
      <c r="BA143" s="10">
        <f>3/24000000*OO[[#This Row],[109 (02JUL1985 12:00:00)-Water Temperature (C)]]*OO[[#This Row],[51]]</f>
        <v>2.3700434454275002E-6</v>
      </c>
      <c r="BB143" s="10">
        <f>3/24000000*OO[[#This Row],[110 (02JUL1985 15:00:00)-Water Temperature (C)]]*OO[[#This Row],[52]]</f>
        <v>2.1066635640941249E-6</v>
      </c>
      <c r="BC143" s="10">
        <f>3/24000000*OO[[#This Row],[111 (02JUL1985 18:00:00)-Water Temperature (C)]]*OO[[#This Row],[53]]</f>
        <v>1.8523163632171252E-6</v>
      </c>
      <c r="BD143" s="10">
        <f>3/24000000*OO[[#This Row],[112 (02JUL1985 21:00:00)-Water Temperature (C)]]*OO[[#This Row],[54]]</f>
        <v>1.5516074096319998E-6</v>
      </c>
      <c r="BE143" s="10">
        <f>3/24000000*OO[[#This Row],[113 (03JUL1985 00:00:00)-Water Temperature (C)]]*OO[[#This Row],[55]]</f>
        <v>1.228175798568375E-6</v>
      </c>
      <c r="BF143" s="10">
        <f>3/24000000*OO[[#This Row],[114 (03JUL1985 03:00:00)-Water Temperature (C)]]*OO[[#This Row],[56]]</f>
        <v>9.1434650989750004E-7</v>
      </c>
      <c r="BG143" s="10">
        <f>3/24000000*OO[[#This Row],[115 (03JUL1985 06:00:00)-Water Temperature (C)]]*OO[[#This Row],[57]]</f>
        <v>6.4952922544425005E-7</v>
      </c>
      <c r="BH143" s="10">
        <f>3/24000000*OO[[#This Row],[116 (03JUL1985 09:00:00)-Water Temperature (C)]]*OO[[#This Row],[58]]</f>
        <v>4.6579771790437494E-7</v>
      </c>
      <c r="BI143" s="10">
        <f>3/24000000*OO[[#This Row],[117 (03JUL1985 12:00:00)-Water Temperature (C)]]*OO[[#This Row],[59]]</f>
        <v>3.5806393837850002E-7</v>
      </c>
      <c r="BJ143" s="10">
        <f>3/24000000*OO[[#This Row],[118 (03JUL1985 15:00:00)-Water Temperature (C)]]*OO[[#This Row],[60]]</f>
        <v>2.9521727980112497E-7</v>
      </c>
      <c r="BK143" s="10">
        <f>3/24000000*OO[[#This Row],[119 (03JUL1985 18:00:00)-Water Temperature (C)]]*OO[[#This Row],[61]]</f>
        <v>2.57943726629E-7</v>
      </c>
      <c r="BL143" s="10">
        <f>3/24000000*OO[[#This Row],[120 (03JUL1985 21:00:00)-Water Temperature (C)]]*OO[[#This Row],[62]]</f>
        <v>2.2386823730999999E-7</v>
      </c>
      <c r="BM143" s="10">
        <f>3/24000000*OO[[#This Row],[121 (04JUL1985 00:00:00)-Water Temperature (C)]]*OO[[#This Row],[63]]</f>
        <v>1.92007033087625E-7</v>
      </c>
      <c r="BN143" s="10">
        <f>3/24000000*OO[[#This Row],[122 (04JUL1985 03:00:00)-Water Temperature (C)]]*OO[[#This Row],[64]]</f>
        <v>1.6366882423710001E-7</v>
      </c>
      <c r="BO143" s="10">
        <f>3/24000000*OO[[#This Row],[123 (04JUL1985 06:00:00)-Water Temperature (C)]]*OO[[#This Row],[65]]</f>
        <v>1.3947048557639997E-7</v>
      </c>
      <c r="BP143" s="10">
        <f>3/24000000*OO[[#This Row],[124 (04JUL1985 09:00:00)-Water Temperature (C)]]*OO[[#This Row],[66]]</f>
        <v>1.2429087313562501E-7</v>
      </c>
      <c r="BQ143" s="10">
        <f>3/24000000*OO[[#This Row],[125 (04JUL1985 12:00:00)-Water Temperature (C)]]*OO[[#This Row],[67]]</f>
        <v>1.1381424480343751E-7</v>
      </c>
      <c r="BR143" s="10">
        <f>3/24000000*OO[[#This Row],[126 (04JUL1985 15:00:00)-Water Temperature (C)]]*OO[[#This Row],[68]]</f>
        <v>1.0742013430325E-7</v>
      </c>
      <c r="BS143" s="10">
        <f>3/24000000*OO[[#This Row],[127 (04JUL1985 18:00:00)-Water Temperature (C)]]*OO[[#This Row],[69]]</f>
        <v>1.0477508105075001E-7</v>
      </c>
      <c r="BT143" s="10">
        <f>3/24000000*OO[[#This Row],[128 (04JUL1985 21:00:00)-Water Temperature (C)]]*OO[[#This Row],[70]]</f>
        <v>1.0055325379769998E-7</v>
      </c>
      <c r="BU143" s="10">
        <f>3/24000000*OO[[#This Row],[129 (05JUL1985 00:00:00)-Water Temperature (C)]]*OO[[#This Row],[71]]</f>
        <v>9.2489697166949998E-8</v>
      </c>
      <c r="BV143" s="10">
        <f>3/24000000*OO[[#This Row],[130 (05JUL1985 03:00:00)-Water Temperature (C)]]*OO[[#This Row],[72]]</f>
        <v>8.2869888293150008E-8</v>
      </c>
      <c r="BW143" s="10">
        <f>3/24000000*OO[[#This Row],[131 (05JUL1985 06:00:00)-Water Temperature (C)]]*OO[[#This Row],[73]]</f>
        <v>7.4427618197699992E-8</v>
      </c>
      <c r="BX143" s="10">
        <f>3/24000000*OO[[#This Row],[132 (05JUL1985 09:00:00)-Water Temperature (C)]]*OO[[#This Row],[74]]</f>
        <v>7.0928136640812495E-8</v>
      </c>
      <c r="BY143" s="10">
        <f>3/24000000*OO[[#This Row],[133 (05JUL1985 12:00:00)-Water Temperature (C)]]*OO[[#This Row],[75]]</f>
        <v>6.9474283269200013E-8</v>
      </c>
      <c r="BZ143" s="10">
        <f>3/24000000*OO[[#This Row],[134 (05JUL1985 15:00:00)-Water Temperature (C)]]*OO[[#This Row],[76]]</f>
        <v>6.9451343709824996E-8</v>
      </c>
      <c r="CA143" s="10">
        <f>3/24000000*OO[[#This Row],[135 (05JUL1985 18:00:00)-Water Temperature (C)]]*OO[[#This Row],[77]]</f>
        <v>7.03156496685625E-8</v>
      </c>
      <c r="CB143" s="10">
        <f>3/24000000*OO[[#This Row],[136 (05JUL1985 21:00:00)-Water Temperature (C)]]*OO[[#This Row],[78]]</f>
        <v>6.9908030704249989E-8</v>
      </c>
      <c r="CC143" s="10">
        <f>3/24000000*OO[[#This Row],[137 (06JUL1985 00:00:00)-Water Temperature (C)]]*OO[[#This Row],[79]]</f>
        <v>6.803830449581249E-8</v>
      </c>
      <c r="CD143" s="10">
        <f>3/24000000*OO[[#This Row],[138 (06JUL1985 03:00:00)-Water Temperature (C)]]*OO[[#This Row],[80]]</f>
        <v>6.4918682071762496E-8</v>
      </c>
      <c r="CE143" s="10">
        <f>3/24000000*OO[[#This Row],[139 (06JUL1985 06:00:00)-Water Temperature (C)]]*OO[[#This Row],[81]]</f>
        <v>6.1338164428137504E-8</v>
      </c>
      <c r="CF143" s="10">
        <f>3/24000000*OO[[#This Row],[140 (06JUL1985 09:00:00)-Water Temperature (C)]]*OO[[#This Row],[82]]</f>
        <v>6.0048711849000004E-8</v>
      </c>
      <c r="CG143" s="10">
        <f>3/24000000*OO[[#This Row],[141 (06JUL1985 12:00:00)-Water Temperature (C)]]*OO[[#This Row],[83]]</f>
        <v>5.9757853315949994E-8</v>
      </c>
      <c r="CH143" s="10">
        <f>3/24000000*OO[[#This Row],[142 (06JUL1985 15:00:00)-Water Temperature (C)]]*OO[[#This Row],[84]]</f>
        <v>6.0468937025274993E-8</v>
      </c>
      <c r="CI143" s="10">
        <f>3/24000000*OO[[#This Row],[143 (06JUL1985 18:00:00)-Water Temperature (C)]]*OO[[#This Row],[85]]</f>
        <v>6.1481957579350006E-8</v>
      </c>
      <c r="CJ143" s="10">
        <f>3/24000000*OO[[#This Row],[144 (06JUL1985 21:00:00)-Water Temperature (C)]]*OO[[#This Row],[86]]</f>
        <v>6.1570388927374994E-8</v>
      </c>
      <c r="CK143" s="10">
        <f>3/24000000*OO[[#This Row],[145 (07JUL1985 00:00:00)-Water Temperature (C)]]*OO[[#This Row],[87]]</f>
        <v>6.0650414998874995E-8</v>
      </c>
      <c r="CL143" s="10">
        <f>3/24000000*OO[[#This Row],[146 (07JUL1985 03:00:00)-Water Temperature (C)]]*OO[[#This Row],[88]]</f>
        <v>5.8829761103400003E-8</v>
      </c>
      <c r="CM143" s="10">
        <f>3/24000000*OO[[#This Row],[147 (07JUL1985 06:00:00)-Water Temperature (C)]]*OO[[#This Row],[89]]</f>
        <v>5.6373493720300003E-8</v>
      </c>
      <c r="CN143" s="10">
        <f>3/24000000*OO[[#This Row],[148 (07JUL1985 09:00:00)-Water Temperature (C)]]*OO[[#This Row],[90]]</f>
        <v>5.5000365428224988E-8</v>
      </c>
      <c r="CO143" s="10">
        <f>3/24000000*OO[[#This Row],[149 (07JUL1985 12:00:00)-Water Temperature (C)]]*OO[[#This Row],[91]]</f>
        <v>5.2419769486612499E-8</v>
      </c>
      <c r="CP143" s="10">
        <f>3/24000000*OO[[#This Row],[150 (07JUL1985 15:00:00)-Water Temperature (C)]]*OO[[#This Row],[92]]</f>
        <v>5.1474951783875005E-8</v>
      </c>
      <c r="CQ143" s="10">
        <f>3/24000000*OO[[#This Row],[151 (07JUL1985 18:00:00)-Water Temperature (C)]]*OO[[#This Row],[93]]</f>
        <v>5.0722885281599991E-8</v>
      </c>
      <c r="CR143" s="10">
        <f>3/24000000*OO[[#This Row],[152 (07JUL1985 21:00:00)-Water Temperature (C)]]*OO[[#This Row],[94]]</f>
        <v>4.8734501584387501E-8</v>
      </c>
      <c r="CS143" s="10">
        <f>3/24000000*OO[[#This Row],[153 (08JUL1985 00:00:00)-Water Temperature (C)]]*OO[[#This Row],[95]]</f>
        <v>4.4947661930900003E-8</v>
      </c>
      <c r="CT143" s="10">
        <f>3/24000000*OO[[#This Row],[154 (08JUL1985 03:00:00)-Water Temperature (C)]]*OO[[#This Row],[96]]</f>
        <v>4.0169419662124998E-8</v>
      </c>
      <c r="CU143" s="10">
        <f>3/24000000*OO[[#This Row],[155 (08JUL1985 06:00:00)-Water Temperature (C)]]*OO[[#This Row],[97]]</f>
        <v>3.6086091063999999E-8</v>
      </c>
      <c r="CV143" s="10">
        <f>3/24000000*OO[[#This Row],[156 (08JUL1985 09:00:00)-Water Temperature (C)]]*OO[[#This Row],[98]]</f>
        <v>3.3996692291624998E-8</v>
      </c>
      <c r="CW143" s="10">
        <f>3/24000000*OO[[#This Row],[157 (08JUL1985 12:00:00)-Water Temperature (C)]]*OO[[#This Row],[99]]</f>
        <v>3.2853268660950002E-8</v>
      </c>
    </row>
    <row r="144" spans="1:101" x14ac:dyDescent="0.35">
      <c r="A144" t="s">
        <v>149</v>
      </c>
      <c r="B144">
        <v>897.13919999999996</v>
      </c>
      <c r="C144" s="10">
        <f>3/24*OO[[#This Row],[59 (26JUN1985 06:00:00)-Water Temperature (C)]]*OO[[#This Row],[1]]/SUM(OO[1])</f>
        <v>0</v>
      </c>
      <c r="D144" s="10">
        <f>3/24*OO[[#This Row],[60 (26JUN1985 09:00:00)-Water Temperature (C)]]*OO[[#This Row],[2]]/SUM(OO[2])</f>
        <v>0</v>
      </c>
      <c r="E144" s="10">
        <f>3/24*OO[[#This Row],[61 (26JUN1985 12:00:00)-Water Temperature (C)]]*OO[[#This Row],[3]]/SUM(OO[3])</f>
        <v>0</v>
      </c>
      <c r="F144" s="10">
        <f>3/24*OO[[#This Row],[62 (26JUN1985 15:00:00)-Water Temperature (C)]]*OO[[#This Row],[4]]/SUM(OO[4])</f>
        <v>1.1438777064314094E-38</v>
      </c>
      <c r="G144" s="10">
        <f>3/24*OO[[#This Row],[63 (26JUN1985 18:00:00)-Water Temperature (C)]]*OO[[#This Row],[5]]/SUM(OO[5])</f>
        <v>1.3673006415782512E-26</v>
      </c>
      <c r="H144" s="10">
        <f>3/24*OO[[#This Row],[64 (26JUN1985 21:00:00)-Water Temperature (C)]]*OO[[#This Row],[6]]/SUM(OO[6])</f>
        <v>9.6025255406557291E-15</v>
      </c>
      <c r="I144" s="10">
        <f>3/24*OO[[#This Row],[65 (27JUN1985 00:00:00)-Water Temperature (C)]]*OO[[#This Row],[7]]/SUM(OO[7])</f>
        <v>4.4617426596433805E-7</v>
      </c>
      <c r="J144" s="10">
        <f>3/24*OO[[#This Row],[66 (27JUN1985 03:00:00)-Water Temperature (C)]]*OO[[#This Row],[8]]/SUM(OO[8])</f>
        <v>2.8751193178036316E-4</v>
      </c>
      <c r="K144" s="10">
        <f>3/24*OO[[#This Row],[67 (27JUN1985 06:00:00)-Water Temperature (C)]]*OO[[#This Row],[9]]/SUM(OO[9])</f>
        <v>9.3246361385760593E-3</v>
      </c>
      <c r="L144" s="10">
        <f>3/24*OO[[#This Row],[68 (27JUN1985 09:00:00)-Water Temperature (C)]]*OO[[#This Row],[10]]/SUM(OO[10])</f>
        <v>4.995877980380161E-2</v>
      </c>
      <c r="M144" s="10">
        <f>3/24*OO[[#This Row],[69 (27JUN1985 12:00:00)-Water Temperature (C)]]*OO[[#This Row],[11]]/SUM(OO[11])</f>
        <v>7.6027652396004897E-2</v>
      </c>
      <c r="N144" s="10">
        <f>3/24*OO[[#This Row],[70 (27JUN1985 15:00:00)-Water Temperature (C)]]*OO[[#This Row],[12]]/SUM(OO[12])</f>
        <v>4.4965328778409516E-2</v>
      </c>
      <c r="O144" s="10">
        <f>3/24*OO[[#This Row],[71 (27JUN1985 18:00:00)-Water Temperature (C)]]*OO[[#This Row],[13]]/SUM(OO[13])</f>
        <v>1.2969959139451969E-2</v>
      </c>
      <c r="P144" s="10">
        <f>3/24*OO[[#This Row],[72 (27JUN1985 21:00:00)-Water Temperature (C)]]*OO[[#This Row],[14]]/SUM(OO[14])</f>
        <v>2.1781879184962828E-3</v>
      </c>
      <c r="Q144" s="10">
        <f>3/24*OO[[#This Row],[73 (28JUN1985 00:00:00)-Water Temperature (C)]]*OO[[#This Row],[15]]/SUM(OO[15])</f>
        <v>2.8011287460202752E-4</v>
      </c>
      <c r="R144" s="10">
        <f>3/24*OO[[#This Row],[74 (28JUN1985 03:00:00)-Water Temperature (C)]]*OO[[#This Row],[16]]/SUM(OO[16])</f>
        <v>5.8749775500202137E-5</v>
      </c>
      <c r="S144" s="10">
        <f>3/24*OO[[#This Row],[75 (28JUN1985 06:00:00)-Water Temperature (C)]]*OO[[#This Row],[17]]/SUM(OO[17])</f>
        <v>3.4216877498796545E-5</v>
      </c>
      <c r="T144" s="10">
        <f>3/24*OO[[#This Row],[76 (28JUN1985 09:00:00)-Water Temperature (C)]]*OO[[#This Row],[18]]/SUM(OO[18])</f>
        <v>2.9315280103196473E-5</v>
      </c>
      <c r="U144" s="10">
        <f>3/24*OO[[#This Row],[77 (28JUN1985 12:00:00)-Water Temperature (C)]]*OO[[#This Row],[19]]/SUM(OO[19])</f>
        <v>2.726038129574905E-5</v>
      </c>
      <c r="V144" s="10">
        <f>3/24000000*OO[[#This Row],[78 (28JUN1985 15:00:00)-Water Temperature (C)]]*OO[[#This Row],[20]]</f>
        <v>2.6414679462499998E-5</v>
      </c>
      <c r="W144" s="10">
        <f>3/24000000*OO[[#This Row],[79 (28JUN1985 18:00:00)-Water Temperature (C)]]*OO[[#This Row],[21]]</f>
        <v>2.5384434579237501E-5</v>
      </c>
      <c r="X144" s="10">
        <f>3/24000000*OO[[#This Row],[80 (28JUN1985 21:00:00)-Water Temperature (C)]]*OO[[#This Row],[22]]</f>
        <v>2.3612881463224999E-5</v>
      </c>
      <c r="Y144" s="10">
        <f>3/24000000*OO[[#This Row],[81 (29JUN1985 00:00:00)-Water Temperature (C)]]*OO[[#This Row],[23]]</f>
        <v>2.1198835857000001E-5</v>
      </c>
      <c r="Z144" s="10">
        <f>3/24000000*OO[[#This Row],[82 (29JUN1985 03:00:00)-Water Temperature (C)]]*OO[[#This Row],[24]]</f>
        <v>1.8699482722761247E-5</v>
      </c>
      <c r="AA144" s="10">
        <f>3/24000000*OO[[#This Row],[83 (29JUN1985 06:00:00)-Water Temperature (C)]]*OO[[#This Row],[25]]</f>
        <v>1.6467182292494999E-5</v>
      </c>
      <c r="AB144" s="10">
        <f>3/24000000*OO[[#This Row],[84 (29JUN1985 09:00:00)-Water Temperature (C)]]*OO[[#This Row],[26]]</f>
        <v>1.5276497988675E-5</v>
      </c>
      <c r="AC144" s="10">
        <f>3/24000000*OO[[#This Row],[85 (29JUN1985 12:00:00)-Water Temperature (C)]]*OO[[#This Row],[27]]</f>
        <v>1.5240364077299999E-5</v>
      </c>
      <c r="AD144" s="10">
        <f>3/24000000*OO[[#This Row],[86 (29JUN1985 15:00:00)-Water Temperature (C)]]*OO[[#This Row],[28]]</f>
        <v>1.6588304011202498E-5</v>
      </c>
      <c r="AE144" s="10">
        <f>3/24000000*OO[[#This Row],[88 (29JUN1985 21:00:00)-Water Temperature (C)]]*OO[[#This Row],[30]]</f>
        <v>1.8711601275867496E-5</v>
      </c>
      <c r="AF144" s="10">
        <f>3/24000000*OO[[#This Row],[88 (29JUN1985 21:00:00)-Water Temperature (C)]]*OO[[#This Row],[30]]</f>
        <v>1.8711601275867496E-5</v>
      </c>
      <c r="AG144" s="10">
        <f>3/24000000*OO[[#This Row],[89 (30JUN1985 00:00:00)-Water Temperature (C)]]*OO[[#This Row],[31]]</f>
        <v>1.7625028893097501E-5</v>
      </c>
      <c r="AH144" s="10">
        <f>3/24000000*OO[[#This Row],[90 (30JUN1985 03:00:00)-Water Temperature (C)]]*OO[[#This Row],[32]]</f>
        <v>1.5679972293579999E-5</v>
      </c>
      <c r="AI144" s="10">
        <f>3/24000000*OO[[#This Row],[91 (30JUN1985 06:00:00)-Water Temperature (C)]]*OO[[#This Row],[33]]</f>
        <v>1.3890193457699998E-5</v>
      </c>
      <c r="AJ144" s="10">
        <f>3/24000000*OO[[#This Row],[92 (30JUN1985 09:00:00)-Water Temperature (C)]]*OO[[#This Row],[34]]</f>
        <v>1.287283560264E-5</v>
      </c>
      <c r="AK144" s="10">
        <f>3/24000000*OO[[#This Row],[93 (30JUN1985 12:00:00)-Water Temperature (C)]]*OO[[#This Row],[35]]</f>
        <v>1.2165447178499999E-5</v>
      </c>
      <c r="AL144" s="10">
        <f>3/24000000*OO[[#This Row],[94 (30JUN1985 15:00:00)-Water Temperature (C)]]*OO[[#This Row],[36]]</f>
        <v>1.1632704145775001E-5</v>
      </c>
      <c r="AM144" s="10">
        <f>3/24000000*OO[[#This Row],[95 (30JUN1985 18:00:00)-Water Temperature (C)]]*OO[[#This Row],[37]]</f>
        <v>1.1179504522964999E-5</v>
      </c>
      <c r="AN144" s="10">
        <f>3/24000000*OO[[#This Row],[96 (30JUN1985 21:00:00)-Water Temperature (C)]]*OO[[#This Row],[38]]</f>
        <v>1.0428261933622499E-5</v>
      </c>
      <c r="AO144" s="10">
        <f>3/24000000*OO[[#This Row],[97 (01JUL1985 00:00:00)-Water Temperature (C)]]*OO[[#This Row],[39]]</f>
        <v>9.2734729357687493E-6</v>
      </c>
      <c r="AP144" s="10">
        <f>3/24000000*OO[[#This Row],[98 (01JUL1985 03:00:00)-Water Temperature (C)]]*OO[[#This Row],[40]]</f>
        <v>8.0083335621999985E-6</v>
      </c>
      <c r="AQ144" s="10">
        <f>3/24000000*OO[[#This Row],[99 (01JUL1985 06:00:00)-Water Temperature (C)]]*OO[[#This Row],[41]]</f>
        <v>6.9483263811800003E-6</v>
      </c>
      <c r="AR144" s="10">
        <f>3/24000000*OO[[#This Row],[100 (01JUL1985 09:00:00)-Water Temperature (C)]]*OO[[#This Row],[42]]</f>
        <v>6.3079076075600001E-6</v>
      </c>
      <c r="AS144" s="10">
        <f>3/24000000*OO[[#This Row],[101 (01JUL1985 12:00:00)-Water Temperature (C)]]*OO[[#This Row],[43]]</f>
        <v>5.8591445962237488E-6</v>
      </c>
      <c r="AT144" s="10">
        <f>3/24000000*OO[[#This Row],[102 (01JUL1985 15:00:00)-Water Temperature (C)]]*OO[[#This Row],[44]]</f>
        <v>5.5171717424400002E-6</v>
      </c>
      <c r="AU144" s="10">
        <f>3/24000000*OO[[#This Row],[103 (01JUL1985 18:00:00)-Water Temperature (C)]]*OO[[#This Row],[45]]</f>
        <v>5.2526483919699995E-6</v>
      </c>
      <c r="AV144" s="10">
        <f>3/24000000*OO[[#This Row],[104 (01JUL1985 21:00:00)-Water Temperature (C)]]*OO[[#This Row],[46]]</f>
        <v>4.8574807691487497E-6</v>
      </c>
      <c r="AW144" s="10">
        <f>3/24000000*OO[[#This Row],[105 (02JUL1985 00:00:00)-Water Temperature (C)]]*OO[[#This Row],[47]]</f>
        <v>4.3522668276550003E-6</v>
      </c>
      <c r="AX144" s="10">
        <f>3/24000000*OO[[#This Row],[106 (02JUL1985 03:00:00)-Water Temperature (C)]]*OO[[#This Row],[48]]</f>
        <v>3.7933589812999997E-6</v>
      </c>
      <c r="AY144" s="10">
        <f>3/24000000*OO[[#This Row],[107 (02JUL1985 06:00:00)-Water Temperature (C)]]*OO[[#This Row],[49]]</f>
        <v>3.2718617580275001E-6</v>
      </c>
      <c r="AZ144" s="10">
        <f>3/24000000*OO[[#This Row],[108 (02JUL1985 09:00:00)-Water Temperature (C)]]*OO[[#This Row],[50]]</f>
        <v>2.8338554217200001E-6</v>
      </c>
      <c r="BA144" s="10">
        <f>3/24000000*OO[[#This Row],[109 (02JUL1985 12:00:00)-Water Temperature (C)]]*OO[[#This Row],[51]]</f>
        <v>2.5196273986950003E-6</v>
      </c>
      <c r="BB144" s="10">
        <f>3/24000000*OO[[#This Row],[110 (02JUL1985 15:00:00)-Water Temperature (C)]]*OO[[#This Row],[52]]</f>
        <v>2.2340128885200002E-6</v>
      </c>
      <c r="BC144" s="10">
        <f>3/24000000*OO[[#This Row],[111 (02JUL1985 18:00:00)-Water Temperature (C)]]*OO[[#This Row],[53]]</f>
        <v>1.9660374124499999E-6</v>
      </c>
      <c r="BD144" s="10">
        <f>3/24000000*OO[[#This Row],[112 (02JUL1985 21:00:00)-Water Temperature (C)]]*OO[[#This Row],[54]]</f>
        <v>1.6525548058642497E-6</v>
      </c>
      <c r="BE144" s="10">
        <f>3/24000000*OO[[#This Row],[113 (03JUL1985 00:00:00)-Water Temperature (C)]]*OO[[#This Row],[55]]</f>
        <v>1.3164578951174998E-6</v>
      </c>
      <c r="BF144" s="10">
        <f>3/24000000*OO[[#This Row],[114 (03JUL1985 03:00:00)-Water Temperature (C)]]*OO[[#This Row],[56]]</f>
        <v>9.8603055014062508E-7</v>
      </c>
      <c r="BG144" s="10">
        <f>3/24000000*OO[[#This Row],[115 (03JUL1985 06:00:00)-Water Temperature (C)]]*OO[[#This Row],[57]]</f>
        <v>7.0276382720000008E-7</v>
      </c>
      <c r="BH144" s="10">
        <f>3/24000000*OO[[#This Row],[116 (03JUL1985 09:00:00)-Water Temperature (C)]]*OO[[#This Row],[58]]</f>
        <v>5.0281543016100004E-7</v>
      </c>
      <c r="BI144" s="10">
        <f>3/24000000*OO[[#This Row],[117 (03JUL1985 12:00:00)-Water Temperature (C)]]*OO[[#This Row],[59]]</f>
        <v>3.83806068366E-7</v>
      </c>
      <c r="BJ144" s="10">
        <f>3/24000000*OO[[#This Row],[118 (03JUL1985 15:00:00)-Water Temperature (C)]]*OO[[#This Row],[60]]</f>
        <v>3.1386766025812495E-7</v>
      </c>
      <c r="BK144" s="10">
        <f>3/24000000*OO[[#This Row],[119 (03JUL1985 18:00:00)-Water Temperature (C)]]*OO[[#This Row],[61]]</f>
        <v>2.7300442075800001E-7</v>
      </c>
      <c r="BL144" s="10">
        <f>3/24000000*OO[[#This Row],[120 (03JUL1985 21:00:00)-Water Temperature (C)]]*OO[[#This Row],[62]]</f>
        <v>2.3640148860799998E-7</v>
      </c>
      <c r="BM144" s="10">
        <f>3/24000000*OO[[#This Row],[121 (04JUL1985 00:00:00)-Water Temperature (C)]]*OO[[#This Row],[63]]</f>
        <v>2.0286554867937499E-7</v>
      </c>
      <c r="BN144" s="10">
        <f>3/24000000*OO[[#This Row],[122 (04JUL1985 03:00:00)-Water Temperature (C)]]*OO[[#This Row],[64]]</f>
        <v>1.7304890953972499E-7</v>
      </c>
      <c r="BO144" s="10">
        <f>3/24000000*OO[[#This Row],[123 (04JUL1985 06:00:00)-Water Temperature (C)]]*OO[[#This Row],[65]]</f>
        <v>1.47479004917825E-7</v>
      </c>
      <c r="BP144" s="10">
        <f>3/24000000*OO[[#This Row],[124 (04JUL1985 09:00:00)-Water Temperature (C)]]*OO[[#This Row],[66]]</f>
        <v>1.31305989390625E-7</v>
      </c>
      <c r="BQ144" s="10">
        <f>3/24000000*OO[[#This Row],[125 (04JUL1985 12:00:00)-Water Temperature (C)]]*OO[[#This Row],[67]]</f>
        <v>1.1981333496142502E-7</v>
      </c>
      <c r="BR144" s="10">
        <f>3/24000000*OO[[#This Row],[126 (04JUL1985 15:00:00)-Water Temperature (C)]]*OO[[#This Row],[68]]</f>
        <v>1.12644609319375E-7</v>
      </c>
      <c r="BS144" s="10">
        <f>3/24000000*OO[[#This Row],[127 (04JUL1985 18:00:00)-Water Temperature (C)]]*OO[[#This Row],[69]]</f>
        <v>1.0968737194499999E-7</v>
      </c>
      <c r="BT144" s="10">
        <f>3/24000000*OO[[#This Row],[128 (04JUL1985 21:00:00)-Water Temperature (C)]]*OO[[#This Row],[70]]</f>
        <v>1.0523793206249999E-7</v>
      </c>
      <c r="BU144" s="10">
        <f>3/24000000*OO[[#This Row],[129 (05JUL1985 00:00:00)-Water Temperature (C)]]*OO[[#This Row],[71]]</f>
        <v>9.6967960602537495E-8</v>
      </c>
      <c r="BV144" s="10">
        <f>3/24000000*OO[[#This Row],[130 (05JUL1985 03:00:00)-Water Temperature (C)]]*OO[[#This Row],[72]]</f>
        <v>8.7118021785525011E-8</v>
      </c>
      <c r="BW144" s="10">
        <f>3/24000000*OO[[#This Row],[131 (05JUL1985 06:00:00)-Water Temperature (C)]]*OO[[#This Row],[73]]</f>
        <v>7.8205852956449988E-8</v>
      </c>
      <c r="BX144" s="10">
        <f>3/24000000*OO[[#This Row],[132 (05JUL1985 09:00:00)-Water Temperature (C)]]*OO[[#This Row],[74]]</f>
        <v>7.4472070278000008E-8</v>
      </c>
      <c r="BY144" s="10">
        <f>3/24000000*OO[[#This Row],[133 (05JUL1985 12:00:00)-Water Temperature (C)]]*OO[[#This Row],[75]]</f>
        <v>7.2813025313374996E-8</v>
      </c>
      <c r="BZ144" s="10">
        <f>3/24000000*OO[[#This Row],[134 (05JUL1985 15:00:00)-Water Temperature (C)]]*OO[[#This Row],[76]]</f>
        <v>7.262381438716251E-8</v>
      </c>
      <c r="CA144" s="10">
        <f>3/24000000*OO[[#This Row],[135 (05JUL1985 18:00:00)-Water Temperature (C)]]*OO[[#This Row],[77]]</f>
        <v>7.3319047816200003E-8</v>
      </c>
      <c r="CB144" s="10">
        <f>3/24000000*OO[[#This Row],[136 (05JUL1985 21:00:00)-Water Temperature (C)]]*OO[[#This Row],[78]]</f>
        <v>7.2767842799049989E-8</v>
      </c>
      <c r="CC144" s="10">
        <f>3/24000000*OO[[#This Row],[137 (06JUL1985 00:00:00)-Water Temperature (C)]]*OO[[#This Row],[79]]</f>
        <v>7.0857545531250001E-8</v>
      </c>
      <c r="CD144" s="10">
        <f>3/24000000*OO[[#This Row],[138 (06JUL1985 03:00:00)-Water Temperature (C)]]*OO[[#This Row],[80]]</f>
        <v>6.7784631510687499E-8</v>
      </c>
      <c r="CE144" s="10">
        <f>3/24000000*OO[[#This Row],[139 (06JUL1985 06:00:00)-Water Temperature (C)]]*OO[[#This Row],[81]]</f>
        <v>6.4157329998474999E-8</v>
      </c>
      <c r="CF144" s="10">
        <f>3/24000000*OO[[#This Row],[140 (06JUL1985 09:00:00)-Water Temperature (C)]]*OO[[#This Row],[82]]</f>
        <v>6.2875582676312496E-8</v>
      </c>
      <c r="CG144" s="10">
        <f>3/24000000*OO[[#This Row],[141 (06JUL1985 12:00:00)-Water Temperature (C)]]*OO[[#This Row],[83]]</f>
        <v>6.2469446771074995E-8</v>
      </c>
      <c r="CH144" s="10">
        <f>3/24000000*OO[[#This Row],[142 (06JUL1985 15:00:00)-Water Temperature (C)]]*OO[[#This Row],[84]]</f>
        <v>6.3093930300524993E-8</v>
      </c>
      <c r="CI144" s="10">
        <f>3/24000000*OO[[#This Row],[143 (06JUL1985 18:00:00)-Water Temperature (C)]]*OO[[#This Row],[85]]</f>
        <v>6.39976465701E-8</v>
      </c>
      <c r="CJ144" s="10">
        <f>3/24000000*OO[[#This Row],[144 (06JUL1985 21:00:00)-Water Temperature (C)]]*OO[[#This Row],[86]]</f>
        <v>6.3959213223499995E-8</v>
      </c>
      <c r="CK144" s="10">
        <f>3/24000000*OO[[#This Row],[145 (07JUL1985 00:00:00)-Water Temperature (C)]]*OO[[#This Row],[87]]</f>
        <v>6.2972021791499998E-8</v>
      </c>
      <c r="CL144" s="10">
        <f>3/24000000*OO[[#This Row],[146 (07JUL1985 03:00:00)-Water Temperature (C)]]*OO[[#This Row],[88]]</f>
        <v>6.1229266878400004E-8</v>
      </c>
      <c r="CM144" s="10">
        <f>3/24000000*OO[[#This Row],[147 (07JUL1985 06:00:00)-Water Temperature (C)]]*OO[[#This Row],[89]]</f>
        <v>5.8792028310462487E-8</v>
      </c>
      <c r="CN144" s="10">
        <f>3/24000000*OO[[#This Row],[148 (07JUL1985 09:00:00)-Water Temperature (C)]]*OO[[#This Row],[90]]</f>
        <v>5.7481840331387499E-8</v>
      </c>
      <c r="CO144" s="10">
        <f>3/24000000*OO[[#This Row],[149 (07JUL1985 12:00:00)-Water Temperature (C)]]*OO[[#This Row],[91]]</f>
        <v>5.4766398001349995E-8</v>
      </c>
      <c r="CP144" s="10">
        <f>3/24000000*OO[[#This Row],[150 (07JUL1985 15:00:00)-Water Temperature (C)]]*OO[[#This Row],[92]]</f>
        <v>5.3782542889075003E-8</v>
      </c>
      <c r="CQ144" s="10">
        <f>3/24000000*OO[[#This Row],[151 (07JUL1985 18:00:00)-Water Temperature (C)]]*OO[[#This Row],[93]]</f>
        <v>5.2915629352199992E-8</v>
      </c>
      <c r="CR144" s="10">
        <f>3/24000000*OO[[#This Row],[152 (07JUL1985 21:00:00)-Water Temperature (C)]]*OO[[#This Row],[94]]</f>
        <v>5.0911896699562492E-8</v>
      </c>
      <c r="CS144" s="10">
        <f>3/24000000*OO[[#This Row],[153 (08JUL1985 00:00:00)-Water Temperature (C)]]*OO[[#This Row],[95]]</f>
        <v>4.7103051527999994E-8</v>
      </c>
      <c r="CT144" s="10">
        <f>3/24000000*OO[[#This Row],[154 (08JUL1985 03:00:00)-Water Temperature (C)]]*OO[[#This Row],[96]]</f>
        <v>4.2195493183999998E-8</v>
      </c>
      <c r="CU144" s="10">
        <f>3/24000000*OO[[#This Row],[155 (08JUL1985 06:00:00)-Water Temperature (C)]]*OO[[#This Row],[97]]</f>
        <v>3.791360198362499E-8</v>
      </c>
      <c r="CV144" s="10">
        <f>3/24000000*OO[[#This Row],[156 (08JUL1985 09:00:00)-Water Temperature (C)]]*OO[[#This Row],[98]]</f>
        <v>3.5733004335312499E-8</v>
      </c>
      <c r="CW144" s="10">
        <f>3/24000000*OO[[#This Row],[157 (08JUL1985 12:00:00)-Water Temperature (C)]]*OO[[#This Row],[99]]</f>
        <v>3.4462222202799996E-8</v>
      </c>
    </row>
    <row r="145" spans="1:101" x14ac:dyDescent="0.35">
      <c r="A145" t="s">
        <v>150</v>
      </c>
      <c r="B145">
        <v>933.30679999999995</v>
      </c>
      <c r="C145" s="10">
        <f>3/24*OO[[#This Row],[59 (26JUN1985 06:00:00)-Water Temperature (C)]]*OO[[#This Row],[1]]/SUM(OO[1])</f>
        <v>0</v>
      </c>
      <c r="D145" s="10">
        <f>3/24*OO[[#This Row],[60 (26JUN1985 09:00:00)-Water Temperature (C)]]*OO[[#This Row],[2]]/SUM(OO[2])</f>
        <v>0</v>
      </c>
      <c r="E145" s="10">
        <f>3/24*OO[[#This Row],[61 (26JUN1985 12:00:00)-Water Temperature (C)]]*OO[[#This Row],[3]]/SUM(OO[3])</f>
        <v>0</v>
      </c>
      <c r="F145" s="10">
        <f>3/24*OO[[#This Row],[62 (26JUN1985 15:00:00)-Water Temperature (C)]]*OO[[#This Row],[4]]/SUM(OO[4])</f>
        <v>1.480958087874641E-39</v>
      </c>
      <c r="G145" s="10">
        <f>3/24*OO[[#This Row],[63 (26JUN1985 18:00:00)-Water Temperature (C)]]*OO[[#This Row],[5]]/SUM(OO[5])</f>
        <v>1.9935287960939596E-27</v>
      </c>
      <c r="H145" s="10">
        <f>3/24*OO[[#This Row],[64 (26JUN1985 21:00:00)-Water Temperature (C)]]*OO[[#This Row],[6]]/SUM(OO[6])</f>
        <v>1.229031053131199E-15</v>
      </c>
      <c r="I145" s="10">
        <f>3/24*OO[[#This Row],[65 (27JUN1985 00:00:00)-Water Temperature (C)]]*OO[[#This Row],[7]]/SUM(OO[7])</f>
        <v>2.1513143820693827E-7</v>
      </c>
      <c r="J145" s="10">
        <f>3/24*OO[[#This Row],[66 (27JUN1985 03:00:00)-Water Temperature (C)]]*OO[[#This Row],[8]]/SUM(OO[8])</f>
        <v>1.8933627107988127E-4</v>
      </c>
      <c r="K145" s="10">
        <f>3/24*OO[[#This Row],[67 (27JUN1985 06:00:00)-Water Temperature (C)]]*OO[[#This Row],[9]]/SUM(OO[9])</f>
        <v>7.3676290600246568E-3</v>
      </c>
      <c r="L145" s="10">
        <f>3/24*OO[[#This Row],[68 (27JUN1985 09:00:00)-Water Temperature (C)]]*OO[[#This Row],[10]]/SUM(OO[10])</f>
        <v>4.5096432681606652E-2</v>
      </c>
      <c r="M145" s="10">
        <f>3/24*OO[[#This Row],[69 (27JUN1985 12:00:00)-Water Temperature (C)]]*OO[[#This Row],[11]]/SUM(OO[11])</f>
        <v>7.5868553251575974E-2</v>
      </c>
      <c r="N145" s="10">
        <f>3/24*OO[[#This Row],[70 (27JUN1985 15:00:00)-Water Temperature (C)]]*OO[[#This Row],[12]]/SUM(OO[12])</f>
        <v>4.8743395146338561E-2</v>
      </c>
      <c r="O145" s="10">
        <f>3/24*OO[[#This Row],[71 (27JUN1985 18:00:00)-Water Temperature (C)]]*OO[[#This Row],[13]]/SUM(OO[13])</f>
        <v>1.4999201866565903E-2</v>
      </c>
      <c r="P145" s="10">
        <f>3/24*OO[[#This Row],[72 (27JUN1985 21:00:00)-Water Temperature (C)]]*OO[[#This Row],[14]]/SUM(OO[14])</f>
        <v>2.6358121732702601E-3</v>
      </c>
      <c r="Q145" s="10">
        <f>3/24*OO[[#This Row],[73 (28JUN1985 00:00:00)-Water Temperature (C)]]*OO[[#This Row],[15]]/SUM(OO[15])</f>
        <v>3.4093691443625482E-4</v>
      </c>
      <c r="R145" s="10">
        <f>3/24*OO[[#This Row],[74 (28JUN1985 03:00:00)-Water Temperature (C)]]*OO[[#This Row],[16]]/SUM(OO[16])</f>
        <v>6.4686732061831399E-5</v>
      </c>
      <c r="S145" s="10">
        <f>3/24*OO[[#This Row],[75 (28JUN1985 06:00:00)-Water Temperature (C)]]*OO[[#This Row],[17]]/SUM(OO[17])</f>
        <v>3.4726253018455931E-5</v>
      </c>
      <c r="T145" s="10">
        <f>3/24*OO[[#This Row],[76 (28JUN1985 09:00:00)-Water Temperature (C)]]*OO[[#This Row],[18]]/SUM(OO[18])</f>
        <v>2.9287911611436101E-5</v>
      </c>
      <c r="U145" s="10">
        <f>3/24*OO[[#This Row],[77 (28JUN1985 12:00:00)-Water Temperature (C)]]*OO[[#This Row],[19]]/SUM(OO[19])</f>
        <v>2.7047782740340806E-5</v>
      </c>
      <c r="V145" s="10">
        <f>3/24000000*OO[[#This Row],[78 (28JUN1985 15:00:00)-Water Temperature (C)]]*OO[[#This Row],[20]]</f>
        <v>2.6155994302412502E-5</v>
      </c>
      <c r="W145" s="10">
        <f>3/24000000*OO[[#This Row],[79 (28JUN1985 18:00:00)-Water Temperature (C)]]*OO[[#This Row],[21]]</f>
        <v>2.5118009604562499E-5</v>
      </c>
      <c r="X145" s="10">
        <f>3/24000000*OO[[#This Row],[80 (28JUN1985 21:00:00)-Water Temperature (C)]]*OO[[#This Row],[22]]</f>
        <v>2.3421268538024999E-5</v>
      </c>
      <c r="Y145" s="10">
        <f>3/24000000*OO[[#This Row],[81 (29JUN1985 00:00:00)-Water Temperature (C)]]*OO[[#This Row],[23]]</f>
        <v>2.1071413684999998E-5</v>
      </c>
      <c r="Z145" s="10">
        <f>3/24000000*OO[[#This Row],[82 (29JUN1985 03:00:00)-Water Temperature (C)]]*OO[[#This Row],[24]]</f>
        <v>1.8590235863951247E-5</v>
      </c>
      <c r="AA145" s="10">
        <f>3/24000000*OO[[#This Row],[83 (29JUN1985 06:00:00)-Water Temperature (C)]]*OO[[#This Row],[25]]</f>
        <v>1.6352652652143746E-5</v>
      </c>
      <c r="AB145" s="10">
        <f>3/24000000*OO[[#This Row],[84 (29JUN1985 09:00:00)-Water Temperature (C)]]*OO[[#This Row],[26]]</f>
        <v>1.5096499000049999E-5</v>
      </c>
      <c r="AC145" s="10">
        <f>3/24000000*OO[[#This Row],[85 (29JUN1985 12:00:00)-Water Temperature (C)]]*OO[[#This Row],[27]]</f>
        <v>1.4877428288800002E-5</v>
      </c>
      <c r="AD145" s="10">
        <f>3/24000000*OO[[#This Row],[86 (29JUN1985 15:00:00)-Water Temperature (C)]]*OO[[#This Row],[28]]</f>
        <v>1.607882177664E-5</v>
      </c>
      <c r="AE145" s="10">
        <f>3/24000000*OO[[#This Row],[88 (29JUN1985 21:00:00)-Water Temperature (C)]]*OO[[#This Row],[30]]</f>
        <v>1.8231643716124999E-5</v>
      </c>
      <c r="AF145" s="10">
        <f>3/24000000*OO[[#This Row],[88 (29JUN1985 21:00:00)-Water Temperature (C)]]*OO[[#This Row],[30]]</f>
        <v>1.8231643716124999E-5</v>
      </c>
      <c r="AG145" s="10">
        <f>3/24000000*OO[[#This Row],[89 (30JUN1985 00:00:00)-Water Temperature (C)]]*OO[[#This Row],[31]]</f>
        <v>1.7273276289977498E-5</v>
      </c>
      <c r="AH145" s="10">
        <f>3/24000000*OO[[#This Row],[90 (30JUN1985 03:00:00)-Water Temperature (C)]]*OO[[#This Row],[32]]</f>
        <v>1.5398416811184997E-5</v>
      </c>
      <c r="AI145" s="10">
        <f>3/24000000*OO[[#This Row],[91 (30JUN1985 06:00:00)-Water Temperature (C)]]*OO[[#This Row],[33]]</f>
        <v>1.36370033551625E-5</v>
      </c>
      <c r="AJ145" s="10">
        <f>3/24000000*OO[[#This Row],[92 (30JUN1985 09:00:00)-Water Temperature (C)]]*OO[[#This Row],[34]]</f>
        <v>1.2615379462981248E-5</v>
      </c>
      <c r="AK145" s="10">
        <f>3/24000000*OO[[#This Row],[93 (30JUN1985 12:00:00)-Water Temperature (C)]]*OO[[#This Row],[35]]</f>
        <v>1.18664592542075E-5</v>
      </c>
      <c r="AL145" s="10">
        <f>3/24000000*OO[[#This Row],[94 (30JUN1985 15:00:00)-Water Temperature (C)]]*OO[[#This Row],[36]]</f>
        <v>1.1318821376932501E-5</v>
      </c>
      <c r="AM145" s="10">
        <f>3/24000000*OO[[#This Row],[95 (30JUN1985 18:00:00)-Water Temperature (C)]]*OO[[#This Row],[37]]</f>
        <v>1.0841832335862498E-5</v>
      </c>
      <c r="AN145" s="10">
        <f>3/24000000*OO[[#This Row],[96 (30JUN1985 21:00:00)-Water Temperature (C)]]*OO[[#This Row],[38]]</f>
        <v>1.0081049977019998E-5</v>
      </c>
      <c r="AO145" s="10">
        <f>3/24000000*OO[[#This Row],[97 (01JUL1985 00:00:00)-Water Temperature (C)]]*OO[[#This Row],[39]]</f>
        <v>8.9735267428425E-6</v>
      </c>
      <c r="AP145" s="10">
        <f>3/24000000*OO[[#This Row],[98 (01JUL1985 03:00:00)-Water Temperature (C)]]*OO[[#This Row],[40]]</f>
        <v>7.7529376292700002E-6</v>
      </c>
      <c r="AQ145" s="10">
        <f>3/24000000*OO[[#This Row],[99 (01JUL1985 06:00:00)-Water Temperature (C)]]*OO[[#This Row],[41]]</f>
        <v>6.7148172354374997E-6</v>
      </c>
      <c r="AR145" s="10">
        <f>3/24000000*OO[[#This Row],[100 (01JUL1985 09:00:00)-Water Temperature (C)]]*OO[[#This Row],[42]]</f>
        <v>6.0856946894874994E-6</v>
      </c>
      <c r="AS145" s="10">
        <f>3/24000000*OO[[#This Row],[101 (01JUL1985 12:00:00)-Water Temperature (C)]]*OO[[#This Row],[43]]</f>
        <v>5.626226882649999E-6</v>
      </c>
      <c r="AT145" s="10">
        <f>3/24000000*OO[[#This Row],[102 (01JUL1985 15:00:00)-Water Temperature (C)]]*OO[[#This Row],[44]]</f>
        <v>5.2705602441999999E-6</v>
      </c>
      <c r="AU145" s="10">
        <f>3/24000000*OO[[#This Row],[103 (01JUL1985 18:00:00)-Water Temperature (C)]]*OO[[#This Row],[45]]</f>
        <v>4.9960052541524997E-6</v>
      </c>
      <c r="AV145" s="10">
        <f>3/24000000*OO[[#This Row],[104 (01JUL1985 21:00:00)-Water Temperature (C)]]*OO[[#This Row],[46]]</f>
        <v>4.6034007623099995E-6</v>
      </c>
      <c r="AW145" s="10">
        <f>3/24000000*OO[[#This Row],[105 (02JUL1985 00:00:00)-Water Temperature (C)]]*OO[[#This Row],[47]]</f>
        <v>4.1241472681562505E-6</v>
      </c>
      <c r="AX145" s="10">
        <f>3/24000000*OO[[#This Row],[106 (02JUL1985 03:00:00)-Water Temperature (C)]]*OO[[#This Row],[48]]</f>
        <v>3.5950430841724998E-6</v>
      </c>
      <c r="AY145" s="10">
        <f>3/24000000*OO[[#This Row],[107 (02JUL1985 06:00:00)-Water Temperature (C)]]*OO[[#This Row],[49]]</f>
        <v>3.0972136087375001E-6</v>
      </c>
      <c r="AZ145" s="10">
        <f>3/24000000*OO[[#This Row],[108 (02JUL1985 09:00:00)-Water Temperature (C)]]*OO[[#This Row],[50]]</f>
        <v>2.6793916728925E-6</v>
      </c>
      <c r="BA145" s="10">
        <f>3/24000000*OO[[#This Row],[109 (02JUL1985 12:00:00)-Water Temperature (C)]]*OO[[#This Row],[51]]</f>
        <v>2.3775814035224998E-6</v>
      </c>
      <c r="BB145" s="10">
        <f>3/24000000*OO[[#This Row],[110 (02JUL1985 15:00:00)-Water Temperature (C)]]*OO[[#This Row],[52]]</f>
        <v>2.1005485996834995E-6</v>
      </c>
      <c r="BC145" s="10">
        <f>3/24000000*OO[[#This Row],[111 (02JUL1985 18:00:00)-Water Temperature (C)]]*OO[[#This Row],[53]]</f>
        <v>1.8469577224189995E-6</v>
      </c>
      <c r="BD145" s="10">
        <f>3/24000000*OO[[#This Row],[112 (02JUL1985 21:00:00)-Water Temperature (C)]]*OO[[#This Row],[54]]</f>
        <v>1.5559960632625E-6</v>
      </c>
      <c r="BE145" s="10">
        <f>3/24000000*OO[[#This Row],[113 (03JUL1985 00:00:00)-Water Temperature (C)]]*OO[[#This Row],[55]]</f>
        <v>1.2469543039946251E-6</v>
      </c>
      <c r="BF145" s="10">
        <f>3/24000000*OO[[#This Row],[114 (03JUL1985 03:00:00)-Water Temperature (C)]]*OO[[#This Row],[56]]</f>
        <v>9.3958115751749998E-7</v>
      </c>
      <c r="BG145" s="10">
        <f>3/24000000*OO[[#This Row],[115 (03JUL1985 06:00:00)-Water Temperature (C)]]*OO[[#This Row],[57]]</f>
        <v>6.7214096029687491E-7</v>
      </c>
      <c r="BH145" s="10">
        <f>3/24000000*OO[[#This Row],[116 (03JUL1985 09:00:00)-Water Temperature (C)]]*OO[[#This Row],[58]]</f>
        <v>4.8023045179999996E-7</v>
      </c>
      <c r="BI145" s="10">
        <f>3/24000000*OO[[#This Row],[117 (03JUL1985 12:00:00)-Water Temperature (C)]]*OO[[#This Row],[59]]</f>
        <v>3.6420370564087496E-7</v>
      </c>
      <c r="BJ145" s="10">
        <f>3/24000000*OO[[#This Row],[118 (03JUL1985 15:00:00)-Water Temperature (C)]]*OO[[#This Row],[60]]</f>
        <v>2.95227306528E-7</v>
      </c>
      <c r="BK145" s="10">
        <f>3/24000000*OO[[#This Row],[119 (03JUL1985 18:00:00)-Water Temperature (C)]]*OO[[#This Row],[61]]</f>
        <v>2.5531754038724997E-7</v>
      </c>
      <c r="BL145" s="10">
        <f>3/24000000*OO[[#This Row],[120 (03JUL1985 21:00:00)-Water Temperature (C)]]*OO[[#This Row],[62]]</f>
        <v>2.2027069827749997E-7</v>
      </c>
      <c r="BM145" s="10">
        <f>3/24000000*OO[[#This Row],[121 (04JUL1985 00:00:00)-Water Temperature (C)]]*OO[[#This Row],[63]]</f>
        <v>1.8905068626781248E-7</v>
      </c>
      <c r="BN145" s="10">
        <f>3/24000000*OO[[#This Row],[122 (04JUL1985 03:00:00)-Water Temperature (C)]]*OO[[#This Row],[64]]</f>
        <v>1.6140852179921251E-7</v>
      </c>
      <c r="BO145" s="10">
        <f>3/24000000*OO[[#This Row],[123 (04JUL1985 06:00:00)-Water Temperature (C)]]*OO[[#This Row],[65]]</f>
        <v>1.3762281744584999E-7</v>
      </c>
      <c r="BP145" s="10">
        <f>3/24000000*OO[[#This Row],[124 (04JUL1985 09:00:00)-Water Temperature (C)]]*OO[[#This Row],[66]]</f>
        <v>1.2253988966065E-7</v>
      </c>
      <c r="BQ145" s="10">
        <f>3/24000000*OO[[#This Row],[125 (04JUL1985 12:00:00)-Water Temperature (C)]]*OO[[#This Row],[67]]</f>
        <v>1.11461025614925E-7</v>
      </c>
      <c r="BR145" s="10">
        <f>3/24000000*OO[[#This Row],[126 (04JUL1985 15:00:00)-Water Temperature (C)]]*OO[[#This Row],[68]]</f>
        <v>1.0434707760365001E-7</v>
      </c>
      <c r="BS145" s="10">
        <f>3/24000000*OO[[#This Row],[127 (04JUL1985 18:00:00)-Water Temperature (C)]]*OO[[#This Row],[69]]</f>
        <v>1.0135526708807499E-7</v>
      </c>
      <c r="BT145" s="10">
        <f>3/24000000*OO[[#This Row],[128 (04JUL1985 21:00:00)-Water Temperature (C)]]*OO[[#This Row],[70]]</f>
        <v>9.7131922036049994E-8</v>
      </c>
      <c r="BU145" s="10">
        <f>3/24000000*OO[[#This Row],[129 (05JUL1985 00:00:00)-Water Temperature (C)]]*OO[[#This Row],[71]]</f>
        <v>8.9637903792874988E-8</v>
      </c>
      <c r="BV145" s="10">
        <f>3/24000000*OO[[#This Row],[130 (05JUL1985 03:00:00)-Water Temperature (C)]]*OO[[#This Row],[72]]</f>
        <v>8.0773547171249988E-8</v>
      </c>
      <c r="BW145" s="10">
        <f>3/24000000*OO[[#This Row],[131 (05JUL1985 06:00:00)-Water Temperature (C)]]*OO[[#This Row],[73]]</f>
        <v>7.2545225897512499E-8</v>
      </c>
      <c r="BX145" s="10">
        <f>3/24000000*OO[[#This Row],[132 (05JUL1985 09:00:00)-Water Temperature (C)]]*OO[[#This Row],[74]]</f>
        <v>6.9082800463425E-8</v>
      </c>
      <c r="BY145" s="10">
        <f>3/24000000*OO[[#This Row],[133 (05JUL1985 12:00:00)-Water Temperature (C)]]*OO[[#This Row],[75]]</f>
        <v>6.7439991925599985E-8</v>
      </c>
      <c r="BZ145" s="10">
        <f>3/24000000*OO[[#This Row],[134 (05JUL1985 15:00:00)-Water Temperature (C)]]*OO[[#This Row],[76]]</f>
        <v>6.7113498207750004E-8</v>
      </c>
      <c r="CA145" s="10">
        <f>3/24000000*OO[[#This Row],[135 (05JUL1985 18:00:00)-Water Temperature (C)]]*OO[[#This Row],[77]]</f>
        <v>6.7546441791999999E-8</v>
      </c>
      <c r="CB145" s="10">
        <f>3/24000000*OO[[#This Row],[136 (05JUL1985 21:00:00)-Water Temperature (C)]]*OO[[#This Row],[78]]</f>
        <v>6.6818839920937494E-8</v>
      </c>
      <c r="CC145" s="10">
        <f>3/24000000*OO[[#This Row],[137 (06JUL1985 00:00:00)-Water Temperature (C)]]*OO[[#This Row],[79]]</f>
        <v>6.5058676316487485E-8</v>
      </c>
      <c r="CD145" s="10">
        <f>3/24000000*OO[[#This Row],[138 (06JUL1985 03:00:00)-Water Temperature (C)]]*OO[[#This Row],[80]]</f>
        <v>6.2400963498462494E-8</v>
      </c>
      <c r="CE145" s="10">
        <f>3/24000000*OO[[#This Row],[139 (06JUL1985 06:00:00)-Water Temperature (C)]]*OO[[#This Row],[81]]</f>
        <v>5.9214962638424997E-8</v>
      </c>
      <c r="CF145" s="10">
        <f>3/24000000*OO[[#This Row],[140 (06JUL1985 09:00:00)-Water Temperature (C)]]*OO[[#This Row],[82]]</f>
        <v>5.8150772729774996E-8</v>
      </c>
      <c r="CG145" s="10">
        <f>3/24000000*OO[[#This Row],[141 (06JUL1985 12:00:00)-Water Temperature (C)]]*OO[[#This Row],[83]]</f>
        <v>5.7696861587587499E-8</v>
      </c>
      <c r="CH145" s="10">
        <f>3/24000000*OO[[#This Row],[142 (06JUL1985 15:00:00)-Water Temperature (C)]]*OO[[#This Row],[84]]</f>
        <v>5.8137805085799999E-8</v>
      </c>
      <c r="CI145" s="10">
        <f>3/24000000*OO[[#This Row],[143 (06JUL1985 18:00:00)-Water Temperature (C)]]*OO[[#This Row],[85]]</f>
        <v>5.879909761425E-8</v>
      </c>
      <c r="CJ145" s="10">
        <f>3/24000000*OO[[#This Row],[144 (06JUL1985 21:00:00)-Water Temperature (C)]]*OO[[#This Row],[86]]</f>
        <v>5.8575139822937502E-8</v>
      </c>
      <c r="CK145" s="10">
        <f>3/24000000*OO[[#This Row],[145 (07JUL1985 00:00:00)-Water Temperature (C)]]*OO[[#This Row],[87]]</f>
        <v>5.7615087345075004E-8</v>
      </c>
      <c r="CL145" s="10">
        <f>3/24000000*OO[[#This Row],[146 (07JUL1985 03:00:00)-Water Temperature (C)]]*OO[[#This Row],[88]]</f>
        <v>5.6130037978399997E-8</v>
      </c>
      <c r="CM145" s="10">
        <f>3/24000000*OO[[#This Row],[147 (07JUL1985 06:00:00)-Water Temperature (C)]]*OO[[#This Row],[89]]</f>
        <v>5.403831117365E-8</v>
      </c>
      <c r="CN145" s="10">
        <f>3/24000000*OO[[#This Row],[148 (07JUL1985 09:00:00)-Water Temperature (C)]]*OO[[#This Row],[90]]</f>
        <v>5.2955754068249993E-8</v>
      </c>
      <c r="CO145" s="10">
        <f>3/24000000*OO[[#This Row],[149 (07JUL1985 12:00:00)-Water Temperature (C)]]*OO[[#This Row],[91]]</f>
        <v>5.0436781782499992E-8</v>
      </c>
      <c r="CP145" s="10">
        <f>3/24000000*OO[[#This Row],[150 (07JUL1985 15:00:00)-Water Temperature (C)]]*OO[[#This Row],[92]]</f>
        <v>4.9567485401999999E-8</v>
      </c>
      <c r="CQ145" s="10">
        <f>3/24000000*OO[[#This Row],[151 (07JUL1985 18:00:00)-Water Temperature (C)]]*OO[[#This Row],[93]]</f>
        <v>4.8660233076562499E-8</v>
      </c>
      <c r="CR145" s="10">
        <f>3/24000000*OO[[#This Row],[152 (07JUL1985 21:00:00)-Water Temperature (C)]]*OO[[#This Row],[94]]</f>
        <v>4.6845197612249993E-8</v>
      </c>
      <c r="CS145" s="10">
        <f>3/24000000*OO[[#This Row],[153 (08JUL1985 00:00:00)-Water Temperature (C)]]*OO[[#This Row],[95]]</f>
        <v>4.3459817959912493E-8</v>
      </c>
      <c r="CT145" s="10">
        <f>3/24000000*OO[[#This Row],[154 (08JUL1985 03:00:00)-Water Temperature (C)]]*OO[[#This Row],[96]]</f>
        <v>3.9048394586075007E-8</v>
      </c>
      <c r="CU145" s="10">
        <f>3/24000000*OO[[#This Row],[155 (08JUL1985 06:00:00)-Water Temperature (C)]]*OO[[#This Row],[97]]</f>
        <v>3.5127456266649996E-8</v>
      </c>
      <c r="CV145" s="10">
        <f>3/24000000*OO[[#This Row],[156 (08JUL1985 09:00:00)-Water Temperature (C)]]*OO[[#This Row],[98]]</f>
        <v>3.3150786357749998E-8</v>
      </c>
      <c r="CW145" s="10">
        <f>3/24000000*OO[[#This Row],[157 (08JUL1985 12:00:00)-Water Temperature (C)]]*OO[[#This Row],[99]]</f>
        <v>3.1921828862999999E-8</v>
      </c>
    </row>
    <row r="146" spans="1:101" x14ac:dyDescent="0.35">
      <c r="A146" t="s">
        <v>151</v>
      </c>
      <c r="B146">
        <v>891.16819999999996</v>
      </c>
      <c r="C146" s="10">
        <f>3/24*OO[[#This Row],[59 (26JUN1985 06:00:00)-Water Temperature (C)]]*OO[[#This Row],[1]]/SUM(OO[1])</f>
        <v>0</v>
      </c>
      <c r="D146" s="10">
        <f>3/24*OO[[#This Row],[60 (26JUN1985 09:00:00)-Water Temperature (C)]]*OO[[#This Row],[2]]/SUM(OO[2])</f>
        <v>0</v>
      </c>
      <c r="E146" s="10">
        <f>3/24*OO[[#This Row],[61 (26JUN1985 12:00:00)-Water Temperature (C)]]*OO[[#This Row],[3]]/SUM(OO[3])</f>
        <v>0</v>
      </c>
      <c r="F146" s="10">
        <f>3/24*OO[[#This Row],[62 (26JUN1985 15:00:00)-Water Temperature (C)]]*OO[[#This Row],[4]]/SUM(OO[4])</f>
        <v>1.8584782637099082E-40</v>
      </c>
      <c r="G146" s="10">
        <f>3/24*OO[[#This Row],[63 (26JUN1985 18:00:00)-Water Temperature (C)]]*OO[[#This Row],[5]]/SUM(OO[5])</f>
        <v>2.8329449167276779E-28</v>
      </c>
      <c r="H146" s="10">
        <f>3/24*OO[[#This Row],[64 (26JUN1985 21:00:00)-Water Temperature (C)]]*OO[[#This Row],[6]]/SUM(OO[6])</f>
        <v>1.5472480081546332E-16</v>
      </c>
      <c r="I146" s="10">
        <f>3/24*OO[[#This Row],[65 (27JUN1985 00:00:00)-Water Temperature (C)]]*OO[[#This Row],[7]]/SUM(OO[7])</f>
        <v>1.0032731630312444E-7</v>
      </c>
      <c r="J146" s="10">
        <f>3/24*OO[[#This Row],[66 (27JUN1985 03:00:00)-Water Temperature (C)]]*OO[[#This Row],[8]]/SUM(OO[8])</f>
        <v>1.2276803035588839E-4</v>
      </c>
      <c r="K146" s="10">
        <f>3/24*OO[[#This Row],[67 (27JUN1985 06:00:00)-Water Temperature (C)]]*OO[[#This Row],[9]]/SUM(OO[9])</f>
        <v>5.7644050439895475E-3</v>
      </c>
      <c r="L146" s="10">
        <f>3/24*OO[[#This Row],[68 (27JUN1985 09:00:00)-Water Temperature (C)]]*OO[[#This Row],[10]]/SUM(OO[10])</f>
        <v>4.0520032628097828E-2</v>
      </c>
      <c r="M146" s="10">
        <f>3/24*OO[[#This Row],[69 (27JUN1985 12:00:00)-Water Temperature (C)]]*OO[[#This Row],[11]]/SUM(OO[11])</f>
        <v>7.5927917158810643E-2</v>
      </c>
      <c r="N146" s="10">
        <f>3/24*OO[[#This Row],[70 (27JUN1985 15:00:00)-Water Temperature (C)]]*OO[[#This Row],[12]]/SUM(OO[12])</f>
        <v>5.3202624050619866E-2</v>
      </c>
      <c r="O146" s="10">
        <f>3/24*OO[[#This Row],[71 (27JUN1985 18:00:00)-Water Temperature (C)]]*OO[[#This Row],[13]]/SUM(OO[13])</f>
        <v>1.7569946963127015E-2</v>
      </c>
      <c r="P146" s="10">
        <f>3/24*OO[[#This Row],[72 (27JUN1985 21:00:00)-Water Temperature (C)]]*OO[[#This Row],[14]]/SUM(OO[14])</f>
        <v>3.2532297728159547E-3</v>
      </c>
      <c r="Q146" s="10">
        <f>3/24*OO[[#This Row],[73 (28JUN1985 00:00:00)-Water Temperature (C)]]*OO[[#This Row],[15]]/SUM(OO[15])</f>
        <v>4.2787645146524783E-4</v>
      </c>
      <c r="R146" s="10">
        <f>3/24*OO[[#This Row],[74 (28JUN1985 03:00:00)-Water Temperature (C)]]*OO[[#This Row],[16]]/SUM(OO[16])</f>
        <v>7.4111118820007282E-5</v>
      </c>
      <c r="S146" s="10">
        <f>3/24*OO[[#This Row],[75 (28JUN1985 06:00:00)-Water Temperature (C)]]*OO[[#This Row],[17]]/SUM(OO[17])</f>
        <v>3.6180416248282169E-5</v>
      </c>
      <c r="T146" s="10">
        <f>3/24*OO[[#This Row],[76 (28JUN1985 09:00:00)-Water Temperature (C)]]*OO[[#This Row],[18]]/SUM(OO[18])</f>
        <v>2.9941101653078103E-5</v>
      </c>
      <c r="U146" s="10">
        <f>3/24*OO[[#This Row],[77 (28JUN1985 12:00:00)-Water Temperature (C)]]*OO[[#This Row],[19]]/SUM(OO[19])</f>
        <v>2.7476036117963464E-5</v>
      </c>
      <c r="V146" s="10">
        <f>3/24000000*OO[[#This Row],[78 (28JUN1985 15:00:00)-Water Temperature (C)]]*OO[[#This Row],[20]]</f>
        <v>2.6530472535000002E-5</v>
      </c>
      <c r="W146" s="10">
        <f>3/24000000*OO[[#This Row],[79 (28JUN1985 18:00:00)-Water Temperature (C)]]*OO[[#This Row],[21]]</f>
        <v>2.5481674691874996E-5</v>
      </c>
      <c r="X146" s="10">
        <f>3/24000000*OO[[#This Row],[80 (28JUN1985 21:00:00)-Water Temperature (C)]]*OO[[#This Row],[22]]</f>
        <v>2.38403415249E-5</v>
      </c>
      <c r="Y146" s="10">
        <f>3/24000000*OO[[#This Row],[81 (29JUN1985 00:00:00)-Water Temperature (C)]]*OO[[#This Row],[23]]</f>
        <v>2.1527361984150004E-5</v>
      </c>
      <c r="Z146" s="10">
        <f>3/24000000*OO[[#This Row],[82 (29JUN1985 03:00:00)-Water Temperature (C)]]*OO[[#This Row],[24]]</f>
        <v>1.9028677714207498E-5</v>
      </c>
      <c r="AA146" s="10">
        <f>3/24000000*OO[[#This Row],[83 (29JUN1985 06:00:00)-Water Temperature (C)]]*OO[[#This Row],[25]]</f>
        <v>1.6754145573059997E-5</v>
      </c>
      <c r="AB146" s="10">
        <f>3/24000000*OO[[#This Row],[84 (29JUN1985 09:00:00)-Water Temperature (C)]]*OO[[#This Row],[26]]</f>
        <v>1.5432799468055E-5</v>
      </c>
      <c r="AC146" s="10">
        <f>3/24000000*OO[[#This Row],[85 (29JUN1985 12:00:00)-Water Temperature (C)]]*OO[[#This Row],[27]]</f>
        <v>1.5064104006944999E-5</v>
      </c>
      <c r="AD146" s="10">
        <f>3/24000000*OO[[#This Row],[86 (29JUN1985 15:00:00)-Water Temperature (C)]]*OO[[#This Row],[28]]</f>
        <v>1.6194123348479998E-5</v>
      </c>
      <c r="AE146" s="10">
        <f>3/24000000*OO[[#This Row],[88 (29JUN1985 21:00:00)-Water Temperature (C)]]*OO[[#This Row],[30]]</f>
        <v>1.8530673983478752E-5</v>
      </c>
      <c r="AF146" s="10">
        <f>3/24000000*OO[[#This Row],[88 (29JUN1985 21:00:00)-Water Temperature (C)]]*OO[[#This Row],[30]]</f>
        <v>1.8530673983478752E-5</v>
      </c>
      <c r="AG146" s="10">
        <f>3/24000000*OO[[#This Row],[89 (30JUN1985 00:00:00)-Water Temperature (C)]]*OO[[#This Row],[31]]</f>
        <v>1.7701614218265E-5</v>
      </c>
      <c r="AH146" s="10">
        <f>3/24000000*OO[[#This Row],[90 (30JUN1985 03:00:00)-Water Temperature (C)]]*OO[[#This Row],[32]]</f>
        <v>1.5864175733948748E-5</v>
      </c>
      <c r="AI146" s="10">
        <f>3/24000000*OO[[#This Row],[91 (30JUN1985 06:00:00)-Water Temperature (C)]]*OO[[#This Row],[33]]</f>
        <v>1.4082490847999998E-5</v>
      </c>
      <c r="AJ146" s="10">
        <f>3/24000000*OO[[#This Row],[92 (30JUN1985 09:00:00)-Water Temperature (C)]]*OO[[#This Row],[34]]</f>
        <v>1.3045724195546248E-5</v>
      </c>
      <c r="AK146" s="10">
        <f>3/24000000*OO[[#This Row],[93 (30JUN1985 12:00:00)-Water Temperature (C)]]*OO[[#This Row],[35]]</f>
        <v>1.2250436589956251E-5</v>
      </c>
      <c r="AL146" s="10">
        <f>3/24000000*OO[[#This Row],[94 (30JUN1985 15:00:00)-Water Temperature (C)]]*OO[[#This Row],[36]]</f>
        <v>1.1689266386947499E-5</v>
      </c>
      <c r="AM146" s="10">
        <f>3/24000000*OO[[#This Row],[95 (30JUN1985 18:00:00)-Water Temperature (C)]]*OO[[#This Row],[37]]</f>
        <v>1.11977862771E-5</v>
      </c>
      <c r="AN146" s="10">
        <f>3/24000000*OO[[#This Row],[96 (30JUN1985 21:00:00)-Water Temperature (C)]]*OO[[#This Row],[38]]</f>
        <v>1.040998436044875E-5</v>
      </c>
      <c r="AO146" s="10">
        <f>3/24000000*OO[[#This Row],[97 (01JUL1985 00:00:00)-Water Temperature (C)]]*OO[[#This Row],[39]]</f>
        <v>9.2924623538337486E-6</v>
      </c>
      <c r="AP146" s="10">
        <f>3/24000000*OO[[#This Row],[98 (01JUL1985 03:00:00)-Water Temperature (C)]]*OO[[#This Row],[40]]</f>
        <v>8.0587451967599983E-6</v>
      </c>
      <c r="AQ146" s="10">
        <f>3/24000000*OO[[#This Row],[99 (01JUL1985 06:00:00)-Water Temperature (C)]]*OO[[#This Row],[41]]</f>
        <v>6.9886083171625006E-6</v>
      </c>
      <c r="AR146" s="10">
        <f>3/24000000*OO[[#This Row],[100 (01JUL1985 09:00:00)-Water Temperature (C)]]*OO[[#This Row],[42]]</f>
        <v>6.3446292389287502E-6</v>
      </c>
      <c r="AS146" s="10">
        <f>3/24000000*OO[[#This Row],[101 (01JUL1985 12:00:00)-Water Temperature (C)]]*OO[[#This Row],[43]]</f>
        <v>5.8596779152749999E-6</v>
      </c>
      <c r="AT146" s="10">
        <f>3/24000000*OO[[#This Row],[102 (01JUL1985 15:00:00)-Water Temperature (C)]]*OO[[#This Row],[44]]</f>
        <v>5.4821843681500001E-6</v>
      </c>
      <c r="AU146" s="10">
        <f>3/24000000*OO[[#This Row],[103 (01JUL1985 18:00:00)-Water Temperature (C)]]*OO[[#This Row],[45]]</f>
        <v>5.1932038463374989E-6</v>
      </c>
      <c r="AV146" s="10">
        <f>3/24000000*OO[[#This Row],[104 (01JUL1985 21:00:00)-Water Temperature (C)]]*OO[[#This Row],[46]]</f>
        <v>4.7861668531137505E-6</v>
      </c>
      <c r="AW146" s="10">
        <f>3/24000000*OO[[#This Row],[105 (02JUL1985 00:00:00)-Water Temperature (C)]]*OO[[#This Row],[47]]</f>
        <v>4.3003787431412495E-6</v>
      </c>
      <c r="AX146" s="10">
        <f>3/24000000*OO[[#This Row],[106 (02JUL1985 03:00:00)-Water Temperature (C)]]*OO[[#This Row],[48]]</f>
        <v>3.7651856595937499E-6</v>
      </c>
      <c r="AY146" s="10">
        <f>3/24000000*OO[[#This Row],[107 (02JUL1985 06:00:00)-Water Temperature (C)]]*OO[[#This Row],[49]]</f>
        <v>3.2537112072975E-6</v>
      </c>
      <c r="AZ146" s="10">
        <f>3/24000000*OO[[#This Row],[108 (02JUL1985 09:00:00)-Water Temperature (C)]]*OO[[#This Row],[50]]</f>
        <v>2.8211169451924996E-6</v>
      </c>
      <c r="BA146" s="10">
        <f>3/24000000*OO[[#This Row],[109 (02JUL1985 12:00:00)-Water Temperature (C)]]*OO[[#This Row],[51]]</f>
        <v>2.5079956526100004E-6</v>
      </c>
      <c r="BB146" s="10">
        <f>3/24000000*OO[[#This Row],[110 (02JUL1985 15:00:00)-Water Temperature (C)]]*OO[[#This Row],[52]]</f>
        <v>2.2146647753025E-6</v>
      </c>
      <c r="BC146" s="10">
        <f>3/24000000*OO[[#This Row],[111 (02JUL1985 18:00:00)-Water Temperature (C)]]*OO[[#This Row],[53]]</f>
        <v>1.9503062581406247E-6</v>
      </c>
      <c r="BD146" s="10">
        <f>3/24000000*OO[[#This Row],[112 (02JUL1985 21:00:00)-Water Temperature (C)]]*OO[[#This Row],[54]]</f>
        <v>1.6493887998367499E-6</v>
      </c>
      <c r="BE146" s="10">
        <f>3/24000000*OO[[#This Row],[113 (03JUL1985 00:00:00)-Water Temperature (C)]]*OO[[#This Row],[55]]</f>
        <v>1.3318774446071249E-6</v>
      </c>
      <c r="BF146" s="10">
        <f>3/24000000*OO[[#This Row],[114 (03JUL1985 03:00:00)-Water Temperature (C)]]*OO[[#This Row],[56]]</f>
        <v>1.011265027175E-6</v>
      </c>
      <c r="BG146" s="10">
        <f>3/24000000*OO[[#This Row],[115 (03JUL1985 06:00:00)-Water Temperature (C)]]*OO[[#This Row],[57]]</f>
        <v>7.27355390016E-7</v>
      </c>
      <c r="BH146" s="10">
        <f>3/24000000*OO[[#This Row],[116 (03JUL1985 09:00:00)-Water Temperature (C)]]*OO[[#This Row],[58]]</f>
        <v>5.19682332414E-7</v>
      </c>
      <c r="BI146" s="10">
        <f>3/24000000*OO[[#This Row],[117 (03JUL1985 12:00:00)-Water Temperature (C)]]*OO[[#This Row],[59]]</f>
        <v>3.9199083188249997E-7</v>
      </c>
      <c r="BJ146" s="10">
        <f>3/24000000*OO[[#This Row],[118 (03JUL1985 15:00:00)-Water Temperature (C)]]*OO[[#This Row],[60]]</f>
        <v>3.1503124244437502E-7</v>
      </c>
      <c r="BK146" s="10">
        <f>3/24000000*OO[[#This Row],[119 (03JUL1985 18:00:00)-Water Temperature (C)]]*OO[[#This Row],[61]]</f>
        <v>2.7078160209187495E-7</v>
      </c>
      <c r="BL146" s="10">
        <f>3/24000000*OO[[#This Row],[120 (03JUL1985 21:00:00)-Water Temperature (C)]]*OO[[#This Row],[62]]</f>
        <v>2.3273451635999998E-7</v>
      </c>
      <c r="BM146" s="10">
        <f>3/24000000*OO[[#This Row],[121 (04JUL1985 00:00:00)-Water Temperature (C)]]*OO[[#This Row],[63]]</f>
        <v>1.9971895901150001E-7</v>
      </c>
      <c r="BN146" s="10">
        <f>3/24000000*OO[[#This Row],[122 (04JUL1985 03:00:00)-Water Temperature (C)]]*OO[[#This Row],[64]]</f>
        <v>1.7069249894037501E-7</v>
      </c>
      <c r="BO146" s="10">
        <f>3/24000000*OO[[#This Row],[123 (04JUL1985 06:00:00)-Water Temperature (C)]]*OO[[#This Row],[65]]</f>
        <v>1.4559828262200001E-7</v>
      </c>
      <c r="BP146" s="10">
        <f>3/24000000*OO[[#This Row],[124 (04JUL1985 09:00:00)-Water Temperature (C)]]*OO[[#This Row],[66]]</f>
        <v>1.2965592382505E-7</v>
      </c>
      <c r="BQ146" s="10">
        <f>3/24000000*OO[[#This Row],[125 (04JUL1985 12:00:00)-Water Temperature (C)]]*OO[[#This Row],[67]]</f>
        <v>1.175793395497875E-7</v>
      </c>
      <c r="BR146" s="10">
        <f>3/24000000*OO[[#This Row],[126 (04JUL1985 15:00:00)-Water Temperature (C)]]*OO[[#This Row],[68]]</f>
        <v>1.09567138284925E-7</v>
      </c>
      <c r="BS146" s="10">
        <f>3/24000000*OO[[#This Row],[127 (04JUL1985 18:00:00)-Water Temperature (C)]]*OO[[#This Row],[69]]</f>
        <v>1.0613832029474999E-7</v>
      </c>
      <c r="BT146" s="10">
        <f>3/24000000*OO[[#This Row],[128 (04JUL1985 21:00:00)-Water Temperature (C)]]*OO[[#This Row],[70]]</f>
        <v>1.0156025778044999E-7</v>
      </c>
      <c r="BU146" s="10">
        <f>3/24000000*OO[[#This Row],[129 (05JUL1985 00:00:00)-Water Temperature (C)]]*OO[[#This Row],[71]]</f>
        <v>9.3803408706674989E-8</v>
      </c>
      <c r="BV146" s="10">
        <f>3/24000000*OO[[#This Row],[130 (05JUL1985 03:00:00)-Water Temperature (C)]]*OO[[#This Row],[72]]</f>
        <v>8.4790007154124996E-8</v>
      </c>
      <c r="BW146" s="10">
        <f>3/24000000*OO[[#This Row],[131 (05JUL1985 06:00:00)-Water Temperature (C)]]*OO[[#This Row],[73]]</f>
        <v>7.6181943892987507E-8</v>
      </c>
      <c r="BX146" s="10">
        <f>3/24000000*OO[[#This Row],[132 (05JUL1985 09:00:00)-Water Temperature (C)]]*OO[[#This Row],[74]]</f>
        <v>7.2531754680062489E-8</v>
      </c>
      <c r="BY146" s="10">
        <f>3/24000000*OO[[#This Row],[133 (05JUL1985 12:00:00)-Water Temperature (C)]]*OO[[#This Row],[75]]</f>
        <v>7.0698282861937491E-8</v>
      </c>
      <c r="BZ146" s="10">
        <f>3/24000000*OO[[#This Row],[134 (05JUL1985 15:00:00)-Water Temperature (C)]]*OO[[#This Row],[76]]</f>
        <v>7.0200454031500003E-8</v>
      </c>
      <c r="CA146" s="10">
        <f>3/24000000*OO[[#This Row],[135 (05JUL1985 18:00:00)-Water Temperature (C)]]*OO[[#This Row],[77]]</f>
        <v>7.0430951677450001E-8</v>
      </c>
      <c r="CB146" s="10">
        <f>3/24000000*OO[[#This Row],[136 (05JUL1985 21:00:00)-Water Temperature (C)]]*OO[[#This Row],[78]]</f>
        <v>6.943913277825E-8</v>
      </c>
      <c r="CC146" s="10">
        <f>3/24000000*OO[[#This Row],[137 (06JUL1985 00:00:00)-Water Temperature (C)]]*OO[[#This Row],[79]]</f>
        <v>6.7564390859000008E-8</v>
      </c>
      <c r="CD146" s="10">
        <f>3/24000000*OO[[#This Row],[138 (06JUL1985 03:00:00)-Water Temperature (C)]]*OO[[#This Row],[80]]</f>
        <v>6.497566090065001E-8</v>
      </c>
      <c r="CE146" s="10">
        <f>3/24000000*OO[[#This Row],[139 (06JUL1985 06:00:00)-Water Temperature (C)]]*OO[[#This Row],[81]]</f>
        <v>6.181470400831249E-8</v>
      </c>
      <c r="CF146" s="10">
        <f>3/24000000*OO[[#This Row],[140 (06JUL1985 09:00:00)-Water Temperature (C)]]*OO[[#This Row],[82]]</f>
        <v>6.0851805790599988E-8</v>
      </c>
      <c r="CG146" s="10">
        <f>3/24000000*OO[[#This Row],[141 (06JUL1985 12:00:00)-Water Temperature (C)]]*OO[[#This Row],[83]]</f>
        <v>6.0329205819499995E-8</v>
      </c>
      <c r="CH146" s="10">
        <f>3/24000000*OO[[#This Row],[142 (06JUL1985 15:00:00)-Water Temperature (C)]]*OO[[#This Row],[84]]</f>
        <v>6.067960382231249E-8</v>
      </c>
      <c r="CI146" s="10">
        <f>3/24000000*OO[[#This Row],[143 (06JUL1985 18:00:00)-Water Temperature (C)]]*OO[[#This Row],[85]]</f>
        <v>6.1214808536099991E-8</v>
      </c>
      <c r="CJ146" s="10">
        <f>3/24000000*OO[[#This Row],[144 (06JUL1985 21:00:00)-Water Temperature (C)]]*OO[[#This Row],[86]]</f>
        <v>6.081353285669999E-8</v>
      </c>
      <c r="CK146" s="10">
        <f>3/24000000*OO[[#This Row],[145 (07JUL1985 00:00:00)-Water Temperature (C)]]*OO[[#This Row],[87]]</f>
        <v>5.9740699426874998E-8</v>
      </c>
      <c r="CL146" s="10">
        <f>3/24000000*OO[[#This Row],[146 (07JUL1985 03:00:00)-Water Temperature (C)]]*OO[[#This Row],[88]]</f>
        <v>5.8339129045362501E-8</v>
      </c>
      <c r="CM146" s="10">
        <f>3/24000000*OO[[#This Row],[147 (07JUL1985 06:00:00)-Water Temperature (C)]]*OO[[#This Row],[89]]</f>
        <v>5.6326647979562504E-8</v>
      </c>
      <c r="CN146" s="10">
        <f>3/24000000*OO[[#This Row],[148 (07JUL1985 09:00:00)-Water Temperature (C)]]*OO[[#This Row],[90]]</f>
        <v>5.5364929361774998E-8</v>
      </c>
      <c r="CO146" s="10">
        <f>3/24000000*OO[[#This Row],[149 (07JUL1985 12:00:00)-Water Temperature (C)]]*OO[[#This Row],[91]]</f>
        <v>5.2736875528837497E-8</v>
      </c>
      <c r="CP146" s="10">
        <f>3/24000000*OO[[#This Row],[150 (07JUL1985 15:00:00)-Water Temperature (C)]]*OO[[#This Row],[92]]</f>
        <v>5.1870166873624998E-8</v>
      </c>
      <c r="CQ146" s="10">
        <f>3/24000000*OO[[#This Row],[151 (07JUL1985 18:00:00)-Water Temperature (C)]]*OO[[#This Row],[93]]</f>
        <v>5.0841039898499994E-8</v>
      </c>
      <c r="CR146" s="10">
        <f>3/24000000*OO[[#This Row],[152 (07JUL1985 21:00:00)-Water Temperature (C)]]*OO[[#This Row],[94]]</f>
        <v>4.8949816638975E-8</v>
      </c>
      <c r="CS146" s="10">
        <f>3/24000000*OO[[#This Row],[153 (08JUL1985 00:00:00)-Water Temperature (C)]]*OO[[#This Row],[95]]</f>
        <v>4.5533683935000003E-8</v>
      </c>
      <c r="CT146" s="10">
        <f>3/24000000*OO[[#This Row],[154 (08JUL1985 03:00:00)-Water Temperature (C)]]*OO[[#This Row],[96]]</f>
        <v>4.1043220421624999E-8</v>
      </c>
      <c r="CU146" s="10">
        <f>3/24000000*OO[[#This Row],[155 (08JUL1985 06:00:00)-Water Temperature (C)]]*OO[[#This Row],[97]]</f>
        <v>3.6959411653237502E-8</v>
      </c>
      <c r="CV146" s="10">
        <f>3/24000000*OO[[#This Row],[156 (08JUL1985 09:00:00)-Water Temperature (C)]]*OO[[#This Row],[98]]</f>
        <v>3.4918021116699996E-8</v>
      </c>
      <c r="CW146" s="10">
        <f>3/24000000*OO[[#This Row],[157 (08JUL1985 12:00:00)-Water Temperature (C)]]*OO[[#This Row],[99]]</f>
        <v>3.3566369950224999E-8</v>
      </c>
    </row>
    <row r="147" spans="1:101" x14ac:dyDescent="0.35">
      <c r="A147" t="s">
        <v>152</v>
      </c>
      <c r="B147">
        <v>904.03380000000004</v>
      </c>
      <c r="C147" s="10">
        <f>3/24*OO[[#This Row],[59 (26JUN1985 06:00:00)-Water Temperature (C)]]*OO[[#This Row],[1]]/SUM(OO[1])</f>
        <v>0</v>
      </c>
      <c r="D147" s="10">
        <f>3/24*OO[[#This Row],[60 (26JUN1985 09:00:00)-Water Temperature (C)]]*OO[[#This Row],[2]]/SUM(OO[2])</f>
        <v>0</v>
      </c>
      <c r="E147" s="10">
        <f>3/24*OO[[#This Row],[61 (26JUN1985 12:00:00)-Water Temperature (C)]]*OO[[#This Row],[3]]/SUM(OO[3])</f>
        <v>0</v>
      </c>
      <c r="F147" s="10">
        <f>3/24*OO[[#This Row],[62 (26JUN1985 15:00:00)-Water Temperature (C)]]*OO[[#This Row],[4]]/SUM(OO[4])</f>
        <v>2.9224085304505618E-41</v>
      </c>
      <c r="G147" s="10">
        <f>3/24*OO[[#This Row],[63 (26JUN1985 18:00:00)-Water Temperature (C)]]*OO[[#This Row],[5]]/SUM(OO[5])</f>
        <v>4.8614209791402311E-29</v>
      </c>
      <c r="H147" s="10">
        <f>3/24*OO[[#This Row],[64 (26JUN1985 21:00:00)-Water Temperature (C)]]*OO[[#This Row],[6]]/SUM(OO[6])</f>
        <v>2.449365169358967E-17</v>
      </c>
      <c r="I147" s="10">
        <f>3/24*OO[[#This Row],[65 (27JUN1985 00:00:00)-Water Temperature (C)]]*OO[[#This Row],[7]]/SUM(OO[7])</f>
        <v>4.7836322889967342E-8</v>
      </c>
      <c r="J147" s="10">
        <f>3/24*OO[[#This Row],[66 (27JUN1985 03:00:00)-Water Temperature (C)]]*OO[[#This Row],[8]]/SUM(OO[8])</f>
        <v>8.5056594257271558E-5</v>
      </c>
      <c r="K147" s="10">
        <f>3/24*OO[[#This Row],[67 (27JUN1985 06:00:00)-Water Temperature (C)]]*OO[[#This Row],[9]]/SUM(OO[9])</f>
        <v>4.9156129737833983E-3</v>
      </c>
      <c r="L147" s="10">
        <f>3/24*OO[[#This Row],[68 (27JUN1985 09:00:00)-Water Temperature (C)]]*OO[[#This Row],[10]]/SUM(OO[10])</f>
        <v>4.0335529809615106E-2</v>
      </c>
      <c r="M147" s="10">
        <f>3/24*OO[[#This Row],[69 (27JUN1985 12:00:00)-Water Temperature (C)]]*OO[[#This Row],[11]]/SUM(OO[11])</f>
        <v>8.5393985426581151E-2</v>
      </c>
      <c r="N147" s="10">
        <f>3/24*OO[[#This Row],[70 (27JUN1985 15:00:00)-Water Temperature (C)]]*OO[[#This Row],[12]]/SUM(OO[12])</f>
        <v>6.6126715156920743E-2</v>
      </c>
      <c r="O147" s="10">
        <f>3/24*OO[[#This Row],[71 (27JUN1985 18:00:00)-Water Temperature (C)]]*OO[[#This Row],[13]]/SUM(OO[13])</f>
        <v>2.3722114656179953E-2</v>
      </c>
      <c r="P147" s="10">
        <f>3/24*OO[[#This Row],[72 (27JUN1985 21:00:00)-Water Temperature (C)]]*OO[[#This Row],[14]]/SUM(OO[14])</f>
        <v>4.6766708506299787E-3</v>
      </c>
      <c r="Q147" s="10">
        <f>3/24*OO[[#This Row],[73 (28JUN1985 00:00:00)-Water Temperature (C)]]*OO[[#This Row],[15]]/SUM(OO[15])</f>
        <v>6.3167618196692088E-4</v>
      </c>
      <c r="R147" s="10">
        <f>3/24*OO[[#This Row],[74 (28JUN1985 03:00:00)-Water Temperature (C)]]*OO[[#This Row],[16]]/SUM(OO[16])</f>
        <v>9.9930366996461135E-5</v>
      </c>
      <c r="S147" s="10">
        <f>3/24*OO[[#This Row],[75 (28JUN1985 06:00:00)-Water Temperature (C)]]*OO[[#This Row],[17]]/SUM(OO[17])</f>
        <v>4.306372806466968E-5</v>
      </c>
      <c r="T147" s="10">
        <f>3/24*OO[[#This Row],[76 (28JUN1985 09:00:00)-Water Temperature (C)]]*OO[[#This Row],[18]]/SUM(OO[18])</f>
        <v>3.4634924112256811E-5</v>
      </c>
      <c r="U147" s="10">
        <f>3/24*OO[[#This Row],[77 (28JUN1985 12:00:00)-Water Temperature (C)]]*OO[[#This Row],[19]]/SUM(OO[19])</f>
        <v>3.151227668893189E-5</v>
      </c>
      <c r="V147" s="10">
        <f>3/24000000*OO[[#This Row],[78 (28JUN1985 15:00:00)-Water Temperature (C)]]*OO[[#This Row],[20]]</f>
        <v>3.0329957515412496E-5</v>
      </c>
      <c r="W147" s="10">
        <f>3/24000000*OO[[#This Row],[79 (28JUN1985 18:00:00)-Water Temperature (C)]]*OO[[#This Row],[21]]</f>
        <v>2.9097358582799998E-5</v>
      </c>
      <c r="X147" s="10">
        <f>3/24000000*OO[[#This Row],[80 (28JUN1985 21:00:00)-Water Temperature (C)]]*OO[[#This Row],[22]]</f>
        <v>2.7290304112499998E-5</v>
      </c>
      <c r="Y147" s="10">
        <f>3/24000000*OO[[#This Row],[81 (29JUN1985 00:00:00)-Water Temperature (C)]]*OO[[#This Row],[23]]</f>
        <v>2.4721487138249998E-5</v>
      </c>
      <c r="Z147" s="10">
        <f>3/24000000*OO[[#This Row],[82 (29JUN1985 03:00:00)-Water Temperature (C)]]*OO[[#This Row],[24]]</f>
        <v>2.1875697087287497E-5</v>
      </c>
      <c r="AA147" s="10">
        <f>3/24000000*OO[[#This Row],[83 (29JUN1985 06:00:00)-Water Temperature (C)]]*OO[[#This Row],[25]]</f>
        <v>1.9254938072062502E-5</v>
      </c>
      <c r="AB147" s="10">
        <f>3/24000000*OO[[#This Row],[84 (29JUN1985 09:00:00)-Water Temperature (C)]]*OO[[#This Row],[26]]</f>
        <v>1.76791352387125E-5</v>
      </c>
      <c r="AC147" s="10">
        <f>3/24000000*OO[[#This Row],[85 (29JUN1985 12:00:00)-Water Temperature (C)]]*OO[[#This Row],[27]]</f>
        <v>1.7045955055139998E-5</v>
      </c>
      <c r="AD147" s="10">
        <f>3/24000000*OO[[#This Row],[86 (29JUN1985 15:00:00)-Water Temperature (C)]]*OO[[#This Row],[28]]</f>
        <v>1.81550889314025E-5</v>
      </c>
      <c r="AE147" s="10">
        <f>3/24000000*OO[[#This Row],[88 (29JUN1985 21:00:00)-Water Temperature (C)]]*OO[[#This Row],[30]]</f>
        <v>2.0852349877499998E-5</v>
      </c>
      <c r="AF147" s="10">
        <f>3/24000000*OO[[#This Row],[88 (29JUN1985 21:00:00)-Water Temperature (C)]]*OO[[#This Row],[30]]</f>
        <v>2.0852349877499998E-5</v>
      </c>
      <c r="AG147" s="10">
        <f>3/24000000*OO[[#This Row],[89 (30JUN1985 00:00:00)-Water Temperature (C)]]*OO[[#This Row],[31]]</f>
        <v>2.0046746511449998E-5</v>
      </c>
      <c r="AH147" s="10">
        <f>3/24000000*OO[[#This Row],[90 (30JUN1985 03:00:00)-Water Temperature (C)]]*OO[[#This Row],[32]]</f>
        <v>1.80308796407E-5</v>
      </c>
      <c r="AI147" s="10">
        <f>3/24000000*OO[[#This Row],[91 (30JUN1985 06:00:00)-Water Temperature (C)]]*OO[[#This Row],[33]]</f>
        <v>1.6015986029906249E-5</v>
      </c>
      <c r="AJ147" s="10">
        <f>3/24000000*OO[[#This Row],[92 (30JUN1985 09:00:00)-Water Temperature (C)]]*OO[[#This Row],[34]]</f>
        <v>1.4832579183581251E-5</v>
      </c>
      <c r="AK147" s="10">
        <f>3/24000000*OO[[#This Row],[93 (30JUN1985 12:00:00)-Water Temperature (C)]]*OO[[#This Row],[35]]</f>
        <v>1.3861446914975E-5</v>
      </c>
      <c r="AL147" s="10">
        <f>3/24000000*OO[[#This Row],[94 (30JUN1985 15:00:00)-Water Temperature (C)]]*OO[[#This Row],[36]]</f>
        <v>1.3192849490595001E-5</v>
      </c>
      <c r="AM147" s="10">
        <f>3/24000000*OO[[#This Row],[95 (30JUN1985 18:00:00)-Water Temperature (C)]]*OO[[#This Row],[37]]</f>
        <v>1.260148651584E-5</v>
      </c>
      <c r="AN147" s="10">
        <f>3/24000000*OO[[#This Row],[96 (30JUN1985 21:00:00)-Water Temperature (C)]]*OO[[#This Row],[38]]</f>
        <v>1.1664383182574999E-5</v>
      </c>
      <c r="AO147" s="10">
        <f>3/24000000*OO[[#This Row],[97 (01JUL1985 00:00:00)-Water Temperature (C)]]*OO[[#This Row],[39]]</f>
        <v>1.0398528851750001E-5</v>
      </c>
      <c r="AP147" s="10">
        <f>3/24000000*OO[[#This Row],[98 (01JUL1985 03:00:00)-Water Temperature (C)]]*OO[[#This Row],[40]]</f>
        <v>9.0237329088000015E-6</v>
      </c>
      <c r="AQ147" s="10">
        <f>3/24000000*OO[[#This Row],[99 (01JUL1985 06:00:00)-Water Temperature (C)]]*OO[[#This Row],[41]]</f>
        <v>7.8142215128712494E-6</v>
      </c>
      <c r="AR147" s="10">
        <f>3/24000000*OO[[#This Row],[100 (01JUL1985 09:00:00)-Water Temperature (C)]]*OO[[#This Row],[42]]</f>
        <v>7.0864095419674999E-6</v>
      </c>
      <c r="AS147" s="10">
        <f>3/24000000*OO[[#This Row],[101 (01JUL1985 12:00:00)-Water Temperature (C)]]*OO[[#This Row],[43]]</f>
        <v>6.5160480064499988E-6</v>
      </c>
      <c r="AT147" s="10">
        <f>3/24000000*OO[[#This Row],[102 (01JUL1985 15:00:00)-Water Temperature (C)]]*OO[[#This Row],[44]]</f>
        <v>6.0625177541499992E-6</v>
      </c>
      <c r="AU147" s="10">
        <f>3/24000000*OO[[#This Row],[103 (01JUL1985 18:00:00)-Water Temperature (C)]]*OO[[#This Row],[45]]</f>
        <v>5.7149955076499998E-6</v>
      </c>
      <c r="AV147" s="10">
        <f>3/24000000*OO[[#This Row],[104 (01JUL1985 21:00:00)-Water Temperature (C)]]*OO[[#This Row],[46]]</f>
        <v>5.2412540664374994E-6</v>
      </c>
      <c r="AW147" s="10">
        <f>3/24000000*OO[[#This Row],[105 (02JUL1985 00:00:00)-Water Temperature (C)]]*OO[[#This Row],[47]]</f>
        <v>4.6983467202449997E-6</v>
      </c>
      <c r="AX147" s="10">
        <f>3/24000000*OO[[#This Row],[106 (02JUL1985 03:00:00)-Water Temperature (C)]]*OO[[#This Row],[48]]</f>
        <v>4.1124761489175005E-6</v>
      </c>
      <c r="AY147" s="10">
        <f>3/24000000*OO[[#This Row],[107 (02JUL1985 06:00:00)-Water Temperature (C)]]*OO[[#This Row],[49]]</f>
        <v>3.5536910152837498E-6</v>
      </c>
      <c r="AZ147" s="10">
        <f>3/24000000*OO[[#This Row],[108 (02JUL1985 09:00:00)-Water Temperature (C)]]*OO[[#This Row],[50]]</f>
        <v>3.0796084741949999E-6</v>
      </c>
      <c r="BA147" s="10">
        <f>3/24000000*OO[[#This Row],[109 (02JUL1985 12:00:00)-Water Temperature (C)]]*OO[[#This Row],[51]]</f>
        <v>2.7364434685499996E-6</v>
      </c>
      <c r="BB147" s="10">
        <f>3/24000000*OO[[#This Row],[110 (02JUL1985 15:00:00)-Water Temperature (C)]]*OO[[#This Row],[52]]</f>
        <v>2.4100327061987496E-6</v>
      </c>
      <c r="BC147" s="10">
        <f>3/24000000*OO[[#This Row],[111 (02JUL1985 18:00:00)-Water Temperature (C)]]*OO[[#This Row],[53]]</f>
        <v>2.11973916377175E-6</v>
      </c>
      <c r="BD147" s="10">
        <f>3/24000000*OO[[#This Row],[112 (02JUL1985 21:00:00)-Water Temperature (C)]]*OO[[#This Row],[54]]</f>
        <v>1.7958992961587499E-6</v>
      </c>
      <c r="BE147" s="10">
        <f>3/24000000*OO[[#This Row],[113 (03JUL1985 00:00:00)-Water Temperature (C)]]*OO[[#This Row],[55]]</f>
        <v>1.4591239295387498E-6</v>
      </c>
      <c r="BF147" s="10">
        <f>3/24000000*OO[[#This Row],[114 (03JUL1985 03:00:00)-Water Temperature (C)]]*OO[[#This Row],[56]]</f>
        <v>1.1156345546272501E-6</v>
      </c>
      <c r="BG147" s="10">
        <f>3/24000000*OO[[#This Row],[115 (03JUL1985 06:00:00)-Water Temperature (C)]]*OO[[#This Row],[57]]</f>
        <v>8.0664261431600008E-7</v>
      </c>
      <c r="BH147" s="10">
        <f>3/24000000*OO[[#This Row],[116 (03JUL1985 09:00:00)-Water Temperature (C)]]*OO[[#This Row],[58]]</f>
        <v>5.7662978730412503E-7</v>
      </c>
      <c r="BI147" s="10">
        <f>3/24000000*OO[[#This Row],[117 (03JUL1985 12:00:00)-Water Temperature (C)]]*OO[[#This Row],[59]]</f>
        <v>4.3275473657E-7</v>
      </c>
      <c r="BJ147" s="10">
        <f>3/24000000*OO[[#This Row],[118 (03JUL1985 15:00:00)-Water Temperature (C)]]*OO[[#This Row],[60]]</f>
        <v>3.4463317855737491E-7</v>
      </c>
      <c r="BK147" s="10">
        <f>3/24000000*OO[[#This Row],[119 (03JUL1985 18:00:00)-Water Temperature (C)]]*OO[[#This Row],[61]]</f>
        <v>2.94034806526125E-7</v>
      </c>
      <c r="BL147" s="10">
        <f>3/24000000*OO[[#This Row],[120 (03JUL1985 21:00:00)-Water Temperature (C)]]*OO[[#This Row],[62]]</f>
        <v>2.5148216198924997E-7</v>
      </c>
      <c r="BM147" s="10">
        <f>3/24000000*OO[[#This Row],[121 (04JUL1985 00:00:00)-Water Temperature (C)]]*OO[[#This Row],[63]]</f>
        <v>2.1564966267925001E-7</v>
      </c>
      <c r="BN147" s="10">
        <f>3/24000000*OO[[#This Row],[122 (04JUL1985 03:00:00)-Water Temperature (C)]]*OO[[#This Row],[64]]</f>
        <v>1.8450084100679995E-7</v>
      </c>
      <c r="BO147" s="10">
        <f>3/24000000*OO[[#This Row],[123 (04JUL1985 06:00:00)-Water Temperature (C)]]*OO[[#This Row],[65]]</f>
        <v>1.5747941675906249E-7</v>
      </c>
      <c r="BP147" s="10">
        <f>3/24000000*OO[[#This Row],[124 (04JUL1985 09:00:00)-Water Temperature (C)]]*OO[[#This Row],[66]]</f>
        <v>1.403676885441375E-7</v>
      </c>
      <c r="BQ147" s="10">
        <f>3/24000000*OO[[#This Row],[125 (04JUL1985 12:00:00)-Water Temperature (C)]]*OO[[#This Row],[67]]</f>
        <v>1.269537409485E-7</v>
      </c>
      <c r="BR147" s="10">
        <f>3/24000000*OO[[#This Row],[126 (04JUL1985 15:00:00)-Water Temperature (C)]]*OO[[#This Row],[68]]</f>
        <v>1.1773950506279997E-7</v>
      </c>
      <c r="BS147" s="10">
        <f>3/24000000*OO[[#This Row],[127 (04JUL1985 18:00:00)-Water Temperature (C)]]*OO[[#This Row],[69]]</f>
        <v>1.1372619099712498E-7</v>
      </c>
      <c r="BT147" s="10">
        <f>3/24000000*OO[[#This Row],[128 (04JUL1985 21:00:00)-Water Temperature (C)]]*OO[[#This Row],[70]]</f>
        <v>1.0858020436296248E-7</v>
      </c>
      <c r="BU147" s="10">
        <f>3/24000000*OO[[#This Row],[129 (05JUL1985 00:00:00)-Water Temperature (C)]]*OO[[#This Row],[71]]</f>
        <v>1.0032552169264999E-7</v>
      </c>
      <c r="BV147" s="10">
        <f>3/24000000*OO[[#This Row],[130 (05JUL1985 03:00:00)-Water Temperature (C)]]*OO[[#This Row],[72]]</f>
        <v>9.0992007693674996E-8</v>
      </c>
      <c r="BW147" s="10">
        <f>3/24000000*OO[[#This Row],[131 (05JUL1985 06:00:00)-Water Temperature (C)]]*OO[[#This Row],[73]]</f>
        <v>8.1858357767062491E-8</v>
      </c>
      <c r="BX147" s="10">
        <f>3/24000000*OO[[#This Row],[132 (05JUL1985 09:00:00)-Water Temperature (C)]]*OO[[#This Row],[74]]</f>
        <v>7.7979427557499987E-8</v>
      </c>
      <c r="BY147" s="10">
        <f>3/24000000*OO[[#This Row],[133 (05JUL1985 12:00:00)-Water Temperature (C)]]*OO[[#This Row],[75]]</f>
        <v>7.5917908336600003E-8</v>
      </c>
      <c r="BZ147" s="10">
        <f>3/24000000*OO[[#This Row],[134 (05JUL1985 15:00:00)-Water Temperature (C)]]*OO[[#This Row],[76]]</f>
        <v>7.5223384506600004E-8</v>
      </c>
      <c r="CA147" s="10">
        <f>3/24000000*OO[[#This Row],[135 (05JUL1985 18:00:00)-Water Temperature (C)]]*OO[[#This Row],[77]]</f>
        <v>7.5199419671500002E-8</v>
      </c>
      <c r="CB147" s="10">
        <f>3/24000000*OO[[#This Row],[136 (05JUL1985 21:00:00)-Water Temperature (C)]]*OO[[#This Row],[78]]</f>
        <v>7.3844411209699991E-8</v>
      </c>
      <c r="CC147" s="10">
        <f>3/24000000*OO[[#This Row],[137 (06JUL1985 00:00:00)-Water Temperature (C)]]*OO[[#This Row],[79]]</f>
        <v>7.1753694740874993E-8</v>
      </c>
      <c r="CD147" s="10">
        <f>3/24000000*OO[[#This Row],[138 (06JUL1985 03:00:00)-Water Temperature (C)]]*OO[[#This Row],[80]]</f>
        <v>6.9175272576887502E-8</v>
      </c>
      <c r="CE147" s="10">
        <f>3/24000000*OO[[#This Row],[139 (06JUL1985 06:00:00)-Water Temperature (C)]]*OO[[#This Row],[81]]</f>
        <v>6.6010102364375012E-8</v>
      </c>
      <c r="CF147" s="10">
        <f>3/24000000*OO[[#This Row],[140 (06JUL1985 09:00:00)-Water Temperature (C)]]*OO[[#This Row],[82]]</f>
        <v>6.517973769125E-8</v>
      </c>
      <c r="CG147" s="10">
        <f>3/24000000*OO[[#This Row],[141 (06JUL1985 12:00:00)-Water Temperature (C)]]*OO[[#This Row],[83]]</f>
        <v>6.459056998274999E-8</v>
      </c>
      <c r="CH147" s="10">
        <f>3/24000000*OO[[#This Row],[142 (06JUL1985 15:00:00)-Water Temperature (C)]]*OO[[#This Row],[84]]</f>
        <v>6.4825792053000004E-8</v>
      </c>
      <c r="CI147" s="10">
        <f>3/24000000*OO[[#This Row],[143 (06JUL1985 18:00:00)-Water Temperature (C)]]*OO[[#This Row],[85]]</f>
        <v>6.5196556533675003E-8</v>
      </c>
      <c r="CJ147" s="10">
        <f>3/24000000*OO[[#This Row],[144 (06JUL1985 21:00:00)-Water Temperature (C)]]*OO[[#This Row],[86]]</f>
        <v>6.4530301427999994E-8</v>
      </c>
      <c r="CK147" s="10">
        <f>3/24000000*OO[[#This Row],[145 (07JUL1985 00:00:00)-Water Temperature (C)]]*OO[[#This Row],[87]]</f>
        <v>6.3250558788825002E-8</v>
      </c>
      <c r="CL147" s="10">
        <f>3/24000000*OO[[#This Row],[146 (07JUL1985 03:00:00)-Water Temperature (C)]]*OO[[#This Row],[88]]</f>
        <v>6.1878166542062506E-8</v>
      </c>
      <c r="CM147" s="10">
        <f>3/24000000*OO[[#This Row],[147 (07JUL1985 06:00:00)-Water Temperature (C)]]*OO[[#This Row],[89]]</f>
        <v>5.992193975075E-8</v>
      </c>
      <c r="CN147" s="10">
        <f>3/24000000*OO[[#This Row],[148 (07JUL1985 09:00:00)-Water Temperature (C)]]*OO[[#This Row],[90]]</f>
        <v>5.9084326564399996E-8</v>
      </c>
      <c r="CO147" s="10">
        <f>3/24000000*OO[[#This Row],[149 (07JUL1985 12:00:00)-Water Temperature (C)]]*OO[[#This Row],[91]]</f>
        <v>5.6289197698574993E-8</v>
      </c>
      <c r="CP147" s="10">
        <f>3/24000000*OO[[#This Row],[150 (07JUL1985 15:00:00)-Water Temperature (C)]]*OO[[#This Row],[92]]</f>
        <v>5.5423026110962495E-8</v>
      </c>
      <c r="CQ147" s="10">
        <f>3/24000000*OO[[#This Row],[151 (07JUL1985 18:00:00)-Water Temperature (C)]]*OO[[#This Row],[93]]</f>
        <v>5.4237796780874989E-8</v>
      </c>
      <c r="CR147" s="10">
        <f>3/24000000*OO[[#This Row],[152 (07JUL1985 21:00:00)-Water Temperature (C)]]*OO[[#This Row],[94]]</f>
        <v>5.2167001404799987E-8</v>
      </c>
      <c r="CS147" s="10">
        <f>3/24000000*OO[[#This Row],[153 (08JUL1985 00:00:00)-Water Temperature (C)]]*OO[[#This Row],[95]]</f>
        <v>4.8638273818625004E-8</v>
      </c>
      <c r="CT147" s="10">
        <f>3/24000000*OO[[#This Row],[154 (08JUL1985 03:00:00)-Water Temperature (C)]]*OO[[#This Row],[96]]</f>
        <v>4.3999207974000002E-8</v>
      </c>
      <c r="CU147" s="10">
        <f>3/24000000*OO[[#This Row],[155 (08JUL1985 06:00:00)-Water Temperature (C)]]*OO[[#This Row],[97]]</f>
        <v>3.9691398003562497E-8</v>
      </c>
      <c r="CV147" s="10">
        <f>3/24000000*OO[[#This Row],[156 (08JUL1985 09:00:00)-Water Temperature (C)]]*OO[[#This Row],[98]]</f>
        <v>3.7568823382649996E-8</v>
      </c>
      <c r="CW147" s="10">
        <f>3/24000000*OO[[#This Row],[157 (08JUL1985 12:00:00)-Water Temperature (C)]]*OO[[#This Row],[99]]</f>
        <v>3.6079390112274998E-8</v>
      </c>
    </row>
    <row r="148" spans="1:101" x14ac:dyDescent="0.35">
      <c r="A148" t="s">
        <v>153</v>
      </c>
      <c r="B148">
        <v>822.18880000000001</v>
      </c>
      <c r="C148" s="10">
        <f>3/24*OO[[#This Row],[59 (26JUN1985 06:00:00)-Water Temperature (C)]]*OO[[#This Row],[1]]/SUM(OO[1])</f>
        <v>0</v>
      </c>
      <c r="D148" s="10">
        <f>3/24*OO[[#This Row],[60 (26JUN1985 09:00:00)-Water Temperature (C)]]*OO[[#This Row],[2]]/SUM(OO[2])</f>
        <v>0</v>
      </c>
      <c r="E148" s="10">
        <f>3/24*OO[[#This Row],[61 (26JUN1985 12:00:00)-Water Temperature (C)]]*OO[[#This Row],[3]]/SUM(OO[3])</f>
        <v>0</v>
      </c>
      <c r="F148" s="10">
        <f>3/24*OO[[#This Row],[62 (26JUN1985 15:00:00)-Water Temperature (C)]]*OO[[#This Row],[4]]/SUM(OO[4])</f>
        <v>3.7463691764576314E-42</v>
      </c>
      <c r="G148" s="10">
        <f>3/24*OO[[#This Row],[63 (26JUN1985 18:00:00)-Water Temperature (C)]]*OO[[#This Row],[5]]/SUM(OO[5])</f>
        <v>7.0456402232033658E-30</v>
      </c>
      <c r="H148" s="10">
        <f>3/24*OO[[#This Row],[64 (26JUN1985 21:00:00)-Water Temperature (C)]]*OO[[#This Row],[6]]/SUM(OO[6])</f>
        <v>3.1887138789800638E-18</v>
      </c>
      <c r="I148" s="10">
        <f>3/24*OO[[#This Row],[65 (27JUN1985 00:00:00)-Water Temperature (C)]]*OO[[#This Row],[7]]/SUM(OO[7])</f>
        <v>1.8404270357060939E-8</v>
      </c>
      <c r="J148" s="10">
        <f>3/24*OO[[#This Row],[66 (27JUN1985 03:00:00)-Water Temperature (C)]]*OO[[#This Row],[8]]/SUM(OO[8])</f>
        <v>4.8606071307580238E-5</v>
      </c>
      <c r="K148" s="10">
        <f>3/24*OO[[#This Row],[67 (27JUN1985 06:00:00)-Water Temperature (C)]]*OO[[#This Row],[9]]/SUM(OO[9])</f>
        <v>3.4404764651340134E-3</v>
      </c>
      <c r="L148" s="10">
        <f>3/24*OO[[#This Row],[68 (27JUN1985 09:00:00)-Water Temperature (C)]]*OO[[#This Row],[10]]/SUM(OO[10])</f>
        <v>3.2699002447771554E-2</v>
      </c>
      <c r="M148" s="10">
        <f>3/24*OO[[#This Row],[69 (27JUN1985 12:00:00)-Water Temperature (C)]]*OO[[#This Row],[11]]/SUM(OO[11])</f>
        <v>7.7553812715460857E-2</v>
      </c>
      <c r="N148" s="10">
        <f>3/24*OO[[#This Row],[70 (27JUN1985 15:00:00)-Water Temperature (C)]]*OO[[#This Row],[12]]/SUM(OO[12])</f>
        <v>6.5849767169426865E-2</v>
      </c>
      <c r="O148" s="10">
        <f>3/24*OO[[#This Row],[71 (27JUN1985 18:00:00)-Water Temperature (C)]]*OO[[#This Row],[13]]/SUM(OO[13])</f>
        <v>2.5475304027190213E-2</v>
      </c>
      <c r="P148" s="10">
        <f>3/24*OO[[#This Row],[72 (27JUN1985 21:00:00)-Water Temperature (C)]]*OO[[#This Row],[14]]/SUM(OO[14])</f>
        <v>5.3212184075162221E-3</v>
      </c>
      <c r="Q148" s="10">
        <f>3/24*OO[[#This Row],[73 (28JUN1985 00:00:00)-Water Temperature (C)]]*OO[[#This Row],[15]]/SUM(OO[15])</f>
        <v>7.4056868222783373E-4</v>
      </c>
      <c r="R148" s="10">
        <f>3/24*OO[[#This Row],[74 (28JUN1985 03:00:00)-Water Temperature (C)]]*OO[[#This Row],[16]]/SUM(OO[16])</f>
        <v>1.0993904254269287E-4</v>
      </c>
      <c r="S148" s="10">
        <f>3/24*OO[[#This Row],[75 (28JUN1985 06:00:00)-Water Temperature (C)]]*OO[[#This Row],[17]]/SUM(OO[17])</f>
        <v>4.2060947503525597E-5</v>
      </c>
      <c r="T148" s="10">
        <f>3/24*OO[[#This Row],[76 (28JUN1985 09:00:00)-Water Temperature (C)]]*OO[[#This Row],[18]]/SUM(OO[18])</f>
        <v>3.2788232196220522E-5</v>
      </c>
      <c r="U148" s="10">
        <f>3/24*OO[[#This Row],[77 (28JUN1985 12:00:00)-Water Temperature (C)]]*OO[[#This Row],[19]]/SUM(OO[19])</f>
        <v>2.9593790792025303E-5</v>
      </c>
      <c r="V148" s="10">
        <f>3/24000000*OO[[#This Row],[78 (28JUN1985 15:00:00)-Water Temperature (C)]]*OO[[#This Row],[20]]</f>
        <v>2.8396583770424999E-5</v>
      </c>
      <c r="W148" s="10">
        <f>3/24000000*OO[[#This Row],[79 (28JUN1985 18:00:00)-Water Temperature (C)]]*OO[[#This Row],[21]]</f>
        <v>2.7219957067424998E-5</v>
      </c>
      <c r="X148" s="10">
        <f>3/24000000*OO[[#This Row],[80 (28JUN1985 21:00:00)-Water Temperature (C)]]*OO[[#This Row],[22]]</f>
        <v>2.5588919223550003E-5</v>
      </c>
      <c r="Y148" s="10">
        <f>3/24000000*OO[[#This Row],[81 (29JUN1985 00:00:00)-Water Temperature (C)]]*OO[[#This Row],[23]]</f>
        <v>2.3260208076649997E-5</v>
      </c>
      <c r="Z148" s="10">
        <f>3/24000000*OO[[#This Row],[82 (29JUN1985 03:00:00)-Water Temperature (C)]]*OO[[#This Row],[24]]</f>
        <v>2.0617644790750001E-5</v>
      </c>
      <c r="AA148" s="10">
        <f>3/24000000*OO[[#This Row],[83 (29JUN1985 06:00:00)-Water Temperature (C)]]*OO[[#This Row],[25]]</f>
        <v>1.8154922861774998E-5</v>
      </c>
      <c r="AB148" s="10">
        <f>3/24000000*OO[[#This Row],[84 (29JUN1985 09:00:00)-Water Temperature (C)]]*OO[[#This Row],[26]]</f>
        <v>1.66413670369375E-5</v>
      </c>
      <c r="AC148" s="10">
        <f>3/24000000*OO[[#This Row],[85 (29JUN1985 12:00:00)-Water Temperature (C)]]*OO[[#This Row],[27]]</f>
        <v>1.5893918204729998E-5</v>
      </c>
      <c r="AD148" s="10">
        <f>3/24000000*OO[[#This Row],[86 (29JUN1985 15:00:00)-Water Temperature (C)]]*OO[[#This Row],[28]]</f>
        <v>1.6787911706899998E-5</v>
      </c>
      <c r="AE148" s="10">
        <f>3/24000000*OO[[#This Row],[88 (29JUN1985 21:00:00)-Water Temperature (C)]]*OO[[#This Row],[30]]</f>
        <v>1.9378802603037497E-5</v>
      </c>
      <c r="AF148" s="10">
        <f>3/24000000*OO[[#This Row],[88 (29JUN1985 21:00:00)-Water Temperature (C)]]*OO[[#This Row],[30]]</f>
        <v>1.9378802603037497E-5</v>
      </c>
      <c r="AG148" s="10">
        <f>3/24000000*OO[[#This Row],[89 (30JUN1985 00:00:00)-Water Temperature (C)]]*OO[[#This Row],[31]]</f>
        <v>1.87692593259375E-5</v>
      </c>
      <c r="AH148" s="10">
        <f>3/24000000*OO[[#This Row],[90 (30JUN1985 03:00:00)-Water Temperature (C)]]*OO[[#This Row],[32]]</f>
        <v>1.6976788029240001E-5</v>
      </c>
      <c r="AI148" s="10">
        <f>3/24000000*OO[[#This Row],[91 (30JUN1985 06:00:00)-Water Temperature (C)]]*OO[[#This Row],[33]]</f>
        <v>1.5109225940474997E-5</v>
      </c>
      <c r="AJ148" s="10">
        <f>3/24000000*OO[[#This Row],[92 (30JUN1985 09:00:00)-Water Temperature (C)]]*OO[[#This Row],[34]]</f>
        <v>1.4013882916335E-5</v>
      </c>
      <c r="AK148" s="10">
        <f>3/24000000*OO[[#This Row],[93 (30JUN1985 12:00:00)-Water Temperature (C)]]*OO[[#This Row],[35]]</f>
        <v>1.3062039763709999E-5</v>
      </c>
      <c r="AL148" s="10">
        <f>3/24000000*OO[[#This Row],[94 (30JUN1985 15:00:00)-Water Temperature (C)]]*OO[[#This Row],[36]]</f>
        <v>1.2419481832484999E-5</v>
      </c>
      <c r="AM148" s="10">
        <f>3/24000000*OO[[#This Row],[95 (30JUN1985 18:00:00)-Water Temperature (C)]]*OO[[#This Row],[37]]</f>
        <v>1.1854009859579999E-5</v>
      </c>
      <c r="AN148" s="10">
        <f>3/24000000*OO[[#This Row],[96 (30JUN1985 21:00:00)-Water Temperature (C)]]*OO[[#This Row],[38]]</f>
        <v>1.0956323361179999E-5</v>
      </c>
      <c r="AO148" s="10">
        <f>3/24000000*OO[[#This Row],[97 (01JUL1985 00:00:00)-Water Temperature (C)]]*OO[[#This Row],[39]]</f>
        <v>9.7779443054649992E-6</v>
      </c>
      <c r="AP148" s="10">
        <f>3/24000000*OO[[#This Row],[98 (01JUL1985 03:00:00)-Water Temperature (C)]]*OO[[#This Row],[40]]</f>
        <v>8.5141036581499992E-6</v>
      </c>
      <c r="AQ148" s="10">
        <f>3/24000000*OO[[#This Row],[99 (01JUL1985 06:00:00)-Water Temperature (C)]]*OO[[#This Row],[41]]</f>
        <v>7.3785894610762488E-6</v>
      </c>
      <c r="AR148" s="10">
        <f>3/24000000*OO[[#This Row],[100 (01JUL1985 09:00:00)-Water Temperature (C)]]*OO[[#This Row],[42]]</f>
        <v>6.6995138389649988E-6</v>
      </c>
      <c r="AS148" s="10">
        <f>3/24000000*OO[[#This Row],[101 (01JUL1985 12:00:00)-Water Temperature (C)]]*OO[[#This Row],[43]]</f>
        <v>6.1506842349374991E-6</v>
      </c>
      <c r="AT148" s="10">
        <f>3/24000000*OO[[#This Row],[102 (01JUL1985 15:00:00)-Water Temperature (C)]]*OO[[#This Row],[44]]</f>
        <v>5.7074004498562504E-6</v>
      </c>
      <c r="AU148" s="10">
        <f>3/24000000*OO[[#This Row],[103 (01JUL1985 18:00:00)-Water Temperature (C)]]*OO[[#This Row],[45]]</f>
        <v>5.3692613067299989E-6</v>
      </c>
      <c r="AV148" s="10">
        <f>3/24000000*OO[[#This Row],[104 (01JUL1985 21:00:00)-Water Temperature (C)]]*OO[[#This Row],[46]]</f>
        <v>4.9185562616399989E-6</v>
      </c>
      <c r="AW148" s="10">
        <f>3/24000000*OO[[#This Row],[105 (02JUL1985 00:00:00)-Water Temperature (C)]]*OO[[#This Row],[47]]</f>
        <v>4.4150943578174995E-6</v>
      </c>
      <c r="AX148" s="10">
        <f>3/24000000*OO[[#This Row],[106 (02JUL1985 03:00:00)-Water Temperature (C)]]*OO[[#This Row],[48]]</f>
        <v>3.8766826122475002E-6</v>
      </c>
      <c r="AY148" s="10">
        <f>3/24000000*OO[[#This Row],[107 (02JUL1985 06:00:00)-Water Temperature (C)]]*OO[[#This Row],[49]]</f>
        <v>3.3563971033937496E-6</v>
      </c>
      <c r="AZ148" s="10">
        <f>3/24000000*OO[[#This Row],[108 (02JUL1985 09:00:00)-Water Temperature (C)]]*OO[[#This Row],[50]]</f>
        <v>2.9119565196224999E-6</v>
      </c>
      <c r="BA148" s="10">
        <f>3/24000000*OO[[#This Row],[109 (02JUL1985 12:00:00)-Water Temperature (C)]]*OO[[#This Row],[51]]</f>
        <v>2.5909439469900003E-6</v>
      </c>
      <c r="BB148" s="10">
        <f>3/24000000*OO[[#This Row],[110 (02JUL1985 15:00:00)-Water Temperature (C)]]*OO[[#This Row],[52]]</f>
        <v>2.2798926014374994E-6</v>
      </c>
      <c r="BC148" s="10">
        <f>3/24000000*OO[[#This Row],[111 (02JUL1985 18:00:00)-Water Temperature (C)]]*OO[[#This Row],[53]]</f>
        <v>2.0048609611782498E-6</v>
      </c>
      <c r="BD148" s="10">
        <f>3/24000000*OO[[#This Row],[112 (02JUL1985 21:00:00)-Water Temperature (C)]]*OO[[#This Row],[54]]</f>
        <v>1.7022598344753752E-6</v>
      </c>
      <c r="BE148" s="10">
        <f>3/24000000*OO[[#This Row],[113 (03JUL1985 00:00:00)-Water Temperature (C)]]*OO[[#This Row],[55]]</f>
        <v>1.3917483382815001E-6</v>
      </c>
      <c r="BF148" s="10">
        <f>3/24000000*OO[[#This Row],[114 (03JUL1985 03:00:00)-Water Temperature (C)]]*OO[[#This Row],[56]]</f>
        <v>1.0719394422187501E-6</v>
      </c>
      <c r="BG148" s="10">
        <f>3/24000000*OO[[#This Row],[115 (03JUL1985 06:00:00)-Water Temperature (C)]]*OO[[#This Row],[57]]</f>
        <v>7.7990689289187493E-7</v>
      </c>
      <c r="BH148" s="10">
        <f>3/24000000*OO[[#This Row],[116 (03JUL1985 09:00:00)-Water Temperature (C)]]*OO[[#This Row],[58]]</f>
        <v>5.5848146657062495E-7</v>
      </c>
      <c r="BI148" s="10">
        <f>3/24000000*OO[[#This Row],[117 (03JUL1985 12:00:00)-Water Temperature (C)]]*OO[[#This Row],[59]]</f>
        <v>4.1755837410149992E-7</v>
      </c>
      <c r="BJ148" s="10">
        <f>3/24000000*OO[[#This Row],[118 (03JUL1985 15:00:00)-Water Temperature (C)]]*OO[[#This Row],[60]]</f>
        <v>3.2983508156974993E-7</v>
      </c>
      <c r="BK148" s="10">
        <f>3/24000000*OO[[#This Row],[119 (03JUL1985 18:00:00)-Water Temperature (C)]]*OO[[#This Row],[61]]</f>
        <v>2.7936247688999993E-7</v>
      </c>
      <c r="BL148" s="10">
        <f>3/24000000*OO[[#This Row],[120 (03JUL1985 21:00:00)-Water Temperature (C)]]*OO[[#This Row],[62]]</f>
        <v>2.3780989806399999E-7</v>
      </c>
      <c r="BM148" s="10">
        <f>3/24000000*OO[[#This Row],[121 (04JUL1985 00:00:00)-Water Temperature (C)]]*OO[[#This Row],[63]]</f>
        <v>2.0370102227999998E-7</v>
      </c>
      <c r="BN148" s="10">
        <f>3/24000000*OO[[#This Row],[122 (04JUL1985 03:00:00)-Water Temperature (C)]]*OO[[#This Row],[64]]</f>
        <v>1.7446361508502498E-7</v>
      </c>
      <c r="BO148" s="10">
        <f>3/24000000*OO[[#This Row],[123 (04JUL1985 06:00:00)-Water Temperature (C)]]*OO[[#This Row],[65]]</f>
        <v>1.489966925650125E-7</v>
      </c>
      <c r="BP148" s="10">
        <f>3/24000000*OO[[#This Row],[124 (04JUL1985 09:00:00)-Water Temperature (C)]]*OO[[#This Row],[66]]</f>
        <v>1.32919722895375E-7</v>
      </c>
      <c r="BQ148" s="10">
        <f>3/24000000*OO[[#This Row],[125 (04JUL1985 12:00:00)-Water Temperature (C)]]*OO[[#This Row],[67]]</f>
        <v>1.1995693290122501E-7</v>
      </c>
      <c r="BR148" s="10">
        <f>3/24000000*OO[[#This Row],[126 (04JUL1985 15:00:00)-Water Temperature (C)]]*OO[[#This Row],[68]]</f>
        <v>1.1073171387819999E-7</v>
      </c>
      <c r="BS148" s="10">
        <f>3/24000000*OO[[#This Row],[127 (04JUL1985 18:00:00)-Water Temperature (C)]]*OO[[#This Row],[69]]</f>
        <v>1.0663807149202499E-7</v>
      </c>
      <c r="BT148" s="10">
        <f>3/24000000*OO[[#This Row],[128 (04JUL1985 21:00:00)-Water Temperature (C)]]*OO[[#This Row],[70]]</f>
        <v>1.0159281330375E-7</v>
      </c>
      <c r="BU148" s="10">
        <f>3/24000000*OO[[#This Row],[129 (05JUL1985 00:00:00)-Water Temperature (C)]]*OO[[#This Row],[71]]</f>
        <v>9.3849757741949976E-8</v>
      </c>
      <c r="BV148" s="10">
        <f>3/24000000*OO[[#This Row],[130 (05JUL1985 03:00:00)-Water Temperature (C)]]*OO[[#This Row],[72]]</f>
        <v>8.5369730881087499E-8</v>
      </c>
      <c r="BW148" s="10">
        <f>3/24000000*OO[[#This Row],[131 (05JUL1985 06:00:00)-Water Temperature (C)]]*OO[[#This Row],[73]]</f>
        <v>7.6902187458949992E-8</v>
      </c>
      <c r="BX148" s="10">
        <f>3/24000000*OO[[#This Row],[132 (05JUL1985 09:00:00)-Water Temperature (C)]]*OO[[#This Row],[74]]</f>
        <v>7.3287937900937499E-8</v>
      </c>
      <c r="BY148" s="10">
        <f>3/24000000*OO[[#This Row],[133 (05JUL1985 12:00:00)-Water Temperature (C)]]*OO[[#This Row],[75]]</f>
        <v>7.1278171262499993E-8</v>
      </c>
      <c r="BZ148" s="10">
        <f>3/24000000*OO[[#This Row],[134 (05JUL1985 15:00:00)-Water Temperature (C)]]*OO[[#This Row],[76]]</f>
        <v>7.0482008653200003E-8</v>
      </c>
      <c r="CA148" s="10">
        <f>3/24000000*OO[[#This Row],[135 (05JUL1985 18:00:00)-Water Temperature (C)]]*OO[[#This Row],[77]]</f>
        <v>7.0240031033699992E-8</v>
      </c>
      <c r="CB148" s="10">
        <f>3/24000000*OO[[#This Row],[136 (05JUL1985 21:00:00)-Water Temperature (C)]]*OO[[#This Row],[78]]</f>
        <v>6.8705978690237493E-8</v>
      </c>
      <c r="CC148" s="10">
        <f>3/24000000*OO[[#This Row],[137 (06JUL1985 00:00:00)-Water Temperature (C)]]*OO[[#This Row],[79]]</f>
        <v>6.6638425932799994E-8</v>
      </c>
      <c r="CD148" s="10">
        <f>3/24000000*OO[[#This Row],[138 (06JUL1985 03:00:00)-Water Temperature (C)]]*OO[[#This Row],[80]]</f>
        <v>6.4378850366400005E-8</v>
      </c>
      <c r="CE148" s="10">
        <f>3/24000000*OO[[#This Row],[139 (06JUL1985 06:00:00)-Water Temperature (C)]]*OO[[#This Row],[81]]</f>
        <v>6.1604187197499989E-8</v>
      </c>
      <c r="CF148" s="10">
        <f>3/24000000*OO[[#This Row],[140 (06JUL1985 09:00:00)-Water Temperature (C)]]*OO[[#This Row],[82]]</f>
        <v>6.1013961503524979E-8</v>
      </c>
      <c r="CG148" s="10">
        <f>3/24000000*OO[[#This Row],[141 (06JUL1985 12:00:00)-Water Temperature (C)]]*OO[[#This Row],[83]]</f>
        <v>6.0469903619400006E-8</v>
      </c>
      <c r="CH148" s="10">
        <f>3/24000000*OO[[#This Row],[142 (06JUL1985 15:00:00)-Water Temperature (C)]]*OO[[#This Row],[84]]</f>
        <v>6.0588952682624989E-8</v>
      </c>
      <c r="CI148" s="10">
        <f>3/24000000*OO[[#This Row],[143 (06JUL1985 18:00:00)-Water Temperature (C)]]*OO[[#This Row],[85]]</f>
        <v>6.0781485681100006E-8</v>
      </c>
      <c r="CJ148" s="10">
        <f>3/24000000*OO[[#This Row],[144 (06JUL1985 21:00:00)-Water Temperature (C)]]*OO[[#This Row],[86]]</f>
        <v>5.9971599586550004E-8</v>
      </c>
      <c r="CK148" s="10">
        <f>3/24000000*OO[[#This Row],[145 (07JUL1985 00:00:00)-Water Temperature (C)]]*OO[[#This Row],[87]]</f>
        <v>5.8648606558425004E-8</v>
      </c>
      <c r="CL148" s="10">
        <f>3/24000000*OO[[#This Row],[146 (07JUL1985 03:00:00)-Water Temperature (C)]]*OO[[#This Row],[88]]</f>
        <v>5.7469123889099998E-8</v>
      </c>
      <c r="CM148" s="10">
        <f>3/24000000*OO[[#This Row],[147 (07JUL1985 06:00:00)-Water Temperature (C)]]*OO[[#This Row],[89]]</f>
        <v>5.5811730662099996E-8</v>
      </c>
      <c r="CN148" s="10">
        <f>3/24000000*OO[[#This Row],[148 (07JUL1985 09:00:00)-Water Temperature (C)]]*OO[[#This Row],[90]]</f>
        <v>5.5223593165124988E-8</v>
      </c>
      <c r="CO148" s="10">
        <f>3/24000000*OO[[#This Row],[149 (07JUL1985 12:00:00)-Water Temperature (C)]]*OO[[#This Row],[91]]</f>
        <v>5.2646994321524991E-8</v>
      </c>
      <c r="CP148" s="10">
        <f>3/24000000*OO[[#This Row],[150 (07JUL1985 15:00:00)-Water Temperature (C)]]*OO[[#This Row],[92]]</f>
        <v>5.1887409538699999E-8</v>
      </c>
      <c r="CQ148" s="10">
        <f>3/24000000*OO[[#This Row],[151 (07JUL1985 18:00:00)-Water Temperature (C)]]*OO[[#This Row],[93]]</f>
        <v>5.0727577418250003E-8</v>
      </c>
      <c r="CR148" s="10">
        <f>3/24000000*OO[[#This Row],[152 (07JUL1985 21:00:00)-Water Temperature (C)]]*OO[[#This Row],[94]]</f>
        <v>4.8732814088749999E-8</v>
      </c>
      <c r="CS148" s="10">
        <f>3/24000000*OO[[#This Row],[153 (08JUL1985 00:00:00)-Water Temperature (C)]]*OO[[#This Row],[95]]</f>
        <v>4.5521779101337494E-8</v>
      </c>
      <c r="CT148" s="10">
        <f>3/24000000*OO[[#This Row],[154 (08JUL1985 03:00:00)-Water Temperature (C)]]*OO[[#This Row],[96]]</f>
        <v>4.13260301646E-8</v>
      </c>
      <c r="CU148" s="10">
        <f>3/24000000*OO[[#This Row],[155 (08JUL1985 06:00:00)-Water Temperature (C)]]*OO[[#This Row],[97]]</f>
        <v>3.7342183527137495E-8</v>
      </c>
      <c r="CV148" s="10">
        <f>3/24000000*OO[[#This Row],[156 (08JUL1985 09:00:00)-Water Temperature (C)]]*OO[[#This Row],[98]]</f>
        <v>3.5401416596000004E-8</v>
      </c>
      <c r="CW148" s="10">
        <f>3/24000000*OO[[#This Row],[157 (08JUL1985 12:00:00)-Water Temperature (C)]]*OO[[#This Row],[99]]</f>
        <v>3.3973430829050002E-8</v>
      </c>
    </row>
    <row r="149" spans="1:101" x14ac:dyDescent="0.35">
      <c r="A149" t="s">
        <v>154</v>
      </c>
      <c r="B149">
        <v>915.04010000000005</v>
      </c>
      <c r="C149" s="10">
        <f>3/24*OO[[#This Row],[59 (26JUN1985 06:00:00)-Water Temperature (C)]]*OO[[#This Row],[1]]/SUM(OO[1])</f>
        <v>0</v>
      </c>
      <c r="D149" s="10">
        <f>3/24*OO[[#This Row],[60 (26JUN1985 09:00:00)-Water Temperature (C)]]*OO[[#This Row],[2]]/SUM(OO[2])</f>
        <v>0</v>
      </c>
      <c r="E149" s="10">
        <f>3/24*OO[[#This Row],[61 (26JUN1985 12:00:00)-Water Temperature (C)]]*OO[[#This Row],[3]]/SUM(OO[3])</f>
        <v>0</v>
      </c>
      <c r="F149" s="10">
        <f>3/24*OO[[#This Row],[62 (26JUN1985 15:00:00)-Water Temperature (C)]]*OO[[#This Row],[4]]/SUM(OO[4])</f>
        <v>5.3756158092728121E-43</v>
      </c>
      <c r="G149" s="10">
        <f>3/24*OO[[#This Row],[63 (26JUN1985 18:00:00)-Water Temperature (C)]]*OO[[#This Row],[5]]/SUM(OO[5])</f>
        <v>1.1395668402962531E-30</v>
      </c>
      <c r="H149" s="10">
        <f>3/24*OO[[#This Row],[64 (26JUN1985 21:00:00)-Water Temperature (C)]]*OO[[#This Row],[6]]/SUM(OO[6])</f>
        <v>4.7187794596872453E-19</v>
      </c>
      <c r="I149" s="10">
        <f>3/24*OO[[#This Row],[65 (27JUN1985 00:00:00)-Water Temperature (C)]]*OO[[#This Row],[7]]/SUM(OO[7])</f>
        <v>7.5335218872324586E-9</v>
      </c>
      <c r="J149" s="10">
        <f>3/24*OO[[#This Row],[66 (27JUN1985 03:00:00)-Water Temperature (C)]]*OO[[#This Row],[8]]/SUM(OO[8])</f>
        <v>2.9902863865158897E-5</v>
      </c>
      <c r="K149" s="10">
        <f>3/24*OO[[#This Row],[67 (27JUN1985 06:00:00)-Water Temperature (C)]]*OO[[#This Row],[9]]/SUM(OO[9])</f>
        <v>2.5777420664934367E-3</v>
      </c>
      <c r="L149" s="10">
        <f>3/24*OO[[#This Row],[68 (27JUN1985 09:00:00)-Water Temperature (C)]]*OO[[#This Row],[10]]/SUM(OO[10])</f>
        <v>2.8207421858843687E-2</v>
      </c>
      <c r="M149" s="10">
        <f>3/24*OO[[#This Row],[69 (27JUN1985 12:00:00)-Water Temperature (C)]]*OO[[#This Row],[11]]/SUM(OO[11])</f>
        <v>7.4568387879641651E-2</v>
      </c>
      <c r="N149" s="10">
        <f>3/24*OO[[#This Row],[70 (27JUN1985 15:00:00)-Water Temperature (C)]]*OO[[#This Row],[12]]/SUM(OO[12])</f>
        <v>6.9098883292543573E-2</v>
      </c>
      <c r="O149" s="10">
        <f>3/24*OO[[#This Row],[71 (27JUN1985 18:00:00)-Water Temperature (C)]]*OO[[#This Row],[13]]/SUM(OO[13])</f>
        <v>2.8712138737466239E-2</v>
      </c>
      <c r="P149" s="10">
        <f>3/24*OO[[#This Row],[72 (27JUN1985 21:00:00)-Water Temperature (C)]]*OO[[#This Row],[14]]/SUM(OO[14])</f>
        <v>6.3404841717597553E-3</v>
      </c>
      <c r="Q149" s="10">
        <f>3/24*OO[[#This Row],[73 (28JUN1985 00:00:00)-Water Temperature (C)]]*OO[[#This Row],[15]]/SUM(OO[15])</f>
        <v>9.1166639808551995E-4</v>
      </c>
      <c r="R149" s="10">
        <f>3/24*OO[[#This Row],[74 (28JUN1985 03:00:00)-Water Temperature (C)]]*OO[[#This Row],[16]]/SUM(OO[16])</f>
        <v>1.2953413661220345E-4</v>
      </c>
      <c r="S149" s="10">
        <f>3/24*OO[[#This Row],[75 (28JUN1985 06:00:00)-Water Temperature (C)]]*OO[[#This Row],[17]]/SUM(OO[17])</f>
        <v>4.4261743559753945E-5</v>
      </c>
      <c r="T149" s="10">
        <f>3/24*OO[[#This Row],[76 (28JUN1985 09:00:00)-Water Temperature (C)]]*OO[[#This Row],[18]]/SUM(OO[18])</f>
        <v>3.3334490273633848E-5</v>
      </c>
      <c r="U149" s="10">
        <f>3/24*OO[[#This Row],[77 (28JUN1985 12:00:00)-Water Temperature (C)]]*OO[[#This Row],[19]]/SUM(OO[19])</f>
        <v>2.9870149955252636E-5</v>
      </c>
      <c r="V149" s="10">
        <f>3/24000000*OO[[#This Row],[78 (28JUN1985 15:00:00)-Water Temperature (C)]]*OO[[#This Row],[20]]</f>
        <v>2.8583149915950002E-5</v>
      </c>
      <c r="W149" s="10">
        <f>3/24000000*OO[[#This Row],[79 (28JUN1985 18:00:00)-Water Temperature (C)]]*OO[[#This Row],[21]]</f>
        <v>2.7400902881475E-5</v>
      </c>
      <c r="X149" s="10">
        <f>3/24000000*OO[[#This Row],[80 (28JUN1985 21:00:00)-Water Temperature (C)]]*OO[[#This Row],[22]]</f>
        <v>2.5828459227175002E-5</v>
      </c>
      <c r="Y149" s="10">
        <f>3/24000000*OO[[#This Row],[81 (29JUN1985 00:00:00)-Water Temperature (C)]]*OO[[#This Row],[23]]</f>
        <v>2.3575886515199998E-5</v>
      </c>
      <c r="Z149" s="10">
        <f>3/24000000*OO[[#This Row],[82 (29JUN1985 03:00:00)-Water Temperature (C)]]*OO[[#This Row],[24]]</f>
        <v>2.0956508558574996E-5</v>
      </c>
      <c r="AA149" s="10">
        <f>3/24000000*OO[[#This Row],[83 (29JUN1985 06:00:00)-Water Temperature (C)]]*OO[[#This Row],[25]]</f>
        <v>1.848278153059E-5</v>
      </c>
      <c r="AB149" s="10">
        <f>3/24000000*OO[[#This Row],[84 (29JUN1985 09:00:00)-Water Temperature (C)]]*OO[[#This Row],[26]]</f>
        <v>1.6939161911325E-5</v>
      </c>
      <c r="AC149" s="10">
        <f>3/24000000*OO[[#This Row],[85 (29JUN1985 12:00:00)-Water Temperature (C)]]*OO[[#This Row],[27]]</f>
        <v>1.6075126197044999E-5</v>
      </c>
      <c r="AD149" s="10">
        <f>3/24000000*OO[[#This Row],[86 (29JUN1985 15:00:00)-Water Temperature (C)]]*OO[[#This Row],[28]]</f>
        <v>1.68670506737175E-5</v>
      </c>
      <c r="AE149" s="10">
        <f>3/24000000*OO[[#This Row],[88 (29JUN1985 21:00:00)-Water Temperature (C)]]*OO[[#This Row],[30]]</f>
        <v>1.9627253579187501E-5</v>
      </c>
      <c r="AF149" s="10">
        <f>3/24000000*OO[[#This Row],[88 (29JUN1985 21:00:00)-Water Temperature (C)]]*OO[[#This Row],[30]]</f>
        <v>1.9627253579187501E-5</v>
      </c>
      <c r="AG149" s="10">
        <f>3/24000000*OO[[#This Row],[89 (30JUN1985 00:00:00)-Water Temperature (C)]]*OO[[#This Row],[31]]</f>
        <v>1.91860989748E-5</v>
      </c>
      <c r="AH149" s="10">
        <f>3/24000000*OO[[#This Row],[90 (30JUN1985 03:00:00)-Water Temperature (C)]]*OO[[#This Row],[32]]</f>
        <v>1.7495876828787499E-5</v>
      </c>
      <c r="AI149" s="10">
        <f>3/24000000*OO[[#This Row],[91 (30JUN1985 06:00:00)-Water Temperature (C)]]*OO[[#This Row],[33]]</f>
        <v>1.5623861751119999E-5</v>
      </c>
      <c r="AJ149" s="10">
        <f>3/24000000*OO[[#This Row],[92 (30JUN1985 09:00:00)-Water Temperature (C)]]*OO[[#This Row],[34]]</f>
        <v>1.4541358603852498E-5</v>
      </c>
      <c r="AK149" s="10">
        <f>3/24000000*OO[[#This Row],[93 (30JUN1985 12:00:00)-Water Temperature (C)]]*OO[[#This Row],[35]]</f>
        <v>1.356534023536E-5</v>
      </c>
      <c r="AL149" s="10">
        <f>3/24000000*OO[[#This Row],[94 (30JUN1985 15:00:00)-Water Temperature (C)]]*OO[[#This Row],[36]]</f>
        <v>1.2913480777949998E-5</v>
      </c>
      <c r="AM149" s="10">
        <f>3/24000000*OO[[#This Row],[95 (30JUN1985 18:00:00)-Water Temperature (C)]]*OO[[#This Row],[37]]</f>
        <v>1.23602208773125E-5</v>
      </c>
      <c r="AN149" s="10">
        <f>3/24000000*OO[[#This Row],[96 (30JUN1985 21:00:00)-Water Temperature (C)]]*OO[[#This Row],[38]]</f>
        <v>1.14535708862725E-5</v>
      </c>
      <c r="AO149" s="10">
        <f>3/24000000*OO[[#This Row],[97 (01JUL1985 00:00:00)-Water Temperature (C)]]*OO[[#This Row],[39]]</f>
        <v>1.0261846955099997E-5</v>
      </c>
      <c r="AP149" s="10">
        <f>3/24000000*OO[[#This Row],[98 (01JUL1985 03:00:00)-Water Temperature (C)]]*OO[[#This Row],[40]]</f>
        <v>8.9954202550887493E-6</v>
      </c>
      <c r="AQ149" s="10">
        <f>3/24000000*OO[[#This Row],[99 (01JUL1985 06:00:00)-Water Temperature (C)]]*OO[[#This Row],[41]]</f>
        <v>7.820956944937501E-6</v>
      </c>
      <c r="AR149" s="10">
        <f>3/24000000*OO[[#This Row],[100 (01JUL1985 09:00:00)-Water Temperature (C)]]*OO[[#This Row],[42]]</f>
        <v>7.1281125146187506E-6</v>
      </c>
      <c r="AS149" s="10">
        <f>3/24000000*OO[[#This Row],[101 (01JUL1985 12:00:00)-Water Temperature (C)]]*OO[[#This Row],[43]]</f>
        <v>6.5586715047899992E-6</v>
      </c>
      <c r="AT149" s="10">
        <f>3/24000000*OO[[#This Row],[102 (01JUL1985 15:00:00)-Water Temperature (C)]]*OO[[#This Row],[44]]</f>
        <v>6.0931641275262492E-6</v>
      </c>
      <c r="AU149" s="10">
        <f>3/24000000*OO[[#This Row],[103 (01JUL1985 18:00:00)-Water Temperature (C)]]*OO[[#This Row],[45]]</f>
        <v>5.7443987265412492E-6</v>
      </c>
      <c r="AV149" s="10">
        <f>3/24000000*OO[[#This Row],[104 (01JUL1985 21:00:00)-Water Temperature (C)]]*OO[[#This Row],[46]]</f>
        <v>5.27974233002125E-6</v>
      </c>
      <c r="AW149" s="10">
        <f>3/24000000*OO[[#This Row],[105 (02JUL1985 00:00:00)-Water Temperature (C)]]*OO[[#This Row],[47]]</f>
        <v>4.7633241220899988E-6</v>
      </c>
      <c r="AX149" s="10">
        <f>3/24000000*OO[[#This Row],[106 (02JUL1985 03:00:00)-Water Temperature (C)]]*OO[[#This Row],[48]]</f>
        <v>4.2134928288225006E-6</v>
      </c>
      <c r="AY149" s="10">
        <f>3/24000000*OO[[#This Row],[107 (02JUL1985 06:00:00)-Water Temperature (C)]]*OO[[#This Row],[49]]</f>
        <v>3.6655293630799995E-6</v>
      </c>
      <c r="AZ149" s="10">
        <f>3/24000000*OO[[#This Row],[108 (02JUL1985 09:00:00)-Water Temperature (C)]]*OO[[#This Row],[50]]</f>
        <v>3.1911255934862497E-6</v>
      </c>
      <c r="BA149" s="10">
        <f>3/24000000*OO[[#This Row],[109 (02JUL1985 12:00:00)-Water Temperature (C)]]*OO[[#This Row],[51]]</f>
        <v>2.8506103990499999E-6</v>
      </c>
      <c r="BB149" s="10">
        <f>3/24000000*OO[[#This Row],[110 (02JUL1985 15:00:00)-Water Temperature (C)]]*OO[[#This Row],[52]]</f>
        <v>2.5126826088062501E-6</v>
      </c>
      <c r="BC149" s="10">
        <f>3/24000000*OO[[#This Row],[111 (02JUL1985 18:00:00)-Water Temperature (C)]]*OO[[#This Row],[53]]</f>
        <v>2.2141226325375001E-6</v>
      </c>
      <c r="BD149" s="10">
        <f>3/24000000*OO[[#This Row],[112 (02JUL1985 21:00:00)-Water Temperature (C)]]*OO[[#This Row],[54]]</f>
        <v>1.8865554406786246E-6</v>
      </c>
      <c r="BE149" s="10">
        <f>3/24000000*OO[[#This Row],[113 (03JUL1985 00:00:00)-Water Temperature (C)]]*OO[[#This Row],[55]]</f>
        <v>1.5534411578287501E-6</v>
      </c>
      <c r="BF149" s="10">
        <f>3/24000000*OO[[#This Row],[114 (03JUL1985 03:00:00)-Water Temperature (C)]]*OO[[#This Row],[56]]</f>
        <v>1.206495056025E-6</v>
      </c>
      <c r="BG149" s="10">
        <f>3/24000000*OO[[#This Row],[115 (03JUL1985 06:00:00)-Water Temperature (C)]]*OO[[#This Row],[57]]</f>
        <v>8.8410817480400001E-7</v>
      </c>
      <c r="BH149" s="10">
        <f>3/24000000*OO[[#This Row],[116 (03JUL1985 09:00:00)-Water Temperature (C)]]*OO[[#This Row],[58]]</f>
        <v>6.3461426030274989E-7</v>
      </c>
      <c r="BI149" s="10">
        <f>3/24000000*OO[[#This Row],[117 (03JUL1985 12:00:00)-Water Temperature (C)]]*OO[[#This Row],[59]]</f>
        <v>4.7298287741512497E-7</v>
      </c>
      <c r="BJ149" s="10">
        <f>3/24000000*OO[[#This Row],[118 (03JUL1985 15:00:00)-Water Temperature (C)]]*OO[[#This Row],[60]]</f>
        <v>3.7082723733199994E-7</v>
      </c>
      <c r="BK149" s="10">
        <f>3/24000000*OO[[#This Row],[119 (03JUL1985 18:00:00)-Water Temperature (C)]]*OO[[#This Row],[61]]</f>
        <v>3.1186778480162495E-7</v>
      </c>
      <c r="BL149" s="10">
        <f>3/24000000*OO[[#This Row],[120 (03JUL1985 21:00:00)-Water Temperature (C)]]*OO[[#This Row],[62]]</f>
        <v>2.6436974199775001E-7</v>
      </c>
      <c r="BM149" s="10">
        <f>3/24000000*OO[[#This Row],[121 (04JUL1985 00:00:00)-Water Temperature (C)]]*OO[[#This Row],[63]]</f>
        <v>2.2611291794624999E-7</v>
      </c>
      <c r="BN149" s="10">
        <f>3/24000000*OO[[#This Row],[122 (04JUL1985 03:00:00)-Water Temperature (C)]]*OO[[#This Row],[64]]</f>
        <v>1.9385354759924998E-7</v>
      </c>
      <c r="BO149" s="10">
        <f>3/24000000*OO[[#This Row],[123 (04JUL1985 06:00:00)-Water Temperature (C)]]*OO[[#This Row],[65]]</f>
        <v>1.6561883893199998E-7</v>
      </c>
      <c r="BP149" s="10">
        <f>3/24000000*OO[[#This Row],[124 (04JUL1985 09:00:00)-Water Temperature (C)]]*OO[[#This Row],[66]]</f>
        <v>1.477690525026E-7</v>
      </c>
      <c r="BQ149" s="10">
        <f>3/24000000*OO[[#This Row],[125 (04JUL1985 12:00:00)-Water Temperature (C)]]*OO[[#This Row],[67]]</f>
        <v>1.3313783109445E-7</v>
      </c>
      <c r="BR149" s="10">
        <f>3/24000000*OO[[#This Row],[126 (04JUL1985 15:00:00)-Water Temperature (C)]]*OO[[#This Row],[68]]</f>
        <v>1.2232709544824998E-7</v>
      </c>
      <c r="BS149" s="10">
        <f>3/24000000*OO[[#This Row],[127 (04JUL1985 18:00:00)-Water Temperature (C)]]*OO[[#This Row],[69]]</f>
        <v>1.1743284356374999E-7</v>
      </c>
      <c r="BT149" s="10">
        <f>3/24000000*OO[[#This Row],[128 (04JUL1985 21:00:00)-Water Temperature (C)]]*OO[[#This Row],[70]]</f>
        <v>1.1171259044999999E-7</v>
      </c>
      <c r="BU149" s="10">
        <f>3/24000000*OO[[#This Row],[129 (05JUL1985 00:00:00)-Water Temperature (C)]]*OO[[#This Row],[71]]</f>
        <v>1.0313746786529999E-7</v>
      </c>
      <c r="BV149" s="10">
        <f>3/24000000*OO[[#This Row],[130 (05JUL1985 03:00:00)-Water Temperature (C)]]*OO[[#This Row],[72]]</f>
        <v>9.4062874535599995E-8</v>
      </c>
      <c r="BW149" s="10">
        <f>3/24000000*OO[[#This Row],[131 (05JUL1985 06:00:00)-Water Temperature (C)]]*OO[[#This Row],[73]]</f>
        <v>8.4823401009599997E-8</v>
      </c>
      <c r="BX149" s="10">
        <f>3/24000000*OO[[#This Row],[132 (05JUL1985 09:00:00)-Water Temperature (C)]]*OO[[#This Row],[74]]</f>
        <v>8.0812383417149984E-8</v>
      </c>
      <c r="BY149" s="10">
        <f>3/24000000*OO[[#This Row],[133 (05JUL1985 12:00:00)-Water Temperature (C)]]*OO[[#This Row],[75]]</f>
        <v>7.8520819142949989E-8</v>
      </c>
      <c r="BZ149" s="10">
        <f>3/24000000*OO[[#This Row],[134 (05JUL1985 15:00:00)-Water Temperature (C)]]*OO[[#This Row],[76]]</f>
        <v>7.7490537142799991E-8</v>
      </c>
      <c r="CA149" s="10">
        <f>3/24000000*OO[[#This Row],[135 (05JUL1985 18:00:00)-Water Temperature (C)]]*OO[[#This Row],[77]]</f>
        <v>7.7017233331062502E-8</v>
      </c>
      <c r="CB149" s="10">
        <f>3/24000000*OO[[#This Row],[136 (05JUL1985 21:00:00)-Water Temperature (C)]]*OO[[#This Row],[78]]</f>
        <v>7.5106017402999979E-8</v>
      </c>
      <c r="CC149" s="10">
        <f>3/24000000*OO[[#This Row],[137 (06JUL1985 00:00:00)-Water Temperature (C)]]*OO[[#This Row],[79]]</f>
        <v>7.2686601766224988E-8</v>
      </c>
      <c r="CD149" s="10">
        <f>3/24000000*OO[[#This Row],[138 (06JUL1985 03:00:00)-Water Temperature (C)]]*OO[[#This Row],[80]]</f>
        <v>7.0347373981262488E-8</v>
      </c>
      <c r="CE149" s="10">
        <f>3/24000000*OO[[#This Row],[139 (06JUL1985 06:00:00)-Water Temperature (C)]]*OO[[#This Row],[81]]</f>
        <v>6.7464432644999992E-8</v>
      </c>
      <c r="CF149" s="10">
        <f>3/24000000*OO[[#This Row],[140 (06JUL1985 09:00:00)-Water Temperature (C)]]*OO[[#This Row],[82]]</f>
        <v>6.6990695241312486E-8</v>
      </c>
      <c r="CG149" s="10">
        <f>3/24000000*OO[[#This Row],[141 (06JUL1985 12:00:00)-Water Temperature (C)]]*OO[[#This Row],[83]]</f>
        <v>6.6429043553175012E-8</v>
      </c>
      <c r="CH149" s="10">
        <f>3/24000000*OO[[#This Row],[142 (06JUL1985 15:00:00)-Water Temperature (C)]]*OO[[#This Row],[84]]</f>
        <v>6.6483153455012493E-8</v>
      </c>
      <c r="CI149" s="10">
        <f>3/24000000*OO[[#This Row],[143 (06JUL1985 18:00:00)-Water Temperature (C)]]*OO[[#This Row],[85]]</f>
        <v>6.6559871214462499E-8</v>
      </c>
      <c r="CJ149" s="10">
        <f>3/24000000*OO[[#This Row],[144 (06JUL1985 21:00:00)-Water Temperature (C)]]*OO[[#This Row],[86]]</f>
        <v>6.5534110172500005E-8</v>
      </c>
      <c r="CK149" s="10">
        <f>3/24000000*OO[[#This Row],[145 (07JUL1985 00:00:00)-Water Temperature (C)]]*OO[[#This Row],[87]]</f>
        <v>6.3945250748699994E-8</v>
      </c>
      <c r="CL149" s="10">
        <f>3/24000000*OO[[#This Row],[146 (07JUL1985 03:00:00)-Water Temperature (C)]]*OO[[#This Row],[88]]</f>
        <v>6.2745513109662489E-8</v>
      </c>
      <c r="CM149" s="10">
        <f>3/24000000*OO[[#This Row],[147 (07JUL1985 06:00:00)-Water Temperature (C)]]*OO[[#This Row],[89]]</f>
        <v>6.1089627035250001E-8</v>
      </c>
      <c r="CN149" s="10">
        <f>3/24000000*OO[[#This Row],[148 (07JUL1985 09:00:00)-Water Temperature (C)]]*OO[[#This Row],[90]]</f>
        <v>6.0663250382550002E-8</v>
      </c>
      <c r="CO149" s="10">
        <f>3/24000000*OO[[#This Row],[149 (07JUL1985 12:00:00)-Water Temperature (C)]]*OO[[#This Row],[91]]</f>
        <v>5.7905434224675E-8</v>
      </c>
      <c r="CP149" s="10">
        <f>3/24000000*OO[[#This Row],[150 (07JUL1985 15:00:00)-Water Temperature (C)]]*OO[[#This Row],[92]]</f>
        <v>5.7095531618312495E-8</v>
      </c>
      <c r="CQ149" s="10">
        <f>3/24000000*OO[[#This Row],[151 (07JUL1985 18:00:00)-Water Temperature (C)]]*OO[[#This Row],[93]]</f>
        <v>5.5801310437124995E-8</v>
      </c>
      <c r="CR149" s="10">
        <f>3/24000000*OO[[#This Row],[152 (07JUL1985 21:00:00)-Water Temperature (C)]]*OO[[#This Row],[94]]</f>
        <v>5.3565207457987505E-8</v>
      </c>
      <c r="CS149" s="10">
        <f>3/24000000*OO[[#This Row],[153 (08JUL1985 00:00:00)-Water Temperature (C)]]*OO[[#This Row],[95]]</f>
        <v>5.0117022213299987E-8</v>
      </c>
      <c r="CT149" s="10">
        <f>3/24000000*OO[[#This Row],[154 (08JUL1985 03:00:00)-Water Temperature (C)]]*OO[[#This Row],[96]]</f>
        <v>4.5656420255324996E-8</v>
      </c>
      <c r="CU149" s="10">
        <f>3/24000000*OO[[#This Row],[155 (08JUL1985 06:00:00)-Water Temperature (C)]]*OO[[#This Row],[97]]</f>
        <v>4.1305759604824993E-8</v>
      </c>
      <c r="CV149" s="10">
        <f>3/24000000*OO[[#This Row],[156 (08JUL1985 09:00:00)-Water Temperature (C)]]*OO[[#This Row],[98]]</f>
        <v>3.9195316245524996E-8</v>
      </c>
      <c r="CW149" s="10">
        <f>3/24000000*OO[[#This Row],[157 (08JUL1985 12:00:00)-Water Temperature (C)]]*OO[[#This Row],[99]]</f>
        <v>3.7590940807899995E-8</v>
      </c>
    </row>
    <row r="150" spans="1:101" x14ac:dyDescent="0.35">
      <c r="A150" t="s">
        <v>155</v>
      </c>
      <c r="B150">
        <v>896.6576</v>
      </c>
      <c r="C150" s="10">
        <f>3/24*OO[[#This Row],[59 (26JUN1985 06:00:00)-Water Temperature (C)]]*OO[[#This Row],[1]]/SUM(OO[1])</f>
        <v>0</v>
      </c>
      <c r="D150" s="10">
        <f>3/24*OO[[#This Row],[60 (26JUN1985 09:00:00)-Water Temperature (C)]]*OO[[#This Row],[2]]/SUM(OO[2])</f>
        <v>0</v>
      </c>
      <c r="E150" s="10">
        <f>3/24*OO[[#This Row],[61 (26JUN1985 12:00:00)-Water Temperature (C)]]*OO[[#This Row],[3]]/SUM(OO[3])</f>
        <v>0</v>
      </c>
      <c r="F150" s="10">
        <f>3/24*OO[[#This Row],[62 (26JUN1985 15:00:00)-Water Temperature (C)]]*OO[[#This Row],[4]]/SUM(OO[4])</f>
        <v>6.4843603936089509E-44</v>
      </c>
      <c r="G150" s="10">
        <f>3/24*OO[[#This Row],[63 (26JUN1985 18:00:00)-Water Temperature (C)]]*OO[[#This Row],[5]]/SUM(OO[5])</f>
        <v>1.5442096693957053E-31</v>
      </c>
      <c r="H150" s="10">
        <f>3/24*OO[[#This Row],[64 (26JUN1985 21:00:00)-Water Temperature (C)]]*OO[[#This Row],[6]]/SUM(OO[6])</f>
        <v>5.9351639475070084E-20</v>
      </c>
      <c r="I150" s="10">
        <f>3/24*OO[[#This Row],[65 (27JUN1985 00:00:00)-Water Temperature (C)]]*OO[[#This Row],[7]]/SUM(OO[7])</f>
        <v>2.7941092475004142E-9</v>
      </c>
      <c r="J150" s="10">
        <f>3/24*OO[[#This Row],[66 (27JUN1985 03:00:00)-Water Temperature (C)]]*OO[[#This Row],[8]]/SUM(OO[8])</f>
        <v>1.7652885261253564E-5</v>
      </c>
      <c r="K150" s="10">
        <f>3/24*OO[[#This Row],[67 (27JUN1985 06:00:00)-Water Temperature (C)]]*OO[[#This Row],[9]]/SUM(OO[9])</f>
        <v>1.881987765622395E-3</v>
      </c>
      <c r="L150" s="10">
        <f>3/24*OO[[#This Row],[68 (27JUN1985 09:00:00)-Water Temperature (C)]]*OO[[#This Row],[10]]/SUM(OO[10])</f>
        <v>2.3989383361219148E-2</v>
      </c>
      <c r="M150" s="10">
        <f>3/24*OO[[#This Row],[69 (27JUN1985 12:00:00)-Water Temperature (C)]]*OO[[#This Row],[11]]/SUM(OO[11])</f>
        <v>7.1455381560045508E-2</v>
      </c>
      <c r="N150" s="10">
        <f>3/24*OO[[#This Row],[70 (27JUN1985 15:00:00)-Water Temperature (C)]]*OO[[#This Row],[12]]/SUM(OO[12])</f>
        <v>7.2967171442431047E-2</v>
      </c>
      <c r="O150" s="10">
        <f>3/24*OO[[#This Row],[71 (27JUN1985 18:00:00)-Water Temperature (C)]]*OO[[#This Row],[13]]/SUM(OO[13])</f>
        <v>3.2868654771887953E-2</v>
      </c>
      <c r="P150" s="10">
        <f>3/24*OO[[#This Row],[72 (27JUN1985 21:00:00)-Water Temperature (C)]]*OO[[#This Row],[14]]/SUM(OO[14])</f>
        <v>7.739971445557289E-3</v>
      </c>
      <c r="Q150" s="10">
        <f>3/24*OO[[#This Row],[73 (28JUN1985 00:00:00)-Water Temperature (C)]]*OO[[#This Row],[15]]/SUM(OO[15])</f>
        <v>1.1591165355190794E-3</v>
      </c>
      <c r="R150" s="10">
        <f>3/24*OO[[#This Row],[74 (28JUN1985 03:00:00)-Water Temperature (C)]]*OO[[#This Row],[16]]/SUM(OO[16])</f>
        <v>1.5894201441196625E-4</v>
      </c>
      <c r="S150" s="10">
        <f>3/24*OO[[#This Row],[75 (28JUN1985 06:00:00)-Water Temperature (C)]]*OO[[#This Row],[17]]/SUM(OO[17])</f>
        <v>4.7610054473277682E-5</v>
      </c>
      <c r="T150" s="10">
        <f>3/24*OO[[#This Row],[76 (28JUN1985 09:00:00)-Water Temperature (C)]]*OO[[#This Row],[18]]/SUM(OO[18])</f>
        <v>3.4147365257874107E-5</v>
      </c>
      <c r="U150" s="10">
        <f>3/24*OO[[#This Row],[77 (28JUN1985 12:00:00)-Water Temperature (C)]]*OO[[#This Row],[19]]/SUM(OO[19])</f>
        <v>3.030174435976407E-5</v>
      </c>
      <c r="V150" s="10">
        <f>3/24000000*OO[[#This Row],[78 (28JUN1985 15:00:00)-Water Temperature (C)]]*OO[[#This Row],[20]]</f>
        <v>2.8870580204474993E-5</v>
      </c>
      <c r="W150" s="10">
        <f>3/24000000*OO[[#This Row],[79 (28JUN1985 18:00:00)-Water Temperature (C)]]*OO[[#This Row],[21]]</f>
        <v>2.7652354526325E-5</v>
      </c>
      <c r="X150" s="10">
        <f>3/24000000*OO[[#This Row],[80 (28JUN1985 21:00:00)-Water Temperature (C)]]*OO[[#This Row],[22]]</f>
        <v>2.61109531612125E-5</v>
      </c>
      <c r="Y150" s="10">
        <f>3/24000000*OO[[#This Row],[81 (29JUN1985 00:00:00)-Water Temperature (C)]]*OO[[#This Row],[23]]</f>
        <v>2.3922823735200001E-5</v>
      </c>
      <c r="Z150" s="10">
        <f>3/24000000*OO[[#This Row],[82 (29JUN1985 03:00:00)-Water Temperature (C)]]*OO[[#This Row],[24]]</f>
        <v>2.1316147918025E-5</v>
      </c>
      <c r="AA150" s="10">
        <f>3/24000000*OO[[#This Row],[83 (29JUN1985 06:00:00)-Water Temperature (C)]]*OO[[#This Row],[25]]</f>
        <v>1.8815929401914999E-5</v>
      </c>
      <c r="AB150" s="10">
        <f>3/24000000*OO[[#This Row],[84 (29JUN1985 09:00:00)-Water Temperature (C)]]*OO[[#This Row],[26]]</f>
        <v>1.7225923875365003E-5</v>
      </c>
      <c r="AC150" s="10">
        <f>3/24000000*OO[[#This Row],[85 (29JUN1985 12:00:00)-Water Temperature (C)]]*OO[[#This Row],[27]]</f>
        <v>1.6225606992330003E-5</v>
      </c>
      <c r="AD150" s="10">
        <f>3/24000000*OO[[#This Row],[86 (29JUN1985 15:00:00)-Water Temperature (C)]]*OO[[#This Row],[28]]</f>
        <v>1.6856974720625E-5</v>
      </c>
      <c r="AE150" s="10">
        <f>3/24000000*OO[[#This Row],[88 (29JUN1985 21:00:00)-Water Temperature (C)]]*OO[[#This Row],[30]]</f>
        <v>1.9680535289512502E-5</v>
      </c>
      <c r="AF150" s="10">
        <f>3/24000000*OO[[#This Row],[88 (29JUN1985 21:00:00)-Water Temperature (C)]]*OO[[#This Row],[30]]</f>
        <v>1.9680535289512502E-5</v>
      </c>
      <c r="AG150" s="10">
        <f>3/24000000*OO[[#This Row],[89 (30JUN1985 00:00:00)-Water Temperature (C)]]*OO[[#This Row],[31]]</f>
        <v>1.93894875331875E-5</v>
      </c>
      <c r="AH150" s="10">
        <f>3/24000000*OO[[#This Row],[90 (30JUN1985 03:00:00)-Water Temperature (C)]]*OO[[#This Row],[32]]</f>
        <v>1.78052329486125E-5</v>
      </c>
      <c r="AI150" s="10">
        <f>3/24000000*OO[[#This Row],[91 (30JUN1985 06:00:00)-Water Temperature (C)]]*OO[[#This Row],[33]]</f>
        <v>1.5932119357461251E-5</v>
      </c>
      <c r="AJ150" s="10">
        <f>3/24000000*OO[[#This Row],[92 (30JUN1985 09:00:00)-Water Temperature (C)]]*OO[[#This Row],[34]]</f>
        <v>1.4848579367785E-5</v>
      </c>
      <c r="AK150" s="10">
        <f>3/24000000*OO[[#This Row],[93 (30JUN1985 12:00:00)-Water Temperature (C)]]*OO[[#This Row],[35]]</f>
        <v>1.3831663407859998E-5</v>
      </c>
      <c r="AL150" s="10">
        <f>3/24000000*OO[[#This Row],[94 (30JUN1985 15:00:00)-Water Temperature (C)]]*OO[[#This Row],[36]]</f>
        <v>1.3149774175381249E-5</v>
      </c>
      <c r="AM150" s="10">
        <f>3/24000000*OO[[#This Row],[95 (30JUN1985 18:00:00)-Water Temperature (C)]]*OO[[#This Row],[37]]</f>
        <v>1.2589186098720001E-5</v>
      </c>
      <c r="AN150" s="10">
        <f>3/24000000*OO[[#This Row],[96 (30JUN1985 21:00:00)-Water Temperature (C)]]*OO[[#This Row],[38]]</f>
        <v>1.1658113911242502E-5</v>
      </c>
      <c r="AO150" s="10">
        <f>3/24000000*OO[[#This Row],[97 (01JUL1985 00:00:00)-Water Temperature (C)]]*OO[[#This Row],[39]]</f>
        <v>1.0449297210037498E-5</v>
      </c>
      <c r="AP150" s="10">
        <f>3/24000000*OO[[#This Row],[98 (01JUL1985 03:00:00)-Water Temperature (C)]]*OO[[#This Row],[40]]</f>
        <v>9.1931528364899983E-6</v>
      </c>
      <c r="AQ150" s="10">
        <f>3/24000000*OO[[#This Row],[99 (01JUL1985 06:00:00)-Water Temperature (C)]]*OO[[#This Row],[41]]</f>
        <v>7.9985962688887514E-6</v>
      </c>
      <c r="AR150" s="10">
        <f>3/24000000*OO[[#This Row],[100 (01JUL1985 09:00:00)-Water Temperature (C)]]*OO[[#This Row],[42]]</f>
        <v>7.2944156576374994E-6</v>
      </c>
      <c r="AS150" s="10">
        <f>3/24000000*OO[[#This Row],[101 (01JUL1985 12:00:00)-Water Temperature (C)]]*OO[[#This Row],[43]]</f>
        <v>6.7061542492962496E-6</v>
      </c>
      <c r="AT150" s="10">
        <f>3/24000000*OO[[#This Row],[102 (01JUL1985 15:00:00)-Water Temperature (C)]]*OO[[#This Row],[44]]</f>
        <v>6.2182748500400006E-6</v>
      </c>
      <c r="AU150" s="10">
        <f>3/24000000*OO[[#This Row],[103 (01JUL1985 18:00:00)-Water Temperature (C)]]*OO[[#This Row],[45]]</f>
        <v>5.8535512901250003E-6</v>
      </c>
      <c r="AV150" s="10">
        <f>3/24000000*OO[[#This Row],[104 (01JUL1985 21:00:00)-Water Temperature (C)]]*OO[[#This Row],[46]]</f>
        <v>5.3748174526062503E-6</v>
      </c>
      <c r="AW150" s="10">
        <f>3/24000000*OO[[#This Row],[105 (02JUL1985 00:00:00)-Water Temperature (C)]]*OO[[#This Row],[47]]</f>
        <v>4.8499445402099991E-6</v>
      </c>
      <c r="AX150" s="10">
        <f>3/24000000*OO[[#This Row],[106 (02JUL1985 03:00:00)-Water Temperature (C)]]*OO[[#This Row],[48]]</f>
        <v>4.3039295989062494E-6</v>
      </c>
      <c r="AY150" s="10">
        <f>3/24000000*OO[[#This Row],[107 (02JUL1985 06:00:00)-Water Temperature (C)]]*OO[[#This Row],[49]]</f>
        <v>3.7526758252424996E-6</v>
      </c>
      <c r="AZ150" s="10">
        <f>3/24000000*OO[[#This Row],[108 (02JUL1985 09:00:00)-Water Temperature (C)]]*OO[[#This Row],[50]]</f>
        <v>3.27046091084375E-6</v>
      </c>
      <c r="BA150" s="10">
        <f>3/24000000*OO[[#This Row],[109 (02JUL1985 12:00:00)-Water Temperature (C)]]*OO[[#This Row],[51]]</f>
        <v>2.9249684861399999E-6</v>
      </c>
      <c r="BB150" s="10">
        <f>3/24000000*OO[[#This Row],[110 (02JUL1985 15:00:00)-Water Temperature (C)]]*OO[[#This Row],[52]]</f>
        <v>2.5779996263549998E-6</v>
      </c>
      <c r="BC150" s="10">
        <f>3/24000000*OO[[#This Row],[111 (02JUL1985 18:00:00)-Water Temperature (C)]]*OO[[#This Row],[53]]</f>
        <v>2.2716487912187497E-6</v>
      </c>
      <c r="BD150" s="10">
        <f>3/24000000*OO[[#This Row],[112 (02JUL1985 21:00:00)-Water Temperature (C)]]*OO[[#This Row],[54]]</f>
        <v>1.9396717117544995E-6</v>
      </c>
      <c r="BE150" s="10">
        <f>3/24000000*OO[[#This Row],[113 (03JUL1985 00:00:00)-Water Temperature (C)]]*OO[[#This Row],[55]]</f>
        <v>1.60668649397875E-6</v>
      </c>
      <c r="BF150" s="10">
        <f>3/24000000*OO[[#This Row],[114 (03JUL1985 03:00:00)-Water Temperature (C)]]*OO[[#This Row],[56]]</f>
        <v>1.2579703322485E-6</v>
      </c>
      <c r="BG150" s="10">
        <f>3/24000000*OO[[#This Row],[115 (03JUL1985 06:00:00)-Water Temperature (C)]]*OO[[#This Row],[57]]</f>
        <v>9.2835243588937498E-7</v>
      </c>
      <c r="BH150" s="10">
        <f>3/24000000*OO[[#This Row],[116 (03JUL1985 09:00:00)-Water Temperature (C)]]*OO[[#This Row],[58]]</f>
        <v>6.6817652026125002E-7</v>
      </c>
      <c r="BI150" s="10">
        <f>3/24000000*OO[[#This Row],[117 (03JUL1985 12:00:00)-Water Temperature (C)]]*OO[[#This Row],[59]]</f>
        <v>4.9638506220750004E-7</v>
      </c>
      <c r="BJ150" s="10">
        <f>3/24000000*OO[[#This Row],[118 (03JUL1985 15:00:00)-Water Temperature (C)]]*OO[[#This Row],[60]]</f>
        <v>3.8601385245000001E-7</v>
      </c>
      <c r="BK150" s="10">
        <f>3/24000000*OO[[#This Row],[119 (03JUL1985 18:00:00)-Water Temperature (C)]]*OO[[#This Row],[61]]</f>
        <v>3.2192006752399998E-7</v>
      </c>
      <c r="BL150" s="10">
        <f>3/24000000*OO[[#This Row],[120 (03JUL1985 21:00:00)-Water Temperature (C)]]*OO[[#This Row],[62]]</f>
        <v>2.7145384127175E-7</v>
      </c>
      <c r="BM150" s="10">
        <f>3/24000000*OO[[#This Row],[121 (04JUL1985 00:00:00)-Water Temperature (C)]]*OO[[#This Row],[63]]</f>
        <v>2.31633464025E-7</v>
      </c>
      <c r="BN150" s="10">
        <f>3/24000000*OO[[#This Row],[122 (04JUL1985 03:00:00)-Water Temperature (C)]]*OO[[#This Row],[64]]</f>
        <v>1.98756679333E-7</v>
      </c>
      <c r="BO150" s="10">
        <f>3/24000000*OO[[#This Row],[123 (04JUL1985 06:00:00)-Water Temperature (C)]]*OO[[#This Row],[65]]</f>
        <v>1.6990950883672501E-7</v>
      </c>
      <c r="BP150" s="10">
        <f>3/24000000*OO[[#This Row],[124 (04JUL1985 09:00:00)-Water Temperature (C)]]*OO[[#This Row],[66]]</f>
        <v>1.5162959429840002E-7</v>
      </c>
      <c r="BQ150" s="10">
        <f>3/24000000*OO[[#This Row],[125 (04JUL1985 12:00:00)-Water Temperature (C)]]*OO[[#This Row],[67]]</f>
        <v>1.3647119128325E-7</v>
      </c>
      <c r="BR150" s="10">
        <f>3/24000000*OO[[#This Row],[126 (04JUL1985 15:00:00)-Water Temperature (C)]]*OO[[#This Row],[68]]</f>
        <v>1.2478692010418748E-7</v>
      </c>
      <c r="BS150" s="10">
        <f>3/24000000*OO[[#This Row],[127 (04JUL1985 18:00:00)-Water Temperature (C)]]*OO[[#This Row],[69]]</f>
        <v>1.193481265322125E-7</v>
      </c>
      <c r="BT150" s="10">
        <f>3/24000000*OO[[#This Row],[128 (04JUL1985 21:00:00)-Water Temperature (C)]]*OO[[#This Row],[70]]</f>
        <v>1.1333933971184999E-7</v>
      </c>
      <c r="BU150" s="10">
        <f>3/24000000*OO[[#This Row],[129 (05JUL1985 00:00:00)-Water Temperature (C)]]*OO[[#This Row],[71]]</f>
        <v>1.0456251084452499E-7</v>
      </c>
      <c r="BV150" s="10">
        <f>3/24000000*OO[[#This Row],[130 (05JUL1985 03:00:00)-Water Temperature (C)]]*OO[[#This Row],[72]]</f>
        <v>9.5617038073049995E-8</v>
      </c>
      <c r="BW150" s="10">
        <f>3/24000000*OO[[#This Row],[131 (05JUL1985 06:00:00)-Water Temperature (C)]]*OO[[#This Row],[73]]</f>
        <v>8.6390149121849983E-8</v>
      </c>
      <c r="BX150" s="10">
        <f>3/24000000*OO[[#This Row],[132 (05JUL1985 09:00:00)-Water Temperature (C)]]*OO[[#This Row],[74]]</f>
        <v>8.2298488561800012E-8</v>
      </c>
      <c r="BY150" s="10">
        <f>3/24000000*OO[[#This Row],[133 (05JUL1985 12:00:00)-Water Temperature (C)]]*OO[[#This Row],[75]]</f>
        <v>7.9913275245824989E-8</v>
      </c>
      <c r="BZ150" s="10">
        <f>3/24000000*OO[[#This Row],[134 (05JUL1985 15:00:00)-Water Temperature (C)]]*OO[[#This Row],[76]]</f>
        <v>7.8705613761862503E-8</v>
      </c>
      <c r="CA150" s="10">
        <f>3/24000000*OO[[#This Row],[135 (05JUL1985 18:00:00)-Water Temperature (C)]]*OO[[#This Row],[77]]</f>
        <v>7.8010614704924985E-8</v>
      </c>
      <c r="CB150" s="10">
        <f>3/24000000*OO[[#This Row],[136 (05JUL1985 21:00:00)-Water Temperature (C)]]*OO[[#This Row],[78]]</f>
        <v>7.5815819489024997E-8</v>
      </c>
      <c r="CC150" s="10">
        <f>3/24000000*OO[[#This Row],[137 (06JUL1985 00:00:00)-Water Temperature (C)]]*OO[[#This Row],[79]]</f>
        <v>7.3172337371700007E-8</v>
      </c>
      <c r="CD150" s="10">
        <f>3/24000000*OO[[#This Row],[138 (06JUL1985 03:00:00)-Water Temperature (C)]]*OO[[#This Row],[80]]</f>
        <v>7.0915052281612501E-8</v>
      </c>
      <c r="CE150" s="10">
        <f>3/24000000*OO[[#This Row],[139 (06JUL1985 06:00:00)-Water Temperature (C)]]*OO[[#This Row],[81]]</f>
        <v>6.8185306547174995E-8</v>
      </c>
      <c r="CF150" s="10">
        <f>3/24000000*OO[[#This Row],[140 (06JUL1985 09:00:00)-Water Temperature (C)]]*OO[[#This Row],[82]]</f>
        <v>6.7885624557562484E-8</v>
      </c>
      <c r="CG150" s="10">
        <f>3/24000000*OO[[#This Row],[141 (06JUL1985 12:00:00)-Water Temperature (C)]]*OO[[#This Row],[83]]</f>
        <v>6.7377321354862503E-8</v>
      </c>
      <c r="CH150" s="10">
        <f>3/24000000*OO[[#This Row],[142 (06JUL1985 15:00:00)-Water Temperature (C)]]*OO[[#This Row],[84]]</f>
        <v>6.7331870597099996E-8</v>
      </c>
      <c r="CI150" s="10">
        <f>3/24000000*OO[[#This Row],[143 (06JUL1985 18:00:00)-Water Temperature (C)]]*OO[[#This Row],[85]]</f>
        <v>6.724834109735E-8</v>
      </c>
      <c r="CJ150" s="10">
        <f>3/24000000*OO[[#This Row],[144 (06JUL1985 21:00:00)-Water Temperature (C)]]*OO[[#This Row],[86]]</f>
        <v>6.6028456777724993E-8</v>
      </c>
      <c r="CK150" s="10">
        <f>3/24000000*OO[[#This Row],[145 (07JUL1985 00:00:00)-Water Temperature (C)]]*OO[[#This Row],[87]]</f>
        <v>6.4233102402E-8</v>
      </c>
      <c r="CL150" s="10">
        <f>3/24000000*OO[[#This Row],[146 (07JUL1985 03:00:00)-Water Temperature (C)]]*OO[[#This Row],[88]]</f>
        <v>6.3060978582800011E-8</v>
      </c>
      <c r="CM150" s="10">
        <f>3/24000000*OO[[#This Row],[147 (07JUL1985 06:00:00)-Water Temperature (C)]]*OO[[#This Row],[89]]</f>
        <v>6.1548087875837495E-8</v>
      </c>
      <c r="CN150" s="10">
        <f>3/24000000*OO[[#This Row],[148 (07JUL1985 09:00:00)-Water Temperature (C)]]*OO[[#This Row],[90]]</f>
        <v>6.1324222417750004E-8</v>
      </c>
      <c r="CO150" s="10">
        <f>3/24000000*OO[[#This Row],[149 (07JUL1985 12:00:00)-Water Temperature (C)]]*OO[[#This Row],[91]]</f>
        <v>5.8632189922424997E-8</v>
      </c>
      <c r="CP150" s="10">
        <f>3/24000000*OO[[#This Row],[150 (07JUL1985 15:00:00)-Water Temperature (C)]]*OO[[#This Row],[92]]</f>
        <v>5.78259125801E-8</v>
      </c>
      <c r="CQ150" s="10">
        <f>3/24000000*OO[[#This Row],[151 (07JUL1985 18:00:00)-Water Temperature (C)]]*OO[[#This Row],[93]]</f>
        <v>5.6506197233549989E-8</v>
      </c>
      <c r="CR150" s="10">
        <f>3/24000000*OO[[#This Row],[152 (07JUL1985 21:00:00)-Water Temperature (C)]]*OO[[#This Row],[94]]</f>
        <v>5.4172809860999998E-8</v>
      </c>
      <c r="CS150" s="10">
        <f>3/24000000*OO[[#This Row],[153 (08JUL1985 00:00:00)-Water Temperature (C)]]*OO[[#This Row],[95]]</f>
        <v>5.0754580662000001E-8</v>
      </c>
      <c r="CT150" s="10">
        <f>3/24000000*OO[[#This Row],[154 (08JUL1985 03:00:00)-Water Temperature (C)]]*OO[[#This Row],[96]]</f>
        <v>4.6407270608999993E-8</v>
      </c>
      <c r="CU150" s="10">
        <f>3/24000000*OO[[#This Row],[155 (08JUL1985 06:00:00)-Water Temperature (C)]]*OO[[#This Row],[97]]</f>
        <v>4.2067931607624992E-8</v>
      </c>
      <c r="CV150" s="10">
        <f>3/24000000*OO[[#This Row],[156 (08JUL1985 09:00:00)-Water Temperature (C)]]*OO[[#This Row],[98]]</f>
        <v>3.9966595300812498E-8</v>
      </c>
      <c r="CW150" s="10">
        <f>3/24000000*OO[[#This Row],[157 (08JUL1985 12:00:00)-Water Temperature (C)]]*OO[[#This Row],[99]]</f>
        <v>3.8330883980399999E-8</v>
      </c>
    </row>
    <row r="151" spans="1:101" x14ac:dyDescent="0.35">
      <c r="A151" t="s">
        <v>156</v>
      </c>
      <c r="B151">
        <v>883.68230000000005</v>
      </c>
      <c r="C151" s="10">
        <f>3/24*OO[[#This Row],[59 (26JUN1985 06:00:00)-Water Temperature (C)]]*OO[[#This Row],[1]]/SUM(OO[1])</f>
        <v>0</v>
      </c>
      <c r="D151" s="10">
        <f>3/24*OO[[#This Row],[60 (26JUN1985 09:00:00)-Water Temperature (C)]]*OO[[#This Row],[2]]/SUM(OO[2])</f>
        <v>0</v>
      </c>
      <c r="E151" s="10">
        <f>3/24*OO[[#This Row],[61 (26JUN1985 12:00:00)-Water Temperature (C)]]*OO[[#This Row],[3]]/SUM(OO[3])</f>
        <v>0</v>
      </c>
      <c r="F151" s="10">
        <f>3/24*OO[[#This Row],[62 (26JUN1985 15:00:00)-Water Temperature (C)]]*OO[[#This Row],[4]]/SUM(OO[4])</f>
        <v>0</v>
      </c>
      <c r="G151" s="10">
        <f>3/24*OO[[#This Row],[63 (26JUN1985 18:00:00)-Water Temperature (C)]]*OO[[#This Row],[5]]/SUM(OO[5])</f>
        <v>2.4647292757328563E-32</v>
      </c>
      <c r="H151" s="10">
        <f>3/24*OO[[#This Row],[64 (26JUN1985 21:00:00)-Water Temperature (C)]]*OO[[#This Row],[6]]/SUM(OO[6])</f>
        <v>8.9480704371799824E-21</v>
      </c>
      <c r="I151" s="10">
        <f>3/24*OO[[#This Row],[65 (27JUN1985 00:00:00)-Water Temperature (C)]]*OO[[#This Row],[7]]/SUM(OO[7])</f>
        <v>9.7470532321273773E-10</v>
      </c>
      <c r="J151" s="10">
        <f>3/24*OO[[#This Row],[66 (27JUN1985 03:00:00)-Water Temperature (C)]]*OO[[#This Row],[8]]/SUM(OO[8])</f>
        <v>1.0480320328044886E-5</v>
      </c>
      <c r="K151" s="10">
        <f>3/24*OO[[#This Row],[67 (27JUN1985 06:00:00)-Water Temperature (C)]]*OO[[#This Row],[9]]/SUM(OO[9])</f>
        <v>1.3879564541481272E-3</v>
      </c>
      <c r="L151" s="10">
        <f>3/24*OO[[#This Row],[68 (27JUN1985 09:00:00)-Water Temperature (C)]]*OO[[#This Row],[10]]/SUM(OO[10])</f>
        <v>2.0610017782780012E-2</v>
      </c>
      <c r="M151" s="10">
        <f>3/24*OO[[#This Row],[69 (27JUN1985 12:00:00)-Water Temperature (C)]]*OO[[#This Row],[11]]/SUM(OO[11])</f>
        <v>6.9063947069940443E-2</v>
      </c>
      <c r="N151" s="10">
        <f>3/24*OO[[#This Row],[70 (27JUN1985 15:00:00)-Water Temperature (C)]]*OO[[#This Row],[12]]/SUM(OO[12])</f>
        <v>7.7509891247821178E-2</v>
      </c>
      <c r="O151" s="10">
        <f>3/24*OO[[#This Row],[71 (27JUN1985 18:00:00)-Water Temperature (C)]]*OO[[#This Row],[13]]/SUM(OO[13])</f>
        <v>3.7733656256785451E-2</v>
      </c>
      <c r="P151" s="10">
        <f>3/24*OO[[#This Row],[72 (27JUN1985 21:00:00)-Water Temperature (C)]]*OO[[#This Row],[14]]/SUM(OO[14])</f>
        <v>9.4477413215971803E-3</v>
      </c>
      <c r="Q151" s="10">
        <f>3/24*OO[[#This Row],[73 (28JUN1985 00:00:00)-Water Temperature (C)]]*OO[[#This Row],[15]]/SUM(OO[15])</f>
        <v>1.4732359317405862E-3</v>
      </c>
      <c r="R151" s="10">
        <f>3/24*OO[[#This Row],[74 (28JUN1985 03:00:00)-Water Temperature (C)]]*OO[[#This Row],[16]]/SUM(OO[16])</f>
        <v>1.9757120489804201E-4</v>
      </c>
      <c r="S151" s="10">
        <f>3/24*OO[[#This Row],[75 (28JUN1985 06:00:00)-Water Temperature (C)]]*OO[[#This Row],[17]]/SUM(OO[17])</f>
        <v>5.2262083668722316E-5</v>
      </c>
      <c r="T151" s="10">
        <f>3/24*OO[[#This Row],[76 (28JUN1985 09:00:00)-Water Temperature (C)]]*OO[[#This Row],[18]]/SUM(OO[18])</f>
        <v>3.5430681398439888E-5</v>
      </c>
      <c r="U151" s="10">
        <f>3/24*OO[[#This Row],[77 (28JUN1985 12:00:00)-Water Temperature (C)]]*OO[[#This Row],[19]]/SUM(OO[19])</f>
        <v>3.1088445864844568E-5</v>
      </c>
      <c r="V151" s="10">
        <f>3/24000000*OO[[#This Row],[78 (28JUN1985 15:00:00)-Water Temperature (C)]]*OO[[#This Row],[20]]</f>
        <v>2.9466619880062498E-5</v>
      </c>
      <c r="W151" s="10">
        <f>3/24000000*OO[[#This Row],[79 (28JUN1985 18:00:00)-Water Temperature (C)]]*OO[[#This Row],[21]]</f>
        <v>2.8170815545600002E-5</v>
      </c>
      <c r="X151" s="10">
        <f>3/24000000*OO[[#This Row],[80 (28JUN1985 21:00:00)-Water Temperature (C)]]*OO[[#This Row],[22]]</f>
        <v>2.66206384056E-5</v>
      </c>
      <c r="Y151" s="10">
        <f>3/24000000*OO[[#This Row],[81 (29JUN1985 00:00:00)-Water Temperature (C)]]*OO[[#This Row],[23]]</f>
        <v>2.4457378132812493E-5</v>
      </c>
      <c r="Z151" s="10">
        <f>3/24000000*OO[[#This Row],[82 (29JUN1985 03:00:00)-Water Temperature (C)]]*OO[[#This Row],[24]]</f>
        <v>2.1826528822887499E-5</v>
      </c>
      <c r="AA151" s="10">
        <f>3/24000000*OO[[#This Row],[83 (29JUN1985 06:00:00)-Water Temperature (C)]]*OO[[#This Row],[25]]</f>
        <v>1.92647165819625E-5</v>
      </c>
      <c r="AB151" s="10">
        <f>3/24000000*OO[[#This Row],[84 (29JUN1985 09:00:00)-Water Temperature (C)]]*OO[[#This Row],[26]]</f>
        <v>1.7613835939108749E-5</v>
      </c>
      <c r="AC151" s="10">
        <f>3/24000000*OO[[#This Row],[85 (29JUN1985 12:00:00)-Water Temperature (C)]]*OO[[#This Row],[27]]</f>
        <v>1.6465372262339999E-5</v>
      </c>
      <c r="AD151" s="10">
        <f>3/24000000*OO[[#This Row],[86 (29JUN1985 15:00:00)-Water Temperature (C)]]*OO[[#This Row],[28]]</f>
        <v>1.6919624632319997E-5</v>
      </c>
      <c r="AE151" s="10">
        <f>3/24000000*OO[[#This Row],[88 (29JUN1985 21:00:00)-Water Temperature (C)]]*OO[[#This Row],[30]]</f>
        <v>1.9734490320150002E-5</v>
      </c>
      <c r="AF151" s="10">
        <f>3/24000000*OO[[#This Row],[88 (29JUN1985 21:00:00)-Water Temperature (C)]]*OO[[#This Row],[30]]</f>
        <v>1.9734490320150002E-5</v>
      </c>
      <c r="AG151" s="10">
        <f>3/24000000*OO[[#This Row],[89 (30JUN1985 00:00:00)-Water Temperature (C)]]*OO[[#This Row],[31]]</f>
        <v>1.9551079646999997E-5</v>
      </c>
      <c r="AH151" s="10">
        <f>3/24000000*OO[[#This Row],[90 (30JUN1985 03:00:00)-Water Temperature (C)]]*OO[[#This Row],[32]]</f>
        <v>1.80483324455225E-5</v>
      </c>
      <c r="AI151" s="10">
        <f>3/24000000*OO[[#This Row],[91 (30JUN1985 06:00:00)-Water Temperature (C)]]*OO[[#This Row],[33]]</f>
        <v>1.6163098836524998E-5</v>
      </c>
      <c r="AJ151" s="10">
        <f>3/24000000*OO[[#This Row],[92 (30JUN1985 09:00:00)-Water Temperature (C)]]*OO[[#This Row],[34]]</f>
        <v>1.5054387240269997E-5</v>
      </c>
      <c r="AK151" s="10">
        <f>3/24000000*OO[[#This Row],[93 (30JUN1985 12:00:00)-Water Temperature (C)]]*OO[[#This Row],[35]]</f>
        <v>1.3970514470774999E-5</v>
      </c>
      <c r="AL151" s="10">
        <f>3/24000000*OO[[#This Row],[94 (30JUN1985 15:00:00)-Water Temperature (C)]]*OO[[#This Row],[36]]</f>
        <v>1.3226209967203749E-5</v>
      </c>
      <c r="AM151" s="10">
        <f>3/24000000*OO[[#This Row],[95 (30JUN1985 18:00:00)-Water Temperature (C)]]*OO[[#This Row],[37]]</f>
        <v>1.2648327571057502E-5</v>
      </c>
      <c r="AN151" s="10">
        <f>3/24000000*OO[[#This Row],[96 (30JUN1985 21:00:00)-Water Temperature (C)]]*OO[[#This Row],[38]]</f>
        <v>1.1692670432331249E-5</v>
      </c>
      <c r="AO151" s="10">
        <f>3/24000000*OO[[#This Row],[97 (01JUL1985 00:00:00)-Water Temperature (C)]]*OO[[#This Row],[39]]</f>
        <v>1.0472554802912498E-5</v>
      </c>
      <c r="AP151" s="10">
        <f>3/24000000*OO[[#This Row],[98 (01JUL1985 03:00:00)-Water Temperature (C)]]*OO[[#This Row],[40]]</f>
        <v>9.23662142701125E-6</v>
      </c>
      <c r="AQ151" s="10">
        <f>3/24000000*OO[[#This Row],[99 (01JUL1985 06:00:00)-Water Temperature (C)]]*OO[[#This Row],[41]]</f>
        <v>8.0400904208624996E-6</v>
      </c>
      <c r="AR151" s="10">
        <f>3/24000000*OO[[#This Row],[100 (01JUL1985 09:00:00)-Water Temperature (C)]]*OO[[#This Row],[42]]</f>
        <v>7.3289665763999998E-6</v>
      </c>
      <c r="AS151" s="10">
        <f>3/24000000*OO[[#This Row],[101 (01JUL1985 12:00:00)-Water Temperature (C)]]*OO[[#This Row],[43]]</f>
        <v>6.7267601293499993E-6</v>
      </c>
      <c r="AT151" s="10">
        <f>3/24000000*OO[[#This Row],[102 (01JUL1985 15:00:00)-Water Temperature (C)]]*OO[[#This Row],[44]]</f>
        <v>6.2173605485699985E-6</v>
      </c>
      <c r="AU151" s="10">
        <f>3/24000000*OO[[#This Row],[103 (01JUL1985 18:00:00)-Water Temperature (C)]]*OO[[#This Row],[45]]</f>
        <v>5.8394473691699992E-6</v>
      </c>
      <c r="AV151" s="10">
        <f>3/24000000*OO[[#This Row],[104 (01JUL1985 21:00:00)-Water Temperature (C)]]*OO[[#This Row],[46]]</f>
        <v>5.3562312911362501E-6</v>
      </c>
      <c r="AW151" s="10">
        <f>3/24000000*OO[[#This Row],[105 (02JUL1985 00:00:00)-Water Temperature (C)]]*OO[[#This Row],[47]]</f>
        <v>4.8313334839275005E-6</v>
      </c>
      <c r="AX151" s="10">
        <f>3/24000000*OO[[#This Row],[106 (02JUL1985 03:00:00)-Water Temperature (C)]]*OO[[#This Row],[48]]</f>
        <v>4.2986377042187499E-6</v>
      </c>
      <c r="AY151" s="10">
        <f>3/24000000*OO[[#This Row],[107 (02JUL1985 06:00:00)-Water Temperature (C)]]*OO[[#This Row],[49]]</f>
        <v>3.7559451522099992E-6</v>
      </c>
      <c r="AZ151" s="10">
        <f>3/24000000*OO[[#This Row],[108 (02JUL1985 09:00:00)-Water Temperature (C)]]*OO[[#This Row],[50]]</f>
        <v>3.2764271048662502E-6</v>
      </c>
      <c r="BA151" s="10">
        <f>3/24000000*OO[[#This Row],[109 (02JUL1985 12:00:00)-Water Temperature (C)]]*OO[[#This Row],[51]]</f>
        <v>2.9317375173949997E-6</v>
      </c>
      <c r="BB151" s="10">
        <f>3/24000000*OO[[#This Row],[110 (02JUL1985 15:00:00)-Water Temperature (C)]]*OO[[#This Row],[52]]</f>
        <v>2.5833316901749998E-6</v>
      </c>
      <c r="BC151" s="10">
        <f>3/24000000*OO[[#This Row],[111 (02JUL1985 18:00:00)-Water Temperature (C)]]*OO[[#This Row],[53]]</f>
        <v>2.2747150394212507E-6</v>
      </c>
      <c r="BD151" s="10">
        <f>3/24000000*OO[[#This Row],[112 (02JUL1985 21:00:00)-Water Temperature (C)]]*OO[[#This Row],[54]]</f>
        <v>1.9450764850256248E-6</v>
      </c>
      <c r="BE151" s="10">
        <f>3/24000000*OO[[#This Row],[113 (03JUL1985 00:00:00)-Water Temperature (C)]]*OO[[#This Row],[55]]</f>
        <v>1.619337351E-6</v>
      </c>
      <c r="BF151" s="10">
        <f>3/24000000*OO[[#This Row],[114 (03JUL1985 03:00:00)-Water Temperature (C)]]*OO[[#This Row],[56]]</f>
        <v>1.2773114391690001E-6</v>
      </c>
      <c r="BG151" s="10">
        <f>3/24000000*OO[[#This Row],[115 (03JUL1985 06:00:00)-Water Temperature (C)]]*OO[[#This Row],[57]]</f>
        <v>9.4927044629999991E-7</v>
      </c>
      <c r="BH151" s="10">
        <f>3/24000000*OO[[#This Row],[116 (03JUL1985 09:00:00)-Water Temperature (C)]]*OO[[#This Row],[58]]</f>
        <v>6.8554356245962505E-7</v>
      </c>
      <c r="BI151" s="10">
        <f>3/24000000*OO[[#This Row],[117 (03JUL1985 12:00:00)-Water Temperature (C)]]*OO[[#This Row],[59]]</f>
        <v>5.0819507500500013E-7</v>
      </c>
      <c r="BJ151" s="10">
        <f>3/24000000*OO[[#This Row],[118 (03JUL1985 15:00:00)-Water Temperature (C)]]*OO[[#This Row],[60]]</f>
        <v>3.9246315891899997E-7</v>
      </c>
      <c r="BK151" s="10">
        <f>3/24000000*OO[[#This Row],[119 (03JUL1985 18:00:00)-Water Temperature (C)]]*OO[[#This Row],[61]]</f>
        <v>3.2469953422499995E-7</v>
      </c>
      <c r="BL151" s="10">
        <f>3/24000000*OO[[#This Row],[120 (03JUL1985 21:00:00)-Water Temperature (C)]]*OO[[#This Row],[62]]</f>
        <v>2.7239635344374996E-7</v>
      </c>
      <c r="BM151" s="10">
        <f>3/24000000*OO[[#This Row],[121 (04JUL1985 00:00:00)-Water Temperature (C)]]*OO[[#This Row],[63]]</f>
        <v>2.31845667514375E-7</v>
      </c>
      <c r="BN151" s="10">
        <f>3/24000000*OO[[#This Row],[122 (04JUL1985 03:00:00)-Water Temperature (C)]]*OO[[#This Row],[64]]</f>
        <v>1.9905874568125E-7</v>
      </c>
      <c r="BO151" s="10">
        <f>3/24000000*OO[[#This Row],[123 (04JUL1985 06:00:00)-Water Temperature (C)]]*OO[[#This Row],[65]]</f>
        <v>1.702849980007125E-7</v>
      </c>
      <c r="BP151" s="10">
        <f>3/24000000*OO[[#This Row],[124 (04JUL1985 09:00:00)-Water Temperature (C)]]*OO[[#This Row],[66]]</f>
        <v>1.5197976763439998E-7</v>
      </c>
      <c r="BQ151" s="10">
        <f>3/24000000*OO[[#This Row],[125 (04JUL1985 12:00:00)-Water Temperature (C)]]*OO[[#This Row],[67]]</f>
        <v>1.367099129074875E-7</v>
      </c>
      <c r="BR151" s="10">
        <f>3/24000000*OO[[#This Row],[126 (04JUL1985 15:00:00)-Water Temperature (C)]]*OO[[#This Row],[68]]</f>
        <v>1.244793116472125E-7</v>
      </c>
      <c r="BS151" s="10">
        <f>3/24000000*OO[[#This Row],[127 (04JUL1985 18:00:00)-Water Temperature (C)]]*OO[[#This Row],[69]]</f>
        <v>1.1860136555824999E-7</v>
      </c>
      <c r="BT151" s="10">
        <f>3/24000000*OO[[#This Row],[128 (04JUL1985 21:00:00)-Water Temperature (C)]]*OO[[#This Row],[70]]</f>
        <v>1.1242823035193748E-7</v>
      </c>
      <c r="BU151" s="10">
        <f>3/24000000*OO[[#This Row],[129 (05JUL1985 00:00:00)-Water Temperature (C)]]*OO[[#This Row],[71]]</f>
        <v>1.0362448705755001E-7</v>
      </c>
      <c r="BV151" s="10">
        <f>3/24000000*OO[[#This Row],[130 (05JUL1985 03:00:00)-Water Temperature (C)]]*OO[[#This Row],[72]]</f>
        <v>9.4953014534324981E-8</v>
      </c>
      <c r="BW151" s="10">
        <f>3/24000000*OO[[#This Row],[131 (05JUL1985 06:00:00)-Water Temperature (C)]]*OO[[#This Row],[73]]</f>
        <v>8.5972937206462502E-8</v>
      </c>
      <c r="BX151" s="10">
        <f>3/24000000*OO[[#This Row],[132 (05JUL1985 09:00:00)-Water Temperature (C)]]*OO[[#This Row],[74]]</f>
        <v>8.1895169334225011E-8</v>
      </c>
      <c r="BY151" s="10">
        <f>3/24000000*OO[[#This Row],[133 (05JUL1985 12:00:00)-Water Temperature (C)]]*OO[[#This Row],[75]]</f>
        <v>7.9483468954124992E-8</v>
      </c>
      <c r="BZ151" s="10">
        <f>3/24000000*OO[[#This Row],[134 (05JUL1985 15:00:00)-Water Temperature (C)]]*OO[[#This Row],[76]]</f>
        <v>7.8138132495825E-8</v>
      </c>
      <c r="CA151" s="10">
        <f>3/24000000*OO[[#This Row],[135 (05JUL1985 18:00:00)-Water Temperature (C)]]*OO[[#This Row],[77]]</f>
        <v>7.7260687442800008E-8</v>
      </c>
      <c r="CB151" s="10">
        <f>3/24000000*OO[[#This Row],[136 (05JUL1985 21:00:00)-Water Temperature (C)]]*OO[[#This Row],[78]]</f>
        <v>7.4853159957949976E-8</v>
      </c>
      <c r="CC151" s="10">
        <f>3/24000000*OO[[#This Row],[137 (06JUL1985 00:00:00)-Water Temperature (C)]]*OO[[#This Row],[79]]</f>
        <v>7.2041363963812502E-8</v>
      </c>
      <c r="CD151" s="10">
        <f>3/24000000*OO[[#This Row],[138 (06JUL1985 03:00:00)-Water Temperature (C)]]*OO[[#This Row],[80]]</f>
        <v>6.9872889263449998E-8</v>
      </c>
      <c r="CE151" s="10">
        <f>3/24000000*OO[[#This Row],[139 (06JUL1985 06:00:00)-Water Temperature (C)]]*OO[[#This Row],[81]]</f>
        <v>6.7350620304625E-8</v>
      </c>
      <c r="CF151" s="10">
        <f>3/24000000*OO[[#This Row],[140 (06JUL1985 09:00:00)-Water Temperature (C)]]*OO[[#This Row],[82]]</f>
        <v>6.7214829966750002E-8</v>
      </c>
      <c r="CG151" s="10">
        <f>3/24000000*OO[[#This Row],[141 (06JUL1985 12:00:00)-Water Temperature (C)]]*OO[[#This Row],[83]]</f>
        <v>6.6795653938499995E-8</v>
      </c>
      <c r="CH151" s="10">
        <f>3/24000000*OO[[#This Row],[142 (06JUL1985 15:00:00)-Water Temperature (C)]]*OO[[#This Row],[84]]</f>
        <v>6.6669460732800007E-8</v>
      </c>
      <c r="CI151" s="10">
        <f>3/24000000*OO[[#This Row],[143 (06JUL1985 18:00:00)-Water Temperature (C)]]*OO[[#This Row],[85]]</f>
        <v>6.645391218787501E-8</v>
      </c>
      <c r="CJ151" s="10">
        <f>3/24000000*OO[[#This Row],[144 (06JUL1985 21:00:00)-Water Temperature (C)]]*OO[[#This Row],[86]]</f>
        <v>6.508642674012499E-8</v>
      </c>
      <c r="CK151" s="10">
        <f>3/24000000*OO[[#This Row],[145 (07JUL1985 00:00:00)-Water Temperature (C)]]*OO[[#This Row],[87]]</f>
        <v>6.3140899502699986E-8</v>
      </c>
      <c r="CL151" s="10">
        <f>3/24000000*OO[[#This Row],[146 (07JUL1985 03:00:00)-Water Temperature (C)]]*OO[[#This Row],[88]]</f>
        <v>6.1993759051925004E-8</v>
      </c>
      <c r="CM151" s="10">
        <f>3/24000000*OO[[#This Row],[147 (07JUL1985 06:00:00)-Water Temperature (C)]]*OO[[#This Row],[89]]</f>
        <v>6.0646563615562497E-8</v>
      </c>
      <c r="CN151" s="10">
        <f>3/24000000*OO[[#This Row],[148 (07JUL1985 09:00:00)-Water Temperature (C)]]*OO[[#This Row],[90]]</f>
        <v>6.0607452690599997E-8</v>
      </c>
      <c r="CO151" s="10">
        <f>3/24000000*OO[[#This Row],[149 (07JUL1985 12:00:00)-Water Temperature (C)]]*OO[[#This Row],[91]]</f>
        <v>5.80639385291E-8</v>
      </c>
      <c r="CP151" s="10">
        <f>3/24000000*OO[[#This Row],[150 (07JUL1985 15:00:00)-Water Temperature (C)]]*OO[[#This Row],[92]]</f>
        <v>5.7274050476474988E-8</v>
      </c>
      <c r="CQ151" s="10">
        <f>3/24000000*OO[[#This Row],[151 (07JUL1985 18:00:00)-Water Temperature (C)]]*OO[[#This Row],[93]]</f>
        <v>5.5977194686849999E-8</v>
      </c>
      <c r="CR151" s="10">
        <f>3/24000000*OO[[#This Row],[152 (07JUL1985 21:00:00)-Water Temperature (C)]]*OO[[#This Row],[94]]</f>
        <v>5.3601907185824999E-8</v>
      </c>
      <c r="CS151" s="10">
        <f>3/24000000*OO[[#This Row],[153 (08JUL1985 00:00:00)-Water Temperature (C)]]*OO[[#This Row],[95]]</f>
        <v>5.026831685212499E-8</v>
      </c>
      <c r="CT151" s="10">
        <f>3/24000000*OO[[#This Row],[154 (08JUL1985 03:00:00)-Water Temperature (C)]]*OO[[#This Row],[96]]</f>
        <v>4.6111682721524999E-8</v>
      </c>
      <c r="CU151" s="10">
        <f>3/24000000*OO[[#This Row],[155 (08JUL1985 06:00:00)-Water Temperature (C)]]*OO[[#This Row],[97]]</f>
        <v>4.1889449013925003E-8</v>
      </c>
      <c r="CV151" s="10">
        <f>3/24000000*OO[[#This Row],[156 (08JUL1985 09:00:00)-Water Temperature (C)]]*OO[[#This Row],[98]]</f>
        <v>3.9836649680499995E-8</v>
      </c>
      <c r="CW151" s="10">
        <f>3/24000000*OO[[#This Row],[157 (08JUL1985 12:00:00)-Water Temperature (C)]]*OO[[#This Row],[99]]</f>
        <v>3.8214779497749999E-8</v>
      </c>
    </row>
    <row r="152" spans="1:101" x14ac:dyDescent="0.35">
      <c r="A152" t="s">
        <v>157</v>
      </c>
      <c r="B152">
        <v>872.06020000000001</v>
      </c>
      <c r="C152" s="10">
        <f>3/24*OO[[#This Row],[59 (26JUN1985 06:00:00)-Water Temperature (C)]]*OO[[#This Row],[1]]/SUM(OO[1])</f>
        <v>0</v>
      </c>
      <c r="D152" s="10">
        <f>3/24*OO[[#This Row],[60 (26JUN1985 09:00:00)-Water Temperature (C)]]*OO[[#This Row],[2]]/SUM(OO[2])</f>
        <v>0</v>
      </c>
      <c r="E152" s="10">
        <f>3/24*OO[[#This Row],[61 (26JUN1985 12:00:00)-Water Temperature (C)]]*OO[[#This Row],[3]]/SUM(OO[3])</f>
        <v>0</v>
      </c>
      <c r="F152" s="10">
        <f>3/24*OO[[#This Row],[62 (26JUN1985 15:00:00)-Water Temperature (C)]]*OO[[#This Row],[4]]/SUM(OO[4])</f>
        <v>0</v>
      </c>
      <c r="G152" s="10">
        <f>3/24*OO[[#This Row],[63 (26JUN1985 18:00:00)-Water Temperature (C)]]*OO[[#This Row],[5]]/SUM(OO[5])</f>
        <v>3.5467446768363461E-33</v>
      </c>
      <c r="H152" s="10">
        <f>3/24*OO[[#This Row],[64 (26JUN1985 21:00:00)-Water Temperature (C)]]*OO[[#This Row],[6]]/SUM(OO[6])</f>
        <v>1.2289285741884568E-21</v>
      </c>
      <c r="I152" s="10">
        <f>3/24*OO[[#This Row],[65 (27JUN1985 00:00:00)-Water Temperature (C)]]*OO[[#This Row],[7]]/SUM(OO[7])</f>
        <v>2.8516644520378638E-10</v>
      </c>
      <c r="J152" s="10">
        <f>3/24*OO[[#This Row],[66 (27JUN1985 03:00:00)-Water Temperature (C)]]*OO[[#This Row],[8]]/SUM(OO[8])</f>
        <v>5.7727345222208404E-6</v>
      </c>
      <c r="K152" s="10">
        <f>3/24*OO[[#This Row],[67 (27JUN1985 06:00:00)-Water Temperature (C)]]*OO[[#This Row],[9]]/SUM(OO[9])</f>
        <v>9.5375318175420435E-4</v>
      </c>
      <c r="L152" s="10">
        <f>3/24*OO[[#This Row],[68 (27JUN1985 09:00:00)-Water Temperature (C)]]*OO[[#This Row],[10]]/SUM(OO[10])</f>
        <v>1.6485353486004491E-2</v>
      </c>
      <c r="M152" s="10">
        <f>3/24*OO[[#This Row],[69 (27JUN1985 12:00:00)-Water Temperature (C)]]*OO[[#This Row],[11]]/SUM(OO[11])</f>
        <v>6.1956792652998527E-2</v>
      </c>
      <c r="N152" s="10">
        <f>3/24*OO[[#This Row],[70 (27JUN1985 15:00:00)-Water Temperature (C)]]*OO[[#This Row],[12]]/SUM(OO[12])</f>
        <v>7.6046136891858337E-2</v>
      </c>
      <c r="O152" s="10">
        <f>3/24*OO[[#This Row],[71 (27JUN1985 18:00:00)-Water Temperature (C)]]*OO[[#This Row],[13]]/SUM(OO[13])</f>
        <v>3.9779988210629412E-2</v>
      </c>
      <c r="P152" s="10">
        <f>3/24*OO[[#This Row],[72 (27JUN1985 21:00:00)-Water Temperature (C)]]*OO[[#This Row],[14]]/SUM(OO[14])</f>
        <v>1.0525496557239089E-2</v>
      </c>
      <c r="Q152" s="10">
        <f>3/24*OO[[#This Row],[73 (28JUN1985 00:00:00)-Water Temperature (C)]]*OO[[#This Row],[15]]/SUM(OO[15])</f>
        <v>1.7010058817601979E-3</v>
      </c>
      <c r="R152" s="10">
        <f>3/24*OO[[#This Row],[74 (28JUN1985 03:00:00)-Water Temperature (C)]]*OO[[#This Row],[16]]/SUM(OO[16])</f>
        <v>2.2431798700853892E-4</v>
      </c>
      <c r="S152" s="10">
        <f>3/24*OO[[#This Row],[75 (28JUN1985 06:00:00)-Water Temperature (C)]]*OO[[#This Row],[17]]/SUM(OO[17])</f>
        <v>5.2855695285366019E-5</v>
      </c>
      <c r="T152" s="10">
        <f>3/24*OO[[#This Row],[76 (28JUN1985 09:00:00)-Water Temperature (C)]]*OO[[#This Row],[18]]/SUM(OO[18])</f>
        <v>3.3609199627558878E-5</v>
      </c>
      <c r="U152" s="10">
        <f>3/24*OO[[#This Row],[77 (28JUN1985 12:00:00)-Water Temperature (C)]]*OO[[#This Row],[19]]/SUM(OO[19])</f>
        <v>2.9073987756590687E-5</v>
      </c>
      <c r="V152" s="10">
        <f>3/24000000*OO[[#This Row],[78 (28JUN1985 15:00:00)-Water Temperature (C)]]*OO[[#This Row],[20]]</f>
        <v>2.7359110685224993E-5</v>
      </c>
      <c r="W152" s="10">
        <f>3/24000000*OO[[#This Row],[79 (28JUN1985 18:00:00)-Water Temperature (C)]]*OO[[#This Row],[21]]</f>
        <v>2.6055678401550001E-5</v>
      </c>
      <c r="X152" s="10">
        <f>3/24000000*OO[[#This Row],[80 (28JUN1985 21:00:00)-Water Temperature (C)]]*OO[[#This Row],[22]]</f>
        <v>2.4579056504475001E-5</v>
      </c>
      <c r="Y152" s="10">
        <f>3/24000000*OO[[#This Row],[81 (29JUN1985 00:00:00)-Water Temperature (C)]]*OO[[#This Row],[23]]</f>
        <v>2.2588717820437501E-5</v>
      </c>
      <c r="Z152" s="10">
        <f>3/24000000*OO[[#This Row],[82 (29JUN1985 03:00:00)-Water Temperature (C)]]*OO[[#This Row],[24]]</f>
        <v>2.0134305840424994E-5</v>
      </c>
      <c r="AA152" s="10">
        <f>3/24000000*OO[[#This Row],[83 (29JUN1985 06:00:00)-Water Temperature (C)]]*OO[[#This Row],[25]]</f>
        <v>1.7710947940342499E-5</v>
      </c>
      <c r="AB152" s="10">
        <f>3/24000000*OO[[#This Row],[84 (29JUN1985 09:00:00)-Water Temperature (C)]]*OO[[#This Row],[26]]</f>
        <v>1.6109253589936252E-5</v>
      </c>
      <c r="AC152" s="10">
        <f>3/24000000*OO[[#This Row],[85 (29JUN1985 12:00:00)-Water Temperature (C)]]*OO[[#This Row],[27]]</f>
        <v>1.4890383997537499E-5</v>
      </c>
      <c r="AD152" s="10">
        <f>3/24000000*OO[[#This Row],[86 (29JUN1985 15:00:00)-Water Temperature (C)]]*OO[[#This Row],[28]]</f>
        <v>1.5151093127675E-5</v>
      </c>
      <c r="AE152" s="10">
        <f>3/24000000*OO[[#This Row],[88 (29JUN1985 21:00:00)-Water Temperature (C)]]*OO[[#This Row],[30]]</f>
        <v>1.770917556124E-5</v>
      </c>
      <c r="AF152" s="10">
        <f>3/24000000*OO[[#This Row],[88 (29JUN1985 21:00:00)-Water Temperature (C)]]*OO[[#This Row],[30]]</f>
        <v>1.770917556124E-5</v>
      </c>
      <c r="AG152" s="10">
        <f>3/24000000*OO[[#This Row],[89 (30JUN1985 00:00:00)-Water Temperature (C)]]*OO[[#This Row],[31]]</f>
        <v>1.7674474854186246E-5</v>
      </c>
      <c r="AH152" s="10">
        <f>3/24000000*OO[[#This Row],[90 (30JUN1985 03:00:00)-Water Temperature (C)]]*OO[[#This Row],[32]]</f>
        <v>1.6439323420799998E-5</v>
      </c>
      <c r="AI152" s="10">
        <f>3/24000000*OO[[#This Row],[91 (30JUN1985 06:00:00)-Water Temperature (C)]]*OO[[#This Row],[33]]</f>
        <v>1.4778353639992498E-5</v>
      </c>
      <c r="AJ152" s="10">
        <f>3/24000000*OO[[#This Row],[92 (30JUN1985 09:00:00)-Water Temperature (C)]]*OO[[#This Row],[34]]</f>
        <v>1.3800366951269999E-5</v>
      </c>
      <c r="AK152" s="10">
        <f>3/24000000*OO[[#This Row],[93 (30JUN1985 12:00:00)-Water Temperature (C)]]*OO[[#This Row],[35]]</f>
        <v>1.28166382187475E-5</v>
      </c>
      <c r="AL152" s="10">
        <f>3/24000000*OO[[#This Row],[94 (30JUN1985 15:00:00)-Water Temperature (C)]]*OO[[#This Row],[36]]</f>
        <v>1.21227891432375E-5</v>
      </c>
      <c r="AM152" s="10">
        <f>3/24000000*OO[[#This Row],[95 (30JUN1985 18:00:00)-Water Temperature (C)]]*OO[[#This Row],[37]]</f>
        <v>1.1610589406714998E-5</v>
      </c>
      <c r="AN152" s="10">
        <f>3/24000000*OO[[#This Row],[96 (30JUN1985 21:00:00)-Water Temperature (C)]]*OO[[#This Row],[38]]</f>
        <v>1.0749669885281248E-5</v>
      </c>
      <c r="AO152" s="10">
        <f>3/24000000*OO[[#This Row],[97 (01JUL1985 00:00:00)-Water Temperature (C)]]*OO[[#This Row],[39]]</f>
        <v>9.6468178608049986E-6</v>
      </c>
      <c r="AP152" s="10">
        <f>3/24000000*OO[[#This Row],[98 (01JUL1985 03:00:00)-Water Temperature (C)]]*OO[[#This Row],[40]]</f>
        <v>8.550395174579999E-6</v>
      </c>
      <c r="AQ152" s="10">
        <f>3/24000000*OO[[#This Row],[99 (01JUL1985 06:00:00)-Water Temperature (C)]]*OO[[#This Row],[41]]</f>
        <v>7.4668433954125002E-6</v>
      </c>
      <c r="AR152" s="10">
        <f>3/24000000*OO[[#This Row],[100 (01JUL1985 09:00:00)-Water Temperature (C)]]*OO[[#This Row],[42]]</f>
        <v>6.8211017065024996E-6</v>
      </c>
      <c r="AS152" s="10">
        <f>3/24000000*OO[[#This Row],[101 (01JUL1985 12:00:00)-Water Temperature (C)]]*OO[[#This Row],[43]]</f>
        <v>6.272310113625E-6</v>
      </c>
      <c r="AT152" s="10">
        <f>3/24000000*OO[[#This Row],[102 (01JUL1985 15:00:00)-Water Temperature (C)]]*OO[[#This Row],[44]]</f>
        <v>5.7970660112200003E-6</v>
      </c>
      <c r="AU152" s="10">
        <f>3/24000000*OO[[#This Row],[103 (01JUL1985 18:00:00)-Water Temperature (C)]]*OO[[#This Row],[45]]</f>
        <v>5.4462691359112493E-6</v>
      </c>
      <c r="AV152" s="10">
        <f>3/24000000*OO[[#This Row],[104 (01JUL1985 21:00:00)-Water Temperature (C)]]*OO[[#This Row],[46]]</f>
        <v>5.0060624719700003E-6</v>
      </c>
      <c r="AW152" s="10">
        <f>3/24000000*OO[[#This Row],[105 (02JUL1985 00:00:00)-Water Temperature (C)]]*OO[[#This Row],[47]]</f>
        <v>4.5253977798237501E-6</v>
      </c>
      <c r="AX152" s="10">
        <f>3/24000000*OO[[#This Row],[106 (02JUL1985 03:00:00)-Water Temperature (C)]]*OO[[#This Row],[48]]</f>
        <v>4.0458532133250007E-6</v>
      </c>
      <c r="AY152" s="10">
        <f>3/24000000*OO[[#This Row],[107 (02JUL1985 06:00:00)-Water Temperature (C)]]*OO[[#This Row],[49]]</f>
        <v>3.5519657466912501E-6</v>
      </c>
      <c r="AZ152" s="10">
        <f>3/24000000*OO[[#This Row],[108 (02JUL1985 09:00:00)-Water Temperature (C)]]*OO[[#This Row],[50]]</f>
        <v>3.1084655186000001E-6</v>
      </c>
      <c r="BA152" s="10">
        <f>3/24000000*OO[[#This Row],[109 (02JUL1985 12:00:00)-Water Temperature (C)]]*OO[[#This Row],[51]]</f>
        <v>2.7886408880174997E-6</v>
      </c>
      <c r="BB152" s="10">
        <f>3/24000000*OO[[#This Row],[110 (02JUL1985 15:00:00)-Water Temperature (C)]]*OO[[#This Row],[52]]</f>
        <v>2.4620648380899996E-6</v>
      </c>
      <c r="BC152" s="10">
        <f>3/24000000*OO[[#This Row],[111 (02JUL1985 18:00:00)-Water Temperature (C)]]*OO[[#This Row],[53]]</f>
        <v>2.1701146791914999E-6</v>
      </c>
      <c r="BD152" s="10">
        <f>3/24000000*OO[[#This Row],[112 (02JUL1985 21:00:00)-Water Temperature (C)]]*OO[[#This Row],[54]]</f>
        <v>1.8601741262943748E-6</v>
      </c>
      <c r="BE152" s="10">
        <f>3/24000000*OO[[#This Row],[113 (03JUL1985 00:00:00)-Water Temperature (C)]]*OO[[#This Row],[55]]</f>
        <v>1.5568901383604996E-6</v>
      </c>
      <c r="BF152" s="10">
        <f>3/24000000*OO[[#This Row],[114 (03JUL1985 03:00:00)-Water Temperature (C)]]*OO[[#This Row],[56]]</f>
        <v>1.2375540446829999E-6</v>
      </c>
      <c r="BG152" s="10">
        <f>3/24000000*OO[[#This Row],[115 (03JUL1985 06:00:00)-Water Temperature (C)]]*OO[[#This Row],[57]]</f>
        <v>9.265745938732501E-7</v>
      </c>
      <c r="BH152" s="10">
        <f>3/24000000*OO[[#This Row],[116 (03JUL1985 09:00:00)-Water Temperature (C)]]*OO[[#This Row],[58]]</f>
        <v>6.7175658965499993E-7</v>
      </c>
      <c r="BI152" s="10">
        <f>3/24000000*OO[[#This Row],[117 (03JUL1985 12:00:00)-Water Temperature (C)]]*OO[[#This Row],[59]]</f>
        <v>4.9729033880624999E-7</v>
      </c>
      <c r="BJ152" s="10">
        <f>3/24000000*OO[[#This Row],[118 (03JUL1985 15:00:00)-Water Temperature (C)]]*OO[[#This Row],[60]]</f>
        <v>3.8180058363824995E-7</v>
      </c>
      <c r="BK152" s="10">
        <f>3/24000000*OO[[#This Row],[119 (03JUL1985 18:00:00)-Water Temperature (C)]]*OO[[#This Row],[61]]</f>
        <v>3.1355650867187505E-7</v>
      </c>
      <c r="BL152" s="10">
        <f>3/24000000*OO[[#This Row],[120 (03JUL1985 21:00:00)-Water Temperature (C)]]*OO[[#This Row],[62]]</f>
        <v>2.6187482145225002E-7</v>
      </c>
      <c r="BM152" s="10">
        <f>3/24000000*OO[[#This Row],[121 (04JUL1985 00:00:00)-Water Temperature (C)]]*OO[[#This Row],[63]]</f>
        <v>2.2228498724574997E-7</v>
      </c>
      <c r="BN152" s="10">
        <f>3/24000000*OO[[#This Row],[122 (04JUL1985 03:00:00)-Water Temperature (C)]]*OO[[#This Row],[64]]</f>
        <v>1.9091439855824998E-7</v>
      </c>
      <c r="BO152" s="10">
        <f>3/24000000*OO[[#This Row],[123 (04JUL1985 06:00:00)-Water Temperature (C)]]*OO[[#This Row],[65]]</f>
        <v>1.6342404693198747E-7</v>
      </c>
      <c r="BP152" s="10">
        <f>3/24000000*OO[[#This Row],[124 (04JUL1985 09:00:00)-Water Temperature (C)]]*OO[[#This Row],[66]]</f>
        <v>1.4578045115737501E-7</v>
      </c>
      <c r="BQ152" s="10">
        <f>3/24000000*OO[[#This Row],[125 (04JUL1985 12:00:00)-Water Temperature (C)]]*OO[[#This Row],[67]]</f>
        <v>1.3109878213275E-7</v>
      </c>
      <c r="BR152" s="10">
        <f>3/24000000*OO[[#This Row],[126 (04JUL1985 15:00:00)-Water Temperature (C)]]*OO[[#This Row],[68]]</f>
        <v>1.189312255563875E-7</v>
      </c>
      <c r="BS152" s="10">
        <f>3/24000000*OO[[#This Row],[127 (04JUL1985 18:00:00)-Water Temperature (C)]]*OO[[#This Row],[69]]</f>
        <v>1.1287216541737499E-7</v>
      </c>
      <c r="BT152" s="10">
        <f>3/24000000*OO[[#This Row],[128 (04JUL1985 21:00:00)-Water Temperature (C)]]*OO[[#This Row],[70]]</f>
        <v>1.0684921153287501E-7</v>
      </c>
      <c r="BU152" s="10">
        <f>3/24000000*OO[[#This Row],[129 (05JUL1985 00:00:00)-Water Temperature (C)]]*OO[[#This Row],[71]]</f>
        <v>9.8385991908874994E-8</v>
      </c>
      <c r="BV152" s="10">
        <f>3/24000000*OO[[#This Row],[130 (05JUL1985 03:00:00)-Water Temperature (C)]]*OO[[#This Row],[72]]</f>
        <v>9.0290762125199987E-8</v>
      </c>
      <c r="BW152" s="10">
        <f>3/24000000*OO[[#This Row],[131 (05JUL1985 06:00:00)-Water Temperature (C)]]*OO[[#This Row],[73]]</f>
        <v>8.1900011153150001E-8</v>
      </c>
      <c r="BX152" s="10">
        <f>3/24000000*OO[[#This Row],[132 (05JUL1985 09:00:00)-Water Temperature (C)]]*OO[[#This Row],[74]]</f>
        <v>7.7964443020099987E-8</v>
      </c>
      <c r="BY152" s="10">
        <f>3/24000000*OO[[#This Row],[133 (05JUL1985 12:00:00)-Water Temperature (C)]]*OO[[#This Row],[75]]</f>
        <v>7.5629079103499992E-8</v>
      </c>
      <c r="BZ152" s="10">
        <f>3/24000000*OO[[#This Row],[134 (05JUL1985 15:00:00)-Water Temperature (C)]]*OO[[#This Row],[76]]</f>
        <v>7.4224280435962498E-8</v>
      </c>
      <c r="CA152" s="10">
        <f>3/24000000*OO[[#This Row],[135 (05JUL1985 18:00:00)-Water Temperature (C)]]*OO[[#This Row],[77]]</f>
        <v>7.3241788848249988E-8</v>
      </c>
      <c r="CB152" s="10">
        <f>3/24000000*OO[[#This Row],[136 (05JUL1985 21:00:00)-Water Temperature (C)]]*OO[[#This Row],[78]]</f>
        <v>7.0797708907249998E-8</v>
      </c>
      <c r="CC152" s="10">
        <f>3/24000000*OO[[#This Row],[137 (06JUL1985 00:00:00)-Water Temperature (C)]]*OO[[#This Row],[79]]</f>
        <v>6.7950659917475004E-8</v>
      </c>
      <c r="CD152" s="10">
        <f>3/24000000*OO[[#This Row],[138 (06JUL1985 03:00:00)-Water Temperature (C)]]*OO[[#This Row],[80]]</f>
        <v>6.5931848150662494E-8</v>
      </c>
      <c r="CE152" s="10">
        <f>3/24000000*OO[[#This Row],[139 (06JUL1985 06:00:00)-Water Temperature (C)]]*OO[[#This Row],[81]]</f>
        <v>6.3672736446899995E-8</v>
      </c>
      <c r="CF152" s="10">
        <f>3/24000000*OO[[#This Row],[140 (06JUL1985 09:00:00)-Water Temperature (C)]]*OO[[#This Row],[82]]</f>
        <v>6.3661223216374995E-8</v>
      </c>
      <c r="CG152" s="10">
        <f>3/24000000*OO[[#This Row],[141 (06JUL1985 12:00:00)-Water Temperature (C)]]*OO[[#This Row],[83]]</f>
        <v>6.3358682558099993E-8</v>
      </c>
      <c r="CH152" s="10">
        <f>3/24000000*OO[[#This Row],[142 (06JUL1985 15:00:00)-Water Temperature (C)]]*OO[[#This Row],[84]]</f>
        <v>6.3194692799225004E-8</v>
      </c>
      <c r="CI152" s="10">
        <f>3/24000000*OO[[#This Row],[143 (06JUL1985 18:00:00)-Water Temperature (C)]]*OO[[#This Row],[85]]</f>
        <v>6.2894744499899992E-8</v>
      </c>
      <c r="CJ152" s="10">
        <f>3/24000000*OO[[#This Row],[144 (06JUL1985 21:00:00)-Water Temperature (C)]]*OO[[#This Row],[86]]</f>
        <v>6.1505828928337502E-8</v>
      </c>
      <c r="CK152" s="10">
        <f>3/24000000*OO[[#This Row],[145 (07JUL1985 00:00:00)-Water Temperature (C)]]*OO[[#This Row],[87]]</f>
        <v>5.9525502764137499E-8</v>
      </c>
      <c r="CL152" s="10">
        <f>3/24000000*OO[[#This Row],[146 (07JUL1985 03:00:00)-Water Temperature (C)]]*OO[[#This Row],[88]]</f>
        <v>5.8436975996099997E-8</v>
      </c>
      <c r="CM152" s="10">
        <f>3/24000000*OO[[#This Row],[147 (07JUL1985 06:00:00)-Water Temperature (C)]]*OO[[#This Row],[89]]</f>
        <v>5.7279533006499993E-8</v>
      </c>
      <c r="CN152" s="10">
        <f>3/24000000*OO[[#This Row],[148 (07JUL1985 09:00:00)-Water Temperature (C)]]*OO[[#This Row],[90]]</f>
        <v>5.7401927792774994E-8</v>
      </c>
      <c r="CO152" s="10">
        <f>3/24000000*OO[[#This Row],[149 (07JUL1985 12:00:00)-Water Temperature (C)]]*OO[[#This Row],[91]]</f>
        <v>5.5128818436000011E-8</v>
      </c>
      <c r="CP152" s="10">
        <f>3/24000000*OO[[#This Row],[150 (07JUL1985 15:00:00)-Water Temperature (C)]]*OO[[#This Row],[92]]</f>
        <v>5.4365834309325003E-8</v>
      </c>
      <c r="CQ152" s="10">
        <f>3/24000000*OO[[#This Row],[151 (07JUL1985 18:00:00)-Water Temperature (C)]]*OO[[#This Row],[93]]</f>
        <v>5.3169259608112506E-8</v>
      </c>
      <c r="CR152" s="10">
        <f>3/24000000*OO[[#This Row],[152 (07JUL1985 21:00:00)-Water Temperature (C)]]*OO[[#This Row],[94]]</f>
        <v>5.0883922383612503E-8</v>
      </c>
      <c r="CS152" s="10">
        <f>3/24000000*OO[[#This Row],[153 (08JUL1985 00:00:00)-Water Temperature (C)]]*OO[[#This Row],[95]]</f>
        <v>4.7755909389512496E-8</v>
      </c>
      <c r="CT152" s="10">
        <f>3/24000000*OO[[#This Row],[154 (08JUL1985 03:00:00)-Water Temperature (C)]]*OO[[#This Row],[96]]</f>
        <v>4.3934957314937496E-8</v>
      </c>
      <c r="CU152" s="10">
        <f>3/24000000*OO[[#This Row],[155 (08JUL1985 06:00:00)-Water Temperature (C)]]*OO[[#This Row],[97]]</f>
        <v>3.9983800243025001E-8</v>
      </c>
      <c r="CV152" s="10">
        <f>3/24000000*OO[[#This Row],[156 (08JUL1985 09:00:00)-Water Temperature (C)]]*OO[[#This Row],[98]]</f>
        <v>3.8038152283949996E-8</v>
      </c>
      <c r="CW152" s="10">
        <f>3/24000000*OO[[#This Row],[157 (08JUL1985 12:00:00)-Water Temperature (C)]]*OO[[#This Row],[99]]</f>
        <v>3.6497607597449995E-8</v>
      </c>
    </row>
    <row r="153" spans="1:101" x14ac:dyDescent="0.35">
      <c r="A153" t="s">
        <v>158</v>
      </c>
      <c r="B153">
        <v>862.44989999999996</v>
      </c>
      <c r="C153" s="10">
        <f>3/24*OO[[#This Row],[59 (26JUN1985 06:00:00)-Water Temperature (C)]]*OO[[#This Row],[1]]/SUM(OO[1])</f>
        <v>0</v>
      </c>
      <c r="D153" s="10">
        <f>3/24*OO[[#This Row],[60 (26JUN1985 09:00:00)-Water Temperature (C)]]*OO[[#This Row],[2]]/SUM(OO[2])</f>
        <v>0</v>
      </c>
      <c r="E153" s="10">
        <f>3/24*OO[[#This Row],[61 (26JUN1985 12:00:00)-Water Temperature (C)]]*OO[[#This Row],[3]]/SUM(OO[3])</f>
        <v>0</v>
      </c>
      <c r="F153" s="10">
        <f>3/24*OO[[#This Row],[62 (26JUN1985 15:00:00)-Water Temperature (C)]]*OO[[#This Row],[4]]/SUM(OO[4])</f>
        <v>0</v>
      </c>
      <c r="G153" s="10">
        <f>3/24*OO[[#This Row],[63 (26JUN1985 18:00:00)-Water Temperature (C)]]*OO[[#This Row],[5]]/SUM(OO[5])</f>
        <v>5.1874349696952581E-34</v>
      </c>
      <c r="H153" s="10">
        <f>3/24*OO[[#This Row],[64 (26JUN1985 21:00:00)-Water Temperature (C)]]*OO[[#This Row],[6]]/SUM(OO[6])</f>
        <v>1.741090331805083E-22</v>
      </c>
      <c r="I153" s="10">
        <f>3/24*OO[[#This Row],[65 (27JUN1985 00:00:00)-Water Temperature (C)]]*OO[[#This Row],[7]]/SUM(OO[7])</f>
        <v>7.1958183534788287E-11</v>
      </c>
      <c r="J153" s="10">
        <f>3/24*OO[[#This Row],[66 (27JUN1985 03:00:00)-Water Temperature (C)]]*OO[[#This Row],[8]]/SUM(OO[8])</f>
        <v>3.0589849028750265E-6</v>
      </c>
      <c r="K153" s="10">
        <f>3/24*OO[[#This Row],[67 (27JUN1985 06:00:00)-Water Temperature (C)]]*OO[[#This Row],[9]]/SUM(OO[9])</f>
        <v>6.2324813070346299E-4</v>
      </c>
      <c r="L153" s="10">
        <f>3/24*OO[[#This Row],[68 (27JUN1985 09:00:00)-Water Temperature (C)]]*OO[[#This Row],[10]]/SUM(OO[10])</f>
        <v>1.2390462699332871E-2</v>
      </c>
      <c r="M153" s="10">
        <f>3/24*OO[[#This Row],[69 (27JUN1985 12:00:00)-Water Temperature (C)]]*OO[[#This Row],[11]]/SUM(OO[11])</f>
        <v>5.167591051228386E-2</v>
      </c>
      <c r="N153" s="10">
        <f>3/24*OO[[#This Row],[70 (27JUN1985 15:00:00)-Water Temperature (C)]]*OO[[#This Row],[12]]/SUM(OO[12])</f>
        <v>6.8730676826927725E-2</v>
      </c>
      <c r="O153" s="10">
        <f>3/24*OO[[#This Row],[71 (27JUN1985 18:00:00)-Water Temperature (C)]]*OO[[#This Row],[13]]/SUM(OO[13])</f>
        <v>3.8350523031630376E-2</v>
      </c>
      <c r="P153" s="10">
        <f>3/24*OO[[#This Row],[72 (27JUN1985 21:00:00)-Water Temperature (C)]]*OO[[#This Row],[14]]/SUM(OO[14])</f>
        <v>1.0645171553920824E-2</v>
      </c>
      <c r="Q153" s="10">
        <f>3/24*OO[[#This Row],[73 (28JUN1985 00:00:00)-Water Temperature (C)]]*OO[[#This Row],[15]]/SUM(OO[15])</f>
        <v>1.767707833777443E-3</v>
      </c>
      <c r="R153" s="10">
        <f>3/24*OO[[#This Row],[74 (28JUN1985 03:00:00)-Water Temperature (C)]]*OO[[#This Row],[16]]/SUM(OO[16])</f>
        <v>2.3006911921252747E-4</v>
      </c>
      <c r="S153" s="10">
        <f>3/24*OO[[#This Row],[75 (28JUN1985 06:00:00)-Water Temperature (C)]]*OO[[#This Row],[17]]/SUM(OO[17])</f>
        <v>4.9332585946324733E-5</v>
      </c>
      <c r="T153" s="10">
        <f>3/24*OO[[#This Row],[76 (28JUN1985 09:00:00)-Water Temperature (C)]]*OO[[#This Row],[18]]/SUM(OO[18])</f>
        <v>2.9483462765132016E-5</v>
      </c>
      <c r="U153" s="10">
        <f>3/24*OO[[#This Row],[77 (28JUN1985 12:00:00)-Water Temperature (C)]]*OO[[#This Row],[19]]/SUM(OO[19])</f>
        <v>2.5123626899871E-5</v>
      </c>
      <c r="V153" s="10">
        <f>3/24000000*OO[[#This Row],[78 (28JUN1985 15:00:00)-Water Temperature (C)]]*OO[[#This Row],[20]]</f>
        <v>2.3445732778949997E-5</v>
      </c>
      <c r="W153" s="10">
        <f>3/24000000*OO[[#This Row],[79 (28JUN1985 18:00:00)-Water Temperature (C)]]*OO[[#This Row],[21]]</f>
        <v>2.2215284091324999E-5</v>
      </c>
      <c r="X153" s="10">
        <f>3/24000000*OO[[#This Row],[80 (28JUN1985 21:00:00)-Water Temperature (C)]]*OO[[#This Row],[22]]</f>
        <v>2.0878269724069999E-5</v>
      </c>
      <c r="Y153" s="10">
        <f>3/24000000*OO[[#This Row],[81 (29JUN1985 00:00:00)-Water Temperature (C)]]*OO[[#This Row],[23]]</f>
        <v>1.9142674879344999E-5</v>
      </c>
      <c r="Z153" s="10">
        <f>3/24000000*OO[[#This Row],[82 (29JUN1985 03:00:00)-Water Temperature (C)]]*OO[[#This Row],[24]]</f>
        <v>1.6997214462348749E-5</v>
      </c>
      <c r="AA153" s="10">
        <f>3/24000000*OO[[#This Row],[83 (29JUN1985 06:00:00)-Water Temperature (C)]]*OO[[#This Row],[25]]</f>
        <v>1.48562709504E-5</v>
      </c>
      <c r="AB153" s="10">
        <f>3/24000000*OO[[#This Row],[84 (29JUN1985 09:00:00)-Water Temperature (C)]]*OO[[#This Row],[26]]</f>
        <v>1.338562146543875E-5</v>
      </c>
      <c r="AC153" s="10">
        <f>3/24000000*OO[[#This Row],[85 (29JUN1985 12:00:00)-Water Temperature (C)]]*OO[[#This Row],[27]]</f>
        <v>1.218733302962875E-5</v>
      </c>
      <c r="AD153" s="10">
        <f>3/24000000*OO[[#This Row],[86 (29JUN1985 15:00:00)-Water Temperature (C)]]*OO[[#This Row],[28]]</f>
        <v>1.2153505065021249E-5</v>
      </c>
      <c r="AE153" s="10">
        <f>3/24000000*OO[[#This Row],[88 (29JUN1985 21:00:00)-Water Temperature (C)]]*OO[[#This Row],[30]]</f>
        <v>1.383935322015E-5</v>
      </c>
      <c r="AF153" s="10">
        <f>3/24000000*OO[[#This Row],[88 (29JUN1985 21:00:00)-Water Temperature (C)]]*OO[[#This Row],[30]]</f>
        <v>1.383935322015E-5</v>
      </c>
      <c r="AG153" s="10">
        <f>3/24000000*OO[[#This Row],[89 (30JUN1985 00:00:00)-Water Temperature (C)]]*OO[[#This Row],[31]]</f>
        <v>1.3870690285602498E-5</v>
      </c>
      <c r="AH153" s="10">
        <f>3/24000000*OO[[#This Row],[90 (30JUN1985 03:00:00)-Water Temperature (C)]]*OO[[#This Row],[32]]</f>
        <v>1.3006486594312499E-5</v>
      </c>
      <c r="AI153" s="10">
        <f>3/24000000*OO[[#This Row],[91 (30JUN1985 06:00:00)-Water Temperature (C)]]*OO[[#This Row],[33]]</f>
        <v>1.1750748886816249E-5</v>
      </c>
      <c r="AJ153" s="10">
        <f>3/24000000*OO[[#This Row],[92 (30JUN1985 09:00:00)-Water Temperature (C)]]*OO[[#This Row],[34]]</f>
        <v>1.1019515800277499E-5</v>
      </c>
      <c r="AK153" s="10">
        <f>3/24000000*OO[[#This Row],[93 (30JUN1985 12:00:00)-Water Temperature (C)]]*OO[[#This Row],[35]]</f>
        <v>1.0273502216062499E-5</v>
      </c>
      <c r="AL153" s="10">
        <f>3/24000000*OO[[#This Row],[94 (30JUN1985 15:00:00)-Water Temperature (C)]]*OO[[#This Row],[36]]</f>
        <v>9.73873708426E-6</v>
      </c>
      <c r="AM153" s="10">
        <f>3/24000000*OO[[#This Row],[95 (30JUN1985 18:00:00)-Water Temperature (C)]]*OO[[#This Row],[37]]</f>
        <v>9.3462890450625006E-6</v>
      </c>
      <c r="AN153" s="10">
        <f>3/24000000*OO[[#This Row],[96 (30JUN1985 21:00:00)-Water Temperature (C)]]*OO[[#This Row],[38]]</f>
        <v>8.6752971993275013E-6</v>
      </c>
      <c r="AO153" s="10">
        <f>3/24000000*OO[[#This Row],[97 (01JUL1985 00:00:00)-Water Temperature (C)]]*OO[[#This Row],[39]]</f>
        <v>7.8015038938687494E-6</v>
      </c>
      <c r="AP153" s="10">
        <f>3/24000000*OO[[#This Row],[98 (01JUL1985 03:00:00)-Water Temperature (C)]]*OO[[#This Row],[40]]</f>
        <v>6.9450082650249987E-6</v>
      </c>
      <c r="AQ153" s="10">
        <f>3/24000000*OO[[#This Row],[99 (01JUL1985 06:00:00)-Water Temperature (C)]]*OO[[#This Row],[41]]</f>
        <v>6.0834671632199997E-6</v>
      </c>
      <c r="AR153" s="10">
        <f>3/24000000*OO[[#This Row],[100 (01JUL1985 09:00:00)-Water Temperature (C)]]*OO[[#This Row],[42]]</f>
        <v>5.5693128305099989E-6</v>
      </c>
      <c r="AS153" s="10">
        <f>3/24000000*OO[[#This Row],[101 (01JUL1985 12:00:00)-Water Temperature (C)]]*OO[[#This Row],[43]]</f>
        <v>5.1332213051312502E-6</v>
      </c>
      <c r="AT153" s="10">
        <f>3/24000000*OO[[#This Row],[102 (01JUL1985 15:00:00)-Water Temperature (C)]]*OO[[#This Row],[44]]</f>
        <v>4.7498960776999991E-6</v>
      </c>
      <c r="AU153" s="10">
        <f>3/24000000*OO[[#This Row],[103 (01JUL1985 18:00:00)-Water Temperature (C)]]*OO[[#This Row],[45]]</f>
        <v>4.4642670578849995E-6</v>
      </c>
      <c r="AV153" s="10">
        <f>3/24000000*OO[[#This Row],[104 (01JUL1985 21:00:00)-Water Temperature (C)]]*OO[[#This Row],[46]]</f>
        <v>4.1107296846E-6</v>
      </c>
      <c r="AW153" s="10">
        <f>3/24000000*OO[[#This Row],[105 (02JUL1985 00:00:00)-Water Temperature (C)]]*OO[[#This Row],[47]]</f>
        <v>3.7219124391050005E-6</v>
      </c>
      <c r="AX153" s="10">
        <f>3/24000000*OO[[#This Row],[106 (02JUL1985 03:00:00)-Water Temperature (C)]]*OO[[#This Row],[48]]</f>
        <v>3.3395898890999993E-6</v>
      </c>
      <c r="AY153" s="10">
        <f>3/24000000*OO[[#This Row],[107 (02JUL1985 06:00:00)-Water Temperature (C)]]*OO[[#This Row],[49]]</f>
        <v>2.9424121618124998E-6</v>
      </c>
      <c r="AZ153" s="10">
        <f>3/24000000*OO[[#This Row],[108 (02JUL1985 09:00:00)-Water Temperature (C)]]*OO[[#This Row],[50]]</f>
        <v>2.5816165871249997E-6</v>
      </c>
      <c r="BA153" s="10">
        <f>3/24000000*OO[[#This Row],[109 (02JUL1985 12:00:00)-Water Temperature (C)]]*OO[[#This Row],[51]]</f>
        <v>2.3202939668425E-6</v>
      </c>
      <c r="BB153" s="10">
        <f>3/24000000*OO[[#This Row],[110 (02JUL1985 15:00:00)-Water Temperature (C)]]*OO[[#This Row],[52]]</f>
        <v>2.0521791341067498E-6</v>
      </c>
      <c r="BC153" s="10">
        <f>3/24000000*OO[[#This Row],[111 (02JUL1985 18:00:00)-Water Temperature (C)]]*OO[[#This Row],[53]]</f>
        <v>1.8107563999364998E-6</v>
      </c>
      <c r="BD153" s="10">
        <f>3/24000000*OO[[#This Row],[112 (02JUL1985 21:00:00)-Water Temperature (C)]]*OO[[#This Row],[54]]</f>
        <v>1.5550161159637499E-6</v>
      </c>
      <c r="BE153" s="10">
        <f>3/24000000*OO[[#This Row],[113 (03JUL1985 00:00:00)-Water Temperature (C)]]*OO[[#This Row],[55]]</f>
        <v>1.30607115217975E-6</v>
      </c>
      <c r="BF153" s="10">
        <f>3/24000000*OO[[#This Row],[114 (03JUL1985 03:00:00)-Water Temperature (C)]]*OO[[#This Row],[56]]</f>
        <v>1.0438774322340002E-6</v>
      </c>
      <c r="BG153" s="10">
        <f>3/24000000*OO[[#This Row],[115 (03JUL1985 06:00:00)-Water Temperature (C)]]*OO[[#This Row],[57]]</f>
        <v>7.8576218305499996E-7</v>
      </c>
      <c r="BH153" s="10">
        <f>3/24000000*OO[[#This Row],[116 (03JUL1985 09:00:00)-Water Temperature (C)]]*OO[[#This Row],[58]]</f>
        <v>5.7132046444724997E-7</v>
      </c>
      <c r="BI153" s="10">
        <f>3/24000000*OO[[#This Row],[117 (03JUL1985 12:00:00)-Water Temperature (C)]]*OO[[#This Row],[59]]</f>
        <v>4.2256285902000002E-7</v>
      </c>
      <c r="BJ153" s="10">
        <f>3/24000000*OO[[#This Row],[118 (03JUL1985 15:00:00)-Water Temperature (C)]]*OO[[#This Row],[60]]</f>
        <v>3.2312703157874991E-7</v>
      </c>
      <c r="BK153" s="10">
        <f>3/24000000*OO[[#This Row],[119 (03JUL1985 18:00:00)-Water Temperature (C)]]*OO[[#This Row],[61]]</f>
        <v>2.6393985999949997E-7</v>
      </c>
      <c r="BL153" s="10">
        <f>3/24000000*OO[[#This Row],[120 (03JUL1985 21:00:00)-Water Temperature (C)]]*OO[[#This Row],[62]]</f>
        <v>2.1973694542949996E-7</v>
      </c>
      <c r="BM153" s="10">
        <f>3/24000000*OO[[#This Row],[121 (04JUL1985 00:00:00)-Water Temperature (C)]]*OO[[#This Row],[63]]</f>
        <v>1.861153562308E-7</v>
      </c>
      <c r="BN153" s="10">
        <f>3/24000000*OO[[#This Row],[122 (04JUL1985 03:00:00)-Water Temperature (C)]]*OO[[#This Row],[64]]</f>
        <v>1.59866222241425E-7</v>
      </c>
      <c r="BO153" s="10">
        <f>3/24000000*OO[[#This Row],[123 (04JUL1985 06:00:00)-Water Temperature (C)]]*OO[[#This Row],[65]]</f>
        <v>1.3691034381329999E-7</v>
      </c>
      <c r="BP153" s="10">
        <f>3/24000000*OO[[#This Row],[124 (04JUL1985 09:00:00)-Water Temperature (C)]]*OO[[#This Row],[66]]</f>
        <v>1.2205455254658751E-7</v>
      </c>
      <c r="BQ153" s="10">
        <f>3/24000000*OO[[#This Row],[125 (04JUL1985 12:00:00)-Water Temperature (C)]]*OO[[#This Row],[67]]</f>
        <v>1.0975745664760001E-7</v>
      </c>
      <c r="BR153" s="10">
        <f>3/24000000*OO[[#This Row],[126 (04JUL1985 15:00:00)-Water Temperature (C)]]*OO[[#This Row],[68]]</f>
        <v>9.9326384862949995E-8</v>
      </c>
      <c r="BS153" s="10">
        <f>3/24000000*OO[[#This Row],[127 (04JUL1985 18:00:00)-Water Temperature (C)]]*OO[[#This Row],[69]]</f>
        <v>9.3985762041437489E-8</v>
      </c>
      <c r="BT153" s="10">
        <f>3/24000000*OO[[#This Row],[128 (04JUL1985 21:00:00)-Water Temperature (C)]]*OO[[#This Row],[70]]</f>
        <v>8.8893361249125003E-8</v>
      </c>
      <c r="BU153" s="10">
        <f>3/24000000*OO[[#This Row],[129 (05JUL1985 00:00:00)-Water Temperature (C)]]*OO[[#This Row],[71]]</f>
        <v>8.1799042512624985E-8</v>
      </c>
      <c r="BV153" s="10">
        <f>3/24000000*OO[[#This Row],[130 (05JUL1985 03:00:00)-Water Temperature (C)]]*OO[[#This Row],[72]]</f>
        <v>7.5140127291112486E-8</v>
      </c>
      <c r="BW153" s="10">
        <f>3/24000000*OO[[#This Row],[131 (05JUL1985 06:00:00)-Water Temperature (C)]]*OO[[#This Row],[73]]</f>
        <v>6.8248223707199989E-8</v>
      </c>
      <c r="BX153" s="10">
        <f>3/24000000*OO[[#This Row],[132 (05JUL1985 09:00:00)-Water Temperature (C)]]*OO[[#This Row],[74]]</f>
        <v>6.4924681583362485E-8</v>
      </c>
      <c r="BY153" s="10">
        <f>3/24000000*OO[[#This Row],[133 (05JUL1985 12:00:00)-Water Temperature (C)]]*OO[[#This Row],[75]]</f>
        <v>6.2957151444687497E-8</v>
      </c>
      <c r="BZ153" s="10">
        <f>3/24000000*OO[[#This Row],[134 (05JUL1985 15:00:00)-Water Temperature (C)]]*OO[[#This Row],[76]]</f>
        <v>6.1716941769437497E-8</v>
      </c>
      <c r="CA153" s="10">
        <f>3/24000000*OO[[#This Row],[135 (05JUL1985 18:00:00)-Water Temperature (C)]]*OO[[#This Row],[77]]</f>
        <v>6.0816057221624994E-8</v>
      </c>
      <c r="CB153" s="10">
        <f>3/24000000*OO[[#This Row],[136 (05JUL1985 21:00:00)-Water Temperature (C)]]*OO[[#This Row],[78]]</f>
        <v>5.8707108304549994E-8</v>
      </c>
      <c r="CC153" s="10">
        <f>3/24000000*OO[[#This Row],[137 (06JUL1985 00:00:00)-Water Temperature (C)]]*OO[[#This Row],[79]]</f>
        <v>5.6231875323749995E-8</v>
      </c>
      <c r="CD153" s="10">
        <f>3/24000000*OO[[#This Row],[138 (06JUL1985 03:00:00)-Water Temperature (C)]]*OO[[#This Row],[80]]</f>
        <v>5.4565725619999995E-8</v>
      </c>
      <c r="CE153" s="10">
        <f>3/24000000*OO[[#This Row],[139 (06JUL1985 06:00:00)-Water Temperature (C)]]*OO[[#This Row],[81]]</f>
        <v>5.2761231380249994E-8</v>
      </c>
      <c r="CF153" s="10">
        <f>3/24000000*OO[[#This Row],[140 (06JUL1985 09:00:00)-Water Temperature (C)]]*OO[[#This Row],[82]]</f>
        <v>5.2807843027887493E-8</v>
      </c>
      <c r="CG153" s="10">
        <f>3/24000000*OO[[#This Row],[141 (06JUL1985 12:00:00)-Water Temperature (C)]]*OO[[#This Row],[83]]</f>
        <v>5.2618654327874998E-8</v>
      </c>
      <c r="CH153" s="10">
        <f>3/24000000*OO[[#This Row],[142 (06JUL1985 15:00:00)-Water Temperature (C)]]*OO[[#This Row],[84]]</f>
        <v>5.2460428565699992E-8</v>
      </c>
      <c r="CI153" s="10">
        <f>3/24000000*OO[[#This Row],[143 (06JUL1985 18:00:00)-Water Temperature (C)]]*OO[[#This Row],[85]]</f>
        <v>5.2156526969750005E-8</v>
      </c>
      <c r="CJ153" s="10">
        <f>3/24000000*OO[[#This Row],[144 (06JUL1985 21:00:00)-Water Temperature (C)]]*OO[[#This Row],[86]]</f>
        <v>5.0957102384787504E-8</v>
      </c>
      <c r="CK153" s="10">
        <f>3/24000000*OO[[#This Row],[145 (07JUL1985 00:00:00)-Water Temperature (C)]]*OO[[#This Row],[87]]</f>
        <v>4.9232443888275001E-8</v>
      </c>
      <c r="CL153" s="10">
        <f>3/24000000*OO[[#This Row],[146 (07JUL1985 03:00:00)-Water Temperature (C)]]*OO[[#This Row],[88]]</f>
        <v>4.8315727870200003E-8</v>
      </c>
      <c r="CM153" s="10">
        <f>3/24000000*OO[[#This Row],[147 (07JUL1985 06:00:00)-Water Temperature (C)]]*OO[[#This Row],[89]]</f>
        <v>4.74181487390625E-8</v>
      </c>
      <c r="CN153" s="10">
        <f>3/24000000*OO[[#This Row],[148 (07JUL1985 09:00:00)-Water Temperature (C)]]*OO[[#This Row],[90]]</f>
        <v>4.7604820322375E-8</v>
      </c>
      <c r="CO153" s="10">
        <f>3/24000000*OO[[#This Row],[149 (07JUL1985 12:00:00)-Water Temperature (C)]]*OO[[#This Row],[91]]</f>
        <v>4.5810329706912496E-8</v>
      </c>
      <c r="CP153" s="10">
        <f>3/24000000*OO[[#This Row],[150 (07JUL1985 15:00:00)-Water Temperature (C)]]*OO[[#This Row],[92]]</f>
        <v>4.5158931279000009E-8</v>
      </c>
      <c r="CQ153" s="10">
        <f>3/24000000*OO[[#This Row],[151 (07JUL1985 18:00:00)-Water Temperature (C)]]*OO[[#This Row],[93]]</f>
        <v>4.4193018501099996E-8</v>
      </c>
      <c r="CR153" s="10">
        <f>3/24000000*OO[[#This Row],[152 (07JUL1985 21:00:00)-Water Temperature (C)]]*OO[[#This Row],[94]]</f>
        <v>4.2284031956524995E-8</v>
      </c>
      <c r="CS153" s="10">
        <f>3/24000000*OO[[#This Row],[153 (08JUL1985 00:00:00)-Water Temperature (C)]]*OO[[#This Row],[95]]</f>
        <v>3.9702621982799997E-8</v>
      </c>
      <c r="CT153" s="10">
        <f>3/24000000*OO[[#This Row],[154 (08JUL1985 03:00:00)-Water Temperature (C)]]*OO[[#This Row],[96]]</f>
        <v>3.6602139056900008E-8</v>
      </c>
      <c r="CU153" s="10">
        <f>3/24000000*OO[[#This Row],[155 (08JUL1985 06:00:00)-Water Temperature (C)]]*OO[[#This Row],[97]]</f>
        <v>3.3354649301212494E-8</v>
      </c>
      <c r="CV153" s="10">
        <f>3/24000000*OO[[#This Row],[156 (08JUL1985 09:00:00)-Water Temperature (C)]]*OO[[#This Row],[98]]</f>
        <v>3.1733104408875003E-8</v>
      </c>
      <c r="CW153" s="10">
        <f>3/24000000*OO[[#This Row],[157 (08JUL1985 12:00:00)-Water Temperature (C)]]*OO[[#This Row],[99]]</f>
        <v>3.0455738679349998E-8</v>
      </c>
    </row>
    <row r="154" spans="1:101" x14ac:dyDescent="0.35">
      <c r="A154" t="s">
        <v>159</v>
      </c>
      <c r="B154">
        <v>834.12180000000001</v>
      </c>
      <c r="C154" s="10">
        <f>3/24*OO[[#This Row],[59 (26JUN1985 06:00:00)-Water Temperature (C)]]*OO[[#This Row],[1]]/SUM(OO[1])</f>
        <v>0</v>
      </c>
      <c r="D154" s="10">
        <f>3/24*OO[[#This Row],[60 (26JUN1985 09:00:00)-Water Temperature (C)]]*OO[[#This Row],[2]]/SUM(OO[2])</f>
        <v>0</v>
      </c>
      <c r="E154" s="10">
        <f>3/24*OO[[#This Row],[61 (26JUN1985 12:00:00)-Water Temperature (C)]]*OO[[#This Row],[3]]/SUM(OO[3])</f>
        <v>0</v>
      </c>
      <c r="F154" s="10">
        <f>3/24*OO[[#This Row],[62 (26JUN1985 15:00:00)-Water Temperature (C)]]*OO[[#This Row],[4]]/SUM(OO[4])</f>
        <v>0</v>
      </c>
      <c r="G154" s="10">
        <f>3/24*OO[[#This Row],[63 (26JUN1985 18:00:00)-Water Temperature (C)]]*OO[[#This Row],[5]]/SUM(OO[5])</f>
        <v>7.048720234012542E-35</v>
      </c>
      <c r="H154" s="10">
        <f>3/24*OO[[#This Row],[64 (26JUN1985 21:00:00)-Water Temperature (C)]]*OO[[#This Row],[6]]/SUM(OO[6])</f>
        <v>2.3529146431363211E-23</v>
      </c>
      <c r="I154" s="10">
        <f>3/24*OO[[#This Row],[65 (27JUN1985 00:00:00)-Water Temperature (C)]]*OO[[#This Row],[7]]/SUM(OO[7])</f>
        <v>1.5647319969343209E-11</v>
      </c>
      <c r="J154" s="10">
        <f>3/24*OO[[#This Row],[66 (27JUN1985 03:00:00)-Water Temperature (C)]]*OO[[#This Row],[8]]/SUM(OO[8])</f>
        <v>1.4975557753275663E-6</v>
      </c>
      <c r="K154" s="10">
        <f>3/24*OO[[#This Row],[67 (27JUN1985 06:00:00)-Water Temperature (C)]]*OO[[#This Row],[9]]/SUM(OO[9])</f>
        <v>3.6685227075155456E-4</v>
      </c>
      <c r="L154" s="10">
        <f>3/24*OO[[#This Row],[68 (27JUN1985 09:00:00)-Water Temperature (C)]]*OO[[#This Row],[10]]/SUM(OO[10])</f>
        <v>8.2292987596213792E-3</v>
      </c>
      <c r="M154" s="10">
        <f>3/24*OO[[#This Row],[69 (27JUN1985 12:00:00)-Water Temperature (C)]]*OO[[#This Row],[11]]/SUM(OO[11])</f>
        <v>3.7514087186916921E-2</v>
      </c>
      <c r="N154" s="10">
        <f>3/24*OO[[#This Row],[70 (27JUN1985 15:00:00)-Water Temperature (C)]]*OO[[#This Row],[12]]/SUM(OO[12])</f>
        <v>5.3405551396686804E-2</v>
      </c>
      <c r="O154" s="10">
        <f>3/24*OO[[#This Row],[71 (27JUN1985 18:00:00)-Water Temperature (C)]]*OO[[#This Row],[13]]/SUM(OO[13])</f>
        <v>3.1461087917662632E-2</v>
      </c>
      <c r="P154" s="10">
        <f>3/24*OO[[#This Row],[72 (27JUN1985 21:00:00)-Water Temperature (C)]]*OO[[#This Row],[14]]/SUM(OO[14])</f>
        <v>9.1112087156230478E-3</v>
      </c>
      <c r="Q154" s="10">
        <f>3/24*OO[[#This Row],[73 (28JUN1985 00:00:00)-Water Temperature (C)]]*OO[[#This Row],[15]]/SUM(OO[15])</f>
        <v>1.5577870205222945E-3</v>
      </c>
      <c r="R154" s="10">
        <f>3/24*OO[[#This Row],[74 (28JUN1985 03:00:00)-Water Temperature (C)]]*OO[[#This Row],[16]]/SUM(OO[16])</f>
        <v>2.031683241382513E-4</v>
      </c>
      <c r="S154" s="10">
        <f>3/24*OO[[#This Row],[75 (28JUN1985 06:00:00)-Water Temperature (C)]]*OO[[#This Row],[17]]/SUM(OO[17])</f>
        <v>4.0866202549167947E-5</v>
      </c>
      <c r="T154" s="10">
        <f>3/24*OO[[#This Row],[76 (28JUN1985 09:00:00)-Water Temperature (C)]]*OO[[#This Row],[18]]/SUM(OO[18])</f>
        <v>2.3273216568723667E-5</v>
      </c>
      <c r="U154" s="10">
        <f>3/24*OO[[#This Row],[77 (28JUN1985 12:00:00)-Water Temperature (C)]]*OO[[#This Row],[19]]/SUM(OO[19])</f>
        <v>1.9653489060033325E-5</v>
      </c>
      <c r="V154" s="10">
        <f>3/24000000*OO[[#This Row],[78 (28JUN1985 15:00:00)-Water Temperature (C)]]*OO[[#This Row],[20]]</f>
        <v>1.8288394794E-5</v>
      </c>
      <c r="W154" s="10">
        <f>3/24000000*OO[[#This Row],[79 (28JUN1985 18:00:00)-Water Temperature (C)]]*OO[[#This Row],[21]]</f>
        <v>1.7321273580899995E-5</v>
      </c>
      <c r="X154" s="10">
        <f>3/24000000*OO[[#This Row],[80 (28JUN1985 21:00:00)-Water Temperature (C)]]*OO[[#This Row],[22]]</f>
        <v>1.62980347974175E-5</v>
      </c>
      <c r="Y154" s="10">
        <f>3/24000000*OO[[#This Row],[81 (29JUN1985 00:00:00)-Water Temperature (C)]]*OO[[#This Row],[23]]</f>
        <v>1.4989060133682498E-5</v>
      </c>
      <c r="Z154" s="10">
        <f>3/24000000*OO[[#This Row],[82 (29JUN1985 03:00:00)-Water Temperature (C)]]*OO[[#This Row],[24]]</f>
        <v>1.3348292515159999E-5</v>
      </c>
      <c r="AA154" s="10">
        <f>3/24000000*OO[[#This Row],[83 (29JUN1985 06:00:00)-Water Temperature (C)]]*OO[[#This Row],[25]]</f>
        <v>1.169235351519375E-5</v>
      </c>
      <c r="AB154" s="10">
        <f>3/24000000*OO[[#This Row],[84 (29JUN1985 09:00:00)-Water Temperature (C)]]*OO[[#This Row],[26]]</f>
        <v>1.0550687535265E-5</v>
      </c>
      <c r="AC154" s="10">
        <f>3/24000000*OO[[#This Row],[85 (29JUN1985 12:00:00)-Water Temperature (C)]]*OO[[#This Row],[27]]</f>
        <v>9.6158574188324996E-6</v>
      </c>
      <c r="AD154" s="10">
        <f>3/24000000*OO[[#This Row],[86 (29JUN1985 15:00:00)-Water Temperature (C)]]*OO[[#This Row],[28]]</f>
        <v>9.4936937378950012E-6</v>
      </c>
      <c r="AE154" s="10">
        <f>3/24000000*OO[[#This Row],[88 (29JUN1985 21:00:00)-Water Temperature (C)]]*OO[[#This Row],[30]]</f>
        <v>1.0684626975134999E-5</v>
      </c>
      <c r="AF154" s="10">
        <f>3/24000000*OO[[#This Row],[88 (29JUN1985 21:00:00)-Water Temperature (C)]]*OO[[#This Row],[30]]</f>
        <v>1.0684626975134999E-5</v>
      </c>
      <c r="AG154" s="10">
        <f>3/24000000*OO[[#This Row],[89 (30JUN1985 00:00:00)-Water Temperature (C)]]*OO[[#This Row],[31]]</f>
        <v>1.0713110053437499E-5</v>
      </c>
      <c r="AH154" s="10">
        <f>3/24000000*OO[[#This Row],[90 (30JUN1985 03:00:00)-Water Temperature (C)]]*OO[[#This Row],[32]]</f>
        <v>1.00788209213825E-5</v>
      </c>
      <c r="AI154" s="10">
        <f>3/24000000*OO[[#This Row],[91 (30JUN1985 06:00:00)-Water Temperature (C)]]*OO[[#This Row],[33]]</f>
        <v>9.1115263654600005E-6</v>
      </c>
      <c r="AJ154" s="10">
        <f>3/24000000*OO[[#This Row],[92 (30JUN1985 09:00:00)-Water Temperature (C)]]*OO[[#This Row],[34]]</f>
        <v>8.5370377884499998E-6</v>
      </c>
      <c r="AK154" s="10">
        <f>3/24000000*OO[[#This Row],[93 (30JUN1985 12:00:00)-Water Temperature (C)]]*OO[[#This Row],[35]]</f>
        <v>7.9463344379474995E-6</v>
      </c>
      <c r="AL154" s="10">
        <f>3/24000000*OO[[#This Row],[94 (30JUN1985 15:00:00)-Water Temperature (C)]]*OO[[#This Row],[36]]</f>
        <v>7.5121960343424991E-6</v>
      </c>
      <c r="AM154" s="10">
        <f>3/24000000*OO[[#This Row],[95 (30JUN1985 18:00:00)-Water Temperature (C)]]*OO[[#This Row],[37]]</f>
        <v>7.195888592823749E-6</v>
      </c>
      <c r="AN154" s="10">
        <f>3/24000000*OO[[#This Row],[96 (30JUN1985 21:00:00)-Water Temperature (C)]]*OO[[#This Row],[38]]</f>
        <v>6.6795034598250009E-6</v>
      </c>
      <c r="AO154" s="10">
        <f>3/24000000*OO[[#This Row],[97 (01JUL1985 00:00:00)-Water Temperature (C)]]*OO[[#This Row],[39]]</f>
        <v>6.0055788877174995E-6</v>
      </c>
      <c r="AP154" s="10">
        <f>3/24000000*OO[[#This Row],[98 (01JUL1985 03:00:00)-Water Temperature (C)]]*OO[[#This Row],[40]]</f>
        <v>5.3562967604737497E-6</v>
      </c>
      <c r="AQ154" s="10">
        <f>3/24000000*OO[[#This Row],[99 (01JUL1985 06:00:00)-Water Temperature (C)]]*OO[[#This Row],[41]]</f>
        <v>4.6978736742350004E-6</v>
      </c>
      <c r="AR154" s="10">
        <f>3/24000000*OO[[#This Row],[100 (01JUL1985 09:00:00)-Water Temperature (C)]]*OO[[#This Row],[42]]</f>
        <v>4.3002585476400001E-6</v>
      </c>
      <c r="AS154" s="10">
        <f>3/24000000*OO[[#This Row],[101 (01JUL1985 12:00:00)-Water Temperature (C)]]*OO[[#This Row],[43]]</f>
        <v>3.9637048026000001E-6</v>
      </c>
      <c r="AT154" s="10">
        <f>3/24000000*OO[[#This Row],[102 (01JUL1985 15:00:00)-Water Temperature (C)]]*OO[[#This Row],[44]]</f>
        <v>3.6635529207712496E-6</v>
      </c>
      <c r="AU154" s="10">
        <f>3/24000000*OO[[#This Row],[103 (01JUL1985 18:00:00)-Water Temperature (C)]]*OO[[#This Row],[45]]</f>
        <v>3.4379271483349998E-6</v>
      </c>
      <c r="AV154" s="10">
        <f>3/24000000*OO[[#This Row],[104 (01JUL1985 21:00:00)-Water Temperature (C)]]*OO[[#This Row],[46]]</f>
        <v>3.1655681515412502E-6</v>
      </c>
      <c r="AW154" s="10">
        <f>3/24000000*OO[[#This Row],[105 (02JUL1985 00:00:00)-Water Temperature (C)]]*OO[[#This Row],[47]]</f>
        <v>2.8675075754374998E-6</v>
      </c>
      <c r="AX154" s="10">
        <f>3/24000000*OO[[#This Row],[106 (02JUL1985 03:00:00)-Water Temperature (C)]]*OO[[#This Row],[48]]</f>
        <v>2.5786253864037498E-6</v>
      </c>
      <c r="AY154" s="10">
        <f>3/24000000*OO[[#This Row],[107 (02JUL1985 06:00:00)-Water Temperature (C)]]*OO[[#This Row],[49]]</f>
        <v>2.277659720385E-6</v>
      </c>
      <c r="AZ154" s="10">
        <f>3/24000000*OO[[#This Row],[108 (02JUL1985 09:00:00)-Water Temperature (C)]]*OO[[#This Row],[50]]</f>
        <v>2.0017396641509999E-6</v>
      </c>
      <c r="BA154" s="10">
        <f>3/24000000*OO[[#This Row],[109 (02JUL1985 12:00:00)-Water Temperature (C)]]*OO[[#This Row],[51]]</f>
        <v>1.8004295260089998E-6</v>
      </c>
      <c r="BB154" s="10">
        <f>3/24000000*OO[[#This Row],[110 (02JUL1985 15:00:00)-Water Temperature (C)]]*OO[[#This Row],[52]]</f>
        <v>1.5938998193875E-6</v>
      </c>
      <c r="BC154" s="10">
        <f>3/24000000*OO[[#This Row],[111 (02JUL1985 18:00:00)-Water Temperature (C)]]*OO[[#This Row],[53]]</f>
        <v>1.4066794659975001E-6</v>
      </c>
      <c r="BD154" s="10">
        <f>3/24000000*OO[[#This Row],[112 (02JUL1985 21:00:00)-Water Temperature (C)]]*OO[[#This Row],[54]]</f>
        <v>1.2094304810239998E-6</v>
      </c>
      <c r="BE154" s="10">
        <f>3/24000000*OO[[#This Row],[113 (03JUL1985 00:00:00)-Water Temperature (C)]]*OO[[#This Row],[55]]</f>
        <v>1.0185579450404997E-6</v>
      </c>
      <c r="BF154" s="10">
        <f>3/24000000*OO[[#This Row],[114 (03JUL1985 03:00:00)-Water Temperature (C)]]*OO[[#This Row],[56]]</f>
        <v>8.1785665587937492E-7</v>
      </c>
      <c r="BG154" s="10">
        <f>3/24000000*OO[[#This Row],[115 (03JUL1985 06:00:00)-Water Temperature (C)]]*OO[[#This Row],[57]]</f>
        <v>6.1856511285937503E-7</v>
      </c>
      <c r="BH154" s="10">
        <f>3/24000000*OO[[#This Row],[116 (03JUL1985 09:00:00)-Water Temperature (C)]]*OO[[#This Row],[58]]</f>
        <v>4.5100382884649997E-7</v>
      </c>
      <c r="BI154" s="10">
        <f>3/24000000*OO[[#This Row],[117 (03JUL1985 12:00:00)-Water Temperature (C)]]*OO[[#This Row],[59]]</f>
        <v>3.3334392860624996E-7</v>
      </c>
      <c r="BJ154" s="10">
        <f>3/24000000*OO[[#This Row],[118 (03JUL1985 15:00:00)-Water Temperature (C)]]*OO[[#This Row],[60]]</f>
        <v>2.54017363743E-7</v>
      </c>
      <c r="BK154" s="10">
        <f>3/24000000*OO[[#This Row],[119 (03JUL1985 18:00:00)-Water Temperature (C)]]*OO[[#This Row],[61]]</f>
        <v>2.0644490515162495E-7</v>
      </c>
      <c r="BL154" s="10">
        <f>3/24000000*OO[[#This Row],[120 (03JUL1985 21:00:00)-Water Temperature (C)]]*OO[[#This Row],[62]]</f>
        <v>1.7133738444135E-7</v>
      </c>
      <c r="BM154" s="10">
        <f>3/24000000*OO[[#This Row],[121 (04JUL1985 00:00:00)-Water Temperature (C)]]*OO[[#This Row],[63]]</f>
        <v>1.4481453678527498E-7</v>
      </c>
      <c r="BN154" s="10">
        <f>3/24000000*OO[[#This Row],[122 (04JUL1985 03:00:00)-Water Temperature (C)]]*OO[[#This Row],[64]]</f>
        <v>1.2438263054987499E-7</v>
      </c>
      <c r="BO154" s="10">
        <f>3/24000000*OO[[#This Row],[123 (04JUL1985 06:00:00)-Water Temperature (C)]]*OO[[#This Row],[65]]</f>
        <v>1.0657150089275E-7</v>
      </c>
      <c r="BP154" s="10">
        <f>3/24000000*OO[[#This Row],[124 (04JUL1985 09:00:00)-Water Temperature (C)]]*OO[[#This Row],[66]]</f>
        <v>9.4950593997574995E-8</v>
      </c>
      <c r="BQ154" s="10">
        <f>3/24000000*OO[[#This Row],[125 (04JUL1985 12:00:00)-Water Temperature (C)]]*OO[[#This Row],[67]]</f>
        <v>8.5392847367249997E-8</v>
      </c>
      <c r="BR154" s="10">
        <f>3/24000000*OO[[#This Row],[126 (04JUL1985 15:00:00)-Water Temperature (C)]]*OO[[#This Row],[68]]</f>
        <v>7.7122906730550007E-8</v>
      </c>
      <c r="BS154" s="10">
        <f>3/24000000*OO[[#This Row],[127 (04JUL1985 18:00:00)-Water Temperature (C)]]*OO[[#This Row],[69]]</f>
        <v>7.2768946656874988E-8</v>
      </c>
      <c r="BT154" s="10">
        <f>3/24000000*OO[[#This Row],[128 (04JUL1985 21:00:00)-Water Temperature (C)]]*OO[[#This Row],[70]]</f>
        <v>6.8762740122037491E-8</v>
      </c>
      <c r="BU154" s="10">
        <f>3/24000000*OO[[#This Row],[129 (05JUL1985 00:00:00)-Water Temperature (C)]]*OO[[#This Row],[71]]</f>
        <v>6.324184261329999E-8</v>
      </c>
      <c r="BV154" s="10">
        <f>3/24000000*OO[[#This Row],[130 (05JUL1985 03:00:00)-Water Temperature (C)]]*OO[[#This Row],[72]]</f>
        <v>5.8134344794662495E-8</v>
      </c>
      <c r="BW154" s="10">
        <f>3/24000000*OO[[#This Row],[131 (05JUL1985 06:00:00)-Water Temperature (C)]]*OO[[#This Row],[73]]</f>
        <v>5.2875809438837498E-8</v>
      </c>
      <c r="BX154" s="10">
        <f>3/24000000*OO[[#This Row],[132 (05JUL1985 09:00:00)-Water Temperature (C)]]*OO[[#This Row],[74]]</f>
        <v>5.0271461811350002E-8</v>
      </c>
      <c r="BY154" s="10">
        <f>3/24000000*OO[[#This Row],[133 (05JUL1985 12:00:00)-Water Temperature (C)]]*OO[[#This Row],[75]]</f>
        <v>4.8734048013300006E-8</v>
      </c>
      <c r="BZ154" s="10">
        <f>3/24000000*OO[[#This Row],[134 (05JUL1985 15:00:00)-Water Temperature (C)]]*OO[[#This Row],[76]]</f>
        <v>4.7727084095999989E-8</v>
      </c>
      <c r="CA154" s="10">
        <f>3/24000000*OO[[#This Row],[135 (05JUL1985 18:00:00)-Water Temperature (C)]]*OO[[#This Row],[77]]</f>
        <v>4.6973522150500001E-8</v>
      </c>
      <c r="CB154" s="10">
        <f>3/24000000*OO[[#This Row],[136 (05JUL1985 21:00:00)-Water Temperature (C)]]*OO[[#This Row],[78]]</f>
        <v>4.5291663614999999E-8</v>
      </c>
      <c r="CC154" s="10">
        <f>3/24000000*OO[[#This Row],[137 (06JUL1985 00:00:00)-Water Temperature (C)]]*OO[[#This Row],[79]]</f>
        <v>4.3302453857812502E-8</v>
      </c>
      <c r="CD154" s="10">
        <f>3/24000000*OO[[#This Row],[138 (06JUL1985 03:00:00)-Water Temperature (C)]]*OO[[#This Row],[80]]</f>
        <v>4.2012867214012504E-8</v>
      </c>
      <c r="CE154" s="10">
        <f>3/24000000*OO[[#This Row],[139 (06JUL1985 06:00:00)-Water Temperature (C)]]*OO[[#This Row],[81]]</f>
        <v>4.0672595421849992E-8</v>
      </c>
      <c r="CF154" s="10">
        <f>3/24000000*OO[[#This Row],[140 (06JUL1985 09:00:00)-Water Temperature (C)]]*OO[[#This Row],[82]]</f>
        <v>4.0740774741675E-8</v>
      </c>
      <c r="CG154" s="10">
        <f>3/24000000*OO[[#This Row],[141 (06JUL1985 12:00:00)-Water Temperature (C)]]*OO[[#This Row],[83]]</f>
        <v>4.0642336883575003E-8</v>
      </c>
      <c r="CH154" s="10">
        <f>3/24000000*OO[[#This Row],[142 (06JUL1985 15:00:00)-Water Temperature (C)]]*OO[[#This Row],[84]]</f>
        <v>4.0505026032475004E-8</v>
      </c>
      <c r="CI154" s="10">
        <f>3/24000000*OO[[#This Row],[143 (06JUL1985 18:00:00)-Water Temperature (C)]]*OO[[#This Row],[85]]</f>
        <v>4.0231749983124998E-8</v>
      </c>
      <c r="CJ154" s="10">
        <f>3/24000000*OO[[#This Row],[144 (06JUL1985 21:00:00)-Water Temperature (C)]]*OO[[#This Row],[86]]</f>
        <v>3.9272314399649994E-8</v>
      </c>
      <c r="CK154" s="10">
        <f>3/24000000*OO[[#This Row],[145 (07JUL1985 00:00:00)-Water Temperature (C)]]*OO[[#This Row],[87]]</f>
        <v>3.7883826076799995E-8</v>
      </c>
      <c r="CL154" s="10">
        <f>3/24000000*OO[[#This Row],[146 (07JUL1985 03:00:00)-Water Temperature (C)]]*OO[[#This Row],[88]]</f>
        <v>3.7157977221649997E-8</v>
      </c>
      <c r="CM154" s="10">
        <f>3/24000000*OO[[#This Row],[147 (07JUL1985 06:00:00)-Water Temperature (C)]]*OO[[#This Row],[89]]</f>
        <v>3.6506909115525002E-8</v>
      </c>
      <c r="CN154" s="10">
        <f>3/24000000*OO[[#This Row],[148 (07JUL1985 09:00:00)-Water Temperature (C)]]*OO[[#This Row],[90]]</f>
        <v>3.6698989030000004E-8</v>
      </c>
      <c r="CO154" s="10">
        <f>3/24000000*OO[[#This Row],[149 (07JUL1985 12:00:00)-Water Temperature (C)]]*OO[[#This Row],[91]]</f>
        <v>3.5384459140800002E-8</v>
      </c>
      <c r="CP154" s="10">
        <f>3/24000000*OO[[#This Row],[150 (07JUL1985 15:00:00)-Water Temperature (C)]]*OO[[#This Row],[92]]</f>
        <v>3.4867903194637501E-8</v>
      </c>
      <c r="CQ154" s="10">
        <f>3/24000000*OO[[#This Row],[151 (07JUL1985 18:00:00)-Water Temperature (C)]]*OO[[#This Row],[93]]</f>
        <v>3.4142713014312496E-8</v>
      </c>
      <c r="CR154" s="10">
        <f>3/24000000*OO[[#This Row],[152 (07JUL1985 21:00:00)-Water Temperature (C)]]*OO[[#This Row],[94]]</f>
        <v>3.2661719791749997E-8</v>
      </c>
      <c r="CS154" s="10">
        <f>3/24000000*OO[[#This Row],[153 (08JUL1985 00:00:00)-Water Temperature (C)]]*OO[[#This Row],[95]]</f>
        <v>3.0676416951075E-8</v>
      </c>
      <c r="CT154" s="10">
        <f>3/24000000*OO[[#This Row],[154 (08JUL1985 03:00:00)-Water Temperature (C)]]*OO[[#This Row],[96]]</f>
        <v>2.8331339040949999E-8</v>
      </c>
      <c r="CU154" s="10">
        <f>3/24000000*OO[[#This Row],[155 (08JUL1985 06:00:00)-Water Temperature (C)]]*OO[[#This Row],[97]]</f>
        <v>2.58550760523E-8</v>
      </c>
      <c r="CV154" s="10">
        <f>3/24000000*OO[[#This Row],[156 (08JUL1985 09:00:00)-Water Temperature (C)]]*OO[[#This Row],[98]]</f>
        <v>2.4596953787524998E-8</v>
      </c>
      <c r="CW154" s="10">
        <f>3/24000000*OO[[#This Row],[157 (08JUL1985 12:00:00)-Water Temperature (C)]]*OO[[#This Row],[99]]</f>
        <v>2.3614052657362496E-8</v>
      </c>
    </row>
    <row r="155" spans="1:101" x14ac:dyDescent="0.35">
      <c r="A155" t="s">
        <v>160</v>
      </c>
      <c r="B155">
        <v>841.86069999999995</v>
      </c>
      <c r="C155" s="10">
        <f>3/24*OO[[#This Row],[59 (26JUN1985 06:00:00)-Water Temperature (C)]]*OO[[#This Row],[1]]/SUM(OO[1])</f>
        <v>0</v>
      </c>
      <c r="D155" s="10">
        <f>3/24*OO[[#This Row],[60 (26JUN1985 09:00:00)-Water Temperature (C)]]*OO[[#This Row],[2]]/SUM(OO[2])</f>
        <v>0</v>
      </c>
      <c r="E155" s="10">
        <f>3/24*OO[[#This Row],[61 (26JUN1985 12:00:00)-Water Temperature (C)]]*OO[[#This Row],[3]]/SUM(OO[3])</f>
        <v>0</v>
      </c>
      <c r="F155" s="10">
        <f>3/24*OO[[#This Row],[62 (26JUN1985 15:00:00)-Water Temperature (C)]]*OO[[#This Row],[4]]/SUM(OO[4])</f>
        <v>0</v>
      </c>
      <c r="G155" s="10">
        <f>3/24*OO[[#This Row],[63 (26JUN1985 18:00:00)-Water Temperature (C)]]*OO[[#This Row],[5]]/SUM(OO[5])</f>
        <v>1.0525752396911795E-35</v>
      </c>
      <c r="H155" s="10">
        <f>3/24*OO[[#This Row],[64 (26JUN1985 21:00:00)-Water Temperature (C)]]*OO[[#This Row],[6]]/SUM(OO[6])</f>
        <v>3.5760057049798506E-24</v>
      </c>
      <c r="I155" s="10">
        <f>3/24*OO[[#This Row],[65 (27JUN1985 00:00:00)-Water Temperature (C)]]*OO[[#This Row],[7]]/SUM(OO[7])</f>
        <v>3.4278407057171251E-12</v>
      </c>
      <c r="J155" s="10">
        <f>3/24*OO[[#This Row],[66 (27JUN1985 03:00:00)-Water Temperature (C)]]*OO[[#This Row],[8]]/SUM(OO[8])</f>
        <v>1.05938319403045E-6</v>
      </c>
      <c r="K155" s="10">
        <f>3/24*OO[[#This Row],[67 (27JUN1985 06:00:00)-Water Temperature (C)]]*OO[[#This Row],[9]]/SUM(OO[9])</f>
        <v>3.173098887270139E-4</v>
      </c>
      <c r="L155" s="10">
        <f>3/24*OO[[#This Row],[68 (27JUN1985 09:00:00)-Water Temperature (C)]]*OO[[#This Row],[10]]/SUM(OO[10])</f>
        <v>8.161331168882395E-3</v>
      </c>
      <c r="M155" s="10">
        <f>3/24*OO[[#This Row],[69 (27JUN1985 12:00:00)-Water Temperature (C)]]*OO[[#This Row],[11]]/SUM(OO[11])</f>
        <v>4.134195781313689E-2</v>
      </c>
      <c r="N155" s="10">
        <f>3/24*OO[[#This Row],[70 (27JUN1985 15:00:00)-Water Temperature (C)]]*OO[[#This Row],[12]]/SUM(OO[12])</f>
        <v>6.4020282094011366E-2</v>
      </c>
      <c r="O155" s="10">
        <f>3/24*OO[[#This Row],[71 (27JUN1985 18:00:00)-Water Temperature (C)]]*OO[[#This Row],[13]]/SUM(OO[13])</f>
        <v>4.0463566938309034E-2</v>
      </c>
      <c r="P155" s="10">
        <f>3/24*OO[[#This Row],[72 (27JUN1985 21:00:00)-Water Temperature (C)]]*OO[[#This Row],[14]]/SUM(OO[14])</f>
        <v>1.2451990255314325E-2</v>
      </c>
      <c r="Q155" s="10">
        <f>3/24*OO[[#This Row],[73 (28JUN1985 00:00:00)-Water Temperature (C)]]*OO[[#This Row],[15]]/SUM(OO[15])</f>
        <v>2.2384231065835859E-3</v>
      </c>
      <c r="R155" s="10">
        <f>3/24*OO[[#This Row],[74 (28JUN1985 03:00:00)-Water Temperature (C)]]*OO[[#This Row],[16]]/SUM(OO[16])</f>
        <v>2.9784343317312335E-4</v>
      </c>
      <c r="S155" s="10">
        <f>3/24*OO[[#This Row],[75 (28JUN1985 06:00:00)-Water Temperature (C)]]*OO[[#This Row],[17]]/SUM(OO[17])</f>
        <v>5.5447036408451923E-5</v>
      </c>
      <c r="T155" s="10">
        <f>3/24*OO[[#This Row],[76 (28JUN1985 09:00:00)-Water Temperature (C)]]*OO[[#This Row],[18]]/SUM(OO[18])</f>
        <v>2.9359734475391823E-5</v>
      </c>
      <c r="U155" s="10">
        <f>3/24*OO[[#This Row],[77 (28JUN1985 12:00:00)-Water Temperature (C)]]*OO[[#This Row],[19]]/SUM(OO[19])</f>
        <v>2.4506535894024505E-5</v>
      </c>
      <c r="V155" s="10">
        <f>3/24000000*OO[[#This Row],[78 (28JUN1985 15:00:00)-Water Temperature (C)]]*OO[[#This Row],[20]]</f>
        <v>2.2782111769725002E-5</v>
      </c>
      <c r="W155" s="10">
        <f>3/24000000*OO[[#This Row],[79 (28JUN1985 18:00:00)-Water Temperature (C)]]*OO[[#This Row],[21]]</f>
        <v>2.1629767151750002E-5</v>
      </c>
      <c r="X155" s="10">
        <f>3/24000000*OO[[#This Row],[80 (28JUN1985 21:00:00)-Water Temperature (C)]]*OO[[#This Row],[22]]</f>
        <v>2.0445401896656249E-5</v>
      </c>
      <c r="Y155" s="10">
        <f>3/24000000*OO[[#This Row],[81 (29JUN1985 00:00:00)-Water Temperature (C)]]*OO[[#This Row],[23]]</f>
        <v>1.895364780253875E-5</v>
      </c>
      <c r="Z155" s="10">
        <f>3/24000000*OO[[#This Row],[82 (29JUN1985 03:00:00)-Water Temperature (C)]]*OO[[#This Row],[24]]</f>
        <v>1.7027869978192501E-5</v>
      </c>
      <c r="AA155" s="10">
        <f>3/24000000*OO[[#This Row],[83 (29JUN1985 06:00:00)-Water Temperature (C)]]*OO[[#This Row],[25]]</f>
        <v>1.5046524864264999E-5</v>
      </c>
      <c r="AB155" s="10">
        <f>3/24000000*OO[[#This Row],[84 (29JUN1985 09:00:00)-Water Temperature (C)]]*OO[[#This Row],[26]]</f>
        <v>1.3709642626602499E-5</v>
      </c>
      <c r="AC155" s="10">
        <f>3/24000000*OO[[#This Row],[85 (29JUN1985 12:00:00)-Water Temperature (C)]]*OO[[#This Row],[27]]</f>
        <v>1.2586646204324997E-5</v>
      </c>
      <c r="AD155" s="10">
        <f>3/24000000*OO[[#This Row],[86 (29JUN1985 15:00:00)-Water Temperature (C)]]*OO[[#This Row],[28]]</f>
        <v>1.2479191152074999E-5</v>
      </c>
      <c r="AE155" s="10">
        <f>3/24000000*OO[[#This Row],[88 (29JUN1985 21:00:00)-Water Temperature (C)]]*OO[[#This Row],[30]]</f>
        <v>1.4398429691834997E-5</v>
      </c>
      <c r="AF155" s="10">
        <f>3/24000000*OO[[#This Row],[88 (29JUN1985 21:00:00)-Water Temperature (C)]]*OO[[#This Row],[30]]</f>
        <v>1.4398429691834997E-5</v>
      </c>
      <c r="AG155" s="10">
        <f>3/24000000*OO[[#This Row],[89 (30JUN1985 00:00:00)-Water Temperature (C)]]*OO[[#This Row],[31]]</f>
        <v>1.4502669459733749E-5</v>
      </c>
      <c r="AH155" s="10">
        <f>3/24000000*OO[[#This Row],[90 (30JUN1985 03:00:00)-Water Temperature (C)]]*OO[[#This Row],[32]]</f>
        <v>1.3701528308811249E-5</v>
      </c>
      <c r="AI155" s="10">
        <f>3/24000000*OO[[#This Row],[91 (30JUN1985 06:00:00)-Water Temperature (C)]]*OO[[#This Row],[33]]</f>
        <v>1.2408426147780001E-5</v>
      </c>
      <c r="AJ155" s="10">
        <f>3/24000000*OO[[#This Row],[92 (30JUN1985 09:00:00)-Water Temperature (C)]]*OO[[#This Row],[34]]</f>
        <v>1.161523472272E-5</v>
      </c>
      <c r="AK155" s="10">
        <f>3/24000000*OO[[#This Row],[93 (30JUN1985 12:00:00)-Water Temperature (C)]]*OO[[#This Row],[35]]</f>
        <v>1.0779370410026249E-5</v>
      </c>
      <c r="AL155" s="10">
        <f>3/24000000*OO[[#This Row],[94 (30JUN1985 15:00:00)-Water Temperature (C)]]*OO[[#This Row],[36]]</f>
        <v>1.014701485762E-5</v>
      </c>
      <c r="AM155" s="10">
        <f>3/24000000*OO[[#This Row],[95 (30JUN1985 18:00:00)-Water Temperature (C)]]*OO[[#This Row],[37]]</f>
        <v>9.681124027193749E-6</v>
      </c>
      <c r="AN155" s="10">
        <f>3/24000000*OO[[#This Row],[96 (30JUN1985 21:00:00)-Water Temperature (C)]]*OO[[#This Row],[38]]</f>
        <v>8.9409185374312482E-6</v>
      </c>
      <c r="AO155" s="10">
        <f>3/24000000*OO[[#This Row],[97 (01JUL1985 00:00:00)-Water Temperature (C)]]*OO[[#This Row],[39]]</f>
        <v>8.0045570891124996E-6</v>
      </c>
      <c r="AP155" s="10">
        <f>3/24000000*OO[[#This Row],[98 (01JUL1985 03:00:00)-Water Temperature (C)]]*OO[[#This Row],[40]]</f>
        <v>7.1266908914224992E-6</v>
      </c>
      <c r="AQ155" s="10">
        <f>3/24000000*OO[[#This Row],[99 (01JUL1985 06:00:00)-Water Temperature (C)]]*OO[[#This Row],[41]]</f>
        <v>6.2453520525262502E-6</v>
      </c>
      <c r="AR155" s="10">
        <f>3/24000000*OO[[#This Row],[100 (01JUL1985 09:00:00)-Water Temperature (C)]]*OO[[#This Row],[42]]</f>
        <v>5.7014422025962499E-6</v>
      </c>
      <c r="AS155" s="10">
        <f>3/24000000*OO[[#This Row],[101 (01JUL1985 12:00:00)-Water Temperature (C)]]*OO[[#This Row],[43]]</f>
        <v>5.2384681724924998E-6</v>
      </c>
      <c r="AT155" s="10">
        <f>3/24000000*OO[[#This Row],[102 (01JUL1985 15:00:00)-Water Temperature (C)]]*OO[[#This Row],[44]]</f>
        <v>4.8171681318412493E-6</v>
      </c>
      <c r="AU155" s="10">
        <f>3/24000000*OO[[#This Row],[103 (01JUL1985 18:00:00)-Water Temperature (C)]]*OO[[#This Row],[45]]</f>
        <v>4.4950682616612493E-6</v>
      </c>
      <c r="AV155" s="10">
        <f>3/24000000*OO[[#This Row],[104 (01JUL1985 21:00:00)-Water Temperature (C)]]*OO[[#This Row],[46]]</f>
        <v>4.1150423909662505E-6</v>
      </c>
      <c r="AW155" s="10">
        <f>3/24000000*OO[[#This Row],[105 (02JUL1985 00:00:00)-Water Temperature (C)]]*OO[[#This Row],[47]]</f>
        <v>3.7093699990249995E-6</v>
      </c>
      <c r="AX155" s="10">
        <f>3/24000000*OO[[#This Row],[106 (02JUL1985 03:00:00)-Water Temperature (C)]]*OO[[#This Row],[48]]</f>
        <v>3.326228089985E-6</v>
      </c>
      <c r="AY155" s="10">
        <f>3/24000000*OO[[#This Row],[107 (02JUL1985 06:00:00)-Water Temperature (C)]]*OO[[#This Row],[49]]</f>
        <v>2.932895274075E-6</v>
      </c>
      <c r="AZ155" s="10">
        <f>3/24000000*OO[[#This Row],[108 (02JUL1985 09:00:00)-Water Temperature (C)]]*OO[[#This Row],[50]]</f>
        <v>2.5720775240962502E-6</v>
      </c>
      <c r="BA155" s="10">
        <f>3/24000000*OO[[#This Row],[109 (02JUL1985 12:00:00)-Water Temperature (C)]]*OO[[#This Row],[51]]</f>
        <v>2.3088571518074999E-6</v>
      </c>
      <c r="BB155" s="10">
        <f>3/24000000*OO[[#This Row],[110 (02JUL1985 15:00:00)-Water Temperature (C)]]*OO[[#This Row],[52]]</f>
        <v>2.0412043317639998E-6</v>
      </c>
      <c r="BC155" s="10">
        <f>3/24000000*OO[[#This Row],[111 (02JUL1985 18:00:00)-Water Temperature (C)]]*OO[[#This Row],[53]]</f>
        <v>1.7956387946289996E-6</v>
      </c>
      <c r="BD155" s="10">
        <f>3/24000000*OO[[#This Row],[112 (02JUL1985 21:00:00)-Water Temperature (C)]]*OO[[#This Row],[54]]</f>
        <v>1.5427263749958749E-6</v>
      </c>
      <c r="BE155" s="10">
        <f>3/24000000*OO[[#This Row],[113 (03JUL1985 00:00:00)-Water Temperature (C)]]*OO[[#This Row],[55]]</f>
        <v>1.3012112315070002E-6</v>
      </c>
      <c r="BF155" s="10">
        <f>3/24000000*OO[[#This Row],[114 (03JUL1985 03:00:00)-Water Temperature (C)]]*OO[[#This Row],[56]]</f>
        <v>1.0498200392839998E-6</v>
      </c>
      <c r="BG155" s="10">
        <f>3/24000000*OO[[#This Row],[115 (03JUL1985 06:00:00)-Water Temperature (C)]]*OO[[#This Row],[57]]</f>
        <v>7.9831904431999983E-7</v>
      </c>
      <c r="BH155" s="10">
        <f>3/24000000*OO[[#This Row],[116 (03JUL1985 09:00:00)-Water Temperature (C)]]*OO[[#This Row],[58]]</f>
        <v>5.845681008090001E-7</v>
      </c>
      <c r="BI155" s="10">
        <f>3/24000000*OO[[#This Row],[117 (03JUL1985 12:00:00)-Water Temperature (C)]]*OO[[#This Row],[59]]</f>
        <v>4.31987676815625E-7</v>
      </c>
      <c r="BJ155" s="10">
        <f>3/24000000*OO[[#This Row],[118 (03JUL1985 15:00:00)-Water Temperature (C)]]*OO[[#This Row],[60]]</f>
        <v>3.2762931391125003E-7</v>
      </c>
      <c r="BK155" s="10">
        <f>3/24000000*OO[[#This Row],[119 (03JUL1985 18:00:00)-Water Temperature (C)]]*OO[[#This Row],[61]]</f>
        <v>2.6422502376262498E-7</v>
      </c>
      <c r="BL155" s="10">
        <f>3/24000000*OO[[#This Row],[120 (03JUL1985 21:00:00)-Water Temperature (C)]]*OO[[#This Row],[62]]</f>
        <v>2.1799074426349999E-7</v>
      </c>
      <c r="BM155" s="10">
        <f>3/24000000*OO[[#This Row],[121 (04JUL1985 00:00:00)-Water Temperature (C)]]*OO[[#This Row],[63]]</f>
        <v>1.8362530340880001E-7</v>
      </c>
      <c r="BN155" s="10">
        <f>3/24000000*OO[[#This Row],[122 (04JUL1985 03:00:00)-Water Temperature (C)]]*OO[[#This Row],[64]]</f>
        <v>1.5763283620060001E-7</v>
      </c>
      <c r="BO155" s="10">
        <f>3/24000000*OO[[#This Row],[123 (04JUL1985 06:00:00)-Water Temperature (C)]]*OO[[#This Row],[65]]</f>
        <v>1.3520242580849999E-7</v>
      </c>
      <c r="BP155" s="10">
        <f>3/24000000*OO[[#This Row],[124 (04JUL1985 09:00:00)-Water Temperature (C)]]*OO[[#This Row],[66]]</f>
        <v>1.2051802496576248E-7</v>
      </c>
      <c r="BQ155" s="10">
        <f>3/24000000*OO[[#This Row],[125 (04JUL1985 12:00:00)-Water Temperature (C)]]*OO[[#This Row],[67]]</f>
        <v>1.0839490093355E-7</v>
      </c>
      <c r="BR155" s="10">
        <f>3/24000000*OO[[#This Row],[126 (04JUL1985 15:00:00)-Water Temperature (C)]]*OO[[#This Row],[68]]</f>
        <v>9.7677794336500001E-8</v>
      </c>
      <c r="BS155" s="10">
        <f>3/24000000*OO[[#This Row],[127 (04JUL1985 18:00:00)-Water Temperature (C)]]*OO[[#This Row],[69]]</f>
        <v>9.1801495202249986E-8</v>
      </c>
      <c r="BT155" s="10">
        <f>3/24000000*OO[[#This Row],[128 (04JUL1985 21:00:00)-Water Temperature (C)]]*OO[[#This Row],[70]]</f>
        <v>8.6512232398124989E-8</v>
      </c>
      <c r="BU155" s="10">
        <f>3/24000000*OO[[#This Row],[129 (05JUL1985 00:00:00)-Water Temperature (C)]]*OO[[#This Row],[71]]</f>
        <v>7.9499716567499984E-8</v>
      </c>
      <c r="BV155" s="10">
        <f>3/24000000*OO[[#This Row],[130 (05JUL1985 03:00:00)-Water Temperature (C)]]*OO[[#This Row],[72]]</f>
        <v>7.3131200095199997E-8</v>
      </c>
      <c r="BW155" s="10">
        <f>3/24000000*OO[[#This Row],[131 (05JUL1985 06:00:00)-Water Temperature (C)]]*OO[[#This Row],[73]]</f>
        <v>6.6715108741037501E-8</v>
      </c>
      <c r="BX155" s="10">
        <f>3/24000000*OO[[#This Row],[132 (05JUL1985 09:00:00)-Water Temperature (C)]]*OO[[#This Row],[74]]</f>
        <v>6.3473559098074998E-8</v>
      </c>
      <c r="BY155" s="10">
        <f>3/24000000*OO[[#This Row],[133 (05JUL1985 12:00:00)-Water Temperature (C)]]*OO[[#This Row],[75]]</f>
        <v>6.1527443765749996E-8</v>
      </c>
      <c r="BZ155" s="10">
        <f>3/24000000*OO[[#This Row],[134 (05JUL1985 15:00:00)-Water Temperature (C)]]*OO[[#This Row],[76]]</f>
        <v>6.0187708978950013E-8</v>
      </c>
      <c r="CA155" s="10">
        <f>3/24000000*OO[[#This Row],[135 (05JUL1985 18:00:00)-Water Temperature (C)]]*OO[[#This Row],[77]]</f>
        <v>5.9124247827825003E-8</v>
      </c>
      <c r="CB155" s="10">
        <f>3/24000000*OO[[#This Row],[136 (05JUL1985 21:00:00)-Water Temperature (C)]]*OO[[#This Row],[78]]</f>
        <v>5.6834966951000003E-8</v>
      </c>
      <c r="CC155" s="10">
        <f>3/24000000*OO[[#This Row],[137 (06JUL1985 00:00:00)-Water Temperature (C)]]*OO[[#This Row],[79]]</f>
        <v>5.4200802213074996E-8</v>
      </c>
      <c r="CD155" s="10">
        <f>3/24000000*OO[[#This Row],[138 (06JUL1985 03:00:00)-Water Temperature (C)]]*OO[[#This Row],[80]]</f>
        <v>5.2544018528237502E-8</v>
      </c>
      <c r="CE155" s="10">
        <f>3/24000000*OO[[#This Row],[139 (06JUL1985 06:00:00)-Water Temperature (C)]]*OO[[#This Row],[81]]</f>
        <v>5.0995026061449993E-8</v>
      </c>
      <c r="CF155" s="10">
        <f>3/24000000*OO[[#This Row],[140 (06JUL1985 09:00:00)-Water Temperature (C)]]*OO[[#This Row],[82]]</f>
        <v>5.1177733787249985E-8</v>
      </c>
      <c r="CG155" s="10">
        <f>3/24000000*OO[[#This Row],[141 (06JUL1985 12:00:00)-Water Temperature (C)]]*OO[[#This Row],[83]]</f>
        <v>5.1142932222750006E-8</v>
      </c>
      <c r="CH155" s="10">
        <f>3/24000000*OO[[#This Row],[142 (06JUL1985 15:00:00)-Water Temperature (C)]]*OO[[#This Row],[84]]</f>
        <v>5.0927848196899991E-8</v>
      </c>
      <c r="CI155" s="10">
        <f>3/24000000*OO[[#This Row],[143 (06JUL1985 18:00:00)-Water Temperature (C)]]*OO[[#This Row],[85]]</f>
        <v>5.0498756167862491E-8</v>
      </c>
      <c r="CJ155" s="10">
        <f>3/24000000*OO[[#This Row],[144 (06JUL1985 21:00:00)-Water Temperature (C)]]*OO[[#This Row],[86]]</f>
        <v>4.9158405095999997E-8</v>
      </c>
      <c r="CK155" s="10">
        <f>3/24000000*OO[[#This Row],[145 (07JUL1985 00:00:00)-Water Temperature (C)]]*OO[[#This Row],[87]]</f>
        <v>4.7301344842837492E-8</v>
      </c>
      <c r="CL155" s="10">
        <f>3/24000000*OO[[#This Row],[146 (07JUL1985 03:00:00)-Water Temperature (C)]]*OO[[#This Row],[88]]</f>
        <v>4.6322905625799995E-8</v>
      </c>
      <c r="CM155" s="10">
        <f>3/24000000*OO[[#This Row],[147 (07JUL1985 06:00:00)-Water Temperature (C)]]*OO[[#This Row],[89]]</f>
        <v>4.5593582201999997E-8</v>
      </c>
      <c r="CN155" s="10">
        <f>3/24000000*OO[[#This Row],[148 (07JUL1985 09:00:00)-Water Temperature (C)]]*OO[[#This Row],[90]]</f>
        <v>4.5899672756175001E-8</v>
      </c>
      <c r="CO155" s="10">
        <f>3/24000000*OO[[#This Row],[149 (07JUL1985 12:00:00)-Water Temperature (C)]]*OO[[#This Row],[91]]</f>
        <v>4.4368460329499997E-8</v>
      </c>
      <c r="CP155" s="10">
        <f>3/24000000*OO[[#This Row],[150 (07JUL1985 15:00:00)-Water Temperature (C)]]*OO[[#This Row],[92]]</f>
        <v>4.3733847726499994E-8</v>
      </c>
      <c r="CQ155" s="10">
        <f>3/24000000*OO[[#This Row],[151 (07JUL1985 18:00:00)-Water Temperature (C)]]*OO[[#This Row],[93]]</f>
        <v>4.2838002017099991E-8</v>
      </c>
      <c r="CR155" s="10">
        <f>3/24000000*OO[[#This Row],[152 (07JUL1985 21:00:00)-Water Temperature (C)]]*OO[[#This Row],[94]]</f>
        <v>4.0924725702099998E-8</v>
      </c>
      <c r="CS155" s="10">
        <f>3/24000000*OO[[#This Row],[153 (08JUL1985 00:00:00)-Water Temperature (C)]]*OO[[#This Row],[95]]</f>
        <v>3.8435765498487494E-8</v>
      </c>
      <c r="CT155" s="10">
        <f>3/24000000*OO[[#This Row],[154 (08JUL1985 03:00:00)-Water Temperature (C)]]*OO[[#This Row],[96]]</f>
        <v>3.5572774602575001E-8</v>
      </c>
      <c r="CU155" s="10">
        <f>3/24000000*OO[[#This Row],[155 (08JUL1985 06:00:00)-Water Temperature (C)]]*OO[[#This Row],[97]]</f>
        <v>3.257039332908749E-8</v>
      </c>
      <c r="CV155" s="10">
        <f>3/24000000*OO[[#This Row],[156 (08JUL1985 09:00:00)-Water Temperature (C)]]*OO[[#This Row],[98]]</f>
        <v>3.1017420429849998E-8</v>
      </c>
      <c r="CW155" s="10">
        <f>3/24000000*OO[[#This Row],[157 (08JUL1985 12:00:00)-Water Temperature (C)]]*OO[[#This Row],[99]]</f>
        <v>2.9805517228562494E-8</v>
      </c>
    </row>
    <row r="156" spans="1:101" x14ac:dyDescent="0.35">
      <c r="A156" t="s">
        <v>161</v>
      </c>
      <c r="B156">
        <v>867.38459999999998</v>
      </c>
      <c r="C156" s="10">
        <f>3/24*OO[[#This Row],[59 (26JUN1985 06:00:00)-Water Temperature (C)]]*OO[[#This Row],[1]]/SUM(OO[1])</f>
        <v>0</v>
      </c>
      <c r="D156" s="10">
        <f>3/24*OO[[#This Row],[60 (26JUN1985 09:00:00)-Water Temperature (C)]]*OO[[#This Row],[2]]/SUM(OO[2])</f>
        <v>0</v>
      </c>
      <c r="E156" s="10">
        <f>3/24*OO[[#This Row],[61 (26JUN1985 12:00:00)-Water Temperature (C)]]*OO[[#This Row],[3]]/SUM(OO[3])</f>
        <v>0</v>
      </c>
      <c r="F156" s="10">
        <f>3/24*OO[[#This Row],[62 (26JUN1985 15:00:00)-Water Temperature (C)]]*OO[[#This Row],[4]]/SUM(OO[4])</f>
        <v>0</v>
      </c>
      <c r="G156" s="10">
        <f>3/24*OO[[#This Row],[63 (26JUN1985 18:00:00)-Water Temperature (C)]]*OO[[#This Row],[5]]/SUM(OO[5])</f>
        <v>3.0733052062067103E-36</v>
      </c>
      <c r="H156" s="10">
        <f>3/24*OO[[#This Row],[64 (26JUN1985 21:00:00)-Water Temperature (C)]]*OO[[#This Row],[6]]/SUM(OO[6])</f>
        <v>1.0616188831218013E-24</v>
      </c>
      <c r="I156" s="10">
        <f>3/24*OO[[#This Row],[65 (27JUN1985 00:00:00)-Water Temperature (C)]]*OO[[#This Row],[7]]/SUM(OO[7])</f>
        <v>8.1282228521565216E-13</v>
      </c>
      <c r="J156" s="10">
        <f>3/24*OO[[#This Row],[66 (27JUN1985 03:00:00)-Water Temperature (C)]]*OO[[#This Row],[8]]/SUM(OO[8])</f>
        <v>7.5440650493375336E-7</v>
      </c>
      <c r="K156" s="10">
        <f>3/24*OO[[#This Row],[67 (27JUN1985 06:00:00)-Water Temperature (C)]]*OO[[#This Row],[9]]/SUM(OO[9])</f>
        <v>2.9269258448899398E-4</v>
      </c>
      <c r="L156" s="10">
        <f>3/24*OO[[#This Row],[68 (27JUN1985 09:00:00)-Water Temperature (C)]]*OO[[#This Row],[10]]/SUM(OO[10])</f>
        <v>8.9725691375049221E-3</v>
      </c>
      <c r="M156" s="10">
        <f>3/24*OO[[#This Row],[69 (27JUN1985 12:00:00)-Water Temperature (C)]]*OO[[#This Row],[11]]/SUM(OO[11])</f>
        <v>5.2113081450955237E-2</v>
      </c>
      <c r="N156" s="10">
        <f>3/24*OO[[#This Row],[70 (27JUN1985 15:00:00)-Water Temperature (C)]]*OO[[#This Row],[12]]/SUM(OO[12])</f>
        <v>9.0014393301665066E-2</v>
      </c>
      <c r="O156" s="10">
        <f>3/24*OO[[#This Row],[71 (27JUN1985 18:00:00)-Water Temperature (C)]]*OO[[#This Row],[13]]/SUM(OO[13])</f>
        <v>6.243924749879895E-2</v>
      </c>
      <c r="P156" s="10">
        <f>3/24*OO[[#This Row],[72 (27JUN1985 21:00:00)-Water Temperature (C)]]*OO[[#This Row],[14]]/SUM(OO[14])</f>
        <v>2.0732439663392228E-2</v>
      </c>
      <c r="Q156" s="10">
        <f>3/24*OO[[#This Row],[73 (28JUN1985 00:00:00)-Water Temperature (C)]]*OO[[#This Row],[15]]/SUM(OO[15])</f>
        <v>3.9517284995721214E-3</v>
      </c>
      <c r="R156" s="10">
        <f>3/24*OO[[#This Row],[74 (28JUN1985 03:00:00)-Water Temperature (C)]]*OO[[#This Row],[16]]/SUM(OO[16])</f>
        <v>5.3738357922120204E-4</v>
      </c>
      <c r="S156" s="10">
        <f>3/24*OO[[#This Row],[75 (28JUN1985 06:00:00)-Water Temperature (C)]]*OO[[#This Row],[17]]/SUM(OO[17])</f>
        <v>9.1076798174830097E-5</v>
      </c>
      <c r="T156" s="10">
        <f>3/24*OO[[#This Row],[76 (28JUN1985 09:00:00)-Water Temperature (C)]]*OO[[#This Row],[18]]/SUM(OO[18])</f>
        <v>4.3127286714422673E-5</v>
      </c>
      <c r="U156" s="10">
        <f>3/24*OO[[#This Row],[77 (28JUN1985 12:00:00)-Water Temperature (C)]]*OO[[#This Row],[19]]/SUM(OO[19])</f>
        <v>3.5108347323487059E-5</v>
      </c>
      <c r="V156" s="10">
        <f>3/24000000*OO[[#This Row],[78 (28JUN1985 15:00:00)-Water Temperature (C)]]*OO[[#This Row],[20]]</f>
        <v>3.2405772880799994E-5</v>
      </c>
      <c r="W156" s="10">
        <f>3/24000000*OO[[#This Row],[79 (28JUN1985 18:00:00)-Water Temperature (C)]]*OO[[#This Row],[21]]</f>
        <v>3.0680237542799996E-5</v>
      </c>
      <c r="X156" s="10">
        <f>3/24000000*OO[[#This Row],[80 (28JUN1985 21:00:00)-Water Temperature (C)]]*OO[[#This Row],[22]]</f>
        <v>2.8992115790000004E-5</v>
      </c>
      <c r="Y156" s="10">
        <f>3/24000000*OO[[#This Row],[81 (29JUN1985 00:00:00)-Water Temperature (C)]]*OO[[#This Row],[23]]</f>
        <v>2.69608155477375E-5</v>
      </c>
      <c r="Z156" s="10">
        <f>3/24000000*OO[[#This Row],[82 (29JUN1985 03:00:00)-Water Temperature (C)]]*OO[[#This Row],[24]]</f>
        <v>2.43038620188E-5</v>
      </c>
      <c r="AA156" s="10">
        <f>3/24000000*OO[[#This Row],[83 (29JUN1985 06:00:00)-Water Temperature (C)]]*OO[[#This Row],[25]]</f>
        <v>2.151242469585E-5</v>
      </c>
      <c r="AB156" s="10">
        <f>3/24000000*OO[[#This Row],[84 (29JUN1985 09:00:00)-Water Temperature (C)]]*OO[[#This Row],[26]]</f>
        <v>1.9625239656749997E-5</v>
      </c>
      <c r="AC156" s="10">
        <f>3/24000000*OO[[#This Row],[85 (29JUN1985 12:00:00)-Water Temperature (C)]]*OO[[#This Row],[27]]</f>
        <v>1.790653432956E-5</v>
      </c>
      <c r="AD156" s="10">
        <f>3/24000000*OO[[#This Row],[86 (29JUN1985 15:00:00)-Water Temperature (C)]]*OO[[#This Row],[28]]</f>
        <v>1.7537791589179999E-5</v>
      </c>
      <c r="AE156" s="10">
        <f>3/24000000*OO[[#This Row],[88 (29JUN1985 21:00:00)-Water Temperature (C)]]*OO[[#This Row],[30]]</f>
        <v>2.0007561249262499E-5</v>
      </c>
      <c r="AF156" s="10">
        <f>3/24000000*OO[[#This Row],[88 (29JUN1985 21:00:00)-Water Temperature (C)]]*OO[[#This Row],[30]]</f>
        <v>2.0007561249262499E-5</v>
      </c>
      <c r="AG156" s="10">
        <f>3/24000000*OO[[#This Row],[89 (30JUN1985 00:00:00)-Water Temperature (C)]]*OO[[#This Row],[31]]</f>
        <v>2.0231624933437501E-5</v>
      </c>
      <c r="AH156" s="10">
        <f>3/24000000*OO[[#This Row],[90 (30JUN1985 03:00:00)-Water Temperature (C)]]*OO[[#This Row],[32]]</f>
        <v>1.9218053835825E-5</v>
      </c>
      <c r="AI156" s="10">
        <f>3/24000000*OO[[#This Row],[91 (30JUN1985 06:00:00)-Water Temperature (C)]]*OO[[#This Row],[33]]</f>
        <v>1.7469392088001249E-5</v>
      </c>
      <c r="AJ156" s="10">
        <f>3/24000000*OO[[#This Row],[92 (30JUN1985 09:00:00)-Water Temperature (C)]]*OO[[#This Row],[34]]</f>
        <v>1.6374123682185E-5</v>
      </c>
      <c r="AK156" s="10">
        <f>3/24000000*OO[[#This Row],[93 (30JUN1985 12:00:00)-Water Temperature (C)]]*OO[[#This Row],[35]]</f>
        <v>1.5163584217781247E-5</v>
      </c>
      <c r="AL156" s="10">
        <f>3/24000000*OO[[#This Row],[94 (30JUN1985 15:00:00)-Water Temperature (C)]]*OO[[#This Row],[36]]</f>
        <v>1.4227737238112499E-5</v>
      </c>
      <c r="AM156" s="10">
        <f>3/24000000*OO[[#This Row],[95 (30JUN1985 18:00:00)-Water Temperature (C)]]*OO[[#This Row],[37]]</f>
        <v>1.3522627345194998E-5</v>
      </c>
      <c r="AN156" s="10">
        <f>3/24000000*OO[[#This Row],[96 (30JUN1985 21:00:00)-Water Temperature (C)]]*OO[[#This Row],[38]]</f>
        <v>1.2397909707299999E-5</v>
      </c>
      <c r="AO156" s="10">
        <f>3/24000000*OO[[#This Row],[97 (01JUL1985 00:00:00)-Water Temperature (C)]]*OO[[#This Row],[39]]</f>
        <v>1.10382626902E-5</v>
      </c>
      <c r="AP156" s="10">
        <f>3/24000000*OO[[#This Row],[98 (01JUL1985 03:00:00)-Water Temperature (C)]]*OO[[#This Row],[40]]</f>
        <v>9.8017718923250006E-6</v>
      </c>
      <c r="AQ156" s="10">
        <f>3/24000000*OO[[#This Row],[99 (01JUL1985 06:00:00)-Water Temperature (C)]]*OO[[#This Row],[41]]</f>
        <v>8.5867776303687508E-6</v>
      </c>
      <c r="AR156" s="10">
        <f>3/24000000*OO[[#This Row],[100 (01JUL1985 09:00:00)-Water Temperature (C)]]*OO[[#This Row],[42]]</f>
        <v>7.8171821951875003E-6</v>
      </c>
      <c r="AS156" s="10">
        <f>3/24000000*OO[[#This Row],[101 (01JUL1985 12:00:00)-Water Temperature (C)]]*OO[[#This Row],[43]]</f>
        <v>7.1653807960262498E-6</v>
      </c>
      <c r="AT156" s="10">
        <f>3/24000000*OO[[#This Row],[102 (01JUL1985 15:00:00)-Water Temperature (C)]]*OO[[#This Row],[44]]</f>
        <v>6.5572058304000001E-6</v>
      </c>
      <c r="AU156" s="10">
        <f>3/24000000*OO[[#This Row],[103 (01JUL1985 18:00:00)-Water Temperature (C)]]*OO[[#This Row],[45]]</f>
        <v>6.0818109681374996E-6</v>
      </c>
      <c r="AV156" s="10">
        <f>3/24000000*OO[[#This Row],[104 (01JUL1985 21:00:00)-Water Temperature (C)]]*OO[[#This Row],[46]]</f>
        <v>5.5298232217987489E-6</v>
      </c>
      <c r="AW156" s="10">
        <f>3/24000000*OO[[#This Row],[105 (02JUL1985 00:00:00)-Water Temperature (C)]]*OO[[#This Row],[47]]</f>
        <v>4.9576875249799994E-6</v>
      </c>
      <c r="AX156" s="10">
        <f>3/24000000*OO[[#This Row],[106 (02JUL1985 03:00:00)-Water Temperature (C)]]*OO[[#This Row],[48]]</f>
        <v>4.4310560249725001E-6</v>
      </c>
      <c r="AY156" s="10">
        <f>3/24000000*OO[[#This Row],[107 (02JUL1985 06:00:00)-Water Temperature (C)]]*OO[[#This Row],[49]]</f>
        <v>3.9006777654149999E-6</v>
      </c>
      <c r="AZ156" s="10">
        <f>3/24000000*OO[[#This Row],[108 (02JUL1985 09:00:00)-Water Temperature (C)]]*OO[[#This Row],[50]]</f>
        <v>3.4137169676099999E-6</v>
      </c>
      <c r="BA156" s="10">
        <f>3/24000000*OO[[#This Row],[109 (02JUL1985 12:00:00)-Water Temperature (C)]]*OO[[#This Row],[51]]</f>
        <v>3.0577014687499996E-6</v>
      </c>
      <c r="BB156" s="10">
        <f>3/24000000*OO[[#This Row],[110 (02JUL1985 15:00:00)-Water Temperature (C)]]*OO[[#This Row],[52]]</f>
        <v>2.7036731304374995E-6</v>
      </c>
      <c r="BC156" s="10">
        <f>3/24000000*OO[[#This Row],[111 (02JUL1985 18:00:00)-Water Temperature (C)]]*OO[[#This Row],[53]]</f>
        <v>2.3720578025000003E-6</v>
      </c>
      <c r="BD156" s="10">
        <f>3/24000000*OO[[#This Row],[112 (02JUL1985 21:00:00)-Water Temperature (C)]]*OO[[#This Row],[54]]</f>
        <v>2.0376751007959999E-6</v>
      </c>
      <c r="BE156" s="10">
        <f>3/24000000*OO[[#This Row],[113 (03JUL1985 00:00:00)-Water Temperature (C)]]*OO[[#This Row],[55]]</f>
        <v>1.7222378718319999E-6</v>
      </c>
      <c r="BF156" s="10">
        <f>3/24000000*OO[[#This Row],[114 (03JUL1985 03:00:00)-Water Temperature (C)]]*OO[[#This Row],[56]]</f>
        <v>1.3975133865644998E-6</v>
      </c>
      <c r="BG156" s="10">
        <f>3/24000000*OO[[#This Row],[115 (03JUL1985 06:00:00)-Water Temperature (C)]]*OO[[#This Row],[57]]</f>
        <v>1.06979078037E-6</v>
      </c>
      <c r="BH156" s="10">
        <f>3/24000000*OO[[#This Row],[116 (03JUL1985 09:00:00)-Water Temperature (C)]]*OO[[#This Row],[58]]</f>
        <v>7.8814588218749987E-7</v>
      </c>
      <c r="BI156" s="10">
        <f>3/24000000*OO[[#This Row],[117 (03JUL1985 12:00:00)-Water Temperature (C)]]*OO[[#This Row],[59]]</f>
        <v>5.8318121979837486E-7</v>
      </c>
      <c r="BJ156" s="10">
        <f>3/24000000*OO[[#This Row],[118 (03JUL1985 15:00:00)-Water Temperature (C)]]*OO[[#This Row],[60]]</f>
        <v>4.4028409106100002E-7</v>
      </c>
      <c r="BK156" s="10">
        <f>3/24000000*OO[[#This Row],[119 (03JUL1985 18:00:00)-Water Temperature (C)]]*OO[[#This Row],[61]]</f>
        <v>3.5204286737674998E-7</v>
      </c>
      <c r="BL156" s="10">
        <f>3/24000000*OO[[#This Row],[120 (03JUL1985 21:00:00)-Water Temperature (C)]]*OO[[#This Row],[62]]</f>
        <v>2.8826174910524999E-7</v>
      </c>
      <c r="BM156" s="10">
        <f>3/24000000*OO[[#This Row],[121 (04JUL1985 00:00:00)-Water Temperature (C)]]*OO[[#This Row],[63]]</f>
        <v>2.4185681589249999E-7</v>
      </c>
      <c r="BN156" s="10">
        <f>3/24000000*OO[[#This Row],[122 (04JUL1985 03:00:00)-Water Temperature (C)]]*OO[[#This Row],[64]]</f>
        <v>2.0743787588012497E-7</v>
      </c>
      <c r="BO156" s="10">
        <f>3/24000000*OO[[#This Row],[123 (04JUL1985 06:00:00)-Water Temperature (C)]]*OO[[#This Row],[65]]</f>
        <v>1.7815075908232498E-7</v>
      </c>
      <c r="BP156" s="10">
        <f>3/24000000*OO[[#This Row],[124 (04JUL1985 09:00:00)-Water Temperature (C)]]*OO[[#This Row],[66]]</f>
        <v>1.590606997847E-7</v>
      </c>
      <c r="BQ156" s="10">
        <f>3/24000000*OO[[#This Row],[125 (04JUL1985 12:00:00)-Water Temperature (C)]]*OO[[#This Row],[67]]</f>
        <v>1.4302240188037499E-7</v>
      </c>
      <c r="BR156" s="10">
        <f>3/24000000*OO[[#This Row],[126 (04JUL1985 15:00:00)-Water Temperature (C)]]*OO[[#This Row],[68]]</f>
        <v>1.2860346584174997E-7</v>
      </c>
      <c r="BS156" s="10">
        <f>3/24000000*OO[[#This Row],[127 (04JUL1985 18:00:00)-Water Temperature (C)]]*OO[[#This Row],[69]]</f>
        <v>1.20349399090275E-7</v>
      </c>
      <c r="BT156" s="10">
        <f>3/24000000*OO[[#This Row],[128 (04JUL1985 21:00:00)-Water Temperature (C)]]*OO[[#This Row],[70]]</f>
        <v>1.1293838285137498E-7</v>
      </c>
      <c r="BU156" s="10">
        <f>3/24000000*OO[[#This Row],[129 (05JUL1985 00:00:00)-Water Temperature (C)]]*OO[[#This Row],[71]]</f>
        <v>1.0364026700943749E-7</v>
      </c>
      <c r="BV156" s="10">
        <f>3/24000000*OO[[#This Row],[130 (05JUL1985 03:00:00)-Water Temperature (C)]]*OO[[#This Row],[72]]</f>
        <v>9.5369589491912496E-8</v>
      </c>
      <c r="BW156" s="10">
        <f>3/24000000*OO[[#This Row],[131 (05JUL1985 06:00:00)-Water Temperature (C)]]*OO[[#This Row],[73]]</f>
        <v>8.7325373926000002E-8</v>
      </c>
      <c r="BX156" s="10">
        <f>3/24000000*OO[[#This Row],[132 (05JUL1985 09:00:00)-Water Temperature (C)]]*OO[[#This Row],[74]]</f>
        <v>8.3235254380574986E-8</v>
      </c>
      <c r="BY156" s="10">
        <f>3/24000000*OO[[#This Row],[133 (05JUL1985 12:00:00)-Water Temperature (C)]]*OO[[#This Row],[75]]</f>
        <v>8.0682021392175001E-8</v>
      </c>
      <c r="BZ156" s="10">
        <f>3/24000000*OO[[#This Row],[134 (05JUL1985 15:00:00)-Water Temperature (C)]]*OO[[#This Row],[76]]</f>
        <v>7.8831933576124993E-8</v>
      </c>
      <c r="CA156" s="10">
        <f>3/24000000*OO[[#This Row],[135 (05JUL1985 18:00:00)-Water Temperature (C)]]*OO[[#This Row],[77]]</f>
        <v>7.7254965240950014E-8</v>
      </c>
      <c r="CB156" s="10">
        <f>3/24000000*OO[[#This Row],[136 (05JUL1985 21:00:00)-Water Temperature (C)]]*OO[[#This Row],[78]]</f>
        <v>7.3942307985899992E-8</v>
      </c>
      <c r="CC156" s="10">
        <f>3/24000000*OO[[#This Row],[137 (06JUL1985 00:00:00)-Water Temperature (C)]]*OO[[#This Row],[79]]</f>
        <v>7.0301146054649986E-8</v>
      </c>
      <c r="CD156" s="10">
        <f>3/24000000*OO[[#This Row],[138 (06JUL1985 03:00:00)-Water Temperature (C)]]*OO[[#This Row],[80]]</f>
        <v>6.8060012792199984E-8</v>
      </c>
      <c r="CE156" s="10">
        <f>3/24000000*OO[[#This Row],[139 (06JUL1985 06:00:00)-Water Temperature (C)]]*OO[[#This Row],[81]]</f>
        <v>6.6256132941674993E-8</v>
      </c>
      <c r="CF156" s="10">
        <f>3/24000000*OO[[#This Row],[140 (06JUL1985 09:00:00)-Water Temperature (C)]]*OO[[#This Row],[82]]</f>
        <v>6.6691354635999981E-8</v>
      </c>
      <c r="CG156" s="10">
        <f>3/24000000*OO[[#This Row],[141 (06JUL1985 12:00:00)-Water Temperature (C)]]*OO[[#This Row],[83]]</f>
        <v>6.6797325702562492E-8</v>
      </c>
      <c r="CH156" s="10">
        <f>3/24000000*OO[[#This Row],[142 (06JUL1985 15:00:00)-Water Temperature (C)]]*OO[[#This Row],[84]]</f>
        <v>6.6469296711024986E-8</v>
      </c>
      <c r="CI156" s="10">
        <f>3/24000000*OO[[#This Row],[143 (06JUL1985 18:00:00)-Water Temperature (C)]]*OO[[#This Row],[85]]</f>
        <v>6.5789666345000002E-8</v>
      </c>
      <c r="CJ156" s="10">
        <f>3/24000000*OO[[#This Row],[144 (06JUL1985 21:00:00)-Water Temperature (C)]]*OO[[#This Row],[86]]</f>
        <v>6.3803995563750006E-8</v>
      </c>
      <c r="CK156" s="10">
        <f>3/24000000*OO[[#This Row],[145 (07JUL1985 00:00:00)-Water Temperature (C)]]*OO[[#This Row],[87]]</f>
        <v>6.1223827086787486E-8</v>
      </c>
      <c r="CL156" s="10">
        <f>3/24000000*OO[[#This Row],[146 (07JUL1985 03:00:00)-Water Temperature (C)]]*OO[[#This Row],[88]]</f>
        <v>5.9840076954549999E-8</v>
      </c>
      <c r="CM156" s="10">
        <f>3/24000000*OO[[#This Row],[147 (07JUL1985 06:00:00)-Water Temperature (C)]]*OO[[#This Row],[89]]</f>
        <v>5.9038228012399995E-8</v>
      </c>
      <c r="CN156" s="10">
        <f>3/24000000*OO[[#This Row],[148 (07JUL1985 09:00:00)-Water Temperature (C)]]*OO[[#This Row],[90]]</f>
        <v>5.9559994016999994E-8</v>
      </c>
      <c r="CO156" s="10">
        <f>3/24000000*OO[[#This Row],[149 (07JUL1985 12:00:00)-Water Temperature (C)]]*OO[[#This Row],[91]]</f>
        <v>5.7741010759237496E-8</v>
      </c>
      <c r="CP156" s="10">
        <f>3/24000000*OO[[#This Row],[150 (07JUL1985 15:00:00)-Water Temperature (C)]]*OO[[#This Row],[92]]</f>
        <v>5.6988768291487503E-8</v>
      </c>
      <c r="CQ156" s="10">
        <f>3/24000000*OO[[#This Row],[151 (07JUL1985 18:00:00)-Water Temperature (C)]]*OO[[#This Row],[93]]</f>
        <v>5.5830924938400003E-8</v>
      </c>
      <c r="CR156" s="10">
        <f>3/24000000*OO[[#This Row],[152 (07JUL1985 21:00:00)-Water Temperature (C)]]*OO[[#This Row],[94]]</f>
        <v>5.3225849391187494E-8</v>
      </c>
      <c r="CS156" s="10">
        <f>3/24000000*OO[[#This Row],[153 (08JUL1985 00:00:00)-Water Temperature (C)]]*OO[[#This Row],[95]]</f>
        <v>4.9973628972837505E-8</v>
      </c>
      <c r="CT156" s="10">
        <f>3/24000000*OO[[#This Row],[154 (08JUL1985 03:00:00)-Water Temperature (C)]]*OO[[#This Row],[96]]</f>
        <v>4.6350938647200004E-8</v>
      </c>
      <c r="CU156" s="10">
        <f>3/24000000*OO[[#This Row],[155 (08JUL1985 06:00:00)-Water Temperature (C)]]*OO[[#This Row],[97]]</f>
        <v>4.2622866383887502E-8</v>
      </c>
      <c r="CV156" s="10">
        <f>3/24000000*OO[[#This Row],[156 (08JUL1985 09:00:00)-Water Temperature (C)]]*OO[[#This Row],[98]]</f>
        <v>4.0668649992312507E-8</v>
      </c>
      <c r="CW156" s="10">
        <f>3/24000000*OO[[#This Row],[157 (08JUL1985 12:00:00)-Water Temperature (C)]]*OO[[#This Row],[99]]</f>
        <v>3.9124983299874994E-8</v>
      </c>
    </row>
    <row r="157" spans="1:101" x14ac:dyDescent="0.35">
      <c r="A157" t="s">
        <v>162</v>
      </c>
      <c r="B157">
        <v>932.39840000000004</v>
      </c>
      <c r="C157" s="10">
        <f>3/24*OO[[#This Row],[59 (26JUN1985 06:00:00)-Water Temperature (C)]]*OO[[#This Row],[1]]/SUM(OO[1])</f>
        <v>0</v>
      </c>
      <c r="D157" s="10">
        <f>3/24*OO[[#This Row],[60 (26JUN1985 09:00:00)-Water Temperature (C)]]*OO[[#This Row],[2]]/SUM(OO[2])</f>
        <v>0</v>
      </c>
      <c r="E157" s="10">
        <f>3/24*OO[[#This Row],[61 (26JUN1985 12:00:00)-Water Temperature (C)]]*OO[[#This Row],[3]]/SUM(OO[3])</f>
        <v>0</v>
      </c>
      <c r="F157" s="10">
        <f>3/24*OO[[#This Row],[62 (26JUN1985 15:00:00)-Water Temperature (C)]]*OO[[#This Row],[4]]/SUM(OO[4])</f>
        <v>0</v>
      </c>
      <c r="G157" s="10">
        <f>3/24*OO[[#This Row],[63 (26JUN1985 18:00:00)-Water Temperature (C)]]*OO[[#This Row],[5]]/SUM(OO[5])</f>
        <v>4.9323598360262746E-37</v>
      </c>
      <c r="H157" s="10">
        <f>3/24*OO[[#This Row],[64 (26JUN1985 21:00:00)-Water Temperature (C)]]*OO[[#This Row],[6]]/SUM(OO[6])</f>
        <v>1.7709713484840734E-25</v>
      </c>
      <c r="I157" s="10">
        <f>3/24*OO[[#This Row],[65 (27JUN1985 00:00:00)-Water Temperature (C)]]*OO[[#This Row],[7]]/SUM(OO[7])</f>
        <v>1.3141420584554253E-13</v>
      </c>
      <c r="J157" s="10">
        <f>3/24*OO[[#This Row],[66 (27JUN1985 03:00:00)-Water Temperature (C)]]*OO[[#This Row],[8]]/SUM(OO[8])</f>
        <v>3.6144887475598944E-7</v>
      </c>
      <c r="K157" s="10">
        <f>3/24*OO[[#This Row],[67 (27JUN1985 06:00:00)-Water Temperature (C)]]*OO[[#This Row],[9]]/SUM(OO[9])</f>
        <v>1.8162069067897358E-4</v>
      </c>
      <c r="L157" s="10">
        <f>3/24*OO[[#This Row],[68 (27JUN1985 09:00:00)-Water Temperature (C)]]*OO[[#This Row],[10]]/SUM(OO[10])</f>
        <v>6.5281912851100875E-3</v>
      </c>
      <c r="M157" s="10">
        <f>3/24*OO[[#This Row],[69 (27JUN1985 12:00:00)-Water Temperature (C)]]*OO[[#This Row],[11]]/SUM(OO[11])</f>
        <v>4.2555160272952204E-2</v>
      </c>
      <c r="N157" s="10">
        <f>3/24*OO[[#This Row],[70 (27JUN1985 15:00:00)-Water Temperature (C)]]*OO[[#This Row],[12]]/SUM(OO[12])</f>
        <v>8.020170097473725E-2</v>
      </c>
      <c r="O157" s="10">
        <f>3/24*OO[[#This Row],[71 (27JUN1985 18:00:00)-Water Temperature (C)]]*OO[[#This Row],[13]]/SUM(OO[13])</f>
        <v>5.9548948485029569E-2</v>
      </c>
      <c r="P157" s="10">
        <f>3/24*OO[[#This Row],[72 (27JUN1985 21:00:00)-Water Temperature (C)]]*OO[[#This Row],[14]]/SUM(OO[14])</f>
        <v>2.0850791789364442E-2</v>
      </c>
      <c r="Q157" s="10">
        <f>3/24*OO[[#This Row],[73 (28JUN1985 00:00:00)-Water Temperature (C)]]*OO[[#This Row],[15]]/SUM(OO[15])</f>
        <v>4.1343139039762156E-3</v>
      </c>
      <c r="R157" s="10">
        <f>3/24*OO[[#This Row],[74 (28JUN1985 03:00:00)-Water Temperature (C)]]*OO[[#This Row],[16]]/SUM(OO[16])</f>
        <v>5.7074667289767748E-4</v>
      </c>
      <c r="S157" s="10">
        <f>3/24*OO[[#This Row],[75 (28JUN1985 06:00:00)-Water Temperature (C)]]*OO[[#This Row],[17]]/SUM(OO[17])</f>
        <v>9.1252398647893071E-5</v>
      </c>
      <c r="T157" s="10">
        <f>3/24*OO[[#This Row],[76 (28JUN1985 09:00:00)-Water Temperature (C)]]*OO[[#This Row],[18]]/SUM(OO[18])</f>
        <v>3.9694025579716273E-5</v>
      </c>
      <c r="U157" s="10">
        <f>3/24*OO[[#This Row],[77 (28JUN1985 12:00:00)-Water Temperature (C)]]*OO[[#This Row],[19]]/SUM(OO[19])</f>
        <v>3.1611592883366607E-5</v>
      </c>
      <c r="V157" s="10">
        <f>3/24000000*OO[[#This Row],[78 (28JUN1985 15:00:00)-Water Temperature (C)]]*OO[[#This Row],[20]]</f>
        <v>2.8993435919399995E-5</v>
      </c>
      <c r="W157" s="10">
        <f>3/24000000*OO[[#This Row],[79 (28JUN1985 18:00:00)-Water Temperature (C)]]*OO[[#This Row],[21]]</f>
        <v>2.735808109865E-5</v>
      </c>
      <c r="X157" s="10">
        <f>3/24000000*OO[[#This Row],[80 (28JUN1985 21:00:00)-Water Temperature (C)]]*OO[[#This Row],[22]]</f>
        <v>2.58207982415625E-5</v>
      </c>
      <c r="Y157" s="10">
        <f>3/24000000*OO[[#This Row],[81 (29JUN1985 00:00:00)-Water Temperature (C)]]*OO[[#This Row],[23]]</f>
        <v>2.4043159968537498E-5</v>
      </c>
      <c r="Z157" s="10">
        <f>3/24000000*OO[[#This Row],[82 (29JUN1985 03:00:00)-Water Temperature (C)]]*OO[[#This Row],[24]]</f>
        <v>2.1707327949024996E-5</v>
      </c>
      <c r="AA157" s="10">
        <f>3/24000000*OO[[#This Row],[83 (29JUN1985 06:00:00)-Water Temperature (C)]]*OO[[#This Row],[25]]</f>
        <v>1.9216970574341248E-5</v>
      </c>
      <c r="AB157" s="10">
        <f>3/24000000*OO[[#This Row],[84 (29JUN1985 09:00:00)-Water Temperature (C)]]*OO[[#This Row],[26]]</f>
        <v>1.7547856943297501E-5</v>
      </c>
      <c r="AC157" s="10">
        <f>3/24000000*OO[[#This Row],[85 (29JUN1985 12:00:00)-Water Temperature (C)]]*OO[[#This Row],[27]]</f>
        <v>1.5949296616962501E-5</v>
      </c>
      <c r="AD157" s="10">
        <f>3/24000000*OO[[#This Row],[86 (29JUN1985 15:00:00)-Water Temperature (C)]]*OO[[#This Row],[28]]</f>
        <v>1.5496826786714997E-5</v>
      </c>
      <c r="AE157" s="10">
        <f>3/24000000*OO[[#This Row],[88 (29JUN1985 21:00:00)-Water Temperature (C)]]*OO[[#This Row],[30]]</f>
        <v>1.7539708004234998E-5</v>
      </c>
      <c r="AF157" s="10">
        <f>3/24000000*OO[[#This Row],[88 (29JUN1985 21:00:00)-Water Temperature (C)]]*OO[[#This Row],[30]]</f>
        <v>1.7539708004234998E-5</v>
      </c>
      <c r="AG157" s="10">
        <f>3/24000000*OO[[#This Row],[89 (30JUN1985 00:00:00)-Water Temperature (C)]]*OO[[#This Row],[31]]</f>
        <v>1.7799316446824995E-5</v>
      </c>
      <c r="AH157" s="10">
        <f>3/24000000*OO[[#This Row],[90 (30JUN1985 03:00:00)-Water Temperature (C)]]*OO[[#This Row],[32]]</f>
        <v>1.6987513792280001E-5</v>
      </c>
      <c r="AI157" s="10">
        <f>3/24000000*OO[[#This Row],[91 (30JUN1985 06:00:00)-Water Temperature (C)]]*OO[[#This Row],[33]]</f>
        <v>1.5498042354112499E-5</v>
      </c>
      <c r="AJ157" s="10">
        <f>3/24000000*OO[[#This Row],[92 (30JUN1985 09:00:00)-Water Temperature (C)]]*OO[[#This Row],[34]]</f>
        <v>1.4544751875302498E-5</v>
      </c>
      <c r="AK157" s="10">
        <f>3/24000000*OO[[#This Row],[93 (30JUN1985 12:00:00)-Water Temperature (C)]]*OO[[#This Row],[35]]</f>
        <v>1.34455358295875E-5</v>
      </c>
      <c r="AL157" s="10">
        <f>3/24000000*OO[[#This Row],[94 (30JUN1985 15:00:00)-Water Temperature (C)]]*OO[[#This Row],[36]]</f>
        <v>1.2582657214291248E-5</v>
      </c>
      <c r="AM157" s="10">
        <f>3/24000000*OO[[#This Row],[95 (30JUN1985 18:00:00)-Water Temperature (C)]]*OO[[#This Row],[37]]</f>
        <v>1.195143486306E-5</v>
      </c>
      <c r="AN157" s="10">
        <f>3/24000000*OO[[#This Row],[96 (30JUN1985 21:00:00)-Water Temperature (C)]]*OO[[#This Row],[38]]</f>
        <v>1.093804924776875E-5</v>
      </c>
      <c r="AO157" s="10">
        <f>3/24000000*OO[[#This Row],[97 (01JUL1985 00:00:00)-Water Temperature (C)]]*OO[[#This Row],[39]]</f>
        <v>9.7338499264587496E-6</v>
      </c>
      <c r="AP157" s="10">
        <f>3/24000000*OO[[#This Row],[98 (01JUL1985 03:00:00)-Water Temperature (C)]]*OO[[#This Row],[40]]</f>
        <v>8.6580384356874999E-6</v>
      </c>
      <c r="AQ157" s="10">
        <f>3/24000000*OO[[#This Row],[99 (01JUL1985 06:00:00)-Water Temperature (C)]]*OO[[#This Row],[41]]</f>
        <v>7.6128828499499995E-6</v>
      </c>
      <c r="AR157" s="10">
        <f>3/24000000*OO[[#This Row],[100 (01JUL1985 09:00:00)-Water Temperature (C)]]*OO[[#This Row],[42]]</f>
        <v>6.940403078955E-6</v>
      </c>
      <c r="AS157" s="10">
        <f>3/24000000*OO[[#This Row],[101 (01JUL1985 12:00:00)-Water Temperature (C)]]*OO[[#This Row],[43]]</f>
        <v>6.371717211585001E-6</v>
      </c>
      <c r="AT157" s="10">
        <f>3/24000000*OO[[#This Row],[102 (01JUL1985 15:00:00)-Water Temperature (C)]]*OO[[#This Row],[44]]</f>
        <v>5.829972015018749E-6</v>
      </c>
      <c r="AU157" s="10">
        <f>3/24000000*OO[[#This Row],[103 (01JUL1985 18:00:00)-Water Temperature (C)]]*OO[[#This Row],[45]]</f>
        <v>5.4029185107974993E-6</v>
      </c>
      <c r="AV157" s="10">
        <f>3/24000000*OO[[#This Row],[104 (01JUL1985 21:00:00)-Water Temperature (C)]]*OO[[#This Row],[46]]</f>
        <v>4.9125952472687504E-6</v>
      </c>
      <c r="AW157" s="10">
        <f>3/24000000*OO[[#This Row],[105 (02JUL1985 00:00:00)-Water Temperature (C)]]*OO[[#This Row],[47]]</f>
        <v>4.4144238070912501E-6</v>
      </c>
      <c r="AX157" s="10">
        <f>3/24000000*OO[[#This Row],[106 (02JUL1985 03:00:00)-Water Temperature (C)]]*OO[[#This Row],[48]]</f>
        <v>3.9606318259637502E-6</v>
      </c>
      <c r="AY157" s="10">
        <f>3/24000000*OO[[#This Row],[107 (02JUL1985 06:00:00)-Water Temperature (C)]]*OO[[#This Row],[49]]</f>
        <v>3.5042739818624998E-6</v>
      </c>
      <c r="AZ157" s="10">
        <f>3/24000000*OO[[#This Row],[108 (02JUL1985 09:00:00)-Water Temperature (C)]]*OO[[#This Row],[50]]</f>
        <v>3.0794540695324992E-6</v>
      </c>
      <c r="BA157" s="10">
        <f>3/24000000*OO[[#This Row],[109 (02JUL1985 12:00:00)-Water Temperature (C)]]*OO[[#This Row],[51]]</f>
        <v>2.7662942065300004E-6</v>
      </c>
      <c r="BB157" s="10">
        <f>3/24000000*OO[[#This Row],[110 (02JUL1985 15:00:00)-Water Temperature (C)]]*OO[[#This Row],[52]]</f>
        <v>2.4537996561100001E-6</v>
      </c>
      <c r="BC157" s="10">
        <f>3/24000000*OO[[#This Row],[111 (02JUL1985 18:00:00)-Water Temperature (C)]]*OO[[#This Row],[53]]</f>
        <v>2.15511706026625E-6</v>
      </c>
      <c r="BD157" s="10">
        <f>3/24000000*OO[[#This Row],[112 (02JUL1985 21:00:00)-Water Temperature (C)]]*OO[[#This Row],[54]]</f>
        <v>1.8546747828056249E-6</v>
      </c>
      <c r="BE157" s="10">
        <f>3/24000000*OO[[#This Row],[113 (03JUL1985 00:00:00)-Water Temperature (C)]]*OO[[#This Row],[55]]</f>
        <v>1.5724315212294998E-6</v>
      </c>
      <c r="BF157" s="10">
        <f>3/24000000*OO[[#This Row],[114 (03JUL1985 03:00:00)-Water Temperature (C)]]*OO[[#This Row],[56]]</f>
        <v>1.2831691150174998E-6</v>
      </c>
      <c r="BG157" s="10">
        <f>3/24000000*OO[[#This Row],[115 (03JUL1985 06:00:00)-Water Temperature (C)]]*OO[[#This Row],[57]]</f>
        <v>9.883719790911249E-7</v>
      </c>
      <c r="BH157" s="10">
        <f>3/24000000*OO[[#This Row],[116 (03JUL1985 09:00:00)-Water Temperature (C)]]*OO[[#This Row],[58]]</f>
        <v>7.3208081283787505E-7</v>
      </c>
      <c r="BI157" s="10">
        <f>3/24000000*OO[[#This Row],[117 (03JUL1985 12:00:00)-Water Temperature (C)]]*OO[[#This Row],[59]]</f>
        <v>5.4267926439299985E-7</v>
      </c>
      <c r="BJ157" s="10">
        <f>3/24000000*OO[[#This Row],[118 (03JUL1985 15:00:00)-Water Temperature (C)]]*OO[[#This Row],[60]]</f>
        <v>4.0857683058499998E-7</v>
      </c>
      <c r="BK157" s="10">
        <f>3/24000000*OO[[#This Row],[119 (03JUL1985 18:00:00)-Water Temperature (C)]]*OO[[#This Row],[61]]</f>
        <v>3.2476183075199995E-7</v>
      </c>
      <c r="BL157" s="10">
        <f>3/24000000*OO[[#This Row],[120 (03JUL1985 21:00:00)-Water Temperature (C)]]*OO[[#This Row],[62]]</f>
        <v>2.6452157986499994E-7</v>
      </c>
      <c r="BM157" s="10">
        <f>3/24000000*OO[[#This Row],[121 (04JUL1985 00:00:00)-Water Temperature (C)]]*OO[[#This Row],[63]]</f>
        <v>2.2127060761724998E-7</v>
      </c>
      <c r="BN157" s="10">
        <f>3/24000000*OO[[#This Row],[122 (04JUL1985 03:00:00)-Water Temperature (C)]]*OO[[#This Row],[64]]</f>
        <v>1.89634602848E-7</v>
      </c>
      <c r="BO157" s="10">
        <f>3/24000000*OO[[#This Row],[123 (04JUL1985 06:00:00)-Water Temperature (C)]]*OO[[#This Row],[65]]</f>
        <v>1.6298278844264999E-7</v>
      </c>
      <c r="BP157" s="10">
        <f>3/24000000*OO[[#This Row],[124 (04JUL1985 09:00:00)-Water Temperature (C)]]*OO[[#This Row],[66]]</f>
        <v>1.45681424526875E-7</v>
      </c>
      <c r="BQ157" s="10">
        <f>3/24000000*OO[[#This Row],[125 (04JUL1985 12:00:00)-Water Temperature (C)]]*OO[[#This Row],[67]]</f>
        <v>1.3093357623775E-7</v>
      </c>
      <c r="BR157" s="10">
        <f>3/24000000*OO[[#This Row],[126 (04JUL1985 15:00:00)-Water Temperature (C)]]*OO[[#This Row],[68]]</f>
        <v>1.17551162282375E-7</v>
      </c>
      <c r="BS157" s="10">
        <f>3/24000000*OO[[#This Row],[127 (04JUL1985 18:00:00)-Water Temperature (C)]]*OO[[#This Row],[69]]</f>
        <v>1.09659610278E-7</v>
      </c>
      <c r="BT157" s="10">
        <f>3/24000000*OO[[#This Row],[128 (04JUL1985 21:00:00)-Water Temperature (C)]]*OO[[#This Row],[70]]</f>
        <v>1.0259698559005001E-7</v>
      </c>
      <c r="BU157" s="10">
        <f>3/24000000*OO[[#This Row],[129 (05JUL1985 00:00:00)-Water Temperature (C)]]*OO[[#This Row],[71]]</f>
        <v>9.4022657551124999E-8</v>
      </c>
      <c r="BV157" s="10">
        <f>3/24000000*OO[[#This Row],[130 (05JUL1985 03:00:00)-Water Temperature (C)]]*OO[[#This Row],[72]]</f>
        <v>8.6513493850874973E-8</v>
      </c>
      <c r="BW157" s="10">
        <f>3/24000000*OO[[#This Row],[131 (05JUL1985 06:00:00)-Water Temperature (C)]]*OO[[#This Row],[73]]</f>
        <v>7.9392354111899988E-8</v>
      </c>
      <c r="BX157" s="10">
        <f>3/24000000*OO[[#This Row],[132 (05JUL1985 09:00:00)-Water Temperature (C)]]*OO[[#This Row],[74]]</f>
        <v>7.5769770501449986E-8</v>
      </c>
      <c r="BY157" s="10">
        <f>3/24000000*OO[[#This Row],[133 (05JUL1985 12:00:00)-Water Temperature (C)]]*OO[[#This Row],[75]]</f>
        <v>7.3429084437749991E-8</v>
      </c>
      <c r="BZ157" s="10">
        <f>3/24000000*OO[[#This Row],[134 (05JUL1985 15:00:00)-Water Temperature (C)]]*OO[[#This Row],[76]]</f>
        <v>7.16814771036125E-8</v>
      </c>
      <c r="CA157" s="10">
        <f>3/24000000*OO[[#This Row],[135 (05JUL1985 18:00:00)-Water Temperature (C)]]*OO[[#This Row],[77]]</f>
        <v>7.0126888589437503E-8</v>
      </c>
      <c r="CB157" s="10">
        <f>3/24000000*OO[[#This Row],[136 (05JUL1985 21:00:00)-Water Temperature (C)]]*OO[[#This Row],[78]]</f>
        <v>6.6923622847612493E-8</v>
      </c>
      <c r="CC157" s="10">
        <f>3/24000000*OO[[#This Row],[137 (06JUL1985 00:00:00)-Water Temperature (C)]]*OO[[#This Row],[79]]</f>
        <v>6.3476324346125008E-8</v>
      </c>
      <c r="CD157" s="10">
        <f>3/24000000*OO[[#This Row],[138 (06JUL1985 03:00:00)-Water Temperature (C)]]*OO[[#This Row],[80]]</f>
        <v>6.1378985100150008E-8</v>
      </c>
      <c r="CE157" s="10">
        <f>3/24000000*OO[[#This Row],[139 (06JUL1985 06:00:00)-Water Temperature (C)]]*OO[[#This Row],[81]]</f>
        <v>5.9861195175749994E-8</v>
      </c>
      <c r="CF157" s="10">
        <f>3/24000000*OO[[#This Row],[140 (06JUL1985 09:00:00)-Water Temperature (C)]]*OO[[#This Row],[82]]</f>
        <v>6.0392200401974996E-8</v>
      </c>
      <c r="CG157" s="10">
        <f>3/24000000*OO[[#This Row],[141 (06JUL1985 12:00:00)-Water Temperature (C)]]*OO[[#This Row],[83]]</f>
        <v>6.0603912927674987E-8</v>
      </c>
      <c r="CH157" s="10">
        <f>3/24000000*OO[[#This Row],[142 (06JUL1985 15:00:00)-Water Temperature (C)]]*OO[[#This Row],[84]]</f>
        <v>6.0309315175199996E-8</v>
      </c>
      <c r="CI157" s="10">
        <f>3/24000000*OO[[#This Row],[143 (06JUL1985 18:00:00)-Water Temperature (C)]]*OO[[#This Row],[85]]</f>
        <v>5.9633371316349995E-8</v>
      </c>
      <c r="CJ157" s="10">
        <f>3/24000000*OO[[#This Row],[144 (06JUL1985 21:00:00)-Water Temperature (C)]]*OO[[#This Row],[86]]</f>
        <v>5.7715150274687503E-8</v>
      </c>
      <c r="CK157" s="10">
        <f>3/24000000*OO[[#This Row],[145 (07JUL1985 00:00:00)-Water Temperature (C)]]*OO[[#This Row],[87]]</f>
        <v>5.5278819726487506E-8</v>
      </c>
      <c r="CL157" s="10">
        <f>3/24000000*OO[[#This Row],[146 (07JUL1985 03:00:00)-Water Temperature (C)]]*OO[[#This Row],[88]]</f>
        <v>5.3960459998575009E-8</v>
      </c>
      <c r="CM157" s="10">
        <f>3/24000000*OO[[#This Row],[147 (07JUL1985 06:00:00)-Water Temperature (C)]]*OO[[#This Row],[89]]</f>
        <v>5.3326658256437486E-8</v>
      </c>
      <c r="CN157" s="10">
        <f>3/24000000*OO[[#This Row],[148 (07JUL1985 09:00:00)-Water Temperature (C)]]*OO[[#This Row],[90]]</f>
        <v>5.3916839542649987E-8</v>
      </c>
      <c r="CO157" s="10">
        <f>3/24000000*OO[[#This Row],[149 (07JUL1985 12:00:00)-Water Temperature (C)]]*OO[[#This Row],[91]]</f>
        <v>5.2397619487399994E-8</v>
      </c>
      <c r="CP157" s="10">
        <f>3/24000000*OO[[#This Row],[150 (07JUL1985 15:00:00)-Water Temperature (C)]]*OO[[#This Row],[92]]</f>
        <v>5.1773186608475001E-8</v>
      </c>
      <c r="CQ157" s="10">
        <f>3/24000000*OO[[#This Row],[151 (07JUL1985 18:00:00)-Water Temperature (C)]]*OO[[#This Row],[93]]</f>
        <v>5.0740879851512503E-8</v>
      </c>
      <c r="CR157" s="10">
        <f>3/24000000*OO[[#This Row],[152 (07JUL1985 21:00:00)-Water Temperature (C)]]*OO[[#This Row],[94]]</f>
        <v>4.8317577074724999E-8</v>
      </c>
      <c r="CS157" s="10">
        <f>3/24000000*OO[[#This Row],[153 (08JUL1985 00:00:00)-Water Temperature (C)]]*OO[[#This Row],[95]]</f>
        <v>4.5356789491762503E-8</v>
      </c>
      <c r="CT157" s="10">
        <f>3/24000000*OO[[#This Row],[154 (08JUL1985 03:00:00)-Water Temperature (C)]]*OO[[#This Row],[96]]</f>
        <v>4.2129443915549997E-8</v>
      </c>
      <c r="CU157" s="10">
        <f>3/24000000*OO[[#This Row],[155 (08JUL1985 06:00:00)-Water Temperature (C)]]*OO[[#This Row],[97]]</f>
        <v>3.8852335240137494E-8</v>
      </c>
      <c r="CV157" s="10">
        <f>3/24000000*OO[[#This Row],[156 (08JUL1985 09:00:00)-Water Temperature (C)]]*OO[[#This Row],[98]]</f>
        <v>3.7119157378874995E-8</v>
      </c>
      <c r="CW157" s="10">
        <f>3/24000000*OO[[#This Row],[157 (08JUL1985 12:00:00)-Water Temperature (C)]]*OO[[#This Row],[99]]</f>
        <v>3.5730955116237497E-8</v>
      </c>
    </row>
    <row r="158" spans="1:101" x14ac:dyDescent="0.35">
      <c r="A158" t="s">
        <v>163</v>
      </c>
      <c r="B158">
        <v>893.39620000000002</v>
      </c>
      <c r="C158" s="10">
        <f>3/24*OO[[#This Row],[59 (26JUN1985 06:00:00)-Water Temperature (C)]]*OO[[#This Row],[1]]/SUM(OO[1])</f>
        <v>0</v>
      </c>
      <c r="D158" s="10">
        <f>3/24*OO[[#This Row],[60 (26JUN1985 09:00:00)-Water Temperature (C)]]*OO[[#This Row],[2]]/SUM(OO[2])</f>
        <v>0</v>
      </c>
      <c r="E158" s="10">
        <f>3/24*OO[[#This Row],[61 (26JUN1985 12:00:00)-Water Temperature (C)]]*OO[[#This Row],[3]]/SUM(OO[3])</f>
        <v>0</v>
      </c>
      <c r="F158" s="10">
        <f>3/24*OO[[#This Row],[62 (26JUN1985 15:00:00)-Water Temperature (C)]]*OO[[#This Row],[4]]/SUM(OO[4])</f>
        <v>0</v>
      </c>
      <c r="G158" s="10">
        <f>3/24*OO[[#This Row],[63 (26JUN1985 18:00:00)-Water Temperature (C)]]*OO[[#This Row],[5]]/SUM(OO[5])</f>
        <v>4.5992213340208752E-38</v>
      </c>
      <c r="H158" s="10">
        <f>3/24*OO[[#This Row],[64 (26JUN1985 21:00:00)-Water Temperature (C)]]*OO[[#This Row],[6]]/SUM(OO[6])</f>
        <v>1.7616450374300802E-26</v>
      </c>
      <c r="I158" s="10">
        <f>3/24*OO[[#This Row],[65 (27JUN1985 00:00:00)-Water Temperature (C)]]*OO[[#This Row],[7]]/SUM(OO[7])</f>
        <v>1.4016907593459903E-14</v>
      </c>
      <c r="J158" s="10">
        <f>3/24*OO[[#This Row],[66 (27JUN1985 03:00:00)-Water Temperature (C)]]*OO[[#This Row],[8]]/SUM(OO[8])</f>
        <v>1.4972556800718508E-7</v>
      </c>
      <c r="K158" s="10">
        <f>3/24*OO[[#This Row],[67 (27JUN1985 06:00:00)-Water Temperature (C)]]*OO[[#This Row],[9]]/SUM(OO[9])</f>
        <v>9.7344588681245279E-5</v>
      </c>
      <c r="L158" s="10">
        <f>3/24*OO[[#This Row],[68 (27JUN1985 09:00:00)-Water Temperature (C)]]*OO[[#This Row],[10]]/SUM(OO[10])</f>
        <v>4.1060092815788365E-3</v>
      </c>
      <c r="M158" s="10">
        <f>3/24*OO[[#This Row],[69 (27JUN1985 12:00:00)-Water Temperature (C)]]*OO[[#This Row],[11]]/SUM(OO[11])</f>
        <v>3.0171659483049985E-2</v>
      </c>
      <c r="N158" s="10">
        <f>3/24*OO[[#This Row],[70 (27JUN1985 15:00:00)-Water Temperature (C)]]*OO[[#This Row],[12]]/SUM(OO[12])</f>
        <v>6.2450122803313184E-2</v>
      </c>
      <c r="O158" s="10">
        <f>3/24*OO[[#This Row],[71 (27JUN1985 18:00:00)-Water Temperature (C)]]*OO[[#This Row],[13]]/SUM(OO[13])</f>
        <v>5.0034519515557548E-2</v>
      </c>
      <c r="P158" s="10">
        <f>3/24*OO[[#This Row],[72 (27JUN1985 21:00:00)-Water Temperature (C)]]*OO[[#This Row],[14]]/SUM(OO[14])</f>
        <v>1.8642042906800969E-2</v>
      </c>
      <c r="Q158" s="10">
        <f>3/24*OO[[#This Row],[73 (28JUN1985 00:00:00)-Water Temperature (C)]]*OO[[#This Row],[15]]/SUM(OO[15])</f>
        <v>3.8813097854090419E-3</v>
      </c>
      <c r="R158" s="10">
        <f>3/24*OO[[#This Row],[74 (28JUN1985 03:00:00)-Water Temperature (C)]]*OO[[#This Row],[16]]/SUM(OO[16])</f>
        <v>5.502731101450747E-4</v>
      </c>
      <c r="S158" s="10">
        <f>3/24*OO[[#This Row],[75 (28JUN1985 06:00:00)-Water Temperature (C)]]*OO[[#This Row],[17]]/SUM(OO[17])</f>
        <v>8.3568278056992277E-5</v>
      </c>
      <c r="T158" s="10">
        <f>3/24*OO[[#This Row],[76 (28JUN1985 09:00:00)-Water Temperature (C)]]*OO[[#This Row],[18]]/SUM(OO[18])</f>
        <v>3.2938238842115385E-5</v>
      </c>
      <c r="U158" s="10">
        <f>3/24*OO[[#This Row],[77 (28JUN1985 12:00:00)-Water Temperature (C)]]*OO[[#This Row],[19]]/SUM(OO[19])</f>
        <v>2.553696232052142E-5</v>
      </c>
      <c r="V158" s="10">
        <f>3/24000000*OO[[#This Row],[78 (28JUN1985 15:00:00)-Water Temperature (C)]]*OO[[#This Row],[20]]</f>
        <v>2.32851340040625E-5</v>
      </c>
      <c r="W158" s="10">
        <f>3/24000000*OO[[#This Row],[79 (28JUN1985 18:00:00)-Water Temperature (C)]]*OO[[#This Row],[21]]</f>
        <v>2.1928532820574998E-5</v>
      </c>
      <c r="X158" s="10">
        <f>3/24000000*OO[[#This Row],[80 (28JUN1985 21:00:00)-Water Temperature (C)]]*OO[[#This Row],[22]]</f>
        <v>2.0699027970157497E-5</v>
      </c>
      <c r="Y158" s="10">
        <f>3/24000000*OO[[#This Row],[81 (29JUN1985 00:00:00)-Water Temperature (C)]]*OO[[#This Row],[23]]</f>
        <v>1.9333113544255001E-5</v>
      </c>
      <c r="Z158" s="10">
        <f>3/24000000*OO[[#This Row],[82 (29JUN1985 03:00:00)-Water Temperature (C)]]*OO[[#This Row],[24]]</f>
        <v>1.7524478706310001E-5</v>
      </c>
      <c r="AA158" s="10">
        <f>3/24000000*OO[[#This Row],[83 (29JUN1985 06:00:00)-Water Temperature (C)]]*OO[[#This Row],[25]]</f>
        <v>1.5557725057256249E-5</v>
      </c>
      <c r="AB158" s="10">
        <f>3/24000000*OO[[#This Row],[84 (29JUN1985 09:00:00)-Water Temperature (C)]]*OO[[#This Row],[26]]</f>
        <v>1.4251537242357499E-5</v>
      </c>
      <c r="AC158" s="10">
        <f>3/24000000*OO[[#This Row],[85 (29JUN1985 12:00:00)-Water Temperature (C)]]*OO[[#This Row],[27]]</f>
        <v>1.2952650917643749E-5</v>
      </c>
      <c r="AD158" s="10">
        <f>3/24000000*OO[[#This Row],[86 (29JUN1985 15:00:00)-Water Temperature (C)]]*OO[[#This Row],[28]]</f>
        <v>1.2527961058199999E-5</v>
      </c>
      <c r="AE158" s="10">
        <f>3/24000000*OO[[#This Row],[88 (29JUN1985 21:00:00)-Water Temperature (C)]]*OO[[#This Row],[30]]</f>
        <v>1.416826383253875E-5</v>
      </c>
      <c r="AF158" s="10">
        <f>3/24000000*OO[[#This Row],[88 (29JUN1985 21:00:00)-Water Temperature (C)]]*OO[[#This Row],[30]]</f>
        <v>1.416826383253875E-5</v>
      </c>
      <c r="AG158" s="10">
        <f>3/24000000*OO[[#This Row],[89 (30JUN1985 00:00:00)-Water Temperature (C)]]*OO[[#This Row],[31]]</f>
        <v>1.4492506274156249E-5</v>
      </c>
      <c r="AH158" s="10">
        <f>3/24000000*OO[[#This Row],[90 (30JUN1985 03:00:00)-Water Temperature (C)]]*OO[[#This Row],[32]]</f>
        <v>1.396784908176E-5</v>
      </c>
      <c r="AI158" s="10">
        <f>3/24000000*OO[[#This Row],[91 (30JUN1985 06:00:00)-Water Temperature (C)]]*OO[[#This Row],[33]]</f>
        <v>1.2844569051472499E-5</v>
      </c>
      <c r="AJ158" s="10">
        <f>3/24000000*OO[[#This Row],[92 (30JUN1985 09:00:00)-Water Temperature (C)]]*OO[[#This Row],[34]]</f>
        <v>1.2113835822499998E-5</v>
      </c>
      <c r="AK158" s="10">
        <f>3/24000000*OO[[#This Row],[93 (30JUN1985 12:00:00)-Water Temperature (C)]]*OO[[#This Row],[35]]</f>
        <v>1.1230701506810001E-5</v>
      </c>
      <c r="AL158" s="10">
        <f>3/24000000*OO[[#This Row],[94 (30JUN1985 15:00:00)-Water Temperature (C)]]*OO[[#This Row],[36]]</f>
        <v>1.0517749480131249E-5</v>
      </c>
      <c r="AM158" s="10">
        <f>3/24000000*OO[[#This Row],[95 (30JUN1985 18:00:00)-Water Temperature (C)]]*OO[[#This Row],[37]]</f>
        <v>1.0018052007476248E-5</v>
      </c>
      <c r="AN158" s="10">
        <f>3/24000000*OO[[#This Row],[96 (30JUN1985 21:00:00)-Water Temperature (C)]]*OO[[#This Row],[38]]</f>
        <v>9.1972063438199995E-6</v>
      </c>
      <c r="AO158" s="10">
        <f>3/24000000*OO[[#This Row],[97 (01JUL1985 00:00:00)-Water Temperature (C)]]*OO[[#This Row],[39]]</f>
        <v>8.2094881753949993E-6</v>
      </c>
      <c r="AP158" s="10">
        <f>3/24000000*OO[[#This Row],[98 (01JUL1985 03:00:00)-Water Temperature (C)]]*OO[[#This Row],[40]]</f>
        <v>7.341033727918751E-6</v>
      </c>
      <c r="AQ158" s="10">
        <f>3/24000000*OO[[#This Row],[99 (01JUL1985 06:00:00)-Water Temperature (C)]]*OO[[#This Row],[41]]</f>
        <v>6.500454602774998E-6</v>
      </c>
      <c r="AR158" s="10">
        <f>3/24000000*OO[[#This Row],[100 (01JUL1985 09:00:00)-Water Temperature (C)]]*OO[[#This Row],[42]]</f>
        <v>5.9562220144799994E-6</v>
      </c>
      <c r="AS158" s="10">
        <f>3/24000000*OO[[#This Row],[101 (01JUL1985 12:00:00)-Water Temperature (C)]]*OO[[#This Row],[43]]</f>
        <v>5.4914748736899995E-6</v>
      </c>
      <c r="AT158" s="10">
        <f>3/24000000*OO[[#This Row],[102 (01JUL1985 15:00:00)-Water Temperature (C)]]*OO[[#This Row],[44]]</f>
        <v>5.0373952811700008E-6</v>
      </c>
      <c r="AU158" s="10">
        <f>3/24000000*OO[[#This Row],[103 (01JUL1985 18:00:00)-Water Temperature (C)]]*OO[[#This Row],[45]]</f>
        <v>4.6785563549999997E-6</v>
      </c>
      <c r="AV158" s="10">
        <f>3/24000000*OO[[#This Row],[104 (01JUL1985 21:00:00)-Water Temperature (C)]]*OO[[#This Row],[46]]</f>
        <v>4.2638319480262504E-6</v>
      </c>
      <c r="AW158" s="10">
        <f>3/24000000*OO[[#This Row],[105 (02JUL1985 00:00:00)-Water Temperature (C)]]*OO[[#This Row],[47]]</f>
        <v>3.8482487806349996E-6</v>
      </c>
      <c r="AX158" s="10">
        <f>3/24000000*OO[[#This Row],[106 (02JUL1985 03:00:00)-Water Temperature (C)]]*OO[[#This Row],[48]]</f>
        <v>3.4730591100774996E-6</v>
      </c>
      <c r="AY158" s="10">
        <f>3/24000000*OO[[#This Row],[107 (02JUL1985 06:00:00)-Water Temperature (C)]]*OO[[#This Row],[49]]</f>
        <v>3.0960870530875004E-6</v>
      </c>
      <c r="AZ158" s="10">
        <f>3/24000000*OO[[#This Row],[108 (02JUL1985 09:00:00)-Water Temperature (C)]]*OO[[#This Row],[50]]</f>
        <v>2.7376838928312498E-6</v>
      </c>
      <c r="BA158" s="10">
        <f>3/24000000*OO[[#This Row],[109 (02JUL1985 12:00:00)-Water Temperature (C)]]*OO[[#This Row],[51]]</f>
        <v>2.4710753859749996E-6</v>
      </c>
      <c r="BB158" s="10">
        <f>3/24000000*OO[[#This Row],[110 (02JUL1985 15:00:00)-Water Temperature (C)]]*OO[[#This Row],[52]]</f>
        <v>2.1965826234434997E-6</v>
      </c>
      <c r="BC158" s="10">
        <f>3/24000000*OO[[#This Row],[111 (02JUL1985 18:00:00)-Water Temperature (C)]]*OO[[#This Row],[53]]</f>
        <v>1.9309966998E-6</v>
      </c>
      <c r="BD158" s="10">
        <f>3/24000000*OO[[#This Row],[112 (02JUL1985 21:00:00)-Water Temperature (C)]]*OO[[#This Row],[54]]</f>
        <v>1.6634323533664997E-6</v>
      </c>
      <c r="BE158" s="10">
        <f>3/24000000*OO[[#This Row],[113 (03JUL1985 00:00:00)-Water Temperature (C)]]*OO[[#This Row],[55]]</f>
        <v>1.4142001167029998E-6</v>
      </c>
      <c r="BF158" s="10">
        <f>3/24000000*OO[[#This Row],[114 (03JUL1985 03:00:00)-Water Temperature (C)]]*OO[[#This Row],[56]]</f>
        <v>1.160868340575E-6</v>
      </c>
      <c r="BG158" s="10">
        <f>3/24000000*OO[[#This Row],[115 (03JUL1985 06:00:00)-Water Temperature (C)]]*OO[[#This Row],[57]]</f>
        <v>9.0058876871324994E-7</v>
      </c>
      <c r="BH158" s="10">
        <f>3/24000000*OO[[#This Row],[116 (03JUL1985 09:00:00)-Water Temperature (C)]]*OO[[#This Row],[58]]</f>
        <v>6.7124408839949989E-7</v>
      </c>
      <c r="BI158" s="10">
        <f>3/24000000*OO[[#This Row],[117 (03JUL1985 12:00:00)-Water Temperature (C)]]*OO[[#This Row],[59]]</f>
        <v>4.9874886696624998E-7</v>
      </c>
      <c r="BJ158" s="10">
        <f>3/24000000*OO[[#This Row],[118 (03JUL1985 15:00:00)-Water Temperature (C)]]*OO[[#This Row],[60]]</f>
        <v>3.7434139133249994E-7</v>
      </c>
      <c r="BK158" s="10">
        <f>3/24000000*OO[[#This Row],[119 (03JUL1985 18:00:00)-Water Temperature (C)]]*OO[[#This Row],[61]]</f>
        <v>2.9554390722150001E-7</v>
      </c>
      <c r="BL158" s="10">
        <f>3/24000000*OO[[#This Row],[120 (03JUL1985 21:00:00)-Water Temperature (C)]]*OO[[#This Row],[62]]</f>
        <v>2.3913398264749998E-7</v>
      </c>
      <c r="BM158" s="10">
        <f>3/24000000*OO[[#This Row],[121 (04JUL1985 00:00:00)-Water Temperature (C)]]*OO[[#This Row],[63]]</f>
        <v>1.9920902418449998E-7</v>
      </c>
      <c r="BN158" s="10">
        <f>3/24000000*OO[[#This Row],[122 (04JUL1985 03:00:00)-Water Temperature (C)]]*OO[[#This Row],[64]]</f>
        <v>1.7048468189576248E-7</v>
      </c>
      <c r="BO158" s="10">
        <f>3/24000000*OO[[#This Row],[123 (04JUL1985 06:00:00)-Water Temperature (C)]]*OO[[#This Row],[65]]</f>
        <v>1.4661338885940002E-7</v>
      </c>
      <c r="BP158" s="10">
        <f>3/24000000*OO[[#This Row],[124 (04JUL1985 09:00:00)-Water Temperature (C)]]*OO[[#This Row],[66]]</f>
        <v>1.3118157358635001E-7</v>
      </c>
      <c r="BQ158" s="10">
        <f>3/24000000*OO[[#This Row],[125 (04JUL1985 12:00:00)-Water Temperature (C)]]*OO[[#This Row],[67]]</f>
        <v>1.1784275318551248E-7</v>
      </c>
      <c r="BR158" s="10">
        <f>3/24000000*OO[[#This Row],[126 (04JUL1985 15:00:00)-Water Temperature (C)]]*OO[[#This Row],[68]]</f>
        <v>1.0563263776125E-7</v>
      </c>
      <c r="BS158" s="10">
        <f>3/24000000*OO[[#This Row],[127 (04JUL1985 18:00:00)-Water Temperature (C)]]*OO[[#This Row],[69]]</f>
        <v>9.818934904264999E-8</v>
      </c>
      <c r="BT158" s="10">
        <f>3/24000000*OO[[#This Row],[128 (04JUL1985 21:00:00)-Water Temperature (C)]]*OO[[#This Row],[70]]</f>
        <v>9.1577201406075008E-8</v>
      </c>
      <c r="BU158" s="10">
        <f>3/24000000*OO[[#This Row],[129 (05JUL1985 00:00:00)-Water Temperature (C)]]*OO[[#This Row],[71]]</f>
        <v>8.3774128805324986E-8</v>
      </c>
      <c r="BV158" s="10">
        <f>3/24000000*OO[[#This Row],[130 (05JUL1985 03:00:00)-Water Temperature (C)]]*OO[[#This Row],[72]]</f>
        <v>7.7062446178899985E-8</v>
      </c>
      <c r="BW158" s="10">
        <f>3/24000000*OO[[#This Row],[131 (05JUL1985 06:00:00)-Water Temperature (C)]]*OO[[#This Row],[73]]</f>
        <v>7.086948225876249E-8</v>
      </c>
      <c r="BX158" s="10">
        <f>3/24000000*OO[[#This Row],[132 (05JUL1985 09:00:00)-Water Temperature (C)]]*OO[[#This Row],[74]]</f>
        <v>6.7748538921862496E-8</v>
      </c>
      <c r="BY158" s="10">
        <f>3/24000000*OO[[#This Row],[133 (05JUL1985 12:00:00)-Water Temperature (C)]]*OO[[#This Row],[75]]</f>
        <v>6.5639197681199999E-8</v>
      </c>
      <c r="BZ158" s="10">
        <f>3/24000000*OO[[#This Row],[134 (05JUL1985 15:00:00)-Water Temperature (C)]]*OO[[#This Row],[76]]</f>
        <v>6.4022238050887495E-8</v>
      </c>
      <c r="CA158" s="10">
        <f>3/24000000*OO[[#This Row],[135 (05JUL1985 18:00:00)-Water Temperature (C)]]*OO[[#This Row],[77]]</f>
        <v>6.2520636902999998E-8</v>
      </c>
      <c r="CB158" s="10">
        <f>3/24000000*OO[[#This Row],[136 (05JUL1985 21:00:00)-Water Temperature (C)]]*OO[[#This Row],[78]]</f>
        <v>5.9500332495999991E-8</v>
      </c>
      <c r="CC158" s="10">
        <f>3/24000000*OO[[#This Row],[137 (06JUL1985 00:00:00)-Water Temperature (C)]]*OO[[#This Row],[79]]</f>
        <v>5.6268980794812505E-8</v>
      </c>
      <c r="CD158" s="10">
        <f>3/24000000*OO[[#This Row],[138 (06JUL1985 03:00:00)-Water Temperature (C)]]*OO[[#This Row],[80]]</f>
        <v>5.4310418857812502E-8</v>
      </c>
      <c r="CE158" s="10">
        <f>3/24000000*OO[[#This Row],[139 (06JUL1985 06:00:00)-Water Temperature (C)]]*OO[[#This Row],[81]]</f>
        <v>5.3041959874200003E-8</v>
      </c>
      <c r="CF158" s="10">
        <f>3/24000000*OO[[#This Row],[140 (06JUL1985 09:00:00)-Water Temperature (C)]]*OO[[#This Row],[82]]</f>
        <v>5.364997076812499E-8</v>
      </c>
      <c r="CG158" s="10">
        <f>3/24000000*OO[[#This Row],[141 (06JUL1985 12:00:00)-Water Temperature (C)]]*OO[[#This Row],[83]]</f>
        <v>5.395498675711249E-8</v>
      </c>
      <c r="CH158" s="10">
        <f>3/24000000*OO[[#This Row],[142 (06JUL1985 15:00:00)-Water Temperature (C)]]*OO[[#This Row],[84]]</f>
        <v>5.3725181614724991E-8</v>
      </c>
      <c r="CI158" s="10">
        <f>3/24000000*OO[[#This Row],[143 (06JUL1985 18:00:00)-Water Temperature (C)]]*OO[[#This Row],[85]]</f>
        <v>5.3062526162887504E-8</v>
      </c>
      <c r="CJ158" s="10">
        <f>3/24000000*OO[[#This Row],[144 (06JUL1985 21:00:00)-Water Temperature (C)]]*OO[[#This Row],[86]]</f>
        <v>5.1243886306649997E-8</v>
      </c>
      <c r="CK158" s="10">
        <f>3/24000000*OO[[#This Row],[145 (07JUL1985 00:00:00)-Water Temperature (C)]]*OO[[#This Row],[87]]</f>
        <v>4.8968352651037502E-8</v>
      </c>
      <c r="CL158" s="10">
        <f>3/24000000*OO[[#This Row],[146 (07JUL1985 03:00:00)-Water Temperature (C)]]*OO[[#This Row],[88]]</f>
        <v>4.7707357632724992E-8</v>
      </c>
      <c r="CM158" s="10">
        <f>3/24000000*OO[[#This Row],[147 (07JUL1985 06:00:00)-Water Temperature (C)]]*OO[[#This Row],[89]]</f>
        <v>4.7194097159212495E-8</v>
      </c>
      <c r="CN158" s="10">
        <f>3/24000000*OO[[#This Row],[148 (07JUL1985 09:00:00)-Water Temperature (C)]]*OO[[#This Row],[90]]</f>
        <v>4.7849336331375001E-8</v>
      </c>
      <c r="CO158" s="10">
        <f>3/24000000*OO[[#This Row],[149 (07JUL1985 12:00:00)-Water Temperature (C)]]*OO[[#This Row],[91]]</f>
        <v>4.6626716228750002E-8</v>
      </c>
      <c r="CP158" s="10">
        <f>3/24000000*OO[[#This Row],[150 (07JUL1985 15:00:00)-Water Temperature (C)]]*OO[[#This Row],[92]]</f>
        <v>4.6133642148500009E-8</v>
      </c>
      <c r="CQ158" s="10">
        <f>3/24000000*OO[[#This Row],[151 (07JUL1985 18:00:00)-Water Temperature (C)]]*OO[[#This Row],[93]]</f>
        <v>4.5230692567500009E-8</v>
      </c>
      <c r="CR158" s="10">
        <f>3/24000000*OO[[#This Row],[152 (07JUL1985 21:00:00)-Water Temperature (C)]]*OO[[#This Row],[94]]</f>
        <v>4.3041941951237495E-8</v>
      </c>
      <c r="CS158" s="10">
        <f>3/24000000*OO[[#This Row],[153 (08JUL1985 00:00:00)-Water Temperature (C)]]*OO[[#This Row],[95]]</f>
        <v>4.0382282693124997E-8</v>
      </c>
      <c r="CT158" s="10">
        <f>3/24000000*OO[[#This Row],[154 (08JUL1985 03:00:00)-Water Temperature (C)]]*OO[[#This Row],[96]]</f>
        <v>3.7562216662425E-8</v>
      </c>
      <c r="CU158" s="10">
        <f>3/24000000*OO[[#This Row],[155 (08JUL1985 06:00:00)-Water Temperature (C)]]*OO[[#This Row],[97]]</f>
        <v>3.4744166637424999E-8</v>
      </c>
      <c r="CV158" s="10">
        <f>3/24000000*OO[[#This Row],[156 (08JUL1985 09:00:00)-Water Temperature (C)]]*OO[[#This Row],[98]]</f>
        <v>3.32544543461625E-8</v>
      </c>
      <c r="CW158" s="10">
        <f>3/24000000*OO[[#This Row],[157 (08JUL1985 12:00:00)-Water Temperature (C)]]*OO[[#This Row],[99]]</f>
        <v>3.2033056822674997E-8</v>
      </c>
    </row>
    <row r="159" spans="1:101" x14ac:dyDescent="0.35">
      <c r="A159" t="s">
        <v>164</v>
      </c>
      <c r="B159">
        <v>810.59730000000002</v>
      </c>
      <c r="C159" s="10">
        <f>3/24*OO[[#This Row],[59 (26JUN1985 06:00:00)-Water Temperature (C)]]*OO[[#This Row],[1]]/SUM(OO[1])</f>
        <v>0</v>
      </c>
      <c r="D159" s="10">
        <f>3/24*OO[[#This Row],[60 (26JUN1985 09:00:00)-Water Temperature (C)]]*OO[[#This Row],[2]]/SUM(OO[2])</f>
        <v>0</v>
      </c>
      <c r="E159" s="10">
        <f>3/24*OO[[#This Row],[61 (26JUN1985 12:00:00)-Water Temperature (C)]]*OO[[#This Row],[3]]/SUM(OO[3])</f>
        <v>0</v>
      </c>
      <c r="F159" s="10">
        <f>3/24*OO[[#This Row],[62 (26JUN1985 15:00:00)-Water Temperature (C)]]*OO[[#This Row],[4]]/SUM(OO[4])</f>
        <v>0</v>
      </c>
      <c r="G159" s="10">
        <f>3/24*OO[[#This Row],[63 (26JUN1985 18:00:00)-Water Temperature (C)]]*OO[[#This Row],[5]]/SUM(OO[5])</f>
        <v>7.76110542938844E-39</v>
      </c>
      <c r="H159" s="10">
        <f>3/24*OO[[#This Row],[64 (26JUN1985 21:00:00)-Water Temperature (C)]]*OO[[#This Row],[6]]/SUM(OO[6])</f>
        <v>3.1886884181404008E-27</v>
      </c>
      <c r="I159" s="10">
        <f>3/24*OO[[#This Row],[65 (27JUN1985 00:00:00)-Water Temperature (C)]]*OO[[#This Row],[7]]/SUM(OO[7])</f>
        <v>2.7691364929999841E-15</v>
      </c>
      <c r="J159" s="10">
        <f>3/24*OO[[#This Row],[66 (27JUN1985 03:00:00)-Water Temperature (C)]]*OO[[#This Row],[8]]/SUM(OO[8])</f>
        <v>8.2762477042397328E-8</v>
      </c>
      <c r="K159" s="10">
        <f>3/24*OO[[#This Row],[67 (27JUN1985 06:00:00)-Water Temperature (C)]]*OO[[#This Row],[9]]/SUM(OO[9])</f>
        <v>6.7908384614327245E-5</v>
      </c>
      <c r="L159" s="10">
        <f>3/24*OO[[#This Row],[68 (27JUN1985 09:00:00)-Water Temperature (C)]]*OO[[#This Row],[10]]/SUM(OO[10])</f>
        <v>3.2969097177418011E-3</v>
      </c>
      <c r="M159" s="10">
        <f>3/24*OO[[#This Row],[69 (27JUN1985 12:00:00)-Water Temperature (C)]]*OO[[#This Row],[11]]/SUM(OO[11])</f>
        <v>2.6898026055103968E-2</v>
      </c>
      <c r="N159" s="10">
        <f>3/24*OO[[#This Row],[70 (27JUN1985 15:00:00)-Water Temperature (C)]]*OO[[#This Row],[12]]/SUM(OO[12])</f>
        <v>6.0404307256716985E-2</v>
      </c>
      <c r="O159" s="10">
        <f>3/24*OO[[#This Row],[71 (27JUN1985 18:00:00)-Water Temperature (C)]]*OO[[#This Row],[13]]/SUM(OO[13])</f>
        <v>5.1700711004454426E-2</v>
      </c>
      <c r="P159" s="10">
        <f>3/24*OO[[#This Row],[72 (27JUN1985 21:00:00)-Water Temperature (C)]]*OO[[#This Row],[14]]/SUM(OO[14])</f>
        <v>2.033463996641581E-2</v>
      </c>
      <c r="Q159" s="10">
        <f>3/24*OO[[#This Row],[73 (28JUN1985 00:00:00)-Water Temperature (C)]]*OO[[#This Row],[15]]/SUM(OO[15])</f>
        <v>4.4180542743420754E-3</v>
      </c>
      <c r="R159" s="10">
        <f>3/24*OO[[#This Row],[74 (28JUN1985 03:00:00)-Water Temperature (C)]]*OO[[#This Row],[16]]/SUM(OO[16])</f>
        <v>6.4254772405760374E-4</v>
      </c>
      <c r="S159" s="10">
        <f>3/24*OO[[#This Row],[75 (28JUN1985 06:00:00)-Water Temperature (C)]]*OO[[#This Row],[17]]/SUM(OO[17])</f>
        <v>9.4171885735297082E-5</v>
      </c>
      <c r="T159" s="10">
        <f>3/24*OO[[#This Row],[76 (28JUN1985 09:00:00)-Water Temperature (C)]]*OO[[#This Row],[18]]/SUM(OO[18])</f>
        <v>3.4007274618603514E-5</v>
      </c>
      <c r="U159" s="10">
        <f>3/24*OO[[#This Row],[77 (28JUN1985 12:00:00)-Water Temperature (C)]]*OO[[#This Row],[19]]/SUM(OO[19])</f>
        <v>2.5670845142768397E-5</v>
      </c>
      <c r="V159" s="10">
        <f>3/24000000*OO[[#This Row],[78 (28JUN1985 15:00:00)-Water Temperature (C)]]*OO[[#This Row],[20]]</f>
        <v>2.32761598812E-5</v>
      </c>
      <c r="W159" s="10">
        <f>3/24000000*OO[[#This Row],[79 (28JUN1985 18:00:00)-Water Temperature (C)]]*OO[[#This Row],[21]]</f>
        <v>2.1882626395125001E-5</v>
      </c>
      <c r="X159" s="10">
        <f>3/24000000*OO[[#This Row],[80 (28JUN1985 21:00:00)-Water Temperature (C)]]*OO[[#This Row],[22]]</f>
        <v>2.0654598893145002E-5</v>
      </c>
      <c r="Y159" s="10">
        <f>3/24000000*OO[[#This Row],[81 (29JUN1985 00:00:00)-Water Temperature (C)]]*OO[[#This Row],[23]]</f>
        <v>1.9336673432572503E-5</v>
      </c>
      <c r="Z159" s="10">
        <f>3/24000000*OO[[#This Row],[82 (29JUN1985 03:00:00)-Water Temperature (C)]]*OO[[#This Row],[24]]</f>
        <v>1.758577826901125E-5</v>
      </c>
      <c r="AA159" s="10">
        <f>3/24000000*OO[[#This Row],[83 (29JUN1985 06:00:00)-Water Temperature (C)]]*OO[[#This Row],[25]]</f>
        <v>1.5649294384239999E-5</v>
      </c>
      <c r="AB159" s="10">
        <f>3/24000000*OO[[#This Row],[84 (29JUN1985 09:00:00)-Water Temperature (C)]]*OO[[#This Row],[26]]</f>
        <v>1.43563553875225E-5</v>
      </c>
      <c r="AC159" s="10">
        <f>3/24000000*OO[[#This Row],[85 (29JUN1985 12:00:00)-Water Temperature (C)]]*OO[[#This Row],[27]]</f>
        <v>1.3043914442187499E-5</v>
      </c>
      <c r="AD159" s="10">
        <f>3/24000000*OO[[#This Row],[86 (29JUN1985 15:00:00)-Water Temperature (C)]]*OO[[#This Row],[28]]</f>
        <v>1.25543830374625E-5</v>
      </c>
      <c r="AE159" s="10">
        <f>3/24000000*OO[[#This Row],[88 (29JUN1985 21:00:00)-Water Temperature (C)]]*OO[[#This Row],[30]]</f>
        <v>1.4143583747312498E-5</v>
      </c>
      <c r="AF159" s="10">
        <f>3/24000000*OO[[#This Row],[88 (29JUN1985 21:00:00)-Water Temperature (C)]]*OO[[#This Row],[30]]</f>
        <v>1.4143583747312498E-5</v>
      </c>
      <c r="AG159" s="10">
        <f>3/24000000*OO[[#This Row],[89 (30JUN1985 00:00:00)-Water Temperature (C)]]*OO[[#This Row],[31]]</f>
        <v>1.4545743798672499E-5</v>
      </c>
      <c r="AH159" s="10">
        <f>3/24000000*OO[[#This Row],[90 (30JUN1985 03:00:00)-Water Temperature (C)]]*OO[[#This Row],[32]]</f>
        <v>1.4117163125749999E-5</v>
      </c>
      <c r="AI159" s="10">
        <f>3/24000000*OO[[#This Row],[91 (30JUN1985 06:00:00)-Water Temperature (C)]]*OO[[#This Row],[33]]</f>
        <v>1.3051775534011248E-5</v>
      </c>
      <c r="AJ159" s="10">
        <f>3/24000000*OO[[#This Row],[92 (30JUN1985 09:00:00)-Water Temperature (C)]]*OO[[#This Row],[34]]</f>
        <v>1.2352223196206249E-5</v>
      </c>
      <c r="AK159" s="10">
        <f>3/24000000*OO[[#This Row],[93 (30JUN1985 12:00:00)-Water Temperature (C)]]*OO[[#This Row],[35]]</f>
        <v>1.1480191760931248E-5</v>
      </c>
      <c r="AL159" s="10">
        <f>3/24000000*OO[[#This Row],[94 (30JUN1985 15:00:00)-Water Temperature (C)]]*OO[[#This Row],[36]]</f>
        <v>1.075074659223E-5</v>
      </c>
      <c r="AM159" s="10">
        <f>3/24000000*OO[[#This Row],[95 (30JUN1985 18:00:00)-Water Temperature (C)]]*OO[[#This Row],[37]]</f>
        <v>1.0243061780846249E-5</v>
      </c>
      <c r="AN159" s="10">
        <f>3/24000000*OO[[#This Row],[96 (30JUN1985 21:00:00)-Water Temperature (C)]]*OO[[#This Row],[38]]</f>
        <v>9.4074141258250002E-6</v>
      </c>
      <c r="AO159" s="10">
        <f>3/24000000*OO[[#This Row],[97 (01JUL1985 00:00:00)-Water Temperature (C)]]*OO[[#This Row],[39]]</f>
        <v>8.3930058747925017E-6</v>
      </c>
      <c r="AP159" s="10">
        <f>3/24000000*OO[[#This Row],[98 (01JUL1985 03:00:00)-Water Temperature (C)]]*OO[[#This Row],[40]]</f>
        <v>7.51514721081E-6</v>
      </c>
      <c r="AQ159" s="10">
        <f>3/24000000*OO[[#This Row],[99 (01JUL1985 06:00:00)-Water Temperature (C)]]*OO[[#This Row],[41]]</f>
        <v>6.6739425879762505E-6</v>
      </c>
      <c r="AR159" s="10">
        <f>3/24000000*OO[[#This Row],[100 (01JUL1985 09:00:00)-Water Temperature (C)]]*OO[[#This Row],[42]]</f>
        <v>6.1268135615999991E-6</v>
      </c>
      <c r="AS159" s="10">
        <f>3/24000000*OO[[#This Row],[101 (01JUL1985 12:00:00)-Water Temperature (C)]]*OO[[#This Row],[43]]</f>
        <v>5.6578680333712495E-6</v>
      </c>
      <c r="AT159" s="10">
        <f>3/24000000*OO[[#This Row],[102 (01JUL1985 15:00:00)-Water Temperature (C)]]*OO[[#This Row],[44]]</f>
        <v>5.1910388316100008E-6</v>
      </c>
      <c r="AU159" s="10">
        <f>3/24000000*OO[[#This Row],[103 (01JUL1985 18:00:00)-Water Temperature (C)]]*OO[[#This Row],[45]]</f>
        <v>4.8191162657625001E-6</v>
      </c>
      <c r="AV159" s="10">
        <f>3/24000000*OO[[#This Row],[104 (01JUL1985 21:00:00)-Water Temperature (C)]]*OO[[#This Row],[46]]</f>
        <v>4.3846724090937487E-6</v>
      </c>
      <c r="AW159" s="10">
        <f>3/24000000*OO[[#This Row],[105 (02JUL1985 00:00:00)-Water Temperature (C)]]*OO[[#This Row],[47]]</f>
        <v>3.95335228575E-6</v>
      </c>
      <c r="AX159" s="10">
        <f>3/24000000*OO[[#This Row],[106 (02JUL1985 03:00:00)-Water Temperature (C)]]*OO[[#This Row],[48]]</f>
        <v>3.5686519988549997E-6</v>
      </c>
      <c r="AY159" s="10">
        <f>3/24000000*OO[[#This Row],[107 (02JUL1985 06:00:00)-Water Temperature (C)]]*OO[[#This Row],[49]]</f>
        <v>3.1880412382499998E-6</v>
      </c>
      <c r="AZ159" s="10">
        <f>3/24000000*OO[[#This Row],[108 (02JUL1985 09:00:00)-Water Temperature (C)]]*OO[[#This Row],[50]]</f>
        <v>2.8231868877575002E-6</v>
      </c>
      <c r="BA159" s="10">
        <f>3/24000000*OO[[#This Row],[109 (02JUL1985 12:00:00)-Water Temperature (C)]]*OO[[#This Row],[51]]</f>
        <v>2.5512470046374999E-6</v>
      </c>
      <c r="BB159" s="10">
        <f>3/24000000*OO[[#This Row],[110 (02JUL1985 15:00:00)-Water Temperature (C)]]*OO[[#This Row],[52]]</f>
        <v>2.2690268392749997E-6</v>
      </c>
      <c r="BC159" s="10">
        <f>3/24000000*OO[[#This Row],[111 (02JUL1985 18:00:00)-Water Temperature (C)]]*OO[[#This Row],[53]]</f>
        <v>1.9943147500109996E-6</v>
      </c>
      <c r="BD159" s="10">
        <f>3/24000000*OO[[#This Row],[112 (02JUL1985 21:00:00)-Water Temperature (C)]]*OO[[#This Row],[54]]</f>
        <v>1.7175077099174997E-6</v>
      </c>
      <c r="BE159" s="10">
        <f>3/24000000*OO[[#This Row],[113 (03JUL1985 00:00:00)-Water Temperature (C)]]*OO[[#This Row],[55]]</f>
        <v>1.462391274129E-6</v>
      </c>
      <c r="BF159" s="10">
        <f>3/24000000*OO[[#This Row],[114 (03JUL1985 03:00:00)-Water Temperature (C)]]*OO[[#This Row],[56]]</f>
        <v>1.2056557470515001E-6</v>
      </c>
      <c r="BG159" s="10">
        <f>3/24000000*OO[[#This Row],[115 (03JUL1985 06:00:00)-Water Temperature (C)]]*OO[[#This Row],[57]]</f>
        <v>9.4078964022637513E-7</v>
      </c>
      <c r="BH159" s="10">
        <f>3/24000000*OO[[#This Row],[116 (03JUL1985 09:00:00)-Water Temperature (C)]]*OO[[#This Row],[58]]</f>
        <v>7.0506089958624989E-7</v>
      </c>
      <c r="BI159" s="10">
        <f>3/24000000*OO[[#This Row],[117 (03JUL1985 12:00:00)-Water Temperature (C)]]*OO[[#This Row],[59]]</f>
        <v>5.2508768985750003E-7</v>
      </c>
      <c r="BJ159" s="10">
        <f>3/24000000*OO[[#This Row],[118 (03JUL1985 15:00:00)-Water Temperature (C)]]*OO[[#This Row],[60]]</f>
        <v>3.9313082713500001E-7</v>
      </c>
      <c r="BK159" s="10">
        <f>3/24000000*OO[[#This Row],[119 (03JUL1985 18:00:00)-Water Temperature (C)]]*OO[[#This Row],[61]]</f>
        <v>3.0857832376687497E-7</v>
      </c>
      <c r="BL159" s="10">
        <f>3/24000000*OO[[#This Row],[120 (03JUL1985 21:00:00)-Water Temperature (C)]]*OO[[#This Row],[62]]</f>
        <v>2.4807221241399995E-7</v>
      </c>
      <c r="BM159" s="10">
        <f>3/24000000*OO[[#This Row],[121 (04JUL1985 00:00:00)-Water Temperature (C)]]*OO[[#This Row],[63]]</f>
        <v>2.058379404375E-7</v>
      </c>
      <c r="BN159" s="10">
        <f>3/24000000*OO[[#This Row],[122 (04JUL1985 03:00:00)-Water Temperature (C)]]*OO[[#This Row],[64]]</f>
        <v>1.7587395705893749E-7</v>
      </c>
      <c r="BO159" s="10">
        <f>3/24000000*OO[[#This Row],[123 (04JUL1985 06:00:00)-Water Temperature (C)]]*OO[[#This Row],[65]]</f>
        <v>1.5132228203937499E-7</v>
      </c>
      <c r="BP159" s="10">
        <f>3/24000000*OO[[#This Row],[124 (04JUL1985 09:00:00)-Water Temperature (C)]]*OO[[#This Row],[66]]</f>
        <v>1.3553678532959999E-7</v>
      </c>
      <c r="BQ159" s="10">
        <f>3/24000000*OO[[#This Row],[125 (04JUL1985 12:00:00)-Water Temperature (C)]]*OO[[#This Row],[67]]</f>
        <v>1.2172965369165E-7</v>
      </c>
      <c r="BR159" s="10">
        <f>3/24000000*OO[[#This Row],[126 (04JUL1985 15:00:00)-Water Temperature (C)]]*OO[[#This Row],[68]]</f>
        <v>1.0899183322581249E-7</v>
      </c>
      <c r="BS159" s="10">
        <f>3/24000000*OO[[#This Row],[127 (04JUL1985 18:00:00)-Water Temperature (C)]]*OO[[#This Row],[69]]</f>
        <v>1.0100142749407499E-7</v>
      </c>
      <c r="BT159" s="10">
        <f>3/24000000*OO[[#This Row],[128 (04JUL1985 21:00:00)-Water Temperature (C)]]*OO[[#This Row],[70]]</f>
        <v>9.3916549407524993E-8</v>
      </c>
      <c r="BU159" s="10">
        <f>3/24000000*OO[[#This Row],[129 (05JUL1985 00:00:00)-Water Temperature (C)]]*OO[[#This Row],[71]]</f>
        <v>8.5765314459374993E-8</v>
      </c>
      <c r="BV159" s="10">
        <f>3/24000000*OO[[#This Row],[130 (05JUL1985 03:00:00)-Water Temperature (C)]]*OO[[#This Row],[72]]</f>
        <v>7.886469586305E-8</v>
      </c>
      <c r="BW159" s="10">
        <f>3/24000000*OO[[#This Row],[131 (05JUL1985 06:00:00)-Water Temperature (C)]]*OO[[#This Row],[73]]</f>
        <v>7.2667595660099988E-8</v>
      </c>
      <c r="BX159" s="10">
        <f>3/24000000*OO[[#This Row],[132 (05JUL1985 09:00:00)-Water Temperature (C)]]*OO[[#This Row],[74]]</f>
        <v>6.9602834657999994E-8</v>
      </c>
      <c r="BY159" s="10">
        <f>3/24000000*OO[[#This Row],[133 (05JUL1985 12:00:00)-Water Temperature (C)]]*OO[[#This Row],[75]]</f>
        <v>6.7431773573400001E-8</v>
      </c>
      <c r="BZ159" s="10">
        <f>3/24000000*OO[[#This Row],[134 (05JUL1985 15:00:00)-Water Temperature (C)]]*OO[[#This Row],[76]]</f>
        <v>6.5729594697937496E-8</v>
      </c>
      <c r="CA159" s="10">
        <f>3/24000000*OO[[#This Row],[135 (05JUL1985 18:00:00)-Water Temperature (C)]]*OO[[#This Row],[77]]</f>
        <v>6.4087611760762499E-8</v>
      </c>
      <c r="CB159" s="10">
        <f>3/24000000*OO[[#This Row],[136 (05JUL1985 21:00:00)-Water Temperature (C)]]*OO[[#This Row],[78]]</f>
        <v>6.0837798118124992E-8</v>
      </c>
      <c r="CC159" s="10">
        <f>3/24000000*OO[[#This Row],[137 (06JUL1985 00:00:00)-Water Temperature (C)]]*OO[[#This Row],[79]]</f>
        <v>5.7378335471400004E-8</v>
      </c>
      <c r="CD159" s="10">
        <f>3/24000000*OO[[#This Row],[138 (06JUL1985 03:00:00)-Water Temperature (C)]]*OO[[#This Row],[80]]</f>
        <v>5.5277931976312491E-8</v>
      </c>
      <c r="CE159" s="10">
        <f>3/24000000*OO[[#This Row],[139 (06JUL1985 06:00:00)-Water Temperature (C)]]*OO[[#This Row],[81]]</f>
        <v>5.4044594184749997E-8</v>
      </c>
      <c r="CF159" s="10">
        <f>3/24000000*OO[[#This Row],[140 (06JUL1985 09:00:00)-Water Temperature (C)]]*OO[[#This Row],[82]]</f>
        <v>5.4796539197999993E-8</v>
      </c>
      <c r="CG159" s="10">
        <f>3/24000000*OO[[#This Row],[141 (06JUL1985 12:00:00)-Water Temperature (C)]]*OO[[#This Row],[83]]</f>
        <v>5.5209709435837507E-8</v>
      </c>
      <c r="CH159" s="10">
        <f>3/24000000*OO[[#This Row],[142 (06JUL1985 15:00:00)-Water Temperature (C)]]*OO[[#This Row],[84]]</f>
        <v>5.5010803055287504E-8</v>
      </c>
      <c r="CI159" s="10">
        <f>3/24000000*OO[[#This Row],[143 (06JUL1985 18:00:00)-Water Temperature (C)]]*OO[[#This Row],[85]]</f>
        <v>5.42744010871125E-8</v>
      </c>
      <c r="CJ159" s="10">
        <f>3/24000000*OO[[#This Row],[144 (06JUL1985 21:00:00)-Water Temperature (C)]]*OO[[#This Row],[86]]</f>
        <v>5.2302810684699997E-8</v>
      </c>
      <c r="CK159" s="10">
        <f>3/24000000*OO[[#This Row],[145 (07JUL1985 00:00:00)-Water Temperature (C)]]*OO[[#This Row],[87]]</f>
        <v>4.9863560437349992E-8</v>
      </c>
      <c r="CL159" s="10">
        <f>3/24000000*OO[[#This Row],[146 (07JUL1985 03:00:00)-Water Temperature (C)]]*OO[[#This Row],[88]]</f>
        <v>4.8482024354399993E-8</v>
      </c>
      <c r="CM159" s="10">
        <f>3/24000000*OO[[#This Row],[147 (07JUL1985 06:00:00)-Water Temperature (C)]]*OO[[#This Row],[89]]</f>
        <v>4.7984349981900005E-8</v>
      </c>
      <c r="CN159" s="10">
        <f>3/24000000*OO[[#This Row],[148 (07JUL1985 09:00:00)-Water Temperature (C)]]*OO[[#This Row],[90]]</f>
        <v>4.8765232993124996E-8</v>
      </c>
      <c r="CO159" s="10">
        <f>3/24000000*OO[[#This Row],[149 (07JUL1985 12:00:00)-Water Temperature (C)]]*OO[[#This Row],[91]]</f>
        <v>4.7621539922949999E-8</v>
      </c>
      <c r="CP159" s="10">
        <f>3/24000000*OO[[#This Row],[150 (07JUL1985 15:00:00)-Water Temperature (C)]]*OO[[#This Row],[92]]</f>
        <v>4.7191531598387494E-8</v>
      </c>
      <c r="CQ159" s="10">
        <f>3/24000000*OO[[#This Row],[151 (07JUL1985 18:00:00)-Water Temperature (C)]]*OO[[#This Row],[93]]</f>
        <v>4.6272990858574992E-8</v>
      </c>
      <c r="CR159" s="10">
        <f>3/24000000*OO[[#This Row],[152 (07JUL1985 21:00:00)-Water Temperature (C)]]*OO[[#This Row],[94]]</f>
        <v>4.4012981244312501E-8</v>
      </c>
      <c r="CS159" s="10">
        <f>3/24000000*OO[[#This Row],[153 (08JUL1985 00:00:00)-Water Temperature (C)]]*OO[[#This Row],[95]]</f>
        <v>4.1261009959375001E-8</v>
      </c>
      <c r="CT159" s="10">
        <f>3/24000000*OO[[#This Row],[154 (08JUL1985 03:00:00)-Water Temperature (C)]]*OO[[#This Row],[96]]</f>
        <v>3.8420136826312496E-8</v>
      </c>
      <c r="CU159" s="10">
        <f>3/24000000*OO[[#This Row],[155 (08JUL1985 06:00:00)-Water Temperature (C)]]*OO[[#This Row],[97]]</f>
        <v>3.5636319661737497E-8</v>
      </c>
      <c r="CV159" s="10">
        <f>3/24000000*OO[[#This Row],[156 (08JUL1985 09:00:00)-Water Temperature (C)]]*OO[[#This Row],[98]]</f>
        <v>3.4178865516249996E-8</v>
      </c>
      <c r="CW159" s="10">
        <f>3/24000000*OO[[#This Row],[157 (08JUL1985 12:00:00)-Water Temperature (C)]]*OO[[#This Row],[99]]</f>
        <v>3.2948640989087497E-8</v>
      </c>
    </row>
    <row r="160" spans="1:101" x14ac:dyDescent="0.35">
      <c r="A160" t="s">
        <v>165</v>
      </c>
      <c r="B160">
        <v>894.34109999999998</v>
      </c>
      <c r="C160" s="10">
        <f>3/24*OO[[#This Row],[59 (26JUN1985 06:00:00)-Water Temperature (C)]]*OO[[#This Row],[1]]/SUM(OO[1])</f>
        <v>0</v>
      </c>
      <c r="D160" s="10">
        <f>3/24*OO[[#This Row],[60 (26JUN1985 09:00:00)-Water Temperature (C)]]*OO[[#This Row],[2]]/SUM(OO[2])</f>
        <v>0</v>
      </c>
      <c r="E160" s="10">
        <f>3/24*OO[[#This Row],[61 (26JUN1985 12:00:00)-Water Temperature (C)]]*OO[[#This Row],[3]]/SUM(OO[3])</f>
        <v>0</v>
      </c>
      <c r="F160" s="10">
        <f>3/24*OO[[#This Row],[62 (26JUN1985 15:00:00)-Water Temperature (C)]]*OO[[#This Row],[4]]/SUM(OO[4])</f>
        <v>0</v>
      </c>
      <c r="G160" s="10">
        <f>3/24*OO[[#This Row],[63 (26JUN1985 18:00:00)-Water Temperature (C)]]*OO[[#This Row],[5]]/SUM(OO[5])</f>
        <v>1.4094936376291705E-39</v>
      </c>
      <c r="H160" s="10">
        <f>3/24*OO[[#This Row],[64 (26JUN1985 21:00:00)-Water Temperature (C)]]*OO[[#This Row],[6]]/SUM(OO[6])</f>
        <v>6.0744522192884756E-28</v>
      </c>
      <c r="I160" s="10">
        <f>3/24*OO[[#This Row],[65 (27JUN1985 00:00:00)-Water Temperature (C)]]*OO[[#This Row],[7]]/SUM(OO[7])</f>
        <v>5.4795708477712941E-16</v>
      </c>
      <c r="J160" s="10">
        <f>3/24*OO[[#This Row],[66 (27JUN1985 03:00:00)-Water Temperature (C)]]*OO[[#This Row],[8]]/SUM(OO[8])</f>
        <v>5.0452992370876042E-8</v>
      </c>
      <c r="K160" s="10">
        <f>3/24*OO[[#This Row],[67 (27JUN1985 06:00:00)-Water Temperature (C)]]*OO[[#This Row],[9]]/SUM(OO[9])</f>
        <v>5.4740852723265237E-5</v>
      </c>
      <c r="L160" s="10">
        <f>3/24*OO[[#This Row],[68 (27JUN1985 09:00:00)-Water Temperature (C)]]*OO[[#This Row],[10]]/SUM(OO[10])</f>
        <v>3.1488318088284794E-3</v>
      </c>
      <c r="M160" s="10">
        <f>3/24*OO[[#This Row],[69 (27JUN1985 12:00:00)-Water Temperature (C)]]*OO[[#This Row],[11]]/SUM(OO[11])</f>
        <v>2.9234485110251816E-2</v>
      </c>
      <c r="N160" s="10">
        <f>3/24*OO[[#This Row],[70 (27JUN1985 15:00:00)-Water Temperature (C)]]*OO[[#This Row],[12]]/SUM(OO[12])</f>
        <v>7.2793103107782073E-2</v>
      </c>
      <c r="O160" s="10">
        <f>3/24*OO[[#This Row],[71 (27JUN1985 18:00:00)-Water Temperature (C)]]*OO[[#This Row],[13]]/SUM(OO[13])</f>
        <v>6.7866717267473411E-2</v>
      </c>
      <c r="P160" s="10">
        <f>3/24*OO[[#This Row],[72 (27JUN1985 21:00:00)-Water Temperature (C)]]*OO[[#This Row],[14]]/SUM(OO[14])</f>
        <v>2.8678890307705967E-2</v>
      </c>
      <c r="Q160" s="10">
        <f>3/24*OO[[#This Row],[73 (28JUN1985 00:00:00)-Water Temperature (C)]]*OO[[#This Row],[15]]/SUM(OO[15])</f>
        <v>6.6004386857371981E-3</v>
      </c>
      <c r="R160" s="10">
        <f>3/24*OO[[#This Row],[74 (28JUN1985 03:00:00)-Water Temperature (C)]]*OO[[#This Row],[16]]/SUM(OO[16])</f>
        <v>9.9572173127200907E-4</v>
      </c>
      <c r="S160" s="10">
        <f>3/24*OO[[#This Row],[75 (28JUN1985 06:00:00)-Water Temperature (C)]]*OO[[#This Row],[17]]/SUM(OO[17])</f>
        <v>1.4066769934411902E-4</v>
      </c>
      <c r="T160" s="10">
        <f>3/24*OO[[#This Row],[76 (28JUN1985 09:00:00)-Water Temperature (C)]]*OO[[#This Row],[18]]/SUM(OO[18])</f>
        <v>4.4996293661986019E-5</v>
      </c>
      <c r="U160" s="10">
        <f>3/24*OO[[#This Row],[77 (28JUN1985 12:00:00)-Water Temperature (C)]]*OO[[#This Row],[19]]/SUM(OO[19])</f>
        <v>3.2511707806030029E-5</v>
      </c>
      <c r="V160" s="10">
        <f>3/24000000*OO[[#This Row],[78 (28JUN1985 15:00:00)-Water Temperature (C)]]*OO[[#This Row],[20]]</f>
        <v>2.9206026388824998E-5</v>
      </c>
      <c r="W160" s="10">
        <f>3/24000000*OO[[#This Row],[79 (28JUN1985 18:00:00)-Water Temperature (C)]]*OO[[#This Row],[21]]</f>
        <v>2.7356069045399999E-5</v>
      </c>
      <c r="X160" s="10">
        <f>3/24000000*OO[[#This Row],[80 (28JUN1985 21:00:00)-Water Temperature (C)]]*OO[[#This Row],[22]]</f>
        <v>2.5786341231849997E-5</v>
      </c>
      <c r="Y160" s="10">
        <f>3/24000000*OO[[#This Row],[81 (29JUN1985 00:00:00)-Water Temperature (C)]]*OO[[#This Row],[23]]</f>
        <v>2.4179690442449995E-5</v>
      </c>
      <c r="Z160" s="10">
        <f>3/24000000*OO[[#This Row],[82 (29JUN1985 03:00:00)-Water Temperature (C)]]*OO[[#This Row],[24]]</f>
        <v>2.2057069972299997E-5</v>
      </c>
      <c r="AA160" s="10">
        <f>3/24000000*OO[[#This Row],[83 (29JUN1985 06:00:00)-Water Temperature (C)]]*OO[[#This Row],[25]]</f>
        <v>1.9658080421625001E-5</v>
      </c>
      <c r="AB160" s="10">
        <f>3/24000000*OO[[#This Row],[84 (29JUN1985 09:00:00)-Water Temperature (C)]]*OO[[#This Row],[26]]</f>
        <v>1.8041956193722497E-5</v>
      </c>
      <c r="AC160" s="10">
        <f>3/24000000*OO[[#This Row],[85 (29JUN1985 12:00:00)-Water Temperature (C)]]*OO[[#This Row],[27]]</f>
        <v>1.6365091757437497E-5</v>
      </c>
      <c r="AD160" s="10">
        <f>3/24000000*OO[[#This Row],[86 (29JUN1985 15:00:00)-Water Temperature (C)]]*OO[[#This Row],[28]]</f>
        <v>1.5621969493978748E-5</v>
      </c>
      <c r="AE160" s="10">
        <f>3/24000000*OO[[#This Row],[88 (29JUN1985 21:00:00)-Water Temperature (C)]]*OO[[#This Row],[30]]</f>
        <v>1.7407210641975001E-5</v>
      </c>
      <c r="AF160" s="10">
        <f>3/24000000*OO[[#This Row],[88 (29JUN1985 21:00:00)-Water Temperature (C)]]*OO[[#This Row],[30]]</f>
        <v>1.7407210641975001E-5</v>
      </c>
      <c r="AG160" s="10">
        <f>3/24000000*OO[[#This Row],[89 (30JUN1985 00:00:00)-Water Temperature (C)]]*OO[[#This Row],[31]]</f>
        <v>1.797616672635E-5</v>
      </c>
      <c r="AH160" s="10">
        <f>3/24000000*OO[[#This Row],[90 (30JUN1985 03:00:00)-Water Temperature (C)]]*OO[[#This Row],[32]]</f>
        <v>1.7551188033330001E-5</v>
      </c>
      <c r="AI160" s="10">
        <f>3/24000000*OO[[#This Row],[91 (30JUN1985 06:00:00)-Water Temperature (C)]]*OO[[#This Row],[33]]</f>
        <v>1.62923596990825E-5</v>
      </c>
      <c r="AJ160" s="10">
        <f>3/24000000*OO[[#This Row],[92 (30JUN1985 09:00:00)-Water Temperature (C)]]*OO[[#This Row],[34]]</f>
        <v>1.5434186296765E-5</v>
      </c>
      <c r="AK160" s="10">
        <f>3/24000000*OO[[#This Row],[93 (30JUN1985 12:00:00)-Water Temperature (C)]]*OO[[#This Row],[35]]</f>
        <v>1.4335021579E-5</v>
      </c>
      <c r="AL160" s="10">
        <f>3/24000000*OO[[#This Row],[94 (30JUN1985 15:00:00)-Water Temperature (C)]]*OO[[#This Row],[36]]</f>
        <v>1.337265514992E-5</v>
      </c>
      <c r="AM160" s="10">
        <f>3/24000000*OO[[#This Row],[95 (30JUN1985 18:00:00)-Water Temperature (C)]]*OO[[#This Row],[37]]</f>
        <v>1.2701362145250002E-5</v>
      </c>
      <c r="AN160" s="10">
        <f>3/24000000*OO[[#This Row],[96 (30JUN1985 21:00:00)-Water Temperature (C)]]*OO[[#This Row],[38]]</f>
        <v>1.1631018482749999E-5</v>
      </c>
      <c r="AO160" s="10">
        <f>3/24000000*OO[[#This Row],[97 (01JUL1985 00:00:00)-Water Temperature (C)]]*OO[[#This Row],[39]]</f>
        <v>1.0335579723322498E-5</v>
      </c>
      <c r="AP160" s="10">
        <f>3/24000000*OO[[#This Row],[98 (01JUL1985 03:00:00)-Water Temperature (C)]]*OO[[#This Row],[40]]</f>
        <v>9.2370772996424999E-6</v>
      </c>
      <c r="AQ160" s="10">
        <f>3/24000000*OO[[#This Row],[99 (01JUL1985 06:00:00)-Water Temperature (C)]]*OO[[#This Row],[41]]</f>
        <v>8.2091520500000004E-6</v>
      </c>
      <c r="AR160" s="10">
        <f>3/24000000*OO[[#This Row],[100 (01JUL1985 09:00:00)-Water Temperature (C)]]*OO[[#This Row],[42]]</f>
        <v>7.5370791565849995E-6</v>
      </c>
      <c r="AS160" s="10">
        <f>3/24000000*OO[[#This Row],[101 (01JUL1985 12:00:00)-Water Temperature (C)]]*OO[[#This Row],[43]]</f>
        <v>6.9529269530087488E-6</v>
      </c>
      <c r="AT160" s="10">
        <f>3/24000000*OO[[#This Row],[102 (01JUL1985 15:00:00)-Water Temperature (C)]]*OO[[#This Row],[44]]</f>
        <v>6.3613996403437507E-6</v>
      </c>
      <c r="AU160" s="10">
        <f>3/24000000*OO[[#This Row],[103 (01JUL1985 18:00:00)-Water Temperature (C)]]*OO[[#This Row],[45]]</f>
        <v>5.8813864375950008E-6</v>
      </c>
      <c r="AV160" s="10">
        <f>3/24000000*OO[[#This Row],[104 (01JUL1985 21:00:00)-Water Temperature (C)]]*OO[[#This Row],[46]]</f>
        <v>5.3314328173212494E-6</v>
      </c>
      <c r="AW160" s="10">
        <f>3/24000000*OO[[#This Row],[105 (02JUL1985 00:00:00)-Water Temperature (C)]]*OO[[#This Row],[47]]</f>
        <v>4.7951999267249994E-6</v>
      </c>
      <c r="AX160" s="10">
        <f>3/24000000*OO[[#This Row],[106 (02JUL1985 03:00:00)-Water Temperature (C)]]*OO[[#This Row],[48]]</f>
        <v>4.3244663268399999E-6</v>
      </c>
      <c r="AY160" s="10">
        <f>3/24000000*OO[[#This Row],[107 (02JUL1985 06:00:00)-Water Temperature (C)]]*OO[[#This Row],[49]]</f>
        <v>3.8693467745099994E-6</v>
      </c>
      <c r="AZ160" s="10">
        <f>3/24000000*OO[[#This Row],[108 (02JUL1985 09:00:00)-Water Temperature (C)]]*OO[[#This Row],[50]]</f>
        <v>3.4310001917749994E-6</v>
      </c>
      <c r="BA160" s="10">
        <f>3/24000000*OO[[#This Row],[109 (02JUL1985 12:00:00)-Water Temperature (C)]]*OO[[#This Row],[51]]</f>
        <v>3.1023103621487505E-6</v>
      </c>
      <c r="BB160" s="10">
        <f>3/24000000*OO[[#This Row],[110 (02JUL1985 15:00:00)-Water Temperature (C)]]*OO[[#This Row],[52]]</f>
        <v>2.7581901454249999E-6</v>
      </c>
      <c r="BC160" s="10">
        <f>3/24000000*OO[[#This Row],[111 (02JUL1985 18:00:00)-Water Temperature (C)]]*OO[[#This Row],[53]]</f>
        <v>2.4217639858874999E-6</v>
      </c>
      <c r="BD160" s="10">
        <f>3/24000000*OO[[#This Row],[112 (02JUL1985 21:00:00)-Water Temperature (C)]]*OO[[#This Row],[54]]</f>
        <v>2.0829355262099997E-6</v>
      </c>
      <c r="BE160" s="10">
        <f>3/24000000*OO[[#This Row],[113 (03JUL1985 00:00:00)-Water Temperature (C)]]*OO[[#This Row],[55]]</f>
        <v>1.7751548678580002E-6</v>
      </c>
      <c r="BF160" s="10">
        <f>3/24000000*OO[[#This Row],[114 (03JUL1985 03:00:00)-Water Temperature (C)]]*OO[[#This Row],[56]]</f>
        <v>1.4697742767575E-6</v>
      </c>
      <c r="BG160" s="10">
        <f>3/24000000*OO[[#This Row],[115 (03JUL1985 06:00:00)-Water Temperature (C)]]*OO[[#This Row],[57]]</f>
        <v>1.1543320495857502E-6</v>
      </c>
      <c r="BH160" s="10">
        <f>3/24000000*OO[[#This Row],[116 (03JUL1985 09:00:00)-Water Temperature (C)]]*OO[[#This Row],[58]]</f>
        <v>8.7086962695237498E-7</v>
      </c>
      <c r="BI160" s="10">
        <f>3/24000000*OO[[#This Row],[117 (03JUL1985 12:00:00)-Water Temperature (C)]]*OO[[#This Row],[59]]</f>
        <v>6.5075709899624997E-7</v>
      </c>
      <c r="BJ160" s="10">
        <f>3/24000000*OO[[#This Row],[118 (03JUL1985 15:00:00)-Water Temperature (C)]]*OO[[#This Row],[60]]</f>
        <v>4.8605185304637499E-7</v>
      </c>
      <c r="BK160" s="10">
        <f>3/24000000*OO[[#This Row],[119 (03JUL1985 18:00:00)-Water Temperature (C)]]*OO[[#This Row],[61]]</f>
        <v>3.7895675022674999E-7</v>
      </c>
      <c r="BL160" s="10">
        <f>3/24000000*OO[[#This Row],[120 (03JUL1985 21:00:00)-Water Temperature (C)]]*OO[[#This Row],[62]]</f>
        <v>3.020808919485E-7</v>
      </c>
      <c r="BM160" s="10">
        <f>3/24000000*OO[[#This Row],[121 (04JUL1985 00:00:00)-Water Temperature (C)]]*OO[[#This Row],[63]]</f>
        <v>2.4936316909124997E-7</v>
      </c>
      <c r="BN160" s="10">
        <f>3/24000000*OO[[#This Row],[122 (04JUL1985 03:00:00)-Water Temperature (C)]]*OO[[#This Row],[64]]</f>
        <v>2.1256524976449999E-7</v>
      </c>
      <c r="BO160" s="10">
        <f>3/24000000*OO[[#This Row],[123 (04JUL1985 06:00:00)-Water Temperature (C)]]*OO[[#This Row],[65]]</f>
        <v>1.8298638999550001E-7</v>
      </c>
      <c r="BP160" s="10">
        <f>3/24000000*OO[[#This Row],[124 (04JUL1985 09:00:00)-Water Temperature (C)]]*OO[[#This Row],[66]]</f>
        <v>1.6417970700011247E-7</v>
      </c>
      <c r="BQ160" s="10">
        <f>3/24000000*OO[[#This Row],[125 (04JUL1985 12:00:00)-Water Temperature (C)]]*OO[[#This Row],[67]]</f>
        <v>1.4745123767887499E-7</v>
      </c>
      <c r="BR160" s="10">
        <f>3/24000000*OO[[#This Row],[126 (04JUL1985 15:00:00)-Water Temperature (C)]]*OO[[#This Row],[68]]</f>
        <v>1.318787699625E-7</v>
      </c>
      <c r="BS160" s="10">
        <f>3/24000000*OO[[#This Row],[127 (04JUL1985 18:00:00)-Water Temperature (C)]]*OO[[#This Row],[69]]</f>
        <v>1.2178122969217498E-7</v>
      </c>
      <c r="BT160" s="10">
        <f>3/24000000*OO[[#This Row],[128 (04JUL1985 21:00:00)-Water Temperature (C)]]*OO[[#This Row],[70]]</f>
        <v>1.1277483913974999E-7</v>
      </c>
      <c r="BU160" s="10">
        <f>3/24000000*OO[[#This Row],[129 (05JUL1985 00:00:00)-Water Temperature (C)]]*OO[[#This Row],[71]]</f>
        <v>1.0273773065167501E-7</v>
      </c>
      <c r="BV160" s="10">
        <f>3/24000000*OO[[#This Row],[130 (05JUL1985 03:00:00)-Water Temperature (C)]]*OO[[#This Row],[72]]</f>
        <v>9.4410321737399987E-8</v>
      </c>
      <c r="BW160" s="10">
        <f>3/24000000*OO[[#This Row],[131 (05JUL1985 06:00:00)-Water Temperature (C)]]*OO[[#This Row],[73]]</f>
        <v>8.7197689293649999E-8</v>
      </c>
      <c r="BX160" s="10">
        <f>3/24000000*OO[[#This Row],[132 (05JUL1985 09:00:00)-Water Temperature (C)]]*OO[[#This Row],[74]]</f>
        <v>8.3780862101137484E-8</v>
      </c>
      <c r="BY160" s="10">
        <f>3/24000000*OO[[#This Row],[133 (05JUL1985 12:00:00)-Water Temperature (C)]]*OO[[#This Row],[75]]</f>
        <v>8.1183848678975005E-8</v>
      </c>
      <c r="BZ160" s="10">
        <f>3/24000000*OO[[#This Row],[134 (05JUL1985 15:00:00)-Water Temperature (C)]]*OO[[#This Row],[76]]</f>
        <v>7.9088658909875001E-8</v>
      </c>
      <c r="CA160" s="10">
        <f>3/24000000*OO[[#This Row],[135 (05JUL1985 18:00:00)-Water Temperature (C)]]*OO[[#This Row],[77]]</f>
        <v>7.6969604355599995E-8</v>
      </c>
      <c r="CB160" s="10">
        <f>3/24000000*OO[[#This Row],[136 (05JUL1985 21:00:00)-Water Temperature (C)]]*OO[[#This Row],[78]]</f>
        <v>7.2819989019537489E-8</v>
      </c>
      <c r="CC160" s="10">
        <f>3/24000000*OO[[#This Row],[137 (06JUL1985 00:00:00)-Water Temperature (C)]]*OO[[#This Row],[79]]</f>
        <v>6.8445105744999993E-8</v>
      </c>
      <c r="CD160" s="10">
        <f>3/24000000*OO[[#This Row],[138 (06JUL1985 03:00:00)-Water Temperature (C)]]*OO[[#This Row],[80]]</f>
        <v>6.5775127923050001E-8</v>
      </c>
      <c r="CE160" s="10">
        <f>3/24000000*OO[[#This Row],[139 (06JUL1985 06:00:00)-Water Temperature (C)]]*OO[[#This Row],[81]]</f>
        <v>6.4382615233099994E-8</v>
      </c>
      <c r="CF160" s="10">
        <f>3/24000000*OO[[#This Row],[140 (06JUL1985 09:00:00)-Water Temperature (C)]]*OO[[#This Row],[82]]</f>
        <v>6.5493179505449988E-8</v>
      </c>
      <c r="CG160" s="10">
        <f>3/24000000*OO[[#This Row],[141 (06JUL1985 12:00:00)-Water Temperature (C)]]*OO[[#This Row],[83]]</f>
        <v>6.6135615226049996E-8</v>
      </c>
      <c r="CH160" s="10">
        <f>3/24000000*OO[[#This Row],[142 (06JUL1985 15:00:00)-Water Temperature (C)]]*OO[[#This Row],[84]]</f>
        <v>6.5957799517500006E-8</v>
      </c>
      <c r="CI160" s="10">
        <f>3/24000000*OO[[#This Row],[143 (06JUL1985 18:00:00)-Water Temperature (C)]]*OO[[#This Row],[85]]</f>
        <v>6.4990394794649996E-8</v>
      </c>
      <c r="CJ160" s="10">
        <f>3/24000000*OO[[#This Row],[144 (06JUL1985 21:00:00)-Water Temperature (C)]]*OO[[#This Row],[86]]</f>
        <v>6.2446843581562488E-8</v>
      </c>
      <c r="CK160" s="10">
        <f>3/24000000*OO[[#This Row],[145 (07JUL1985 00:00:00)-Water Temperature (C)]]*OO[[#This Row],[87]]</f>
        <v>5.935532940386249E-8</v>
      </c>
      <c r="CL160" s="10">
        <f>3/24000000*OO[[#This Row],[146 (07JUL1985 03:00:00)-Water Temperature (C)]]*OO[[#This Row],[88]]</f>
        <v>5.7558739390099991E-8</v>
      </c>
      <c r="CM160" s="10">
        <f>3/24000000*OO[[#This Row],[147 (07JUL1985 06:00:00)-Water Temperature (C)]]*OO[[#This Row],[89]]</f>
        <v>5.69868479568E-8</v>
      </c>
      <c r="CN160" s="10">
        <f>3/24000000*OO[[#This Row],[148 (07JUL1985 09:00:00)-Water Temperature (C)]]*OO[[#This Row],[90]]</f>
        <v>5.8073188634999988E-8</v>
      </c>
      <c r="CO160" s="10">
        <f>3/24000000*OO[[#This Row],[149 (07JUL1985 12:00:00)-Water Temperature (C)]]*OO[[#This Row],[91]]</f>
        <v>5.6836566662974999E-8</v>
      </c>
      <c r="CP160" s="10">
        <f>3/24000000*OO[[#This Row],[150 (07JUL1985 15:00:00)-Water Temperature (C)]]*OO[[#This Row],[92]]</f>
        <v>5.6464813180125004E-8</v>
      </c>
      <c r="CQ160" s="10">
        <f>3/24000000*OO[[#This Row],[151 (07JUL1985 18:00:00)-Water Temperature (C)]]*OO[[#This Row],[93]]</f>
        <v>5.5360106109112509E-8</v>
      </c>
      <c r="CR160" s="10">
        <f>3/24000000*OO[[#This Row],[152 (07JUL1985 21:00:00)-Water Temperature (C)]]*OO[[#This Row],[94]]</f>
        <v>5.2623767175874993E-8</v>
      </c>
      <c r="CS160" s="10">
        <f>3/24000000*OO[[#This Row],[153 (08JUL1985 00:00:00)-Water Temperature (C)]]*OO[[#This Row],[95]]</f>
        <v>4.9271340445799986E-8</v>
      </c>
      <c r="CT160" s="10">
        <f>3/24000000*OO[[#This Row],[154 (08JUL1985 03:00:00)-Water Temperature (C)]]*OO[[#This Row],[96]]</f>
        <v>4.5919830774975003E-8</v>
      </c>
      <c r="CU160" s="10">
        <f>3/24000000*OO[[#This Row],[155 (08JUL1985 06:00:00)-Water Temperature (C)]]*OO[[#This Row],[97]]</f>
        <v>4.2743637065062502E-8</v>
      </c>
      <c r="CV160" s="10">
        <f>3/24000000*OO[[#This Row],[156 (08JUL1985 09:00:00)-Water Temperature (C)]]*OO[[#This Row],[98]]</f>
        <v>4.1125872019537503E-8</v>
      </c>
      <c r="CW160" s="10">
        <f>3/24000000*OO[[#This Row],[157 (08JUL1985 12:00:00)-Water Temperature (C)]]*OO[[#This Row],[99]]</f>
        <v>3.9689096312675003E-8</v>
      </c>
    </row>
    <row r="161" spans="1:101" x14ac:dyDescent="0.35">
      <c r="A161" t="s">
        <v>166</v>
      </c>
      <c r="B161">
        <v>839.02909999999997</v>
      </c>
      <c r="C161" s="10">
        <f>3/24*OO[[#This Row],[59 (26JUN1985 06:00:00)-Water Temperature (C)]]*OO[[#This Row],[1]]/SUM(OO[1])</f>
        <v>0</v>
      </c>
      <c r="D161" s="10">
        <f>3/24*OO[[#This Row],[60 (26JUN1985 09:00:00)-Water Temperature (C)]]*OO[[#This Row],[2]]/SUM(OO[2])</f>
        <v>0</v>
      </c>
      <c r="E161" s="10">
        <f>3/24*OO[[#This Row],[61 (26JUN1985 12:00:00)-Water Temperature (C)]]*OO[[#This Row],[3]]/SUM(OO[3])</f>
        <v>0</v>
      </c>
      <c r="F161" s="10">
        <f>3/24*OO[[#This Row],[62 (26JUN1985 15:00:00)-Water Temperature (C)]]*OO[[#This Row],[4]]/SUM(OO[4])</f>
        <v>0</v>
      </c>
      <c r="G161" s="10">
        <f>3/24*OO[[#This Row],[63 (26JUN1985 18:00:00)-Water Temperature (C)]]*OO[[#This Row],[5]]/SUM(OO[5])</f>
        <v>2.3173104361546917E-40</v>
      </c>
      <c r="H161" s="10">
        <f>3/24*OO[[#This Row],[64 (26JUN1985 21:00:00)-Water Temperature (C)]]*OO[[#This Row],[6]]/SUM(OO[6])</f>
        <v>1.0701281252784894E-28</v>
      </c>
      <c r="I161" s="10">
        <f>3/24*OO[[#This Row],[65 (27JUN1985 00:00:00)-Water Temperature (C)]]*OO[[#This Row],[7]]/SUM(OO[7])</f>
        <v>1.0011390202977429E-16</v>
      </c>
      <c r="J161" s="10">
        <f>3/24*OO[[#This Row],[66 (27JUN1985 03:00:00)-Water Temperature (C)]]*OO[[#This Row],[8]]/SUM(OO[8])</f>
        <v>2.3845929138317805E-8</v>
      </c>
      <c r="K161" s="10">
        <f>3/24*OO[[#This Row],[67 (27JUN1985 06:00:00)-Water Temperature (C)]]*OO[[#This Row],[9]]/SUM(OO[9])</f>
        <v>3.4973622441218155E-5</v>
      </c>
      <c r="L161" s="10">
        <f>3/24*OO[[#This Row],[68 (27JUN1985 09:00:00)-Water Temperature (C)]]*OO[[#This Row],[10]]/SUM(OO[10])</f>
        <v>2.3867914288373069E-3</v>
      </c>
      <c r="M161" s="10">
        <f>3/24*OO[[#This Row],[69 (27JUN1985 12:00:00)-Water Temperature (C)]]*OO[[#This Row],[11]]/SUM(OO[11])</f>
        <v>2.512847484465704E-2</v>
      </c>
      <c r="N161" s="10">
        <f>3/24*OO[[#This Row],[70 (27JUN1985 15:00:00)-Water Temperature (C)]]*OO[[#This Row],[12]]/SUM(OO[12])</f>
        <v>6.8993563256653359E-2</v>
      </c>
      <c r="O161" s="10">
        <f>3/24*OO[[#This Row],[71 (27JUN1985 18:00:00)-Water Temperature (C)]]*OO[[#This Row],[13]]/SUM(OO[13])</f>
        <v>6.9581894894363797E-2</v>
      </c>
      <c r="P161" s="10">
        <f>3/24*OO[[#This Row],[72 (27JUN1985 21:00:00)-Water Temperature (C)]]*OO[[#This Row],[14]]/SUM(OO[14])</f>
        <v>3.1362007849386725E-2</v>
      </c>
      <c r="Q161" s="10">
        <f>3/24*OO[[#This Row],[73 (28JUN1985 00:00:00)-Water Temperature (C)]]*OO[[#This Row],[15]]/SUM(OO[15])</f>
        <v>7.5952401865510564E-3</v>
      </c>
      <c r="R161" s="10">
        <f>3/24*OO[[#This Row],[74 (28JUN1985 03:00:00)-Water Temperature (C)]]*OO[[#This Row],[16]]/SUM(OO[16])</f>
        <v>1.1846846369359533E-3</v>
      </c>
      <c r="S161" s="10">
        <f>3/24*OO[[#This Row],[75 (28JUN1985 06:00:00)-Water Temperature (C)]]*OO[[#This Row],[17]]/SUM(OO[17])</f>
        <v>1.6344508166854006E-4</v>
      </c>
      <c r="T161" s="10">
        <f>3/24*OO[[#This Row],[76 (28JUN1985 09:00:00)-Water Temperature (C)]]*OO[[#This Row],[18]]/SUM(OO[18])</f>
        <v>4.6957856865024367E-5</v>
      </c>
      <c r="U161" s="10">
        <f>3/24*OO[[#This Row],[77 (28JUN1985 12:00:00)-Water Temperature (C)]]*OO[[#This Row],[19]]/SUM(OO[19])</f>
        <v>3.2396763712951176E-5</v>
      </c>
      <c r="V161" s="10">
        <f>3/24000000*OO[[#This Row],[78 (28JUN1985 15:00:00)-Water Temperature (C)]]*OO[[#This Row],[20]]</f>
        <v>2.88228195028125E-5</v>
      </c>
      <c r="W161" s="10">
        <f>3/24000000*OO[[#This Row],[79 (28JUN1985 18:00:00)-Water Temperature (C)]]*OO[[#This Row],[21]]</f>
        <v>2.68849964536125E-5</v>
      </c>
      <c r="X161" s="10">
        <f>3/24000000*OO[[#This Row],[80 (28JUN1985 21:00:00)-Water Temperature (C)]]*OO[[#This Row],[22]]</f>
        <v>2.5297981802824995E-5</v>
      </c>
      <c r="Y161" s="10">
        <f>3/24000000*OO[[#This Row],[81 (29JUN1985 00:00:00)-Water Temperature (C)]]*OO[[#This Row],[23]]</f>
        <v>2.3741274028062498E-5</v>
      </c>
      <c r="Z161" s="10">
        <f>3/24000000*OO[[#This Row],[82 (29JUN1985 03:00:00)-Water Temperature (C)]]*OO[[#This Row],[24]]</f>
        <v>2.1708735965887499E-5</v>
      </c>
      <c r="AA161" s="10">
        <f>3/24000000*OO[[#This Row],[83 (29JUN1985 06:00:00)-Water Temperature (C)]]*OO[[#This Row],[25]]</f>
        <v>1.93662546829375E-5</v>
      </c>
      <c r="AB161" s="10">
        <f>3/24000000*OO[[#This Row],[84 (29JUN1985 09:00:00)-Water Temperature (C)]]*OO[[#This Row],[26]]</f>
        <v>1.7767962324124997E-5</v>
      </c>
      <c r="AC161" s="10">
        <f>3/24000000*OO[[#This Row],[85 (29JUN1985 12:00:00)-Water Temperature (C)]]*OO[[#This Row],[27]]</f>
        <v>1.6081815590853748E-5</v>
      </c>
      <c r="AD161" s="10">
        <f>3/24000000*OO[[#This Row],[86 (29JUN1985 15:00:00)-Water Temperature (C)]]*OO[[#This Row],[28]]</f>
        <v>1.5233158661579998E-5</v>
      </c>
      <c r="AE161" s="10">
        <f>3/24000000*OO[[#This Row],[88 (29JUN1985 21:00:00)-Water Temperature (C)]]*OO[[#This Row],[30]]</f>
        <v>1.6750590160018748E-5</v>
      </c>
      <c r="AF161" s="10">
        <f>3/24000000*OO[[#This Row],[88 (29JUN1985 21:00:00)-Water Temperature (C)]]*OO[[#This Row],[30]]</f>
        <v>1.6750590160018748E-5</v>
      </c>
      <c r="AG161" s="10">
        <f>3/24000000*OO[[#This Row],[89 (30JUN1985 00:00:00)-Water Temperature (C)]]*OO[[#This Row],[31]]</f>
        <v>1.7336166527118746E-5</v>
      </c>
      <c r="AH161" s="10">
        <f>3/24000000*OO[[#This Row],[90 (30JUN1985 03:00:00)-Water Temperature (C)]]*OO[[#This Row],[32]]</f>
        <v>1.7003080743550002E-5</v>
      </c>
      <c r="AI161" s="10">
        <f>3/24000000*OO[[#This Row],[91 (30JUN1985 06:00:00)-Water Temperature (C)]]*OO[[#This Row],[33]]</f>
        <v>1.5861476488994999E-5</v>
      </c>
      <c r="AJ161" s="10">
        <f>3/24000000*OO[[#This Row],[92 (30JUN1985 09:00:00)-Water Temperature (C)]]*OO[[#This Row],[34]]</f>
        <v>1.5055678858814998E-5</v>
      </c>
      <c r="AK161" s="10">
        <f>3/24000000*OO[[#This Row],[93 (30JUN1985 12:00:00)-Water Temperature (C)]]*OO[[#This Row],[35]]</f>
        <v>1.3985596529339999E-5</v>
      </c>
      <c r="AL161" s="10">
        <f>3/24000000*OO[[#This Row],[94 (30JUN1985 15:00:00)-Water Temperature (C)]]*OO[[#This Row],[36]]</f>
        <v>1.3016934982721249E-5</v>
      </c>
      <c r="AM161" s="10">
        <f>3/24000000*OO[[#This Row],[95 (30JUN1985 18:00:00)-Water Temperature (C)]]*OO[[#This Row],[37]]</f>
        <v>1.23254553667875E-5</v>
      </c>
      <c r="AN161" s="10">
        <f>3/24000000*OO[[#This Row],[96 (30JUN1985 21:00:00)-Water Temperature (C)]]*OO[[#This Row],[38]]</f>
        <v>1.1254328081899998E-5</v>
      </c>
      <c r="AO161" s="10">
        <f>3/24000000*OO[[#This Row],[97 (01JUL1985 00:00:00)-Water Temperature (C)]]*OO[[#This Row],[39]]</f>
        <v>9.965061230459998E-6</v>
      </c>
      <c r="AP161" s="10">
        <f>3/24000000*OO[[#This Row],[98 (01JUL1985 03:00:00)-Water Temperature (C)]]*OO[[#This Row],[40]]</f>
        <v>8.8890572173974993E-6</v>
      </c>
      <c r="AQ161" s="10">
        <f>3/24000000*OO[[#This Row],[99 (01JUL1985 06:00:00)-Water Temperature (C)]]*OO[[#This Row],[41]]</f>
        <v>7.90824845952E-6</v>
      </c>
      <c r="AR161" s="10">
        <f>3/24000000*OO[[#This Row],[100 (01JUL1985 09:00:00)-Water Temperature (C)]]*OO[[#This Row],[42]]</f>
        <v>7.2712494149750008E-6</v>
      </c>
      <c r="AS161" s="10">
        <f>3/24000000*OO[[#This Row],[101 (01JUL1985 12:00:00)-Water Temperature (C)]]*OO[[#This Row],[43]]</f>
        <v>6.7068419886075007E-6</v>
      </c>
      <c r="AT161" s="10">
        <f>3/24000000*OO[[#This Row],[102 (01JUL1985 15:00:00)-Water Temperature (C)]]*OO[[#This Row],[44]]</f>
        <v>6.1271369456687501E-6</v>
      </c>
      <c r="AU161" s="10">
        <f>3/24000000*OO[[#This Row],[103 (01JUL1985 18:00:00)-Water Temperature (C)]]*OO[[#This Row],[45]]</f>
        <v>5.6493079171200001E-6</v>
      </c>
      <c r="AV161" s="10">
        <f>3/24000000*OO[[#This Row],[104 (01JUL1985 21:00:00)-Water Temperature (C)]]*OO[[#This Row],[46]]</f>
        <v>5.1037039329062501E-6</v>
      </c>
      <c r="AW161" s="10">
        <f>3/24000000*OO[[#This Row],[105 (02JUL1985 00:00:00)-Water Temperature (C)]]*OO[[#This Row],[47]]</f>
        <v>4.5798792837525002E-6</v>
      </c>
      <c r="AX161" s="10">
        <f>3/24000000*OO[[#This Row],[106 (02JUL1985 03:00:00)-Water Temperature (C)]]*OO[[#This Row],[48]]</f>
        <v>4.1261126543000001E-6</v>
      </c>
      <c r="AY161" s="10">
        <f>3/24000000*OO[[#This Row],[107 (02JUL1985 06:00:00)-Water Temperature (C)]]*OO[[#This Row],[49]]</f>
        <v>3.6967731387387496E-6</v>
      </c>
      <c r="AZ161" s="10">
        <f>3/24000000*OO[[#This Row],[108 (02JUL1985 09:00:00)-Water Temperature (C)]]*OO[[#This Row],[50]]</f>
        <v>3.2824733891987498E-6</v>
      </c>
      <c r="BA161" s="10">
        <f>3/24000000*OO[[#This Row],[109 (02JUL1985 12:00:00)-Water Temperature (C)]]*OO[[#This Row],[51]]</f>
        <v>2.9701811904974994E-6</v>
      </c>
      <c r="BB161" s="10">
        <f>3/24000000*OO[[#This Row],[110 (02JUL1985 15:00:00)-Water Temperature (C)]]*OO[[#This Row],[52]]</f>
        <v>2.6407297505799996E-6</v>
      </c>
      <c r="BC161" s="10">
        <f>3/24000000*OO[[#This Row],[111 (02JUL1985 18:00:00)-Water Temperature (C)]]*OO[[#This Row],[53]]</f>
        <v>2.3174792929349995E-6</v>
      </c>
      <c r="BD161" s="10">
        <f>3/24000000*OO[[#This Row],[112 (02JUL1985 21:00:00)-Water Temperature (C)]]*OO[[#This Row],[54]]</f>
        <v>1.9910210477343749E-6</v>
      </c>
      <c r="BE161" s="10">
        <f>3/24000000*OO[[#This Row],[113 (03JUL1985 00:00:00)-Water Temperature (C)]]*OO[[#This Row],[55]]</f>
        <v>1.6981313773492498E-6</v>
      </c>
      <c r="BF161" s="10">
        <f>3/24000000*OO[[#This Row],[114 (03JUL1985 03:00:00)-Water Temperature (C)]]*OO[[#This Row],[56]]</f>
        <v>1.411004977565625E-6</v>
      </c>
      <c r="BG161" s="10">
        <f>3/24000000*OO[[#This Row],[115 (03JUL1985 06:00:00)-Water Temperature (C)]]*OO[[#This Row],[57]]</f>
        <v>1.1145109546202501E-6</v>
      </c>
      <c r="BH161" s="10">
        <f>3/24000000*OO[[#This Row],[116 (03JUL1985 09:00:00)-Water Temperature (C)]]*OO[[#This Row],[58]]</f>
        <v>8.4598936008124981E-7</v>
      </c>
      <c r="BI161" s="10">
        <f>3/24000000*OO[[#This Row],[117 (03JUL1985 12:00:00)-Water Temperature (C)]]*OO[[#This Row],[59]]</f>
        <v>6.3448321090500007E-7</v>
      </c>
      <c r="BJ161" s="10">
        <f>3/24000000*OO[[#This Row],[118 (03JUL1985 15:00:00)-Water Temperature (C)]]*OO[[#This Row],[60]]</f>
        <v>4.7319270566425E-7</v>
      </c>
      <c r="BK161" s="10">
        <f>3/24000000*OO[[#This Row],[119 (03JUL1985 18:00:00)-Water Temperature (C)]]*OO[[#This Row],[61]]</f>
        <v>3.6688487076662495E-7</v>
      </c>
      <c r="BL161" s="10">
        <f>3/24000000*OO[[#This Row],[120 (03JUL1985 21:00:00)-Water Temperature (C)]]*OO[[#This Row],[62]]</f>
        <v>2.9021238575999991E-7</v>
      </c>
      <c r="BM161" s="10">
        <f>3/24000000*OO[[#This Row],[121 (04JUL1985 00:00:00)-Water Temperature (C)]]*OO[[#This Row],[63]]</f>
        <v>2.3840867225500001E-7</v>
      </c>
      <c r="BN161" s="10">
        <f>3/24000000*OO[[#This Row],[122 (04JUL1985 03:00:00)-Water Temperature (C)]]*OO[[#This Row],[64]]</f>
        <v>2.02759238335125E-7</v>
      </c>
      <c r="BO161" s="10">
        <f>3/24000000*OO[[#This Row],[123 (04JUL1985 06:00:00)-Water Temperature (C)]]*OO[[#This Row],[65]]</f>
        <v>1.7460464653615E-7</v>
      </c>
      <c r="BP161" s="10">
        <f>3/24000000*OO[[#This Row],[124 (04JUL1985 09:00:00)-Water Temperature (C)]]*OO[[#This Row],[66]]</f>
        <v>1.5694214452990002E-7</v>
      </c>
      <c r="BQ161" s="10">
        <f>3/24000000*OO[[#This Row],[125 (04JUL1985 12:00:00)-Water Temperature (C)]]*OO[[#This Row],[67]]</f>
        <v>1.4096303700431247E-7</v>
      </c>
      <c r="BR161" s="10">
        <f>3/24000000*OO[[#This Row],[126 (04JUL1985 15:00:00)-Water Temperature (C)]]*OO[[#This Row],[68]]</f>
        <v>1.2597758780634998E-7</v>
      </c>
      <c r="BS161" s="10">
        <f>3/24000000*OO[[#This Row],[127 (04JUL1985 18:00:00)-Water Temperature (C)]]*OO[[#This Row],[69]]</f>
        <v>1.1599241286479999E-7</v>
      </c>
      <c r="BT161" s="10">
        <f>3/24000000*OO[[#This Row],[128 (04JUL1985 21:00:00)-Water Temperature (C)]]*OO[[#This Row],[70]]</f>
        <v>1.0699094899775E-7</v>
      </c>
      <c r="BU161" s="10">
        <f>3/24000000*OO[[#This Row],[129 (05JUL1985 00:00:00)-Water Temperature (C)]]*OO[[#This Row],[71]]</f>
        <v>9.7227725288124991E-8</v>
      </c>
      <c r="BV161" s="10">
        <f>3/24000000*OO[[#This Row],[130 (05JUL1985 03:00:00)-Water Temperature (C)]]*OO[[#This Row],[72]]</f>
        <v>8.9277622718099993E-8</v>
      </c>
      <c r="BW161" s="10">
        <f>3/24000000*OO[[#This Row],[131 (05JUL1985 06:00:00)-Water Temperature (C)]]*OO[[#This Row],[73]]</f>
        <v>8.2619727242599987E-8</v>
      </c>
      <c r="BX161" s="10">
        <f>3/24000000*OO[[#This Row],[132 (05JUL1985 09:00:00)-Water Temperature (C)]]*OO[[#This Row],[74]]</f>
        <v>7.9638677507812487E-8</v>
      </c>
      <c r="BY161" s="10">
        <f>3/24000000*OO[[#This Row],[133 (05JUL1985 12:00:00)-Water Temperature (C)]]*OO[[#This Row],[75]]</f>
        <v>7.7196181432949979E-8</v>
      </c>
      <c r="BZ161" s="10">
        <f>3/24000000*OO[[#This Row],[134 (05JUL1985 15:00:00)-Water Temperature (C)]]*OO[[#This Row],[76]]</f>
        <v>7.5170009968799992E-8</v>
      </c>
      <c r="CA161" s="10">
        <f>3/24000000*OO[[#This Row],[135 (05JUL1985 18:00:00)-Water Temperature (C)]]*OO[[#This Row],[77]]</f>
        <v>7.3034571655324997E-8</v>
      </c>
      <c r="CB161" s="10">
        <f>3/24000000*OO[[#This Row],[136 (05JUL1985 21:00:00)-Water Temperature (C)]]*OO[[#This Row],[78]]</f>
        <v>6.8880109352450003E-8</v>
      </c>
      <c r="CC161" s="10">
        <f>3/24000000*OO[[#This Row],[137 (06JUL1985 00:00:00)-Water Temperature (C)]]*OO[[#This Row],[79]]</f>
        <v>6.4537364929949996E-8</v>
      </c>
      <c r="CD161" s="10">
        <f>3/24000000*OO[[#This Row],[138 (06JUL1985 03:00:00)-Water Temperature (C)]]*OO[[#This Row],[80]]</f>
        <v>6.187296614769999E-8</v>
      </c>
      <c r="CE161" s="10">
        <f>3/24000000*OO[[#This Row],[139 (06JUL1985 06:00:00)-Water Temperature (C)]]*OO[[#This Row],[81]]</f>
        <v>6.0617206057999998E-8</v>
      </c>
      <c r="CF161" s="10">
        <f>3/24000000*OO[[#This Row],[140 (06JUL1985 09:00:00)-Water Temperature (C)]]*OO[[#This Row],[82]]</f>
        <v>6.185610474693749E-8</v>
      </c>
      <c r="CG161" s="10">
        <f>3/24000000*OO[[#This Row],[141 (06JUL1985 12:00:00)-Water Temperature (C)]]*OO[[#This Row],[83]]</f>
        <v>6.25916102264375E-8</v>
      </c>
      <c r="CH161" s="10">
        <f>3/24000000*OO[[#This Row],[142 (06JUL1985 15:00:00)-Water Temperature (C)]]*OO[[#This Row],[84]]</f>
        <v>6.2486495635300006E-8</v>
      </c>
      <c r="CI161" s="10">
        <f>3/24000000*OO[[#This Row],[143 (06JUL1985 18:00:00)-Water Temperature (C)]]*OO[[#This Row],[85]]</f>
        <v>6.1502010901874996E-8</v>
      </c>
      <c r="CJ161" s="10">
        <f>3/24000000*OO[[#This Row],[144 (06JUL1985 21:00:00)-Water Temperature (C)]]*OO[[#This Row],[86]]</f>
        <v>5.8937277948612499E-8</v>
      </c>
      <c r="CK161" s="10">
        <f>3/24000000*OO[[#This Row],[145 (07JUL1985 00:00:00)-Water Temperature (C)]]*OO[[#This Row],[87]]</f>
        <v>5.5866498994124995E-8</v>
      </c>
      <c r="CL161" s="10">
        <f>3/24000000*OO[[#This Row],[146 (07JUL1985 03:00:00)-Water Temperature (C)]]*OO[[#This Row],[88]]</f>
        <v>5.4046260556287508E-8</v>
      </c>
      <c r="CM161" s="10">
        <f>3/24000000*OO[[#This Row],[147 (07JUL1985 06:00:00)-Water Temperature (C)]]*OO[[#This Row],[89]]</f>
        <v>5.3517782466300002E-8</v>
      </c>
      <c r="CN161" s="10">
        <f>3/24000000*OO[[#This Row],[148 (07JUL1985 09:00:00)-Water Temperature (C)]]*OO[[#This Row],[90]]</f>
        <v>5.4675728350912501E-8</v>
      </c>
      <c r="CO161" s="10">
        <f>3/24000000*OO[[#This Row],[149 (07JUL1985 12:00:00)-Water Temperature (C)]]*OO[[#This Row],[91]]</f>
        <v>5.3607146140275001E-8</v>
      </c>
      <c r="CP161" s="10">
        <f>3/24000000*OO[[#This Row],[150 (07JUL1985 15:00:00)-Water Temperature (C)]]*OO[[#This Row],[92]]</f>
        <v>5.3396573487924996E-8</v>
      </c>
      <c r="CQ161" s="10">
        <f>3/24000000*OO[[#This Row],[151 (07JUL1985 18:00:00)-Water Temperature (C)]]*OO[[#This Row],[93]]</f>
        <v>5.2347271036074997E-8</v>
      </c>
      <c r="CR161" s="10">
        <f>3/24000000*OO[[#This Row],[152 (07JUL1985 21:00:00)-Water Temperature (C)]]*OO[[#This Row],[94]]</f>
        <v>4.9733537485774998E-8</v>
      </c>
      <c r="CS161" s="10">
        <f>3/24000000*OO[[#This Row],[153 (08JUL1985 00:00:00)-Water Temperature (C)]]*OO[[#This Row],[95]]</f>
        <v>4.6504485945499994E-8</v>
      </c>
      <c r="CT161" s="10">
        <f>3/24000000*OO[[#This Row],[154 (08JUL1985 03:00:00)-Water Temperature (C)]]*OO[[#This Row],[96]]</f>
        <v>4.3366713010249997E-8</v>
      </c>
      <c r="CU161" s="10">
        <f>3/24000000*OO[[#This Row],[155 (08JUL1985 06:00:00)-Water Temperature (C)]]*OO[[#This Row],[97]]</f>
        <v>4.0494648538849988E-8</v>
      </c>
      <c r="CV161" s="10">
        <f>3/24000000*OO[[#This Row],[156 (08JUL1985 09:00:00)-Water Temperature (C)]]*OO[[#This Row],[98]]</f>
        <v>3.9089789416999995E-8</v>
      </c>
      <c r="CW161" s="10">
        <f>3/24000000*OO[[#This Row],[157 (08JUL1985 12:00:00)-Water Temperature (C)]]*OO[[#This Row],[99]]</f>
        <v>3.7763539852999998E-8</v>
      </c>
    </row>
    <row r="162" spans="1:101" x14ac:dyDescent="0.35">
      <c r="A162" t="s">
        <v>167</v>
      </c>
      <c r="B162">
        <v>845.18899999999996</v>
      </c>
      <c r="C162" s="10">
        <f>3/24*OO[[#This Row],[59 (26JUN1985 06:00:00)-Water Temperature (C)]]*OO[[#This Row],[1]]/SUM(OO[1])</f>
        <v>0</v>
      </c>
      <c r="D162" s="10">
        <f>3/24*OO[[#This Row],[60 (26JUN1985 09:00:00)-Water Temperature (C)]]*OO[[#This Row],[2]]/SUM(OO[2])</f>
        <v>0</v>
      </c>
      <c r="E162" s="10">
        <f>3/24*OO[[#This Row],[61 (26JUN1985 12:00:00)-Water Temperature (C)]]*OO[[#This Row],[3]]/SUM(OO[3])</f>
        <v>0</v>
      </c>
      <c r="F162" s="10">
        <f>3/24*OO[[#This Row],[62 (26JUN1985 15:00:00)-Water Temperature (C)]]*OO[[#This Row],[4]]/SUM(OO[4])</f>
        <v>0</v>
      </c>
      <c r="G162" s="10">
        <f>3/24*OO[[#This Row],[63 (26JUN1985 18:00:00)-Water Temperature (C)]]*OO[[#This Row],[5]]/SUM(OO[5])</f>
        <v>3.0822386178294383E-41</v>
      </c>
      <c r="H162" s="10">
        <f>3/24*OO[[#This Row],[64 (26JUN1985 21:00:00)-Water Temperature (C)]]*OO[[#This Row],[6]]/SUM(OO[6])</f>
        <v>1.5599865675574704E-29</v>
      </c>
      <c r="I162" s="10">
        <f>3/24*OO[[#This Row],[65 (27JUN1985 00:00:00)-Water Temperature (C)]]*OO[[#This Row],[7]]/SUM(OO[7])</f>
        <v>1.4890044182518452E-17</v>
      </c>
      <c r="J162" s="10">
        <f>3/24*OO[[#This Row],[66 (27JUN1985 03:00:00)-Water Temperature (C)]]*OO[[#This Row],[8]]/SUM(OO[8])</f>
        <v>1.0245346344559829E-8</v>
      </c>
      <c r="K162" s="10">
        <f>3/24*OO[[#This Row],[67 (27JUN1985 06:00:00)-Water Temperature (C)]]*OO[[#This Row],[9]]/SUM(OO[9])</f>
        <v>2.023783263632542E-5</v>
      </c>
      <c r="L162" s="10">
        <f>3/24*OO[[#This Row],[68 (27JUN1985 09:00:00)-Water Temperature (C)]]*OO[[#This Row],[10]]/SUM(OO[10])</f>
        <v>1.6235690931812503E-3</v>
      </c>
      <c r="M162" s="10">
        <f>3/24*OO[[#This Row],[69 (27JUN1985 12:00:00)-Water Temperature (C)]]*OO[[#This Row],[11]]/SUM(OO[11])</f>
        <v>1.9222696359445922E-2</v>
      </c>
      <c r="N162" s="10">
        <f>3/24*OO[[#This Row],[70 (27JUN1985 15:00:00)-Water Temperature (C)]]*OO[[#This Row],[12]]/SUM(OO[12])</f>
        <v>5.7786349302543241E-2</v>
      </c>
      <c r="O162" s="10">
        <f>3/24*OO[[#This Row],[71 (27JUN1985 18:00:00)-Water Temperature (C)]]*OO[[#This Row],[13]]/SUM(OO[13])</f>
        <v>6.2641001001269472E-2</v>
      </c>
      <c r="P162" s="10">
        <f>3/24*OO[[#This Row],[72 (27JUN1985 21:00:00)-Water Temperature (C)]]*OO[[#This Row],[14]]/SUM(OO[14])</f>
        <v>2.9944894432080062E-2</v>
      </c>
      <c r="Q162" s="10">
        <f>3/24*OO[[#This Row],[73 (28JUN1985 00:00:00)-Water Temperature (C)]]*OO[[#This Row],[15]]/SUM(OO[15])</f>
        <v>7.5979132071645819E-3</v>
      </c>
      <c r="R162" s="10">
        <f>3/24*OO[[#This Row],[74 (28JUN1985 03:00:00)-Water Temperature (C)]]*OO[[#This Row],[16]]/SUM(OO[16])</f>
        <v>1.2233191325133322E-3</v>
      </c>
      <c r="S162" s="10">
        <f>3/24*OO[[#This Row],[75 (28JUN1985 06:00:00)-Water Temperature (C)]]*OO[[#This Row],[17]]/SUM(OO[17])</f>
        <v>1.66322957421195E-4</v>
      </c>
      <c r="T162" s="10">
        <f>3/24*OO[[#This Row],[76 (28JUN1985 09:00:00)-Water Temperature (C)]]*OO[[#This Row],[18]]/SUM(OO[18])</f>
        <v>4.3430907258154199E-5</v>
      </c>
      <c r="U162" s="10">
        <f>3/24*OO[[#This Row],[77 (28JUN1985 12:00:00)-Water Temperature (C)]]*OO[[#This Row],[19]]/SUM(OO[19])</f>
        <v>2.8539223985909646E-5</v>
      </c>
      <c r="V162" s="10">
        <f>3/24000000*OO[[#This Row],[78 (28JUN1985 15:00:00)-Water Temperature (C)]]*OO[[#This Row],[20]]</f>
        <v>2.5139378145924995E-5</v>
      </c>
      <c r="W162" s="10">
        <f>3/24000000*OO[[#This Row],[79 (28JUN1985 18:00:00)-Water Temperature (C)]]*OO[[#This Row],[21]]</f>
        <v>2.3347385904937497E-5</v>
      </c>
      <c r="X162" s="10">
        <f>3/24000000*OO[[#This Row],[80 (28JUN1985 21:00:00)-Water Temperature (C)]]*OO[[#This Row],[22]]</f>
        <v>2.1929381242750002E-5</v>
      </c>
      <c r="Y162" s="10">
        <f>3/24000000*OO[[#This Row],[81 (29JUN1985 00:00:00)-Water Temperature (C)]]*OO[[#This Row],[23]]</f>
        <v>2.0589942264437502E-5</v>
      </c>
      <c r="Z162" s="10">
        <f>3/24000000*OO[[#This Row],[82 (29JUN1985 03:00:00)-Water Temperature (C)]]*OO[[#This Row],[24]]</f>
        <v>1.8864897051239999E-5</v>
      </c>
      <c r="AA162" s="10">
        <f>3/24000000*OO[[#This Row],[83 (29JUN1985 06:00:00)-Water Temperature (C)]]*OO[[#This Row],[25]]</f>
        <v>1.6847126804689998E-5</v>
      </c>
      <c r="AB162" s="10">
        <f>3/24000000*OO[[#This Row],[84 (29JUN1985 09:00:00)-Water Temperature (C)]]*OO[[#This Row],[26]]</f>
        <v>1.5454431159088749E-5</v>
      </c>
      <c r="AC162" s="10">
        <f>3/24000000*OO[[#This Row],[85 (29JUN1985 12:00:00)-Water Temperature (C)]]*OO[[#This Row],[27]]</f>
        <v>1.3964699932259999E-5</v>
      </c>
      <c r="AD162" s="10">
        <f>3/24000000*OO[[#This Row],[86 (29JUN1985 15:00:00)-Water Temperature (C)]]*OO[[#This Row],[28]]</f>
        <v>1.3141999904249999E-5</v>
      </c>
      <c r="AE162" s="10">
        <f>3/24000000*OO[[#This Row],[88 (29JUN1985 21:00:00)-Water Temperature (C)]]*OO[[#This Row],[30]]</f>
        <v>1.4266347935969998E-5</v>
      </c>
      <c r="AF162" s="10">
        <f>3/24000000*OO[[#This Row],[88 (29JUN1985 21:00:00)-Water Temperature (C)]]*OO[[#This Row],[30]]</f>
        <v>1.4266347935969998E-5</v>
      </c>
      <c r="AG162" s="10">
        <f>3/24000000*OO[[#This Row],[89 (30JUN1985 00:00:00)-Water Temperature (C)]]*OO[[#This Row],[31]]</f>
        <v>1.4787689165397498E-5</v>
      </c>
      <c r="AH162" s="10">
        <f>3/24000000*OO[[#This Row],[90 (30JUN1985 03:00:00)-Water Temperature (C)]]*OO[[#This Row],[32]]</f>
        <v>1.4562377275775E-5</v>
      </c>
      <c r="AI162" s="10">
        <f>3/24000000*OO[[#This Row],[91 (30JUN1985 06:00:00)-Water Temperature (C)]]*OO[[#This Row],[33]]</f>
        <v>1.3663145952774998E-5</v>
      </c>
      <c r="AJ162" s="10">
        <f>3/24000000*OO[[#This Row],[92 (30JUN1985 09:00:00)-Water Temperature (C)]]*OO[[#This Row],[34]]</f>
        <v>1.3027805823457501E-5</v>
      </c>
      <c r="AK162" s="10">
        <f>3/24000000*OO[[#This Row],[93 (30JUN1985 12:00:00)-Water Temperature (C)]]*OO[[#This Row],[35]]</f>
        <v>1.2155237642137498E-5</v>
      </c>
      <c r="AL162" s="10">
        <f>3/24000000*OO[[#This Row],[94 (30JUN1985 15:00:00)-Water Temperature (C)]]*OO[[#This Row],[36]]</f>
        <v>1.1337697694882499E-5</v>
      </c>
      <c r="AM162" s="10">
        <f>3/24000000*OO[[#This Row],[95 (30JUN1985 18:00:00)-Water Temperature (C)]]*OO[[#This Row],[37]]</f>
        <v>1.0757329706531249E-5</v>
      </c>
      <c r="AN162" s="10">
        <f>3/24000000*OO[[#This Row],[96 (30JUN1985 21:00:00)-Water Temperature (C)]]*OO[[#This Row],[38]]</f>
        <v>9.8514032408599986E-6</v>
      </c>
      <c r="AO162" s="10">
        <f>3/24000000*OO[[#This Row],[97 (01JUL1985 00:00:00)-Water Temperature (C)]]*OO[[#This Row],[39]]</f>
        <v>8.7404834020374991E-6</v>
      </c>
      <c r="AP162" s="10">
        <f>3/24000000*OO[[#This Row],[98 (01JUL1985 03:00:00)-Water Temperature (C)]]*OO[[#This Row],[40]]</f>
        <v>7.8236591186999993E-6</v>
      </c>
      <c r="AQ162" s="10">
        <f>3/24000000*OO[[#This Row],[99 (01JUL1985 06:00:00)-Water Temperature (C)]]*OO[[#This Row],[41]]</f>
        <v>6.9958222062499995E-6</v>
      </c>
      <c r="AR162" s="10">
        <f>3/24000000*OO[[#This Row],[100 (01JUL1985 09:00:00)-Water Temperature (C)]]*OO[[#This Row],[42]]</f>
        <v>6.4584241809587497E-6</v>
      </c>
      <c r="AS162" s="10">
        <f>3/24000000*OO[[#This Row],[101 (01JUL1985 12:00:00)-Water Temperature (C)]]*OO[[#This Row],[43]]</f>
        <v>5.9715944077912502E-6</v>
      </c>
      <c r="AT162" s="10">
        <f>3/24000000*OO[[#This Row],[102 (01JUL1985 15:00:00)-Water Temperature (C)]]*OO[[#This Row],[44]]</f>
        <v>5.4650870422312491E-6</v>
      </c>
      <c r="AU162" s="10">
        <f>3/24000000*OO[[#This Row],[103 (01JUL1985 18:00:00)-Water Temperature (C)]]*OO[[#This Row],[45]]</f>
        <v>5.0429564517937507E-6</v>
      </c>
      <c r="AV162" s="10">
        <f>3/24000000*OO[[#This Row],[104 (01JUL1985 21:00:00)-Water Temperature (C)]]*OO[[#This Row],[46]]</f>
        <v>4.5541864503649993E-6</v>
      </c>
      <c r="AW162" s="10">
        <f>3/24000000*OO[[#This Row],[105 (02JUL1985 00:00:00)-Water Temperature (C)]]*OO[[#This Row],[47]]</f>
        <v>4.0879807716024999E-6</v>
      </c>
      <c r="AX162" s="10">
        <f>3/24000000*OO[[#This Row],[106 (02JUL1985 03:00:00)-Water Temperature (C)]]*OO[[#This Row],[48]]</f>
        <v>3.6881155071487499E-6</v>
      </c>
      <c r="AY162" s="10">
        <f>3/24000000*OO[[#This Row],[107 (02JUL1985 06:00:00)-Water Temperature (C)]]*OO[[#This Row],[49]]</f>
        <v>3.3157882153825004E-6</v>
      </c>
      <c r="AZ162" s="10">
        <f>3/24000000*OO[[#This Row],[108 (02JUL1985 09:00:00)-Water Temperature (C)]]*OO[[#This Row],[50]]</f>
        <v>2.9543928713199998E-6</v>
      </c>
      <c r="BA162" s="10">
        <f>3/24000000*OO[[#This Row],[109 (02JUL1985 12:00:00)-Water Temperature (C)]]*OO[[#This Row],[51]]</f>
        <v>2.6808338753749997E-6</v>
      </c>
      <c r="BB162" s="10">
        <f>3/24000000*OO[[#This Row],[110 (02JUL1985 15:00:00)-Water Temperature (C)]]*OO[[#This Row],[52]]</f>
        <v>2.3876507134462503E-6</v>
      </c>
      <c r="BC162" s="10">
        <f>3/24000000*OO[[#This Row],[111 (02JUL1985 18:00:00)-Water Temperature (C)]]*OO[[#This Row],[53]]</f>
        <v>2.09862826261E-6</v>
      </c>
      <c r="BD162" s="10">
        <f>3/24000000*OO[[#This Row],[112 (02JUL1985 21:00:00)-Water Temperature (C)]]*OO[[#This Row],[54]]</f>
        <v>1.8030049220428751E-6</v>
      </c>
      <c r="BE162" s="10">
        <f>3/24000000*OO[[#This Row],[113 (03JUL1985 00:00:00)-Water Temperature (C)]]*OO[[#This Row],[55]]</f>
        <v>1.5402919634999998E-6</v>
      </c>
      <c r="BF162" s="10">
        <f>3/24000000*OO[[#This Row],[114 (03JUL1985 03:00:00)-Water Temperature (C)]]*OO[[#This Row],[56]]</f>
        <v>1.2847890676621252E-6</v>
      </c>
      <c r="BG162" s="10">
        <f>3/24000000*OO[[#This Row],[115 (03JUL1985 06:00:00)-Water Temperature (C)]]*OO[[#This Row],[57]]</f>
        <v>1.0209003239637499E-6</v>
      </c>
      <c r="BH162" s="10">
        <f>3/24000000*OO[[#This Row],[116 (03JUL1985 09:00:00)-Water Temperature (C)]]*OO[[#This Row],[58]]</f>
        <v>7.7975120025687507E-7</v>
      </c>
      <c r="BI162" s="10">
        <f>3/24000000*OO[[#This Row],[117 (03JUL1985 12:00:00)-Water Temperature (C)]]*OO[[#This Row],[59]]</f>
        <v>5.8724087850449994E-7</v>
      </c>
      <c r="BJ162" s="10">
        <f>3/24000000*OO[[#This Row],[118 (03JUL1985 15:00:00)-Water Temperature (C)]]*OO[[#This Row],[60]]</f>
        <v>4.3769728935562495E-7</v>
      </c>
      <c r="BK162" s="10">
        <f>3/24000000*OO[[#This Row],[119 (03JUL1985 18:00:00)-Water Temperature (C)]]*OO[[#This Row],[61]]</f>
        <v>3.3784116250937496E-7</v>
      </c>
      <c r="BL162" s="10">
        <f>3/24000000*OO[[#This Row],[120 (03JUL1985 21:00:00)-Water Temperature (C)]]*OO[[#This Row],[62]]</f>
        <v>2.6541728023912501E-7</v>
      </c>
      <c r="BM162" s="10">
        <f>3/24000000*OO[[#This Row],[121 (04JUL1985 00:00:00)-Water Temperature (C)]]*OO[[#This Row],[63]]</f>
        <v>2.1699690375874997E-7</v>
      </c>
      <c r="BN162" s="10">
        <f>3/24000000*OO[[#This Row],[122 (04JUL1985 03:00:00)-Water Temperature (C)]]*OO[[#This Row],[64]]</f>
        <v>1.8410997335802498E-7</v>
      </c>
      <c r="BO162" s="10">
        <f>3/24000000*OO[[#This Row],[123 (04JUL1985 06:00:00)-Water Temperature (C)]]*OO[[#This Row],[65]]</f>
        <v>1.5854632784888749E-7</v>
      </c>
      <c r="BP162" s="10">
        <f>3/24000000*OO[[#This Row],[124 (04JUL1985 09:00:00)-Water Temperature (C)]]*OO[[#This Row],[66]]</f>
        <v>1.4271070400467501E-7</v>
      </c>
      <c r="BQ162" s="10">
        <f>3/24000000*OO[[#This Row],[125 (04JUL1985 12:00:00)-Water Temperature (C)]]*OO[[#This Row],[67]]</f>
        <v>1.2820530453314998E-7</v>
      </c>
      <c r="BR162" s="10">
        <f>3/24000000*OO[[#This Row],[126 (04JUL1985 15:00:00)-Water Temperature (C)]]*OO[[#This Row],[68]]</f>
        <v>1.1449985036271249E-7</v>
      </c>
      <c r="BS162" s="10">
        <f>3/24000000*OO[[#This Row],[127 (04JUL1985 18:00:00)-Water Temperature (C)]]*OO[[#This Row],[69]]</f>
        <v>1.0515736751187499E-7</v>
      </c>
      <c r="BT162" s="10">
        <f>3/24000000*OO[[#This Row],[128 (04JUL1985 21:00:00)-Water Temperature (C)]]*OO[[#This Row],[70]]</f>
        <v>9.6655791944250001E-8</v>
      </c>
      <c r="BU162" s="10">
        <f>3/24000000*OO[[#This Row],[129 (05JUL1985 00:00:00)-Water Temperature (C)]]*OO[[#This Row],[71]]</f>
        <v>8.7602461449300008E-8</v>
      </c>
      <c r="BV162" s="10">
        <f>3/24000000*OO[[#This Row],[130 (05JUL1985 03:00:00)-Water Temperature (C)]]*OO[[#This Row],[72]]</f>
        <v>8.0364157059937499E-8</v>
      </c>
      <c r="BW162" s="10">
        <f>3/24000000*OO[[#This Row],[131 (05JUL1985 06:00:00)-Water Temperature (C)]]*OO[[#This Row],[73]]</f>
        <v>7.4460135047999987E-8</v>
      </c>
      <c r="BX162" s="10">
        <f>3/24000000*OO[[#This Row],[132 (05JUL1985 09:00:00)-Water Temperature (C)]]*OO[[#This Row],[74]]</f>
        <v>7.1979616451950003E-8</v>
      </c>
      <c r="BY162" s="10">
        <f>3/24000000*OO[[#This Row],[133 (05JUL1985 12:00:00)-Water Temperature (C)]]*OO[[#This Row],[75]]</f>
        <v>6.9793945494000013E-8</v>
      </c>
      <c r="BZ162" s="10">
        <f>3/24000000*OO[[#This Row],[134 (05JUL1985 15:00:00)-Water Temperature (C)]]*OO[[#This Row],[76]]</f>
        <v>6.7935203121599998E-8</v>
      </c>
      <c r="CA162" s="10">
        <f>3/24000000*OO[[#This Row],[135 (05JUL1985 18:00:00)-Water Temperature (C)]]*OO[[#This Row],[77]]</f>
        <v>6.5909854481887498E-8</v>
      </c>
      <c r="CB162" s="10">
        <f>3/24000000*OO[[#This Row],[136 (05JUL1985 21:00:00)-Water Temperature (C)]]*OO[[#This Row],[78]]</f>
        <v>6.2005509664649997E-8</v>
      </c>
      <c r="CC162" s="10">
        <f>3/24000000*OO[[#This Row],[137 (06JUL1985 00:00:00)-Water Temperature (C)]]*OO[[#This Row],[79]]</f>
        <v>5.7918859599149995E-8</v>
      </c>
      <c r="CD162" s="10">
        <f>3/24000000*OO[[#This Row],[138 (06JUL1985 03:00:00)-Water Temperature (C)]]*OO[[#This Row],[80]]</f>
        <v>5.540093602514999E-8</v>
      </c>
      <c r="CE162" s="10">
        <f>3/24000000*OO[[#This Row],[139 (06JUL1985 06:00:00)-Water Temperature (C)]]*OO[[#This Row],[81]]</f>
        <v>5.4284830410249984E-8</v>
      </c>
      <c r="CF162" s="10">
        <f>3/24000000*OO[[#This Row],[140 (06JUL1985 09:00:00)-Water Temperature (C)]]*OO[[#This Row],[82]]</f>
        <v>5.5553278596349997E-8</v>
      </c>
      <c r="CG162" s="10">
        <f>3/24000000*OO[[#This Row],[141 (06JUL1985 12:00:00)-Water Temperature (C)]]*OO[[#This Row],[83]]</f>
        <v>5.632594470125E-8</v>
      </c>
      <c r="CH162" s="10">
        <f>3/24000000*OO[[#This Row],[142 (06JUL1985 15:00:00)-Water Temperature (C)]]*OO[[#This Row],[84]]</f>
        <v>5.6311333312524999E-8</v>
      </c>
      <c r="CI162" s="10">
        <f>3/24000000*OO[[#This Row],[143 (06JUL1985 18:00:00)-Water Temperature (C)]]*OO[[#This Row],[85]]</f>
        <v>5.5385488050274991E-8</v>
      </c>
      <c r="CJ162" s="10">
        <f>3/24000000*OO[[#This Row],[144 (06JUL1985 21:00:00)-Water Temperature (C)]]*OO[[#This Row],[86]]</f>
        <v>5.2978768496324997E-8</v>
      </c>
      <c r="CK162" s="10">
        <f>3/24000000*OO[[#This Row],[145 (07JUL1985 00:00:00)-Water Temperature (C)]]*OO[[#This Row],[87]]</f>
        <v>5.0095519281600004E-8</v>
      </c>
      <c r="CL162" s="10">
        <f>3/24000000*OO[[#This Row],[146 (07JUL1985 03:00:00)-Water Temperature (C)]]*OO[[#This Row],[88]]</f>
        <v>4.8367099235000001E-8</v>
      </c>
      <c r="CM162" s="10">
        <f>3/24000000*OO[[#This Row],[147 (07JUL1985 06:00:00)-Water Temperature (C)]]*OO[[#This Row],[89]]</f>
        <v>4.7884541298300001E-8</v>
      </c>
      <c r="CN162" s="10">
        <f>3/24000000*OO[[#This Row],[148 (07JUL1985 09:00:00)-Water Temperature (C)]]*OO[[#This Row],[90]]</f>
        <v>4.9049046489624999E-8</v>
      </c>
      <c r="CO162" s="10">
        <f>3/24000000*OO[[#This Row],[149 (07JUL1985 12:00:00)-Water Temperature (C)]]*OO[[#This Row],[91]]</f>
        <v>4.817630844915E-8</v>
      </c>
      <c r="CP162" s="10">
        <f>3/24000000*OO[[#This Row],[150 (07JUL1985 15:00:00)-Water Temperature (C)]]*OO[[#This Row],[92]]</f>
        <v>4.8109153530599997E-8</v>
      </c>
      <c r="CQ162" s="10">
        <f>3/24000000*OO[[#This Row],[151 (07JUL1985 18:00:00)-Water Temperature (C)]]*OO[[#This Row],[93]]</f>
        <v>4.7175253181475004E-8</v>
      </c>
      <c r="CR162" s="10">
        <f>3/24000000*OO[[#This Row],[152 (07JUL1985 21:00:00)-Water Temperature (C)]]*OO[[#This Row],[94]]</f>
        <v>4.4817962896762496E-8</v>
      </c>
      <c r="CS162" s="10">
        <f>3/24000000*OO[[#This Row],[153 (08JUL1985 00:00:00)-Water Temperature (C)]]*OO[[#This Row],[95]]</f>
        <v>4.1857943268000002E-8</v>
      </c>
      <c r="CT162" s="10">
        <f>3/24000000*OO[[#This Row],[154 (08JUL1985 03:00:00)-Water Temperature (C)]]*OO[[#This Row],[96]]</f>
        <v>3.9047285752200006E-8</v>
      </c>
      <c r="CU162" s="10">
        <f>3/24000000*OO[[#This Row],[155 (08JUL1985 06:00:00)-Water Temperature (C)]]*OO[[#This Row],[97]]</f>
        <v>3.654966065579999E-8</v>
      </c>
      <c r="CV162" s="10">
        <f>3/24000000*OO[[#This Row],[156 (08JUL1985 09:00:00)-Water Temperature (C)]]*OO[[#This Row],[98]]</f>
        <v>3.5390186615550001E-8</v>
      </c>
      <c r="CW162" s="10">
        <f>3/24000000*OO[[#This Row],[157 (08JUL1985 12:00:00)-Water Temperature (C)]]*OO[[#This Row],[99]]</f>
        <v>3.4218367442999995E-8</v>
      </c>
    </row>
    <row r="163" spans="1:101" x14ac:dyDescent="0.35">
      <c r="A163" t="s">
        <v>168</v>
      </c>
      <c r="B163">
        <v>877.87879999999996</v>
      </c>
      <c r="C163" s="10">
        <f>3/24*OO[[#This Row],[59 (26JUN1985 06:00:00)-Water Temperature (C)]]*OO[[#This Row],[1]]/SUM(OO[1])</f>
        <v>0</v>
      </c>
      <c r="D163" s="10">
        <f>3/24*OO[[#This Row],[60 (26JUN1985 09:00:00)-Water Temperature (C)]]*OO[[#This Row],[2]]/SUM(OO[2])</f>
        <v>0</v>
      </c>
      <c r="E163" s="10">
        <f>3/24*OO[[#This Row],[61 (26JUN1985 12:00:00)-Water Temperature (C)]]*OO[[#This Row],[3]]/SUM(OO[3])</f>
        <v>0</v>
      </c>
      <c r="F163" s="10">
        <f>3/24*OO[[#This Row],[62 (26JUN1985 15:00:00)-Water Temperature (C)]]*OO[[#This Row],[4]]/SUM(OO[4])</f>
        <v>0</v>
      </c>
      <c r="G163" s="10">
        <f>3/24*OO[[#This Row],[63 (26JUN1985 18:00:00)-Water Temperature (C)]]*OO[[#This Row],[5]]/SUM(OO[5])</f>
        <v>5.0378361779368207E-42</v>
      </c>
      <c r="H163" s="10">
        <f>3/24*OO[[#This Row],[64 (26JUN1985 21:00:00)-Water Temperature (C)]]*OO[[#This Row],[6]]/SUM(OO[6])</f>
        <v>2.7450333472441657E-30</v>
      </c>
      <c r="I163" s="10">
        <f>3/24*OO[[#This Row],[65 (27JUN1985 00:00:00)-Water Temperature (C)]]*OO[[#This Row],[7]]/SUM(OO[7])</f>
        <v>2.6119833506235793E-18</v>
      </c>
      <c r="J163" s="10">
        <f>3/24*OO[[#This Row],[66 (27JUN1985 03:00:00)-Water Temperature (C)]]*OO[[#This Row],[8]]/SUM(OO[8])</f>
        <v>5.2008652808105354E-9</v>
      </c>
      <c r="K163" s="10">
        <f>3/24*OO[[#This Row],[67 (27JUN1985 06:00:00)-Water Temperature (C)]]*OO[[#This Row],[9]]/SUM(OO[9])</f>
        <v>1.4108262824978398E-5</v>
      </c>
      <c r="L163" s="10">
        <f>3/24*OO[[#This Row],[68 (27JUN1985 09:00:00)-Water Temperature (C)]]*OO[[#This Row],[10]]/SUM(OO[10])</f>
        <v>1.3411963752894423E-3</v>
      </c>
      <c r="M163" s="10">
        <f>3/24*OO[[#This Row],[69 (27JUN1985 12:00:00)-Water Temperature (C)]]*OO[[#This Row],[11]]/SUM(OO[11])</f>
        <v>1.7987228476247594E-2</v>
      </c>
      <c r="N163" s="10">
        <f>3/24*OO[[#This Row],[70 (27JUN1985 15:00:00)-Water Temperature (C)]]*OO[[#This Row],[12]]/SUM(OO[12])</f>
        <v>5.9624985680404786E-2</v>
      </c>
      <c r="O163" s="10">
        <f>3/24*OO[[#This Row],[71 (27JUN1985 18:00:00)-Water Temperature (C)]]*OO[[#This Row],[13]]/SUM(OO[13])</f>
        <v>6.9941885499804485E-2</v>
      </c>
      <c r="P163" s="10">
        <f>3/24*OO[[#This Row],[72 (27JUN1985 21:00:00)-Water Temperature (C)]]*OO[[#This Row],[14]]/SUM(OO[14])</f>
        <v>3.5696419779048479E-2</v>
      </c>
      <c r="Q163" s="10">
        <f>3/24*OO[[#This Row],[73 (28JUN1985 00:00:00)-Water Temperature (C)]]*OO[[#This Row],[15]]/SUM(OO[15])</f>
        <v>9.5493034018900944E-3</v>
      </c>
      <c r="R163" s="10">
        <f>3/24*OO[[#This Row],[74 (28JUN1985 03:00:00)-Water Temperature (C)]]*OO[[#This Row],[16]]/SUM(OO[16])</f>
        <v>1.5968040818663553E-3</v>
      </c>
      <c r="S163" s="10">
        <f>3/24*OO[[#This Row],[75 (28JUN1985 06:00:00)-Water Temperature (C)]]*OO[[#This Row],[17]]/SUM(OO[17])</f>
        <v>2.1553942683494239E-4</v>
      </c>
      <c r="T163" s="10">
        <f>3/24*OO[[#This Row],[76 (28JUN1985 09:00:00)-Water Temperature (C)]]*OO[[#This Row],[18]]/SUM(OO[18])</f>
        <v>5.0876001017696153E-5</v>
      </c>
      <c r="U163" s="10">
        <f>3/24*OO[[#This Row],[77 (28JUN1985 12:00:00)-Water Temperature (C)]]*OO[[#This Row],[19]]/SUM(OO[19])</f>
        <v>3.1444155913495438E-5</v>
      </c>
      <c r="V163" s="10">
        <f>3/24000000*OO[[#This Row],[78 (28JUN1985 15:00:00)-Water Temperature (C)]]*OO[[#This Row],[20]]</f>
        <v>2.7347135608925E-5</v>
      </c>
      <c r="W163" s="10">
        <f>3/24000000*OO[[#This Row],[79 (28JUN1985 18:00:00)-Water Temperature (C)]]*OO[[#This Row],[21]]</f>
        <v>2.5262552599724995E-5</v>
      </c>
      <c r="X163" s="10">
        <f>3/24000000*OO[[#This Row],[80 (28JUN1985 21:00:00)-Water Temperature (C)]]*OO[[#This Row],[22]]</f>
        <v>2.3667702211124998E-5</v>
      </c>
      <c r="Y163" s="10">
        <f>3/24000000*OO[[#This Row],[81 (29JUN1985 00:00:00)-Water Temperature (C)]]*OO[[#This Row],[23]]</f>
        <v>2.2215729569374996E-5</v>
      </c>
      <c r="Z163" s="10">
        <f>3/24000000*OO[[#This Row],[82 (29JUN1985 03:00:00)-Water Temperature (C)]]*OO[[#This Row],[24]]</f>
        <v>2.0385597845970001E-5</v>
      </c>
      <c r="AA163" s="10">
        <f>3/24000000*OO[[#This Row],[83 (29JUN1985 06:00:00)-Water Temperature (C)]]*OO[[#This Row],[25]]</f>
        <v>1.821434416930625E-5</v>
      </c>
      <c r="AB163" s="10">
        <f>3/24000000*OO[[#This Row],[84 (29JUN1985 09:00:00)-Water Temperature (C)]]*OO[[#This Row],[26]]</f>
        <v>1.6689602480366251E-5</v>
      </c>
      <c r="AC163" s="10">
        <f>3/24000000*OO[[#This Row],[85 (29JUN1985 12:00:00)-Water Temperature (C)]]*OO[[#This Row],[27]]</f>
        <v>1.5047087772E-5</v>
      </c>
      <c r="AD163" s="10">
        <f>3/24000000*OO[[#This Row],[86 (29JUN1985 15:00:00)-Water Temperature (C)]]*OO[[#This Row],[28]]</f>
        <v>1.4054767669439997E-5</v>
      </c>
      <c r="AE163" s="10">
        <f>3/24000000*OO[[#This Row],[88 (29JUN1985 21:00:00)-Water Temperature (C)]]*OO[[#This Row],[30]]</f>
        <v>1.5004709760287499E-5</v>
      </c>
      <c r="AF163" s="10">
        <f>3/24000000*OO[[#This Row],[88 (29JUN1985 21:00:00)-Water Temperature (C)]]*OO[[#This Row],[30]]</f>
        <v>1.5004709760287499E-5</v>
      </c>
      <c r="AG163" s="10">
        <f>3/24000000*OO[[#This Row],[89 (30JUN1985 00:00:00)-Water Temperature (C)]]*OO[[#This Row],[31]]</f>
        <v>1.5547048330519998E-5</v>
      </c>
      <c r="AH163" s="10">
        <f>3/24000000*OO[[#This Row],[90 (30JUN1985 03:00:00)-Water Temperature (C)]]*OO[[#This Row],[32]]</f>
        <v>1.5334274188380001E-5</v>
      </c>
      <c r="AI163" s="10">
        <f>3/24000000*OO[[#This Row],[91 (30JUN1985 06:00:00)-Water Temperature (C)]]*OO[[#This Row],[33]]</f>
        <v>1.44454916945225E-5</v>
      </c>
      <c r="AJ163" s="10">
        <f>3/24000000*OO[[#This Row],[92 (30JUN1985 09:00:00)-Water Temperature (C)]]*OO[[#This Row],[34]]</f>
        <v>1.3838030476919998E-5</v>
      </c>
      <c r="AK163" s="10">
        <f>3/24000000*OO[[#This Row],[93 (30JUN1985 12:00:00)-Water Temperature (C)]]*OO[[#This Row],[35]]</f>
        <v>1.296343251296E-5</v>
      </c>
      <c r="AL163" s="10">
        <f>3/24000000*OO[[#This Row],[94 (30JUN1985 15:00:00)-Water Temperature (C)]]*OO[[#This Row],[36]]</f>
        <v>1.210938824316E-5</v>
      </c>
      <c r="AM163" s="10">
        <f>3/24000000*OO[[#This Row],[95 (30JUN1985 18:00:00)-Water Temperature (C)]]*OO[[#This Row],[37]]</f>
        <v>1.1504083914506249E-5</v>
      </c>
      <c r="AN163" s="10">
        <f>3/24000000*OO[[#This Row],[96 (30JUN1985 21:00:00)-Water Temperature (C)]]*OO[[#This Row],[38]]</f>
        <v>1.0560205003000001E-5</v>
      </c>
      <c r="AO163" s="10">
        <f>3/24000000*OO[[#This Row],[97 (01JUL1985 00:00:00)-Water Temperature (C)]]*OO[[#This Row],[39]]</f>
        <v>9.3800256575287495E-6</v>
      </c>
      <c r="AP163" s="10">
        <f>3/24000000*OO[[#This Row],[98 (01JUL1985 03:00:00)-Water Temperature (C)]]*OO[[#This Row],[40]]</f>
        <v>8.4158939816049995E-6</v>
      </c>
      <c r="AQ163" s="10">
        <f>3/24000000*OO[[#This Row],[99 (01JUL1985 06:00:00)-Water Temperature (C)]]*OO[[#This Row],[41]]</f>
        <v>7.5528424673099987E-6</v>
      </c>
      <c r="AR163" s="10">
        <f>3/24000000*OO[[#This Row],[100 (01JUL1985 09:00:00)-Water Temperature (C)]]*OO[[#This Row],[42]]</f>
        <v>6.9844129232224986E-6</v>
      </c>
      <c r="AS163" s="10">
        <f>3/24000000*OO[[#This Row],[101 (01JUL1985 12:00:00)-Water Temperature (C)]]*OO[[#This Row],[43]]</f>
        <v>6.4591124754724997E-6</v>
      </c>
      <c r="AT163" s="10">
        <f>3/24000000*OO[[#This Row],[102 (01JUL1985 15:00:00)-Water Temperature (C)]]*OO[[#This Row],[44]]</f>
        <v>5.9090988470312501E-6</v>
      </c>
      <c r="AU163" s="10">
        <f>3/24000000*OO[[#This Row],[103 (01JUL1985 18:00:00)-Water Temperature (C)]]*OO[[#This Row],[45]]</f>
        <v>5.4441313201599997E-6</v>
      </c>
      <c r="AV163" s="10">
        <f>3/24000000*OO[[#This Row],[104 (01JUL1985 21:00:00)-Water Temperature (C)]]*OO[[#This Row],[46]]</f>
        <v>4.9057063532800003E-6</v>
      </c>
      <c r="AW163" s="10">
        <f>3/24000000*OO[[#This Row],[105 (02JUL1985 00:00:00)-Water Temperature (C)]]*OO[[#This Row],[47]]</f>
        <v>4.3956780011699998E-6</v>
      </c>
      <c r="AX163" s="10">
        <f>3/24000000*OO[[#This Row],[106 (02JUL1985 03:00:00)-Water Temperature (C)]]*OO[[#This Row],[48]]</f>
        <v>3.96314167227E-6</v>
      </c>
      <c r="AY163" s="10">
        <f>3/24000000*OO[[#This Row],[107 (02JUL1985 06:00:00)-Water Temperature (C)]]*OO[[#This Row],[49]]</f>
        <v>3.5686374896599996E-6</v>
      </c>
      <c r="AZ163" s="10">
        <f>3/24000000*OO[[#This Row],[108 (02JUL1985 09:00:00)-Water Temperature (C)]]*OO[[#This Row],[50]]</f>
        <v>3.1850129984662501E-6</v>
      </c>
      <c r="BA163" s="10">
        <f>3/24000000*OO[[#This Row],[109 (02JUL1985 12:00:00)-Water Temperature (C)]]*OO[[#This Row],[51]]</f>
        <v>2.8931035942449996E-6</v>
      </c>
      <c r="BB163" s="10">
        <f>3/24000000*OO[[#This Row],[110 (02JUL1985 15:00:00)-Water Temperature (C)]]*OO[[#This Row],[52]]</f>
        <v>2.5764086410787503E-6</v>
      </c>
      <c r="BC163" s="10">
        <f>3/24000000*OO[[#This Row],[111 (02JUL1985 18:00:00)-Water Temperature (C)]]*OO[[#This Row],[53]]</f>
        <v>2.2645113510599994E-6</v>
      </c>
      <c r="BD163" s="10">
        <f>3/24000000*OO[[#This Row],[112 (02JUL1985 21:00:00)-Water Temperature (C)]]*OO[[#This Row],[54]]</f>
        <v>1.9427530445119998E-6</v>
      </c>
      <c r="BE163" s="10">
        <f>3/24000000*OO[[#This Row],[113 (03JUL1985 00:00:00)-Water Temperature (C)]]*OO[[#This Row],[55]]</f>
        <v>1.6603753326875001E-6</v>
      </c>
      <c r="BF163" s="10">
        <f>3/24000000*OO[[#This Row],[114 (03JUL1985 03:00:00)-Water Temperature (C)]]*OO[[#This Row],[56]]</f>
        <v>1.3887015444518747E-6</v>
      </c>
      <c r="BG163" s="10">
        <f>3/24000000*OO[[#This Row],[115 (03JUL1985 06:00:00)-Water Temperature (C)]]*OO[[#This Row],[57]]</f>
        <v>1.1094098932499998E-6</v>
      </c>
      <c r="BH163" s="10">
        <f>3/24000000*OO[[#This Row],[116 (03JUL1985 09:00:00)-Water Temperature (C)]]*OO[[#This Row],[58]]</f>
        <v>8.5249894610999991E-7</v>
      </c>
      <c r="BI163" s="10">
        <f>3/24000000*OO[[#This Row],[117 (03JUL1985 12:00:00)-Water Temperature (C)]]*OO[[#This Row],[59]]</f>
        <v>6.4487185113599995E-7</v>
      </c>
      <c r="BJ163" s="10">
        <f>3/24000000*OO[[#This Row],[118 (03JUL1985 15:00:00)-Water Temperature (C)]]*OO[[#This Row],[60]]</f>
        <v>4.8047381766074996E-7</v>
      </c>
      <c r="BK163" s="10">
        <f>3/24000000*OO[[#This Row],[119 (03JUL1985 18:00:00)-Water Temperature (C)]]*OO[[#This Row],[61]]</f>
        <v>3.692044003455E-7</v>
      </c>
      <c r="BL163" s="10">
        <f>3/24000000*OO[[#This Row],[120 (03JUL1985 21:00:00)-Water Temperature (C)]]*OO[[#This Row],[62]]</f>
        <v>2.8793830665599998E-7</v>
      </c>
      <c r="BM163" s="10">
        <f>3/24000000*OO[[#This Row],[121 (04JUL1985 00:00:00)-Water Temperature (C)]]*OO[[#This Row],[63]]</f>
        <v>2.3414072636375003E-7</v>
      </c>
      <c r="BN163" s="10">
        <f>3/24000000*OO[[#This Row],[122 (04JUL1985 03:00:00)-Water Temperature (C)]]*OO[[#This Row],[64]]</f>
        <v>1.9809274903425E-7</v>
      </c>
      <c r="BO163" s="10">
        <f>3/24000000*OO[[#This Row],[123 (04JUL1985 06:00:00)-Water Temperature (C)]]*OO[[#This Row],[65]]</f>
        <v>1.7055400781181248E-7</v>
      </c>
      <c r="BP163" s="10">
        <f>3/24000000*OO[[#This Row],[124 (04JUL1985 09:00:00)-Water Temperature (C)]]*OO[[#This Row],[66]]</f>
        <v>1.537605363987E-7</v>
      </c>
      <c r="BQ163" s="10">
        <f>3/24000000*OO[[#This Row],[125 (04JUL1985 12:00:00)-Water Temperature (C)]]*OO[[#This Row],[67]]</f>
        <v>1.3818289148127498E-7</v>
      </c>
      <c r="BR163" s="10">
        <f>3/24000000*OO[[#This Row],[126 (04JUL1985 15:00:00)-Water Temperature (C)]]*OO[[#This Row],[68]]</f>
        <v>1.233400644378E-7</v>
      </c>
      <c r="BS163" s="10">
        <f>3/24000000*OO[[#This Row],[127 (04JUL1985 18:00:00)-Water Temperature (C)]]*OO[[#This Row],[69]]</f>
        <v>1.13014799328E-7</v>
      </c>
      <c r="BT163" s="10">
        <f>3/24000000*OO[[#This Row],[128 (04JUL1985 21:00:00)-Water Temperature (C)]]*OO[[#This Row],[70]]</f>
        <v>1.0349293655315E-7</v>
      </c>
      <c r="BU163" s="10">
        <f>3/24000000*OO[[#This Row],[129 (05JUL1985 00:00:00)-Water Temperature (C)]]*OO[[#This Row],[71]]</f>
        <v>9.3520994690499974E-8</v>
      </c>
      <c r="BV163" s="10">
        <f>3/24000000*OO[[#This Row],[130 (05JUL1985 03:00:00)-Water Temperature (C)]]*OO[[#This Row],[72]]</f>
        <v>8.5710860410499987E-8</v>
      </c>
      <c r="BW163" s="10">
        <f>3/24000000*OO[[#This Row],[131 (05JUL1985 06:00:00)-Water Temperature (C)]]*OO[[#This Row],[73]]</f>
        <v>7.9495931375662487E-8</v>
      </c>
      <c r="BX163" s="10">
        <f>3/24000000*OO[[#This Row],[132 (05JUL1985 09:00:00)-Water Temperature (C)]]*OO[[#This Row],[74]]</f>
        <v>7.7099065504862492E-8</v>
      </c>
      <c r="BY163" s="10">
        <f>3/24000000*OO[[#This Row],[133 (05JUL1985 12:00:00)-Water Temperature (C)]]*OO[[#This Row],[75]]</f>
        <v>7.4806794251849997E-8</v>
      </c>
      <c r="BZ163" s="10">
        <f>3/24000000*OO[[#This Row],[134 (05JUL1985 15:00:00)-Water Temperature (C)]]*OO[[#This Row],[76]]</f>
        <v>7.2796646582100007E-8</v>
      </c>
      <c r="CA163" s="10">
        <f>3/24000000*OO[[#This Row],[135 (05JUL1985 18:00:00)-Water Temperature (C)]]*OO[[#This Row],[77]]</f>
        <v>7.0530621657662492E-8</v>
      </c>
      <c r="CB163" s="10">
        <f>3/24000000*OO[[#This Row],[136 (05JUL1985 21:00:00)-Water Temperature (C)]]*OO[[#This Row],[78]]</f>
        <v>6.618130723425001E-8</v>
      </c>
      <c r="CC163" s="10">
        <f>3/24000000*OO[[#This Row],[137 (06JUL1985 00:00:00)-Water Temperature (C)]]*OO[[#This Row],[79]]</f>
        <v>6.1620377452637489E-8</v>
      </c>
      <c r="CD163" s="10">
        <f>3/24000000*OO[[#This Row],[138 (06JUL1985 03:00:00)-Water Temperature (C)]]*OO[[#This Row],[80]]</f>
        <v>5.8795994578837491E-8</v>
      </c>
      <c r="CE163" s="10">
        <f>3/24000000*OO[[#This Row],[139 (06JUL1985 06:00:00)-Water Temperature (C)]]*OO[[#This Row],[81]]</f>
        <v>5.7604354065225002E-8</v>
      </c>
      <c r="CF163" s="10">
        <f>3/24000000*OO[[#This Row],[140 (06JUL1985 09:00:00)-Water Temperature (C)]]*OO[[#This Row],[82]]</f>
        <v>5.9122820979249994E-8</v>
      </c>
      <c r="CG163" s="10">
        <f>3/24000000*OO[[#This Row],[141 (06JUL1985 12:00:00)-Water Temperature (C)]]*OO[[#This Row],[83]]</f>
        <v>6.0067621008300004E-8</v>
      </c>
      <c r="CH163" s="10">
        <f>3/24000000*OO[[#This Row],[142 (06JUL1985 15:00:00)-Water Temperature (C)]]*OO[[#This Row],[84]]</f>
        <v>6.0143581290624999E-8</v>
      </c>
      <c r="CI163" s="10">
        <f>3/24000000*OO[[#This Row],[143 (06JUL1985 18:00:00)-Water Temperature (C)]]*OO[[#This Row],[85]]</f>
        <v>5.911341667145E-8</v>
      </c>
      <c r="CJ163" s="10">
        <f>3/24000000*OO[[#This Row],[144 (06JUL1985 21:00:00)-Water Temperature (C)]]*OO[[#This Row],[86]]</f>
        <v>5.6431089305662489E-8</v>
      </c>
      <c r="CK163" s="10">
        <f>3/24000000*OO[[#This Row],[145 (07JUL1985 00:00:00)-Water Temperature (C)]]*OO[[#This Row],[87]]</f>
        <v>5.3212109992512496E-8</v>
      </c>
      <c r="CL163" s="10">
        <f>3/24000000*OO[[#This Row],[146 (07JUL1985 03:00:00)-Water Temperature (C)]]*OO[[#This Row],[88]]</f>
        <v>5.1261192560437497E-8</v>
      </c>
      <c r="CM163" s="10">
        <f>3/24000000*OO[[#This Row],[147 (07JUL1985 06:00:00)-Water Temperature (C)]]*OO[[#This Row],[89]]</f>
        <v>5.071131798975E-8</v>
      </c>
      <c r="CN163" s="10">
        <f>3/24000000*OO[[#This Row],[148 (07JUL1985 09:00:00)-Water Temperature (C)]]*OO[[#This Row],[90]]</f>
        <v>5.2075293386662499E-8</v>
      </c>
      <c r="CO163" s="10">
        <f>3/24000000*OO[[#This Row],[149 (07JUL1985 12:00:00)-Water Temperature (C)]]*OO[[#This Row],[91]]</f>
        <v>5.1233855136000005E-8</v>
      </c>
      <c r="CP163" s="10">
        <f>3/24000000*OO[[#This Row],[150 (07JUL1985 15:00:00)-Water Temperature (C)]]*OO[[#This Row],[92]]</f>
        <v>5.1299237906299996E-8</v>
      </c>
      <c r="CQ163" s="10">
        <f>3/24000000*OO[[#This Row],[151 (07JUL1985 18:00:00)-Water Temperature (C)]]*OO[[#This Row],[93]]</f>
        <v>5.0320140903012509E-8</v>
      </c>
      <c r="CR163" s="10">
        <f>3/24000000*OO[[#This Row],[152 (07JUL1985 21:00:00)-Water Temperature (C)]]*OO[[#This Row],[94]]</f>
        <v>4.7799416268450003E-8</v>
      </c>
      <c r="CS163" s="10">
        <f>3/24000000*OO[[#This Row],[153 (08JUL1985 00:00:00)-Water Temperature (C)]]*OO[[#This Row],[95]]</f>
        <v>4.4582026103125001E-8</v>
      </c>
      <c r="CT163" s="10">
        <f>3/24000000*OO[[#This Row],[154 (08JUL1985 03:00:00)-Water Temperature (C)]]*OO[[#This Row],[96]]</f>
        <v>4.1593571226699998E-8</v>
      </c>
      <c r="CU163" s="10">
        <f>3/24000000*OO[[#This Row],[155 (08JUL1985 06:00:00)-Water Temperature (C)]]*OO[[#This Row],[97]]</f>
        <v>3.9029554698750006E-8</v>
      </c>
      <c r="CV163" s="10">
        <f>3/24000000*OO[[#This Row],[156 (08JUL1985 09:00:00)-Water Temperature (C)]]*OO[[#This Row],[98]]</f>
        <v>3.7923190799999996E-8</v>
      </c>
      <c r="CW163" s="10">
        <f>3/24000000*OO[[#This Row],[157 (08JUL1985 12:00:00)-Water Temperature (C)]]*OO[[#This Row],[99]]</f>
        <v>3.6708926056199998E-8</v>
      </c>
    </row>
    <row r="164" spans="1:101" x14ac:dyDescent="0.35">
      <c r="A164" t="s">
        <v>169</v>
      </c>
      <c r="B164">
        <v>877.19309999999996</v>
      </c>
      <c r="C164" s="10">
        <f>3/24*OO[[#This Row],[59 (26JUN1985 06:00:00)-Water Temperature (C)]]*OO[[#This Row],[1]]/SUM(OO[1])</f>
        <v>0</v>
      </c>
      <c r="D164" s="10">
        <f>3/24*OO[[#This Row],[60 (26JUN1985 09:00:00)-Water Temperature (C)]]*OO[[#This Row],[2]]/SUM(OO[2])</f>
        <v>0</v>
      </c>
      <c r="E164" s="10">
        <f>3/24*OO[[#This Row],[61 (26JUN1985 12:00:00)-Water Temperature (C)]]*OO[[#This Row],[3]]/SUM(OO[3])</f>
        <v>0</v>
      </c>
      <c r="F164" s="10">
        <f>3/24*OO[[#This Row],[62 (26JUN1985 15:00:00)-Water Temperature (C)]]*OO[[#This Row],[4]]/SUM(OO[4])</f>
        <v>0</v>
      </c>
      <c r="G164" s="10">
        <f>3/24*OO[[#This Row],[63 (26JUN1985 18:00:00)-Water Temperature (C)]]*OO[[#This Row],[5]]/SUM(OO[5])</f>
        <v>8.658049029598436E-43</v>
      </c>
      <c r="H164" s="10">
        <f>3/24*OO[[#This Row],[64 (26JUN1985 21:00:00)-Water Temperature (C)]]*OO[[#This Row],[6]]/SUM(OO[6])</f>
        <v>5.0419220902753772E-31</v>
      </c>
      <c r="I164" s="10">
        <f>3/24*OO[[#This Row],[65 (27JUN1985 00:00:00)-Water Temperature (C)]]*OO[[#This Row],[7]]/SUM(OO[7])</f>
        <v>4.7524633133222352E-19</v>
      </c>
      <c r="J164" s="10">
        <f>3/24*OO[[#This Row],[66 (27JUN1985 03:00:00)-Water Temperature (C)]]*OO[[#This Row],[8]]/SUM(OO[8])</f>
        <v>2.4039512266196127E-9</v>
      </c>
      <c r="K164" s="10">
        <f>3/24*OO[[#This Row],[67 (27JUN1985 06:00:00)-Water Temperature (C)]]*OO[[#This Row],[9]]/SUM(OO[9])</f>
        <v>9.5579466914942959E-6</v>
      </c>
      <c r="L164" s="10">
        <f>3/24*OO[[#This Row],[68 (27JUN1985 09:00:00)-Water Temperature (C)]]*OO[[#This Row],[10]]/SUM(OO[10])</f>
        <v>1.106210624445231E-3</v>
      </c>
      <c r="M164" s="10">
        <f>3/24*OO[[#This Row],[69 (27JUN1985 12:00:00)-Water Temperature (C)]]*OO[[#This Row],[11]]/SUM(OO[11])</f>
        <v>1.7156090495771506E-2</v>
      </c>
      <c r="N164" s="10">
        <f>3/24*OO[[#This Row],[70 (27JUN1985 15:00:00)-Water Temperature (C)]]*OO[[#This Row],[12]]/SUM(OO[12])</f>
        <v>6.3831742942856845E-2</v>
      </c>
      <c r="O164" s="10">
        <f>3/24*OO[[#This Row],[71 (27JUN1985 18:00:00)-Water Temperature (C)]]*OO[[#This Row],[13]]/SUM(OO[13])</f>
        <v>8.2284556105200482E-2</v>
      </c>
      <c r="P164" s="10">
        <f>3/24*OO[[#This Row],[72 (27JUN1985 21:00:00)-Water Temperature (C)]]*OO[[#This Row],[14]]/SUM(OO[14])</f>
        <v>4.5472836813682659E-2</v>
      </c>
      <c r="Q164" s="10">
        <f>3/24*OO[[#This Row],[73 (28JUN1985 00:00:00)-Water Temperature (C)]]*OO[[#This Row],[15]]/SUM(OO[15])</f>
        <v>1.2985046054938247E-2</v>
      </c>
      <c r="R164" s="10">
        <f>3/24*OO[[#This Row],[74 (28JUN1985 03:00:00)-Water Temperature (C)]]*OO[[#This Row],[16]]/SUM(OO[16])</f>
        <v>2.2798591080802656E-3</v>
      </c>
      <c r="S164" s="10">
        <f>3/24*OO[[#This Row],[75 (28JUN1985 06:00:00)-Water Temperature (C)]]*OO[[#This Row],[17]]/SUM(OO[17])</f>
        <v>3.0900422009100378E-4</v>
      </c>
      <c r="T164" s="10">
        <f>3/24*OO[[#This Row],[76 (28JUN1985 09:00:00)-Water Temperature (C)]]*OO[[#This Row],[18]]/SUM(OO[18])</f>
        <v>6.540508053930934E-5</v>
      </c>
      <c r="U164" s="10">
        <f>3/24*OO[[#This Row],[77 (28JUN1985 12:00:00)-Water Temperature (C)]]*OO[[#This Row],[19]]/SUM(OO[19])</f>
        <v>3.7247199048580777E-5</v>
      </c>
      <c r="V164" s="10">
        <f>3/24000000*OO[[#This Row],[78 (28JUN1985 15:00:00)-Water Temperature (C)]]*OO[[#This Row],[20]]</f>
        <v>3.1871893457500001E-5</v>
      </c>
      <c r="W164" s="10">
        <f>3/24000000*OO[[#This Row],[79 (28JUN1985 18:00:00)-Water Temperature (C)]]*OO[[#This Row],[21]]</f>
        <v>2.9291076596599995E-5</v>
      </c>
      <c r="X164" s="10">
        <f>3/24000000*OO[[#This Row],[80 (28JUN1985 21:00:00)-Water Temperature (C)]]*OO[[#This Row],[22]]</f>
        <v>2.7393754825500004E-5</v>
      </c>
      <c r="Y164" s="10">
        <f>3/24000000*OO[[#This Row],[81 (29JUN1985 00:00:00)-Water Temperature (C)]]*OO[[#This Row],[23]]</f>
        <v>2.5736069237874994E-5</v>
      </c>
      <c r="Z164" s="10">
        <f>3/24000000*OO[[#This Row],[82 (29JUN1985 03:00:00)-Water Temperature (C)]]*OO[[#This Row],[24]]</f>
        <v>2.3698960199012497E-5</v>
      </c>
      <c r="AA164" s="10">
        <f>3/24000000*OO[[#This Row],[83 (29JUN1985 06:00:00)-Water Temperature (C)]]*OO[[#This Row],[25]]</f>
        <v>2.1235988420587497E-5</v>
      </c>
      <c r="AB164" s="10">
        <f>3/24000000*OO[[#This Row],[84 (29JUN1985 09:00:00)-Water Temperature (C)]]*OO[[#This Row],[26]]</f>
        <v>1.9481327959724999E-5</v>
      </c>
      <c r="AC164" s="10">
        <f>3/24000000*OO[[#This Row],[85 (29JUN1985 12:00:00)-Water Temperature (C)]]*OO[[#This Row],[27]]</f>
        <v>1.757623197633E-5</v>
      </c>
      <c r="AD164" s="10">
        <f>3/24000000*OO[[#This Row],[86 (29JUN1985 15:00:00)-Water Temperature (C)]]*OO[[#This Row],[28]]</f>
        <v>1.6337200392909995E-5</v>
      </c>
      <c r="AE164" s="10">
        <f>3/24000000*OO[[#This Row],[88 (29JUN1985 21:00:00)-Water Temperature (C)]]*OO[[#This Row],[30]]</f>
        <v>1.7218590694619998E-5</v>
      </c>
      <c r="AF164" s="10">
        <f>3/24000000*OO[[#This Row],[88 (29JUN1985 21:00:00)-Water Temperature (C)]]*OO[[#This Row],[30]]</f>
        <v>1.7218590694619998E-5</v>
      </c>
      <c r="AG164" s="10">
        <f>3/24000000*OO[[#This Row],[89 (30JUN1985 00:00:00)-Water Temperature (C)]]*OO[[#This Row],[31]]</f>
        <v>1.7896499918602499E-5</v>
      </c>
      <c r="AH164" s="10">
        <f>3/24000000*OO[[#This Row],[90 (30JUN1985 03:00:00)-Water Temperature (C)]]*OO[[#This Row],[32]]</f>
        <v>1.7755570943204998E-5</v>
      </c>
      <c r="AI164" s="10">
        <f>3/24000000*OO[[#This Row],[91 (30JUN1985 06:00:00)-Water Temperature (C)]]*OO[[#This Row],[33]]</f>
        <v>1.683356207388375E-5</v>
      </c>
      <c r="AJ164" s="10">
        <f>3/24000000*OO[[#This Row],[92 (30JUN1985 09:00:00)-Water Temperature (C)]]*OO[[#This Row],[34]]</f>
        <v>1.6171129317736249E-5</v>
      </c>
      <c r="AK164" s="10">
        <f>3/24000000*OO[[#This Row],[93 (30JUN1985 12:00:00)-Water Temperature (C)]]*OO[[#This Row],[35]]</f>
        <v>1.5154419366462498E-5</v>
      </c>
      <c r="AL164" s="10">
        <f>3/24000000*OO[[#This Row],[94 (30JUN1985 15:00:00)-Water Temperature (C)]]*OO[[#This Row],[36]]</f>
        <v>1.4122595228727501E-5</v>
      </c>
      <c r="AM164" s="10">
        <f>3/24000000*OO[[#This Row],[95 (30JUN1985 18:00:00)-Water Temperature (C)]]*OO[[#This Row],[37]]</f>
        <v>1.33709502449775E-5</v>
      </c>
      <c r="AN164" s="10">
        <f>3/24000000*OO[[#This Row],[96 (30JUN1985 21:00:00)-Water Temperature (C)]]*OO[[#This Row],[38]]</f>
        <v>1.224036904111125E-5</v>
      </c>
      <c r="AO164" s="10">
        <f>3/24000000*OO[[#This Row],[97 (01JUL1985 00:00:00)-Water Temperature (C)]]*OO[[#This Row],[39]]</f>
        <v>1.08305541591975E-5</v>
      </c>
      <c r="AP164" s="10">
        <f>3/24000000*OO[[#This Row],[98 (01JUL1985 03:00:00)-Water Temperature (C)]]*OO[[#This Row],[40]]</f>
        <v>9.6905064125437509E-6</v>
      </c>
      <c r="AQ164" s="10">
        <f>3/24000000*OO[[#This Row],[99 (01JUL1985 06:00:00)-Water Temperature (C)]]*OO[[#This Row],[41]]</f>
        <v>8.6987699571274986E-6</v>
      </c>
      <c r="AR164" s="10">
        <f>3/24000000*OO[[#This Row],[100 (01JUL1985 09:00:00)-Water Temperature (C)]]*OO[[#This Row],[42]]</f>
        <v>8.0426708310624999E-6</v>
      </c>
      <c r="AS164" s="10">
        <f>3/24000000*OO[[#This Row],[101 (01JUL1985 12:00:00)-Water Temperature (C)]]*OO[[#This Row],[43]]</f>
        <v>7.4253026536000001E-6</v>
      </c>
      <c r="AT164" s="10">
        <f>3/24000000*OO[[#This Row],[102 (01JUL1985 15:00:00)-Water Temperature (C)]]*OO[[#This Row],[44]]</f>
        <v>6.7784215503712509E-6</v>
      </c>
      <c r="AU164" s="10">
        <f>3/24000000*OO[[#This Row],[103 (01JUL1985 18:00:00)-Water Temperature (C)]]*OO[[#This Row],[45]]</f>
        <v>6.2204870724312487E-6</v>
      </c>
      <c r="AV164" s="10">
        <f>3/24000000*OO[[#This Row],[104 (01JUL1985 21:00:00)-Water Temperature (C)]]*OO[[#This Row],[46]]</f>
        <v>5.5769672531299991E-6</v>
      </c>
      <c r="AW164" s="10">
        <f>3/24000000*OO[[#This Row],[105 (02JUL1985 00:00:00)-Water Temperature (C)]]*OO[[#This Row],[47]]</f>
        <v>4.9739516791124986E-6</v>
      </c>
      <c r="AX164" s="10">
        <f>3/24000000*OO[[#This Row],[106 (02JUL1985 03:00:00)-Water Temperature (C)]]*OO[[#This Row],[48]]</f>
        <v>4.46966982419E-6</v>
      </c>
      <c r="AY164" s="10">
        <f>3/24000000*OO[[#This Row],[107 (02JUL1985 06:00:00)-Water Temperature (C)]]*OO[[#This Row],[49]]</f>
        <v>4.0209067325237503E-6</v>
      </c>
      <c r="AZ164" s="10">
        <f>3/24000000*OO[[#This Row],[108 (02JUL1985 09:00:00)-Water Temperature (C)]]*OO[[#This Row],[50]]</f>
        <v>3.5876479330875005E-6</v>
      </c>
      <c r="BA164" s="10">
        <f>3/24000000*OO[[#This Row],[109 (02JUL1985 12:00:00)-Water Temperature (C)]]*OO[[#This Row],[51]]</f>
        <v>3.2545217635987496E-6</v>
      </c>
      <c r="BB164" s="10">
        <f>3/24000000*OO[[#This Row],[110 (02JUL1985 15:00:00)-Water Temperature (C)]]*OO[[#This Row],[52]]</f>
        <v>2.89171491429125E-6</v>
      </c>
      <c r="BC164" s="10">
        <f>3/24000000*OO[[#This Row],[111 (02JUL1985 18:00:00)-Water Temperature (C)]]*OO[[#This Row],[53]]</f>
        <v>2.5332141332049998E-6</v>
      </c>
      <c r="BD164" s="10">
        <f>3/24000000*OO[[#This Row],[112 (02JUL1985 21:00:00)-Water Temperature (C)]]*OO[[#This Row],[54]]</f>
        <v>2.1637681624799999E-6</v>
      </c>
      <c r="BE164" s="10">
        <f>3/24000000*OO[[#This Row],[113 (03JUL1985 00:00:00)-Water Temperature (C)]]*OO[[#This Row],[55]]</f>
        <v>1.8454833139872498E-6</v>
      </c>
      <c r="BF164" s="10">
        <f>3/24000000*OO[[#This Row],[114 (03JUL1985 03:00:00)-Water Temperature (C)]]*OO[[#This Row],[56]]</f>
        <v>1.5446682427729997E-6</v>
      </c>
      <c r="BG164" s="10">
        <f>3/24000000*OO[[#This Row],[115 (03JUL1985 06:00:00)-Water Temperature (C)]]*OO[[#This Row],[57]]</f>
        <v>1.2392827100343748E-6</v>
      </c>
      <c r="BH164" s="10">
        <f>3/24000000*OO[[#This Row],[116 (03JUL1985 09:00:00)-Water Temperature (C)]]*OO[[#This Row],[58]]</f>
        <v>9.578069252482501E-7</v>
      </c>
      <c r="BI164" s="10">
        <f>3/24000000*OO[[#This Row],[117 (03JUL1985 12:00:00)-Water Temperature (C)]]*OO[[#This Row],[59]]</f>
        <v>7.2794627971387493E-7</v>
      </c>
      <c r="BJ164" s="10">
        <f>3/24000000*OO[[#This Row],[118 (03JUL1985 15:00:00)-Water Temperature (C)]]*OO[[#This Row],[60]]</f>
        <v>5.4214423126875001E-7</v>
      </c>
      <c r="BK164" s="10">
        <f>3/24000000*OO[[#This Row],[119 (03JUL1985 18:00:00)-Water Temperature (C)]]*OO[[#This Row],[61]]</f>
        <v>4.1443951332487502E-7</v>
      </c>
      <c r="BL164" s="10">
        <f>3/24000000*OO[[#This Row],[120 (03JUL1985 21:00:00)-Water Temperature (C)]]*OO[[#This Row],[62]]</f>
        <v>3.2036493141450006E-7</v>
      </c>
      <c r="BM164" s="10">
        <f>3/24000000*OO[[#This Row],[121 (04JUL1985 00:00:00)-Water Temperature (C)]]*OO[[#This Row],[63]]</f>
        <v>2.5876945146599999E-7</v>
      </c>
      <c r="BN164" s="10">
        <f>3/24000000*OO[[#This Row],[122 (04JUL1985 03:00:00)-Water Temperature (C)]]*OO[[#This Row],[64]]</f>
        <v>2.1811984539124996E-7</v>
      </c>
      <c r="BO164" s="10">
        <f>3/24000000*OO[[#This Row],[123 (04JUL1985 06:00:00)-Water Temperature (C)]]*OO[[#This Row],[65]]</f>
        <v>1.8769980698287499E-7</v>
      </c>
      <c r="BP164" s="10">
        <f>3/24000000*OO[[#This Row],[124 (04JUL1985 09:00:00)-Water Temperature (C)]]*OO[[#This Row],[66]]</f>
        <v>1.695832244656875E-7</v>
      </c>
      <c r="BQ164" s="10">
        <f>3/24000000*OO[[#This Row],[125 (04JUL1985 12:00:00)-Water Temperature (C)]]*OO[[#This Row],[67]]</f>
        <v>1.5249159699965E-7</v>
      </c>
      <c r="BR164" s="10">
        <f>3/24000000*OO[[#This Row],[126 (04JUL1985 15:00:00)-Water Temperature (C)]]*OO[[#This Row],[68]]</f>
        <v>1.3604605764399999E-7</v>
      </c>
      <c r="BS164" s="10">
        <f>3/24000000*OO[[#This Row],[127 (04JUL1985 18:00:00)-Water Temperature (C)]]*OO[[#This Row],[69]]</f>
        <v>1.2438528715129998E-7</v>
      </c>
      <c r="BT164" s="10">
        <f>3/24000000*OO[[#This Row],[128 (04JUL1985 21:00:00)-Water Temperature (C)]]*OO[[#This Row],[70]]</f>
        <v>1.134019577734875E-7</v>
      </c>
      <c r="BU164" s="10">
        <f>3/24000000*OO[[#This Row],[129 (05JUL1985 00:00:00)-Water Temperature (C)]]*OO[[#This Row],[71]]</f>
        <v>1.0211948968777499E-7</v>
      </c>
      <c r="BV164" s="10">
        <f>3/24000000*OO[[#This Row],[130 (05JUL1985 03:00:00)-Water Temperature (C)]]*OO[[#This Row],[72]]</f>
        <v>9.3485701049400002E-8</v>
      </c>
      <c r="BW164" s="10">
        <f>3/24000000*OO[[#This Row],[131 (05JUL1985 06:00:00)-Water Temperature (C)]]*OO[[#This Row],[73]]</f>
        <v>8.6822977745699992E-8</v>
      </c>
      <c r="BX164" s="10">
        <f>3/24000000*OO[[#This Row],[132 (05JUL1985 09:00:00)-Water Temperature (C)]]*OO[[#This Row],[74]]</f>
        <v>8.4566040565949991E-8</v>
      </c>
      <c r="BY164" s="10">
        <f>3/24000000*OO[[#This Row],[133 (05JUL1985 12:00:00)-Water Temperature (C)]]*OO[[#This Row],[75]]</f>
        <v>8.2160565905825002E-8</v>
      </c>
      <c r="BZ164" s="10">
        <f>3/24000000*OO[[#This Row],[134 (05JUL1985 15:00:00)-Water Temperature (C)]]*OO[[#This Row],[76]]</f>
        <v>7.9943543952387502E-8</v>
      </c>
      <c r="CA164" s="10">
        <f>3/24000000*OO[[#This Row],[135 (05JUL1985 18:00:00)-Water Temperature (C)]]*OO[[#This Row],[77]]</f>
        <v>7.7348299155399985E-8</v>
      </c>
      <c r="CB164" s="10">
        <f>3/24000000*OO[[#This Row],[136 (05JUL1985 21:00:00)-Water Temperature (C)]]*OO[[#This Row],[78]]</f>
        <v>7.2347653620250006E-8</v>
      </c>
      <c r="CC164" s="10">
        <f>3/24000000*OO[[#This Row],[137 (06JUL1985 00:00:00)-Water Temperature (C)]]*OO[[#This Row],[79]]</f>
        <v>6.7113330128250006E-8</v>
      </c>
      <c r="CD164" s="10">
        <f>3/24000000*OO[[#This Row],[138 (06JUL1985 03:00:00)-Water Temperature (C)]]*OO[[#This Row],[80]]</f>
        <v>6.3855889618750005E-8</v>
      </c>
      <c r="CE164" s="10">
        <f>3/24000000*OO[[#This Row],[139 (06JUL1985 06:00:00)-Water Temperature (C)]]*OO[[#This Row],[81]]</f>
        <v>6.2545602320162488E-8</v>
      </c>
      <c r="CF164" s="10">
        <f>3/24000000*OO[[#This Row],[140 (06JUL1985 09:00:00)-Water Temperature (C)]]*OO[[#This Row],[82]]</f>
        <v>6.4413586878574989E-8</v>
      </c>
      <c r="CG164" s="10">
        <f>3/24000000*OO[[#This Row],[141 (06JUL1985 12:00:00)-Water Temperature (C)]]*OO[[#This Row],[83]]</f>
        <v>6.5593884977249997E-8</v>
      </c>
      <c r="CH164" s="10">
        <f>3/24000000*OO[[#This Row],[142 (06JUL1985 15:00:00)-Water Temperature (C)]]*OO[[#This Row],[84]]</f>
        <v>6.577590355067499E-8</v>
      </c>
      <c r="CI164" s="10">
        <f>3/24000000*OO[[#This Row],[143 (06JUL1985 18:00:00)-Water Temperature (C)]]*OO[[#This Row],[85]]</f>
        <v>6.4592455799624999E-8</v>
      </c>
      <c r="CJ164" s="10">
        <f>3/24000000*OO[[#This Row],[144 (06JUL1985 21:00:00)-Water Temperature (C)]]*OO[[#This Row],[86]]</f>
        <v>6.1486555275900006E-8</v>
      </c>
      <c r="CK164" s="10">
        <f>3/24000000*OO[[#This Row],[145 (07JUL1985 00:00:00)-Water Temperature (C)]]*OO[[#This Row],[87]]</f>
        <v>5.7772831287925001E-8</v>
      </c>
      <c r="CL164" s="10">
        <f>3/24000000*OO[[#This Row],[146 (07JUL1985 03:00:00)-Water Temperature (C)]]*OO[[#This Row],[88]]</f>
        <v>5.5488374531249992E-8</v>
      </c>
      <c r="CM164" s="10">
        <f>3/24000000*OO[[#This Row],[147 (07JUL1985 06:00:00)-Water Temperature (C)]]*OO[[#This Row],[89]]</f>
        <v>5.4823032467912499E-8</v>
      </c>
      <c r="CN164" s="10">
        <f>3/24000000*OO[[#This Row],[148 (07JUL1985 09:00:00)-Water Temperature (C)]]*OO[[#This Row],[90]]</f>
        <v>5.6425221631100008E-8</v>
      </c>
      <c r="CO164" s="10">
        <f>3/24000000*OO[[#This Row],[149 (07JUL1985 12:00:00)-Water Temperature (C)]]*OO[[#This Row],[91]]</f>
        <v>5.5592561996912498E-8</v>
      </c>
      <c r="CP164" s="10">
        <f>3/24000000*OO[[#This Row],[150 (07JUL1985 15:00:00)-Water Temperature (C)]]*OO[[#This Row],[92]]</f>
        <v>5.5832024533950003E-8</v>
      </c>
      <c r="CQ164" s="10">
        <f>3/24000000*OO[[#This Row],[151 (07JUL1985 18:00:00)-Water Temperature (C)]]*OO[[#This Row],[93]]</f>
        <v>5.4783451387574989E-8</v>
      </c>
      <c r="CR164" s="10">
        <f>3/24000000*OO[[#This Row],[152 (07JUL1985 21:00:00)-Water Temperature (C)]]*OO[[#This Row],[94]]</f>
        <v>5.2007940132525E-8</v>
      </c>
      <c r="CS164" s="10">
        <f>3/24000000*OO[[#This Row],[153 (08JUL1985 00:00:00)-Water Temperature (C)]]*OO[[#This Row],[95]]</f>
        <v>4.8423298588874999E-8</v>
      </c>
      <c r="CT164" s="10">
        <f>3/24000000*OO[[#This Row],[154 (08JUL1985 03:00:00)-Water Temperature (C)]]*OO[[#This Row],[96]]</f>
        <v>4.516992555693749E-8</v>
      </c>
      <c r="CU164" s="10">
        <f>3/24000000*OO[[#This Row],[155 (08JUL1985 06:00:00)-Water Temperature (C)]]*OO[[#This Row],[97]]</f>
        <v>4.2505521233499997E-8</v>
      </c>
      <c r="CV164" s="10">
        <f>3/24000000*OO[[#This Row],[156 (08JUL1985 09:00:00)-Water Temperature (C)]]*OO[[#This Row],[98]]</f>
        <v>4.1486546231775002E-8</v>
      </c>
      <c r="CW164" s="10">
        <f>3/24000000*OO[[#This Row],[157 (08JUL1985 12:00:00)-Water Temperature (C)]]*OO[[#This Row],[99]]</f>
        <v>4.0226067469937503E-8</v>
      </c>
    </row>
    <row r="165" spans="1:101" x14ac:dyDescent="0.35">
      <c r="A165" t="s">
        <v>170</v>
      </c>
      <c r="B165">
        <v>856.43320000000006</v>
      </c>
      <c r="C165" s="10">
        <f>3/24*OO[[#This Row],[59 (26JUN1985 06:00:00)-Water Temperature (C)]]*OO[[#This Row],[1]]/SUM(OO[1])</f>
        <v>0</v>
      </c>
      <c r="D165" s="10">
        <f>3/24*OO[[#This Row],[60 (26JUN1985 09:00:00)-Water Temperature (C)]]*OO[[#This Row],[2]]/SUM(OO[2])</f>
        <v>0</v>
      </c>
      <c r="E165" s="10">
        <f>3/24*OO[[#This Row],[61 (26JUN1985 12:00:00)-Water Temperature (C)]]*OO[[#This Row],[3]]/SUM(OO[3])</f>
        <v>0</v>
      </c>
      <c r="F165" s="10">
        <f>3/24*OO[[#This Row],[62 (26JUN1985 15:00:00)-Water Temperature (C)]]*OO[[#This Row],[4]]/SUM(OO[4])</f>
        <v>0</v>
      </c>
      <c r="G165" s="10">
        <f>3/24*OO[[#This Row],[63 (26JUN1985 18:00:00)-Water Temperature (C)]]*OO[[#This Row],[5]]/SUM(OO[5])</f>
        <v>1.1953689980604753E-43</v>
      </c>
      <c r="H165" s="10">
        <f>3/24*OO[[#This Row],[64 (26JUN1985 21:00:00)-Water Temperature (C)]]*OO[[#This Row],[6]]/SUM(OO[6])</f>
        <v>7.7539317265789001E-32</v>
      </c>
      <c r="I165" s="10">
        <f>3/24*OO[[#This Row],[65 (27JUN1985 00:00:00)-Water Temperature (C)]]*OO[[#This Row],[7]]/SUM(OO[7])</f>
        <v>7.1208940732418116E-20</v>
      </c>
      <c r="J165" s="10">
        <f>3/24*OO[[#This Row],[66 (27JUN1985 03:00:00)-Water Temperature (C)]]*OO[[#This Row],[8]]/SUM(OO[8])</f>
        <v>8.7683394307245778E-10</v>
      </c>
      <c r="K165" s="10">
        <f>3/24*OO[[#This Row],[67 (27JUN1985 06:00:00)-Water Temperature (C)]]*OO[[#This Row],[9]]/SUM(OO[9])</f>
        <v>5.1595933683706669E-6</v>
      </c>
      <c r="L165" s="10">
        <f>3/24*OO[[#This Row],[68 (27JUN1985 09:00:00)-Water Temperature (C)]]*OO[[#This Row],[10]]/SUM(OO[10])</f>
        <v>7.1304014617165092E-4</v>
      </c>
      <c r="M165" s="10">
        <f>3/24*OO[[#This Row],[69 (27JUN1985 12:00:00)-Water Temperature (C)]]*OO[[#This Row],[11]]/SUM(OO[11])</f>
        <v>1.2517574402734535E-2</v>
      </c>
      <c r="N165" s="10">
        <f>3/24*OO[[#This Row],[70 (27JUN1985 15:00:00)-Water Temperature (C)]]*OO[[#This Row],[12]]/SUM(OO[12])</f>
        <v>5.1190624152867646E-2</v>
      </c>
      <c r="O165" s="10">
        <f>3/24*OO[[#This Row],[71 (27JUN1985 18:00:00)-Water Temperature (C)]]*OO[[#This Row],[13]]/SUM(OO[13])</f>
        <v>7.1073514569461857E-2</v>
      </c>
      <c r="P165" s="10">
        <f>3/24*OO[[#This Row],[72 (27JUN1985 21:00:00)-Water Temperature (C)]]*OO[[#This Row],[14]]/SUM(OO[14])</f>
        <v>4.17420245959901E-2</v>
      </c>
      <c r="Q165" s="10">
        <f>3/24*OO[[#This Row],[73 (28JUN1985 00:00:00)-Water Temperature (C)]]*OO[[#This Row],[15]]/SUM(OO[15])</f>
        <v>1.2512153298140006E-2</v>
      </c>
      <c r="R165" s="10">
        <f>3/24*OO[[#This Row],[74 (28JUN1985 03:00:00)-Water Temperature (C)]]*OO[[#This Row],[16]]/SUM(OO[16])</f>
        <v>2.2783732444176057E-3</v>
      </c>
      <c r="S165" s="10">
        <f>3/24*OO[[#This Row],[75 (28JUN1985 06:00:00)-Water Temperature (C)]]*OO[[#This Row],[17]]/SUM(OO[17])</f>
        <v>3.1162861430112206E-4</v>
      </c>
      <c r="T165" s="10">
        <f>3/24*OO[[#This Row],[76 (28JUN1985 09:00:00)-Water Temperature (C)]]*OO[[#This Row],[18]]/SUM(OO[18])</f>
        <v>6.1498932597763351E-5</v>
      </c>
      <c r="U165" s="10">
        <f>3/24*OO[[#This Row],[77 (28JUN1985 12:00:00)-Water Temperature (C)]]*OO[[#This Row],[19]]/SUM(OO[19])</f>
        <v>3.2837426719780358E-5</v>
      </c>
      <c r="V165" s="10">
        <f>3/24000000*OO[[#This Row],[78 (28JUN1985 15:00:00)-Water Temperature (C)]]*OO[[#This Row],[20]]</f>
        <v>2.7742733772262498E-5</v>
      </c>
      <c r="W165" s="10">
        <f>3/24000000*OO[[#This Row],[79 (28JUN1985 18:00:00)-Water Temperature (C)]]*OO[[#This Row],[21]]</f>
        <v>2.5424601533174999E-5</v>
      </c>
      <c r="X165" s="10">
        <f>3/24000000*OO[[#This Row],[80 (28JUN1985 21:00:00)-Water Temperature (C)]]*OO[[#This Row],[22]]</f>
        <v>2.3772793845099999E-5</v>
      </c>
      <c r="Y165" s="10">
        <f>3/24000000*OO[[#This Row],[81 (29JUN1985 00:00:00)-Water Temperature (C)]]*OO[[#This Row],[23]]</f>
        <v>2.2374574150425004E-5</v>
      </c>
      <c r="Z165" s="10">
        <f>3/24000000*OO[[#This Row],[82 (29JUN1985 03:00:00)-Water Temperature (C)]]*OO[[#This Row],[24]]</f>
        <v>2.0688220541204994E-5</v>
      </c>
      <c r="AA165" s="10">
        <f>3/24000000*OO[[#This Row],[83 (29JUN1985 06:00:00)-Water Temperature (C)]]*OO[[#This Row],[25]]</f>
        <v>1.8612850460756249E-5</v>
      </c>
      <c r="AB165" s="10">
        <f>3/24000000*OO[[#This Row],[84 (29JUN1985 09:00:00)-Water Temperature (C)]]*OO[[#This Row],[26]]</f>
        <v>1.7123213947765E-5</v>
      </c>
      <c r="AC165" s="10">
        <f>3/24000000*OO[[#This Row],[85 (29JUN1985 12:00:00)-Water Temperature (C)]]*OO[[#This Row],[27]]</f>
        <v>1.5498926858349998E-5</v>
      </c>
      <c r="AD165" s="10">
        <f>3/24000000*OO[[#This Row],[86 (29JUN1985 15:00:00)-Water Temperature (C)]]*OO[[#This Row],[28]]</f>
        <v>1.4395648905729999E-5</v>
      </c>
      <c r="AE165" s="10">
        <f>3/24000000*OO[[#This Row],[88 (29JUN1985 21:00:00)-Water Temperature (C)]]*OO[[#This Row],[30]]</f>
        <v>1.5115301161593749E-5</v>
      </c>
      <c r="AF165" s="10">
        <f>3/24000000*OO[[#This Row],[88 (29JUN1985 21:00:00)-Water Temperature (C)]]*OO[[#This Row],[30]]</f>
        <v>1.5115301161593749E-5</v>
      </c>
      <c r="AG165" s="10">
        <f>3/24000000*OO[[#This Row],[89 (30JUN1985 00:00:00)-Water Temperature (C)]]*OO[[#This Row],[31]]</f>
        <v>1.5797880584089999E-5</v>
      </c>
      <c r="AH165" s="10">
        <f>3/24000000*OO[[#This Row],[90 (30JUN1985 03:00:00)-Water Temperature (C)]]*OO[[#This Row],[32]]</f>
        <v>1.5802348757834998E-5</v>
      </c>
      <c r="AI165" s="10">
        <f>3/24000000*OO[[#This Row],[91 (30JUN1985 06:00:00)-Water Temperature (C)]]*OO[[#This Row],[33]]</f>
        <v>1.5094529732486251E-5</v>
      </c>
      <c r="AJ165" s="10">
        <f>3/24000000*OO[[#This Row],[92 (30JUN1985 09:00:00)-Water Temperature (C)]]*OO[[#This Row],[34]]</f>
        <v>1.4552543459999998E-5</v>
      </c>
      <c r="AK165" s="10">
        <f>3/24000000*OO[[#This Row],[93 (30JUN1985 12:00:00)-Water Temperature (C)]]*OO[[#This Row],[35]]</f>
        <v>1.3669031107374998E-5</v>
      </c>
      <c r="AL165" s="10">
        <f>3/24000000*OO[[#This Row],[94 (30JUN1985 15:00:00)-Water Temperature (C)]]*OO[[#This Row],[36]]</f>
        <v>1.27420340514675E-5</v>
      </c>
      <c r="AM165" s="10">
        <f>3/24000000*OO[[#This Row],[95 (30JUN1985 18:00:00)-Water Temperature (C)]]*OO[[#This Row],[37]]</f>
        <v>1.2057913018044999E-5</v>
      </c>
      <c r="AN165" s="10">
        <f>3/24000000*OO[[#This Row],[96 (30JUN1985 21:00:00)-Water Temperature (C)]]*OO[[#This Row],[38]]</f>
        <v>1.1040365148351251E-5</v>
      </c>
      <c r="AO165" s="10">
        <f>3/24000000*OO[[#This Row],[97 (01JUL1985 00:00:00)-Water Temperature (C)]]*OO[[#This Row],[39]]</f>
        <v>9.7616813973412512E-6</v>
      </c>
      <c r="AP165" s="10">
        <f>3/24000000*OO[[#This Row],[98 (01JUL1985 03:00:00)-Water Temperature (C)]]*OO[[#This Row],[40]]</f>
        <v>8.7339817331250012E-6</v>
      </c>
      <c r="AQ165" s="10">
        <f>3/24000000*OO[[#This Row],[99 (01JUL1985 06:00:00)-Water Temperature (C)]]*OO[[#This Row],[41]]</f>
        <v>7.8592220930025009E-6</v>
      </c>
      <c r="AR165" s="10">
        <f>3/24000000*OO[[#This Row],[100 (01JUL1985 09:00:00)-Water Temperature (C)]]*OO[[#This Row],[42]]</f>
        <v>7.2849672321162496E-6</v>
      </c>
      <c r="AS165" s="10">
        <f>3/24000000*OO[[#This Row],[101 (01JUL1985 12:00:00)-Water Temperature (C)]]*OO[[#This Row],[43]]</f>
        <v>6.7332389585249997E-6</v>
      </c>
      <c r="AT165" s="10">
        <f>3/24000000*OO[[#This Row],[102 (01JUL1985 15:00:00)-Water Temperature (C)]]*OO[[#This Row],[44]]</f>
        <v>6.1510805593362498E-6</v>
      </c>
      <c r="AU165" s="10">
        <f>3/24000000*OO[[#This Row],[103 (01JUL1985 18:00:00)-Water Temperature (C)]]*OO[[#This Row],[45]]</f>
        <v>5.6415627497349999E-6</v>
      </c>
      <c r="AV165" s="10">
        <f>3/24000000*OO[[#This Row],[104 (01JUL1985 21:00:00)-Water Temperature (C)]]*OO[[#This Row],[46]]</f>
        <v>5.0509284591400004E-6</v>
      </c>
      <c r="AW165" s="10">
        <f>3/24000000*OO[[#This Row],[105 (02JUL1985 00:00:00)-Water Temperature (C)]]*OO[[#This Row],[47]]</f>
        <v>4.4994464025699999E-6</v>
      </c>
      <c r="AX165" s="10">
        <f>3/24000000*OO[[#This Row],[106 (02JUL1985 03:00:00)-Water Temperature (C)]]*OO[[#This Row],[48]]</f>
        <v>4.0428725425199999E-6</v>
      </c>
      <c r="AY165" s="10">
        <f>3/24000000*OO[[#This Row],[107 (02JUL1985 06:00:00)-Water Temperature (C)]]*OO[[#This Row],[49]]</f>
        <v>3.6425894797337505E-6</v>
      </c>
      <c r="AZ165" s="10">
        <f>3/24000000*OO[[#This Row],[108 (02JUL1985 09:00:00)-Water Temperature (C)]]*OO[[#This Row],[50]]</f>
        <v>3.2574027795474996E-6</v>
      </c>
      <c r="BA165" s="10">
        <f>3/24000000*OO[[#This Row],[109 (02JUL1985 12:00:00)-Water Temperature (C)]]*OO[[#This Row],[51]]</f>
        <v>2.9593113159350001E-6</v>
      </c>
      <c r="BB165" s="10">
        <f>3/24000000*OO[[#This Row],[110 (02JUL1985 15:00:00)-Water Temperature (C)]]*OO[[#This Row],[52]]</f>
        <v>2.6304004451562497E-6</v>
      </c>
      <c r="BC165" s="10">
        <f>3/24000000*OO[[#This Row],[111 (02JUL1985 18:00:00)-Water Temperature (C)]]*OO[[#This Row],[53]]</f>
        <v>2.3058079503112497E-6</v>
      </c>
      <c r="BD165" s="10">
        <f>3/24000000*OO[[#This Row],[112 (02JUL1985 21:00:00)-Water Temperature (C)]]*OO[[#This Row],[54]]</f>
        <v>1.9675331034E-6</v>
      </c>
      <c r="BE165" s="10">
        <f>3/24000000*OO[[#This Row],[113 (03JUL1985 00:00:00)-Water Temperature (C)]]*OO[[#This Row],[55]]</f>
        <v>1.6785133865087502E-6</v>
      </c>
      <c r="BF165" s="10">
        <f>3/24000000*OO[[#This Row],[114 (03JUL1985 03:00:00)-Water Temperature (C)]]*OO[[#This Row],[56]]</f>
        <v>1.40773368157425E-6</v>
      </c>
      <c r="BG165" s="10">
        <f>3/24000000*OO[[#This Row],[115 (03JUL1985 06:00:00)-Water Temperature (C)]]*OO[[#This Row],[57]]</f>
        <v>1.1345838491075E-6</v>
      </c>
      <c r="BH165" s="10">
        <f>3/24000000*OO[[#This Row],[116 (03JUL1985 09:00:00)-Water Temperature (C)]]*OO[[#This Row],[58]]</f>
        <v>8.8173721692000004E-7</v>
      </c>
      <c r="BI165" s="10">
        <f>3/24000000*OO[[#This Row],[117 (03JUL1985 12:00:00)-Water Temperature (C)]]*OO[[#This Row],[59]]</f>
        <v>6.7328403234299992E-7</v>
      </c>
      <c r="BJ165" s="10">
        <f>3/24000000*OO[[#This Row],[118 (03JUL1985 15:00:00)-Water Temperature (C)]]*OO[[#This Row],[60]]</f>
        <v>5.0179127650575005E-7</v>
      </c>
      <c r="BK165" s="10">
        <f>3/24000000*OO[[#This Row],[119 (03JUL1985 18:00:00)-Water Temperature (C)]]*OO[[#This Row],[61]]</f>
        <v>3.8229520400662496E-7</v>
      </c>
      <c r="BL165" s="10">
        <f>3/24000000*OO[[#This Row],[120 (03JUL1985 21:00:00)-Water Temperature (C)]]*OO[[#This Row],[62]]</f>
        <v>2.9358750794999995E-7</v>
      </c>
      <c r="BM165" s="10">
        <f>3/24000000*OO[[#This Row],[121 (04JUL1985 00:00:00)-Water Temperature (C)]]*OO[[#This Row],[63]]</f>
        <v>2.35840976735E-7</v>
      </c>
      <c r="BN165" s="10">
        <f>3/24000000*OO[[#This Row],[122 (04JUL1985 03:00:00)-Water Temperature (C)]]*OO[[#This Row],[64]]</f>
        <v>1.9818484174099999E-7</v>
      </c>
      <c r="BO165" s="10">
        <f>3/24000000*OO[[#This Row],[123 (04JUL1985 06:00:00)-Water Temperature (C)]]*OO[[#This Row],[65]]</f>
        <v>1.7043066737315E-7</v>
      </c>
      <c r="BP165" s="10">
        <f>3/24000000*OO[[#This Row],[124 (04JUL1985 09:00:00)-Water Temperature (C)]]*OO[[#This Row],[66]]</f>
        <v>1.5421558925781248E-7</v>
      </c>
      <c r="BQ165" s="10">
        <f>3/24000000*OO[[#This Row],[125 (04JUL1985 12:00:00)-Water Temperature (C)]]*OO[[#This Row],[67]]</f>
        <v>1.3875445946114999E-7</v>
      </c>
      <c r="BR165" s="10">
        <f>3/24000000*OO[[#This Row],[126 (04JUL1985 15:00:00)-Water Temperature (C)]]*OO[[#This Row],[68]]</f>
        <v>1.2373693923024998E-7</v>
      </c>
      <c r="BS165" s="10">
        <f>3/24000000*OO[[#This Row],[127 (04JUL1985 18:00:00)-Water Temperature (C)]]*OO[[#This Row],[69]]</f>
        <v>1.1294529240365E-7</v>
      </c>
      <c r="BT165" s="10">
        <f>3/24000000*OO[[#This Row],[128 (04JUL1985 21:00:00)-Water Temperature (C)]]*OO[[#This Row],[70]]</f>
        <v>1.0262148166440001E-7</v>
      </c>
      <c r="BU165" s="10">
        <f>3/24000000*OO[[#This Row],[129 (05JUL1985 00:00:00)-Water Temperature (C)]]*OO[[#This Row],[71]]</f>
        <v>9.2122143378824989E-8</v>
      </c>
      <c r="BV165" s="10">
        <f>3/24000000*OO[[#This Row],[130 (05JUL1985 03:00:00)-Water Temperature (C)]]*OO[[#This Row],[72]]</f>
        <v>8.4232588811875003E-8</v>
      </c>
      <c r="BW165" s="10">
        <f>3/24000000*OO[[#This Row],[131 (05JUL1985 06:00:00)-Water Temperature (C)]]*OO[[#This Row],[73]]</f>
        <v>7.827097272224999E-8</v>
      </c>
      <c r="BX165" s="10">
        <f>3/24000000*OO[[#This Row],[132 (05JUL1985 09:00:00)-Water Temperature (C)]]*OO[[#This Row],[74]]</f>
        <v>7.6474997033562493E-8</v>
      </c>
      <c r="BY165" s="10">
        <f>3/24000000*OO[[#This Row],[133 (05JUL1985 12:00:00)-Water Temperature (C)]]*OO[[#This Row],[75]]</f>
        <v>7.4383656545062494E-8</v>
      </c>
      <c r="BZ165" s="10">
        <f>3/24000000*OO[[#This Row],[134 (05JUL1985 15:00:00)-Water Temperature (C)]]*OO[[#This Row],[76]]</f>
        <v>7.2364061528500008E-8</v>
      </c>
      <c r="CA165" s="10">
        <f>3/24000000*OO[[#This Row],[135 (05JUL1985 18:00:00)-Water Temperature (C)]]*OO[[#This Row],[77]]</f>
        <v>6.9940008449749989E-8</v>
      </c>
      <c r="CB165" s="10">
        <f>3/24000000*OO[[#This Row],[136 (05JUL1985 21:00:00)-Water Temperature (C)]]*OO[[#This Row],[78]]</f>
        <v>6.5270513322899994E-8</v>
      </c>
      <c r="CC165" s="10">
        <f>3/24000000*OO[[#This Row],[137 (06JUL1985 00:00:00)-Water Temperature (C)]]*OO[[#This Row],[79]]</f>
        <v>6.0362890194749995E-8</v>
      </c>
      <c r="CD165" s="10">
        <f>3/24000000*OO[[#This Row],[138 (06JUL1985 03:00:00)-Water Temperature (C)]]*OO[[#This Row],[80]]</f>
        <v>5.7296801568125002E-8</v>
      </c>
      <c r="CE165" s="10">
        <f>3/24000000*OO[[#This Row],[139 (06JUL1985 06:00:00)-Water Temperature (C)]]*OO[[#This Row],[81]]</f>
        <v>5.6080505493474991E-8</v>
      </c>
      <c r="CF165" s="10">
        <f>3/24000000*OO[[#This Row],[140 (06JUL1985 09:00:00)-Water Temperature (C)]]*OO[[#This Row],[82]]</f>
        <v>5.7908315281512494E-8</v>
      </c>
      <c r="CG165" s="10">
        <f>3/24000000*OO[[#This Row],[141 (06JUL1985 12:00:00)-Water Temperature (C)]]*OO[[#This Row],[83]]</f>
        <v>5.909049651779999E-8</v>
      </c>
      <c r="CH165" s="10">
        <f>3/24000000*OO[[#This Row],[142 (06JUL1985 15:00:00)-Water Temperature (C)]]*OO[[#This Row],[84]]</f>
        <v>5.9347627263699998E-8</v>
      </c>
      <c r="CI165" s="10">
        <f>3/24000000*OO[[#This Row],[143 (06JUL1985 18:00:00)-Water Temperature (C)]]*OO[[#This Row],[85]]</f>
        <v>5.8261423183950007E-8</v>
      </c>
      <c r="CJ165" s="10">
        <f>3/24000000*OO[[#This Row],[144 (06JUL1985 21:00:00)-Water Temperature (C)]]*OO[[#This Row],[86]]</f>
        <v>5.536688111009999E-8</v>
      </c>
      <c r="CK165" s="10">
        <f>3/24000000*OO[[#This Row],[145 (07JUL1985 00:00:00)-Water Temperature (C)]]*OO[[#This Row],[87]]</f>
        <v>5.1886547700887495E-8</v>
      </c>
      <c r="CL165" s="10">
        <f>3/24000000*OO[[#This Row],[146 (07JUL1985 03:00:00)-Water Temperature (C)]]*OO[[#This Row],[88]]</f>
        <v>4.9730267884237491E-8</v>
      </c>
      <c r="CM165" s="10">
        <f>3/24000000*OO[[#This Row],[147 (07JUL1985 06:00:00)-Water Temperature (C)]]*OO[[#This Row],[89]]</f>
        <v>4.9080967454725E-8</v>
      </c>
      <c r="CN165" s="10">
        <f>3/24000000*OO[[#This Row],[148 (07JUL1985 09:00:00)-Water Temperature (C)]]*OO[[#This Row],[90]]</f>
        <v>5.0620941877850003E-8</v>
      </c>
      <c r="CO165" s="10">
        <f>3/24000000*OO[[#This Row],[149 (07JUL1985 12:00:00)-Water Temperature (C)]]*OO[[#This Row],[91]]</f>
        <v>4.9945316176374994E-8</v>
      </c>
      <c r="CP165" s="10">
        <f>3/24000000*OO[[#This Row],[150 (07JUL1985 15:00:00)-Water Temperature (C)]]*OO[[#This Row],[92]]</f>
        <v>5.0290642599862495E-8</v>
      </c>
      <c r="CQ165" s="10">
        <f>3/24000000*OO[[#This Row],[151 (07JUL1985 18:00:00)-Water Temperature (C)]]*OO[[#This Row],[93]]</f>
        <v>4.9379338155424997E-8</v>
      </c>
      <c r="CR165" s="10">
        <f>3/24000000*OO[[#This Row],[152 (07JUL1985 21:00:00)-Water Temperature (C)]]*OO[[#This Row],[94]]</f>
        <v>4.6873047793274999E-8</v>
      </c>
      <c r="CS165" s="10">
        <f>3/24000000*OO[[#This Row],[153 (08JUL1985 00:00:00)-Water Temperature (C)]]*OO[[#This Row],[95]]</f>
        <v>4.3587478403850002E-8</v>
      </c>
      <c r="CT165" s="10">
        <f>3/24000000*OO[[#This Row],[154 (08JUL1985 03:00:00)-Water Temperature (C)]]*OO[[#This Row],[96]]</f>
        <v>4.0649481073387504E-8</v>
      </c>
      <c r="CU165" s="10">
        <f>3/24000000*OO[[#This Row],[155 (08JUL1985 06:00:00)-Water Temperature (C)]]*OO[[#This Row],[97]]</f>
        <v>3.8322433648375001E-8</v>
      </c>
      <c r="CV165" s="10">
        <f>3/24000000*OO[[#This Row],[156 (08JUL1985 09:00:00)-Water Temperature (C)]]*OO[[#This Row],[98]]</f>
        <v>3.7535907169025001E-8</v>
      </c>
      <c r="CW165" s="10">
        <f>3/24000000*OO[[#This Row],[157 (08JUL1985 12:00:00)-Water Temperature (C)]]*OO[[#This Row],[99]]</f>
        <v>3.6443550485462495E-8</v>
      </c>
    </row>
    <row r="166" spans="1:101" x14ac:dyDescent="0.35">
      <c r="A166" t="s">
        <v>171</v>
      </c>
      <c r="B166">
        <v>849.76409999999998</v>
      </c>
      <c r="C166" s="10">
        <f>3/24*OO[[#This Row],[59 (26JUN1985 06:00:00)-Water Temperature (C)]]*OO[[#This Row],[1]]/SUM(OO[1])</f>
        <v>0</v>
      </c>
      <c r="D166" s="10">
        <f>3/24*OO[[#This Row],[60 (26JUN1985 09:00:00)-Water Temperature (C)]]*OO[[#This Row],[2]]/SUM(OO[2])</f>
        <v>0</v>
      </c>
      <c r="E166" s="10">
        <f>3/24*OO[[#This Row],[61 (26JUN1985 12:00:00)-Water Temperature (C)]]*OO[[#This Row],[3]]/SUM(OO[3])</f>
        <v>0</v>
      </c>
      <c r="F166" s="10">
        <f>3/24*OO[[#This Row],[62 (26JUN1985 15:00:00)-Water Temperature (C)]]*OO[[#This Row],[4]]/SUM(OO[4])</f>
        <v>0</v>
      </c>
      <c r="G166" s="10">
        <f>3/24*OO[[#This Row],[63 (26JUN1985 18:00:00)-Water Temperature (C)]]*OO[[#This Row],[5]]/SUM(OO[5])</f>
        <v>0</v>
      </c>
      <c r="H166" s="10">
        <f>3/24*OO[[#This Row],[64 (26JUN1985 21:00:00)-Water Temperature (C)]]*OO[[#This Row],[6]]/SUM(OO[6])</f>
        <v>1.0110770033690477E-32</v>
      </c>
      <c r="I166" s="10">
        <f>3/24*OO[[#This Row],[65 (27JUN1985 00:00:00)-Water Temperature (C)]]*OO[[#This Row],[7]]/SUM(OO[7])</f>
        <v>8.8877411919592612E-21</v>
      </c>
      <c r="J166" s="10">
        <f>3/24*OO[[#This Row],[66 (27JUN1985 03:00:00)-Water Temperature (C)]]*OO[[#This Row],[8]]/SUM(OO[8])</f>
        <v>3.2270129617355268E-10</v>
      </c>
      <c r="K166" s="10">
        <f>3/24*OO[[#This Row],[67 (27JUN1985 06:00:00)-Water Temperature (C)]]*OO[[#This Row],[9]]/SUM(OO[9])</f>
        <v>2.8366137408649896E-6</v>
      </c>
      <c r="L166" s="10">
        <f>3/24*OO[[#This Row],[68 (27JUN1985 09:00:00)-Water Temperature (C)]]*OO[[#This Row],[10]]/SUM(OO[10])</f>
        <v>4.6644769145361983E-4</v>
      </c>
      <c r="M166" s="10">
        <f>3/24*OO[[#This Row],[69 (27JUN1985 12:00:00)-Water Temperature (C)]]*OO[[#This Row],[11]]/SUM(OO[11])</f>
        <v>9.2648779856031229E-3</v>
      </c>
      <c r="N166" s="10">
        <f>3/24*OO[[#This Row],[70 (27JUN1985 15:00:00)-Water Temperature (C)]]*OO[[#This Row],[12]]/SUM(OO[12])</f>
        <v>4.1722278626797331E-2</v>
      </c>
      <c r="O166" s="10">
        <f>3/24*OO[[#This Row],[71 (27JUN1985 18:00:00)-Water Temperature (C)]]*OO[[#This Row],[13]]/SUM(OO[13])</f>
        <v>6.2571085877061464E-2</v>
      </c>
      <c r="P166" s="10">
        <f>3/24*OO[[#This Row],[72 (27JUN1985 21:00:00)-Water Temperature (C)]]*OO[[#This Row],[14]]/SUM(OO[14])</f>
        <v>3.9210031715957293E-2</v>
      </c>
      <c r="Q166" s="10">
        <f>3/24*OO[[#This Row],[73 (28JUN1985 00:00:00)-Water Temperature (C)]]*OO[[#This Row],[15]]/SUM(OO[15])</f>
        <v>1.2386094898634945E-2</v>
      </c>
      <c r="R166" s="10">
        <f>3/24*OO[[#This Row],[74 (28JUN1985 03:00:00)-Water Temperature (C)]]*OO[[#This Row],[16]]/SUM(OO[16])</f>
        <v>2.3487861656025172E-3</v>
      </c>
      <c r="S166" s="10">
        <f>3/24*OO[[#This Row],[75 (28JUN1985 06:00:00)-Water Temperature (C)]]*OO[[#This Row],[17]]/SUM(OO[17])</f>
        <v>3.2583745824133674E-4</v>
      </c>
      <c r="T166" s="10">
        <f>3/24*OO[[#This Row],[76 (28JUN1985 09:00:00)-Water Temperature (C)]]*OO[[#This Row],[18]]/SUM(OO[18])</f>
        <v>6.0032216068009829E-5</v>
      </c>
      <c r="U166" s="10">
        <f>3/24*OO[[#This Row],[77 (28JUN1985 12:00:00)-Water Temperature (C)]]*OO[[#This Row],[19]]/SUM(OO[19])</f>
        <v>2.9698389798019023E-5</v>
      </c>
      <c r="V166" s="10">
        <f>3/24000000*OO[[#This Row],[78 (28JUN1985 15:00:00)-Water Temperature (C)]]*OO[[#This Row],[20]]</f>
        <v>2.4668908588437494E-5</v>
      </c>
      <c r="W166" s="10">
        <f>3/24000000*OO[[#This Row],[79 (28JUN1985 18:00:00)-Water Temperature (C)]]*OO[[#This Row],[21]]</f>
        <v>2.2520053473937502E-5</v>
      </c>
      <c r="X166" s="10">
        <f>3/24000000*OO[[#This Row],[80 (28JUN1985 21:00:00)-Water Temperature (C)]]*OO[[#This Row],[22]]</f>
        <v>2.1032303263124995E-5</v>
      </c>
      <c r="Y166" s="10">
        <f>3/24000000*OO[[#This Row],[81 (29JUN1985 00:00:00)-Water Temperature (C)]]*OO[[#This Row],[23]]</f>
        <v>1.9809519530850001E-5</v>
      </c>
      <c r="Z166" s="10">
        <f>3/24000000*OO[[#This Row],[82 (29JUN1985 03:00:00)-Water Temperature (C)]]*OO[[#This Row],[24]]</f>
        <v>1.8372743776743746E-5</v>
      </c>
      <c r="AA166" s="10">
        <f>3/24000000*OO[[#This Row],[83 (29JUN1985 06:00:00)-Water Temperature (C)]]*OO[[#This Row],[25]]</f>
        <v>1.6578838184486248E-5</v>
      </c>
      <c r="AB166" s="10">
        <f>3/24000000*OO[[#This Row],[84 (29JUN1985 09:00:00)-Water Temperature (C)]]*OO[[#This Row],[26]]</f>
        <v>1.5268455145283747E-5</v>
      </c>
      <c r="AC166" s="10">
        <f>3/24000000*OO[[#This Row],[85 (29JUN1985 12:00:00)-Water Temperature (C)]]*OO[[#This Row],[27]]</f>
        <v>1.3849379362743749E-5</v>
      </c>
      <c r="AD166" s="10">
        <f>3/24000000*OO[[#This Row],[86 (29JUN1985 15:00:00)-Water Temperature (C)]]*OO[[#This Row],[28]]</f>
        <v>1.2831577372818749E-5</v>
      </c>
      <c r="AE166" s="10">
        <f>3/24000000*OO[[#This Row],[88 (29JUN1985 21:00:00)-Water Temperature (C)]]*OO[[#This Row],[30]]</f>
        <v>1.335488553936E-5</v>
      </c>
      <c r="AF166" s="10">
        <f>3/24000000*OO[[#This Row],[88 (29JUN1985 21:00:00)-Water Temperature (C)]]*OO[[#This Row],[30]]</f>
        <v>1.335488553936E-5</v>
      </c>
      <c r="AG166" s="10">
        <f>3/24000000*OO[[#This Row],[89 (30JUN1985 00:00:00)-Water Temperature (C)]]*OO[[#This Row],[31]]</f>
        <v>1.3995093839396249E-5</v>
      </c>
      <c r="AH166" s="10">
        <f>3/24000000*OO[[#This Row],[90 (30JUN1985 03:00:00)-Water Temperature (C)]]*OO[[#This Row],[32]]</f>
        <v>1.408486508460375E-5</v>
      </c>
      <c r="AI166" s="10">
        <f>3/24000000*OO[[#This Row],[91 (30JUN1985 06:00:00)-Water Temperature (C)]]*OO[[#This Row],[33]]</f>
        <v>1.3548594358535001E-5</v>
      </c>
      <c r="AJ166" s="10">
        <f>3/24000000*OO[[#This Row],[92 (30JUN1985 09:00:00)-Water Temperature (C)]]*OO[[#This Row],[34]]</f>
        <v>1.31199602938275E-5</v>
      </c>
      <c r="AK166" s="10">
        <f>3/24000000*OO[[#This Row],[93 (30JUN1985 12:00:00)-Water Temperature (C)]]*OO[[#This Row],[35]]</f>
        <v>1.2368352930725E-5</v>
      </c>
      <c r="AL166" s="10">
        <f>3/24000000*OO[[#This Row],[94 (30JUN1985 15:00:00)-Water Temperature (C)]]*OO[[#This Row],[36]]</f>
        <v>1.154343796907E-5</v>
      </c>
      <c r="AM166" s="10">
        <f>3/24000000*OO[[#This Row],[95 (30JUN1985 18:00:00)-Water Temperature (C)]]*OO[[#This Row],[37]]</f>
        <v>1.092864765484125E-5</v>
      </c>
      <c r="AN166" s="10">
        <f>3/24000000*OO[[#This Row],[96 (30JUN1985 21:00:00)-Water Temperature (C)]]*OO[[#This Row],[38]]</f>
        <v>1.0023497676908751E-5</v>
      </c>
      <c r="AO166" s="10">
        <f>3/24000000*OO[[#This Row],[97 (01JUL1985 00:00:00)-Water Temperature (C)]]*OO[[#This Row],[39]]</f>
        <v>8.8649817392299989E-6</v>
      </c>
      <c r="AP166" s="10">
        <f>3/24000000*OO[[#This Row],[98 (01JUL1985 03:00:00)-Water Temperature (C)]]*OO[[#This Row],[40]]</f>
        <v>7.9369723741499997E-6</v>
      </c>
      <c r="AQ166" s="10">
        <f>3/24000000*OO[[#This Row],[99 (01JUL1985 06:00:00)-Water Temperature (C)]]*OO[[#This Row],[41]]</f>
        <v>7.1625568385137494E-6</v>
      </c>
      <c r="AR166" s="10">
        <f>3/24000000*OO[[#This Row],[100 (01JUL1985 09:00:00)-Water Temperature (C)]]*OO[[#This Row],[42]]</f>
        <v>6.6643867225275008E-6</v>
      </c>
      <c r="AS166" s="10">
        <f>3/24000000*OO[[#This Row],[101 (01JUL1985 12:00:00)-Water Temperature (C)]]*OO[[#This Row],[43]]</f>
        <v>6.1726840553687504E-6</v>
      </c>
      <c r="AT166" s="10">
        <f>3/24000000*OO[[#This Row],[102 (01JUL1985 15:00:00)-Water Temperature (C)]]*OO[[#This Row],[44]]</f>
        <v>5.6483577733500008E-6</v>
      </c>
      <c r="AU166" s="10">
        <f>3/24000000*OO[[#This Row],[103 (01JUL1985 18:00:00)-Water Temperature (C)]]*OO[[#This Row],[45]]</f>
        <v>5.18259185533125E-6</v>
      </c>
      <c r="AV166" s="10">
        <f>3/24000000*OO[[#This Row],[104 (01JUL1985 21:00:00)-Water Temperature (C)]]*OO[[#This Row],[46]]</f>
        <v>4.6389186093562492E-6</v>
      </c>
      <c r="AW166" s="10">
        <f>3/24000000*OO[[#This Row],[105 (02JUL1985 00:00:00)-Water Temperature (C)]]*OO[[#This Row],[47]]</f>
        <v>4.1293763332274997E-6</v>
      </c>
      <c r="AX166" s="10">
        <f>3/24000000*OO[[#This Row],[106 (02JUL1985 03:00:00)-Water Temperature (C)]]*OO[[#This Row],[48]]</f>
        <v>3.7112900422499997E-6</v>
      </c>
      <c r="AY166" s="10">
        <f>3/24000000*OO[[#This Row],[107 (02JUL1985 06:00:00)-Water Temperature (C)]]*OO[[#This Row],[49]]</f>
        <v>3.3492675188000001E-6</v>
      </c>
      <c r="AZ166" s="10">
        <f>3/24000000*OO[[#This Row],[108 (02JUL1985 09:00:00)-Water Temperature (C)]]*OO[[#This Row],[50]]</f>
        <v>3.0031970075624995E-6</v>
      </c>
      <c r="BA166" s="10">
        <f>3/24000000*OO[[#This Row],[109 (02JUL1985 12:00:00)-Water Temperature (C)]]*OO[[#This Row],[51]]</f>
        <v>2.7339345589100001E-6</v>
      </c>
      <c r="BB166" s="10">
        <f>3/24000000*OO[[#This Row],[110 (02JUL1985 15:00:00)-Water Temperature (C)]]*OO[[#This Row],[52]]</f>
        <v>2.4320277486275003E-6</v>
      </c>
      <c r="BC166" s="10">
        <f>3/24000000*OO[[#This Row],[111 (02JUL1985 18:00:00)-Water Temperature (C)]]*OO[[#This Row],[53]]</f>
        <v>2.1377743417589996E-6</v>
      </c>
      <c r="BD166" s="10">
        <f>3/24000000*OO[[#This Row],[112 (02JUL1985 21:00:00)-Water Temperature (C)]]*OO[[#This Row],[54]]</f>
        <v>1.8249675434516248E-6</v>
      </c>
      <c r="BE166" s="10">
        <f>3/24000000*OO[[#This Row],[113 (03JUL1985 00:00:00)-Water Temperature (C)]]*OO[[#This Row],[55]]</f>
        <v>1.558654911849E-6</v>
      </c>
      <c r="BF166" s="10">
        <f>3/24000000*OO[[#This Row],[114 (03JUL1985 03:00:00)-Water Temperature (C)]]*OO[[#This Row],[56]]</f>
        <v>1.3107866910461249E-6</v>
      </c>
      <c r="BG166" s="10">
        <f>3/24000000*OO[[#This Row],[115 (03JUL1985 06:00:00)-Water Temperature (C)]]*OO[[#This Row],[57]]</f>
        <v>1.0619643729660001E-6</v>
      </c>
      <c r="BH166" s="10">
        <f>3/24000000*OO[[#This Row],[116 (03JUL1985 09:00:00)-Water Temperature (C)]]*OO[[#This Row],[58]]</f>
        <v>8.3020715674099991E-7</v>
      </c>
      <c r="BI166" s="10">
        <f>3/24000000*OO[[#This Row],[117 (03JUL1985 12:00:00)-Water Temperature (C)]]*OO[[#This Row],[59]]</f>
        <v>6.37282074049875E-7</v>
      </c>
      <c r="BJ166" s="10">
        <f>3/24000000*OO[[#This Row],[118 (03JUL1985 15:00:00)-Water Temperature (C)]]*OO[[#This Row],[60]]</f>
        <v>4.7567892147524995E-7</v>
      </c>
      <c r="BK166" s="10">
        <f>3/24000000*OO[[#This Row],[119 (03JUL1985 18:00:00)-Water Temperature (C)]]*OO[[#This Row],[61]]</f>
        <v>3.6138953222800002E-7</v>
      </c>
      <c r="BL166" s="10">
        <f>3/24000000*OO[[#This Row],[120 (03JUL1985 21:00:00)-Water Temperature (C)]]*OO[[#This Row],[62]]</f>
        <v>2.7584957514424999E-7</v>
      </c>
      <c r="BM166" s="10">
        <f>3/24000000*OO[[#This Row],[121 (04JUL1985 00:00:00)-Water Temperature (C)]]*OO[[#This Row],[63]]</f>
        <v>2.20276470162875E-7</v>
      </c>
      <c r="BN166" s="10">
        <f>3/24000000*OO[[#This Row],[122 (04JUL1985 03:00:00)-Water Temperature (C)]]*OO[[#This Row],[64]]</f>
        <v>1.8448312076643748E-7</v>
      </c>
      <c r="BO166" s="10">
        <f>3/24000000*OO[[#This Row],[123 (04JUL1985 06:00:00)-Water Temperature (C)]]*OO[[#This Row],[65]]</f>
        <v>1.5846981294072498E-7</v>
      </c>
      <c r="BP166" s="10">
        <f>3/24000000*OO[[#This Row],[124 (04JUL1985 09:00:00)-Water Temperature (C)]]*OO[[#This Row],[66]]</f>
        <v>1.4352685871625E-7</v>
      </c>
      <c r="BQ166" s="10">
        <f>3/24000000*OO[[#This Row],[125 (04JUL1985 12:00:00)-Water Temperature (C)]]*OO[[#This Row],[67]]</f>
        <v>1.2924762456988748E-7</v>
      </c>
      <c r="BR166" s="10">
        <f>3/24000000*OO[[#This Row],[126 (04JUL1985 15:00:00)-Water Temperature (C)]]*OO[[#This Row],[68]]</f>
        <v>1.1520202803120002E-7</v>
      </c>
      <c r="BS166" s="10">
        <f>3/24000000*OO[[#This Row],[127 (04JUL1985 18:00:00)-Water Temperature (C)]]*OO[[#This Row],[69]]</f>
        <v>1.0499040899279999E-7</v>
      </c>
      <c r="BT166" s="10">
        <f>3/24000000*OO[[#This Row],[128 (04JUL1985 21:00:00)-Water Temperature (C)]]*OO[[#This Row],[70]]</f>
        <v>9.5112281520949984E-8</v>
      </c>
      <c r="BU166" s="10">
        <f>3/24000000*OO[[#This Row],[129 (05JUL1985 00:00:00)-Water Temperature (C)]]*OO[[#This Row],[71]]</f>
        <v>8.5088986265562501E-8</v>
      </c>
      <c r="BV166" s="10">
        <f>3/24000000*OO[[#This Row],[130 (05JUL1985 03:00:00)-Water Temperature (C)]]*OO[[#This Row],[72]]</f>
        <v>7.7687364132787499E-8</v>
      </c>
      <c r="BW166" s="10">
        <f>3/24000000*OO[[#This Row],[131 (05JUL1985 06:00:00)-Water Temperature (C)]]*OO[[#This Row],[73]]</f>
        <v>7.2174263039725008E-8</v>
      </c>
      <c r="BX166" s="10">
        <f>3/24000000*OO[[#This Row],[132 (05JUL1985 09:00:00)-Water Temperature (C)]]*OO[[#This Row],[74]]</f>
        <v>7.071152718419999E-8</v>
      </c>
      <c r="BY166" s="10">
        <f>3/24000000*OO[[#This Row],[133 (05JUL1985 12:00:00)-Water Temperature (C)]]*OO[[#This Row],[75]]</f>
        <v>6.8861819558024991E-8</v>
      </c>
      <c r="BZ166" s="10">
        <f>3/24000000*OO[[#This Row],[134 (05JUL1985 15:00:00)-Water Temperature (C)]]*OO[[#This Row],[76]]</f>
        <v>6.6980936892524998E-8</v>
      </c>
      <c r="CA166" s="10">
        <f>3/24000000*OO[[#This Row],[135 (05JUL1985 18:00:00)-Water Temperature (C)]]*OO[[#This Row],[77]]</f>
        <v>6.4680227509274996E-8</v>
      </c>
      <c r="CB166" s="10">
        <f>3/24000000*OO[[#This Row],[136 (05JUL1985 21:00:00)-Water Temperature (C)]]*OO[[#This Row],[78]]</f>
        <v>6.0262933291437498E-8</v>
      </c>
      <c r="CC166" s="10">
        <f>3/24000000*OO[[#This Row],[137 (06JUL1985 00:00:00)-Water Temperature (C)]]*OO[[#This Row],[79]]</f>
        <v>5.5552226920649996E-8</v>
      </c>
      <c r="CD166" s="10">
        <f>3/24000000*OO[[#This Row],[138 (06JUL1985 03:00:00)-Water Temperature (C)]]*OO[[#This Row],[80]]</f>
        <v>5.2598554264500004E-8</v>
      </c>
      <c r="CE166" s="10">
        <f>3/24000000*OO[[#This Row],[139 (06JUL1985 06:00:00)-Water Temperature (C)]]*OO[[#This Row],[81]]</f>
        <v>5.1408019564199993E-8</v>
      </c>
      <c r="CF166" s="10">
        <f>3/24000000*OO[[#This Row],[140 (06JUL1985 09:00:00)-Water Temperature (C)]]*OO[[#This Row],[82]]</f>
        <v>5.3205054923725001E-8</v>
      </c>
      <c r="CG166" s="10">
        <f>3/24000000*OO[[#This Row],[141 (06JUL1985 12:00:00)-Water Temperature (C)]]*OO[[#This Row],[83]]</f>
        <v>5.4410231381999994E-8</v>
      </c>
      <c r="CH166" s="10">
        <f>3/24000000*OO[[#This Row],[142 (06JUL1985 15:00:00)-Water Temperature (C)]]*OO[[#This Row],[84]]</f>
        <v>5.4756261364749994E-8</v>
      </c>
      <c r="CI166" s="10">
        <f>3/24000000*OO[[#This Row],[143 (06JUL1985 18:00:00)-Water Temperature (C)]]*OO[[#This Row],[85]]</f>
        <v>5.3761189619250003E-8</v>
      </c>
      <c r="CJ166" s="10">
        <f>3/24000000*OO[[#This Row],[144 (06JUL1985 21:00:00)-Water Temperature (C)]]*OO[[#This Row],[86]]</f>
        <v>5.1041928321687501E-8</v>
      </c>
      <c r="CK166" s="10">
        <f>3/24000000*OO[[#This Row],[145 (07JUL1985 00:00:00)-Water Temperature (C)]]*OO[[#This Row],[87]]</f>
        <v>4.7717304965137498E-8</v>
      </c>
      <c r="CL166" s="10">
        <f>3/24000000*OO[[#This Row],[146 (07JUL1985 03:00:00)-Water Temperature (C)]]*OO[[#This Row],[88]]</f>
        <v>4.5640761989899994E-8</v>
      </c>
      <c r="CM166" s="10">
        <f>3/24000000*OO[[#This Row],[147 (07JUL1985 06:00:00)-Water Temperature (C)]]*OO[[#This Row],[89]]</f>
        <v>4.4975289569437506E-8</v>
      </c>
      <c r="CN166" s="10">
        <f>3/24000000*OO[[#This Row],[148 (07JUL1985 09:00:00)-Water Temperature (C)]]*OO[[#This Row],[90]]</f>
        <v>4.6482821252474991E-8</v>
      </c>
      <c r="CO166" s="10">
        <f>3/24000000*OO[[#This Row],[149 (07JUL1985 12:00:00)-Water Temperature (C)]]*OO[[#This Row],[91]]</f>
        <v>4.5945125689612492E-8</v>
      </c>
      <c r="CP166" s="10">
        <f>3/24000000*OO[[#This Row],[150 (07JUL1985 15:00:00)-Water Temperature (C)]]*OO[[#This Row],[92]]</f>
        <v>4.6372380980450002E-8</v>
      </c>
      <c r="CQ166" s="10">
        <f>3/24000000*OO[[#This Row],[151 (07JUL1985 18:00:00)-Water Temperature (C)]]*OO[[#This Row],[93]]</f>
        <v>4.5587492518224995E-8</v>
      </c>
      <c r="CR166" s="10">
        <f>3/24000000*OO[[#This Row],[152 (07JUL1985 21:00:00)-Water Temperature (C)]]*OO[[#This Row],[94]]</f>
        <v>4.3292598591374998E-8</v>
      </c>
      <c r="CS166" s="10">
        <f>3/24000000*OO[[#This Row],[153 (08JUL1985 00:00:00)-Water Temperature (C)]]*OO[[#This Row],[95]]</f>
        <v>4.0213201056674993E-8</v>
      </c>
      <c r="CT166" s="10">
        <f>3/24000000*OO[[#This Row],[154 (08JUL1985 03:00:00)-Water Temperature (C)]]*OO[[#This Row],[96]]</f>
        <v>3.7486795741037508E-8</v>
      </c>
      <c r="CU166" s="10">
        <f>3/24000000*OO[[#This Row],[155 (08JUL1985 06:00:00)-Water Temperature (C)]]*OO[[#This Row],[97]]</f>
        <v>3.5383310583150003E-8</v>
      </c>
      <c r="CV166" s="10">
        <f>3/24000000*OO[[#This Row],[156 (08JUL1985 09:00:00)-Water Temperature (C)]]*OO[[#This Row],[98]]</f>
        <v>3.4772458816462505E-8</v>
      </c>
      <c r="CW166" s="10">
        <f>3/24000000*OO[[#This Row],[157 (08JUL1985 12:00:00)-Water Temperature (C)]]*OO[[#This Row],[99]]</f>
        <v>3.380905848705E-8</v>
      </c>
    </row>
    <row r="167" spans="1:101" x14ac:dyDescent="0.35">
      <c r="A167" t="s">
        <v>172</v>
      </c>
      <c r="B167">
        <v>789.41669999999999</v>
      </c>
      <c r="C167" s="10">
        <f>3/24*OO[[#This Row],[59 (26JUN1985 06:00:00)-Water Temperature (C)]]*OO[[#This Row],[1]]/SUM(OO[1])</f>
        <v>0</v>
      </c>
      <c r="D167" s="10">
        <f>3/24*OO[[#This Row],[60 (26JUN1985 09:00:00)-Water Temperature (C)]]*OO[[#This Row],[2]]/SUM(OO[2])</f>
        <v>0</v>
      </c>
      <c r="E167" s="10">
        <f>3/24*OO[[#This Row],[61 (26JUN1985 12:00:00)-Water Temperature (C)]]*OO[[#This Row],[3]]/SUM(OO[3])</f>
        <v>0</v>
      </c>
      <c r="F167" s="10">
        <f>3/24*OO[[#This Row],[62 (26JUN1985 15:00:00)-Water Temperature (C)]]*OO[[#This Row],[4]]/SUM(OO[4])</f>
        <v>0</v>
      </c>
      <c r="G167" s="10">
        <f>3/24*OO[[#This Row],[63 (26JUN1985 18:00:00)-Water Temperature (C)]]*OO[[#This Row],[5]]/SUM(OO[5])</f>
        <v>0</v>
      </c>
      <c r="H167" s="10">
        <f>3/24*OO[[#This Row],[64 (26JUN1985 21:00:00)-Water Temperature (C)]]*OO[[#This Row],[6]]/SUM(OO[6])</f>
        <v>1.9927992513318799E-33</v>
      </c>
      <c r="I167" s="10">
        <f>3/24*OO[[#This Row],[65 (27JUN1985 00:00:00)-Water Temperature (C)]]*OO[[#This Row],[7]]/SUM(OO[7])</f>
        <v>1.6792129376356701E-21</v>
      </c>
      <c r="J167" s="10">
        <f>3/24*OO[[#This Row],[66 (27JUN1985 03:00:00)-Water Temperature (C)]]*OO[[#This Row],[8]]/SUM(OO[8])</f>
        <v>1.3770789017492853E-10</v>
      </c>
      <c r="K167" s="10">
        <f>3/24*OO[[#This Row],[67 (27JUN1985 06:00:00)-Water Temperature (C)]]*OO[[#This Row],[9]]/SUM(OO[9])</f>
        <v>1.8597514478350611E-6</v>
      </c>
      <c r="L167" s="10">
        <f>3/24*OO[[#This Row],[68 (27JUN1985 09:00:00)-Water Temperature (C)]]*OO[[#This Row],[10]]/SUM(OO[10])</f>
        <v>3.6304432729309321E-4</v>
      </c>
      <c r="M167" s="10">
        <f>3/24*OO[[#This Row],[69 (27JUN1985 12:00:00)-Water Temperature (C)]]*OO[[#This Row],[11]]/SUM(OO[11])</f>
        <v>8.135058645713171E-3</v>
      </c>
      <c r="N167" s="10">
        <f>3/24*OO[[#This Row],[70 (27JUN1985 15:00:00)-Water Temperature (C)]]*OO[[#This Row],[12]]/SUM(OO[12])</f>
        <v>4.0237919289482497E-2</v>
      </c>
      <c r="O167" s="10">
        <f>3/24*OO[[#This Row],[71 (27JUN1985 18:00:00)-Water Temperature (C)]]*OO[[#This Row],[13]]/SUM(OO[13])</f>
        <v>6.4972240423383953E-2</v>
      </c>
      <c r="P167" s="10">
        <f>3/24*OO[[#This Row],[72 (27JUN1985 21:00:00)-Water Temperature (C)]]*OO[[#This Row],[14]]/SUM(OO[14])</f>
        <v>4.3378939673371419E-2</v>
      </c>
      <c r="Q167" s="10">
        <f>3/24*OO[[#This Row],[73 (28JUN1985 00:00:00)-Water Temperature (C)]]*OO[[#This Row],[15]]/SUM(OO[15])</f>
        <v>1.4414616242148848E-2</v>
      </c>
      <c r="R167" s="10">
        <f>3/24*OO[[#This Row],[74 (28JUN1985 03:00:00)-Water Temperature (C)]]*OO[[#This Row],[16]]/SUM(OO[16])</f>
        <v>2.8422995805595422E-3</v>
      </c>
      <c r="S167" s="10">
        <f>3/24*OO[[#This Row],[75 (28JUN1985 06:00:00)-Water Temperature (C)]]*OO[[#This Row],[17]]/SUM(OO[17])</f>
        <v>4.0054345415884259E-4</v>
      </c>
      <c r="T167" s="10">
        <f>3/24*OO[[#This Row],[76 (28JUN1985 09:00:00)-Water Temperature (C)]]*OO[[#This Row],[18]]/SUM(OO[18])</f>
        <v>6.9504740823665858E-5</v>
      </c>
      <c r="U167" s="10">
        <f>3/24*OO[[#This Row],[77 (28JUN1985 12:00:00)-Water Temperature (C)]]*OO[[#This Row],[19]]/SUM(OO[19])</f>
        <v>3.1720654849924579E-5</v>
      </c>
      <c r="V167" s="10">
        <f>3/24000000*OO[[#This Row],[78 (28JUN1985 15:00:00)-Water Temperature (C)]]*OO[[#This Row],[20]]</f>
        <v>2.5826677844474998E-5</v>
      </c>
      <c r="W167" s="10">
        <f>3/24000000*OO[[#This Row],[79 (28JUN1985 18:00:00)-Water Temperature (C)]]*OO[[#This Row],[21]]</f>
        <v>2.3460263923950002E-5</v>
      </c>
      <c r="X167" s="10">
        <f>3/24000000*OO[[#This Row],[80 (28JUN1985 21:00:00)-Water Temperature (C)]]*OO[[#This Row],[22]]</f>
        <v>2.1864638999812505E-5</v>
      </c>
      <c r="Y167" s="10">
        <f>3/24000000*OO[[#This Row],[81 (29JUN1985 00:00:00)-Water Temperature (C)]]*OO[[#This Row],[23]]</f>
        <v>2.0586411500456247E-5</v>
      </c>
      <c r="Z167" s="10">
        <f>3/24000000*OO[[#This Row],[82 (29JUN1985 03:00:00)-Water Temperature (C)]]*OO[[#This Row],[24]]</f>
        <v>1.9129731896510001E-5</v>
      </c>
      <c r="AA167" s="10">
        <f>3/24000000*OO[[#This Row],[83 (29JUN1985 06:00:00)-Water Temperature (C)]]*OO[[#This Row],[25]]</f>
        <v>1.7293752244589999E-5</v>
      </c>
      <c r="AB167" s="10">
        <f>3/24000000*OO[[#This Row],[84 (29JUN1985 09:00:00)-Water Temperature (C)]]*OO[[#This Row],[26]]</f>
        <v>1.5923259922526248E-5</v>
      </c>
      <c r="AC167" s="10">
        <f>3/24000000*OO[[#This Row],[85 (29JUN1985 12:00:00)-Water Temperature (C)]]*OO[[#This Row],[27]]</f>
        <v>1.4451201321202501E-5</v>
      </c>
      <c r="AD167" s="10">
        <f>3/24000000*OO[[#This Row],[86 (29JUN1985 15:00:00)-Water Temperature (C)]]*OO[[#This Row],[28]]</f>
        <v>1.3338607830583749E-5</v>
      </c>
      <c r="AE167" s="10">
        <f>3/24000000*OO[[#This Row],[88 (29JUN1985 21:00:00)-Water Temperature (C)]]*OO[[#This Row],[30]]</f>
        <v>1.370223288506875E-5</v>
      </c>
      <c r="AF167" s="10">
        <f>3/24000000*OO[[#This Row],[88 (29JUN1985 21:00:00)-Water Temperature (C)]]*OO[[#This Row],[30]]</f>
        <v>1.370223288506875E-5</v>
      </c>
      <c r="AG167" s="10">
        <f>3/24000000*OO[[#This Row],[89 (30JUN1985 00:00:00)-Water Temperature (C)]]*OO[[#This Row],[31]]</f>
        <v>1.4358027860819998E-5</v>
      </c>
      <c r="AH167" s="10">
        <f>3/24000000*OO[[#This Row],[90 (30JUN1985 03:00:00)-Water Temperature (C)]]*OO[[#This Row],[32]]</f>
        <v>1.4501530280521249E-5</v>
      </c>
      <c r="AI167" s="10">
        <f>3/24000000*OO[[#This Row],[91 (30JUN1985 06:00:00)-Water Temperature (C)]]*OO[[#This Row],[33]]</f>
        <v>1.4014193092799999E-5</v>
      </c>
      <c r="AJ167" s="10">
        <f>3/24000000*OO[[#This Row],[92 (30JUN1985 09:00:00)-Water Temperature (C)]]*OO[[#This Row],[34]]</f>
        <v>1.35999201414E-5</v>
      </c>
      <c r="AK167" s="10">
        <f>3/24000000*OO[[#This Row],[93 (30JUN1985 12:00:00)-Water Temperature (C)]]*OO[[#This Row],[35]]</f>
        <v>1.2837028909284999E-5</v>
      </c>
      <c r="AL167" s="10">
        <f>3/24000000*OO[[#This Row],[94 (30JUN1985 15:00:00)-Water Temperature (C)]]*OO[[#This Row],[36]]</f>
        <v>1.1969935887937501E-5</v>
      </c>
      <c r="AM167" s="10">
        <f>3/24000000*OO[[#This Row],[95 (30JUN1985 18:00:00)-Water Temperature (C)]]*OO[[#This Row],[37]]</f>
        <v>1.1308907897495E-5</v>
      </c>
      <c r="AN167" s="10">
        <f>3/24000000*OO[[#This Row],[96 (30JUN1985 21:00:00)-Water Temperature (C)]]*OO[[#This Row],[38]]</f>
        <v>1.0360449028799998E-5</v>
      </c>
      <c r="AO167" s="10">
        <f>3/24000000*OO[[#This Row],[97 (01JUL1985 00:00:00)-Water Temperature (C)]]*OO[[#This Row],[39]]</f>
        <v>9.1425811492687496E-6</v>
      </c>
      <c r="AP167" s="10">
        <f>3/24000000*OO[[#This Row],[98 (01JUL1985 03:00:00)-Water Temperature (C)]]*OO[[#This Row],[40]]</f>
        <v>8.1673257014599987E-6</v>
      </c>
      <c r="AQ167" s="10">
        <f>3/24000000*OO[[#This Row],[99 (01JUL1985 06:00:00)-Water Temperature (C)]]*OO[[#This Row],[41]]</f>
        <v>7.3677447788187507E-6</v>
      </c>
      <c r="AR167" s="10">
        <f>3/24000000*OO[[#This Row],[100 (01JUL1985 09:00:00)-Water Temperature (C)]]*OO[[#This Row],[42]]</f>
        <v>6.8671147287900005E-6</v>
      </c>
      <c r="AS167" s="10">
        <f>3/24000000*OO[[#This Row],[101 (01JUL1985 12:00:00)-Water Temperature (C)]]*OO[[#This Row],[43]]</f>
        <v>6.363488270069999E-6</v>
      </c>
      <c r="AT167" s="10">
        <f>3/24000000*OO[[#This Row],[102 (01JUL1985 15:00:00)-Water Temperature (C)]]*OO[[#This Row],[44]]</f>
        <v>5.8238350182987492E-6</v>
      </c>
      <c r="AU167" s="10">
        <f>3/24000000*OO[[#This Row],[103 (01JUL1985 18:00:00)-Water Temperature (C)]]*OO[[#This Row],[45]]</f>
        <v>5.3371294785437508E-6</v>
      </c>
      <c r="AV167" s="10">
        <f>3/24000000*OO[[#This Row],[104 (01JUL1985 21:00:00)-Water Temperature (C)]]*OO[[#This Row],[46]]</f>
        <v>4.7689392278925003E-6</v>
      </c>
      <c r="AW167" s="10">
        <f>3/24000000*OO[[#This Row],[105 (02JUL1985 00:00:00)-Water Temperature (C)]]*OO[[#This Row],[47]]</f>
        <v>4.2345203411724998E-6</v>
      </c>
      <c r="AX167" s="10">
        <f>3/24000000*OO[[#This Row],[106 (02JUL1985 03:00:00)-Water Temperature (C)]]*OO[[#This Row],[48]]</f>
        <v>3.7994332323350001E-6</v>
      </c>
      <c r="AY167" s="10">
        <f>3/24000000*OO[[#This Row],[107 (02JUL1985 06:00:00)-Water Temperature (C)]]*OO[[#This Row],[49]]</f>
        <v>3.4276111458837498E-6</v>
      </c>
      <c r="AZ167" s="10">
        <f>3/24000000*OO[[#This Row],[108 (02JUL1985 09:00:00)-Water Temperature (C)]]*OO[[#This Row],[50]]</f>
        <v>3.0779091589499997E-6</v>
      </c>
      <c r="BA167" s="10">
        <f>3/24000000*OO[[#This Row],[109 (02JUL1985 12:00:00)-Water Temperature (C)]]*OO[[#This Row],[51]]</f>
        <v>2.8061260688E-6</v>
      </c>
      <c r="BB167" s="10">
        <f>3/24000000*OO[[#This Row],[110 (02JUL1985 15:00:00)-Water Temperature (C)]]*OO[[#This Row],[52]]</f>
        <v>2.497967979595E-6</v>
      </c>
      <c r="BC167" s="10">
        <f>3/24000000*OO[[#This Row],[111 (02JUL1985 18:00:00)-Water Temperature (C)]]*OO[[#This Row],[53]]</f>
        <v>2.1980599561012498E-6</v>
      </c>
      <c r="BD167" s="10">
        <f>3/24000000*OO[[#This Row],[112 (02JUL1985 21:00:00)-Water Temperature (C)]]*OO[[#This Row],[54]]</f>
        <v>1.8750369734508752E-6</v>
      </c>
      <c r="BE167" s="10">
        <f>3/24000000*OO[[#This Row],[113 (03JUL1985 00:00:00)-Water Temperature (C)]]*OO[[#This Row],[55]]</f>
        <v>1.60116383335625E-6</v>
      </c>
      <c r="BF167" s="10">
        <f>3/24000000*OO[[#This Row],[114 (03JUL1985 03:00:00)-Water Temperature (C)]]*OO[[#This Row],[56]]</f>
        <v>1.3486690286556249E-6</v>
      </c>
      <c r="BG167" s="10">
        <f>3/24000000*OO[[#This Row],[115 (03JUL1985 06:00:00)-Water Temperature (C)]]*OO[[#This Row],[57]]</f>
        <v>1.0972187390141251E-6</v>
      </c>
      <c r="BH167" s="10">
        <f>3/24000000*OO[[#This Row],[116 (03JUL1985 09:00:00)-Water Temperature (C)]]*OO[[#This Row],[58]]</f>
        <v>8.6199525474312488E-7</v>
      </c>
      <c r="BI167" s="10">
        <f>3/24000000*OO[[#This Row],[117 (03JUL1985 12:00:00)-Water Temperature (C)]]*OO[[#This Row],[59]]</f>
        <v>6.6478567879500004E-7</v>
      </c>
      <c r="BJ167" s="10">
        <f>3/24000000*OO[[#This Row],[118 (03JUL1985 15:00:00)-Water Temperature (C)]]*OO[[#This Row],[60]]</f>
        <v>4.9698759590999996E-7</v>
      </c>
      <c r="BK167" s="10">
        <f>3/24000000*OO[[#This Row],[119 (03JUL1985 18:00:00)-Water Temperature (C)]]*OO[[#This Row],[61]]</f>
        <v>3.7664442613500004E-7</v>
      </c>
      <c r="BL167" s="10">
        <f>3/24000000*OO[[#This Row],[120 (03JUL1985 21:00:00)-Water Temperature (C)]]*OO[[#This Row],[62]]</f>
        <v>2.8589693099999997E-7</v>
      </c>
      <c r="BM167" s="10">
        <f>3/24000000*OO[[#This Row],[121 (04JUL1985 00:00:00)-Water Temperature (C)]]*OO[[#This Row],[63]]</f>
        <v>2.2690503896399995E-7</v>
      </c>
      <c r="BN167" s="10">
        <f>3/24000000*OO[[#This Row],[122 (04JUL1985 03:00:00)-Water Temperature (C)]]*OO[[#This Row],[64]]</f>
        <v>1.8934985856071252E-7</v>
      </c>
      <c r="BO167" s="10">
        <f>3/24000000*OO[[#This Row],[123 (04JUL1985 06:00:00)-Water Temperature (C)]]*OO[[#This Row],[65]]</f>
        <v>1.62415995143775E-7</v>
      </c>
      <c r="BP167" s="10">
        <f>3/24000000*OO[[#This Row],[124 (04JUL1985 09:00:00)-Water Temperature (C)]]*OO[[#This Row],[66]]</f>
        <v>1.4710775517256251E-7</v>
      </c>
      <c r="BQ167" s="10">
        <f>3/24000000*OO[[#This Row],[125 (04JUL1985 12:00:00)-Water Temperature (C)]]*OO[[#This Row],[67]]</f>
        <v>1.3266411876E-7</v>
      </c>
      <c r="BR167" s="10">
        <f>3/24000000*OO[[#This Row],[126 (04JUL1985 15:00:00)-Water Temperature (C)]]*OO[[#This Row],[68]]</f>
        <v>1.1820212552822501E-7</v>
      </c>
      <c r="BS167" s="10">
        <f>3/24000000*OO[[#This Row],[127 (04JUL1985 18:00:00)-Water Temperature (C)]]*OO[[#This Row],[69]]</f>
        <v>1.0757583295389999E-7</v>
      </c>
      <c r="BT167" s="10">
        <f>3/24000000*OO[[#This Row],[128 (04JUL1985 21:00:00)-Water Temperature (C)]]*OO[[#This Row],[70]]</f>
        <v>9.7230928817749982E-8</v>
      </c>
      <c r="BU167" s="10">
        <f>3/24000000*OO[[#This Row],[129 (05JUL1985 00:00:00)-Water Temperature (C)]]*OO[[#This Row],[71]]</f>
        <v>8.6711144785312496E-8</v>
      </c>
      <c r="BV167" s="10">
        <f>3/24000000*OO[[#This Row],[130 (05JUL1985 03:00:00)-Water Temperature (C)]]*OO[[#This Row],[72]]</f>
        <v>7.9050333932399985E-8</v>
      </c>
      <c r="BW167" s="10">
        <f>3/24000000*OO[[#This Row],[131 (05JUL1985 06:00:00)-Water Temperature (C)]]*OO[[#This Row],[73]]</f>
        <v>7.3404140882250001E-8</v>
      </c>
      <c r="BX167" s="10">
        <f>3/24000000*OO[[#This Row],[132 (05JUL1985 09:00:00)-Water Temperature (C)]]*OO[[#This Row],[74]]</f>
        <v>7.2045597312250003E-8</v>
      </c>
      <c r="BY167" s="10">
        <f>3/24000000*OO[[#This Row],[133 (05JUL1985 12:00:00)-Water Temperature (C)]]*OO[[#This Row],[75]]</f>
        <v>7.0295520413949993E-8</v>
      </c>
      <c r="BZ167" s="10">
        <f>3/24000000*OO[[#This Row],[134 (05JUL1985 15:00:00)-Water Temperature (C)]]*OO[[#This Row],[76]]</f>
        <v>6.8370286626524994E-8</v>
      </c>
      <c r="CA167" s="10">
        <f>3/24000000*OO[[#This Row],[135 (05JUL1985 18:00:00)-Water Temperature (C)]]*OO[[#This Row],[77]]</f>
        <v>6.5984242134512493E-8</v>
      </c>
      <c r="CB167" s="10">
        <f>3/24000000*OO[[#This Row],[136 (05JUL1985 21:00:00)-Water Temperature (C)]]*OO[[#This Row],[78]]</f>
        <v>6.1416202870249992E-8</v>
      </c>
      <c r="CC167" s="10">
        <f>3/24000000*OO[[#This Row],[137 (06JUL1985 00:00:00)-Water Temperature (C)]]*OO[[#This Row],[79]]</f>
        <v>5.6444808524999986E-8</v>
      </c>
      <c r="CD167" s="10">
        <f>3/24000000*OO[[#This Row],[138 (06JUL1985 03:00:00)-Water Temperature (C)]]*OO[[#This Row],[80]]</f>
        <v>5.3311725755700008E-8</v>
      </c>
      <c r="CE167" s="10">
        <f>3/24000000*OO[[#This Row],[139 (06JUL1985 06:00:00)-Water Temperature (C)]]*OO[[#This Row],[81]]</f>
        <v>5.2009993820399996E-8</v>
      </c>
      <c r="CF167" s="10">
        <f>3/24000000*OO[[#This Row],[140 (06JUL1985 09:00:00)-Water Temperature (C)]]*OO[[#This Row],[82]]</f>
        <v>5.3892870953512496E-8</v>
      </c>
      <c r="CG167" s="10">
        <f>3/24000000*OO[[#This Row],[141 (06JUL1985 12:00:00)-Water Temperature (C)]]*OO[[#This Row],[83]]</f>
        <v>5.5244101109999991E-8</v>
      </c>
      <c r="CH167" s="10">
        <f>3/24000000*OO[[#This Row],[142 (06JUL1985 15:00:00)-Water Temperature (C)]]*OO[[#This Row],[84]]</f>
        <v>5.5704034637574998E-8</v>
      </c>
      <c r="CI167" s="10">
        <f>3/24000000*OO[[#This Row],[143 (06JUL1985 18:00:00)-Water Temperature (C)]]*OO[[#This Row],[85]]</f>
        <v>5.4706454343749997E-8</v>
      </c>
      <c r="CJ167" s="10">
        <f>3/24000000*OO[[#This Row],[144 (06JUL1985 21:00:00)-Water Temperature (C)]]*OO[[#This Row],[86]]</f>
        <v>5.1909121036850004E-8</v>
      </c>
      <c r="CK167" s="10">
        <f>3/24000000*OO[[#This Row],[145 (07JUL1985 00:00:00)-Water Temperature (C)]]*OO[[#This Row],[87]]</f>
        <v>4.8405126551699997E-8</v>
      </c>
      <c r="CL167" s="10">
        <f>3/24000000*OO[[#This Row],[146 (07JUL1985 03:00:00)-Water Temperature (C)]]*OO[[#This Row],[88]]</f>
        <v>4.619716811759999E-8</v>
      </c>
      <c r="CM167" s="10">
        <f>3/24000000*OO[[#This Row],[147 (07JUL1985 06:00:00)-Water Temperature (C)]]*OO[[#This Row],[89]]</f>
        <v>4.5429980469999998E-8</v>
      </c>
      <c r="CN167" s="10">
        <f>3/24000000*OO[[#This Row],[148 (07JUL1985 09:00:00)-Water Temperature (C)]]*OO[[#This Row],[90]]</f>
        <v>4.7019035044799996E-8</v>
      </c>
      <c r="CO167" s="10">
        <f>3/24000000*OO[[#This Row],[149 (07JUL1985 12:00:00)-Water Temperature (C)]]*OO[[#This Row],[91]]</f>
        <v>4.6553866328987496E-8</v>
      </c>
      <c r="CP167" s="10">
        <f>3/24000000*OO[[#This Row],[150 (07JUL1985 15:00:00)-Water Temperature (C)]]*OO[[#This Row],[92]]</f>
        <v>4.7069176572199998E-8</v>
      </c>
      <c r="CQ167" s="10">
        <f>3/24000000*OO[[#This Row],[151 (07JUL1985 18:00:00)-Water Temperature (C)]]*OO[[#This Row],[93]]</f>
        <v>4.6338763763325005E-8</v>
      </c>
      <c r="CR167" s="10">
        <f>3/24000000*OO[[#This Row],[152 (07JUL1985 21:00:00)-Water Temperature (C)]]*OO[[#This Row],[94]]</f>
        <v>4.4038127150249997E-8</v>
      </c>
      <c r="CS167" s="10">
        <f>3/24000000*OO[[#This Row],[153 (08JUL1985 00:00:00)-Water Temperature (C)]]*OO[[#This Row],[95]]</f>
        <v>4.0865492305637506E-8</v>
      </c>
      <c r="CT167" s="10">
        <f>3/24000000*OO[[#This Row],[154 (08JUL1985 03:00:00)-Water Temperature (C)]]*OO[[#This Row],[96]]</f>
        <v>3.8075422609000004E-8</v>
      </c>
      <c r="CU167" s="10">
        <f>3/24000000*OO[[#This Row],[155 (08JUL1985 06:00:00)-Water Temperature (C)]]*OO[[#This Row],[97]]</f>
        <v>3.5964366275249995E-8</v>
      </c>
      <c r="CV167" s="10">
        <f>3/24000000*OO[[#This Row],[156 (08JUL1985 09:00:00)-Water Temperature (C)]]*OO[[#This Row],[98]]</f>
        <v>3.5436993787687499E-8</v>
      </c>
      <c r="CW167" s="10">
        <f>3/24000000*OO[[#This Row],[157 (08JUL1985 12:00:00)-Water Temperature (C)]]*OO[[#This Row],[99]]</f>
        <v>3.4525658793262499E-8</v>
      </c>
    </row>
    <row r="168" spans="1:101" x14ac:dyDescent="0.35">
      <c r="A168" t="s">
        <v>173</v>
      </c>
      <c r="B168">
        <v>755.44380000000001</v>
      </c>
      <c r="C168" s="10">
        <f>3/24*OO[[#This Row],[59 (26JUN1985 06:00:00)-Water Temperature (C)]]*OO[[#This Row],[1]]/SUM(OO[1])</f>
        <v>0</v>
      </c>
      <c r="D168" s="10">
        <f>3/24*OO[[#This Row],[60 (26JUN1985 09:00:00)-Water Temperature (C)]]*OO[[#This Row],[2]]/SUM(OO[2])</f>
        <v>0</v>
      </c>
      <c r="E168" s="10">
        <f>3/24*OO[[#This Row],[61 (26JUN1985 12:00:00)-Water Temperature (C)]]*OO[[#This Row],[3]]/SUM(OO[3])</f>
        <v>0</v>
      </c>
      <c r="F168" s="10">
        <f>3/24*OO[[#This Row],[62 (26JUN1985 15:00:00)-Water Temperature (C)]]*OO[[#This Row],[4]]/SUM(OO[4])</f>
        <v>0</v>
      </c>
      <c r="G168" s="10">
        <f>3/24*OO[[#This Row],[63 (26JUN1985 18:00:00)-Water Temperature (C)]]*OO[[#This Row],[5]]/SUM(OO[5])</f>
        <v>0</v>
      </c>
      <c r="H168" s="10">
        <f>3/24*OO[[#This Row],[64 (26JUN1985 21:00:00)-Water Temperature (C)]]*OO[[#This Row],[6]]/SUM(OO[6])</f>
        <v>3.7108549284404794E-34</v>
      </c>
      <c r="I168" s="10">
        <f>3/24*OO[[#This Row],[65 (27JUN1985 00:00:00)-Water Temperature (C)]]*OO[[#This Row],[7]]/SUM(OO[7])</f>
        <v>2.9266181109288721E-22</v>
      </c>
      <c r="J168" s="10">
        <f>3/24*OO[[#This Row],[66 (27JUN1985 03:00:00)-Water Temperature (C)]]*OO[[#This Row],[8]]/SUM(OO[8])</f>
        <v>5.1269716106553444E-11</v>
      </c>
      <c r="K168" s="10">
        <f>3/24*OO[[#This Row],[67 (27JUN1985 06:00:00)-Water Temperature (C)]]*OO[[#This Row],[9]]/SUM(OO[9])</f>
        <v>1.0903051620545073E-6</v>
      </c>
      <c r="L168" s="10">
        <f>3/24*OO[[#This Row],[68 (27JUN1985 09:00:00)-Water Temperature (C)]]*OO[[#This Row],[10]]/SUM(OO[10])</f>
        <v>2.5036947547505285E-4</v>
      </c>
      <c r="M168" s="10">
        <f>3/24*OO[[#This Row],[69 (27JUN1985 12:00:00)-Water Temperature (C)]]*OO[[#This Row],[11]]/SUM(OO[11])</f>
        <v>6.2785173347232144E-3</v>
      </c>
      <c r="N168" s="10">
        <f>3/24*OO[[#This Row],[70 (27JUN1985 15:00:00)-Water Temperature (C)]]*OO[[#This Row],[12]]/SUM(OO[12])</f>
        <v>3.3889548961229775E-2</v>
      </c>
      <c r="O168" s="10">
        <f>3/24*OO[[#This Row],[71 (27JUN1985 18:00:00)-Water Temperature (C)]]*OO[[#This Row],[13]]/SUM(OO[13])</f>
        <v>5.8710820627469448E-2</v>
      </c>
      <c r="P168" s="10">
        <f>3/24*OO[[#This Row],[72 (27JUN1985 21:00:00)-Water Temperature (C)]]*OO[[#This Row],[14]]/SUM(OO[14])</f>
        <v>4.1524679718678098E-2</v>
      </c>
      <c r="Q168" s="10">
        <f>3/24*OO[[#This Row],[73 (28JUN1985 00:00:00)-Water Temperature (C)]]*OO[[#This Row],[15]]/SUM(OO[15])</f>
        <v>1.4474601624464052E-2</v>
      </c>
      <c r="R168" s="10">
        <f>3/24*OO[[#This Row],[74 (28JUN1985 03:00:00)-Water Temperature (C)]]*OO[[#This Row],[16]]/SUM(OO[16])</f>
        <v>2.9639636192872504E-3</v>
      </c>
      <c r="S168" s="10">
        <f>3/24*OO[[#This Row],[75 (28JUN1985 06:00:00)-Water Temperature (C)]]*OO[[#This Row],[17]]/SUM(OO[17])</f>
        <v>4.2589140476817099E-4</v>
      </c>
      <c r="T168" s="10">
        <f>3/24*OO[[#This Row],[76 (28JUN1985 09:00:00)-Water Temperature (C)]]*OO[[#This Row],[18]]/SUM(OO[18])</f>
        <v>7.0639020895647164E-5</v>
      </c>
      <c r="U168" s="10">
        <f>3/24*OO[[#This Row],[77 (28JUN1985 12:00:00)-Water Temperature (C)]]*OO[[#This Row],[19]]/SUM(OO[19])</f>
        <v>2.9878928792219297E-5</v>
      </c>
      <c r="V168" s="10">
        <f>3/24000000*OO[[#This Row],[78 (28JUN1985 15:00:00)-Water Temperature (C)]]*OO[[#This Row],[20]]</f>
        <v>2.3845920520724996E-5</v>
      </c>
      <c r="W168" s="10">
        <f>3/24000000*OO[[#This Row],[79 (28JUN1985 18:00:00)-Water Temperature (C)]]*OO[[#This Row],[21]]</f>
        <v>2.1579105955662502E-5</v>
      </c>
      <c r="X168" s="10">
        <f>3/24000000*OO[[#This Row],[80 (28JUN1985 21:00:00)-Water Temperature (C)]]*OO[[#This Row],[22]]</f>
        <v>2.0089455883087496E-5</v>
      </c>
      <c r="Y168" s="10">
        <f>3/24000000*OO[[#This Row],[81 (29JUN1985 00:00:00)-Water Temperature (C)]]*OO[[#This Row],[23]]</f>
        <v>1.8924551995249999E-5</v>
      </c>
      <c r="Z168" s="10">
        <f>3/24000000*OO[[#This Row],[82 (29JUN1985 03:00:00)-Water Temperature (C)]]*OO[[#This Row],[24]]</f>
        <v>1.7633487014797497E-5</v>
      </c>
      <c r="AA168" s="10">
        <f>3/24000000*OO[[#This Row],[83 (29JUN1985 06:00:00)-Water Temperature (C)]]*OO[[#This Row],[25]]</f>
        <v>1.5988408550157501E-5</v>
      </c>
      <c r="AB168" s="10">
        <f>3/24000000*OO[[#This Row],[84 (29JUN1985 09:00:00)-Water Temperature (C)]]*OO[[#This Row],[26]]</f>
        <v>1.473608353897E-5</v>
      </c>
      <c r="AC168" s="10">
        <f>3/24000000*OO[[#This Row],[85 (29JUN1985 12:00:00)-Water Temperature (C)]]*OO[[#This Row],[27]]</f>
        <v>1.3406810411204998E-5</v>
      </c>
      <c r="AD168" s="10">
        <f>3/24000000*OO[[#This Row],[86 (29JUN1985 15:00:00)-Water Temperature (C)]]*OO[[#This Row],[28]]</f>
        <v>1.2358877205708751E-5</v>
      </c>
      <c r="AE168" s="10">
        <f>3/24000000*OO[[#This Row],[88 (29JUN1985 21:00:00)-Water Temperature (C)]]*OO[[#This Row],[30]]</f>
        <v>1.2607782555199999E-5</v>
      </c>
      <c r="AF168" s="10">
        <f>3/24000000*OO[[#This Row],[88 (29JUN1985 21:00:00)-Water Temperature (C)]]*OO[[#This Row],[30]]</f>
        <v>1.2607782555199999E-5</v>
      </c>
      <c r="AG168" s="10">
        <f>3/24000000*OO[[#This Row],[89 (30JUN1985 00:00:00)-Water Temperature (C)]]*OO[[#This Row],[31]]</f>
        <v>1.324545165109125E-5</v>
      </c>
      <c r="AH168" s="10">
        <f>3/24000000*OO[[#This Row],[90 (30JUN1985 03:00:00)-Water Temperature (C)]]*OO[[#This Row],[32]]</f>
        <v>1.3458330345710001E-5</v>
      </c>
      <c r="AI168" s="10">
        <f>3/24000000*OO[[#This Row],[91 (30JUN1985 06:00:00)-Water Temperature (C)]]*OO[[#This Row],[33]]</f>
        <v>1.3094363720699999E-5</v>
      </c>
      <c r="AJ168" s="10">
        <f>3/24000000*OO[[#This Row],[92 (30JUN1985 09:00:00)-Water Temperature (C)]]*OO[[#This Row],[34]]</f>
        <v>1.276988763245625E-5</v>
      </c>
      <c r="AK168" s="10">
        <f>3/24000000*OO[[#This Row],[93 (30JUN1985 12:00:00)-Water Temperature (C)]]*OO[[#This Row],[35]]</f>
        <v>1.2111728014445001E-5</v>
      </c>
      <c r="AL168" s="10">
        <f>3/24000000*OO[[#This Row],[94 (30JUN1985 15:00:00)-Water Temperature (C)]]*OO[[#This Row],[36]]</f>
        <v>1.1325332822597499E-5</v>
      </c>
      <c r="AM168" s="10">
        <f>3/24000000*OO[[#This Row],[95 (30JUN1985 18:00:00)-Water Temperature (C)]]*OO[[#This Row],[37]]</f>
        <v>1.0721512509494999E-5</v>
      </c>
      <c r="AN168" s="10">
        <f>3/24000000*OO[[#This Row],[96 (30JUN1985 21:00:00)-Water Temperature (C)]]*OO[[#This Row],[38]]</f>
        <v>9.8580434202787499E-6</v>
      </c>
      <c r="AO168" s="10">
        <f>3/24000000*OO[[#This Row],[97 (01JUL1985 00:00:00)-Water Temperature (C)]]*OO[[#This Row],[39]]</f>
        <v>8.7207631204275005E-6</v>
      </c>
      <c r="AP168" s="10">
        <f>3/24000000*OO[[#This Row],[98 (01JUL1985 03:00:00)-Water Temperature (C)]]*OO[[#This Row],[40]]</f>
        <v>7.8087428766749993E-6</v>
      </c>
      <c r="AQ168" s="10">
        <f>3/24000000*OO[[#This Row],[99 (01JUL1985 06:00:00)-Water Temperature (C)]]*OO[[#This Row],[41]]</f>
        <v>7.0713761739074997E-6</v>
      </c>
      <c r="AR168" s="10">
        <f>3/24000000*OO[[#This Row],[100 (01JUL1985 09:00:00)-Water Temperature (C)]]*OO[[#This Row],[42]]</f>
        <v>6.6258347734125008E-6</v>
      </c>
      <c r="AS168" s="10">
        <f>3/24000000*OO[[#This Row],[101 (01JUL1985 12:00:00)-Water Temperature (C)]]*OO[[#This Row],[43]]</f>
        <v>6.1672963132000004E-6</v>
      </c>
      <c r="AT168" s="10">
        <f>3/24000000*OO[[#This Row],[102 (01JUL1985 15:00:00)-Water Temperature (C)]]*OO[[#This Row],[44]]</f>
        <v>5.6686921141200004E-6</v>
      </c>
      <c r="AU168" s="10">
        <f>3/24000000*OO[[#This Row],[103 (01JUL1985 18:00:00)-Water Temperature (C)]]*OO[[#This Row],[45]]</f>
        <v>5.2127854852837493E-6</v>
      </c>
      <c r="AV168" s="10">
        <f>3/24000000*OO[[#This Row],[104 (01JUL1985 21:00:00)-Water Temperature (C)]]*OO[[#This Row],[46]]</f>
        <v>4.6749427044262497E-6</v>
      </c>
      <c r="AW168" s="10">
        <f>3/24000000*OO[[#This Row],[105 (02JUL1985 00:00:00)-Water Temperature (C)]]*OO[[#This Row],[47]]</f>
        <v>4.1624020036875001E-6</v>
      </c>
      <c r="AX168" s="10">
        <f>3/24000000*OO[[#This Row],[106 (02JUL1985 03:00:00)-Water Temperature (C)]]*OO[[#This Row],[48]]</f>
        <v>3.7483540369799999E-6</v>
      </c>
      <c r="AY168" s="10">
        <f>3/24000000*OO[[#This Row],[107 (02JUL1985 06:00:00)-Water Temperature (C)]]*OO[[#This Row],[49]]</f>
        <v>3.4006384108625005E-6</v>
      </c>
      <c r="AZ168" s="10">
        <f>3/24000000*OO[[#This Row],[108 (02JUL1985 09:00:00)-Water Temperature (C)]]*OO[[#This Row],[50]]</f>
        <v>3.0723518936199992E-6</v>
      </c>
      <c r="BA168" s="10">
        <f>3/24000000*OO[[#This Row],[109 (02JUL1985 12:00:00)-Water Temperature (C)]]*OO[[#This Row],[51]]</f>
        <v>2.8173232762225002E-6</v>
      </c>
      <c r="BB168" s="10">
        <f>3/24000000*OO[[#This Row],[110 (02JUL1985 15:00:00)-Water Temperature (C)]]*OO[[#This Row],[52]]</f>
        <v>2.5206162352349997E-6</v>
      </c>
      <c r="BC168" s="10">
        <f>3/24000000*OO[[#This Row],[111 (02JUL1985 18:00:00)-Water Temperature (C)]]*OO[[#This Row],[53]]</f>
        <v>2.2301881061775001E-6</v>
      </c>
      <c r="BD168" s="10">
        <f>3/24000000*OO[[#This Row],[112 (02JUL1985 21:00:00)-Water Temperature (C)]]*OO[[#This Row],[54]]</f>
        <v>1.9080419884199996E-6</v>
      </c>
      <c r="BE168" s="10">
        <f>3/24000000*OO[[#This Row],[113 (03JUL1985 00:00:00)-Water Temperature (C)]]*OO[[#This Row],[55]]</f>
        <v>1.6337081433113752E-6</v>
      </c>
      <c r="BF168" s="10">
        <f>3/24000000*OO[[#This Row],[114 (03JUL1985 03:00:00)-Water Temperature (C)]]*OO[[#This Row],[56]]</f>
        <v>1.3811455999713748E-6</v>
      </c>
      <c r="BG168" s="10">
        <f>3/24000000*OO[[#This Row],[115 (03JUL1985 06:00:00)-Water Temperature (C)]]*OO[[#This Row],[57]]</f>
        <v>1.1299142366863749E-6</v>
      </c>
      <c r="BH168" s="10">
        <f>3/24000000*OO[[#This Row],[116 (03JUL1985 09:00:00)-Water Temperature (C)]]*OO[[#This Row],[58]]</f>
        <v>8.9257811702850008E-7</v>
      </c>
      <c r="BI168" s="10">
        <f>3/24000000*OO[[#This Row],[117 (03JUL1985 12:00:00)-Water Temperature (C)]]*OO[[#This Row],[59]]</f>
        <v>6.9175978761375003E-7</v>
      </c>
      <c r="BJ168" s="10">
        <f>3/24000000*OO[[#This Row],[118 (03JUL1985 15:00:00)-Water Temperature (C)]]*OO[[#This Row],[60]]</f>
        <v>5.1861058865199988E-7</v>
      </c>
      <c r="BK168" s="10">
        <f>3/24000000*OO[[#This Row],[119 (03JUL1985 18:00:00)-Water Temperature (C)]]*OO[[#This Row],[61]]</f>
        <v>3.9260205629099992E-7</v>
      </c>
      <c r="BL168" s="10">
        <f>3/24000000*OO[[#This Row],[120 (03JUL1985 21:00:00)-Water Temperature (C)]]*OO[[#This Row],[62]]</f>
        <v>2.9694085400524995E-7</v>
      </c>
      <c r="BM168" s="10">
        <f>3/24000000*OO[[#This Row],[121 (04JUL1985 00:00:00)-Water Temperature (C)]]*OO[[#This Row],[63]]</f>
        <v>2.3439096995999995E-7</v>
      </c>
      <c r="BN168" s="10">
        <f>3/24000000*OO[[#This Row],[122 (04JUL1985 03:00:00)-Water Temperature (C)]]*OO[[#This Row],[64]]</f>
        <v>1.9494288144674997E-7</v>
      </c>
      <c r="BO168" s="10">
        <f>3/24000000*OO[[#This Row],[123 (04JUL1985 06:00:00)-Water Temperature (C)]]*OO[[#This Row],[65]]</f>
        <v>1.66937780893525E-7</v>
      </c>
      <c r="BP168" s="10">
        <f>3/24000000*OO[[#This Row],[124 (04JUL1985 09:00:00)-Water Temperature (C)]]*OO[[#This Row],[66]]</f>
        <v>1.5108514167543748E-7</v>
      </c>
      <c r="BQ168" s="10">
        <f>3/24000000*OO[[#This Row],[125 (04JUL1985 12:00:00)-Water Temperature (C)]]*OO[[#This Row],[67]]</f>
        <v>1.3642564900118749E-7</v>
      </c>
      <c r="BR168" s="10">
        <f>3/24000000*OO[[#This Row],[126 (04JUL1985 15:00:00)-Water Temperature (C)]]*OO[[#This Row],[68]]</f>
        <v>1.2151597564686249E-7</v>
      </c>
      <c r="BS168" s="10">
        <f>3/24000000*OO[[#This Row],[127 (04JUL1985 18:00:00)-Water Temperature (C)]]*OO[[#This Row],[69]]</f>
        <v>1.1044462340924999E-7</v>
      </c>
      <c r="BT168" s="10">
        <f>3/24000000*OO[[#This Row],[128 (04JUL1985 21:00:00)-Water Temperature (C)]]*OO[[#This Row],[70]]</f>
        <v>9.9711929002949998E-8</v>
      </c>
      <c r="BU168" s="10">
        <f>3/24000000*OO[[#This Row],[129 (05JUL1985 00:00:00)-Water Temperature (C)]]*OO[[#This Row],[71]]</f>
        <v>8.8667150715600007E-8</v>
      </c>
      <c r="BV168" s="10">
        <f>3/24000000*OO[[#This Row],[130 (05JUL1985 03:00:00)-Water Temperature (C)]]*OO[[#This Row],[72]]</f>
        <v>8.0692761856524997E-8</v>
      </c>
      <c r="BW168" s="10">
        <f>3/24000000*OO[[#This Row],[131 (05JUL1985 06:00:00)-Water Temperature (C)]]*OO[[#This Row],[73]]</f>
        <v>7.4829585421462491E-8</v>
      </c>
      <c r="BX168" s="10">
        <f>3/24000000*OO[[#This Row],[132 (05JUL1985 09:00:00)-Water Temperature (C)]]*OO[[#This Row],[74]]</f>
        <v>7.3492684938012505E-8</v>
      </c>
      <c r="BY168" s="10">
        <f>3/24000000*OO[[#This Row],[133 (05JUL1985 12:00:00)-Water Temperature (C)]]*OO[[#This Row],[75]]</f>
        <v>7.1789099834749987E-8</v>
      </c>
      <c r="BZ168" s="10">
        <f>3/24000000*OO[[#This Row],[134 (05JUL1985 15:00:00)-Water Temperature (C)]]*OO[[#This Row],[76]]</f>
        <v>6.9815020078800018E-8</v>
      </c>
      <c r="CA168" s="10">
        <f>3/24000000*OO[[#This Row],[135 (05JUL1985 18:00:00)-Water Temperature (C)]]*OO[[#This Row],[77]]</f>
        <v>6.736247062706249E-8</v>
      </c>
      <c r="CB168" s="10">
        <f>3/24000000*OO[[#This Row],[136 (05JUL1985 21:00:00)-Water Temperature (C)]]*OO[[#This Row],[78]]</f>
        <v>6.2712346509799985E-8</v>
      </c>
      <c r="CC168" s="10">
        <f>3/24000000*OO[[#This Row],[137 (06JUL1985 00:00:00)-Water Temperature (C)]]*OO[[#This Row],[79]]</f>
        <v>5.7486088066499992E-8</v>
      </c>
      <c r="CD168" s="10">
        <f>3/24000000*OO[[#This Row],[138 (06JUL1985 03:00:00)-Water Temperature (C)]]*OO[[#This Row],[80]]</f>
        <v>5.4166544962775001E-8</v>
      </c>
      <c r="CE168" s="10">
        <f>3/24000000*OO[[#This Row],[139 (06JUL1985 06:00:00)-Water Temperature (C)]]*OO[[#This Row],[81]]</f>
        <v>5.2711164380624989E-8</v>
      </c>
      <c r="CF168" s="10">
        <f>3/24000000*OO[[#This Row],[140 (06JUL1985 09:00:00)-Water Temperature (C)]]*OO[[#This Row],[82]]</f>
        <v>5.4645216938812501E-8</v>
      </c>
      <c r="CG168" s="10">
        <f>3/24000000*OO[[#This Row],[141 (06JUL1985 12:00:00)-Water Temperature (C)]]*OO[[#This Row],[83]]</f>
        <v>5.612007173605E-8</v>
      </c>
      <c r="CH168" s="10">
        <f>3/24000000*OO[[#This Row],[142 (06JUL1985 15:00:00)-Water Temperature (C)]]*OO[[#This Row],[84]]</f>
        <v>5.6714415196424992E-8</v>
      </c>
      <c r="CI168" s="10">
        <f>3/24000000*OO[[#This Row],[143 (06JUL1985 18:00:00)-Water Temperature (C)]]*OO[[#This Row],[85]]</f>
        <v>5.5747312956374997E-8</v>
      </c>
      <c r="CJ168" s="10">
        <f>3/24000000*OO[[#This Row],[144 (06JUL1985 21:00:00)-Water Temperature (C)]]*OO[[#This Row],[86]]</f>
        <v>5.2945800784999999E-8</v>
      </c>
      <c r="CK168" s="10">
        <f>3/24000000*OO[[#This Row],[145 (07JUL1985 00:00:00)-Water Temperature (C)]]*OO[[#This Row],[87]]</f>
        <v>4.9291325370999996E-8</v>
      </c>
      <c r="CL168" s="10">
        <f>3/24000000*OO[[#This Row],[146 (07JUL1985 03:00:00)-Water Temperature (C)]]*OO[[#This Row],[88]]</f>
        <v>4.6966809012375001E-8</v>
      </c>
      <c r="CM168" s="10">
        <f>3/24000000*OO[[#This Row],[147 (07JUL1985 06:00:00)-Water Temperature (C)]]*OO[[#This Row],[89]]</f>
        <v>4.6086451981625002E-8</v>
      </c>
      <c r="CN168" s="10">
        <f>3/24000000*OO[[#This Row],[148 (07JUL1985 09:00:00)-Water Temperature (C)]]*OO[[#This Row],[90]]</f>
        <v>4.7750168439250013E-8</v>
      </c>
      <c r="CO168" s="10">
        <f>3/24000000*OO[[#This Row],[149 (07JUL1985 12:00:00)-Water Temperature (C)]]*OO[[#This Row],[91]]</f>
        <v>4.7389849585399999E-8</v>
      </c>
      <c r="CP168" s="10">
        <f>3/24000000*OO[[#This Row],[150 (07JUL1985 15:00:00)-Water Temperature (C)]]*OO[[#This Row],[92]]</f>
        <v>4.7969470745000002E-8</v>
      </c>
      <c r="CQ168" s="10">
        <f>3/24000000*OO[[#This Row],[151 (07JUL1985 18:00:00)-Water Temperature (C)]]*OO[[#This Row],[93]]</f>
        <v>4.7323613123662489E-8</v>
      </c>
      <c r="CR168" s="10">
        <f>3/24000000*OO[[#This Row],[152 (07JUL1985 21:00:00)-Water Temperature (C)]]*OO[[#This Row],[94]]</f>
        <v>4.5053578822949993E-8</v>
      </c>
      <c r="CS168" s="10">
        <f>3/24000000*OO[[#This Row],[153 (08JUL1985 00:00:00)-Water Temperature (C)]]*OO[[#This Row],[95]]</f>
        <v>4.1787266243937496E-8</v>
      </c>
      <c r="CT168" s="10">
        <f>3/24000000*OO[[#This Row],[154 (08JUL1985 03:00:00)-Water Temperature (C)]]*OO[[#This Row],[96]]</f>
        <v>3.8915828208399997E-8</v>
      </c>
      <c r="CU168" s="10">
        <f>3/24000000*OO[[#This Row],[155 (08JUL1985 06:00:00)-Water Temperature (C)]]*OO[[#This Row],[97]]</f>
        <v>3.67487974452125E-8</v>
      </c>
      <c r="CV168" s="10">
        <f>3/24000000*OO[[#This Row],[156 (08JUL1985 09:00:00)-Water Temperature (C)]]*OO[[#This Row],[98]]</f>
        <v>3.6270385038724997E-8</v>
      </c>
      <c r="CW168" s="10">
        <f>3/24000000*OO[[#This Row],[157 (08JUL1985 12:00:00)-Water Temperature (C)]]*OO[[#This Row],[99]]</f>
        <v>3.5382906316199996E-8</v>
      </c>
    </row>
    <row r="169" spans="1:101" x14ac:dyDescent="0.35">
      <c r="A169" t="s">
        <v>174</v>
      </c>
      <c r="B169">
        <v>878.95479999999998</v>
      </c>
      <c r="C169" s="10">
        <f>3/24*OO[[#This Row],[59 (26JUN1985 06:00:00)-Water Temperature (C)]]*OO[[#This Row],[1]]/SUM(OO[1])</f>
        <v>0</v>
      </c>
      <c r="D169" s="10">
        <f>3/24*OO[[#This Row],[60 (26JUN1985 09:00:00)-Water Temperature (C)]]*OO[[#This Row],[2]]/SUM(OO[2])</f>
        <v>0</v>
      </c>
      <c r="E169" s="10">
        <f>3/24*OO[[#This Row],[61 (26JUN1985 12:00:00)-Water Temperature (C)]]*OO[[#This Row],[3]]/SUM(OO[3])</f>
        <v>0</v>
      </c>
      <c r="F169" s="10">
        <f>3/24*OO[[#This Row],[62 (26JUN1985 15:00:00)-Water Temperature (C)]]*OO[[#This Row],[4]]/SUM(OO[4])</f>
        <v>0</v>
      </c>
      <c r="G169" s="10">
        <f>3/24*OO[[#This Row],[63 (26JUN1985 18:00:00)-Water Temperature (C)]]*OO[[#This Row],[5]]/SUM(OO[5])</f>
        <v>0</v>
      </c>
      <c r="H169" s="10">
        <f>3/24*OO[[#This Row],[64 (26JUN1985 21:00:00)-Water Temperature (C)]]*OO[[#This Row],[6]]/SUM(OO[6])</f>
        <v>7.8707284266254361E-35</v>
      </c>
      <c r="I169" s="10">
        <f>3/24*OO[[#This Row],[65 (27JUN1985 00:00:00)-Water Temperature (C)]]*OO[[#This Row],[7]]/SUM(OO[7])</f>
        <v>5.9528602979202536E-23</v>
      </c>
      <c r="J169" s="10">
        <f>3/24*OO[[#This Row],[66 (27JUN1985 03:00:00)-Water Temperature (C)]]*OO[[#This Row],[8]]/SUM(OO[8])</f>
        <v>2.181000087396211E-11</v>
      </c>
      <c r="K169" s="10">
        <f>3/24*OO[[#This Row],[67 (27JUN1985 06:00:00)-Water Temperature (C)]]*OO[[#This Row],[9]]/SUM(OO[9])</f>
        <v>8.2835558049127953E-7</v>
      </c>
      <c r="L169" s="10">
        <f>3/24*OO[[#This Row],[68 (27JUN1985 09:00:00)-Water Temperature (C)]]*OO[[#This Row],[10]]/SUM(OO[10])</f>
        <v>2.3016374046907348E-4</v>
      </c>
      <c r="M169" s="10">
        <f>3/24*OO[[#This Row],[69 (27JUN1985 12:00:00)-Water Temperature (C)]]*OO[[#This Row],[11]]/SUM(OO[11])</f>
        <v>6.6018757427091625E-3</v>
      </c>
      <c r="N169" s="10">
        <f>3/24*OO[[#This Row],[70 (27JUN1985 15:00:00)-Water Temperature (C)]]*OO[[#This Row],[12]]/SUM(OO[12])</f>
        <v>3.9653015309502139E-2</v>
      </c>
      <c r="O169" s="10">
        <f>3/24*OO[[#This Row],[71 (27JUN1985 18:00:00)-Water Temperature (C)]]*OO[[#This Row],[13]]/SUM(OO[13])</f>
        <v>7.4944082194097011E-2</v>
      </c>
      <c r="P169" s="10">
        <f>3/24*OO[[#This Row],[72 (27JUN1985 21:00:00)-Water Temperature (C)]]*OO[[#This Row],[14]]/SUM(OO[14])</f>
        <v>5.7110401814268019E-2</v>
      </c>
      <c r="Q169" s="10">
        <f>3/24*OO[[#This Row],[73 (28JUN1985 00:00:00)-Water Temperature (C)]]*OO[[#This Row],[15]]/SUM(OO[15])</f>
        <v>2.1193845745013241E-2</v>
      </c>
      <c r="R169" s="10">
        <f>3/24*OO[[#This Row],[74 (28JUN1985 03:00:00)-Water Temperature (C)]]*OO[[#This Row],[16]]/SUM(OO[16])</f>
        <v>4.5635885019234008E-3</v>
      </c>
      <c r="S169" s="10">
        <f>3/24*OO[[#This Row],[75 (28JUN1985 06:00:00)-Water Temperature (C)]]*OO[[#This Row],[17]]/SUM(OO[17])</f>
        <v>6.7472845449062188E-4</v>
      </c>
      <c r="T169" s="10">
        <f>3/24*OO[[#This Row],[76 (28JUN1985 09:00:00)-Water Temperature (C)]]*OO[[#This Row],[18]]/SUM(OO[18])</f>
        <v>1.0638708899986856E-4</v>
      </c>
      <c r="U169" s="10">
        <f>3/24*OO[[#This Row],[77 (28JUN1985 12:00:00)-Water Temperature (C)]]*OO[[#This Row],[19]]/SUM(OO[19])</f>
        <v>4.0437461626012033E-5</v>
      </c>
      <c r="V169" s="10">
        <f>3/24000000*OO[[#This Row],[78 (28JUN1985 15:00:00)-Water Temperature (C)]]*OO[[#This Row],[20]]</f>
        <v>3.12428072977E-5</v>
      </c>
      <c r="W169" s="10">
        <f>3/24000000*OO[[#This Row],[79 (28JUN1985 18:00:00)-Water Temperature (C)]]*OO[[#This Row],[21]]</f>
        <v>2.8078899927374995E-5</v>
      </c>
      <c r="X169" s="10">
        <f>3/24000000*OO[[#This Row],[80 (28JUN1985 21:00:00)-Water Temperature (C)]]*OO[[#This Row],[22]]</f>
        <v>2.6071157842275002E-5</v>
      </c>
      <c r="Y169" s="10">
        <f>3/24000000*OO[[#This Row],[81 (29JUN1985 00:00:00)-Water Temperature (C)]]*OO[[#This Row],[23]]</f>
        <v>2.4541488097425E-5</v>
      </c>
      <c r="Z169" s="10">
        <f>3/24000000*OO[[#This Row],[82 (29JUN1985 03:00:00)-Water Temperature (C)]]*OO[[#This Row],[24]]</f>
        <v>2.2912058324962502E-5</v>
      </c>
      <c r="AA169" s="10">
        <f>3/24000000*OO[[#This Row],[83 (29JUN1985 06:00:00)-Water Temperature (C)]]*OO[[#This Row],[25]]</f>
        <v>2.0826546267075001E-5</v>
      </c>
      <c r="AB169" s="10">
        <f>3/24000000*OO[[#This Row],[84 (29JUN1985 09:00:00)-Water Temperature (C)]]*OO[[#This Row],[26]]</f>
        <v>1.9193350227612496E-5</v>
      </c>
      <c r="AC169" s="10">
        <f>3/24000000*OO[[#This Row],[85 (29JUN1985 12:00:00)-Water Temperature (C)]]*OO[[#This Row],[27]]</f>
        <v>1.7481921299765001E-5</v>
      </c>
      <c r="AD169" s="10">
        <f>3/24000000*OO[[#This Row],[86 (29JUN1985 15:00:00)-Water Temperature (C)]]*OO[[#This Row],[28]]</f>
        <v>1.606203164873125E-5</v>
      </c>
      <c r="AE169" s="10">
        <f>3/24000000*OO[[#This Row],[88 (29JUN1985 21:00:00)-Water Temperature (C)]]*OO[[#This Row],[30]]</f>
        <v>1.6140631073294998E-5</v>
      </c>
      <c r="AF169" s="10">
        <f>3/24000000*OO[[#This Row],[88 (29JUN1985 21:00:00)-Water Temperature (C)]]*OO[[#This Row],[30]]</f>
        <v>1.6140631073294998E-5</v>
      </c>
      <c r="AG169" s="10">
        <f>3/24000000*OO[[#This Row],[89 (30JUN1985 00:00:00)-Water Temperature (C)]]*OO[[#This Row],[31]]</f>
        <v>1.694869927267875E-5</v>
      </c>
      <c r="AH169" s="10">
        <f>3/24000000*OO[[#This Row],[90 (30JUN1985 03:00:00)-Water Temperature (C)]]*OO[[#This Row],[32]]</f>
        <v>1.7296733997269999E-5</v>
      </c>
      <c r="AI169" s="10">
        <f>3/24000000*OO[[#This Row],[91 (30JUN1985 06:00:00)-Water Temperature (C)]]*OO[[#This Row],[33]]</f>
        <v>1.692609567138875E-5</v>
      </c>
      <c r="AJ169" s="10">
        <f>3/24000000*OO[[#This Row],[92 (30JUN1985 09:00:00)-Water Temperature (C)]]*OO[[#This Row],[34]]</f>
        <v>1.6555713665406248E-5</v>
      </c>
      <c r="AK169" s="10">
        <f>3/24000000*OO[[#This Row],[93 (30JUN1985 12:00:00)-Water Temperature (C)]]*OO[[#This Row],[35]]</f>
        <v>1.57383637401075E-5</v>
      </c>
      <c r="AL169" s="10">
        <f>3/24000000*OO[[#This Row],[94 (30JUN1985 15:00:00)-Water Temperature (C)]]*OO[[#This Row],[36]]</f>
        <v>1.4716412155224999E-5</v>
      </c>
      <c r="AM169" s="10">
        <f>3/24000000*OO[[#This Row],[95 (30JUN1985 18:00:00)-Water Temperature (C)]]*OO[[#This Row],[37]]</f>
        <v>1.3907913587584999E-5</v>
      </c>
      <c r="AN169" s="10">
        <f>3/24000000*OO[[#This Row],[96 (30JUN1985 21:00:00)-Water Temperature (C)]]*OO[[#This Row],[38]]</f>
        <v>1.2786329055672502E-5</v>
      </c>
      <c r="AO169" s="10">
        <f>3/24000000*OO[[#This Row],[97 (01JUL1985 00:00:00)-Water Temperature (C)]]*OO[[#This Row],[39]]</f>
        <v>1.1299338072172499E-5</v>
      </c>
      <c r="AP169" s="10">
        <f>3/24000000*OO[[#This Row],[98 (01JUL1985 03:00:00)-Water Temperature (C)]]*OO[[#This Row],[40]]</f>
        <v>1.0098506893431248E-5</v>
      </c>
      <c r="AQ169" s="10">
        <f>3/24000000*OO[[#This Row],[99 (01JUL1985 06:00:00)-Water Temperature (C)]]*OO[[#This Row],[41]]</f>
        <v>9.1452590448799999E-6</v>
      </c>
      <c r="AR169" s="10">
        <f>3/24000000*OO[[#This Row],[100 (01JUL1985 09:00:00)-Water Temperature (C)]]*OO[[#This Row],[42]]</f>
        <v>8.5751369173262486E-6</v>
      </c>
      <c r="AS169" s="10">
        <f>3/24000000*OO[[#This Row],[101 (01JUL1985 12:00:00)-Water Temperature (C)]]*OO[[#This Row],[43]]</f>
        <v>7.9772501500987501E-6</v>
      </c>
      <c r="AT169" s="10">
        <f>3/24000000*OO[[#This Row],[102 (01JUL1985 15:00:00)-Water Temperature (C)]]*OO[[#This Row],[44]]</f>
        <v>7.3242960679824986E-6</v>
      </c>
      <c r="AU169" s="10">
        <f>3/24000000*OO[[#This Row],[103 (01JUL1985 18:00:00)-Water Temperature (C)]]*OO[[#This Row],[45]]</f>
        <v>6.7165293882599987E-6</v>
      </c>
      <c r="AV169" s="10">
        <f>3/24000000*OO[[#This Row],[104 (01JUL1985 21:00:00)-Water Temperature (C)]]*OO[[#This Row],[46]]</f>
        <v>6.0144309359250003E-6</v>
      </c>
      <c r="AW169" s="10">
        <f>3/24000000*OO[[#This Row],[105 (02JUL1985 00:00:00)-Water Temperature (C)]]*OO[[#This Row],[47]]</f>
        <v>5.3397731821124991E-6</v>
      </c>
      <c r="AX169" s="10">
        <f>3/24000000*OO[[#This Row],[106 (02JUL1985 03:00:00)-Water Temperature (C)]]*OO[[#This Row],[48]]</f>
        <v>4.7979034926299992E-6</v>
      </c>
      <c r="AY169" s="10">
        <f>3/24000000*OO[[#This Row],[107 (02JUL1985 06:00:00)-Water Temperature (C)]]*OO[[#This Row],[49]]</f>
        <v>4.3528021214549994E-6</v>
      </c>
      <c r="AZ169" s="10">
        <f>3/24000000*OO[[#This Row],[108 (02JUL1985 09:00:00)-Water Temperature (C)]]*OO[[#This Row],[50]]</f>
        <v>3.9367360624200001E-6</v>
      </c>
      <c r="BA169" s="10">
        <f>3/24000000*OO[[#This Row],[109 (02JUL1985 12:00:00)-Water Temperature (C)]]*OO[[#This Row],[51]]</f>
        <v>3.6055504366000001E-6</v>
      </c>
      <c r="BB169" s="10">
        <f>3/24000000*OO[[#This Row],[110 (02JUL1985 15:00:00)-Water Temperature (C)]]*OO[[#This Row],[52]]</f>
        <v>3.2242036435424998E-6</v>
      </c>
      <c r="BC169" s="10">
        <f>3/24000000*OO[[#This Row],[111 (02JUL1985 18:00:00)-Water Temperature (C)]]*OO[[#This Row],[53]]</f>
        <v>2.8520506257749997E-6</v>
      </c>
      <c r="BD169" s="10">
        <f>3/24000000*OO[[#This Row],[112 (02JUL1985 21:00:00)-Water Temperature (C)]]*OO[[#This Row],[54]]</f>
        <v>2.4370721269124999E-6</v>
      </c>
      <c r="BE169" s="10">
        <f>3/24000000*OO[[#This Row],[113 (03JUL1985 00:00:00)-Water Temperature (C)]]*OO[[#This Row],[55]]</f>
        <v>2.0847764575312497E-6</v>
      </c>
      <c r="BF169" s="10">
        <f>3/24000000*OO[[#This Row],[114 (03JUL1985 03:00:00)-Water Temperature (C)]]*OO[[#This Row],[56]]</f>
        <v>1.764660972204375E-6</v>
      </c>
      <c r="BG169" s="10">
        <f>3/24000000*OO[[#This Row],[115 (03JUL1985 06:00:00)-Water Temperature (C)]]*OO[[#This Row],[57]]</f>
        <v>1.4503242006971251E-6</v>
      </c>
      <c r="BH169" s="10">
        <f>3/24000000*OO[[#This Row],[116 (03JUL1985 09:00:00)-Water Temperature (C)]]*OO[[#This Row],[58]]</f>
        <v>1.152504952144E-6</v>
      </c>
      <c r="BI169" s="10">
        <f>3/24000000*OO[[#This Row],[117 (03JUL1985 12:00:00)-Water Temperature (C)]]*OO[[#This Row],[59]]</f>
        <v>8.9826680219850006E-7</v>
      </c>
      <c r="BJ169" s="10">
        <f>3/24000000*OO[[#This Row],[118 (03JUL1985 15:00:00)-Water Temperature (C)]]*OO[[#This Row],[60]]</f>
        <v>6.7578587496225003E-7</v>
      </c>
      <c r="BK169" s="10">
        <f>3/24000000*OO[[#This Row],[119 (03JUL1985 18:00:00)-Water Temperature (C)]]*OO[[#This Row],[61]]</f>
        <v>5.1042631533887498E-7</v>
      </c>
      <c r="BL169" s="10">
        <f>3/24000000*OO[[#This Row],[120 (03JUL1985 21:00:00)-Water Temperature (C)]]*OO[[#This Row],[62]]</f>
        <v>3.8386345216724996E-7</v>
      </c>
      <c r="BM169" s="10">
        <f>3/24000000*OO[[#This Row],[121 (04JUL1985 00:00:00)-Water Temperature (C)]]*OO[[#This Row],[63]]</f>
        <v>3.0049893211099998E-7</v>
      </c>
      <c r="BN169" s="10">
        <f>3/24000000*OO[[#This Row],[122 (04JUL1985 03:00:00)-Water Temperature (C)]]*OO[[#This Row],[64]]</f>
        <v>2.4854855659387501E-7</v>
      </c>
      <c r="BO169" s="10">
        <f>3/24000000*OO[[#This Row],[123 (04JUL1985 06:00:00)-Water Temperature (C)]]*OO[[#This Row],[65]]</f>
        <v>2.1230180200124997E-7</v>
      </c>
      <c r="BP169" s="10">
        <f>3/24000000*OO[[#This Row],[124 (04JUL1985 09:00:00)-Water Temperature (C)]]*OO[[#This Row],[66]]</f>
        <v>1.9184106091562497E-7</v>
      </c>
      <c r="BQ169" s="10">
        <f>3/24000000*OO[[#This Row],[125 (04JUL1985 12:00:00)-Water Temperature (C)]]*OO[[#This Row],[67]]</f>
        <v>1.736270752356E-7</v>
      </c>
      <c r="BR169" s="10">
        <f>3/24000000*OO[[#This Row],[126 (04JUL1985 15:00:00)-Water Temperature (C)]]*OO[[#This Row],[68]]</f>
        <v>1.5463820270112501E-7</v>
      </c>
      <c r="BS169" s="10">
        <f>3/24000000*OO[[#This Row],[127 (04JUL1985 18:00:00)-Water Temperature (C)]]*OO[[#This Row],[69]]</f>
        <v>1.4028512344862498E-7</v>
      </c>
      <c r="BT169" s="10">
        <f>3/24000000*OO[[#This Row],[128 (04JUL1985 21:00:00)-Water Temperature (C)]]*OO[[#This Row],[70]]</f>
        <v>1.264210133955E-7</v>
      </c>
      <c r="BU169" s="10">
        <f>3/24000000*OO[[#This Row],[129 (05JUL1985 00:00:00)-Water Temperature (C)]]*OO[[#This Row],[71]]</f>
        <v>1.1202502265955E-7</v>
      </c>
      <c r="BV169" s="10">
        <f>3/24000000*OO[[#This Row],[130 (05JUL1985 03:00:00)-Water Temperature (C)]]*OO[[#This Row],[72]]</f>
        <v>1.016987439571875E-7</v>
      </c>
      <c r="BW169" s="10">
        <f>3/24000000*OO[[#This Row],[131 (05JUL1985 06:00:00)-Water Temperature (C)]]*OO[[#This Row],[73]]</f>
        <v>9.4204013108249999E-8</v>
      </c>
      <c r="BX169" s="10">
        <f>3/24000000*OO[[#This Row],[132 (05JUL1985 09:00:00)-Water Temperature (C)]]*OO[[#This Row],[74]]</f>
        <v>9.2576988800799988E-8</v>
      </c>
      <c r="BY169" s="10">
        <f>3/24000000*OO[[#This Row],[133 (05JUL1985 12:00:00)-Water Temperature (C)]]*OO[[#This Row],[75]]</f>
        <v>9.0659481046725E-8</v>
      </c>
      <c r="BZ169" s="10">
        <f>3/24000000*OO[[#This Row],[134 (05JUL1985 15:00:00)-Water Temperature (C)]]*OO[[#This Row],[76]]</f>
        <v>8.8184579525749989E-8</v>
      </c>
      <c r="CA169" s="10">
        <f>3/24000000*OO[[#This Row],[135 (05JUL1985 18:00:00)-Water Temperature (C)]]*OO[[#This Row],[77]]</f>
        <v>8.506951823819999E-8</v>
      </c>
      <c r="CB169" s="10">
        <f>3/24000000*OO[[#This Row],[136 (05JUL1985 21:00:00)-Water Temperature (C)]]*OO[[#This Row],[78]]</f>
        <v>7.9198959307050003E-8</v>
      </c>
      <c r="CC169" s="10">
        <f>3/24000000*OO[[#This Row],[137 (06JUL1985 00:00:00)-Water Temperature (C)]]*OO[[#This Row],[79]]</f>
        <v>7.2373703652475003E-8</v>
      </c>
      <c r="CD169" s="10">
        <f>3/24000000*OO[[#This Row],[138 (06JUL1985 03:00:00)-Water Temperature (C)]]*OO[[#This Row],[80]]</f>
        <v>6.7956635584612496E-8</v>
      </c>
      <c r="CE169" s="10">
        <f>3/24000000*OO[[#This Row],[139 (06JUL1985 06:00:00)-Water Temperature (C)]]*OO[[#This Row],[81]]</f>
        <v>6.5924812807662495E-8</v>
      </c>
      <c r="CF169" s="10">
        <f>3/24000000*OO[[#This Row],[140 (06JUL1985 09:00:00)-Water Temperature (C)]]*OO[[#This Row],[82]]</f>
        <v>6.832519681375E-8</v>
      </c>
      <c r="CG169" s="10">
        <f>3/24000000*OO[[#This Row],[141 (06JUL1985 12:00:00)-Water Temperature (C)]]*OO[[#This Row],[83]]</f>
        <v>7.0367928704275009E-8</v>
      </c>
      <c r="CH169" s="10">
        <f>3/24000000*OO[[#This Row],[142 (06JUL1985 15:00:00)-Water Temperature (C)]]*OO[[#This Row],[84]]</f>
        <v>7.1283631013999989E-8</v>
      </c>
      <c r="CI169" s="10">
        <f>3/24000000*OO[[#This Row],[143 (06JUL1985 18:00:00)-Water Temperature (C)]]*OO[[#This Row],[85]]</f>
        <v>7.0148797315099995E-8</v>
      </c>
      <c r="CJ169" s="10">
        <f>3/24000000*OO[[#This Row],[144 (06JUL1985 21:00:00)-Water Temperature (C)]]*OO[[#This Row],[86]]</f>
        <v>6.6650826150150007E-8</v>
      </c>
      <c r="CK169" s="10">
        <f>3/24000000*OO[[#This Row],[145 (07JUL1985 00:00:00)-Water Temperature (C)]]*OO[[#This Row],[87]]</f>
        <v>6.1898241070675003E-8</v>
      </c>
      <c r="CL169" s="10">
        <f>3/24000000*OO[[#This Row],[146 (07JUL1985 03:00:00)-Water Temperature (C)]]*OO[[#This Row],[88]]</f>
        <v>5.8798352850799989E-8</v>
      </c>
      <c r="CM169" s="10">
        <f>3/24000000*OO[[#This Row],[147 (07JUL1985 06:00:00)-Water Temperature (C)]]*OO[[#This Row],[89]]</f>
        <v>5.7504516116174998E-8</v>
      </c>
      <c r="CN169" s="10">
        <f>3/24000000*OO[[#This Row],[148 (07JUL1985 09:00:00)-Water Temperature (C)]]*OO[[#This Row],[90]]</f>
        <v>5.9561969850900004E-8</v>
      </c>
      <c r="CO169" s="10">
        <f>3/24000000*OO[[#This Row],[149 (07JUL1985 12:00:00)-Water Temperature (C)]]*OO[[#This Row],[91]]</f>
        <v>5.9288318883749996E-8</v>
      </c>
      <c r="CP169" s="10">
        <f>3/24000000*OO[[#This Row],[150 (07JUL1985 15:00:00)-Water Temperature (C)]]*OO[[#This Row],[92]]</f>
        <v>6.0078895307649997E-8</v>
      </c>
      <c r="CQ169" s="10">
        <f>3/24000000*OO[[#This Row],[151 (07JUL1985 18:00:00)-Water Temperature (C)]]*OO[[#This Row],[93]]</f>
        <v>5.9430817756950003E-8</v>
      </c>
      <c r="CR169" s="10">
        <f>3/24000000*OO[[#This Row],[152 (07JUL1985 21:00:00)-Water Temperature (C)]]*OO[[#This Row],[94]]</f>
        <v>5.6683515250724996E-8</v>
      </c>
      <c r="CS169" s="10">
        <f>3/24000000*OO[[#This Row],[153 (08JUL1985 00:00:00)-Water Temperature (C)]]*OO[[#This Row],[95]]</f>
        <v>5.254525428869999E-8</v>
      </c>
      <c r="CT169" s="10">
        <f>3/24000000*OO[[#This Row],[154 (08JUL1985 03:00:00)-Water Temperature (C)]]*OO[[#This Row],[96]]</f>
        <v>4.8885758687949996E-8</v>
      </c>
      <c r="CU169" s="10">
        <f>3/24000000*OO[[#This Row],[155 (08JUL1985 06:00:00)-Water Temperature (C)]]*OO[[#This Row],[97]]</f>
        <v>4.6167638584437491E-8</v>
      </c>
      <c r="CV169" s="10">
        <f>3/24000000*OO[[#This Row],[156 (08JUL1985 09:00:00)-Water Temperature (C)]]*OO[[#This Row],[98]]</f>
        <v>4.5661178255699995E-8</v>
      </c>
      <c r="CW169" s="10">
        <f>3/24000000*OO[[#This Row],[157 (08JUL1985 12:00:00)-Water Temperature (C)]]*OO[[#This Row],[99]]</f>
        <v>4.4662914768562498E-8</v>
      </c>
    </row>
    <row r="170" spans="1:101" x14ac:dyDescent="0.35">
      <c r="A170" t="s">
        <v>175</v>
      </c>
      <c r="B170">
        <v>810.41139999999996</v>
      </c>
      <c r="C170" s="10">
        <f>3/24*OO[[#This Row],[59 (26JUN1985 06:00:00)-Water Temperature (C)]]*OO[[#This Row],[1]]/SUM(OO[1])</f>
        <v>0</v>
      </c>
      <c r="D170" s="10">
        <f>3/24*OO[[#This Row],[60 (26JUN1985 09:00:00)-Water Temperature (C)]]*OO[[#This Row],[2]]/SUM(OO[2])</f>
        <v>0</v>
      </c>
      <c r="E170" s="10">
        <f>3/24*OO[[#This Row],[61 (26JUN1985 12:00:00)-Water Temperature (C)]]*OO[[#This Row],[3]]/SUM(OO[3])</f>
        <v>0</v>
      </c>
      <c r="F170" s="10">
        <f>3/24*OO[[#This Row],[62 (26JUN1985 15:00:00)-Water Temperature (C)]]*OO[[#This Row],[4]]/SUM(OO[4])</f>
        <v>0</v>
      </c>
      <c r="G170" s="10">
        <f>3/24*OO[[#This Row],[63 (26JUN1985 18:00:00)-Water Temperature (C)]]*OO[[#This Row],[5]]/SUM(OO[5])</f>
        <v>0</v>
      </c>
      <c r="H170" s="10">
        <f>3/24*OO[[#This Row],[64 (26JUN1985 21:00:00)-Water Temperature (C)]]*OO[[#This Row],[6]]/SUM(OO[6])</f>
        <v>1.4567643651919971E-35</v>
      </c>
      <c r="I170" s="10">
        <f>3/24*OO[[#This Row],[65 (27JUN1985 00:00:00)-Water Temperature (C)]]*OO[[#This Row],[7]]/SUM(OO[7])</f>
        <v>1.0402489660151472E-23</v>
      </c>
      <c r="J170" s="10">
        <f>3/24*OO[[#This Row],[66 (27JUN1985 03:00:00)-Water Temperature (C)]]*OO[[#This Row],[8]]/SUM(OO[8])</f>
        <v>5.316979645475123E-12</v>
      </c>
      <c r="K170" s="10">
        <f>3/24*OO[[#This Row],[67 (27JUN1985 06:00:00)-Water Temperature (C)]]*OO[[#This Row],[9]]/SUM(OO[9])</f>
        <v>4.926081986308993E-7</v>
      </c>
      <c r="L170" s="10">
        <f>3/24*OO[[#This Row],[68 (27JUN1985 09:00:00)-Water Temperature (C)]]*OO[[#This Row],[10]]/SUM(OO[10])</f>
        <v>1.7108113909179395E-4</v>
      </c>
      <c r="M170" s="10">
        <f>3/24*OO[[#This Row],[69 (27JUN1985 12:00:00)-Water Temperature (C)]]*OO[[#This Row],[11]]/SUM(OO[11])</f>
        <v>5.7267000768603197E-3</v>
      </c>
      <c r="N170" s="10">
        <f>3/24*OO[[#This Row],[70 (27JUN1985 15:00:00)-Water Temperature (C)]]*OO[[#This Row],[12]]/SUM(OO[12])</f>
        <v>3.882271549430473E-2</v>
      </c>
      <c r="O170" s="10">
        <f>3/24*OO[[#This Row],[71 (27JUN1985 18:00:00)-Water Temperature (C)]]*OO[[#This Row],[13]]/SUM(OO[13])</f>
        <v>8.0963017596703338E-2</v>
      </c>
      <c r="P170" s="10">
        <f>3/24*OO[[#This Row],[72 (27JUN1985 21:00:00)-Water Temperature (C)]]*OO[[#This Row],[14]]/SUM(OO[14])</f>
        <v>6.7006693844125359E-2</v>
      </c>
      <c r="Q170" s="10">
        <f>3/24*OO[[#This Row],[73 (28JUN1985 00:00:00)-Water Temperature (C)]]*OO[[#This Row],[15]]/SUM(OO[15])</f>
        <v>2.6650939196744154E-2</v>
      </c>
      <c r="R170" s="10">
        <f>3/24*OO[[#This Row],[74 (28JUN1985 03:00:00)-Water Temperature (C)]]*OO[[#This Row],[16]]/SUM(OO[16])</f>
        <v>6.059888284530004E-3</v>
      </c>
      <c r="S170" s="10">
        <f>3/24*OO[[#This Row],[75 (28JUN1985 06:00:00)-Water Temperature (C)]]*OO[[#This Row],[17]]/SUM(OO[17])</f>
        <v>9.2309694798393407E-4</v>
      </c>
      <c r="T170" s="10">
        <f>3/24*OO[[#This Row],[76 (28JUN1985 09:00:00)-Water Temperature (C)]]*OO[[#This Row],[18]]/SUM(OO[18])</f>
        <v>1.3813083352441459E-4</v>
      </c>
      <c r="U170" s="10">
        <f>3/24*OO[[#This Row],[77 (28JUN1985 12:00:00)-Water Temperature (C)]]*OO[[#This Row],[19]]/SUM(OO[19])</f>
        <v>4.6065774734067413E-5</v>
      </c>
      <c r="V170" s="10">
        <f>3/24000000*OO[[#This Row],[78 (28JUN1985 15:00:00)-Water Temperature (C)]]*OO[[#This Row],[20]]</f>
        <v>3.3918149284462494E-5</v>
      </c>
      <c r="W170" s="10">
        <f>3/24000000*OO[[#This Row],[79 (28JUN1985 18:00:00)-Water Temperature (C)]]*OO[[#This Row],[21]]</f>
        <v>3.01065053173E-5</v>
      </c>
      <c r="X170" s="10">
        <f>3/24000000*OO[[#This Row],[80 (28JUN1985 21:00:00)-Water Temperature (C)]]*OO[[#This Row],[22]]</f>
        <v>2.7769394828174998E-5</v>
      </c>
      <c r="Y170" s="10">
        <f>3/24000000*OO[[#This Row],[81 (29JUN1985 00:00:00)-Water Temperature (C)]]*OO[[#This Row],[23]]</f>
        <v>2.6021402170724996E-5</v>
      </c>
      <c r="Z170" s="10">
        <f>3/24000000*OO[[#This Row],[82 (29JUN1985 03:00:00)-Water Temperature (C)]]*OO[[#This Row],[24]]</f>
        <v>2.4242281569449996E-5</v>
      </c>
      <c r="AA170" s="10">
        <f>3/24000000*OO[[#This Row],[83 (29JUN1985 06:00:00)-Water Temperature (C)]]*OO[[#This Row],[25]]</f>
        <v>2.1998162243962499E-5</v>
      </c>
      <c r="AB170" s="10">
        <f>3/24000000*OO[[#This Row],[84 (29JUN1985 09:00:00)-Water Temperature (C)]]*OO[[#This Row],[26]]</f>
        <v>2.0175542676476248E-5</v>
      </c>
      <c r="AC170" s="10">
        <f>3/24000000*OO[[#This Row],[85 (29JUN1985 12:00:00)-Water Temperature (C)]]*OO[[#This Row],[27]]</f>
        <v>1.827223948768125E-5</v>
      </c>
      <c r="AD170" s="10">
        <f>3/24000000*OO[[#This Row],[86 (29JUN1985 15:00:00)-Water Temperature (C)]]*OO[[#This Row],[28]]</f>
        <v>1.6617926146529998E-5</v>
      </c>
      <c r="AE170" s="10">
        <f>3/24000000*OO[[#This Row],[88 (29JUN1985 21:00:00)-Water Temperature (C)]]*OO[[#This Row],[30]]</f>
        <v>1.63899610120125E-5</v>
      </c>
      <c r="AF170" s="10">
        <f>3/24000000*OO[[#This Row],[88 (29JUN1985 21:00:00)-Water Temperature (C)]]*OO[[#This Row],[30]]</f>
        <v>1.63899610120125E-5</v>
      </c>
      <c r="AG170" s="10">
        <f>3/24000000*OO[[#This Row],[89 (30JUN1985 00:00:00)-Water Temperature (C)]]*OO[[#This Row],[31]]</f>
        <v>1.7168081405827499E-5</v>
      </c>
      <c r="AH170" s="10">
        <f>3/24000000*OO[[#This Row],[90 (30JUN1985 03:00:00)-Water Temperature (C)]]*OO[[#This Row],[32]]</f>
        <v>1.757384284916875E-5</v>
      </c>
      <c r="AI170" s="10">
        <f>3/24000000*OO[[#This Row],[91 (30JUN1985 06:00:00)-Water Temperature (C)]]*OO[[#This Row],[33]]</f>
        <v>1.7286793070324998E-5</v>
      </c>
      <c r="AJ170" s="10">
        <f>3/24000000*OO[[#This Row],[92 (30JUN1985 09:00:00)-Water Temperature (C)]]*OO[[#This Row],[34]]</f>
        <v>1.694867333344E-5</v>
      </c>
      <c r="AK170" s="10">
        <f>3/24000000*OO[[#This Row],[93 (30JUN1985 12:00:00)-Water Temperature (C)]]*OO[[#This Row],[35]]</f>
        <v>1.6121584240547499E-5</v>
      </c>
      <c r="AL170" s="10">
        <f>3/24000000*OO[[#This Row],[94 (30JUN1985 15:00:00)-Water Temperature (C)]]*OO[[#This Row],[36]]</f>
        <v>1.5059288749394999E-5</v>
      </c>
      <c r="AM170" s="10">
        <f>3/24000000*OO[[#This Row],[95 (30JUN1985 18:00:00)-Water Temperature (C)]]*OO[[#This Row],[37]]</f>
        <v>1.4180909669039998E-5</v>
      </c>
      <c r="AN170" s="10">
        <f>3/24000000*OO[[#This Row],[96 (30JUN1985 21:00:00)-Water Temperature (C)]]*OO[[#This Row],[38]]</f>
        <v>1.29983572198E-5</v>
      </c>
      <c r="AO170" s="10">
        <f>3/24000000*OO[[#This Row],[97 (01JUL1985 00:00:00)-Water Temperature (C)]]*OO[[#This Row],[39]]</f>
        <v>1.1460506092215001E-5</v>
      </c>
      <c r="AP170" s="10">
        <f>3/24000000*OO[[#This Row],[98 (01JUL1985 03:00:00)-Water Temperature (C)]]*OO[[#This Row],[40]]</f>
        <v>1.020637071121E-5</v>
      </c>
      <c r="AQ170" s="10">
        <f>3/24000000*OO[[#This Row],[99 (01JUL1985 06:00:00)-Water Temperature (C)]]*OO[[#This Row],[41]]</f>
        <v>9.2312512597012488E-6</v>
      </c>
      <c r="AR170" s="10">
        <f>3/24000000*OO[[#This Row],[100 (01JUL1985 09:00:00)-Water Temperature (C)]]*OO[[#This Row],[42]]</f>
        <v>8.6536086507974971E-6</v>
      </c>
      <c r="AS170" s="10">
        <f>3/24000000*OO[[#This Row],[101 (01JUL1985 12:00:00)-Water Temperature (C)]]*OO[[#This Row],[43]]</f>
        <v>8.0422639586200001E-6</v>
      </c>
      <c r="AT170" s="10">
        <f>3/24000000*OO[[#This Row],[102 (01JUL1985 15:00:00)-Water Temperature (C)]]*OO[[#This Row],[44]]</f>
        <v>7.3700982745299989E-6</v>
      </c>
      <c r="AU170" s="10">
        <f>3/24000000*OO[[#This Row],[103 (01JUL1985 18:00:00)-Water Temperature (C)]]*OO[[#This Row],[45]]</f>
        <v>6.7330752577599998E-6</v>
      </c>
      <c r="AV170" s="10">
        <f>3/24000000*OO[[#This Row],[104 (01JUL1985 21:00:00)-Water Temperature (C)]]*OO[[#This Row],[46]]</f>
        <v>6.0030386507987497E-6</v>
      </c>
      <c r="AW170" s="10">
        <f>3/24000000*OO[[#This Row],[105 (02JUL1985 00:00:00)-Water Temperature (C)]]*OO[[#This Row],[47]]</f>
        <v>5.3036446804000001E-6</v>
      </c>
      <c r="AX170" s="10">
        <f>3/24000000*OO[[#This Row],[106 (02JUL1985 03:00:00)-Water Temperature (C)]]*OO[[#This Row],[48]]</f>
        <v>4.746866150812499E-6</v>
      </c>
      <c r="AY170" s="10">
        <f>3/24000000*OO[[#This Row],[107 (02JUL1985 06:00:00)-Water Temperature (C)]]*OO[[#This Row],[49]]</f>
        <v>4.2952753059637506E-6</v>
      </c>
      <c r="AZ170" s="10">
        <f>3/24000000*OO[[#This Row],[108 (02JUL1985 09:00:00)-Water Temperature (C)]]*OO[[#This Row],[50]]</f>
        <v>3.8842317176999996E-6</v>
      </c>
      <c r="BA170" s="10">
        <f>3/24000000*OO[[#This Row],[109 (02JUL1985 12:00:00)-Water Temperature (C)]]*OO[[#This Row],[51]]</f>
        <v>3.5495752490024994E-6</v>
      </c>
      <c r="BB170" s="10">
        <f>3/24000000*OO[[#This Row],[110 (02JUL1985 15:00:00)-Water Temperature (C)]]*OO[[#This Row],[52]]</f>
        <v>3.1703042192450002E-6</v>
      </c>
      <c r="BC170" s="10">
        <f>3/24000000*OO[[#This Row],[111 (02JUL1985 18:00:00)-Water Temperature (C)]]*OO[[#This Row],[53]]</f>
        <v>2.7982909558224998E-6</v>
      </c>
      <c r="BD170" s="10">
        <f>3/24000000*OO[[#This Row],[112 (02JUL1985 21:00:00)-Water Temperature (C)]]*OO[[#This Row],[54]]</f>
        <v>2.3872132634699992E-6</v>
      </c>
      <c r="BE170" s="10">
        <f>3/24000000*OO[[#This Row],[113 (03JUL1985 00:00:00)-Water Temperature (C)]]*OO[[#This Row],[55]]</f>
        <v>2.0370942304825E-6</v>
      </c>
      <c r="BF170" s="10">
        <f>3/24000000*OO[[#This Row],[114 (03JUL1985 03:00:00)-Water Temperature (C)]]*OO[[#This Row],[56]]</f>
        <v>1.7240079062000002E-6</v>
      </c>
      <c r="BG170" s="10">
        <f>3/24000000*OO[[#This Row],[115 (03JUL1985 06:00:00)-Water Temperature (C)]]*OO[[#This Row],[57]]</f>
        <v>1.421424079047E-6</v>
      </c>
      <c r="BH170" s="10">
        <f>3/24000000*OO[[#This Row],[116 (03JUL1985 09:00:00)-Water Temperature (C)]]*OO[[#This Row],[58]]</f>
        <v>1.1355516411637499E-6</v>
      </c>
      <c r="BI170" s="10">
        <f>3/24000000*OO[[#This Row],[117 (03JUL1985 12:00:00)-Water Temperature (C)]]*OO[[#This Row],[59]]</f>
        <v>8.900706738243748E-7</v>
      </c>
      <c r="BJ170" s="10">
        <f>3/24000000*OO[[#This Row],[118 (03JUL1985 15:00:00)-Water Temperature (C)]]*OO[[#This Row],[60]]</f>
        <v>6.7206746752599997E-7</v>
      </c>
      <c r="BK170" s="10">
        <f>3/24000000*OO[[#This Row],[119 (03JUL1985 18:00:00)-Water Temperature (C)]]*OO[[#This Row],[61]]</f>
        <v>5.0654321781975002E-7</v>
      </c>
      <c r="BL170" s="10">
        <f>3/24000000*OO[[#This Row],[120 (03JUL1985 21:00:00)-Water Temperature (C)]]*OO[[#This Row],[62]]</f>
        <v>3.7882724224599998E-7</v>
      </c>
      <c r="BM170" s="10">
        <f>3/24000000*OO[[#This Row],[121 (04JUL1985 00:00:00)-Water Temperature (C)]]*OO[[#This Row],[63]]</f>
        <v>2.94203625955E-7</v>
      </c>
      <c r="BN170" s="10">
        <f>3/24000000*OO[[#This Row],[122 (04JUL1985 03:00:00)-Water Temperature (C)]]*OO[[#This Row],[64]]</f>
        <v>2.4197083688762499E-7</v>
      </c>
      <c r="BO170" s="10">
        <f>3/24000000*OO[[#This Row],[123 (04JUL1985 06:00:00)-Water Temperature (C)]]*OO[[#This Row],[65]]</f>
        <v>2.0616737764349997E-7</v>
      </c>
      <c r="BP170" s="10">
        <f>3/24000000*OO[[#This Row],[124 (04JUL1985 09:00:00)-Water Temperature (C)]]*OO[[#This Row],[66]]</f>
        <v>1.8613085939650002E-7</v>
      </c>
      <c r="BQ170" s="10">
        <f>3/24000000*OO[[#This Row],[125 (04JUL1985 12:00:00)-Water Temperature (C)]]*OO[[#This Row],[67]]</f>
        <v>1.6877230342811249E-7</v>
      </c>
      <c r="BR170" s="10">
        <f>3/24000000*OO[[#This Row],[126 (04JUL1985 15:00:00)-Water Temperature (C)]]*OO[[#This Row],[68]]</f>
        <v>1.5034382257497499E-7</v>
      </c>
      <c r="BS170" s="10">
        <f>3/24000000*OO[[#This Row],[127 (04JUL1985 18:00:00)-Water Temperature (C)]]*OO[[#This Row],[69]]</f>
        <v>1.3615696849714998E-7</v>
      </c>
      <c r="BT170" s="10">
        <f>3/24000000*OO[[#This Row],[128 (04JUL1985 21:00:00)-Water Temperature (C)]]*OO[[#This Row],[70]]</f>
        <v>1.2239279779334999E-7</v>
      </c>
      <c r="BU170" s="10">
        <f>3/24000000*OO[[#This Row],[129 (05JUL1985 00:00:00)-Water Temperature (C)]]*OO[[#This Row],[71]]</f>
        <v>1.081210433436375E-7</v>
      </c>
      <c r="BV170" s="10">
        <f>3/24000000*OO[[#This Row],[130 (05JUL1985 03:00:00)-Water Temperature (C)]]*OO[[#This Row],[72]]</f>
        <v>9.7898831728387498E-8</v>
      </c>
      <c r="BW170" s="10">
        <f>3/24000000*OO[[#This Row],[131 (05JUL1985 06:00:00)-Water Temperature (C)]]*OO[[#This Row],[73]]</f>
        <v>9.0628771365549986E-8</v>
      </c>
      <c r="BX170" s="10">
        <f>3/24000000*OO[[#This Row],[132 (05JUL1985 09:00:00)-Water Temperature (C)]]*OO[[#This Row],[74]]</f>
        <v>8.9133670622500001E-8</v>
      </c>
      <c r="BY170" s="10">
        <f>3/24000000*OO[[#This Row],[133 (05JUL1985 12:00:00)-Water Temperature (C)]]*OO[[#This Row],[75]]</f>
        <v>8.7525750307750011E-8</v>
      </c>
      <c r="BZ170" s="10">
        <f>3/24000000*OO[[#This Row],[134 (05JUL1985 15:00:00)-Water Temperature (C)]]*OO[[#This Row],[76]]</f>
        <v>8.5169373726487509E-8</v>
      </c>
      <c r="CA170" s="10">
        <f>3/24000000*OO[[#This Row],[135 (05JUL1985 18:00:00)-Water Temperature (C)]]*OO[[#This Row],[77]]</f>
        <v>8.2131051350724999E-8</v>
      </c>
      <c r="CB170" s="10">
        <f>3/24000000*OO[[#This Row],[136 (05JUL1985 21:00:00)-Water Temperature (C)]]*OO[[#This Row],[78]]</f>
        <v>7.6404647131312492E-8</v>
      </c>
      <c r="CC170" s="10">
        <f>3/24000000*OO[[#This Row],[137 (06JUL1985 00:00:00)-Water Temperature (C)]]*OO[[#This Row],[79]]</f>
        <v>6.9639679887674998E-8</v>
      </c>
      <c r="CD170" s="10">
        <f>3/24000000*OO[[#This Row],[138 (06JUL1985 03:00:00)-Water Temperature (C)]]*OO[[#This Row],[80]]</f>
        <v>6.5165277666899983E-8</v>
      </c>
      <c r="CE170" s="10">
        <f>3/24000000*OO[[#This Row],[139 (06JUL1985 06:00:00)-Water Temperature (C)]]*OO[[#This Row],[81]]</f>
        <v>6.3063221516625003E-8</v>
      </c>
      <c r="CF170" s="10">
        <f>3/24000000*OO[[#This Row],[140 (06JUL1985 09:00:00)-Water Temperature (C)]]*OO[[#This Row],[82]]</f>
        <v>6.5331909607424988E-8</v>
      </c>
      <c r="CG170" s="10">
        <f>3/24000000*OO[[#This Row],[141 (06JUL1985 12:00:00)-Water Temperature (C)]]*OO[[#This Row],[83]]</f>
        <v>6.7469829358350003E-8</v>
      </c>
      <c r="CH170" s="10">
        <f>3/24000000*OO[[#This Row],[142 (06JUL1985 15:00:00)-Water Temperature (C)]]*OO[[#This Row],[84]]</f>
        <v>6.84768087514125E-8</v>
      </c>
      <c r="CI170" s="10">
        <f>3/24000000*OO[[#This Row],[143 (06JUL1985 18:00:00)-Water Temperature (C)]]*OO[[#This Row],[85]]</f>
        <v>6.7466251542525E-8</v>
      </c>
      <c r="CJ170" s="10">
        <f>3/24000000*OO[[#This Row],[144 (06JUL1985 21:00:00)-Water Temperature (C)]]*OO[[#This Row],[86]]</f>
        <v>6.4080320661075001E-8</v>
      </c>
      <c r="CK170" s="10">
        <f>3/24000000*OO[[#This Row],[145 (07JUL1985 00:00:00)-Water Temperature (C)]]*OO[[#This Row],[87]]</f>
        <v>5.9386372468762491E-8</v>
      </c>
      <c r="CL170" s="10">
        <f>3/24000000*OO[[#This Row],[146 (07JUL1985 03:00:00)-Water Temperature (C)]]*OO[[#This Row],[88]]</f>
        <v>5.6234079159974991E-8</v>
      </c>
      <c r="CM170" s="10">
        <f>3/24000000*OO[[#This Row],[147 (07JUL1985 06:00:00)-Water Temperature (C)]]*OO[[#This Row],[89]]</f>
        <v>5.48488544736E-8</v>
      </c>
      <c r="CN170" s="10">
        <f>3/24000000*OO[[#This Row],[148 (07JUL1985 09:00:00)-Water Temperature (C)]]*OO[[#This Row],[90]]</f>
        <v>5.6740782246150006E-8</v>
      </c>
      <c r="CO170" s="10">
        <f>3/24000000*OO[[#This Row],[149 (07JUL1985 12:00:00)-Water Temperature (C)]]*OO[[#This Row],[91]]</f>
        <v>5.6646124265812494E-8</v>
      </c>
      <c r="CP170" s="10">
        <f>3/24000000*OO[[#This Row],[150 (07JUL1985 15:00:00)-Water Temperature (C)]]*OO[[#This Row],[92]]</f>
        <v>5.7472222852800009E-8</v>
      </c>
      <c r="CQ170" s="10">
        <f>3/24000000*OO[[#This Row],[151 (07JUL1985 18:00:00)-Water Temperature (C)]]*OO[[#This Row],[93]]</f>
        <v>5.6995998521700002E-8</v>
      </c>
      <c r="CR170" s="10">
        <f>3/24000000*OO[[#This Row],[152 (07JUL1985 21:00:00)-Water Temperature (C)]]*OO[[#This Row],[94]]</f>
        <v>5.4415326579300006E-8</v>
      </c>
      <c r="CS170" s="10">
        <f>3/24000000*OO[[#This Row],[153 (08JUL1985 00:00:00)-Water Temperature (C)]]*OO[[#This Row],[95]]</f>
        <v>5.0430690603099996E-8</v>
      </c>
      <c r="CT170" s="10">
        <f>3/24000000*OO[[#This Row],[154 (08JUL1985 03:00:00)-Water Temperature (C)]]*OO[[#This Row],[96]]</f>
        <v>4.6868265190162505E-8</v>
      </c>
      <c r="CU170" s="10">
        <f>3/24000000*OO[[#This Row],[155 (08JUL1985 06:00:00)-Water Temperature (C)]]*OO[[#This Row],[97]]</f>
        <v>4.4291746592500005E-8</v>
      </c>
      <c r="CV170" s="10">
        <f>3/24000000*OO[[#This Row],[156 (08JUL1985 09:00:00)-Water Temperature (C)]]*OO[[#This Row],[98]]</f>
        <v>4.3895127778875E-8</v>
      </c>
      <c r="CW170" s="10">
        <f>3/24000000*OO[[#This Row],[157 (08JUL1985 12:00:00)-Water Temperature (C)]]*OO[[#This Row],[99]]</f>
        <v>4.3061882674487493E-8</v>
      </c>
    </row>
    <row r="171" spans="1:101" x14ac:dyDescent="0.35">
      <c r="A171" t="s">
        <v>176</v>
      </c>
      <c r="B171">
        <v>925.54349999999999</v>
      </c>
      <c r="C171" s="10">
        <f>3/24*OO[[#This Row],[59 (26JUN1985 06:00:00)-Water Temperature (C)]]*OO[[#This Row],[1]]/SUM(OO[1])</f>
        <v>0</v>
      </c>
      <c r="D171" s="10">
        <f>3/24*OO[[#This Row],[60 (26JUN1985 09:00:00)-Water Temperature (C)]]*OO[[#This Row],[2]]/SUM(OO[2])</f>
        <v>0</v>
      </c>
      <c r="E171" s="10">
        <f>3/24*OO[[#This Row],[61 (26JUN1985 12:00:00)-Water Temperature (C)]]*OO[[#This Row],[3]]/SUM(OO[3])</f>
        <v>0</v>
      </c>
      <c r="F171" s="10">
        <f>3/24*OO[[#This Row],[62 (26JUN1985 15:00:00)-Water Temperature (C)]]*OO[[#This Row],[4]]/SUM(OO[4])</f>
        <v>0</v>
      </c>
      <c r="G171" s="10">
        <f>3/24*OO[[#This Row],[63 (26JUN1985 18:00:00)-Water Temperature (C)]]*OO[[#This Row],[5]]/SUM(OO[5])</f>
        <v>0</v>
      </c>
      <c r="H171" s="10">
        <f>3/24*OO[[#This Row],[64 (26JUN1985 21:00:00)-Water Temperature (C)]]*OO[[#This Row],[6]]/SUM(OO[6])</f>
        <v>2.9319131766951755E-36</v>
      </c>
      <c r="I171" s="10">
        <f>3/24*OO[[#This Row],[65 (27JUN1985 00:00:00)-Water Temperature (C)]]*OO[[#This Row],[7]]/SUM(OO[7])</f>
        <v>1.9800257901472059E-24</v>
      </c>
      <c r="J171" s="10">
        <f>3/24*OO[[#This Row],[66 (27JUN1985 03:00:00)-Water Temperature (C)]]*OO[[#This Row],[8]]/SUM(OO[8])</f>
        <v>1.1025474843688491E-12</v>
      </c>
      <c r="K171" s="10">
        <f>3/24*OO[[#This Row],[67 (27JUN1985 06:00:00)-Water Temperature (C)]]*OO[[#This Row],[9]]/SUM(OO[9])</f>
        <v>2.8320352140588814E-7</v>
      </c>
      <c r="L171" s="10">
        <f>3/24*OO[[#This Row],[68 (27JUN1985 09:00:00)-Water Temperature (C)]]*OO[[#This Row],[10]]/SUM(OO[10])</f>
        <v>1.2496722516869751E-4</v>
      </c>
      <c r="M171" s="10">
        <f>3/24*OO[[#This Row],[69 (27JUN1985 12:00:00)-Water Temperature (C)]]*OO[[#This Row],[11]]/SUM(OO[11])</f>
        <v>4.9158020720210926E-3</v>
      </c>
      <c r="N171" s="10">
        <f>3/24*OO[[#This Row],[70 (27JUN1985 15:00:00)-Water Temperature (C)]]*OO[[#This Row],[12]]/SUM(OO[12])</f>
        <v>3.7807330277486388E-2</v>
      </c>
      <c r="O171" s="10">
        <f>3/24*OO[[#This Row],[71 (27JUN1985 18:00:00)-Water Temperature (C)]]*OO[[#This Row],[13]]/SUM(OO[13])</f>
        <v>8.7295579158130868E-2</v>
      </c>
      <c r="P171" s="10">
        <f>3/24*OO[[#This Row],[72 (27JUN1985 21:00:00)-Water Temperature (C)]]*OO[[#This Row],[14]]/SUM(OO[14])</f>
        <v>7.8637933283068867E-2</v>
      </c>
      <c r="Q171" s="10">
        <f>3/24*OO[[#This Row],[73 (28JUN1985 00:00:00)-Water Temperature (C)]]*OO[[#This Row],[15]]/SUM(OO[15])</f>
        <v>3.3606959112604473E-2</v>
      </c>
      <c r="R171" s="10">
        <f>3/24*OO[[#This Row],[74 (28JUN1985 03:00:00)-Water Temperature (C)]]*OO[[#This Row],[16]]/SUM(OO[16])</f>
        <v>8.0983311108616327E-3</v>
      </c>
      <c r="S171" s="10">
        <f>3/24*OO[[#This Row],[75 (28JUN1985 06:00:00)-Water Temperature (C)]]*OO[[#This Row],[17]]/SUM(OO[17])</f>
        <v>1.2827454547693774E-3</v>
      </c>
      <c r="T171" s="10">
        <f>3/24*OO[[#This Row],[76 (28JUN1985 09:00:00)-Water Temperature (C)]]*OO[[#This Row],[18]]/SUM(OO[18])</f>
        <v>1.8643610762942412E-4</v>
      </c>
      <c r="U171" s="10">
        <f>3/24*OO[[#This Row],[77 (28JUN1985 12:00:00)-Water Temperature (C)]]*OO[[#This Row],[19]]/SUM(OO[19])</f>
        <v>5.5049356341272083E-5</v>
      </c>
      <c r="V171" s="10">
        <f>3/24000000*OO[[#This Row],[78 (28JUN1985 15:00:00)-Water Temperature (C)]]*OO[[#This Row],[20]]</f>
        <v>3.84999168181E-5</v>
      </c>
      <c r="W171" s="10">
        <f>3/24000000*OO[[#This Row],[79 (28JUN1985 18:00:00)-Water Temperature (C)]]*OO[[#This Row],[21]]</f>
        <v>3.3820928817000002E-5</v>
      </c>
      <c r="X171" s="10">
        <f>3/24000000*OO[[#This Row],[80 (28JUN1985 21:00:00)-Water Temperature (C)]]*OO[[#This Row],[22]]</f>
        <v>3.1085037678749997E-5</v>
      </c>
      <c r="Y171" s="10">
        <f>3/24000000*OO[[#This Row],[81 (29JUN1985 00:00:00)-Water Temperature (C)]]*OO[[#This Row],[23]]</f>
        <v>2.9096746241062502E-5</v>
      </c>
      <c r="Z171" s="10">
        <f>3/24000000*OO[[#This Row],[82 (29JUN1985 03:00:00)-Water Temperature (C)]]*OO[[#This Row],[24]]</f>
        <v>2.7156024928375E-5</v>
      </c>
      <c r="AA171" s="10">
        <f>3/24000000*OO[[#This Row],[83 (29JUN1985 06:00:00)-Water Temperature (C)]]*OO[[#This Row],[25]]</f>
        <v>2.4722498580499997E-5</v>
      </c>
      <c r="AB171" s="10">
        <f>3/24000000*OO[[#This Row],[84 (29JUN1985 09:00:00)-Water Temperature (C)]]*OO[[#This Row],[26]]</f>
        <v>2.2712250967249998E-5</v>
      </c>
      <c r="AC171" s="10">
        <f>3/24000000*OO[[#This Row],[85 (29JUN1985 12:00:00)-Water Temperature (C)]]*OO[[#This Row],[27]]</f>
        <v>2.0580209870062497E-5</v>
      </c>
      <c r="AD171" s="10">
        <f>3/24000000*OO[[#This Row],[86 (29JUN1985 15:00:00)-Water Temperature (C)]]*OO[[#This Row],[28]]</f>
        <v>1.8684345022236251E-5</v>
      </c>
      <c r="AE171" s="10">
        <f>3/24000000*OO[[#This Row],[88 (29JUN1985 21:00:00)-Water Temperature (C)]]*OO[[#This Row],[30]]</f>
        <v>1.8045906559003753E-5</v>
      </c>
      <c r="AF171" s="10">
        <f>3/24000000*OO[[#This Row],[88 (29JUN1985 21:00:00)-Water Temperature (C)]]*OO[[#This Row],[30]]</f>
        <v>1.8045906559003753E-5</v>
      </c>
      <c r="AG171" s="10">
        <f>3/24000000*OO[[#This Row],[89 (30JUN1985 00:00:00)-Water Temperature (C)]]*OO[[#This Row],[31]]</f>
        <v>1.882610982E-5</v>
      </c>
      <c r="AH171" s="10">
        <f>3/24000000*OO[[#This Row],[90 (30JUN1985 03:00:00)-Water Temperature (C)]]*OO[[#This Row],[32]]</f>
        <v>1.9304854983762503E-5</v>
      </c>
      <c r="AI171" s="10">
        <f>3/24000000*OO[[#This Row],[91 (30JUN1985 06:00:00)-Water Temperature (C)]]*OO[[#This Row],[33]]</f>
        <v>1.9080167506275001E-5</v>
      </c>
      <c r="AJ171" s="10">
        <f>3/24000000*OO[[#This Row],[92 (30JUN1985 09:00:00)-Water Temperature (C)]]*OO[[#This Row],[34]]</f>
        <v>1.8762642811535E-5</v>
      </c>
      <c r="AK171" s="10">
        <f>3/24000000*OO[[#This Row],[93 (30JUN1985 12:00:00)-Water Temperature (C)]]*OO[[#This Row],[35]]</f>
        <v>1.7847544992260001E-5</v>
      </c>
      <c r="AL171" s="10">
        <f>3/24000000*OO[[#This Row],[94 (30JUN1985 15:00:00)-Water Temperature (C)]]*OO[[#This Row],[36]]</f>
        <v>1.6655099141679999E-5</v>
      </c>
      <c r="AM171" s="10">
        <f>3/24000000*OO[[#This Row],[95 (30JUN1985 18:00:00)-Water Temperature (C)]]*OO[[#This Row],[37]]</f>
        <v>1.5619411864049997E-5</v>
      </c>
      <c r="AN171" s="10">
        <f>3/24000000*OO[[#This Row],[96 (30JUN1985 21:00:00)-Water Temperature (C)]]*OO[[#This Row],[38]]</f>
        <v>1.4250584992E-5</v>
      </c>
      <c r="AO171" s="10">
        <f>3/24000000*OO[[#This Row],[97 (01JUL1985 00:00:00)-Water Temperature (C)]]*OO[[#This Row],[39]]</f>
        <v>1.2524619143205E-5</v>
      </c>
      <c r="AP171" s="10">
        <f>3/24000000*OO[[#This Row],[98 (01JUL1985 03:00:00)-Water Temperature (C)]]*OO[[#This Row],[40]]</f>
        <v>1.1102234898825E-5</v>
      </c>
      <c r="AQ171" s="10">
        <f>3/24000000*OO[[#This Row],[99 (01JUL1985 06:00:00)-Water Temperature (C)]]*OO[[#This Row],[41]]</f>
        <v>1.001949831835E-5</v>
      </c>
      <c r="AR171" s="10">
        <f>3/24000000*OO[[#This Row],[100 (01JUL1985 09:00:00)-Water Temperature (C)]]*OO[[#This Row],[42]]</f>
        <v>9.3863233949937503E-6</v>
      </c>
      <c r="AS171" s="10">
        <f>3/24000000*OO[[#This Row],[101 (01JUL1985 12:00:00)-Water Temperature (C)]]*OO[[#This Row],[43]]</f>
        <v>8.7160540084187488E-6</v>
      </c>
      <c r="AT171" s="10">
        <f>3/24000000*OO[[#This Row],[102 (01JUL1985 15:00:00)-Water Temperature (C)]]*OO[[#This Row],[44]]</f>
        <v>7.9715349073699987E-6</v>
      </c>
      <c r="AU171" s="10">
        <f>3/24000000*OO[[#This Row],[103 (01JUL1985 18:00:00)-Water Temperature (C)]]*OO[[#This Row],[45]]</f>
        <v>7.2539246511875008E-6</v>
      </c>
      <c r="AV171" s="10">
        <f>3/24000000*OO[[#This Row],[104 (01JUL1985 21:00:00)-Water Temperature (C)]]*OO[[#This Row],[46]]</f>
        <v>6.4266521965525006E-6</v>
      </c>
      <c r="AW171" s="10">
        <f>3/24000000*OO[[#This Row],[105 (02JUL1985 00:00:00)-Water Temperature (C)]]*OO[[#This Row],[47]]</f>
        <v>5.6414974790137499E-6</v>
      </c>
      <c r="AX171" s="10">
        <f>3/24000000*OO[[#This Row],[106 (02JUL1985 03:00:00)-Water Temperature (C)]]*OO[[#This Row],[48]]</f>
        <v>5.02036355194125E-6</v>
      </c>
      <c r="AY171" s="10">
        <f>3/24000000*OO[[#This Row],[107 (02JUL1985 06:00:00)-Water Temperature (C)]]*OO[[#This Row],[49]]</f>
        <v>4.5211701730349995E-6</v>
      </c>
      <c r="AZ171" s="10">
        <f>3/24000000*OO[[#This Row],[108 (02JUL1985 09:00:00)-Water Temperature (C)]]*OO[[#This Row],[50]]</f>
        <v>4.0868064323324994E-6</v>
      </c>
      <c r="BA171" s="10">
        <f>3/24000000*OO[[#This Row],[109 (02JUL1985 12:00:00)-Water Temperature (C)]]*OO[[#This Row],[51]]</f>
        <v>3.7390960868999995E-6</v>
      </c>
      <c r="BB171" s="10">
        <f>3/24000000*OO[[#This Row],[110 (02JUL1985 15:00:00)-Water Temperature (C)]]*OO[[#This Row],[52]]</f>
        <v>3.3444828494550001E-6</v>
      </c>
      <c r="BC171" s="10">
        <f>3/24000000*OO[[#This Row],[111 (02JUL1985 18:00:00)-Water Temperature (C)]]*OO[[#This Row],[53]]</f>
        <v>2.95119954411875E-6</v>
      </c>
      <c r="BD171" s="10">
        <f>3/24000000*OO[[#This Row],[112 (02JUL1985 21:00:00)-Water Temperature (C)]]*OO[[#This Row],[54]]</f>
        <v>2.5190007699400004E-6</v>
      </c>
      <c r="BE171" s="10">
        <f>3/24000000*OO[[#This Row],[113 (03JUL1985 00:00:00)-Water Temperature (C)]]*OO[[#This Row],[55]]</f>
        <v>2.1466623985949999E-6</v>
      </c>
      <c r="BF171" s="10">
        <f>3/24000000*OO[[#This Row],[114 (03JUL1985 03:00:00)-Water Temperature (C)]]*OO[[#This Row],[56]]</f>
        <v>1.8175316301240003E-6</v>
      </c>
      <c r="BG171" s="10">
        <f>3/24000000*OO[[#This Row],[115 (03JUL1985 06:00:00)-Water Temperature (C)]]*OO[[#This Row],[57]]</f>
        <v>1.5029837455133749E-6</v>
      </c>
      <c r="BH171" s="10">
        <f>3/24000000*OO[[#This Row],[116 (03JUL1985 09:00:00)-Water Temperature (C)]]*OO[[#This Row],[58]]</f>
        <v>1.206893629143E-6</v>
      </c>
      <c r="BI171" s="10">
        <f>3/24000000*OO[[#This Row],[117 (03JUL1985 12:00:00)-Water Temperature (C)]]*OO[[#This Row],[59]]</f>
        <v>9.5078354753000005E-7</v>
      </c>
      <c r="BJ171" s="10">
        <f>3/24000000*OO[[#This Row],[118 (03JUL1985 15:00:00)-Water Temperature (C)]]*OO[[#This Row],[60]]</f>
        <v>7.2035890626537482E-7</v>
      </c>
      <c r="BK171" s="10">
        <f>3/24000000*OO[[#This Row],[119 (03JUL1985 18:00:00)-Water Temperature (C)]]*OO[[#This Row],[61]]</f>
        <v>5.4212767421599994E-7</v>
      </c>
      <c r="BL171" s="10">
        <f>3/24000000*OO[[#This Row],[120 (03JUL1985 21:00:00)-Water Temperature (C)]]*OO[[#This Row],[62]]</f>
        <v>4.0365272263399994E-7</v>
      </c>
      <c r="BM171" s="10">
        <f>3/24000000*OO[[#This Row],[121 (04JUL1985 00:00:00)-Water Temperature (C)]]*OO[[#This Row],[63]]</f>
        <v>3.1138329001199996E-7</v>
      </c>
      <c r="BN171" s="10">
        <f>3/24000000*OO[[#This Row],[122 (04JUL1985 03:00:00)-Water Temperature (C)]]*OO[[#This Row],[64]]</f>
        <v>2.5480460951687498E-7</v>
      </c>
      <c r="BO171" s="10">
        <f>3/24000000*OO[[#This Row],[123 (04JUL1985 06:00:00)-Water Temperature (C)]]*OO[[#This Row],[65]]</f>
        <v>2.1659372974349999E-7</v>
      </c>
      <c r="BP171" s="10">
        <f>3/24000000*OO[[#This Row],[124 (04JUL1985 09:00:00)-Water Temperature (C)]]*OO[[#This Row],[66]]</f>
        <v>1.9539302779149998E-7</v>
      </c>
      <c r="BQ171" s="10">
        <f>3/24000000*OO[[#This Row],[125 (04JUL1985 12:00:00)-Water Temperature (C)]]*OO[[#This Row],[67]]</f>
        <v>1.7740860461720002E-7</v>
      </c>
      <c r="BR171" s="10">
        <f>3/24000000*OO[[#This Row],[126 (04JUL1985 15:00:00)-Water Temperature (C)]]*OO[[#This Row],[68]]</f>
        <v>1.581033206009375E-7</v>
      </c>
      <c r="BS171" s="10">
        <f>3/24000000*OO[[#This Row],[127 (04JUL1985 18:00:00)-Water Temperature (C)]]*OO[[#This Row],[69]]</f>
        <v>1.4299905207776249E-7</v>
      </c>
      <c r="BT171" s="10">
        <f>3/24000000*OO[[#This Row],[128 (04JUL1985 21:00:00)-Water Temperature (C)]]*OO[[#This Row],[70]]</f>
        <v>1.2824565991875001E-7</v>
      </c>
      <c r="BU171" s="10">
        <f>3/24000000*OO[[#This Row],[129 (05JUL1985 00:00:00)-Water Temperature (C)]]*OO[[#This Row],[71]]</f>
        <v>1.1300628402474998E-7</v>
      </c>
      <c r="BV171" s="10">
        <f>3/24000000*OO[[#This Row],[130 (05JUL1985 03:00:00)-Water Temperature (C)]]*OO[[#This Row],[72]]</f>
        <v>1.020745737896375E-7</v>
      </c>
      <c r="BW171" s="10">
        <f>3/24000000*OO[[#This Row],[131 (05JUL1985 06:00:00)-Water Temperature (C)]]*OO[[#This Row],[73]]</f>
        <v>9.4439115193475001E-8</v>
      </c>
      <c r="BX171" s="10">
        <f>3/24000000*OO[[#This Row],[132 (05JUL1985 09:00:00)-Water Temperature (C)]]*OO[[#This Row],[74]]</f>
        <v>9.2934706419974999E-8</v>
      </c>
      <c r="BY171" s="10">
        <f>3/24000000*OO[[#This Row],[133 (05JUL1985 12:00:00)-Water Temperature (C)]]*OO[[#This Row],[75]]</f>
        <v>9.1477946159999994E-8</v>
      </c>
      <c r="BZ171" s="10">
        <f>3/24000000*OO[[#This Row],[134 (05JUL1985 15:00:00)-Water Temperature (C)]]*OO[[#This Row],[76]]</f>
        <v>8.9055408179649994E-8</v>
      </c>
      <c r="CA171" s="10">
        <f>3/24000000*OO[[#This Row],[135 (05JUL1985 18:00:00)-Water Temperature (C)]]*OO[[#This Row],[77]]</f>
        <v>8.5850934752762512E-8</v>
      </c>
      <c r="CB171" s="10">
        <f>3/24000000*OO[[#This Row],[136 (05JUL1985 21:00:00)-Water Temperature (C)]]*OO[[#This Row],[78]]</f>
        <v>7.9792907007249979E-8</v>
      </c>
      <c r="CC171" s="10">
        <f>3/24000000*OO[[#This Row],[137 (06JUL1985 00:00:00)-Water Temperature (C)]]*OO[[#This Row],[79]]</f>
        <v>7.2588329863249992E-8</v>
      </c>
      <c r="CD171" s="10">
        <f>3/24000000*OO[[#This Row],[138 (06JUL1985 03:00:00)-Water Temperature (C)]]*OO[[#This Row],[80]]</f>
        <v>6.7719403299900001E-8</v>
      </c>
      <c r="CE171" s="10">
        <f>3/24000000*OO[[#This Row],[139 (06JUL1985 06:00:00)-Water Temperature (C)]]*OO[[#This Row],[81]]</f>
        <v>6.5404075596662504E-8</v>
      </c>
      <c r="CF171" s="10">
        <f>3/24000000*OO[[#This Row],[140 (06JUL1985 09:00:00)-Water Temperature (C)]]*OO[[#This Row],[82]]</f>
        <v>6.7720031505500005E-8</v>
      </c>
      <c r="CG171" s="10">
        <f>3/24000000*OO[[#This Row],[141 (06JUL1985 12:00:00)-Water Temperature (C)]]*OO[[#This Row],[83]]</f>
        <v>7.0097174286737492E-8</v>
      </c>
      <c r="CH171" s="10">
        <f>3/24000000*OO[[#This Row],[142 (06JUL1985 15:00:00)-Water Temperature (C)]]*OO[[#This Row],[84]]</f>
        <v>7.1255595371999995E-8</v>
      </c>
      <c r="CI171" s="10">
        <f>3/24000000*OO[[#This Row],[143 (06JUL1985 18:00:00)-Water Temperature (C)]]*OO[[#This Row],[85]]</f>
        <v>7.0288415027050008E-8</v>
      </c>
      <c r="CJ171" s="10">
        <f>3/24000000*OO[[#This Row],[144 (06JUL1985 21:00:00)-Water Temperature (C)]]*OO[[#This Row],[86]]</f>
        <v>6.6735141476412494E-8</v>
      </c>
      <c r="CK171" s="10">
        <f>3/24000000*OO[[#This Row],[145 (07JUL1985 00:00:00)-Water Temperature (C)]]*OO[[#This Row],[87]]</f>
        <v>6.1754633574399993E-8</v>
      </c>
      <c r="CL171" s="10">
        <f>3/24000000*OO[[#This Row],[146 (07JUL1985 03:00:00)-Water Temperature (C)]]*OO[[#This Row],[88]]</f>
        <v>5.8316746933449999E-8</v>
      </c>
      <c r="CM171" s="10">
        <f>3/24000000*OO[[#This Row],[147 (07JUL1985 06:00:00)-Water Temperature (C)]]*OO[[#This Row],[89]]</f>
        <v>5.6760503476050005E-8</v>
      </c>
      <c r="CN171" s="10">
        <f>3/24000000*OO[[#This Row],[148 (07JUL1985 09:00:00)-Water Temperature (C)]]*OO[[#This Row],[90]]</f>
        <v>5.8634178391499996E-8</v>
      </c>
      <c r="CO171" s="10">
        <f>3/24000000*OO[[#This Row],[149 (07JUL1985 12:00:00)-Water Temperature (C)]]*OO[[#This Row],[91]]</f>
        <v>5.8687494981150007E-8</v>
      </c>
      <c r="CP171" s="10">
        <f>3/24000000*OO[[#This Row],[150 (07JUL1985 15:00:00)-Water Temperature (C)]]*OO[[#This Row],[92]]</f>
        <v>5.9607009640212507E-8</v>
      </c>
      <c r="CQ171" s="10">
        <f>3/24000000*OO[[#This Row],[151 (07JUL1985 18:00:00)-Water Temperature (C)]]*OO[[#This Row],[93]]</f>
        <v>5.9246282453887499E-8</v>
      </c>
      <c r="CR171" s="10">
        <f>3/24000000*OO[[#This Row],[152 (07JUL1985 21:00:00)-Water Temperature (C)]]*OO[[#This Row],[94]]</f>
        <v>5.6602050720974998E-8</v>
      </c>
      <c r="CS171" s="10">
        <f>3/24000000*OO[[#This Row],[153 (08JUL1985 00:00:00)-Water Temperature (C)]]*OO[[#This Row],[95]]</f>
        <v>5.2461130270999997E-8</v>
      </c>
      <c r="CT171" s="10">
        <f>3/24000000*OO[[#This Row],[154 (08JUL1985 03:00:00)-Water Temperature (C)]]*OO[[#This Row],[96]]</f>
        <v>4.8708655641999989E-8</v>
      </c>
      <c r="CU171" s="10">
        <f>3/24000000*OO[[#This Row],[155 (08JUL1985 06:00:00)-Water Temperature (C)]]*OO[[#This Row],[97]]</f>
        <v>4.6054027276987505E-8</v>
      </c>
      <c r="CV171" s="10">
        <f>3/24000000*OO[[#This Row],[156 (08JUL1985 09:00:00)-Water Temperature (C)]]*OO[[#This Row],[98]]</f>
        <v>4.5712755298687499E-8</v>
      </c>
      <c r="CW171" s="10">
        <f>3/24000000*OO[[#This Row],[157 (08JUL1985 12:00:00)-Water Temperature (C)]]*OO[[#This Row],[99]]</f>
        <v>4.496459237103749E-8</v>
      </c>
    </row>
    <row r="172" spans="1:101" x14ac:dyDescent="0.35">
      <c r="A172" t="s">
        <v>177</v>
      </c>
      <c r="B172">
        <v>894.03629999999998</v>
      </c>
      <c r="C172" s="10">
        <f>3/24*OO[[#This Row],[59 (26JUN1985 06:00:00)-Water Temperature (C)]]*OO[[#This Row],[1]]/SUM(OO[1])</f>
        <v>0</v>
      </c>
      <c r="D172" s="10">
        <f>3/24*OO[[#This Row],[60 (26JUN1985 09:00:00)-Water Temperature (C)]]*OO[[#This Row],[2]]/SUM(OO[2])</f>
        <v>0</v>
      </c>
      <c r="E172" s="10">
        <f>3/24*OO[[#This Row],[61 (26JUN1985 12:00:00)-Water Temperature (C)]]*OO[[#This Row],[3]]/SUM(OO[3])</f>
        <v>0</v>
      </c>
      <c r="F172" s="10">
        <f>3/24*OO[[#This Row],[62 (26JUN1985 15:00:00)-Water Temperature (C)]]*OO[[#This Row],[4]]/SUM(OO[4])</f>
        <v>0</v>
      </c>
      <c r="G172" s="10">
        <f>3/24*OO[[#This Row],[63 (26JUN1985 18:00:00)-Water Temperature (C)]]*OO[[#This Row],[5]]/SUM(OO[5])</f>
        <v>0</v>
      </c>
      <c r="H172" s="10">
        <f>3/24*OO[[#This Row],[64 (26JUN1985 21:00:00)-Water Temperature (C)]]*OO[[#This Row],[6]]/SUM(OO[6])</f>
        <v>3.7657124083041446E-37</v>
      </c>
      <c r="I172" s="10">
        <f>3/24*OO[[#This Row],[65 (27JUN1985 00:00:00)-Water Temperature (C)]]*OO[[#This Row],[7]]/SUM(OO[7])</f>
        <v>2.3233382541098865E-25</v>
      </c>
      <c r="J172" s="10">
        <f>3/24*OO[[#This Row],[66 (27JUN1985 03:00:00)-Water Temperature (C)]]*OO[[#This Row],[8]]/SUM(OO[8])</f>
        <v>1.427142435815187E-13</v>
      </c>
      <c r="K172" s="10">
        <f>3/24*OO[[#This Row],[67 (27JUN1985 06:00:00)-Water Temperature (C)]]*OO[[#This Row],[9]]/SUM(OO[9])</f>
        <v>1.22193423324667E-7</v>
      </c>
      <c r="L172" s="10">
        <f>3/24*OO[[#This Row],[68 (27JUN1985 09:00:00)-Water Temperature (C)]]*OO[[#This Row],[10]]/SUM(OO[10])</f>
        <v>6.7754493673848778E-5</v>
      </c>
      <c r="M172" s="10">
        <f>3/24*OO[[#This Row],[69 (27JUN1985 12:00:00)-Water Temperature (C)]]*OO[[#This Row],[11]]/SUM(OO[11])</f>
        <v>3.0819962418472202E-3</v>
      </c>
      <c r="N172" s="10">
        <f>3/24*OO[[#This Row],[70 (27JUN1985 15:00:00)-Water Temperature (C)]]*OO[[#This Row],[12]]/SUM(OO[12])</f>
        <v>2.6468495233924045E-2</v>
      </c>
      <c r="O172" s="10">
        <f>3/24*OO[[#This Row],[71 (27JUN1985 18:00:00)-Water Temperature (C)]]*OO[[#This Row],[13]]/SUM(OO[13])</f>
        <v>6.6655301003076942E-2</v>
      </c>
      <c r="P172" s="10">
        <f>3/24*OO[[#This Row],[72 (27JUN1985 21:00:00)-Water Temperature (C)]]*OO[[#This Row],[14]]/SUM(OO[14])</f>
        <v>6.4437684323931238E-2</v>
      </c>
      <c r="Q172" s="10">
        <f>3/24*OO[[#This Row],[73 (28JUN1985 00:00:00)-Water Temperature (C)]]*OO[[#This Row],[15]]/SUM(OO[15])</f>
        <v>2.9213220639787603E-2</v>
      </c>
      <c r="R172" s="10">
        <f>3/24*OO[[#This Row],[74 (28JUN1985 03:00:00)-Water Temperature (C)]]*OO[[#This Row],[16]]/SUM(OO[16])</f>
        <v>7.3840555376845926E-3</v>
      </c>
      <c r="S172" s="10">
        <f>3/24*OO[[#This Row],[75 (28JUN1985 06:00:00)-Water Temperature (C)]]*OO[[#This Row],[17]]/SUM(OO[17])</f>
        <v>1.2108558055027481E-3</v>
      </c>
      <c r="T172" s="10">
        <f>3/24*OO[[#This Row],[76 (28JUN1985 09:00:00)-Water Temperature (C)]]*OO[[#This Row],[18]]/SUM(OO[18])</f>
        <v>1.7400490115246375E-4</v>
      </c>
      <c r="U172" s="10">
        <f>3/24*OO[[#This Row],[77 (28JUN1985 12:00:00)-Water Temperature (C)]]*OO[[#This Row],[19]]/SUM(OO[19])</f>
        <v>4.6888837429253948E-5</v>
      </c>
      <c r="V172" s="10">
        <f>3/24000000*OO[[#This Row],[78 (28JUN1985 15:00:00)-Water Temperature (C)]]*OO[[#This Row],[20]]</f>
        <v>3.1338213062400002E-5</v>
      </c>
      <c r="W172" s="10">
        <f>3/24000000*OO[[#This Row],[79 (28JUN1985 18:00:00)-Water Temperature (C)]]*OO[[#This Row],[21]]</f>
        <v>2.7307407702187499E-5</v>
      </c>
      <c r="X172" s="10">
        <f>3/24000000*OO[[#This Row],[80 (28JUN1985 21:00:00)-Water Temperature (C)]]*OO[[#This Row],[22]]</f>
        <v>2.5052245105499997E-5</v>
      </c>
      <c r="Y172" s="10">
        <f>3/24000000*OO[[#This Row],[81 (29JUN1985 00:00:00)-Water Temperature (C)]]*OO[[#This Row],[23]]</f>
        <v>2.3457738869175E-5</v>
      </c>
      <c r="Z172" s="10">
        <f>3/24000000*OO[[#This Row],[82 (29JUN1985 03:00:00)-Water Temperature (C)]]*OO[[#This Row],[24]]</f>
        <v>2.19533114603625E-5</v>
      </c>
      <c r="AA172" s="10">
        <f>3/24000000*OO[[#This Row],[83 (29JUN1985 06:00:00)-Water Temperature (C)]]*OO[[#This Row],[25]]</f>
        <v>2.0076646334677499E-5</v>
      </c>
      <c r="AB172" s="10">
        <f>3/24000000*OO[[#This Row],[84 (29JUN1985 09:00:00)-Water Temperature (C)]]*OO[[#This Row],[26]]</f>
        <v>1.8514916014519996E-5</v>
      </c>
      <c r="AC172" s="10">
        <f>3/24000000*OO[[#This Row],[85 (29JUN1985 12:00:00)-Water Temperature (C)]]*OO[[#This Row],[27]]</f>
        <v>1.6820842896112498E-5</v>
      </c>
      <c r="AD172" s="10">
        <f>3/24000000*OO[[#This Row],[86 (29JUN1985 15:00:00)-Water Temperature (C)]]*OO[[#This Row],[28]]</f>
        <v>1.5304193705222497E-5</v>
      </c>
      <c r="AE172" s="10">
        <f>3/24000000*OO[[#This Row],[88 (29JUN1985 21:00:00)-Water Temperature (C)]]*OO[[#This Row],[30]]</f>
        <v>1.4547469985854999E-5</v>
      </c>
      <c r="AF172" s="10">
        <f>3/24000000*OO[[#This Row],[88 (29JUN1985 21:00:00)-Water Temperature (C)]]*OO[[#This Row],[30]]</f>
        <v>1.4547469985854999E-5</v>
      </c>
      <c r="AG172" s="10">
        <f>3/24000000*OO[[#This Row],[89 (30JUN1985 00:00:00)-Water Temperature (C)]]*OO[[#This Row],[31]]</f>
        <v>1.5130968313959998E-5</v>
      </c>
      <c r="AH172" s="10">
        <f>3/24000000*OO[[#This Row],[90 (30JUN1985 03:00:00)-Water Temperature (C)]]*OO[[#This Row],[32]]</f>
        <v>1.5547632611298746E-5</v>
      </c>
      <c r="AI172" s="10">
        <f>3/24000000*OO[[#This Row],[91 (30JUN1985 06:00:00)-Water Temperature (C)]]*OO[[#This Row],[33]]</f>
        <v>1.5441187146929999E-5</v>
      </c>
      <c r="AJ172" s="10">
        <f>3/24000000*OO[[#This Row],[92 (30JUN1985 09:00:00)-Water Temperature (C)]]*OO[[#This Row],[34]]</f>
        <v>1.5244707274279998E-5</v>
      </c>
      <c r="AK172" s="10">
        <f>3/24000000*OO[[#This Row],[93 (30JUN1985 12:00:00)-Water Temperature (C)]]*OO[[#This Row],[35]]</f>
        <v>1.4514950221612499E-5</v>
      </c>
      <c r="AL172" s="10">
        <f>3/24000000*OO[[#This Row],[94 (30JUN1985 15:00:00)-Water Temperature (C)]]*OO[[#This Row],[36]]</f>
        <v>1.3550566433377501E-5</v>
      </c>
      <c r="AM172" s="10">
        <f>3/24000000*OO[[#This Row],[95 (30JUN1985 18:00:00)-Water Temperature (C)]]*OO[[#This Row],[37]]</f>
        <v>1.2678607717996251E-5</v>
      </c>
      <c r="AN172" s="10">
        <f>3/24000000*OO[[#This Row],[96 (30JUN1985 21:00:00)-Water Temperature (C)]]*OO[[#This Row],[38]]</f>
        <v>1.1529111507277498E-5</v>
      </c>
      <c r="AO172" s="10">
        <f>3/24000000*OO[[#This Row],[97 (01JUL1985 00:00:00)-Water Temperature (C)]]*OO[[#This Row],[39]]</f>
        <v>1.011354193577E-5</v>
      </c>
      <c r="AP172" s="10">
        <f>3/24000000*OO[[#This Row],[98 (01JUL1985 03:00:00)-Water Temperature (C)]]*OO[[#This Row],[40]]</f>
        <v>8.9384064323874992E-6</v>
      </c>
      <c r="AQ172" s="10">
        <f>3/24000000*OO[[#This Row],[99 (01JUL1985 06:00:00)-Water Temperature (C)]]*OO[[#This Row],[41]]</f>
        <v>8.0591491618549988E-6</v>
      </c>
      <c r="AR172" s="10">
        <f>3/24000000*OO[[#This Row],[100 (01JUL1985 09:00:00)-Water Temperature (C)]]*OO[[#This Row],[42]]</f>
        <v>7.5541693757249984E-6</v>
      </c>
      <c r="AS172" s="10">
        <f>3/24000000*OO[[#This Row],[101 (01JUL1985 12:00:00)-Water Temperature (C)]]*OO[[#This Row],[43]]</f>
        <v>7.0165532785124998E-6</v>
      </c>
      <c r="AT172" s="10">
        <f>3/24000000*OO[[#This Row],[102 (01JUL1985 15:00:00)-Water Temperature (C)]]*OO[[#This Row],[44]]</f>
        <v>6.4111893814800001E-6</v>
      </c>
      <c r="AU172" s="10">
        <f>3/24000000*OO[[#This Row],[103 (01JUL1985 18:00:00)-Water Temperature (C)]]*OO[[#This Row],[45]]</f>
        <v>5.8196553407999995E-6</v>
      </c>
      <c r="AV172" s="10">
        <f>3/24000000*OO[[#This Row],[104 (01JUL1985 21:00:00)-Water Temperature (C)]]*OO[[#This Row],[46]]</f>
        <v>5.1348315323249989E-6</v>
      </c>
      <c r="AW172" s="10">
        <f>3/24000000*OO[[#This Row],[105 (02JUL1985 00:00:00)-Water Temperature (C)]]*OO[[#This Row],[47]]</f>
        <v>4.4930333693362503E-6</v>
      </c>
      <c r="AX172" s="10">
        <f>3/24000000*OO[[#This Row],[106 (02JUL1985 03:00:00)-Water Temperature (C)]]*OO[[#This Row],[48]]</f>
        <v>3.9931687652174997E-6</v>
      </c>
      <c r="AY172" s="10">
        <f>3/24000000*OO[[#This Row],[107 (02JUL1985 06:00:00)-Water Temperature (C)]]*OO[[#This Row],[49]]</f>
        <v>3.5941563754999994E-6</v>
      </c>
      <c r="AZ172" s="10">
        <f>3/24000000*OO[[#This Row],[108 (02JUL1985 09:00:00)-Water Temperature (C)]]*OO[[#This Row],[50]]</f>
        <v>3.2569128506474999E-6</v>
      </c>
      <c r="BA172" s="10">
        <f>3/24000000*OO[[#This Row],[109 (02JUL1985 12:00:00)-Water Temperature (C)]]*OO[[#This Row],[51]]</f>
        <v>2.9923715087349996E-6</v>
      </c>
      <c r="BB172" s="10">
        <f>3/24000000*OO[[#This Row],[110 (02JUL1985 15:00:00)-Water Temperature (C)]]*OO[[#This Row],[52]]</f>
        <v>2.6858567947649997E-6</v>
      </c>
      <c r="BC172" s="10">
        <f>3/24000000*OO[[#This Row],[111 (02JUL1985 18:00:00)-Water Temperature (C)]]*OO[[#This Row],[53]]</f>
        <v>2.3741112407999997E-6</v>
      </c>
      <c r="BD172" s="10">
        <f>3/24000000*OO[[#This Row],[112 (02JUL1985 21:00:00)-Water Temperature (C)]]*OO[[#This Row],[54]]</f>
        <v>2.0312696688479999E-6</v>
      </c>
      <c r="BE172" s="10">
        <f>3/24000000*OO[[#This Row],[113 (03JUL1985 00:00:00)-Water Temperature (C)]]*OO[[#This Row],[55]]</f>
        <v>1.7323160570857498E-6</v>
      </c>
      <c r="BF172" s="10">
        <f>3/24000000*OO[[#This Row],[114 (03JUL1985 03:00:00)-Water Temperature (C)]]*OO[[#This Row],[56]]</f>
        <v>1.4692677779624996E-6</v>
      </c>
      <c r="BG172" s="10">
        <f>3/24000000*OO[[#This Row],[115 (03JUL1985 06:00:00)-Water Temperature (C)]]*OO[[#This Row],[57]]</f>
        <v>1.2192765353258748E-6</v>
      </c>
      <c r="BH172" s="10">
        <f>3/24000000*OO[[#This Row],[116 (03JUL1985 09:00:00)-Water Temperature (C)]]*OO[[#This Row],[58]]</f>
        <v>9.8422628672400003E-7</v>
      </c>
      <c r="BI172" s="10">
        <f>3/24000000*OO[[#This Row],[117 (03JUL1985 12:00:00)-Water Temperature (C)]]*OO[[#This Row],[59]]</f>
        <v>7.7902284889587504E-7</v>
      </c>
      <c r="BJ172" s="10">
        <f>3/24000000*OO[[#This Row],[118 (03JUL1985 15:00:00)-Water Temperature (C)]]*OO[[#This Row],[60]]</f>
        <v>5.921795276722499E-7</v>
      </c>
      <c r="BK172" s="10">
        <f>3/24000000*OO[[#This Row],[119 (03JUL1985 18:00:00)-Water Temperature (C)]]*OO[[#This Row],[61]]</f>
        <v>4.4532053623149993E-7</v>
      </c>
      <c r="BL172" s="10">
        <f>3/24000000*OO[[#This Row],[120 (03JUL1985 21:00:00)-Water Temperature (C)]]*OO[[#This Row],[62]]</f>
        <v>3.3055423270712497E-7</v>
      </c>
      <c r="BM172" s="10">
        <f>3/24000000*OO[[#This Row],[121 (04JUL1985 00:00:00)-Water Temperature (C)]]*OO[[#This Row],[63]]</f>
        <v>2.5360620005500001E-7</v>
      </c>
      <c r="BN172" s="10">
        <f>3/24000000*OO[[#This Row],[122 (04JUL1985 03:00:00)-Water Temperature (C)]]*OO[[#This Row],[64]]</f>
        <v>2.0661462064949999E-7</v>
      </c>
      <c r="BO172" s="10">
        <f>3/24000000*OO[[#This Row],[123 (04JUL1985 06:00:00)-Water Temperature (C)]]*OO[[#This Row],[65]]</f>
        <v>1.752414791088E-7</v>
      </c>
      <c r="BP172" s="10">
        <f>3/24000000*OO[[#This Row],[124 (04JUL1985 09:00:00)-Water Temperature (C)]]*OO[[#This Row],[66]]</f>
        <v>1.5795459860369998E-7</v>
      </c>
      <c r="BQ172" s="10">
        <f>3/24000000*OO[[#This Row],[125 (04JUL1985 12:00:00)-Water Temperature (C)]]*OO[[#This Row],[67]]</f>
        <v>1.4354528835099999E-7</v>
      </c>
      <c r="BR172" s="10">
        <f>3/24000000*OO[[#This Row],[126 (04JUL1985 15:00:00)-Water Temperature (C)]]*OO[[#This Row],[68]]</f>
        <v>1.2799009676775E-7</v>
      </c>
      <c r="BS172" s="10">
        <f>3/24000000*OO[[#This Row],[127 (04JUL1985 18:00:00)-Water Temperature (C)]]*OO[[#This Row],[69]]</f>
        <v>1.1564911308416248E-7</v>
      </c>
      <c r="BT172" s="10">
        <f>3/24000000*OO[[#This Row],[128 (04JUL1985 21:00:00)-Water Temperature (C)]]*OO[[#This Row],[70]]</f>
        <v>1.03525669118525E-7</v>
      </c>
      <c r="BU172" s="10">
        <f>3/24000000*OO[[#This Row],[129 (05JUL1985 00:00:00)-Water Temperature (C)]]*OO[[#This Row],[71]]</f>
        <v>9.1027153302749994E-8</v>
      </c>
      <c r="BV172" s="10">
        <f>3/24000000*OO[[#This Row],[130 (05JUL1985 03:00:00)-Water Temperature (C)]]*OO[[#This Row],[72]]</f>
        <v>8.2027807443749999E-8</v>
      </c>
      <c r="BW172" s="10">
        <f>3/24000000*OO[[#This Row],[131 (05JUL1985 06:00:00)-Water Temperature (C)]]*OO[[#This Row],[73]]</f>
        <v>7.5822578163799994E-8</v>
      </c>
      <c r="BX172" s="10">
        <f>3/24000000*OO[[#This Row],[132 (05JUL1985 09:00:00)-Water Temperature (C)]]*OO[[#This Row],[74]]</f>
        <v>7.4620197793999992E-8</v>
      </c>
      <c r="BY172" s="10">
        <f>3/24000000*OO[[#This Row],[133 (05JUL1985 12:00:00)-Water Temperature (C)]]*OO[[#This Row],[75]]</f>
        <v>7.3598687255099998E-8</v>
      </c>
      <c r="BZ172" s="10">
        <f>3/24000000*OO[[#This Row],[134 (05JUL1985 15:00:00)-Water Temperature (C)]]*OO[[#This Row],[76]]</f>
        <v>7.1675613012500008E-8</v>
      </c>
      <c r="CA172" s="10">
        <f>3/24000000*OO[[#This Row],[135 (05JUL1985 18:00:00)-Water Temperature (C)]]*OO[[#This Row],[77]]</f>
        <v>6.9082969736775003E-8</v>
      </c>
      <c r="CB172" s="10">
        <f>3/24000000*OO[[#This Row],[136 (05JUL1985 21:00:00)-Water Temperature (C)]]*OO[[#This Row],[78]]</f>
        <v>6.4167943775774991E-8</v>
      </c>
      <c r="CC172" s="10">
        <f>3/24000000*OO[[#This Row],[137 (06JUL1985 00:00:00)-Water Temperature (C)]]*OO[[#This Row],[79]]</f>
        <v>5.8286936205224996E-8</v>
      </c>
      <c r="CD172" s="10">
        <f>3/24000000*OO[[#This Row],[138 (06JUL1985 03:00:00)-Water Temperature (C)]]*OO[[#This Row],[80]]</f>
        <v>5.4233834654424995E-8</v>
      </c>
      <c r="CE172" s="10">
        <f>3/24000000*OO[[#This Row],[139 (06JUL1985 06:00:00)-Water Temperature (C)]]*OO[[#This Row],[81]]</f>
        <v>5.2275916116899994E-8</v>
      </c>
      <c r="CF172" s="10">
        <f>3/24000000*OO[[#This Row],[140 (06JUL1985 09:00:00)-Water Temperature (C)]]*OO[[#This Row],[82]]</f>
        <v>5.4085850554399995E-8</v>
      </c>
      <c r="CG172" s="10">
        <f>3/24000000*OO[[#This Row],[141 (06JUL1985 12:00:00)-Water Temperature (C)]]*OO[[#This Row],[83]]</f>
        <v>5.6095292482600007E-8</v>
      </c>
      <c r="CH172" s="10">
        <f>3/24000000*OO[[#This Row],[142 (06JUL1985 15:00:00)-Water Temperature (C)]]*OO[[#This Row],[84]]</f>
        <v>5.7108513739199994E-8</v>
      </c>
      <c r="CI172" s="10">
        <f>3/24000000*OO[[#This Row],[143 (06JUL1985 18:00:00)-Water Temperature (C)]]*OO[[#This Row],[85]]</f>
        <v>5.6407133384774996E-8</v>
      </c>
      <c r="CJ172" s="10">
        <f>3/24000000*OO[[#This Row],[144 (06JUL1985 21:00:00)-Water Temperature (C)]]*OO[[#This Row],[86]]</f>
        <v>5.3560847592224995E-8</v>
      </c>
      <c r="CK172" s="10">
        <f>3/24000000*OO[[#This Row],[145 (07JUL1985 00:00:00)-Water Temperature (C)]]*OO[[#This Row],[87]]</f>
        <v>4.9520515637999997E-8</v>
      </c>
      <c r="CL172" s="10">
        <f>3/24000000*OO[[#This Row],[146 (07JUL1985 03:00:00)-Water Temperature (C)]]*OO[[#This Row],[88]]</f>
        <v>4.6666681048800001E-8</v>
      </c>
      <c r="CM172" s="10">
        <f>3/24000000*OO[[#This Row],[147 (07JUL1985 06:00:00)-Water Temperature (C)]]*OO[[#This Row],[89]]</f>
        <v>4.5345256004825006E-8</v>
      </c>
      <c r="CN172" s="10">
        <f>3/24000000*OO[[#This Row],[148 (07JUL1985 09:00:00)-Water Temperature (C)]]*OO[[#This Row],[90]]</f>
        <v>4.6790353623562495E-8</v>
      </c>
      <c r="CO172" s="10">
        <f>3/24000000*OO[[#This Row],[149 (07JUL1985 12:00:00)-Water Temperature (C)]]*OO[[#This Row],[91]]</f>
        <v>4.6946071951837494E-8</v>
      </c>
      <c r="CP172" s="10">
        <f>3/24000000*OO[[#This Row],[150 (07JUL1985 15:00:00)-Water Temperature (C)]]*OO[[#This Row],[92]]</f>
        <v>4.7729989251999996E-8</v>
      </c>
      <c r="CQ172" s="10">
        <f>3/24000000*OO[[#This Row],[151 (07JUL1985 18:00:00)-Water Temperature (C)]]*OO[[#This Row],[93]]</f>
        <v>4.7545580775000001E-8</v>
      </c>
      <c r="CR172" s="10">
        <f>3/24000000*OO[[#This Row],[152 (07JUL1985 21:00:00)-Water Temperature (C)]]*OO[[#This Row],[94]]</f>
        <v>4.5463688114775005E-8</v>
      </c>
      <c r="CS172" s="10">
        <f>3/24000000*OO[[#This Row],[153 (08JUL1985 00:00:00)-Water Temperature (C)]]*OO[[#This Row],[95]]</f>
        <v>4.2155294827575003E-8</v>
      </c>
      <c r="CT172" s="10">
        <f>3/24000000*OO[[#This Row],[154 (08JUL1985 03:00:00)-Water Temperature (C)]]*OO[[#This Row],[96]]</f>
        <v>3.9108741417175006E-8</v>
      </c>
      <c r="CU172" s="10">
        <f>3/24000000*OO[[#This Row],[155 (08JUL1985 06:00:00)-Water Temperature (C)]]*OO[[#This Row],[97]]</f>
        <v>3.69822403678125E-8</v>
      </c>
      <c r="CV172" s="10">
        <f>3/24000000*OO[[#This Row],[156 (08JUL1985 09:00:00)-Water Temperature (C)]]*OO[[#This Row],[98]]</f>
        <v>3.6745439813949991E-8</v>
      </c>
      <c r="CW172" s="10">
        <f>3/24000000*OO[[#This Row],[157 (08JUL1985 12:00:00)-Water Temperature (C)]]*OO[[#This Row],[99]]</f>
        <v>3.6226291855562503E-8</v>
      </c>
    </row>
    <row r="173" spans="1:101" x14ac:dyDescent="0.35">
      <c r="A173" t="s">
        <v>178</v>
      </c>
      <c r="B173">
        <v>920.32839999999999</v>
      </c>
      <c r="C173" s="10">
        <f>3/24*OO[[#This Row],[59 (26JUN1985 06:00:00)-Water Temperature (C)]]*OO[[#This Row],[1]]/SUM(OO[1])</f>
        <v>0</v>
      </c>
      <c r="D173" s="10">
        <f>3/24*OO[[#This Row],[60 (26JUN1985 09:00:00)-Water Temperature (C)]]*OO[[#This Row],[2]]/SUM(OO[2])</f>
        <v>0</v>
      </c>
      <c r="E173" s="10">
        <f>3/24*OO[[#This Row],[61 (26JUN1985 12:00:00)-Water Temperature (C)]]*OO[[#This Row],[3]]/SUM(OO[3])</f>
        <v>0</v>
      </c>
      <c r="F173" s="10">
        <f>3/24*OO[[#This Row],[62 (26JUN1985 15:00:00)-Water Temperature (C)]]*OO[[#This Row],[4]]/SUM(OO[4])</f>
        <v>0</v>
      </c>
      <c r="G173" s="10">
        <f>3/24*OO[[#This Row],[63 (26JUN1985 18:00:00)-Water Temperature (C)]]*OO[[#This Row],[5]]/SUM(OO[5])</f>
        <v>0</v>
      </c>
      <c r="H173" s="10">
        <f>3/24*OO[[#This Row],[64 (26JUN1985 21:00:00)-Water Temperature (C)]]*OO[[#This Row],[6]]/SUM(OO[6])</f>
        <v>4.9404639295628077E-38</v>
      </c>
      <c r="I173" s="10">
        <f>3/24*OO[[#This Row],[65 (27JUN1985 00:00:00)-Water Temperature (C)]]*OO[[#This Row],[7]]/SUM(OO[7])</f>
        <v>2.7057145569509184E-26</v>
      </c>
      <c r="J173" s="10">
        <f>3/24*OO[[#This Row],[66 (27JUN1985 03:00:00)-Water Temperature (C)]]*OO[[#This Row],[8]]/SUM(OO[8])</f>
        <v>1.7365059710263884E-14</v>
      </c>
      <c r="K173" s="10">
        <f>3/24*OO[[#This Row],[67 (27JUN1985 06:00:00)-Water Temperature (C)]]*OO[[#This Row],[9]]/SUM(OO[9])</f>
        <v>5.5796102998193254E-8</v>
      </c>
      <c r="L173" s="10">
        <f>3/24*OO[[#This Row],[68 (27JUN1985 09:00:00)-Water Temperature (C)]]*OO[[#This Row],[10]]/SUM(OO[10])</f>
        <v>3.7757208891584807E-5</v>
      </c>
      <c r="M173" s="10">
        <f>3/24*OO[[#This Row],[69 (27JUN1985 12:00:00)-Water Temperature (C)]]*OO[[#This Row],[11]]/SUM(OO[11])</f>
        <v>1.9425397473307004E-3</v>
      </c>
      <c r="N173" s="10">
        <f>3/24*OO[[#This Row],[70 (27JUN1985 15:00:00)-Water Temperature (C)]]*OO[[#This Row],[12]]/SUM(OO[12])</f>
        <v>1.8277932270132961E-2</v>
      </c>
      <c r="O173" s="10">
        <f>3/24*OO[[#This Row],[71 (27JUN1985 18:00:00)-Water Temperature (C)]]*OO[[#This Row],[13]]/SUM(OO[13])</f>
        <v>4.9399205452434272E-2</v>
      </c>
      <c r="P173" s="10">
        <f>3/24*OO[[#This Row],[72 (27JUN1985 21:00:00)-Water Temperature (C)]]*OO[[#This Row],[14]]/SUM(OO[14])</f>
        <v>5.0522734897792201E-2</v>
      </c>
      <c r="Q173" s="10">
        <f>3/24*OO[[#This Row],[73 (28JUN1985 00:00:00)-Water Temperature (C)]]*OO[[#This Row],[15]]/SUM(OO[15])</f>
        <v>2.3987733943430456E-2</v>
      </c>
      <c r="R173" s="10">
        <f>3/24*OO[[#This Row],[74 (28JUN1985 03:00:00)-Water Temperature (C)]]*OO[[#This Row],[16]]/SUM(OO[16])</f>
        <v>6.2892514585013567E-3</v>
      </c>
      <c r="S173" s="10">
        <f>3/24*OO[[#This Row],[75 (28JUN1985 06:00:00)-Water Temperature (C)]]*OO[[#This Row],[17]]/SUM(OO[17])</f>
        <v>1.0586555436161561E-3</v>
      </c>
      <c r="T173" s="10">
        <f>3/24*OO[[#This Row],[76 (28JUN1985 09:00:00)-Water Temperature (C)]]*OO[[#This Row],[18]]/SUM(OO[18])</f>
        <v>1.5115042185109194E-4</v>
      </c>
      <c r="U173" s="10">
        <f>3/24*OO[[#This Row],[77 (28JUN1985 12:00:00)-Water Temperature (C)]]*OO[[#This Row],[19]]/SUM(OO[19])</f>
        <v>3.7963747721830784E-5</v>
      </c>
      <c r="V173" s="10">
        <f>3/24000000*OO[[#This Row],[78 (28JUN1985 15:00:00)-Water Temperature (C)]]*OO[[#This Row],[20]]</f>
        <v>2.4366029955637499E-5</v>
      </c>
      <c r="W173" s="10">
        <f>3/24000000*OO[[#This Row],[79 (28JUN1985 18:00:00)-Water Temperature (C)]]*OO[[#This Row],[21]]</f>
        <v>2.10568557697E-5</v>
      </c>
      <c r="X173" s="10">
        <f>3/24000000*OO[[#This Row],[80 (28JUN1985 21:00:00)-Water Temperature (C)]]*OO[[#This Row],[22]]</f>
        <v>1.9267320109446248E-5</v>
      </c>
      <c r="Y173" s="10">
        <f>3/24000000*OO[[#This Row],[81 (29JUN1985 00:00:00)-Water Temperature (C)]]*OO[[#This Row],[23]]</f>
        <v>1.8040910419870003E-5</v>
      </c>
      <c r="Z173" s="10">
        <f>3/24000000*OO[[#This Row],[82 (29JUN1985 03:00:00)-Water Temperature (C)]]*OO[[#This Row],[24]]</f>
        <v>1.6916730906918751E-5</v>
      </c>
      <c r="AA173" s="10">
        <f>3/24000000*OO[[#This Row],[83 (29JUN1985 06:00:00)-Water Temperature (C)]]*OO[[#This Row],[25]]</f>
        <v>1.5522113658212499E-5</v>
      </c>
      <c r="AB173" s="10">
        <f>3/24000000*OO[[#This Row],[84 (29JUN1985 09:00:00)-Water Temperature (C)]]*OO[[#This Row],[26]]</f>
        <v>1.4354782304799999E-5</v>
      </c>
      <c r="AC173" s="10">
        <f>3/24000000*OO[[#This Row],[85 (29JUN1985 12:00:00)-Water Temperature (C)]]*OO[[#This Row],[27]]</f>
        <v>1.3067304533569998E-5</v>
      </c>
      <c r="AD173" s="10">
        <f>3/24000000*OO[[#This Row],[86 (29JUN1985 15:00:00)-Water Temperature (C)]]*OO[[#This Row],[28]]</f>
        <v>1.1911348512472499E-5</v>
      </c>
      <c r="AE173" s="10">
        <f>3/24000000*OO[[#This Row],[88 (29JUN1985 21:00:00)-Water Temperature (C)]]*OO[[#This Row],[30]]</f>
        <v>1.1260828008599999E-5</v>
      </c>
      <c r="AF173" s="10">
        <f>3/24000000*OO[[#This Row],[88 (29JUN1985 21:00:00)-Water Temperature (C)]]*OO[[#This Row],[30]]</f>
        <v>1.1260828008599999E-5</v>
      </c>
      <c r="AG173" s="10">
        <f>3/24000000*OO[[#This Row],[89 (30JUN1985 00:00:00)-Water Temperature (C)]]*OO[[#This Row],[31]]</f>
        <v>1.172571072547E-5</v>
      </c>
      <c r="AH173" s="10">
        <f>3/24000000*OO[[#This Row],[90 (30JUN1985 03:00:00)-Water Temperature (C)]]*OO[[#This Row],[32]]</f>
        <v>1.210902345588E-5</v>
      </c>
      <c r="AI173" s="10">
        <f>3/24000000*OO[[#This Row],[91 (30JUN1985 06:00:00)-Water Temperature (C)]]*OO[[#This Row],[33]]</f>
        <v>1.2104486104794998E-5</v>
      </c>
      <c r="AJ173" s="10">
        <f>3/24000000*OO[[#This Row],[92 (30JUN1985 09:00:00)-Water Temperature (C)]]*OO[[#This Row],[34]]</f>
        <v>1.2026672309520001E-5</v>
      </c>
      <c r="AK173" s="10">
        <f>3/24000000*OO[[#This Row],[93 (30JUN1985 12:00:00)-Water Temperature (C)]]*OO[[#This Row],[35]]</f>
        <v>1.150269867053625E-5</v>
      </c>
      <c r="AL173" s="10">
        <f>3/24000000*OO[[#This Row],[94 (30JUN1985 15:00:00)-Water Temperature (C)]]*OO[[#This Row],[36]]</f>
        <v>1.0793317076977499E-5</v>
      </c>
      <c r="AM173" s="10">
        <f>3/24000000*OO[[#This Row],[95 (30JUN1985 18:00:00)-Water Temperature (C)]]*OO[[#This Row],[37]]</f>
        <v>1.0135629989474999E-5</v>
      </c>
      <c r="AN173" s="10">
        <f>3/24000000*OO[[#This Row],[96 (30JUN1985 21:00:00)-Water Temperature (C)]]*OO[[#This Row],[38]]</f>
        <v>9.2509590042024993E-6</v>
      </c>
      <c r="AO173" s="10">
        <f>3/24000000*OO[[#This Row],[97 (01JUL1985 00:00:00)-Water Temperature (C)]]*OO[[#This Row],[39]]</f>
        <v>8.1532101139212498E-6</v>
      </c>
      <c r="AP173" s="10">
        <f>3/24000000*OO[[#This Row],[98 (01JUL1985 03:00:00)-Water Temperature (C)]]*OO[[#This Row],[40]]</f>
        <v>7.2351187170974999E-6</v>
      </c>
      <c r="AQ173" s="10">
        <f>3/24000000*OO[[#This Row],[99 (01JUL1985 06:00:00)-Water Temperature (C)]]*OO[[#This Row],[41]]</f>
        <v>6.5563413992300001E-6</v>
      </c>
      <c r="AR173" s="10">
        <f>3/24000000*OO[[#This Row],[100 (01JUL1985 09:00:00)-Water Temperature (C)]]*OO[[#This Row],[42]]</f>
        <v>6.1837072859812502E-6</v>
      </c>
      <c r="AS173" s="10">
        <f>3/24000000*OO[[#This Row],[101 (01JUL1985 12:00:00)-Water Temperature (C)]]*OO[[#This Row],[43]]</f>
        <v>5.7778273447650004E-6</v>
      </c>
      <c r="AT173" s="10">
        <f>3/24000000*OO[[#This Row],[102 (01JUL1985 15:00:00)-Water Temperature (C)]]*OO[[#This Row],[44]]</f>
        <v>5.3062066068000003E-6</v>
      </c>
      <c r="AU173" s="10">
        <f>3/24000000*OO[[#This Row],[103 (01JUL1985 18:00:00)-Water Temperature (C)]]*OO[[#This Row],[45]]</f>
        <v>4.8435151058987489E-6</v>
      </c>
      <c r="AV173" s="10">
        <f>3/24000000*OO[[#This Row],[104 (01JUL1985 21:00:00)-Water Temperature (C)]]*OO[[#This Row],[46]]</f>
        <v>4.2942797889374991E-6</v>
      </c>
      <c r="AW173" s="10">
        <f>3/24000000*OO[[#This Row],[105 (02JUL1985 00:00:00)-Water Temperature (C)]]*OO[[#This Row],[47]]</f>
        <v>3.7776794919187496E-6</v>
      </c>
      <c r="AX173" s="10">
        <f>3/24000000*OO[[#This Row],[106 (02JUL1985 03:00:00)-Water Temperature (C)]]*OO[[#This Row],[48]]</f>
        <v>3.3795605516249993E-6</v>
      </c>
      <c r="AY173" s="10">
        <f>3/24000000*OO[[#This Row],[107 (02JUL1985 06:00:00)-Water Temperature (C)]]*OO[[#This Row],[49]]</f>
        <v>3.0641634748712493E-6</v>
      </c>
      <c r="AZ173" s="10">
        <f>3/24000000*OO[[#This Row],[108 (02JUL1985 09:00:00)-Water Temperature (C)]]*OO[[#This Row],[50]]</f>
        <v>2.7963085863449997E-6</v>
      </c>
      <c r="BA173" s="10">
        <f>3/24000000*OO[[#This Row],[109 (02JUL1985 12:00:00)-Water Temperature (C)]]*OO[[#This Row],[51]]</f>
        <v>2.5837368168374997E-6</v>
      </c>
      <c r="BB173" s="10">
        <f>3/24000000*OO[[#This Row],[110 (02JUL1985 15:00:00)-Water Temperature (C)]]*OO[[#This Row],[52]]</f>
        <v>2.3295945537243751E-6</v>
      </c>
      <c r="BC173" s="10">
        <f>3/24000000*OO[[#This Row],[111 (02JUL1985 18:00:00)-Water Temperature (C)]]*OO[[#This Row],[53]]</f>
        <v>2.0664545634835004E-6</v>
      </c>
      <c r="BD173" s="10">
        <f>3/24000000*OO[[#This Row],[112 (02JUL1985 21:00:00)-Water Temperature (C)]]*OO[[#This Row],[54]]</f>
        <v>1.7743670072358747E-6</v>
      </c>
      <c r="BE173" s="10">
        <f>3/24000000*OO[[#This Row],[113 (03JUL1985 00:00:00)-Water Temperature (C)]]*OO[[#This Row],[55]]</f>
        <v>1.5163386479010001E-6</v>
      </c>
      <c r="BF173" s="10">
        <f>3/24000000*OO[[#This Row],[114 (03JUL1985 03:00:00)-Water Temperature (C)]]*OO[[#This Row],[56]]</f>
        <v>1.289759943819375E-6</v>
      </c>
      <c r="BG173" s="10">
        <f>3/24000000*OO[[#This Row],[115 (03JUL1985 06:00:00)-Water Temperature (C)]]*OO[[#This Row],[57]]</f>
        <v>1.0746781197257499E-6</v>
      </c>
      <c r="BH173" s="10">
        <f>3/24000000*OO[[#This Row],[116 (03JUL1985 09:00:00)-Water Temperature (C)]]*OO[[#This Row],[58]]</f>
        <v>8.7209806866875015E-7</v>
      </c>
      <c r="BI173" s="10">
        <f>3/24000000*OO[[#This Row],[117 (03JUL1985 12:00:00)-Water Temperature (C)]]*OO[[#This Row],[59]]</f>
        <v>6.9407465055999995E-7</v>
      </c>
      <c r="BJ173" s="10">
        <f>3/24000000*OO[[#This Row],[118 (03JUL1985 15:00:00)-Water Temperature (C)]]*OO[[#This Row],[60]]</f>
        <v>5.2968075628199998E-7</v>
      </c>
      <c r="BK173" s="10">
        <f>3/24000000*OO[[#This Row],[119 (03JUL1985 18:00:00)-Water Temperature (C)]]*OO[[#This Row],[61]]</f>
        <v>3.9848890083199996E-7</v>
      </c>
      <c r="BL173" s="10">
        <f>3/24000000*OO[[#This Row],[120 (03JUL1985 21:00:00)-Water Temperature (C)]]*OO[[#This Row],[62]]</f>
        <v>2.9522310599324995E-7</v>
      </c>
      <c r="BM173" s="10">
        <f>3/24000000*OO[[#This Row],[121 (04JUL1985 00:00:00)-Water Temperature (C)]]*OO[[#This Row],[63]]</f>
        <v>2.2544787246300002E-7</v>
      </c>
      <c r="BN173" s="10">
        <f>3/24000000*OO[[#This Row],[122 (04JUL1985 03:00:00)-Water Temperature (C)]]*OO[[#This Row],[64]]</f>
        <v>1.8292363110840001E-7</v>
      </c>
      <c r="BO173" s="10">
        <f>3/24000000*OO[[#This Row],[123 (04JUL1985 06:00:00)-Water Temperature (C)]]*OO[[#This Row],[65]]</f>
        <v>1.5478991841325E-7</v>
      </c>
      <c r="BP173" s="10">
        <f>3/24000000*OO[[#This Row],[124 (04JUL1985 09:00:00)-Water Temperature (C)]]*OO[[#This Row],[66]]</f>
        <v>1.3939161304039998E-7</v>
      </c>
      <c r="BQ173" s="10">
        <f>3/24000000*OO[[#This Row],[125 (04JUL1985 12:00:00)-Water Temperature (C)]]*OO[[#This Row],[67]]</f>
        <v>1.2672881150107499E-7</v>
      </c>
      <c r="BR173" s="10">
        <f>3/24000000*OO[[#This Row],[126 (04JUL1985 15:00:00)-Water Temperature (C)]]*OO[[#This Row],[68]]</f>
        <v>1.1305782104175002E-7</v>
      </c>
      <c r="BS173" s="10">
        <f>3/24000000*OO[[#This Row],[127 (04JUL1985 18:00:00)-Water Temperature (C)]]*OO[[#This Row],[69]]</f>
        <v>1.0207504135442497E-7</v>
      </c>
      <c r="BT173" s="10">
        <f>3/24000000*OO[[#This Row],[128 (04JUL1985 21:00:00)-Water Temperature (C)]]*OO[[#This Row],[70]]</f>
        <v>9.1251725360699991E-8</v>
      </c>
      <c r="BU173" s="10">
        <f>3/24000000*OO[[#This Row],[129 (05JUL1985 00:00:00)-Water Temperature (C)]]*OO[[#This Row],[71]]</f>
        <v>8.0081194863074987E-8</v>
      </c>
      <c r="BV173" s="10">
        <f>3/24000000*OO[[#This Row],[130 (05JUL1985 03:00:00)-Water Temperature (C)]]*OO[[#This Row],[72]]</f>
        <v>7.1988585905249999E-8</v>
      </c>
      <c r="BW173" s="10">
        <f>3/24000000*OO[[#This Row],[131 (05JUL1985 06:00:00)-Water Temperature (C)]]*OO[[#This Row],[73]]</f>
        <v>6.6451477908524999E-8</v>
      </c>
      <c r="BX173" s="10">
        <f>3/24000000*OO[[#This Row],[132 (05JUL1985 09:00:00)-Water Temperature (C)]]*OO[[#This Row],[74]]</f>
        <v>6.5360419452499991E-8</v>
      </c>
      <c r="BY173" s="10">
        <f>3/24000000*OO[[#This Row],[133 (05JUL1985 12:00:00)-Water Temperature (C)]]*OO[[#This Row],[75]]</f>
        <v>6.4564385506199981E-8</v>
      </c>
      <c r="BZ173" s="10">
        <f>3/24000000*OO[[#This Row],[134 (05JUL1985 15:00:00)-Water Temperature (C)]]*OO[[#This Row],[76]]</f>
        <v>6.2903308329062489E-8</v>
      </c>
      <c r="CA173" s="10">
        <f>3/24000000*OO[[#This Row],[135 (05JUL1985 18:00:00)-Water Temperature (C)]]*OO[[#This Row],[77]]</f>
        <v>6.0620702525950009E-8</v>
      </c>
      <c r="CB173" s="10">
        <f>3/24000000*OO[[#This Row],[136 (05JUL1985 21:00:00)-Water Temperature (C)]]*OO[[#This Row],[78]]</f>
        <v>5.6300429129499998E-8</v>
      </c>
      <c r="CC173" s="10">
        <f>3/24000000*OO[[#This Row],[137 (06JUL1985 00:00:00)-Water Temperature (C)]]*OO[[#This Row],[79]]</f>
        <v>5.1078164357249998E-8</v>
      </c>
      <c r="CD173" s="10">
        <f>3/24000000*OO[[#This Row],[138 (06JUL1985 03:00:00)-Water Temperature (C)]]*OO[[#This Row],[80]]</f>
        <v>4.7408228828999996E-8</v>
      </c>
      <c r="CE173" s="10">
        <f>3/24000000*OO[[#This Row],[139 (06JUL1985 06:00:00)-Water Temperature (C)]]*OO[[#This Row],[81]]</f>
        <v>4.5596116841174997E-8</v>
      </c>
      <c r="CF173" s="10">
        <f>3/24000000*OO[[#This Row],[140 (06JUL1985 09:00:00)-Water Temperature (C)]]*OO[[#This Row],[82]]</f>
        <v>4.7119568941449998E-8</v>
      </c>
      <c r="CG173" s="10">
        <f>3/24000000*OO[[#This Row],[141 (06JUL1985 12:00:00)-Water Temperature (C)]]*OO[[#This Row],[83]]</f>
        <v>4.8956736530474998E-8</v>
      </c>
      <c r="CH173" s="10">
        <f>3/24000000*OO[[#This Row],[142 (06JUL1985 15:00:00)-Water Temperature (C)]]*OO[[#This Row],[84]]</f>
        <v>4.9926247549312502E-8</v>
      </c>
      <c r="CI173" s="10">
        <f>3/24000000*OO[[#This Row],[143 (06JUL1985 18:00:00)-Water Temperature (C)]]*OO[[#This Row],[85]]</f>
        <v>4.9394040049199993E-8</v>
      </c>
      <c r="CJ173" s="10">
        <f>3/24000000*OO[[#This Row],[144 (06JUL1985 21:00:00)-Water Temperature (C)]]*OO[[#This Row],[86]]</f>
        <v>4.6939149500499995E-8</v>
      </c>
      <c r="CK173" s="10">
        <f>3/24000000*OO[[#This Row],[145 (07JUL1985 00:00:00)-Water Temperature (C)]]*OO[[#This Row],[87]]</f>
        <v>4.3383496645125E-8</v>
      </c>
      <c r="CL173" s="10">
        <f>3/24000000*OO[[#This Row],[146 (07JUL1985 03:00:00)-Water Temperature (C)]]*OO[[#This Row],[88]]</f>
        <v>4.0816483550025005E-8</v>
      </c>
      <c r="CM173" s="10">
        <f>3/24000000*OO[[#This Row],[147 (07JUL1985 06:00:00)-Water Temperature (C)]]*OO[[#This Row],[89]]</f>
        <v>3.9598869168437488E-8</v>
      </c>
      <c r="CN173" s="10">
        <f>3/24000000*OO[[#This Row],[148 (07JUL1985 09:00:00)-Water Temperature (C)]]*OO[[#This Row],[90]]</f>
        <v>4.0824525813562501E-8</v>
      </c>
      <c r="CO173" s="10">
        <f>3/24000000*OO[[#This Row],[149 (07JUL1985 12:00:00)-Water Temperature (C)]]*OO[[#This Row],[91]]</f>
        <v>4.1057669657287502E-8</v>
      </c>
      <c r="CP173" s="10">
        <f>3/24000000*OO[[#This Row],[150 (07JUL1985 15:00:00)-Water Temperature (C)]]*OO[[#This Row],[92]]</f>
        <v>4.1785542101499998E-8</v>
      </c>
      <c r="CQ173" s="10">
        <f>3/24000000*OO[[#This Row],[151 (07JUL1985 18:00:00)-Water Temperature (C)]]*OO[[#This Row],[93]]</f>
        <v>4.1719554711787497E-8</v>
      </c>
      <c r="CR173" s="10">
        <f>3/24000000*OO[[#This Row],[152 (07JUL1985 21:00:00)-Water Temperature (C)]]*OO[[#This Row],[94]]</f>
        <v>3.9942805143062498E-8</v>
      </c>
      <c r="CS173" s="10">
        <f>3/24000000*OO[[#This Row],[153 (08JUL1985 00:00:00)-Water Temperature (C)]]*OO[[#This Row],[95]]</f>
        <v>3.7064826605950005E-8</v>
      </c>
      <c r="CT173" s="10">
        <f>3/24000000*OO[[#This Row],[154 (08JUL1985 03:00:00)-Water Temperature (C)]]*OO[[#This Row],[96]]</f>
        <v>3.4360733160000001E-8</v>
      </c>
      <c r="CU173" s="10">
        <f>3/24000000*OO[[#This Row],[155 (08JUL1985 06:00:00)-Water Temperature (C)]]*OO[[#This Row],[97]]</f>
        <v>3.24858840847125E-8</v>
      </c>
      <c r="CV173" s="10">
        <f>3/24000000*OO[[#This Row],[156 (08JUL1985 09:00:00)-Water Temperature (C)]]*OO[[#This Row],[98]]</f>
        <v>3.2286829038424999E-8</v>
      </c>
      <c r="CW173" s="10">
        <f>3/24000000*OO[[#This Row],[157 (08JUL1985 12:00:00)-Water Temperature (C)]]*OO[[#This Row],[99]]</f>
        <v>3.1898892604799999E-8</v>
      </c>
    </row>
    <row r="174" spans="1:101" x14ac:dyDescent="0.35">
      <c r="A174" t="s">
        <v>179</v>
      </c>
      <c r="B174">
        <v>929.3931</v>
      </c>
      <c r="C174" s="10">
        <f>3/24*OO[[#This Row],[59 (26JUN1985 06:00:00)-Water Temperature (C)]]*OO[[#This Row],[1]]/SUM(OO[1])</f>
        <v>0</v>
      </c>
      <c r="D174" s="10">
        <f>3/24*OO[[#This Row],[60 (26JUN1985 09:00:00)-Water Temperature (C)]]*OO[[#This Row],[2]]/SUM(OO[2])</f>
        <v>0</v>
      </c>
      <c r="E174" s="10">
        <f>3/24*OO[[#This Row],[61 (26JUN1985 12:00:00)-Water Temperature (C)]]*OO[[#This Row],[3]]/SUM(OO[3])</f>
        <v>0</v>
      </c>
      <c r="F174" s="10">
        <f>3/24*OO[[#This Row],[62 (26JUN1985 15:00:00)-Water Temperature (C)]]*OO[[#This Row],[4]]/SUM(OO[4])</f>
        <v>0</v>
      </c>
      <c r="G174" s="10">
        <f>3/24*OO[[#This Row],[63 (26JUN1985 18:00:00)-Water Temperature (C)]]*OO[[#This Row],[5]]/SUM(OO[5])</f>
        <v>0</v>
      </c>
      <c r="H174" s="10">
        <f>3/24*OO[[#This Row],[64 (26JUN1985 21:00:00)-Water Temperature (C)]]*OO[[#This Row],[6]]/SUM(OO[6])</f>
        <v>6.3322816295874518E-39</v>
      </c>
      <c r="I174" s="10">
        <f>3/24*OO[[#This Row],[65 (27JUN1985 00:00:00)-Water Temperature (C)]]*OO[[#This Row],[7]]/SUM(OO[7])</f>
        <v>3.2368576356479691E-27</v>
      </c>
      <c r="J174" s="10">
        <f>3/24*OO[[#This Row],[66 (27JUN1985 03:00:00)-Water Temperature (C)]]*OO[[#This Row],[8]]/SUM(OO[8])</f>
        <v>2.0488623140144748E-15</v>
      </c>
      <c r="K174" s="10">
        <f>3/24*OO[[#This Row],[67 (27JUN1985 06:00:00)-Water Temperature (C)]]*OO[[#This Row],[9]]/SUM(OO[9])</f>
        <v>3.5981707542660247E-8</v>
      </c>
      <c r="L174" s="10">
        <f>3/24*OO[[#This Row],[68 (27JUN1985 09:00:00)-Water Temperature (C)]]*OO[[#This Row],[10]]/SUM(OO[10])</f>
        <v>2.9876736078906032E-5</v>
      </c>
      <c r="M174" s="10">
        <f>3/24*OO[[#This Row],[69 (27JUN1985 12:00:00)-Water Temperature (C)]]*OO[[#This Row],[11]]/SUM(OO[11])</f>
        <v>1.749625173337028E-3</v>
      </c>
      <c r="N174" s="10">
        <f>3/24*OO[[#This Row],[70 (27JUN1985 15:00:00)-Water Temperature (C)]]*OO[[#This Row],[12]]/SUM(OO[12])</f>
        <v>1.8189050677957386E-2</v>
      </c>
      <c r="O174" s="10">
        <f>3/24*OO[[#This Row],[71 (27JUN1985 18:00:00)-Water Temperature (C)]]*OO[[#This Row],[13]]/SUM(OO[13])</f>
        <v>5.3272026630628695E-2</v>
      </c>
      <c r="P174" s="10">
        <f>3/24*OO[[#This Row],[72 (27JUN1985 21:00:00)-Water Temperature (C)]]*OO[[#This Row],[14]]/SUM(OO[14])</f>
        <v>5.822816612069677E-2</v>
      </c>
      <c r="Q174" s="10">
        <f>3/24*OO[[#This Row],[73 (28JUN1985 00:00:00)-Water Temperature (C)]]*OO[[#This Row],[15]]/SUM(OO[15])</f>
        <v>2.9260561341053631E-2</v>
      </c>
      <c r="R174" s="10">
        <f>3/24*OO[[#This Row],[74 (28JUN1985 03:00:00)-Water Temperature (C)]]*OO[[#This Row],[16]]/SUM(OO[16])</f>
        <v>8.0405436101848842E-3</v>
      </c>
      <c r="S174" s="10">
        <f>3/24*OO[[#This Row],[75 (28JUN1985 06:00:00)-Water Temperature (C)]]*OO[[#This Row],[17]]/SUM(OO[17])</f>
        <v>1.402709548273812E-3</v>
      </c>
      <c r="T174" s="10">
        <f>3/24*OO[[#This Row],[76 (28JUN1985 09:00:00)-Water Temperature (C)]]*OO[[#This Row],[18]]/SUM(OO[18])</f>
        <v>2.0025479207222416E-4</v>
      </c>
      <c r="U174" s="10">
        <f>3/24*OO[[#This Row],[77 (28JUN1985 12:00:00)-Water Temperature (C)]]*OO[[#This Row],[19]]/SUM(OO[19])</f>
        <v>4.6255331104352706E-5</v>
      </c>
      <c r="V174" s="10">
        <f>3/24000000*OO[[#This Row],[78 (28JUN1985 15:00:00)-Water Temperature (C)]]*OO[[#This Row],[20]]</f>
        <v>2.8044742313450001E-5</v>
      </c>
      <c r="W174" s="10">
        <f>3/24000000*OO[[#This Row],[79 (28JUN1985 18:00:00)-Water Temperature (C)]]*OO[[#This Row],[21]]</f>
        <v>2.4026194754100003E-5</v>
      </c>
      <c r="X174" s="10">
        <f>3/24000000*OO[[#This Row],[80 (28JUN1985 21:00:00)-Water Temperature (C)]]*OO[[#This Row],[22]]</f>
        <v>2.1899259684287503E-5</v>
      </c>
      <c r="Y174" s="10">
        <f>3/24000000*OO[[#This Row],[81 (29JUN1985 00:00:00)-Water Temperature (C)]]*OO[[#This Row],[23]]</f>
        <v>2.047992780815625E-5</v>
      </c>
      <c r="Z174" s="10">
        <f>3/24000000*OO[[#This Row],[82 (29JUN1985 03:00:00)-Water Temperature (C)]]*OO[[#This Row],[24]]</f>
        <v>1.9225016444654998E-5</v>
      </c>
      <c r="AA174" s="10">
        <f>3/24000000*OO[[#This Row],[83 (29JUN1985 06:00:00)-Water Temperature (C)]]*OO[[#This Row],[25]]</f>
        <v>1.7688684197827501E-5</v>
      </c>
      <c r="AB174" s="10">
        <f>3/24000000*OO[[#This Row],[84 (29JUN1985 09:00:00)-Water Temperature (C)]]*OO[[#This Row],[26]]</f>
        <v>1.6392080541539999E-5</v>
      </c>
      <c r="AC174" s="10">
        <f>3/24000000*OO[[#This Row],[85 (29JUN1985 12:00:00)-Water Temperature (C)]]*OO[[#This Row],[27]]</f>
        <v>1.4932801382567499E-5</v>
      </c>
      <c r="AD174" s="10">
        <f>3/24000000*OO[[#This Row],[86 (29JUN1985 15:00:00)-Water Temperature (C)]]*OO[[#This Row],[28]]</f>
        <v>1.3615559409374999E-5</v>
      </c>
      <c r="AE174" s="10">
        <f>3/24000000*OO[[#This Row],[88 (29JUN1985 21:00:00)-Water Temperature (C)]]*OO[[#This Row],[30]]</f>
        <v>1.2703347257331246E-5</v>
      </c>
      <c r="AF174" s="10">
        <f>3/24000000*OO[[#This Row],[88 (29JUN1985 21:00:00)-Water Temperature (C)]]*OO[[#This Row],[30]]</f>
        <v>1.2703347257331246E-5</v>
      </c>
      <c r="AG174" s="10">
        <f>3/24000000*OO[[#This Row],[89 (30JUN1985 00:00:00)-Water Temperature (C)]]*OO[[#This Row],[31]]</f>
        <v>1.319001543401625E-5</v>
      </c>
      <c r="AH174" s="10">
        <f>3/24000000*OO[[#This Row],[90 (30JUN1985 03:00:00)-Water Temperature (C)]]*OO[[#This Row],[32]]</f>
        <v>1.3669148444917499E-5</v>
      </c>
      <c r="AI174" s="10">
        <f>3/24000000*OO[[#This Row],[91 (30JUN1985 06:00:00)-Water Temperature (C)]]*OO[[#This Row],[33]]</f>
        <v>1.374750183575875E-5</v>
      </c>
      <c r="AJ174" s="10">
        <f>3/24000000*OO[[#This Row],[92 (30JUN1985 09:00:00)-Water Temperature (C)]]*OO[[#This Row],[34]]</f>
        <v>1.3738947084795E-5</v>
      </c>
      <c r="AK174" s="10">
        <f>3/24000000*OO[[#This Row],[93 (30JUN1985 12:00:00)-Water Temperature (C)]]*OO[[#This Row],[35]]</f>
        <v>1.3185478860892498E-5</v>
      </c>
      <c r="AL174" s="10">
        <f>3/24000000*OO[[#This Row],[94 (30JUN1985 15:00:00)-Water Temperature (C)]]*OO[[#This Row],[36]]</f>
        <v>1.2403359908029997E-5</v>
      </c>
      <c r="AM174" s="10">
        <f>3/24000000*OO[[#This Row],[95 (30JUN1985 18:00:00)-Water Temperature (C)]]*OO[[#This Row],[37]]</f>
        <v>1.1653259279829999E-5</v>
      </c>
      <c r="AN174" s="10">
        <f>3/24000000*OO[[#This Row],[96 (30JUN1985 21:00:00)-Water Temperature (C)]]*OO[[#This Row],[38]]</f>
        <v>1.0639521570704997E-5</v>
      </c>
      <c r="AO174" s="10">
        <f>3/24000000*OO[[#This Row],[97 (01JUL1985 00:00:00)-Water Temperature (C)]]*OO[[#This Row],[39]]</f>
        <v>9.3832463073375E-6</v>
      </c>
      <c r="AP174" s="10">
        <f>3/24000000*OO[[#This Row],[98 (01JUL1985 03:00:00)-Water Temperature (C)]]*OO[[#This Row],[40]]</f>
        <v>8.3206612553399994E-6</v>
      </c>
      <c r="AQ174" s="10">
        <f>3/24000000*OO[[#This Row],[99 (01JUL1985 06:00:00)-Water Temperature (C)]]*OO[[#This Row],[41]]</f>
        <v>7.5393873822037491E-6</v>
      </c>
      <c r="AR174" s="10">
        <f>3/24000000*OO[[#This Row],[100 (01JUL1985 09:00:00)-Water Temperature (C)]]*OO[[#This Row],[42]]</f>
        <v>7.1245317721199998E-6</v>
      </c>
      <c r="AS174" s="10">
        <f>3/24000000*OO[[#This Row],[101 (01JUL1985 12:00:00)-Water Temperature (C)]]*OO[[#This Row],[43]]</f>
        <v>6.6704295410399995E-6</v>
      </c>
      <c r="AT174" s="10">
        <f>3/24000000*OO[[#This Row],[102 (01JUL1985 15:00:00)-Water Temperature (C)]]*OO[[#This Row],[44]]</f>
        <v>6.1315459817399988E-6</v>
      </c>
      <c r="AU174" s="10">
        <f>3/24000000*OO[[#This Row],[103 (01JUL1985 18:00:00)-Water Temperature (C)]]*OO[[#This Row],[45]]</f>
        <v>5.60085135301875E-6</v>
      </c>
      <c r="AV174" s="10">
        <f>3/24000000*OO[[#This Row],[104 (01JUL1985 21:00:00)-Water Temperature (C)]]*OO[[#This Row],[46]]</f>
        <v>4.96318985898125E-6</v>
      </c>
      <c r="AW174" s="10">
        <f>3/24000000*OO[[#This Row],[105 (02JUL1985 00:00:00)-Water Temperature (C)]]*OO[[#This Row],[47]]</f>
        <v>4.3575493362899991E-6</v>
      </c>
      <c r="AX174" s="10">
        <f>3/24000000*OO[[#This Row],[106 (02JUL1985 03:00:00)-Water Temperature (C)]]*OO[[#This Row],[48]]</f>
        <v>3.8844317957099998E-6</v>
      </c>
      <c r="AY174" s="10">
        <f>3/24000000*OO[[#This Row],[107 (02JUL1985 06:00:00)-Water Temperature (C)]]*OO[[#This Row],[49]]</f>
        <v>3.5108217596624998E-6</v>
      </c>
      <c r="AZ174" s="10">
        <f>3/24000000*OO[[#This Row],[108 (02JUL1985 09:00:00)-Water Temperature (C)]]*OO[[#This Row],[50]]</f>
        <v>3.1985198104049999E-6</v>
      </c>
      <c r="BA174" s="10">
        <f>3/24000000*OO[[#This Row],[109 (02JUL1985 12:00:00)-Water Temperature (C)]]*OO[[#This Row],[51]]</f>
        <v>2.9541559078299998E-6</v>
      </c>
      <c r="BB174" s="10">
        <f>3/24000000*OO[[#This Row],[110 (02JUL1985 15:00:00)-Water Temperature (C)]]*OO[[#This Row],[52]]</f>
        <v>2.6604542549324999E-6</v>
      </c>
      <c r="BC174" s="10">
        <f>3/24000000*OO[[#This Row],[111 (02JUL1985 18:00:00)-Water Temperature (C)]]*OO[[#This Row],[53]]</f>
        <v>2.3558702469723748E-6</v>
      </c>
      <c r="BD174" s="10">
        <f>3/24000000*OO[[#This Row],[112 (02JUL1985 21:00:00)-Water Temperature (C)]]*OO[[#This Row],[54]]</f>
        <v>2.0219970659500001E-6</v>
      </c>
      <c r="BE174" s="10">
        <f>3/24000000*OO[[#This Row],[113 (03JUL1985 00:00:00)-Water Temperature (C)]]*OO[[#This Row],[55]]</f>
        <v>1.725007266770125E-6</v>
      </c>
      <c r="BF174" s="10">
        <f>3/24000000*OO[[#This Row],[114 (03JUL1985 03:00:00)-Water Temperature (C)]]*OO[[#This Row],[56]]</f>
        <v>1.4670996435322499E-6</v>
      </c>
      <c r="BG174" s="10">
        <f>3/24000000*OO[[#This Row],[115 (03JUL1985 06:00:00)-Water Temperature (C)]]*OO[[#This Row],[57]]</f>
        <v>1.2252710819700001E-6</v>
      </c>
      <c r="BH174" s="10">
        <f>3/24000000*OO[[#This Row],[116 (03JUL1985 09:00:00)-Water Temperature (C)]]*OO[[#This Row],[58]]</f>
        <v>9.9919987441762501E-7</v>
      </c>
      <c r="BI174" s="10">
        <f>3/24000000*OO[[#This Row],[117 (03JUL1985 12:00:00)-Water Temperature (C)]]*OO[[#This Row],[59]]</f>
        <v>7.9478566555500011E-7</v>
      </c>
      <c r="BJ174" s="10">
        <f>3/24000000*OO[[#This Row],[118 (03JUL1985 15:00:00)-Water Temperature (C)]]*OO[[#This Row],[60]]</f>
        <v>6.1258259938500003E-7</v>
      </c>
      <c r="BK174" s="10">
        <f>3/24000000*OO[[#This Row],[119 (03JUL1985 18:00:00)-Water Temperature (C)]]*OO[[#This Row],[61]]</f>
        <v>4.6090904166199995E-7</v>
      </c>
      <c r="BL174" s="10">
        <f>3/24000000*OO[[#This Row],[120 (03JUL1985 21:00:00)-Water Temperature (C)]]*OO[[#This Row],[62]]</f>
        <v>3.3989353497749997E-7</v>
      </c>
      <c r="BM174" s="10">
        <f>3/24000000*OO[[#This Row],[121 (04JUL1985 00:00:00)-Water Temperature (C)]]*OO[[#This Row],[63]]</f>
        <v>2.5769632037175003E-7</v>
      </c>
      <c r="BN174" s="10">
        <f>3/24000000*OO[[#This Row],[122 (04JUL1985 03:00:00)-Water Temperature (C)]]*OO[[#This Row],[64]]</f>
        <v>2.0769902794799997E-7</v>
      </c>
      <c r="BO174" s="10">
        <f>3/24000000*OO[[#This Row],[123 (04JUL1985 06:00:00)-Water Temperature (C)]]*OO[[#This Row],[65]]</f>
        <v>1.7513468161239997E-7</v>
      </c>
      <c r="BP174" s="10">
        <f>3/24000000*OO[[#This Row],[124 (04JUL1985 09:00:00)-Water Temperature (C)]]*OO[[#This Row],[66]]</f>
        <v>1.5756426831989998E-7</v>
      </c>
      <c r="BQ174" s="10">
        <f>3/24000000*OO[[#This Row],[125 (04JUL1985 12:00:00)-Water Temperature (C)]]*OO[[#This Row],[67]]</f>
        <v>1.4331962352959999E-7</v>
      </c>
      <c r="BR174" s="10">
        <f>3/24000000*OO[[#This Row],[126 (04JUL1985 15:00:00)-Water Temperature (C)]]*OO[[#This Row],[68]]</f>
        <v>1.2793351039218749E-7</v>
      </c>
      <c r="BS174" s="10">
        <f>3/24000000*OO[[#This Row],[127 (04JUL1985 18:00:00)-Water Temperature (C)]]*OO[[#This Row],[69]]</f>
        <v>1.1537609635695001E-7</v>
      </c>
      <c r="BT174" s="10">
        <f>3/24000000*OO[[#This Row],[128 (04JUL1985 21:00:00)-Water Temperature (C)]]*OO[[#This Row],[70]]</f>
        <v>1.0286242727949999E-7</v>
      </c>
      <c r="BU174" s="10">
        <f>3/24000000*OO[[#This Row],[129 (05JUL1985 00:00:00)-Water Temperature (C)]]*OO[[#This Row],[71]]</f>
        <v>9.0050198231025E-8</v>
      </c>
      <c r="BV174" s="10">
        <f>3/24000000*OO[[#This Row],[130 (05JUL1985 03:00:00)-Water Temperature (C)]]*OO[[#This Row],[72]]</f>
        <v>8.0716128525075003E-8</v>
      </c>
      <c r="BW174" s="10">
        <f>3/24000000*OO[[#This Row],[131 (05JUL1985 06:00:00)-Water Temperature (C)]]*OO[[#This Row],[73]]</f>
        <v>7.444810235275E-8</v>
      </c>
      <c r="BX174" s="10">
        <f>3/24000000*OO[[#This Row],[132 (05JUL1985 09:00:00)-Water Temperature (C)]]*OO[[#This Row],[74]]</f>
        <v>7.3259921388125002E-8</v>
      </c>
      <c r="BY174" s="10">
        <f>3/24000000*OO[[#This Row],[133 (05JUL1985 12:00:00)-Water Temperature (C)]]*OO[[#This Row],[75]]</f>
        <v>7.2524707214124984E-8</v>
      </c>
      <c r="BZ174" s="10">
        <f>3/24000000*OO[[#This Row],[134 (05JUL1985 15:00:00)-Water Temperature (C)]]*OO[[#This Row],[76]]</f>
        <v>7.0720317384062499E-8</v>
      </c>
      <c r="CA174" s="10">
        <f>3/24000000*OO[[#This Row],[135 (05JUL1985 18:00:00)-Water Temperature (C)]]*OO[[#This Row],[77]]</f>
        <v>6.8123320834949999E-8</v>
      </c>
      <c r="CB174" s="10">
        <f>3/24000000*OO[[#This Row],[136 (05JUL1985 21:00:00)-Water Temperature (C)]]*OO[[#This Row],[78]]</f>
        <v>6.3185475565250003E-8</v>
      </c>
      <c r="CC174" s="10">
        <f>3/24000000*OO[[#This Row],[137 (06JUL1985 00:00:00)-Water Temperature (C)]]*OO[[#This Row],[79]]</f>
        <v>5.7251026873250003E-8</v>
      </c>
      <c r="CD174" s="10">
        <f>3/24000000*OO[[#This Row],[138 (06JUL1985 03:00:00)-Water Temperature (C)]]*OO[[#This Row],[80]]</f>
        <v>5.2986205549200001E-8</v>
      </c>
      <c r="CE174" s="10">
        <f>3/24000000*OO[[#This Row],[139 (06JUL1985 06:00:00)-Water Temperature (C)]]*OO[[#This Row],[81]]</f>
        <v>5.0872371808799994E-8</v>
      </c>
      <c r="CF174" s="10">
        <f>3/24000000*OO[[#This Row],[140 (06JUL1985 09:00:00)-Water Temperature (C)]]*OO[[#This Row],[82]]</f>
        <v>5.2521689438249999E-8</v>
      </c>
      <c r="CG174" s="10">
        <f>3/24000000*OO[[#This Row],[141 (06JUL1985 12:00:00)-Water Temperature (C)]]*OO[[#This Row],[83]]</f>
        <v>5.4670522408999997E-8</v>
      </c>
      <c r="CH174" s="10">
        <f>3/24000000*OO[[#This Row],[142 (06JUL1985 15:00:00)-Water Temperature (C)]]*OO[[#This Row],[84]]</f>
        <v>5.5841199137875005E-8</v>
      </c>
      <c r="CI174" s="10">
        <f>3/24000000*OO[[#This Row],[143 (06JUL1985 18:00:00)-Water Temperature (C)]]*OO[[#This Row],[85]]</f>
        <v>5.5327151886749999E-8</v>
      </c>
      <c r="CJ174" s="10">
        <f>3/24000000*OO[[#This Row],[144 (06JUL1985 21:00:00)-Water Temperature (C)]]*OO[[#This Row],[86]]</f>
        <v>5.2547561093E-8</v>
      </c>
      <c r="CK174" s="10">
        <f>3/24000000*OO[[#This Row],[145 (07JUL1985 00:00:00)-Water Temperature (C)]]*OO[[#This Row],[87]]</f>
        <v>4.8521639383674999E-8</v>
      </c>
      <c r="CL174" s="10">
        <f>3/24000000*OO[[#This Row],[146 (07JUL1985 03:00:00)-Water Temperature (C)]]*OO[[#This Row],[88]]</f>
        <v>4.5527935120574999E-8</v>
      </c>
      <c r="CM174" s="10">
        <f>3/24000000*OO[[#This Row],[147 (07JUL1985 06:00:00)-Water Temperature (C)]]*OO[[#This Row],[89]]</f>
        <v>4.4087389904075003E-8</v>
      </c>
      <c r="CN174" s="10">
        <f>3/24000000*OO[[#This Row],[148 (07JUL1985 09:00:00)-Water Temperature (C)]]*OO[[#This Row],[90]]</f>
        <v>4.5362009929500001E-8</v>
      </c>
      <c r="CO174" s="10">
        <f>3/24000000*OO[[#This Row],[149 (07JUL1985 12:00:00)-Water Temperature (C)]]*OO[[#This Row],[91]]</f>
        <v>4.5714188610600001E-8</v>
      </c>
      <c r="CP174" s="10">
        <f>3/24000000*OO[[#This Row],[150 (07JUL1985 15:00:00)-Water Temperature (C)]]*OO[[#This Row],[92]]</f>
        <v>4.6577613399637497E-8</v>
      </c>
      <c r="CQ174" s="10">
        <f>3/24000000*OO[[#This Row],[151 (07JUL1985 18:00:00)-Water Temperature (C)]]*OO[[#This Row],[93]]</f>
        <v>4.6578499190299993E-8</v>
      </c>
      <c r="CR174" s="10">
        <f>3/24000000*OO[[#This Row],[152 (07JUL1985 21:00:00)-Water Temperature (C)]]*OO[[#This Row],[94]]</f>
        <v>4.4607408306637502E-8</v>
      </c>
      <c r="CS174" s="10">
        <f>3/24000000*OO[[#This Row],[153 (08JUL1985 00:00:00)-Water Temperature (C)]]*OO[[#This Row],[95]]</f>
        <v>4.141347758389999E-8</v>
      </c>
      <c r="CT174" s="10">
        <f>3/24000000*OO[[#This Row],[154 (08JUL1985 03:00:00)-Water Temperature (C)]]*OO[[#This Row],[96]]</f>
        <v>3.8346930419849996E-8</v>
      </c>
      <c r="CU174" s="10">
        <f>3/24000000*OO[[#This Row],[155 (08JUL1985 06:00:00)-Water Temperature (C)]]*OO[[#This Row],[97]]</f>
        <v>3.6276221750850001E-8</v>
      </c>
      <c r="CV174" s="10">
        <f>3/24000000*OO[[#This Row],[156 (08JUL1985 09:00:00)-Water Temperature (C)]]*OO[[#This Row],[98]]</f>
        <v>3.6115570487424996E-8</v>
      </c>
      <c r="CW174" s="10">
        <f>3/24000000*OO[[#This Row],[157 (08JUL1985 12:00:00)-Water Temperature (C)]]*OO[[#This Row],[99]]</f>
        <v>3.5776852092099999E-8</v>
      </c>
    </row>
    <row r="175" spans="1:101" x14ac:dyDescent="0.35">
      <c r="A175" t="s">
        <v>180</v>
      </c>
      <c r="B175">
        <v>1339.7059999999999</v>
      </c>
      <c r="C175" s="10">
        <f>3/24*OO[[#This Row],[59 (26JUN1985 06:00:00)-Water Temperature (C)]]*OO[[#This Row],[1]]/SUM(OO[1])</f>
        <v>0</v>
      </c>
      <c r="D175" s="10">
        <f>3/24*OO[[#This Row],[60 (26JUN1985 09:00:00)-Water Temperature (C)]]*OO[[#This Row],[2]]/SUM(OO[2])</f>
        <v>0</v>
      </c>
      <c r="E175" s="10">
        <f>3/24*OO[[#This Row],[61 (26JUN1985 12:00:00)-Water Temperature (C)]]*OO[[#This Row],[3]]/SUM(OO[3])</f>
        <v>0</v>
      </c>
      <c r="F175" s="10">
        <f>3/24*OO[[#This Row],[62 (26JUN1985 15:00:00)-Water Temperature (C)]]*OO[[#This Row],[4]]/SUM(OO[4])</f>
        <v>0</v>
      </c>
      <c r="G175" s="10">
        <f>3/24*OO[[#This Row],[63 (26JUN1985 18:00:00)-Water Temperature (C)]]*OO[[#This Row],[5]]/SUM(OO[5])</f>
        <v>0</v>
      </c>
      <c r="H175" s="10">
        <f>3/24*OO[[#This Row],[64 (26JUN1985 21:00:00)-Water Temperature (C)]]*OO[[#This Row],[6]]/SUM(OO[6])</f>
        <v>2.1888078437384801E-39</v>
      </c>
      <c r="I175" s="10">
        <f>3/24*OO[[#This Row],[65 (27JUN1985 00:00:00)-Water Temperature (C)]]*OO[[#This Row],[7]]/SUM(OO[7])</f>
        <v>1.0967396629646121E-27</v>
      </c>
      <c r="J175" s="10">
        <f>3/24*OO[[#This Row],[66 (27JUN1985 03:00:00)-Water Temperature (C)]]*OO[[#This Row],[8]]/SUM(OO[8])</f>
        <v>6.9839657159154906E-16</v>
      </c>
      <c r="K175" s="10">
        <f>3/24*OO[[#This Row],[67 (27JUN1985 06:00:00)-Water Temperature (C)]]*OO[[#This Row],[9]]/SUM(OO[9])</f>
        <v>2.7535984557645085E-8</v>
      </c>
      <c r="L175" s="10">
        <f>3/24*OO[[#This Row],[68 (27JUN1985 09:00:00)-Water Temperature (C)]]*OO[[#This Row],[10]]/SUM(OO[10])</f>
        <v>3.1289247128687812E-5</v>
      </c>
      <c r="M175" s="10">
        <f>3/24*OO[[#This Row],[69 (27JUN1985 12:00:00)-Water Temperature (C)]]*OO[[#This Row],[11]]/SUM(OO[11])</f>
        <v>2.2253748473531482E-3</v>
      </c>
      <c r="N175" s="10">
        <f>3/24*OO[[#This Row],[70 (27JUN1985 15:00:00)-Water Temperature (C)]]*OO[[#This Row],[12]]/SUM(OO[12])</f>
        <v>2.6856697054611703E-2</v>
      </c>
      <c r="O175" s="10">
        <f>3/24*OO[[#This Row],[71 (27JUN1985 18:00:00)-Water Temperature (C)]]*OO[[#This Row],[13]]/SUM(OO[13])</f>
        <v>8.869524055207037E-2</v>
      </c>
      <c r="P175" s="10">
        <f>3/24*OO[[#This Row],[72 (27JUN1985 21:00:00)-Water Temperature (C)]]*OO[[#This Row],[14]]/SUM(OO[14])</f>
        <v>0.10701233445093349</v>
      </c>
      <c r="Q175" s="10">
        <f>3/24*OO[[#This Row],[73 (28JUN1985 00:00:00)-Water Temperature (C)]]*OO[[#This Row],[15]]/SUM(OO[15])</f>
        <v>5.8381894882506447E-2</v>
      </c>
      <c r="R175" s="10">
        <f>3/24*OO[[#This Row],[74 (28JUN1985 03:00:00)-Water Temperature (C)]]*OO[[#This Row],[16]]/SUM(OO[16])</f>
        <v>1.7172959202347515E-2</v>
      </c>
      <c r="S175" s="10">
        <f>3/24*OO[[#This Row],[75 (28JUN1985 06:00:00)-Water Temperature (C)]]*OO[[#This Row],[17]]/SUM(OO[17])</f>
        <v>3.1564037758354496E-3</v>
      </c>
      <c r="T175" s="10">
        <f>3/24*OO[[#This Row],[76 (28JUN1985 09:00:00)-Water Temperature (C)]]*OO[[#This Row],[18]]/SUM(OO[18])</f>
        <v>4.5443860185329576E-4</v>
      </c>
      <c r="U175" s="10">
        <f>3/24*OO[[#This Row],[77 (28JUN1985 12:00:00)-Water Temperature (C)]]*OO[[#This Row],[19]]/SUM(OO[19])</f>
        <v>9.3753806352166904E-5</v>
      </c>
      <c r="V175" s="10">
        <f>3/24000000*OO[[#This Row],[78 (28JUN1985 15:00:00)-Water Temperature (C)]]*OO[[#This Row],[20]]</f>
        <v>5.1664850848437501E-5</v>
      </c>
      <c r="W175" s="10">
        <f>3/24000000*OO[[#This Row],[79 (28JUN1985 18:00:00)-Water Temperature (C)]]*OO[[#This Row],[21]]</f>
        <v>4.3383516227999991E-5</v>
      </c>
      <c r="X175" s="10">
        <f>3/24000000*OO[[#This Row],[80 (28JUN1985 21:00:00)-Water Temperature (C)]]*OO[[#This Row],[22]]</f>
        <v>3.9513719768849996E-5</v>
      </c>
      <c r="Y175" s="10">
        <f>3/24000000*OO[[#This Row],[81 (29JUN1985 00:00:00)-Water Temperature (C)]]*OO[[#This Row],[23]]</f>
        <v>3.6912054113299997E-5</v>
      </c>
      <c r="Z175" s="10">
        <f>3/24000000*OO[[#This Row],[82 (29JUN1985 03:00:00)-Water Temperature (C)]]*OO[[#This Row],[24]]</f>
        <v>3.4678601526099997E-5</v>
      </c>
      <c r="AA175" s="10">
        <f>3/24000000*OO[[#This Row],[83 (29JUN1985 06:00:00)-Water Temperature (C)]]*OO[[#This Row],[25]]</f>
        <v>3.1983367818699999E-5</v>
      </c>
      <c r="AB175" s="10">
        <f>3/24000000*OO[[#This Row],[84 (29JUN1985 09:00:00)-Water Temperature (C)]]*OO[[#This Row],[26]]</f>
        <v>2.9689379008087501E-5</v>
      </c>
      <c r="AC175" s="10">
        <f>3/24000000*OO[[#This Row],[85 (29JUN1985 12:00:00)-Water Temperature (C)]]*OO[[#This Row],[27]]</f>
        <v>2.7049709302500003E-5</v>
      </c>
      <c r="AD175" s="10">
        <f>3/24000000*OO[[#This Row],[86 (29JUN1985 15:00:00)-Water Temperature (C)]]*OO[[#This Row],[28]]</f>
        <v>2.4677064094987501E-5</v>
      </c>
      <c r="AE175" s="10">
        <f>3/24000000*OO[[#This Row],[88 (29JUN1985 21:00:00)-Water Temperature (C)]]*OO[[#This Row],[30]]</f>
        <v>2.2919164716825E-5</v>
      </c>
      <c r="AF175" s="10">
        <f>3/24000000*OO[[#This Row],[88 (29JUN1985 21:00:00)-Water Temperature (C)]]*OO[[#This Row],[30]]</f>
        <v>2.2919164716825E-5</v>
      </c>
      <c r="AG175" s="10">
        <f>3/24000000*OO[[#This Row],[89 (30JUN1985 00:00:00)-Water Temperature (C)]]*OO[[#This Row],[31]]</f>
        <v>2.3801157250200001E-5</v>
      </c>
      <c r="AH175" s="10">
        <f>3/24000000*OO[[#This Row],[90 (30JUN1985 03:00:00)-Water Temperature (C)]]*OO[[#This Row],[32]]</f>
        <v>2.465582825055E-5</v>
      </c>
      <c r="AI175" s="10">
        <f>3/24000000*OO[[#This Row],[91 (30JUN1985 06:00:00)-Water Temperature (C)]]*OO[[#This Row],[33]]</f>
        <v>2.4804276914399998E-5</v>
      </c>
      <c r="AJ175" s="10">
        <f>3/24000000*OO[[#This Row],[92 (30JUN1985 09:00:00)-Water Temperature (C)]]*OO[[#This Row],[34]]</f>
        <v>2.4831345127812498E-5</v>
      </c>
      <c r="AK175" s="10">
        <f>3/24000000*OO[[#This Row],[93 (30JUN1985 12:00:00)-Water Temperature (C)]]*OO[[#This Row],[35]]</f>
        <v>2.3840997401450004E-5</v>
      </c>
      <c r="AL175" s="10">
        <f>3/24000000*OO[[#This Row],[94 (30JUN1985 15:00:00)-Water Temperature (C)]]*OO[[#This Row],[36]]</f>
        <v>2.2415667629124996E-5</v>
      </c>
      <c r="AM175" s="10">
        <f>3/24000000*OO[[#This Row],[95 (30JUN1985 18:00:00)-Water Temperature (C)]]*OO[[#This Row],[37]]</f>
        <v>2.1005441745749995E-5</v>
      </c>
      <c r="AN175" s="10">
        <f>3/24000000*OO[[#This Row],[96 (30JUN1985 21:00:00)-Water Temperature (C)]]*OO[[#This Row],[38]]</f>
        <v>1.9121185206357499E-5</v>
      </c>
      <c r="AO175" s="10">
        <f>3/24000000*OO[[#This Row],[97 (01JUL1985 00:00:00)-Water Temperature (C)]]*OO[[#This Row],[39]]</f>
        <v>1.682695628005E-5</v>
      </c>
      <c r="AP175" s="10">
        <f>3/24000000*OO[[#This Row],[98 (01JUL1985 03:00:00)-Water Temperature (C)]]*OO[[#This Row],[40]]</f>
        <v>1.4899171890264999E-5</v>
      </c>
      <c r="AQ175" s="10">
        <f>3/24000000*OO[[#This Row],[99 (01JUL1985 06:00:00)-Water Temperature (C)]]*OO[[#This Row],[41]]</f>
        <v>1.3482799565600002E-5</v>
      </c>
      <c r="AR175" s="10">
        <f>3/24000000*OO[[#This Row],[100 (01JUL1985 09:00:00)-Water Temperature (C)]]*OO[[#This Row],[42]]</f>
        <v>1.2743599296025E-5</v>
      </c>
      <c r="AS175" s="10">
        <f>3/24000000*OO[[#This Row],[101 (01JUL1985 12:00:00)-Water Temperature (C)]]*OO[[#This Row],[43]]</f>
        <v>1.1941644651855001E-5</v>
      </c>
      <c r="AT175" s="10">
        <f>3/24000000*OO[[#This Row],[102 (01JUL1985 15:00:00)-Water Temperature (C)]]*OO[[#This Row],[44]]</f>
        <v>1.0968384257774999E-5</v>
      </c>
      <c r="AU175" s="10">
        <f>3/24000000*OO[[#This Row],[103 (01JUL1985 18:00:00)-Water Temperature (C)]]*OO[[#This Row],[45]]</f>
        <v>9.9986980417099988E-6</v>
      </c>
      <c r="AV175" s="10">
        <f>3/24000000*OO[[#This Row],[104 (01JUL1985 21:00:00)-Water Temperature (C)]]*OO[[#This Row],[46]]</f>
        <v>8.827041520575E-6</v>
      </c>
      <c r="AW175" s="10">
        <f>3/24000000*OO[[#This Row],[105 (02JUL1985 00:00:00)-Water Temperature (C)]]*OO[[#This Row],[47]]</f>
        <v>7.7145273206287496E-6</v>
      </c>
      <c r="AX175" s="10">
        <f>3/24000000*OO[[#This Row],[106 (02JUL1985 03:00:00)-Water Temperature (C)]]*OO[[#This Row],[48]]</f>
        <v>6.859720203419999E-6</v>
      </c>
      <c r="AY175" s="10">
        <f>3/24000000*OO[[#This Row],[107 (02JUL1985 06:00:00)-Water Temperature (C)]]*OO[[#This Row],[49]]</f>
        <v>6.1825044898050008E-6</v>
      </c>
      <c r="AZ175" s="10">
        <f>3/24000000*OO[[#This Row],[108 (02JUL1985 09:00:00)-Water Temperature (C)]]*OO[[#This Row],[50]]</f>
        <v>5.6324054147999998E-6</v>
      </c>
      <c r="BA175" s="10">
        <f>3/24000000*OO[[#This Row],[109 (02JUL1985 12:00:00)-Water Temperature (C)]]*OO[[#This Row],[51]]</f>
        <v>5.2006929749662496E-6</v>
      </c>
      <c r="BB175" s="10">
        <f>3/24000000*OO[[#This Row],[110 (02JUL1985 15:00:00)-Water Temperature (C)]]*OO[[#This Row],[52]]</f>
        <v>4.6807747829074996E-6</v>
      </c>
      <c r="BC175" s="10">
        <f>3/24000000*OO[[#This Row],[111 (02JUL1985 18:00:00)-Water Temperature (C)]]*OO[[#This Row],[53]]</f>
        <v>4.1375137637712504E-6</v>
      </c>
      <c r="BD175" s="10">
        <f>3/24000000*OO[[#This Row],[112 (02JUL1985 21:00:00)-Water Temperature (C)]]*OO[[#This Row],[54]]</f>
        <v>3.5465118245812496E-6</v>
      </c>
      <c r="BE175" s="10">
        <f>3/24000000*OO[[#This Row],[113 (03JUL1985 00:00:00)-Water Temperature (C)]]*OO[[#This Row],[55]]</f>
        <v>3.0142138648724996E-6</v>
      </c>
      <c r="BF175" s="10">
        <f>3/24000000*OO[[#This Row],[114 (03JUL1985 03:00:00)-Water Temperature (C)]]*OO[[#This Row],[56]]</f>
        <v>2.5548065993999999E-6</v>
      </c>
      <c r="BG175" s="10">
        <f>3/24000000*OO[[#This Row],[115 (03JUL1985 06:00:00)-Water Temperature (C)]]*OO[[#This Row],[57]]</f>
        <v>2.1289142202074998E-6</v>
      </c>
      <c r="BH175" s="10">
        <f>3/24000000*OO[[#This Row],[116 (03JUL1985 09:00:00)-Water Temperature (C)]]*OO[[#This Row],[58]]</f>
        <v>1.7365932418994996E-6</v>
      </c>
      <c r="BI175" s="10">
        <f>3/24000000*OO[[#This Row],[117 (03JUL1985 12:00:00)-Water Temperature (C)]]*OO[[#This Row],[59]]</f>
        <v>1.3911749387538753E-6</v>
      </c>
      <c r="BJ175" s="10">
        <f>3/24000000*OO[[#This Row],[118 (03JUL1985 15:00:00)-Water Temperature (C)]]*OO[[#This Row],[60]]</f>
        <v>1.06602867288675E-6</v>
      </c>
      <c r="BK175" s="10">
        <f>3/24000000*OO[[#This Row],[119 (03JUL1985 18:00:00)-Water Temperature (C)]]*OO[[#This Row],[61]]</f>
        <v>8.0312423448124983E-7</v>
      </c>
      <c r="BL175" s="10">
        <f>3/24000000*OO[[#This Row],[120 (03JUL1985 21:00:00)-Water Temperature (C)]]*OO[[#This Row],[62]]</f>
        <v>5.92536116805375E-7</v>
      </c>
      <c r="BM175" s="10">
        <f>3/24000000*OO[[#This Row],[121 (04JUL1985 00:00:00)-Water Temperature (C)]]*OO[[#This Row],[63]]</f>
        <v>4.4894757489100004E-7</v>
      </c>
      <c r="BN175" s="10">
        <f>3/24000000*OO[[#This Row],[122 (04JUL1985 03:00:00)-Water Temperature (C)]]*OO[[#This Row],[64]]</f>
        <v>3.6116623088562491E-7</v>
      </c>
      <c r="BO175" s="10">
        <f>3/24000000*OO[[#This Row],[123 (04JUL1985 06:00:00)-Water Temperature (C)]]*OO[[#This Row],[65]]</f>
        <v>3.0415751431999997E-7</v>
      </c>
      <c r="BP175" s="10">
        <f>3/24000000*OO[[#This Row],[124 (04JUL1985 09:00:00)-Water Temperature (C)]]*OO[[#This Row],[66]]</f>
        <v>2.7358649645700005E-7</v>
      </c>
      <c r="BQ175" s="10">
        <f>3/24000000*OO[[#This Row],[125 (04JUL1985 12:00:00)-Water Temperature (C)]]*OO[[#This Row],[67]]</f>
        <v>2.4883952429625E-7</v>
      </c>
      <c r="BR175" s="10">
        <f>3/24000000*OO[[#This Row],[126 (04JUL1985 15:00:00)-Water Temperature (C)]]*OO[[#This Row],[68]]</f>
        <v>2.2258779376762498E-7</v>
      </c>
      <c r="BS175" s="10">
        <f>3/24000000*OO[[#This Row],[127 (04JUL1985 18:00:00)-Water Temperature (C)]]*OO[[#This Row],[69]]</f>
        <v>2.0105324128102499E-7</v>
      </c>
      <c r="BT175" s="10">
        <f>3/24000000*OO[[#This Row],[128 (04JUL1985 21:00:00)-Water Temperature (C)]]*OO[[#This Row],[70]]</f>
        <v>1.7915864409849998E-7</v>
      </c>
      <c r="BU175" s="10">
        <f>3/24000000*OO[[#This Row],[129 (05JUL1985 00:00:00)-Water Temperature (C)]]*OO[[#This Row],[71]]</f>
        <v>1.5672806778035002E-7</v>
      </c>
      <c r="BV175" s="10">
        <f>3/24000000*OO[[#This Row],[130 (05JUL1985 03:00:00)-Water Temperature (C)]]*OO[[#This Row],[72]]</f>
        <v>1.4010820494562496E-7</v>
      </c>
      <c r="BW175" s="10">
        <f>3/24000000*OO[[#This Row],[131 (05JUL1985 06:00:00)-Water Temperature (C)]]*OO[[#This Row],[73]]</f>
        <v>1.2915943394674999E-7</v>
      </c>
      <c r="BX175" s="10">
        <f>3/24000000*OO[[#This Row],[132 (05JUL1985 09:00:00)-Water Temperature (C)]]*OO[[#This Row],[74]]</f>
        <v>1.2706250848019999E-7</v>
      </c>
      <c r="BY175" s="10">
        <f>3/24000000*OO[[#This Row],[133 (05JUL1985 12:00:00)-Water Temperature (C)]]*OO[[#This Row],[75]]</f>
        <v>1.260497138236E-7</v>
      </c>
      <c r="BZ175" s="10">
        <f>3/24000000*OO[[#This Row],[134 (05JUL1985 15:00:00)-Water Temperature (C)]]*OO[[#This Row],[76]]</f>
        <v>1.2313808125992501E-7</v>
      </c>
      <c r="CA175" s="10">
        <f>3/24000000*OO[[#This Row],[135 (05JUL1985 18:00:00)-Water Temperature (C)]]*OO[[#This Row],[77]]</f>
        <v>1.1868455254799999E-7</v>
      </c>
      <c r="CB175" s="10">
        <f>3/24000000*OO[[#This Row],[136 (05JUL1985 21:00:00)-Water Temperature (C)]]*OO[[#This Row],[78]]</f>
        <v>1.1001615302480001E-7</v>
      </c>
      <c r="CC175" s="10">
        <f>3/24000000*OO[[#This Row],[137 (06JUL1985 00:00:00)-Water Temperature (C)]]*OO[[#This Row],[79]]</f>
        <v>9.9647306978374992E-8</v>
      </c>
      <c r="CD175" s="10">
        <f>3/24000000*OO[[#This Row],[138 (06JUL1985 03:00:00)-Water Temperature (C)]]*OO[[#This Row],[80]]</f>
        <v>9.1986630659099997E-8</v>
      </c>
      <c r="CE175" s="10">
        <f>3/24000000*OO[[#This Row],[139 (06JUL1985 06:00:00)-Water Temperature (C)]]*OO[[#This Row],[81]]</f>
        <v>8.8228903507250016E-8</v>
      </c>
      <c r="CF175" s="10">
        <f>3/24000000*OO[[#This Row],[140 (06JUL1985 09:00:00)-Water Temperature (C)]]*OO[[#This Row],[82]]</f>
        <v>9.10790765083E-8</v>
      </c>
      <c r="CG175" s="10">
        <f>3/24000000*OO[[#This Row],[141 (06JUL1985 12:00:00)-Water Temperature (C)]]*OO[[#This Row],[83]]</f>
        <v>9.5085189710550004E-8</v>
      </c>
      <c r="CH175" s="10">
        <f>3/24000000*OO[[#This Row],[142 (06JUL1985 15:00:00)-Water Temperature (C)]]*OO[[#This Row],[84]]</f>
        <v>9.7336239207450001E-8</v>
      </c>
      <c r="CI175" s="10">
        <f>3/24000000*OO[[#This Row],[143 (06JUL1985 18:00:00)-Water Temperature (C)]]*OO[[#This Row],[85]]</f>
        <v>9.6578142617449979E-8</v>
      </c>
      <c r="CJ175" s="10">
        <f>3/24000000*OO[[#This Row],[144 (06JUL1985 21:00:00)-Water Temperature (C)]]*OO[[#This Row],[86]]</f>
        <v>9.1595371746449998E-8</v>
      </c>
      <c r="CK175" s="10">
        <f>3/24000000*OO[[#This Row],[145 (07JUL1985 00:00:00)-Water Temperature (C)]]*OO[[#This Row],[87]]</f>
        <v>8.4466983839062489E-8</v>
      </c>
      <c r="CL175" s="10">
        <f>3/24000000*OO[[#This Row],[146 (07JUL1985 03:00:00)-Water Temperature (C)]]*OO[[#This Row],[88]]</f>
        <v>7.9042991687849988E-8</v>
      </c>
      <c r="CM175" s="10">
        <f>3/24000000*OO[[#This Row],[147 (07JUL1985 06:00:00)-Water Temperature (C)]]*OO[[#This Row],[89]]</f>
        <v>7.6472331234400004E-8</v>
      </c>
      <c r="CN175" s="10">
        <f>3/24000000*OO[[#This Row],[148 (07JUL1985 09:00:00)-Water Temperature (C)]]*OO[[#This Row],[90]]</f>
        <v>7.8626411857150002E-8</v>
      </c>
      <c r="CO175" s="10">
        <f>3/24000000*OO[[#This Row],[149 (07JUL1985 12:00:00)-Water Temperature (C)]]*OO[[#This Row],[91]]</f>
        <v>7.9482019464125006E-8</v>
      </c>
      <c r="CP175" s="10">
        <f>3/24000000*OO[[#This Row],[150 (07JUL1985 15:00:00)-Water Temperature (C)]]*OO[[#This Row],[92]]</f>
        <v>8.1147136831424984E-8</v>
      </c>
      <c r="CQ175" s="10">
        <f>3/24000000*OO[[#This Row],[151 (07JUL1985 18:00:00)-Water Temperature (C)]]*OO[[#This Row],[93]]</f>
        <v>8.1211283788774993E-8</v>
      </c>
      <c r="CR175" s="10">
        <f>3/24000000*OO[[#This Row],[152 (07JUL1985 21:00:00)-Water Temperature (C)]]*OO[[#This Row],[94]]</f>
        <v>7.7713387703399999E-8</v>
      </c>
      <c r="CS175" s="10">
        <f>3/24000000*OO[[#This Row],[153 (08JUL1985 00:00:00)-Water Temperature (C)]]*OO[[#This Row],[95]]</f>
        <v>7.2126286398425001E-8</v>
      </c>
      <c r="CT175" s="10">
        <f>3/24000000*OO[[#This Row],[154 (08JUL1985 03:00:00)-Water Temperature (C)]]*OO[[#This Row],[96]]</f>
        <v>6.6609216680212509E-8</v>
      </c>
      <c r="CU175" s="10">
        <f>3/24000000*OO[[#This Row],[155 (08JUL1985 06:00:00)-Water Temperature (C)]]*OO[[#This Row],[97]]</f>
        <v>6.2922622345774988E-8</v>
      </c>
      <c r="CV175" s="10">
        <f>3/24000000*OO[[#This Row],[156 (08JUL1985 09:00:00)-Water Temperature (C)]]*OO[[#This Row],[98]]</f>
        <v>6.2629426886400003E-8</v>
      </c>
      <c r="CW175" s="10">
        <f>3/24000000*OO[[#This Row],[157 (08JUL1985 12:00:00)-Water Temperature (C)]]*OO[[#This Row],[99]]</f>
        <v>6.2159732189100002E-8</v>
      </c>
    </row>
    <row r="176" spans="1:101" x14ac:dyDescent="0.35">
      <c r="A176" t="s">
        <v>182</v>
      </c>
      <c r="B176">
        <v>911.89760000000001</v>
      </c>
      <c r="C176" s="10">
        <f>3/24*OO[[#This Row],[59 (26JUN1985 06:00:00)-Water Temperature (C)]]*OO[[#This Row],[1]]/SUM(OO[1])</f>
        <v>0</v>
      </c>
      <c r="D176" s="10">
        <f>3/24*OO[[#This Row],[60 (26JUN1985 09:00:00)-Water Temperature (C)]]*OO[[#This Row],[2]]/SUM(OO[2])</f>
        <v>0</v>
      </c>
      <c r="E176" s="10">
        <f>3/24*OO[[#This Row],[61 (26JUN1985 12:00:00)-Water Temperature (C)]]*OO[[#This Row],[3]]/SUM(OO[3])</f>
        <v>0</v>
      </c>
      <c r="F176" s="10">
        <f>3/24*OO[[#This Row],[62 (26JUN1985 15:00:00)-Water Temperature (C)]]*OO[[#This Row],[4]]/SUM(OO[4])</f>
        <v>0</v>
      </c>
      <c r="G176" s="10">
        <f>3/24*OO[[#This Row],[63 (26JUN1985 18:00:00)-Water Temperature (C)]]*OO[[#This Row],[5]]/SUM(OO[5])</f>
        <v>0</v>
      </c>
      <c r="H176" s="10">
        <f>3/24*OO[[#This Row],[64 (26JUN1985 21:00:00)-Water Temperature (C)]]*OO[[#This Row],[6]]/SUM(OO[6])</f>
        <v>1.3205434667645686E-40</v>
      </c>
      <c r="I176" s="10">
        <f>3/24*OO[[#This Row],[65 (27JUN1985 00:00:00)-Water Temperature (C)]]*OO[[#This Row],[7]]/SUM(OO[7])</f>
        <v>6.1049601148730744E-29</v>
      </c>
      <c r="J176" s="10">
        <f>3/24*OO[[#This Row],[66 (27JUN1985 03:00:00)-Water Temperature (C)]]*OO[[#This Row],[8]]/SUM(OO[8])</f>
        <v>3.8852929033764979E-17</v>
      </c>
      <c r="K176" s="10">
        <f>3/24*OO[[#This Row],[67 (27JUN1985 06:00:00)-Water Temperature (C)]]*OO[[#This Row],[9]]/SUM(OO[9])</f>
        <v>7.4909824609200473E-9</v>
      </c>
      <c r="L176" s="10">
        <f>3/24*OO[[#This Row],[68 (27JUN1985 09:00:00)-Water Temperature (C)]]*OO[[#This Row],[10]]/SUM(OO[10])</f>
        <v>1.2488354557534272E-5</v>
      </c>
      <c r="M176" s="10">
        <f>3/24*OO[[#This Row],[69 (27JUN1985 12:00:00)-Water Temperature (C)]]*OO[[#This Row],[11]]/SUM(OO[11])</f>
        <v>1.0987893809796621E-3</v>
      </c>
      <c r="N176" s="10">
        <f>3/24*OO[[#This Row],[70 (27JUN1985 15:00:00)-Water Temperature (C)]]*OO[[#This Row],[12]]/SUM(OO[12])</f>
        <v>1.5518194662468012E-2</v>
      </c>
      <c r="O176" s="10">
        <f>3/24*OO[[#This Row],[71 (27JUN1985 18:00:00)-Water Temperature (C)]]*OO[[#This Row],[13]]/SUM(OO[13])</f>
        <v>5.8069818304147119E-2</v>
      </c>
      <c r="P176" s="10">
        <f>3/24*OO[[#This Row],[72 (27JUN1985 21:00:00)-Water Temperature (C)]]*OO[[#This Row],[14]]/SUM(OO[14])</f>
        <v>7.7638221793373804E-2</v>
      </c>
      <c r="Q176" s="10">
        <f>3/24*OO[[#This Row],[73 (28JUN1985 00:00:00)-Water Temperature (C)]]*OO[[#This Row],[15]]/SUM(OO[15])</f>
        <v>4.625880092414078E-2</v>
      </c>
      <c r="R176" s="10">
        <f>3/24*OO[[#This Row],[74 (28JUN1985 03:00:00)-Water Temperature (C)]]*OO[[#This Row],[16]]/SUM(OO[16])</f>
        <v>1.4646763882849828E-2</v>
      </c>
      <c r="S176" s="10">
        <f>3/24*OO[[#This Row],[75 (28JUN1985 06:00:00)-Water Temperature (C)]]*OO[[#This Row],[17]]/SUM(OO[17])</f>
        <v>2.8559788843146141E-3</v>
      </c>
      <c r="T176" s="10">
        <f>3/24*OO[[#This Row],[76 (28JUN1985 09:00:00)-Water Temperature (C)]]*OO[[#This Row],[18]]/SUM(OO[18])</f>
        <v>4.2260381844811149E-4</v>
      </c>
      <c r="U176" s="10">
        <f>3/24*OO[[#This Row],[77 (28JUN1985 12:00:00)-Water Temperature (C)]]*OO[[#This Row],[19]]/SUM(OO[19])</f>
        <v>8.257808701386147E-5</v>
      </c>
      <c r="V176" s="10">
        <f>3/24000000*OO[[#This Row],[78 (28JUN1985 15:00:00)-Water Temperature (C)]]*OO[[#This Row],[20]]</f>
        <v>4.2336876988349999E-5</v>
      </c>
      <c r="W176" s="10">
        <f>3/24000000*OO[[#This Row],[79 (28JUN1985 18:00:00)-Water Temperature (C)]]*OO[[#This Row],[21]]</f>
        <v>3.4856276511875001E-5</v>
      </c>
      <c r="X176" s="10">
        <f>3/24000000*OO[[#This Row],[80 (28JUN1985 21:00:00)-Water Temperature (C)]]*OO[[#This Row],[22]]</f>
        <v>3.1566797784800003E-5</v>
      </c>
      <c r="Y176" s="10">
        <f>3/24000000*OO[[#This Row],[81 (29JUN1985 00:00:00)-Water Temperature (C)]]*OO[[#This Row],[23]]</f>
        <v>2.9501721036375E-5</v>
      </c>
      <c r="Z176" s="10">
        <f>3/24000000*OO[[#This Row],[82 (29JUN1985 03:00:00)-Water Temperature (C)]]*OO[[#This Row],[24]]</f>
        <v>2.7869166178900004E-5</v>
      </c>
      <c r="AA176" s="10">
        <f>3/24000000*OO[[#This Row],[83 (29JUN1985 06:00:00)-Water Temperature (C)]]*OO[[#This Row],[25]]</f>
        <v>2.6016470653975001E-5</v>
      </c>
      <c r="AB176" s="10">
        <f>3/24000000*OO[[#This Row],[84 (29JUN1985 09:00:00)-Water Temperature (C)]]*OO[[#This Row],[26]]</f>
        <v>2.4472009994899997E-5</v>
      </c>
      <c r="AC176" s="10">
        <f>3/24000000*OO[[#This Row],[85 (29JUN1985 12:00:00)-Water Temperature (C)]]*OO[[#This Row],[27]]</f>
        <v>2.2573391862399997E-5</v>
      </c>
      <c r="AD176" s="10">
        <f>3/24000000*OO[[#This Row],[86 (29JUN1985 15:00:00)-Water Temperature (C)]]*OO[[#This Row],[28]]</f>
        <v>2.0831964902899999E-5</v>
      </c>
      <c r="AE176" s="10">
        <f>3/24000000*OO[[#This Row],[88 (29JUN1985 21:00:00)-Water Temperature (C)]]*OO[[#This Row],[30]]</f>
        <v>1.9035524552889999E-5</v>
      </c>
      <c r="AF176" s="10">
        <f>3/24000000*OO[[#This Row],[88 (29JUN1985 21:00:00)-Water Temperature (C)]]*OO[[#This Row],[30]]</f>
        <v>1.9035524552889999E-5</v>
      </c>
      <c r="AG176" s="10">
        <f>3/24000000*OO[[#This Row],[89 (30JUN1985 00:00:00)-Water Temperature (C)]]*OO[[#This Row],[31]]</f>
        <v>1.9286203284082497E-5</v>
      </c>
      <c r="AH176" s="10">
        <f>3/24000000*OO[[#This Row],[90 (30JUN1985 03:00:00)-Water Temperature (C)]]*OO[[#This Row],[32]]</f>
        <v>1.9759953397949999E-5</v>
      </c>
      <c r="AI176" s="10">
        <f>3/24000000*OO[[#This Row],[91 (30JUN1985 06:00:00)-Water Temperature (C)]]*OO[[#This Row],[33]]</f>
        <v>1.9930756058849998E-5</v>
      </c>
      <c r="AJ176" s="10">
        <f>3/24000000*OO[[#This Row],[92 (30JUN1985 09:00:00)-Water Temperature (C)]]*OO[[#This Row],[34]]</f>
        <v>2.0181225089899999E-5</v>
      </c>
      <c r="AK176" s="10">
        <f>3/24000000*OO[[#This Row],[93 (30JUN1985 12:00:00)-Water Temperature (C)]]*OO[[#This Row],[35]]</f>
        <v>1.9551150936194996E-5</v>
      </c>
      <c r="AL176" s="10">
        <f>3/24000000*OO[[#This Row],[94 (30JUN1985 15:00:00)-Water Temperature (C)]]*OO[[#This Row],[36]]</f>
        <v>1.8555493133059999E-5</v>
      </c>
      <c r="AM176" s="10">
        <f>3/24000000*OO[[#This Row],[95 (30JUN1985 18:00:00)-Water Temperature (C)]]*OO[[#This Row],[37]]</f>
        <v>1.7501623809879993E-5</v>
      </c>
      <c r="AN176" s="10">
        <f>3/24000000*OO[[#This Row],[96 (30JUN1985 21:00:00)-Water Temperature (C)]]*OO[[#This Row],[38]]</f>
        <v>1.6028633858647498E-5</v>
      </c>
      <c r="AO176" s="10">
        <f>3/24000000*OO[[#This Row],[97 (01JUL1985 00:00:00)-Water Temperature (C)]]*OO[[#This Row],[39]]</f>
        <v>1.4213908974811248E-5</v>
      </c>
      <c r="AP176" s="10">
        <f>3/24000000*OO[[#This Row],[98 (01JUL1985 03:00:00)-Water Temperature (C)]]*OO[[#This Row],[40]]</f>
        <v>1.2653335426929998E-5</v>
      </c>
      <c r="AQ176" s="10">
        <f>3/24000000*OO[[#This Row],[99 (01JUL1985 06:00:00)-Water Temperature (C)]]*OO[[#This Row],[41]]</f>
        <v>1.1521738958069997E-5</v>
      </c>
      <c r="AR176" s="10">
        <f>3/24000000*OO[[#This Row],[100 (01JUL1985 09:00:00)-Water Temperature (C)]]*OO[[#This Row],[42]]</f>
        <v>1.1015548405551248E-5</v>
      </c>
      <c r="AS176" s="10">
        <f>3/24000000*OO[[#This Row],[101 (01JUL1985 12:00:00)-Water Temperature (C)]]*OO[[#This Row],[43]]</f>
        <v>1.0459924424549998E-5</v>
      </c>
      <c r="AT176" s="10">
        <f>3/24000000*OO[[#This Row],[102 (01JUL1985 15:00:00)-Water Temperature (C)]]*OO[[#This Row],[44]]</f>
        <v>9.7233627612499974E-6</v>
      </c>
      <c r="AU176" s="10">
        <f>3/24000000*OO[[#This Row],[103 (01JUL1985 18:00:00)-Water Temperature (C)]]*OO[[#This Row],[45]]</f>
        <v>9.0046287665699978E-6</v>
      </c>
      <c r="AV176" s="10">
        <f>3/24000000*OO[[#This Row],[104 (01JUL1985 21:00:00)-Water Temperature (C)]]*OO[[#This Row],[46]]</f>
        <v>8.0632377220349998E-6</v>
      </c>
      <c r="AW176" s="10">
        <f>3/24000000*OO[[#This Row],[105 (02JUL1985 00:00:00)-Water Temperature (C)]]*OO[[#This Row],[47]]</f>
        <v>7.1306811495562494E-6</v>
      </c>
      <c r="AX176" s="10">
        <f>3/24000000*OO[[#This Row],[106 (02JUL1985 03:00:00)-Water Temperature (C)]]*OO[[#This Row],[48]]</f>
        <v>6.3917069818749985E-6</v>
      </c>
      <c r="AY176" s="10">
        <f>3/24000000*OO[[#This Row],[107 (02JUL1985 06:00:00)-Water Temperature (C)]]*OO[[#This Row],[49]]</f>
        <v>5.8380204123812485E-6</v>
      </c>
      <c r="AZ176" s="10">
        <f>3/24000000*OO[[#This Row],[108 (02JUL1985 09:00:00)-Water Temperature (C)]]*OO[[#This Row],[50]]</f>
        <v>5.3824626028799997E-6</v>
      </c>
      <c r="BA176" s="10">
        <f>3/24000000*OO[[#This Row],[109 (02JUL1985 12:00:00)-Water Temperature (C)]]*OO[[#This Row],[51]]</f>
        <v>5.0219080344049998E-6</v>
      </c>
      <c r="BB176" s="10">
        <f>3/24000000*OO[[#This Row],[110 (02JUL1985 15:00:00)-Water Temperature (C)]]*OO[[#This Row],[52]]</f>
        <v>4.5462808089999993E-6</v>
      </c>
      <c r="BC176" s="10">
        <f>3/24000000*OO[[#This Row],[111 (02JUL1985 18:00:00)-Water Temperature (C)]]*OO[[#This Row],[53]]</f>
        <v>4.0356899536275003E-6</v>
      </c>
      <c r="BD176" s="10">
        <f>3/24000000*OO[[#This Row],[112 (02JUL1985 21:00:00)-Water Temperature (C)]]*OO[[#This Row],[54]]</f>
        <v>3.4576135928187496E-6</v>
      </c>
      <c r="BE176" s="10">
        <f>3/24000000*OO[[#This Row],[113 (03JUL1985 00:00:00)-Water Temperature (C)]]*OO[[#This Row],[55]]</f>
        <v>2.9380414093799996E-6</v>
      </c>
      <c r="BF176" s="10">
        <f>3/24000000*OO[[#This Row],[114 (03JUL1985 03:00:00)-Water Temperature (C)]]*OO[[#This Row],[56]]</f>
        <v>2.5023013310124997E-6</v>
      </c>
      <c r="BG176" s="10">
        <f>3/24000000*OO[[#This Row],[115 (03JUL1985 06:00:00)-Water Temperature (C)]]*OO[[#This Row],[57]]</f>
        <v>2.1166976314174996E-6</v>
      </c>
      <c r="BH176" s="10">
        <f>3/24000000*OO[[#This Row],[116 (03JUL1985 09:00:00)-Water Temperature (C)]]*OO[[#This Row],[58]]</f>
        <v>1.7812883116877499E-6</v>
      </c>
      <c r="BI176" s="10">
        <f>3/24000000*OO[[#This Row],[117 (03JUL1985 12:00:00)-Water Temperature (C)]]*OO[[#This Row],[59]]</f>
        <v>1.5011665135923753E-6</v>
      </c>
      <c r="BJ176" s="10">
        <f>3/24000000*OO[[#This Row],[118 (03JUL1985 15:00:00)-Water Temperature (C)]]*OO[[#This Row],[60]]</f>
        <v>1.2298008153323753E-6</v>
      </c>
      <c r="BK176" s="10">
        <f>3/24000000*OO[[#This Row],[119 (03JUL1985 18:00:00)-Water Temperature (C)]]*OO[[#This Row],[61]]</f>
        <v>9.9877425141812485E-7</v>
      </c>
      <c r="BL176" s="10">
        <f>3/24000000*OO[[#This Row],[120 (03JUL1985 21:00:00)-Water Temperature (C)]]*OO[[#This Row],[62]]</f>
        <v>7.9242565057649984E-7</v>
      </c>
      <c r="BM176" s="10">
        <f>3/24000000*OO[[#This Row],[121 (04JUL1985 00:00:00)-Water Temperature (C)]]*OO[[#This Row],[63]]</f>
        <v>6.383902199302499E-7</v>
      </c>
      <c r="BN176" s="10">
        <f>3/24000000*OO[[#This Row],[122 (04JUL1985 03:00:00)-Water Temperature (C)]]*OO[[#This Row],[64]]</f>
        <v>5.3962289661000002E-7</v>
      </c>
      <c r="BO176" s="10">
        <f>3/24000000*OO[[#This Row],[123 (04JUL1985 06:00:00)-Water Temperature (C)]]*OO[[#This Row],[65]]</f>
        <v>4.7281800837487497E-7</v>
      </c>
      <c r="BP176" s="10">
        <f>3/24000000*OO[[#This Row],[124 (04JUL1985 09:00:00)-Water Temperature (C)]]*OO[[#This Row],[66]]</f>
        <v>4.4299923500400002E-7</v>
      </c>
      <c r="BQ176" s="10">
        <f>3/24000000*OO[[#This Row],[125 (04JUL1985 12:00:00)-Water Temperature (C)]]*OO[[#This Row],[67]]</f>
        <v>4.2128614004874998E-7</v>
      </c>
      <c r="BR176" s="10">
        <f>3/24000000*OO[[#This Row],[126 (04JUL1985 15:00:00)-Water Temperature (C)]]*OO[[#This Row],[68]]</f>
        <v>3.9568998457175001E-7</v>
      </c>
      <c r="BS176" s="10">
        <f>3/24000000*OO[[#This Row],[127 (04JUL1985 18:00:00)-Water Temperature (C)]]*OO[[#This Row],[69]]</f>
        <v>3.7281650616562501E-7</v>
      </c>
      <c r="BT176" s="10">
        <f>3/24000000*OO[[#This Row],[128 (04JUL1985 21:00:00)-Water Temperature (C)]]*OO[[#This Row],[70]]</f>
        <v>3.4380766201399997E-7</v>
      </c>
      <c r="BU176" s="10">
        <f>3/24000000*OO[[#This Row],[129 (05JUL1985 00:00:00)-Water Temperature (C)]]*OO[[#This Row],[71]]</f>
        <v>3.0756603404812498E-7</v>
      </c>
      <c r="BV176" s="10">
        <f>3/24000000*OO[[#This Row],[130 (05JUL1985 03:00:00)-Water Temperature (C)]]*OO[[#This Row],[72]]</f>
        <v>2.7938874343250001E-7</v>
      </c>
      <c r="BW176" s="10">
        <f>3/24000000*OO[[#This Row],[131 (05JUL1985 06:00:00)-Water Temperature (C)]]*OO[[#This Row],[73]]</f>
        <v>2.6104353519475E-7</v>
      </c>
      <c r="BX176" s="10">
        <f>3/24000000*OO[[#This Row],[132 (05JUL1985 09:00:00)-Water Temperature (C)]]*OO[[#This Row],[74]]</f>
        <v>2.6185289437462499E-7</v>
      </c>
      <c r="BY176" s="10">
        <f>3/24000000*OO[[#This Row],[133 (05JUL1985 12:00:00)-Water Temperature (C)]]*OO[[#This Row],[75]]</f>
        <v>2.6703793680674998E-7</v>
      </c>
      <c r="BZ176" s="10">
        <f>3/24000000*OO[[#This Row],[134 (05JUL1985 15:00:00)-Water Temperature (C)]]*OO[[#This Row],[76]]</f>
        <v>2.69451959965E-7</v>
      </c>
      <c r="CA176" s="10">
        <f>3/24000000*OO[[#This Row],[135 (05JUL1985 18:00:00)-Water Temperature (C)]]*OO[[#This Row],[77]]</f>
        <v>2.6667465701562495E-7</v>
      </c>
      <c r="CB176" s="10">
        <f>3/24000000*OO[[#This Row],[136 (05JUL1985 21:00:00)-Water Temperature (C)]]*OO[[#This Row],[78]]</f>
        <v>2.5277768146324996E-7</v>
      </c>
      <c r="CC176" s="10">
        <f>3/24000000*OO[[#This Row],[137 (06JUL1985 00:00:00)-Water Temperature (C)]]*OO[[#This Row],[79]]</f>
        <v>2.3289043644424997E-7</v>
      </c>
      <c r="CD176" s="10">
        <f>3/24000000*OO[[#This Row],[138 (06JUL1985 03:00:00)-Water Temperature (C)]]*OO[[#This Row],[80]]</f>
        <v>2.1639286036387497E-7</v>
      </c>
      <c r="CE176" s="10">
        <f>3/24000000*OO[[#This Row],[139 (06JUL1985 06:00:00)-Water Temperature (C)]]*OO[[#This Row],[81]]</f>
        <v>2.081286813564E-7</v>
      </c>
      <c r="CF176" s="10">
        <f>3/24000000*OO[[#This Row],[140 (06JUL1985 09:00:00)-Water Temperature (C)]]*OO[[#This Row],[82]]</f>
        <v>2.139125230042875E-7</v>
      </c>
      <c r="CG176" s="10">
        <f>3/24000000*OO[[#This Row],[141 (06JUL1985 12:00:00)-Water Temperature (C)]]*OO[[#This Row],[83]]</f>
        <v>2.2249772264160002E-7</v>
      </c>
      <c r="CH176" s="10">
        <f>3/24000000*OO[[#This Row],[142 (06JUL1985 15:00:00)-Water Temperature (C)]]*OO[[#This Row],[84]]</f>
        <v>2.2743061808623747E-7</v>
      </c>
      <c r="CI176" s="10">
        <f>3/24000000*OO[[#This Row],[143 (06JUL1985 18:00:00)-Water Temperature (C)]]*OO[[#This Row],[85]]</f>
        <v>2.2536384641679998E-7</v>
      </c>
      <c r="CJ176" s="10">
        <f>3/24000000*OO[[#This Row],[144 (06JUL1985 21:00:00)-Water Temperature (C)]]*OO[[#This Row],[86]]</f>
        <v>2.1438210529394995E-7</v>
      </c>
      <c r="CK176" s="10">
        <f>3/24000000*OO[[#This Row],[145 (07JUL1985 00:00:00)-Water Temperature (C)]]*OO[[#This Row],[87]]</f>
        <v>1.9834479528029998E-7</v>
      </c>
      <c r="CL176" s="10">
        <f>3/24000000*OO[[#This Row],[146 (07JUL1985 03:00:00)-Water Temperature (C)]]*OO[[#This Row],[88]]</f>
        <v>1.8504426899223749E-7</v>
      </c>
      <c r="CM176" s="10">
        <f>3/24000000*OO[[#This Row],[147 (07JUL1985 06:00:00)-Water Temperature (C)]]*OO[[#This Row],[89]]</f>
        <v>1.773811751472E-7</v>
      </c>
      <c r="CN176" s="10">
        <f>3/24000000*OO[[#This Row],[148 (07JUL1985 09:00:00)-Water Temperature (C)]]*OO[[#This Row],[90]]</f>
        <v>1.7844297699318747E-7</v>
      </c>
      <c r="CO176" s="10">
        <f>3/24000000*OO[[#This Row],[149 (07JUL1985 12:00:00)-Water Temperature (C)]]*OO[[#This Row],[91]]</f>
        <v>1.7534008046137499E-7</v>
      </c>
      <c r="CP176" s="10">
        <f>3/24000000*OO[[#This Row],[150 (07JUL1985 15:00:00)-Water Temperature (C)]]*OO[[#This Row],[92]]</f>
        <v>1.7361215743322497E-7</v>
      </c>
      <c r="CQ176" s="10">
        <f>3/24000000*OO[[#This Row],[151 (07JUL1985 18:00:00)-Water Temperature (C)]]*OO[[#This Row],[93]]</f>
        <v>1.69129711347375E-7</v>
      </c>
      <c r="CR176" s="10">
        <f>3/24000000*OO[[#This Row],[152 (07JUL1985 21:00:00)-Water Temperature (C)]]*OO[[#This Row],[94]]</f>
        <v>1.5856574728635E-7</v>
      </c>
      <c r="CS176" s="10">
        <f>3/24000000*OO[[#This Row],[153 (08JUL1985 00:00:00)-Water Temperature (C)]]*OO[[#This Row],[95]]</f>
        <v>1.4498594695392497E-7</v>
      </c>
      <c r="CT176" s="10">
        <f>3/24000000*OO[[#This Row],[154 (08JUL1985 03:00:00)-Water Temperature (C)]]*OO[[#This Row],[96]]</f>
        <v>1.3244539279711249E-7</v>
      </c>
      <c r="CU176" s="10">
        <f>3/24000000*OO[[#This Row],[155 (08JUL1985 06:00:00)-Water Temperature (C)]]*OO[[#This Row],[97]]</f>
        <v>1.2451229139439997E-7</v>
      </c>
      <c r="CV176" s="10">
        <f>3/24000000*OO[[#This Row],[156 (08JUL1985 09:00:00)-Water Temperature (C)]]*OO[[#This Row],[98]]</f>
        <v>1.24509053243925E-7</v>
      </c>
      <c r="CW176" s="10">
        <f>3/24000000*OO[[#This Row],[157 (08JUL1985 12:00:00)-Water Temperature (C)]]*OO[[#This Row],[99]]</f>
        <v>1.2504659300490001E-7</v>
      </c>
    </row>
    <row r="177" spans="1:101" x14ac:dyDescent="0.35">
      <c r="A177" t="s">
        <v>183</v>
      </c>
      <c r="B177">
        <v>904.04600000000005</v>
      </c>
      <c r="C177" s="10">
        <f>3/24*OO[[#This Row],[59 (26JUN1985 06:00:00)-Water Temperature (C)]]*OO[[#This Row],[1]]/SUM(OO[1])</f>
        <v>0</v>
      </c>
      <c r="D177" s="10">
        <f>3/24*OO[[#This Row],[60 (26JUN1985 09:00:00)-Water Temperature (C)]]*OO[[#This Row],[2]]/SUM(OO[2])</f>
        <v>0</v>
      </c>
      <c r="E177" s="10">
        <f>3/24*OO[[#This Row],[61 (26JUN1985 12:00:00)-Water Temperature (C)]]*OO[[#This Row],[3]]/SUM(OO[3])</f>
        <v>0</v>
      </c>
      <c r="F177" s="10">
        <f>3/24*OO[[#This Row],[62 (26JUN1985 15:00:00)-Water Temperature (C)]]*OO[[#This Row],[4]]/SUM(OO[4])</f>
        <v>0</v>
      </c>
      <c r="G177" s="10">
        <f>3/24*OO[[#This Row],[63 (26JUN1985 18:00:00)-Water Temperature (C)]]*OO[[#This Row],[5]]/SUM(OO[5])</f>
        <v>0</v>
      </c>
      <c r="H177" s="10">
        <f>3/24*OO[[#This Row],[64 (26JUN1985 21:00:00)-Water Temperature (C)]]*OO[[#This Row],[6]]/SUM(OO[6])</f>
        <v>1.813769674179111E-41</v>
      </c>
      <c r="I177" s="10">
        <f>3/24*OO[[#This Row],[65 (27JUN1985 00:00:00)-Water Temperature (C)]]*OO[[#This Row],[7]]/SUM(OO[7])</f>
        <v>7.8174326667076426E-30</v>
      </c>
      <c r="J177" s="10">
        <f>3/24*OO[[#This Row],[66 (27JUN1985 03:00:00)-Water Temperature (C)]]*OO[[#This Row],[8]]/SUM(OO[8])</f>
        <v>5.0535803791528704E-18</v>
      </c>
      <c r="K177" s="10">
        <f>3/24*OO[[#This Row],[67 (27JUN1985 06:00:00)-Water Temperature (C)]]*OO[[#This Row],[9]]/SUM(OO[9])</f>
        <v>3.1945488094280205E-9</v>
      </c>
      <c r="L177" s="10">
        <f>3/24*OO[[#This Row],[68 (27JUN1985 09:00:00)-Water Temperature (C)]]*OO[[#This Row],[10]]/SUM(OO[10])</f>
        <v>7.2961577326634785E-6</v>
      </c>
      <c r="M177" s="10">
        <f>3/24*OO[[#This Row],[69 (27JUN1985 12:00:00)-Water Temperature (C)]]*OO[[#This Row],[11]]/SUM(OO[11])</f>
        <v>7.5575903561259236E-4</v>
      </c>
      <c r="N177" s="10">
        <f>3/24*OO[[#This Row],[70 (27JUN1985 15:00:00)-Water Temperature (C)]]*OO[[#This Row],[12]]/SUM(OO[12])</f>
        <v>1.2002165268460468E-2</v>
      </c>
      <c r="O177" s="10">
        <f>3/24*OO[[#This Row],[71 (27JUN1985 18:00:00)-Water Temperature (C)]]*OO[[#This Row],[13]]/SUM(OO[13])</f>
        <v>4.9210689823465027E-2</v>
      </c>
      <c r="P177" s="10">
        <f>3/24*OO[[#This Row],[72 (27JUN1985 21:00:00)-Water Temperature (C)]]*OO[[#This Row],[14]]/SUM(OO[14])</f>
        <v>7.0727801260953432E-2</v>
      </c>
      <c r="Q177" s="10">
        <f>3/24*OO[[#This Row],[73 (28JUN1985 00:00:00)-Water Temperature (C)]]*OO[[#This Row],[15]]/SUM(OO[15])</f>
        <v>4.4823533485334237E-2</v>
      </c>
      <c r="R177" s="10">
        <f>3/24*OO[[#This Row],[74 (28JUN1985 03:00:00)-Water Temperature (C)]]*OO[[#This Row],[16]]/SUM(OO[16])</f>
        <v>1.4914772537893044E-2</v>
      </c>
      <c r="S177" s="10">
        <f>3/24*OO[[#This Row],[75 (28JUN1985 06:00:00)-Water Temperature (C)]]*OO[[#This Row],[17]]/SUM(OO[17])</f>
        <v>3.0213136548212379E-3</v>
      </c>
      <c r="T177" s="10">
        <f>3/24*OO[[#This Row],[76 (28JUN1985 09:00:00)-Water Temperature (C)]]*OO[[#This Row],[18]]/SUM(OO[18])</f>
        <v>4.5319157533538169E-4</v>
      </c>
      <c r="U177" s="10">
        <f>3/24*OO[[#This Row],[77 (28JUN1985 12:00:00)-Water Temperature (C)]]*OO[[#This Row],[19]]/SUM(OO[19])</f>
        <v>8.3278846327007551E-5</v>
      </c>
      <c r="V177" s="10">
        <f>3/24000000*OO[[#This Row],[78 (28JUN1985 15:00:00)-Water Temperature (C)]]*OO[[#This Row],[20]]</f>
        <v>3.9506056537124995E-5</v>
      </c>
      <c r="W177" s="10">
        <f>3/24000000*OO[[#This Row],[79 (28JUN1985 18:00:00)-Water Temperature (C)]]*OO[[#This Row],[21]]</f>
        <v>3.1904625500437502E-5</v>
      </c>
      <c r="X177" s="10">
        <f>3/24000000*OO[[#This Row],[80 (28JUN1985 21:00:00)-Water Temperature (C)]]*OO[[#This Row],[22]]</f>
        <v>2.8751770775000001E-5</v>
      </c>
      <c r="Y177" s="10">
        <f>3/24000000*OO[[#This Row],[81 (29JUN1985 00:00:00)-Water Temperature (C)]]*OO[[#This Row],[23]]</f>
        <v>2.6829930456624997E-5</v>
      </c>
      <c r="Z177" s="10">
        <f>3/24000000*OO[[#This Row],[82 (29JUN1985 03:00:00)-Water Temperature (C)]]*OO[[#This Row],[24]]</f>
        <v>2.5354104891275002E-5</v>
      </c>
      <c r="AA177" s="10">
        <f>3/24000000*OO[[#This Row],[83 (29JUN1985 06:00:00)-Water Temperature (C)]]*OO[[#This Row],[25]]</f>
        <v>2.3733279664687497E-5</v>
      </c>
      <c r="AB177" s="10">
        <f>3/24000000*OO[[#This Row],[84 (29JUN1985 09:00:00)-Water Temperature (C)]]*OO[[#This Row],[26]]</f>
        <v>2.2385682420250002E-5</v>
      </c>
      <c r="AC177" s="10">
        <f>3/24000000*OO[[#This Row],[85 (29JUN1985 12:00:00)-Water Temperature (C)]]*OO[[#This Row],[27]]</f>
        <v>2.06676282681E-5</v>
      </c>
      <c r="AD177" s="10">
        <f>3/24000000*OO[[#This Row],[86 (29JUN1985 15:00:00)-Water Temperature (C)]]*OO[[#This Row],[28]]</f>
        <v>1.9101283385519998E-5</v>
      </c>
      <c r="AE177" s="10">
        <f>3/24000000*OO[[#This Row],[88 (29JUN1985 21:00:00)-Water Temperature (C)]]*OO[[#This Row],[30]]</f>
        <v>1.7267229185960001E-5</v>
      </c>
      <c r="AF177" s="10">
        <f>3/24000000*OO[[#This Row],[88 (29JUN1985 21:00:00)-Water Temperature (C)]]*OO[[#This Row],[30]]</f>
        <v>1.7267229185960001E-5</v>
      </c>
      <c r="AG177" s="10">
        <f>3/24000000*OO[[#This Row],[89 (30JUN1985 00:00:00)-Water Temperature (C)]]*OO[[#This Row],[31]]</f>
        <v>1.7473216271988748E-5</v>
      </c>
      <c r="AH177" s="10">
        <f>3/24000000*OO[[#This Row],[90 (30JUN1985 03:00:00)-Water Temperature (C)]]*OO[[#This Row],[32]]</f>
        <v>1.7907653227625E-5</v>
      </c>
      <c r="AI177" s="10">
        <f>3/24000000*OO[[#This Row],[91 (30JUN1985 06:00:00)-Water Temperature (C)]]*OO[[#This Row],[33]]</f>
        <v>1.8099222100189999E-5</v>
      </c>
      <c r="AJ177" s="10">
        <f>3/24000000*OO[[#This Row],[92 (30JUN1985 09:00:00)-Water Temperature (C)]]*OO[[#This Row],[34]]</f>
        <v>1.8420378326459997E-5</v>
      </c>
      <c r="AK177" s="10">
        <f>3/24000000*OO[[#This Row],[93 (30JUN1985 12:00:00)-Water Temperature (C)]]*OO[[#This Row],[35]]</f>
        <v>1.7964889027049998E-5</v>
      </c>
      <c r="AL177" s="10">
        <f>3/24000000*OO[[#This Row],[94 (30JUN1985 15:00:00)-Water Temperature (C)]]*OO[[#This Row],[36]]</f>
        <v>1.71064807126125E-5</v>
      </c>
      <c r="AM177" s="10">
        <f>3/24000000*OO[[#This Row],[95 (30JUN1985 18:00:00)-Water Temperature (C)]]*OO[[#This Row],[37]]</f>
        <v>1.6162451963550002E-5</v>
      </c>
      <c r="AN177" s="10">
        <f>3/24000000*OO[[#This Row],[96 (30JUN1985 21:00:00)-Water Temperature (C)]]*OO[[#This Row],[38]]</f>
        <v>1.481975867259875E-5</v>
      </c>
      <c r="AO177" s="10">
        <f>3/24000000*OO[[#This Row],[97 (01JUL1985 00:00:00)-Water Temperature (C)]]*OO[[#This Row],[39]]</f>
        <v>1.316313468476875E-5</v>
      </c>
      <c r="AP177" s="10">
        <f>3/24000000*OO[[#This Row],[98 (01JUL1985 03:00:00)-Water Temperature (C)]]*OO[[#This Row],[40]]</f>
        <v>1.1726927360403751E-5</v>
      </c>
      <c r="AQ177" s="10">
        <f>3/24000000*OO[[#This Row],[99 (01JUL1985 06:00:00)-Water Temperature (C)]]*OO[[#This Row],[41]]</f>
        <v>1.0664151136403748E-5</v>
      </c>
      <c r="AR177" s="10">
        <f>3/24000000*OO[[#This Row],[100 (01JUL1985 09:00:00)-Water Temperature (C)]]*OO[[#This Row],[42]]</f>
        <v>1.01981234265625E-5</v>
      </c>
      <c r="AS177" s="10">
        <f>3/24000000*OO[[#This Row],[101 (01JUL1985 12:00:00)-Water Temperature (C)]]*OO[[#This Row],[43]]</f>
        <v>9.6958382490112492E-6</v>
      </c>
      <c r="AT177" s="10">
        <f>3/24000000*OO[[#This Row],[102 (01JUL1985 15:00:00)-Water Temperature (C)]]*OO[[#This Row],[44]]</f>
        <v>9.0305548564874989E-6</v>
      </c>
      <c r="AU177" s="10">
        <f>3/24000000*OO[[#This Row],[103 (01JUL1985 18:00:00)-Water Temperature (C)]]*OO[[#This Row],[45]]</f>
        <v>8.374770003535E-6</v>
      </c>
      <c r="AV177" s="10">
        <f>3/24000000*OO[[#This Row],[104 (01JUL1985 21:00:00)-Water Temperature (C)]]*OO[[#This Row],[46]]</f>
        <v>7.5080155494225004E-6</v>
      </c>
      <c r="AW177" s="10">
        <f>3/24000000*OO[[#This Row],[105 (02JUL1985 00:00:00)-Water Temperature (C)]]*OO[[#This Row],[47]]</f>
        <v>6.6403564741150002E-6</v>
      </c>
      <c r="AX177" s="10">
        <f>3/24000000*OO[[#This Row],[106 (02JUL1985 03:00:00)-Water Temperature (C)]]*OO[[#This Row],[48]]</f>
        <v>5.9476795265212491E-6</v>
      </c>
      <c r="AY177" s="10">
        <f>3/24000000*OO[[#This Row],[107 (02JUL1985 06:00:00)-Water Temperature (C)]]*OO[[#This Row],[49]]</f>
        <v>5.4289712482149997E-6</v>
      </c>
      <c r="AZ177" s="10">
        <f>3/24000000*OO[[#This Row],[108 (02JUL1985 09:00:00)-Water Temperature (C)]]*OO[[#This Row],[50]]</f>
        <v>5.01043751688E-6</v>
      </c>
      <c r="BA177" s="10">
        <f>3/24000000*OO[[#This Row],[109 (02JUL1985 12:00:00)-Water Temperature (C)]]*OO[[#This Row],[51]]</f>
        <v>4.6857711738112496E-6</v>
      </c>
      <c r="BB177" s="10">
        <f>3/24000000*OO[[#This Row],[110 (02JUL1985 15:00:00)-Water Temperature (C)]]*OO[[#This Row],[52]]</f>
        <v>4.2546429476800005E-6</v>
      </c>
      <c r="BC177" s="10">
        <f>3/24000000*OO[[#This Row],[111 (02JUL1985 18:00:00)-Water Temperature (C)]]*OO[[#This Row],[53]]</f>
        <v>3.7845919364199997E-6</v>
      </c>
      <c r="BD177" s="10">
        <f>3/24000000*OO[[#This Row],[112 (02JUL1985 21:00:00)-Water Temperature (C)]]*OO[[#This Row],[54]]</f>
        <v>3.249154242425E-6</v>
      </c>
      <c r="BE177" s="10">
        <f>3/24000000*OO[[#This Row],[113 (03JUL1985 00:00:00)-Water Temperature (C)]]*OO[[#This Row],[55]]</f>
        <v>2.7612973728562499E-6</v>
      </c>
      <c r="BF177" s="10">
        <f>3/24000000*OO[[#This Row],[114 (03JUL1985 03:00:00)-Water Temperature (C)]]*OO[[#This Row],[56]]</f>
        <v>2.3519404007125003E-6</v>
      </c>
      <c r="BG177" s="10">
        <f>3/24000000*OO[[#This Row],[115 (03JUL1985 06:00:00)-Water Temperature (C)]]*OO[[#This Row],[57]]</f>
        <v>1.9926816962772501E-6</v>
      </c>
      <c r="BH177" s="10">
        <f>3/24000000*OO[[#This Row],[116 (03JUL1985 09:00:00)-Water Temperature (C)]]*OO[[#This Row],[58]]</f>
        <v>1.682586371131875E-6</v>
      </c>
      <c r="BI177" s="10">
        <f>3/24000000*OO[[#This Row],[117 (03JUL1985 12:00:00)-Water Temperature (C)]]*OO[[#This Row],[59]]</f>
        <v>1.4235816911739998E-6</v>
      </c>
      <c r="BJ177" s="10">
        <f>3/24000000*OO[[#This Row],[118 (03JUL1985 15:00:00)-Water Temperature (C)]]*OO[[#This Row],[60]]</f>
        <v>1.1714965645862499E-6</v>
      </c>
      <c r="BK177" s="10">
        <f>3/24000000*OO[[#This Row],[119 (03JUL1985 18:00:00)-Water Temperature (C)]]*OO[[#This Row],[61]]</f>
        <v>9.528135409574998E-7</v>
      </c>
      <c r="BL177" s="10">
        <f>3/24000000*OO[[#This Row],[120 (03JUL1985 21:00:00)-Water Temperature (C)]]*OO[[#This Row],[62]]</f>
        <v>7.5568324465500001E-7</v>
      </c>
      <c r="BM177" s="10">
        <f>3/24000000*OO[[#This Row],[121 (04JUL1985 00:00:00)-Water Temperature (C)]]*OO[[#This Row],[63]]</f>
        <v>6.0643761597562483E-7</v>
      </c>
      <c r="BN177" s="10">
        <f>3/24000000*OO[[#This Row],[122 (04JUL1985 03:00:00)-Water Temperature (C)]]*OO[[#This Row],[64]]</f>
        <v>5.0909320773724991E-7</v>
      </c>
      <c r="BO177" s="10">
        <f>3/24000000*OO[[#This Row],[123 (04JUL1985 06:00:00)-Water Temperature (C)]]*OO[[#This Row],[65]]</f>
        <v>4.4434991874949996E-7</v>
      </c>
      <c r="BP177" s="10">
        <f>3/24000000*OO[[#This Row],[124 (04JUL1985 09:00:00)-Water Temperature (C)]]*OO[[#This Row],[66]]</f>
        <v>4.1509185633825001E-7</v>
      </c>
      <c r="BQ177" s="10">
        <f>3/24000000*OO[[#This Row],[125 (04JUL1985 12:00:00)-Water Temperature (C)]]*OO[[#This Row],[67]]</f>
        <v>3.9450994438799997E-7</v>
      </c>
      <c r="BR177" s="10">
        <f>3/24000000*OO[[#This Row],[126 (04JUL1985 15:00:00)-Water Temperature (C)]]*OO[[#This Row],[68]]</f>
        <v>3.7078916296499994E-7</v>
      </c>
      <c r="BS177" s="10">
        <f>3/24000000*OO[[#This Row],[127 (04JUL1985 18:00:00)-Water Temperature (C)]]*OO[[#This Row],[69]]</f>
        <v>3.4944731257275006E-7</v>
      </c>
      <c r="BT177" s="10">
        <f>3/24000000*OO[[#This Row],[128 (04JUL1985 21:00:00)-Water Temperature (C)]]*OO[[#This Row],[70]]</f>
        <v>3.2196347498200003E-7</v>
      </c>
      <c r="BU177" s="10">
        <f>3/24000000*OO[[#This Row],[129 (05JUL1985 00:00:00)-Water Temperature (C)]]*OO[[#This Row],[71]]</f>
        <v>2.8760046183512497E-7</v>
      </c>
      <c r="BV177" s="10">
        <f>3/24000000*OO[[#This Row],[130 (05JUL1985 03:00:00)-Water Temperature (C)]]*OO[[#This Row],[72]]</f>
        <v>2.6040656654749999E-7</v>
      </c>
      <c r="BW177" s="10">
        <f>3/24000000*OO[[#This Row],[131 (05JUL1985 06:00:00)-Water Temperature (C)]]*OO[[#This Row],[73]]</f>
        <v>2.4291979424062496E-7</v>
      </c>
      <c r="BX177" s="10">
        <f>3/24000000*OO[[#This Row],[132 (05JUL1985 09:00:00)-Water Temperature (C)]]*OO[[#This Row],[74]]</f>
        <v>2.4328471259662495E-7</v>
      </c>
      <c r="BY177" s="10">
        <f>3/24000000*OO[[#This Row],[133 (05JUL1985 12:00:00)-Water Temperature (C)]]*OO[[#This Row],[75]]</f>
        <v>2.4827978874599999E-7</v>
      </c>
      <c r="BZ177" s="10">
        <f>3/24000000*OO[[#This Row],[134 (05JUL1985 15:00:00)-Water Temperature (C)]]*OO[[#This Row],[76]]</f>
        <v>2.5079254024374997E-7</v>
      </c>
      <c r="CA177" s="10">
        <f>3/24000000*OO[[#This Row],[135 (05JUL1985 18:00:00)-Water Temperature (C)]]*OO[[#This Row],[77]]</f>
        <v>2.4823485274087501E-7</v>
      </c>
      <c r="CB177" s="10">
        <f>3/24000000*OO[[#This Row],[136 (05JUL1985 21:00:00)-Water Temperature (C)]]*OO[[#This Row],[78]]</f>
        <v>2.3529784382887498E-7</v>
      </c>
      <c r="CC177" s="10">
        <f>3/24000000*OO[[#This Row],[137 (06JUL1985 00:00:00)-Water Temperature (C)]]*OO[[#This Row],[79]]</f>
        <v>2.1662075738907499E-7</v>
      </c>
      <c r="CD177" s="10">
        <f>3/24000000*OO[[#This Row],[138 (06JUL1985 03:00:00)-Water Temperature (C)]]*OO[[#This Row],[80]]</f>
        <v>2.0107891710296248E-7</v>
      </c>
      <c r="CE177" s="10">
        <f>3/24000000*OO[[#This Row],[139 (06JUL1985 06:00:00)-Water Temperature (C)]]*OO[[#This Row],[81]]</f>
        <v>1.9275382662144998E-7</v>
      </c>
      <c r="CF177" s="10">
        <f>3/24000000*OO[[#This Row],[140 (06JUL1985 09:00:00)-Water Temperature (C)]]*OO[[#This Row],[82]]</f>
        <v>1.9784055580843747E-7</v>
      </c>
      <c r="CG177" s="10">
        <f>3/24000000*OO[[#This Row],[141 (06JUL1985 12:00:00)-Water Temperature (C)]]*OO[[#This Row],[83]]</f>
        <v>2.0588484920040003E-7</v>
      </c>
      <c r="CH177" s="10">
        <f>3/24000000*OO[[#This Row],[142 (06JUL1985 15:00:00)-Water Temperature (C)]]*OO[[#This Row],[84]]</f>
        <v>2.1087163310928748E-7</v>
      </c>
      <c r="CI177" s="10">
        <f>3/24000000*OO[[#This Row],[143 (06JUL1985 18:00:00)-Water Temperature (C)]]*OO[[#This Row],[85]]</f>
        <v>2.0944651076862494E-7</v>
      </c>
      <c r="CJ177" s="10">
        <f>3/24000000*OO[[#This Row],[144 (06JUL1985 21:00:00)-Water Temperature (C)]]*OO[[#This Row],[86]]</f>
        <v>1.9937373949259998E-7</v>
      </c>
      <c r="CK177" s="10">
        <f>3/24000000*OO[[#This Row],[145 (07JUL1985 00:00:00)-Water Temperature (C)]]*OO[[#This Row],[87]]</f>
        <v>1.8425866738781249E-7</v>
      </c>
      <c r="CL177" s="10">
        <f>3/24000000*OO[[#This Row],[146 (07JUL1985 03:00:00)-Water Temperature (C)]]*OO[[#This Row],[88]]</f>
        <v>1.7177619006007498E-7</v>
      </c>
      <c r="CM177" s="10">
        <f>3/24000000*OO[[#This Row],[147 (07JUL1985 06:00:00)-Water Temperature (C)]]*OO[[#This Row],[89]]</f>
        <v>1.6441766555568745E-7</v>
      </c>
      <c r="CN177" s="10">
        <f>3/24000000*OO[[#This Row],[148 (07JUL1985 09:00:00)-Water Temperature (C)]]*OO[[#This Row],[90]]</f>
        <v>1.6525879968087499E-7</v>
      </c>
      <c r="CO177" s="10">
        <f>3/24000000*OO[[#This Row],[149 (07JUL1985 12:00:00)-Water Temperature (C)]]*OO[[#This Row],[91]]</f>
        <v>1.6265751813975001E-7</v>
      </c>
      <c r="CP177" s="10">
        <f>3/24000000*OO[[#This Row],[150 (07JUL1985 15:00:00)-Water Temperature (C)]]*OO[[#This Row],[92]]</f>
        <v>1.613762764103E-7</v>
      </c>
      <c r="CQ177" s="10">
        <f>3/24000000*OO[[#This Row],[151 (07JUL1985 18:00:00)-Water Temperature (C)]]*OO[[#This Row],[93]]</f>
        <v>1.5732704534400001E-7</v>
      </c>
      <c r="CR177" s="10">
        <f>3/24000000*OO[[#This Row],[152 (07JUL1985 21:00:00)-Water Temperature (C)]]*OO[[#This Row],[94]]</f>
        <v>1.4771624921560001E-7</v>
      </c>
      <c r="CS177" s="10">
        <f>3/24000000*OO[[#This Row],[153 (08JUL1985 00:00:00)-Water Temperature (C)]]*OO[[#This Row],[95]]</f>
        <v>1.3523823841058749E-7</v>
      </c>
      <c r="CT177" s="10">
        <f>3/24000000*OO[[#This Row],[154 (08JUL1985 03:00:00)-Water Temperature (C)]]*OO[[#This Row],[96]]</f>
        <v>1.23414407090775E-7</v>
      </c>
      <c r="CU177" s="10">
        <f>3/24000000*OO[[#This Row],[155 (08JUL1985 06:00:00)-Water Temperature (C)]]*OO[[#This Row],[97]]</f>
        <v>1.15846326411475E-7</v>
      </c>
      <c r="CV177" s="10">
        <f>3/24000000*OO[[#This Row],[156 (08JUL1985 09:00:00)-Water Temperature (C)]]*OO[[#This Row],[98]]</f>
        <v>1.1588064384199999E-7</v>
      </c>
      <c r="CW177" s="10">
        <f>3/24000000*OO[[#This Row],[157 (08JUL1985 12:00:00)-Water Temperature (C)]]*OO[[#This Row],[99]]</f>
        <v>1.1666196152122497E-7</v>
      </c>
    </row>
    <row r="178" spans="1:101" x14ac:dyDescent="0.35">
      <c r="A178" t="s">
        <v>184</v>
      </c>
      <c r="B178">
        <v>846.08219999999994</v>
      </c>
      <c r="C178" s="10">
        <f>3/24*OO[[#This Row],[59 (26JUN1985 06:00:00)-Water Temperature (C)]]*OO[[#This Row],[1]]/SUM(OO[1])</f>
        <v>0</v>
      </c>
      <c r="D178" s="10">
        <f>3/24*OO[[#This Row],[60 (26JUN1985 09:00:00)-Water Temperature (C)]]*OO[[#This Row],[2]]/SUM(OO[2])</f>
        <v>0</v>
      </c>
      <c r="E178" s="10">
        <f>3/24*OO[[#This Row],[61 (26JUN1985 12:00:00)-Water Temperature (C)]]*OO[[#This Row],[3]]/SUM(OO[3])</f>
        <v>0</v>
      </c>
      <c r="F178" s="10">
        <f>3/24*OO[[#This Row],[62 (26JUN1985 15:00:00)-Water Temperature (C)]]*OO[[#This Row],[4]]/SUM(OO[4])</f>
        <v>0</v>
      </c>
      <c r="G178" s="10">
        <f>3/24*OO[[#This Row],[63 (26JUN1985 18:00:00)-Water Temperature (C)]]*OO[[#This Row],[5]]/SUM(OO[5])</f>
        <v>0</v>
      </c>
      <c r="H178" s="10">
        <f>3/24*OO[[#This Row],[64 (26JUN1985 21:00:00)-Water Temperature (C)]]*OO[[#This Row],[6]]/SUM(OO[6])</f>
        <v>2.2042522649009591E-42</v>
      </c>
      <c r="I178" s="10">
        <f>3/24*OO[[#This Row],[65 (27JUN1985 00:00:00)-Water Temperature (C)]]*OO[[#This Row],[7]]/SUM(OO[7])</f>
        <v>8.8421466265590319E-31</v>
      </c>
      <c r="J178" s="10">
        <f>3/24*OO[[#This Row],[66 (27JUN1985 03:00:00)-Water Temperature (C)]]*OO[[#This Row],[8]]/SUM(OO[8])</f>
        <v>5.9874369561742098E-19</v>
      </c>
      <c r="K178" s="10">
        <f>3/24*OO[[#This Row],[67 (27JUN1985 06:00:00)-Water Temperature (C)]]*OO[[#This Row],[9]]/SUM(OO[9])</f>
        <v>1.2612867190556345E-9</v>
      </c>
      <c r="L178" s="10">
        <f>3/24*OO[[#This Row],[68 (27JUN1985 09:00:00)-Water Temperature (C)]]*OO[[#This Row],[10]]/SUM(OO[10])</f>
        <v>3.8139986680017674E-6</v>
      </c>
      <c r="M178" s="10">
        <f>3/24*OO[[#This Row],[69 (27JUN1985 12:00:00)-Water Temperature (C)]]*OO[[#This Row],[11]]/SUM(OO[11])</f>
        <v>4.5508050828334549E-4</v>
      </c>
      <c r="N178" s="10">
        <f>3/24*OO[[#This Row],[70 (27JUN1985 15:00:00)-Water Temperature (C)]]*OO[[#This Row],[12]]/SUM(OO[12])</f>
        <v>7.9953513866900944E-3</v>
      </c>
      <c r="O178" s="10">
        <f>3/24*OO[[#This Row],[71 (27JUN1985 18:00:00)-Water Temperature (C)]]*OO[[#This Row],[13]]/SUM(OO[13])</f>
        <v>3.5460766776370979E-2</v>
      </c>
      <c r="P178" s="10">
        <f>3/24*OO[[#This Row],[72 (27JUN1985 21:00:00)-Water Temperature (C)]]*OO[[#This Row],[14]]/SUM(OO[14])</f>
        <v>5.420447761855559E-2</v>
      </c>
      <c r="Q178" s="10">
        <f>3/24*OO[[#This Row],[73 (28JUN1985 00:00:00)-Water Temperature (C)]]*OO[[#This Row],[15]]/SUM(OO[15])</f>
        <v>3.6214038947407039E-2</v>
      </c>
      <c r="R178" s="10">
        <f>3/24*OO[[#This Row],[74 (28JUN1985 03:00:00)-Water Temperature (C)]]*OO[[#This Row],[16]]/SUM(OO[16])</f>
        <v>1.2575764553555194E-2</v>
      </c>
      <c r="S178" s="10">
        <f>3/24*OO[[#This Row],[75 (28JUN1985 06:00:00)-Water Temperature (C)]]*OO[[#This Row],[17]]/SUM(OO[17])</f>
        <v>2.6345769298528406E-3</v>
      </c>
      <c r="T178" s="10">
        <f>3/24*OO[[#This Row],[76 (28JUN1985 09:00:00)-Water Temperature (C)]]*OO[[#This Row],[18]]/SUM(OO[18])</f>
        <v>4.0131683901446725E-4</v>
      </c>
      <c r="U178" s="10">
        <f>3/24*OO[[#This Row],[77 (28JUN1985 12:00:00)-Water Temperature (C)]]*OO[[#This Row],[19]]/SUM(OO[19])</f>
        <v>7.04257888466475E-5</v>
      </c>
      <c r="V178" s="10">
        <f>3/24000000*OO[[#This Row],[78 (28JUN1985 15:00:00)-Water Temperature (C)]]*OO[[#This Row],[20]]</f>
        <v>3.1163826998924995E-5</v>
      </c>
      <c r="W178" s="10">
        <f>3/24000000*OO[[#This Row],[79 (28JUN1985 18:00:00)-Water Temperature (C)]]*OO[[#This Row],[21]]</f>
        <v>2.4706205265999995E-5</v>
      </c>
      <c r="X178" s="10">
        <f>3/24000000*OO[[#This Row],[80 (28JUN1985 21:00:00)-Water Temperature (C)]]*OO[[#This Row],[22]]</f>
        <v>2.2154273755E-5</v>
      </c>
      <c r="Y178" s="10">
        <f>3/24000000*OO[[#This Row],[81 (29JUN1985 00:00:00)-Water Temperature (C)]]*OO[[#This Row],[23]]</f>
        <v>2.0642276396264996E-5</v>
      </c>
      <c r="Z178" s="10">
        <f>3/24000000*OO[[#This Row],[82 (29JUN1985 03:00:00)-Water Temperature (C)]]*OO[[#This Row],[24]]</f>
        <v>1.9507011583417495E-5</v>
      </c>
      <c r="AA178" s="10">
        <f>3/24000000*OO[[#This Row],[83 (29JUN1985 06:00:00)-Water Temperature (C)]]*OO[[#This Row],[25]]</f>
        <v>1.8296454594127501E-5</v>
      </c>
      <c r="AB178" s="10">
        <f>3/24000000*OO[[#This Row],[84 (29JUN1985 09:00:00)-Water Temperature (C)]]*OO[[#This Row],[26]]</f>
        <v>1.7296687178474996E-5</v>
      </c>
      <c r="AC178" s="10">
        <f>3/24000000*OO[[#This Row],[85 (29JUN1985 12:00:00)-Water Temperature (C)]]*OO[[#This Row],[27]]</f>
        <v>1.5977031127999998E-5</v>
      </c>
      <c r="AD178" s="10">
        <f>3/24000000*OO[[#This Row],[86 (29JUN1985 15:00:00)-Water Temperature (C)]]*OO[[#This Row],[28]]</f>
        <v>1.478234094592875E-5</v>
      </c>
      <c r="AE178" s="10">
        <f>3/24000000*OO[[#This Row],[88 (29JUN1985 21:00:00)-Water Temperature (C)]]*OO[[#This Row],[30]]</f>
        <v>1.3270803740519999E-5</v>
      </c>
      <c r="AF178" s="10">
        <f>3/24000000*OO[[#This Row],[88 (29JUN1985 21:00:00)-Water Temperature (C)]]*OO[[#This Row],[30]]</f>
        <v>1.3270803740519999E-5</v>
      </c>
      <c r="AG178" s="10">
        <f>3/24000000*OO[[#This Row],[89 (30JUN1985 00:00:00)-Water Temperature (C)]]*OO[[#This Row],[31]]</f>
        <v>1.3397142147025E-5</v>
      </c>
      <c r="AH178" s="10">
        <f>3/24000000*OO[[#This Row],[90 (30JUN1985 03:00:00)-Water Temperature (C)]]*OO[[#This Row],[32]]</f>
        <v>1.3742835919649999E-5</v>
      </c>
      <c r="AI178" s="10">
        <f>3/24000000*OO[[#This Row],[91 (30JUN1985 06:00:00)-Water Temperature (C)]]*OO[[#This Row],[33]]</f>
        <v>1.3935304718617499E-5</v>
      </c>
      <c r="AJ178" s="10">
        <f>3/24000000*OO[[#This Row],[92 (30JUN1985 09:00:00)-Water Temperature (C)]]*OO[[#This Row],[34]]</f>
        <v>1.42495515792E-5</v>
      </c>
      <c r="AK178" s="10">
        <f>3/24000000*OO[[#This Row],[93 (30JUN1985 12:00:00)-Water Temperature (C)]]*OO[[#This Row],[35]]</f>
        <v>1.3970235731094999E-5</v>
      </c>
      <c r="AL178" s="10">
        <f>3/24000000*OO[[#This Row],[94 (30JUN1985 15:00:00)-Water Temperature (C)]]*OO[[#This Row],[36]]</f>
        <v>1.334826139026625E-5</v>
      </c>
      <c r="AM178" s="10">
        <f>3/24000000*OO[[#This Row],[95 (30JUN1985 18:00:00)-Water Temperature (C)]]*OO[[#This Row],[37]]</f>
        <v>1.2641579891955001E-5</v>
      </c>
      <c r="AN178" s="10">
        <f>3/24000000*OO[[#This Row],[96 (30JUN1985 21:00:00)-Water Temperature (C)]]*OO[[#This Row],[38]]</f>
        <v>1.1614717720875002E-5</v>
      </c>
      <c r="AO178" s="10">
        <f>3/24000000*OO[[#This Row],[97 (01JUL1985 00:00:00)-Water Temperature (C)]]*OO[[#This Row],[39]]</f>
        <v>1.0338335305679999E-5</v>
      </c>
      <c r="AP178" s="10">
        <f>3/24000000*OO[[#This Row],[98 (01JUL1985 03:00:00)-Water Temperature (C)]]*OO[[#This Row],[40]]</f>
        <v>9.2255656342149989E-6</v>
      </c>
      <c r="AQ178" s="10">
        <f>3/24000000*OO[[#This Row],[99 (01JUL1985 06:00:00)-Water Temperature (C)]]*OO[[#This Row],[41]]</f>
        <v>8.4015124500312513E-6</v>
      </c>
      <c r="AR178" s="10">
        <f>3/24000000*OO[[#This Row],[100 (01JUL1985 09:00:00)-Water Temperature (C)]]*OO[[#This Row],[42]]</f>
        <v>8.0584044447812509E-6</v>
      </c>
      <c r="AS178" s="10">
        <f>3/24000000*OO[[#This Row],[101 (01JUL1985 12:00:00)-Water Temperature (C)]]*OO[[#This Row],[43]]</f>
        <v>7.6870025239149991E-6</v>
      </c>
      <c r="AT178" s="10">
        <f>3/24000000*OO[[#This Row],[102 (01JUL1985 15:00:00)-Water Temperature (C)]]*OO[[#This Row],[44]]</f>
        <v>7.189583717942501E-6</v>
      </c>
      <c r="AU178" s="10">
        <f>3/24000000*OO[[#This Row],[103 (01JUL1985 18:00:00)-Water Temperature (C)]]*OO[[#This Row],[45]]</f>
        <v>6.6919671389374991E-6</v>
      </c>
      <c r="AV178" s="10">
        <f>3/24000000*OO[[#This Row],[104 (01JUL1985 21:00:00)-Water Temperature (C)]]*OO[[#This Row],[46]]</f>
        <v>6.0229525856537494E-6</v>
      </c>
      <c r="AW178" s="10">
        <f>3/24000000*OO[[#This Row],[105 (02JUL1985 00:00:00)-Water Temperature (C)]]*OO[[#This Row],[47]]</f>
        <v>5.3423553739574993E-6</v>
      </c>
      <c r="AX178" s="10">
        <f>3/24000000*OO[[#This Row],[106 (02JUL1985 03:00:00)-Water Temperature (C)]]*OO[[#This Row],[48]]</f>
        <v>4.7963069007000001E-6</v>
      </c>
      <c r="AY178" s="10">
        <f>3/24000000*OO[[#This Row],[107 (02JUL1985 06:00:00)-Water Temperature (C)]]*OO[[#This Row],[49]]</f>
        <v>4.3913448943650003E-6</v>
      </c>
      <c r="AZ178" s="10">
        <f>3/24000000*OO[[#This Row],[108 (02JUL1985 09:00:00)-Water Temperature (C)]]*OO[[#This Row],[50]]</f>
        <v>4.0678245596250003E-6</v>
      </c>
      <c r="BA178" s="10">
        <f>3/24000000*OO[[#This Row],[109 (02JUL1985 12:00:00)-Water Temperature (C)]]*OO[[#This Row],[51]]</f>
        <v>3.8167197656624999E-6</v>
      </c>
      <c r="BB178" s="10">
        <f>3/24000000*OO[[#This Row],[110 (02JUL1985 15:00:00)-Water Temperature (C)]]*OO[[#This Row],[52]]</f>
        <v>3.4808294129824995E-6</v>
      </c>
      <c r="BC178" s="10">
        <f>3/24000000*OO[[#This Row],[111 (02JUL1985 18:00:00)-Water Temperature (C)]]*OO[[#This Row],[53]]</f>
        <v>3.1074631251562499E-6</v>
      </c>
      <c r="BD178" s="10">
        <f>3/24000000*OO[[#This Row],[112 (02JUL1985 21:00:00)-Water Temperature (C)]]*OO[[#This Row],[54]]</f>
        <v>2.6769924747875E-6</v>
      </c>
      <c r="BE178" s="10">
        <f>3/24000000*OO[[#This Row],[113 (03JUL1985 00:00:00)-Water Temperature (C)]]*OO[[#This Row],[55]]</f>
        <v>2.27871053609375E-6</v>
      </c>
      <c r="BF178" s="10">
        <f>3/24000000*OO[[#This Row],[114 (03JUL1985 03:00:00)-Water Temperature (C)]]*OO[[#This Row],[56]]</f>
        <v>1.942603379316E-6</v>
      </c>
      <c r="BG178" s="10">
        <f>3/24000000*OO[[#This Row],[115 (03JUL1985 06:00:00)-Water Temperature (C)]]*OO[[#This Row],[57]]</f>
        <v>1.6489014342265001E-6</v>
      </c>
      <c r="BH178" s="10">
        <f>3/24000000*OO[[#This Row],[116 (03JUL1985 09:00:00)-Water Temperature (C)]]*OO[[#This Row],[58]]</f>
        <v>1.39621323644425E-6</v>
      </c>
      <c r="BI178" s="10">
        <f>3/24000000*OO[[#This Row],[117 (03JUL1985 12:00:00)-Water Temperature (C)]]*OO[[#This Row],[59]]</f>
        <v>1.1849698661324999E-6</v>
      </c>
      <c r="BJ178" s="10">
        <f>3/24000000*OO[[#This Row],[118 (03JUL1985 15:00:00)-Water Temperature (C)]]*OO[[#This Row],[60]]</f>
        <v>9.7855545934700011E-7</v>
      </c>
      <c r="BK178" s="10">
        <f>3/24000000*OO[[#This Row],[119 (03JUL1985 18:00:00)-Water Temperature (C)]]*OO[[#This Row],[61]]</f>
        <v>7.9697262865499996E-7</v>
      </c>
      <c r="BL178" s="10">
        <f>3/24000000*OO[[#This Row],[120 (03JUL1985 21:00:00)-Water Temperature (C)]]*OO[[#This Row],[62]]</f>
        <v>6.3175930799999991E-7</v>
      </c>
      <c r="BM178" s="10">
        <f>3/24000000*OO[[#This Row],[121 (04JUL1985 00:00:00)-Water Temperature (C)]]*OO[[#This Row],[63]]</f>
        <v>5.0547341970474994E-7</v>
      </c>
      <c r="BN178" s="10">
        <f>3/24000000*OO[[#This Row],[122 (04JUL1985 03:00:00)-Water Temperature (C)]]*OO[[#This Row],[64]]</f>
        <v>4.2251416424750002E-7</v>
      </c>
      <c r="BO178" s="10">
        <f>3/24000000*OO[[#This Row],[123 (04JUL1985 06:00:00)-Water Temperature (C)]]*OO[[#This Row],[65]]</f>
        <v>3.6776063490400002E-7</v>
      </c>
      <c r="BP178" s="10">
        <f>3/24000000*OO[[#This Row],[124 (04JUL1985 09:00:00)-Water Temperature (C)]]*OO[[#This Row],[66]]</f>
        <v>3.4266462668887493E-7</v>
      </c>
      <c r="BQ178" s="10">
        <f>3/24000000*OO[[#This Row],[125 (04JUL1985 12:00:00)-Water Temperature (C)]]*OO[[#This Row],[67]]</f>
        <v>3.2552477253475002E-7</v>
      </c>
      <c r="BR178" s="10">
        <f>3/24000000*OO[[#This Row],[126 (04JUL1985 15:00:00)-Water Temperature (C)]]*OO[[#This Row],[68]]</f>
        <v>3.0618697435462501E-7</v>
      </c>
      <c r="BS178" s="10">
        <f>3/24000000*OO[[#This Row],[127 (04JUL1985 18:00:00)-Water Temperature (C)]]*OO[[#This Row],[69]]</f>
        <v>2.8867635933962494E-7</v>
      </c>
      <c r="BT178" s="10">
        <f>3/24000000*OO[[#This Row],[128 (04JUL1985 21:00:00)-Water Temperature (C)]]*OO[[#This Row],[70]]</f>
        <v>2.6601978416737499E-7</v>
      </c>
      <c r="BU178" s="10">
        <f>3/24000000*OO[[#This Row],[129 (05JUL1985 00:00:00)-Water Temperature (C)]]*OO[[#This Row],[71]]</f>
        <v>2.3745914469374998E-7</v>
      </c>
      <c r="BV178" s="10">
        <f>3/24000000*OO[[#This Row],[130 (05JUL1985 03:00:00)-Water Temperature (C)]]*OO[[#This Row],[72]]</f>
        <v>2.1449834824925002E-7</v>
      </c>
      <c r="BW178" s="10">
        <f>3/24000000*OO[[#This Row],[131 (05JUL1985 06:00:00)-Water Temperature (C)]]*OO[[#This Row],[73]]</f>
        <v>1.9970569767149999E-7</v>
      </c>
      <c r="BX178" s="10">
        <f>3/24000000*OO[[#This Row],[132 (05JUL1985 09:00:00)-Water Temperature (C)]]*OO[[#This Row],[74]]</f>
        <v>1.9964415962137498E-7</v>
      </c>
      <c r="BY178" s="10">
        <f>3/24000000*OO[[#This Row],[133 (05JUL1985 12:00:00)-Water Temperature (C)]]*OO[[#This Row],[75]]</f>
        <v>2.037939747204E-7</v>
      </c>
      <c r="BZ178" s="10">
        <f>3/24000000*OO[[#This Row],[134 (05JUL1985 15:00:00)-Water Temperature (C)]]*OO[[#This Row],[76]]</f>
        <v>2.0605447931497496E-7</v>
      </c>
      <c r="CA178" s="10">
        <f>3/24000000*OO[[#This Row],[135 (05JUL1985 18:00:00)-Water Temperature (C)]]*OO[[#This Row],[77]]</f>
        <v>2.04070798123525E-7</v>
      </c>
      <c r="CB178" s="10">
        <f>3/24000000*OO[[#This Row],[136 (05JUL1985 21:00:00)-Water Temperature (C)]]*OO[[#This Row],[78]]</f>
        <v>1.9360741524187501E-7</v>
      </c>
      <c r="CC178" s="10">
        <f>3/24000000*OO[[#This Row],[137 (06JUL1985 00:00:00)-Water Temperature (C)]]*OO[[#This Row],[79]]</f>
        <v>1.7819592411981247E-7</v>
      </c>
      <c r="CD178" s="10">
        <f>3/24000000*OO[[#This Row],[138 (06JUL1985 03:00:00)-Water Temperature (C)]]*OO[[#This Row],[80]]</f>
        <v>1.6519741623872501E-7</v>
      </c>
      <c r="CE178" s="10">
        <f>3/24000000*OO[[#This Row],[139 (06JUL1985 06:00:00)-Water Temperature (C)]]*OO[[#This Row],[81]]</f>
        <v>1.5794548639357499E-7</v>
      </c>
      <c r="CF178" s="10">
        <f>3/24000000*OO[[#This Row],[140 (06JUL1985 09:00:00)-Water Temperature (C)]]*OO[[#This Row],[82]]</f>
        <v>1.6184456992349999E-7</v>
      </c>
      <c r="CG178" s="10">
        <f>3/24000000*OO[[#This Row],[141 (06JUL1985 12:00:00)-Water Temperature (C)]]*OO[[#This Row],[83]]</f>
        <v>1.6853124697379999E-7</v>
      </c>
      <c r="CH178" s="10">
        <f>3/24000000*OO[[#This Row],[142 (06JUL1985 15:00:00)-Water Temperature (C)]]*OO[[#This Row],[84]]</f>
        <v>1.7295128048862497E-7</v>
      </c>
      <c r="CI178" s="10">
        <f>3/24000000*OO[[#This Row],[143 (06JUL1985 18:00:00)-Water Temperature (C)]]*OO[[#This Row],[85]]</f>
        <v>1.7210369763622501E-7</v>
      </c>
      <c r="CJ178" s="10">
        <f>3/24000000*OO[[#This Row],[144 (06JUL1985 21:00:00)-Water Temperature (C)]]*OO[[#This Row],[86]]</f>
        <v>1.64026104571875E-7</v>
      </c>
      <c r="CK178" s="10">
        <f>3/24000000*OO[[#This Row],[145 (07JUL1985 00:00:00)-Water Temperature (C)]]*OO[[#This Row],[87]]</f>
        <v>1.5154597993486248E-7</v>
      </c>
      <c r="CL178" s="10">
        <f>3/24000000*OO[[#This Row],[146 (07JUL1985 03:00:00)-Water Temperature (C)]]*OO[[#This Row],[88]]</f>
        <v>1.4116442261322496E-7</v>
      </c>
      <c r="CM178" s="10">
        <f>3/24000000*OO[[#This Row],[147 (07JUL1985 06:00:00)-Water Temperature (C)]]*OO[[#This Row],[89]]</f>
        <v>1.3489267612309999E-7</v>
      </c>
      <c r="CN178" s="10">
        <f>3/24000000*OO[[#This Row],[148 (07JUL1985 09:00:00)-Water Temperature (C)]]*OO[[#This Row],[90]]</f>
        <v>1.3552268610457502E-7</v>
      </c>
      <c r="CO178" s="10">
        <f>3/24000000*OO[[#This Row],[149 (07JUL1985 12:00:00)-Water Temperature (C)]]*OO[[#This Row],[91]]</f>
        <v>1.3356668461499998E-7</v>
      </c>
      <c r="CP178" s="10">
        <f>3/24000000*OO[[#This Row],[150 (07JUL1985 15:00:00)-Water Temperature (C)]]*OO[[#This Row],[92]]</f>
        <v>1.3273686376737499E-7</v>
      </c>
      <c r="CQ178" s="10">
        <f>3/24000000*OO[[#This Row],[151 (07JUL1985 18:00:00)-Water Temperature (C)]]*OO[[#This Row],[93]]</f>
        <v>1.2953240946879997E-7</v>
      </c>
      <c r="CR178" s="10">
        <f>3/24000000*OO[[#This Row],[152 (07JUL1985 21:00:00)-Water Temperature (C)]]*OO[[#This Row],[94]]</f>
        <v>1.2185615207243749E-7</v>
      </c>
      <c r="CS178" s="10">
        <f>3/24000000*OO[[#This Row],[153 (08JUL1985 00:00:00)-Water Temperature (C)]]*OO[[#This Row],[95]]</f>
        <v>1.11631745529175E-7</v>
      </c>
      <c r="CT178" s="10">
        <f>3/24000000*OO[[#This Row],[154 (08JUL1985 03:00:00)-Water Temperature (C)]]*OO[[#This Row],[96]]</f>
        <v>1.0179666161924999E-7</v>
      </c>
      <c r="CU178" s="10">
        <f>3/24000000*OO[[#This Row],[155 (08JUL1985 06:00:00)-Water Temperature (C)]]*OO[[#This Row],[97]]</f>
        <v>9.5367243883549998E-8</v>
      </c>
      <c r="CV178" s="10">
        <f>3/24000000*OO[[#This Row],[156 (08JUL1985 09:00:00)-Water Temperature (C)]]*OO[[#This Row],[98]]</f>
        <v>9.5326694752649991E-8</v>
      </c>
      <c r="CW178" s="10">
        <f>3/24000000*OO[[#This Row],[157 (08JUL1985 12:00:00)-Water Temperature (C)]]*OO[[#This Row],[99]]</f>
        <v>9.6089365071000017E-8</v>
      </c>
    </row>
    <row r="179" spans="1:101" x14ac:dyDescent="0.35">
      <c r="A179" t="s">
        <v>185</v>
      </c>
      <c r="B179">
        <v>917.64919999999995</v>
      </c>
      <c r="C179" s="10">
        <f>3/24*OO[[#This Row],[59 (26JUN1985 06:00:00)-Water Temperature (C)]]*OO[[#This Row],[1]]/SUM(OO[1])</f>
        <v>0</v>
      </c>
      <c r="D179" s="10">
        <f>3/24*OO[[#This Row],[60 (26JUN1985 09:00:00)-Water Temperature (C)]]*OO[[#This Row],[2]]/SUM(OO[2])</f>
        <v>0</v>
      </c>
      <c r="E179" s="10">
        <f>3/24*OO[[#This Row],[61 (26JUN1985 12:00:00)-Water Temperature (C)]]*OO[[#This Row],[3]]/SUM(OO[3])</f>
        <v>0</v>
      </c>
      <c r="F179" s="10">
        <f>3/24*OO[[#This Row],[62 (26JUN1985 15:00:00)-Water Temperature (C)]]*OO[[#This Row],[4]]/SUM(OO[4])</f>
        <v>0</v>
      </c>
      <c r="G179" s="10">
        <f>3/24*OO[[#This Row],[63 (26JUN1985 18:00:00)-Water Temperature (C)]]*OO[[#This Row],[5]]/SUM(OO[5])</f>
        <v>0</v>
      </c>
      <c r="H179" s="10">
        <f>3/24*OO[[#This Row],[64 (26JUN1985 21:00:00)-Water Temperature (C)]]*OO[[#This Row],[6]]/SUM(OO[6])</f>
        <v>4.1776532476750676E-43</v>
      </c>
      <c r="I179" s="10">
        <f>3/24*OO[[#This Row],[65 (27JUN1985 00:00:00)-Water Temperature (C)]]*OO[[#This Row],[7]]/SUM(OO[7])</f>
        <v>1.6450484221822926E-31</v>
      </c>
      <c r="J179" s="10">
        <f>3/24*OO[[#This Row],[66 (27JUN1985 03:00:00)-Water Temperature (C)]]*OO[[#This Row],[8]]/SUM(OO[8])</f>
        <v>1.1600813020800255E-19</v>
      </c>
      <c r="K179" s="10">
        <f>3/24*OO[[#This Row],[67 (27JUN1985 06:00:00)-Water Temperature (C)]]*OO[[#This Row],[9]]/SUM(OO[9])</f>
        <v>7.0564078023331572E-10</v>
      </c>
      <c r="L179" s="10">
        <f>3/24*OO[[#This Row],[68 (27JUN1985 09:00:00)-Water Temperature (C)]]*OO[[#This Row],[10]]/SUM(OO[10])</f>
        <v>2.8240683402399523E-6</v>
      </c>
      <c r="M179" s="10">
        <f>3/24*OO[[#This Row],[69 (27JUN1985 12:00:00)-Water Temperature (C)]]*OO[[#This Row],[11]]/SUM(OO[11])</f>
        <v>3.8766659465604137E-4</v>
      </c>
      <c r="N179" s="10">
        <f>3/24*OO[[#This Row],[70 (27JUN1985 15:00:00)-Water Temperature (C)]]*OO[[#This Row],[12]]/SUM(OO[12])</f>
        <v>7.5366163230385893E-3</v>
      </c>
      <c r="O179" s="10">
        <f>3/24*OO[[#This Row],[71 (27JUN1985 18:00:00)-Water Temperature (C)]]*OO[[#This Row],[13]]/SUM(OO[13])</f>
        <v>3.6201850360822317E-2</v>
      </c>
      <c r="P179" s="10">
        <f>3/24*OO[[#This Row],[72 (27JUN1985 21:00:00)-Water Temperature (C)]]*OO[[#This Row],[14]]/SUM(OO[14])</f>
        <v>5.905924226493231E-2</v>
      </c>
      <c r="Q179" s="10">
        <f>3/24*OO[[#This Row],[73 (28JUN1985 00:00:00)-Water Temperature (C)]]*OO[[#This Row],[15]]/SUM(OO[15])</f>
        <v>4.1605152799015818E-2</v>
      </c>
      <c r="R179" s="10">
        <f>3/24*OO[[#This Row],[74 (28JUN1985 03:00:00)-Water Temperature (C)]]*OO[[#This Row],[16]]/SUM(OO[16])</f>
        <v>1.5109566841228859E-2</v>
      </c>
      <c r="S179" s="10">
        <f>3/24*OO[[#This Row],[75 (28JUN1985 06:00:00)-Water Temperature (C)]]*OO[[#This Row],[17]]/SUM(OO[17])</f>
        <v>3.2812192536477241E-3</v>
      </c>
      <c r="T179" s="10">
        <f>3/24*OO[[#This Row],[76 (28JUN1985 09:00:00)-Water Temperature (C)]]*OO[[#This Row],[18]]/SUM(OO[18])</f>
        <v>5.0999248913280134E-4</v>
      </c>
      <c r="U179" s="10">
        <f>3/24*OO[[#This Row],[77 (28JUN1985 12:00:00)-Water Temperature (C)]]*OO[[#This Row],[19]]/SUM(OO[19])</f>
        <v>8.6146973109797208E-5</v>
      </c>
      <c r="V179" s="10">
        <f>3/24000000*OO[[#This Row],[78 (28JUN1985 15:00:00)-Water Temperature (C)]]*OO[[#This Row],[20]]</f>
        <v>3.5468866259487495E-5</v>
      </c>
      <c r="W179" s="10">
        <f>3/24000000*OO[[#This Row],[79 (28JUN1985 18:00:00)-Water Temperature (C)]]*OO[[#This Row],[21]]</f>
        <v>2.75513545679875E-5</v>
      </c>
      <c r="X179" s="10">
        <f>3/24000000*OO[[#This Row],[80 (28JUN1985 21:00:00)-Water Temperature (C)]]*OO[[#This Row],[22]]</f>
        <v>2.4581759985562496E-5</v>
      </c>
      <c r="Y179" s="10">
        <f>3/24000000*OO[[#This Row],[81 (29JUN1985 00:00:00)-Water Temperature (C)]]*OO[[#This Row],[23]]</f>
        <v>2.2874828560875002E-5</v>
      </c>
      <c r="Z179" s="10">
        <f>3/24000000*OO[[#This Row],[82 (29JUN1985 03:00:00)-Water Temperature (C)]]*OO[[#This Row],[24]]</f>
        <v>2.1622749693499999E-5</v>
      </c>
      <c r="AA179" s="10">
        <f>3/24000000*OO[[#This Row],[83 (29JUN1985 06:00:00)-Water Temperature (C)]]*OO[[#This Row],[25]]</f>
        <v>2.0325820924806251E-5</v>
      </c>
      <c r="AB179" s="10">
        <f>3/24000000*OO[[#This Row],[84 (29JUN1985 09:00:00)-Water Temperature (C)]]*OO[[#This Row],[26]]</f>
        <v>1.9261756627582495E-5</v>
      </c>
      <c r="AC179" s="10">
        <f>3/24000000*OO[[#This Row],[85 (29JUN1985 12:00:00)-Water Temperature (C)]]*OO[[#This Row],[27]]</f>
        <v>1.7821648683167499E-5</v>
      </c>
      <c r="AD179" s="10">
        <f>3/24000000*OO[[#This Row],[86 (29JUN1985 15:00:00)-Water Temperature (C)]]*OO[[#This Row],[28]]</f>
        <v>1.6522753713750001E-5</v>
      </c>
      <c r="AE179" s="10">
        <f>3/24000000*OO[[#This Row],[88 (29JUN1985 21:00:00)-Water Temperature (C)]]*OO[[#This Row],[30]]</f>
        <v>1.4781575753952499E-5</v>
      </c>
      <c r="AF179" s="10">
        <f>3/24000000*OO[[#This Row],[88 (29JUN1985 21:00:00)-Water Temperature (C)]]*OO[[#This Row],[30]]</f>
        <v>1.4781575753952499E-5</v>
      </c>
      <c r="AG179" s="10">
        <f>3/24000000*OO[[#This Row],[89 (30JUN1985 00:00:00)-Water Temperature (C)]]*OO[[#This Row],[31]]</f>
        <v>1.4901332415296248E-5</v>
      </c>
      <c r="AH179" s="10">
        <f>3/24000000*OO[[#This Row],[90 (30JUN1985 03:00:00)-Water Temperature (C)]]*OO[[#This Row],[32]]</f>
        <v>1.5318825350400002E-5</v>
      </c>
      <c r="AI179" s="10">
        <f>3/24000000*OO[[#This Row],[91 (30JUN1985 06:00:00)-Water Temperature (C)]]*OO[[#This Row],[33]]</f>
        <v>1.5603947248214999E-5</v>
      </c>
      <c r="AJ179" s="10">
        <f>3/24000000*OO[[#This Row],[92 (30JUN1985 09:00:00)-Water Temperature (C)]]*OO[[#This Row],[34]]</f>
        <v>1.6046993157584999E-5</v>
      </c>
      <c r="AK179" s="10">
        <f>3/24000000*OO[[#This Row],[93 (30JUN1985 12:00:00)-Water Temperature (C)]]*OO[[#This Row],[35]]</f>
        <v>1.5799913612135E-5</v>
      </c>
      <c r="AL179" s="10">
        <f>3/24000000*OO[[#This Row],[94 (30JUN1985 15:00:00)-Water Temperature (C)]]*OO[[#This Row],[36]]</f>
        <v>1.5130537487224998E-5</v>
      </c>
      <c r="AM179" s="10">
        <f>3/24000000*OO[[#This Row],[95 (30JUN1985 18:00:00)-Water Temperature (C)]]*OO[[#This Row],[37]]</f>
        <v>1.4350253383602499E-5</v>
      </c>
      <c r="AN179" s="10">
        <f>3/24000000*OO[[#This Row],[96 (30JUN1985 21:00:00)-Water Temperature (C)]]*OO[[#This Row],[38]]</f>
        <v>1.3197107171459997E-5</v>
      </c>
      <c r="AO179" s="10">
        <f>3/24000000*OO[[#This Row],[97 (01JUL1985 00:00:00)-Water Temperature (C)]]*OO[[#This Row],[39]]</f>
        <v>1.1756421846408749E-5</v>
      </c>
      <c r="AP179" s="10">
        <f>3/24000000*OO[[#This Row],[98 (01JUL1985 03:00:00)-Water Temperature (C)]]*OO[[#This Row],[40]]</f>
        <v>1.0500573389224999E-5</v>
      </c>
      <c r="AQ179" s="10">
        <f>3/24000000*OO[[#This Row],[99 (01JUL1985 06:00:00)-Water Temperature (C)]]*OO[[#This Row],[41]]</f>
        <v>9.5688243626512504E-6</v>
      </c>
      <c r="AR179" s="10">
        <f>3/24000000*OO[[#This Row],[100 (01JUL1985 09:00:00)-Water Temperature (C)]]*OO[[#This Row],[42]]</f>
        <v>9.1952563716299995E-6</v>
      </c>
      <c r="AS179" s="10">
        <f>3/24000000*OO[[#This Row],[101 (01JUL1985 12:00:00)-Water Temperature (C)]]*OO[[#This Row],[43]]</f>
        <v>8.7900751596374983E-6</v>
      </c>
      <c r="AT179" s="10">
        <f>3/24000000*OO[[#This Row],[102 (01JUL1985 15:00:00)-Water Temperature (C)]]*OO[[#This Row],[44]]</f>
        <v>8.2280759364874988E-6</v>
      </c>
      <c r="AU179" s="10">
        <f>3/24000000*OO[[#This Row],[103 (01JUL1985 18:00:00)-Water Temperature (C)]]*OO[[#This Row],[45]]</f>
        <v>7.6547517691400017E-6</v>
      </c>
      <c r="AV179" s="10">
        <f>3/24000000*OO[[#This Row],[104 (01JUL1985 21:00:00)-Water Temperature (C)]]*OO[[#This Row],[46]]</f>
        <v>6.8868528269462508E-6</v>
      </c>
      <c r="AW179" s="10">
        <f>3/24000000*OO[[#This Row],[105 (02JUL1985 00:00:00)-Water Temperature (C)]]*OO[[#This Row],[47]]</f>
        <v>6.0987075350175002E-6</v>
      </c>
      <c r="AX179" s="10">
        <f>3/24000000*OO[[#This Row],[106 (02JUL1985 03:00:00)-Water Temperature (C)]]*OO[[#This Row],[48]]</f>
        <v>5.4625389554999991E-6</v>
      </c>
      <c r="AY179" s="10">
        <f>3/24000000*OO[[#This Row],[107 (02JUL1985 06:00:00)-Water Temperature (C)]]*OO[[#This Row],[49]]</f>
        <v>4.9918216952175001E-6</v>
      </c>
      <c r="AZ179" s="10">
        <f>3/24000000*OO[[#This Row],[108 (02JUL1985 09:00:00)-Water Temperature (C)]]*OO[[#This Row],[50]]</f>
        <v>4.6240374376499998E-6</v>
      </c>
      <c r="BA179" s="10">
        <f>3/24000000*OO[[#This Row],[109 (02JUL1985 12:00:00)-Water Temperature (C)]]*OO[[#This Row],[51]]</f>
        <v>4.34216216771375E-6</v>
      </c>
      <c r="BB179" s="10">
        <f>3/24000000*OO[[#This Row],[110 (02JUL1985 15:00:00)-Water Temperature (C)]]*OO[[#This Row],[52]]</f>
        <v>3.9661125257262499E-6</v>
      </c>
      <c r="BC179" s="10">
        <f>3/24000000*OO[[#This Row],[111 (02JUL1985 18:00:00)-Water Temperature (C)]]*OO[[#This Row],[53]]</f>
        <v>3.543681619994999E-6</v>
      </c>
      <c r="BD179" s="10">
        <f>3/24000000*OO[[#This Row],[112 (02JUL1985 21:00:00)-Water Temperature (C)]]*OO[[#This Row],[54]]</f>
        <v>3.0562905288212508E-6</v>
      </c>
      <c r="BE179" s="10">
        <f>3/24000000*OO[[#This Row],[113 (03JUL1985 00:00:00)-Water Temperature (C)]]*OO[[#This Row],[55]]</f>
        <v>2.6009430845999996E-6</v>
      </c>
      <c r="BF179" s="10">
        <f>3/24000000*OO[[#This Row],[114 (03JUL1985 03:00:00)-Water Temperature (C)]]*OO[[#This Row],[56]]</f>
        <v>2.2152551068949998E-6</v>
      </c>
      <c r="BG179" s="10">
        <f>3/24000000*OO[[#This Row],[115 (03JUL1985 06:00:00)-Water Temperature (C)]]*OO[[#This Row],[57]]</f>
        <v>1.8808430236254999E-6</v>
      </c>
      <c r="BH179" s="10">
        <f>3/24000000*OO[[#This Row],[116 (03JUL1985 09:00:00)-Water Temperature (C)]]*OO[[#This Row],[58]]</f>
        <v>1.5951619043749998E-6</v>
      </c>
      <c r="BI179" s="10">
        <f>3/24000000*OO[[#This Row],[117 (03JUL1985 12:00:00)-Water Temperature (C)]]*OO[[#This Row],[59]]</f>
        <v>1.3569698953157502E-6</v>
      </c>
      <c r="BJ179" s="10">
        <f>3/24000000*OO[[#This Row],[118 (03JUL1985 15:00:00)-Water Temperature (C)]]*OO[[#This Row],[60]]</f>
        <v>1.123789387148125E-6</v>
      </c>
      <c r="BK179" s="10">
        <f>3/24000000*OO[[#This Row],[119 (03JUL1985 18:00:00)-Water Temperature (C)]]*OO[[#This Row],[61]]</f>
        <v>9.1624481228125003E-7</v>
      </c>
      <c r="BL179" s="10">
        <f>3/24000000*OO[[#This Row],[120 (03JUL1985 21:00:00)-Water Temperature (C)]]*OO[[#This Row],[62]]</f>
        <v>7.2545680586924987E-7</v>
      </c>
      <c r="BM179" s="10">
        <f>3/24000000*OO[[#This Row],[121 (04JUL1985 00:00:00)-Water Temperature (C)]]*OO[[#This Row],[63]]</f>
        <v>5.7861053891999992E-7</v>
      </c>
      <c r="BN179" s="10">
        <f>3/24000000*OO[[#This Row],[122 (04JUL1985 03:00:00)-Water Temperature (C)]]*OO[[#This Row],[64]]</f>
        <v>4.8149615631124998E-7</v>
      </c>
      <c r="BO179" s="10">
        <f>3/24000000*OO[[#This Row],[123 (04JUL1985 06:00:00)-Water Temperature (C)]]*OO[[#This Row],[65]]</f>
        <v>4.1780959012799997E-7</v>
      </c>
      <c r="BP179" s="10">
        <f>3/24000000*OO[[#This Row],[124 (04JUL1985 09:00:00)-Water Temperature (C)]]*OO[[#This Row],[66]]</f>
        <v>3.8824056285375004E-7</v>
      </c>
      <c r="BQ179" s="10">
        <f>3/24000000*OO[[#This Row],[125 (04JUL1985 12:00:00)-Water Temperature (C)]]*OO[[#This Row],[67]]</f>
        <v>3.6863622375874999E-7</v>
      </c>
      <c r="BR179" s="10">
        <f>3/24000000*OO[[#This Row],[126 (04JUL1985 15:00:00)-Water Temperature (C)]]*OO[[#This Row],[68]]</f>
        <v>3.4701416813324994E-7</v>
      </c>
      <c r="BS179" s="10">
        <f>3/24000000*OO[[#This Row],[127 (04JUL1985 18:00:00)-Water Temperature (C)]]*OO[[#This Row],[69]]</f>
        <v>3.2729829221875004E-7</v>
      </c>
      <c r="BT179" s="10">
        <f>3/24000000*OO[[#This Row],[128 (04JUL1985 21:00:00)-Water Temperature (C)]]*OO[[#This Row],[70]]</f>
        <v>3.0165385938737493E-7</v>
      </c>
      <c r="BU179" s="10">
        <f>3/24000000*OO[[#This Row],[129 (05JUL1985 00:00:00)-Water Temperature (C)]]*OO[[#This Row],[71]]</f>
        <v>2.6915043342687499E-7</v>
      </c>
      <c r="BV179" s="10">
        <f>3/24000000*OO[[#This Row],[130 (05JUL1985 03:00:00)-Water Temperature (C)]]*OO[[#This Row],[72]]</f>
        <v>2.4259792586012501E-7</v>
      </c>
      <c r="BW179" s="10">
        <f>3/24000000*OO[[#This Row],[131 (05JUL1985 06:00:00)-Water Temperature (C)]]*OO[[#This Row],[73]]</f>
        <v>2.2545025202699998E-7</v>
      </c>
      <c r="BX179" s="10">
        <f>3/24000000*OO[[#This Row],[132 (05JUL1985 09:00:00)-Water Temperature (C)]]*OO[[#This Row],[74]]</f>
        <v>2.2500344349649999E-7</v>
      </c>
      <c r="BY179" s="10">
        <f>3/24000000*OO[[#This Row],[133 (05JUL1985 12:00:00)-Water Temperature (C)]]*OO[[#This Row],[75]]</f>
        <v>2.296980139935E-7</v>
      </c>
      <c r="BZ179" s="10">
        <f>3/24000000*OO[[#This Row],[134 (05JUL1985 15:00:00)-Water Temperature (C)]]*OO[[#This Row],[76]]</f>
        <v>2.3252341458375E-7</v>
      </c>
      <c r="CA179" s="10">
        <f>3/24000000*OO[[#This Row],[135 (05JUL1985 18:00:00)-Water Temperature (C)]]*OO[[#This Row],[77]]</f>
        <v>2.3046425042371245E-7</v>
      </c>
      <c r="CB179" s="10">
        <f>3/24000000*OO[[#This Row],[136 (05JUL1985 21:00:00)-Water Temperature (C)]]*OO[[#This Row],[78]]</f>
        <v>2.1886677990449997E-7</v>
      </c>
      <c r="CC179" s="10">
        <f>3/24000000*OO[[#This Row],[137 (06JUL1985 00:00:00)-Water Temperature (C)]]*OO[[#This Row],[79]]</f>
        <v>2.0145000076124997E-7</v>
      </c>
      <c r="CD179" s="10">
        <f>3/24000000*OO[[#This Row],[138 (06JUL1985 03:00:00)-Water Temperature (C)]]*OO[[#This Row],[80]]</f>
        <v>1.864829650501125E-7</v>
      </c>
      <c r="CE179" s="10">
        <f>3/24000000*OO[[#This Row],[139 (06JUL1985 06:00:00)-Water Temperature (C)]]*OO[[#This Row],[81]]</f>
        <v>1.77884604000525E-7</v>
      </c>
      <c r="CF179" s="10">
        <f>3/24000000*OO[[#This Row],[140 (06JUL1985 09:00:00)-Water Temperature (C)]]*OO[[#This Row],[82]]</f>
        <v>1.8193358842593749E-7</v>
      </c>
      <c r="CG179" s="10">
        <f>3/24000000*OO[[#This Row],[141 (06JUL1985 12:00:00)-Water Temperature (C)]]*OO[[#This Row],[83]]</f>
        <v>1.8955802177324998E-7</v>
      </c>
      <c r="CH179" s="10">
        <f>3/24000000*OO[[#This Row],[142 (06JUL1985 15:00:00)-Water Temperature (C)]]*OO[[#This Row],[84]]</f>
        <v>1.9487228871885001E-7</v>
      </c>
      <c r="CI179" s="10">
        <f>3/24000000*OO[[#This Row],[143 (06JUL1985 18:00:00)-Water Temperature (C)]]*OO[[#This Row],[85]]</f>
        <v>1.9423473157219997E-7</v>
      </c>
      <c r="CJ179" s="10">
        <f>3/24000000*OO[[#This Row],[144 (06JUL1985 21:00:00)-Water Temperature (C)]]*OO[[#This Row],[86]]</f>
        <v>1.8531783070687497E-7</v>
      </c>
      <c r="CK179" s="10">
        <f>3/24000000*OO[[#This Row],[145 (07JUL1985 00:00:00)-Water Temperature (C)]]*OO[[#This Row],[87]]</f>
        <v>1.7119576971937497E-7</v>
      </c>
      <c r="CL179" s="10">
        <f>3/24000000*OO[[#This Row],[146 (07JUL1985 03:00:00)-Water Temperature (C)]]*OO[[#This Row],[88]]</f>
        <v>1.5928054098134999E-7</v>
      </c>
      <c r="CM179" s="10">
        <f>3/24000000*OO[[#This Row],[147 (07JUL1985 06:00:00)-Water Temperature (C)]]*OO[[#This Row],[89]]</f>
        <v>1.5190797648616251E-7</v>
      </c>
      <c r="CN179" s="10">
        <f>3/24000000*OO[[#This Row],[148 (07JUL1985 09:00:00)-Water Temperature (C)]]*OO[[#This Row],[90]]</f>
        <v>1.5248238261787497E-7</v>
      </c>
      <c r="CO179" s="10">
        <f>3/24000000*OO[[#This Row],[149 (07JUL1985 12:00:00)-Water Temperature (C)]]*OO[[#This Row],[91]]</f>
        <v>1.503889804980375E-7</v>
      </c>
      <c r="CP179" s="10">
        <f>3/24000000*OO[[#This Row],[150 (07JUL1985 15:00:00)-Water Temperature (C)]]*OO[[#This Row],[92]]</f>
        <v>1.4972691590487498E-7</v>
      </c>
      <c r="CQ179" s="10">
        <f>3/24000000*OO[[#This Row],[151 (07JUL1985 18:00:00)-Water Temperature (C)]]*OO[[#This Row],[93]]</f>
        <v>1.4623925754189999E-7</v>
      </c>
      <c r="CR179" s="10">
        <f>3/24000000*OO[[#This Row],[152 (07JUL1985 21:00:00)-Water Temperature (C)]]*OO[[#This Row],[94]]</f>
        <v>1.37842145544E-7</v>
      </c>
      <c r="CS179" s="10">
        <f>3/24000000*OO[[#This Row],[153 (08JUL1985 00:00:00)-Water Temperature (C)]]*OO[[#This Row],[95]]</f>
        <v>1.2630876741025E-7</v>
      </c>
      <c r="CT179" s="10">
        <f>3/24000000*OO[[#This Row],[154 (08JUL1985 03:00:00)-Water Temperature (C)]]*OO[[#This Row],[96]]</f>
        <v>1.151040589664125E-7</v>
      </c>
      <c r="CU179" s="10">
        <f>3/24000000*OO[[#This Row],[155 (08JUL1985 06:00:00)-Water Temperature (C)]]*OO[[#This Row],[97]]</f>
        <v>1.0762571351175001E-7</v>
      </c>
      <c r="CV179" s="10">
        <f>3/24000000*OO[[#This Row],[156 (08JUL1985 09:00:00)-Water Temperature (C)]]*OO[[#This Row],[98]]</f>
        <v>1.0747590170443749E-7</v>
      </c>
      <c r="CW179" s="10">
        <f>3/24000000*OO[[#This Row],[157 (08JUL1985 12:00:00)-Water Temperature (C)]]*OO[[#This Row],[99]]</f>
        <v>1.08453702487125E-7</v>
      </c>
    </row>
    <row r="180" spans="1:101" x14ac:dyDescent="0.35">
      <c r="A180" t="s">
        <v>186</v>
      </c>
      <c r="B180">
        <v>940.80179999999996</v>
      </c>
      <c r="C180" s="10">
        <f>3/24*OO[[#This Row],[59 (26JUN1985 06:00:00)-Water Temperature (C)]]*OO[[#This Row],[1]]/SUM(OO[1])</f>
        <v>0</v>
      </c>
      <c r="D180" s="10">
        <f>3/24*OO[[#This Row],[60 (26JUN1985 09:00:00)-Water Temperature (C)]]*OO[[#This Row],[2]]/SUM(OO[2])</f>
        <v>0</v>
      </c>
      <c r="E180" s="10">
        <f>3/24*OO[[#This Row],[61 (26JUN1985 12:00:00)-Water Temperature (C)]]*OO[[#This Row],[3]]/SUM(OO[3])</f>
        <v>0</v>
      </c>
      <c r="F180" s="10">
        <f>3/24*OO[[#This Row],[62 (26JUN1985 15:00:00)-Water Temperature (C)]]*OO[[#This Row],[4]]/SUM(OO[4])</f>
        <v>0</v>
      </c>
      <c r="G180" s="10">
        <f>3/24*OO[[#This Row],[63 (26JUN1985 18:00:00)-Water Temperature (C)]]*OO[[#This Row],[5]]/SUM(OO[5])</f>
        <v>0</v>
      </c>
      <c r="H180" s="10">
        <f>3/24*OO[[#This Row],[64 (26JUN1985 21:00:00)-Water Temperature (C)]]*OO[[#This Row],[6]]/SUM(OO[6])</f>
        <v>7.4376383650570229E-44</v>
      </c>
      <c r="I180" s="10">
        <f>3/24*OO[[#This Row],[65 (27JUN1985 00:00:00)-Water Temperature (C)]]*OO[[#This Row],[7]]/SUM(OO[7])</f>
        <v>2.899708697707571E-32</v>
      </c>
      <c r="J180" s="10">
        <f>3/24*OO[[#This Row],[66 (27JUN1985 03:00:00)-Water Temperature (C)]]*OO[[#This Row],[8]]/SUM(OO[8])</f>
        <v>2.1230941355482093E-20</v>
      </c>
      <c r="K180" s="10">
        <f>3/24*OO[[#This Row],[67 (27JUN1985 06:00:00)-Water Temperature (C)]]*OO[[#This Row],[9]]/SUM(OO[9])</f>
        <v>3.6209039553602445E-10</v>
      </c>
      <c r="L180" s="10">
        <f>3/24*OO[[#This Row],[68 (27JUN1985 09:00:00)-Water Temperature (C)]]*OO[[#This Row],[10]]/SUM(OO[10])</f>
        <v>2.0233083195132659E-6</v>
      </c>
      <c r="M180" s="10">
        <f>3/24*OO[[#This Row],[69 (27JUN1985 12:00:00)-Water Temperature (C)]]*OO[[#This Row],[11]]/SUM(OO[11])</f>
        <v>3.2542145907847885E-4</v>
      </c>
      <c r="N180" s="10">
        <f>3/24*OO[[#This Row],[70 (27JUN1985 15:00:00)-Water Temperature (C)]]*OO[[#This Row],[12]]/SUM(OO[12])</f>
        <v>7.0847921952139651E-3</v>
      </c>
      <c r="O180" s="10">
        <f>3/24*OO[[#This Row],[71 (27JUN1985 18:00:00)-Water Temperature (C)]]*OO[[#This Row],[13]]/SUM(OO[13])</f>
        <v>3.719238103309698E-2</v>
      </c>
      <c r="P180" s="10">
        <f>3/24*OO[[#This Row],[72 (27JUN1985 21:00:00)-Water Temperature (C)]]*OO[[#This Row],[14]]/SUM(OO[14])</f>
        <v>6.5187099832353573E-2</v>
      </c>
      <c r="Q180" s="10">
        <f>3/24*OO[[#This Row],[73 (28JUN1985 00:00:00)-Water Temperature (C)]]*OO[[#This Row],[15]]/SUM(OO[15])</f>
        <v>4.8700805892823842E-2</v>
      </c>
      <c r="R180" s="10">
        <f>3/24*OO[[#This Row],[74 (28JUN1985 03:00:00)-Water Temperature (C)]]*OO[[#This Row],[16]]/SUM(OO[16])</f>
        <v>1.8574605283500138E-2</v>
      </c>
      <c r="S180" s="10">
        <f>3/24*OO[[#This Row],[75 (28JUN1985 06:00:00)-Water Temperature (C)]]*OO[[#This Row],[17]]/SUM(OO[17])</f>
        <v>4.1930243443920219E-3</v>
      </c>
      <c r="T180" s="10">
        <f>3/24*OO[[#This Row],[76 (28JUN1985 09:00:00)-Water Temperature (C)]]*OO[[#This Row],[18]]/SUM(OO[18])</f>
        <v>6.6601287296701541E-4</v>
      </c>
      <c r="U180" s="10">
        <f>3/24*OO[[#This Row],[77 (28JUN1985 12:00:00)-Water Temperature (C)]]*OO[[#This Row],[19]]/SUM(OO[19])</f>
        <v>1.0815995088249799E-4</v>
      </c>
      <c r="V180" s="10">
        <f>3/24000000*OO[[#This Row],[78 (28JUN1985 15:00:00)-Water Temperature (C)]]*OO[[#This Row],[20]]</f>
        <v>4.08510044072375E-5</v>
      </c>
      <c r="W180" s="10">
        <f>3/24000000*OO[[#This Row],[79 (28JUN1985 18:00:00)-Water Temperature (C)]]*OO[[#This Row],[21]]</f>
        <v>3.0843018471612507E-5</v>
      </c>
      <c r="X180" s="10">
        <f>3/24000000*OO[[#This Row],[80 (28JUN1985 21:00:00)-Water Temperature (C)]]*OO[[#This Row],[22]]</f>
        <v>2.7319623517637499E-5</v>
      </c>
      <c r="Y180" s="10">
        <f>3/24000000*OO[[#This Row],[81 (29JUN1985 00:00:00)-Water Temperature (C)]]*OO[[#This Row],[23]]</f>
        <v>2.5351414588312498E-5</v>
      </c>
      <c r="Z180" s="10">
        <f>3/24000000*OO[[#This Row],[82 (29JUN1985 03:00:00)-Water Temperature (C)]]*OO[[#This Row],[24]]</f>
        <v>2.3938179802949998E-5</v>
      </c>
      <c r="AA180" s="10">
        <f>3/24000000*OO[[#This Row],[83 (29JUN1985 06:00:00)-Water Temperature (C)]]*OO[[#This Row],[25]]</f>
        <v>2.2523539166100002E-5</v>
      </c>
      <c r="AB180" s="10">
        <f>3/24000000*OO[[#This Row],[84 (29JUN1985 09:00:00)-Water Temperature (C)]]*OO[[#This Row],[26]]</f>
        <v>2.1369815446837497E-5</v>
      </c>
      <c r="AC180" s="10">
        <f>3/24000000*OO[[#This Row],[85 (29JUN1985 12:00:00)-Water Temperature (C)]]*OO[[#This Row],[27]]</f>
        <v>1.9769173599294997E-5</v>
      </c>
      <c r="AD180" s="10">
        <f>3/24000000*OO[[#This Row],[86 (29JUN1985 15:00:00)-Water Temperature (C)]]*OO[[#This Row],[28]]</f>
        <v>1.8325163564895001E-5</v>
      </c>
      <c r="AE180" s="10">
        <f>3/24000000*OO[[#This Row],[88 (29JUN1985 21:00:00)-Water Temperature (C)]]*OO[[#This Row],[30]]</f>
        <v>1.6241575511660002E-5</v>
      </c>
      <c r="AF180" s="10">
        <f>3/24000000*OO[[#This Row],[88 (29JUN1985 21:00:00)-Water Temperature (C)]]*OO[[#This Row],[30]]</f>
        <v>1.6241575511660002E-5</v>
      </c>
      <c r="AG180" s="10">
        <f>3/24000000*OO[[#This Row],[89 (30JUN1985 00:00:00)-Water Temperature (C)]]*OO[[#This Row],[31]]</f>
        <v>1.628501358012E-5</v>
      </c>
      <c r="AH180" s="10">
        <f>3/24000000*OO[[#This Row],[90 (30JUN1985 03:00:00)-Water Temperature (C)]]*OO[[#This Row],[32]]</f>
        <v>1.6716674032079998E-5</v>
      </c>
      <c r="AI180" s="10">
        <f>3/24000000*OO[[#This Row],[91 (30JUN1985 06:00:00)-Water Temperature (C)]]*OO[[#This Row],[33]]</f>
        <v>1.705396396473E-5</v>
      </c>
      <c r="AJ180" s="10">
        <f>3/24000000*OO[[#This Row],[92 (30JUN1985 09:00:00)-Water Temperature (C)]]*OO[[#This Row],[34]]</f>
        <v>1.757866061215875E-5</v>
      </c>
      <c r="AK180" s="10">
        <f>3/24000000*OO[[#This Row],[93 (30JUN1985 12:00:00)-Water Temperature (C)]]*OO[[#This Row],[35]]</f>
        <v>1.7332212618630004E-5</v>
      </c>
      <c r="AL180" s="10">
        <f>3/24000000*OO[[#This Row],[94 (30JUN1985 15:00:00)-Water Temperature (C)]]*OO[[#This Row],[36]]</f>
        <v>1.6596226404329998E-5</v>
      </c>
      <c r="AM180" s="10">
        <f>3/24000000*OO[[#This Row],[95 (30JUN1985 18:00:00)-Water Temperature (C)]]*OO[[#This Row],[37]]</f>
        <v>1.5719799572631246E-5</v>
      </c>
      <c r="AN180" s="10">
        <f>3/24000000*OO[[#This Row],[96 (30JUN1985 21:00:00)-Water Temperature (C)]]*OO[[#This Row],[38]]</f>
        <v>1.4418967472550001E-5</v>
      </c>
      <c r="AO180" s="10">
        <f>3/24000000*OO[[#This Row],[97 (01JUL1985 00:00:00)-Water Temperature (C)]]*OO[[#This Row],[39]]</f>
        <v>1.28116310551075E-5</v>
      </c>
      <c r="AP180" s="10">
        <f>3/24000000*OO[[#This Row],[98 (01JUL1985 03:00:00)-Water Temperature (C)]]*OO[[#This Row],[40]]</f>
        <v>1.1411896799658749E-5</v>
      </c>
      <c r="AQ180" s="10">
        <f>3/24000000*OO[[#This Row],[99 (01JUL1985 06:00:00)-Water Temperature (C)]]*OO[[#This Row],[41]]</f>
        <v>1.03690963755E-5</v>
      </c>
      <c r="AR180" s="10">
        <f>3/24000000*OO[[#This Row],[100 (01JUL1985 09:00:00)-Water Temperature (C)]]*OO[[#This Row],[42]]</f>
        <v>9.9418305841199994E-6</v>
      </c>
      <c r="AS180" s="10">
        <f>3/24000000*OO[[#This Row],[101 (01JUL1985 12:00:00)-Water Temperature (C)]]*OO[[#This Row],[43]]</f>
        <v>9.4905760633199984E-6</v>
      </c>
      <c r="AT180" s="10">
        <f>3/24000000*OO[[#This Row],[102 (01JUL1985 15:00:00)-Water Temperature (C)]]*OO[[#This Row],[44]]</f>
        <v>8.8678512184150005E-6</v>
      </c>
      <c r="AU180" s="10">
        <f>3/24000000*OO[[#This Row],[103 (01JUL1985 18:00:00)-Water Temperature (C)]]*OO[[#This Row],[45]]</f>
        <v>8.2255917303749992E-6</v>
      </c>
      <c r="AV180" s="10">
        <f>3/24000000*OO[[#This Row],[104 (01JUL1985 21:00:00)-Water Temperature (C)]]*OO[[#This Row],[46]]</f>
        <v>7.37822552499E-6</v>
      </c>
      <c r="AW180" s="10">
        <f>3/24000000*OO[[#This Row],[105 (02JUL1985 00:00:00)-Water Temperature (C)]]*OO[[#This Row],[47]]</f>
        <v>6.5075295905425E-6</v>
      </c>
      <c r="AX180" s="10">
        <f>3/24000000*OO[[#This Row],[106 (02JUL1985 03:00:00)-Water Temperature (C)]]*OO[[#This Row],[48]]</f>
        <v>5.8006123137299993E-6</v>
      </c>
      <c r="AY180" s="10">
        <f>3/24000000*OO[[#This Row],[107 (02JUL1985 06:00:00)-Water Temperature (C)]]*OO[[#This Row],[49]]</f>
        <v>5.2755977828262499E-6</v>
      </c>
      <c r="AZ180" s="10">
        <f>3/24000000*OO[[#This Row],[108 (02JUL1985 09:00:00)-Water Temperature (C)]]*OO[[#This Row],[50]]</f>
        <v>4.8708649563599998E-6</v>
      </c>
      <c r="BA180" s="10">
        <f>3/24000000*OO[[#This Row],[109 (02JUL1985 12:00:00)-Water Temperature (C)]]*OO[[#This Row],[51]]</f>
        <v>4.5629900736525E-6</v>
      </c>
      <c r="BB180" s="10">
        <f>3/24000000*OO[[#This Row],[110 (02JUL1985 15:00:00)-Water Temperature (C)]]*OO[[#This Row],[52]]</f>
        <v>4.1624361230549996E-6</v>
      </c>
      <c r="BC180" s="10">
        <f>3/24000000*OO[[#This Row],[111 (02JUL1985 18:00:00)-Water Temperature (C)]]*OO[[#This Row],[53]]</f>
        <v>3.7169328923324996E-6</v>
      </c>
      <c r="BD180" s="10">
        <f>3/24000000*OO[[#This Row],[112 (02JUL1985 21:00:00)-Water Temperature (C)]]*OO[[#This Row],[54]]</f>
        <v>3.2060164162350001E-6</v>
      </c>
      <c r="BE180" s="10">
        <f>3/24000000*OO[[#This Row],[113 (03JUL1985 00:00:00)-Water Temperature (C)]]*OO[[#This Row],[55]]</f>
        <v>2.7253050723674994E-6</v>
      </c>
      <c r="BF180" s="10">
        <f>3/24000000*OO[[#This Row],[114 (03JUL1985 03:00:00)-Water Temperature (C)]]*OO[[#This Row],[56]]</f>
        <v>2.3168383612000003E-6</v>
      </c>
      <c r="BG180" s="10">
        <f>3/24000000*OO[[#This Row],[115 (03JUL1985 06:00:00)-Water Temperature (C)]]*OO[[#This Row],[57]]</f>
        <v>1.9659242262481248E-6</v>
      </c>
      <c r="BH180" s="10">
        <f>3/24000000*OO[[#This Row],[116 (03JUL1985 09:00:00)-Water Temperature (C)]]*OO[[#This Row],[58]]</f>
        <v>1.6693128825295E-6</v>
      </c>
      <c r="BI180" s="10">
        <f>3/24000000*OO[[#This Row],[117 (03JUL1985 12:00:00)-Water Temperature (C)]]*OO[[#This Row],[59]]</f>
        <v>1.4233140395199999E-6</v>
      </c>
      <c r="BJ180" s="10">
        <f>3/24000000*OO[[#This Row],[118 (03JUL1985 15:00:00)-Water Temperature (C)]]*OO[[#This Row],[60]]</f>
        <v>1.1816542761957499E-6</v>
      </c>
      <c r="BK180" s="10">
        <f>3/24000000*OO[[#This Row],[119 (03JUL1985 18:00:00)-Water Temperature (C)]]*OO[[#This Row],[61]]</f>
        <v>9.6423589929375008E-7</v>
      </c>
      <c r="BL180" s="10">
        <f>3/24000000*OO[[#This Row],[120 (03JUL1985 21:00:00)-Water Temperature (C)]]*OO[[#This Row],[62]]</f>
        <v>7.6215574236999993E-7</v>
      </c>
      <c r="BM180" s="10">
        <f>3/24000000*OO[[#This Row],[121 (04JUL1985 00:00:00)-Water Temperature (C)]]*OO[[#This Row],[63]]</f>
        <v>6.0597830417149989E-7</v>
      </c>
      <c r="BN180" s="10">
        <f>3/24000000*OO[[#This Row],[122 (04JUL1985 03:00:00)-Water Temperature (C)]]*OO[[#This Row],[64]]</f>
        <v>5.0196140682199994E-7</v>
      </c>
      <c r="BO180" s="10">
        <f>3/24000000*OO[[#This Row],[123 (04JUL1985 06:00:00)-Water Temperature (C)]]*OO[[#This Row],[65]]</f>
        <v>4.3418024355287505E-7</v>
      </c>
      <c r="BP180" s="10">
        <f>3/24000000*OO[[#This Row],[124 (04JUL1985 09:00:00)-Water Temperature (C)]]*OO[[#This Row],[66]]</f>
        <v>4.0246626775149995E-7</v>
      </c>
      <c r="BQ180" s="10">
        <f>3/24000000*OO[[#This Row],[125 (04JUL1985 12:00:00)-Water Temperature (C)]]*OO[[#This Row],[67]]</f>
        <v>3.8190900387375E-7</v>
      </c>
      <c r="BR180" s="10">
        <f>3/24000000*OO[[#This Row],[126 (04JUL1985 15:00:00)-Water Temperature (C)]]*OO[[#This Row],[68]]</f>
        <v>3.5974737172562498E-7</v>
      </c>
      <c r="BS180" s="10">
        <f>3/24000000*OO[[#This Row],[127 (04JUL1985 18:00:00)-Water Temperature (C)]]*OO[[#This Row],[69]]</f>
        <v>3.3943488557287496E-7</v>
      </c>
      <c r="BT180" s="10">
        <f>3/24000000*OO[[#This Row],[128 (04JUL1985 21:00:00)-Water Temperature (C)]]*OO[[#This Row],[70]]</f>
        <v>3.1271380308225E-7</v>
      </c>
      <c r="BU180" s="10">
        <f>3/24000000*OO[[#This Row],[129 (05JUL1985 00:00:00)-Water Temperature (C)]]*OO[[#This Row],[71]]</f>
        <v>2.7892144663849996E-7</v>
      </c>
      <c r="BV180" s="10">
        <f>3/24000000*OO[[#This Row],[130 (05JUL1985 03:00:00)-Water Temperature (C)]]*OO[[#This Row],[72]]</f>
        <v>2.5089630875549998E-7</v>
      </c>
      <c r="BW180" s="10">
        <f>3/24000000*OO[[#This Row],[131 (05JUL1985 06:00:00)-Water Temperature (C)]]*OO[[#This Row],[73]]</f>
        <v>2.3281165627999998E-7</v>
      </c>
      <c r="BX180" s="10">
        <f>3/24000000*OO[[#This Row],[132 (05JUL1985 09:00:00)-Water Temperature (C)]]*OO[[#This Row],[74]]</f>
        <v>2.3203413430312494E-7</v>
      </c>
      <c r="BY180" s="10">
        <f>3/24000000*OO[[#This Row],[133 (05JUL1985 12:00:00)-Water Temperature (C)]]*OO[[#This Row],[75]]</f>
        <v>2.3686912372549994E-7</v>
      </c>
      <c r="BZ180" s="10">
        <f>3/24000000*OO[[#This Row],[134 (05JUL1985 15:00:00)-Water Temperature (C)]]*OO[[#This Row],[76]]</f>
        <v>2.4007993909099999E-7</v>
      </c>
      <c r="CA180" s="10">
        <f>3/24000000*OO[[#This Row],[135 (05JUL1985 18:00:00)-Water Temperature (C)]]*OO[[#This Row],[77]]</f>
        <v>2.3814314094375E-7</v>
      </c>
      <c r="CB180" s="10">
        <f>3/24000000*OO[[#This Row],[136 (05JUL1985 21:00:00)-Water Temperature (C)]]*OO[[#This Row],[78]]</f>
        <v>2.2626807616387494E-7</v>
      </c>
      <c r="CC180" s="10">
        <f>3/24000000*OO[[#This Row],[137 (06JUL1985 00:00:00)-Water Temperature (C)]]*OO[[#This Row],[79]]</f>
        <v>2.08302994199475E-7</v>
      </c>
      <c r="CD180" s="10">
        <f>3/24000000*OO[[#This Row],[138 (06JUL1985 03:00:00)-Water Temperature (C)]]*OO[[#This Row],[80]]</f>
        <v>1.9254944986334998E-7</v>
      </c>
      <c r="CE180" s="10">
        <f>3/24000000*OO[[#This Row],[139 (06JUL1985 06:00:00)-Water Temperature (C)]]*OO[[#This Row],[81]]</f>
        <v>1.8334786785176246E-7</v>
      </c>
      <c r="CF180" s="10">
        <f>3/24000000*OO[[#This Row],[140 (06JUL1985 09:00:00)-Water Temperature (C)]]*OO[[#This Row],[82]]</f>
        <v>1.8718682773799998E-7</v>
      </c>
      <c r="CG180" s="10">
        <f>3/24000000*OO[[#This Row],[141 (06JUL1985 12:00:00)-Water Temperature (C)]]*OO[[#This Row],[83]]</f>
        <v>1.9510249736724998E-7</v>
      </c>
      <c r="CH180" s="10">
        <f>3/24000000*OO[[#This Row],[142 (06JUL1985 15:00:00)-Water Temperature (C)]]*OO[[#This Row],[84]]</f>
        <v>2.00874547951E-7</v>
      </c>
      <c r="CI180" s="10">
        <f>3/24000000*OO[[#This Row],[143 (06JUL1985 18:00:00)-Water Temperature (C)]]*OO[[#This Row],[85]]</f>
        <v>2.0051329655987502E-7</v>
      </c>
      <c r="CJ180" s="10">
        <f>3/24000000*OO[[#This Row],[144 (06JUL1985 21:00:00)-Water Temperature (C)]]*OO[[#This Row],[86]]</f>
        <v>1.9142603712423748E-7</v>
      </c>
      <c r="CK180" s="10">
        <f>3/24000000*OO[[#This Row],[145 (07JUL1985 00:00:00)-Water Temperature (C)]]*OO[[#This Row],[87]]</f>
        <v>1.7685172596304997E-7</v>
      </c>
      <c r="CL180" s="10">
        <f>3/24000000*OO[[#This Row],[146 (07JUL1985 03:00:00)-Water Temperature (C)]]*OO[[#This Row],[88]]</f>
        <v>1.6433759208517499E-7</v>
      </c>
      <c r="CM180" s="10">
        <f>3/24000000*OO[[#This Row],[147 (07JUL1985 06:00:00)-Water Temperature (C)]]*OO[[#This Row],[89]]</f>
        <v>1.5645393834524999E-7</v>
      </c>
      <c r="CN180" s="10">
        <f>3/24000000*OO[[#This Row],[148 (07JUL1985 09:00:00)-Water Temperature (C)]]*OO[[#This Row],[90]]</f>
        <v>1.5686763792423749E-7</v>
      </c>
      <c r="CO180" s="10">
        <f>3/24000000*OO[[#This Row],[149 (07JUL1985 12:00:00)-Water Temperature (C)]]*OO[[#This Row],[91]]</f>
        <v>1.547620672679625E-7</v>
      </c>
      <c r="CP180" s="10">
        <f>3/24000000*OO[[#This Row],[150 (07JUL1985 15:00:00)-Water Temperature (C)]]*OO[[#This Row],[92]]</f>
        <v>1.5442427489000004E-7</v>
      </c>
      <c r="CQ180" s="10">
        <f>3/24000000*OO[[#This Row],[151 (07JUL1985 18:00:00)-Water Temperature (C)]]*OO[[#This Row],[93]]</f>
        <v>1.5093677945050002E-7</v>
      </c>
      <c r="CR180" s="10">
        <f>3/24000000*OO[[#This Row],[152 (07JUL1985 21:00:00)-Water Temperature (C)]]*OO[[#This Row],[94]]</f>
        <v>1.4249496160393748E-7</v>
      </c>
      <c r="CS180" s="10">
        <f>3/24000000*OO[[#This Row],[153 (08JUL1985 00:00:00)-Water Temperature (C)]]*OO[[#This Row],[95]]</f>
        <v>1.30581031113E-7</v>
      </c>
      <c r="CT180" s="10">
        <f>3/24000000*OO[[#This Row],[154 (08JUL1985 03:00:00)-Water Temperature (C)]]*OO[[#This Row],[96]]</f>
        <v>1.1892925475999999E-7</v>
      </c>
      <c r="CU180" s="10">
        <f>3/24000000*OO[[#This Row],[155 (08JUL1985 06:00:00)-Water Temperature (C)]]*OO[[#This Row],[97]]</f>
        <v>1.1104538251855002E-7</v>
      </c>
      <c r="CV180" s="10">
        <f>3/24000000*OO[[#This Row],[156 (08JUL1985 09:00:00)-Water Temperature (C)]]*OO[[#This Row],[98]]</f>
        <v>1.10793611852E-7</v>
      </c>
      <c r="CW180" s="10">
        <f>3/24000000*OO[[#This Row],[157 (08JUL1985 12:00:00)-Water Temperature (C)]]*OO[[#This Row],[99]]</f>
        <v>1.119135851037875E-7</v>
      </c>
    </row>
    <row r="181" spans="1:101" x14ac:dyDescent="0.35">
      <c r="A181" t="s">
        <v>187</v>
      </c>
      <c r="B181">
        <v>839.68140000000005</v>
      </c>
      <c r="C181" s="10">
        <f>3/24*OO[[#This Row],[59 (26JUN1985 06:00:00)-Water Temperature (C)]]*OO[[#This Row],[1]]/SUM(OO[1])</f>
        <v>0</v>
      </c>
      <c r="D181" s="10">
        <f>3/24*OO[[#This Row],[60 (26JUN1985 09:00:00)-Water Temperature (C)]]*OO[[#This Row],[2]]/SUM(OO[2])</f>
        <v>0</v>
      </c>
      <c r="E181" s="10">
        <f>3/24*OO[[#This Row],[61 (26JUN1985 12:00:00)-Water Temperature (C)]]*OO[[#This Row],[3]]/SUM(OO[3])</f>
        <v>0</v>
      </c>
      <c r="F181" s="10">
        <f>3/24*OO[[#This Row],[62 (26JUN1985 15:00:00)-Water Temperature (C)]]*OO[[#This Row],[4]]/SUM(OO[4])</f>
        <v>0</v>
      </c>
      <c r="G181" s="10">
        <f>3/24*OO[[#This Row],[63 (26JUN1985 18:00:00)-Water Temperature (C)]]*OO[[#This Row],[5]]/SUM(OO[5])</f>
        <v>0</v>
      </c>
      <c r="H181" s="10">
        <f>3/24*OO[[#This Row],[64 (26JUN1985 21:00:00)-Water Temperature (C)]]*OO[[#This Row],[6]]/SUM(OO[6])</f>
        <v>0</v>
      </c>
      <c r="I181" s="10">
        <f>3/24*OO[[#This Row],[65 (27JUN1985 00:00:00)-Water Temperature (C)]]*OO[[#This Row],[7]]/SUM(OO[7])</f>
        <v>4.032912066180564E-33</v>
      </c>
      <c r="J181" s="10">
        <f>3/24*OO[[#This Row],[66 (27JUN1985 03:00:00)-Water Temperature (C)]]*OO[[#This Row],[8]]/SUM(OO[8])</f>
        <v>3.0705809499671381E-21</v>
      </c>
      <c r="K181" s="10">
        <f>3/24*OO[[#This Row],[67 (27JUN1985 06:00:00)-Water Temperature (C)]]*OO[[#This Row],[9]]/SUM(OO[9])</f>
        <v>1.5152091852075436E-10</v>
      </c>
      <c r="L181" s="10">
        <f>3/24*OO[[#This Row],[68 (27JUN1985 09:00:00)-Water Temperature (C)]]*OO[[#This Row],[10]]/SUM(OO[10])</f>
        <v>1.2442703257425509E-6</v>
      </c>
      <c r="M181" s="10">
        <f>3/24*OO[[#This Row],[69 (27JUN1985 12:00:00)-Water Temperature (C)]]*OO[[#This Row],[11]]/SUM(OO[11])</f>
        <v>2.374839048873757E-4</v>
      </c>
      <c r="N181" s="10">
        <f>3/24*OO[[#This Row],[70 (27JUN1985 15:00:00)-Water Temperature (C)]]*OO[[#This Row],[12]]/SUM(OO[12])</f>
        <v>5.8443448834350625E-3</v>
      </c>
      <c r="O181" s="10">
        <f>3/24*OO[[#This Row],[71 (27JUN1985 18:00:00)-Water Temperature (C)]]*OO[[#This Row],[13]]/SUM(OO[13])</f>
        <v>3.3824728313148068E-2</v>
      </c>
      <c r="P181" s="10">
        <f>3/24*OO[[#This Row],[72 (27JUN1985 21:00:00)-Water Temperature (C)]]*OO[[#This Row],[14]]/SUM(OO[14])</f>
        <v>6.4201962127800521E-2</v>
      </c>
      <c r="Q181" s="10">
        <f>3/24*OO[[#This Row],[73 (28JUN1985 00:00:00)-Water Temperature (C)]]*OO[[#This Row],[15]]/SUM(OO[15])</f>
        <v>5.1318053513129874E-2</v>
      </c>
      <c r="R181" s="10">
        <f>3/24*OO[[#This Row],[74 (28JUN1985 03:00:00)-Water Temperature (C)]]*OO[[#This Row],[16]]/SUM(OO[16])</f>
        <v>2.0727405700881187E-2</v>
      </c>
      <c r="S181" s="10">
        <f>3/24*OO[[#This Row],[75 (28JUN1985 06:00:00)-Water Temperature (C)]]*OO[[#This Row],[17]]/SUM(OO[17])</f>
        <v>4.9032117884556204E-3</v>
      </c>
      <c r="T181" s="10">
        <f>3/24*OO[[#This Row],[76 (28JUN1985 09:00:00)-Water Temperature (C)]]*OO[[#This Row],[18]]/SUM(OO[18])</f>
        <v>8.0249938321381574E-4</v>
      </c>
      <c r="U181" s="10">
        <f>3/24*OO[[#This Row],[77 (28JUN1985 12:00:00)-Water Temperature (C)]]*OO[[#This Row],[19]]/SUM(OO[19])</f>
        <v>1.2599742426813485E-4</v>
      </c>
      <c r="V181" s="10">
        <f>3/24000000*OO[[#This Row],[78 (28JUN1985 15:00:00)-Water Temperature (C)]]*OO[[#This Row],[20]]</f>
        <v>4.3034015732337499E-5</v>
      </c>
      <c r="W181" s="10">
        <f>3/24000000*OO[[#This Row],[79 (28JUN1985 18:00:00)-Water Temperature (C)]]*OO[[#This Row],[21]]</f>
        <v>3.1293354887025E-5</v>
      </c>
      <c r="X181" s="10">
        <f>3/24000000*OO[[#This Row],[80 (28JUN1985 21:00:00)-Water Temperature (C)]]*OO[[#This Row],[22]]</f>
        <v>2.7495838787700003E-5</v>
      </c>
      <c r="Y181" s="10">
        <f>3/24000000*OO[[#This Row],[81 (29JUN1985 00:00:00)-Water Temperature (C)]]*OO[[#This Row],[23]]</f>
        <v>2.5439920220949999E-5</v>
      </c>
      <c r="Z181" s="10">
        <f>3/24000000*OO[[#This Row],[82 (29JUN1985 03:00:00)-Water Temperature (C)]]*OO[[#This Row],[24]]</f>
        <v>2.3999050129450001E-5</v>
      </c>
      <c r="AA181" s="10">
        <f>3/24000000*OO[[#This Row],[83 (29JUN1985 06:00:00)-Water Temperature (C)]]*OO[[#This Row],[25]]</f>
        <v>2.2611294041849999E-5</v>
      </c>
      <c r="AB181" s="10">
        <f>3/24000000*OO[[#This Row],[84 (29JUN1985 09:00:00)-Water Temperature (C)]]*OO[[#This Row],[26]]</f>
        <v>2.1497486466912503E-5</v>
      </c>
      <c r="AC181" s="10">
        <f>3/24000000*OO[[#This Row],[85 (29JUN1985 12:00:00)-Water Temperature (C)]]*OO[[#This Row],[27]]</f>
        <v>1.9901212428294998E-5</v>
      </c>
      <c r="AD181" s="10">
        <f>3/24000000*OO[[#This Row],[86 (29JUN1985 15:00:00)-Water Temperature (C)]]*OO[[#This Row],[28]]</f>
        <v>1.8455164630533749E-5</v>
      </c>
      <c r="AE181" s="10">
        <f>3/24000000*OO[[#This Row],[88 (29JUN1985 21:00:00)-Water Temperature (C)]]*OO[[#This Row],[30]]</f>
        <v>1.6228065004049999E-5</v>
      </c>
      <c r="AF181" s="10">
        <f>3/24000000*OO[[#This Row],[88 (29JUN1985 21:00:00)-Water Temperature (C)]]*OO[[#This Row],[30]]</f>
        <v>1.6228065004049999E-5</v>
      </c>
      <c r="AG181" s="10">
        <f>3/24000000*OO[[#This Row],[89 (30JUN1985 00:00:00)-Water Temperature (C)]]*OO[[#This Row],[31]]</f>
        <v>1.6178067273093749E-5</v>
      </c>
      <c r="AH181" s="10">
        <f>3/24000000*OO[[#This Row],[90 (30JUN1985 03:00:00)-Water Temperature (C)]]*OO[[#This Row],[32]]</f>
        <v>1.6588171120473746E-5</v>
      </c>
      <c r="AI181" s="10">
        <f>3/24000000*OO[[#This Row],[91 (30JUN1985 06:00:00)-Water Temperature (C)]]*OO[[#This Row],[33]]</f>
        <v>1.696558540462E-5</v>
      </c>
      <c r="AJ181" s="10">
        <f>3/24000000*OO[[#This Row],[92 (30JUN1985 09:00:00)-Water Temperature (C)]]*OO[[#This Row],[34]]</f>
        <v>1.7554146350399998E-5</v>
      </c>
      <c r="AK181" s="10">
        <f>3/24000000*OO[[#This Row],[93 (30JUN1985 12:00:00)-Water Temperature (C)]]*OO[[#This Row],[35]]</f>
        <v>1.7365412986212496E-5</v>
      </c>
      <c r="AL181" s="10">
        <f>3/24000000*OO[[#This Row],[94 (30JUN1985 15:00:00)-Water Temperature (C)]]*OO[[#This Row],[36]]</f>
        <v>1.6652956880249999E-5</v>
      </c>
      <c r="AM181" s="10">
        <f>3/24000000*OO[[#This Row],[95 (30JUN1985 18:00:00)-Water Temperature (C)]]*OO[[#This Row],[37]]</f>
        <v>1.5783070697734997E-5</v>
      </c>
      <c r="AN181" s="10">
        <f>3/24000000*OO[[#This Row],[96 (30JUN1985 21:00:00)-Water Temperature (C)]]*OO[[#This Row],[38]]</f>
        <v>1.446235088967E-5</v>
      </c>
      <c r="AO181" s="10">
        <f>3/24000000*OO[[#This Row],[97 (01JUL1985 00:00:00)-Water Temperature (C)]]*OO[[#This Row],[39]]</f>
        <v>1.2836866513506251E-5</v>
      </c>
      <c r="AP181" s="10">
        <f>3/24000000*OO[[#This Row],[98 (01JUL1985 03:00:00)-Water Temperature (C)]]*OO[[#This Row],[40]]</f>
        <v>1.14178132462225E-5</v>
      </c>
      <c r="AQ181" s="10">
        <f>3/24000000*OO[[#This Row],[99 (01JUL1985 06:00:00)-Water Temperature (C)]]*OO[[#This Row],[41]]</f>
        <v>1.0354634670396249E-5</v>
      </c>
      <c r="AR181" s="10">
        <f>3/24000000*OO[[#This Row],[100 (01JUL1985 09:00:00)-Water Temperature (C)]]*OO[[#This Row],[42]]</f>
        <v>9.9136833866400013E-6</v>
      </c>
      <c r="AS181" s="10">
        <f>3/24000000*OO[[#This Row],[101 (01JUL1985 12:00:00)-Water Temperature (C)]]*OO[[#This Row],[43]]</f>
        <v>9.4655314463250017E-6</v>
      </c>
      <c r="AT181" s="10">
        <f>3/24000000*OO[[#This Row],[102 (01JUL1985 15:00:00)-Water Temperature (C)]]*OO[[#This Row],[44]]</f>
        <v>8.8461700669349996E-6</v>
      </c>
      <c r="AU181" s="10">
        <f>3/24000000*OO[[#This Row],[103 (01JUL1985 18:00:00)-Water Temperature (C)]]*OO[[#This Row],[45]]</f>
        <v>8.2046698263649992E-6</v>
      </c>
      <c r="AV181" s="10">
        <f>3/24000000*OO[[#This Row],[104 (01JUL1985 21:00:00)-Water Temperature (C)]]*OO[[#This Row],[46]]</f>
        <v>7.3599700452099993E-6</v>
      </c>
      <c r="AW181" s="10">
        <f>3/24000000*OO[[#This Row],[105 (02JUL1985 00:00:00)-Water Temperature (C)]]*OO[[#This Row],[47]]</f>
        <v>6.4873449370000004E-6</v>
      </c>
      <c r="AX181" s="10">
        <f>3/24000000*OO[[#This Row],[106 (02JUL1985 03:00:00)-Water Temperature (C)]]*OO[[#This Row],[48]]</f>
        <v>5.7742803839999999E-6</v>
      </c>
      <c r="AY181" s="10">
        <f>3/24000000*OO[[#This Row],[107 (02JUL1985 06:00:00)-Water Temperature (C)]]*OO[[#This Row],[49]]</f>
        <v>5.2444543634437496E-6</v>
      </c>
      <c r="AZ181" s="10">
        <f>3/24000000*OO[[#This Row],[108 (02JUL1985 09:00:00)-Water Temperature (C)]]*OO[[#This Row],[50]]</f>
        <v>4.83929165007E-6</v>
      </c>
      <c r="BA181" s="10">
        <f>3/24000000*OO[[#This Row],[109 (02JUL1985 12:00:00)-Water Temperature (C)]]*OO[[#This Row],[51]]</f>
        <v>4.5375976376550006E-6</v>
      </c>
      <c r="BB181" s="10">
        <f>3/24000000*OO[[#This Row],[110 (02JUL1985 15:00:00)-Water Temperature (C)]]*OO[[#This Row],[52]]</f>
        <v>4.1445623850449998E-6</v>
      </c>
      <c r="BC181" s="10">
        <f>3/24000000*OO[[#This Row],[111 (02JUL1985 18:00:00)-Water Temperature (C)]]*OO[[#This Row],[53]]</f>
        <v>3.7024438412224999E-6</v>
      </c>
      <c r="BD181" s="10">
        <f>3/24000000*OO[[#This Row],[112 (02JUL1985 21:00:00)-Water Temperature (C)]]*OO[[#This Row],[54]]</f>
        <v>3.1967150666274994E-6</v>
      </c>
      <c r="BE181" s="10">
        <f>3/24000000*OO[[#This Row],[113 (03JUL1985 00:00:00)-Water Temperature (C)]]*OO[[#This Row],[55]]</f>
        <v>2.7168298452862503E-6</v>
      </c>
      <c r="BF181" s="10">
        <f>3/24000000*OO[[#This Row],[114 (03JUL1985 03:00:00)-Water Temperature (C)]]*OO[[#This Row],[56]]</f>
        <v>2.3062254990450002E-6</v>
      </c>
      <c r="BG181" s="10">
        <f>3/24000000*OO[[#This Row],[115 (03JUL1985 06:00:00)-Water Temperature (C)]]*OO[[#This Row],[57]]</f>
        <v>1.9561496445192501E-6</v>
      </c>
      <c r="BH181" s="10">
        <f>3/24000000*OO[[#This Row],[116 (03JUL1985 09:00:00)-Water Temperature (C)]]*OO[[#This Row],[58]]</f>
        <v>1.6639127803507498E-6</v>
      </c>
      <c r="BI181" s="10">
        <f>3/24000000*OO[[#This Row],[117 (03JUL1985 12:00:00)-Water Temperature (C)]]*OO[[#This Row],[59]]</f>
        <v>1.42311610725625E-6</v>
      </c>
      <c r="BJ181" s="10">
        <f>3/24000000*OO[[#This Row],[118 (03JUL1985 15:00:00)-Water Temperature (C)]]*OO[[#This Row],[60]]</f>
        <v>1.1853753904975001E-6</v>
      </c>
      <c r="BK181" s="10">
        <f>3/24000000*OO[[#This Row],[119 (03JUL1985 18:00:00)-Water Temperature (C)]]*OO[[#This Row],[61]]</f>
        <v>9.6853402346449994E-7</v>
      </c>
      <c r="BL181" s="10">
        <f>3/24000000*OO[[#This Row],[120 (03JUL1985 21:00:00)-Water Temperature (C)]]*OO[[#This Row],[62]]</f>
        <v>7.6422301640999992E-7</v>
      </c>
      <c r="BM181" s="10">
        <f>3/24000000*OO[[#This Row],[121 (04JUL1985 00:00:00)-Water Temperature (C)]]*OO[[#This Row],[63]]</f>
        <v>6.0566709948500001E-7</v>
      </c>
      <c r="BN181" s="10">
        <f>3/24000000*OO[[#This Row],[122 (04JUL1985 03:00:00)-Water Temperature (C)]]*OO[[#This Row],[64]]</f>
        <v>4.9912467411674999E-7</v>
      </c>
      <c r="BO181" s="10">
        <f>3/24000000*OO[[#This Row],[123 (04JUL1985 06:00:00)-Water Temperature (C)]]*OO[[#This Row],[65]]</f>
        <v>4.3005634057175003E-7</v>
      </c>
      <c r="BP181" s="10">
        <f>3/24000000*OO[[#This Row],[124 (04JUL1985 09:00:00)-Water Temperature (C)]]*OO[[#This Row],[66]]</f>
        <v>3.9768636609550001E-7</v>
      </c>
      <c r="BQ181" s="10">
        <f>3/24000000*OO[[#This Row],[125 (04JUL1985 12:00:00)-Water Temperature (C)]]*OO[[#This Row],[67]]</f>
        <v>3.7694790016399993E-7</v>
      </c>
      <c r="BR181" s="10">
        <f>3/24000000*OO[[#This Row],[126 (04JUL1985 15:00:00)-Water Temperature (C)]]*OO[[#This Row],[68]]</f>
        <v>3.5528199507749994E-7</v>
      </c>
      <c r="BS181" s="10">
        <f>3/24000000*OO[[#This Row],[127 (04JUL1985 18:00:00)-Water Temperature (C)]]*OO[[#This Row],[69]]</f>
        <v>3.3542118183075003E-7</v>
      </c>
      <c r="BT181" s="10">
        <f>3/24000000*OO[[#This Row],[128 (04JUL1985 21:00:00)-Water Temperature (C)]]*OO[[#This Row],[70]]</f>
        <v>3.0874829286999999E-7</v>
      </c>
      <c r="BU181" s="10">
        <f>3/24000000*OO[[#This Row],[129 (05JUL1985 00:00:00)-Water Temperature (C)]]*OO[[#This Row],[71]]</f>
        <v>2.75273618284375E-7</v>
      </c>
      <c r="BV181" s="10">
        <f>3/24000000*OO[[#This Row],[130 (05JUL1985 03:00:00)-Water Temperature (C)]]*OO[[#This Row],[72]]</f>
        <v>2.4711123788287497E-7</v>
      </c>
      <c r="BW181" s="10">
        <f>3/24000000*OO[[#This Row],[131 (05JUL1985 06:00:00)-Water Temperature (C)]]*OO[[#This Row],[73]]</f>
        <v>2.2888242457574997E-7</v>
      </c>
      <c r="BX181" s="10">
        <f>3/24000000*OO[[#This Row],[132 (05JUL1985 09:00:00)-Water Temperature (C)]]*OO[[#This Row],[74]]</f>
        <v>2.2784210491874997E-7</v>
      </c>
      <c r="BY181" s="10">
        <f>3/24000000*OO[[#This Row],[133 (05JUL1985 12:00:00)-Water Temperature (C)]]*OO[[#This Row],[75]]</f>
        <v>2.32479343323E-7</v>
      </c>
      <c r="BZ181" s="10">
        <f>3/24000000*OO[[#This Row],[134 (05JUL1985 15:00:00)-Water Temperature (C)]]*OO[[#This Row],[76]]</f>
        <v>2.3594725849074998E-7</v>
      </c>
      <c r="CA181" s="10">
        <f>3/24000000*OO[[#This Row],[135 (05JUL1985 18:00:00)-Water Temperature (C)]]*OO[[#This Row],[77]]</f>
        <v>2.3426368149029999E-7</v>
      </c>
      <c r="CB181" s="10">
        <f>3/24000000*OO[[#This Row],[136 (05JUL1985 21:00:00)-Water Temperature (C)]]*OO[[#This Row],[78]]</f>
        <v>2.2259488801181254E-7</v>
      </c>
      <c r="CC181" s="10">
        <f>3/24000000*OO[[#This Row],[137 (06JUL1985 00:00:00)-Water Temperature (C)]]*OO[[#This Row],[79]]</f>
        <v>2.0497051401427499E-7</v>
      </c>
      <c r="CD181" s="10">
        <f>3/24000000*OO[[#This Row],[138 (06JUL1985 03:00:00)-Water Temperature (C)]]*OO[[#This Row],[80]]</f>
        <v>1.89204475120875E-7</v>
      </c>
      <c r="CE181" s="10">
        <f>3/24000000*OO[[#This Row],[139 (06JUL1985 06:00:00)-Water Temperature (C)]]*OO[[#This Row],[81]]</f>
        <v>1.7979198389038753E-7</v>
      </c>
      <c r="CF181" s="10">
        <f>3/24000000*OO[[#This Row],[140 (06JUL1985 09:00:00)-Water Temperature (C)]]*OO[[#This Row],[82]]</f>
        <v>1.8326938017977499E-7</v>
      </c>
      <c r="CG181" s="10">
        <f>3/24000000*OO[[#This Row],[141 (06JUL1985 12:00:00)-Water Temperature (C)]]*OO[[#This Row],[83]]</f>
        <v>1.9099410830640002E-7</v>
      </c>
      <c r="CH181" s="10">
        <f>3/24000000*OO[[#This Row],[142 (06JUL1985 15:00:00)-Water Temperature (C)]]*OO[[#This Row],[84]]</f>
        <v>1.9697262606319998E-7</v>
      </c>
      <c r="CI181" s="10">
        <f>3/24000000*OO[[#This Row],[143 (06JUL1985 18:00:00)-Water Temperature (C)]]*OO[[#This Row],[85]]</f>
        <v>1.96950508238E-7</v>
      </c>
      <c r="CJ181" s="10">
        <f>3/24000000*OO[[#This Row],[144 (06JUL1985 21:00:00)-Water Temperature (C)]]*OO[[#This Row],[86]]</f>
        <v>1.8812379998287499E-7</v>
      </c>
      <c r="CK181" s="10">
        <f>3/24000000*OO[[#This Row],[145 (07JUL1985 00:00:00)-Water Temperature (C)]]*OO[[#This Row],[87]]</f>
        <v>1.7386741714324998E-7</v>
      </c>
      <c r="CL181" s="10">
        <f>3/24000000*OO[[#This Row],[146 (07JUL1985 03:00:00)-Water Temperature (C)]]*OO[[#This Row],[88]]</f>
        <v>1.6137492160897498E-7</v>
      </c>
      <c r="CM181" s="10">
        <f>3/24000000*OO[[#This Row],[147 (07JUL1985 06:00:00)-Water Temperature (C)]]*OO[[#This Row],[89]]</f>
        <v>1.533567272986E-7</v>
      </c>
      <c r="CN181" s="10">
        <f>3/24000000*OO[[#This Row],[148 (07JUL1985 09:00:00)-Water Temperature (C)]]*OO[[#This Row],[90]]</f>
        <v>1.5359059974656249E-7</v>
      </c>
      <c r="CO181" s="10">
        <f>3/24000000*OO[[#This Row],[149 (07JUL1985 12:00:00)-Water Temperature (C)]]*OO[[#This Row],[91]]</f>
        <v>1.5153788055184999E-7</v>
      </c>
      <c r="CP181" s="10">
        <f>3/24000000*OO[[#This Row],[150 (07JUL1985 15:00:00)-Water Temperature (C)]]*OO[[#This Row],[92]]</f>
        <v>1.5163955596968747E-7</v>
      </c>
      <c r="CQ181" s="10">
        <f>3/24000000*OO[[#This Row],[151 (07JUL1985 18:00:00)-Water Temperature (C)]]*OO[[#This Row],[93]]</f>
        <v>1.4836506647482498E-7</v>
      </c>
      <c r="CR181" s="10">
        <f>3/24000000*OO[[#This Row],[152 (07JUL1985 21:00:00)-Water Temperature (C)]]*OO[[#This Row],[94]]</f>
        <v>1.4026839423375001E-7</v>
      </c>
      <c r="CS181" s="10">
        <f>3/24000000*OO[[#This Row],[153 (08JUL1985 00:00:00)-Water Temperature (C)]]*OO[[#This Row],[95]]</f>
        <v>1.28571047175E-7</v>
      </c>
      <c r="CT181" s="10">
        <f>3/24000000*OO[[#This Row],[154 (08JUL1985 03:00:00)-Water Temperature (C)]]*OO[[#This Row],[96]]</f>
        <v>1.1704703458936249E-7</v>
      </c>
      <c r="CU181" s="10">
        <f>3/24000000*OO[[#This Row],[155 (08JUL1985 06:00:00)-Water Temperature (C)]]*OO[[#This Row],[97]]</f>
        <v>1.0915697070232499E-7</v>
      </c>
      <c r="CV181" s="10">
        <f>3/24000000*OO[[#This Row],[156 (08JUL1985 09:00:00)-Water Temperature (C)]]*OO[[#This Row],[98]]</f>
        <v>1.0883168553193749E-7</v>
      </c>
      <c r="CW181" s="10">
        <f>3/24000000*OO[[#This Row],[157 (08JUL1985 12:00:00)-Water Temperature (C)]]*OO[[#This Row],[99]]</f>
        <v>1.1002171758164999E-7</v>
      </c>
    </row>
    <row r="182" spans="1:101" x14ac:dyDescent="0.35">
      <c r="A182" t="s">
        <v>188</v>
      </c>
      <c r="B182">
        <v>908.47469999999998</v>
      </c>
      <c r="C182" s="10">
        <f>3/24*OO[[#This Row],[59 (26JUN1985 06:00:00)-Water Temperature (C)]]*OO[[#This Row],[1]]/SUM(OO[1])</f>
        <v>0</v>
      </c>
      <c r="D182" s="10">
        <f>3/24*OO[[#This Row],[60 (26JUN1985 09:00:00)-Water Temperature (C)]]*OO[[#This Row],[2]]/SUM(OO[2])</f>
        <v>0</v>
      </c>
      <c r="E182" s="10">
        <f>3/24*OO[[#This Row],[61 (26JUN1985 12:00:00)-Water Temperature (C)]]*OO[[#This Row],[3]]/SUM(OO[3])</f>
        <v>0</v>
      </c>
      <c r="F182" s="10">
        <f>3/24*OO[[#This Row],[62 (26JUN1985 15:00:00)-Water Temperature (C)]]*OO[[#This Row],[4]]/SUM(OO[4])</f>
        <v>0</v>
      </c>
      <c r="G182" s="10">
        <f>3/24*OO[[#This Row],[63 (26JUN1985 18:00:00)-Water Temperature (C)]]*OO[[#This Row],[5]]/SUM(OO[5])</f>
        <v>0</v>
      </c>
      <c r="H182" s="10">
        <f>3/24*OO[[#This Row],[64 (26JUN1985 21:00:00)-Water Temperature (C)]]*OO[[#This Row],[6]]/SUM(OO[6])</f>
        <v>0</v>
      </c>
      <c r="I182" s="10">
        <f>3/24*OO[[#This Row],[65 (27JUN1985 00:00:00)-Water Temperature (C)]]*OO[[#This Row],[7]]/SUM(OO[7])</f>
        <v>8.7654504867381988E-34</v>
      </c>
      <c r="J182" s="10">
        <f>3/24*OO[[#This Row],[66 (27JUN1985 03:00:00)-Water Temperature (C)]]*OO[[#This Row],[8]]/SUM(OO[8])</f>
        <v>6.8344884489527371E-22</v>
      </c>
      <c r="K182" s="10">
        <f>3/24*OO[[#This Row],[67 (27JUN1985 06:00:00)-Water Temperature (C)]]*OO[[#This Row],[9]]/SUM(OO[9])</f>
        <v>6.7704884065967174E-11</v>
      </c>
      <c r="L182" s="10">
        <f>3/24*OO[[#This Row],[68 (27JUN1985 09:00:00)-Water Temperature (C)]]*OO[[#This Row],[10]]/SUM(OO[10])</f>
        <v>8.8170832181415904E-7</v>
      </c>
      <c r="M182" s="10">
        <f>3/24*OO[[#This Row],[69 (27JUN1985 12:00:00)-Water Temperature (C)]]*OO[[#This Row],[11]]/SUM(OO[11])</f>
        <v>2.0300271209119244E-4</v>
      </c>
      <c r="N182" s="10">
        <f>3/24*OO[[#This Row],[70 (27JUN1985 15:00:00)-Water Temperature (C)]]*OO[[#This Row],[12]]/SUM(OO[12])</f>
        <v>5.7104211825577435E-3</v>
      </c>
      <c r="O182" s="10">
        <f>3/24*OO[[#This Row],[71 (27JUN1985 18:00:00)-Water Temperature (C)]]*OO[[#This Row],[13]]/SUM(OO[13])</f>
        <v>3.6775201844835972E-2</v>
      </c>
      <c r="P182" s="10">
        <f>3/24*OO[[#This Row],[72 (27JUN1985 21:00:00)-Water Temperature (C)]]*OO[[#This Row],[14]]/SUM(OO[14])</f>
        <v>7.6197992234394718E-2</v>
      </c>
      <c r="Q182" s="10">
        <f>3/24*OO[[#This Row],[73 (28JUN1985 00:00:00)-Water Temperature (C)]]*OO[[#This Row],[15]]/SUM(OO[15])</f>
        <v>6.5620478926222234E-2</v>
      </c>
      <c r="R182" s="10">
        <f>3/24*OO[[#This Row],[74 (28JUN1985 03:00:00)-Water Temperature (C)]]*OO[[#This Row],[16]]/SUM(OO[16])</f>
        <v>2.8242689895630516E-2</v>
      </c>
      <c r="S182" s="10">
        <f>3/24*OO[[#This Row],[75 (28JUN1985 06:00:00)-Water Temperature (C)]]*OO[[#This Row],[17]]/SUM(OO[17])</f>
        <v>7.0397852707348137E-3</v>
      </c>
      <c r="T182" s="10">
        <f>3/24*OO[[#This Row],[76 (28JUN1985 09:00:00)-Water Temperature (C)]]*OO[[#This Row],[18]]/SUM(OO[18])</f>
        <v>1.1941816130425632E-3</v>
      </c>
      <c r="U182" s="10">
        <f>3/24*OO[[#This Row],[77 (28JUN1985 12:00:00)-Water Temperature (C)]]*OO[[#This Row],[19]]/SUM(OO[19])</f>
        <v>1.8285767218816082E-4</v>
      </c>
      <c r="V182" s="10">
        <f>3/24000000*OO[[#This Row],[78 (28JUN1985 15:00:00)-Water Temperature (C)]]*OO[[#This Row],[20]]</f>
        <v>5.6014134150474999E-5</v>
      </c>
      <c r="W182" s="10">
        <f>3/24000000*OO[[#This Row],[79 (28JUN1985 18:00:00)-Water Temperature (C)]]*OO[[#This Row],[21]]</f>
        <v>3.8845320467774996E-5</v>
      </c>
      <c r="X182" s="10">
        <f>3/24000000*OO[[#This Row],[80 (28JUN1985 21:00:00)-Water Temperature (C)]]*OO[[#This Row],[22]]</f>
        <v>3.381369496559999E-5</v>
      </c>
      <c r="Y182" s="10">
        <f>3/24000000*OO[[#This Row],[81 (29JUN1985 00:00:00)-Water Temperature (C)]]*OO[[#This Row],[23]]</f>
        <v>3.1182879219187493E-5</v>
      </c>
      <c r="Z182" s="10">
        <f>3/24000000*OO[[#This Row],[82 (29JUN1985 03:00:00)-Water Temperature (C)]]*OO[[#This Row],[24]]</f>
        <v>2.9386654947900001E-5</v>
      </c>
      <c r="AA182" s="10">
        <f>3/24000000*OO[[#This Row],[83 (29JUN1985 06:00:00)-Water Temperature (C)]]*OO[[#This Row],[25]]</f>
        <v>2.7726545021399999E-5</v>
      </c>
      <c r="AB182" s="10">
        <f>3/24000000*OO[[#This Row],[84 (29JUN1985 09:00:00)-Water Temperature (C)]]*OO[[#This Row],[26]]</f>
        <v>2.6418876006599999E-5</v>
      </c>
      <c r="AC182" s="10">
        <f>3/24000000*OO[[#This Row],[85 (29JUN1985 12:00:00)-Water Temperature (C)]]*OO[[#This Row],[27]]</f>
        <v>2.4491600418050002E-5</v>
      </c>
      <c r="AD182" s="10">
        <f>3/24000000*OO[[#This Row],[86 (29JUN1985 15:00:00)-Water Temperature (C)]]*OO[[#This Row],[28]]</f>
        <v>2.2726872503124998E-5</v>
      </c>
      <c r="AE182" s="10">
        <f>3/24000000*OO[[#This Row],[88 (29JUN1985 21:00:00)-Water Temperature (C)]]*OO[[#This Row],[30]]</f>
        <v>1.9859031344949999E-5</v>
      </c>
      <c r="AF182" s="10">
        <f>3/24000000*OO[[#This Row],[88 (29JUN1985 21:00:00)-Water Temperature (C)]]*OO[[#This Row],[30]]</f>
        <v>1.9859031344949999E-5</v>
      </c>
      <c r="AG182" s="10">
        <f>3/24000000*OO[[#This Row],[89 (30JUN1985 00:00:00)-Water Temperature (C)]]*OO[[#This Row],[31]]</f>
        <v>1.9689765479937498E-5</v>
      </c>
      <c r="AH182" s="10">
        <f>3/24000000*OO[[#This Row],[90 (30JUN1985 03:00:00)-Water Temperature (C)]]*OO[[#This Row],[32]]</f>
        <v>2.0175181968824997E-5</v>
      </c>
      <c r="AI182" s="10">
        <f>3/24000000*OO[[#This Row],[91 (30JUN1985 06:00:00)-Water Temperature (C)]]*OO[[#This Row],[33]]</f>
        <v>2.0702838899649999E-5</v>
      </c>
      <c r="AJ182" s="10">
        <f>3/24000000*OO[[#This Row],[92 (30JUN1985 09:00:00)-Water Temperature (C)]]*OO[[#This Row],[34]]</f>
        <v>2.1524462080499998E-5</v>
      </c>
      <c r="AK182" s="10">
        <f>3/24000000*OO[[#This Row],[93 (30JUN1985 12:00:00)-Water Temperature (C)]]*OO[[#This Row],[35]]</f>
        <v>2.1396405793349996E-5</v>
      </c>
      <c r="AL182" s="10">
        <f>3/24000000*OO[[#This Row],[94 (30JUN1985 15:00:00)-Water Temperature (C)]]*OO[[#This Row],[36]]</f>
        <v>2.0565838121504999E-5</v>
      </c>
      <c r="AM182" s="10">
        <f>3/24000000*OO[[#This Row],[95 (30JUN1985 18:00:00)-Water Temperature (C)]]*OO[[#This Row],[37]]</f>
        <v>1.9522331347976248E-5</v>
      </c>
      <c r="AN182" s="10">
        <f>3/24000000*OO[[#This Row],[96 (30JUN1985 21:00:00)-Water Temperature (C)]]*OO[[#This Row],[38]]</f>
        <v>1.7890847712119999E-5</v>
      </c>
      <c r="AO182" s="10">
        <f>3/24000000*OO[[#This Row],[97 (01JUL1985 00:00:00)-Water Temperature (C)]]*OO[[#This Row],[39]]</f>
        <v>1.5895476080137497E-5</v>
      </c>
      <c r="AP182" s="10">
        <f>3/24000000*OO[[#This Row],[98 (01JUL1985 03:00:00)-Water Temperature (C)]]*OO[[#This Row],[40]]</f>
        <v>1.4152890818989998E-5</v>
      </c>
      <c r="AQ182" s="10">
        <f>3/24000000*OO[[#This Row],[99 (01JUL1985 06:00:00)-Water Temperature (C)]]*OO[[#This Row],[41]]</f>
        <v>1.2835629623512501E-5</v>
      </c>
      <c r="AR182" s="10">
        <f>3/24000000*OO[[#This Row],[100 (01JUL1985 09:00:00)-Water Temperature (C)]]*OO[[#This Row],[42]]</f>
        <v>1.2297844971674999E-5</v>
      </c>
      <c r="AS182" s="10">
        <f>3/24000000*OO[[#This Row],[101 (01JUL1985 12:00:00)-Water Temperature (C)]]*OO[[#This Row],[43]]</f>
        <v>1.1777999860313748E-5</v>
      </c>
      <c r="AT182" s="10">
        <f>3/24000000*OO[[#This Row],[102 (01JUL1985 15:00:00)-Water Temperature (C)]]*OO[[#This Row],[44]]</f>
        <v>1.103889160899E-5</v>
      </c>
      <c r="AU182" s="10">
        <f>3/24000000*OO[[#This Row],[103 (01JUL1985 18:00:00)-Water Temperature (C)]]*OO[[#This Row],[45]]</f>
        <v>1.025691731013E-5</v>
      </c>
      <c r="AV182" s="10">
        <f>3/24000000*OO[[#This Row],[104 (01JUL1985 21:00:00)-Water Temperature (C)]]*OO[[#This Row],[46]]</f>
        <v>9.220376631179999E-6</v>
      </c>
      <c r="AW182" s="10">
        <f>3/24000000*OO[[#This Row],[105 (02JUL1985 00:00:00)-Water Temperature (C)]]*OO[[#This Row],[47]]</f>
        <v>8.1399106878199983E-6</v>
      </c>
      <c r="AX182" s="10">
        <f>3/24000000*OO[[#This Row],[106 (02JUL1985 03:00:00)-Water Temperature (C)]]*OO[[#This Row],[48]]</f>
        <v>7.2504708661749981E-6</v>
      </c>
      <c r="AY182" s="10">
        <f>3/24000000*OO[[#This Row],[107 (02JUL1985 06:00:00)-Water Temperature (C)]]*OO[[#This Row],[49]]</f>
        <v>6.5894793568987513E-6</v>
      </c>
      <c r="AZ182" s="10">
        <f>3/24000000*OO[[#This Row],[108 (02JUL1985 09:00:00)-Water Temperature (C)]]*OO[[#This Row],[50]]</f>
        <v>6.0910772664424997E-6</v>
      </c>
      <c r="BA182" s="10">
        <f>3/24000000*OO[[#This Row],[109 (02JUL1985 12:00:00)-Water Temperature (C)]]*OO[[#This Row],[51]]</f>
        <v>5.7341174191274993E-6</v>
      </c>
      <c r="BB182" s="10">
        <f>3/24000000*OO[[#This Row],[110 (02JUL1985 15:00:00)-Water Temperature (C)]]*OO[[#This Row],[52]]</f>
        <v>5.2567293290400003E-6</v>
      </c>
      <c r="BC182" s="10">
        <f>3/24000000*OO[[#This Row],[111 (02JUL1985 18:00:00)-Water Temperature (C)]]*OO[[#This Row],[53]]</f>
        <v>4.7026627482499999E-6</v>
      </c>
      <c r="BD182" s="10">
        <f>3/24000000*OO[[#This Row],[112 (02JUL1985 21:00:00)-Water Temperature (C)]]*OO[[#This Row],[54]]</f>
        <v>4.0665447526749994E-6</v>
      </c>
      <c r="BE182" s="10">
        <f>3/24000000*OO[[#This Row],[113 (03JUL1985 00:00:00)-Water Temperature (C)]]*OO[[#This Row],[55]]</f>
        <v>3.4584400214125E-6</v>
      </c>
      <c r="BF182" s="10">
        <f>3/24000000*OO[[#This Row],[114 (03JUL1985 03:00:00)-Water Temperature (C)]]*OO[[#This Row],[56]]</f>
        <v>2.9330994148124995E-6</v>
      </c>
      <c r="BG182" s="10">
        <f>3/24000000*OO[[#This Row],[115 (03JUL1985 06:00:00)-Water Temperature (C)]]*OO[[#This Row],[57]]</f>
        <v>2.4877853795975001E-6</v>
      </c>
      <c r="BH182" s="10">
        <f>3/24000000*OO[[#This Row],[116 (03JUL1985 09:00:00)-Water Temperature (C)]]*OO[[#This Row],[58]]</f>
        <v>2.1201519658725E-6</v>
      </c>
      <c r="BI182" s="10">
        <f>3/24000000*OO[[#This Row],[117 (03JUL1985 12:00:00)-Water Temperature (C)]]*OO[[#This Row],[59]]</f>
        <v>1.8196330370872495E-6</v>
      </c>
      <c r="BJ182" s="10">
        <f>3/24000000*OO[[#This Row],[118 (03JUL1985 15:00:00)-Water Temperature (C)]]*OO[[#This Row],[60]]</f>
        <v>1.5213589428187498E-6</v>
      </c>
      <c r="BK182" s="10">
        <f>3/24000000*OO[[#This Row],[119 (03JUL1985 18:00:00)-Water Temperature (C)]]*OO[[#This Row],[61]]</f>
        <v>1.2453789188824998E-6</v>
      </c>
      <c r="BL182" s="10">
        <f>3/24000000*OO[[#This Row],[120 (03JUL1985 21:00:00)-Water Temperature (C)]]*OO[[#This Row],[62]]</f>
        <v>9.8148418330599992E-7</v>
      </c>
      <c r="BM182" s="10">
        <f>3/24000000*OO[[#This Row],[121 (04JUL1985 00:00:00)-Water Temperature (C)]]*OO[[#This Row],[63]]</f>
        <v>7.7547475675600013E-7</v>
      </c>
      <c r="BN182" s="10">
        <f>3/24000000*OO[[#This Row],[122 (04JUL1985 03:00:00)-Water Temperature (C)]]*OO[[#This Row],[64]]</f>
        <v>6.3573878479625002E-7</v>
      </c>
      <c r="BO182" s="10">
        <f>3/24000000*OO[[#This Row],[123 (04JUL1985 06:00:00)-Water Temperature (C)]]*OO[[#This Row],[65]]</f>
        <v>5.4533955603400002E-7</v>
      </c>
      <c r="BP182" s="10">
        <f>3/24000000*OO[[#This Row],[124 (04JUL1985 09:00:00)-Water Temperature (C)]]*OO[[#This Row],[66]]</f>
        <v>5.0299687236299986E-7</v>
      </c>
      <c r="BQ182" s="10">
        <f>3/24000000*OO[[#This Row],[125 (04JUL1985 12:00:00)-Water Temperature (C)]]*OO[[#This Row],[67]]</f>
        <v>4.7603476042299996E-7</v>
      </c>
      <c r="BR182" s="10">
        <f>3/24000000*OO[[#This Row],[126 (04JUL1985 15:00:00)-Water Temperature (C)]]*OO[[#This Row],[68]]</f>
        <v>4.4885239766399999E-7</v>
      </c>
      <c r="BS182" s="10">
        <f>3/24000000*OO[[#This Row],[127 (04JUL1985 18:00:00)-Water Temperature (C)]]*OO[[#This Row],[69]]</f>
        <v>4.2414260671212497E-7</v>
      </c>
      <c r="BT182" s="10">
        <f>3/24000000*OO[[#This Row],[128 (04JUL1985 21:00:00)-Water Temperature (C)]]*OO[[#This Row],[70]]</f>
        <v>3.9014363460450002E-7</v>
      </c>
      <c r="BU182" s="10">
        <f>3/24000000*OO[[#This Row],[129 (05JUL1985 00:00:00)-Water Temperature (C)]]*OO[[#This Row],[71]]</f>
        <v>3.4768988297999997E-7</v>
      </c>
      <c r="BV182" s="10">
        <f>3/24000000*OO[[#This Row],[130 (05JUL1985 03:00:00)-Water Temperature (C)]]*OO[[#This Row],[72]]</f>
        <v>3.1154008467149996E-7</v>
      </c>
      <c r="BW182" s="10">
        <f>3/24000000*OO[[#This Row],[131 (05JUL1985 06:00:00)-Water Temperature (C)]]*OO[[#This Row],[73]]</f>
        <v>2.8787594324999998E-7</v>
      </c>
      <c r="BX182" s="10">
        <f>3/24000000*OO[[#This Row],[132 (05JUL1985 09:00:00)-Water Temperature (C)]]*OO[[#This Row],[74]]</f>
        <v>2.8615842063599993E-7</v>
      </c>
      <c r="BY182" s="10">
        <f>3/24000000*OO[[#This Row],[133 (05JUL1985 12:00:00)-Water Temperature (C)]]*OO[[#This Row],[75]]</f>
        <v>2.9179029796875001E-7</v>
      </c>
      <c r="BZ182" s="10">
        <f>3/24000000*OO[[#This Row],[134 (05JUL1985 15:00:00)-Water Temperature (C)]]*OO[[#This Row],[76]]</f>
        <v>2.9654266037362501E-7</v>
      </c>
      <c r="CA182" s="10">
        <f>3/24000000*OO[[#This Row],[135 (05JUL1985 18:00:00)-Water Temperature (C)]]*OO[[#This Row],[77]]</f>
        <v>2.9476413802274998E-7</v>
      </c>
      <c r="CB182" s="10">
        <f>3/24000000*OO[[#This Row],[136 (05JUL1985 21:00:00)-Water Temperature (C)]]*OO[[#This Row],[78]]</f>
        <v>2.8009749890249995E-7</v>
      </c>
      <c r="CC182" s="10">
        <f>3/24000000*OO[[#This Row],[137 (06JUL1985 00:00:00)-Water Temperature (C)]]*OO[[#This Row],[79]]</f>
        <v>2.5797048618450002E-7</v>
      </c>
      <c r="CD182" s="10">
        <f>3/24000000*OO[[#This Row],[138 (06JUL1985 03:00:00)-Water Temperature (C)]]*OO[[#This Row],[80]]</f>
        <v>2.3786835009600001E-7</v>
      </c>
      <c r="CE182" s="10">
        <f>3/24000000*OO[[#This Row],[139 (06JUL1985 06:00:00)-Water Temperature (C)]]*OO[[#This Row],[81]]</f>
        <v>2.2545446129374997E-7</v>
      </c>
      <c r="CF182" s="10">
        <f>3/24000000*OO[[#This Row],[140 (06JUL1985 09:00:00)-Water Temperature (C)]]*OO[[#This Row],[82]]</f>
        <v>2.29459117692E-7</v>
      </c>
      <c r="CG182" s="10">
        <f>3/24000000*OO[[#This Row],[141 (06JUL1985 12:00:00)-Water Temperature (C)]]*OO[[#This Row],[83]]</f>
        <v>2.3897324434376254E-7</v>
      </c>
      <c r="CH182" s="10">
        <f>3/24000000*OO[[#This Row],[142 (06JUL1985 15:00:00)-Water Temperature (C)]]*OO[[#This Row],[84]]</f>
        <v>2.4689603581649999E-7</v>
      </c>
      <c r="CI182" s="10">
        <f>3/24000000*OO[[#This Row],[143 (06JUL1985 18:00:00)-Water Temperature (C)]]*OO[[#This Row],[85]]</f>
        <v>2.4733972374580001E-7</v>
      </c>
      <c r="CJ182" s="10">
        <f>3/24000000*OO[[#This Row],[144 (06JUL1985 21:00:00)-Water Temperature (C)]]*OO[[#This Row],[86]]</f>
        <v>2.3644613096791248E-7</v>
      </c>
      <c r="CK182" s="10">
        <f>3/24000000*OO[[#This Row],[145 (07JUL1985 00:00:00)-Water Temperature (C)]]*OO[[#This Row],[87]]</f>
        <v>2.1864353661099998E-7</v>
      </c>
      <c r="CL182" s="10">
        <f>3/24000000*OO[[#This Row],[146 (07JUL1985 03:00:00)-Water Temperature (C)]]*OO[[#This Row],[88]]</f>
        <v>2.027253758736E-7</v>
      </c>
      <c r="CM182" s="10">
        <f>3/24000000*OO[[#This Row],[147 (07JUL1985 06:00:00)-Water Temperature (C)]]*OO[[#This Row],[89]]</f>
        <v>1.9226061336844996E-7</v>
      </c>
      <c r="CN182" s="10">
        <f>3/24000000*OO[[#This Row],[148 (07JUL1985 09:00:00)-Water Temperature (C)]]*OO[[#This Row],[90]]</f>
        <v>1.9235795581522498E-7</v>
      </c>
      <c r="CO182" s="10">
        <f>3/24000000*OO[[#This Row],[149 (07JUL1985 12:00:00)-Water Temperature (C)]]*OO[[#This Row],[91]]</f>
        <v>1.8975627644025E-7</v>
      </c>
      <c r="CP182" s="10">
        <f>3/24000000*OO[[#This Row],[150 (07JUL1985 15:00:00)-Water Temperature (C)]]*OO[[#This Row],[92]]</f>
        <v>1.9043707489886247E-7</v>
      </c>
      <c r="CQ182" s="10">
        <f>3/24000000*OO[[#This Row],[151 (07JUL1985 18:00:00)-Water Temperature (C)]]*OO[[#This Row],[93]]</f>
        <v>1.8657856956885001E-7</v>
      </c>
      <c r="CR182" s="10">
        <f>3/24000000*OO[[#This Row],[152 (07JUL1985 21:00:00)-Water Temperature (C)]]*OO[[#This Row],[94]]</f>
        <v>1.7664211313774999E-7</v>
      </c>
      <c r="CS182" s="10">
        <f>3/24000000*OO[[#This Row],[153 (08JUL1985 00:00:00)-Water Temperature (C)]]*OO[[#This Row],[95]]</f>
        <v>1.6199440687359998E-7</v>
      </c>
      <c r="CT182" s="10">
        <f>3/24000000*OO[[#This Row],[154 (08JUL1985 03:00:00)-Water Temperature (C)]]*OO[[#This Row],[96]]</f>
        <v>1.4744426199708748E-7</v>
      </c>
      <c r="CU182" s="10">
        <f>3/24000000*OO[[#This Row],[155 (08JUL1985 06:00:00)-Water Temperature (C)]]*OO[[#This Row],[97]]</f>
        <v>1.3732978339049998E-7</v>
      </c>
      <c r="CV182" s="10">
        <f>3/24000000*OO[[#This Row],[156 (08JUL1985 09:00:00)-Water Temperature (C)]]*OO[[#This Row],[98]]</f>
        <v>1.3679953219868749E-7</v>
      </c>
      <c r="CW182" s="10">
        <f>3/24000000*OO[[#This Row],[157 (08JUL1985 12:00:00)-Water Temperature (C)]]*OO[[#This Row],[99]]</f>
        <v>1.383864836209375E-7</v>
      </c>
    </row>
    <row r="183" spans="1:101" x14ac:dyDescent="0.35">
      <c r="A183" t="s">
        <v>189</v>
      </c>
      <c r="B183">
        <v>925.94889999999998</v>
      </c>
      <c r="C183" s="10">
        <f>3/24*OO[[#This Row],[59 (26JUN1985 06:00:00)-Water Temperature (C)]]*OO[[#This Row],[1]]/SUM(OO[1])</f>
        <v>0</v>
      </c>
      <c r="D183" s="10">
        <f>3/24*OO[[#This Row],[60 (26JUN1985 09:00:00)-Water Temperature (C)]]*OO[[#This Row],[2]]/SUM(OO[2])</f>
        <v>0</v>
      </c>
      <c r="E183" s="10">
        <f>3/24*OO[[#This Row],[61 (26JUN1985 12:00:00)-Water Temperature (C)]]*OO[[#This Row],[3]]/SUM(OO[3])</f>
        <v>0</v>
      </c>
      <c r="F183" s="10">
        <f>3/24*OO[[#This Row],[62 (26JUN1985 15:00:00)-Water Temperature (C)]]*OO[[#This Row],[4]]/SUM(OO[4])</f>
        <v>0</v>
      </c>
      <c r="G183" s="10">
        <f>3/24*OO[[#This Row],[63 (26JUN1985 18:00:00)-Water Temperature (C)]]*OO[[#This Row],[5]]/SUM(OO[5])</f>
        <v>0</v>
      </c>
      <c r="H183" s="10">
        <f>3/24*OO[[#This Row],[64 (26JUN1985 21:00:00)-Water Temperature (C)]]*OO[[#This Row],[6]]/SUM(OO[6])</f>
        <v>0</v>
      </c>
      <c r="I183" s="10">
        <f>3/24*OO[[#This Row],[65 (27JUN1985 00:00:00)-Water Temperature (C)]]*OO[[#This Row],[7]]/SUM(OO[7])</f>
        <v>1.330283074917671E-34</v>
      </c>
      <c r="J183" s="10">
        <f>3/24*OO[[#This Row],[66 (27JUN1985 03:00:00)-Water Temperature (C)]]*OO[[#This Row],[8]]/SUM(OO[8])</f>
        <v>1.0708096639985921E-22</v>
      </c>
      <c r="K183" s="10">
        <f>3/24*OO[[#This Row],[67 (27JUN1985 06:00:00)-Water Temperature (C)]]*OO[[#This Row],[9]]/SUM(OO[9])</f>
        <v>2.1387221957577931E-11</v>
      </c>
      <c r="L183" s="10">
        <f>3/24*OO[[#This Row],[68 (27JUN1985 09:00:00)-Water Temperature (C)]]*OO[[#This Row],[10]]/SUM(OO[10])</f>
        <v>4.924958520573393E-7</v>
      </c>
      <c r="M183" s="10">
        <f>3/24*OO[[#This Row],[69 (27JUN1985 12:00:00)-Water Temperature (C)]]*OO[[#This Row],[11]]/SUM(OO[11])</f>
        <v>1.3790994976636988E-4</v>
      </c>
      <c r="N183" s="10">
        <f>3/24*OO[[#This Row],[70 (27JUN1985 15:00:00)-Water Temperature (C)]]*OO[[#This Row],[12]]/SUM(OO[12])</f>
        <v>4.4414899430028363E-3</v>
      </c>
      <c r="O183" s="10">
        <f>3/24*OO[[#This Row],[71 (27JUN1985 18:00:00)-Water Temperature (C)]]*OO[[#This Row],[13]]/SUM(OO[13])</f>
        <v>3.1804469619387453E-2</v>
      </c>
      <c r="P183" s="10">
        <f>3/24*OO[[#This Row],[72 (27JUN1985 21:00:00)-Water Temperature (C)]]*OO[[#This Row],[14]]/SUM(OO[14])</f>
        <v>7.18082790577E-2</v>
      </c>
      <c r="Q183" s="10">
        <f>3/24*OO[[#This Row],[73 (28JUN1985 00:00:00)-Water Temperature (C)]]*OO[[#This Row],[15]]/SUM(OO[15])</f>
        <v>6.6437151039684575E-2</v>
      </c>
      <c r="R183" s="10">
        <f>3/24*OO[[#This Row],[74 (28JUN1985 03:00:00)-Water Temperature (C)]]*OO[[#This Row],[16]]/SUM(OO[16])</f>
        <v>3.037535156669624E-2</v>
      </c>
      <c r="S183" s="10">
        <f>3/24*OO[[#This Row],[75 (28JUN1985 06:00:00)-Water Temperature (C)]]*OO[[#This Row],[17]]/SUM(OO[17])</f>
        <v>7.9542723339835406E-3</v>
      </c>
      <c r="T183" s="10">
        <f>3/24*OO[[#This Row],[76 (28JUN1985 09:00:00)-Water Temperature (C)]]*OO[[#This Row],[18]]/SUM(OO[18])</f>
        <v>1.3970029412666105E-3</v>
      </c>
      <c r="U183" s="10">
        <f>3/24*OO[[#This Row],[77 (28JUN1985 12:00:00)-Water Temperature (C)]]*OO[[#This Row],[19]]/SUM(OO[19])</f>
        <v>2.1075161256823007E-4</v>
      </c>
      <c r="V183" s="10">
        <f>3/24000000*OO[[#This Row],[78 (28JUN1985 15:00:00)-Water Temperature (C)]]*OO[[#This Row],[20]]</f>
        <v>5.8410699939525005E-5</v>
      </c>
      <c r="W183" s="10">
        <f>3/24000000*OO[[#This Row],[79 (28JUN1985 18:00:00)-Water Temperature (C)]]*OO[[#This Row],[21]]</f>
        <v>3.8455791444949993E-5</v>
      </c>
      <c r="X183" s="10">
        <f>3/24000000*OO[[#This Row],[80 (28JUN1985 21:00:00)-Water Temperature (C)]]*OO[[#This Row],[22]]</f>
        <v>3.3131349542250008E-5</v>
      </c>
      <c r="Y183" s="10">
        <f>3/24000000*OO[[#This Row],[81 (29JUN1985 00:00:00)-Water Temperature (C)]]*OO[[#This Row],[23]]</f>
        <v>3.044962381125E-5</v>
      </c>
      <c r="Z183" s="10">
        <f>3/24000000*OO[[#This Row],[82 (29JUN1985 03:00:00)-Water Temperature (C)]]*OO[[#This Row],[24]]</f>
        <v>2.8662920519999999E-5</v>
      </c>
      <c r="AA183" s="10">
        <f>3/24000000*OO[[#This Row],[83 (29JUN1985 06:00:00)-Water Temperature (C)]]*OO[[#This Row],[25]]</f>
        <v>2.7074306468024998E-5</v>
      </c>
      <c r="AB183" s="10">
        <f>3/24000000*OO[[#This Row],[84 (29JUN1985 09:00:00)-Water Temperature (C)]]*OO[[#This Row],[26]]</f>
        <v>2.5846502464000003E-5</v>
      </c>
      <c r="AC183" s="10">
        <f>3/24000000*OO[[#This Row],[85 (29JUN1985 12:00:00)-Water Temperature (C)]]*OO[[#This Row],[27]]</f>
        <v>2.3996298215362501E-5</v>
      </c>
      <c r="AD183" s="10">
        <f>3/24000000*OO[[#This Row],[86 (29JUN1985 15:00:00)-Water Temperature (C)]]*OO[[#This Row],[28]]</f>
        <v>2.2274277640199999E-5</v>
      </c>
      <c r="AE183" s="10">
        <f>3/24000000*OO[[#This Row],[88 (29JUN1985 21:00:00)-Water Temperature (C)]]*OO[[#This Row],[30]]</f>
        <v>1.935339533871E-5</v>
      </c>
      <c r="AF183" s="10">
        <f>3/24000000*OO[[#This Row],[88 (29JUN1985 21:00:00)-Water Temperature (C)]]*OO[[#This Row],[30]]</f>
        <v>1.935339533871E-5</v>
      </c>
      <c r="AG183" s="10">
        <f>3/24000000*OO[[#This Row],[89 (30JUN1985 00:00:00)-Water Temperature (C)]]*OO[[#This Row],[31]]</f>
        <v>1.9077525816210001E-5</v>
      </c>
      <c r="AH183" s="10">
        <f>3/24000000*OO[[#This Row],[90 (30JUN1985 03:00:00)-Water Temperature (C)]]*OO[[#This Row],[32]]</f>
        <v>1.9524133447774998E-5</v>
      </c>
      <c r="AI183" s="10">
        <f>3/24000000*OO[[#This Row],[91 (30JUN1985 06:00:00)-Water Temperature (C)]]*OO[[#This Row],[33]]</f>
        <v>2.0090019669787499E-5</v>
      </c>
      <c r="AJ183" s="10">
        <f>3/24000000*OO[[#This Row],[92 (30JUN1985 09:00:00)-Water Temperature (C)]]*OO[[#This Row],[34]]</f>
        <v>2.0974692804525004E-5</v>
      </c>
      <c r="AK183" s="10">
        <f>3/24000000*OO[[#This Row],[93 (30JUN1985 12:00:00)-Water Temperature (C)]]*OO[[#This Row],[35]]</f>
        <v>2.0947699951199995E-5</v>
      </c>
      <c r="AL183" s="10">
        <f>3/24000000*OO[[#This Row],[94 (30JUN1985 15:00:00)-Water Temperature (C)]]*OO[[#This Row],[36]]</f>
        <v>2.0186297626617497E-5</v>
      </c>
      <c r="AM183" s="10">
        <f>3/24000000*OO[[#This Row],[95 (30JUN1985 18:00:00)-Water Temperature (C)]]*OO[[#This Row],[37]]</f>
        <v>1.9191990523577497E-5</v>
      </c>
      <c r="AN183" s="10">
        <f>3/24000000*OO[[#This Row],[96 (30JUN1985 21:00:00)-Water Temperature (C)]]*OO[[#This Row],[38]]</f>
        <v>1.7592012067299996E-5</v>
      </c>
      <c r="AO183" s="10">
        <f>3/24000000*OO[[#This Row],[97 (01JUL1985 00:00:00)-Water Temperature (C)]]*OO[[#This Row],[39]]</f>
        <v>1.5633436816427496E-5</v>
      </c>
      <c r="AP183" s="10">
        <f>3/24000000*OO[[#This Row],[98 (01JUL1985 03:00:00)-Water Temperature (C)]]*OO[[#This Row],[40]]</f>
        <v>1.3927546955246252E-5</v>
      </c>
      <c r="AQ183" s="10">
        <f>3/24000000*OO[[#This Row],[99 (01JUL1985 06:00:00)-Water Temperature (C)]]*OO[[#This Row],[41]]</f>
        <v>1.2623214588106251E-5</v>
      </c>
      <c r="AR183" s="10">
        <f>3/24000000*OO[[#This Row],[100 (01JUL1985 09:00:00)-Water Temperature (C)]]*OO[[#This Row],[42]]</f>
        <v>1.2093765607157499E-5</v>
      </c>
      <c r="AS183" s="10">
        <f>3/24000000*OO[[#This Row],[101 (01JUL1985 12:00:00)-Water Temperature (C)]]*OO[[#This Row],[43]]</f>
        <v>1.1610842372004999E-5</v>
      </c>
      <c r="AT183" s="10">
        <f>3/24000000*OO[[#This Row],[102 (01JUL1985 15:00:00)-Water Temperature (C)]]*OO[[#This Row],[44]]</f>
        <v>1.090778821400625E-5</v>
      </c>
      <c r="AU183" s="10">
        <f>3/24000000*OO[[#This Row],[103 (01JUL1985 18:00:00)-Water Temperature (C)]]*OO[[#This Row],[45]]</f>
        <v>1.014251997023E-5</v>
      </c>
      <c r="AV183" s="10">
        <f>3/24000000*OO[[#This Row],[104 (01JUL1985 21:00:00)-Water Temperature (C)]]*OO[[#This Row],[46]]</f>
        <v>9.126158732819998E-6</v>
      </c>
      <c r="AW183" s="10">
        <f>3/24000000*OO[[#This Row],[105 (02JUL1985 00:00:00)-Water Temperature (C)]]*OO[[#This Row],[47]]</f>
        <v>8.0569756897199987E-6</v>
      </c>
      <c r="AX183" s="10">
        <f>3/24000000*OO[[#This Row],[106 (02JUL1985 03:00:00)-Water Temperature (C)]]*OO[[#This Row],[48]]</f>
        <v>7.1736316523500002E-6</v>
      </c>
      <c r="AY183" s="10">
        <f>3/24000000*OO[[#This Row],[107 (02JUL1985 06:00:00)-Water Temperature (C)]]*OO[[#This Row],[49]]</f>
        <v>6.5156308485974979E-6</v>
      </c>
      <c r="AZ183" s="10">
        <f>3/24000000*OO[[#This Row],[108 (02JUL1985 09:00:00)-Water Temperature (C)]]*OO[[#This Row],[50]]</f>
        <v>6.0239604038774998E-6</v>
      </c>
      <c r="BA183" s="10">
        <f>3/24000000*OO[[#This Row],[109 (02JUL1985 12:00:00)-Water Temperature (C)]]*OO[[#This Row],[51]]</f>
        <v>5.6857613968750003E-6</v>
      </c>
      <c r="BB183" s="10">
        <f>3/24000000*OO[[#This Row],[110 (02JUL1985 15:00:00)-Water Temperature (C)]]*OO[[#This Row],[52]]</f>
        <v>5.2272277352550001E-6</v>
      </c>
      <c r="BC183" s="10">
        <f>3/24000000*OO[[#This Row],[111 (02JUL1985 18:00:00)-Water Temperature (C)]]*OO[[#This Row],[53]]</f>
        <v>4.6860632617374992E-6</v>
      </c>
      <c r="BD183" s="10">
        <f>3/24000000*OO[[#This Row],[112 (02JUL1985 21:00:00)-Water Temperature (C)]]*OO[[#This Row],[54]]</f>
        <v>4.0593307561249996E-6</v>
      </c>
      <c r="BE183" s="10">
        <f>3/24000000*OO[[#This Row],[113 (03JUL1985 00:00:00)-Water Temperature (C)]]*OO[[#This Row],[55]]</f>
        <v>3.4564494333375E-6</v>
      </c>
      <c r="BF183" s="10">
        <f>3/24000000*OO[[#This Row],[114 (03JUL1985 03:00:00)-Water Temperature (C)]]*OO[[#This Row],[56]]</f>
        <v>2.9297820356874998E-6</v>
      </c>
      <c r="BG183" s="10">
        <f>3/24000000*OO[[#This Row],[115 (03JUL1985 06:00:00)-Water Temperature (C)]]*OO[[#This Row],[57]]</f>
        <v>2.4853573537412497E-6</v>
      </c>
      <c r="BH183" s="10">
        <f>3/24000000*OO[[#This Row],[116 (03JUL1985 09:00:00)-Water Temperature (C)]]*OO[[#This Row],[58]]</f>
        <v>2.12176426845E-6</v>
      </c>
      <c r="BI183" s="10">
        <f>3/24000000*OO[[#This Row],[117 (03JUL1985 12:00:00)-Water Temperature (C)]]*OO[[#This Row],[59]]</f>
        <v>1.8268509302174998E-6</v>
      </c>
      <c r="BJ183" s="10">
        <f>3/24000000*OO[[#This Row],[118 (03JUL1985 15:00:00)-Water Temperature (C)]]*OO[[#This Row],[60]]</f>
        <v>1.5333127719848747E-6</v>
      </c>
      <c r="BK183" s="10">
        <f>3/24000000*OO[[#This Row],[119 (03JUL1985 18:00:00)-Water Temperature (C)]]*OO[[#This Row],[61]]</f>
        <v>1.2580258360077499E-6</v>
      </c>
      <c r="BL183" s="10">
        <f>3/24000000*OO[[#This Row],[120 (03JUL1985 21:00:00)-Water Temperature (C)]]*OO[[#This Row],[62]]</f>
        <v>9.9098068173600009E-7</v>
      </c>
      <c r="BM183" s="10">
        <f>3/24000000*OO[[#This Row],[121 (04JUL1985 00:00:00)-Water Temperature (C)]]*OO[[#This Row],[63]]</f>
        <v>7.8085185763949989E-7</v>
      </c>
      <c r="BN183" s="10">
        <f>3/24000000*OO[[#This Row],[122 (04JUL1985 03:00:00)-Water Temperature (C)]]*OO[[#This Row],[64]]</f>
        <v>6.3701491070812493E-7</v>
      </c>
      <c r="BO183" s="10">
        <f>3/24000000*OO[[#This Row],[123 (04JUL1985 06:00:00)-Water Temperature (C)]]*OO[[#This Row],[65]]</f>
        <v>5.4389972904899997E-7</v>
      </c>
      <c r="BP183" s="10">
        <f>3/24000000*OO[[#This Row],[124 (04JUL1985 09:00:00)-Water Temperature (C)]]*OO[[#This Row],[66]]</f>
        <v>5.0025486044249991E-7</v>
      </c>
      <c r="BQ183" s="10">
        <f>3/24000000*OO[[#This Row],[125 (04JUL1985 12:00:00)-Water Temperature (C)]]*OO[[#This Row],[67]]</f>
        <v>4.7260958980112497E-7</v>
      </c>
      <c r="BR183" s="10">
        <f>3/24000000*OO[[#This Row],[126 (04JUL1985 15:00:00)-Water Temperature (C)]]*OO[[#This Row],[68]]</f>
        <v>4.4569891080499993E-7</v>
      </c>
      <c r="BS183" s="10">
        <f>3/24000000*OO[[#This Row],[127 (04JUL1985 18:00:00)-Water Temperature (C)]]*OO[[#This Row],[69]]</f>
        <v>4.2159926707899996E-7</v>
      </c>
      <c r="BT183" s="10">
        <f>3/24000000*OO[[#This Row],[128 (04JUL1985 21:00:00)-Water Temperature (C)]]*OO[[#This Row],[70]]</f>
        <v>3.8772062705724998E-7</v>
      </c>
      <c r="BU183" s="10">
        <f>3/24000000*OO[[#This Row],[129 (05JUL1985 00:00:00)-Water Temperature (C)]]*OO[[#This Row],[71]]</f>
        <v>3.4538901367687495E-7</v>
      </c>
      <c r="BV183" s="10">
        <f>3/24000000*OO[[#This Row],[130 (05JUL1985 03:00:00)-Water Temperature (C)]]*OO[[#This Row],[72]]</f>
        <v>3.0898924987625002E-7</v>
      </c>
      <c r="BW183" s="10">
        <f>3/24000000*OO[[#This Row],[131 (05JUL1985 06:00:00)-Water Temperature (C)]]*OO[[#This Row],[73]]</f>
        <v>2.8473670222199997E-7</v>
      </c>
      <c r="BX183" s="10">
        <f>3/24000000*OO[[#This Row],[132 (05JUL1985 09:00:00)-Water Temperature (C)]]*OO[[#This Row],[74]]</f>
        <v>2.82564924686625E-7</v>
      </c>
      <c r="BY183" s="10">
        <f>3/24000000*OO[[#This Row],[133 (05JUL1985 12:00:00)-Water Temperature (C)]]*OO[[#This Row],[75]]</f>
        <v>2.8791121859137502E-7</v>
      </c>
      <c r="BZ183" s="10">
        <f>3/24000000*OO[[#This Row],[134 (05JUL1985 15:00:00)-Water Temperature (C)]]*OO[[#This Row],[76]]</f>
        <v>2.9293805676374998E-7</v>
      </c>
      <c r="CA183" s="10">
        <f>3/24000000*OO[[#This Row],[135 (05JUL1985 18:00:00)-Water Temperature (C)]]*OO[[#This Row],[77]]</f>
        <v>2.91565672509375E-7</v>
      </c>
      <c r="CB183" s="10">
        <f>3/24000000*OO[[#This Row],[136 (05JUL1985 21:00:00)-Water Temperature (C)]]*OO[[#This Row],[78]]</f>
        <v>2.7713110528499999E-7</v>
      </c>
      <c r="CC183" s="10">
        <f>3/24000000*OO[[#This Row],[137 (06JUL1985 00:00:00)-Water Temperature (C)]]*OO[[#This Row],[79]]</f>
        <v>2.552814880245E-7</v>
      </c>
      <c r="CD183" s="10">
        <f>3/24000000*OO[[#This Row],[138 (06JUL1985 03:00:00)-Water Temperature (C)]]*OO[[#This Row],[80]]</f>
        <v>2.3521768987274997E-7</v>
      </c>
      <c r="CE183" s="10">
        <f>3/24000000*OO[[#This Row],[139 (06JUL1985 06:00:00)-Water Temperature (C)]]*OO[[#This Row],[81]]</f>
        <v>2.2231104064999998E-7</v>
      </c>
      <c r="CF183" s="10">
        <f>3/24000000*OO[[#This Row],[140 (06JUL1985 09:00:00)-Water Temperature (C)]]*OO[[#This Row],[82]]</f>
        <v>2.2588854415537499E-7</v>
      </c>
      <c r="CG183" s="10">
        <f>3/24000000*OO[[#This Row],[141 (06JUL1985 12:00:00)-Water Temperature (C)]]*OO[[#This Row],[83]]</f>
        <v>2.3500329881895002E-7</v>
      </c>
      <c r="CH183" s="10">
        <f>3/24000000*OO[[#This Row],[142 (06JUL1985 15:00:00)-Water Temperature (C)]]*OO[[#This Row],[84]]</f>
        <v>2.4322898076135E-7</v>
      </c>
      <c r="CI183" s="10">
        <f>3/24000000*OO[[#This Row],[143 (06JUL1985 18:00:00)-Water Temperature (C)]]*OO[[#This Row],[85]]</f>
        <v>2.4415453061484999E-7</v>
      </c>
      <c r="CJ183" s="10">
        <f>3/24000000*OO[[#This Row],[144 (06JUL1985 21:00:00)-Water Temperature (C)]]*OO[[#This Row],[86]]</f>
        <v>2.33682878244825E-7</v>
      </c>
      <c r="CK183" s="10">
        <f>3/24000000*OO[[#This Row],[145 (07JUL1985 00:00:00)-Water Temperature (C)]]*OO[[#This Row],[87]]</f>
        <v>2.1620925152240001E-7</v>
      </c>
      <c r="CL183" s="10">
        <f>3/24000000*OO[[#This Row],[146 (07JUL1985 03:00:00)-Water Temperature (C)]]*OO[[#This Row],[88]]</f>
        <v>2.0029783695184996E-7</v>
      </c>
      <c r="CM183" s="10">
        <f>3/24000000*OO[[#This Row],[147 (07JUL1985 06:00:00)-Water Temperature (C)]]*OO[[#This Row],[89]]</f>
        <v>1.895566636938E-7</v>
      </c>
      <c r="CN183" s="10">
        <f>3/24000000*OO[[#This Row],[148 (07JUL1985 09:00:00)-Water Temperature (C)]]*OO[[#This Row],[90]]</f>
        <v>1.8947530686712498E-7</v>
      </c>
      <c r="CO183" s="10">
        <f>3/24000000*OO[[#This Row],[149 (07JUL1985 12:00:00)-Water Temperature (C)]]*OO[[#This Row],[91]]</f>
        <v>1.8685689335854997E-7</v>
      </c>
      <c r="CP183" s="10">
        <f>3/24000000*OO[[#This Row],[150 (07JUL1985 15:00:00)-Water Temperature (C)]]*OO[[#This Row],[92]]</f>
        <v>1.8800796740984998E-7</v>
      </c>
      <c r="CQ183" s="10">
        <f>3/24000000*OO[[#This Row],[151 (07JUL1985 18:00:00)-Water Temperature (C)]]*OO[[#This Row],[93]]</f>
        <v>1.84490888008875E-7</v>
      </c>
      <c r="CR183" s="10">
        <f>3/24000000*OO[[#This Row],[152 (07JUL1985 21:00:00)-Water Temperature (C)]]*OO[[#This Row],[94]]</f>
        <v>1.749013576330875E-7</v>
      </c>
      <c r="CS183" s="10">
        <f>3/24000000*OO[[#This Row],[153 (08JUL1985 00:00:00)-Water Temperature (C)]]*OO[[#This Row],[95]]</f>
        <v>1.6052410140917497E-7</v>
      </c>
      <c r="CT183" s="10">
        <f>3/24000000*OO[[#This Row],[154 (08JUL1985 03:00:00)-Water Temperature (C)]]*OO[[#This Row],[96]]</f>
        <v>1.4610955616272499E-7</v>
      </c>
      <c r="CU183" s="10">
        <f>3/24000000*OO[[#This Row],[155 (08JUL1985 06:00:00)-Water Temperature (C)]]*OO[[#This Row],[97]]</f>
        <v>1.3589221898675001E-7</v>
      </c>
      <c r="CV183" s="10">
        <f>3/24000000*OO[[#This Row],[156 (08JUL1985 09:00:00)-Water Temperature (C)]]*OO[[#This Row],[98]]</f>
        <v>1.352209254790625E-7</v>
      </c>
      <c r="CW183" s="10">
        <f>3/24000000*OO[[#This Row],[157 (08JUL1985 12:00:00)-Water Temperature (C)]]*OO[[#This Row],[99]]</f>
        <v>1.3684534139055E-7</v>
      </c>
    </row>
    <row r="184" spans="1:101" x14ac:dyDescent="0.35">
      <c r="A184" t="s">
        <v>190</v>
      </c>
      <c r="B184">
        <v>850.89490000000001</v>
      </c>
      <c r="C184" s="10">
        <f>3/24*OO[[#This Row],[59 (26JUN1985 06:00:00)-Water Temperature (C)]]*OO[[#This Row],[1]]/SUM(OO[1])</f>
        <v>0</v>
      </c>
      <c r="D184" s="10">
        <f>3/24*OO[[#This Row],[60 (26JUN1985 09:00:00)-Water Temperature (C)]]*OO[[#This Row],[2]]/SUM(OO[2])</f>
        <v>0</v>
      </c>
      <c r="E184" s="10">
        <f>3/24*OO[[#This Row],[61 (26JUN1985 12:00:00)-Water Temperature (C)]]*OO[[#This Row],[3]]/SUM(OO[3])</f>
        <v>0</v>
      </c>
      <c r="F184" s="10">
        <f>3/24*OO[[#This Row],[62 (26JUN1985 15:00:00)-Water Temperature (C)]]*OO[[#This Row],[4]]/SUM(OO[4])</f>
        <v>0</v>
      </c>
      <c r="G184" s="10">
        <f>3/24*OO[[#This Row],[63 (26JUN1985 18:00:00)-Water Temperature (C)]]*OO[[#This Row],[5]]/SUM(OO[5])</f>
        <v>0</v>
      </c>
      <c r="H184" s="10">
        <f>3/24*OO[[#This Row],[64 (26JUN1985 21:00:00)-Water Temperature (C)]]*OO[[#This Row],[6]]/SUM(OO[6])</f>
        <v>0</v>
      </c>
      <c r="I184" s="10">
        <f>3/24*OO[[#This Row],[65 (27JUN1985 00:00:00)-Water Temperature (C)]]*OO[[#This Row],[7]]/SUM(OO[7])</f>
        <v>1.682247719410586E-35</v>
      </c>
      <c r="J184" s="10">
        <f>3/24*OO[[#This Row],[66 (27JUN1985 03:00:00)-Water Temperature (C)]]*OO[[#This Row],[8]]/SUM(OO[8])</f>
        <v>1.3861270734125543E-23</v>
      </c>
      <c r="K184" s="10">
        <f>3/24*OO[[#This Row],[67 (27JUN1985 06:00:00)-Water Temperature (C)]]*OO[[#This Row],[9]]/SUM(OO[9])</f>
        <v>5.4030722453412703E-12</v>
      </c>
      <c r="L184" s="10">
        <f>3/24*OO[[#This Row],[68 (27JUN1985 09:00:00)-Water Temperature (C)]]*OO[[#This Row],[10]]/SUM(OO[10])</f>
        <v>2.696989904587626E-7</v>
      </c>
      <c r="M184" s="10">
        <f>3/24*OO[[#This Row],[69 (27JUN1985 12:00:00)-Water Temperature (C)]]*OO[[#This Row],[11]]/SUM(OO[11])</f>
        <v>9.3640738646849067E-5</v>
      </c>
      <c r="N184" s="10">
        <f>3/24*OO[[#This Row],[70 (27JUN1985 15:00:00)-Water Temperature (C)]]*OO[[#This Row],[12]]/SUM(OO[12])</f>
        <v>3.5069458048490195E-3</v>
      </c>
      <c r="O184" s="10">
        <f>3/24*OO[[#This Row],[71 (27JUN1985 18:00:00)-Water Temperature (C)]]*OO[[#This Row],[13]]/SUM(OO[13])</f>
        <v>2.8365989276898339E-2</v>
      </c>
      <c r="P184" s="10">
        <f>3/24*OO[[#This Row],[72 (27JUN1985 21:00:00)-Water Temperature (C)]]*OO[[#This Row],[14]]/SUM(OO[14])</f>
        <v>7.0947189968337182E-2</v>
      </c>
      <c r="Q184" s="10">
        <f>3/24*OO[[#This Row],[73 (28JUN1985 00:00:00)-Water Temperature (C)]]*OO[[#This Row],[15]]/SUM(OO[15])</f>
        <v>7.1688114124998245E-2</v>
      </c>
      <c r="R184" s="10">
        <f>3/24*OO[[#This Row],[74 (28JUN1985 03:00:00)-Water Temperature (C)]]*OO[[#This Row],[16]]/SUM(OO[16])</f>
        <v>3.5409732309025346E-2</v>
      </c>
      <c r="S184" s="10">
        <f>3/24*OO[[#This Row],[75 (28JUN1985 06:00:00)-Water Temperature (C)]]*OO[[#This Row],[17]]/SUM(OO[17])</f>
        <v>9.9033574623211933E-3</v>
      </c>
      <c r="T184" s="10">
        <f>3/24*OO[[#This Row],[76 (28JUN1985 09:00:00)-Water Temperature (C)]]*OO[[#This Row],[18]]/SUM(OO[18])</f>
        <v>1.8278803952511819E-3</v>
      </c>
      <c r="U184" s="10">
        <f>3/24*OO[[#This Row],[77 (28JUN1985 12:00:00)-Water Temperature (C)]]*OO[[#This Row],[19]]/SUM(OO[19])</f>
        <v>2.7444706673957322E-4</v>
      </c>
      <c r="V184" s="10">
        <f>3/24000000*OO[[#This Row],[78 (28JUN1985 15:00:00)-Water Temperature (C)]]*OO[[#This Row],[20]]</f>
        <v>6.7231831523999986E-5</v>
      </c>
      <c r="W184" s="10">
        <f>3/24000000*OO[[#This Row],[79 (28JUN1985 18:00:00)-Water Temperature (C)]]*OO[[#This Row],[21]]</f>
        <v>4.085402908756249E-5</v>
      </c>
      <c r="X184" s="10">
        <f>3/24000000*OO[[#This Row],[80 (28JUN1985 21:00:00)-Water Temperature (C)]]*OO[[#This Row],[22]]</f>
        <v>3.4629752137049999E-5</v>
      </c>
      <c r="Y184" s="10">
        <f>3/24000000*OO[[#This Row],[81 (29JUN1985 00:00:00)-Water Temperature (C)]]*OO[[#This Row],[23]]</f>
        <v>3.1666376180049999E-5</v>
      </c>
      <c r="Z184" s="10">
        <f>3/24000000*OO[[#This Row],[82 (29JUN1985 03:00:00)-Water Temperature (C)]]*OO[[#This Row],[24]]</f>
        <v>2.9748450068662498E-5</v>
      </c>
      <c r="AA184" s="10">
        <f>3/24000000*OO[[#This Row],[83 (29JUN1985 06:00:00)-Water Temperature (C)]]*OO[[#This Row],[25]]</f>
        <v>2.8115538786487499E-5</v>
      </c>
      <c r="AB184" s="10">
        <f>3/24000000*OO[[#This Row],[84 (29JUN1985 09:00:00)-Water Temperature (C)]]*OO[[#This Row],[26]]</f>
        <v>2.6895845634374993E-5</v>
      </c>
      <c r="AC184" s="10">
        <f>3/24000000*OO[[#This Row],[85 (29JUN1985 12:00:00)-Water Temperature (C)]]*OO[[#This Row],[27]]</f>
        <v>2.5009297568324999E-5</v>
      </c>
      <c r="AD184" s="10">
        <f>3/24000000*OO[[#This Row],[86 (29JUN1985 15:00:00)-Water Temperature (C)]]*OO[[#This Row],[28]]</f>
        <v>2.3209348118912502E-5</v>
      </c>
      <c r="AE184" s="10">
        <f>3/24000000*OO[[#This Row],[88 (29JUN1985 21:00:00)-Water Temperature (C)]]*OO[[#This Row],[30]]</f>
        <v>2.0015676271687495E-5</v>
      </c>
      <c r="AF184" s="10">
        <f>3/24000000*OO[[#This Row],[88 (29JUN1985 21:00:00)-Water Temperature (C)]]*OO[[#This Row],[30]]</f>
        <v>2.0015676271687495E-5</v>
      </c>
      <c r="AG184" s="10">
        <f>3/24000000*OO[[#This Row],[89 (30JUN1985 00:00:00)-Water Temperature (C)]]*OO[[#This Row],[31]]</f>
        <v>1.9562822804624998E-5</v>
      </c>
      <c r="AH184" s="10">
        <f>3/24000000*OO[[#This Row],[90 (30JUN1985 03:00:00)-Water Temperature (C)]]*OO[[#This Row],[32]]</f>
        <v>1.9951654155300003E-5</v>
      </c>
      <c r="AI184" s="10">
        <f>3/24000000*OO[[#This Row],[91 (30JUN1985 06:00:00)-Water Temperature (C)]]*OO[[#This Row],[33]]</f>
        <v>2.05701648793375E-5</v>
      </c>
      <c r="AJ184" s="10">
        <f>3/24000000*OO[[#This Row],[92 (30JUN1985 09:00:00)-Water Temperature (C)]]*OO[[#This Row],[34]]</f>
        <v>2.1557001598037499E-5</v>
      </c>
      <c r="AK184" s="10">
        <f>3/24000000*OO[[#This Row],[93 (30JUN1985 12:00:00)-Water Temperature (C)]]*OO[[#This Row],[35]]</f>
        <v>2.1619429080750003E-5</v>
      </c>
      <c r="AL184" s="10">
        <f>3/24000000*OO[[#This Row],[94 (30JUN1985 15:00:00)-Water Temperature (C)]]*OO[[#This Row],[36]]</f>
        <v>2.088435256744E-5</v>
      </c>
      <c r="AM184" s="10">
        <f>3/24000000*OO[[#This Row],[95 (30JUN1985 18:00:00)-Water Temperature (C)]]*OO[[#This Row],[37]]</f>
        <v>1.9867249087559997E-5</v>
      </c>
      <c r="AN184" s="10">
        <f>3/24000000*OO[[#This Row],[96 (30JUN1985 21:00:00)-Water Temperature (C)]]*OO[[#This Row],[38]]</f>
        <v>1.818132712361E-5</v>
      </c>
      <c r="AO184" s="10">
        <f>3/24000000*OO[[#This Row],[97 (01JUL1985 00:00:00)-Water Temperature (C)]]*OO[[#This Row],[39]]</f>
        <v>1.6115682131906248E-5</v>
      </c>
      <c r="AP184" s="10">
        <f>3/24000000*OO[[#This Row],[98 (01JUL1985 03:00:00)-Water Temperature (C)]]*OO[[#This Row],[40]]</f>
        <v>1.4320521248118751E-5</v>
      </c>
      <c r="AQ184" s="10">
        <f>3/24000000*OO[[#This Row],[99 (01JUL1985 06:00:00)-Water Temperature (C)]]*OO[[#This Row],[41]]</f>
        <v>1.293465528348E-5</v>
      </c>
      <c r="AR184" s="10">
        <f>3/24000000*OO[[#This Row],[100 (01JUL1985 09:00:00)-Water Temperature (C)]]*OO[[#This Row],[42]]</f>
        <v>1.235218499540625E-5</v>
      </c>
      <c r="AS184" s="10">
        <f>3/24000000*OO[[#This Row],[101 (01JUL1985 12:00:00)-Water Temperature (C)]]*OO[[#This Row],[43]]</f>
        <v>1.1850097247820001E-5</v>
      </c>
      <c r="AT184" s="10">
        <f>3/24000000*OO[[#This Row],[102 (01JUL1985 15:00:00)-Water Temperature (C)]]*OO[[#This Row],[44]]</f>
        <v>1.112540811069E-5</v>
      </c>
      <c r="AU184" s="10">
        <f>3/24000000*OO[[#This Row],[103 (01JUL1985 18:00:00)-Water Temperature (C)]]*OO[[#This Row],[45]]</f>
        <v>1.0318463776814998E-5</v>
      </c>
      <c r="AV184" s="10">
        <f>3/24000000*OO[[#This Row],[104 (01JUL1985 21:00:00)-Water Temperature (C)]]*OO[[#This Row],[46]]</f>
        <v>9.2580463139187494E-6</v>
      </c>
      <c r="AW184" s="10">
        <f>3/24000000*OO[[#This Row],[105 (02JUL1985 00:00:00)-Water Temperature (C)]]*OO[[#This Row],[47]]</f>
        <v>8.1411006588625018E-6</v>
      </c>
      <c r="AX184" s="10">
        <f>3/24000000*OO[[#This Row],[106 (02JUL1985 03:00:00)-Water Temperature (C)]]*OO[[#This Row],[48]]</f>
        <v>7.2103898989687482E-6</v>
      </c>
      <c r="AY184" s="10">
        <f>3/24000000*OO[[#This Row],[107 (02JUL1985 06:00:00)-Water Temperature (C)]]*OO[[#This Row],[49]]</f>
        <v>6.5157736510000006E-6</v>
      </c>
      <c r="AZ184" s="10">
        <f>3/24000000*OO[[#This Row],[108 (02JUL1985 09:00:00)-Water Temperature (C)]]*OO[[#This Row],[50]]</f>
        <v>6.0130563498524997E-6</v>
      </c>
      <c r="BA184" s="10">
        <f>3/24000000*OO[[#This Row],[109 (02JUL1985 12:00:00)-Water Temperature (C)]]*OO[[#This Row],[51]]</f>
        <v>5.6786081675250001E-6</v>
      </c>
      <c r="BB184" s="10">
        <f>3/24000000*OO[[#This Row],[110 (02JUL1985 15:00:00)-Water Temperature (C)]]*OO[[#This Row],[52]]</f>
        <v>5.225504544278749E-6</v>
      </c>
      <c r="BC184" s="10">
        <f>3/24000000*OO[[#This Row],[111 (02JUL1985 18:00:00)-Water Temperature (C)]]*OO[[#This Row],[53]]</f>
        <v>4.6864082049749996E-6</v>
      </c>
      <c r="BD184" s="10">
        <f>3/24000000*OO[[#This Row],[112 (02JUL1985 21:00:00)-Water Temperature (C)]]*OO[[#This Row],[54]]</f>
        <v>4.0605889930200001E-6</v>
      </c>
      <c r="BE184" s="10">
        <f>3/24000000*OO[[#This Row],[113 (03JUL1985 00:00:00)-Water Temperature (C)]]*OO[[#This Row],[55]]</f>
        <v>3.4575649716249996E-6</v>
      </c>
      <c r="BF184" s="10">
        <f>3/24000000*OO[[#This Row],[114 (03JUL1985 03:00:00)-Water Temperature (C)]]*OO[[#This Row],[56]]</f>
        <v>2.9248374101849995E-6</v>
      </c>
      <c r="BG184" s="10">
        <f>3/24000000*OO[[#This Row],[115 (03JUL1985 06:00:00)-Water Temperature (C)]]*OO[[#This Row],[57]]</f>
        <v>2.4777600755624997E-6</v>
      </c>
      <c r="BH184" s="10">
        <f>3/24000000*OO[[#This Row],[116 (03JUL1985 09:00:00)-Water Temperature (C)]]*OO[[#This Row],[58]]</f>
        <v>2.1168433036799996E-6</v>
      </c>
      <c r="BI184" s="10">
        <f>3/24000000*OO[[#This Row],[117 (03JUL1985 12:00:00)-Water Temperature (C)]]*OO[[#This Row],[59]]</f>
        <v>1.827294862675E-6</v>
      </c>
      <c r="BJ184" s="10">
        <f>3/24000000*OO[[#This Row],[118 (03JUL1985 15:00:00)-Water Temperature (C)]]*OO[[#This Row],[60]]</f>
        <v>1.5394200456804999E-6</v>
      </c>
      <c r="BK184" s="10">
        <f>3/24000000*OO[[#This Row],[119 (03JUL1985 18:00:00)-Water Temperature (C)]]*OO[[#This Row],[61]]</f>
        <v>1.2664747872452499E-6</v>
      </c>
      <c r="BL184" s="10">
        <f>3/24000000*OO[[#This Row],[120 (03JUL1985 21:00:00)-Water Temperature (C)]]*OO[[#This Row],[62]]</f>
        <v>9.9724739443399992E-7</v>
      </c>
      <c r="BM184" s="10">
        <f>3/24000000*OO[[#This Row],[121 (04JUL1985 00:00:00)-Water Temperature (C)]]*OO[[#This Row],[63]]</f>
        <v>7.834684170419998E-7</v>
      </c>
      <c r="BN184" s="10">
        <f>3/24000000*OO[[#This Row],[122 (04JUL1985 03:00:00)-Water Temperature (C)]]*OO[[#This Row],[64]]</f>
        <v>6.3569053985512496E-7</v>
      </c>
      <c r="BO184" s="10">
        <f>3/24000000*OO[[#This Row],[123 (04JUL1985 06:00:00)-Water Temperature (C)]]*OO[[#This Row],[65]]</f>
        <v>5.39777321521875E-7</v>
      </c>
      <c r="BP184" s="10">
        <f>3/24000000*OO[[#This Row],[124 (04JUL1985 09:00:00)-Water Temperature (C)]]*OO[[#This Row],[66]]</f>
        <v>4.9480328438324997E-7</v>
      </c>
      <c r="BQ184" s="10">
        <f>3/24000000*OO[[#This Row],[125 (04JUL1985 12:00:00)-Water Temperature (C)]]*OO[[#This Row],[67]]</f>
        <v>4.6640102142150005E-7</v>
      </c>
      <c r="BR184" s="10">
        <f>3/24000000*OO[[#This Row],[126 (04JUL1985 15:00:00)-Water Temperature (C)]]*OO[[#This Row],[68]]</f>
        <v>4.3977994655999995E-7</v>
      </c>
      <c r="BS184" s="10">
        <f>3/24000000*OO[[#This Row],[127 (04JUL1985 18:00:00)-Water Temperature (C)]]*OO[[#This Row],[69]]</f>
        <v>4.1645614907937495E-7</v>
      </c>
      <c r="BT184" s="10">
        <f>3/24000000*OO[[#This Row],[128 (04JUL1985 21:00:00)-Water Temperature (C)]]*OO[[#This Row],[70]]</f>
        <v>3.8299423754325001E-7</v>
      </c>
      <c r="BU184" s="10">
        <f>3/24000000*OO[[#This Row],[129 (05JUL1985 00:00:00)-Water Temperature (C)]]*OO[[#This Row],[71]]</f>
        <v>3.4100011000250004E-7</v>
      </c>
      <c r="BV184" s="10">
        <f>3/24000000*OO[[#This Row],[130 (05JUL1985 03:00:00)-Water Temperature (C)]]*OO[[#This Row],[72]]</f>
        <v>3.0463465595737497E-7</v>
      </c>
      <c r="BW184" s="10">
        <f>3/24000000*OO[[#This Row],[131 (05JUL1985 06:00:00)-Water Temperature (C)]]*OO[[#This Row],[73]]</f>
        <v>2.7987500857649998E-7</v>
      </c>
      <c r="BX184" s="10">
        <f>3/24000000*OO[[#This Row],[132 (05JUL1985 09:00:00)-Water Temperature (C)]]*OO[[#This Row],[74]]</f>
        <v>2.772436547902499E-7</v>
      </c>
      <c r="BY184" s="10">
        <f>3/24000000*OO[[#This Row],[133 (05JUL1985 12:00:00)-Water Temperature (C)]]*OO[[#This Row],[75]]</f>
        <v>2.8222414776E-7</v>
      </c>
      <c r="BZ184" s="10">
        <f>3/24000000*OO[[#This Row],[134 (05JUL1985 15:00:00)-Water Temperature (C)]]*OO[[#This Row],[76]]</f>
        <v>2.8746626790000001E-7</v>
      </c>
      <c r="CA184" s="10">
        <f>3/24000000*OO[[#This Row],[135 (05JUL1985 18:00:00)-Water Temperature (C)]]*OO[[#This Row],[77]]</f>
        <v>2.8655983764137503E-7</v>
      </c>
      <c r="CB184" s="10">
        <f>3/24000000*OO[[#This Row],[136 (05JUL1985 21:00:00)-Water Temperature (C)]]*OO[[#This Row],[78]]</f>
        <v>2.7244543129974996E-7</v>
      </c>
      <c r="CC184" s="10">
        <f>3/24000000*OO[[#This Row],[137 (06JUL1985 00:00:00)-Water Temperature (C)]]*OO[[#This Row],[79]]</f>
        <v>2.510139926385E-7</v>
      </c>
      <c r="CD184" s="10">
        <f>3/24000000*OO[[#This Row],[138 (06JUL1985 03:00:00)-Water Temperature (C)]]*OO[[#This Row],[80]]</f>
        <v>2.3116341006174999E-7</v>
      </c>
      <c r="CE184" s="10">
        <f>3/24000000*OO[[#This Row],[139 (06JUL1985 06:00:00)-Water Temperature (C)]]*OO[[#This Row],[81]]</f>
        <v>2.1785124074549999E-7</v>
      </c>
      <c r="CF184" s="10">
        <f>3/24000000*OO[[#This Row],[140 (06JUL1985 09:00:00)-Water Temperature (C)]]*OO[[#This Row],[82]]</f>
        <v>2.2095400500180002E-7</v>
      </c>
      <c r="CG184" s="10">
        <f>3/24000000*OO[[#This Row],[141 (06JUL1985 12:00:00)-Water Temperature (C)]]*OO[[#This Row],[83]]</f>
        <v>2.2950927782022501E-7</v>
      </c>
      <c r="CH184" s="10">
        <f>3/24000000*OO[[#This Row],[142 (06JUL1985 15:00:00)-Water Temperature (C)]]*OO[[#This Row],[84]]</f>
        <v>2.3795098975064997E-7</v>
      </c>
      <c r="CI184" s="10">
        <f>3/24000000*OO[[#This Row],[143 (06JUL1985 18:00:00)-Water Temperature (C)]]*OO[[#This Row],[85]]</f>
        <v>2.3937960523578746E-7</v>
      </c>
      <c r="CJ184" s="10">
        <f>3/24000000*OO[[#This Row],[144 (06JUL1985 21:00:00)-Water Temperature (C)]]*OO[[#This Row],[86]]</f>
        <v>2.2944750586436251E-7</v>
      </c>
      <c r="CK184" s="10">
        <f>3/24000000*OO[[#This Row],[145 (07JUL1985 00:00:00)-Water Temperature (C)]]*OO[[#This Row],[87]]</f>
        <v>2.1240769884170002E-7</v>
      </c>
      <c r="CL184" s="10">
        <f>3/24000000*OO[[#This Row],[146 (07JUL1985 03:00:00)-Water Temperature (C)]]*OO[[#This Row],[88]]</f>
        <v>1.9660639257089999E-7</v>
      </c>
      <c r="CM184" s="10">
        <f>3/24000000*OO[[#This Row],[147 (07JUL1985 06:00:00)-Water Temperature (C)]]*OO[[#This Row],[89]]</f>
        <v>1.8563795645039999E-7</v>
      </c>
      <c r="CN184" s="10">
        <f>3/24000000*OO[[#This Row],[148 (07JUL1985 09:00:00)-Water Temperature (C)]]*OO[[#This Row],[90]]</f>
        <v>1.8532288990277501E-7</v>
      </c>
      <c r="CO184" s="10">
        <f>3/24000000*OO[[#This Row],[149 (07JUL1985 12:00:00)-Water Temperature (C)]]*OO[[#This Row],[91]]</f>
        <v>1.8262780427429999E-7</v>
      </c>
      <c r="CP184" s="10">
        <f>3/24000000*OO[[#This Row],[150 (07JUL1985 15:00:00)-Water Temperature (C)]]*OO[[#This Row],[92]]</f>
        <v>1.8422172088549998E-7</v>
      </c>
      <c r="CQ184" s="10">
        <f>3/24000000*OO[[#This Row],[151 (07JUL1985 18:00:00)-Water Temperature (C)]]*OO[[#This Row],[93]]</f>
        <v>1.8109955282576248E-7</v>
      </c>
      <c r="CR184" s="10">
        <f>3/24000000*OO[[#This Row],[152 (07JUL1985 21:00:00)-Water Temperature (C)]]*OO[[#This Row],[94]]</f>
        <v>1.7189094843479997E-7</v>
      </c>
      <c r="CS184" s="10">
        <f>3/24000000*OO[[#This Row],[153 (08JUL1985 00:00:00)-Water Temperature (C)]]*OO[[#This Row],[95]]</f>
        <v>1.5792556964486247E-7</v>
      </c>
      <c r="CT184" s="10">
        <f>3/24000000*OO[[#This Row],[154 (08JUL1985 03:00:00)-Water Temperature (C)]]*OO[[#This Row],[96]]</f>
        <v>1.4377621105119999E-7</v>
      </c>
      <c r="CU184" s="10">
        <f>3/24000000*OO[[#This Row],[155 (08JUL1985 06:00:00)-Water Temperature (C)]]*OO[[#This Row],[97]]</f>
        <v>1.3352577116165001E-7</v>
      </c>
      <c r="CV184" s="10">
        <f>3/24000000*OO[[#This Row],[156 (08JUL1985 09:00:00)-Water Temperature (C)]]*OO[[#This Row],[98]]</f>
        <v>1.3268168478883748E-7</v>
      </c>
      <c r="CW184" s="10">
        <f>3/24000000*OO[[#This Row],[157 (08JUL1985 12:00:00)-Water Temperature (C)]]*OO[[#This Row],[99]]</f>
        <v>1.3431471799625E-7</v>
      </c>
    </row>
    <row r="185" spans="1:101" x14ac:dyDescent="0.35">
      <c r="A185" t="s">
        <v>191</v>
      </c>
      <c r="B185">
        <v>857.69500000000005</v>
      </c>
      <c r="C185" s="10">
        <f>3/24*OO[[#This Row],[59 (26JUN1985 06:00:00)-Water Temperature (C)]]*OO[[#This Row],[1]]/SUM(OO[1])</f>
        <v>0</v>
      </c>
      <c r="D185" s="10">
        <f>3/24*OO[[#This Row],[60 (26JUN1985 09:00:00)-Water Temperature (C)]]*OO[[#This Row],[2]]/SUM(OO[2])</f>
        <v>0</v>
      </c>
      <c r="E185" s="10">
        <f>3/24*OO[[#This Row],[61 (26JUN1985 12:00:00)-Water Temperature (C)]]*OO[[#This Row],[3]]/SUM(OO[3])</f>
        <v>0</v>
      </c>
      <c r="F185" s="10">
        <f>3/24*OO[[#This Row],[62 (26JUN1985 15:00:00)-Water Temperature (C)]]*OO[[#This Row],[4]]/SUM(OO[4])</f>
        <v>0</v>
      </c>
      <c r="G185" s="10">
        <f>3/24*OO[[#This Row],[63 (26JUN1985 18:00:00)-Water Temperature (C)]]*OO[[#This Row],[5]]/SUM(OO[5])</f>
        <v>0</v>
      </c>
      <c r="H185" s="10">
        <f>3/24*OO[[#This Row],[64 (26JUN1985 21:00:00)-Water Temperature (C)]]*OO[[#This Row],[6]]/SUM(OO[6])</f>
        <v>0</v>
      </c>
      <c r="I185" s="10">
        <f>3/24*OO[[#This Row],[65 (27JUN1985 00:00:00)-Water Temperature (C)]]*OO[[#This Row],[7]]/SUM(OO[7])</f>
        <v>3.4031878816268285E-36</v>
      </c>
      <c r="J185" s="10">
        <f>3/24*OO[[#This Row],[66 (27JUN1985 03:00:00)-Water Temperature (C)]]*OO[[#This Row],[8]]/SUM(OO[8])</f>
        <v>2.85329495068421E-24</v>
      </c>
      <c r="K185" s="10">
        <f>3/24*OO[[#This Row],[67 (27JUN1985 06:00:00)-Water Temperature (C)]]*OO[[#This Row],[9]]/SUM(OO[9])</f>
        <v>1.2046998938932261E-12</v>
      </c>
      <c r="L185" s="10">
        <f>3/24*OO[[#This Row],[68 (27JUN1985 09:00:00)-Water Temperature (C)]]*OO[[#This Row],[10]]/SUM(OO[10])</f>
        <v>1.5544226368288243E-7</v>
      </c>
      <c r="M185" s="10">
        <f>3/24*OO[[#This Row],[69 (27JUN1985 12:00:00)-Water Temperature (C)]]*OO[[#This Row],[11]]/SUM(OO[11])</f>
        <v>6.6462835635888409E-5</v>
      </c>
      <c r="N185" s="10">
        <f>3/24*OO[[#This Row],[70 (27JUN1985 15:00:00)-Water Temperature (C)]]*OO[[#This Row],[12]]/SUM(OO[12])</f>
        <v>2.8637145675313815E-3</v>
      </c>
      <c r="O185" s="10">
        <f>3/24*OO[[#This Row],[71 (27JUN1985 18:00:00)-Water Temperature (C)]]*OO[[#This Row],[13]]/SUM(OO[13])</f>
        <v>2.5852918486148995E-2</v>
      </c>
      <c r="P185" s="10">
        <f>3/24*OO[[#This Row],[72 (27JUN1985 21:00:00)-Water Temperature (C)]]*OO[[#This Row],[14]]/SUM(OO[14])</f>
        <v>7.075395933356303E-2</v>
      </c>
      <c r="Q185" s="10">
        <f>3/24*OO[[#This Row],[73 (28JUN1985 00:00:00)-Water Temperature (C)]]*OO[[#This Row],[15]]/SUM(OO[15])</f>
        <v>7.7081467888815439E-2</v>
      </c>
      <c r="R185" s="10">
        <f>3/24*OO[[#This Row],[74 (28JUN1985 03:00:00)-Water Temperature (C)]]*OO[[#This Row],[16]]/SUM(OO[16])</f>
        <v>4.0612992970289225E-2</v>
      </c>
      <c r="S185" s="10">
        <f>3/24*OO[[#This Row],[75 (28JUN1985 06:00:00)-Water Temperature (C)]]*OO[[#This Row],[17]]/SUM(OO[17])</f>
        <v>1.1988679114572947E-2</v>
      </c>
      <c r="T185" s="10">
        <f>3/24*OO[[#This Row],[76 (28JUN1985 09:00:00)-Water Temperature (C)]]*OO[[#This Row],[18]]/SUM(OO[18])</f>
        <v>2.3054025351138432E-3</v>
      </c>
      <c r="U185" s="10">
        <f>3/24*OO[[#This Row],[77 (28JUN1985 12:00:00)-Water Temperature (C)]]*OO[[#This Row],[19]]/SUM(OO[19])</f>
        <v>3.4750161157507249E-4</v>
      </c>
      <c r="V185" s="10">
        <f>3/24000000*OO[[#This Row],[78 (28JUN1985 15:00:00)-Water Temperature (C)]]*OO[[#This Row],[20]]</f>
        <v>7.7673777325937491E-5</v>
      </c>
      <c r="W185" s="10">
        <f>3/24000000*OO[[#This Row],[79 (28JUN1985 18:00:00)-Water Temperature (C)]]*OO[[#This Row],[21]]</f>
        <v>4.3835670382424997E-5</v>
      </c>
      <c r="X185" s="10">
        <f>3/24000000*OO[[#This Row],[80 (28JUN1985 21:00:00)-Water Temperature (C)]]*OO[[#This Row],[22]]</f>
        <v>3.6585559195124995E-5</v>
      </c>
      <c r="Y185" s="10">
        <f>3/24000000*OO[[#This Row],[81 (29JUN1985 00:00:00)-Water Temperature (C)]]*OO[[#This Row],[23]]</f>
        <v>3.3312065507999994E-5</v>
      </c>
      <c r="Z185" s="10">
        <f>3/24000000*OO[[#This Row],[82 (29JUN1985 03:00:00)-Water Temperature (C)]]*OO[[#This Row],[24]]</f>
        <v>3.1247305415E-5</v>
      </c>
      <c r="AA185" s="10">
        <f>3/24000000*OO[[#This Row],[83 (29JUN1985 06:00:00)-Water Temperature (C)]]*OO[[#This Row],[25]]</f>
        <v>2.9552307734400002E-5</v>
      </c>
      <c r="AB185" s="10">
        <f>3/24000000*OO[[#This Row],[84 (29JUN1985 09:00:00)-Water Temperature (C)]]*OO[[#This Row],[26]]</f>
        <v>2.8328315217462498E-5</v>
      </c>
      <c r="AC185" s="10">
        <f>3/24000000*OO[[#This Row],[85 (29JUN1985 12:00:00)-Water Temperature (C)]]*OO[[#This Row],[27]]</f>
        <v>2.6394501956812495E-5</v>
      </c>
      <c r="AD185" s="10">
        <f>3/24000000*OO[[#This Row],[86 (29JUN1985 15:00:00)-Water Temperature (C)]]*OO[[#This Row],[28]]</f>
        <v>2.4503712906575E-5</v>
      </c>
      <c r="AE185" s="10">
        <f>3/24000000*OO[[#This Row],[88 (29JUN1985 21:00:00)-Water Temperature (C)]]*OO[[#This Row],[30]]</f>
        <v>2.1048661234237502E-5</v>
      </c>
      <c r="AF185" s="10">
        <f>3/24000000*OO[[#This Row],[88 (29JUN1985 21:00:00)-Water Temperature (C)]]*OO[[#This Row],[30]]</f>
        <v>2.1048661234237502E-5</v>
      </c>
      <c r="AG185" s="10">
        <f>3/24000000*OO[[#This Row],[89 (30JUN1985 00:00:00)-Water Temperature (C)]]*OO[[#This Row],[31]]</f>
        <v>2.0439964809487503E-5</v>
      </c>
      <c r="AH185" s="10">
        <f>3/24000000*OO[[#This Row],[90 (30JUN1985 03:00:00)-Water Temperature (C)]]*OO[[#This Row],[32]]</f>
        <v>2.0794311254649998E-5</v>
      </c>
      <c r="AI185" s="10">
        <f>3/24000000*OO[[#This Row],[91 (30JUN1985 06:00:00)-Water Temperature (C)]]*OO[[#This Row],[33]]</f>
        <v>2.1485966876100002E-5</v>
      </c>
      <c r="AJ185" s="10">
        <f>3/24000000*OO[[#This Row],[92 (30JUN1985 09:00:00)-Water Temperature (C)]]*OO[[#This Row],[34]]</f>
        <v>2.2608624879749996E-5</v>
      </c>
      <c r="AK185" s="10">
        <f>3/24000000*OO[[#This Row],[93 (30JUN1985 12:00:00)-Water Temperature (C)]]*OO[[#This Row],[35]]</f>
        <v>2.2784967646174997E-5</v>
      </c>
      <c r="AL185" s="10">
        <f>3/24000000*OO[[#This Row],[94 (30JUN1985 15:00:00)-Water Temperature (C)]]*OO[[#This Row],[36]]</f>
        <v>2.2090830088199993E-5</v>
      </c>
      <c r="AM185" s="10">
        <f>3/24000000*OO[[#This Row],[95 (30JUN1985 18:00:00)-Water Temperature (C)]]*OO[[#This Row],[37]]</f>
        <v>2.1058804771365E-5</v>
      </c>
      <c r="AN185" s="10">
        <f>3/24000000*OO[[#This Row],[96 (30JUN1985 21:00:00)-Water Temperature (C)]]*OO[[#This Row],[38]]</f>
        <v>1.9280881802778747E-5</v>
      </c>
      <c r="AO185" s="10">
        <f>3/24000000*OO[[#This Row],[97 (01JUL1985 00:00:00)-Water Temperature (C)]]*OO[[#This Row],[39]]</f>
        <v>1.7093411110324999E-5</v>
      </c>
      <c r="AP185" s="10">
        <f>3/24000000*OO[[#This Row],[98 (01JUL1985 03:00:00)-Water Temperature (C)]]*OO[[#This Row],[40]]</f>
        <v>1.5189794479840001E-5</v>
      </c>
      <c r="AQ185" s="10">
        <f>3/24000000*OO[[#This Row],[99 (01JUL1985 06:00:00)-Water Temperature (C)]]*OO[[#This Row],[41]]</f>
        <v>1.3709302008667498E-5</v>
      </c>
      <c r="AR185" s="10">
        <f>3/24000000*OO[[#This Row],[100 (01JUL1985 09:00:00)-Water Temperature (C)]]*OO[[#This Row],[42]]</f>
        <v>1.3085387287559999E-5</v>
      </c>
      <c r="AS185" s="10">
        <f>3/24000000*OO[[#This Row],[101 (01JUL1985 12:00:00)-Water Temperature (C)]]*OO[[#This Row],[43]]</f>
        <v>1.2575448649706249E-5</v>
      </c>
      <c r="AT185" s="10">
        <f>3/24000000*OO[[#This Row],[102 (01JUL1985 15:00:00)-Water Temperature (C)]]*OO[[#This Row],[44]]</f>
        <v>1.183564234727E-5</v>
      </c>
      <c r="AU185" s="10">
        <f>3/24000000*OO[[#This Row],[103 (01JUL1985 18:00:00)-Water Temperature (C)]]*OO[[#This Row],[45]]</f>
        <v>1.0986468052848749E-5</v>
      </c>
      <c r="AV185" s="10">
        <f>3/24000000*OO[[#This Row],[104 (01JUL1985 21:00:00)-Water Temperature (C)]]*OO[[#This Row],[46]]</f>
        <v>9.8637130282049984E-6</v>
      </c>
      <c r="AW185" s="10">
        <f>3/24000000*OO[[#This Row],[105 (02JUL1985 00:00:00)-Water Temperature (C)]]*OO[[#This Row],[47]]</f>
        <v>8.6741318970899994E-6</v>
      </c>
      <c r="AX185" s="10">
        <f>3/24000000*OO[[#This Row],[106 (02JUL1985 03:00:00)-Water Temperature (C)]]*OO[[#This Row],[48]]</f>
        <v>7.6711771185625007E-6</v>
      </c>
      <c r="AY185" s="10">
        <f>3/24000000*OO[[#This Row],[107 (02JUL1985 06:00:00)-Water Temperature (C)]]*OO[[#This Row],[49]]</f>
        <v>6.9183119959799992E-6</v>
      </c>
      <c r="AZ185" s="10">
        <f>3/24000000*OO[[#This Row],[108 (02JUL1985 09:00:00)-Water Temperature (C)]]*OO[[#This Row],[50]]</f>
        <v>6.3864681057262499E-6</v>
      </c>
      <c r="BA185" s="10">
        <f>3/24000000*OO[[#This Row],[109 (02JUL1985 12:00:00)-Water Temperature (C)]]*OO[[#This Row],[51]]</f>
        <v>6.0456748968899995E-6</v>
      </c>
      <c r="BB185" s="10">
        <f>3/24000000*OO[[#This Row],[110 (02JUL1985 15:00:00)-Water Temperature (C)]]*OO[[#This Row],[52]]</f>
        <v>5.5790585488999993E-6</v>
      </c>
      <c r="BC185" s="10">
        <f>3/24000000*OO[[#This Row],[111 (02JUL1985 18:00:00)-Water Temperature (C)]]*OO[[#This Row],[53]]</f>
        <v>5.0168946527775007E-6</v>
      </c>
      <c r="BD185" s="10">
        <f>3/24000000*OO[[#This Row],[112 (02JUL1985 21:00:00)-Water Temperature (C)]]*OO[[#This Row],[54]]</f>
        <v>4.3563567099800001E-6</v>
      </c>
      <c r="BE185" s="10">
        <f>3/24000000*OO[[#This Row],[113 (03JUL1985 00:00:00)-Water Temperature (C)]]*OO[[#This Row],[55]]</f>
        <v>3.7168453657237501E-6</v>
      </c>
      <c r="BF185" s="10">
        <f>3/24000000*OO[[#This Row],[114 (03JUL1985 03:00:00)-Water Temperature (C)]]*OO[[#This Row],[56]]</f>
        <v>3.1439868509787498E-6</v>
      </c>
      <c r="BG185" s="10">
        <f>3/24000000*OO[[#This Row],[115 (03JUL1985 06:00:00)-Water Temperature (C)]]*OO[[#This Row],[57]]</f>
        <v>2.6633318712000002E-6</v>
      </c>
      <c r="BH185" s="10">
        <f>3/24000000*OO[[#This Row],[116 (03JUL1985 09:00:00)-Water Temperature (C)]]*OO[[#This Row],[58]]</f>
        <v>2.2787916726862495E-6</v>
      </c>
      <c r="BI185" s="10">
        <f>3/24000000*OO[[#This Row],[117 (03JUL1985 12:00:00)-Water Temperature (C)]]*OO[[#This Row],[59]]</f>
        <v>1.9730681597250001E-6</v>
      </c>
      <c r="BJ185" s="10">
        <f>3/24000000*OO[[#This Row],[118 (03JUL1985 15:00:00)-Water Temperature (C)]]*OO[[#This Row],[60]]</f>
        <v>1.668382127507125E-6</v>
      </c>
      <c r="BK185" s="10">
        <f>3/24000000*OO[[#This Row],[119 (03JUL1985 18:00:00)-Water Temperature (C)]]*OO[[#This Row],[61]]</f>
        <v>1.3768367818075002E-6</v>
      </c>
      <c r="BL185" s="10">
        <f>3/24000000*OO[[#This Row],[120 (03JUL1985 21:00:00)-Water Temperature (C)]]*OO[[#This Row],[62]]</f>
        <v>1.084455519331875E-6</v>
      </c>
      <c r="BM185" s="10">
        <f>3/24000000*OO[[#This Row],[121 (04JUL1985 00:00:00)-Water Temperature (C)]]*OO[[#This Row],[63]]</f>
        <v>8.5001855898750012E-7</v>
      </c>
      <c r="BN185" s="10">
        <f>3/24000000*OO[[#This Row],[122 (04JUL1985 03:00:00)-Water Temperature (C)]]*OO[[#This Row],[64]]</f>
        <v>6.8654365324087496E-7</v>
      </c>
      <c r="BO185" s="10">
        <f>3/24000000*OO[[#This Row],[123 (04JUL1985 06:00:00)-Water Temperature (C)]]*OO[[#This Row],[65]]</f>
        <v>5.7998249704312498E-7</v>
      </c>
      <c r="BP185" s="10">
        <f>3/24000000*OO[[#This Row],[124 (04JUL1985 09:00:00)-Water Temperature (C)]]*OO[[#This Row],[66]]</f>
        <v>5.2987240888949997E-7</v>
      </c>
      <c r="BQ185" s="10">
        <f>3/24000000*OO[[#This Row],[125 (04JUL1985 12:00:00)-Water Temperature (C)]]*OO[[#This Row],[67]]</f>
        <v>4.9843916432537505E-7</v>
      </c>
      <c r="BR185" s="10">
        <f>3/24000000*OO[[#This Row],[126 (04JUL1985 15:00:00)-Water Temperature (C)]]*OO[[#This Row],[68]]</f>
        <v>4.6976726451E-7</v>
      </c>
      <c r="BS185" s="10">
        <f>3/24000000*OO[[#This Row],[127 (04JUL1985 18:00:00)-Water Temperature (C)]]*OO[[#This Row],[69]]</f>
        <v>4.4529422526449997E-7</v>
      </c>
      <c r="BT185" s="10">
        <f>3/24000000*OO[[#This Row],[128 (04JUL1985 21:00:00)-Water Temperature (C)]]*OO[[#This Row],[70]]</f>
        <v>4.09655561504375E-7</v>
      </c>
      <c r="BU185" s="10">
        <f>3/24000000*OO[[#This Row],[129 (05JUL1985 00:00:00)-Water Temperature (C)]]*OO[[#This Row],[71]]</f>
        <v>3.6456412686975007E-7</v>
      </c>
      <c r="BV185" s="10">
        <f>3/24000000*OO[[#This Row],[130 (05JUL1985 03:00:00)-Water Temperature (C)]]*OO[[#This Row],[72]]</f>
        <v>3.2533054892649998E-7</v>
      </c>
      <c r="BW185" s="10">
        <f>3/24000000*OO[[#This Row],[131 (05JUL1985 06:00:00)-Water Temperature (C)]]*OO[[#This Row],[73]]</f>
        <v>2.9802637852649998E-7</v>
      </c>
      <c r="BX185" s="10">
        <f>3/24000000*OO[[#This Row],[132 (05JUL1985 09:00:00)-Water Temperature (C)]]*OO[[#This Row],[74]]</f>
        <v>2.9467896749549998E-7</v>
      </c>
      <c r="BY185" s="10">
        <f>3/24000000*OO[[#This Row],[133 (05JUL1985 12:00:00)-Water Temperature (C)]]*OO[[#This Row],[75]]</f>
        <v>2.9967231788399998E-7</v>
      </c>
      <c r="BZ185" s="10">
        <f>3/24000000*OO[[#This Row],[134 (05JUL1985 15:00:00)-Water Temperature (C)]]*OO[[#This Row],[76]]</f>
        <v>3.0547540324987499E-7</v>
      </c>
      <c r="CA185" s="10">
        <f>3/24000000*OO[[#This Row],[135 (05JUL1985 18:00:00)-Water Temperature (C)]]*OO[[#This Row],[77]]</f>
        <v>3.0494287800749999E-7</v>
      </c>
      <c r="CB185" s="10">
        <f>3/24000000*OO[[#This Row],[136 (05JUL1985 21:00:00)-Water Temperature (C)]]*OO[[#This Row],[78]]</f>
        <v>2.9004598419999996E-7</v>
      </c>
      <c r="CC185" s="10">
        <f>3/24000000*OO[[#This Row],[137 (06JUL1985 00:00:00)-Water Temperature (C)]]*OO[[#This Row],[79]]</f>
        <v>2.6728053479187498E-7</v>
      </c>
      <c r="CD185" s="10">
        <f>3/24000000*OO[[#This Row],[138 (06JUL1985 03:00:00)-Water Temperature (C)]]*OO[[#This Row],[80]]</f>
        <v>2.4605351924999999E-7</v>
      </c>
      <c r="CE185" s="10">
        <f>3/24000000*OO[[#This Row],[139 (06JUL1985 06:00:00)-Water Temperature (C)]]*OO[[#This Row],[81]]</f>
        <v>2.3131305410500004E-7</v>
      </c>
      <c r="CF185" s="10">
        <f>3/24000000*OO[[#This Row],[140 (06JUL1985 09:00:00)-Water Temperature (C)]]*OO[[#This Row],[82]]</f>
        <v>2.3415048074699998E-7</v>
      </c>
      <c r="CG185" s="10">
        <f>3/24000000*OO[[#This Row],[141 (06JUL1985 12:00:00)-Water Temperature (C)]]*OO[[#This Row],[83]]</f>
        <v>2.4283511105475001E-7</v>
      </c>
      <c r="CH185" s="10">
        <f>3/24000000*OO[[#This Row],[142 (06JUL1985 15:00:00)-Water Temperature (C)]]*OO[[#This Row],[84]]</f>
        <v>2.5207954238087498E-7</v>
      </c>
      <c r="CI185" s="10">
        <f>3/24000000*OO[[#This Row],[143 (06JUL1985 18:00:00)-Water Temperature (C)]]*OO[[#This Row],[85]]</f>
        <v>2.5414263626523747E-7</v>
      </c>
      <c r="CJ185" s="10">
        <f>3/24000000*OO[[#This Row],[144 (06JUL1985 21:00:00)-Water Temperature (C)]]*OO[[#This Row],[86]]</f>
        <v>2.4399938592802503E-7</v>
      </c>
      <c r="CK185" s="10">
        <f>3/24000000*OO[[#This Row],[145 (07JUL1985 00:00:00)-Water Temperature (C)]]*OO[[#This Row],[87]]</f>
        <v>2.2601854187707499E-7</v>
      </c>
      <c r="CL185" s="10">
        <f>3/24000000*OO[[#This Row],[146 (07JUL1985 03:00:00)-Water Temperature (C)]]*OO[[#This Row],[88]]</f>
        <v>2.09072217924E-7</v>
      </c>
      <c r="CM185" s="10">
        <f>3/24000000*OO[[#This Row],[147 (07JUL1985 06:00:00)-Water Temperature (C)]]*OO[[#This Row],[89]]</f>
        <v>1.9702853848642498E-7</v>
      </c>
      <c r="CN185" s="10">
        <f>3/24000000*OO[[#This Row],[148 (07JUL1985 09:00:00)-Water Temperature (C)]]*OO[[#This Row],[90]]</f>
        <v>1.9643821245081251E-7</v>
      </c>
      <c r="CO185" s="10">
        <f>3/24000000*OO[[#This Row],[149 (07JUL1985 12:00:00)-Water Temperature (C)]]*OO[[#This Row],[91]]</f>
        <v>1.9343958640429997E-7</v>
      </c>
      <c r="CP185" s="10">
        <f>3/24000000*OO[[#This Row],[150 (07JUL1985 15:00:00)-Water Temperature (C)]]*OO[[#This Row],[92]]</f>
        <v>1.9552359382139999E-7</v>
      </c>
      <c r="CQ185" s="10">
        <f>3/24000000*OO[[#This Row],[151 (07JUL1985 18:00:00)-Water Temperature (C)]]*OO[[#This Row],[93]]</f>
        <v>1.9257802687812499E-7</v>
      </c>
      <c r="CR185" s="10">
        <f>3/24000000*OO[[#This Row],[152 (07JUL1985 21:00:00)-Water Temperature (C)]]*OO[[#This Row],[94]]</f>
        <v>1.8301005493539996E-7</v>
      </c>
      <c r="CS185" s="10">
        <f>3/24000000*OO[[#This Row],[153 (08JUL1985 00:00:00)-Water Temperature (C)]]*OO[[#This Row],[95]]</f>
        <v>1.683375406625E-7</v>
      </c>
      <c r="CT185" s="10">
        <f>3/24000000*OO[[#This Row],[154 (08JUL1985 03:00:00)-Water Temperature (C)]]*OO[[#This Row],[96]]</f>
        <v>1.5331465036068751E-7</v>
      </c>
      <c r="CU185" s="10">
        <f>3/24000000*OO[[#This Row],[155 (08JUL1985 06:00:00)-Water Temperature (C)]]*OO[[#This Row],[97]]</f>
        <v>1.4219646519599996E-7</v>
      </c>
      <c r="CV185" s="10">
        <f>3/24000000*OO[[#This Row],[156 (08JUL1985 09:00:00)-Water Temperature (C)]]*OO[[#This Row],[98]]</f>
        <v>1.41103924873775E-7</v>
      </c>
      <c r="CW185" s="10">
        <f>3/24000000*OO[[#This Row],[157 (08JUL1985 12:00:00)-Water Temperature (C)]]*OO[[#This Row],[99]]</f>
        <v>1.428339607155375E-7</v>
      </c>
    </row>
    <row r="186" spans="1:101" x14ac:dyDescent="0.35">
      <c r="A186" t="s">
        <v>192</v>
      </c>
      <c r="B186">
        <v>886.58399999999995</v>
      </c>
      <c r="C186" s="10">
        <f>3/24*OO[[#This Row],[59 (26JUN1985 06:00:00)-Water Temperature (C)]]*OO[[#This Row],[1]]/SUM(OO[1])</f>
        <v>0</v>
      </c>
      <c r="D186" s="10">
        <f>3/24*OO[[#This Row],[60 (26JUN1985 09:00:00)-Water Temperature (C)]]*OO[[#This Row],[2]]/SUM(OO[2])</f>
        <v>0</v>
      </c>
      <c r="E186" s="10">
        <f>3/24*OO[[#This Row],[61 (26JUN1985 12:00:00)-Water Temperature (C)]]*OO[[#This Row],[3]]/SUM(OO[3])</f>
        <v>0</v>
      </c>
      <c r="F186" s="10">
        <f>3/24*OO[[#This Row],[62 (26JUN1985 15:00:00)-Water Temperature (C)]]*OO[[#This Row],[4]]/SUM(OO[4])</f>
        <v>0</v>
      </c>
      <c r="G186" s="10">
        <f>3/24*OO[[#This Row],[63 (26JUN1985 18:00:00)-Water Temperature (C)]]*OO[[#This Row],[5]]/SUM(OO[5])</f>
        <v>0</v>
      </c>
      <c r="H186" s="10">
        <f>3/24*OO[[#This Row],[64 (26JUN1985 21:00:00)-Water Temperature (C)]]*OO[[#This Row],[6]]/SUM(OO[6])</f>
        <v>0</v>
      </c>
      <c r="I186" s="10">
        <f>3/24*OO[[#This Row],[65 (27JUN1985 00:00:00)-Water Temperature (C)]]*OO[[#This Row],[7]]/SUM(OO[7])</f>
        <v>4.5926121318801896E-37</v>
      </c>
      <c r="J186" s="10">
        <f>3/24*OO[[#This Row],[66 (27JUN1985 03:00:00)-Water Temperature (C)]]*OO[[#This Row],[8]]/SUM(OO[8])</f>
        <v>3.9106103576532652E-25</v>
      </c>
      <c r="K186" s="10">
        <f>3/24*OO[[#This Row],[67 (27JUN1985 06:00:00)-Water Temperature (C)]]*OO[[#This Row],[9]]/SUM(OO[9])</f>
        <v>1.7313870069212749E-13</v>
      </c>
      <c r="L186" s="10">
        <f>3/24*OO[[#This Row],[68 (27JUN1985 09:00:00)-Water Temperature (C)]]*OO[[#This Row],[10]]/SUM(OO[10])</f>
        <v>7.7939574728113358E-8</v>
      </c>
      <c r="M186" s="10">
        <f>3/24*OO[[#This Row],[69 (27JUN1985 12:00:00)-Water Temperature (C)]]*OO[[#This Row],[11]]/SUM(OO[11])</f>
        <v>4.1567891558318705E-5</v>
      </c>
      <c r="N186" s="10">
        <f>3/24*OO[[#This Row],[70 (27JUN1985 15:00:00)-Water Temperature (C)]]*OO[[#This Row],[12]]/SUM(OO[12])</f>
        <v>2.0773849400437584E-3</v>
      </c>
      <c r="O186" s="10">
        <f>3/24*OO[[#This Row],[71 (27JUN1985 18:00:00)-Water Temperature (C)]]*OO[[#This Row],[13]]/SUM(OO[13])</f>
        <v>2.1088820847040973E-2</v>
      </c>
      <c r="P186" s="10">
        <f>3/24*OO[[#This Row],[72 (27JUN1985 21:00:00)-Water Temperature (C)]]*OO[[#This Row],[14]]/SUM(OO[14])</f>
        <v>6.3643182570548532E-2</v>
      </c>
      <c r="Q186" s="10">
        <f>3/24*OO[[#This Row],[73 (28JUN1985 00:00:00)-Water Temperature (C)]]*OO[[#This Row],[15]]/SUM(OO[15])</f>
        <v>7.5304677779002793E-2</v>
      </c>
      <c r="R186" s="10">
        <f>3/24*OO[[#This Row],[74 (28JUN1985 03:00:00)-Water Temperature (C)]]*OO[[#This Row],[16]]/SUM(OO[16])</f>
        <v>4.2644238067217476E-2</v>
      </c>
      <c r="S186" s="10">
        <f>3/24*OO[[#This Row],[75 (28JUN1985 06:00:00)-Water Temperature (C)]]*OO[[#This Row],[17]]/SUM(OO[17])</f>
        <v>1.3387136054437518E-2</v>
      </c>
      <c r="T186" s="10">
        <f>3/24*OO[[#This Row],[76 (28JUN1985 09:00:00)-Water Temperature (C)]]*OO[[#This Row],[18]]/SUM(OO[18])</f>
        <v>2.7031051703296943E-3</v>
      </c>
      <c r="U186" s="10">
        <f>3/24*OO[[#This Row],[77 (28JUN1985 12:00:00)-Water Temperature (C)]]*OO[[#This Row],[19]]/SUM(OO[19])</f>
        <v>4.1332756321387355E-4</v>
      </c>
      <c r="V186" s="10">
        <f>3/24000000*OO[[#This Row],[78 (28JUN1985 15:00:00)-Water Temperature (C)]]*OO[[#This Row],[20]]</f>
        <v>8.4423230427799998E-5</v>
      </c>
      <c r="W186" s="10">
        <f>3/24000000*OO[[#This Row],[79 (28JUN1985 18:00:00)-Water Temperature (C)]]*OO[[#This Row],[21]]</f>
        <v>4.345645971858749E-5</v>
      </c>
      <c r="X186" s="10">
        <f>3/24000000*OO[[#This Row],[80 (28JUN1985 21:00:00)-Water Temperature (C)]]*OO[[#This Row],[22]]</f>
        <v>3.5535160054625008E-5</v>
      </c>
      <c r="Y186" s="10">
        <f>3/24000000*OO[[#This Row],[81 (29JUN1985 00:00:00)-Water Temperature (C)]]*OO[[#This Row],[23]]</f>
        <v>3.2197065303012499E-5</v>
      </c>
      <c r="Z186" s="10">
        <f>3/24000000*OO[[#This Row],[82 (29JUN1985 03:00:00)-Water Temperature (C)]]*OO[[#This Row],[24]]</f>
        <v>3.0155120700899998E-5</v>
      </c>
      <c r="AA186" s="10">
        <f>3/24000000*OO[[#This Row],[83 (29JUN1985 06:00:00)-Water Temperature (C)]]*OO[[#This Row],[25]]</f>
        <v>2.8542965009499998E-5</v>
      </c>
      <c r="AB186" s="10">
        <f>3/24000000*OO[[#This Row],[84 (29JUN1985 09:00:00)-Water Temperature (C)]]*OO[[#This Row],[26]]</f>
        <v>2.7427060404800001E-5</v>
      </c>
      <c r="AC186" s="10">
        <f>3/24000000*OO[[#This Row],[85 (29JUN1985 12:00:00)-Water Temperature (C)]]*OO[[#This Row],[27]]</f>
        <v>2.56358355828125E-5</v>
      </c>
      <c r="AD186" s="10">
        <f>3/24000000*OO[[#This Row],[86 (29JUN1985 15:00:00)-Water Temperature (C)]]*OO[[#This Row],[28]]</f>
        <v>2.3828553735249995E-5</v>
      </c>
      <c r="AE186" s="10">
        <f>3/24000000*OO[[#This Row],[88 (29JUN1985 21:00:00)-Water Temperature (C)]]*OO[[#This Row],[30]]</f>
        <v>2.0450720829149997E-5</v>
      </c>
      <c r="AF186" s="10">
        <f>3/24000000*OO[[#This Row],[88 (29JUN1985 21:00:00)-Water Temperature (C)]]*OO[[#This Row],[30]]</f>
        <v>2.0450720829149997E-5</v>
      </c>
      <c r="AG186" s="10">
        <f>3/24000000*OO[[#This Row],[89 (30JUN1985 00:00:00)-Water Temperature (C)]]*OO[[#This Row],[31]]</f>
        <v>1.9749124564000001E-5</v>
      </c>
      <c r="AH186" s="10">
        <f>3/24000000*OO[[#This Row],[90 (30JUN1985 03:00:00)-Water Temperature (C)]]*OO[[#This Row],[32]]</f>
        <v>2.0054570383099999E-5</v>
      </c>
      <c r="AI186" s="10">
        <f>3/24000000*OO[[#This Row],[91 (30JUN1985 06:00:00)-Water Temperature (C)]]*OO[[#This Row],[33]]</f>
        <v>2.0781231934087499E-5</v>
      </c>
      <c r="AJ186" s="10">
        <f>3/24000000*OO[[#This Row],[92 (30JUN1985 09:00:00)-Water Temperature (C)]]*OO[[#This Row],[34]]</f>
        <v>2.1981577356562497E-5</v>
      </c>
      <c r="AK186" s="10">
        <f>3/24000000*OO[[#This Row],[93 (30JUN1985 12:00:00)-Water Temperature (C)]]*OO[[#This Row],[35]]</f>
        <v>2.2313204307237501E-5</v>
      </c>
      <c r="AL186" s="10">
        <f>3/24000000*OO[[#This Row],[94 (30JUN1985 15:00:00)-Water Temperature (C)]]*OO[[#This Row],[36]]</f>
        <v>2.1755529072812498E-5</v>
      </c>
      <c r="AM186" s="10">
        <f>3/24000000*OO[[#This Row],[95 (30JUN1985 18:00:00)-Water Temperature (C)]]*OO[[#This Row],[37]]</f>
        <v>2.0829221828234997E-5</v>
      </c>
      <c r="AN186" s="10">
        <f>3/24000000*OO[[#This Row],[96 (30JUN1985 21:00:00)-Water Temperature (C)]]*OO[[#This Row],[38]]</f>
        <v>1.9141206675727498E-5</v>
      </c>
      <c r="AO186" s="10">
        <f>3/24000000*OO[[#This Row],[97 (01JUL1985 00:00:00)-Water Temperature (C)]]*OO[[#This Row],[39]]</f>
        <v>1.701580458592E-5</v>
      </c>
      <c r="AP186" s="10">
        <f>3/24000000*OO[[#This Row],[98 (01JUL1985 03:00:00)-Water Temperature (C)]]*OO[[#This Row],[40]]</f>
        <v>1.5159734949712497E-5</v>
      </c>
      <c r="AQ186" s="10">
        <f>3/24000000*OO[[#This Row],[99 (01JUL1985 06:00:00)-Water Temperature (C)]]*OO[[#This Row],[41]]</f>
        <v>1.3697980713037499E-5</v>
      </c>
      <c r="AR186" s="10">
        <f>3/24000000*OO[[#This Row],[100 (01JUL1985 09:00:00)-Water Temperature (C)]]*OO[[#This Row],[42]]</f>
        <v>1.30945825468725E-5</v>
      </c>
      <c r="AS186" s="10">
        <f>3/24000000*OO[[#This Row],[101 (01JUL1985 12:00:00)-Water Temperature (C)]]*OO[[#This Row],[43]]</f>
        <v>1.26424848590925E-5</v>
      </c>
      <c r="AT186" s="10">
        <f>3/24000000*OO[[#This Row],[102 (01JUL1985 15:00:00)-Water Temperature (C)]]*OO[[#This Row],[44]]</f>
        <v>1.1958677138757497E-5</v>
      </c>
      <c r="AU186" s="10">
        <f>3/24000000*OO[[#This Row],[103 (01JUL1985 18:00:00)-Water Temperature (C)]]*OO[[#This Row],[45]]</f>
        <v>1.1149866847226249E-5</v>
      </c>
      <c r="AV186" s="10">
        <f>3/24000000*OO[[#This Row],[104 (01JUL1985 21:00:00)-Water Temperature (C)]]*OO[[#This Row],[46]]</f>
        <v>1.0057621421489999E-5</v>
      </c>
      <c r="AW186" s="10">
        <f>3/24000000*OO[[#This Row],[105 (02JUL1985 00:00:00)-Water Temperature (C)]]*OO[[#This Row],[47]]</f>
        <v>8.8787189620799991E-6</v>
      </c>
      <c r="AX186" s="10">
        <f>3/24000000*OO[[#This Row],[106 (02JUL1985 03:00:00)-Water Temperature (C)]]*OO[[#This Row],[48]]</f>
        <v>7.8733960943624999E-6</v>
      </c>
      <c r="AY186" s="10">
        <f>3/24000000*OO[[#This Row],[107 (02JUL1985 06:00:00)-Water Temperature (C)]]*OO[[#This Row],[49]]</f>
        <v>7.1094866823824998E-6</v>
      </c>
      <c r="AZ186" s="10">
        <f>3/24000000*OO[[#This Row],[108 (02JUL1985 09:00:00)-Water Temperature (C)]]*OO[[#This Row],[50]]</f>
        <v>6.5743639589049997E-6</v>
      </c>
      <c r="BA186" s="10">
        <f>3/24000000*OO[[#This Row],[109 (02JUL1985 12:00:00)-Water Temperature (C)]]*OO[[#This Row],[51]]</f>
        <v>6.2491158328199997E-6</v>
      </c>
      <c r="BB186" s="10">
        <f>3/24000000*OO[[#This Row],[110 (02JUL1985 15:00:00)-Water Temperature (C)]]*OO[[#This Row],[52]]</f>
        <v>5.7941489497624988E-6</v>
      </c>
      <c r="BC186" s="10">
        <f>3/24000000*OO[[#This Row],[111 (02JUL1985 18:00:00)-Water Temperature (C)]]*OO[[#This Row],[53]]</f>
        <v>5.2418824606750006E-6</v>
      </c>
      <c r="BD186" s="10">
        <f>3/24000000*OO[[#This Row],[112 (02JUL1985 21:00:00)-Water Temperature (C)]]*OO[[#This Row],[54]]</f>
        <v>4.5723422441374995E-6</v>
      </c>
      <c r="BE186" s="10">
        <f>3/24000000*OO[[#This Row],[113 (03JUL1985 00:00:00)-Water Temperature (C)]]*OO[[#This Row],[55]]</f>
        <v>3.9177803998400006E-6</v>
      </c>
      <c r="BF186" s="10">
        <f>3/24000000*OO[[#This Row],[114 (03JUL1985 03:00:00)-Water Temperature (C)]]*OO[[#This Row],[56]]</f>
        <v>3.3201783661199997E-6</v>
      </c>
      <c r="BG186" s="10">
        <f>3/24000000*OO[[#This Row],[115 (03JUL1985 06:00:00)-Water Temperature (C)]]*OO[[#This Row],[57]]</f>
        <v>2.8161618520800001E-6</v>
      </c>
      <c r="BH186" s="10">
        <f>3/24000000*OO[[#This Row],[116 (03JUL1985 09:00:00)-Water Temperature (C)]]*OO[[#This Row],[58]]</f>
        <v>2.4148377848625002E-6</v>
      </c>
      <c r="BI186" s="10">
        <f>3/24000000*OO[[#This Row],[117 (03JUL1985 12:00:00)-Water Temperature (C)]]*OO[[#This Row],[59]]</f>
        <v>2.0987890317849999E-6</v>
      </c>
      <c r="BJ186" s="10">
        <f>3/24000000*OO[[#This Row],[118 (03JUL1985 15:00:00)-Water Temperature (C)]]*OO[[#This Row],[60]]</f>
        <v>1.7830435485593748E-6</v>
      </c>
      <c r="BK186" s="10">
        <f>3/24000000*OO[[#This Row],[119 (03JUL1985 18:00:00)-Water Temperature (C)]]*OO[[#This Row],[61]]</f>
        <v>1.4778300684562497E-6</v>
      </c>
      <c r="BL186" s="10">
        <f>3/24000000*OO[[#This Row],[120 (03JUL1985 21:00:00)-Water Temperature (C)]]*OO[[#This Row],[62]]</f>
        <v>1.1657771647004999E-6</v>
      </c>
      <c r="BM186" s="10">
        <f>3/24000000*OO[[#This Row],[121 (04JUL1985 00:00:00)-Water Temperature (C)]]*OO[[#This Row],[63]]</f>
        <v>9.1191565707899995E-7</v>
      </c>
      <c r="BN186" s="10">
        <f>3/24000000*OO[[#This Row],[122 (04JUL1985 03:00:00)-Water Temperature (C)]]*OO[[#This Row],[64]]</f>
        <v>7.3308430869712501E-7</v>
      </c>
      <c r="BO186" s="10">
        <f>3/24000000*OO[[#This Row],[123 (04JUL1985 06:00:00)-Water Temperature (C)]]*OO[[#This Row],[65]]</f>
        <v>6.1562457889849993E-7</v>
      </c>
      <c r="BP186" s="10">
        <f>3/24000000*OO[[#This Row],[124 (04JUL1985 09:00:00)-Water Temperature (C)]]*OO[[#This Row],[66]]</f>
        <v>5.5983791229825005E-7</v>
      </c>
      <c r="BQ186" s="10">
        <f>3/24000000*OO[[#This Row],[125 (04JUL1985 12:00:00)-Water Temperature (C)]]*OO[[#This Row],[67]]</f>
        <v>5.2536648605324995E-7</v>
      </c>
      <c r="BR186" s="10">
        <f>3/24000000*OO[[#This Row],[126 (04JUL1985 15:00:00)-Water Temperature (C)]]*OO[[#This Row],[68]]</f>
        <v>4.9482766706724986E-7</v>
      </c>
      <c r="BS186" s="10">
        <f>3/24000000*OO[[#This Row],[127 (04JUL1985 18:00:00)-Water Temperature (C)]]*OO[[#This Row],[69]]</f>
        <v>4.6947723847999989E-7</v>
      </c>
      <c r="BT186" s="10">
        <f>3/24000000*OO[[#This Row],[128 (04JUL1985 21:00:00)-Water Temperature (C)]]*OO[[#This Row],[70]]</f>
        <v>4.3239980037224991E-7</v>
      </c>
      <c r="BU186" s="10">
        <f>3/24000000*OO[[#This Row],[129 (05JUL1985 00:00:00)-Water Temperature (C)]]*OO[[#This Row],[71]]</f>
        <v>3.846562266785001E-7</v>
      </c>
      <c r="BV186" s="10">
        <f>3/24000000*OO[[#This Row],[130 (05JUL1985 03:00:00)-Water Temperature (C)]]*OO[[#This Row],[72]]</f>
        <v>3.4289166381E-7</v>
      </c>
      <c r="BW186" s="10">
        <f>3/24000000*OO[[#This Row],[131 (05JUL1985 06:00:00)-Water Temperature (C)]]*OO[[#This Row],[73]]</f>
        <v>3.1299932226824997E-7</v>
      </c>
      <c r="BX186" s="10">
        <f>3/24000000*OO[[#This Row],[132 (05JUL1985 09:00:00)-Water Temperature (C)]]*OO[[#This Row],[74]]</f>
        <v>3.086078148155E-7</v>
      </c>
      <c r="BY186" s="10">
        <f>3/24000000*OO[[#This Row],[133 (05JUL1985 12:00:00)-Water Temperature (C)]]*OO[[#This Row],[75]]</f>
        <v>3.1338424929099999E-7</v>
      </c>
      <c r="BZ186" s="10">
        <f>3/24000000*OO[[#This Row],[134 (05JUL1985 15:00:00)-Water Temperature (C)]]*OO[[#This Row],[76]]</f>
        <v>3.1963571351949995E-7</v>
      </c>
      <c r="CA186" s="10">
        <f>3/24000000*OO[[#This Row],[135 (05JUL1985 18:00:00)-Water Temperature (C)]]*OO[[#This Row],[77]]</f>
        <v>3.1960515827999992E-7</v>
      </c>
      <c r="CB186" s="10">
        <f>3/24000000*OO[[#This Row],[136 (05JUL1985 21:00:00)-Water Temperature (C)]]*OO[[#This Row],[78]]</f>
        <v>3.0438226312724995E-7</v>
      </c>
      <c r="CC186" s="10">
        <f>3/24000000*OO[[#This Row],[137 (06JUL1985 00:00:00)-Water Temperature (C)]]*OO[[#This Row],[79]]</f>
        <v>2.80579055620125E-7</v>
      </c>
      <c r="CD186" s="10">
        <f>3/24000000*OO[[#This Row],[138 (06JUL1985 03:00:00)-Water Temperature (C)]]*OO[[#This Row],[80]]</f>
        <v>2.58232799032E-7</v>
      </c>
      <c r="CE186" s="10">
        <f>3/24000000*OO[[#This Row],[139 (06JUL1985 06:00:00)-Water Temperature (C)]]*OO[[#This Row],[81]]</f>
        <v>2.4207700152512505E-7</v>
      </c>
      <c r="CF186" s="10">
        <f>3/24000000*OO[[#This Row],[140 (06JUL1985 09:00:00)-Water Temperature (C)]]*OO[[#This Row],[82]]</f>
        <v>2.4430789640174994E-7</v>
      </c>
      <c r="CG186" s="10">
        <f>3/24000000*OO[[#This Row],[141 (06JUL1985 12:00:00)-Water Temperature (C)]]*OO[[#This Row],[83]]</f>
        <v>2.5289900295349999E-7</v>
      </c>
      <c r="CH186" s="10">
        <f>3/24000000*OO[[#This Row],[142 (06JUL1985 15:00:00)-Water Temperature (C)]]*OO[[#This Row],[84]]</f>
        <v>2.6287302338000003E-7</v>
      </c>
      <c r="CI186" s="10">
        <f>3/24000000*OO[[#This Row],[143 (06JUL1985 18:00:00)-Water Temperature (C)]]*OO[[#This Row],[85]]</f>
        <v>2.6566863704499995E-7</v>
      </c>
      <c r="CJ186" s="10">
        <f>3/24000000*OO[[#This Row],[144 (06JUL1985 21:00:00)-Water Temperature (C)]]*OO[[#This Row],[86]]</f>
        <v>2.5574173870789994E-7</v>
      </c>
      <c r="CK186" s="10">
        <f>3/24000000*OO[[#This Row],[145 (07JUL1985 00:00:00)-Water Temperature (C)]]*OO[[#This Row],[87]]</f>
        <v>2.3712923131859998E-7</v>
      </c>
      <c r="CL186" s="10">
        <f>3/24000000*OO[[#This Row],[146 (07JUL1985 03:00:00)-Water Temperature (C)]]*OO[[#This Row],[88]]</f>
        <v>2.1925480693024996E-7</v>
      </c>
      <c r="CM186" s="10">
        <f>3/24000000*OO[[#This Row],[147 (07JUL1985 06:00:00)-Water Temperature (C)]]*OO[[#This Row],[89]]</f>
        <v>2.0618138833976248E-7</v>
      </c>
      <c r="CN186" s="10">
        <f>3/24000000*OO[[#This Row],[148 (07JUL1985 09:00:00)-Water Temperature (C)]]*OO[[#This Row],[90]]</f>
        <v>2.052094694747625E-7</v>
      </c>
      <c r="CO186" s="10">
        <f>3/24000000*OO[[#This Row],[149 (07JUL1985 12:00:00)-Water Temperature (C)]]*OO[[#This Row],[91]]</f>
        <v>2.019308341512E-7</v>
      </c>
      <c r="CP186" s="10">
        <f>3/24000000*OO[[#This Row],[150 (07JUL1985 15:00:00)-Water Temperature (C)]]*OO[[#This Row],[92]]</f>
        <v>2.0440694678856248E-7</v>
      </c>
      <c r="CQ186" s="10">
        <f>3/24000000*OO[[#This Row],[151 (07JUL1985 18:00:00)-Water Temperature (C)]]*OO[[#This Row],[93]]</f>
        <v>2.0187151237422498E-7</v>
      </c>
      <c r="CR186" s="10">
        <f>3/24000000*OO[[#This Row],[152 (07JUL1985 21:00:00)-Water Temperature (C)]]*OO[[#This Row],[94]]</f>
        <v>1.9221205415358752E-7</v>
      </c>
      <c r="CS186" s="10">
        <f>3/24000000*OO[[#This Row],[153 (08JUL1985 00:00:00)-Water Temperature (C)]]*OO[[#This Row],[95]]</f>
        <v>1.7710045679199998E-7</v>
      </c>
      <c r="CT186" s="10">
        <f>3/24000000*OO[[#This Row],[154 (08JUL1985 03:00:00)-Water Temperature (C)]]*OO[[#This Row],[96]]</f>
        <v>1.6138994797640001E-7</v>
      </c>
      <c r="CU186" s="10">
        <f>3/24000000*OO[[#This Row],[155 (08JUL1985 06:00:00)-Water Temperature (C)]]*OO[[#This Row],[97]]</f>
        <v>1.4942982518199999E-7</v>
      </c>
      <c r="CV186" s="10">
        <f>3/24000000*OO[[#This Row],[156 (08JUL1985 09:00:00)-Water Temperature (C)]]*OO[[#This Row],[98]]</f>
        <v>1.4796356846645001E-7</v>
      </c>
      <c r="CW186" s="10">
        <f>3/24000000*OO[[#This Row],[157 (08JUL1985 12:00:00)-Water Temperature (C)]]*OO[[#This Row],[99]]</f>
        <v>1.4972378546554997E-7</v>
      </c>
    </row>
    <row r="187" spans="1:101" x14ac:dyDescent="0.35">
      <c r="A187" t="s">
        <v>193</v>
      </c>
      <c r="B187">
        <v>826.69380000000001</v>
      </c>
      <c r="C187" s="10">
        <f>3/24*OO[[#This Row],[59 (26JUN1985 06:00:00)-Water Temperature (C)]]*OO[[#This Row],[1]]/SUM(OO[1])</f>
        <v>0</v>
      </c>
      <c r="D187" s="10">
        <f>3/24*OO[[#This Row],[60 (26JUN1985 09:00:00)-Water Temperature (C)]]*OO[[#This Row],[2]]/SUM(OO[2])</f>
        <v>0</v>
      </c>
      <c r="E187" s="10">
        <f>3/24*OO[[#This Row],[61 (26JUN1985 12:00:00)-Water Temperature (C)]]*OO[[#This Row],[3]]/SUM(OO[3])</f>
        <v>0</v>
      </c>
      <c r="F187" s="10">
        <f>3/24*OO[[#This Row],[62 (26JUN1985 15:00:00)-Water Temperature (C)]]*OO[[#This Row],[4]]/SUM(OO[4])</f>
        <v>0</v>
      </c>
      <c r="G187" s="10">
        <f>3/24*OO[[#This Row],[63 (26JUN1985 18:00:00)-Water Temperature (C)]]*OO[[#This Row],[5]]/SUM(OO[5])</f>
        <v>0</v>
      </c>
      <c r="H187" s="10">
        <f>3/24*OO[[#This Row],[64 (26JUN1985 21:00:00)-Water Temperature (C)]]*OO[[#This Row],[6]]/SUM(OO[6])</f>
        <v>0</v>
      </c>
      <c r="I187" s="10">
        <f>3/24*OO[[#This Row],[65 (27JUN1985 00:00:00)-Water Temperature (C)]]*OO[[#This Row],[7]]/SUM(OO[7])</f>
        <v>7.5773422881221095E-38</v>
      </c>
      <c r="J187" s="10">
        <f>3/24*OO[[#This Row],[66 (27JUN1985 03:00:00)-Water Temperature (C)]]*OO[[#This Row],[8]]/SUM(OO[8])</f>
        <v>6.4910240277435123E-26</v>
      </c>
      <c r="K187" s="10">
        <f>3/24*OO[[#This Row],[67 (27JUN1985 06:00:00)-Water Temperature (C)]]*OO[[#This Row],[9]]/SUM(OO[9])</f>
        <v>2.878599022738723E-14</v>
      </c>
      <c r="L187" s="10">
        <f>3/24*OO[[#This Row],[68 (27JUN1985 09:00:00)-Water Temperature (C)]]*OO[[#This Row],[10]]/SUM(OO[10])</f>
        <v>4.160178960138244E-8</v>
      </c>
      <c r="M187" s="10">
        <f>3/24*OO[[#This Row],[69 (27JUN1985 12:00:00)-Water Temperature (C)]]*OO[[#This Row],[11]]/SUM(OO[11])</f>
        <v>2.7948393817605704E-5</v>
      </c>
      <c r="N187" s="10">
        <f>3/24*OO[[#This Row],[70 (27JUN1985 15:00:00)-Water Temperature (C)]]*OO[[#This Row],[12]]/SUM(OO[12])</f>
        <v>1.6269987500991418E-3</v>
      </c>
      <c r="O187" s="10">
        <f>3/24*OO[[#This Row],[71 (27JUN1985 18:00:00)-Water Temperature (C)]]*OO[[#This Row],[13]]/SUM(OO[13])</f>
        <v>1.8632215599198639E-2</v>
      </c>
      <c r="P187" s="10">
        <f>3/24*OO[[#This Row],[72 (27JUN1985 21:00:00)-Water Temperature (C)]]*OO[[#This Row],[14]]/SUM(OO[14])</f>
        <v>6.2165416691966534E-2</v>
      </c>
      <c r="Q187" s="10">
        <f>3/24*OO[[#This Row],[73 (28JUN1985 00:00:00)-Water Temperature (C)]]*OO[[#This Row],[15]]/SUM(OO[15])</f>
        <v>8.0092134902056633E-2</v>
      </c>
      <c r="R187" s="10">
        <f>3/24*OO[[#This Row],[74 (28JUN1985 03:00:00)-Water Temperature (C)]]*OO[[#This Row],[16]]/SUM(OO[16])</f>
        <v>4.8879750119379062E-2</v>
      </c>
      <c r="S187" s="10">
        <f>3/24*OO[[#This Row],[75 (28JUN1985 06:00:00)-Water Temperature (C)]]*OO[[#This Row],[17]]/SUM(OO[17])</f>
        <v>1.636115525309953E-2</v>
      </c>
      <c r="T187" s="10">
        <f>3/24*OO[[#This Row],[76 (28JUN1985 09:00:00)-Water Temperature (C)]]*OO[[#This Row],[18]]/SUM(OO[18])</f>
        <v>3.4771423679116108E-3</v>
      </c>
      <c r="U187" s="10">
        <f>3/24*OO[[#This Row],[77 (28JUN1985 12:00:00)-Water Temperature (C)]]*OO[[#This Row],[19]]/SUM(OO[19])</f>
        <v>5.4238554594830267E-4</v>
      </c>
      <c r="V187" s="10">
        <f>3/24000000*OO[[#This Row],[78 (28JUN1985 15:00:00)-Water Temperature (C)]]*OO[[#This Row],[20]]</f>
        <v>1.0210402010121249E-4</v>
      </c>
      <c r="W187" s="10">
        <f>3/24000000*OO[[#This Row],[79 (28JUN1985 18:00:00)-Water Temperature (C)]]*OO[[#This Row],[21]]</f>
        <v>4.7190945416562501E-5</v>
      </c>
      <c r="X187" s="10">
        <f>3/24000000*OO[[#This Row],[80 (28JUN1985 21:00:00)-Water Temperature (C)]]*OO[[#This Row],[22]]</f>
        <v>3.7528720867574994E-5</v>
      </c>
      <c r="Y187" s="10">
        <f>3/24000000*OO[[#This Row],[81 (29JUN1985 00:00:00)-Water Temperature (C)]]*OO[[#This Row],[23]]</f>
        <v>3.3751976771199997E-5</v>
      </c>
      <c r="Z187" s="10">
        <f>3/24000000*OO[[#This Row],[82 (29JUN1985 03:00:00)-Water Temperature (C)]]*OO[[#This Row],[24]]</f>
        <v>3.1506404239200002E-5</v>
      </c>
      <c r="AA187" s="10">
        <f>3/24000000*OO[[#This Row],[83 (29JUN1985 06:00:00)-Water Temperature (C)]]*OO[[#This Row],[25]]</f>
        <v>2.9791412927925001E-5</v>
      </c>
      <c r="AB187" s="10">
        <f>3/24000000*OO[[#This Row],[84 (29JUN1985 09:00:00)-Water Temperature (C)]]*OO[[#This Row],[26]]</f>
        <v>2.8651501228624998E-5</v>
      </c>
      <c r="AC187" s="10">
        <f>3/24000000*OO[[#This Row],[85 (29JUN1985 12:00:00)-Water Temperature (C)]]*OO[[#This Row],[27]]</f>
        <v>2.6799991342562502E-5</v>
      </c>
      <c r="AD187" s="10">
        <f>3/24000000*OO[[#This Row],[86 (29JUN1985 15:00:00)-Water Temperature (C)]]*OO[[#This Row],[28]]</f>
        <v>2.4877985753400001E-5</v>
      </c>
      <c r="AE187" s="10">
        <f>3/24000000*OO[[#This Row],[88 (29JUN1985 21:00:00)-Water Temperature (C)]]*OO[[#This Row],[30]]</f>
        <v>2.1197020064062496E-5</v>
      </c>
      <c r="AF187" s="10">
        <f>3/24000000*OO[[#This Row],[88 (29JUN1985 21:00:00)-Water Temperature (C)]]*OO[[#This Row],[30]]</f>
        <v>2.1197020064062496E-5</v>
      </c>
      <c r="AG187" s="10">
        <f>3/24000000*OO[[#This Row],[89 (30JUN1985 00:00:00)-Water Temperature (C)]]*OO[[#This Row],[31]]</f>
        <v>2.0283654362812497E-5</v>
      </c>
      <c r="AH187" s="10">
        <f>3/24000000*OO[[#This Row],[90 (30JUN1985 03:00:00)-Water Temperature (C)]]*OO[[#This Row],[32]]</f>
        <v>2.0499491500499999E-5</v>
      </c>
      <c r="AI187" s="10">
        <f>3/24000000*OO[[#This Row],[91 (30JUN1985 06:00:00)-Water Temperature (C)]]*OO[[#This Row],[33]]</f>
        <v>2.1246799582899999E-5</v>
      </c>
      <c r="AJ187" s="10">
        <f>3/24000000*OO[[#This Row],[92 (30JUN1985 09:00:00)-Water Temperature (C)]]*OO[[#This Row],[34]]</f>
        <v>2.2530275573737498E-5</v>
      </c>
      <c r="AK187" s="10">
        <f>3/24000000*OO[[#This Row],[93 (30JUN1985 12:00:00)-Water Temperature (C)]]*OO[[#This Row],[35]]</f>
        <v>2.2965511003574996E-5</v>
      </c>
      <c r="AL187" s="10">
        <f>3/24000000*OO[[#This Row],[94 (30JUN1985 15:00:00)-Water Temperature (C)]]*OO[[#This Row],[36]]</f>
        <v>2.2458297344174999E-5</v>
      </c>
      <c r="AM187" s="10">
        <f>3/24000000*OO[[#This Row],[95 (30JUN1985 18:00:00)-Water Temperature (C)]]*OO[[#This Row],[37]]</f>
        <v>2.1520266247597497E-5</v>
      </c>
      <c r="AN187" s="10">
        <f>3/24000000*OO[[#This Row],[96 (30JUN1985 21:00:00)-Water Temperature (C)]]*OO[[#This Row],[38]]</f>
        <v>1.9776192428298751E-5</v>
      </c>
      <c r="AO187" s="10">
        <f>3/24000000*OO[[#This Row],[97 (01JUL1985 00:00:00)-Water Temperature (C)]]*OO[[#This Row],[39]]</f>
        <v>1.75604411242475E-5</v>
      </c>
      <c r="AP187" s="10">
        <f>3/24000000*OO[[#This Row],[98 (01JUL1985 03:00:00)-Water Temperature (C)]]*OO[[#This Row],[40]]</f>
        <v>1.5636148036675001E-5</v>
      </c>
      <c r="AQ187" s="10">
        <f>3/24000000*OO[[#This Row],[99 (01JUL1985 06:00:00)-Water Temperature (C)]]*OO[[#This Row],[41]]</f>
        <v>1.4110644175105001E-5</v>
      </c>
      <c r="AR187" s="10">
        <f>3/24000000*OO[[#This Row],[100 (01JUL1985 09:00:00)-Water Temperature (C)]]*OO[[#This Row],[42]]</f>
        <v>1.3468858761684999E-5</v>
      </c>
      <c r="AS187" s="10">
        <f>3/24000000*OO[[#This Row],[101 (01JUL1985 12:00:00)-Water Temperature (C)]]*OO[[#This Row],[43]]</f>
        <v>1.3016067649604999E-5</v>
      </c>
      <c r="AT187" s="10">
        <f>3/24000000*OO[[#This Row],[102 (01JUL1985 15:00:00)-Water Temperature (C)]]*OO[[#This Row],[44]]</f>
        <v>1.23366524232375E-5</v>
      </c>
      <c r="AU187" s="10">
        <f>3/24000000*OO[[#This Row],[103 (01JUL1985 18:00:00)-Water Temperature (C)]]*OO[[#This Row],[45]]</f>
        <v>1.1516675551817499E-5</v>
      </c>
      <c r="AV187" s="10">
        <f>3/24000000*OO[[#This Row],[104 (01JUL1985 21:00:00)-Water Temperature (C)]]*OO[[#This Row],[46]]</f>
        <v>1.04012348872025E-5</v>
      </c>
      <c r="AW187" s="10">
        <f>3/24000000*OO[[#This Row],[105 (02JUL1985 00:00:00)-Water Temperature (C)]]*OO[[#This Row],[47]]</f>
        <v>9.1841202296475002E-6</v>
      </c>
      <c r="AX187" s="10">
        <f>3/24000000*OO[[#This Row],[106 (02JUL1985 03:00:00)-Water Temperature (C)]]*OO[[#This Row],[48]]</f>
        <v>8.136827340162501E-6</v>
      </c>
      <c r="AY187" s="10">
        <f>3/24000000*OO[[#This Row],[107 (02JUL1985 06:00:00)-Water Temperature (C)]]*OO[[#This Row],[49]]</f>
        <v>7.3325190205574998E-6</v>
      </c>
      <c r="AZ187" s="10">
        <f>3/24000000*OO[[#This Row],[108 (02JUL1985 09:00:00)-Water Temperature (C)]]*OO[[#This Row],[50]]</f>
        <v>6.7724885392499992E-6</v>
      </c>
      <c r="BA187" s="10">
        <f>3/24000000*OO[[#This Row],[109 (02JUL1985 12:00:00)-Water Temperature (C)]]*OO[[#This Row],[51]]</f>
        <v>6.4424988948374998E-6</v>
      </c>
      <c r="BB187" s="10">
        <f>3/24000000*OO[[#This Row],[110 (02JUL1985 15:00:00)-Water Temperature (C)]]*OO[[#This Row],[52]]</f>
        <v>5.9869952411675004E-6</v>
      </c>
      <c r="BC187" s="10">
        <f>3/24000000*OO[[#This Row],[111 (02JUL1985 18:00:00)-Water Temperature (C)]]*OO[[#This Row],[53]]</f>
        <v>5.4331514583224991E-6</v>
      </c>
      <c r="BD187" s="10">
        <f>3/24000000*OO[[#This Row],[112 (02JUL1985 21:00:00)-Water Temperature (C)]]*OO[[#This Row],[54]]</f>
        <v>4.74900992137125E-6</v>
      </c>
      <c r="BE187" s="10">
        <f>3/24000000*OO[[#This Row],[113 (03JUL1985 00:00:00)-Water Temperature (C)]]*OO[[#This Row],[55]]</f>
        <v>4.0776273618400002E-6</v>
      </c>
      <c r="BF187" s="10">
        <f>3/24000000*OO[[#This Row],[114 (03JUL1985 03:00:00)-Water Temperature (C)]]*OO[[#This Row],[56]]</f>
        <v>3.4567472407874994E-6</v>
      </c>
      <c r="BG187" s="10">
        <f>3/24000000*OO[[#This Row],[115 (03JUL1985 06:00:00)-Water Temperature (C)]]*OO[[#This Row],[57]]</f>
        <v>2.9308919449250004E-6</v>
      </c>
      <c r="BH187" s="10">
        <f>3/24000000*OO[[#This Row],[116 (03JUL1985 09:00:00)-Water Temperature (C)]]*OO[[#This Row],[58]]</f>
        <v>2.5147323441224994E-6</v>
      </c>
      <c r="BI187" s="10">
        <f>3/24000000*OO[[#This Row],[117 (03JUL1985 12:00:00)-Water Temperature (C)]]*OO[[#This Row],[59]]</f>
        <v>2.1910867067812498E-6</v>
      </c>
      <c r="BJ187" s="10">
        <f>3/24000000*OO[[#This Row],[118 (03JUL1985 15:00:00)-Water Temperature (C)]]*OO[[#This Row],[60]]</f>
        <v>1.8692142291384999E-6</v>
      </c>
      <c r="BK187" s="10">
        <f>3/24000000*OO[[#This Row],[119 (03JUL1985 18:00:00)-Water Temperature (C)]]*OO[[#This Row],[61]]</f>
        <v>1.55584768567125E-6</v>
      </c>
      <c r="BL187" s="10">
        <f>3/24000000*OO[[#This Row],[120 (03JUL1985 21:00:00)-Water Temperature (C)]]*OO[[#This Row],[62]]</f>
        <v>1.229555482788E-6</v>
      </c>
      <c r="BM187" s="10">
        <f>3/24000000*OO[[#This Row],[121 (04JUL1985 00:00:00)-Water Temperature (C)]]*OO[[#This Row],[63]]</f>
        <v>9.6008234277312491E-7</v>
      </c>
      <c r="BN187" s="10">
        <f>3/24000000*OO[[#This Row],[122 (04JUL1985 03:00:00)-Water Temperature (C)]]*OO[[#This Row],[64]]</f>
        <v>7.6831400272687496E-7</v>
      </c>
      <c r="BO187" s="10">
        <f>3/24000000*OO[[#This Row],[123 (04JUL1985 06:00:00)-Water Temperature (C)]]*OO[[#This Row],[65]]</f>
        <v>6.4125601646475005E-7</v>
      </c>
      <c r="BP187" s="10">
        <f>3/24000000*OO[[#This Row],[124 (04JUL1985 09:00:00)-Water Temperature (C)]]*OO[[#This Row],[66]]</f>
        <v>5.8010726829374993E-7</v>
      </c>
      <c r="BQ187" s="10">
        <f>3/24000000*OO[[#This Row],[125 (04JUL1985 12:00:00)-Water Temperature (C)]]*OO[[#This Row],[67]]</f>
        <v>5.429880424127499E-7</v>
      </c>
      <c r="BR187" s="10">
        <f>3/24000000*OO[[#This Row],[126 (04JUL1985 15:00:00)-Water Temperature (C)]]*OO[[#This Row],[68]]</f>
        <v>5.109414047887501E-7</v>
      </c>
      <c r="BS187" s="10">
        <f>3/24000000*OO[[#This Row],[127 (04JUL1985 18:00:00)-Water Temperature (C)]]*OO[[#This Row],[69]]</f>
        <v>4.8511682134000003E-7</v>
      </c>
      <c r="BT187" s="10">
        <f>3/24000000*OO[[#This Row],[128 (04JUL1985 21:00:00)-Water Temperature (C)]]*OO[[#This Row],[70]]</f>
        <v>4.4741650795575005E-7</v>
      </c>
      <c r="BU187" s="10">
        <f>3/24000000*OO[[#This Row],[129 (05JUL1985 00:00:00)-Water Temperature (C)]]*OO[[#This Row],[71]]</f>
        <v>3.9795257848549993E-7</v>
      </c>
      <c r="BV187" s="10">
        <f>3/24000000*OO[[#This Row],[130 (05JUL1985 03:00:00)-Water Temperature (C)]]*OO[[#This Row],[72]]</f>
        <v>3.5443714663999995E-7</v>
      </c>
      <c r="BW187" s="10">
        <f>3/24000000*OO[[#This Row],[131 (05JUL1985 06:00:00)-Water Temperature (C)]]*OO[[#This Row],[73]]</f>
        <v>3.22477897728E-7</v>
      </c>
      <c r="BX187" s="10">
        <f>3/24000000*OO[[#This Row],[132 (05JUL1985 09:00:00)-Water Temperature (C)]]*OO[[#This Row],[74]]</f>
        <v>3.1693408062899994E-7</v>
      </c>
      <c r="BY187" s="10">
        <f>3/24000000*OO[[#This Row],[133 (05JUL1985 12:00:00)-Water Temperature (C)]]*OO[[#This Row],[75]]</f>
        <v>3.21314119846875E-7</v>
      </c>
      <c r="BZ187" s="10">
        <f>3/24000000*OO[[#This Row],[134 (05JUL1985 15:00:00)-Water Temperature (C)]]*OO[[#This Row],[76]]</f>
        <v>3.2783716813837496E-7</v>
      </c>
      <c r="CA187" s="10">
        <f>3/24000000*OO[[#This Row],[135 (05JUL1985 18:00:00)-Water Temperature (C)]]*OO[[#This Row],[77]]</f>
        <v>3.2835667482262491E-7</v>
      </c>
      <c r="CB187" s="10">
        <f>3/24000000*OO[[#This Row],[136 (05JUL1985 21:00:00)-Water Temperature (C)]]*OO[[#This Row],[78]]</f>
        <v>3.1323133127999999E-7</v>
      </c>
      <c r="CC187" s="10">
        <f>3/24000000*OO[[#This Row],[137 (06JUL1985 00:00:00)-Water Temperature (C)]]*OO[[#This Row],[79]]</f>
        <v>2.8888263790537495E-7</v>
      </c>
      <c r="CD187" s="10">
        <f>3/24000000*OO[[#This Row],[138 (06JUL1985 03:00:00)-Water Temperature (C)]]*OO[[#This Row],[80]]</f>
        <v>2.6585475102775001E-7</v>
      </c>
      <c r="CE187" s="10">
        <f>3/24000000*OO[[#This Row],[139 (06JUL1985 06:00:00)-Water Temperature (C)]]*OO[[#This Row],[81]]</f>
        <v>2.4860279376912493E-7</v>
      </c>
      <c r="CF187" s="10">
        <f>3/24000000*OO[[#This Row],[140 (06JUL1985 09:00:00)-Water Temperature (C)]]*OO[[#This Row],[82]]</f>
        <v>2.5003721238475003E-7</v>
      </c>
      <c r="CG187" s="10">
        <f>3/24000000*OO[[#This Row],[141 (06JUL1985 12:00:00)-Water Temperature (C)]]*OO[[#This Row],[83]]</f>
        <v>2.5832370578999999E-7</v>
      </c>
      <c r="CH187" s="10">
        <f>3/24000000*OO[[#This Row],[142 (06JUL1985 15:00:00)-Water Temperature (C)]]*OO[[#This Row],[84]]</f>
        <v>2.6871478475187495E-7</v>
      </c>
      <c r="CI187" s="10">
        <f>3/24000000*OO[[#This Row],[143 (06JUL1985 18:00:00)-Water Temperature (C)]]*OO[[#This Row],[85]]</f>
        <v>2.7221987792474998E-7</v>
      </c>
      <c r="CJ187" s="10">
        <f>3/24000000*OO[[#This Row],[144 (06JUL1985 21:00:00)-Water Temperature (C)]]*OO[[#This Row],[86]]</f>
        <v>2.6279277056062493E-7</v>
      </c>
      <c r="CK187" s="10">
        <f>3/24000000*OO[[#This Row],[145 (07JUL1985 00:00:00)-Water Temperature (C)]]*OO[[#This Row],[87]]</f>
        <v>2.4394648741509996E-7</v>
      </c>
      <c r="CL187" s="10">
        <f>3/24000000*OO[[#This Row],[146 (07JUL1985 03:00:00)-Water Temperature (C)]]*OO[[#This Row],[88]]</f>
        <v>2.2549081302187494E-7</v>
      </c>
      <c r="CM187" s="10">
        <f>3/24000000*OO[[#This Row],[147 (07JUL1985 06:00:00)-Water Temperature (C)]]*OO[[#This Row],[89]]</f>
        <v>2.1161032010754999E-7</v>
      </c>
      <c r="CN187" s="10">
        <f>3/24000000*OO[[#This Row],[148 (07JUL1985 09:00:00)-Water Temperature (C)]]*OO[[#This Row],[90]]</f>
        <v>2.1012801583829997E-7</v>
      </c>
      <c r="CO187" s="10">
        <f>3/24000000*OO[[#This Row],[149 (07JUL1985 12:00:00)-Water Temperature (C)]]*OO[[#This Row],[91]]</f>
        <v>2.0658865159737499E-7</v>
      </c>
      <c r="CP187" s="10">
        <f>3/24000000*OO[[#This Row],[150 (07JUL1985 15:00:00)-Water Temperature (C)]]*OO[[#This Row],[92]]</f>
        <v>2.0929656455710001E-7</v>
      </c>
      <c r="CQ187" s="10">
        <f>3/24000000*OO[[#This Row],[151 (07JUL1985 18:00:00)-Water Temperature (C)]]*OO[[#This Row],[93]]</f>
        <v>2.0726888113912497E-7</v>
      </c>
      <c r="CR187" s="10">
        <f>3/24000000*OO[[#This Row],[152 (07JUL1985 21:00:00)-Water Temperature (C)]]*OO[[#This Row],[94]]</f>
        <v>1.9774806850899998E-7</v>
      </c>
      <c r="CS187" s="10">
        <f>3/24000000*OO[[#This Row],[153 (08JUL1985 00:00:00)-Water Temperature (C)]]*OO[[#This Row],[95]]</f>
        <v>1.8252721650668753E-7</v>
      </c>
      <c r="CT187" s="10">
        <f>3/24000000*OO[[#This Row],[154 (08JUL1985 03:00:00)-Water Temperature (C)]]*OO[[#This Row],[96]]</f>
        <v>1.6643942718937501E-7</v>
      </c>
      <c r="CU187" s="10">
        <f>3/24000000*OO[[#This Row],[155 (08JUL1985 06:00:00)-Water Temperature (C)]]*OO[[#This Row],[97]]</f>
        <v>1.5387567637237499E-7</v>
      </c>
      <c r="CV187" s="10">
        <f>3/24000000*OO[[#This Row],[156 (08JUL1985 09:00:00)-Water Temperature (C)]]*OO[[#This Row],[98]]</f>
        <v>1.51978599285525E-7</v>
      </c>
      <c r="CW187" s="10">
        <f>3/24000000*OO[[#This Row],[157 (08JUL1985 12:00:00)-Water Temperature (C)]]*OO[[#This Row],[99]]</f>
        <v>1.5369353463100003E-7</v>
      </c>
    </row>
    <row r="188" spans="1:101" x14ac:dyDescent="0.35">
      <c r="A188" t="s">
        <v>194</v>
      </c>
      <c r="B188">
        <v>897.42880000000002</v>
      </c>
      <c r="C188" s="10">
        <f>3/24*OO[[#This Row],[59 (26JUN1985 06:00:00)-Water Temperature (C)]]*OO[[#This Row],[1]]/SUM(OO[1])</f>
        <v>0</v>
      </c>
      <c r="D188" s="10">
        <f>3/24*OO[[#This Row],[60 (26JUN1985 09:00:00)-Water Temperature (C)]]*OO[[#This Row],[2]]/SUM(OO[2])</f>
        <v>0</v>
      </c>
      <c r="E188" s="10">
        <f>3/24*OO[[#This Row],[61 (26JUN1985 12:00:00)-Water Temperature (C)]]*OO[[#This Row],[3]]/SUM(OO[3])</f>
        <v>0</v>
      </c>
      <c r="F188" s="10">
        <f>3/24*OO[[#This Row],[62 (26JUN1985 15:00:00)-Water Temperature (C)]]*OO[[#This Row],[4]]/SUM(OO[4])</f>
        <v>0</v>
      </c>
      <c r="G188" s="10">
        <f>3/24*OO[[#This Row],[63 (26JUN1985 18:00:00)-Water Temperature (C)]]*OO[[#This Row],[5]]/SUM(OO[5])</f>
        <v>0</v>
      </c>
      <c r="H188" s="10">
        <f>3/24*OO[[#This Row],[64 (26JUN1985 21:00:00)-Water Temperature (C)]]*OO[[#This Row],[6]]/SUM(OO[6])</f>
        <v>0</v>
      </c>
      <c r="I188" s="10">
        <f>3/24*OO[[#This Row],[65 (27JUN1985 00:00:00)-Water Temperature (C)]]*OO[[#This Row],[7]]/SUM(OO[7])</f>
        <v>1.3858223054182317E-38</v>
      </c>
      <c r="J188" s="10">
        <f>3/24*OO[[#This Row],[66 (27JUN1985 03:00:00)-Water Temperature (C)]]*OO[[#This Row],[8]]/SUM(OO[8])</f>
        <v>1.1880668314845701E-26</v>
      </c>
      <c r="K188" s="10">
        <f>3/24*OO[[#This Row],[67 (27JUN1985 06:00:00)-Water Temperature (C)]]*OO[[#This Row],[9]]/SUM(OO[9])</f>
        <v>5.1939024949858287E-15</v>
      </c>
      <c r="L188" s="10">
        <f>3/24*OO[[#This Row],[68 (27JUN1985 09:00:00)-Water Temperature (C)]]*OO[[#This Row],[10]]/SUM(OO[10])</f>
        <v>2.1561665802016634E-8</v>
      </c>
      <c r="M188" s="10">
        <f>3/24*OO[[#This Row],[69 (27JUN1985 12:00:00)-Water Temperature (C)]]*OO[[#This Row],[11]]/SUM(OO[11])</f>
        <v>1.8258721933852977E-5</v>
      </c>
      <c r="N188" s="10">
        <f>3/24*OO[[#This Row],[70 (27JUN1985 15:00:00)-Water Temperature (C)]]*OO[[#This Row],[12]]/SUM(OO[12])</f>
        <v>1.2302813573625612E-3</v>
      </c>
      <c r="O188" s="10">
        <f>3/24*OO[[#This Row],[71 (27JUN1985 18:00:00)-Water Temperature (C)]]*OO[[#This Row],[13]]/SUM(OO[13])</f>
        <v>1.5759407573462919E-2</v>
      </c>
      <c r="P188" s="10">
        <f>3/24*OO[[#This Row],[72 (27JUN1985 21:00:00)-Water Temperature (C)]]*OO[[#This Row],[14]]/SUM(OO[14])</f>
        <v>5.7572523566003127E-2</v>
      </c>
      <c r="Q188" s="10">
        <f>3/24*OO[[#This Row],[73 (28JUN1985 00:00:00)-Water Temperature (C)]]*OO[[#This Row],[15]]/SUM(OO[15])</f>
        <v>7.9898077045940305E-2</v>
      </c>
      <c r="R188" s="10">
        <f>3/24*OO[[#This Row],[74 (28JUN1985 03:00:00)-Water Temperature (C)]]*OO[[#This Row],[16]]/SUM(OO[16])</f>
        <v>5.2028757503093361E-2</v>
      </c>
      <c r="S188" s="10">
        <f>3/24*OO[[#This Row],[75 (28JUN1985 06:00:00)-Water Temperature (C)]]*OO[[#This Row],[17]]/SUM(OO[17])</f>
        <v>1.8380154416088347E-2</v>
      </c>
      <c r="T188" s="10">
        <f>3/24*OO[[#This Row],[76 (28JUN1985 09:00:00)-Water Temperature (C)]]*OO[[#This Row],[18]]/SUM(OO[18])</f>
        <v>4.0772194322319516E-3</v>
      </c>
      <c r="U188" s="10">
        <f>3/24*OO[[#This Row],[77 (28JUN1985 12:00:00)-Water Temperature (C)]]*OO[[#This Row],[19]]/SUM(OO[19])</f>
        <v>6.4886861178259283E-4</v>
      </c>
      <c r="V188" s="10">
        <f>3/24000000*OO[[#This Row],[78 (28JUN1985 15:00:00)-Water Temperature (C)]]*OO[[#This Row],[20]]</f>
        <v>1.1548526042962501E-4</v>
      </c>
      <c r="W188" s="10">
        <f>3/24000000*OO[[#This Row],[79 (28JUN1985 18:00:00)-Water Temperature (C)]]*OO[[#This Row],[21]]</f>
        <v>4.8581974416600001E-5</v>
      </c>
      <c r="X188" s="10">
        <f>3/24000000*OO[[#This Row],[80 (28JUN1985 21:00:00)-Water Temperature (C)]]*OO[[#This Row],[22]]</f>
        <v>3.7603919661650001E-5</v>
      </c>
      <c r="Y188" s="10">
        <f>3/24000000*OO[[#This Row],[81 (29JUN1985 00:00:00)-Water Temperature (C)]]*OO[[#This Row],[23]]</f>
        <v>3.3598148302374998E-5</v>
      </c>
      <c r="Z188" s="10">
        <f>3/24000000*OO[[#This Row],[82 (29JUN1985 03:00:00)-Water Temperature (C)]]*OO[[#This Row],[24]]</f>
        <v>3.1292655193800003E-5</v>
      </c>
      <c r="AA188" s="10">
        <f>3/24000000*OO[[#This Row],[83 (29JUN1985 06:00:00)-Water Temperature (C)]]*OO[[#This Row],[25]]</f>
        <v>2.9589658355725002E-5</v>
      </c>
      <c r="AB188" s="10">
        <f>3/24000000*OO[[#This Row],[84 (29JUN1985 09:00:00)-Water Temperature (C)]]*OO[[#This Row],[26]]</f>
        <v>2.8513781460900001E-5</v>
      </c>
      <c r="AC188" s="10">
        <f>3/24000000*OO[[#This Row],[85 (29JUN1985 12:00:00)-Water Temperature (C)]]*OO[[#This Row],[27]]</f>
        <v>2.6724013628974997E-5</v>
      </c>
      <c r="AD188" s="10">
        <f>3/24000000*OO[[#This Row],[86 (29JUN1985 15:00:00)-Water Temperature (C)]]*OO[[#This Row],[28]]</f>
        <v>2.4820107808124999E-5</v>
      </c>
      <c r="AE188" s="10">
        <f>3/24000000*OO[[#This Row],[88 (29JUN1985 21:00:00)-Water Temperature (C)]]*OO[[#This Row],[30]]</f>
        <v>2.1102835568750003E-5</v>
      </c>
      <c r="AF188" s="10">
        <f>3/24000000*OO[[#This Row],[88 (29JUN1985 21:00:00)-Water Temperature (C)]]*OO[[#This Row],[30]]</f>
        <v>2.1102835568750003E-5</v>
      </c>
      <c r="AG188" s="10">
        <f>3/24000000*OO[[#This Row],[89 (30JUN1985 00:00:00)-Water Temperature (C)]]*OO[[#This Row],[31]]</f>
        <v>2.0070015609375001E-5</v>
      </c>
      <c r="AH188" s="10">
        <f>3/24000000*OO[[#This Row],[90 (30JUN1985 03:00:00)-Water Temperature (C)]]*OO[[#This Row],[32]]</f>
        <v>2.0210625047999999E-5</v>
      </c>
      <c r="AI188" s="10">
        <f>3/24000000*OO[[#This Row],[91 (30JUN1985 06:00:00)-Water Temperature (C)]]*OO[[#This Row],[33]]</f>
        <v>2.0961637406487497E-5</v>
      </c>
      <c r="AJ188" s="10">
        <f>3/24000000*OO[[#This Row],[92 (30JUN1985 09:00:00)-Water Temperature (C)]]*OO[[#This Row],[34]]</f>
        <v>2.2293197223562502E-5</v>
      </c>
      <c r="AK188" s="10">
        <f>3/24000000*OO[[#This Row],[93 (30JUN1985 12:00:00)-Water Temperature (C)]]*OO[[#This Row],[35]]</f>
        <v>2.2828787289774998E-5</v>
      </c>
      <c r="AL188" s="10">
        <f>3/24000000*OO[[#This Row],[94 (30JUN1985 15:00:00)-Water Temperature (C)]]*OO[[#This Row],[36]]</f>
        <v>2.2422256927999993E-5</v>
      </c>
      <c r="AM188" s="10">
        <f>3/24000000*OO[[#This Row],[95 (30JUN1985 18:00:00)-Water Temperature (C)]]*OO[[#This Row],[37]]</f>
        <v>2.1537335665154997E-5</v>
      </c>
      <c r="AN188" s="10">
        <f>3/24000000*OO[[#This Row],[96 (30JUN1985 21:00:00)-Water Temperature (C)]]*OO[[#This Row],[38]]</f>
        <v>1.98278935998025E-5</v>
      </c>
      <c r="AO188" s="10">
        <f>3/24000000*OO[[#This Row],[97 (01JUL1985 00:00:00)-Water Temperature (C)]]*OO[[#This Row],[39]]</f>
        <v>1.7620654536568748E-5</v>
      </c>
      <c r="AP188" s="10">
        <f>3/24000000*OO[[#This Row],[98 (01JUL1985 03:00:00)-Water Temperature (C)]]*OO[[#This Row],[40]]</f>
        <v>1.5698013012990002E-5</v>
      </c>
      <c r="AQ188" s="10">
        <f>3/24000000*OO[[#This Row],[99 (01JUL1985 06:00:00)-Water Temperature (C)]]*OO[[#This Row],[41]]</f>
        <v>1.4160706366138751E-5</v>
      </c>
      <c r="AR188" s="10">
        <f>3/24000000*OO[[#This Row],[100 (01JUL1985 09:00:00)-Water Temperature (C)]]*OO[[#This Row],[42]]</f>
        <v>1.3504979612360002E-5</v>
      </c>
      <c r="AS188" s="10">
        <f>3/24000000*OO[[#This Row],[101 (01JUL1985 12:00:00)-Water Temperature (C)]]*OO[[#This Row],[43]]</f>
        <v>1.3067049764124998E-5</v>
      </c>
      <c r="AT188" s="10">
        <f>3/24000000*OO[[#This Row],[102 (01JUL1985 15:00:00)-Water Temperature (C)]]*OO[[#This Row],[44]]</f>
        <v>1.24194015575925E-5</v>
      </c>
      <c r="AU188" s="10">
        <f>3/24000000*OO[[#This Row],[103 (01JUL1985 18:00:00)-Water Temperature (C)]]*OO[[#This Row],[45]]</f>
        <v>1.1618638441212499E-5</v>
      </c>
      <c r="AV188" s="10">
        <f>3/24000000*OO[[#This Row],[104 (01JUL1985 21:00:00)-Water Temperature (C)]]*OO[[#This Row],[46]]</f>
        <v>1.051426839587E-5</v>
      </c>
      <c r="AW188" s="10">
        <f>3/24000000*OO[[#This Row],[105 (02JUL1985 00:00:00)-Water Temperature (C)]]*OO[[#This Row],[47]]</f>
        <v>9.2955957931124994E-6</v>
      </c>
      <c r="AX188" s="10">
        <f>3/24000000*OO[[#This Row],[106 (02JUL1985 03:00:00)-Water Temperature (C)]]*OO[[#This Row],[48]]</f>
        <v>8.2367146504575001E-6</v>
      </c>
      <c r="AY188" s="10">
        <f>3/24000000*OO[[#This Row],[107 (02JUL1985 06:00:00)-Water Temperature (C)]]*OO[[#This Row],[49]]</f>
        <v>7.4167864973187498E-6</v>
      </c>
      <c r="AZ188" s="10">
        <f>3/24000000*OO[[#This Row],[108 (02JUL1985 09:00:00)-Water Temperature (C)]]*OO[[#This Row],[50]]</f>
        <v>6.8481928704600004E-6</v>
      </c>
      <c r="BA188" s="10">
        <f>3/24000000*OO[[#This Row],[109 (02JUL1985 12:00:00)-Water Temperature (C)]]*OO[[#This Row],[51]]</f>
        <v>6.5225187340249995E-6</v>
      </c>
      <c r="BB188" s="10">
        <f>3/24000000*OO[[#This Row],[110 (02JUL1985 15:00:00)-Water Temperature (C)]]*OO[[#This Row],[52]]</f>
        <v>6.0799692230999991E-6</v>
      </c>
      <c r="BC188" s="10">
        <f>3/24000000*OO[[#This Row],[111 (02JUL1985 18:00:00)-Water Temperature (C)]]*OO[[#This Row],[53]]</f>
        <v>5.5367971743524989E-6</v>
      </c>
      <c r="BD188" s="10">
        <f>3/24000000*OO[[#This Row],[112 (02JUL1985 21:00:00)-Water Temperature (C)]]*OO[[#This Row],[54]]</f>
        <v>4.8522463283925001E-6</v>
      </c>
      <c r="BE188" s="10">
        <f>3/24000000*OO[[#This Row],[113 (03JUL1985 00:00:00)-Water Temperature (C)]]*OO[[#This Row],[55]]</f>
        <v>4.1769270064925002E-6</v>
      </c>
      <c r="BF188" s="10">
        <f>3/24000000*OO[[#This Row],[114 (03JUL1985 03:00:00)-Water Temperature (C)]]*OO[[#This Row],[56]]</f>
        <v>3.5445375275624997E-6</v>
      </c>
      <c r="BG188" s="10">
        <f>3/24000000*OO[[#This Row],[115 (03JUL1985 06:00:00)-Water Temperature (C)]]*OO[[#This Row],[57]]</f>
        <v>3.0054914902949997E-6</v>
      </c>
      <c r="BH188" s="10">
        <f>3/24000000*OO[[#This Row],[116 (03JUL1985 09:00:00)-Water Temperature (C)]]*OO[[#This Row],[58]]</f>
        <v>2.5803483790062498E-6</v>
      </c>
      <c r="BI188" s="10">
        <f>3/24000000*OO[[#This Row],[117 (03JUL1985 12:00:00)-Water Temperature (C)]]*OO[[#This Row],[59]]</f>
        <v>2.2532429140624995E-6</v>
      </c>
      <c r="BJ188" s="10">
        <f>3/24000000*OO[[#This Row],[118 (03JUL1985 15:00:00)-Water Temperature (C)]]*OO[[#This Row],[60]]</f>
        <v>1.9296100491800001E-6</v>
      </c>
      <c r="BK188" s="10">
        <f>3/24000000*OO[[#This Row],[119 (03JUL1985 18:00:00)-Water Temperature (C)]]*OO[[#This Row],[61]]</f>
        <v>1.6125626629475001E-6</v>
      </c>
      <c r="BL188" s="10">
        <f>3/24000000*OO[[#This Row],[120 (03JUL1985 21:00:00)-Water Temperature (C)]]*OO[[#This Row],[62]]</f>
        <v>1.2772173134437498E-6</v>
      </c>
      <c r="BM188" s="10">
        <f>3/24000000*OO[[#This Row],[121 (04JUL1985 00:00:00)-Water Temperature (C)]]*OO[[#This Row],[63]]</f>
        <v>9.9614731462924975E-7</v>
      </c>
      <c r="BN188" s="10">
        <f>3/24000000*OO[[#This Row],[122 (04JUL1985 03:00:00)-Water Temperature (C)]]*OO[[#This Row],[64]]</f>
        <v>7.9431190453874995E-7</v>
      </c>
      <c r="BO188" s="10">
        <f>3/24000000*OO[[#This Row],[123 (04JUL1985 06:00:00)-Water Temperature (C)]]*OO[[#This Row],[65]]</f>
        <v>6.5941945070000002E-7</v>
      </c>
      <c r="BP188" s="10">
        <f>3/24000000*OO[[#This Row],[124 (04JUL1985 09:00:00)-Water Temperature (C)]]*OO[[#This Row],[66]]</f>
        <v>5.9357476101499995E-7</v>
      </c>
      <c r="BQ188" s="10">
        <f>3/24000000*OO[[#This Row],[125 (04JUL1985 12:00:00)-Water Temperature (C)]]*OO[[#This Row],[67]]</f>
        <v>5.5427119643637501E-7</v>
      </c>
      <c r="BR188" s="10">
        <f>3/24000000*OO[[#This Row],[126 (04JUL1985 15:00:00)-Water Temperature (C)]]*OO[[#This Row],[68]]</f>
        <v>5.2104845855200003E-7</v>
      </c>
      <c r="BS188" s="10">
        <f>3/24000000*OO[[#This Row],[127 (04JUL1985 18:00:00)-Water Temperature (C)]]*OO[[#This Row],[69]]</f>
        <v>4.94943155915E-7</v>
      </c>
      <c r="BT188" s="10">
        <f>3/24000000*OO[[#This Row],[128 (04JUL1985 21:00:00)-Water Temperature (C)]]*OO[[#This Row],[70]]</f>
        <v>4.5709186033124996E-7</v>
      </c>
      <c r="BU188" s="10">
        <f>3/24000000*OO[[#This Row],[129 (05JUL1985 00:00:00)-Water Temperature (C)]]*OO[[#This Row],[71]]</f>
        <v>4.0658326983225003E-7</v>
      </c>
      <c r="BV188" s="10">
        <f>3/24000000*OO[[#This Row],[130 (05JUL1985 03:00:00)-Water Temperature (C)]]*OO[[#This Row],[72]]</f>
        <v>3.6188111843849994E-7</v>
      </c>
      <c r="BW188" s="10">
        <f>3/24000000*OO[[#This Row],[131 (05JUL1985 06:00:00)-Water Temperature (C)]]*OO[[#This Row],[73]]</f>
        <v>3.2834852312850002E-7</v>
      </c>
      <c r="BX188" s="10">
        <f>3/24000000*OO[[#This Row],[132 (05JUL1985 09:00:00)-Water Temperature (C)]]*OO[[#This Row],[74]]</f>
        <v>3.2166062746937503E-7</v>
      </c>
      <c r="BY188" s="10">
        <f>3/24000000*OO[[#This Row],[133 (05JUL1985 12:00:00)-Water Temperature (C)]]*OO[[#This Row],[75]]</f>
        <v>3.2557729033175003E-7</v>
      </c>
      <c r="BZ188" s="10">
        <f>3/24000000*OO[[#This Row],[134 (05JUL1985 15:00:00)-Water Temperature (C)]]*OO[[#This Row],[76]]</f>
        <v>3.3219386493274998E-7</v>
      </c>
      <c r="CA188" s="10">
        <f>3/24000000*OO[[#This Row],[135 (05JUL1985 18:00:00)-Water Temperature (C)]]*OO[[#This Row],[77]]</f>
        <v>3.3318171339599991E-7</v>
      </c>
      <c r="CB188" s="10">
        <f>3/24000000*OO[[#This Row],[136 (05JUL1985 21:00:00)-Water Temperature (C)]]*OO[[#This Row],[78]]</f>
        <v>3.1839846099875001E-7</v>
      </c>
      <c r="CC188" s="10">
        <f>3/24000000*OO[[#This Row],[137 (06JUL1985 00:00:00)-Water Temperature (C)]]*OO[[#This Row],[79]]</f>
        <v>2.9381873789000001E-7</v>
      </c>
      <c r="CD188" s="10">
        <f>3/24000000*OO[[#This Row],[138 (06JUL1985 03:00:00)-Water Temperature (C)]]*OO[[#This Row],[80]]</f>
        <v>2.7039883604337497E-7</v>
      </c>
      <c r="CE188" s="10">
        <f>3/24000000*OO[[#This Row],[139 (06JUL1985 06:00:00)-Water Temperature (C)]]*OO[[#This Row],[81]]</f>
        <v>2.5234519488749999E-7</v>
      </c>
      <c r="CF188" s="10">
        <f>3/24000000*OO[[#This Row],[140 (06JUL1985 09:00:00)-Water Temperature (C)]]*OO[[#This Row],[82]]</f>
        <v>2.5296481118700004E-7</v>
      </c>
      <c r="CG188" s="10">
        <f>3/24000000*OO[[#This Row],[141 (06JUL1985 12:00:00)-Water Temperature (C)]]*OO[[#This Row],[83]]</f>
        <v>2.6087498562549996E-7</v>
      </c>
      <c r="CH188" s="10">
        <f>3/24000000*OO[[#This Row],[142 (06JUL1985 15:00:00)-Water Temperature (C)]]*OO[[#This Row],[84]]</f>
        <v>2.7146477897000005E-7</v>
      </c>
      <c r="CI188" s="10">
        <f>3/24000000*OO[[#This Row],[143 (06JUL1985 18:00:00)-Water Temperature (C)]]*OO[[#This Row],[85]]</f>
        <v>2.7556412998612503E-7</v>
      </c>
      <c r="CJ188" s="10">
        <f>3/24000000*OO[[#This Row],[144 (06JUL1985 21:00:00)-Water Temperature (C)]]*OO[[#This Row],[86]]</f>
        <v>2.6675038806249997E-7</v>
      </c>
      <c r="CK188" s="10">
        <f>3/24000000*OO[[#This Row],[145 (07JUL1985 00:00:00)-Water Temperature (C)]]*OO[[#This Row],[87]]</f>
        <v>2.4793013907722495E-7</v>
      </c>
      <c r="CL188" s="10">
        <f>3/24000000*OO[[#This Row],[146 (07JUL1985 03:00:00)-Water Temperature (C)]]*OO[[#This Row],[88]]</f>
        <v>2.2917317924749995E-7</v>
      </c>
      <c r="CM188" s="10">
        <f>3/24000000*OO[[#This Row],[147 (07JUL1985 06:00:00)-Water Temperature (C)]]*OO[[#This Row],[89]]</f>
        <v>2.1471458707824997E-7</v>
      </c>
      <c r="CN188" s="10">
        <f>3/24000000*OO[[#This Row],[148 (07JUL1985 09:00:00)-Water Temperature (C)]]*OO[[#This Row],[90]]</f>
        <v>2.1272683349539998E-7</v>
      </c>
      <c r="CO188" s="10">
        <f>3/24000000*OO[[#This Row],[149 (07JUL1985 12:00:00)-Water Temperature (C)]]*OO[[#This Row],[91]]</f>
        <v>2.0900060370199999E-7</v>
      </c>
      <c r="CP188" s="10">
        <f>3/24000000*OO[[#This Row],[150 (07JUL1985 15:00:00)-Water Temperature (C)]]*OO[[#This Row],[92]]</f>
        <v>2.1180299796247498E-7</v>
      </c>
      <c r="CQ188" s="10">
        <f>3/24000000*OO[[#This Row],[151 (07JUL1985 18:00:00)-Water Temperature (C)]]*OO[[#This Row],[93]]</f>
        <v>2.1029923286790002E-7</v>
      </c>
      <c r="CR188" s="10">
        <f>3/24000000*OO[[#This Row],[152 (07JUL1985 21:00:00)-Water Temperature (C)]]*OO[[#This Row],[94]]</f>
        <v>2.010401891087625E-7</v>
      </c>
      <c r="CS188" s="10">
        <f>3/24000000*OO[[#This Row],[153 (08JUL1985 00:00:00)-Water Temperature (C)]]*OO[[#This Row],[95]]</f>
        <v>1.85893505203175E-7</v>
      </c>
      <c r="CT188" s="10">
        <f>3/24000000*OO[[#This Row],[154 (08JUL1985 03:00:00)-Water Temperature (C)]]*OO[[#This Row],[96]]</f>
        <v>1.6962527374649995E-7</v>
      </c>
      <c r="CU188" s="10">
        <f>3/24000000*OO[[#This Row],[155 (08JUL1985 06:00:00)-Water Temperature (C)]]*OO[[#This Row],[97]]</f>
        <v>1.566408948571125E-7</v>
      </c>
      <c r="CV188" s="10">
        <f>3/24000000*OO[[#This Row],[156 (08JUL1985 09:00:00)-Water Temperature (C)]]*OO[[#This Row],[98]]</f>
        <v>1.5433267291653749E-7</v>
      </c>
      <c r="CW188" s="10">
        <f>3/24000000*OO[[#This Row],[157 (08JUL1985 12:00:00)-Water Temperature (C)]]*OO[[#This Row],[99]]</f>
        <v>1.5594968379266252E-7</v>
      </c>
    </row>
    <row r="189" spans="1:101" x14ac:dyDescent="0.35">
      <c r="A189" t="s">
        <v>195</v>
      </c>
      <c r="B189">
        <v>778.66030000000001</v>
      </c>
      <c r="C189" s="10">
        <f>3/24*OO[[#This Row],[59 (26JUN1985 06:00:00)-Water Temperature (C)]]*OO[[#This Row],[1]]/SUM(OO[1])</f>
        <v>0</v>
      </c>
      <c r="D189" s="10">
        <f>3/24*OO[[#This Row],[60 (26JUN1985 09:00:00)-Water Temperature (C)]]*OO[[#This Row],[2]]/SUM(OO[2])</f>
        <v>0</v>
      </c>
      <c r="E189" s="10">
        <f>3/24*OO[[#This Row],[61 (26JUN1985 12:00:00)-Water Temperature (C)]]*OO[[#This Row],[3]]/SUM(OO[3])</f>
        <v>0</v>
      </c>
      <c r="F189" s="10">
        <f>3/24*OO[[#This Row],[62 (26JUN1985 15:00:00)-Water Temperature (C)]]*OO[[#This Row],[4]]/SUM(OO[4])</f>
        <v>0</v>
      </c>
      <c r="G189" s="10">
        <f>3/24*OO[[#This Row],[63 (26JUN1985 18:00:00)-Water Temperature (C)]]*OO[[#This Row],[5]]/SUM(OO[5])</f>
        <v>0</v>
      </c>
      <c r="H189" s="10">
        <f>3/24*OO[[#This Row],[64 (26JUN1985 21:00:00)-Water Temperature (C)]]*OO[[#This Row],[6]]/SUM(OO[6])</f>
        <v>0</v>
      </c>
      <c r="I189" s="10">
        <f>3/24*OO[[#This Row],[65 (27JUN1985 00:00:00)-Water Temperature (C)]]*OO[[#This Row],[7]]/SUM(OO[7])</f>
        <v>1.577704543214458E-39</v>
      </c>
      <c r="J189" s="10">
        <f>3/24*OO[[#This Row],[66 (27JUN1985 03:00:00)-Water Temperature (C)]]*OO[[#This Row],[8]]/SUM(OO[8])</f>
        <v>1.3434094829163563E-27</v>
      </c>
      <c r="K189" s="10">
        <f>3/24*OO[[#This Row],[67 (27JUN1985 06:00:00)-Water Temperature (C)]]*OO[[#This Row],[9]]/SUM(OO[9])</f>
        <v>5.7018991100287179E-16</v>
      </c>
      <c r="L189" s="10">
        <f>3/24*OO[[#This Row],[68 (27JUN1985 09:00:00)-Water Temperature (C)]]*OO[[#This Row],[10]]/SUM(OO[10])</f>
        <v>9.2962659939620065E-9</v>
      </c>
      <c r="M189" s="10">
        <f>3/24*OO[[#This Row],[69 (27JUN1985 12:00:00)-Water Temperature (C)]]*OO[[#This Row],[11]]/SUM(OO[11])</f>
        <v>1.0005325673695682E-5</v>
      </c>
      <c r="N189" s="10">
        <f>3/24*OO[[#This Row],[70 (27JUN1985 15:00:00)-Water Temperature (C)]]*OO[[#This Row],[12]]/SUM(OO[12])</f>
        <v>7.8458956353906386E-4</v>
      </c>
      <c r="O189" s="10">
        <f>3/24*OO[[#This Row],[71 (27JUN1985 18:00:00)-Water Temperature (C)]]*OO[[#This Row],[13]]/SUM(OO[13])</f>
        <v>1.1315846443422112E-2</v>
      </c>
      <c r="P189" s="10">
        <f>3/24*OO[[#This Row],[72 (27JUN1985 21:00:00)-Water Temperature (C)]]*OO[[#This Row],[14]]/SUM(OO[14])</f>
        <v>4.5642804361165218E-2</v>
      </c>
      <c r="Q189" s="10">
        <f>3/24*OO[[#This Row],[73 (28JUN1985 00:00:00)-Water Temperature (C)]]*OO[[#This Row],[15]]/SUM(OO[15])</f>
        <v>6.8914954578890061E-2</v>
      </c>
      <c r="R189" s="10">
        <f>3/24*OO[[#This Row],[74 (28JUN1985 03:00:00)-Water Temperature (C)]]*OO[[#This Row],[16]]/SUM(OO[16])</f>
        <v>4.8314842864355168E-2</v>
      </c>
      <c r="S189" s="10">
        <f>3/24*OO[[#This Row],[75 (28JUN1985 06:00:00)-Water Temperature (C)]]*OO[[#This Row],[17]]/SUM(OO[17])</f>
        <v>1.8205703706968123E-2</v>
      </c>
      <c r="T189" s="10">
        <f>3/24*OO[[#This Row],[76 (28JUN1985 09:00:00)-Water Temperature (C)]]*OO[[#This Row],[18]]/SUM(OO[18])</f>
        <v>4.262736020008367E-3</v>
      </c>
      <c r="U189" s="10">
        <f>3/24*OO[[#This Row],[77 (28JUN1985 12:00:00)-Water Temperature (C)]]*OO[[#This Row],[19]]/SUM(OO[19])</f>
        <v>7.0072841971177214E-4</v>
      </c>
      <c r="V189" s="10">
        <f>3/24000000*OO[[#This Row],[78 (28JUN1985 15:00:00)-Water Temperature (C)]]*OO[[#This Row],[20]]</f>
        <v>1.1869132902307499E-4</v>
      </c>
      <c r="W189" s="10">
        <f>3/24000000*OO[[#This Row],[79 (28JUN1985 18:00:00)-Water Temperature (C)]]*OO[[#This Row],[21]]</f>
        <v>4.4496186556649993E-5</v>
      </c>
      <c r="X189" s="10">
        <f>3/24000000*OO[[#This Row],[80 (28JUN1985 21:00:00)-Water Temperature (C)]]*OO[[#This Row],[22]]</f>
        <v>3.3167026604175002E-5</v>
      </c>
      <c r="Y189" s="10">
        <f>3/24000000*OO[[#This Row],[81 (29JUN1985 00:00:00)-Water Temperature (C)]]*OO[[#This Row],[23]]</f>
        <v>2.9405195945287499E-5</v>
      </c>
      <c r="Z189" s="10">
        <f>3/24000000*OO[[#This Row],[82 (29JUN1985 03:00:00)-Water Temperature (C)]]*OO[[#This Row],[24]]</f>
        <v>2.7325420676025E-5</v>
      </c>
      <c r="AA189" s="10">
        <f>3/24000000*OO[[#This Row],[83 (29JUN1985 06:00:00)-Water Temperature (C)]]*OO[[#This Row],[25]]</f>
        <v>2.5839447340474997E-5</v>
      </c>
      <c r="AB189" s="10">
        <f>3/24000000*OO[[#This Row],[84 (29JUN1985 09:00:00)-Water Temperature (C)]]*OO[[#This Row],[26]]</f>
        <v>2.4955754949450005E-5</v>
      </c>
      <c r="AC189" s="10">
        <f>3/24000000*OO[[#This Row],[85 (29JUN1985 12:00:00)-Water Temperature (C)]]*OO[[#This Row],[27]]</f>
        <v>2.3462051175474997E-5</v>
      </c>
      <c r="AD189" s="10">
        <f>3/24000000*OO[[#This Row],[86 (29JUN1985 15:00:00)-Water Temperature (C)]]*OO[[#This Row],[28]]</f>
        <v>2.1828391872012499E-5</v>
      </c>
      <c r="AE189" s="10">
        <f>3/24000000*OO[[#This Row],[88 (29JUN1985 21:00:00)-Water Temperature (C)]]*OO[[#This Row],[30]]</f>
        <v>1.8578803162882498E-5</v>
      </c>
      <c r="AF189" s="10">
        <f>3/24000000*OO[[#This Row],[88 (29JUN1985 21:00:00)-Water Temperature (C)]]*OO[[#This Row],[30]]</f>
        <v>1.8578803162882498E-5</v>
      </c>
      <c r="AG189" s="10">
        <f>3/24000000*OO[[#This Row],[89 (30JUN1985 00:00:00)-Water Temperature (C)]]*OO[[#This Row],[31]]</f>
        <v>1.7569732506769997E-5</v>
      </c>
      <c r="AH189" s="10">
        <f>3/24000000*OO[[#This Row],[90 (30JUN1985 03:00:00)-Water Temperature (C)]]*OO[[#This Row],[32]]</f>
        <v>1.7605155327546251E-5</v>
      </c>
      <c r="AI189" s="10">
        <f>3/24000000*OO[[#This Row],[91 (30JUN1985 06:00:00)-Water Temperature (C)]]*OO[[#This Row],[33]]</f>
        <v>1.8255719033394996E-5</v>
      </c>
      <c r="AJ189" s="10">
        <f>3/24000000*OO[[#This Row],[92 (30JUN1985 09:00:00)-Water Temperature (C)]]*OO[[#This Row],[34]]</f>
        <v>1.9469410715137497E-5</v>
      </c>
      <c r="AK189" s="10">
        <f>3/24000000*OO[[#This Row],[93 (30JUN1985 12:00:00)-Water Temperature (C)]]*OO[[#This Row],[35]]</f>
        <v>2.0034870778567499E-5</v>
      </c>
      <c r="AL189" s="10">
        <f>3/24000000*OO[[#This Row],[94 (30JUN1985 15:00:00)-Water Temperature (C)]]*OO[[#This Row],[36]]</f>
        <v>1.9766038061962504E-5</v>
      </c>
      <c r="AM189" s="10">
        <f>3/24000000*OO[[#This Row],[95 (30JUN1985 18:00:00)-Water Temperature (C)]]*OO[[#This Row],[37]]</f>
        <v>1.90326727698E-5</v>
      </c>
      <c r="AN189" s="10">
        <f>3/24000000*OO[[#This Row],[96 (30JUN1985 21:00:00)-Water Temperature (C)]]*OO[[#This Row],[38]]</f>
        <v>1.7563367105001248E-5</v>
      </c>
      <c r="AO189" s="10">
        <f>3/24000000*OO[[#This Row],[97 (01JUL1985 00:00:00)-Water Temperature (C)]]*OO[[#This Row],[39]]</f>
        <v>1.5628485637559999E-5</v>
      </c>
      <c r="AP189" s="10">
        <f>3/24000000*OO[[#This Row],[98 (01JUL1985 03:00:00)-Water Temperature (C)]]*OO[[#This Row],[40]]</f>
        <v>1.391884013060125E-5</v>
      </c>
      <c r="AQ189" s="10">
        <f>3/24000000*OO[[#This Row],[99 (01JUL1985 06:00:00)-Water Temperature (C)]]*OO[[#This Row],[41]]</f>
        <v>1.2537784358356252E-5</v>
      </c>
      <c r="AR189" s="10">
        <f>3/24000000*OO[[#This Row],[100 (01JUL1985 09:00:00)-Water Temperature (C)]]*OO[[#This Row],[42]]</f>
        <v>1.1925599079971249E-5</v>
      </c>
      <c r="AS189" s="10">
        <f>3/24000000*OO[[#This Row],[101 (01JUL1985 12:00:00)-Water Temperature (C)]]*OO[[#This Row],[43]]</f>
        <v>1.1531678555687501E-5</v>
      </c>
      <c r="AT189" s="10">
        <f>3/24000000*OO[[#This Row],[102 (01JUL1985 15:00:00)-Water Temperature (C)]]*OO[[#This Row],[44]]</f>
        <v>1.0973453007402499E-5</v>
      </c>
      <c r="AU189" s="10">
        <f>3/24000000*OO[[#This Row],[103 (01JUL1985 18:00:00)-Water Temperature (C)]]*OO[[#This Row],[45]]</f>
        <v>1.0275493069500001E-5</v>
      </c>
      <c r="AV189" s="10">
        <f>3/24000000*OO[[#This Row],[104 (01JUL1985 21:00:00)-Water Temperature (C)]]*OO[[#This Row],[46]]</f>
        <v>9.3060525653099983E-6</v>
      </c>
      <c r="AW189" s="10">
        <f>3/24000000*OO[[#This Row],[105 (02JUL1985 00:00:00)-Water Temperature (C)]]*OO[[#This Row],[47]]</f>
        <v>8.2293584202862487E-6</v>
      </c>
      <c r="AX189" s="10">
        <f>3/24000000*OO[[#This Row],[106 (02JUL1985 03:00:00)-Water Temperature (C)]]*OO[[#This Row],[48]]</f>
        <v>7.2810985450524989E-6</v>
      </c>
      <c r="AY189" s="10">
        <f>3/24000000*OO[[#This Row],[107 (02JUL1985 06:00:00)-Water Temperature (C)]]*OO[[#This Row],[49]]</f>
        <v>6.5398587343375006E-6</v>
      </c>
      <c r="AZ189" s="10">
        <f>3/24000000*OO[[#This Row],[108 (02JUL1985 09:00:00)-Water Temperature (C)]]*OO[[#This Row],[50]]</f>
        <v>6.0238593110149996E-6</v>
      </c>
      <c r="BA189" s="10">
        <f>3/24000000*OO[[#This Row],[109 (02JUL1985 12:00:00)-Water Temperature (C)]]*OO[[#This Row],[51]]</f>
        <v>5.7311273454999989E-6</v>
      </c>
      <c r="BB189" s="10">
        <f>3/24000000*OO[[#This Row],[110 (02JUL1985 15:00:00)-Water Temperature (C)]]*OO[[#This Row],[52]]</f>
        <v>5.3496454967287485E-6</v>
      </c>
      <c r="BC189" s="10">
        <f>3/24000000*OO[[#This Row],[111 (02JUL1985 18:00:00)-Water Temperature (C)]]*OO[[#This Row],[53]]</f>
        <v>4.88218952815E-6</v>
      </c>
      <c r="BD189" s="10">
        <f>3/24000000*OO[[#This Row],[112 (02JUL1985 21:00:00)-Water Temperature (C)]]*OO[[#This Row],[54]]</f>
        <v>4.2863685724249997E-6</v>
      </c>
      <c r="BE189" s="10">
        <f>3/24000000*OO[[#This Row],[113 (03JUL1985 00:00:00)-Water Temperature (C)]]*OO[[#This Row],[55]]</f>
        <v>3.6960124392037497E-6</v>
      </c>
      <c r="BF189" s="10">
        <f>3/24000000*OO[[#This Row],[114 (03JUL1985 03:00:00)-Water Temperature (C)]]*OO[[#This Row],[56]]</f>
        <v>3.1373573994000003E-6</v>
      </c>
      <c r="BG189" s="10">
        <f>3/24000000*OO[[#This Row],[115 (03JUL1985 06:00:00)-Water Temperature (C)]]*OO[[#This Row],[57]]</f>
        <v>2.6576102206949998E-6</v>
      </c>
      <c r="BH189" s="10">
        <f>3/24000000*OO[[#This Row],[116 (03JUL1985 09:00:00)-Water Temperature (C)]]*OO[[#This Row],[58]]</f>
        <v>2.2811882729175003E-6</v>
      </c>
      <c r="BI189" s="10">
        <f>3/24000000*OO[[#This Row],[117 (03JUL1985 12:00:00)-Water Temperature (C)]]*OO[[#This Row],[59]]</f>
        <v>1.9951336771077496E-6</v>
      </c>
      <c r="BJ189" s="10">
        <f>3/24000000*OO[[#This Row],[118 (03JUL1985 15:00:00)-Water Temperature (C)]]*OO[[#This Row],[60]]</f>
        <v>1.7145876577533747E-6</v>
      </c>
      <c r="BK189" s="10">
        <f>3/24000000*OO[[#This Row],[119 (03JUL1985 18:00:00)-Water Temperature (C)]]*OO[[#This Row],[61]]</f>
        <v>1.4384026022943748E-6</v>
      </c>
      <c r="BL189" s="10">
        <f>3/24000000*OO[[#This Row],[120 (03JUL1985 21:00:00)-Water Temperature (C)]]*OO[[#This Row],[62]]</f>
        <v>1.142063888256E-6</v>
      </c>
      <c r="BM189" s="10">
        <f>3/24000000*OO[[#This Row],[121 (04JUL1985 00:00:00)-Water Temperature (C)]]*OO[[#This Row],[63]]</f>
        <v>8.8978070057349977E-7</v>
      </c>
      <c r="BN189" s="10">
        <f>3/24000000*OO[[#This Row],[122 (04JUL1985 03:00:00)-Water Temperature (C)]]*OO[[#This Row],[64]]</f>
        <v>7.0677933304687485E-7</v>
      </c>
      <c r="BO189" s="10">
        <f>3/24000000*OO[[#This Row],[123 (04JUL1985 06:00:00)-Water Temperature (C)]]*OO[[#This Row],[65]]</f>
        <v>5.8330994627024985E-7</v>
      </c>
      <c r="BP189" s="10">
        <f>3/24000000*OO[[#This Row],[124 (04JUL1985 09:00:00)-Water Temperature (C)]]*OO[[#This Row],[66]]</f>
        <v>5.2205225684149999E-7</v>
      </c>
      <c r="BQ189" s="10">
        <f>3/24000000*OO[[#This Row],[125 (04JUL1985 12:00:00)-Water Temperature (C)]]*OO[[#This Row],[67]]</f>
        <v>4.8596342407387501E-7</v>
      </c>
      <c r="BR189" s="10">
        <f>3/24000000*OO[[#This Row],[126 (04JUL1985 15:00:00)-Water Temperature (C)]]*OO[[#This Row],[68]]</f>
        <v>4.562642701435E-7</v>
      </c>
      <c r="BS189" s="10">
        <f>3/24000000*OO[[#This Row],[127 (04JUL1985 18:00:00)-Water Temperature (C)]]*OO[[#This Row],[69]]</f>
        <v>4.3347393242999998E-7</v>
      </c>
      <c r="BT189" s="10">
        <f>3/24000000*OO[[#This Row],[128 (04JUL1985 21:00:00)-Water Temperature (C)]]*OO[[#This Row],[70]]</f>
        <v>4.0083037034512499E-7</v>
      </c>
      <c r="BU189" s="10">
        <f>3/24000000*OO[[#This Row],[129 (05JUL1985 00:00:00)-Water Temperature (C)]]*OO[[#This Row],[71]]</f>
        <v>3.5665231504249997E-7</v>
      </c>
      <c r="BV189" s="10">
        <f>3/24000000*OO[[#This Row],[130 (05JUL1985 03:00:00)-Water Temperature (C)]]*OO[[#This Row],[72]]</f>
        <v>3.1725789614474995E-7</v>
      </c>
      <c r="BW189" s="10">
        <f>3/24000000*OO[[#This Row],[131 (05JUL1985 06:00:00)-Water Temperature (C)]]*OO[[#This Row],[73]]</f>
        <v>2.8717607428750004E-7</v>
      </c>
      <c r="BX189" s="10">
        <f>3/24000000*OO[[#This Row],[132 (05JUL1985 09:00:00)-Water Temperature (C)]]*OO[[#This Row],[74]]</f>
        <v>2.8031889198599994E-7</v>
      </c>
      <c r="BY189" s="10">
        <f>3/24000000*OO[[#This Row],[133 (05JUL1985 12:00:00)-Water Temperature (C)]]*OO[[#This Row],[75]]</f>
        <v>2.8319080072499998E-7</v>
      </c>
      <c r="BZ189" s="10">
        <f>3/24000000*OO[[#This Row],[134 (05JUL1985 15:00:00)-Water Temperature (C)]]*OO[[#This Row],[76]]</f>
        <v>2.8886213022162496E-7</v>
      </c>
      <c r="CA189" s="10">
        <f>3/24000000*OO[[#This Row],[135 (05JUL1985 18:00:00)-Water Temperature (C)]]*OO[[#This Row],[77]]</f>
        <v>2.9015194004437503E-7</v>
      </c>
      <c r="CB189" s="10">
        <f>3/24000000*OO[[#This Row],[136 (05JUL1985 21:00:00)-Water Temperature (C)]]*OO[[#This Row],[78]]</f>
        <v>2.7778279613500003E-7</v>
      </c>
      <c r="CC189" s="10">
        <f>3/24000000*OO[[#This Row],[137 (06JUL1985 00:00:00)-Water Temperature (C)]]*OO[[#This Row],[79]]</f>
        <v>2.5658036786374998E-7</v>
      </c>
      <c r="CD189" s="10">
        <f>3/24000000*OO[[#This Row],[138 (06JUL1985 03:00:00)-Water Temperature (C)]]*OO[[#This Row],[80]]</f>
        <v>2.3615610149999998E-7</v>
      </c>
      <c r="CE189" s="10">
        <f>3/24000000*OO[[#This Row],[139 (06JUL1985 06:00:00)-Water Temperature (C)]]*OO[[#This Row],[81]]</f>
        <v>2.2004580752799997E-7</v>
      </c>
      <c r="CF189" s="10">
        <f>3/24000000*OO[[#This Row],[140 (06JUL1985 09:00:00)-Water Temperature (C)]]*OO[[#This Row],[82]]</f>
        <v>2.1976280865461252E-7</v>
      </c>
      <c r="CG189" s="10">
        <f>3/24000000*OO[[#This Row],[141 (06JUL1985 12:00:00)-Water Temperature (C)]]*OO[[#This Row],[83]]</f>
        <v>2.2616726790371251E-7</v>
      </c>
      <c r="CH189" s="10">
        <f>3/24000000*OO[[#This Row],[142 (06JUL1985 15:00:00)-Water Temperature (C)]]*OO[[#This Row],[84]]</f>
        <v>2.3528661273922501E-7</v>
      </c>
      <c r="CI189" s="10">
        <f>3/24000000*OO[[#This Row],[143 (06JUL1985 18:00:00)-Water Temperature (C)]]*OO[[#This Row],[85]]</f>
        <v>2.3933573030868749E-7</v>
      </c>
      <c r="CJ189" s="10">
        <f>3/24000000*OO[[#This Row],[144 (06JUL1985 21:00:00)-Water Temperature (C)]]*OO[[#This Row],[86]]</f>
        <v>2.3230877006986249E-7</v>
      </c>
      <c r="CK189" s="10">
        <f>3/24000000*OO[[#This Row],[145 (07JUL1985 00:00:00)-Water Temperature (C)]]*OO[[#This Row],[87]]</f>
        <v>2.1626586082980002E-7</v>
      </c>
      <c r="CL189" s="10">
        <f>3/24000000*OO[[#This Row],[146 (07JUL1985 03:00:00)-Water Temperature (C)]]*OO[[#This Row],[88]]</f>
        <v>1.9994189126103748E-7</v>
      </c>
      <c r="CM189" s="10">
        <f>3/24000000*OO[[#This Row],[147 (07JUL1985 06:00:00)-Water Temperature (C)]]*OO[[#This Row],[89]]</f>
        <v>1.8703701461445002E-7</v>
      </c>
      <c r="CN189" s="10">
        <f>3/24000000*OO[[#This Row],[148 (07JUL1985 09:00:00)-Water Temperature (C)]]*OO[[#This Row],[90]]</f>
        <v>1.8475610488436248E-7</v>
      </c>
      <c r="CO189" s="10">
        <f>3/24000000*OO[[#This Row],[149 (07JUL1985 12:00:00)-Water Temperature (C)]]*OO[[#This Row],[91]]</f>
        <v>1.8136195175909998E-7</v>
      </c>
      <c r="CP189" s="10">
        <f>3/24000000*OO[[#This Row],[150 (07JUL1985 15:00:00)-Water Temperature (C)]]*OO[[#This Row],[92]]</f>
        <v>1.8374548813699996E-7</v>
      </c>
      <c r="CQ189" s="10">
        <f>3/24000000*OO[[#This Row],[151 (07JUL1985 18:00:00)-Water Temperature (C)]]*OO[[#This Row],[93]]</f>
        <v>1.8292897364819995E-7</v>
      </c>
      <c r="CR189" s="10">
        <f>3/24000000*OO[[#This Row],[152 (07JUL1985 21:00:00)-Water Temperature (C)]]*OO[[#This Row],[94]]</f>
        <v>1.7522050911181253E-7</v>
      </c>
      <c r="CS189" s="10">
        <f>3/24000000*OO[[#This Row],[153 (08JUL1985 00:00:00)-Water Temperature (C)]]*OO[[#This Row],[95]]</f>
        <v>1.6233890527296249E-7</v>
      </c>
      <c r="CT189" s="10">
        <f>3/24000000*OO[[#This Row],[154 (08JUL1985 03:00:00)-Water Temperature (C)]]*OO[[#This Row],[96]]</f>
        <v>1.48257665530125E-7</v>
      </c>
      <c r="CU189" s="10">
        <f>3/24000000*OO[[#This Row],[155 (08JUL1985 06:00:00)-Water Temperature (C)]]*OO[[#This Row],[97]]</f>
        <v>1.3679836306044999E-7</v>
      </c>
      <c r="CV189" s="10">
        <f>3/24000000*OO[[#This Row],[156 (08JUL1985 09:00:00)-Water Temperature (C)]]*OO[[#This Row],[98]]</f>
        <v>1.344060773741E-7</v>
      </c>
      <c r="CW189" s="10">
        <f>3/24000000*OO[[#This Row],[157 (08JUL1985 12:00:00)-Water Temperature (C)]]*OO[[#This Row],[99]]</f>
        <v>1.3567124130559998E-7</v>
      </c>
    </row>
    <row r="190" spans="1:101" x14ac:dyDescent="0.35">
      <c r="A190" t="s">
        <v>196</v>
      </c>
      <c r="B190">
        <v>887.79399999999998</v>
      </c>
      <c r="C190" s="10">
        <f>3/24*OO[[#This Row],[59 (26JUN1985 06:00:00)-Water Temperature (C)]]*OO[[#This Row],[1]]/SUM(OO[1])</f>
        <v>0</v>
      </c>
      <c r="D190" s="10">
        <f>3/24*OO[[#This Row],[60 (26JUN1985 09:00:00)-Water Temperature (C)]]*OO[[#This Row],[2]]/SUM(OO[2])</f>
        <v>0</v>
      </c>
      <c r="E190" s="10">
        <f>3/24*OO[[#This Row],[61 (26JUN1985 12:00:00)-Water Temperature (C)]]*OO[[#This Row],[3]]/SUM(OO[3])</f>
        <v>0</v>
      </c>
      <c r="F190" s="10">
        <f>3/24*OO[[#This Row],[62 (26JUN1985 15:00:00)-Water Temperature (C)]]*OO[[#This Row],[4]]/SUM(OO[4])</f>
        <v>0</v>
      </c>
      <c r="G190" s="10">
        <f>3/24*OO[[#This Row],[63 (26JUN1985 18:00:00)-Water Temperature (C)]]*OO[[#This Row],[5]]/SUM(OO[5])</f>
        <v>0</v>
      </c>
      <c r="H190" s="10">
        <f>3/24*OO[[#This Row],[64 (26JUN1985 21:00:00)-Water Temperature (C)]]*OO[[#This Row],[6]]/SUM(OO[6])</f>
        <v>0</v>
      </c>
      <c r="I190" s="10">
        <f>3/24*OO[[#This Row],[65 (27JUN1985 00:00:00)-Water Temperature (C)]]*OO[[#This Row],[7]]/SUM(OO[7])</f>
        <v>4.0529869645429311E-40</v>
      </c>
      <c r="J190" s="10">
        <f>3/24*OO[[#This Row],[66 (27JUN1985 03:00:00)-Water Temperature (C)]]*OO[[#This Row],[8]]/SUM(OO[8])</f>
        <v>3.4200111708044875E-28</v>
      </c>
      <c r="K190" s="10">
        <f>3/24*OO[[#This Row],[67 (27JUN1985 06:00:00)-Water Temperature (C)]]*OO[[#This Row],[9]]/SUM(OO[9])</f>
        <v>1.4256138458151221E-16</v>
      </c>
      <c r="L190" s="10">
        <f>3/24*OO[[#This Row],[68 (27JUN1985 09:00:00)-Water Temperature (C)]]*OO[[#This Row],[10]]/SUM(OO[10])</f>
        <v>5.6306524708265716E-9</v>
      </c>
      <c r="M190" s="10">
        <f>3/24*OO[[#This Row],[69 (27JUN1985 12:00:00)-Water Temperature (C)]]*OO[[#This Row],[11]]/SUM(OO[11])</f>
        <v>7.7416482250092035E-6</v>
      </c>
      <c r="N190" s="10">
        <f>3/24*OO[[#This Row],[70 (27JUN1985 15:00:00)-Water Temperature (C)]]*OO[[#This Row],[12]]/SUM(OO[12])</f>
        <v>7.0601798291788464E-4</v>
      </c>
      <c r="O190" s="10">
        <f>3/24*OO[[#This Row],[71 (27JUN1985 18:00:00)-Water Temperature (C)]]*OO[[#This Row],[13]]/SUM(OO[13])</f>
        <v>1.1441002291838252E-2</v>
      </c>
      <c r="P190" s="10">
        <f>3/24*OO[[#This Row],[72 (27JUN1985 21:00:00)-Water Temperature (C)]]*OO[[#This Row],[14]]/SUM(OO[14])</f>
        <v>5.0825828054251405E-2</v>
      </c>
      <c r="Q190" s="10">
        <f>3/24*OO[[#This Row],[73 (28JUN1985 00:00:00)-Water Temperature (C)]]*OO[[#This Row],[15]]/SUM(OO[15])</f>
        <v>8.3254982190316976E-2</v>
      </c>
      <c r="R190" s="10">
        <f>3/24*OO[[#This Row],[74 (28JUN1985 03:00:00)-Water Temperature (C)]]*OO[[#This Row],[16]]/SUM(OO[16])</f>
        <v>6.2595381014580523E-2</v>
      </c>
      <c r="S190" s="10">
        <f>3/24*OO[[#This Row],[75 (28JUN1985 06:00:00)-Water Temperature (C)]]*OO[[#This Row],[17]]/SUM(OO[17])</f>
        <v>2.5065766024702871E-2</v>
      </c>
      <c r="T190" s="10">
        <f>3/24*OO[[#This Row],[76 (28JUN1985 09:00:00)-Water Temperature (C)]]*OO[[#This Row],[18]]/SUM(OO[18])</f>
        <v>6.1751735249854301E-3</v>
      </c>
      <c r="U190" s="10">
        <f>3/24*OO[[#This Row],[77 (28JUN1985 12:00:00)-Water Temperature (C)]]*OO[[#This Row],[19]]/SUM(OO[19])</f>
        <v>1.0497356138199599E-3</v>
      </c>
      <c r="V190" s="10">
        <f>3/24000000*OO[[#This Row],[78 (28JUN1985 15:00:00)-Water Temperature (C)]]*OO[[#This Row],[20]]</f>
        <v>1.719440462394E-4</v>
      </c>
      <c r="W190" s="10">
        <f>3/24000000*OO[[#This Row],[79 (28JUN1985 18:00:00)-Water Temperature (C)]]*OO[[#This Row],[21]]</f>
        <v>5.7814427219674993E-5</v>
      </c>
      <c r="X190" s="10">
        <f>3/24000000*OO[[#This Row],[80 (28JUN1985 21:00:00)-Water Temperature (C)]]*OO[[#This Row],[22]]</f>
        <v>4.1315641141999998E-5</v>
      </c>
      <c r="Y190" s="10">
        <f>3/24000000*OO[[#This Row],[81 (29JUN1985 00:00:00)-Water Temperature (C)]]*OO[[#This Row],[23]]</f>
        <v>3.6327724551175005E-5</v>
      </c>
      <c r="Z190" s="10">
        <f>3/24000000*OO[[#This Row],[82 (29JUN1985 03:00:00)-Water Temperature (C)]]*OO[[#This Row],[24]]</f>
        <v>3.3674043058650005E-5</v>
      </c>
      <c r="AA190" s="10">
        <f>3/24000000*OO[[#This Row],[83 (29JUN1985 06:00:00)-Water Temperature (C)]]*OO[[#This Row],[25]]</f>
        <v>3.1827984404187497E-5</v>
      </c>
      <c r="AB190" s="10">
        <f>3/24000000*OO[[#This Row],[84 (29JUN1985 09:00:00)-Water Temperature (C)]]*OO[[#This Row],[26]]</f>
        <v>3.0784695954274999E-5</v>
      </c>
      <c r="AC190" s="10">
        <f>3/24000000*OO[[#This Row],[85 (29JUN1985 12:00:00)-Water Temperature (C)]]*OO[[#This Row],[27]]</f>
        <v>2.9018945657349999E-5</v>
      </c>
      <c r="AD190" s="10">
        <f>3/24000000*OO[[#This Row],[86 (29JUN1985 15:00:00)-Water Temperature (C)]]*OO[[#This Row],[28]]</f>
        <v>2.7027581803874996E-5</v>
      </c>
      <c r="AE190" s="10">
        <f>3/24000000*OO[[#This Row],[88 (29JUN1985 21:00:00)-Water Temperature (C)]]*OO[[#This Row],[30]]</f>
        <v>2.3004863538999996E-5</v>
      </c>
      <c r="AF190" s="10">
        <f>3/24000000*OO[[#This Row],[88 (29JUN1985 21:00:00)-Water Temperature (C)]]*OO[[#This Row],[30]]</f>
        <v>2.3004863538999996E-5</v>
      </c>
      <c r="AG190" s="10">
        <f>3/24000000*OO[[#This Row],[89 (30JUN1985 00:00:00)-Water Temperature (C)]]*OO[[#This Row],[31]]</f>
        <v>2.16350120332375E-5</v>
      </c>
      <c r="AH190" s="10">
        <f>3/24000000*OO[[#This Row],[90 (30JUN1985 03:00:00)-Water Temperature (C)]]*OO[[#This Row],[32]]</f>
        <v>2.1576378590650001E-5</v>
      </c>
      <c r="AI190" s="10">
        <f>3/24000000*OO[[#This Row],[91 (30JUN1985 06:00:00)-Water Temperature (C)]]*OO[[#This Row],[33]]</f>
        <v>2.237099418E-5</v>
      </c>
      <c r="AJ190" s="10">
        <f>3/24000000*OO[[#This Row],[92 (30JUN1985 09:00:00)-Water Temperature (C)]]*OO[[#This Row],[34]]</f>
        <v>2.3931516633562494E-5</v>
      </c>
      <c r="AK190" s="10">
        <f>3/24000000*OO[[#This Row],[93 (30JUN1985 12:00:00)-Water Temperature (C)]]*OO[[#This Row],[35]]</f>
        <v>2.4758452083575002E-5</v>
      </c>
      <c r="AL190" s="10">
        <f>3/24000000*OO[[#This Row],[94 (30JUN1985 15:00:00)-Water Temperature (C)]]*OO[[#This Row],[36]]</f>
        <v>2.4542810215075E-5</v>
      </c>
      <c r="AM190" s="10">
        <f>3/24000000*OO[[#This Row],[95 (30JUN1985 18:00:00)-Water Temperature (C)]]*OO[[#This Row],[37]]</f>
        <v>2.3693153895337502E-5</v>
      </c>
      <c r="AN190" s="10">
        <f>3/24000000*OO[[#This Row],[96 (30JUN1985 21:00:00)-Water Temperature (C)]]*OO[[#This Row],[38]]</f>
        <v>2.190985877025E-5</v>
      </c>
      <c r="AO190" s="10">
        <f>3/24000000*OO[[#This Row],[97 (01JUL1985 00:00:00)-Water Temperature (C)]]*OO[[#This Row],[39]]</f>
        <v>1.9515968903565004E-5</v>
      </c>
      <c r="AP190" s="10">
        <f>3/24000000*OO[[#This Row],[98 (01JUL1985 03:00:00)-Water Temperature (C)]]*OO[[#This Row],[40]]</f>
        <v>1.7384318265299997E-5</v>
      </c>
      <c r="AQ190" s="10">
        <f>3/24000000*OO[[#This Row],[99 (01JUL1985 06:00:00)-Water Temperature (C)]]*OO[[#This Row],[41]]</f>
        <v>1.56575982732E-5</v>
      </c>
      <c r="AR190" s="10">
        <f>3/24000000*OO[[#This Row],[100 (01JUL1985 09:00:00)-Water Temperature (C)]]*OO[[#This Row],[42]]</f>
        <v>1.48705898680575E-5</v>
      </c>
      <c r="AS190" s="10">
        <f>3/24000000*OO[[#This Row],[101 (01JUL1985 12:00:00)-Water Temperature (C)]]*OO[[#This Row],[43]]</f>
        <v>1.438282105286E-5</v>
      </c>
      <c r="AT190" s="10">
        <f>3/24000000*OO[[#This Row],[102 (01JUL1985 15:00:00)-Water Temperature (C)]]*OO[[#This Row],[44]]</f>
        <v>1.3713106163802502E-5</v>
      </c>
      <c r="AU190" s="10">
        <f>3/24000000*OO[[#This Row],[103 (01JUL1985 18:00:00)-Water Temperature (C)]]*OO[[#This Row],[45]]</f>
        <v>1.2863786881319999E-5</v>
      </c>
      <c r="AV190" s="10">
        <f>3/24000000*OO[[#This Row],[104 (01JUL1985 21:00:00)-Water Temperature (C)]]*OO[[#This Row],[46]]</f>
        <v>1.1664157569907499E-5</v>
      </c>
      <c r="AW190" s="10">
        <f>3/24000000*OO[[#This Row],[105 (02JUL1985 00:00:00)-Water Temperature (C)]]*OO[[#This Row],[47]]</f>
        <v>1.0324450892043749E-5</v>
      </c>
      <c r="AX190" s="10">
        <f>3/24000000*OO[[#This Row],[106 (02JUL1985 03:00:00)-Water Temperature (C)]]*OO[[#This Row],[48]]</f>
        <v>9.1303419091500002E-6</v>
      </c>
      <c r="AY190" s="10">
        <f>3/24000000*OO[[#This Row],[107 (02JUL1985 06:00:00)-Water Temperature (C)]]*OO[[#This Row],[49]]</f>
        <v>8.1883234038724993E-6</v>
      </c>
      <c r="AZ190" s="10">
        <f>3/24000000*OO[[#This Row],[108 (02JUL1985 09:00:00)-Water Temperature (C)]]*OO[[#This Row],[50]]</f>
        <v>7.5304630533825004E-6</v>
      </c>
      <c r="BA190" s="10">
        <f>3/24000000*OO[[#This Row],[109 (02JUL1985 12:00:00)-Water Temperature (C)]]*OO[[#This Row],[51]]</f>
        <v>7.161536811374999E-6</v>
      </c>
      <c r="BB190" s="10">
        <f>3/24000000*OO[[#This Row],[110 (02JUL1985 15:00:00)-Water Temperature (C)]]*OO[[#This Row],[52]]</f>
        <v>6.6987466035099999E-6</v>
      </c>
      <c r="BC190" s="10">
        <f>3/24000000*OO[[#This Row],[111 (02JUL1985 18:00:00)-Water Temperature (C)]]*OO[[#This Row],[53]]</f>
        <v>6.1283896025625E-6</v>
      </c>
      <c r="BD190" s="10">
        <f>3/24000000*OO[[#This Row],[112 (02JUL1985 21:00:00)-Water Temperature (C)]]*OO[[#This Row],[54]]</f>
        <v>5.3935854373912504E-6</v>
      </c>
      <c r="BE190" s="10">
        <f>3/24000000*OO[[#This Row],[113 (03JUL1985 00:00:00)-Water Temperature (C)]]*OO[[#This Row],[55]]</f>
        <v>4.6605337011974991E-6</v>
      </c>
      <c r="BF190" s="10">
        <f>3/24000000*OO[[#This Row],[114 (03JUL1985 03:00:00)-Water Temperature (C)]]*OO[[#This Row],[56]]</f>
        <v>3.9602488657462499E-6</v>
      </c>
      <c r="BG190" s="10">
        <f>3/24000000*OO[[#This Row],[115 (03JUL1985 06:00:00)-Water Temperature (C)]]*OO[[#This Row],[57]]</f>
        <v>3.3530835236799999E-6</v>
      </c>
      <c r="BH190" s="10">
        <f>3/24000000*OO[[#This Row],[116 (03JUL1985 09:00:00)-Water Temperature (C)]]*OO[[#This Row],[58]]</f>
        <v>2.8783888245000001E-6</v>
      </c>
      <c r="BI190" s="10">
        <f>3/24000000*OO[[#This Row],[117 (03JUL1985 12:00:00)-Water Temperature (C)]]*OO[[#This Row],[59]]</f>
        <v>2.52162467315E-6</v>
      </c>
      <c r="BJ190" s="10">
        <f>3/24000000*OO[[#This Row],[118 (03JUL1985 15:00:00)-Water Temperature (C)]]*OO[[#This Row],[60]]</f>
        <v>2.1748356368007498E-6</v>
      </c>
      <c r="BK190" s="10">
        <f>3/24000000*OO[[#This Row],[119 (03JUL1985 18:00:00)-Water Temperature (C)]]*OO[[#This Row],[61]]</f>
        <v>1.8317922855400001E-6</v>
      </c>
      <c r="BL190" s="10">
        <f>3/24000000*OO[[#This Row],[120 (03JUL1985 21:00:00)-Water Temperature (C)]]*OO[[#This Row],[62]]</f>
        <v>1.4587126415962501E-6</v>
      </c>
      <c r="BM190" s="10">
        <f>3/24000000*OO[[#This Row],[121 (04JUL1985 00:00:00)-Water Temperature (C)]]*OO[[#This Row],[63]]</f>
        <v>1.1359978568847499E-6</v>
      </c>
      <c r="BN190" s="10">
        <f>3/24000000*OO[[#This Row],[122 (04JUL1985 03:00:00)-Water Temperature (C)]]*OO[[#This Row],[64]]</f>
        <v>8.993365564754999E-7</v>
      </c>
      <c r="BO190" s="10">
        <f>3/24000000*OO[[#This Row],[123 (04JUL1985 06:00:00)-Water Temperature (C)]]*OO[[#This Row],[65]]</f>
        <v>7.3809085517212497E-7</v>
      </c>
      <c r="BP190" s="10">
        <f>3/24000000*OO[[#This Row],[124 (04JUL1985 09:00:00)-Water Temperature (C)]]*OO[[#This Row],[66]]</f>
        <v>6.5675559817999999E-7</v>
      </c>
      <c r="BQ190" s="10">
        <f>3/24000000*OO[[#This Row],[125 (04JUL1985 12:00:00)-Water Temperature (C)]]*OO[[#This Row],[67]]</f>
        <v>6.0926725276250005E-7</v>
      </c>
      <c r="BR190" s="10">
        <f>3/24000000*OO[[#This Row],[126 (04JUL1985 15:00:00)-Water Temperature (C)]]*OO[[#This Row],[68]]</f>
        <v>5.7122676729599983E-7</v>
      </c>
      <c r="BS190" s="10">
        <f>3/24000000*OO[[#This Row],[127 (04JUL1985 18:00:00)-Water Temperature (C)]]*OO[[#This Row],[69]]</f>
        <v>5.4268560938637504E-7</v>
      </c>
      <c r="BT190" s="10">
        <f>3/24000000*OO[[#This Row],[128 (04JUL1985 21:00:00)-Water Temperature (C)]]*OO[[#This Row],[70]]</f>
        <v>5.0237707589699996E-7</v>
      </c>
      <c r="BU190" s="10">
        <f>3/24000000*OO[[#This Row],[129 (05JUL1985 00:00:00)-Water Temperature (C)]]*OO[[#This Row],[71]]</f>
        <v>4.4726006813399996E-7</v>
      </c>
      <c r="BV190" s="10">
        <f>3/24000000*OO[[#This Row],[130 (05JUL1985 03:00:00)-Water Temperature (C)]]*OO[[#This Row],[72]]</f>
        <v>3.9766791681562496E-7</v>
      </c>
      <c r="BW190" s="10">
        <f>3/24000000*OO[[#This Row],[131 (05JUL1985 06:00:00)-Water Temperature (C)]]*OO[[#This Row],[73]]</f>
        <v>3.5922668446087498E-7</v>
      </c>
      <c r="BX190" s="10">
        <f>3/24000000*OO[[#This Row],[132 (05JUL1985 09:00:00)-Water Temperature (C)]]*OO[[#This Row],[74]]</f>
        <v>3.493425154345E-7</v>
      </c>
      <c r="BY190" s="10">
        <f>3/24000000*OO[[#This Row],[133 (05JUL1985 12:00:00)-Water Temperature (C)]]*OO[[#This Row],[75]]</f>
        <v>3.5219829561074998E-7</v>
      </c>
      <c r="BZ190" s="10">
        <f>3/24000000*OO[[#This Row],[134 (05JUL1985 15:00:00)-Water Temperature (C)]]*OO[[#This Row],[76]]</f>
        <v>3.5904591805950003E-7</v>
      </c>
      <c r="CA190" s="10">
        <f>3/24000000*OO[[#This Row],[135 (05JUL1985 18:00:00)-Water Temperature (C)]]*OO[[#This Row],[77]]</f>
        <v>3.6110798459175E-7</v>
      </c>
      <c r="CB190" s="10">
        <f>3/24000000*OO[[#This Row],[136 (05JUL1985 21:00:00)-Water Temperature (C)]]*OO[[#This Row],[78]]</f>
        <v>3.4632560632650002E-7</v>
      </c>
      <c r="CC190" s="10">
        <f>3/24000000*OO[[#This Row],[137 (06JUL1985 00:00:00)-Water Temperature (C)]]*OO[[#This Row],[79]]</f>
        <v>3.2023786743549998E-7</v>
      </c>
      <c r="CD190" s="10">
        <f>3/24000000*OO[[#This Row],[138 (06JUL1985 03:00:00)-Water Temperature (C)]]*OO[[#This Row],[80]]</f>
        <v>2.9478420472874993E-7</v>
      </c>
      <c r="CE190" s="10">
        <f>3/24000000*OO[[#This Row],[139 (06JUL1985 06:00:00)-Water Temperature (C)]]*OO[[#This Row],[81]]</f>
        <v>2.7436177357199992E-7</v>
      </c>
      <c r="CF190" s="10">
        <f>3/24000000*OO[[#This Row],[140 (06JUL1985 09:00:00)-Water Temperature (C)]]*OO[[#This Row],[82]]</f>
        <v>2.7299802532050001E-7</v>
      </c>
      <c r="CG190" s="10">
        <f>3/24000000*OO[[#This Row],[141 (06JUL1985 12:00:00)-Water Temperature (C)]]*OO[[#This Row],[83]]</f>
        <v>2.80342782198E-7</v>
      </c>
      <c r="CH190" s="10">
        <f>3/24000000*OO[[#This Row],[142 (06JUL1985 15:00:00)-Water Temperature (C)]]*OO[[#This Row],[84]]</f>
        <v>2.9143785844999994E-7</v>
      </c>
      <c r="CI190" s="10">
        <f>3/24000000*OO[[#This Row],[143 (06JUL1985 18:00:00)-Water Temperature (C)]]*OO[[#This Row],[85]]</f>
        <v>2.9700677000350001E-7</v>
      </c>
      <c r="CJ190" s="10">
        <f>3/24000000*OO[[#This Row],[144 (06JUL1985 21:00:00)-Water Temperature (C)]]*OO[[#This Row],[86]]</f>
        <v>2.8904792897999993E-7</v>
      </c>
      <c r="CK190" s="10">
        <f>3/24000000*OO[[#This Row],[145 (07JUL1985 00:00:00)-Water Temperature (C)]]*OO[[#This Row],[87]]</f>
        <v>2.6959952218537495E-7</v>
      </c>
      <c r="CL190" s="10">
        <f>3/24000000*OO[[#This Row],[146 (07JUL1985 03:00:00)-Water Temperature (C)]]*OO[[#This Row],[88]]</f>
        <v>2.4935455114562501E-7</v>
      </c>
      <c r="CM190" s="10">
        <f>3/24000000*OO[[#This Row],[147 (07JUL1985 06:00:00)-Water Temperature (C)]]*OO[[#This Row],[89]]</f>
        <v>2.3298447325062499E-7</v>
      </c>
      <c r="CN190" s="10">
        <f>3/24000000*OO[[#This Row],[148 (07JUL1985 09:00:00)-Water Temperature (C)]]*OO[[#This Row],[90]]</f>
        <v>2.2944911988554998E-7</v>
      </c>
      <c r="CO190" s="10">
        <f>3/24000000*OO[[#This Row],[149 (07JUL1985 12:00:00)-Water Temperature (C)]]*OO[[#This Row],[91]]</f>
        <v>2.2503557866559995E-7</v>
      </c>
      <c r="CP190" s="10">
        <f>3/24000000*OO[[#This Row],[150 (07JUL1985 15:00:00)-Water Temperature (C)]]*OO[[#This Row],[92]]</f>
        <v>2.2788620379524999E-7</v>
      </c>
      <c r="CQ190" s="10">
        <f>3/24000000*OO[[#This Row],[151 (07JUL1985 18:00:00)-Water Temperature (C)]]*OO[[#This Row],[93]]</f>
        <v>2.2745639183433747E-7</v>
      </c>
      <c r="CR190" s="10">
        <f>3/24000000*OO[[#This Row],[152 (07JUL1985 21:00:00)-Water Temperature (C)]]*OO[[#This Row],[94]]</f>
        <v>2.1830651483405E-7</v>
      </c>
      <c r="CS190" s="10">
        <f>3/24000000*OO[[#This Row],[153 (08JUL1985 00:00:00)-Water Temperature (C)]]*OO[[#This Row],[95]]</f>
        <v>2.0267770538095E-7</v>
      </c>
      <c r="CT190" s="10">
        <f>3/24000000*OO[[#This Row],[154 (08JUL1985 03:00:00)-Water Temperature (C)]]*OO[[#This Row],[96]]</f>
        <v>1.85278906133175E-7</v>
      </c>
      <c r="CU190" s="10">
        <f>3/24000000*OO[[#This Row],[155 (08JUL1985 06:00:00)-Water Temperature (C)]]*OO[[#This Row],[97]]</f>
        <v>1.7089424674591247E-7</v>
      </c>
      <c r="CV190" s="10">
        <f>3/24000000*OO[[#This Row],[156 (08JUL1985 09:00:00)-Water Temperature (C)]]*OO[[#This Row],[98]]</f>
        <v>1.674736706074375E-7</v>
      </c>
      <c r="CW190" s="10">
        <f>3/24000000*OO[[#This Row],[157 (08JUL1985 12:00:00)-Water Temperature (C)]]*OO[[#This Row],[99]]</f>
        <v>1.6882171122235E-7</v>
      </c>
    </row>
    <row r="191" spans="1:101" x14ac:dyDescent="0.35">
      <c r="A191" t="s">
        <v>197</v>
      </c>
      <c r="B191">
        <v>897.67859999999996</v>
      </c>
      <c r="C191" s="10">
        <f>3/24*OO[[#This Row],[59 (26JUN1985 06:00:00)-Water Temperature (C)]]*OO[[#This Row],[1]]/SUM(OO[1])</f>
        <v>0</v>
      </c>
      <c r="D191" s="10">
        <f>3/24*OO[[#This Row],[60 (26JUN1985 09:00:00)-Water Temperature (C)]]*OO[[#This Row],[2]]/SUM(OO[2])</f>
        <v>0</v>
      </c>
      <c r="E191" s="10">
        <f>3/24*OO[[#This Row],[61 (26JUN1985 12:00:00)-Water Temperature (C)]]*OO[[#This Row],[3]]/SUM(OO[3])</f>
        <v>0</v>
      </c>
      <c r="F191" s="10">
        <f>3/24*OO[[#This Row],[62 (26JUN1985 15:00:00)-Water Temperature (C)]]*OO[[#This Row],[4]]/SUM(OO[4])</f>
        <v>0</v>
      </c>
      <c r="G191" s="10">
        <f>3/24*OO[[#This Row],[63 (26JUN1985 18:00:00)-Water Temperature (C)]]*OO[[#This Row],[5]]/SUM(OO[5])</f>
        <v>0</v>
      </c>
      <c r="H191" s="10">
        <f>3/24*OO[[#This Row],[64 (26JUN1985 21:00:00)-Water Temperature (C)]]*OO[[#This Row],[6]]/SUM(OO[6])</f>
        <v>0</v>
      </c>
      <c r="I191" s="10">
        <f>3/24*OO[[#This Row],[65 (27JUN1985 00:00:00)-Water Temperature (C)]]*OO[[#This Row],[7]]/SUM(OO[7])</f>
        <v>5.7923552575814318E-41</v>
      </c>
      <c r="J191" s="10">
        <f>3/24*OO[[#This Row],[66 (27JUN1985 03:00:00)-Water Temperature (C)]]*OO[[#This Row],[8]]/SUM(OO[8])</f>
        <v>4.7939775301120424E-29</v>
      </c>
      <c r="K191" s="10">
        <f>3/24*OO[[#This Row],[67 (27JUN1985 06:00:00)-Water Temperature (C)]]*OO[[#This Row],[9]]/SUM(OO[9])</f>
        <v>1.9423564623808981E-17</v>
      </c>
      <c r="L191" s="10">
        <f>3/24*OO[[#This Row],[68 (27JUN1985 09:00:00)-Water Temperature (C)]]*OO[[#This Row],[10]]/SUM(OO[10])</f>
        <v>2.4963126018056166E-9</v>
      </c>
      <c r="M191" s="10">
        <f>3/24*OO[[#This Row],[69 (27JUN1985 12:00:00)-Water Temperature (C)]]*OO[[#This Row],[11]]/SUM(OO[11])</f>
        <v>4.5397343658754263E-6</v>
      </c>
      <c r="N191" s="10">
        <f>3/24*OO[[#This Row],[70 (27JUN1985 15:00:00)-Water Temperature (C)]]*OO[[#This Row],[12]]/SUM(OO[12])</f>
        <v>4.8887981114738484E-4</v>
      </c>
      <c r="O191" s="10">
        <f>3/24*OO[[#This Row],[71 (27JUN1985 18:00:00)-Water Temperature (C)]]*OO[[#This Row],[13]]/SUM(OO[13])</f>
        <v>8.9936560927487193E-3</v>
      </c>
      <c r="P191" s="10">
        <f>3/24*OO[[#This Row],[72 (27JUN1985 21:00:00)-Water Temperature (C)]]*OO[[#This Row],[14]]/SUM(OO[14])</f>
        <v>4.4378032663848634E-2</v>
      </c>
      <c r="Q191" s="10">
        <f>3/24*OO[[#This Row],[73 (28JUN1985 00:00:00)-Water Temperature (C)]]*OO[[#This Row],[15]]/SUM(OO[15])</f>
        <v>7.938414869405673E-2</v>
      </c>
      <c r="R191" s="10">
        <f>3/24*OO[[#This Row],[74 (28JUN1985 03:00:00)-Water Temperature (C)]]*OO[[#This Row],[16]]/SUM(OO[16])</f>
        <v>6.4399879862326495E-2</v>
      </c>
      <c r="S191" s="10">
        <f>3/24*OO[[#This Row],[75 (28JUN1985 06:00:00)-Water Temperature (C)]]*OO[[#This Row],[17]]/SUM(OO[17])</f>
        <v>2.754684034976566E-2</v>
      </c>
      <c r="T191" s="10">
        <f>3/24*OO[[#This Row],[76 (28JUN1985 09:00:00)-Water Temperature (C)]]*OO[[#This Row],[18]]/SUM(OO[18])</f>
        <v>7.1722001865018141E-3</v>
      </c>
      <c r="U191" s="10">
        <f>3/24*OO[[#This Row],[77 (28JUN1985 12:00:00)-Water Temperature (C)]]*OO[[#This Row],[19]]/SUM(OO[19])</f>
        <v>1.2679270805926474E-3</v>
      </c>
      <c r="V191" s="10">
        <f>3/24000000*OO[[#This Row],[78 (28JUN1985 15:00:00)-Water Temperature (C)]]*OO[[#This Row],[20]]</f>
        <v>2.0280377103577498E-4</v>
      </c>
      <c r="W191" s="10">
        <f>3/24000000*OO[[#This Row],[79 (28JUN1985 18:00:00)-Water Temperature (C)]]*OO[[#This Row],[21]]</f>
        <v>6.0665704316137499E-5</v>
      </c>
      <c r="X191" s="10">
        <f>3/24000000*OO[[#This Row],[80 (28JUN1985 21:00:00)-Water Temperature (C)]]*OO[[#This Row],[22]]</f>
        <v>4.1035439437199996E-5</v>
      </c>
      <c r="Y191" s="10">
        <f>3/24000000*OO[[#This Row],[81 (29JUN1985 00:00:00)-Water Temperature (C)]]*OO[[#This Row],[23]]</f>
        <v>3.5689361380799996E-5</v>
      </c>
      <c r="Z191" s="10">
        <f>3/24000000*OO[[#This Row],[82 (29JUN1985 03:00:00)-Water Temperature (C)]]*OO[[#This Row],[24]]</f>
        <v>3.2978089424999999E-5</v>
      </c>
      <c r="AA191" s="10">
        <f>3/24000000*OO[[#This Row],[83 (29JUN1985 06:00:00)-Water Temperature (C)]]*OO[[#This Row],[25]]</f>
        <v>3.1149238244574997E-5</v>
      </c>
      <c r="AB191" s="10">
        <f>3/24000000*OO[[#This Row],[84 (29JUN1985 09:00:00)-Water Temperature (C)]]*OO[[#This Row],[26]]</f>
        <v>3.0165457334249999E-5</v>
      </c>
      <c r="AC191" s="10">
        <f>3/24000000*OO[[#This Row],[85 (29JUN1985 12:00:00)-Water Temperature (C)]]*OO[[#This Row],[27]]</f>
        <v>2.8524906231249998E-5</v>
      </c>
      <c r="AD191" s="10">
        <f>3/24000000*OO[[#This Row],[86 (29JUN1985 15:00:00)-Water Temperature (C)]]*OO[[#This Row],[28]]</f>
        <v>2.6606889834249994E-5</v>
      </c>
      <c r="AE191" s="10">
        <f>3/24000000*OO[[#This Row],[88 (29JUN1985 21:00:00)-Water Temperature (C)]]*OO[[#This Row],[30]]</f>
        <v>2.2672763653249999E-5</v>
      </c>
      <c r="AF191" s="10">
        <f>3/24000000*OO[[#This Row],[88 (29JUN1985 21:00:00)-Water Temperature (C)]]*OO[[#This Row],[30]]</f>
        <v>2.2672763653249999E-5</v>
      </c>
      <c r="AG191" s="10">
        <f>3/24000000*OO[[#This Row],[89 (30JUN1985 00:00:00)-Water Temperature (C)]]*OO[[#This Row],[31]]</f>
        <v>2.1207217680000001E-5</v>
      </c>
      <c r="AH191" s="10">
        <f>3/24000000*OO[[#This Row],[90 (30JUN1985 03:00:00)-Water Temperature (C)]]*OO[[#This Row],[32]]</f>
        <v>2.1039679878250001E-5</v>
      </c>
      <c r="AI191" s="10">
        <f>3/24000000*OO[[#This Row],[91 (30JUN1985 06:00:00)-Water Temperature (C)]]*OO[[#This Row],[33]]</f>
        <v>2.1802175681562497E-5</v>
      </c>
      <c r="AJ191" s="10">
        <f>3/24000000*OO[[#This Row],[92 (30JUN1985 09:00:00)-Water Temperature (C)]]*OO[[#This Row],[34]]</f>
        <v>2.3396834215299999E-5</v>
      </c>
      <c r="AK191" s="10">
        <f>3/24000000*OO[[#This Row],[93 (30JUN1985 12:00:00)-Water Temperature (C)]]*OO[[#This Row],[35]]</f>
        <v>2.4351809056837501E-5</v>
      </c>
      <c r="AL191" s="10">
        <f>3/24000000*OO[[#This Row],[94 (30JUN1985 15:00:00)-Water Temperature (C)]]*OO[[#This Row],[36]]</f>
        <v>2.4282951501149995E-5</v>
      </c>
      <c r="AM191" s="10">
        <f>3/24000000*OO[[#This Row],[95 (30JUN1985 18:00:00)-Water Temperature (C)]]*OO[[#This Row],[37]]</f>
        <v>2.3528130708525E-5</v>
      </c>
      <c r="AN191" s="10">
        <f>3/24000000*OO[[#This Row],[96 (30JUN1985 21:00:00)-Water Temperature (C)]]*OO[[#This Row],[38]]</f>
        <v>2.1819145433662501E-5</v>
      </c>
      <c r="AO191" s="10">
        <f>3/24000000*OO[[#This Row],[97 (01JUL1985 00:00:00)-Water Temperature (C)]]*OO[[#This Row],[39]]</f>
        <v>1.9464964086202498E-5</v>
      </c>
      <c r="AP191" s="10">
        <f>3/24000000*OO[[#This Row],[98 (01JUL1985 03:00:00)-Water Temperature (C)]]*OO[[#This Row],[40]]</f>
        <v>1.7347016209337497E-5</v>
      </c>
      <c r="AQ191" s="10">
        <f>3/24000000*OO[[#This Row],[99 (01JUL1985 06:00:00)-Water Temperature (C)]]*OO[[#This Row],[41]]</f>
        <v>1.5625764019162501E-5</v>
      </c>
      <c r="AR191" s="10">
        <f>3/24000000*OO[[#This Row],[100 (01JUL1985 09:00:00)-Water Temperature (C)]]*OO[[#This Row],[42]]</f>
        <v>1.4819591796356252E-5</v>
      </c>
      <c r="AS191" s="10">
        <f>3/24000000*OO[[#This Row],[101 (01JUL1985 12:00:00)-Water Temperature (C)]]*OO[[#This Row],[43]]</f>
        <v>1.4338489037849998E-5</v>
      </c>
      <c r="AT191" s="10">
        <f>3/24000000*OO[[#This Row],[102 (01JUL1985 15:00:00)-Water Temperature (C)]]*OO[[#This Row],[44]]</f>
        <v>1.3708456806896249E-5</v>
      </c>
      <c r="AU191" s="10">
        <f>3/24000000*OO[[#This Row],[103 (01JUL1985 18:00:00)-Water Temperature (C)]]*OO[[#This Row],[45]]</f>
        <v>1.2891878221970001E-5</v>
      </c>
      <c r="AV191" s="10">
        <f>3/24000000*OO[[#This Row],[104 (01JUL1985 21:00:00)-Water Temperature (C)]]*OO[[#This Row],[46]]</f>
        <v>1.1710612436759997E-5</v>
      </c>
      <c r="AW191" s="10">
        <f>3/24000000*OO[[#This Row],[105 (02JUL1985 00:00:00)-Water Temperature (C)]]*OO[[#This Row],[47]]</f>
        <v>1.0382736383875E-5</v>
      </c>
      <c r="AX191" s="10">
        <f>3/24000000*OO[[#This Row],[106 (02JUL1985 03:00:00)-Water Temperature (C)]]*OO[[#This Row],[48]]</f>
        <v>9.1832376584375006E-6</v>
      </c>
      <c r="AY191" s="10">
        <f>3/24000000*OO[[#This Row],[107 (02JUL1985 06:00:00)-Water Temperature (C)]]*OO[[#This Row],[49]]</f>
        <v>8.2270573886875006E-6</v>
      </c>
      <c r="AZ191" s="10">
        <f>3/24000000*OO[[#This Row],[108 (02JUL1985 09:00:00)-Water Temperature (C)]]*OO[[#This Row],[50]]</f>
        <v>7.55806847189625E-6</v>
      </c>
      <c r="BA191" s="10">
        <f>3/24000000*OO[[#This Row],[109 (02JUL1985 12:00:00)-Water Temperature (C)]]*OO[[#This Row],[51]]</f>
        <v>7.18899465456375E-6</v>
      </c>
      <c r="BB191" s="10">
        <f>3/24000000*OO[[#This Row],[110 (02JUL1985 15:00:00)-Water Temperature (C)]]*OO[[#This Row],[52]]</f>
        <v>6.7448387504437491E-6</v>
      </c>
      <c r="BC191" s="10">
        <f>3/24000000*OO[[#This Row],[111 (02JUL1985 18:00:00)-Water Temperature (C)]]*OO[[#This Row],[53]]</f>
        <v>6.1910220010312498E-6</v>
      </c>
      <c r="BD191" s="10">
        <f>3/24000000*OO[[#This Row],[112 (02JUL1985 21:00:00)-Water Temperature (C)]]*OO[[#This Row],[54]]</f>
        <v>5.467521603940001E-6</v>
      </c>
      <c r="BE191" s="10">
        <f>3/24000000*OO[[#This Row],[113 (03JUL1985 00:00:00)-Water Temperature (C)]]*OO[[#This Row],[55]]</f>
        <v>4.7379017603600005E-6</v>
      </c>
      <c r="BF191" s="10">
        <f>3/24000000*OO[[#This Row],[114 (03JUL1985 03:00:00)-Water Temperature (C)]]*OO[[#This Row],[56]]</f>
        <v>4.0336490721225004E-6</v>
      </c>
      <c r="BG191" s="10">
        <f>3/24000000*OO[[#This Row],[115 (03JUL1985 06:00:00)-Water Temperature (C)]]*OO[[#This Row],[57]]</f>
        <v>3.4154481987249997E-6</v>
      </c>
      <c r="BH191" s="10">
        <f>3/24000000*OO[[#This Row],[116 (03JUL1985 09:00:00)-Water Temperature (C)]]*OO[[#This Row],[58]]</f>
        <v>2.9325142118587498E-6</v>
      </c>
      <c r="BI191" s="10">
        <f>3/24000000*OO[[#This Row],[117 (03JUL1985 12:00:00)-Water Temperature (C)]]*OO[[#This Row],[59]]</f>
        <v>2.5734028819999999E-6</v>
      </c>
      <c r="BJ191" s="10">
        <f>3/24000000*OO[[#This Row],[118 (03JUL1985 15:00:00)-Water Temperature (C)]]*OO[[#This Row],[60]]</f>
        <v>2.2280705875825004E-6</v>
      </c>
      <c r="BK191" s="10">
        <f>3/24000000*OO[[#This Row],[119 (03JUL1985 18:00:00)-Water Temperature (C)]]*OO[[#This Row],[61]]</f>
        <v>1.8850622017717501E-6</v>
      </c>
      <c r="BL191" s="10">
        <f>3/24000000*OO[[#This Row],[120 (03JUL1985 21:00:00)-Water Temperature (C)]]*OO[[#This Row],[62]]</f>
        <v>1.5068353580264999E-6</v>
      </c>
      <c r="BM191" s="10">
        <f>3/24000000*OO[[#This Row],[121 (04JUL1985 00:00:00)-Water Temperature (C)]]*OO[[#This Row],[63]]</f>
        <v>1.173774845434375E-6</v>
      </c>
      <c r="BN191" s="10">
        <f>3/24000000*OO[[#This Row],[122 (04JUL1985 03:00:00)-Water Temperature (C)]]*OO[[#This Row],[64]]</f>
        <v>9.2637577487999993E-7</v>
      </c>
      <c r="BO191" s="10">
        <f>3/24000000*OO[[#This Row],[123 (04JUL1985 06:00:00)-Water Temperature (C)]]*OO[[#This Row],[65]]</f>
        <v>7.5597659603124986E-7</v>
      </c>
      <c r="BP191" s="10">
        <f>3/24000000*OO[[#This Row],[124 (04JUL1985 09:00:00)-Water Temperature (C)]]*OO[[#This Row],[66]]</f>
        <v>6.6836754319499993E-7</v>
      </c>
      <c r="BQ191" s="10">
        <f>3/24000000*OO[[#This Row],[125 (04JUL1985 12:00:00)-Water Temperature (C)]]*OO[[#This Row],[67]]</f>
        <v>6.1753254463299991E-7</v>
      </c>
      <c r="BR191" s="10">
        <f>3/24000000*OO[[#This Row],[126 (04JUL1985 15:00:00)-Water Temperature (C)]]*OO[[#This Row],[68]]</f>
        <v>5.7797416474874991E-7</v>
      </c>
      <c r="BS191" s="10">
        <f>3/24000000*OO[[#This Row],[127 (04JUL1985 18:00:00)-Water Temperature (C)]]*OO[[#This Row],[69]]</f>
        <v>5.4901862757499992E-7</v>
      </c>
      <c r="BT191" s="10">
        <f>3/24000000*OO[[#This Row],[128 (04JUL1985 21:00:00)-Water Temperature (C)]]*OO[[#This Row],[70]]</f>
        <v>5.0885712980987502E-7</v>
      </c>
      <c r="BU191" s="10">
        <f>3/24000000*OO[[#This Row],[129 (05JUL1985 00:00:00)-Water Temperature (C)]]*OO[[#This Row],[71]]</f>
        <v>4.53422264528E-7</v>
      </c>
      <c r="BV191" s="10">
        <f>3/24000000*OO[[#This Row],[130 (05JUL1985 03:00:00)-Water Temperature (C)]]*OO[[#This Row],[72]]</f>
        <v>4.029827215994999E-7</v>
      </c>
      <c r="BW191" s="10">
        <f>3/24000000*OO[[#This Row],[131 (05JUL1985 06:00:00)-Water Temperature (C)]]*OO[[#This Row],[73]]</f>
        <v>3.6329336257562499E-7</v>
      </c>
      <c r="BX191" s="10">
        <f>3/24000000*OO[[#This Row],[132 (05JUL1985 09:00:00)-Water Temperature (C)]]*OO[[#This Row],[74]]</f>
        <v>3.5182917504637502E-7</v>
      </c>
      <c r="BY191" s="10">
        <f>3/24000000*OO[[#This Row],[133 (05JUL1985 12:00:00)-Water Temperature (C)]]*OO[[#This Row],[75]]</f>
        <v>3.5382405897650001E-7</v>
      </c>
      <c r="BZ191" s="10">
        <f>3/24000000*OO[[#This Row],[134 (05JUL1985 15:00:00)-Water Temperature (C)]]*OO[[#This Row],[76]]</f>
        <v>3.6038064196625003E-7</v>
      </c>
      <c r="CA191" s="10">
        <f>3/24000000*OO[[#This Row],[135 (05JUL1985 18:00:00)-Water Temperature (C)]]*OO[[#This Row],[77]]</f>
        <v>3.6288353099999998E-7</v>
      </c>
      <c r="CB191" s="10">
        <f>3/24000000*OO[[#This Row],[136 (05JUL1985 21:00:00)-Water Temperature (C)]]*OO[[#This Row],[78]]</f>
        <v>3.4874355197237498E-7</v>
      </c>
      <c r="CC191" s="10">
        <f>3/24000000*OO[[#This Row],[137 (06JUL1985 00:00:00)-Water Temperature (C)]]*OO[[#This Row],[79]]</f>
        <v>3.2288321602687494E-7</v>
      </c>
      <c r="CD191" s="10">
        <f>3/24000000*OO[[#This Row],[138 (06JUL1985 03:00:00)-Water Temperature (C)]]*OO[[#This Row],[80]]</f>
        <v>2.9728878779149996E-7</v>
      </c>
      <c r="CE191" s="10">
        <f>3/24000000*OO[[#This Row],[139 (06JUL1985 06:00:00)-Water Temperature (C)]]*OO[[#This Row],[81]]</f>
        <v>2.7640531341549996E-7</v>
      </c>
      <c r="CF191" s="10">
        <f>3/24000000*OO[[#This Row],[140 (06JUL1985 09:00:00)-Water Temperature (C)]]*OO[[#This Row],[82]]</f>
        <v>2.7395493632062495E-7</v>
      </c>
      <c r="CG191" s="10">
        <f>3/24000000*OO[[#This Row],[141 (06JUL1985 12:00:00)-Water Temperature (C)]]*OO[[#This Row],[83]]</f>
        <v>2.8061330865975E-7</v>
      </c>
      <c r="CH191" s="10">
        <f>3/24000000*OO[[#This Row],[142 (06JUL1985 15:00:00)-Water Temperature (C)]]*OO[[#This Row],[84]]</f>
        <v>2.9139779674349998E-7</v>
      </c>
      <c r="CI191" s="10">
        <f>3/24000000*OO[[#This Row],[143 (06JUL1985 18:00:00)-Water Temperature (C)]]*OO[[#This Row],[85]]</f>
        <v>2.9753736025899997E-7</v>
      </c>
      <c r="CJ191" s="10">
        <f>3/24000000*OO[[#This Row],[144 (06JUL1985 21:00:00)-Water Temperature (C)]]*OO[[#This Row],[86]]</f>
        <v>2.9038510540462502E-7</v>
      </c>
      <c r="CK191" s="10">
        <f>3/24000000*OO[[#This Row],[145 (07JUL1985 00:00:00)-Water Temperature (C)]]*OO[[#This Row],[87]]</f>
        <v>2.7148369433062502E-7</v>
      </c>
      <c r="CL191" s="10">
        <f>3/24000000*OO[[#This Row],[146 (07JUL1985 03:00:00)-Water Temperature (C)]]*OO[[#This Row],[88]]</f>
        <v>2.5127113460000001E-7</v>
      </c>
      <c r="CM191" s="10">
        <f>3/24000000*OO[[#This Row],[147 (07JUL1985 06:00:00)-Water Temperature (C)]]*OO[[#This Row],[89]]</f>
        <v>2.3452594301962501E-7</v>
      </c>
      <c r="CN191" s="10">
        <f>3/24000000*OO[[#This Row],[148 (07JUL1985 09:00:00)-Water Temperature (C)]]*OO[[#This Row],[90]]</f>
        <v>2.3026414872615E-7</v>
      </c>
      <c r="CO191" s="10">
        <f>3/24000000*OO[[#This Row],[149 (07JUL1985 12:00:00)-Water Temperature (C)]]*OO[[#This Row],[91]]</f>
        <v>2.2558939641716249E-7</v>
      </c>
      <c r="CP191" s="10">
        <f>3/24000000*OO[[#This Row],[150 (07JUL1985 15:00:00)-Water Temperature (C)]]*OO[[#This Row],[92]]</f>
        <v>2.2828587701672497E-7</v>
      </c>
      <c r="CQ191" s="10">
        <f>3/24000000*OO[[#This Row],[151 (07JUL1985 18:00:00)-Water Temperature (C)]]*OO[[#This Row],[93]]</f>
        <v>2.2843122619475002E-7</v>
      </c>
      <c r="CR191" s="10">
        <f>3/24000000*OO[[#This Row],[152 (07JUL1985 21:00:00)-Water Temperature (C)]]*OO[[#This Row],[94]]</f>
        <v>2.1976366211760002E-7</v>
      </c>
      <c r="CS191" s="10">
        <f>3/24000000*OO[[#This Row],[153 (08JUL1985 00:00:00)-Water Temperature (C)]]*OO[[#This Row],[95]]</f>
        <v>2.0450504011125E-7</v>
      </c>
      <c r="CT191" s="10">
        <f>3/24000000*OO[[#This Row],[154 (08JUL1985 03:00:00)-Water Temperature (C)]]*OO[[#This Row],[96]]</f>
        <v>1.87180311732E-7</v>
      </c>
      <c r="CU191" s="10">
        <f>3/24000000*OO[[#This Row],[155 (08JUL1985 06:00:00)-Water Temperature (C)]]*OO[[#This Row],[97]]</f>
        <v>1.7261696891699999E-7</v>
      </c>
      <c r="CV191" s="10">
        <f>3/24000000*OO[[#This Row],[156 (08JUL1985 09:00:00)-Water Temperature (C)]]*OO[[#This Row],[98]]</f>
        <v>1.6870304441407499E-7</v>
      </c>
      <c r="CW191" s="10">
        <f>3/24000000*OO[[#This Row],[157 (08JUL1985 12:00:00)-Water Temperature (C)]]*OO[[#This Row],[99]]</f>
        <v>1.69778544285E-7</v>
      </c>
    </row>
    <row r="192" spans="1:101" x14ac:dyDescent="0.35">
      <c r="A192" t="s">
        <v>198</v>
      </c>
      <c r="B192">
        <v>870.54539999999997</v>
      </c>
      <c r="C192" s="10">
        <f>3/24*OO[[#This Row],[59 (26JUN1985 06:00:00)-Water Temperature (C)]]*OO[[#This Row],[1]]/SUM(OO[1])</f>
        <v>0</v>
      </c>
      <c r="D192" s="10">
        <f>3/24*OO[[#This Row],[60 (26JUN1985 09:00:00)-Water Temperature (C)]]*OO[[#This Row],[2]]/SUM(OO[2])</f>
        <v>0</v>
      </c>
      <c r="E192" s="10">
        <f>3/24*OO[[#This Row],[61 (26JUN1985 12:00:00)-Water Temperature (C)]]*OO[[#This Row],[3]]/SUM(OO[3])</f>
        <v>0</v>
      </c>
      <c r="F192" s="10">
        <f>3/24*OO[[#This Row],[62 (26JUN1985 15:00:00)-Water Temperature (C)]]*OO[[#This Row],[4]]/SUM(OO[4])</f>
        <v>0</v>
      </c>
      <c r="G192" s="10">
        <f>3/24*OO[[#This Row],[63 (26JUN1985 18:00:00)-Water Temperature (C)]]*OO[[#This Row],[5]]/SUM(OO[5])</f>
        <v>0</v>
      </c>
      <c r="H192" s="10">
        <f>3/24*OO[[#This Row],[64 (26JUN1985 21:00:00)-Water Temperature (C)]]*OO[[#This Row],[6]]/SUM(OO[6])</f>
        <v>0</v>
      </c>
      <c r="I192" s="10">
        <f>3/24*OO[[#This Row],[65 (27JUN1985 00:00:00)-Water Temperature (C)]]*OO[[#This Row],[7]]/SUM(OO[7])</f>
        <v>8.6560736079004485E-42</v>
      </c>
      <c r="J192" s="10">
        <f>3/24*OO[[#This Row],[66 (27JUN1985 03:00:00)-Water Temperature (C)]]*OO[[#This Row],[8]]/SUM(OO[8])</f>
        <v>6.9772796938150792E-30</v>
      </c>
      <c r="K192" s="10">
        <f>3/24*OO[[#This Row],[67 (27JUN1985 06:00:00)-Water Temperature (C)]]*OO[[#This Row],[9]]/SUM(OO[9])</f>
        <v>2.7641291036135587E-18</v>
      </c>
      <c r="L192" s="10">
        <f>3/24*OO[[#This Row],[68 (27JUN1985 09:00:00)-Water Temperature (C)]]*OO[[#This Row],[10]]/SUM(OO[10])</f>
        <v>1.1015536351408432E-9</v>
      </c>
      <c r="M192" s="10">
        <f>3/24*OO[[#This Row],[69 (27JUN1985 12:00:00)-Water Temperature (C)]]*OO[[#This Row],[11]]/SUM(OO[11])</f>
        <v>2.6891923860072016E-6</v>
      </c>
      <c r="N192" s="10">
        <f>3/24*OO[[#This Row],[70 (27JUN1985 15:00:00)-Water Temperature (C)]]*OO[[#This Row],[12]]/SUM(OO[12])</f>
        <v>3.424614574929435E-4</v>
      </c>
      <c r="O192" s="10">
        <f>3/24*OO[[#This Row],[71 (27JUN1985 18:00:00)-Water Temperature (C)]]*OO[[#This Row],[13]]/SUM(OO[13])</f>
        <v>7.1486720109478165E-3</v>
      </c>
      <c r="P192" s="10">
        <f>3/24*OO[[#This Row],[72 (27JUN1985 21:00:00)-Water Temperature (C)]]*OO[[#This Row],[14]]/SUM(OO[14])</f>
        <v>3.9147069500810108E-2</v>
      </c>
      <c r="Q192" s="10">
        <f>3/24*OO[[#This Row],[73 (28JUN1985 00:00:00)-Water Temperature (C)]]*OO[[#This Row],[15]]/SUM(OO[15])</f>
        <v>7.6408754355369049E-2</v>
      </c>
      <c r="R192" s="10">
        <f>3/24*OO[[#This Row],[74 (28JUN1985 03:00:00)-Water Temperature (C)]]*OO[[#This Row],[16]]/SUM(OO[16])</f>
        <v>6.6834003661894181E-2</v>
      </c>
      <c r="S192" s="10">
        <f>3/24*OO[[#This Row],[75 (28JUN1985 06:00:00)-Water Temperature (C)]]*OO[[#This Row],[17]]/SUM(OO[17])</f>
        <v>3.0520102719245511E-2</v>
      </c>
      <c r="T192" s="10">
        <f>3/24*OO[[#This Row],[76 (28JUN1985 09:00:00)-Water Temperature (C)]]*OO[[#This Row],[18]]/SUM(OO[18])</f>
        <v>8.3931036814501574E-3</v>
      </c>
      <c r="U192" s="10">
        <f>3/24*OO[[#This Row],[77 (28JUN1985 12:00:00)-Water Temperature (C)]]*OO[[#This Row],[19]]/SUM(OO[19])</f>
        <v>1.5444886549753544E-3</v>
      </c>
      <c r="V192" s="10">
        <f>3/24000000*OO[[#This Row],[78 (28JUN1985 15:00:00)-Water Temperature (C)]]*OO[[#This Row],[20]]</f>
        <v>2.43877693542875E-4</v>
      </c>
      <c r="W192" s="10">
        <f>3/24000000*OO[[#This Row],[79 (28JUN1985 18:00:00)-Water Temperature (C)]]*OO[[#This Row],[21]]</f>
        <v>6.5206063949512487E-5</v>
      </c>
      <c r="X192" s="10">
        <f>3/24000000*OO[[#This Row],[80 (28JUN1985 21:00:00)-Water Temperature (C)]]*OO[[#This Row],[22]]</f>
        <v>4.1324841990299998E-5</v>
      </c>
      <c r="Y192" s="10">
        <f>3/24000000*OO[[#This Row],[81 (29JUN1985 00:00:00)-Water Temperature (C)]]*OO[[#This Row],[23]]</f>
        <v>3.5452512953574994E-5</v>
      </c>
      <c r="Z192" s="10">
        <f>3/24000000*OO[[#This Row],[82 (29JUN1985 03:00:00)-Water Temperature (C)]]*OO[[#This Row],[24]]</f>
        <v>3.2617264078600001E-5</v>
      </c>
      <c r="AA192" s="10">
        <f>3/24000000*OO[[#This Row],[83 (29JUN1985 06:00:00)-Water Temperature (C)]]*OO[[#This Row],[25]]</f>
        <v>3.0759002010600001E-5</v>
      </c>
      <c r="AB192" s="10">
        <f>3/24000000*OO[[#This Row],[84 (29JUN1985 09:00:00)-Water Temperature (C)]]*OO[[#This Row],[26]]</f>
        <v>2.9796367582125E-5</v>
      </c>
      <c r="AC192" s="10">
        <f>3/24000000*OO[[#This Row],[85 (29JUN1985 12:00:00)-Water Temperature (C)]]*OO[[#This Row],[27]]</f>
        <v>2.8232979821887495E-5</v>
      </c>
      <c r="AD192" s="10">
        <f>3/24000000*OO[[#This Row],[86 (29JUN1985 15:00:00)-Water Temperature (C)]]*OO[[#This Row],[28]]</f>
        <v>2.6352636020000001E-5</v>
      </c>
      <c r="AE192" s="10">
        <f>3/24000000*OO[[#This Row],[88 (29JUN1985 21:00:00)-Water Temperature (C)]]*OO[[#This Row],[30]]</f>
        <v>2.2430721187625E-5</v>
      </c>
      <c r="AF192" s="10">
        <f>3/24000000*OO[[#This Row],[88 (29JUN1985 21:00:00)-Water Temperature (C)]]*OO[[#This Row],[30]]</f>
        <v>2.2430721187625E-5</v>
      </c>
      <c r="AG192" s="10">
        <f>3/24000000*OO[[#This Row],[89 (30JUN1985 00:00:00)-Water Temperature (C)]]*OO[[#This Row],[31]]</f>
        <v>2.0846542777999998E-5</v>
      </c>
      <c r="AH192" s="10">
        <f>3/24000000*OO[[#This Row],[90 (30JUN1985 03:00:00)-Water Temperature (C)]]*OO[[#This Row],[32]]</f>
        <v>2.0535182244374999E-5</v>
      </c>
      <c r="AI192" s="10">
        <f>3/24000000*OO[[#This Row],[91 (30JUN1985 06:00:00)-Water Temperature (C)]]*OO[[#This Row],[33]]</f>
        <v>2.1225511200900002E-5</v>
      </c>
      <c r="AJ192" s="10">
        <f>3/24000000*OO[[#This Row],[92 (30JUN1985 09:00:00)-Water Temperature (C)]]*OO[[#This Row],[34]]</f>
        <v>2.2805656553174999E-5</v>
      </c>
      <c r="AK192" s="10">
        <f>3/24000000*OO[[#This Row],[93 (30JUN1985 12:00:00)-Water Temperature (C)]]*OO[[#This Row],[35]]</f>
        <v>2.3821924789637495E-5</v>
      </c>
      <c r="AL192" s="10">
        <f>3/24000000*OO[[#This Row],[94 (30JUN1985 15:00:00)-Water Temperature (C)]]*OO[[#This Row],[36]]</f>
        <v>2.3853801202000002E-5</v>
      </c>
      <c r="AM192" s="10">
        <f>3/24000000*OO[[#This Row],[95 (30JUN1985 18:00:00)-Water Temperature (C)]]*OO[[#This Row],[37]]</f>
        <v>2.3163404933624997E-5</v>
      </c>
      <c r="AN192" s="10">
        <f>3/24000000*OO[[#This Row],[96 (30JUN1985 21:00:00)-Water Temperature (C)]]*OO[[#This Row],[38]]</f>
        <v>2.1509937658023749E-5</v>
      </c>
      <c r="AO192" s="10">
        <f>3/24000000*OO[[#This Row],[97 (01JUL1985 00:00:00)-Water Temperature (C)]]*OO[[#This Row],[39]]</f>
        <v>1.9194344860628752E-5</v>
      </c>
      <c r="AP192" s="10">
        <f>3/24000000*OO[[#This Row],[98 (01JUL1985 03:00:00)-Water Temperature (C)]]*OO[[#This Row],[40]]</f>
        <v>1.7089751940275001E-5</v>
      </c>
      <c r="AQ192" s="10">
        <f>3/24000000*OO[[#This Row],[99 (01JUL1985 06:00:00)-Water Temperature (C)]]*OO[[#This Row],[41]]</f>
        <v>1.5377048541060001E-5</v>
      </c>
      <c r="AR192" s="10">
        <f>3/24000000*OO[[#This Row],[100 (01JUL1985 09:00:00)-Water Temperature (C)]]*OO[[#This Row],[42]]</f>
        <v>1.4541921995249999E-5</v>
      </c>
      <c r="AS192" s="10">
        <f>3/24000000*OO[[#This Row],[101 (01JUL1985 12:00:00)-Water Temperature (C)]]*OO[[#This Row],[43]]</f>
        <v>1.4046525869149997E-5</v>
      </c>
      <c r="AT192" s="10">
        <f>3/24000000*OO[[#This Row],[102 (01JUL1985 15:00:00)-Water Temperature (C)]]*OO[[#This Row],[44]]</f>
        <v>1.3439617335199998E-5</v>
      </c>
      <c r="AU192" s="10">
        <f>3/24000000*OO[[#This Row],[103 (01JUL1985 18:00:00)-Water Temperature (C)]]*OO[[#This Row],[45]]</f>
        <v>1.2655701489418748E-5</v>
      </c>
      <c r="AV192" s="10">
        <f>3/24000000*OO[[#This Row],[104 (01JUL1985 21:00:00)-Water Temperature (C)]]*OO[[#This Row],[46]]</f>
        <v>1.1501686869212499E-5</v>
      </c>
      <c r="AW192" s="10">
        <f>3/24000000*OO[[#This Row],[105 (02JUL1985 00:00:00)-Water Temperature (C)]]*OO[[#This Row],[47]]</f>
        <v>1.0202508993419998E-5</v>
      </c>
      <c r="AX192" s="10">
        <f>3/24000000*OO[[#This Row],[106 (02JUL1985 03:00:00)-Water Temperature (C)]]*OO[[#This Row],[48]]</f>
        <v>9.0137392728712504E-6</v>
      </c>
      <c r="AY192" s="10">
        <f>3/24000000*OO[[#This Row],[107 (02JUL1985 06:00:00)-Water Temperature (C)]]*OO[[#This Row],[49]]</f>
        <v>8.0562165065900004E-6</v>
      </c>
      <c r="AZ192" s="10">
        <f>3/24000000*OO[[#This Row],[108 (02JUL1985 09:00:00)-Water Temperature (C)]]*OO[[#This Row],[50]]</f>
        <v>7.3805893996499998E-6</v>
      </c>
      <c r="BA192" s="10">
        <f>3/24000000*OO[[#This Row],[109 (02JUL1985 12:00:00)-Water Temperature (C)]]*OO[[#This Row],[51]]</f>
        <v>7.0074018944712488E-6</v>
      </c>
      <c r="BB192" s="10">
        <f>3/24000000*OO[[#This Row],[110 (02JUL1985 15:00:00)-Water Temperature (C)]]*OO[[#This Row],[52]]</f>
        <v>6.5819000390962495E-6</v>
      </c>
      <c r="BC192" s="10">
        <f>3/24000000*OO[[#This Row],[111 (02JUL1985 18:00:00)-Water Temperature (C)]]*OO[[#This Row],[53]]</f>
        <v>6.0525526425787491E-6</v>
      </c>
      <c r="BD192" s="10">
        <f>3/24000000*OO[[#This Row],[112 (02JUL1985 21:00:00)-Water Temperature (C)]]*OO[[#This Row],[54]]</f>
        <v>5.3575006438799985E-6</v>
      </c>
      <c r="BE192" s="10">
        <f>3/24000000*OO[[#This Row],[113 (03JUL1985 00:00:00)-Water Temperature (C)]]*OO[[#This Row],[55]]</f>
        <v>4.6501045491799996E-6</v>
      </c>
      <c r="BF192" s="10">
        <f>3/24000000*OO[[#This Row],[114 (03JUL1985 03:00:00)-Water Temperature (C)]]*OO[[#This Row],[56]]</f>
        <v>3.9632495186725E-6</v>
      </c>
      <c r="BG192" s="10">
        <f>3/24000000*OO[[#This Row],[115 (03JUL1985 06:00:00)-Water Temperature (C)]]*OO[[#This Row],[57]]</f>
        <v>3.35372997106875E-6</v>
      </c>
      <c r="BH192" s="10">
        <f>3/24000000*OO[[#This Row],[116 (03JUL1985 09:00:00)-Water Temperature (C)]]*OO[[#This Row],[58]]</f>
        <v>2.8779862116874997E-6</v>
      </c>
      <c r="BI192" s="10">
        <f>3/24000000*OO[[#This Row],[117 (03JUL1985 12:00:00)-Water Temperature (C)]]*OO[[#This Row],[59]]</f>
        <v>2.5275581155575001E-6</v>
      </c>
      <c r="BJ192" s="10">
        <f>3/24000000*OO[[#This Row],[118 (03JUL1985 15:00:00)-Water Temperature (C)]]*OO[[#This Row],[60]]</f>
        <v>2.1949439025799996E-6</v>
      </c>
      <c r="BK192" s="10">
        <f>3/24000000*OO[[#This Row],[119 (03JUL1985 18:00:00)-Water Temperature (C)]]*OO[[#This Row],[61]]</f>
        <v>1.864074670015375E-6</v>
      </c>
      <c r="BL192" s="10">
        <f>3/24000000*OO[[#This Row],[120 (03JUL1985 21:00:00)-Water Temperature (C)]]*OO[[#This Row],[62]]</f>
        <v>1.4953775553593748E-6</v>
      </c>
      <c r="BM192" s="10">
        <f>3/24000000*OO[[#This Row],[121 (04JUL1985 00:00:00)-Water Temperature (C)]]*OO[[#This Row],[63]]</f>
        <v>1.1654801133074997E-6</v>
      </c>
      <c r="BN192" s="10">
        <f>3/24000000*OO[[#This Row],[122 (04JUL1985 03:00:00)-Water Temperature (C)]]*OO[[#This Row],[64]]</f>
        <v>9.1725711692812499E-7</v>
      </c>
      <c r="BO192" s="10">
        <f>3/24000000*OO[[#This Row],[123 (04JUL1985 06:00:00)-Water Temperature (C)]]*OO[[#This Row],[65]]</f>
        <v>7.4458271529949996E-7</v>
      </c>
      <c r="BP192" s="10">
        <f>3/24000000*OO[[#This Row],[124 (04JUL1985 09:00:00)-Water Temperature (C)]]*OO[[#This Row],[66]]</f>
        <v>6.5416053172599998E-7</v>
      </c>
      <c r="BQ192" s="10">
        <f>3/24000000*OO[[#This Row],[125 (04JUL1985 12:00:00)-Water Temperature (C)]]*OO[[#This Row],[67]]</f>
        <v>6.0178258264587493E-7</v>
      </c>
      <c r="BR192" s="10">
        <f>3/24000000*OO[[#This Row],[126 (04JUL1985 15:00:00)-Water Temperature (C)]]*OO[[#This Row],[68]]</f>
        <v>5.6212664301300001E-7</v>
      </c>
      <c r="BS192" s="10">
        <f>3/24000000*OO[[#This Row],[127 (04JUL1985 18:00:00)-Water Temperature (C)]]*OO[[#This Row],[69]]</f>
        <v>5.3376887062350002E-7</v>
      </c>
      <c r="BT192" s="10">
        <f>3/24000000*OO[[#This Row],[128 (04JUL1985 21:00:00)-Water Temperature (C)]]*OO[[#This Row],[70]]</f>
        <v>4.9519593043025006E-7</v>
      </c>
      <c r="BU192" s="10">
        <f>3/24000000*OO[[#This Row],[129 (05JUL1985 00:00:00)-Water Temperature (C)]]*OO[[#This Row],[71]]</f>
        <v>4.4171711894400005E-7</v>
      </c>
      <c r="BV192" s="10">
        <f>3/24000000*OO[[#This Row],[130 (05JUL1985 03:00:00)-Water Temperature (C)]]*OO[[#This Row],[72]]</f>
        <v>3.9247425313024994E-7</v>
      </c>
      <c r="BW192" s="10">
        <f>3/24000000*OO[[#This Row],[131 (05JUL1985 06:00:00)-Water Temperature (C)]]*OO[[#This Row],[73]]</f>
        <v>3.5328249932799997E-7</v>
      </c>
      <c r="BX192" s="10">
        <f>3/24000000*OO[[#This Row],[132 (05JUL1985 09:00:00)-Water Temperature (C)]]*OO[[#This Row],[74]]</f>
        <v>3.4082326915337491E-7</v>
      </c>
      <c r="BY192" s="10">
        <f>3/24000000*OO[[#This Row],[133 (05JUL1985 12:00:00)-Water Temperature (C)]]*OO[[#This Row],[75]]</f>
        <v>3.4188461181874997E-7</v>
      </c>
      <c r="BZ192" s="10">
        <f>3/24000000*OO[[#This Row],[134 (05JUL1985 15:00:00)-Water Temperature (C)]]*OO[[#This Row],[76]]</f>
        <v>3.4786990852700001E-7</v>
      </c>
      <c r="CA192" s="10">
        <f>3/24000000*OO[[#This Row],[135 (05JUL1985 18:00:00)-Water Temperature (C)]]*OO[[#This Row],[77]]</f>
        <v>3.5062235525849997E-7</v>
      </c>
      <c r="CB192" s="10">
        <f>3/24000000*OO[[#This Row],[136 (05JUL1985 21:00:00)-Water Temperature (C)]]*OO[[#This Row],[78]]</f>
        <v>3.3758697908124999E-7</v>
      </c>
      <c r="CC192" s="10">
        <f>3/24000000*OO[[#This Row],[137 (06JUL1985 00:00:00)-Water Temperature (C)]]*OO[[#This Row],[79]]</f>
        <v>3.1299282337050002E-7</v>
      </c>
      <c r="CD192" s="10">
        <f>3/24000000*OO[[#This Row],[138 (06JUL1985 03:00:00)-Water Temperature (C)]]*OO[[#This Row],[80]]</f>
        <v>2.8830504115349998E-7</v>
      </c>
      <c r="CE192" s="10">
        <f>3/24000000*OO[[#This Row],[139 (06JUL1985 06:00:00)-Water Temperature (C)]]*OO[[#This Row],[81]]</f>
        <v>2.67875249642E-7</v>
      </c>
      <c r="CF192" s="10">
        <f>3/24000000*OO[[#This Row],[140 (06JUL1985 09:00:00)-Water Temperature (C)]]*OO[[#This Row],[82]]</f>
        <v>2.6454565577499998E-7</v>
      </c>
      <c r="CG192" s="10">
        <f>3/24000000*OO[[#This Row],[141 (06JUL1985 12:00:00)-Water Temperature (C)]]*OO[[#This Row],[83]]</f>
        <v>2.7028414663312501E-7</v>
      </c>
      <c r="CH192" s="10">
        <f>3/24000000*OO[[#This Row],[142 (06JUL1985 15:00:00)-Water Temperature (C)]]*OO[[#This Row],[84]]</f>
        <v>2.8027465750574994E-7</v>
      </c>
      <c r="CI192" s="10">
        <f>3/24000000*OO[[#This Row],[143 (06JUL1985 18:00:00)-Water Temperature (C)]]*OO[[#This Row],[85]]</f>
        <v>2.8660595519962501E-7</v>
      </c>
      <c r="CJ192" s="10">
        <f>3/24000000*OO[[#This Row],[144 (06JUL1985 21:00:00)-Water Temperature (C)]]*OO[[#This Row],[86]]</f>
        <v>2.8042735462087495E-7</v>
      </c>
      <c r="CK192" s="10">
        <f>3/24000000*OO[[#This Row],[145 (07JUL1985 00:00:00)-Water Temperature (C)]]*OO[[#This Row],[87]]</f>
        <v>2.6280262247962497E-7</v>
      </c>
      <c r="CL192" s="10">
        <f>3/24000000*OO[[#This Row],[146 (07JUL1985 03:00:00)-Water Temperature (C)]]*OO[[#This Row],[88]]</f>
        <v>2.43419292878125E-7</v>
      </c>
      <c r="CM192" s="10">
        <f>3/24000000*OO[[#This Row],[147 (07JUL1985 06:00:00)-Water Temperature (C)]]*OO[[#This Row],[89]]</f>
        <v>2.27002680756E-7</v>
      </c>
      <c r="CN192" s="10">
        <f>3/24000000*OO[[#This Row],[148 (07JUL1985 09:00:00)-Water Temperature (C)]]*OO[[#This Row],[90]]</f>
        <v>2.2220061170229999E-7</v>
      </c>
      <c r="CO192" s="10">
        <f>3/24000000*OO[[#This Row],[149 (07JUL1985 12:00:00)-Water Temperature (C)]]*OO[[#This Row],[91]]</f>
        <v>2.1740820620399999E-7</v>
      </c>
      <c r="CP192" s="10">
        <f>3/24000000*OO[[#This Row],[150 (07JUL1985 15:00:00)-Water Temperature (C)]]*OO[[#This Row],[92]]</f>
        <v>2.1981269514866248E-7</v>
      </c>
      <c r="CQ192" s="10">
        <f>3/24000000*OO[[#This Row],[151 (07JUL1985 18:00:00)-Water Temperature (C)]]*OO[[#This Row],[93]]</f>
        <v>2.203632087798125E-7</v>
      </c>
      <c r="CR192" s="10">
        <f>3/24000000*OO[[#This Row],[152 (07JUL1985 21:00:00)-Water Temperature (C)]]*OO[[#This Row],[94]]</f>
        <v>2.1248076882686254E-7</v>
      </c>
      <c r="CS192" s="10">
        <f>3/24000000*OO[[#This Row],[153 (08JUL1985 00:00:00)-Water Temperature (C)]]*OO[[#This Row],[95]]</f>
        <v>1.9815017263391244E-7</v>
      </c>
      <c r="CT192" s="10">
        <f>3/24000000*OO[[#This Row],[154 (08JUL1985 03:00:00)-Water Temperature (C)]]*OO[[#This Row],[96]]</f>
        <v>1.8159797199737501E-7</v>
      </c>
      <c r="CU192" s="10">
        <f>3/24000000*OO[[#This Row],[155 (08JUL1985 06:00:00)-Water Temperature (C)]]*OO[[#This Row],[97]]</f>
        <v>1.67489120568E-7</v>
      </c>
      <c r="CV192" s="10">
        <f>3/24000000*OO[[#This Row],[156 (08JUL1985 09:00:00)-Water Temperature (C)]]*OO[[#This Row],[98]]</f>
        <v>1.6329286097480001E-7</v>
      </c>
      <c r="CW192" s="10">
        <f>3/24000000*OO[[#This Row],[157 (08JUL1985 12:00:00)-Water Temperature (C)]]*OO[[#This Row],[99]]</f>
        <v>1.6403615679692498E-7</v>
      </c>
    </row>
    <row r="193" spans="1:101" x14ac:dyDescent="0.35">
      <c r="A193" t="s">
        <v>199</v>
      </c>
      <c r="B193">
        <v>888.0684</v>
      </c>
      <c r="C193" s="10">
        <f>3/24*OO[[#This Row],[59 (26JUN1985 06:00:00)-Water Temperature (C)]]*OO[[#This Row],[1]]/SUM(OO[1])</f>
        <v>0</v>
      </c>
      <c r="D193" s="10">
        <f>3/24*OO[[#This Row],[60 (26JUN1985 09:00:00)-Water Temperature (C)]]*OO[[#This Row],[2]]/SUM(OO[2])</f>
        <v>0</v>
      </c>
      <c r="E193" s="10">
        <f>3/24*OO[[#This Row],[61 (26JUN1985 12:00:00)-Water Temperature (C)]]*OO[[#This Row],[3]]/SUM(OO[3])</f>
        <v>0</v>
      </c>
      <c r="F193" s="10">
        <f>3/24*OO[[#This Row],[62 (26JUN1985 15:00:00)-Water Temperature (C)]]*OO[[#This Row],[4]]/SUM(OO[4])</f>
        <v>0</v>
      </c>
      <c r="G193" s="10">
        <f>3/24*OO[[#This Row],[63 (26JUN1985 18:00:00)-Water Temperature (C)]]*OO[[#This Row],[5]]/SUM(OO[5])</f>
        <v>0</v>
      </c>
      <c r="H193" s="10">
        <f>3/24*OO[[#This Row],[64 (26JUN1985 21:00:00)-Water Temperature (C)]]*OO[[#This Row],[6]]/SUM(OO[6])</f>
        <v>0</v>
      </c>
      <c r="I193" s="10">
        <f>3/24*OO[[#This Row],[65 (27JUN1985 00:00:00)-Water Temperature (C)]]*OO[[#This Row],[7]]/SUM(OO[7])</f>
        <v>1.3624333663187011E-42</v>
      </c>
      <c r="J193" s="10">
        <f>3/24*OO[[#This Row],[66 (27JUN1985 03:00:00)-Water Temperature (C)]]*OO[[#This Row],[8]]/SUM(OO[8])</f>
        <v>1.0609887720132808E-30</v>
      </c>
      <c r="K193" s="10">
        <f>3/24*OO[[#This Row],[67 (27JUN1985 06:00:00)-Water Temperature (C)]]*OO[[#This Row],[9]]/SUM(OO[9])</f>
        <v>4.1532028588328337E-19</v>
      </c>
      <c r="L193" s="10">
        <f>3/24*OO[[#This Row],[68 (27JUN1985 09:00:00)-Water Temperature (C)]]*OO[[#This Row],[10]]/SUM(OO[10])</f>
        <v>4.7669953099300168E-10</v>
      </c>
      <c r="M193" s="10">
        <f>3/24*OO[[#This Row],[69 (27JUN1985 12:00:00)-Water Temperature (C)]]*OO[[#This Row],[11]]/SUM(OO[11])</f>
        <v>1.5797045133600426E-6</v>
      </c>
      <c r="N193" s="10">
        <f>3/24*OO[[#This Row],[70 (27JUN1985 15:00:00)-Water Temperature (C)]]*OO[[#This Row],[12]]/SUM(OO[12])</f>
        <v>2.3715343926403325E-4</v>
      </c>
      <c r="O193" s="10">
        <f>3/24*OO[[#This Row],[71 (27JUN1985 18:00:00)-Water Temperature (C)]]*OO[[#This Row],[13]]/SUM(OO[13])</f>
        <v>5.5905384494388984E-3</v>
      </c>
      <c r="P193" s="10">
        <f>3/24*OO[[#This Row],[72 (27JUN1985 21:00:00)-Water Temperature (C)]]*OO[[#This Row],[14]]/SUM(OO[14])</f>
        <v>3.3797757069819738E-2</v>
      </c>
      <c r="Q193" s="10">
        <f>3/24*OO[[#This Row],[73 (28JUN1985 00:00:00)-Water Temperature (C)]]*OO[[#This Row],[15]]/SUM(OO[15])</f>
        <v>7.1612960870430037E-2</v>
      </c>
      <c r="R193" s="10">
        <f>3/24*OO[[#This Row],[74 (28JUN1985 03:00:00)-Water Temperature (C)]]*OO[[#This Row],[16]]/SUM(OO[16])</f>
        <v>6.717712874015927E-2</v>
      </c>
      <c r="S193" s="10">
        <f>3/24*OO[[#This Row],[75 (28JUN1985 06:00:00)-Water Temperature (C)]]*OO[[#This Row],[17]]/SUM(OO[17])</f>
        <v>3.2588556151694349E-2</v>
      </c>
      <c r="T193" s="10">
        <f>3/24*OO[[#This Row],[76 (28JUN1985 09:00:00)-Water Temperature (C)]]*OO[[#This Row],[18]]/SUM(OO[18])</f>
        <v>9.4262984431361004E-3</v>
      </c>
      <c r="U193" s="10">
        <f>3/24*OO[[#This Row],[77 (28JUN1985 12:00:00)-Water Temperature (C)]]*OO[[#This Row],[19]]/SUM(OO[19])</f>
        <v>1.8022373386281808E-3</v>
      </c>
      <c r="V193" s="10">
        <f>3/24000000*OO[[#This Row],[78 (28JUN1985 15:00:00)-Water Temperature (C)]]*OO[[#This Row],[20]]</f>
        <v>2.8378972021875004E-4</v>
      </c>
      <c r="W193" s="10">
        <f>3/24000000*OO[[#This Row],[79 (28JUN1985 18:00:00)-Water Temperature (C)]]*OO[[#This Row],[21]]</f>
        <v>6.9011602998450008E-5</v>
      </c>
      <c r="X193" s="10">
        <f>3/24000000*OO[[#This Row],[80 (28JUN1985 21:00:00)-Water Temperature (C)]]*OO[[#This Row],[22]]</f>
        <v>4.0887894297599994E-5</v>
      </c>
      <c r="Y193" s="10">
        <f>3/24000000*OO[[#This Row],[81 (29JUN1985 00:00:00)-Water Temperature (C)]]*OO[[#This Row],[23]]</f>
        <v>3.4581372306912506E-5</v>
      </c>
      <c r="Z193" s="10">
        <f>3/24000000*OO[[#This Row],[82 (29JUN1985 03:00:00)-Water Temperature (C)]]*OO[[#This Row],[24]]</f>
        <v>3.1688261321200002E-5</v>
      </c>
      <c r="AA193" s="10">
        <f>3/24000000*OO[[#This Row],[83 (29JUN1985 06:00:00)-Water Temperature (C)]]*OO[[#This Row],[25]]</f>
        <v>2.9842745723625002E-5</v>
      </c>
      <c r="AB193" s="10">
        <f>3/24000000*OO[[#This Row],[84 (29JUN1985 09:00:00)-Water Temperature (C)]]*OO[[#This Row],[26]]</f>
        <v>2.8922888091824996E-5</v>
      </c>
      <c r="AC193" s="10">
        <f>3/24000000*OO[[#This Row],[85 (29JUN1985 12:00:00)-Water Temperature (C)]]*OO[[#This Row],[27]]</f>
        <v>2.7466396541924999E-5</v>
      </c>
      <c r="AD193" s="10">
        <f>3/24000000*OO[[#This Row],[86 (29JUN1985 15:00:00)-Water Temperature (C)]]*OO[[#This Row],[28]]</f>
        <v>2.5672517987399996E-5</v>
      </c>
      <c r="AE193" s="10">
        <f>3/24000000*OO[[#This Row],[88 (29JUN1985 21:00:00)-Water Temperature (C)]]*OO[[#This Row],[30]]</f>
        <v>2.1863371559087497E-5</v>
      </c>
      <c r="AF193" s="10">
        <f>3/24000000*OO[[#This Row],[88 (29JUN1985 21:00:00)-Water Temperature (C)]]*OO[[#This Row],[30]]</f>
        <v>2.1863371559087497E-5</v>
      </c>
      <c r="AG193" s="10">
        <f>3/24000000*OO[[#This Row],[89 (30JUN1985 00:00:00)-Water Temperature (C)]]*OO[[#This Row],[31]]</f>
        <v>2.02237272462375E-5</v>
      </c>
      <c r="AH193" s="10">
        <f>3/24000000*OO[[#This Row],[90 (30JUN1985 03:00:00)-Water Temperature (C)]]*OO[[#This Row],[32]]</f>
        <v>1.9803677070099998E-5</v>
      </c>
      <c r="AI193" s="10">
        <f>3/24000000*OO[[#This Row],[91 (30JUN1985 06:00:00)-Water Temperature (C)]]*OO[[#This Row],[33]]</f>
        <v>2.0429663963475001E-5</v>
      </c>
      <c r="AJ193" s="10">
        <f>3/24000000*OO[[#This Row],[92 (30JUN1985 09:00:00)-Water Temperature (C)]]*OO[[#This Row],[34]]</f>
        <v>2.1985198832099996E-5</v>
      </c>
      <c r="AK193" s="10">
        <f>3/24000000*OO[[#This Row],[93 (30JUN1985 12:00:00)-Water Temperature (C)]]*OO[[#This Row],[35]]</f>
        <v>2.3056588743287501E-5</v>
      </c>
      <c r="AL193" s="10">
        <f>3/24000000*OO[[#This Row],[94 (30JUN1985 15:00:00)-Water Temperature (C)]]*OO[[#This Row],[36]]</f>
        <v>2.3195450305675002E-5</v>
      </c>
      <c r="AM193" s="10">
        <f>3/24000000*OO[[#This Row],[95 (30JUN1985 18:00:00)-Water Temperature (C)]]*OO[[#This Row],[37]]</f>
        <v>2.259442955525E-5</v>
      </c>
      <c r="AN193" s="10">
        <f>3/24000000*OO[[#This Row],[96 (30JUN1985 21:00:00)-Water Temperature (C)]]*OO[[#This Row],[38]]</f>
        <v>2.1029009346963749E-5</v>
      </c>
      <c r="AO193" s="10">
        <f>3/24000000*OO[[#This Row],[97 (01JUL1985 00:00:00)-Water Temperature (C)]]*OO[[#This Row],[39]]</f>
        <v>1.8791267282E-5</v>
      </c>
      <c r="AP193" s="10">
        <f>3/24000000*OO[[#This Row],[98 (01JUL1985 03:00:00)-Water Temperature (C)]]*OO[[#This Row],[40]]</f>
        <v>1.67348339187225E-5</v>
      </c>
      <c r="AQ193" s="10">
        <f>3/24000000*OO[[#This Row],[99 (01JUL1985 06:00:00)-Water Temperature (C)]]*OO[[#This Row],[41]]</f>
        <v>1.5059643573439999E-5</v>
      </c>
      <c r="AR193" s="10">
        <f>3/24000000*OO[[#This Row],[100 (01JUL1985 09:00:00)-Water Temperature (C)]]*OO[[#This Row],[42]]</f>
        <v>1.4218970372632501E-5</v>
      </c>
      <c r="AS193" s="10">
        <f>3/24000000*OO[[#This Row],[101 (01JUL1985 12:00:00)-Water Temperature (C)]]*OO[[#This Row],[43]]</f>
        <v>1.3723636559939999E-5</v>
      </c>
      <c r="AT193" s="10">
        <f>3/24000000*OO[[#This Row],[102 (01JUL1985 15:00:00)-Water Temperature (C)]]*OO[[#This Row],[44]]</f>
        <v>1.31508855492E-5</v>
      </c>
      <c r="AU193" s="10">
        <f>3/24000000*OO[[#This Row],[103 (01JUL1985 18:00:00)-Water Temperature (C)]]*OO[[#This Row],[45]]</f>
        <v>1.24086192442925E-5</v>
      </c>
      <c r="AV193" s="10">
        <f>3/24000000*OO[[#This Row],[104 (01JUL1985 21:00:00)-Water Temperature (C)]]*OO[[#This Row],[46]]</f>
        <v>1.129197417544E-5</v>
      </c>
      <c r="AW193" s="10">
        <f>3/24000000*OO[[#This Row],[105 (02JUL1985 00:00:00)-Water Temperature (C)]]*OO[[#This Row],[47]]</f>
        <v>1.003079816127E-5</v>
      </c>
      <c r="AX193" s="10">
        <f>3/24000000*OO[[#This Row],[106 (02JUL1985 03:00:00)-Water Temperature (C)]]*OO[[#This Row],[48]]</f>
        <v>8.8620738749324987E-6</v>
      </c>
      <c r="AY193" s="10">
        <f>3/24000000*OO[[#This Row],[107 (02JUL1985 06:00:00)-Water Temperature (C)]]*OO[[#This Row],[49]]</f>
        <v>7.9121492854874988E-6</v>
      </c>
      <c r="AZ193" s="10">
        <f>3/24000000*OO[[#This Row],[108 (02JUL1985 09:00:00)-Water Temperature (C)]]*OO[[#This Row],[50]]</f>
        <v>7.2343189729687492E-6</v>
      </c>
      <c r="BA193" s="10">
        <f>3/24000000*OO[[#This Row],[109 (02JUL1985 12:00:00)-Water Temperature (C)]]*OO[[#This Row],[51]]</f>
        <v>6.8605412645000006E-6</v>
      </c>
      <c r="BB193" s="10">
        <f>3/24000000*OO[[#This Row],[110 (02JUL1985 15:00:00)-Water Temperature (C)]]*OO[[#This Row],[52]]</f>
        <v>6.4520851695800002E-6</v>
      </c>
      <c r="BC193" s="10">
        <f>3/24000000*OO[[#This Row],[111 (02JUL1985 18:00:00)-Water Temperature (C)]]*OO[[#This Row],[53]]</f>
        <v>5.9469586559775002E-6</v>
      </c>
      <c r="BD193" s="10">
        <f>3/24000000*OO[[#This Row],[112 (02JUL1985 21:00:00)-Water Temperature (C)]]*OO[[#This Row],[54]]</f>
        <v>5.2798029229362501E-6</v>
      </c>
      <c r="BE193" s="10">
        <f>3/24000000*OO[[#This Row],[113 (03JUL1985 00:00:00)-Water Temperature (C)]]*OO[[#This Row],[55]]</f>
        <v>4.5928835429749996E-6</v>
      </c>
      <c r="BF193" s="10">
        <f>3/24000000*OO[[#This Row],[114 (03JUL1985 03:00:00)-Water Temperature (C)]]*OO[[#This Row],[56]]</f>
        <v>3.9216768348050003E-6</v>
      </c>
      <c r="BG193" s="10">
        <f>3/24000000*OO[[#This Row],[115 (03JUL1985 06:00:00)-Water Temperature (C)]]*OO[[#This Row],[57]]</f>
        <v>3.3190704558375002E-6</v>
      </c>
      <c r="BH193" s="10">
        <f>3/24000000*OO[[#This Row],[116 (03JUL1985 09:00:00)-Water Temperature (C)]]*OO[[#This Row],[58]]</f>
        <v>2.8479449165474998E-6</v>
      </c>
      <c r="BI193" s="10">
        <f>3/24000000*OO[[#This Row],[117 (03JUL1985 12:00:00)-Water Temperature (C)]]*OO[[#This Row],[59]]</f>
        <v>2.5034082456500001E-6</v>
      </c>
      <c r="BJ193" s="10">
        <f>3/24000000*OO[[#This Row],[118 (03JUL1985 15:00:00)-Water Temperature (C)]]*OO[[#This Row],[60]]</f>
        <v>2.1799773421002498E-6</v>
      </c>
      <c r="BK193" s="10">
        <f>3/24000000*OO[[#This Row],[119 (03JUL1985 18:00:00)-Water Temperature (C)]]*OO[[#This Row],[61]]</f>
        <v>1.8583233737197498E-6</v>
      </c>
      <c r="BL193" s="10">
        <f>3/24000000*OO[[#This Row],[120 (03JUL1985 21:00:00)-Water Temperature (C)]]*OO[[#This Row],[62]]</f>
        <v>1.49635398708625E-6</v>
      </c>
      <c r="BM193" s="10">
        <f>3/24000000*OO[[#This Row],[121 (04JUL1985 00:00:00)-Water Temperature (C)]]*OO[[#This Row],[63]]</f>
        <v>1.1675481113725001E-6</v>
      </c>
      <c r="BN193" s="10">
        <f>3/24000000*OO[[#This Row],[122 (04JUL1985 03:00:00)-Water Temperature (C)]]*OO[[#This Row],[64]]</f>
        <v>9.1690973778800007E-7</v>
      </c>
      <c r="BO193" s="10">
        <f>3/24000000*OO[[#This Row],[123 (04JUL1985 06:00:00)-Water Temperature (C)]]*OO[[#This Row],[65]]</f>
        <v>7.4084312696624999E-7</v>
      </c>
      <c r="BP193" s="10">
        <f>3/24000000*OO[[#This Row],[124 (04JUL1985 09:00:00)-Water Temperature (C)]]*OO[[#This Row],[66]]</f>
        <v>6.4701485741199991E-7</v>
      </c>
      <c r="BQ193" s="10">
        <f>3/24000000*OO[[#This Row],[125 (04JUL1985 12:00:00)-Water Temperature (C)]]*OO[[#This Row],[67]]</f>
        <v>5.9266249052999989E-7</v>
      </c>
      <c r="BR193" s="10">
        <f>3/24000000*OO[[#This Row],[126 (04JUL1985 15:00:00)-Water Temperature (C)]]*OO[[#This Row],[68]]</f>
        <v>5.524748632357499E-7</v>
      </c>
      <c r="BS193" s="10">
        <f>3/24000000*OO[[#This Row],[127 (04JUL1985 18:00:00)-Water Temperature (C)]]*OO[[#This Row],[69]]</f>
        <v>5.2431982376975E-7</v>
      </c>
      <c r="BT193" s="10">
        <f>3/24000000*OO[[#This Row],[128 (04JUL1985 21:00:00)-Water Temperature (C)]]*OO[[#This Row],[70]]</f>
        <v>4.8684875604200001E-7</v>
      </c>
      <c r="BU193" s="10">
        <f>3/24000000*OO[[#This Row],[129 (05JUL1985 00:00:00)-Water Temperature (C)]]*OO[[#This Row],[71]]</f>
        <v>4.3478365584800005E-7</v>
      </c>
      <c r="BV193" s="10">
        <f>3/24000000*OO[[#This Row],[130 (05JUL1985 03:00:00)-Water Temperature (C)]]*OO[[#This Row],[72]]</f>
        <v>3.8624092927199999E-7</v>
      </c>
      <c r="BW193" s="10">
        <f>3/24000000*OO[[#This Row],[131 (05JUL1985 06:00:00)-Water Temperature (C)]]*OO[[#This Row],[73]]</f>
        <v>3.4722817222012502E-7</v>
      </c>
      <c r="BX193" s="10">
        <f>3/24000000*OO[[#This Row],[132 (05JUL1985 09:00:00)-Water Temperature (C)]]*OO[[#This Row],[74]]</f>
        <v>3.3378273608387499E-7</v>
      </c>
      <c r="BY193" s="10">
        <f>3/24000000*OO[[#This Row],[133 (05JUL1985 12:00:00)-Water Temperature (C)]]*OO[[#This Row],[75]]</f>
        <v>3.3394231262024999E-7</v>
      </c>
      <c r="BZ193" s="10">
        <f>3/24000000*OO[[#This Row],[134 (05JUL1985 15:00:00)-Water Temperature (C)]]*OO[[#This Row],[76]]</f>
        <v>3.3940014130749992E-7</v>
      </c>
      <c r="CA193" s="10">
        <f>3/24000000*OO[[#This Row],[135 (05JUL1985 18:00:00)-Water Temperature (C)]]*OO[[#This Row],[77]]</f>
        <v>3.4232376642675004E-7</v>
      </c>
      <c r="CB193" s="10">
        <f>3/24000000*OO[[#This Row],[136 (05JUL1985 21:00:00)-Water Temperature (C)]]*OO[[#This Row],[78]]</f>
        <v>3.30178833406E-7</v>
      </c>
      <c r="CC193" s="10">
        <f>3/24000000*OO[[#This Row],[137 (06JUL1985 00:00:00)-Water Temperature (C)]]*OO[[#This Row],[79]]</f>
        <v>3.0656161635000005E-7</v>
      </c>
      <c r="CD193" s="10">
        <f>3/24000000*OO[[#This Row],[138 (06JUL1985 03:00:00)-Water Temperature (C)]]*OO[[#This Row],[80]]</f>
        <v>2.8251248746874997E-7</v>
      </c>
      <c r="CE193" s="10">
        <f>3/24000000*OO[[#This Row],[139 (06JUL1985 06:00:00)-Water Temperature (C)]]*OO[[#This Row],[81]]</f>
        <v>2.6235514711724995E-7</v>
      </c>
      <c r="CF193" s="10">
        <f>3/24000000*OO[[#This Row],[140 (06JUL1985 09:00:00)-Water Temperature (C)]]*OO[[#This Row],[82]]</f>
        <v>2.5827374590499999E-7</v>
      </c>
      <c r="CG193" s="10">
        <f>3/24000000*OO[[#This Row],[141 (06JUL1985 12:00:00)-Water Temperature (C)]]*OO[[#This Row],[83]]</f>
        <v>2.6318282071300001E-7</v>
      </c>
      <c r="CH193" s="10">
        <f>3/24000000*OO[[#This Row],[142 (06JUL1985 15:00:00)-Water Temperature (C)]]*OO[[#This Row],[84]]</f>
        <v>2.7251342793787505E-7</v>
      </c>
      <c r="CI193" s="10">
        <f>3/24000000*OO[[#This Row],[143 (06JUL1985 18:00:00)-Water Temperature (C)]]*OO[[#This Row],[85]]</f>
        <v>2.7899376382187499E-7</v>
      </c>
      <c r="CJ193" s="10">
        <f>3/24000000*OO[[#This Row],[144 (06JUL1985 21:00:00)-Water Temperature (C)]]*OO[[#This Row],[86]]</f>
        <v>2.7362914965100002E-7</v>
      </c>
      <c r="CK193" s="10">
        <f>3/24000000*OO[[#This Row],[145 (07JUL1985 00:00:00)-Water Temperature (C)]]*OO[[#This Row],[87]]</f>
        <v>2.5705659972724999E-7</v>
      </c>
      <c r="CL193" s="10">
        <f>3/24000000*OO[[#This Row],[146 (07JUL1985 03:00:00)-Water Temperature (C)]]*OO[[#This Row],[88]]</f>
        <v>2.383143359187E-7</v>
      </c>
      <c r="CM193" s="10">
        <f>3/24000000*OO[[#This Row],[147 (07JUL1985 06:00:00)-Water Temperature (C)]]*OO[[#This Row],[89]]</f>
        <v>2.2211391411684997E-7</v>
      </c>
      <c r="CN193" s="10">
        <f>3/24000000*OO[[#This Row],[148 (07JUL1985 09:00:00)-Water Temperature (C)]]*OO[[#This Row],[90]]</f>
        <v>2.1685684305477501E-7</v>
      </c>
      <c r="CO193" s="10">
        <f>3/24000000*OO[[#This Row],[149 (07JUL1985 12:00:00)-Water Temperature (C)]]*OO[[#This Row],[91]]</f>
        <v>2.1188179979999996E-7</v>
      </c>
      <c r="CP193" s="10">
        <f>3/24000000*OO[[#This Row],[150 (07JUL1985 15:00:00)-Water Temperature (C)]]*OO[[#This Row],[92]]</f>
        <v>2.1403150043307498E-7</v>
      </c>
      <c r="CQ193" s="10">
        <f>3/24000000*OO[[#This Row],[151 (07JUL1985 18:00:00)-Water Temperature (C)]]*OO[[#This Row],[93]]</f>
        <v>2.148919843562375E-7</v>
      </c>
      <c r="CR193" s="10">
        <f>3/24000000*OO[[#This Row],[152 (07JUL1985 21:00:00)-Water Temperature (C)]]*OO[[#This Row],[94]]</f>
        <v>2.07676359323675E-7</v>
      </c>
      <c r="CS193" s="10">
        <f>3/24000000*OO[[#This Row],[153 (08JUL1985 00:00:00)-Water Temperature (C)]]*OO[[#This Row],[95]]</f>
        <v>1.9407455744512498E-7</v>
      </c>
      <c r="CT193" s="10">
        <f>3/24000000*OO[[#This Row],[154 (08JUL1985 03:00:00)-Water Temperature (C)]]*OO[[#This Row],[96]]</f>
        <v>1.781090806108625E-7</v>
      </c>
      <c r="CU193" s="10">
        <f>3/24000000*OO[[#This Row],[155 (08JUL1985 06:00:00)-Water Temperature (C)]]*OO[[#This Row],[97]]</f>
        <v>1.6430875545430001E-7</v>
      </c>
      <c r="CV193" s="10">
        <f>3/24000000*OO[[#This Row],[156 (08JUL1985 09:00:00)-Water Temperature (C)]]*OO[[#This Row],[98]]</f>
        <v>1.5984529993676252E-7</v>
      </c>
      <c r="CW193" s="10">
        <f>3/24000000*OO[[#This Row],[157 (08JUL1985 12:00:00)-Water Temperature (C)]]*OO[[#This Row],[99]]</f>
        <v>1.6027697881029999E-7</v>
      </c>
    </row>
    <row r="194" spans="1:101" x14ac:dyDescent="0.35">
      <c r="A194" t="s">
        <v>200</v>
      </c>
      <c r="B194">
        <v>884.26440000000002</v>
      </c>
      <c r="C194" s="10">
        <f>3/24*OO[[#This Row],[59 (26JUN1985 06:00:00)-Water Temperature (C)]]*OO[[#This Row],[1]]/SUM(OO[1])</f>
        <v>0</v>
      </c>
      <c r="D194" s="10">
        <f>3/24*OO[[#This Row],[60 (26JUN1985 09:00:00)-Water Temperature (C)]]*OO[[#This Row],[2]]/SUM(OO[2])</f>
        <v>0</v>
      </c>
      <c r="E194" s="10">
        <f>3/24*OO[[#This Row],[61 (26JUN1985 12:00:00)-Water Temperature (C)]]*OO[[#This Row],[3]]/SUM(OO[3])</f>
        <v>0</v>
      </c>
      <c r="F194" s="10">
        <f>3/24*OO[[#This Row],[62 (26JUN1985 15:00:00)-Water Temperature (C)]]*OO[[#This Row],[4]]/SUM(OO[4])</f>
        <v>0</v>
      </c>
      <c r="G194" s="10">
        <f>3/24*OO[[#This Row],[63 (26JUN1985 18:00:00)-Water Temperature (C)]]*OO[[#This Row],[5]]/SUM(OO[5])</f>
        <v>0</v>
      </c>
      <c r="H194" s="10">
        <f>3/24*OO[[#This Row],[64 (26JUN1985 21:00:00)-Water Temperature (C)]]*OO[[#This Row],[6]]/SUM(OO[6])</f>
        <v>0</v>
      </c>
      <c r="I194" s="10">
        <f>3/24*OO[[#This Row],[65 (27JUN1985 00:00:00)-Water Temperature (C)]]*OO[[#This Row],[7]]/SUM(OO[7])</f>
        <v>1.9160297725421497E-43</v>
      </c>
      <c r="J194" s="10">
        <f>3/24*OO[[#This Row],[66 (27JUN1985 03:00:00)-Water Temperature (C)]]*OO[[#This Row],[8]]/SUM(OO[8])</f>
        <v>1.4307900463987757E-31</v>
      </c>
      <c r="K194" s="10">
        <f>3/24*OO[[#This Row],[67 (27JUN1985 06:00:00)-Water Temperature (C)]]*OO[[#This Row],[9]]/SUM(OO[9])</f>
        <v>5.6298349447281104E-20</v>
      </c>
      <c r="L194" s="10">
        <f>3/24*OO[[#This Row],[68 (27JUN1985 09:00:00)-Water Temperature (C)]]*OO[[#This Row],[10]]/SUM(OO[10])</f>
        <v>1.9932377268423493E-10</v>
      </c>
      <c r="M194" s="10">
        <f>3/24*OO[[#This Row],[69 (27JUN1985 12:00:00)-Water Temperature (C)]]*OO[[#This Row],[11]]/SUM(OO[11])</f>
        <v>9.1622122021036234E-7</v>
      </c>
      <c r="N194" s="10">
        <f>3/24*OO[[#This Row],[70 (27JUN1985 15:00:00)-Water Temperature (C)]]*OO[[#This Row],[12]]/SUM(OO[12])</f>
        <v>1.6283007237000946E-4</v>
      </c>
      <c r="O194" s="10">
        <f>3/24*OO[[#This Row],[71 (27JUN1985 18:00:00)-Water Temperature (C)]]*OO[[#This Row],[13]]/SUM(OO[13])</f>
        <v>4.347437947940954E-3</v>
      </c>
      <c r="P194" s="10">
        <f>3/24*OO[[#This Row],[72 (27JUN1985 21:00:00)-Water Temperature (C)]]*OO[[#This Row],[14]]/SUM(OO[14])</f>
        <v>2.9099798985090134E-2</v>
      </c>
      <c r="Q194" s="10">
        <f>3/24*OO[[#This Row],[73 (28JUN1985 00:00:00)-Water Temperature (C)]]*OO[[#This Row],[15]]/SUM(OO[15])</f>
        <v>6.7166924649239387E-2</v>
      </c>
      <c r="R194" s="10">
        <f>3/24*OO[[#This Row],[74 (28JUN1985 03:00:00)-Water Temperature (C)]]*OO[[#This Row],[16]]/SUM(OO[16])</f>
        <v>6.7805809120633068E-2</v>
      </c>
      <c r="S194" s="10">
        <f>3/24*OO[[#This Row],[75 (28JUN1985 06:00:00)-Water Temperature (C)]]*OO[[#This Row],[17]]/SUM(OO[17])</f>
        <v>3.5081423525131397E-2</v>
      </c>
      <c r="T194" s="10">
        <f>3/24*OO[[#This Row],[76 (28JUN1985 09:00:00)-Water Temperature (C)]]*OO[[#This Row],[18]]/SUM(OO[18])</f>
        <v>1.0718805410024122E-2</v>
      </c>
      <c r="U194" s="10">
        <f>3/24*OO[[#This Row],[77 (28JUN1985 12:00:00)-Water Temperature (C)]]*OO[[#This Row],[19]]/SUM(OO[19])</f>
        <v>2.1391405734254901E-3</v>
      </c>
      <c r="V194" s="10">
        <f>3/24000000*OO[[#This Row],[78 (28JUN1985 15:00:00)-Water Temperature (C)]]*OO[[#This Row],[20]]</f>
        <v>3.3881984112349998E-4</v>
      </c>
      <c r="W194" s="10">
        <f>3/24000000*OO[[#This Row],[79 (28JUN1985 18:00:00)-Water Temperature (C)]]*OO[[#This Row],[21]]</f>
        <v>7.5128362180762503E-5</v>
      </c>
      <c r="X194" s="10">
        <f>3/24000000*OO[[#This Row],[80 (28JUN1985 21:00:00)-Water Temperature (C)]]*OO[[#This Row],[22]]</f>
        <v>4.1022978208837494E-5</v>
      </c>
      <c r="Y194" s="10">
        <f>3/24000000*OO[[#This Row],[81 (29JUN1985 00:00:00)-Water Temperature (C)]]*OO[[#This Row],[23]]</f>
        <v>3.4066801804049996E-5</v>
      </c>
      <c r="Z194" s="10">
        <f>3/24000000*OO[[#This Row],[82 (29JUN1985 03:00:00)-Water Temperature (C)]]*OO[[#This Row],[24]]</f>
        <v>3.1064021558437496E-5</v>
      </c>
      <c r="AA194" s="10">
        <f>3/24000000*OO[[#This Row],[83 (29JUN1985 06:00:00)-Water Temperature (C)]]*OO[[#This Row],[25]]</f>
        <v>2.9199651732499995E-5</v>
      </c>
      <c r="AB194" s="10">
        <f>3/24000000*OO[[#This Row],[84 (29JUN1985 09:00:00)-Water Temperature (C)]]*OO[[#This Row],[26]]</f>
        <v>2.8307234326800001E-5</v>
      </c>
      <c r="AC194" s="10">
        <f>3/24000000*OO[[#This Row],[85 (29JUN1985 12:00:00)-Water Temperature (C)]]*OO[[#This Row],[27]]</f>
        <v>2.6926395834500004E-5</v>
      </c>
      <c r="AD194" s="10">
        <f>3/24000000*OO[[#This Row],[86 (29JUN1985 15:00:00)-Water Temperature (C)]]*OO[[#This Row],[28]]</f>
        <v>2.5202071374799998E-5</v>
      </c>
      <c r="AE194" s="10">
        <f>3/24000000*OO[[#This Row],[88 (29JUN1985 21:00:00)-Water Temperature (C)]]*OO[[#This Row],[30]]</f>
        <v>2.14545862036E-5</v>
      </c>
      <c r="AF194" s="10">
        <f>3/24000000*OO[[#This Row],[88 (29JUN1985 21:00:00)-Water Temperature (C)]]*OO[[#This Row],[30]]</f>
        <v>2.14545862036E-5</v>
      </c>
      <c r="AG194" s="10">
        <f>3/24000000*OO[[#This Row],[89 (30JUN1985 00:00:00)-Water Temperature (C)]]*OO[[#This Row],[31]]</f>
        <v>1.9746517037E-5</v>
      </c>
      <c r="AH194" s="10">
        <f>3/24000000*OO[[#This Row],[90 (30JUN1985 03:00:00)-Water Temperature (C)]]*OO[[#This Row],[32]]</f>
        <v>1.9201581426078749E-5</v>
      </c>
      <c r="AI194" s="10">
        <f>3/24000000*OO[[#This Row],[91 (30JUN1985 06:00:00)-Water Temperature (C)]]*OO[[#This Row],[33]]</f>
        <v>1.9748548050874998E-5</v>
      </c>
      <c r="AJ194" s="10">
        <f>3/24000000*OO[[#This Row],[92 (30JUN1985 09:00:00)-Water Temperature (C)]]*OO[[#This Row],[34]]</f>
        <v>2.1269234775249998E-5</v>
      </c>
      <c r="AK194" s="10">
        <f>3/24000000*OO[[#This Row],[93 (30JUN1985 12:00:00)-Water Temperature (C)]]*OO[[#This Row],[35]]</f>
        <v>2.2375932029999997E-5</v>
      </c>
      <c r="AL194" s="10">
        <f>3/24000000*OO[[#This Row],[94 (30JUN1985 15:00:00)-Water Temperature (C)]]*OO[[#This Row],[36]]</f>
        <v>2.2604514291025001E-5</v>
      </c>
      <c r="AM194" s="10">
        <f>3/24000000*OO[[#This Row],[95 (30JUN1985 18:00:00)-Water Temperature (C)]]*OO[[#This Row],[37]]</f>
        <v>2.2083819375737499E-5</v>
      </c>
      <c r="AN194" s="10">
        <f>3/24000000*OO[[#This Row],[96 (30JUN1985 21:00:00)-Water Temperature (C)]]*OO[[#This Row],[38]]</f>
        <v>2.05916812726975E-5</v>
      </c>
      <c r="AO194" s="10">
        <f>3/24000000*OO[[#This Row],[97 (01JUL1985 00:00:00)-Water Temperature (C)]]*OO[[#This Row],[39]]</f>
        <v>1.8421640061677503E-5</v>
      </c>
      <c r="AP194" s="10">
        <f>3/24000000*OO[[#This Row],[98 (01JUL1985 03:00:00)-Water Temperature (C)]]*OO[[#This Row],[40]]</f>
        <v>1.6403838300431247E-5</v>
      </c>
      <c r="AQ194" s="10">
        <f>3/24000000*OO[[#This Row],[99 (01JUL1985 06:00:00)-Water Temperature (C)]]*OO[[#This Row],[41]]</f>
        <v>1.4758162978076251E-5</v>
      </c>
      <c r="AR194" s="10">
        <f>3/24000000*OO[[#This Row],[100 (01JUL1985 09:00:00)-Water Temperature (C)]]*OO[[#This Row],[42]]</f>
        <v>1.3910751630964998E-5</v>
      </c>
      <c r="AS194" s="10">
        <f>3/24000000*OO[[#This Row],[101 (01JUL1985 12:00:00)-Water Temperature (C)]]*OO[[#This Row],[43]]</f>
        <v>1.3405012610057497E-5</v>
      </c>
      <c r="AT194" s="10">
        <f>3/24000000*OO[[#This Row],[102 (01JUL1985 15:00:00)-Water Temperature (C)]]*OO[[#This Row],[44]]</f>
        <v>1.2857106202349999E-5</v>
      </c>
      <c r="AU194" s="10">
        <f>3/24000000*OO[[#This Row],[103 (01JUL1985 18:00:00)-Water Temperature (C)]]*OO[[#This Row],[45]]</f>
        <v>1.214922247945E-5</v>
      </c>
      <c r="AV194" s="10">
        <f>3/24000000*OO[[#This Row],[104 (01JUL1985 21:00:00)-Water Temperature (C)]]*OO[[#This Row],[46]]</f>
        <v>1.1071109481092503E-5</v>
      </c>
      <c r="AW194" s="10">
        <f>3/24000000*OO[[#This Row],[105 (02JUL1985 00:00:00)-Water Temperature (C)]]*OO[[#This Row],[47]]</f>
        <v>9.8497757499050006E-6</v>
      </c>
      <c r="AX194" s="10">
        <f>3/24000000*OO[[#This Row],[106 (02JUL1985 03:00:00)-Water Temperature (C)]]*OO[[#This Row],[48]]</f>
        <v>8.7037240582500001E-6</v>
      </c>
      <c r="AY194" s="10">
        <f>3/24000000*OO[[#This Row],[107 (02JUL1985 06:00:00)-Water Temperature (C)]]*OO[[#This Row],[49]]</f>
        <v>7.7633371609000004E-6</v>
      </c>
      <c r="AZ194" s="10">
        <f>3/24000000*OO[[#This Row],[108 (02JUL1985 09:00:00)-Water Temperature (C)]]*OO[[#This Row],[50]]</f>
        <v>7.0853574920499999E-6</v>
      </c>
      <c r="BA194" s="10">
        <f>3/24000000*OO[[#This Row],[109 (02JUL1985 12:00:00)-Water Temperature (C)]]*OO[[#This Row],[51]]</f>
        <v>6.7121092577750001E-6</v>
      </c>
      <c r="BB194" s="10">
        <f>3/24000000*OO[[#This Row],[110 (02JUL1985 15:00:00)-Water Temperature (C)]]*OO[[#This Row],[52]]</f>
        <v>6.3185877843412498E-6</v>
      </c>
      <c r="BC194" s="10">
        <f>3/24000000*OO[[#This Row],[111 (02JUL1985 18:00:00)-Water Temperature (C)]]*OO[[#This Row],[53]]</f>
        <v>5.8415060060999997E-6</v>
      </c>
      <c r="BD194" s="10">
        <f>3/24000000*OO[[#This Row],[112 (02JUL1985 21:00:00)-Water Temperature (C)]]*OO[[#This Row],[54]]</f>
        <v>5.2072779687499992E-6</v>
      </c>
      <c r="BE194" s="10">
        <f>3/24000000*OO[[#This Row],[113 (03JUL1985 00:00:00)-Water Temperature (C)]]*OO[[#This Row],[55]]</f>
        <v>4.5445072784625001E-6</v>
      </c>
      <c r="BF194" s="10">
        <f>3/24000000*OO[[#This Row],[114 (03JUL1985 03:00:00)-Water Temperature (C)]]*OO[[#This Row],[56]]</f>
        <v>3.8913309589199991E-6</v>
      </c>
      <c r="BG194" s="10">
        <f>3/24000000*OO[[#This Row],[115 (03JUL1985 06:00:00)-Water Temperature (C)]]*OO[[#This Row],[57]]</f>
        <v>3.2970719907374997E-6</v>
      </c>
      <c r="BH194" s="10">
        <f>3/24000000*OO[[#This Row],[116 (03JUL1985 09:00:00)-Water Temperature (C)]]*OO[[#This Row],[58]]</f>
        <v>2.8299881848837501E-6</v>
      </c>
      <c r="BI194" s="10">
        <f>3/24000000*OO[[#This Row],[117 (03JUL1985 12:00:00)-Water Temperature (C)]]*OO[[#This Row],[59]]</f>
        <v>2.4904439276499996E-6</v>
      </c>
      <c r="BJ194" s="10">
        <f>3/24000000*OO[[#This Row],[118 (03JUL1985 15:00:00)-Water Temperature (C)]]*OO[[#This Row],[60]]</f>
        <v>2.1751887576993749E-6</v>
      </c>
      <c r="BK194" s="10">
        <f>3/24000000*OO[[#This Row],[119 (03JUL1985 18:00:00)-Water Temperature (C)]]*OO[[#This Row],[61]]</f>
        <v>1.86220122102E-6</v>
      </c>
      <c r="BL194" s="10">
        <f>3/24000000*OO[[#This Row],[120 (03JUL1985 21:00:00)-Water Temperature (C)]]*OO[[#This Row],[62]]</f>
        <v>1.5060921681904999E-6</v>
      </c>
      <c r="BM194" s="10">
        <f>3/24000000*OO[[#This Row],[121 (04JUL1985 00:00:00)-Water Temperature (C)]]*OO[[#This Row],[63]]</f>
        <v>1.1773769746849998E-6</v>
      </c>
      <c r="BN194" s="10">
        <f>3/24000000*OO[[#This Row],[122 (04JUL1985 03:00:00)-Water Temperature (C)]]*OO[[#This Row],[64]]</f>
        <v>9.2311829650075009E-7</v>
      </c>
      <c r="BO194" s="10">
        <f>3/24000000*OO[[#This Row],[123 (04JUL1985 06:00:00)-Water Temperature (C)]]*OO[[#This Row],[65]]</f>
        <v>7.4254270519800009E-7</v>
      </c>
      <c r="BP194" s="10">
        <f>3/24000000*OO[[#This Row],[124 (04JUL1985 09:00:00)-Water Temperature (C)]]*OO[[#This Row],[66]]</f>
        <v>6.4444575956262501E-7</v>
      </c>
      <c r="BQ194" s="10">
        <f>3/24000000*OO[[#This Row],[125 (04JUL1985 12:00:00)-Water Temperature (C)]]*OO[[#This Row],[67]]</f>
        <v>5.8754143885237493E-7</v>
      </c>
      <c r="BR194" s="10">
        <f>3/24000000*OO[[#This Row],[126 (04JUL1985 15:00:00)-Water Temperature (C)]]*OO[[#This Row],[68]]</f>
        <v>5.4643801695274998E-7</v>
      </c>
      <c r="BS194" s="10">
        <f>3/24000000*OO[[#This Row],[127 (04JUL1985 18:00:00)-Water Temperature (C)]]*OO[[#This Row],[69]]</f>
        <v>5.1816691934774994E-7</v>
      </c>
      <c r="BT194" s="10">
        <f>3/24000000*OO[[#This Row],[128 (04JUL1985 21:00:00)-Water Temperature (C)]]*OO[[#This Row],[70]]</f>
        <v>4.8159968456249996E-7</v>
      </c>
      <c r="BU194" s="10">
        <f>3/24000000*OO[[#This Row],[129 (05JUL1985 00:00:00)-Water Temperature (C)]]*OO[[#This Row],[71]]</f>
        <v>4.3068036867712497E-7</v>
      </c>
      <c r="BV194" s="10">
        <f>3/24000000*OO[[#This Row],[130 (05JUL1985 03:00:00)-Water Temperature (C)]]*OO[[#This Row],[72]]</f>
        <v>3.8256622213149993E-7</v>
      </c>
      <c r="BW194" s="10">
        <f>3/24000000*OO[[#This Row],[131 (05JUL1985 06:00:00)-Water Temperature (C)]]*OO[[#This Row],[73]]</f>
        <v>3.4348517569949996E-7</v>
      </c>
      <c r="BX194" s="10">
        <f>3/24000000*OO[[#This Row],[132 (05JUL1985 09:00:00)-Water Temperature (C)]]*OO[[#This Row],[74]]</f>
        <v>3.2894051430600001E-7</v>
      </c>
      <c r="BY194" s="10">
        <f>3/24000000*OO[[#This Row],[133 (05JUL1985 12:00:00)-Water Temperature (C)]]*OO[[#This Row],[75]]</f>
        <v>3.280822595505E-7</v>
      </c>
      <c r="BZ194" s="10">
        <f>3/24000000*OO[[#This Row],[134 (05JUL1985 15:00:00)-Water Temperature (C)]]*OO[[#This Row],[76]]</f>
        <v>3.3300288751024997E-7</v>
      </c>
      <c r="CA194" s="10">
        <f>3/24000000*OO[[#This Row],[135 (05JUL1985 18:00:00)-Water Temperature (C)]]*OO[[#This Row],[77]]</f>
        <v>3.3603040125000002E-7</v>
      </c>
      <c r="CB194" s="10">
        <f>3/24000000*OO[[#This Row],[136 (05JUL1985 21:00:00)-Water Temperature (C)]]*OO[[#This Row],[78]]</f>
        <v>3.2474032187500005E-7</v>
      </c>
      <c r="CC194" s="10">
        <f>3/24000000*OO[[#This Row],[137 (06JUL1985 00:00:00)-Water Temperature (C)]]*OO[[#This Row],[79]]</f>
        <v>3.0199012358400004E-7</v>
      </c>
      <c r="CD194" s="10">
        <f>3/24000000*OO[[#This Row],[138 (06JUL1985 03:00:00)-Water Temperature (C)]]*OO[[#This Row],[80]]</f>
        <v>2.7844486377374999E-7</v>
      </c>
      <c r="CE194" s="10">
        <f>3/24000000*OO[[#This Row],[139 (06JUL1985 06:00:00)-Water Temperature (C)]]*OO[[#This Row],[81]]</f>
        <v>2.5843901753337502E-7</v>
      </c>
      <c r="CF194" s="10">
        <f>3/24000000*OO[[#This Row],[140 (06JUL1985 09:00:00)-Water Temperature (C)]]*OO[[#This Row],[82]]</f>
        <v>2.53631714938E-7</v>
      </c>
      <c r="CG194" s="10">
        <f>3/24000000*OO[[#This Row],[141 (06JUL1985 12:00:00)-Water Temperature (C)]]*OO[[#This Row],[83]]</f>
        <v>2.5769209551487501E-7</v>
      </c>
      <c r="CH194" s="10">
        <f>3/24000000*OO[[#This Row],[142 (06JUL1985 15:00:00)-Water Temperature (C)]]*OO[[#This Row],[84]]</f>
        <v>2.6639157494674999E-7</v>
      </c>
      <c r="CI194" s="10">
        <f>3/24000000*OO[[#This Row],[143 (06JUL1985 18:00:00)-Water Temperature (C)]]*OO[[#This Row],[85]]</f>
        <v>2.72982089092125E-7</v>
      </c>
      <c r="CJ194" s="10">
        <f>3/24000000*OO[[#This Row],[144 (06JUL1985 21:00:00)-Water Temperature (C)]]*OO[[#This Row],[86]]</f>
        <v>2.6841758812174998E-7</v>
      </c>
      <c r="CK194" s="10">
        <f>3/24000000*OO[[#This Row],[145 (07JUL1985 00:00:00)-Water Temperature (C)]]*OO[[#This Row],[87]]</f>
        <v>2.5284982995798749E-7</v>
      </c>
      <c r="CL194" s="10">
        <f>3/24000000*OO[[#This Row],[146 (07JUL1985 03:00:00)-Water Temperature (C)]]*OO[[#This Row],[88]]</f>
        <v>2.3469859842158752E-7</v>
      </c>
      <c r="CM194" s="10">
        <f>3/24000000*OO[[#This Row],[147 (07JUL1985 06:00:00)-Water Temperature (C)]]*OO[[#This Row],[89]]</f>
        <v>2.1865086596924998E-7</v>
      </c>
      <c r="CN194" s="10">
        <f>3/24000000*OO[[#This Row],[148 (07JUL1985 09:00:00)-Water Temperature (C)]]*OO[[#This Row],[90]]</f>
        <v>2.1297668088789998E-7</v>
      </c>
      <c r="CO194" s="10">
        <f>3/24000000*OO[[#This Row],[149 (07JUL1985 12:00:00)-Water Temperature (C)]]*OO[[#This Row],[91]]</f>
        <v>2.0775744983773751E-7</v>
      </c>
      <c r="CP194" s="10">
        <f>3/24000000*OO[[#This Row],[150 (07JUL1985 15:00:00)-Water Temperature (C)]]*OO[[#This Row],[92]]</f>
        <v>2.0965579821555E-7</v>
      </c>
      <c r="CQ194" s="10">
        <f>3/24000000*OO[[#This Row],[151 (07JUL1985 18:00:00)-Water Temperature (C)]]*OO[[#This Row],[93]]</f>
        <v>2.1076963797219999E-7</v>
      </c>
      <c r="CR194" s="10">
        <f>3/24000000*OO[[#This Row],[152 (07JUL1985 21:00:00)-Water Temperature (C)]]*OO[[#This Row],[94]]</f>
        <v>2.04234213114425E-7</v>
      </c>
      <c r="CS194" s="10">
        <f>3/24000000*OO[[#This Row],[153 (08JUL1985 00:00:00)-Water Temperature (C)]]*OO[[#This Row],[95]]</f>
        <v>1.9129295032250001E-7</v>
      </c>
      <c r="CT194" s="10">
        <f>3/24000000*OO[[#This Row],[154 (08JUL1985 03:00:00)-Water Temperature (C)]]*OO[[#This Row],[96]]</f>
        <v>1.7585511245006253E-7</v>
      </c>
      <c r="CU194" s="10">
        <f>3/24000000*OO[[#This Row],[155 (08JUL1985 06:00:00)-Water Temperature (C)]]*OO[[#This Row],[97]]</f>
        <v>1.6227523384680003E-7</v>
      </c>
      <c r="CV194" s="10">
        <f>3/24000000*OO[[#This Row],[156 (08JUL1985 09:00:00)-Water Temperature (C)]]*OO[[#This Row],[98]]</f>
        <v>1.5753444301199997E-7</v>
      </c>
      <c r="CW194" s="10">
        <f>3/24000000*OO[[#This Row],[157 (08JUL1985 12:00:00)-Water Temperature (C)]]*OO[[#This Row],[99]]</f>
        <v>1.5762673924856247E-7</v>
      </c>
    </row>
    <row r="195" spans="1:101" x14ac:dyDescent="0.35">
      <c r="A195" t="s">
        <v>201</v>
      </c>
      <c r="B195">
        <v>858.55759999999998</v>
      </c>
      <c r="C195" s="10">
        <f>3/24*OO[[#This Row],[59 (26JUN1985 06:00:00)-Water Temperature (C)]]*OO[[#This Row],[1]]/SUM(OO[1])</f>
        <v>0</v>
      </c>
      <c r="D195" s="10">
        <f>3/24*OO[[#This Row],[60 (26JUN1985 09:00:00)-Water Temperature (C)]]*OO[[#This Row],[2]]/SUM(OO[2])</f>
        <v>0</v>
      </c>
      <c r="E195" s="10">
        <f>3/24*OO[[#This Row],[61 (26JUN1985 12:00:00)-Water Temperature (C)]]*OO[[#This Row],[3]]/SUM(OO[3])</f>
        <v>0</v>
      </c>
      <c r="F195" s="10">
        <f>3/24*OO[[#This Row],[62 (26JUN1985 15:00:00)-Water Temperature (C)]]*OO[[#This Row],[4]]/SUM(OO[4])</f>
        <v>0</v>
      </c>
      <c r="G195" s="10">
        <f>3/24*OO[[#This Row],[63 (26JUN1985 18:00:00)-Water Temperature (C)]]*OO[[#This Row],[5]]/SUM(OO[5])</f>
        <v>0</v>
      </c>
      <c r="H195" s="10">
        <f>3/24*OO[[#This Row],[64 (26JUN1985 21:00:00)-Water Temperature (C)]]*OO[[#This Row],[6]]/SUM(OO[6])</f>
        <v>0</v>
      </c>
      <c r="I195" s="10">
        <f>3/24*OO[[#This Row],[65 (27JUN1985 00:00:00)-Water Temperature (C)]]*OO[[#This Row],[7]]/SUM(OO[7])</f>
        <v>3.3568700071703221E-44</v>
      </c>
      <c r="J195" s="10">
        <f>3/24*OO[[#This Row],[66 (27JUN1985 03:00:00)-Water Temperature (C)]]*OO[[#This Row],[8]]/SUM(OO[8])</f>
        <v>2.4267503576097115E-32</v>
      </c>
      <c r="K195" s="10">
        <f>3/24*OO[[#This Row],[67 (27JUN1985 06:00:00)-Water Temperature (C)]]*OO[[#This Row],[9]]/SUM(OO[9])</f>
        <v>9.6851522962114142E-21</v>
      </c>
      <c r="L195" s="10">
        <f>3/24*OO[[#This Row],[68 (27JUN1985 09:00:00)-Water Temperature (C)]]*OO[[#This Row],[10]]/SUM(OO[10])</f>
        <v>8.5511424257561934E-11</v>
      </c>
      <c r="M195" s="10">
        <f>3/24*OO[[#This Row],[69 (27JUN1985 12:00:00)-Water Temperature (C)]]*OO[[#This Row],[11]]/SUM(OO[11])</f>
        <v>5.7751795226682648E-7</v>
      </c>
      <c r="N195" s="10">
        <f>3/24*OO[[#This Row],[70 (27JUN1985 15:00:00)-Water Temperature (C)]]*OO[[#This Row],[12]]/SUM(OO[12])</f>
        <v>1.2400209403320972E-4</v>
      </c>
      <c r="O195" s="10">
        <f>3/24*OO[[#This Row],[71 (27JUN1985 18:00:00)-Water Temperature (C)]]*OO[[#This Row],[13]]/SUM(OO[13])</f>
        <v>3.8093898592990146E-3</v>
      </c>
      <c r="P195" s="10">
        <f>3/24*OO[[#This Row],[72 (27JUN1985 21:00:00)-Water Temperature (C)]]*OO[[#This Row],[14]]/SUM(OO[14])</f>
        <v>2.8628655622759645E-2</v>
      </c>
      <c r="Q195" s="10">
        <f>3/24*OO[[#This Row],[73 (28JUN1985 00:00:00)-Water Temperature (C)]]*OO[[#This Row],[15]]/SUM(OO[15])</f>
        <v>7.2963054525112717E-2</v>
      </c>
      <c r="R195" s="10">
        <f>3/24*OO[[#This Row],[74 (28JUN1985 03:00:00)-Water Temperature (C)]]*OO[[#This Row],[16]]/SUM(OO[16])</f>
        <v>8.0265080246458717E-2</v>
      </c>
      <c r="S195" s="10">
        <f>3/24*OO[[#This Row],[75 (28JUN1985 06:00:00)-Water Temperature (C)]]*OO[[#This Row],[17]]/SUM(OO[17])</f>
        <v>4.4828137847794138E-2</v>
      </c>
      <c r="T195" s="10">
        <f>3/24*OO[[#This Row],[76 (28JUN1985 09:00:00)-Water Temperature (C)]]*OO[[#This Row],[18]]/SUM(OO[18])</f>
        <v>1.463127611277701E-2</v>
      </c>
      <c r="U195" s="10">
        <f>3/24*OO[[#This Row],[77 (28JUN1985 12:00:00)-Water Temperature (C)]]*OO[[#This Row],[19]]/SUM(OO[19])</f>
        <v>3.0772384400962914E-3</v>
      </c>
      <c r="V195" s="10">
        <f>3/24000000*OO[[#This Row],[78 (28JUN1985 15:00:00)-Water Temperature (C)]]*OO[[#This Row],[20]]</f>
        <v>4.953265155457499E-4</v>
      </c>
      <c r="W195" s="10">
        <f>3/24000000*OO[[#This Row],[79 (28JUN1985 18:00:00)-Water Temperature (C)]]*OO[[#This Row],[21]]</f>
        <v>9.9796004030624987E-5</v>
      </c>
      <c r="X195" s="10">
        <f>3/24000000*OO[[#This Row],[80 (28JUN1985 21:00:00)-Water Temperature (C)]]*OO[[#This Row],[22]]</f>
        <v>4.88349583613375E-5</v>
      </c>
      <c r="Y195" s="10">
        <f>3/24000000*OO[[#This Row],[81 (29JUN1985 00:00:00)-Water Temperature (C)]]*OO[[#This Row],[23]]</f>
        <v>3.9463633570875002E-5</v>
      </c>
      <c r="Z195" s="10">
        <f>3/24000000*OO[[#This Row],[82 (29JUN1985 03:00:00)-Water Temperature (C)]]*OO[[#This Row],[24]]</f>
        <v>3.5729363765349998E-5</v>
      </c>
      <c r="AA195" s="10">
        <f>3/24000000*OO[[#This Row],[83 (29JUN1985 06:00:00)-Water Temperature (C)]]*OO[[#This Row],[25]]</f>
        <v>3.34875017694625E-5</v>
      </c>
      <c r="AB195" s="10">
        <f>3/24000000*OO[[#This Row],[84 (29JUN1985 09:00:00)-Water Temperature (C)]]*OO[[#This Row],[26]]</f>
        <v>3.2458896421325E-5</v>
      </c>
      <c r="AC195" s="10">
        <f>3/24000000*OO[[#This Row],[85 (29JUN1985 12:00:00)-Water Temperature (C)]]*OO[[#This Row],[27]]</f>
        <v>3.0897210334250003E-5</v>
      </c>
      <c r="AD195" s="10">
        <f>3/24000000*OO[[#This Row],[86 (29JUN1985 15:00:00)-Water Temperature (C)]]*OO[[#This Row],[28]]</f>
        <v>2.8951551711874998E-5</v>
      </c>
      <c r="AE195" s="10">
        <f>3/24000000*OO[[#This Row],[88 (29JUN1985 21:00:00)-Water Temperature (C)]]*OO[[#This Row],[30]]</f>
        <v>2.4578278182400002E-5</v>
      </c>
      <c r="AF195" s="10">
        <f>3/24000000*OO[[#This Row],[88 (29JUN1985 21:00:00)-Water Temperature (C)]]*OO[[#This Row],[30]]</f>
        <v>2.4578278182400002E-5</v>
      </c>
      <c r="AG195" s="10">
        <f>3/24000000*OO[[#This Row],[89 (30JUN1985 00:00:00)-Water Temperature (C)]]*OO[[#This Row],[31]]</f>
        <v>2.247634196225E-5</v>
      </c>
      <c r="AH195" s="10">
        <f>3/24000000*OO[[#This Row],[90 (30JUN1985 03:00:00)-Water Temperature (C)]]*OO[[#This Row],[32]]</f>
        <v>2.1648552710612501E-5</v>
      </c>
      <c r="AI195" s="10">
        <f>3/24000000*OO[[#This Row],[91 (30JUN1985 06:00:00)-Water Temperature (C)]]*OO[[#This Row],[33]]</f>
        <v>2.2153966242562499E-5</v>
      </c>
      <c r="AJ195" s="10">
        <f>3/24000000*OO[[#This Row],[92 (30JUN1985 09:00:00)-Water Temperature (C)]]*OO[[#This Row],[34]]</f>
        <v>2.3849155682349995E-5</v>
      </c>
      <c r="AK195" s="10">
        <f>3/24000000*OO[[#This Row],[93 (30JUN1985 12:00:00)-Water Temperature (C)]]*OO[[#This Row],[35]]</f>
        <v>2.5125988313574999E-5</v>
      </c>
      <c r="AL195" s="10">
        <f>3/24000000*OO[[#This Row],[94 (30JUN1985 15:00:00)-Water Temperature (C)]]*OO[[#This Row],[36]]</f>
        <v>2.54703820955E-5</v>
      </c>
      <c r="AM195" s="10">
        <f>3/24000000*OO[[#This Row],[95 (30JUN1985 18:00:00)-Water Temperature (C)]]*OO[[#This Row],[37]]</f>
        <v>2.491656254775E-5</v>
      </c>
      <c r="AN195" s="10">
        <f>3/24000000*OO[[#This Row],[96 (30JUN1985 21:00:00)-Water Temperature (C)]]*OO[[#This Row],[38]]</f>
        <v>2.3200521464562498E-5</v>
      </c>
      <c r="AO195" s="10">
        <f>3/24000000*OO[[#This Row],[97 (01JUL1985 00:00:00)-Water Temperature (C)]]*OO[[#This Row],[39]]</f>
        <v>2.0725153138812502E-5</v>
      </c>
      <c r="AP195" s="10">
        <f>3/24000000*OO[[#This Row],[98 (01JUL1985 03:00:00)-Water Temperature (C)]]*OO[[#This Row],[40]]</f>
        <v>1.8405163257896247E-5</v>
      </c>
      <c r="AQ195" s="10">
        <f>3/24000000*OO[[#This Row],[99 (01JUL1985 06:00:00)-Water Temperature (C)]]*OO[[#This Row],[41]]</f>
        <v>1.651674891213375E-5</v>
      </c>
      <c r="AR195" s="10">
        <f>3/24000000*OO[[#This Row],[100 (01JUL1985 09:00:00)-Water Temperature (C)]]*OO[[#This Row],[42]]</f>
        <v>1.5501058861829998E-5</v>
      </c>
      <c r="AS195" s="10">
        <f>3/24000000*OO[[#This Row],[101 (01JUL1985 12:00:00)-Water Temperature (C)]]*OO[[#This Row],[43]]</f>
        <v>1.4866393663374999E-5</v>
      </c>
      <c r="AT195" s="10">
        <f>3/24000000*OO[[#This Row],[102 (01JUL1985 15:00:00)-Water Temperature (C)]]*OO[[#This Row],[44]]</f>
        <v>1.422184871034E-5</v>
      </c>
      <c r="AU195" s="10">
        <f>3/24000000*OO[[#This Row],[103 (01JUL1985 18:00:00)-Water Temperature (C)]]*OO[[#This Row],[45]]</f>
        <v>1.341445266198E-5</v>
      </c>
      <c r="AV195" s="10">
        <f>3/24000000*OO[[#This Row],[104 (01JUL1985 21:00:00)-Water Temperature (C)]]*OO[[#This Row],[46]]</f>
        <v>1.2189085258455001E-5</v>
      </c>
      <c r="AW195" s="10">
        <f>3/24000000*OO[[#This Row],[105 (02JUL1985 00:00:00)-Water Temperature (C)]]*OO[[#This Row],[47]]</f>
        <v>1.08228369574125E-5</v>
      </c>
      <c r="AX195" s="10">
        <f>3/24000000*OO[[#This Row],[106 (02JUL1985 03:00:00)-Water Temperature (C)]]*OO[[#This Row],[48]]</f>
        <v>9.5462962464062494E-6</v>
      </c>
      <c r="AY195" s="10">
        <f>3/24000000*OO[[#This Row],[107 (02JUL1985 06:00:00)-Water Temperature (C)]]*OO[[#This Row],[49]]</f>
        <v>8.48759298701E-6</v>
      </c>
      <c r="AZ195" s="10">
        <f>3/24000000*OO[[#This Row],[108 (02JUL1985 09:00:00)-Water Temperature (C)]]*OO[[#This Row],[50]]</f>
        <v>7.7149335906887493E-6</v>
      </c>
      <c r="BA195" s="10">
        <f>3/24000000*OO[[#This Row],[109 (02JUL1985 12:00:00)-Water Temperature (C)]]*OO[[#This Row],[51]]</f>
        <v>7.2820381527562499E-6</v>
      </c>
      <c r="BB195" s="10">
        <f>3/24000000*OO[[#This Row],[110 (02JUL1985 15:00:00)-Water Temperature (C)]]*OO[[#This Row],[52]]</f>
        <v>6.8431733284250003E-6</v>
      </c>
      <c r="BC195" s="10">
        <f>3/24000000*OO[[#This Row],[111 (02JUL1985 18:00:00)-Water Temperature (C)]]*OO[[#This Row],[53]]</f>
        <v>6.3242694758874983E-6</v>
      </c>
      <c r="BD195" s="10">
        <f>3/24000000*OO[[#This Row],[112 (02JUL1985 21:00:00)-Water Temperature (C)]]*OO[[#This Row],[54]]</f>
        <v>5.6428904692050005E-6</v>
      </c>
      <c r="BE195" s="10">
        <f>3/24000000*OO[[#This Row],[113 (03JUL1985 00:00:00)-Water Temperature (C)]]*OO[[#This Row],[55]]</f>
        <v>4.928741639040001E-6</v>
      </c>
      <c r="BF195" s="10">
        <f>3/24000000*OO[[#This Row],[114 (03JUL1985 03:00:00)-Water Temperature (C)]]*OO[[#This Row],[56]]</f>
        <v>4.2275123706099996E-6</v>
      </c>
      <c r="BG195" s="10">
        <f>3/24000000*OO[[#This Row],[115 (03JUL1985 06:00:00)-Water Temperature (C)]]*OO[[#This Row],[57]]</f>
        <v>3.58256321457125E-6</v>
      </c>
      <c r="BH195" s="10">
        <f>3/24000000*OO[[#This Row],[116 (03JUL1985 09:00:00)-Water Temperature (C)]]*OO[[#This Row],[58]]</f>
        <v>3.0738160394599998E-6</v>
      </c>
      <c r="BI195" s="10">
        <f>3/24000000*OO[[#This Row],[117 (03JUL1985 12:00:00)-Water Temperature (C)]]*OO[[#This Row],[59]]</f>
        <v>2.7063342022499992E-6</v>
      </c>
      <c r="BJ195" s="10">
        <f>3/24000000*OO[[#This Row],[118 (03JUL1985 15:00:00)-Water Temperature (C)]]*OO[[#This Row],[60]]</f>
        <v>2.3689512230474998E-6</v>
      </c>
      <c r="BK195" s="10">
        <f>3/24000000*OO[[#This Row],[119 (03JUL1985 18:00:00)-Water Temperature (C)]]*OO[[#This Row],[61]]</f>
        <v>2.0353878013170001E-6</v>
      </c>
      <c r="BL195" s="10">
        <f>3/24000000*OO[[#This Row],[120 (03JUL1985 21:00:00)-Water Temperature (C)]]*OO[[#This Row],[62]]</f>
        <v>1.6525366811347496E-6</v>
      </c>
      <c r="BM195" s="10">
        <f>3/24000000*OO[[#This Row],[121 (04JUL1985 00:00:00)-Water Temperature (C)]]*OO[[#This Row],[63]]</f>
        <v>1.294534258692125E-6</v>
      </c>
      <c r="BN195" s="10">
        <f>3/24000000*OO[[#This Row],[122 (04JUL1985 03:00:00)-Water Temperature (C)]]*OO[[#This Row],[64]]</f>
        <v>1.0133719267092498E-6</v>
      </c>
      <c r="BO195" s="10">
        <f>3/24000000*OO[[#This Row],[123 (04JUL1985 06:00:00)-Water Temperature (C)]]*OO[[#This Row],[65]]</f>
        <v>8.1159846601500004E-7</v>
      </c>
      <c r="BP195" s="10">
        <f>3/24000000*OO[[#This Row],[124 (04JUL1985 09:00:00)-Water Temperature (C)]]*OO[[#This Row],[66]]</f>
        <v>7.0001397005475013E-7</v>
      </c>
      <c r="BQ195" s="10">
        <f>3/24000000*OO[[#This Row],[125 (04JUL1985 12:00:00)-Water Temperature (C)]]*OO[[#This Row],[67]]</f>
        <v>6.3475299511399994E-7</v>
      </c>
      <c r="BR195" s="10">
        <f>3/24000000*OO[[#This Row],[126 (04JUL1985 15:00:00)-Water Temperature (C)]]*OO[[#This Row],[68]]</f>
        <v>5.8862987231399999E-7</v>
      </c>
      <c r="BS195" s="10">
        <f>3/24000000*OO[[#This Row],[127 (04JUL1985 18:00:00)-Water Temperature (C)]]*OO[[#This Row],[69]]</f>
        <v>5.5763080132350009E-7</v>
      </c>
      <c r="BT195" s="10">
        <f>3/24000000*OO[[#This Row],[128 (04JUL1985 21:00:00)-Water Temperature (C)]]*OO[[#This Row],[70]]</f>
        <v>5.1845639455599994E-7</v>
      </c>
      <c r="BU195" s="10">
        <f>3/24000000*OO[[#This Row],[129 (05JUL1985 00:00:00)-Water Temperature (C)]]*OO[[#This Row],[71]]</f>
        <v>4.6429416501749997E-7</v>
      </c>
      <c r="BV195" s="10">
        <f>3/24000000*OO[[#This Row],[130 (05JUL1985 03:00:00)-Water Temperature (C)]]*OO[[#This Row],[72]]</f>
        <v>4.1246602427249994E-7</v>
      </c>
      <c r="BW195" s="10">
        <f>3/24000000*OO[[#This Row],[131 (05JUL1985 06:00:00)-Water Temperature (C)]]*OO[[#This Row],[73]]</f>
        <v>3.7004792008075001E-7</v>
      </c>
      <c r="BX195" s="10">
        <f>3/24000000*OO[[#This Row],[132 (05JUL1985 09:00:00)-Water Temperature (C)]]*OO[[#This Row],[74]]</f>
        <v>3.5325442228050001E-7</v>
      </c>
      <c r="BY195" s="10">
        <f>3/24000000*OO[[#This Row],[133 (05JUL1985 12:00:00)-Water Temperature (C)]]*OO[[#This Row],[75]]</f>
        <v>3.5128059080199994E-7</v>
      </c>
      <c r="BZ195" s="10">
        <f>3/24000000*OO[[#This Row],[134 (05JUL1985 15:00:00)-Water Temperature (C)]]*OO[[#This Row],[76]]</f>
        <v>3.558905791995E-7</v>
      </c>
      <c r="CA195" s="10">
        <f>3/24000000*OO[[#This Row],[135 (05JUL1985 18:00:00)-Water Temperature (C)]]*OO[[#This Row],[77]]</f>
        <v>3.5917950693000001E-7</v>
      </c>
      <c r="CB195" s="10">
        <f>3/24000000*OO[[#This Row],[136 (05JUL1985 21:00:00)-Water Temperature (C)]]*OO[[#This Row],[78]]</f>
        <v>3.4758199138000007E-7</v>
      </c>
      <c r="CC195" s="10">
        <f>3/24000000*OO[[#This Row],[137 (06JUL1985 00:00:00)-Water Temperature (C)]]*OO[[#This Row],[79]]</f>
        <v>3.2382193224062498E-7</v>
      </c>
      <c r="CD195" s="10">
        <f>3/24000000*OO[[#This Row],[138 (06JUL1985 03:00:00)-Water Temperature (C)]]*OO[[#This Row],[80]]</f>
        <v>2.9879060786249995E-7</v>
      </c>
      <c r="CE195" s="10">
        <f>3/24000000*OO[[#This Row],[139 (06JUL1985 06:00:00)-Water Temperature (C)]]*OO[[#This Row],[81]]</f>
        <v>2.7733189023750003E-7</v>
      </c>
      <c r="CF195" s="10">
        <f>3/24000000*OO[[#This Row],[140 (06JUL1985 09:00:00)-Water Temperature (C)]]*OO[[#This Row],[82]]</f>
        <v>2.7151037269125004E-7</v>
      </c>
      <c r="CG195" s="10">
        <f>3/24000000*OO[[#This Row],[141 (06JUL1985 12:00:00)-Water Temperature (C)]]*OO[[#This Row],[83]]</f>
        <v>2.7496004705099999E-7</v>
      </c>
      <c r="CH195" s="10">
        <f>3/24000000*OO[[#This Row],[142 (06JUL1985 15:00:00)-Water Temperature (C)]]*OO[[#This Row],[84]]</f>
        <v>2.8366450857200001E-7</v>
      </c>
      <c r="CI195" s="10">
        <f>3/24000000*OO[[#This Row],[143 (06JUL1985 18:00:00)-Water Temperature (C)]]*OO[[#This Row],[85]]</f>
        <v>2.90802827475E-7</v>
      </c>
      <c r="CJ195" s="10">
        <f>3/24000000*OO[[#This Row],[144 (06JUL1985 21:00:00)-Water Temperature (C)]]*OO[[#This Row],[86]]</f>
        <v>2.8650775675674998E-7</v>
      </c>
      <c r="CK195" s="10">
        <f>3/24000000*OO[[#This Row],[145 (07JUL1985 00:00:00)-Water Temperature (C)]]*OO[[#This Row],[87]]</f>
        <v>2.70649417098375E-7</v>
      </c>
      <c r="CL195" s="10">
        <f>3/24000000*OO[[#This Row],[146 (07JUL1985 03:00:00)-Water Temperature (C)]]*OO[[#This Row],[88]]</f>
        <v>2.5155940348199998E-7</v>
      </c>
      <c r="CM195" s="10">
        <f>3/24000000*OO[[#This Row],[147 (07JUL1985 06:00:00)-Water Temperature (C)]]*OO[[#This Row],[89]]</f>
        <v>2.3434511146725003E-7</v>
      </c>
      <c r="CN195" s="10">
        <f>3/24000000*OO[[#This Row],[148 (07JUL1985 09:00:00)-Water Temperature (C)]]*OO[[#This Row],[90]]</f>
        <v>2.2772790706319998E-7</v>
      </c>
      <c r="CO195" s="10">
        <f>3/24000000*OO[[#This Row],[149 (07JUL1985 12:00:00)-Water Temperature (C)]]*OO[[#This Row],[91]]</f>
        <v>2.2166609380604996E-7</v>
      </c>
      <c r="CP195" s="10">
        <f>3/24000000*OO[[#This Row],[150 (07JUL1985 15:00:00)-Water Temperature (C)]]*OO[[#This Row],[92]]</f>
        <v>2.2348461317984999E-7</v>
      </c>
      <c r="CQ195" s="10">
        <f>3/24000000*OO[[#This Row],[151 (07JUL1985 18:00:00)-Water Temperature (C)]]*OO[[#This Row],[93]]</f>
        <v>2.2479347600300003E-7</v>
      </c>
      <c r="CR195" s="10">
        <f>3/24000000*OO[[#This Row],[152 (07JUL1985 21:00:00)-Water Temperature (C)]]*OO[[#This Row],[94]]</f>
        <v>2.1833748697136248E-7</v>
      </c>
      <c r="CS195" s="10">
        <f>3/24000000*OO[[#This Row],[153 (08JUL1985 00:00:00)-Water Temperature (C)]]*OO[[#This Row],[95]]</f>
        <v>2.0494883112462498E-7</v>
      </c>
      <c r="CT195" s="10">
        <f>3/24000000*OO[[#This Row],[154 (08JUL1985 03:00:00)-Water Temperature (C)]]*OO[[#This Row],[96]]</f>
        <v>1.8875058606109998E-7</v>
      </c>
      <c r="CU195" s="10">
        <f>3/24000000*OO[[#This Row],[155 (08JUL1985 06:00:00)-Water Temperature (C)]]*OO[[#This Row],[97]]</f>
        <v>1.7431276006136252E-7</v>
      </c>
      <c r="CV195" s="10">
        <f>3/24000000*OO[[#This Row],[156 (08JUL1985 09:00:00)-Water Temperature (C)]]*OO[[#This Row],[98]]</f>
        <v>1.6895401511987498E-7</v>
      </c>
      <c r="CW195" s="10">
        <f>3/24000000*OO[[#This Row],[157 (08JUL1985 12:00:00)-Water Temperature (C)]]*OO[[#This Row],[99]]</f>
        <v>1.6867025692999997E-7</v>
      </c>
    </row>
    <row r="196" spans="1:101" x14ac:dyDescent="0.35">
      <c r="A196" t="s">
        <v>202</v>
      </c>
      <c r="B196">
        <v>872.57839999999999</v>
      </c>
      <c r="C196" s="10">
        <f>3/24*OO[[#This Row],[59 (26JUN1985 06:00:00)-Water Temperature (C)]]*OO[[#This Row],[1]]/SUM(OO[1])</f>
        <v>0</v>
      </c>
      <c r="D196" s="10">
        <f>3/24*OO[[#This Row],[60 (26JUN1985 09:00:00)-Water Temperature (C)]]*OO[[#This Row],[2]]/SUM(OO[2])</f>
        <v>0</v>
      </c>
      <c r="E196" s="10">
        <f>3/24*OO[[#This Row],[61 (26JUN1985 12:00:00)-Water Temperature (C)]]*OO[[#This Row],[3]]/SUM(OO[3])</f>
        <v>0</v>
      </c>
      <c r="F196" s="10">
        <f>3/24*OO[[#This Row],[62 (26JUN1985 15:00:00)-Water Temperature (C)]]*OO[[#This Row],[4]]/SUM(OO[4])</f>
        <v>0</v>
      </c>
      <c r="G196" s="10">
        <f>3/24*OO[[#This Row],[63 (26JUN1985 18:00:00)-Water Temperature (C)]]*OO[[#This Row],[5]]/SUM(OO[5])</f>
        <v>0</v>
      </c>
      <c r="H196" s="10">
        <f>3/24*OO[[#This Row],[64 (26JUN1985 21:00:00)-Water Temperature (C)]]*OO[[#This Row],[6]]/SUM(OO[6])</f>
        <v>0</v>
      </c>
      <c r="I196" s="10">
        <f>3/24*OO[[#This Row],[65 (27JUN1985 00:00:00)-Water Temperature (C)]]*OO[[#This Row],[7]]/SUM(OO[7])</f>
        <v>0</v>
      </c>
      <c r="J196" s="10">
        <f>3/24*OO[[#This Row],[66 (27JUN1985 03:00:00)-Water Temperature (C)]]*OO[[#This Row],[8]]/SUM(OO[8])</f>
        <v>3.871983861216562E-33</v>
      </c>
      <c r="K196" s="10">
        <f>3/24*OO[[#This Row],[67 (27JUN1985 06:00:00)-Water Temperature (C)]]*OO[[#This Row],[9]]/SUM(OO[9])</f>
        <v>1.594611328274292E-21</v>
      </c>
      <c r="L196" s="10">
        <f>3/24*OO[[#This Row],[68 (27JUN1985 09:00:00)-Water Temperature (C)]]*OO[[#This Row],[10]]/SUM(OO[10])</f>
        <v>3.0519590968718567E-11</v>
      </c>
      <c r="M196" s="10">
        <f>3/24*OO[[#This Row],[69 (27JUN1985 12:00:00)-Water Temperature (C)]]*OO[[#This Row],[11]]/SUM(OO[11])</f>
        <v>3.1235761135815252E-7</v>
      </c>
      <c r="N196" s="10">
        <f>3/24*OO[[#This Row],[70 (27JUN1985 15:00:00)-Water Temperature (C)]]*OO[[#This Row],[12]]/SUM(OO[12])</f>
        <v>8.0046083090387746E-5</v>
      </c>
      <c r="O196" s="10">
        <f>3/24*OO[[#This Row],[71 (27JUN1985 18:00:00)-Water Temperature (C)]]*OO[[#This Row],[13]]/SUM(OO[13])</f>
        <v>2.7845486247148458E-3</v>
      </c>
      <c r="P196" s="10">
        <f>3/24*OO[[#This Row],[72 (27JUN1985 21:00:00)-Water Temperature (C)]]*OO[[#This Row],[14]]/SUM(OO[14])</f>
        <v>2.3077175166205541E-2</v>
      </c>
      <c r="Q196" s="10">
        <f>3/24*OO[[#This Row],[73 (28JUN1985 00:00:00)-Water Temperature (C)]]*OO[[#This Row],[15]]/SUM(OO[15])</f>
        <v>6.3742034075312315E-2</v>
      </c>
      <c r="R196" s="10">
        <f>3/24*OO[[#This Row],[74 (28JUN1985 03:00:00)-Water Temperature (C)]]*OO[[#This Row],[16]]/SUM(OO[16])</f>
        <v>7.4967763685641939E-2</v>
      </c>
      <c r="S196" s="10">
        <f>3/24*OO[[#This Row],[75 (28JUN1985 06:00:00)-Water Temperature (C)]]*OO[[#This Row],[17]]/SUM(OO[17])</f>
        <v>4.4338843072725238E-2</v>
      </c>
      <c r="T196" s="10">
        <f>3/24*OO[[#This Row],[76 (28JUN1985 09:00:00)-Water Temperature (C)]]*OO[[#This Row],[18]]/SUM(OO[18])</f>
        <v>1.5182548160530763E-2</v>
      </c>
      <c r="U196" s="10">
        <f>3/24*OO[[#This Row],[77 (28JUN1985 12:00:00)-Water Temperature (C)]]*OO[[#This Row],[19]]/SUM(OO[19])</f>
        <v>3.3139261407147879E-3</v>
      </c>
      <c r="V196" s="10">
        <f>3/24000000*OO[[#This Row],[78 (28JUN1985 15:00:00)-Water Temperature (C)]]*OO[[#This Row],[20]]</f>
        <v>5.4121500202299999E-4</v>
      </c>
      <c r="W196" s="10">
        <f>3/24000000*OO[[#This Row],[79 (28JUN1985 18:00:00)-Water Temperature (C)]]*OO[[#This Row],[21]]</f>
        <v>1.0277893718543749E-4</v>
      </c>
      <c r="X196" s="10">
        <f>3/24000000*OO[[#This Row],[80 (28JUN1985 21:00:00)-Water Temperature (C)]]*OO[[#This Row],[22]]</f>
        <v>4.6228925719499996E-5</v>
      </c>
      <c r="Y196" s="10">
        <f>3/24000000*OO[[#This Row],[81 (29JUN1985 00:00:00)-Water Temperature (C)]]*OO[[#This Row],[23]]</f>
        <v>3.6498285412512501E-5</v>
      </c>
      <c r="Z196" s="10">
        <f>3/24000000*OO[[#This Row],[82 (29JUN1985 03:00:00)-Water Temperature (C)]]*OO[[#This Row],[24]]</f>
        <v>3.2854605156799997E-5</v>
      </c>
      <c r="AA196" s="10">
        <f>3/24000000*OO[[#This Row],[83 (29JUN1985 06:00:00)-Water Temperature (C)]]*OO[[#This Row],[25]]</f>
        <v>3.0723874160750002E-5</v>
      </c>
      <c r="AB196" s="10">
        <f>3/24000000*OO[[#This Row],[84 (29JUN1985 09:00:00)-Water Temperature (C)]]*OO[[#This Row],[26]]</f>
        <v>2.9779599360087502E-5</v>
      </c>
      <c r="AC196" s="10">
        <f>3/24000000*OO[[#This Row],[85 (29JUN1985 12:00:00)-Water Temperature (C)]]*OO[[#This Row],[27]]</f>
        <v>2.8358688922037498E-5</v>
      </c>
      <c r="AD196" s="10">
        <f>3/24000000*OO[[#This Row],[86 (29JUN1985 15:00:00)-Water Temperature (C)]]*OO[[#This Row],[28]]</f>
        <v>2.6603441407174998E-5</v>
      </c>
      <c r="AE196" s="10">
        <f>3/24000000*OO[[#This Row],[88 (29JUN1985 21:00:00)-Water Temperature (C)]]*OO[[#This Row],[30]]</f>
        <v>2.2541207677E-5</v>
      </c>
      <c r="AF196" s="10">
        <f>3/24000000*OO[[#This Row],[88 (29JUN1985 21:00:00)-Water Temperature (C)]]*OO[[#This Row],[30]]</f>
        <v>2.2541207677E-5</v>
      </c>
      <c r="AG196" s="10">
        <f>3/24000000*OO[[#This Row],[89 (30JUN1985 00:00:00)-Water Temperature (C)]]*OO[[#This Row],[31]]</f>
        <v>2.0523387904799996E-5</v>
      </c>
      <c r="AH196" s="10">
        <f>3/24000000*OO[[#This Row],[90 (30JUN1985 03:00:00)-Water Temperature (C)]]*OO[[#This Row],[32]]</f>
        <v>1.9630664064799999E-5</v>
      </c>
      <c r="AI196" s="10">
        <f>3/24000000*OO[[#This Row],[91 (30JUN1985 06:00:00)-Water Temperature (C)]]*OO[[#This Row],[33]]</f>
        <v>2.0014574746400001E-5</v>
      </c>
      <c r="AJ196" s="10">
        <f>3/24000000*OO[[#This Row],[92 (30JUN1985 09:00:00)-Water Temperature (C)]]*OO[[#This Row],[34]]</f>
        <v>2.1543549102225E-5</v>
      </c>
      <c r="AK196" s="10">
        <f>3/24000000*OO[[#This Row],[93 (30JUN1985 12:00:00)-Water Temperature (C)]]*OO[[#This Row],[35]]</f>
        <v>2.2718994260174997E-5</v>
      </c>
      <c r="AL196" s="10">
        <f>3/24000000*OO[[#This Row],[94 (30JUN1985 15:00:00)-Water Temperature (C)]]*OO[[#This Row],[36]]</f>
        <v>2.3094022601925E-5</v>
      </c>
      <c r="AM196" s="10">
        <f>3/24000000*OO[[#This Row],[95 (30JUN1985 18:00:00)-Water Temperature (C)]]*OO[[#This Row],[37]]</f>
        <v>2.2609637343650004E-5</v>
      </c>
      <c r="AN196" s="10">
        <f>3/24000000*OO[[#This Row],[96 (30JUN1985 21:00:00)-Water Temperature (C)]]*OO[[#This Row],[38]]</f>
        <v>2.101223639988375E-5</v>
      </c>
      <c r="AO196" s="10">
        <f>3/24000000*OO[[#This Row],[97 (01JUL1985 00:00:00)-Water Temperature (C)]]*OO[[#This Row],[39]]</f>
        <v>1.8737795567826248E-5</v>
      </c>
      <c r="AP196" s="10">
        <f>3/24000000*OO[[#This Row],[98 (01JUL1985 03:00:00)-Water Temperature (C)]]*OO[[#This Row],[40]]</f>
        <v>1.6610677915889998E-5</v>
      </c>
      <c r="AQ196" s="10">
        <f>3/24000000*OO[[#This Row],[99 (01JUL1985 06:00:00)-Water Temperature (C)]]*OO[[#This Row],[41]]</f>
        <v>1.48878951113475E-5</v>
      </c>
      <c r="AR196" s="10">
        <f>3/24000000*OO[[#This Row],[100 (01JUL1985 09:00:00)-Water Temperature (C)]]*OO[[#This Row],[42]]</f>
        <v>1.3938671080409998E-5</v>
      </c>
      <c r="AS196" s="10">
        <f>3/24000000*OO[[#This Row],[101 (01JUL1985 12:00:00)-Water Temperature (C)]]*OO[[#This Row],[43]]</f>
        <v>1.3325159883843747E-5</v>
      </c>
      <c r="AT196" s="10">
        <f>3/24000000*OO[[#This Row],[102 (01JUL1985 15:00:00)-Water Temperature (C)]]*OO[[#This Row],[44]]</f>
        <v>1.271848206499E-5</v>
      </c>
      <c r="AU196" s="10">
        <f>3/24000000*OO[[#This Row],[103 (01JUL1985 18:00:00)-Water Temperature (C)]]*OO[[#This Row],[45]]</f>
        <v>1.1977742218237499E-5</v>
      </c>
      <c r="AV196" s="10">
        <f>3/24000000*OO[[#This Row],[104 (01JUL1985 21:00:00)-Water Temperature (C)]]*OO[[#This Row],[46]]</f>
        <v>1.0849881940987499E-5</v>
      </c>
      <c r="AW196" s="10">
        <f>3/24000000*OO[[#This Row],[105 (02JUL1985 00:00:00)-Water Temperature (C)]]*OO[[#This Row],[47]]</f>
        <v>9.6087430187537509E-6</v>
      </c>
      <c r="AX196" s="10">
        <f>3/24000000*OO[[#This Row],[106 (02JUL1985 03:00:00)-Water Temperature (C)]]*OO[[#This Row],[48]]</f>
        <v>8.4641449261749992E-6</v>
      </c>
      <c r="AY196" s="10">
        <f>3/24000000*OO[[#This Row],[107 (02JUL1985 06:00:00)-Water Temperature (C)]]*OO[[#This Row],[49]]</f>
        <v>7.5075220237599991E-6</v>
      </c>
      <c r="AZ196" s="10">
        <f>3/24000000*OO[[#This Row],[108 (02JUL1985 09:00:00)-Water Temperature (C)]]*OO[[#This Row],[50]]</f>
        <v>6.8038191782337496E-6</v>
      </c>
      <c r="BA196" s="10">
        <f>3/24000000*OO[[#This Row],[109 (02JUL1985 12:00:00)-Water Temperature (C)]]*OO[[#This Row],[51]]</f>
        <v>6.4027977717400006E-6</v>
      </c>
      <c r="BB196" s="10">
        <f>3/24000000*OO[[#This Row],[110 (02JUL1985 15:00:00)-Water Temperature (C)]]*OO[[#This Row],[52]]</f>
        <v>6.0050933075324998E-6</v>
      </c>
      <c r="BC196" s="10">
        <f>3/24000000*OO[[#This Row],[111 (02JUL1985 18:00:00)-Water Temperature (C)]]*OO[[#This Row],[53]]</f>
        <v>5.5397500582125009E-6</v>
      </c>
      <c r="BD196" s="10">
        <f>3/24000000*OO[[#This Row],[112 (02JUL1985 21:00:00)-Water Temperature (C)]]*OO[[#This Row],[54]]</f>
        <v>4.9390734708250003E-6</v>
      </c>
      <c r="BE196" s="10">
        <f>3/24000000*OO[[#This Row],[113 (03JUL1985 00:00:00)-Water Temperature (C)]]*OO[[#This Row],[55]]</f>
        <v>4.31041287793875E-6</v>
      </c>
      <c r="BF196" s="10">
        <f>3/24000000*OO[[#This Row],[114 (03JUL1985 03:00:00)-Water Temperature (C)]]*OO[[#This Row],[56]]</f>
        <v>3.6972415881374997E-6</v>
      </c>
      <c r="BG196" s="10">
        <f>3/24000000*OO[[#This Row],[115 (03JUL1985 06:00:00)-Water Temperature (C)]]*OO[[#This Row],[57]]</f>
        <v>3.1303983476412499E-6</v>
      </c>
      <c r="BH196" s="10">
        <f>3/24000000*OO[[#This Row],[116 (03JUL1985 09:00:00)-Water Temperature (C)]]*OO[[#This Row],[58]]</f>
        <v>2.6832819640799997E-6</v>
      </c>
      <c r="BI196" s="10">
        <f>3/24000000*OO[[#This Row],[117 (03JUL1985 12:00:00)-Water Temperature (C)]]*OO[[#This Row],[59]]</f>
        <v>2.3619694281862499E-6</v>
      </c>
      <c r="BJ196" s="10">
        <f>3/24000000*OO[[#This Row],[118 (03JUL1985 15:00:00)-Water Temperature (C)]]*OO[[#This Row],[60]]</f>
        <v>2.0686235767155001E-6</v>
      </c>
      <c r="BK196" s="10">
        <f>3/24000000*OO[[#This Row],[119 (03JUL1985 18:00:00)-Water Temperature (C)]]*OO[[#This Row],[61]]</f>
        <v>1.7802702362191248E-6</v>
      </c>
      <c r="BL196" s="10">
        <f>3/24000000*OO[[#This Row],[120 (03JUL1985 21:00:00)-Water Temperature (C)]]*OO[[#This Row],[62]]</f>
        <v>1.4478022189482501E-6</v>
      </c>
      <c r="BM196" s="10">
        <f>3/24000000*OO[[#This Row],[121 (04JUL1985 00:00:00)-Water Temperature (C)]]*OO[[#This Row],[63]]</f>
        <v>1.1354778631459999E-6</v>
      </c>
      <c r="BN196" s="10">
        <f>3/24000000*OO[[#This Row],[122 (04JUL1985 03:00:00)-Water Temperature (C)]]*OO[[#This Row],[64]]</f>
        <v>8.8773735929174989E-7</v>
      </c>
      <c r="BO196" s="10">
        <f>3/24000000*OO[[#This Row],[123 (04JUL1985 06:00:00)-Water Temperature (C)]]*OO[[#This Row],[65]]</f>
        <v>7.0880020307199991E-7</v>
      </c>
      <c r="BP196" s="10">
        <f>3/24000000*OO[[#This Row],[124 (04JUL1985 09:00:00)-Water Temperature (C)]]*OO[[#This Row],[66]]</f>
        <v>6.0890561300425003E-7</v>
      </c>
      <c r="BQ196" s="10">
        <f>3/24000000*OO[[#This Row],[125 (04JUL1985 12:00:00)-Water Temperature (C)]]*OO[[#This Row],[67]]</f>
        <v>5.4984455756100005E-7</v>
      </c>
      <c r="BR196" s="10">
        <f>3/24000000*OO[[#This Row],[126 (04JUL1985 15:00:00)-Water Temperature (C)]]*OO[[#This Row],[68]]</f>
        <v>5.0873830936162499E-7</v>
      </c>
      <c r="BS196" s="10">
        <f>3/24000000*OO[[#This Row],[127 (04JUL1985 18:00:00)-Water Temperature (C)]]*OO[[#This Row],[69]]</f>
        <v>4.8150713750062497E-7</v>
      </c>
      <c r="BT196" s="10">
        <f>3/24000000*OO[[#This Row],[128 (04JUL1985 21:00:00)-Water Temperature (C)]]*OO[[#This Row],[70]]</f>
        <v>4.4753054458199999E-7</v>
      </c>
      <c r="BU196" s="10">
        <f>3/24000000*OO[[#This Row],[129 (05JUL1985 00:00:00)-Water Temperature (C)]]*OO[[#This Row],[71]]</f>
        <v>4.0113249964199995E-7</v>
      </c>
      <c r="BV196" s="10">
        <f>3/24000000*OO[[#This Row],[130 (05JUL1985 03:00:00)-Water Temperature (C)]]*OO[[#This Row],[72]]</f>
        <v>3.5641620502312491E-7</v>
      </c>
      <c r="BW196" s="10">
        <f>3/24000000*OO[[#This Row],[131 (05JUL1985 06:00:00)-Water Temperature (C)]]*OO[[#This Row],[73]]</f>
        <v>3.19742374567E-7</v>
      </c>
      <c r="BX196" s="10">
        <f>3/24000000*OO[[#This Row],[132 (05JUL1985 09:00:00)-Water Temperature (C)]]*OO[[#This Row],[74]]</f>
        <v>3.0477501293562499E-7</v>
      </c>
      <c r="BY196" s="10">
        <f>3/24000000*OO[[#This Row],[133 (05JUL1985 12:00:00)-Water Temperature (C)]]*OO[[#This Row],[75]]</f>
        <v>3.0237595998050003E-7</v>
      </c>
      <c r="BZ196" s="10">
        <f>3/24000000*OO[[#This Row],[134 (05JUL1985 15:00:00)-Water Temperature (C)]]*OO[[#This Row],[76]]</f>
        <v>3.0601944611600004E-7</v>
      </c>
      <c r="CA196" s="10">
        <f>3/24000000*OO[[#This Row],[135 (05JUL1985 18:00:00)-Water Temperature (C)]]*OO[[#This Row],[77]]</f>
        <v>3.0881602093649995E-7</v>
      </c>
      <c r="CB196" s="10">
        <f>3/24000000*OO[[#This Row],[136 (05JUL1985 21:00:00)-Water Temperature (C)]]*OO[[#This Row],[78]]</f>
        <v>2.9897013442625005E-7</v>
      </c>
      <c r="CC196" s="10">
        <f>3/24000000*OO[[#This Row],[137 (06JUL1985 00:00:00)-Water Temperature (C)]]*OO[[#This Row],[79]]</f>
        <v>2.7889315410774993E-7</v>
      </c>
      <c r="CD196" s="10">
        <f>3/24000000*OO[[#This Row],[138 (06JUL1985 03:00:00)-Water Temperature (C)]]*OO[[#This Row],[80]]</f>
        <v>2.5749630072500001E-7</v>
      </c>
      <c r="CE196" s="10">
        <f>3/24000000*OO[[#This Row],[139 (06JUL1985 06:00:00)-Water Temperature (C)]]*OO[[#This Row],[81]]</f>
        <v>2.3912990726924999E-7</v>
      </c>
      <c r="CF196" s="10">
        <f>3/24000000*OO[[#This Row],[140 (06JUL1985 09:00:00)-Water Temperature (C)]]*OO[[#This Row],[82]]</f>
        <v>2.3386161033075003E-7</v>
      </c>
      <c r="CG196" s="10">
        <f>3/24000000*OO[[#This Row],[141 (06JUL1985 12:00:00)-Water Temperature (C)]]*OO[[#This Row],[83]]</f>
        <v>2.3629993825950001E-7</v>
      </c>
      <c r="CH196" s="10">
        <f>3/24000000*OO[[#This Row],[142 (06JUL1985 15:00:00)-Water Temperature (C)]]*OO[[#This Row],[84]]</f>
        <v>2.4336411061424999E-7</v>
      </c>
      <c r="CI196" s="10">
        <f>3/24000000*OO[[#This Row],[143 (06JUL1985 18:00:00)-Water Temperature (C)]]*OO[[#This Row],[85]]</f>
        <v>2.4946974970481248E-7</v>
      </c>
      <c r="CJ196" s="10">
        <f>3/24000000*OO[[#This Row],[144 (06JUL1985 21:00:00)-Water Temperature (C)]]*OO[[#This Row],[86]]</f>
        <v>2.4597885143156249E-7</v>
      </c>
      <c r="CK196" s="10">
        <f>3/24000000*OO[[#This Row],[145 (07JUL1985 00:00:00)-Water Temperature (C)]]*OO[[#This Row],[87]]</f>
        <v>2.3279639141002499E-7</v>
      </c>
      <c r="CL196" s="10">
        <f>3/24000000*OO[[#This Row],[146 (07JUL1985 03:00:00)-Water Temperature (C)]]*OO[[#This Row],[88]]</f>
        <v>2.1657212839518749E-7</v>
      </c>
      <c r="CM196" s="10">
        <f>3/24000000*OO[[#This Row],[147 (07JUL1985 06:00:00)-Water Temperature (C)]]*OO[[#This Row],[89]]</f>
        <v>2.0180015194594997E-7</v>
      </c>
      <c r="CN196" s="10">
        <f>3/24000000*OO[[#This Row],[148 (07JUL1985 09:00:00)-Water Temperature (C)]]*OO[[#This Row],[90]]</f>
        <v>1.9577974912649996E-7</v>
      </c>
      <c r="CO196" s="10">
        <f>3/24000000*OO[[#This Row],[149 (07JUL1985 12:00:00)-Water Temperature (C)]]*OO[[#This Row],[91]]</f>
        <v>1.9020454453372498E-7</v>
      </c>
      <c r="CP196" s="10">
        <f>3/24000000*OO[[#This Row],[150 (07JUL1985 15:00:00)-Water Temperature (C)]]*OO[[#This Row],[92]]</f>
        <v>1.916696839240625E-7</v>
      </c>
      <c r="CQ196" s="10">
        <f>3/24000000*OO[[#This Row],[151 (07JUL1985 18:00:00)-Water Temperature (C)]]*OO[[#This Row],[93]]</f>
        <v>1.9275212676004998E-7</v>
      </c>
      <c r="CR196" s="10">
        <f>3/24000000*OO[[#This Row],[152 (07JUL1985 21:00:00)-Water Temperature (C)]]*OO[[#This Row],[94]]</f>
        <v>1.8741405057104998E-7</v>
      </c>
      <c r="CS196" s="10">
        <f>3/24000000*OO[[#This Row],[153 (08JUL1985 00:00:00)-Water Temperature (C)]]*OO[[#This Row],[95]]</f>
        <v>1.7614921717562502E-7</v>
      </c>
      <c r="CT196" s="10">
        <f>3/24000000*OO[[#This Row],[154 (08JUL1985 03:00:00)-Water Temperature (C)]]*OO[[#This Row],[96]]</f>
        <v>1.6242165615774998E-7</v>
      </c>
      <c r="CU196" s="10">
        <f>3/24000000*OO[[#This Row],[155 (08JUL1985 06:00:00)-Water Temperature (C)]]*OO[[#This Row],[97]]</f>
        <v>1.5013529894474999E-7</v>
      </c>
      <c r="CV196" s="10">
        <f>3/24000000*OO[[#This Row],[156 (08JUL1985 09:00:00)-Water Temperature (C)]]*OO[[#This Row],[98]]</f>
        <v>1.4543201858107499E-7</v>
      </c>
      <c r="CW196" s="10">
        <f>3/24000000*OO[[#This Row],[157 (08JUL1985 12:00:00)-Water Temperature (C)]]*OO[[#This Row],[99]]</f>
        <v>1.4494245623342498E-7</v>
      </c>
    </row>
    <row r="197" spans="1:101" x14ac:dyDescent="0.35">
      <c r="A197" t="s">
        <v>203</v>
      </c>
      <c r="B197">
        <v>917.53639999999996</v>
      </c>
      <c r="C197" s="10">
        <f>3/24*OO[[#This Row],[59 (26JUN1985 06:00:00)-Water Temperature (C)]]*OO[[#This Row],[1]]/SUM(OO[1])</f>
        <v>0</v>
      </c>
      <c r="D197" s="10">
        <f>3/24*OO[[#This Row],[60 (26JUN1985 09:00:00)-Water Temperature (C)]]*OO[[#This Row],[2]]/SUM(OO[2])</f>
        <v>0</v>
      </c>
      <c r="E197" s="10">
        <f>3/24*OO[[#This Row],[61 (26JUN1985 12:00:00)-Water Temperature (C)]]*OO[[#This Row],[3]]/SUM(OO[3])</f>
        <v>0</v>
      </c>
      <c r="F197" s="10">
        <f>3/24*OO[[#This Row],[62 (26JUN1985 15:00:00)-Water Temperature (C)]]*OO[[#This Row],[4]]/SUM(OO[4])</f>
        <v>0</v>
      </c>
      <c r="G197" s="10">
        <f>3/24*OO[[#This Row],[63 (26JUN1985 18:00:00)-Water Temperature (C)]]*OO[[#This Row],[5]]/SUM(OO[5])</f>
        <v>0</v>
      </c>
      <c r="H197" s="10">
        <f>3/24*OO[[#This Row],[64 (26JUN1985 21:00:00)-Water Temperature (C)]]*OO[[#This Row],[6]]/SUM(OO[6])</f>
        <v>0</v>
      </c>
      <c r="I197" s="10">
        <f>3/24*OO[[#This Row],[65 (27JUN1985 00:00:00)-Water Temperature (C)]]*OO[[#This Row],[7]]/SUM(OO[7])</f>
        <v>0</v>
      </c>
      <c r="J197" s="10">
        <f>3/24*OO[[#This Row],[66 (27JUN1985 03:00:00)-Water Temperature (C)]]*OO[[#This Row],[8]]/SUM(OO[8])</f>
        <v>4.3654172120034072E-34</v>
      </c>
      <c r="K197" s="10">
        <f>3/24*OO[[#This Row],[67 (27JUN1985 06:00:00)-Water Temperature (C)]]*OO[[#This Row],[9]]/SUM(OO[9])</f>
        <v>1.8997182934045104E-22</v>
      </c>
      <c r="L197" s="10">
        <f>3/24*OO[[#This Row],[68 (27JUN1985 09:00:00)-Water Temperature (C)]]*OO[[#This Row],[10]]/SUM(OO[10])</f>
        <v>9.7078526191675398E-12</v>
      </c>
      <c r="M197" s="10">
        <f>3/24*OO[[#This Row],[69 (27JUN1985 12:00:00)-Water Temperature (C)]]*OO[[#This Row],[11]]/SUM(OO[11])</f>
        <v>1.5552442632146252E-7</v>
      </c>
      <c r="N197" s="10">
        <f>3/24*OO[[#This Row],[70 (27JUN1985 15:00:00)-Water Temperature (C)]]*OO[[#This Row],[12]]/SUM(OO[12])</f>
        <v>4.7460206157443299E-5</v>
      </c>
      <c r="O197" s="10">
        <f>3/24*OO[[#This Row],[71 (27JUN1985 18:00:00)-Water Temperature (C)]]*OO[[#This Row],[13]]/SUM(OO[13])</f>
        <v>1.8669801054850474E-3</v>
      </c>
      <c r="P197" s="10">
        <f>3/24*OO[[#This Row],[72 (27JUN1985 21:00:00)-Water Temperature (C)]]*OO[[#This Row],[14]]/SUM(OO[14])</f>
        <v>1.7059698071723643E-2</v>
      </c>
      <c r="Q197" s="10">
        <f>3/24*OO[[#This Row],[73 (28JUN1985 00:00:00)-Water Temperature (C)]]*OO[[#This Row],[15]]/SUM(OO[15])</f>
        <v>5.1101997553688452E-2</v>
      </c>
      <c r="R197" s="10">
        <f>3/24*OO[[#This Row],[74 (28JUN1985 03:00:00)-Water Temperature (C)]]*OO[[#This Row],[16]]/SUM(OO[16])</f>
        <v>6.4332200802020428E-2</v>
      </c>
      <c r="S197" s="10">
        <f>3/24*OO[[#This Row],[75 (28JUN1985 06:00:00)-Water Temperature (C)]]*OO[[#This Row],[17]]/SUM(OO[17])</f>
        <v>4.0358480895212226E-2</v>
      </c>
      <c r="T197" s="10">
        <f>3/24*OO[[#This Row],[76 (28JUN1985 09:00:00)-Water Temperature (C)]]*OO[[#This Row],[18]]/SUM(OO[18])</f>
        <v>1.4532542664909009E-2</v>
      </c>
      <c r="U197" s="10">
        <f>3/24*OO[[#This Row],[77 (28JUN1985 12:00:00)-Water Temperature (C)]]*OO[[#This Row],[19]]/SUM(OO[19])</f>
        <v>3.3038626738643557E-3</v>
      </c>
      <c r="V197" s="10">
        <f>3/24000000*OO[[#This Row],[78 (28JUN1985 15:00:00)-Water Temperature (C)]]*OO[[#This Row],[20]]</f>
        <v>5.5079652014400002E-4</v>
      </c>
      <c r="W197" s="10">
        <f>3/24000000*OO[[#This Row],[79 (28JUN1985 18:00:00)-Water Temperature (C)]]*OO[[#This Row],[21]]</f>
        <v>9.9573120920812483E-5</v>
      </c>
      <c r="X197" s="10">
        <f>3/24000000*OO[[#This Row],[80 (28JUN1985 21:00:00)-Water Temperature (C)]]*OO[[#This Row],[22]]</f>
        <v>4.0945389190737494E-5</v>
      </c>
      <c r="Y197" s="10">
        <f>3/24000000*OO[[#This Row],[81 (29JUN1985 00:00:00)-Water Temperature (C)]]*OO[[#This Row],[23]]</f>
        <v>3.1473335934024998E-5</v>
      </c>
      <c r="Z197" s="10">
        <f>3/24000000*OO[[#This Row],[82 (29JUN1985 03:00:00)-Water Temperature (C)]]*OO[[#This Row],[24]]</f>
        <v>2.8178505761849996E-5</v>
      </c>
      <c r="AA197" s="10">
        <f>3/24000000*OO[[#This Row],[83 (29JUN1985 06:00:00)-Water Temperature (C)]]*OO[[#This Row],[25]]</f>
        <v>2.6317053669149998E-5</v>
      </c>
      <c r="AB197" s="10">
        <f>3/24000000*OO[[#This Row],[84 (29JUN1985 09:00:00)-Water Temperature (C)]]*OO[[#This Row],[26]]</f>
        <v>2.5532365332074999E-5</v>
      </c>
      <c r="AC197" s="10">
        <f>3/24000000*OO[[#This Row],[85 (29JUN1985 12:00:00)-Water Temperature (C)]]*OO[[#This Row],[27]]</f>
        <v>2.4367523906512498E-5</v>
      </c>
      <c r="AD197" s="10">
        <f>3/24000000*OO[[#This Row],[86 (29JUN1985 15:00:00)-Water Temperature (C)]]*OO[[#This Row],[28]]</f>
        <v>2.2930300191074996E-5</v>
      </c>
      <c r="AE197" s="10">
        <f>3/24000000*OO[[#This Row],[88 (29JUN1985 21:00:00)-Water Temperature (C)]]*OO[[#This Row],[30]]</f>
        <v>1.9492029486022499E-5</v>
      </c>
      <c r="AF197" s="10">
        <f>3/24000000*OO[[#This Row],[88 (29JUN1985 21:00:00)-Water Temperature (C)]]*OO[[#This Row],[30]]</f>
        <v>1.9492029486022499E-5</v>
      </c>
      <c r="AG197" s="10">
        <f>3/24000000*OO[[#This Row],[89 (30JUN1985 00:00:00)-Water Temperature (C)]]*OO[[#This Row],[31]]</f>
        <v>1.7727107035809996E-5</v>
      </c>
      <c r="AH197" s="10">
        <f>3/24000000*OO[[#This Row],[90 (30JUN1985 03:00:00)-Water Temperature (C)]]*OO[[#This Row],[32]]</f>
        <v>1.6888732586375001E-5</v>
      </c>
      <c r="AI197" s="10">
        <f>3/24000000*OO[[#This Row],[91 (30JUN1985 06:00:00)-Water Temperature (C)]]*OO[[#This Row],[33]]</f>
        <v>1.7189050807091249E-5</v>
      </c>
      <c r="AJ197" s="10">
        <f>3/24000000*OO[[#This Row],[92 (30JUN1985 09:00:00)-Water Temperature (C)]]*OO[[#This Row],[34]]</f>
        <v>1.8549137097260002E-5</v>
      </c>
      <c r="AK197" s="10">
        <f>3/24000000*OO[[#This Row],[93 (30JUN1985 12:00:00)-Water Temperature (C)]]*OO[[#This Row],[35]]</f>
        <v>1.9653184673347496E-5</v>
      </c>
      <c r="AL197" s="10">
        <f>3/24000000*OO[[#This Row],[94 (30JUN1985 15:00:00)-Water Temperature (C)]]*OO[[#This Row],[36]]</f>
        <v>2.0106577919780001E-5</v>
      </c>
      <c r="AM197" s="10">
        <f>3/24000000*OO[[#This Row],[95 (30JUN1985 18:00:00)-Water Temperature (C)]]*OO[[#This Row],[37]]</f>
        <v>1.9799227924904995E-5</v>
      </c>
      <c r="AN197" s="10">
        <f>3/24000000*OO[[#This Row],[96 (30JUN1985 21:00:00)-Water Temperature (C)]]*OO[[#This Row],[38]]</f>
        <v>1.8474591761024998E-5</v>
      </c>
      <c r="AO197" s="10">
        <f>3/24000000*OO[[#This Row],[97 (01JUL1985 00:00:00)-Water Temperature (C)]]*OO[[#This Row],[39]]</f>
        <v>1.65301333168075E-5</v>
      </c>
      <c r="AP197" s="10">
        <f>3/24000000*OO[[#This Row],[98 (01JUL1985 03:00:00)-Water Temperature (C)]]*OO[[#This Row],[40]]</f>
        <v>1.4702462438129997E-5</v>
      </c>
      <c r="AQ197" s="10">
        <f>3/24000000*OO[[#This Row],[99 (01JUL1985 06:00:00)-Water Temperature (C)]]*OO[[#This Row],[41]]</f>
        <v>1.3216309483875E-5</v>
      </c>
      <c r="AR197" s="10">
        <f>3/24000000*OO[[#This Row],[100 (01JUL1985 09:00:00)-Water Temperature (C)]]*OO[[#This Row],[42]]</f>
        <v>1.2406394692675E-5</v>
      </c>
      <c r="AS197" s="10">
        <f>3/24000000*OO[[#This Row],[101 (01JUL1985 12:00:00)-Water Temperature (C)]]*OO[[#This Row],[43]]</f>
        <v>1.1885043832706249E-5</v>
      </c>
      <c r="AT197" s="10">
        <f>3/24000000*OO[[#This Row],[102 (01JUL1985 15:00:00)-Water Temperature (C)]]*OO[[#This Row],[44]]</f>
        <v>1.1386504633074999E-5</v>
      </c>
      <c r="AU197" s="10">
        <f>3/24000000*OO[[#This Row],[103 (01JUL1985 18:00:00)-Water Temperature (C)]]*OO[[#This Row],[45]]</f>
        <v>1.0772546742101249E-5</v>
      </c>
      <c r="AV197" s="10">
        <f>3/24000000*OO[[#This Row],[104 (01JUL1985 21:00:00)-Water Temperature (C)]]*OO[[#This Row],[46]]</f>
        <v>9.7968078530250006E-6</v>
      </c>
      <c r="AW197" s="10">
        <f>3/24000000*OO[[#This Row],[105 (02JUL1985 00:00:00)-Water Temperature (C)]]*OO[[#This Row],[47]]</f>
        <v>8.7077023948537513E-6</v>
      </c>
      <c r="AX197" s="10">
        <f>3/24000000*OO[[#This Row],[106 (02JUL1985 03:00:00)-Water Temperature (C)]]*OO[[#This Row],[48]]</f>
        <v>7.6960628203199982E-6</v>
      </c>
      <c r="AY197" s="10">
        <f>3/24000000*OO[[#This Row],[107 (02JUL1985 06:00:00)-Water Temperature (C)]]*OO[[#This Row],[49]]</f>
        <v>6.8431711388774991E-6</v>
      </c>
      <c r="AZ197" s="10">
        <f>3/24000000*OO[[#This Row],[108 (02JUL1985 09:00:00)-Water Temperature (C)]]*OO[[#This Row],[50]]</f>
        <v>6.21181380902875E-6</v>
      </c>
      <c r="BA197" s="10">
        <f>3/24000000*OO[[#This Row],[109 (02JUL1985 12:00:00)-Water Temperature (C)]]*OO[[#This Row],[51]]</f>
        <v>5.85927316072E-6</v>
      </c>
      <c r="BB197" s="10">
        <f>3/24000000*OO[[#This Row],[110 (02JUL1985 15:00:00)-Water Temperature (C)]]*OO[[#This Row],[52]]</f>
        <v>5.5117065360100002E-6</v>
      </c>
      <c r="BC197" s="10">
        <f>3/24000000*OO[[#This Row],[111 (02JUL1985 18:00:00)-Water Temperature (C)]]*OO[[#This Row],[53]]</f>
        <v>5.10669451410125E-6</v>
      </c>
      <c r="BD197" s="10">
        <f>3/24000000*OO[[#This Row],[112 (02JUL1985 21:00:00)-Water Temperature (C)]]*OO[[#This Row],[54]]</f>
        <v>4.5739964571624998E-6</v>
      </c>
      <c r="BE197" s="10">
        <f>3/24000000*OO[[#This Row],[113 (03JUL1985 00:00:00)-Water Temperature (C)]]*OO[[#This Row],[55]]</f>
        <v>4.0066980747025E-6</v>
      </c>
      <c r="BF197" s="10">
        <f>3/24000000*OO[[#This Row],[114 (03JUL1985 03:00:00)-Water Temperature (C)]]*OO[[#This Row],[56]]</f>
        <v>3.4467475856624997E-6</v>
      </c>
      <c r="BG197" s="10">
        <f>3/24000000*OO[[#This Row],[115 (03JUL1985 06:00:00)-Water Temperature (C)]]*OO[[#This Row],[57]]</f>
        <v>2.92291542521875E-6</v>
      </c>
      <c r="BH197" s="10">
        <f>3/24000000*OO[[#This Row],[116 (03JUL1985 09:00:00)-Water Temperature (C)]]*OO[[#This Row],[58]]</f>
        <v>2.5067453403299992E-6</v>
      </c>
      <c r="BI197" s="10">
        <f>3/24000000*OO[[#This Row],[117 (03JUL1985 12:00:00)-Water Temperature (C)]]*OO[[#This Row],[59]]</f>
        <v>2.20862107341E-6</v>
      </c>
      <c r="BJ197" s="10">
        <f>3/24000000*OO[[#This Row],[118 (03JUL1985 15:00:00)-Water Temperature (C)]]*OO[[#This Row],[60]]</f>
        <v>1.9379465165697498E-6</v>
      </c>
      <c r="BK197" s="10">
        <f>3/24000000*OO[[#This Row],[119 (03JUL1985 18:00:00)-Water Temperature (C)]]*OO[[#This Row],[61]]</f>
        <v>1.6730100603937496E-6</v>
      </c>
      <c r="BL197" s="10">
        <f>3/24000000*OO[[#This Row],[120 (03JUL1985 21:00:00)-Water Temperature (C)]]*OO[[#This Row],[62]]</f>
        <v>1.3650380301789998E-6</v>
      </c>
      <c r="BM197" s="10">
        <f>3/24000000*OO[[#This Row],[121 (04JUL1985 00:00:00)-Water Temperature (C)]]*OO[[#This Row],[63]]</f>
        <v>1.0729777340154999E-6</v>
      </c>
      <c r="BN197" s="10">
        <f>3/24000000*OO[[#This Row],[122 (04JUL1985 03:00:00)-Water Temperature (C)]]*OO[[#This Row],[64]]</f>
        <v>8.3841385165800012E-7</v>
      </c>
      <c r="BO197" s="10">
        <f>3/24000000*OO[[#This Row],[123 (04JUL1985 06:00:00)-Water Temperature (C)]]*OO[[#This Row],[65]]</f>
        <v>6.6734231529350001E-7</v>
      </c>
      <c r="BP197" s="10">
        <f>3/24000000*OO[[#This Row],[124 (04JUL1985 09:00:00)-Water Temperature (C)]]*OO[[#This Row],[66]]</f>
        <v>5.7068212384162501E-7</v>
      </c>
      <c r="BQ197" s="10">
        <f>3/24000000*OO[[#This Row],[125 (04JUL1985 12:00:00)-Water Temperature (C)]]*OO[[#This Row],[67]]</f>
        <v>5.1288856630950004E-7</v>
      </c>
      <c r="BR197" s="10">
        <f>3/24000000*OO[[#This Row],[126 (04JUL1985 15:00:00)-Water Temperature (C)]]*OO[[#This Row],[68]]</f>
        <v>4.73296690504E-7</v>
      </c>
      <c r="BS197" s="10">
        <f>3/24000000*OO[[#This Row],[127 (04JUL1985 18:00:00)-Water Temperature (C)]]*OO[[#This Row],[69]]</f>
        <v>4.475235388177499E-7</v>
      </c>
      <c r="BT197" s="10">
        <f>3/24000000*OO[[#This Row],[128 (04JUL1985 21:00:00)-Water Temperature (C)]]*OO[[#This Row],[70]]</f>
        <v>4.1593355678874996E-7</v>
      </c>
      <c r="BU197" s="10">
        <f>3/24000000*OO[[#This Row],[129 (05JUL1985 00:00:00)-Water Temperature (C)]]*OO[[#This Row],[71]]</f>
        <v>3.7313349052162498E-7</v>
      </c>
      <c r="BV197" s="10">
        <f>3/24000000*OO[[#This Row],[130 (05JUL1985 03:00:00)-Water Temperature (C)]]*OO[[#This Row],[72]]</f>
        <v>3.3163561480049992E-7</v>
      </c>
      <c r="BW197" s="10">
        <f>3/24000000*OO[[#This Row],[131 (05JUL1985 06:00:00)-Water Temperature (C)]]*OO[[#This Row],[73]]</f>
        <v>2.9735094128850003E-7</v>
      </c>
      <c r="BX197" s="10">
        <f>3/24000000*OO[[#This Row],[132 (05JUL1985 09:00:00)-Water Temperature (C)]]*OO[[#This Row],[74]]</f>
        <v>2.8288311793875003E-7</v>
      </c>
      <c r="BY197" s="10">
        <f>3/24000000*OO[[#This Row],[133 (05JUL1985 12:00:00)-Water Temperature (C)]]*OO[[#This Row],[75]]</f>
        <v>2.7986621499337494E-7</v>
      </c>
      <c r="BZ197" s="10">
        <f>3/24000000*OO[[#This Row],[134 (05JUL1985 15:00:00)-Water Temperature (C)]]*OO[[#This Row],[76]]</f>
        <v>2.8280384037E-7</v>
      </c>
      <c r="CA197" s="10">
        <f>3/24000000*OO[[#This Row],[135 (05JUL1985 18:00:00)-Water Temperature (C)]]*OO[[#This Row],[77]]</f>
        <v>2.8529665316075005E-7</v>
      </c>
      <c r="CB197" s="10">
        <f>3/24000000*OO[[#This Row],[136 (05JUL1985 21:00:00)-Water Temperature (C)]]*OO[[#This Row],[78]]</f>
        <v>2.7642657411712502E-7</v>
      </c>
      <c r="CC197" s="10">
        <f>3/24000000*OO[[#This Row],[137 (06JUL1985 00:00:00)-Water Temperature (C)]]*OO[[#This Row],[79]]</f>
        <v>2.5821977946787499E-7</v>
      </c>
      <c r="CD197" s="10">
        <f>3/24000000*OO[[#This Row],[138 (06JUL1985 03:00:00)-Water Temperature (C)]]*OO[[#This Row],[80]]</f>
        <v>2.3858283055125E-7</v>
      </c>
      <c r="CE197" s="10">
        <f>3/24000000*OO[[#This Row],[139 (06JUL1985 06:00:00)-Water Temperature (C)]]*OO[[#This Row],[81]]</f>
        <v>2.2158682978100001E-7</v>
      </c>
      <c r="CF197" s="10">
        <f>3/24000000*OO[[#This Row],[140 (06JUL1985 09:00:00)-Water Temperature (C)]]*OO[[#This Row],[82]]</f>
        <v>2.1643531240799998E-7</v>
      </c>
      <c r="CG197" s="10">
        <f>3/24000000*OO[[#This Row],[141 (06JUL1985 12:00:00)-Water Temperature (C)]]*OO[[#This Row],[83]]</f>
        <v>2.1811251457359996E-7</v>
      </c>
      <c r="CH197" s="10">
        <f>3/24000000*OO[[#This Row],[142 (06JUL1985 15:00:00)-Water Temperature (C)]]*OO[[#This Row],[84]]</f>
        <v>2.2423218152676252E-7</v>
      </c>
      <c r="CI197" s="10">
        <f>3/24000000*OO[[#This Row],[143 (06JUL1985 18:00:00)-Water Temperature (C)]]*OO[[#This Row],[85]]</f>
        <v>2.2982143874625001E-7</v>
      </c>
      <c r="CJ197" s="10">
        <f>3/24000000*OO[[#This Row],[144 (06JUL1985 21:00:00)-Water Temperature (C)]]*OO[[#This Row],[86]]</f>
        <v>2.2692908556059997E-7</v>
      </c>
      <c r="CK197" s="10">
        <f>3/24000000*OO[[#This Row],[145 (07JUL1985 00:00:00)-Water Temperature (C)]]*OO[[#This Row],[87]]</f>
        <v>2.1524624824162496E-7</v>
      </c>
      <c r="CL197" s="10">
        <f>3/24000000*OO[[#This Row],[146 (07JUL1985 03:00:00)-Water Temperature (C)]]*OO[[#This Row],[88]]</f>
        <v>2.0053756877812498E-7</v>
      </c>
      <c r="CM197" s="10">
        <f>3/24000000*OO[[#This Row],[147 (07JUL1985 06:00:00)-Water Temperature (C)]]*OO[[#This Row],[89]]</f>
        <v>1.8691437902637502E-7</v>
      </c>
      <c r="CN197" s="10">
        <f>3/24000000*OO[[#This Row],[148 (07JUL1985 09:00:00)-Water Temperature (C)]]*OO[[#This Row],[90]]</f>
        <v>1.8113648728502501E-7</v>
      </c>
      <c r="CO197" s="10">
        <f>3/24000000*OO[[#This Row],[149 (07JUL1985 12:00:00)-Water Temperature (C)]]*OO[[#This Row],[91]]</f>
        <v>1.7562457123307498E-7</v>
      </c>
      <c r="CP197" s="10">
        <f>3/24000000*OO[[#This Row],[150 (07JUL1985 15:00:00)-Water Temperature (C)]]*OO[[#This Row],[92]]</f>
        <v>1.7687588242999998E-7</v>
      </c>
      <c r="CQ197" s="10">
        <f>3/24000000*OO[[#This Row],[151 (07JUL1985 18:00:00)-Water Temperature (C)]]*OO[[#This Row],[93]]</f>
        <v>1.7788060160647502E-7</v>
      </c>
      <c r="CR197" s="10">
        <f>3/24000000*OO[[#This Row],[152 (07JUL1985 21:00:00)-Water Temperature (C)]]*OO[[#This Row],[94]]</f>
        <v>1.7325294648146249E-7</v>
      </c>
      <c r="CS197" s="10">
        <f>3/24000000*OO[[#This Row],[153 (08JUL1985 00:00:00)-Water Temperature (C)]]*OO[[#This Row],[95]]</f>
        <v>1.6312506674155E-7</v>
      </c>
      <c r="CT197" s="10">
        <f>3/24000000*OO[[#This Row],[154 (08JUL1985 03:00:00)-Water Temperature (C)]]*OO[[#This Row],[96]]</f>
        <v>1.5065939747542499E-7</v>
      </c>
      <c r="CU197" s="10">
        <f>3/24000000*OO[[#This Row],[155 (08JUL1985 06:00:00)-Water Temperature (C)]]*OO[[#This Row],[97]]</f>
        <v>1.3937314506455001E-7</v>
      </c>
      <c r="CV197" s="10">
        <f>3/24000000*OO[[#This Row],[156 (08JUL1985 09:00:00)-Water Temperature (C)]]*OO[[#This Row],[98]]</f>
        <v>1.3492451337836253E-7</v>
      </c>
      <c r="CW197" s="10">
        <f>3/24000000*OO[[#This Row],[157 (08JUL1985 12:00:00)-Water Temperature (C)]]*OO[[#This Row],[99]]</f>
        <v>1.342129478274E-7</v>
      </c>
    </row>
    <row r="198" spans="1:101" x14ac:dyDescent="0.35">
      <c r="A198" t="s">
        <v>204</v>
      </c>
      <c r="B198">
        <v>874.73030000000006</v>
      </c>
      <c r="C198" s="10">
        <f>3/24*OO[[#This Row],[59 (26JUN1985 06:00:00)-Water Temperature (C)]]*OO[[#This Row],[1]]/SUM(OO[1])</f>
        <v>0</v>
      </c>
      <c r="D198" s="10">
        <f>3/24*OO[[#This Row],[60 (26JUN1985 09:00:00)-Water Temperature (C)]]*OO[[#This Row],[2]]/SUM(OO[2])</f>
        <v>0</v>
      </c>
      <c r="E198" s="10">
        <f>3/24*OO[[#This Row],[61 (26JUN1985 12:00:00)-Water Temperature (C)]]*OO[[#This Row],[3]]/SUM(OO[3])</f>
        <v>0</v>
      </c>
      <c r="F198" s="10">
        <f>3/24*OO[[#This Row],[62 (26JUN1985 15:00:00)-Water Temperature (C)]]*OO[[#This Row],[4]]/SUM(OO[4])</f>
        <v>0</v>
      </c>
      <c r="G198" s="10">
        <f>3/24*OO[[#This Row],[63 (26JUN1985 18:00:00)-Water Temperature (C)]]*OO[[#This Row],[5]]/SUM(OO[5])</f>
        <v>0</v>
      </c>
      <c r="H198" s="10">
        <f>3/24*OO[[#This Row],[64 (26JUN1985 21:00:00)-Water Temperature (C)]]*OO[[#This Row],[6]]/SUM(OO[6])</f>
        <v>0</v>
      </c>
      <c r="I198" s="10">
        <f>3/24*OO[[#This Row],[65 (27JUN1985 00:00:00)-Water Temperature (C)]]*OO[[#This Row],[7]]/SUM(OO[7])</f>
        <v>0</v>
      </c>
      <c r="J198" s="10">
        <f>3/24*OO[[#This Row],[66 (27JUN1985 03:00:00)-Water Temperature (C)]]*OO[[#This Row],[8]]/SUM(OO[8])</f>
        <v>6.6127974030053912E-35</v>
      </c>
      <c r="K198" s="10">
        <f>3/24*OO[[#This Row],[67 (27JUN1985 06:00:00)-Water Temperature (C)]]*OO[[#This Row],[9]]/SUM(OO[9])</f>
        <v>3.025211024692676E-23</v>
      </c>
      <c r="L198" s="10">
        <f>3/24*OO[[#This Row],[68 (27JUN1985 09:00:00)-Water Temperature (C)]]*OO[[#This Row],[10]]/SUM(OO[10])</f>
        <v>3.5568644810730736E-12</v>
      </c>
      <c r="M198" s="10">
        <f>3/24*OO[[#This Row],[69 (27JUN1985 12:00:00)-Water Temperature (C)]]*OO[[#This Row],[11]]/SUM(OO[11])</f>
        <v>9.496929134425136E-8</v>
      </c>
      <c r="N198" s="10">
        <f>3/24*OO[[#This Row],[70 (27JUN1985 15:00:00)-Water Temperature (C)]]*OO[[#This Row],[12]]/SUM(OO[12])</f>
        <v>3.4652271198873667E-5</v>
      </c>
      <c r="O198" s="10">
        <f>3/24*OO[[#This Row],[71 (27JUN1985 18:00:00)-Water Temperature (C)]]*OO[[#This Row],[13]]/SUM(OO[13])</f>
        <v>1.5460534734715514E-3</v>
      </c>
      <c r="P198" s="10">
        <f>3/24*OO[[#This Row],[72 (27JUN1985 21:00:00)-Water Temperature (C)]]*OO[[#This Row],[14]]/SUM(OO[14])</f>
        <v>1.5625835742969711E-2</v>
      </c>
      <c r="Q198" s="10">
        <f>3/24*OO[[#This Row],[73 (28JUN1985 00:00:00)-Water Temperature (C)]]*OO[[#This Row],[15]]/SUM(OO[15])</f>
        <v>5.0939704054122244E-2</v>
      </c>
      <c r="R198" s="10">
        <f>3/24*OO[[#This Row],[74 (28JUN1985 03:00:00)-Water Temperature (C)]]*OO[[#This Row],[16]]/SUM(OO[16])</f>
        <v>6.8869218909171928E-2</v>
      </c>
      <c r="S198" s="10">
        <f>3/24*OO[[#This Row],[75 (28JUN1985 06:00:00)-Water Temperature (C)]]*OO[[#This Row],[17]]/SUM(OO[17])</f>
        <v>4.6027809047018975E-2</v>
      </c>
      <c r="T198" s="10">
        <f>3/24*OO[[#This Row],[76 (28JUN1985 09:00:00)-Water Temperature (C)]]*OO[[#This Row],[18]]/SUM(OO[18])</f>
        <v>1.7500327552786684E-2</v>
      </c>
      <c r="U198" s="10">
        <f>3/24*OO[[#This Row],[77 (28JUN1985 12:00:00)-Water Temperature (C)]]*OO[[#This Row],[19]]/SUM(OO[19])</f>
        <v>4.1607472381627215E-3</v>
      </c>
      <c r="V198" s="10">
        <f>3/24000000*OO[[#This Row],[78 (28JUN1985 15:00:00)-Water Temperature (C)]]*OO[[#This Row],[20]]</f>
        <v>7.1199164188574988E-4</v>
      </c>
      <c r="W198" s="10">
        <f>3/24000000*OO[[#This Row],[79 (28JUN1985 18:00:00)-Water Temperature (C)]]*OO[[#This Row],[21]]</f>
        <v>1.2334877409825E-4</v>
      </c>
      <c r="X198" s="10">
        <f>3/24000000*OO[[#This Row],[80 (28JUN1985 21:00:00)-Water Temperature (C)]]*OO[[#This Row],[22]]</f>
        <v>4.5833227171874993E-5</v>
      </c>
      <c r="Y198" s="10">
        <f>3/24000000*OO[[#This Row],[81 (29JUN1985 00:00:00)-Water Temperature (C)]]*OO[[#This Row],[23]]</f>
        <v>3.4004994860162501E-5</v>
      </c>
      <c r="Z198" s="10">
        <f>3/24000000*OO[[#This Row],[82 (29JUN1985 03:00:00)-Water Temperature (C)]]*OO[[#This Row],[24]]</f>
        <v>3.0217233635262496E-5</v>
      </c>
      <c r="AA198" s="10">
        <f>3/24000000*OO[[#This Row],[83 (29JUN1985 06:00:00)-Water Temperature (C)]]*OO[[#This Row],[25]]</f>
        <v>2.8152217786999996E-5</v>
      </c>
      <c r="AB198" s="10">
        <f>3/24000000*OO[[#This Row],[84 (29JUN1985 09:00:00)-Water Temperature (C)]]*OO[[#This Row],[26]]</f>
        <v>2.7309205679200002E-5</v>
      </c>
      <c r="AC198" s="10">
        <f>3/24000000*OO[[#This Row],[85 (29JUN1985 12:00:00)-Water Temperature (C)]]*OO[[#This Row],[27]]</f>
        <v>2.6095436793599997E-5</v>
      </c>
      <c r="AD198" s="10">
        <f>3/24000000*OO[[#This Row],[86 (29JUN1985 15:00:00)-Water Temperature (C)]]*OO[[#This Row],[28]]</f>
        <v>2.4608996187375001E-5</v>
      </c>
      <c r="AE198" s="10">
        <f>3/24000000*OO[[#This Row],[88 (29JUN1985 21:00:00)-Water Temperature (C)]]*OO[[#This Row],[30]]</f>
        <v>2.0939110541050001E-5</v>
      </c>
      <c r="AF198" s="10">
        <f>3/24000000*OO[[#This Row],[88 (29JUN1985 21:00:00)-Water Temperature (C)]]*OO[[#This Row],[30]]</f>
        <v>2.0939110541050001E-5</v>
      </c>
      <c r="AG198" s="10">
        <f>3/24000000*OO[[#This Row],[89 (30JUN1985 00:00:00)-Water Temperature (C)]]*OO[[#This Row],[31]]</f>
        <v>1.8999028847343753E-5</v>
      </c>
      <c r="AH198" s="10">
        <f>3/24000000*OO[[#This Row],[90 (30JUN1985 03:00:00)-Water Temperature (C)]]*OO[[#This Row],[32]]</f>
        <v>1.7994543507720002E-5</v>
      </c>
      <c r="AI198" s="10">
        <f>3/24000000*OO[[#This Row],[91 (30JUN1985 06:00:00)-Water Temperature (C)]]*OO[[#This Row],[33]]</f>
        <v>1.8236763623718752E-5</v>
      </c>
      <c r="AJ198" s="10">
        <f>3/24000000*OO[[#This Row],[92 (30JUN1985 09:00:00)-Water Temperature (C)]]*OO[[#This Row],[34]]</f>
        <v>1.9685497254867499E-5</v>
      </c>
      <c r="AK198" s="10">
        <f>3/24000000*OO[[#This Row],[93 (30JUN1985 12:00:00)-Water Temperature (C)]]*OO[[#This Row],[35]]</f>
        <v>2.0912294385000002E-5</v>
      </c>
      <c r="AL198" s="10">
        <f>3/24000000*OO[[#This Row],[94 (30JUN1985 15:00:00)-Water Temperature (C)]]*OO[[#This Row],[36]]</f>
        <v>2.1498465211300001E-5</v>
      </c>
      <c r="AM198" s="10">
        <f>3/24000000*OO[[#This Row],[95 (30JUN1985 18:00:00)-Water Temperature (C)]]*OO[[#This Row],[37]]</f>
        <v>2.1272858360077497E-5</v>
      </c>
      <c r="AN198" s="10">
        <f>3/24000000*OO[[#This Row],[96 (30JUN1985 21:00:00)-Water Temperature (C)]]*OO[[#This Row],[38]]</f>
        <v>1.9915809391441248E-5</v>
      </c>
      <c r="AO198" s="10">
        <f>3/24000000*OO[[#This Row],[97 (01JUL1985 00:00:00)-Water Temperature (C)]]*OO[[#This Row],[39]]</f>
        <v>1.7859125893632497E-5</v>
      </c>
      <c r="AP198" s="10">
        <f>3/24000000*OO[[#This Row],[98 (01JUL1985 03:00:00)-Water Temperature (C)]]*OO[[#This Row],[40]]</f>
        <v>1.5903635457884999E-5</v>
      </c>
      <c r="AQ198" s="10">
        <f>3/24000000*OO[[#This Row],[99 (01JUL1985 06:00:00)-Water Temperature (C)]]*OO[[#This Row],[41]]</f>
        <v>1.4295934569172498E-5</v>
      </c>
      <c r="AR198" s="10">
        <f>3/24000000*OO[[#This Row],[100 (01JUL1985 09:00:00)-Water Temperature (C)]]*OO[[#This Row],[42]]</f>
        <v>1.3419934159598749E-5</v>
      </c>
      <c r="AS198" s="10">
        <f>3/24000000*OO[[#This Row],[101 (01JUL1985 12:00:00)-Water Temperature (C)]]*OO[[#This Row],[43]]</f>
        <v>1.284516173007E-5</v>
      </c>
      <c r="AT198" s="10">
        <f>3/24000000*OO[[#This Row],[102 (01JUL1985 15:00:00)-Water Temperature (C)]]*OO[[#This Row],[44]]</f>
        <v>1.2334336409483752E-5</v>
      </c>
      <c r="AU198" s="10">
        <f>3/24000000*OO[[#This Row],[103 (01JUL1985 18:00:00)-Water Temperature (C)]]*OO[[#This Row],[45]]</f>
        <v>1.1718799993937499E-5</v>
      </c>
      <c r="AV198" s="10">
        <f>3/24000000*OO[[#This Row],[104 (01JUL1985 21:00:00)-Water Temperature (C)]]*OO[[#This Row],[46]]</f>
        <v>1.070102940551375E-5</v>
      </c>
      <c r="AW198" s="10">
        <f>3/24000000*OO[[#This Row],[105 (02JUL1985 00:00:00)-Water Temperature (C)]]*OO[[#This Row],[47]]</f>
        <v>9.5456545616249991E-6</v>
      </c>
      <c r="AX198" s="10">
        <f>3/24000000*OO[[#This Row],[106 (02JUL1985 03:00:00)-Water Temperature (C)]]*OO[[#This Row],[48]]</f>
        <v>8.4568245475600009E-6</v>
      </c>
      <c r="AY198" s="10">
        <f>3/24000000*OO[[#This Row],[107 (02JUL1985 06:00:00)-Water Temperature (C)]]*OO[[#This Row],[49]]</f>
        <v>7.5303955174174997E-6</v>
      </c>
      <c r="AZ198" s="10">
        <f>3/24000000*OO[[#This Row],[108 (02JUL1985 09:00:00)-Water Temperature (C)]]*OO[[#This Row],[50]]</f>
        <v>6.8373406926949994E-6</v>
      </c>
      <c r="BA198" s="10">
        <f>3/24000000*OO[[#This Row],[109 (02JUL1985 12:00:00)-Water Temperature (C)]]*OO[[#This Row],[51]]</f>
        <v>6.4565321616475E-6</v>
      </c>
      <c r="BB198" s="10">
        <f>3/24000000*OO[[#This Row],[110 (02JUL1985 15:00:00)-Water Temperature (C)]]*OO[[#This Row],[52]]</f>
        <v>6.0881405186437501E-6</v>
      </c>
      <c r="BC198" s="10">
        <f>3/24000000*OO[[#This Row],[111 (02JUL1985 18:00:00)-Water Temperature (C)]]*OO[[#This Row],[53]]</f>
        <v>5.6675551174875008E-6</v>
      </c>
      <c r="BD198" s="10">
        <f>3/24000000*OO[[#This Row],[112 (02JUL1985 21:00:00)-Water Temperature (C)]]*OO[[#This Row],[54]]</f>
        <v>5.1002911412212493E-6</v>
      </c>
      <c r="BE198" s="10">
        <f>3/24000000*OO[[#This Row],[113 (03JUL1985 00:00:00)-Water Temperature (C)]]*OO[[#This Row],[55]]</f>
        <v>4.4872939558300004E-6</v>
      </c>
      <c r="BF198" s="10">
        <f>3/24000000*OO[[#This Row],[114 (03JUL1985 03:00:00)-Water Temperature (C)]]*OO[[#This Row],[56]]</f>
        <v>3.8745202459187491E-6</v>
      </c>
      <c r="BG198" s="10">
        <f>3/24000000*OO[[#This Row],[115 (03JUL1985 06:00:00)-Water Temperature (C)]]*OO[[#This Row],[57]]</f>
        <v>3.29373664474E-6</v>
      </c>
      <c r="BH198" s="10">
        <f>3/24000000*OO[[#This Row],[116 (03JUL1985 09:00:00)-Water Temperature (C)]]*OO[[#This Row],[58]]</f>
        <v>2.8263719710187497E-6</v>
      </c>
      <c r="BI198" s="10">
        <f>3/24000000*OO[[#This Row],[117 (03JUL1985 12:00:00)-Water Temperature (C)]]*OO[[#This Row],[59]]</f>
        <v>2.4921719896499999E-6</v>
      </c>
      <c r="BJ198" s="10">
        <f>3/24000000*OO[[#This Row],[118 (03JUL1985 15:00:00)-Water Temperature (C)]]*OO[[#This Row],[60]]</f>
        <v>2.1916159700650001E-6</v>
      </c>
      <c r="BK198" s="10">
        <f>3/24000000*OO[[#This Row],[119 (03JUL1985 18:00:00)-Water Temperature (C)]]*OO[[#This Row],[61]]</f>
        <v>1.8997502235985003E-6</v>
      </c>
      <c r="BL198" s="10">
        <f>3/24000000*OO[[#This Row],[120 (03JUL1985 21:00:00)-Water Temperature (C)]]*OO[[#This Row],[62]]</f>
        <v>1.5572375484698752E-6</v>
      </c>
      <c r="BM198" s="10">
        <f>3/24000000*OO[[#This Row],[121 (04JUL1985 00:00:00)-Water Temperature (C)]]*OO[[#This Row],[63]]</f>
        <v>1.2279839487250002E-6</v>
      </c>
      <c r="BN198" s="10">
        <f>3/24000000*OO[[#This Row],[122 (04JUL1985 03:00:00)-Water Temperature (C)]]*OO[[#This Row],[64]]</f>
        <v>9.5963656275850017E-7</v>
      </c>
      <c r="BO198" s="10">
        <f>3/24000000*OO[[#This Row],[123 (04JUL1985 06:00:00)-Water Temperature (C)]]*OO[[#This Row],[65]]</f>
        <v>7.6146182111737498E-7</v>
      </c>
      <c r="BP198" s="10">
        <f>3/24000000*OO[[#This Row],[124 (04JUL1985 09:00:00)-Water Temperature (C)]]*OO[[#This Row],[66]]</f>
        <v>6.4751468806350001E-7</v>
      </c>
      <c r="BQ198" s="10">
        <f>3/24000000*OO[[#This Row],[125 (04JUL1985 12:00:00)-Water Temperature (C)]]*OO[[#This Row],[67]]</f>
        <v>5.7883100122437498E-7</v>
      </c>
      <c r="BR198" s="10">
        <f>3/24000000*OO[[#This Row],[126 (04JUL1985 15:00:00)-Water Temperature (C)]]*OO[[#This Row],[68]]</f>
        <v>5.3243727194699996E-7</v>
      </c>
      <c r="BS198" s="10">
        <f>3/24000000*OO[[#This Row],[127 (04JUL1985 18:00:00)-Water Temperature (C)]]*OO[[#This Row],[69]]</f>
        <v>5.0281801841124996E-7</v>
      </c>
      <c r="BT198" s="10">
        <f>3/24000000*OO[[#This Row],[128 (04JUL1985 21:00:00)-Water Temperature (C)]]*OO[[#This Row],[70]]</f>
        <v>4.6761732567000003E-7</v>
      </c>
      <c r="BU198" s="10">
        <f>3/24000000*OO[[#This Row],[129 (05JUL1985 00:00:00)-Water Temperature (C)]]*OO[[#This Row],[71]]</f>
        <v>4.1993296784999999E-7</v>
      </c>
      <c r="BV198" s="10">
        <f>3/24000000*OO[[#This Row],[130 (05JUL1985 03:00:00)-Water Temperature (C)]]*OO[[#This Row],[72]]</f>
        <v>3.7342423394575E-7</v>
      </c>
      <c r="BW198" s="10">
        <f>3/24000000*OO[[#This Row],[131 (05JUL1985 06:00:00)-Water Temperature (C)]]*OO[[#This Row],[73]]</f>
        <v>3.3448747357574991E-7</v>
      </c>
      <c r="BX198" s="10">
        <f>3/24000000*OO[[#This Row],[132 (05JUL1985 09:00:00)-Water Temperature (C)]]*OO[[#This Row],[74]]</f>
        <v>3.1737355413137504E-7</v>
      </c>
      <c r="BY198" s="10">
        <f>3/24000000*OO[[#This Row],[133 (05JUL1985 12:00:00)-Water Temperature (C)]]*OO[[#This Row],[75]]</f>
        <v>3.1292898281099995E-7</v>
      </c>
      <c r="BZ198" s="10">
        <f>3/24000000*OO[[#This Row],[134 (05JUL1985 15:00:00)-Water Temperature (C)]]*OO[[#This Row],[76]]</f>
        <v>3.1557745064000003E-7</v>
      </c>
      <c r="CA198" s="10">
        <f>3/24000000*OO[[#This Row],[135 (05JUL1985 18:00:00)-Water Temperature (C)]]*OO[[#This Row],[77]]</f>
        <v>3.1823049903412497E-7</v>
      </c>
      <c r="CB198" s="10">
        <f>3/24000000*OO[[#This Row],[136 (05JUL1985 21:00:00)-Water Temperature (C)]]*OO[[#This Row],[78]]</f>
        <v>3.0881536802600006E-7</v>
      </c>
      <c r="CC198" s="10">
        <f>3/24000000*OO[[#This Row],[137 (06JUL1985 00:00:00)-Water Temperature (C)]]*OO[[#This Row],[79]]</f>
        <v>2.8893537251149994E-7</v>
      </c>
      <c r="CD198" s="10">
        <f>3/24000000*OO[[#This Row],[138 (06JUL1985 03:00:00)-Water Temperature (C)]]*OO[[#This Row],[80]]</f>
        <v>2.6722041927500006E-7</v>
      </c>
      <c r="CE198" s="10">
        <f>3/24000000*OO[[#This Row],[139 (06JUL1985 06:00:00)-Water Temperature (C)]]*OO[[#This Row],[81]]</f>
        <v>2.4808625076937495E-7</v>
      </c>
      <c r="CF198" s="10">
        <f>3/24000000*OO[[#This Row],[140 (06JUL1985 09:00:00)-Water Temperature (C)]]*OO[[#This Row],[82]]</f>
        <v>2.4190256018249996E-7</v>
      </c>
      <c r="CG198" s="10">
        <f>3/24000000*OO[[#This Row],[141 (06JUL1985 12:00:00)-Water Temperature (C)]]*OO[[#This Row],[83]]</f>
        <v>2.4297586626499998E-7</v>
      </c>
      <c r="CH198" s="10">
        <f>3/24000000*OO[[#This Row],[142 (06JUL1985 15:00:00)-Water Temperature (C)]]*OO[[#This Row],[84]]</f>
        <v>2.4935675400812499E-7</v>
      </c>
      <c r="CI198" s="10">
        <f>3/24000000*OO[[#This Row],[143 (06JUL1985 18:00:00)-Water Temperature (C)]]*OO[[#This Row],[85]]</f>
        <v>2.5548692027570003E-7</v>
      </c>
      <c r="CJ198" s="10">
        <f>3/24000000*OO[[#This Row],[144 (06JUL1985 21:00:00)-Water Temperature (C)]]*OO[[#This Row],[86]]</f>
        <v>2.52809276831125E-7</v>
      </c>
      <c r="CK198" s="10">
        <f>3/24000000*OO[[#This Row],[145 (07JUL1985 00:00:00)-Water Temperature (C)]]*OO[[#This Row],[87]]</f>
        <v>2.4040846030619997E-7</v>
      </c>
      <c r="CL198" s="10">
        <f>3/24000000*OO[[#This Row],[146 (07JUL1985 03:00:00)-Water Temperature (C)]]*OO[[#This Row],[88]]</f>
        <v>2.2442236076879998E-7</v>
      </c>
      <c r="CM198" s="10">
        <f>3/24000000*OO[[#This Row],[147 (07JUL1985 06:00:00)-Water Temperature (C)]]*OO[[#This Row],[89]]</f>
        <v>2.09199242989975E-7</v>
      </c>
      <c r="CN198" s="10">
        <f>3/24000000*OO[[#This Row],[148 (07JUL1985 09:00:00)-Water Temperature (C)]]*OO[[#This Row],[90]]</f>
        <v>2.025390280827375E-7</v>
      </c>
      <c r="CO198" s="10">
        <f>3/24000000*OO[[#This Row],[149 (07JUL1985 12:00:00)-Water Temperature (C)]]*OO[[#This Row],[91]]</f>
        <v>1.95945733065625E-7</v>
      </c>
      <c r="CP198" s="10">
        <f>3/24000000*OO[[#This Row],[150 (07JUL1985 15:00:00)-Water Temperature (C)]]*OO[[#This Row],[92]]</f>
        <v>1.97117235061875E-7</v>
      </c>
      <c r="CQ198" s="10">
        <f>3/24000000*OO[[#This Row],[151 (07JUL1985 18:00:00)-Water Temperature (C)]]*OO[[#This Row],[93]]</f>
        <v>1.9826995034718752E-7</v>
      </c>
      <c r="CR198" s="10">
        <f>3/24000000*OO[[#This Row],[152 (07JUL1985 21:00:00)-Water Temperature (C)]]*OO[[#This Row],[94]]</f>
        <v>1.9361120073218752E-7</v>
      </c>
      <c r="CS198" s="10">
        <f>3/24000000*OO[[#This Row],[153 (08JUL1985 00:00:00)-Water Temperature (C)]]*OO[[#This Row],[95]]</f>
        <v>1.8270394081245001E-7</v>
      </c>
      <c r="CT198" s="10">
        <f>3/24000000*OO[[#This Row],[154 (08JUL1985 03:00:00)-Water Temperature (C)]]*OO[[#This Row],[96]]</f>
        <v>1.690802898849E-7</v>
      </c>
      <c r="CU198" s="10">
        <f>3/24000000*OO[[#This Row],[155 (08JUL1985 06:00:00)-Water Temperature (C)]]*OO[[#This Row],[97]]</f>
        <v>1.5650173237050001E-7</v>
      </c>
      <c r="CV198" s="10">
        <f>3/24000000*OO[[#This Row],[156 (08JUL1985 09:00:00)-Water Temperature (C)]]*OO[[#This Row],[98]]</f>
        <v>1.5137010594412502E-7</v>
      </c>
      <c r="CW198" s="10">
        <f>3/24000000*OO[[#This Row],[157 (08JUL1985 12:00:00)-Water Temperature (C)]]*OO[[#This Row],[99]]</f>
        <v>1.5023809344999998E-7</v>
      </c>
    </row>
    <row r="199" spans="1:101" x14ac:dyDescent="0.35">
      <c r="A199" t="s">
        <v>205</v>
      </c>
      <c r="B199">
        <v>896.81299999999999</v>
      </c>
      <c r="C199" s="10">
        <f>3/24*OO[[#This Row],[59 (26JUN1985 06:00:00)-Water Temperature (C)]]*OO[[#This Row],[1]]/SUM(OO[1])</f>
        <v>0</v>
      </c>
      <c r="D199" s="10">
        <f>3/24*OO[[#This Row],[60 (26JUN1985 09:00:00)-Water Temperature (C)]]*OO[[#This Row],[2]]/SUM(OO[2])</f>
        <v>0</v>
      </c>
      <c r="E199" s="10">
        <f>3/24*OO[[#This Row],[61 (26JUN1985 12:00:00)-Water Temperature (C)]]*OO[[#This Row],[3]]/SUM(OO[3])</f>
        <v>0</v>
      </c>
      <c r="F199" s="10">
        <f>3/24*OO[[#This Row],[62 (26JUN1985 15:00:00)-Water Temperature (C)]]*OO[[#This Row],[4]]/SUM(OO[4])</f>
        <v>0</v>
      </c>
      <c r="G199" s="10">
        <f>3/24*OO[[#This Row],[63 (26JUN1985 18:00:00)-Water Temperature (C)]]*OO[[#This Row],[5]]/SUM(OO[5])</f>
        <v>0</v>
      </c>
      <c r="H199" s="10">
        <f>3/24*OO[[#This Row],[64 (26JUN1985 21:00:00)-Water Temperature (C)]]*OO[[#This Row],[6]]/SUM(OO[6])</f>
        <v>0</v>
      </c>
      <c r="I199" s="10">
        <f>3/24*OO[[#This Row],[65 (27JUN1985 00:00:00)-Water Temperature (C)]]*OO[[#This Row],[7]]/SUM(OO[7])</f>
        <v>0</v>
      </c>
      <c r="J199" s="10">
        <f>3/24*OO[[#This Row],[66 (27JUN1985 03:00:00)-Water Temperature (C)]]*OO[[#This Row],[8]]/SUM(OO[8])</f>
        <v>1.1684834262949072E-35</v>
      </c>
      <c r="K199" s="10">
        <f>3/24*OO[[#This Row],[67 (27JUN1985 06:00:00)-Water Temperature (C)]]*OO[[#This Row],[9]]/SUM(OO[9])</f>
        <v>5.5772314105578015E-24</v>
      </c>
      <c r="L199" s="10">
        <f>3/24*OO[[#This Row],[68 (27JUN1985 09:00:00)-Water Temperature (C)]]*OO[[#This Row],[10]]/SUM(OO[10])</f>
        <v>1.075105676001164E-12</v>
      </c>
      <c r="M199" s="10">
        <f>3/24*OO[[#This Row],[69 (27JUN1985 12:00:00)-Water Temperature (C)]]*OO[[#This Row],[11]]/SUM(OO[11])</f>
        <v>5.8222371049394891E-8</v>
      </c>
      <c r="N199" s="10">
        <f>3/24*OO[[#This Row],[70 (27JUN1985 15:00:00)-Water Temperature (C)]]*OO[[#This Row],[12]]/SUM(OO[12])</f>
        <v>2.6029553333475249E-5</v>
      </c>
      <c r="O199" s="10">
        <f>3/24*OO[[#This Row],[71 (27JUN1985 18:00:00)-Water Temperature (C)]]*OO[[#This Row],[13]]/SUM(OO[13])</f>
        <v>1.3391403808679905E-3</v>
      </c>
      <c r="P199" s="10">
        <f>3/24*OO[[#This Row],[72 (27JUN1985 21:00:00)-Water Temperature (C)]]*OO[[#This Row],[14]]/SUM(OO[14])</f>
        <v>1.5177096244293635E-2</v>
      </c>
      <c r="Q199" s="10">
        <f>3/24*OO[[#This Row],[73 (28JUN1985 00:00:00)-Water Temperature (C)]]*OO[[#This Row],[15]]/SUM(OO[15])</f>
        <v>5.4524529683568176E-2</v>
      </c>
      <c r="R199" s="10">
        <f>3/24*OO[[#This Row],[74 (28JUN1985 03:00:00)-Water Temperature (C)]]*OO[[#This Row],[16]]/SUM(OO[16])</f>
        <v>8.0105049303437592E-2</v>
      </c>
      <c r="S199" s="10">
        <f>3/24*OO[[#This Row],[75 (28JUN1985 06:00:00)-Water Temperature (C)]]*OO[[#This Row],[17]]/SUM(OO[17])</f>
        <v>5.7643980203187326E-2</v>
      </c>
      <c r="T199" s="10">
        <f>3/24*OO[[#This Row],[76 (28JUN1985 09:00:00)-Water Temperature (C)]]*OO[[#This Row],[18]]/SUM(OO[18])</f>
        <v>2.3383572449543661E-2</v>
      </c>
      <c r="U199" s="10">
        <f>3/24*OO[[#This Row],[77 (28JUN1985 12:00:00)-Water Temperature (C)]]*OO[[#This Row],[19]]/SUM(OO[19])</f>
        <v>5.8699525121439543E-3</v>
      </c>
      <c r="V199" s="10">
        <f>3/24000000*OO[[#This Row],[78 (28JUN1985 15:00:00)-Water Temperature (C)]]*OO[[#This Row],[20]]</f>
        <v>1.0410232002414999E-3</v>
      </c>
      <c r="W199" s="10">
        <f>3/24000000*OO[[#This Row],[79 (28JUN1985 18:00:00)-Water Temperature (C)]]*OO[[#This Row],[21]]</f>
        <v>1.7398579704239997E-4</v>
      </c>
      <c r="X199" s="10">
        <f>3/24000000*OO[[#This Row],[80 (28JUN1985 21:00:00)-Water Temperature (C)]]*OO[[#This Row],[22]]</f>
        <v>5.7232480500199996E-5</v>
      </c>
      <c r="Y199" s="10">
        <f>3/24000000*OO[[#This Row],[81 (29JUN1985 00:00:00)-Water Temperature (C)]]*OO[[#This Row],[23]]</f>
        <v>4.0352112250637492E-5</v>
      </c>
      <c r="Z199" s="10">
        <f>3/24000000*OO[[#This Row],[82 (29JUN1985 03:00:00)-Water Temperature (C)]]*OO[[#This Row],[24]]</f>
        <v>3.5474838482924998E-5</v>
      </c>
      <c r="AA199" s="10">
        <f>3/24000000*OO[[#This Row],[83 (29JUN1985 06:00:00)-Water Temperature (C)]]*OO[[#This Row],[25]]</f>
        <v>3.2931593337999996E-5</v>
      </c>
      <c r="AB199" s="10">
        <f>3/24000000*OO[[#This Row],[84 (29JUN1985 09:00:00)-Water Temperature (C)]]*OO[[#This Row],[26]]</f>
        <v>3.1918855418774994E-5</v>
      </c>
      <c r="AC199" s="10">
        <f>3/24000000*OO[[#This Row],[85 (29JUN1985 12:00:00)-Water Temperature (C)]]*OO[[#This Row],[27]]</f>
        <v>3.0521268456599996E-5</v>
      </c>
      <c r="AD199" s="10">
        <f>3/24000000*OO[[#This Row],[86 (29JUN1985 15:00:00)-Water Temperature (C)]]*OO[[#This Row],[28]]</f>
        <v>2.8834530903175001E-5</v>
      </c>
      <c r="AE199" s="10">
        <f>3/24000000*OO[[#This Row],[88 (29JUN1985 21:00:00)-Water Temperature (C)]]*OO[[#This Row],[30]]</f>
        <v>2.4532159497750004E-5</v>
      </c>
      <c r="AF199" s="10">
        <f>3/24000000*OO[[#This Row],[88 (29JUN1985 21:00:00)-Water Temperature (C)]]*OO[[#This Row],[30]]</f>
        <v>2.4532159497750004E-5</v>
      </c>
      <c r="AG199" s="10">
        <f>3/24000000*OO[[#This Row],[89 (30JUN1985 00:00:00)-Water Temperature (C)]]*OO[[#This Row],[31]]</f>
        <v>2.2193467764824995E-5</v>
      </c>
      <c r="AH199" s="10">
        <f>3/24000000*OO[[#This Row],[90 (30JUN1985 03:00:00)-Water Temperature (C)]]*OO[[#This Row],[32]]</f>
        <v>2.0862747668749999E-5</v>
      </c>
      <c r="AI199" s="10">
        <f>3/24000000*OO[[#This Row],[91 (30JUN1985 06:00:00)-Water Temperature (C)]]*OO[[#This Row],[33]]</f>
        <v>2.1013021792600002E-5</v>
      </c>
      <c r="AJ199" s="10">
        <f>3/24000000*OO[[#This Row],[92 (30JUN1985 09:00:00)-Water Temperature (C)]]*OO[[#This Row],[34]]</f>
        <v>2.265989245E-5</v>
      </c>
      <c r="AK199" s="10">
        <f>3/24000000*OO[[#This Row],[93 (30JUN1985 12:00:00)-Water Temperature (C)]]*OO[[#This Row],[35]]</f>
        <v>2.4112522154999999E-5</v>
      </c>
      <c r="AL199" s="10">
        <f>3/24000000*OO[[#This Row],[94 (30JUN1985 15:00:00)-Water Temperature (C)]]*OO[[#This Row],[36]]</f>
        <v>2.48755331715E-5</v>
      </c>
      <c r="AM199" s="10">
        <f>3/24000000*OO[[#This Row],[95 (30JUN1985 18:00:00)-Water Temperature (C)]]*OO[[#This Row],[37]]</f>
        <v>2.4686481679312498E-5</v>
      </c>
      <c r="AN199" s="10">
        <f>3/24000000*OO[[#This Row],[96 (30JUN1985 21:00:00)-Water Temperature (C)]]*OO[[#This Row],[38]]</f>
        <v>2.3131466396187502E-5</v>
      </c>
      <c r="AO199" s="10">
        <f>3/24000000*OO[[#This Row],[97 (01JUL1985 00:00:00)-Water Temperature (C)]]*OO[[#This Row],[39]]</f>
        <v>2.0737474149153749E-5</v>
      </c>
      <c r="AP199" s="10">
        <f>3/24000000*OO[[#This Row],[98 (01JUL1985 03:00:00)-Water Temperature (C)]]*OO[[#This Row],[40]]</f>
        <v>1.8448474695675E-5</v>
      </c>
      <c r="AQ199" s="10">
        <f>3/24000000*OO[[#This Row],[99 (01JUL1985 06:00:00)-Water Temperature (C)]]*OO[[#This Row],[41]]</f>
        <v>1.6550049067076251E-5</v>
      </c>
      <c r="AR199" s="10">
        <f>3/24000000*OO[[#This Row],[100 (01JUL1985 09:00:00)-Water Temperature (C)]]*OO[[#This Row],[42]]</f>
        <v>1.55032809734175E-5</v>
      </c>
      <c r="AS199" s="10">
        <f>3/24000000*OO[[#This Row],[101 (01JUL1985 12:00:00)-Water Temperature (C)]]*OO[[#This Row],[43]]</f>
        <v>1.4785021606547502E-5</v>
      </c>
      <c r="AT199" s="10">
        <f>3/24000000*OO[[#This Row],[102 (01JUL1985 15:00:00)-Water Temperature (C)]]*OO[[#This Row],[44]]</f>
        <v>1.4156537527449998E-5</v>
      </c>
      <c r="AU199" s="10">
        <f>3/24000000*OO[[#This Row],[103 (01JUL1985 18:00:00)-Water Temperature (C)]]*OO[[#This Row],[45]]</f>
        <v>1.3438242812625E-5</v>
      </c>
      <c r="AV199" s="10">
        <f>3/24000000*OO[[#This Row],[104 (01JUL1985 21:00:00)-Water Temperature (C)]]*OO[[#This Row],[46]]</f>
        <v>1.22617603211675E-5</v>
      </c>
      <c r="AW199" s="10">
        <f>3/24000000*OO[[#This Row],[105 (02JUL1985 00:00:00)-Water Temperature (C)]]*OO[[#This Row],[47]]</f>
        <v>1.092151234016E-5</v>
      </c>
      <c r="AX199" s="10">
        <f>3/24000000*OO[[#This Row],[106 (02JUL1985 03:00:00)-Water Temperature (C)]]*OO[[#This Row],[48]]</f>
        <v>9.6585124696612483E-6</v>
      </c>
      <c r="AY199" s="10">
        <f>3/24000000*OO[[#This Row],[107 (02JUL1985 06:00:00)-Water Temperature (C)]]*OO[[#This Row],[49]]</f>
        <v>8.5744311146199989E-6</v>
      </c>
      <c r="AZ199" s="10">
        <f>3/24000000*OO[[#This Row],[108 (02JUL1985 09:00:00)-Water Temperature (C)]]*OO[[#This Row],[50]]</f>
        <v>7.7512614924712488E-6</v>
      </c>
      <c r="BA199" s="10">
        <f>3/24000000*OO[[#This Row],[109 (02JUL1985 12:00:00)-Water Temperature (C)]]*OO[[#This Row],[51]]</f>
        <v>7.2824328360524991E-6</v>
      </c>
      <c r="BB199" s="10">
        <f>3/24000000*OO[[#This Row],[110 (02JUL1985 15:00:00)-Water Temperature (C)]]*OO[[#This Row],[52]]</f>
        <v>6.8398313283674991E-6</v>
      </c>
      <c r="BC199" s="10">
        <f>3/24000000*OO[[#This Row],[111 (02JUL1985 18:00:00)-Water Temperature (C)]]*OO[[#This Row],[53]]</f>
        <v>6.3608903025862511E-6</v>
      </c>
      <c r="BD199" s="10">
        <f>3/24000000*OO[[#This Row],[112 (02JUL1985 21:00:00)-Water Temperature (C)]]*OO[[#This Row],[54]]</f>
        <v>5.7249953519937484E-6</v>
      </c>
      <c r="BE199" s="10">
        <f>3/24000000*OO[[#This Row],[113 (03JUL1985 00:00:00)-Water Temperature (C)]]*OO[[#This Row],[55]]</f>
        <v>5.0398635707662485E-6</v>
      </c>
      <c r="BF199" s="10">
        <f>3/24000000*OO[[#This Row],[114 (03JUL1985 03:00:00)-Water Temperature (C)]]*OO[[#This Row],[56]]</f>
        <v>4.3529544624887497E-6</v>
      </c>
      <c r="BG199" s="10">
        <f>3/24000000*OO[[#This Row],[115 (03JUL1985 06:00:00)-Water Temperature (C)]]*OO[[#This Row],[57]]</f>
        <v>3.6996374943250002E-6</v>
      </c>
      <c r="BH199" s="10">
        <f>3/24000000*OO[[#This Row],[116 (03JUL1985 09:00:00)-Water Temperature (C)]]*OO[[#This Row],[58]]</f>
        <v>3.1696994429099999E-6</v>
      </c>
      <c r="BI199" s="10">
        <f>3/24000000*OO[[#This Row],[117 (03JUL1985 12:00:00)-Water Temperature (C)]]*OO[[#This Row],[59]]</f>
        <v>2.7916319659525003E-6</v>
      </c>
      <c r="BJ199" s="10">
        <f>3/24000000*OO[[#This Row],[118 (03JUL1985 15:00:00)-Water Temperature (C)]]*OO[[#This Row],[60]]</f>
        <v>2.4556521262499999E-6</v>
      </c>
      <c r="BK199" s="10">
        <f>3/24000000*OO[[#This Row],[119 (03JUL1985 18:00:00)-Water Temperature (C)]]*OO[[#This Row],[61]]</f>
        <v>2.132979171274E-6</v>
      </c>
      <c r="BL199" s="10">
        <f>3/24000000*OO[[#This Row],[120 (03JUL1985 21:00:00)-Water Temperature (C)]]*OO[[#This Row],[62]]</f>
        <v>1.7537656712281247E-6</v>
      </c>
      <c r="BM199" s="10">
        <f>3/24000000*OO[[#This Row],[121 (04JUL1985 00:00:00)-Water Temperature (C)]]*OO[[#This Row],[63]]</f>
        <v>1.3864096194671252E-6</v>
      </c>
      <c r="BN199" s="10">
        <f>3/24000000*OO[[#This Row],[122 (04JUL1985 03:00:00)-Water Temperature (C)]]*OO[[#This Row],[64]]</f>
        <v>1.0831012882121251E-6</v>
      </c>
      <c r="BO199" s="10">
        <f>3/24000000*OO[[#This Row],[123 (04JUL1985 06:00:00)-Water Temperature (C)]]*OO[[#This Row],[65]]</f>
        <v>8.564800264623749E-7</v>
      </c>
      <c r="BP199" s="10">
        <f>3/24000000*OO[[#This Row],[124 (04JUL1985 09:00:00)-Water Temperature (C)]]*OO[[#This Row],[66]]</f>
        <v>7.2389100242874991E-7</v>
      </c>
      <c r="BQ199" s="10">
        <f>3/24000000*OO[[#This Row],[125 (04JUL1985 12:00:00)-Water Temperature (C)]]*OO[[#This Row],[67]]</f>
        <v>6.4314383451187494E-7</v>
      </c>
      <c r="BR199" s="10">
        <f>3/24000000*OO[[#This Row],[126 (04JUL1985 15:00:00)-Water Temperature (C)]]*OO[[#This Row],[68]]</f>
        <v>5.892019380974999E-7</v>
      </c>
      <c r="BS199" s="10">
        <f>3/24000000*OO[[#This Row],[127 (04JUL1985 18:00:00)-Water Temperature (C)]]*OO[[#This Row],[69]]</f>
        <v>5.5538262975250004E-7</v>
      </c>
      <c r="BT199" s="10">
        <f>3/24000000*OO[[#This Row],[128 (04JUL1985 21:00:00)-Water Temperature (C)]]*OO[[#This Row],[70]]</f>
        <v>5.1646698388799994E-7</v>
      </c>
      <c r="BU199" s="10">
        <f>3/24000000*OO[[#This Row],[129 (05JUL1985 00:00:00)-Water Temperature (C)]]*OO[[#This Row],[71]]</f>
        <v>4.6430102520000005E-7</v>
      </c>
      <c r="BV199" s="10">
        <f>3/24000000*OO[[#This Row],[130 (05JUL1985 03:00:00)-Water Temperature (C)]]*OO[[#This Row],[72]]</f>
        <v>4.1322629932350001E-7</v>
      </c>
      <c r="BW199" s="10">
        <f>3/24000000*OO[[#This Row],[131 (05JUL1985 06:00:00)-Water Temperature (C)]]*OO[[#This Row],[73]]</f>
        <v>3.7001908686049997E-7</v>
      </c>
      <c r="BX199" s="10">
        <f>3/24000000*OO[[#This Row],[132 (05JUL1985 09:00:00)-Water Temperature (C)]]*OO[[#This Row],[74]]</f>
        <v>3.5036088475274997E-7</v>
      </c>
      <c r="BY199" s="10">
        <f>3/24000000*OO[[#This Row],[133 (05JUL1985 12:00:00)-Water Temperature (C)]]*OO[[#This Row],[75]]</f>
        <v>3.4425050926499994E-7</v>
      </c>
      <c r="BZ199" s="10">
        <f>3/24000000*OO[[#This Row],[134 (05JUL1985 15:00:00)-Water Temperature (C)]]*OO[[#This Row],[76]]</f>
        <v>3.4647973280175003E-7</v>
      </c>
      <c r="CA199" s="10">
        <f>3/24000000*OO[[#This Row],[135 (05JUL1985 18:00:00)-Water Temperature (C)]]*OO[[#This Row],[77]]</f>
        <v>3.4920491288025004E-7</v>
      </c>
      <c r="CB199" s="10">
        <f>3/24000000*OO[[#This Row],[136 (05JUL1985 21:00:00)-Water Temperature (C)]]*OO[[#This Row],[78]]</f>
        <v>3.3928025400637495E-7</v>
      </c>
      <c r="CC199" s="10">
        <f>3/24000000*OO[[#This Row],[137 (06JUL1985 00:00:00)-Water Temperature (C)]]*OO[[#This Row],[79]]</f>
        <v>3.1804993929225004E-7</v>
      </c>
      <c r="CD199" s="10">
        <f>3/24000000*OO[[#This Row],[138 (06JUL1985 03:00:00)-Water Temperature (C)]]*OO[[#This Row],[80]]</f>
        <v>2.9454146425799994E-7</v>
      </c>
      <c r="CE199" s="10">
        <f>3/24000000*OO[[#This Row],[139 (06JUL1985 06:00:00)-Water Temperature (C)]]*OO[[#This Row],[81]]</f>
        <v>2.735153233875E-7</v>
      </c>
      <c r="CF199" s="10">
        <f>3/24000000*OO[[#This Row],[140 (06JUL1985 09:00:00)-Water Temperature (C)]]*OO[[#This Row],[82]]</f>
        <v>2.6637439576399998E-7</v>
      </c>
      <c r="CG199" s="10">
        <f>3/24000000*OO[[#This Row],[141 (06JUL1985 12:00:00)-Water Temperature (C)]]*OO[[#This Row],[83]]</f>
        <v>2.6673215475200002E-7</v>
      </c>
      <c r="CH199" s="10">
        <f>3/24000000*OO[[#This Row],[142 (06JUL1985 15:00:00)-Water Temperature (C)]]*OO[[#This Row],[84]]</f>
        <v>2.7304785231899998E-7</v>
      </c>
      <c r="CI199" s="10">
        <f>3/24000000*OO[[#This Row],[143 (06JUL1985 18:00:00)-Water Temperature (C)]]*OO[[#This Row],[85]]</f>
        <v>2.7950249065775E-7</v>
      </c>
      <c r="CJ199" s="10">
        <f>3/24000000*OO[[#This Row],[144 (06JUL1985 21:00:00)-Water Temperature (C)]]*OO[[#This Row],[86]]</f>
        <v>2.7699111634875001E-7</v>
      </c>
      <c r="CK199" s="10">
        <f>3/24000000*OO[[#This Row],[145 (07JUL1985 00:00:00)-Water Temperature (C)]]*OO[[#This Row],[87]]</f>
        <v>2.6403264241937503E-7</v>
      </c>
      <c r="CL199" s="10">
        <f>3/24000000*OO[[#This Row],[146 (07JUL1985 03:00:00)-Water Temperature (C)]]*OO[[#This Row],[88]]</f>
        <v>2.4695624139941246E-7</v>
      </c>
      <c r="CM199" s="10">
        <f>3/24000000*OO[[#This Row],[147 (07JUL1985 06:00:00)-Water Temperature (C)]]*OO[[#This Row],[89]]</f>
        <v>2.3025463844624999E-7</v>
      </c>
      <c r="CN199" s="10">
        <f>3/24000000*OO[[#This Row],[148 (07JUL1985 09:00:00)-Water Temperature (C)]]*OO[[#This Row],[90]]</f>
        <v>2.2260331866360001E-7</v>
      </c>
      <c r="CO199" s="10">
        <f>3/24000000*OO[[#This Row],[149 (07JUL1985 12:00:00)-Water Temperature (C)]]*OO[[#This Row],[91]]</f>
        <v>2.1472574857369999E-7</v>
      </c>
      <c r="CP199" s="10">
        <f>3/24000000*OO[[#This Row],[150 (07JUL1985 15:00:00)-Water Temperature (C)]]*OO[[#This Row],[92]]</f>
        <v>2.1566167171672501E-7</v>
      </c>
      <c r="CQ199" s="10">
        <f>3/24000000*OO[[#This Row],[151 (07JUL1985 18:00:00)-Water Temperature (C)]]*OO[[#This Row],[93]]</f>
        <v>2.1675123955772498E-7</v>
      </c>
      <c r="CR199" s="10">
        <f>3/24000000*OO[[#This Row],[152 (07JUL1985 21:00:00)-Water Temperature (C)]]*OO[[#This Row],[94]]</f>
        <v>2.12045050681675E-7</v>
      </c>
      <c r="CS199" s="10">
        <f>3/24000000*OO[[#This Row],[153 (08JUL1985 00:00:00)-Water Temperature (C)]]*OO[[#This Row],[95]]</f>
        <v>2.0049111784563753E-7</v>
      </c>
      <c r="CT199" s="10">
        <f>3/24000000*OO[[#This Row],[154 (08JUL1985 03:00:00)-Water Temperature (C)]]*OO[[#This Row],[96]]</f>
        <v>1.8588468269360001E-7</v>
      </c>
      <c r="CU199" s="10">
        <f>3/24000000*OO[[#This Row],[155 (08JUL1985 06:00:00)-Water Temperature (C)]]*OO[[#This Row],[97]]</f>
        <v>1.7221161701469999E-7</v>
      </c>
      <c r="CV199" s="10">
        <f>3/24000000*OO[[#This Row],[156 (08JUL1985 09:00:00)-Water Temperature (C)]]*OO[[#This Row],[98]]</f>
        <v>1.6645818024924996E-7</v>
      </c>
      <c r="CW199" s="10">
        <f>3/24000000*OO[[#This Row],[157 (08JUL1985 12:00:00)-Water Temperature (C)]]*OO[[#This Row],[99]]</f>
        <v>1.64825580186475E-7</v>
      </c>
    </row>
    <row r="200" spans="1:101" x14ac:dyDescent="0.35">
      <c r="A200" t="s">
        <v>206</v>
      </c>
      <c r="B200">
        <v>870.10339999999997</v>
      </c>
      <c r="C200" s="10">
        <f>3/24*OO[[#This Row],[59 (26JUN1985 06:00:00)-Water Temperature (C)]]*OO[[#This Row],[1]]/SUM(OO[1])</f>
        <v>0</v>
      </c>
      <c r="D200" s="10">
        <f>3/24*OO[[#This Row],[60 (26JUN1985 09:00:00)-Water Temperature (C)]]*OO[[#This Row],[2]]/SUM(OO[2])</f>
        <v>0</v>
      </c>
      <c r="E200" s="10">
        <f>3/24*OO[[#This Row],[61 (26JUN1985 12:00:00)-Water Temperature (C)]]*OO[[#This Row],[3]]/SUM(OO[3])</f>
        <v>0</v>
      </c>
      <c r="F200" s="10">
        <f>3/24*OO[[#This Row],[62 (26JUN1985 15:00:00)-Water Temperature (C)]]*OO[[#This Row],[4]]/SUM(OO[4])</f>
        <v>0</v>
      </c>
      <c r="G200" s="10">
        <f>3/24*OO[[#This Row],[63 (26JUN1985 18:00:00)-Water Temperature (C)]]*OO[[#This Row],[5]]/SUM(OO[5])</f>
        <v>0</v>
      </c>
      <c r="H200" s="10">
        <f>3/24*OO[[#This Row],[64 (26JUN1985 21:00:00)-Water Temperature (C)]]*OO[[#This Row],[6]]/SUM(OO[6])</f>
        <v>0</v>
      </c>
      <c r="I200" s="10">
        <f>3/24*OO[[#This Row],[65 (27JUN1985 00:00:00)-Water Temperature (C)]]*OO[[#This Row],[7]]/SUM(OO[7])</f>
        <v>0</v>
      </c>
      <c r="J200" s="10">
        <f>3/24*OO[[#This Row],[66 (27JUN1985 03:00:00)-Water Temperature (C)]]*OO[[#This Row],[8]]/SUM(OO[8])</f>
        <v>1.8332811520740148E-36</v>
      </c>
      <c r="K200" s="10">
        <f>3/24*OO[[#This Row],[67 (27JUN1985 06:00:00)-Water Temperature (C)]]*OO[[#This Row],[9]]/SUM(OO[9])</f>
        <v>9.1972255714211252E-25</v>
      </c>
      <c r="L200" s="10">
        <f>3/24*OO[[#This Row],[68 (27JUN1985 09:00:00)-Water Temperature (C)]]*OO[[#This Row],[10]]/SUM(OO[10])</f>
        <v>2.0778685555162338E-13</v>
      </c>
      <c r="M200" s="10">
        <f>3/24*OO[[#This Row],[69 (27JUN1985 12:00:00)-Water Temperature (C)]]*OO[[#This Row],[11]]/SUM(OO[11])</f>
        <v>3.0336350125089323E-8</v>
      </c>
      <c r="N200" s="10">
        <f>3/24*OO[[#This Row],[70 (27JUN1985 15:00:00)-Water Temperature (C)]]*OO[[#This Row],[12]]/SUM(OO[12])</f>
        <v>1.689642068446386E-5</v>
      </c>
      <c r="O200" s="10">
        <f>3/24*OO[[#This Row],[71 (27JUN1985 18:00:00)-Water Temperature (C)]]*OO[[#This Row],[13]]/SUM(OO[13])</f>
        <v>1.0096720906696648E-3</v>
      </c>
      <c r="P200" s="10">
        <f>3/24*OO[[#This Row],[72 (27JUN1985 21:00:00)-Water Temperature (C)]]*OO[[#This Row],[14]]/SUM(OO[14])</f>
        <v>1.2881798694970416E-2</v>
      </c>
      <c r="Q200" s="10">
        <f>3/24*OO[[#This Row],[73 (28JUN1985 00:00:00)-Water Temperature (C)]]*OO[[#This Row],[15]]/SUM(OO[15])</f>
        <v>5.1106366651546511E-2</v>
      </c>
      <c r="R200" s="10">
        <f>3/24*OO[[#This Row],[74 (28JUN1985 03:00:00)-Water Temperature (C)]]*OO[[#This Row],[16]]/SUM(OO[16])</f>
        <v>8.1712654265132328E-2</v>
      </c>
      <c r="S200" s="10">
        <f>3/24*OO[[#This Row],[75 (28JUN1985 06:00:00)-Water Temperature (C)]]*OO[[#This Row],[17]]/SUM(OO[17])</f>
        <v>6.3248258149161532E-2</v>
      </c>
      <c r="T200" s="10">
        <f>3/24*OO[[#This Row],[76 (28JUN1985 09:00:00)-Water Temperature (C)]]*OO[[#This Row],[18]]/SUM(OO[18])</f>
        <v>2.7349501878377095E-2</v>
      </c>
      <c r="U200" s="10">
        <f>3/24*OO[[#This Row],[77 (28JUN1985 12:00:00)-Water Temperature (C)]]*OO[[#This Row],[19]]/SUM(OO[19])</f>
        <v>7.2418881900588473E-3</v>
      </c>
      <c r="V200" s="10">
        <f>3/24000000*OO[[#This Row],[78 (28JUN1985 15:00:00)-Water Temperature (C)]]*OO[[#This Row],[20]]</f>
        <v>1.3329158406979998E-3</v>
      </c>
      <c r="W200" s="10">
        <f>3/24000000*OO[[#This Row],[79 (28JUN1985 18:00:00)-Water Temperature (C)]]*OO[[#This Row],[21]]</f>
        <v>2.1782654129582499E-4</v>
      </c>
      <c r="X200" s="10">
        <f>3/24000000*OO[[#This Row],[80 (28JUN1985 21:00:00)-Water Temperature (C)]]*OO[[#This Row],[22]]</f>
        <v>6.3821658274137495E-5</v>
      </c>
      <c r="Y200" s="10">
        <f>3/24000000*OO[[#This Row],[81 (29JUN1985 00:00:00)-Water Temperature (C)]]*OO[[#This Row],[23]]</f>
        <v>4.2435992965137499E-5</v>
      </c>
      <c r="Z200" s="10">
        <f>3/24000000*OO[[#This Row],[82 (29JUN1985 03:00:00)-Water Temperature (C)]]*OO[[#This Row],[24]]</f>
        <v>3.6859465243950001E-5</v>
      </c>
      <c r="AA200" s="10">
        <f>3/24000000*OO[[#This Row],[83 (29JUN1985 06:00:00)-Water Temperature (C)]]*OO[[#This Row],[25]]</f>
        <v>3.4092857665624994E-5</v>
      </c>
      <c r="AB200" s="10">
        <f>3/24000000*OO[[#This Row],[84 (29JUN1985 09:00:00)-Water Temperature (C)]]*OO[[#This Row],[26]]</f>
        <v>3.3019096382024991E-5</v>
      </c>
      <c r="AC200" s="10">
        <f>3/24000000*OO[[#This Row],[85 (29JUN1985 12:00:00)-Water Temperature (C)]]*OO[[#This Row],[27]]</f>
        <v>3.1605700176374989E-5</v>
      </c>
      <c r="AD200" s="10">
        <f>3/24000000*OO[[#This Row],[86 (29JUN1985 15:00:00)-Water Temperature (C)]]*OO[[#This Row],[28]]</f>
        <v>2.9922602041499999E-5</v>
      </c>
      <c r="AE200" s="10">
        <f>3/24000000*OO[[#This Row],[88 (29JUN1985 21:00:00)-Water Temperature (C)]]*OO[[#This Row],[30]]</f>
        <v>2.5487620181824995E-5</v>
      </c>
      <c r="AF200" s="10">
        <f>3/24000000*OO[[#This Row],[88 (29JUN1985 21:00:00)-Water Temperature (C)]]*OO[[#This Row],[30]]</f>
        <v>2.5487620181824995E-5</v>
      </c>
      <c r="AG200" s="10">
        <f>3/24000000*OO[[#This Row],[89 (30JUN1985 00:00:00)-Water Temperature (C)]]*OO[[#This Row],[31]]</f>
        <v>2.3030962083074999E-5</v>
      </c>
      <c r="AH200" s="10">
        <f>3/24000000*OO[[#This Row],[90 (30JUN1985 03:00:00)-Water Temperature (C)]]*OO[[#This Row],[32]]</f>
        <v>2.1533085430949995E-5</v>
      </c>
      <c r="AI200" s="10">
        <f>3/24000000*OO[[#This Row],[91 (30JUN1985 06:00:00)-Water Temperature (C)]]*OO[[#This Row],[33]]</f>
        <v>2.1579023805800001E-5</v>
      </c>
      <c r="AJ200" s="10">
        <f>3/24000000*OO[[#This Row],[92 (30JUN1985 09:00:00)-Water Temperature (C)]]*OO[[#This Row],[34]]</f>
        <v>2.3272912209174998E-5</v>
      </c>
      <c r="AK200" s="10">
        <f>3/24000000*OO[[#This Row],[93 (30JUN1985 12:00:00)-Water Temperature (C)]]*OO[[#This Row],[35]]</f>
        <v>2.4849183160050002E-5</v>
      </c>
      <c r="AL200" s="10">
        <f>3/24000000*OO[[#This Row],[94 (30JUN1985 15:00:00)-Water Temperature (C)]]*OO[[#This Row],[36]]</f>
        <v>2.5761691095012499E-5</v>
      </c>
      <c r="AM200" s="10">
        <f>3/24000000*OO[[#This Row],[95 (30JUN1985 18:00:00)-Water Temperature (C)]]*OO[[#This Row],[37]]</f>
        <v>2.5688976735462501E-5</v>
      </c>
      <c r="AN200" s="10">
        <f>3/24000000*OO[[#This Row],[96 (30JUN1985 21:00:00)-Water Temperature (C)]]*OO[[#This Row],[38]]</f>
        <v>2.4144803672437503E-5</v>
      </c>
      <c r="AO200" s="10">
        <f>3/24000000*OO[[#This Row],[97 (01JUL1985 00:00:00)-Water Temperature (C)]]*OO[[#This Row],[39]]</f>
        <v>2.1683056899599997E-5</v>
      </c>
      <c r="AP200" s="10">
        <f>3/24000000*OO[[#This Row],[98 (01JUL1985 03:00:00)-Water Temperature (C)]]*OO[[#This Row],[40]]</f>
        <v>1.9325923630545001E-5</v>
      </c>
      <c r="AQ200" s="10">
        <f>3/24000000*OO[[#This Row],[99 (01JUL1985 06:00:00)-Water Temperature (C)]]*OO[[#This Row],[41]]</f>
        <v>1.7352466610812501E-5</v>
      </c>
      <c r="AR200" s="10">
        <f>3/24000000*OO[[#This Row],[100 (01JUL1985 09:00:00)-Water Temperature (C)]]*OO[[#This Row],[42]]</f>
        <v>1.6272828874890002E-5</v>
      </c>
      <c r="AS200" s="10">
        <f>3/24000000*OO[[#This Row],[101 (01JUL1985 12:00:00)-Water Temperature (C)]]*OO[[#This Row],[43]]</f>
        <v>1.5515219385318746E-5</v>
      </c>
      <c r="AT200" s="10">
        <f>3/24000000*OO[[#This Row],[102 (01JUL1985 15:00:00)-Water Temperature (C)]]*OO[[#This Row],[44]]</f>
        <v>1.4843954164342498E-5</v>
      </c>
      <c r="AU200" s="10">
        <f>3/24000000*OO[[#This Row],[103 (01JUL1985 18:00:00)-Water Temperature (C)]]*OO[[#This Row],[45]]</f>
        <v>1.4104785852617498E-5</v>
      </c>
      <c r="AV200" s="10">
        <f>3/24000000*OO[[#This Row],[104 (01JUL1985 21:00:00)-Water Temperature (C)]]*OO[[#This Row],[46]]</f>
        <v>1.288386929748E-5</v>
      </c>
      <c r="AW200" s="10">
        <f>3/24000000*OO[[#This Row],[105 (02JUL1985 00:00:00)-Water Temperature (C)]]*OO[[#This Row],[47]]</f>
        <v>1.148059557504E-5</v>
      </c>
      <c r="AX200" s="10">
        <f>3/24000000*OO[[#This Row],[106 (02JUL1985 03:00:00)-Water Temperature (C)]]*OO[[#This Row],[48]]</f>
        <v>1.01594651093225E-5</v>
      </c>
      <c r="AY200" s="10">
        <f>3/24000000*OO[[#This Row],[107 (02JUL1985 06:00:00)-Water Temperature (C)]]*OO[[#This Row],[49]]</f>
        <v>9.01528169334375E-6</v>
      </c>
      <c r="AZ200" s="10">
        <f>3/24000000*OO[[#This Row],[108 (02JUL1985 09:00:00)-Water Temperature (C)]]*OO[[#This Row],[50]]</f>
        <v>8.1368721379624988E-6</v>
      </c>
      <c r="BA200" s="10">
        <f>3/24000000*OO[[#This Row],[109 (02JUL1985 12:00:00)-Water Temperature (C)]]*OO[[#This Row],[51]]</f>
        <v>7.6264109712674994E-6</v>
      </c>
      <c r="BB200" s="10">
        <f>3/24000000*OO[[#This Row],[110 (02JUL1985 15:00:00)-Water Temperature (C)]]*OO[[#This Row],[52]]</f>
        <v>7.1507435977599991E-6</v>
      </c>
      <c r="BC200" s="10">
        <f>3/24000000*OO[[#This Row],[111 (02JUL1985 18:00:00)-Water Temperature (C)]]*OO[[#This Row],[53]]</f>
        <v>6.6528957752399999E-6</v>
      </c>
      <c r="BD200" s="10">
        <f>3/24000000*OO[[#This Row],[112 (02JUL1985 21:00:00)-Water Temperature (C)]]*OO[[#This Row],[54]]</f>
        <v>5.9963041007275002E-6</v>
      </c>
      <c r="BE200" s="10">
        <f>3/24000000*OO[[#This Row],[113 (03JUL1985 00:00:00)-Water Temperature (C)]]*OO[[#This Row],[55]]</f>
        <v>5.2907459417999994E-6</v>
      </c>
      <c r="BF200" s="10">
        <f>3/24000000*OO[[#This Row],[114 (03JUL1985 03:00:00)-Water Temperature (C)]]*OO[[#This Row],[56]]</f>
        <v>4.5775702217525001E-6</v>
      </c>
      <c r="BG200" s="10">
        <f>3/24000000*OO[[#This Row],[115 (03JUL1985 06:00:00)-Water Temperature (C)]]*OO[[#This Row],[57]]</f>
        <v>3.8951962720612502E-6</v>
      </c>
      <c r="BH200" s="10">
        <f>3/24000000*OO[[#This Row],[116 (03JUL1985 09:00:00)-Water Temperature (C)]]*OO[[#This Row],[58]]</f>
        <v>3.3366793700399999E-6</v>
      </c>
      <c r="BI200" s="10">
        <f>3/24000000*OO[[#This Row],[117 (03JUL1985 12:00:00)-Water Temperature (C)]]*OO[[#This Row],[59]]</f>
        <v>2.9381146590224995E-6</v>
      </c>
      <c r="BJ200" s="10">
        <f>3/24000000*OO[[#This Row],[118 (03JUL1985 15:00:00)-Water Temperature (C)]]*OO[[#This Row],[60]]</f>
        <v>2.5867543029125001E-6</v>
      </c>
      <c r="BK200" s="10">
        <f>3/24000000*OO[[#This Row],[119 (03JUL1985 18:00:00)-Water Temperature (C)]]*OO[[#This Row],[61]]</f>
        <v>2.2527705809694994E-6</v>
      </c>
      <c r="BL200" s="10">
        <f>3/24000000*OO[[#This Row],[120 (03JUL1985 21:00:00)-Water Temperature (C)]]*OO[[#This Row],[62]]</f>
        <v>1.8585889052535E-6</v>
      </c>
      <c r="BM200" s="10">
        <f>3/24000000*OO[[#This Row],[121 (04JUL1985 00:00:00)-Water Temperature (C)]]*OO[[#This Row],[63]]</f>
        <v>1.4738808063712499E-6</v>
      </c>
      <c r="BN200" s="10">
        <f>3/24000000*OO[[#This Row],[122 (04JUL1985 03:00:00)-Water Temperature (C)]]*OO[[#This Row],[64]]</f>
        <v>1.1519642184701248E-6</v>
      </c>
      <c r="BO200" s="10">
        <f>3/24000000*OO[[#This Row],[123 (04JUL1985 06:00:00)-Water Temperature (C)]]*OO[[#This Row],[65]]</f>
        <v>9.0853755674324995E-7</v>
      </c>
      <c r="BP200" s="10">
        <f>3/24000000*OO[[#This Row],[124 (04JUL1985 09:00:00)-Water Temperature (C)]]*OO[[#This Row],[66]]</f>
        <v>7.6387684300199992E-7</v>
      </c>
      <c r="BQ200" s="10">
        <f>3/24000000*OO[[#This Row],[125 (04JUL1985 12:00:00)-Water Temperature (C)]]*OO[[#This Row],[67]]</f>
        <v>6.7470531839200007E-7</v>
      </c>
      <c r="BR200" s="10">
        <f>3/24000000*OO[[#This Row],[126 (04JUL1985 15:00:00)-Water Temperature (C)]]*OO[[#This Row],[68]]</f>
        <v>6.1557049714562498E-7</v>
      </c>
      <c r="BS200" s="10">
        <f>3/24000000*OO[[#This Row],[127 (04JUL1985 18:00:00)-Water Temperature (C)]]*OO[[#This Row],[69]]</f>
        <v>5.7911414171275E-7</v>
      </c>
      <c r="BT200" s="10">
        <f>3/24000000*OO[[#This Row],[128 (04JUL1985 21:00:00)-Water Temperature (C)]]*OO[[#This Row],[70]]</f>
        <v>5.3825144694887505E-7</v>
      </c>
      <c r="BU200" s="10">
        <f>3/24000000*OO[[#This Row],[129 (05JUL1985 00:00:00)-Water Temperature (C)]]*OO[[#This Row],[71]]</f>
        <v>4.8428735104800001E-7</v>
      </c>
      <c r="BV200" s="10">
        <f>3/24000000*OO[[#This Row],[130 (05JUL1985 03:00:00)-Water Temperature (C)]]*OO[[#This Row],[72]]</f>
        <v>4.3141541212374994E-7</v>
      </c>
      <c r="BW200" s="10">
        <f>3/24000000*OO[[#This Row],[131 (05JUL1985 06:00:00)-Water Temperature (C)]]*OO[[#This Row],[73]]</f>
        <v>3.8628284565899998E-7</v>
      </c>
      <c r="BX200" s="10">
        <f>3/24000000*OO[[#This Row],[132 (05JUL1985 09:00:00)-Water Temperature (C)]]*OO[[#This Row],[74]]</f>
        <v>3.6515863806875002E-7</v>
      </c>
      <c r="BY200" s="10">
        <f>3/24000000*OO[[#This Row],[133 (05JUL1985 12:00:00)-Water Temperature (C)]]*OO[[#This Row],[75]]</f>
        <v>3.5761918675199999E-7</v>
      </c>
      <c r="BZ200" s="10">
        <f>3/24000000*OO[[#This Row],[134 (05JUL1985 15:00:00)-Water Temperature (C)]]*OO[[#This Row],[76]]</f>
        <v>3.5911058855624998E-7</v>
      </c>
      <c r="CA200" s="10">
        <f>3/24000000*OO[[#This Row],[135 (05JUL1985 18:00:00)-Water Temperature (C)]]*OO[[#This Row],[77]]</f>
        <v>3.6161518743937498E-7</v>
      </c>
      <c r="CB200" s="10">
        <f>3/24000000*OO[[#This Row],[136 (05JUL1985 21:00:00)-Water Temperature (C)]]*OO[[#This Row],[78]]</f>
        <v>3.5156357630124998E-7</v>
      </c>
      <c r="CC200" s="10">
        <f>3/24000000*OO[[#This Row],[137 (06JUL1985 00:00:00)-Water Temperature (C)]]*OO[[#This Row],[79]]</f>
        <v>3.3012828965999991E-7</v>
      </c>
      <c r="CD200" s="10">
        <f>3/24000000*OO[[#This Row],[138 (06JUL1985 03:00:00)-Water Temperature (C)]]*OO[[#This Row],[80]]</f>
        <v>3.0612953640650002E-7</v>
      </c>
      <c r="CE200" s="10">
        <f>3/24000000*OO[[#This Row],[139 (06JUL1985 06:00:00)-Water Temperature (C)]]*OO[[#This Row],[81]]</f>
        <v>2.8442107306724995E-7</v>
      </c>
      <c r="CF200" s="10">
        <f>3/24000000*OO[[#This Row],[140 (06JUL1985 09:00:00)-Water Temperature (C)]]*OO[[#This Row],[82]]</f>
        <v>2.767688888165E-7</v>
      </c>
      <c r="CG200" s="10">
        <f>3/24000000*OO[[#This Row],[141 (06JUL1985 12:00:00)-Water Temperature (C)]]*OO[[#This Row],[83]]</f>
        <v>2.7629096097762498E-7</v>
      </c>
      <c r="CH200" s="10">
        <f>3/24000000*OO[[#This Row],[142 (06JUL1985 15:00:00)-Water Temperature (C)]]*OO[[#This Row],[84]]</f>
        <v>2.8214994235025E-7</v>
      </c>
      <c r="CI200" s="10">
        <f>3/24000000*OO[[#This Row],[143 (06JUL1985 18:00:00)-Water Temperature (C)]]*OO[[#This Row],[85]]</f>
        <v>2.8846477168874999E-7</v>
      </c>
      <c r="CJ200" s="10">
        <f>3/24000000*OO[[#This Row],[144 (06JUL1985 21:00:00)-Water Temperature (C)]]*OO[[#This Row],[86]]</f>
        <v>2.8617735823375E-7</v>
      </c>
      <c r="CK200" s="10">
        <f>3/24000000*OO[[#This Row],[145 (07JUL1985 00:00:00)-Water Temperature (C)]]*OO[[#This Row],[87]]</f>
        <v>2.7342045768499998E-7</v>
      </c>
      <c r="CL200" s="10">
        <f>3/24000000*OO[[#This Row],[146 (07JUL1985 03:00:00)-Water Temperature (C)]]*OO[[#This Row],[88]]</f>
        <v>2.5627955454499994E-7</v>
      </c>
      <c r="CM200" s="10">
        <f>3/24000000*OO[[#This Row],[147 (07JUL1985 06:00:00)-Water Temperature (C)]]*OO[[#This Row],[89]]</f>
        <v>2.3911842611487497E-7</v>
      </c>
      <c r="CN200" s="10">
        <f>3/24000000*OO[[#This Row],[148 (07JUL1985 09:00:00)-Water Temperature (C)]]*OO[[#This Row],[90]]</f>
        <v>2.3092709619344998E-7</v>
      </c>
      <c r="CO200" s="10">
        <f>3/24000000*OO[[#This Row],[149 (07JUL1985 12:00:00)-Water Temperature (C)]]*OO[[#This Row],[91]]</f>
        <v>2.2216839892789997E-7</v>
      </c>
      <c r="CP200" s="10">
        <f>3/24000000*OO[[#This Row],[150 (07JUL1985 15:00:00)-Water Temperature (C)]]*OO[[#This Row],[92]]</f>
        <v>2.2283864671969998E-7</v>
      </c>
      <c r="CQ200" s="10">
        <f>3/24000000*OO[[#This Row],[151 (07JUL1985 18:00:00)-Water Temperature (C)]]*OO[[#This Row],[93]]</f>
        <v>2.2379104205628747E-7</v>
      </c>
      <c r="CR200" s="10">
        <f>3/24000000*OO[[#This Row],[152 (07JUL1985 21:00:00)-Water Temperature (C)]]*OO[[#This Row],[94]]</f>
        <v>2.1924740610079996E-7</v>
      </c>
      <c r="CS200" s="10">
        <f>3/24000000*OO[[#This Row],[153 (08JUL1985 00:00:00)-Water Temperature (C)]]*OO[[#This Row],[95]]</f>
        <v>2.07722955347625E-7</v>
      </c>
      <c r="CT200" s="10">
        <f>3/24000000*OO[[#This Row],[154 (08JUL1985 03:00:00)-Water Temperature (C)]]*OO[[#This Row],[96]]</f>
        <v>1.9296636705453748E-7</v>
      </c>
      <c r="CU200" s="10">
        <f>3/24000000*OO[[#This Row],[155 (08JUL1985 06:00:00)-Water Temperature (C)]]*OO[[#This Row],[97]]</f>
        <v>1.7900987655937499E-7</v>
      </c>
      <c r="CV200" s="10">
        <f>3/24000000*OO[[#This Row],[156 (08JUL1985 09:00:00)-Water Temperature (C)]]*OO[[#This Row],[98]]</f>
        <v>1.7299734536694998E-7</v>
      </c>
      <c r="CW200" s="10">
        <f>3/24000000*OO[[#This Row],[157 (08JUL1985 12:00:00)-Water Temperature (C)]]*OO[[#This Row],[99]]</f>
        <v>1.7095426679829999E-7</v>
      </c>
    </row>
    <row r="201" spans="1:101" x14ac:dyDescent="0.35">
      <c r="A201" t="s">
        <v>207</v>
      </c>
      <c r="B201">
        <v>774.59130000000005</v>
      </c>
      <c r="C201" s="10">
        <f>3/24*OO[[#This Row],[59 (26JUN1985 06:00:00)-Water Temperature (C)]]*OO[[#This Row],[1]]/SUM(OO[1])</f>
        <v>0</v>
      </c>
      <c r="D201" s="10">
        <f>3/24*OO[[#This Row],[60 (26JUN1985 09:00:00)-Water Temperature (C)]]*OO[[#This Row],[2]]/SUM(OO[2])</f>
        <v>0</v>
      </c>
      <c r="E201" s="10">
        <f>3/24*OO[[#This Row],[61 (26JUN1985 12:00:00)-Water Temperature (C)]]*OO[[#This Row],[3]]/SUM(OO[3])</f>
        <v>0</v>
      </c>
      <c r="F201" s="10">
        <f>3/24*OO[[#This Row],[62 (26JUN1985 15:00:00)-Water Temperature (C)]]*OO[[#This Row],[4]]/SUM(OO[4])</f>
        <v>0</v>
      </c>
      <c r="G201" s="10">
        <f>3/24*OO[[#This Row],[63 (26JUN1985 18:00:00)-Water Temperature (C)]]*OO[[#This Row],[5]]/SUM(OO[5])</f>
        <v>0</v>
      </c>
      <c r="H201" s="10">
        <f>3/24*OO[[#This Row],[64 (26JUN1985 21:00:00)-Water Temperature (C)]]*OO[[#This Row],[6]]/SUM(OO[6])</f>
        <v>0</v>
      </c>
      <c r="I201" s="10">
        <f>3/24*OO[[#This Row],[65 (27JUN1985 00:00:00)-Water Temperature (C)]]*OO[[#This Row],[7]]/SUM(OO[7])</f>
        <v>0</v>
      </c>
      <c r="J201" s="10">
        <f>3/24*OO[[#This Row],[66 (27JUN1985 03:00:00)-Water Temperature (C)]]*OO[[#This Row],[8]]/SUM(OO[8])</f>
        <v>2.1329018137184674E-37</v>
      </c>
      <c r="K201" s="10">
        <f>3/24*OO[[#This Row],[67 (27JUN1985 06:00:00)-Water Temperature (C)]]*OO[[#This Row],[9]]/SUM(OO[9])</f>
        <v>1.1686656891966148E-25</v>
      </c>
      <c r="L201" s="10">
        <f>3/24*OO[[#This Row],[68 (27JUN1985 09:00:00)-Water Temperature (C)]]*OO[[#This Row],[10]]/SUM(OO[10])</f>
        <v>3.0502852206225861E-14</v>
      </c>
      <c r="M201" s="10">
        <f>3/24*OO[[#This Row],[69 (27JUN1985 12:00:00)-Water Temperature (C)]]*OO[[#This Row],[11]]/SUM(OO[11])</f>
        <v>1.2443849657641125E-8</v>
      </c>
      <c r="N201" s="10">
        <f>3/24*OO[[#This Row],[70 (27JUN1985 15:00:00)-Water Temperature (C)]]*OO[[#This Row],[12]]/SUM(OO[12])</f>
        <v>8.2993335196318523E-6</v>
      </c>
      <c r="O201" s="10">
        <f>3/24*OO[[#This Row],[71 (27JUN1985 18:00:00)-Water Temperature (C)]]*OO[[#This Row],[13]]/SUM(OO[13])</f>
        <v>5.563890303940471E-4</v>
      </c>
      <c r="P201" s="10">
        <f>3/24*OO[[#This Row],[72 (27JUN1985 21:00:00)-Water Temperature (C)]]*OO[[#This Row],[14]]/SUM(OO[14])</f>
        <v>7.7415206290199672E-3</v>
      </c>
      <c r="Q201" s="10">
        <f>3/24*OO[[#This Row],[73 (28JUN1985 00:00:00)-Water Temperature (C)]]*OO[[#This Row],[15]]/SUM(OO[15])</f>
        <v>3.2927166229298824E-2</v>
      </c>
      <c r="R201" s="10">
        <f>3/24*OO[[#This Row],[74 (28JUN1985 03:00:00)-Water Temperature (C)]]*OO[[#This Row],[16]]/SUM(OO[16])</f>
        <v>5.5731927974545813E-2</v>
      </c>
      <c r="S201" s="10">
        <f>3/24*OO[[#This Row],[75 (28JUN1985 06:00:00)-Water Temperature (C)]]*OO[[#This Row],[17]]/SUM(OO[17])</f>
        <v>4.5237145439364058E-2</v>
      </c>
      <c r="T201" s="10">
        <f>3/24*OO[[#This Row],[76 (28JUN1985 09:00:00)-Water Temperature (C)]]*OO[[#This Row],[18]]/SUM(OO[18])</f>
        <v>2.0363220100987282E-2</v>
      </c>
      <c r="U201" s="10">
        <f>3/24*OO[[#This Row],[77 (28JUN1985 12:00:00)-Water Temperature (C)]]*OO[[#This Row],[19]]/SUM(OO[19])</f>
        <v>5.5712498517916193E-3</v>
      </c>
      <c r="V201" s="10">
        <f>3/24000000*OO[[#This Row],[78 (28JUN1985 15:00:00)-Water Temperature (C)]]*OO[[#This Row],[20]]</f>
        <v>1.0492106086919999E-3</v>
      </c>
      <c r="W201" s="10">
        <f>3/24000000*OO[[#This Row],[79 (28JUN1985 18:00:00)-Water Temperature (C)]]*OO[[#This Row],[21]]</f>
        <v>1.6984347980096248E-4</v>
      </c>
      <c r="X201" s="10">
        <f>3/24000000*OO[[#This Row],[80 (28JUN1985 21:00:00)-Water Temperature (C)]]*OO[[#This Row],[22]]</f>
        <v>4.6439307204150004E-5</v>
      </c>
      <c r="Y201" s="10">
        <f>3/24000000*OO[[#This Row],[81 (29JUN1985 00:00:00)-Water Temperature (C)]]*OO[[#This Row],[23]]</f>
        <v>2.9637458898199996E-5</v>
      </c>
      <c r="Z201" s="10">
        <f>3/24000000*OO[[#This Row],[82 (29JUN1985 03:00:00)-Water Temperature (C)]]*OO[[#This Row],[24]]</f>
        <v>2.5518415818974998E-5</v>
      </c>
      <c r="AA201" s="10">
        <f>3/24000000*OO[[#This Row],[83 (29JUN1985 06:00:00)-Water Temperature (C)]]*OO[[#This Row],[25]]</f>
        <v>2.3540848702199998E-5</v>
      </c>
      <c r="AB201" s="10">
        <f>3/24000000*OO[[#This Row],[84 (29JUN1985 09:00:00)-Water Temperature (C)]]*OO[[#This Row],[26]]</f>
        <v>2.2783688615250002E-5</v>
      </c>
      <c r="AC201" s="10">
        <f>3/24000000*OO[[#This Row],[85 (29JUN1985 12:00:00)-Water Temperature (C)]]*OO[[#This Row],[27]]</f>
        <v>2.1819653608599998E-5</v>
      </c>
      <c r="AD201" s="10">
        <f>3/24000000*OO[[#This Row],[86 (29JUN1985 15:00:00)-Water Temperature (C)]]*OO[[#This Row],[28]]</f>
        <v>2.0683329546923751E-5</v>
      </c>
      <c r="AE201" s="10">
        <f>3/24000000*OO[[#This Row],[88 (29JUN1985 21:00:00)-Water Temperature (C)]]*OO[[#This Row],[30]]</f>
        <v>1.7626252478999998E-5</v>
      </c>
      <c r="AF201" s="10">
        <f>3/24000000*OO[[#This Row],[88 (29JUN1985 21:00:00)-Water Temperature (C)]]*OO[[#This Row],[30]]</f>
        <v>1.7626252478999998E-5</v>
      </c>
      <c r="AG201" s="10">
        <f>3/24000000*OO[[#This Row],[89 (30JUN1985 00:00:00)-Water Temperature (C)]]*OO[[#This Row],[31]]</f>
        <v>1.5910727676532497E-5</v>
      </c>
      <c r="AH201" s="10">
        <f>3/24000000*OO[[#This Row],[90 (30JUN1985 03:00:00)-Water Temperature (C)]]*OO[[#This Row],[32]]</f>
        <v>1.4815748376239998E-5</v>
      </c>
      <c r="AI201" s="10">
        <f>3/24000000*OO[[#This Row],[91 (30JUN1985 06:00:00)-Water Temperature (C)]]*OO[[#This Row],[33]]</f>
        <v>1.4787650386917497E-5</v>
      </c>
      <c r="AJ201" s="10">
        <f>3/24000000*OO[[#This Row],[92 (30JUN1985 09:00:00)-Water Temperature (C)]]*OO[[#This Row],[34]]</f>
        <v>1.5934429320859998E-5</v>
      </c>
      <c r="AK201" s="10">
        <f>3/24000000*OO[[#This Row],[93 (30JUN1985 12:00:00)-Water Temperature (C)]]*OO[[#This Row],[35]]</f>
        <v>1.7036737074489999E-5</v>
      </c>
      <c r="AL201" s="10">
        <f>3/24000000*OO[[#This Row],[94 (30JUN1985 15:00:00)-Water Temperature (C)]]*OO[[#This Row],[36]]</f>
        <v>1.7707569987689997E-5</v>
      </c>
      <c r="AM201" s="10">
        <f>3/24000000*OO[[#This Row],[95 (30JUN1985 18:00:00)-Water Temperature (C)]]*OO[[#This Row],[37]]</f>
        <v>1.770729169791375E-5</v>
      </c>
      <c r="AN201" s="10">
        <f>3/24000000*OO[[#This Row],[96 (30JUN1985 21:00:00)-Water Temperature (C)]]*OO[[#This Row],[38]]</f>
        <v>1.667122639807E-5</v>
      </c>
      <c r="AO201" s="10">
        <f>3/24000000*OO[[#This Row],[97 (01JUL1985 00:00:00)-Water Temperature (C)]]*OO[[#This Row],[39]]</f>
        <v>1.4981539197459999E-5</v>
      </c>
      <c r="AP201" s="10">
        <f>3/24000000*OO[[#This Row],[98 (01JUL1985 03:00:00)-Water Temperature (C)]]*OO[[#This Row],[40]]</f>
        <v>1.3359017511699998E-5</v>
      </c>
      <c r="AQ201" s="10">
        <f>3/24000000*OO[[#This Row],[99 (01JUL1985 06:00:00)-Water Temperature (C)]]*OO[[#This Row],[41]]</f>
        <v>1.1991015246892501E-5</v>
      </c>
      <c r="AR201" s="10">
        <f>3/24000000*OO[[#This Row],[100 (01JUL1985 09:00:00)-Water Temperature (C)]]*OO[[#This Row],[42]]</f>
        <v>1.1241384915564999E-5</v>
      </c>
      <c r="AS201" s="10">
        <f>3/24000000*OO[[#This Row],[101 (01JUL1985 12:00:00)-Water Temperature (C)]]*OO[[#This Row],[43]]</f>
        <v>1.0704347629700001E-5</v>
      </c>
      <c r="AT201" s="10">
        <f>3/24000000*OO[[#This Row],[102 (01JUL1985 15:00:00)-Water Temperature (C)]]*OO[[#This Row],[44]]</f>
        <v>1.0234154113562499E-5</v>
      </c>
      <c r="AU201" s="10">
        <f>3/24000000*OO[[#This Row],[103 (01JUL1985 18:00:00)-Water Temperature (C)]]*OO[[#This Row],[45]]</f>
        <v>9.7296341759137495E-6</v>
      </c>
      <c r="AV201" s="10">
        <f>3/24000000*OO[[#This Row],[104 (01JUL1985 21:00:00)-Water Temperature (C)]]*OO[[#This Row],[46]]</f>
        <v>8.8917271546199984E-6</v>
      </c>
      <c r="AW201" s="10">
        <f>3/24000000*OO[[#This Row],[105 (02JUL1985 00:00:00)-Water Temperature (C)]]*OO[[#This Row],[47]]</f>
        <v>7.9231228790687504E-6</v>
      </c>
      <c r="AX201" s="10">
        <f>3/24000000*OO[[#This Row],[106 (02JUL1985 03:00:00)-Water Temperature (C)]]*OO[[#This Row],[48]]</f>
        <v>7.0119989110062502E-6</v>
      </c>
      <c r="AY201" s="10">
        <f>3/24000000*OO[[#This Row],[107 (02JUL1985 06:00:00)-Water Temperature (C)]]*OO[[#This Row],[49]]</f>
        <v>6.2184333039075008E-6</v>
      </c>
      <c r="AZ201" s="10">
        <f>3/24000000*OO[[#This Row],[108 (02JUL1985 09:00:00)-Water Temperature (C)]]*OO[[#This Row],[50]]</f>
        <v>5.6044450313999999E-6</v>
      </c>
      <c r="BA201" s="10">
        <f>3/24000000*OO[[#This Row],[109 (02JUL1985 12:00:00)-Water Temperature (C)]]*OO[[#This Row],[51]]</f>
        <v>5.2475393405987499E-6</v>
      </c>
      <c r="BB201" s="10">
        <f>3/24000000*OO[[#This Row],[110 (02JUL1985 15:00:00)-Water Temperature (C)]]*OO[[#This Row],[52]]</f>
        <v>4.9186677197875004E-6</v>
      </c>
      <c r="BC201" s="10">
        <f>3/24000000*OO[[#This Row],[111 (02JUL1985 18:00:00)-Water Temperature (C)]]*OO[[#This Row],[53]]</f>
        <v>4.5788816752199999E-6</v>
      </c>
      <c r="BD201" s="10">
        <f>3/24000000*OO[[#This Row],[112 (02JUL1985 21:00:00)-Water Temperature (C)]]*OO[[#This Row],[54]]</f>
        <v>4.1304506949375001E-6</v>
      </c>
      <c r="BE201" s="10">
        <f>3/24000000*OO[[#This Row],[113 (03JUL1985 00:00:00)-Water Temperature (C)]]*OO[[#This Row],[55]]</f>
        <v>3.64936030036875E-6</v>
      </c>
      <c r="BF201" s="10">
        <f>3/24000000*OO[[#This Row],[114 (03JUL1985 03:00:00)-Water Temperature (C)]]*OO[[#This Row],[56]]</f>
        <v>3.1605928627374993E-6</v>
      </c>
      <c r="BG201" s="10">
        <f>3/24000000*OO[[#This Row],[115 (03JUL1985 06:00:00)-Water Temperature (C)]]*OO[[#This Row],[57]]</f>
        <v>2.6911457682749998E-6</v>
      </c>
      <c r="BH201" s="10">
        <f>3/24000000*OO[[#This Row],[116 (03JUL1985 09:00:00)-Water Temperature (C)]]*OO[[#This Row],[58]]</f>
        <v>2.3047518471512499E-6</v>
      </c>
      <c r="BI201" s="10">
        <f>3/24000000*OO[[#This Row],[117 (03JUL1985 12:00:00)-Water Temperature (C)]]*OO[[#This Row],[59]]</f>
        <v>2.0288406586243745E-6</v>
      </c>
      <c r="BJ201" s="10">
        <f>3/24000000*OO[[#This Row],[118 (03JUL1985 15:00:00)-Water Temperature (C)]]*OO[[#This Row],[60]]</f>
        <v>1.7883470362029997E-6</v>
      </c>
      <c r="BK201" s="10">
        <f>3/24000000*OO[[#This Row],[119 (03JUL1985 18:00:00)-Water Temperature (C)]]*OO[[#This Row],[61]]</f>
        <v>1.5613342666799999E-6</v>
      </c>
      <c r="BL201" s="10">
        <f>3/24000000*OO[[#This Row],[120 (03JUL1985 21:00:00)-Water Temperature (C)]]*OO[[#This Row],[62]]</f>
        <v>1.29177646403725E-6</v>
      </c>
      <c r="BM201" s="10">
        <f>3/24000000*OO[[#This Row],[121 (04JUL1985 00:00:00)-Water Temperature (C)]]*OO[[#This Row],[63]]</f>
        <v>1.02711948950875E-6</v>
      </c>
      <c r="BN201" s="10">
        <f>3/24000000*OO[[#This Row],[122 (04JUL1985 03:00:00)-Water Temperature (C)]]*OO[[#This Row],[64]]</f>
        <v>8.0357039820074988E-7</v>
      </c>
      <c r="BO201" s="10">
        <f>3/24000000*OO[[#This Row],[123 (04JUL1985 06:00:00)-Water Temperature (C)]]*OO[[#This Row],[65]]</f>
        <v>6.3308075824749996E-7</v>
      </c>
      <c r="BP201" s="10">
        <f>3/24000000*OO[[#This Row],[124 (04JUL1985 09:00:00)-Water Temperature (C)]]*OO[[#This Row],[66]]</f>
        <v>5.3079475726349988E-7</v>
      </c>
      <c r="BQ201" s="10">
        <f>3/24000000*OO[[#This Row],[125 (04JUL1985 12:00:00)-Water Temperature (C)]]*OO[[#This Row],[67]]</f>
        <v>4.6722929263499996E-7</v>
      </c>
      <c r="BR201" s="10">
        <f>3/24000000*OO[[#This Row],[126 (04JUL1985 15:00:00)-Water Temperature (C)]]*OO[[#This Row],[68]]</f>
        <v>4.2521364174062502E-7</v>
      </c>
      <c r="BS201" s="10">
        <f>3/24000000*OO[[#This Row],[127 (04JUL1985 18:00:00)-Water Temperature (C)]]*OO[[#This Row],[69]]</f>
        <v>3.9954063821700002E-7</v>
      </c>
      <c r="BT201" s="10">
        <f>3/24000000*OO[[#This Row],[128 (04JUL1985 21:00:00)-Water Temperature (C)]]*OO[[#This Row],[70]]</f>
        <v>3.7120026609E-7</v>
      </c>
      <c r="BU201" s="10">
        <f>3/24000000*OO[[#This Row],[129 (05JUL1985 00:00:00)-Water Temperature (C)]]*OO[[#This Row],[71]]</f>
        <v>3.34131678841E-7</v>
      </c>
      <c r="BV201" s="10">
        <f>3/24000000*OO[[#This Row],[130 (05JUL1985 03:00:00)-Water Temperature (C)]]*OO[[#This Row],[72]]</f>
        <v>2.9781780716562495E-7</v>
      </c>
      <c r="BW201" s="10">
        <f>3/24000000*OO[[#This Row],[131 (05JUL1985 06:00:00)-Water Temperature (C)]]*OO[[#This Row],[73]]</f>
        <v>2.6663720366737496E-7</v>
      </c>
      <c r="BX201" s="10">
        <f>3/24000000*OO[[#This Row],[132 (05JUL1985 09:00:00)-Water Temperature (C)]]*OO[[#This Row],[74]]</f>
        <v>2.5179926960899997E-7</v>
      </c>
      <c r="BY201" s="10">
        <f>3/24000000*OO[[#This Row],[133 (05JUL1985 12:00:00)-Water Temperature (C)]]*OO[[#This Row],[75]]</f>
        <v>2.4608509126949998E-7</v>
      </c>
      <c r="BZ201" s="10">
        <f>3/24000000*OO[[#This Row],[134 (05JUL1985 15:00:00)-Water Temperature (C)]]*OO[[#This Row],[76]]</f>
        <v>2.4670189039375002E-7</v>
      </c>
      <c r="CA201" s="10">
        <f>3/24000000*OO[[#This Row],[135 (05JUL1985 18:00:00)-Water Temperature (C)]]*OO[[#This Row],[77]]</f>
        <v>2.48233370306875E-7</v>
      </c>
      <c r="CB201" s="10">
        <f>3/24000000*OO[[#This Row],[136 (05JUL1985 21:00:00)-Water Temperature (C)]]*OO[[#This Row],[78]]</f>
        <v>2.4137672433599995E-7</v>
      </c>
      <c r="CC201" s="10">
        <f>3/24000000*OO[[#This Row],[137 (06JUL1985 00:00:00)-Water Temperature (C)]]*OO[[#This Row],[79]]</f>
        <v>2.2686274168197502E-7</v>
      </c>
      <c r="CD201" s="10">
        <f>3/24000000*OO[[#This Row],[138 (06JUL1985 03:00:00)-Water Temperature (C)]]*OO[[#This Row],[80]]</f>
        <v>2.1053150293875001E-7</v>
      </c>
      <c r="CE201" s="10">
        <f>3/24000000*OO[[#This Row],[139 (06JUL1985 06:00:00)-Water Temperature (C)]]*OO[[#This Row],[81]]</f>
        <v>1.9566152642497501E-7</v>
      </c>
      <c r="CF201" s="10">
        <f>3/24000000*OO[[#This Row],[140 (06JUL1985 09:00:00)-Water Temperature (C)]]*OO[[#This Row],[82]]</f>
        <v>1.90311084443025E-7</v>
      </c>
      <c r="CG201" s="10">
        <f>3/24000000*OO[[#This Row],[141 (06JUL1985 12:00:00)-Water Temperature (C)]]*OO[[#This Row],[83]]</f>
        <v>1.8963855629408748E-7</v>
      </c>
      <c r="CH201" s="10">
        <f>3/24000000*OO[[#This Row],[142 (06JUL1985 15:00:00)-Water Temperature (C)]]*OO[[#This Row],[84]]</f>
        <v>1.93358553371375E-7</v>
      </c>
      <c r="CI201" s="10">
        <f>3/24000000*OO[[#This Row],[143 (06JUL1985 18:00:00)-Water Temperature (C)]]*OO[[#This Row],[85]]</f>
        <v>1.9752611618932501E-7</v>
      </c>
      <c r="CJ201" s="10">
        <f>3/24000000*OO[[#This Row],[144 (06JUL1985 21:00:00)-Water Temperature (C)]]*OO[[#This Row],[86]]</f>
        <v>1.9608601345093749E-7</v>
      </c>
      <c r="CK201" s="10">
        <f>3/24000000*OO[[#This Row],[145 (07JUL1985 00:00:00)-Water Temperature (C)]]*OO[[#This Row],[87]]</f>
        <v>1.8762627924284998E-7</v>
      </c>
      <c r="CL201" s="10">
        <f>3/24000000*OO[[#This Row],[146 (07JUL1985 03:00:00)-Water Temperature (C)]]*OO[[#This Row],[88]]</f>
        <v>1.7613837608759999E-7</v>
      </c>
      <c r="CM201" s="10">
        <f>3/24000000*OO[[#This Row],[147 (07JUL1985 06:00:00)-Water Temperature (C)]]*OO[[#This Row],[89]]</f>
        <v>1.6446660474556251E-7</v>
      </c>
      <c r="CN201" s="10">
        <f>3/24000000*OO[[#This Row],[148 (07JUL1985 09:00:00)-Water Temperature (C)]]*OO[[#This Row],[90]]</f>
        <v>1.5878679946125003E-7</v>
      </c>
      <c r="CO201" s="10">
        <f>3/24000000*OO[[#This Row],[149 (07JUL1985 12:00:00)-Water Temperature (C)]]*OO[[#This Row],[91]]</f>
        <v>1.5256613843804999E-7</v>
      </c>
      <c r="CP201" s="10">
        <f>3/24000000*OO[[#This Row],[150 (07JUL1985 15:00:00)-Water Temperature (C)]]*OO[[#This Row],[92]]</f>
        <v>1.5293896889050001E-7</v>
      </c>
      <c r="CQ201" s="10">
        <f>3/24000000*OO[[#This Row],[151 (07JUL1985 18:00:00)-Water Temperature (C)]]*OO[[#This Row],[93]]</f>
        <v>1.53558493106375E-7</v>
      </c>
      <c r="CR201" s="10">
        <f>3/24000000*OO[[#This Row],[152 (07JUL1985 21:00:00)-Water Temperature (C)]]*OO[[#This Row],[94]]</f>
        <v>1.5058682342304999E-7</v>
      </c>
      <c r="CS201" s="10">
        <f>3/24000000*OO[[#This Row],[153 (08JUL1985 00:00:00)-Water Temperature (C)]]*OO[[#This Row],[95]]</f>
        <v>1.4288910387033748E-7</v>
      </c>
      <c r="CT201" s="10">
        <f>3/24000000*OO[[#This Row],[154 (08JUL1985 03:00:00)-Water Temperature (C)]]*OO[[#This Row],[96]]</f>
        <v>1.3292592346577497E-7</v>
      </c>
      <c r="CU201" s="10">
        <f>3/24000000*OO[[#This Row],[155 (08JUL1985 06:00:00)-Water Temperature (C)]]*OO[[#This Row],[97]]</f>
        <v>1.2344096087370002E-7</v>
      </c>
      <c r="CV201" s="10">
        <f>3/24000000*OO[[#This Row],[156 (08JUL1985 09:00:00)-Water Temperature (C)]]*OO[[#This Row],[98]]</f>
        <v>1.1930446631906251E-7</v>
      </c>
      <c r="CW201" s="10">
        <f>3/24000000*OO[[#This Row],[157 (08JUL1985 12:00:00)-Water Temperature (C)]]*OO[[#This Row],[99]]</f>
        <v>1.1776479790357498E-7</v>
      </c>
    </row>
    <row r="202" spans="1:101" x14ac:dyDescent="0.35">
      <c r="A202" t="s">
        <v>208</v>
      </c>
      <c r="B202">
        <v>838.42250000000001</v>
      </c>
      <c r="C202" s="10">
        <f>3/24*OO[[#This Row],[59 (26JUN1985 06:00:00)-Water Temperature (C)]]*OO[[#This Row],[1]]/SUM(OO[1])</f>
        <v>0</v>
      </c>
      <c r="D202" s="10">
        <f>3/24*OO[[#This Row],[60 (26JUN1985 09:00:00)-Water Temperature (C)]]*OO[[#This Row],[2]]/SUM(OO[2])</f>
        <v>0</v>
      </c>
      <c r="E202" s="10">
        <f>3/24*OO[[#This Row],[61 (26JUN1985 12:00:00)-Water Temperature (C)]]*OO[[#This Row],[3]]/SUM(OO[3])</f>
        <v>0</v>
      </c>
      <c r="F202" s="10">
        <f>3/24*OO[[#This Row],[62 (26JUN1985 15:00:00)-Water Temperature (C)]]*OO[[#This Row],[4]]/SUM(OO[4])</f>
        <v>0</v>
      </c>
      <c r="G202" s="10">
        <f>3/24*OO[[#This Row],[63 (26JUN1985 18:00:00)-Water Temperature (C)]]*OO[[#This Row],[5]]/SUM(OO[5])</f>
        <v>0</v>
      </c>
      <c r="H202" s="10">
        <f>3/24*OO[[#This Row],[64 (26JUN1985 21:00:00)-Water Temperature (C)]]*OO[[#This Row],[6]]/SUM(OO[6])</f>
        <v>0</v>
      </c>
      <c r="I202" s="10">
        <f>3/24*OO[[#This Row],[65 (27JUN1985 00:00:00)-Water Temperature (C)]]*OO[[#This Row],[7]]/SUM(OO[7])</f>
        <v>0</v>
      </c>
      <c r="J202" s="10">
        <f>3/24*OO[[#This Row],[66 (27JUN1985 03:00:00)-Water Temperature (C)]]*OO[[#This Row],[8]]/SUM(OO[8])</f>
        <v>3.4480858754306227E-38</v>
      </c>
      <c r="K202" s="10">
        <f>3/24*OO[[#This Row],[67 (27JUN1985 06:00:00)-Water Temperature (C)]]*OO[[#This Row],[9]]/SUM(OO[9])</f>
        <v>1.9717222761915129E-26</v>
      </c>
      <c r="L202" s="10">
        <f>3/24*OO[[#This Row],[68 (27JUN1985 09:00:00)-Water Temperature (C)]]*OO[[#This Row],[10]]/SUM(OO[10])</f>
        <v>5.8591799283691649E-15</v>
      </c>
      <c r="M202" s="10">
        <f>3/24*OO[[#This Row],[69 (27JUN1985 12:00:00)-Water Temperature (C)]]*OO[[#This Row],[11]]/SUM(OO[11])</f>
        <v>7.4362814648545358E-9</v>
      </c>
      <c r="N202" s="10">
        <f>3/24*OO[[#This Row],[70 (27JUN1985 15:00:00)-Water Temperature (C)]]*OO[[#This Row],[12]]/SUM(OO[12])</f>
        <v>6.0015547863073192E-6</v>
      </c>
      <c r="O202" s="10">
        <f>3/24*OO[[#This Row],[71 (27JUN1985 18:00:00)-Water Temperature (C)]]*OO[[#This Row],[13]]/SUM(OO[13])</f>
        <v>4.5653889108099316E-4</v>
      </c>
      <c r="P202" s="10">
        <f>3/24*OO[[#This Row],[72 (27JUN1985 21:00:00)-Water Temperature (C)]]*OO[[#This Row],[14]]/SUM(OO[14])</f>
        <v>7.0107220246941439E-3</v>
      </c>
      <c r="Q202" s="10">
        <f>3/24*OO[[#This Row],[73 (28JUN1985 00:00:00)-Water Temperature (C)]]*OO[[#This Row],[15]]/SUM(OO[15])</f>
        <v>3.2372353182945214E-2</v>
      </c>
      <c r="R202" s="10">
        <f>3/24*OO[[#This Row],[74 (28JUN1985 03:00:00)-Water Temperature (C)]]*OO[[#This Row],[16]]/SUM(OO[16])</f>
        <v>5.8725407667459234E-2</v>
      </c>
      <c r="S202" s="10">
        <f>3/24*OO[[#This Row],[75 (28JUN1985 06:00:00)-Water Temperature (C)]]*OO[[#This Row],[17]]/SUM(OO[17])</f>
        <v>5.0607180903402799E-2</v>
      </c>
      <c r="T202" s="10">
        <f>3/24*OO[[#This Row],[76 (28JUN1985 09:00:00)-Water Temperature (C)]]*OO[[#This Row],[18]]/SUM(OO[18])</f>
        <v>2.3997044794654431E-2</v>
      </c>
      <c r="U202" s="10">
        <f>3/24*OO[[#This Row],[77 (28JUN1985 12:00:00)-Water Temperature (C)]]*OO[[#This Row],[19]]/SUM(OO[19])</f>
        <v>6.855373187393158E-3</v>
      </c>
      <c r="V202" s="10">
        <f>3/24000000*OO[[#This Row],[78 (28JUN1985 15:00:00)-Water Temperature (C)]]*OO[[#This Row],[20]]</f>
        <v>1.3329193721531248E-3</v>
      </c>
      <c r="W202" s="10">
        <f>3/24000000*OO[[#This Row],[79 (28JUN1985 18:00:00)-Water Temperature (C)]]*OO[[#This Row],[21]]</f>
        <v>2.1461755710239995E-4</v>
      </c>
      <c r="X202" s="10">
        <f>3/24000000*OO[[#This Row],[80 (28JUN1985 21:00:00)-Water Temperature (C)]]*OO[[#This Row],[22]]</f>
        <v>5.3846184658124999E-5</v>
      </c>
      <c r="Y202" s="10">
        <f>3/24000000*OO[[#This Row],[81 (29JUN1985 00:00:00)-Water Temperature (C)]]*OO[[#This Row],[23]]</f>
        <v>3.2363045076774997E-5</v>
      </c>
      <c r="Z202" s="10">
        <f>3/24000000*OO[[#This Row],[82 (29JUN1985 03:00:00)-Water Temperature (C)]]*OO[[#This Row],[24]]</f>
        <v>2.7498015077175002E-5</v>
      </c>
      <c r="AA202" s="10">
        <f>3/24000000*OO[[#This Row],[83 (29JUN1985 06:00:00)-Water Temperature (C)]]*OO[[#This Row],[25]]</f>
        <v>2.5268044617949993E-5</v>
      </c>
      <c r="AB202" s="10">
        <f>3/24000000*OO[[#This Row],[84 (29JUN1985 09:00:00)-Water Temperature (C)]]*OO[[#This Row],[26]]</f>
        <v>2.4423646194000002E-5</v>
      </c>
      <c r="AC202" s="10">
        <f>3/24000000*OO[[#This Row],[85 (29JUN1985 12:00:00)-Water Temperature (C)]]*OO[[#This Row],[27]]</f>
        <v>2.3391499453625E-5</v>
      </c>
      <c r="AD202" s="10">
        <f>3/24000000*OO[[#This Row],[86 (29JUN1985 15:00:00)-Water Temperature (C)]]*OO[[#This Row],[28]]</f>
        <v>2.2197484583299998E-5</v>
      </c>
      <c r="AE202" s="10">
        <f>3/24000000*OO[[#This Row],[88 (29JUN1985 21:00:00)-Water Temperature (C)]]*OO[[#This Row],[30]]</f>
        <v>1.8908227719679999E-5</v>
      </c>
      <c r="AF202" s="10">
        <f>3/24000000*OO[[#This Row],[88 (29JUN1985 21:00:00)-Water Temperature (C)]]*OO[[#This Row],[30]]</f>
        <v>1.8908227719679999E-5</v>
      </c>
      <c r="AG202" s="10">
        <f>3/24000000*OO[[#This Row],[89 (30JUN1985 00:00:00)-Water Temperature (C)]]*OO[[#This Row],[31]]</f>
        <v>1.7021267278107495E-5</v>
      </c>
      <c r="AH202" s="10">
        <f>3/24000000*OO[[#This Row],[90 (30JUN1985 03:00:00)-Water Temperature (C)]]*OO[[#This Row],[32]]</f>
        <v>1.574205592779E-5</v>
      </c>
      <c r="AI202" s="10">
        <f>3/24000000*OO[[#This Row],[91 (30JUN1985 06:00:00)-Water Temperature (C)]]*OO[[#This Row],[33]]</f>
        <v>1.5596105921381252E-5</v>
      </c>
      <c r="AJ202" s="10">
        <f>3/24000000*OO[[#This Row],[92 (30JUN1985 09:00:00)-Water Temperature (C)]]*OO[[#This Row],[34]]</f>
        <v>1.6754657477309998E-5</v>
      </c>
      <c r="AK202" s="10">
        <f>3/24000000*OO[[#This Row],[93 (30JUN1985 12:00:00)-Water Temperature (C)]]*OO[[#This Row],[35]]</f>
        <v>1.7904996014482499E-5</v>
      </c>
      <c r="AL202" s="10">
        <f>3/24000000*OO[[#This Row],[94 (30JUN1985 15:00:00)-Water Temperature (C)]]*OO[[#This Row],[36]]</f>
        <v>1.863053744397125E-5</v>
      </c>
      <c r="AM202" s="10">
        <f>3/24000000*OO[[#This Row],[95 (30JUN1985 18:00:00)-Water Temperature (C)]]*OO[[#This Row],[37]]</f>
        <v>1.8655730890397494E-5</v>
      </c>
      <c r="AN202" s="10">
        <f>3/24000000*OO[[#This Row],[96 (30JUN1985 21:00:00)-Water Temperature (C)]]*OO[[#This Row],[38]]</f>
        <v>1.7556569092166247E-5</v>
      </c>
      <c r="AO202" s="10">
        <f>3/24000000*OO[[#This Row],[97 (01JUL1985 00:00:00)-Water Temperature (C)]]*OO[[#This Row],[39]]</f>
        <v>1.5748999360228749E-5</v>
      </c>
      <c r="AP202" s="10">
        <f>3/24000000*OO[[#This Row],[98 (01JUL1985 03:00:00)-Water Temperature (C)]]*OO[[#This Row],[40]]</f>
        <v>1.3994026107213749E-5</v>
      </c>
      <c r="AQ202" s="10">
        <f>3/24000000*OO[[#This Row],[99 (01JUL1985 06:00:00)-Water Temperature (C)]]*OO[[#This Row],[41]]</f>
        <v>1.251920905055E-5</v>
      </c>
      <c r="AR202" s="10">
        <f>3/24000000*OO[[#This Row],[100 (01JUL1985 09:00:00)-Water Temperature (C)]]*OO[[#This Row],[42]]</f>
        <v>1.1709013890937499E-5</v>
      </c>
      <c r="AS202" s="10">
        <f>3/24000000*OO[[#This Row],[101 (01JUL1985 12:00:00)-Water Temperature (C)]]*OO[[#This Row],[43]]</f>
        <v>1.1107840005515001E-5</v>
      </c>
      <c r="AT202" s="10">
        <f>3/24000000*OO[[#This Row],[102 (01JUL1985 15:00:00)-Water Temperature (C)]]*OO[[#This Row],[44]]</f>
        <v>1.0584499347044998E-5</v>
      </c>
      <c r="AU202" s="10">
        <f>3/24000000*OO[[#This Row],[103 (01JUL1985 18:00:00)-Water Temperature (C)]]*OO[[#This Row],[45]]</f>
        <v>1.0040108425519997E-5</v>
      </c>
      <c r="AV202" s="10">
        <f>3/24000000*OO[[#This Row],[104 (01JUL1985 21:00:00)-Water Temperature (C)]]*OO[[#This Row],[46]]</f>
        <v>9.1548604251124988E-6</v>
      </c>
      <c r="AW202" s="10">
        <f>3/24000000*OO[[#This Row],[105 (02JUL1985 00:00:00)-Water Temperature (C)]]*OO[[#This Row],[47]]</f>
        <v>8.1322961467924995E-6</v>
      </c>
      <c r="AX202" s="10">
        <f>3/24000000*OO[[#This Row],[106 (02JUL1985 03:00:00)-Water Temperature (C)]]*OO[[#This Row],[48]]</f>
        <v>7.1801664064724993E-6</v>
      </c>
      <c r="AY202" s="10">
        <f>3/24000000*OO[[#This Row],[107 (02JUL1985 06:00:00)-Water Temperature (C)]]*OO[[#This Row],[49]]</f>
        <v>6.3459401758087498E-6</v>
      </c>
      <c r="AZ202" s="10">
        <f>3/24000000*OO[[#This Row],[108 (02JUL1985 09:00:00)-Water Temperature (C)]]*OO[[#This Row],[50]]</f>
        <v>5.6939743706625001E-6</v>
      </c>
      <c r="BA202" s="10">
        <f>3/24000000*OO[[#This Row],[109 (02JUL1985 12:00:00)-Water Temperature (C)]]*OO[[#This Row],[51]]</f>
        <v>5.3132460589124987E-6</v>
      </c>
      <c r="BB202" s="10">
        <f>3/24000000*OO[[#This Row],[110 (02JUL1985 15:00:00)-Water Temperature (C)]]*OO[[#This Row],[52]]</f>
        <v>4.9686309083850002E-6</v>
      </c>
      <c r="BC202" s="10">
        <f>3/24000000*OO[[#This Row],[111 (02JUL1985 18:00:00)-Water Temperature (C)]]*OO[[#This Row],[53]]</f>
        <v>4.6208381865050003E-6</v>
      </c>
      <c r="BD202" s="10">
        <f>3/24000000*OO[[#This Row],[112 (02JUL1985 21:00:00)-Water Temperature (C)]]*OO[[#This Row],[54]]</f>
        <v>4.168263542525E-6</v>
      </c>
      <c r="BE202" s="10">
        <f>3/24000000*OO[[#This Row],[113 (03JUL1985 00:00:00)-Water Temperature (C)]]*OO[[#This Row],[55]]</f>
        <v>3.6836655998349998E-6</v>
      </c>
      <c r="BF202" s="10">
        <f>3/24000000*OO[[#This Row],[114 (03JUL1985 03:00:00)-Water Temperature (C)]]*OO[[#This Row],[56]]</f>
        <v>3.18991194933E-6</v>
      </c>
      <c r="BG202" s="10">
        <f>3/24000000*OO[[#This Row],[115 (03JUL1985 06:00:00)-Water Temperature (C)]]*OO[[#This Row],[57]]</f>
        <v>2.7151537868999993E-6</v>
      </c>
      <c r="BH202" s="10">
        <f>3/24000000*OO[[#This Row],[116 (03JUL1985 09:00:00)-Water Temperature (C)]]*OO[[#This Row],[58]]</f>
        <v>2.3224539860499999E-6</v>
      </c>
      <c r="BI202" s="10">
        <f>3/24000000*OO[[#This Row],[117 (03JUL1985 12:00:00)-Water Temperature (C)]]*OO[[#This Row],[59]]</f>
        <v>2.0418446188979997E-6</v>
      </c>
      <c r="BJ202" s="10">
        <f>3/24000000*OO[[#This Row],[118 (03JUL1985 15:00:00)-Water Temperature (C)]]*OO[[#This Row],[60]]</f>
        <v>1.8009754966912497E-6</v>
      </c>
      <c r="BK202" s="10">
        <f>3/24000000*OO[[#This Row],[119 (03JUL1985 18:00:00)-Water Temperature (C)]]*OO[[#This Row],[61]]</f>
        <v>1.5760380504924999E-6</v>
      </c>
      <c r="BL202" s="10">
        <f>3/24000000*OO[[#This Row],[120 (03JUL1985 21:00:00)-Water Temperature (C)]]*OO[[#This Row],[62]]</f>
        <v>1.3077285224492499E-6</v>
      </c>
      <c r="BM202" s="10">
        <f>3/24000000*OO[[#This Row],[121 (04JUL1985 00:00:00)-Water Temperature (C)]]*OO[[#This Row],[63]]</f>
        <v>1.04296458780625E-6</v>
      </c>
      <c r="BN202" s="10">
        <f>3/24000000*OO[[#This Row],[122 (04JUL1985 03:00:00)-Water Temperature (C)]]*OO[[#This Row],[64]]</f>
        <v>8.1698513677174998E-7</v>
      </c>
      <c r="BO202" s="10">
        <f>3/24000000*OO[[#This Row],[123 (04JUL1985 06:00:00)-Water Temperature (C)]]*OO[[#This Row],[65]]</f>
        <v>6.4284278753599991E-7</v>
      </c>
      <c r="BP202" s="10">
        <f>3/24000000*OO[[#This Row],[124 (04JUL1985 09:00:00)-Water Temperature (C)]]*OO[[#This Row],[66]]</f>
        <v>5.3728074565499984E-7</v>
      </c>
      <c r="BQ202" s="10">
        <f>3/24000000*OO[[#This Row],[125 (04JUL1985 12:00:00)-Water Temperature (C)]]*OO[[#This Row],[67]]</f>
        <v>4.7085620538999998E-7</v>
      </c>
      <c r="BR202" s="10">
        <f>3/24000000*OO[[#This Row],[126 (04JUL1985 15:00:00)-Water Temperature (C)]]*OO[[#This Row],[68]]</f>
        <v>4.270614128445E-7</v>
      </c>
      <c r="BS202" s="10">
        <f>3/24000000*OO[[#This Row],[127 (04JUL1985 18:00:00)-Water Temperature (C)]]*OO[[#This Row],[69]]</f>
        <v>4.0060142459999997E-7</v>
      </c>
      <c r="BT202" s="10">
        <f>3/24000000*OO[[#This Row],[128 (04JUL1985 21:00:00)-Water Temperature (C)]]*OO[[#This Row],[70]]</f>
        <v>3.7183629648262501E-7</v>
      </c>
      <c r="BU202" s="10">
        <f>3/24000000*OO[[#This Row],[129 (05JUL1985 00:00:00)-Water Temperature (C)]]*OO[[#This Row],[71]]</f>
        <v>3.3483204323800005E-7</v>
      </c>
      <c r="BV202" s="10">
        <f>3/24000000*OO[[#This Row],[130 (05JUL1985 03:00:00)-Water Temperature (C)]]*OO[[#This Row],[72]]</f>
        <v>2.9866574359999995E-7</v>
      </c>
      <c r="BW202" s="10">
        <f>3/24000000*OO[[#This Row],[131 (05JUL1985 06:00:00)-Water Temperature (C)]]*OO[[#This Row],[73]]</f>
        <v>2.6742159683550003E-7</v>
      </c>
      <c r="BX202" s="10">
        <f>3/24000000*OO[[#This Row],[132 (05JUL1985 09:00:00)-Water Temperature (C)]]*OO[[#This Row],[74]]</f>
        <v>2.523448471965E-7</v>
      </c>
      <c r="BY202" s="10">
        <f>3/24000000*OO[[#This Row],[133 (05JUL1985 12:00:00)-Water Temperature (C)]]*OO[[#This Row],[75]]</f>
        <v>2.4601610848924998E-7</v>
      </c>
      <c r="BZ202" s="10">
        <f>3/24000000*OO[[#This Row],[134 (05JUL1985 15:00:00)-Water Temperature (C)]]*OO[[#This Row],[76]]</f>
        <v>2.4612761664050003E-7</v>
      </c>
      <c r="CA202" s="10">
        <f>3/24000000*OO[[#This Row],[135 (05JUL1985 18:00:00)-Water Temperature (C)]]*OO[[#This Row],[77]]</f>
        <v>2.4737305763975E-7</v>
      </c>
      <c r="CB202" s="10">
        <f>3/24000000*OO[[#This Row],[136 (05JUL1985 21:00:00)-Water Temperature (C)]]*OO[[#This Row],[78]]</f>
        <v>2.4049904549412497E-7</v>
      </c>
      <c r="CC202" s="10">
        <f>3/24000000*OO[[#This Row],[137 (06JUL1985 00:00:00)-Water Temperature (C)]]*OO[[#This Row],[79]]</f>
        <v>2.2627468787532497E-7</v>
      </c>
      <c r="CD202" s="10">
        <f>3/24000000*OO[[#This Row],[138 (06JUL1985 03:00:00)-Water Temperature (C)]]*OO[[#This Row],[80]]</f>
        <v>2.102088507195E-7</v>
      </c>
      <c r="CE202" s="10">
        <f>3/24000000*OO[[#This Row],[139 (06JUL1985 06:00:00)-Water Temperature (C)]]*OO[[#This Row],[81]]</f>
        <v>1.9548431147227499E-7</v>
      </c>
      <c r="CF202" s="10">
        <f>3/24000000*OO[[#This Row],[140 (06JUL1985 09:00:00)-Water Temperature (C)]]*OO[[#This Row],[82]]</f>
        <v>1.9011247505506249E-7</v>
      </c>
      <c r="CG202" s="10">
        <f>3/24000000*OO[[#This Row],[141 (06JUL1985 12:00:00)-Water Temperature (C)]]*OO[[#This Row],[83]]</f>
        <v>1.8905304263939998E-7</v>
      </c>
      <c r="CH202" s="10">
        <f>3/24000000*OO[[#This Row],[142 (06JUL1985 15:00:00)-Water Temperature (C)]]*OO[[#This Row],[84]]</f>
        <v>1.92364648905E-7</v>
      </c>
      <c r="CI202" s="10">
        <f>3/24000000*OO[[#This Row],[143 (06JUL1985 18:00:00)-Water Temperature (C)]]*OO[[#This Row],[85]]</f>
        <v>1.9627993743839995E-7</v>
      </c>
      <c r="CJ202" s="10">
        <f>3/24000000*OO[[#This Row],[144 (06JUL1985 21:00:00)-Water Temperature (C)]]*OO[[#This Row],[86]]</f>
        <v>1.9490625745680002E-7</v>
      </c>
      <c r="CK202" s="10">
        <f>3/24000000*OO[[#This Row],[145 (07JUL1985 00:00:00)-Water Temperature (C)]]*OO[[#This Row],[87]]</f>
        <v>1.8681149624337503E-7</v>
      </c>
      <c r="CL202" s="10">
        <f>3/24000000*OO[[#This Row],[146 (07JUL1985 03:00:00)-Water Temperature (C)]]*OO[[#This Row],[88]]</f>
        <v>1.7572064987782502E-7</v>
      </c>
      <c r="CM202" s="10">
        <f>3/24000000*OO[[#This Row],[147 (07JUL1985 06:00:00)-Water Temperature (C)]]*OO[[#This Row],[89]]</f>
        <v>1.6425770465475001E-7</v>
      </c>
      <c r="CN202" s="10">
        <f>3/24000000*OO[[#This Row],[148 (07JUL1985 09:00:00)-Water Temperature (C)]]*OO[[#This Row],[90]]</f>
        <v>1.5855506291250001E-7</v>
      </c>
      <c r="CO202" s="10">
        <f>3/24000000*OO[[#This Row],[149 (07JUL1985 12:00:00)-Water Temperature (C)]]*OO[[#This Row],[91]]</f>
        <v>1.5210114564657499E-7</v>
      </c>
      <c r="CP202" s="10">
        <f>3/24000000*OO[[#This Row],[150 (07JUL1985 15:00:00)-Water Temperature (C)]]*OO[[#This Row],[92]]</f>
        <v>1.5235500322965001E-7</v>
      </c>
      <c r="CQ202" s="10">
        <f>3/24000000*OO[[#This Row],[151 (07JUL1985 18:00:00)-Water Temperature (C)]]*OO[[#This Row],[93]]</f>
        <v>1.528843606006125E-7</v>
      </c>
      <c r="CR202" s="10">
        <f>3/24000000*OO[[#This Row],[152 (07JUL1985 21:00:00)-Water Temperature (C)]]*OO[[#This Row],[94]]</f>
        <v>1.5004106060894998E-7</v>
      </c>
      <c r="CS202" s="10">
        <f>3/24000000*OO[[#This Row],[153 (08JUL1985 00:00:00)-Water Temperature (C)]]*OO[[#This Row],[95]]</f>
        <v>1.4260754674799997E-7</v>
      </c>
      <c r="CT202" s="10">
        <f>3/24000000*OO[[#This Row],[154 (08JUL1985 03:00:00)-Water Temperature (C)]]*OO[[#This Row],[96]]</f>
        <v>1.328854461753E-7</v>
      </c>
      <c r="CU202" s="10">
        <f>3/24000000*OO[[#This Row],[155 (08JUL1985 06:00:00)-Water Temperature (C)]]*OO[[#This Row],[97]]</f>
        <v>1.2358668601524999E-7</v>
      </c>
      <c r="CV202" s="10">
        <f>3/24000000*OO[[#This Row],[156 (08JUL1985 09:00:00)-Water Temperature (C)]]*OO[[#This Row],[98]]</f>
        <v>1.194967566716E-7</v>
      </c>
      <c r="CW202" s="10">
        <f>3/24000000*OO[[#This Row],[157 (08JUL1985 12:00:00)-Water Temperature (C)]]*OO[[#This Row],[99]]</f>
        <v>1.1780842531319999E-7</v>
      </c>
    </row>
    <row r="203" spans="1:101" x14ac:dyDescent="0.35">
      <c r="A203" t="s">
        <v>209</v>
      </c>
      <c r="B203">
        <v>325.43189999999998</v>
      </c>
      <c r="C203" s="10">
        <f>3/24*OO[[#This Row],[59 (26JUN1985 06:00:00)-Water Temperature (C)]]*OO[[#This Row],[1]]/SUM(OO[1])</f>
        <v>0</v>
      </c>
      <c r="D203" s="10">
        <f>3/24*OO[[#This Row],[60 (26JUN1985 09:00:00)-Water Temperature (C)]]*OO[[#This Row],[2]]/SUM(OO[2])</f>
        <v>0</v>
      </c>
      <c r="E203" s="10">
        <f>3/24*OO[[#This Row],[61 (26JUN1985 12:00:00)-Water Temperature (C)]]*OO[[#This Row],[3]]/SUM(OO[3])</f>
        <v>0</v>
      </c>
      <c r="F203" s="10">
        <f>3/24*OO[[#This Row],[62 (26JUN1985 15:00:00)-Water Temperature (C)]]*OO[[#This Row],[4]]/SUM(OO[4])</f>
        <v>0</v>
      </c>
      <c r="G203" s="10">
        <f>3/24*OO[[#This Row],[63 (26JUN1985 18:00:00)-Water Temperature (C)]]*OO[[#This Row],[5]]/SUM(OO[5])</f>
        <v>0</v>
      </c>
      <c r="H203" s="10">
        <f>3/24*OO[[#This Row],[64 (26JUN1985 21:00:00)-Water Temperature (C)]]*OO[[#This Row],[6]]/SUM(OO[6])</f>
        <v>0</v>
      </c>
      <c r="I203" s="10">
        <f>3/24*OO[[#This Row],[65 (27JUN1985 00:00:00)-Water Temperature (C)]]*OO[[#This Row],[7]]/SUM(OO[7])</f>
        <v>0</v>
      </c>
      <c r="J203" s="10">
        <f>3/24*OO[[#This Row],[66 (27JUN1985 03:00:00)-Water Temperature (C)]]*OO[[#This Row],[8]]/SUM(OO[8])</f>
        <v>2.6281949607511832E-39</v>
      </c>
      <c r="K203" s="10">
        <f>3/24*OO[[#This Row],[67 (27JUN1985 06:00:00)-Water Temperature (C)]]*OO[[#This Row],[9]]/SUM(OO[9])</f>
        <v>1.6381347213589715E-27</v>
      </c>
      <c r="L203" s="10">
        <f>3/24*OO[[#This Row],[68 (27JUN1985 09:00:00)-Water Temperature (C)]]*OO[[#This Row],[10]]/SUM(OO[10])</f>
        <v>5.4120674849462765E-16</v>
      </c>
      <c r="M203" s="10">
        <f>3/24*OO[[#This Row],[69 (27JUN1985 12:00:00)-Water Temperature (C)]]*OO[[#This Row],[11]]/SUM(OO[11])</f>
        <v>2.1449818717680018E-9</v>
      </c>
      <c r="N203" s="10">
        <f>3/24*OO[[#This Row],[70 (27JUN1985 15:00:00)-Water Temperature (C)]]*OO[[#This Row],[12]]/SUM(OO[12])</f>
        <v>1.9750873861878174E-6</v>
      </c>
      <c r="O203" s="10">
        <f>3/24*OO[[#This Row],[71 (27JUN1985 18:00:00)-Water Temperature (C)]]*OO[[#This Row],[13]]/SUM(OO[13])</f>
        <v>1.6301506042940659E-4</v>
      </c>
      <c r="P203" s="10">
        <f>3/24*OO[[#This Row],[72 (27JUN1985 21:00:00)-Water Temperature (C)]]*OO[[#This Row],[14]]/SUM(OO[14])</f>
        <v>2.6602472230242702E-3</v>
      </c>
      <c r="Q203" s="10">
        <f>3/24*OO[[#This Row],[73 (28JUN1985 00:00:00)-Water Temperature (C)]]*OO[[#This Row],[15]]/SUM(OO[15])</f>
        <v>1.2897520734140088E-2</v>
      </c>
      <c r="R203" s="10">
        <f>3/24*OO[[#This Row],[74 (28JUN1985 03:00:00)-Water Temperature (C)]]*OO[[#This Row],[16]]/SUM(OO[16])</f>
        <v>2.434784429195452E-2</v>
      </c>
      <c r="S203" s="10">
        <f>3/24*OO[[#This Row],[75 (28JUN1985 06:00:00)-Water Temperature (C)]]*OO[[#This Row],[17]]/SUM(OO[17])</f>
        <v>2.1694331512528867E-2</v>
      </c>
      <c r="T203" s="10">
        <f>3/24*OO[[#This Row],[76 (28JUN1985 09:00:00)-Water Temperature (C)]]*OO[[#This Row],[18]]/SUM(OO[18])</f>
        <v>1.0581897432364883E-2</v>
      </c>
      <c r="U203" s="10">
        <f>3/24*OO[[#This Row],[77 (28JUN1985 12:00:00)-Water Temperature (C)]]*OO[[#This Row],[19]]/SUM(OO[19])</f>
        <v>3.0931570299592669E-3</v>
      </c>
      <c r="V203" s="10">
        <f>3/24000000*OO[[#This Row],[78 (28JUN1985 15:00:00)-Water Temperature (C)]]*OO[[#This Row],[20]]</f>
        <v>6.1198472403449999E-4</v>
      </c>
      <c r="W203" s="10">
        <f>3/24000000*OO[[#This Row],[79 (28JUN1985 18:00:00)-Water Temperature (C)]]*OO[[#This Row],[21]]</f>
        <v>9.8479205868337504E-5</v>
      </c>
      <c r="X203" s="10">
        <f>3/24000000*OO[[#This Row],[80 (28JUN1985 21:00:00)-Water Temperature (C)]]*OO[[#This Row],[22]]</f>
        <v>2.3661797703112498E-5</v>
      </c>
      <c r="Y203" s="10">
        <f>3/24000000*OO[[#This Row],[81 (29JUN1985 00:00:00)-Water Temperature (C)]]*OO[[#This Row],[23]]</f>
        <v>1.374245671867875E-5</v>
      </c>
      <c r="Z203" s="10">
        <f>3/24000000*OO[[#This Row],[82 (29JUN1985 03:00:00)-Water Temperature (C)]]*OO[[#This Row],[24]]</f>
        <v>1.158860198496E-5</v>
      </c>
      <c r="AA203" s="10">
        <f>3/24000000*OO[[#This Row],[83 (29JUN1985 06:00:00)-Water Temperature (C)]]*OO[[#This Row],[25]]</f>
        <v>1.0628047221675E-5</v>
      </c>
      <c r="AB203" s="10">
        <f>3/24000000*OO[[#This Row],[84 (29JUN1985 09:00:00)-Water Temperature (C)]]*OO[[#This Row],[26]]</f>
        <v>1.026825863569125E-5</v>
      </c>
      <c r="AC203" s="10">
        <f>3/24000000*OO[[#This Row],[85 (29JUN1985 12:00:00)-Water Temperature (C)]]*OO[[#This Row],[27]]</f>
        <v>9.8390778843175003E-6</v>
      </c>
      <c r="AD203" s="10">
        <f>3/24000000*OO[[#This Row],[86 (29JUN1985 15:00:00)-Water Temperature (C)]]*OO[[#This Row],[28]]</f>
        <v>9.3466775542349995E-6</v>
      </c>
      <c r="AE203" s="10">
        <f>3/24000000*OO[[#This Row],[88 (29JUN1985 21:00:00)-Water Temperature (C)]]*OO[[#This Row],[30]]</f>
        <v>7.9704747077999989E-6</v>
      </c>
      <c r="AF203" s="10">
        <f>3/24000000*OO[[#This Row],[88 (29JUN1985 21:00:00)-Water Temperature (C)]]*OO[[#This Row],[30]]</f>
        <v>7.9704747077999989E-6</v>
      </c>
      <c r="AG203" s="10">
        <f>3/24000000*OO[[#This Row],[89 (30JUN1985 00:00:00)-Water Temperature (C)]]*OO[[#This Row],[31]]</f>
        <v>7.1736552850599987E-6</v>
      </c>
      <c r="AH203" s="10">
        <f>3/24000000*OO[[#This Row],[90 (30JUN1985 03:00:00)-Water Temperature (C)]]*OO[[#This Row],[32]]</f>
        <v>6.6199272635099988E-6</v>
      </c>
      <c r="AI203" s="10">
        <f>3/24000000*OO[[#This Row],[91 (30JUN1985 06:00:00)-Water Temperature (C)]]*OO[[#This Row],[33]]</f>
        <v>6.5425101495037507E-6</v>
      </c>
      <c r="AJ203" s="10">
        <f>3/24000000*OO[[#This Row],[92 (30JUN1985 09:00:00)-Water Temperature (C)]]*OO[[#This Row],[34]]</f>
        <v>7.0285346679074994E-6</v>
      </c>
      <c r="AK203" s="10">
        <f>3/24000000*OO[[#This Row],[93 (30JUN1985 12:00:00)-Water Temperature (C)]]*OO[[#This Row],[35]]</f>
        <v>7.5236238314324984E-6</v>
      </c>
      <c r="AL203" s="10">
        <f>3/24000000*OO[[#This Row],[94 (30JUN1985 15:00:00)-Water Temperature (C)]]*OO[[#This Row],[36]]</f>
        <v>7.8479588401987502E-6</v>
      </c>
      <c r="AM203" s="10">
        <f>3/24000000*OO[[#This Row],[95 (30JUN1985 18:00:00)-Water Temperature (C)]]*OO[[#This Row],[37]]</f>
        <v>7.882057867850001E-6</v>
      </c>
      <c r="AN203" s="10">
        <f>3/24000000*OO[[#This Row],[96 (30JUN1985 21:00:00)-Water Temperature (C)]]*OO[[#This Row],[38]]</f>
        <v>7.4348171271499997E-6</v>
      </c>
      <c r="AO203" s="10">
        <f>3/24000000*OO[[#This Row],[97 (01JUL1985 00:00:00)-Water Temperature (C)]]*OO[[#This Row],[39]]</f>
        <v>6.6802837702187484E-6</v>
      </c>
      <c r="AP203" s="10">
        <f>3/24000000*OO[[#This Row],[98 (01JUL1985 03:00:00)-Water Temperature (C)]]*OO[[#This Row],[40]]</f>
        <v>5.9435677756674999E-6</v>
      </c>
      <c r="AQ203" s="10">
        <f>3/24000000*OO[[#This Row],[99 (01JUL1985 06:00:00)-Water Temperature (C)]]*OO[[#This Row],[41]]</f>
        <v>5.3226681001999995E-6</v>
      </c>
      <c r="AR203" s="10">
        <f>3/24000000*OO[[#This Row],[100 (01JUL1985 09:00:00)-Water Temperature (C)]]*OO[[#This Row],[42]]</f>
        <v>4.9842995921887504E-6</v>
      </c>
      <c r="AS203" s="10">
        <f>3/24000000*OO[[#This Row],[101 (01JUL1985 12:00:00)-Water Temperature (C)]]*OO[[#This Row],[43]]</f>
        <v>4.73172004400375E-6</v>
      </c>
      <c r="AT203" s="10">
        <f>3/24000000*OO[[#This Row],[102 (01JUL1985 15:00:00)-Water Temperature (C)]]*OO[[#This Row],[44]]</f>
        <v>4.5128931207449994E-6</v>
      </c>
      <c r="AU203" s="10">
        <f>3/24000000*OO[[#This Row],[103 (01JUL1985 18:00:00)-Water Temperature (C)]]*OO[[#This Row],[45]]</f>
        <v>4.2884573734950001E-6</v>
      </c>
      <c r="AV203" s="10">
        <f>3/24000000*OO[[#This Row],[104 (01JUL1985 21:00:00)-Water Temperature (C)]]*OO[[#This Row],[46]]</f>
        <v>3.9182118451075E-6</v>
      </c>
      <c r="AW203" s="10">
        <f>3/24000000*OO[[#This Row],[105 (02JUL1985 00:00:00)-Water Temperature (C)]]*OO[[#This Row],[47]]</f>
        <v>3.4862074327512497E-6</v>
      </c>
      <c r="AX203" s="10">
        <f>3/24000000*OO[[#This Row],[106 (02JUL1985 03:00:00)-Water Temperature (C)]]*OO[[#This Row],[48]]</f>
        <v>3.0831862651450002E-6</v>
      </c>
      <c r="AY203" s="10">
        <f>3/24000000*OO[[#This Row],[107 (02JUL1985 06:00:00)-Water Temperature (C)]]*OO[[#This Row],[49]]</f>
        <v>2.7284398999199997E-6</v>
      </c>
      <c r="AZ203" s="10">
        <f>3/24000000*OO[[#This Row],[108 (02JUL1985 09:00:00)-Water Temperature (C)]]*OO[[#This Row],[50]]</f>
        <v>2.4500321795812499E-6</v>
      </c>
      <c r="BA203" s="10">
        <f>3/24000000*OO[[#This Row],[109 (02JUL1985 12:00:00)-Water Temperature (C)]]*OO[[#This Row],[51]]</f>
        <v>2.2883353041247497E-6</v>
      </c>
      <c r="BB203" s="10">
        <f>3/24000000*OO[[#This Row],[110 (02JUL1985 15:00:00)-Water Temperature (C)]]*OO[[#This Row],[52]]</f>
        <v>2.1429144202414997E-6</v>
      </c>
      <c r="BC203" s="10">
        <f>3/24000000*OO[[#This Row],[111 (02JUL1985 18:00:00)-Water Temperature (C)]]*OO[[#This Row],[53]]</f>
        <v>1.9973998155519995E-6</v>
      </c>
      <c r="BD203" s="10">
        <f>3/24000000*OO[[#This Row],[112 (02JUL1985 21:00:00)-Water Temperature (C)]]*OO[[#This Row],[54]]</f>
        <v>1.8064898599323748E-6</v>
      </c>
      <c r="BE203" s="10">
        <f>3/24000000*OO[[#This Row],[113 (03JUL1985 00:00:00)-Water Temperature (C)]]*OO[[#This Row],[55]]</f>
        <v>1.6008995963568749E-6</v>
      </c>
      <c r="BF203" s="10">
        <f>3/24000000*OO[[#This Row],[114 (03JUL1985 03:00:00)-Water Temperature (C)]]*OO[[#This Row],[56]]</f>
        <v>1.3895533143520001E-6</v>
      </c>
      <c r="BG203" s="10">
        <f>3/24000000*OO[[#This Row],[115 (03JUL1985 06:00:00)-Water Temperature (C)]]*OO[[#This Row],[57]]</f>
        <v>1.1851071152938749E-6</v>
      </c>
      <c r="BH203" s="10">
        <f>3/24000000*OO[[#This Row],[116 (03JUL1985 09:00:00)-Water Temperature (C)]]*OO[[#This Row],[58]]</f>
        <v>1.0147746266025001E-6</v>
      </c>
      <c r="BI203" s="10">
        <f>3/24000000*OO[[#This Row],[117 (03JUL1985 12:00:00)-Water Temperature (C)]]*OO[[#This Row],[59]]</f>
        <v>8.9283529818699976E-7</v>
      </c>
      <c r="BJ203" s="10">
        <f>3/24000000*OO[[#This Row],[118 (03JUL1985 15:00:00)-Water Temperature (C)]]*OO[[#This Row],[60]]</f>
        <v>7.8814973658750006E-7</v>
      </c>
      <c r="BK203" s="10">
        <f>3/24000000*OO[[#This Row],[119 (03JUL1985 18:00:00)-Water Temperature (C)]]*OO[[#This Row],[61]]</f>
        <v>6.9074599433424988E-7</v>
      </c>
      <c r="BL203" s="10">
        <f>3/24000000*OO[[#This Row],[120 (03JUL1985 21:00:00)-Water Temperature (C)]]*OO[[#This Row],[62]]</f>
        <v>5.742739281646249E-7</v>
      </c>
      <c r="BM203" s="10">
        <f>3/24000000*OO[[#This Row],[121 (04JUL1985 00:00:00)-Water Temperature (C)]]*OO[[#This Row],[63]]</f>
        <v>4.5884336965874995E-7</v>
      </c>
      <c r="BN203" s="10">
        <f>3/24000000*OO[[#This Row],[122 (04JUL1985 03:00:00)-Water Temperature (C)]]*OO[[#This Row],[64]]</f>
        <v>3.5974141403750001E-7</v>
      </c>
      <c r="BO203" s="10">
        <f>3/24000000*OO[[#This Row],[123 (04JUL1985 06:00:00)-Water Temperature (C)]]*OO[[#This Row],[65]]</f>
        <v>2.8288150488324996E-7</v>
      </c>
      <c r="BP203" s="10">
        <f>3/24000000*OO[[#This Row],[124 (04JUL1985 09:00:00)-Water Temperature (C)]]*OO[[#This Row],[66]]</f>
        <v>2.3599023278837497E-7</v>
      </c>
      <c r="BQ203" s="10">
        <f>3/24000000*OO[[#This Row],[125 (04JUL1985 12:00:00)-Water Temperature (C)]]*OO[[#This Row],[67]]</f>
        <v>2.0630777520522499E-7</v>
      </c>
      <c r="BR203" s="10">
        <f>3/24000000*OO[[#This Row],[126 (04JUL1985 15:00:00)-Water Temperature (C)]]*OO[[#This Row],[68]]</f>
        <v>1.8675458526306253E-7</v>
      </c>
      <c r="BS203" s="10">
        <f>3/24000000*OO[[#This Row],[127 (04JUL1985 18:00:00)-Water Temperature (C)]]*OO[[#This Row],[69]]</f>
        <v>1.7501300812065001E-7</v>
      </c>
      <c r="BT203" s="10">
        <f>3/24000000*OO[[#This Row],[128 (04JUL1985 21:00:00)-Water Temperature (C)]]*OO[[#This Row],[70]]</f>
        <v>1.6240297902206249E-7</v>
      </c>
      <c r="BU203" s="10">
        <f>3/24000000*OO[[#This Row],[129 (05JUL1985 00:00:00)-Water Temperature (C)]]*OO[[#This Row],[71]]</f>
        <v>1.4627392110757497E-7</v>
      </c>
      <c r="BV203" s="10">
        <f>3/24000000*OO[[#This Row],[130 (05JUL1985 03:00:00)-Water Temperature (C)]]*OO[[#This Row],[72]]</f>
        <v>1.305332358343E-7</v>
      </c>
      <c r="BW203" s="10">
        <f>3/24000000*OO[[#This Row],[131 (05JUL1985 06:00:00)-Water Temperature (C)]]*OO[[#This Row],[73]]</f>
        <v>1.1686666476344999E-7</v>
      </c>
      <c r="BX203" s="10">
        <f>3/24000000*OO[[#This Row],[132 (05JUL1985 09:00:00)-Water Temperature (C)]]*OO[[#This Row],[74]]</f>
        <v>1.10212005176325E-7</v>
      </c>
      <c r="BY203" s="10">
        <f>3/24000000*OO[[#This Row],[133 (05JUL1985 12:00:00)-Water Temperature (C)]]*OO[[#This Row],[75]]</f>
        <v>1.0729828523094999E-7</v>
      </c>
      <c r="BZ203" s="10">
        <f>3/24000000*OO[[#This Row],[134 (05JUL1985 15:00:00)-Water Temperature (C)]]*OO[[#This Row],[76]]</f>
        <v>1.0721716181301249E-7</v>
      </c>
      <c r="CA203" s="10">
        <f>3/24000000*OO[[#This Row],[135 (05JUL1985 18:00:00)-Water Temperature (C)]]*OO[[#This Row],[77]]</f>
        <v>1.076965058088E-7</v>
      </c>
      <c r="CB203" s="10">
        <f>3/24000000*OO[[#This Row],[136 (05JUL1985 21:00:00)-Water Temperature (C)]]*OO[[#This Row],[78]]</f>
        <v>1.0471571034309999E-7</v>
      </c>
      <c r="CC203" s="10">
        <f>3/24000000*OO[[#This Row],[137 (06JUL1985 00:00:00)-Water Temperature (C)]]*OO[[#This Row],[79]]</f>
        <v>9.8577890389687495E-8</v>
      </c>
      <c r="CD203" s="10">
        <f>3/24000000*OO[[#This Row],[138 (06JUL1985 03:00:00)-Water Temperature (C)]]*OO[[#This Row],[80]]</f>
        <v>9.1635873045899991E-8</v>
      </c>
      <c r="CE203" s="10">
        <f>3/24000000*OO[[#This Row],[139 (06JUL1985 06:00:00)-Water Temperature (C)]]*OO[[#This Row],[81]]</f>
        <v>8.5231456463912484E-8</v>
      </c>
      <c r="CF203" s="10">
        <f>3/24000000*OO[[#This Row],[140 (06JUL1985 09:00:00)-Water Temperature (C)]]*OO[[#This Row],[82]]</f>
        <v>8.2870172667624992E-8</v>
      </c>
      <c r="CG203" s="10">
        <f>3/24000000*OO[[#This Row],[141 (06JUL1985 12:00:00)-Water Temperature (C)]]*OO[[#This Row],[83]]</f>
        <v>8.2314170781449978E-8</v>
      </c>
      <c r="CH203" s="10">
        <f>3/24000000*OO[[#This Row],[142 (06JUL1985 15:00:00)-Water Temperature (C)]]*OO[[#This Row],[84]]</f>
        <v>8.3665456610549992E-8</v>
      </c>
      <c r="CI203" s="10">
        <f>3/24000000*OO[[#This Row],[143 (06JUL1985 18:00:00)-Water Temperature (C)]]*OO[[#This Row],[85]]</f>
        <v>8.5312195332412491E-8</v>
      </c>
      <c r="CJ203" s="10">
        <f>3/24000000*OO[[#This Row],[144 (06JUL1985 21:00:00)-Water Temperature (C)]]*OO[[#This Row],[86]]</f>
        <v>8.4743907326299989E-8</v>
      </c>
      <c r="CK203" s="10">
        <f>3/24000000*OO[[#This Row],[145 (07JUL1985 00:00:00)-Water Temperature (C)]]*OO[[#This Row],[87]]</f>
        <v>8.1302475969899998E-8</v>
      </c>
      <c r="CL203" s="10">
        <f>3/24000000*OO[[#This Row],[146 (07JUL1985 03:00:00)-Water Temperature (C)]]*OO[[#This Row],[88]]</f>
        <v>7.6562001752000004E-8</v>
      </c>
      <c r="CM203" s="10">
        <f>3/24000000*OO[[#This Row],[147 (07JUL1985 06:00:00)-Water Temperature (C)]]*OO[[#This Row],[89]]</f>
        <v>7.1605265969812484E-8</v>
      </c>
      <c r="CN203" s="10">
        <f>3/24000000*OO[[#This Row],[148 (07JUL1985 09:00:00)-Water Temperature (C)]]*OO[[#This Row],[90]]</f>
        <v>6.911711278843749E-8</v>
      </c>
      <c r="CO203" s="10">
        <f>3/24000000*OO[[#This Row],[149 (07JUL1985 12:00:00)-Water Temperature (C)]]*OO[[#This Row],[91]]</f>
        <v>6.6248451754975005E-8</v>
      </c>
      <c r="CP203" s="10">
        <f>3/24000000*OO[[#This Row],[150 (07JUL1985 15:00:00)-Water Temperature (C)]]*OO[[#This Row],[92]]</f>
        <v>6.6317053391787497E-8</v>
      </c>
      <c r="CQ203" s="10">
        <f>3/24000000*OO[[#This Row],[151 (07JUL1985 18:00:00)-Water Temperature (C)]]*OO[[#This Row],[93]]</f>
        <v>6.6531679538899993E-8</v>
      </c>
      <c r="CR203" s="10">
        <f>3/24000000*OO[[#This Row],[152 (07JUL1985 21:00:00)-Water Temperature (C)]]*OO[[#This Row],[94]]</f>
        <v>6.5330515750112505E-8</v>
      </c>
      <c r="CS203" s="10">
        <f>3/24000000*OO[[#This Row],[153 (08JUL1985 00:00:00)-Water Temperature (C)]]*OO[[#This Row],[95]]</f>
        <v>6.2157251212449987E-8</v>
      </c>
      <c r="CT203" s="10">
        <f>3/24000000*OO[[#This Row],[154 (08JUL1985 03:00:00)-Water Temperature (C)]]*OO[[#This Row],[96]]</f>
        <v>5.7977055092937498E-8</v>
      </c>
      <c r="CU203" s="10">
        <f>3/24000000*OO[[#This Row],[155 (08JUL1985 06:00:00)-Water Temperature (C)]]*OO[[#This Row],[97]]</f>
        <v>5.3956464569699993E-8</v>
      </c>
      <c r="CV203" s="10">
        <f>3/24000000*OO[[#This Row],[156 (08JUL1985 09:00:00)-Water Temperature (C)]]*OO[[#This Row],[98]]</f>
        <v>5.2178076886775002E-8</v>
      </c>
      <c r="CW203" s="10">
        <f>3/24000000*OO[[#This Row],[157 (08JUL1985 12:00:00)-Water Temperature (C)]]*OO[[#This Row],[99]]</f>
        <v>5.1406277413349997E-8</v>
      </c>
    </row>
    <row r="204" spans="1:101" x14ac:dyDescent="0.35">
      <c r="A204" t="s">
        <v>210</v>
      </c>
      <c r="B204">
        <v>179.7406</v>
      </c>
      <c r="C204" s="10">
        <f>3/24*OO[[#This Row],[59 (26JUN1985 06:00:00)-Water Temperature (C)]]*OO[[#This Row],[1]]/SUM(OO[1])</f>
        <v>0</v>
      </c>
      <c r="D204" s="10">
        <f>3/24*OO[[#This Row],[60 (26JUN1985 09:00:00)-Water Temperature (C)]]*OO[[#This Row],[2]]/SUM(OO[2])</f>
        <v>0</v>
      </c>
      <c r="E204" s="10">
        <f>3/24*OO[[#This Row],[61 (26JUN1985 12:00:00)-Water Temperature (C)]]*OO[[#This Row],[3]]/SUM(OO[3])</f>
        <v>0</v>
      </c>
      <c r="F204" s="10">
        <f>3/24*OO[[#This Row],[62 (26JUN1985 15:00:00)-Water Temperature (C)]]*OO[[#This Row],[4]]/SUM(OO[4])</f>
        <v>0</v>
      </c>
      <c r="G204" s="10">
        <f>3/24*OO[[#This Row],[63 (26JUN1985 18:00:00)-Water Temperature (C)]]*OO[[#This Row],[5]]/SUM(OO[5])</f>
        <v>0</v>
      </c>
      <c r="H204" s="10">
        <f>3/24*OO[[#This Row],[64 (26JUN1985 21:00:00)-Water Temperature (C)]]*OO[[#This Row],[6]]/SUM(OO[6])</f>
        <v>0</v>
      </c>
      <c r="I204" s="10">
        <f>3/24*OO[[#This Row],[65 (27JUN1985 00:00:00)-Water Temperature (C)]]*OO[[#This Row],[7]]/SUM(OO[7])</f>
        <v>0</v>
      </c>
      <c r="J204" s="10">
        <f>3/24*OO[[#This Row],[66 (27JUN1985 03:00:00)-Water Temperature (C)]]*OO[[#This Row],[8]]/SUM(OO[8])</f>
        <v>6.6092393355354852E-40</v>
      </c>
      <c r="K204" s="10">
        <f>3/24*OO[[#This Row],[67 (27JUN1985 06:00:00)-Water Temperature (C)]]*OO[[#This Row],[9]]/SUM(OO[9])</f>
        <v>4.2871353490634895E-28</v>
      </c>
      <c r="L204" s="10">
        <f>3/24*OO[[#This Row],[68 (27JUN1985 09:00:00)-Water Temperature (C)]]*OO[[#This Row],[10]]/SUM(OO[10])</f>
        <v>1.4354486327924163E-16</v>
      </c>
      <c r="M204" s="10">
        <f>3/24*OO[[#This Row],[69 (27JUN1985 12:00:00)-Water Temperature (C)]]*OO[[#This Row],[11]]/SUM(OO[11])</f>
        <v>8.2647608950151116E-10</v>
      </c>
      <c r="N204" s="10">
        <f>3/24*OO[[#This Row],[70 (27JUN1985 15:00:00)-Water Temperature (C)]]*OO[[#This Row],[12]]/SUM(OO[12])</f>
        <v>7.9985022443222283E-7</v>
      </c>
      <c r="O204" s="10">
        <f>3/24*OO[[#This Row],[71 (27JUN1985 18:00:00)-Water Temperature (C)]]*OO[[#This Row],[13]]/SUM(OO[13])</f>
        <v>6.8115567221499609E-5</v>
      </c>
      <c r="P204" s="10">
        <f>3/24*OO[[#This Row],[72 (27JUN1985 21:00:00)-Water Temperature (C)]]*OO[[#This Row],[14]]/SUM(OO[14])</f>
        <v>1.1383322627553359E-3</v>
      </c>
      <c r="Q204" s="10">
        <f>3/24*OO[[#This Row],[73 (28JUN1985 00:00:00)-Water Temperature (C)]]*OO[[#This Row],[15]]/SUM(OO[15])</f>
        <v>5.6261704899913546E-3</v>
      </c>
      <c r="R204" s="10">
        <f>3/24*OO[[#This Row],[74 (28JUN1985 03:00:00)-Water Temperature (C)]]*OO[[#This Row],[16]]/SUM(OO[16])</f>
        <v>1.0792132708646072E-2</v>
      </c>
      <c r="S204" s="10">
        <f>3/24*OO[[#This Row],[75 (28JUN1985 06:00:00)-Water Temperature (C)]]*OO[[#This Row],[17]]/SUM(OO[17])</f>
        <v>9.7473703292666729E-3</v>
      </c>
      <c r="T204" s="10">
        <f>3/24*OO[[#This Row],[76 (28JUN1985 09:00:00)-Water Temperature (C)]]*OO[[#This Row],[18]]/SUM(OO[18])</f>
        <v>4.8104659757632834E-3</v>
      </c>
      <c r="U204" s="10">
        <f>3/24*OO[[#This Row],[77 (28JUN1985 12:00:00)-Water Temperature (C)]]*OO[[#This Row],[19]]/SUM(OO[19])</f>
        <v>1.4203823237859171E-3</v>
      </c>
      <c r="V204" s="10">
        <f>3/24000000*OO[[#This Row],[78 (28JUN1985 15:00:00)-Water Temperature (C)]]*OO[[#This Row],[20]]</f>
        <v>2.832650629345E-4</v>
      </c>
      <c r="W204" s="10">
        <f>3/24000000*OO[[#This Row],[79 (28JUN1985 18:00:00)-Water Temperature (C)]]*OO[[#This Row],[21]]</f>
        <v>4.5639915545875002E-5</v>
      </c>
      <c r="X204" s="10">
        <f>3/24000000*OO[[#This Row],[80 (28JUN1985 21:00:00)-Water Temperature (C)]]*OO[[#This Row],[22]]</f>
        <v>1.0804323117874998E-5</v>
      </c>
      <c r="Y204" s="10">
        <f>3/24000000*OO[[#This Row],[81 (29JUN1985 00:00:00)-Water Temperature (C)]]*OO[[#This Row],[23]]</f>
        <v>6.197449088889999E-6</v>
      </c>
      <c r="Z204" s="10">
        <f>3/24000000*OO[[#This Row],[82 (29JUN1985 03:00:00)-Water Temperature (C)]]*OO[[#This Row],[24]]</f>
        <v>5.2152276499750004E-6</v>
      </c>
      <c r="AA204" s="10">
        <f>3/24000000*OO[[#This Row],[83 (29JUN1985 06:00:00)-Water Temperature (C)]]*OO[[#This Row],[25]]</f>
        <v>4.7837978687849998E-6</v>
      </c>
      <c r="AB204" s="10">
        <f>3/24000000*OO[[#This Row],[84 (29JUN1985 09:00:00)-Water Temperature (C)]]*OO[[#This Row],[26]]</f>
        <v>4.6255000139950002E-6</v>
      </c>
      <c r="AC204" s="10">
        <f>3/24000000*OO[[#This Row],[85 (29JUN1985 12:00:00)-Water Temperature (C)]]*OO[[#This Row],[27]]</f>
        <v>4.4395036419824993E-6</v>
      </c>
      <c r="AD204" s="10">
        <f>3/24000000*OO[[#This Row],[86 (29JUN1985 15:00:00)-Water Temperature (C)]]*OO[[#This Row],[28]]</f>
        <v>4.226945021114999E-6</v>
      </c>
      <c r="AE204" s="10">
        <f>3/24000000*OO[[#This Row],[88 (29JUN1985 21:00:00)-Water Temperature (C)]]*OO[[#This Row],[30]]</f>
        <v>3.6235753349849998E-6</v>
      </c>
      <c r="AF204" s="10">
        <f>3/24000000*OO[[#This Row],[88 (29JUN1985 21:00:00)-Water Temperature (C)]]*OO[[#This Row],[30]]</f>
        <v>3.6235753349849998E-6</v>
      </c>
      <c r="AG204" s="10">
        <f>3/24000000*OO[[#This Row],[89 (30JUN1985 00:00:00)-Water Temperature (C)]]*OO[[#This Row],[31]]</f>
        <v>3.2705113063999995E-6</v>
      </c>
      <c r="AH204" s="10">
        <f>3/24000000*OO[[#This Row],[90 (30JUN1985 03:00:00)-Water Temperature (C)]]*OO[[#This Row],[32]]</f>
        <v>3.0253300989862498E-6</v>
      </c>
      <c r="AI204" s="10">
        <f>3/24000000*OO[[#This Row],[91 (30JUN1985 06:00:00)-Water Temperature (C)]]*OO[[#This Row],[33]]</f>
        <v>2.9971433330674997E-6</v>
      </c>
      <c r="AJ204" s="10">
        <f>3/24000000*OO[[#This Row],[92 (30JUN1985 09:00:00)-Water Temperature (C)]]*OO[[#This Row],[34]]</f>
        <v>3.2292647043562494E-6</v>
      </c>
      <c r="AK204" s="10">
        <f>3/24000000*OO[[#This Row],[93 (30JUN1985 12:00:00)-Water Temperature (C)]]*OO[[#This Row],[35]]</f>
        <v>3.4698668408987498E-6</v>
      </c>
      <c r="AL204" s="10">
        <f>3/24000000*OO[[#This Row],[94 (30JUN1985 15:00:00)-Water Temperature (C)]]*OO[[#This Row],[36]]</f>
        <v>3.6344237564250001E-6</v>
      </c>
      <c r="AM204" s="10">
        <f>3/24000000*OO[[#This Row],[95 (30JUN1985 18:00:00)-Water Temperature (C)]]*OO[[#This Row],[37]]</f>
        <v>3.6691321884075004E-6</v>
      </c>
      <c r="AN204" s="10">
        <f>3/24000000*OO[[#This Row],[96 (30JUN1985 21:00:00)-Water Temperature (C)]]*OO[[#This Row],[38]]</f>
        <v>3.4803396222750002E-6</v>
      </c>
      <c r="AO204" s="10">
        <f>3/24000000*OO[[#This Row],[97 (01JUL1985 00:00:00)-Water Temperature (C)]]*OO[[#This Row],[39]]</f>
        <v>3.1444758314774998E-6</v>
      </c>
      <c r="AP204" s="10">
        <f>3/24000000*OO[[#This Row],[98 (01JUL1985 03:00:00)-Water Temperature (C)]]*OO[[#This Row],[40]]</f>
        <v>2.8133583330149997E-6</v>
      </c>
      <c r="AQ204" s="10">
        <f>3/24000000*OO[[#This Row],[99 (01JUL1985 06:00:00)-Water Temperature (C)]]*OO[[#This Row],[41]]</f>
        <v>2.5312079393099998E-6</v>
      </c>
      <c r="AR204" s="10">
        <f>3/24000000*OO[[#This Row],[100 (01JUL1985 09:00:00)-Water Temperature (C)]]*OO[[#This Row],[42]]</f>
        <v>2.3798026809374999E-6</v>
      </c>
      <c r="AS204" s="10">
        <f>3/24000000*OO[[#This Row],[101 (01JUL1985 12:00:00)-Water Temperature (C)]]*OO[[#This Row],[43]]</f>
        <v>2.2683836757387499E-6</v>
      </c>
      <c r="AT204" s="10">
        <f>3/24000000*OO[[#This Row],[102 (01JUL1985 15:00:00)-Water Temperature (C)]]*OO[[#This Row],[44]]</f>
        <v>2.1730546809824997E-6</v>
      </c>
      <c r="AU204" s="10">
        <f>3/24000000*OO[[#This Row],[103 (01JUL1985 18:00:00)-Water Temperature (C)]]*OO[[#This Row],[45]]</f>
        <v>2.0753916693336249E-6</v>
      </c>
      <c r="AV204" s="10">
        <f>3/24000000*OO[[#This Row],[104 (01JUL1985 21:00:00)-Water Temperature (C)]]*OO[[#This Row],[46]]</f>
        <v>1.9063229224837496E-6</v>
      </c>
      <c r="AW204" s="10">
        <f>3/24000000*OO[[#This Row],[105 (02JUL1985 00:00:00)-Water Temperature (C)]]*OO[[#This Row],[47]]</f>
        <v>1.7048998386273749E-6</v>
      </c>
      <c r="AX204" s="10">
        <f>3/24000000*OO[[#This Row],[106 (02JUL1985 03:00:00)-Water Temperature (C)]]*OO[[#This Row],[48]]</f>
        <v>1.5145159532399998E-6</v>
      </c>
      <c r="AY204" s="10">
        <f>3/24000000*OO[[#This Row],[107 (02JUL1985 06:00:00)-Water Temperature (C)]]*OO[[#This Row],[49]]</f>
        <v>1.3463000997153748E-6</v>
      </c>
      <c r="AZ204" s="10">
        <f>3/24000000*OO[[#This Row],[108 (02JUL1985 09:00:00)-Water Temperature (C)]]*OO[[#This Row],[50]]</f>
        <v>1.2145042344881248E-6</v>
      </c>
      <c r="BA204" s="10">
        <f>3/24000000*OO[[#This Row],[109 (02JUL1985 12:00:00)-Water Temperature (C)]]*OO[[#This Row],[51]]</f>
        <v>1.1394711741E-6</v>
      </c>
      <c r="BB204" s="10">
        <f>3/24000000*OO[[#This Row],[110 (02JUL1985 15:00:00)-Water Temperature (C)]]*OO[[#This Row],[52]]</f>
        <v>1.071959960210625E-6</v>
      </c>
      <c r="BC204" s="10">
        <f>3/24000000*OO[[#This Row],[111 (02JUL1985 18:00:00)-Water Temperature (C)]]*OO[[#This Row],[53]]</f>
        <v>1.0040835125684999E-6</v>
      </c>
      <c r="BD204" s="10">
        <f>3/24000000*OO[[#This Row],[112 (02JUL1985 21:00:00)-Water Temperature (C)]]*OO[[#This Row],[54]]</f>
        <v>9.1222452354625001E-7</v>
      </c>
      <c r="BE204" s="10">
        <f>3/24000000*OO[[#This Row],[113 (03JUL1985 00:00:00)-Water Temperature (C)]]*OO[[#This Row],[55]]</f>
        <v>8.1188775996499994E-7</v>
      </c>
      <c r="BF204" s="10">
        <f>3/24000000*OO[[#This Row],[114 (03JUL1985 03:00:00)-Water Temperature (C)]]*OO[[#This Row],[56]]</f>
        <v>7.0738873263800003E-7</v>
      </c>
      <c r="BG204" s="10">
        <f>3/24000000*OO[[#This Row],[115 (03JUL1985 06:00:00)-Water Temperature (C)]]*OO[[#This Row],[57]]</f>
        <v>6.0534629904412488E-7</v>
      </c>
      <c r="BH204" s="10">
        <f>3/24000000*OO[[#This Row],[116 (03JUL1985 09:00:00)-Water Temperature (C)]]*OO[[#This Row],[58]]</f>
        <v>5.1972122396687497E-7</v>
      </c>
      <c r="BI204" s="10">
        <f>3/24000000*OO[[#This Row],[117 (03JUL1985 12:00:00)-Water Temperature (C)]]*OO[[#This Row],[59]]</f>
        <v>4.5827422636549997E-7</v>
      </c>
      <c r="BJ204" s="10">
        <f>3/24000000*OO[[#This Row],[118 (03JUL1985 15:00:00)-Water Temperature (C)]]*OO[[#This Row],[60]]</f>
        <v>4.0534147298925004E-7</v>
      </c>
      <c r="BK204" s="10">
        <f>3/24000000*OO[[#This Row],[119 (03JUL1985 18:00:00)-Water Temperature (C)]]*OO[[#This Row],[61]]</f>
        <v>3.5596463278874997E-7</v>
      </c>
      <c r="BL204" s="10">
        <f>3/24000000*OO[[#This Row],[120 (03JUL1985 21:00:00)-Water Temperature (C)]]*OO[[#This Row],[62]]</f>
        <v>2.9655498035737496E-7</v>
      </c>
      <c r="BM204" s="10">
        <f>3/24000000*OO[[#This Row],[121 (04JUL1985 00:00:00)-Water Temperature (C)]]*OO[[#This Row],[63]]</f>
        <v>2.3734063899299998E-7</v>
      </c>
      <c r="BN204" s="10">
        <f>3/24000000*OO[[#This Row],[122 (04JUL1985 03:00:00)-Water Temperature (C)]]*OO[[#This Row],[64]]</f>
        <v>1.8628388003536248E-7</v>
      </c>
      <c r="BO204" s="10">
        <f>3/24000000*OO[[#This Row],[123 (04JUL1985 06:00:00)-Water Temperature (C)]]*OO[[#This Row],[65]]</f>
        <v>1.4652161045449997E-7</v>
      </c>
      <c r="BP204" s="10">
        <f>3/24000000*OO[[#This Row],[124 (04JUL1985 09:00:00)-Water Temperature (C)]]*OO[[#This Row],[66]]</f>
        <v>1.2217612638239996E-7</v>
      </c>
      <c r="BQ204" s="10">
        <f>3/24000000*OO[[#This Row],[125 (04JUL1985 12:00:00)-Water Temperature (C)]]*OO[[#This Row],[67]]</f>
        <v>1.0673561356815001E-7</v>
      </c>
      <c r="BR204" s="10">
        <f>3/24000000*OO[[#This Row],[126 (04JUL1985 15:00:00)-Water Temperature (C)]]*OO[[#This Row],[68]]</f>
        <v>9.6562281553499994E-8</v>
      </c>
      <c r="BS204" s="10">
        <f>3/24000000*OO[[#This Row],[127 (04JUL1985 18:00:00)-Water Temperature (C)]]*OO[[#This Row],[69]]</f>
        <v>9.0471229519275004E-8</v>
      </c>
      <c r="BT204" s="10">
        <f>3/24000000*OO[[#This Row],[128 (04JUL1985 21:00:00)-Water Temperature (C)]]*OO[[#This Row],[70]]</f>
        <v>8.3960068114762496E-8</v>
      </c>
      <c r="BU204" s="10">
        <f>3/24000000*OO[[#This Row],[129 (05JUL1985 00:00:00)-Water Temperature (C)]]*OO[[#This Row],[71]]</f>
        <v>7.5629129535849996E-8</v>
      </c>
      <c r="BV204" s="10">
        <f>3/24000000*OO[[#This Row],[130 (05JUL1985 03:00:00)-Water Temperature (C)]]*OO[[#This Row],[72]]</f>
        <v>6.7497850010287492E-8</v>
      </c>
      <c r="BW204" s="10">
        <f>3/24000000*OO[[#This Row],[131 (05JUL1985 06:00:00)-Water Temperature (C)]]*OO[[#This Row],[73]]</f>
        <v>6.0415815658662488E-8</v>
      </c>
      <c r="BX204" s="10">
        <f>3/24000000*OO[[#This Row],[132 (05JUL1985 09:00:00)-Water Temperature (C)]]*OO[[#This Row],[74]]</f>
        <v>5.6945726841799995E-8</v>
      </c>
      <c r="BY204" s="10">
        <f>3/24000000*OO[[#This Row],[133 (05JUL1985 12:00:00)-Water Temperature (C)]]*OO[[#This Row],[75]]</f>
        <v>5.5400326523437501E-8</v>
      </c>
      <c r="BZ204" s="10">
        <f>3/24000000*OO[[#This Row],[134 (05JUL1985 15:00:00)-Water Temperature (C)]]*OO[[#This Row],[76]]</f>
        <v>5.5322738713200002E-8</v>
      </c>
      <c r="CA204" s="10">
        <f>3/24000000*OO[[#This Row],[135 (05JUL1985 18:00:00)-Water Temperature (C)]]*OO[[#This Row],[77]]</f>
        <v>5.5550634842499992E-8</v>
      </c>
      <c r="CB204" s="10">
        <f>3/24000000*OO[[#This Row],[136 (05JUL1985 21:00:00)-Water Temperature (C)]]*OO[[#This Row],[78]]</f>
        <v>5.4017588081625E-8</v>
      </c>
      <c r="CC204" s="10">
        <f>3/24000000*OO[[#This Row],[137 (06JUL1985 00:00:00)-Water Temperature (C)]]*OO[[#This Row],[79]]</f>
        <v>5.0855291184749994E-8</v>
      </c>
      <c r="CD204" s="10">
        <f>3/24000000*OO[[#This Row],[138 (06JUL1985 03:00:00)-Water Temperature (C)]]*OO[[#This Row],[80]]</f>
        <v>4.7280953349949994E-8</v>
      </c>
      <c r="CE204" s="10">
        <f>3/24000000*OO[[#This Row],[139 (06JUL1985 06:00:00)-Water Temperature (C)]]*OO[[#This Row],[81]]</f>
        <v>4.3968543870249999E-8</v>
      </c>
      <c r="CF204" s="10">
        <f>3/24000000*OO[[#This Row],[140 (06JUL1985 09:00:00)-Water Temperature (C)]]*OO[[#This Row],[82]]</f>
        <v>4.2738161218649992E-8</v>
      </c>
      <c r="CG204" s="10">
        <f>3/24000000*OO[[#This Row],[141 (06JUL1985 12:00:00)-Water Temperature (C)]]*OO[[#This Row],[83]]</f>
        <v>4.2430717757912492E-8</v>
      </c>
      <c r="CH204" s="10">
        <f>3/24000000*OO[[#This Row],[142 (06JUL1985 15:00:00)-Water Temperature (C)]]*OO[[#This Row],[84]]</f>
        <v>4.3111079899387501E-8</v>
      </c>
      <c r="CI204" s="10">
        <f>3/24000000*OO[[#This Row],[143 (06JUL1985 18:00:00)-Water Temperature (C)]]*OO[[#This Row],[85]]</f>
        <v>4.3950717923125001E-8</v>
      </c>
      <c r="CJ204" s="10">
        <f>3/24000000*OO[[#This Row],[144 (06JUL1985 21:00:00)-Water Temperature (C)]]*OO[[#This Row],[86]]</f>
        <v>4.3674957293700001E-8</v>
      </c>
      <c r="CK204" s="10">
        <f>3/24000000*OO[[#This Row],[145 (07JUL1985 00:00:00)-Water Temperature (C)]]*OO[[#This Row],[87]]</f>
        <v>4.1922886700624997E-8</v>
      </c>
      <c r="CL204" s="10">
        <f>3/24000000*OO[[#This Row],[146 (07JUL1985 03:00:00)-Water Temperature (C)]]*OO[[#This Row],[88]]</f>
        <v>3.95045788355625E-8</v>
      </c>
      <c r="CM204" s="10">
        <f>3/24000000*OO[[#This Row],[147 (07JUL1985 06:00:00)-Water Temperature (C)]]*OO[[#This Row],[89]]</f>
        <v>3.6960327448875002E-8</v>
      </c>
      <c r="CN204" s="10">
        <f>3/24000000*OO[[#This Row],[148 (07JUL1985 09:00:00)-Water Temperature (C)]]*OO[[#This Row],[90]]</f>
        <v>3.5687341078949996E-8</v>
      </c>
      <c r="CO204" s="10">
        <f>3/24000000*OO[[#This Row],[149 (07JUL1985 12:00:00)-Water Temperature (C)]]*OO[[#This Row],[91]]</f>
        <v>3.4206225369750003E-8</v>
      </c>
      <c r="CP204" s="10">
        <f>3/24000000*OO[[#This Row],[150 (07JUL1985 15:00:00)-Water Temperature (C)]]*OO[[#This Row],[92]]</f>
        <v>3.4240571516150003E-8</v>
      </c>
      <c r="CQ204" s="10">
        <f>3/24000000*OO[[#This Row],[151 (07JUL1985 18:00:00)-Water Temperature (C)]]*OO[[#This Row],[93]]</f>
        <v>3.4362068851049996E-8</v>
      </c>
      <c r="CR204" s="10">
        <f>3/24000000*OO[[#This Row],[152 (07JUL1985 21:00:00)-Water Temperature (C)]]*OO[[#This Row],[94]]</f>
        <v>3.3763990640787499E-8</v>
      </c>
      <c r="CS204" s="10">
        <f>3/24000000*OO[[#This Row],[153 (08JUL1985 00:00:00)-Water Temperature (C)]]*OO[[#This Row],[95]]</f>
        <v>3.2147478216799992E-8</v>
      </c>
      <c r="CT204" s="10">
        <f>3/24000000*OO[[#This Row],[154 (08JUL1985 03:00:00)-Water Temperature (C)]]*OO[[#This Row],[96]]</f>
        <v>3.0005144595825001E-8</v>
      </c>
      <c r="CU204" s="10">
        <f>3/24000000*OO[[#This Row],[155 (08JUL1985 06:00:00)-Water Temperature (C)]]*OO[[#This Row],[97]]</f>
        <v>2.7933099253500002E-8</v>
      </c>
      <c r="CV204" s="10">
        <f>3/24000000*OO[[#This Row],[156 (08JUL1985 09:00:00)-Water Temperature (C)]]*OO[[#This Row],[98]]</f>
        <v>2.7015528293324999E-8</v>
      </c>
      <c r="CW204" s="10">
        <f>3/24000000*OO[[#This Row],[157 (08JUL1985 12:00:00)-Water Temperature (C)]]*OO[[#This Row],[99]]</f>
        <v>2.6610855962512495E-8</v>
      </c>
    </row>
    <row r="205" spans="1:101" x14ac:dyDescent="0.35">
      <c r="A205" t="s">
        <v>211</v>
      </c>
      <c r="B205">
        <v>70.500240000000005</v>
      </c>
      <c r="C205" s="10">
        <f>3/24*OO[[#This Row],[59 (26JUN1985 06:00:00)-Water Temperature (C)]]*OO[[#This Row],[1]]/SUM(OO[1])</f>
        <v>0</v>
      </c>
      <c r="D205" s="10">
        <f>3/24*OO[[#This Row],[60 (26JUN1985 09:00:00)-Water Temperature (C)]]*OO[[#This Row],[2]]/SUM(OO[2])</f>
        <v>0</v>
      </c>
      <c r="E205" s="10">
        <f>3/24*OO[[#This Row],[61 (26JUN1985 12:00:00)-Water Temperature (C)]]*OO[[#This Row],[3]]/SUM(OO[3])</f>
        <v>0</v>
      </c>
      <c r="F205" s="10">
        <f>3/24*OO[[#This Row],[62 (26JUN1985 15:00:00)-Water Temperature (C)]]*OO[[#This Row],[4]]/SUM(OO[4])</f>
        <v>0</v>
      </c>
      <c r="G205" s="10">
        <f>3/24*OO[[#This Row],[63 (26JUN1985 18:00:00)-Water Temperature (C)]]*OO[[#This Row],[5]]/SUM(OO[5])</f>
        <v>0</v>
      </c>
      <c r="H205" s="10">
        <f>3/24*OO[[#This Row],[64 (26JUN1985 21:00:00)-Water Temperature (C)]]*OO[[#This Row],[6]]/SUM(OO[6])</f>
        <v>0</v>
      </c>
      <c r="I205" s="10">
        <f>3/24*OO[[#This Row],[65 (27JUN1985 00:00:00)-Water Temperature (C)]]*OO[[#This Row],[7]]/SUM(OO[7])</f>
        <v>0</v>
      </c>
      <c r="J205" s="10">
        <f>3/24*OO[[#This Row],[66 (27JUN1985 03:00:00)-Water Temperature (C)]]*OO[[#This Row],[8]]/SUM(OO[8])</f>
        <v>2.094796385521185E-40</v>
      </c>
      <c r="K205" s="10">
        <f>3/24*OO[[#This Row],[67 (27JUN1985 06:00:00)-Water Temperature (C)]]*OO[[#This Row],[9]]/SUM(OO[9])</f>
        <v>1.3706160651409815E-28</v>
      </c>
      <c r="L205" s="10">
        <f>3/24*OO[[#This Row],[68 (27JUN1985 09:00:00)-Water Temperature (C)]]*OO[[#This Row],[10]]/SUM(OO[10])</f>
        <v>4.5704673848525558E-17</v>
      </c>
      <c r="M205" s="10">
        <f>3/24*OO[[#This Row],[69 (27JUN1985 12:00:00)-Water Temperature (C)]]*OO[[#This Row],[11]]/SUM(OO[11])</f>
        <v>2.9408751423365336E-10</v>
      </c>
      <c r="N205" s="10">
        <f>3/24*OO[[#This Row],[70 (27JUN1985 15:00:00)-Water Temperature (C)]]*OO[[#This Row],[12]]/SUM(OO[12])</f>
        <v>2.9105553156573828E-7</v>
      </c>
      <c r="O205" s="10">
        <f>3/24*OO[[#This Row],[71 (27JUN1985 18:00:00)-Water Temperature (C)]]*OO[[#This Row],[13]]/SUM(OO[13])</f>
        <v>2.515868253837628E-5</v>
      </c>
      <c r="P205" s="10">
        <f>3/24*OO[[#This Row],[72 (27JUN1985 21:00:00)-Water Temperature (C)]]*OO[[#This Row],[14]]/SUM(OO[14])</f>
        <v>4.2543639342689985E-4</v>
      </c>
      <c r="Q205" s="10">
        <f>3/24*OO[[#This Row],[73 (28JUN1985 00:00:00)-Water Temperature (C)]]*OO[[#This Row],[15]]/SUM(OO[15])</f>
        <v>2.1235802207006599E-3</v>
      </c>
      <c r="R205" s="10">
        <f>3/24*OO[[#This Row],[74 (28JUN1985 03:00:00)-Water Temperature (C)]]*OO[[#This Row],[16]]/SUM(OO[16])</f>
        <v>4.1080890868784754E-3</v>
      </c>
      <c r="S205" s="10">
        <f>3/24*OO[[#This Row],[75 (28JUN1985 06:00:00)-Water Temperature (C)]]*OO[[#This Row],[17]]/SUM(OO[17])</f>
        <v>3.7380141458639893E-3</v>
      </c>
      <c r="T205" s="10">
        <f>3/24*OO[[#This Row],[76 (28JUN1985 09:00:00)-Water Temperature (C)]]*OO[[#This Row],[18]]/SUM(OO[18])</f>
        <v>1.8575590326142019E-3</v>
      </c>
      <c r="U205" s="10">
        <f>3/24*OO[[#This Row],[77 (28JUN1985 12:00:00)-Water Temperature (C)]]*OO[[#This Row],[19]]/SUM(OO[19])</f>
        <v>5.5216621539806623E-4</v>
      </c>
      <c r="V205" s="10">
        <f>3/24000000*OO[[#This Row],[78 (28JUN1985 15:00:00)-Water Temperature (C)]]*OO[[#This Row],[20]]</f>
        <v>1.1069834490606249E-4</v>
      </c>
      <c r="W205" s="10">
        <f>3/24000000*OO[[#This Row],[79 (28JUN1985 18:00:00)-Water Temperature (C)]]*OO[[#This Row],[21]]</f>
        <v>1.7865441068077497E-5</v>
      </c>
      <c r="X205" s="10">
        <f>3/24000000*OO[[#This Row],[80 (28JUN1985 21:00:00)-Water Temperature (C)]]*OO[[#This Row],[22]]</f>
        <v>4.1993397991474996E-6</v>
      </c>
      <c r="Y205" s="10">
        <f>3/24000000*OO[[#This Row],[81 (29JUN1985 00:00:00)-Water Temperature (C)]]*OO[[#This Row],[23]]</f>
        <v>2.3934984246249996E-6</v>
      </c>
      <c r="Z205" s="10">
        <f>3/24000000*OO[[#This Row],[82 (29JUN1985 03:00:00)-Water Temperature (C)]]*OO[[#This Row],[24]]</f>
        <v>2.0125639814343747E-6</v>
      </c>
      <c r="AA205" s="10">
        <f>3/24000000*OO[[#This Row],[83 (29JUN1985 06:00:00)-Water Temperature (C)]]*OO[[#This Row],[25]]</f>
        <v>1.8470098643343748E-6</v>
      </c>
      <c r="AB205" s="10">
        <f>3/24000000*OO[[#This Row],[84 (29JUN1985 09:00:00)-Water Temperature (C)]]*OO[[#This Row],[26]]</f>
        <v>1.7874266560228747E-6</v>
      </c>
      <c r="AC205" s="10">
        <f>3/24000000*OO[[#This Row],[85 (29JUN1985 12:00:00)-Water Temperature (C)]]*OO[[#This Row],[27]]</f>
        <v>1.7176834056304999E-6</v>
      </c>
      <c r="AD205" s="10">
        <f>3/24000000*OO[[#This Row],[86 (29JUN1985 15:00:00)-Water Temperature (C)]]*OO[[#This Row],[28]]</f>
        <v>1.6378024806093747E-6</v>
      </c>
      <c r="AE205" s="10">
        <f>3/24000000*OO[[#This Row],[88 (29JUN1985 21:00:00)-Water Temperature (C)]]*OO[[#This Row],[30]]</f>
        <v>1.4088288740072501E-6</v>
      </c>
      <c r="AF205" s="10">
        <f>3/24000000*OO[[#This Row],[88 (29JUN1985 21:00:00)-Water Temperature (C)]]*OO[[#This Row],[30]]</f>
        <v>1.4088288740072501E-6</v>
      </c>
      <c r="AG205" s="10">
        <f>3/24000000*OO[[#This Row],[89 (30JUN1985 00:00:00)-Water Temperature (C)]]*OO[[#This Row],[31]]</f>
        <v>1.273875472310875E-6</v>
      </c>
      <c r="AH205" s="10">
        <f>3/24000000*OO[[#This Row],[90 (30JUN1985 03:00:00)-Water Temperature (C)]]*OO[[#This Row],[32]]</f>
        <v>1.1801089209525001E-6</v>
      </c>
      <c r="AI205" s="10">
        <f>3/24000000*OO[[#This Row],[91 (30JUN1985 06:00:00)-Water Temperature (C)]]*OO[[#This Row],[33]]</f>
        <v>1.1703082783018749E-6</v>
      </c>
      <c r="AJ205" s="10">
        <f>3/24000000*OO[[#This Row],[92 (30JUN1985 09:00:00)-Water Temperature (C)]]*OO[[#This Row],[34]]</f>
        <v>1.2620327440743749E-6</v>
      </c>
      <c r="AK205" s="10">
        <f>3/24000000*OO[[#This Row],[93 (30JUN1985 12:00:00)-Water Temperature (C)]]*OO[[#This Row],[35]]</f>
        <v>1.3582410978327497E-6</v>
      </c>
      <c r="AL205" s="10">
        <f>3/24000000*OO[[#This Row],[94 (30JUN1985 15:00:00)-Water Temperature (C)]]*OO[[#This Row],[36]]</f>
        <v>1.4251731904800001E-6</v>
      </c>
      <c r="AM205" s="10">
        <f>3/24000000*OO[[#This Row],[95 (30JUN1985 18:00:00)-Water Temperature (C)]]*OO[[#This Row],[37]]</f>
        <v>1.4418969343569998E-6</v>
      </c>
      <c r="AN205" s="10">
        <f>3/24000000*OO[[#This Row],[96 (30JUN1985 21:00:00)-Water Temperature (C)]]*OO[[#This Row],[38]]</f>
        <v>1.3708490330744999E-6</v>
      </c>
      <c r="AO205" s="10">
        <f>3/24000000*OO[[#This Row],[97 (01JUL1985 00:00:00)-Water Temperature (C)]]*OO[[#This Row],[39]]</f>
        <v>1.2411212521499999E-6</v>
      </c>
      <c r="AP205" s="10">
        <f>3/24000000*OO[[#This Row],[98 (01JUL1985 03:00:00)-Water Temperature (C)]]*OO[[#This Row],[40]]</f>
        <v>1.1126725790249999E-6</v>
      </c>
      <c r="AQ205" s="10">
        <f>3/24000000*OO[[#This Row],[99 (01JUL1985 06:00:00)-Water Temperature (C)]]*OO[[#This Row],[41]]</f>
        <v>1.0024002495199998E-6</v>
      </c>
      <c r="AR205" s="10">
        <f>3/24000000*OO[[#This Row],[100 (01JUL1985 09:00:00)-Water Temperature (C)]]*OO[[#This Row],[42]]</f>
        <v>9.4351387332750008E-7</v>
      </c>
      <c r="AS205" s="10">
        <f>3/24000000*OO[[#This Row],[101 (01JUL1985 12:00:00)-Water Temperature (C)]]*OO[[#This Row],[43]]</f>
        <v>9.0034962825599994E-7</v>
      </c>
      <c r="AT205" s="10">
        <f>3/24000000*OO[[#This Row],[102 (01JUL1985 15:00:00)-Water Temperature (C)]]*OO[[#This Row],[44]]</f>
        <v>8.6413115143074997E-7</v>
      </c>
      <c r="AU205" s="10">
        <f>3/24000000*OO[[#This Row],[103 (01JUL1985 18:00:00)-Water Temperature (C)]]*OO[[#This Row],[45]]</f>
        <v>8.2758552945599992E-7</v>
      </c>
      <c r="AV205" s="10">
        <f>3/24000000*OO[[#This Row],[104 (01JUL1985 21:00:00)-Water Temperature (C)]]*OO[[#This Row],[46]]</f>
        <v>7.6247269114274998E-7</v>
      </c>
      <c r="AW205" s="10">
        <f>3/24000000*OO[[#This Row],[105 (02JUL1985 00:00:00)-Water Temperature (C)]]*OO[[#This Row],[47]]</f>
        <v>6.8379922702724987E-7</v>
      </c>
      <c r="AX205" s="10">
        <f>3/24000000*OO[[#This Row],[106 (02JUL1985 03:00:00)-Water Temperature (C)]]*OO[[#This Row],[48]]</f>
        <v>6.0910212741599981E-7</v>
      </c>
      <c r="AY205" s="10">
        <f>3/24000000*OO[[#This Row],[107 (02JUL1985 06:00:00)-Water Temperature (C)]]*OO[[#This Row],[49]]</f>
        <v>5.4293495003000007E-7</v>
      </c>
      <c r="AZ205" s="10">
        <f>3/24000000*OO[[#This Row],[108 (02JUL1985 09:00:00)-Water Temperature (C)]]*OO[[#This Row],[50]]</f>
        <v>4.9117649175237502E-7</v>
      </c>
      <c r="BA205" s="10">
        <f>3/24000000*OO[[#This Row],[109 (02JUL1985 12:00:00)-Water Temperature (C)]]*OO[[#This Row],[51]]</f>
        <v>4.6214260687824999E-7</v>
      </c>
      <c r="BB205" s="10">
        <f>3/24000000*OO[[#This Row],[110 (02JUL1985 15:00:00)-Water Temperature (C)]]*OO[[#This Row],[52]]</f>
        <v>4.3602030319124998E-7</v>
      </c>
      <c r="BC205" s="10">
        <f>3/24000000*OO[[#This Row],[111 (02JUL1985 18:00:00)-Water Temperature (C)]]*OO[[#This Row],[53]]</f>
        <v>4.0969527238249999E-7</v>
      </c>
      <c r="BD205" s="10">
        <f>3/24000000*OO[[#This Row],[112 (02JUL1985 21:00:00)-Water Temperature (C)]]*OO[[#This Row],[54]]</f>
        <v>3.7328897548799994E-7</v>
      </c>
      <c r="BE205" s="10">
        <f>3/24000000*OO[[#This Row],[113 (03JUL1985 00:00:00)-Water Temperature (C)]]*OO[[#This Row],[55]]</f>
        <v>3.3315244432050002E-7</v>
      </c>
      <c r="BF205" s="10">
        <f>3/24000000*OO[[#This Row],[114 (03JUL1985 03:00:00)-Water Temperature (C)]]*OO[[#This Row],[56]]</f>
        <v>2.9098024120799995E-7</v>
      </c>
      <c r="BG205" s="10">
        <f>3/24000000*OO[[#This Row],[115 (03JUL1985 06:00:00)-Water Temperature (C)]]*OO[[#This Row],[57]]</f>
        <v>2.4954555884624996E-7</v>
      </c>
      <c r="BH205" s="10">
        <f>3/24000000*OO[[#This Row],[116 (03JUL1985 09:00:00)-Water Temperature (C)]]*OO[[#This Row],[58]]</f>
        <v>2.1460697391340001E-7</v>
      </c>
      <c r="BI205" s="10">
        <f>3/24000000*OO[[#This Row],[117 (03JUL1985 12:00:00)-Water Temperature (C)]]*OO[[#This Row],[59]]</f>
        <v>1.895030490483625E-7</v>
      </c>
      <c r="BJ205" s="10">
        <f>3/24000000*OO[[#This Row],[118 (03JUL1985 15:00:00)-Water Temperature (C)]]*OO[[#This Row],[60]]</f>
        <v>1.6783218789008751E-7</v>
      </c>
      <c r="BK205" s="10">
        <f>3/24000000*OO[[#This Row],[119 (03JUL1985 18:00:00)-Water Temperature (C)]]*OO[[#This Row],[61]]</f>
        <v>1.4759737531384998E-7</v>
      </c>
      <c r="BL205" s="10">
        <f>3/24000000*OO[[#This Row],[120 (03JUL1985 21:00:00)-Water Temperature (C)]]*OO[[#This Row],[62]]</f>
        <v>1.2314760237E-7</v>
      </c>
      <c r="BM205" s="10">
        <f>3/24000000*OO[[#This Row],[121 (04JUL1985 00:00:00)-Water Temperature (C)]]*OO[[#This Row],[63]]</f>
        <v>9.8678352961599988E-8</v>
      </c>
      <c r="BN205" s="10">
        <f>3/24000000*OO[[#This Row],[122 (04JUL1985 03:00:00)-Water Temperature (C)]]*OO[[#This Row],[64]]</f>
        <v>7.7510591462200002E-8</v>
      </c>
      <c r="BO205" s="10">
        <f>3/24000000*OO[[#This Row],[123 (04JUL1985 06:00:00)-Water Temperature (C)]]*OO[[#This Row],[65]]</f>
        <v>6.0974275389524994E-8</v>
      </c>
      <c r="BP205" s="10">
        <f>3/24000000*OO[[#This Row],[124 (04JUL1985 09:00:00)-Water Temperature (C)]]*OO[[#This Row],[66]]</f>
        <v>5.0819682155250001E-8</v>
      </c>
      <c r="BQ205" s="10">
        <f>3/24000000*OO[[#This Row],[125 (04JUL1985 12:00:00)-Water Temperature (C)]]*OO[[#This Row],[67]]</f>
        <v>4.4369558037699998E-8</v>
      </c>
      <c r="BR205" s="10">
        <f>3/24000000*OO[[#This Row],[126 (04JUL1985 15:00:00)-Water Temperature (C)]]*OO[[#This Row],[68]]</f>
        <v>4.0119539190975E-8</v>
      </c>
      <c r="BS205" s="10">
        <f>3/24000000*OO[[#This Row],[127 (04JUL1985 18:00:00)-Water Temperature (C)]]*OO[[#This Row],[69]]</f>
        <v>3.7579895997049999E-8</v>
      </c>
      <c r="BT205" s="10">
        <f>3/24000000*OO[[#This Row],[128 (04JUL1985 21:00:00)-Water Temperature (C)]]*OO[[#This Row],[70]]</f>
        <v>3.4878908769999994E-8</v>
      </c>
      <c r="BU205" s="10">
        <f>3/24000000*OO[[#This Row],[129 (05JUL1985 00:00:00)-Water Temperature (C)]]*OO[[#This Row],[71]]</f>
        <v>3.1421062744649998E-8</v>
      </c>
      <c r="BV205" s="10">
        <f>3/24000000*OO[[#This Row],[130 (05JUL1985 03:00:00)-Water Temperature (C)]]*OO[[#This Row],[72]]</f>
        <v>2.8045995794249993E-8</v>
      </c>
      <c r="BW205" s="10">
        <f>3/24000000*OO[[#This Row],[131 (05JUL1985 06:00:00)-Water Temperature (C)]]*OO[[#This Row],[73]]</f>
        <v>2.50983350051E-8</v>
      </c>
      <c r="BX205" s="10">
        <f>3/24000000*OO[[#This Row],[132 (05JUL1985 09:00:00)-Water Temperature (C)]]*OO[[#This Row],[74]]</f>
        <v>2.36474884131125E-8</v>
      </c>
      <c r="BY205" s="10">
        <f>3/24000000*OO[[#This Row],[133 (05JUL1985 12:00:00)-Water Temperature (C)]]*OO[[#This Row],[75]]</f>
        <v>2.2992434691712504E-8</v>
      </c>
      <c r="BZ205" s="10">
        <f>3/24000000*OO[[#This Row],[134 (05JUL1985 15:00:00)-Water Temperature (C)]]*OO[[#This Row],[76]]</f>
        <v>2.2949124894675003E-8</v>
      </c>
      <c r="CA205" s="10">
        <f>3/24000000*OO[[#This Row],[135 (05JUL1985 18:00:00)-Water Temperature (C)]]*OO[[#This Row],[77]]</f>
        <v>2.3037561195749999E-8</v>
      </c>
      <c r="CB205" s="10">
        <f>3/24000000*OO[[#This Row],[136 (05JUL1985 21:00:00)-Water Temperature (C)]]*OO[[#This Row],[78]]</f>
        <v>2.2404734990036252E-8</v>
      </c>
      <c r="CC205" s="10">
        <f>3/24000000*OO[[#This Row],[137 (06JUL1985 00:00:00)-Water Temperature (C)]]*OO[[#This Row],[79]]</f>
        <v>2.1095226935763749E-8</v>
      </c>
      <c r="CD205" s="10">
        <f>3/24000000*OO[[#This Row],[138 (06JUL1985 03:00:00)-Water Temperature (C)]]*OO[[#This Row],[80]]</f>
        <v>1.9615004267499998E-8</v>
      </c>
      <c r="CE205" s="10">
        <f>3/24000000*OO[[#This Row],[139 (06JUL1985 06:00:00)-Water Temperature (C)]]*OO[[#This Row],[81]]</f>
        <v>1.823871527047875E-8</v>
      </c>
      <c r="CF205" s="10">
        <f>3/24000000*OO[[#This Row],[140 (06JUL1985 09:00:00)-Water Temperature (C)]]*OO[[#This Row],[82]]</f>
        <v>1.772421255699375E-8</v>
      </c>
      <c r="CG205" s="10">
        <f>3/24000000*OO[[#This Row],[141 (06JUL1985 12:00:00)-Water Temperature (C)]]*OO[[#This Row],[83]]</f>
        <v>1.7589526029000001E-8</v>
      </c>
      <c r="CH205" s="10">
        <f>3/24000000*OO[[#This Row],[142 (06JUL1985 15:00:00)-Water Temperature (C)]]*OO[[#This Row],[84]]</f>
        <v>1.786604856943E-8</v>
      </c>
      <c r="CI205" s="10">
        <f>3/24000000*OO[[#This Row],[143 (06JUL1985 18:00:00)-Water Temperature (C)]]*OO[[#This Row],[85]]</f>
        <v>1.8210731659119995E-8</v>
      </c>
      <c r="CJ205" s="10">
        <f>3/24000000*OO[[#This Row],[144 (06JUL1985 21:00:00)-Water Temperature (C)]]*OO[[#This Row],[86]]</f>
        <v>1.8102107124191249E-8</v>
      </c>
      <c r="CK205" s="10">
        <f>3/24000000*OO[[#This Row],[145 (07JUL1985 00:00:00)-Water Temperature (C)]]*OO[[#This Row],[87]]</f>
        <v>1.7382706835282499E-8</v>
      </c>
      <c r="CL205" s="10">
        <f>3/24000000*OO[[#This Row],[146 (07JUL1985 03:00:00)-Water Temperature (C)]]*OO[[#This Row],[88]]</f>
        <v>1.6387962306063747E-8</v>
      </c>
      <c r="CM205" s="10">
        <f>3/24000000*OO[[#This Row],[147 (07JUL1985 06:00:00)-Water Temperature (C)]]*OO[[#This Row],[89]]</f>
        <v>1.5335986995744998E-8</v>
      </c>
      <c r="CN205" s="10">
        <f>3/24000000*OO[[#This Row],[148 (07JUL1985 09:00:00)-Water Temperature (C)]]*OO[[#This Row],[90]]</f>
        <v>1.481056639894875E-8</v>
      </c>
      <c r="CO205" s="10">
        <f>3/24000000*OO[[#This Row],[149 (07JUL1985 12:00:00)-Water Temperature (C)]]*OO[[#This Row],[91]]</f>
        <v>1.4195311813968747E-8</v>
      </c>
      <c r="CP205" s="10">
        <f>3/24000000*OO[[#This Row],[150 (07JUL1985 15:00:00)-Water Temperature (C)]]*OO[[#This Row],[92]]</f>
        <v>1.4207756480455E-8</v>
      </c>
      <c r="CQ205" s="10">
        <f>3/24000000*OO[[#This Row],[151 (07JUL1985 18:00:00)-Water Temperature (C)]]*OO[[#This Row],[93]]</f>
        <v>1.4261041873190001E-8</v>
      </c>
      <c r="CR205" s="10">
        <f>3/24000000*OO[[#This Row],[152 (07JUL1985 21:00:00)-Water Temperature (C)]]*OO[[#This Row],[94]]</f>
        <v>1.40196288072625E-8</v>
      </c>
      <c r="CS205" s="10">
        <f>3/24000000*OO[[#This Row],[153 (08JUL1985 00:00:00)-Water Temperature (C)]]*OO[[#This Row],[95]]</f>
        <v>1.3355791842509998E-8</v>
      </c>
      <c r="CT205" s="10">
        <f>3/24000000*OO[[#This Row],[154 (08JUL1985 03:00:00)-Water Temperature (C)]]*OO[[#This Row],[96]]</f>
        <v>1.2471713339767499E-8</v>
      </c>
      <c r="CU205" s="10">
        <f>3/24000000*OO[[#This Row],[155 (08JUL1985 06:00:00)-Water Temperature (C)]]*OO[[#This Row],[97]]</f>
        <v>1.16128088814675E-8</v>
      </c>
      <c r="CV205" s="10">
        <f>3/24000000*OO[[#This Row],[156 (08JUL1985 09:00:00)-Water Temperature (C)]]*OO[[#This Row],[98]]</f>
        <v>1.1231873599626249E-8</v>
      </c>
      <c r="CW205" s="10">
        <f>3/24000000*OO[[#This Row],[157 (08JUL1985 12:00:00)-Water Temperature (C)]]*OO[[#This Row],[99]]</f>
        <v>1.1061755785220001E-8</v>
      </c>
    </row>
    <row r="206" spans="1:101" x14ac:dyDescent="0.35">
      <c r="A206" t="s">
        <v>212</v>
      </c>
      <c r="B206">
        <v>277.81599999999997</v>
      </c>
      <c r="C206" s="10">
        <f>3/24*OO[[#This Row],[59 (26JUN1985 06:00:00)-Water Temperature (C)]]*OO[[#This Row],[1]]/SUM(OO[1])</f>
        <v>0</v>
      </c>
      <c r="D206" s="10">
        <f>3/24*OO[[#This Row],[60 (26JUN1985 09:00:00)-Water Temperature (C)]]*OO[[#This Row],[2]]/SUM(OO[2])</f>
        <v>0</v>
      </c>
      <c r="E206" s="10">
        <f>3/24*OO[[#This Row],[61 (26JUN1985 12:00:00)-Water Temperature (C)]]*OO[[#This Row],[3]]/SUM(OO[3])</f>
        <v>0</v>
      </c>
      <c r="F206" s="10">
        <f>3/24*OO[[#This Row],[62 (26JUN1985 15:00:00)-Water Temperature (C)]]*OO[[#This Row],[4]]/SUM(OO[4])</f>
        <v>0</v>
      </c>
      <c r="G206" s="10">
        <f>3/24*OO[[#This Row],[63 (26JUN1985 18:00:00)-Water Temperature (C)]]*OO[[#This Row],[5]]/SUM(OO[5])</f>
        <v>0</v>
      </c>
      <c r="H206" s="10">
        <f>3/24*OO[[#This Row],[64 (26JUN1985 21:00:00)-Water Temperature (C)]]*OO[[#This Row],[6]]/SUM(OO[6])</f>
        <v>0</v>
      </c>
      <c r="I206" s="10">
        <f>3/24*OO[[#This Row],[65 (27JUN1985 00:00:00)-Water Temperature (C)]]*OO[[#This Row],[7]]/SUM(OO[7])</f>
        <v>0</v>
      </c>
      <c r="J206" s="10">
        <f>3/24*OO[[#This Row],[66 (27JUN1985 03:00:00)-Water Temperature (C)]]*OO[[#This Row],[8]]/SUM(OO[8])</f>
        <v>6.3748794899097482E-40</v>
      </c>
      <c r="K206" s="10">
        <f>3/24*OO[[#This Row],[67 (27JUN1985 06:00:00)-Water Temperature (C)]]*OO[[#This Row],[9]]/SUM(OO[9])</f>
        <v>4.2127233567088367E-28</v>
      </c>
      <c r="L206" s="10">
        <f>3/24*OO[[#This Row],[68 (27JUN1985 09:00:00)-Water Temperature (C)]]*OO[[#This Row],[10]]/SUM(OO[10])</f>
        <v>1.3838457273915024E-16</v>
      </c>
      <c r="M206" s="10">
        <f>3/24*OO[[#This Row],[69 (27JUN1985 12:00:00)-Water Temperature (C)]]*OO[[#This Row],[11]]/SUM(OO[11])</f>
        <v>1.1200270600565198E-9</v>
      </c>
      <c r="N206" s="10">
        <f>3/24*OO[[#This Row],[70 (27JUN1985 15:00:00)-Water Temperature (C)]]*OO[[#This Row],[12]]/SUM(OO[12])</f>
        <v>1.1666521811982392E-6</v>
      </c>
      <c r="O206" s="10">
        <f>3/24*OO[[#This Row],[71 (27JUN1985 18:00:00)-Water Temperature (C)]]*OO[[#This Row],[13]]/SUM(OO[13])</f>
        <v>1.0423417853002076E-4</v>
      </c>
      <c r="P206" s="10">
        <f>3/24*OO[[#This Row],[72 (27JUN1985 21:00:00)-Water Temperature (C)]]*OO[[#This Row],[14]]/SUM(OO[14])</f>
        <v>1.8081870213700938E-3</v>
      </c>
      <c r="Q206" s="10">
        <f>3/24*OO[[#This Row],[73 (28JUN1985 00:00:00)-Water Temperature (C)]]*OO[[#This Row],[15]]/SUM(OO[15])</f>
        <v>9.2155433320537938E-3</v>
      </c>
      <c r="R206" s="10">
        <f>3/24*OO[[#This Row],[74 (28JUN1985 03:00:00)-Water Temperature (C)]]*OO[[#This Row],[16]]/SUM(OO[16])</f>
        <v>1.8138849990893956E-2</v>
      </c>
      <c r="S206" s="10">
        <f>3/24*OO[[#This Row],[75 (28JUN1985 06:00:00)-Water Temperature (C)]]*OO[[#This Row],[17]]/SUM(OO[17])</f>
        <v>1.6746434953164118E-2</v>
      </c>
      <c r="T206" s="10">
        <f>3/24*OO[[#This Row],[76 (28JUN1985 09:00:00)-Water Temperature (C)]]*OO[[#This Row],[18]]/SUM(OO[18])</f>
        <v>8.4255674585742169E-3</v>
      </c>
      <c r="U206" s="10">
        <f>3/24*OO[[#This Row],[77 (28JUN1985 12:00:00)-Water Temperature (C)]]*OO[[#This Row],[19]]/SUM(OO[19])</f>
        <v>2.5303011840362849E-3</v>
      </c>
      <c r="V206" s="10">
        <f>3/24000000*OO[[#This Row],[78 (28JUN1985 15:00:00)-Water Temperature (C)]]*OO[[#This Row],[20]]</f>
        <v>5.1117477650412498E-4</v>
      </c>
      <c r="W206" s="10">
        <f>3/24000000*OO[[#This Row],[79 (28JUN1985 18:00:00)-Water Temperature (C)]]*OO[[#This Row],[21]]</f>
        <v>8.2522817887187495E-5</v>
      </c>
      <c r="X206" s="10">
        <f>3/24000000*OO[[#This Row],[80 (28JUN1985 21:00:00)-Water Temperature (C)]]*OO[[#This Row],[22]]</f>
        <v>1.9031166086460002E-5</v>
      </c>
      <c r="Y206" s="10">
        <f>3/24000000*OO[[#This Row],[81 (29JUN1985 00:00:00)-Water Temperature (C)]]*OO[[#This Row],[23]]</f>
        <v>1.06610347854225E-5</v>
      </c>
      <c r="Z206" s="10">
        <f>3/24000000*OO[[#This Row],[82 (29JUN1985 03:00:00)-Water Temperature (C)]]*OO[[#This Row],[24]]</f>
        <v>8.924895706046249E-6</v>
      </c>
      <c r="AA206" s="10">
        <f>3/24000000*OO[[#This Row],[83 (29JUN1985 06:00:00)-Water Temperature (C)]]*OO[[#This Row],[25]]</f>
        <v>8.1778415956750006E-6</v>
      </c>
      <c r="AB206" s="10">
        <f>3/24000000*OO[[#This Row],[84 (29JUN1985 09:00:00)-Water Temperature (C)]]*OO[[#This Row],[26]]</f>
        <v>7.9069208244749998E-6</v>
      </c>
      <c r="AC206" s="10">
        <f>3/24000000*OO[[#This Row],[85 (29JUN1985 12:00:00)-Water Temperature (C)]]*OO[[#This Row],[27]]</f>
        <v>7.5967096217999994E-6</v>
      </c>
      <c r="AD206" s="10">
        <f>3/24000000*OO[[#This Row],[86 (29JUN1985 15:00:00)-Water Temperature (C)]]*OO[[#This Row],[28]]</f>
        <v>7.2416674773487507E-6</v>
      </c>
      <c r="AE206" s="10">
        <f>3/24000000*OO[[#This Row],[88 (29JUN1985 21:00:00)-Water Temperature (C)]]*OO[[#This Row],[30]]</f>
        <v>6.2236165728262497E-6</v>
      </c>
      <c r="AF206" s="10">
        <f>3/24000000*OO[[#This Row],[88 (29JUN1985 21:00:00)-Water Temperature (C)]]*OO[[#This Row],[30]]</f>
        <v>6.2236165728262497E-6</v>
      </c>
      <c r="AG206" s="10">
        <f>3/24000000*OO[[#This Row],[89 (30JUN1985 00:00:00)-Water Temperature (C)]]*OO[[#This Row],[31]]</f>
        <v>5.6220917720475001E-6</v>
      </c>
      <c r="AH206" s="10">
        <f>3/24000000*OO[[#This Row],[90 (30JUN1985 03:00:00)-Water Temperature (C)]]*OO[[#This Row],[32]]</f>
        <v>5.1972117863899995E-6</v>
      </c>
      <c r="AI206" s="10">
        <f>3/24000000*OO[[#This Row],[91 (30JUN1985 06:00:00)-Water Temperature (C)]]*OO[[#This Row],[33]]</f>
        <v>5.1400420462550003E-6</v>
      </c>
      <c r="AJ206" s="10">
        <f>3/24000000*OO[[#This Row],[92 (30JUN1985 09:00:00)-Water Temperature (C)]]*OO[[#This Row],[34]]</f>
        <v>5.5327513418825001E-6</v>
      </c>
      <c r="AK206" s="10">
        <f>3/24000000*OO[[#This Row],[93 (30JUN1985 12:00:00)-Water Temperature (C)]]*OO[[#This Row],[35]]</f>
        <v>5.950783217133751E-6</v>
      </c>
      <c r="AL206" s="10">
        <f>3/24000000*OO[[#This Row],[94 (30JUN1985 15:00:00)-Water Temperature (C)]]*OO[[#This Row],[36]]</f>
        <v>6.2414023217499997E-6</v>
      </c>
      <c r="AM206" s="10">
        <f>3/24000000*OO[[#This Row],[95 (30JUN1985 18:00:00)-Water Temperature (C)]]*OO[[#This Row],[37]]</f>
        <v>6.3119651602999993E-6</v>
      </c>
      <c r="AN206" s="10">
        <f>3/24000000*OO[[#This Row],[96 (30JUN1985 21:00:00)-Water Temperature (C)]]*OO[[#This Row],[38]]</f>
        <v>5.9951087277074999E-6</v>
      </c>
      <c r="AO206" s="10">
        <f>3/24000000*OO[[#This Row],[97 (01JUL1985 00:00:00)-Water Temperature (C)]]*OO[[#This Row],[39]]</f>
        <v>5.4186529377087499E-6</v>
      </c>
      <c r="AP206" s="10">
        <f>3/24000000*OO[[#This Row],[98 (01JUL1985 03:00:00)-Water Temperature (C)]]*OO[[#This Row],[40]]</f>
        <v>4.8484840725899992E-6</v>
      </c>
      <c r="AQ206" s="10">
        <f>3/24000000*OO[[#This Row],[99 (01JUL1985 06:00:00)-Water Temperature (C)]]*OO[[#This Row],[41]]</f>
        <v>4.3567915917574999E-6</v>
      </c>
      <c r="AR206" s="10">
        <f>3/24000000*OO[[#This Row],[100 (01JUL1985 09:00:00)-Water Temperature (C)]]*OO[[#This Row],[42]]</f>
        <v>4.0899834576562492E-6</v>
      </c>
      <c r="AS206" s="10">
        <f>3/24000000*OO[[#This Row],[101 (01JUL1985 12:00:00)-Water Temperature (C)]]*OO[[#This Row],[43]]</f>
        <v>3.8916055517512501E-6</v>
      </c>
      <c r="AT206" s="10">
        <f>3/24000000*OO[[#This Row],[102 (01JUL1985 15:00:00)-Water Temperature (C)]]*OO[[#This Row],[44]]</f>
        <v>3.7219297086549992E-6</v>
      </c>
      <c r="AU206" s="10">
        <f>3/24000000*OO[[#This Row],[103 (01JUL1985 18:00:00)-Water Temperature (C)]]*OO[[#This Row],[45]]</f>
        <v>3.5517165752037499E-6</v>
      </c>
      <c r="AV206" s="10">
        <f>3/24000000*OO[[#This Row],[104 (01JUL1985 21:00:00)-Water Temperature (C)]]*OO[[#This Row],[46]]</f>
        <v>3.2613015319937498E-6</v>
      </c>
      <c r="AW206" s="10">
        <f>3/24000000*OO[[#This Row],[105 (02JUL1985 00:00:00)-Water Temperature (C)]]*OO[[#This Row],[47]]</f>
        <v>2.9127437625899993E-6</v>
      </c>
      <c r="AX206" s="10">
        <f>3/24000000*OO[[#This Row],[106 (02JUL1985 03:00:00)-Water Temperature (C)]]*OO[[#This Row],[48]]</f>
        <v>2.58364519546875E-6</v>
      </c>
      <c r="AY206" s="10">
        <f>3/24000000*OO[[#This Row],[107 (02JUL1985 06:00:00)-Water Temperature (C)]]*OO[[#This Row],[49]]</f>
        <v>2.2925329612074995E-6</v>
      </c>
      <c r="AZ206" s="10">
        <f>3/24000000*OO[[#This Row],[108 (02JUL1985 09:00:00)-Water Temperature (C)]]*OO[[#This Row],[50]]</f>
        <v>2.0636561412187495E-6</v>
      </c>
      <c r="BA206" s="10">
        <f>3/24000000*OO[[#This Row],[109 (02JUL1985 12:00:00)-Water Temperature (C)]]*OO[[#This Row],[51]]</f>
        <v>1.9317475133341252E-6</v>
      </c>
      <c r="BB206" s="10">
        <f>3/24000000*OO[[#This Row],[110 (02JUL1985 15:00:00)-Water Temperature (C)]]*OO[[#This Row],[52]]</f>
        <v>1.8140398561874999E-6</v>
      </c>
      <c r="BC206" s="10">
        <f>3/24000000*OO[[#This Row],[111 (02JUL1985 18:00:00)-Water Temperature (C)]]*OO[[#This Row],[53]]</f>
        <v>1.6978258591934996E-6</v>
      </c>
      <c r="BD206" s="10">
        <f>3/24000000*OO[[#This Row],[112 (02JUL1985 21:00:00)-Water Temperature (C)]]*OO[[#This Row],[54]]</f>
        <v>1.5416259898806249E-6</v>
      </c>
      <c r="BE206" s="10">
        <f>3/24000000*OO[[#This Row],[113 (03JUL1985 00:00:00)-Water Temperature (C)]]*OO[[#This Row],[55]]</f>
        <v>1.3717943544696251E-6</v>
      </c>
      <c r="BF206" s="10">
        <f>3/24000000*OO[[#This Row],[114 (03JUL1985 03:00:00)-Water Temperature (C)]]*OO[[#This Row],[56]]</f>
        <v>1.1950308279464999E-6</v>
      </c>
      <c r="BG206" s="10">
        <f>3/24000000*OO[[#This Row],[115 (03JUL1985 06:00:00)-Water Temperature (C)]]*OO[[#This Row],[57]]</f>
        <v>1.0228178411109996E-6</v>
      </c>
      <c r="BH206" s="10">
        <f>3/24000000*OO[[#This Row],[116 (03JUL1985 09:00:00)-Water Temperature (C)]]*OO[[#This Row],[58]]</f>
        <v>8.7756377754374991E-7</v>
      </c>
      <c r="BI206" s="10">
        <f>3/24000000*OO[[#This Row],[117 (03JUL1985 12:00:00)-Water Temperature (C)]]*OO[[#This Row],[59]]</f>
        <v>7.7322813222599998E-7</v>
      </c>
      <c r="BJ206" s="10">
        <f>3/24000000*OO[[#This Row],[118 (03JUL1985 15:00:00)-Water Temperature (C)]]*OO[[#This Row],[60]]</f>
        <v>6.8386018291937497E-7</v>
      </c>
      <c r="BK206" s="10">
        <f>3/24000000*OO[[#This Row],[119 (03JUL1985 18:00:00)-Water Temperature (C)]]*OO[[#This Row],[61]]</f>
        <v>6.0100482338437505E-7</v>
      </c>
      <c r="BL206" s="10">
        <f>3/24000000*OO[[#This Row],[120 (03JUL1985 21:00:00)-Water Temperature (C)]]*OO[[#This Row],[62]]</f>
        <v>5.0142899606249994E-7</v>
      </c>
      <c r="BM206" s="10">
        <f>3/24000000*OO[[#This Row],[121 (04JUL1985 00:00:00)-Water Temperature (C)]]*OO[[#This Row],[63]]</f>
        <v>4.0180200734537502E-7</v>
      </c>
      <c r="BN206" s="10">
        <f>3/24000000*OO[[#This Row],[122 (04JUL1985 03:00:00)-Water Temperature (C)]]*OO[[#This Row],[64]]</f>
        <v>3.15525837729375E-7</v>
      </c>
      <c r="BO206" s="10">
        <f>3/24000000*OO[[#This Row],[123 (04JUL1985 06:00:00)-Water Temperature (C)]]*OO[[#This Row],[65]]</f>
        <v>2.4798928266E-7</v>
      </c>
      <c r="BP206" s="10">
        <f>3/24000000*OO[[#This Row],[124 (04JUL1985 09:00:00)-Water Temperature (C)]]*OO[[#This Row],[66]]</f>
        <v>2.0636080984365E-7</v>
      </c>
      <c r="BQ206" s="10">
        <f>3/24000000*OO[[#This Row],[125 (04JUL1985 12:00:00)-Water Temperature (C)]]*OO[[#This Row],[67]]</f>
        <v>1.7988054851831251E-7</v>
      </c>
      <c r="BR206" s="10">
        <f>3/24000000*OO[[#This Row],[126 (04JUL1985 15:00:00)-Water Temperature (C)]]*OO[[#This Row],[68]]</f>
        <v>1.6244123980987497E-7</v>
      </c>
      <c r="BS206" s="10">
        <f>3/24000000*OO[[#This Row],[127 (04JUL1985 18:00:00)-Water Temperature (C)]]*OO[[#This Row],[69]]</f>
        <v>1.52056170461875E-7</v>
      </c>
      <c r="BT206" s="10">
        <f>3/24000000*OO[[#This Row],[128 (04JUL1985 21:00:00)-Water Temperature (C)]]*OO[[#This Row],[70]]</f>
        <v>1.4112320519024999E-7</v>
      </c>
      <c r="BU206" s="10">
        <f>3/24000000*OO[[#This Row],[129 (05JUL1985 00:00:00)-Water Temperature (C)]]*OO[[#This Row],[71]]</f>
        <v>1.2715382735112497E-7</v>
      </c>
      <c r="BV206" s="10">
        <f>3/24000000*OO[[#This Row],[130 (05JUL1985 03:00:00)-Water Temperature (C)]]*OO[[#This Row],[72]]</f>
        <v>1.1353470217076249E-7</v>
      </c>
      <c r="BW206" s="10">
        <f>3/24000000*OO[[#This Row],[131 (05JUL1985 06:00:00)-Water Temperature (C)]]*OO[[#This Row],[73]]</f>
        <v>1.0159747401699998E-7</v>
      </c>
      <c r="BX206" s="10">
        <f>3/24000000*OO[[#This Row],[132 (05JUL1985 09:00:00)-Water Temperature (C)]]*OO[[#This Row],[74]]</f>
        <v>9.5692492584000013E-8</v>
      </c>
      <c r="BY206" s="10">
        <f>3/24000000*OO[[#This Row],[133 (05JUL1985 12:00:00)-Water Temperature (C)]]*OO[[#This Row],[75]]</f>
        <v>9.2986990422149999E-8</v>
      </c>
      <c r="BZ206" s="10">
        <f>3/24000000*OO[[#This Row],[134 (05JUL1985 15:00:00)-Water Temperature (C)]]*OO[[#This Row],[76]]</f>
        <v>9.2768013531999975E-8</v>
      </c>
      <c r="CA206" s="10">
        <f>3/24000000*OO[[#This Row],[135 (05JUL1985 18:00:00)-Water Temperature (C)]]*OO[[#This Row],[77]]</f>
        <v>9.3117733312587502E-8</v>
      </c>
      <c r="CB206" s="10">
        <f>3/24000000*OO[[#This Row],[136 (05JUL1985 21:00:00)-Water Temperature (C)]]*OO[[#This Row],[78]]</f>
        <v>9.0600403571825004E-8</v>
      </c>
      <c r="CC206" s="10">
        <f>3/24000000*OO[[#This Row],[137 (06JUL1985 00:00:00)-Water Temperature (C)]]*OO[[#This Row],[79]]</f>
        <v>8.5343496504749988E-8</v>
      </c>
      <c r="CD206" s="10">
        <f>3/24000000*OO[[#This Row],[138 (06JUL1985 03:00:00)-Water Temperature (C)]]*OO[[#This Row],[80]]</f>
        <v>7.9394534320674995E-8</v>
      </c>
      <c r="CE206" s="10">
        <f>3/24000000*OO[[#This Row],[139 (06JUL1985 06:00:00)-Water Temperature (C)]]*OO[[#This Row],[81]]</f>
        <v>7.3828029682750011E-8</v>
      </c>
      <c r="CF206" s="10">
        <f>3/24000000*OO[[#This Row],[140 (06JUL1985 09:00:00)-Water Temperature (C)]]*OO[[#This Row],[82]]</f>
        <v>7.1732156311562508E-8</v>
      </c>
      <c r="CG206" s="10">
        <f>3/24000000*OO[[#This Row],[141 (06JUL1985 12:00:00)-Water Temperature (C)]]*OO[[#This Row],[83]]</f>
        <v>7.1150588591250002E-8</v>
      </c>
      <c r="CH206" s="10">
        <f>3/24000000*OO[[#This Row],[142 (06JUL1985 15:00:00)-Water Temperature (C)]]*OO[[#This Row],[84]]</f>
        <v>7.2227638090162502E-8</v>
      </c>
      <c r="CI206" s="10">
        <f>3/24000000*OO[[#This Row],[143 (06JUL1985 18:00:00)-Water Temperature (C)]]*OO[[#This Row],[85]]</f>
        <v>7.3593659104875011E-8</v>
      </c>
      <c r="CJ206" s="10">
        <f>3/24000000*OO[[#This Row],[144 (06JUL1985 21:00:00)-Water Temperature (C)]]*OO[[#This Row],[86]]</f>
        <v>7.3171864067062508E-8</v>
      </c>
      <c r="CK206" s="10">
        <f>3/24000000*OO[[#This Row],[145 (07JUL1985 00:00:00)-Water Temperature (C)]]*OO[[#This Row],[87]]</f>
        <v>7.0288215799462504E-8</v>
      </c>
      <c r="CL206" s="10">
        <f>3/24000000*OO[[#This Row],[146 (07JUL1985 03:00:00)-Water Temperature (C)]]*OO[[#This Row],[88]]</f>
        <v>6.6292608639499993E-8</v>
      </c>
      <c r="CM206" s="10">
        <f>3/24000000*OO[[#This Row],[147 (07JUL1985 06:00:00)-Water Temperature (C)]]*OO[[#This Row],[89]]</f>
        <v>6.2030310010899997E-8</v>
      </c>
      <c r="CN206" s="10">
        <f>3/24000000*OO[[#This Row],[148 (07JUL1985 09:00:00)-Water Temperature (C)]]*OO[[#This Row],[90]]</f>
        <v>5.9883904386300008E-8</v>
      </c>
      <c r="CO206" s="10">
        <f>3/24000000*OO[[#This Row],[149 (07JUL1985 12:00:00)-Water Temperature (C)]]*OO[[#This Row],[91]]</f>
        <v>5.7352663631249993E-8</v>
      </c>
      <c r="CP206" s="10">
        <f>3/24000000*OO[[#This Row],[150 (07JUL1985 15:00:00)-Water Temperature (C)]]*OO[[#This Row],[92]]</f>
        <v>5.7351330233699991E-8</v>
      </c>
      <c r="CQ206" s="10">
        <f>3/24000000*OO[[#This Row],[151 (07JUL1985 18:00:00)-Water Temperature (C)]]*OO[[#This Row],[93]]</f>
        <v>5.7540836044087502E-8</v>
      </c>
      <c r="CR206" s="10">
        <f>3/24000000*OO[[#This Row],[152 (07JUL1985 21:00:00)-Water Temperature (C)]]*OO[[#This Row],[94]]</f>
        <v>5.6569385000925002E-8</v>
      </c>
      <c r="CS206" s="10">
        <f>3/24000000*OO[[#This Row],[153 (08JUL1985 00:00:00)-Water Temperature (C)]]*OO[[#This Row],[95]]</f>
        <v>5.3905170957525E-8</v>
      </c>
      <c r="CT206" s="10">
        <f>3/24000000*OO[[#This Row],[154 (08JUL1985 03:00:00)-Water Temperature (C)]]*OO[[#This Row],[96]]</f>
        <v>5.0349557489325003E-8</v>
      </c>
      <c r="CU206" s="10">
        <f>3/24000000*OO[[#This Row],[155 (08JUL1985 06:00:00)-Water Temperature (C)]]*OO[[#This Row],[97]]</f>
        <v>4.6881706638500002E-8</v>
      </c>
      <c r="CV206" s="10">
        <f>3/24000000*OO[[#This Row],[156 (08JUL1985 09:00:00)-Water Temperature (C)]]*OO[[#This Row],[98]]</f>
        <v>4.5334522225612495E-8</v>
      </c>
      <c r="CW206" s="10">
        <f>3/24000000*OO[[#This Row],[157 (08JUL1985 12:00:00)-Water Temperature (C)]]*OO[[#This Row],[99]]</f>
        <v>4.4626175965125002E-8</v>
      </c>
    </row>
    <row r="207" spans="1:101" x14ac:dyDescent="0.35">
      <c r="A207" t="s">
        <v>213</v>
      </c>
      <c r="B207">
        <v>859.11839999999995</v>
      </c>
      <c r="C207" s="10">
        <f>3/24*OO[[#This Row],[59 (26JUN1985 06:00:00)-Water Temperature (C)]]*OO[[#This Row],[1]]/SUM(OO[1])</f>
        <v>0</v>
      </c>
      <c r="D207" s="10">
        <f>3/24*OO[[#This Row],[60 (26JUN1985 09:00:00)-Water Temperature (C)]]*OO[[#This Row],[2]]/SUM(OO[2])</f>
        <v>0</v>
      </c>
      <c r="E207" s="10">
        <f>3/24*OO[[#This Row],[61 (26JUN1985 12:00:00)-Water Temperature (C)]]*OO[[#This Row],[3]]/SUM(OO[3])</f>
        <v>0</v>
      </c>
      <c r="F207" s="10">
        <f>3/24*OO[[#This Row],[62 (26JUN1985 15:00:00)-Water Temperature (C)]]*OO[[#This Row],[4]]/SUM(OO[4])</f>
        <v>0</v>
      </c>
      <c r="G207" s="10">
        <f>3/24*OO[[#This Row],[63 (26JUN1985 18:00:00)-Water Temperature (C)]]*OO[[#This Row],[5]]/SUM(OO[5])</f>
        <v>0</v>
      </c>
      <c r="H207" s="10">
        <f>3/24*OO[[#This Row],[64 (26JUN1985 21:00:00)-Water Temperature (C)]]*OO[[#This Row],[6]]/SUM(OO[6])</f>
        <v>0</v>
      </c>
      <c r="I207" s="10">
        <f>3/24*OO[[#This Row],[65 (27JUN1985 00:00:00)-Water Temperature (C)]]*OO[[#This Row],[7]]/SUM(OO[7])</f>
        <v>0</v>
      </c>
      <c r="J207" s="10">
        <f>3/24*OO[[#This Row],[66 (27JUN1985 03:00:00)-Water Temperature (C)]]*OO[[#This Row],[8]]/SUM(OO[8])</f>
        <v>7.9475063246474458E-40</v>
      </c>
      <c r="K207" s="10">
        <f>3/24*OO[[#This Row],[67 (27JUN1985 06:00:00)-Water Temperature (C)]]*OO[[#This Row],[9]]/SUM(OO[9])</f>
        <v>5.3871599109180588E-28</v>
      </c>
      <c r="L207" s="10">
        <f>3/24*OO[[#This Row],[68 (27JUN1985 09:00:00)-Water Temperature (C)]]*OO[[#This Row],[10]]/SUM(OO[10])</f>
        <v>1.7467508765296472E-16</v>
      </c>
      <c r="M207" s="10">
        <f>3/24*OO[[#This Row],[69 (27JUN1985 12:00:00)-Water Temperature (C)]]*OO[[#This Row],[11]]/SUM(OO[11])</f>
        <v>2.4355043834144094E-9</v>
      </c>
      <c r="N207" s="10">
        <f>3/24*OO[[#This Row],[70 (27JUN1985 15:00:00)-Water Temperature (C)]]*OO[[#This Row],[12]]/SUM(OO[12])</f>
        <v>2.875878888681396E-6</v>
      </c>
      <c r="O207" s="10">
        <f>3/24*OO[[#This Row],[71 (27JUN1985 18:00:00)-Water Temperature (C)]]*OO[[#This Row],[13]]/SUM(OO[13])</f>
        <v>2.7783481790032274E-4</v>
      </c>
      <c r="P207" s="10">
        <f>3/24*OO[[#This Row],[72 (27JUN1985 21:00:00)-Water Temperature (C)]]*OO[[#This Row],[14]]/SUM(OO[14])</f>
        <v>5.1103952694189483E-3</v>
      </c>
      <c r="Q207" s="10">
        <f>3/24*OO[[#This Row],[73 (28JUN1985 00:00:00)-Water Temperature (C)]]*OO[[#This Row],[15]]/SUM(OO[15])</f>
        <v>2.7284750865022998E-2</v>
      </c>
      <c r="R207" s="10">
        <f>3/24*OO[[#This Row],[74 (28JUN1985 03:00:00)-Water Temperature (C)]]*OO[[#This Row],[16]]/SUM(OO[16])</f>
        <v>5.5762382032713997E-2</v>
      </c>
      <c r="S207" s="10">
        <f>3/24*OO[[#This Row],[75 (28JUN1985 06:00:00)-Water Temperature (C)]]*OO[[#This Row],[17]]/SUM(OO[17])</f>
        <v>5.3098918090576555E-2</v>
      </c>
      <c r="T207" s="10">
        <f>3/24*OO[[#This Row],[76 (28JUN1985 09:00:00)-Water Temperature (C)]]*OO[[#This Row],[18]]/SUM(OO[18])</f>
        <v>2.7411370719095954E-2</v>
      </c>
      <c r="U207" s="10">
        <f>3/24*OO[[#This Row],[77 (28JUN1985 12:00:00)-Water Temperature (C)]]*OO[[#This Row],[19]]/SUM(OO[19])</f>
        <v>8.4075866679617778E-3</v>
      </c>
      <c r="V207" s="10">
        <f>3/24000000*OO[[#This Row],[78 (28JUN1985 15:00:00)-Water Temperature (C)]]*OO[[#This Row],[20]]</f>
        <v>1.7254187894074999E-3</v>
      </c>
      <c r="W207" s="10">
        <f>3/24000000*OO[[#This Row],[79 (28JUN1985 18:00:00)-Water Temperature (C)]]*OO[[#This Row],[21]]</f>
        <v>2.7907515278175003E-4</v>
      </c>
      <c r="X207" s="10">
        <f>3/24000000*OO[[#This Row],[80 (28JUN1985 21:00:00)-Water Temperature (C)]]*OO[[#This Row],[22]]</f>
        <v>6.2152436220000006E-5</v>
      </c>
      <c r="Y207" s="10">
        <f>3/24000000*OO[[#This Row],[81 (29JUN1985 00:00:00)-Water Temperature (C)]]*OO[[#This Row],[23]]</f>
        <v>3.3678452759399998E-5</v>
      </c>
      <c r="Z207" s="10">
        <f>3/24000000*OO[[#This Row],[82 (29JUN1985 03:00:00)-Water Temperature (C)]]*OO[[#This Row],[24]]</f>
        <v>2.7974091999300004E-5</v>
      </c>
      <c r="AA207" s="10">
        <f>3/24000000*OO[[#This Row],[83 (29JUN1985 06:00:00)-Water Temperature (C)]]*OO[[#This Row],[25]]</f>
        <v>2.55805754851625E-5</v>
      </c>
      <c r="AB207" s="10">
        <f>3/24000000*OO[[#This Row],[84 (29JUN1985 09:00:00)-Water Temperature (C)]]*OO[[#This Row],[26]]</f>
        <v>2.4713696824675E-5</v>
      </c>
      <c r="AC207" s="10">
        <f>3/24000000*OO[[#This Row],[85 (29JUN1985 12:00:00)-Water Temperature (C)]]*OO[[#This Row],[27]]</f>
        <v>2.37572653239E-5</v>
      </c>
      <c r="AD207" s="10">
        <f>3/24000000*OO[[#This Row],[86 (29JUN1985 15:00:00)-Water Temperature (C)]]*OO[[#This Row],[28]]</f>
        <v>2.2657900329862496E-5</v>
      </c>
      <c r="AE207" s="10">
        <f>3/24000000*OO[[#This Row],[88 (29JUN1985 21:00:00)-Water Temperature (C)]]*OO[[#This Row],[30]]</f>
        <v>1.9491312576802498E-5</v>
      </c>
      <c r="AF207" s="10">
        <f>3/24000000*OO[[#This Row],[88 (29JUN1985 21:00:00)-Water Temperature (C)]]*OO[[#This Row],[30]]</f>
        <v>1.9491312576802498E-5</v>
      </c>
      <c r="AG207" s="10">
        <f>3/24000000*OO[[#This Row],[89 (30JUN1985 00:00:00)-Water Temperature (C)]]*OO[[#This Row],[31]]</f>
        <v>1.7602692532582497E-5</v>
      </c>
      <c r="AH207" s="10">
        <f>3/24000000*OO[[#This Row],[90 (30JUN1985 03:00:00)-Water Temperature (C)]]*OO[[#This Row],[32]]</f>
        <v>1.6236656322517498E-5</v>
      </c>
      <c r="AI207" s="10">
        <f>3/24000000*OO[[#This Row],[91 (30JUN1985 06:00:00)-Water Temperature (C)]]*OO[[#This Row],[33]]</f>
        <v>1.6005068471839997E-5</v>
      </c>
      <c r="AJ207" s="10">
        <f>3/24000000*OO[[#This Row],[92 (30JUN1985 09:00:00)-Water Temperature (C)]]*OO[[#This Row],[34]]</f>
        <v>1.7204738357635002E-5</v>
      </c>
      <c r="AK207" s="10">
        <f>3/24000000*OO[[#This Row],[93 (30JUN1985 12:00:00)-Water Temperature (C)]]*OO[[#This Row],[35]]</f>
        <v>1.8519013228250001E-5</v>
      </c>
      <c r="AL207" s="10">
        <f>3/24000000*OO[[#This Row],[94 (30JUN1985 15:00:00)-Water Temperature (C)]]*OO[[#This Row],[36]]</f>
        <v>1.9445390900650002E-5</v>
      </c>
      <c r="AM207" s="10">
        <f>3/24000000*OO[[#This Row],[95 (30JUN1985 18:00:00)-Water Temperature (C)]]*OO[[#This Row],[37]]</f>
        <v>1.9698483117486249E-5</v>
      </c>
      <c r="AN207" s="10">
        <f>3/24000000*OO[[#This Row],[96 (30JUN1985 21:00:00)-Water Temperature (C)]]*OO[[#This Row],[38]]</f>
        <v>1.8737650359746248E-5</v>
      </c>
      <c r="AO207" s="10">
        <f>3/24000000*OO[[#This Row],[97 (01JUL1985 00:00:00)-Water Temperature (C)]]*OO[[#This Row],[39]]</f>
        <v>1.6945197225514997E-5</v>
      </c>
      <c r="AP207" s="10">
        <f>3/24000000*OO[[#This Row],[98 (01JUL1985 03:00:00)-Water Temperature (C)]]*OO[[#This Row],[40]]</f>
        <v>1.5163682895299998E-5</v>
      </c>
      <c r="AQ207" s="10">
        <f>3/24000000*OO[[#This Row],[99 (01JUL1985 06:00:00)-Water Temperature (C)]]*OO[[#This Row],[41]]</f>
        <v>1.3615574685068751E-5</v>
      </c>
      <c r="AR207" s="10">
        <f>3/24000000*OO[[#This Row],[100 (01JUL1985 09:00:00)-Water Temperature (C)]]*OO[[#This Row],[42]]</f>
        <v>1.277200993675E-5</v>
      </c>
      <c r="AS207" s="10">
        <f>3/24000000*OO[[#This Row],[101 (01JUL1985 12:00:00)-Water Temperature (C)]]*OO[[#This Row],[43]]</f>
        <v>1.214008659257875E-5</v>
      </c>
      <c r="AT207" s="10">
        <f>3/24000000*OO[[#This Row],[102 (01JUL1985 15:00:00)-Water Temperature (C)]]*OO[[#This Row],[44]]</f>
        <v>1.1598271238622501E-5</v>
      </c>
      <c r="AU207" s="10">
        <f>3/24000000*OO[[#This Row],[103 (01JUL1985 18:00:00)-Water Temperature (C)]]*OO[[#This Row],[45]]</f>
        <v>1.1066486776689998E-5</v>
      </c>
      <c r="AV207" s="10">
        <f>3/24000000*OO[[#This Row],[104 (01JUL1985 21:00:00)-Water Temperature (C)]]*OO[[#This Row],[46]]</f>
        <v>1.0166581209408749E-5</v>
      </c>
      <c r="AW207" s="10">
        <f>3/24000000*OO[[#This Row],[105 (02JUL1985 00:00:00)-Water Temperature (C)]]*OO[[#This Row],[47]]</f>
        <v>9.0825203584150015E-6</v>
      </c>
      <c r="AX207" s="10">
        <f>3/24000000*OO[[#This Row],[106 (02JUL1985 03:00:00)-Water Temperature (C)]]*OO[[#This Row],[48]]</f>
        <v>8.0558434926937503E-6</v>
      </c>
      <c r="AY207" s="10">
        <f>3/24000000*OO[[#This Row],[107 (02JUL1985 06:00:00)-Water Temperature (C)]]*OO[[#This Row],[49]]</f>
        <v>7.1454666433874988E-6</v>
      </c>
      <c r="AZ207" s="10">
        <f>3/24000000*OO[[#This Row],[108 (02JUL1985 09:00:00)-Water Temperature (C)]]*OO[[#This Row],[50]]</f>
        <v>6.4251285310437501E-6</v>
      </c>
      <c r="BA207" s="10">
        <f>3/24000000*OO[[#This Row],[109 (02JUL1985 12:00:00)-Water Temperature (C)]]*OO[[#This Row],[51]]</f>
        <v>6.0077981555199983E-6</v>
      </c>
      <c r="BB207" s="10">
        <f>3/24000000*OO[[#This Row],[110 (02JUL1985 15:00:00)-Water Temperature (C)]]*OO[[#This Row],[52]]</f>
        <v>5.6401688116962495E-6</v>
      </c>
      <c r="BC207" s="10">
        <f>3/24000000*OO[[#This Row],[111 (02JUL1985 18:00:00)-Water Temperature (C)]]*OO[[#This Row],[53]]</f>
        <v>5.2826457979687499E-6</v>
      </c>
      <c r="BD207" s="10">
        <f>3/24000000*OO[[#This Row],[112 (02JUL1985 21:00:00)-Water Temperature (C)]]*OO[[#This Row],[54]]</f>
        <v>4.8015206981249992E-6</v>
      </c>
      <c r="BE207" s="10">
        <f>3/24000000*OO[[#This Row],[113 (03JUL1985 00:00:00)-Water Temperature (C)]]*OO[[#This Row],[55]]</f>
        <v>4.2781438753750007E-6</v>
      </c>
      <c r="BF207" s="10">
        <f>3/24000000*OO[[#This Row],[114 (03JUL1985 03:00:00)-Water Temperature (C)]]*OO[[#This Row],[56]]</f>
        <v>3.7309814544299999E-6</v>
      </c>
      <c r="BG207" s="10">
        <f>3/24000000*OO[[#This Row],[115 (03JUL1985 06:00:00)-Water Temperature (C)]]*OO[[#This Row],[57]]</f>
        <v>3.1965171848737499E-6</v>
      </c>
      <c r="BH207" s="10">
        <f>3/24000000*OO[[#This Row],[116 (03JUL1985 09:00:00)-Water Temperature (C)]]*OO[[#This Row],[58]]</f>
        <v>2.7425844349312499E-6</v>
      </c>
      <c r="BI207" s="10">
        <f>3/24000000*OO[[#This Row],[117 (03JUL1985 12:00:00)-Water Temperature (C)]]*OO[[#This Row],[59]]</f>
        <v>2.4157601725974998E-6</v>
      </c>
      <c r="BJ207" s="10">
        <f>3/24000000*OO[[#This Row],[118 (03JUL1985 15:00:00)-Water Temperature (C)]]*OO[[#This Row],[60]]</f>
        <v>2.1373013157124996E-6</v>
      </c>
      <c r="BK207" s="10">
        <f>3/24000000*OO[[#This Row],[119 (03JUL1985 18:00:00)-Water Temperature (C)]]*OO[[#This Row],[61]]</f>
        <v>1.8805554352529999E-6</v>
      </c>
      <c r="BL207" s="10">
        <f>3/24000000*OO[[#This Row],[120 (03JUL1985 21:00:00)-Water Temperature (C)]]*OO[[#This Row],[62]]</f>
        <v>1.571987010396E-6</v>
      </c>
      <c r="BM207" s="10">
        <f>3/24000000*OO[[#This Row],[121 (04JUL1985 00:00:00)-Water Temperature (C)]]*OO[[#This Row],[63]]</f>
        <v>1.2618298917674998E-6</v>
      </c>
      <c r="BN207" s="10">
        <f>3/24000000*OO[[#This Row],[122 (04JUL1985 03:00:00)-Water Temperature (C)]]*OO[[#This Row],[64]]</f>
        <v>9.917765276683747E-7</v>
      </c>
      <c r="BO207" s="10">
        <f>3/24000000*OO[[#This Row],[123 (04JUL1985 06:00:00)-Water Temperature (C)]]*OO[[#This Row],[65]]</f>
        <v>7.7900060484212497E-7</v>
      </c>
      <c r="BP207" s="10">
        <f>3/24000000*OO[[#This Row],[124 (04JUL1985 09:00:00)-Water Temperature (C)]]*OO[[#This Row],[66]]</f>
        <v>6.4680549846000002E-7</v>
      </c>
      <c r="BQ207" s="10">
        <f>3/24000000*OO[[#This Row],[125 (04JUL1985 12:00:00)-Water Temperature (C)]]*OO[[#This Row],[67]]</f>
        <v>5.6245853255724989E-7</v>
      </c>
      <c r="BR207" s="10">
        <f>3/24000000*OO[[#This Row],[126 (04JUL1985 15:00:00)-Water Temperature (C)]]*OO[[#This Row],[68]]</f>
        <v>5.0689261896900006E-7</v>
      </c>
      <c r="BS207" s="10">
        <f>3/24000000*OO[[#This Row],[127 (04JUL1985 18:00:00)-Water Temperature (C)]]*OO[[#This Row],[69]]</f>
        <v>4.7397709814174998E-7</v>
      </c>
      <c r="BT207" s="10">
        <f>3/24000000*OO[[#This Row],[128 (04JUL1985 21:00:00)-Water Temperature (C)]]*OO[[#This Row],[70]]</f>
        <v>4.3991116369199999E-7</v>
      </c>
      <c r="BU207" s="10">
        <f>3/24000000*OO[[#This Row],[129 (05JUL1985 00:00:00)-Water Temperature (C)]]*OO[[#This Row],[71]]</f>
        <v>3.9648100078125003E-7</v>
      </c>
      <c r="BV207" s="10">
        <f>3/24000000*OO[[#This Row],[130 (05JUL1985 03:00:00)-Water Temperature (C)]]*OO[[#This Row],[72]]</f>
        <v>3.5419385790425001E-7</v>
      </c>
      <c r="BW207" s="10">
        <f>3/24000000*OO[[#This Row],[131 (05JUL1985 06:00:00)-Water Temperature (C)]]*OO[[#This Row],[73]]</f>
        <v>3.168825653125E-7</v>
      </c>
      <c r="BX207" s="10">
        <f>3/24000000*OO[[#This Row],[132 (05JUL1985 09:00:00)-Water Temperature (C)]]*OO[[#This Row],[74]]</f>
        <v>2.9820653988774999E-7</v>
      </c>
      <c r="BY207" s="10">
        <f>3/24000000*OO[[#This Row],[133 (05JUL1985 12:00:00)-Water Temperature (C)]]*OO[[#This Row],[75]]</f>
        <v>2.8938685455074998E-7</v>
      </c>
      <c r="BZ207" s="10">
        <f>3/24000000*OO[[#This Row],[134 (05JUL1985 15:00:00)-Water Temperature (C)]]*OO[[#This Row],[76]]</f>
        <v>2.8835224831012498E-7</v>
      </c>
      <c r="CA207" s="10">
        <f>3/24000000*OO[[#This Row],[135 (05JUL1985 18:00:00)-Water Temperature (C)]]*OO[[#This Row],[77]]</f>
        <v>2.8930708153749994E-7</v>
      </c>
      <c r="CB207" s="10">
        <f>3/24000000*OO[[#This Row],[136 (05JUL1985 21:00:00)-Water Temperature (C)]]*OO[[#This Row],[78]]</f>
        <v>2.8163649139762501E-7</v>
      </c>
      <c r="CC207" s="10">
        <f>3/24000000*OO[[#This Row],[137 (06JUL1985 00:00:00)-Water Temperature (C)]]*OO[[#This Row],[79]]</f>
        <v>2.6545271709824994E-7</v>
      </c>
      <c r="CD207" s="10">
        <f>3/24000000*OO[[#This Row],[138 (06JUL1985 03:00:00)-Water Temperature (C)]]*OO[[#This Row],[80]]</f>
        <v>2.4711491761199998E-7</v>
      </c>
      <c r="CE207" s="10">
        <f>3/24000000*OO[[#This Row],[139 (06JUL1985 06:00:00)-Water Temperature (C)]]*OO[[#This Row],[81]]</f>
        <v>2.2978273229812502E-7</v>
      </c>
      <c r="CF207" s="10">
        <f>3/24000000*OO[[#This Row],[140 (06JUL1985 09:00:00)-Water Temperature (C)]]*OO[[#This Row],[82]]</f>
        <v>2.2315091258249999E-7</v>
      </c>
      <c r="CG207" s="10">
        <f>3/24000000*OO[[#This Row],[141 (06JUL1985 12:00:00)-Water Temperature (C)]]*OO[[#This Row],[83]]</f>
        <v>2.2111029258099999E-7</v>
      </c>
      <c r="CH207" s="10">
        <f>3/24000000*OO[[#This Row],[142 (06JUL1985 15:00:00)-Water Temperature (C)]]*OO[[#This Row],[84]]</f>
        <v>2.2421809571749996E-7</v>
      </c>
      <c r="CI207" s="10">
        <f>3/24000000*OO[[#This Row],[143 (06JUL1985 18:00:00)-Water Temperature (C)]]*OO[[#This Row],[85]]</f>
        <v>2.2831112367756247E-7</v>
      </c>
      <c r="CJ207" s="10">
        <f>3/24000000*OO[[#This Row],[144 (06JUL1985 21:00:00)-Water Temperature (C)]]*OO[[#This Row],[86]]</f>
        <v>2.2713566084852501E-7</v>
      </c>
      <c r="CK207" s="10">
        <f>3/24000000*OO[[#This Row],[145 (07JUL1985 00:00:00)-Water Temperature (C)]]*OO[[#This Row],[87]]</f>
        <v>2.1837679083150001E-7</v>
      </c>
      <c r="CL207" s="10">
        <f>3/24000000*OO[[#This Row],[146 (07JUL1985 03:00:00)-Water Temperature (C)]]*OO[[#This Row],[88]]</f>
        <v>2.0619167492968749E-7</v>
      </c>
      <c r="CM207" s="10">
        <f>3/24000000*OO[[#This Row],[147 (07JUL1985 06:00:00)-Water Temperature (C)]]*OO[[#This Row],[89]]</f>
        <v>1.9298633270474993E-7</v>
      </c>
      <c r="CN207" s="10">
        <f>3/24000000*OO[[#This Row],[148 (07JUL1985 09:00:00)-Water Temperature (C)]]*OO[[#This Row],[90]]</f>
        <v>1.8628625802296252E-7</v>
      </c>
      <c r="CO207" s="10">
        <f>3/24000000*OO[[#This Row],[149 (07JUL1985 12:00:00)-Water Temperature (C)]]*OO[[#This Row],[91]]</f>
        <v>1.7826890299091251E-7</v>
      </c>
      <c r="CP207" s="10">
        <f>3/24000000*OO[[#This Row],[150 (07JUL1985 15:00:00)-Water Temperature (C)]]*OO[[#This Row],[92]]</f>
        <v>1.7807378772901249E-7</v>
      </c>
      <c r="CQ207" s="10">
        <f>3/24000000*OO[[#This Row],[151 (07JUL1985 18:00:00)-Water Temperature (C)]]*OO[[#This Row],[93]]</f>
        <v>1.7862813580499996E-7</v>
      </c>
      <c r="CR207" s="10">
        <f>3/24000000*OO[[#This Row],[152 (07JUL1985 21:00:00)-Water Temperature (C)]]*OO[[#This Row],[94]]</f>
        <v>1.7572761671242499E-7</v>
      </c>
      <c r="CS207" s="10">
        <f>3/24000000*OO[[#This Row],[153 (08JUL1985 00:00:00)-Water Temperature (C)]]*OO[[#This Row],[95]]</f>
        <v>1.6762172132067496E-7</v>
      </c>
      <c r="CT207" s="10">
        <f>3/24000000*OO[[#This Row],[154 (08JUL1985 03:00:00)-Water Temperature (C)]]*OO[[#This Row],[96]]</f>
        <v>1.5671216072110001E-7</v>
      </c>
      <c r="CU207" s="10">
        <f>3/24000000*OO[[#This Row],[155 (08JUL1985 06:00:00)-Water Temperature (C)]]*OO[[#This Row],[97]]</f>
        <v>1.4597260810674996E-7</v>
      </c>
      <c r="CV207" s="10">
        <f>3/24000000*OO[[#This Row],[156 (08JUL1985 09:00:00)-Water Temperature (C)]]*OO[[#This Row],[98]]</f>
        <v>1.4113950235205E-7</v>
      </c>
      <c r="CW207" s="10">
        <f>3/24000000*OO[[#This Row],[157 (08JUL1985 12:00:00)-Water Temperature (C)]]*OO[[#This Row],[99]]</f>
        <v>1.3884224049468748E-7</v>
      </c>
    </row>
    <row r="208" spans="1:101" x14ac:dyDescent="0.35">
      <c r="A208" t="s">
        <v>214</v>
      </c>
      <c r="B208">
        <v>866.73839999999996</v>
      </c>
      <c r="C208" s="10">
        <f>3/24*OO[[#This Row],[59 (26JUN1985 06:00:00)-Water Temperature (C)]]*OO[[#This Row],[1]]/SUM(OO[1])</f>
        <v>0</v>
      </c>
      <c r="D208" s="10">
        <f>3/24*OO[[#This Row],[60 (26JUN1985 09:00:00)-Water Temperature (C)]]*OO[[#This Row],[2]]/SUM(OO[2])</f>
        <v>0</v>
      </c>
      <c r="E208" s="10">
        <f>3/24*OO[[#This Row],[61 (26JUN1985 12:00:00)-Water Temperature (C)]]*OO[[#This Row],[3]]/SUM(OO[3])</f>
        <v>0</v>
      </c>
      <c r="F208" s="10">
        <f>3/24*OO[[#This Row],[62 (26JUN1985 15:00:00)-Water Temperature (C)]]*OO[[#This Row],[4]]/SUM(OO[4])</f>
        <v>0</v>
      </c>
      <c r="G208" s="10">
        <f>3/24*OO[[#This Row],[63 (26JUN1985 18:00:00)-Water Temperature (C)]]*OO[[#This Row],[5]]/SUM(OO[5])</f>
        <v>0</v>
      </c>
      <c r="H208" s="10">
        <f>3/24*OO[[#This Row],[64 (26JUN1985 21:00:00)-Water Temperature (C)]]*OO[[#This Row],[6]]/SUM(OO[6])</f>
        <v>0</v>
      </c>
      <c r="I208" s="10">
        <f>3/24*OO[[#This Row],[65 (27JUN1985 00:00:00)-Water Temperature (C)]]*OO[[#This Row],[7]]/SUM(OO[7])</f>
        <v>0</v>
      </c>
      <c r="J208" s="10">
        <f>3/24*OO[[#This Row],[66 (27JUN1985 03:00:00)-Water Temperature (C)]]*OO[[#This Row],[8]]/SUM(OO[8])</f>
        <v>1.4027668646056485E-40</v>
      </c>
      <c r="K208" s="10">
        <f>3/24*OO[[#This Row],[67 (27JUN1985 06:00:00)-Water Temperature (C)]]*OO[[#This Row],[9]]/SUM(OO[9])</f>
        <v>1.015180252160721E-28</v>
      </c>
      <c r="L208" s="10">
        <f>3/24*OO[[#This Row],[68 (27JUN1985 09:00:00)-Water Temperature (C)]]*OO[[#This Row],[10]]/SUM(OO[10])</f>
        <v>3.4251417063755284E-17</v>
      </c>
      <c r="M208" s="10">
        <f>3/24*OO[[#This Row],[69 (27JUN1985 12:00:00)-Water Temperature (C)]]*OO[[#This Row],[11]]/SUM(OO[11])</f>
        <v>1.2240674448109938E-9</v>
      </c>
      <c r="N208" s="10">
        <f>3/24*OO[[#This Row],[70 (27JUN1985 15:00:00)-Water Temperature (C)]]*OO[[#This Row],[12]]/SUM(OO[12])</f>
        <v>1.7815212334811942E-6</v>
      </c>
      <c r="O208" s="10">
        <f>3/24*OO[[#This Row],[71 (27JUN1985 18:00:00)-Water Temperature (C)]]*OO[[#This Row],[13]]/SUM(OO[13])</f>
        <v>1.962431423215664E-4</v>
      </c>
      <c r="P208" s="10">
        <f>3/24*OO[[#This Row],[72 (27JUN1985 21:00:00)-Water Temperature (C)]]*OO[[#This Row],[14]]/SUM(OO[14])</f>
        <v>3.9936568666380651E-3</v>
      </c>
      <c r="Q208" s="10">
        <f>3/24*OO[[#This Row],[73 (28JUN1985 00:00:00)-Water Temperature (C)]]*OO[[#This Row],[15]]/SUM(OO[15])</f>
        <v>2.3167188245775409E-2</v>
      </c>
      <c r="R208" s="10">
        <f>3/24*OO[[#This Row],[74 (28JUN1985 03:00:00)-Water Temperature (C)]]*OO[[#This Row],[16]]/SUM(OO[16])</f>
        <v>5.0775241155411197E-2</v>
      </c>
      <c r="S208" s="10">
        <f>3/24*OO[[#This Row],[75 (28JUN1985 06:00:00)-Water Temperature (C)]]*OO[[#This Row],[17]]/SUM(OO[17])</f>
        <v>5.1332831261285877E-2</v>
      </c>
      <c r="T208" s="10">
        <f>3/24*OO[[#This Row],[76 (28JUN1985 09:00:00)-Water Temperature (C)]]*OO[[#This Row],[18]]/SUM(OO[18])</f>
        <v>2.7918743492450892E-2</v>
      </c>
      <c r="U208" s="10">
        <f>3/24*OO[[#This Row],[77 (28JUN1985 12:00:00)-Water Temperature (C)]]*OO[[#This Row],[19]]/SUM(OO[19])</f>
        <v>8.960485662452413E-3</v>
      </c>
      <c r="V208" s="10">
        <f>3/24000000*OO[[#This Row],[78 (28JUN1985 15:00:00)-Water Temperature (C)]]*OO[[#This Row],[20]]</f>
        <v>1.9068579969474999E-3</v>
      </c>
      <c r="W208" s="10">
        <f>3/24000000*OO[[#This Row],[79 (28JUN1985 18:00:00)-Water Temperature (C)]]*OO[[#This Row],[21]]</f>
        <v>3.1183256041087499E-4</v>
      </c>
      <c r="X208" s="10">
        <f>3/24000000*OO[[#This Row],[80 (28JUN1985 21:00:00)-Water Temperature (C)]]*OO[[#This Row],[22]]</f>
        <v>6.5021612794749988E-5</v>
      </c>
      <c r="Y208" s="10">
        <f>3/24000000*OO[[#This Row],[81 (29JUN1985 00:00:00)-Water Temperature (C)]]*OO[[#This Row],[23]]</f>
        <v>3.2685494183775E-5</v>
      </c>
      <c r="Z208" s="10">
        <f>3/24000000*OO[[#This Row],[82 (29JUN1985 03:00:00)-Water Temperature (C)]]*OO[[#This Row],[24]]</f>
        <v>2.6650009378125E-5</v>
      </c>
      <c r="AA208" s="10">
        <f>3/24000000*OO[[#This Row],[83 (29JUN1985 06:00:00)-Water Temperature (C)]]*OO[[#This Row],[25]]</f>
        <v>2.4262066075775001E-5</v>
      </c>
      <c r="AB208" s="10">
        <f>3/24000000*OO[[#This Row],[84 (29JUN1985 09:00:00)-Water Temperature (C)]]*OO[[#This Row],[26]]</f>
        <v>2.3396375075975E-5</v>
      </c>
      <c r="AC208" s="10">
        <f>3/24000000*OO[[#This Row],[85 (29JUN1985 12:00:00)-Water Temperature (C)]]*OO[[#This Row],[27]]</f>
        <v>2.2516782081299999E-5</v>
      </c>
      <c r="AD208" s="10">
        <f>3/24000000*OO[[#This Row],[86 (29JUN1985 15:00:00)-Water Temperature (C)]]*OO[[#This Row],[28]]</f>
        <v>2.1501804392362503E-5</v>
      </c>
      <c r="AE208" s="10">
        <f>3/24000000*OO[[#This Row],[88 (29JUN1985 21:00:00)-Water Temperature (C)]]*OO[[#This Row],[30]]</f>
        <v>1.856297438754E-5</v>
      </c>
      <c r="AF208" s="10">
        <f>3/24000000*OO[[#This Row],[88 (29JUN1985 21:00:00)-Water Temperature (C)]]*OO[[#This Row],[30]]</f>
        <v>1.856297438754E-5</v>
      </c>
      <c r="AG208" s="10">
        <f>3/24000000*OO[[#This Row],[89 (30JUN1985 00:00:00)-Water Temperature (C)]]*OO[[#This Row],[31]]</f>
        <v>1.67704829869375E-5</v>
      </c>
      <c r="AH208" s="10">
        <f>3/24000000*OO[[#This Row],[90 (30JUN1985 03:00:00)-Water Temperature (C)]]*OO[[#This Row],[32]]</f>
        <v>1.54165991480875E-5</v>
      </c>
      <c r="AI208" s="10">
        <f>3/24000000*OO[[#This Row],[91 (30JUN1985 06:00:00)-Water Temperature (C)]]*OO[[#This Row],[33]]</f>
        <v>1.5105615804925001E-5</v>
      </c>
      <c r="AJ208" s="10">
        <f>3/24000000*OO[[#This Row],[92 (30JUN1985 09:00:00)-Water Temperature (C)]]*OO[[#This Row],[34]]</f>
        <v>1.61907394371E-5</v>
      </c>
      <c r="AK208" s="10">
        <f>3/24000000*OO[[#This Row],[93 (30JUN1985 12:00:00)-Water Temperature (C)]]*OO[[#This Row],[35]]</f>
        <v>1.7462899758699997E-5</v>
      </c>
      <c r="AL208" s="10">
        <f>3/24000000*OO[[#This Row],[94 (30JUN1985 15:00:00)-Water Temperature (C)]]*OO[[#This Row],[36]]</f>
        <v>1.83952210148525E-5</v>
      </c>
      <c r="AM208" s="10">
        <f>3/24000000*OO[[#This Row],[95 (30JUN1985 18:00:00)-Water Temperature (C)]]*OO[[#This Row],[37]]</f>
        <v>1.8721174327801248E-5</v>
      </c>
      <c r="AN208" s="10">
        <f>3/24000000*OO[[#This Row],[96 (30JUN1985 21:00:00)-Water Temperature (C)]]*OO[[#This Row],[38]]</f>
        <v>1.7887254518003753E-5</v>
      </c>
      <c r="AO208" s="10">
        <f>3/24000000*OO[[#This Row],[97 (01JUL1985 00:00:00)-Water Temperature (C)]]*OO[[#This Row],[39]]</f>
        <v>1.6221426109921246E-5</v>
      </c>
      <c r="AP208" s="10">
        <f>3/24000000*OO[[#This Row],[98 (01JUL1985 03:00:00)-Water Temperature (C)]]*OO[[#This Row],[40]]</f>
        <v>1.45393009214375E-5</v>
      </c>
      <c r="AQ208" s="10">
        <f>3/24000000*OO[[#This Row],[99 (01JUL1985 06:00:00)-Water Temperature (C)]]*OO[[#This Row],[41]]</f>
        <v>1.30558766471225E-5</v>
      </c>
      <c r="AR208" s="10">
        <f>3/24000000*OO[[#This Row],[100 (01JUL1985 09:00:00)-Water Temperature (C)]]*OO[[#This Row],[42]]</f>
        <v>1.224155952296375E-5</v>
      </c>
      <c r="AS208" s="10">
        <f>3/24000000*OO[[#This Row],[101 (01JUL1985 12:00:00)-Water Temperature (C)]]*OO[[#This Row],[43]]</f>
        <v>1.1629094004059999E-5</v>
      </c>
      <c r="AT208" s="10">
        <f>3/24000000*OO[[#This Row],[102 (01JUL1985 15:00:00)-Water Temperature (C)]]*OO[[#This Row],[44]]</f>
        <v>1.1104688079109998E-5</v>
      </c>
      <c r="AU208" s="10">
        <f>3/24000000*OO[[#This Row],[103 (01JUL1985 18:00:00)-Water Temperature (C)]]*OO[[#This Row],[45]]</f>
        <v>1.060900866959E-5</v>
      </c>
      <c r="AV208" s="10">
        <f>3/24000000*OO[[#This Row],[104 (01JUL1985 21:00:00)-Water Temperature (C)]]*OO[[#This Row],[46]]</f>
        <v>9.7739683213499996E-6</v>
      </c>
      <c r="AW208" s="10">
        <f>3/24000000*OO[[#This Row],[105 (02JUL1985 00:00:00)-Water Temperature (C)]]*OO[[#This Row],[47]]</f>
        <v>8.7463991897549996E-6</v>
      </c>
      <c r="AX208" s="10">
        <f>3/24000000*OO[[#This Row],[106 (02JUL1985 03:00:00)-Water Temperature (C)]]*OO[[#This Row],[48]]</f>
        <v>7.7678871865775008E-6</v>
      </c>
      <c r="AY208" s="10">
        <f>3/24000000*OO[[#This Row],[107 (02JUL1985 06:00:00)-Water Temperature (C)]]*OO[[#This Row],[49]]</f>
        <v>6.8942851048374983E-6</v>
      </c>
      <c r="AZ208" s="10">
        <f>3/24000000*OO[[#This Row],[108 (02JUL1985 09:00:00)-Water Temperature (C)]]*OO[[#This Row],[50]]</f>
        <v>6.1954520919225012E-6</v>
      </c>
      <c r="BA208" s="10">
        <f>3/24000000*OO[[#This Row],[109 (02JUL1985 12:00:00)-Water Temperature (C)]]*OO[[#This Row],[51]]</f>
        <v>5.7866764579249994E-6</v>
      </c>
      <c r="BB208" s="10">
        <f>3/24000000*OO[[#This Row],[110 (02JUL1985 15:00:00)-Water Temperature (C)]]*OO[[#This Row],[52]]</f>
        <v>5.4336124025362488E-6</v>
      </c>
      <c r="BC208" s="10">
        <f>3/24000000*OO[[#This Row],[111 (02JUL1985 18:00:00)-Water Temperature (C)]]*OO[[#This Row],[53]]</f>
        <v>5.0984479671125006E-6</v>
      </c>
      <c r="BD208" s="10">
        <f>3/24000000*OO[[#This Row],[112 (02JUL1985 21:00:00)-Water Temperature (C)]]*OO[[#This Row],[54]]</f>
        <v>4.6470805037549995E-6</v>
      </c>
      <c r="BE208" s="10">
        <f>3/24000000*OO[[#This Row],[113 (03JUL1985 00:00:00)-Water Temperature (C)]]*OO[[#This Row],[55]]</f>
        <v>4.15409644844375E-6</v>
      </c>
      <c r="BF208" s="10">
        <f>3/24000000*OO[[#This Row],[114 (03JUL1985 03:00:00)-Water Temperature (C)]]*OO[[#This Row],[56]]</f>
        <v>3.6327297446212502E-6</v>
      </c>
      <c r="BG208" s="10">
        <f>3/24000000*OO[[#This Row],[115 (03JUL1985 06:00:00)-Water Temperature (C)]]*OO[[#This Row],[57]]</f>
        <v>3.1198278325974999E-6</v>
      </c>
      <c r="BH208" s="10">
        <f>3/24000000*OO[[#This Row],[116 (03JUL1985 09:00:00)-Water Temperature (C)]]*OO[[#This Row],[58]]</f>
        <v>2.6785480123250001E-6</v>
      </c>
      <c r="BI208" s="10">
        <f>3/24000000*OO[[#This Row],[117 (03JUL1985 12:00:00)-Water Temperature (C)]]*OO[[#This Row],[59]]</f>
        <v>2.3585598443875E-6</v>
      </c>
      <c r="BJ208" s="10">
        <f>3/24000000*OO[[#This Row],[118 (03JUL1985 15:00:00)-Water Temperature (C)]]*OO[[#This Row],[60]]</f>
        <v>2.0886424571809999E-6</v>
      </c>
      <c r="BK208" s="10">
        <f>3/24000000*OO[[#This Row],[119 (03JUL1985 18:00:00)-Water Temperature (C)]]*OO[[#This Row],[61]]</f>
        <v>1.8422769352137498E-6</v>
      </c>
      <c r="BL208" s="10">
        <f>3/24000000*OO[[#This Row],[120 (03JUL1985 21:00:00)-Water Temperature (C)]]*OO[[#This Row],[62]]</f>
        <v>1.5463970747066249E-6</v>
      </c>
      <c r="BM208" s="10">
        <f>3/24000000*OO[[#This Row],[121 (04JUL1985 00:00:00)-Water Temperature (C)]]*OO[[#This Row],[63]]</f>
        <v>1.2459707760124998E-6</v>
      </c>
      <c r="BN208" s="10">
        <f>3/24000000*OO[[#This Row],[122 (04JUL1985 03:00:00)-Water Temperature (C)]]*OO[[#This Row],[64]]</f>
        <v>9.8151612158137501E-7</v>
      </c>
      <c r="BO208" s="10">
        <f>3/24000000*OO[[#This Row],[123 (04JUL1985 06:00:00)-Water Temperature (C)]]*OO[[#This Row],[65]]</f>
        <v>7.7027901136799997E-7</v>
      </c>
      <c r="BP208" s="10">
        <f>3/24000000*OO[[#This Row],[124 (04JUL1985 09:00:00)-Water Temperature (C)]]*OO[[#This Row],[66]]</f>
        <v>6.366784660339999E-7</v>
      </c>
      <c r="BQ208" s="10">
        <f>3/24000000*OO[[#This Row],[125 (04JUL1985 12:00:00)-Water Temperature (C)]]*OO[[#This Row],[67]]</f>
        <v>5.5098025303737506E-7</v>
      </c>
      <c r="BR208" s="10">
        <f>3/24000000*OO[[#This Row],[126 (04JUL1985 15:00:00)-Water Temperature (C)]]*OO[[#This Row],[68]]</f>
        <v>4.9431214762875001E-7</v>
      </c>
      <c r="BS208" s="10">
        <f>3/24000000*OO[[#This Row],[127 (04JUL1985 18:00:00)-Water Temperature (C)]]*OO[[#This Row],[69]]</f>
        <v>4.60964449022625E-7</v>
      </c>
      <c r="BT208" s="10">
        <f>3/24000000*OO[[#This Row],[128 (04JUL1985 21:00:00)-Water Temperature (C)]]*OO[[#This Row],[70]]</f>
        <v>4.2780310650999991E-7</v>
      </c>
      <c r="BU208" s="10">
        <f>3/24000000*OO[[#This Row],[129 (05JUL1985 00:00:00)-Water Temperature (C)]]*OO[[#This Row],[71]]</f>
        <v>3.8580028400462501E-7</v>
      </c>
      <c r="BV208" s="10">
        <f>3/24000000*OO[[#This Row],[130 (05JUL1985 03:00:00)-Water Temperature (C)]]*OO[[#This Row],[72]]</f>
        <v>3.4501689657374996E-7</v>
      </c>
      <c r="BW208" s="10">
        <f>3/24000000*OO[[#This Row],[131 (05JUL1985 06:00:00)-Water Temperature (C)]]*OO[[#This Row],[73]]</f>
        <v>3.0859930758625E-7</v>
      </c>
      <c r="BX208" s="10">
        <f>3/24000000*OO[[#This Row],[132 (05JUL1985 09:00:00)-Water Temperature (C)]]*OO[[#This Row],[74]]</f>
        <v>2.8985554720100004E-7</v>
      </c>
      <c r="BY208" s="10">
        <f>3/24000000*OO[[#This Row],[133 (05JUL1985 12:00:00)-Water Temperature (C)]]*OO[[#This Row],[75]]</f>
        <v>2.8053778594574999E-7</v>
      </c>
      <c r="BZ208" s="10">
        <f>3/24000000*OO[[#This Row],[134 (05JUL1985 15:00:00)-Water Temperature (C)]]*OO[[#This Row],[76]]</f>
        <v>2.7878233755149994E-7</v>
      </c>
      <c r="CA208" s="10">
        <f>3/24000000*OO[[#This Row],[135 (05JUL1985 18:00:00)-Water Temperature (C)]]*OO[[#This Row],[77]]</f>
        <v>2.7938807043237506E-7</v>
      </c>
      <c r="CB208" s="10">
        <f>3/24000000*OO[[#This Row],[136 (05JUL1985 21:00:00)-Water Temperature (C)]]*OO[[#This Row],[78]]</f>
        <v>2.7224741948162503E-7</v>
      </c>
      <c r="CC208" s="10">
        <f>3/24000000*OO[[#This Row],[137 (06JUL1985 00:00:00)-Water Temperature (C)]]*OO[[#This Row],[79]]</f>
        <v>2.5692807923799998E-7</v>
      </c>
      <c r="CD208" s="10">
        <f>3/24000000*OO[[#This Row],[138 (06JUL1985 03:00:00)-Water Temperature (C)]]*OO[[#This Row],[80]]</f>
        <v>2.3952688926074995E-7</v>
      </c>
      <c r="CE208" s="10">
        <f>3/24000000*OO[[#This Row],[139 (06JUL1985 06:00:00)-Water Temperature (C)]]*OO[[#This Row],[81]]</f>
        <v>2.2276693989055E-7</v>
      </c>
      <c r="CF208" s="10">
        <f>3/24000000*OO[[#This Row],[140 (06JUL1985 09:00:00)-Water Temperature (C)]]*OO[[#This Row],[82]]</f>
        <v>2.1609132530125001E-7</v>
      </c>
      <c r="CG208" s="10">
        <f>3/24000000*OO[[#This Row],[141 (06JUL1985 12:00:00)-Water Temperature (C)]]*OO[[#This Row],[83]]</f>
        <v>2.1369941735002497E-7</v>
      </c>
      <c r="CH208" s="10">
        <f>3/24000000*OO[[#This Row],[142 (06JUL1985 15:00:00)-Water Temperature (C)]]*OO[[#This Row],[84]]</f>
        <v>2.1618505236751246E-7</v>
      </c>
      <c r="CI208" s="10">
        <f>3/24000000*OO[[#This Row],[143 (06JUL1985 18:00:00)-Water Temperature (C)]]*OO[[#This Row],[85]]</f>
        <v>2.1981512912715003E-7</v>
      </c>
      <c r="CJ208" s="10">
        <f>3/24000000*OO[[#This Row],[144 (06JUL1985 21:00:00)-Water Temperature (C)]]*OO[[#This Row],[86]]</f>
        <v>2.18895494609225E-7</v>
      </c>
      <c r="CK208" s="10">
        <f>3/24000000*OO[[#This Row],[145 (07JUL1985 00:00:00)-Water Temperature (C)]]*OO[[#This Row],[87]]</f>
        <v>2.1084714451181246E-7</v>
      </c>
      <c r="CL208" s="10">
        <f>3/24000000*OO[[#This Row],[146 (07JUL1985 03:00:00)-Water Temperature (C)]]*OO[[#This Row],[88]]</f>
        <v>1.9954252474874996E-7</v>
      </c>
      <c r="CM208" s="10">
        <f>3/24000000*OO[[#This Row],[147 (07JUL1985 06:00:00)-Water Temperature (C)]]*OO[[#This Row],[89]]</f>
        <v>1.8693761856528749E-7</v>
      </c>
      <c r="CN208" s="10">
        <f>3/24000000*OO[[#This Row],[148 (07JUL1985 09:00:00)-Water Temperature (C)]]*OO[[#This Row],[90]]</f>
        <v>1.8036580013156249E-7</v>
      </c>
      <c r="CO208" s="10">
        <f>3/24000000*OO[[#This Row],[149 (07JUL1985 12:00:00)-Water Temperature (C)]]*OO[[#This Row],[91]]</f>
        <v>1.7237857935599997E-7</v>
      </c>
      <c r="CP208" s="10">
        <f>3/24000000*OO[[#This Row],[150 (07JUL1985 15:00:00)-Water Temperature (C)]]*OO[[#This Row],[92]]</f>
        <v>1.7177328534749999E-7</v>
      </c>
      <c r="CQ208" s="10">
        <f>3/24000000*OO[[#This Row],[151 (07JUL1985 18:00:00)-Water Temperature (C)]]*OO[[#This Row],[93]]</f>
        <v>1.7223417093671249E-7</v>
      </c>
      <c r="CR208" s="10">
        <f>3/24000000*OO[[#This Row],[152 (07JUL1985 21:00:00)-Water Temperature (C)]]*OO[[#This Row],[94]]</f>
        <v>1.6964255884218751E-7</v>
      </c>
      <c r="CS208" s="10">
        <f>3/24000000*OO[[#This Row],[153 (08JUL1985 00:00:00)-Water Temperature (C)]]*OO[[#This Row],[95]]</f>
        <v>1.6215533228466249E-7</v>
      </c>
      <c r="CT208" s="10">
        <f>3/24000000*OO[[#This Row],[154 (08JUL1985 03:00:00)-Water Temperature (C)]]*OO[[#This Row],[96]]</f>
        <v>1.5190428501825E-7</v>
      </c>
      <c r="CU208" s="10">
        <f>3/24000000*OO[[#This Row],[155 (08JUL1985 06:00:00)-Water Temperature (C)]]*OO[[#This Row],[97]]</f>
        <v>1.4164239240418751E-7</v>
      </c>
      <c r="CV208" s="10">
        <f>3/24000000*OO[[#This Row],[156 (08JUL1985 09:00:00)-Water Temperature (C)]]*OO[[#This Row],[98]]</f>
        <v>1.369063553515E-7</v>
      </c>
      <c r="CW208" s="10">
        <f>3/24000000*OO[[#This Row],[157 (08JUL1985 12:00:00)-Water Temperature (C)]]*OO[[#This Row],[99]]</f>
        <v>1.3451591305259999E-7</v>
      </c>
    </row>
    <row r="209" spans="1:101" x14ac:dyDescent="0.35">
      <c r="A209" t="s">
        <v>215</v>
      </c>
      <c r="B209">
        <v>971.678</v>
      </c>
      <c r="C209" s="10">
        <f>3/24*OO[[#This Row],[59 (26JUN1985 06:00:00)-Water Temperature (C)]]*OO[[#This Row],[1]]/SUM(OO[1])</f>
        <v>0</v>
      </c>
      <c r="D209" s="10">
        <f>3/24*OO[[#This Row],[60 (26JUN1985 09:00:00)-Water Temperature (C)]]*OO[[#This Row],[2]]/SUM(OO[2])</f>
        <v>0</v>
      </c>
      <c r="E209" s="10">
        <f>3/24*OO[[#This Row],[61 (26JUN1985 12:00:00)-Water Temperature (C)]]*OO[[#This Row],[3]]/SUM(OO[3])</f>
        <v>0</v>
      </c>
      <c r="F209" s="10">
        <f>3/24*OO[[#This Row],[62 (26JUN1985 15:00:00)-Water Temperature (C)]]*OO[[#This Row],[4]]/SUM(OO[4])</f>
        <v>0</v>
      </c>
      <c r="G209" s="10">
        <f>3/24*OO[[#This Row],[63 (26JUN1985 18:00:00)-Water Temperature (C)]]*OO[[#This Row],[5]]/SUM(OO[5])</f>
        <v>0</v>
      </c>
      <c r="H209" s="10">
        <f>3/24*OO[[#This Row],[64 (26JUN1985 21:00:00)-Water Temperature (C)]]*OO[[#This Row],[6]]/SUM(OO[6])</f>
        <v>0</v>
      </c>
      <c r="I209" s="10">
        <f>3/24*OO[[#This Row],[65 (27JUN1985 00:00:00)-Water Temperature (C)]]*OO[[#This Row],[7]]/SUM(OO[7])</f>
        <v>0</v>
      </c>
      <c r="J209" s="10">
        <f>3/24*OO[[#This Row],[66 (27JUN1985 03:00:00)-Water Temperature (C)]]*OO[[#This Row],[8]]/SUM(OO[8])</f>
        <v>2.7405392320720274E-41</v>
      </c>
      <c r="K209" s="10">
        <f>3/24*OO[[#This Row],[67 (27JUN1985 06:00:00)-Water Temperature (C)]]*OO[[#This Row],[9]]/SUM(OO[9])</f>
        <v>1.9890883708451622E-29</v>
      </c>
      <c r="L209" s="10">
        <f>3/24*OO[[#This Row],[68 (27JUN1985 09:00:00)-Water Temperature (C)]]*OO[[#This Row],[10]]/SUM(OO[10])</f>
        <v>7.0063846009956713E-18</v>
      </c>
      <c r="M209" s="10">
        <f>3/24*OO[[#This Row],[69 (27JUN1985 12:00:00)-Water Temperature (C)]]*OO[[#This Row],[11]]/SUM(OO[11])</f>
        <v>8.0426456227373041E-10</v>
      </c>
      <c r="N209" s="10">
        <f>3/24*OO[[#This Row],[70 (27JUN1985 15:00:00)-Water Temperature (C)]]*OO[[#This Row],[12]]/SUM(OO[12])</f>
        <v>1.5163044002395872E-6</v>
      </c>
      <c r="O209" s="10">
        <f>3/24*OO[[#This Row],[71 (27JUN1985 18:00:00)-Water Temperature (C)]]*OO[[#This Row],[13]]/SUM(OO[13])</f>
        <v>1.956533806471489E-4</v>
      </c>
      <c r="P209" s="10">
        <f>3/24*OO[[#This Row],[72 (27JUN1985 21:00:00)-Water Temperature (C)]]*OO[[#This Row],[14]]/SUM(OO[14])</f>
        <v>4.4955904939811032E-3</v>
      </c>
      <c r="Q209" s="10">
        <f>3/24*OO[[#This Row],[73 (28JUN1985 00:00:00)-Water Temperature (C)]]*OO[[#This Row],[15]]/SUM(OO[15])</f>
        <v>2.8849161404368742E-2</v>
      </c>
      <c r="R209" s="10">
        <f>3/24*OO[[#This Row],[74 (28JUN1985 03:00:00)-Water Temperature (C)]]*OO[[#This Row],[16]]/SUM(OO[16])</f>
        <v>6.891877732688384E-2</v>
      </c>
      <c r="S209" s="10">
        <f>3/24*OO[[#This Row],[75 (28JUN1985 06:00:00)-Water Temperature (C)]]*OO[[#This Row],[17]]/SUM(OO[17])</f>
        <v>7.5070141606604066E-2</v>
      </c>
      <c r="T209" s="10">
        <f>3/24*OO[[#This Row],[76 (28JUN1985 09:00:00)-Water Temperature (C)]]*OO[[#This Row],[18]]/SUM(OO[18])</f>
        <v>4.3596813767363282E-2</v>
      </c>
      <c r="U209" s="10">
        <f>3/24*OO[[#This Row],[77 (28JUN1985 12:00:00)-Water Temperature (C)]]*OO[[#This Row],[19]]/SUM(OO[19])</f>
        <v>1.4807956308097616E-2</v>
      </c>
      <c r="V209" s="10">
        <f>3/24000000*OO[[#This Row],[78 (28JUN1985 15:00:00)-Water Temperature (C)]]*OO[[#This Row],[20]]</f>
        <v>3.2980846854474997E-3</v>
      </c>
      <c r="W209" s="10">
        <f>3/24000000*OO[[#This Row],[79 (28JUN1985 18:00:00)-Water Temperature (C)]]*OO[[#This Row],[21]]</f>
        <v>5.4914772153337498E-4</v>
      </c>
      <c r="X209" s="10">
        <f>3/24000000*OO[[#This Row],[80 (28JUN1985 21:00:00)-Water Temperature (C)]]*OO[[#This Row],[22]]</f>
        <v>1.0647535677948749E-4</v>
      </c>
      <c r="Y209" s="10">
        <f>3/24000000*OO[[#This Row],[81 (29JUN1985 00:00:00)-Water Temperature (C)]]*OO[[#This Row],[23]]</f>
        <v>4.823978360822499E-5</v>
      </c>
      <c r="Z209" s="10">
        <f>3/24000000*OO[[#This Row],[82 (29JUN1985 03:00:00)-Water Temperature (C)]]*OO[[#This Row],[24]]</f>
        <v>3.8190613192524994E-5</v>
      </c>
      <c r="AA209" s="10">
        <f>3/24000000*OO[[#This Row],[83 (29JUN1985 06:00:00)-Water Temperature (C)]]*OO[[#This Row],[25]]</f>
        <v>3.45135470292375E-5</v>
      </c>
      <c r="AB209" s="10">
        <f>3/24000000*OO[[#This Row],[84 (29JUN1985 09:00:00)-Water Temperature (C)]]*OO[[#This Row],[26]]</f>
        <v>3.3153784682400002E-5</v>
      </c>
      <c r="AC209" s="10">
        <f>3/24000000*OO[[#This Row],[85 (29JUN1985 12:00:00)-Water Temperature (C)]]*OO[[#This Row],[27]]</f>
        <v>3.1893497976800001E-5</v>
      </c>
      <c r="AD209" s="10">
        <f>3/24000000*OO[[#This Row],[86 (29JUN1985 15:00:00)-Water Temperature (C)]]*OO[[#This Row],[28]]</f>
        <v>3.0454889735549996E-5</v>
      </c>
      <c r="AE209" s="10">
        <f>3/24000000*OO[[#This Row],[88 (29JUN1985 21:00:00)-Water Temperature (C)]]*OO[[#This Row],[30]]</f>
        <v>2.6273990152337499E-5</v>
      </c>
      <c r="AF209" s="10">
        <f>3/24000000*OO[[#This Row],[88 (29JUN1985 21:00:00)-Water Temperature (C)]]*OO[[#This Row],[30]]</f>
        <v>2.6273990152337499E-5</v>
      </c>
      <c r="AG209" s="10">
        <f>3/24000000*OO[[#This Row],[89 (30JUN1985 00:00:00)-Water Temperature (C)]]*OO[[#This Row],[31]]</f>
        <v>2.3691317245199997E-5</v>
      </c>
      <c r="AH209" s="10">
        <f>3/24000000*OO[[#This Row],[90 (30JUN1985 03:00:00)-Water Temperature (C)]]*OO[[#This Row],[32]]</f>
        <v>2.16632059653E-5</v>
      </c>
      <c r="AI209" s="10">
        <f>3/24000000*OO[[#This Row],[91 (30JUN1985 06:00:00)-Water Temperature (C)]]*OO[[#This Row],[33]]</f>
        <v>2.1052003054799999E-5</v>
      </c>
      <c r="AJ209" s="10">
        <f>3/24000000*OO[[#This Row],[92 (30JUN1985 09:00:00)-Water Temperature (C)]]*OO[[#This Row],[34]]</f>
        <v>2.2441676000824997E-5</v>
      </c>
      <c r="AK209" s="10">
        <f>3/24000000*OO[[#This Row],[93 (30JUN1985 12:00:00)-Water Temperature (C)]]*OO[[#This Row],[35]]</f>
        <v>2.4206996200637497E-5</v>
      </c>
      <c r="AL209" s="10">
        <f>3/24000000*OO[[#This Row],[94 (30JUN1985 15:00:00)-Water Temperature (C)]]*OO[[#This Row],[36]]</f>
        <v>2.5544282944699999E-5</v>
      </c>
      <c r="AM209" s="10">
        <f>3/24000000*OO[[#This Row],[95 (30JUN1985 18:00:00)-Water Temperature (C)]]*OO[[#This Row],[37]]</f>
        <v>2.6088630357174998E-5</v>
      </c>
      <c r="AN209" s="10">
        <f>3/24000000*OO[[#This Row],[96 (30JUN1985 21:00:00)-Water Temperature (C)]]*OO[[#This Row],[38]]</f>
        <v>2.5003000615212499E-5</v>
      </c>
      <c r="AO209" s="10">
        <f>3/24000000*OO[[#This Row],[97 (01JUL1985 00:00:00)-Water Temperature (C)]]*OO[[#This Row],[39]]</f>
        <v>2.2698138782175E-5</v>
      </c>
      <c r="AP209" s="10">
        <f>3/24000000*OO[[#This Row],[98 (01JUL1985 03:00:00)-Water Temperature (C)]]*OO[[#This Row],[40]]</f>
        <v>2.0349199093552501E-5</v>
      </c>
      <c r="AQ209" s="10">
        <f>3/24000000*OO[[#This Row],[99 (01JUL1985 06:00:00)-Water Temperature (C)]]*OO[[#This Row],[41]]</f>
        <v>1.8261019732779996E-5</v>
      </c>
      <c r="AR209" s="10">
        <f>3/24000000*OO[[#This Row],[100 (01JUL1985 09:00:00)-Water Temperature (C)]]*OO[[#This Row],[42]]</f>
        <v>1.7086390275715E-5</v>
      </c>
      <c r="AS209" s="10">
        <f>3/24000000*OO[[#This Row],[101 (01JUL1985 12:00:00)-Water Temperature (C)]]*OO[[#This Row],[43]]</f>
        <v>1.6198846396999996E-5</v>
      </c>
      <c r="AT209" s="10">
        <f>3/24000000*OO[[#This Row],[102 (01JUL1985 15:00:00)-Water Temperature (C)]]*OO[[#This Row],[44]]</f>
        <v>1.5432795633157499E-5</v>
      </c>
      <c r="AU209" s="10">
        <f>3/24000000*OO[[#This Row],[103 (01JUL1985 18:00:00)-Water Temperature (C)]]*OO[[#This Row],[45]]</f>
        <v>1.4728214604675E-5</v>
      </c>
      <c r="AV209" s="10">
        <f>3/24000000*OO[[#This Row],[104 (01JUL1985 21:00:00)-Water Temperature (C)]]*OO[[#This Row],[46]]</f>
        <v>1.3581614723074997E-5</v>
      </c>
      <c r="AW209" s="10">
        <f>3/24000000*OO[[#This Row],[105 (02JUL1985 00:00:00)-Water Temperature (C)]]*OO[[#This Row],[47]]</f>
        <v>1.2162248911920001E-5</v>
      </c>
      <c r="AX209" s="10">
        <f>3/24000000*OO[[#This Row],[106 (02JUL1985 03:00:00)-Water Temperature (C)]]*OO[[#This Row],[48]]</f>
        <v>1.0802733045040001E-5</v>
      </c>
      <c r="AY209" s="10">
        <f>3/24000000*OO[[#This Row],[107 (02JUL1985 06:00:00)-Water Temperature (C)]]*OO[[#This Row],[49]]</f>
        <v>9.5823561566925008E-6</v>
      </c>
      <c r="AZ209" s="10">
        <f>3/24000000*OO[[#This Row],[108 (02JUL1985 09:00:00)-Water Temperature (C)]]*OO[[#This Row],[50]]</f>
        <v>8.5945828631349993E-6</v>
      </c>
      <c r="BA209" s="10">
        <f>3/24000000*OO[[#This Row],[109 (02JUL1985 12:00:00)-Water Temperature (C)]]*OO[[#This Row],[51]]</f>
        <v>8.0020746056124989E-6</v>
      </c>
      <c r="BB209" s="10">
        <f>3/24000000*OO[[#This Row],[110 (02JUL1985 15:00:00)-Water Temperature (C)]]*OO[[#This Row],[52]]</f>
        <v>7.5008731434900002E-6</v>
      </c>
      <c r="BC209" s="10">
        <f>3/24000000*OO[[#This Row],[111 (02JUL1985 18:00:00)-Water Temperature (C)]]*OO[[#This Row],[53]]</f>
        <v>7.0387573224499992E-6</v>
      </c>
      <c r="BD209" s="10">
        <f>3/24000000*OO[[#This Row],[112 (02JUL1985 21:00:00)-Water Temperature (C)]]*OO[[#This Row],[54]]</f>
        <v>6.4261661790425005E-6</v>
      </c>
      <c r="BE209" s="10">
        <f>3/24000000*OO[[#This Row],[113 (03JUL1985 00:00:00)-Water Temperature (C)]]*OO[[#This Row],[55]]</f>
        <v>5.7569004751999997E-6</v>
      </c>
      <c r="BF209" s="10">
        <f>3/24000000*OO[[#This Row],[114 (03JUL1985 03:00:00)-Water Temperature (C)]]*OO[[#This Row],[56]]</f>
        <v>5.0438501073799998E-6</v>
      </c>
      <c r="BG209" s="10">
        <f>3/24000000*OO[[#This Row],[115 (03JUL1985 06:00:00)-Water Temperature (C)]]*OO[[#This Row],[57]]</f>
        <v>4.3397661172799996E-6</v>
      </c>
      <c r="BH209" s="10">
        <f>3/24000000*OO[[#This Row],[116 (03JUL1985 09:00:00)-Water Temperature (C)]]*OO[[#This Row],[58]]</f>
        <v>3.7269853553249993E-6</v>
      </c>
      <c r="BI209" s="10">
        <f>3/24000000*OO[[#This Row],[117 (03JUL1985 12:00:00)-Water Temperature (C)]]*OO[[#This Row],[59]]</f>
        <v>3.2785389494099997E-6</v>
      </c>
      <c r="BJ209" s="10">
        <f>3/24000000*OO[[#This Row],[118 (03JUL1985 15:00:00)-Water Temperature (C)]]*OO[[#This Row],[60]]</f>
        <v>2.9040350555812495E-6</v>
      </c>
      <c r="BK209" s="10">
        <f>3/24000000*OO[[#This Row],[119 (03JUL1985 18:00:00)-Water Temperature (C)]]*OO[[#This Row],[61]]</f>
        <v>2.5665118546500003E-6</v>
      </c>
      <c r="BL209" s="10">
        <f>3/24000000*OO[[#This Row],[120 (03JUL1985 21:00:00)-Water Temperature (C)]]*OO[[#This Row],[62]]</f>
        <v>2.1627882085397496E-6</v>
      </c>
      <c r="BM209" s="10">
        <f>3/24000000*OO[[#This Row],[121 (04JUL1985 00:00:00)-Water Temperature (C)]]*OO[[#This Row],[63]]</f>
        <v>1.7491246107359999E-6</v>
      </c>
      <c r="BN209" s="10">
        <f>3/24000000*OO[[#This Row],[122 (04JUL1985 03:00:00)-Water Temperature (C)]]*OO[[#This Row],[64]]</f>
        <v>1.3811769948964999E-6</v>
      </c>
      <c r="BO209" s="10">
        <f>3/24000000*OO[[#This Row],[123 (04JUL1985 06:00:00)-Water Temperature (C)]]*OO[[#This Row],[65]]</f>
        <v>1.0832364112274998E-6</v>
      </c>
      <c r="BP209" s="10">
        <f>3/24000000*OO[[#This Row],[124 (04JUL1985 09:00:00)-Water Temperature (C)]]*OO[[#This Row],[66]]</f>
        <v>8.9120035093125008E-7</v>
      </c>
      <c r="BQ209" s="10">
        <f>3/24000000*OO[[#This Row],[125 (04JUL1985 12:00:00)-Water Temperature (C)]]*OO[[#This Row],[67]]</f>
        <v>7.6728239575750001E-7</v>
      </c>
      <c r="BR209" s="10">
        <f>3/24000000*OO[[#This Row],[126 (04JUL1985 15:00:00)-Water Temperature (C)]]*OO[[#This Row],[68]]</f>
        <v>6.8489842626562499E-7</v>
      </c>
      <c r="BS209" s="10">
        <f>3/24000000*OO[[#This Row],[127 (04JUL1985 18:00:00)-Water Temperature (C)]]*OO[[#This Row],[69]]</f>
        <v>6.3656971924000004E-7</v>
      </c>
      <c r="BT209" s="10">
        <f>3/24000000*OO[[#This Row],[128 (04JUL1985 21:00:00)-Water Temperature (C)]]*OO[[#This Row],[70]]</f>
        <v>5.9048110779750002E-7</v>
      </c>
      <c r="BU209" s="10">
        <f>3/24000000*OO[[#This Row],[129 (05JUL1985 00:00:00)-Water Temperature (C)]]*OO[[#This Row],[71]]</f>
        <v>5.3284849642662504E-7</v>
      </c>
      <c r="BV209" s="10">
        <f>3/24000000*OO[[#This Row],[130 (05JUL1985 03:00:00)-Water Temperature (C)]]*OO[[#This Row],[72]]</f>
        <v>4.7704683240637496E-7</v>
      </c>
      <c r="BW209" s="10">
        <f>3/24000000*OO[[#This Row],[131 (05JUL1985 06:00:00)-Water Temperature (C)]]*OO[[#This Row],[73]]</f>
        <v>4.2675874953749996E-7</v>
      </c>
      <c r="BX209" s="10">
        <f>3/24000000*OO[[#This Row],[132 (05JUL1985 09:00:00)-Water Temperature (C)]]*OO[[#This Row],[74]]</f>
        <v>4.0007905393749996E-7</v>
      </c>
      <c r="BY209" s="10">
        <f>3/24000000*OO[[#This Row],[133 (05JUL1985 12:00:00)-Water Temperature (C)]]*OO[[#This Row],[75]]</f>
        <v>3.8621084588449998E-7</v>
      </c>
      <c r="BZ209" s="10">
        <f>3/24000000*OO[[#This Row],[134 (05JUL1985 15:00:00)-Water Temperature (C)]]*OO[[#This Row],[76]]</f>
        <v>3.8266100600837499E-7</v>
      </c>
      <c r="CA209" s="10">
        <f>3/24000000*OO[[#This Row],[135 (05JUL1985 18:00:00)-Water Temperature (C)]]*OO[[#This Row],[77]]</f>
        <v>3.8295767440600001E-7</v>
      </c>
      <c r="CB209" s="10">
        <f>3/24000000*OO[[#This Row],[136 (05JUL1985 21:00:00)-Water Temperature (C)]]*OO[[#This Row],[78]]</f>
        <v>3.7344661836300001E-7</v>
      </c>
      <c r="CC209" s="10">
        <f>3/24000000*OO[[#This Row],[137 (06JUL1985 00:00:00)-Water Temperature (C)]]*OO[[#This Row],[79]]</f>
        <v>3.5292530841574997E-7</v>
      </c>
      <c r="CD209" s="10">
        <f>3/24000000*OO[[#This Row],[138 (06JUL1985 03:00:00)-Water Temperature (C)]]*OO[[#This Row],[80]]</f>
        <v>3.2955412774912496E-7</v>
      </c>
      <c r="CE209" s="10">
        <f>3/24000000*OO[[#This Row],[139 (06JUL1985 06:00:00)-Water Temperature (C)]]*OO[[#This Row],[81]]</f>
        <v>3.0667455246187497E-7</v>
      </c>
      <c r="CF209" s="10">
        <f>3/24000000*OO[[#This Row],[140 (06JUL1985 09:00:00)-Water Temperature (C)]]*OO[[#This Row],[82]]</f>
        <v>2.9715235441112496E-7</v>
      </c>
      <c r="CG209" s="10">
        <f>3/24000000*OO[[#This Row],[141 (06JUL1985 12:00:00)-Water Temperature (C)]]*OO[[#This Row],[83]]</f>
        <v>2.93338530210375E-7</v>
      </c>
      <c r="CH209" s="10">
        <f>3/24000000*OO[[#This Row],[142 (06JUL1985 15:00:00)-Water Temperature (C)]]*OO[[#This Row],[84]]</f>
        <v>2.9592969394874999E-7</v>
      </c>
      <c r="CI209" s="10">
        <f>3/24000000*OO[[#This Row],[143 (06JUL1985 18:00:00)-Water Temperature (C)]]*OO[[#This Row],[85]]</f>
        <v>3.0038739328375003E-7</v>
      </c>
      <c r="CJ209" s="10">
        <f>3/24000000*OO[[#This Row],[144 (06JUL1985 21:00:00)-Water Temperature (C)]]*OO[[#This Row],[86]]</f>
        <v>2.9931227225675001E-7</v>
      </c>
      <c r="CK209" s="10">
        <f>3/24000000*OO[[#This Row],[145 (07JUL1985 00:00:00)-Water Temperature (C)]]*OO[[#This Row],[87]]</f>
        <v>2.88869041615E-7</v>
      </c>
      <c r="CL209" s="10">
        <f>3/24000000*OO[[#This Row],[146 (07JUL1985 03:00:00)-Water Temperature (C)]]*OO[[#This Row],[88]]</f>
        <v>2.7403749147924996E-7</v>
      </c>
      <c r="CM209" s="10">
        <f>3/24000000*OO[[#This Row],[147 (07JUL1985 06:00:00)-Water Temperature (C)]]*OO[[#This Row],[89]]</f>
        <v>2.5705903597312502E-7</v>
      </c>
      <c r="CN209" s="10">
        <f>3/24000000*OO[[#This Row],[148 (07JUL1985 09:00:00)-Water Temperature (C)]]*OO[[#This Row],[90]]</f>
        <v>2.4784606132499997E-7</v>
      </c>
      <c r="CO209" s="10">
        <f>3/24000000*OO[[#This Row],[149 (07JUL1985 12:00:00)-Water Temperature (C)]]*OO[[#This Row],[91]]</f>
        <v>2.3659399117919999E-7</v>
      </c>
      <c r="CP209" s="10">
        <f>3/24000000*OO[[#This Row],[150 (07JUL1985 15:00:00)-Water Temperature (C)]]*OO[[#This Row],[92]]</f>
        <v>2.3511846444089996E-7</v>
      </c>
      <c r="CQ209" s="10">
        <f>3/24000000*OO[[#This Row],[151 (07JUL1985 18:00:00)-Water Temperature (C)]]*OO[[#This Row],[93]]</f>
        <v>2.3558139255481247E-7</v>
      </c>
      <c r="CR209" s="10">
        <f>3/24000000*OO[[#This Row],[152 (07JUL1985 21:00:00)-Water Temperature (C)]]*OO[[#This Row],[94]]</f>
        <v>2.3221956081116249E-7</v>
      </c>
      <c r="CS209" s="10">
        <f>3/24000000*OO[[#This Row],[153 (08JUL1985 00:00:00)-Water Temperature (C)]]*OO[[#This Row],[95]]</f>
        <v>2.2244113398044996E-7</v>
      </c>
      <c r="CT209" s="10">
        <f>3/24000000*OO[[#This Row],[154 (08JUL1985 03:00:00)-Water Temperature (C)]]*OO[[#This Row],[96]]</f>
        <v>2.0881903269149999E-7</v>
      </c>
      <c r="CU209" s="10">
        <f>3/24000000*OO[[#This Row],[155 (08JUL1985 06:00:00)-Water Temperature (C)]]*OO[[#This Row],[97]]</f>
        <v>1.9497720777648749E-7</v>
      </c>
      <c r="CV209" s="10">
        <f>3/24000000*OO[[#This Row],[156 (08JUL1985 09:00:00)-Water Temperature (C)]]*OO[[#This Row],[98]]</f>
        <v>1.8839358880361248E-7</v>
      </c>
      <c r="CW209" s="10">
        <f>3/24000000*OO[[#This Row],[157 (08JUL1985 12:00:00)-Water Temperature (C)]]*OO[[#This Row],[99]]</f>
        <v>1.8489690522562498E-7</v>
      </c>
    </row>
    <row r="210" spans="1:101" x14ac:dyDescent="0.35">
      <c r="A210" t="s">
        <v>216</v>
      </c>
      <c r="B210">
        <v>1010.93</v>
      </c>
      <c r="C210" s="10">
        <f>3/24*OO[[#This Row],[59 (26JUN1985 06:00:00)-Water Temperature (C)]]*OO[[#This Row],[1]]/SUM(OO[1])</f>
        <v>0</v>
      </c>
      <c r="D210" s="10">
        <f>3/24*OO[[#This Row],[60 (26JUN1985 09:00:00)-Water Temperature (C)]]*OO[[#This Row],[2]]/SUM(OO[2])</f>
        <v>0</v>
      </c>
      <c r="E210" s="10">
        <f>3/24*OO[[#This Row],[61 (26JUN1985 12:00:00)-Water Temperature (C)]]*OO[[#This Row],[3]]/SUM(OO[3])</f>
        <v>0</v>
      </c>
      <c r="F210" s="10">
        <f>3/24*OO[[#This Row],[62 (26JUN1985 15:00:00)-Water Temperature (C)]]*OO[[#This Row],[4]]/SUM(OO[4])</f>
        <v>0</v>
      </c>
      <c r="G210" s="10">
        <f>3/24*OO[[#This Row],[63 (26JUN1985 18:00:00)-Water Temperature (C)]]*OO[[#This Row],[5]]/SUM(OO[5])</f>
        <v>0</v>
      </c>
      <c r="H210" s="10">
        <f>3/24*OO[[#This Row],[64 (26JUN1985 21:00:00)-Water Temperature (C)]]*OO[[#This Row],[6]]/SUM(OO[6])</f>
        <v>0</v>
      </c>
      <c r="I210" s="10">
        <f>3/24*OO[[#This Row],[65 (27JUN1985 00:00:00)-Water Temperature (C)]]*OO[[#This Row],[7]]/SUM(OO[7])</f>
        <v>0</v>
      </c>
      <c r="J210" s="10">
        <f>3/24*OO[[#This Row],[66 (27JUN1985 03:00:00)-Water Temperature (C)]]*OO[[#This Row],[8]]/SUM(OO[8])</f>
        <v>4.2774401171166528E-42</v>
      </c>
      <c r="K210" s="10">
        <f>3/24*OO[[#This Row],[67 (27JUN1985 06:00:00)-Water Temperature (C)]]*OO[[#This Row],[9]]/SUM(OO[9])</f>
        <v>3.1869399887947755E-30</v>
      </c>
      <c r="L210" s="10">
        <f>3/24*OO[[#This Row],[68 (27JUN1985 09:00:00)-Water Temperature (C)]]*OO[[#This Row],[10]]/SUM(OO[10])</f>
        <v>1.1934370386129248E-18</v>
      </c>
      <c r="M210" s="10">
        <f>3/24*OO[[#This Row],[69 (27JUN1985 12:00:00)-Water Temperature (C)]]*OO[[#This Row],[11]]/SUM(OO[11])</f>
        <v>3.5381748133649238E-10</v>
      </c>
      <c r="N210" s="10">
        <f>3/24*OO[[#This Row],[70 (27JUN1985 15:00:00)-Water Temperature (C)]]*OO[[#This Row],[12]]/SUM(OO[12])</f>
        <v>9.0019442005100108E-7</v>
      </c>
      <c r="O210" s="10">
        <f>3/24*OO[[#This Row],[71 (27JUN1985 18:00:00)-Water Temperature (C)]]*OO[[#This Row],[13]]/SUM(OO[13])</f>
        <v>1.3735312752433582E-4</v>
      </c>
      <c r="P210" s="10">
        <f>3/24*OO[[#This Row],[72 (27JUN1985 21:00:00)-Water Temperature (C)]]*OO[[#This Row],[14]]/SUM(OO[14])</f>
        <v>3.5667609126675826E-3</v>
      </c>
      <c r="Q210" s="10">
        <f>3/24*OO[[#This Row],[73 (28JUN1985 00:00:00)-Water Temperature (C)]]*OO[[#This Row],[15]]/SUM(OO[15])</f>
        <v>2.5249533249212235E-2</v>
      </c>
      <c r="R210" s="10">
        <f>3/24*OO[[#This Row],[74 (28JUN1985 03:00:00)-Water Temperature (C)]]*OO[[#This Row],[16]]/SUM(OO[16])</f>
        <v>6.5389454231666588E-2</v>
      </c>
      <c r="S210" s="10">
        <f>3/24*OO[[#This Row],[75 (28JUN1985 06:00:00)-Water Temperature (C)]]*OO[[#This Row],[17]]/SUM(OO[17])</f>
        <v>7.6183477727771912E-2</v>
      </c>
      <c r="T210" s="10">
        <f>3/24*OO[[#This Row],[76 (28JUN1985 09:00:00)-Water Temperature (C)]]*OO[[#This Row],[18]]/SUM(OO[18])</f>
        <v>4.6853824954249258E-2</v>
      </c>
      <c r="U210" s="10">
        <f>3/24*OO[[#This Row],[77 (28JUN1985 12:00:00)-Water Temperature (C)]]*OO[[#This Row],[19]]/SUM(OO[19])</f>
        <v>1.6677926011530963E-2</v>
      </c>
      <c r="V210" s="10">
        <f>3/24000000*OO[[#This Row],[78 (28JUN1985 15:00:00)-Water Temperature (C)]]*OO[[#This Row],[20]]</f>
        <v>3.8531415997000002E-3</v>
      </c>
      <c r="W210" s="10">
        <f>3/24000000*OO[[#This Row],[79 (28JUN1985 18:00:00)-Water Temperature (C)]]*OO[[#This Row],[21]]</f>
        <v>6.5166735076775E-4</v>
      </c>
      <c r="X210" s="10">
        <f>3/24000000*OO[[#This Row],[80 (28JUN1985 21:00:00)-Water Temperature (C)]]*OO[[#This Row],[22]]</f>
        <v>1.1994661593513748E-4</v>
      </c>
      <c r="Y210" s="10">
        <f>3/24000000*OO[[#This Row],[81 (29JUN1985 00:00:00)-Water Temperature (C)]]*OO[[#This Row],[23]]</f>
        <v>4.9638818893125003E-5</v>
      </c>
      <c r="Z210" s="10">
        <f>3/24000000*OO[[#This Row],[82 (29JUN1985 03:00:00)-Water Temperature (C)]]*OO[[#This Row],[24]]</f>
        <v>3.8171373266000002E-5</v>
      </c>
      <c r="AA210" s="10">
        <f>3/24000000*OO[[#This Row],[83 (29JUN1985 06:00:00)-Water Temperature (C)]]*OO[[#This Row],[25]]</f>
        <v>3.42426636837E-5</v>
      </c>
      <c r="AB210" s="10">
        <f>3/24000000*OO[[#This Row],[84 (29JUN1985 09:00:00)-Water Temperature (C)]]*OO[[#This Row],[26]]</f>
        <v>3.27924363488625E-5</v>
      </c>
      <c r="AC210" s="10">
        <f>3/24000000*OO[[#This Row],[85 (29JUN1985 12:00:00)-Water Temperature (C)]]*OO[[#This Row],[27]]</f>
        <v>3.148832247885E-5</v>
      </c>
      <c r="AD210" s="10">
        <f>3/24000000*OO[[#This Row],[86 (29JUN1985 15:00:00)-Water Temperature (C)]]*OO[[#This Row],[28]]</f>
        <v>3.0051725135999994E-5</v>
      </c>
      <c r="AE210" s="10">
        <f>3/24000000*OO[[#This Row],[88 (29JUN1985 21:00:00)-Water Temperature (C)]]*OO[[#This Row],[30]]</f>
        <v>2.5853163614412496E-5</v>
      </c>
      <c r="AF210" s="10">
        <f>3/24000000*OO[[#This Row],[88 (29JUN1985 21:00:00)-Water Temperature (C)]]*OO[[#This Row],[30]]</f>
        <v>2.5853163614412496E-5</v>
      </c>
      <c r="AG210" s="10">
        <f>3/24000000*OO[[#This Row],[89 (30JUN1985 00:00:00)-Water Temperature (C)]]*OO[[#This Row],[31]]</f>
        <v>2.3250966732087498E-5</v>
      </c>
      <c r="AH210" s="10">
        <f>3/24000000*OO[[#This Row],[90 (30JUN1985 03:00:00)-Water Temperature (C)]]*OO[[#This Row],[32]]</f>
        <v>2.11295093576E-5</v>
      </c>
      <c r="AI210" s="10">
        <f>3/24000000*OO[[#This Row],[91 (30JUN1985 06:00:00)-Water Temperature (C)]]*OO[[#This Row],[33]]</f>
        <v>2.0378022984699996E-5</v>
      </c>
      <c r="AJ210" s="10">
        <f>3/24000000*OO[[#This Row],[92 (30JUN1985 09:00:00)-Water Temperature (C)]]*OO[[#This Row],[34]]</f>
        <v>2.1624298528499997E-5</v>
      </c>
      <c r="AK210" s="10">
        <f>3/24000000*OO[[#This Row],[93 (30JUN1985 12:00:00)-Water Temperature (C)]]*OO[[#This Row],[35]]</f>
        <v>2.33206721097125E-5</v>
      </c>
      <c r="AL210" s="10">
        <f>3/24000000*OO[[#This Row],[94 (30JUN1985 15:00:00)-Water Temperature (C)]]*OO[[#This Row],[36]]</f>
        <v>2.4656216606249998E-5</v>
      </c>
      <c r="AM210" s="10">
        <f>3/24000000*OO[[#This Row],[95 (30JUN1985 18:00:00)-Water Temperature (C)]]*OO[[#This Row],[37]]</f>
        <v>2.5252321160562498E-5</v>
      </c>
      <c r="AN210" s="10">
        <f>3/24000000*OO[[#This Row],[96 (30JUN1985 21:00:00)-Water Temperature (C)]]*OO[[#This Row],[38]]</f>
        <v>2.4259773113324999E-5</v>
      </c>
      <c r="AO210" s="10">
        <f>3/24000000*OO[[#This Row],[97 (01JUL1985 00:00:00)-Water Temperature (C)]]*OO[[#This Row],[39]]</f>
        <v>2.2048586672700003E-5</v>
      </c>
      <c r="AP210" s="10">
        <f>3/24000000*OO[[#This Row],[98 (01JUL1985 03:00:00)-Water Temperature (C)]]*OO[[#This Row],[40]]</f>
        <v>1.9763950702446248E-5</v>
      </c>
      <c r="AQ210" s="10">
        <f>3/24000000*OO[[#This Row],[99 (01JUL1985 06:00:00)-Water Temperature (C)]]*OO[[#This Row],[41]]</f>
        <v>1.77350660605475E-5</v>
      </c>
      <c r="AR210" s="10">
        <f>3/24000000*OO[[#This Row],[100 (01JUL1985 09:00:00)-Water Temperature (C)]]*OO[[#This Row],[42]]</f>
        <v>1.6579105680389998E-5</v>
      </c>
      <c r="AS210" s="10">
        <f>3/24000000*OO[[#This Row],[101 (01JUL1985 12:00:00)-Water Temperature (C)]]*OO[[#This Row],[43]]</f>
        <v>1.5708545091977495E-5</v>
      </c>
      <c r="AT210" s="10">
        <f>3/24000000*OO[[#This Row],[102 (01JUL1985 15:00:00)-Water Temperature (C)]]*OO[[#This Row],[44]]</f>
        <v>1.4953460523657498E-5</v>
      </c>
      <c r="AU210" s="10">
        <f>3/24000000*OO[[#This Row],[103 (01JUL1985 18:00:00)-Water Temperature (C)]]*OO[[#This Row],[45]]</f>
        <v>1.4272158725921248E-5</v>
      </c>
      <c r="AV210" s="10">
        <f>3/24000000*OO[[#This Row],[104 (01JUL1985 21:00:00)-Water Temperature (C)]]*OO[[#This Row],[46]]</f>
        <v>1.3188885322462499E-5</v>
      </c>
      <c r="AW210" s="10">
        <f>3/24000000*OO[[#This Row],[105 (02JUL1985 00:00:00)-Water Temperature (C)]]*OO[[#This Row],[47]]</f>
        <v>1.1830281116449997E-5</v>
      </c>
      <c r="AX210" s="10">
        <f>3/24000000*OO[[#This Row],[106 (02JUL1985 03:00:00)-Water Temperature (C)]]*OO[[#This Row],[48]]</f>
        <v>1.0525813696770001E-5</v>
      </c>
      <c r="AY210" s="10">
        <f>3/24000000*OO[[#This Row],[107 (02JUL1985 06:00:00)-Water Temperature (C)]]*OO[[#This Row],[49]]</f>
        <v>9.348368180793749E-6</v>
      </c>
      <c r="AZ210" s="10">
        <f>3/24000000*OO[[#This Row],[108 (02JUL1985 09:00:00)-Water Temperature (C)]]*OO[[#This Row],[50]]</f>
        <v>8.3845701002699991E-6</v>
      </c>
      <c r="BA210" s="10">
        <f>3/24000000*OO[[#This Row],[109 (02JUL1985 12:00:00)-Water Temperature (C)]]*OO[[#This Row],[51]]</f>
        <v>7.7973123164474994E-6</v>
      </c>
      <c r="BB210" s="10">
        <f>3/24000000*OO[[#This Row],[110 (02JUL1985 15:00:00)-Water Temperature (C)]]*OO[[#This Row],[52]]</f>
        <v>7.3117217047174985E-6</v>
      </c>
      <c r="BC210" s="10">
        <f>3/24000000*OO[[#This Row],[111 (02JUL1985 18:00:00)-Water Temperature (C)]]*OO[[#This Row],[53]]</f>
        <v>6.8720655623099997E-6</v>
      </c>
      <c r="BD210" s="10">
        <f>3/24000000*OO[[#This Row],[112 (02JUL1985 21:00:00)-Water Temperature (C)]]*OO[[#This Row],[54]]</f>
        <v>6.29442575614375E-6</v>
      </c>
      <c r="BE210" s="10">
        <f>3/24000000*OO[[#This Row],[113 (03JUL1985 00:00:00)-Water Temperature (C)]]*OO[[#This Row],[55]]</f>
        <v>5.658804552817499E-6</v>
      </c>
      <c r="BF210" s="10">
        <f>3/24000000*OO[[#This Row],[114 (03JUL1985 03:00:00)-Water Temperature (C)]]*OO[[#This Row],[56]]</f>
        <v>4.9740058304025002E-6</v>
      </c>
      <c r="BG210" s="10">
        <f>3/24000000*OO[[#This Row],[115 (03JUL1985 06:00:00)-Water Temperature (C)]]*OO[[#This Row],[57]]</f>
        <v>4.2919559142074999E-6</v>
      </c>
      <c r="BH210" s="10">
        <f>3/24000000*OO[[#This Row],[116 (03JUL1985 09:00:00)-Water Temperature (C)]]*OO[[#This Row],[58]]</f>
        <v>3.690310730625E-6</v>
      </c>
      <c r="BI210" s="10">
        <f>3/24000000*OO[[#This Row],[117 (03JUL1985 12:00:00)-Water Temperature (C)]]*OO[[#This Row],[59]]</f>
        <v>3.2454143181687497E-6</v>
      </c>
      <c r="BJ210" s="10">
        <f>3/24000000*OO[[#This Row],[118 (03JUL1985 15:00:00)-Water Temperature (C)]]*OO[[#This Row],[60]]</f>
        <v>2.8770491067999995E-6</v>
      </c>
      <c r="BK210" s="10">
        <f>3/24000000*OO[[#This Row],[119 (03JUL1985 18:00:00)-Water Temperature (C)]]*OO[[#This Row],[61]]</f>
        <v>2.5479610037437501E-6</v>
      </c>
      <c r="BL210" s="10">
        <f>3/24000000*OO[[#This Row],[120 (03JUL1985 21:00:00)-Water Temperature (C)]]*OO[[#This Row],[62]]</f>
        <v>2.1561711006648747E-6</v>
      </c>
      <c r="BM210" s="10">
        <f>3/24000000*OO[[#This Row],[121 (04JUL1985 00:00:00)-Water Temperature (C)]]*OO[[#This Row],[63]]</f>
        <v>1.7505480624476248E-6</v>
      </c>
      <c r="BN210" s="10">
        <f>3/24000000*OO[[#This Row],[122 (04JUL1985 03:00:00)-Water Temperature (C)]]*OO[[#This Row],[64]]</f>
        <v>1.3860216033000001E-6</v>
      </c>
      <c r="BO210" s="10">
        <f>3/24000000*OO[[#This Row],[123 (04JUL1985 06:00:00)-Water Temperature (C)]]*OO[[#This Row],[65]]</f>
        <v>1.086899960772E-6</v>
      </c>
      <c r="BP210" s="10">
        <f>3/24000000*OO[[#This Row],[124 (04JUL1985 09:00:00)-Water Temperature (C)]]*OO[[#This Row],[66]]</f>
        <v>8.9054584843875011E-7</v>
      </c>
      <c r="BQ210" s="10">
        <f>3/24000000*OO[[#This Row],[125 (04JUL1985 12:00:00)-Water Temperature (C)]]*OO[[#This Row],[67]]</f>
        <v>7.6323597731149998E-7</v>
      </c>
      <c r="BR210" s="10">
        <f>3/24000000*OO[[#This Row],[126 (04JUL1985 15:00:00)-Water Temperature (C)]]*OO[[#This Row],[68]]</f>
        <v>6.7816215369124999E-7</v>
      </c>
      <c r="BS210" s="10">
        <f>3/24000000*OO[[#This Row],[127 (04JUL1985 18:00:00)-Water Temperature (C)]]*OO[[#This Row],[69]]</f>
        <v>6.2830083780012495E-7</v>
      </c>
      <c r="BT210" s="10">
        <f>3/24000000*OO[[#This Row],[128 (04JUL1985 21:00:00)-Water Temperature (C)]]*OO[[#This Row],[70]]</f>
        <v>5.825859335450001E-7</v>
      </c>
      <c r="BU210" s="10">
        <f>3/24000000*OO[[#This Row],[129 (05JUL1985 00:00:00)-Water Temperature (C)]]*OO[[#This Row],[71]]</f>
        <v>5.2608325205412504E-7</v>
      </c>
      <c r="BV210" s="10">
        <f>3/24000000*OO[[#This Row],[130 (05JUL1985 03:00:00)-Water Temperature (C)]]*OO[[#This Row],[72]]</f>
        <v>4.7145086439749998E-7</v>
      </c>
      <c r="BW210" s="10">
        <f>3/24000000*OO[[#This Row],[131 (05JUL1985 06:00:00)-Water Temperature (C)]]*OO[[#This Row],[73]]</f>
        <v>4.2180182919437505E-7</v>
      </c>
      <c r="BX210" s="10">
        <f>3/24000000*OO[[#This Row],[132 (05JUL1985 09:00:00)-Water Temperature (C)]]*OO[[#This Row],[74]]</f>
        <v>3.9461724036799999E-7</v>
      </c>
      <c r="BY210" s="10">
        <f>3/24000000*OO[[#This Row],[133 (05JUL1985 12:00:00)-Water Temperature (C)]]*OO[[#This Row],[75]]</f>
        <v>3.8001962997187503E-7</v>
      </c>
      <c r="BZ210" s="10">
        <f>3/24000000*OO[[#This Row],[134 (05JUL1985 15:00:00)-Water Temperature (C)]]*OO[[#This Row],[76]]</f>
        <v>3.7543306137412498E-7</v>
      </c>
      <c r="CA210" s="10">
        <f>3/24000000*OO[[#This Row],[135 (05JUL1985 18:00:00)-Water Temperature (C)]]*OO[[#This Row],[77]]</f>
        <v>3.7522651787812501E-7</v>
      </c>
      <c r="CB210" s="10">
        <f>3/24000000*OO[[#This Row],[136 (05JUL1985 21:00:00)-Water Temperature (C)]]*OO[[#This Row],[78]]</f>
        <v>3.6619790093049999E-7</v>
      </c>
      <c r="CC210" s="10">
        <f>3/24000000*OO[[#This Row],[137 (06JUL1985 00:00:00)-Water Temperature (C)]]*OO[[#This Row],[79]]</f>
        <v>3.46494945348125E-7</v>
      </c>
      <c r="CD210" s="10">
        <f>3/24000000*OO[[#This Row],[138 (06JUL1985 03:00:00)-Water Temperature (C)]]*OO[[#This Row],[80]]</f>
        <v>3.2404030862924996E-7</v>
      </c>
      <c r="CE210" s="10">
        <f>3/24000000*OO[[#This Row],[139 (06JUL1985 06:00:00)-Water Temperature (C)]]*OO[[#This Row],[81]]</f>
        <v>3.0168564006499994E-7</v>
      </c>
      <c r="CF210" s="10">
        <f>3/24000000*OO[[#This Row],[140 (06JUL1985 09:00:00)-Water Temperature (C)]]*OO[[#This Row],[82]]</f>
        <v>2.9193371451699997E-7</v>
      </c>
      <c r="CG210" s="10">
        <f>3/24000000*OO[[#This Row],[141 (06JUL1985 12:00:00)-Water Temperature (C)]]*OO[[#This Row],[83]]</f>
        <v>2.8774866389499999E-7</v>
      </c>
      <c r="CH210" s="10">
        <f>3/24000000*OO[[#This Row],[142 (06JUL1985 15:00:00)-Water Temperature (C)]]*OO[[#This Row],[84]]</f>
        <v>2.8953915718012499E-7</v>
      </c>
      <c r="CI210" s="10">
        <f>3/24000000*OO[[#This Row],[143 (06JUL1985 18:00:00)-Water Temperature (C)]]*OO[[#This Row],[85]]</f>
        <v>2.9344594369899999E-7</v>
      </c>
      <c r="CJ210" s="10">
        <f>3/24000000*OO[[#This Row],[144 (06JUL1985 21:00:00)-Water Temperature (C)]]*OO[[#This Row],[86]]</f>
        <v>2.9258924062499999E-7</v>
      </c>
      <c r="CK210" s="10">
        <f>3/24000000*OO[[#This Row],[145 (07JUL1985 00:00:00)-Water Temperature (C)]]*OO[[#This Row],[87]]</f>
        <v>2.8292317925624995E-7</v>
      </c>
      <c r="CL210" s="10">
        <f>3/24000000*OO[[#This Row],[146 (07JUL1985 03:00:00)-Water Temperature (C)]]*OO[[#This Row],[88]]</f>
        <v>2.6901438393924997E-7</v>
      </c>
      <c r="CM210" s="10">
        <f>3/24000000*OO[[#This Row],[147 (07JUL1985 06:00:00)-Water Temperature (C)]]*OO[[#This Row],[89]]</f>
        <v>2.5267692478874996E-7</v>
      </c>
      <c r="CN210" s="10">
        <f>3/24000000*OO[[#This Row],[148 (07JUL1985 09:00:00)-Water Temperature (C)]]*OO[[#This Row],[90]]</f>
        <v>2.4346313879124999E-7</v>
      </c>
      <c r="CO210" s="10">
        <f>3/24000000*OO[[#This Row],[149 (07JUL1985 12:00:00)-Water Temperature (C)]]*OO[[#This Row],[91]]</f>
        <v>2.3225903722908749E-7</v>
      </c>
      <c r="CP210" s="10">
        <f>3/24000000*OO[[#This Row],[150 (07JUL1985 15:00:00)-Water Temperature (C)]]*OO[[#This Row],[92]]</f>
        <v>2.3017461979531254E-7</v>
      </c>
      <c r="CQ210" s="10">
        <f>3/24000000*OO[[#This Row],[151 (07JUL1985 18:00:00)-Water Temperature (C)]]*OO[[#This Row],[93]]</f>
        <v>2.3053339970418749E-7</v>
      </c>
      <c r="CR210" s="10">
        <f>3/24000000*OO[[#This Row],[152 (07JUL1985 21:00:00)-Water Temperature (C)]]*OO[[#This Row],[94]]</f>
        <v>2.2743395527349997E-7</v>
      </c>
      <c r="CS210" s="10">
        <f>3/24000000*OO[[#This Row],[153 (08JUL1985 00:00:00)-Water Temperature (C)]]*OO[[#This Row],[95]]</f>
        <v>2.1832096464674998E-7</v>
      </c>
      <c r="CT210" s="10">
        <f>3/24000000*OO[[#This Row],[154 (08JUL1985 03:00:00)-Water Temperature (C)]]*OO[[#This Row],[96]]</f>
        <v>2.0537686636229999E-7</v>
      </c>
      <c r="CU210" s="10">
        <f>3/24000000*OO[[#This Row],[155 (08JUL1985 06:00:00)-Water Temperature (C)]]*OO[[#This Row],[97]]</f>
        <v>1.9200671283778747E-7</v>
      </c>
      <c r="CV210" s="10">
        <f>3/24000000*OO[[#This Row],[156 (08JUL1985 09:00:00)-Water Temperature (C)]]*OO[[#This Row],[98]]</f>
        <v>1.8543593708243748E-7</v>
      </c>
      <c r="CW210" s="10">
        <f>3/24000000*OO[[#This Row],[157 (08JUL1985 12:00:00)-Water Temperature (C)]]*OO[[#This Row],[99]]</f>
        <v>1.8182396827979999E-7</v>
      </c>
    </row>
    <row r="211" spans="1:101" x14ac:dyDescent="0.35">
      <c r="A211" t="s">
        <v>217</v>
      </c>
      <c r="B211">
        <v>930.60929999999996</v>
      </c>
      <c r="C211" s="10">
        <f>3/24*OO[[#This Row],[59 (26JUN1985 06:00:00)-Water Temperature (C)]]*OO[[#This Row],[1]]/SUM(OO[1])</f>
        <v>0</v>
      </c>
      <c r="D211" s="10">
        <f>3/24*OO[[#This Row],[60 (26JUN1985 09:00:00)-Water Temperature (C)]]*OO[[#This Row],[2]]/SUM(OO[2])</f>
        <v>0</v>
      </c>
      <c r="E211" s="10">
        <f>3/24*OO[[#This Row],[61 (26JUN1985 12:00:00)-Water Temperature (C)]]*OO[[#This Row],[3]]/SUM(OO[3])</f>
        <v>0</v>
      </c>
      <c r="F211" s="10">
        <f>3/24*OO[[#This Row],[62 (26JUN1985 15:00:00)-Water Temperature (C)]]*OO[[#This Row],[4]]/SUM(OO[4])</f>
        <v>0</v>
      </c>
      <c r="G211" s="10">
        <f>3/24*OO[[#This Row],[63 (26JUN1985 18:00:00)-Water Temperature (C)]]*OO[[#This Row],[5]]/SUM(OO[5])</f>
        <v>0</v>
      </c>
      <c r="H211" s="10">
        <f>3/24*OO[[#This Row],[64 (26JUN1985 21:00:00)-Water Temperature (C)]]*OO[[#This Row],[6]]/SUM(OO[6])</f>
        <v>0</v>
      </c>
      <c r="I211" s="10">
        <f>3/24*OO[[#This Row],[65 (27JUN1985 00:00:00)-Water Temperature (C)]]*OO[[#This Row],[7]]/SUM(OO[7])</f>
        <v>0</v>
      </c>
      <c r="J211" s="10">
        <f>3/24*OO[[#This Row],[66 (27JUN1985 03:00:00)-Water Temperature (C)]]*OO[[#This Row],[8]]/SUM(OO[8])</f>
        <v>2.6031549348636983E-43</v>
      </c>
      <c r="K211" s="10">
        <f>3/24*OO[[#This Row],[67 (27JUN1985 06:00:00)-Water Temperature (C)]]*OO[[#This Row],[9]]/SUM(OO[9])</f>
        <v>1.9989672910417846E-31</v>
      </c>
      <c r="L211" s="10">
        <f>3/24*OO[[#This Row],[68 (27JUN1985 09:00:00)-Water Temperature (C)]]*OO[[#This Row],[10]]/SUM(OO[10])</f>
        <v>8.0302842790177485E-20</v>
      </c>
      <c r="M211" s="10">
        <f>3/24*OO[[#This Row],[69 (27JUN1985 12:00:00)-Water Temperature (C)]]*OO[[#This Row],[11]]/SUM(OO[11])</f>
        <v>1.3660041528258823E-10</v>
      </c>
      <c r="N211" s="10">
        <f>3/24*OO[[#This Row],[70 (27JUN1985 15:00:00)-Water Temperature (C)]]*OO[[#This Row],[12]]/SUM(OO[12])</f>
        <v>4.6624210150173454E-7</v>
      </c>
      <c r="O211" s="10">
        <f>3/24*OO[[#This Row],[71 (27JUN1985 18:00:00)-Water Temperature (C)]]*OO[[#This Row],[13]]/SUM(OO[13])</f>
        <v>8.3669642807975456E-5</v>
      </c>
      <c r="P211" s="10">
        <f>3/24*OO[[#This Row],[72 (27JUN1985 21:00:00)-Water Temperature (C)]]*OO[[#This Row],[14]]/SUM(OO[14])</f>
        <v>2.4557775787308585E-3</v>
      </c>
      <c r="Q211" s="10">
        <f>3/24*OO[[#This Row],[73 (28JUN1985 00:00:00)-Water Temperature (C)]]*OO[[#This Row],[15]]/SUM(OO[15])</f>
        <v>1.9254733489285056E-2</v>
      </c>
      <c r="R211" s="10">
        <f>3/24*OO[[#This Row],[74 (28JUN1985 03:00:00)-Water Temperature (C)]]*OO[[#This Row],[16]]/SUM(OO[16])</f>
        <v>5.4487758106406207E-2</v>
      </c>
      <c r="S211" s="10">
        <f>3/24*OO[[#This Row],[75 (28JUN1985 06:00:00)-Water Temperature (C)]]*OO[[#This Row],[17]]/SUM(OO[17])</f>
        <v>6.8774862036571072E-2</v>
      </c>
      <c r="T211" s="10">
        <f>3/24*OO[[#This Row],[76 (28JUN1985 09:00:00)-Water Temperature (C)]]*OO[[#This Row],[18]]/SUM(OO[18])</f>
        <v>4.5344564590160397E-2</v>
      </c>
      <c r="U211" s="10">
        <f>3/24*OO[[#This Row],[77 (28JUN1985 12:00:00)-Water Temperature (C)]]*OO[[#This Row],[19]]/SUM(OO[19])</f>
        <v>1.7198700597227782E-2</v>
      </c>
      <c r="V211" s="10">
        <f>3/24000000*OO[[#This Row],[78 (28JUN1985 15:00:00)-Water Temperature (C)]]*OO[[#This Row],[20]]</f>
        <v>4.1977219679999993E-3</v>
      </c>
      <c r="W211" s="10">
        <f>3/24000000*OO[[#This Row],[79 (28JUN1985 18:00:00)-Water Temperature (C)]]*OO[[#This Row],[21]]</f>
        <v>7.3446480788924996E-4</v>
      </c>
      <c r="X211" s="10">
        <f>3/24000000*OO[[#This Row],[80 (28JUN1985 21:00:00)-Water Temperature (C)]]*OO[[#This Row],[22]]</f>
        <v>1.2908252996362502E-4</v>
      </c>
      <c r="Y211" s="10">
        <f>3/24000000*OO[[#This Row],[81 (29JUN1985 00:00:00)-Water Temperature (C)]]*OO[[#This Row],[23]]</f>
        <v>4.7370664659874999E-5</v>
      </c>
      <c r="Z211" s="10">
        <f>3/24000000*OO[[#This Row],[82 (29JUN1985 03:00:00)-Water Temperature (C)]]*OO[[#This Row],[24]]</f>
        <v>3.4879504968000007E-5</v>
      </c>
      <c r="AA211" s="10">
        <f>3/24000000*OO[[#This Row],[83 (29JUN1985 06:00:00)-Water Temperature (C)]]*OO[[#This Row],[25]]</f>
        <v>3.1036405486E-5</v>
      </c>
      <c r="AB211" s="10">
        <f>3/24000000*OO[[#This Row],[84 (29JUN1985 09:00:00)-Water Temperature (C)]]*OO[[#This Row],[26]]</f>
        <v>2.9671087938674996E-5</v>
      </c>
      <c r="AC211" s="10">
        <f>3/24000000*OO[[#This Row],[85 (29JUN1985 12:00:00)-Water Temperature (C)]]*OO[[#This Row],[27]]</f>
        <v>2.8526474065750002E-5</v>
      </c>
      <c r="AD211" s="10">
        <f>3/24000000*OO[[#This Row],[86 (29JUN1985 15:00:00)-Water Temperature (C)]]*OO[[#This Row],[28]]</f>
        <v>2.7302617404937495E-5</v>
      </c>
      <c r="AE211" s="10">
        <f>3/24000000*OO[[#This Row],[88 (29JUN1985 21:00:00)-Water Temperature (C)]]*OO[[#This Row],[30]]</f>
        <v>2.3632212392325004E-5</v>
      </c>
      <c r="AF211" s="10">
        <f>3/24000000*OO[[#This Row],[88 (29JUN1985 21:00:00)-Water Temperature (C)]]*OO[[#This Row],[30]]</f>
        <v>2.3632212392325004E-5</v>
      </c>
      <c r="AG211" s="10">
        <f>3/24000000*OO[[#This Row],[89 (30JUN1985 00:00:00)-Water Temperature (C)]]*OO[[#This Row],[31]]</f>
        <v>2.1312112809487502E-5</v>
      </c>
      <c r="AH211" s="10">
        <f>3/24000000*OO[[#This Row],[90 (30JUN1985 03:00:00)-Water Temperature (C)]]*OO[[#This Row],[32]]</f>
        <v>1.93346582925375E-5</v>
      </c>
      <c r="AI211" s="10">
        <f>3/24000000*OO[[#This Row],[91 (30JUN1985 06:00:00)-Water Temperature (C)]]*OO[[#This Row],[33]]</f>
        <v>1.8539656402004999E-5</v>
      </c>
      <c r="AJ211" s="10">
        <f>3/24000000*OO[[#This Row],[92 (30JUN1985 09:00:00)-Water Temperature (C)]]*OO[[#This Row],[34]]</f>
        <v>1.9586401739054999E-5</v>
      </c>
      <c r="AK211" s="10">
        <f>3/24000000*OO[[#This Row],[93 (30JUN1985 12:00:00)-Water Temperature (C)]]*OO[[#This Row],[35]]</f>
        <v>2.1142809851799999E-5</v>
      </c>
      <c r="AL211" s="10">
        <f>3/24000000*OO[[#This Row],[94 (30JUN1985 15:00:00)-Water Temperature (C)]]*OO[[#This Row],[36]]</f>
        <v>2.244410451E-5</v>
      </c>
      <c r="AM211" s="10">
        <f>3/24000000*OO[[#This Row],[95 (30JUN1985 18:00:00)-Water Temperature (C)]]*OO[[#This Row],[37]]</f>
        <v>2.3114675106862496E-5</v>
      </c>
      <c r="AN211" s="10">
        <f>3/24000000*OO[[#This Row],[96 (30JUN1985 21:00:00)-Water Temperature (C)]]*OO[[#This Row],[38]]</f>
        <v>2.2327830947274999E-5</v>
      </c>
      <c r="AO211" s="10">
        <f>3/24000000*OO[[#This Row],[97 (01JUL1985 00:00:00)-Water Temperature (C)]]*OO[[#This Row],[39]]</f>
        <v>2.0377846708326253E-5</v>
      </c>
      <c r="AP211" s="10">
        <f>3/24000000*OO[[#This Row],[98 (01JUL1985 03:00:00)-Water Temperature (C)]]*OO[[#This Row],[40]]</f>
        <v>1.8297419429728749E-5</v>
      </c>
      <c r="AQ211" s="10">
        <f>3/24000000*OO[[#This Row],[99 (01JUL1985 06:00:00)-Water Temperature (C)]]*OO[[#This Row],[41]]</f>
        <v>1.6433691996149998E-5</v>
      </c>
      <c r="AR211" s="10">
        <f>3/24000000*OO[[#This Row],[100 (01JUL1985 09:00:00)-Water Temperature (C)]]*OO[[#This Row],[42]]</f>
        <v>1.5350738802134999E-5</v>
      </c>
      <c r="AS211" s="10">
        <f>3/24000000*OO[[#This Row],[101 (01JUL1985 12:00:00)-Water Temperature (C)]]*OO[[#This Row],[43]]</f>
        <v>1.4545243042649998E-5</v>
      </c>
      <c r="AT211" s="10">
        <f>3/24000000*OO[[#This Row],[102 (01JUL1985 15:00:00)-Water Temperature (C)]]*OO[[#This Row],[44]]</f>
        <v>1.3833968999973749E-5</v>
      </c>
      <c r="AU211" s="10">
        <f>3/24000000*OO[[#This Row],[103 (01JUL1985 18:00:00)-Water Temperature (C)]]*OO[[#This Row],[45]]</f>
        <v>1.3202645199589998E-5</v>
      </c>
      <c r="AV211" s="10">
        <f>3/24000000*OO[[#This Row],[104 (01JUL1985 21:00:00)-Water Temperature (C)]]*OO[[#This Row],[46]]</f>
        <v>1.2227699658754998E-5</v>
      </c>
      <c r="AW211" s="10">
        <f>3/24000000*OO[[#This Row],[105 (02JUL1985 00:00:00)-Water Temperature (C)]]*OO[[#This Row],[47]]</f>
        <v>1.0981254191457502E-5</v>
      </c>
      <c r="AX211" s="10">
        <f>3/24000000*OO[[#This Row],[106 (02JUL1985 03:00:00)-Water Temperature (C)]]*OO[[#This Row],[48]]</f>
        <v>9.7747278744625002E-6</v>
      </c>
      <c r="AY211" s="10">
        <f>3/24000000*OO[[#This Row],[107 (02JUL1985 06:00:00)-Water Temperature (C)]]*OO[[#This Row],[49]]</f>
        <v>8.6832990424574987E-6</v>
      </c>
      <c r="AZ211" s="10">
        <f>3/24000000*OO[[#This Row],[108 (02JUL1985 09:00:00)-Water Temperature (C)]]*OO[[#This Row],[50]]</f>
        <v>7.7779380262499994E-6</v>
      </c>
      <c r="BA211" s="10">
        <f>3/24000000*OO[[#This Row],[109 (02JUL1985 12:00:00)-Water Temperature (C)]]*OO[[#This Row],[51]]</f>
        <v>7.2119106229537491E-6</v>
      </c>
      <c r="BB211" s="10">
        <f>3/24000000*OO[[#This Row],[110 (02JUL1985 15:00:00)-Water Temperature (C)]]*OO[[#This Row],[52]]</f>
        <v>6.7545455238387493E-6</v>
      </c>
      <c r="BC211" s="10">
        <f>3/24000000*OO[[#This Row],[111 (02JUL1985 18:00:00)-Water Temperature (C)]]*OO[[#This Row],[53]]</f>
        <v>6.3426200094537497E-6</v>
      </c>
      <c r="BD211" s="10">
        <f>3/24000000*OO[[#This Row],[112 (02JUL1985 21:00:00)-Water Temperature (C)]]*OO[[#This Row],[54]]</f>
        <v>5.8199487411125E-6</v>
      </c>
      <c r="BE211" s="10">
        <f>3/24000000*OO[[#This Row],[113 (03JUL1985 00:00:00)-Water Temperature (C)]]*OO[[#This Row],[55]]</f>
        <v>5.2438457401849996E-6</v>
      </c>
      <c r="BF211" s="10">
        <f>3/24000000*OO[[#This Row],[114 (03JUL1985 03:00:00)-Water Temperature (C)]]*OO[[#This Row],[56]]</f>
        <v>4.6211967557549995E-6</v>
      </c>
      <c r="BG211" s="10">
        <f>3/24000000*OO[[#This Row],[115 (03JUL1985 06:00:00)-Water Temperature (C)]]*OO[[#This Row],[57]]</f>
        <v>3.9969087733224995E-6</v>
      </c>
      <c r="BH211" s="10">
        <f>3/24000000*OO[[#This Row],[116 (03JUL1985 09:00:00)-Water Temperature (C)]]*OO[[#This Row],[58]]</f>
        <v>3.4403354266874997E-6</v>
      </c>
      <c r="BI211" s="10">
        <f>3/24000000*OO[[#This Row],[117 (03JUL1985 12:00:00)-Water Temperature (C)]]*OO[[#This Row],[59]]</f>
        <v>3.0224841210124994E-6</v>
      </c>
      <c r="BJ211" s="10">
        <f>3/24000000*OO[[#This Row],[118 (03JUL1985 15:00:00)-Water Temperature (C)]]*OO[[#This Row],[60]]</f>
        <v>2.6788976509499996E-6</v>
      </c>
      <c r="BK211" s="10">
        <f>3/24000000*OO[[#This Row],[119 (03JUL1985 18:00:00)-Water Temperature (C)]]*OO[[#This Row],[61]]</f>
        <v>2.3753649033199997E-6</v>
      </c>
      <c r="BL211" s="10">
        <f>3/24000000*OO[[#This Row],[120 (03JUL1985 21:00:00)-Water Temperature (C)]]*OO[[#This Row],[62]]</f>
        <v>2.0190153327882499E-6</v>
      </c>
      <c r="BM211" s="10">
        <f>3/24000000*OO[[#This Row],[121 (04JUL1985 00:00:00)-Water Temperature (C)]]*OO[[#This Row],[63]]</f>
        <v>1.6474588216439999E-6</v>
      </c>
      <c r="BN211" s="10">
        <f>3/24000000*OO[[#This Row],[122 (04JUL1985 03:00:00)-Water Temperature (C)]]*OO[[#This Row],[64]]</f>
        <v>1.309301619149E-6</v>
      </c>
      <c r="BO211" s="10">
        <f>3/24000000*OO[[#This Row],[123 (04JUL1985 06:00:00)-Water Temperature (C)]]*OO[[#This Row],[65]]</f>
        <v>1.0272479843126249E-6</v>
      </c>
      <c r="BP211" s="10">
        <f>3/24000000*OO[[#This Row],[124 (04JUL1985 09:00:00)-Water Temperature (C)]]*OO[[#This Row],[66]]</f>
        <v>8.3798842104524997E-7</v>
      </c>
      <c r="BQ211" s="10">
        <f>3/24000000*OO[[#This Row],[125 (04JUL1985 12:00:00)-Water Temperature (C)]]*OO[[#This Row],[67]]</f>
        <v>7.1338664897499991E-7</v>
      </c>
      <c r="BR211" s="10">
        <f>3/24000000*OO[[#This Row],[126 (04JUL1985 15:00:00)-Water Temperature (C)]]*OO[[#This Row],[68]]</f>
        <v>6.2975021131399989E-7</v>
      </c>
      <c r="BS211" s="10">
        <f>3/24000000*OO[[#This Row],[127 (04JUL1985 18:00:00)-Water Temperature (C)]]*OO[[#This Row],[69]]</f>
        <v>5.8057077383624997E-7</v>
      </c>
      <c r="BT211" s="10">
        <f>3/24000000*OO[[#This Row],[128 (04JUL1985 21:00:00)-Water Temperature (C)]]*OO[[#This Row],[70]]</f>
        <v>5.3731009659249999E-7</v>
      </c>
      <c r="BU211" s="10">
        <f>3/24000000*OO[[#This Row],[129 (05JUL1985 00:00:00)-Water Temperature (C)]]*OO[[#This Row],[71]]</f>
        <v>4.8559299940799996E-7</v>
      </c>
      <c r="BV211" s="10">
        <f>3/24000000*OO[[#This Row],[130 (05JUL1985 03:00:00)-Water Temperature (C)]]*OO[[#This Row],[72]]</f>
        <v>4.3562720943000001E-7</v>
      </c>
      <c r="BW211" s="10">
        <f>3/24000000*OO[[#This Row],[131 (05JUL1985 06:00:00)-Water Temperature (C)]]*OO[[#This Row],[73]]</f>
        <v>3.9011405715512497E-7</v>
      </c>
      <c r="BX211" s="10">
        <f>3/24000000*OO[[#This Row],[132 (05JUL1985 09:00:00)-Water Temperature (C)]]*OO[[#This Row],[74]]</f>
        <v>3.6425574373425006E-7</v>
      </c>
      <c r="BY211" s="10">
        <f>3/24000000*OO[[#This Row],[133 (05JUL1985 12:00:00)-Water Temperature (C)]]*OO[[#This Row],[75]]</f>
        <v>3.4979214609499995E-7</v>
      </c>
      <c r="BZ211" s="10">
        <f>3/24000000*OO[[#This Row],[134 (05JUL1985 15:00:00)-Water Temperature (C)]]*OO[[#This Row],[76]]</f>
        <v>3.4427047195662499E-7</v>
      </c>
      <c r="CA211" s="10">
        <f>3/24000000*OO[[#This Row],[135 (05JUL1985 18:00:00)-Water Temperature (C)]]*OO[[#This Row],[77]]</f>
        <v>3.4325829832799999E-7</v>
      </c>
      <c r="CB211" s="10">
        <f>3/24000000*OO[[#This Row],[136 (05JUL1985 21:00:00)-Water Temperature (C)]]*OO[[#This Row],[78]]</f>
        <v>3.3495786097699998E-7</v>
      </c>
      <c r="CC211" s="10">
        <f>3/24000000*OO[[#This Row],[137 (06JUL1985 00:00:00)-Water Temperature (C)]]*OO[[#This Row],[79]]</f>
        <v>3.1754937273599998E-7</v>
      </c>
      <c r="CD211" s="10">
        <f>3/24000000*OO[[#This Row],[138 (06JUL1985 03:00:00)-Water Temperature (C)]]*OO[[#This Row],[80]]</f>
        <v>2.9751579126674996E-7</v>
      </c>
      <c r="CE211" s="10">
        <f>3/24000000*OO[[#This Row],[139 (06JUL1985 06:00:00)-Water Temperature (C)]]*OO[[#This Row],[81]]</f>
        <v>2.7739637658750001E-7</v>
      </c>
      <c r="CF211" s="10">
        <f>3/24000000*OO[[#This Row],[140 (06JUL1985 09:00:00)-Water Temperature (C)]]*OO[[#This Row],[82]]</f>
        <v>2.68124755263125E-7</v>
      </c>
      <c r="CG211" s="10">
        <f>3/24000000*OO[[#This Row],[141 (06JUL1985 12:00:00)-Water Temperature (C)]]*OO[[#This Row],[83]]</f>
        <v>2.6384419290950001E-7</v>
      </c>
      <c r="CH211" s="10">
        <f>3/24000000*OO[[#This Row],[142 (06JUL1985 15:00:00)-Water Temperature (C)]]*OO[[#This Row],[84]]</f>
        <v>2.6445195894600004E-7</v>
      </c>
      <c r="CI211" s="10">
        <f>3/24000000*OO[[#This Row],[143 (06JUL1985 18:00:00)-Water Temperature (C)]]*OO[[#This Row],[85]]</f>
        <v>2.6746564157774997E-7</v>
      </c>
      <c r="CJ211" s="10">
        <f>3/24000000*OO[[#This Row],[144 (06JUL1985 21:00:00)-Water Temperature (C)]]*OO[[#This Row],[86]]</f>
        <v>2.6656215986025002E-7</v>
      </c>
      <c r="CK211" s="10">
        <f>3/24000000*OO[[#This Row],[145 (07JUL1985 00:00:00)-Water Temperature (C)]]*OO[[#This Row],[87]]</f>
        <v>2.5833584615679997E-7</v>
      </c>
      <c r="CL211" s="10">
        <f>3/24000000*OO[[#This Row],[146 (07JUL1985 03:00:00)-Water Temperature (C)]]*OO[[#This Row],[88]]</f>
        <v>2.4635263826961251E-7</v>
      </c>
      <c r="CM211" s="10">
        <f>3/24000000*OO[[#This Row],[147 (07JUL1985 06:00:00)-Water Temperature (C)]]*OO[[#This Row],[89]]</f>
        <v>2.3195854794125E-7</v>
      </c>
      <c r="CN211" s="10">
        <f>3/24000000*OO[[#This Row],[148 (07JUL1985 09:00:00)-Water Temperature (C)]]*OO[[#This Row],[90]]</f>
        <v>2.2333668527319997E-7</v>
      </c>
      <c r="CO211" s="10">
        <f>3/24000000*OO[[#This Row],[149 (07JUL1985 12:00:00)-Water Temperature (C)]]*OO[[#This Row],[91]]</f>
        <v>2.1293532508893751E-7</v>
      </c>
      <c r="CP211" s="10">
        <f>3/24000000*OO[[#This Row],[150 (07JUL1985 15:00:00)-Water Temperature (C)]]*OO[[#This Row],[92]]</f>
        <v>2.1030037147418751E-7</v>
      </c>
      <c r="CQ211" s="10">
        <f>3/24000000*OO[[#This Row],[151 (07JUL1985 18:00:00)-Water Temperature (C)]]*OO[[#This Row],[93]]</f>
        <v>2.1031998518764998E-7</v>
      </c>
      <c r="CR211" s="10">
        <f>3/24000000*OO[[#This Row],[152 (07JUL1985 21:00:00)-Water Temperature (C)]]*OO[[#This Row],[94]]</f>
        <v>2.0746749400600002E-7</v>
      </c>
      <c r="CS211" s="10">
        <f>3/24000000*OO[[#This Row],[153 (08JUL1985 00:00:00)-Water Temperature (C)]]*OO[[#This Row],[95]]</f>
        <v>1.9968499994489998E-7</v>
      </c>
      <c r="CT211" s="10">
        <f>3/24000000*OO[[#This Row],[154 (08JUL1985 03:00:00)-Water Temperature (C)]]*OO[[#This Row],[96]]</f>
        <v>1.8832305003352499E-7</v>
      </c>
      <c r="CU211" s="10">
        <f>3/24000000*OO[[#This Row],[155 (08JUL1985 06:00:00)-Water Temperature (C)]]*OO[[#This Row],[97]]</f>
        <v>1.7647120322929999E-7</v>
      </c>
      <c r="CV211" s="10">
        <f>3/24000000*OO[[#This Row],[156 (08JUL1985 09:00:00)-Water Temperature (C)]]*OO[[#This Row],[98]]</f>
        <v>1.7041013312077497E-7</v>
      </c>
      <c r="CW211" s="10">
        <f>3/24000000*OO[[#This Row],[157 (08JUL1985 12:00:00)-Water Temperature (C)]]*OO[[#This Row],[99]]</f>
        <v>1.6694059683134998E-7</v>
      </c>
    </row>
    <row r="212" spans="1:101" x14ac:dyDescent="0.35">
      <c r="A212" t="s">
        <v>218</v>
      </c>
      <c r="B212">
        <v>1806.586</v>
      </c>
      <c r="C212" s="10">
        <f>3/24*OO[[#This Row],[59 (26JUN1985 06:00:00)-Water Temperature (C)]]*OO[[#This Row],[1]]/SUM(OO[1])</f>
        <v>0</v>
      </c>
      <c r="D212" s="10">
        <f>3/24*OO[[#This Row],[60 (26JUN1985 09:00:00)-Water Temperature (C)]]*OO[[#This Row],[2]]/SUM(OO[2])</f>
        <v>0</v>
      </c>
      <c r="E212" s="10">
        <f>3/24*OO[[#This Row],[61 (26JUN1985 12:00:00)-Water Temperature (C)]]*OO[[#This Row],[3]]/SUM(OO[3])</f>
        <v>0</v>
      </c>
      <c r="F212" s="10">
        <f>3/24*OO[[#This Row],[62 (26JUN1985 15:00:00)-Water Temperature (C)]]*OO[[#This Row],[4]]/SUM(OO[4])</f>
        <v>0</v>
      </c>
      <c r="G212" s="10">
        <f>3/24*OO[[#This Row],[63 (26JUN1985 18:00:00)-Water Temperature (C)]]*OO[[#This Row],[5]]/SUM(OO[5])</f>
        <v>0</v>
      </c>
      <c r="H212" s="10">
        <f>3/24*OO[[#This Row],[64 (26JUN1985 21:00:00)-Water Temperature (C)]]*OO[[#This Row],[6]]/SUM(OO[6])</f>
        <v>0</v>
      </c>
      <c r="I212" s="10">
        <f>3/24*OO[[#This Row],[65 (27JUN1985 00:00:00)-Water Temperature (C)]]*OO[[#This Row],[7]]/SUM(OO[7])</f>
        <v>0</v>
      </c>
      <c r="J212" s="10">
        <f>3/24*OO[[#This Row],[66 (27JUN1985 03:00:00)-Water Temperature (C)]]*OO[[#This Row],[8]]/SUM(OO[8])</f>
        <v>1.4843890866881159E-43</v>
      </c>
      <c r="K212" s="10">
        <f>3/24*OO[[#This Row],[67 (27JUN1985 06:00:00)-Water Temperature (C)]]*OO[[#This Row],[9]]/SUM(OO[9])</f>
        <v>1.1342639795214194E-31</v>
      </c>
      <c r="L212" s="10">
        <f>3/24*OO[[#This Row],[68 (27JUN1985 09:00:00)-Water Temperature (C)]]*OO[[#This Row],[10]]/SUM(OO[10])</f>
        <v>4.5136336253245119E-20</v>
      </c>
      <c r="M212" s="10">
        <f>3/24*OO[[#This Row],[69 (27JUN1985 12:00:00)-Water Temperature (C)]]*OO[[#This Row],[11]]/SUM(OO[11])</f>
        <v>7.8894141083267766E-11</v>
      </c>
      <c r="N212" s="10">
        <f>3/24*OO[[#This Row],[70 (27JUN1985 15:00:00)-Water Temperature (C)]]*OO[[#This Row],[12]]/SUM(OO[12])</f>
        <v>4.4468794849844608E-7</v>
      </c>
      <c r="O212" s="10">
        <f>3/24*OO[[#This Row],[71 (27JUN1985 18:00:00)-Water Temperature (C)]]*OO[[#This Row],[13]]/SUM(OO[13])</f>
        <v>1.0291516702396362E-4</v>
      </c>
      <c r="P212" s="10">
        <f>3/24*OO[[#This Row],[72 (27JUN1985 21:00:00)-Water Temperature (C)]]*OO[[#This Row],[14]]/SUM(OO[14])</f>
        <v>3.6463130911701292E-3</v>
      </c>
      <c r="Q212" s="10">
        <f>3/24*OO[[#This Row],[73 (28JUN1985 00:00:00)-Water Temperature (C)]]*OO[[#This Row],[15]]/SUM(OO[15])</f>
        <v>3.3364692284870552E-2</v>
      </c>
      <c r="R212" s="10">
        <f>3/24*OO[[#This Row],[74 (28JUN1985 03:00:00)-Water Temperature (C)]]*OO[[#This Row],[16]]/SUM(OO[16])</f>
        <v>0.10766588849335376</v>
      </c>
      <c r="S212" s="10">
        <f>3/24*OO[[#This Row],[75 (28JUN1985 06:00:00)-Water Temperature (C)]]*OO[[#This Row],[17]]/SUM(OO[17])</f>
        <v>0.15151878968281182</v>
      </c>
      <c r="T212" s="10">
        <f>3/24*OO[[#This Row],[76 (28JUN1985 09:00:00)-Water Temperature (C)]]*OO[[#This Row],[18]]/SUM(OO[18])</f>
        <v>0.11062073704748393</v>
      </c>
      <c r="U212" s="10">
        <f>3/24*OO[[#This Row],[77 (28JUN1985 12:00:00)-Water Temperature (C)]]*OO[[#This Row],[19]]/SUM(OO[19])</f>
        <v>4.5615241263409968E-2</v>
      </c>
      <c r="V212" s="10">
        <f>3/24000000*OO[[#This Row],[78 (28JUN1985 15:00:00)-Water Temperature (C)]]*OO[[#This Row],[20]]</f>
        <v>1.19245110734325E-2</v>
      </c>
      <c r="W212" s="10">
        <f>3/24000000*OO[[#This Row],[79 (28JUN1985 18:00:00)-Water Temperature (C)]]*OO[[#This Row],[21]]</f>
        <v>2.1785098129812499E-3</v>
      </c>
      <c r="X212" s="10">
        <f>3/24000000*OO[[#This Row],[80 (28JUN1985 21:00:00)-Water Temperature (C)]]*OO[[#This Row],[22]]</f>
        <v>3.6565839511999997E-4</v>
      </c>
      <c r="Y212" s="10">
        <f>3/24000000*OO[[#This Row],[81 (29JUN1985 00:00:00)-Water Temperature (C)]]*OO[[#This Row],[23]]</f>
        <v>1.1411872447181248E-4</v>
      </c>
      <c r="Z212" s="10">
        <f>3/24000000*OO[[#This Row],[82 (29JUN1985 03:00:00)-Water Temperature (C)]]*OO[[#This Row],[24]]</f>
        <v>7.8100355394399999E-5</v>
      </c>
      <c r="AA212" s="10">
        <f>3/24000000*OO[[#This Row],[83 (29JUN1985 06:00:00)-Water Temperature (C)]]*OO[[#This Row],[25]]</f>
        <v>6.8438112391762507E-5</v>
      </c>
      <c r="AB212" s="10">
        <f>3/24000000*OO[[#This Row],[84 (29JUN1985 09:00:00)-Water Temperature (C)]]*OO[[#This Row],[26]]</f>
        <v>6.5162879516849985E-5</v>
      </c>
      <c r="AC212" s="10">
        <f>3/24000000*OO[[#This Row],[85 (29JUN1985 12:00:00)-Water Temperature (C)]]*OO[[#This Row],[27]]</f>
        <v>6.2541481502250001E-5</v>
      </c>
      <c r="AD212" s="10">
        <f>3/24000000*OO[[#This Row],[86 (29JUN1985 15:00:00)-Water Temperature (C)]]*OO[[#This Row],[28]]</f>
        <v>5.9953770593325004E-5</v>
      </c>
      <c r="AE212" s="10">
        <f>3/24000000*OO[[#This Row],[88 (29JUN1985 21:00:00)-Water Temperature (C)]]*OO[[#This Row],[30]]</f>
        <v>5.1998517871649995E-5</v>
      </c>
      <c r="AF212" s="10">
        <f>3/24000000*OO[[#This Row],[88 (29JUN1985 21:00:00)-Water Temperature (C)]]*OO[[#This Row],[30]]</f>
        <v>5.1998517871649995E-5</v>
      </c>
      <c r="AG212" s="10">
        <f>3/24000000*OO[[#This Row],[89 (30JUN1985 00:00:00)-Water Temperature (C)]]*OO[[#This Row],[31]]</f>
        <v>4.6902335923249997E-5</v>
      </c>
      <c r="AH212" s="10">
        <f>3/24000000*OO[[#This Row],[90 (30JUN1985 03:00:00)-Water Temperature (C)]]*OO[[#This Row],[32]]</f>
        <v>4.2366084527249994E-5</v>
      </c>
      <c r="AI212" s="10">
        <f>3/24000000*OO[[#This Row],[91 (30JUN1985 06:00:00)-Water Temperature (C)]]*OO[[#This Row],[33]]</f>
        <v>4.0207483664212498E-5</v>
      </c>
      <c r="AJ212" s="10">
        <f>3/24000000*OO[[#This Row],[92 (30JUN1985 09:00:00)-Water Temperature (C)]]*OO[[#This Row],[34]]</f>
        <v>4.2011244349775E-5</v>
      </c>
      <c r="AK212" s="10">
        <f>3/24000000*OO[[#This Row],[93 (30JUN1985 12:00:00)-Water Temperature (C)]]*OO[[#This Row],[35]]</f>
        <v>4.5153864612937499E-5</v>
      </c>
      <c r="AL212" s="10">
        <f>3/24000000*OO[[#This Row],[94 (30JUN1985 15:00:00)-Water Temperature (C)]]*OO[[#This Row],[36]]</f>
        <v>4.8013873421300003E-5</v>
      </c>
      <c r="AM212" s="10">
        <f>3/24000000*OO[[#This Row],[95 (30JUN1985 18:00:00)-Water Temperature (C)]]*OO[[#This Row],[37]]</f>
        <v>4.966579045455E-5</v>
      </c>
      <c r="AN212" s="10">
        <f>3/24000000*OO[[#This Row],[96 (30JUN1985 21:00:00)-Water Temperature (C)]]*OO[[#This Row],[38]]</f>
        <v>4.8159828598687498E-5</v>
      </c>
      <c r="AO212" s="10">
        <f>3/24000000*OO[[#This Row],[97 (01JUL1985 00:00:00)-Water Temperature (C)]]*OO[[#This Row],[39]]</f>
        <v>4.4071621881362492E-5</v>
      </c>
      <c r="AP212" s="10">
        <f>3/24000000*OO[[#This Row],[98 (01JUL1985 03:00:00)-Water Temperature (C)]]*OO[[#This Row],[40]]</f>
        <v>3.9571818983287496E-5</v>
      </c>
      <c r="AQ212" s="10">
        <f>3/24000000*OO[[#This Row],[99 (01JUL1985 06:00:00)-Water Temperature (C)]]*OO[[#This Row],[41]]</f>
        <v>3.5501226554925005E-5</v>
      </c>
      <c r="AR212" s="10">
        <f>3/24000000*OO[[#This Row],[100 (01JUL1985 09:00:00)-Water Temperature (C)]]*OO[[#This Row],[42]]</f>
        <v>3.3004349693475007E-5</v>
      </c>
      <c r="AS212" s="10">
        <f>3/24000000*OO[[#This Row],[101 (01JUL1985 12:00:00)-Water Temperature (C)]]*OO[[#This Row],[43]]</f>
        <v>3.1145415184312495E-5</v>
      </c>
      <c r="AT212" s="10">
        <f>3/24000000*OO[[#This Row],[102 (01JUL1985 15:00:00)-Water Temperature (C)]]*OO[[#This Row],[44]]</f>
        <v>2.9536631544450003E-5</v>
      </c>
      <c r="AU212" s="10">
        <f>3/24000000*OO[[#This Row],[103 (01JUL1985 18:00:00)-Water Temperature (C)]]*OO[[#This Row],[45]]</f>
        <v>2.8176510434462498E-5</v>
      </c>
      <c r="AV212" s="10">
        <f>3/24000000*OO[[#This Row],[104 (01JUL1985 21:00:00)-Water Temperature (C)]]*OO[[#This Row],[46]]</f>
        <v>2.6158695569287497E-5</v>
      </c>
      <c r="AW212" s="10">
        <f>3/24000000*OO[[#This Row],[105 (02JUL1985 00:00:00)-Water Temperature (C)]]*OO[[#This Row],[47]]</f>
        <v>2.3559105281952501E-5</v>
      </c>
      <c r="AX212" s="10">
        <f>3/24000000*OO[[#This Row],[106 (02JUL1985 03:00:00)-Water Temperature (C)]]*OO[[#This Row],[48]]</f>
        <v>2.0990995444803746E-5</v>
      </c>
      <c r="AY212" s="10">
        <f>3/24000000*OO[[#This Row],[107 (02JUL1985 06:00:00)-Water Temperature (C)]]*OO[[#This Row],[49]]</f>
        <v>1.8660428380890003E-5</v>
      </c>
      <c r="AZ212" s="10">
        <f>3/24000000*OO[[#This Row],[108 (02JUL1985 09:00:00)-Water Temperature (C)]]*OO[[#This Row],[50]]</f>
        <v>1.6698593611394999E-5</v>
      </c>
      <c r="BA212" s="10">
        <f>3/24000000*OO[[#This Row],[109 (02JUL1985 12:00:00)-Water Temperature (C)]]*OO[[#This Row],[51]]</f>
        <v>1.5434375733057499E-5</v>
      </c>
      <c r="BB212" s="10">
        <f>3/24000000*OO[[#This Row],[110 (02JUL1985 15:00:00)-Water Temperature (C)]]*OO[[#This Row],[52]]</f>
        <v>1.44191426183725E-5</v>
      </c>
      <c r="BC212" s="10">
        <f>3/24000000*OO[[#This Row],[111 (02JUL1985 18:00:00)-Water Temperature (C)]]*OO[[#This Row],[53]]</f>
        <v>1.3515190698738752E-5</v>
      </c>
      <c r="BD212" s="10">
        <f>3/24000000*OO[[#This Row],[112 (02JUL1985 21:00:00)-Water Temperature (C)]]*OO[[#This Row],[54]]</f>
        <v>1.242326792203E-5</v>
      </c>
      <c r="BE212" s="10">
        <f>3/24000000*OO[[#This Row],[113 (03JUL1985 00:00:00)-Water Temperature (C)]]*OO[[#This Row],[55]]</f>
        <v>1.1218393540537501E-5</v>
      </c>
      <c r="BF212" s="10">
        <f>3/24000000*OO[[#This Row],[114 (03JUL1985 03:00:00)-Water Temperature (C)]]*OO[[#This Row],[56]]</f>
        <v>9.914879829345E-6</v>
      </c>
      <c r="BG212" s="10">
        <f>3/24000000*OO[[#This Row],[115 (03JUL1985 06:00:00)-Water Temperature (C)]]*OO[[#This Row],[57]]</f>
        <v>8.5948076350674993E-6</v>
      </c>
      <c r="BH212" s="10">
        <f>3/24000000*OO[[#This Row],[116 (03JUL1985 09:00:00)-Water Temperature (C)]]*OO[[#This Row],[58]]</f>
        <v>7.4075862615149986E-6</v>
      </c>
      <c r="BI212" s="10">
        <f>3/24000000*OO[[#This Row],[117 (03JUL1985 12:00:00)-Water Temperature (C)]]*OO[[#This Row],[59]]</f>
        <v>6.4992731128987499E-6</v>
      </c>
      <c r="BJ212" s="10">
        <f>3/24000000*OO[[#This Row],[118 (03JUL1985 15:00:00)-Water Temperature (C)]]*OO[[#This Row],[60]]</f>
        <v>5.7545802035574995E-6</v>
      </c>
      <c r="BK212" s="10">
        <f>3/24000000*OO[[#This Row],[119 (03JUL1985 18:00:00)-Water Temperature (C)]]*OO[[#This Row],[61]]</f>
        <v>5.1063309646875E-6</v>
      </c>
      <c r="BL212" s="10">
        <f>3/24000000*OO[[#This Row],[120 (03JUL1985 21:00:00)-Water Temperature (C)]]*OO[[#This Row],[62]]</f>
        <v>4.3588460893374997E-6</v>
      </c>
      <c r="BM212" s="10">
        <f>3/24000000*OO[[#This Row],[121 (04JUL1985 00:00:00)-Water Temperature (C)]]*OO[[#This Row],[63]]</f>
        <v>3.5775689013487502E-6</v>
      </c>
      <c r="BN212" s="10">
        <f>3/24000000*OO[[#This Row],[122 (04JUL1985 03:00:00)-Water Temperature (C)]]*OO[[#This Row],[64]]</f>
        <v>2.8569140542799999E-6</v>
      </c>
      <c r="BO212" s="10">
        <f>3/24000000*OO[[#This Row],[123 (04JUL1985 06:00:00)-Water Temperature (C)]]*OO[[#This Row],[65]]</f>
        <v>2.2442814953024998E-6</v>
      </c>
      <c r="BP212" s="10">
        <f>3/24000000*OO[[#This Row],[124 (04JUL1985 09:00:00)-Water Temperature (C)]]*OO[[#This Row],[66]]</f>
        <v>1.8234055775964999E-6</v>
      </c>
      <c r="BQ212" s="10">
        <f>3/24000000*OO[[#This Row],[125 (04JUL1985 12:00:00)-Water Temperature (C)]]*OO[[#This Row],[67]]</f>
        <v>1.5396610246095E-6</v>
      </c>
      <c r="BR212" s="10">
        <f>3/24000000*OO[[#This Row],[126 (04JUL1985 15:00:00)-Water Temperature (C)]]*OO[[#This Row],[68]]</f>
        <v>1.3484605900472499E-6</v>
      </c>
      <c r="BS212" s="10">
        <f>3/24000000*OO[[#This Row],[127 (04JUL1985 18:00:00)-Water Temperature (C)]]*OO[[#This Row],[69]]</f>
        <v>1.23536363114525E-6</v>
      </c>
      <c r="BT212" s="10">
        <f>3/24000000*OO[[#This Row],[128 (04JUL1985 21:00:00)-Water Temperature (C)]]*OO[[#This Row],[70]]</f>
        <v>1.1397337093038748E-6</v>
      </c>
      <c r="BU212" s="10">
        <f>3/24000000*OO[[#This Row],[129 (05JUL1985 00:00:00)-Water Temperature (C)]]*OO[[#This Row],[71]]</f>
        <v>1.0304994562492499E-6</v>
      </c>
      <c r="BV212" s="10">
        <f>3/24000000*OO[[#This Row],[130 (05JUL1985 03:00:00)-Water Temperature (C)]]*OO[[#This Row],[72]]</f>
        <v>9.2579466296887494E-7</v>
      </c>
      <c r="BW212" s="10">
        <f>3/24000000*OO[[#This Row],[131 (05JUL1985 06:00:00)-Water Temperature (C)]]*OO[[#This Row],[73]]</f>
        <v>8.3038968464237494E-7</v>
      </c>
      <c r="BX212" s="10">
        <f>3/24000000*OO[[#This Row],[132 (05JUL1985 09:00:00)-Water Temperature (C)]]*OO[[#This Row],[74]]</f>
        <v>7.7416026912000002E-7</v>
      </c>
      <c r="BY212" s="10">
        <f>3/24000000*OO[[#This Row],[133 (05JUL1985 12:00:00)-Water Temperature (C)]]*OO[[#This Row],[75]]</f>
        <v>7.4108331043087497E-7</v>
      </c>
      <c r="BZ212" s="10">
        <f>3/24000000*OO[[#This Row],[134 (05JUL1985 15:00:00)-Water Temperature (C)]]*OO[[#This Row],[76]]</f>
        <v>7.2612965325012503E-7</v>
      </c>
      <c r="CA212" s="10">
        <f>3/24000000*OO[[#This Row],[135 (05JUL1985 18:00:00)-Water Temperature (C)]]*OO[[#This Row],[77]]</f>
        <v>7.2156808339199992E-7</v>
      </c>
      <c r="CB212" s="10">
        <f>3/24000000*OO[[#This Row],[136 (05JUL1985 21:00:00)-Water Temperature (C)]]*OO[[#This Row],[78]]</f>
        <v>7.0333475863312503E-7</v>
      </c>
      <c r="CC212" s="10">
        <f>3/24000000*OO[[#This Row],[137 (06JUL1985 00:00:00)-Water Temperature (C)]]*OO[[#This Row],[79]]</f>
        <v>6.6823659783887506E-7</v>
      </c>
      <c r="CD212" s="10">
        <f>3/24000000*OO[[#This Row],[138 (06JUL1985 03:00:00)-Water Temperature (C)]]*OO[[#This Row],[80]]</f>
        <v>6.2750191522237504E-7</v>
      </c>
      <c r="CE212" s="10">
        <f>3/24000000*OO[[#This Row],[139 (06JUL1985 06:00:00)-Water Temperature (C)]]*OO[[#This Row],[81]]</f>
        <v>5.8638980191387514E-7</v>
      </c>
      <c r="CF212" s="10">
        <f>3/24000000*OO[[#This Row],[140 (06JUL1985 09:00:00)-Water Temperature (C)]]*OO[[#This Row],[82]]</f>
        <v>5.6638104825000004E-7</v>
      </c>
      <c r="CG212" s="10">
        <f>3/24000000*OO[[#This Row],[141 (06JUL1985 12:00:00)-Water Temperature (C)]]*OO[[#This Row],[83]]</f>
        <v>5.5636405674250001E-7</v>
      </c>
      <c r="CH212" s="10">
        <f>3/24000000*OO[[#This Row],[142 (06JUL1985 15:00:00)-Water Temperature (C)]]*OO[[#This Row],[84]]</f>
        <v>5.5550941945799991E-7</v>
      </c>
      <c r="CI212" s="10">
        <f>3/24000000*OO[[#This Row],[143 (06JUL1985 18:00:00)-Water Temperature (C)]]*OO[[#This Row],[85]]</f>
        <v>5.5985108244999995E-7</v>
      </c>
      <c r="CJ212" s="10">
        <f>3/24000000*OO[[#This Row],[144 (06JUL1985 21:00:00)-Water Temperature (C)]]*OO[[#This Row],[86]]</f>
        <v>5.5711930945537495E-7</v>
      </c>
      <c r="CK212" s="10">
        <f>3/24000000*OO[[#This Row],[145 (07JUL1985 00:00:00)-Water Temperature (C)]]*OO[[#This Row],[87]]</f>
        <v>5.4130120147400009E-7</v>
      </c>
      <c r="CL212" s="10">
        <f>3/24000000*OO[[#This Row],[146 (07JUL1985 03:00:00)-Water Temperature (C)]]*OO[[#This Row],[88]]</f>
        <v>5.1784945374525005E-7</v>
      </c>
      <c r="CM212" s="10">
        <f>3/24000000*OO[[#This Row],[147 (07JUL1985 06:00:00)-Water Temperature (C)]]*OO[[#This Row],[89]]</f>
        <v>4.8926973316725007E-7</v>
      </c>
      <c r="CN212" s="10">
        <f>3/24000000*OO[[#This Row],[148 (07JUL1985 09:00:00)-Water Temperature (C)]]*OO[[#This Row],[90]]</f>
        <v>4.7088112226437501E-7</v>
      </c>
      <c r="CO212" s="10">
        <f>3/24000000*OO[[#This Row],[149 (07JUL1985 12:00:00)-Water Temperature (C)]]*OO[[#This Row],[91]]</f>
        <v>4.4868260699887498E-7</v>
      </c>
      <c r="CP212" s="10">
        <f>3/24000000*OO[[#This Row],[150 (07JUL1985 15:00:00)-Water Temperature (C)]]*OO[[#This Row],[92]]</f>
        <v>4.4153195537850002E-7</v>
      </c>
      <c r="CQ212" s="10">
        <f>3/24000000*OO[[#This Row],[151 (07JUL1985 18:00:00)-Water Temperature (C)]]*OO[[#This Row],[93]]</f>
        <v>4.4050934652999993E-7</v>
      </c>
      <c r="CR212" s="10">
        <f>3/24000000*OO[[#This Row],[152 (07JUL1985 21:00:00)-Water Temperature (C)]]*OO[[#This Row],[94]]</f>
        <v>4.3414122357187502E-7</v>
      </c>
      <c r="CS212" s="10">
        <f>3/24000000*OO[[#This Row],[153 (08JUL1985 00:00:00)-Water Temperature (C)]]*OO[[#This Row],[95]]</f>
        <v>4.1894201962624998E-7</v>
      </c>
      <c r="CT212" s="10">
        <f>3/24000000*OO[[#This Row],[154 (08JUL1985 03:00:00)-Water Temperature (C)]]*OO[[#This Row],[96]]</f>
        <v>3.9645913027499995E-7</v>
      </c>
      <c r="CU212" s="10">
        <f>3/24000000*OO[[#This Row],[155 (08JUL1985 06:00:00)-Water Temperature (C)]]*OO[[#This Row],[97]]</f>
        <v>3.7269367855799999E-7</v>
      </c>
      <c r="CV212" s="10">
        <f>3/24000000*OO[[#This Row],[156 (08JUL1985 09:00:00)-Water Temperature (C)]]*OO[[#This Row],[98]]</f>
        <v>3.6005638922400002E-7</v>
      </c>
      <c r="CW212" s="10">
        <f>3/24000000*OO[[#This Row],[157 (08JUL1985 12:00:00)-Water Temperature (C)]]*OO[[#This Row],[99]]</f>
        <v>3.5244397203999997E-7</v>
      </c>
    </row>
    <row r="213" spans="1:101" x14ac:dyDescent="0.35">
      <c r="A213" t="s">
        <v>219</v>
      </c>
      <c r="B213">
        <v>861.88599999999997</v>
      </c>
      <c r="C213" s="10">
        <f>3/24*OO[[#This Row],[59 (26JUN1985 06:00:00)-Water Temperature (C)]]*OO[[#This Row],[1]]/SUM(OO[1])</f>
        <v>0</v>
      </c>
      <c r="D213" s="10">
        <f>3/24*OO[[#This Row],[60 (26JUN1985 09:00:00)-Water Temperature (C)]]*OO[[#This Row],[2]]/SUM(OO[2])</f>
        <v>0</v>
      </c>
      <c r="E213" s="10">
        <f>3/24*OO[[#This Row],[61 (26JUN1985 12:00:00)-Water Temperature (C)]]*OO[[#This Row],[3]]/SUM(OO[3])</f>
        <v>0</v>
      </c>
      <c r="F213" s="10">
        <f>3/24*OO[[#This Row],[62 (26JUN1985 15:00:00)-Water Temperature (C)]]*OO[[#This Row],[4]]/SUM(OO[4])</f>
        <v>0</v>
      </c>
      <c r="G213" s="10">
        <f>3/24*OO[[#This Row],[63 (26JUN1985 18:00:00)-Water Temperature (C)]]*OO[[#This Row],[5]]/SUM(OO[5])</f>
        <v>0</v>
      </c>
      <c r="H213" s="10">
        <f>3/24*OO[[#This Row],[64 (26JUN1985 21:00:00)-Water Temperature (C)]]*OO[[#This Row],[6]]/SUM(OO[6])</f>
        <v>0</v>
      </c>
      <c r="I213" s="10">
        <f>3/24*OO[[#This Row],[65 (27JUN1985 00:00:00)-Water Temperature (C)]]*OO[[#This Row],[7]]/SUM(OO[7])</f>
        <v>0</v>
      </c>
      <c r="J213" s="10">
        <f>3/24*OO[[#This Row],[66 (27JUN1985 03:00:00)-Water Temperature (C)]]*OO[[#This Row],[8]]/SUM(OO[8])</f>
        <v>0</v>
      </c>
      <c r="K213" s="10">
        <f>3/24*OO[[#This Row],[67 (27JUN1985 06:00:00)-Water Temperature (C)]]*OO[[#This Row],[9]]/SUM(OO[9])</f>
        <v>4.8729937148812924E-33</v>
      </c>
      <c r="L213" s="10">
        <f>3/24*OO[[#This Row],[68 (27JUN1985 09:00:00)-Water Temperature (C)]]*OO[[#This Row],[10]]/SUM(OO[10])</f>
        <v>1.9682250467176257E-21</v>
      </c>
      <c r="M213" s="10">
        <f>3/24*OO[[#This Row],[69 (27JUN1985 12:00:00)-Water Temperature (C)]]*OO[[#This Row],[11]]/SUM(OO[11])</f>
        <v>5.5089670891082459E-12</v>
      </c>
      <c r="N213" s="10">
        <f>3/24*OO[[#This Row],[70 (27JUN1985 15:00:00)-Water Temperature (C)]]*OO[[#This Row],[12]]/SUM(OO[12])</f>
        <v>7.8443541866246103E-8</v>
      </c>
      <c r="O213" s="10">
        <f>3/24*OO[[#This Row],[71 (27JUN1985 18:00:00)-Water Temperature (C)]]*OO[[#This Row],[13]]/SUM(OO[13])</f>
        <v>2.4229456537396247E-5</v>
      </c>
      <c r="P213" s="10">
        <f>3/24*OO[[#This Row],[72 (27JUN1985 21:00:00)-Water Temperature (C)]]*OO[[#This Row],[14]]/SUM(OO[14])</f>
        <v>1.0368868609294014E-3</v>
      </c>
      <c r="Q213" s="10">
        <f>3/24*OO[[#This Row],[73 (28JUN1985 00:00:00)-Water Temperature (C)]]*OO[[#This Row],[15]]/SUM(OO[15])</f>
        <v>1.0968159235187465E-2</v>
      </c>
      <c r="R213" s="10">
        <f>3/24*OO[[#This Row],[74 (28JUN1985 03:00:00)-Water Temperature (C)]]*OO[[#This Row],[16]]/SUM(OO[16])</f>
        <v>3.983980496516034E-2</v>
      </c>
      <c r="S213" s="10">
        <f>3/24*OO[[#This Row],[75 (28JUN1985 06:00:00)-Water Temperature (C)]]*OO[[#This Row],[17]]/SUM(OO[17])</f>
        <v>6.2028177441892707E-2</v>
      </c>
      <c r="T213" s="10">
        <f>3/24*OO[[#This Row],[76 (28JUN1985 09:00:00)-Water Temperature (C)]]*OO[[#This Row],[18]]/SUM(OO[18])</f>
        <v>4.9206269015994217E-2</v>
      </c>
      <c r="U213" s="10">
        <f>3/24*OO[[#This Row],[77 (28JUN1985 12:00:00)-Water Temperature (C)]]*OO[[#This Row],[19]]/SUM(OO[19])</f>
        <v>2.1800583912811915E-2</v>
      </c>
      <c r="V213" s="10">
        <f>3/24000000*OO[[#This Row],[78 (28JUN1985 15:00:00)-Water Temperature (C)]]*OO[[#This Row],[20]]</f>
        <v>6.0527747544624989E-3</v>
      </c>
      <c r="W213" s="10">
        <f>3/24000000*OO[[#This Row],[79 (28JUN1985 18:00:00)-Water Temperature (C)]]*OO[[#This Row],[21]]</f>
        <v>1.1526408186131249E-3</v>
      </c>
      <c r="X213" s="10">
        <f>3/24000000*OO[[#This Row],[80 (28JUN1985 21:00:00)-Water Temperature (C)]]*OO[[#This Row],[22]]</f>
        <v>1.8954528203129998E-4</v>
      </c>
      <c r="Y213" s="10">
        <f>3/24000000*OO[[#This Row],[81 (29JUN1985 00:00:00)-Water Temperature (C)]]*OO[[#This Row],[23]]</f>
        <v>5.1768521352799998E-5</v>
      </c>
      <c r="Z213" s="10">
        <f>3/24000000*OO[[#This Row],[82 (29JUN1985 03:00:00)-Water Temperature (C)]]*OO[[#This Row],[24]]</f>
        <v>3.2757742733275001E-5</v>
      </c>
      <c r="AA213" s="10">
        <f>3/24000000*OO[[#This Row],[83 (29JUN1985 06:00:00)-Water Temperature (C)]]*OO[[#This Row],[25]]</f>
        <v>2.8224778598499997E-5</v>
      </c>
      <c r="AB213" s="10">
        <f>3/24000000*OO[[#This Row],[84 (29JUN1985 09:00:00)-Water Temperature (C)]]*OO[[#This Row],[26]]</f>
        <v>2.6754570249299998E-5</v>
      </c>
      <c r="AC213" s="10">
        <f>3/24000000*OO[[#This Row],[85 (29JUN1985 12:00:00)-Water Temperature (C)]]*OO[[#This Row],[27]]</f>
        <v>2.5620026369174997E-5</v>
      </c>
      <c r="AD213" s="10">
        <f>3/24000000*OO[[#This Row],[86 (29JUN1985 15:00:00)-Water Temperature (C)]]*OO[[#This Row],[28]]</f>
        <v>2.4588055188799998E-5</v>
      </c>
      <c r="AE213" s="10">
        <f>3/24000000*OO[[#This Row],[88 (29JUN1985 21:00:00)-Water Temperature (C)]]*OO[[#This Row],[30]]</f>
        <v>2.132849371561E-5</v>
      </c>
      <c r="AF213" s="10">
        <f>3/24000000*OO[[#This Row],[88 (29JUN1985 21:00:00)-Water Temperature (C)]]*OO[[#This Row],[30]]</f>
        <v>2.132849371561E-5</v>
      </c>
      <c r="AG213" s="10">
        <f>3/24000000*OO[[#This Row],[89 (30JUN1985 00:00:00)-Water Temperature (C)]]*OO[[#This Row],[31]]</f>
        <v>1.9225547093800001E-5</v>
      </c>
      <c r="AH213" s="10">
        <f>3/24000000*OO[[#This Row],[90 (30JUN1985 03:00:00)-Water Temperature (C)]]*OO[[#This Row],[32]]</f>
        <v>1.7303090988550001E-5</v>
      </c>
      <c r="AI213" s="10">
        <f>3/24000000*OO[[#This Row],[91 (30JUN1985 06:00:00)-Water Temperature (C)]]*OO[[#This Row],[33]]</f>
        <v>1.6294662483087499E-5</v>
      </c>
      <c r="AJ213" s="10">
        <f>3/24000000*OO[[#This Row],[92 (30JUN1985 09:00:00)-Water Temperature (C)]]*OO[[#This Row],[34]]</f>
        <v>1.68899515134E-5</v>
      </c>
      <c r="AK213" s="10">
        <f>3/24000000*OO[[#This Row],[93 (30JUN1985 12:00:00)-Water Temperature (C)]]*OO[[#This Row],[35]]</f>
        <v>1.8077726973704999E-5</v>
      </c>
      <c r="AL213" s="10">
        <f>3/24000000*OO[[#This Row],[94 (30JUN1985 15:00:00)-Water Temperature (C)]]*OO[[#This Row],[36]]</f>
        <v>1.9264300613437498E-5</v>
      </c>
      <c r="AM213" s="10">
        <f>3/24000000*OO[[#This Row],[95 (30JUN1985 18:00:00)-Water Temperature (C)]]*OO[[#This Row],[37]]</f>
        <v>1.9999586817874999E-5</v>
      </c>
      <c r="AN213" s="10">
        <f>3/24000000*OO[[#This Row],[96 (30JUN1985 21:00:00)-Water Temperature (C)]]*OO[[#This Row],[38]]</f>
        <v>1.94504167180575E-5</v>
      </c>
      <c r="AO213" s="10">
        <f>3/24000000*OO[[#This Row],[97 (01JUL1985 00:00:00)-Water Temperature (C)]]*OO[[#This Row],[39]]</f>
        <v>1.7846526127258749E-5</v>
      </c>
      <c r="AP213" s="10">
        <f>3/24000000*OO[[#This Row],[98 (01JUL1985 03:00:00)-Water Temperature (C)]]*OO[[#This Row],[40]]</f>
        <v>1.60336965549825E-5</v>
      </c>
      <c r="AQ213" s="10">
        <f>3/24000000*OO[[#This Row],[99 (01JUL1985 06:00:00)-Water Temperature (C)]]*OO[[#This Row],[41]]</f>
        <v>1.4393144266531248E-5</v>
      </c>
      <c r="AR213" s="10">
        <f>3/24000000*OO[[#This Row],[100 (01JUL1985 09:00:00)-Water Temperature (C)]]*OO[[#This Row],[42]]</f>
        <v>1.3357893447377501E-5</v>
      </c>
      <c r="AS213" s="10">
        <f>3/24000000*OO[[#This Row],[101 (01JUL1985 12:00:00)-Water Temperature (C)]]*OO[[#This Row],[43]]</f>
        <v>1.2580077946747499E-5</v>
      </c>
      <c r="AT213" s="10">
        <f>3/24000000*OO[[#This Row],[102 (01JUL1985 15:00:00)-Water Temperature (C)]]*OO[[#This Row],[44]]</f>
        <v>1.19061279755225E-5</v>
      </c>
      <c r="AU213" s="10">
        <f>3/24000000*OO[[#This Row],[103 (01JUL1985 18:00:00)-Water Temperature (C)]]*OO[[#This Row],[45]]</f>
        <v>1.1347892881019997E-5</v>
      </c>
      <c r="AV213" s="10">
        <f>3/24000000*OO[[#This Row],[104 (01JUL1985 21:00:00)-Water Temperature (C)]]*OO[[#This Row],[46]]</f>
        <v>1.0546426326194999E-5</v>
      </c>
      <c r="AW213" s="10">
        <f>3/24000000*OO[[#This Row],[105 (02JUL1985 00:00:00)-Water Temperature (C)]]*OO[[#This Row],[47]]</f>
        <v>9.5259146192812492E-6</v>
      </c>
      <c r="AX213" s="10">
        <f>3/24000000*OO[[#This Row],[106 (02JUL1985 03:00:00)-Water Temperature (C)]]*OO[[#This Row],[48]]</f>
        <v>8.5007279623975001E-6</v>
      </c>
      <c r="AY213" s="10">
        <f>3/24000000*OO[[#This Row],[107 (02JUL1985 06:00:00)-Water Temperature (C)]]*OO[[#This Row],[49]]</f>
        <v>7.5682871193124997E-6</v>
      </c>
      <c r="AZ213" s="10">
        <f>3/24000000*OO[[#This Row],[108 (02JUL1985 09:00:00)-Water Temperature (C)]]*OO[[#This Row],[50]]</f>
        <v>6.7766392400499983E-6</v>
      </c>
      <c r="BA213" s="10">
        <f>3/24000000*OO[[#This Row],[109 (02JUL1985 12:00:00)-Water Temperature (C)]]*OO[[#This Row],[51]]</f>
        <v>6.2490319074187507E-6</v>
      </c>
      <c r="BB213" s="10">
        <f>3/24000000*OO[[#This Row],[110 (02JUL1985 15:00:00)-Water Temperature (C)]]*OO[[#This Row],[52]]</f>
        <v>5.8185847443587492E-6</v>
      </c>
      <c r="BC213" s="10">
        <f>3/24000000*OO[[#This Row],[111 (02JUL1985 18:00:00)-Water Temperature (C)]]*OO[[#This Row],[53]]</f>
        <v>5.4376652062724996E-6</v>
      </c>
      <c r="BD213" s="10">
        <f>3/24000000*OO[[#This Row],[112 (02JUL1985 21:00:00)-Water Temperature (C)]]*OO[[#This Row],[54]]</f>
        <v>5.0008674236625008E-6</v>
      </c>
      <c r="BE213" s="10">
        <f>3/24000000*OO[[#This Row],[113 (03JUL1985 00:00:00)-Water Temperature (C)]]*OO[[#This Row],[55]]</f>
        <v>4.5213508494450001E-6</v>
      </c>
      <c r="BF213" s="10">
        <f>3/24000000*OO[[#This Row],[114 (03JUL1985 03:00:00)-Water Temperature (C)]]*OO[[#This Row],[56]]</f>
        <v>4.0042595307000002E-6</v>
      </c>
      <c r="BG213" s="10">
        <f>3/24000000*OO[[#This Row],[115 (03JUL1985 06:00:00)-Water Temperature (C)]]*OO[[#This Row],[57]]</f>
        <v>3.4757241921562506E-6</v>
      </c>
      <c r="BH213" s="10">
        <f>3/24000000*OO[[#This Row],[116 (03JUL1985 09:00:00)-Water Temperature (C)]]*OO[[#This Row],[58]]</f>
        <v>2.9996964498899999E-6</v>
      </c>
      <c r="BI213" s="10">
        <f>3/24000000*OO[[#This Row],[117 (03JUL1985 12:00:00)-Water Temperature (C)]]*OO[[#This Row],[59]]</f>
        <v>2.6294283645499994E-6</v>
      </c>
      <c r="BJ213" s="10">
        <f>3/24000000*OO[[#This Row],[118 (03JUL1985 15:00:00)-Water Temperature (C)]]*OO[[#This Row],[60]]</f>
        <v>2.3242880840024999E-6</v>
      </c>
      <c r="BK213" s="10">
        <f>3/24000000*OO[[#This Row],[119 (03JUL1985 18:00:00)-Water Temperature (C)]]*OO[[#This Row],[61]]</f>
        <v>2.0621801656960001E-6</v>
      </c>
      <c r="BL213" s="10">
        <f>3/24000000*OO[[#This Row],[120 (03JUL1985 21:00:00)-Water Temperature (C)]]*OO[[#This Row],[62]]</f>
        <v>1.7650112186024997E-6</v>
      </c>
      <c r="BM213" s="10">
        <f>3/24000000*OO[[#This Row],[121 (04JUL1985 00:00:00)-Water Temperature (C)]]*OO[[#This Row],[63]]</f>
        <v>1.4559336588554997E-6</v>
      </c>
      <c r="BN213" s="10">
        <f>3/24000000*OO[[#This Row],[122 (04JUL1985 03:00:00)-Water Temperature (C)]]*OO[[#This Row],[64]]</f>
        <v>1.1677329565422501E-6</v>
      </c>
      <c r="BO213" s="10">
        <f>3/24000000*OO[[#This Row],[123 (04JUL1985 06:00:00)-Water Temperature (C)]]*OO[[#This Row],[65]]</f>
        <v>9.1900467716899994E-7</v>
      </c>
      <c r="BP213" s="10">
        <f>3/24000000*OO[[#This Row],[124 (04JUL1985 09:00:00)-Water Temperature (C)]]*OO[[#This Row],[66]]</f>
        <v>7.4504172687075E-7</v>
      </c>
      <c r="BQ213" s="10">
        <f>3/24000000*OO[[#This Row],[125 (04JUL1985 12:00:00)-Water Temperature (C)]]*OO[[#This Row],[67]]</f>
        <v>6.2451617266725001E-7</v>
      </c>
      <c r="BR213" s="10">
        <f>3/24000000*OO[[#This Row],[126 (04JUL1985 15:00:00)-Water Temperature (C)]]*OO[[#This Row],[68]]</f>
        <v>5.4296862544500002E-7</v>
      </c>
      <c r="BS213" s="10">
        <f>3/24000000*OO[[#This Row],[127 (04JUL1985 18:00:00)-Water Temperature (C)]]*OO[[#This Row],[69]]</f>
        <v>4.9447581336549993E-7</v>
      </c>
      <c r="BT213" s="10">
        <f>3/24000000*OO[[#This Row],[128 (04JUL1985 21:00:00)-Water Temperature (C)]]*OO[[#This Row],[70]]</f>
        <v>4.5439870726112502E-7</v>
      </c>
      <c r="BU213" s="10">
        <f>3/24000000*OO[[#This Row],[129 (05JUL1985 00:00:00)-Water Temperature (C)]]*OO[[#This Row],[71]]</f>
        <v>4.10823219463875E-7</v>
      </c>
      <c r="BV213" s="10">
        <f>3/24000000*OO[[#This Row],[130 (05JUL1985 03:00:00)-Water Temperature (C)]]*OO[[#This Row],[72]]</f>
        <v>3.6940099162649999E-7</v>
      </c>
      <c r="BW213" s="10">
        <f>3/24000000*OO[[#This Row],[131 (05JUL1985 06:00:00)-Water Temperature (C)]]*OO[[#This Row],[73]]</f>
        <v>3.3192736482600001E-7</v>
      </c>
      <c r="BX213" s="10">
        <f>3/24000000*OO[[#This Row],[132 (05JUL1985 09:00:00)-Water Temperature (C)]]*OO[[#This Row],[74]]</f>
        <v>3.0942546201750001E-7</v>
      </c>
      <c r="BY213" s="10">
        <f>3/24000000*OO[[#This Row],[133 (05JUL1985 12:00:00)-Water Temperature (C)]]*OO[[#This Row],[75]]</f>
        <v>2.9546109546999998E-7</v>
      </c>
      <c r="BZ213" s="10">
        <f>3/24000000*OO[[#This Row],[134 (05JUL1985 15:00:00)-Water Temperature (C)]]*OO[[#This Row],[76]]</f>
        <v>2.8836793843275E-7</v>
      </c>
      <c r="CA213" s="10">
        <f>3/24000000*OO[[#This Row],[135 (05JUL1985 18:00:00)-Water Temperature (C)]]*OO[[#This Row],[77]]</f>
        <v>2.855890542E-7</v>
      </c>
      <c r="CB213" s="10">
        <f>3/24000000*OO[[#This Row],[136 (05JUL1985 21:00:00)-Water Temperature (C)]]*OO[[#This Row],[78]]</f>
        <v>2.7776877104700003E-7</v>
      </c>
      <c r="CC213" s="10">
        <f>3/24000000*OO[[#This Row],[137 (06JUL1985 00:00:00)-Water Temperature (C)]]*OO[[#This Row],[79]]</f>
        <v>2.6430261542874993E-7</v>
      </c>
      <c r="CD213" s="10">
        <f>3/24000000*OO[[#This Row],[138 (06JUL1985 03:00:00)-Water Temperature (C)]]*OO[[#This Row],[80]]</f>
        <v>2.4869335608687502E-7</v>
      </c>
      <c r="CE213" s="10">
        <f>3/24000000*OO[[#This Row],[139 (06JUL1985 06:00:00)-Water Temperature (C)]]*OO[[#This Row],[81]]</f>
        <v>2.3298234539475001E-7</v>
      </c>
      <c r="CF213" s="10">
        <f>3/24000000*OO[[#This Row],[140 (06JUL1985 09:00:00)-Water Temperature (C)]]*OO[[#This Row],[82]]</f>
        <v>2.2514817678836244E-7</v>
      </c>
      <c r="CG213" s="10">
        <f>3/24000000*OO[[#This Row],[141 (06JUL1985 12:00:00)-Water Temperature (C)]]*OO[[#This Row],[83]]</f>
        <v>2.2086680594775E-7</v>
      </c>
      <c r="CH213" s="10">
        <f>3/24000000*OO[[#This Row],[142 (06JUL1985 15:00:00)-Water Temperature (C)]]*OO[[#This Row],[84]]</f>
        <v>2.1970210278334998E-7</v>
      </c>
      <c r="CI213" s="10">
        <f>3/24000000*OO[[#This Row],[143 (06JUL1985 18:00:00)-Water Temperature (C)]]*OO[[#This Row],[85]]</f>
        <v>2.20775085609575E-7</v>
      </c>
      <c r="CJ213" s="10">
        <f>3/24000000*OO[[#This Row],[144 (06JUL1985 21:00:00)-Water Temperature (C)]]*OO[[#This Row],[86]]</f>
        <v>2.1915475271875E-7</v>
      </c>
      <c r="CK213" s="10">
        <f>3/24000000*OO[[#This Row],[145 (07JUL1985 00:00:00)-Water Temperature (C)]]*OO[[#This Row],[87]]</f>
        <v>2.1326702563582498E-7</v>
      </c>
      <c r="CL213" s="10">
        <f>3/24000000*OO[[#This Row],[146 (07JUL1985 03:00:00)-Water Temperature (C)]]*OO[[#This Row],[88]]</f>
        <v>2.0458542271623751E-7</v>
      </c>
      <c r="CM213" s="10">
        <f>3/24000000*OO[[#This Row],[147 (07JUL1985 06:00:00)-Water Temperature (C)]]*OO[[#This Row],[89]]</f>
        <v>1.9396469096767499E-7</v>
      </c>
      <c r="CN213" s="10">
        <f>3/24000000*OO[[#This Row],[148 (07JUL1985 09:00:00)-Water Temperature (C)]]*OO[[#This Row],[90]]</f>
        <v>1.8677770794254997E-7</v>
      </c>
      <c r="CO213" s="10">
        <f>3/24000000*OO[[#This Row],[149 (07JUL1985 12:00:00)-Water Temperature (C)]]*OO[[#This Row],[91]]</f>
        <v>1.778322704718E-7</v>
      </c>
      <c r="CP213" s="10">
        <f>3/24000000*OO[[#This Row],[150 (07JUL1985 15:00:00)-Water Temperature (C)]]*OO[[#This Row],[92]]</f>
        <v>1.7458076501092499E-7</v>
      </c>
      <c r="CQ213" s="10">
        <f>3/24000000*OO[[#This Row],[151 (07JUL1985 18:00:00)-Water Temperature (C)]]*OO[[#This Row],[93]]</f>
        <v>1.7367867138127497E-7</v>
      </c>
      <c r="CR213" s="10">
        <f>3/24000000*OO[[#This Row],[152 (07JUL1985 21:00:00)-Water Temperature (C)]]*OO[[#This Row],[94]]</f>
        <v>1.7088420461647498E-7</v>
      </c>
      <c r="CS213" s="10">
        <f>3/24000000*OO[[#This Row],[153 (08JUL1985 00:00:00)-Water Temperature (C)]]*OO[[#This Row],[95]]</f>
        <v>1.6523436764283751E-7</v>
      </c>
      <c r="CT213" s="10">
        <f>3/24000000*OO[[#This Row],[154 (08JUL1985 03:00:00)-Water Temperature (C)]]*OO[[#This Row],[96]]</f>
        <v>1.5676717735012498E-7</v>
      </c>
      <c r="CU213" s="10">
        <f>3/24000000*OO[[#This Row],[155 (08JUL1985 06:00:00)-Water Temperature (C)]]*OO[[#This Row],[97]]</f>
        <v>1.4784716580138748E-7</v>
      </c>
      <c r="CV213" s="10">
        <f>3/24000000*OO[[#This Row],[156 (08JUL1985 09:00:00)-Water Temperature (C)]]*OO[[#This Row],[98]]</f>
        <v>1.430351803211625E-7</v>
      </c>
      <c r="CW213" s="10">
        <f>3/24000000*OO[[#This Row],[157 (08JUL1985 12:00:00)-Water Temperature (C)]]*OO[[#This Row],[99]]</f>
        <v>1.399472848895625E-7</v>
      </c>
    </row>
    <row r="214" spans="1:101" x14ac:dyDescent="0.35">
      <c r="A214" t="s">
        <v>220</v>
      </c>
      <c r="B214">
        <v>867.44560000000001</v>
      </c>
      <c r="C214" s="10">
        <f>3/24*OO[[#This Row],[59 (26JUN1985 06:00:00)-Water Temperature (C)]]*OO[[#This Row],[1]]/SUM(OO[1])</f>
        <v>0</v>
      </c>
      <c r="D214" s="10">
        <f>3/24*OO[[#This Row],[60 (26JUN1985 09:00:00)-Water Temperature (C)]]*OO[[#This Row],[2]]/SUM(OO[2])</f>
        <v>0</v>
      </c>
      <c r="E214" s="10">
        <f>3/24*OO[[#This Row],[61 (26JUN1985 12:00:00)-Water Temperature (C)]]*OO[[#This Row],[3]]/SUM(OO[3])</f>
        <v>0</v>
      </c>
      <c r="F214" s="10">
        <f>3/24*OO[[#This Row],[62 (26JUN1985 15:00:00)-Water Temperature (C)]]*OO[[#This Row],[4]]/SUM(OO[4])</f>
        <v>0</v>
      </c>
      <c r="G214" s="10">
        <f>3/24*OO[[#This Row],[63 (26JUN1985 18:00:00)-Water Temperature (C)]]*OO[[#This Row],[5]]/SUM(OO[5])</f>
        <v>0</v>
      </c>
      <c r="H214" s="10">
        <f>3/24*OO[[#This Row],[64 (26JUN1985 21:00:00)-Water Temperature (C)]]*OO[[#This Row],[6]]/SUM(OO[6])</f>
        <v>0</v>
      </c>
      <c r="I214" s="10">
        <f>3/24*OO[[#This Row],[65 (27JUN1985 00:00:00)-Water Temperature (C)]]*OO[[#This Row],[7]]/SUM(OO[7])</f>
        <v>0</v>
      </c>
      <c r="J214" s="10">
        <f>3/24*OO[[#This Row],[66 (27JUN1985 03:00:00)-Water Temperature (C)]]*OO[[#This Row],[8]]/SUM(OO[8])</f>
        <v>0</v>
      </c>
      <c r="K214" s="10">
        <f>3/24*OO[[#This Row],[67 (27JUN1985 06:00:00)-Water Temperature (C)]]*OO[[#This Row],[9]]/SUM(OO[9])</f>
        <v>7.4621719832249976E-34</v>
      </c>
      <c r="L214" s="10">
        <f>3/24*OO[[#This Row],[68 (27JUN1985 09:00:00)-Water Temperature (C)]]*OO[[#This Row],[10]]/SUM(OO[10])</f>
        <v>3.1090463980254697E-22</v>
      </c>
      <c r="M214" s="10">
        <f>3/24*OO[[#This Row],[69 (27JUN1985 12:00:00)-Water Temperature (C)]]*OO[[#This Row],[11]]/SUM(OO[11])</f>
        <v>1.3456166672120192E-12</v>
      </c>
      <c r="N214" s="10">
        <f>3/24*OO[[#This Row],[70 (27JUN1985 15:00:00)-Water Temperature (C)]]*OO[[#This Row],[12]]/SUM(OO[12])</f>
        <v>4.9260157228254878E-8</v>
      </c>
      <c r="O214" s="10">
        <f>3/24*OO[[#This Row],[71 (27JUN1985 18:00:00)-Water Temperature (C)]]*OO[[#This Row],[13]]/SUM(OO[13])</f>
        <v>1.8572335986004881E-5</v>
      </c>
      <c r="P214" s="10">
        <f>3/24*OO[[#This Row],[72 (27JUN1985 21:00:00)-Water Temperature (C)]]*OO[[#This Row],[14]]/SUM(OO[14])</f>
        <v>9.1201824941329666E-4</v>
      </c>
      <c r="Q214" s="10">
        <f>3/24*OO[[#This Row],[73 (28JUN1985 00:00:00)-Water Temperature (C)]]*OO[[#This Row],[15]]/SUM(OO[15])</f>
        <v>1.076529477393106E-2</v>
      </c>
      <c r="R214" s="10">
        <f>3/24*OO[[#This Row],[74 (28JUN1985 03:00:00)-Water Temperature (C)]]*OO[[#This Row],[16]]/SUM(OO[16])</f>
        <v>4.2939154692594891E-2</v>
      </c>
      <c r="S214" s="10">
        <f>3/24*OO[[#This Row],[75 (28JUN1985 06:00:00)-Water Temperature (C)]]*OO[[#This Row],[17]]/SUM(OO[17])</f>
        <v>7.2452986985505258E-2</v>
      </c>
      <c r="T214" s="10">
        <f>3/24*OO[[#This Row],[76 (28JUN1985 09:00:00)-Water Temperature (C)]]*OO[[#This Row],[18]]/SUM(OO[18])</f>
        <v>6.1820242566491324E-2</v>
      </c>
      <c r="U214" s="10">
        <f>3/24*OO[[#This Row],[77 (28JUN1985 12:00:00)-Water Temperature (C)]]*OO[[#This Row],[19]]/SUM(OO[19])</f>
        <v>2.9256581991566763E-2</v>
      </c>
      <c r="V214" s="10">
        <f>3/24000000*OO[[#This Row],[78 (28JUN1985 15:00:00)-Water Temperature (C)]]*OO[[#This Row],[20]]</f>
        <v>8.6051632798149983E-3</v>
      </c>
      <c r="W214" s="10">
        <f>3/24000000*OO[[#This Row],[79 (28JUN1985 18:00:00)-Water Temperature (C)]]*OO[[#This Row],[21]]</f>
        <v>1.7157563384491252E-3</v>
      </c>
      <c r="X214" s="10">
        <f>3/24000000*OO[[#This Row],[80 (28JUN1985 21:00:00)-Water Temperature (C)]]*OO[[#This Row],[22]]</f>
        <v>2.8252748545612498E-4</v>
      </c>
      <c r="Y214" s="10">
        <f>3/24000000*OO[[#This Row],[81 (29JUN1985 00:00:00)-Water Temperature (C)]]*OO[[#This Row],[23]]</f>
        <v>6.9809021739037486E-5</v>
      </c>
      <c r="Z214" s="10">
        <f>3/24000000*OO[[#This Row],[82 (29JUN1985 03:00:00)-Water Temperature (C)]]*OO[[#This Row],[24]]</f>
        <v>4.0951488205012503E-5</v>
      </c>
      <c r="AA214" s="10">
        <f>3/24000000*OO[[#This Row],[83 (29JUN1985 06:00:00)-Water Temperature (C)]]*OO[[#This Row],[25]]</f>
        <v>3.4762704780937492E-5</v>
      </c>
      <c r="AB214" s="10">
        <f>3/24000000*OO[[#This Row],[84 (29JUN1985 09:00:00)-Water Temperature (C)]]*OO[[#This Row],[26]]</f>
        <v>3.2884211935574998E-5</v>
      </c>
      <c r="AC214" s="10">
        <f>3/24000000*OO[[#This Row],[85 (29JUN1985 12:00:00)-Water Temperature (C)]]*OO[[#This Row],[27]]</f>
        <v>3.1553091704662501E-5</v>
      </c>
      <c r="AD214" s="10">
        <f>3/24000000*OO[[#This Row],[86 (29JUN1985 15:00:00)-Water Temperature (C)]]*OO[[#This Row],[28]]</f>
        <v>3.0410829597187494E-5</v>
      </c>
      <c r="AE214" s="10">
        <f>3/24000000*OO[[#This Row],[88 (29JUN1985 21:00:00)-Water Temperature (C)]]*OO[[#This Row],[30]]</f>
        <v>2.6703371563874996E-5</v>
      </c>
      <c r="AF214" s="10">
        <f>3/24000000*OO[[#This Row],[88 (29JUN1985 21:00:00)-Water Temperature (C)]]*OO[[#This Row],[30]]</f>
        <v>2.6703371563874996E-5</v>
      </c>
      <c r="AG214" s="10">
        <f>3/24000000*OO[[#This Row],[89 (30JUN1985 00:00:00)-Water Temperature (C)]]*OO[[#This Row],[31]]</f>
        <v>2.4215682982974996E-5</v>
      </c>
      <c r="AH214" s="10">
        <f>3/24000000*OO[[#This Row],[90 (30JUN1985 03:00:00)-Water Temperature (C)]]*OO[[#This Row],[32]]</f>
        <v>2.1896768854324996E-5</v>
      </c>
      <c r="AI214" s="10">
        <f>3/24000000*OO[[#This Row],[91 (30JUN1985 06:00:00)-Water Temperature (C)]]*OO[[#This Row],[33]]</f>
        <v>2.0617719244374998E-5</v>
      </c>
      <c r="AJ214" s="10">
        <f>3/24000000*OO[[#This Row],[92 (30JUN1985 09:00:00)-Water Temperature (C)]]*OO[[#This Row],[34]]</f>
        <v>2.1364624141999999E-5</v>
      </c>
      <c r="AK214" s="10">
        <f>3/24000000*OO[[#This Row],[93 (30JUN1985 12:00:00)-Water Temperature (C)]]*OO[[#This Row],[35]]</f>
        <v>2.2990182250387492E-5</v>
      </c>
      <c r="AL214" s="10">
        <f>3/24000000*OO[[#This Row],[94 (30JUN1985 15:00:00)-Water Temperature (C)]]*OO[[#This Row],[36]]</f>
        <v>2.4697156605974998E-5</v>
      </c>
      <c r="AM214" s="10">
        <f>3/24000000*OO[[#This Row],[95 (30JUN1985 18:00:00)-Water Temperature (C)]]*OO[[#This Row],[37]]</f>
        <v>2.5888902436687501E-5</v>
      </c>
      <c r="AN214" s="10">
        <f>3/24000000*OO[[#This Row],[96 (30JUN1985 21:00:00)-Water Temperature (C)]]*OO[[#This Row],[38]]</f>
        <v>2.5467115295699998E-5</v>
      </c>
      <c r="AO214" s="10">
        <f>3/24000000*OO[[#This Row],[97 (01JUL1985 00:00:00)-Water Temperature (C)]]*OO[[#This Row],[39]]</f>
        <v>2.3596723201012499E-5</v>
      </c>
      <c r="AP214" s="10">
        <f>3/24000000*OO[[#This Row],[98 (01JUL1985 03:00:00)-Water Temperature (C)]]*OO[[#This Row],[40]]</f>
        <v>2.138227064355E-5</v>
      </c>
      <c r="AQ214" s="10">
        <f>3/24000000*OO[[#This Row],[99 (01JUL1985 06:00:00)-Water Temperature (C)]]*OO[[#This Row],[41]]</f>
        <v>1.9333467639750002E-5</v>
      </c>
      <c r="AR214" s="10">
        <f>3/24000000*OO[[#This Row],[100 (01JUL1985 09:00:00)-Water Temperature (C)]]*OO[[#This Row],[42]]</f>
        <v>1.8066311770274998E-5</v>
      </c>
      <c r="AS214" s="10">
        <f>3/24000000*OO[[#This Row],[101 (01JUL1985 12:00:00)-Water Temperature (C)]]*OO[[#This Row],[43]]</f>
        <v>1.71319047485275E-5</v>
      </c>
      <c r="AT214" s="10">
        <f>3/24000000*OO[[#This Row],[102 (01JUL1985 15:00:00)-Water Temperature (C)]]*OO[[#This Row],[44]]</f>
        <v>1.6287390561229999E-5</v>
      </c>
      <c r="AU214" s="10">
        <f>3/24000000*OO[[#This Row],[103 (01JUL1985 18:00:00)-Water Temperature (C)]]*OO[[#This Row],[45]]</f>
        <v>1.5587709539849999E-5</v>
      </c>
      <c r="AV214" s="10">
        <f>3/24000000*OO[[#This Row],[104 (01JUL1985 21:00:00)-Water Temperature (C)]]*OO[[#This Row],[46]]</f>
        <v>1.4571306866249997E-5</v>
      </c>
      <c r="AW214" s="10">
        <f>3/24000000*OO[[#This Row],[105 (02JUL1985 00:00:00)-Water Temperature (C)]]*OO[[#This Row],[47]]</f>
        <v>1.3254257064684996E-5</v>
      </c>
      <c r="AX214" s="10">
        <f>3/24000000*OO[[#This Row],[106 (02JUL1985 03:00:00)-Water Temperature (C)]]*OO[[#This Row],[48]]</f>
        <v>1.1899072056022501E-5</v>
      </c>
      <c r="AY214" s="10">
        <f>3/24000000*OO[[#This Row],[107 (02JUL1985 06:00:00)-Water Temperature (C)]]*OO[[#This Row],[49]]</f>
        <v>1.0657857043758749E-5</v>
      </c>
      <c r="AZ214" s="10">
        <f>3/24000000*OO[[#This Row],[108 (02JUL1985 09:00:00)-Water Temperature (C)]]*OO[[#This Row],[50]]</f>
        <v>9.5940979100562477E-6</v>
      </c>
      <c r="BA214" s="10">
        <f>3/24000000*OO[[#This Row],[109 (02JUL1985 12:00:00)-Water Temperature (C)]]*OO[[#This Row],[51]]</f>
        <v>8.8793734434024994E-6</v>
      </c>
      <c r="BB214" s="10">
        <f>3/24000000*OO[[#This Row],[110 (02JUL1985 15:00:00)-Water Temperature (C)]]*OO[[#This Row],[52]]</f>
        <v>8.2871069100900003E-6</v>
      </c>
      <c r="BC214" s="10">
        <f>3/24000000*OO[[#This Row],[111 (02JUL1985 18:00:00)-Water Temperature (C)]]*OO[[#This Row],[53]]</f>
        <v>7.7732732272699987E-6</v>
      </c>
      <c r="BD214" s="10">
        <f>3/24000000*OO[[#This Row],[112 (02JUL1985 21:00:00)-Water Temperature (C)]]*OO[[#This Row],[54]]</f>
        <v>7.1868324383762492E-6</v>
      </c>
      <c r="BE214" s="10">
        <f>3/24000000*OO[[#This Row],[113 (03JUL1985 00:00:00)-Water Temperature (C)]]*OO[[#This Row],[55]]</f>
        <v>6.5386476172874997E-6</v>
      </c>
      <c r="BF214" s="10">
        <f>3/24000000*OO[[#This Row],[114 (03JUL1985 03:00:00)-Water Temperature (C)]]*OO[[#This Row],[56]]</f>
        <v>5.8291222344299994E-6</v>
      </c>
      <c r="BG214" s="10">
        <f>3/24000000*OO[[#This Row],[115 (03JUL1985 06:00:00)-Water Temperature (C)]]*OO[[#This Row],[57]]</f>
        <v>5.0886368833125E-6</v>
      </c>
      <c r="BH214" s="10">
        <f>3/24000000*OO[[#This Row],[116 (03JUL1985 09:00:00)-Water Temperature (C)]]*OO[[#This Row],[58]]</f>
        <v>4.4119830881812497E-6</v>
      </c>
      <c r="BI214" s="10">
        <f>3/24000000*OO[[#This Row],[117 (03JUL1985 12:00:00)-Water Temperature (C)]]*OO[[#This Row],[59]]</f>
        <v>3.8765584075937496E-6</v>
      </c>
      <c r="BJ214" s="10">
        <f>3/24000000*OO[[#This Row],[118 (03JUL1985 15:00:00)-Water Temperature (C)]]*OO[[#This Row],[60]]</f>
        <v>3.431195451545E-6</v>
      </c>
      <c r="BK214" s="10">
        <f>3/24000000*OO[[#This Row],[119 (03JUL1985 18:00:00)-Water Temperature (C)]]*OO[[#This Row],[61]]</f>
        <v>3.0521876268550005E-6</v>
      </c>
      <c r="BL214" s="10">
        <f>3/24000000*OO[[#This Row],[120 (03JUL1985 21:00:00)-Water Temperature (C)]]*OO[[#This Row],[62]]</f>
        <v>2.6240457782499997E-6</v>
      </c>
      <c r="BM214" s="10">
        <f>3/24000000*OO[[#This Row],[121 (04JUL1985 00:00:00)-Water Temperature (C)]]*OO[[#This Row],[63]]</f>
        <v>2.1771573113976251E-6</v>
      </c>
      <c r="BN214" s="10">
        <f>3/24000000*OO[[#This Row],[122 (04JUL1985 03:00:00)-Water Temperature (C)]]*OO[[#This Row],[64]]</f>
        <v>1.7554591304039999E-6</v>
      </c>
      <c r="BO214" s="10">
        <f>3/24000000*OO[[#This Row],[123 (04JUL1985 06:00:00)-Water Temperature (C)]]*OO[[#This Row],[65]]</f>
        <v>1.3855765051700001E-6</v>
      </c>
      <c r="BP214" s="10">
        <f>3/24000000*OO[[#This Row],[124 (04JUL1985 09:00:00)-Water Temperature (C)]]*OO[[#This Row],[66]]</f>
        <v>1.1218240959814999E-6</v>
      </c>
      <c r="BQ214" s="10">
        <f>3/24000000*OO[[#This Row],[125 (04JUL1985 12:00:00)-Water Temperature (C)]]*OO[[#This Row],[67]]</f>
        <v>9.3530771395499999E-7</v>
      </c>
      <c r="BR214" s="10">
        <f>3/24000000*OO[[#This Row],[126 (04JUL1985 15:00:00)-Water Temperature (C)]]*OO[[#This Row],[68]]</f>
        <v>8.0818483303549998E-7</v>
      </c>
      <c r="BS214" s="10">
        <f>3/24000000*OO[[#This Row],[127 (04JUL1985 18:00:00)-Water Temperature (C)]]*OO[[#This Row],[69]]</f>
        <v>7.3223410960587506E-7</v>
      </c>
      <c r="BT214" s="10">
        <f>3/24000000*OO[[#This Row],[128 (04JUL1985 21:00:00)-Water Temperature (C)]]*OO[[#This Row],[70]]</f>
        <v>6.7108930513999991E-7</v>
      </c>
      <c r="BU214" s="10">
        <f>3/24000000*OO[[#This Row],[129 (05JUL1985 00:00:00)-Water Temperature (C)]]*OO[[#This Row],[71]]</f>
        <v>6.064479677812499E-7</v>
      </c>
      <c r="BV214" s="10">
        <f>3/24000000*OO[[#This Row],[130 (05JUL1985 03:00:00)-Water Temperature (C)]]*OO[[#This Row],[72]]</f>
        <v>5.4574585925062502E-7</v>
      </c>
      <c r="BW214" s="10">
        <f>3/24000000*OO[[#This Row],[131 (05JUL1985 06:00:00)-Water Temperature (C)]]*OO[[#This Row],[73]]</f>
        <v>4.9074682666400008E-7</v>
      </c>
      <c r="BX214" s="10">
        <f>3/24000000*OO[[#This Row],[132 (05JUL1985 09:00:00)-Water Temperature (C)]]*OO[[#This Row],[74]]</f>
        <v>4.5717329854350002E-7</v>
      </c>
      <c r="BY214" s="10">
        <f>3/24000000*OO[[#This Row],[133 (05JUL1985 12:00:00)-Water Temperature (C)]]*OO[[#This Row],[75]]</f>
        <v>4.3549726943624997E-7</v>
      </c>
      <c r="BZ214" s="10">
        <f>3/24000000*OO[[#This Row],[134 (05JUL1985 15:00:00)-Water Temperature (C)]]*OO[[#This Row],[76]]</f>
        <v>4.2356542092637498E-7</v>
      </c>
      <c r="CA214" s="10">
        <f>3/24000000*OO[[#This Row],[135 (05JUL1985 18:00:00)-Water Temperature (C)]]*OO[[#This Row],[77]]</f>
        <v>4.1823972390200006E-7</v>
      </c>
      <c r="CB214" s="10">
        <f>3/24000000*OO[[#This Row],[136 (05JUL1985 21:00:00)-Water Temperature (C)]]*OO[[#This Row],[78]]</f>
        <v>4.06309631778E-7</v>
      </c>
      <c r="CC214" s="10">
        <f>3/24000000*OO[[#This Row],[137 (06JUL1985 00:00:00)-Water Temperature (C)]]*OO[[#This Row],[79]]</f>
        <v>3.8688439087350005E-7</v>
      </c>
      <c r="CD214" s="10">
        <f>3/24000000*OO[[#This Row],[138 (06JUL1985 03:00:00)-Water Temperature (C)]]*OO[[#This Row],[80]]</f>
        <v>3.6462548081287499E-7</v>
      </c>
      <c r="CE214" s="10">
        <f>3/24000000*OO[[#This Row],[139 (06JUL1985 06:00:00)-Water Temperature (C)]]*OO[[#This Row],[81]]</f>
        <v>3.4199703667987503E-7</v>
      </c>
      <c r="CF214" s="10">
        <f>3/24000000*OO[[#This Row],[140 (06JUL1985 09:00:00)-Water Temperature (C)]]*OO[[#This Row],[82]]</f>
        <v>3.3050708440400006E-7</v>
      </c>
      <c r="CG214" s="10">
        <f>3/24000000*OO[[#This Row],[141 (06JUL1985 12:00:00)-Water Temperature (C)]]*OO[[#This Row],[83]]</f>
        <v>3.2378252931199995E-7</v>
      </c>
      <c r="CH214" s="10">
        <f>3/24000000*OO[[#This Row],[142 (06JUL1985 15:00:00)-Water Temperature (C)]]*OO[[#This Row],[84]]</f>
        <v>3.2133942052437502E-7</v>
      </c>
      <c r="CI214" s="10">
        <f>3/24000000*OO[[#This Row],[143 (06JUL1985 18:00:00)-Water Temperature (C)]]*OO[[#This Row],[85]]</f>
        <v>3.2200051276574997E-7</v>
      </c>
      <c r="CJ214" s="10">
        <f>3/24000000*OO[[#This Row],[144 (06JUL1985 21:00:00)-Water Temperature (C)]]*OO[[#This Row],[86]]</f>
        <v>3.1921825388749998E-7</v>
      </c>
      <c r="CK214" s="10">
        <f>3/24000000*OO[[#This Row],[145 (07JUL1985 00:00:00)-Water Temperature (C)]]*OO[[#This Row],[87]]</f>
        <v>3.10955820114E-7</v>
      </c>
      <c r="CL214" s="10">
        <f>3/24000000*OO[[#This Row],[146 (07JUL1985 03:00:00)-Water Temperature (C)]]*OO[[#This Row],[88]]</f>
        <v>2.9906242094400003E-7</v>
      </c>
      <c r="CM214" s="10">
        <f>3/24000000*OO[[#This Row],[147 (07JUL1985 06:00:00)-Water Temperature (C)]]*OO[[#This Row],[89]]</f>
        <v>2.84285766393E-7</v>
      </c>
      <c r="CN214" s="10">
        <f>3/24000000*OO[[#This Row],[148 (07JUL1985 09:00:00)-Water Temperature (C)]]*OO[[#This Row],[90]]</f>
        <v>2.7415706341087498E-7</v>
      </c>
      <c r="CO214" s="10">
        <f>3/24000000*OO[[#This Row],[149 (07JUL1985 12:00:00)-Water Temperature (C)]]*OO[[#This Row],[91]]</f>
        <v>2.60951227855E-7</v>
      </c>
      <c r="CP214" s="10">
        <f>3/24000000*OO[[#This Row],[150 (07JUL1985 15:00:00)-Water Temperature (C)]]*OO[[#This Row],[92]]</f>
        <v>2.5570253059000002E-7</v>
      </c>
      <c r="CQ214" s="10">
        <f>3/24000000*OO[[#This Row],[151 (07JUL1985 18:00:00)-Water Temperature (C)]]*OO[[#This Row],[93]]</f>
        <v>2.5386241207850004E-7</v>
      </c>
      <c r="CR214" s="10">
        <f>3/24000000*OO[[#This Row],[152 (07JUL1985 21:00:00)-Water Temperature (C)]]*OO[[#This Row],[94]]</f>
        <v>2.4972277514372497E-7</v>
      </c>
      <c r="CS214" s="10">
        <f>3/24000000*OO[[#This Row],[153 (08JUL1985 00:00:00)-Water Temperature (C)]]*OO[[#This Row],[95]]</f>
        <v>2.4186087471048749E-7</v>
      </c>
      <c r="CT214" s="10">
        <f>3/24000000*OO[[#This Row],[154 (08JUL1985 03:00:00)-Water Temperature (C)]]*OO[[#This Row],[96]]</f>
        <v>2.3010864396779998E-7</v>
      </c>
      <c r="CU214" s="10">
        <f>3/24000000*OO[[#This Row],[155 (08JUL1985 06:00:00)-Water Temperature (C)]]*OO[[#This Row],[97]]</f>
        <v>2.1750809146893751E-7</v>
      </c>
      <c r="CV214" s="10">
        <f>3/24000000*OO[[#This Row],[156 (08JUL1985 09:00:00)-Water Temperature (C)]]*OO[[#This Row],[98]]</f>
        <v>2.1068082930740003E-7</v>
      </c>
      <c r="CW214" s="10">
        <f>3/24000000*OO[[#This Row],[157 (08JUL1985 12:00:00)-Water Temperature (C)]]*OO[[#This Row],[99]]</f>
        <v>2.0608461328129997E-7</v>
      </c>
    </row>
    <row r="215" spans="1:101" x14ac:dyDescent="0.35">
      <c r="A215" t="s">
        <v>221</v>
      </c>
      <c r="B215">
        <v>875.23630000000003</v>
      </c>
      <c r="C215" s="10">
        <f>3/24*OO[[#This Row],[59 (26JUN1985 06:00:00)-Water Temperature (C)]]*OO[[#This Row],[1]]/SUM(OO[1])</f>
        <v>0</v>
      </c>
      <c r="D215" s="10">
        <f>3/24*OO[[#This Row],[60 (26JUN1985 09:00:00)-Water Temperature (C)]]*OO[[#This Row],[2]]/SUM(OO[2])</f>
        <v>0</v>
      </c>
      <c r="E215" s="10">
        <f>3/24*OO[[#This Row],[61 (26JUN1985 12:00:00)-Water Temperature (C)]]*OO[[#This Row],[3]]/SUM(OO[3])</f>
        <v>0</v>
      </c>
      <c r="F215" s="10">
        <f>3/24*OO[[#This Row],[62 (26JUN1985 15:00:00)-Water Temperature (C)]]*OO[[#This Row],[4]]/SUM(OO[4])</f>
        <v>0</v>
      </c>
      <c r="G215" s="10">
        <f>3/24*OO[[#This Row],[63 (26JUN1985 18:00:00)-Water Temperature (C)]]*OO[[#This Row],[5]]/SUM(OO[5])</f>
        <v>0</v>
      </c>
      <c r="H215" s="10">
        <f>3/24*OO[[#This Row],[64 (26JUN1985 21:00:00)-Water Temperature (C)]]*OO[[#This Row],[6]]/SUM(OO[6])</f>
        <v>0</v>
      </c>
      <c r="I215" s="10">
        <f>3/24*OO[[#This Row],[65 (27JUN1985 00:00:00)-Water Temperature (C)]]*OO[[#This Row],[7]]/SUM(OO[7])</f>
        <v>0</v>
      </c>
      <c r="J215" s="10">
        <f>3/24*OO[[#This Row],[66 (27JUN1985 03:00:00)-Water Temperature (C)]]*OO[[#This Row],[8]]/SUM(OO[8])</f>
        <v>0</v>
      </c>
      <c r="K215" s="10">
        <f>3/24*OO[[#This Row],[67 (27JUN1985 06:00:00)-Water Temperature (C)]]*OO[[#This Row],[9]]/SUM(OO[9])</f>
        <v>1.4100933763045599E-34</v>
      </c>
      <c r="L215" s="10">
        <f>3/24*OO[[#This Row],[68 (27JUN1985 09:00:00)-Water Temperature (C)]]*OO[[#This Row],[10]]/SUM(OO[10])</f>
        <v>5.9628649605244002E-23</v>
      </c>
      <c r="M215" s="10">
        <f>3/24*OO[[#This Row],[69 (27JUN1985 12:00:00)-Water Temperature (C)]]*OO[[#This Row],[11]]/SUM(OO[11])</f>
        <v>3.2523464804836739E-13</v>
      </c>
      <c r="N215" s="10">
        <f>3/24*OO[[#This Row],[70 (27JUN1985 15:00:00)-Water Temperature (C)]]*OO[[#This Row],[12]]/SUM(OO[12])</f>
        <v>2.7824941010173693E-8</v>
      </c>
      <c r="O215" s="10">
        <f>3/24*OO[[#This Row],[71 (27JUN1985 18:00:00)-Water Temperature (C)]]*OO[[#This Row],[13]]/SUM(OO[13])</f>
        <v>1.2796890459069913E-5</v>
      </c>
      <c r="P215" s="10">
        <f>3/24*OO[[#This Row],[72 (27JUN1985 21:00:00)-Water Temperature (C)]]*OO[[#This Row],[14]]/SUM(OO[14])</f>
        <v>7.1919644647975125E-4</v>
      </c>
      <c r="Q215" s="10">
        <f>3/24*OO[[#This Row],[73 (28JUN1985 00:00:00)-Water Temperature (C)]]*OO[[#This Row],[15]]/SUM(OO[15])</f>
        <v>9.4334193858181797E-3</v>
      </c>
      <c r="R215" s="10">
        <f>3/24*OO[[#This Row],[74 (28JUN1985 03:00:00)-Water Temperature (C)]]*OO[[#This Row],[16]]/SUM(OO[16])</f>
        <v>4.1094977885902419E-2</v>
      </c>
      <c r="S215" s="10">
        <f>3/24*OO[[#This Row],[75 (28JUN1985 06:00:00)-Water Temperature (C)]]*OO[[#This Row],[17]]/SUM(OO[17])</f>
        <v>7.4704058956802863E-2</v>
      </c>
      <c r="T215" s="10">
        <f>3/24*OO[[#This Row],[76 (28JUN1985 09:00:00)-Water Temperature (C)]]*OO[[#This Row],[18]]/SUM(OO[18])</f>
        <v>6.7998437107767998E-2</v>
      </c>
      <c r="U215" s="10">
        <f>3/24*OO[[#This Row],[77 (28JUN1985 12:00:00)-Water Temperature (C)]]*OO[[#This Row],[19]]/SUM(OO[19])</f>
        <v>3.4089483424087193E-2</v>
      </c>
      <c r="V215" s="10">
        <f>3/24000000*OO[[#This Row],[78 (28JUN1985 15:00:00)-Water Temperature (C)]]*OO[[#This Row],[20]]</f>
        <v>1.0528327192037499E-2</v>
      </c>
      <c r="W215" s="10">
        <f>3/24000000*OO[[#This Row],[79 (28JUN1985 18:00:00)-Water Temperature (C)]]*OO[[#This Row],[21]]</f>
        <v>2.1819759899909998E-3</v>
      </c>
      <c r="X215" s="10">
        <f>3/24000000*OO[[#This Row],[80 (28JUN1985 21:00:00)-Water Temperature (C)]]*OO[[#This Row],[22]]</f>
        <v>3.6094916335099999E-4</v>
      </c>
      <c r="Y215" s="10">
        <f>3/24000000*OO[[#This Row],[81 (29JUN1985 00:00:00)-Water Temperature (C)]]*OO[[#This Row],[23]]</f>
        <v>8.1976267391175E-5</v>
      </c>
      <c r="Z215" s="10">
        <f>3/24000000*OO[[#This Row],[82 (29JUN1985 03:00:00)-Water Temperature (C)]]*OO[[#This Row],[24]]</f>
        <v>4.4421610920224992E-5</v>
      </c>
      <c r="AA215" s="10">
        <f>3/24000000*OO[[#This Row],[83 (29JUN1985 06:00:00)-Water Temperature (C)]]*OO[[#This Row],[25]]</f>
        <v>3.6996812177449998E-5</v>
      </c>
      <c r="AB215" s="10">
        <f>3/24000000*OO[[#This Row],[84 (29JUN1985 09:00:00)-Water Temperature (C)]]*OO[[#This Row],[26]]</f>
        <v>3.4809164031087499E-5</v>
      </c>
      <c r="AC215" s="10">
        <f>3/24000000*OO[[#This Row],[85 (29JUN1985 12:00:00)-Water Temperature (C)]]*OO[[#This Row],[27]]</f>
        <v>3.3367330967174993E-5</v>
      </c>
      <c r="AD215" s="10">
        <f>3/24000000*OO[[#This Row],[86 (29JUN1985 15:00:00)-Water Temperature (C)]]*OO[[#This Row],[28]]</f>
        <v>3.2170715932724995E-5</v>
      </c>
      <c r="AE215" s="10">
        <f>3/24000000*OO[[#This Row],[88 (29JUN1985 21:00:00)-Water Temperature (C)]]*OO[[#This Row],[30]]</f>
        <v>2.8341741069600002E-5</v>
      </c>
      <c r="AF215" s="10">
        <f>3/24000000*OO[[#This Row],[88 (29JUN1985 21:00:00)-Water Temperature (C)]]*OO[[#This Row],[30]]</f>
        <v>2.8341741069600002E-5</v>
      </c>
      <c r="AG215" s="10">
        <f>3/24000000*OO[[#This Row],[89 (30JUN1985 00:00:00)-Water Temperature (C)]]*OO[[#This Row],[31]]</f>
        <v>2.571519275325E-5</v>
      </c>
      <c r="AH215" s="10">
        <f>3/24000000*OO[[#This Row],[90 (30JUN1985 03:00:00)-Water Temperature (C)]]*OO[[#This Row],[32]]</f>
        <v>2.3230429312000002E-5</v>
      </c>
      <c r="AI215" s="10">
        <f>3/24000000*OO[[#This Row],[91 (30JUN1985 06:00:00)-Water Temperature (C)]]*OO[[#This Row],[33]]</f>
        <v>2.1746777082150002E-5</v>
      </c>
      <c r="AJ215" s="10">
        <f>3/24000000*OO[[#This Row],[92 (30JUN1985 09:00:00)-Water Temperature (C)]]*OO[[#This Row],[34]]</f>
        <v>2.2377951698249995E-5</v>
      </c>
      <c r="AK215" s="10">
        <f>3/24000000*OO[[#This Row],[93 (30JUN1985 12:00:00)-Water Temperature (C)]]*OO[[#This Row],[35]]</f>
        <v>2.4025456781349996E-5</v>
      </c>
      <c r="AL215" s="10">
        <f>3/24000000*OO[[#This Row],[94 (30JUN1985 15:00:00)-Water Temperature (C)]]*OO[[#This Row],[36]]</f>
        <v>2.584202909805E-5</v>
      </c>
      <c r="AM215" s="10">
        <f>3/24000000*OO[[#This Row],[95 (30JUN1985 18:00:00)-Water Temperature (C)]]*OO[[#This Row],[37]]</f>
        <v>2.7177113213687503E-5</v>
      </c>
      <c r="AN215" s="10">
        <f>3/24000000*OO[[#This Row],[96 (30JUN1985 21:00:00)-Water Temperature (C)]]*OO[[#This Row],[38]]</f>
        <v>2.6859873785550003E-5</v>
      </c>
      <c r="AO215" s="10">
        <f>3/24000000*OO[[#This Row],[97 (01JUL1985 00:00:00)-Water Temperature (C)]]*OO[[#This Row],[39]]</f>
        <v>2.4965107095824998E-5</v>
      </c>
      <c r="AP215" s="10">
        <f>3/24000000*OO[[#This Row],[98 (01JUL1985 03:00:00)-Water Temperature (C)]]*OO[[#This Row],[40]]</f>
        <v>2.2658941125537499E-5</v>
      </c>
      <c r="AQ215" s="10">
        <f>3/24000000*OO[[#This Row],[99 (01JUL1985 06:00:00)-Water Temperature (C)]]*OO[[#This Row],[41]]</f>
        <v>2.0488033996552502E-5</v>
      </c>
      <c r="AR215" s="10">
        <f>3/24000000*OO[[#This Row],[100 (01JUL1985 09:00:00)-Water Temperature (C)]]*OO[[#This Row],[42]]</f>
        <v>1.9129902231803749E-5</v>
      </c>
      <c r="AS215" s="10">
        <f>3/24000000*OO[[#This Row],[101 (01JUL1985 12:00:00)-Water Temperature (C)]]*OO[[#This Row],[43]]</f>
        <v>1.8117007051054998E-5</v>
      </c>
      <c r="AT215" s="10">
        <f>3/24000000*OO[[#This Row],[102 (01JUL1985 15:00:00)-Water Temperature (C)]]*OO[[#This Row],[44]]</f>
        <v>1.7193596358200001E-5</v>
      </c>
      <c r="AU215" s="10">
        <f>3/24000000*OO[[#This Row],[103 (01JUL1985 18:00:00)-Water Temperature (C)]]*OO[[#This Row],[45]]</f>
        <v>1.6435667881274998E-5</v>
      </c>
      <c r="AV215" s="10">
        <f>3/24000000*OO[[#This Row],[104 (01JUL1985 21:00:00)-Water Temperature (C)]]*OO[[#This Row],[46]]</f>
        <v>1.5368309134912499E-5</v>
      </c>
      <c r="AW215" s="10">
        <f>3/24000000*OO[[#This Row],[105 (02JUL1985 00:00:00)-Water Temperature (C)]]*OO[[#This Row],[47]]</f>
        <v>1.3998715601512499E-5</v>
      </c>
      <c r="AX215" s="10">
        <f>3/24000000*OO[[#This Row],[106 (02JUL1985 03:00:00)-Water Temperature (C)]]*OO[[#This Row],[48]]</f>
        <v>1.2572967181809999E-5</v>
      </c>
      <c r="AY215" s="10">
        <f>3/24000000*OO[[#This Row],[107 (02JUL1985 06:00:00)-Water Temperature (C)]]*OO[[#This Row],[49]]</f>
        <v>1.1261108654079999E-5</v>
      </c>
      <c r="AZ215" s="10">
        <f>3/24000000*OO[[#This Row],[108 (02JUL1985 09:00:00)-Water Temperature (C)]]*OO[[#This Row],[50]]</f>
        <v>1.0128841358581248E-5</v>
      </c>
      <c r="BA215" s="10">
        <f>3/24000000*OO[[#This Row],[109 (02JUL1985 12:00:00)-Water Temperature (C)]]*OO[[#This Row],[51]]</f>
        <v>9.3532803898800001E-6</v>
      </c>
      <c r="BB215" s="10">
        <f>3/24000000*OO[[#This Row],[110 (02JUL1985 15:00:00)-Water Temperature (C)]]*OO[[#This Row],[52]]</f>
        <v>8.7020010237075002E-6</v>
      </c>
      <c r="BC215" s="10">
        <f>3/24000000*OO[[#This Row],[111 (02JUL1985 18:00:00)-Water Temperature (C)]]*OO[[#This Row],[53]]</f>
        <v>8.1470255244937498E-6</v>
      </c>
      <c r="BD215" s="10">
        <f>3/24000000*OO[[#This Row],[112 (02JUL1985 21:00:00)-Water Temperature (C)]]*OO[[#This Row],[54]]</f>
        <v>7.5303846150599984E-6</v>
      </c>
      <c r="BE215" s="10">
        <f>3/24000000*OO[[#This Row],[113 (03JUL1985 00:00:00)-Water Temperature (C)]]*OO[[#This Row],[55]]</f>
        <v>6.8595637943700002E-6</v>
      </c>
      <c r="BF215" s="10">
        <f>3/24000000*OO[[#This Row],[114 (03JUL1985 03:00:00)-Water Temperature (C)]]*OO[[#This Row],[56]]</f>
        <v>6.1262266158499997E-6</v>
      </c>
      <c r="BG215" s="10">
        <f>3/24000000*OO[[#This Row],[115 (03JUL1985 06:00:00)-Water Temperature (C)]]*OO[[#This Row],[57]]</f>
        <v>5.3580721506187495E-6</v>
      </c>
      <c r="BH215" s="10">
        <f>3/24000000*OO[[#This Row],[116 (03JUL1985 09:00:00)-Water Temperature (C)]]*OO[[#This Row],[58]]</f>
        <v>4.6543177492537486E-6</v>
      </c>
      <c r="BI215" s="10">
        <f>3/24000000*OO[[#This Row],[117 (03JUL1985 12:00:00)-Water Temperature (C)]]*OO[[#This Row],[59]]</f>
        <v>4.0901875248000001E-6</v>
      </c>
      <c r="BJ215" s="10">
        <f>3/24000000*OO[[#This Row],[118 (03JUL1985 15:00:00)-Water Temperature (C)]]*OO[[#This Row],[60]]</f>
        <v>3.6173637870499998E-6</v>
      </c>
      <c r="BK215" s="10">
        <f>3/24000000*OO[[#This Row],[119 (03JUL1985 18:00:00)-Water Temperature (C)]]*OO[[#This Row],[61]]</f>
        <v>3.2197116963424998E-6</v>
      </c>
      <c r="BL215" s="10">
        <f>3/24000000*OO[[#This Row],[120 (03JUL1985 21:00:00)-Water Temperature (C)]]*OO[[#This Row],[62]]</f>
        <v>2.7744938873600003E-6</v>
      </c>
      <c r="BM215" s="10">
        <f>3/24000000*OO[[#This Row],[121 (04JUL1985 00:00:00)-Water Temperature (C)]]*OO[[#This Row],[63]]</f>
        <v>2.3119253600562497E-6</v>
      </c>
      <c r="BN215" s="10">
        <f>3/24000000*OO[[#This Row],[122 (04JUL1985 03:00:00)-Water Temperature (C)]]*OO[[#This Row],[64]]</f>
        <v>1.872190141005E-6</v>
      </c>
      <c r="BO215" s="10">
        <f>3/24000000*OO[[#This Row],[123 (04JUL1985 06:00:00)-Water Temperature (C)]]*OO[[#This Row],[65]]</f>
        <v>1.4814439374504999E-6</v>
      </c>
      <c r="BP215" s="10">
        <f>3/24000000*OO[[#This Row],[124 (04JUL1985 09:00:00)-Water Temperature (C)]]*OO[[#This Row],[66]]</f>
        <v>1.1981156941481251E-6</v>
      </c>
      <c r="BQ215" s="10">
        <f>3/24000000*OO[[#This Row],[125 (04JUL1985 12:00:00)-Water Temperature (C)]]*OO[[#This Row],[67]]</f>
        <v>9.9399101168024987E-7</v>
      </c>
      <c r="BR215" s="10">
        <f>3/24000000*OO[[#This Row],[126 (04JUL1985 15:00:00)-Water Temperature (C)]]*OO[[#This Row],[68]]</f>
        <v>8.5365058695499998E-7</v>
      </c>
      <c r="BS215" s="10">
        <f>3/24000000*OO[[#This Row],[127 (04JUL1985 18:00:00)-Water Temperature (C)]]*OO[[#This Row],[69]]</f>
        <v>7.6929313652912493E-7</v>
      </c>
      <c r="BT215" s="10">
        <f>3/24000000*OO[[#This Row],[128 (04JUL1985 21:00:00)-Water Temperature (C)]]*OO[[#This Row],[70]]</f>
        <v>7.0279104138899996E-7</v>
      </c>
      <c r="BU215" s="10">
        <f>3/24000000*OO[[#This Row],[129 (05JUL1985 00:00:00)-Water Temperature (C)]]*OO[[#This Row],[71]]</f>
        <v>6.3458950680074998E-7</v>
      </c>
      <c r="BV215" s="10">
        <f>3/24000000*OO[[#This Row],[130 (05JUL1985 03:00:00)-Water Temperature (C)]]*OO[[#This Row],[72]]</f>
        <v>5.7149630879999996E-7</v>
      </c>
      <c r="BW215" s="10">
        <f>3/24000000*OO[[#This Row],[131 (05JUL1985 06:00:00)-Water Temperature (C)]]*OO[[#This Row],[73]]</f>
        <v>5.1440842100600001E-7</v>
      </c>
      <c r="BX215" s="10">
        <f>3/24000000*OO[[#This Row],[132 (05JUL1985 09:00:00)-Water Temperature (C)]]*OO[[#This Row],[74]]</f>
        <v>4.7915656053374995E-7</v>
      </c>
      <c r="BY215" s="10">
        <f>3/24000000*OO[[#This Row],[133 (05JUL1985 12:00:00)-Water Temperature (C)]]*OO[[#This Row],[75]]</f>
        <v>4.5553939331249998E-7</v>
      </c>
      <c r="BZ215" s="10">
        <f>3/24000000*OO[[#This Row],[134 (05JUL1985 15:00:00)-Water Temperature (C)]]*OO[[#This Row],[76]]</f>
        <v>4.4173092383999997E-7</v>
      </c>
      <c r="CA215" s="10">
        <f>3/24000000*OO[[#This Row],[135 (05JUL1985 18:00:00)-Water Temperature (C)]]*OO[[#This Row],[77]]</f>
        <v>4.3494791730749993E-7</v>
      </c>
      <c r="CB215" s="10">
        <f>3/24000000*OO[[#This Row],[136 (05JUL1985 21:00:00)-Water Temperature (C)]]*OO[[#This Row],[78]]</f>
        <v>4.2190774111912498E-7</v>
      </c>
      <c r="CC215" s="10">
        <f>3/24000000*OO[[#This Row],[137 (06JUL1985 00:00:00)-Water Temperature (C)]]*OO[[#This Row],[79]]</f>
        <v>4.0195587391837503E-7</v>
      </c>
      <c r="CD215" s="10">
        <f>3/24000000*OO[[#This Row],[138 (06JUL1985 03:00:00)-Water Temperature (C)]]*OO[[#This Row],[80]]</f>
        <v>3.7940491720799997E-7</v>
      </c>
      <c r="CE215" s="10">
        <f>3/24000000*OO[[#This Row],[139 (06JUL1985 06:00:00)-Water Temperature (C)]]*OO[[#This Row],[81]]</f>
        <v>3.5644758178000004E-7</v>
      </c>
      <c r="CF215" s="10">
        <f>3/24000000*OO[[#This Row],[140 (06JUL1985 09:00:00)-Water Temperature (C)]]*OO[[#This Row],[82]]</f>
        <v>3.4463086686249998E-7</v>
      </c>
      <c r="CG215" s="10">
        <f>3/24000000*OO[[#This Row],[141 (06JUL1985 12:00:00)-Water Temperature (C)]]*OO[[#This Row],[83]]</f>
        <v>3.3724832556637503E-7</v>
      </c>
      <c r="CH215" s="10">
        <f>3/24000000*OO[[#This Row],[142 (06JUL1985 15:00:00)-Water Temperature (C)]]*OO[[#This Row],[84]]</f>
        <v>3.3403069165562494E-7</v>
      </c>
      <c r="CI215" s="10">
        <f>3/24000000*OO[[#This Row],[143 (06JUL1985 18:00:00)-Water Temperature (C)]]*OO[[#This Row],[85]]</f>
        <v>3.3374015893624999E-7</v>
      </c>
      <c r="CJ215" s="10">
        <f>3/24000000*OO[[#This Row],[144 (06JUL1985 21:00:00)-Water Temperature (C)]]*OO[[#This Row],[86]]</f>
        <v>3.3031311734187497E-7</v>
      </c>
      <c r="CK215" s="10">
        <f>3/24000000*OO[[#This Row],[145 (07JUL1985 00:00:00)-Water Temperature (C)]]*OO[[#This Row],[87]]</f>
        <v>3.2192146208562494E-7</v>
      </c>
      <c r="CL215" s="10">
        <f>3/24000000*OO[[#This Row],[146 (07JUL1985 03:00:00)-Water Temperature (C)]]*OO[[#This Row],[88]]</f>
        <v>3.1029277959225002E-7</v>
      </c>
      <c r="CM215" s="10">
        <f>3/24000000*OO[[#This Row],[147 (07JUL1985 06:00:00)-Water Temperature (C)]]*OO[[#This Row],[89]]</f>
        <v>2.9568737583687499E-7</v>
      </c>
      <c r="CN215" s="10">
        <f>3/24000000*OO[[#This Row],[148 (07JUL1985 09:00:00)-Water Temperature (C)]]*OO[[#This Row],[90]]</f>
        <v>2.8553213981974998E-7</v>
      </c>
      <c r="CO215" s="10">
        <f>3/24000000*OO[[#This Row],[149 (07JUL1985 12:00:00)-Water Temperature (C)]]*OO[[#This Row],[91]]</f>
        <v>2.7163096420250002E-7</v>
      </c>
      <c r="CP215" s="10">
        <f>3/24000000*OO[[#This Row],[150 (07JUL1985 15:00:00)-Water Temperature (C)]]*OO[[#This Row],[92]]</f>
        <v>2.6573973206999994E-7</v>
      </c>
      <c r="CQ215" s="10">
        <f>3/24000000*OO[[#This Row],[151 (07JUL1985 18:00:00)-Water Temperature (C)]]*OO[[#This Row],[93]]</f>
        <v>2.6313874095249998E-7</v>
      </c>
      <c r="CR215" s="10">
        <f>3/24000000*OO[[#This Row],[152 (07JUL1985 21:00:00)-Water Temperature (C)]]*OO[[#This Row],[94]]</f>
        <v>2.5865726558100001E-7</v>
      </c>
      <c r="CS215" s="10">
        <f>3/24000000*OO[[#This Row],[153 (08JUL1985 00:00:00)-Water Temperature (C)]]*OO[[#This Row],[95]]</f>
        <v>2.5072046340929997E-7</v>
      </c>
      <c r="CT215" s="10">
        <f>3/24000000*OO[[#This Row],[154 (08JUL1985 03:00:00)-Water Temperature (C)]]*OO[[#This Row],[96]]</f>
        <v>2.3910302470433746E-7</v>
      </c>
      <c r="CU215" s="10">
        <f>3/24000000*OO[[#This Row],[155 (08JUL1985 06:00:00)-Water Temperature (C)]]*OO[[#This Row],[97]]</f>
        <v>2.264921220364E-7</v>
      </c>
      <c r="CV215" s="10">
        <f>3/24000000*OO[[#This Row],[156 (08JUL1985 09:00:00)-Water Temperature (C)]]*OO[[#This Row],[98]]</f>
        <v>2.1966553132781247E-7</v>
      </c>
      <c r="CW215" s="10">
        <f>3/24000000*OO[[#This Row],[157 (08JUL1985 12:00:00)-Water Temperature (C)]]*OO[[#This Row],[99]]</f>
        <v>2.1482583811900002E-7</v>
      </c>
    </row>
    <row r="216" spans="1:101" x14ac:dyDescent="0.35">
      <c r="A216" t="s">
        <v>222</v>
      </c>
      <c r="B216">
        <v>895.51149999999996</v>
      </c>
      <c r="C216" s="10">
        <f>3/24*OO[[#This Row],[59 (26JUN1985 06:00:00)-Water Temperature (C)]]*OO[[#This Row],[1]]/SUM(OO[1])</f>
        <v>0</v>
      </c>
      <c r="D216" s="10">
        <f>3/24*OO[[#This Row],[60 (26JUN1985 09:00:00)-Water Temperature (C)]]*OO[[#This Row],[2]]/SUM(OO[2])</f>
        <v>0</v>
      </c>
      <c r="E216" s="10">
        <f>3/24*OO[[#This Row],[61 (26JUN1985 12:00:00)-Water Temperature (C)]]*OO[[#This Row],[3]]/SUM(OO[3])</f>
        <v>0</v>
      </c>
      <c r="F216" s="10">
        <f>3/24*OO[[#This Row],[62 (26JUN1985 15:00:00)-Water Temperature (C)]]*OO[[#This Row],[4]]/SUM(OO[4])</f>
        <v>0</v>
      </c>
      <c r="G216" s="10">
        <f>3/24*OO[[#This Row],[63 (26JUN1985 18:00:00)-Water Temperature (C)]]*OO[[#This Row],[5]]/SUM(OO[5])</f>
        <v>0</v>
      </c>
      <c r="H216" s="10">
        <f>3/24*OO[[#This Row],[64 (26JUN1985 21:00:00)-Water Temperature (C)]]*OO[[#This Row],[6]]/SUM(OO[6])</f>
        <v>0</v>
      </c>
      <c r="I216" s="10">
        <f>3/24*OO[[#This Row],[65 (27JUN1985 00:00:00)-Water Temperature (C)]]*OO[[#This Row],[7]]/SUM(OO[7])</f>
        <v>0</v>
      </c>
      <c r="J216" s="10">
        <f>3/24*OO[[#This Row],[66 (27JUN1985 03:00:00)-Water Temperature (C)]]*OO[[#This Row],[8]]/SUM(OO[8])</f>
        <v>0</v>
      </c>
      <c r="K216" s="10">
        <f>3/24*OO[[#This Row],[67 (27JUN1985 06:00:00)-Water Temperature (C)]]*OO[[#This Row],[9]]/SUM(OO[9])</f>
        <v>1.7774656489677654E-35</v>
      </c>
      <c r="L216" s="10">
        <f>3/24*OO[[#This Row],[68 (27JUN1985 09:00:00)-Water Temperature (C)]]*OO[[#This Row],[10]]/SUM(OO[10])</f>
        <v>7.5972060092404958E-24</v>
      </c>
      <c r="M216" s="10">
        <f>3/24*OO[[#This Row],[69 (27JUN1985 12:00:00)-Water Temperature (C)]]*OO[[#This Row],[11]]/SUM(OO[11])</f>
        <v>5.563311963001076E-14</v>
      </c>
      <c r="N216" s="10">
        <f>3/24*OO[[#This Row],[70 (27JUN1985 15:00:00)-Water Temperature (C)]]*OO[[#This Row],[12]]/SUM(OO[12])</f>
        <v>1.3020878197324008E-8</v>
      </c>
      <c r="O216" s="10">
        <f>3/24*OO[[#This Row],[71 (27JUN1985 18:00:00)-Water Temperature (C)]]*OO[[#This Row],[13]]/SUM(OO[13])</f>
        <v>7.2944033523373608E-6</v>
      </c>
      <c r="P216" s="10">
        <f>3/24*OO[[#This Row],[72 (27JUN1985 21:00:00)-Water Temperature (C)]]*OO[[#This Row],[14]]/SUM(OO[14])</f>
        <v>4.6727193296364802E-4</v>
      </c>
      <c r="Q216" s="10">
        <f>3/24*OO[[#This Row],[73 (28JUN1985 00:00:00)-Water Temperature (C)]]*OO[[#This Row],[15]]/SUM(OO[15])</f>
        <v>6.7854675709748255E-3</v>
      </c>
      <c r="R216" s="10">
        <f>3/24*OO[[#This Row],[74 (28JUN1985 03:00:00)-Water Temperature (C)]]*OO[[#This Row],[16]]/SUM(OO[16])</f>
        <v>3.216340530106019E-2</v>
      </c>
      <c r="S216" s="10">
        <f>3/24*OO[[#This Row],[75 (28JUN1985 06:00:00)-Water Temperature (C)]]*OO[[#This Row],[17]]/SUM(OO[17])</f>
        <v>6.278593934366844E-2</v>
      </c>
      <c r="T216" s="10">
        <f>3/24*OO[[#This Row],[76 (28JUN1985 09:00:00)-Water Temperature (C)]]*OO[[#This Row],[18]]/SUM(OO[18])</f>
        <v>6.0753909305967586E-2</v>
      </c>
      <c r="U216" s="10">
        <f>3/24*OO[[#This Row],[77 (28JUN1985 12:00:00)-Water Temperature (C)]]*OO[[#This Row],[19]]/SUM(OO[19])</f>
        <v>3.2124715542680829E-2</v>
      </c>
      <c r="V216" s="10">
        <f>3/24000000*OO[[#This Row],[78 (28JUN1985 15:00:00)-Water Temperature (C)]]*OO[[#This Row],[20]]</f>
        <v>1.0375475981214998E-2</v>
      </c>
      <c r="W216" s="10">
        <f>3/24000000*OO[[#This Row],[79 (28JUN1985 18:00:00)-Water Temperature (C)]]*OO[[#This Row],[21]]</f>
        <v>2.2268873266831249E-3</v>
      </c>
      <c r="X216" s="10">
        <f>3/24000000*OO[[#This Row],[80 (28JUN1985 21:00:00)-Water Temperature (C)]]*OO[[#This Row],[22]]</f>
        <v>3.7125676607774994E-4</v>
      </c>
      <c r="Y216" s="10">
        <f>3/24000000*OO[[#This Row],[81 (29JUN1985 00:00:00)-Water Temperature (C)]]*OO[[#This Row],[23]]</f>
        <v>7.8477564402249994E-5</v>
      </c>
      <c r="Z216" s="10">
        <f>3/24000000*OO[[#This Row],[82 (29JUN1985 03:00:00)-Water Temperature (C)]]*OO[[#This Row],[24]]</f>
        <v>3.9144129719337502E-5</v>
      </c>
      <c r="AA216" s="10">
        <f>3/24000000*OO[[#This Row],[83 (29JUN1985 06:00:00)-Water Temperature (C)]]*OO[[#This Row],[25]]</f>
        <v>3.1879368096949993E-5</v>
      </c>
      <c r="AB216" s="10">
        <f>3/24000000*OO[[#This Row],[84 (29JUN1985 09:00:00)-Water Temperature (C)]]*OO[[#This Row],[26]]</f>
        <v>2.9803315914674997E-5</v>
      </c>
      <c r="AC216" s="10">
        <f>3/24000000*OO[[#This Row],[85 (29JUN1985 12:00:00)-Water Temperature (C)]]*OO[[#This Row],[27]]</f>
        <v>2.8477114349425005E-5</v>
      </c>
      <c r="AD216" s="10">
        <f>3/24000000*OO[[#This Row],[86 (29JUN1985 15:00:00)-Water Temperature (C)]]*OO[[#This Row],[28]]</f>
        <v>2.7416299585349997E-5</v>
      </c>
      <c r="AE216" s="10">
        <f>3/24000000*OO[[#This Row],[88 (29JUN1985 21:00:00)-Water Temperature (C)]]*OO[[#This Row],[30]]</f>
        <v>2.4121970618399996E-5</v>
      </c>
      <c r="AF216" s="10">
        <f>3/24000000*OO[[#This Row],[88 (29JUN1985 21:00:00)-Water Temperature (C)]]*OO[[#This Row],[30]]</f>
        <v>2.4121970618399996E-5</v>
      </c>
      <c r="AG216" s="10">
        <f>3/24000000*OO[[#This Row],[89 (30JUN1985 00:00:00)-Water Temperature (C)]]*OO[[#This Row],[31]]</f>
        <v>2.1844377914099997E-5</v>
      </c>
      <c r="AH216" s="10">
        <f>3/24000000*OO[[#This Row],[90 (30JUN1985 03:00:00)-Water Temperature (C)]]*OO[[#This Row],[32]]</f>
        <v>1.9673999776165E-5</v>
      </c>
      <c r="AI216" s="10">
        <f>3/24000000*OO[[#This Row],[91 (30JUN1985 06:00:00)-Water Temperature (C)]]*OO[[#This Row],[33]]</f>
        <v>1.8291892861837499E-5</v>
      </c>
      <c r="AJ216" s="10">
        <f>3/24000000*OO[[#This Row],[92 (30JUN1985 09:00:00)-Water Temperature (C)]]*OO[[#This Row],[34]]</f>
        <v>1.8658681654965E-5</v>
      </c>
      <c r="AK216" s="10">
        <f>3/24000000*OO[[#This Row],[93 (30JUN1985 12:00:00)-Water Temperature (C)]]*OO[[#This Row],[35]]</f>
        <v>1.9914933940233753E-5</v>
      </c>
      <c r="AL216" s="10">
        <f>3/24000000*OO[[#This Row],[94 (30JUN1985 15:00:00)-Water Temperature (C)]]*OO[[#This Row],[36]]</f>
        <v>2.1375131783390001E-5</v>
      </c>
      <c r="AM216" s="10">
        <f>3/24000000*OO[[#This Row],[95 (30JUN1985 18:00:00)-Water Temperature (C)]]*OO[[#This Row],[37]]</f>
        <v>2.2467271845975001E-5</v>
      </c>
      <c r="AN216" s="10">
        <f>3/24000000*OO[[#This Row],[96 (30JUN1985 21:00:00)-Water Temperature (C)]]*OO[[#This Row],[38]]</f>
        <v>2.22018799188E-5</v>
      </c>
      <c r="AO216" s="10">
        <f>3/24000000*OO[[#This Row],[97 (01JUL1985 00:00:00)-Water Temperature (C)]]*OO[[#This Row],[39]]</f>
        <v>2.0621885651947499E-5</v>
      </c>
      <c r="AP216" s="10">
        <f>3/24000000*OO[[#This Row],[98 (01JUL1985 03:00:00)-Water Temperature (C)]]*OO[[#This Row],[40]]</f>
        <v>1.8678971121669997E-5</v>
      </c>
      <c r="AQ216" s="10">
        <f>3/24000000*OO[[#This Row],[99 (01JUL1985 06:00:00)-Water Temperature (C)]]*OO[[#This Row],[41]]</f>
        <v>1.6844899113794996E-5</v>
      </c>
      <c r="AR216" s="10">
        <f>3/24000000*OO[[#This Row],[100 (01JUL1985 09:00:00)-Water Temperature (C)]]*OO[[#This Row],[42]]</f>
        <v>1.56686545260875E-5</v>
      </c>
      <c r="AS216" s="10">
        <f>3/24000000*OO[[#This Row],[101 (01JUL1985 12:00:00)-Water Temperature (C)]]*OO[[#This Row],[43]]</f>
        <v>1.4764075452609997E-5</v>
      </c>
      <c r="AT216" s="10">
        <f>3/24000000*OO[[#This Row],[102 (01JUL1985 15:00:00)-Water Temperature (C)]]*OO[[#This Row],[44]]</f>
        <v>1.3931395760509999E-5</v>
      </c>
      <c r="AU216" s="10">
        <f>3/24000000*OO[[#This Row],[103 (01JUL1985 18:00:00)-Water Temperature (C)]]*OO[[#This Row],[45]]</f>
        <v>1.32399354456625E-5</v>
      </c>
      <c r="AV216" s="10">
        <f>3/24000000*OO[[#This Row],[104 (01JUL1985 21:00:00)-Water Temperature (C)]]*OO[[#This Row],[46]]</f>
        <v>1.231709033175625E-5</v>
      </c>
      <c r="AW216" s="10">
        <f>3/24000000*OO[[#This Row],[105 (02JUL1985 00:00:00)-Water Temperature (C)]]*OO[[#This Row],[47]]</f>
        <v>1.1182496566799997E-5</v>
      </c>
      <c r="AX216" s="10">
        <f>3/24000000*OO[[#This Row],[106 (02JUL1985 03:00:00)-Water Temperature (C)]]*OO[[#This Row],[48]]</f>
        <v>1.0006021794480001E-5</v>
      </c>
      <c r="AY216" s="10">
        <f>3/24000000*OO[[#This Row],[107 (02JUL1985 06:00:00)-Water Temperature (C)]]*OO[[#This Row],[49]]</f>
        <v>8.9250175788800004E-6</v>
      </c>
      <c r="AZ216" s="10">
        <f>3/24000000*OO[[#This Row],[108 (02JUL1985 09:00:00)-Water Temperature (C)]]*OO[[#This Row],[50]]</f>
        <v>7.9916102912499993E-6</v>
      </c>
      <c r="BA216" s="10">
        <f>3/24000000*OO[[#This Row],[109 (02JUL1985 12:00:00)-Water Temperature (C)]]*OO[[#This Row],[51]]</f>
        <v>7.3326503188762502E-6</v>
      </c>
      <c r="BB216" s="10">
        <f>3/24000000*OO[[#This Row],[110 (02JUL1985 15:00:00)-Water Temperature (C)]]*OO[[#This Row],[52]]</f>
        <v>6.7699636626599997E-6</v>
      </c>
      <c r="BC216" s="10">
        <f>3/24000000*OO[[#This Row],[111 (02JUL1985 18:00:00)-Water Temperature (C)]]*OO[[#This Row],[53]]</f>
        <v>6.2890097668799989E-6</v>
      </c>
      <c r="BD216" s="10">
        <f>3/24000000*OO[[#This Row],[112 (02JUL1985 21:00:00)-Water Temperature (C)]]*OO[[#This Row],[54]]</f>
        <v>5.779643901175E-6</v>
      </c>
      <c r="BE216" s="10">
        <f>3/24000000*OO[[#This Row],[113 (03JUL1985 00:00:00)-Water Temperature (C)]]*OO[[#This Row],[55]]</f>
        <v>5.2477606840499996E-6</v>
      </c>
      <c r="BF216" s="10">
        <f>3/24000000*OO[[#This Row],[114 (03JUL1985 03:00:00)-Water Temperature (C)]]*OO[[#This Row],[56]]</f>
        <v>4.6761399593124999E-6</v>
      </c>
      <c r="BG216" s="10">
        <f>3/24000000*OO[[#This Row],[115 (03JUL1985 06:00:00)-Water Temperature (C)]]*OO[[#This Row],[57]]</f>
        <v>4.0833174141699997E-6</v>
      </c>
      <c r="BH216" s="10">
        <f>3/24000000*OO[[#This Row],[116 (03JUL1985 09:00:00)-Water Temperature (C)]]*OO[[#This Row],[58]]</f>
        <v>3.5474153786887498E-6</v>
      </c>
      <c r="BI216" s="10">
        <f>3/24000000*OO[[#This Row],[117 (03JUL1985 12:00:00)-Water Temperature (C)]]*OO[[#This Row],[59]]</f>
        <v>3.1146769873425004E-6</v>
      </c>
      <c r="BJ216" s="10">
        <f>3/24000000*OO[[#This Row],[118 (03JUL1985 15:00:00)-Water Temperature (C)]]*OO[[#This Row],[60]]</f>
        <v>2.7485128677600001E-6</v>
      </c>
      <c r="BK216" s="10">
        <f>3/24000000*OO[[#This Row],[119 (03JUL1985 18:00:00)-Water Temperature (C)]]*OO[[#This Row],[61]]</f>
        <v>2.4431163623999997E-6</v>
      </c>
      <c r="BL216" s="10">
        <f>3/24000000*OO[[#This Row],[120 (03JUL1985 21:00:00)-Water Temperature (C)]]*OO[[#This Row],[62]]</f>
        <v>2.1043866893999999E-6</v>
      </c>
      <c r="BM216" s="10">
        <f>3/24000000*OO[[#This Row],[121 (04JUL1985 00:00:00)-Water Temperature (C)]]*OO[[#This Row],[63]]</f>
        <v>1.7577358870443748E-6</v>
      </c>
      <c r="BN216" s="10">
        <f>3/24000000*OO[[#This Row],[122 (04JUL1985 03:00:00)-Water Temperature (C)]]*OO[[#This Row],[64]]</f>
        <v>1.4272957097749999E-6</v>
      </c>
      <c r="BO216" s="10">
        <f>3/24000000*OO[[#This Row],[123 (04JUL1985 06:00:00)-Water Temperature (C)]]*OO[[#This Row],[65]]</f>
        <v>1.13163961560375E-6</v>
      </c>
      <c r="BP216" s="10">
        <f>3/24000000*OO[[#This Row],[124 (04JUL1985 09:00:00)-Water Temperature (C)]]*OO[[#This Row],[66]]</f>
        <v>9.1518192697374994E-7</v>
      </c>
      <c r="BQ216" s="10">
        <f>3/24000000*OO[[#This Row],[125 (04JUL1985 12:00:00)-Water Temperature (C)]]*OO[[#This Row],[67]]</f>
        <v>7.5617325555224984E-7</v>
      </c>
      <c r="BR216" s="10">
        <f>3/24000000*OO[[#This Row],[126 (04JUL1985 15:00:00)-Water Temperature (C)]]*OO[[#This Row],[68]]</f>
        <v>6.4607543875499985E-7</v>
      </c>
      <c r="BS216" s="10">
        <f>3/24000000*OO[[#This Row],[127 (04JUL1985 18:00:00)-Water Temperature (C)]]*OO[[#This Row],[69]]</f>
        <v>5.7947988999574982E-7</v>
      </c>
      <c r="BT216" s="10">
        <f>3/24000000*OO[[#This Row],[128 (04JUL1985 21:00:00)-Water Temperature (C)]]*OO[[#This Row],[70]]</f>
        <v>5.2725063136200004E-7</v>
      </c>
      <c r="BU216" s="10">
        <f>3/24000000*OO[[#This Row],[129 (05JUL1985 00:00:00)-Water Temperature (C)]]*OO[[#This Row],[71]]</f>
        <v>4.7550965360300002E-7</v>
      </c>
      <c r="BV216" s="10">
        <f>3/24000000*OO[[#This Row],[130 (05JUL1985 03:00:00)-Water Temperature (C)]]*OO[[#This Row],[72]]</f>
        <v>4.2838429017374994E-7</v>
      </c>
      <c r="BW216" s="10">
        <f>3/24000000*OO[[#This Row],[131 (05JUL1985 06:00:00)-Water Temperature (C)]]*OO[[#This Row],[73]]</f>
        <v>3.8624153839500001E-7</v>
      </c>
      <c r="BX216" s="10">
        <f>3/24000000*OO[[#This Row],[132 (05JUL1985 09:00:00)-Water Temperature (C)]]*OO[[#This Row],[74]]</f>
        <v>3.6018519323625001E-7</v>
      </c>
      <c r="BY216" s="10">
        <f>3/24000000*OO[[#This Row],[133 (05JUL1985 12:00:00)-Water Temperature (C)]]*OO[[#This Row],[75]]</f>
        <v>3.4202667813149998E-7</v>
      </c>
      <c r="BZ216" s="10">
        <f>3/24000000*OO[[#This Row],[134 (05JUL1985 15:00:00)-Water Temperature (C)]]*OO[[#This Row],[76]]</f>
        <v>3.3096326537124997E-7</v>
      </c>
      <c r="CA216" s="10">
        <f>3/24000000*OO[[#This Row],[135 (05JUL1985 18:00:00)-Water Temperature (C)]]*OO[[#This Row],[77]]</f>
        <v>3.2498537567862501E-7</v>
      </c>
      <c r="CB216" s="10">
        <f>3/24000000*OO[[#This Row],[136 (05JUL1985 21:00:00)-Water Temperature (C)]]*OO[[#This Row],[78]]</f>
        <v>3.144691019155E-7</v>
      </c>
      <c r="CC216" s="10">
        <f>3/24000000*OO[[#This Row],[137 (06JUL1985 00:00:00)-Water Temperature (C)]]*OO[[#This Row],[79]]</f>
        <v>2.9966605454424997E-7</v>
      </c>
      <c r="CD216" s="10">
        <f>3/24000000*OO[[#This Row],[138 (06JUL1985 03:00:00)-Water Temperature (C)]]*OO[[#This Row],[80]]</f>
        <v>2.8325934836399994E-7</v>
      </c>
      <c r="CE216" s="10">
        <f>3/24000000*OO[[#This Row],[139 (06JUL1985 06:00:00)-Water Temperature (C)]]*OO[[#This Row],[81]]</f>
        <v>2.6668360054750001E-7</v>
      </c>
      <c r="CF216" s="10">
        <f>3/24000000*OO[[#This Row],[140 (06JUL1985 09:00:00)-Water Temperature (C)]]*OO[[#This Row],[82]]</f>
        <v>2.5821739454624997E-7</v>
      </c>
      <c r="CG216" s="10">
        <f>3/24000000*OO[[#This Row],[141 (06JUL1985 12:00:00)-Water Temperature (C)]]*OO[[#This Row],[83]]</f>
        <v>2.5254518378062505E-7</v>
      </c>
      <c r="CH216" s="10">
        <f>3/24000000*OO[[#This Row],[142 (06JUL1985 15:00:00)-Water Temperature (C)]]*OO[[#This Row],[84]]</f>
        <v>2.4969572711025E-7</v>
      </c>
      <c r="CI216" s="10">
        <f>3/24000000*OO[[#This Row],[143 (06JUL1985 18:00:00)-Water Temperature (C)]]*OO[[#This Row],[85]]</f>
        <v>2.4886647780101244E-7</v>
      </c>
      <c r="CJ216" s="10">
        <f>3/24000000*OO[[#This Row],[144 (06JUL1985 21:00:00)-Water Temperature (C)]]*OO[[#This Row],[86]]</f>
        <v>2.4562762550724999E-7</v>
      </c>
      <c r="CK216" s="10">
        <f>3/24000000*OO[[#This Row],[145 (07JUL1985 00:00:00)-Water Temperature (C)]]*OO[[#This Row],[87]]</f>
        <v>2.3937089812499997E-7</v>
      </c>
      <c r="CL216" s="10">
        <f>3/24000000*OO[[#This Row],[146 (07JUL1985 03:00:00)-Water Temperature (C)]]*OO[[#This Row],[88]]</f>
        <v>2.3105645681024997E-7</v>
      </c>
      <c r="CM216" s="10">
        <f>3/24000000*OO[[#This Row],[147 (07JUL1985 06:00:00)-Water Temperature (C)]]*OO[[#This Row],[89]]</f>
        <v>2.2075350742112501E-7</v>
      </c>
      <c r="CN216" s="10">
        <f>3/24000000*OO[[#This Row],[148 (07JUL1985 09:00:00)-Water Temperature (C)]]*OO[[#This Row],[90]]</f>
        <v>2.1341879787624999E-7</v>
      </c>
      <c r="CO216" s="10">
        <f>3/24000000*OO[[#This Row],[149 (07JUL1985 12:00:00)-Water Temperature (C)]]*OO[[#This Row],[91]]</f>
        <v>2.0288001998132501E-7</v>
      </c>
      <c r="CP216" s="10">
        <f>3/24000000*OO[[#This Row],[150 (07JUL1985 15:00:00)-Water Temperature (C)]]*OO[[#This Row],[92]]</f>
        <v>1.9837691978816249E-7</v>
      </c>
      <c r="CQ216" s="10">
        <f>3/24000000*OO[[#This Row],[151 (07JUL1985 18:00:00)-Water Temperature (C)]]*OO[[#This Row],[93]]</f>
        <v>1.9589373187894999E-7</v>
      </c>
      <c r="CR216" s="10">
        <f>3/24000000*OO[[#This Row],[152 (07JUL1985 21:00:00)-Water Temperature (C)]]*OO[[#This Row],[94]]</f>
        <v>1.9218208438735003E-7</v>
      </c>
      <c r="CS216" s="10">
        <f>3/24000000*OO[[#This Row],[153 (08JUL1985 00:00:00)-Water Temperature (C)]]*OO[[#This Row],[95]]</f>
        <v>1.8627575834944997E-7</v>
      </c>
      <c r="CT216" s="10">
        <f>3/24000000*OO[[#This Row],[154 (08JUL1985 03:00:00)-Water Temperature (C)]]*OO[[#This Row],[96]]</f>
        <v>1.7792456899224999E-7</v>
      </c>
      <c r="CU216" s="10">
        <f>3/24000000*OO[[#This Row],[155 (08JUL1985 06:00:00)-Water Temperature (C)]]*OO[[#This Row],[97]]</f>
        <v>1.6894030334727498E-7</v>
      </c>
      <c r="CV216" s="10">
        <f>3/24000000*OO[[#This Row],[156 (08JUL1985 09:00:00)-Water Temperature (C)]]*OO[[#This Row],[98]]</f>
        <v>1.6414610837969998E-7</v>
      </c>
      <c r="CW216" s="10">
        <f>3/24000000*OO[[#This Row],[157 (08JUL1985 12:00:00)-Water Temperature (C)]]*OO[[#This Row],[99]]</f>
        <v>1.605308129185625E-7</v>
      </c>
    </row>
    <row r="217" spans="1:101" x14ac:dyDescent="0.35">
      <c r="A217" t="s">
        <v>223</v>
      </c>
      <c r="B217">
        <v>853.36689999999999</v>
      </c>
      <c r="C217" s="10">
        <f>3/24*OO[[#This Row],[59 (26JUN1985 06:00:00)-Water Temperature (C)]]*OO[[#This Row],[1]]/SUM(OO[1])</f>
        <v>0</v>
      </c>
      <c r="D217" s="10">
        <f>3/24*OO[[#This Row],[60 (26JUN1985 09:00:00)-Water Temperature (C)]]*OO[[#This Row],[2]]/SUM(OO[2])</f>
        <v>0</v>
      </c>
      <c r="E217" s="10">
        <f>3/24*OO[[#This Row],[61 (26JUN1985 12:00:00)-Water Temperature (C)]]*OO[[#This Row],[3]]/SUM(OO[3])</f>
        <v>0</v>
      </c>
      <c r="F217" s="10">
        <f>3/24*OO[[#This Row],[62 (26JUN1985 15:00:00)-Water Temperature (C)]]*OO[[#This Row],[4]]/SUM(OO[4])</f>
        <v>0</v>
      </c>
      <c r="G217" s="10">
        <f>3/24*OO[[#This Row],[63 (26JUN1985 18:00:00)-Water Temperature (C)]]*OO[[#This Row],[5]]/SUM(OO[5])</f>
        <v>0</v>
      </c>
      <c r="H217" s="10">
        <f>3/24*OO[[#This Row],[64 (26JUN1985 21:00:00)-Water Temperature (C)]]*OO[[#This Row],[6]]/SUM(OO[6])</f>
        <v>0</v>
      </c>
      <c r="I217" s="10">
        <f>3/24*OO[[#This Row],[65 (27JUN1985 00:00:00)-Water Temperature (C)]]*OO[[#This Row],[7]]/SUM(OO[7])</f>
        <v>0</v>
      </c>
      <c r="J217" s="10">
        <f>3/24*OO[[#This Row],[66 (27JUN1985 03:00:00)-Water Temperature (C)]]*OO[[#This Row],[8]]/SUM(OO[8])</f>
        <v>0</v>
      </c>
      <c r="K217" s="10">
        <f>3/24*OO[[#This Row],[67 (27JUN1985 06:00:00)-Water Temperature (C)]]*OO[[#This Row],[9]]/SUM(OO[9])</f>
        <v>2.6708771091832487E-36</v>
      </c>
      <c r="L217" s="10">
        <f>3/24*OO[[#This Row],[68 (27JUN1985 09:00:00)-Water Temperature (C)]]*OO[[#This Row],[10]]/SUM(OO[10])</f>
        <v>1.1449886233480227E-24</v>
      </c>
      <c r="M217" s="10">
        <f>3/24*OO[[#This Row],[69 (27JUN1985 12:00:00)-Water Temperature (C)]]*OO[[#This Row],[11]]/SUM(OO[11])</f>
        <v>1.121563804863929E-14</v>
      </c>
      <c r="N217" s="10">
        <f>3/24*OO[[#This Row],[70 (27JUN1985 15:00:00)-Water Temperature (C)]]*OO[[#This Row],[12]]/SUM(OO[12])</f>
        <v>6.6628210867998657E-9</v>
      </c>
      <c r="O217" s="10">
        <f>3/24*OO[[#This Row],[71 (27JUN1985 18:00:00)-Water Temperature (C)]]*OO[[#This Row],[13]]/SUM(OO[13])</f>
        <v>4.478096347708139E-6</v>
      </c>
      <c r="P217" s="10">
        <f>3/24*OO[[#This Row],[72 (27JUN1985 21:00:00)-Water Temperature (C)]]*OO[[#This Row],[14]]/SUM(OO[14])</f>
        <v>3.2292681217923762E-4</v>
      </c>
      <c r="Q217" s="10">
        <f>3/24*OO[[#This Row],[73 (28JUN1985 00:00:00)-Water Temperature (C)]]*OO[[#This Row],[15]]/SUM(OO[15])</f>
        <v>5.1369027185075022E-3</v>
      </c>
      <c r="R217" s="10">
        <f>3/24*OO[[#This Row],[74 (28JUN1985 03:00:00)-Water Temperature (C)]]*OO[[#This Row],[16]]/SUM(OO[16])</f>
        <v>2.6245261080808806E-2</v>
      </c>
      <c r="S217" s="10">
        <f>3/24*OO[[#This Row],[75 (28JUN1985 06:00:00)-Water Temperature (C)]]*OO[[#This Row],[17]]/SUM(OO[17])</f>
        <v>5.4563622999360309E-2</v>
      </c>
      <c r="T217" s="10">
        <f>3/24*OO[[#This Row],[76 (28JUN1985 09:00:00)-Water Temperature (C)]]*OO[[#This Row],[18]]/SUM(OO[18])</f>
        <v>5.5714982801089281E-2</v>
      </c>
      <c r="U217" s="10">
        <f>3/24*OO[[#This Row],[77 (28JUN1985 12:00:00)-Water Temperature (C)]]*OO[[#This Row],[19]]/SUM(OO[19])</f>
        <v>3.0877612512748669E-2</v>
      </c>
      <c r="V217" s="10">
        <f>3/24000000*OO[[#This Row],[78 (28JUN1985 15:00:00)-Water Temperature (C)]]*OO[[#This Row],[20]]</f>
        <v>1.037802451336E-2</v>
      </c>
      <c r="W217" s="10">
        <f>3/24000000*OO[[#This Row],[79 (28JUN1985 18:00:00)-Water Temperature (C)]]*OO[[#This Row],[21]]</f>
        <v>2.2997050115595003E-3</v>
      </c>
      <c r="X217" s="10">
        <f>3/24000000*OO[[#This Row],[80 (28JUN1985 21:00:00)-Water Temperature (C)]]*OO[[#This Row],[22]]</f>
        <v>3.8791984186799998E-4</v>
      </c>
      <c r="Y217" s="10">
        <f>3/24000000*OO[[#This Row],[81 (29JUN1985 00:00:00)-Water Temperature (C)]]*OO[[#This Row],[23]]</f>
        <v>7.7883339796637496E-5</v>
      </c>
      <c r="Z217" s="10">
        <f>3/24000000*OO[[#This Row],[82 (29JUN1985 03:00:00)-Water Temperature (C)]]*OO[[#This Row],[24]]</f>
        <v>3.6120529623549999E-5</v>
      </c>
      <c r="AA217" s="10">
        <f>3/24000000*OO[[#This Row],[83 (29JUN1985 06:00:00)-Water Temperature (C)]]*OO[[#This Row],[25]]</f>
        <v>2.8824937918487502E-5</v>
      </c>
      <c r="AB217" s="10">
        <f>3/24000000*OO[[#This Row],[84 (29JUN1985 09:00:00)-Water Temperature (C)]]*OO[[#This Row],[26]]</f>
        <v>2.6828901841199996E-5</v>
      </c>
      <c r="AC217" s="10">
        <f>3/24000000*OO[[#This Row],[85 (29JUN1985 12:00:00)-Water Temperature (C)]]*OO[[#This Row],[27]]</f>
        <v>2.5607283497999999E-5</v>
      </c>
      <c r="AD217" s="10">
        <f>3/24000000*OO[[#This Row],[86 (29JUN1985 15:00:00)-Water Temperature (C)]]*OO[[#This Row],[28]]</f>
        <v>2.4669529937E-5</v>
      </c>
      <c r="AE217" s="10">
        <f>3/24000000*OO[[#This Row],[88 (29JUN1985 21:00:00)-Water Temperature (C)]]*OO[[#This Row],[30]]</f>
        <v>2.1781741961699999E-5</v>
      </c>
      <c r="AF217" s="10">
        <f>3/24000000*OO[[#This Row],[88 (29JUN1985 21:00:00)-Water Temperature (C)]]*OO[[#This Row],[30]]</f>
        <v>2.1781741961699999E-5</v>
      </c>
      <c r="AG217" s="10">
        <f>3/24000000*OO[[#This Row],[89 (30JUN1985 00:00:00)-Water Temperature (C)]]*OO[[#This Row],[31]]</f>
        <v>1.974541650424E-5</v>
      </c>
      <c r="AH217" s="10">
        <f>3/24000000*OO[[#This Row],[90 (30JUN1985 03:00:00)-Water Temperature (C)]]*OO[[#This Row],[32]]</f>
        <v>1.7793006304949998E-5</v>
      </c>
      <c r="AI217" s="10">
        <f>3/24000000*OO[[#This Row],[91 (30JUN1985 06:00:00)-Water Temperature (C)]]*OO[[#This Row],[33]]</f>
        <v>1.6501651785774997E-5</v>
      </c>
      <c r="AJ217" s="10">
        <f>3/24000000*OO[[#This Row],[92 (30JUN1985 09:00:00)-Water Temperature (C)]]*OO[[#This Row],[34]]</f>
        <v>1.6761965531140003E-5</v>
      </c>
      <c r="AK217" s="10">
        <f>3/24000000*OO[[#This Row],[93 (30JUN1985 12:00:00)-Water Temperature (C)]]*OO[[#This Row],[35]]</f>
        <v>1.7856497884706251E-5</v>
      </c>
      <c r="AL217" s="10">
        <f>3/24000000*OO[[#This Row],[94 (30JUN1985 15:00:00)-Water Temperature (C)]]*OO[[#This Row],[36]]</f>
        <v>1.9198959350558749E-5</v>
      </c>
      <c r="AM217" s="10">
        <f>3/24000000*OO[[#This Row],[95 (30JUN1985 18:00:00)-Water Temperature (C)]]*OO[[#This Row],[37]]</f>
        <v>2.0246997660037501E-5</v>
      </c>
      <c r="AN217" s="10">
        <f>3/24000000*OO[[#This Row],[96 (30JUN1985 21:00:00)-Water Temperature (C)]]*OO[[#This Row],[38]]</f>
        <v>2.0088412200989997E-5</v>
      </c>
      <c r="AO217" s="10">
        <f>3/24000000*OO[[#This Row],[97 (01JUL1985 00:00:00)-Water Temperature (C)]]*OO[[#This Row],[39]]</f>
        <v>1.87284304245675E-5</v>
      </c>
      <c r="AP217" s="10">
        <f>3/24000000*OO[[#This Row],[98 (01JUL1985 03:00:00)-Water Temperature (C)]]*OO[[#This Row],[40]]</f>
        <v>1.7012022330511249E-5</v>
      </c>
      <c r="AQ217" s="10">
        <f>3/24000000*OO[[#This Row],[99 (01JUL1985 06:00:00)-Water Temperature (C)]]*OO[[#This Row],[41]]</f>
        <v>1.5373321025297498E-5</v>
      </c>
      <c r="AR217" s="10">
        <f>3/24000000*OO[[#This Row],[100 (01JUL1985 09:00:00)-Water Temperature (C)]]*OO[[#This Row],[42]]</f>
        <v>1.432098475427875E-5</v>
      </c>
      <c r="AS217" s="10">
        <f>3/24000000*OO[[#This Row],[101 (01JUL1985 12:00:00)-Water Temperature (C)]]*OO[[#This Row],[43]]</f>
        <v>1.3500369095107499E-5</v>
      </c>
      <c r="AT217" s="10">
        <f>3/24000000*OO[[#This Row],[102 (01JUL1985 15:00:00)-Water Temperature (C)]]*OO[[#This Row],[44]]</f>
        <v>1.2741289800142499E-5</v>
      </c>
      <c r="AU217" s="10">
        <f>3/24000000*OO[[#This Row],[103 (01JUL1985 18:00:00)-Water Temperature (C)]]*OO[[#This Row],[45]]</f>
        <v>1.211222362161375E-5</v>
      </c>
      <c r="AV217" s="10">
        <f>3/24000000*OO[[#This Row],[104 (01JUL1985 21:00:00)-Water Temperature (C)]]*OO[[#This Row],[46]]</f>
        <v>1.1276667060337499E-5</v>
      </c>
      <c r="AW217" s="10">
        <f>3/24000000*OO[[#This Row],[105 (02JUL1985 00:00:00)-Water Temperature (C)]]*OO[[#This Row],[47]]</f>
        <v>1.0262298484659999E-5</v>
      </c>
      <c r="AX217" s="10">
        <f>3/24000000*OO[[#This Row],[106 (02JUL1985 03:00:00)-Water Temperature (C)]]*OO[[#This Row],[48]]</f>
        <v>9.2033933326249983E-6</v>
      </c>
      <c r="AY217" s="10">
        <f>3/24000000*OO[[#This Row],[107 (02JUL1985 06:00:00)-Water Temperature (C)]]*OO[[#This Row],[49]]</f>
        <v>8.2246546114449989E-6</v>
      </c>
      <c r="AZ217" s="10">
        <f>3/24000000*OO[[#This Row],[108 (02JUL1985 09:00:00)-Water Temperature (C)]]*OO[[#This Row],[50]]</f>
        <v>7.3769971455150002E-6</v>
      </c>
      <c r="BA217" s="10">
        <f>3/24000000*OO[[#This Row],[109 (02JUL1985 12:00:00)-Water Temperature (C)]]*OO[[#This Row],[51]]</f>
        <v>6.7746644407799991E-6</v>
      </c>
      <c r="BB217" s="10">
        <f>3/24000000*OO[[#This Row],[110 (02JUL1985 15:00:00)-Water Temperature (C)]]*OO[[#This Row],[52]]</f>
        <v>6.2527953534599999E-6</v>
      </c>
      <c r="BC217" s="10">
        <f>3/24000000*OO[[#This Row],[111 (02JUL1985 18:00:00)-Water Temperature (C)]]*OO[[#This Row],[53]]</f>
        <v>5.8088073483374996E-6</v>
      </c>
      <c r="BD217" s="10">
        <f>3/24000000*OO[[#This Row],[112 (02JUL1985 21:00:00)-Water Temperature (C)]]*OO[[#This Row],[54]]</f>
        <v>5.343445472575E-6</v>
      </c>
      <c r="BE217" s="10">
        <f>3/24000000*OO[[#This Row],[113 (03JUL1985 00:00:00)-Water Temperature (C)]]*OO[[#This Row],[55]]</f>
        <v>4.8640899263724995E-6</v>
      </c>
      <c r="BF217" s="10">
        <f>3/24000000*OO[[#This Row],[114 (03JUL1985 03:00:00)-Water Temperature (C)]]*OO[[#This Row],[56]]</f>
        <v>4.3467704506350001E-6</v>
      </c>
      <c r="BG217" s="10">
        <f>3/24000000*OO[[#This Row],[115 (03JUL1985 06:00:00)-Water Temperature (C)]]*OO[[#This Row],[57]]</f>
        <v>3.8060626487124994E-6</v>
      </c>
      <c r="BH217" s="10">
        <f>3/24000000*OO[[#This Row],[116 (03JUL1985 09:00:00)-Water Temperature (C)]]*OO[[#This Row],[58]]</f>
        <v>3.3155902294574995E-6</v>
      </c>
      <c r="BI217" s="10">
        <f>3/24000000*OO[[#This Row],[117 (03JUL1985 12:00:00)-Water Temperature (C)]]*OO[[#This Row],[59]]</f>
        <v>2.9163658361249999E-6</v>
      </c>
      <c r="BJ217" s="10">
        <f>3/24000000*OO[[#This Row],[118 (03JUL1985 15:00:00)-Water Temperature (C)]]*OO[[#This Row],[60]]</f>
        <v>2.5739480207000001E-6</v>
      </c>
      <c r="BK217" s="10">
        <f>3/24000000*OO[[#This Row],[119 (03JUL1985 18:00:00)-Water Temperature (C)]]*OO[[#This Row],[61]]</f>
        <v>2.2892175213E-6</v>
      </c>
      <c r="BL217" s="10">
        <f>3/24000000*OO[[#This Row],[120 (03JUL1985 21:00:00)-Water Temperature (C)]]*OO[[#This Row],[62]]</f>
        <v>1.9738011200744998E-6</v>
      </c>
      <c r="BM217" s="10">
        <f>3/24000000*OO[[#This Row],[121 (04JUL1985 00:00:00)-Water Temperature (C)]]*OO[[#This Row],[63]]</f>
        <v>1.6539490375222503E-6</v>
      </c>
      <c r="BN217" s="10">
        <f>3/24000000*OO[[#This Row],[122 (04JUL1985 03:00:00)-Water Temperature (C)]]*OO[[#This Row],[64]]</f>
        <v>1.3479239719951249E-6</v>
      </c>
      <c r="BO217" s="10">
        <f>3/24000000*OO[[#This Row],[123 (04JUL1985 06:00:00)-Water Temperature (C)]]*OO[[#This Row],[65]]</f>
        <v>1.071629413185375E-6</v>
      </c>
      <c r="BP217" s="10">
        <f>3/24000000*OO[[#This Row],[124 (04JUL1985 09:00:00)-Water Temperature (C)]]*OO[[#This Row],[66]]</f>
        <v>8.6748947770312491E-7</v>
      </c>
      <c r="BQ217" s="10">
        <f>3/24000000*OO[[#This Row],[125 (04JUL1985 12:00:00)-Water Temperature (C)]]*OO[[#This Row],[67]]</f>
        <v>7.1468001957687503E-7</v>
      </c>
      <c r="BR217" s="10">
        <f>3/24000000*OO[[#This Row],[126 (04JUL1985 15:00:00)-Water Temperature (C)]]*OO[[#This Row],[68]]</f>
        <v>6.0810473903899992E-7</v>
      </c>
      <c r="BS217" s="10">
        <f>3/24000000*OO[[#This Row],[127 (04JUL1985 18:00:00)-Water Temperature (C)]]*OO[[#This Row],[69]]</f>
        <v>5.4329946117399995E-7</v>
      </c>
      <c r="BT217" s="10">
        <f>3/24000000*OO[[#This Row],[128 (04JUL1985 21:00:00)-Water Temperature (C)]]*OO[[#This Row],[70]]</f>
        <v>4.9261360682399997E-7</v>
      </c>
      <c r="BU217" s="10">
        <f>3/24000000*OO[[#This Row],[129 (05JUL1985 00:00:00)-Water Temperature (C)]]*OO[[#This Row],[71]]</f>
        <v>4.43691075230625E-7</v>
      </c>
      <c r="BV217" s="10">
        <f>3/24000000*OO[[#This Row],[130 (05JUL1985 03:00:00)-Water Temperature (C)]]*OO[[#This Row],[72]]</f>
        <v>3.9984298128224999E-7</v>
      </c>
      <c r="BW217" s="10">
        <f>3/24000000*OO[[#This Row],[131 (05JUL1985 06:00:00)-Water Temperature (C)]]*OO[[#This Row],[73]]</f>
        <v>3.6089911369575002E-7</v>
      </c>
      <c r="BX217" s="10">
        <f>3/24000000*OO[[#This Row],[132 (05JUL1985 09:00:00)-Water Temperature (C)]]*OO[[#This Row],[74]]</f>
        <v>3.3691255000287504E-7</v>
      </c>
      <c r="BY217" s="10">
        <f>3/24000000*OO[[#This Row],[133 (05JUL1985 12:00:00)-Water Temperature (C)]]*OO[[#This Row],[75]]</f>
        <v>3.1957210785050003E-7</v>
      </c>
      <c r="BZ217" s="10">
        <f>3/24000000*OO[[#This Row],[134 (05JUL1985 15:00:00)-Water Temperature (C)]]*OO[[#This Row],[76]]</f>
        <v>3.0863699971537497E-7</v>
      </c>
      <c r="CA217" s="10">
        <f>3/24000000*OO[[#This Row],[135 (05JUL1985 18:00:00)-Water Temperature (C)]]*OO[[#This Row],[77]]</f>
        <v>3.0225718464912493E-7</v>
      </c>
      <c r="CB217" s="10">
        <f>3/24000000*OO[[#This Row],[136 (05JUL1985 21:00:00)-Water Temperature (C)]]*OO[[#This Row],[78]]</f>
        <v>2.9179319753149994E-7</v>
      </c>
      <c r="CC217" s="10">
        <f>3/24000000*OO[[#This Row],[137 (06JUL1985 00:00:00)-Water Temperature (C)]]*OO[[#This Row],[79]]</f>
        <v>2.7798137848687494E-7</v>
      </c>
      <c r="CD217" s="10">
        <f>3/24000000*OO[[#This Row],[138 (06JUL1985 03:00:00)-Water Temperature (C)]]*OO[[#This Row],[80]]</f>
        <v>2.6303165172887503E-7</v>
      </c>
      <c r="CE217" s="10">
        <f>3/24000000*OO[[#This Row],[139 (06JUL1985 06:00:00)-Water Temperature (C)]]*OO[[#This Row],[81]]</f>
        <v>2.4801669839299995E-7</v>
      </c>
      <c r="CF217" s="10">
        <f>3/24000000*OO[[#This Row],[140 (06JUL1985 09:00:00)-Water Temperature (C)]]*OO[[#This Row],[82]]</f>
        <v>2.4047240440099998E-7</v>
      </c>
      <c r="CG217" s="10">
        <f>3/24000000*OO[[#This Row],[141 (06JUL1985 12:00:00)-Water Temperature (C)]]*OO[[#This Row],[83]]</f>
        <v>2.3507032509967499E-7</v>
      </c>
      <c r="CH217" s="10">
        <f>3/24000000*OO[[#This Row],[142 (06JUL1985 15:00:00)-Water Temperature (C)]]*OO[[#This Row],[84]]</f>
        <v>2.3210172660824997E-7</v>
      </c>
      <c r="CI217" s="10">
        <f>3/24000000*OO[[#This Row],[143 (06JUL1985 18:00:00)-Water Temperature (C)]]*OO[[#This Row],[85]]</f>
        <v>2.3080634265975E-7</v>
      </c>
      <c r="CJ217" s="10">
        <f>3/24000000*OO[[#This Row],[144 (06JUL1985 21:00:00)-Water Temperature (C)]]*OO[[#This Row],[86]]</f>
        <v>2.2729111391524997E-7</v>
      </c>
      <c r="CK217" s="10">
        <f>3/24000000*OO[[#This Row],[145 (07JUL1985 00:00:00)-Water Temperature (C)]]*OO[[#This Row],[87]]</f>
        <v>2.214407069037625E-7</v>
      </c>
      <c r="CL217" s="10">
        <f>3/24000000*OO[[#This Row],[146 (07JUL1985 03:00:00)-Water Temperature (C)]]*OO[[#This Row],[88]]</f>
        <v>2.1407209050327502E-7</v>
      </c>
      <c r="CM217" s="10">
        <f>3/24000000*OO[[#This Row],[147 (07JUL1985 06:00:00)-Water Temperature (C)]]*OO[[#This Row],[89]]</f>
        <v>2.0499623832862497E-7</v>
      </c>
      <c r="CN217" s="10">
        <f>3/24000000*OO[[#This Row],[148 (07JUL1985 09:00:00)-Water Temperature (C)]]*OO[[#This Row],[90]]</f>
        <v>1.9853853122069996E-7</v>
      </c>
      <c r="CO217" s="10">
        <f>3/24000000*OO[[#This Row],[149 (07JUL1985 12:00:00)-Water Temperature (C)]]*OO[[#This Row],[91]]</f>
        <v>1.8867937652134998E-7</v>
      </c>
      <c r="CP217" s="10">
        <f>3/24000000*OO[[#This Row],[150 (07JUL1985 15:00:00)-Water Temperature (C)]]*OO[[#This Row],[92]]</f>
        <v>1.8449944175829997E-7</v>
      </c>
      <c r="CQ217" s="10">
        <f>3/24000000*OO[[#This Row],[151 (07JUL1985 18:00:00)-Water Temperature (C)]]*OO[[#This Row],[93]]</f>
        <v>1.8182796801897499E-7</v>
      </c>
      <c r="CR217" s="10">
        <f>3/24000000*OO[[#This Row],[152 (07JUL1985 21:00:00)-Water Temperature (C)]]*OO[[#This Row],[94]]</f>
        <v>1.781576164301875E-7</v>
      </c>
      <c r="CS217" s="10">
        <f>3/24000000*OO[[#This Row],[153 (08JUL1985 00:00:00)-Water Temperature (C)]]*OO[[#This Row],[95]]</f>
        <v>1.7270498453037498E-7</v>
      </c>
      <c r="CT217" s="10">
        <f>3/24000000*OO[[#This Row],[154 (08JUL1985 03:00:00)-Water Temperature (C)]]*OO[[#This Row],[96]]</f>
        <v>1.6524135196594999E-7</v>
      </c>
      <c r="CU217" s="10">
        <f>3/24000000*OO[[#This Row],[155 (08JUL1985 06:00:00)-Water Temperature (C)]]*OO[[#This Row],[97]]</f>
        <v>1.5725043326755001E-7</v>
      </c>
      <c r="CV217" s="10">
        <f>3/24000000*OO[[#This Row],[156 (08JUL1985 09:00:00)-Water Temperature (C)]]*OO[[#This Row],[98]]</f>
        <v>1.5310167686450002E-7</v>
      </c>
      <c r="CW217" s="10">
        <f>3/24000000*OO[[#This Row],[157 (08JUL1985 12:00:00)-Water Temperature (C)]]*OO[[#This Row],[99]]</f>
        <v>1.49770618793675E-7</v>
      </c>
    </row>
    <row r="218" spans="1:101" x14ac:dyDescent="0.35">
      <c r="A218" t="s">
        <v>224</v>
      </c>
      <c r="B218">
        <v>832.49720000000002</v>
      </c>
      <c r="C218" s="10">
        <f>3/24*OO[[#This Row],[59 (26JUN1985 06:00:00)-Water Temperature (C)]]*OO[[#This Row],[1]]/SUM(OO[1])</f>
        <v>0</v>
      </c>
      <c r="D218" s="10">
        <f>3/24*OO[[#This Row],[60 (26JUN1985 09:00:00)-Water Temperature (C)]]*OO[[#This Row],[2]]/SUM(OO[2])</f>
        <v>0</v>
      </c>
      <c r="E218" s="10">
        <f>3/24*OO[[#This Row],[61 (26JUN1985 12:00:00)-Water Temperature (C)]]*OO[[#This Row],[3]]/SUM(OO[3])</f>
        <v>0</v>
      </c>
      <c r="F218" s="10">
        <f>3/24*OO[[#This Row],[62 (26JUN1985 15:00:00)-Water Temperature (C)]]*OO[[#This Row],[4]]/SUM(OO[4])</f>
        <v>0</v>
      </c>
      <c r="G218" s="10">
        <f>3/24*OO[[#This Row],[63 (26JUN1985 18:00:00)-Water Temperature (C)]]*OO[[#This Row],[5]]/SUM(OO[5])</f>
        <v>0</v>
      </c>
      <c r="H218" s="10">
        <f>3/24*OO[[#This Row],[64 (26JUN1985 21:00:00)-Water Temperature (C)]]*OO[[#This Row],[6]]/SUM(OO[6])</f>
        <v>0</v>
      </c>
      <c r="I218" s="10">
        <f>3/24*OO[[#This Row],[65 (27JUN1985 00:00:00)-Water Temperature (C)]]*OO[[#This Row],[7]]/SUM(OO[7])</f>
        <v>0</v>
      </c>
      <c r="J218" s="10">
        <f>3/24*OO[[#This Row],[66 (27JUN1985 03:00:00)-Water Temperature (C)]]*OO[[#This Row],[8]]/SUM(OO[8])</f>
        <v>0</v>
      </c>
      <c r="K218" s="10">
        <f>3/24*OO[[#This Row],[67 (27JUN1985 06:00:00)-Water Temperature (C)]]*OO[[#This Row],[9]]/SUM(OO[9])</f>
        <v>4.1132618466468052E-37</v>
      </c>
      <c r="L218" s="10">
        <f>3/24*OO[[#This Row],[68 (27JUN1985 09:00:00)-Water Temperature (C)]]*OO[[#This Row],[10]]/SUM(OO[10])</f>
        <v>1.7587484853232602E-25</v>
      </c>
      <c r="M218" s="10">
        <f>3/24*OO[[#This Row],[69 (27JUN1985 12:00:00)-Water Temperature (C)]]*OO[[#This Row],[11]]/SUM(OO[11])</f>
        <v>2.6539970260312714E-15</v>
      </c>
      <c r="N218" s="10">
        <f>3/24*OO[[#This Row],[70 (27JUN1985 15:00:00)-Water Temperature (C)]]*OO[[#This Row],[12]]/SUM(OO[12])</f>
        <v>3.5267948871798125E-9</v>
      </c>
      <c r="O218" s="10">
        <f>3/24*OO[[#This Row],[71 (27JUN1985 18:00:00)-Water Temperature (C)]]*OO[[#This Row],[13]]/SUM(OO[13])</f>
        <v>2.8214486927336765E-6</v>
      </c>
      <c r="P218" s="10">
        <f>3/24*OO[[#This Row],[72 (27JUN1985 21:00:00)-Water Temperature (C)]]*OO[[#This Row],[14]]/SUM(OO[14])</f>
        <v>2.2760549733173371E-4</v>
      </c>
      <c r="Q218" s="10">
        <f>3/24*OO[[#This Row],[73 (28JUN1985 00:00:00)-Water Temperature (C)]]*OO[[#This Row],[15]]/SUM(OO[15])</f>
        <v>3.9459361175353128E-3</v>
      </c>
      <c r="R218" s="10">
        <f>3/24*OO[[#This Row],[74 (28JUN1985 03:00:00)-Water Temperature (C)]]*OO[[#This Row],[16]]/SUM(OO[16])</f>
        <v>2.1639335159974845E-2</v>
      </c>
      <c r="S218" s="10">
        <f>3/24*OO[[#This Row],[75 (28JUN1985 06:00:00)-Water Temperature (C)]]*OO[[#This Row],[17]]/SUM(OO[17])</f>
        <v>4.7748833767585999E-2</v>
      </c>
      <c r="T218" s="10">
        <f>3/24*OO[[#This Row],[76 (28JUN1985 09:00:00)-Water Temperature (C)]]*OO[[#This Row],[18]]/SUM(OO[18])</f>
        <v>5.1301112016896216E-2</v>
      </c>
      <c r="U218" s="10">
        <f>3/24*OO[[#This Row],[77 (28JUN1985 12:00:00)-Water Temperature (C)]]*OO[[#This Row],[19]]/SUM(OO[19])</f>
        <v>2.9741678996198777E-2</v>
      </c>
      <c r="V218" s="10">
        <f>3/24000000*OO[[#This Row],[78 (28JUN1985 15:00:00)-Water Temperature (C)]]*OO[[#This Row],[20]]</f>
        <v>1.0386695880525E-2</v>
      </c>
      <c r="W218" s="10">
        <f>3/24000000*OO[[#This Row],[79 (28JUN1985 18:00:00)-Water Temperature (C)]]*OO[[#This Row],[21]]</f>
        <v>2.3755979254162498E-3</v>
      </c>
      <c r="X218" s="10">
        <f>3/24000000*OO[[#This Row],[80 (28JUN1985 21:00:00)-Water Temperature (C)]]*OO[[#This Row],[22]]</f>
        <v>4.0653213003974994E-4</v>
      </c>
      <c r="Y218" s="10">
        <f>3/24000000*OO[[#This Row],[81 (29JUN1985 00:00:00)-Water Temperature (C)]]*OO[[#This Row],[23]]</f>
        <v>7.826342141151249E-5</v>
      </c>
      <c r="Z218" s="10">
        <f>3/24000000*OO[[#This Row],[82 (29JUN1985 03:00:00)-Water Temperature (C)]]*OO[[#This Row],[24]]</f>
        <v>3.3774432694249997E-5</v>
      </c>
      <c r="AA218" s="10">
        <f>3/24000000*OO[[#This Row],[83 (29JUN1985 06:00:00)-Water Temperature (C)]]*OO[[#This Row],[25]]</f>
        <v>2.6365315834349999E-5</v>
      </c>
      <c r="AB218" s="10">
        <f>3/24000000*OO[[#This Row],[84 (29JUN1985 09:00:00)-Water Temperature (C)]]*OO[[#This Row],[26]]</f>
        <v>2.4425206618312497E-5</v>
      </c>
      <c r="AC218" s="10">
        <f>3/24000000*OO[[#This Row],[85 (29JUN1985 12:00:00)-Water Temperature (C)]]*OO[[#This Row],[27]]</f>
        <v>2.3294982593074998E-5</v>
      </c>
      <c r="AD218" s="10">
        <f>3/24000000*OO[[#This Row],[86 (29JUN1985 15:00:00)-Water Temperature (C)]]*OO[[#This Row],[28]]</f>
        <v>2.2458540535950002E-5</v>
      </c>
      <c r="AE218" s="10">
        <f>3/24000000*OO[[#This Row],[88 (29JUN1985 21:00:00)-Water Temperature (C)]]*OO[[#This Row],[30]]</f>
        <v>1.9900827623722504E-5</v>
      </c>
      <c r="AF218" s="10">
        <f>3/24000000*OO[[#This Row],[88 (29JUN1985 21:00:00)-Water Temperature (C)]]*OO[[#This Row],[30]]</f>
        <v>1.9900827623722504E-5</v>
      </c>
      <c r="AG218" s="10">
        <f>3/24000000*OO[[#This Row],[89 (30JUN1985 00:00:00)-Water Temperature (C)]]*OO[[#This Row],[31]]</f>
        <v>1.8056196347699999E-5</v>
      </c>
      <c r="AH218" s="10">
        <f>3/24000000*OO[[#This Row],[90 (30JUN1985 03:00:00)-Water Temperature (C)]]*OO[[#This Row],[32]]</f>
        <v>1.6279765335957499E-5</v>
      </c>
      <c r="AI218" s="10">
        <f>3/24000000*OO[[#This Row],[91 (30JUN1985 06:00:00)-Water Temperature (C)]]*OO[[#This Row],[33]]</f>
        <v>1.5061704527369999E-5</v>
      </c>
      <c r="AJ218" s="10">
        <f>3/24000000*OO[[#This Row],[92 (30JUN1985 09:00:00)-Water Temperature (C)]]*OO[[#This Row],[34]]</f>
        <v>1.5238295097464999E-5</v>
      </c>
      <c r="AK218" s="10">
        <f>3/24000000*OO[[#This Row],[93 (30JUN1985 12:00:00)-Water Temperature (C)]]*OO[[#This Row],[35]]</f>
        <v>1.6201559129482497E-5</v>
      </c>
      <c r="AL218" s="10">
        <f>3/24000000*OO[[#This Row],[94 (30JUN1985 15:00:00)-Water Temperature (C)]]*OO[[#This Row],[36]]</f>
        <v>1.7444270981843753E-5</v>
      </c>
      <c r="AM218" s="10">
        <f>3/24000000*OO[[#This Row],[95 (30JUN1985 18:00:00)-Water Temperature (C)]]*OO[[#This Row],[37]]</f>
        <v>1.8455219478605001E-5</v>
      </c>
      <c r="AN218" s="10">
        <f>3/24000000*OO[[#This Row],[96 (30JUN1985 21:00:00)-Water Temperature (C)]]*OO[[#This Row],[38]]</f>
        <v>1.8387666387798745E-5</v>
      </c>
      <c r="AO218" s="10">
        <f>3/24000000*OO[[#This Row],[97 (01JUL1985 00:00:00)-Water Temperature (C)]]*OO[[#This Row],[39]]</f>
        <v>1.7204483877875E-5</v>
      </c>
      <c r="AP218" s="10">
        <f>3/24000000*OO[[#This Row],[98 (01JUL1985 03:00:00)-Water Temperature (C)]]*OO[[#This Row],[40]]</f>
        <v>1.5669601632159997E-5</v>
      </c>
      <c r="AQ218" s="10">
        <f>3/24000000*OO[[#This Row],[99 (01JUL1985 06:00:00)-Water Temperature (C)]]*OO[[#This Row],[41]]</f>
        <v>1.4181952701200001E-5</v>
      </c>
      <c r="AR218" s="10">
        <f>3/24000000*OO[[#This Row],[100 (01JUL1985 09:00:00)-Water Temperature (C)]]*OO[[#This Row],[42]]</f>
        <v>1.3227854903628751E-5</v>
      </c>
      <c r="AS218" s="10">
        <f>3/24000000*OO[[#This Row],[101 (01JUL1985 12:00:00)-Water Temperature (C)]]*OO[[#This Row],[43]]</f>
        <v>1.2473701059079999E-5</v>
      </c>
      <c r="AT218" s="10">
        <f>3/24000000*OO[[#This Row],[102 (01JUL1985 15:00:00)-Water Temperature (C)]]*OO[[#This Row],[44]]</f>
        <v>1.1774773245249998E-5</v>
      </c>
      <c r="AU218" s="10">
        <f>3/24000000*OO[[#This Row],[103 (01JUL1985 18:00:00)-Water Temperature (C)]]*OO[[#This Row],[45]]</f>
        <v>1.1196420152657499E-5</v>
      </c>
      <c r="AV218" s="10">
        <f>3/24000000*OO[[#This Row],[104 (01JUL1985 21:00:00)-Water Temperature (C)]]*OO[[#This Row],[46]]</f>
        <v>1.0430817798404997E-5</v>
      </c>
      <c r="AW218" s="10">
        <f>3/24000000*OO[[#This Row],[105 (02JUL1985 00:00:00)-Water Temperature (C)]]*OO[[#This Row],[47]]</f>
        <v>9.5103939230249999E-6</v>
      </c>
      <c r="AX218" s="10">
        <f>3/24000000*OO[[#This Row],[106 (02JUL1985 03:00:00)-Water Temperature (C)]]*OO[[#This Row],[48]]</f>
        <v>8.5438861516049991E-6</v>
      </c>
      <c r="AY218" s="10">
        <f>3/24000000*OO[[#This Row],[107 (02JUL1985 06:00:00)-Water Temperature (C)]]*OO[[#This Row],[49]]</f>
        <v>7.6445919160574995E-6</v>
      </c>
      <c r="AZ218" s="10">
        <f>3/24000000*OO[[#This Row],[108 (02JUL1985 09:00:00)-Water Temperature (C)]]*OO[[#This Row],[50]]</f>
        <v>6.8636579368362501E-6</v>
      </c>
      <c r="BA218" s="10">
        <f>3/24000000*OO[[#This Row],[109 (02JUL1985 12:00:00)-Water Temperature (C)]]*OO[[#This Row],[51]]</f>
        <v>6.3068349423299992E-6</v>
      </c>
      <c r="BB218" s="10">
        <f>3/24000000*OO[[#This Row],[110 (02JUL1985 15:00:00)-Water Temperature (C)]]*OO[[#This Row],[52]]</f>
        <v>5.8163483804374987E-6</v>
      </c>
      <c r="BC218" s="10">
        <f>3/24000000*OO[[#This Row],[111 (02JUL1985 18:00:00)-Water Temperature (C)]]*OO[[#This Row],[53]]</f>
        <v>5.4025922429137488E-6</v>
      </c>
      <c r="BD218" s="10">
        <f>3/24000000*OO[[#This Row],[112 (02JUL1985 21:00:00)-Water Temperature (C)]]*OO[[#This Row],[54]]</f>
        <v>4.9709401774062494E-6</v>
      </c>
      <c r="BE218" s="10">
        <f>3/24000000*OO[[#This Row],[113 (03JUL1985 00:00:00)-Water Temperature (C)]]*OO[[#This Row],[55]]</f>
        <v>4.52981920053E-6</v>
      </c>
      <c r="BF218" s="10">
        <f>3/24000000*OO[[#This Row],[114 (03JUL1985 03:00:00)-Water Temperature (C)]]*OO[[#This Row],[56]]</f>
        <v>4.0537159875800002E-6</v>
      </c>
      <c r="BG218" s="10">
        <f>3/24000000*OO[[#This Row],[115 (03JUL1985 06:00:00)-Water Temperature (C)]]*OO[[#This Row],[57]]</f>
        <v>3.55449771495E-6</v>
      </c>
      <c r="BH218" s="10">
        <f>3/24000000*OO[[#This Row],[116 (03JUL1985 09:00:00)-Water Temperature (C)]]*OO[[#This Row],[58]]</f>
        <v>3.1011191611799994E-6</v>
      </c>
      <c r="BI218" s="10">
        <f>3/24000000*OO[[#This Row],[117 (03JUL1985 12:00:00)-Water Temperature (C)]]*OO[[#This Row],[59]]</f>
        <v>2.73083842689E-6</v>
      </c>
      <c r="BJ218" s="10">
        <f>3/24000000*OO[[#This Row],[118 (03JUL1985 15:00:00)-Water Temperature (C)]]*OO[[#This Row],[60]]</f>
        <v>2.4092613151949996E-6</v>
      </c>
      <c r="BK218" s="10">
        <f>3/24000000*OO[[#This Row],[119 (03JUL1985 18:00:00)-Water Temperature (C)]]*OO[[#This Row],[61]]</f>
        <v>2.142801129759375E-6</v>
      </c>
      <c r="BL218" s="10">
        <f>3/24000000*OO[[#This Row],[120 (03JUL1985 21:00:00)-Water Temperature (C)]]*OO[[#This Row],[62]]</f>
        <v>1.8484350392260001E-6</v>
      </c>
      <c r="BM218" s="10">
        <f>3/24000000*OO[[#This Row],[121 (04JUL1985 00:00:00)-Water Temperature (C)]]*OO[[#This Row],[63]]</f>
        <v>1.5528273174837501E-6</v>
      </c>
      <c r="BN218" s="10">
        <f>3/24000000*OO[[#This Row],[122 (04JUL1985 03:00:00)-Water Temperature (C)]]*OO[[#This Row],[64]]</f>
        <v>1.2695208764887499E-6</v>
      </c>
      <c r="BO218" s="10">
        <f>3/24000000*OO[[#This Row],[123 (04JUL1985 06:00:00)-Water Temperature (C)]]*OO[[#This Row],[65]]</f>
        <v>1.0116985878281249E-6</v>
      </c>
      <c r="BP218" s="10">
        <f>3/24000000*OO[[#This Row],[124 (04JUL1985 09:00:00)-Water Temperature (C)]]*OO[[#This Row],[66]]</f>
        <v>8.1973019238337484E-7</v>
      </c>
      <c r="BQ218" s="10">
        <f>3/24000000*OO[[#This Row],[125 (04JUL1985 12:00:00)-Water Temperature (C)]]*OO[[#This Row],[67]]</f>
        <v>6.7355124535012494E-7</v>
      </c>
      <c r="BR218" s="10">
        <f>3/24000000*OO[[#This Row],[126 (04JUL1985 15:00:00)-Water Temperature (C)]]*OO[[#This Row],[68]]</f>
        <v>5.7079467344249991E-7</v>
      </c>
      <c r="BS218" s="10">
        <f>3/24000000*OO[[#This Row],[127 (04JUL1985 18:00:00)-Water Temperature (C)]]*OO[[#This Row],[69]]</f>
        <v>5.0805854378100008E-7</v>
      </c>
      <c r="BT218" s="10">
        <f>3/24000000*OO[[#This Row],[128 (04JUL1985 21:00:00)-Water Temperature (C)]]*OO[[#This Row],[70]]</f>
        <v>4.5909469769249989E-7</v>
      </c>
      <c r="BU218" s="10">
        <f>3/24000000*OO[[#This Row],[129 (05JUL1985 00:00:00)-Water Temperature (C)]]*OO[[#This Row],[71]]</f>
        <v>4.1286459491862496E-7</v>
      </c>
      <c r="BV218" s="10">
        <f>3/24000000*OO[[#This Row],[130 (05JUL1985 03:00:00)-Water Temperature (C)]]*OO[[#This Row],[72]]</f>
        <v>3.7214891725949992E-7</v>
      </c>
      <c r="BW218" s="10">
        <f>3/24000000*OO[[#This Row],[131 (05JUL1985 06:00:00)-Water Temperature (C)]]*OO[[#This Row],[73]]</f>
        <v>3.3619077164449994E-7</v>
      </c>
      <c r="BX218" s="10">
        <f>3/24000000*OO[[#This Row],[132 (05JUL1985 09:00:00)-Water Temperature (C)]]*OO[[#This Row],[74]]</f>
        <v>3.14199482340625E-7</v>
      </c>
      <c r="BY218" s="10">
        <f>3/24000000*OO[[#This Row],[133 (05JUL1985 12:00:00)-Water Temperature (C)]]*OO[[#This Row],[75]]</f>
        <v>2.9777431128900004E-7</v>
      </c>
      <c r="BZ218" s="10">
        <f>3/24000000*OO[[#This Row],[134 (05JUL1985 15:00:00)-Water Temperature (C)]]*OO[[#This Row],[76]]</f>
        <v>2.8708909407999999E-7</v>
      </c>
      <c r="CA218" s="10">
        <f>3/24000000*OO[[#This Row],[135 (05JUL1985 18:00:00)-Water Temperature (C)]]*OO[[#This Row],[77]]</f>
        <v>2.8048297397049998E-7</v>
      </c>
      <c r="CB218" s="10">
        <f>3/24000000*OO[[#This Row],[136 (05JUL1985 21:00:00)-Water Temperature (C)]]*OO[[#This Row],[78]]</f>
        <v>2.7019546738062499E-7</v>
      </c>
      <c r="CC218" s="10">
        <f>3/24000000*OO[[#This Row],[137 (06JUL1985 00:00:00)-Water Temperature (C)]]*OO[[#This Row],[79]]</f>
        <v>2.5728745440600002E-7</v>
      </c>
      <c r="CD218" s="10">
        <f>3/24000000*OO[[#This Row],[138 (06JUL1985 03:00:00)-Water Temperature (C)]]*OO[[#This Row],[80]]</f>
        <v>2.4368830523862498E-7</v>
      </c>
      <c r="CE218" s="10">
        <f>3/24000000*OO[[#This Row],[139 (06JUL1985 06:00:00)-Water Temperature (C)]]*OO[[#This Row],[81]]</f>
        <v>2.3008476579551247E-7</v>
      </c>
      <c r="CF218" s="10">
        <f>3/24000000*OO[[#This Row],[140 (06JUL1985 09:00:00)-Water Temperature (C)]]*OO[[#This Row],[82]]</f>
        <v>2.2341046520407497E-7</v>
      </c>
      <c r="CG218" s="10">
        <f>3/24000000*OO[[#This Row],[141 (06JUL1985 12:00:00)-Water Temperature (C)]]*OO[[#This Row],[83]]</f>
        <v>2.183163717177375E-7</v>
      </c>
      <c r="CH218" s="10">
        <f>3/24000000*OO[[#This Row],[142 (06JUL1985 15:00:00)-Water Temperature (C)]]*OO[[#This Row],[84]]</f>
        <v>2.153242087146E-7</v>
      </c>
      <c r="CI218" s="10">
        <f>3/24000000*OO[[#This Row],[143 (06JUL1985 18:00:00)-Water Temperature (C)]]*OO[[#This Row],[85]]</f>
        <v>2.1365888241749996E-7</v>
      </c>
      <c r="CJ218" s="10">
        <f>3/24000000*OO[[#This Row],[144 (06JUL1985 21:00:00)-Water Temperature (C)]]*OO[[#This Row],[86]]</f>
        <v>2.099748336665E-7</v>
      </c>
      <c r="CK218" s="10">
        <f>3/24000000*OO[[#This Row],[145 (07JUL1985 00:00:00)-Water Temperature (C)]]*OO[[#This Row],[87]]</f>
        <v>2.044521105425E-7</v>
      </c>
      <c r="CL218" s="10">
        <f>3/24000000*OO[[#This Row],[146 (07JUL1985 03:00:00)-Water Temperature (C)]]*OO[[#This Row],[88]]</f>
        <v>1.9790411497349998E-7</v>
      </c>
      <c r="CM218" s="10">
        <f>3/24000000*OO[[#This Row],[147 (07JUL1985 06:00:00)-Water Temperature (C)]]*OO[[#This Row],[89]]</f>
        <v>1.8988302677727501E-7</v>
      </c>
      <c r="CN218" s="10">
        <f>3/24000000*OO[[#This Row],[148 (07JUL1985 09:00:00)-Water Temperature (C)]]*OO[[#This Row],[90]]</f>
        <v>1.8424789120147496E-7</v>
      </c>
      <c r="CO218" s="10">
        <f>3/24000000*OO[[#This Row],[149 (07JUL1985 12:00:00)-Water Temperature (C)]]*OO[[#This Row],[91]]</f>
        <v>1.7504289712359999E-7</v>
      </c>
      <c r="CP218" s="10">
        <f>3/24000000*OO[[#This Row],[150 (07JUL1985 15:00:00)-Water Temperature (C)]]*OO[[#This Row],[92]]</f>
        <v>1.7115459081187499E-7</v>
      </c>
      <c r="CQ218" s="10">
        <f>3/24000000*OO[[#This Row],[151 (07JUL1985 18:00:00)-Water Temperature (C)]]*OO[[#This Row],[93]]</f>
        <v>1.6835798568434998E-7</v>
      </c>
      <c r="CR218" s="10">
        <f>3/24000000*OO[[#This Row],[152 (07JUL1985 21:00:00)-Water Temperature (C)]]*OO[[#This Row],[94]]</f>
        <v>1.6473393030080002E-7</v>
      </c>
      <c r="CS218" s="10">
        <f>3/24000000*OO[[#This Row],[153 (08JUL1985 00:00:00)-Water Temperature (C)]]*OO[[#This Row],[95]]</f>
        <v>1.5966489470624996E-7</v>
      </c>
      <c r="CT218" s="10">
        <f>3/24000000*OO[[#This Row],[154 (08JUL1985 03:00:00)-Water Temperature (C)]]*OO[[#This Row],[96]]</f>
        <v>1.5297754997616252E-7</v>
      </c>
      <c r="CU218" s="10">
        <f>3/24000000*OO[[#This Row],[155 (08JUL1985 06:00:00)-Water Temperature (C)]]*OO[[#This Row],[97]]</f>
        <v>1.4586106341943751E-7</v>
      </c>
      <c r="CV218" s="10">
        <f>3/24000000*OO[[#This Row],[156 (08JUL1985 09:00:00)-Water Temperature (C)]]*OO[[#This Row],[98]]</f>
        <v>1.422902877895E-7</v>
      </c>
      <c r="CW218" s="10">
        <f>3/24000000*OO[[#This Row],[157 (08JUL1985 12:00:00)-Water Temperature (C)]]*OO[[#This Row],[99]]</f>
        <v>1.392337586322375E-7</v>
      </c>
    </row>
    <row r="219" spans="1:101" x14ac:dyDescent="0.35">
      <c r="A219" t="s">
        <v>225</v>
      </c>
      <c r="B219">
        <v>824.48710000000005</v>
      </c>
      <c r="C219" s="10">
        <f>3/24*OO[[#This Row],[59 (26JUN1985 06:00:00)-Water Temperature (C)]]*OO[[#This Row],[1]]/SUM(OO[1])</f>
        <v>0</v>
      </c>
      <c r="D219" s="10">
        <f>3/24*OO[[#This Row],[60 (26JUN1985 09:00:00)-Water Temperature (C)]]*OO[[#This Row],[2]]/SUM(OO[2])</f>
        <v>0</v>
      </c>
      <c r="E219" s="10">
        <f>3/24*OO[[#This Row],[61 (26JUN1985 12:00:00)-Water Temperature (C)]]*OO[[#This Row],[3]]/SUM(OO[3])</f>
        <v>0</v>
      </c>
      <c r="F219" s="10">
        <f>3/24*OO[[#This Row],[62 (26JUN1985 15:00:00)-Water Temperature (C)]]*OO[[#This Row],[4]]/SUM(OO[4])</f>
        <v>0</v>
      </c>
      <c r="G219" s="10">
        <f>3/24*OO[[#This Row],[63 (26JUN1985 18:00:00)-Water Temperature (C)]]*OO[[#This Row],[5]]/SUM(OO[5])</f>
        <v>0</v>
      </c>
      <c r="H219" s="10">
        <f>3/24*OO[[#This Row],[64 (26JUN1985 21:00:00)-Water Temperature (C)]]*OO[[#This Row],[6]]/SUM(OO[6])</f>
        <v>0</v>
      </c>
      <c r="I219" s="10">
        <f>3/24*OO[[#This Row],[65 (27JUN1985 00:00:00)-Water Temperature (C)]]*OO[[#This Row],[7]]/SUM(OO[7])</f>
        <v>0</v>
      </c>
      <c r="J219" s="10">
        <f>3/24*OO[[#This Row],[66 (27JUN1985 03:00:00)-Water Temperature (C)]]*OO[[#This Row],[8]]/SUM(OO[8])</f>
        <v>0</v>
      </c>
      <c r="K219" s="10">
        <f>3/24*OO[[#This Row],[67 (27JUN1985 06:00:00)-Water Temperature (C)]]*OO[[#This Row],[9]]/SUM(OO[9])</f>
        <v>7.3772549479818542E-38</v>
      </c>
      <c r="L219" s="10">
        <f>3/24*OO[[#This Row],[68 (27JUN1985 09:00:00)-Water Temperature (C)]]*OO[[#This Row],[10]]/SUM(OO[10])</f>
        <v>3.1446302139087217E-26</v>
      </c>
      <c r="M219" s="10">
        <f>3/24*OO[[#This Row],[69 (27JUN1985 12:00:00)-Water Temperature (C)]]*OO[[#This Row],[11]]/SUM(OO[11])</f>
        <v>9.870256737000495E-16</v>
      </c>
      <c r="N219" s="10">
        <f>3/24*OO[[#This Row],[70 (27JUN1985 15:00:00)-Water Temperature (C)]]*OO[[#This Row],[12]]/SUM(OO[12])</f>
        <v>2.2644944383575711E-9</v>
      </c>
      <c r="O219" s="10">
        <f>3/24*OO[[#This Row],[71 (27JUN1985 18:00:00)-Water Temperature (C)]]*OO[[#This Row],[13]]/SUM(OO[13])</f>
        <v>2.2048394943848642E-6</v>
      </c>
      <c r="P219" s="10">
        <f>3/24*OO[[#This Row],[72 (27JUN1985 21:00:00)-Water Temperature (C)]]*OO[[#This Row],[14]]/SUM(OO[14])</f>
        <v>2.0216161465374198E-4</v>
      </c>
      <c r="Q219" s="10">
        <f>3/24*OO[[#This Row],[73 (28JUN1985 00:00:00)-Water Temperature (C)]]*OO[[#This Row],[15]]/SUM(OO[15])</f>
        <v>3.8750317652438949E-3</v>
      </c>
      <c r="R219" s="10">
        <f>3/24*OO[[#This Row],[74 (28JUN1985 03:00:00)-Water Temperature (C)]]*OO[[#This Row],[16]]/SUM(OO[16])</f>
        <v>2.3133323713140259E-2</v>
      </c>
      <c r="S219" s="10">
        <f>3/24*OO[[#This Row],[75 (28JUN1985 06:00:00)-Water Temperature (C)]]*OO[[#This Row],[17]]/SUM(OO[17])</f>
        <v>5.4946107764243239E-2</v>
      </c>
      <c r="T219" s="10">
        <f>3/24*OO[[#This Row],[76 (28JUN1985 09:00:00)-Water Temperature (C)]]*OO[[#This Row],[18]]/SUM(OO[18])</f>
        <v>6.2988484145749438E-2</v>
      </c>
      <c r="U219" s="10">
        <f>3/24*OO[[#This Row],[77 (28JUN1985 12:00:00)-Water Temperature (C)]]*OO[[#This Row],[19]]/SUM(OO[19])</f>
        <v>3.8752828807512935E-2</v>
      </c>
      <c r="V219" s="10">
        <f>3/24000000*OO[[#This Row],[78 (28JUN1985 15:00:00)-Water Temperature (C)]]*OO[[#This Row],[20]]</f>
        <v>1.4263542876870001E-2</v>
      </c>
      <c r="W219" s="10">
        <f>3/24000000*OO[[#This Row],[79 (28JUN1985 18:00:00)-Water Temperature (C)]]*OO[[#This Row],[21]]</f>
        <v>3.41409372087E-3</v>
      </c>
      <c r="X219" s="10">
        <f>3/24000000*OO[[#This Row],[80 (28JUN1985 21:00:00)-Water Temperature (C)]]*OO[[#This Row],[22]]</f>
        <v>5.9962922605650009E-4</v>
      </c>
      <c r="Y219" s="10">
        <f>3/24000000*OO[[#This Row],[81 (29JUN1985 00:00:00)-Water Temperature (C)]]*OO[[#This Row],[23]]</f>
        <v>1.1034026957535E-4</v>
      </c>
      <c r="Z219" s="10">
        <f>3/24000000*OO[[#This Row],[82 (29JUN1985 03:00:00)-Water Temperature (C)]]*OO[[#This Row],[24]]</f>
        <v>4.2964883640749999E-5</v>
      </c>
      <c r="AA219" s="10">
        <f>3/24000000*OO[[#This Row],[83 (29JUN1985 06:00:00)-Water Temperature (C)]]*OO[[#This Row],[25]]</f>
        <v>3.2345873484124999E-5</v>
      </c>
      <c r="AB219" s="10">
        <f>3/24000000*OO[[#This Row],[84 (29JUN1985 09:00:00)-Water Temperature (C)]]*OO[[#This Row],[26]]</f>
        <v>2.9733247519312502E-5</v>
      </c>
      <c r="AC219" s="10">
        <f>3/24000000*OO[[#This Row],[85 (29JUN1985 12:00:00)-Water Temperature (C)]]*OO[[#This Row],[27]]</f>
        <v>2.8319104139800002E-5</v>
      </c>
      <c r="AD219" s="10">
        <f>3/24000000*OO[[#This Row],[86 (29JUN1985 15:00:00)-Water Temperature (C)]]*OO[[#This Row],[28]]</f>
        <v>2.7311730798299998E-5</v>
      </c>
      <c r="AE219" s="10">
        <f>3/24000000*OO[[#This Row],[88 (29JUN1985 21:00:00)-Water Temperature (C)]]*OO[[#This Row],[30]]</f>
        <v>2.431729358565E-5</v>
      </c>
      <c r="AF219" s="10">
        <f>3/24000000*OO[[#This Row],[88 (29JUN1985 21:00:00)-Water Temperature (C)]]*OO[[#This Row],[30]]</f>
        <v>2.431729358565E-5</v>
      </c>
      <c r="AG219" s="10">
        <f>3/24000000*OO[[#This Row],[89 (30JUN1985 00:00:00)-Water Temperature (C)]]*OO[[#This Row],[31]]</f>
        <v>2.2095064549687502E-5</v>
      </c>
      <c r="AH219" s="10">
        <f>3/24000000*OO[[#This Row],[90 (30JUN1985 03:00:00)-Water Temperature (C)]]*OO[[#This Row],[32]]</f>
        <v>1.9944897593544997E-5</v>
      </c>
      <c r="AI219" s="10">
        <f>3/24000000*OO[[#This Row],[91 (30JUN1985 06:00:00)-Water Temperature (C)]]*OO[[#This Row],[33]]</f>
        <v>1.840487125800375E-5</v>
      </c>
      <c r="AJ219" s="10">
        <f>3/24000000*OO[[#This Row],[92 (30JUN1985 09:00:00)-Water Temperature (C)]]*OO[[#This Row],[34]]</f>
        <v>1.8519760064881249E-5</v>
      </c>
      <c r="AK219" s="10">
        <f>3/24000000*OO[[#This Row],[93 (30JUN1985 12:00:00)-Water Temperature (C)]]*OO[[#This Row],[35]]</f>
        <v>1.9632620311721247E-5</v>
      </c>
      <c r="AL219" s="10">
        <f>3/24000000*OO[[#This Row],[94 (30JUN1985 15:00:00)-Water Temperature (C)]]*OO[[#This Row],[36]]</f>
        <v>2.1164195243888747E-5</v>
      </c>
      <c r="AM219" s="10">
        <f>3/24000000*OO[[#This Row],[95 (30JUN1985 18:00:00)-Water Temperature (C)]]*OO[[#This Row],[37]]</f>
        <v>2.2483718982625001E-5</v>
      </c>
      <c r="AN219" s="10">
        <f>3/24000000*OO[[#This Row],[96 (30JUN1985 21:00:00)-Water Temperature (C)]]*OO[[#This Row],[38]]</f>
        <v>2.25357369129125E-5</v>
      </c>
      <c r="AO219" s="10">
        <f>3/24000000*OO[[#This Row],[97 (01JUL1985 00:00:00)-Water Temperature (C)]]*OO[[#This Row],[39]]</f>
        <v>2.1194618700925E-5</v>
      </c>
      <c r="AP219" s="10">
        <f>3/24000000*OO[[#This Row],[98 (01JUL1985 03:00:00)-Water Temperature (C)]]*OO[[#This Row],[40]]</f>
        <v>1.9384157898344999E-5</v>
      </c>
      <c r="AQ219" s="10">
        <f>3/24000000*OO[[#This Row],[99 (01JUL1985 06:00:00)-Water Temperature (C)]]*OO[[#This Row],[41]]</f>
        <v>1.7583133636628752E-5</v>
      </c>
      <c r="AR219" s="10">
        <f>3/24000000*OO[[#This Row],[100 (01JUL1985 09:00:00)-Water Temperature (C)]]*OO[[#This Row],[42]]</f>
        <v>1.6431891817529997E-5</v>
      </c>
      <c r="AS219" s="10">
        <f>3/24000000*OO[[#This Row],[101 (01JUL1985 12:00:00)-Water Temperature (C)]]*OO[[#This Row],[43]]</f>
        <v>1.5507917992215002E-5</v>
      </c>
      <c r="AT219" s="10">
        <f>3/24000000*OO[[#This Row],[102 (01JUL1985 15:00:00)-Water Temperature (C)]]*OO[[#This Row],[44]]</f>
        <v>1.4652867667790001E-5</v>
      </c>
      <c r="AU219" s="10">
        <f>3/24000000*OO[[#This Row],[103 (01JUL1985 18:00:00)-Water Temperature (C)]]*OO[[#This Row],[45]]</f>
        <v>1.39439538090625E-5</v>
      </c>
      <c r="AV219" s="10">
        <f>3/24000000*OO[[#This Row],[104 (01JUL1985 21:00:00)-Water Temperature (C)]]*OO[[#This Row],[46]]</f>
        <v>1.3010994639949998E-5</v>
      </c>
      <c r="AW219" s="10">
        <f>3/24000000*OO[[#This Row],[105 (02JUL1985 00:00:00)-Water Temperature (C)]]*OO[[#This Row],[47]]</f>
        <v>1.189959414263875E-5</v>
      </c>
      <c r="AX219" s="10">
        <f>3/24000000*OO[[#This Row],[106 (02JUL1985 03:00:00)-Water Temperature (C)]]*OO[[#This Row],[48]]</f>
        <v>1.0727470157599999E-5</v>
      </c>
      <c r="AY219" s="10">
        <f>3/24000000*OO[[#This Row],[107 (02JUL1985 06:00:00)-Water Temperature (C)]]*OO[[#This Row],[49]]</f>
        <v>9.6243697484512505E-6</v>
      </c>
      <c r="AZ219" s="10">
        <f>3/24000000*OO[[#This Row],[108 (02JUL1985 09:00:00)-Water Temperature (C)]]*OO[[#This Row],[50]]</f>
        <v>8.6611990369099993E-6</v>
      </c>
      <c r="BA219" s="10">
        <f>3/24000000*OO[[#This Row],[109 (02JUL1985 12:00:00)-Water Temperature (C)]]*OO[[#This Row],[51]]</f>
        <v>7.9743234074549998E-6</v>
      </c>
      <c r="BB219" s="10">
        <f>3/24000000*OO[[#This Row],[110 (02JUL1985 15:00:00)-Water Temperature (C)]]*OO[[#This Row],[52]]</f>
        <v>7.3550115230624986E-6</v>
      </c>
      <c r="BC219" s="10">
        <f>3/24000000*OO[[#This Row],[111 (02JUL1985 18:00:00)-Water Temperature (C)]]*OO[[#This Row],[53]]</f>
        <v>6.84080349138E-6</v>
      </c>
      <c r="BD219" s="10">
        <f>3/24000000*OO[[#This Row],[112 (02JUL1985 21:00:00)-Water Temperature (C)]]*OO[[#This Row],[54]]</f>
        <v>6.3027115842937497E-6</v>
      </c>
      <c r="BE219" s="10">
        <f>3/24000000*OO[[#This Row],[113 (03JUL1985 00:00:00)-Water Temperature (C)]]*OO[[#This Row],[55]]</f>
        <v>5.7644893088999998E-6</v>
      </c>
      <c r="BF219" s="10">
        <f>3/24000000*OO[[#This Row],[114 (03JUL1985 03:00:00)-Water Temperature (C)]]*OO[[#This Row],[56]]</f>
        <v>5.1799145830737497E-6</v>
      </c>
      <c r="BG219" s="10">
        <f>3/24000000*OO[[#This Row],[115 (03JUL1985 06:00:00)-Water Temperature (C)]]*OO[[#This Row],[57]]</f>
        <v>4.5607397545012498E-6</v>
      </c>
      <c r="BH219" s="10">
        <f>3/24000000*OO[[#This Row],[116 (03JUL1985 09:00:00)-Water Temperature (C)]]*OO[[#This Row],[58]]</f>
        <v>3.9923802430574997E-6</v>
      </c>
      <c r="BI219" s="10">
        <f>3/24000000*OO[[#This Row],[117 (03JUL1985 12:00:00)-Water Temperature (C)]]*OO[[#This Row],[59]]</f>
        <v>3.5255836256299998E-6</v>
      </c>
      <c r="BJ219" s="10">
        <f>3/24000000*OO[[#This Row],[118 (03JUL1985 15:00:00)-Water Temperature (C)]]*OO[[#This Row],[60]]</f>
        <v>3.1137501077099996E-6</v>
      </c>
      <c r="BK219" s="10">
        <f>3/24000000*OO[[#This Row],[119 (03JUL1985 18:00:00)-Water Temperature (C)]]*OO[[#This Row],[61]]</f>
        <v>2.7728698393600006E-6</v>
      </c>
      <c r="BL219" s="10">
        <f>3/24000000*OO[[#This Row],[120 (03JUL1985 21:00:00)-Water Temperature (C)]]*OO[[#This Row],[62]]</f>
        <v>2.39717453721375E-6</v>
      </c>
      <c r="BM219" s="10">
        <f>3/24000000*OO[[#This Row],[121 (04JUL1985 00:00:00)-Water Temperature (C)]]*OO[[#This Row],[63]]</f>
        <v>2.0212675685028747E-6</v>
      </c>
      <c r="BN219" s="10">
        <f>3/24000000*OO[[#This Row],[122 (04JUL1985 03:00:00)-Water Temperature (C)]]*OO[[#This Row],[64]]</f>
        <v>1.6604352044874997E-6</v>
      </c>
      <c r="BO219" s="10">
        <f>3/24000000*OO[[#This Row],[123 (04JUL1985 06:00:00)-Water Temperature (C)]]*OO[[#This Row],[65]]</f>
        <v>1.32815209860125E-6</v>
      </c>
      <c r="BP219" s="10">
        <f>3/24000000*OO[[#This Row],[124 (04JUL1985 09:00:00)-Water Temperature (C)]]*OO[[#This Row],[66]]</f>
        <v>1.0775199194995E-6</v>
      </c>
      <c r="BQ219" s="10">
        <f>3/24000000*OO[[#This Row],[125 (04JUL1985 12:00:00)-Water Temperature (C)]]*OO[[#This Row],[67]]</f>
        <v>8.8304896778624988E-7</v>
      </c>
      <c r="BR219" s="10">
        <f>3/24000000*OO[[#This Row],[126 (04JUL1985 15:00:00)-Water Temperature (C)]]*OO[[#This Row],[68]]</f>
        <v>7.4433486381374991E-7</v>
      </c>
      <c r="BS219" s="10">
        <f>3/24000000*OO[[#This Row],[127 (04JUL1985 18:00:00)-Water Temperature (C)]]*OO[[#This Row],[69]]</f>
        <v>6.5912552124737502E-7</v>
      </c>
      <c r="BT219" s="10">
        <f>3/24000000*OO[[#This Row],[128 (04JUL1985 21:00:00)-Water Temperature (C)]]*OO[[#This Row],[70]]</f>
        <v>5.932672640271249E-7</v>
      </c>
      <c r="BU219" s="10">
        <f>3/24000000*OO[[#This Row],[129 (05JUL1985 00:00:00)-Water Temperature (C)]]*OO[[#This Row],[71]]</f>
        <v>5.3222592970312501E-7</v>
      </c>
      <c r="BV219" s="10">
        <f>3/24000000*OO[[#This Row],[130 (05JUL1985 03:00:00)-Water Temperature (C)]]*OO[[#This Row],[72]]</f>
        <v>4.7982095568349994E-7</v>
      </c>
      <c r="BW219" s="10">
        <f>3/24000000*OO[[#This Row],[131 (05JUL1985 06:00:00)-Water Temperature (C)]]*OO[[#This Row],[73]]</f>
        <v>4.3370264031275E-7</v>
      </c>
      <c r="BX219" s="10">
        <f>3/24000000*OO[[#This Row],[132 (05JUL1985 09:00:00)-Water Temperature (C)]]*OO[[#This Row],[74]]</f>
        <v>4.0571707298549999E-7</v>
      </c>
      <c r="BY219" s="10">
        <f>3/24000000*OO[[#This Row],[133 (05JUL1985 12:00:00)-Water Temperature (C)]]*OO[[#This Row],[75]]</f>
        <v>3.8410823981199996E-7</v>
      </c>
      <c r="BZ219" s="10">
        <f>3/24000000*OO[[#This Row],[134 (05JUL1985 15:00:00)-Water Temperature (C)]]*OO[[#This Row],[76]]</f>
        <v>3.6949548780549996E-7</v>
      </c>
      <c r="CA219" s="10">
        <f>3/24000000*OO[[#This Row],[135 (05JUL1985 18:00:00)-Water Temperature (C)]]*OO[[#This Row],[77]]</f>
        <v>3.5989394324437497E-7</v>
      </c>
      <c r="CB219" s="10">
        <f>3/24000000*OO[[#This Row],[136 (05JUL1985 21:00:00)-Water Temperature (C)]]*OO[[#This Row],[78]]</f>
        <v>3.4595164795674996E-7</v>
      </c>
      <c r="CC219" s="10">
        <f>3/24000000*OO[[#This Row],[137 (06JUL1985 00:00:00)-Water Temperature (C)]]*OO[[#This Row],[79]]</f>
        <v>3.2907733712187497E-7</v>
      </c>
      <c r="CD219" s="10">
        <f>3/24000000*OO[[#This Row],[138 (06JUL1985 03:00:00)-Water Temperature (C)]]*OO[[#This Row],[80]]</f>
        <v>3.1203718091549997E-7</v>
      </c>
      <c r="CE219" s="10">
        <f>3/24000000*OO[[#This Row],[139 (06JUL1985 06:00:00)-Water Temperature (C)]]*OO[[#This Row],[81]]</f>
        <v>2.94968510153375E-7</v>
      </c>
      <c r="CF219" s="10">
        <f>3/24000000*OO[[#This Row],[140 (06JUL1985 09:00:00)-Water Temperature (C)]]*OO[[#This Row],[82]]</f>
        <v>2.8682638817162503E-7</v>
      </c>
      <c r="CG219" s="10">
        <f>3/24000000*OO[[#This Row],[141 (06JUL1985 12:00:00)-Water Temperature (C)]]*OO[[#This Row],[83]]</f>
        <v>2.8018604873612497E-7</v>
      </c>
      <c r="CH219" s="10">
        <f>3/24000000*OO[[#This Row],[142 (06JUL1985 15:00:00)-Water Temperature (C)]]*OO[[#This Row],[84]]</f>
        <v>2.76043665795875E-7</v>
      </c>
      <c r="CI219" s="10">
        <f>3/24000000*OO[[#This Row],[143 (06JUL1985 18:00:00)-Water Temperature (C)]]*OO[[#This Row],[85]]</f>
        <v>2.73174603730875E-7</v>
      </c>
      <c r="CJ219" s="10">
        <f>3/24000000*OO[[#This Row],[144 (06JUL1985 21:00:00)-Water Temperature (C)]]*OO[[#This Row],[86]]</f>
        <v>2.6791581778749998E-7</v>
      </c>
      <c r="CK219" s="10">
        <f>3/24000000*OO[[#This Row],[145 (07JUL1985 00:00:00)-Water Temperature (C)]]*OO[[#This Row],[87]]</f>
        <v>2.6056332846000004E-7</v>
      </c>
      <c r="CL219" s="10">
        <f>3/24000000*OO[[#This Row],[146 (07JUL1985 03:00:00)-Water Temperature (C)]]*OO[[#This Row],[88]]</f>
        <v>2.5262684225200002E-7</v>
      </c>
      <c r="CM219" s="10">
        <f>3/24000000*OO[[#This Row],[147 (07JUL1985 06:00:00)-Water Temperature (C)]]*OO[[#This Row],[89]]</f>
        <v>2.4289536636686253E-7</v>
      </c>
      <c r="CN219" s="10">
        <f>3/24000000*OO[[#This Row],[148 (07JUL1985 09:00:00)-Water Temperature (C)]]*OO[[#This Row],[90]]</f>
        <v>2.3634037903594997E-7</v>
      </c>
      <c r="CO219" s="10">
        <f>3/24000000*OO[[#This Row],[149 (07JUL1985 12:00:00)-Water Temperature (C)]]*OO[[#This Row],[91]]</f>
        <v>2.2453772720524996E-7</v>
      </c>
      <c r="CP219" s="10">
        <f>3/24000000*OO[[#This Row],[150 (07JUL1985 15:00:00)-Water Temperature (C)]]*OO[[#This Row],[92]]</f>
        <v>2.1945588054022495E-7</v>
      </c>
      <c r="CQ219" s="10">
        <f>3/24000000*OO[[#This Row],[151 (07JUL1985 18:00:00)-Water Temperature (C)]]*OO[[#This Row],[93]]</f>
        <v>2.15445078486E-7</v>
      </c>
      <c r="CR219" s="10">
        <f>3/24000000*OO[[#This Row],[152 (07JUL1985 21:00:00)-Water Temperature (C)]]*OO[[#This Row],[94]]</f>
        <v>2.1053640316590001E-7</v>
      </c>
      <c r="CS219" s="10">
        <f>3/24000000*OO[[#This Row],[153 (08JUL1985 00:00:00)-Water Temperature (C)]]*OO[[#This Row],[95]]</f>
        <v>2.0399591558107496E-7</v>
      </c>
      <c r="CT219" s="10">
        <f>3/24000000*OO[[#This Row],[154 (08JUL1985 03:00:00)-Water Temperature (C)]]*OO[[#This Row],[96]]</f>
        <v>1.9581309942909998E-7</v>
      </c>
      <c r="CU219" s="10">
        <f>3/24000000*OO[[#This Row],[155 (08JUL1985 06:00:00)-Water Temperature (C)]]*OO[[#This Row],[97]]</f>
        <v>1.8709026455655001E-7</v>
      </c>
      <c r="CV219" s="10">
        <f>3/24000000*OO[[#This Row],[156 (08JUL1985 09:00:00)-Water Temperature (C)]]*OO[[#This Row],[98]]</f>
        <v>1.8293596146234998E-7</v>
      </c>
      <c r="CW219" s="10">
        <f>3/24000000*OO[[#This Row],[157 (08JUL1985 12:00:00)-Water Temperature (C)]]*OO[[#This Row],[99]]</f>
        <v>1.7911288156187495E-7</v>
      </c>
    </row>
    <row r="220" spans="1:101" x14ac:dyDescent="0.35">
      <c r="A220" t="s">
        <v>226</v>
      </c>
      <c r="B220">
        <v>858.04859999999996</v>
      </c>
      <c r="C220" s="10">
        <f>3/24*OO[[#This Row],[59 (26JUN1985 06:00:00)-Water Temperature (C)]]*OO[[#This Row],[1]]/SUM(OO[1])</f>
        <v>0</v>
      </c>
      <c r="D220" s="10">
        <f>3/24*OO[[#This Row],[60 (26JUN1985 09:00:00)-Water Temperature (C)]]*OO[[#This Row],[2]]/SUM(OO[2])</f>
        <v>0</v>
      </c>
      <c r="E220" s="10">
        <f>3/24*OO[[#This Row],[61 (26JUN1985 12:00:00)-Water Temperature (C)]]*OO[[#This Row],[3]]/SUM(OO[3])</f>
        <v>0</v>
      </c>
      <c r="F220" s="10">
        <f>3/24*OO[[#This Row],[62 (26JUN1985 15:00:00)-Water Temperature (C)]]*OO[[#This Row],[4]]/SUM(OO[4])</f>
        <v>0</v>
      </c>
      <c r="G220" s="10">
        <f>3/24*OO[[#This Row],[63 (26JUN1985 18:00:00)-Water Temperature (C)]]*OO[[#This Row],[5]]/SUM(OO[5])</f>
        <v>0</v>
      </c>
      <c r="H220" s="10">
        <f>3/24*OO[[#This Row],[64 (26JUN1985 21:00:00)-Water Temperature (C)]]*OO[[#This Row],[6]]/SUM(OO[6])</f>
        <v>0</v>
      </c>
      <c r="I220" s="10">
        <f>3/24*OO[[#This Row],[65 (27JUN1985 00:00:00)-Water Temperature (C)]]*OO[[#This Row],[7]]/SUM(OO[7])</f>
        <v>0</v>
      </c>
      <c r="J220" s="10">
        <f>3/24*OO[[#This Row],[66 (27JUN1985 03:00:00)-Water Temperature (C)]]*OO[[#This Row],[8]]/SUM(OO[8])</f>
        <v>0</v>
      </c>
      <c r="K220" s="10">
        <f>3/24*OO[[#This Row],[67 (27JUN1985 06:00:00)-Water Temperature (C)]]*OO[[#This Row],[9]]/SUM(OO[9])</f>
        <v>1.8219389749641274E-38</v>
      </c>
      <c r="L220" s="10">
        <f>3/24*OO[[#This Row],[68 (27JUN1985 09:00:00)-Water Temperature (C)]]*OO[[#This Row],[10]]/SUM(OO[10])</f>
        <v>7.7499560254118212E-27</v>
      </c>
      <c r="M220" s="10">
        <f>3/24*OO[[#This Row],[69 (27JUN1985 12:00:00)-Water Temperature (C)]]*OO[[#This Row],[11]]/SUM(OO[11])</f>
        <v>4.8325011468393054E-16</v>
      </c>
      <c r="N220" s="10">
        <f>3/24*OO[[#This Row],[70 (27JUN1985 15:00:00)-Water Temperature (C)]]*OO[[#This Row],[12]]/SUM(OO[12])</f>
        <v>1.3661214170279245E-9</v>
      </c>
      <c r="O220" s="10">
        <f>3/24*OO[[#This Row],[71 (27JUN1985 18:00:00)-Water Temperature (C)]]*OO[[#This Row],[13]]/SUM(OO[13])</f>
        <v>1.6882404489704983E-6</v>
      </c>
      <c r="P220" s="10">
        <f>3/24*OO[[#This Row],[72 (27JUN1985 21:00:00)-Water Temperature (C)]]*OO[[#This Row],[14]]/SUM(OO[14])</f>
        <v>1.8019025723955433E-4</v>
      </c>
      <c r="Q220" s="10">
        <f>3/24*OO[[#This Row],[73 (28JUN1985 00:00:00)-Water Temperature (C)]]*OO[[#This Row],[15]]/SUM(OO[15])</f>
        <v>3.8893450210275762E-3</v>
      </c>
      <c r="R220" s="10">
        <f>3/24*OO[[#This Row],[74 (28JUN1985 03:00:00)-Water Temperature (C)]]*OO[[#This Row],[16]]/SUM(OO[16])</f>
        <v>2.5667940834178039E-2</v>
      </c>
      <c r="S220" s="10">
        <f>3/24*OO[[#This Row],[75 (28JUN1985 06:00:00)-Water Temperature (C)]]*OO[[#This Row],[17]]/SUM(OO[17])</f>
        <v>6.6515331128693081E-2</v>
      </c>
      <c r="T220" s="10">
        <f>3/24*OO[[#This Row],[76 (28JUN1985 09:00:00)-Water Temperature (C)]]*OO[[#This Row],[18]]/SUM(OO[18])</f>
        <v>8.23039203110566E-2</v>
      </c>
      <c r="U220" s="10">
        <f>3/24*OO[[#This Row],[77 (28JUN1985 12:00:00)-Water Temperature (C)]]*OO[[#This Row],[19]]/SUM(OO[19])</f>
        <v>5.4302050171207761E-2</v>
      </c>
      <c r="V220" s="10">
        <f>3/24000000*OO[[#This Row],[78 (28JUN1985 15:00:00)-Water Temperature (C)]]*OO[[#This Row],[20]]</f>
        <v>2.1254325346507494E-2</v>
      </c>
      <c r="W220" s="10">
        <f>3/24000000*OO[[#This Row],[79 (28JUN1985 18:00:00)-Water Temperature (C)]]*OO[[#This Row],[21]]</f>
        <v>5.3676174152125005E-3</v>
      </c>
      <c r="X220" s="10">
        <f>3/24000000*OO[[#This Row],[80 (28JUN1985 21:00:00)-Water Temperature (C)]]*OO[[#This Row],[22]]</f>
        <v>9.7542535931400003E-4</v>
      </c>
      <c r="Y220" s="10">
        <f>3/24000000*OO[[#This Row],[81 (29JUN1985 00:00:00)-Water Temperature (C)]]*OO[[#This Row],[23]]</f>
        <v>1.7270900302523751E-4</v>
      </c>
      <c r="Z220" s="10">
        <f>3/24000000*OO[[#This Row],[82 (29JUN1985 03:00:00)-Water Temperature (C)]]*OO[[#This Row],[24]]</f>
        <v>5.9542964153337497E-5</v>
      </c>
      <c r="AA220" s="10">
        <f>3/24000000*OO[[#This Row],[83 (29JUN1985 06:00:00)-Water Temperature (C)]]*OO[[#This Row],[25]]</f>
        <v>4.2586463497587494E-5</v>
      </c>
      <c r="AB220" s="10">
        <f>3/24000000*OO[[#This Row],[84 (29JUN1985 09:00:00)-Water Temperature (C)]]*OO[[#This Row],[26]]</f>
        <v>3.8711084185774999E-5</v>
      </c>
      <c r="AC220" s="10">
        <f>3/24000000*OO[[#This Row],[85 (29JUN1985 12:00:00)-Water Temperature (C)]]*OO[[#This Row],[27]]</f>
        <v>3.6795236339000002E-5</v>
      </c>
      <c r="AD220" s="10">
        <f>3/24000000*OO[[#This Row],[86 (29JUN1985 15:00:00)-Water Temperature (C)]]*OO[[#This Row],[28]]</f>
        <v>3.5482494478799998E-5</v>
      </c>
      <c r="AE220" s="10">
        <f>3/24000000*OO[[#This Row],[88 (29JUN1985 21:00:00)-Water Temperature (C)]]*OO[[#This Row],[30]]</f>
        <v>3.1751356581499999E-5</v>
      </c>
      <c r="AF220" s="10">
        <f>3/24000000*OO[[#This Row],[88 (29JUN1985 21:00:00)-Water Temperature (C)]]*OO[[#This Row],[30]]</f>
        <v>3.1751356581499999E-5</v>
      </c>
      <c r="AG220" s="10">
        <f>3/24000000*OO[[#This Row],[89 (30JUN1985 00:00:00)-Water Temperature (C)]]*OO[[#This Row],[31]]</f>
        <v>2.8892488866562497E-5</v>
      </c>
      <c r="AH220" s="10">
        <f>3/24000000*OO[[#This Row],[90 (30JUN1985 03:00:00)-Water Temperature (C)]]*OO[[#This Row],[32]]</f>
        <v>2.6110777310099993E-5</v>
      </c>
      <c r="AI220" s="10">
        <f>3/24000000*OO[[#This Row],[91 (30JUN1985 06:00:00)-Water Temperature (C)]]*OO[[#This Row],[33]]</f>
        <v>2.4024777167999998E-5</v>
      </c>
      <c r="AJ220" s="10">
        <f>3/24000000*OO[[#This Row],[92 (30JUN1985 09:00:00)-Water Temperature (C)]]*OO[[#This Row],[34]]</f>
        <v>2.4007950452850002E-5</v>
      </c>
      <c r="AK220" s="10">
        <f>3/24000000*OO[[#This Row],[93 (30JUN1985 12:00:00)-Water Temperature (C)]]*OO[[#This Row],[35]]</f>
        <v>2.5337023335937503E-5</v>
      </c>
      <c r="AL220" s="10">
        <f>3/24000000*OO[[#This Row],[94 (30JUN1985 15:00:00)-Water Temperature (C)]]*OO[[#This Row],[36]]</f>
        <v>2.7319286859999995E-5</v>
      </c>
      <c r="AM220" s="10">
        <f>3/24000000*OO[[#This Row],[95 (30JUN1985 18:00:00)-Water Temperature (C)]]*OO[[#This Row],[37]]</f>
        <v>2.91376531215E-5</v>
      </c>
      <c r="AN220" s="10">
        <f>3/24000000*OO[[#This Row],[96 (30JUN1985 21:00:00)-Water Temperature (C)]]*OO[[#This Row],[38]]</f>
        <v>2.9389070555624998E-5</v>
      </c>
      <c r="AO220" s="10">
        <f>3/24000000*OO[[#This Row],[97 (01JUL1985 00:00:00)-Water Temperature (C)]]*OO[[#This Row],[39]]</f>
        <v>2.7793613633624998E-5</v>
      </c>
      <c r="AP220" s="10">
        <f>3/24000000*OO[[#This Row],[98 (01JUL1985 03:00:00)-Water Temperature (C)]]*OO[[#This Row],[40]]</f>
        <v>2.5527604710312499E-5</v>
      </c>
      <c r="AQ220" s="10">
        <f>3/24000000*OO[[#This Row],[99 (01JUL1985 06:00:00)-Water Temperature (C)]]*OO[[#This Row],[41]]</f>
        <v>2.3202157261499994E-5</v>
      </c>
      <c r="AR220" s="10">
        <f>3/24000000*OO[[#This Row],[100 (01JUL1985 09:00:00)-Water Temperature (C)]]*OO[[#This Row],[42]]</f>
        <v>2.1712311521099998E-5</v>
      </c>
      <c r="AS220" s="10">
        <f>3/24000000*OO[[#This Row],[101 (01JUL1985 12:00:00)-Water Temperature (C)]]*OO[[#This Row],[43]]</f>
        <v>2.0494072608240001E-5</v>
      </c>
      <c r="AT220" s="10">
        <f>3/24000000*OO[[#This Row],[102 (01JUL1985 15:00:00)-Water Temperature (C)]]*OO[[#This Row],[44]]</f>
        <v>1.9371193257585002E-5</v>
      </c>
      <c r="AU220" s="10">
        <f>3/24000000*OO[[#This Row],[103 (01JUL1985 18:00:00)-Water Temperature (C)]]*OO[[#This Row],[45]]</f>
        <v>1.843168171681125E-5</v>
      </c>
      <c r="AV220" s="10">
        <f>3/24000000*OO[[#This Row],[104 (01JUL1985 21:00:00)-Water Temperature (C)]]*OO[[#This Row],[46]]</f>
        <v>1.7216154131825002E-5</v>
      </c>
      <c r="AW220" s="10">
        <f>3/24000000*OO[[#This Row],[105 (02JUL1985 00:00:00)-Water Temperature (C)]]*OO[[#This Row],[47]]</f>
        <v>1.578555011976E-5</v>
      </c>
      <c r="AX220" s="10">
        <f>3/24000000*OO[[#This Row],[106 (02JUL1985 03:00:00)-Water Temperature (C)]]*OO[[#This Row],[48]]</f>
        <v>1.427685317818375E-5</v>
      </c>
      <c r="AY220" s="10">
        <f>3/24000000*OO[[#This Row],[107 (02JUL1985 06:00:00)-Water Temperature (C)]]*OO[[#This Row],[49]]</f>
        <v>1.283761499448E-5</v>
      </c>
      <c r="AZ220" s="10">
        <f>3/24000000*OO[[#This Row],[108 (02JUL1985 09:00:00)-Water Temperature (C)]]*OO[[#This Row],[50]]</f>
        <v>1.157196396756875E-5</v>
      </c>
      <c r="BA220" s="10">
        <f>3/24000000*OO[[#This Row],[109 (02JUL1985 12:00:00)-Water Temperature (C)]]*OO[[#This Row],[51]]</f>
        <v>1.0663643959036249E-5</v>
      </c>
      <c r="BB220" s="10">
        <f>3/24000000*OO[[#This Row],[110 (02JUL1985 15:00:00)-Water Temperature (C)]]*OO[[#This Row],[52]]</f>
        <v>9.8267472594199986E-6</v>
      </c>
      <c r="BC220" s="10">
        <f>3/24000000*OO[[#This Row],[111 (02JUL1985 18:00:00)-Water Temperature (C)]]*OO[[#This Row],[53]]</f>
        <v>9.1416152104275007E-6</v>
      </c>
      <c r="BD220" s="10">
        <f>3/24000000*OO[[#This Row],[112 (02JUL1985 21:00:00)-Water Temperature (C)]]*OO[[#This Row],[54]]</f>
        <v>8.4251488947624996E-6</v>
      </c>
      <c r="BE220" s="10">
        <f>3/24000000*OO[[#This Row],[113 (03JUL1985 00:00:00)-Water Temperature (C)]]*OO[[#This Row],[55]]</f>
        <v>7.7328355945049977E-6</v>
      </c>
      <c r="BF220" s="10">
        <f>3/24000000*OO[[#This Row],[114 (03JUL1985 03:00:00)-Water Temperature (C)]]*OO[[#This Row],[56]]</f>
        <v>6.9783947976112499E-6</v>
      </c>
      <c r="BG220" s="10">
        <f>3/24000000*OO[[#This Row],[115 (03JUL1985 06:00:00)-Water Temperature (C)]]*OO[[#This Row],[57]]</f>
        <v>6.1726906668924983E-6</v>
      </c>
      <c r="BH220" s="10">
        <f>3/24000000*OO[[#This Row],[116 (03JUL1985 09:00:00)-Water Temperature (C)]]*OO[[#This Row],[58]]</f>
        <v>5.4220593121899996E-6</v>
      </c>
      <c r="BI220" s="10">
        <f>3/24000000*OO[[#This Row],[117 (03JUL1985 12:00:00)-Water Temperature (C)]]*OO[[#This Row],[59]]</f>
        <v>4.8009787174999994E-6</v>
      </c>
      <c r="BJ220" s="10">
        <f>3/24000000*OO[[#This Row],[118 (03JUL1985 15:00:00)-Water Temperature (C)]]*OO[[#This Row],[60]]</f>
        <v>4.2446345217499996E-6</v>
      </c>
      <c r="BK220" s="10">
        <f>3/24000000*OO[[#This Row],[119 (03JUL1985 18:00:00)-Water Temperature (C)]]*OO[[#This Row],[61]]</f>
        <v>3.7837994448749996E-6</v>
      </c>
      <c r="BL220" s="10">
        <f>3/24000000*OO[[#This Row],[120 (03JUL1985 21:00:00)-Water Temperature (C)]]*OO[[#This Row],[62]]</f>
        <v>3.2788467517162495E-6</v>
      </c>
      <c r="BM220" s="10">
        <f>3/24000000*OO[[#This Row],[121 (04JUL1985 00:00:00)-Water Temperature (C)]]*OO[[#This Row],[63]]</f>
        <v>2.7760990521799995E-6</v>
      </c>
      <c r="BN220" s="10">
        <f>3/24000000*OO[[#This Row],[122 (04JUL1985 03:00:00)-Water Temperature (C)]]*OO[[#This Row],[64]]</f>
        <v>2.2939407572249996E-6</v>
      </c>
      <c r="BO220" s="10">
        <f>3/24000000*OO[[#This Row],[123 (04JUL1985 06:00:00)-Water Temperature (C)]]*OO[[#This Row],[65]]</f>
        <v>1.8439380608085E-6</v>
      </c>
      <c r="BP220" s="10">
        <f>3/24000000*OO[[#This Row],[124 (04JUL1985 09:00:00)-Water Temperature (C)]]*OO[[#This Row],[66]]</f>
        <v>1.4981488831874999E-6</v>
      </c>
      <c r="BQ220" s="10">
        <f>3/24000000*OO[[#This Row],[125 (04JUL1985 12:00:00)-Water Temperature (C)]]*OO[[#This Row],[67]]</f>
        <v>1.2250497176385E-6</v>
      </c>
      <c r="BR220" s="10">
        <f>3/24000000*OO[[#This Row],[126 (04JUL1985 15:00:00)-Water Temperature (C)]]*OO[[#This Row],[68]]</f>
        <v>1.0258329209636249E-6</v>
      </c>
      <c r="BS220" s="10">
        <f>3/24000000*OO[[#This Row],[127 (04JUL1985 18:00:00)-Water Temperature (C)]]*OO[[#This Row],[69]]</f>
        <v>9.0211526150000005E-7</v>
      </c>
      <c r="BT220" s="10">
        <f>3/24000000*OO[[#This Row],[128 (04JUL1985 21:00:00)-Water Temperature (C)]]*OO[[#This Row],[70]]</f>
        <v>8.0813036672224993E-7</v>
      </c>
      <c r="BU220" s="10">
        <f>3/24000000*OO[[#This Row],[129 (05JUL1985 00:00:00)-Water Temperature (C)]]*OO[[#This Row],[71]]</f>
        <v>7.2255278466500007E-7</v>
      </c>
      <c r="BV220" s="10">
        <f>3/24000000*OO[[#This Row],[130 (05JUL1985 03:00:00)-Water Temperature (C)]]*OO[[#This Row],[72]]</f>
        <v>6.5135139548924993E-7</v>
      </c>
      <c r="BW220" s="10">
        <f>3/24000000*OO[[#This Row],[131 (05JUL1985 06:00:00)-Water Temperature (C)]]*OO[[#This Row],[73]]</f>
        <v>5.8898660465800007E-7</v>
      </c>
      <c r="BX220" s="10">
        <f>3/24000000*OO[[#This Row],[132 (05JUL1985 09:00:00)-Water Temperature (C)]]*OO[[#This Row],[74]]</f>
        <v>5.5135463856249998E-7</v>
      </c>
      <c r="BY220" s="10">
        <f>3/24000000*OO[[#This Row],[133 (05JUL1985 12:00:00)-Water Temperature (C)]]*OO[[#This Row],[75]]</f>
        <v>5.2150247431199991E-7</v>
      </c>
      <c r="BZ220" s="10">
        <f>3/24000000*OO[[#This Row],[134 (05JUL1985 15:00:00)-Water Temperature (C)]]*OO[[#This Row],[76]]</f>
        <v>5.0033008054587489E-7</v>
      </c>
      <c r="CA220" s="10">
        <f>3/24000000*OO[[#This Row],[135 (05JUL1985 18:00:00)-Water Temperature (C)]]*OO[[#This Row],[77]]</f>
        <v>4.8560839786549999E-7</v>
      </c>
      <c r="CB220" s="10">
        <f>3/24000000*OO[[#This Row],[136 (05JUL1985 21:00:00)-Water Temperature (C)]]*OO[[#This Row],[78]]</f>
        <v>4.6575981265049993E-7</v>
      </c>
      <c r="CC220" s="10">
        <f>3/24000000*OO[[#This Row],[137 (06JUL1985 00:00:00)-Water Temperature (C)]]*OO[[#This Row],[79]]</f>
        <v>4.4229516756074997E-7</v>
      </c>
      <c r="CD220" s="10">
        <f>3/24000000*OO[[#This Row],[138 (06JUL1985 03:00:00)-Water Temperature (C)]]*OO[[#This Row],[80]]</f>
        <v>4.1990428678800002E-7</v>
      </c>
      <c r="CE220" s="10">
        <f>3/24000000*OO[[#This Row],[139 (06JUL1985 06:00:00)-Water Temperature (C)]]*OO[[#This Row],[81]]</f>
        <v>3.9743365239112497E-7</v>
      </c>
      <c r="CF220" s="10">
        <f>3/24000000*OO[[#This Row],[140 (06JUL1985 09:00:00)-Water Temperature (C)]]*OO[[#This Row],[82]]</f>
        <v>3.8701151549687499E-7</v>
      </c>
      <c r="CG220" s="10">
        <f>3/24000000*OO[[#This Row],[141 (06JUL1985 12:00:00)-Water Temperature (C)]]*OO[[#This Row],[83]]</f>
        <v>3.7798798544324997E-7</v>
      </c>
      <c r="CH220" s="10">
        <f>3/24000000*OO[[#This Row],[142 (06JUL1985 15:00:00)-Water Temperature (C)]]*OO[[#This Row],[84]]</f>
        <v>3.7196565821800001E-7</v>
      </c>
      <c r="CI220" s="10">
        <f>3/24000000*OO[[#This Row],[143 (06JUL1985 18:00:00)-Water Temperature (C)]]*OO[[#This Row],[85]]</f>
        <v>3.6696616767999998E-7</v>
      </c>
      <c r="CJ220" s="10">
        <f>3/24000000*OO[[#This Row],[144 (06JUL1985 21:00:00)-Water Temperature (C)]]*OO[[#This Row],[86]]</f>
        <v>3.5912166665899996E-7</v>
      </c>
      <c r="CK220" s="10">
        <f>3/24000000*OO[[#This Row],[145 (07JUL1985 00:00:00)-Water Temperature (C)]]*OO[[#This Row],[87]]</f>
        <v>3.4862855981474996E-7</v>
      </c>
      <c r="CL220" s="10">
        <f>3/24000000*OO[[#This Row],[146 (07JUL1985 03:00:00)-Water Temperature (C)]]*OO[[#This Row],[88]]</f>
        <v>3.3856518174462501E-7</v>
      </c>
      <c r="CM220" s="10">
        <f>3/24000000*OO[[#This Row],[147 (07JUL1985 06:00:00)-Water Temperature (C)]]*OO[[#This Row],[89]]</f>
        <v>3.2627045494800004E-7</v>
      </c>
      <c r="CN220" s="10">
        <f>3/24000000*OO[[#This Row],[148 (07JUL1985 09:00:00)-Water Temperature (C)]]*OO[[#This Row],[90]]</f>
        <v>3.1848607381724993E-7</v>
      </c>
      <c r="CO220" s="10">
        <f>3/24000000*OO[[#This Row],[149 (07JUL1985 12:00:00)-Water Temperature (C)]]*OO[[#This Row],[91]]</f>
        <v>3.0275754474624998E-7</v>
      </c>
      <c r="CP220" s="10">
        <f>3/24000000*OO[[#This Row],[150 (07JUL1985 15:00:00)-Water Temperature (C)]]*OO[[#This Row],[92]]</f>
        <v>2.9561454217987501E-7</v>
      </c>
      <c r="CQ220" s="10">
        <f>3/24000000*OO[[#This Row],[151 (07JUL1985 18:00:00)-Water Temperature (C)]]*OO[[#This Row],[93]]</f>
        <v>2.896148000315E-7</v>
      </c>
      <c r="CR220" s="10">
        <f>3/24000000*OO[[#This Row],[152 (07JUL1985 21:00:00)-Water Temperature (C)]]*OO[[#This Row],[94]]</f>
        <v>2.8261399149749997E-7</v>
      </c>
      <c r="CS220" s="10">
        <f>3/24000000*OO[[#This Row],[153 (08JUL1985 00:00:00)-Water Temperature (C)]]*OO[[#This Row],[95]]</f>
        <v>2.7362569836375E-7</v>
      </c>
      <c r="CT220" s="10">
        <f>3/24000000*OO[[#This Row],[154 (08JUL1985 03:00:00)-Water Temperature (C)]]*OO[[#This Row],[96]]</f>
        <v>2.6316673013350001E-7</v>
      </c>
      <c r="CU220" s="10">
        <f>3/24000000*OO[[#This Row],[155 (08JUL1985 06:00:00)-Water Temperature (C)]]*OO[[#This Row],[97]]</f>
        <v>2.5201914943624996E-7</v>
      </c>
      <c r="CV220" s="10">
        <f>3/24000000*OO[[#This Row],[156 (08JUL1985 09:00:00)-Water Temperature (C)]]*OO[[#This Row],[98]]</f>
        <v>2.4703543124711251E-7</v>
      </c>
      <c r="CW220" s="10">
        <f>3/24000000*OO[[#This Row],[157 (08JUL1985 12:00:00)-Water Temperature (C)]]*OO[[#This Row],[99]]</f>
        <v>2.4211080971337497E-7</v>
      </c>
    </row>
    <row r="221" spans="1:101" x14ac:dyDescent="0.35">
      <c r="A221" t="s">
        <v>227</v>
      </c>
      <c r="B221">
        <v>871.73410000000001</v>
      </c>
      <c r="C221" s="10">
        <f>3/24*OO[[#This Row],[59 (26JUN1985 06:00:00)-Water Temperature (C)]]*OO[[#This Row],[1]]/SUM(OO[1])</f>
        <v>0</v>
      </c>
      <c r="D221" s="10">
        <f>3/24*OO[[#This Row],[60 (26JUN1985 09:00:00)-Water Temperature (C)]]*OO[[#This Row],[2]]/SUM(OO[2])</f>
        <v>0</v>
      </c>
      <c r="E221" s="10">
        <f>3/24*OO[[#This Row],[61 (26JUN1985 12:00:00)-Water Temperature (C)]]*OO[[#This Row],[3]]/SUM(OO[3])</f>
        <v>0</v>
      </c>
      <c r="F221" s="10">
        <f>3/24*OO[[#This Row],[62 (26JUN1985 15:00:00)-Water Temperature (C)]]*OO[[#This Row],[4]]/SUM(OO[4])</f>
        <v>0</v>
      </c>
      <c r="G221" s="10">
        <f>3/24*OO[[#This Row],[63 (26JUN1985 18:00:00)-Water Temperature (C)]]*OO[[#This Row],[5]]/SUM(OO[5])</f>
        <v>0</v>
      </c>
      <c r="H221" s="10">
        <f>3/24*OO[[#This Row],[64 (26JUN1985 21:00:00)-Water Temperature (C)]]*OO[[#This Row],[6]]/SUM(OO[6])</f>
        <v>0</v>
      </c>
      <c r="I221" s="10">
        <f>3/24*OO[[#This Row],[65 (27JUN1985 00:00:00)-Water Temperature (C)]]*OO[[#This Row],[7]]/SUM(OO[7])</f>
        <v>0</v>
      </c>
      <c r="J221" s="10">
        <f>3/24*OO[[#This Row],[66 (27JUN1985 03:00:00)-Water Temperature (C)]]*OO[[#This Row],[8]]/SUM(OO[8])</f>
        <v>0</v>
      </c>
      <c r="K221" s="10">
        <f>3/24*OO[[#This Row],[67 (27JUN1985 06:00:00)-Water Temperature (C)]]*OO[[#This Row],[9]]/SUM(OO[9])</f>
        <v>2.8595095384163931E-39</v>
      </c>
      <c r="L221" s="10">
        <f>3/24*OO[[#This Row],[68 (27JUN1985 09:00:00)-Water Temperature (C)]]*OO[[#This Row],[10]]/SUM(OO[10])</f>
        <v>1.2161910995703558E-27</v>
      </c>
      <c r="M221" s="10">
        <f>3/24*OO[[#This Row],[69 (27JUN1985 12:00:00)-Water Temperature (C)]]*OO[[#This Row],[11]]/SUM(OO[11])</f>
        <v>1.9394493623999734E-16</v>
      </c>
      <c r="N221" s="10">
        <f>3/24*OO[[#This Row],[70 (27JUN1985 15:00:00)-Water Temperature (C)]]*OO[[#This Row],[12]]/SUM(OO[12])</f>
        <v>5.9835915688375273E-10</v>
      </c>
      <c r="O221" s="10">
        <f>3/24*OO[[#This Row],[71 (27JUN1985 18:00:00)-Water Temperature (C)]]*OO[[#This Row],[13]]/SUM(OO[13])</f>
        <v>9.4833664111922669E-7</v>
      </c>
      <c r="P221" s="10">
        <f>3/24*OO[[#This Row],[72 (27JUN1985 21:00:00)-Water Temperature (C)]]*OO[[#This Row],[14]]/SUM(OO[14])</f>
        <v>1.1716280846442629E-4</v>
      </c>
      <c r="Q221" s="10">
        <f>3/24*OO[[#This Row],[73 (28JUN1985 00:00:00)-Water Temperature (C)]]*OO[[#This Row],[15]]/SUM(OO[15])</f>
        <v>2.8228026077894721E-3</v>
      </c>
      <c r="R221" s="10">
        <f>3/24*OO[[#This Row],[74 (28JUN1985 03:00:00)-Water Temperature (C)]]*OO[[#This Row],[16]]/SUM(OO[16])</f>
        <v>2.037312188176945E-2</v>
      </c>
      <c r="S221" s="10">
        <f>3/24*OO[[#This Row],[75 (28JUN1985 06:00:00)-Water Temperature (C)]]*OO[[#This Row],[17]]/SUM(OO[17])</f>
        <v>5.6927451045623322E-2</v>
      </c>
      <c r="T221" s="10">
        <f>3/24*OO[[#This Row],[76 (28JUN1985 09:00:00)-Water Temperature (C)]]*OO[[#This Row],[18]]/SUM(OO[18])</f>
        <v>7.5064944643407266E-2</v>
      </c>
      <c r="U221" s="10">
        <f>3/24*OO[[#This Row],[77 (28JUN1985 12:00:00)-Water Temperature (C)]]*OO[[#This Row],[19]]/SUM(OO[19])</f>
        <v>5.2399839755926735E-2</v>
      </c>
      <c r="V221" s="10">
        <f>3/24000000*OO[[#This Row],[78 (28JUN1985 15:00:00)-Water Temperature (C)]]*OO[[#This Row],[20]]</f>
        <v>2.1515104147562494E-2</v>
      </c>
      <c r="W221" s="10">
        <f>3/24000000*OO[[#This Row],[79 (28JUN1985 18:00:00)-Water Temperature (C)]]*OO[[#This Row],[21]]</f>
        <v>5.6571445212075001E-3</v>
      </c>
      <c r="X221" s="10">
        <f>3/24000000*OO[[#This Row],[80 (28JUN1985 21:00:00)-Water Temperature (C)]]*OO[[#This Row],[22]]</f>
        <v>1.0556514080856249E-3</v>
      </c>
      <c r="Y221" s="10">
        <f>3/24000000*OO[[#This Row],[81 (29JUN1985 00:00:00)-Water Temperature (C)]]*OO[[#This Row],[23]]</f>
        <v>1.8272202480218747E-4</v>
      </c>
      <c r="Z221" s="10">
        <f>3/24000000*OO[[#This Row],[82 (29JUN1985 03:00:00)-Water Temperature (C)]]*OO[[#This Row],[24]]</f>
        <v>5.7289804343212491E-5</v>
      </c>
      <c r="AA221" s="10">
        <f>3/24000000*OO[[#This Row],[83 (29JUN1985 06:00:00)-Water Temperature (C)]]*OO[[#This Row],[25]]</f>
        <v>3.9059548042799991E-5</v>
      </c>
      <c r="AB221" s="10">
        <f>3/24000000*OO[[#This Row],[84 (29JUN1985 09:00:00)-Water Temperature (C)]]*OO[[#This Row],[26]]</f>
        <v>3.5121458984850003E-5</v>
      </c>
      <c r="AC221" s="10">
        <f>3/24000000*OO[[#This Row],[85 (29JUN1985 12:00:00)-Water Temperature (C)]]*OO[[#This Row],[27]]</f>
        <v>3.3276149967949996E-5</v>
      </c>
      <c r="AD221" s="10">
        <f>3/24000000*OO[[#This Row],[86 (29JUN1985 15:00:00)-Water Temperature (C)]]*OO[[#This Row],[28]]</f>
        <v>3.2050081498837497E-5</v>
      </c>
      <c r="AE221" s="10">
        <f>3/24000000*OO[[#This Row],[88 (29JUN1985 21:00:00)-Water Temperature (C)]]*OO[[#This Row],[30]]</f>
        <v>2.8713561643712503E-5</v>
      </c>
      <c r="AF221" s="10">
        <f>3/24000000*OO[[#This Row],[88 (29JUN1985 21:00:00)-Water Temperature (C)]]*OO[[#This Row],[30]]</f>
        <v>2.8713561643712503E-5</v>
      </c>
      <c r="AG221" s="10">
        <f>3/24000000*OO[[#This Row],[89 (30JUN1985 00:00:00)-Water Temperature (C)]]*OO[[#This Row],[31]]</f>
        <v>2.6118607581762496E-5</v>
      </c>
      <c r="AH221" s="10">
        <f>3/24000000*OO[[#This Row],[90 (30JUN1985 03:00:00)-Water Temperature (C)]]*OO[[#This Row],[32]]</f>
        <v>2.3585281440874998E-5</v>
      </c>
      <c r="AI221" s="10">
        <f>3/24000000*OO[[#This Row],[91 (30JUN1985 06:00:00)-Water Temperature (C)]]*OO[[#This Row],[33]]</f>
        <v>2.1622345962299997E-5</v>
      </c>
      <c r="AJ221" s="10">
        <f>3/24000000*OO[[#This Row],[92 (30JUN1985 09:00:00)-Water Temperature (C)]]*OO[[#This Row],[34]]</f>
        <v>2.1449966051249996E-5</v>
      </c>
      <c r="AK221" s="10">
        <f>3/24000000*OO[[#This Row],[93 (30JUN1985 12:00:00)-Water Temperature (C)]]*OO[[#This Row],[35]]</f>
        <v>2.2498448972312497E-5</v>
      </c>
      <c r="AL221" s="10">
        <f>3/24000000*OO[[#This Row],[94 (30JUN1985 15:00:00)-Water Temperature (C)]]*OO[[#This Row],[36]]</f>
        <v>2.4212136744450003E-5</v>
      </c>
      <c r="AM221" s="10">
        <f>3/24000000*OO[[#This Row],[95 (30JUN1985 18:00:00)-Water Temperature (C)]]*OO[[#This Row],[37]]</f>
        <v>2.5850655440499996E-5</v>
      </c>
      <c r="AN221" s="10">
        <f>3/24000000*OO[[#This Row],[96 (30JUN1985 21:00:00)-Water Temperature (C)]]*OO[[#This Row],[38]]</f>
        <v>2.6135280317549998E-5</v>
      </c>
      <c r="AO221" s="10">
        <f>3/24000000*OO[[#This Row],[97 (01JUL1985 00:00:00)-Water Temperature (C)]]*OO[[#This Row],[39]]</f>
        <v>2.4774909129337503E-5</v>
      </c>
      <c r="AP221" s="10">
        <f>3/24000000*OO[[#This Row],[98 (01JUL1985 03:00:00)-Water Temperature (C)]]*OO[[#This Row],[40]]</f>
        <v>2.2779456155049998E-5</v>
      </c>
      <c r="AQ221" s="10">
        <f>3/24000000*OO[[#This Row],[99 (01JUL1985 06:00:00)-Water Temperature (C)]]*OO[[#This Row],[41]]</f>
        <v>2.0696523132872497E-5</v>
      </c>
      <c r="AR221" s="10">
        <f>3/24000000*OO[[#This Row],[100 (01JUL1985 09:00:00)-Water Temperature (C)]]*OO[[#This Row],[42]]</f>
        <v>1.9341988402932495E-5</v>
      </c>
      <c r="AS221" s="10">
        <f>3/24000000*OO[[#This Row],[101 (01JUL1985 12:00:00)-Water Temperature (C)]]*OO[[#This Row],[43]]</f>
        <v>1.8210962040894996E-5</v>
      </c>
      <c r="AT221" s="10">
        <f>3/24000000*OO[[#This Row],[102 (01JUL1985 15:00:00)-Water Temperature (C)]]*OO[[#This Row],[44]]</f>
        <v>1.7174048637558752E-5</v>
      </c>
      <c r="AU221" s="10">
        <f>3/24000000*OO[[#This Row],[103 (01JUL1985 18:00:00)-Water Temperature (C)]]*OO[[#This Row],[45]]</f>
        <v>1.6306888859006248E-5</v>
      </c>
      <c r="AV221" s="10">
        <f>3/24000000*OO[[#This Row],[104 (01JUL1985 21:00:00)-Water Temperature (C)]]*OO[[#This Row],[46]]</f>
        <v>1.5210486562104999E-5</v>
      </c>
      <c r="AW221" s="10">
        <f>3/24000000*OO[[#This Row],[105 (02JUL1985 00:00:00)-Water Temperature (C)]]*OO[[#This Row],[47]]</f>
        <v>1.3943746352193749E-5</v>
      </c>
      <c r="AX221" s="10">
        <f>3/24000000*OO[[#This Row],[106 (02JUL1985 03:00:00)-Water Temperature (C)]]*OO[[#This Row],[48]]</f>
        <v>1.261578793706875E-5</v>
      </c>
      <c r="AY221" s="10">
        <f>3/24000000*OO[[#This Row],[107 (02JUL1985 06:00:00)-Water Temperature (C)]]*OO[[#This Row],[49]]</f>
        <v>1.133907124858625E-5</v>
      </c>
      <c r="AZ221" s="10">
        <f>3/24000000*OO[[#This Row],[108 (02JUL1985 09:00:00)-Water Temperature (C)]]*OO[[#This Row],[50]]</f>
        <v>1.0212161072785001E-5</v>
      </c>
      <c r="BA221" s="10">
        <f>3/24000000*OO[[#This Row],[109 (02JUL1985 12:00:00)-Water Temperature (C)]]*OO[[#This Row],[51]]</f>
        <v>9.3927249008850012E-6</v>
      </c>
      <c r="BB221" s="10">
        <f>3/24000000*OO[[#This Row],[110 (02JUL1985 15:00:00)-Water Temperature (C)]]*OO[[#This Row],[52]]</f>
        <v>8.6307968814599995E-6</v>
      </c>
      <c r="BC221" s="10">
        <f>3/24000000*OO[[#This Row],[111 (02JUL1985 18:00:00)-Water Temperature (C)]]*OO[[#This Row],[53]]</f>
        <v>8.0102785301262494E-6</v>
      </c>
      <c r="BD221" s="10">
        <f>3/24000000*OO[[#This Row],[112 (02JUL1985 21:00:00)-Water Temperature (C)]]*OO[[#This Row],[54]]</f>
        <v>7.3676349811749997E-6</v>
      </c>
      <c r="BE221" s="10">
        <f>3/24000000*OO[[#This Row],[113 (03JUL1985 00:00:00)-Water Temperature (C)]]*OO[[#This Row],[55]]</f>
        <v>6.7621237310299992E-6</v>
      </c>
      <c r="BF221" s="10">
        <f>3/24000000*OO[[#This Row],[114 (03JUL1985 03:00:00)-Water Temperature (C)]]*OO[[#This Row],[56]]</f>
        <v>6.1069102106325002E-6</v>
      </c>
      <c r="BG221" s="10">
        <f>3/24000000*OO[[#This Row],[115 (03JUL1985 06:00:00)-Water Temperature (C)]]*OO[[#This Row],[57]]</f>
        <v>5.4093859935312503E-6</v>
      </c>
      <c r="BH221" s="10">
        <f>3/24000000*OO[[#This Row],[116 (03JUL1985 09:00:00)-Water Temperature (C)]]*OO[[#This Row],[58]]</f>
        <v>4.7563018704199995E-6</v>
      </c>
      <c r="BI221" s="10">
        <f>3/24000000*OO[[#This Row],[117 (03JUL1985 12:00:00)-Water Temperature (C)]]*OO[[#This Row],[59]]</f>
        <v>4.2143840073899993E-6</v>
      </c>
      <c r="BJ221" s="10">
        <f>3/24000000*OO[[#This Row],[118 (03JUL1985 15:00:00)-Water Temperature (C)]]*OO[[#This Row],[60]]</f>
        <v>3.72473224445E-6</v>
      </c>
      <c r="BK221" s="10">
        <f>3/24000000*OO[[#This Row],[119 (03JUL1985 18:00:00)-Water Temperature (C)]]*OO[[#This Row],[61]]</f>
        <v>3.3185422013699998E-6</v>
      </c>
      <c r="BL221" s="10">
        <f>3/24000000*OO[[#This Row],[120 (03JUL1985 21:00:00)-Water Temperature (C)]]*OO[[#This Row],[62]]</f>
        <v>2.8769119774249997E-6</v>
      </c>
      <c r="BM221" s="10">
        <f>3/24000000*OO[[#This Row],[121 (04JUL1985 00:00:00)-Water Temperature (C)]]*OO[[#This Row],[63]]</f>
        <v>2.4405296059599995E-6</v>
      </c>
      <c r="BN221" s="10">
        <f>3/24000000*OO[[#This Row],[122 (04JUL1985 03:00:00)-Water Temperature (C)]]*OO[[#This Row],[64]]</f>
        <v>2.0237177413537498E-6</v>
      </c>
      <c r="BO221" s="10">
        <f>3/24000000*OO[[#This Row],[123 (04JUL1985 06:00:00)-Water Temperature (C)]]*OO[[#This Row],[65]]</f>
        <v>1.6319572024811249E-6</v>
      </c>
      <c r="BP221" s="10">
        <f>3/24000000*OO[[#This Row],[124 (04JUL1985 09:00:00)-Water Temperature (C)]]*OO[[#This Row],[66]]</f>
        <v>1.3273838137912501E-6</v>
      </c>
      <c r="BQ221" s="10">
        <f>3/24000000*OO[[#This Row],[125 (04JUL1985 12:00:00)-Water Temperature (C)]]*OO[[#This Row],[67]]</f>
        <v>1.0840044354986248E-6</v>
      </c>
      <c r="BR221" s="10">
        <f>3/24000000*OO[[#This Row],[126 (04JUL1985 15:00:00)-Water Temperature (C)]]*OO[[#This Row],[68]]</f>
        <v>9.0354802054050001E-7</v>
      </c>
      <c r="BS221" s="10">
        <f>3/24000000*OO[[#This Row],[127 (04JUL1985 18:00:00)-Water Temperature (C)]]*OO[[#This Row],[69]]</f>
        <v>7.9049786100975005E-7</v>
      </c>
      <c r="BT221" s="10">
        <f>3/24000000*OO[[#This Row],[128 (04JUL1985 21:00:00)-Water Temperature (C)]]*OO[[#This Row],[70]]</f>
        <v>7.0541383070812488E-7</v>
      </c>
      <c r="BU221" s="10">
        <f>3/24000000*OO[[#This Row],[129 (05JUL1985 00:00:00)-Water Temperature (C)]]*OO[[#This Row],[71]]</f>
        <v>6.2909704207000008E-7</v>
      </c>
      <c r="BV221" s="10">
        <f>3/24000000*OO[[#This Row],[130 (05JUL1985 03:00:00)-Water Temperature (C)]]*OO[[#This Row],[72]]</f>
        <v>5.669444470361249E-7</v>
      </c>
      <c r="BW221" s="10">
        <f>3/24000000*OO[[#This Row],[131 (05JUL1985 06:00:00)-Water Temperature (C)]]*OO[[#This Row],[73]]</f>
        <v>5.1294475531474985E-7</v>
      </c>
      <c r="BX221" s="10">
        <f>3/24000000*OO[[#This Row],[132 (05JUL1985 09:00:00)-Water Temperature (C)]]*OO[[#This Row],[74]]</f>
        <v>4.80498437572875E-7</v>
      </c>
      <c r="BY221" s="10">
        <f>3/24000000*OO[[#This Row],[133 (05JUL1985 12:00:00)-Water Temperature (C)]]*OO[[#This Row],[75]]</f>
        <v>4.54328625699375E-7</v>
      </c>
      <c r="BZ221" s="10">
        <f>3/24000000*OO[[#This Row],[134 (05JUL1985 15:00:00)-Water Temperature (C)]]*OO[[#This Row],[76]]</f>
        <v>4.3514253400424999E-7</v>
      </c>
      <c r="CA221" s="10">
        <f>3/24000000*OO[[#This Row],[135 (05JUL1985 18:00:00)-Water Temperature (C)]]*OO[[#This Row],[77]]</f>
        <v>4.21319919725625E-7</v>
      </c>
      <c r="CB221" s="10">
        <f>3/24000000*OO[[#This Row],[136 (05JUL1985 21:00:00)-Water Temperature (C)]]*OO[[#This Row],[78]]</f>
        <v>4.0332815813999992E-7</v>
      </c>
      <c r="CC221" s="10">
        <f>3/24000000*OO[[#This Row],[137 (06JUL1985 00:00:00)-Water Temperature (C)]]*OO[[#This Row],[79]]</f>
        <v>3.8251431696799999E-7</v>
      </c>
      <c r="CD221" s="10">
        <f>3/24000000*OO[[#This Row],[138 (06JUL1985 03:00:00)-Water Temperature (C)]]*OO[[#This Row],[80]]</f>
        <v>3.6343571794949996E-7</v>
      </c>
      <c r="CE221" s="10">
        <f>3/24000000*OO[[#This Row],[139 (06JUL1985 06:00:00)-Water Temperature (C)]]*OO[[#This Row],[81]]</f>
        <v>3.4441359409599992E-7</v>
      </c>
      <c r="CF221" s="10">
        <f>3/24000000*OO[[#This Row],[140 (06JUL1985 09:00:00)-Water Temperature (C)]]*OO[[#This Row],[82]]</f>
        <v>3.3578763323875001E-7</v>
      </c>
      <c r="CG221" s="10">
        <f>3/24000000*OO[[#This Row],[141 (06JUL1985 12:00:00)-Water Temperature (C)]]*OO[[#This Row],[83]]</f>
        <v>3.2800997847924998E-7</v>
      </c>
      <c r="CH221" s="10">
        <f>3/24000000*OO[[#This Row],[142 (06JUL1985 15:00:00)-Water Temperature (C)]]*OO[[#This Row],[84]]</f>
        <v>3.2250104485912504E-7</v>
      </c>
      <c r="CI221" s="10">
        <f>3/24000000*OO[[#This Row],[143 (06JUL1985 18:00:00)-Water Temperature (C)]]*OO[[#This Row],[85]]</f>
        <v>3.1749456499424998E-7</v>
      </c>
      <c r="CJ221" s="10">
        <f>3/24000000*OO[[#This Row],[144 (06JUL1985 21:00:00)-Water Temperature (C)]]*OO[[#This Row],[86]]</f>
        <v>3.1012338218750002E-7</v>
      </c>
      <c r="CK221" s="10">
        <f>3/24000000*OO[[#This Row],[145 (07JUL1985 00:00:00)-Water Temperature (C)]]*OO[[#This Row],[87]]</f>
        <v>3.0062800012425E-7</v>
      </c>
      <c r="CL221" s="10">
        <f>3/24000000*OO[[#This Row],[146 (07JUL1985 03:00:00)-Water Temperature (C)]]*OO[[#This Row],[88]]</f>
        <v>2.9219846034712502E-7</v>
      </c>
      <c r="CM221" s="10">
        <f>3/24000000*OO[[#This Row],[147 (07JUL1985 06:00:00)-Water Temperature (C)]]*OO[[#This Row],[89]]</f>
        <v>2.8207184456512503E-7</v>
      </c>
      <c r="CN221" s="10">
        <f>3/24000000*OO[[#This Row],[148 (07JUL1985 09:00:00)-Water Temperature (C)]]*OO[[#This Row],[90]]</f>
        <v>2.7589181445374997E-7</v>
      </c>
      <c r="CO221" s="10">
        <f>3/24000000*OO[[#This Row],[149 (07JUL1985 12:00:00)-Water Temperature (C)]]*OO[[#This Row],[91]]</f>
        <v>2.6241067339250002E-7</v>
      </c>
      <c r="CP221" s="10">
        <f>3/24000000*OO[[#This Row],[150 (07JUL1985 15:00:00)-Water Temperature (C)]]*OO[[#This Row],[92]]</f>
        <v>2.5604814489849995E-7</v>
      </c>
      <c r="CQ221" s="10">
        <f>3/24000000*OO[[#This Row],[151 (07JUL1985 18:00:00)-Water Temperature (C)]]*OO[[#This Row],[93]]</f>
        <v>2.5046991398399997E-7</v>
      </c>
      <c r="CR221" s="10">
        <f>3/24000000*OO[[#This Row],[152 (07JUL1985 21:00:00)-Water Temperature (C)]]*OO[[#This Row],[94]]</f>
        <v>2.4404772471009998E-7</v>
      </c>
      <c r="CS221" s="10">
        <f>3/24000000*OO[[#This Row],[153 (08JUL1985 00:00:00)-Water Temperature (C)]]*OO[[#This Row],[95]]</f>
        <v>2.3607420226552499E-7</v>
      </c>
      <c r="CT221" s="10">
        <f>3/24000000*OO[[#This Row],[154 (08JUL1985 03:00:00)-Water Temperature (C)]]*OO[[#This Row],[96]]</f>
        <v>2.2730088969266252E-7</v>
      </c>
      <c r="CU221" s="10">
        <f>3/24000000*OO[[#This Row],[155 (08JUL1985 06:00:00)-Water Temperature (C)]]*OO[[#This Row],[97]]</f>
        <v>2.1804281928249996E-7</v>
      </c>
      <c r="CV221" s="10">
        <f>3/24000000*OO[[#This Row],[156 (08JUL1985 09:00:00)-Water Temperature (C)]]*OO[[#This Row],[98]]</f>
        <v>2.1409986107812499E-7</v>
      </c>
      <c r="CW221" s="10">
        <f>3/24000000*OO[[#This Row],[157 (08JUL1985 12:00:00)-Water Temperature (C)]]*OO[[#This Row],[99]]</f>
        <v>2.1000315516074995E-7</v>
      </c>
    </row>
    <row r="222" spans="1:101" x14ac:dyDescent="0.35">
      <c r="A222" t="s">
        <v>228</v>
      </c>
      <c r="B222">
        <v>847.74940000000004</v>
      </c>
      <c r="C222" s="10">
        <f>3/24*OO[[#This Row],[59 (26JUN1985 06:00:00)-Water Temperature (C)]]*OO[[#This Row],[1]]/SUM(OO[1])</f>
        <v>0</v>
      </c>
      <c r="D222" s="10">
        <f>3/24*OO[[#This Row],[60 (26JUN1985 09:00:00)-Water Temperature (C)]]*OO[[#This Row],[2]]/SUM(OO[2])</f>
        <v>0</v>
      </c>
      <c r="E222" s="10">
        <f>3/24*OO[[#This Row],[61 (26JUN1985 12:00:00)-Water Temperature (C)]]*OO[[#This Row],[3]]/SUM(OO[3])</f>
        <v>0</v>
      </c>
      <c r="F222" s="10">
        <f>3/24*OO[[#This Row],[62 (26JUN1985 15:00:00)-Water Temperature (C)]]*OO[[#This Row],[4]]/SUM(OO[4])</f>
        <v>0</v>
      </c>
      <c r="G222" s="10">
        <f>3/24*OO[[#This Row],[63 (26JUN1985 18:00:00)-Water Temperature (C)]]*OO[[#This Row],[5]]/SUM(OO[5])</f>
        <v>0</v>
      </c>
      <c r="H222" s="10">
        <f>3/24*OO[[#This Row],[64 (26JUN1985 21:00:00)-Water Temperature (C)]]*OO[[#This Row],[6]]/SUM(OO[6])</f>
        <v>0</v>
      </c>
      <c r="I222" s="10">
        <f>3/24*OO[[#This Row],[65 (27JUN1985 00:00:00)-Water Temperature (C)]]*OO[[#This Row],[7]]/SUM(OO[7])</f>
        <v>0</v>
      </c>
      <c r="J222" s="10">
        <f>3/24*OO[[#This Row],[66 (27JUN1985 03:00:00)-Water Temperature (C)]]*OO[[#This Row],[8]]/SUM(OO[8])</f>
        <v>0</v>
      </c>
      <c r="K222" s="10">
        <f>3/24*OO[[#This Row],[67 (27JUN1985 06:00:00)-Water Temperature (C)]]*OO[[#This Row],[9]]/SUM(OO[9])</f>
        <v>3.4619750337546717E-40</v>
      </c>
      <c r="L222" s="10">
        <f>3/24*OO[[#This Row],[68 (27JUN1985 09:00:00)-Water Temperature (C)]]*OO[[#This Row],[10]]/SUM(OO[10])</f>
        <v>1.478463626298503E-28</v>
      </c>
      <c r="M222" s="10">
        <f>3/24*OO[[#This Row],[69 (27JUN1985 12:00:00)-Water Temperature (C)]]*OO[[#This Row],[11]]/SUM(OO[11])</f>
        <v>6.5253656233178769E-17</v>
      </c>
      <c r="N222" s="10">
        <f>3/24*OO[[#This Row],[70 (27JUN1985 15:00:00)-Water Temperature (C)]]*OO[[#This Row],[12]]/SUM(OO[12])</f>
        <v>2.4216085619101668E-10</v>
      </c>
      <c r="O222" s="10">
        <f>3/24*OO[[#This Row],[71 (27JUN1985 18:00:00)-Water Temperature (C)]]*OO[[#This Row],[13]]/SUM(OO[13])</f>
        <v>4.8795696451561064E-7</v>
      </c>
      <c r="P222" s="10">
        <f>3/24*OO[[#This Row],[72 (27JUN1985 21:00:00)-Water Temperature (C)]]*OO[[#This Row],[14]]/SUM(OO[14])</f>
        <v>6.905724656730531E-5</v>
      </c>
      <c r="Q222" s="10">
        <f>3/24*OO[[#This Row],[73 (28JUN1985 00:00:00)-Water Temperature (C)]]*OO[[#This Row],[15]]/SUM(OO[15])</f>
        <v>1.8422225356692886E-3</v>
      </c>
      <c r="R222" s="10">
        <f>3/24*OO[[#This Row],[74 (28JUN1985 03:00:00)-Water Temperature (C)]]*OO[[#This Row],[16]]/SUM(OO[16])</f>
        <v>1.4443304869513587E-2</v>
      </c>
      <c r="S222" s="10">
        <f>3/24*OO[[#This Row],[75 (28JUN1985 06:00:00)-Water Temperature (C)]]*OO[[#This Row],[17]]/SUM(OO[17])</f>
        <v>4.3283002278009741E-2</v>
      </c>
      <c r="T222" s="10">
        <f>3/24*OO[[#This Row],[76 (28JUN1985 09:00:00)-Water Temperature (C)]]*OO[[#This Row],[18]]/SUM(OO[18])</f>
        <v>6.0525181811789626E-2</v>
      </c>
      <c r="U222" s="10">
        <f>3/24*OO[[#This Row],[77 (28JUN1985 12:00:00)-Water Temperature (C)]]*OO[[#This Row],[19]]/SUM(OO[19])</f>
        <v>4.4534681479983421E-2</v>
      </c>
      <c r="V222" s="10">
        <f>3/24000000*OO[[#This Row],[78 (28JUN1985 15:00:00)-Water Temperature (C)]]*OO[[#This Row],[20]]</f>
        <v>1.9122828555599998E-2</v>
      </c>
      <c r="W222" s="10">
        <f>3/24000000*OO[[#This Row],[79 (28JUN1985 18:00:00)-Water Temperature (C)]]*OO[[#This Row],[21]]</f>
        <v>5.2217082746325002E-3</v>
      </c>
      <c r="X222" s="10">
        <f>3/24000000*OO[[#This Row],[80 (28JUN1985 21:00:00)-Water Temperature (C)]]*OO[[#This Row],[22]]</f>
        <v>1.0006249703073749E-3</v>
      </c>
      <c r="Y222" s="10">
        <f>3/24000000*OO[[#This Row],[81 (29JUN1985 00:00:00)-Water Temperature (C)]]*OO[[#This Row],[23]]</f>
        <v>1.7086084406767497E-4</v>
      </c>
      <c r="Z222" s="10">
        <f>3/24000000*OO[[#This Row],[82 (29JUN1985 03:00:00)-Water Temperature (C)]]*OO[[#This Row],[24]]</f>
        <v>4.9208180404874992E-5</v>
      </c>
      <c r="AA222" s="10">
        <f>3/24000000*OO[[#This Row],[83 (29JUN1985 06:00:00)-Water Temperature (C)]]*OO[[#This Row],[25]]</f>
        <v>3.1904472979724998E-5</v>
      </c>
      <c r="AB222" s="10">
        <f>3/24000000*OO[[#This Row],[84 (29JUN1985 09:00:00)-Water Temperature (C)]]*OO[[#This Row],[26]]</f>
        <v>2.8365558763499998E-5</v>
      </c>
      <c r="AC222" s="10">
        <f>3/24000000*OO[[#This Row],[85 (29JUN1985 12:00:00)-Water Temperature (C)]]*OO[[#This Row],[27]]</f>
        <v>2.6786086921874999E-5</v>
      </c>
      <c r="AD222" s="10">
        <f>3/24000000*OO[[#This Row],[86 (29JUN1985 15:00:00)-Water Temperature (C)]]*OO[[#This Row],[28]]</f>
        <v>2.5770994883200002E-5</v>
      </c>
      <c r="AE222" s="10">
        <f>3/24000000*OO[[#This Row],[88 (29JUN1985 21:00:00)-Water Temperature (C)]]*OO[[#This Row],[30]]</f>
        <v>2.3106261074574992E-5</v>
      </c>
      <c r="AF222" s="10">
        <f>3/24000000*OO[[#This Row],[88 (29JUN1985 21:00:00)-Water Temperature (C)]]*OO[[#This Row],[30]]</f>
        <v>2.3106261074574992E-5</v>
      </c>
      <c r="AG222" s="10">
        <f>3/24000000*OO[[#This Row],[89 (30JUN1985 00:00:00)-Water Temperature (C)]]*OO[[#This Row],[31]]</f>
        <v>2.101434223821E-5</v>
      </c>
      <c r="AH222" s="10">
        <f>3/24000000*OO[[#This Row],[90 (30JUN1985 03:00:00)-Water Temperature (C)]]*OO[[#This Row],[32]]</f>
        <v>1.8964499016704996E-5</v>
      </c>
      <c r="AI222" s="10">
        <f>3/24000000*OO[[#This Row],[91 (30JUN1985 06:00:00)-Water Temperature (C)]]*OO[[#This Row],[33]]</f>
        <v>1.7340684252894999E-5</v>
      </c>
      <c r="AJ222" s="10">
        <f>3/24000000*OO[[#This Row],[92 (30JUN1985 09:00:00)-Water Temperature (C)]]*OO[[#This Row],[34]]</f>
        <v>1.709494194493125E-5</v>
      </c>
      <c r="AK222" s="10">
        <f>3/24000000*OO[[#This Row],[93 (30JUN1985 12:00:00)-Water Temperature (C)]]*OO[[#This Row],[35]]</f>
        <v>1.7823723914400001E-5</v>
      </c>
      <c r="AL222" s="10">
        <f>3/24000000*OO[[#This Row],[94 (30JUN1985 15:00:00)-Water Temperature (C)]]*OO[[#This Row],[36]]</f>
        <v>1.9146831543912496E-5</v>
      </c>
      <c r="AM222" s="10">
        <f>3/24000000*OO[[#This Row],[95 (30JUN1985 18:00:00)-Water Temperature (C)]]*OO[[#This Row],[37]]</f>
        <v>2.0459367303332499E-5</v>
      </c>
      <c r="AN222" s="10">
        <f>3/24000000*OO[[#This Row],[96 (30JUN1985 21:00:00)-Water Temperature (C)]]*OO[[#This Row],[38]]</f>
        <v>2.0722686392572502E-5</v>
      </c>
      <c r="AO222" s="10">
        <f>3/24000000*OO[[#This Row],[97 (01JUL1985 00:00:00)-Water Temperature (C)]]*OO[[#This Row],[39]]</f>
        <v>1.9690373366632499E-5</v>
      </c>
      <c r="AP222" s="10">
        <f>3/24000000*OO[[#This Row],[98 (01JUL1985 03:00:00)-Water Temperature (C)]]*OO[[#This Row],[40]]</f>
        <v>1.81273570314375E-5</v>
      </c>
      <c r="AQ222" s="10">
        <f>3/24000000*OO[[#This Row],[99 (01JUL1985 06:00:00)-Water Temperature (C)]]*OO[[#This Row],[41]]</f>
        <v>1.6473836201874995E-5</v>
      </c>
      <c r="AR222" s="10">
        <f>3/24000000*OO[[#This Row],[100 (01JUL1985 09:00:00)-Water Temperature (C)]]*OO[[#This Row],[42]]</f>
        <v>1.5381530158995E-5</v>
      </c>
      <c r="AS222" s="10">
        <f>3/24000000*OO[[#This Row],[101 (01JUL1985 12:00:00)-Water Temperature (C)]]*OO[[#This Row],[43]]</f>
        <v>1.445144555809E-5</v>
      </c>
      <c r="AT222" s="10">
        <f>3/24000000*OO[[#This Row],[102 (01JUL1985 15:00:00)-Water Temperature (C)]]*OO[[#This Row],[44]]</f>
        <v>1.3601159159249999E-5</v>
      </c>
      <c r="AU222" s="10">
        <f>3/24000000*OO[[#This Row],[103 (01JUL1985 18:00:00)-Water Temperature (C)]]*OO[[#This Row],[45]]</f>
        <v>1.2884890283966249E-5</v>
      </c>
      <c r="AV222" s="10">
        <f>3/24000000*OO[[#This Row],[104 (01JUL1985 21:00:00)-Water Temperature (C)]]*OO[[#This Row],[46]]</f>
        <v>1.199511971213625E-5</v>
      </c>
      <c r="AW222" s="10">
        <f>3/24000000*OO[[#This Row],[105 (02JUL1985 00:00:00)-Water Temperature (C)]]*OO[[#This Row],[47]]</f>
        <v>1.0988048295809997E-5</v>
      </c>
      <c r="AX222" s="10">
        <f>3/24000000*OO[[#This Row],[106 (02JUL1985 03:00:00)-Water Temperature (C)]]*OO[[#This Row],[48]]</f>
        <v>9.9417054817287506E-6</v>
      </c>
      <c r="AY222" s="10">
        <f>3/24000000*OO[[#This Row],[107 (02JUL1985 06:00:00)-Water Temperature (C)]]*OO[[#This Row],[49]]</f>
        <v>8.9293020239750014E-6</v>
      </c>
      <c r="AZ222" s="10">
        <f>3/24000000*OO[[#This Row],[108 (02JUL1985 09:00:00)-Water Temperature (C)]]*OO[[#This Row],[50]]</f>
        <v>8.0330150102037504E-6</v>
      </c>
      <c r="BA222" s="10">
        <f>3/24000000*OO[[#This Row],[109 (02JUL1985 12:00:00)-Water Temperature (C)]]*OO[[#This Row],[51]]</f>
        <v>7.37269980468E-6</v>
      </c>
      <c r="BB222" s="10">
        <f>3/24000000*OO[[#This Row],[110 (02JUL1985 15:00:00)-Water Temperature (C)]]*OO[[#This Row],[52]]</f>
        <v>6.7554963287662507E-6</v>
      </c>
      <c r="BC222" s="10">
        <f>3/24000000*OO[[#This Row],[111 (02JUL1985 18:00:00)-Water Temperature (C)]]*OO[[#This Row],[53]]</f>
        <v>6.2492248501875004E-6</v>
      </c>
      <c r="BD222" s="10">
        <f>3/24000000*OO[[#This Row],[112 (02JUL1985 21:00:00)-Water Temperature (C)]]*OO[[#This Row],[54]]</f>
        <v>5.732762329039999E-6</v>
      </c>
      <c r="BE222" s="10">
        <f>3/24000000*OO[[#This Row],[113 (03JUL1985 00:00:00)-Water Temperature (C)]]*OO[[#This Row],[55]]</f>
        <v>5.2535847622499996E-6</v>
      </c>
      <c r="BF222" s="10">
        <f>3/24000000*OO[[#This Row],[114 (03JUL1985 03:00:00)-Water Temperature (C)]]*OO[[#This Row],[56]]</f>
        <v>4.7422405899000003E-6</v>
      </c>
      <c r="BG222" s="10">
        <f>3/24000000*OO[[#This Row],[115 (03JUL1985 06:00:00)-Water Temperature (C)]]*OO[[#This Row],[57]]</f>
        <v>4.2011723617900002E-6</v>
      </c>
      <c r="BH222" s="10">
        <f>3/24000000*OO[[#This Row],[116 (03JUL1985 09:00:00)-Water Temperature (C)]]*OO[[#This Row],[58]]</f>
        <v>3.6950423355000003E-6</v>
      </c>
      <c r="BI222" s="10">
        <f>3/24000000*OO[[#This Row],[117 (03JUL1985 12:00:00)-Water Temperature (C)]]*OO[[#This Row],[59]]</f>
        <v>3.2746996382449991E-6</v>
      </c>
      <c r="BJ222" s="10">
        <f>3/24000000*OO[[#This Row],[118 (03JUL1985 15:00:00)-Water Temperature (C)]]*OO[[#This Row],[60]]</f>
        <v>2.8919842982874995E-6</v>
      </c>
      <c r="BK222" s="10">
        <f>3/24000000*OO[[#This Row],[119 (03JUL1985 18:00:00)-Water Temperature (C)]]*OO[[#This Row],[61]]</f>
        <v>2.5741209222124997E-6</v>
      </c>
      <c r="BL222" s="10">
        <f>3/24000000*OO[[#This Row],[120 (03JUL1985 21:00:00)-Water Temperature (C)]]*OO[[#This Row],[62]]</f>
        <v>2.2309481606740001E-6</v>
      </c>
      <c r="BM222" s="10">
        <f>3/24000000*OO[[#This Row],[121 (04JUL1985 00:00:00)-Water Temperature (C)]]*OO[[#This Row],[63]]</f>
        <v>1.89522842902875E-6</v>
      </c>
      <c r="BN222" s="10">
        <f>3/24000000*OO[[#This Row],[122 (04JUL1985 03:00:00)-Water Temperature (C)]]*OO[[#This Row],[64]]</f>
        <v>1.5762256757133746E-6</v>
      </c>
      <c r="BO222" s="10">
        <f>3/24000000*OO[[#This Row],[123 (04JUL1985 06:00:00)-Water Temperature (C)]]*OO[[#This Row],[65]]</f>
        <v>1.2750101898570003E-6</v>
      </c>
      <c r="BP222" s="10">
        <f>3/24000000*OO[[#This Row],[124 (04JUL1985 09:00:00)-Water Temperature (C)]]*OO[[#This Row],[66]]</f>
        <v>1.0387945755749999E-6</v>
      </c>
      <c r="BQ222" s="10">
        <f>3/24000000*OO[[#This Row],[125 (04JUL1985 12:00:00)-Water Temperature (C)]]*OO[[#This Row],[67]]</f>
        <v>8.4753535524999983E-7</v>
      </c>
      <c r="BR222" s="10">
        <f>3/24000000*OO[[#This Row],[126 (04JUL1985 15:00:00)-Water Temperature (C)]]*OO[[#This Row],[68]]</f>
        <v>7.0364904032362497E-7</v>
      </c>
      <c r="BS222" s="10">
        <f>3/24000000*OO[[#This Row],[127 (04JUL1985 18:00:00)-Water Temperature (C)]]*OO[[#This Row],[69]]</f>
        <v>6.1269227894512489E-7</v>
      </c>
      <c r="BT222" s="10">
        <f>3/24000000*OO[[#This Row],[128 (04JUL1985 21:00:00)-Water Temperature (C)]]*OO[[#This Row],[70]]</f>
        <v>5.4444784609425005E-7</v>
      </c>
      <c r="BU222" s="10">
        <f>3/24000000*OO[[#This Row],[129 (05JUL1985 00:00:00)-Water Temperature (C)]]*OO[[#This Row],[71]]</f>
        <v>4.8428802841174997E-7</v>
      </c>
      <c r="BV222" s="10">
        <f>3/24000000*OO[[#This Row],[130 (05JUL1985 03:00:00)-Water Temperature (C)]]*OO[[#This Row],[72]]</f>
        <v>4.362000116614999E-7</v>
      </c>
      <c r="BW222" s="10">
        <f>3/24000000*OO[[#This Row],[131 (05JUL1985 06:00:00)-Water Temperature (C)]]*OO[[#This Row],[73]]</f>
        <v>3.9497616753475003E-7</v>
      </c>
      <c r="BX222" s="10">
        <f>3/24000000*OO[[#This Row],[132 (05JUL1985 09:00:00)-Water Temperature (C)]]*OO[[#This Row],[74]]</f>
        <v>3.7037540816737496E-7</v>
      </c>
      <c r="BY222" s="10">
        <f>3/24000000*OO[[#This Row],[133 (05JUL1985 12:00:00)-Water Temperature (C)]]*OO[[#This Row],[75]]</f>
        <v>3.5020074751975001E-7</v>
      </c>
      <c r="BZ222" s="10">
        <f>3/24000000*OO[[#This Row],[134 (05JUL1985 15:00:00)-Water Temperature (C)]]*OO[[#This Row],[76]]</f>
        <v>3.3494150285862502E-7</v>
      </c>
      <c r="CA222" s="10">
        <f>3/24000000*OO[[#This Row],[135 (05JUL1985 18:00:00)-Water Temperature (C)]]*OO[[#This Row],[77]]</f>
        <v>3.2355435532949998E-7</v>
      </c>
      <c r="CB222" s="10">
        <f>3/24000000*OO[[#This Row],[136 (05JUL1985 21:00:00)-Water Temperature (C)]]*OO[[#This Row],[78]]</f>
        <v>3.0898376413262498E-7</v>
      </c>
      <c r="CC222" s="10">
        <f>3/24000000*OO[[#This Row],[137 (06JUL1985 00:00:00)-Water Temperature (C)]]*OO[[#This Row],[79]]</f>
        <v>2.9264143555624995E-7</v>
      </c>
      <c r="CD222" s="10">
        <f>3/24000000*OO[[#This Row],[138 (06JUL1985 03:00:00)-Water Temperature (C)]]*OO[[#This Row],[80]]</f>
        <v>2.7817980838749996E-7</v>
      </c>
      <c r="CE222" s="10">
        <f>3/24000000*OO[[#This Row],[139 (06JUL1985 06:00:00)-Water Temperature (C)]]*OO[[#This Row],[81]]</f>
        <v>2.6403929358437497E-7</v>
      </c>
      <c r="CF222" s="10">
        <f>3/24000000*OO[[#This Row],[140 (06JUL1985 09:00:00)-Water Temperature (C)]]*OO[[#This Row],[82]]</f>
        <v>2.5780422209324997E-7</v>
      </c>
      <c r="CG222" s="10">
        <f>3/24000000*OO[[#This Row],[141 (06JUL1985 12:00:00)-Water Temperature (C)]]*OO[[#This Row],[83]]</f>
        <v>2.51943540987E-7</v>
      </c>
      <c r="CH222" s="10">
        <f>3/24000000*OO[[#This Row],[142 (06JUL1985 15:00:00)-Water Temperature (C)]]*OO[[#This Row],[84]]</f>
        <v>2.4748705493175001E-7</v>
      </c>
      <c r="CI222" s="10">
        <f>3/24000000*OO[[#This Row],[143 (06JUL1985 18:00:00)-Water Temperature (C)]]*OO[[#This Row],[85]]</f>
        <v>2.4319971740609998E-7</v>
      </c>
      <c r="CJ222" s="10">
        <f>3/24000000*OO[[#This Row],[144 (06JUL1985 21:00:00)-Water Temperature (C)]]*OO[[#This Row],[86]]</f>
        <v>2.370035046285125E-7</v>
      </c>
      <c r="CK222" s="10">
        <f>3/24000000*OO[[#This Row],[145 (07JUL1985 00:00:00)-Water Temperature (C)]]*OO[[#This Row],[87]]</f>
        <v>2.2941176943181247E-7</v>
      </c>
      <c r="CL222" s="10">
        <f>3/24000000*OO[[#This Row],[146 (07JUL1985 03:00:00)-Water Temperature (C)]]*OO[[#This Row],[88]]</f>
        <v>2.2308781486529999E-7</v>
      </c>
      <c r="CM222" s="10">
        <f>3/24000000*OO[[#This Row],[147 (07JUL1985 06:00:00)-Water Temperature (C)]]*OO[[#This Row],[89]]</f>
        <v>2.157572047887E-7</v>
      </c>
      <c r="CN222" s="10">
        <f>3/24000000*OO[[#This Row],[148 (07JUL1985 09:00:00)-Water Temperature (C)]]*OO[[#This Row],[90]]</f>
        <v>2.11407796147975E-7</v>
      </c>
      <c r="CO222" s="10">
        <f>3/24000000*OO[[#This Row],[149 (07JUL1985 12:00:00)-Water Temperature (C)]]*OO[[#This Row],[91]]</f>
        <v>2.0122553739584999E-7</v>
      </c>
      <c r="CP222" s="10">
        <f>3/24000000*OO[[#This Row],[150 (07JUL1985 15:00:00)-Water Temperature (C)]]*OO[[#This Row],[92]]</f>
        <v>1.9629625305500001E-7</v>
      </c>
      <c r="CQ222" s="10">
        <f>3/24000000*OO[[#This Row],[151 (07JUL1985 18:00:00)-Water Temperature (C)]]*OO[[#This Row],[93]]</f>
        <v>1.9176534586756246E-7</v>
      </c>
      <c r="CR222" s="10">
        <f>3/24000000*OO[[#This Row],[152 (07JUL1985 21:00:00)-Water Temperature (C)]]*OO[[#This Row],[94]]</f>
        <v>1.8647871605737501E-7</v>
      </c>
      <c r="CS222" s="10">
        <f>3/24000000*OO[[#This Row],[153 (08JUL1985 00:00:00)-Water Temperature (C)]]*OO[[#This Row],[95]]</f>
        <v>1.8020375978009997E-7</v>
      </c>
      <c r="CT222" s="10">
        <f>3/24000000*OO[[#This Row],[154 (08JUL1985 03:00:00)-Water Temperature (C)]]*OO[[#This Row],[96]]</f>
        <v>1.7363572282589998E-7</v>
      </c>
      <c r="CU222" s="10">
        <f>3/24000000*OO[[#This Row],[155 (08JUL1985 06:00:00)-Water Temperature (C)]]*OO[[#This Row],[97]]</f>
        <v>1.6688982952853749E-7</v>
      </c>
      <c r="CV222" s="10">
        <f>3/24000000*OO[[#This Row],[156 (08JUL1985 09:00:00)-Water Temperature (C)]]*OO[[#This Row],[98]]</f>
        <v>1.6417642865341251E-7</v>
      </c>
      <c r="CW222" s="10">
        <f>3/24000000*OO[[#This Row],[157 (08JUL1985 12:00:00)-Water Temperature (C)]]*OO[[#This Row],[99]]</f>
        <v>1.6119925452399997E-7</v>
      </c>
    </row>
    <row r="223" spans="1:101" x14ac:dyDescent="0.35">
      <c r="A223" t="s">
        <v>229</v>
      </c>
      <c r="B223">
        <v>865.10170000000005</v>
      </c>
      <c r="C223" s="10">
        <f>3/24*OO[[#This Row],[59 (26JUN1985 06:00:00)-Water Temperature (C)]]*OO[[#This Row],[1]]/SUM(OO[1])</f>
        <v>0</v>
      </c>
      <c r="D223" s="10">
        <f>3/24*OO[[#This Row],[60 (26JUN1985 09:00:00)-Water Temperature (C)]]*OO[[#This Row],[2]]/SUM(OO[2])</f>
        <v>0</v>
      </c>
      <c r="E223" s="10">
        <f>3/24*OO[[#This Row],[61 (26JUN1985 12:00:00)-Water Temperature (C)]]*OO[[#This Row],[3]]/SUM(OO[3])</f>
        <v>0</v>
      </c>
      <c r="F223" s="10">
        <f>3/24*OO[[#This Row],[62 (26JUN1985 15:00:00)-Water Temperature (C)]]*OO[[#This Row],[4]]/SUM(OO[4])</f>
        <v>0</v>
      </c>
      <c r="G223" s="10">
        <f>3/24*OO[[#This Row],[63 (26JUN1985 18:00:00)-Water Temperature (C)]]*OO[[#This Row],[5]]/SUM(OO[5])</f>
        <v>0</v>
      </c>
      <c r="H223" s="10">
        <f>3/24*OO[[#This Row],[64 (26JUN1985 21:00:00)-Water Temperature (C)]]*OO[[#This Row],[6]]/SUM(OO[6])</f>
        <v>0</v>
      </c>
      <c r="I223" s="10">
        <f>3/24*OO[[#This Row],[65 (27JUN1985 00:00:00)-Water Temperature (C)]]*OO[[#This Row],[7]]/SUM(OO[7])</f>
        <v>0</v>
      </c>
      <c r="J223" s="10">
        <f>3/24*OO[[#This Row],[66 (27JUN1985 03:00:00)-Water Temperature (C)]]*OO[[#This Row],[8]]/SUM(OO[8])</f>
        <v>0</v>
      </c>
      <c r="K223" s="10">
        <f>3/24*OO[[#This Row],[67 (27JUN1985 06:00:00)-Water Temperature (C)]]*OO[[#This Row],[9]]/SUM(OO[9])</f>
        <v>5.9487097533331802E-41</v>
      </c>
      <c r="L223" s="10">
        <f>3/24*OO[[#This Row],[68 (27JUN1985 09:00:00)-Water Temperature (C)]]*OO[[#This Row],[10]]/SUM(OO[10])</f>
        <v>2.5699466583860125E-29</v>
      </c>
      <c r="M223" s="10">
        <f>3/24*OO[[#This Row],[69 (27JUN1985 12:00:00)-Water Temperature (C)]]*OO[[#This Row],[11]]/SUM(OO[11])</f>
        <v>2.2180954869421748E-17</v>
      </c>
      <c r="N223" s="10">
        <f>3/24*OO[[#This Row],[70 (27JUN1985 15:00:00)-Water Temperature (C)]]*OO[[#This Row],[12]]/SUM(OO[12])</f>
        <v>1.2253596491403623E-10</v>
      </c>
      <c r="O223" s="10">
        <f>3/24*OO[[#This Row],[71 (27JUN1985 18:00:00)-Water Temperature (C)]]*OO[[#This Row],[13]]/SUM(OO[13])</f>
        <v>3.1154326335847665E-7</v>
      </c>
      <c r="P223" s="10">
        <f>3/24*OO[[#This Row],[72 (27JUN1985 21:00:00)-Water Temperature (C)]]*OO[[#This Row],[14]]/SUM(OO[14])</f>
        <v>5.0055699421460806E-5</v>
      </c>
      <c r="Q223" s="10">
        <f>3/24*OO[[#This Row],[73 (28JUN1985 00:00:00)-Water Temperature (C)]]*OO[[#This Row],[15]]/SUM(OO[15])</f>
        <v>1.4673652190076373E-3</v>
      </c>
      <c r="R223" s="10">
        <f>3/24*OO[[#This Row],[74 (28JUN1985 03:00:00)-Water Temperature (C)]]*OO[[#This Row],[16]]/SUM(OO[16])</f>
        <v>1.2413024101011437E-2</v>
      </c>
      <c r="S223" s="10">
        <f>3/24*OO[[#This Row],[75 (28JUN1985 06:00:00)-Water Temperature (C)]]*OO[[#This Row],[17]]/SUM(OO[17])</f>
        <v>3.965131427510498E-2</v>
      </c>
      <c r="T223" s="10">
        <f>3/24*OO[[#This Row],[76 (28JUN1985 09:00:00)-Water Temperature (C)]]*OO[[#This Row],[18]]/SUM(OO[18])</f>
        <v>5.855072387912192E-2</v>
      </c>
      <c r="U223" s="10">
        <f>3/24*OO[[#This Row],[77 (28JUN1985 12:00:00)-Water Temperature (C)]]*OO[[#This Row],[19]]/SUM(OO[19])</f>
        <v>4.5136752983058075E-2</v>
      </c>
      <c r="V223" s="10">
        <f>3/24000000*OO[[#This Row],[78 (28JUN1985 15:00:00)-Water Temperature (C)]]*OO[[#This Row],[20]]</f>
        <v>2.0186602500175E-2</v>
      </c>
      <c r="W223" s="10">
        <f>3/24000000*OO[[#This Row],[79 (28JUN1985 18:00:00)-Water Temperature (C)]]*OO[[#This Row],[21]]</f>
        <v>5.7059865121724994E-3</v>
      </c>
      <c r="X223" s="10">
        <f>3/24000000*OO[[#This Row],[80 (28JUN1985 21:00:00)-Water Temperature (C)]]*OO[[#This Row],[22]]</f>
        <v>1.1214216443887499E-3</v>
      </c>
      <c r="Y223" s="10">
        <f>3/24000000*OO[[#This Row],[81 (29JUN1985 00:00:00)-Water Temperature (C)]]*OO[[#This Row],[23]]</f>
        <v>1.9033437855164997E-4</v>
      </c>
      <c r="Z223" s="10">
        <f>3/24000000*OO[[#This Row],[82 (29JUN1985 03:00:00)-Water Temperature (C)]]*OO[[#This Row],[24]]</f>
        <v>5.1148298217262495E-5</v>
      </c>
      <c r="AA223" s="10">
        <f>3/24000000*OO[[#This Row],[83 (29JUN1985 06:00:00)-Water Temperature (C)]]*OO[[#This Row],[25]]</f>
        <v>3.1630908748049996E-5</v>
      </c>
      <c r="AB223" s="10">
        <f>3/24000000*OO[[#This Row],[84 (29JUN1985 09:00:00)-Water Temperature (C)]]*OO[[#This Row],[26]]</f>
        <v>2.7839038321125003E-5</v>
      </c>
      <c r="AC223" s="10">
        <f>3/24000000*OO[[#This Row],[85 (29JUN1985 12:00:00)-Water Temperature (C)]]*OO[[#This Row],[27]]</f>
        <v>2.6236016882787497E-5</v>
      </c>
      <c r="AD223" s="10">
        <f>3/24000000*OO[[#This Row],[86 (29JUN1985 15:00:00)-Water Temperature (C)]]*OO[[#This Row],[28]]</f>
        <v>2.5247212916850001E-5</v>
      </c>
      <c r="AE223" s="10">
        <f>3/24000000*OO[[#This Row],[88 (29JUN1985 21:00:00)-Water Temperature (C)]]*OO[[#This Row],[30]]</f>
        <v>2.2724951429437501E-5</v>
      </c>
      <c r="AF223" s="10">
        <f>3/24000000*OO[[#This Row],[88 (29JUN1985 21:00:00)-Water Temperature (C)]]*OO[[#This Row],[30]]</f>
        <v>2.2724951429437501E-5</v>
      </c>
      <c r="AG223" s="10">
        <f>3/24000000*OO[[#This Row],[89 (30JUN1985 00:00:00)-Water Temperature (C)]]*OO[[#This Row],[31]]</f>
        <v>2.0707375128669999E-5</v>
      </c>
      <c r="AH223" s="10">
        <f>3/24000000*OO[[#This Row],[90 (30JUN1985 03:00:00)-Water Temperature (C)]]*OO[[#This Row],[32]]</f>
        <v>1.8718488792764997E-5</v>
      </c>
      <c r="AI223" s="10">
        <f>3/24000000*OO[[#This Row],[91 (30JUN1985 06:00:00)-Water Temperature (C)]]*OO[[#This Row],[33]]</f>
        <v>1.711758352485E-5</v>
      </c>
      <c r="AJ223" s="10">
        <f>3/24000000*OO[[#This Row],[92 (30JUN1985 09:00:00)-Water Temperature (C)]]*OO[[#This Row],[34]]</f>
        <v>1.6826153054679998E-5</v>
      </c>
      <c r="AK223" s="10">
        <f>3/24000000*OO[[#This Row],[93 (30JUN1985 12:00:00)-Water Temperature (C)]]*OO[[#This Row],[35]]</f>
        <v>1.7498099759158749E-5</v>
      </c>
      <c r="AL223" s="10">
        <f>3/24000000*OO[[#This Row],[94 (30JUN1985 15:00:00)-Water Temperature (C)]]*OO[[#This Row],[36]]</f>
        <v>1.8806096903535E-5</v>
      </c>
      <c r="AM223" s="10">
        <f>3/24000000*OO[[#This Row],[95 (30JUN1985 18:00:00)-Water Temperature (C)]]*OO[[#This Row],[37]]</f>
        <v>2.0156898205527494E-5</v>
      </c>
      <c r="AN223" s="10">
        <f>3/24000000*OO[[#This Row],[96 (30JUN1985 21:00:00)-Water Temperature (C)]]*OO[[#This Row],[38]]</f>
        <v>2.0504019223079999E-5</v>
      </c>
      <c r="AO223" s="10">
        <f>3/24000000*OO[[#This Row],[97 (01JUL1985 00:00:00)-Water Temperature (C)]]*OO[[#This Row],[39]]</f>
        <v>1.9577620792594999E-5</v>
      </c>
      <c r="AP223" s="10">
        <f>3/24000000*OO[[#This Row],[98 (01JUL1985 03:00:00)-Water Temperature (C)]]*OO[[#This Row],[40]]</f>
        <v>1.8095343414602496E-5</v>
      </c>
      <c r="AQ223" s="10">
        <f>3/24000000*OO[[#This Row],[99 (01JUL1985 06:00:00)-Water Temperature (C)]]*OO[[#This Row],[41]]</f>
        <v>1.6492651971904999E-5</v>
      </c>
      <c r="AR223" s="10">
        <f>3/24000000*OO[[#This Row],[100 (01JUL1985 09:00:00)-Water Temperature (C)]]*OO[[#This Row],[42]]</f>
        <v>1.5432170556093748E-5</v>
      </c>
      <c r="AS223" s="10">
        <f>3/24000000*OO[[#This Row],[101 (01JUL1985 12:00:00)-Water Temperature (C)]]*OO[[#This Row],[43]]</f>
        <v>1.4521037366452501E-5</v>
      </c>
      <c r="AT223" s="10">
        <f>3/24000000*OO[[#This Row],[102 (01JUL1985 15:00:00)-Water Temperature (C)]]*OO[[#This Row],[44]]</f>
        <v>1.3683451539E-5</v>
      </c>
      <c r="AU223" s="10">
        <f>3/24000000*OO[[#This Row],[103 (01JUL1985 18:00:00)-Water Temperature (C)]]*OO[[#This Row],[45]]</f>
        <v>1.2963908524068749E-5</v>
      </c>
      <c r="AV223" s="10">
        <f>3/24000000*OO[[#This Row],[104 (01JUL1985 21:00:00)-Water Temperature (C)]]*OO[[#This Row],[46]]</f>
        <v>1.207259615815625E-5</v>
      </c>
      <c r="AW223" s="10">
        <f>3/24000000*OO[[#This Row],[105 (02JUL1985 00:00:00)-Water Temperature (C)]]*OO[[#This Row],[47]]</f>
        <v>1.1074351731757499E-5</v>
      </c>
      <c r="AX223" s="10">
        <f>3/24000000*OO[[#This Row],[106 (02JUL1985 03:00:00)-Water Temperature (C)]]*OO[[#This Row],[48]]</f>
        <v>1.0041550861499998E-5</v>
      </c>
      <c r="AY223" s="10">
        <f>3/24000000*OO[[#This Row],[107 (02JUL1985 06:00:00)-Water Temperature (C)]]*OO[[#This Row],[49]]</f>
        <v>9.0337882893637498E-6</v>
      </c>
      <c r="AZ223" s="10">
        <f>3/24000000*OO[[#This Row],[108 (02JUL1985 09:00:00)-Water Temperature (C)]]*OO[[#This Row],[50]]</f>
        <v>8.1381189525249988E-6</v>
      </c>
      <c r="BA223" s="10">
        <f>3/24000000*OO[[#This Row],[109 (02JUL1985 12:00:00)-Water Temperature (C)]]*OO[[#This Row],[51]]</f>
        <v>7.4754792254600001E-6</v>
      </c>
      <c r="BB223" s="10">
        <f>3/24000000*OO[[#This Row],[110 (02JUL1985 15:00:00)-Water Temperature (C)]]*OO[[#This Row],[52]]</f>
        <v>6.8492410900687496E-6</v>
      </c>
      <c r="BC223" s="10">
        <f>3/24000000*OO[[#This Row],[111 (02JUL1985 18:00:00)-Water Temperature (C)]]*OO[[#This Row],[53]]</f>
        <v>6.3305497994875002E-6</v>
      </c>
      <c r="BD223" s="10">
        <f>3/24000000*OO[[#This Row],[112 (02JUL1985 21:00:00)-Water Temperature (C)]]*OO[[#This Row],[54]]</f>
        <v>5.8055450785174998E-6</v>
      </c>
      <c r="BE223" s="10">
        <f>3/24000000*OO[[#This Row],[113 (03JUL1985 00:00:00)-Water Temperature (C)]]*OO[[#This Row],[55]]</f>
        <v>5.3250512969937496E-6</v>
      </c>
      <c r="BF223" s="10">
        <f>3/24000000*OO[[#This Row],[114 (03JUL1985 03:00:00)-Water Temperature (C)]]*OO[[#This Row],[56]]</f>
        <v>4.815405210461249E-6</v>
      </c>
      <c r="BG223" s="10">
        <f>3/24000000*OO[[#This Row],[115 (03JUL1985 06:00:00)-Water Temperature (C)]]*OO[[#This Row],[57]]</f>
        <v>4.2748978579650006E-6</v>
      </c>
      <c r="BH223" s="10">
        <f>3/24000000*OO[[#This Row],[116 (03JUL1985 09:00:00)-Water Temperature (C)]]*OO[[#This Row],[58]]</f>
        <v>3.7672373684799997E-6</v>
      </c>
      <c r="BI223" s="10">
        <f>3/24000000*OO[[#This Row],[117 (03JUL1985 12:00:00)-Water Temperature (C)]]*OO[[#This Row],[59]]</f>
        <v>3.3446557282612498E-6</v>
      </c>
      <c r="BJ223" s="10">
        <f>3/24000000*OO[[#This Row],[118 (03JUL1985 15:00:00)-Water Temperature (C)]]*OO[[#This Row],[60]]</f>
        <v>2.9559316809799998E-6</v>
      </c>
      <c r="BK223" s="10">
        <f>3/24000000*OO[[#This Row],[119 (03JUL1985 18:00:00)-Water Temperature (C)]]*OO[[#This Row],[61]]</f>
        <v>2.6308394179999999E-6</v>
      </c>
      <c r="BL223" s="10">
        <f>3/24000000*OO[[#This Row],[120 (03JUL1985 21:00:00)-Water Temperature (C)]]*OO[[#This Row],[62]]</f>
        <v>2.2813308928299999E-6</v>
      </c>
      <c r="BM223" s="10">
        <f>3/24000000*OO[[#This Row],[121 (04JUL1985 00:00:00)-Water Temperature (C)]]*OO[[#This Row],[63]]</f>
        <v>1.9413805156882497E-6</v>
      </c>
      <c r="BN223" s="10">
        <f>3/24000000*OO[[#This Row],[122 (04JUL1985 03:00:00)-Water Temperature (C)]]*OO[[#This Row],[64]]</f>
        <v>1.6196138198697497E-6</v>
      </c>
      <c r="BO223" s="10">
        <f>3/24000000*OO[[#This Row],[123 (04JUL1985 06:00:00)-Water Temperature (C)]]*OO[[#This Row],[65]]</f>
        <v>1.3142689592867499E-6</v>
      </c>
      <c r="BP223" s="10">
        <f>3/24000000*OO[[#This Row],[124 (04JUL1985 09:00:00)-Water Temperature (C)]]*OO[[#This Row],[66]]</f>
        <v>1.0729461134557501E-6</v>
      </c>
      <c r="BQ223" s="10">
        <f>3/24000000*OO[[#This Row],[125 (04JUL1985 12:00:00)-Water Temperature (C)]]*OO[[#This Row],[67]]</f>
        <v>8.749916664519999E-7</v>
      </c>
      <c r="BR223" s="10">
        <f>3/24000000*OO[[#This Row],[126 (04JUL1985 15:00:00)-Water Temperature (C)]]*OO[[#This Row],[68]]</f>
        <v>7.2407336059312509E-7</v>
      </c>
      <c r="BS223" s="10">
        <f>3/24000000*OO[[#This Row],[127 (04JUL1985 18:00:00)-Water Temperature (C)]]*OO[[#This Row],[69]]</f>
        <v>6.2785606973325E-7</v>
      </c>
      <c r="BT223" s="10">
        <f>3/24000000*OO[[#This Row],[128 (04JUL1985 21:00:00)-Water Temperature (C)]]*OO[[#This Row],[70]]</f>
        <v>5.5578570701850001E-7</v>
      </c>
      <c r="BU223" s="10">
        <f>3/24000000*OO[[#This Row],[129 (05JUL1985 00:00:00)-Water Temperature (C)]]*OO[[#This Row],[71]]</f>
        <v>4.9312407856949994E-7</v>
      </c>
      <c r="BV223" s="10">
        <f>3/24000000*OO[[#This Row],[130 (05JUL1985 03:00:00)-Water Temperature (C)]]*OO[[#This Row],[72]]</f>
        <v>4.4385633133925002E-7</v>
      </c>
      <c r="BW223" s="10">
        <f>3/24000000*OO[[#This Row],[131 (05JUL1985 06:00:00)-Water Temperature (C)]]*OO[[#This Row],[73]]</f>
        <v>4.0213529265425004E-7</v>
      </c>
      <c r="BX223" s="10">
        <f>3/24000000*OO[[#This Row],[132 (05JUL1985 09:00:00)-Water Temperature (C)]]*OO[[#This Row],[74]]</f>
        <v>3.7743612876125006E-7</v>
      </c>
      <c r="BY223" s="10">
        <f>3/24000000*OO[[#This Row],[133 (05JUL1985 12:00:00)-Water Temperature (C)]]*OO[[#This Row],[75]]</f>
        <v>3.5691340752550004E-7</v>
      </c>
      <c r="BZ223" s="10">
        <f>3/24000000*OO[[#This Row],[134 (05JUL1985 15:00:00)-Water Temperature (C)]]*OO[[#This Row],[76]]</f>
        <v>3.4091937875274995E-7</v>
      </c>
      <c r="CA223" s="10">
        <f>3/24000000*OO[[#This Row],[135 (05JUL1985 18:00:00)-Water Temperature (C)]]*OO[[#This Row],[77]]</f>
        <v>3.2865303936937501E-7</v>
      </c>
      <c r="CB223" s="10">
        <f>3/24000000*OO[[#This Row],[136 (05JUL1985 21:00:00)-Water Temperature (C)]]*OO[[#This Row],[78]]</f>
        <v>3.1311941937524999E-7</v>
      </c>
      <c r="CC223" s="10">
        <f>3/24000000*OO[[#This Row],[137 (06JUL1985 00:00:00)-Water Temperature (C)]]*OO[[#This Row],[79]]</f>
        <v>2.9614407836099996E-7</v>
      </c>
      <c r="CD223" s="10">
        <f>3/24000000*OO[[#This Row],[138 (06JUL1985 03:00:00)-Water Temperature (C)]]*OO[[#This Row],[80]]</f>
        <v>2.8156872393000001E-7</v>
      </c>
      <c r="CE223" s="10">
        <f>3/24000000*OO[[#This Row],[139 (06JUL1985 06:00:00)-Water Temperature (C)]]*OO[[#This Row],[81]]</f>
        <v>2.6759692098937502E-7</v>
      </c>
      <c r="CF223" s="10">
        <f>3/24000000*OO[[#This Row],[140 (06JUL1985 09:00:00)-Water Temperature (C)]]*OO[[#This Row],[82]]</f>
        <v>2.6162327224799996E-7</v>
      </c>
      <c r="CG223" s="10">
        <f>3/24000000*OO[[#This Row],[141 (06JUL1985 12:00:00)-Water Temperature (C)]]*OO[[#This Row],[83]]</f>
        <v>2.55802120389E-7</v>
      </c>
      <c r="CH223" s="10">
        <f>3/24000000*OO[[#This Row],[142 (06JUL1985 15:00:00)-Water Temperature (C)]]*OO[[#This Row],[84]]</f>
        <v>2.5109057253262498E-7</v>
      </c>
      <c r="CI223" s="10">
        <f>3/24000000*OO[[#This Row],[143 (06JUL1985 18:00:00)-Water Temperature (C)]]*OO[[#This Row],[85]]</f>
        <v>2.46365552636725E-7</v>
      </c>
      <c r="CJ223" s="10">
        <f>3/24000000*OO[[#This Row],[144 (06JUL1985 21:00:00)-Water Temperature (C)]]*OO[[#This Row],[86]]</f>
        <v>2.3958264079062503E-7</v>
      </c>
      <c r="CK223" s="10">
        <f>3/24000000*OO[[#This Row],[145 (07JUL1985 00:00:00)-Water Temperature (C)]]*OO[[#This Row],[87]]</f>
        <v>2.3157301117995E-7</v>
      </c>
      <c r="CL223" s="10">
        <f>3/24000000*OO[[#This Row],[146 (07JUL1985 03:00:00)-Water Temperature (C)]]*OO[[#This Row],[88]]</f>
        <v>2.2525404624437501E-7</v>
      </c>
      <c r="CM223" s="10">
        <f>3/24000000*OO[[#This Row],[147 (07JUL1985 06:00:00)-Water Temperature (C)]]*OO[[#This Row],[89]]</f>
        <v>2.1822000237900001E-7</v>
      </c>
      <c r="CN223" s="10">
        <f>3/24000000*OO[[#This Row],[148 (07JUL1985 09:00:00)-Water Temperature (C)]]*OO[[#This Row],[90]]</f>
        <v>2.1421103744414997E-7</v>
      </c>
      <c r="CO223" s="10">
        <f>3/24000000*OO[[#This Row],[149 (07JUL1985 12:00:00)-Water Temperature (C)]]*OO[[#This Row],[91]]</f>
        <v>2.0409446009646252E-7</v>
      </c>
      <c r="CP223" s="10">
        <f>3/24000000*OO[[#This Row],[150 (07JUL1985 15:00:00)-Water Temperature (C)]]*OO[[#This Row],[92]]</f>
        <v>1.9906370965E-7</v>
      </c>
      <c r="CQ223" s="10">
        <f>3/24000000*OO[[#This Row],[151 (07JUL1985 18:00:00)-Water Temperature (C)]]*OO[[#This Row],[93]]</f>
        <v>1.9429893180001251E-7</v>
      </c>
      <c r="CR223" s="10">
        <f>3/24000000*OO[[#This Row],[152 (07JUL1985 21:00:00)-Water Temperature (C)]]*OO[[#This Row],[94]]</f>
        <v>1.8860892367349999E-7</v>
      </c>
      <c r="CS223" s="10">
        <f>3/24000000*OO[[#This Row],[153 (08JUL1985 00:00:00)-Water Temperature (C)]]*OO[[#This Row],[95]]</f>
        <v>1.8211276353159999E-7</v>
      </c>
      <c r="CT223" s="10">
        <f>3/24000000*OO[[#This Row],[154 (08JUL1985 03:00:00)-Water Temperature (C)]]*OO[[#This Row],[96]]</f>
        <v>1.7558483074762499E-7</v>
      </c>
      <c r="CU223" s="10">
        <f>3/24000000*OO[[#This Row],[155 (08JUL1985 06:00:00)-Water Temperature (C)]]*OO[[#This Row],[97]]</f>
        <v>1.6906561718557499E-7</v>
      </c>
      <c r="CV223" s="10">
        <f>3/24000000*OO[[#This Row],[156 (08JUL1985 09:00:00)-Water Temperature (C)]]*OO[[#This Row],[98]]</f>
        <v>1.6661851868885001E-7</v>
      </c>
      <c r="CW223" s="10">
        <f>3/24000000*OO[[#This Row],[157 (08JUL1985 12:00:00)-Water Temperature (C)]]*OO[[#This Row],[99]]</f>
        <v>1.6378039828676252E-7</v>
      </c>
    </row>
    <row r="224" spans="1:101" x14ac:dyDescent="0.35">
      <c r="A224" t="s">
        <v>230</v>
      </c>
      <c r="B224">
        <v>854.18370000000004</v>
      </c>
      <c r="C224" s="10">
        <f>3/24*OO[[#This Row],[59 (26JUN1985 06:00:00)-Water Temperature (C)]]*OO[[#This Row],[1]]/SUM(OO[1])</f>
        <v>0</v>
      </c>
      <c r="D224" s="10">
        <f>3/24*OO[[#This Row],[60 (26JUN1985 09:00:00)-Water Temperature (C)]]*OO[[#This Row],[2]]/SUM(OO[2])</f>
        <v>0</v>
      </c>
      <c r="E224" s="10">
        <f>3/24*OO[[#This Row],[61 (26JUN1985 12:00:00)-Water Temperature (C)]]*OO[[#This Row],[3]]/SUM(OO[3])</f>
        <v>0</v>
      </c>
      <c r="F224" s="10">
        <f>3/24*OO[[#This Row],[62 (26JUN1985 15:00:00)-Water Temperature (C)]]*OO[[#This Row],[4]]/SUM(OO[4])</f>
        <v>0</v>
      </c>
      <c r="G224" s="10">
        <f>3/24*OO[[#This Row],[63 (26JUN1985 18:00:00)-Water Temperature (C)]]*OO[[#This Row],[5]]/SUM(OO[5])</f>
        <v>0</v>
      </c>
      <c r="H224" s="10">
        <f>3/24*OO[[#This Row],[64 (26JUN1985 21:00:00)-Water Temperature (C)]]*OO[[#This Row],[6]]/SUM(OO[6])</f>
        <v>0</v>
      </c>
      <c r="I224" s="10">
        <f>3/24*OO[[#This Row],[65 (27JUN1985 00:00:00)-Water Temperature (C)]]*OO[[#This Row],[7]]/SUM(OO[7])</f>
        <v>0</v>
      </c>
      <c r="J224" s="10">
        <f>3/24*OO[[#This Row],[66 (27JUN1985 03:00:00)-Water Temperature (C)]]*OO[[#This Row],[8]]/SUM(OO[8])</f>
        <v>0</v>
      </c>
      <c r="K224" s="10">
        <f>3/24*OO[[#This Row],[67 (27JUN1985 06:00:00)-Water Temperature (C)]]*OO[[#This Row],[9]]/SUM(OO[9])</f>
        <v>8.4541980058815797E-42</v>
      </c>
      <c r="L224" s="10">
        <f>3/24*OO[[#This Row],[68 (27JUN1985 09:00:00)-Water Temperature (C)]]*OO[[#This Row],[10]]/SUM(OO[10])</f>
        <v>3.7122491304918159E-30</v>
      </c>
      <c r="M224" s="10">
        <f>3/24*OO[[#This Row],[69 (27JUN1985 12:00:00)-Water Temperature (C)]]*OO[[#This Row],[11]]/SUM(OO[11])</f>
        <v>4.7675799810497327E-18</v>
      </c>
      <c r="N224" s="10">
        <f>3/24*OO[[#This Row],[70 (27JUN1985 15:00:00)-Water Temperature (C)]]*OO[[#This Row],[12]]/SUM(OO[12])</f>
        <v>6.1431375672018862E-11</v>
      </c>
      <c r="O224" s="10">
        <f>3/24*OO[[#This Row],[71 (27JUN1985 18:00:00)-Water Temperature (C)]]*OO[[#This Row],[13]]/SUM(OO[13])</f>
        <v>2.0067026207898678E-7</v>
      </c>
      <c r="P224" s="10">
        <f>3/24*OO[[#This Row],[72 (27JUN1985 21:00:00)-Water Temperature (C)]]*OO[[#This Row],[14]]/SUM(OO[14])</f>
        <v>3.681507108568504E-5</v>
      </c>
      <c r="Q224" s="10">
        <f>3/24*OO[[#This Row],[73 (28JUN1985 00:00:00)-Water Temperature (C)]]*OO[[#This Row],[15]]/SUM(OO[15])</f>
        <v>1.192425031796823E-3</v>
      </c>
      <c r="R224" s="10">
        <f>3/24*OO[[#This Row],[74 (28JUN1985 03:00:00)-Water Temperature (C)]]*OO[[#This Row],[16]]/SUM(OO[16])</f>
        <v>1.0946249078791699E-2</v>
      </c>
      <c r="S224" s="10">
        <f>3/24*OO[[#This Row],[75 (28JUN1985 06:00:00)-Water Temperature (C)]]*OO[[#This Row],[17]]/SUM(OO[17])</f>
        <v>3.7508179707331966E-2</v>
      </c>
      <c r="T224" s="10">
        <f>3/24*OO[[#This Row],[76 (28JUN1985 09:00:00)-Water Temperature (C)]]*OO[[#This Row],[18]]/SUM(OO[18])</f>
        <v>5.8875094004415138E-2</v>
      </c>
      <c r="U224" s="10">
        <f>3/24*OO[[#This Row],[77 (28JUN1985 12:00:00)-Water Temperature (C)]]*OO[[#This Row],[19]]/SUM(OO[19])</f>
        <v>4.7916886649898016E-2</v>
      </c>
      <c r="V224" s="10">
        <f>3/24000000*OO[[#This Row],[78 (28JUN1985 15:00:00)-Water Temperature (C)]]*OO[[#This Row],[20]]</f>
        <v>2.2503644001892503E-2</v>
      </c>
      <c r="W224" s="10">
        <f>3/24000000*OO[[#This Row],[79 (28JUN1985 18:00:00)-Water Temperature (C)]]*OO[[#This Row],[21]]</f>
        <v>6.6400962683500001E-3</v>
      </c>
      <c r="X224" s="10">
        <f>3/24000000*OO[[#This Row],[80 (28JUN1985 21:00:00)-Water Temperature (C)]]*OO[[#This Row],[22]]</f>
        <v>1.3502668905599998E-3</v>
      </c>
      <c r="Y224" s="10">
        <f>3/24000000*OO[[#This Row],[81 (29JUN1985 00:00:00)-Water Temperature (C)]]*OO[[#This Row],[23]]</f>
        <v>2.2928337399999999E-4</v>
      </c>
      <c r="Z224" s="10">
        <f>3/24000000*OO[[#This Row],[82 (29JUN1985 03:00:00)-Water Temperature (C)]]*OO[[#This Row],[24]]</f>
        <v>5.6795880189324998E-5</v>
      </c>
      <c r="AA224" s="10">
        <f>3/24000000*OO[[#This Row],[83 (29JUN1985 06:00:00)-Water Temperature (C)]]*OO[[#This Row],[25]]</f>
        <v>3.2820951474899995E-5</v>
      </c>
      <c r="AB224" s="10">
        <f>3/24000000*OO[[#This Row],[84 (29JUN1985 09:00:00)-Water Temperature (C)]]*OO[[#This Row],[26]]</f>
        <v>2.8434078005137498E-5</v>
      </c>
      <c r="AC224" s="10">
        <f>3/24000000*OO[[#This Row],[85 (29JUN1985 12:00:00)-Water Temperature (C)]]*OO[[#This Row],[27]]</f>
        <v>2.6692210574500001E-5</v>
      </c>
      <c r="AD224" s="10">
        <f>3/24000000*OO[[#This Row],[86 (29JUN1985 15:00:00)-Water Temperature (C)]]*OO[[#This Row],[28]]</f>
        <v>2.5664880030737498E-5</v>
      </c>
      <c r="AE224" s="10">
        <f>3/24000000*OO[[#This Row],[88 (29JUN1985 21:00:00)-Water Temperature (C)]]*OO[[#This Row],[30]]</f>
        <v>2.3148428857387498E-5</v>
      </c>
      <c r="AF224" s="10">
        <f>3/24000000*OO[[#This Row],[88 (29JUN1985 21:00:00)-Water Temperature (C)]]*OO[[#This Row],[30]]</f>
        <v>2.3148428857387498E-5</v>
      </c>
      <c r="AG224" s="10">
        <f>3/24000000*OO[[#This Row],[89 (30JUN1985 00:00:00)-Water Temperature (C)]]*OO[[#This Row],[31]]</f>
        <v>2.1115417977079997E-5</v>
      </c>
      <c r="AH224" s="10">
        <f>3/24000000*OO[[#This Row],[90 (30JUN1985 03:00:00)-Water Temperature (C)]]*OO[[#This Row],[32]]</f>
        <v>1.9096166714772499E-5</v>
      </c>
      <c r="AI224" s="10">
        <f>3/24000000*OO[[#This Row],[91 (30JUN1985 06:00:00)-Water Temperature (C)]]*OO[[#This Row],[33]]</f>
        <v>1.7441525802431252E-5</v>
      </c>
      <c r="AJ224" s="10">
        <f>3/24000000*OO[[#This Row],[92 (30JUN1985 09:00:00)-Water Temperature (C)]]*OO[[#This Row],[34]]</f>
        <v>1.7058138535623747E-5</v>
      </c>
      <c r="AK224" s="10">
        <f>3/24000000*OO[[#This Row],[93 (30JUN1985 12:00:00)-Water Temperature (C)]]*OO[[#This Row],[35]]</f>
        <v>1.7640518661151249E-5</v>
      </c>
      <c r="AL224" s="10">
        <f>3/24000000*OO[[#This Row],[94 (30JUN1985 15:00:00)-Water Temperature (C)]]*OO[[#This Row],[36]]</f>
        <v>1.8920251640111247E-5</v>
      </c>
      <c r="AM224" s="10">
        <f>3/24000000*OO[[#This Row],[95 (30JUN1985 18:00:00)-Water Temperature (C)]]*OO[[#This Row],[37]]</f>
        <v>2.0304274775549994E-5</v>
      </c>
      <c r="AN224" s="10">
        <f>3/24000000*OO[[#This Row],[96 (30JUN1985 21:00:00)-Water Temperature (C)]]*OO[[#This Row],[38]]</f>
        <v>2.0724126904889998E-5</v>
      </c>
      <c r="AO224" s="10">
        <f>3/24000000*OO[[#This Row],[97 (01JUL1985 00:00:00)-Water Temperature (C)]]*OO[[#This Row],[39]]</f>
        <v>1.9870263706507502E-5</v>
      </c>
      <c r="AP224" s="10">
        <f>3/24000000*OO[[#This Row],[98 (01JUL1985 03:00:00)-Water Temperature (C)]]*OO[[#This Row],[40]]</f>
        <v>1.8423080111835002E-5</v>
      </c>
      <c r="AQ224" s="10">
        <f>3/24000000*OO[[#This Row],[99 (01JUL1985 06:00:00)-Water Temperature (C)]]*OO[[#This Row],[41]]</f>
        <v>1.6821997771766248E-5</v>
      </c>
      <c r="AR224" s="10">
        <f>3/24000000*OO[[#This Row],[100 (01JUL1985 09:00:00)-Water Temperature (C)]]*OO[[#This Row],[42]]</f>
        <v>1.5749285995904996E-5</v>
      </c>
      <c r="AS224" s="10">
        <f>3/24000000*OO[[#This Row],[101 (01JUL1985 12:00:00)-Water Temperature (C)]]*OO[[#This Row],[43]]</f>
        <v>1.4816948684862499E-5</v>
      </c>
      <c r="AT224" s="10">
        <f>3/24000000*OO[[#This Row],[102 (01JUL1985 15:00:00)-Water Temperature (C)]]*OO[[#This Row],[44]]</f>
        <v>1.3952730690112499E-5</v>
      </c>
      <c r="AU224" s="10">
        <f>3/24000000*OO[[#This Row],[103 (01JUL1985 18:00:00)-Water Temperature (C)]]*OO[[#This Row],[45]]</f>
        <v>1.3203818415947499E-5</v>
      </c>
      <c r="AV224" s="10">
        <f>3/24000000*OO[[#This Row],[104 (01JUL1985 21:00:00)-Water Temperature (C)]]*OO[[#This Row],[46]]</f>
        <v>1.2288123618779999E-5</v>
      </c>
      <c r="AW224" s="10">
        <f>3/24000000*OO[[#This Row],[105 (02JUL1985 00:00:00)-Water Temperature (C)]]*OO[[#This Row],[47]]</f>
        <v>1.1279208053538751E-5</v>
      </c>
      <c r="AX224" s="10">
        <f>3/24000000*OO[[#This Row],[106 (02JUL1985 03:00:00)-Water Temperature (C)]]*OO[[#This Row],[48]]</f>
        <v>1.0244917273665001E-5</v>
      </c>
      <c r="AY224" s="10">
        <f>3/24000000*OO[[#This Row],[107 (02JUL1985 06:00:00)-Water Temperature (C)]]*OO[[#This Row],[49]]</f>
        <v>9.2275732249024999E-6</v>
      </c>
      <c r="AZ224" s="10">
        <f>3/24000000*OO[[#This Row],[108 (02JUL1985 09:00:00)-Water Temperature (C)]]*OO[[#This Row],[50]]</f>
        <v>8.3176148932800006E-6</v>
      </c>
      <c r="BA224" s="10">
        <f>3/24000000*OO[[#This Row],[109 (02JUL1985 12:00:00)-Water Temperature (C)]]*OO[[#This Row],[51]]</f>
        <v>7.6399553865950003E-6</v>
      </c>
      <c r="BB224" s="10">
        <f>3/24000000*OO[[#This Row],[110 (02JUL1985 15:00:00)-Water Temperature (C)]]*OO[[#This Row],[52]]</f>
        <v>6.9922750116749989E-6</v>
      </c>
      <c r="BC224" s="10">
        <f>3/24000000*OO[[#This Row],[111 (02JUL1985 18:00:00)-Water Temperature (C)]]*OO[[#This Row],[53]]</f>
        <v>6.4495424407275001E-6</v>
      </c>
      <c r="BD224" s="10">
        <f>3/24000000*OO[[#This Row],[112 (02JUL1985 21:00:00)-Water Temperature (C)]]*OO[[#This Row],[54]]</f>
        <v>5.9080244156450005E-6</v>
      </c>
      <c r="BE224" s="10">
        <f>3/24000000*OO[[#This Row],[113 (03JUL1985 00:00:00)-Water Temperature (C)]]*OO[[#This Row],[55]]</f>
        <v>5.4197387964E-6</v>
      </c>
      <c r="BF224" s="10">
        <f>3/24000000*OO[[#This Row],[114 (03JUL1985 03:00:00)-Water Temperature (C)]]*OO[[#This Row],[56]]</f>
        <v>4.9085054362725002E-6</v>
      </c>
      <c r="BG224" s="10">
        <f>3/24000000*OO[[#This Row],[115 (03JUL1985 06:00:00)-Water Temperature (C)]]*OO[[#This Row],[57]]</f>
        <v>4.3664019620399998E-6</v>
      </c>
      <c r="BH224" s="10">
        <f>3/24000000*OO[[#This Row],[116 (03JUL1985 09:00:00)-Water Temperature (C)]]*OO[[#This Row],[58]]</f>
        <v>3.8554239361462495E-6</v>
      </c>
      <c r="BI224" s="10">
        <f>3/24000000*OO[[#This Row],[117 (03JUL1985 12:00:00)-Water Temperature (C)]]*OO[[#This Row],[59]]</f>
        <v>3.4291724447499995E-6</v>
      </c>
      <c r="BJ224" s="10">
        <f>3/24000000*OO[[#This Row],[118 (03JUL1985 15:00:00)-Water Temperature (C)]]*OO[[#This Row],[60]]</f>
        <v>3.0327417351274997E-6</v>
      </c>
      <c r="BK224" s="10">
        <f>3/24000000*OO[[#This Row],[119 (03JUL1985 18:00:00)-Water Temperature (C)]]*OO[[#This Row],[61]]</f>
        <v>2.6971629259549999E-6</v>
      </c>
      <c r="BL224" s="10">
        <f>3/24000000*OO[[#This Row],[120 (03JUL1985 21:00:00)-Water Temperature (C)]]*OO[[#This Row],[62]]</f>
        <v>2.3389948839275E-6</v>
      </c>
      <c r="BM224" s="10">
        <f>3/24000000*OO[[#This Row],[121 (04JUL1985 00:00:00)-Water Temperature (C)]]*OO[[#This Row],[63]]</f>
        <v>1.9931146933410001E-6</v>
      </c>
      <c r="BN224" s="10">
        <f>3/24000000*OO[[#This Row],[122 (04JUL1985 03:00:00)-Water Temperature (C)]]*OO[[#This Row],[64]]</f>
        <v>1.668251308725E-6</v>
      </c>
      <c r="BO224" s="10">
        <f>3/24000000*OO[[#This Row],[123 (04JUL1985 06:00:00)-Water Temperature (C)]]*OO[[#This Row],[65]]</f>
        <v>1.35872084289375E-6</v>
      </c>
      <c r="BP224" s="10">
        <f>3/24000000*OO[[#This Row],[124 (04JUL1985 09:00:00)-Water Temperature (C)]]*OO[[#This Row],[66]]</f>
        <v>1.1121245117499998E-6</v>
      </c>
      <c r="BQ224" s="10">
        <f>3/24000000*OO[[#This Row],[125 (04JUL1985 12:00:00)-Water Temperature (C)]]*OO[[#This Row],[67]]</f>
        <v>9.0658875868274997E-7</v>
      </c>
      <c r="BR224" s="10">
        <f>3/24000000*OO[[#This Row],[126 (04JUL1985 15:00:00)-Water Temperature (C)]]*OO[[#This Row],[68]]</f>
        <v>7.4739134141562484E-7</v>
      </c>
      <c r="BS224" s="10">
        <f>3/24000000*OO[[#This Row],[127 (04JUL1985 18:00:00)-Water Temperature (C)]]*OO[[#This Row],[69]]</f>
        <v>6.4469833486624994E-7</v>
      </c>
      <c r="BT224" s="10">
        <f>3/24000000*OO[[#This Row],[128 (04JUL1985 21:00:00)-Water Temperature (C)]]*OO[[#This Row],[70]]</f>
        <v>5.6787748467649997E-7</v>
      </c>
      <c r="BU224" s="10">
        <f>3/24000000*OO[[#This Row],[129 (05JUL1985 00:00:00)-Water Temperature (C)]]*OO[[#This Row],[71]]</f>
        <v>5.0212470277125003E-7</v>
      </c>
      <c r="BV224" s="10">
        <f>3/24000000*OO[[#This Row],[130 (05JUL1985 03:00:00)-Water Temperature (C)]]*OO[[#This Row],[72]]</f>
        <v>4.5136905491324997E-7</v>
      </c>
      <c r="BW224" s="10">
        <f>3/24000000*OO[[#This Row],[131 (05JUL1985 06:00:00)-Water Temperature (C)]]*OO[[#This Row],[73]]</f>
        <v>4.0914582121125003E-7</v>
      </c>
      <c r="BX224" s="10">
        <f>3/24000000*OO[[#This Row],[132 (05JUL1985 09:00:00)-Water Temperature (C)]]*OO[[#This Row],[74]]</f>
        <v>3.8444329916299997E-7</v>
      </c>
      <c r="BY224" s="10">
        <f>3/24000000*OO[[#This Row],[133 (05JUL1985 12:00:00)-Water Temperature (C)]]*OO[[#This Row],[75]]</f>
        <v>3.6367509100000002E-7</v>
      </c>
      <c r="BZ224" s="10">
        <f>3/24000000*OO[[#This Row],[134 (05JUL1985 15:00:00)-Water Temperature (C)]]*OO[[#This Row],[76]]</f>
        <v>3.4690697104275002E-7</v>
      </c>
      <c r="CA224" s="10">
        <f>3/24000000*OO[[#This Row],[135 (05JUL1985 18:00:00)-Water Temperature (C)]]*OO[[#This Row],[77]]</f>
        <v>3.3365368074499992E-7</v>
      </c>
      <c r="CB224" s="10">
        <f>3/24000000*OO[[#This Row],[136 (05JUL1985 21:00:00)-Water Temperature (C)]]*OO[[#This Row],[78]]</f>
        <v>3.1700438943162499E-7</v>
      </c>
      <c r="CC224" s="10">
        <f>3/24000000*OO[[#This Row],[137 (06JUL1985 00:00:00)-Water Temperature (C)]]*OO[[#This Row],[79]]</f>
        <v>2.9926810057462503E-7</v>
      </c>
      <c r="CD224" s="10">
        <f>3/24000000*OO[[#This Row],[138 (06JUL1985 03:00:00)-Water Temperature (C)]]*OO[[#This Row],[80]]</f>
        <v>2.845403023365E-7</v>
      </c>
      <c r="CE224" s="10">
        <f>3/24000000*OO[[#This Row],[139 (06JUL1985 06:00:00)-Water Temperature (C)]]*OO[[#This Row],[81]]</f>
        <v>2.7080372057062498E-7</v>
      </c>
      <c r="CF224" s="10">
        <f>3/24000000*OO[[#This Row],[140 (06JUL1985 09:00:00)-Water Temperature (C)]]*OO[[#This Row],[82]]</f>
        <v>2.6519054570387498E-7</v>
      </c>
      <c r="CG224" s="10">
        <f>3/24000000*OO[[#This Row],[141 (06JUL1985 12:00:00)-Water Temperature (C)]]*OO[[#This Row],[83]]</f>
        <v>2.5951545049399999E-7</v>
      </c>
      <c r="CH224" s="10">
        <f>3/24000000*OO[[#This Row],[142 (06JUL1985 15:00:00)-Water Temperature (C)]]*OO[[#This Row],[84]]</f>
        <v>2.5456250075400002E-7</v>
      </c>
      <c r="CI224" s="10">
        <f>3/24000000*OO[[#This Row],[143 (06JUL1985 18:00:00)-Water Temperature (C)]]*OO[[#This Row],[85]]</f>
        <v>2.4937006217134998E-7</v>
      </c>
      <c r="CJ224" s="10">
        <f>3/24000000*OO[[#This Row],[144 (06JUL1985 21:00:00)-Water Temperature (C)]]*OO[[#This Row],[86]]</f>
        <v>2.4187520566093755E-7</v>
      </c>
      <c r="CK224" s="10">
        <f>3/24000000*OO[[#This Row],[145 (07JUL1985 00:00:00)-Water Temperature (C)]]*OO[[#This Row],[87]]</f>
        <v>2.3333747007159996E-7</v>
      </c>
      <c r="CL224" s="10">
        <f>3/24000000*OO[[#This Row],[146 (07JUL1985 03:00:00)-Water Temperature (C)]]*OO[[#This Row],[88]]</f>
        <v>2.2694402252068748E-7</v>
      </c>
      <c r="CM224" s="10">
        <f>3/24000000*OO[[#This Row],[147 (07JUL1985 06:00:00)-Water Temperature (C)]]*OO[[#This Row],[89]]</f>
        <v>2.2024828059660002E-7</v>
      </c>
      <c r="CN224" s="10">
        <f>3/24000000*OO[[#This Row],[148 (07JUL1985 09:00:00)-Water Temperature (C)]]*OO[[#This Row],[90]]</f>
        <v>2.1666889458217499E-7</v>
      </c>
      <c r="CO224" s="10">
        <f>3/24000000*OO[[#This Row],[149 (07JUL1985 12:00:00)-Water Temperature (C)]]*OO[[#This Row],[91]]</f>
        <v>2.0673452710175003E-7</v>
      </c>
      <c r="CP224" s="10">
        <f>3/24000000*OO[[#This Row],[150 (07JUL1985 15:00:00)-Water Temperature (C)]]*OO[[#This Row],[92]]</f>
        <v>2.0158288909119999E-7</v>
      </c>
      <c r="CQ224" s="10">
        <f>3/24000000*OO[[#This Row],[151 (07JUL1985 18:00:00)-Water Temperature (C)]]*OO[[#This Row],[93]]</f>
        <v>1.9657056466957502E-7</v>
      </c>
      <c r="CR224" s="10">
        <f>3/24000000*OO[[#This Row],[152 (07JUL1985 21:00:00)-Water Temperature (C)]]*OO[[#This Row],[94]]</f>
        <v>1.9037840897014999E-7</v>
      </c>
      <c r="CS224" s="10">
        <f>3/24000000*OO[[#This Row],[153 (08JUL1985 00:00:00)-Water Temperature (C)]]*OO[[#This Row],[95]]</f>
        <v>1.8358191825860001E-7</v>
      </c>
      <c r="CT224" s="10">
        <f>3/24000000*OO[[#This Row],[154 (08JUL1985 03:00:00)-Water Temperature (C)]]*OO[[#This Row],[96]]</f>
        <v>1.7705718446012503E-7</v>
      </c>
      <c r="CU224" s="10">
        <f>3/24000000*OO[[#This Row],[155 (08JUL1985 06:00:00)-Water Temperature (C)]]*OO[[#This Row],[97]]</f>
        <v>1.7080978681620002E-7</v>
      </c>
      <c r="CV224" s="10">
        <f>3/24000000*OO[[#This Row],[156 (08JUL1985 09:00:00)-Water Temperature (C)]]*OO[[#This Row],[98]]</f>
        <v>1.6869119981350002E-7</v>
      </c>
      <c r="CW224" s="10">
        <f>3/24000000*OO[[#This Row],[157 (08JUL1985 12:00:00)-Water Temperature (C)]]*OO[[#This Row],[99]]</f>
        <v>1.6606654571088748E-7</v>
      </c>
    </row>
    <row r="225" spans="1:101" x14ac:dyDescent="0.35">
      <c r="A225" t="s">
        <v>231</v>
      </c>
      <c r="B225">
        <v>808.30520000000001</v>
      </c>
      <c r="C225" s="10">
        <f>3/24*OO[[#This Row],[59 (26JUN1985 06:00:00)-Water Temperature (C)]]*OO[[#This Row],[1]]/SUM(OO[1])</f>
        <v>0</v>
      </c>
      <c r="D225" s="10">
        <f>3/24*OO[[#This Row],[60 (26JUN1985 09:00:00)-Water Temperature (C)]]*OO[[#This Row],[2]]/SUM(OO[2])</f>
        <v>0</v>
      </c>
      <c r="E225" s="10">
        <f>3/24*OO[[#This Row],[61 (26JUN1985 12:00:00)-Water Temperature (C)]]*OO[[#This Row],[3]]/SUM(OO[3])</f>
        <v>0</v>
      </c>
      <c r="F225" s="10">
        <f>3/24*OO[[#This Row],[62 (26JUN1985 15:00:00)-Water Temperature (C)]]*OO[[#This Row],[4]]/SUM(OO[4])</f>
        <v>0</v>
      </c>
      <c r="G225" s="10">
        <f>3/24*OO[[#This Row],[63 (26JUN1985 18:00:00)-Water Temperature (C)]]*OO[[#This Row],[5]]/SUM(OO[5])</f>
        <v>0</v>
      </c>
      <c r="H225" s="10">
        <f>3/24*OO[[#This Row],[64 (26JUN1985 21:00:00)-Water Temperature (C)]]*OO[[#This Row],[6]]/SUM(OO[6])</f>
        <v>0</v>
      </c>
      <c r="I225" s="10">
        <f>3/24*OO[[#This Row],[65 (27JUN1985 00:00:00)-Water Temperature (C)]]*OO[[#This Row],[7]]/SUM(OO[7])</f>
        <v>0</v>
      </c>
      <c r="J225" s="10">
        <f>3/24*OO[[#This Row],[66 (27JUN1985 03:00:00)-Water Temperature (C)]]*OO[[#This Row],[8]]/SUM(OO[8])</f>
        <v>0</v>
      </c>
      <c r="K225" s="10">
        <f>3/24*OO[[#This Row],[67 (27JUN1985 06:00:00)-Water Temperature (C)]]*OO[[#This Row],[9]]/SUM(OO[9])</f>
        <v>1.8868031943303521E-42</v>
      </c>
      <c r="L225" s="10">
        <f>3/24*OO[[#This Row],[68 (27JUN1985 09:00:00)-Water Temperature (C)]]*OO[[#This Row],[10]]/SUM(OO[10])</f>
        <v>8.3351827227346887E-31</v>
      </c>
      <c r="M225" s="10">
        <f>3/24*OO[[#This Row],[69 (27JUN1985 12:00:00)-Water Temperature (C)]]*OO[[#This Row],[11]]/SUM(OO[11])</f>
        <v>7.5464116955083562E-19</v>
      </c>
      <c r="N225" s="10">
        <f>3/24*OO[[#This Row],[70 (27JUN1985 15:00:00)-Water Temperature (C)]]*OO[[#This Row],[12]]/SUM(OO[12])</f>
        <v>3.3230247981246677E-11</v>
      </c>
      <c r="O225" s="10">
        <f>3/24*OO[[#This Row],[71 (27JUN1985 18:00:00)-Water Temperature (C)]]*OO[[#This Row],[13]]/SUM(OO[13])</f>
        <v>1.5387230057243566E-7</v>
      </c>
      <c r="P225" s="10">
        <f>3/24*OO[[#This Row],[72 (27JUN1985 21:00:00)-Water Temperature (C)]]*OO[[#This Row],[14]]/SUM(OO[14])</f>
        <v>3.386049143551246E-5</v>
      </c>
      <c r="Q225" s="10">
        <f>3/24*OO[[#This Row],[73 (28JUN1985 00:00:00)-Water Temperature (C)]]*OO[[#This Row],[15]]/SUM(OO[15])</f>
        <v>1.2636210061421787E-3</v>
      </c>
      <c r="R225" s="10">
        <f>3/24*OO[[#This Row],[74 (28JUN1985 03:00:00)-Water Temperature (C)]]*OO[[#This Row],[16]]/SUM(OO[16])</f>
        <v>1.3086452126299055E-2</v>
      </c>
      <c r="S225" s="10">
        <f>3/24*OO[[#This Row],[75 (28JUN1985 06:00:00)-Water Temperature (C)]]*OO[[#This Row],[17]]/SUM(OO[17])</f>
        <v>4.9957722546734133E-2</v>
      </c>
      <c r="T225" s="10">
        <f>3/24*OO[[#This Row],[76 (28JUN1985 09:00:00)-Water Temperature (C)]]*OO[[#This Row],[18]]/SUM(OO[18])</f>
        <v>8.6493803152546164E-2</v>
      </c>
      <c r="U225" s="10">
        <f>3/24*OO[[#This Row],[77 (28JUN1985 12:00:00)-Water Temperature (C)]]*OO[[#This Row],[19]]/SUM(OO[19])</f>
        <v>7.712844695491905E-2</v>
      </c>
      <c r="V225" s="10">
        <f>3/24000000*OO[[#This Row],[78 (28JUN1985 15:00:00)-Water Temperature (C)]]*OO[[#This Row],[20]]</f>
        <v>3.9477463228449999E-2</v>
      </c>
      <c r="W225" s="10">
        <f>3/24000000*OO[[#This Row],[79 (28JUN1985 18:00:00)-Water Temperature (C)]]*OO[[#This Row],[21]]</f>
        <v>1.26062708450325E-2</v>
      </c>
      <c r="X225" s="10">
        <f>3/24000000*OO[[#This Row],[80 (28JUN1985 21:00:00)-Water Temperature (C)]]*OO[[#This Row],[22]]</f>
        <v>2.7419693421675E-3</v>
      </c>
      <c r="Y225" s="10">
        <f>3/24000000*OO[[#This Row],[81 (29JUN1985 00:00:00)-Water Temperature (C)]]*OO[[#This Row],[23]]</f>
        <v>4.7499616416074993E-4</v>
      </c>
      <c r="Z225" s="10">
        <f>3/24000000*OO[[#This Row],[82 (29JUN1985 03:00:00)-Water Temperature (C)]]*OO[[#This Row],[24]]</f>
        <v>1.04303138544075E-4</v>
      </c>
      <c r="AA225" s="10">
        <f>3/24000000*OO[[#This Row],[83 (29JUN1985 06:00:00)-Water Temperature (C)]]*OO[[#This Row],[25]]</f>
        <v>5.2550791575074995E-5</v>
      </c>
      <c r="AB225" s="10">
        <f>3/24000000*OO[[#This Row],[84 (29JUN1985 09:00:00)-Water Temperature (C)]]*OO[[#This Row],[26]]</f>
        <v>4.3943861507174995E-5</v>
      </c>
      <c r="AC225" s="10">
        <f>3/24000000*OO[[#This Row],[85 (29JUN1985 12:00:00)-Water Temperature (C)]]*OO[[#This Row],[27]]</f>
        <v>4.094989724E-5</v>
      </c>
      <c r="AD225" s="10">
        <f>3/24000000*OO[[#This Row],[86 (29JUN1985 15:00:00)-Water Temperature (C)]]*OO[[#This Row],[28]]</f>
        <v>3.9326296031999996E-5</v>
      </c>
      <c r="AE225" s="10">
        <f>3/24000000*OO[[#This Row],[88 (29JUN1985 21:00:00)-Water Temperature (C)]]*OO[[#This Row],[30]]</f>
        <v>3.5652847833787494E-5</v>
      </c>
      <c r="AF225" s="10">
        <f>3/24000000*OO[[#This Row],[88 (29JUN1985 21:00:00)-Water Temperature (C)]]*OO[[#This Row],[30]]</f>
        <v>3.5652847833787494E-5</v>
      </c>
      <c r="AG225" s="10">
        <f>3/24000000*OO[[#This Row],[89 (30JUN1985 00:00:00)-Water Temperature (C)]]*OO[[#This Row],[31]]</f>
        <v>3.2629871225700004E-5</v>
      </c>
      <c r="AH225" s="10">
        <f>3/24000000*OO[[#This Row],[90 (30JUN1985 03:00:00)-Water Temperature (C)]]*OO[[#This Row],[32]]</f>
        <v>2.9573608388399998E-5</v>
      </c>
      <c r="AI225" s="10">
        <f>3/24000000*OO[[#This Row],[91 (30JUN1985 06:00:00)-Water Temperature (C)]]*OO[[#This Row],[33]]</f>
        <v>2.7008978326999991E-5</v>
      </c>
      <c r="AJ225" s="10">
        <f>3/24000000*OO[[#This Row],[92 (30JUN1985 09:00:00)-Water Temperature (C)]]*OO[[#This Row],[34]]</f>
        <v>2.6254557532187497E-5</v>
      </c>
      <c r="AK225" s="10">
        <f>3/24000000*OO[[#This Row],[93 (30JUN1985 12:00:00)-Water Temperature (C)]]*OO[[#This Row],[35]]</f>
        <v>2.69501601154875E-5</v>
      </c>
      <c r="AL225" s="10">
        <f>3/24000000*OO[[#This Row],[94 (30JUN1985 15:00:00)-Water Temperature (C)]]*OO[[#This Row],[36]]</f>
        <v>2.8832804437749995E-5</v>
      </c>
      <c r="AM225" s="10">
        <f>3/24000000*OO[[#This Row],[95 (30JUN1985 18:00:00)-Water Temperature (C)]]*OO[[#This Row],[37]]</f>
        <v>3.1052884825125001E-5</v>
      </c>
      <c r="AN225" s="10">
        <f>3/24000000*OO[[#This Row],[96 (30JUN1985 21:00:00)-Water Temperature (C)]]*OO[[#This Row],[38]]</f>
        <v>3.1921282076487502E-5</v>
      </c>
      <c r="AO225" s="10">
        <f>3/24000000*OO[[#This Row],[97 (01JUL1985 00:00:00)-Water Temperature (C)]]*OO[[#This Row],[39]]</f>
        <v>3.0864613957349995E-5</v>
      </c>
      <c r="AP225" s="10">
        <f>3/24000000*OO[[#This Row],[98 (01JUL1985 03:00:00)-Water Temperature (C)]]*OO[[#This Row],[40]]</f>
        <v>2.8819961266462496E-5</v>
      </c>
      <c r="AQ225" s="10">
        <f>3/24000000*OO[[#This Row],[99 (01JUL1985 06:00:00)-Water Temperature (C)]]*OO[[#This Row],[41]]</f>
        <v>2.644176877395E-5</v>
      </c>
      <c r="AR225" s="10">
        <f>3/24000000*OO[[#This Row],[100 (01JUL1985 09:00:00)-Water Temperature (C)]]*OO[[#This Row],[42]]</f>
        <v>2.4823547574799999E-5</v>
      </c>
      <c r="AS225" s="10">
        <f>3/24000000*OO[[#This Row],[101 (01JUL1985 12:00:00)-Water Temperature (C)]]*OO[[#This Row],[43]]</f>
        <v>2.34028131526E-5</v>
      </c>
      <c r="AT225" s="10">
        <f>3/24000000*OO[[#This Row],[102 (01JUL1985 15:00:00)-Water Temperature (C)]]*OO[[#This Row],[44]]</f>
        <v>2.2063883861398749E-5</v>
      </c>
      <c r="AU225" s="10">
        <f>3/24000000*OO[[#This Row],[103 (01JUL1985 18:00:00)-Water Temperature (C)]]*OO[[#This Row],[45]]</f>
        <v>2.089435678039875E-5</v>
      </c>
      <c r="AV225" s="10">
        <f>3/24000000*OO[[#This Row],[104 (01JUL1985 21:00:00)-Water Temperature (C)]]*OO[[#This Row],[46]]</f>
        <v>1.9469896530287501E-5</v>
      </c>
      <c r="AW225" s="10">
        <f>3/24000000*OO[[#This Row],[105 (02JUL1985 00:00:00)-Water Temperature (C)]]*OO[[#This Row],[47]]</f>
        <v>1.7917517449177498E-5</v>
      </c>
      <c r="AX225" s="10">
        <f>3/24000000*OO[[#This Row],[106 (02JUL1985 03:00:00)-Water Temperature (C)]]*OO[[#This Row],[48]]</f>
        <v>1.6350317501894995E-5</v>
      </c>
      <c r="AY225" s="10">
        <f>3/24000000*OO[[#This Row],[107 (02JUL1985 06:00:00)-Water Temperature (C)]]*OO[[#This Row],[49]]</f>
        <v>1.4789095103249999E-5</v>
      </c>
      <c r="AZ225" s="10">
        <f>3/24000000*OO[[#This Row],[108 (02JUL1985 09:00:00)-Water Temperature (C)]]*OO[[#This Row],[50]]</f>
        <v>1.33734949974875E-5</v>
      </c>
      <c r="BA225" s="10">
        <f>3/24000000*OO[[#This Row],[109 (02JUL1985 12:00:00)-Water Temperature (C)]]*OO[[#This Row],[51]]</f>
        <v>1.2316632624024999E-5</v>
      </c>
      <c r="BB225" s="10">
        <f>3/24000000*OO[[#This Row],[110 (02JUL1985 15:00:00)-Water Temperature (C)]]*OO[[#This Row],[52]]</f>
        <v>1.1290076746492501E-5</v>
      </c>
      <c r="BC225" s="10">
        <f>3/24000000*OO[[#This Row],[111 (02JUL1985 18:00:00)-Water Temperature (C)]]*OO[[#This Row],[53]]</f>
        <v>1.041537687593625E-5</v>
      </c>
      <c r="BD225" s="10">
        <f>3/24000000*OO[[#This Row],[112 (02JUL1985 21:00:00)-Water Temperature (C)]]*OO[[#This Row],[54]]</f>
        <v>9.5488434320287483E-6</v>
      </c>
      <c r="BE225" s="10">
        <f>3/24000000*OO[[#This Row],[113 (03JUL1985 00:00:00)-Water Temperature (C)]]*OO[[#This Row],[55]]</f>
        <v>8.7808941981949976E-6</v>
      </c>
      <c r="BF225" s="10">
        <f>3/24000000*OO[[#This Row],[114 (03JUL1985 03:00:00)-Water Temperature (C)]]*OO[[#This Row],[56]]</f>
        <v>7.9927196988999994E-6</v>
      </c>
      <c r="BG225" s="10">
        <f>3/24000000*OO[[#This Row],[115 (03JUL1985 06:00:00)-Water Temperature (C)]]*OO[[#This Row],[57]]</f>
        <v>7.1510606206649995E-6</v>
      </c>
      <c r="BH225" s="10">
        <f>3/24000000*OO[[#This Row],[116 (03JUL1985 09:00:00)-Water Temperature (C)]]*OO[[#This Row],[58]]</f>
        <v>6.3473391517599999E-6</v>
      </c>
      <c r="BI225" s="10">
        <f>3/24000000*OO[[#This Row],[117 (03JUL1985 12:00:00)-Water Temperature (C)]]*OO[[#This Row],[59]]</f>
        <v>5.6709637616174995E-6</v>
      </c>
      <c r="BJ225" s="10">
        <f>3/24000000*OO[[#This Row],[118 (03JUL1985 15:00:00)-Water Temperature (C)]]*OO[[#This Row],[60]]</f>
        <v>5.0316583887274995E-6</v>
      </c>
      <c r="BK225" s="10">
        <f>3/24000000*OO[[#This Row],[119 (03JUL1985 18:00:00)-Water Temperature (C)]]*OO[[#This Row],[61]]</f>
        <v>4.4797343881499997E-6</v>
      </c>
      <c r="BL225" s="10">
        <f>3/24000000*OO[[#This Row],[120 (03JUL1985 21:00:00)-Water Temperature (C)]]*OO[[#This Row],[62]]</f>
        <v>3.8936745872412501E-6</v>
      </c>
      <c r="BM225" s="10">
        <f>3/24000000*OO[[#This Row],[121 (04JUL1985 00:00:00)-Water Temperature (C)]]*OO[[#This Row],[63]]</f>
        <v>3.3290158177587496E-6</v>
      </c>
      <c r="BN225" s="10">
        <f>3/24000000*OO[[#This Row],[122 (04JUL1985 03:00:00)-Water Temperature (C)]]*OO[[#This Row],[64]]</f>
        <v>2.8038146853587498E-6</v>
      </c>
      <c r="BO225" s="10">
        <f>3/24000000*OO[[#This Row],[123 (04JUL1985 06:00:00)-Water Temperature (C)]]*OO[[#This Row],[65]]</f>
        <v>2.3003547890312494E-6</v>
      </c>
      <c r="BP225" s="10">
        <f>3/24000000*OO[[#This Row],[124 (04JUL1985 09:00:00)-Water Temperature (C)]]*OO[[#This Row],[66]]</f>
        <v>1.892513634915375E-6</v>
      </c>
      <c r="BQ225" s="10">
        <f>3/24000000*OO[[#This Row],[125 (04JUL1985 12:00:00)-Water Temperature (C)]]*OO[[#This Row],[67]]</f>
        <v>1.5445486229400001E-6</v>
      </c>
      <c r="BR225" s="10">
        <f>3/24000000*OO[[#This Row],[126 (04JUL1985 15:00:00)-Water Temperature (C)]]*OO[[#This Row],[68]]</f>
        <v>1.2668588502268747E-6</v>
      </c>
      <c r="BS225" s="10">
        <f>3/24000000*OO[[#This Row],[127 (04JUL1985 18:00:00)-Water Temperature (C)]]*OO[[#This Row],[69]]</f>
        <v>1.08332699713875E-6</v>
      </c>
      <c r="BT225" s="10">
        <f>3/24000000*OO[[#This Row],[128 (04JUL1985 21:00:00)-Water Temperature (C)]]*OO[[#This Row],[70]]</f>
        <v>9.4679053782174993E-7</v>
      </c>
      <c r="BU225" s="10">
        <f>3/24000000*OO[[#This Row],[129 (05JUL1985 00:00:00)-Water Temperature (C)]]*OO[[#This Row],[71]]</f>
        <v>8.3194909498125011E-7</v>
      </c>
      <c r="BV225" s="10">
        <f>3/24000000*OO[[#This Row],[130 (05JUL1985 03:00:00)-Water Temperature (C)]]*OO[[#This Row],[72]]</f>
        <v>7.4555139136424997E-7</v>
      </c>
      <c r="BW225" s="10">
        <f>3/24000000*OO[[#This Row],[131 (05JUL1985 06:00:00)-Water Temperature (C)]]*OO[[#This Row],[73]]</f>
        <v>6.7571817485949991E-7</v>
      </c>
      <c r="BX225" s="10">
        <f>3/24000000*OO[[#This Row],[132 (05JUL1985 09:00:00)-Water Temperature (C)]]*OO[[#This Row],[74]]</f>
        <v>6.3540860410024991E-7</v>
      </c>
      <c r="BY225" s="10">
        <f>3/24000000*OO[[#This Row],[133 (05JUL1985 12:00:00)-Water Temperature (C)]]*OO[[#This Row],[75]]</f>
        <v>6.0155785606649992E-7</v>
      </c>
      <c r="BZ225" s="10">
        <f>3/24000000*OO[[#This Row],[134 (05JUL1985 15:00:00)-Water Temperature (C)]]*OO[[#This Row],[76]]</f>
        <v>5.7267002332087507E-7</v>
      </c>
      <c r="CA225" s="10">
        <f>3/24000000*OO[[#This Row],[135 (05JUL1985 18:00:00)-Water Temperature (C)]]*OO[[#This Row],[77]]</f>
        <v>5.4879771614624989E-7</v>
      </c>
      <c r="CB225" s="10">
        <f>3/24000000*OO[[#This Row],[136 (05JUL1985 21:00:00)-Water Temperature (C)]]*OO[[#This Row],[78]]</f>
        <v>5.1935007346974997E-7</v>
      </c>
      <c r="CC225" s="10">
        <f>3/24000000*OO[[#This Row],[137 (06JUL1985 00:00:00)-Water Temperature (C)]]*OO[[#This Row],[79]]</f>
        <v>4.8860934485474993E-7</v>
      </c>
      <c r="CD225" s="10">
        <f>3/24000000*OO[[#This Row],[138 (06JUL1985 03:00:00)-Water Temperature (C)]]*OO[[#This Row],[80]]</f>
        <v>4.6414734190000001E-7</v>
      </c>
      <c r="CE225" s="10">
        <f>3/24000000*OO[[#This Row],[139 (06JUL1985 06:00:00)-Water Temperature (C)]]*OO[[#This Row],[81]]</f>
        <v>4.4236358585774996E-7</v>
      </c>
      <c r="CF225" s="10">
        <f>3/24000000*OO[[#This Row],[140 (06JUL1985 09:00:00)-Water Temperature (C)]]*OO[[#This Row],[82]]</f>
        <v>4.3399531739712499E-7</v>
      </c>
      <c r="CG225" s="10">
        <f>3/24000000*OO[[#This Row],[141 (06JUL1985 12:00:00)-Water Temperature (C)]]*OO[[#This Row],[83]]</f>
        <v>4.2542482652162501E-7</v>
      </c>
      <c r="CH225" s="10">
        <f>3/24000000*OO[[#This Row],[142 (06JUL1985 15:00:00)-Water Temperature (C)]]*OO[[#This Row],[84]]</f>
        <v>4.1706306713500007E-7</v>
      </c>
      <c r="CI225" s="10">
        <f>3/24000000*OO[[#This Row],[143 (06JUL1985 18:00:00)-Water Temperature (C)]]*OO[[#This Row],[85]]</f>
        <v>4.0763204030674996E-7</v>
      </c>
      <c r="CJ225" s="10">
        <f>3/24000000*OO[[#This Row],[144 (06JUL1985 21:00:00)-Water Temperature (C)]]*OO[[#This Row],[86]]</f>
        <v>3.9401777834662501E-7</v>
      </c>
      <c r="CK225" s="10">
        <f>3/24000000*OO[[#This Row],[145 (07JUL1985 00:00:00)-Water Temperature (C)]]*OO[[#This Row],[87]]</f>
        <v>3.7878871137287497E-7</v>
      </c>
      <c r="CL225" s="10">
        <f>3/24000000*OO[[#This Row],[146 (07JUL1985 03:00:00)-Water Temperature (C)]]*OO[[#This Row],[88]]</f>
        <v>3.6807048354375004E-7</v>
      </c>
      <c r="CM225" s="10">
        <f>3/24000000*OO[[#This Row],[147 (07JUL1985 06:00:00)-Water Temperature (C)]]*OO[[#This Row],[89]]</f>
        <v>3.5800589025562494E-7</v>
      </c>
      <c r="CN225" s="10">
        <f>3/24000000*OO[[#This Row],[148 (07JUL1985 09:00:00)-Water Temperature (C)]]*OO[[#This Row],[90]]</f>
        <v>3.5350830762149999E-7</v>
      </c>
      <c r="CO225" s="10">
        <f>3/24000000*OO[[#This Row],[149 (07JUL1985 12:00:00)-Water Temperature (C)]]*OO[[#This Row],[91]]</f>
        <v>3.3845920119112498E-7</v>
      </c>
      <c r="CP225" s="10">
        <f>3/24000000*OO[[#This Row],[150 (07JUL1985 15:00:00)-Water Temperature (C)]]*OO[[#This Row],[92]]</f>
        <v>3.2984903926974999E-7</v>
      </c>
      <c r="CQ225" s="10">
        <f>3/24000000*OO[[#This Row],[151 (07JUL1985 18:00:00)-Water Temperature (C)]]*OO[[#This Row],[93]]</f>
        <v>3.2141755332387495E-7</v>
      </c>
      <c r="CR225" s="10">
        <f>3/24000000*OO[[#This Row],[152 (07JUL1985 21:00:00)-Water Temperature (C)]]*OO[[#This Row],[94]]</f>
        <v>3.10449681038E-7</v>
      </c>
      <c r="CS225" s="10">
        <f>3/24000000*OO[[#This Row],[153 (08JUL1985 00:00:00)-Water Temperature (C)]]*OO[[#This Row],[95]]</f>
        <v>2.9877179539350003E-7</v>
      </c>
      <c r="CT225" s="10">
        <f>3/24000000*OO[[#This Row],[154 (08JUL1985 03:00:00)-Water Temperature (C)]]*OO[[#This Row],[96]]</f>
        <v>2.8818766045499997E-7</v>
      </c>
      <c r="CU225" s="10">
        <f>3/24000000*OO[[#This Row],[155 (08JUL1985 06:00:00)-Water Temperature (C)]]*OO[[#This Row],[97]]</f>
        <v>2.7872736333974997E-7</v>
      </c>
      <c r="CV225" s="10">
        <f>3/24000000*OO[[#This Row],[156 (08JUL1985 09:00:00)-Water Temperature (C)]]*OO[[#This Row],[98]]</f>
        <v>2.7613535918024997E-7</v>
      </c>
      <c r="CW225" s="10">
        <f>3/24000000*OO[[#This Row],[157 (08JUL1985 12:00:00)-Water Temperature (C)]]*OO[[#This Row],[99]]</f>
        <v>2.7266230636887497E-7</v>
      </c>
    </row>
    <row r="226" spans="1:101" x14ac:dyDescent="0.35">
      <c r="A226" t="s">
        <v>232</v>
      </c>
      <c r="B226">
        <v>854.70180000000005</v>
      </c>
      <c r="C226" s="10">
        <f>3/24*OO[[#This Row],[59 (26JUN1985 06:00:00)-Water Temperature (C)]]*OO[[#This Row],[1]]/SUM(OO[1])</f>
        <v>0</v>
      </c>
      <c r="D226" s="10">
        <f>3/24*OO[[#This Row],[60 (26JUN1985 09:00:00)-Water Temperature (C)]]*OO[[#This Row],[2]]/SUM(OO[2])</f>
        <v>0</v>
      </c>
      <c r="E226" s="10">
        <f>3/24*OO[[#This Row],[61 (26JUN1985 12:00:00)-Water Temperature (C)]]*OO[[#This Row],[3]]/SUM(OO[3])</f>
        <v>0</v>
      </c>
      <c r="F226" s="10">
        <f>3/24*OO[[#This Row],[62 (26JUN1985 15:00:00)-Water Temperature (C)]]*OO[[#This Row],[4]]/SUM(OO[4])</f>
        <v>0</v>
      </c>
      <c r="G226" s="10">
        <f>3/24*OO[[#This Row],[63 (26JUN1985 18:00:00)-Water Temperature (C)]]*OO[[#This Row],[5]]/SUM(OO[5])</f>
        <v>0</v>
      </c>
      <c r="H226" s="10">
        <f>3/24*OO[[#This Row],[64 (26JUN1985 21:00:00)-Water Temperature (C)]]*OO[[#This Row],[6]]/SUM(OO[6])</f>
        <v>0</v>
      </c>
      <c r="I226" s="10">
        <f>3/24*OO[[#This Row],[65 (27JUN1985 00:00:00)-Water Temperature (C)]]*OO[[#This Row],[7]]/SUM(OO[7])</f>
        <v>0</v>
      </c>
      <c r="J226" s="10">
        <f>3/24*OO[[#This Row],[66 (27JUN1985 03:00:00)-Water Temperature (C)]]*OO[[#This Row],[8]]/SUM(OO[8])</f>
        <v>0</v>
      </c>
      <c r="K226" s="10">
        <f>3/24*OO[[#This Row],[67 (27JUN1985 06:00:00)-Water Temperature (C)]]*OO[[#This Row],[9]]/SUM(OO[9])</f>
        <v>4.2911507515508038E-43</v>
      </c>
      <c r="L226" s="10">
        <f>3/24*OO[[#This Row],[68 (27JUN1985 09:00:00)-Water Temperature (C)]]*OO[[#This Row],[10]]/SUM(OO[10])</f>
        <v>1.9271486825267592E-31</v>
      </c>
      <c r="M226" s="10">
        <f>3/24*OO[[#This Row],[69 (27JUN1985 12:00:00)-Water Temperature (C)]]*OO[[#This Row],[11]]/SUM(OO[11])</f>
        <v>1.5410264870494887E-19</v>
      </c>
      <c r="N226" s="10">
        <f>3/24*OO[[#This Row],[70 (27JUN1985 15:00:00)-Water Temperature (C)]]*OO[[#This Row],[12]]/SUM(OO[12])</f>
        <v>1.3096632153718837E-11</v>
      </c>
      <c r="O226" s="10">
        <f>3/24*OO[[#This Row],[71 (27JUN1985 18:00:00)-Water Temperature (C)]]*OO[[#This Row],[13]]/SUM(OO[13])</f>
        <v>9.0586021862403377E-8</v>
      </c>
      <c r="P226" s="10">
        <f>3/24*OO[[#This Row],[72 (27JUN1985 21:00:00)-Water Temperature (C)]]*OO[[#This Row],[14]]/SUM(OO[14])</f>
        <v>2.3774217114192235E-5</v>
      </c>
      <c r="Q226" s="10">
        <f>3/24*OO[[#This Row],[73 (28JUN1985 00:00:00)-Water Temperature (C)]]*OO[[#This Row],[15]]/SUM(OO[15])</f>
        <v>1.0086247570905071E-3</v>
      </c>
      <c r="R226" s="10">
        <f>3/24*OO[[#This Row],[74 (28JUN1985 03:00:00)-Water Temperature (C)]]*OO[[#This Row],[16]]/SUM(OO[16])</f>
        <v>1.1576996444887022E-2</v>
      </c>
      <c r="S226" s="10">
        <f>3/24*OO[[#This Row],[75 (28JUN1985 06:00:00)-Water Temperature (C)]]*OO[[#This Row],[17]]/SUM(OO[17])</f>
        <v>4.8206308317377898E-2</v>
      </c>
      <c r="T226" s="10">
        <f>3/24*OO[[#This Row],[76 (28JUN1985 09:00:00)-Water Temperature (C)]]*OO[[#This Row],[18]]/SUM(OO[18])</f>
        <v>8.990120430708054E-2</v>
      </c>
      <c r="U226" s="10">
        <f>3/24*OO[[#This Row],[77 (28JUN1985 12:00:00)-Water Temperature (C)]]*OO[[#This Row],[19]]/SUM(OO[19])</f>
        <v>8.5505089795085268E-2</v>
      </c>
      <c r="V226" s="10">
        <f>3/24000000*OO[[#This Row],[78 (28JUN1985 15:00:00)-Water Temperature (C)]]*OO[[#This Row],[20]]</f>
        <v>4.6335099099024994E-2</v>
      </c>
      <c r="W226" s="10">
        <f>3/24000000*OO[[#This Row],[79 (28JUN1985 18:00:00)-Water Temperature (C)]]*OO[[#This Row],[21]]</f>
        <v>1.5537250714679998E-2</v>
      </c>
      <c r="X226" s="10">
        <f>3/24000000*OO[[#This Row],[80 (28JUN1985 21:00:00)-Water Temperature (C)]]*OO[[#This Row],[22]]</f>
        <v>3.5171797651162499E-3</v>
      </c>
      <c r="Y226" s="10">
        <f>3/24000000*OO[[#This Row],[81 (29JUN1985 00:00:00)-Water Temperature (C)]]*OO[[#This Row],[23]]</f>
        <v>6.1797655438424999E-4</v>
      </c>
      <c r="Z226" s="10">
        <f>3/24000000*OO[[#This Row],[82 (29JUN1985 03:00:00)-Water Temperature (C)]]*OO[[#This Row],[24]]</f>
        <v>1.2712372801466248E-4</v>
      </c>
      <c r="AA226" s="10">
        <f>3/24000000*OO[[#This Row],[83 (29JUN1985 06:00:00)-Water Temperature (C)]]*OO[[#This Row],[25]]</f>
        <v>5.8195632291000002E-5</v>
      </c>
      <c r="AB226" s="10">
        <f>3/24000000*OO[[#This Row],[84 (29JUN1985 09:00:00)-Water Temperature (C)]]*OO[[#This Row],[26]]</f>
        <v>4.72712372087125E-5</v>
      </c>
      <c r="AC226" s="10">
        <f>3/24000000*OO[[#This Row],[85 (29JUN1985 12:00:00)-Water Temperature (C)]]*OO[[#This Row],[27]]</f>
        <v>4.3738982853812497E-5</v>
      </c>
      <c r="AD226" s="10">
        <f>3/24000000*OO[[#This Row],[86 (29JUN1985 15:00:00)-Water Temperature (C)]]*OO[[#This Row],[28]]</f>
        <v>4.1911562217950003E-5</v>
      </c>
      <c r="AE226" s="10">
        <f>3/24000000*OO[[#This Row],[88 (29JUN1985 21:00:00)-Water Temperature (C)]]*OO[[#This Row],[30]]</f>
        <v>3.8002278232749997E-5</v>
      </c>
      <c r="AF226" s="10">
        <f>3/24000000*OO[[#This Row],[88 (29JUN1985 21:00:00)-Water Temperature (C)]]*OO[[#This Row],[30]]</f>
        <v>3.8002278232749997E-5</v>
      </c>
      <c r="AG226" s="10">
        <f>3/24000000*OO[[#This Row],[89 (30JUN1985 00:00:00)-Water Temperature (C)]]*OO[[#This Row],[31]]</f>
        <v>3.4796352610949991E-5</v>
      </c>
      <c r="AH226" s="10">
        <f>3/24000000*OO[[#This Row],[90 (30JUN1985 03:00:00)-Water Temperature (C)]]*OO[[#This Row],[32]]</f>
        <v>3.1517249172900002E-5</v>
      </c>
      <c r="AI226" s="10">
        <f>3/24000000*OO[[#This Row],[91 (30JUN1985 06:00:00)-Water Temperature (C)]]*OO[[#This Row],[33]]</f>
        <v>2.8735426635912496E-5</v>
      </c>
      <c r="AJ226" s="10">
        <f>3/24000000*OO[[#This Row],[92 (30JUN1985 09:00:00)-Water Temperature (C)]]*OO[[#This Row],[34]]</f>
        <v>2.7769345470600001E-5</v>
      </c>
      <c r="AK226" s="10">
        <f>3/24000000*OO[[#This Row],[93 (30JUN1985 12:00:00)-Water Temperature (C)]]*OO[[#This Row],[35]]</f>
        <v>2.8293009532287501E-5</v>
      </c>
      <c r="AL226" s="10">
        <f>3/24000000*OO[[#This Row],[94 (30JUN1985 15:00:00)-Water Temperature (C)]]*OO[[#This Row],[36]]</f>
        <v>3.01410357417E-5</v>
      </c>
      <c r="AM226" s="10">
        <f>3/24000000*OO[[#This Row],[95 (30JUN1985 18:00:00)-Water Temperature (C)]]*OO[[#This Row],[37]]</f>
        <v>3.2449428150999999E-5</v>
      </c>
      <c r="AN226" s="10">
        <f>3/24000000*OO[[#This Row],[96 (30JUN1985 21:00:00)-Water Temperature (C)]]*OO[[#This Row],[38]]</f>
        <v>3.3400948006912499E-5</v>
      </c>
      <c r="AO226" s="10">
        <f>3/24000000*OO[[#This Row],[97 (01JUL1985 00:00:00)-Water Temperature (C)]]*OO[[#This Row],[39]]</f>
        <v>3.2376874761449999E-5</v>
      </c>
      <c r="AP226" s="10">
        <f>3/24000000*OO[[#This Row],[98 (01JUL1985 03:00:00)-Water Temperature (C)]]*OO[[#This Row],[40]]</f>
        <v>3.0277769994449998E-5</v>
      </c>
      <c r="AQ226" s="10">
        <f>3/24000000*OO[[#This Row],[99 (01JUL1985 06:00:00)-Water Temperature (C)]]*OO[[#This Row],[41]]</f>
        <v>2.7783707421199997E-5</v>
      </c>
      <c r="AR226" s="10">
        <f>3/24000000*OO[[#This Row],[100 (01JUL1985 09:00:00)-Water Temperature (C)]]*OO[[#This Row],[42]]</f>
        <v>2.6059062795524998E-5</v>
      </c>
      <c r="AS226" s="10">
        <f>3/24000000*OO[[#This Row],[101 (01JUL1985 12:00:00)-Water Temperature (C)]]*OO[[#This Row],[43]]</f>
        <v>2.4536333536874999E-5</v>
      </c>
      <c r="AT226" s="10">
        <f>3/24000000*OO[[#This Row],[102 (01JUL1985 15:00:00)-Water Temperature (C)]]*OO[[#This Row],[44]]</f>
        <v>2.3084650618750002E-5</v>
      </c>
      <c r="AU226" s="10">
        <f>3/24000000*OO[[#This Row],[103 (01JUL1985 18:00:00)-Water Temperature (C)]]*OO[[#This Row],[45]]</f>
        <v>2.1809384193336251E-5</v>
      </c>
      <c r="AV226" s="10">
        <f>3/24000000*OO[[#This Row],[104 (01JUL1985 21:00:00)-Water Temperature (C)]]*OO[[#This Row],[46]]</f>
        <v>2.0271479385937504E-5</v>
      </c>
      <c r="AW226" s="10">
        <f>3/24000000*OO[[#This Row],[105 (02JUL1985 00:00:00)-Water Temperature (C)]]*OO[[#This Row],[47]]</f>
        <v>1.8624550819769997E-5</v>
      </c>
      <c r="AX226" s="10">
        <f>3/24000000*OO[[#This Row],[106 (02JUL1985 03:00:00)-Water Temperature (C)]]*OO[[#This Row],[48]]</f>
        <v>1.6987414843147496E-5</v>
      </c>
      <c r="AY226" s="10">
        <f>3/24000000*OO[[#This Row],[107 (02JUL1985 06:00:00)-Water Temperature (C)]]*OO[[#This Row],[49]]</f>
        <v>1.5354425012040002E-5</v>
      </c>
      <c r="AZ226" s="10">
        <f>3/24000000*OO[[#This Row],[108 (02JUL1985 09:00:00)-Water Temperature (C)]]*OO[[#This Row],[50]]</f>
        <v>1.3880126092699998E-5</v>
      </c>
      <c r="BA226" s="10">
        <f>3/24000000*OO[[#This Row],[109 (02JUL1985 12:00:00)-Water Temperature (C)]]*OO[[#This Row],[51]]</f>
        <v>1.277522170135375E-5</v>
      </c>
      <c r="BB226" s="10">
        <f>3/24000000*OO[[#This Row],[110 (02JUL1985 15:00:00)-Water Temperature (C)]]*OO[[#This Row],[52]]</f>
        <v>1.1695111516957499E-5</v>
      </c>
      <c r="BC226" s="10">
        <f>3/24000000*OO[[#This Row],[111 (02JUL1985 18:00:00)-Water Temperature (C)]]*OO[[#This Row],[53]]</f>
        <v>1.0763438930291251E-5</v>
      </c>
      <c r="BD226" s="10">
        <f>3/24000000*OO[[#This Row],[112 (02JUL1985 21:00:00)-Water Temperature (C)]]*OO[[#This Row],[54]]</f>
        <v>9.8484918160999996E-6</v>
      </c>
      <c r="BE226" s="10">
        <f>3/24000000*OO[[#This Row],[113 (03JUL1985 00:00:00)-Water Temperature (C)]]*OO[[#This Row],[55]]</f>
        <v>9.0465710988299999E-6</v>
      </c>
      <c r="BF226" s="10">
        <f>3/24000000*OO[[#This Row],[114 (03JUL1985 03:00:00)-Water Temperature (C)]]*OO[[#This Row],[56]]</f>
        <v>8.2392703777737507E-6</v>
      </c>
      <c r="BG226" s="10">
        <f>3/24000000*OO[[#This Row],[115 (03JUL1985 06:00:00)-Water Temperature (C)]]*OO[[#This Row],[57]]</f>
        <v>7.3810387616749993E-6</v>
      </c>
      <c r="BH226" s="10">
        <f>3/24000000*OO[[#This Row],[116 (03JUL1985 09:00:00)-Water Temperature (C)]]*OO[[#This Row],[58]]</f>
        <v>6.5676587989324999E-6</v>
      </c>
      <c r="BI226" s="10">
        <f>3/24000000*OO[[#This Row],[117 (03JUL1985 12:00:00)-Water Temperature (C)]]*OO[[#This Row],[59]]</f>
        <v>5.8793372510899993E-6</v>
      </c>
      <c r="BJ226" s="10">
        <f>3/24000000*OO[[#This Row],[118 (03JUL1985 15:00:00)-Water Temperature (C)]]*OO[[#This Row],[60]]</f>
        <v>5.2241112033300004E-6</v>
      </c>
      <c r="BK226" s="10">
        <f>3/24000000*OO[[#This Row],[119 (03JUL1985 18:00:00)-Water Temperature (C)]]*OO[[#This Row],[61]]</f>
        <v>4.652503126087499E-6</v>
      </c>
      <c r="BL226" s="10">
        <f>3/24000000*OO[[#This Row],[120 (03JUL1985 21:00:00)-Water Temperature (C)]]*OO[[#This Row],[62]]</f>
        <v>4.0475479135125001E-6</v>
      </c>
      <c r="BM226" s="10">
        <f>3/24000000*OO[[#This Row],[121 (04JUL1985 00:00:00)-Water Temperature (C)]]*OO[[#This Row],[63]]</f>
        <v>3.4653704001912495E-6</v>
      </c>
      <c r="BN226" s="10">
        <f>3/24000000*OO[[#This Row],[122 (04JUL1985 03:00:00)-Water Temperature (C)]]*OO[[#This Row],[64]]</f>
        <v>2.9273710807799999E-6</v>
      </c>
      <c r="BO226" s="10">
        <f>3/24000000*OO[[#This Row],[123 (04JUL1985 06:00:00)-Water Temperature (C)]]*OO[[#This Row],[65]]</f>
        <v>2.4106818875200004E-6</v>
      </c>
      <c r="BP226" s="10">
        <f>3/24000000*OO[[#This Row],[124 (04JUL1985 09:00:00)-Water Temperature (C)]]*OO[[#This Row],[66]]</f>
        <v>1.9884634698108748E-6</v>
      </c>
      <c r="BQ226" s="10">
        <f>3/24000000*OO[[#This Row],[125 (04JUL1985 12:00:00)-Water Temperature (C)]]*OO[[#This Row],[67]]</f>
        <v>1.6242623735467501E-6</v>
      </c>
      <c r="BR226" s="10">
        <f>3/24000000*OO[[#This Row],[126 (04JUL1985 15:00:00)-Water Temperature (C)]]*OO[[#This Row],[68]]</f>
        <v>1.3289595334400001E-6</v>
      </c>
      <c r="BS226" s="10">
        <f>3/24000000*OO[[#This Row],[127 (04JUL1985 18:00:00)-Water Temperature (C)]]*OO[[#This Row],[69]]</f>
        <v>1.131191711640625E-6</v>
      </c>
      <c r="BT226" s="10">
        <f>3/24000000*OO[[#This Row],[128 (04JUL1985 21:00:00)-Water Temperature (C)]]*OO[[#This Row],[70]]</f>
        <v>9.8446648908812504E-7</v>
      </c>
      <c r="BU226" s="10">
        <f>3/24000000*OO[[#This Row],[129 (05JUL1985 00:00:00)-Water Temperature (C)]]*OO[[#This Row],[71]]</f>
        <v>8.6208800155762483E-7</v>
      </c>
      <c r="BV226" s="10">
        <f>3/24000000*OO[[#This Row],[130 (05JUL1985 03:00:00)-Water Temperature (C)]]*OO[[#This Row],[72]]</f>
        <v>7.7113587916975E-7</v>
      </c>
      <c r="BW226" s="10">
        <f>3/24000000*OO[[#This Row],[131 (05JUL1985 06:00:00)-Water Temperature (C)]]*OO[[#This Row],[73]]</f>
        <v>6.9877808406250002E-7</v>
      </c>
      <c r="BX226" s="10">
        <f>3/24000000*OO[[#This Row],[132 (05JUL1985 09:00:00)-Water Temperature (C)]]*OO[[#This Row],[74]]</f>
        <v>6.5727835410624989E-7</v>
      </c>
      <c r="BY226" s="10">
        <f>3/24000000*OO[[#This Row],[133 (05JUL1985 12:00:00)-Water Temperature (C)]]*OO[[#This Row],[75]]</f>
        <v>6.225927864525E-7</v>
      </c>
      <c r="BZ226" s="10">
        <f>3/24000000*OO[[#This Row],[134 (05JUL1985 15:00:00)-Water Temperature (C)]]*OO[[#This Row],[76]]</f>
        <v>5.9213692310624992E-7</v>
      </c>
      <c r="CA226" s="10">
        <f>3/24000000*OO[[#This Row],[135 (05JUL1985 18:00:00)-Water Temperature (C)]]*OO[[#This Row],[77]]</f>
        <v>5.6641920382612487E-7</v>
      </c>
      <c r="CB226" s="10">
        <f>3/24000000*OO[[#This Row],[136 (05JUL1985 21:00:00)-Water Temperature (C)]]*OO[[#This Row],[78]]</f>
        <v>5.34941153575E-7</v>
      </c>
      <c r="CC226" s="10">
        <f>3/24000000*OO[[#This Row],[137 (06JUL1985 00:00:00)-Water Temperature (C)]]*OO[[#This Row],[79]]</f>
        <v>5.0233763727224993E-7</v>
      </c>
      <c r="CD226" s="10">
        <f>3/24000000*OO[[#This Row],[138 (06JUL1985 03:00:00)-Water Temperature (C)]]*OO[[#This Row],[80]]</f>
        <v>4.7688622232162501E-7</v>
      </c>
      <c r="CE226" s="10">
        <f>3/24000000*OO[[#This Row],[139 (06JUL1985 06:00:00)-Water Temperature (C)]]*OO[[#This Row],[81]]</f>
        <v>4.5482821199374998E-7</v>
      </c>
      <c r="CF226" s="10">
        <f>3/24000000*OO[[#This Row],[140 (06JUL1985 09:00:00)-Water Temperature (C)]]*OO[[#This Row],[82]]</f>
        <v>4.4663162506900003E-7</v>
      </c>
      <c r="CG226" s="10">
        <f>3/24000000*OO[[#This Row],[141 (06JUL1985 12:00:00)-Water Temperature (C)]]*OO[[#This Row],[83]]</f>
        <v>4.3824939983637493E-7</v>
      </c>
      <c r="CH226" s="10">
        <f>3/24000000*OO[[#This Row],[142 (06JUL1985 15:00:00)-Water Temperature (C)]]*OO[[#This Row],[84]]</f>
        <v>4.2954464500937494E-7</v>
      </c>
      <c r="CI226" s="10">
        <f>3/24000000*OO[[#This Row],[143 (06JUL1985 18:00:00)-Water Temperature (C)]]*OO[[#This Row],[85]]</f>
        <v>4.1936854780800003E-7</v>
      </c>
      <c r="CJ226" s="10">
        <f>3/24000000*OO[[#This Row],[144 (06JUL1985 21:00:00)-Water Temperature (C)]]*OO[[#This Row],[86]]</f>
        <v>4.0466104130062501E-7</v>
      </c>
      <c r="CK226" s="10">
        <f>3/24000000*OO[[#This Row],[145 (07JUL1985 00:00:00)-Water Temperature (C)]]*OO[[#This Row],[87]]</f>
        <v>3.8825636330299994E-7</v>
      </c>
      <c r="CL226" s="10">
        <f>3/24000000*OO[[#This Row],[146 (07JUL1985 03:00:00)-Water Temperature (C)]]*OO[[#This Row],[88]]</f>
        <v>3.7701402399375001E-7</v>
      </c>
      <c r="CM226" s="10">
        <f>3/24000000*OO[[#This Row],[147 (07JUL1985 06:00:00)-Water Temperature (C)]]*OO[[#This Row],[89]]</f>
        <v>3.6709844524500001E-7</v>
      </c>
      <c r="CN226" s="10">
        <f>3/24000000*OO[[#This Row],[148 (07JUL1985 09:00:00)-Water Temperature (C)]]*OO[[#This Row],[90]]</f>
        <v>3.6315643411500003E-7</v>
      </c>
      <c r="CO226" s="10">
        <f>3/24000000*OO[[#This Row],[149 (07JUL1985 12:00:00)-Water Temperature (C)]]*OO[[#This Row],[91]]</f>
        <v>3.4837508838549996E-7</v>
      </c>
      <c r="CP226" s="10">
        <f>3/24000000*OO[[#This Row],[150 (07JUL1985 15:00:00)-Water Temperature (C)]]*OO[[#This Row],[92]]</f>
        <v>3.3941494941999996E-7</v>
      </c>
      <c r="CQ226" s="10">
        <f>3/24000000*OO[[#This Row],[151 (07JUL1985 18:00:00)-Water Temperature (C)]]*OO[[#This Row],[93]]</f>
        <v>3.3061763466875001E-7</v>
      </c>
      <c r="CR226" s="10">
        <f>3/24000000*OO[[#This Row],[152 (07JUL1985 21:00:00)-Water Temperature (C)]]*OO[[#This Row],[94]]</f>
        <v>3.1889161676137494E-7</v>
      </c>
      <c r="CS226" s="10">
        <f>3/24000000*OO[[#This Row],[153 (08JUL1985 00:00:00)-Water Temperature (C)]]*OO[[#This Row],[95]]</f>
        <v>3.065334058035E-7</v>
      </c>
      <c r="CT226" s="10">
        <f>3/24000000*OO[[#This Row],[154 (08JUL1985 03:00:00)-Water Temperature (C)]]*OO[[#This Row],[96]]</f>
        <v>2.9562935903999998E-7</v>
      </c>
      <c r="CU226" s="10">
        <f>3/24000000*OO[[#This Row],[155 (08JUL1985 06:00:00)-Water Temperature (C)]]*OO[[#This Row],[97]]</f>
        <v>2.8625620055287498E-7</v>
      </c>
      <c r="CV226" s="10">
        <f>3/24000000*OO[[#This Row],[156 (08JUL1985 09:00:00)-Water Temperature (C)]]*OO[[#This Row],[98]]</f>
        <v>2.8404767079324998E-7</v>
      </c>
      <c r="CW226" s="10">
        <f>3/24000000*OO[[#This Row],[157 (08JUL1985 12:00:00)-Water Temperature (C)]]*OO[[#This Row],[99]]</f>
        <v>2.8092923815612496E-7</v>
      </c>
    </row>
    <row r="227" spans="1:101" x14ac:dyDescent="0.35">
      <c r="A227" t="s">
        <v>233</v>
      </c>
      <c r="B227">
        <v>881.04880000000003</v>
      </c>
      <c r="C227" s="10">
        <f>3/24*OO[[#This Row],[59 (26JUN1985 06:00:00)-Water Temperature (C)]]*OO[[#This Row],[1]]/SUM(OO[1])</f>
        <v>0</v>
      </c>
      <c r="D227" s="10">
        <f>3/24*OO[[#This Row],[60 (26JUN1985 09:00:00)-Water Temperature (C)]]*OO[[#This Row],[2]]/SUM(OO[2])</f>
        <v>0</v>
      </c>
      <c r="E227" s="10">
        <f>3/24*OO[[#This Row],[61 (26JUN1985 12:00:00)-Water Temperature (C)]]*OO[[#This Row],[3]]/SUM(OO[3])</f>
        <v>0</v>
      </c>
      <c r="F227" s="10">
        <f>3/24*OO[[#This Row],[62 (26JUN1985 15:00:00)-Water Temperature (C)]]*OO[[#This Row],[4]]/SUM(OO[4])</f>
        <v>0</v>
      </c>
      <c r="G227" s="10">
        <f>3/24*OO[[#This Row],[63 (26JUN1985 18:00:00)-Water Temperature (C)]]*OO[[#This Row],[5]]/SUM(OO[5])</f>
        <v>0</v>
      </c>
      <c r="H227" s="10">
        <f>3/24*OO[[#This Row],[64 (26JUN1985 21:00:00)-Water Temperature (C)]]*OO[[#This Row],[6]]/SUM(OO[6])</f>
        <v>0</v>
      </c>
      <c r="I227" s="10">
        <f>3/24*OO[[#This Row],[65 (27JUN1985 00:00:00)-Water Temperature (C)]]*OO[[#This Row],[7]]/SUM(OO[7])</f>
        <v>0</v>
      </c>
      <c r="J227" s="10">
        <f>3/24*OO[[#This Row],[66 (27JUN1985 03:00:00)-Water Temperature (C)]]*OO[[#This Row],[8]]/SUM(OO[8])</f>
        <v>0</v>
      </c>
      <c r="K227" s="10">
        <f>3/24*OO[[#This Row],[67 (27JUN1985 06:00:00)-Water Temperature (C)]]*OO[[#This Row],[9]]/SUM(OO[9])</f>
        <v>4.7608602099176784E-44</v>
      </c>
      <c r="L227" s="10">
        <f>3/24*OO[[#This Row],[68 (27JUN1985 09:00:00)-Water Temperature (C)]]*OO[[#This Row],[10]]/SUM(OO[10])</f>
        <v>2.2280486737725102E-32</v>
      </c>
      <c r="M227" s="10">
        <f>3/24*OO[[#This Row],[69 (27JUN1985 12:00:00)-Water Temperature (C)]]*OO[[#This Row],[11]]/SUM(OO[11])</f>
        <v>1.2782116861157818E-20</v>
      </c>
      <c r="N227" s="10">
        <f>3/24*OO[[#This Row],[70 (27JUN1985 15:00:00)-Water Temperature (C)]]*OO[[#This Row],[12]]/SUM(OO[12])</f>
        <v>3.3439009291503162E-12</v>
      </c>
      <c r="O227" s="10">
        <f>3/24*OO[[#This Row],[71 (27JUN1985 18:00:00)-Water Temperature (C)]]*OO[[#This Row],[13]]/SUM(OO[13])</f>
        <v>3.4984903900979606E-8</v>
      </c>
      <c r="P227" s="10">
        <f>3/24*OO[[#This Row],[72 (27JUN1985 21:00:00)-Water Temperature (C)]]*OO[[#This Row],[14]]/SUM(OO[14])</f>
        <v>1.0739017532540852E-5</v>
      </c>
      <c r="Q227" s="10">
        <f>3/24*OO[[#This Row],[73 (28JUN1985 00:00:00)-Water Temperature (C)]]*OO[[#This Row],[15]]/SUM(OO[15])</f>
        <v>5.0884157103811773E-4</v>
      </c>
      <c r="R227" s="10">
        <f>3/24*OO[[#This Row],[74 (28JUN1985 03:00:00)-Water Temperature (C)]]*OO[[#This Row],[16]]/SUM(OO[16])</f>
        <v>6.3685485944582482E-3</v>
      </c>
      <c r="S227" s="10">
        <f>3/24*OO[[#This Row],[75 (28JUN1985 06:00:00)-Water Temperature (C)]]*OO[[#This Row],[17]]/SUM(OO[17])</f>
        <v>2.8491684114572657E-2</v>
      </c>
      <c r="T227" s="10">
        <f>3/24*OO[[#This Row],[76 (28JUN1985 09:00:00)-Water Temperature (C)]]*OO[[#This Row],[18]]/SUM(OO[18])</f>
        <v>5.6443384357096442E-2</v>
      </c>
      <c r="U227" s="10">
        <f>3/24*OO[[#This Row],[77 (28JUN1985 12:00:00)-Water Temperature (C)]]*OO[[#This Row],[19]]/SUM(OO[19])</f>
        <v>5.6488802237329057E-2</v>
      </c>
      <c r="V227" s="10">
        <f>3/24000000*OO[[#This Row],[78 (28JUN1985 15:00:00)-Water Temperature (C)]]*OO[[#This Row],[20]]</f>
        <v>3.2006017424287492E-2</v>
      </c>
      <c r="W227" s="10">
        <f>3/24000000*OO[[#This Row],[79 (28JUN1985 18:00:00)-Water Temperature (C)]]*OO[[#This Row],[21]]</f>
        <v>1.1139654563025E-2</v>
      </c>
      <c r="X227" s="10">
        <f>3/24000000*OO[[#This Row],[80 (28JUN1985 21:00:00)-Water Temperature (C)]]*OO[[#This Row],[22]]</f>
        <v>2.6002847258624999E-3</v>
      </c>
      <c r="Y227" s="10">
        <f>3/24000000*OO[[#This Row],[81 (29JUN1985 00:00:00)-Water Temperature (C)]]*OO[[#This Row],[23]]</f>
        <v>4.6277462606012496E-4</v>
      </c>
      <c r="Z227" s="10">
        <f>3/24000000*OO[[#This Row],[82 (29JUN1985 03:00:00)-Water Temperature (C)]]*OO[[#This Row],[24]]</f>
        <v>9.1118004956674981E-5</v>
      </c>
      <c r="AA227" s="10">
        <f>3/24000000*OO[[#This Row],[83 (29JUN1985 06:00:00)-Water Temperature (C)]]*OO[[#This Row],[25]]</f>
        <v>3.8579360137499993E-5</v>
      </c>
      <c r="AB227" s="10">
        <f>3/24000000*OO[[#This Row],[84 (29JUN1985 09:00:00)-Water Temperature (C)]]*OO[[#This Row],[26]]</f>
        <v>3.0523032468125003E-5</v>
      </c>
      <c r="AC227" s="10">
        <f>3/24000000*OO[[#This Row],[85 (29JUN1985 12:00:00)-Water Temperature (C)]]*OO[[#This Row],[27]]</f>
        <v>2.8041875134700002E-5</v>
      </c>
      <c r="AD227" s="10">
        <f>3/24000000*OO[[#This Row],[86 (29JUN1985 15:00:00)-Water Temperature (C)]]*OO[[#This Row],[28]]</f>
        <v>2.6807577405624994E-5</v>
      </c>
      <c r="AE227" s="10">
        <f>3/24000000*OO[[#This Row],[88 (29JUN1985 21:00:00)-Water Temperature (C)]]*OO[[#This Row],[30]]</f>
        <v>2.4261074508562498E-5</v>
      </c>
      <c r="AF227" s="10">
        <f>3/24000000*OO[[#This Row],[88 (29JUN1985 21:00:00)-Water Temperature (C)]]*OO[[#This Row],[30]]</f>
        <v>2.4261074508562498E-5</v>
      </c>
      <c r="AG227" s="10">
        <f>3/24000000*OO[[#This Row],[89 (30JUN1985 00:00:00)-Water Temperature (C)]]*OO[[#This Row],[31]]</f>
        <v>2.2202590295987494E-5</v>
      </c>
      <c r="AH227" s="10">
        <f>3/24000000*OO[[#This Row],[90 (30JUN1985 03:00:00)-Water Temperature (C)]]*OO[[#This Row],[32]]</f>
        <v>2.0082114053279996E-5</v>
      </c>
      <c r="AI227" s="10">
        <f>3/24000000*OO[[#This Row],[91 (30JUN1985 06:00:00)-Water Temperature (C)]]*OO[[#This Row],[33]]</f>
        <v>1.827972218898E-5</v>
      </c>
      <c r="AJ227" s="10">
        <f>3/24000000*OO[[#This Row],[92 (30JUN1985 09:00:00)-Water Temperature (C)]]*OO[[#This Row],[34]]</f>
        <v>1.7575809000243749E-5</v>
      </c>
      <c r="AK227" s="10">
        <f>3/24000000*OO[[#This Row],[93 (30JUN1985 12:00:00)-Water Temperature (C)]]*OO[[#This Row],[35]]</f>
        <v>1.7774557764509997E-5</v>
      </c>
      <c r="AL227" s="10">
        <f>3/24000000*OO[[#This Row],[94 (30JUN1985 15:00:00)-Water Temperature (C)]]*OO[[#This Row],[36]]</f>
        <v>1.8847517985862496E-5</v>
      </c>
      <c r="AM227" s="10">
        <f>3/24000000*OO[[#This Row],[95 (30JUN1985 18:00:00)-Water Temperature (C)]]*OO[[#This Row],[37]]</f>
        <v>2.0252013746099997E-5</v>
      </c>
      <c r="AN227" s="10">
        <f>3/24000000*OO[[#This Row],[96 (30JUN1985 21:00:00)-Water Temperature (C)]]*OO[[#This Row],[38]]</f>
        <v>2.0825130064511249E-5</v>
      </c>
      <c r="AO227" s="10">
        <f>3/24000000*OO[[#This Row],[97 (01JUL1985 00:00:00)-Water Temperature (C)]]*OO[[#This Row],[39]]</f>
        <v>2.0200421934687496E-5</v>
      </c>
      <c r="AP227" s="10">
        <f>3/24000000*OO[[#This Row],[98 (01JUL1985 03:00:00)-Water Temperature (C)]]*OO[[#This Row],[40]]</f>
        <v>1.88897154699075E-5</v>
      </c>
      <c r="AQ227" s="10">
        <f>3/24000000*OO[[#This Row],[99 (01JUL1985 06:00:00)-Water Temperature (C)]]*OO[[#This Row],[41]]</f>
        <v>1.7323471887299997E-5</v>
      </c>
      <c r="AR227" s="10">
        <f>3/24000000*OO[[#This Row],[100 (01JUL1985 09:00:00)-Water Temperature (C)]]*OO[[#This Row],[42]]</f>
        <v>1.6220988631875001E-5</v>
      </c>
      <c r="AS227" s="10">
        <f>3/24000000*OO[[#This Row],[101 (01JUL1985 12:00:00)-Water Temperature (C)]]*OO[[#This Row],[43]]</f>
        <v>1.5235746610259999E-5</v>
      </c>
      <c r="AT227" s="10">
        <f>3/24000000*OO[[#This Row],[102 (01JUL1985 15:00:00)-Water Temperature (C)]]*OO[[#This Row],[44]]</f>
        <v>1.4286717961721249E-5</v>
      </c>
      <c r="AU227" s="10">
        <f>3/24000000*OO[[#This Row],[103 (01JUL1985 18:00:00)-Water Temperature (C)]]*OO[[#This Row],[45]]</f>
        <v>1.3445318856200001E-5</v>
      </c>
      <c r="AV227" s="10">
        <f>3/24000000*OO[[#This Row],[104 (01JUL1985 21:00:00)-Water Temperature (C)]]*OO[[#This Row],[46]]</f>
        <v>1.2445801531559998E-5</v>
      </c>
      <c r="AW227" s="10">
        <f>3/24000000*OO[[#This Row],[105 (02JUL1985 00:00:00)-Water Temperature (C)]]*OO[[#This Row],[47]]</f>
        <v>1.1398703918822501E-5</v>
      </c>
      <c r="AX227" s="10">
        <f>3/24000000*OO[[#This Row],[106 (02JUL1985 03:00:00)-Water Temperature (C)]]*OO[[#This Row],[48]]</f>
        <v>1.0374623902318751E-5</v>
      </c>
      <c r="AY227" s="10">
        <f>3/24000000*OO[[#This Row],[107 (02JUL1985 06:00:00)-Water Temperature (C)]]*OO[[#This Row],[49]]</f>
        <v>9.355298276475001E-6</v>
      </c>
      <c r="AZ227" s="10">
        <f>3/24000000*OO[[#This Row],[108 (02JUL1985 09:00:00)-Water Temperature (C)]]*OO[[#This Row],[50]]</f>
        <v>8.4426280264199988E-6</v>
      </c>
      <c r="BA227" s="10">
        <f>3/24000000*OO[[#This Row],[109 (02JUL1985 12:00:00)-Water Temperature (C)]]*OO[[#This Row],[51]]</f>
        <v>7.7520382739487479E-6</v>
      </c>
      <c r="BB227" s="10">
        <f>3/24000000*OO[[#This Row],[110 (02JUL1985 15:00:00)-Water Temperature (C)]]*OO[[#This Row],[52]]</f>
        <v>7.0745060173525003E-6</v>
      </c>
      <c r="BC227" s="10">
        <f>3/24000000*OO[[#This Row],[111 (02JUL1985 18:00:00)-Water Temperature (C)]]*OO[[#This Row],[53]]</f>
        <v>6.4810090188000004E-6</v>
      </c>
      <c r="BD227" s="10">
        <f>3/24000000*OO[[#This Row],[112 (02JUL1985 21:00:00)-Water Temperature (C)]]*OO[[#This Row],[54]]</f>
        <v>5.9069392710124988E-6</v>
      </c>
      <c r="BE227" s="10">
        <f>3/24000000*OO[[#This Row],[113 (03JUL1985 00:00:00)-Water Temperature (C)]]*OO[[#This Row],[55]]</f>
        <v>5.4084336946200004E-6</v>
      </c>
      <c r="BF227" s="10">
        <f>3/24000000*OO[[#This Row],[114 (03JUL1985 03:00:00)-Water Temperature (C)]]*OO[[#This Row],[56]]</f>
        <v>4.9173764421599999E-6</v>
      </c>
      <c r="BG227" s="10">
        <f>3/24000000*OO[[#This Row],[115 (03JUL1985 06:00:00)-Water Temperature (C)]]*OO[[#This Row],[57]]</f>
        <v>4.4019808079975006E-6</v>
      </c>
      <c r="BH227" s="10">
        <f>3/24000000*OO[[#This Row],[116 (03JUL1985 09:00:00)-Water Temperature (C)]]*OO[[#This Row],[58]]</f>
        <v>3.9206205761124998E-6</v>
      </c>
      <c r="BI227" s="10">
        <f>3/24000000*OO[[#This Row],[117 (03JUL1985 12:00:00)-Water Temperature (C)]]*OO[[#This Row],[59]]</f>
        <v>3.5119700043862504E-6</v>
      </c>
      <c r="BJ227" s="10">
        <f>3/24000000*OO[[#This Row],[118 (03JUL1985 15:00:00)-Water Temperature (C)]]*OO[[#This Row],[60]]</f>
        <v>3.1213532032450005E-6</v>
      </c>
      <c r="BK227" s="10">
        <f>3/24000000*OO[[#This Row],[119 (03JUL1985 18:00:00)-Water Temperature (C)]]*OO[[#This Row],[61]]</f>
        <v>2.7778018514399997E-6</v>
      </c>
      <c r="BL227" s="10">
        <f>3/24000000*OO[[#This Row],[120 (03JUL1985 21:00:00)-Water Temperature (C)]]*OO[[#This Row],[62]]</f>
        <v>2.4156652934437502E-6</v>
      </c>
      <c r="BM227" s="10">
        <f>3/24000000*OO[[#This Row],[121 (04JUL1985 00:00:00)-Water Temperature (C)]]*OO[[#This Row],[63]]</f>
        <v>2.0690928718461252E-6</v>
      </c>
      <c r="BN227" s="10">
        <f>3/24000000*OO[[#This Row],[122 (04JUL1985 03:00:00)-Water Temperature (C)]]*OO[[#This Row],[64]]</f>
        <v>1.7509229628030001E-6</v>
      </c>
      <c r="BO227" s="10">
        <f>3/24000000*OO[[#This Row],[123 (04JUL1985 06:00:00)-Water Temperature (C)]]*OO[[#This Row],[65]]</f>
        <v>1.44584219156125E-6</v>
      </c>
      <c r="BP227" s="10">
        <f>3/24000000*OO[[#This Row],[124 (04JUL1985 09:00:00)-Water Temperature (C)]]*OO[[#This Row],[66]]</f>
        <v>1.1951971145981248E-6</v>
      </c>
      <c r="BQ227" s="10">
        <f>3/24000000*OO[[#This Row],[125 (04JUL1985 12:00:00)-Water Temperature (C)]]*OO[[#This Row],[67]]</f>
        <v>9.7689906711337496E-7</v>
      </c>
      <c r="BR227" s="10">
        <f>3/24000000*OO[[#This Row],[126 (04JUL1985 15:00:00)-Water Temperature (C)]]*OO[[#This Row],[68]]</f>
        <v>7.9770928201249999E-7</v>
      </c>
      <c r="BS227" s="10">
        <f>3/24000000*OO[[#This Row],[127 (04JUL1985 18:00:00)-Water Temperature (C)]]*OO[[#This Row],[69]]</f>
        <v>6.7631656438625003E-7</v>
      </c>
      <c r="BT227" s="10">
        <f>3/24000000*OO[[#This Row],[128 (04JUL1985 21:00:00)-Water Temperature (C)]]*OO[[#This Row],[70]]</f>
        <v>5.8622617947425003E-7</v>
      </c>
      <c r="BU227" s="10">
        <f>3/24000000*OO[[#This Row],[129 (05JUL1985 00:00:00)-Water Temperature (C)]]*OO[[#This Row],[71]]</f>
        <v>5.1179611217175001E-7</v>
      </c>
      <c r="BV227" s="10">
        <f>3/24000000*OO[[#This Row],[130 (05JUL1985 03:00:00)-Water Temperature (C)]]*OO[[#This Row],[72]]</f>
        <v>4.5699622306300002E-7</v>
      </c>
      <c r="BW227" s="10">
        <f>3/24000000*OO[[#This Row],[131 (05JUL1985 06:00:00)-Water Temperature (C)]]*OO[[#This Row],[73]]</f>
        <v>4.1413962271962493E-7</v>
      </c>
      <c r="BX227" s="10">
        <f>3/24000000*OO[[#This Row],[132 (05JUL1985 09:00:00)-Water Temperature (C)]]*OO[[#This Row],[74]]</f>
        <v>3.8975091157074999E-7</v>
      </c>
      <c r="BY227" s="10">
        <f>3/24000000*OO[[#This Row],[133 (05JUL1985 12:00:00)-Water Temperature (C)]]*OO[[#This Row],[75]]</f>
        <v>3.6940112259749991E-7</v>
      </c>
      <c r="BZ227" s="10">
        <f>3/24000000*OO[[#This Row],[134 (05JUL1985 15:00:00)-Water Temperature (C)]]*OO[[#This Row],[76]]</f>
        <v>3.51119510319375E-7</v>
      </c>
      <c r="CA227" s="10">
        <f>3/24000000*OO[[#This Row],[135 (05JUL1985 18:00:00)-Water Temperature (C)]]*OO[[#This Row],[77]]</f>
        <v>3.3537882389200002E-7</v>
      </c>
      <c r="CB227" s="10">
        <f>3/24000000*OO[[#This Row],[136 (05JUL1985 21:00:00)-Water Temperature (C)]]*OO[[#This Row],[78]]</f>
        <v>3.1608989664224999E-7</v>
      </c>
      <c r="CC227" s="10">
        <f>3/24000000*OO[[#This Row],[137 (06JUL1985 00:00:00)-Water Temperature (C)]]*OO[[#This Row],[79]]</f>
        <v>2.9637026243100001E-7</v>
      </c>
      <c r="CD227" s="10">
        <f>3/24000000*OO[[#This Row],[138 (06JUL1985 03:00:00)-Water Temperature (C)]]*OO[[#This Row],[80]]</f>
        <v>2.8118150784862499E-7</v>
      </c>
      <c r="CE227" s="10">
        <f>3/24000000*OO[[#This Row],[139 (06JUL1985 06:00:00)-Water Temperature (C)]]*OO[[#This Row],[81]]</f>
        <v>2.6842394881575E-7</v>
      </c>
      <c r="CF227" s="10">
        <f>3/24000000*OO[[#This Row],[140 (06JUL1985 09:00:00)-Water Temperature (C)]]*OO[[#This Row],[82]]</f>
        <v>2.6386445178799997E-7</v>
      </c>
      <c r="CG227" s="10">
        <f>3/24000000*OO[[#This Row],[141 (06JUL1985 12:00:00)-Water Temperature (C)]]*OO[[#This Row],[83]]</f>
        <v>2.5916993508400003E-7</v>
      </c>
      <c r="CH227" s="10">
        <f>3/24000000*OO[[#This Row],[142 (06JUL1985 15:00:00)-Water Temperature (C)]]*OO[[#This Row],[84]]</f>
        <v>2.5396948859849997E-7</v>
      </c>
      <c r="CI227" s="10">
        <f>3/24000000*OO[[#This Row],[143 (06JUL1985 18:00:00)-Water Temperature (C)]]*OO[[#This Row],[85]]</f>
        <v>2.4773826160372497E-7</v>
      </c>
      <c r="CJ227" s="10">
        <f>3/24000000*OO[[#This Row],[144 (06JUL1985 21:00:00)-Water Temperature (C)]]*OO[[#This Row],[86]]</f>
        <v>2.3861505530312499E-7</v>
      </c>
      <c r="CK227" s="10">
        <f>3/24000000*OO[[#This Row],[145 (07JUL1985 00:00:00)-Water Temperature (C)]]*OO[[#This Row],[87]]</f>
        <v>2.2856255551814997E-7</v>
      </c>
      <c r="CL227" s="10">
        <f>3/24000000*OO[[#This Row],[146 (07JUL1985 03:00:00)-Water Temperature (C)]]*OO[[#This Row],[88]]</f>
        <v>2.21773964969025E-7</v>
      </c>
      <c r="CM227" s="10">
        <f>3/24000000*OO[[#This Row],[147 (07JUL1985 06:00:00)-Water Temperature (C)]]*OO[[#This Row],[89]]</f>
        <v>2.1615209251911251E-7</v>
      </c>
      <c r="CN227" s="10">
        <f>3/24000000*OO[[#This Row],[148 (07JUL1985 09:00:00)-Water Temperature (C)]]*OO[[#This Row],[90]]</f>
        <v>2.1410929795903748E-7</v>
      </c>
      <c r="CO227" s="10">
        <f>3/24000000*OO[[#This Row],[149 (07JUL1985 12:00:00)-Water Temperature (C)]]*OO[[#This Row],[91]]</f>
        <v>2.05721082177E-7</v>
      </c>
      <c r="CP227" s="10">
        <f>3/24000000*OO[[#This Row],[150 (07JUL1985 15:00:00)-Water Temperature (C)]]*OO[[#This Row],[92]]</f>
        <v>2.0043027797204998E-7</v>
      </c>
      <c r="CQ227" s="10">
        <f>3/24000000*OO[[#This Row],[151 (07JUL1985 18:00:00)-Water Temperature (C)]]*OO[[#This Row],[93]]</f>
        <v>1.9512657372168749E-7</v>
      </c>
      <c r="CR227" s="10">
        <f>3/24000000*OO[[#This Row],[152 (07JUL1985 21:00:00)-Water Temperature (C)]]*OO[[#This Row],[94]]</f>
        <v>1.879159509968E-7</v>
      </c>
      <c r="CS227" s="10">
        <f>3/24000000*OO[[#This Row],[153 (08JUL1985 00:00:00)-Water Temperature (C)]]*OO[[#This Row],[95]]</f>
        <v>1.8040118173117498E-7</v>
      </c>
      <c r="CT227" s="10">
        <f>3/24000000*OO[[#This Row],[154 (08JUL1985 03:00:00)-Water Temperature (C)]]*OO[[#This Row],[96]]</f>
        <v>1.7391166705118748E-7</v>
      </c>
      <c r="CU227" s="10">
        <f>3/24000000*OO[[#This Row],[155 (08JUL1985 06:00:00)-Water Temperature (C)]]*OO[[#This Row],[97]]</f>
        <v>1.6857847606665003E-7</v>
      </c>
      <c r="CV227" s="10">
        <f>3/24000000*OO[[#This Row],[156 (08JUL1985 09:00:00)-Water Temperature (C)]]*OO[[#This Row],[98]]</f>
        <v>1.6750961437390001E-7</v>
      </c>
      <c r="CW227" s="10">
        <f>3/24000000*OO[[#This Row],[157 (08JUL1985 12:00:00)-Water Temperature (C)]]*OO[[#This Row],[99]]</f>
        <v>1.6589074187499996E-7</v>
      </c>
    </row>
    <row r="228" spans="1:101" x14ac:dyDescent="0.35">
      <c r="A228" t="s">
        <v>234</v>
      </c>
      <c r="B228">
        <v>864.553</v>
      </c>
      <c r="C228" s="10">
        <f>3/24*OO[[#This Row],[59 (26JUN1985 06:00:00)-Water Temperature (C)]]*OO[[#This Row],[1]]/SUM(OO[1])</f>
        <v>0</v>
      </c>
      <c r="D228" s="10">
        <f>3/24*OO[[#This Row],[60 (26JUN1985 09:00:00)-Water Temperature (C)]]*OO[[#This Row],[2]]/SUM(OO[2])</f>
        <v>0</v>
      </c>
      <c r="E228" s="10">
        <f>3/24*OO[[#This Row],[61 (26JUN1985 12:00:00)-Water Temperature (C)]]*OO[[#This Row],[3]]/SUM(OO[3])</f>
        <v>0</v>
      </c>
      <c r="F228" s="10">
        <f>3/24*OO[[#This Row],[62 (26JUN1985 15:00:00)-Water Temperature (C)]]*OO[[#This Row],[4]]/SUM(OO[4])</f>
        <v>0</v>
      </c>
      <c r="G228" s="10">
        <f>3/24*OO[[#This Row],[63 (26JUN1985 18:00:00)-Water Temperature (C)]]*OO[[#This Row],[5]]/SUM(OO[5])</f>
        <v>0</v>
      </c>
      <c r="H228" s="10">
        <f>3/24*OO[[#This Row],[64 (26JUN1985 21:00:00)-Water Temperature (C)]]*OO[[#This Row],[6]]/SUM(OO[6])</f>
        <v>0</v>
      </c>
      <c r="I228" s="10">
        <f>3/24*OO[[#This Row],[65 (27JUN1985 00:00:00)-Water Temperature (C)]]*OO[[#This Row],[7]]/SUM(OO[7])</f>
        <v>0</v>
      </c>
      <c r="J228" s="10">
        <f>3/24*OO[[#This Row],[66 (27JUN1985 03:00:00)-Water Temperature (C)]]*OO[[#This Row],[8]]/SUM(OO[8])</f>
        <v>0</v>
      </c>
      <c r="K228" s="10">
        <f>3/24*OO[[#This Row],[67 (27JUN1985 06:00:00)-Water Temperature (C)]]*OO[[#This Row],[9]]/SUM(OO[9])</f>
        <v>0</v>
      </c>
      <c r="L228" s="10">
        <f>3/24*OO[[#This Row],[68 (27JUN1985 09:00:00)-Water Temperature (C)]]*OO[[#This Row],[10]]/SUM(OO[10])</f>
        <v>3.4140277268043965E-33</v>
      </c>
      <c r="M228" s="10">
        <f>3/24*OO[[#This Row],[69 (27JUN1985 12:00:00)-Water Temperature (C)]]*OO[[#This Row],[11]]/SUM(OO[11])</f>
        <v>1.5651413541339949E-21</v>
      </c>
      <c r="N228" s="10">
        <f>3/24*OO[[#This Row],[70 (27JUN1985 15:00:00)-Water Temperature (C)]]*OO[[#This Row],[12]]/SUM(OO[12])</f>
        <v>1.2820287667229313E-12</v>
      </c>
      <c r="O228" s="10">
        <f>3/24*OO[[#This Row],[71 (27JUN1985 18:00:00)-Water Temperature (C)]]*OO[[#This Row],[13]]/SUM(OO[13])</f>
        <v>2.0031526302107259E-8</v>
      </c>
      <c r="P228" s="10">
        <f>3/24*OO[[#This Row],[72 (27JUN1985 21:00:00)-Water Temperature (C)]]*OO[[#This Row],[14]]/SUM(OO[14])</f>
        <v>7.1189757261412446E-6</v>
      </c>
      <c r="Q228" s="10">
        <f>3/24*OO[[#This Row],[73 (28JUN1985 00:00:00)-Water Temperature (C)]]*OO[[#This Row],[15]]/SUM(OO[15])</f>
        <v>3.7463924321474393E-4</v>
      </c>
      <c r="R228" s="10">
        <f>3/24*OO[[#This Row],[74 (28JUN1985 03:00:00)-Water Temperature (C)]]*OO[[#This Row],[16]]/SUM(OO[16])</f>
        <v>5.0988001919528283E-3</v>
      </c>
      <c r="S228" s="10">
        <f>3/24*OO[[#This Row],[75 (28JUN1985 06:00:00)-Water Temperature (C)]]*OO[[#This Row],[17]]/SUM(OO[17])</f>
        <v>2.4479540755806519E-2</v>
      </c>
      <c r="T228" s="10">
        <f>3/24*OO[[#This Row],[76 (28JUN1985 09:00:00)-Water Temperature (C)]]*OO[[#This Row],[18]]/SUM(OO[18])</f>
        <v>5.1521678208238122E-2</v>
      </c>
      <c r="U228" s="10">
        <f>3/24*OO[[#This Row],[77 (28JUN1985 12:00:00)-Water Temperature (C)]]*OO[[#This Row],[19]]/SUM(OO[19])</f>
        <v>5.4358718326680308E-2</v>
      </c>
      <c r="V228" s="10">
        <f>3/24000000*OO[[#This Row],[78 (28JUN1985 15:00:00)-Water Temperature (C)]]*OO[[#This Row],[20]]</f>
        <v>3.2293078062899994E-2</v>
      </c>
      <c r="W228" s="10">
        <f>3/24000000*OO[[#This Row],[79 (28JUN1985 18:00:00)-Water Temperature (C)]]*OO[[#This Row],[21]]</f>
        <v>1.1714050882875001E-2</v>
      </c>
      <c r="X228" s="10">
        <f>3/24000000*OO[[#This Row],[80 (28JUN1985 21:00:00)-Water Temperature (C)]]*OO[[#This Row],[22]]</f>
        <v>2.8317620148262499E-3</v>
      </c>
      <c r="Y228" s="10">
        <f>3/24000000*OO[[#This Row],[81 (29JUN1985 00:00:00)-Water Temperature (C)]]*OO[[#This Row],[23]]</f>
        <v>5.1391179388849989E-4</v>
      </c>
      <c r="Z228" s="10">
        <f>3/24000000*OO[[#This Row],[82 (29JUN1985 03:00:00)-Water Temperature (C)]]*OO[[#This Row],[24]]</f>
        <v>9.7831968411674994E-5</v>
      </c>
      <c r="AA228" s="10">
        <f>3/24000000*OO[[#This Row],[83 (29JUN1985 06:00:00)-Water Temperature (C)]]*OO[[#This Row],[25]]</f>
        <v>3.8270327282549997E-5</v>
      </c>
      <c r="AB228" s="10">
        <f>3/24000000*OO[[#This Row],[84 (29JUN1985 09:00:00)-Water Temperature (C)]]*OO[[#This Row],[26]]</f>
        <v>2.9414133960749997E-5</v>
      </c>
      <c r="AC228" s="10">
        <f>3/24000000*OO[[#This Row],[85 (29JUN1985 12:00:00)-Water Temperature (C)]]*OO[[#This Row],[27]]</f>
        <v>2.6885279957624998E-5</v>
      </c>
      <c r="AD228" s="10">
        <f>3/24000000*OO[[#This Row],[86 (29JUN1985 15:00:00)-Water Temperature (C)]]*OO[[#This Row],[28]]</f>
        <v>2.5705940468999995E-5</v>
      </c>
      <c r="AE228" s="10">
        <f>3/24000000*OO[[#This Row],[88 (29JUN1985 21:00:00)-Water Temperature (C)]]*OO[[#This Row],[30]]</f>
        <v>2.3387980428324997E-5</v>
      </c>
      <c r="AF228" s="10">
        <f>3/24000000*OO[[#This Row],[88 (29JUN1985 21:00:00)-Water Temperature (C)]]*OO[[#This Row],[30]]</f>
        <v>2.3387980428324997E-5</v>
      </c>
      <c r="AG228" s="10">
        <f>3/24000000*OO[[#This Row],[89 (30JUN1985 00:00:00)-Water Temperature (C)]]*OO[[#This Row],[31]]</f>
        <v>2.1488372458984998E-5</v>
      </c>
      <c r="AH228" s="10">
        <f>3/24000000*OO[[#This Row],[90 (30JUN1985 03:00:00)-Water Temperature (C)]]*OO[[#This Row],[32]]</f>
        <v>1.9502743941075E-5</v>
      </c>
      <c r="AI228" s="10">
        <f>3/24000000*OO[[#This Row],[91 (30JUN1985 06:00:00)-Water Temperature (C)]]*OO[[#This Row],[33]]</f>
        <v>1.780194039505375E-5</v>
      </c>
      <c r="AJ228" s="10">
        <f>3/24000000*OO[[#This Row],[92 (30JUN1985 09:00:00)-Water Temperature (C)]]*OO[[#This Row],[34]]</f>
        <v>1.7117646969999996E-5</v>
      </c>
      <c r="AK228" s="10">
        <f>3/24000000*OO[[#This Row],[93 (30JUN1985 12:00:00)-Water Temperature (C)]]*OO[[#This Row],[35]]</f>
        <v>1.7279215190562498E-5</v>
      </c>
      <c r="AL228" s="10">
        <f>3/24000000*OO[[#This Row],[94 (30JUN1985 15:00:00)-Water Temperature (C)]]*OO[[#This Row],[36]]</f>
        <v>1.8326980899218747E-5</v>
      </c>
      <c r="AM228" s="10">
        <f>3/24000000*OO[[#This Row],[95 (30JUN1985 18:00:00)-Water Temperature (C)]]*OO[[#This Row],[37]]</f>
        <v>1.9770226647684997E-5</v>
      </c>
      <c r="AN228" s="10">
        <f>3/24000000*OO[[#This Row],[96 (30JUN1985 21:00:00)-Water Temperature (C)]]*OO[[#This Row],[38]]</f>
        <v>2.0459070749081251E-5</v>
      </c>
      <c r="AO228" s="10">
        <f>3/24000000*OO[[#This Row],[97 (01JUL1985 00:00:00)-Water Temperature (C)]]*OO[[#This Row],[39]]</f>
        <v>1.9995822860425002E-5</v>
      </c>
      <c r="AP228" s="10">
        <f>3/24000000*OO[[#This Row],[98 (01JUL1985 03:00:00)-Water Temperature (C)]]*OO[[#This Row],[40]]</f>
        <v>1.8836946102101248E-5</v>
      </c>
      <c r="AQ228" s="10">
        <f>3/24000000*OO[[#This Row],[99 (01JUL1985 06:00:00)-Water Temperature (C)]]*OO[[#This Row],[41]]</f>
        <v>1.7387199725156252E-5</v>
      </c>
      <c r="AR228" s="10">
        <f>3/24000000*OO[[#This Row],[100 (01JUL1985 09:00:00)-Water Temperature (C)]]*OO[[#This Row],[42]]</f>
        <v>1.6360440062418748E-5</v>
      </c>
      <c r="AS228" s="10">
        <f>3/24000000*OO[[#This Row],[101 (01JUL1985 12:00:00)-Water Temperature (C)]]*OO[[#This Row],[43]]</f>
        <v>1.5426606774643752E-5</v>
      </c>
      <c r="AT228" s="10">
        <f>3/24000000*OO[[#This Row],[102 (01JUL1985 15:00:00)-Water Temperature (C)]]*OO[[#This Row],[44]]</f>
        <v>1.4512703697152499E-5</v>
      </c>
      <c r="AU228" s="10">
        <f>3/24000000*OO[[#This Row],[103 (01JUL1985 18:00:00)-Water Temperature (C)]]*OO[[#This Row],[45]]</f>
        <v>1.3703503705649999E-5</v>
      </c>
      <c r="AV228" s="10">
        <f>3/24000000*OO[[#This Row],[104 (01JUL1985 21:00:00)-Water Temperature (C)]]*OO[[#This Row],[46]]</f>
        <v>1.2724233007242501E-5</v>
      </c>
      <c r="AW228" s="10">
        <f>3/24000000*OO[[#This Row],[105 (02JUL1985 00:00:00)-Water Temperature (C)]]*OO[[#This Row],[47]]</f>
        <v>1.1699118477206249E-5</v>
      </c>
      <c r="AX228" s="10">
        <f>3/24000000*OO[[#This Row],[106 (02JUL1985 03:00:00)-Water Temperature (C)]]*OO[[#This Row],[48]]</f>
        <v>1.0703389254320001E-5</v>
      </c>
      <c r="AY228" s="10">
        <f>3/24000000*OO[[#This Row],[107 (02JUL1985 06:00:00)-Water Temperature (C)]]*OO[[#This Row],[49]]</f>
        <v>9.7057782755150007E-6</v>
      </c>
      <c r="AZ228" s="10">
        <f>3/24000000*OO[[#This Row],[108 (02JUL1985 09:00:00)-Water Temperature (C)]]*OO[[#This Row],[50]]</f>
        <v>8.7893671591824992E-6</v>
      </c>
      <c r="BA228" s="10">
        <f>3/24000000*OO[[#This Row],[109 (02JUL1985 12:00:00)-Water Temperature (C)]]*OO[[#This Row],[51]]</f>
        <v>8.0920616576249995E-6</v>
      </c>
      <c r="BB228" s="10">
        <f>3/24000000*OO[[#This Row],[110 (02JUL1985 15:00:00)-Water Temperature (C)]]*OO[[#This Row],[52]]</f>
        <v>7.3994545183499995E-6</v>
      </c>
      <c r="BC228" s="10">
        <f>3/24000000*OO[[#This Row],[111 (02JUL1985 18:00:00)-Water Temperature (C)]]*OO[[#This Row],[53]]</f>
        <v>6.7850363684637506E-6</v>
      </c>
      <c r="BD228" s="10">
        <f>3/24000000*OO[[#This Row],[112 (02JUL1985 21:00:00)-Water Temperature (C)]]*OO[[#This Row],[54]]</f>
        <v>6.1921093782624992E-6</v>
      </c>
      <c r="BE228" s="10">
        <f>3/24000000*OO[[#This Row],[113 (03JUL1985 00:00:00)-Water Temperature (C)]]*OO[[#This Row],[55]]</f>
        <v>5.6794142741999998E-6</v>
      </c>
      <c r="BF228" s="10">
        <f>3/24000000*OO[[#This Row],[114 (03JUL1985 03:00:00)-Water Temperature (C)]]*OO[[#This Row],[56]]</f>
        <v>5.1803229587012499E-6</v>
      </c>
      <c r="BG228" s="10">
        <f>3/24000000*OO[[#This Row],[115 (03JUL1985 06:00:00)-Water Temperature (C)]]*OO[[#This Row],[57]]</f>
        <v>4.6555609359562496E-6</v>
      </c>
      <c r="BH228" s="10">
        <f>3/24000000*OO[[#This Row],[116 (03JUL1985 09:00:00)-Water Temperature (C)]]*OO[[#This Row],[58]]</f>
        <v>4.1546403277424992E-6</v>
      </c>
      <c r="BI228" s="10">
        <f>3/24000000*OO[[#This Row],[117 (03JUL1985 12:00:00)-Water Temperature (C)]]*OO[[#This Row],[59]]</f>
        <v>3.7282799144250002E-6</v>
      </c>
      <c r="BJ228" s="10">
        <f>3/24000000*OO[[#This Row],[118 (03JUL1985 15:00:00)-Water Temperature (C)]]*OO[[#This Row],[60]]</f>
        <v>3.3179398629975003E-6</v>
      </c>
      <c r="BK228" s="10">
        <f>3/24000000*OO[[#This Row],[119 (03JUL1985 18:00:00)-Water Temperature (C)]]*OO[[#This Row],[61]]</f>
        <v>2.9528394651412498E-6</v>
      </c>
      <c r="BL228" s="10">
        <f>3/24000000*OO[[#This Row],[120 (03JUL1985 21:00:00)-Water Temperature (C)]]*OO[[#This Row],[62]]</f>
        <v>2.5680271872449999E-6</v>
      </c>
      <c r="BM228" s="10">
        <f>3/24000000*OO[[#This Row],[121 (04JUL1985 00:00:00)-Water Temperature (C)]]*OO[[#This Row],[63]]</f>
        <v>2.2015109694199999E-6</v>
      </c>
      <c r="BN228" s="10">
        <f>3/24000000*OO[[#This Row],[122 (04JUL1985 03:00:00)-Water Temperature (C)]]*OO[[#This Row],[64]]</f>
        <v>1.8673980080512496E-6</v>
      </c>
      <c r="BO228" s="10">
        <f>3/24000000*OO[[#This Row],[123 (04JUL1985 06:00:00)-Water Temperature (C)]]*OO[[#This Row],[65]]</f>
        <v>1.547701728316875E-6</v>
      </c>
      <c r="BP228" s="10">
        <f>3/24000000*OO[[#This Row],[124 (04JUL1985 09:00:00)-Water Temperature (C)]]*OO[[#This Row],[66]]</f>
        <v>1.2836146247257499E-6</v>
      </c>
      <c r="BQ228" s="10">
        <f>3/24000000*OO[[#This Row],[125 (04JUL1985 12:00:00)-Water Temperature (C)]]*OO[[#This Row],[67]]</f>
        <v>1.0504602986189997E-6</v>
      </c>
      <c r="BR228" s="10">
        <f>3/24000000*OO[[#This Row],[126 (04JUL1985 15:00:00)-Water Temperature (C)]]*OO[[#This Row],[68]]</f>
        <v>8.5630978808650006E-7</v>
      </c>
      <c r="BS228" s="10">
        <f>3/24000000*OO[[#This Row],[127 (04JUL1985 18:00:00)-Water Temperature (C)]]*OO[[#This Row],[69]]</f>
        <v>7.2274640505637498E-7</v>
      </c>
      <c r="BT228" s="10">
        <f>3/24000000*OO[[#This Row],[128 (04JUL1985 21:00:00)-Water Temperature (C)]]*OO[[#This Row],[70]]</f>
        <v>6.2337107825999999E-7</v>
      </c>
      <c r="BU228" s="10">
        <f>3/24000000*OO[[#This Row],[129 (05JUL1985 00:00:00)-Water Temperature (C)]]*OO[[#This Row],[71]]</f>
        <v>5.4210556529249989E-7</v>
      </c>
      <c r="BV228" s="10">
        <f>3/24000000*OO[[#This Row],[130 (05JUL1985 03:00:00)-Water Temperature (C)]]*OO[[#This Row],[72]]</f>
        <v>4.8289621259037496E-7</v>
      </c>
      <c r="BW228" s="10">
        <f>3/24000000*OO[[#This Row],[131 (05JUL1985 06:00:00)-Water Temperature (C)]]*OO[[#This Row],[73]]</f>
        <v>4.3754706578062492E-7</v>
      </c>
      <c r="BX228" s="10">
        <f>3/24000000*OO[[#This Row],[132 (05JUL1985 09:00:00)-Water Temperature (C)]]*OO[[#This Row],[74]]</f>
        <v>4.1205406479224999E-7</v>
      </c>
      <c r="BY228" s="10">
        <f>3/24000000*OO[[#This Row],[133 (05JUL1985 12:00:00)-Water Temperature (C)]]*OO[[#This Row],[75]]</f>
        <v>3.9081431901937497E-7</v>
      </c>
      <c r="BZ228" s="10">
        <f>3/24000000*OO[[#This Row],[134 (05JUL1985 15:00:00)-Water Temperature (C)]]*OO[[#This Row],[76]]</f>
        <v>3.7126091733899994E-7</v>
      </c>
      <c r="CA228" s="10">
        <f>3/24000000*OO[[#This Row],[135 (05JUL1985 18:00:00)-Water Temperature (C)]]*OO[[#This Row],[77]]</f>
        <v>3.5399538699324996E-7</v>
      </c>
      <c r="CB228" s="10">
        <f>3/24000000*OO[[#This Row],[136 (05JUL1985 21:00:00)-Water Temperature (C)]]*OO[[#This Row],[78]]</f>
        <v>3.3276849590424994E-7</v>
      </c>
      <c r="CC228" s="10">
        <f>3/24000000*OO[[#This Row],[137 (06JUL1985 00:00:00)-Water Temperature (C)]]*OO[[#This Row],[79]]</f>
        <v>3.1136089673762496E-7</v>
      </c>
      <c r="CD228" s="10">
        <f>3/24000000*OO[[#This Row],[138 (06JUL1985 03:00:00)-Water Temperature (C)]]*OO[[#This Row],[80]]</f>
        <v>2.9508305584975E-7</v>
      </c>
      <c r="CE228" s="10">
        <f>3/24000000*OO[[#This Row],[139 (06JUL1985 06:00:00)-Water Temperature (C)]]*OO[[#This Row],[81]]</f>
        <v>2.8194747257812497E-7</v>
      </c>
      <c r="CF228" s="10">
        <f>3/24000000*OO[[#This Row],[140 (06JUL1985 09:00:00)-Water Temperature (C)]]*OO[[#This Row],[82]]</f>
        <v>2.7751868949375003E-7</v>
      </c>
      <c r="CG228" s="10">
        <f>3/24000000*OO[[#This Row],[141 (06JUL1985 12:00:00)-Water Temperature (C)]]*OO[[#This Row],[83]]</f>
        <v>2.7291862815499997E-7</v>
      </c>
      <c r="CH228" s="10">
        <f>3/24000000*OO[[#This Row],[142 (06JUL1985 15:00:00)-Water Temperature (C)]]*OO[[#This Row],[84]]</f>
        <v>2.6742946648499998E-7</v>
      </c>
      <c r="CI228" s="10">
        <f>3/24000000*OO[[#This Row],[143 (06JUL1985 18:00:00)-Water Temperature (C)]]*OO[[#This Row],[85]]</f>
        <v>2.6061431885250001E-7</v>
      </c>
      <c r="CJ228" s="10">
        <f>3/24000000*OO[[#This Row],[144 (06JUL1985 21:00:00)-Water Temperature (C)]]*OO[[#This Row],[86]]</f>
        <v>2.50456074994575E-7</v>
      </c>
      <c r="CK228" s="10">
        <f>3/24000000*OO[[#This Row],[145 (07JUL1985 00:00:00)-Water Temperature (C)]]*OO[[#This Row],[87]]</f>
        <v>2.3943145357249998E-7</v>
      </c>
      <c r="CL228" s="10">
        <f>3/24000000*OO[[#This Row],[146 (07JUL1985 03:00:00)-Water Temperature (C)]]*OO[[#This Row],[88]]</f>
        <v>2.3204140256407496E-7</v>
      </c>
      <c r="CM228" s="10">
        <f>3/24000000*OO[[#This Row],[147 (07JUL1985 06:00:00)-Water Temperature (C)]]*OO[[#This Row],[89]]</f>
        <v>2.2640408093643748E-7</v>
      </c>
      <c r="CN228" s="10">
        <f>3/24000000*OO[[#This Row],[148 (07JUL1985 09:00:00)-Water Temperature (C)]]*OO[[#This Row],[90]]</f>
        <v>2.2464312369784996E-7</v>
      </c>
      <c r="CO228" s="10">
        <f>3/24000000*OO[[#This Row],[149 (07JUL1985 12:00:00)-Water Temperature (C)]]*OO[[#This Row],[91]]</f>
        <v>2.1628957231025001E-7</v>
      </c>
      <c r="CP228" s="10">
        <f>3/24000000*OO[[#This Row],[150 (07JUL1985 15:00:00)-Water Temperature (C)]]*OO[[#This Row],[92]]</f>
        <v>2.108306053630625E-7</v>
      </c>
      <c r="CQ228" s="10">
        <f>3/24000000*OO[[#This Row],[151 (07JUL1985 18:00:00)-Water Temperature (C)]]*OO[[#This Row],[93]]</f>
        <v>2.0514302112317497E-7</v>
      </c>
      <c r="CR228" s="10">
        <f>3/24000000*OO[[#This Row],[152 (07JUL1985 21:00:00)-Water Temperature (C)]]*OO[[#This Row],[94]]</f>
        <v>1.9724416932965002E-7</v>
      </c>
      <c r="CS228" s="10">
        <f>3/24000000*OO[[#This Row],[153 (08JUL1985 00:00:00)-Water Temperature (C)]]*OO[[#This Row],[95]]</f>
        <v>1.8907704674367502E-7</v>
      </c>
      <c r="CT228" s="10">
        <f>3/24000000*OO[[#This Row],[154 (08JUL1985 03:00:00)-Water Temperature (C)]]*OO[[#This Row],[96]]</f>
        <v>1.8216336819974998E-7</v>
      </c>
      <c r="CU228" s="10">
        <f>3/24000000*OO[[#This Row],[155 (08JUL1985 06:00:00)-Water Temperature (C)]]*OO[[#This Row],[97]]</f>
        <v>1.76812989612975E-7</v>
      </c>
      <c r="CV228" s="10">
        <f>3/24000000*OO[[#This Row],[156 (08JUL1985 09:00:00)-Water Temperature (C)]]*OO[[#This Row],[98]]</f>
        <v>1.7601100730587498E-7</v>
      </c>
      <c r="CW228" s="10">
        <f>3/24000000*OO[[#This Row],[157 (08JUL1985 12:00:00)-Water Temperature (C)]]*OO[[#This Row],[99]]</f>
        <v>1.7462105450510001E-7</v>
      </c>
    </row>
    <row r="229" spans="1:101" x14ac:dyDescent="0.35">
      <c r="A229" t="s">
        <v>235</v>
      </c>
      <c r="B229">
        <v>851.64170000000001</v>
      </c>
      <c r="C229" s="10">
        <f>3/24*OO[[#This Row],[59 (26JUN1985 06:00:00)-Water Temperature (C)]]*OO[[#This Row],[1]]/SUM(OO[1])</f>
        <v>0</v>
      </c>
      <c r="D229" s="10">
        <f>3/24*OO[[#This Row],[60 (26JUN1985 09:00:00)-Water Temperature (C)]]*OO[[#This Row],[2]]/SUM(OO[2])</f>
        <v>0</v>
      </c>
      <c r="E229" s="10">
        <f>3/24*OO[[#This Row],[61 (26JUN1985 12:00:00)-Water Temperature (C)]]*OO[[#This Row],[3]]/SUM(OO[3])</f>
        <v>0</v>
      </c>
      <c r="F229" s="10">
        <f>3/24*OO[[#This Row],[62 (26JUN1985 15:00:00)-Water Temperature (C)]]*OO[[#This Row],[4]]/SUM(OO[4])</f>
        <v>0</v>
      </c>
      <c r="G229" s="10">
        <f>3/24*OO[[#This Row],[63 (26JUN1985 18:00:00)-Water Temperature (C)]]*OO[[#This Row],[5]]/SUM(OO[5])</f>
        <v>0</v>
      </c>
      <c r="H229" s="10">
        <f>3/24*OO[[#This Row],[64 (26JUN1985 21:00:00)-Water Temperature (C)]]*OO[[#This Row],[6]]/SUM(OO[6])</f>
        <v>0</v>
      </c>
      <c r="I229" s="10">
        <f>3/24*OO[[#This Row],[65 (27JUN1985 00:00:00)-Water Temperature (C)]]*OO[[#This Row],[7]]/SUM(OO[7])</f>
        <v>0</v>
      </c>
      <c r="J229" s="10">
        <f>3/24*OO[[#This Row],[66 (27JUN1985 03:00:00)-Water Temperature (C)]]*OO[[#This Row],[8]]/SUM(OO[8])</f>
        <v>0</v>
      </c>
      <c r="K229" s="10">
        <f>3/24*OO[[#This Row],[67 (27JUN1985 06:00:00)-Water Temperature (C)]]*OO[[#This Row],[9]]/SUM(OO[9])</f>
        <v>0</v>
      </c>
      <c r="L229" s="10">
        <f>3/24*OO[[#This Row],[68 (27JUN1985 09:00:00)-Water Temperature (C)]]*OO[[#This Row],[10]]/SUM(OO[10])</f>
        <v>6.2822049025517034E-34</v>
      </c>
      <c r="M229" s="10">
        <f>3/24*OO[[#This Row],[69 (27JUN1985 12:00:00)-Water Temperature (C)]]*OO[[#This Row],[11]]/SUM(OO[11])</f>
        <v>2.7015104376743475E-22</v>
      </c>
      <c r="N229" s="10">
        <f>3/24*OO[[#This Row],[70 (27JUN1985 15:00:00)-Water Temperature (C)]]*OO[[#This Row],[12]]/SUM(OO[12])</f>
        <v>5.0918796162942584E-13</v>
      </c>
      <c r="O229" s="10">
        <f>3/24*OO[[#This Row],[71 (27JUN1985 18:00:00)-Water Temperature (C)]]*OO[[#This Row],[13]]/SUM(OO[13])</f>
        <v>1.2494980426106933E-8</v>
      </c>
      <c r="P229" s="10">
        <f>3/24*OO[[#This Row],[72 (27JUN1985 21:00:00)-Water Temperature (C)]]*OO[[#This Row],[14]]/SUM(OO[14])</f>
        <v>5.1561172529890685E-6</v>
      </c>
      <c r="Q229" s="10">
        <f>3/24*OO[[#This Row],[73 (28JUN1985 00:00:00)-Water Temperature (C)]]*OO[[#This Row],[15]]/SUM(OO[15])</f>
        <v>3.014396886823204E-4</v>
      </c>
      <c r="R229" s="10">
        <f>3/24*OO[[#This Row],[74 (28JUN1985 03:00:00)-Water Temperature (C)]]*OO[[#This Row],[16]]/SUM(OO[16])</f>
        <v>4.4579528923888107E-3</v>
      </c>
      <c r="S229" s="10">
        <f>3/24*OO[[#This Row],[75 (28JUN1985 06:00:00)-Water Temperature (C)]]*OO[[#This Row],[17]]/SUM(OO[17])</f>
        <v>2.2939157563058525E-2</v>
      </c>
      <c r="T229" s="10">
        <f>3/24*OO[[#This Row],[76 (28JUN1985 09:00:00)-Water Temperature (C)]]*OO[[#This Row],[18]]/SUM(OO[18])</f>
        <v>5.1212811790192603E-2</v>
      </c>
      <c r="U229" s="10">
        <f>3/24*OO[[#This Row],[77 (28JUN1985 12:00:00)-Water Temperature (C)]]*OO[[#This Row],[19]]/SUM(OO[19])</f>
        <v>5.6838546166915534E-2</v>
      </c>
      <c r="V229" s="10">
        <f>3/24000000*OO[[#This Row],[78 (28JUN1985 15:00:00)-Water Temperature (C)]]*OO[[#This Row],[20]]</f>
        <v>3.5314803234750003E-2</v>
      </c>
      <c r="W229" s="10">
        <f>3/24000000*OO[[#This Row],[79 (28JUN1985 18:00:00)-Water Temperature (C)]]*OO[[#This Row],[21]]</f>
        <v>1.3313283067957498E-2</v>
      </c>
      <c r="X229" s="10">
        <f>3/24000000*OO[[#This Row],[80 (28JUN1985 21:00:00)-Water Temperature (C)]]*OO[[#This Row],[22]]</f>
        <v>3.32449949619375E-3</v>
      </c>
      <c r="Y229" s="10">
        <f>3/24000000*OO[[#This Row],[81 (29JUN1985 00:00:00)-Water Temperature (C)]]*OO[[#This Row],[23]]</f>
        <v>6.1488050472062494E-4</v>
      </c>
      <c r="Z229" s="10">
        <f>3/24000000*OO[[#This Row],[82 (29JUN1985 03:00:00)-Water Temperature (C)]]*OO[[#This Row],[24]]</f>
        <v>1.138084983545125E-4</v>
      </c>
      <c r="AA229" s="10">
        <f>3/24000000*OO[[#This Row],[83 (29JUN1985 06:00:00)-Water Temperature (C)]]*OO[[#This Row],[25]]</f>
        <v>4.1122717956124995E-5</v>
      </c>
      <c r="AB229" s="10">
        <f>3/24000000*OO[[#This Row],[84 (29JUN1985 09:00:00)-Water Temperature (C)]]*OO[[#This Row],[26]]</f>
        <v>3.0555091196100003E-5</v>
      </c>
      <c r="AC229" s="10">
        <f>3/24000000*OO[[#This Row],[85 (29JUN1985 12:00:00)-Water Temperature (C)]]*OO[[#This Row],[27]]</f>
        <v>2.7715962356375001E-5</v>
      </c>
      <c r="AD229" s="10">
        <f>3/24000000*OO[[#This Row],[86 (29JUN1985 15:00:00)-Water Temperature (C)]]*OO[[#This Row],[28]]</f>
        <v>2.6448040611549993E-5</v>
      </c>
      <c r="AE229" s="10">
        <f>3/24000000*OO[[#This Row],[88 (29JUN1985 21:00:00)-Water Temperature (C)]]*OO[[#This Row],[30]]</f>
        <v>2.4065023172849996E-5</v>
      </c>
      <c r="AF229" s="10">
        <f>3/24000000*OO[[#This Row],[88 (29JUN1985 21:00:00)-Water Temperature (C)]]*OO[[#This Row],[30]]</f>
        <v>2.4065023172849996E-5</v>
      </c>
      <c r="AG229" s="10">
        <f>3/24000000*OO[[#This Row],[89 (30JUN1985 00:00:00)-Water Temperature (C)]]*OO[[#This Row],[31]]</f>
        <v>2.2129635736425001E-5</v>
      </c>
      <c r="AH229" s="10">
        <f>3/24000000*OO[[#This Row],[90 (30JUN1985 03:00:00)-Water Temperature (C)]]*OO[[#This Row],[32]]</f>
        <v>2.0082812897066251E-5</v>
      </c>
      <c r="AI229" s="10">
        <f>3/24000000*OO[[#This Row],[91 (30JUN1985 06:00:00)-Water Temperature (C)]]*OO[[#This Row],[33]]</f>
        <v>1.8319247506437497E-5</v>
      </c>
      <c r="AJ229" s="10">
        <f>3/24000000*OO[[#This Row],[92 (30JUN1985 09:00:00)-Water Temperature (C)]]*OO[[#This Row],[34]]</f>
        <v>1.7556198890299998E-5</v>
      </c>
      <c r="AK229" s="10">
        <f>3/24000000*OO[[#This Row],[93 (30JUN1985 12:00:00)-Water Temperature (C)]]*OO[[#This Row],[35]]</f>
        <v>1.7619927163781252E-5</v>
      </c>
      <c r="AL229" s="10">
        <f>3/24000000*OO[[#This Row],[94 (30JUN1985 15:00:00)-Water Temperature (C)]]*OO[[#This Row],[36]]</f>
        <v>1.8612272663162499E-5</v>
      </c>
      <c r="AM229" s="10">
        <f>3/24000000*OO[[#This Row],[95 (30JUN1985 18:00:00)-Water Temperature (C)]]*OO[[#This Row],[37]]</f>
        <v>2.006018299026E-5</v>
      </c>
      <c r="AN229" s="10">
        <f>3/24000000*OO[[#This Row],[96 (30JUN1985 21:00:00)-Water Temperature (C)]]*OO[[#This Row],[38]]</f>
        <v>2.0785640683346248E-5</v>
      </c>
      <c r="AO229" s="10">
        <f>3/24000000*OO[[#This Row],[97 (01JUL1985 00:00:00)-Water Temperature (C)]]*OO[[#This Row],[39]]</f>
        <v>2.0363831818066248E-5</v>
      </c>
      <c r="AP229" s="10">
        <f>3/24000000*OO[[#This Row],[98 (01JUL1985 03:00:00)-Water Temperature (C)]]*OO[[#This Row],[40]]</f>
        <v>1.9223632154524997E-5</v>
      </c>
      <c r="AQ229" s="10">
        <f>3/24000000*OO[[#This Row],[99 (01JUL1985 06:00:00)-Water Temperature (C)]]*OO[[#This Row],[41]]</f>
        <v>1.776140136945E-5</v>
      </c>
      <c r="AR229" s="10">
        <f>3/24000000*OO[[#This Row],[100 (01JUL1985 09:00:00)-Water Temperature (C)]]*OO[[#This Row],[42]]</f>
        <v>1.6709561347736248E-5</v>
      </c>
      <c r="AS229" s="10">
        <f>3/24000000*OO[[#This Row],[101 (01JUL1985 12:00:00)-Water Temperature (C)]]*OO[[#This Row],[43]]</f>
        <v>1.5740263038487501E-5</v>
      </c>
      <c r="AT229" s="10">
        <f>3/24000000*OO[[#This Row],[102 (01JUL1985 15:00:00)-Water Temperature (C)]]*OO[[#This Row],[44]]</f>
        <v>1.4779964287451251E-5</v>
      </c>
      <c r="AU229" s="10">
        <f>3/24000000*OO[[#This Row],[103 (01JUL1985 18:00:00)-Water Temperature (C)]]*OO[[#This Row],[45]]</f>
        <v>1.3928429185155E-5</v>
      </c>
      <c r="AV229" s="10">
        <f>3/24000000*OO[[#This Row],[104 (01JUL1985 21:00:00)-Water Temperature (C)]]*OO[[#This Row],[46]]</f>
        <v>1.2901424671637498E-5</v>
      </c>
      <c r="AW229" s="10">
        <f>3/24000000*OO[[#This Row],[105 (02JUL1985 00:00:00)-Water Temperature (C)]]*OO[[#This Row],[47]]</f>
        <v>1.1841047347267499E-5</v>
      </c>
      <c r="AX229" s="10">
        <f>3/24000000*OO[[#This Row],[106 (02JUL1985 03:00:00)-Water Temperature (C)]]*OO[[#This Row],[48]]</f>
        <v>1.082512146807E-5</v>
      </c>
      <c r="AY229" s="10">
        <f>3/24000000*OO[[#This Row],[107 (02JUL1985 06:00:00)-Water Temperature (C)]]*OO[[#This Row],[49]]</f>
        <v>9.808720762504998E-6</v>
      </c>
      <c r="AZ229" s="10">
        <f>3/24000000*OO[[#This Row],[108 (02JUL1985 09:00:00)-Water Temperature (C)]]*OO[[#This Row],[50]]</f>
        <v>8.8680801434399992E-6</v>
      </c>
      <c r="BA229" s="10">
        <f>3/24000000*OO[[#This Row],[109 (02JUL1985 12:00:00)-Water Temperature (C)]]*OO[[#This Row],[51]]</f>
        <v>8.1488242080000004E-6</v>
      </c>
      <c r="BB229" s="10">
        <f>3/24000000*OO[[#This Row],[110 (02JUL1985 15:00:00)-Water Temperature (C)]]*OO[[#This Row],[52]]</f>
        <v>7.4316280772324998E-6</v>
      </c>
      <c r="BC229" s="10">
        <f>3/24000000*OO[[#This Row],[111 (02JUL1985 18:00:00)-Water Temperature (C)]]*OO[[#This Row],[53]]</f>
        <v>6.7873101829074985E-6</v>
      </c>
      <c r="BD229" s="10">
        <f>3/24000000*OO[[#This Row],[112 (02JUL1985 21:00:00)-Water Temperature (C)]]*OO[[#This Row],[54]]</f>
        <v>6.1721210060949989E-6</v>
      </c>
      <c r="BE229" s="10">
        <f>3/24000000*OO[[#This Row],[113 (03JUL1985 00:00:00)-Water Temperature (C)]]*OO[[#This Row],[55]]</f>
        <v>5.6432030737599995E-6</v>
      </c>
      <c r="BF229" s="10">
        <f>3/24000000*OO[[#This Row],[114 (03JUL1985 03:00:00)-Water Temperature (C)]]*OO[[#This Row],[56]]</f>
        <v>5.1395997153250004E-6</v>
      </c>
      <c r="BG229" s="10">
        <f>3/24000000*OO[[#This Row],[115 (03JUL1985 06:00:00)-Water Temperature (C)]]*OO[[#This Row],[57]]</f>
        <v>4.6172504463499998E-6</v>
      </c>
      <c r="BH229" s="10">
        <f>3/24000000*OO[[#This Row],[116 (03JUL1985 09:00:00)-Water Temperature (C)]]*OO[[#This Row],[58]]</f>
        <v>4.1212735327350001E-6</v>
      </c>
      <c r="BI229" s="10">
        <f>3/24000000*OO[[#This Row],[117 (03JUL1985 12:00:00)-Water Temperature (C)]]*OO[[#This Row],[59]]</f>
        <v>3.6994313452424998E-6</v>
      </c>
      <c r="BJ229" s="10">
        <f>3/24000000*OO[[#This Row],[118 (03JUL1985 15:00:00)-Water Temperature (C)]]*OO[[#This Row],[60]]</f>
        <v>3.2934371336624996E-6</v>
      </c>
      <c r="BK229" s="10">
        <f>3/24000000*OO[[#This Row],[119 (03JUL1985 18:00:00)-Water Temperature (C)]]*OO[[#This Row],[61]]</f>
        <v>2.9291071616274995E-6</v>
      </c>
      <c r="BL229" s="10">
        <f>3/24000000*OO[[#This Row],[120 (03JUL1985 21:00:00)-Water Temperature (C)]]*OO[[#This Row],[62]]</f>
        <v>2.5451706883362498E-6</v>
      </c>
      <c r="BM229" s="10">
        <f>3/24000000*OO[[#This Row],[121 (04JUL1985 00:00:00)-Water Temperature (C)]]*OO[[#This Row],[63]]</f>
        <v>2.182348970614E-6</v>
      </c>
      <c r="BN229" s="10">
        <f>3/24000000*OO[[#This Row],[122 (04JUL1985 03:00:00)-Water Temperature (C)]]*OO[[#This Row],[64]]</f>
        <v>1.8537809625586249E-6</v>
      </c>
      <c r="BO229" s="10">
        <f>3/24000000*OO[[#This Row],[123 (04JUL1985 06:00:00)-Water Temperature (C)]]*OO[[#This Row],[65]]</f>
        <v>1.5406641555839996E-6</v>
      </c>
      <c r="BP229" s="10">
        <f>3/24000000*OO[[#This Row],[124 (04JUL1985 09:00:00)-Water Temperature (C)]]*OO[[#This Row],[66]]</f>
        <v>1.28157479961125E-6</v>
      </c>
      <c r="BQ229" s="10">
        <f>3/24000000*OO[[#This Row],[125 (04JUL1985 12:00:00)-Water Temperature (C)]]*OO[[#This Row],[67]]</f>
        <v>1.0497587220815001E-6</v>
      </c>
      <c r="BR229" s="10">
        <f>3/24000000*OO[[#This Row],[126 (04JUL1985 15:00:00)-Water Temperature (C)]]*OO[[#This Row],[68]]</f>
        <v>8.5459345758187503E-7</v>
      </c>
      <c r="BS229" s="10">
        <f>3/24000000*OO[[#This Row],[127 (04JUL1985 18:00:00)-Water Temperature (C)]]*OO[[#This Row],[69]]</f>
        <v>7.185047662852499E-7</v>
      </c>
      <c r="BT229" s="10">
        <f>3/24000000*OO[[#This Row],[128 (04JUL1985 21:00:00)-Water Temperature (C)]]*OO[[#This Row],[70]]</f>
        <v>6.1673276111349998E-7</v>
      </c>
      <c r="BU229" s="10">
        <f>3/24000000*OO[[#This Row],[129 (05JUL1985 00:00:00)-Water Temperature (C)]]*OO[[#This Row],[71]]</f>
        <v>5.3440786029999996E-7</v>
      </c>
      <c r="BV229" s="10">
        <f>3/24000000*OO[[#This Row],[130 (05JUL1985 03:00:00)-Water Temperature (C)]]*OO[[#This Row],[72]]</f>
        <v>4.7493298870762495E-7</v>
      </c>
      <c r="BW229" s="10">
        <f>3/24000000*OO[[#This Row],[131 (05JUL1985 06:00:00)-Water Temperature (C)]]*OO[[#This Row],[73]]</f>
        <v>4.3029750164024999E-7</v>
      </c>
      <c r="BX229" s="10">
        <f>3/24000000*OO[[#This Row],[132 (05JUL1985 09:00:00)-Water Temperature (C)]]*OO[[#This Row],[74]]</f>
        <v>4.0558134232800002E-7</v>
      </c>
      <c r="BY229" s="10">
        <f>3/24000000*OO[[#This Row],[133 (05JUL1985 12:00:00)-Water Temperature (C)]]*OO[[#This Row],[75]]</f>
        <v>3.84953487625E-7</v>
      </c>
      <c r="BZ229" s="10">
        <f>3/24000000*OO[[#This Row],[134 (05JUL1985 15:00:00)-Water Temperature (C)]]*OO[[#This Row],[76]]</f>
        <v>3.6559449340350005E-7</v>
      </c>
      <c r="CA229" s="10">
        <f>3/24000000*OO[[#This Row],[135 (05JUL1985 18:00:00)-Water Temperature (C)]]*OO[[#This Row],[77]]</f>
        <v>3.4806928685974995E-7</v>
      </c>
      <c r="CB229" s="10">
        <f>3/24000000*OO[[#This Row],[136 (05JUL1985 21:00:00)-Water Temperature (C)]]*OO[[#This Row],[78]]</f>
        <v>3.2635715639450001E-7</v>
      </c>
      <c r="CC229" s="10">
        <f>3/24000000*OO[[#This Row],[137 (06JUL1985 00:00:00)-Water Temperature (C)]]*OO[[#This Row],[79]]</f>
        <v>3.04797752950625E-7</v>
      </c>
      <c r="CD229" s="10">
        <f>3/24000000*OO[[#This Row],[138 (06JUL1985 03:00:00)-Water Temperature (C)]]*OO[[#This Row],[80]]</f>
        <v>2.8857335954849995E-7</v>
      </c>
      <c r="CE229" s="10">
        <f>3/24000000*OO[[#This Row],[139 (06JUL1985 06:00:00)-Water Temperature (C)]]*OO[[#This Row],[81]]</f>
        <v>2.7598468107200002E-7</v>
      </c>
      <c r="CF229" s="10">
        <f>3/24000000*OO[[#This Row],[140 (06JUL1985 09:00:00)-Water Temperature (C)]]*OO[[#This Row],[82]]</f>
        <v>2.7205462815399997E-7</v>
      </c>
      <c r="CG229" s="10">
        <f>3/24000000*OO[[#This Row],[141 (06JUL1985 12:00:00)-Water Temperature (C)]]*OO[[#This Row],[83]]</f>
        <v>2.6785875926249997E-7</v>
      </c>
      <c r="CH229" s="10">
        <f>3/24000000*OO[[#This Row],[142 (06JUL1985 15:00:00)-Water Temperature (C)]]*OO[[#This Row],[84]]</f>
        <v>2.6247929930475002E-7</v>
      </c>
      <c r="CI229" s="10">
        <f>3/24000000*OO[[#This Row],[143 (06JUL1985 18:00:00)-Water Temperature (C)]]*OO[[#This Row],[85]]</f>
        <v>2.5558147841099995E-7</v>
      </c>
      <c r="CJ229" s="10">
        <f>3/24000000*OO[[#This Row],[144 (06JUL1985 21:00:00)-Water Temperature (C)]]*OO[[#This Row],[86]]</f>
        <v>2.4507758570368755E-7</v>
      </c>
      <c r="CK229" s="10">
        <f>3/24000000*OO[[#This Row],[145 (07JUL1985 00:00:00)-Water Temperature (C)]]*OO[[#This Row],[87]]</f>
        <v>2.3386040426509997E-7</v>
      </c>
      <c r="CL229" s="10">
        <f>3/24000000*OO[[#This Row],[146 (07JUL1985 03:00:00)-Water Temperature (C)]]*OO[[#This Row],[88]]</f>
        <v>2.2635987637949998E-7</v>
      </c>
      <c r="CM229" s="10">
        <f>3/24000000*OO[[#This Row],[147 (07JUL1985 06:00:00)-Water Temperature (C)]]*OO[[#This Row],[89]]</f>
        <v>2.2105942270390001E-7</v>
      </c>
      <c r="CN229" s="10">
        <f>3/24000000*OO[[#This Row],[148 (07JUL1985 09:00:00)-Water Temperature (C)]]*OO[[#This Row],[90]]</f>
        <v>2.1966270791263747E-7</v>
      </c>
      <c r="CO229" s="10">
        <f>3/24000000*OO[[#This Row],[149 (07JUL1985 12:00:00)-Water Temperature (C)]]*OO[[#This Row],[91]]</f>
        <v>2.118385822129E-7</v>
      </c>
      <c r="CP229" s="10">
        <f>3/24000000*OO[[#This Row],[150 (07JUL1985 15:00:00)-Water Temperature (C)]]*OO[[#This Row],[92]]</f>
        <v>2.0664079933452501E-7</v>
      </c>
      <c r="CQ229" s="10">
        <f>3/24000000*OO[[#This Row],[151 (07JUL1985 18:00:00)-Water Temperature (C)]]*OO[[#This Row],[93]]</f>
        <v>2.0093108433007503E-7</v>
      </c>
      <c r="CR229" s="10">
        <f>3/24000000*OO[[#This Row],[152 (07JUL1985 21:00:00)-Water Temperature (C)]]*OO[[#This Row],[94]]</f>
        <v>1.9285760341549998E-7</v>
      </c>
      <c r="CS229" s="10">
        <f>3/24000000*OO[[#This Row],[153 (08JUL1985 00:00:00)-Water Temperature (C)]]*OO[[#This Row],[95]]</f>
        <v>1.8458870005985001E-7</v>
      </c>
      <c r="CT229" s="10">
        <f>3/24000000*OO[[#This Row],[154 (08JUL1985 03:00:00)-Water Temperature (C)]]*OO[[#This Row],[96]]</f>
        <v>1.7769458818912501E-7</v>
      </c>
      <c r="CU229" s="10">
        <f>3/24000000*OO[[#This Row],[155 (08JUL1985 06:00:00)-Water Temperature (C)]]*OO[[#This Row],[97]]</f>
        <v>1.7267655439712499E-7</v>
      </c>
      <c r="CV229" s="10">
        <f>3/24000000*OO[[#This Row],[156 (08JUL1985 09:00:00)-Water Temperature (C)]]*OO[[#This Row],[98]]</f>
        <v>1.7219175022035001E-7</v>
      </c>
      <c r="CW229" s="10">
        <f>3/24000000*OO[[#This Row],[157 (08JUL1985 12:00:00)-Water Temperature (C)]]*OO[[#This Row],[99]]</f>
        <v>1.710917516941875E-7</v>
      </c>
    </row>
    <row r="230" spans="1:101" x14ac:dyDescent="0.35">
      <c r="A230" t="s">
        <v>236</v>
      </c>
      <c r="B230">
        <v>858.72529999999995</v>
      </c>
      <c r="C230" s="10">
        <f>3/24*OO[[#This Row],[59 (26JUN1985 06:00:00)-Water Temperature (C)]]*OO[[#This Row],[1]]/SUM(OO[1])</f>
        <v>0</v>
      </c>
      <c r="D230" s="10">
        <f>3/24*OO[[#This Row],[60 (26JUN1985 09:00:00)-Water Temperature (C)]]*OO[[#This Row],[2]]/SUM(OO[2])</f>
        <v>0</v>
      </c>
      <c r="E230" s="10">
        <f>3/24*OO[[#This Row],[61 (26JUN1985 12:00:00)-Water Temperature (C)]]*OO[[#This Row],[3]]/SUM(OO[3])</f>
        <v>0</v>
      </c>
      <c r="F230" s="10">
        <f>3/24*OO[[#This Row],[62 (26JUN1985 15:00:00)-Water Temperature (C)]]*OO[[#This Row],[4]]/SUM(OO[4])</f>
        <v>0</v>
      </c>
      <c r="G230" s="10">
        <f>3/24*OO[[#This Row],[63 (26JUN1985 18:00:00)-Water Temperature (C)]]*OO[[#This Row],[5]]/SUM(OO[5])</f>
        <v>0</v>
      </c>
      <c r="H230" s="10">
        <f>3/24*OO[[#This Row],[64 (26JUN1985 21:00:00)-Water Temperature (C)]]*OO[[#This Row],[6]]/SUM(OO[6])</f>
        <v>0</v>
      </c>
      <c r="I230" s="10">
        <f>3/24*OO[[#This Row],[65 (27JUN1985 00:00:00)-Water Temperature (C)]]*OO[[#This Row],[7]]/SUM(OO[7])</f>
        <v>0</v>
      </c>
      <c r="J230" s="10">
        <f>3/24*OO[[#This Row],[66 (27JUN1985 03:00:00)-Water Temperature (C)]]*OO[[#This Row],[8]]/SUM(OO[8])</f>
        <v>0</v>
      </c>
      <c r="K230" s="10">
        <f>3/24*OO[[#This Row],[67 (27JUN1985 06:00:00)-Water Temperature (C)]]*OO[[#This Row],[9]]/SUM(OO[9])</f>
        <v>0</v>
      </c>
      <c r="L230" s="10">
        <f>3/24*OO[[#This Row],[68 (27JUN1985 09:00:00)-Water Temperature (C)]]*OO[[#This Row],[10]]/SUM(OO[10])</f>
        <v>1.0651020619314178E-34</v>
      </c>
      <c r="M230" s="10">
        <f>3/24*OO[[#This Row],[69 (27JUN1985 12:00:00)-Water Temperature (C)]]*OO[[#This Row],[11]]/SUM(OO[11])</f>
        <v>4.3857775454949598E-23</v>
      </c>
      <c r="N230" s="10">
        <f>3/24*OO[[#This Row],[70 (27JUN1985 15:00:00)-Water Temperature (C)]]*OO[[#This Row],[12]]/SUM(OO[12])</f>
        <v>1.7621875023293815E-13</v>
      </c>
      <c r="O230" s="10">
        <f>3/24*OO[[#This Row],[71 (27JUN1985 18:00:00)-Water Temperature (C)]]*OO[[#This Row],[13]]/SUM(OO[13])</f>
        <v>7.3360411747095328E-9</v>
      </c>
      <c r="P230" s="10">
        <f>3/24*OO[[#This Row],[72 (27JUN1985 21:00:00)-Water Temperature (C)]]*OO[[#This Row],[14]]/SUM(OO[14])</f>
        <v>3.5346162076433427E-6</v>
      </c>
      <c r="Q230" s="10">
        <f>3/24*OO[[#This Row],[73 (28JUN1985 00:00:00)-Water Temperature (C)]]*OO[[#This Row],[15]]/SUM(OO[15])</f>
        <v>2.3006925637493344E-4</v>
      </c>
      <c r="R230" s="10">
        <f>3/24*OO[[#This Row],[74 (28JUN1985 03:00:00)-Water Temperature (C)]]*OO[[#This Row],[16]]/SUM(OO[16])</f>
        <v>3.7015173303783784E-3</v>
      </c>
      <c r="S230" s="10">
        <f>3/24*OO[[#This Row],[75 (28JUN1985 06:00:00)-Water Temperature (C)]]*OO[[#This Row],[17]]/SUM(OO[17])</f>
        <v>2.0428779538599777E-2</v>
      </c>
      <c r="T230" s="10">
        <f>3/24*OO[[#This Row],[76 (28JUN1985 09:00:00)-Water Temperature (C)]]*OO[[#This Row],[18]]/SUM(OO[18])</f>
        <v>4.8404111123832742E-2</v>
      </c>
      <c r="U230" s="10">
        <f>3/24*OO[[#This Row],[77 (28JUN1985 12:00:00)-Water Temperature (C)]]*OO[[#This Row],[19]]/SUM(OO[19])</f>
        <v>5.6503505188392068E-2</v>
      </c>
      <c r="V230" s="10">
        <f>3/24000000*OO[[#This Row],[78 (28JUN1985 15:00:00)-Water Temperature (C)]]*OO[[#This Row],[20]]</f>
        <v>3.6709764574187495E-2</v>
      </c>
      <c r="W230" s="10">
        <f>3/24000000*OO[[#This Row],[79 (28JUN1985 18:00:00)-Water Temperature (C)]]*OO[[#This Row],[21]]</f>
        <v>1.4374180322079998E-2</v>
      </c>
      <c r="X230" s="10">
        <f>3/24000000*OO[[#This Row],[80 (28JUN1985 21:00:00)-Water Temperature (C)]]*OO[[#This Row],[22]]</f>
        <v>3.7066031719949996E-3</v>
      </c>
      <c r="Y230" s="10">
        <f>3/24000000*OO[[#This Row],[81 (29JUN1985 00:00:00)-Water Temperature (C)]]*OO[[#This Row],[23]]</f>
        <v>6.9946208548874996E-4</v>
      </c>
      <c r="Z230" s="10">
        <f>3/24000000*OO[[#This Row],[82 (29JUN1985 03:00:00)-Water Temperature (C)]]*OO[[#This Row],[24]]</f>
        <v>1.26623356426475E-4</v>
      </c>
      <c r="AA230" s="10">
        <f>3/24000000*OO[[#This Row],[83 (29JUN1985 06:00:00)-Water Temperature (C)]]*OO[[#This Row],[25]]</f>
        <v>4.2293638526875007E-5</v>
      </c>
      <c r="AB230" s="10">
        <f>3/24000000*OO[[#This Row],[84 (29JUN1985 09:00:00)-Water Temperature (C)]]*OO[[#This Row],[26]]</f>
        <v>3.0255126056399993E-5</v>
      </c>
      <c r="AC230" s="10">
        <f>3/24000000*OO[[#This Row],[85 (29JUN1985 12:00:00)-Water Temperature (C)]]*OO[[#This Row],[27]]</f>
        <v>2.7196402236449998E-5</v>
      </c>
      <c r="AD230" s="10">
        <f>3/24000000*OO[[#This Row],[86 (29JUN1985 15:00:00)-Water Temperature (C)]]*OO[[#This Row],[28]]</f>
        <v>2.5887037840199999E-5</v>
      </c>
      <c r="AE230" s="10">
        <f>3/24000000*OO[[#This Row],[88 (29JUN1985 21:00:00)-Water Temperature (C)]]*OO[[#This Row],[30]]</f>
        <v>2.3522106677124995E-5</v>
      </c>
      <c r="AF230" s="10">
        <f>3/24000000*OO[[#This Row],[88 (29JUN1985 21:00:00)-Water Temperature (C)]]*OO[[#This Row],[30]]</f>
        <v>2.3522106677124995E-5</v>
      </c>
      <c r="AG230" s="10">
        <f>3/24000000*OO[[#This Row],[89 (30JUN1985 00:00:00)-Water Temperature (C)]]*OO[[#This Row],[31]]</f>
        <v>2.1633769089956245E-5</v>
      </c>
      <c r="AH230" s="10">
        <f>3/24000000*OO[[#This Row],[90 (30JUN1985 03:00:00)-Water Temperature (C)]]*OO[[#This Row],[32]]</f>
        <v>1.9622128212316248E-5</v>
      </c>
      <c r="AI230" s="10">
        <f>3/24000000*OO[[#This Row],[91 (30JUN1985 06:00:00)-Water Temperature (C)]]*OO[[#This Row],[33]]</f>
        <v>1.788661875715E-5</v>
      </c>
      <c r="AJ230" s="10">
        <f>3/24000000*OO[[#This Row],[92 (30JUN1985 09:00:00)-Water Temperature (C)]]*OO[[#This Row],[34]]</f>
        <v>1.7086965187275002E-5</v>
      </c>
      <c r="AK230" s="10">
        <f>3/24000000*OO[[#This Row],[93 (30JUN1985 12:00:00)-Water Temperature (C)]]*OO[[#This Row],[35]]</f>
        <v>1.7042630644207497E-5</v>
      </c>
      <c r="AL230" s="10">
        <f>3/24000000*OO[[#This Row],[94 (30JUN1985 15:00:00)-Water Temperature (C)]]*OO[[#This Row],[36]]</f>
        <v>1.7918271826691249E-5</v>
      </c>
      <c r="AM230" s="10">
        <f>3/24000000*OO[[#This Row],[95 (30JUN1985 18:00:00)-Water Temperature (C)]]*OO[[#This Row],[37]]</f>
        <v>1.9278343284243751E-5</v>
      </c>
      <c r="AN230" s="10">
        <f>3/24000000*OO[[#This Row],[96 (30JUN1985 21:00:00)-Water Temperature (C)]]*OO[[#This Row],[38]]</f>
        <v>1.9975709730311249E-5</v>
      </c>
      <c r="AO230" s="10">
        <f>3/24000000*OO[[#This Row],[97 (01JUL1985 00:00:00)-Water Temperature (C)]]*OO[[#This Row],[39]]</f>
        <v>1.9599108425474995E-5</v>
      </c>
      <c r="AP230" s="10">
        <f>3/24000000*OO[[#This Row],[98 (01JUL1985 03:00:00)-Water Temperature (C)]]*OO[[#This Row],[40]]</f>
        <v>1.8525520464945E-5</v>
      </c>
      <c r="AQ230" s="10">
        <f>3/24000000*OO[[#This Row],[99 (01JUL1985 06:00:00)-Water Temperature (C)]]*OO[[#This Row],[41]]</f>
        <v>1.7122451884424997E-5</v>
      </c>
      <c r="AR230" s="10">
        <f>3/24000000*OO[[#This Row],[100 (01JUL1985 09:00:00)-Water Temperature (C)]]*OO[[#This Row],[42]]</f>
        <v>1.6101221205334998E-5</v>
      </c>
      <c r="AS230" s="10">
        <f>3/24000000*OO[[#This Row],[101 (01JUL1985 12:00:00)-Water Temperature (C)]]*OO[[#This Row],[43]]</f>
        <v>1.5149133708440001E-5</v>
      </c>
      <c r="AT230" s="10">
        <f>3/24000000*OO[[#This Row],[102 (01JUL1985 15:00:00)-Water Temperature (C)]]*OO[[#This Row],[44]]</f>
        <v>1.4194199986119998E-5</v>
      </c>
      <c r="AU230" s="10">
        <f>3/24000000*OO[[#This Row],[103 (01JUL1985 18:00:00)-Water Temperature (C)]]*OO[[#This Row],[45]]</f>
        <v>1.3344189995602499E-5</v>
      </c>
      <c r="AV230" s="10">
        <f>3/24000000*OO[[#This Row],[104 (01JUL1985 21:00:00)-Water Temperature (C)]]*OO[[#This Row],[46]]</f>
        <v>1.232085406272875E-5</v>
      </c>
      <c r="AW230" s="10">
        <f>3/24000000*OO[[#This Row],[105 (02JUL1985 00:00:00)-Water Temperature (C)]]*OO[[#This Row],[47]]</f>
        <v>1.1281316168321247E-5</v>
      </c>
      <c r="AX230" s="10">
        <f>3/24000000*OO[[#This Row],[106 (02JUL1985 03:00:00)-Water Temperature (C)]]*OO[[#This Row],[48]]</f>
        <v>1.0297912879634999E-5</v>
      </c>
      <c r="AY230" s="10">
        <f>3/24000000*OO[[#This Row],[107 (02JUL1985 06:00:00)-Water Temperature (C)]]*OO[[#This Row],[49]]</f>
        <v>9.3163962257799984E-6</v>
      </c>
      <c r="AZ230" s="10">
        <f>3/24000000*OO[[#This Row],[108 (02JUL1985 09:00:00)-Water Temperature (C)]]*OO[[#This Row],[50]]</f>
        <v>8.4195027509624993E-6</v>
      </c>
      <c r="BA230" s="10">
        <f>3/24000000*OO[[#This Row],[109 (02JUL1985 12:00:00)-Water Temperature (C)]]*OO[[#This Row],[51]]</f>
        <v>7.7443900888799999E-6</v>
      </c>
      <c r="BB230" s="10">
        <f>3/24000000*OO[[#This Row],[110 (02JUL1985 15:00:00)-Water Temperature (C)]]*OO[[#This Row],[52]]</f>
        <v>7.0662987801249999E-6</v>
      </c>
      <c r="BC230" s="10">
        <f>3/24000000*OO[[#This Row],[111 (02JUL1985 18:00:00)-Water Temperature (C)]]*OO[[#This Row],[53]]</f>
        <v>6.4491314629499998E-6</v>
      </c>
      <c r="BD230" s="10">
        <f>3/24000000*OO[[#This Row],[112 (02JUL1985 21:00:00)-Water Temperature (C)]]*OO[[#This Row],[54]]</f>
        <v>5.8615850234125003E-6</v>
      </c>
      <c r="BE230" s="10">
        <f>3/24000000*OO[[#This Row],[113 (03JUL1985 00:00:00)-Water Temperature (C)]]*OO[[#This Row],[55]]</f>
        <v>5.3582547682687494E-6</v>
      </c>
      <c r="BF230" s="10">
        <f>3/24000000*OO[[#This Row],[114 (03JUL1985 03:00:00)-Water Temperature (C)]]*OO[[#This Row],[56]]</f>
        <v>4.8856039445812494E-6</v>
      </c>
      <c r="BG230" s="10">
        <f>3/24000000*OO[[#This Row],[115 (03JUL1985 06:00:00)-Water Temperature (C)]]*OO[[#This Row],[57]]</f>
        <v>4.3973881704549995E-6</v>
      </c>
      <c r="BH230" s="10">
        <f>3/24000000*OO[[#This Row],[116 (03JUL1985 09:00:00)-Water Temperature (C)]]*OO[[#This Row],[58]]</f>
        <v>3.9349691039999993E-6</v>
      </c>
      <c r="BI230" s="10">
        <f>3/24000000*OO[[#This Row],[117 (03JUL1985 12:00:00)-Water Temperature (C)]]*OO[[#This Row],[59]]</f>
        <v>3.5409293962875001E-6</v>
      </c>
      <c r="BJ230" s="10">
        <f>3/24000000*OO[[#This Row],[118 (03JUL1985 15:00:00)-Water Temperature (C)]]*OO[[#This Row],[60]]</f>
        <v>3.1584718600374993E-6</v>
      </c>
      <c r="BK230" s="10">
        <f>3/24000000*OO[[#This Row],[119 (03JUL1985 18:00:00)-Water Temperature (C)]]*OO[[#This Row],[61]]</f>
        <v>2.8116675191474995E-6</v>
      </c>
      <c r="BL230" s="10">
        <f>3/24000000*OO[[#This Row],[120 (03JUL1985 21:00:00)-Water Temperature (C)]]*OO[[#This Row],[62]]</f>
        <v>2.4441756895237497E-6</v>
      </c>
      <c r="BM230" s="10">
        <f>3/24000000*OO[[#This Row],[121 (04JUL1985 00:00:00)-Water Temperature (C)]]*OO[[#This Row],[63]]</f>
        <v>2.0979223135999998E-6</v>
      </c>
      <c r="BN230" s="10">
        <f>3/24000000*OO[[#This Row],[122 (04JUL1985 03:00:00)-Water Temperature (C)]]*OO[[#This Row],[64]]</f>
        <v>1.7854541326312498E-6</v>
      </c>
      <c r="BO230" s="10">
        <f>3/24000000*OO[[#This Row],[123 (04JUL1985 06:00:00)-Water Temperature (C)]]*OO[[#This Row],[65]]</f>
        <v>1.4882551238220001E-6</v>
      </c>
      <c r="BP230" s="10">
        <f>3/24000000*OO[[#This Row],[124 (04JUL1985 09:00:00)-Water Temperature (C)]]*OO[[#This Row],[66]]</f>
        <v>1.2417623537865E-6</v>
      </c>
      <c r="BQ230" s="10">
        <f>3/24000000*OO[[#This Row],[125 (04JUL1985 12:00:00)-Water Temperature (C)]]*OO[[#This Row],[67]]</f>
        <v>1.0184893357274999E-6</v>
      </c>
      <c r="BR230" s="10">
        <f>3/24000000*OO[[#This Row],[126 (04JUL1985 15:00:00)-Water Temperature (C)]]*OO[[#This Row],[68]]</f>
        <v>8.2855051922774998E-7</v>
      </c>
      <c r="BS230" s="10">
        <f>3/24000000*OO[[#This Row],[127 (04JUL1985 18:00:00)-Water Temperature (C)]]*OO[[#This Row],[69]]</f>
        <v>6.945359108704999E-7</v>
      </c>
      <c r="BT230" s="10">
        <f>3/24000000*OO[[#This Row],[128 (04JUL1985 21:00:00)-Water Temperature (C)]]*OO[[#This Row],[70]]</f>
        <v>5.9382285210099992E-7</v>
      </c>
      <c r="BU230" s="10">
        <f>3/24000000*OO[[#This Row],[129 (05JUL1985 00:00:00)-Water Temperature (C)]]*OO[[#This Row],[71]]</f>
        <v>5.1290520805387504E-7</v>
      </c>
      <c r="BV230" s="10">
        <f>3/24000000*OO[[#This Row],[130 (05JUL1985 03:00:00)-Water Temperature (C)]]*OO[[#This Row],[72]]</f>
        <v>4.5483776816999995E-7</v>
      </c>
      <c r="BW230" s="10">
        <f>3/24000000*OO[[#This Row],[131 (05JUL1985 06:00:00)-Water Temperature (C)]]*OO[[#This Row],[73]]</f>
        <v>4.1192387728212506E-7</v>
      </c>
      <c r="BX230" s="10">
        <f>3/24000000*OO[[#This Row],[132 (05JUL1985 09:00:00)-Water Temperature (C)]]*OO[[#This Row],[74]]</f>
        <v>3.8849493983999996E-7</v>
      </c>
      <c r="BY230" s="10">
        <f>3/24000000*OO[[#This Row],[133 (05JUL1985 12:00:00)-Water Temperature (C)]]*OO[[#This Row],[75]]</f>
        <v>3.6893228267287501E-7</v>
      </c>
      <c r="BZ230" s="10">
        <f>3/24000000*OO[[#This Row],[134 (05JUL1985 15:00:00)-Water Temperature (C)]]*OO[[#This Row],[76]]</f>
        <v>3.5031001038962494E-7</v>
      </c>
      <c r="CA230" s="10">
        <f>3/24000000*OO[[#This Row],[135 (05JUL1985 18:00:00)-Water Temperature (C)]]*OO[[#This Row],[77]]</f>
        <v>3.3308770447975005E-7</v>
      </c>
      <c r="CB230" s="10">
        <f>3/24000000*OO[[#This Row],[136 (05JUL1985 21:00:00)-Water Temperature (C)]]*OO[[#This Row],[78]]</f>
        <v>3.1164993768675001E-7</v>
      </c>
      <c r="CC230" s="10">
        <f>3/24000000*OO[[#This Row],[137 (06JUL1985 00:00:00)-Water Temperature (C)]]*OO[[#This Row],[79]]</f>
        <v>2.9053479751537495E-7</v>
      </c>
      <c r="CD230" s="10">
        <f>3/24000000*OO[[#This Row],[138 (06JUL1985 03:00:00)-Water Temperature (C)]]*OO[[#This Row],[80]]</f>
        <v>2.7477178329824996E-7</v>
      </c>
      <c r="CE230" s="10">
        <f>3/24000000*OO[[#This Row],[139 (06JUL1985 06:00:00)-Water Temperature (C)]]*OO[[#This Row],[81]]</f>
        <v>2.6289086541812496E-7</v>
      </c>
      <c r="CF230" s="10">
        <f>3/24000000*OO[[#This Row],[140 (06JUL1985 09:00:00)-Water Temperature (C)]]*OO[[#This Row],[82]]</f>
        <v>2.5944928363049999E-7</v>
      </c>
      <c r="CG230" s="10">
        <f>3/24000000*OO[[#This Row],[141 (06JUL1985 12:00:00)-Water Temperature (C)]]*OO[[#This Row],[83]]</f>
        <v>2.5569270509737501E-7</v>
      </c>
      <c r="CH230" s="10">
        <f>3/24000000*OO[[#This Row],[142 (06JUL1985 15:00:00)-Water Temperature (C)]]*OO[[#This Row],[84]]</f>
        <v>2.5061041319871251E-7</v>
      </c>
      <c r="CI230" s="10">
        <f>3/24000000*OO[[#This Row],[143 (06JUL1985 18:00:00)-Water Temperature (C)]]*OO[[#This Row],[85]]</f>
        <v>2.4385594475243749E-7</v>
      </c>
      <c r="CJ230" s="10">
        <f>3/24000000*OO[[#This Row],[144 (06JUL1985 21:00:00)-Water Temperature (C)]]*OO[[#This Row],[86]]</f>
        <v>2.3344741470196252E-7</v>
      </c>
      <c r="CK230" s="10">
        <f>3/24000000*OO[[#This Row],[145 (07JUL1985 00:00:00)-Water Temperature (C)]]*OO[[#This Row],[87]]</f>
        <v>2.223951960686E-7</v>
      </c>
      <c r="CL230" s="10">
        <f>3/24000000*OO[[#This Row],[146 (07JUL1985 03:00:00)-Water Temperature (C)]]*OO[[#This Row],[88]]</f>
        <v>2.1501806398093752E-7</v>
      </c>
      <c r="CM230" s="10">
        <f>3/24000000*OO[[#This Row],[147 (07JUL1985 06:00:00)-Water Temperature (C)]]*OO[[#This Row],[89]]</f>
        <v>2.1010040031749998E-7</v>
      </c>
      <c r="CN230" s="10">
        <f>3/24000000*OO[[#This Row],[148 (07JUL1985 09:00:00)-Water Temperature (C)]]*OO[[#This Row],[90]]</f>
        <v>2.0909935359112499E-7</v>
      </c>
      <c r="CO230" s="10">
        <f>3/24000000*OO[[#This Row],[149 (07JUL1985 12:00:00)-Water Temperature (C)]]*OO[[#This Row],[91]]</f>
        <v>2.0197032239279999E-7</v>
      </c>
      <c r="CP230" s="10">
        <f>3/24000000*OO[[#This Row],[150 (07JUL1985 15:00:00)-Water Temperature (C)]]*OO[[#This Row],[92]]</f>
        <v>1.9718243073292501E-7</v>
      </c>
      <c r="CQ230" s="10">
        <f>3/24000000*OO[[#This Row],[151 (07JUL1985 18:00:00)-Water Temperature (C)]]*OO[[#This Row],[93]]</f>
        <v>1.9168288799999997E-7</v>
      </c>
      <c r="CR230" s="10">
        <f>3/24000000*OO[[#This Row],[152 (07JUL1985 21:00:00)-Water Temperature (C)]]*OO[[#This Row],[94]]</f>
        <v>1.8378097378709997E-7</v>
      </c>
      <c r="CS230" s="10">
        <f>3/24000000*OO[[#This Row],[153 (08JUL1985 00:00:00)-Water Temperature (C)]]*OO[[#This Row],[95]]</f>
        <v>1.7569620521658745E-7</v>
      </c>
      <c r="CT230" s="10">
        <f>3/24000000*OO[[#This Row],[154 (08JUL1985 03:00:00)-Water Temperature (C)]]*OO[[#This Row],[96]]</f>
        <v>1.6903280674675E-7</v>
      </c>
      <c r="CU230" s="10">
        <f>3/24000000*OO[[#This Row],[155 (08JUL1985 06:00:00)-Water Temperature (C)]]*OO[[#This Row],[97]]</f>
        <v>1.6440132342761251E-7</v>
      </c>
      <c r="CV230" s="10">
        <f>3/24000000*OO[[#This Row],[156 (08JUL1985 09:00:00)-Water Temperature (C)]]*OO[[#This Row],[98]]</f>
        <v>1.6421244359180001E-7</v>
      </c>
      <c r="CW230" s="10">
        <f>3/24000000*OO[[#This Row],[157 (08JUL1985 12:00:00)-Water Temperature (C)]]*OO[[#This Row],[99]]</f>
        <v>1.6340092244672499E-7</v>
      </c>
    </row>
    <row r="231" spans="1:101" x14ac:dyDescent="0.35">
      <c r="A231" t="s">
        <v>237</v>
      </c>
      <c r="B231">
        <v>870.10339999999997</v>
      </c>
      <c r="C231" s="10">
        <f>3/24*OO[[#This Row],[59 (26JUN1985 06:00:00)-Water Temperature (C)]]*OO[[#This Row],[1]]/SUM(OO[1])</f>
        <v>0</v>
      </c>
      <c r="D231" s="10">
        <f>3/24*OO[[#This Row],[60 (26JUN1985 09:00:00)-Water Temperature (C)]]*OO[[#This Row],[2]]/SUM(OO[2])</f>
        <v>0</v>
      </c>
      <c r="E231" s="10">
        <f>3/24*OO[[#This Row],[61 (26JUN1985 12:00:00)-Water Temperature (C)]]*OO[[#This Row],[3]]/SUM(OO[3])</f>
        <v>0</v>
      </c>
      <c r="F231" s="10">
        <f>3/24*OO[[#This Row],[62 (26JUN1985 15:00:00)-Water Temperature (C)]]*OO[[#This Row],[4]]/SUM(OO[4])</f>
        <v>0</v>
      </c>
      <c r="G231" s="10">
        <f>3/24*OO[[#This Row],[63 (26JUN1985 18:00:00)-Water Temperature (C)]]*OO[[#This Row],[5]]/SUM(OO[5])</f>
        <v>0</v>
      </c>
      <c r="H231" s="10">
        <f>3/24*OO[[#This Row],[64 (26JUN1985 21:00:00)-Water Temperature (C)]]*OO[[#This Row],[6]]/SUM(OO[6])</f>
        <v>0</v>
      </c>
      <c r="I231" s="10">
        <f>3/24*OO[[#This Row],[65 (27JUN1985 00:00:00)-Water Temperature (C)]]*OO[[#This Row],[7]]/SUM(OO[7])</f>
        <v>0</v>
      </c>
      <c r="J231" s="10">
        <f>3/24*OO[[#This Row],[66 (27JUN1985 03:00:00)-Water Temperature (C)]]*OO[[#This Row],[8]]/SUM(OO[8])</f>
        <v>0</v>
      </c>
      <c r="K231" s="10">
        <f>3/24*OO[[#This Row],[67 (27JUN1985 06:00:00)-Water Temperature (C)]]*OO[[#This Row],[9]]/SUM(OO[9])</f>
        <v>0</v>
      </c>
      <c r="L231" s="10">
        <f>3/24*OO[[#This Row],[68 (27JUN1985 09:00:00)-Water Temperature (C)]]*OO[[#This Row],[10]]/SUM(OO[10])</f>
        <v>1.8578058375713465E-35</v>
      </c>
      <c r="M231" s="10">
        <f>3/24*OO[[#This Row],[69 (27JUN1985 12:00:00)-Water Temperature (C)]]*OO[[#This Row],[11]]/SUM(OO[11])</f>
        <v>7.4481172026167509E-24</v>
      </c>
      <c r="N231" s="10">
        <f>3/24*OO[[#This Row],[70 (27JUN1985 15:00:00)-Water Temperature (C)]]*OO[[#This Row],[12]]/SUM(OO[12])</f>
        <v>5.5710068601854287E-14</v>
      </c>
      <c r="O231" s="10">
        <f>3/24*OO[[#This Row],[71 (27JUN1985 18:00:00)-Water Temperature (C)]]*OO[[#This Row],[13]]/SUM(OO[13])</f>
        <v>4.366602682542135E-9</v>
      </c>
      <c r="P231" s="10">
        <f>3/24*OO[[#This Row],[72 (27JUN1985 21:00:00)-Water Temperature (C)]]*OO[[#This Row],[14]]/SUM(OO[14])</f>
        <v>2.4687954607705133E-6</v>
      </c>
      <c r="Q231" s="10">
        <f>3/24*OO[[#This Row],[73 (28JUN1985 00:00:00)-Water Temperature (C)]]*OO[[#This Row],[15]]/SUM(OO[15])</f>
        <v>1.7926067869586566E-4</v>
      </c>
      <c r="R231" s="10">
        <f>3/24*OO[[#This Row],[74 (28JUN1985 03:00:00)-Water Temperature (C)]]*OO[[#This Row],[16]]/SUM(OO[16])</f>
        <v>3.1418938053569029E-3</v>
      </c>
      <c r="S231" s="10">
        <f>3/24*OO[[#This Row],[75 (28JUN1985 06:00:00)-Water Temperature (C)]]*OO[[#This Row],[17]]/SUM(OO[17])</f>
        <v>1.8618667452246863E-2</v>
      </c>
      <c r="T231" s="10">
        <f>3/24*OO[[#This Row],[76 (28JUN1985 09:00:00)-Water Temperature (C)]]*OO[[#This Row],[18]]/SUM(OO[18])</f>
        <v>4.6872865534699153E-2</v>
      </c>
      <c r="U231" s="10">
        <f>3/24*OO[[#This Row],[77 (28JUN1985 12:00:00)-Water Temperature (C)]]*OO[[#This Row],[19]]/SUM(OO[19])</f>
        <v>5.7619190493412055E-2</v>
      </c>
      <c r="V231" s="10">
        <f>3/24000000*OO[[#This Row],[78 (28JUN1985 15:00:00)-Water Temperature (C)]]*OO[[#This Row],[20]]</f>
        <v>3.9199845914999996E-2</v>
      </c>
      <c r="W231" s="10">
        <f>3/24000000*OO[[#This Row],[79 (28JUN1985 18:00:00)-Water Temperature (C)]]*OO[[#This Row],[21]]</f>
        <v>1.5970017831609999E-2</v>
      </c>
      <c r="X231" s="10">
        <f>3/24000000*OO[[#This Row],[80 (28JUN1985 21:00:00)-Water Temperature (C)]]*OO[[#This Row],[22]]</f>
        <v>4.2605818233387507E-3</v>
      </c>
      <c r="Y231" s="10">
        <f>3/24000000*OO[[#This Row],[81 (29JUN1985 00:00:00)-Water Temperature (C)]]*OO[[#This Row],[23]]</f>
        <v>8.2279794017574997E-4</v>
      </c>
      <c r="Z231" s="10">
        <f>3/24000000*OO[[#This Row],[82 (29JUN1985 03:00:00)-Water Temperature (C)]]*OO[[#This Row],[24]]</f>
        <v>1.4668622802393747E-4</v>
      </c>
      <c r="AA231" s="10">
        <f>3/24000000*OO[[#This Row],[83 (29JUN1985 06:00:00)-Water Temperature (C)]]*OO[[#This Row],[25]]</f>
        <v>4.5372187717499997E-5</v>
      </c>
      <c r="AB231" s="10">
        <f>3/24000000*OO[[#This Row],[84 (29JUN1985 09:00:00)-Water Temperature (C)]]*OO[[#This Row],[26]]</f>
        <v>3.1117356599024994E-5</v>
      </c>
      <c r="AC231" s="10">
        <f>3/24000000*OO[[#This Row],[85 (29JUN1985 12:00:00)-Water Temperature (C)]]*OO[[#This Row],[27]]</f>
        <v>2.7710979392325002E-5</v>
      </c>
      <c r="AD231" s="10">
        <f>3/24000000*OO[[#This Row],[86 (29JUN1985 15:00:00)-Water Temperature (C)]]*OO[[#This Row],[28]]</f>
        <v>2.6330242826699995E-5</v>
      </c>
      <c r="AE231" s="10">
        <f>3/24000000*OO[[#This Row],[88 (29JUN1985 21:00:00)-Water Temperature (C)]]*OO[[#This Row],[30]]</f>
        <v>2.3950441436E-5</v>
      </c>
      <c r="AF231" s="10">
        <f>3/24000000*OO[[#This Row],[88 (29JUN1985 21:00:00)-Water Temperature (C)]]*OO[[#This Row],[30]]</f>
        <v>2.3950441436E-5</v>
      </c>
      <c r="AG231" s="10">
        <f>3/24000000*OO[[#This Row],[89 (30JUN1985 00:00:00)-Water Temperature (C)]]*OO[[#This Row],[31]]</f>
        <v>2.20666234412E-5</v>
      </c>
      <c r="AH231" s="10">
        <f>3/24000000*OO[[#This Row],[90 (30JUN1985 03:00:00)-Water Temperature (C)]]*OO[[#This Row],[32]]</f>
        <v>2.0038881904648749E-5</v>
      </c>
      <c r="AI231" s="10">
        <f>3/24000000*OO[[#This Row],[91 (30JUN1985 06:00:00)-Water Temperature (C)]]*OO[[#This Row],[33]]</f>
        <v>1.8286015766000001E-5</v>
      </c>
      <c r="AJ231" s="10">
        <f>3/24000000*OO[[#This Row],[92 (30JUN1985 09:00:00)-Water Temperature (C)]]*OO[[#This Row],[34]]</f>
        <v>1.745047953434875E-5</v>
      </c>
      <c r="AK231" s="10">
        <f>3/24000000*OO[[#This Row],[93 (30JUN1985 12:00:00)-Water Temperature (C)]]*OO[[#This Row],[35]]</f>
        <v>1.73320635186E-5</v>
      </c>
      <c r="AL231" s="10">
        <f>3/24000000*OO[[#This Row],[94 (30JUN1985 15:00:00)-Water Temperature (C)]]*OO[[#This Row],[36]]</f>
        <v>1.8168337544820002E-5</v>
      </c>
      <c r="AM231" s="10">
        <f>3/24000000*OO[[#This Row],[95 (30JUN1985 18:00:00)-Water Temperature (C)]]*OO[[#This Row],[37]]</f>
        <v>1.9551229599540003E-5</v>
      </c>
      <c r="AN231" s="10">
        <f>3/24000000*OO[[#This Row],[96 (30JUN1985 21:00:00)-Water Temperature (C)]]*OO[[#This Row],[38]]</f>
        <v>2.0305230583299998E-5</v>
      </c>
      <c r="AO231" s="10">
        <f>3/24000000*OO[[#This Row],[97 (01JUL1985 00:00:00)-Water Temperature (C)]]*OO[[#This Row],[39]]</f>
        <v>1.9998020726572498E-5</v>
      </c>
      <c r="AP231" s="10">
        <f>3/24000000*OO[[#This Row],[98 (01JUL1985 03:00:00)-Water Temperature (C)]]*OO[[#This Row],[40]]</f>
        <v>1.89790310328975E-5</v>
      </c>
      <c r="AQ231" s="10">
        <f>3/24000000*OO[[#This Row],[99 (01JUL1985 06:00:00)-Water Temperature (C)]]*OO[[#This Row],[41]]</f>
        <v>1.7598015358799996E-5</v>
      </c>
      <c r="AR231" s="10">
        <f>3/24000000*OO[[#This Row],[100 (01JUL1985 09:00:00)-Water Temperature (C)]]*OO[[#This Row],[42]]</f>
        <v>1.6587326092014999E-5</v>
      </c>
      <c r="AS231" s="10">
        <f>3/24000000*OO[[#This Row],[101 (01JUL1985 12:00:00)-Water Temperature (C)]]*OO[[#This Row],[43]]</f>
        <v>1.5628448921456253E-5</v>
      </c>
      <c r="AT231" s="10">
        <f>3/24000000*OO[[#This Row],[102 (01JUL1985 15:00:00)-Water Temperature (C)]]*OO[[#This Row],[44]]</f>
        <v>1.4650688793974999E-5</v>
      </c>
      <c r="AU231" s="10">
        <f>3/24000000*OO[[#This Row],[103 (01JUL1985 18:00:00)-Water Temperature (C)]]*OO[[#This Row],[45]]</f>
        <v>1.3778515538024997E-5</v>
      </c>
      <c r="AV231" s="10">
        <f>3/24000000*OO[[#This Row],[104 (01JUL1985 21:00:00)-Water Temperature (C)]]*OO[[#This Row],[46]]</f>
        <v>1.2718485818000001E-5</v>
      </c>
      <c r="AW231" s="10">
        <f>3/24000000*OO[[#This Row],[105 (02JUL1985 00:00:00)-Water Temperature (C)]]*OO[[#This Row],[47]]</f>
        <v>1.1650565748869998E-5</v>
      </c>
      <c r="AX231" s="10">
        <f>3/24000000*OO[[#This Row],[106 (02JUL1985 03:00:00)-Water Temperature (C)]]*OO[[#This Row],[48]]</f>
        <v>1.0650109343475E-5</v>
      </c>
      <c r="AY231" s="10">
        <f>3/24000000*OO[[#This Row],[107 (02JUL1985 06:00:00)-Water Temperature (C)]]*OO[[#This Row],[49]]</f>
        <v>9.6537730705499994E-6</v>
      </c>
      <c r="AZ231" s="10">
        <f>3/24000000*OO[[#This Row],[108 (02JUL1985 09:00:00)-Water Temperature (C)]]*OO[[#This Row],[50]]</f>
        <v>8.7381217880249994E-6</v>
      </c>
      <c r="BA231" s="10">
        <f>3/24000000*OO[[#This Row],[109 (02JUL1985 12:00:00)-Water Temperature (C)]]*OO[[#This Row],[51]]</f>
        <v>8.0499783133412488E-6</v>
      </c>
      <c r="BB231" s="10">
        <f>3/24000000*OO[[#This Row],[110 (02JUL1985 15:00:00)-Water Temperature (C)]]*OO[[#This Row],[52]]</f>
        <v>7.3502360080424996E-6</v>
      </c>
      <c r="BC231" s="10">
        <f>3/24000000*OO[[#This Row],[111 (02JUL1985 18:00:00)-Water Temperature (C)]]*OO[[#This Row],[53]]</f>
        <v>6.7078034633000004E-6</v>
      </c>
      <c r="BD231" s="10">
        <f>3/24000000*OO[[#This Row],[112 (02JUL1985 21:00:00)-Water Temperature (C)]]*OO[[#This Row],[54]]</f>
        <v>6.0947610459299995E-6</v>
      </c>
      <c r="BE231" s="10">
        <f>3/24000000*OO[[#This Row],[113 (03JUL1985 00:00:00)-Water Temperature (C)]]*OO[[#This Row],[55]]</f>
        <v>5.5722230496799987E-6</v>
      </c>
      <c r="BF231" s="10">
        <f>3/24000000*OO[[#This Row],[114 (03JUL1985 03:00:00)-Water Temperature (C)]]*OO[[#This Row],[56]]</f>
        <v>5.0890679316374998E-6</v>
      </c>
      <c r="BG231" s="10">
        <f>3/24000000*OO[[#This Row],[115 (03JUL1985 06:00:00)-Water Temperature (C)]]*OO[[#This Row],[57]]</f>
        <v>4.5936752686624994E-6</v>
      </c>
      <c r="BH231" s="10">
        <f>3/24000000*OO[[#This Row],[116 (03JUL1985 09:00:00)-Water Temperature (C)]]*OO[[#This Row],[58]]</f>
        <v>4.1225876840737494E-6</v>
      </c>
      <c r="BI231" s="10">
        <f>3/24000000*OO[[#This Row],[117 (03JUL1985 12:00:00)-Water Temperature (C)]]*OO[[#This Row],[59]]</f>
        <v>3.71933323678E-6</v>
      </c>
      <c r="BJ231" s="10">
        <f>3/24000000*OO[[#This Row],[118 (03JUL1985 15:00:00)-Water Temperature (C)]]*OO[[#This Row],[60]]</f>
        <v>3.3225953692099996E-6</v>
      </c>
      <c r="BK231" s="10">
        <f>3/24000000*OO[[#This Row],[119 (03JUL1985 18:00:00)-Water Temperature (C)]]*OO[[#This Row],[61]]</f>
        <v>2.9595114343800001E-6</v>
      </c>
      <c r="BL231" s="10">
        <f>3/24000000*OO[[#This Row],[120 (03JUL1985 21:00:00)-Water Temperature (C)]]*OO[[#This Row],[62]]</f>
        <v>2.5725147515400002E-6</v>
      </c>
      <c r="BM231" s="10">
        <f>3/24000000*OO[[#This Row],[121 (04JUL1985 00:00:00)-Water Temperature (C)]]*OO[[#This Row],[63]]</f>
        <v>2.2095589691947495E-6</v>
      </c>
      <c r="BN231" s="10">
        <f>3/24000000*OO[[#This Row],[122 (04JUL1985 03:00:00)-Water Temperature (C)]]*OO[[#This Row],[64]]</f>
        <v>1.8835264177500001E-6</v>
      </c>
      <c r="BO231" s="10">
        <f>3/24000000*OO[[#This Row],[123 (04JUL1985 06:00:00)-Water Temperature (C)]]*OO[[#This Row],[65]]</f>
        <v>1.5747879759713749E-6</v>
      </c>
      <c r="BP231" s="10">
        <f>3/24000000*OO[[#This Row],[124 (04JUL1985 09:00:00)-Water Temperature (C)]]*OO[[#This Row],[66]]</f>
        <v>1.3185915045142501E-6</v>
      </c>
      <c r="BQ231" s="10">
        <f>3/24000000*OO[[#This Row],[125 (04JUL1985 12:00:00)-Water Temperature (C)]]*OO[[#This Row],[67]]</f>
        <v>1.0832942274834999E-6</v>
      </c>
      <c r="BR231" s="10">
        <f>3/24000000*OO[[#This Row],[126 (04JUL1985 15:00:00)-Water Temperature (C)]]*OO[[#This Row],[68]]</f>
        <v>8.8065505922999996E-7</v>
      </c>
      <c r="BS231" s="10">
        <f>3/24000000*OO[[#This Row],[127 (04JUL1985 18:00:00)-Water Temperature (C)]]*OO[[#This Row],[69]]</f>
        <v>7.3568797544099998E-7</v>
      </c>
      <c r="BT231" s="10">
        <f>3/24000000*OO[[#This Row],[128 (04JUL1985 21:00:00)-Water Temperature (C)]]*OO[[#This Row],[70]]</f>
        <v>6.2604751671949997E-7</v>
      </c>
      <c r="BU231" s="10">
        <f>3/24000000*OO[[#This Row],[129 (05JUL1985 00:00:00)-Water Temperature (C)]]*OO[[#This Row],[71]]</f>
        <v>5.3849211522574995E-7</v>
      </c>
      <c r="BV231" s="10">
        <f>3/24000000*OO[[#This Row],[130 (05JUL1985 03:00:00)-Water Temperature (C)]]*OO[[#This Row],[72]]</f>
        <v>4.7619322365124999E-7</v>
      </c>
      <c r="BW231" s="10">
        <f>3/24000000*OO[[#This Row],[131 (05JUL1985 06:00:00)-Water Temperature (C)]]*OO[[#This Row],[73]]</f>
        <v>4.3091359317474993E-7</v>
      </c>
      <c r="BX231" s="10">
        <f>3/24000000*OO[[#This Row],[132 (05JUL1985 09:00:00)-Water Temperature (C)]]*OO[[#This Row],[74]]</f>
        <v>4.0669391410974996E-7</v>
      </c>
      <c r="BY231" s="10">
        <f>3/24000000*OO[[#This Row],[133 (05JUL1985 12:00:00)-Water Temperature (C)]]*OO[[#This Row],[75]]</f>
        <v>3.8647974995999992E-7</v>
      </c>
      <c r="BZ231" s="10">
        <f>3/24000000*OO[[#This Row],[134 (05JUL1985 15:00:00)-Water Temperature (C)]]*OO[[#This Row],[76]]</f>
        <v>3.6695946858875002E-7</v>
      </c>
      <c r="CA231" s="10">
        <f>3/24000000*OO[[#This Row],[135 (05JUL1985 18:00:00)-Water Temperature (C)]]*OO[[#This Row],[77]]</f>
        <v>3.4842552949687496E-7</v>
      </c>
      <c r="CB231" s="10">
        <f>3/24000000*OO[[#This Row],[136 (05JUL1985 21:00:00)-Water Temperature (C)]]*OO[[#This Row],[78]]</f>
        <v>3.2523734436375001E-7</v>
      </c>
      <c r="CC231" s="10">
        <f>3/24000000*OO[[#This Row],[137 (06JUL1985 00:00:00)-Water Temperature (C)]]*OO[[#This Row],[79]]</f>
        <v>3.0253963334900002E-7</v>
      </c>
      <c r="CD231" s="10">
        <f>3/24000000*OO[[#This Row],[138 (06JUL1985 03:00:00)-Water Temperature (C)]]*OO[[#This Row],[80]]</f>
        <v>2.8571660626599991E-7</v>
      </c>
      <c r="CE231" s="10">
        <f>3/24000000*OO[[#This Row],[139 (06JUL1985 06:00:00)-Water Temperature (C)]]*OO[[#This Row],[81]]</f>
        <v>2.7343581028237504E-7</v>
      </c>
      <c r="CF231" s="10">
        <f>3/24000000*OO[[#This Row],[140 (06JUL1985 09:00:00)-Water Temperature (C)]]*OO[[#This Row],[82]]</f>
        <v>2.7024861428325002E-7</v>
      </c>
      <c r="CG231" s="10">
        <f>3/24000000*OO[[#This Row],[141 (06JUL1985 12:00:00)-Water Temperature (C)]]*OO[[#This Row],[83]]</f>
        <v>2.6664809067399997E-7</v>
      </c>
      <c r="CH231" s="10">
        <f>3/24000000*OO[[#This Row],[142 (06JUL1985 15:00:00)-Water Temperature (C)]]*OO[[#This Row],[84]]</f>
        <v>2.6147403546550003E-7</v>
      </c>
      <c r="CI231" s="10">
        <f>3/24000000*OO[[#This Row],[143 (06JUL1985 18:00:00)-Water Temperature (C)]]*OO[[#This Row],[85]]</f>
        <v>2.5424726712324999E-7</v>
      </c>
      <c r="CJ231" s="10">
        <f>3/24000000*OO[[#This Row],[144 (06JUL1985 21:00:00)-Water Temperature (C)]]*OO[[#This Row],[86]]</f>
        <v>2.4295651730549997E-7</v>
      </c>
      <c r="CK231" s="10">
        <f>3/24000000*OO[[#This Row],[145 (07JUL1985 00:00:00)-Water Temperature (C)]]*OO[[#This Row],[87]]</f>
        <v>2.3097288382224997E-7</v>
      </c>
      <c r="CL231" s="10">
        <f>3/24000000*OO[[#This Row],[146 (07JUL1985 03:00:00)-Water Temperature (C)]]*OO[[#This Row],[88]]</f>
        <v>2.2297022008635E-7</v>
      </c>
      <c r="CM231" s="10">
        <f>3/24000000*OO[[#This Row],[147 (07JUL1985 06:00:00)-Water Temperature (C)]]*OO[[#This Row],[89]]</f>
        <v>2.1794312698425E-7</v>
      </c>
      <c r="CN231" s="10">
        <f>3/24000000*OO[[#This Row],[148 (07JUL1985 09:00:00)-Water Temperature (C)]]*OO[[#This Row],[90]]</f>
        <v>2.1728638995884999E-7</v>
      </c>
      <c r="CO231" s="10">
        <f>3/24000000*OO[[#This Row],[149 (07JUL1985 12:00:00)-Water Temperature (C)]]*OO[[#This Row],[91]]</f>
        <v>2.1024633389017496E-7</v>
      </c>
      <c r="CP231" s="10">
        <f>3/24000000*OO[[#This Row],[150 (07JUL1985 15:00:00)-Water Temperature (C)]]*OO[[#This Row],[92]]</f>
        <v>2.0549824570937497E-7</v>
      </c>
      <c r="CQ231" s="10">
        <f>3/24000000*OO[[#This Row],[151 (07JUL1985 18:00:00)-Water Temperature (C)]]*OO[[#This Row],[93]]</f>
        <v>1.9968771479542498E-7</v>
      </c>
      <c r="CR231" s="10">
        <f>3/24000000*OO[[#This Row],[152 (07JUL1985 21:00:00)-Water Temperature (C)]]*OO[[#This Row],[94]]</f>
        <v>1.91227019837975E-7</v>
      </c>
      <c r="CS231" s="10">
        <f>3/24000000*OO[[#This Row],[153 (08JUL1985 00:00:00)-Water Temperature (C)]]*OO[[#This Row],[95]]</f>
        <v>1.8251672345563749E-7</v>
      </c>
      <c r="CT231" s="10">
        <f>3/24000000*OO[[#This Row],[154 (08JUL1985 03:00:00)-Water Temperature (C)]]*OO[[#This Row],[96]]</f>
        <v>1.7542392551884999E-7</v>
      </c>
      <c r="CU231" s="10">
        <f>3/24000000*OO[[#This Row],[155 (08JUL1985 06:00:00)-Water Temperature (C)]]*OO[[#This Row],[97]]</f>
        <v>1.7073492165539995E-7</v>
      </c>
      <c r="CV231" s="10">
        <f>3/24000000*OO[[#This Row],[156 (08JUL1985 09:00:00)-Water Temperature (C)]]*OO[[#This Row],[98]]</f>
        <v>1.708591236316875E-7</v>
      </c>
      <c r="CW231" s="10">
        <f>3/24000000*OO[[#This Row],[157 (08JUL1985 12:00:00)-Water Temperature (C)]]*OO[[#This Row],[99]]</f>
        <v>1.7030316484338748E-7</v>
      </c>
    </row>
    <row r="232" spans="1:101" x14ac:dyDescent="0.35">
      <c r="A232" t="s">
        <v>238</v>
      </c>
      <c r="B232">
        <v>833.28970000000004</v>
      </c>
      <c r="C232" s="10">
        <f>3/24*OO[[#This Row],[59 (26JUN1985 06:00:00)-Water Temperature (C)]]*OO[[#This Row],[1]]/SUM(OO[1])</f>
        <v>0</v>
      </c>
      <c r="D232" s="10">
        <f>3/24*OO[[#This Row],[60 (26JUN1985 09:00:00)-Water Temperature (C)]]*OO[[#This Row],[2]]/SUM(OO[2])</f>
        <v>0</v>
      </c>
      <c r="E232" s="10">
        <f>3/24*OO[[#This Row],[61 (26JUN1985 12:00:00)-Water Temperature (C)]]*OO[[#This Row],[3]]/SUM(OO[3])</f>
        <v>0</v>
      </c>
      <c r="F232" s="10">
        <f>3/24*OO[[#This Row],[62 (26JUN1985 15:00:00)-Water Temperature (C)]]*OO[[#This Row],[4]]/SUM(OO[4])</f>
        <v>0</v>
      </c>
      <c r="G232" s="10">
        <f>3/24*OO[[#This Row],[63 (26JUN1985 18:00:00)-Water Temperature (C)]]*OO[[#This Row],[5]]/SUM(OO[5])</f>
        <v>0</v>
      </c>
      <c r="H232" s="10">
        <f>3/24*OO[[#This Row],[64 (26JUN1985 21:00:00)-Water Temperature (C)]]*OO[[#This Row],[6]]/SUM(OO[6])</f>
        <v>0</v>
      </c>
      <c r="I232" s="10">
        <f>3/24*OO[[#This Row],[65 (27JUN1985 00:00:00)-Water Temperature (C)]]*OO[[#This Row],[7]]/SUM(OO[7])</f>
        <v>0</v>
      </c>
      <c r="J232" s="10">
        <f>3/24*OO[[#This Row],[66 (27JUN1985 03:00:00)-Water Temperature (C)]]*OO[[#This Row],[8]]/SUM(OO[8])</f>
        <v>0</v>
      </c>
      <c r="K232" s="10">
        <f>3/24*OO[[#This Row],[67 (27JUN1985 06:00:00)-Water Temperature (C)]]*OO[[#This Row],[9]]/SUM(OO[9])</f>
        <v>0</v>
      </c>
      <c r="L232" s="10">
        <f>3/24*OO[[#This Row],[68 (27JUN1985 09:00:00)-Water Temperature (C)]]*OO[[#This Row],[10]]/SUM(OO[10])</f>
        <v>3.0728134206208142E-36</v>
      </c>
      <c r="M232" s="10">
        <f>3/24*OO[[#This Row],[69 (27JUN1985 12:00:00)-Water Temperature (C)]]*OO[[#This Row],[11]]/SUM(OO[11])</f>
        <v>1.212288197362991E-24</v>
      </c>
      <c r="N232" s="10">
        <f>3/24*OO[[#This Row],[70 (27JUN1985 15:00:00)-Water Temperature (C)]]*OO[[#This Row],[12]]/SUM(OO[12])</f>
        <v>1.36555987620094E-14</v>
      </c>
      <c r="O232" s="10">
        <f>3/24*OO[[#This Row],[71 (27JUN1985 18:00:00)-Water Temperature (C)]]*OO[[#This Row],[13]]/SUM(OO[13])</f>
        <v>2.5780502425483979E-9</v>
      </c>
      <c r="P232" s="10">
        <f>3/24*OO[[#This Row],[72 (27JUN1985 21:00:00)-Water Temperature (C)]]*OO[[#This Row],[14]]/SUM(OO[14])</f>
        <v>1.7364997525649735E-6</v>
      </c>
      <c r="Q232" s="10">
        <f>3/24*OO[[#This Row],[73 (28JUN1985 00:00:00)-Water Temperature (C)]]*OO[[#This Row],[15]]/SUM(OO[15])</f>
        <v>1.4203806818324419E-4</v>
      </c>
      <c r="R232" s="10">
        <f>3/24*OO[[#This Row],[74 (28JUN1985 03:00:00)-Water Temperature (C)]]*OO[[#This Row],[16]]/SUM(OO[16])</f>
        <v>2.7344624803085165E-3</v>
      </c>
      <c r="S232" s="10">
        <f>3/24*OO[[#This Row],[75 (28JUN1985 06:00:00)-Water Temperature (C)]]*OO[[#This Row],[17]]/SUM(OO[17])</f>
        <v>1.7528359033310834E-2</v>
      </c>
      <c r="T232" s="10">
        <f>3/24*OO[[#This Row],[76 (28JUN1985 09:00:00)-Water Temperature (C)]]*OO[[#This Row],[18]]/SUM(OO[18])</f>
        <v>4.7218087406517777E-2</v>
      </c>
      <c r="U232" s="10">
        <f>3/24*OO[[#This Row],[77 (28JUN1985 12:00:00)-Water Temperature (C)]]*OO[[#This Row],[19]]/SUM(OO[19])</f>
        <v>6.1490210198540646E-2</v>
      </c>
      <c r="V232" s="10">
        <f>3/24000000*OO[[#This Row],[78 (28JUN1985 15:00:00)-Water Temperature (C)]]*OO[[#This Row],[20]]</f>
        <v>4.4049393201624994E-2</v>
      </c>
      <c r="W232" s="10">
        <f>3/24000000*OO[[#This Row],[79 (28JUN1985 18:00:00)-Water Temperature (C)]]*OO[[#This Row],[21]]</f>
        <v>1.8758833804687496E-2</v>
      </c>
      <c r="X232" s="10">
        <f>3/24000000*OO[[#This Row],[80 (28JUN1985 21:00:00)-Water Temperature (C)]]*OO[[#This Row],[22]]</f>
        <v>5.1992896399699999E-3</v>
      </c>
      <c r="Y232" s="10">
        <f>3/24000000*OO[[#This Row],[81 (29JUN1985 00:00:00)-Water Temperature (C)]]*OO[[#This Row],[23]]</f>
        <v>1.0317049160469998E-3</v>
      </c>
      <c r="Z232" s="10">
        <f>3/24000000*OO[[#This Row],[82 (29JUN1985 03:00:00)-Water Temperature (C)]]*OO[[#This Row],[24]]</f>
        <v>1.8177713376874997E-4</v>
      </c>
      <c r="AA232" s="10">
        <f>3/24000000*OO[[#This Row],[83 (29JUN1985 06:00:00)-Water Temperature (C)]]*OO[[#This Row],[25]]</f>
        <v>5.1633497511199994E-5</v>
      </c>
      <c r="AB232" s="10">
        <f>3/24000000*OO[[#This Row],[84 (29JUN1985 09:00:00)-Water Temperature (C)]]*OO[[#This Row],[26]]</f>
        <v>3.3519311384062505E-5</v>
      </c>
      <c r="AC232" s="10">
        <f>3/24000000*OO[[#This Row],[85 (29JUN1985 12:00:00)-Water Temperature (C)]]*OO[[#This Row],[27]]</f>
        <v>2.9449850489187498E-5</v>
      </c>
      <c r="AD232" s="10">
        <f>3/24000000*OO[[#This Row],[86 (29JUN1985 15:00:00)-Water Temperature (C)]]*OO[[#This Row],[28]]</f>
        <v>2.7888159713899994E-5</v>
      </c>
      <c r="AE232" s="10">
        <f>3/24000000*OO[[#This Row],[88 (29JUN1985 21:00:00)-Water Temperature (C)]]*OO[[#This Row],[30]]</f>
        <v>2.5317587683124998E-5</v>
      </c>
      <c r="AF232" s="10">
        <f>3/24000000*OO[[#This Row],[88 (29JUN1985 21:00:00)-Water Temperature (C)]]*OO[[#This Row],[30]]</f>
        <v>2.5317587683124998E-5</v>
      </c>
      <c r="AG232" s="10">
        <f>3/24000000*OO[[#This Row],[89 (30JUN1985 00:00:00)-Water Temperature (C)]]*OO[[#This Row],[31]]</f>
        <v>2.3331833283499996E-5</v>
      </c>
      <c r="AH232" s="10">
        <f>3/24000000*OO[[#This Row],[90 (30JUN1985 03:00:00)-Water Temperature (C)]]*OO[[#This Row],[32]]</f>
        <v>2.1175287437024997E-5</v>
      </c>
      <c r="AI232" s="10">
        <f>3/24000000*OO[[#This Row],[91 (30JUN1985 06:00:00)-Water Temperature (C)]]*OO[[#This Row],[33]]</f>
        <v>1.930864222934375E-5</v>
      </c>
      <c r="AJ232" s="10">
        <f>3/24000000*OO[[#This Row],[92 (30JUN1985 09:00:00)-Water Temperature (C)]]*OO[[#This Row],[34]]</f>
        <v>1.8372383255591251E-5</v>
      </c>
      <c r="AK232" s="10">
        <f>3/24000000*OO[[#This Row],[93 (30JUN1985 12:00:00)-Water Temperature (C)]]*OO[[#This Row],[35]]</f>
        <v>1.8116566062209998E-5</v>
      </c>
      <c r="AL232" s="10">
        <f>3/24000000*OO[[#This Row],[94 (30JUN1985 15:00:00)-Water Temperature (C)]]*OO[[#This Row],[36]]</f>
        <v>1.8873784161240001E-5</v>
      </c>
      <c r="AM232" s="10">
        <f>3/24000000*OO[[#This Row],[95 (30JUN1985 18:00:00)-Water Temperature (C)]]*OO[[#This Row],[37]]</f>
        <v>2.0248155929449999E-5</v>
      </c>
      <c r="AN232" s="10">
        <f>3/24000000*OO[[#This Row],[96 (30JUN1985 21:00:00)-Water Temperature (C)]]*OO[[#This Row],[38]]</f>
        <v>2.1002885454457497E-5</v>
      </c>
      <c r="AO232" s="10">
        <f>3/24000000*OO[[#This Row],[97 (01JUL1985 00:00:00)-Water Temperature (C)]]*OO[[#This Row],[39]]</f>
        <v>2.0698347753937497E-5</v>
      </c>
      <c r="AP232" s="10">
        <f>3/24000000*OO[[#This Row],[98 (01JUL1985 03:00:00)-Water Temperature (C)]]*OO[[#This Row],[40]]</f>
        <v>1.9683404065974996E-5</v>
      </c>
      <c r="AQ232" s="10">
        <f>3/24000000*OO[[#This Row],[99 (01JUL1985 06:00:00)-Water Temperature (C)]]*OO[[#This Row],[41]]</f>
        <v>1.82905134335575E-5</v>
      </c>
      <c r="AR232" s="10">
        <f>3/24000000*OO[[#This Row],[100 (01JUL1985 09:00:00)-Water Temperature (C)]]*OO[[#This Row],[42]]</f>
        <v>1.7250895948844997E-5</v>
      </c>
      <c r="AS232" s="10">
        <f>3/24000000*OO[[#This Row],[101 (01JUL1985 12:00:00)-Water Temperature (C)]]*OO[[#This Row],[43]]</f>
        <v>1.6237628235533749E-5</v>
      </c>
      <c r="AT232" s="10">
        <f>3/24000000*OO[[#This Row],[102 (01JUL1985 15:00:00)-Water Temperature (C)]]*OO[[#This Row],[44]]</f>
        <v>1.5188526711205E-5</v>
      </c>
      <c r="AU232" s="10">
        <f>3/24000000*OO[[#This Row],[103 (01JUL1985 18:00:00)-Water Temperature (C)]]*OO[[#This Row],[45]]</f>
        <v>1.4248583224936248E-5</v>
      </c>
      <c r="AV232" s="10">
        <f>3/24000000*OO[[#This Row],[104 (01JUL1985 21:00:00)-Water Temperature (C)]]*OO[[#This Row],[46]]</f>
        <v>1.3106404227464999E-5</v>
      </c>
      <c r="AW232" s="10">
        <f>3/24000000*OO[[#This Row],[105 (02JUL1985 00:00:00)-Water Temperature (C)]]*OO[[#This Row],[47]]</f>
        <v>1.19732474341625E-5</v>
      </c>
      <c r="AX232" s="10">
        <f>3/24000000*OO[[#This Row],[106 (02JUL1985 03:00:00)-Water Temperature (C)]]*OO[[#This Row],[48]]</f>
        <v>1.0930984960755E-5</v>
      </c>
      <c r="AY232" s="10">
        <f>3/24000000*OO[[#This Row],[107 (02JUL1985 06:00:00)-Water Temperature (C)]]*OO[[#This Row],[49]]</f>
        <v>9.9321909251399988E-6</v>
      </c>
      <c r="AZ232" s="10">
        <f>3/24000000*OO[[#This Row],[108 (02JUL1985 09:00:00)-Water Temperature (C)]]*OO[[#This Row],[50]]</f>
        <v>8.9937577393574999E-6</v>
      </c>
      <c r="BA232" s="10">
        <f>3/24000000*OO[[#This Row],[109 (02JUL1985 12:00:00)-Water Temperature (C)]]*OO[[#This Row],[51]]</f>
        <v>8.2753729164862494E-6</v>
      </c>
      <c r="BB232" s="10">
        <f>3/24000000*OO[[#This Row],[110 (02JUL1985 15:00:00)-Water Temperature (C)]]*OO[[#This Row],[52]]</f>
        <v>7.5380478197099987E-6</v>
      </c>
      <c r="BC232" s="10">
        <f>3/24000000*OO[[#This Row],[111 (02JUL1985 18:00:00)-Water Temperature (C)]]*OO[[#This Row],[53]]</f>
        <v>6.8556732385575001E-6</v>
      </c>
      <c r="BD232" s="10">
        <f>3/24000000*OO[[#This Row],[112 (02JUL1985 21:00:00)-Water Temperature (C)]]*OO[[#This Row],[54]]</f>
        <v>6.2057480039700004E-6</v>
      </c>
      <c r="BE232" s="10">
        <f>3/24000000*OO[[#This Row],[113 (03JUL1985 00:00:00)-Water Temperature (C)]]*OO[[#This Row],[55]]</f>
        <v>5.6554469154874989E-6</v>
      </c>
      <c r="BF232" s="10">
        <f>3/24000000*OO[[#This Row],[114 (03JUL1985 03:00:00)-Water Temperature (C)]]*OO[[#This Row],[56]]</f>
        <v>5.1567681208749993E-6</v>
      </c>
      <c r="BG232" s="10">
        <f>3/24000000*OO[[#This Row],[115 (03JUL1985 06:00:00)-Water Temperature (C)]]*OO[[#This Row],[57]]</f>
        <v>4.6569809435624998E-6</v>
      </c>
      <c r="BH232" s="10">
        <f>3/24000000*OO[[#This Row],[116 (03JUL1985 09:00:00)-Water Temperature (C)]]*OO[[#This Row],[58]]</f>
        <v>4.181868440295E-6</v>
      </c>
      <c r="BI232" s="10">
        <f>3/24000000*OO[[#This Row],[117 (03JUL1985 12:00:00)-Water Temperature (C)]]*OO[[#This Row],[59]]</f>
        <v>3.7753258911875002E-6</v>
      </c>
      <c r="BJ232" s="10">
        <f>3/24000000*OO[[#This Row],[118 (03JUL1985 15:00:00)-Water Temperature (C)]]*OO[[#This Row],[60]]</f>
        <v>3.3729627604225002E-6</v>
      </c>
      <c r="BK232" s="10">
        <f>3/24000000*OO[[#This Row],[119 (03JUL1985 18:00:00)-Water Temperature (C)]]*OO[[#This Row],[61]]</f>
        <v>3.0027781377425003E-6</v>
      </c>
      <c r="BL232" s="10">
        <f>3/24000000*OO[[#This Row],[120 (03JUL1985 21:00:00)-Water Temperature (C)]]*OO[[#This Row],[62]]</f>
        <v>2.6065132946249999E-6</v>
      </c>
      <c r="BM232" s="10">
        <f>3/24000000*OO[[#This Row],[121 (04JUL1985 00:00:00)-Water Temperature (C)]]*OO[[#This Row],[63]]</f>
        <v>2.2381871650237499E-6</v>
      </c>
      <c r="BN232" s="10">
        <f>3/24000000*OO[[#This Row],[122 (04JUL1985 03:00:00)-Water Temperature (C)]]*OO[[#This Row],[64]]</f>
        <v>1.9089559278418747E-6</v>
      </c>
      <c r="BO232" s="10">
        <f>3/24000000*OO[[#This Row],[123 (04JUL1985 06:00:00)-Water Temperature (C)]]*OO[[#This Row],[65]]</f>
        <v>1.5994180691082499E-6</v>
      </c>
      <c r="BP232" s="10">
        <f>3/24000000*OO[[#This Row],[124 (04JUL1985 09:00:00)-Water Temperature (C)]]*OO[[#This Row],[66]]</f>
        <v>1.34337039116725E-6</v>
      </c>
      <c r="BQ232" s="10">
        <f>3/24000000*OO[[#This Row],[125 (04JUL1985 12:00:00)-Water Temperature (C)]]*OO[[#This Row],[67]]</f>
        <v>1.10506768830025E-6</v>
      </c>
      <c r="BR232" s="10">
        <f>3/24000000*OO[[#This Row],[126 (04JUL1985 15:00:00)-Water Temperature (C)]]*OO[[#This Row],[68]]</f>
        <v>8.9769973564849985E-7</v>
      </c>
      <c r="BS232" s="10">
        <f>3/24000000*OO[[#This Row],[127 (04JUL1985 18:00:00)-Water Temperature (C)]]*OO[[#This Row],[69]]</f>
        <v>7.4743099455749996E-7</v>
      </c>
      <c r="BT232" s="10">
        <f>3/24000000*OO[[#This Row],[128 (04JUL1985 21:00:00)-Water Temperature (C)]]*OO[[#This Row],[70]]</f>
        <v>6.3289019960850003E-7</v>
      </c>
      <c r="BU232" s="10">
        <f>3/24000000*OO[[#This Row],[129 (05JUL1985 00:00:00)-Water Temperature (C)]]*OO[[#This Row],[71]]</f>
        <v>5.4207695013150006E-7</v>
      </c>
      <c r="BV232" s="10">
        <f>3/24000000*OO[[#This Row],[130 (05JUL1985 03:00:00)-Water Temperature (C)]]*OO[[#This Row],[72]]</f>
        <v>4.7799594274162501E-7</v>
      </c>
      <c r="BW232" s="10">
        <f>3/24000000*OO[[#This Row],[131 (05JUL1985 06:00:00)-Water Temperature (C)]]*OO[[#This Row],[73]]</f>
        <v>4.3222855235312495E-7</v>
      </c>
      <c r="BX232" s="10">
        <f>3/24000000*OO[[#This Row],[132 (05JUL1985 09:00:00)-Water Temperature (C)]]*OO[[#This Row],[74]]</f>
        <v>4.0834604620687502E-7</v>
      </c>
      <c r="BY232" s="10">
        <f>3/24000000*OO[[#This Row],[133 (05JUL1985 12:00:00)-Water Temperature (C)]]*OO[[#This Row],[75]]</f>
        <v>3.8835856562887495E-7</v>
      </c>
      <c r="BZ232" s="10">
        <f>3/24000000*OO[[#This Row],[134 (05JUL1985 15:00:00)-Water Temperature (C)]]*OO[[#This Row],[76]]</f>
        <v>3.6881115335999994E-7</v>
      </c>
      <c r="CA232" s="10">
        <f>3/24000000*OO[[#This Row],[135 (05JUL1985 18:00:00)-Water Temperature (C)]]*OO[[#This Row],[77]]</f>
        <v>3.4975977234612498E-7</v>
      </c>
      <c r="CB232" s="10">
        <f>3/24000000*OO[[#This Row],[136 (05JUL1985 21:00:00)-Water Temperature (C)]]*OO[[#This Row],[78]]</f>
        <v>3.2566312861950003E-7</v>
      </c>
      <c r="CC232" s="10">
        <f>3/24000000*OO[[#This Row],[137 (06JUL1985 00:00:00)-Water Temperature (C)]]*OO[[#This Row],[79]]</f>
        <v>3.0230553050099997E-7</v>
      </c>
      <c r="CD232" s="10">
        <f>3/24000000*OO[[#This Row],[138 (06JUL1985 03:00:00)-Water Temperature (C)]]*OO[[#This Row],[80]]</f>
        <v>2.8511210137162495E-7</v>
      </c>
      <c r="CE232" s="10">
        <f>3/24000000*OO[[#This Row],[139 (06JUL1985 06:00:00)-Water Temperature (C)]]*OO[[#This Row],[81]]</f>
        <v>2.7299359846412502E-7</v>
      </c>
      <c r="CF232" s="10">
        <f>3/24000000*OO[[#This Row],[140 (06JUL1985 09:00:00)-Water Temperature (C)]]*OO[[#This Row],[82]]</f>
        <v>2.7029196217087502E-7</v>
      </c>
      <c r="CG232" s="10">
        <f>3/24000000*OO[[#This Row],[141 (06JUL1985 12:00:00)-Water Temperature (C)]]*OO[[#This Row],[83]]</f>
        <v>2.6702650335624998E-7</v>
      </c>
      <c r="CH232" s="10">
        <f>3/24000000*OO[[#This Row],[142 (06JUL1985 15:00:00)-Water Temperature (C)]]*OO[[#This Row],[84]]</f>
        <v>2.6196892839599996E-7</v>
      </c>
      <c r="CI232" s="10">
        <f>3/24000000*OO[[#This Row],[143 (06JUL1985 18:00:00)-Water Temperature (C)]]*OO[[#This Row],[85]]</f>
        <v>2.5457257106916246E-7</v>
      </c>
      <c r="CJ232" s="10">
        <f>3/24000000*OO[[#This Row],[144 (06JUL1985 21:00:00)-Water Temperature (C)]]*OO[[#This Row],[86]]</f>
        <v>2.4278453314444997E-7</v>
      </c>
      <c r="CK232" s="10">
        <f>3/24000000*OO[[#This Row],[145 (07JUL1985 00:00:00)-Water Temperature (C)]]*OO[[#This Row],[87]]</f>
        <v>2.3032386192439997E-7</v>
      </c>
      <c r="CL232" s="10">
        <f>3/24000000*OO[[#This Row],[146 (07JUL1985 03:00:00)-Water Temperature (C)]]*OO[[#This Row],[88]]</f>
        <v>2.2199245203329998E-7</v>
      </c>
      <c r="CM232" s="10">
        <f>3/24000000*OO[[#This Row],[147 (07JUL1985 06:00:00)-Water Temperature (C)]]*OO[[#This Row],[89]]</f>
        <v>2.1704106814537497E-7</v>
      </c>
      <c r="CN232" s="10">
        <f>3/24000000*OO[[#This Row],[148 (07JUL1985 09:00:00)-Water Temperature (C)]]*OO[[#This Row],[90]]</f>
        <v>2.1671655568849998E-7</v>
      </c>
      <c r="CO232" s="10">
        <f>3/24000000*OO[[#This Row],[149 (07JUL1985 12:00:00)-Water Temperature (C)]]*OO[[#This Row],[91]]</f>
        <v>2.0998134286788748E-7</v>
      </c>
      <c r="CP232" s="10">
        <f>3/24000000*OO[[#This Row],[150 (07JUL1985 15:00:00)-Water Temperature (C)]]*OO[[#This Row],[92]]</f>
        <v>2.0551635474937498E-7</v>
      </c>
      <c r="CQ232" s="10">
        <f>3/24000000*OO[[#This Row],[151 (07JUL1985 18:00:00)-Water Temperature (C)]]*OO[[#This Row],[93]]</f>
        <v>1.9956788576448748E-7</v>
      </c>
      <c r="CR232" s="10">
        <f>3/24000000*OO[[#This Row],[152 (07JUL1985 21:00:00)-Water Temperature (C)]]*OO[[#This Row],[94]]</f>
        <v>1.9082124966828746E-7</v>
      </c>
      <c r="CS232" s="10">
        <f>3/24000000*OO[[#This Row],[153 (08JUL1985 00:00:00)-Water Temperature (C)]]*OO[[#This Row],[95]]</f>
        <v>1.8177511051065001E-7</v>
      </c>
      <c r="CT232" s="10">
        <f>3/24000000*OO[[#This Row],[154 (08JUL1985 03:00:00)-Water Temperature (C)]]*OO[[#This Row],[96]]</f>
        <v>1.7449826916989999E-7</v>
      </c>
      <c r="CU232" s="10">
        <f>3/24000000*OO[[#This Row],[155 (08JUL1985 06:00:00)-Water Temperature (C)]]*OO[[#This Row],[97]]</f>
        <v>1.699275736704E-7</v>
      </c>
      <c r="CV232" s="10">
        <f>3/24000000*OO[[#This Row],[156 (08JUL1985 09:00:00)-Water Temperature (C)]]*OO[[#This Row],[98]]</f>
        <v>1.7036395219902499E-7</v>
      </c>
      <c r="CW232" s="10">
        <f>3/24000000*OO[[#This Row],[157 (08JUL1985 12:00:00)-Water Temperature (C)]]*OO[[#This Row],[99]]</f>
        <v>1.7006359404550001E-7</v>
      </c>
    </row>
    <row r="233" spans="1:101" x14ac:dyDescent="0.35">
      <c r="A233" t="s">
        <v>239</v>
      </c>
      <c r="B233">
        <v>883.923</v>
      </c>
      <c r="C233" s="10">
        <f>3/24*OO[[#This Row],[59 (26JUN1985 06:00:00)-Water Temperature (C)]]*OO[[#This Row],[1]]/SUM(OO[1])</f>
        <v>0</v>
      </c>
      <c r="D233" s="10">
        <f>3/24*OO[[#This Row],[60 (26JUN1985 09:00:00)-Water Temperature (C)]]*OO[[#This Row],[2]]/SUM(OO[2])</f>
        <v>0</v>
      </c>
      <c r="E233" s="10">
        <f>3/24*OO[[#This Row],[61 (26JUN1985 12:00:00)-Water Temperature (C)]]*OO[[#This Row],[3]]/SUM(OO[3])</f>
        <v>0</v>
      </c>
      <c r="F233" s="10">
        <f>3/24*OO[[#This Row],[62 (26JUN1985 15:00:00)-Water Temperature (C)]]*OO[[#This Row],[4]]/SUM(OO[4])</f>
        <v>0</v>
      </c>
      <c r="G233" s="10">
        <f>3/24*OO[[#This Row],[63 (26JUN1985 18:00:00)-Water Temperature (C)]]*OO[[#This Row],[5]]/SUM(OO[5])</f>
        <v>0</v>
      </c>
      <c r="H233" s="10">
        <f>3/24*OO[[#This Row],[64 (26JUN1985 21:00:00)-Water Temperature (C)]]*OO[[#This Row],[6]]/SUM(OO[6])</f>
        <v>0</v>
      </c>
      <c r="I233" s="10">
        <f>3/24*OO[[#This Row],[65 (27JUN1985 00:00:00)-Water Temperature (C)]]*OO[[#This Row],[7]]/SUM(OO[7])</f>
        <v>0</v>
      </c>
      <c r="J233" s="10">
        <f>3/24*OO[[#This Row],[66 (27JUN1985 03:00:00)-Water Temperature (C)]]*OO[[#This Row],[8]]/SUM(OO[8])</f>
        <v>0</v>
      </c>
      <c r="K233" s="10">
        <f>3/24*OO[[#This Row],[67 (27JUN1985 06:00:00)-Water Temperature (C)]]*OO[[#This Row],[9]]/SUM(OO[9])</f>
        <v>0</v>
      </c>
      <c r="L233" s="10">
        <f>3/24*OO[[#This Row],[68 (27JUN1985 09:00:00)-Water Temperature (C)]]*OO[[#This Row],[10]]/SUM(OO[10])</f>
        <v>6.2371099362830776E-37</v>
      </c>
      <c r="M233" s="10">
        <f>3/24*OO[[#This Row],[69 (27JUN1985 12:00:00)-Water Temperature (C)]]*OO[[#This Row],[11]]/SUM(OO[11])</f>
        <v>2.4250352567854088E-25</v>
      </c>
      <c r="N233" s="10">
        <f>3/24*OO[[#This Row],[70 (27JUN1985 15:00:00)-Water Temperature (C)]]*OO[[#This Row],[12]]/SUM(OO[12])</f>
        <v>2.6706865421382775E-15</v>
      </c>
      <c r="O233" s="10">
        <f>3/24*OO[[#This Row],[71 (27JUN1985 18:00:00)-Water Temperature (C)]]*OO[[#This Row],[13]]/SUM(OO[13])</f>
        <v>1.4912578145819495E-9</v>
      </c>
      <c r="P233" s="10">
        <f>3/24*OO[[#This Row],[72 (27JUN1985 21:00:00)-Water Temperature (C)]]*OO[[#This Row],[14]]/SUM(OO[14])</f>
        <v>1.1971491596832988E-6</v>
      </c>
      <c r="Q233" s="10">
        <f>3/24*OO[[#This Row],[73 (28JUN1985 00:00:00)-Water Temperature (C)]]*OO[[#This Row],[15]]/SUM(OO[15])</f>
        <v>1.0981625171181981E-4</v>
      </c>
      <c r="R233" s="10">
        <f>3/24*OO[[#This Row],[74 (28JUN1985 03:00:00)-Water Temperature (C)]]*OO[[#This Row],[16]]/SUM(OO[16])</f>
        <v>2.3091858492435995E-3</v>
      </c>
      <c r="S233" s="10">
        <f>3/24*OO[[#This Row],[75 (28JUN1985 06:00:00)-Water Temperature (C)]]*OO[[#This Row],[17]]/SUM(OO[17])</f>
        <v>1.591253993118337E-2</v>
      </c>
      <c r="T233" s="10">
        <f>3/24*OO[[#This Row],[76 (28JUN1985 09:00:00)-Water Temperature (C)]]*OO[[#This Row],[18]]/SUM(OO[18])</f>
        <v>4.5571826580033122E-2</v>
      </c>
      <c r="U233" s="10">
        <f>3/24*OO[[#This Row],[77 (28JUN1985 12:00:00)-Water Temperature (C)]]*OO[[#This Row],[19]]/SUM(OO[19])</f>
        <v>6.2379630659905067E-2</v>
      </c>
      <c r="V233" s="10">
        <f>3/24000000*OO[[#This Row],[78 (28JUN1985 15:00:00)-Water Temperature (C)]]*OO[[#This Row],[20]]</f>
        <v>4.6763309642224991E-2</v>
      </c>
      <c r="W233" s="10">
        <f>3/24000000*OO[[#This Row],[79 (28JUN1985 18:00:00)-Water Temperature (C)]]*OO[[#This Row],[21]]</f>
        <v>2.06698280705775E-2</v>
      </c>
      <c r="X233" s="10">
        <f>3/24000000*OO[[#This Row],[80 (28JUN1985 21:00:00)-Water Temperature (C)]]*OO[[#This Row],[22]]</f>
        <v>5.9131777571437491E-3</v>
      </c>
      <c r="Y233" s="10">
        <f>3/24000000*OO[[#This Row],[81 (29JUN1985 00:00:00)-Water Temperature (C)]]*OO[[#This Row],[23]]</f>
        <v>1.2004338185099999E-3</v>
      </c>
      <c r="Z233" s="10">
        <f>3/24000000*OO[[#This Row],[82 (29JUN1985 03:00:00)-Water Temperature (C)]]*OO[[#This Row],[24]]</f>
        <v>2.10167601110675E-4</v>
      </c>
      <c r="AA233" s="10">
        <f>3/24000000*OO[[#This Row],[83 (29JUN1985 06:00:00)-Water Temperature (C)]]*OO[[#This Row],[25]]</f>
        <v>5.5757392044375006E-5</v>
      </c>
      <c r="AB233" s="10">
        <f>3/24000000*OO[[#This Row],[84 (29JUN1985 09:00:00)-Water Temperature (C)]]*OO[[#This Row],[26]]</f>
        <v>3.4400672832374996E-5</v>
      </c>
      <c r="AC233" s="10">
        <f>3/24000000*OO[[#This Row],[85 (29JUN1985 12:00:00)-Water Temperature (C)]]*OO[[#This Row],[27]]</f>
        <v>2.9820694478249995E-5</v>
      </c>
      <c r="AD233" s="10">
        <f>3/24000000*OO[[#This Row],[86 (29JUN1985 15:00:00)-Water Temperature (C)]]*OO[[#This Row],[28]]</f>
        <v>2.8140826060750004E-5</v>
      </c>
      <c r="AE233" s="10">
        <f>3/24000000*OO[[#This Row],[88 (29JUN1985 21:00:00)-Water Temperature (C)]]*OO[[#This Row],[30]]</f>
        <v>2.5472974652912498E-5</v>
      </c>
      <c r="AF233" s="10">
        <f>3/24000000*OO[[#This Row],[88 (29JUN1985 21:00:00)-Water Temperature (C)]]*OO[[#This Row],[30]]</f>
        <v>2.5472974652912498E-5</v>
      </c>
      <c r="AG233" s="10">
        <f>3/24000000*OO[[#This Row],[89 (30JUN1985 00:00:00)-Water Temperature (C)]]*OO[[#This Row],[31]]</f>
        <v>2.3467131200012498E-5</v>
      </c>
      <c r="AH233" s="10">
        <f>3/24000000*OO[[#This Row],[90 (30JUN1985 03:00:00)-Water Temperature (C)]]*OO[[#This Row],[32]]</f>
        <v>2.1288119766374993E-5</v>
      </c>
      <c r="AI233" s="10">
        <f>3/24000000*OO[[#This Row],[91 (30JUN1985 06:00:00)-Water Temperature (C)]]*OO[[#This Row],[33]]</f>
        <v>1.94043687631875E-5</v>
      </c>
      <c r="AJ233" s="10">
        <f>3/24000000*OO[[#This Row],[92 (30JUN1985 09:00:00)-Water Temperature (C)]]*OO[[#This Row],[34]]</f>
        <v>1.8426783031601249E-5</v>
      </c>
      <c r="AK233" s="10">
        <f>3/24000000*OO[[#This Row],[93 (30JUN1985 12:00:00)-Water Temperature (C)]]*OO[[#This Row],[35]]</f>
        <v>1.8055821850560001E-5</v>
      </c>
      <c r="AL233" s="10">
        <f>3/24000000*OO[[#This Row],[94 (30JUN1985 15:00:00)-Water Temperature (C)]]*OO[[#This Row],[36]]</f>
        <v>1.8707076742084999E-5</v>
      </c>
      <c r="AM233" s="10">
        <f>3/24000000*OO[[#This Row],[95 (30JUN1985 18:00:00)-Water Temperature (C)]]*OO[[#This Row],[37]]</f>
        <v>2.0007792789663748E-5</v>
      </c>
      <c r="AN233" s="10">
        <f>3/24000000*OO[[#This Row],[96 (30JUN1985 21:00:00)-Water Temperature (C)]]*OO[[#This Row],[38]]</f>
        <v>2.0716148384574999E-5</v>
      </c>
      <c r="AO233" s="10">
        <f>3/24000000*OO[[#This Row],[97 (01JUL1985 00:00:00)-Water Temperature (C)]]*OO[[#This Row],[39]]</f>
        <v>2.0416352928407503E-5</v>
      </c>
      <c r="AP233" s="10">
        <f>3/24000000*OO[[#This Row],[98 (01JUL1985 03:00:00)-Water Temperature (C)]]*OO[[#This Row],[40]]</f>
        <v>1.9439262462562498E-5</v>
      </c>
      <c r="AQ233" s="10">
        <f>3/24000000*OO[[#This Row],[99 (01JUL1985 06:00:00)-Water Temperature (C)]]*OO[[#This Row],[41]]</f>
        <v>1.8087318371803752E-5</v>
      </c>
      <c r="AR233" s="10">
        <f>3/24000000*OO[[#This Row],[100 (01JUL1985 09:00:00)-Water Temperature (C)]]*OO[[#This Row],[42]]</f>
        <v>1.7074000930139998E-5</v>
      </c>
      <c r="AS233" s="10">
        <f>3/24000000*OO[[#This Row],[101 (01JUL1985 12:00:00)-Water Temperature (C)]]*OO[[#This Row],[43]]</f>
        <v>1.6058525055262497E-5</v>
      </c>
      <c r="AT233" s="10">
        <f>3/24000000*OO[[#This Row],[102 (01JUL1985 15:00:00)-Water Temperature (C)]]*OO[[#This Row],[44]]</f>
        <v>1.4992156995524999E-5</v>
      </c>
      <c r="AU233" s="10">
        <f>3/24000000*OO[[#This Row],[103 (01JUL1985 18:00:00)-Water Temperature (C)]]*OO[[#This Row],[45]]</f>
        <v>1.403188427979E-5</v>
      </c>
      <c r="AV233" s="10">
        <f>3/24000000*OO[[#This Row],[104 (01JUL1985 21:00:00)-Water Temperature (C)]]*OO[[#This Row],[46]]</f>
        <v>1.2862527393225E-5</v>
      </c>
      <c r="AW233" s="10">
        <f>3/24000000*OO[[#This Row],[105 (02JUL1985 00:00:00)-Water Temperature (C)]]*OO[[#This Row],[47]]</f>
        <v>1.1719404632279999E-5</v>
      </c>
      <c r="AX233" s="10">
        <f>3/24000000*OO[[#This Row],[106 (02JUL1985 03:00:00)-Water Temperature (C)]]*OO[[#This Row],[48]]</f>
        <v>1.0684609993219999E-5</v>
      </c>
      <c r="AY233" s="10">
        <f>3/24000000*OO[[#This Row],[107 (02JUL1985 06:00:00)-Water Temperature (C)]]*OO[[#This Row],[49]]</f>
        <v>9.7130838411112505E-6</v>
      </c>
      <c r="AZ233" s="10">
        <f>3/24000000*OO[[#This Row],[108 (02JUL1985 09:00:00)-Water Temperature (C)]]*OO[[#This Row],[50]]</f>
        <v>8.8046222150749999E-6</v>
      </c>
      <c r="BA233" s="10">
        <f>3/24000000*OO[[#This Row],[109 (02JUL1985 12:00:00)-Water Temperature (C)]]*OO[[#This Row],[51]]</f>
        <v>8.1243835828112497E-6</v>
      </c>
      <c r="BB233" s="10">
        <f>3/24000000*OO[[#This Row],[110 (02JUL1985 15:00:00)-Water Temperature (C)]]*OO[[#This Row],[52]]</f>
        <v>7.4140262206575003E-6</v>
      </c>
      <c r="BC233" s="10">
        <f>3/24000000*OO[[#This Row],[111 (02JUL1985 18:00:00)-Water Temperature (C)]]*OO[[#This Row],[53]]</f>
        <v>6.7502399229812503E-6</v>
      </c>
      <c r="BD233" s="10">
        <f>3/24000000*OO[[#This Row],[112 (02JUL1985 21:00:00)-Water Temperature (C)]]*OO[[#This Row],[54]]</f>
        <v>6.1137578177500007E-6</v>
      </c>
      <c r="BE233" s="10">
        <f>3/24000000*OO[[#This Row],[113 (03JUL1985 00:00:00)-Water Temperature (C)]]*OO[[#This Row],[55]]</f>
        <v>5.5776512539425013E-6</v>
      </c>
      <c r="BF233" s="10">
        <f>3/24000000*OO[[#This Row],[114 (03JUL1985 03:00:00)-Water Temperature (C)]]*OO[[#This Row],[56]]</f>
        <v>5.0927938243875E-6</v>
      </c>
      <c r="BG233" s="10">
        <f>3/24000000*OO[[#This Row],[115 (03JUL1985 06:00:00)-Water Temperature (C)]]*OO[[#This Row],[57]]</f>
        <v>4.6076482674275005E-6</v>
      </c>
      <c r="BH233" s="10">
        <f>3/24000000*OO[[#This Row],[116 (03JUL1985 09:00:00)-Water Temperature (C)]]*OO[[#This Row],[58]]</f>
        <v>4.1455246574999997E-6</v>
      </c>
      <c r="BI233" s="10">
        <f>3/24000000*OO[[#This Row],[117 (03JUL1985 12:00:00)-Water Temperature (C)]]*OO[[#This Row],[59]]</f>
        <v>3.7495128120299999E-6</v>
      </c>
      <c r="BJ233" s="10">
        <f>3/24000000*OO[[#This Row],[118 (03JUL1985 15:00:00)-Water Temperature (C)]]*OO[[#This Row],[60]]</f>
        <v>3.3550488944699997E-6</v>
      </c>
      <c r="BK233" s="10">
        <f>3/24000000*OO[[#This Row],[119 (03JUL1985 18:00:00)-Water Temperature (C)]]*OO[[#This Row],[61]]</f>
        <v>2.9904143805750005E-6</v>
      </c>
      <c r="BL233" s="10">
        <f>3/24000000*OO[[#This Row],[120 (03JUL1985 21:00:00)-Water Temperature (C)]]*OO[[#This Row],[62]]</f>
        <v>2.5962804184612492E-6</v>
      </c>
      <c r="BM233" s="10">
        <f>3/24000000*OO[[#This Row],[121 (04JUL1985 00:00:00)-Water Temperature (C)]]*OO[[#This Row],[63]]</f>
        <v>2.2310356987800005E-6</v>
      </c>
      <c r="BN233" s="10">
        <f>3/24000000*OO[[#This Row],[122 (04JUL1985 03:00:00)-Water Temperature (C)]]*OO[[#This Row],[64]]</f>
        <v>1.9052092344412504E-6</v>
      </c>
      <c r="BO233" s="10">
        <f>3/24000000*OO[[#This Row],[123 (04JUL1985 06:00:00)-Water Temperature (C)]]*OO[[#This Row],[65]]</f>
        <v>1.5999188038400001E-6</v>
      </c>
      <c r="BP233" s="10">
        <f>3/24000000*OO[[#This Row],[124 (04JUL1985 09:00:00)-Water Temperature (C)]]*OO[[#This Row],[66]]</f>
        <v>1.3478031626345002E-6</v>
      </c>
      <c r="BQ233" s="10">
        <f>3/24000000*OO[[#This Row],[125 (04JUL1985 12:00:00)-Water Temperature (C)]]*OO[[#This Row],[67]]</f>
        <v>1.11049125491625E-6</v>
      </c>
      <c r="BR233" s="10">
        <f>3/24000000*OO[[#This Row],[126 (04JUL1985 15:00:00)-Water Temperature (C)]]*OO[[#This Row],[68]]</f>
        <v>9.0202316038724997E-7</v>
      </c>
      <c r="BS233" s="10">
        <f>3/24000000*OO[[#This Row],[127 (04JUL1985 18:00:00)-Water Temperature (C)]]*OO[[#This Row],[69]]</f>
        <v>7.4934105085462502E-7</v>
      </c>
      <c r="BT233" s="10">
        <f>3/24000000*OO[[#This Row],[128 (04JUL1985 21:00:00)-Water Temperature (C)]]*OO[[#This Row],[70]]</f>
        <v>6.3225394179474991E-7</v>
      </c>
      <c r="BU233" s="10">
        <f>3/24000000*OO[[#This Row],[129 (05JUL1985 00:00:00)-Water Temperature (C)]]*OO[[#This Row],[71]]</f>
        <v>5.3971705917349992E-7</v>
      </c>
      <c r="BV233" s="10">
        <f>3/24000000*OO[[#This Row],[130 (05JUL1985 03:00:00)-Water Temperature (C)]]*OO[[#This Row],[72]]</f>
        <v>4.7485007879374998E-7</v>
      </c>
      <c r="BW233" s="10">
        <f>3/24000000*OO[[#This Row],[131 (05JUL1985 06:00:00)-Water Temperature (C)]]*OO[[#This Row],[73]]</f>
        <v>4.2898210100025E-7</v>
      </c>
      <c r="BX233" s="10">
        <f>3/24000000*OO[[#This Row],[132 (05JUL1985 09:00:00)-Water Temperature (C)]]*OO[[#This Row],[74]]</f>
        <v>4.0555801407499999E-7</v>
      </c>
      <c r="BY233" s="10">
        <f>3/24000000*OO[[#This Row],[133 (05JUL1985 12:00:00)-Water Temperature (C)]]*OO[[#This Row],[75]]</f>
        <v>3.8591473530149996E-7</v>
      </c>
      <c r="BZ233" s="10">
        <f>3/24000000*OO[[#This Row],[134 (05JUL1985 15:00:00)-Water Temperature (C)]]*OO[[#This Row],[76]]</f>
        <v>3.6654272988600001E-7</v>
      </c>
      <c r="CA233" s="10">
        <f>3/24000000*OO[[#This Row],[135 (05JUL1985 18:00:00)-Water Temperature (C)]]*OO[[#This Row],[77]]</f>
        <v>3.4728025515749995E-7</v>
      </c>
      <c r="CB233" s="10">
        <f>3/24000000*OO[[#This Row],[136 (05JUL1985 21:00:00)-Water Temperature (C)]]*OO[[#This Row],[78]]</f>
        <v>3.2274504875024999E-7</v>
      </c>
      <c r="CC233" s="10">
        <f>3/24000000*OO[[#This Row],[137 (06JUL1985 00:00:00)-Water Temperature (C)]]*OO[[#This Row],[79]]</f>
        <v>2.9903238121049998E-7</v>
      </c>
      <c r="CD233" s="10">
        <f>3/24000000*OO[[#This Row],[138 (06JUL1985 03:00:00)-Water Temperature (C)]]*OO[[#This Row],[80]]</f>
        <v>2.8167624278974995E-7</v>
      </c>
      <c r="CE233" s="10">
        <f>3/24000000*OO[[#This Row],[139 (06JUL1985 06:00:00)-Water Temperature (C)]]*OO[[#This Row],[81]]</f>
        <v>2.69709669404E-7</v>
      </c>
      <c r="CF233" s="10">
        <f>3/24000000*OO[[#This Row],[140 (06JUL1985 09:00:00)-Water Temperature (C)]]*OO[[#This Row],[82]]</f>
        <v>2.6737573404100003E-7</v>
      </c>
      <c r="CG233" s="10">
        <f>3/24000000*OO[[#This Row],[141 (06JUL1985 12:00:00)-Water Temperature (C)]]*OO[[#This Row],[83]]</f>
        <v>2.6438775206287499E-7</v>
      </c>
      <c r="CH233" s="10">
        <f>3/24000000*OO[[#This Row],[142 (06JUL1985 15:00:00)-Water Temperature (C)]]*OO[[#This Row],[84]]</f>
        <v>2.5951316133599997E-7</v>
      </c>
      <c r="CI233" s="10">
        <f>3/24000000*OO[[#This Row],[143 (06JUL1985 18:00:00)-Water Temperature (C)]]*OO[[#This Row],[85]]</f>
        <v>2.5206351216379995E-7</v>
      </c>
      <c r="CJ233" s="10">
        <f>3/24000000*OO[[#This Row],[144 (06JUL1985 21:00:00)-Water Temperature (C)]]*OO[[#This Row],[86]]</f>
        <v>2.4006764328794999E-7</v>
      </c>
      <c r="CK233" s="10">
        <f>3/24000000*OO[[#This Row],[145 (07JUL1985 00:00:00)-Water Temperature (C)]]*OO[[#This Row],[87]]</f>
        <v>2.273494644675625E-7</v>
      </c>
      <c r="CL233" s="10">
        <f>3/24000000*OO[[#This Row],[146 (07JUL1985 03:00:00)-Water Temperature (C)]]*OO[[#This Row],[88]]</f>
        <v>2.1885606840213751E-7</v>
      </c>
      <c r="CM233" s="10">
        <f>3/24000000*OO[[#This Row],[147 (07JUL1985 06:00:00)-Water Temperature (C)]]*OO[[#This Row],[89]]</f>
        <v>2.1397769696668749E-7</v>
      </c>
      <c r="CN233" s="10">
        <f>3/24000000*OO[[#This Row],[148 (07JUL1985 09:00:00)-Water Temperature (C)]]*OO[[#This Row],[90]]</f>
        <v>2.1398335323809998E-7</v>
      </c>
      <c r="CO233" s="10">
        <f>3/24000000*OO[[#This Row],[149 (07JUL1985 12:00:00)-Water Temperature (C)]]*OO[[#This Row],[91]]</f>
        <v>2.0757744535213749E-7</v>
      </c>
      <c r="CP233" s="10">
        <f>3/24000000*OO[[#This Row],[150 (07JUL1985 15:00:00)-Water Temperature (C)]]*OO[[#This Row],[92]]</f>
        <v>2.0342691632303753E-7</v>
      </c>
      <c r="CQ233" s="10">
        <f>3/24000000*OO[[#This Row],[151 (07JUL1985 18:00:00)-Water Temperature (C)]]*OO[[#This Row],[93]]</f>
        <v>1.974979355733E-7</v>
      </c>
      <c r="CR233" s="10">
        <f>3/24000000*OO[[#This Row],[152 (07JUL1985 21:00:00)-Water Temperature (C)]]*OO[[#This Row],[94]]</f>
        <v>1.8869711519050002E-7</v>
      </c>
      <c r="CS233" s="10">
        <f>3/24000000*OO[[#This Row],[153 (08JUL1985 00:00:00)-Water Temperature (C)]]*OO[[#This Row],[95]]</f>
        <v>1.7951980708685002E-7</v>
      </c>
      <c r="CT233" s="10">
        <f>3/24000000*OO[[#This Row],[154 (08JUL1985 03:00:00)-Water Temperature (C)]]*OO[[#This Row],[96]]</f>
        <v>1.7219038693239998E-7</v>
      </c>
      <c r="CU233" s="10">
        <f>3/24000000*OO[[#This Row],[155 (08JUL1985 06:00:00)-Water Temperature (C)]]*OO[[#This Row],[97]]</f>
        <v>1.6774429810328748E-7</v>
      </c>
      <c r="CV233" s="10">
        <f>3/24000000*OO[[#This Row],[156 (08JUL1985 09:00:00)-Water Temperature (C)]]*OO[[#This Row],[98]]</f>
        <v>1.6844764386825001E-7</v>
      </c>
      <c r="CW233" s="10">
        <f>3/24000000*OO[[#This Row],[157 (08JUL1985 12:00:00)-Water Temperature (C)]]*OO[[#This Row],[99]]</f>
        <v>1.6837417569119998E-7</v>
      </c>
    </row>
    <row r="234" spans="1:101" x14ac:dyDescent="0.35">
      <c r="A234" t="s">
        <v>240</v>
      </c>
      <c r="B234">
        <v>849.49590000000001</v>
      </c>
      <c r="C234" s="10">
        <f>3/24*OO[[#This Row],[59 (26JUN1985 06:00:00)-Water Temperature (C)]]*OO[[#This Row],[1]]/SUM(OO[1])</f>
        <v>0</v>
      </c>
      <c r="D234" s="10">
        <f>3/24*OO[[#This Row],[60 (26JUN1985 09:00:00)-Water Temperature (C)]]*OO[[#This Row],[2]]/SUM(OO[2])</f>
        <v>0</v>
      </c>
      <c r="E234" s="10">
        <f>3/24*OO[[#This Row],[61 (26JUN1985 12:00:00)-Water Temperature (C)]]*OO[[#This Row],[3]]/SUM(OO[3])</f>
        <v>0</v>
      </c>
      <c r="F234" s="10">
        <f>3/24*OO[[#This Row],[62 (26JUN1985 15:00:00)-Water Temperature (C)]]*OO[[#This Row],[4]]/SUM(OO[4])</f>
        <v>0</v>
      </c>
      <c r="G234" s="10">
        <f>3/24*OO[[#This Row],[63 (26JUN1985 18:00:00)-Water Temperature (C)]]*OO[[#This Row],[5]]/SUM(OO[5])</f>
        <v>0</v>
      </c>
      <c r="H234" s="10">
        <f>3/24*OO[[#This Row],[64 (26JUN1985 21:00:00)-Water Temperature (C)]]*OO[[#This Row],[6]]/SUM(OO[6])</f>
        <v>0</v>
      </c>
      <c r="I234" s="10">
        <f>3/24*OO[[#This Row],[65 (27JUN1985 00:00:00)-Water Temperature (C)]]*OO[[#This Row],[7]]/SUM(OO[7])</f>
        <v>0</v>
      </c>
      <c r="J234" s="10">
        <f>3/24*OO[[#This Row],[66 (27JUN1985 03:00:00)-Water Temperature (C)]]*OO[[#This Row],[8]]/SUM(OO[8])</f>
        <v>0</v>
      </c>
      <c r="K234" s="10">
        <f>3/24*OO[[#This Row],[67 (27JUN1985 06:00:00)-Water Temperature (C)]]*OO[[#This Row],[9]]/SUM(OO[9])</f>
        <v>0</v>
      </c>
      <c r="L234" s="10">
        <f>3/24*OO[[#This Row],[68 (27JUN1985 09:00:00)-Water Temperature (C)]]*OO[[#This Row],[10]]/SUM(OO[10])</f>
        <v>7.8218136905250527E-38</v>
      </c>
      <c r="M234" s="10">
        <f>3/24*OO[[#This Row],[69 (27JUN1985 12:00:00)-Water Temperature (C)]]*OO[[#This Row],[11]]/SUM(OO[11])</f>
        <v>3.0050683676756649E-26</v>
      </c>
      <c r="N234" s="10">
        <f>3/24*OO[[#This Row],[70 (27JUN1985 15:00:00)-Water Temperature (C)]]*OO[[#This Row],[12]]/SUM(OO[12])</f>
        <v>3.4916769287450356E-16</v>
      </c>
      <c r="O234" s="10">
        <f>3/24*OO[[#This Row],[71 (27JUN1985 18:00:00)-Water Temperature (C)]]*OO[[#This Row],[13]]/SUM(OO[13])</f>
        <v>7.3299030171042397E-10</v>
      </c>
      <c r="P234" s="10">
        <f>3/24*OO[[#This Row],[72 (27JUN1985 21:00:00)-Water Temperature (C)]]*OO[[#This Row],[14]]/SUM(OO[14])</f>
        <v>6.9792437970646544E-7</v>
      </c>
      <c r="Q234" s="10">
        <f>3/24*OO[[#This Row],[73 (28JUN1985 00:00:00)-Water Temperature (C)]]*OO[[#This Row],[15]]/SUM(OO[15])</f>
        <v>7.1522996556243299E-5</v>
      </c>
      <c r="R234" s="10">
        <f>3/24*OO[[#This Row],[74 (28JUN1985 03:00:00)-Water Temperature (C)]]*OO[[#This Row],[16]]/SUM(OO[16])</f>
        <v>1.63964146474788E-3</v>
      </c>
      <c r="S234" s="10">
        <f>3/24*OO[[#This Row],[75 (28JUN1985 06:00:00)-Water Temperature (C)]]*OO[[#This Row],[17]]/SUM(OO[17])</f>
        <v>1.2142135359058724E-2</v>
      </c>
      <c r="T234" s="10">
        <f>3/24*OO[[#This Row],[76 (28JUN1985 09:00:00)-Water Temperature (C)]]*OO[[#This Row],[18]]/SUM(OO[18])</f>
        <v>3.7016958217398879E-2</v>
      </c>
      <c r="U234" s="10">
        <f>3/24*OO[[#This Row],[77 (28JUN1985 12:00:00)-Water Temperature (C)]]*OO[[#This Row],[19]]/SUM(OO[19])</f>
        <v>5.3520770080493316E-2</v>
      </c>
      <c r="V234" s="10">
        <f>3/24000000*OO[[#This Row],[78 (28JUN1985 15:00:00)-Water Temperature (C)]]*OO[[#This Row],[20]]</f>
        <v>4.2094690248449994E-2</v>
      </c>
      <c r="W234" s="10">
        <f>3/24000000*OO[[#This Row],[79 (28JUN1985 18:00:00)-Water Temperature (C)]]*OO[[#This Row],[21]]</f>
        <v>1.9432517193635E-2</v>
      </c>
      <c r="X234" s="10">
        <f>3/24000000*OO[[#This Row],[80 (28JUN1985 21:00:00)-Water Temperature (C)]]*OO[[#This Row],[22]]</f>
        <v>5.77922399667E-3</v>
      </c>
      <c r="Y234" s="10">
        <f>3/24000000*OO[[#This Row],[81 (29JUN1985 00:00:00)-Water Temperature (C)]]*OO[[#This Row],[23]]</f>
        <v>1.2104266087482501E-3</v>
      </c>
      <c r="Z234" s="10">
        <f>3/24000000*OO[[#This Row],[82 (29JUN1985 03:00:00)-Water Temperature (C)]]*OO[[#This Row],[24]]</f>
        <v>2.1251644164769999E-4</v>
      </c>
      <c r="AA234" s="10">
        <f>3/24000000*OO[[#This Row],[83 (29JUN1985 06:00:00)-Water Temperature (C)]]*OO[[#This Row],[25]]</f>
        <v>5.2596225294862494E-5</v>
      </c>
      <c r="AB234" s="10">
        <f>3/24000000*OO[[#This Row],[84 (29JUN1985 09:00:00)-Water Temperature (C)]]*OO[[#This Row],[26]]</f>
        <v>3.0457998850549997E-5</v>
      </c>
      <c r="AC234" s="10">
        <f>3/24000000*OO[[#This Row],[85 (29JUN1985 12:00:00)-Water Temperature (C)]]*OO[[#This Row],[27]]</f>
        <v>2.5993287644474998E-5</v>
      </c>
      <c r="AD234" s="10">
        <f>3/24000000*OO[[#This Row],[86 (29JUN1985 15:00:00)-Water Temperature (C)]]*OO[[#This Row],[28]]</f>
        <v>2.4460565064712499E-5</v>
      </c>
      <c r="AE234" s="10">
        <f>3/24000000*OO[[#This Row],[88 (29JUN1985 21:00:00)-Water Temperature (C)]]*OO[[#This Row],[30]]</f>
        <v>2.2171040040581248E-5</v>
      </c>
      <c r="AF234" s="10">
        <f>3/24000000*OO[[#This Row],[88 (29JUN1985 21:00:00)-Water Temperature (C)]]*OO[[#This Row],[30]]</f>
        <v>2.2171040040581248E-5</v>
      </c>
      <c r="AG234" s="10">
        <f>3/24000000*OO[[#This Row],[89 (30JUN1985 00:00:00)-Water Temperature (C)]]*OO[[#This Row],[31]]</f>
        <v>2.0471160406017497E-5</v>
      </c>
      <c r="AH234" s="10">
        <f>3/24000000*OO[[#This Row],[90 (30JUN1985 03:00:00)-Water Temperature (C)]]*OO[[#This Row],[32]]</f>
        <v>1.8612603716762495E-5</v>
      </c>
      <c r="AI234" s="10">
        <f>3/24000000*OO[[#This Row],[91 (30JUN1985 06:00:00)-Water Temperature (C)]]*OO[[#This Row],[33]]</f>
        <v>1.7000420729425E-5</v>
      </c>
      <c r="AJ234" s="10">
        <f>3/24000000*OO[[#This Row],[92 (30JUN1985 09:00:00)-Water Temperature (C)]]*OO[[#This Row],[34]]</f>
        <v>1.6164362580869998E-5</v>
      </c>
      <c r="AK234" s="10">
        <f>3/24000000*OO[[#This Row],[93 (30JUN1985 12:00:00)-Water Temperature (C)]]*OO[[#This Row],[35]]</f>
        <v>1.5804063471333749E-5</v>
      </c>
      <c r="AL234" s="10">
        <f>3/24000000*OO[[#This Row],[94 (30JUN1985 15:00:00)-Water Temperature (C)]]*OO[[#This Row],[36]]</f>
        <v>1.6336783768229999E-5</v>
      </c>
      <c r="AM234" s="10">
        <f>3/24000000*OO[[#This Row],[95 (30JUN1985 18:00:00)-Water Temperature (C)]]*OO[[#This Row],[37]]</f>
        <v>1.7492383135937501E-5</v>
      </c>
      <c r="AN234" s="10">
        <f>3/24000000*OO[[#This Row],[96 (30JUN1985 21:00:00)-Water Temperature (C)]]*OO[[#This Row],[38]]</f>
        <v>1.8163167889599997E-5</v>
      </c>
      <c r="AO234" s="10">
        <f>3/24000000*OO[[#This Row],[97 (01JUL1985 00:00:00)-Water Temperature (C)]]*OO[[#This Row],[39]]</f>
        <v>1.7984618889374999E-5</v>
      </c>
      <c r="AP234" s="10">
        <f>3/24000000*OO[[#This Row],[98 (01JUL1985 03:00:00)-Water Temperature (C)]]*OO[[#This Row],[40]]</f>
        <v>1.72159767001625E-5</v>
      </c>
      <c r="AQ234" s="10">
        <f>3/24000000*OO[[#This Row],[99 (01JUL1985 06:00:00)-Water Temperature (C)]]*OO[[#This Row],[41]]</f>
        <v>1.6089779682193751E-5</v>
      </c>
      <c r="AR234" s="10">
        <f>3/24000000*OO[[#This Row],[100 (01JUL1985 09:00:00)-Water Temperature (C)]]*OO[[#This Row],[42]]</f>
        <v>1.52551781200775E-5</v>
      </c>
      <c r="AS234" s="10">
        <f>3/24000000*OO[[#This Row],[101 (01JUL1985 12:00:00)-Water Temperature (C)]]*OO[[#This Row],[43]]</f>
        <v>1.4389439037822499E-5</v>
      </c>
      <c r="AT234" s="10">
        <f>3/24000000*OO[[#This Row],[102 (01JUL1985 15:00:00)-Water Temperature (C)]]*OO[[#This Row],[44]]</f>
        <v>1.3465769800412499E-5</v>
      </c>
      <c r="AU234" s="10">
        <f>3/24000000*OO[[#This Row],[103 (01JUL1985 18:00:00)-Water Temperature (C)]]*OO[[#This Row],[45]]</f>
        <v>1.263064396503E-5</v>
      </c>
      <c r="AV234" s="10">
        <f>3/24000000*OO[[#This Row],[104 (01JUL1985 21:00:00)-Water Temperature (C)]]*OO[[#This Row],[46]]</f>
        <v>1.15929783004425E-5</v>
      </c>
      <c r="AW234" s="10">
        <f>3/24000000*OO[[#This Row],[105 (02JUL1985 00:00:00)-Water Temperature (C)]]*OO[[#This Row],[47]]</f>
        <v>1.05800349446925E-5</v>
      </c>
      <c r="AX234" s="10">
        <f>3/24000000*OO[[#This Row],[106 (02JUL1985 03:00:00)-Water Temperature (C)]]*OO[[#This Row],[48]]</f>
        <v>9.6734997309974976E-6</v>
      </c>
      <c r="AY234" s="10">
        <f>3/24000000*OO[[#This Row],[107 (02JUL1985 06:00:00)-Water Temperature (C)]]*OO[[#This Row],[49]]</f>
        <v>8.8091969663249994E-6</v>
      </c>
      <c r="AZ234" s="10">
        <f>3/24000000*OO[[#This Row],[108 (02JUL1985 09:00:00)-Water Temperature (C)]]*OO[[#This Row],[50]]</f>
        <v>7.9995968348412492E-6</v>
      </c>
      <c r="BA234" s="10">
        <f>3/24000000*OO[[#This Row],[109 (02JUL1985 12:00:00)-Water Temperature (C)]]*OO[[#This Row],[51]]</f>
        <v>7.3982223717562502E-6</v>
      </c>
      <c r="BB234" s="10">
        <f>3/24000000*OO[[#This Row],[110 (02JUL1985 15:00:00)-Water Temperature (C)]]*OO[[#This Row],[52]]</f>
        <v>6.7608255469000011E-6</v>
      </c>
      <c r="BC234" s="10">
        <f>3/24000000*OO[[#This Row],[111 (02JUL1985 18:00:00)-Water Temperature (C)]]*OO[[#This Row],[53]]</f>
        <v>6.1624942881237501E-6</v>
      </c>
      <c r="BD234" s="10">
        <f>3/24000000*OO[[#This Row],[112 (02JUL1985 21:00:00)-Water Temperature (C)]]*OO[[#This Row],[54]]</f>
        <v>5.5812104184375005E-6</v>
      </c>
      <c r="BE234" s="10">
        <f>3/24000000*OO[[#This Row],[113 (03JUL1985 00:00:00)-Water Temperature (C)]]*OO[[#This Row],[55]]</f>
        <v>5.09467397323E-6</v>
      </c>
      <c r="BF234" s="10">
        <f>3/24000000*OO[[#This Row],[114 (03JUL1985 03:00:00)-Water Temperature (C)]]*OO[[#This Row],[56]]</f>
        <v>4.6547741231424999E-6</v>
      </c>
      <c r="BG234" s="10">
        <f>3/24000000*OO[[#This Row],[115 (03JUL1985 06:00:00)-Water Temperature (C)]]*OO[[#This Row],[57]]</f>
        <v>4.2125973612500003E-6</v>
      </c>
      <c r="BH234" s="10">
        <f>3/24000000*OO[[#This Row],[116 (03JUL1985 09:00:00)-Water Temperature (C)]]*OO[[#This Row],[58]]</f>
        <v>3.7923024562437495E-6</v>
      </c>
      <c r="BI234" s="10">
        <f>3/24000000*OO[[#This Row],[117 (03JUL1985 12:00:00)-Water Temperature (C)]]*OO[[#This Row],[59]]</f>
        <v>3.43337223975E-6</v>
      </c>
      <c r="BJ234" s="10">
        <f>3/24000000*OO[[#This Row],[118 (03JUL1985 15:00:00)-Water Temperature (C)]]*OO[[#This Row],[60]]</f>
        <v>3.0739236089974995E-6</v>
      </c>
      <c r="BK234" s="10">
        <f>3/24000000*OO[[#This Row],[119 (03JUL1985 18:00:00)-Water Temperature (C)]]*OO[[#This Row],[61]]</f>
        <v>2.7400953174724996E-6</v>
      </c>
      <c r="BL234" s="10">
        <f>3/24000000*OO[[#This Row],[120 (03JUL1985 21:00:00)-Water Temperature (C)]]*OO[[#This Row],[62]]</f>
        <v>2.37662988161375E-6</v>
      </c>
      <c r="BM234" s="10">
        <f>3/24000000*OO[[#This Row],[121 (04JUL1985 00:00:00)-Water Temperature (C)]]*OO[[#This Row],[63]]</f>
        <v>2.0415223273383753E-6</v>
      </c>
      <c r="BN234" s="10">
        <f>3/24000000*OO[[#This Row],[122 (04JUL1985 03:00:00)-Water Temperature (C)]]*OO[[#This Row],[64]]</f>
        <v>1.74525490372825E-6</v>
      </c>
      <c r="BO234" s="10">
        <f>3/24000000*OO[[#This Row],[123 (04JUL1985 06:00:00)-Water Temperature (C)]]*OO[[#This Row],[65]]</f>
        <v>1.4695177198611249E-6</v>
      </c>
      <c r="BP234" s="10">
        <f>3/24000000*OO[[#This Row],[124 (04JUL1985 09:00:00)-Water Temperature (C)]]*OO[[#This Row],[66]]</f>
        <v>1.24265297295675E-6</v>
      </c>
      <c r="BQ234" s="10">
        <f>3/24000000*OO[[#This Row],[125 (04JUL1985 12:00:00)-Water Temperature (C)]]*OO[[#This Row],[67]]</f>
        <v>1.0264679280072499E-6</v>
      </c>
      <c r="BR234" s="10">
        <f>3/24000000*OO[[#This Row],[126 (04JUL1985 15:00:00)-Water Temperature (C)]]*OO[[#This Row],[68]]</f>
        <v>8.3395477724324991E-7</v>
      </c>
      <c r="BS234" s="10">
        <f>3/24000000*OO[[#This Row],[127 (04JUL1985 18:00:00)-Water Temperature (C)]]*OO[[#This Row],[69]]</f>
        <v>6.9092403767600003E-7</v>
      </c>
      <c r="BT234" s="10">
        <f>3/24000000*OO[[#This Row],[128 (04JUL1985 21:00:00)-Water Temperature (C)]]*OO[[#This Row],[70]]</f>
        <v>5.8024024803324992E-7</v>
      </c>
      <c r="BU234" s="10">
        <f>3/24000000*OO[[#This Row],[129 (05JUL1985 00:00:00)-Water Temperature (C)]]*OO[[#This Row],[71]]</f>
        <v>4.9295246637825011E-7</v>
      </c>
      <c r="BV234" s="10">
        <f>3/24000000*OO[[#This Row],[130 (05JUL1985 03:00:00)-Water Temperature (C)]]*OO[[#This Row],[72]]</f>
        <v>4.3217488517625E-7</v>
      </c>
      <c r="BW234" s="10">
        <f>3/24000000*OO[[#This Row],[131 (05JUL1985 06:00:00)-Water Temperature (C)]]*OO[[#This Row],[73]]</f>
        <v>3.89802827253E-7</v>
      </c>
      <c r="BX234" s="10">
        <f>3/24000000*OO[[#This Row],[132 (05JUL1985 09:00:00)-Water Temperature (C)]]*OO[[#This Row],[74]]</f>
        <v>3.6872620809474996E-7</v>
      </c>
      <c r="BY234" s="10">
        <f>3/24000000*OO[[#This Row],[133 (05JUL1985 12:00:00)-Water Temperature (C)]]*OO[[#This Row],[75]]</f>
        <v>3.5109714115124998E-7</v>
      </c>
      <c r="BZ234" s="10">
        <f>3/24000000*OO[[#This Row],[134 (05JUL1985 15:00:00)-Water Temperature (C)]]*OO[[#This Row],[76]]</f>
        <v>3.3355490546587497E-7</v>
      </c>
      <c r="CA234" s="10">
        <f>3/24000000*OO[[#This Row],[135 (05JUL1985 18:00:00)-Water Temperature (C)]]*OO[[#This Row],[77]]</f>
        <v>3.1571286858549992E-7</v>
      </c>
      <c r="CB234" s="10">
        <f>3/24000000*OO[[#This Row],[136 (05JUL1985 21:00:00)-Water Temperature (C)]]*OO[[#This Row],[78]]</f>
        <v>2.9278445852999998E-7</v>
      </c>
      <c r="CC234" s="10">
        <f>3/24000000*OO[[#This Row],[137 (06JUL1985 00:00:00)-Water Temperature (C)]]*OO[[#This Row],[79]]</f>
        <v>2.70577074702E-7</v>
      </c>
      <c r="CD234" s="10">
        <f>3/24000000*OO[[#This Row],[138 (06JUL1985 03:00:00)-Water Temperature (C)]]*OO[[#This Row],[80]]</f>
        <v>2.5441612283637498E-7</v>
      </c>
      <c r="CE234" s="10">
        <f>3/24000000*OO[[#This Row],[139 (06JUL1985 06:00:00)-Water Temperature (C)]]*OO[[#This Row],[81]]</f>
        <v>2.4352790557812496E-7</v>
      </c>
      <c r="CF234" s="10">
        <f>3/24000000*OO[[#This Row],[140 (06JUL1985 09:00:00)-Water Temperature (C)]]*OO[[#This Row],[82]]</f>
        <v>2.4175946189087497E-7</v>
      </c>
      <c r="CG234" s="10">
        <f>3/24000000*OO[[#This Row],[141 (06JUL1985 12:00:00)-Water Temperature (C)]]*OO[[#This Row],[83]]</f>
        <v>2.3946156906644997E-7</v>
      </c>
      <c r="CH234" s="10">
        <f>3/24000000*OO[[#This Row],[142 (06JUL1985 15:00:00)-Water Temperature (C)]]*OO[[#This Row],[84]]</f>
        <v>2.3515828857949998E-7</v>
      </c>
      <c r="CI234" s="10">
        <f>3/24000000*OO[[#This Row],[143 (06JUL1985 18:00:00)-Water Temperature (C)]]*OO[[#This Row],[85]]</f>
        <v>2.2830690530995004E-7</v>
      </c>
      <c r="CJ234" s="10">
        <f>3/24000000*OO[[#This Row],[144 (06JUL1985 21:00:00)-Water Temperature (C)]]*OO[[#This Row],[86]]</f>
        <v>2.1712434523789999E-7</v>
      </c>
      <c r="CK234" s="10">
        <f>3/24000000*OO[[#This Row],[145 (07JUL1985 00:00:00)-Water Temperature (C)]]*OO[[#This Row],[87]]</f>
        <v>2.0515534337707499E-7</v>
      </c>
      <c r="CL234" s="10">
        <f>3/24000000*OO[[#This Row],[146 (07JUL1985 03:00:00)-Water Temperature (C)]]*OO[[#This Row],[88]]</f>
        <v>1.9713693002374997E-7</v>
      </c>
      <c r="CM234" s="10">
        <f>3/24000000*OO[[#This Row],[147 (07JUL1985 06:00:00)-Water Temperature (C)]]*OO[[#This Row],[89]]</f>
        <v>1.926679348822375E-7</v>
      </c>
      <c r="CN234" s="10">
        <f>3/24000000*OO[[#This Row],[148 (07JUL1985 09:00:00)-Water Temperature (C)]]*OO[[#This Row],[90]]</f>
        <v>1.9296268764573748E-7</v>
      </c>
      <c r="CO234" s="10">
        <f>3/24000000*OO[[#This Row],[149 (07JUL1985 12:00:00)-Water Temperature (C)]]*OO[[#This Row],[91]]</f>
        <v>1.8750356615704996E-7</v>
      </c>
      <c r="CP234" s="10">
        <f>3/24000000*OO[[#This Row],[150 (07JUL1985 15:00:00)-Water Temperature (C)]]*OO[[#This Row],[92]]</f>
        <v>1.8407385284352496E-7</v>
      </c>
      <c r="CQ234" s="10">
        <f>3/24000000*OO[[#This Row],[151 (07JUL1985 18:00:00)-Water Temperature (C)]]*OO[[#This Row],[93]]</f>
        <v>1.7870281480065E-7</v>
      </c>
      <c r="CR234" s="10">
        <f>3/24000000*OO[[#This Row],[152 (07JUL1985 21:00:00)-Water Temperature (C)]]*OO[[#This Row],[94]]</f>
        <v>1.7061043951113747E-7</v>
      </c>
      <c r="CS234" s="10">
        <f>3/24000000*OO[[#This Row],[153 (08JUL1985 00:00:00)-Water Temperature (C)]]*OO[[#This Row],[95]]</f>
        <v>1.620195797667E-7</v>
      </c>
      <c r="CT234" s="10">
        <f>3/24000000*OO[[#This Row],[154 (08JUL1985 03:00:00)-Water Temperature (C)]]*OO[[#This Row],[96]]</f>
        <v>1.55210040154675E-7</v>
      </c>
      <c r="CU234" s="10">
        <f>3/24000000*OO[[#This Row],[155 (08JUL1985 06:00:00)-Water Temperature (C)]]*OO[[#This Row],[97]]</f>
        <v>1.5120445540657501E-7</v>
      </c>
      <c r="CV234" s="10">
        <f>3/24000000*OO[[#This Row],[156 (08JUL1985 09:00:00)-Water Temperature (C)]]*OO[[#This Row],[98]]</f>
        <v>1.5211127362459999E-7</v>
      </c>
      <c r="CW234" s="10">
        <f>3/24000000*OO[[#This Row],[157 (08JUL1985 12:00:00)-Water Temperature (C)]]*OO[[#This Row],[99]]</f>
        <v>1.5230678912999999E-7</v>
      </c>
    </row>
    <row r="235" spans="1:101" x14ac:dyDescent="0.35">
      <c r="A235" t="s">
        <v>241</v>
      </c>
      <c r="B235">
        <v>905.77419999999995</v>
      </c>
      <c r="C235" s="10">
        <f>3/24*OO[[#This Row],[59 (26JUN1985 06:00:00)-Water Temperature (C)]]*OO[[#This Row],[1]]/SUM(OO[1])</f>
        <v>0</v>
      </c>
      <c r="D235" s="10">
        <f>3/24*OO[[#This Row],[60 (26JUN1985 09:00:00)-Water Temperature (C)]]*OO[[#This Row],[2]]/SUM(OO[2])</f>
        <v>0</v>
      </c>
      <c r="E235" s="10">
        <f>3/24*OO[[#This Row],[61 (26JUN1985 12:00:00)-Water Temperature (C)]]*OO[[#This Row],[3]]/SUM(OO[3])</f>
        <v>0</v>
      </c>
      <c r="F235" s="10">
        <f>3/24*OO[[#This Row],[62 (26JUN1985 15:00:00)-Water Temperature (C)]]*OO[[#This Row],[4]]/SUM(OO[4])</f>
        <v>0</v>
      </c>
      <c r="G235" s="10">
        <f>3/24*OO[[#This Row],[63 (26JUN1985 18:00:00)-Water Temperature (C)]]*OO[[#This Row],[5]]/SUM(OO[5])</f>
        <v>0</v>
      </c>
      <c r="H235" s="10">
        <f>3/24*OO[[#This Row],[64 (26JUN1985 21:00:00)-Water Temperature (C)]]*OO[[#This Row],[6]]/SUM(OO[6])</f>
        <v>0</v>
      </c>
      <c r="I235" s="10">
        <f>3/24*OO[[#This Row],[65 (27JUN1985 00:00:00)-Water Temperature (C)]]*OO[[#This Row],[7]]/SUM(OO[7])</f>
        <v>0</v>
      </c>
      <c r="J235" s="10">
        <f>3/24*OO[[#This Row],[66 (27JUN1985 03:00:00)-Water Temperature (C)]]*OO[[#This Row],[8]]/SUM(OO[8])</f>
        <v>0</v>
      </c>
      <c r="K235" s="10">
        <f>3/24*OO[[#This Row],[67 (27JUN1985 06:00:00)-Water Temperature (C)]]*OO[[#This Row],[9]]/SUM(OO[9])</f>
        <v>0</v>
      </c>
      <c r="L235" s="10">
        <f>3/24*OO[[#This Row],[68 (27JUN1985 09:00:00)-Water Temperature (C)]]*OO[[#This Row],[10]]/SUM(OO[10])</f>
        <v>1.8132415598901397E-38</v>
      </c>
      <c r="M235" s="10">
        <f>3/24*OO[[#This Row],[69 (27JUN1985 12:00:00)-Water Temperature (C)]]*OO[[#This Row],[11]]/SUM(OO[11])</f>
        <v>6.9670722915303996E-27</v>
      </c>
      <c r="N235" s="10">
        <f>3/24*OO[[#This Row],[70 (27JUN1985 15:00:00)-Water Temperature (C)]]*OO[[#This Row],[12]]/SUM(OO[12])</f>
        <v>9.7343020993414307E-17</v>
      </c>
      <c r="O235" s="10">
        <f>3/24*OO[[#This Row],[71 (27JUN1985 18:00:00)-Water Temperature (C)]]*OO[[#This Row],[13]]/SUM(OO[13])</f>
        <v>5.4391500778274756E-10</v>
      </c>
      <c r="P235" s="10">
        <f>3/24*OO[[#This Row],[72 (27JUN1985 21:00:00)-Water Temperature (C)]]*OO[[#This Row],[14]]/SUM(OO[14])</f>
        <v>6.6015449687093478E-7</v>
      </c>
      <c r="Q235" s="10">
        <f>3/24*OO[[#This Row],[73 (28JUN1985 00:00:00)-Water Temperature (C)]]*OO[[#This Row],[15]]/SUM(OO[15])</f>
        <v>7.9491731941410193E-5</v>
      </c>
      <c r="R235" s="10">
        <f>3/24*OO[[#This Row],[74 (28JUN1985 03:00:00)-Water Temperature (C)]]*OO[[#This Row],[16]]/SUM(OO[16])</f>
        <v>2.0796092643469532E-3</v>
      </c>
      <c r="S235" s="10">
        <f>3/24*OO[[#This Row],[75 (28JUN1985 06:00:00)-Water Temperature (C)]]*OO[[#This Row],[17]]/SUM(OO[17])</f>
        <v>1.7273956988018264E-2</v>
      </c>
      <c r="T235" s="10">
        <f>3/24*OO[[#This Row],[76 (28JUN1985 09:00:00)-Water Temperature (C)]]*OO[[#This Row],[18]]/SUM(OO[18])</f>
        <v>5.8484703267405513E-2</v>
      </c>
      <c r="U235" s="10">
        <f>3/24*OO[[#This Row],[77 (28JUN1985 12:00:00)-Water Temperature (C)]]*OO[[#This Row],[19]]/SUM(OO[19])</f>
        <v>9.3230667316195795E-2</v>
      </c>
      <c r="V235" s="10">
        <f>3/24000000*OO[[#This Row],[78 (28JUN1985 15:00:00)-Water Temperature (C)]]*OO[[#This Row],[20]]</f>
        <v>8.0431169686724993E-2</v>
      </c>
      <c r="W235" s="10">
        <f>3/24000000*OO[[#This Row],[79 (28JUN1985 18:00:00)-Water Temperature (C)]]*OO[[#This Row],[21]]</f>
        <v>4.0596564510000002E-2</v>
      </c>
      <c r="X235" s="10">
        <f>3/24000000*OO[[#This Row],[80 (28JUN1985 21:00:00)-Water Temperature (C)]]*OO[[#This Row],[22]]</f>
        <v>1.3128737510887499E-2</v>
      </c>
      <c r="Y235" s="10">
        <f>3/24000000*OO[[#This Row],[81 (29JUN1985 00:00:00)-Water Temperature (C)]]*OO[[#This Row],[23]]</f>
        <v>2.9612759391412498E-3</v>
      </c>
      <c r="Z235" s="10">
        <f>3/24000000*OO[[#This Row],[82 (29JUN1985 03:00:00)-Water Temperature (C)]]*OO[[#This Row],[24]]</f>
        <v>5.3501305296712503E-4</v>
      </c>
      <c r="AA235" s="10">
        <f>3/24000000*OO[[#This Row],[83 (29JUN1985 06:00:00)-Water Temperature (C)]]*OO[[#This Row],[25]]</f>
        <v>1.17750907071375E-4</v>
      </c>
      <c r="AB235" s="10">
        <f>3/24000000*OO[[#This Row],[84 (29JUN1985 09:00:00)-Water Temperature (C)]]*OO[[#This Row],[26]]</f>
        <v>5.8462359483749995E-5</v>
      </c>
      <c r="AC235" s="10">
        <f>3/24000000*OO[[#This Row],[85 (29JUN1985 12:00:00)-Water Temperature (C)]]*OO[[#This Row],[27]]</f>
        <v>4.7856548936299997E-5</v>
      </c>
      <c r="AD235" s="10">
        <f>3/24000000*OO[[#This Row],[86 (29JUN1985 15:00:00)-Water Temperature (C)]]*OO[[#This Row],[28]]</f>
        <v>4.4683282897962501E-5</v>
      </c>
      <c r="AE235" s="10">
        <f>3/24000000*OO[[#This Row],[88 (29JUN1985 21:00:00)-Water Temperature (C)]]*OO[[#This Row],[30]]</f>
        <v>4.0655214031950003E-5</v>
      </c>
      <c r="AF235" s="10">
        <f>3/24000000*OO[[#This Row],[88 (29JUN1985 21:00:00)-Water Temperature (C)]]*OO[[#This Row],[30]]</f>
        <v>4.0655214031950003E-5</v>
      </c>
      <c r="AG235" s="10">
        <f>3/24000000*OO[[#This Row],[89 (30JUN1985 00:00:00)-Water Temperature (C)]]*OO[[#This Row],[31]]</f>
        <v>3.7727827651199996E-5</v>
      </c>
      <c r="AH235" s="10">
        <f>3/24000000*OO[[#This Row],[90 (30JUN1985 03:00:00)-Water Temperature (C)]]*OO[[#This Row],[32]]</f>
        <v>3.4464593480625003E-5</v>
      </c>
      <c r="AI235" s="10">
        <f>3/24000000*OO[[#This Row],[91 (30JUN1985 06:00:00)-Water Temperature (C)]]*OO[[#This Row],[33]]</f>
        <v>3.1569485532299996E-5</v>
      </c>
      <c r="AJ235" s="10">
        <f>3/24000000*OO[[#This Row],[92 (30JUN1985 09:00:00)-Water Temperature (C)]]*OO[[#This Row],[34]]</f>
        <v>3.0066081149250002E-5</v>
      </c>
      <c r="AK235" s="10">
        <f>3/24000000*OO[[#This Row],[93 (30JUN1985 12:00:00)-Water Temperature (C)]]*OO[[#This Row],[35]]</f>
        <v>2.9305100271149993E-5</v>
      </c>
      <c r="AL235" s="10">
        <f>3/24000000*OO[[#This Row],[94 (30JUN1985 15:00:00)-Water Temperature (C)]]*OO[[#This Row],[36]]</f>
        <v>3.0100671892312505E-5</v>
      </c>
      <c r="AM235" s="10">
        <f>3/24000000*OO[[#This Row],[95 (30JUN1985 18:00:00)-Water Temperature (C)]]*OO[[#This Row],[37]]</f>
        <v>3.2219381884950004E-5</v>
      </c>
      <c r="AN235" s="10">
        <f>3/24000000*OO[[#This Row],[96 (30JUN1985 21:00:00)-Water Temperature (C)]]*OO[[#This Row],[38]]</f>
        <v>3.3699097944449999E-5</v>
      </c>
      <c r="AO235" s="10">
        <f>3/24000000*OO[[#This Row],[97 (01JUL1985 00:00:00)-Water Temperature (C)]]*OO[[#This Row],[39]]</f>
        <v>3.3650106433499998E-5</v>
      </c>
      <c r="AP235" s="10">
        <f>3/24000000*OO[[#This Row],[98 (01JUL1985 03:00:00)-Water Temperature (C)]]*OO[[#This Row],[40]]</f>
        <v>3.2568649174462501E-5</v>
      </c>
      <c r="AQ235" s="10">
        <f>3/24000000*OO[[#This Row],[99 (01JUL1985 06:00:00)-Water Temperature (C)]]*OO[[#This Row],[41]]</f>
        <v>3.0702600759487498E-5</v>
      </c>
      <c r="AR235" s="10">
        <f>3/24000000*OO[[#This Row],[100 (01JUL1985 09:00:00)-Water Temperature (C)]]*OO[[#This Row],[42]]</f>
        <v>2.9338561096900001E-5</v>
      </c>
      <c r="AS235" s="10">
        <f>3/24000000*OO[[#This Row],[101 (01JUL1985 12:00:00)-Water Temperature (C)]]*OO[[#This Row],[43]]</f>
        <v>2.7840613535275001E-5</v>
      </c>
      <c r="AT235" s="10">
        <f>3/24000000*OO[[#This Row],[102 (01JUL1985 15:00:00)-Water Temperature (C)]]*OO[[#This Row],[44]]</f>
        <v>2.6181114019349994E-5</v>
      </c>
      <c r="AU235" s="10">
        <f>3/24000000*OO[[#This Row],[103 (01JUL1985 18:00:00)-Water Temperature (C)]]*OO[[#This Row],[45]]</f>
        <v>2.4665474462999998E-5</v>
      </c>
      <c r="AV235" s="10">
        <f>3/24000000*OO[[#This Row],[104 (01JUL1985 21:00:00)-Water Temperature (C)]]*OO[[#This Row],[46]]</f>
        <v>2.2738386020769997E-5</v>
      </c>
      <c r="AW235" s="10">
        <f>3/24000000*OO[[#This Row],[105 (02JUL1985 00:00:00)-Water Temperature (C)]]*OO[[#This Row],[47]]</f>
        <v>2.0814686067997499E-5</v>
      </c>
      <c r="AX235" s="10">
        <f>3/24000000*OO[[#This Row],[106 (02JUL1985 03:00:00)-Water Temperature (C)]]*OO[[#This Row],[48]]</f>
        <v>1.9128717767460004E-5</v>
      </c>
      <c r="AY235" s="10">
        <f>3/24000000*OO[[#This Row],[107 (02JUL1985 06:00:00)-Water Temperature (C)]]*OO[[#This Row],[49]]</f>
        <v>1.7542602951772497E-5</v>
      </c>
      <c r="AZ235" s="10">
        <f>3/24000000*OO[[#This Row],[108 (02JUL1985 09:00:00)-Water Temperature (C)]]*OO[[#This Row],[50]]</f>
        <v>1.6030859936227499E-5</v>
      </c>
      <c r="BA235" s="10">
        <f>3/24000000*OO[[#This Row],[109 (02JUL1985 12:00:00)-Water Temperature (C)]]*OO[[#This Row],[51]]</f>
        <v>1.4887144760039999E-5</v>
      </c>
      <c r="BB235" s="10">
        <f>3/24000000*OO[[#This Row],[110 (02JUL1985 15:00:00)-Water Temperature (C)]]*OO[[#This Row],[52]]</f>
        <v>1.3654172222874998E-5</v>
      </c>
      <c r="BC235" s="10">
        <f>3/24000000*OO[[#This Row],[111 (02JUL1985 18:00:00)-Water Temperature (C)]]*OO[[#This Row],[53]]</f>
        <v>1.2490457275639999E-5</v>
      </c>
      <c r="BD235" s="10">
        <f>3/24000000*OO[[#This Row],[112 (02JUL1985 21:00:00)-Water Temperature (C)]]*OO[[#This Row],[54]]</f>
        <v>1.1319049016591251E-5</v>
      </c>
      <c r="BE235" s="10">
        <f>3/24000000*OO[[#This Row],[113 (03JUL1985 00:00:00)-Water Temperature (C)]]*OO[[#This Row],[55]]</f>
        <v>1.0344273415104999E-5</v>
      </c>
      <c r="BF235" s="10">
        <f>3/24000000*OO[[#This Row],[114 (03JUL1985 03:00:00)-Water Temperature (C)]]*OO[[#This Row],[56]]</f>
        <v>9.4785354449249992E-6</v>
      </c>
      <c r="BG235" s="10">
        <f>3/24000000*OO[[#This Row],[115 (03JUL1985 06:00:00)-Water Temperature (C)]]*OO[[#This Row],[57]]</f>
        <v>8.6221750830212501E-6</v>
      </c>
      <c r="BH235" s="10">
        <f>3/24000000*OO[[#This Row],[116 (03JUL1985 09:00:00)-Water Temperature (C)]]*OO[[#This Row],[58]]</f>
        <v>7.8050858236499995E-6</v>
      </c>
      <c r="BI235" s="10">
        <f>3/24000000*OO[[#This Row],[117 (03JUL1985 12:00:00)-Water Temperature (C)]]*OO[[#This Row],[59]]</f>
        <v>7.1064890742299987E-6</v>
      </c>
      <c r="BJ235" s="10">
        <f>3/24000000*OO[[#This Row],[118 (03JUL1985 15:00:00)-Water Temperature (C)]]*OO[[#This Row],[60]]</f>
        <v>6.3972641317449995E-6</v>
      </c>
      <c r="BK235" s="10">
        <f>3/24000000*OO[[#This Row],[119 (03JUL1985 18:00:00)-Water Temperature (C)]]*OO[[#This Row],[61]]</f>
        <v>5.7259337028074995E-6</v>
      </c>
      <c r="BL235" s="10">
        <f>3/24000000*OO[[#This Row],[120 (03JUL1985 21:00:00)-Water Temperature (C)]]*OO[[#This Row],[62]]</f>
        <v>4.9786918907849999E-6</v>
      </c>
      <c r="BM235" s="10">
        <f>3/24000000*OO[[#This Row],[121 (04JUL1985 00:00:00)-Water Temperature (C)]]*OO[[#This Row],[63]]</f>
        <v>4.2829224500562498E-6</v>
      </c>
      <c r="BN235" s="10">
        <f>3/24000000*OO[[#This Row],[122 (04JUL1985 03:00:00)-Water Temperature (C)]]*OO[[#This Row],[64]]</f>
        <v>3.6757209093262497E-6</v>
      </c>
      <c r="BO235" s="10">
        <f>3/24000000*OO[[#This Row],[123 (04JUL1985 06:00:00)-Water Temperature (C)]]*OO[[#This Row],[65]]</f>
        <v>3.1156493169600001E-6</v>
      </c>
      <c r="BP235" s="10">
        <f>3/24000000*OO[[#This Row],[124 (04JUL1985 09:00:00)-Water Temperature (C)]]*OO[[#This Row],[66]]</f>
        <v>2.6551512523150003E-6</v>
      </c>
      <c r="BQ235" s="10">
        <f>3/24000000*OO[[#This Row],[125 (04JUL1985 12:00:00)-Water Temperature (C)]]*OO[[#This Row],[67]]</f>
        <v>2.2112890183542504E-6</v>
      </c>
      <c r="BR235" s="10">
        <f>3/24000000*OO[[#This Row],[126 (04JUL1985 15:00:00)-Water Temperature (C)]]*OO[[#This Row],[68]]</f>
        <v>1.8016010825903747E-6</v>
      </c>
      <c r="BS235" s="10">
        <f>3/24000000*OO[[#This Row],[127 (04JUL1985 18:00:00)-Water Temperature (C)]]*OO[[#This Row],[69]]</f>
        <v>1.4870750509343748E-6</v>
      </c>
      <c r="BT235" s="10">
        <f>3/24000000*OO[[#This Row],[128 (04JUL1985 21:00:00)-Water Temperature (C)]]*OO[[#This Row],[70]]</f>
        <v>1.2395239918324998E-6</v>
      </c>
      <c r="BU235" s="10">
        <f>3/24000000*OO[[#This Row],[129 (05JUL1985 00:00:00)-Water Temperature (C)]]*OO[[#This Row],[71]]</f>
        <v>1.043024973690625E-6</v>
      </c>
      <c r="BV235" s="10">
        <f>3/24000000*OO[[#This Row],[130 (05JUL1985 03:00:00)-Water Temperature (C)]]*OO[[#This Row],[72]]</f>
        <v>9.0713280229199984E-7</v>
      </c>
      <c r="BW235" s="10">
        <f>3/24000000*OO[[#This Row],[131 (05JUL1985 06:00:00)-Water Temperature (C)]]*OO[[#This Row],[73]]</f>
        <v>8.1373115233799989E-7</v>
      </c>
      <c r="BX235" s="10">
        <f>3/24000000*OO[[#This Row],[132 (05JUL1985 09:00:00)-Water Temperature (C)]]*OO[[#This Row],[74]]</f>
        <v>7.683186127365E-7</v>
      </c>
      <c r="BY235" s="10">
        <f>3/24000000*OO[[#This Row],[133 (05JUL1985 12:00:00)-Water Temperature (C)]]*OO[[#This Row],[75]]</f>
        <v>7.3240527772399987E-7</v>
      </c>
      <c r="BZ235" s="10">
        <f>3/24000000*OO[[#This Row],[134 (05JUL1985 15:00:00)-Water Temperature (C)]]*OO[[#This Row],[76]]</f>
        <v>6.9630115231249995E-7</v>
      </c>
      <c r="CA235" s="10">
        <f>3/24000000*OO[[#This Row],[135 (05JUL1985 18:00:00)-Water Temperature (C)]]*OO[[#This Row],[77]]</f>
        <v>6.5824807802499999E-7</v>
      </c>
      <c r="CB235" s="10">
        <f>3/24000000*OO[[#This Row],[136 (05JUL1985 21:00:00)-Water Temperature (C)]]*OO[[#This Row],[78]]</f>
        <v>6.0910110911512493E-7</v>
      </c>
      <c r="CC235" s="10">
        <f>3/24000000*OO[[#This Row],[137 (06JUL1985 00:00:00)-Water Temperature (C)]]*OO[[#This Row],[79]]</f>
        <v>5.5995951272499998E-7</v>
      </c>
      <c r="CD235" s="10">
        <f>3/24000000*OO[[#This Row],[138 (06JUL1985 03:00:00)-Water Temperature (C)]]*OO[[#This Row],[80]]</f>
        <v>5.2413089500199999E-7</v>
      </c>
      <c r="CE235" s="10">
        <f>3/24000000*OO[[#This Row],[139 (06JUL1985 06:00:00)-Water Temperature (C)]]*OO[[#This Row],[81]]</f>
        <v>5.0029248434099995E-7</v>
      </c>
      <c r="CF235" s="10">
        <f>3/24000000*OO[[#This Row],[140 (06JUL1985 09:00:00)-Water Temperature (C)]]*OO[[#This Row],[82]]</f>
        <v>4.9691874347275002E-7</v>
      </c>
      <c r="CG235" s="10">
        <f>3/24000000*OO[[#This Row],[141 (06JUL1985 12:00:00)-Water Temperature (C)]]*OO[[#This Row],[83]]</f>
        <v>4.9309242424000004E-7</v>
      </c>
      <c r="CH235" s="10">
        <f>3/24000000*OO[[#This Row],[142 (06JUL1985 15:00:00)-Water Temperature (C)]]*OO[[#This Row],[84]]</f>
        <v>4.8559251246775002E-7</v>
      </c>
      <c r="CI235" s="10">
        <f>3/24000000*OO[[#This Row],[143 (06JUL1985 18:00:00)-Water Temperature (C)]]*OO[[#This Row],[85]]</f>
        <v>4.7142088514899998E-7</v>
      </c>
      <c r="CJ235" s="10">
        <f>3/24000000*OO[[#This Row],[144 (06JUL1985 21:00:00)-Water Temperature (C)]]*OO[[#This Row],[86]]</f>
        <v>4.4794786286900002E-7</v>
      </c>
      <c r="CK235" s="10">
        <f>3/24000000*OO[[#This Row],[145 (07JUL1985 00:00:00)-Water Temperature (C)]]*OO[[#This Row],[87]]</f>
        <v>4.2153565765324994E-7</v>
      </c>
      <c r="CL235" s="10">
        <f>3/24000000*OO[[#This Row],[146 (07JUL1985 03:00:00)-Water Temperature (C)]]*OO[[#This Row],[88]]</f>
        <v>4.0338630890662501E-7</v>
      </c>
      <c r="CM235" s="10">
        <f>3/24000000*OO[[#This Row],[147 (07JUL1985 06:00:00)-Water Temperature (C)]]*OO[[#This Row],[89]]</f>
        <v>3.9324612042599999E-7</v>
      </c>
      <c r="CN235" s="10">
        <f>3/24000000*OO[[#This Row],[148 (07JUL1985 09:00:00)-Water Temperature (C)]]*OO[[#This Row],[90]]</f>
        <v>3.9470106785725003E-7</v>
      </c>
      <c r="CO235" s="10">
        <f>3/24000000*OO[[#This Row],[149 (07JUL1985 12:00:00)-Water Temperature (C)]]*OO[[#This Row],[91]]</f>
        <v>3.8509478467249996E-7</v>
      </c>
      <c r="CP235" s="10">
        <f>3/24000000*OO[[#This Row],[150 (07JUL1985 15:00:00)-Water Temperature (C)]]*OO[[#This Row],[92]]</f>
        <v>3.7919127161812499E-7</v>
      </c>
      <c r="CQ235" s="10">
        <f>3/24000000*OO[[#This Row],[151 (07JUL1985 18:00:00)-Water Temperature (C)]]*OO[[#This Row],[93]]</f>
        <v>3.6874516877249999E-7</v>
      </c>
      <c r="CR235" s="10">
        <f>3/24000000*OO[[#This Row],[152 (07JUL1985 21:00:00)-Water Temperature (C)]]*OO[[#This Row],[94]]</f>
        <v>3.5230206022087502E-7</v>
      </c>
      <c r="CS235" s="10">
        <f>3/24000000*OO[[#This Row],[153 (08JUL1985 00:00:00)-Water Temperature (C)]]*OO[[#This Row],[95]]</f>
        <v>3.3368654620124993E-7</v>
      </c>
      <c r="CT235" s="10">
        <f>3/24000000*OO[[#This Row],[154 (08JUL1985 03:00:00)-Water Temperature (C)]]*OO[[#This Row],[96]]</f>
        <v>3.1885110551799999E-7</v>
      </c>
      <c r="CU235" s="10">
        <f>3/24000000*OO[[#This Row],[155 (08JUL1985 06:00:00)-Water Temperature (C)]]*OO[[#This Row],[97]]</f>
        <v>3.1022375488650002E-7</v>
      </c>
      <c r="CV235" s="10">
        <f>3/24000000*OO[[#This Row],[156 (08JUL1985 09:00:00)-Water Temperature (C)]]*OO[[#This Row],[98]]</f>
        <v>3.1266119394812499E-7</v>
      </c>
      <c r="CW235" s="10">
        <f>3/24000000*OO[[#This Row],[157 (08JUL1985 12:00:00)-Water Temperature (C)]]*OO[[#This Row],[99]]</f>
        <v>3.143658315375E-7</v>
      </c>
    </row>
    <row r="236" spans="1:101" x14ac:dyDescent="0.35">
      <c r="A236" t="s">
        <v>242</v>
      </c>
      <c r="B236">
        <v>867.32979999999998</v>
      </c>
      <c r="C236" s="10">
        <f>3/24*OO[[#This Row],[59 (26JUN1985 06:00:00)-Water Temperature (C)]]*OO[[#This Row],[1]]/SUM(OO[1])</f>
        <v>0</v>
      </c>
      <c r="D236" s="10">
        <f>3/24*OO[[#This Row],[60 (26JUN1985 09:00:00)-Water Temperature (C)]]*OO[[#This Row],[2]]/SUM(OO[2])</f>
        <v>0</v>
      </c>
      <c r="E236" s="10">
        <f>3/24*OO[[#This Row],[61 (26JUN1985 12:00:00)-Water Temperature (C)]]*OO[[#This Row],[3]]/SUM(OO[3])</f>
        <v>0</v>
      </c>
      <c r="F236" s="10">
        <f>3/24*OO[[#This Row],[62 (26JUN1985 15:00:00)-Water Temperature (C)]]*OO[[#This Row],[4]]/SUM(OO[4])</f>
        <v>0</v>
      </c>
      <c r="G236" s="10">
        <f>3/24*OO[[#This Row],[63 (26JUN1985 18:00:00)-Water Temperature (C)]]*OO[[#This Row],[5]]/SUM(OO[5])</f>
        <v>0</v>
      </c>
      <c r="H236" s="10">
        <f>3/24*OO[[#This Row],[64 (26JUN1985 21:00:00)-Water Temperature (C)]]*OO[[#This Row],[6]]/SUM(OO[6])</f>
        <v>0</v>
      </c>
      <c r="I236" s="10">
        <f>3/24*OO[[#This Row],[65 (27JUN1985 00:00:00)-Water Temperature (C)]]*OO[[#This Row],[7]]/SUM(OO[7])</f>
        <v>0</v>
      </c>
      <c r="J236" s="10">
        <f>3/24*OO[[#This Row],[66 (27JUN1985 03:00:00)-Water Temperature (C)]]*OO[[#This Row],[8]]/SUM(OO[8])</f>
        <v>0</v>
      </c>
      <c r="K236" s="10">
        <f>3/24*OO[[#This Row],[67 (27JUN1985 06:00:00)-Water Temperature (C)]]*OO[[#This Row],[9]]/SUM(OO[9])</f>
        <v>0</v>
      </c>
      <c r="L236" s="10">
        <f>3/24*OO[[#This Row],[68 (27JUN1985 09:00:00)-Water Temperature (C)]]*OO[[#This Row],[10]]/SUM(OO[10])</f>
        <v>4.142391665600642E-39</v>
      </c>
      <c r="M236" s="10">
        <f>3/24*OO[[#This Row],[69 (27JUN1985 12:00:00)-Water Temperature (C)]]*OO[[#This Row],[11]]/SUM(OO[11])</f>
        <v>1.5874038104153599E-27</v>
      </c>
      <c r="N236" s="10">
        <f>3/24*OO[[#This Row],[70 (27JUN1985 15:00:00)-Water Temperature (C)]]*OO[[#This Row],[12]]/SUM(OO[12])</f>
        <v>3.2499447266237457E-17</v>
      </c>
      <c r="O236" s="10">
        <f>3/24*OO[[#This Row],[71 (27JUN1985 18:00:00)-Water Temperature (C)]]*OO[[#This Row],[13]]/SUM(OO[13])</f>
        <v>2.4269846453181173E-10</v>
      </c>
      <c r="P236" s="10">
        <f>3/24*OO[[#This Row],[72 (27JUN1985 21:00:00)-Water Temperature (C)]]*OO[[#This Row],[14]]/SUM(OO[14])</f>
        <v>3.9520510907674425E-7</v>
      </c>
      <c r="Q236" s="10">
        <f>3/24*OO[[#This Row],[73 (28JUN1985 00:00:00)-Water Temperature (C)]]*OO[[#This Row],[15]]/SUM(OO[15])</f>
        <v>5.693521967659754E-5</v>
      </c>
      <c r="R236" s="10">
        <f>3/24*OO[[#This Row],[74 (28JUN1985 03:00:00)-Water Temperature (C)]]*OO[[#This Row],[16]]/SUM(OO[16])</f>
        <v>1.7146977585113256E-3</v>
      </c>
      <c r="S236" s="10">
        <f>3/24*OO[[#This Row],[75 (28JUN1985 06:00:00)-Water Temperature (C)]]*OO[[#This Row],[17]]/SUM(OO[17])</f>
        <v>1.6023767522252211E-2</v>
      </c>
      <c r="T236" s="10">
        <f>3/24*OO[[#This Row],[76 (28JUN1985 09:00:00)-Water Temperature (C)]]*OO[[#This Row],[18]]/SUM(OO[18])</f>
        <v>6.014686186983792E-2</v>
      </c>
      <c r="U236" s="10">
        <f>3/24*OO[[#This Row],[77 (28JUN1985 12:00:00)-Water Temperature (C)]]*OO[[#This Row],[19]]/SUM(OO[19])</f>
        <v>0.10521324694884587</v>
      </c>
      <c r="V236" s="10">
        <f>3/24000000*OO[[#This Row],[78 (28JUN1985 15:00:00)-Water Temperature (C)]]*OO[[#This Row],[20]]</f>
        <v>9.8669287951499998E-2</v>
      </c>
      <c r="W236" s="10">
        <f>3/24000000*OO[[#This Row],[79 (28JUN1985 18:00:00)-Water Temperature (C)]]*OO[[#This Row],[21]]</f>
        <v>5.3802246496712502E-2</v>
      </c>
      <c r="X236" s="10">
        <f>3/24000000*OO[[#This Row],[80 (28JUN1985 21:00:00)-Water Temperature (C)]]*OO[[#This Row],[22]]</f>
        <v>1.8640486705814998E-2</v>
      </c>
      <c r="Y236" s="10">
        <f>3/24000000*OO[[#This Row],[81 (29JUN1985 00:00:00)-Water Temperature (C)]]*OO[[#This Row],[23]]</f>
        <v>4.460936090659999E-3</v>
      </c>
      <c r="Z236" s="10">
        <f>3/24000000*OO[[#This Row],[82 (29JUN1985 03:00:00)-Water Temperature (C)]]*OO[[#This Row],[24]]</f>
        <v>8.2909329363187493E-4</v>
      </c>
      <c r="AA236" s="10">
        <f>3/24000000*OO[[#This Row],[83 (29JUN1985 06:00:00)-Water Temperature (C)]]*OO[[#This Row],[25]]</f>
        <v>1.6924802080505E-4</v>
      </c>
      <c r="AB236" s="10">
        <f>3/24000000*OO[[#This Row],[84 (29JUN1985 09:00:00)-Water Temperature (C)]]*OO[[#This Row],[26]]</f>
        <v>7.3062910640999998E-5</v>
      </c>
      <c r="AC236" s="10">
        <f>3/24000000*OO[[#This Row],[85 (29JUN1985 12:00:00)-Water Temperature (C)]]*OO[[#This Row],[27]]</f>
        <v>5.7094123140724992E-5</v>
      </c>
      <c r="AD236" s="10">
        <f>3/24000000*OO[[#This Row],[86 (29JUN1985 15:00:00)-Water Temperature (C)]]*OO[[#This Row],[28]]</f>
        <v>5.2767362408837496E-5</v>
      </c>
      <c r="AE236" s="10">
        <f>3/24000000*OO[[#This Row],[88 (29JUN1985 21:00:00)-Water Temperature (C)]]*OO[[#This Row],[30]]</f>
        <v>4.8057307523249999E-5</v>
      </c>
      <c r="AF236" s="10">
        <f>3/24000000*OO[[#This Row],[88 (29JUN1985 21:00:00)-Water Temperature (C)]]*OO[[#This Row],[30]]</f>
        <v>4.8057307523249999E-5</v>
      </c>
      <c r="AG236" s="10">
        <f>3/24000000*OO[[#This Row],[89 (30JUN1985 00:00:00)-Water Temperature (C)]]*OO[[#This Row],[31]]</f>
        <v>4.4740280447025E-5</v>
      </c>
      <c r="AH236" s="10">
        <f>3/24000000*OO[[#This Row],[90 (30JUN1985 03:00:00)-Water Temperature (C)]]*OO[[#This Row],[32]]</f>
        <v>4.0999912414812492E-5</v>
      </c>
      <c r="AI236" s="10">
        <f>3/24000000*OO[[#This Row],[91 (30JUN1985 06:00:00)-Water Temperature (C)]]*OO[[#This Row],[33]]</f>
        <v>3.7596007983050002E-5</v>
      </c>
      <c r="AJ236" s="10">
        <f>3/24000000*OO[[#This Row],[92 (30JUN1985 09:00:00)-Water Temperature (C)]]*OO[[#This Row],[34]]</f>
        <v>3.5797556982037494E-5</v>
      </c>
      <c r="AK236" s="10">
        <f>3/24000000*OO[[#This Row],[93 (30JUN1985 12:00:00)-Water Temperature (C)]]*OO[[#This Row],[35]]</f>
        <v>3.4766015250499999E-5</v>
      </c>
      <c r="AL236" s="10">
        <f>3/24000000*OO[[#This Row],[94 (30JUN1985 15:00:00)-Water Temperature (C)]]*OO[[#This Row],[36]]</f>
        <v>3.5436071730687502E-5</v>
      </c>
      <c r="AM236" s="10">
        <f>3/24000000*OO[[#This Row],[95 (30JUN1985 18:00:00)-Water Temperature (C)]]*OO[[#This Row],[37]]</f>
        <v>3.7829777000975001E-5</v>
      </c>
      <c r="AN236" s="10">
        <f>3/24000000*OO[[#This Row],[96 (30JUN1985 21:00:00)-Water Temperature (C)]]*OO[[#This Row],[38]]</f>
        <v>3.9739362901237496E-5</v>
      </c>
      <c r="AO236" s="10">
        <f>3/24000000*OO[[#This Row],[97 (01JUL1985 00:00:00)-Water Temperature (C)]]*OO[[#This Row],[39]]</f>
        <v>3.98995500095E-5</v>
      </c>
      <c r="AP236" s="10">
        <f>3/24000000*OO[[#This Row],[98 (01JUL1985 03:00:00)-Water Temperature (C)]]*OO[[#This Row],[40]]</f>
        <v>3.8904661334324996E-5</v>
      </c>
      <c r="AQ236" s="10">
        <f>3/24000000*OO[[#This Row],[99 (01JUL1985 06:00:00)-Water Temperature (C)]]*OO[[#This Row],[41]]</f>
        <v>3.6879828748475001E-5</v>
      </c>
      <c r="AR236" s="10">
        <f>3/24000000*OO[[#This Row],[100 (01JUL1985 09:00:00)-Water Temperature (C)]]*OO[[#This Row],[42]]</f>
        <v>3.5400751536225003E-5</v>
      </c>
      <c r="AS236" s="10">
        <f>3/24000000*OO[[#This Row],[101 (01JUL1985 12:00:00)-Water Temperature (C)]]*OO[[#This Row],[43]]</f>
        <v>3.3710088802224994E-5</v>
      </c>
      <c r="AT236" s="10">
        <f>3/24000000*OO[[#This Row],[102 (01JUL1985 15:00:00)-Water Temperature (C)]]*OO[[#This Row],[44]]</f>
        <v>3.1772566206E-5</v>
      </c>
      <c r="AU236" s="10">
        <f>3/24000000*OO[[#This Row],[103 (01JUL1985 18:00:00)-Water Temperature (C)]]*OO[[#This Row],[45]]</f>
        <v>2.9976258516050003E-5</v>
      </c>
      <c r="AV236" s="10">
        <f>3/24000000*OO[[#This Row],[104 (01JUL1985 21:00:00)-Water Temperature (C)]]*OO[[#This Row],[46]]</f>
        <v>2.7696633219599995E-5</v>
      </c>
      <c r="AW236" s="10">
        <f>3/24000000*OO[[#This Row],[105 (02JUL1985 00:00:00)-Water Temperature (C)]]*OO[[#This Row],[47]]</f>
        <v>2.53624402536375E-5</v>
      </c>
      <c r="AX236" s="10">
        <f>3/24000000*OO[[#This Row],[106 (02JUL1985 03:00:00)-Water Temperature (C)]]*OO[[#This Row],[48]]</f>
        <v>2.3346693298109999E-5</v>
      </c>
      <c r="AY236" s="10">
        <f>3/24000000*OO[[#This Row],[107 (02JUL1985 06:00:00)-Water Temperature (C)]]*OO[[#This Row],[49]]</f>
        <v>2.1484771495112501E-5</v>
      </c>
      <c r="AZ236" s="10">
        <f>3/24000000*OO[[#This Row],[108 (02JUL1985 09:00:00)-Water Temperature (C)]]*OO[[#This Row],[50]]</f>
        <v>1.9704377711199997E-5</v>
      </c>
      <c r="BA236" s="10">
        <f>3/24000000*OO[[#This Row],[109 (02JUL1985 12:00:00)-Water Temperature (C)]]*OO[[#This Row],[51]]</f>
        <v>1.834616574442E-5</v>
      </c>
      <c r="BB236" s="10">
        <f>3/24000000*OO[[#This Row],[110 (02JUL1985 15:00:00)-Water Temperature (C)]]*OO[[#This Row],[52]]</f>
        <v>1.687458952449E-5</v>
      </c>
      <c r="BC236" s="10">
        <f>3/24000000*OO[[#This Row],[111 (02JUL1985 18:00:00)-Water Temperature (C)]]*OO[[#This Row],[53]]</f>
        <v>1.5474464321552498E-5</v>
      </c>
      <c r="BD236" s="10">
        <f>3/24000000*OO[[#This Row],[112 (02JUL1985 21:00:00)-Water Temperature (C)]]*OO[[#This Row],[54]]</f>
        <v>1.4026257269184998E-5</v>
      </c>
      <c r="BE236" s="10">
        <f>3/24000000*OO[[#This Row],[113 (03JUL1985 00:00:00)-Water Temperature (C)]]*OO[[#This Row],[55]]</f>
        <v>1.2823441090425001E-5</v>
      </c>
      <c r="BF236" s="10">
        <f>3/24000000*OO[[#This Row],[114 (03JUL1985 03:00:00)-Water Temperature (C)]]*OO[[#This Row],[56]]</f>
        <v>1.17683240048625E-5</v>
      </c>
      <c r="BG236" s="10">
        <f>3/24000000*OO[[#This Row],[115 (03JUL1985 06:00:00)-Water Temperature (C)]]*OO[[#This Row],[57]]</f>
        <v>1.0742599943774999E-5</v>
      </c>
      <c r="BH236" s="10">
        <f>3/24000000*OO[[#This Row],[116 (03JUL1985 09:00:00)-Water Temperature (C)]]*OO[[#This Row],[58]]</f>
        <v>9.7631291374650015E-6</v>
      </c>
      <c r="BI236" s="10">
        <f>3/24000000*OO[[#This Row],[117 (03JUL1985 12:00:00)-Water Temperature (C)]]*OO[[#This Row],[59]]</f>
        <v>8.9244682774424992E-6</v>
      </c>
      <c r="BJ236" s="10">
        <f>3/24000000*OO[[#This Row],[118 (03JUL1985 15:00:00)-Water Temperature (C)]]*OO[[#This Row],[60]]</f>
        <v>8.0698405857674995E-6</v>
      </c>
      <c r="BK236" s="10">
        <f>3/24000000*OO[[#This Row],[119 (03JUL1985 18:00:00)-Water Temperature (C)]]*OO[[#This Row],[61]]</f>
        <v>7.2494908922749996E-6</v>
      </c>
      <c r="BL236" s="10">
        <f>3/24000000*OO[[#This Row],[120 (03JUL1985 21:00:00)-Water Temperature (C)]]*OO[[#This Row],[62]]</f>
        <v>6.3208562582250002E-6</v>
      </c>
      <c r="BM236" s="10">
        <f>3/24000000*OO[[#This Row],[121 (04JUL1985 00:00:00)-Water Temperature (C)]]*OO[[#This Row],[63]]</f>
        <v>5.4441710810400002E-6</v>
      </c>
      <c r="BN236" s="10">
        <f>3/24000000*OO[[#This Row],[122 (04JUL1985 03:00:00)-Water Temperature (C)]]*OO[[#This Row],[64]]</f>
        <v>4.6832656414000002E-6</v>
      </c>
      <c r="BO236" s="10">
        <f>3/24000000*OO[[#This Row],[123 (04JUL1985 06:00:00)-Water Temperature (C)]]*OO[[#This Row],[65]]</f>
        <v>3.9867261150812494E-6</v>
      </c>
      <c r="BP236" s="10">
        <f>3/24000000*OO[[#This Row],[124 (04JUL1985 09:00:00)-Water Temperature (C)]]*OO[[#This Row],[66]]</f>
        <v>3.4134872190462496E-6</v>
      </c>
      <c r="BQ236" s="10">
        <f>3/24000000*OO[[#This Row],[125 (04JUL1985 12:00:00)-Water Temperature (C)]]*OO[[#This Row],[67]]</f>
        <v>2.8602750024250002E-6</v>
      </c>
      <c r="BR236" s="10">
        <f>3/24000000*OO[[#This Row],[126 (04JUL1985 15:00:00)-Water Temperature (C)]]*OO[[#This Row],[68]]</f>
        <v>2.3368782977299992E-6</v>
      </c>
      <c r="BS236" s="10">
        <f>3/24000000*OO[[#This Row],[127 (04JUL1985 18:00:00)-Water Temperature (C)]]*OO[[#This Row],[69]]</f>
        <v>1.9245222395625E-6</v>
      </c>
      <c r="BT236" s="10">
        <f>3/24000000*OO[[#This Row],[128 (04JUL1985 21:00:00)-Water Temperature (C)]]*OO[[#This Row],[70]]</f>
        <v>1.5965045523639996E-6</v>
      </c>
      <c r="BU236" s="10">
        <f>3/24000000*OO[[#This Row],[129 (05JUL1985 00:00:00)-Water Temperature (C)]]*OO[[#This Row],[71]]</f>
        <v>1.3342962407223751E-6</v>
      </c>
      <c r="BV236" s="10">
        <f>3/24000000*OO[[#This Row],[130 (05JUL1985 03:00:00)-Water Temperature (C)]]*OO[[#This Row],[72]]</f>
        <v>1.1531952760927499E-6</v>
      </c>
      <c r="BW236" s="10">
        <f>3/24000000*OO[[#This Row],[131 (05JUL1985 06:00:00)-Water Temperature (C)]]*OO[[#This Row],[73]]</f>
        <v>1.0296355797684999E-6</v>
      </c>
      <c r="BX236" s="10">
        <f>3/24000000*OO[[#This Row],[132 (05JUL1985 09:00:00)-Water Temperature (C)]]*OO[[#This Row],[74]]</f>
        <v>9.6971367090587489E-7</v>
      </c>
      <c r="BY236" s="10">
        <f>3/24000000*OO[[#This Row],[133 (05JUL1985 12:00:00)-Water Temperature (C)]]*OO[[#This Row],[75]]</f>
        <v>9.247121432968749E-7</v>
      </c>
      <c r="BZ236" s="10">
        <f>3/24000000*OO[[#This Row],[134 (05JUL1985 15:00:00)-Water Temperature (C)]]*OO[[#This Row],[76]]</f>
        <v>8.7994336534124999E-7</v>
      </c>
      <c r="CA236" s="10">
        <f>3/24000000*OO[[#This Row],[135 (05JUL1985 18:00:00)-Water Temperature (C)]]*OO[[#This Row],[77]]</f>
        <v>8.3149231050149989E-7</v>
      </c>
      <c r="CB236" s="10">
        <f>3/24000000*OO[[#This Row],[136 (05JUL1985 21:00:00)-Water Temperature (C)]]*OO[[#This Row],[78]]</f>
        <v>7.6886915962700015E-7</v>
      </c>
      <c r="CC236" s="10">
        <f>3/24000000*OO[[#This Row],[137 (06JUL1985 00:00:00)-Water Temperature (C)]]*OO[[#This Row],[79]]</f>
        <v>7.0433859288937485E-7</v>
      </c>
      <c r="CD236" s="10">
        <f>3/24000000*OO[[#This Row],[138 (06JUL1985 03:00:00)-Water Temperature (C)]]*OO[[#This Row],[80]]</f>
        <v>6.5708628553199994E-7</v>
      </c>
      <c r="CE236" s="10">
        <f>3/24000000*OO[[#This Row],[139 (06JUL1985 06:00:00)-Water Temperature (C)]]*OO[[#This Row],[81]]</f>
        <v>6.2539565081174997E-7</v>
      </c>
      <c r="CF236" s="10">
        <f>3/24000000*OO[[#This Row],[140 (06JUL1985 09:00:00)-Water Temperature (C)]]*OO[[#This Row],[82]]</f>
        <v>6.20799114251875E-7</v>
      </c>
      <c r="CG236" s="10">
        <f>3/24000000*OO[[#This Row],[141 (06JUL1985 12:00:00)-Water Temperature (C)]]*OO[[#This Row],[83]]</f>
        <v>6.1699638443500001E-7</v>
      </c>
      <c r="CH236" s="10">
        <f>3/24000000*OO[[#This Row],[142 (06JUL1985 15:00:00)-Water Temperature (C)]]*OO[[#This Row],[84]]</f>
        <v>6.0878727153749999E-7</v>
      </c>
      <c r="CI236" s="10">
        <f>3/24000000*OO[[#This Row],[143 (06JUL1985 18:00:00)-Water Temperature (C)]]*OO[[#This Row],[85]]</f>
        <v>5.9130797429900006E-7</v>
      </c>
      <c r="CJ236" s="10">
        <f>3/24000000*OO[[#This Row],[144 (06JUL1985 21:00:00)-Water Temperature (C)]]*OO[[#This Row],[86]]</f>
        <v>5.6195546787800005E-7</v>
      </c>
      <c r="CK236" s="10">
        <f>3/24000000*OO[[#This Row],[145 (07JUL1985 00:00:00)-Water Temperature (C)]]*OO[[#This Row],[87]]</f>
        <v>5.2737516801000001E-7</v>
      </c>
      <c r="CL236" s="10">
        <f>3/24000000*OO[[#This Row],[146 (07JUL1985 03:00:00)-Water Temperature (C)]]*OO[[#This Row],[88]]</f>
        <v>5.0306551864849992E-7</v>
      </c>
      <c r="CM236" s="10">
        <f>3/24000000*OO[[#This Row],[147 (07JUL1985 06:00:00)-Water Temperature (C)]]*OO[[#This Row],[89]]</f>
        <v>4.8918092721549997E-7</v>
      </c>
      <c r="CN236" s="10">
        <f>3/24000000*OO[[#This Row],[148 (07JUL1985 09:00:00)-Water Temperature (C)]]*OO[[#This Row],[90]]</f>
        <v>4.9132650208837493E-7</v>
      </c>
      <c r="CO236" s="10">
        <f>3/24000000*OO[[#This Row],[149 (07JUL1985 12:00:00)-Water Temperature (C)]]*OO[[#This Row],[91]]</f>
        <v>4.809153548174999E-7</v>
      </c>
      <c r="CP236" s="10">
        <f>3/24000000*OO[[#This Row],[150 (07JUL1985 15:00:00)-Water Temperature (C)]]*OO[[#This Row],[92]]</f>
        <v>4.7439817658187501E-7</v>
      </c>
      <c r="CQ236" s="10">
        <f>3/24000000*OO[[#This Row],[151 (07JUL1985 18:00:00)-Water Temperature (C)]]*OO[[#This Row],[93]]</f>
        <v>4.6211186777924993E-7</v>
      </c>
      <c r="CR236" s="10">
        <f>3/24000000*OO[[#This Row],[152 (07JUL1985 21:00:00)-Water Temperature (C)]]*OO[[#This Row],[94]]</f>
        <v>4.4194901768999997E-7</v>
      </c>
      <c r="CS236" s="10">
        <f>3/24000000*OO[[#This Row],[153 (08JUL1985 00:00:00)-Water Temperature (C)]]*OO[[#This Row],[95]]</f>
        <v>4.1790173299762502E-7</v>
      </c>
      <c r="CT236" s="10">
        <f>3/24000000*OO[[#This Row],[154 (08JUL1985 03:00:00)-Water Temperature (C)]]*OO[[#This Row],[96]]</f>
        <v>3.9858645590399997E-7</v>
      </c>
      <c r="CU236" s="10">
        <f>3/24000000*OO[[#This Row],[155 (08JUL1985 06:00:00)-Water Temperature (C)]]*OO[[#This Row],[97]]</f>
        <v>3.8707859669324997E-7</v>
      </c>
      <c r="CV236" s="10">
        <f>3/24000000*OO[[#This Row],[156 (08JUL1985 09:00:00)-Water Temperature (C)]]*OO[[#This Row],[98]]</f>
        <v>3.9028899528750002E-7</v>
      </c>
      <c r="CW236" s="10">
        <f>3/24000000*OO[[#This Row],[157 (08JUL1985 12:00:00)-Water Temperature (C)]]*OO[[#This Row],[99]]</f>
        <v>3.9335026291199996E-7</v>
      </c>
    </row>
    <row r="237" spans="1:101" x14ac:dyDescent="0.35">
      <c r="A237" t="s">
        <v>243</v>
      </c>
      <c r="B237">
        <v>811.75559999999996</v>
      </c>
      <c r="C237" s="10">
        <f>3/24*OO[[#This Row],[59 (26JUN1985 06:00:00)-Water Temperature (C)]]*OO[[#This Row],[1]]/SUM(OO[1])</f>
        <v>0</v>
      </c>
      <c r="D237" s="10">
        <f>3/24*OO[[#This Row],[60 (26JUN1985 09:00:00)-Water Temperature (C)]]*OO[[#This Row],[2]]/SUM(OO[2])</f>
        <v>0</v>
      </c>
      <c r="E237" s="10">
        <f>3/24*OO[[#This Row],[61 (26JUN1985 12:00:00)-Water Temperature (C)]]*OO[[#This Row],[3]]/SUM(OO[3])</f>
        <v>0</v>
      </c>
      <c r="F237" s="10">
        <f>3/24*OO[[#This Row],[62 (26JUN1985 15:00:00)-Water Temperature (C)]]*OO[[#This Row],[4]]/SUM(OO[4])</f>
        <v>0</v>
      </c>
      <c r="G237" s="10">
        <f>3/24*OO[[#This Row],[63 (26JUN1985 18:00:00)-Water Temperature (C)]]*OO[[#This Row],[5]]/SUM(OO[5])</f>
        <v>0</v>
      </c>
      <c r="H237" s="10">
        <f>3/24*OO[[#This Row],[64 (26JUN1985 21:00:00)-Water Temperature (C)]]*OO[[#This Row],[6]]/SUM(OO[6])</f>
        <v>0</v>
      </c>
      <c r="I237" s="10">
        <f>3/24*OO[[#This Row],[65 (27JUN1985 00:00:00)-Water Temperature (C)]]*OO[[#This Row],[7]]/SUM(OO[7])</f>
        <v>0</v>
      </c>
      <c r="J237" s="10">
        <f>3/24*OO[[#This Row],[66 (27JUN1985 03:00:00)-Water Temperature (C)]]*OO[[#This Row],[8]]/SUM(OO[8])</f>
        <v>0</v>
      </c>
      <c r="K237" s="10">
        <f>3/24*OO[[#This Row],[67 (27JUN1985 06:00:00)-Water Temperature (C)]]*OO[[#This Row],[9]]/SUM(OO[9])</f>
        <v>0</v>
      </c>
      <c r="L237" s="10">
        <f>3/24*OO[[#This Row],[68 (27JUN1985 09:00:00)-Water Temperature (C)]]*OO[[#This Row],[10]]/SUM(OO[10])</f>
        <v>4.6438131157436918E-40</v>
      </c>
      <c r="M237" s="10">
        <f>3/24*OO[[#This Row],[69 (27JUN1985 12:00:00)-Water Temperature (C)]]*OO[[#This Row],[11]]/SUM(OO[11])</f>
        <v>1.7841069314277052E-28</v>
      </c>
      <c r="N237" s="10">
        <f>3/24*OO[[#This Row],[70 (27JUN1985 15:00:00)-Water Temperature (C)]]*OO[[#This Row],[12]]/SUM(OO[12])</f>
        <v>8.5945917014104757E-18</v>
      </c>
      <c r="O237" s="10">
        <f>3/24*OO[[#This Row],[71 (27JUN1985 18:00:00)-Water Temperature (C)]]*OO[[#This Row],[13]]/SUM(OO[13])</f>
        <v>7.3498214279189375E-11</v>
      </c>
      <c r="P237" s="10">
        <f>3/24*OO[[#This Row],[72 (27JUN1985 21:00:00)-Water Temperature (C)]]*OO[[#This Row],[14]]/SUM(OO[14])</f>
        <v>1.5634384485637758E-7</v>
      </c>
      <c r="Q237" s="10">
        <f>3/24*OO[[#This Row],[73 (28JUN1985 00:00:00)-Water Temperature (C)]]*OO[[#This Row],[15]]/SUM(OO[15])</f>
        <v>2.6051000916613941E-5</v>
      </c>
      <c r="R237" s="10">
        <f>3/24*OO[[#This Row],[74 (28JUN1985 03:00:00)-Water Temperature (C)]]*OO[[#This Row],[16]]/SUM(OO[16])</f>
        <v>8.7383833616670335E-4</v>
      </c>
      <c r="S237" s="10">
        <f>3/24*OO[[#This Row],[75 (28JUN1985 06:00:00)-Water Temperature (C)]]*OO[[#This Row],[17]]/SUM(OO[17])</f>
        <v>8.9013343800087436E-3</v>
      </c>
      <c r="T237" s="10">
        <f>3/24*OO[[#This Row],[76 (28JUN1985 09:00:00)-Water Temperature (C)]]*OO[[#This Row],[18]]/SUM(OO[18])</f>
        <v>3.5909973986412505E-2</v>
      </c>
      <c r="U237" s="10">
        <f>3/24*OO[[#This Row],[77 (28JUN1985 12:00:00)-Water Temperature (C)]]*OO[[#This Row],[19]]/SUM(OO[19])</f>
        <v>6.6836280937282319E-2</v>
      </c>
      <c r="V237" s="10">
        <f>3/24000000*OO[[#This Row],[78 (28JUN1985 15:00:00)-Water Temperature (C)]]*OO[[#This Row],[20]]</f>
        <v>6.6101468055149992E-2</v>
      </c>
      <c r="W237" s="10">
        <f>3/24000000*OO[[#This Row],[79 (28JUN1985 18:00:00)-Water Temperature (C)]]*OO[[#This Row],[21]]</f>
        <v>3.7780379972624997E-2</v>
      </c>
      <c r="X237" s="10">
        <f>3/24000000*OO[[#This Row],[80 (28JUN1985 21:00:00)-Water Temperature (C)]]*OO[[#This Row],[22]]</f>
        <v>1.362919262037E-2</v>
      </c>
      <c r="Y237" s="10">
        <f>3/24000000*OO[[#This Row],[81 (29JUN1985 00:00:00)-Water Temperature (C)]]*OO[[#This Row],[23]]</f>
        <v>3.3742810172949999E-3</v>
      </c>
      <c r="Z237" s="10">
        <f>3/24000000*OO[[#This Row],[82 (29JUN1985 03:00:00)-Water Temperature (C)]]*OO[[#This Row],[24]]</f>
        <v>6.3833110000275002E-4</v>
      </c>
      <c r="AA237" s="10">
        <f>3/24000000*OO[[#This Row],[83 (29JUN1985 06:00:00)-Water Temperature (C)]]*OO[[#This Row],[25]]</f>
        <v>1.2560677087804998E-4</v>
      </c>
      <c r="AB237" s="10">
        <f>3/24000000*OO[[#This Row],[84 (29JUN1985 09:00:00)-Water Temperature (C)]]*OO[[#This Row],[26]]</f>
        <v>4.967565587625E-5</v>
      </c>
      <c r="AC237" s="10">
        <f>3/24000000*OO[[#This Row],[85 (29JUN1985 12:00:00)-Water Temperature (C)]]*OO[[#This Row],[27]]</f>
        <v>3.7478908069199996E-5</v>
      </c>
      <c r="AD237" s="10">
        <f>3/24000000*OO[[#This Row],[86 (29JUN1985 15:00:00)-Water Temperature (C)]]*OO[[#This Row],[28]]</f>
        <v>3.4336452241875003E-5</v>
      </c>
      <c r="AE237" s="10">
        <f>3/24000000*OO[[#This Row],[88 (29JUN1985 21:00:00)-Water Temperature (C)]]*OO[[#This Row],[30]]</f>
        <v>3.1194736933687501E-5</v>
      </c>
      <c r="AF237" s="10">
        <f>3/24000000*OO[[#This Row],[88 (29JUN1985 21:00:00)-Water Temperature (C)]]*OO[[#This Row],[30]]</f>
        <v>3.1194736933687501E-5</v>
      </c>
      <c r="AG237" s="10">
        <f>3/24000000*OO[[#This Row],[89 (30JUN1985 00:00:00)-Water Temperature (C)]]*OO[[#This Row],[31]]</f>
        <v>2.9054674786474998E-5</v>
      </c>
      <c r="AH237" s="10">
        <f>3/24000000*OO[[#This Row],[90 (30JUN1985 03:00:00)-Water Temperature (C)]]*OO[[#This Row],[32]]</f>
        <v>2.6635204479599999E-5</v>
      </c>
      <c r="AI237" s="10">
        <f>3/24000000*OO[[#This Row],[91 (30JUN1985 06:00:00)-Water Temperature (C)]]*OO[[#This Row],[33]]</f>
        <v>2.44042144434E-5</v>
      </c>
      <c r="AJ237" s="10">
        <f>3/24000000*OO[[#This Row],[92 (30JUN1985 09:00:00)-Water Temperature (C)]]*OO[[#This Row],[34]]</f>
        <v>2.3191195228124999E-5</v>
      </c>
      <c r="AK237" s="10">
        <f>3/24000000*OO[[#This Row],[93 (30JUN1985 12:00:00)-Water Temperature (C)]]*OO[[#This Row],[35]]</f>
        <v>2.24287429718125E-5</v>
      </c>
      <c r="AL237" s="10">
        <f>3/24000000*OO[[#This Row],[94 (30JUN1985 15:00:00)-Water Temperature (C)]]*OO[[#This Row],[36]]</f>
        <v>2.2702014338062496E-5</v>
      </c>
      <c r="AM237" s="10">
        <f>3/24000000*OO[[#This Row],[95 (30JUN1985 18:00:00)-Water Temperature (C)]]*OO[[#This Row],[37]]</f>
        <v>2.4130925254799997E-5</v>
      </c>
      <c r="AN237" s="10">
        <f>3/24000000*OO[[#This Row],[96 (30JUN1985 21:00:00)-Water Temperature (C)]]*OO[[#This Row],[38]]</f>
        <v>2.5337999317750001E-5</v>
      </c>
      <c r="AO237" s="10">
        <f>3/24000000*OO[[#This Row],[97 (01JUL1985 00:00:00)-Water Temperature (C)]]*OO[[#This Row],[39]]</f>
        <v>2.5463387228437497E-5</v>
      </c>
      <c r="AP237" s="10">
        <f>3/24000000*OO[[#This Row],[98 (01JUL1985 03:00:00)-Water Temperature (C)]]*OO[[#This Row],[40]]</f>
        <v>2.4874930717750004E-5</v>
      </c>
      <c r="AQ237" s="10">
        <f>3/24000000*OO[[#This Row],[99 (01JUL1985 06:00:00)-Water Temperature (C)]]*OO[[#This Row],[41]]</f>
        <v>2.3612968341899999E-5</v>
      </c>
      <c r="AR237" s="10">
        <f>3/24000000*OO[[#This Row],[100 (01JUL1985 09:00:00)-Water Temperature (C)]]*OO[[#This Row],[42]]</f>
        <v>2.2668877572375002E-5</v>
      </c>
      <c r="AS237" s="10">
        <f>3/24000000*OO[[#This Row],[101 (01JUL1985 12:00:00)-Water Temperature (C)]]*OO[[#This Row],[43]]</f>
        <v>2.157533131824E-5</v>
      </c>
      <c r="AT237" s="10">
        <f>3/24000000*OO[[#This Row],[102 (01JUL1985 15:00:00)-Water Temperature (C)]]*OO[[#This Row],[44]]</f>
        <v>2.0306316132125E-5</v>
      </c>
      <c r="AU237" s="10">
        <f>3/24000000*OO[[#This Row],[103 (01JUL1985 18:00:00)-Water Temperature (C)]]*OO[[#This Row],[45]]</f>
        <v>1.9113242953680003E-5</v>
      </c>
      <c r="AV237" s="10">
        <f>3/24000000*OO[[#This Row],[104 (01JUL1985 21:00:00)-Water Temperature (C)]]*OO[[#This Row],[46]]</f>
        <v>1.762349839726E-5</v>
      </c>
      <c r="AW237" s="10">
        <f>3/24000000*OO[[#This Row],[105 (02JUL1985 00:00:00)-Water Temperature (C)]]*OO[[#This Row],[47]]</f>
        <v>1.6086558297974998E-5</v>
      </c>
      <c r="AX237" s="10">
        <f>3/24000000*OO[[#This Row],[106 (02JUL1985 03:00:00)-Water Temperature (C)]]*OO[[#This Row],[48]]</f>
        <v>1.4770083541421252E-5</v>
      </c>
      <c r="AY237" s="10">
        <f>3/24000000*OO[[#This Row],[107 (02JUL1985 06:00:00)-Water Temperature (C)]]*OO[[#This Row],[49]]</f>
        <v>1.3572778784018751E-5</v>
      </c>
      <c r="AZ237" s="10">
        <f>3/24000000*OO[[#This Row],[108 (02JUL1985 09:00:00)-Water Temperature (C)]]*OO[[#This Row],[50]]</f>
        <v>1.2434526663487501E-5</v>
      </c>
      <c r="BA237" s="10">
        <f>3/24000000*OO[[#This Row],[109 (02JUL1985 12:00:00)-Water Temperature (C)]]*OO[[#This Row],[51]]</f>
        <v>1.1551595152892501E-5</v>
      </c>
      <c r="BB237" s="10">
        <f>3/24000000*OO[[#This Row],[110 (02JUL1985 15:00:00)-Water Temperature (C)]]*OO[[#This Row],[52]]</f>
        <v>1.060436976118E-5</v>
      </c>
      <c r="BC237" s="10">
        <f>3/24000000*OO[[#This Row],[111 (02JUL1985 18:00:00)-Water Temperature (C)]]*OO[[#This Row],[53]]</f>
        <v>9.6969711502462514E-6</v>
      </c>
      <c r="BD237" s="10">
        <f>3/24000000*OO[[#This Row],[112 (02JUL1985 21:00:00)-Water Temperature (C)]]*OO[[#This Row],[54]]</f>
        <v>8.75621624445E-6</v>
      </c>
      <c r="BE237" s="10">
        <f>3/24000000*OO[[#This Row],[113 (03JUL1985 00:00:00)-Water Temperature (C)]]*OO[[#This Row],[55]]</f>
        <v>7.9733707916724986E-6</v>
      </c>
      <c r="BF237" s="10">
        <f>3/24000000*OO[[#This Row],[114 (03JUL1985 03:00:00)-Water Temperature (C)]]*OO[[#This Row],[56]]</f>
        <v>7.293114484897501E-6</v>
      </c>
      <c r="BG237" s="10">
        <f>3/24000000*OO[[#This Row],[115 (03JUL1985 06:00:00)-Water Temperature (C)]]*OO[[#This Row],[57]]</f>
        <v>6.6452560366399994E-6</v>
      </c>
      <c r="BH237" s="10">
        <f>3/24000000*OO[[#This Row],[116 (03JUL1985 09:00:00)-Water Temperature (C)]]*OO[[#This Row],[58]]</f>
        <v>6.0362161716925005E-6</v>
      </c>
      <c r="BI237" s="10">
        <f>3/24000000*OO[[#This Row],[117 (03JUL1985 12:00:00)-Water Temperature (C)]]*OO[[#This Row],[59]]</f>
        <v>5.5172291681162504E-6</v>
      </c>
      <c r="BJ237" s="10">
        <f>3/24000000*OO[[#This Row],[118 (03JUL1985 15:00:00)-Water Temperature (C)]]*OO[[#This Row],[60]]</f>
        <v>4.9909641627224992E-6</v>
      </c>
      <c r="BK237" s="10">
        <f>3/24000000*OO[[#This Row],[119 (03JUL1985 18:00:00)-Water Temperature (C)]]*OO[[#This Row],[61]]</f>
        <v>4.4845845913749992E-6</v>
      </c>
      <c r="BL237" s="10">
        <f>3/24000000*OO[[#This Row],[120 (03JUL1985 21:00:00)-Water Temperature (C)]]*OO[[#This Row],[62]]</f>
        <v>3.9096831561112505E-6</v>
      </c>
      <c r="BM237" s="10">
        <f>3/24000000*OO[[#This Row],[121 (04JUL1985 00:00:00)-Water Temperature (C)]]*OO[[#This Row],[63]]</f>
        <v>3.3654448409400003E-6</v>
      </c>
      <c r="BN237" s="10">
        <f>3/24000000*OO[[#This Row],[122 (04JUL1985 03:00:00)-Water Temperature (C)]]*OO[[#This Row],[64]]</f>
        <v>2.8954064761274997E-6</v>
      </c>
      <c r="BO237" s="10">
        <f>3/24000000*OO[[#This Row],[123 (04JUL1985 06:00:00)-Water Temperature (C)]]*OO[[#This Row],[65]]</f>
        <v>2.4687613417024997E-6</v>
      </c>
      <c r="BP237" s="10">
        <f>3/24000000*OO[[#This Row],[124 (04JUL1985 09:00:00)-Water Temperature (C)]]*OO[[#This Row],[66]]</f>
        <v>2.1186026722115002E-6</v>
      </c>
      <c r="BQ237" s="10">
        <f>3/24000000*OO[[#This Row],[125 (04JUL1985 12:00:00)-Water Temperature (C)]]*OO[[#This Row],[67]]</f>
        <v>1.78095676948E-6</v>
      </c>
      <c r="BR237" s="10">
        <f>3/24000000*OO[[#This Row],[126 (04JUL1985 15:00:00)-Water Temperature (C)]]*OO[[#This Row],[68]]</f>
        <v>1.457358663825E-6</v>
      </c>
      <c r="BS237" s="10">
        <f>3/24000000*OO[[#This Row],[127 (04JUL1985 18:00:00)-Water Temperature (C)]]*OO[[#This Row],[69]]</f>
        <v>1.1983450831404999E-6</v>
      </c>
      <c r="BT237" s="10">
        <f>3/24000000*OO[[#This Row],[128 (04JUL1985 21:00:00)-Water Temperature (C)]]*OO[[#This Row],[70]]</f>
        <v>9.9059990557237496E-7</v>
      </c>
      <c r="BU237" s="10">
        <f>3/24000000*OO[[#This Row],[129 (05JUL1985 00:00:00)-Water Temperature (C)]]*OO[[#This Row],[71]]</f>
        <v>8.2428455054324994E-7</v>
      </c>
      <c r="BV237" s="10">
        <f>3/24000000*OO[[#This Row],[130 (05JUL1985 03:00:00)-Water Temperature (C)]]*OO[[#This Row],[72]]</f>
        <v>7.0942725419224992E-7</v>
      </c>
      <c r="BW237" s="10">
        <f>3/24000000*OO[[#This Row],[131 (05JUL1985 06:00:00)-Water Temperature (C)]]*OO[[#This Row],[73]]</f>
        <v>6.3158448643999991E-7</v>
      </c>
      <c r="BX237" s="10">
        <f>3/24000000*OO[[#This Row],[132 (05JUL1985 09:00:00)-Water Temperature (C)]]*OO[[#This Row],[74]]</f>
        <v>5.9394172687199988E-7</v>
      </c>
      <c r="BY237" s="10">
        <f>3/24000000*OO[[#This Row],[133 (05JUL1985 12:00:00)-Water Temperature (C)]]*OO[[#This Row],[75]]</f>
        <v>5.6655735465475001E-7</v>
      </c>
      <c r="BZ237" s="10">
        <f>3/24000000*OO[[#This Row],[134 (05JUL1985 15:00:00)-Water Temperature (C)]]*OO[[#This Row],[76]]</f>
        <v>5.3946590591587499E-7</v>
      </c>
      <c r="CA237" s="10">
        <f>3/24000000*OO[[#This Row],[135 (05JUL1985 18:00:00)-Water Temperature (C)]]*OO[[#This Row],[77]]</f>
        <v>5.09691423817E-7</v>
      </c>
      <c r="CB237" s="10">
        <f>3/24000000*OO[[#This Row],[136 (05JUL1985 21:00:00)-Water Temperature (C)]]*OO[[#This Row],[78]]</f>
        <v>4.7095308509312496E-7</v>
      </c>
      <c r="CC237" s="10">
        <f>3/24000000*OO[[#This Row],[137 (06JUL1985 00:00:00)-Water Temperature (C)]]*OO[[#This Row],[79]]</f>
        <v>4.30599212071625E-7</v>
      </c>
      <c r="CD237" s="10">
        <f>3/24000000*OO[[#This Row],[138 (06JUL1985 03:00:00)-Water Temperature (C)]]*OO[[#This Row],[80]]</f>
        <v>4.0086912884699994E-7</v>
      </c>
      <c r="CE237" s="10">
        <f>3/24000000*OO[[#This Row],[139 (06JUL1985 06:00:00)-Water Temperature (C)]]*OO[[#This Row],[81]]</f>
        <v>3.8105238278999994E-7</v>
      </c>
      <c r="CF237" s="10">
        <f>3/24000000*OO[[#This Row],[140 (06JUL1985 09:00:00)-Water Temperature (C)]]*OO[[#This Row],[82]]</f>
        <v>3.7815926933749995E-7</v>
      </c>
      <c r="CG237" s="10">
        <f>3/24000000*OO[[#This Row],[141 (06JUL1985 12:00:00)-Water Temperature (C)]]*OO[[#This Row],[83]]</f>
        <v>3.7627752027500003E-7</v>
      </c>
      <c r="CH237" s="10">
        <f>3/24000000*OO[[#This Row],[142 (06JUL1985 15:00:00)-Water Temperature (C)]]*OO[[#This Row],[84]]</f>
        <v>3.7166627906849992E-7</v>
      </c>
      <c r="CI237" s="10">
        <f>3/24000000*OO[[#This Row],[143 (06JUL1985 18:00:00)-Water Temperature (C)]]*OO[[#This Row],[85]]</f>
        <v>3.6115869100099992E-7</v>
      </c>
      <c r="CJ237" s="10">
        <f>3/24000000*OO[[#This Row],[144 (06JUL1985 21:00:00)-Water Temperature (C)]]*OO[[#This Row],[86]]</f>
        <v>3.43150915449375E-7</v>
      </c>
      <c r="CK237" s="10">
        <f>3/24000000*OO[[#This Row],[145 (07JUL1985 00:00:00)-Water Temperature (C)]]*OO[[#This Row],[87]]</f>
        <v>3.2154237174037501E-7</v>
      </c>
      <c r="CL237" s="10">
        <f>3/24000000*OO[[#This Row],[146 (07JUL1985 03:00:00)-Water Temperature (C)]]*OO[[#This Row],[88]]</f>
        <v>3.0608086510950004E-7</v>
      </c>
      <c r="CM237" s="10">
        <f>3/24000000*OO[[#This Row],[147 (07JUL1985 06:00:00)-Water Temperature (C)]]*OO[[#This Row],[89]]</f>
        <v>2.9719714032749998E-7</v>
      </c>
      <c r="CN237" s="10">
        <f>3/24000000*OO[[#This Row],[148 (07JUL1985 09:00:00)-Water Temperature (C)]]*OO[[#This Row],[90]]</f>
        <v>2.9843858924999996E-7</v>
      </c>
      <c r="CO237" s="10">
        <f>3/24000000*OO[[#This Row],[149 (07JUL1985 12:00:00)-Water Temperature (C)]]*OO[[#This Row],[91]]</f>
        <v>2.9265213552025E-7</v>
      </c>
      <c r="CP237" s="10">
        <f>3/24000000*OO[[#This Row],[150 (07JUL1985 15:00:00)-Water Temperature (C)]]*OO[[#This Row],[92]]</f>
        <v>2.8902258050749997E-7</v>
      </c>
      <c r="CQ237" s="10">
        <f>3/24000000*OO[[#This Row],[151 (07JUL1985 18:00:00)-Water Temperature (C)]]*OO[[#This Row],[93]]</f>
        <v>2.817640021455E-7</v>
      </c>
      <c r="CR237" s="10">
        <f>3/24000000*OO[[#This Row],[152 (07JUL1985 21:00:00)-Water Temperature (C)]]*OO[[#This Row],[94]]</f>
        <v>2.6946071270999998E-7</v>
      </c>
      <c r="CS237" s="10">
        <f>3/24000000*OO[[#This Row],[153 (08JUL1985 00:00:00)-Water Temperature (C)]]*OO[[#This Row],[95]]</f>
        <v>2.5447813752725001E-7</v>
      </c>
      <c r="CT237" s="10">
        <f>3/24000000*OO[[#This Row],[154 (08JUL1985 03:00:00)-Water Temperature (C)]]*OO[[#This Row],[96]]</f>
        <v>2.4233358655870003E-7</v>
      </c>
      <c r="CU237" s="10">
        <f>3/24000000*OO[[#This Row],[155 (08JUL1985 06:00:00)-Water Temperature (C)]]*OO[[#This Row],[97]]</f>
        <v>2.3507328805908747E-7</v>
      </c>
      <c r="CV237" s="10">
        <f>3/24000000*OO[[#This Row],[156 (08JUL1985 09:00:00)-Water Temperature (C)]]*OO[[#This Row],[98]]</f>
        <v>2.3701527411316251E-7</v>
      </c>
      <c r="CW237" s="10">
        <f>3/24000000*OO[[#This Row],[157 (08JUL1985 12:00:00)-Water Temperature (C)]]*OO[[#This Row],[99]]</f>
        <v>2.3918622839071246E-7</v>
      </c>
    </row>
    <row r="238" spans="1:101" x14ac:dyDescent="0.35">
      <c r="A238" t="s">
        <v>244</v>
      </c>
      <c r="B238">
        <v>885.81590000000006</v>
      </c>
      <c r="C238" s="10">
        <f>3/24*OO[[#This Row],[59 (26JUN1985 06:00:00)-Water Temperature (C)]]*OO[[#This Row],[1]]/SUM(OO[1])</f>
        <v>0</v>
      </c>
      <c r="D238" s="10">
        <f>3/24*OO[[#This Row],[60 (26JUN1985 09:00:00)-Water Temperature (C)]]*OO[[#This Row],[2]]/SUM(OO[2])</f>
        <v>0</v>
      </c>
      <c r="E238" s="10">
        <f>3/24*OO[[#This Row],[61 (26JUN1985 12:00:00)-Water Temperature (C)]]*OO[[#This Row],[3]]/SUM(OO[3])</f>
        <v>0</v>
      </c>
      <c r="F238" s="10">
        <f>3/24*OO[[#This Row],[62 (26JUN1985 15:00:00)-Water Temperature (C)]]*OO[[#This Row],[4]]/SUM(OO[4])</f>
        <v>0</v>
      </c>
      <c r="G238" s="10">
        <f>3/24*OO[[#This Row],[63 (26JUN1985 18:00:00)-Water Temperature (C)]]*OO[[#This Row],[5]]/SUM(OO[5])</f>
        <v>0</v>
      </c>
      <c r="H238" s="10">
        <f>3/24*OO[[#This Row],[64 (26JUN1985 21:00:00)-Water Temperature (C)]]*OO[[#This Row],[6]]/SUM(OO[6])</f>
        <v>0</v>
      </c>
      <c r="I238" s="10">
        <f>3/24*OO[[#This Row],[65 (27JUN1985 00:00:00)-Water Temperature (C)]]*OO[[#This Row],[7]]/SUM(OO[7])</f>
        <v>0</v>
      </c>
      <c r="J238" s="10">
        <f>3/24*OO[[#This Row],[66 (27JUN1985 03:00:00)-Water Temperature (C)]]*OO[[#This Row],[8]]/SUM(OO[8])</f>
        <v>0</v>
      </c>
      <c r="K238" s="10">
        <f>3/24*OO[[#This Row],[67 (27JUN1985 06:00:00)-Water Temperature (C)]]*OO[[#This Row],[9]]/SUM(OO[9])</f>
        <v>0</v>
      </c>
      <c r="L238" s="10">
        <f>3/24*OO[[#This Row],[68 (27JUN1985 09:00:00)-Water Temperature (C)]]*OO[[#This Row],[10]]/SUM(OO[10])</f>
        <v>6.1787740987811137E-41</v>
      </c>
      <c r="M238" s="10">
        <f>3/24*OO[[#This Row],[69 (27JUN1985 12:00:00)-Water Temperature (C)]]*OO[[#This Row],[11]]/SUM(OO[11])</f>
        <v>2.3892619533338902E-29</v>
      </c>
      <c r="N238" s="10">
        <f>3/24*OO[[#This Row],[70 (27JUN1985 15:00:00)-Water Temperature (C)]]*OO[[#This Row],[12]]/SUM(OO[12])</f>
        <v>4.3900577086325629E-18</v>
      </c>
      <c r="O238" s="10">
        <f>3/24*OO[[#This Row],[71 (27JUN1985 18:00:00)-Water Temperature (C)]]*OO[[#This Row],[13]]/SUM(OO[13])</f>
        <v>3.5112600738888941E-11</v>
      </c>
      <c r="P238" s="10">
        <f>3/24*OO[[#This Row],[72 (27JUN1985 21:00:00)-Water Temperature (C)]]*OO[[#This Row],[14]]/SUM(OO[14])</f>
        <v>9.8402969981790481E-8</v>
      </c>
      <c r="Q238" s="10">
        <f>3/24*OO[[#This Row],[73 (28JUN1985 00:00:00)-Water Temperature (C)]]*OO[[#This Row],[15]]/SUM(OO[15])</f>
        <v>1.9165272396918871E-5</v>
      </c>
      <c r="R238" s="10">
        <f>3/24*OO[[#This Row],[74 (28JUN1985 03:00:00)-Water Temperature (C)]]*OO[[#This Row],[16]]/SUM(OO[16])</f>
        <v>7.2673359248595561E-4</v>
      </c>
      <c r="S238" s="10">
        <f>3/24*OO[[#This Row],[75 (28JUN1985 06:00:00)-Water Temperature (C)]]*OO[[#This Row],[17]]/SUM(OO[17])</f>
        <v>8.2120872137307413E-3</v>
      </c>
      <c r="T238" s="10">
        <f>3/24*OO[[#This Row],[76 (28JUN1985 09:00:00)-Water Temperature (C)]]*OO[[#This Row],[18]]/SUM(OO[18])</f>
        <v>3.6310768864665603E-2</v>
      </c>
      <c r="U238" s="10">
        <f>3/24*OO[[#This Row],[77 (28JUN1985 12:00:00)-Water Temperature (C)]]*OO[[#This Row],[19]]/SUM(OO[19])</f>
        <v>7.3471175767211475E-2</v>
      </c>
      <c r="V238" s="10">
        <f>3/24000000*OO[[#This Row],[78 (28JUN1985 15:00:00)-Water Temperature (C)]]*OO[[#This Row],[20]]</f>
        <v>7.836657181031248E-2</v>
      </c>
      <c r="W238" s="10">
        <f>3/24000000*OO[[#This Row],[79 (28JUN1985 18:00:00)-Water Temperature (C)]]*OO[[#This Row],[21]]</f>
        <v>4.8094853640600004E-2</v>
      </c>
      <c r="X238" s="10">
        <f>3/24000000*OO[[#This Row],[80 (28JUN1985 21:00:00)-Water Temperature (C)]]*OO[[#This Row],[22]]</f>
        <v>1.8511765295587498E-2</v>
      </c>
      <c r="Y238" s="10">
        <f>3/24000000*OO[[#This Row],[81 (29JUN1985 00:00:00)-Water Temperature (C)]]*OO[[#This Row],[23]]</f>
        <v>4.8576938507899989E-3</v>
      </c>
      <c r="Z238" s="10">
        <f>3/24000000*OO[[#This Row],[82 (29JUN1985 03:00:00)-Water Temperature (C)]]*OO[[#This Row],[24]]</f>
        <v>9.5528089464112483E-4</v>
      </c>
      <c r="AA238" s="10">
        <f>3/24000000*OO[[#This Row],[83 (29JUN1985 06:00:00)-Water Temperature (C)]]*OO[[#This Row],[25]]</f>
        <v>1.8142363058364997E-4</v>
      </c>
      <c r="AB238" s="10">
        <f>3/24000000*OO[[#This Row],[84 (29JUN1985 09:00:00)-Water Temperature (C)]]*OO[[#This Row],[26]]</f>
        <v>6.2644646109150006E-5</v>
      </c>
      <c r="AC238" s="10">
        <f>3/24000000*OO[[#This Row],[85 (29JUN1985 12:00:00)-Water Temperature (C)]]*OO[[#This Row],[27]]</f>
        <v>4.4222917477749994E-5</v>
      </c>
      <c r="AD238" s="10">
        <f>3/24000000*OO[[#This Row],[86 (29JUN1985 15:00:00)-Water Temperature (C)]]*OO[[#This Row],[28]]</f>
        <v>3.9908598601187503E-5</v>
      </c>
      <c r="AE238" s="10">
        <f>3/24000000*OO[[#This Row],[88 (29JUN1985 21:00:00)-Water Temperature (C)]]*OO[[#This Row],[30]]</f>
        <v>3.6170434123125002E-5</v>
      </c>
      <c r="AF238" s="10">
        <f>3/24000000*OO[[#This Row],[88 (29JUN1985 21:00:00)-Water Temperature (C)]]*OO[[#This Row],[30]]</f>
        <v>3.6170434123125002E-5</v>
      </c>
      <c r="AG238" s="10">
        <f>3/24000000*OO[[#This Row],[89 (30JUN1985 00:00:00)-Water Temperature (C)]]*OO[[#This Row],[31]]</f>
        <v>3.37481460149625E-5</v>
      </c>
      <c r="AH238" s="10">
        <f>3/24000000*OO[[#This Row],[90 (30JUN1985 03:00:00)-Water Temperature (C)]]*OO[[#This Row],[32]]</f>
        <v>3.1005740237400001E-5</v>
      </c>
      <c r="AI238" s="10">
        <f>3/24000000*OO[[#This Row],[91 (30JUN1985 06:00:00)-Water Temperature (C)]]*OO[[#This Row],[33]]</f>
        <v>2.843580569475E-5</v>
      </c>
      <c r="AJ238" s="10">
        <f>3/24000000*OO[[#This Row],[92 (30JUN1985 09:00:00)-Water Temperature (C)]]*OO[[#This Row],[34]]</f>
        <v>2.6999878813750003E-5</v>
      </c>
      <c r="AK238" s="10">
        <f>3/24000000*OO[[#This Row],[93 (30JUN1985 12:00:00)-Water Temperature (C)]]*OO[[#This Row],[35]]</f>
        <v>2.6021882500249998E-5</v>
      </c>
      <c r="AL238" s="10">
        <f>3/24000000*OO[[#This Row],[94 (30JUN1985 15:00:00)-Water Temperature (C)]]*OO[[#This Row],[36]]</f>
        <v>2.6139864958749998E-5</v>
      </c>
      <c r="AM238" s="10">
        <f>3/24000000*OO[[#This Row],[95 (30JUN1985 18:00:00)-Water Temperature (C)]]*OO[[#This Row],[37]]</f>
        <v>2.7639099413412494E-5</v>
      </c>
      <c r="AN238" s="10">
        <f>3/24000000*OO[[#This Row],[96 (30JUN1985 21:00:00)-Water Temperature (C)]]*OO[[#This Row],[38]]</f>
        <v>2.9038289255887497E-5</v>
      </c>
      <c r="AO238" s="10">
        <f>3/24000000*OO[[#This Row],[97 (01JUL1985 00:00:00)-Water Temperature (C)]]*OO[[#This Row],[39]]</f>
        <v>2.9288130163875004E-5</v>
      </c>
      <c r="AP238" s="10">
        <f>3/24000000*OO[[#This Row],[98 (01JUL1985 03:00:00)-Water Temperature (C)]]*OO[[#This Row],[40]]</f>
        <v>2.8755806333749999E-5</v>
      </c>
      <c r="AQ238" s="10">
        <f>3/24000000*OO[[#This Row],[99 (01JUL1985 06:00:00)-Water Temperature (C)]]*OO[[#This Row],[41]]</f>
        <v>2.7441774524587495E-5</v>
      </c>
      <c r="AR238" s="10">
        <f>3/24000000*OO[[#This Row],[100 (01JUL1985 09:00:00)-Water Temperature (C)]]*OO[[#This Row],[42]]</f>
        <v>2.6422683585224994E-5</v>
      </c>
      <c r="AS238" s="10">
        <f>3/24000000*OO[[#This Row],[101 (01JUL1985 12:00:00)-Water Temperature (C)]]*OO[[#This Row],[43]]</f>
        <v>2.52072468243375E-5</v>
      </c>
      <c r="AT238" s="10">
        <f>3/24000000*OO[[#This Row],[102 (01JUL1985 15:00:00)-Water Temperature (C)]]*OO[[#This Row],[44]]</f>
        <v>2.3752334126674996E-5</v>
      </c>
      <c r="AU238" s="10">
        <f>3/24000000*OO[[#This Row],[103 (01JUL1985 18:00:00)-Water Temperature (C)]]*OO[[#This Row],[45]]</f>
        <v>2.234770478046E-5</v>
      </c>
      <c r="AV238" s="10">
        <f>3/24000000*OO[[#This Row],[104 (01JUL1985 21:00:00)-Water Temperature (C)]]*OO[[#This Row],[46]]</f>
        <v>2.0606070524089998E-5</v>
      </c>
      <c r="AW238" s="10">
        <f>3/24000000*OO[[#This Row],[105 (02JUL1985 00:00:00)-Water Temperature (C)]]*OO[[#This Row],[47]]</f>
        <v>1.8786617291340002E-5</v>
      </c>
      <c r="AX238" s="10">
        <f>3/24000000*OO[[#This Row],[106 (02JUL1985 03:00:00)-Water Temperature (C)]]*OO[[#This Row],[48]]</f>
        <v>1.723672120441E-5</v>
      </c>
      <c r="AY238" s="10">
        <f>3/24000000*OO[[#This Row],[107 (02JUL1985 06:00:00)-Water Temperature (C)]]*OO[[#This Row],[49]]</f>
        <v>1.5855300855483748E-5</v>
      </c>
      <c r="AZ238" s="10">
        <f>3/24000000*OO[[#This Row],[108 (02JUL1985 09:00:00)-Water Temperature (C)]]*OO[[#This Row],[50]]</f>
        <v>1.4555974846737499E-5</v>
      </c>
      <c r="BA238" s="10">
        <f>3/24000000*OO[[#This Row],[109 (02JUL1985 12:00:00)-Water Temperature (C)]]*OO[[#This Row],[51]]</f>
        <v>1.3529898999965E-5</v>
      </c>
      <c r="BB238" s="10">
        <f>3/24000000*OO[[#This Row],[110 (02JUL1985 15:00:00)-Water Temperature (C)]]*OO[[#This Row],[52]]</f>
        <v>1.2436150816465E-5</v>
      </c>
      <c r="BC238" s="10">
        <f>3/24000000*OO[[#This Row],[111 (02JUL1985 18:00:00)-Water Temperature (C)]]*OO[[#This Row],[53]]</f>
        <v>1.136936765729125E-5</v>
      </c>
      <c r="BD238" s="10">
        <f>3/24000000*OO[[#This Row],[112 (02JUL1985 21:00:00)-Water Temperature (C)]]*OO[[#This Row],[54]]</f>
        <v>1.0254185177039999E-5</v>
      </c>
      <c r="BE238" s="10">
        <f>3/24000000*OO[[#This Row],[113 (03JUL1985 00:00:00)-Water Temperature (C)]]*OO[[#This Row],[55]]</f>
        <v>9.3171056392874999E-6</v>
      </c>
      <c r="BF238" s="10">
        <f>3/24000000*OO[[#This Row],[114 (03JUL1985 03:00:00)-Water Temperature (C)]]*OO[[#This Row],[56]]</f>
        <v>8.5103309860387509E-6</v>
      </c>
      <c r="BG238" s="10">
        <f>3/24000000*OO[[#This Row],[115 (03JUL1985 06:00:00)-Water Temperature (C)]]*OO[[#This Row],[57]]</f>
        <v>7.759145247506249E-6</v>
      </c>
      <c r="BH238" s="10">
        <f>3/24000000*OO[[#This Row],[116 (03JUL1985 09:00:00)-Water Temperature (C)]]*OO[[#This Row],[58]]</f>
        <v>7.0729655028724985E-6</v>
      </c>
      <c r="BI238" s="10">
        <f>3/24000000*OO[[#This Row],[117 (03JUL1985 12:00:00)-Water Temperature (C)]]*OO[[#This Row],[59]]</f>
        <v>6.487102366680001E-6</v>
      </c>
      <c r="BJ238" s="10">
        <f>3/24000000*OO[[#This Row],[118 (03JUL1985 15:00:00)-Water Temperature (C)]]*OO[[#This Row],[60]]</f>
        <v>5.8889297930449999E-6</v>
      </c>
      <c r="BK238" s="10">
        <f>3/24000000*OO[[#This Row],[119 (03JUL1985 18:00:00)-Water Temperature (C)]]*OO[[#This Row],[61]]</f>
        <v>5.3042251709924994E-6</v>
      </c>
      <c r="BL238" s="10">
        <f>3/24000000*OO[[#This Row],[120 (03JUL1985 21:00:00)-Water Temperature (C)]]*OO[[#This Row],[62]]</f>
        <v>4.63304041844E-6</v>
      </c>
      <c r="BM238" s="10">
        <f>3/24000000*OO[[#This Row],[121 (04JUL1985 00:00:00)-Water Temperature (C)]]*OO[[#This Row],[63]]</f>
        <v>3.9910698509549995E-6</v>
      </c>
      <c r="BN238" s="10">
        <f>3/24000000*OO[[#This Row],[122 (04JUL1985 03:00:00)-Water Temperature (C)]]*OO[[#This Row],[64]]</f>
        <v>3.4372898326574997E-6</v>
      </c>
      <c r="BO238" s="10">
        <f>3/24000000*OO[[#This Row],[123 (04JUL1985 06:00:00)-Water Temperature (C)]]*OO[[#This Row],[65]]</f>
        <v>2.9399817238762498E-6</v>
      </c>
      <c r="BP238" s="10">
        <f>3/24000000*OO[[#This Row],[124 (04JUL1985 09:00:00)-Water Temperature (C)]]*OO[[#This Row],[66]]</f>
        <v>2.5348706340600001E-6</v>
      </c>
      <c r="BQ238" s="10">
        <f>3/24000000*OO[[#This Row],[125 (04JUL1985 12:00:00)-Water Temperature (C)]]*OO[[#This Row],[67]]</f>
        <v>2.1431297865464999E-6</v>
      </c>
      <c r="BR238" s="10">
        <f>3/24000000*OO[[#This Row],[126 (04JUL1985 15:00:00)-Water Temperature (C)]]*OO[[#This Row],[68]]</f>
        <v>1.7605864408762497E-6</v>
      </c>
      <c r="BS238" s="10">
        <f>3/24000000*OO[[#This Row],[127 (04JUL1985 18:00:00)-Water Temperature (C)]]*OO[[#This Row],[69]]</f>
        <v>1.446348294255E-6</v>
      </c>
      <c r="BT238" s="10">
        <f>3/24000000*OO[[#This Row],[128 (04JUL1985 21:00:00)-Water Temperature (C)]]*OO[[#This Row],[70]]</f>
        <v>1.1894905329200001E-6</v>
      </c>
      <c r="BU238" s="10">
        <f>3/24000000*OO[[#This Row],[129 (05JUL1985 00:00:00)-Water Temperature (C)]]*OO[[#This Row],[71]]</f>
        <v>9.8322107631249986E-7</v>
      </c>
      <c r="BV238" s="10">
        <f>3/24000000*OO[[#This Row],[130 (05JUL1985 03:00:00)-Water Temperature (C)]]*OO[[#This Row],[72]]</f>
        <v>8.4024640270624992E-7</v>
      </c>
      <c r="BW238" s="10">
        <f>3/24000000*OO[[#This Row],[131 (05JUL1985 06:00:00)-Water Temperature (C)]]*OO[[#This Row],[73]]</f>
        <v>7.442626499925E-7</v>
      </c>
      <c r="BX238" s="10">
        <f>3/24000000*OO[[#This Row],[132 (05JUL1985 09:00:00)-Water Temperature (C)]]*OO[[#This Row],[74]]</f>
        <v>6.9786470091449995E-7</v>
      </c>
      <c r="BY238" s="10">
        <f>3/24000000*OO[[#This Row],[133 (05JUL1985 12:00:00)-Water Temperature (C)]]*OO[[#This Row],[75]]</f>
        <v>6.6573936734137483E-7</v>
      </c>
      <c r="BZ238" s="10">
        <f>3/24000000*OO[[#This Row],[134 (05JUL1985 15:00:00)-Water Temperature (C)]]*OO[[#This Row],[76]]</f>
        <v>6.3438454584437492E-7</v>
      </c>
      <c r="CA238" s="10">
        <f>3/24000000*OO[[#This Row],[135 (05JUL1985 18:00:00)-Water Temperature (C)]]*OO[[#This Row],[77]]</f>
        <v>5.9935084220112492E-7</v>
      </c>
      <c r="CB238" s="10">
        <f>3/24000000*OO[[#This Row],[136 (05JUL1985 21:00:00)-Water Temperature (C)]]*OO[[#This Row],[78]]</f>
        <v>5.5300386929624998E-7</v>
      </c>
      <c r="CC238" s="10">
        <f>3/24000000*OO[[#This Row],[137 (06JUL1985 00:00:00)-Water Temperature (C)]]*OO[[#This Row],[79]]</f>
        <v>5.0425023649899991E-7</v>
      </c>
      <c r="CD238" s="10">
        <f>3/24000000*OO[[#This Row],[138 (06JUL1985 03:00:00)-Water Temperature (C)]]*OO[[#This Row],[80]]</f>
        <v>4.6769110449862496E-7</v>
      </c>
      <c r="CE238" s="10">
        <f>3/24000000*OO[[#This Row],[139 (06JUL1985 06:00:00)-Water Temperature (C)]]*OO[[#This Row],[81]]</f>
        <v>4.4349068521799998E-7</v>
      </c>
      <c r="CF238" s="10">
        <f>3/24000000*OO[[#This Row],[140 (06JUL1985 09:00:00)-Water Temperature (C)]]*OO[[#This Row],[82]]</f>
        <v>4.397069269165E-7</v>
      </c>
      <c r="CG238" s="10">
        <f>3/24000000*OO[[#This Row],[141 (06JUL1985 12:00:00)-Water Temperature (C)]]*OO[[#This Row],[83]]</f>
        <v>4.3820954154612495E-7</v>
      </c>
      <c r="CH238" s="10">
        <f>3/24000000*OO[[#This Row],[142 (06JUL1985 15:00:00)-Water Temperature (C)]]*OO[[#This Row],[84]]</f>
        <v>4.3350780911400001E-7</v>
      </c>
      <c r="CI238" s="10">
        <f>3/24000000*OO[[#This Row],[143 (06JUL1985 18:00:00)-Water Temperature (C)]]*OO[[#This Row],[85]]</f>
        <v>4.2169284998749994E-7</v>
      </c>
      <c r="CJ238" s="10">
        <f>3/24000000*OO[[#This Row],[144 (06JUL1985 21:00:00)-Water Temperature (C)]]*OO[[#This Row],[86]]</f>
        <v>4.0049617200499999E-7</v>
      </c>
      <c r="CK238" s="10">
        <f>3/24000000*OO[[#This Row],[145 (07JUL1985 00:00:00)-Water Temperature (C)]]*OO[[#This Row],[87]]</f>
        <v>3.7457563898624997E-7</v>
      </c>
      <c r="CL238" s="10">
        <f>3/24000000*OO[[#This Row],[146 (07JUL1985 03:00:00)-Water Temperature (C)]]*OO[[#This Row],[88]]</f>
        <v>3.5537159968312499E-7</v>
      </c>
      <c r="CM238" s="10">
        <f>3/24000000*OO[[#This Row],[147 (07JUL1985 06:00:00)-Water Temperature (C)]]*OO[[#This Row],[89]]</f>
        <v>3.441943855135E-7</v>
      </c>
      <c r="CN238" s="10">
        <f>3/24000000*OO[[#This Row],[148 (07JUL1985 09:00:00)-Water Temperature (C)]]*OO[[#This Row],[90]]</f>
        <v>3.4533934576187501E-7</v>
      </c>
      <c r="CO238" s="10">
        <f>3/24000000*OO[[#This Row],[149 (07JUL1985 12:00:00)-Water Temperature (C)]]*OO[[#This Row],[91]]</f>
        <v>3.3960722035500001E-7</v>
      </c>
      <c r="CP238" s="10">
        <f>3/24000000*OO[[#This Row],[150 (07JUL1985 15:00:00)-Water Temperature (C)]]*OO[[#This Row],[92]]</f>
        <v>3.3618965534349998E-7</v>
      </c>
      <c r="CQ238" s="10">
        <f>3/24000000*OO[[#This Row],[151 (07JUL1985 18:00:00)-Water Temperature (C)]]*OO[[#This Row],[93]]</f>
        <v>3.2836307609175002E-7</v>
      </c>
      <c r="CR238" s="10">
        <f>3/24000000*OO[[#This Row],[152 (07JUL1985 21:00:00)-Water Temperature (C)]]*OO[[#This Row],[94]]</f>
        <v>3.1408895061824996E-7</v>
      </c>
      <c r="CS238" s="10">
        <f>3/24000000*OO[[#This Row],[153 (08JUL1985 00:00:00)-Water Temperature (C)]]*OO[[#This Row],[95]]</f>
        <v>2.9634051868874996E-7</v>
      </c>
      <c r="CT238" s="10">
        <f>3/24000000*OO[[#This Row],[154 (08JUL1985 03:00:00)-Water Temperature (C)]]*OO[[#This Row],[96]]</f>
        <v>2.8153556691750003E-7</v>
      </c>
      <c r="CU238" s="10">
        <f>3/24000000*OO[[#This Row],[155 (08JUL1985 06:00:00)-Water Temperature (C)]]*OO[[#This Row],[97]]</f>
        <v>2.7270124075799999E-7</v>
      </c>
      <c r="CV238" s="10">
        <f>3/24000000*OO[[#This Row],[156 (08JUL1985 09:00:00)-Water Temperature (C)]]*OO[[#This Row],[98]]</f>
        <v>2.7490897259224998E-7</v>
      </c>
      <c r="CW238" s="10">
        <f>3/24000000*OO[[#This Row],[157 (08JUL1985 12:00:00)-Water Temperature (C)]]*OO[[#This Row],[99]]</f>
        <v>2.7806052050199998E-7</v>
      </c>
    </row>
    <row r="239" spans="1:101" x14ac:dyDescent="0.35">
      <c r="A239" t="s">
        <v>245</v>
      </c>
      <c r="B239">
        <v>825.34360000000004</v>
      </c>
      <c r="C239" s="10">
        <f>3/24*OO[[#This Row],[59 (26JUN1985 06:00:00)-Water Temperature (C)]]*OO[[#This Row],[1]]/SUM(OO[1])</f>
        <v>0</v>
      </c>
      <c r="D239" s="10">
        <f>3/24*OO[[#This Row],[60 (26JUN1985 09:00:00)-Water Temperature (C)]]*OO[[#This Row],[2]]/SUM(OO[2])</f>
        <v>0</v>
      </c>
      <c r="E239" s="10">
        <f>3/24*OO[[#This Row],[61 (26JUN1985 12:00:00)-Water Temperature (C)]]*OO[[#This Row],[3]]/SUM(OO[3])</f>
        <v>0</v>
      </c>
      <c r="F239" s="10">
        <f>3/24*OO[[#This Row],[62 (26JUN1985 15:00:00)-Water Temperature (C)]]*OO[[#This Row],[4]]/SUM(OO[4])</f>
        <v>0</v>
      </c>
      <c r="G239" s="10">
        <f>3/24*OO[[#This Row],[63 (26JUN1985 18:00:00)-Water Temperature (C)]]*OO[[#This Row],[5]]/SUM(OO[5])</f>
        <v>0</v>
      </c>
      <c r="H239" s="10">
        <f>3/24*OO[[#This Row],[64 (26JUN1985 21:00:00)-Water Temperature (C)]]*OO[[#This Row],[6]]/SUM(OO[6])</f>
        <v>0</v>
      </c>
      <c r="I239" s="10">
        <f>3/24*OO[[#This Row],[65 (27JUN1985 00:00:00)-Water Temperature (C)]]*OO[[#This Row],[7]]/SUM(OO[7])</f>
        <v>0</v>
      </c>
      <c r="J239" s="10">
        <f>3/24*OO[[#This Row],[66 (27JUN1985 03:00:00)-Water Temperature (C)]]*OO[[#This Row],[8]]/SUM(OO[8])</f>
        <v>0</v>
      </c>
      <c r="K239" s="10">
        <f>3/24*OO[[#This Row],[67 (27JUN1985 06:00:00)-Water Temperature (C)]]*OO[[#This Row],[9]]/SUM(OO[9])</f>
        <v>0</v>
      </c>
      <c r="L239" s="10">
        <f>3/24*OO[[#This Row],[68 (27JUN1985 09:00:00)-Water Temperature (C)]]*OO[[#This Row],[10]]/SUM(OO[10])</f>
        <v>1.1840979019446629E-41</v>
      </c>
      <c r="M239" s="10">
        <f>3/24*OO[[#This Row],[69 (27JUN1985 12:00:00)-Water Temperature (C)]]*OO[[#This Row],[11]]/SUM(OO[11])</f>
        <v>4.6225741694519903E-30</v>
      </c>
      <c r="N239" s="10">
        <f>3/24*OO[[#This Row],[70 (27JUN1985 15:00:00)-Water Temperature (C)]]*OO[[#This Row],[12]]/SUM(OO[12])</f>
        <v>2.0162292025792761E-18</v>
      </c>
      <c r="O239" s="10">
        <f>3/24*OO[[#This Row],[71 (27JUN1985 18:00:00)-Water Temperature (C)]]*OO[[#This Row],[13]]/SUM(OO[13])</f>
        <v>1.5065995278124131E-11</v>
      </c>
      <c r="P239" s="10">
        <f>3/24*OO[[#This Row],[72 (27JUN1985 21:00:00)-Water Temperature (C)]]*OO[[#This Row],[14]]/SUM(OO[14])</f>
        <v>5.7076097952095786E-8</v>
      </c>
      <c r="Q239" s="10">
        <f>3/24*OO[[#This Row],[73 (28JUN1985 00:00:00)-Water Temperature (C)]]*OO[[#This Row],[15]]/SUM(OO[15])</f>
        <v>1.300245046722844E-5</v>
      </c>
      <c r="R239" s="10">
        <f>3/24*OO[[#This Row],[74 (28JUN1985 03:00:00)-Water Temperature (C)]]*OO[[#This Row],[16]]/SUM(OO[16])</f>
        <v>5.5504058994403039E-4</v>
      </c>
      <c r="S239" s="10">
        <f>3/24*OO[[#This Row],[75 (28JUN1985 06:00:00)-Water Temperature (C)]]*OO[[#This Row],[17]]/SUM(OO[17])</f>
        <v>6.9113955019196385E-3</v>
      </c>
      <c r="T239" s="10">
        <f>3/24*OO[[#This Row],[76 (28JUN1985 09:00:00)-Water Temperature (C)]]*OO[[#This Row],[18]]/SUM(OO[18])</f>
        <v>3.320372215136301E-2</v>
      </c>
      <c r="U239" s="10">
        <f>3/24*OO[[#This Row],[77 (28JUN1985 12:00:00)-Water Temperature (C)]]*OO[[#This Row],[19]]/SUM(OO[19])</f>
        <v>7.2240940677065504E-2</v>
      </c>
      <c r="V239" s="10">
        <f>3/24000000*OO[[#This Row],[78 (28JUN1985 15:00:00)-Water Temperature (C)]]*OO[[#This Row],[20]]</f>
        <v>8.2072712316537511E-2</v>
      </c>
      <c r="W239" s="10">
        <f>3/24000000*OO[[#This Row],[79 (28JUN1985 18:00:00)-Water Temperature (C)]]*OO[[#This Row],[21]]</f>
        <v>5.3322744335999997E-2</v>
      </c>
      <c r="X239" s="10">
        <f>3/24000000*OO[[#This Row],[80 (28JUN1985 21:00:00)-Water Temperature (C)]]*OO[[#This Row],[22]]</f>
        <v>2.1579794132325001E-2</v>
      </c>
      <c r="Y239" s="10">
        <f>3/24000000*OO[[#This Row],[81 (29JUN1985 00:00:00)-Water Temperature (C)]]*OO[[#This Row],[23]]</f>
        <v>5.9186128187699999E-3</v>
      </c>
      <c r="Z239" s="10">
        <f>3/24000000*OO[[#This Row],[82 (29JUN1985 03:00:00)-Water Temperature (C)]]*OO[[#This Row],[24]]</f>
        <v>1.199725059561875E-3</v>
      </c>
      <c r="AA239" s="10">
        <f>3/24000000*OO[[#This Row],[83 (29JUN1985 06:00:00)-Water Temperature (C)]]*OO[[#This Row],[25]]</f>
        <v>2.2374573261624999E-4</v>
      </c>
      <c r="AB239" s="10">
        <f>3/24000000*OO[[#This Row],[84 (29JUN1985 09:00:00)-Water Temperature (C)]]*OO[[#This Row],[26]]</f>
        <v>6.9833808820799989E-5</v>
      </c>
      <c r="AC239" s="10">
        <f>3/24000000*OO[[#This Row],[85 (29JUN1985 12:00:00)-Water Temperature (C)]]*OO[[#This Row],[27]]</f>
        <v>4.6368321953874992E-5</v>
      </c>
      <c r="AD239" s="10">
        <f>3/24000000*OO[[#This Row],[86 (29JUN1985 15:00:00)-Water Temperature (C)]]*OO[[#This Row],[28]]</f>
        <v>4.1251917147674994E-5</v>
      </c>
      <c r="AE239" s="10">
        <f>3/24000000*OO[[#This Row],[88 (29JUN1985 21:00:00)-Water Temperature (C)]]*OO[[#This Row],[30]]</f>
        <v>3.7240513679850001E-5</v>
      </c>
      <c r="AF239" s="10">
        <f>3/24000000*OO[[#This Row],[88 (29JUN1985 21:00:00)-Water Temperature (C)]]*OO[[#This Row],[30]]</f>
        <v>3.7240513679850001E-5</v>
      </c>
      <c r="AG239" s="10">
        <f>3/24000000*OO[[#This Row],[89 (30JUN1985 00:00:00)-Water Temperature (C)]]*OO[[#This Row],[31]]</f>
        <v>3.4771961977499994E-5</v>
      </c>
      <c r="AH239" s="10">
        <f>3/24000000*OO[[#This Row],[90 (30JUN1985 03:00:00)-Water Temperature (C)]]*OO[[#This Row],[32]]</f>
        <v>3.1981513159574998E-5</v>
      </c>
      <c r="AI239" s="10">
        <f>3/24000000*OO[[#This Row],[91 (30JUN1985 06:00:00)-Water Temperature (C)]]*OO[[#This Row],[33]]</f>
        <v>2.9340913524149996E-5</v>
      </c>
      <c r="AJ239" s="10">
        <f>3/24000000*OO[[#This Row],[92 (30JUN1985 09:00:00)-Water Temperature (C)]]*OO[[#This Row],[34]]</f>
        <v>2.7824957489875001E-5</v>
      </c>
      <c r="AK239" s="10">
        <f>3/24000000*OO[[#This Row],[93 (30JUN1985 12:00:00)-Water Temperature (C)]]*OO[[#This Row],[35]]</f>
        <v>2.6724973988587496E-5</v>
      </c>
      <c r="AL239" s="10">
        <f>3/24000000*OO[[#This Row],[94 (30JUN1985 15:00:00)-Water Temperature (C)]]*OO[[#This Row],[36]]</f>
        <v>2.6669020199699994E-5</v>
      </c>
      <c r="AM239" s="10">
        <f>3/24000000*OO[[#This Row],[95 (30JUN1985 18:00:00)-Water Temperature (C)]]*OO[[#This Row],[37]]</f>
        <v>2.8054031676650001E-5</v>
      </c>
      <c r="AN239" s="10">
        <f>3/24000000*OO[[#This Row],[96 (30JUN1985 21:00:00)-Water Temperature (C)]]*OO[[#This Row],[38]]</f>
        <v>2.9458789250000002E-5</v>
      </c>
      <c r="AO239" s="10">
        <f>3/24000000*OO[[#This Row],[97 (01JUL1985 00:00:00)-Water Temperature (C)]]*OO[[#This Row],[39]]</f>
        <v>2.9784905519687494E-5</v>
      </c>
      <c r="AP239" s="10">
        <f>3/24000000*OO[[#This Row],[98 (01JUL1985 03:00:00)-Water Temperature (C)]]*OO[[#This Row],[40]]</f>
        <v>2.93437287548625E-5</v>
      </c>
      <c r="AQ239" s="10">
        <f>3/24000000*OO[[#This Row],[99 (01JUL1985 06:00:00)-Water Temperature (C)]]*OO[[#This Row],[41]]</f>
        <v>2.8110809171999994E-5</v>
      </c>
      <c r="AR239" s="10">
        <f>3/24000000*OO[[#This Row],[100 (01JUL1985 09:00:00)-Water Temperature (C)]]*OO[[#This Row],[42]]</f>
        <v>2.7116483825612501E-5</v>
      </c>
      <c r="AS239" s="10">
        <f>3/24000000*OO[[#This Row],[101 (01JUL1985 12:00:00)-Water Temperature (C)]]*OO[[#This Row],[43]]</f>
        <v>2.59056004203E-5</v>
      </c>
      <c r="AT239" s="10">
        <f>3/24000000*OO[[#This Row],[102 (01JUL1985 15:00:00)-Water Temperature (C)]]*OO[[#This Row],[44]]</f>
        <v>2.4421851468437497E-5</v>
      </c>
      <c r="AU239" s="10">
        <f>3/24000000*OO[[#This Row],[103 (01JUL1985 18:00:00)-Water Temperature (C)]]*OO[[#This Row],[45]]</f>
        <v>2.2958420329031251E-5</v>
      </c>
      <c r="AV239" s="10">
        <f>3/24000000*OO[[#This Row],[104 (01JUL1985 21:00:00)-Water Temperature (C)]]*OO[[#This Row],[46]]</f>
        <v>2.1168125885879999E-5</v>
      </c>
      <c r="AW239" s="10">
        <f>3/24000000*OO[[#This Row],[105 (02JUL1985 00:00:00)-Water Temperature (C)]]*OO[[#This Row],[47]]</f>
        <v>1.9297279966002497E-5</v>
      </c>
      <c r="AX239" s="10">
        <f>3/24000000*OO[[#This Row],[106 (02JUL1985 03:00:00)-Water Temperature (C)]]*OO[[#This Row],[48]]</f>
        <v>1.7706114383237497E-5</v>
      </c>
      <c r="AY239" s="10">
        <f>3/24000000*OO[[#This Row],[107 (02JUL1985 06:00:00)-Water Temperature (C)]]*OO[[#This Row],[49]]</f>
        <v>1.630684540690625E-5</v>
      </c>
      <c r="AZ239" s="10">
        <f>3/24000000*OO[[#This Row],[108 (02JUL1985 09:00:00)-Water Temperature (C)]]*OO[[#This Row],[50]]</f>
        <v>1.5000728985135002E-5</v>
      </c>
      <c r="BA239" s="10">
        <f>3/24000000*OO[[#This Row],[109 (02JUL1985 12:00:00)-Water Temperature (C)]]*OO[[#This Row],[51]]</f>
        <v>1.3959618290336249E-5</v>
      </c>
      <c r="BB239" s="10">
        <f>3/24000000*OO[[#This Row],[110 (02JUL1985 15:00:00)-Water Temperature (C)]]*OO[[#This Row],[52]]</f>
        <v>1.285241380323625E-5</v>
      </c>
      <c r="BC239" s="10">
        <f>3/24000000*OO[[#This Row],[111 (02JUL1985 18:00:00)-Water Temperature (C)]]*OO[[#This Row],[53]]</f>
        <v>1.1757320834831249E-5</v>
      </c>
      <c r="BD239" s="10">
        <f>3/24000000*OO[[#This Row],[112 (02JUL1985 21:00:00)-Water Temperature (C)]]*OO[[#This Row],[54]]</f>
        <v>1.0606927566399999E-5</v>
      </c>
      <c r="BE239" s="10">
        <f>3/24000000*OO[[#This Row],[113 (03JUL1985 00:00:00)-Water Temperature (C)]]*OO[[#This Row],[55]]</f>
        <v>9.633331107111251E-6</v>
      </c>
      <c r="BF239" s="10">
        <f>3/24000000*OO[[#This Row],[114 (03JUL1985 03:00:00)-Water Temperature (C)]]*OO[[#This Row],[56]]</f>
        <v>8.8000209803412491E-6</v>
      </c>
      <c r="BG239" s="10">
        <f>3/24000000*OO[[#This Row],[115 (03JUL1985 06:00:00)-Water Temperature (C)]]*OO[[#This Row],[57]]</f>
        <v>8.0327427013462501E-6</v>
      </c>
      <c r="BH239" s="10">
        <f>3/24000000*OO[[#This Row],[116 (03JUL1985 09:00:00)-Water Temperature (C)]]*OO[[#This Row],[58]]</f>
        <v>7.3426138497924997E-6</v>
      </c>
      <c r="BI239" s="10">
        <f>3/24000000*OO[[#This Row],[117 (03JUL1985 12:00:00)-Water Temperature (C)]]*OO[[#This Row],[59]]</f>
        <v>6.7531799818875001E-6</v>
      </c>
      <c r="BJ239" s="10">
        <f>3/24000000*OO[[#This Row],[118 (03JUL1985 15:00:00)-Water Temperature (C)]]*OO[[#This Row],[60]]</f>
        <v>6.1485230390399993E-6</v>
      </c>
      <c r="BK239" s="10">
        <f>3/24000000*OO[[#This Row],[119 (03JUL1985 18:00:00)-Water Temperature (C)]]*OO[[#This Row],[61]]</f>
        <v>5.5508491994449995E-6</v>
      </c>
      <c r="BL239" s="10">
        <f>3/24000000*OO[[#This Row],[120 (03JUL1985 21:00:00)-Water Temperature (C)]]*OO[[#This Row],[62]]</f>
        <v>4.8581767851274991E-6</v>
      </c>
      <c r="BM239" s="10">
        <f>3/24000000*OO[[#This Row],[121 (04JUL1985 00:00:00)-Water Temperature (C)]]*OO[[#This Row],[63]]</f>
        <v>4.1890593354625001E-6</v>
      </c>
      <c r="BN239" s="10">
        <f>3/24000000*OO[[#This Row],[122 (04JUL1985 03:00:00)-Water Temperature (C)]]*OO[[#This Row],[64]]</f>
        <v>3.61120310831375E-6</v>
      </c>
      <c r="BO239" s="10">
        <f>3/24000000*OO[[#This Row],[123 (04JUL1985 06:00:00)-Water Temperature (C)]]*OO[[#This Row],[65]]</f>
        <v>3.0955549655574998E-6</v>
      </c>
      <c r="BP239" s="10">
        <f>3/24000000*OO[[#This Row],[124 (04JUL1985 09:00:00)-Water Temperature (C)]]*OO[[#This Row],[66]]</f>
        <v>2.6782986276600001E-6</v>
      </c>
      <c r="BQ239" s="10">
        <f>3/24000000*OO[[#This Row],[125 (04JUL1985 12:00:00)-Water Temperature (C)]]*OO[[#This Row],[67]]</f>
        <v>2.2735981020275E-6</v>
      </c>
      <c r="BR239" s="10">
        <f>3/24000000*OO[[#This Row],[126 (04JUL1985 15:00:00)-Water Temperature (C)]]*OO[[#This Row],[68]]</f>
        <v>1.8737138779473748E-6</v>
      </c>
      <c r="BS239" s="10">
        <f>3/24000000*OO[[#This Row],[127 (04JUL1985 18:00:00)-Water Temperature (C)]]*OO[[#This Row],[69]]</f>
        <v>1.5392269497839998E-6</v>
      </c>
      <c r="BT239" s="10">
        <f>3/24000000*OO[[#This Row],[128 (04JUL1985 21:00:00)-Water Temperature (C)]]*OO[[#This Row],[70]]</f>
        <v>1.2618101862382501E-6</v>
      </c>
      <c r="BU239" s="10">
        <f>3/24000000*OO[[#This Row],[129 (05JUL1985 00:00:00)-Water Temperature (C)]]*OO[[#This Row],[71]]</f>
        <v>1.0383226636199998E-6</v>
      </c>
      <c r="BV239" s="10">
        <f>3/24000000*OO[[#This Row],[130 (05JUL1985 03:00:00)-Water Temperature (C)]]*OO[[#This Row],[72]]</f>
        <v>8.8285459669499995E-7</v>
      </c>
      <c r="BW239" s="10">
        <f>3/24000000*OO[[#This Row],[131 (05JUL1985 06:00:00)-Water Temperature (C)]]*OO[[#This Row],[73]]</f>
        <v>7.7903936984849996E-7</v>
      </c>
      <c r="BX239" s="10">
        <f>3/24000000*OO[[#This Row],[132 (05JUL1985 09:00:00)-Water Temperature (C)]]*OO[[#This Row],[74]]</f>
        <v>7.2883062681600003E-7</v>
      </c>
      <c r="BY239" s="10">
        <f>3/24000000*OO[[#This Row],[133 (05JUL1985 12:00:00)-Water Temperature (C)]]*OO[[#This Row],[75]]</f>
        <v>6.9516572874599993E-7</v>
      </c>
      <c r="BZ239" s="10">
        <f>3/24000000*OO[[#This Row],[134 (05JUL1985 15:00:00)-Water Temperature (C)]]*OO[[#This Row],[76]]</f>
        <v>6.6275926818750004E-7</v>
      </c>
      <c r="CA239" s="10">
        <f>3/24000000*OO[[#This Row],[135 (05JUL1985 18:00:00)-Water Temperature (C)]]*OO[[#This Row],[77]]</f>
        <v>6.2622065444399995E-7</v>
      </c>
      <c r="CB239" s="10">
        <f>3/24000000*OO[[#This Row],[136 (05JUL1985 21:00:00)-Water Temperature (C)]]*OO[[#This Row],[78]]</f>
        <v>5.7722669777499991E-7</v>
      </c>
      <c r="CC239" s="10">
        <f>3/24000000*OO[[#This Row],[137 (06JUL1985 00:00:00)-Water Temperature (C)]]*OO[[#This Row],[79]]</f>
        <v>5.2540013204250002E-7</v>
      </c>
      <c r="CD239" s="10">
        <f>3/24000000*OO[[#This Row],[138 (06JUL1985 03:00:00)-Water Temperature (C)]]*OO[[#This Row],[80]]</f>
        <v>4.8597427943099997E-7</v>
      </c>
      <c r="CE239" s="10">
        <f>3/24000000*OO[[#This Row],[139 (06JUL1985 06:00:00)-Water Temperature (C)]]*OO[[#This Row],[81]]</f>
        <v>4.5995165134799999E-7</v>
      </c>
      <c r="CF239" s="10">
        <f>3/24000000*OO[[#This Row],[140 (06JUL1985 09:00:00)-Water Temperature (C)]]*OO[[#This Row],[82]]</f>
        <v>4.5564667803299998E-7</v>
      </c>
      <c r="CG239" s="10">
        <f>3/24000000*OO[[#This Row],[141 (06JUL1985 12:00:00)-Water Temperature (C)]]*OO[[#This Row],[83]]</f>
        <v>4.5451696587500004E-7</v>
      </c>
      <c r="CH239" s="10">
        <f>3/24000000*OO[[#This Row],[142 (06JUL1985 15:00:00)-Water Temperature (C)]]*OO[[#This Row],[84]]</f>
        <v>4.5015168421612491E-7</v>
      </c>
      <c r="CI239" s="10">
        <f>3/24000000*OO[[#This Row],[143 (06JUL1985 18:00:00)-Water Temperature (C)]]*OO[[#This Row],[85]]</f>
        <v>4.3826028036749998E-7</v>
      </c>
      <c r="CJ239" s="10">
        <f>3/24000000*OO[[#This Row],[144 (06JUL1985 21:00:00)-Water Temperature (C)]]*OO[[#This Row],[86]]</f>
        <v>4.1612959594300005E-7</v>
      </c>
      <c r="CK239" s="10">
        <f>3/24000000*OO[[#This Row],[145 (07JUL1985 00:00:00)-Water Temperature (C)]]*OO[[#This Row],[87]]</f>
        <v>3.8876067913837498E-7</v>
      </c>
      <c r="CL239" s="10">
        <f>3/24000000*OO[[#This Row],[146 (07JUL1985 03:00:00)-Water Temperature (C)]]*OO[[#This Row],[88]]</f>
        <v>3.6794809418899997E-7</v>
      </c>
      <c r="CM239" s="10">
        <f>3/24000000*OO[[#This Row],[147 (07JUL1985 06:00:00)-Water Temperature (C)]]*OO[[#This Row],[89]]</f>
        <v>3.5569680927612497E-7</v>
      </c>
      <c r="CN239" s="10">
        <f>3/24000000*OO[[#This Row],[148 (07JUL1985 09:00:00)-Water Temperature (C)]]*OO[[#This Row],[90]]</f>
        <v>3.5663235121199995E-7</v>
      </c>
      <c r="CO239" s="10">
        <f>3/24000000*OO[[#This Row],[149 (07JUL1985 12:00:00)-Water Temperature (C)]]*OO[[#This Row],[91]]</f>
        <v>3.5135750679750005E-7</v>
      </c>
      <c r="CP239" s="10">
        <f>3/24000000*OO[[#This Row],[150 (07JUL1985 15:00:00)-Water Temperature (C)]]*OO[[#This Row],[92]]</f>
        <v>3.48453495455E-7</v>
      </c>
      <c r="CQ239" s="10">
        <f>3/24000000*OO[[#This Row],[151 (07JUL1985 18:00:00)-Water Temperature (C)]]*OO[[#This Row],[93]]</f>
        <v>3.4084204844987497E-7</v>
      </c>
      <c r="CR239" s="10">
        <f>3/24000000*OO[[#This Row],[152 (07JUL1985 21:00:00)-Water Temperature (C)]]*OO[[#This Row],[94]]</f>
        <v>3.2611435596675001E-7</v>
      </c>
      <c r="CS239" s="10">
        <f>3/24000000*OO[[#This Row],[153 (08JUL1985 00:00:00)-Water Temperature (C)]]*OO[[#This Row],[95]]</f>
        <v>3.0756030215200003E-7</v>
      </c>
      <c r="CT239" s="10">
        <f>3/24000000*OO[[#This Row],[154 (08JUL1985 03:00:00)-Water Temperature (C)]]*OO[[#This Row],[96]]</f>
        <v>2.9171571901324993E-7</v>
      </c>
      <c r="CU239" s="10">
        <f>3/24000000*OO[[#This Row],[155 (08JUL1985 06:00:00)-Water Temperature (C)]]*OO[[#This Row],[97]]</f>
        <v>2.8224705566574999E-7</v>
      </c>
      <c r="CV239" s="10">
        <f>3/24000000*OO[[#This Row],[156 (08JUL1985 09:00:00)-Water Temperature (C)]]*OO[[#This Row],[98]]</f>
        <v>2.8446963003374996E-7</v>
      </c>
      <c r="CW239" s="10">
        <f>3/24000000*OO[[#This Row],[157 (08JUL1985 12:00:00)-Water Temperature (C)]]*OO[[#This Row],[99]]</f>
        <v>2.8818573084662495E-7</v>
      </c>
    </row>
    <row r="240" spans="1:101" x14ac:dyDescent="0.35">
      <c r="A240" t="s">
        <v>246</v>
      </c>
      <c r="B240">
        <v>921.02030000000002</v>
      </c>
      <c r="C240" s="10">
        <f>3/24*OO[[#This Row],[59 (26JUN1985 06:00:00)-Water Temperature (C)]]*OO[[#This Row],[1]]/SUM(OO[1])</f>
        <v>0</v>
      </c>
      <c r="D240" s="10">
        <f>3/24*OO[[#This Row],[60 (26JUN1985 09:00:00)-Water Temperature (C)]]*OO[[#This Row],[2]]/SUM(OO[2])</f>
        <v>0</v>
      </c>
      <c r="E240" s="10">
        <f>3/24*OO[[#This Row],[61 (26JUN1985 12:00:00)-Water Temperature (C)]]*OO[[#This Row],[3]]/SUM(OO[3])</f>
        <v>0</v>
      </c>
      <c r="F240" s="10">
        <f>3/24*OO[[#This Row],[62 (26JUN1985 15:00:00)-Water Temperature (C)]]*OO[[#This Row],[4]]/SUM(OO[4])</f>
        <v>0</v>
      </c>
      <c r="G240" s="10">
        <f>3/24*OO[[#This Row],[63 (26JUN1985 18:00:00)-Water Temperature (C)]]*OO[[#This Row],[5]]/SUM(OO[5])</f>
        <v>0</v>
      </c>
      <c r="H240" s="10">
        <f>3/24*OO[[#This Row],[64 (26JUN1985 21:00:00)-Water Temperature (C)]]*OO[[#This Row],[6]]/SUM(OO[6])</f>
        <v>0</v>
      </c>
      <c r="I240" s="10">
        <f>3/24*OO[[#This Row],[65 (27JUN1985 00:00:00)-Water Temperature (C)]]*OO[[#This Row],[7]]/SUM(OO[7])</f>
        <v>0</v>
      </c>
      <c r="J240" s="10">
        <f>3/24*OO[[#This Row],[66 (27JUN1985 03:00:00)-Water Temperature (C)]]*OO[[#This Row],[8]]/SUM(OO[8])</f>
        <v>0</v>
      </c>
      <c r="K240" s="10">
        <f>3/24*OO[[#This Row],[67 (27JUN1985 06:00:00)-Water Temperature (C)]]*OO[[#This Row],[9]]/SUM(OO[9])</f>
        <v>0</v>
      </c>
      <c r="L240" s="10">
        <f>3/24*OO[[#This Row],[68 (27JUN1985 09:00:00)-Water Temperature (C)]]*OO[[#This Row],[10]]/SUM(OO[10])</f>
        <v>1.6416594663185021E-42</v>
      </c>
      <c r="M240" s="10">
        <f>3/24*OO[[#This Row],[69 (27JUN1985 12:00:00)-Water Temperature (C)]]*OO[[#This Row],[11]]/SUM(OO[11])</f>
        <v>6.5030023428039173E-31</v>
      </c>
      <c r="N240" s="10">
        <f>3/24*OO[[#This Row],[70 (27JUN1985 15:00:00)-Water Temperature (C)]]*OO[[#This Row],[12]]/SUM(OO[12])</f>
        <v>7.0059605931514545E-19</v>
      </c>
      <c r="O240" s="10">
        <f>3/24*OO[[#This Row],[71 (27JUN1985 18:00:00)-Water Temperature (C)]]*OO[[#This Row],[13]]/SUM(OO[13])</f>
        <v>5.4618258188179287E-12</v>
      </c>
      <c r="P240" s="10">
        <f>3/24*OO[[#This Row],[72 (27JUN1985 21:00:00)-Water Temperature (C)]]*OO[[#This Row],[14]]/SUM(OO[14])</f>
        <v>2.832155393827042E-8</v>
      </c>
      <c r="Q240" s="10">
        <f>3/24*OO[[#This Row],[73 (28JUN1985 00:00:00)-Water Temperature (C)]]*OO[[#This Row],[15]]/SUM(OO[15])</f>
        <v>7.4915351964557609E-6</v>
      </c>
      <c r="R240" s="10">
        <f>3/24*OO[[#This Row],[74 (28JUN1985 03:00:00)-Water Temperature (C)]]*OO[[#This Row],[16]]/SUM(OO[16])</f>
        <v>3.5676557084774672E-4</v>
      </c>
      <c r="S240" s="10">
        <f>3/24*OO[[#This Row],[75 (28JUN1985 06:00:00)-Water Temperature (C)]]*OO[[#This Row],[17]]/SUM(OO[17])</f>
        <v>4.8506049560728568E-3</v>
      </c>
      <c r="T240" s="10">
        <f>3/24*OO[[#This Row],[76 (28JUN1985 09:00:00)-Water Temperature (C)]]*OO[[#This Row],[18]]/SUM(OO[18])</f>
        <v>2.5086032391668699E-2</v>
      </c>
      <c r="U240" s="10">
        <f>3/24*OO[[#This Row],[77 (28JUN1985 12:00:00)-Water Temperature (C)]]*OO[[#This Row],[19]]/SUM(OO[19])</f>
        <v>5.8091649737932842E-2</v>
      </c>
      <c r="V240" s="10">
        <f>3/24000000*OO[[#This Row],[78 (28JUN1985 15:00:00)-Water Temperature (C)]]*OO[[#This Row],[20]]</f>
        <v>6.9633200251424998E-2</v>
      </c>
      <c r="W240" s="10">
        <f>3/24000000*OO[[#This Row],[79 (28JUN1985 18:00:00)-Water Temperature (C)]]*OO[[#This Row],[21]]</f>
        <v>4.7423795410424997E-2</v>
      </c>
      <c r="X240" s="10">
        <f>3/24000000*OO[[#This Row],[80 (28JUN1985 21:00:00)-Water Temperature (C)]]*OO[[#This Row],[22]]</f>
        <v>1.999380679317125E-2</v>
      </c>
      <c r="Y240" s="10">
        <f>3/24000000*OO[[#This Row],[81 (29JUN1985 00:00:00)-Water Temperature (C)]]*OO[[#This Row],[23]]</f>
        <v>5.6808701479699993E-3</v>
      </c>
      <c r="Z240" s="10">
        <f>3/24000000*OO[[#This Row],[82 (29JUN1985 03:00:00)-Water Temperature (C)]]*OO[[#This Row],[24]]</f>
        <v>1.1805870925035002E-3</v>
      </c>
      <c r="AA240" s="10">
        <f>3/24000000*OO[[#This Row],[83 (29JUN1985 06:00:00)-Water Temperature (C)]]*OO[[#This Row],[25]]</f>
        <v>2.1807547575274997E-4</v>
      </c>
      <c r="AB240" s="10">
        <f>3/24000000*OO[[#This Row],[84 (29JUN1985 09:00:00)-Water Temperature (C)]]*OO[[#This Row],[26]]</f>
        <v>6.2900275538999993E-5</v>
      </c>
      <c r="AC240" s="10">
        <f>3/24000000*OO[[#This Row],[85 (29JUN1985 12:00:00)-Water Temperature (C)]]*OO[[#This Row],[27]]</f>
        <v>3.9401903569200002E-5</v>
      </c>
      <c r="AD240" s="10">
        <f>3/24000000*OO[[#This Row],[86 (29JUN1985 15:00:00)-Water Temperature (C)]]*OO[[#This Row],[28]]</f>
        <v>3.4541519765375E-5</v>
      </c>
      <c r="AE240" s="10">
        <f>3/24000000*OO[[#This Row],[88 (29JUN1985 21:00:00)-Water Temperature (C)]]*OO[[#This Row],[30]]</f>
        <v>3.0982622703624995E-5</v>
      </c>
      <c r="AF240" s="10">
        <f>3/24000000*OO[[#This Row],[88 (29JUN1985 21:00:00)-Water Temperature (C)]]*OO[[#This Row],[30]]</f>
        <v>3.0982622703624995E-5</v>
      </c>
      <c r="AG240" s="10">
        <f>3/24000000*OO[[#This Row],[89 (30JUN1985 00:00:00)-Water Temperature (C)]]*OO[[#This Row],[31]]</f>
        <v>2.8905341713499997E-5</v>
      </c>
      <c r="AH240" s="10">
        <f>3/24000000*OO[[#This Row],[90 (30JUN1985 03:00:00)-Water Temperature (C)]]*OO[[#This Row],[32]]</f>
        <v>2.6572939867200003E-5</v>
      </c>
      <c r="AI240" s="10">
        <f>3/24000000*OO[[#This Row],[91 (30JUN1985 06:00:00)-Water Temperature (C)]]*OO[[#This Row],[33]]</f>
        <v>2.4361580316937499E-5</v>
      </c>
      <c r="AJ240" s="10">
        <f>3/24000000*OO[[#This Row],[92 (30JUN1985 09:00:00)-Water Temperature (C)]]*OO[[#This Row],[34]]</f>
        <v>2.3049898275675E-5</v>
      </c>
      <c r="AK240" s="10">
        <f>3/24000000*OO[[#This Row],[93 (30JUN1985 12:00:00)-Water Temperature (C)]]*OO[[#This Row],[35]]</f>
        <v>2.2031803725499999E-5</v>
      </c>
      <c r="AL240" s="10">
        <f>3/24000000*OO[[#This Row],[94 (30JUN1985 15:00:00)-Water Temperature (C)]]*OO[[#This Row],[36]]</f>
        <v>2.1841031646874997E-5</v>
      </c>
      <c r="AM240" s="10">
        <f>3/24000000*OO[[#This Row],[95 (30JUN1985 18:00:00)-Water Temperature (C)]]*OO[[#This Row],[37]]</f>
        <v>2.2831259561687501E-5</v>
      </c>
      <c r="AN240" s="10">
        <f>3/24000000*OO[[#This Row],[96 (30JUN1985 21:00:00)-Water Temperature (C)]]*OO[[#This Row],[38]]</f>
        <v>2.3897307599737499E-5</v>
      </c>
      <c r="AO240" s="10">
        <f>3/24000000*OO[[#This Row],[97 (01JUL1985 00:00:00)-Water Temperature (C)]]*OO[[#This Row],[39]]</f>
        <v>2.41639297198E-5</v>
      </c>
      <c r="AP240" s="10">
        <f>3/24000000*OO[[#This Row],[98 (01JUL1985 03:00:00)-Water Temperature (C)]]*OO[[#This Row],[40]]</f>
        <v>2.3825610355225E-5</v>
      </c>
      <c r="AQ240" s="10">
        <f>3/24000000*OO[[#This Row],[99 (01JUL1985 06:00:00)-Water Temperature (C)]]*OO[[#This Row],[41]]</f>
        <v>2.2866627109499997E-5</v>
      </c>
      <c r="AR240" s="10">
        <f>3/24000000*OO[[#This Row],[100 (01JUL1985 09:00:00)-Water Temperature (C)]]*OO[[#This Row],[42]]</f>
        <v>2.2054460372825002E-5</v>
      </c>
      <c r="AS240" s="10">
        <f>3/24000000*OO[[#This Row],[101 (01JUL1985 12:00:00)-Water Temperature (C)]]*OO[[#This Row],[43]]</f>
        <v>2.1053335862549997E-5</v>
      </c>
      <c r="AT240" s="10">
        <f>3/24000000*OO[[#This Row],[102 (01JUL1985 15:00:00)-Water Temperature (C)]]*OO[[#This Row],[44]]</f>
        <v>1.9811642518488749E-5</v>
      </c>
      <c r="AU240" s="10">
        <f>3/24000000*OO[[#This Row],[103 (01JUL1985 18:00:00)-Water Temperature (C)]]*OO[[#This Row],[45]]</f>
        <v>1.8567011968544998E-5</v>
      </c>
      <c r="AV240" s="10">
        <f>3/24000000*OO[[#This Row],[104 (01JUL1985 21:00:00)-Water Temperature (C)]]*OO[[#This Row],[46]]</f>
        <v>1.7066953682147497E-5</v>
      </c>
      <c r="AW240" s="10">
        <f>3/24000000*OO[[#This Row],[105 (02JUL1985 00:00:00)-Water Temperature (C)]]*OO[[#This Row],[47]]</f>
        <v>1.5513747259856249E-5</v>
      </c>
      <c r="AX240" s="10">
        <f>3/24000000*OO[[#This Row],[106 (02JUL1985 03:00:00)-Water Temperature (C)]]*OO[[#This Row],[48]]</f>
        <v>1.4191759929783751E-5</v>
      </c>
      <c r="AY240" s="10">
        <f>3/24000000*OO[[#This Row],[107 (02JUL1985 06:00:00)-Water Temperature (C)]]*OO[[#This Row],[49]]</f>
        <v>1.3043421885105E-5</v>
      </c>
      <c r="AZ240" s="10">
        <f>3/24000000*OO[[#This Row],[108 (02JUL1985 09:00:00)-Water Temperature (C)]]*OO[[#This Row],[50]]</f>
        <v>1.1983498087128751E-5</v>
      </c>
      <c r="BA240" s="10">
        <f>3/24000000*OO[[#This Row],[109 (02JUL1985 12:00:00)-Water Temperature (C)]]*OO[[#This Row],[51]]</f>
        <v>1.112857771802E-5</v>
      </c>
      <c r="BB240" s="10">
        <f>3/24000000*OO[[#This Row],[110 (02JUL1985 15:00:00)-Water Temperature (C)]]*OO[[#This Row],[52]]</f>
        <v>1.022652350490375E-5</v>
      </c>
      <c r="BC240" s="10">
        <f>3/24000000*OO[[#This Row],[111 (02JUL1985 18:00:00)-Water Temperature (C)]]*OO[[#This Row],[53]]</f>
        <v>9.3258959459399998E-6</v>
      </c>
      <c r="BD240" s="10">
        <f>3/24000000*OO[[#This Row],[112 (02JUL1985 21:00:00)-Water Temperature (C)]]*OO[[#This Row],[54]]</f>
        <v>8.387584881062498E-6</v>
      </c>
      <c r="BE240" s="10">
        <f>3/24000000*OO[[#This Row],[113 (03JUL1985 00:00:00)-Water Temperature (C)]]*OO[[#This Row],[55]]</f>
        <v>7.5875287108049997E-6</v>
      </c>
      <c r="BF240" s="10">
        <f>3/24000000*OO[[#This Row],[114 (03JUL1985 03:00:00)-Water Temperature (C)]]*OO[[#This Row],[56]]</f>
        <v>6.9070416914999991E-6</v>
      </c>
      <c r="BG240" s="10">
        <f>3/24000000*OO[[#This Row],[115 (03JUL1985 06:00:00)-Water Temperature (C)]]*OO[[#This Row],[57]]</f>
        <v>6.2886445920924996E-6</v>
      </c>
      <c r="BH240" s="10">
        <f>3/24000000*OO[[#This Row],[116 (03JUL1985 09:00:00)-Water Temperature (C)]]*OO[[#This Row],[58]]</f>
        <v>5.745111225124999E-6</v>
      </c>
      <c r="BI240" s="10">
        <f>3/24000000*OO[[#This Row],[117 (03JUL1985 12:00:00)-Water Temperature (C)]]*OO[[#This Row],[59]]</f>
        <v>5.2835461683374995E-6</v>
      </c>
      <c r="BJ240" s="10">
        <f>3/24000000*OO[[#This Row],[118 (03JUL1985 15:00:00)-Water Temperature (C)]]*OO[[#This Row],[60]]</f>
        <v>4.810363587892499E-6</v>
      </c>
      <c r="BK240" s="10">
        <f>3/24000000*OO[[#This Row],[119 (03JUL1985 18:00:00)-Water Temperature (C)]]*OO[[#This Row],[61]]</f>
        <v>4.3415852661937492E-6</v>
      </c>
      <c r="BL240" s="10">
        <f>3/24000000*OO[[#This Row],[120 (03JUL1985 21:00:00)-Water Temperature (C)]]*OO[[#This Row],[62]]</f>
        <v>3.7979980828612495E-6</v>
      </c>
      <c r="BM240" s="10">
        <f>3/24000000*OO[[#This Row],[121 (04JUL1985 00:00:00)-Water Temperature (C)]]*OO[[#This Row],[63]]</f>
        <v>3.2726595150087497E-6</v>
      </c>
      <c r="BN240" s="10">
        <f>3/24000000*OO[[#This Row],[122 (04JUL1985 03:00:00)-Water Temperature (C)]]*OO[[#This Row],[64]]</f>
        <v>2.8196999195474998E-6</v>
      </c>
      <c r="BO240" s="10">
        <f>3/24000000*OO[[#This Row],[123 (04JUL1985 06:00:00)-Water Temperature (C)]]*OO[[#This Row],[65]]</f>
        <v>2.4189798328299997E-6</v>
      </c>
      <c r="BP240" s="10">
        <f>3/24000000*OO[[#This Row],[124 (04JUL1985 09:00:00)-Water Temperature (C)]]*OO[[#This Row],[66]]</f>
        <v>2.0981747210049998E-6</v>
      </c>
      <c r="BQ240" s="10">
        <f>3/24000000*OO[[#This Row],[125 (04JUL1985 12:00:00)-Water Temperature (C)]]*OO[[#This Row],[67]]</f>
        <v>1.7856192229499999E-6</v>
      </c>
      <c r="BR240" s="10">
        <f>3/24000000*OO[[#This Row],[126 (04JUL1985 15:00:00)-Water Temperature (C)]]*OO[[#This Row],[68]]</f>
        <v>1.474846913672E-6</v>
      </c>
      <c r="BS240" s="10">
        <f>3/24000000*OO[[#This Row],[127 (04JUL1985 18:00:00)-Water Temperature (C)]]*OO[[#This Row],[69]]</f>
        <v>1.2114556559932498E-6</v>
      </c>
      <c r="BT240" s="10">
        <f>3/24000000*OO[[#This Row],[128 (04JUL1985 21:00:00)-Water Temperature (C)]]*OO[[#This Row],[70]]</f>
        <v>9.898748774347499E-7</v>
      </c>
      <c r="BU240" s="10">
        <f>3/24000000*OO[[#This Row],[129 (05JUL1985 00:00:00)-Water Temperature (C)]]*OO[[#This Row],[71]]</f>
        <v>8.1136792098074998E-7</v>
      </c>
      <c r="BV240" s="10">
        <f>3/24000000*OO[[#This Row],[130 (05JUL1985 03:00:00)-Water Temperature (C)]]*OO[[#This Row],[72]]</f>
        <v>6.8692103347624999E-7</v>
      </c>
      <c r="BW240" s="10">
        <f>3/24000000*OO[[#This Row],[131 (05JUL1985 06:00:00)-Water Temperature (C)]]*OO[[#This Row],[73]]</f>
        <v>6.0441442372087491E-7</v>
      </c>
      <c r="BX240" s="10">
        <f>3/24000000*OO[[#This Row],[132 (05JUL1985 09:00:00)-Water Temperature (C)]]*OO[[#This Row],[74]]</f>
        <v>5.6463392827900006E-7</v>
      </c>
      <c r="BY240" s="10">
        <f>3/24000000*OO[[#This Row],[133 (05JUL1985 12:00:00)-Water Temperature (C)]]*OO[[#This Row],[75]]</f>
        <v>5.3850067620850005E-7</v>
      </c>
      <c r="BZ240" s="10">
        <f>3/24000000*OO[[#This Row],[134 (05JUL1985 15:00:00)-Water Temperature (C)]]*OO[[#This Row],[76]]</f>
        <v>5.1365501560450002E-7</v>
      </c>
      <c r="CA240" s="10">
        <f>3/24000000*OO[[#This Row],[135 (05JUL1985 18:00:00)-Water Temperature (C)]]*OO[[#This Row],[77]]</f>
        <v>4.8537070569E-7</v>
      </c>
      <c r="CB240" s="10">
        <f>3/24000000*OO[[#This Row],[136 (05JUL1985 21:00:00)-Water Temperature (C)]]*OO[[#This Row],[78]]</f>
        <v>4.4675844988800001E-7</v>
      </c>
      <c r="CC240" s="10">
        <f>3/24000000*OO[[#This Row],[137 (06JUL1985 00:00:00)-Water Temperature (C)]]*OO[[#This Row],[79]]</f>
        <v>4.0613085437437498E-7</v>
      </c>
      <c r="CD240" s="10">
        <f>3/24000000*OO[[#This Row],[138 (06JUL1985 03:00:00)-Water Temperature (C)]]*OO[[#This Row],[80]]</f>
        <v>3.7485581045799993E-7</v>
      </c>
      <c r="CE240" s="10">
        <f>3/24000000*OO[[#This Row],[139 (06JUL1985 06:00:00)-Water Temperature (C)]]*OO[[#This Row],[81]]</f>
        <v>3.5441832379412496E-7</v>
      </c>
      <c r="CF240" s="10">
        <f>3/24000000*OO[[#This Row],[140 (06JUL1985 09:00:00)-Water Temperature (C)]]*OO[[#This Row],[82]]</f>
        <v>3.5105511461399997E-7</v>
      </c>
      <c r="CG240" s="10">
        <f>3/24000000*OO[[#This Row],[141 (06JUL1985 12:00:00)-Water Temperature (C)]]*OO[[#This Row],[83]]</f>
        <v>3.5048053785637497E-7</v>
      </c>
      <c r="CH240" s="10">
        <f>3/24000000*OO[[#This Row],[142 (06JUL1985 15:00:00)-Water Temperature (C)]]*OO[[#This Row],[84]]</f>
        <v>3.4739367119699998E-7</v>
      </c>
      <c r="CI240" s="10">
        <f>3/24000000*OO[[#This Row],[143 (06JUL1985 18:00:00)-Water Temperature (C)]]*OO[[#This Row],[85]]</f>
        <v>3.3844406844325E-7</v>
      </c>
      <c r="CJ240" s="10">
        <f>3/24000000*OO[[#This Row],[144 (06JUL1985 21:00:00)-Water Temperature (C)]]*OO[[#This Row],[86]]</f>
        <v>3.2109883444262494E-7</v>
      </c>
      <c r="CK240" s="10">
        <f>3/24000000*OO[[#This Row],[145 (07JUL1985 00:00:00)-Water Temperature (C)]]*OO[[#This Row],[87]]</f>
        <v>2.9972162883874999E-7</v>
      </c>
      <c r="CL240" s="10">
        <f>3/24000000*OO[[#This Row],[146 (07JUL1985 03:00:00)-Water Temperature (C)]]*OO[[#This Row],[88]]</f>
        <v>2.8311223053750004E-7</v>
      </c>
      <c r="CM240" s="10">
        <f>3/24000000*OO[[#This Row],[147 (07JUL1985 06:00:00)-Water Temperature (C)]]*OO[[#This Row],[89]]</f>
        <v>2.7333196718425001E-7</v>
      </c>
      <c r="CN240" s="10">
        <f>3/24000000*OO[[#This Row],[148 (07JUL1985 09:00:00)-Water Temperature (C)]]*OO[[#This Row],[90]]</f>
        <v>2.7384614746999998E-7</v>
      </c>
      <c r="CO240" s="10">
        <f>3/24000000*OO[[#This Row],[149 (07JUL1985 12:00:00)-Water Temperature (C)]]*OO[[#This Row],[91]]</f>
        <v>2.7007993318687497E-7</v>
      </c>
      <c r="CP240" s="10">
        <f>3/24000000*OO[[#This Row],[150 (07JUL1985 15:00:00)-Water Temperature (C)]]*OO[[#This Row],[92]]</f>
        <v>2.6833074457712502E-7</v>
      </c>
      <c r="CQ240" s="10">
        <f>3/24000000*OO[[#This Row],[151 (07JUL1985 18:00:00)-Water Temperature (C)]]*OO[[#This Row],[93]]</f>
        <v>2.62675240578E-7</v>
      </c>
      <c r="CR240" s="10">
        <f>3/24000000*OO[[#This Row],[152 (07JUL1985 21:00:00)-Water Temperature (C)]]*OO[[#This Row],[94]]</f>
        <v>2.5118733068064996E-7</v>
      </c>
      <c r="CS240" s="10">
        <f>3/24000000*OO[[#This Row],[153 (08JUL1985 00:00:00)-Water Temperature (C)]]*OO[[#This Row],[95]]</f>
        <v>2.367478272845E-7</v>
      </c>
      <c r="CT240" s="10">
        <f>3/24000000*OO[[#This Row],[154 (08JUL1985 03:00:00)-Water Temperature (C)]]*OO[[#This Row],[96]]</f>
        <v>2.2418993692433747E-7</v>
      </c>
      <c r="CU240" s="10">
        <f>3/24000000*OO[[#This Row],[155 (08JUL1985 06:00:00)-Water Temperature (C)]]*OO[[#This Row],[97]]</f>
        <v>2.1675131320593751E-7</v>
      </c>
      <c r="CV240" s="10">
        <f>3/24000000*OO[[#This Row],[156 (08JUL1985 09:00:00)-Water Temperature (C)]]*OO[[#This Row],[98]]</f>
        <v>2.1846090949813748E-7</v>
      </c>
      <c r="CW240" s="10">
        <f>3/24000000*OO[[#This Row],[157 (08JUL1985 12:00:00)-Water Temperature (C)]]*OO[[#This Row],[99]]</f>
        <v>2.2152711303393752E-7</v>
      </c>
    </row>
    <row r="241" spans="1:101" x14ac:dyDescent="0.35">
      <c r="A241" t="s">
        <v>247</v>
      </c>
      <c r="B241">
        <v>814.65729999999996</v>
      </c>
      <c r="C241" s="10">
        <f>3/24*OO[[#This Row],[59 (26JUN1985 06:00:00)-Water Temperature (C)]]*OO[[#This Row],[1]]/SUM(OO[1])</f>
        <v>0</v>
      </c>
      <c r="D241" s="10">
        <f>3/24*OO[[#This Row],[60 (26JUN1985 09:00:00)-Water Temperature (C)]]*OO[[#This Row],[2]]/SUM(OO[2])</f>
        <v>0</v>
      </c>
      <c r="E241" s="10">
        <f>3/24*OO[[#This Row],[61 (26JUN1985 12:00:00)-Water Temperature (C)]]*OO[[#This Row],[3]]/SUM(OO[3])</f>
        <v>0</v>
      </c>
      <c r="F241" s="10">
        <f>3/24*OO[[#This Row],[62 (26JUN1985 15:00:00)-Water Temperature (C)]]*OO[[#This Row],[4]]/SUM(OO[4])</f>
        <v>0</v>
      </c>
      <c r="G241" s="10">
        <f>3/24*OO[[#This Row],[63 (26JUN1985 18:00:00)-Water Temperature (C)]]*OO[[#This Row],[5]]/SUM(OO[5])</f>
        <v>0</v>
      </c>
      <c r="H241" s="10">
        <f>3/24*OO[[#This Row],[64 (26JUN1985 21:00:00)-Water Temperature (C)]]*OO[[#This Row],[6]]/SUM(OO[6])</f>
        <v>0</v>
      </c>
      <c r="I241" s="10">
        <f>3/24*OO[[#This Row],[65 (27JUN1985 00:00:00)-Water Temperature (C)]]*OO[[#This Row],[7]]/SUM(OO[7])</f>
        <v>0</v>
      </c>
      <c r="J241" s="10">
        <f>3/24*OO[[#This Row],[66 (27JUN1985 03:00:00)-Water Temperature (C)]]*OO[[#This Row],[8]]/SUM(OO[8])</f>
        <v>0</v>
      </c>
      <c r="K241" s="10">
        <f>3/24*OO[[#This Row],[67 (27JUN1985 06:00:00)-Water Temperature (C)]]*OO[[#This Row],[9]]/SUM(OO[9])</f>
        <v>0</v>
      </c>
      <c r="L241" s="10">
        <f>3/24*OO[[#This Row],[68 (27JUN1985 09:00:00)-Water Temperature (C)]]*OO[[#This Row],[10]]/SUM(OO[10])</f>
        <v>1.9532730025275274E-43</v>
      </c>
      <c r="M241" s="10">
        <f>3/24*OO[[#This Row],[69 (27JUN1985 12:00:00)-Water Temperature (C)]]*OO[[#This Row],[11]]/SUM(OO[11])</f>
        <v>7.8986096168712333E-32</v>
      </c>
      <c r="N241" s="10">
        <f>3/24*OO[[#This Row],[70 (27JUN1985 15:00:00)-Water Temperature (C)]]*OO[[#This Row],[12]]/SUM(OO[12])</f>
        <v>2.0259576377727974E-19</v>
      </c>
      <c r="O241" s="10">
        <f>3/24*OO[[#This Row],[71 (27JUN1985 18:00:00)-Water Temperature (C)]]*OO[[#This Row],[13]]/SUM(OO[13])</f>
        <v>1.9213468098431066E-12</v>
      </c>
      <c r="P241" s="10">
        <f>3/24*OO[[#This Row],[72 (27JUN1985 21:00:00)-Water Temperature (C)]]*OO[[#This Row],[14]]/SUM(OO[14])</f>
        <v>1.3564801696523822E-8</v>
      </c>
      <c r="Q241" s="10">
        <f>3/24*OO[[#This Row],[73 (28JUN1985 00:00:00)-Water Temperature (C)]]*OO[[#This Row],[15]]/SUM(OO[15])</f>
        <v>4.1228483535874691E-6</v>
      </c>
      <c r="R241" s="10">
        <f>3/24*OO[[#This Row],[74 (28JUN1985 03:00:00)-Water Temperature (C)]]*OO[[#This Row],[16]]/SUM(OO[16])</f>
        <v>2.1729584215406474E-4</v>
      </c>
      <c r="S241" s="10">
        <f>3/24*OO[[#This Row],[75 (28JUN1985 06:00:00)-Water Temperature (C)]]*OO[[#This Row],[17]]/SUM(OO[17])</f>
        <v>3.2056996707416473E-3</v>
      </c>
      <c r="T241" s="10">
        <f>3/24*OO[[#This Row],[76 (28JUN1985 09:00:00)-Water Temperature (C)]]*OO[[#This Row],[18]]/SUM(OO[18])</f>
        <v>1.776051274084962E-2</v>
      </c>
      <c r="U241" s="10">
        <f>3/24*OO[[#This Row],[77 (28JUN1985 12:00:00)-Water Temperature (C)]]*OO[[#This Row],[19]]/SUM(OO[19])</f>
        <v>4.3617406424743203E-2</v>
      </c>
      <c r="V241" s="10">
        <f>3/24000000*OO[[#This Row],[78 (28JUN1985 15:00:00)-Water Temperature (C)]]*OO[[#This Row],[20]]</f>
        <v>5.5016786587424996E-2</v>
      </c>
      <c r="W241" s="10">
        <f>3/24000000*OO[[#This Row],[79 (28JUN1985 18:00:00)-Water Temperature (C)]]*OO[[#This Row],[21]]</f>
        <v>3.9215390713200009E-2</v>
      </c>
      <c r="X241" s="10">
        <f>3/24000000*OO[[#This Row],[80 (28JUN1985 21:00:00)-Water Temperature (C)]]*OO[[#This Row],[22]]</f>
        <v>1.7199660471059999E-2</v>
      </c>
      <c r="Y241" s="10">
        <f>3/24000000*OO[[#This Row],[81 (29JUN1985 00:00:00)-Water Temperature (C)]]*OO[[#This Row],[23]]</f>
        <v>5.0557103188875003E-3</v>
      </c>
      <c r="Z241" s="10">
        <f>3/24000000*OO[[#This Row],[82 (29JUN1985 03:00:00)-Water Temperature (C)]]*OO[[#This Row],[24]]</f>
        <v>1.07757963496475E-3</v>
      </c>
      <c r="AA241" s="10">
        <f>3/24000000*OO[[#This Row],[83 (29JUN1985 06:00:00)-Water Temperature (C)]]*OO[[#This Row],[25]]</f>
        <v>1.9852278034919999E-4</v>
      </c>
      <c r="AB241" s="10">
        <f>3/24000000*OO[[#This Row],[84 (29JUN1985 09:00:00)-Water Temperature (C)]]*OO[[#This Row],[26]]</f>
        <v>5.3601106796474995E-5</v>
      </c>
      <c r="AC241" s="10">
        <f>3/24000000*OO[[#This Row],[85 (29JUN1985 12:00:00)-Water Temperature (C)]]*OO[[#This Row],[27]]</f>
        <v>3.1709226240175002E-5</v>
      </c>
      <c r="AD241" s="10">
        <f>3/24000000*OO[[#This Row],[86 (29JUN1985 15:00:00)-Water Temperature (C)]]*OO[[#This Row],[28]]</f>
        <v>2.7413849962912502E-5</v>
      </c>
      <c r="AE241" s="10">
        <f>3/24000000*OO[[#This Row],[88 (29JUN1985 21:00:00)-Water Temperature (C)]]*OO[[#This Row],[30]]</f>
        <v>2.4503370927749998E-5</v>
      </c>
      <c r="AF241" s="10">
        <f>3/24000000*OO[[#This Row],[88 (29JUN1985 21:00:00)-Water Temperature (C)]]*OO[[#This Row],[30]]</f>
        <v>2.4503370927749998E-5</v>
      </c>
      <c r="AG241" s="10">
        <f>3/24000000*OO[[#This Row],[89 (30JUN1985 00:00:00)-Water Temperature (C)]]*OO[[#This Row],[31]]</f>
        <v>2.2885059227774996E-5</v>
      </c>
      <c r="AH241" s="10">
        <f>3/24000000*OO[[#This Row],[90 (30JUN1985 03:00:00)-Water Temperature (C)]]*OO[[#This Row],[32]]</f>
        <v>2.1074145774727499E-5</v>
      </c>
      <c r="AI241" s="10">
        <f>3/24000000*OO[[#This Row],[91 (30JUN1985 06:00:00)-Water Temperature (C)]]*OO[[#This Row],[33]]</f>
        <v>1.9352658492148748E-5</v>
      </c>
      <c r="AJ241" s="10">
        <f>3/24000000*OO[[#This Row],[92 (30JUN1985 09:00:00)-Water Temperature (C)]]*OO[[#This Row],[34]]</f>
        <v>1.8322582701596249E-5</v>
      </c>
      <c r="AK241" s="10">
        <f>3/24000000*OO[[#This Row],[93 (30JUN1985 12:00:00)-Water Temperature (C)]]*OO[[#This Row],[35]]</f>
        <v>1.748777118624E-5</v>
      </c>
      <c r="AL241" s="10">
        <f>3/24000000*OO[[#This Row],[94 (30JUN1985 15:00:00)-Water Temperature (C)]]*OO[[#This Row],[36]]</f>
        <v>1.72783936906375E-5</v>
      </c>
      <c r="AM241" s="10">
        <f>3/24000000*OO[[#This Row],[95 (30JUN1985 18:00:00)-Water Temperature (C)]]*OO[[#This Row],[37]]</f>
        <v>1.79923187534375E-5</v>
      </c>
      <c r="AN241" s="10">
        <f>3/24000000*OO[[#This Row],[96 (30JUN1985 21:00:00)-Water Temperature (C)]]*OO[[#This Row],[38]]</f>
        <v>1.8803651527560004E-5</v>
      </c>
      <c r="AO241" s="10">
        <f>3/24000000*OO[[#This Row],[97 (01JUL1985 00:00:00)-Water Temperature (C)]]*OO[[#This Row],[39]]</f>
        <v>1.9047078985154997E-5</v>
      </c>
      <c r="AP241" s="10">
        <f>3/24000000*OO[[#This Row],[98 (01JUL1985 03:00:00)-Water Temperature (C)]]*OO[[#This Row],[40]]</f>
        <v>1.8831389331320001E-5</v>
      </c>
      <c r="AQ241" s="10">
        <f>3/24000000*OO[[#This Row],[99 (01JUL1985 06:00:00)-Water Temperature (C)]]*OO[[#This Row],[41]]</f>
        <v>1.8144462582317497E-5</v>
      </c>
      <c r="AR241" s="10">
        <f>3/24000000*OO[[#This Row],[100 (01JUL1985 09:00:00)-Water Temperature (C)]]*OO[[#This Row],[42]]</f>
        <v>1.75407766401525E-5</v>
      </c>
      <c r="AS241" s="10">
        <f>3/24000000*OO[[#This Row],[101 (01JUL1985 12:00:00)-Water Temperature (C)]]*OO[[#This Row],[43]]</f>
        <v>1.6772809326121248E-5</v>
      </c>
      <c r="AT241" s="10">
        <f>3/24000000*OO[[#This Row],[102 (01JUL1985 15:00:00)-Water Temperature (C)]]*OO[[#This Row],[44]]</f>
        <v>1.5795023962368748E-5</v>
      </c>
      <c r="AU241" s="10">
        <f>3/24000000*OO[[#This Row],[103 (01JUL1985 18:00:00)-Water Temperature (C)]]*OO[[#This Row],[45]]</f>
        <v>1.4796329517882499E-5</v>
      </c>
      <c r="AV241" s="10">
        <f>3/24000000*OO[[#This Row],[104 (01JUL1985 21:00:00)-Water Temperature (C)]]*OO[[#This Row],[46]]</f>
        <v>1.3575151490343749E-5</v>
      </c>
      <c r="AW241" s="10">
        <f>3/24000000*OO[[#This Row],[105 (02JUL1985 00:00:00)-Water Temperature (C)]]*OO[[#This Row],[47]]</f>
        <v>1.2310609380127499E-5</v>
      </c>
      <c r="AX241" s="10">
        <f>3/24000000*OO[[#This Row],[106 (02JUL1985 03:00:00)-Water Temperature (C)]]*OO[[#This Row],[48]]</f>
        <v>1.1233712254293751E-5</v>
      </c>
      <c r="AY241" s="10">
        <f>3/24000000*OO[[#This Row],[107 (02JUL1985 06:00:00)-Water Temperature (C)]]*OO[[#This Row],[49]]</f>
        <v>1.0310433944299999E-5</v>
      </c>
      <c r="AZ241" s="10">
        <f>3/24000000*OO[[#This Row],[108 (02JUL1985 09:00:00)-Water Temperature (C)]]*OO[[#This Row],[50]]</f>
        <v>9.4674802663700007E-6</v>
      </c>
      <c r="BA241" s="10">
        <f>3/24000000*OO[[#This Row],[109 (02JUL1985 12:00:00)-Water Temperature (C)]]*OO[[#This Row],[51]]</f>
        <v>8.782579012199999E-6</v>
      </c>
      <c r="BB241" s="10">
        <f>3/24000000*OO[[#This Row],[110 (02JUL1985 15:00:00)-Water Temperature (C)]]*OO[[#This Row],[52]]</f>
        <v>8.0608036936049998E-6</v>
      </c>
      <c r="BC241" s="10">
        <f>3/24000000*OO[[#This Row],[111 (02JUL1985 18:00:00)-Water Temperature (C)]]*OO[[#This Row],[53]]</f>
        <v>7.3319638116037502E-6</v>
      </c>
      <c r="BD241" s="10">
        <f>3/24000000*OO[[#This Row],[112 (02JUL1985 21:00:00)-Water Temperature (C)]]*OO[[#This Row],[54]]</f>
        <v>6.5752359699399996E-6</v>
      </c>
      <c r="BE241" s="10">
        <f>3/24000000*OO[[#This Row],[113 (03JUL1985 00:00:00)-Water Temperature (C)]]*OO[[#This Row],[55]]</f>
        <v>5.9237382856874998E-6</v>
      </c>
      <c r="BF241" s="10">
        <f>3/24000000*OO[[#This Row],[114 (03JUL1985 03:00:00)-Water Temperature (C)]]*OO[[#This Row],[56]]</f>
        <v>5.3736688845487487E-6</v>
      </c>
      <c r="BG241" s="10">
        <f>3/24000000*OO[[#This Row],[115 (03JUL1985 06:00:00)-Water Temperature (C)]]*OO[[#This Row],[57]]</f>
        <v>4.8812233161037499E-6</v>
      </c>
      <c r="BH241" s="10">
        <f>3/24000000*OO[[#This Row],[116 (03JUL1985 09:00:00)-Water Temperature (C)]]*OO[[#This Row],[58]]</f>
        <v>4.4580756726925007E-6</v>
      </c>
      <c r="BI241" s="10">
        <f>3/24000000*OO[[#This Row],[117 (03JUL1985 12:00:00)-Water Temperature (C)]]*OO[[#This Row],[59]]</f>
        <v>4.1009308327749987E-6</v>
      </c>
      <c r="BJ241" s="10">
        <f>3/24000000*OO[[#This Row],[118 (03JUL1985 15:00:00)-Water Temperature (C)]]*OO[[#This Row],[60]]</f>
        <v>3.7333752878074997E-6</v>
      </c>
      <c r="BK241" s="10">
        <f>3/24000000*OO[[#This Row],[119 (03JUL1985 18:00:00)-Water Temperature (C)]]*OO[[#This Row],[61]]</f>
        <v>3.3686612987187503E-6</v>
      </c>
      <c r="BL241" s="10">
        <f>3/24000000*OO[[#This Row],[120 (03JUL1985 21:00:00)-Water Temperature (C)]]*OO[[#This Row],[62]]</f>
        <v>2.94448991108E-6</v>
      </c>
      <c r="BM241" s="10">
        <f>3/24000000*OO[[#This Row],[121 (04JUL1985 00:00:00)-Water Temperature (C)]]*OO[[#This Row],[63]]</f>
        <v>2.5354790956624998E-6</v>
      </c>
      <c r="BN241" s="10">
        <f>3/24000000*OO[[#This Row],[122 (04JUL1985 03:00:00)-Water Temperature (C)]]*OO[[#This Row],[64]]</f>
        <v>2.1832723553679999E-6</v>
      </c>
      <c r="BO241" s="10">
        <f>3/24000000*OO[[#This Row],[123 (04JUL1985 06:00:00)-Water Temperature (C)]]*OO[[#This Row],[65]]</f>
        <v>1.8740089826731245E-6</v>
      </c>
      <c r="BP241" s="10">
        <f>3/24000000*OO[[#This Row],[124 (04JUL1985 09:00:00)-Water Temperature (C)]]*OO[[#This Row],[66]]</f>
        <v>1.6296949416114996E-6</v>
      </c>
      <c r="BQ241" s="10">
        <f>3/24000000*OO[[#This Row],[125 (04JUL1985 12:00:00)-Water Temperature (C)]]*OO[[#This Row],[67]]</f>
        <v>1.3895828265675E-6</v>
      </c>
      <c r="BR241" s="10">
        <f>3/24000000*OO[[#This Row],[126 (04JUL1985 15:00:00)-Water Temperature (C)]]*OO[[#This Row],[68]]</f>
        <v>1.1498946205500001E-6</v>
      </c>
      <c r="BS241" s="10">
        <f>3/24000000*OO[[#This Row],[127 (04JUL1985 18:00:00)-Water Temperature (C)]]*OO[[#This Row],[69]]</f>
        <v>9.4477211716874994E-7</v>
      </c>
      <c r="BT241" s="10">
        <f>3/24000000*OO[[#This Row],[128 (04JUL1985 21:00:00)-Water Temperature (C)]]*OO[[#This Row],[70]]</f>
        <v>7.6958802726900008E-7</v>
      </c>
      <c r="BU241" s="10">
        <f>3/24000000*OO[[#This Row],[129 (05JUL1985 00:00:00)-Water Temperature (C)]]*OO[[#This Row],[71]]</f>
        <v>6.2860035742724991E-7</v>
      </c>
      <c r="BV241" s="10">
        <f>3/24000000*OO[[#This Row],[130 (05JUL1985 03:00:00)-Water Temperature (C)]]*OO[[#This Row],[72]]</f>
        <v>5.3018236007737496E-7</v>
      </c>
      <c r="BW241" s="10">
        <f>3/24000000*OO[[#This Row],[131 (05JUL1985 06:00:00)-Water Temperature (C)]]*OO[[#This Row],[73]]</f>
        <v>4.6541198512899998E-7</v>
      </c>
      <c r="BX241" s="10">
        <f>3/24000000*OO[[#This Row],[132 (05JUL1985 09:00:00)-Water Temperature (C)]]*OO[[#This Row],[74]]</f>
        <v>4.3443935007199996E-7</v>
      </c>
      <c r="BY241" s="10">
        <f>3/24000000*OO[[#This Row],[133 (05JUL1985 12:00:00)-Water Temperature (C)]]*OO[[#This Row],[75]]</f>
        <v>4.1424363395899999E-7</v>
      </c>
      <c r="BZ241" s="10">
        <f>3/24000000*OO[[#This Row],[134 (05JUL1985 15:00:00)-Water Temperature (C)]]*OO[[#This Row],[76]]</f>
        <v>3.953053384575E-7</v>
      </c>
      <c r="CA241" s="10">
        <f>3/24000000*OO[[#This Row],[135 (05JUL1985 18:00:00)-Water Temperature (C)]]*OO[[#This Row],[77]]</f>
        <v>3.7351585813299998E-7</v>
      </c>
      <c r="CB241" s="10">
        <f>3/24000000*OO[[#This Row],[136 (05JUL1985 21:00:00)-Water Temperature (C)]]*OO[[#This Row],[78]]</f>
        <v>3.4318947930299994E-7</v>
      </c>
      <c r="CC241" s="10">
        <f>3/24000000*OO[[#This Row],[137 (06JUL1985 00:00:00)-Water Temperature (C)]]*OO[[#This Row],[79]]</f>
        <v>3.1164298328400001E-7</v>
      </c>
      <c r="CD241" s="10">
        <f>3/24000000*OO[[#This Row],[138 (06JUL1985 03:00:00)-Water Temperature (C)]]*OO[[#This Row],[80]]</f>
        <v>2.8712582951675004E-7</v>
      </c>
      <c r="CE241" s="10">
        <f>3/24000000*OO[[#This Row],[139 (06JUL1985 06:00:00)-Water Temperature (C)]]*OO[[#This Row],[81]]</f>
        <v>2.7128474040450002E-7</v>
      </c>
      <c r="CF241" s="10">
        <f>3/24000000*OO[[#This Row],[140 (06JUL1985 09:00:00)-Water Temperature (C)]]*OO[[#This Row],[82]]</f>
        <v>2.6880062729687501E-7</v>
      </c>
      <c r="CG241" s="10">
        <f>3/24000000*OO[[#This Row],[141 (06JUL1985 12:00:00)-Water Temperature (C)]]*OO[[#This Row],[83]]</f>
        <v>2.68537245717E-7</v>
      </c>
      <c r="CH241" s="10">
        <f>3/24000000*OO[[#This Row],[142 (06JUL1985 15:00:00)-Water Temperature (C)]]*OO[[#This Row],[84]]</f>
        <v>2.663371065685E-7</v>
      </c>
      <c r="CI241" s="10">
        <f>3/24000000*OO[[#This Row],[143 (06JUL1985 18:00:00)-Water Temperature (C)]]*OO[[#This Row],[85]]</f>
        <v>2.5960607728294997E-7</v>
      </c>
      <c r="CJ241" s="10">
        <f>3/24000000*OO[[#This Row],[144 (06JUL1985 21:00:00)-Water Temperature (C)]]*OO[[#This Row],[86]]</f>
        <v>2.4601862661674996E-7</v>
      </c>
      <c r="CK241" s="10">
        <f>3/24000000*OO[[#This Row],[145 (07JUL1985 00:00:00)-Water Temperature (C)]]*OO[[#This Row],[87]]</f>
        <v>2.2946728559062498E-7</v>
      </c>
      <c r="CL241" s="10">
        <f>3/24000000*OO[[#This Row],[146 (07JUL1985 03:00:00)-Water Temperature (C)]]*OO[[#This Row],[88]]</f>
        <v>2.163865322861625E-7</v>
      </c>
      <c r="CM241" s="10">
        <f>3/24000000*OO[[#This Row],[147 (07JUL1985 06:00:00)-Water Temperature (C)]]*OO[[#This Row],[89]]</f>
        <v>2.0872837357380001E-7</v>
      </c>
      <c r="CN241" s="10">
        <f>3/24000000*OO[[#This Row],[148 (07JUL1985 09:00:00)-Water Temperature (C)]]*OO[[#This Row],[90]]</f>
        <v>2.0900521270964999E-7</v>
      </c>
      <c r="CO241" s="10">
        <f>3/24000000*OO[[#This Row],[149 (07JUL1985 12:00:00)-Water Temperature (C)]]*OO[[#This Row],[91]]</f>
        <v>2.0625742965449999E-7</v>
      </c>
      <c r="CP241" s="10">
        <f>3/24000000*OO[[#This Row],[150 (07JUL1985 15:00:00)-Water Temperature (C)]]*OO[[#This Row],[92]]</f>
        <v>2.0532925493219999E-7</v>
      </c>
      <c r="CQ241" s="10">
        <f>3/24000000*OO[[#This Row],[151 (07JUL1985 18:00:00)-Water Temperature (C)]]*OO[[#This Row],[93]]</f>
        <v>2.0110149875024996E-7</v>
      </c>
      <c r="CR241" s="10">
        <f>3/24000000*OO[[#This Row],[152 (07JUL1985 21:00:00)-Water Temperature (C)]]*OO[[#This Row],[94]]</f>
        <v>1.9215512485427499E-7</v>
      </c>
      <c r="CS241" s="10">
        <f>3/24000000*OO[[#This Row],[153 (08JUL1985 00:00:00)-Water Temperature (C)]]*OO[[#This Row],[95]]</f>
        <v>1.8101871164509997E-7</v>
      </c>
      <c r="CT241" s="10">
        <f>3/24000000*OO[[#This Row],[154 (08JUL1985 03:00:00)-Water Temperature (C)]]*OO[[#This Row],[96]]</f>
        <v>1.7118042127829997E-7</v>
      </c>
      <c r="CU241" s="10">
        <f>3/24000000*OO[[#This Row],[155 (08JUL1985 06:00:00)-Water Temperature (C)]]*OO[[#This Row],[97]]</f>
        <v>1.65441947315825E-7</v>
      </c>
      <c r="CV241" s="10">
        <f>3/24000000*OO[[#This Row],[156 (08JUL1985 09:00:00)-Water Temperature (C)]]*OO[[#This Row],[98]]</f>
        <v>1.6678717482289999E-7</v>
      </c>
      <c r="CW241" s="10">
        <f>3/24000000*OO[[#This Row],[157 (08JUL1985 12:00:00)-Water Temperature (C)]]*OO[[#This Row],[99]]</f>
        <v>1.6928000482197497E-7</v>
      </c>
    </row>
    <row r="242" spans="1:101" x14ac:dyDescent="0.35">
      <c r="A242" t="s">
        <v>248</v>
      </c>
      <c r="B242">
        <v>871.66089999999997</v>
      </c>
      <c r="C242" s="10">
        <f>3/24*OO[[#This Row],[59 (26JUN1985 06:00:00)-Water Temperature (C)]]*OO[[#This Row],[1]]/SUM(OO[1])</f>
        <v>0</v>
      </c>
      <c r="D242" s="10">
        <f>3/24*OO[[#This Row],[60 (26JUN1985 09:00:00)-Water Temperature (C)]]*OO[[#This Row],[2]]/SUM(OO[2])</f>
        <v>0</v>
      </c>
      <c r="E242" s="10">
        <f>3/24*OO[[#This Row],[61 (26JUN1985 12:00:00)-Water Temperature (C)]]*OO[[#This Row],[3]]/SUM(OO[3])</f>
        <v>0</v>
      </c>
      <c r="F242" s="10">
        <f>3/24*OO[[#This Row],[62 (26JUN1985 15:00:00)-Water Temperature (C)]]*OO[[#This Row],[4]]/SUM(OO[4])</f>
        <v>0</v>
      </c>
      <c r="G242" s="10">
        <f>3/24*OO[[#This Row],[63 (26JUN1985 18:00:00)-Water Temperature (C)]]*OO[[#This Row],[5]]/SUM(OO[5])</f>
        <v>0</v>
      </c>
      <c r="H242" s="10">
        <f>3/24*OO[[#This Row],[64 (26JUN1985 21:00:00)-Water Temperature (C)]]*OO[[#This Row],[6]]/SUM(OO[6])</f>
        <v>0</v>
      </c>
      <c r="I242" s="10">
        <f>3/24*OO[[#This Row],[65 (27JUN1985 00:00:00)-Water Temperature (C)]]*OO[[#This Row],[7]]/SUM(OO[7])</f>
        <v>0</v>
      </c>
      <c r="J242" s="10">
        <f>3/24*OO[[#This Row],[66 (27JUN1985 03:00:00)-Water Temperature (C)]]*OO[[#This Row],[8]]/SUM(OO[8])</f>
        <v>0</v>
      </c>
      <c r="K242" s="10">
        <f>3/24*OO[[#This Row],[67 (27JUN1985 06:00:00)-Water Temperature (C)]]*OO[[#This Row],[9]]/SUM(OO[9])</f>
        <v>0</v>
      </c>
      <c r="L242" s="10">
        <f>3/24*OO[[#This Row],[68 (27JUN1985 09:00:00)-Water Temperature (C)]]*OO[[#This Row],[10]]/SUM(OO[10])</f>
        <v>3.7681485795277776E-44</v>
      </c>
      <c r="M242" s="10">
        <f>3/24*OO[[#This Row],[69 (27JUN1985 12:00:00)-Water Temperature (C)]]*OO[[#This Row],[11]]/SUM(OO[11])</f>
        <v>1.5476217027564771E-32</v>
      </c>
      <c r="N242" s="10">
        <f>3/24*OO[[#This Row],[70 (27JUN1985 15:00:00)-Water Temperature (C)]]*OO[[#This Row],[12]]/SUM(OO[12])</f>
        <v>6.5760878356074331E-20</v>
      </c>
      <c r="O242" s="10">
        <f>3/24*OO[[#This Row],[71 (27JUN1985 18:00:00)-Water Temperature (C)]]*OO[[#This Row],[13]]/SUM(OO[13])</f>
        <v>8.8947636413644465E-13</v>
      </c>
      <c r="P242" s="10">
        <f>3/24*OO[[#This Row],[72 (27JUN1985 21:00:00)-Water Temperature (C)]]*OO[[#This Row],[14]]/SUM(OO[14])</f>
        <v>8.4659937764099083E-9</v>
      </c>
      <c r="Q242" s="10">
        <f>3/24*OO[[#This Row],[73 (28JUN1985 00:00:00)-Water Temperature (C)]]*OO[[#This Row],[15]]/SUM(OO[15])</f>
        <v>2.9181114554168001E-6</v>
      </c>
      <c r="R242" s="10">
        <f>3/24*OO[[#This Row],[74 (28JUN1985 03:00:00)-Water Temperature (C)]]*OO[[#This Row],[16]]/SUM(OO[16])</f>
        <v>1.6830532973989706E-4</v>
      </c>
      <c r="S242" s="10">
        <f>3/24*OO[[#This Row],[75 (28JUN1985 06:00:00)-Water Temperature (C)]]*OO[[#This Row],[17]]/SUM(OO[17])</f>
        <v>2.6672818300588269E-3</v>
      </c>
      <c r="T242" s="10">
        <f>3/24*OO[[#This Row],[76 (28JUN1985 09:00:00)-Water Temperature (C)]]*OO[[#This Row],[18]]/SUM(OO[18])</f>
        <v>1.5685485821465322E-2</v>
      </c>
      <c r="U242" s="10">
        <f>3/24*OO[[#This Row],[77 (28JUN1985 12:00:00)-Water Temperature (C)]]*OO[[#This Row],[19]]/SUM(OO[19])</f>
        <v>4.0508611048092155E-2</v>
      </c>
      <c r="V242" s="10">
        <f>3/24000000*OO[[#This Row],[78 (28JUN1985 15:00:00)-Water Temperature (C)]]*OO[[#This Row],[20]]</f>
        <v>5.3314017762037501E-2</v>
      </c>
      <c r="W242" s="10">
        <f>3/24000000*OO[[#This Row],[79 (28JUN1985 18:00:00)-Water Temperature (C)]]*OO[[#This Row],[21]]</f>
        <v>3.9463529267399995E-2</v>
      </c>
      <c r="X242" s="10">
        <f>3/24000000*OO[[#This Row],[80 (28JUN1985 21:00:00)-Water Temperature (C)]]*OO[[#This Row],[22]]</f>
        <v>1.7880303106259997E-2</v>
      </c>
      <c r="Y242" s="10">
        <f>3/24000000*OO[[#This Row],[81 (29JUN1985 00:00:00)-Water Temperature (C)]]*OO[[#This Row],[23]]</f>
        <v>5.4050223413999992E-3</v>
      </c>
      <c r="Z242" s="10">
        <f>3/24000000*OO[[#This Row],[82 (29JUN1985 03:00:00)-Water Temperature (C)]]*OO[[#This Row],[24]]</f>
        <v>1.1768358885075E-3</v>
      </c>
      <c r="AA242" s="10">
        <f>3/24000000*OO[[#This Row],[83 (29JUN1985 06:00:00)-Water Temperature (C)]]*OO[[#This Row],[25]]</f>
        <v>2.1692869723172499E-4</v>
      </c>
      <c r="AB242" s="10">
        <f>3/24000000*OO[[#This Row],[84 (29JUN1985 09:00:00)-Water Temperature (C)]]*OO[[#This Row],[26]]</f>
        <v>5.5680198461999996E-5</v>
      </c>
      <c r="AC242" s="10">
        <f>3/24000000*OO[[#This Row],[85 (29JUN1985 12:00:00)-Water Temperature (C)]]*OO[[#This Row],[27]]</f>
        <v>3.1312544825999997E-5</v>
      </c>
      <c r="AD242" s="10">
        <f>3/24000000*OO[[#This Row],[86 (29JUN1985 15:00:00)-Water Temperature (C)]]*OO[[#This Row],[28]]</f>
        <v>2.6720734805675001E-5</v>
      </c>
      <c r="AE242" s="10">
        <f>3/24000000*OO[[#This Row],[88 (29JUN1985 21:00:00)-Water Temperature (C)]]*OO[[#This Row],[30]]</f>
        <v>2.3804306444599999E-5</v>
      </c>
      <c r="AF242" s="10">
        <f>3/24000000*OO[[#This Row],[88 (29JUN1985 21:00:00)-Water Temperature (C)]]*OO[[#This Row],[30]]</f>
        <v>2.3804306444599999E-5</v>
      </c>
      <c r="AG242" s="10">
        <f>3/24000000*OO[[#This Row],[89 (30JUN1985 00:00:00)-Water Temperature (C)]]*OO[[#This Row],[31]]</f>
        <v>2.2262265419499995E-5</v>
      </c>
      <c r="AH242" s="10">
        <f>3/24000000*OO[[#This Row],[90 (30JUN1985 03:00:00)-Water Temperature (C)]]*OO[[#This Row],[32]]</f>
        <v>2.0539691497809999E-5</v>
      </c>
      <c r="AI242" s="10">
        <f>3/24000000*OO[[#This Row],[91 (30JUN1985 06:00:00)-Water Temperature (C)]]*OO[[#This Row],[33]]</f>
        <v>1.8898988745422499E-5</v>
      </c>
      <c r="AJ242" s="10">
        <f>3/24000000*OO[[#This Row],[92 (30JUN1985 09:00:00)-Water Temperature (C)]]*OO[[#This Row],[34]]</f>
        <v>1.7915585406090001E-5</v>
      </c>
      <c r="AK242" s="10">
        <f>3/24000000*OO[[#This Row],[93 (30JUN1985 12:00:00)-Water Temperature (C)]]*OO[[#This Row],[35]]</f>
        <v>1.7093133998148749E-5</v>
      </c>
      <c r="AL242" s="10">
        <f>3/24000000*OO[[#This Row],[94 (30JUN1985 15:00:00)-Water Temperature (C)]]*OO[[#This Row],[36]]</f>
        <v>1.684108490488875E-5</v>
      </c>
      <c r="AM242" s="10">
        <f>3/24000000*OO[[#This Row],[95 (30JUN1985 18:00:00)-Water Temperature (C)]]*OO[[#This Row],[37]]</f>
        <v>1.7482768067799997E-5</v>
      </c>
      <c r="AN242" s="10">
        <f>3/24000000*OO[[#This Row],[96 (30JUN1985 21:00:00)-Water Temperature (C)]]*OO[[#This Row],[38]]</f>
        <v>1.8253307237193751E-5</v>
      </c>
      <c r="AO242" s="10">
        <f>3/24000000*OO[[#This Row],[97 (01JUL1985 00:00:00)-Water Temperature (C)]]*OO[[#This Row],[39]]</f>
        <v>1.8523911643544999E-5</v>
      </c>
      <c r="AP242" s="10">
        <f>3/24000000*OO[[#This Row],[98 (01JUL1985 03:00:00)-Water Temperature (C)]]*OO[[#This Row],[40]]</f>
        <v>1.8365493826540001E-5</v>
      </c>
      <c r="AQ242" s="10">
        <f>3/24000000*OO[[#This Row],[99 (01JUL1985 06:00:00)-Water Temperature (C)]]*OO[[#This Row],[41]]</f>
        <v>1.775981324165E-5</v>
      </c>
      <c r="AR242" s="10">
        <f>3/24000000*OO[[#This Row],[100 (01JUL1985 09:00:00)-Water Temperature (C)]]*OO[[#This Row],[42]]</f>
        <v>1.7221974066962499E-5</v>
      </c>
      <c r="AS242" s="10">
        <f>3/24000000*OO[[#This Row],[101 (01JUL1985 12:00:00)-Water Temperature (C)]]*OO[[#This Row],[43]]</f>
        <v>1.6518120764512499E-5</v>
      </c>
      <c r="AT242" s="10">
        <f>3/24000000*OO[[#This Row],[102 (01JUL1985 15:00:00)-Water Temperature (C)]]*OO[[#This Row],[44]]</f>
        <v>1.5590515906319999E-5</v>
      </c>
      <c r="AU242" s="10">
        <f>3/24000000*OO[[#This Row],[103 (01JUL1985 18:00:00)-Water Temperature (C)]]*OO[[#This Row],[45]]</f>
        <v>1.4622681513667501E-5</v>
      </c>
      <c r="AV242" s="10">
        <f>3/24000000*OO[[#This Row],[104 (01JUL1985 21:00:00)-Water Temperature (C)]]*OO[[#This Row],[46]]</f>
        <v>1.3421176741778752E-5</v>
      </c>
      <c r="AW242" s="10">
        <f>3/24000000*OO[[#This Row],[105 (02JUL1985 00:00:00)-Water Temperature (C)]]*OO[[#This Row],[47]]</f>
        <v>1.217919723431E-5</v>
      </c>
      <c r="AX242" s="10">
        <f>3/24000000*OO[[#This Row],[106 (02JUL1985 03:00:00)-Water Temperature (C)]]*OO[[#This Row],[48]]</f>
        <v>1.112041835073125E-5</v>
      </c>
      <c r="AY242" s="10">
        <f>3/24000000*OO[[#This Row],[107 (02JUL1985 06:00:00)-Water Temperature (C)]]*OO[[#This Row],[49]]</f>
        <v>1.0221530989438749E-5</v>
      </c>
      <c r="AZ242" s="10">
        <f>3/24000000*OO[[#This Row],[108 (02JUL1985 09:00:00)-Water Temperature (C)]]*OO[[#This Row],[50]]</f>
        <v>9.4055307961500014E-6</v>
      </c>
      <c r="BA242" s="10">
        <f>3/24000000*OO[[#This Row],[109 (02JUL1985 12:00:00)-Water Temperature (C)]]*OO[[#This Row],[51]]</f>
        <v>8.7506441046224985E-6</v>
      </c>
      <c r="BB242" s="10">
        <f>3/24000000*OO[[#This Row],[110 (02JUL1985 15:00:00)-Water Temperature (C)]]*OO[[#This Row],[52]]</f>
        <v>8.0571230592675009E-6</v>
      </c>
      <c r="BC242" s="10">
        <f>3/24000000*OO[[#This Row],[111 (02JUL1985 18:00:00)-Water Temperature (C)]]*OO[[#This Row],[53]]</f>
        <v>7.3475626181999992E-6</v>
      </c>
      <c r="BD242" s="10">
        <f>3/24000000*OO[[#This Row],[112 (02JUL1985 21:00:00)-Water Temperature (C)]]*OO[[#This Row],[54]]</f>
        <v>6.6047103718062492E-6</v>
      </c>
      <c r="BE242" s="10">
        <f>3/24000000*OO[[#This Row],[113 (03JUL1985 00:00:00)-Water Temperature (C)]]*OO[[#This Row],[55]]</f>
        <v>5.9603888045625004E-6</v>
      </c>
      <c r="BF242" s="10">
        <f>3/24000000*OO[[#This Row],[114 (03JUL1985 03:00:00)-Water Temperature (C)]]*OO[[#This Row],[56]]</f>
        <v>5.4174922958624988E-6</v>
      </c>
      <c r="BG242" s="10">
        <f>3/24000000*OO[[#This Row],[115 (03JUL1985 06:00:00)-Water Temperature (C)]]*OO[[#This Row],[57]]</f>
        <v>4.933828035386249E-6</v>
      </c>
      <c r="BH242" s="10">
        <f>3/24000000*OO[[#This Row],[116 (03JUL1985 09:00:00)-Water Temperature (C)]]*OO[[#This Row],[58]]</f>
        <v>4.5210053718624995E-6</v>
      </c>
      <c r="BI242" s="10">
        <f>3/24000000*OO[[#This Row],[117 (03JUL1985 12:00:00)-Water Temperature (C)]]*OO[[#This Row],[59]]</f>
        <v>4.1729053466100001E-6</v>
      </c>
      <c r="BJ242" s="10">
        <f>3/24000000*OO[[#This Row],[118 (03JUL1985 15:00:00)-Water Temperature (C)]]*OO[[#This Row],[60]]</f>
        <v>3.8103312164400001E-6</v>
      </c>
      <c r="BK242" s="10">
        <f>3/24000000*OO[[#This Row],[119 (03JUL1985 18:00:00)-Water Temperature (C)]]*OO[[#This Row],[61]]</f>
        <v>3.4475336134375E-6</v>
      </c>
      <c r="BL242" s="10">
        <f>3/24000000*OO[[#This Row],[120 (03JUL1985 21:00:00)-Water Temperature (C)]]*OO[[#This Row],[62]]</f>
        <v>3.0194933487187503E-6</v>
      </c>
      <c r="BM242" s="10">
        <f>3/24000000*OO[[#This Row],[121 (04JUL1985 00:00:00)-Water Temperature (C)]]*OO[[#This Row],[63]]</f>
        <v>2.6040896653462496E-6</v>
      </c>
      <c r="BN242" s="10">
        <f>3/24000000*OO[[#This Row],[122 (04JUL1985 03:00:00)-Water Temperature (C)]]*OO[[#This Row],[64]]</f>
        <v>2.2450391982024999E-6</v>
      </c>
      <c r="BO242" s="10">
        <f>3/24000000*OO[[#This Row],[123 (04JUL1985 06:00:00)-Water Temperature (C)]]*OO[[#This Row],[65]]</f>
        <v>1.9300729821014999E-6</v>
      </c>
      <c r="BP242" s="10">
        <f>3/24000000*OO[[#This Row],[124 (04JUL1985 09:00:00)-Water Temperature (C)]]*OO[[#This Row],[66]]</f>
        <v>1.6831438280279999E-6</v>
      </c>
      <c r="BQ242" s="10">
        <f>3/24000000*OO[[#This Row],[125 (04JUL1985 12:00:00)-Water Temperature (C)]]*OO[[#This Row],[67]]</f>
        <v>1.4383223503925001E-6</v>
      </c>
      <c r="BR242" s="10">
        <f>3/24000000*OO[[#This Row],[126 (04JUL1985 15:00:00)-Water Temperature (C)]]*OO[[#This Row],[68]]</f>
        <v>1.1930121306674999E-6</v>
      </c>
      <c r="BS242" s="10">
        <f>3/24000000*OO[[#This Row],[127 (04JUL1985 18:00:00)-Water Temperature (C)]]*OO[[#This Row],[69]]</f>
        <v>9.8117714927774997E-7</v>
      </c>
      <c r="BT242" s="10">
        <f>3/24000000*OO[[#This Row],[128 (04JUL1985 21:00:00)-Water Temperature (C)]]*OO[[#This Row],[70]]</f>
        <v>7.980857620785E-7</v>
      </c>
      <c r="BU242" s="10">
        <f>3/24000000*OO[[#This Row],[129 (05JUL1985 00:00:00)-Water Temperature (C)]]*OO[[#This Row],[71]]</f>
        <v>6.502986103695E-7</v>
      </c>
      <c r="BV242" s="10">
        <f>3/24000000*OO[[#This Row],[130 (05JUL1985 03:00:00)-Water Temperature (C)]]*OO[[#This Row],[72]]</f>
        <v>5.4696237697500005E-7</v>
      </c>
      <c r="BW242" s="10">
        <f>3/24000000*OO[[#This Row],[131 (05JUL1985 06:00:00)-Water Temperature (C)]]*OO[[#This Row],[73]]</f>
        <v>4.7907616223999993E-7</v>
      </c>
      <c r="BX242" s="10">
        <f>3/24000000*OO[[#This Row],[132 (05JUL1985 09:00:00)-Water Temperature (C)]]*OO[[#This Row],[74]]</f>
        <v>4.4678542701624998E-7</v>
      </c>
      <c r="BY242" s="10">
        <f>3/24000000*OO[[#This Row],[133 (05JUL1985 12:00:00)-Water Temperature (C)]]*OO[[#This Row],[75]]</f>
        <v>4.2586673844999998E-7</v>
      </c>
      <c r="BZ242" s="10">
        <f>3/24000000*OO[[#This Row],[134 (05JUL1985 15:00:00)-Water Temperature (C)]]*OO[[#This Row],[76]]</f>
        <v>4.0650368614050003E-7</v>
      </c>
      <c r="CA242" s="10">
        <f>3/24000000*OO[[#This Row],[135 (05JUL1985 18:00:00)-Water Temperature (C)]]*OO[[#This Row],[77]]</f>
        <v>3.8409000002100001E-7</v>
      </c>
      <c r="CB242" s="10">
        <f>3/24000000*OO[[#This Row],[136 (05JUL1985 21:00:00)-Water Temperature (C)]]*OO[[#This Row],[78]]</f>
        <v>3.5255880689699999E-7</v>
      </c>
      <c r="CC242" s="10">
        <f>3/24000000*OO[[#This Row],[137 (06JUL1985 00:00:00)-Water Temperature (C)]]*OO[[#This Row],[79]]</f>
        <v>3.1983274220937502E-7</v>
      </c>
      <c r="CD242" s="10">
        <f>3/24000000*OO[[#This Row],[138 (06JUL1985 03:00:00)-Water Temperature (C)]]*OO[[#This Row],[80]]</f>
        <v>2.9419121331899994E-7</v>
      </c>
      <c r="CE242" s="10">
        <f>3/24000000*OO[[#This Row],[139 (06JUL1985 06:00:00)-Water Temperature (C)]]*OO[[#This Row],[81]]</f>
        <v>2.7763757485750003E-7</v>
      </c>
      <c r="CF242" s="10">
        <f>3/24000000*OO[[#This Row],[140 (06JUL1985 09:00:00)-Water Temperature (C)]]*OO[[#This Row],[82]]</f>
        <v>2.75051070966375E-7</v>
      </c>
      <c r="CG242" s="10">
        <f>3/24000000*OO[[#This Row],[141 (06JUL1985 12:00:00)-Water Temperature (C)]]*OO[[#This Row],[83]]</f>
        <v>2.7484139303775E-7</v>
      </c>
      <c r="CH242" s="10">
        <f>3/24000000*OO[[#This Row],[142 (06JUL1985 15:00:00)-Water Temperature (C)]]*OO[[#This Row],[84]]</f>
        <v>2.7276804455650004E-7</v>
      </c>
      <c r="CI242" s="10">
        <f>3/24000000*OO[[#This Row],[143 (06JUL1985 18:00:00)-Water Temperature (C)]]*OO[[#This Row],[85]]</f>
        <v>2.6599315802599998E-7</v>
      </c>
      <c r="CJ242" s="10">
        <f>3/24000000*OO[[#This Row],[144 (06JUL1985 21:00:00)-Water Temperature (C)]]*OO[[#This Row],[86]]</f>
        <v>2.5195635321262496E-7</v>
      </c>
      <c r="CK242" s="10">
        <f>3/24000000*OO[[#This Row],[145 (07JUL1985 00:00:00)-Water Temperature (C)]]*OO[[#This Row],[87]]</f>
        <v>2.34869331006E-7</v>
      </c>
      <c r="CL242" s="10">
        <f>3/24000000*OO[[#This Row],[146 (07JUL1985 03:00:00)-Water Temperature (C)]]*OO[[#This Row],[88]]</f>
        <v>2.2121303852348747E-7</v>
      </c>
      <c r="CM242" s="10">
        <f>3/24000000*OO[[#This Row],[147 (07JUL1985 06:00:00)-Water Temperature (C)]]*OO[[#This Row],[89]]</f>
        <v>2.1316313487249997E-7</v>
      </c>
      <c r="CN242" s="10">
        <f>3/24000000*OO[[#This Row],[148 (07JUL1985 09:00:00)-Water Temperature (C)]]*OO[[#This Row],[90]]</f>
        <v>2.134237849012875E-7</v>
      </c>
      <c r="CO242" s="10">
        <f>3/24000000*OO[[#This Row],[149 (07JUL1985 12:00:00)-Water Temperature (C)]]*OO[[#This Row],[91]]</f>
        <v>2.1074881401742499E-7</v>
      </c>
      <c r="CP242" s="10">
        <f>3/24000000*OO[[#This Row],[150 (07JUL1985 15:00:00)-Water Temperature (C)]]*OO[[#This Row],[92]]</f>
        <v>2.101241584856375E-7</v>
      </c>
      <c r="CQ242" s="10">
        <f>3/24000000*OO[[#This Row],[151 (07JUL1985 18:00:00)-Water Temperature (C)]]*OO[[#This Row],[93]]</f>
        <v>2.0597538589268748E-7</v>
      </c>
      <c r="CR242" s="10">
        <f>3/24000000*OO[[#This Row],[152 (07JUL1985 21:00:00)-Water Temperature (C)]]*OO[[#This Row],[94]]</f>
        <v>1.9684018733047501E-7</v>
      </c>
      <c r="CS242" s="10">
        <f>3/24000000*OO[[#This Row],[153 (08JUL1985 00:00:00)-Water Temperature (C)]]*OO[[#This Row],[95]]</f>
        <v>1.8544729835113748E-7</v>
      </c>
      <c r="CT242" s="10">
        <f>3/24000000*OO[[#This Row],[154 (08JUL1985 03:00:00)-Water Temperature (C)]]*OO[[#This Row],[96]]</f>
        <v>1.7524181890949999E-7</v>
      </c>
      <c r="CU242" s="10">
        <f>3/24000000*OO[[#This Row],[155 (08JUL1985 06:00:00)-Water Temperature (C)]]*OO[[#This Row],[97]]</f>
        <v>1.6930159411619998E-7</v>
      </c>
      <c r="CV242" s="10">
        <f>3/24000000*OO[[#This Row],[156 (08JUL1985 09:00:00)-Water Temperature (C)]]*OO[[#This Row],[98]]</f>
        <v>1.7073730176978747E-7</v>
      </c>
      <c r="CW242" s="10">
        <f>3/24000000*OO[[#This Row],[157 (08JUL1985 12:00:00)-Water Temperature (C)]]*OO[[#This Row],[99]]</f>
        <v>1.7342808005002501E-7</v>
      </c>
    </row>
    <row r="243" spans="1:101" x14ac:dyDescent="0.35">
      <c r="A243" t="s">
        <v>249</v>
      </c>
      <c r="B243">
        <v>841.66560000000004</v>
      </c>
      <c r="C243" s="10">
        <f>3/24*OO[[#This Row],[59 (26JUN1985 06:00:00)-Water Temperature (C)]]*OO[[#This Row],[1]]/SUM(OO[1])</f>
        <v>0</v>
      </c>
      <c r="D243" s="10">
        <f>3/24*OO[[#This Row],[60 (26JUN1985 09:00:00)-Water Temperature (C)]]*OO[[#This Row],[2]]/SUM(OO[2])</f>
        <v>0</v>
      </c>
      <c r="E243" s="10">
        <f>3/24*OO[[#This Row],[61 (26JUN1985 12:00:00)-Water Temperature (C)]]*OO[[#This Row],[3]]/SUM(OO[3])</f>
        <v>0</v>
      </c>
      <c r="F243" s="10">
        <f>3/24*OO[[#This Row],[62 (26JUN1985 15:00:00)-Water Temperature (C)]]*OO[[#This Row],[4]]/SUM(OO[4])</f>
        <v>0</v>
      </c>
      <c r="G243" s="10">
        <f>3/24*OO[[#This Row],[63 (26JUN1985 18:00:00)-Water Temperature (C)]]*OO[[#This Row],[5]]/SUM(OO[5])</f>
        <v>0</v>
      </c>
      <c r="H243" s="10">
        <f>3/24*OO[[#This Row],[64 (26JUN1985 21:00:00)-Water Temperature (C)]]*OO[[#This Row],[6]]/SUM(OO[6])</f>
        <v>0</v>
      </c>
      <c r="I243" s="10">
        <f>3/24*OO[[#This Row],[65 (27JUN1985 00:00:00)-Water Temperature (C)]]*OO[[#This Row],[7]]/SUM(OO[7])</f>
        <v>0</v>
      </c>
      <c r="J243" s="10">
        <f>3/24*OO[[#This Row],[66 (27JUN1985 03:00:00)-Water Temperature (C)]]*OO[[#This Row],[8]]/SUM(OO[8])</f>
        <v>0</v>
      </c>
      <c r="K243" s="10">
        <f>3/24*OO[[#This Row],[67 (27JUN1985 06:00:00)-Water Temperature (C)]]*OO[[#This Row],[9]]/SUM(OO[9])</f>
        <v>0</v>
      </c>
      <c r="L243" s="10">
        <f>3/24*OO[[#This Row],[68 (27JUN1985 09:00:00)-Water Temperature (C)]]*OO[[#This Row],[10]]/SUM(OO[10])</f>
        <v>0</v>
      </c>
      <c r="M243" s="10">
        <f>3/24*OO[[#This Row],[69 (27JUN1985 12:00:00)-Water Temperature (C)]]*OO[[#This Row],[11]]/SUM(OO[11])</f>
        <v>2.4210060322927333E-33</v>
      </c>
      <c r="N243" s="10">
        <f>3/24*OO[[#This Row],[70 (27JUN1985 15:00:00)-Water Temperature (C)]]*OO[[#This Row],[12]]/SUM(OO[12])</f>
        <v>1.5083081357921666E-20</v>
      </c>
      <c r="O243" s="10">
        <f>3/24*OO[[#This Row],[71 (27JUN1985 18:00:00)-Water Temperature (C)]]*OO[[#This Row],[13]]/SUM(OO[13])</f>
        <v>3.775958682102735E-13</v>
      </c>
      <c r="P243" s="10">
        <f>3/24*OO[[#This Row],[72 (27JUN1985 21:00:00)-Water Temperature (C)]]*OO[[#This Row],[14]]/SUM(OO[14])</f>
        <v>4.990940035069924E-9</v>
      </c>
      <c r="Q243" s="10">
        <f>3/24*OO[[#This Row],[73 (28JUN1985 00:00:00)-Water Temperature (C)]]*OO[[#This Row],[15]]/SUM(OO[15])</f>
        <v>1.9620602647746592E-6</v>
      </c>
      <c r="R243" s="10">
        <f>3/24*OO[[#This Row],[74 (28JUN1985 03:00:00)-Water Temperature (C)]]*OO[[#This Row],[16]]/SUM(OO[16])</f>
        <v>1.242953877253327E-4</v>
      </c>
      <c r="S243" s="10">
        <f>3/24*OO[[#This Row],[75 (28JUN1985 06:00:00)-Water Temperature (C)]]*OO[[#This Row],[17]]/SUM(OO[17])</f>
        <v>2.1226635877450487E-3</v>
      </c>
      <c r="T243" s="10">
        <f>3/24*OO[[#This Row],[76 (28JUN1985 09:00:00)-Water Temperature (C)]]*OO[[#This Row],[18]]/SUM(OO[18])</f>
        <v>1.3286870067708409E-2</v>
      </c>
      <c r="U243" s="10">
        <f>3/24*OO[[#This Row],[77 (28JUN1985 12:00:00)-Water Temperature (C)]]*OO[[#This Row],[19]]/SUM(OO[19])</f>
        <v>3.6175259600826244E-2</v>
      </c>
      <c r="V243" s="10">
        <f>3/24000000*OO[[#This Row],[78 (28JUN1985 15:00:00)-Water Temperature (C)]]*OO[[#This Row],[20]]</f>
        <v>4.9828070625900001E-2</v>
      </c>
      <c r="W243" s="10">
        <f>3/24000000*OO[[#This Row],[79 (28JUN1985 18:00:00)-Water Temperature (C)]]*OO[[#This Row],[21]]</f>
        <v>3.8383444134974992E-2</v>
      </c>
      <c r="X243" s="10">
        <f>3/24000000*OO[[#This Row],[80 (28JUN1985 21:00:00)-Water Temperature (C)]]*OO[[#This Row],[22]]</f>
        <v>1.8008795790518749E-2</v>
      </c>
      <c r="Y243" s="10">
        <f>3/24000000*OO[[#This Row],[81 (29JUN1985 00:00:00)-Water Temperature (C)]]*OO[[#This Row],[23]]</f>
        <v>5.6106164281649988E-3</v>
      </c>
      <c r="Z243" s="10">
        <f>3/24000000*OO[[#This Row],[82 (29JUN1985 03:00:00)-Water Temperature (C)]]*OO[[#This Row],[24]]</f>
        <v>1.2507830052813748E-3</v>
      </c>
      <c r="AA243" s="10">
        <f>3/24000000*OO[[#This Row],[83 (29JUN1985 06:00:00)-Water Temperature (C)]]*OO[[#This Row],[25]]</f>
        <v>2.3139237096325002E-4</v>
      </c>
      <c r="AB243" s="10">
        <f>3/24000000*OO[[#This Row],[84 (29JUN1985 09:00:00)-Water Temperature (C)]]*OO[[#This Row],[26]]</f>
        <v>5.6501490613324997E-5</v>
      </c>
      <c r="AC243" s="10">
        <f>3/24000000*OO[[#This Row],[85 (29JUN1985 12:00:00)-Water Temperature (C)]]*OO[[#This Row],[27]]</f>
        <v>2.9983746812499991E-5</v>
      </c>
      <c r="AD243" s="10">
        <f>3/24000000*OO[[#This Row],[86 (29JUN1985 15:00:00)-Water Temperature (C)]]*OO[[#This Row],[28]]</f>
        <v>2.5180658772774998E-5</v>
      </c>
      <c r="AE243" s="10">
        <f>3/24000000*OO[[#This Row],[88 (29JUN1985 21:00:00)-Water Temperature (C)]]*OO[[#This Row],[30]]</f>
        <v>2.2326248619562501E-5</v>
      </c>
      <c r="AF243" s="10">
        <f>3/24000000*OO[[#This Row],[88 (29JUN1985 21:00:00)-Water Temperature (C)]]*OO[[#This Row],[30]]</f>
        <v>2.2326248619562501E-5</v>
      </c>
      <c r="AG243" s="10">
        <f>3/24000000*OO[[#This Row],[89 (30JUN1985 00:00:00)-Water Temperature (C)]]*OO[[#This Row],[31]]</f>
        <v>2.0892315073987499E-5</v>
      </c>
      <c r="AH243" s="10">
        <f>3/24000000*OO[[#This Row],[90 (30JUN1985 03:00:00)-Water Temperature (C)]]*OO[[#This Row],[32]]</f>
        <v>1.9297605688159999E-5</v>
      </c>
      <c r="AI243" s="10">
        <f>3/24000000*OO[[#This Row],[91 (30JUN1985 06:00:00)-Water Temperature (C)]]*OO[[#This Row],[33]]</f>
        <v>1.7776321447145002E-5</v>
      </c>
      <c r="AJ243" s="10">
        <f>3/24000000*OO[[#This Row],[92 (30JUN1985 09:00:00)-Water Temperature (C)]]*OO[[#This Row],[34]]</f>
        <v>1.6857593519656248E-5</v>
      </c>
      <c r="AK243" s="10">
        <f>3/24000000*OO[[#This Row],[93 (30JUN1985 12:00:00)-Water Temperature (C)]]*OO[[#This Row],[35]]</f>
        <v>1.6062336606916249E-5</v>
      </c>
      <c r="AL243" s="10">
        <f>3/24000000*OO[[#This Row],[94 (30JUN1985 15:00:00)-Water Temperature (C)]]*OO[[#This Row],[36]]</f>
        <v>1.5775226096589998E-5</v>
      </c>
      <c r="AM243" s="10">
        <f>3/24000000*OO[[#This Row],[95 (30JUN1985 18:00:00)-Water Temperature (C)]]*OO[[#This Row],[37]]</f>
        <v>1.63151222276875E-5</v>
      </c>
      <c r="AN243" s="10">
        <f>3/24000000*OO[[#This Row],[96 (30JUN1985 21:00:00)-Water Temperature (C)]]*OO[[#This Row],[38]]</f>
        <v>1.7006935851652496E-5</v>
      </c>
      <c r="AO243" s="10">
        <f>3/24000000*OO[[#This Row],[97 (01JUL1985 00:00:00)-Water Temperature (C)]]*OO[[#This Row],[39]]</f>
        <v>1.7283520428999998E-5</v>
      </c>
      <c r="AP243" s="10">
        <f>3/24000000*OO[[#This Row],[98 (01JUL1985 03:00:00)-Water Temperature (C)]]*OO[[#This Row],[40]]</f>
        <v>1.7177674787909999E-5</v>
      </c>
      <c r="AQ243" s="10">
        <f>3/24000000*OO[[#This Row],[99 (01JUL1985 06:00:00)-Water Temperature (C)]]*OO[[#This Row],[41]]</f>
        <v>1.6666699734449998E-5</v>
      </c>
      <c r="AR243" s="10">
        <f>3/24000000*OO[[#This Row],[100 (01JUL1985 09:00:00)-Water Temperature (C)]]*OO[[#This Row],[42]]</f>
        <v>1.620428163447E-5</v>
      </c>
      <c r="AS243" s="10">
        <f>3/24000000*OO[[#This Row],[101 (01JUL1985 12:00:00)-Water Temperature (C)]]*OO[[#This Row],[43]]</f>
        <v>1.5572553965621248E-5</v>
      </c>
      <c r="AT243" s="10">
        <f>3/24000000*OO[[#This Row],[102 (01JUL1985 15:00:00)-Water Temperature (C)]]*OO[[#This Row],[44]]</f>
        <v>1.471100231292375E-5</v>
      </c>
      <c r="AU243" s="10">
        <f>3/24000000*OO[[#This Row],[103 (01JUL1985 18:00:00)-Water Temperature (C)]]*OO[[#This Row],[45]]</f>
        <v>1.379628587523375E-5</v>
      </c>
      <c r="AV243" s="10">
        <f>3/24000000*OO[[#This Row],[104 (01JUL1985 21:00:00)-Water Temperature (C)]]*OO[[#This Row],[46]]</f>
        <v>1.2655786907999999E-5</v>
      </c>
      <c r="AW243" s="10">
        <f>3/24000000*OO[[#This Row],[105 (02JUL1985 00:00:00)-Water Temperature (C)]]*OO[[#This Row],[47]]</f>
        <v>1.14817475804375E-5</v>
      </c>
      <c r="AX243" s="10">
        <f>3/24000000*OO[[#This Row],[106 (02JUL1985 03:00:00)-Water Temperature (C)]]*OO[[#This Row],[48]]</f>
        <v>1.0476393034274998E-5</v>
      </c>
      <c r="AY243" s="10">
        <f>3/24000000*OO[[#This Row],[107 (02JUL1985 06:00:00)-Water Temperature (C)]]*OO[[#This Row],[49]]</f>
        <v>9.6315596598674995E-6</v>
      </c>
      <c r="AZ243" s="10">
        <f>3/24000000*OO[[#This Row],[108 (02JUL1985 09:00:00)-Water Temperature (C)]]*OO[[#This Row],[50]]</f>
        <v>8.8717648054750004E-6</v>
      </c>
      <c r="BA243" s="10">
        <f>3/24000000*OO[[#This Row],[109 (02JUL1985 12:00:00)-Water Temperature (C)]]*OO[[#This Row],[51]]</f>
        <v>8.2651103438062506E-6</v>
      </c>
      <c r="BB243" s="10">
        <f>3/24000000*OO[[#This Row],[110 (02JUL1985 15:00:00)-Water Temperature (C)]]*OO[[#This Row],[52]]</f>
        <v>7.6158337454199986E-6</v>
      </c>
      <c r="BC243" s="10">
        <f>3/24000000*OO[[#This Row],[111 (02JUL1985 18:00:00)-Water Temperature (C)]]*OO[[#This Row],[53]]</f>
        <v>6.9454836428399979E-6</v>
      </c>
      <c r="BD243" s="10">
        <f>3/24000000*OO[[#This Row],[112 (02JUL1985 21:00:00)-Water Temperature (C)]]*OO[[#This Row],[54]]</f>
        <v>6.2441705986874991E-6</v>
      </c>
      <c r="BE243" s="10">
        <f>3/24000000*OO[[#This Row],[113 (03JUL1985 00:00:00)-Water Temperature (C)]]*OO[[#This Row],[55]]</f>
        <v>5.632063152517499E-6</v>
      </c>
      <c r="BF243" s="10">
        <f>3/24000000*OO[[#This Row],[114 (03JUL1985 03:00:00)-Water Temperature (C)]]*OO[[#This Row],[56]]</f>
        <v>5.1164197870499992E-6</v>
      </c>
      <c r="BG243" s="10">
        <f>3/24000000*OO[[#This Row],[115 (03JUL1985 06:00:00)-Water Temperature (C)]]*OO[[#This Row],[57]]</f>
        <v>4.6607067773999999E-6</v>
      </c>
      <c r="BH243" s="10">
        <f>3/24000000*OO[[#This Row],[116 (03JUL1985 09:00:00)-Water Temperature (C)]]*OO[[#This Row],[58]]</f>
        <v>4.2763207618799997E-6</v>
      </c>
      <c r="BI243" s="10">
        <f>3/24000000*OO[[#This Row],[117 (03JUL1985 12:00:00)-Water Temperature (C)]]*OO[[#This Row],[59]]</f>
        <v>3.9549347607899996E-6</v>
      </c>
      <c r="BJ243" s="10">
        <f>3/24000000*OO[[#This Row],[118 (03JUL1985 15:00:00)-Water Temperature (C)]]*OO[[#This Row],[60]]</f>
        <v>3.6176984634899994E-6</v>
      </c>
      <c r="BK243" s="10">
        <f>3/24000000*OO[[#This Row],[119 (03JUL1985 18:00:00)-Water Temperature (C)]]*OO[[#This Row],[61]]</f>
        <v>3.2796547876237497E-6</v>
      </c>
      <c r="BL243" s="10">
        <f>3/24000000*OO[[#This Row],[120 (03JUL1985 21:00:00)-Water Temperature (C)]]*OO[[#This Row],[62]]</f>
        <v>2.8757581747874998E-6</v>
      </c>
      <c r="BM243" s="10">
        <f>3/24000000*OO[[#This Row],[121 (04JUL1985 00:00:00)-Water Temperature (C)]]*OO[[#This Row],[63]]</f>
        <v>2.4811996350825003E-6</v>
      </c>
      <c r="BN243" s="10">
        <f>3/24000000*OO[[#This Row],[122 (04JUL1985 03:00:00)-Water Temperature (C)]]*OO[[#This Row],[64]]</f>
        <v>2.1394734534162499E-6</v>
      </c>
      <c r="BO243" s="10">
        <f>3/24000000*OO[[#This Row],[123 (04JUL1985 06:00:00)-Water Temperature (C)]]*OO[[#This Row],[65]]</f>
        <v>1.8408698242639999E-6</v>
      </c>
      <c r="BP243" s="10">
        <f>3/24000000*OO[[#This Row],[124 (04JUL1985 09:00:00)-Water Temperature (C)]]*OO[[#This Row],[66]]</f>
        <v>1.6097420692987501E-6</v>
      </c>
      <c r="BQ243" s="10">
        <f>3/24000000*OO[[#This Row],[125 (04JUL1985 12:00:00)-Water Temperature (C)]]*OO[[#This Row],[67]]</f>
        <v>1.3791580122731251E-6</v>
      </c>
      <c r="BR243" s="10">
        <f>3/24000000*OO[[#This Row],[126 (04JUL1985 15:00:00)-Water Temperature (C)]]*OO[[#This Row],[68]]</f>
        <v>1.146964662386E-6</v>
      </c>
      <c r="BS243" s="10">
        <f>3/24000000*OO[[#This Row],[127 (04JUL1985 18:00:00)-Water Temperature (C)]]*OO[[#This Row],[69]]</f>
        <v>9.445024033637501E-7</v>
      </c>
      <c r="BT243" s="10">
        <f>3/24000000*OO[[#This Row],[128 (04JUL1985 21:00:00)-Water Temperature (C)]]*OO[[#This Row],[70]]</f>
        <v>7.6680982148249999E-7</v>
      </c>
      <c r="BU243" s="10">
        <f>3/24000000*OO[[#This Row],[129 (05JUL1985 00:00:00)-Water Temperature (C)]]*OO[[#This Row],[71]]</f>
        <v>6.2252932134250013E-7</v>
      </c>
      <c r="BV243" s="10">
        <f>3/24000000*OO[[#This Row],[130 (05JUL1985 03:00:00)-Water Temperature (C)]]*OO[[#This Row],[72]]</f>
        <v>5.214879003634999E-7</v>
      </c>
      <c r="BW243" s="10">
        <f>3/24000000*OO[[#This Row],[131 (05JUL1985 06:00:00)-Water Temperature (C)]]*OO[[#This Row],[73]]</f>
        <v>4.5517075276687493E-7</v>
      </c>
      <c r="BX243" s="10">
        <f>3/24000000*OO[[#This Row],[132 (05JUL1985 09:00:00)-Water Temperature (C)]]*OO[[#This Row],[74]]</f>
        <v>4.2385163858674998E-7</v>
      </c>
      <c r="BY243" s="10">
        <f>3/24000000*OO[[#This Row],[133 (05JUL1985 12:00:00)-Water Temperature (C)]]*OO[[#This Row],[75]]</f>
        <v>4.0375732021949999E-7</v>
      </c>
      <c r="BZ243" s="10">
        <f>3/24000000*OO[[#This Row],[134 (05JUL1985 15:00:00)-Water Temperature (C)]]*OO[[#This Row],[76]]</f>
        <v>3.85528693346E-7</v>
      </c>
      <c r="CA243" s="10">
        <f>3/24000000*OO[[#This Row],[135 (05JUL1985 18:00:00)-Water Temperature (C)]]*OO[[#This Row],[77]]</f>
        <v>3.6433716856425003E-7</v>
      </c>
      <c r="CB243" s="10">
        <f>3/24000000*OO[[#This Row],[136 (05JUL1985 21:00:00)-Water Temperature (C)]]*OO[[#This Row],[78]]</f>
        <v>3.34112776014E-7</v>
      </c>
      <c r="CC243" s="10">
        <f>3/24000000*OO[[#This Row],[137 (06JUL1985 00:00:00)-Water Temperature (C)]]*OO[[#This Row],[79]]</f>
        <v>3.0269999360150002E-7</v>
      </c>
      <c r="CD243" s="10">
        <f>3/24000000*OO[[#This Row],[138 (06JUL1985 03:00:00)-Water Temperature (C)]]*OO[[#This Row],[80]]</f>
        <v>2.778728791125E-7</v>
      </c>
      <c r="CE243" s="10">
        <f>3/24000000*OO[[#This Row],[139 (06JUL1985 06:00:00)-Water Temperature (C)]]*OO[[#This Row],[81]]</f>
        <v>2.6175726523750001E-7</v>
      </c>
      <c r="CF243" s="10">
        <f>3/24000000*OO[[#This Row],[140 (06JUL1985 09:00:00)-Water Temperature (C)]]*OO[[#This Row],[82]]</f>
        <v>2.5921758367750003E-7</v>
      </c>
      <c r="CG243" s="10">
        <f>3/24000000*OO[[#This Row],[141 (06JUL1985 12:00:00)-Water Temperature (C)]]*OO[[#This Row],[83]]</f>
        <v>2.5913239387899999E-7</v>
      </c>
      <c r="CH243" s="10">
        <f>3/24000000*OO[[#This Row],[142 (06JUL1985 15:00:00)-Water Temperature (C)]]*OO[[#This Row],[84]]</f>
        <v>2.5745745480839999E-7</v>
      </c>
      <c r="CI243" s="10">
        <f>3/24000000*OO[[#This Row],[143 (06JUL1985 18:00:00)-Water Temperature (C)]]*OO[[#This Row],[85]]</f>
        <v>2.5124155198478748E-7</v>
      </c>
      <c r="CJ243" s="10">
        <f>3/24000000*OO[[#This Row],[144 (06JUL1985 21:00:00)-Water Temperature (C)]]*OO[[#This Row],[86]]</f>
        <v>2.3790349571270001E-7</v>
      </c>
      <c r="CK243" s="10">
        <f>3/24000000*OO[[#This Row],[145 (07JUL1985 00:00:00)-Water Temperature (C)]]*OO[[#This Row],[87]]</f>
        <v>2.2159280835442501E-7</v>
      </c>
      <c r="CL243" s="10">
        <f>3/24000000*OO[[#This Row],[146 (07JUL1985 03:00:00)-Water Temperature (C)]]*OO[[#This Row],[88]]</f>
        <v>2.0836162787397502E-7</v>
      </c>
      <c r="CM243" s="10">
        <f>3/24000000*OO[[#This Row],[147 (07JUL1985 06:00:00)-Water Temperature (C)]]*OO[[#This Row],[89]]</f>
        <v>2.0042367941924999E-7</v>
      </c>
      <c r="CN243" s="10">
        <f>3/24000000*OO[[#This Row],[148 (07JUL1985 09:00:00)-Water Temperature (C)]]*OO[[#This Row],[90]]</f>
        <v>2.0061344981699995E-7</v>
      </c>
      <c r="CO243" s="10">
        <f>3/24000000*OO[[#This Row],[149 (07JUL1985 12:00:00)-Water Temperature (C)]]*OO[[#This Row],[91]]</f>
        <v>1.9816730467713751E-7</v>
      </c>
      <c r="CP243" s="10">
        <f>3/24000000*OO[[#This Row],[150 (07JUL1985 15:00:00)-Water Temperature (C)]]*OO[[#This Row],[92]]</f>
        <v>1.9797099353526248E-7</v>
      </c>
      <c r="CQ243" s="10">
        <f>3/24000000*OO[[#This Row],[151 (07JUL1985 18:00:00)-Water Temperature (C)]]*OO[[#This Row],[93]]</f>
        <v>1.9427113430836249E-7</v>
      </c>
      <c r="CR243" s="10">
        <f>3/24000000*OO[[#This Row],[152 (07JUL1985 21:00:00)-Water Temperature (C)]]*OO[[#This Row],[94]]</f>
        <v>1.8569332333594997E-7</v>
      </c>
      <c r="CS243" s="10">
        <f>3/24000000*OO[[#This Row],[153 (08JUL1985 00:00:00)-Water Temperature (C)]]*OO[[#This Row],[95]]</f>
        <v>1.7490995078700002E-7</v>
      </c>
      <c r="CT243" s="10">
        <f>3/24000000*OO[[#This Row],[154 (08JUL1985 03:00:00)-Water Temperature (C)]]*OO[[#This Row],[96]]</f>
        <v>1.6509061264522497E-7</v>
      </c>
      <c r="CU243" s="10">
        <f>3/24000000*OO[[#This Row],[155 (08JUL1985 06:00:00)-Water Temperature (C)]]*OO[[#This Row],[97]]</f>
        <v>1.5931710726665001E-7</v>
      </c>
      <c r="CV243" s="10">
        <f>3/24000000*OO[[#This Row],[156 (08JUL1985 09:00:00)-Water Temperature (C)]]*OO[[#This Row],[98]]</f>
        <v>1.6069722840326249E-7</v>
      </c>
      <c r="CW243" s="10">
        <f>3/24000000*OO[[#This Row],[157 (08JUL1985 12:00:00)-Water Temperature (C)]]*OO[[#This Row],[99]]</f>
        <v>1.6335049356973753E-7</v>
      </c>
    </row>
    <row r="244" spans="1:101" x14ac:dyDescent="0.35">
      <c r="A244" t="s">
        <v>250</v>
      </c>
      <c r="B244">
        <v>856.19849999999997</v>
      </c>
      <c r="C244" s="10">
        <f>3/24*OO[[#This Row],[59 (26JUN1985 06:00:00)-Water Temperature (C)]]*OO[[#This Row],[1]]/SUM(OO[1])</f>
        <v>0</v>
      </c>
      <c r="D244" s="10">
        <f>3/24*OO[[#This Row],[60 (26JUN1985 09:00:00)-Water Temperature (C)]]*OO[[#This Row],[2]]/SUM(OO[2])</f>
        <v>0</v>
      </c>
      <c r="E244" s="10">
        <f>3/24*OO[[#This Row],[61 (26JUN1985 12:00:00)-Water Temperature (C)]]*OO[[#This Row],[3]]/SUM(OO[3])</f>
        <v>0</v>
      </c>
      <c r="F244" s="10">
        <f>3/24*OO[[#This Row],[62 (26JUN1985 15:00:00)-Water Temperature (C)]]*OO[[#This Row],[4]]/SUM(OO[4])</f>
        <v>0</v>
      </c>
      <c r="G244" s="10">
        <f>3/24*OO[[#This Row],[63 (26JUN1985 18:00:00)-Water Temperature (C)]]*OO[[#This Row],[5]]/SUM(OO[5])</f>
        <v>0</v>
      </c>
      <c r="H244" s="10">
        <f>3/24*OO[[#This Row],[64 (26JUN1985 21:00:00)-Water Temperature (C)]]*OO[[#This Row],[6]]/SUM(OO[6])</f>
        <v>0</v>
      </c>
      <c r="I244" s="10">
        <f>3/24*OO[[#This Row],[65 (27JUN1985 00:00:00)-Water Temperature (C)]]*OO[[#This Row],[7]]/SUM(OO[7])</f>
        <v>0</v>
      </c>
      <c r="J244" s="10">
        <f>3/24*OO[[#This Row],[66 (27JUN1985 03:00:00)-Water Temperature (C)]]*OO[[#This Row],[8]]/SUM(OO[8])</f>
        <v>0</v>
      </c>
      <c r="K244" s="10">
        <f>3/24*OO[[#This Row],[67 (27JUN1985 06:00:00)-Water Temperature (C)]]*OO[[#This Row],[9]]/SUM(OO[9])</f>
        <v>0</v>
      </c>
      <c r="L244" s="10">
        <f>3/24*OO[[#This Row],[68 (27JUN1985 09:00:00)-Water Temperature (C)]]*OO[[#This Row],[10]]/SUM(OO[10])</f>
        <v>0</v>
      </c>
      <c r="M244" s="10">
        <f>3/24*OO[[#This Row],[69 (27JUN1985 12:00:00)-Water Temperature (C)]]*OO[[#This Row],[11]]/SUM(OO[11])</f>
        <v>4.941787035492949E-34</v>
      </c>
      <c r="N244" s="10">
        <f>3/24*OO[[#This Row],[70 (27JUN1985 15:00:00)-Water Temperature (C)]]*OO[[#This Row],[12]]/SUM(OO[12])</f>
        <v>2.3848997941892725E-21</v>
      </c>
      <c r="O244" s="10">
        <f>3/24*OO[[#This Row],[71 (27JUN1985 18:00:00)-Water Temperature (C)]]*OO[[#This Row],[13]]/SUM(OO[13])</f>
        <v>1.7444973196390766E-13</v>
      </c>
      <c r="P244" s="10">
        <f>3/24*OO[[#This Row],[72 (27JUN1985 21:00:00)-Water Temperature (C)]]*OO[[#This Row],[14]]/SUM(OO[14])</f>
        <v>3.2022614440884753E-9</v>
      </c>
      <c r="Q244" s="10">
        <f>3/24*OO[[#This Row],[73 (28JUN1985 00:00:00)-Water Temperature (C)]]*OO[[#This Row],[15]]/SUM(OO[15])</f>
        <v>1.4238888787431818E-6</v>
      </c>
      <c r="R244" s="10">
        <f>3/24*OO[[#This Row],[74 (28JUN1985 03:00:00)-Water Temperature (C)]]*OO[[#This Row],[16]]/SUM(OO[16])</f>
        <v>9.8336621827408035E-5</v>
      </c>
      <c r="S244" s="10">
        <f>3/24*OO[[#This Row],[75 (28JUN1985 06:00:00)-Water Temperature (C)]]*OO[[#This Row],[17]]/SUM(OO[17])</f>
        <v>1.798018255669538E-3</v>
      </c>
      <c r="T244" s="10">
        <f>3/24*OO[[#This Row],[76 (28JUN1985 09:00:00)-Water Temperature (C)]]*OO[[#This Row],[18]]/SUM(OO[18])</f>
        <v>1.1911051878577952E-2</v>
      </c>
      <c r="U244" s="10">
        <f>3/24*OO[[#This Row],[77 (28JUN1985 12:00:00)-Water Temperature (C)]]*OO[[#This Row],[19]]/SUM(OO[19])</f>
        <v>3.4015488288900324E-2</v>
      </c>
      <c r="V244" s="10">
        <f>3/24000000*OO[[#This Row],[78 (28JUN1985 15:00:00)-Water Temperature (C)]]*OO[[#This Row],[20]]</f>
        <v>4.8833393598562487E-2</v>
      </c>
      <c r="W244" s="10">
        <f>3/24000000*OO[[#This Row],[79 (28JUN1985 18:00:00)-Water Temperature (C)]]*OO[[#This Row],[21]]</f>
        <v>3.8972666085150001E-2</v>
      </c>
      <c r="X244" s="10">
        <f>3/24000000*OO[[#This Row],[80 (28JUN1985 21:00:00)-Water Temperature (C)]]*OO[[#This Row],[22]]</f>
        <v>1.8868152578144996E-2</v>
      </c>
      <c r="Y244" s="10">
        <f>3/24000000*OO[[#This Row],[81 (29JUN1985 00:00:00)-Water Temperature (C)]]*OO[[#This Row],[23]]</f>
        <v>6.0399326998100003E-3</v>
      </c>
      <c r="Z244" s="10">
        <f>3/24000000*OO[[#This Row],[82 (29JUN1985 03:00:00)-Water Temperature (C)]]*OO[[#This Row],[24]]</f>
        <v>1.3759756400099998E-3</v>
      </c>
      <c r="AA244" s="10">
        <f>3/24000000*OO[[#This Row],[83 (29JUN1985 06:00:00)-Water Temperature (C)]]*OO[[#This Row],[25]]</f>
        <v>2.5596165646124997E-4</v>
      </c>
      <c r="AB244" s="10">
        <f>3/24000000*OO[[#This Row],[84 (29JUN1985 09:00:00)-Water Temperature (C)]]*OO[[#This Row],[26]]</f>
        <v>6.0026340430799996E-5</v>
      </c>
      <c r="AC244" s="10">
        <f>3/24000000*OO[[#This Row],[85 (29JUN1985 12:00:00)-Water Temperature (C)]]*OO[[#This Row],[27]]</f>
        <v>3.0163352378475004E-5</v>
      </c>
      <c r="AD244" s="10">
        <f>3/24000000*OO[[#This Row],[86 (29JUN1985 15:00:00)-Water Temperature (C)]]*OO[[#This Row],[28]]</f>
        <v>2.4927812378837496E-5</v>
      </c>
      <c r="AE244" s="10">
        <f>3/24000000*OO[[#This Row],[88 (29JUN1985 21:00:00)-Water Temperature (C)]]*OO[[#This Row],[30]]</f>
        <v>2.1995849096519998E-5</v>
      </c>
      <c r="AF244" s="10">
        <f>3/24000000*OO[[#This Row],[88 (29JUN1985 21:00:00)-Water Temperature (C)]]*OO[[#This Row],[30]]</f>
        <v>2.1995849096519998E-5</v>
      </c>
      <c r="AG244" s="10">
        <f>3/24000000*OO[[#This Row],[89 (30JUN1985 00:00:00)-Water Temperature (C)]]*OO[[#This Row],[31]]</f>
        <v>2.0581354769497496E-5</v>
      </c>
      <c r="AH244" s="10">
        <f>3/24000000*OO[[#This Row],[90 (30JUN1985 03:00:00)-Water Temperature (C)]]*OO[[#This Row],[32]]</f>
        <v>1.9019280788764996E-5</v>
      </c>
      <c r="AI244" s="10">
        <f>3/24000000*OO[[#This Row],[91 (30JUN1985 06:00:00)-Water Temperature (C)]]*OO[[#This Row],[33]]</f>
        <v>1.75273222266775E-5</v>
      </c>
      <c r="AJ244" s="10">
        <f>3/24000000*OO[[#This Row],[92 (30JUN1985 09:00:00)-Water Temperature (C)]]*OO[[#This Row],[34]]</f>
        <v>1.6620812180612498E-5</v>
      </c>
      <c r="AK244" s="10">
        <f>3/24000000*OO[[#This Row],[93 (30JUN1985 12:00:00)-Water Temperature (C)]]*OO[[#This Row],[35]]</f>
        <v>1.5811618805140001E-5</v>
      </c>
      <c r="AL244" s="10">
        <f>3/24000000*OO[[#This Row],[94 (30JUN1985 15:00:00)-Water Temperature (C)]]*OO[[#This Row],[36]]</f>
        <v>1.5478841489439998E-5</v>
      </c>
      <c r="AM244" s="10">
        <f>3/24000000*OO[[#This Row],[95 (30JUN1985 18:00:00)-Water Temperature (C)]]*OO[[#This Row],[37]]</f>
        <v>1.594249405738125E-5</v>
      </c>
      <c r="AN244" s="10">
        <f>3/24000000*OO[[#This Row],[96 (30JUN1985 21:00:00)-Water Temperature (C)]]*OO[[#This Row],[38]]</f>
        <v>1.6576809223634999E-5</v>
      </c>
      <c r="AO244" s="10">
        <f>3/24000000*OO[[#This Row],[97 (01JUL1985 00:00:00)-Water Temperature (C)]]*OO[[#This Row],[39]]</f>
        <v>1.6852187066639997E-5</v>
      </c>
      <c r="AP244" s="10">
        <f>3/24000000*OO[[#This Row],[98 (01JUL1985 03:00:00)-Water Temperature (C)]]*OO[[#This Row],[40]]</f>
        <v>1.677266646456E-5</v>
      </c>
      <c r="AQ244" s="10">
        <f>3/24000000*OO[[#This Row],[99 (01JUL1985 06:00:00)-Water Temperature (C)]]*OO[[#This Row],[41]]</f>
        <v>1.6312255635969999E-5</v>
      </c>
      <c r="AR244" s="10">
        <f>3/24000000*OO[[#This Row],[100 (01JUL1985 09:00:00)-Water Temperature (C)]]*OO[[#This Row],[42]]</f>
        <v>1.5881519351070002E-5</v>
      </c>
      <c r="AS244" s="10">
        <f>3/24000000*OO[[#This Row],[101 (01JUL1985 12:00:00)-Water Temperature (C)]]*OO[[#This Row],[43]]</f>
        <v>1.5262041737499996E-5</v>
      </c>
      <c r="AT244" s="10">
        <f>3/24000000*OO[[#This Row],[102 (01JUL1985 15:00:00)-Water Temperature (C)]]*OO[[#This Row],[44]]</f>
        <v>1.4396724962519999E-5</v>
      </c>
      <c r="AU244" s="10">
        <f>3/24000000*OO[[#This Row],[103 (01JUL1985 18:00:00)-Water Temperature (C)]]*OO[[#This Row],[45]]</f>
        <v>1.3464150820855E-5</v>
      </c>
      <c r="AV244" s="10">
        <f>3/24000000*OO[[#This Row],[104 (01JUL1985 21:00:00)-Water Temperature (C)]]*OO[[#This Row],[46]]</f>
        <v>1.230830814126E-5</v>
      </c>
      <c r="AW244" s="10">
        <f>3/24000000*OO[[#This Row],[105 (02JUL1985 00:00:00)-Water Temperature (C)]]*OO[[#This Row],[47]]</f>
        <v>1.1130424098124999E-5</v>
      </c>
      <c r="AX244" s="10">
        <f>3/24000000*OO[[#This Row],[106 (02JUL1985 03:00:00)-Water Temperature (C)]]*OO[[#This Row],[48]]</f>
        <v>1.0118380197975001E-5</v>
      </c>
      <c r="AY244" s="10">
        <f>3/24000000*OO[[#This Row],[107 (02JUL1985 06:00:00)-Water Temperature (C)]]*OO[[#This Row],[49]]</f>
        <v>9.2740616835212496E-6</v>
      </c>
      <c r="AZ244" s="10">
        <f>3/24000000*OO[[#This Row],[108 (02JUL1985 09:00:00)-Water Temperature (C)]]*OO[[#This Row],[50]]</f>
        <v>8.5229496515199994E-6</v>
      </c>
      <c r="BA244" s="10">
        <f>3/24000000*OO[[#This Row],[109 (02JUL1985 12:00:00)-Water Temperature (C)]]*OO[[#This Row],[51]]</f>
        <v>7.9151042366499999E-6</v>
      </c>
      <c r="BB244" s="10">
        <f>3/24000000*OO[[#This Row],[110 (02JUL1985 15:00:00)-Water Temperature (C)]]*OO[[#This Row],[52]]</f>
        <v>7.2611866745274997E-6</v>
      </c>
      <c r="BC244" s="10">
        <f>3/24000000*OO[[#This Row],[111 (02JUL1985 18:00:00)-Water Temperature (C)]]*OO[[#This Row],[53]]</f>
        <v>6.5890316048137494E-6</v>
      </c>
      <c r="BD244" s="10">
        <f>3/24000000*OO[[#This Row],[112 (02JUL1985 21:00:00)-Water Temperature (C)]]*OO[[#This Row],[54]]</f>
        <v>5.8924177735500002E-6</v>
      </c>
      <c r="BE244" s="10">
        <f>3/24000000*OO[[#This Row],[113 (03JUL1985 00:00:00)-Water Temperature (C)]]*OO[[#This Row],[55]]</f>
        <v>5.2821312393712504E-6</v>
      </c>
      <c r="BF244" s="10">
        <f>3/24000000*OO[[#This Row],[114 (03JUL1985 03:00:00)-Water Temperature (C)]]*OO[[#This Row],[56]]</f>
        <v>4.7684246748825002E-6</v>
      </c>
      <c r="BG244" s="10">
        <f>3/24000000*OO[[#This Row],[115 (03JUL1985 06:00:00)-Water Temperature (C)]]*OO[[#This Row],[57]]</f>
        <v>4.3200057084187503E-6</v>
      </c>
      <c r="BH244" s="10">
        <f>3/24000000*OO[[#This Row],[116 (03JUL1985 09:00:00)-Water Temperature (C)]]*OO[[#This Row],[58]]</f>
        <v>3.9490265566999999E-6</v>
      </c>
      <c r="BI244" s="10">
        <f>3/24000000*OO[[#This Row],[117 (03JUL1985 12:00:00)-Water Temperature (C)]]*OO[[#This Row],[59]]</f>
        <v>3.6433181287125004E-6</v>
      </c>
      <c r="BJ244" s="10">
        <f>3/24000000*OO[[#This Row],[118 (03JUL1985 15:00:00)-Water Temperature (C)]]*OO[[#This Row],[60]]</f>
        <v>3.3231792582449998E-6</v>
      </c>
      <c r="BK244" s="10">
        <f>3/24000000*OO[[#This Row],[119 (03JUL1985 18:00:00)-Water Temperature (C)]]*OO[[#This Row],[61]]</f>
        <v>3.0066560453600001E-6</v>
      </c>
      <c r="BL244" s="10">
        <f>3/24000000*OO[[#This Row],[120 (03JUL1985 21:00:00)-Water Temperature (C)]]*OO[[#This Row],[62]]</f>
        <v>2.6304271889599998E-6</v>
      </c>
      <c r="BM244" s="10">
        <f>3/24000000*OO[[#This Row],[121 (04JUL1985 00:00:00)-Water Temperature (C)]]*OO[[#This Row],[63]]</f>
        <v>2.2658400088951248E-6</v>
      </c>
      <c r="BN244" s="10">
        <f>3/24000000*OO[[#This Row],[122 (04JUL1985 03:00:00)-Water Temperature (C)]]*OO[[#This Row],[64]]</f>
        <v>1.9508741509999993E-6</v>
      </c>
      <c r="BO244" s="10">
        <f>3/24000000*OO[[#This Row],[123 (04JUL1985 06:00:00)-Water Temperature (C)]]*OO[[#This Row],[65]]</f>
        <v>1.6775770145155003E-6</v>
      </c>
      <c r="BP244" s="10">
        <f>3/24000000*OO[[#This Row],[124 (04JUL1985 09:00:00)-Water Temperature (C)]]*OO[[#This Row],[66]]</f>
        <v>1.4691258219259997E-6</v>
      </c>
      <c r="BQ244" s="10">
        <f>3/24000000*OO[[#This Row],[125 (04JUL1985 12:00:00)-Water Temperature (C)]]*OO[[#This Row],[67]]</f>
        <v>1.2600441445702499E-6</v>
      </c>
      <c r="BR244" s="10">
        <f>3/24000000*OO[[#This Row],[126 (04JUL1985 15:00:00)-Water Temperature (C)]]*OO[[#This Row],[68]]</f>
        <v>1.049313154140625E-6</v>
      </c>
      <c r="BS244" s="10">
        <f>3/24000000*OO[[#This Row],[127 (04JUL1985 18:00:00)-Water Temperature (C)]]*OO[[#This Row],[69]]</f>
        <v>8.6451332257199985E-7</v>
      </c>
      <c r="BT244" s="10">
        <f>3/24000000*OO[[#This Row],[128 (04JUL1985 21:00:00)-Water Temperature (C)]]*OO[[#This Row],[70]]</f>
        <v>7.0029360447474998E-7</v>
      </c>
      <c r="BU244" s="10">
        <f>3/24000000*OO[[#This Row],[129 (05JUL1985 00:00:00)-Water Temperature (C)]]*OO[[#This Row],[71]]</f>
        <v>5.6667147070875002E-7</v>
      </c>
      <c r="BV244" s="10">
        <f>3/24000000*OO[[#This Row],[130 (05JUL1985 03:00:00)-Water Temperature (C)]]*OO[[#This Row],[72]]</f>
        <v>4.7309217437874994E-7</v>
      </c>
      <c r="BW244" s="10">
        <f>3/24000000*OO[[#This Row],[131 (05JUL1985 06:00:00)-Water Temperature (C)]]*OO[[#This Row],[73]]</f>
        <v>4.1189339241049995E-7</v>
      </c>
      <c r="BX244" s="10">
        <f>3/24000000*OO[[#This Row],[132 (05JUL1985 09:00:00)-Water Temperature (C)]]*OO[[#This Row],[74]]</f>
        <v>3.8333649486925002E-7</v>
      </c>
      <c r="BY244" s="10">
        <f>3/24000000*OO[[#This Row],[133 (05JUL1985 12:00:00)-Water Temperature (C)]]*OO[[#This Row],[75]]</f>
        <v>3.6497297126699997E-7</v>
      </c>
      <c r="BZ244" s="10">
        <f>3/24000000*OO[[#This Row],[134 (05JUL1985 15:00:00)-Water Temperature (C)]]*OO[[#This Row],[76]]</f>
        <v>3.4861249333875001E-7</v>
      </c>
      <c r="CA244" s="10">
        <f>3/24000000*OO[[#This Row],[135 (05JUL1985 18:00:00)-Water Temperature (C)]]*OO[[#This Row],[77]]</f>
        <v>3.2939127575549995E-7</v>
      </c>
      <c r="CB244" s="10">
        <f>3/24000000*OO[[#This Row],[136 (05JUL1985 21:00:00)-Water Temperature (C)]]*OO[[#This Row],[78]]</f>
        <v>3.0169494594287493E-7</v>
      </c>
      <c r="CC244" s="10">
        <f>3/24000000*OO[[#This Row],[137 (06JUL1985 00:00:00)-Water Temperature (C)]]*OO[[#This Row],[79]]</f>
        <v>2.73069472152E-7</v>
      </c>
      <c r="CD244" s="10">
        <f>3/24000000*OO[[#This Row],[138 (06JUL1985 03:00:00)-Water Temperature (C)]]*OO[[#This Row],[80]]</f>
        <v>2.5033371550687502E-7</v>
      </c>
      <c r="CE244" s="10">
        <f>3/24000000*OO[[#This Row],[139 (06JUL1985 06:00:00)-Water Temperature (C)]]*OO[[#This Row],[81]]</f>
        <v>2.3562598693837497E-7</v>
      </c>
      <c r="CF244" s="10">
        <f>3/24000000*OO[[#This Row],[140 (06JUL1985 09:00:00)-Water Temperature (C)]]*OO[[#This Row],[82]]</f>
        <v>2.3341626885412502E-7</v>
      </c>
      <c r="CG244" s="10">
        <f>3/24000000*OO[[#This Row],[141 (06JUL1985 12:00:00)-Water Temperature (C)]]*OO[[#This Row],[83]]</f>
        <v>2.3339656876783751E-7</v>
      </c>
      <c r="CH244" s="10">
        <f>3/24000000*OO[[#This Row],[142 (06JUL1985 15:00:00)-Water Temperature (C)]]*OO[[#This Row],[84]]</f>
        <v>2.3215601019676249E-7</v>
      </c>
      <c r="CI244" s="10">
        <f>3/24000000*OO[[#This Row],[143 (06JUL1985 18:00:00)-Water Temperature (C)]]*OO[[#This Row],[85]]</f>
        <v>2.266022407177375E-7</v>
      </c>
      <c r="CJ244" s="10">
        <f>3/24000000*OO[[#This Row],[144 (06JUL1985 21:00:00)-Water Temperature (C)]]*OO[[#This Row],[86]]</f>
        <v>2.1441012572302497E-7</v>
      </c>
      <c r="CK244" s="10">
        <f>3/24000000*OO[[#This Row],[145 (07JUL1985 00:00:00)-Water Temperature (C)]]*OO[[#This Row],[87]]</f>
        <v>1.9958107250249998E-7</v>
      </c>
      <c r="CL244" s="10">
        <f>3/24000000*OO[[#This Row],[146 (07JUL1985 03:00:00)-Water Temperature (C)]]*OO[[#This Row],[88]]</f>
        <v>1.8744835186962501E-7</v>
      </c>
      <c r="CM244" s="10">
        <f>3/24000000*OO[[#This Row],[147 (07JUL1985 06:00:00)-Water Temperature (C)]]*OO[[#This Row],[89]]</f>
        <v>1.8009482118134998E-7</v>
      </c>
      <c r="CN244" s="10">
        <f>3/24000000*OO[[#This Row],[148 (07JUL1985 09:00:00)-Water Temperature (C)]]*OO[[#This Row],[90]]</f>
        <v>1.8018317764168749E-7</v>
      </c>
      <c r="CO244" s="10">
        <f>3/24000000*OO[[#This Row],[149 (07JUL1985 12:00:00)-Water Temperature (C)]]*OO[[#This Row],[91]]</f>
        <v>1.7795458168067498E-7</v>
      </c>
      <c r="CP244" s="10">
        <f>3/24000000*OO[[#This Row],[150 (07JUL1985 15:00:00)-Water Temperature (C)]]*OO[[#This Row],[92]]</f>
        <v>1.78096676717E-7</v>
      </c>
      <c r="CQ244" s="10">
        <f>3/24000000*OO[[#This Row],[151 (07JUL1985 18:00:00)-Water Temperature (C)]]*OO[[#This Row],[93]]</f>
        <v>1.748184751490625E-7</v>
      </c>
      <c r="CR244" s="10">
        <f>3/24000000*OO[[#This Row],[152 (07JUL1985 21:00:00)-Water Temperature (C)]]*OO[[#This Row],[94]]</f>
        <v>1.6701668126714998E-7</v>
      </c>
      <c r="CS244" s="10">
        <f>3/24000000*OO[[#This Row],[153 (08JUL1985 00:00:00)-Water Temperature (C)]]*OO[[#This Row],[95]]</f>
        <v>1.5721683322331248E-7</v>
      </c>
      <c r="CT244" s="10">
        <f>3/24000000*OO[[#This Row],[154 (08JUL1985 03:00:00)-Water Temperature (C)]]*OO[[#This Row],[96]]</f>
        <v>1.482094012082125E-7</v>
      </c>
      <c r="CU244" s="10">
        <f>3/24000000*OO[[#This Row],[155 (08JUL1985 06:00:00)-Water Temperature (C)]]*OO[[#This Row],[97]]</f>
        <v>1.4291922344085E-7</v>
      </c>
      <c r="CV244" s="10">
        <f>3/24000000*OO[[#This Row],[156 (08JUL1985 09:00:00)-Water Temperature (C)]]*OO[[#This Row],[98]]</f>
        <v>1.4416501522317499E-7</v>
      </c>
      <c r="CW244" s="10">
        <f>3/24000000*OO[[#This Row],[157 (08JUL1985 12:00:00)-Water Temperature (C)]]*OO[[#This Row],[99]]</f>
        <v>1.4662115045591248E-7</v>
      </c>
    </row>
    <row r="245" spans="1:101" x14ac:dyDescent="0.35">
      <c r="A245" t="s">
        <v>251</v>
      </c>
      <c r="B245">
        <v>865.57709999999997</v>
      </c>
      <c r="C245" s="10">
        <f>3/24*OO[[#This Row],[59 (26JUN1985 06:00:00)-Water Temperature (C)]]*OO[[#This Row],[1]]/SUM(OO[1])</f>
        <v>0</v>
      </c>
      <c r="D245" s="10">
        <f>3/24*OO[[#This Row],[60 (26JUN1985 09:00:00)-Water Temperature (C)]]*OO[[#This Row],[2]]/SUM(OO[2])</f>
        <v>0</v>
      </c>
      <c r="E245" s="10">
        <f>3/24*OO[[#This Row],[61 (26JUN1985 12:00:00)-Water Temperature (C)]]*OO[[#This Row],[3]]/SUM(OO[3])</f>
        <v>0</v>
      </c>
      <c r="F245" s="10">
        <f>3/24*OO[[#This Row],[62 (26JUN1985 15:00:00)-Water Temperature (C)]]*OO[[#This Row],[4]]/SUM(OO[4])</f>
        <v>0</v>
      </c>
      <c r="G245" s="10">
        <f>3/24*OO[[#This Row],[63 (26JUN1985 18:00:00)-Water Temperature (C)]]*OO[[#This Row],[5]]/SUM(OO[5])</f>
        <v>0</v>
      </c>
      <c r="H245" s="10">
        <f>3/24*OO[[#This Row],[64 (26JUN1985 21:00:00)-Water Temperature (C)]]*OO[[#This Row],[6]]/SUM(OO[6])</f>
        <v>0</v>
      </c>
      <c r="I245" s="10">
        <f>3/24*OO[[#This Row],[65 (27JUN1985 00:00:00)-Water Temperature (C)]]*OO[[#This Row],[7]]/SUM(OO[7])</f>
        <v>0</v>
      </c>
      <c r="J245" s="10">
        <f>3/24*OO[[#This Row],[66 (27JUN1985 03:00:00)-Water Temperature (C)]]*OO[[#This Row],[8]]/SUM(OO[8])</f>
        <v>0</v>
      </c>
      <c r="K245" s="10">
        <f>3/24*OO[[#This Row],[67 (27JUN1985 06:00:00)-Water Temperature (C)]]*OO[[#This Row],[9]]/SUM(OO[9])</f>
        <v>0</v>
      </c>
      <c r="L245" s="10">
        <f>3/24*OO[[#This Row],[68 (27JUN1985 09:00:00)-Water Temperature (C)]]*OO[[#This Row],[10]]/SUM(OO[10])</f>
        <v>0</v>
      </c>
      <c r="M245" s="10">
        <f>3/24*OO[[#This Row],[69 (27JUN1985 12:00:00)-Water Temperature (C)]]*OO[[#This Row],[11]]/SUM(OO[11])</f>
        <v>7.6349810385736813E-35</v>
      </c>
      <c r="N245" s="10">
        <f>3/24*OO[[#This Row],[70 (27JUN1985 15:00:00)-Water Temperature (C)]]*OO[[#This Row],[12]]/SUM(OO[12])</f>
        <v>3.3070995945562376E-22</v>
      </c>
      <c r="O245" s="10">
        <f>3/24*OO[[#This Row],[71 (27JUN1985 18:00:00)-Water Temperature (C)]]*OO[[#This Row],[13]]/SUM(OO[13])</f>
        <v>8.2020457306783854E-14</v>
      </c>
      <c r="P245" s="10">
        <f>3/24*OO[[#This Row],[72 (27JUN1985 21:00:00)-Water Temperature (C)]]*OO[[#This Row],[14]]/SUM(OO[14])</f>
        <v>2.5105738461347835E-9</v>
      </c>
      <c r="Q245" s="10">
        <f>3/24*OO[[#This Row],[73 (28JUN1985 00:00:00)-Water Temperature (C)]]*OO[[#This Row],[15]]/SUM(OO[15])</f>
        <v>1.3380383124929924E-6</v>
      </c>
      <c r="R245" s="10">
        <f>3/24*OO[[#This Row],[74 (28JUN1985 03:00:00)-Water Temperature (C)]]*OO[[#This Row],[16]]/SUM(OO[16])</f>
        <v>1.0547548789641023E-4</v>
      </c>
      <c r="S245" s="10">
        <f>3/24*OO[[#This Row],[75 (28JUN1985 06:00:00)-Water Temperature (C)]]*OO[[#This Row],[17]]/SUM(OO[17])</f>
        <v>2.1520060997041774E-3</v>
      </c>
      <c r="T245" s="10">
        <f>3/24*OO[[#This Row],[76 (28JUN1985 09:00:00)-Water Temperature (C)]]*OO[[#This Row],[18]]/SUM(OO[18])</f>
        <v>1.5681030260246781E-2</v>
      </c>
      <c r="U245" s="10">
        <f>3/24*OO[[#This Row],[77 (28JUN1985 12:00:00)-Water Temperature (C)]]*OO[[#This Row],[19]]/SUM(OO[19])</f>
        <v>4.88047658848587E-2</v>
      </c>
      <c r="V245" s="10">
        <f>3/24000000*OO[[#This Row],[78 (28JUN1985 15:00:00)-Water Temperature (C)]]*OO[[#This Row],[20]]</f>
        <v>7.5765641246700002E-2</v>
      </c>
      <c r="W245" s="10">
        <f>3/24000000*OO[[#This Row],[79 (28JUN1985 18:00:00)-Water Temperature (C)]]*OO[[#This Row],[21]]</f>
        <v>6.5000872559999992E-2</v>
      </c>
      <c r="X245" s="10">
        <f>3/24000000*OO[[#This Row],[80 (28JUN1985 21:00:00)-Water Temperature (C)]]*OO[[#This Row],[22]]</f>
        <v>3.3654051458775001E-2</v>
      </c>
      <c r="Y245" s="10">
        <f>3/24000000*OO[[#This Row],[81 (29JUN1985 00:00:00)-Water Temperature (C)]]*OO[[#This Row],[23]]</f>
        <v>1.1453275809627501E-2</v>
      </c>
      <c r="Z245" s="10">
        <f>3/24000000*OO[[#This Row],[82 (29JUN1985 03:00:00)-Water Temperature (C)]]*OO[[#This Row],[24]]</f>
        <v>2.7511903516949997E-3</v>
      </c>
      <c r="AA245" s="10">
        <f>3/24000000*OO[[#This Row],[83 (29JUN1985 06:00:00)-Water Temperature (C)]]*OO[[#This Row],[25]]</f>
        <v>5.2443697456250001E-4</v>
      </c>
      <c r="AB245" s="10">
        <f>3/24000000*OO[[#This Row],[84 (29JUN1985 09:00:00)-Water Temperature (C)]]*OO[[#This Row],[26]]</f>
        <v>1.14804120537E-4</v>
      </c>
      <c r="AC245" s="10">
        <f>3/24000000*OO[[#This Row],[85 (29JUN1985 12:00:00)-Water Temperature (C)]]*OO[[#This Row],[27]]</f>
        <v>5.1077864809687498E-5</v>
      </c>
      <c r="AD245" s="10">
        <f>3/24000000*OO[[#This Row],[86 (29JUN1985 15:00:00)-Water Temperature (C)]]*OO[[#This Row],[28]]</f>
        <v>4.0528966005699994E-5</v>
      </c>
      <c r="AE245" s="10">
        <f>3/24000000*OO[[#This Row],[88 (29JUN1985 21:00:00)-Water Temperature (C)]]*OO[[#This Row],[30]]</f>
        <v>3.552548749555E-5</v>
      </c>
      <c r="AF245" s="10">
        <f>3/24000000*OO[[#This Row],[88 (29JUN1985 21:00:00)-Water Temperature (C)]]*OO[[#This Row],[30]]</f>
        <v>3.552548749555E-5</v>
      </c>
      <c r="AG245" s="10">
        <f>3/24000000*OO[[#This Row],[89 (30JUN1985 00:00:00)-Water Temperature (C)]]*OO[[#This Row],[31]]</f>
        <v>3.3343358020449993E-5</v>
      </c>
      <c r="AH245" s="10">
        <f>3/24000000*OO[[#This Row],[90 (30JUN1985 03:00:00)-Water Temperature (C)]]*OO[[#This Row],[32]]</f>
        <v>3.0954734854599997E-5</v>
      </c>
      <c r="AI245" s="10">
        <f>3/24000000*OO[[#This Row],[91 (30JUN1985 06:00:00)-Water Temperature (C)]]*OO[[#This Row],[33]]</f>
        <v>2.8642279933849997E-5</v>
      </c>
      <c r="AJ245" s="10">
        <f>3/24000000*OO[[#This Row],[92 (30JUN1985 09:00:00)-Water Temperature (C)]]*OO[[#This Row],[34]]</f>
        <v>2.7265312720800001E-5</v>
      </c>
      <c r="AK245" s="10">
        <f>3/24000000*OO[[#This Row],[93 (30JUN1985 12:00:00)-Water Temperature (C)]]*OO[[#This Row],[35]]</f>
        <v>2.60014340837625E-5</v>
      </c>
      <c r="AL245" s="10">
        <f>3/24000000*OO[[#This Row],[94 (30JUN1985 15:00:00)-Water Temperature (C)]]*OO[[#This Row],[36]]</f>
        <v>2.5403918815687499E-5</v>
      </c>
      <c r="AM245" s="10">
        <f>3/24000000*OO[[#This Row],[95 (30JUN1985 18:00:00)-Water Temperature (C)]]*OO[[#This Row],[37]]</f>
        <v>2.6070657401249997E-5</v>
      </c>
      <c r="AN245" s="10">
        <f>3/24000000*OO[[#This Row],[96 (30JUN1985 21:00:00)-Water Temperature (C)]]*OO[[#This Row],[38]]</f>
        <v>2.7129398641137499E-5</v>
      </c>
      <c r="AO245" s="10">
        <f>3/24000000*OO[[#This Row],[97 (01JUL1985 00:00:00)-Water Temperature (C)]]*OO[[#This Row],[39]]</f>
        <v>2.7722496738399999E-5</v>
      </c>
      <c r="AP245" s="10">
        <f>3/24000000*OO[[#This Row],[98 (01JUL1985 03:00:00)-Water Temperature (C)]]*OO[[#This Row],[40]]</f>
        <v>2.7808318854212499E-5</v>
      </c>
      <c r="AQ245" s="10">
        <f>3/24000000*OO[[#This Row],[99 (01JUL1985 06:00:00)-Water Temperature (C)]]*OO[[#This Row],[41]]</f>
        <v>2.72840103524375E-5</v>
      </c>
      <c r="AR245" s="10">
        <f>3/24000000*OO[[#This Row],[100 (01JUL1985 09:00:00)-Water Temperature (C)]]*OO[[#This Row],[42]]</f>
        <v>2.6802043183375002E-5</v>
      </c>
      <c r="AS245" s="10">
        <f>3/24000000*OO[[#This Row],[101 (01JUL1985 12:00:00)-Water Temperature (C)]]*OO[[#This Row],[43]]</f>
        <v>2.59497819280875E-5</v>
      </c>
      <c r="AT245" s="10">
        <f>3/24000000*OO[[#This Row],[102 (01JUL1985 15:00:00)-Water Temperature (C)]]*OO[[#This Row],[44]]</f>
        <v>2.4629119545375E-5</v>
      </c>
      <c r="AU245" s="10">
        <f>3/24000000*OO[[#This Row],[103 (01JUL1985 18:00:00)-Water Temperature (C)]]*OO[[#This Row],[45]]</f>
        <v>2.3162029279117494E-5</v>
      </c>
      <c r="AV245" s="10">
        <f>3/24000000*OO[[#This Row],[104 (01JUL1985 21:00:00)-Water Temperature (C)]]*OO[[#This Row],[46]]</f>
        <v>2.1274893650969997E-5</v>
      </c>
      <c r="AW245" s="10">
        <f>3/24000000*OO[[#This Row],[105 (02JUL1985 00:00:00)-Water Temperature (C)]]*OO[[#This Row],[47]]</f>
        <v>1.9324077112800005E-5</v>
      </c>
      <c r="AX245" s="10">
        <f>3/24000000*OO[[#This Row],[106 (02JUL1985 03:00:00)-Water Temperature (C)]]*OO[[#This Row],[48]]</f>
        <v>1.7636654167100001E-5</v>
      </c>
      <c r="AY245" s="10">
        <f>3/24000000*OO[[#This Row],[107 (02JUL1985 06:00:00)-Water Temperature (C)]]*OO[[#This Row],[49]]</f>
        <v>1.62463604330125E-5</v>
      </c>
      <c r="AZ245" s="10">
        <f>3/24000000*OO[[#This Row],[108 (02JUL1985 09:00:00)-Water Temperature (C)]]*OO[[#This Row],[50]]</f>
        <v>1.5027930130549999E-5</v>
      </c>
      <c r="BA245" s="10">
        <f>3/24000000*OO[[#This Row],[109 (02JUL1985 12:00:00)-Water Temperature (C)]]*OO[[#This Row],[51]]</f>
        <v>1.4063575702173749E-5</v>
      </c>
      <c r="BB245" s="10">
        <f>3/24000000*OO[[#This Row],[110 (02JUL1985 15:00:00)-Water Temperature (C)]]*OO[[#This Row],[52]]</f>
        <v>1.2981709856188751E-5</v>
      </c>
      <c r="BC245" s="10">
        <f>3/24000000*OO[[#This Row],[111 (02JUL1985 18:00:00)-Water Temperature (C)]]*OO[[#This Row],[53]]</f>
        <v>1.186929751700875E-5</v>
      </c>
      <c r="BD245" s="10">
        <f>3/24000000*OO[[#This Row],[112 (02JUL1985 21:00:00)-Water Temperature (C)]]*OO[[#This Row],[54]]</f>
        <v>1.0669417008324999E-5</v>
      </c>
      <c r="BE245" s="10">
        <f>3/24000000*OO[[#This Row],[113 (03JUL1985 00:00:00)-Water Temperature (C)]]*OO[[#This Row],[55]]</f>
        <v>9.6022684400624986E-6</v>
      </c>
      <c r="BF245" s="10">
        <f>3/24000000*OO[[#This Row],[114 (03JUL1985 03:00:00)-Water Temperature (C)]]*OO[[#This Row],[56]]</f>
        <v>8.7005756872087493E-6</v>
      </c>
      <c r="BG245" s="10">
        <f>3/24000000*OO[[#This Row],[115 (03JUL1985 06:00:00)-Water Temperature (C)]]*OO[[#This Row],[57]]</f>
        <v>7.9178829337249991E-6</v>
      </c>
      <c r="BH245" s="10">
        <f>3/24000000*OO[[#This Row],[116 (03JUL1985 09:00:00)-Water Temperature (C)]]*OO[[#This Row],[58]]</f>
        <v>7.2750831236999989E-6</v>
      </c>
      <c r="BI245" s="10">
        <f>3/24000000*OO[[#This Row],[117 (03JUL1985 12:00:00)-Water Temperature (C)]]*OO[[#This Row],[59]]</f>
        <v>6.753785634227501E-6</v>
      </c>
      <c r="BJ245" s="10">
        <f>3/24000000*OO[[#This Row],[118 (03JUL1985 15:00:00)-Water Temperature (C)]]*OO[[#This Row],[60]]</f>
        <v>6.1996494456562502E-6</v>
      </c>
      <c r="BK245" s="10">
        <f>3/24000000*OO[[#This Row],[119 (03JUL1985 18:00:00)-Water Temperature (C)]]*OO[[#This Row],[61]]</f>
        <v>5.6455760897587499E-6</v>
      </c>
      <c r="BL245" s="10">
        <f>3/24000000*OO[[#This Row],[120 (03JUL1985 21:00:00)-Water Temperature (C)]]*OO[[#This Row],[62]]</f>
        <v>4.963883545005E-6</v>
      </c>
      <c r="BM245" s="10">
        <f>3/24000000*OO[[#This Row],[121 (04JUL1985 00:00:00)-Water Temperature (C)]]*OO[[#This Row],[63]]</f>
        <v>4.2918387110850002E-6</v>
      </c>
      <c r="BN245" s="10">
        <f>3/24000000*OO[[#This Row],[122 (04JUL1985 03:00:00)-Water Temperature (C)]]*OO[[#This Row],[64]]</f>
        <v>3.70535681893125E-6</v>
      </c>
      <c r="BO245" s="10">
        <f>3/24000000*OO[[#This Row],[123 (04JUL1985 06:00:00)-Water Temperature (C)]]*OO[[#This Row],[65]]</f>
        <v>3.1950963284850004E-6</v>
      </c>
      <c r="BP245" s="10">
        <f>3/24000000*OO[[#This Row],[124 (04JUL1985 09:00:00)-Water Temperature (C)]]*OO[[#This Row],[66]]</f>
        <v>2.810977143715E-6</v>
      </c>
      <c r="BQ245" s="10">
        <f>3/24000000*OO[[#This Row],[125 (04JUL1985 12:00:00)-Water Temperature (C)]]*OO[[#This Row],[67]]</f>
        <v>2.4266922258950001E-6</v>
      </c>
      <c r="BR245" s="10">
        <f>3/24000000*OO[[#This Row],[126 (04JUL1985 15:00:00)-Water Temperature (C)]]*OO[[#This Row],[68]]</f>
        <v>2.0331715163725E-6</v>
      </c>
      <c r="BS245" s="10">
        <f>3/24000000*OO[[#This Row],[127 (04JUL1985 18:00:00)-Water Temperature (C)]]*OO[[#This Row],[69]]</f>
        <v>1.6818603299999998E-6</v>
      </c>
      <c r="BT245" s="10">
        <f>3/24000000*OO[[#This Row],[128 (04JUL1985 21:00:00)-Water Temperature (C)]]*OO[[#This Row],[70]]</f>
        <v>1.3620434189639999E-6</v>
      </c>
      <c r="BU245" s="10">
        <f>3/24000000*OO[[#This Row],[129 (05JUL1985 00:00:00)-Water Temperature (C)]]*OO[[#This Row],[71]]</f>
        <v>1.0959084188487497E-6</v>
      </c>
      <c r="BV245" s="10">
        <f>3/24000000*OO[[#This Row],[130 (05JUL1985 03:00:00)-Water Temperature (C)]]*OO[[#This Row],[72]]</f>
        <v>9.0874133070187509E-7</v>
      </c>
      <c r="BW245" s="10">
        <f>3/24000000*OO[[#This Row],[131 (05JUL1985 06:00:00)-Water Temperature (C)]]*OO[[#This Row],[73]]</f>
        <v>7.8535803206587496E-7</v>
      </c>
      <c r="BX245" s="10">
        <f>3/24000000*OO[[#This Row],[132 (05JUL1985 09:00:00)-Water Temperature (C)]]*OO[[#This Row],[74]]</f>
        <v>7.2747498410437491E-7</v>
      </c>
      <c r="BY245" s="10">
        <f>3/24000000*OO[[#This Row],[133 (05JUL1985 12:00:00)-Water Temperature (C)]]*OO[[#This Row],[75]]</f>
        <v>6.91383298152E-7</v>
      </c>
      <c r="BZ245" s="10">
        <f>3/24000000*OO[[#This Row],[134 (05JUL1985 15:00:00)-Water Temperature (C)]]*OO[[#This Row],[76]]</f>
        <v>6.6042501677100006E-7</v>
      </c>
      <c r="CA245" s="10">
        <f>3/24000000*OO[[#This Row],[135 (05JUL1985 18:00:00)-Water Temperature (C)]]*OO[[#This Row],[77]]</f>
        <v>6.2455885004950001E-7</v>
      </c>
      <c r="CB245" s="10">
        <f>3/24000000*OO[[#This Row],[136 (05JUL1985 21:00:00)-Water Temperature (C)]]*OO[[#This Row],[78]]</f>
        <v>5.7205118730812502E-7</v>
      </c>
      <c r="CC245" s="10">
        <f>3/24000000*OO[[#This Row],[137 (06JUL1985 00:00:00)-Water Temperature (C)]]*OO[[#This Row],[79]]</f>
        <v>5.164429319705001E-7</v>
      </c>
      <c r="CD245" s="10">
        <f>3/24000000*OO[[#This Row],[138 (06JUL1985 03:00:00)-Water Temperature (C)]]*OO[[#This Row],[80]]</f>
        <v>4.7189333521825E-7</v>
      </c>
      <c r="CE245" s="10">
        <f>3/24000000*OO[[#This Row],[139 (06JUL1985 06:00:00)-Water Temperature (C)]]*OO[[#This Row],[81]]</f>
        <v>4.4217449812799997E-7</v>
      </c>
      <c r="CF245" s="10">
        <f>3/24000000*OO[[#This Row],[140 (06JUL1985 09:00:00)-Water Temperature (C)]]*OO[[#This Row],[82]]</f>
        <v>4.3726159670399995E-7</v>
      </c>
      <c r="CG245" s="10">
        <f>3/24000000*OO[[#This Row],[141 (06JUL1985 12:00:00)-Water Temperature (C)]]*OO[[#This Row],[83]]</f>
        <v>4.3714091950912499E-7</v>
      </c>
      <c r="CH245" s="10">
        <f>3/24000000*OO[[#This Row],[142 (06JUL1985 15:00:00)-Water Temperature (C)]]*OO[[#This Row],[84]]</f>
        <v>4.3542962509199995E-7</v>
      </c>
      <c r="CI245" s="10">
        <f>3/24000000*OO[[#This Row],[143 (06JUL1985 18:00:00)-Water Temperature (C)]]*OO[[#This Row],[85]]</f>
        <v>4.2569570373599999E-7</v>
      </c>
      <c r="CJ245" s="10">
        <f>3/24000000*OO[[#This Row],[144 (06JUL1985 21:00:00)-Water Temperature (C)]]*OO[[#This Row],[86]]</f>
        <v>4.0320932459999998E-7</v>
      </c>
      <c r="CK245" s="10">
        <f>3/24000000*OO[[#This Row],[145 (07JUL1985 00:00:00)-Water Temperature (C)]]*OO[[#This Row],[87]]</f>
        <v>3.7483594973E-7</v>
      </c>
      <c r="CL245" s="10">
        <f>3/24000000*OO[[#This Row],[146 (07JUL1985 03:00:00)-Water Temperature (C)]]*OO[[#This Row],[88]]</f>
        <v>3.5120707443112501E-7</v>
      </c>
      <c r="CM245" s="10">
        <f>3/24000000*OO[[#This Row],[147 (07JUL1985 06:00:00)-Water Temperature (C)]]*OO[[#This Row],[89]]</f>
        <v>3.3619463925299994E-7</v>
      </c>
      <c r="CN245" s="10">
        <f>3/24000000*OO[[#This Row],[148 (07JUL1985 09:00:00)-Water Temperature (C)]]*OO[[#This Row],[90]]</f>
        <v>3.3603971751750004E-7</v>
      </c>
      <c r="CO245" s="10">
        <f>3/24000000*OO[[#This Row],[149 (07JUL1985 12:00:00)-Water Temperature (C)]]*OO[[#This Row],[91]]</f>
        <v>3.3185693583000002E-7</v>
      </c>
      <c r="CP245" s="10">
        <f>3/24000000*OO[[#This Row],[150 (07JUL1985 15:00:00)-Water Temperature (C)]]*OO[[#This Row],[92]]</f>
        <v>3.33096041838E-7</v>
      </c>
      <c r="CQ245" s="10">
        <f>3/24000000*OO[[#This Row],[151 (07JUL1985 18:00:00)-Water Temperature (C)]]*OO[[#This Row],[93]]</f>
        <v>3.2787978178199998E-7</v>
      </c>
      <c r="CR245" s="10">
        <f>3/24000000*OO[[#This Row],[152 (07JUL1985 21:00:00)-Water Temperature (C)]]*OO[[#This Row],[94]]</f>
        <v>3.1402567819975002E-7</v>
      </c>
      <c r="CS245" s="10">
        <f>3/24000000*OO[[#This Row],[153 (08JUL1985 00:00:00)-Water Temperature (C)]]*OO[[#This Row],[95]]</f>
        <v>2.9564510037750002E-7</v>
      </c>
      <c r="CT245" s="10">
        <f>3/24000000*OO[[#This Row],[154 (08JUL1985 03:00:00)-Water Temperature (C)]]*OO[[#This Row],[96]]</f>
        <v>2.78399504657625E-7</v>
      </c>
      <c r="CU245" s="10">
        <f>3/24000000*OO[[#This Row],[155 (08JUL1985 06:00:00)-Water Temperature (C)]]*OO[[#This Row],[97]]</f>
        <v>2.6778177483412502E-7</v>
      </c>
      <c r="CV245" s="10">
        <f>3/24000000*OO[[#This Row],[156 (08JUL1985 09:00:00)-Water Temperature (C)]]*OO[[#This Row],[98]]</f>
        <v>2.7005159900699998E-7</v>
      </c>
      <c r="CW245" s="10">
        <f>3/24000000*OO[[#This Row],[157 (08JUL1985 12:00:00)-Water Temperature (C)]]*OO[[#This Row],[99]]</f>
        <v>2.7489161401487504E-7</v>
      </c>
    </row>
    <row r="246" spans="1:101" x14ac:dyDescent="0.35">
      <c r="A246" t="s">
        <v>252</v>
      </c>
      <c r="B246">
        <v>898.05359999999996</v>
      </c>
      <c r="C246" s="10">
        <f>3/24*OO[[#This Row],[59 (26JUN1985 06:00:00)-Water Temperature (C)]]*OO[[#This Row],[1]]/SUM(OO[1])</f>
        <v>0</v>
      </c>
      <c r="D246" s="10">
        <f>3/24*OO[[#This Row],[60 (26JUN1985 09:00:00)-Water Temperature (C)]]*OO[[#This Row],[2]]/SUM(OO[2])</f>
        <v>0</v>
      </c>
      <c r="E246" s="10">
        <f>3/24*OO[[#This Row],[61 (26JUN1985 12:00:00)-Water Temperature (C)]]*OO[[#This Row],[3]]/SUM(OO[3])</f>
        <v>0</v>
      </c>
      <c r="F246" s="10">
        <f>3/24*OO[[#This Row],[62 (26JUN1985 15:00:00)-Water Temperature (C)]]*OO[[#This Row],[4]]/SUM(OO[4])</f>
        <v>0</v>
      </c>
      <c r="G246" s="10">
        <f>3/24*OO[[#This Row],[63 (26JUN1985 18:00:00)-Water Temperature (C)]]*OO[[#This Row],[5]]/SUM(OO[5])</f>
        <v>0</v>
      </c>
      <c r="H246" s="10">
        <f>3/24*OO[[#This Row],[64 (26JUN1985 21:00:00)-Water Temperature (C)]]*OO[[#This Row],[6]]/SUM(OO[6])</f>
        <v>0</v>
      </c>
      <c r="I246" s="10">
        <f>3/24*OO[[#This Row],[65 (27JUN1985 00:00:00)-Water Temperature (C)]]*OO[[#This Row],[7]]/SUM(OO[7])</f>
        <v>0</v>
      </c>
      <c r="J246" s="10">
        <f>3/24*OO[[#This Row],[66 (27JUN1985 03:00:00)-Water Temperature (C)]]*OO[[#This Row],[8]]/SUM(OO[8])</f>
        <v>0</v>
      </c>
      <c r="K246" s="10">
        <f>3/24*OO[[#This Row],[67 (27JUN1985 06:00:00)-Water Temperature (C)]]*OO[[#This Row],[9]]/SUM(OO[9])</f>
        <v>0</v>
      </c>
      <c r="L246" s="10">
        <f>3/24*OO[[#This Row],[68 (27JUN1985 09:00:00)-Water Temperature (C)]]*OO[[#This Row],[10]]/SUM(OO[10])</f>
        <v>0</v>
      </c>
      <c r="M246" s="10">
        <f>3/24*OO[[#This Row],[69 (27JUN1985 12:00:00)-Water Temperature (C)]]*OO[[#This Row],[11]]/SUM(OO[11])</f>
        <v>2.0892148901895726E-35</v>
      </c>
      <c r="N246" s="10">
        <f>3/24*OO[[#This Row],[70 (27JUN1985 15:00:00)-Water Temperature (C)]]*OO[[#This Row],[12]]/SUM(OO[12])</f>
        <v>7.6195506661560967E-23</v>
      </c>
      <c r="O246" s="10">
        <f>3/24*OO[[#This Row],[71 (27JUN1985 18:00:00)-Water Temperature (C)]]*OO[[#This Row],[13]]/SUM(OO[13])</f>
        <v>2.6750990824249043E-14</v>
      </c>
      <c r="P246" s="10">
        <f>3/24*OO[[#This Row],[72 (27JUN1985 21:00:00)-Water Temperature (C)]]*OO[[#This Row],[14]]/SUM(OO[14])</f>
        <v>1.4518175755943678E-9</v>
      </c>
      <c r="Q246" s="10">
        <f>3/24*OO[[#This Row],[73 (28JUN1985 00:00:00)-Water Temperature (C)]]*OO[[#This Row],[15]]/SUM(OO[15])</f>
        <v>9.3781839941752549E-7</v>
      </c>
      <c r="R246" s="10">
        <f>3/24*OO[[#This Row],[74 (28JUN1985 03:00:00)-Water Temperature (C)]]*OO[[#This Row],[16]]/SUM(OO[16])</f>
        <v>8.4242726161715649E-5</v>
      </c>
      <c r="S246" s="10">
        <f>3/24*OO[[#This Row],[75 (28JUN1985 06:00:00)-Water Temperature (C)]]*OO[[#This Row],[17]]/SUM(OO[17])</f>
        <v>1.9050739955768254E-3</v>
      </c>
      <c r="T246" s="10">
        <f>3/24*OO[[#This Row],[76 (28JUN1985 09:00:00)-Water Temperature (C)]]*OO[[#This Row],[18]]/SUM(OO[18])</f>
        <v>1.5114774447537949E-2</v>
      </c>
      <c r="U246" s="10">
        <f>3/24*OO[[#This Row],[77 (28JUN1985 12:00:00)-Water Temperature (C)]]*OO[[#This Row],[19]]/SUM(OO[19])</f>
        <v>5.0612696943710886E-2</v>
      </c>
      <c r="V246" s="10">
        <f>3/24000000*OO[[#This Row],[78 (28JUN1985 15:00:00)-Water Temperature (C)]]*OO[[#This Row],[20]]</f>
        <v>8.3692329843037497E-2</v>
      </c>
      <c r="W246" s="10">
        <f>3/24000000*OO[[#This Row],[79 (28JUN1985 18:00:00)-Water Temperature (C)]]*OO[[#This Row],[21]]</f>
        <v>7.5862393801800002E-2</v>
      </c>
      <c r="X246" s="10">
        <f>3/24000000*OO[[#This Row],[80 (28JUN1985 21:00:00)-Water Temperature (C)]]*OO[[#This Row],[22]]</f>
        <v>4.1232643949500006E-2</v>
      </c>
      <c r="Y246" s="10">
        <f>3/24000000*OO[[#This Row],[81 (29JUN1985 00:00:00)-Water Temperature (C)]]*OO[[#This Row],[23]]</f>
        <v>1.4636619792858749E-2</v>
      </c>
      <c r="Z246" s="10">
        <f>3/24000000*OO[[#This Row],[82 (29JUN1985 03:00:00)-Water Temperature (C)]]*OO[[#This Row],[24]]</f>
        <v>3.6421362071650002E-3</v>
      </c>
      <c r="AA246" s="10">
        <f>3/24000000*OO[[#This Row],[83 (29JUN1985 06:00:00)-Water Temperature (C)]]*OO[[#This Row],[25]]</f>
        <v>7.0618933289474982E-4</v>
      </c>
      <c r="AB246" s="10">
        <f>3/24000000*OO[[#This Row],[84 (29JUN1985 09:00:00)-Water Temperature (C)]]*OO[[#This Row],[26]]</f>
        <v>1.4822118820998753E-4</v>
      </c>
      <c r="AC246" s="10">
        <f>3/24000000*OO[[#This Row],[85 (29JUN1985 12:00:00)-Water Temperature (C)]]*OO[[#This Row],[27]]</f>
        <v>6.0150075960199995E-5</v>
      </c>
      <c r="AD246" s="10">
        <f>3/24000000*OO[[#This Row],[86 (29JUN1985 15:00:00)-Water Temperature (C)]]*OO[[#This Row],[28]]</f>
        <v>4.5984573377337497E-5</v>
      </c>
      <c r="AE246" s="10">
        <f>3/24000000*OO[[#This Row],[88 (29JUN1985 21:00:00)-Water Temperature (C)]]*OO[[#This Row],[30]]</f>
        <v>3.9878544720637493E-5</v>
      </c>
      <c r="AF246" s="10">
        <f>3/24000000*OO[[#This Row],[88 (29JUN1985 21:00:00)-Water Temperature (C)]]*OO[[#This Row],[30]]</f>
        <v>3.9878544720637493E-5</v>
      </c>
      <c r="AG246" s="10">
        <f>3/24000000*OO[[#This Row],[89 (30JUN1985 00:00:00)-Water Temperature (C)]]*OO[[#This Row],[31]]</f>
        <v>3.7405834733475008E-5</v>
      </c>
      <c r="AH246" s="10">
        <f>3/24000000*OO[[#This Row],[90 (30JUN1985 03:00:00)-Water Temperature (C)]]*OO[[#This Row],[32]]</f>
        <v>3.4745288553550005E-5</v>
      </c>
      <c r="AI246" s="10">
        <f>3/24000000*OO[[#This Row],[91 (30JUN1985 06:00:00)-Water Temperature (C)]]*OO[[#This Row],[33]]</f>
        <v>3.21514565568E-5</v>
      </c>
      <c r="AJ246" s="10">
        <f>3/24000000*OO[[#This Row],[92 (30JUN1985 09:00:00)-Water Temperature (C)]]*OO[[#This Row],[34]]</f>
        <v>3.0587708083125002E-5</v>
      </c>
      <c r="AK246" s="10">
        <f>3/24000000*OO[[#This Row],[93 (30JUN1985 12:00:00)-Water Temperature (C)]]*OO[[#This Row],[35]]</f>
        <v>2.9113687462649995E-5</v>
      </c>
      <c r="AL246" s="10">
        <f>3/24000000*OO[[#This Row],[94 (30JUN1985 15:00:00)-Water Temperature (C)]]*OO[[#This Row],[36]]</f>
        <v>2.8298078805599994E-5</v>
      </c>
      <c r="AM246" s="10">
        <f>3/24000000*OO[[#This Row],[95 (30JUN1985 18:00:00)-Water Temperature (C)]]*OO[[#This Row],[37]]</f>
        <v>2.8836875507199998E-5</v>
      </c>
      <c r="AN246" s="10">
        <f>3/24000000*OO[[#This Row],[96 (30JUN1985 21:00:00)-Water Temperature (C)]]*OO[[#This Row],[38]]</f>
        <v>2.9879870064362496E-5</v>
      </c>
      <c r="AO246" s="10">
        <f>3/24000000*OO[[#This Row],[97 (01JUL1985 00:00:00)-Water Temperature (C)]]*OO[[#This Row],[39]]</f>
        <v>3.0502086722750001E-5</v>
      </c>
      <c r="AP246" s="10">
        <f>3/24000000*OO[[#This Row],[98 (01JUL1985 03:00:00)-Water Temperature (C)]]*OO[[#This Row],[40]]</f>
        <v>3.0622569818749998E-5</v>
      </c>
      <c r="AQ246" s="10">
        <f>3/24000000*OO[[#This Row],[99 (01JUL1985 06:00:00)-Water Temperature (C)]]*OO[[#This Row],[41]]</f>
        <v>3.0099025160049999E-5</v>
      </c>
      <c r="AR246" s="10">
        <f>3/24000000*OO[[#This Row],[100 (01JUL1985 09:00:00)-Water Temperature (C)]]*OO[[#This Row],[42]]</f>
        <v>2.9616293349099998E-5</v>
      </c>
      <c r="AS246" s="10">
        <f>3/24000000*OO[[#This Row],[101 (01JUL1985 12:00:00)-Water Temperature (C)]]*OO[[#This Row],[43]]</f>
        <v>2.86844165819E-5</v>
      </c>
      <c r="AT246" s="10">
        <f>3/24000000*OO[[#This Row],[102 (01JUL1985 15:00:00)-Water Temperature (C)]]*OO[[#This Row],[44]]</f>
        <v>2.7227030265000001E-5</v>
      </c>
      <c r="AU246" s="10">
        <f>3/24000000*OO[[#This Row],[103 (01JUL1985 18:00:00)-Water Temperature (C)]]*OO[[#This Row],[45]]</f>
        <v>2.5599346481399995E-5</v>
      </c>
      <c r="AV246" s="10">
        <f>3/24000000*OO[[#This Row],[104 (01JUL1985 21:00:00)-Water Temperature (C)]]*OO[[#This Row],[46]]</f>
        <v>2.348629111428375E-5</v>
      </c>
      <c r="AW246" s="10">
        <f>3/24000000*OO[[#This Row],[105 (02JUL1985 00:00:00)-Water Temperature (C)]]*OO[[#This Row],[47]]</f>
        <v>2.1297927391215003E-5</v>
      </c>
      <c r="AX246" s="10">
        <f>3/24000000*OO[[#This Row],[106 (02JUL1985 03:00:00)-Water Temperature (C)]]*OO[[#This Row],[48]]</f>
        <v>1.9399193267999998E-5</v>
      </c>
      <c r="AY246" s="10">
        <f>3/24000000*OO[[#This Row],[107 (02JUL1985 06:00:00)-Water Temperature (C)]]*OO[[#This Row],[49]]</f>
        <v>1.7843148996783751E-5</v>
      </c>
      <c r="AZ246" s="10">
        <f>3/24000000*OO[[#This Row],[108 (02JUL1985 09:00:00)-Water Temperature (C)]]*OO[[#This Row],[50]]</f>
        <v>1.6497036403765E-5</v>
      </c>
      <c r="BA246" s="10">
        <f>3/24000000*OO[[#This Row],[109 (02JUL1985 12:00:00)-Water Temperature (C)]]*OO[[#This Row],[51]]</f>
        <v>1.5436290696449997E-5</v>
      </c>
      <c r="BB246" s="10">
        <f>3/24000000*OO[[#This Row],[110 (02JUL1985 15:00:00)-Water Temperature (C)]]*OO[[#This Row],[52]]</f>
        <v>1.4242884643724999E-5</v>
      </c>
      <c r="BC246" s="10">
        <f>3/24000000*OO[[#This Row],[111 (02JUL1985 18:00:00)-Water Temperature (C)]]*OO[[#This Row],[53]]</f>
        <v>1.3039436459036247E-5</v>
      </c>
      <c r="BD246" s="10">
        <f>3/24000000*OO[[#This Row],[112 (02JUL1985 21:00:00)-Water Temperature (C)]]*OO[[#This Row],[54]]</f>
        <v>1.171843642932625E-5</v>
      </c>
      <c r="BE246" s="10">
        <f>3/24000000*OO[[#This Row],[113 (03JUL1985 00:00:00)-Water Temperature (C)]]*OO[[#This Row],[55]]</f>
        <v>1.0536363184044999E-5</v>
      </c>
      <c r="BF246" s="10">
        <f>3/24000000*OO[[#This Row],[114 (03JUL1985 03:00:00)-Water Temperature (C)]]*OO[[#This Row],[56]]</f>
        <v>9.5346983172225004E-6</v>
      </c>
      <c r="BG246" s="10">
        <f>3/24000000*OO[[#This Row],[115 (03JUL1985 06:00:00)-Water Temperature (C)]]*OO[[#This Row],[57]]</f>
        <v>8.6717215906987506E-6</v>
      </c>
      <c r="BH246" s="10">
        <f>3/24000000*OO[[#This Row],[116 (03JUL1985 09:00:00)-Water Temperature (C)]]*OO[[#This Row],[58]]</f>
        <v>7.9684980041149991E-6</v>
      </c>
      <c r="BI246" s="10">
        <f>3/24000000*OO[[#This Row],[117 (03JUL1985 12:00:00)-Water Temperature (C)]]*OO[[#This Row],[59]]</f>
        <v>7.4078582539500007E-6</v>
      </c>
      <c r="BJ246" s="10">
        <f>3/24000000*OO[[#This Row],[118 (03JUL1985 15:00:00)-Water Temperature (C)]]*OO[[#This Row],[60]]</f>
        <v>6.8106057336749997E-6</v>
      </c>
      <c r="BK246" s="10">
        <f>3/24000000*OO[[#This Row],[119 (03JUL1985 18:00:00)-Water Temperature (C)]]*OO[[#This Row],[61]]</f>
        <v>6.2148175293225007E-6</v>
      </c>
      <c r="BL246" s="10">
        <f>3/24000000*OO[[#This Row],[120 (03JUL1985 21:00:00)-Water Temperature (C)]]*OO[[#This Row],[62]]</f>
        <v>5.4723701073937496E-6</v>
      </c>
      <c r="BM246" s="10">
        <f>3/24000000*OO[[#This Row],[121 (04JUL1985 00:00:00)-Water Temperature (C)]]*OO[[#This Row],[63]]</f>
        <v>4.7337312274199996E-6</v>
      </c>
      <c r="BN246" s="10">
        <f>3/24000000*OO[[#This Row],[122 (04JUL1985 03:00:00)-Water Temperature (C)]]*OO[[#This Row],[64]]</f>
        <v>4.0873990195625001E-6</v>
      </c>
      <c r="BO246" s="10">
        <f>3/24000000*OO[[#This Row],[123 (04JUL1985 06:00:00)-Water Temperature (C)]]*OO[[#This Row],[65]]</f>
        <v>3.5257845439374992E-6</v>
      </c>
      <c r="BP246" s="10">
        <f>3/24000000*OO[[#This Row],[124 (04JUL1985 09:00:00)-Water Temperature (C)]]*OO[[#This Row],[66]]</f>
        <v>3.1068792316274998E-6</v>
      </c>
      <c r="BQ246" s="10">
        <f>3/24000000*OO[[#This Row],[125 (04JUL1985 12:00:00)-Water Temperature (C)]]*OO[[#This Row],[67]]</f>
        <v>2.6910336890249996E-6</v>
      </c>
      <c r="BR246" s="10">
        <f>3/24000000*OO[[#This Row],[126 (04JUL1985 15:00:00)-Water Temperature (C)]]*OO[[#This Row],[68]]</f>
        <v>2.2607645345655003E-6</v>
      </c>
      <c r="BS246" s="10">
        <f>3/24000000*OO[[#This Row],[127 (04JUL1985 18:00:00)-Water Temperature (C)]]*OO[[#This Row],[69]]</f>
        <v>1.87384610231E-6</v>
      </c>
      <c r="BT246" s="10">
        <f>3/24000000*OO[[#This Row],[128 (04JUL1985 21:00:00)-Water Temperature (C)]]*OO[[#This Row],[70]]</f>
        <v>1.5172696706545E-6</v>
      </c>
      <c r="BU246" s="10">
        <f>3/24000000*OO[[#This Row],[129 (05JUL1985 00:00:00)-Water Temperature (C)]]*OO[[#This Row],[71]]</f>
        <v>1.2165974776226251E-6</v>
      </c>
      <c r="BV246" s="10">
        <f>3/24000000*OO[[#This Row],[130 (05JUL1985 03:00:00)-Water Temperature (C)]]*OO[[#This Row],[72]]</f>
        <v>1.0045953747033751E-6</v>
      </c>
      <c r="BW246" s="10">
        <f>3/24000000*OO[[#This Row],[131 (05JUL1985 06:00:00)-Water Temperature (C)]]*OO[[#This Row],[73]]</f>
        <v>8.6421457299299996E-7</v>
      </c>
      <c r="BX246" s="10">
        <f>3/24000000*OO[[#This Row],[132 (05JUL1985 09:00:00)-Water Temperature (C)]]*OO[[#This Row],[74]]</f>
        <v>7.9815794910912481E-7</v>
      </c>
      <c r="BY246" s="10">
        <f>3/24000000*OO[[#This Row],[133 (05JUL1985 12:00:00)-Water Temperature (C)]]*OO[[#This Row],[75]]</f>
        <v>7.5785097507100001E-7</v>
      </c>
      <c r="BZ246" s="10">
        <f>3/24000000*OO[[#This Row],[134 (05JUL1985 15:00:00)-Water Temperature (C)]]*OO[[#This Row],[76]]</f>
        <v>7.2359556204874996E-7</v>
      </c>
      <c r="CA246" s="10">
        <f>3/24000000*OO[[#This Row],[135 (05JUL1985 18:00:00)-Water Temperature (C)]]*OO[[#This Row],[77]]</f>
        <v>6.8473228499962497E-7</v>
      </c>
      <c r="CB246" s="10">
        <f>3/24000000*OO[[#This Row],[136 (05JUL1985 21:00:00)-Water Temperature (C)]]*OO[[#This Row],[78]]</f>
        <v>6.2739865907399989E-7</v>
      </c>
      <c r="CC246" s="10">
        <f>3/24000000*OO[[#This Row],[137 (06JUL1985 00:00:00)-Water Temperature (C)]]*OO[[#This Row],[79]]</f>
        <v>5.6563785091800003E-7</v>
      </c>
      <c r="CD246" s="10">
        <f>3/24000000*OO[[#This Row],[138 (06JUL1985 03:00:00)-Water Temperature (C)]]*OO[[#This Row],[80]]</f>
        <v>5.1592546340999999E-7</v>
      </c>
      <c r="CE246" s="10">
        <f>3/24000000*OO[[#This Row],[139 (06JUL1985 06:00:00)-Water Temperature (C)]]*OO[[#This Row],[81]]</f>
        <v>4.8219322308625008E-7</v>
      </c>
      <c r="CF246" s="10">
        <f>3/24000000*OO[[#This Row],[140 (06JUL1985 09:00:00)-Water Temperature (C)]]*OO[[#This Row],[82]]</f>
        <v>4.7624184648249999E-7</v>
      </c>
      <c r="CG246" s="10">
        <f>3/24000000*OO[[#This Row],[141 (06JUL1985 12:00:00)-Water Temperature (C)]]*OO[[#This Row],[83]]</f>
        <v>4.7609422480099998E-7</v>
      </c>
      <c r="CH246" s="10">
        <f>3/24000000*OO[[#This Row],[142 (06JUL1985 15:00:00)-Water Temperature (C)]]*OO[[#This Row],[84]]</f>
        <v>4.7474919152699999E-7</v>
      </c>
      <c r="CI246" s="10">
        <f>3/24000000*OO[[#This Row],[143 (06JUL1985 18:00:00)-Water Temperature (C)]]*OO[[#This Row],[85]]</f>
        <v>4.6451053571124997E-7</v>
      </c>
      <c r="CJ246" s="10">
        <f>3/24000000*OO[[#This Row],[144 (06JUL1985 21:00:00)-Water Temperature (C)]]*OO[[#This Row],[86]]</f>
        <v>4.4036184188299994E-7</v>
      </c>
      <c r="CK246" s="10">
        <f>3/24000000*OO[[#This Row],[145 (07JUL1985 00:00:00)-Water Temperature (C)]]*OO[[#This Row],[87]]</f>
        <v>4.0909101796437502E-7</v>
      </c>
      <c r="CL246" s="10">
        <f>3/24000000*OO[[#This Row],[146 (07JUL1985 03:00:00)-Water Temperature (C)]]*OO[[#This Row],[88]]</f>
        <v>3.82788071978125E-7</v>
      </c>
      <c r="CM246" s="10">
        <f>3/24000000*OO[[#This Row],[147 (07JUL1985 06:00:00)-Water Temperature (C)]]*OO[[#This Row],[89]]</f>
        <v>3.6554682723650003E-7</v>
      </c>
      <c r="CN246" s="10">
        <f>3/24000000*OO[[#This Row],[148 (07JUL1985 09:00:00)-Water Temperature (C)]]*OO[[#This Row],[90]]</f>
        <v>3.65006934468E-7</v>
      </c>
      <c r="CO246" s="10">
        <f>3/24000000*OO[[#This Row],[149 (07JUL1985 12:00:00)-Water Temperature (C)]]*OO[[#This Row],[91]]</f>
        <v>3.6037221036799994E-7</v>
      </c>
      <c r="CP246" s="10">
        <f>3/24000000*OO[[#This Row],[150 (07JUL1985 15:00:00)-Water Temperature (C)]]*OO[[#This Row],[92]]</f>
        <v>3.6216883270575004E-7</v>
      </c>
      <c r="CQ246" s="10">
        <f>3/24000000*OO[[#This Row],[151 (07JUL1985 18:00:00)-Water Temperature (C)]]*OO[[#This Row],[93]]</f>
        <v>3.5710397918599993E-7</v>
      </c>
      <c r="CR246" s="10">
        <f>3/24000000*OO[[#This Row],[152 (07JUL1985 21:00:00)-Water Temperature (C)]]*OO[[#This Row],[94]]</f>
        <v>3.4249292543399995E-7</v>
      </c>
      <c r="CS246" s="10">
        <f>3/24000000*OO[[#This Row],[153 (08JUL1985 00:00:00)-Water Temperature (C)]]*OO[[#This Row],[95]]</f>
        <v>3.2238394138612501E-7</v>
      </c>
      <c r="CT246" s="10">
        <f>3/24000000*OO[[#This Row],[154 (08JUL1985 03:00:00)-Water Temperature (C)]]*OO[[#This Row],[96]]</f>
        <v>3.0330567912224997E-7</v>
      </c>
      <c r="CU246" s="10">
        <f>3/24000000*OO[[#This Row],[155 (08JUL1985 06:00:00)-Water Temperature (C)]]*OO[[#This Row],[97]]</f>
        <v>2.9121571043549996E-7</v>
      </c>
      <c r="CV246" s="10">
        <f>3/24000000*OO[[#This Row],[156 (08JUL1985 09:00:00)-Water Temperature (C)]]*OO[[#This Row],[98]]</f>
        <v>2.9348666580999997E-7</v>
      </c>
      <c r="CW246" s="10">
        <f>3/24000000*OO[[#This Row],[157 (08JUL1985 12:00:00)-Water Temperature (C)]]*OO[[#This Row],[99]]</f>
        <v>2.9884980310249997E-7</v>
      </c>
    </row>
    <row r="247" spans="1:101" x14ac:dyDescent="0.35">
      <c r="A247" t="s">
        <v>253</v>
      </c>
      <c r="B247">
        <v>844.40269999999998</v>
      </c>
      <c r="C247" s="10">
        <f>3/24*OO[[#This Row],[59 (26JUN1985 06:00:00)-Water Temperature (C)]]*OO[[#This Row],[1]]/SUM(OO[1])</f>
        <v>0</v>
      </c>
      <c r="D247" s="10">
        <f>3/24*OO[[#This Row],[60 (26JUN1985 09:00:00)-Water Temperature (C)]]*OO[[#This Row],[2]]/SUM(OO[2])</f>
        <v>0</v>
      </c>
      <c r="E247" s="10">
        <f>3/24*OO[[#This Row],[61 (26JUN1985 12:00:00)-Water Temperature (C)]]*OO[[#This Row],[3]]/SUM(OO[3])</f>
        <v>0</v>
      </c>
      <c r="F247" s="10">
        <f>3/24*OO[[#This Row],[62 (26JUN1985 15:00:00)-Water Temperature (C)]]*OO[[#This Row],[4]]/SUM(OO[4])</f>
        <v>0</v>
      </c>
      <c r="G247" s="10">
        <f>3/24*OO[[#This Row],[63 (26JUN1985 18:00:00)-Water Temperature (C)]]*OO[[#This Row],[5]]/SUM(OO[5])</f>
        <v>0</v>
      </c>
      <c r="H247" s="10">
        <f>3/24*OO[[#This Row],[64 (26JUN1985 21:00:00)-Water Temperature (C)]]*OO[[#This Row],[6]]/SUM(OO[6])</f>
        <v>0</v>
      </c>
      <c r="I247" s="10">
        <f>3/24*OO[[#This Row],[65 (27JUN1985 00:00:00)-Water Temperature (C)]]*OO[[#This Row],[7]]/SUM(OO[7])</f>
        <v>0</v>
      </c>
      <c r="J247" s="10">
        <f>3/24*OO[[#This Row],[66 (27JUN1985 03:00:00)-Water Temperature (C)]]*OO[[#This Row],[8]]/SUM(OO[8])</f>
        <v>0</v>
      </c>
      <c r="K247" s="10">
        <f>3/24*OO[[#This Row],[67 (27JUN1985 06:00:00)-Water Temperature (C)]]*OO[[#This Row],[9]]/SUM(OO[9])</f>
        <v>0</v>
      </c>
      <c r="L247" s="10">
        <f>3/24*OO[[#This Row],[68 (27JUN1985 09:00:00)-Water Temperature (C)]]*OO[[#This Row],[10]]/SUM(OO[10])</f>
        <v>0</v>
      </c>
      <c r="M247" s="10">
        <f>3/24*OO[[#This Row],[69 (27JUN1985 12:00:00)-Water Temperature (C)]]*OO[[#This Row],[11]]/SUM(OO[11])</f>
        <v>2.5364875927261048E-36</v>
      </c>
      <c r="N247" s="10">
        <f>3/24*OO[[#This Row],[70 (27JUN1985 15:00:00)-Water Temperature (C)]]*OO[[#This Row],[12]]/SUM(OO[12])</f>
        <v>6.4035713696947099E-24</v>
      </c>
      <c r="O247" s="10">
        <f>3/24*OO[[#This Row],[71 (27JUN1985 18:00:00)-Water Temperature (C)]]*OO[[#This Row],[13]]/SUM(OO[13])</f>
        <v>5.0070803500192482E-15</v>
      </c>
      <c r="P247" s="10">
        <f>3/24*OO[[#This Row],[72 (27JUN1985 21:00:00)-Water Temperature (C)]]*OO[[#This Row],[14]]/SUM(OO[14])</f>
        <v>5.344319766540045E-10</v>
      </c>
      <c r="Q247" s="10">
        <f>3/24*OO[[#This Row],[73 (28JUN1985 00:00:00)-Water Temperature (C)]]*OO[[#This Row],[15]]/SUM(OO[15])</f>
        <v>4.1735579769659002E-7</v>
      </c>
      <c r="R247" s="10">
        <f>3/24*OO[[#This Row],[74 (28JUN1985 03:00:00)-Water Temperature (C)]]*OO[[#This Row],[16]]/SUM(OO[16])</f>
        <v>4.2493520179782632E-5</v>
      </c>
      <c r="S247" s="10">
        <f>3/24*OO[[#This Row],[75 (28JUN1985 06:00:00)-Water Temperature (C)]]*OO[[#This Row],[17]]/SUM(OO[17])</f>
        <v>1.0602996588428559E-3</v>
      </c>
      <c r="T247" s="10">
        <f>3/24*OO[[#This Row],[76 (28JUN1985 09:00:00)-Water Temperature (C)]]*OO[[#This Row],[18]]/SUM(OO[18])</f>
        <v>9.1262477188447464E-3</v>
      </c>
      <c r="U247" s="10">
        <f>3/24*OO[[#This Row],[77 (28JUN1985 12:00:00)-Water Temperature (C)]]*OO[[#This Row],[19]]/SUM(OO[19])</f>
        <v>3.2731713314259135E-2</v>
      </c>
      <c r="V247" s="10">
        <f>3/24000000*OO[[#This Row],[78 (28JUN1985 15:00:00)-Water Temperature (C)]]*OO[[#This Row],[20]]</f>
        <v>5.7445247494687504E-2</v>
      </c>
      <c r="W247" s="10">
        <f>3/24000000*OO[[#This Row],[79 (28JUN1985 18:00:00)-Water Temperature (C)]]*OO[[#This Row],[21]]</f>
        <v>5.4764442236349999E-2</v>
      </c>
      <c r="X247" s="10">
        <f>3/24000000*OO[[#This Row],[80 (28JUN1985 21:00:00)-Water Temperature (C)]]*OO[[#This Row],[22]]</f>
        <v>3.1132441908374997E-2</v>
      </c>
      <c r="Y247" s="10">
        <f>3/24000000*OO[[#This Row],[81 (29JUN1985 00:00:00)-Water Temperature (C)]]*OO[[#This Row],[23]]</f>
        <v>1.1488247064269999E-2</v>
      </c>
      <c r="Z247" s="10">
        <f>3/24000000*OO[[#This Row],[82 (29JUN1985 03:00:00)-Water Temperature (C)]]*OO[[#This Row],[24]]</f>
        <v>2.9540218142987502E-3</v>
      </c>
      <c r="AA247" s="10">
        <f>3/24000000*OO[[#This Row],[83 (29JUN1985 06:00:00)-Water Temperature (C)]]*OO[[#This Row],[25]]</f>
        <v>5.8300183769399998E-4</v>
      </c>
      <c r="AB247" s="10">
        <f>3/24000000*OO[[#This Row],[84 (29JUN1985 09:00:00)-Water Temperature (C)]]*OO[[#This Row],[26]]</f>
        <v>1.1839958904285001E-4</v>
      </c>
      <c r="AC247" s="10">
        <f>3/24000000*OO[[#This Row],[85 (29JUN1985 12:00:00)-Water Temperature (C)]]*OO[[#This Row],[27]]</f>
        <v>4.3768913465000003E-5</v>
      </c>
      <c r="AD247" s="10">
        <f>3/24000000*OO[[#This Row],[86 (29JUN1985 15:00:00)-Water Temperature (C)]]*OO[[#This Row],[28]]</f>
        <v>3.20167693824E-5</v>
      </c>
      <c r="AE247" s="10">
        <f>3/24000000*OO[[#This Row],[88 (29JUN1985 21:00:00)-Water Temperature (C)]]*OO[[#This Row],[30]]</f>
        <v>2.72501748120125E-5</v>
      </c>
      <c r="AF247" s="10">
        <f>3/24000000*OO[[#This Row],[88 (29JUN1985 21:00:00)-Water Temperature (C)]]*OO[[#This Row],[30]]</f>
        <v>2.72501748120125E-5</v>
      </c>
      <c r="AG247" s="10">
        <f>3/24000000*OO[[#This Row],[89 (30JUN1985 00:00:00)-Water Temperature (C)]]*OO[[#This Row],[31]]</f>
        <v>2.5452254909737496E-5</v>
      </c>
      <c r="AH247" s="10">
        <f>3/24000000*OO[[#This Row],[90 (30JUN1985 03:00:00)-Water Temperature (C)]]*OO[[#This Row],[32]]</f>
        <v>2.3555287822324999E-5</v>
      </c>
      <c r="AI247" s="10">
        <f>3/24000000*OO[[#This Row],[91 (30JUN1985 06:00:00)-Water Temperature (C)]]*OO[[#This Row],[33]]</f>
        <v>2.1736020876249998E-5</v>
      </c>
      <c r="AJ247" s="10">
        <f>3/24000000*OO[[#This Row],[92 (30JUN1985 09:00:00)-Water Temperature (C)]]*OO[[#This Row],[34]]</f>
        <v>2.0595718752167499E-5</v>
      </c>
      <c r="AK247" s="10">
        <f>3/24000000*OO[[#This Row],[93 (30JUN1985 12:00:00)-Water Temperature (C)]]*OO[[#This Row],[35]]</f>
        <v>1.9460804167380001E-5</v>
      </c>
      <c r="AL247" s="10">
        <f>3/24000000*OO[[#This Row],[94 (30JUN1985 15:00:00)-Water Temperature (C)]]*OO[[#This Row],[36]]</f>
        <v>1.8764558695312499E-5</v>
      </c>
      <c r="AM247" s="10">
        <f>3/24000000*OO[[#This Row],[95 (30JUN1985 18:00:00)-Water Temperature (C)]]*OO[[#This Row],[37]]</f>
        <v>1.8912409875146249E-5</v>
      </c>
      <c r="AN247" s="10">
        <f>3/24000000*OO[[#This Row],[96 (30JUN1985 21:00:00)-Water Temperature (C)]]*OO[[#This Row],[38]]</f>
        <v>1.9388500018593751E-5</v>
      </c>
      <c r="AO247" s="10">
        <f>3/24000000*OO[[#This Row],[97 (01JUL1985 00:00:00)-Water Temperature (C)]]*OO[[#This Row],[39]]</f>
        <v>1.9669486786302498E-5</v>
      </c>
      <c r="AP247" s="10">
        <f>3/24000000*OO[[#This Row],[98 (01JUL1985 03:00:00)-Water Temperature (C)]]*OO[[#This Row],[40]]</f>
        <v>1.9664011785639999E-5</v>
      </c>
      <c r="AQ247" s="10">
        <f>3/24000000*OO[[#This Row],[99 (01JUL1985 06:00:00)-Water Temperature (C)]]*OO[[#This Row],[41]]</f>
        <v>1.9282256680049997E-5</v>
      </c>
      <c r="AR247" s="10">
        <f>3/24000000*OO[[#This Row],[100 (01JUL1985 09:00:00)-Water Temperature (C)]]*OO[[#This Row],[42]]</f>
        <v>1.8919797201305E-5</v>
      </c>
      <c r="AS247" s="10">
        <f>3/24000000*OO[[#This Row],[101 (01JUL1985 12:00:00)-Water Temperature (C)]]*OO[[#This Row],[43]]</f>
        <v>1.8230125824715E-5</v>
      </c>
      <c r="AT247" s="10">
        <f>3/24000000*OO[[#This Row],[102 (01JUL1985 15:00:00)-Water Temperature (C)]]*OO[[#This Row],[44]]</f>
        <v>1.7217824004892498E-5</v>
      </c>
      <c r="AU247" s="10">
        <f>3/24000000*OO[[#This Row],[103 (01JUL1985 18:00:00)-Water Temperature (C)]]*OO[[#This Row],[45]]</f>
        <v>1.6096339170675001E-5</v>
      </c>
      <c r="AV247" s="10">
        <f>3/24000000*OO[[#This Row],[104 (01JUL1985 21:00:00)-Water Temperature (C)]]*OO[[#This Row],[46]]</f>
        <v>1.4656507871893749E-5</v>
      </c>
      <c r="AW247" s="10">
        <f>3/24000000*OO[[#This Row],[105 (02JUL1985 00:00:00)-Water Temperature (C)]]*OO[[#This Row],[47]]</f>
        <v>1.319362725894E-5</v>
      </c>
      <c r="AX247" s="10">
        <f>3/24000000*OO[[#This Row],[106 (02JUL1985 03:00:00)-Water Temperature (C)]]*OO[[#This Row],[48]]</f>
        <v>1.19239469775925E-5</v>
      </c>
      <c r="AY247" s="10">
        <f>3/24000000*OO[[#This Row],[107 (02JUL1985 06:00:00)-Water Temperature (C)]]*OO[[#This Row],[49]]</f>
        <v>1.0883847215466248E-5</v>
      </c>
      <c r="AZ247" s="10">
        <f>3/24000000*OO[[#This Row],[108 (02JUL1985 09:00:00)-Water Temperature (C)]]*OO[[#This Row],[50]]</f>
        <v>9.9982979912987473E-6</v>
      </c>
      <c r="BA247" s="10">
        <f>3/24000000*OO[[#This Row],[109 (02JUL1985 12:00:00)-Water Temperature (C)]]*OO[[#This Row],[51]]</f>
        <v>9.2920675385924997E-6</v>
      </c>
      <c r="BB247" s="10">
        <f>3/24000000*OO[[#This Row],[110 (02JUL1985 15:00:00)-Water Temperature (C)]]*OO[[#This Row],[52]]</f>
        <v>8.5069108348625006E-6</v>
      </c>
      <c r="BC247" s="10">
        <f>3/24000000*OO[[#This Row],[111 (02JUL1985 18:00:00)-Water Temperature (C)]]*OO[[#This Row],[53]]</f>
        <v>7.72402339638E-6</v>
      </c>
      <c r="BD247" s="10">
        <f>3/24000000*OO[[#This Row],[112 (02JUL1985 21:00:00)-Water Temperature (C)]]*OO[[#This Row],[54]]</f>
        <v>6.8800553587624995E-6</v>
      </c>
      <c r="BE247" s="10">
        <f>3/24000000*OO[[#This Row],[113 (03JUL1985 00:00:00)-Water Temperature (C)]]*OO[[#This Row],[55]]</f>
        <v>6.124098944469999E-6</v>
      </c>
      <c r="BF247" s="10">
        <f>3/24000000*OO[[#This Row],[114 (03JUL1985 03:00:00)-Water Temperature (C)]]*OO[[#This Row],[56]]</f>
        <v>5.4819604354412507E-6</v>
      </c>
      <c r="BG247" s="10">
        <f>3/24000000*OO[[#This Row],[115 (03JUL1985 06:00:00)-Water Temperature (C)]]*OO[[#This Row],[57]]</f>
        <v>4.9346619940387496E-6</v>
      </c>
      <c r="BH247" s="10">
        <f>3/24000000*OO[[#This Row],[116 (03JUL1985 09:00:00)-Water Temperature (C)]]*OO[[#This Row],[58]]</f>
        <v>4.4986576872250001E-6</v>
      </c>
      <c r="BI247" s="10">
        <f>3/24000000*OO[[#This Row],[117 (03JUL1985 12:00:00)-Water Temperature (C)]]*OO[[#This Row],[59]]</f>
        <v>4.1558597399199998E-6</v>
      </c>
      <c r="BJ247" s="10">
        <f>3/24000000*OO[[#This Row],[118 (03JUL1985 15:00:00)-Water Temperature (C)]]*OO[[#This Row],[60]]</f>
        <v>3.798970996215E-6</v>
      </c>
      <c r="BK247" s="10">
        <f>3/24000000*OO[[#This Row],[119 (03JUL1985 18:00:00)-Water Temperature (C)]]*OO[[#This Row],[61]]</f>
        <v>3.4444395759637495E-6</v>
      </c>
      <c r="BL247" s="10">
        <f>3/24000000*OO[[#This Row],[120 (03JUL1985 21:00:00)-Water Temperature (C)]]*OO[[#This Row],[62]]</f>
        <v>3.0122122296150001E-6</v>
      </c>
      <c r="BM247" s="10">
        <f>3/24000000*OO[[#This Row],[121 (04JUL1985 00:00:00)-Water Temperature (C)]]*OO[[#This Row],[63]]</f>
        <v>2.5940129314350006E-6</v>
      </c>
      <c r="BN247" s="10">
        <f>3/24000000*OO[[#This Row],[122 (04JUL1985 03:00:00)-Water Temperature (C)]]*OO[[#This Row],[64]]</f>
        <v>2.2312626618537496E-6</v>
      </c>
      <c r="BO247" s="10">
        <f>3/24000000*OO[[#This Row],[123 (04JUL1985 06:00:00)-Water Temperature (C)]]*OO[[#This Row],[65]]</f>
        <v>1.9198408202820002E-6</v>
      </c>
      <c r="BP247" s="10">
        <f>3/24000000*OO[[#This Row],[124 (04JUL1985 09:00:00)-Water Temperature (C)]]*OO[[#This Row],[66]]</f>
        <v>1.690919970023625E-6</v>
      </c>
      <c r="BQ247" s="10">
        <f>3/24000000*OO[[#This Row],[125 (04JUL1985 12:00:00)-Water Temperature (C)]]*OO[[#This Row],[67]]</f>
        <v>1.4650631940600001E-6</v>
      </c>
      <c r="BR247" s="10">
        <f>3/24000000*OO[[#This Row],[126 (04JUL1985 15:00:00)-Water Temperature (C)]]*OO[[#This Row],[68]]</f>
        <v>1.2321128975471252E-6</v>
      </c>
      <c r="BS247" s="10">
        <f>3/24000000*OO[[#This Row],[127 (04JUL1985 18:00:00)-Water Temperature (C)]]*OO[[#This Row],[69]]</f>
        <v>1.0213864957044999E-6</v>
      </c>
      <c r="BT247" s="10">
        <f>3/24000000*OO[[#This Row],[128 (04JUL1985 21:00:00)-Water Temperature (C)]]*OO[[#This Row],[70]]</f>
        <v>8.2472339238825E-7</v>
      </c>
      <c r="BU247" s="10">
        <f>3/24000000*OO[[#This Row],[129 (05JUL1985 00:00:00)-Water Temperature (C)]]*OO[[#This Row],[71]]</f>
        <v>6.5872204555287499E-7</v>
      </c>
      <c r="BV247" s="10">
        <f>3/24000000*OO[[#This Row],[130 (05JUL1985 03:00:00)-Water Temperature (C)]]*OO[[#This Row],[72]]</f>
        <v>5.4169703650087492E-7</v>
      </c>
      <c r="BW247" s="10">
        <f>3/24000000*OO[[#This Row],[131 (05JUL1985 06:00:00)-Water Temperature (C)]]*OO[[#This Row],[73]]</f>
        <v>4.6460893244674992E-7</v>
      </c>
      <c r="BX247" s="10">
        <f>3/24000000*OO[[#This Row],[132 (05JUL1985 09:00:00)-Water Temperature (C)]]*OO[[#This Row],[74]]</f>
        <v>4.2839839301550001E-7</v>
      </c>
      <c r="BY247" s="10">
        <f>3/24000000*OO[[#This Row],[133 (05JUL1985 12:00:00)-Water Temperature (C)]]*OO[[#This Row],[75]]</f>
        <v>4.0621434100687495E-7</v>
      </c>
      <c r="BZ247" s="10">
        <f>3/24000000*OO[[#This Row],[134 (05JUL1985 15:00:00)-Water Temperature (C)]]*OO[[#This Row],[76]]</f>
        <v>3.8809103796675002E-7</v>
      </c>
      <c r="CA247" s="10">
        <f>3/24000000*OO[[#This Row],[135 (05JUL1985 18:00:00)-Water Temperature (C)]]*OO[[#This Row],[77]]</f>
        <v>3.67264329581875E-7</v>
      </c>
      <c r="CB247" s="10">
        <f>3/24000000*OO[[#This Row],[136 (05JUL1985 21:00:00)-Water Temperature (C)]]*OO[[#This Row],[78]]</f>
        <v>3.359941029555E-7</v>
      </c>
      <c r="CC247" s="10">
        <f>3/24000000*OO[[#This Row],[137 (06JUL1985 00:00:00)-Water Temperature (C)]]*OO[[#This Row],[79]]</f>
        <v>3.0262612427212498E-7</v>
      </c>
      <c r="CD247" s="10">
        <f>3/24000000*OO[[#This Row],[138 (06JUL1985 03:00:00)-Water Temperature (C)]]*OO[[#This Row],[80]]</f>
        <v>2.7570877445099996E-7</v>
      </c>
      <c r="CE247" s="10">
        <f>3/24000000*OO[[#This Row],[139 (06JUL1985 06:00:00)-Water Temperature (C)]]*OO[[#This Row],[81]]</f>
        <v>2.5756678452187503E-7</v>
      </c>
      <c r="CF247" s="10">
        <f>3/24000000*OO[[#This Row],[140 (06JUL1985 09:00:00)-Water Temperature (C)]]*OO[[#This Row],[82]]</f>
        <v>2.5448830986837501E-7</v>
      </c>
      <c r="CG247" s="10">
        <f>3/24000000*OO[[#This Row],[141 (06JUL1985 12:00:00)-Water Temperature (C)]]*OO[[#This Row],[83]]</f>
        <v>2.5447941199037498E-7</v>
      </c>
      <c r="CH247" s="10">
        <f>3/24000000*OO[[#This Row],[142 (06JUL1985 15:00:00)-Water Temperature (C)]]*OO[[#This Row],[84]]</f>
        <v>2.5390627246814998E-7</v>
      </c>
      <c r="CI247" s="10">
        <f>3/24000000*OO[[#This Row],[143 (06JUL1985 18:00:00)-Water Temperature (C)]]*OO[[#This Row],[85]]</f>
        <v>2.4862700193104993E-7</v>
      </c>
      <c r="CJ247" s="10">
        <f>3/24000000*OO[[#This Row],[144 (06JUL1985 21:00:00)-Water Temperature (C)]]*OO[[#This Row],[86]]</f>
        <v>2.354824207497E-7</v>
      </c>
      <c r="CK247" s="10">
        <f>3/24000000*OO[[#This Row],[145 (07JUL1985 00:00:00)-Water Temperature (C)]]*OO[[#This Row],[87]]</f>
        <v>2.1862912278169998E-7</v>
      </c>
      <c r="CL247" s="10">
        <f>3/24000000*OO[[#This Row],[146 (07JUL1985 03:00:00)-Water Temperature (C)]]*OO[[#This Row],[88]]</f>
        <v>2.0434562494370001E-7</v>
      </c>
      <c r="CM247" s="10">
        <f>3/24000000*OO[[#This Row],[147 (07JUL1985 06:00:00)-Water Temperature (C)]]*OO[[#This Row],[89]]</f>
        <v>1.9498164794009999E-7</v>
      </c>
      <c r="CN247" s="10">
        <f>3/24000000*OO[[#This Row],[148 (07JUL1985 09:00:00)-Water Temperature (C)]]*OO[[#This Row],[90]]</f>
        <v>1.9445088858292499E-7</v>
      </c>
      <c r="CO247" s="10">
        <f>3/24000000*OO[[#This Row],[149 (07JUL1985 12:00:00)-Water Temperature (C)]]*OO[[#This Row],[91]]</f>
        <v>1.9183864093769996E-7</v>
      </c>
      <c r="CP247" s="10">
        <f>3/24000000*OO[[#This Row],[150 (07JUL1985 15:00:00)-Water Temperature (C)]]*OO[[#This Row],[92]]</f>
        <v>1.931160781635E-7</v>
      </c>
      <c r="CQ247" s="10">
        <f>3/24000000*OO[[#This Row],[151 (07JUL1985 18:00:00)-Water Temperature (C)]]*OO[[#This Row],[93]]</f>
        <v>1.9049454039694999E-7</v>
      </c>
      <c r="CR247" s="10">
        <f>3/24000000*OO[[#This Row],[152 (07JUL1985 21:00:00)-Water Temperature (C)]]*OO[[#This Row],[94]]</f>
        <v>1.8253635567399998E-7</v>
      </c>
      <c r="CS247" s="10">
        <f>3/24000000*OO[[#This Row],[153 (08JUL1985 00:00:00)-Water Temperature (C)]]*OO[[#This Row],[95]]</f>
        <v>1.7163682680209999E-7</v>
      </c>
      <c r="CT247" s="10">
        <f>3/24000000*OO[[#This Row],[154 (08JUL1985 03:00:00)-Water Temperature (C)]]*OO[[#This Row],[96]]</f>
        <v>1.6124601888937499E-7</v>
      </c>
      <c r="CU247" s="10">
        <f>3/24000000*OO[[#This Row],[155 (08JUL1985 06:00:00)-Water Temperature (C)]]*OO[[#This Row],[97]]</f>
        <v>1.5467799250631246E-7</v>
      </c>
      <c r="CV247" s="10">
        <f>3/24000000*OO[[#This Row],[156 (08JUL1985 09:00:00)-Water Temperature (C)]]*OO[[#This Row],[98]]</f>
        <v>1.558274961486625E-7</v>
      </c>
      <c r="CW247" s="10">
        <f>3/24000000*OO[[#This Row],[157 (08JUL1985 12:00:00)-Water Temperature (C)]]*OO[[#This Row],[99]]</f>
        <v>1.5860350338319996E-7</v>
      </c>
    </row>
    <row r="248" spans="1:101" x14ac:dyDescent="0.35">
      <c r="A248" t="s">
        <v>254</v>
      </c>
      <c r="B248">
        <v>867.99109999999996</v>
      </c>
      <c r="C248" s="10">
        <f>3/24*OO[[#This Row],[59 (26JUN1985 06:00:00)-Water Temperature (C)]]*OO[[#This Row],[1]]/SUM(OO[1])</f>
        <v>0</v>
      </c>
      <c r="D248" s="10">
        <f>3/24*OO[[#This Row],[60 (26JUN1985 09:00:00)-Water Temperature (C)]]*OO[[#This Row],[2]]/SUM(OO[2])</f>
        <v>0</v>
      </c>
      <c r="E248" s="10">
        <f>3/24*OO[[#This Row],[61 (26JUN1985 12:00:00)-Water Temperature (C)]]*OO[[#This Row],[3]]/SUM(OO[3])</f>
        <v>0</v>
      </c>
      <c r="F248" s="10">
        <f>3/24*OO[[#This Row],[62 (26JUN1985 15:00:00)-Water Temperature (C)]]*OO[[#This Row],[4]]/SUM(OO[4])</f>
        <v>0</v>
      </c>
      <c r="G248" s="10">
        <f>3/24*OO[[#This Row],[63 (26JUN1985 18:00:00)-Water Temperature (C)]]*OO[[#This Row],[5]]/SUM(OO[5])</f>
        <v>0</v>
      </c>
      <c r="H248" s="10">
        <f>3/24*OO[[#This Row],[64 (26JUN1985 21:00:00)-Water Temperature (C)]]*OO[[#This Row],[6]]/SUM(OO[6])</f>
        <v>0</v>
      </c>
      <c r="I248" s="10">
        <f>3/24*OO[[#This Row],[65 (27JUN1985 00:00:00)-Water Temperature (C)]]*OO[[#This Row],[7]]/SUM(OO[7])</f>
        <v>0</v>
      </c>
      <c r="J248" s="10">
        <f>3/24*OO[[#This Row],[66 (27JUN1985 03:00:00)-Water Temperature (C)]]*OO[[#This Row],[8]]/SUM(OO[8])</f>
        <v>0</v>
      </c>
      <c r="K248" s="10">
        <f>3/24*OO[[#This Row],[67 (27JUN1985 06:00:00)-Water Temperature (C)]]*OO[[#This Row],[9]]/SUM(OO[9])</f>
        <v>0</v>
      </c>
      <c r="L248" s="10">
        <f>3/24*OO[[#This Row],[68 (27JUN1985 09:00:00)-Water Temperature (C)]]*OO[[#This Row],[10]]/SUM(OO[10])</f>
        <v>0</v>
      </c>
      <c r="M248" s="10">
        <f>3/24*OO[[#This Row],[69 (27JUN1985 12:00:00)-Water Temperature (C)]]*OO[[#This Row],[11]]/SUM(OO[11])</f>
        <v>4.6979962875486484E-37</v>
      </c>
      <c r="N248" s="10">
        <f>3/24*OO[[#This Row],[70 (27JUN1985 15:00:00)-Water Temperature (C)]]*OO[[#This Row],[12]]/SUM(OO[12])</f>
        <v>1.0826696477072116E-24</v>
      </c>
      <c r="O248" s="10">
        <f>3/24*OO[[#This Row],[71 (27JUN1985 18:00:00)-Water Temperature (C)]]*OO[[#This Row],[13]]/SUM(OO[13])</f>
        <v>1.4906904708932115E-15</v>
      </c>
      <c r="P248" s="10">
        <f>3/24*OO[[#This Row],[72 (27JUN1985 21:00:00)-Water Temperature (C)]]*OO[[#This Row],[14]]/SUM(OO[14])</f>
        <v>3.0577515578547487E-10</v>
      </c>
      <c r="Q248" s="10">
        <f>3/24*OO[[#This Row],[73 (28JUN1985 00:00:00)-Water Temperature (C)]]*OO[[#This Row],[15]]/SUM(OO[15])</f>
        <v>2.8106945190158545E-7</v>
      </c>
      <c r="R248" s="10">
        <f>3/24*OO[[#This Row],[74 (28JUN1985 03:00:00)-Water Temperature (C)]]*OO[[#This Row],[16]]/SUM(OO[16])</f>
        <v>3.1835694806642962E-5</v>
      </c>
      <c r="S248" s="10">
        <f>3/24*OO[[#This Row],[75 (28JUN1985 06:00:00)-Water Temperature (C)]]*OO[[#This Row],[17]]/SUM(OO[17])</f>
        <v>8.6364834687233506E-4</v>
      </c>
      <c r="T248" s="10">
        <f>3/24*OO[[#This Row],[76 (28JUN1985 09:00:00)-Water Temperature (C)]]*OO[[#This Row],[18]]/SUM(OO[18])</f>
        <v>7.9677382385052974E-3</v>
      </c>
      <c r="U248" s="10">
        <f>3/24*OO[[#This Row],[77 (28JUN1985 12:00:00)-Water Temperature (C)]]*OO[[#This Row],[19]]/SUM(OO[19])</f>
        <v>3.0304548178401908E-2</v>
      </c>
      <c r="V248" s="10">
        <f>3/24000000*OO[[#This Row],[78 (28JUN1985 15:00:00)-Water Temperature (C)]]*OO[[#This Row],[20]]</f>
        <v>5.5988854919300002E-2</v>
      </c>
      <c r="W248" s="10">
        <f>3/24000000*OO[[#This Row],[79 (28JUN1985 18:00:00)-Water Temperature (C)]]*OO[[#This Row],[21]]</f>
        <v>5.5792580430599995E-2</v>
      </c>
      <c r="X248" s="10">
        <f>3/24000000*OO[[#This Row],[80 (28JUN1985 21:00:00)-Water Temperature (C)]]*OO[[#This Row],[22]]</f>
        <v>3.3008282797499996E-2</v>
      </c>
      <c r="Y248" s="10">
        <f>3/24000000*OO[[#This Row],[81 (29JUN1985 00:00:00)-Water Temperature (C)]]*OO[[#This Row],[23]]</f>
        <v>1.2616084233585E-2</v>
      </c>
      <c r="Z248" s="10">
        <f>3/24000000*OO[[#This Row],[82 (29JUN1985 03:00:00)-Water Temperature (C)]]*OO[[#This Row],[24]]</f>
        <v>3.3438083791699994E-3</v>
      </c>
      <c r="AA248" s="10">
        <f>3/24000000*OO[[#This Row],[83 (29JUN1985 06:00:00)-Water Temperature (C)]]*OO[[#This Row],[25]]</f>
        <v>6.7283265321562487E-4</v>
      </c>
      <c r="AB248" s="10">
        <f>3/24000000*OO[[#This Row],[84 (29JUN1985 09:00:00)-Water Temperature (C)]]*OO[[#This Row],[26]]</f>
        <v>1.3423888002074997E-4</v>
      </c>
      <c r="AC248" s="10">
        <f>3/24000000*OO[[#This Row],[85 (29JUN1985 12:00:00)-Water Temperature (C)]]*OO[[#This Row],[27]]</f>
        <v>4.6162489377799999E-5</v>
      </c>
      <c r="AD248" s="10">
        <f>3/24000000*OO[[#This Row],[86 (29JUN1985 15:00:00)-Water Temperature (C)]]*OO[[#This Row],[28]]</f>
        <v>3.2512620324000002E-5</v>
      </c>
      <c r="AE248" s="10">
        <f>3/24000000*OO[[#This Row],[88 (29JUN1985 21:00:00)-Water Temperature (C)]]*OO[[#This Row],[30]]</f>
        <v>2.7406163063987495E-5</v>
      </c>
      <c r="AF248" s="10">
        <f>3/24000000*OO[[#This Row],[88 (29JUN1985 21:00:00)-Water Temperature (C)]]*OO[[#This Row],[30]]</f>
        <v>2.7406163063987495E-5</v>
      </c>
      <c r="AG248" s="10">
        <f>3/24000000*OO[[#This Row],[89 (30JUN1985 00:00:00)-Water Temperature (C)]]*OO[[#This Row],[31]]</f>
        <v>2.5611152392125001E-5</v>
      </c>
      <c r="AH248" s="10">
        <f>3/24000000*OO[[#This Row],[90 (30JUN1985 03:00:00)-Water Temperature (C)]]*OO[[#This Row],[32]]</f>
        <v>2.3746933299375001E-5</v>
      </c>
      <c r="AI248" s="10">
        <f>3/24000000*OO[[#This Row],[91 (30JUN1985 06:00:00)-Water Temperature (C)]]*OO[[#This Row],[33]]</f>
        <v>2.1971402643749997E-5</v>
      </c>
      <c r="AJ248" s="10">
        <f>3/24000000*OO[[#This Row],[92 (30JUN1985 09:00:00)-Water Temperature (C)]]*OO[[#This Row],[34]]</f>
        <v>2.0870309658954997E-5</v>
      </c>
      <c r="AK248" s="10">
        <f>3/24000000*OO[[#This Row],[93 (30JUN1985 12:00:00)-Water Temperature (C)]]*OO[[#This Row],[35]]</f>
        <v>1.9731917802588749E-5</v>
      </c>
      <c r="AL248" s="10">
        <f>3/24000000*OO[[#This Row],[94 (30JUN1985 15:00:00)-Water Temperature (C)]]*OO[[#This Row],[36]]</f>
        <v>1.9011820160112501E-5</v>
      </c>
      <c r="AM248" s="10">
        <f>3/24000000*OO[[#This Row],[95 (30JUN1985 18:00:00)-Water Temperature (C)]]*OO[[#This Row],[37]]</f>
        <v>1.9109007495875E-5</v>
      </c>
      <c r="AN248" s="10">
        <f>3/24000000*OO[[#This Row],[96 (30JUN1985 21:00:00)-Water Temperature (C)]]*OO[[#This Row],[38]]</f>
        <v>1.9546191918669998E-5</v>
      </c>
      <c r="AO248" s="10">
        <f>3/24000000*OO[[#This Row],[97 (01JUL1985 00:00:00)-Water Temperature (C)]]*OO[[#This Row],[39]]</f>
        <v>1.9855870550312497E-5</v>
      </c>
      <c r="AP248" s="10">
        <f>3/24000000*OO[[#This Row],[98 (01JUL1985 03:00:00)-Water Temperature (C)]]*OO[[#This Row],[40]]</f>
        <v>1.9928499695688751E-5</v>
      </c>
      <c r="AQ248" s="10">
        <f>3/24000000*OO[[#This Row],[99 (01JUL1985 06:00:00)-Water Temperature (C)]]*OO[[#This Row],[41]]</f>
        <v>1.9643268873588749E-5</v>
      </c>
      <c r="AR248" s="10">
        <f>3/24000000*OO[[#This Row],[100 (01JUL1985 09:00:00)-Water Temperature (C)]]*OO[[#This Row],[42]]</f>
        <v>1.9390871563620001E-5</v>
      </c>
      <c r="AS248" s="10">
        <f>3/24000000*OO[[#This Row],[101 (01JUL1985 12:00:00)-Water Temperature (C)]]*OO[[#This Row],[43]]</f>
        <v>1.8750573259552497E-5</v>
      </c>
      <c r="AT248" s="10">
        <f>3/24000000*OO[[#This Row],[102 (01JUL1985 15:00:00)-Water Temperature (C)]]*OO[[#This Row],[44]]</f>
        <v>1.7765269854344996E-5</v>
      </c>
      <c r="AU248" s="10">
        <f>3/24000000*OO[[#This Row],[103 (01JUL1985 18:00:00)-Water Temperature (C)]]*OO[[#This Row],[45]]</f>
        <v>1.6648838354849999E-5</v>
      </c>
      <c r="AV248" s="10">
        <f>3/24000000*OO[[#This Row],[104 (01JUL1985 21:00:00)-Water Temperature (C)]]*OO[[#This Row],[46]]</f>
        <v>1.5180283850830001E-5</v>
      </c>
      <c r="AW248" s="10">
        <f>3/24000000*OO[[#This Row],[105 (02JUL1985 00:00:00)-Water Temperature (C)]]*OO[[#This Row],[47]]</f>
        <v>1.368964901967E-5</v>
      </c>
      <c r="AX248" s="10">
        <f>3/24000000*OO[[#This Row],[106 (02JUL1985 03:00:00)-Water Temperature (C)]]*OO[[#This Row],[48]]</f>
        <v>1.2395578916256249E-5</v>
      </c>
      <c r="AY248" s="10">
        <f>3/24000000*OO[[#This Row],[107 (02JUL1985 06:00:00)-Water Temperature (C)]]*OO[[#This Row],[49]]</f>
        <v>1.134903396817125E-5</v>
      </c>
      <c r="AZ248" s="10">
        <f>3/24000000*OO[[#This Row],[108 (02JUL1985 09:00:00)-Water Temperature (C)]]*OO[[#This Row],[50]]</f>
        <v>1.0469746133752499E-5</v>
      </c>
      <c r="BA248" s="10">
        <f>3/24000000*OO[[#This Row],[109 (02JUL1985 12:00:00)-Water Temperature (C)]]*OO[[#This Row],[51]]</f>
        <v>9.7805753619299997E-6</v>
      </c>
      <c r="BB248" s="10">
        <f>3/24000000*OO[[#This Row],[110 (02JUL1985 15:00:00)-Water Temperature (C)]]*OO[[#This Row],[52]]</f>
        <v>8.9783496045674985E-6</v>
      </c>
      <c r="BC248" s="10">
        <f>3/24000000*OO[[#This Row],[111 (02JUL1985 18:00:00)-Water Temperature (C)]]*OO[[#This Row],[53]]</f>
        <v>8.1598239085299996E-6</v>
      </c>
      <c r="BD248" s="10">
        <f>3/24000000*OO[[#This Row],[112 (02JUL1985 21:00:00)-Water Temperature (C)]]*OO[[#This Row],[54]]</f>
        <v>7.2693458466737492E-6</v>
      </c>
      <c r="BE248" s="10">
        <f>3/24000000*OO[[#This Row],[113 (03JUL1985 00:00:00)-Water Temperature (C)]]*OO[[#This Row],[55]]</f>
        <v>6.4683300194712494E-6</v>
      </c>
      <c r="BF248" s="10">
        <f>3/24000000*OO[[#This Row],[114 (03JUL1985 03:00:00)-Water Temperature (C)]]*OO[[#This Row],[56]]</f>
        <v>5.7864574602562502E-6</v>
      </c>
      <c r="BG248" s="10">
        <f>3/24000000*OO[[#This Row],[115 (03JUL1985 06:00:00)-Water Temperature (C)]]*OO[[#This Row],[57]]</f>
        <v>5.2098361592987503E-6</v>
      </c>
      <c r="BH248" s="10">
        <f>3/24000000*OO[[#This Row],[116 (03JUL1985 09:00:00)-Water Temperature (C)]]*OO[[#This Row],[58]]</f>
        <v>4.7547655580874998E-6</v>
      </c>
      <c r="BI248" s="10">
        <f>3/24000000*OO[[#This Row],[117 (03JUL1985 12:00:00)-Water Temperature (C)]]*OO[[#This Row],[59]]</f>
        <v>4.4014710569000006E-6</v>
      </c>
      <c r="BJ248" s="10">
        <f>3/24000000*OO[[#This Row],[118 (03JUL1985 15:00:00)-Water Temperature (C)]]*OO[[#This Row],[60]]</f>
        <v>4.0317136901062503E-6</v>
      </c>
      <c r="BK248" s="10">
        <f>3/24000000*OO[[#This Row],[119 (03JUL1985 18:00:00)-Water Temperature (C)]]*OO[[#This Row],[61]]</f>
        <v>3.6543507681187496E-6</v>
      </c>
      <c r="BL248" s="10">
        <f>3/24000000*OO[[#This Row],[120 (03JUL1985 21:00:00)-Water Temperature (C)]]*OO[[#This Row],[62]]</f>
        <v>3.1927145282687501E-6</v>
      </c>
      <c r="BM248" s="10">
        <f>3/24000000*OO[[#This Row],[121 (04JUL1985 00:00:00)-Water Temperature (C)]]*OO[[#This Row],[63]]</f>
        <v>2.7494545618124998E-6</v>
      </c>
      <c r="BN248" s="10">
        <f>3/24000000*OO[[#This Row],[122 (04JUL1985 03:00:00)-Water Temperature (C)]]*OO[[#This Row],[64]]</f>
        <v>2.3647441163699996E-6</v>
      </c>
      <c r="BO248" s="10">
        <f>3/24000000*OO[[#This Row],[123 (04JUL1985 06:00:00)-Water Temperature (C)]]*OO[[#This Row],[65]]</f>
        <v>2.0351273560589996E-6</v>
      </c>
      <c r="BP248" s="10">
        <f>3/24000000*OO[[#This Row],[124 (04JUL1985 09:00:00)-Water Temperature (C)]]*OO[[#This Row],[66]]</f>
        <v>1.7961422742517497E-6</v>
      </c>
      <c r="BQ248" s="10">
        <f>3/24000000*OO[[#This Row],[125 (04JUL1985 12:00:00)-Water Temperature (C)]]*OO[[#This Row],[67]]</f>
        <v>1.5594049149778751E-6</v>
      </c>
      <c r="BR248" s="10">
        <f>3/24000000*OO[[#This Row],[126 (04JUL1985 15:00:00)-Water Temperature (C)]]*OO[[#This Row],[68]]</f>
        <v>1.3146472815464999E-6</v>
      </c>
      <c r="BS248" s="10">
        <f>3/24000000*OO[[#This Row],[127 (04JUL1985 18:00:00)-Water Temperature (C)]]*OO[[#This Row],[69]]</f>
        <v>1.091662122135375E-6</v>
      </c>
      <c r="BT248" s="10">
        <f>3/24000000*OO[[#This Row],[128 (04JUL1985 21:00:00)-Water Temperature (C)]]*OO[[#This Row],[70]]</f>
        <v>8.8057619596799997E-7</v>
      </c>
      <c r="BU248" s="10">
        <f>3/24000000*OO[[#This Row],[129 (05JUL1985 00:00:00)-Water Temperature (C)]]*OO[[#This Row],[71]]</f>
        <v>7.0141457813399989E-7</v>
      </c>
      <c r="BV248" s="10">
        <f>3/24000000*OO[[#This Row],[130 (05JUL1985 03:00:00)-Water Temperature (C)]]*OO[[#This Row],[72]]</f>
        <v>5.7487947942374992E-7</v>
      </c>
      <c r="BW248" s="10">
        <f>3/24000000*OO[[#This Row],[131 (05JUL1985 06:00:00)-Water Temperature (C)]]*OO[[#This Row],[73]]</f>
        <v>4.9161139267874996E-7</v>
      </c>
      <c r="BX248" s="10">
        <f>3/24000000*OO[[#This Row],[132 (05JUL1985 09:00:00)-Water Temperature (C)]]*OO[[#This Row],[74]]</f>
        <v>4.5279280381037503E-7</v>
      </c>
      <c r="BY248" s="10">
        <f>3/24000000*OO[[#This Row],[133 (05JUL1985 12:00:00)-Water Temperature (C)]]*OO[[#This Row],[75]]</f>
        <v>4.28802243789375E-7</v>
      </c>
      <c r="BZ248" s="10">
        <f>3/24000000*OO[[#This Row],[134 (05JUL1985 15:00:00)-Water Temperature (C)]]*OO[[#This Row],[76]]</f>
        <v>4.0967373178162503E-7</v>
      </c>
      <c r="CA248" s="10">
        <f>3/24000000*OO[[#This Row],[135 (05JUL1985 18:00:00)-Water Temperature (C)]]*OO[[#This Row],[77]]</f>
        <v>3.8757360772974994E-7</v>
      </c>
      <c r="CB248" s="10">
        <f>3/24000000*OO[[#This Row],[136 (05JUL1985 21:00:00)-Water Temperature (C)]]*OO[[#This Row],[78]]</f>
        <v>3.5405696566499999E-7</v>
      </c>
      <c r="CC248" s="10">
        <f>3/24000000*OO[[#This Row],[137 (06JUL1985 00:00:00)-Water Temperature (C)]]*OO[[#This Row],[79]]</f>
        <v>3.1851837184124998E-7</v>
      </c>
      <c r="CD248" s="10">
        <f>3/24000000*OO[[#This Row],[138 (06JUL1985 03:00:00)-Water Temperature (C)]]*OO[[#This Row],[80]]</f>
        <v>2.89806626465375E-7</v>
      </c>
      <c r="CE248" s="10">
        <f>3/24000000*OO[[#This Row],[139 (06JUL1985 06:00:00)-Water Temperature (C)]]*OO[[#This Row],[81]]</f>
        <v>2.7044554902749997E-7</v>
      </c>
      <c r="CF248" s="10">
        <f>3/24000000*OO[[#This Row],[140 (06JUL1985 09:00:00)-Water Temperature (C)]]*OO[[#This Row],[82]]</f>
        <v>2.6712692490374995E-7</v>
      </c>
      <c r="CG248" s="10">
        <f>3/24000000*OO[[#This Row],[141 (06JUL1985 12:00:00)-Water Temperature (C)]]*OO[[#This Row],[83]]</f>
        <v>2.6710342536174997E-7</v>
      </c>
      <c r="CH248" s="10">
        <f>3/24000000*OO[[#This Row],[142 (06JUL1985 15:00:00)-Water Temperature (C)]]*OO[[#This Row],[84]]</f>
        <v>2.6662295207449999E-7</v>
      </c>
      <c r="CI248" s="10">
        <f>3/24000000*OO[[#This Row],[143 (06JUL1985 18:00:00)-Water Temperature (C)]]*OO[[#This Row],[85]]</f>
        <v>2.6133194938129998E-7</v>
      </c>
      <c r="CJ248" s="10">
        <f>3/24000000*OO[[#This Row],[144 (06JUL1985 21:00:00)-Water Temperature (C)]]*OO[[#This Row],[86]]</f>
        <v>2.4727214422308747E-7</v>
      </c>
      <c r="CK248" s="10">
        <f>3/24000000*OO[[#This Row],[145 (07JUL1985 00:00:00)-Water Temperature (C)]]*OO[[#This Row],[87]]</f>
        <v>2.2942848188189998E-7</v>
      </c>
      <c r="CL248" s="10">
        <f>3/24000000*OO[[#This Row],[146 (07JUL1985 03:00:00)-Water Temperature (C)]]*OO[[#This Row],[88]]</f>
        <v>2.1426619105042504E-7</v>
      </c>
      <c r="CM248" s="10">
        <f>3/24000000*OO[[#This Row],[147 (07JUL1985 06:00:00)-Water Temperature (C)]]*OO[[#This Row],[89]]</f>
        <v>2.042484955546E-7</v>
      </c>
      <c r="CN248" s="10">
        <f>3/24000000*OO[[#This Row],[148 (07JUL1985 09:00:00)-Water Temperature (C)]]*OO[[#This Row],[90]]</f>
        <v>2.0354698531052499E-7</v>
      </c>
      <c r="CO248" s="10">
        <f>3/24000000*OO[[#This Row],[149 (07JUL1985 12:00:00)-Water Temperature (C)]]*OO[[#This Row],[91]]</f>
        <v>2.0070764735677498E-7</v>
      </c>
      <c r="CP248" s="10">
        <f>3/24000000*OO[[#This Row],[150 (07JUL1985 15:00:00)-Water Temperature (C)]]*OO[[#This Row],[92]]</f>
        <v>2.0238826767524999E-7</v>
      </c>
      <c r="CQ248" s="10">
        <f>3/24000000*OO[[#This Row],[151 (07JUL1985 18:00:00)-Water Temperature (C)]]*OO[[#This Row],[93]]</f>
        <v>1.9986624079069998E-7</v>
      </c>
      <c r="CR248" s="10">
        <f>3/24000000*OO[[#This Row],[152 (07JUL1985 21:00:00)-Water Temperature (C)]]*OO[[#This Row],[94]]</f>
        <v>1.915288918566875E-7</v>
      </c>
      <c r="CS248" s="10">
        <f>3/24000000*OO[[#This Row],[153 (08JUL1985 00:00:00)-Water Temperature (C)]]*OO[[#This Row],[95]]</f>
        <v>1.800613332011E-7</v>
      </c>
      <c r="CT248" s="10">
        <f>3/24000000*OO[[#This Row],[154 (08JUL1985 03:00:00)-Water Temperature (C)]]*OO[[#This Row],[96]]</f>
        <v>1.6908689524217498E-7</v>
      </c>
      <c r="CU248" s="10">
        <f>3/24000000*OO[[#This Row],[155 (08JUL1985 06:00:00)-Water Temperature (C)]]*OO[[#This Row],[97]]</f>
        <v>1.6214993815295E-7</v>
      </c>
      <c r="CV248" s="10">
        <f>3/24000000*OO[[#This Row],[156 (08JUL1985 09:00:00)-Water Temperature (C)]]*OO[[#This Row],[98]]</f>
        <v>1.6337873807143746E-7</v>
      </c>
      <c r="CW248" s="10">
        <f>3/24000000*OO[[#This Row],[157 (08JUL1985 12:00:00)-Water Temperature (C)]]*OO[[#This Row],[99]]</f>
        <v>1.66345414751E-7</v>
      </c>
    </row>
    <row r="249" spans="1:101" x14ac:dyDescent="0.35">
      <c r="A249" t="s">
        <v>255</v>
      </c>
      <c r="B249">
        <v>874.23350000000005</v>
      </c>
      <c r="C249" s="10">
        <f>3/24*OO[[#This Row],[59 (26JUN1985 06:00:00)-Water Temperature (C)]]*OO[[#This Row],[1]]/SUM(OO[1])</f>
        <v>0</v>
      </c>
      <c r="D249" s="10">
        <f>3/24*OO[[#This Row],[60 (26JUN1985 09:00:00)-Water Temperature (C)]]*OO[[#This Row],[2]]/SUM(OO[2])</f>
        <v>0</v>
      </c>
      <c r="E249" s="10">
        <f>3/24*OO[[#This Row],[61 (26JUN1985 12:00:00)-Water Temperature (C)]]*OO[[#This Row],[3]]/SUM(OO[3])</f>
        <v>0</v>
      </c>
      <c r="F249" s="10">
        <f>3/24*OO[[#This Row],[62 (26JUN1985 15:00:00)-Water Temperature (C)]]*OO[[#This Row],[4]]/SUM(OO[4])</f>
        <v>0</v>
      </c>
      <c r="G249" s="10">
        <f>3/24*OO[[#This Row],[63 (26JUN1985 18:00:00)-Water Temperature (C)]]*OO[[#This Row],[5]]/SUM(OO[5])</f>
        <v>0</v>
      </c>
      <c r="H249" s="10">
        <f>3/24*OO[[#This Row],[64 (26JUN1985 21:00:00)-Water Temperature (C)]]*OO[[#This Row],[6]]/SUM(OO[6])</f>
        <v>0</v>
      </c>
      <c r="I249" s="10">
        <f>3/24*OO[[#This Row],[65 (27JUN1985 00:00:00)-Water Temperature (C)]]*OO[[#This Row],[7]]/SUM(OO[7])</f>
        <v>0</v>
      </c>
      <c r="J249" s="10">
        <f>3/24*OO[[#This Row],[66 (27JUN1985 03:00:00)-Water Temperature (C)]]*OO[[#This Row],[8]]/SUM(OO[8])</f>
        <v>0</v>
      </c>
      <c r="K249" s="10">
        <f>3/24*OO[[#This Row],[67 (27JUN1985 06:00:00)-Water Temperature (C)]]*OO[[#This Row],[9]]/SUM(OO[9])</f>
        <v>0</v>
      </c>
      <c r="L249" s="10">
        <f>3/24*OO[[#This Row],[68 (27JUN1985 09:00:00)-Water Temperature (C)]]*OO[[#This Row],[10]]/SUM(OO[10])</f>
        <v>0</v>
      </c>
      <c r="M249" s="10">
        <f>3/24*OO[[#This Row],[69 (27JUN1985 12:00:00)-Water Temperature (C)]]*OO[[#This Row],[11]]/SUM(OO[11])</f>
        <v>7.1413370698885207E-38</v>
      </c>
      <c r="N249" s="10">
        <f>3/24*OO[[#This Row],[70 (27JUN1985 15:00:00)-Water Temperature (C)]]*OO[[#This Row],[12]]/SUM(OO[12])</f>
        <v>1.5635010380146617E-25</v>
      </c>
      <c r="O249" s="10">
        <f>3/24*OO[[#This Row],[71 (27JUN1985 18:00:00)-Water Temperature (C)]]*OO[[#This Row],[13]]/SUM(OO[13])</f>
        <v>2.8464022537220019E-16</v>
      </c>
      <c r="P249" s="10">
        <f>3/24*OO[[#This Row],[72 (27JUN1985 21:00:00)-Water Temperature (C)]]*OO[[#This Row],[14]]/SUM(OO[14])</f>
        <v>1.900127496535014E-10</v>
      </c>
      <c r="Q249" s="10">
        <f>3/24*OO[[#This Row],[73 (28JUN1985 00:00:00)-Water Temperature (C)]]*OO[[#This Row],[15]]/SUM(OO[15])</f>
        <v>2.180697104502109E-7</v>
      </c>
      <c r="R249" s="10">
        <f>3/24*OO[[#This Row],[74 (28JUN1985 03:00:00)-Water Temperature (C)]]*OO[[#This Row],[16]]/SUM(OO[16])</f>
        <v>2.8673299556648792E-5</v>
      </c>
      <c r="S249" s="10">
        <f>3/24*OO[[#This Row],[75 (28JUN1985 06:00:00)-Water Temperature (C)]]*OO[[#This Row],[17]]/SUM(OO[17])</f>
        <v>8.7827563409436803E-4</v>
      </c>
      <c r="T249" s="10">
        <f>3/24*OO[[#This Row],[76 (28JUN1985 09:00:00)-Water Temperature (C)]]*OO[[#This Row],[18]]/SUM(OO[18])</f>
        <v>8.9962347852431939E-3</v>
      </c>
      <c r="U249" s="10">
        <f>3/24*OO[[#This Row],[77 (28JUN1985 12:00:00)-Water Temperature (C)]]*OO[[#This Row],[19]]/SUM(OO[19])</f>
        <v>3.7612463707105907E-2</v>
      </c>
      <c r="V249" s="10">
        <f>3/24000000*OO[[#This Row],[78 (28JUN1985 15:00:00)-Water Temperature (C)]]*OO[[#This Row],[20]]</f>
        <v>7.572067306154999E-2</v>
      </c>
      <c r="W249" s="10">
        <f>3/24000000*OO[[#This Row],[79 (28JUN1985 18:00:00)-Water Temperature (C)]]*OO[[#This Row],[21]]</f>
        <v>8.1729069477525007E-2</v>
      </c>
      <c r="X249" s="10">
        <f>3/24000000*OO[[#This Row],[80 (28JUN1985 21:00:00)-Water Temperature (C)]]*OO[[#This Row],[22]]</f>
        <v>5.2095234752350006E-2</v>
      </c>
      <c r="Y249" s="10">
        <f>3/24000000*OO[[#This Row],[81 (29JUN1985 00:00:00)-Water Temperature (C)]]*OO[[#This Row],[23]]</f>
        <v>2.1336956999249999E-2</v>
      </c>
      <c r="Z249" s="10">
        <f>3/24000000*OO[[#This Row],[82 (29JUN1985 03:00:00)-Water Temperature (C)]]*OO[[#This Row],[24]]</f>
        <v>6.0232327654162502E-3</v>
      </c>
      <c r="AA249" s="10">
        <f>3/24000000*OO[[#This Row],[83 (29JUN1985 06:00:00)-Water Temperature (C)]]*OO[[#This Row],[25]]</f>
        <v>1.2698459407299999E-3</v>
      </c>
      <c r="AB249" s="10">
        <f>3/24000000*OO[[#This Row],[84 (29JUN1985 09:00:00)-Water Temperature (C)]]*OO[[#This Row],[26]]</f>
        <v>2.4952280216174996E-4</v>
      </c>
      <c r="AC249" s="10">
        <f>3/24000000*OO[[#This Row],[85 (29JUN1985 12:00:00)-Water Temperature (C)]]*OO[[#This Row],[27]]</f>
        <v>7.5559569175749988E-5</v>
      </c>
      <c r="AD249" s="10">
        <f>3/24000000*OO[[#This Row],[86 (29JUN1985 15:00:00)-Water Temperature (C)]]*OO[[#This Row],[28]]</f>
        <v>4.8877149055187497E-5</v>
      </c>
      <c r="AE249" s="10">
        <f>3/24000000*OO[[#This Row],[88 (29JUN1985 21:00:00)-Water Temperature (C)]]*OO[[#This Row],[30]]</f>
        <v>4.0508171974674999E-5</v>
      </c>
      <c r="AF249" s="10">
        <f>3/24000000*OO[[#This Row],[88 (29JUN1985 21:00:00)-Water Temperature (C)]]*OO[[#This Row],[30]]</f>
        <v>4.0508171974674999E-5</v>
      </c>
      <c r="AG249" s="10">
        <f>3/24000000*OO[[#This Row],[89 (30JUN1985 00:00:00)-Water Temperature (C)]]*OO[[#This Row],[31]]</f>
        <v>3.799532504174999E-5</v>
      </c>
      <c r="AH249" s="10">
        <f>3/24000000*OO[[#This Row],[90 (30JUN1985 03:00:00)-Water Temperature (C)]]*OO[[#This Row],[32]]</f>
        <v>3.5443787190400002E-5</v>
      </c>
      <c r="AI249" s="10">
        <f>3/24000000*OO[[#This Row],[91 (30JUN1985 06:00:00)-Water Temperature (C)]]*OO[[#This Row],[33]]</f>
        <v>3.2991183465862494E-5</v>
      </c>
      <c r="AJ249" s="10">
        <f>3/24000000*OO[[#This Row],[92 (30JUN1985 09:00:00)-Water Temperature (C)]]*OO[[#This Row],[34]]</f>
        <v>3.1543760574375005E-5</v>
      </c>
      <c r="AK249" s="10">
        <f>3/24000000*OO[[#This Row],[93 (30JUN1985 12:00:00)-Water Temperature (C)]]*OO[[#This Row],[35]]</f>
        <v>3.0018715995862496E-5</v>
      </c>
      <c r="AL249" s="10">
        <f>3/24000000*OO[[#This Row],[94 (30JUN1985 15:00:00)-Water Temperature (C)]]*OO[[#This Row],[36]]</f>
        <v>2.8955448043900002E-5</v>
      </c>
      <c r="AM249" s="10">
        <f>3/24000000*OO[[#This Row],[95 (30JUN1985 18:00:00)-Water Temperature (C)]]*OO[[#This Row],[37]]</f>
        <v>2.9067351208162502E-5</v>
      </c>
      <c r="AN249" s="10">
        <f>3/24000000*OO[[#This Row],[96 (30JUN1985 21:00:00)-Water Temperature (C)]]*OO[[#This Row],[38]]</f>
        <v>2.9774251569712503E-5</v>
      </c>
      <c r="AO249" s="10">
        <f>3/24000000*OO[[#This Row],[97 (01JUL1985 00:00:00)-Water Temperature (C)]]*OO[[#This Row],[39]]</f>
        <v>3.0389672474687494E-5</v>
      </c>
      <c r="AP249" s="10">
        <f>3/24000000*OO[[#This Row],[98 (01JUL1985 03:00:00)-Water Temperature (C)]]*OO[[#This Row],[40]]</f>
        <v>3.0789943918424996E-5</v>
      </c>
      <c r="AQ249" s="10">
        <f>3/24000000*OO[[#This Row],[99 (01JUL1985 06:00:00)-Water Temperature (C)]]*OO[[#This Row],[41]]</f>
        <v>3.0650390986050007E-5</v>
      </c>
      <c r="AR249" s="10">
        <f>3/24000000*OO[[#This Row],[100 (01JUL1985 09:00:00)-Water Temperature (C)]]*OO[[#This Row],[42]]</f>
        <v>3.0610501569374995E-5</v>
      </c>
      <c r="AS249" s="10">
        <f>3/24000000*OO[[#This Row],[101 (01JUL1985 12:00:00)-Water Temperature (C)]]*OO[[#This Row],[43]]</f>
        <v>2.9921011690349996E-5</v>
      </c>
      <c r="AT249" s="10">
        <f>3/24000000*OO[[#This Row],[102 (01JUL1985 15:00:00)-Water Temperature (C)]]*OO[[#This Row],[44]]</f>
        <v>2.8611965987149999E-5</v>
      </c>
      <c r="AU249" s="10">
        <f>3/24000000*OO[[#This Row],[103 (01JUL1985 18:00:00)-Water Temperature (C)]]*OO[[#This Row],[45]]</f>
        <v>2.7053962001712499E-5</v>
      </c>
      <c r="AV249" s="10">
        <f>3/24000000*OO[[#This Row],[104 (01JUL1985 21:00:00)-Water Temperature (C)]]*OO[[#This Row],[46]]</f>
        <v>2.4868344009300002E-5</v>
      </c>
      <c r="AW249" s="10">
        <f>3/24000000*OO[[#This Row],[105 (02JUL1985 00:00:00)-Water Temperature (C)]]*OO[[#This Row],[47]]</f>
        <v>2.25879984984425E-5</v>
      </c>
      <c r="AX249" s="10">
        <f>3/24000000*OO[[#This Row],[106 (02JUL1985 03:00:00)-Water Temperature (C)]]*OO[[#This Row],[48]]</f>
        <v>2.0603241159049997E-5</v>
      </c>
      <c r="AY249" s="10">
        <f>3/24000000*OO[[#This Row],[107 (02JUL1985 06:00:00)-Water Temperature (C)]]*OO[[#This Row],[49]]</f>
        <v>1.9005238409800001E-5</v>
      </c>
      <c r="AZ249" s="10">
        <f>3/24000000*OO[[#This Row],[108 (02JUL1985 09:00:00)-Water Temperature (C)]]*OO[[#This Row],[50]]</f>
        <v>1.7685692878064999E-5</v>
      </c>
      <c r="BA249" s="10">
        <f>3/24000000*OO[[#This Row],[109 (02JUL1985 12:00:00)-Water Temperature (C)]]*OO[[#This Row],[51]]</f>
        <v>1.6702416633074998E-5</v>
      </c>
      <c r="BB249" s="10">
        <f>3/24000000*OO[[#This Row],[110 (02JUL1985 15:00:00)-Water Temperature (C)]]*OO[[#This Row],[52]]</f>
        <v>1.5498002573760002E-5</v>
      </c>
      <c r="BC249" s="10">
        <f>3/24000000*OO[[#This Row],[111 (02JUL1985 18:00:00)-Water Temperature (C)]]*OO[[#This Row],[53]]</f>
        <v>1.4255590949975E-5</v>
      </c>
      <c r="BD249" s="10">
        <f>3/24000000*OO[[#This Row],[112 (02JUL1985 21:00:00)-Water Temperature (C)]]*OO[[#This Row],[54]]</f>
        <v>1.2825254987219998E-5</v>
      </c>
      <c r="BE249" s="10">
        <f>3/24000000*OO[[#This Row],[113 (03JUL1985 00:00:00)-Water Temperature (C)]]*OO[[#This Row],[55]]</f>
        <v>1.1523543926497502E-5</v>
      </c>
      <c r="BF249" s="10">
        <f>3/24000000*OO[[#This Row],[114 (03JUL1985 03:00:00)-Water Temperature (C)]]*OO[[#This Row],[56]]</f>
        <v>1.040092601625E-5</v>
      </c>
      <c r="BG249" s="10">
        <f>3/24000000*OO[[#This Row],[115 (03JUL1985 06:00:00)-Water Temperature (C)]]*OO[[#This Row],[57]]</f>
        <v>9.447990891084999E-6</v>
      </c>
      <c r="BH249" s="10">
        <f>3/24000000*OO[[#This Row],[116 (03JUL1985 09:00:00)-Water Temperature (C)]]*OO[[#This Row],[58]]</f>
        <v>8.6970991367474985E-6</v>
      </c>
      <c r="BI249" s="10">
        <f>3/24000000*OO[[#This Row],[117 (03JUL1985 12:00:00)-Water Temperature (C)]]*OO[[#This Row],[59]]</f>
        <v>8.1336528225499987E-6</v>
      </c>
      <c r="BJ249" s="10">
        <f>3/24000000*OO[[#This Row],[118 (03JUL1985 15:00:00)-Water Temperature (C)]]*OO[[#This Row],[60]]</f>
        <v>7.5272250765937502E-6</v>
      </c>
      <c r="BK249" s="10">
        <f>3/24000000*OO[[#This Row],[119 (03JUL1985 18:00:00)-Water Temperature (C)]]*OO[[#This Row],[61]]</f>
        <v>6.8981386607999999E-6</v>
      </c>
      <c r="BL249" s="10">
        <f>3/24000000*OO[[#This Row],[120 (03JUL1985 21:00:00)-Water Temperature (C)]]*OO[[#This Row],[62]]</f>
        <v>6.0872089420799984E-6</v>
      </c>
      <c r="BM249" s="10">
        <f>3/24000000*OO[[#This Row],[121 (04JUL1985 00:00:00)-Water Temperature (C)]]*OO[[#This Row],[63]]</f>
        <v>5.2746483440349997E-6</v>
      </c>
      <c r="BN249" s="10">
        <f>3/24000000*OO[[#This Row],[122 (04JUL1985 03:00:00)-Water Temperature (C)]]*OO[[#This Row],[64]]</f>
        <v>4.5584058336550001E-6</v>
      </c>
      <c r="BO249" s="10">
        <f>3/24000000*OO[[#This Row],[123 (04JUL1985 06:00:00)-Water Temperature (C)]]*OO[[#This Row],[65]]</f>
        <v>3.9368529595499993E-6</v>
      </c>
      <c r="BP249" s="10">
        <f>3/24000000*OO[[#This Row],[124 (04JUL1985 09:00:00)-Water Temperature (C)]]*OO[[#This Row],[66]]</f>
        <v>3.4872172282499997E-6</v>
      </c>
      <c r="BQ249" s="10">
        <f>3/24000000*OO[[#This Row],[125 (04JUL1985 12:00:00)-Water Temperature (C)]]*OO[[#This Row],[67]]</f>
        <v>3.0495394096562501E-6</v>
      </c>
      <c r="BR249" s="10">
        <f>3/24000000*OO[[#This Row],[126 (04JUL1985 15:00:00)-Water Temperature (C)]]*OO[[#This Row],[68]]</f>
        <v>2.58869868382125E-6</v>
      </c>
      <c r="BS249" s="10">
        <f>3/24000000*OO[[#This Row],[127 (04JUL1985 18:00:00)-Water Temperature (C)]]*OO[[#This Row],[69]]</f>
        <v>2.1635022065699997E-6</v>
      </c>
      <c r="BT249" s="10">
        <f>3/24000000*OO[[#This Row],[128 (04JUL1985 21:00:00)-Water Temperature (C)]]*OO[[#This Row],[70]]</f>
        <v>1.7516959928617499E-6</v>
      </c>
      <c r="BU249" s="10">
        <f>3/24000000*OO[[#This Row],[129 (05JUL1985 00:00:00)-Water Temperature (C)]]*OO[[#This Row],[71]]</f>
        <v>1.3911716306812501E-6</v>
      </c>
      <c r="BV249" s="10">
        <f>3/24000000*OO[[#This Row],[130 (05JUL1985 03:00:00)-Water Temperature (C)]]*OO[[#This Row],[72]]</f>
        <v>1.1335625900838752E-6</v>
      </c>
      <c r="BW249" s="10">
        <f>3/24000000*OO[[#This Row],[131 (05JUL1985 06:00:00)-Water Temperature (C)]]*OO[[#This Row],[73]]</f>
        <v>9.6161342216624993E-7</v>
      </c>
      <c r="BX249" s="10">
        <f>3/24000000*OO[[#This Row],[132 (05JUL1985 09:00:00)-Water Temperature (C)]]*OO[[#This Row],[74]]</f>
        <v>8.7956296451662512E-7</v>
      </c>
      <c r="BY249" s="10">
        <f>3/24000000*OO[[#This Row],[133 (05JUL1985 12:00:00)-Water Temperature (C)]]*OO[[#This Row],[75]]</f>
        <v>8.3074318709024988E-7</v>
      </c>
      <c r="BZ249" s="10">
        <f>3/24000000*OO[[#This Row],[134 (05JUL1985 15:00:00)-Water Temperature (C)]]*OO[[#This Row],[76]]</f>
        <v>7.9295710327437504E-7</v>
      </c>
      <c r="CA249" s="10">
        <f>3/24000000*OO[[#This Row],[135 (05JUL1985 18:00:00)-Water Temperature (C)]]*OO[[#This Row],[77]]</f>
        <v>7.5106738457187498E-7</v>
      </c>
      <c r="CB249" s="10">
        <f>3/24000000*OO[[#This Row],[136 (05JUL1985 21:00:00)-Water Temperature (C)]]*OO[[#This Row],[78]]</f>
        <v>6.8724899649449987E-7</v>
      </c>
      <c r="CC249" s="10">
        <f>3/24000000*OO[[#This Row],[137 (06JUL1985 00:00:00)-Water Temperature (C)]]*OO[[#This Row],[79]]</f>
        <v>6.1696578966537495E-7</v>
      </c>
      <c r="CD249" s="10">
        <f>3/24000000*OO[[#This Row],[138 (06JUL1985 03:00:00)-Water Temperature (C)]]*OO[[#This Row],[80]]</f>
        <v>5.5983150417500003E-7</v>
      </c>
      <c r="CE249" s="10">
        <f>3/24000000*OO[[#This Row],[139 (06JUL1985 06:00:00)-Water Temperature (C)]]*OO[[#This Row],[81]]</f>
        <v>5.1966824377399994E-7</v>
      </c>
      <c r="CF249" s="10">
        <f>3/24000000*OO[[#This Row],[140 (06JUL1985 09:00:00)-Water Temperature (C)]]*OO[[#This Row],[82]]</f>
        <v>5.1143920672300002E-7</v>
      </c>
      <c r="CG249" s="10">
        <f>3/24000000*OO[[#This Row],[141 (06JUL1985 12:00:00)-Water Temperature (C)]]*OO[[#This Row],[83]]</f>
        <v>5.1087635573800005E-7</v>
      </c>
      <c r="CH249" s="10">
        <f>3/24000000*OO[[#This Row],[142 (06JUL1985 15:00:00)-Water Temperature (C)]]*OO[[#This Row],[84]]</f>
        <v>5.1040469481624997E-7</v>
      </c>
      <c r="CI249" s="10">
        <f>3/24000000*OO[[#This Row],[143 (06JUL1985 18:00:00)-Water Temperature (C)]]*OO[[#This Row],[85]]</f>
        <v>5.0094271273199992E-7</v>
      </c>
      <c r="CJ249" s="10">
        <f>3/24000000*OO[[#This Row],[144 (06JUL1985 21:00:00)-Water Temperature (C)]]*OO[[#This Row],[86]]</f>
        <v>4.7536453440000001E-7</v>
      </c>
      <c r="CK249" s="10">
        <f>3/24000000*OO[[#This Row],[145 (07JUL1985 00:00:00)-Water Temperature (C)]]*OO[[#This Row],[87]]</f>
        <v>4.4069781885449996E-7</v>
      </c>
      <c r="CL249" s="10">
        <f>3/24000000*OO[[#This Row],[146 (07JUL1985 03:00:00)-Water Temperature (C)]]*OO[[#This Row],[88]]</f>
        <v>4.1097916505399997E-7</v>
      </c>
      <c r="CM249" s="10">
        <f>3/24000000*OO[[#This Row],[147 (07JUL1985 06:00:00)-Water Temperature (C)]]*OO[[#This Row],[89]]</f>
        <v>3.9016587885337498E-7</v>
      </c>
      <c r="CN249" s="10">
        <f>3/24000000*OO[[#This Row],[148 (07JUL1985 09:00:00)-Water Temperature (C)]]*OO[[#This Row],[90]]</f>
        <v>3.88133983209E-7</v>
      </c>
      <c r="CO249" s="10">
        <f>3/24000000*OO[[#This Row],[149 (07JUL1985 12:00:00)-Water Temperature (C)]]*OO[[#This Row],[91]]</f>
        <v>3.8248368614437502E-7</v>
      </c>
      <c r="CP249" s="10">
        <f>3/24000000*OO[[#This Row],[150 (07JUL1985 15:00:00)-Water Temperature (C)]]*OO[[#This Row],[92]]</f>
        <v>3.8590763200274998E-7</v>
      </c>
      <c r="CQ249" s="10">
        <f>3/24000000*OO[[#This Row],[151 (07JUL1985 18:00:00)-Water Temperature (C)]]*OO[[#This Row],[93]]</f>
        <v>3.8274783700937496E-7</v>
      </c>
      <c r="CR249" s="10">
        <f>3/24000000*OO[[#This Row],[152 (07JUL1985 21:00:00)-Water Temperature (C)]]*OO[[#This Row],[94]]</f>
        <v>3.6812201128699994E-7</v>
      </c>
      <c r="CS249" s="10">
        <f>3/24000000*OO[[#This Row],[153 (08JUL1985 00:00:00)-Water Temperature (C)]]*OO[[#This Row],[95]]</f>
        <v>3.4646149642500002E-7</v>
      </c>
      <c r="CT249" s="10">
        <f>3/24000000*OO[[#This Row],[154 (08JUL1985 03:00:00)-Water Temperature (C)]]*OO[[#This Row],[96]]</f>
        <v>3.2537769117299998E-7</v>
      </c>
      <c r="CU249" s="10">
        <f>3/24000000*OO[[#This Row],[155 (08JUL1985 06:00:00)-Water Temperature (C)]]*OO[[#This Row],[97]]</f>
        <v>3.111604615515E-7</v>
      </c>
      <c r="CV249" s="10">
        <f>3/24000000*OO[[#This Row],[156 (08JUL1985 09:00:00)-Water Temperature (C)]]*OO[[#This Row],[98]]</f>
        <v>3.1305894278762497E-7</v>
      </c>
      <c r="CW249" s="10">
        <f>3/24000000*OO[[#This Row],[157 (08JUL1985 12:00:00)-Water Temperature (C)]]*OO[[#This Row],[99]]</f>
        <v>3.1890915163374998E-7</v>
      </c>
    </row>
    <row r="250" spans="1:101" x14ac:dyDescent="0.35">
      <c r="A250" t="s">
        <v>256</v>
      </c>
      <c r="B250">
        <v>852.36410000000001</v>
      </c>
      <c r="C250" s="10">
        <f>3/24*OO[[#This Row],[59 (26JUN1985 06:00:00)-Water Temperature (C)]]*OO[[#This Row],[1]]/SUM(OO[1])</f>
        <v>0</v>
      </c>
      <c r="D250" s="10">
        <f>3/24*OO[[#This Row],[60 (26JUN1985 09:00:00)-Water Temperature (C)]]*OO[[#This Row],[2]]/SUM(OO[2])</f>
        <v>0</v>
      </c>
      <c r="E250" s="10">
        <f>3/24*OO[[#This Row],[61 (26JUN1985 12:00:00)-Water Temperature (C)]]*OO[[#This Row],[3]]/SUM(OO[3])</f>
        <v>0</v>
      </c>
      <c r="F250" s="10">
        <f>3/24*OO[[#This Row],[62 (26JUN1985 15:00:00)-Water Temperature (C)]]*OO[[#This Row],[4]]/SUM(OO[4])</f>
        <v>0</v>
      </c>
      <c r="G250" s="10">
        <f>3/24*OO[[#This Row],[63 (26JUN1985 18:00:00)-Water Temperature (C)]]*OO[[#This Row],[5]]/SUM(OO[5])</f>
        <v>0</v>
      </c>
      <c r="H250" s="10">
        <f>3/24*OO[[#This Row],[64 (26JUN1985 21:00:00)-Water Temperature (C)]]*OO[[#This Row],[6]]/SUM(OO[6])</f>
        <v>0</v>
      </c>
      <c r="I250" s="10">
        <f>3/24*OO[[#This Row],[65 (27JUN1985 00:00:00)-Water Temperature (C)]]*OO[[#This Row],[7]]/SUM(OO[7])</f>
        <v>0</v>
      </c>
      <c r="J250" s="10">
        <f>3/24*OO[[#This Row],[66 (27JUN1985 03:00:00)-Water Temperature (C)]]*OO[[#This Row],[8]]/SUM(OO[8])</f>
        <v>0</v>
      </c>
      <c r="K250" s="10">
        <f>3/24*OO[[#This Row],[67 (27JUN1985 06:00:00)-Water Temperature (C)]]*OO[[#This Row],[9]]/SUM(OO[9])</f>
        <v>0</v>
      </c>
      <c r="L250" s="10">
        <f>3/24*OO[[#This Row],[68 (27JUN1985 09:00:00)-Water Temperature (C)]]*OO[[#This Row],[10]]/SUM(OO[10])</f>
        <v>0</v>
      </c>
      <c r="M250" s="10">
        <f>3/24*OO[[#This Row],[69 (27JUN1985 12:00:00)-Water Temperature (C)]]*OO[[#This Row],[11]]/SUM(OO[11])</f>
        <v>1.4502511628615695E-38</v>
      </c>
      <c r="N250" s="10">
        <f>3/24*OO[[#This Row],[70 (27JUN1985 15:00:00)-Water Temperature (C)]]*OO[[#This Row],[12]]/SUM(OO[12])</f>
        <v>2.8684475812373229E-26</v>
      </c>
      <c r="O250" s="10">
        <f>3/24*OO[[#This Row],[71 (27JUN1985 18:00:00)-Water Temperature (C)]]*OO[[#This Row],[13]]/SUM(OO[13])</f>
        <v>5.9363858002946467E-17</v>
      </c>
      <c r="P250" s="10">
        <f>3/24*OO[[#This Row],[72 (27JUN1985 21:00:00)-Water Temperature (C)]]*OO[[#This Row],[14]]/SUM(OO[14])</f>
        <v>8.9528441760132504E-11</v>
      </c>
      <c r="Q250" s="10">
        <f>3/24*OO[[#This Row],[73 (28JUN1985 00:00:00)-Water Temperature (C)]]*OO[[#This Row],[15]]/SUM(OO[15])</f>
        <v>1.3108563256822975E-7</v>
      </c>
      <c r="R250" s="10">
        <f>3/24*OO[[#This Row],[74 (28JUN1985 03:00:00)-Water Temperature (C)]]*OO[[#This Row],[16]]/SUM(OO[16])</f>
        <v>2.0043025053030527E-5</v>
      </c>
      <c r="S250" s="10">
        <f>3/24*OO[[#This Row],[75 (28JUN1985 06:00:00)-Water Temperature (C)]]*OO[[#This Row],[17]]/SUM(OO[17])</f>
        <v>6.904860851556174E-4</v>
      </c>
      <c r="T250" s="10">
        <f>3/24*OO[[#This Row],[76 (28JUN1985 09:00:00)-Water Temperature (C)]]*OO[[#This Row],[18]]/SUM(OO[18])</f>
        <v>7.7966674175385976E-3</v>
      </c>
      <c r="U250" s="10">
        <f>3/24*OO[[#This Row],[77 (28JUN1985 12:00:00)-Water Temperature (C)]]*OO[[#This Row],[19]]/SUM(OO[19])</f>
        <v>3.5501594069348143E-2</v>
      </c>
      <c r="V250" s="10">
        <f>3/24000000*OO[[#This Row],[78 (28JUN1985 15:00:00)-Water Temperature (C)]]*OO[[#This Row],[20]]</f>
        <v>7.7000840080675009E-2</v>
      </c>
      <c r="W250" s="10">
        <f>3/24000000*OO[[#This Row],[79 (28JUN1985 18:00:00)-Water Temperature (C)]]*OO[[#This Row],[21]]</f>
        <v>8.8840955820999989E-2</v>
      </c>
      <c r="X250" s="10">
        <f>3/24000000*OO[[#This Row],[80 (28JUN1985 21:00:00)-Water Temperature (C)]]*OO[[#This Row],[22]]</f>
        <v>6.0138799149037497E-2</v>
      </c>
      <c r="Y250" s="10">
        <f>3/24000000*OO[[#This Row],[81 (29JUN1985 00:00:00)-Water Temperature (C)]]*OO[[#This Row],[23]]</f>
        <v>2.6000083544749995E-2</v>
      </c>
      <c r="Z250" s="10">
        <f>3/24000000*OO[[#This Row],[82 (29JUN1985 03:00:00)-Water Temperature (C)]]*OO[[#This Row],[24]]</f>
        <v>7.7016781527349983E-3</v>
      </c>
      <c r="AA250" s="10">
        <f>3/24000000*OO[[#This Row],[83 (29JUN1985 06:00:00)-Water Temperature (C)]]*OO[[#This Row],[25]]</f>
        <v>1.6833904111869997E-3</v>
      </c>
      <c r="AB250" s="10">
        <f>3/24000000*OO[[#This Row],[84 (29JUN1985 09:00:00)-Water Temperature (C)]]*OO[[#This Row],[26]]</f>
        <v>3.2893349421375001E-4</v>
      </c>
      <c r="AC250" s="10">
        <f>3/24000000*OO[[#This Row],[85 (29JUN1985 12:00:00)-Water Temperature (C)]]*OO[[#This Row],[27]]</f>
        <v>9.0516752726400008E-5</v>
      </c>
      <c r="AD250" s="10">
        <f>3/24000000*OO[[#This Row],[86 (29JUN1985 15:00:00)-Water Temperature (C)]]*OO[[#This Row],[28]]</f>
        <v>5.389143253632499E-5</v>
      </c>
      <c r="AE250" s="10">
        <f>3/24000000*OO[[#This Row],[88 (29JUN1985 21:00:00)-Water Temperature (C)]]*OO[[#This Row],[30]]</f>
        <v>4.3571626040812493E-5</v>
      </c>
      <c r="AF250" s="10">
        <f>3/24000000*OO[[#This Row],[88 (29JUN1985 21:00:00)-Water Temperature (C)]]*OO[[#This Row],[30]]</f>
        <v>4.3571626040812493E-5</v>
      </c>
      <c r="AG250" s="10">
        <f>3/24000000*OO[[#This Row],[89 (30JUN1985 00:00:00)-Water Temperature (C)]]*OO[[#This Row],[31]]</f>
        <v>4.0836171939949989E-5</v>
      </c>
      <c r="AH250" s="10">
        <f>3/24000000*OO[[#This Row],[90 (30JUN1985 03:00:00)-Water Temperature (C)]]*OO[[#This Row],[32]]</f>
        <v>3.8131039091824997E-5</v>
      </c>
      <c r="AI250" s="10">
        <f>3/24000000*OO[[#This Row],[91 (30JUN1985 06:00:00)-Water Temperature (C)]]*OO[[#This Row],[33]]</f>
        <v>3.5516921883687495E-5</v>
      </c>
      <c r="AJ250" s="10">
        <f>3/24000000*OO[[#This Row],[92 (30JUN1985 09:00:00)-Water Temperature (C)]]*OO[[#This Row],[34]]</f>
        <v>3.3973043115374994E-5</v>
      </c>
      <c r="AK250" s="10">
        <f>3/24000000*OO[[#This Row],[93 (30JUN1985 12:00:00)-Water Temperature (C)]]*OO[[#This Row],[35]]</f>
        <v>3.23382095962625E-5</v>
      </c>
      <c r="AL250" s="10">
        <f>3/24000000*OO[[#This Row],[94 (30JUN1985 15:00:00)-Water Temperature (C)]]*OO[[#This Row],[36]]</f>
        <v>3.10820188878375E-5</v>
      </c>
      <c r="AM250" s="10">
        <f>3/24000000*OO[[#This Row],[95 (30JUN1985 18:00:00)-Water Temperature (C)]]*OO[[#This Row],[37]]</f>
        <v>3.1020614637074998E-5</v>
      </c>
      <c r="AN250" s="10">
        <f>3/24000000*OO[[#This Row],[96 (30JUN1985 21:00:00)-Water Temperature (C)]]*OO[[#This Row],[38]]</f>
        <v>3.1628362319999994E-5</v>
      </c>
      <c r="AO250" s="10">
        <f>3/24000000*OO[[#This Row],[97 (01JUL1985 00:00:00)-Water Temperature (C)]]*OO[[#This Row],[39]]</f>
        <v>3.2224797487350003E-5</v>
      </c>
      <c r="AP250" s="10">
        <f>3/24000000*OO[[#This Row],[98 (01JUL1985 03:00:00)-Water Temperature (C)]]*OO[[#This Row],[40]]</f>
        <v>3.2715515679599995E-5</v>
      </c>
      <c r="AQ250" s="10">
        <f>3/24000000*OO[[#This Row],[99 (01JUL1985 06:00:00)-Water Temperature (C)]]*OO[[#This Row],[41]]</f>
        <v>3.2653629855374997E-5</v>
      </c>
      <c r="AR250" s="10">
        <f>3/24000000*OO[[#This Row],[100 (01JUL1985 09:00:00)-Water Temperature (C)]]*OO[[#This Row],[42]]</f>
        <v>3.2741210103525002E-5</v>
      </c>
      <c r="AS250" s="10">
        <f>3/24000000*OO[[#This Row],[101 (01JUL1985 12:00:00)-Water Temperature (C)]]*OO[[#This Row],[43]]</f>
        <v>3.2100454296899993E-5</v>
      </c>
      <c r="AT250" s="10">
        <f>3/24000000*OO[[#This Row],[102 (01JUL1985 15:00:00)-Water Temperature (C)]]*OO[[#This Row],[44]]</f>
        <v>3.07569887675E-5</v>
      </c>
      <c r="AU250" s="10">
        <f>3/24000000*OO[[#This Row],[103 (01JUL1985 18:00:00)-Water Temperature (C)]]*OO[[#This Row],[45]]</f>
        <v>2.9112337775375E-5</v>
      </c>
      <c r="AV250" s="10">
        <f>3/24000000*OO[[#This Row],[104 (01JUL1985 21:00:00)-Water Temperature (C)]]*OO[[#This Row],[46]]</f>
        <v>2.6770486955850002E-5</v>
      </c>
      <c r="AW250" s="10">
        <f>3/24000000*OO[[#This Row],[105 (02JUL1985 00:00:00)-Water Temperature (C)]]*OO[[#This Row],[47]]</f>
        <v>2.4286874186849995E-5</v>
      </c>
      <c r="AX250" s="10">
        <f>3/24000000*OO[[#This Row],[106 (02JUL1985 03:00:00)-Water Temperature (C)]]*OO[[#This Row],[48]]</f>
        <v>2.2122482806739998E-5</v>
      </c>
      <c r="AY250" s="10">
        <f>3/24000000*OO[[#This Row],[107 (02JUL1985 06:00:00)-Water Temperature (C)]]*OO[[#This Row],[49]]</f>
        <v>2.0364335683324999E-5</v>
      </c>
      <c r="AZ250" s="10">
        <f>3/24000000*OO[[#This Row],[108 (02JUL1985 09:00:00)-Water Temperature (C)]]*OO[[#This Row],[50]]</f>
        <v>1.8932096371679999E-5</v>
      </c>
      <c r="BA250" s="10">
        <f>3/24000000*OO[[#This Row],[109 (02JUL1985 12:00:00)-Water Temperature (C)]]*OO[[#This Row],[51]]</f>
        <v>1.788115201129E-5</v>
      </c>
      <c r="BB250" s="10">
        <f>3/24000000*OO[[#This Row],[110 (02JUL1985 15:00:00)-Water Temperature (C)]]*OO[[#This Row],[52]]</f>
        <v>1.6598134831118749E-5</v>
      </c>
      <c r="BC250" s="10">
        <f>3/24000000*OO[[#This Row],[111 (02JUL1985 18:00:00)-Water Temperature (C)]]*OO[[#This Row],[53]]</f>
        <v>1.5271838242244998E-5</v>
      </c>
      <c r="BD250" s="10">
        <f>3/24000000*OO[[#This Row],[112 (02JUL1985 21:00:00)-Water Temperature (C)]]*OO[[#This Row],[54]]</f>
        <v>1.3722861073848749E-5</v>
      </c>
      <c r="BE250" s="10">
        <f>3/24000000*OO[[#This Row],[113 (03JUL1985 00:00:00)-Water Temperature (C)]]*OO[[#This Row],[55]]</f>
        <v>1.230655773271E-5</v>
      </c>
      <c r="BF250" s="10">
        <f>3/24000000*OO[[#This Row],[114 (03JUL1985 03:00:00)-Water Temperature (C)]]*OO[[#This Row],[56]]</f>
        <v>1.1070985968402499E-5</v>
      </c>
      <c r="BG250" s="10">
        <f>3/24000000*OO[[#This Row],[115 (03JUL1985 06:00:00)-Water Temperature (C)]]*OO[[#This Row],[57]]</f>
        <v>1.0023844597499998E-5</v>
      </c>
      <c r="BH250" s="10">
        <f>3/24000000*OO[[#This Row],[116 (03JUL1985 09:00:00)-Water Temperature (C)]]*OO[[#This Row],[58]]</f>
        <v>9.2025651596550005E-6</v>
      </c>
      <c r="BI250" s="10">
        <f>3/24000000*OO[[#This Row],[117 (03JUL1985 12:00:00)-Water Temperature (C)]]*OO[[#This Row],[59]]</f>
        <v>8.6004677399999987E-6</v>
      </c>
      <c r="BJ250" s="10">
        <f>3/24000000*OO[[#This Row],[118 (03JUL1985 15:00:00)-Water Temperature (C)]]*OO[[#This Row],[60]]</f>
        <v>7.9655023829949992E-6</v>
      </c>
      <c r="BK250" s="10">
        <f>3/24000000*OO[[#This Row],[119 (03JUL1985 18:00:00)-Water Temperature (C)]]*OO[[#This Row],[61]]</f>
        <v>7.3082846327625E-6</v>
      </c>
      <c r="BL250" s="10">
        <f>3/24000000*OO[[#This Row],[120 (03JUL1985 21:00:00)-Water Temperature (C)]]*OO[[#This Row],[62]]</f>
        <v>6.4637141677499984E-6</v>
      </c>
      <c r="BM250" s="10">
        <f>3/24000000*OO[[#This Row],[121 (04JUL1985 00:00:00)-Water Temperature (C)]]*OO[[#This Row],[63]]</f>
        <v>5.6039918752124997E-6</v>
      </c>
      <c r="BN250" s="10">
        <f>3/24000000*OO[[#This Row],[122 (04JUL1985 03:00:00)-Water Temperature (C)]]*OO[[#This Row],[64]]</f>
        <v>4.8437599317249989E-6</v>
      </c>
      <c r="BO250" s="10">
        <f>3/24000000*OO[[#This Row],[123 (04JUL1985 06:00:00)-Water Temperature (C)]]*OO[[#This Row],[65]]</f>
        <v>4.1825999252787493E-6</v>
      </c>
      <c r="BP250" s="10">
        <f>3/24000000*OO[[#This Row],[124 (04JUL1985 09:00:00)-Water Temperature (C)]]*OO[[#This Row],[66]]</f>
        <v>3.7055400911749997E-6</v>
      </c>
      <c r="BQ250" s="10">
        <f>3/24000000*OO[[#This Row],[125 (04JUL1985 12:00:00)-Water Temperature (C)]]*OO[[#This Row],[67]]</f>
        <v>3.2529329289112497E-6</v>
      </c>
      <c r="BR250" s="10">
        <f>3/24000000*OO[[#This Row],[126 (04JUL1985 15:00:00)-Water Temperature (C)]]*OO[[#This Row],[68]]</f>
        <v>2.7726209124899996E-6</v>
      </c>
      <c r="BS250" s="10">
        <f>3/24000000*OO[[#This Row],[127 (04JUL1985 18:00:00)-Water Temperature (C)]]*OO[[#This Row],[69]]</f>
        <v>2.3253318341677499E-6</v>
      </c>
      <c r="BT250" s="10">
        <f>3/24000000*OO[[#This Row],[128 (04JUL1985 21:00:00)-Water Temperature (C)]]*OO[[#This Row],[70]]</f>
        <v>1.8874065040739998E-6</v>
      </c>
      <c r="BU250" s="10">
        <f>3/24000000*OO[[#This Row],[129 (05JUL1985 00:00:00)-Water Temperature (C)]]*OO[[#This Row],[71]]</f>
        <v>1.4950555834995E-6</v>
      </c>
      <c r="BV250" s="10">
        <f>3/24000000*OO[[#This Row],[130 (05JUL1985 03:00:00)-Water Temperature (C)]]*OO[[#This Row],[72]]</f>
        <v>1.2115608432036249E-6</v>
      </c>
      <c r="BW250" s="10">
        <f>3/24000000*OO[[#This Row],[131 (05JUL1985 06:00:00)-Water Temperature (C)]]*OO[[#This Row],[73]]</f>
        <v>1.0207546977884999E-6</v>
      </c>
      <c r="BX250" s="10">
        <f>3/24000000*OO[[#This Row],[132 (05JUL1985 09:00:00)-Water Temperature (C)]]*OO[[#This Row],[74]]</f>
        <v>9.2793644441912503E-7</v>
      </c>
      <c r="BY250" s="10">
        <f>3/24000000*OO[[#This Row],[133 (05JUL1985 12:00:00)-Water Temperature (C)]]*OO[[#This Row],[75]]</f>
        <v>8.7399480271099989E-7</v>
      </c>
      <c r="BZ250" s="10">
        <f>3/24000000*OO[[#This Row],[134 (05JUL1985 15:00:00)-Water Temperature (C)]]*OO[[#This Row],[76]]</f>
        <v>8.3349092929225005E-7</v>
      </c>
      <c r="CA250" s="10">
        <f>3/24000000*OO[[#This Row],[135 (05JUL1985 18:00:00)-Water Temperature (C)]]*OO[[#This Row],[77]]</f>
        <v>7.8984490182674987E-7</v>
      </c>
      <c r="CB250" s="10">
        <f>3/24000000*OO[[#This Row],[136 (05JUL1985 21:00:00)-Water Temperature (C)]]*OO[[#This Row],[78]]</f>
        <v>7.2401885888587489E-7</v>
      </c>
      <c r="CC250" s="10">
        <f>3/24000000*OO[[#This Row],[137 (06JUL1985 00:00:00)-Water Temperature (C)]]*OO[[#This Row],[79]]</f>
        <v>6.4921956162875E-7</v>
      </c>
      <c r="CD250" s="10">
        <f>3/24000000*OO[[#This Row],[138 (06JUL1985 03:00:00)-Water Temperature (C)]]*OO[[#This Row],[80]]</f>
        <v>5.8795304161762491E-7</v>
      </c>
      <c r="CE250" s="10">
        <f>3/24000000*OO[[#This Row],[139 (06JUL1985 06:00:00)-Water Temperature (C)]]*OO[[#This Row],[81]]</f>
        <v>5.4372344278499995E-7</v>
      </c>
      <c r="CF250" s="10">
        <f>3/24000000*OO[[#This Row],[140 (06JUL1985 09:00:00)-Water Temperature (C)]]*OO[[#This Row],[82]]</f>
        <v>5.3333324857949997E-7</v>
      </c>
      <c r="CG250" s="10">
        <f>3/24000000*OO[[#This Row],[141 (06JUL1985 12:00:00)-Water Temperature (C)]]*OO[[#This Row],[83]]</f>
        <v>5.3232938120775E-7</v>
      </c>
      <c r="CH250" s="10">
        <f>3/24000000*OO[[#This Row],[142 (06JUL1985 15:00:00)-Water Temperature (C)]]*OO[[#This Row],[84]]</f>
        <v>5.3232302002937504E-7</v>
      </c>
      <c r="CI250" s="10">
        <f>3/24000000*OO[[#This Row],[143 (06JUL1985 18:00:00)-Water Temperature (C)]]*OO[[#This Row],[85]]</f>
        <v>5.2330191939000002E-7</v>
      </c>
      <c r="CJ250" s="10">
        <f>3/24000000*OO[[#This Row],[144 (06JUL1985 21:00:00)-Water Temperature (C)]]*OO[[#This Row],[86]]</f>
        <v>4.9770366293900004E-7</v>
      </c>
      <c r="CK250" s="10">
        <f>3/24000000*OO[[#This Row],[145 (07JUL1985 00:00:00)-Water Temperature (C)]]*OO[[#This Row],[87]]</f>
        <v>4.6130666537174991E-7</v>
      </c>
      <c r="CL250" s="10">
        <f>3/24000000*OO[[#This Row],[146 (07JUL1985 03:00:00)-Water Temperature (C)]]*OO[[#This Row],[88]]</f>
        <v>4.2968404642374997E-7</v>
      </c>
      <c r="CM250" s="10">
        <f>3/24000000*OO[[#This Row],[147 (07JUL1985 06:00:00)-Water Temperature (C)]]*OO[[#This Row],[89]]</f>
        <v>4.0668517362899995E-7</v>
      </c>
      <c r="CN250" s="10">
        <f>3/24000000*OO[[#This Row],[148 (07JUL1985 09:00:00)-Water Temperature (C)]]*OO[[#This Row],[90]]</f>
        <v>4.0345307156499999E-7</v>
      </c>
      <c r="CO250" s="10">
        <f>3/24000000*OO[[#This Row],[149 (07JUL1985 12:00:00)-Water Temperature (C)]]*OO[[#This Row],[91]]</f>
        <v>3.9729071327887498E-7</v>
      </c>
      <c r="CP250" s="10">
        <f>3/24000000*OO[[#This Row],[150 (07JUL1985 15:00:00)-Water Temperature (C)]]*OO[[#This Row],[92]]</f>
        <v>4.0075397734299997E-7</v>
      </c>
      <c r="CQ250" s="10">
        <f>3/24000000*OO[[#This Row],[151 (07JUL1985 18:00:00)-Water Temperature (C)]]*OO[[#This Row],[93]]</f>
        <v>3.9865475906549994E-7</v>
      </c>
      <c r="CR250" s="10">
        <f>3/24000000*OO[[#This Row],[152 (07JUL1985 21:00:00)-Water Temperature (C)]]*OO[[#This Row],[94]]</f>
        <v>3.8438535496874999E-7</v>
      </c>
      <c r="CS250" s="10">
        <f>3/24000000*OO[[#This Row],[153 (08JUL1985 00:00:00)-Water Temperature (C)]]*OO[[#This Row],[95]]</f>
        <v>3.6192491927687496E-7</v>
      </c>
      <c r="CT250" s="10">
        <f>3/24000000*OO[[#This Row],[154 (08JUL1985 03:00:00)-Water Temperature (C)]]*OO[[#This Row],[96]]</f>
        <v>3.3971233407474993E-7</v>
      </c>
      <c r="CU250" s="10">
        <f>3/24000000*OO[[#This Row],[155 (08JUL1985 06:00:00)-Water Temperature (C)]]*OO[[#This Row],[97]]</f>
        <v>3.2399571646474995E-7</v>
      </c>
      <c r="CV250" s="10">
        <f>3/24000000*OO[[#This Row],[156 (08JUL1985 09:00:00)-Water Temperature (C)]]*OO[[#This Row],[98]]</f>
        <v>3.2518100585912497E-7</v>
      </c>
      <c r="CW250" s="10">
        <f>3/24000000*OO[[#This Row],[157 (08JUL1985 12:00:00)-Water Temperature (C)]]*OO[[#This Row],[99]]</f>
        <v>3.3116867942799997E-7</v>
      </c>
    </row>
    <row r="251" spans="1:101" x14ac:dyDescent="0.35">
      <c r="A251" t="s">
        <v>257</v>
      </c>
      <c r="B251">
        <v>952.87800000000004</v>
      </c>
      <c r="C251" s="10">
        <f>3/24*OO[[#This Row],[59 (26JUN1985 06:00:00)-Water Temperature (C)]]*OO[[#This Row],[1]]/SUM(OO[1])</f>
        <v>0</v>
      </c>
      <c r="D251" s="10">
        <f>3/24*OO[[#This Row],[60 (26JUN1985 09:00:00)-Water Temperature (C)]]*OO[[#This Row],[2]]/SUM(OO[2])</f>
        <v>0</v>
      </c>
      <c r="E251" s="10">
        <f>3/24*OO[[#This Row],[61 (26JUN1985 12:00:00)-Water Temperature (C)]]*OO[[#This Row],[3]]/SUM(OO[3])</f>
        <v>0</v>
      </c>
      <c r="F251" s="10">
        <f>3/24*OO[[#This Row],[62 (26JUN1985 15:00:00)-Water Temperature (C)]]*OO[[#This Row],[4]]/SUM(OO[4])</f>
        <v>0</v>
      </c>
      <c r="G251" s="10">
        <f>3/24*OO[[#This Row],[63 (26JUN1985 18:00:00)-Water Temperature (C)]]*OO[[#This Row],[5]]/SUM(OO[5])</f>
        <v>0</v>
      </c>
      <c r="H251" s="10">
        <f>3/24*OO[[#This Row],[64 (26JUN1985 21:00:00)-Water Temperature (C)]]*OO[[#This Row],[6]]/SUM(OO[6])</f>
        <v>0</v>
      </c>
      <c r="I251" s="10">
        <f>3/24*OO[[#This Row],[65 (27JUN1985 00:00:00)-Water Temperature (C)]]*OO[[#This Row],[7]]/SUM(OO[7])</f>
        <v>0</v>
      </c>
      <c r="J251" s="10">
        <f>3/24*OO[[#This Row],[66 (27JUN1985 03:00:00)-Water Temperature (C)]]*OO[[#This Row],[8]]/SUM(OO[8])</f>
        <v>0</v>
      </c>
      <c r="K251" s="10">
        <f>3/24*OO[[#This Row],[67 (27JUN1985 06:00:00)-Water Temperature (C)]]*OO[[#This Row],[9]]/SUM(OO[9])</f>
        <v>0</v>
      </c>
      <c r="L251" s="10">
        <f>3/24*OO[[#This Row],[68 (27JUN1985 09:00:00)-Water Temperature (C)]]*OO[[#This Row],[10]]/SUM(OO[10])</f>
        <v>0</v>
      </c>
      <c r="M251" s="10">
        <f>3/24*OO[[#This Row],[69 (27JUN1985 12:00:00)-Water Temperature (C)]]*OO[[#This Row],[11]]/SUM(OO[11])</f>
        <v>1.65384221399901E-39</v>
      </c>
      <c r="N251" s="10">
        <f>3/24*OO[[#This Row],[70 (27JUN1985 15:00:00)-Water Temperature (C)]]*OO[[#This Row],[12]]/SUM(OO[12])</f>
        <v>2.7351031279145514E-27</v>
      </c>
      <c r="O251" s="10">
        <f>3/24*OO[[#This Row],[71 (27JUN1985 18:00:00)-Water Temperature (C)]]*OO[[#This Row],[13]]/SUM(OO[13])</f>
        <v>7.7021553449800806E-18</v>
      </c>
      <c r="P251" s="10">
        <f>3/24*OO[[#This Row],[72 (27JUN1985 21:00:00)-Water Temperature (C)]]*OO[[#This Row],[14]]/SUM(OO[14])</f>
        <v>3.340681445958023E-11</v>
      </c>
      <c r="Q251" s="10">
        <f>3/24*OO[[#This Row],[73 (28JUN1985 00:00:00)-Water Temperature (C)]]*OO[[#This Row],[15]]/SUM(OO[15])</f>
        <v>6.2701603779107367E-8</v>
      </c>
      <c r="R251" s="10">
        <f>3/24*OO[[#This Row],[74 (28JUN1985 03:00:00)-Water Temperature (C)]]*OO[[#This Row],[16]]/SUM(OO[16])</f>
        <v>1.109091901294857E-5</v>
      </c>
      <c r="S251" s="10">
        <f>3/24*OO[[#This Row],[75 (28JUN1985 06:00:00)-Water Temperature (C)]]*OO[[#This Row],[17]]/SUM(OO[17])</f>
        <v>4.2727604649802237E-4</v>
      </c>
      <c r="T251" s="10">
        <f>3/24*OO[[#This Row],[76 (28JUN1985 09:00:00)-Water Temperature (C)]]*OO[[#This Row],[18]]/SUM(OO[18])</f>
        <v>5.2884081484866332E-3</v>
      </c>
      <c r="U251" s="10">
        <f>3/24*OO[[#This Row],[77 (28JUN1985 12:00:00)-Water Temperature (C)]]*OO[[#This Row],[19]]/SUM(OO[19])</f>
        <v>2.6057481907079346E-2</v>
      </c>
      <c r="V251" s="10">
        <f>3/24000000*OO[[#This Row],[78 (28JUN1985 15:00:00)-Water Temperature (C)]]*OO[[#This Row],[20]]</f>
        <v>6.051581634962501E-2</v>
      </c>
      <c r="W251" s="10">
        <f>3/24000000*OO[[#This Row],[79 (28JUN1985 18:00:00)-Water Temperature (C)]]*OO[[#This Row],[21]]</f>
        <v>7.4119908670824991E-2</v>
      </c>
      <c r="X251" s="10">
        <f>3/24000000*OO[[#This Row],[80 (28JUN1985 21:00:00)-Water Temperature (C)]]*OO[[#This Row],[22]]</f>
        <v>5.2944917150974997E-2</v>
      </c>
      <c r="Y251" s="10">
        <f>3/24000000*OO[[#This Row],[81 (29JUN1985 00:00:00)-Water Temperature (C)]]*OO[[#This Row],[23]]</f>
        <v>2.4009148690150001E-2</v>
      </c>
      <c r="Z251" s="10">
        <f>3/24000000*OO[[#This Row],[82 (29JUN1985 03:00:00)-Water Temperature (C)]]*OO[[#This Row],[24]]</f>
        <v>7.4179961526324991E-3</v>
      </c>
      <c r="AA251" s="10">
        <f>3/24000000*OO[[#This Row],[83 (29JUN1985 06:00:00)-Water Temperature (C)]]*OO[[#This Row],[25]]</f>
        <v>1.6753104315084999E-3</v>
      </c>
      <c r="AB251" s="10">
        <f>3/24000000*OO[[#This Row],[84 (29JUN1985 09:00:00)-Water Temperature (C)]]*OO[[#This Row],[26]]</f>
        <v>3.2781886038599998E-4</v>
      </c>
      <c r="AC251" s="10">
        <f>3/24000000*OO[[#This Row],[85 (29JUN1985 12:00:00)-Water Temperature (C)]]*OO[[#This Row],[27]]</f>
        <v>8.3488506487512491E-5</v>
      </c>
      <c r="AD251" s="10">
        <f>3/24000000*OO[[#This Row],[86 (29JUN1985 15:00:00)-Water Temperature (C)]]*OO[[#This Row],[28]]</f>
        <v>4.5738268469624991E-5</v>
      </c>
      <c r="AE251" s="10">
        <f>3/24000000*OO[[#This Row],[88 (29JUN1985 21:00:00)-Water Temperature (C)]]*OO[[#This Row],[30]]</f>
        <v>3.5891159991937503E-5</v>
      </c>
      <c r="AF251" s="10">
        <f>3/24000000*OO[[#This Row],[88 (29JUN1985 21:00:00)-Water Temperature (C)]]*OO[[#This Row],[30]]</f>
        <v>3.5891159991937503E-5</v>
      </c>
      <c r="AG251" s="10">
        <f>3/24000000*OO[[#This Row],[89 (30JUN1985 00:00:00)-Water Temperature (C)]]*OO[[#This Row],[31]]</f>
        <v>3.3558086270475003E-5</v>
      </c>
      <c r="AH251" s="10">
        <f>3/24000000*OO[[#This Row],[90 (30JUN1985 03:00:00)-Water Temperature (C)]]*OO[[#This Row],[32]]</f>
        <v>3.1308868649099996E-5</v>
      </c>
      <c r="AI251" s="10">
        <f>3/24000000*OO[[#This Row],[91 (30JUN1985 06:00:00)-Water Temperature (C)]]*OO[[#This Row],[33]]</f>
        <v>2.9156505292200002E-5</v>
      </c>
      <c r="AJ251" s="10">
        <f>3/24000000*OO[[#This Row],[92 (30JUN1985 09:00:00)-Water Temperature (C)]]*OO[[#This Row],[34]]</f>
        <v>2.7861199159499998E-5</v>
      </c>
      <c r="AK251" s="10">
        <f>3/24000000*OO[[#This Row],[93 (30JUN1985 12:00:00)-Water Temperature (C)]]*OO[[#This Row],[35]]</f>
        <v>2.6466120150624998E-5</v>
      </c>
      <c r="AL251" s="10">
        <f>3/24000000*OO[[#This Row],[94 (30JUN1985 15:00:00)-Water Temperature (C)]]*OO[[#This Row],[36]]</f>
        <v>2.53246426297375E-5</v>
      </c>
      <c r="AM251" s="10">
        <f>3/24000000*OO[[#This Row],[95 (30JUN1985 18:00:00)-Water Temperature (C)]]*OO[[#This Row],[37]]</f>
        <v>2.5082589165862505E-5</v>
      </c>
      <c r="AN251" s="10">
        <f>3/24000000*OO[[#This Row],[96 (30JUN1985 21:00:00)-Water Temperature (C)]]*OO[[#This Row],[38]]</f>
        <v>2.5376567502974998E-5</v>
      </c>
      <c r="AO251" s="10">
        <f>3/24000000*OO[[#This Row],[97 (01JUL1985 00:00:00)-Water Temperature (C)]]*OO[[#This Row],[39]]</f>
        <v>2.5740283536750001E-5</v>
      </c>
      <c r="AP251" s="10">
        <f>3/24000000*OO[[#This Row],[98 (01JUL1985 03:00:00)-Water Temperature (C)]]*OO[[#This Row],[40]]</f>
        <v>2.6103430966375001E-5</v>
      </c>
      <c r="AQ251" s="10">
        <f>3/24000000*OO[[#This Row],[99 (01JUL1985 06:00:00)-Water Temperature (C)]]*OO[[#This Row],[41]]</f>
        <v>2.6071829747925006E-5</v>
      </c>
      <c r="AR251" s="10">
        <f>3/24000000*OO[[#This Row],[100 (01JUL1985 09:00:00)-Water Temperature (C)]]*OO[[#This Row],[42]]</f>
        <v>2.6172192144E-5</v>
      </c>
      <c r="AS251" s="10">
        <f>3/24000000*OO[[#This Row],[101 (01JUL1985 12:00:00)-Water Temperature (C)]]*OO[[#This Row],[43]]</f>
        <v>2.5663573287337498E-5</v>
      </c>
      <c r="AT251" s="10">
        <f>3/24000000*OO[[#This Row],[102 (01JUL1985 15:00:00)-Water Temperature (C)]]*OO[[#This Row],[44]]</f>
        <v>2.4569612356574998E-5</v>
      </c>
      <c r="AU251" s="10">
        <f>3/24000000*OO[[#This Row],[103 (01JUL1985 18:00:00)-Water Temperature (C)]]*OO[[#This Row],[45]]</f>
        <v>2.3200679139658754E-5</v>
      </c>
      <c r="AV251" s="10">
        <f>3/24000000*OO[[#This Row],[104 (01JUL1985 21:00:00)-Water Temperature (C)]]*OO[[#This Row],[46]]</f>
        <v>2.125670952527E-5</v>
      </c>
      <c r="AW251" s="10">
        <f>3/24000000*OO[[#This Row],[105 (02JUL1985 00:00:00)-Water Temperature (C)]]*OO[[#This Row],[47]]</f>
        <v>1.9191266962254999E-5</v>
      </c>
      <c r="AX251" s="10">
        <f>3/24000000*OO[[#This Row],[106 (02JUL1985 03:00:00)-Water Temperature (C)]]*OO[[#This Row],[48]]</f>
        <v>1.7392183261584997E-5</v>
      </c>
      <c r="AY251" s="10">
        <f>3/24000000*OO[[#This Row],[107 (02JUL1985 06:00:00)-Water Temperature (C)]]*OO[[#This Row],[49]]</f>
        <v>1.5922989804749997E-5</v>
      </c>
      <c r="AZ251" s="10">
        <f>3/24000000*OO[[#This Row],[108 (02JUL1985 09:00:00)-Water Temperature (C)]]*OO[[#This Row],[50]]</f>
        <v>1.4740486426049999E-5</v>
      </c>
      <c r="BA251" s="10">
        <f>3/24000000*OO[[#This Row],[109 (02JUL1985 12:00:00)-Water Temperature (C)]]*OO[[#This Row],[51]]</f>
        <v>1.3864057106699997E-5</v>
      </c>
      <c r="BB251" s="10">
        <f>3/24000000*OO[[#This Row],[110 (02JUL1985 15:00:00)-Water Temperature (C)]]*OO[[#This Row],[52]]</f>
        <v>1.2822267787927499E-5</v>
      </c>
      <c r="BC251" s="10">
        <f>3/24000000*OO[[#This Row],[111 (02JUL1985 18:00:00)-Water Temperature (C)]]*OO[[#This Row],[53]]</f>
        <v>1.1735438923305001E-5</v>
      </c>
      <c r="BD251" s="10">
        <f>3/24000000*OO[[#This Row],[112 (02JUL1985 21:00:00)-Water Temperature (C)]]*OO[[#This Row],[54]]</f>
        <v>1.0477718521935001E-5</v>
      </c>
      <c r="BE251" s="10">
        <f>3/24000000*OO[[#This Row],[113 (03JUL1985 00:00:00)-Water Temperature (C)]]*OO[[#This Row],[55]]</f>
        <v>9.3223979260512508E-6</v>
      </c>
      <c r="BF251" s="10">
        <f>3/24000000*OO[[#This Row],[114 (03JUL1985 03:00:00)-Water Temperature (C)]]*OO[[#This Row],[56]]</f>
        <v>8.3094707149950004E-6</v>
      </c>
      <c r="BG251" s="10">
        <f>3/24000000*OO[[#This Row],[115 (03JUL1985 06:00:00)-Water Temperature (C)]]*OO[[#This Row],[57]]</f>
        <v>7.4540215708199993E-6</v>
      </c>
      <c r="BH251" s="10">
        <f>3/24000000*OO[[#This Row],[116 (03JUL1985 09:00:00)-Water Temperature (C)]]*OO[[#This Row],[58]]</f>
        <v>6.7907031420049998E-6</v>
      </c>
      <c r="BI251" s="10">
        <f>3/24000000*OO[[#This Row],[117 (03JUL1985 12:00:00)-Water Temperature (C)]]*OO[[#This Row],[59]]</f>
        <v>6.3127471114187494E-6</v>
      </c>
      <c r="BJ251" s="10">
        <f>3/24000000*OO[[#This Row],[118 (03JUL1985 15:00:00)-Water Temperature (C)]]*OO[[#This Row],[60]]</f>
        <v>5.8237365937124994E-6</v>
      </c>
      <c r="BK251" s="10">
        <f>3/24000000*OO[[#This Row],[119 (03JUL1985 18:00:00)-Water Temperature (C)]]*OO[[#This Row],[61]]</f>
        <v>5.320508221143751E-6</v>
      </c>
      <c r="BL251" s="10">
        <f>3/24000000*OO[[#This Row],[120 (03JUL1985 21:00:00)-Water Temperature (C)]]*OO[[#This Row],[62]]</f>
        <v>4.6876868896375001E-6</v>
      </c>
      <c r="BM251" s="10">
        <f>3/24000000*OO[[#This Row],[121 (04JUL1985 00:00:00)-Water Temperature (C)]]*OO[[#This Row],[63]]</f>
        <v>4.0510362451449993E-6</v>
      </c>
      <c r="BN251" s="10">
        <f>3/24000000*OO[[#This Row],[122 (04JUL1985 03:00:00)-Water Temperature (C)]]*OO[[#This Row],[64]]</f>
        <v>3.4908212419887496E-6</v>
      </c>
      <c r="BO251" s="10">
        <f>3/24000000*OO[[#This Row],[123 (04JUL1985 06:00:00)-Water Temperature (C)]]*OO[[#This Row],[65]]</f>
        <v>3.0071634950075001E-6</v>
      </c>
      <c r="BP251" s="10">
        <f>3/24000000*OO[[#This Row],[124 (04JUL1985 09:00:00)-Water Temperature (C)]]*OO[[#This Row],[66]]</f>
        <v>2.6608625759949995E-6</v>
      </c>
      <c r="BQ251" s="10">
        <f>3/24000000*OO[[#This Row],[125 (04JUL1985 12:00:00)-Water Temperature (C)]]*OO[[#This Row],[67]]</f>
        <v>2.3379448678949999E-6</v>
      </c>
      <c r="BR251" s="10">
        <f>3/24000000*OO[[#This Row],[126 (04JUL1985 15:00:00)-Water Temperature (C)]]*OO[[#This Row],[68]]</f>
        <v>1.99591709984875E-6</v>
      </c>
      <c r="BS251" s="10">
        <f>3/24000000*OO[[#This Row],[127 (04JUL1985 18:00:00)-Water Temperature (C)]]*OO[[#This Row],[69]]</f>
        <v>1.6766595903324997E-6</v>
      </c>
      <c r="BT251" s="10">
        <f>3/24000000*OO[[#This Row],[128 (04JUL1985 21:00:00)-Water Temperature (C)]]*OO[[#This Row],[70]]</f>
        <v>1.3607275130056251E-6</v>
      </c>
      <c r="BU251" s="10">
        <f>3/24000000*OO[[#This Row],[129 (05JUL1985 00:00:00)-Water Temperature (C)]]*OO[[#This Row],[71]]</f>
        <v>1.0752287572845001E-6</v>
      </c>
      <c r="BV251" s="10">
        <f>3/24000000*OO[[#This Row],[130 (05JUL1985 03:00:00)-Water Temperature (C)]]*OO[[#This Row],[72]]</f>
        <v>8.6728130204349999E-7</v>
      </c>
      <c r="BW251" s="10">
        <f>3/24000000*OO[[#This Row],[131 (05JUL1985 06:00:00)-Water Temperature (C)]]*OO[[#This Row],[73]]</f>
        <v>7.2745083078525001E-7</v>
      </c>
      <c r="BX251" s="10">
        <f>3/24000000*OO[[#This Row],[132 (05JUL1985 09:00:00)-Water Temperature (C)]]*OO[[#This Row],[74]]</f>
        <v>6.5849373678374991E-7</v>
      </c>
      <c r="BY251" s="10">
        <f>3/24000000*OO[[#This Row],[133 (05JUL1985 12:00:00)-Water Temperature (C)]]*OO[[#This Row],[75]]</f>
        <v>6.1875022257474993E-7</v>
      </c>
      <c r="BZ251" s="10">
        <f>3/24000000*OO[[#This Row],[134 (05JUL1985 15:00:00)-Water Temperature (C)]]*OO[[#This Row],[76]]</f>
        <v>5.8955216561249995E-7</v>
      </c>
      <c r="CA251" s="10">
        <f>3/24000000*OO[[#This Row],[135 (05JUL1985 18:00:00)-Water Temperature (C)]]*OO[[#This Row],[77]]</f>
        <v>5.5881601805812502E-7</v>
      </c>
      <c r="CB251" s="10">
        <f>3/24000000*OO[[#This Row],[136 (05JUL1985 21:00:00)-Water Temperature (C)]]*OO[[#This Row],[78]]</f>
        <v>5.1209402482224999E-7</v>
      </c>
      <c r="CC251" s="10">
        <f>3/24000000*OO[[#This Row],[137 (06JUL1985 00:00:00)-Water Temperature (C)]]*OO[[#This Row],[79]]</f>
        <v>4.5892087917999995E-7</v>
      </c>
      <c r="CD251" s="10">
        <f>3/24000000*OO[[#This Row],[138 (06JUL1985 03:00:00)-Water Temperature (C)]]*OO[[#This Row],[80]]</f>
        <v>4.1506399867187491E-7</v>
      </c>
      <c r="CE251" s="10">
        <f>3/24000000*OO[[#This Row],[139 (06JUL1985 06:00:00)-Water Temperature (C)]]*OO[[#This Row],[81]]</f>
        <v>3.8336990611499997E-7</v>
      </c>
      <c r="CF251" s="10">
        <f>3/24000000*OO[[#This Row],[140 (06JUL1985 09:00:00)-Water Temperature (C)]]*OO[[#This Row],[82]]</f>
        <v>3.7555895641874994E-7</v>
      </c>
      <c r="CG251" s="10">
        <f>3/24000000*OO[[#This Row],[141 (06JUL1985 12:00:00)-Water Temperature (C)]]*OO[[#This Row],[83]]</f>
        <v>3.7477589213100005E-7</v>
      </c>
      <c r="CH251" s="10">
        <f>3/24000000*OO[[#This Row],[142 (06JUL1985 15:00:00)-Water Temperature (C)]]*OO[[#This Row],[84]]</f>
        <v>3.7479890297699997E-7</v>
      </c>
      <c r="CI251" s="10">
        <f>3/24000000*OO[[#This Row],[143 (06JUL1985 18:00:00)-Water Temperature (C)]]*OO[[#This Row],[85]]</f>
        <v>3.6878349270375003E-7</v>
      </c>
      <c r="CJ251" s="10">
        <f>3/24000000*OO[[#This Row],[144 (06JUL1985 21:00:00)-Water Temperature (C)]]*OO[[#This Row],[86]]</f>
        <v>3.5083941759899998E-7</v>
      </c>
      <c r="CK251" s="10">
        <f>3/24000000*OO[[#This Row],[145 (07JUL1985 00:00:00)-Water Temperature (C)]]*OO[[#This Row],[87]]</f>
        <v>3.2519675193249999E-7</v>
      </c>
      <c r="CL251" s="10">
        <f>3/24000000*OO[[#This Row],[146 (07JUL1985 03:00:00)-Water Temperature (C)]]*OO[[#This Row],[88]]</f>
        <v>3.0263207599787497E-7</v>
      </c>
      <c r="CM251" s="10">
        <f>3/24000000*OO[[#This Row],[147 (07JUL1985 06:00:00)-Water Temperature (C)]]*OO[[#This Row],[89]]</f>
        <v>2.8606983941250003E-7</v>
      </c>
      <c r="CN251" s="10">
        <f>3/24000000*OO[[#This Row],[148 (07JUL1985 09:00:00)-Water Temperature (C)]]*OO[[#This Row],[90]]</f>
        <v>2.8311597521524999E-7</v>
      </c>
      <c r="CO251" s="10">
        <f>3/24000000*OO[[#This Row],[149 (07JUL1985 12:00:00)-Water Temperature (C)]]*OO[[#This Row],[91]]</f>
        <v>2.7854241230399999E-7</v>
      </c>
      <c r="CP251" s="10">
        <f>3/24000000*OO[[#This Row],[150 (07JUL1985 15:00:00)-Water Temperature (C)]]*OO[[#This Row],[92]]</f>
        <v>2.8112114384550001E-7</v>
      </c>
      <c r="CQ251" s="10">
        <f>3/24000000*OO[[#This Row],[151 (07JUL1985 18:00:00)-Water Temperature (C)]]*OO[[#This Row],[93]]</f>
        <v>2.7996266757075003E-7</v>
      </c>
      <c r="CR251" s="10">
        <f>3/24000000*OO[[#This Row],[152 (07JUL1985 21:00:00)-Water Temperature (C)]]*OO[[#This Row],[94]]</f>
        <v>2.7004101514687501E-7</v>
      </c>
      <c r="CS251" s="10">
        <f>3/24000000*OO[[#This Row],[153 (08JUL1985 00:00:00)-Water Temperature (C)]]*OO[[#This Row],[95]]</f>
        <v>2.5423765276675004E-7</v>
      </c>
      <c r="CT251" s="10">
        <f>3/24000000*OO[[#This Row],[154 (08JUL1985 03:00:00)-Water Temperature (C)]]*OO[[#This Row],[96]]</f>
        <v>2.3842653553599999E-7</v>
      </c>
      <c r="CU251" s="10">
        <f>3/24000000*OO[[#This Row],[155 (08JUL1985 06:00:00)-Water Temperature (C)]]*OO[[#This Row],[97]]</f>
        <v>2.27143828383E-7</v>
      </c>
      <c r="CV251" s="10">
        <f>3/24000000*OO[[#This Row],[156 (08JUL1985 09:00:00)-Water Temperature (C)]]*OO[[#This Row],[98]]</f>
        <v>2.2764145569809999E-7</v>
      </c>
      <c r="CW251" s="10">
        <f>3/24000000*OO[[#This Row],[157 (08JUL1985 12:00:00)-Water Temperature (C)]]*OO[[#This Row],[99]]</f>
        <v>2.3170995976476248E-7</v>
      </c>
    </row>
    <row r="252" spans="1:101" x14ac:dyDescent="0.35">
      <c r="A252" t="s">
        <v>258</v>
      </c>
      <c r="B252">
        <v>910.22730000000001</v>
      </c>
      <c r="C252" s="10">
        <f>3/24*OO[[#This Row],[59 (26JUN1985 06:00:00)-Water Temperature (C)]]*OO[[#This Row],[1]]/SUM(OO[1])</f>
        <v>0</v>
      </c>
      <c r="D252" s="10">
        <f>3/24*OO[[#This Row],[60 (26JUN1985 09:00:00)-Water Temperature (C)]]*OO[[#This Row],[2]]/SUM(OO[2])</f>
        <v>0</v>
      </c>
      <c r="E252" s="10">
        <f>3/24*OO[[#This Row],[61 (26JUN1985 12:00:00)-Water Temperature (C)]]*OO[[#This Row],[3]]/SUM(OO[3])</f>
        <v>0</v>
      </c>
      <c r="F252" s="10">
        <f>3/24*OO[[#This Row],[62 (26JUN1985 15:00:00)-Water Temperature (C)]]*OO[[#This Row],[4]]/SUM(OO[4])</f>
        <v>0</v>
      </c>
      <c r="G252" s="10">
        <f>3/24*OO[[#This Row],[63 (26JUN1985 18:00:00)-Water Temperature (C)]]*OO[[#This Row],[5]]/SUM(OO[5])</f>
        <v>0</v>
      </c>
      <c r="H252" s="10">
        <f>3/24*OO[[#This Row],[64 (26JUN1985 21:00:00)-Water Temperature (C)]]*OO[[#This Row],[6]]/SUM(OO[6])</f>
        <v>0</v>
      </c>
      <c r="I252" s="10">
        <f>3/24*OO[[#This Row],[65 (27JUN1985 00:00:00)-Water Temperature (C)]]*OO[[#This Row],[7]]/SUM(OO[7])</f>
        <v>0</v>
      </c>
      <c r="J252" s="10">
        <f>3/24*OO[[#This Row],[66 (27JUN1985 03:00:00)-Water Temperature (C)]]*OO[[#This Row],[8]]/SUM(OO[8])</f>
        <v>0</v>
      </c>
      <c r="K252" s="10">
        <f>3/24*OO[[#This Row],[67 (27JUN1985 06:00:00)-Water Temperature (C)]]*OO[[#This Row],[9]]/SUM(OO[9])</f>
        <v>0</v>
      </c>
      <c r="L252" s="10">
        <f>3/24*OO[[#This Row],[68 (27JUN1985 09:00:00)-Water Temperature (C)]]*OO[[#This Row],[10]]/SUM(OO[10])</f>
        <v>0</v>
      </c>
      <c r="M252" s="10">
        <f>3/24*OO[[#This Row],[69 (27JUN1985 12:00:00)-Water Temperature (C)]]*OO[[#This Row],[11]]/SUM(OO[11])</f>
        <v>2.2473745206193608E-40</v>
      </c>
      <c r="N252" s="10">
        <f>3/24*OO[[#This Row],[70 (27JUN1985 15:00:00)-Water Temperature (C)]]*OO[[#This Row],[12]]/SUM(OO[12])</f>
        <v>3.0740420007926541E-28</v>
      </c>
      <c r="O252" s="10">
        <f>3/24*OO[[#This Row],[71 (27JUN1985 18:00:00)-Water Temperature (C)]]*OO[[#This Row],[13]]/SUM(OO[13])</f>
        <v>1.3980258292192557E-18</v>
      </c>
      <c r="P252" s="10">
        <f>3/24*OO[[#This Row],[72 (27JUN1985 21:00:00)-Water Temperature (C)]]*OO[[#This Row],[14]]/SUM(OO[14])</f>
        <v>1.4655186255143069E-11</v>
      </c>
      <c r="Q252" s="10">
        <f>3/24*OO[[#This Row],[73 (28JUN1985 00:00:00)-Water Temperature (C)]]*OO[[#This Row],[15]]/SUM(OO[15])</f>
        <v>3.5225926014009333E-8</v>
      </c>
      <c r="R252" s="10">
        <f>3/24*OO[[#This Row],[74 (28JUN1985 03:00:00)-Water Temperature (C)]]*OO[[#This Row],[16]]/SUM(OO[16])</f>
        <v>7.1730014062709006E-6</v>
      </c>
      <c r="S252" s="10">
        <f>3/24*OO[[#This Row],[75 (28JUN1985 06:00:00)-Water Temperature (C)]]*OO[[#This Row],[17]]/SUM(OO[17])</f>
        <v>3.0782104452916736E-4</v>
      </c>
      <c r="T252" s="10">
        <f>3/24*OO[[#This Row],[76 (28JUN1985 09:00:00)-Water Temperature (C)]]*OO[[#This Row],[18]]/SUM(OO[18])</f>
        <v>4.1639005162866149E-3</v>
      </c>
      <c r="U252" s="10">
        <f>3/24*OO[[#This Row],[77 (28JUN1985 12:00:00)-Water Temperature (C)]]*OO[[#This Row],[19]]/SUM(OO[19])</f>
        <v>2.2147843249018771E-2</v>
      </c>
      <c r="V252" s="10">
        <f>3/24000000*OO[[#This Row],[78 (28JUN1985 15:00:00)-Water Temperature (C)]]*OO[[#This Row],[20]]</f>
        <v>5.4979493244662503E-2</v>
      </c>
      <c r="W252" s="10">
        <f>3/24000000*OO[[#This Row],[79 (28JUN1985 18:00:00)-Water Temperature (C)]]*OO[[#This Row],[21]]</f>
        <v>7.1360943505150001E-2</v>
      </c>
      <c r="X252" s="10">
        <f>3/24000000*OO[[#This Row],[80 (28JUN1985 21:00:00)-Water Temperature (C)]]*OO[[#This Row],[22]]</f>
        <v>5.3785701974637501E-2</v>
      </c>
      <c r="Y252" s="10">
        <f>3/24000000*OO[[#This Row],[81 (29JUN1985 00:00:00)-Water Temperature (C)]]*OO[[#This Row],[23]]</f>
        <v>2.5573719564824998E-2</v>
      </c>
      <c r="Z252" s="10">
        <f>3/24000000*OO[[#This Row],[82 (29JUN1985 03:00:00)-Water Temperature (C)]]*OO[[#This Row],[24]]</f>
        <v>8.2405848478050003E-3</v>
      </c>
      <c r="AA252" s="10">
        <f>3/24000000*OO[[#This Row],[83 (29JUN1985 06:00:00)-Water Temperature (C)]]*OO[[#This Row],[25]]</f>
        <v>1.9255041078200001E-3</v>
      </c>
      <c r="AB252" s="10">
        <f>3/24000000*OO[[#This Row],[84 (29JUN1985 09:00:00)-Water Temperature (C)]]*OO[[#This Row],[26]]</f>
        <v>3.7991381696999996E-4</v>
      </c>
      <c r="AC252" s="10">
        <f>3/24000000*OO[[#This Row],[85 (29JUN1985 12:00:00)-Water Temperature (C)]]*OO[[#This Row],[27]]</f>
        <v>9.0863398046700012E-5</v>
      </c>
      <c r="AD252" s="10">
        <f>3/24000000*OO[[#This Row],[86 (29JUN1985 15:00:00)-Water Temperature (C)]]*OO[[#This Row],[28]]</f>
        <v>4.5750394101825E-5</v>
      </c>
      <c r="AE252" s="10">
        <f>3/24000000*OO[[#This Row],[88 (29JUN1985 21:00:00)-Water Temperature (C)]]*OO[[#This Row],[30]]</f>
        <v>3.4812446500012498E-5</v>
      </c>
      <c r="AF252" s="10">
        <f>3/24000000*OO[[#This Row],[88 (29JUN1985 21:00:00)-Water Temperature (C)]]*OO[[#This Row],[30]]</f>
        <v>3.4812446500012498E-5</v>
      </c>
      <c r="AG252" s="10">
        <f>3/24000000*OO[[#This Row],[89 (30JUN1985 00:00:00)-Water Temperature (C)]]*OO[[#This Row],[31]]</f>
        <v>3.2527049867999997E-5</v>
      </c>
      <c r="AH252" s="10">
        <f>3/24000000*OO[[#This Row],[90 (30JUN1985 03:00:00)-Water Temperature (C)]]*OO[[#This Row],[32]]</f>
        <v>3.0381895941362495E-5</v>
      </c>
      <c r="AI252" s="10">
        <f>3/24000000*OO[[#This Row],[91 (30JUN1985 06:00:00)-Water Temperature (C)]]*OO[[#This Row],[33]]</f>
        <v>2.8348439539199996E-5</v>
      </c>
      <c r="AJ252" s="10">
        <f>3/24000000*OO[[#This Row],[92 (30JUN1985 09:00:00)-Water Temperature (C)]]*OO[[#This Row],[34]]</f>
        <v>2.7126466697549998E-5</v>
      </c>
      <c r="AK252" s="10">
        <f>3/24000000*OO[[#This Row],[93 (30JUN1985 12:00:00)-Water Temperature (C)]]*OO[[#This Row],[35]]</f>
        <v>2.5795141015799999E-5</v>
      </c>
      <c r="AL252" s="10">
        <f>3/24000000*OO[[#This Row],[94 (30JUN1985 15:00:00)-Water Temperature (C)]]*OO[[#This Row],[36]]</f>
        <v>2.4658281815624998E-5</v>
      </c>
      <c r="AM252" s="10">
        <f>3/24000000*OO[[#This Row],[95 (30JUN1985 18:00:00)-Water Temperature (C)]]*OO[[#This Row],[37]]</f>
        <v>2.4333538768649996E-5</v>
      </c>
      <c r="AN252" s="10">
        <f>3/24000000*OO[[#This Row],[96 (30JUN1985 21:00:00)-Water Temperature (C)]]*OO[[#This Row],[38]]</f>
        <v>2.4519040796250001E-5</v>
      </c>
      <c r="AO252" s="10">
        <f>3/24000000*OO[[#This Row],[97 (01JUL1985 00:00:00)-Water Temperature (C)]]*OO[[#This Row],[39]]</f>
        <v>2.4842737944599999E-5</v>
      </c>
      <c r="AP252" s="10">
        <f>3/24000000*OO[[#This Row],[98 (01JUL1985 03:00:00)-Water Temperature (C)]]*OO[[#This Row],[40]]</f>
        <v>2.525065266565E-5</v>
      </c>
      <c r="AQ252" s="10">
        <f>3/24000000*OO[[#This Row],[99 (01JUL1985 06:00:00)-Water Temperature (C)]]*OO[[#This Row],[41]]</f>
        <v>2.5323098209199997E-5</v>
      </c>
      <c r="AR252" s="10">
        <f>3/24000000*OO[[#This Row],[100 (01JUL1985 09:00:00)-Water Temperature (C)]]*OO[[#This Row],[42]]</f>
        <v>2.5540861742549998E-5</v>
      </c>
      <c r="AS252" s="10">
        <f>3/24000000*OO[[#This Row],[101 (01JUL1985 12:00:00)-Water Temperature (C)]]*OO[[#This Row],[43]]</f>
        <v>2.5149268168199997E-5</v>
      </c>
      <c r="AT252" s="10">
        <f>3/24000000*OO[[#This Row],[102 (01JUL1985 15:00:00)-Water Temperature (C)]]*OO[[#This Row],[44]]</f>
        <v>2.4154493755437499E-5</v>
      </c>
      <c r="AU252" s="10">
        <f>3/24000000*OO[[#This Row],[103 (01JUL1985 18:00:00)-Water Temperature (C)]]*OO[[#This Row],[45]]</f>
        <v>2.2855816636887501E-5</v>
      </c>
      <c r="AV252" s="10">
        <f>3/24000000*OO[[#This Row],[104 (01JUL1985 21:00:00)-Water Temperature (C)]]*OO[[#This Row],[46]]</f>
        <v>2.0970871365439995E-5</v>
      </c>
      <c r="AW252" s="10">
        <f>3/24000000*OO[[#This Row],[105 (02JUL1985 00:00:00)-Water Temperature (C)]]*OO[[#This Row],[47]]</f>
        <v>1.8946028337309998E-5</v>
      </c>
      <c r="AX252" s="10">
        <f>3/24000000*OO[[#This Row],[106 (02JUL1985 03:00:00)-Water Temperature (C)]]*OO[[#This Row],[48]]</f>
        <v>1.7180211094439998E-5</v>
      </c>
      <c r="AY252" s="10">
        <f>3/24000000*OO[[#This Row],[107 (02JUL1985 06:00:00)-Water Temperature (C)]]*OO[[#This Row],[49]]</f>
        <v>1.57338819286175E-5</v>
      </c>
      <c r="AZ252" s="10">
        <f>3/24000000*OO[[#This Row],[108 (02JUL1985 09:00:00)-Water Temperature (C)]]*OO[[#This Row],[50]]</f>
        <v>1.4583890159319998E-5</v>
      </c>
      <c r="BA252" s="10">
        <f>3/24000000*OO[[#This Row],[109 (02JUL1985 12:00:00)-Water Temperature (C)]]*OO[[#This Row],[51]]</f>
        <v>1.3745942283190001E-5</v>
      </c>
      <c r="BB252" s="10">
        <f>3/24000000*OO[[#This Row],[110 (02JUL1985 15:00:00)-Water Temperature (C)]]*OO[[#This Row],[52]]</f>
        <v>1.2747470051538749E-5</v>
      </c>
      <c r="BC252" s="10">
        <f>3/24000000*OO[[#This Row],[111 (02JUL1985 18:00:00)-Water Temperature (C)]]*OO[[#This Row],[53]]</f>
        <v>1.1686671477497501E-5</v>
      </c>
      <c r="BD252" s="10">
        <f>3/24000000*OO[[#This Row],[112 (02JUL1985 21:00:00)-Water Temperature (C)]]*OO[[#This Row],[54]]</f>
        <v>1.0449567616542499E-5</v>
      </c>
      <c r="BE252" s="10">
        <f>3/24000000*OO[[#This Row],[113 (03JUL1985 00:00:00)-Water Temperature (C)]]*OO[[#This Row],[55]]</f>
        <v>9.3024786026999994E-6</v>
      </c>
      <c r="BF252" s="10">
        <f>3/24000000*OO[[#This Row],[114 (03JUL1985 03:00:00)-Water Temperature (C)]]*OO[[#This Row],[56]]</f>
        <v>8.2884546240300003E-6</v>
      </c>
      <c r="BG252" s="10">
        <f>3/24000000*OO[[#This Row],[115 (03JUL1985 06:00:00)-Water Temperature (C)]]*OO[[#This Row],[57]]</f>
        <v>7.4315628911062496E-6</v>
      </c>
      <c r="BH252" s="10">
        <f>3/24000000*OO[[#This Row],[116 (03JUL1985 09:00:00)-Water Temperature (C)]]*OO[[#This Row],[58]]</f>
        <v>6.7724760255749995E-6</v>
      </c>
      <c r="BI252" s="10">
        <f>3/24000000*OO[[#This Row],[117 (03JUL1985 12:00:00)-Water Temperature (C)]]*OO[[#This Row],[59]]</f>
        <v>6.3057385158225E-6</v>
      </c>
      <c r="BJ252" s="10">
        <f>3/24000000*OO[[#This Row],[118 (03JUL1985 15:00:00)-Water Temperature (C)]]*OO[[#This Row],[60]]</f>
        <v>5.8313797271250005E-6</v>
      </c>
      <c r="BK252" s="10">
        <f>3/24000000*OO[[#This Row],[119 (03JUL1985 18:00:00)-Water Temperature (C)]]*OO[[#This Row],[61]]</f>
        <v>5.3376345756725002E-6</v>
      </c>
      <c r="BL252" s="10">
        <f>3/24000000*OO[[#This Row],[120 (03JUL1985 21:00:00)-Water Temperature (C)]]*OO[[#This Row],[62]]</f>
        <v>4.7085342551624992E-6</v>
      </c>
      <c r="BM252" s="10">
        <f>3/24000000*OO[[#This Row],[121 (04JUL1985 00:00:00)-Water Temperature (C)]]*OO[[#This Row],[63]]</f>
        <v>4.072402501124999E-6</v>
      </c>
      <c r="BN252" s="10">
        <f>3/24000000*OO[[#This Row],[122 (04JUL1985 03:00:00)-Water Temperature (C)]]*OO[[#This Row],[64]]</f>
        <v>3.5103757830624998E-6</v>
      </c>
      <c r="BO252" s="10">
        <f>3/24000000*OO[[#This Row],[123 (04JUL1985 06:00:00)-Water Temperature (C)]]*OO[[#This Row],[65]]</f>
        <v>3.0246139276949999E-6</v>
      </c>
      <c r="BP252" s="10">
        <f>3/24000000*OO[[#This Row],[124 (04JUL1985 09:00:00)-Water Temperature (C)]]*OO[[#This Row],[66]]</f>
        <v>2.6792661056187505E-6</v>
      </c>
      <c r="BQ252" s="10">
        <f>3/24000000*OO[[#This Row],[125 (04JUL1985 12:00:00)-Water Temperature (C)]]*OO[[#This Row],[67]]</f>
        <v>2.3593397054500002E-6</v>
      </c>
      <c r="BR252" s="10">
        <f>3/24000000*OO[[#This Row],[126 (04JUL1985 15:00:00)-Water Temperature (C)]]*OO[[#This Row],[68]]</f>
        <v>2.0204720480022499E-6</v>
      </c>
      <c r="BS252" s="10">
        <f>3/24000000*OO[[#This Row],[127 (04JUL1985 18:00:00)-Water Temperature (C)]]*OO[[#This Row],[69]]</f>
        <v>1.7022700754263752E-6</v>
      </c>
      <c r="BT252" s="10">
        <f>3/24000000*OO[[#This Row],[128 (04JUL1985 21:00:00)-Water Temperature (C)]]*OO[[#This Row],[70]]</f>
        <v>1.3831476091289999E-6</v>
      </c>
      <c r="BU252" s="10">
        <f>3/24000000*OO[[#This Row],[129 (05JUL1985 00:00:00)-Water Temperature (C)]]*OO[[#This Row],[71]]</f>
        <v>1.09155762045225E-6</v>
      </c>
      <c r="BV252" s="10">
        <f>3/24000000*OO[[#This Row],[130 (05JUL1985 03:00:00)-Water Temperature (C)]]*OO[[#This Row],[72]]</f>
        <v>8.7703894123500002E-7</v>
      </c>
      <c r="BW252" s="10">
        <f>3/24000000*OO[[#This Row],[131 (05JUL1985 06:00:00)-Water Temperature (C)]]*OO[[#This Row],[73]]</f>
        <v>7.3256181868799994E-7</v>
      </c>
      <c r="BX252" s="10">
        <f>3/24000000*OO[[#This Row],[132 (05JUL1985 09:00:00)-Water Temperature (C)]]*OO[[#This Row],[74]]</f>
        <v>6.6053535101574992E-7</v>
      </c>
      <c r="BY252" s="10">
        <f>3/24000000*OO[[#This Row],[133 (05JUL1985 12:00:00)-Water Temperature (C)]]*OO[[#This Row],[75]]</f>
        <v>6.1913775020862502E-7</v>
      </c>
      <c r="BZ252" s="10">
        <f>3/24000000*OO[[#This Row],[134 (05JUL1985 15:00:00)-Water Temperature (C)]]*OO[[#This Row],[76]]</f>
        <v>5.8930575863312488E-7</v>
      </c>
      <c r="CA252" s="10">
        <f>3/24000000*OO[[#This Row],[135 (05JUL1985 18:00:00)-Water Temperature (C)]]*OO[[#This Row],[77]]</f>
        <v>5.5853490484499998E-7</v>
      </c>
      <c r="CB252" s="10">
        <f>3/24000000*OO[[#This Row],[136 (05JUL1985 21:00:00)-Water Temperature (C)]]*OO[[#This Row],[78]]</f>
        <v>5.1162847387625013E-7</v>
      </c>
      <c r="CC252" s="10">
        <f>3/24000000*OO[[#This Row],[137 (06JUL1985 00:00:00)-Water Temperature (C)]]*OO[[#This Row],[79]]</f>
        <v>4.5822930360512495E-7</v>
      </c>
      <c r="CD252" s="10">
        <f>3/24000000*OO[[#This Row],[138 (06JUL1985 03:00:00)-Water Temperature (C)]]*OO[[#This Row],[80]]</f>
        <v>4.1383117739599995E-7</v>
      </c>
      <c r="CE252" s="10">
        <f>3/24000000*OO[[#This Row],[139 (06JUL1985 06:00:00)-Water Temperature (C)]]*OO[[#This Row],[81]]</f>
        <v>3.81633988930125E-7</v>
      </c>
      <c r="CF252" s="10">
        <f>3/24000000*OO[[#This Row],[140 (06JUL1985 09:00:00)-Water Temperature (C)]]*OO[[#This Row],[82]]</f>
        <v>3.7320614606924996E-7</v>
      </c>
      <c r="CG252" s="10">
        <f>3/24000000*OO[[#This Row],[141 (06JUL1985 12:00:00)-Water Temperature (C)]]*OO[[#This Row],[83]]</f>
        <v>3.7223111830912496E-7</v>
      </c>
      <c r="CH252" s="10">
        <f>3/24000000*OO[[#This Row],[142 (06JUL1985 15:00:00)-Water Temperature (C)]]*OO[[#This Row],[84]]</f>
        <v>3.7222155769837498E-7</v>
      </c>
      <c r="CI252" s="10">
        <f>3/24000000*OO[[#This Row],[143 (06JUL1985 18:00:00)-Water Temperature (C)]]*OO[[#This Row],[85]]</f>
        <v>3.6650727946949998E-7</v>
      </c>
      <c r="CJ252" s="10">
        <f>3/24000000*OO[[#This Row],[144 (06JUL1985 21:00:00)-Water Temperature (C)]]*OO[[#This Row],[86]]</f>
        <v>3.4879216694437499E-7</v>
      </c>
      <c r="CK252" s="10">
        <f>3/24000000*OO[[#This Row],[145 (07JUL1985 00:00:00)-Water Temperature (C)]]*OO[[#This Row],[87]]</f>
        <v>3.2331345246000007E-7</v>
      </c>
      <c r="CL252" s="10">
        <f>3/24000000*OO[[#This Row],[146 (07JUL1985 03:00:00)-Water Temperature (C)]]*OO[[#This Row],[88]]</f>
        <v>3.0062361881124998E-7</v>
      </c>
      <c r="CM252" s="10">
        <f>3/24000000*OO[[#This Row],[147 (07JUL1985 06:00:00)-Water Temperature (C)]]*OO[[#This Row],[89]]</f>
        <v>2.8384670402199999E-7</v>
      </c>
      <c r="CN252" s="10">
        <f>3/24000000*OO[[#This Row],[148 (07JUL1985 09:00:00)-Water Temperature (C)]]*OO[[#This Row],[90]]</f>
        <v>2.8035394574812497E-7</v>
      </c>
      <c r="CO252" s="10">
        <f>3/24000000*OO[[#This Row],[149 (07JUL1985 12:00:00)-Water Temperature (C)]]*OO[[#This Row],[91]]</f>
        <v>2.7558566782687499E-7</v>
      </c>
      <c r="CP252" s="10">
        <f>3/24000000*OO[[#This Row],[150 (07JUL1985 15:00:00)-Water Temperature (C)]]*OO[[#This Row],[92]]</f>
        <v>2.7827215843199999E-7</v>
      </c>
      <c r="CQ252" s="10">
        <f>3/24000000*OO[[#This Row],[151 (07JUL1985 18:00:00)-Water Temperature (C)]]*OO[[#This Row],[93]]</f>
        <v>2.7752333903250002E-7</v>
      </c>
      <c r="CR252" s="10">
        <f>3/24000000*OO[[#This Row],[152 (07JUL1985 21:00:00)-Water Temperature (C)]]*OO[[#This Row],[94]]</f>
        <v>2.6793719416035E-7</v>
      </c>
      <c r="CS252" s="10">
        <f>3/24000000*OO[[#This Row],[153 (08JUL1985 00:00:00)-Water Temperature (C)]]*OO[[#This Row],[95]]</f>
        <v>2.5242014576939997E-7</v>
      </c>
      <c r="CT252" s="10">
        <f>3/24000000*OO[[#This Row],[154 (08JUL1985 03:00:00)-Water Temperature (C)]]*OO[[#This Row],[96]]</f>
        <v>2.3666136947955003E-7</v>
      </c>
      <c r="CU252" s="10">
        <f>3/24000000*OO[[#This Row],[155 (08JUL1985 06:00:00)-Water Temperature (C)]]*OO[[#This Row],[97]]</f>
        <v>2.25327754854E-7</v>
      </c>
      <c r="CV252" s="10">
        <f>3/24000000*OO[[#This Row],[156 (08JUL1985 09:00:00)-Water Temperature (C)]]*OO[[#This Row],[98]]</f>
        <v>2.2561523837446251E-7</v>
      </c>
      <c r="CW252" s="10">
        <f>3/24000000*OO[[#This Row],[157 (08JUL1985 12:00:00)-Water Temperature (C)]]*OO[[#This Row],[99]]</f>
        <v>2.2958332558218746E-7</v>
      </c>
    </row>
    <row r="253" spans="1:101" x14ac:dyDescent="0.35">
      <c r="A253" t="s">
        <v>259</v>
      </c>
      <c r="B253">
        <v>889.15949999999998</v>
      </c>
      <c r="C253" s="10">
        <f>3/24*OO[[#This Row],[59 (26JUN1985 06:00:00)-Water Temperature (C)]]*OO[[#This Row],[1]]/SUM(OO[1])</f>
        <v>0</v>
      </c>
      <c r="D253" s="10">
        <f>3/24*OO[[#This Row],[60 (26JUN1985 09:00:00)-Water Temperature (C)]]*OO[[#This Row],[2]]/SUM(OO[2])</f>
        <v>0</v>
      </c>
      <c r="E253" s="10">
        <f>3/24*OO[[#This Row],[61 (26JUN1985 12:00:00)-Water Temperature (C)]]*OO[[#This Row],[3]]/SUM(OO[3])</f>
        <v>0</v>
      </c>
      <c r="F253" s="10">
        <f>3/24*OO[[#This Row],[62 (26JUN1985 15:00:00)-Water Temperature (C)]]*OO[[#This Row],[4]]/SUM(OO[4])</f>
        <v>0</v>
      </c>
      <c r="G253" s="10">
        <f>3/24*OO[[#This Row],[63 (26JUN1985 18:00:00)-Water Temperature (C)]]*OO[[#This Row],[5]]/SUM(OO[5])</f>
        <v>0</v>
      </c>
      <c r="H253" s="10">
        <f>3/24*OO[[#This Row],[64 (26JUN1985 21:00:00)-Water Temperature (C)]]*OO[[#This Row],[6]]/SUM(OO[6])</f>
        <v>0</v>
      </c>
      <c r="I253" s="10">
        <f>3/24*OO[[#This Row],[65 (27JUN1985 00:00:00)-Water Temperature (C)]]*OO[[#This Row],[7]]/SUM(OO[7])</f>
        <v>0</v>
      </c>
      <c r="J253" s="10">
        <f>3/24*OO[[#This Row],[66 (27JUN1985 03:00:00)-Water Temperature (C)]]*OO[[#This Row],[8]]/SUM(OO[8])</f>
        <v>0</v>
      </c>
      <c r="K253" s="10">
        <f>3/24*OO[[#This Row],[67 (27JUN1985 06:00:00)-Water Temperature (C)]]*OO[[#This Row],[9]]/SUM(OO[9])</f>
        <v>0</v>
      </c>
      <c r="L253" s="10">
        <f>3/24*OO[[#This Row],[68 (27JUN1985 09:00:00)-Water Temperature (C)]]*OO[[#This Row],[10]]/SUM(OO[10])</f>
        <v>0</v>
      </c>
      <c r="M253" s="10">
        <f>3/24*OO[[#This Row],[69 (27JUN1985 12:00:00)-Water Temperature (C)]]*OO[[#This Row],[11]]/SUM(OO[11])</f>
        <v>3.0103340282507548E-41</v>
      </c>
      <c r="N253" s="10">
        <f>3/24*OO[[#This Row],[70 (27JUN1985 15:00:00)-Water Temperature (C)]]*OO[[#This Row],[12]]/SUM(OO[12])</f>
        <v>3.2636406850583649E-29</v>
      </c>
      <c r="O253" s="10">
        <f>3/24*OO[[#This Row],[71 (27JUN1985 18:00:00)-Water Temperature (C)]]*OO[[#This Row],[13]]/SUM(OO[13])</f>
        <v>3.5903298218646145E-19</v>
      </c>
      <c r="P253" s="10">
        <f>3/24*OO[[#This Row],[72 (27JUN1985 21:00:00)-Water Temperature (C)]]*OO[[#This Row],[14]]/SUM(OO[14])</f>
        <v>6.2343249127996801E-12</v>
      </c>
      <c r="Q253" s="10">
        <f>3/24*OO[[#This Row],[73 (28JUN1985 00:00:00)-Water Temperature (C)]]*OO[[#This Row],[15]]/SUM(OO[15])</f>
        <v>1.9288455575377129E-8</v>
      </c>
      <c r="R253" s="10">
        <f>3/24*OO[[#This Row],[74 (28JUN1985 03:00:00)-Water Temperature (C)]]*OO[[#This Row],[16]]/SUM(OO[16])</f>
        <v>4.5033388675953602E-6</v>
      </c>
      <c r="S253" s="10">
        <f>3/24*OO[[#This Row],[75 (28JUN1985 06:00:00)-Water Temperature (C)]]*OO[[#This Row],[17]]/SUM(OO[17])</f>
        <v>2.1429086920960393E-4</v>
      </c>
      <c r="T253" s="10">
        <f>3/24*OO[[#This Row],[76 (28JUN1985 09:00:00)-Water Temperature (C)]]*OO[[#This Row],[18]]/SUM(OO[18])</f>
        <v>3.1541209042295262E-3</v>
      </c>
      <c r="U253" s="10">
        <f>3/24*OO[[#This Row],[77 (28JUN1985 12:00:00)-Water Temperature (C)]]*OO[[#This Row],[19]]/SUM(OO[19])</f>
        <v>1.8035618497692668E-2</v>
      </c>
      <c r="V253" s="10">
        <f>3/24000000*OO[[#This Row],[78 (28JUN1985 15:00:00)-Water Temperature (C)]]*OO[[#This Row],[20]]</f>
        <v>4.7666779895874999E-2</v>
      </c>
      <c r="W253" s="10">
        <f>3/24000000*OO[[#This Row],[79 (28JUN1985 18:00:00)-Water Temperature (C)]]*OO[[#This Row],[21]]</f>
        <v>6.5429635887175E-2</v>
      </c>
      <c r="X253" s="10">
        <f>3/24000000*OO[[#This Row],[80 (28JUN1985 21:00:00)-Water Temperature (C)]]*OO[[#This Row],[22]]</f>
        <v>5.1783829377749994E-2</v>
      </c>
      <c r="Y253" s="10">
        <f>3/24000000*OO[[#This Row],[81 (29JUN1985 00:00:00)-Water Temperature (C)]]*OO[[#This Row],[23]]</f>
        <v>2.5736044458274997E-2</v>
      </c>
      <c r="Z253" s="10">
        <f>3/24000000*OO[[#This Row],[82 (29JUN1985 03:00:00)-Water Temperature (C)]]*OO[[#This Row],[24]]</f>
        <v>8.6256491334599991E-3</v>
      </c>
      <c r="AA253" s="10">
        <f>3/24000000*OO[[#This Row],[83 (29JUN1985 06:00:00)-Water Temperature (C)]]*OO[[#This Row],[25]]</f>
        <v>2.082053251512E-3</v>
      </c>
      <c r="AB253" s="10">
        <f>3/24000000*OO[[#This Row],[84 (29JUN1985 09:00:00)-Water Temperature (C)]]*OO[[#This Row],[26]]</f>
        <v>4.1568676771875003E-4</v>
      </c>
      <c r="AC253" s="10">
        <f>3/24000000*OO[[#This Row],[85 (29JUN1985 12:00:00)-Water Temperature (C)]]*OO[[#This Row],[27]]</f>
        <v>9.4690587036099991E-5</v>
      </c>
      <c r="AD253" s="10">
        <f>3/24000000*OO[[#This Row],[86 (29JUN1985 15:00:00)-Water Temperature (C)]]*OO[[#This Row],[28]]</f>
        <v>4.3942120035837492E-5</v>
      </c>
      <c r="AE253" s="10">
        <f>3/24000000*OO[[#This Row],[88 (29JUN1985 21:00:00)-Water Temperature (C)]]*OO[[#This Row],[30]]</f>
        <v>3.2352579165200002E-5</v>
      </c>
      <c r="AF253" s="10">
        <f>3/24000000*OO[[#This Row],[88 (29JUN1985 21:00:00)-Water Temperature (C)]]*OO[[#This Row],[30]]</f>
        <v>3.2352579165200002E-5</v>
      </c>
      <c r="AG253" s="10">
        <f>3/24000000*OO[[#This Row],[89 (30JUN1985 00:00:00)-Water Temperature (C)]]*OO[[#This Row],[31]]</f>
        <v>3.02171548106E-5</v>
      </c>
      <c r="AH253" s="10">
        <f>3/24000000*OO[[#This Row],[90 (30JUN1985 03:00:00)-Water Temperature (C)]]*OO[[#This Row],[32]]</f>
        <v>2.826453901455E-5</v>
      </c>
      <c r="AI253" s="10">
        <f>3/24000000*OO[[#This Row],[91 (30JUN1985 06:00:00)-Water Temperature (C)]]*OO[[#This Row],[33]]</f>
        <v>2.6425671931874997E-5</v>
      </c>
      <c r="AJ253" s="10">
        <f>3/24000000*OO[[#This Row],[92 (30JUN1985 09:00:00)-Water Temperature (C)]]*OO[[#This Row],[34]]</f>
        <v>2.5328771303E-5</v>
      </c>
      <c r="AK253" s="10">
        <f>3/24000000*OO[[#This Row],[93 (30JUN1985 12:00:00)-Water Temperature (C)]]*OO[[#This Row],[35]]</f>
        <v>2.4130167913600001E-5</v>
      </c>
      <c r="AL253" s="10">
        <f>3/24000000*OO[[#This Row],[94 (30JUN1985 15:00:00)-Water Temperature (C)]]*OO[[#This Row],[36]]</f>
        <v>2.3064883294499997E-5</v>
      </c>
      <c r="AM253" s="10">
        <f>3/24000000*OO[[#This Row],[95 (30JUN1985 18:00:00)-Water Temperature (C)]]*OO[[#This Row],[37]]</f>
        <v>2.2706143565624997E-5</v>
      </c>
      <c r="AN253" s="10">
        <f>3/24000000*OO[[#This Row],[96 (30JUN1985 21:00:00)-Water Temperature (C)]]*OO[[#This Row],[38]]</f>
        <v>2.2813372261274998E-5</v>
      </c>
      <c r="AO253" s="10">
        <f>3/24000000*OO[[#This Row],[97 (01JUL1985 00:00:00)-Water Temperature (C)]]*OO[[#This Row],[39]]</f>
        <v>2.3100670749400001E-5</v>
      </c>
      <c r="AP253" s="10">
        <f>3/24000000*OO[[#This Row],[98 (01JUL1985 03:00:00)-Water Temperature (C)]]*OO[[#This Row],[40]]</f>
        <v>2.3540581181849996E-5</v>
      </c>
      <c r="AQ253" s="10">
        <f>3/24000000*OO[[#This Row],[99 (01JUL1985 06:00:00)-Water Temperature (C)]]*OO[[#This Row],[41]]</f>
        <v>2.3706163367849999E-5</v>
      </c>
      <c r="AR253" s="10">
        <f>3/24000000*OO[[#This Row],[100 (01JUL1985 09:00:00)-Water Temperature (C)]]*OO[[#This Row],[42]]</f>
        <v>2.4025261888875001E-5</v>
      </c>
      <c r="AS253" s="10">
        <f>3/24000000*OO[[#This Row],[101 (01JUL1985 12:00:00)-Water Temperature (C)]]*OO[[#This Row],[43]]</f>
        <v>2.3775391692449998E-5</v>
      </c>
      <c r="AT253" s="10">
        <f>3/24000000*OO[[#This Row],[102 (01JUL1985 15:00:00)-Water Temperature (C)]]*OO[[#This Row],[44]]</f>
        <v>2.2923609162089997E-5</v>
      </c>
      <c r="AU253" s="10">
        <f>3/24000000*OO[[#This Row],[103 (01JUL1985 18:00:00)-Water Temperature (C)]]*OO[[#This Row],[45]]</f>
        <v>2.1757509303887497E-5</v>
      </c>
      <c r="AV253" s="10">
        <f>3/24000000*OO[[#This Row],[104 (01JUL1985 21:00:00)-Water Temperature (C)]]*OO[[#This Row],[46]]</f>
        <v>2.0017131603757499E-5</v>
      </c>
      <c r="AW253" s="10">
        <f>3/24000000*OO[[#This Row],[105 (02JUL1985 00:00:00)-Water Temperature (C)]]*OO[[#This Row],[47]]</f>
        <v>1.8117871224146252E-5</v>
      </c>
      <c r="AX253" s="10">
        <f>3/24000000*OO[[#This Row],[106 (02JUL1985 03:00:00)-Water Temperature (C)]]*OO[[#This Row],[48]]</f>
        <v>1.6455422168325001E-5</v>
      </c>
      <c r="AY253" s="10">
        <f>3/24000000*OO[[#This Row],[107 (02JUL1985 06:00:00)-Water Temperature (C)]]*OO[[#This Row],[49]]</f>
        <v>1.5090642784587499E-5</v>
      </c>
      <c r="AZ253" s="10">
        <f>3/24000000*OO[[#This Row],[108 (02JUL1985 09:00:00)-Water Temperature (C)]]*OO[[#This Row],[50]]</f>
        <v>1.401500108666E-5</v>
      </c>
      <c r="BA253" s="10">
        <f>3/24000000*OO[[#This Row],[109 (02JUL1985 12:00:00)-Water Temperature (C)]]*OO[[#This Row],[51]]</f>
        <v>1.32518709737775E-5</v>
      </c>
      <c r="BB253" s="10">
        <f>3/24000000*OO[[#This Row],[110 (02JUL1985 15:00:00)-Water Temperature (C)]]*OO[[#This Row],[52]]</f>
        <v>1.2336059830443749E-5</v>
      </c>
      <c r="BC253" s="10">
        <f>3/24000000*OO[[#This Row],[111 (02JUL1985 18:00:00)-Water Temperature (C)]]*OO[[#This Row],[53]]</f>
        <v>1.1344776692917499E-5</v>
      </c>
      <c r="BD253" s="10">
        <f>3/24000000*OO[[#This Row],[112 (02JUL1985 21:00:00)-Water Temperature (C)]]*OO[[#This Row],[54]]</f>
        <v>1.01757820860225E-5</v>
      </c>
      <c r="BE253" s="10">
        <f>3/24000000*OO[[#This Row],[113 (03JUL1985 00:00:00)-Water Temperature (C)]]*OO[[#This Row],[55]]</f>
        <v>9.0815597226737493E-6</v>
      </c>
      <c r="BF253" s="10">
        <f>3/24000000*OO[[#This Row],[114 (03JUL1985 03:00:00)-Water Temperature (C)]]*OO[[#This Row],[56]]</f>
        <v>8.1064129433200006E-6</v>
      </c>
      <c r="BG253" s="10">
        <f>3/24000000*OO[[#This Row],[115 (03JUL1985 06:00:00)-Water Temperature (C)]]*OO[[#This Row],[57]]</f>
        <v>7.2797706985574997E-6</v>
      </c>
      <c r="BH253" s="10">
        <f>3/24000000*OO[[#This Row],[116 (03JUL1985 09:00:00)-Water Temperature (C)]]*OO[[#This Row],[58]]</f>
        <v>6.6472746077099997E-6</v>
      </c>
      <c r="BI253" s="10">
        <f>3/24000000*OO[[#This Row],[117 (03JUL1985 12:00:00)-Water Temperature (C)]]*OO[[#This Row],[59]]</f>
        <v>6.2043437360062497E-6</v>
      </c>
      <c r="BJ253" s="10">
        <f>3/24000000*OO[[#This Row],[118 (03JUL1985 15:00:00)-Water Temperature (C)]]*OO[[#This Row],[60]]</f>
        <v>5.7556467822800004E-6</v>
      </c>
      <c r="BK253" s="10">
        <f>3/24000000*OO[[#This Row],[119 (03JUL1985 18:00:00)-Water Temperature (C)]]*OO[[#This Row],[61]]</f>
        <v>5.2853704375024994E-6</v>
      </c>
      <c r="BL253" s="10">
        <f>3/24000000*OO[[#This Row],[120 (03JUL1985 21:00:00)-Water Temperature (C)]]*OO[[#This Row],[62]]</f>
        <v>4.6772484018237501E-6</v>
      </c>
      <c r="BM253" s="10">
        <f>3/24000000*OO[[#This Row],[121 (04JUL1985 00:00:00)-Water Temperature (C)]]*OO[[#This Row],[63]]</f>
        <v>4.0544007758562491E-6</v>
      </c>
      <c r="BN253" s="10">
        <f>3/24000000*OO[[#This Row],[122 (04JUL1985 03:00:00)-Water Temperature (C)]]*OO[[#This Row],[64]]</f>
        <v>3.5000391712562498E-6</v>
      </c>
      <c r="BO253" s="10">
        <f>3/24000000*OO[[#This Row],[123 (04JUL1985 06:00:00)-Water Temperature (C)]]*OO[[#This Row],[65]]</f>
        <v>3.0186340422224997E-6</v>
      </c>
      <c r="BP253" s="10">
        <f>3/24000000*OO[[#This Row],[124 (04JUL1985 09:00:00)-Water Temperature (C)]]*OO[[#This Row],[66]]</f>
        <v>2.6775680768437497E-6</v>
      </c>
      <c r="BQ253" s="10">
        <f>3/24000000*OO[[#This Row],[125 (04JUL1985 12:00:00)-Water Temperature (C)]]*OO[[#This Row],[67]]</f>
        <v>2.3638029602412497E-6</v>
      </c>
      <c r="BR253" s="10">
        <f>3/24000000*OO[[#This Row],[126 (04JUL1985 15:00:00)-Water Temperature (C)]]*OO[[#This Row],[68]]</f>
        <v>2.0314610140614999E-6</v>
      </c>
      <c r="BS253" s="10">
        <f>3/24000000*OO[[#This Row],[127 (04JUL1985 18:00:00)-Water Temperature (C)]]*OO[[#This Row],[69]]</f>
        <v>1.7178113173747502E-6</v>
      </c>
      <c r="BT253" s="10">
        <f>3/24000000*OO[[#This Row],[128 (04JUL1985 21:00:00)-Water Temperature (C)]]*OO[[#This Row],[70]]</f>
        <v>1.3988721633546249E-6</v>
      </c>
      <c r="BU253" s="10">
        <f>3/24000000*OO[[#This Row],[129 (05JUL1985 00:00:00)-Water Temperature (C)]]*OO[[#This Row],[71]]</f>
        <v>1.10339040963375E-6</v>
      </c>
      <c r="BV253" s="10">
        <f>3/24000000*OO[[#This Row],[130 (05JUL1985 03:00:00)-Water Temperature (C)]]*OO[[#This Row],[72]]</f>
        <v>8.8354698974199999E-7</v>
      </c>
      <c r="BW253" s="10">
        <f>3/24000000*OO[[#This Row],[131 (05JUL1985 06:00:00)-Water Temperature (C)]]*OO[[#This Row],[73]]</f>
        <v>7.3475848025299994E-7</v>
      </c>
      <c r="BX253" s="10">
        <f>3/24000000*OO[[#This Row],[132 (05JUL1985 09:00:00)-Water Temperature (C)]]*OO[[#This Row],[74]]</f>
        <v>6.5973183432812508E-7</v>
      </c>
      <c r="BY253" s="10">
        <f>3/24000000*OO[[#This Row],[133 (05JUL1985 12:00:00)-Water Temperature (C)]]*OO[[#This Row],[75]]</f>
        <v>6.1673796267062502E-7</v>
      </c>
      <c r="BZ253" s="10">
        <f>3/24000000*OO[[#This Row],[134 (05JUL1985 15:00:00)-Water Temperature (C)]]*OO[[#This Row],[76]]</f>
        <v>5.8635005203124989E-7</v>
      </c>
      <c r="CA253" s="10">
        <f>3/24000000*OO[[#This Row],[135 (05JUL1985 18:00:00)-Water Temperature (C)]]*OO[[#This Row],[77]]</f>
        <v>5.5568597471874999E-7</v>
      </c>
      <c r="CB253" s="10">
        <f>3/24000000*OO[[#This Row],[136 (05JUL1985 21:00:00)-Water Temperature (C)]]*OO[[#This Row],[78]]</f>
        <v>5.0911195222349999E-7</v>
      </c>
      <c r="CC253" s="10">
        <f>3/24000000*OO[[#This Row],[137 (06JUL1985 00:00:00)-Water Temperature (C)]]*OO[[#This Row],[79]]</f>
        <v>4.5574992826875005E-7</v>
      </c>
      <c r="CD253" s="10">
        <f>3/24000000*OO[[#This Row],[138 (06JUL1985 03:00:00)-Water Temperature (C)]]*OO[[#This Row],[80]]</f>
        <v>4.1100029521200004E-7</v>
      </c>
      <c r="CE253" s="10">
        <f>3/24000000*OO[[#This Row],[139 (06JUL1985 06:00:00)-Water Temperature (C)]]*OO[[#This Row],[81]]</f>
        <v>3.7825190488875002E-7</v>
      </c>
      <c r="CF253" s="10">
        <f>3/24000000*OO[[#This Row],[140 (06JUL1985 09:00:00)-Water Temperature (C)]]*OO[[#This Row],[82]]</f>
        <v>3.6911974376062503E-7</v>
      </c>
      <c r="CG253" s="10">
        <f>3/24000000*OO[[#This Row],[141 (06JUL1985 12:00:00)-Water Temperature (C)]]*OO[[#This Row],[83]]</f>
        <v>3.6781999626000005E-7</v>
      </c>
      <c r="CH253" s="10">
        <f>3/24000000*OO[[#This Row],[142 (06JUL1985 15:00:00)-Water Temperature (C)]]*OO[[#This Row],[84]]</f>
        <v>3.6780655334599993E-7</v>
      </c>
      <c r="CI253" s="10">
        <f>3/24000000*OO[[#This Row],[143 (06JUL1985 18:00:00)-Water Temperature (C)]]*OO[[#This Row],[85]]</f>
        <v>3.6242361174937493E-7</v>
      </c>
      <c r="CJ253" s="10">
        <f>3/24000000*OO[[#This Row],[144 (06JUL1985 21:00:00)-Water Temperature (C)]]*OO[[#This Row],[86]]</f>
        <v>3.4519256900212498E-7</v>
      </c>
      <c r="CK253" s="10">
        <f>3/24000000*OO[[#This Row],[145 (07JUL1985 00:00:00)-Water Temperature (C)]]*OO[[#This Row],[87]]</f>
        <v>3.2002805416924996E-7</v>
      </c>
      <c r="CL253" s="10">
        <f>3/24000000*OO[[#This Row],[146 (07JUL1985 03:00:00)-Water Temperature (C)]]*OO[[#This Row],[88]]</f>
        <v>2.9734456550300001E-7</v>
      </c>
      <c r="CM253" s="10">
        <f>3/24000000*OO[[#This Row],[147 (07JUL1985 06:00:00)-Water Temperature (C)]]*OO[[#This Row],[89]]</f>
        <v>2.8033156831449999E-7</v>
      </c>
      <c r="CN253" s="10">
        <f>3/24000000*OO[[#This Row],[148 (07JUL1985 09:00:00)-Water Temperature (C)]]*OO[[#This Row],[90]]</f>
        <v>2.7639043117200002E-7</v>
      </c>
      <c r="CO253" s="10">
        <f>3/24000000*OO[[#This Row],[149 (07JUL1985 12:00:00)-Water Temperature (C)]]*OO[[#This Row],[91]]</f>
        <v>2.7143296080525001E-7</v>
      </c>
      <c r="CP253" s="10">
        <f>3/24000000*OO[[#This Row],[150 (07JUL1985 15:00:00)-Water Temperature (C)]]*OO[[#This Row],[92]]</f>
        <v>2.7406619660687495E-7</v>
      </c>
      <c r="CQ253" s="10">
        <f>3/24000000*OO[[#This Row],[151 (07JUL1985 18:00:00)-Water Temperature (C)]]*OO[[#This Row],[93]]</f>
        <v>2.7376302534962502E-7</v>
      </c>
      <c r="CR253" s="10">
        <f>3/24000000*OO[[#This Row],[152 (07JUL1985 21:00:00)-Water Temperature (C)]]*OO[[#This Row],[94]]</f>
        <v>2.6472471596099997E-7</v>
      </c>
      <c r="CS253" s="10">
        <f>3/24000000*OO[[#This Row],[153 (08JUL1985 00:00:00)-Water Temperature (C)]]*OO[[#This Row],[95]]</f>
        <v>2.4963576448072496E-7</v>
      </c>
      <c r="CT253" s="10">
        <f>3/24000000*OO[[#This Row],[154 (08JUL1985 03:00:00)-Water Temperature (C)]]*OO[[#This Row],[96]]</f>
        <v>2.3404671357599998E-7</v>
      </c>
      <c r="CU253" s="10">
        <f>3/24000000*OO[[#This Row],[155 (08JUL1985 06:00:00)-Water Temperature (C)]]*OO[[#This Row],[97]]</f>
        <v>2.2265866075934997E-7</v>
      </c>
      <c r="CV253" s="10">
        <f>3/24000000*OO[[#This Row],[156 (08JUL1985 09:00:00)-Water Temperature (C)]]*OO[[#This Row],[98]]</f>
        <v>2.2268906651289999E-7</v>
      </c>
      <c r="CW253" s="10">
        <f>3/24000000*OO[[#This Row],[157 (08JUL1985 12:00:00)-Water Temperature (C)]]*OO[[#This Row],[99]]</f>
        <v>2.265836918294625E-7</v>
      </c>
    </row>
    <row r="254" spans="1:101" x14ac:dyDescent="0.35">
      <c r="A254" t="s">
        <v>260</v>
      </c>
      <c r="B254">
        <v>875.221</v>
      </c>
      <c r="C254" s="10">
        <f>3/24*OO[[#This Row],[59 (26JUN1985 06:00:00)-Water Temperature (C)]]*OO[[#This Row],[1]]/SUM(OO[1])</f>
        <v>0</v>
      </c>
      <c r="D254" s="10">
        <f>3/24*OO[[#This Row],[60 (26JUN1985 09:00:00)-Water Temperature (C)]]*OO[[#This Row],[2]]/SUM(OO[2])</f>
        <v>0</v>
      </c>
      <c r="E254" s="10">
        <f>3/24*OO[[#This Row],[61 (26JUN1985 12:00:00)-Water Temperature (C)]]*OO[[#This Row],[3]]/SUM(OO[3])</f>
        <v>0</v>
      </c>
      <c r="F254" s="10">
        <f>3/24*OO[[#This Row],[62 (26JUN1985 15:00:00)-Water Temperature (C)]]*OO[[#This Row],[4]]/SUM(OO[4])</f>
        <v>0</v>
      </c>
      <c r="G254" s="10">
        <f>3/24*OO[[#This Row],[63 (26JUN1985 18:00:00)-Water Temperature (C)]]*OO[[#This Row],[5]]/SUM(OO[5])</f>
        <v>0</v>
      </c>
      <c r="H254" s="10">
        <f>3/24*OO[[#This Row],[64 (26JUN1985 21:00:00)-Water Temperature (C)]]*OO[[#This Row],[6]]/SUM(OO[6])</f>
        <v>0</v>
      </c>
      <c r="I254" s="10">
        <f>3/24*OO[[#This Row],[65 (27JUN1985 00:00:00)-Water Temperature (C)]]*OO[[#This Row],[7]]/SUM(OO[7])</f>
        <v>0</v>
      </c>
      <c r="J254" s="10">
        <f>3/24*OO[[#This Row],[66 (27JUN1985 03:00:00)-Water Temperature (C)]]*OO[[#This Row],[8]]/SUM(OO[8])</f>
        <v>0</v>
      </c>
      <c r="K254" s="10">
        <f>3/24*OO[[#This Row],[67 (27JUN1985 06:00:00)-Water Temperature (C)]]*OO[[#This Row],[9]]/SUM(OO[9])</f>
        <v>0</v>
      </c>
      <c r="L254" s="10">
        <f>3/24*OO[[#This Row],[68 (27JUN1985 09:00:00)-Water Temperature (C)]]*OO[[#This Row],[10]]/SUM(OO[10])</f>
        <v>0</v>
      </c>
      <c r="M254" s="10">
        <f>3/24*OO[[#This Row],[69 (27JUN1985 12:00:00)-Water Temperature (C)]]*OO[[#This Row],[11]]/SUM(OO[11])</f>
        <v>4.5872029600305646E-42</v>
      </c>
      <c r="N254" s="10">
        <f>3/24*OO[[#This Row],[70 (27JUN1985 15:00:00)-Water Temperature (C)]]*OO[[#This Row],[12]]/SUM(OO[12])</f>
        <v>4.21198484295821E-30</v>
      </c>
      <c r="O254" s="10">
        <f>3/24*OO[[#This Row],[71 (27JUN1985 18:00:00)-Water Temperature (C)]]*OO[[#This Row],[13]]/SUM(OO[13])</f>
        <v>1.528769130321805E-19</v>
      </c>
      <c r="P254" s="10">
        <f>3/24*OO[[#This Row],[72 (27JUN1985 21:00:00)-Water Temperature (C)]]*OO[[#This Row],[14]]/SUM(OO[14])</f>
        <v>2.8474670552643439E-12</v>
      </c>
      <c r="Q254" s="10">
        <f>3/24*OO[[#This Row],[73 (28JUN1985 00:00:00)-Water Temperature (C)]]*OO[[#This Row],[15]]/SUM(OO[15])</f>
        <v>1.1642929710601085E-8</v>
      </c>
      <c r="R254" s="10">
        <f>3/24*OO[[#This Row],[74 (28JUN1985 03:00:00)-Water Temperature (C)]]*OO[[#This Row],[16]]/SUM(OO[16])</f>
        <v>3.1445067635878284E-6</v>
      </c>
      <c r="S254" s="10">
        <f>3/24*OO[[#This Row],[75 (28JUN1985 06:00:00)-Water Temperature (C)]]*OO[[#This Row],[17]]/SUM(OO[17])</f>
        <v>1.6714929639256268E-4</v>
      </c>
      <c r="T254" s="10">
        <f>3/24*OO[[#This Row],[76 (28JUN1985 09:00:00)-Water Temperature (C)]]*OO[[#This Row],[18]]/SUM(OO[18])</f>
        <v>2.6952038767694372E-3</v>
      </c>
      <c r="U254" s="10">
        <f>3/24*OO[[#This Row],[77 (28JUN1985 12:00:00)-Water Temperature (C)]]*OO[[#This Row],[19]]/SUM(OO[19])</f>
        <v>1.6663860771446101E-2</v>
      </c>
      <c r="V254" s="10">
        <f>3/24000000*OO[[#This Row],[78 (28JUN1985 15:00:00)-Water Temperature (C)]]*OO[[#This Row],[20]]</f>
        <v>4.7159538712874989E-2</v>
      </c>
      <c r="W254" s="10">
        <f>3/24000000*OO[[#This Row],[79 (28JUN1985 18:00:00)-Water Temperature (C)]]*OO[[#This Row],[21]]</f>
        <v>6.8773819274999995E-2</v>
      </c>
      <c r="X254" s="10">
        <f>3/24000000*OO[[#This Row],[80 (28JUN1985 21:00:00)-Water Temperature (C)]]*OO[[#This Row],[22]]</f>
        <v>5.7448960753574994E-2</v>
      </c>
      <c r="Y254" s="10">
        <f>3/24000000*OO[[#This Row],[81 (29JUN1985 00:00:00)-Water Temperature (C)]]*OO[[#This Row],[23]]</f>
        <v>2.9979189987399998E-2</v>
      </c>
      <c r="Z254" s="10">
        <f>3/24000000*OO[[#This Row],[82 (29JUN1985 03:00:00)-Water Temperature (C)]]*OO[[#This Row],[24]]</f>
        <v>1.0495197587186251E-2</v>
      </c>
      <c r="AA254" s="10">
        <f>3/24000000*OO[[#This Row],[83 (29JUN1985 06:00:00)-Water Temperature (C)]]*OO[[#This Row],[25]]</f>
        <v>2.6285352574062499E-3</v>
      </c>
      <c r="AB254" s="10">
        <f>3/24000000*OO[[#This Row],[84 (29JUN1985 09:00:00)-Water Temperature (C)]]*OO[[#This Row],[26]]</f>
        <v>5.3391337582799992E-4</v>
      </c>
      <c r="AC254" s="10">
        <f>3/24000000*OO[[#This Row],[85 (29JUN1985 12:00:00)-Water Temperature (C)]]*OO[[#This Row],[27]]</f>
        <v>1.160736137431875E-4</v>
      </c>
      <c r="AD254" s="10">
        <f>3/24000000*OO[[#This Row],[86 (29JUN1985 15:00:00)-Water Temperature (C)]]*OO[[#This Row],[28]]</f>
        <v>4.8874770448562492E-5</v>
      </c>
      <c r="AE254" s="10">
        <f>3/24000000*OO[[#This Row],[88 (29JUN1985 21:00:00)-Water Temperature (C)]]*OO[[#This Row],[30]]</f>
        <v>3.4273735439449996E-5</v>
      </c>
      <c r="AF254" s="10">
        <f>3/24000000*OO[[#This Row],[88 (29JUN1985 21:00:00)-Water Temperature (C)]]*OO[[#This Row],[30]]</f>
        <v>3.4273735439449996E-5</v>
      </c>
      <c r="AG254" s="10">
        <f>3/24000000*OO[[#This Row],[89 (30JUN1985 00:00:00)-Water Temperature (C)]]*OO[[#This Row],[31]]</f>
        <v>3.1920991109174995E-5</v>
      </c>
      <c r="AH254" s="10">
        <f>3/24000000*OO[[#This Row],[90 (30JUN1985 03:00:00)-Water Temperature (C)]]*OO[[#This Row],[32]]</f>
        <v>2.9829191767312501E-5</v>
      </c>
      <c r="AI254" s="10">
        <f>3/24000000*OO[[#This Row],[91 (30JUN1985 06:00:00)-Water Temperature (C)]]*OO[[#This Row],[33]]</f>
        <v>2.7896688146887497E-5</v>
      </c>
      <c r="AJ254" s="10">
        <f>3/24000000*OO[[#This Row],[92 (30JUN1985 09:00:00)-Water Temperature (C)]]*OO[[#This Row],[34]]</f>
        <v>2.6725568453437502E-5</v>
      </c>
      <c r="AK254" s="10">
        <f>3/24000000*OO[[#This Row],[93 (30JUN1985 12:00:00)-Water Temperature (C)]]*OO[[#This Row],[35]]</f>
        <v>2.5422845355787495E-5</v>
      </c>
      <c r="AL254" s="10">
        <f>3/24000000*OO[[#This Row],[94 (30JUN1985 15:00:00)-Water Temperature (C)]]*OO[[#This Row],[36]]</f>
        <v>2.4235189098749999E-5</v>
      </c>
      <c r="AM254" s="10">
        <f>3/24000000*OO[[#This Row],[95 (30JUN1985 18:00:00)-Water Temperature (C)]]*OO[[#This Row],[37]]</f>
        <v>2.3719000022650001E-5</v>
      </c>
      <c r="AN254" s="10">
        <f>3/24000000*OO[[#This Row],[96 (30JUN1985 21:00:00)-Water Temperature (C)]]*OO[[#This Row],[38]]</f>
        <v>2.3650688862512499E-5</v>
      </c>
      <c r="AO254" s="10">
        <f>3/24000000*OO[[#This Row],[97 (01JUL1985 00:00:00)-Water Temperature (C)]]*OO[[#This Row],[39]]</f>
        <v>2.3837361222149999E-5</v>
      </c>
      <c r="AP254" s="10">
        <f>3/24000000*OO[[#This Row],[98 (01JUL1985 03:00:00)-Water Temperature (C)]]*OO[[#This Row],[40]]</f>
        <v>2.4259122348974999E-5</v>
      </c>
      <c r="AQ254" s="10">
        <f>3/24000000*OO[[#This Row],[99 (01JUL1985 06:00:00)-Water Temperature (C)]]*OO[[#This Row],[41]]</f>
        <v>2.4458440230674995E-5</v>
      </c>
      <c r="AR254" s="10">
        <f>3/24000000*OO[[#This Row],[100 (01JUL1985 09:00:00)-Water Temperature (C)]]*OO[[#This Row],[42]]</f>
        <v>2.48258381275E-5</v>
      </c>
      <c r="AS254" s="10">
        <f>3/24000000*OO[[#This Row],[101 (01JUL1985 12:00:00)-Water Temperature (C)]]*OO[[#This Row],[43]]</f>
        <v>2.4605590122975001E-5</v>
      </c>
      <c r="AT254" s="10">
        <f>3/24000000*OO[[#This Row],[102 (01JUL1985 15:00:00)-Water Temperature (C)]]*OO[[#This Row],[44]]</f>
        <v>2.3731265311841246E-5</v>
      </c>
      <c r="AU254" s="10">
        <f>3/24000000*OO[[#This Row],[103 (01JUL1985 18:00:00)-Water Temperature (C)]]*OO[[#This Row],[45]]</f>
        <v>2.2495093979043745E-5</v>
      </c>
      <c r="AV254" s="10">
        <f>3/24000000*OO[[#This Row],[104 (01JUL1985 21:00:00)-Water Temperature (C)]]*OO[[#This Row],[46]]</f>
        <v>2.0641579021106253E-5</v>
      </c>
      <c r="AW254" s="10">
        <f>3/24000000*OO[[#This Row],[105 (02JUL1985 00:00:00)-Water Temperature (C)]]*OO[[#This Row],[47]]</f>
        <v>1.8648691908435001E-5</v>
      </c>
      <c r="AX254" s="10">
        <f>3/24000000*OO[[#This Row],[106 (02JUL1985 03:00:00)-Water Temperature (C)]]*OO[[#This Row],[48]]</f>
        <v>1.6900957113499998E-5</v>
      </c>
      <c r="AY254" s="10">
        <f>3/24000000*OO[[#This Row],[107 (02JUL1985 06:00:00)-Water Temperature (C)]]*OO[[#This Row],[49]]</f>
        <v>1.5461075765264999E-5</v>
      </c>
      <c r="AZ254" s="10">
        <f>3/24000000*OO[[#This Row],[108 (02JUL1985 09:00:00)-Water Temperature (C)]]*OO[[#This Row],[50]]</f>
        <v>1.4332109244731252E-5</v>
      </c>
      <c r="BA254" s="10">
        <f>3/24000000*OO[[#This Row],[109 (02JUL1985 12:00:00)-Water Temperature (C)]]*OO[[#This Row],[51]]</f>
        <v>1.3537370508712499E-5</v>
      </c>
      <c r="BB254" s="10">
        <f>3/24000000*OO[[#This Row],[110 (02JUL1985 15:00:00)-Water Temperature (C)]]*OO[[#This Row],[52]]</f>
        <v>1.2595534158086248E-5</v>
      </c>
      <c r="BC254" s="10">
        <f>3/24000000*OO[[#This Row],[111 (02JUL1985 18:00:00)-Water Temperature (C)]]*OO[[#This Row],[53]]</f>
        <v>1.1564526918376249E-5</v>
      </c>
      <c r="BD254" s="10">
        <f>3/24000000*OO[[#This Row],[112 (02JUL1985 21:00:00)-Water Temperature (C)]]*OO[[#This Row],[54]]</f>
        <v>1.0346548544923749E-5</v>
      </c>
      <c r="BE254" s="10">
        <f>3/24000000*OO[[#This Row],[113 (03JUL1985 00:00:00)-Water Temperature (C)]]*OO[[#This Row],[55]]</f>
        <v>9.2224258085212493E-6</v>
      </c>
      <c r="BF254" s="10">
        <f>3/24000000*OO[[#This Row],[114 (03JUL1985 03:00:00)-Water Temperature (C)]]*OO[[#This Row],[56]]</f>
        <v>8.2143583302612503E-6</v>
      </c>
      <c r="BG254" s="10">
        <f>3/24000000*OO[[#This Row],[115 (03JUL1985 06:00:00)-Water Temperature (C)]]*OO[[#This Row],[57]]</f>
        <v>7.3571354178524983E-6</v>
      </c>
      <c r="BH254" s="10">
        <f>3/24000000*OO[[#This Row],[116 (03JUL1985 09:00:00)-Water Temperature (C)]]*OO[[#This Row],[58]]</f>
        <v>6.7036739192950011E-6</v>
      </c>
      <c r="BI254" s="10">
        <f>3/24000000*OO[[#This Row],[117 (03JUL1985 12:00:00)-Water Temperature (C)]]*OO[[#This Row],[59]]</f>
        <v>6.2506255072299993E-6</v>
      </c>
      <c r="BJ254" s="10">
        <f>3/24000000*OO[[#This Row],[118 (03JUL1985 15:00:00)-Water Temperature (C)]]*OO[[#This Row],[60]]</f>
        <v>5.7995151301049996E-6</v>
      </c>
      <c r="BK254" s="10">
        <f>3/24000000*OO[[#This Row],[119 (03JUL1985 18:00:00)-Water Temperature (C)]]*OO[[#This Row],[61]]</f>
        <v>5.3352618700674996E-6</v>
      </c>
      <c r="BL254" s="10">
        <f>3/24000000*OO[[#This Row],[120 (03JUL1985 21:00:00)-Water Temperature (C)]]*OO[[#This Row],[62]]</f>
        <v>4.7327179348799991E-6</v>
      </c>
      <c r="BM254" s="10">
        <f>3/24000000*OO[[#This Row],[121 (04JUL1985 00:00:00)-Water Temperature (C)]]*OO[[#This Row],[63]]</f>
        <v>4.1093514870650003E-6</v>
      </c>
      <c r="BN254" s="10">
        <f>3/24000000*OO[[#This Row],[122 (04JUL1985 03:00:00)-Water Temperature (C)]]*OO[[#This Row],[64]]</f>
        <v>3.5510427354474999E-6</v>
      </c>
      <c r="BO254" s="10">
        <f>3/24000000*OO[[#This Row],[123 (04JUL1985 06:00:00)-Water Temperature (C)]]*OO[[#This Row],[65]]</f>
        <v>3.0642093546250003E-6</v>
      </c>
      <c r="BP254" s="10">
        <f>3/24000000*OO[[#This Row],[124 (04JUL1985 09:00:00)-Water Temperature (C)]]*OO[[#This Row],[66]]</f>
        <v>2.7197606763637497E-6</v>
      </c>
      <c r="BQ254" s="10">
        <f>3/24000000*OO[[#This Row],[125 (04JUL1985 12:00:00)-Water Temperature (C)]]*OO[[#This Row],[67]]</f>
        <v>2.4059001478812496E-6</v>
      </c>
      <c r="BR254" s="10">
        <f>3/24000000*OO[[#This Row],[126 (04JUL1985 15:00:00)-Water Temperature (C)]]*OO[[#This Row],[68]]</f>
        <v>2.0743245111749998E-6</v>
      </c>
      <c r="BS254" s="10">
        <f>3/24000000*OO[[#This Row],[127 (04JUL1985 18:00:00)-Water Temperature (C)]]*OO[[#This Row],[69]]</f>
        <v>1.7599679324736246E-6</v>
      </c>
      <c r="BT254" s="10">
        <f>3/24000000*OO[[#This Row],[128 (04JUL1985 21:00:00)-Water Temperature (C)]]*OO[[#This Row],[70]]</f>
        <v>1.4368804457031249E-6</v>
      </c>
      <c r="BU254" s="10">
        <f>3/24000000*OO[[#This Row],[129 (05JUL1985 00:00:00)-Water Temperature (C)]]*OO[[#This Row],[71]]</f>
        <v>1.13318741396175E-6</v>
      </c>
      <c r="BV254" s="10">
        <f>3/24000000*OO[[#This Row],[130 (05JUL1985 03:00:00)-Water Temperature (C)]]*OO[[#This Row],[72]]</f>
        <v>9.04550873615E-7</v>
      </c>
      <c r="BW254" s="10">
        <f>3/24000000*OO[[#This Row],[131 (05JUL1985 06:00:00)-Water Temperature (C)]]*OO[[#This Row],[73]]</f>
        <v>7.4883668735800009E-7</v>
      </c>
      <c r="BX254" s="10">
        <f>3/24000000*OO[[#This Row],[132 (05JUL1985 09:00:00)-Water Temperature (C)]]*OO[[#This Row],[74]]</f>
        <v>6.6929673247312496E-7</v>
      </c>
      <c r="BY254" s="10">
        <f>3/24000000*OO[[#This Row],[133 (05JUL1985 12:00:00)-Water Temperature (C)]]*OO[[#This Row],[75]]</f>
        <v>6.2385882390000014E-7</v>
      </c>
      <c r="BZ254" s="10">
        <f>3/24000000*OO[[#This Row],[134 (05JUL1985 15:00:00)-Water Temperature (C)]]*OO[[#This Row],[76]]</f>
        <v>5.9232457069974991E-7</v>
      </c>
      <c r="CA254" s="10">
        <f>3/24000000*OO[[#This Row],[135 (05JUL1985 18:00:00)-Water Temperature (C)]]*OO[[#This Row],[77]]</f>
        <v>5.6132744779174993E-7</v>
      </c>
      <c r="CB254" s="10">
        <f>3/24000000*OO[[#This Row],[136 (05JUL1985 21:00:00)-Water Temperature (C)]]*OO[[#This Row],[78]]</f>
        <v>5.1458937319499991E-7</v>
      </c>
      <c r="CC254" s="10">
        <f>3/24000000*OO[[#This Row],[137 (06JUL1985 00:00:00)-Water Temperature (C)]]*OO[[#This Row],[79]]</f>
        <v>4.6051875554337495E-7</v>
      </c>
      <c r="CD254" s="10">
        <f>3/24000000*OO[[#This Row],[138 (06JUL1985 03:00:00)-Water Temperature (C)]]*OO[[#This Row],[80]]</f>
        <v>4.1475658931574996E-7</v>
      </c>
      <c r="CE254" s="10">
        <f>3/24000000*OO[[#This Row],[139 (06JUL1985 06:00:00)-Water Temperature (C)]]*OO[[#This Row],[81]]</f>
        <v>3.8089954460999995E-7</v>
      </c>
      <c r="CF254" s="10">
        <f>3/24000000*OO[[#This Row],[140 (06JUL1985 09:00:00)-Water Temperature (C)]]*OO[[#This Row],[82]]</f>
        <v>3.7081882983750004E-7</v>
      </c>
      <c r="CG254" s="10">
        <f>3/24000000*OO[[#This Row],[141 (06JUL1985 12:00:00)-Water Temperature (C)]]*OO[[#This Row],[83]]</f>
        <v>3.6913874953312492E-7</v>
      </c>
      <c r="CH254" s="10">
        <f>3/24000000*OO[[#This Row],[142 (06JUL1985 15:00:00)-Water Temperature (C)]]*OO[[#This Row],[84]]</f>
        <v>3.6913072733000003E-7</v>
      </c>
      <c r="CI254" s="10">
        <f>3/24000000*OO[[#This Row],[143 (06JUL1985 18:00:00)-Water Temperature (C)]]*OO[[#This Row],[85]]</f>
        <v>3.6398606633262501E-7</v>
      </c>
      <c r="CJ254" s="10">
        <f>3/24000000*OO[[#This Row],[144 (06JUL1985 21:00:00)-Water Temperature (C)]]*OO[[#This Row],[86]]</f>
        <v>3.4709143402074996E-7</v>
      </c>
      <c r="CK254" s="10">
        <f>3/24000000*OO[[#This Row],[145 (07JUL1985 00:00:00)-Water Temperature (C)]]*OO[[#This Row],[87]]</f>
        <v>3.2190168991850001E-7</v>
      </c>
      <c r="CL254" s="10">
        <f>3/24000000*OO[[#This Row],[146 (07JUL1985 03:00:00)-Water Temperature (C)]]*OO[[#This Row],[88]]</f>
        <v>2.9888885517750002E-7</v>
      </c>
      <c r="CM254" s="10">
        <f>3/24000000*OO[[#This Row],[147 (07JUL1985 06:00:00)-Water Temperature (C)]]*OO[[#This Row],[89]]</f>
        <v>2.8133573699662499E-7</v>
      </c>
      <c r="CN254" s="10">
        <f>3/24000000*OO[[#This Row],[148 (07JUL1985 09:00:00)-Water Temperature (C)]]*OO[[#This Row],[90]]</f>
        <v>2.76886501664375E-7</v>
      </c>
      <c r="CO254" s="10">
        <f>3/24000000*OO[[#This Row],[149 (07JUL1985 12:00:00)-Water Temperature (C)]]*OO[[#This Row],[91]]</f>
        <v>2.7161931846174996E-7</v>
      </c>
      <c r="CP254" s="10">
        <f>3/24000000*OO[[#This Row],[150 (07JUL1985 15:00:00)-Water Temperature (C)]]*OO[[#This Row],[92]]</f>
        <v>2.7413662461037499E-7</v>
      </c>
      <c r="CQ254" s="10">
        <f>3/24000000*OO[[#This Row],[151 (07JUL1985 18:00:00)-Water Temperature (C)]]*OO[[#This Row],[93]]</f>
        <v>2.7420636742400005E-7</v>
      </c>
      <c r="CR254" s="10">
        <f>3/24000000*OO[[#This Row],[152 (07JUL1985 21:00:00)-Water Temperature (C)]]*OO[[#This Row],[94]]</f>
        <v>2.6564952590617498E-7</v>
      </c>
      <c r="CS254" s="10">
        <f>3/24000000*OO[[#This Row],[153 (08JUL1985 00:00:00)-Water Temperature (C)]]*OO[[#This Row],[95]]</f>
        <v>2.5076131633664998E-7</v>
      </c>
      <c r="CT254" s="10">
        <f>3/24000000*OO[[#This Row],[154 (08JUL1985 03:00:00)-Water Temperature (C)]]*OO[[#This Row],[96]]</f>
        <v>2.3509295233159994E-7</v>
      </c>
      <c r="CU254" s="10">
        <f>3/24000000*OO[[#This Row],[155 (08JUL1985 06:00:00)-Water Temperature (C)]]*OO[[#This Row],[97]]</f>
        <v>2.2342100016989996E-7</v>
      </c>
      <c r="CV254" s="10">
        <f>3/24000000*OO[[#This Row],[156 (08JUL1985 09:00:00)-Water Temperature (C)]]*OO[[#This Row],[98]]</f>
        <v>2.2312689332343749E-7</v>
      </c>
      <c r="CW254" s="10">
        <f>3/24000000*OO[[#This Row],[157 (08JUL1985 12:00:00)-Water Temperature (C)]]*OO[[#This Row],[99]]</f>
        <v>2.2693398695493749E-7</v>
      </c>
    </row>
    <row r="255" spans="1:101" x14ac:dyDescent="0.35">
      <c r="A255" t="s">
        <v>261</v>
      </c>
      <c r="B255">
        <v>824.89859999999999</v>
      </c>
      <c r="C255" s="10">
        <f>3/24*OO[[#This Row],[59 (26JUN1985 06:00:00)-Water Temperature (C)]]*OO[[#This Row],[1]]/SUM(OO[1])</f>
        <v>0</v>
      </c>
      <c r="D255" s="10">
        <f>3/24*OO[[#This Row],[60 (26JUN1985 09:00:00)-Water Temperature (C)]]*OO[[#This Row],[2]]/SUM(OO[2])</f>
        <v>0</v>
      </c>
      <c r="E255" s="10">
        <f>3/24*OO[[#This Row],[61 (26JUN1985 12:00:00)-Water Temperature (C)]]*OO[[#This Row],[3]]/SUM(OO[3])</f>
        <v>0</v>
      </c>
      <c r="F255" s="10">
        <f>3/24*OO[[#This Row],[62 (26JUN1985 15:00:00)-Water Temperature (C)]]*OO[[#This Row],[4]]/SUM(OO[4])</f>
        <v>0</v>
      </c>
      <c r="G255" s="10">
        <f>3/24*OO[[#This Row],[63 (26JUN1985 18:00:00)-Water Temperature (C)]]*OO[[#This Row],[5]]/SUM(OO[5])</f>
        <v>0</v>
      </c>
      <c r="H255" s="10">
        <f>3/24*OO[[#This Row],[64 (26JUN1985 21:00:00)-Water Temperature (C)]]*OO[[#This Row],[6]]/SUM(OO[6])</f>
        <v>0</v>
      </c>
      <c r="I255" s="10">
        <f>3/24*OO[[#This Row],[65 (27JUN1985 00:00:00)-Water Temperature (C)]]*OO[[#This Row],[7]]/SUM(OO[7])</f>
        <v>0</v>
      </c>
      <c r="J255" s="10">
        <f>3/24*OO[[#This Row],[66 (27JUN1985 03:00:00)-Water Temperature (C)]]*OO[[#This Row],[8]]/SUM(OO[8])</f>
        <v>0</v>
      </c>
      <c r="K255" s="10">
        <f>3/24*OO[[#This Row],[67 (27JUN1985 06:00:00)-Water Temperature (C)]]*OO[[#This Row],[9]]/SUM(OO[9])</f>
        <v>0</v>
      </c>
      <c r="L255" s="10">
        <f>3/24*OO[[#This Row],[68 (27JUN1985 09:00:00)-Water Temperature (C)]]*OO[[#This Row],[10]]/SUM(OO[10])</f>
        <v>0</v>
      </c>
      <c r="M255" s="10">
        <f>3/24*OO[[#This Row],[69 (27JUN1985 12:00:00)-Water Temperature (C)]]*OO[[#This Row],[11]]/SUM(OO[11])</f>
        <v>7.4146807098766077E-43</v>
      </c>
      <c r="N255" s="10">
        <f>3/24*OO[[#This Row],[70 (27JUN1985 15:00:00)-Water Temperature (C)]]*OO[[#This Row],[12]]/SUM(OO[12])</f>
        <v>5.5732540238934688E-31</v>
      </c>
      <c r="O255" s="10">
        <f>3/24*OO[[#This Row],[71 (27JUN1985 18:00:00)-Water Temperature (C)]]*OO[[#This Row],[13]]/SUM(OO[13])</f>
        <v>8.0196157861330288E-20</v>
      </c>
      <c r="P255" s="10">
        <f>3/24*OO[[#This Row],[72 (27JUN1985 21:00:00)-Water Temperature (C)]]*OO[[#This Row],[14]]/SUM(OO[14])</f>
        <v>1.1771333263091056E-12</v>
      </c>
      <c r="Q255" s="10">
        <f>3/24*OO[[#This Row],[73 (28JUN1985 00:00:00)-Water Temperature (C)]]*OO[[#This Row],[15]]/SUM(OO[15])</f>
        <v>6.4252403881199677E-9</v>
      </c>
      <c r="R255" s="10">
        <f>3/24*OO[[#This Row],[74 (28JUN1985 03:00:00)-Water Temperature (C)]]*OO[[#This Row],[16]]/SUM(OO[16])</f>
        <v>1.9936110705932119E-6</v>
      </c>
      <c r="S255" s="10">
        <f>3/24*OO[[#This Row],[75 (28JUN1985 06:00:00)-Water Temperature (C)]]*OO[[#This Row],[17]]/SUM(OO[17])</f>
        <v>1.1739015512664859E-4</v>
      </c>
      <c r="T255" s="10">
        <f>3/24*OO[[#This Row],[76 (28JUN1985 09:00:00)-Water Temperature (C)]]*OO[[#This Row],[18]]/SUM(OO[18])</f>
        <v>2.0561708594362561E-3</v>
      </c>
      <c r="U255" s="10">
        <f>3/24*OO[[#This Row],[77 (28JUN1985 12:00:00)-Water Temperature (C)]]*OO[[#This Row],[19]]/SUM(OO[19])</f>
        <v>1.3617924732675537E-2</v>
      </c>
      <c r="V255" s="10">
        <f>3/24000000*OO[[#This Row],[78 (28JUN1985 15:00:00)-Water Temperature (C)]]*OO[[#This Row],[20]]</f>
        <v>4.0897861844800001E-2</v>
      </c>
      <c r="W255" s="10">
        <f>3/24000000*OO[[#This Row],[79 (28JUN1985 18:00:00)-Water Temperature (C)]]*OO[[#This Row],[21]]</f>
        <v>6.2761338326100008E-2</v>
      </c>
      <c r="X255" s="10">
        <f>3/24000000*OO[[#This Row],[80 (28JUN1985 21:00:00)-Water Temperature (C)]]*OO[[#This Row],[22]]</f>
        <v>5.4834762719462492E-2</v>
      </c>
      <c r="Y255" s="10">
        <f>3/24000000*OO[[#This Row],[81 (29JUN1985 00:00:00)-Water Temperature (C)]]*OO[[#This Row],[23]]</f>
        <v>2.9777655790237501E-2</v>
      </c>
      <c r="Z255" s="10">
        <f>3/24000000*OO[[#This Row],[82 (29JUN1985 03:00:00)-Water Temperature (C)]]*OO[[#This Row],[24]]</f>
        <v>1.0794883318749999E-2</v>
      </c>
      <c r="AA255" s="10">
        <f>3/24000000*OO[[#This Row],[83 (29JUN1985 06:00:00)-Water Temperature (C)]]*OO[[#This Row],[25]]</f>
        <v>2.7847976392312498E-3</v>
      </c>
      <c r="AB255" s="10">
        <f>3/24000000*OO[[#This Row],[84 (29JUN1985 09:00:00)-Water Temperature (C)]]*OO[[#This Row],[26]]</f>
        <v>5.7471001570274995E-4</v>
      </c>
      <c r="AC255" s="10">
        <f>3/24000000*OO[[#This Row],[85 (29JUN1985 12:00:00)-Water Temperature (C)]]*OO[[#This Row],[27]]</f>
        <v>1.2106503332449999E-4</v>
      </c>
      <c r="AD255" s="10">
        <f>3/24000000*OO[[#This Row],[86 (29JUN1985 15:00:00)-Water Temperature (C)]]*OO[[#This Row],[28]]</f>
        <v>4.7080933510600001E-5</v>
      </c>
      <c r="AE255" s="10">
        <f>3/24000000*OO[[#This Row],[88 (29JUN1985 21:00:00)-Water Temperature (C)]]*OO[[#This Row],[30]]</f>
        <v>3.1504416269999999E-5</v>
      </c>
      <c r="AF255" s="10">
        <f>3/24000000*OO[[#This Row],[88 (29JUN1985 21:00:00)-Water Temperature (C)]]*OO[[#This Row],[30]]</f>
        <v>3.1504416269999999E-5</v>
      </c>
      <c r="AG255" s="10">
        <f>3/24000000*OO[[#This Row],[89 (30JUN1985 00:00:00)-Water Temperature (C)]]*OO[[#This Row],[31]]</f>
        <v>2.9248415229099997E-5</v>
      </c>
      <c r="AH255" s="10">
        <f>3/24000000*OO[[#This Row],[90 (30JUN1985 03:00:00)-Water Temperature (C)]]*OO[[#This Row],[32]]</f>
        <v>2.7289543254574998E-5</v>
      </c>
      <c r="AI255" s="10">
        <f>3/24000000*OO[[#This Row],[91 (30JUN1985 06:00:00)-Water Temperature (C)]]*OO[[#This Row],[33]]</f>
        <v>2.5521919290000001E-5</v>
      </c>
      <c r="AJ255" s="10">
        <f>3/24000000*OO[[#This Row],[92 (30JUN1985 09:00:00)-Water Temperature (C)]]*OO[[#This Row],[34]]</f>
        <v>2.4429890385462496E-5</v>
      </c>
      <c r="AK255" s="10">
        <f>3/24000000*OO[[#This Row],[93 (30JUN1985 12:00:00)-Water Temperature (C)]]*OO[[#This Row],[35]]</f>
        <v>2.3206366757812503E-5</v>
      </c>
      <c r="AL255" s="10">
        <f>3/24000000*OO[[#This Row],[94 (30JUN1985 15:00:00)-Water Temperature (C)]]*OO[[#This Row],[36]]</f>
        <v>2.2087009259212497E-5</v>
      </c>
      <c r="AM255" s="10">
        <f>3/24000000*OO[[#This Row],[95 (30JUN1985 18:00:00)-Water Temperature (C)]]*OO[[#This Row],[37]]</f>
        <v>2.1517094758481248E-5</v>
      </c>
      <c r="AN255" s="10">
        <f>3/24000000*OO[[#This Row],[96 (30JUN1985 21:00:00)-Water Temperature (C)]]*OO[[#This Row],[38]]</f>
        <v>2.1310199333636251E-5</v>
      </c>
      <c r="AO255" s="10">
        <f>3/24000000*OO[[#This Row],[97 (01JUL1985 00:00:00)-Water Temperature (C)]]*OO[[#This Row],[39]]</f>
        <v>2.1392059241555002E-5</v>
      </c>
      <c r="AP255" s="10">
        <f>3/24000000*OO[[#This Row],[98 (01JUL1985 03:00:00)-Water Temperature (C)]]*OO[[#This Row],[40]]</f>
        <v>2.1743666054945001E-5</v>
      </c>
      <c r="AQ255" s="10">
        <f>3/24000000*OO[[#This Row],[99 (01JUL1985 06:00:00)-Water Temperature (C)]]*OO[[#This Row],[41]]</f>
        <v>2.1951701709643751E-5</v>
      </c>
      <c r="AR255" s="10">
        <f>3/24000000*OO[[#This Row],[100 (01JUL1985 09:00:00)-Water Temperature (C)]]*OO[[#This Row],[42]]</f>
        <v>2.2318713561946251E-5</v>
      </c>
      <c r="AS255" s="10">
        <f>3/24000000*OO[[#This Row],[101 (01JUL1985 12:00:00)-Water Temperature (C)]]*OO[[#This Row],[43]]</f>
        <v>2.2150525301624996E-5</v>
      </c>
      <c r="AT255" s="10">
        <f>3/24000000*OO[[#This Row],[102 (01JUL1985 15:00:00)-Water Temperature (C)]]*OO[[#This Row],[44]]</f>
        <v>2.1370949360369994E-5</v>
      </c>
      <c r="AU255" s="10">
        <f>3/24000000*OO[[#This Row],[103 (01JUL1985 18:00:00)-Water Temperature (C)]]*OO[[#This Row],[45]]</f>
        <v>2.0233239760825002E-5</v>
      </c>
      <c r="AV255" s="10">
        <f>3/24000000*OO[[#This Row],[104 (01JUL1985 21:00:00)-Water Temperature (C)]]*OO[[#This Row],[46]]</f>
        <v>1.8531504651406248E-5</v>
      </c>
      <c r="AW255" s="10">
        <f>3/24000000*OO[[#This Row],[105 (02JUL1985 00:00:00)-Water Temperature (C)]]*OO[[#This Row],[47]]</f>
        <v>1.67173871282025E-5</v>
      </c>
      <c r="AX255" s="10">
        <f>3/24000000*OO[[#This Row],[106 (02JUL1985 03:00:00)-Water Temperature (C)]]*OO[[#This Row],[48]]</f>
        <v>1.5121222890988748E-5</v>
      </c>
      <c r="AY255" s="10">
        <f>3/24000000*OO[[#This Row],[107 (02JUL1985 06:00:00)-Water Temperature (C)]]*OO[[#This Row],[49]]</f>
        <v>1.3803157854337498E-5</v>
      </c>
      <c r="AZ255" s="10">
        <f>3/24000000*OO[[#This Row],[108 (02JUL1985 09:00:00)-Water Temperature (C)]]*OO[[#This Row],[50]]</f>
        <v>1.2773451622455001E-5</v>
      </c>
      <c r="BA255" s="10">
        <f>3/24000000*OO[[#This Row],[109 (02JUL1985 12:00:00)-Water Temperature (C)]]*OO[[#This Row],[51]]</f>
        <v>1.2051960642942501E-5</v>
      </c>
      <c r="BB255" s="10">
        <f>3/24000000*OO[[#This Row],[110 (02JUL1985 15:00:00)-Water Temperature (C)]]*OO[[#This Row],[52]]</f>
        <v>1.1205776277475001E-5</v>
      </c>
      <c r="BC255" s="10">
        <f>3/24000000*OO[[#This Row],[111 (02JUL1985 18:00:00)-Water Temperature (C)]]*OO[[#This Row],[53]]</f>
        <v>1.026950936583E-5</v>
      </c>
      <c r="BD255" s="10">
        <f>3/24000000*OO[[#This Row],[112 (02JUL1985 21:00:00)-Water Temperature (C)]]*OO[[#This Row],[54]]</f>
        <v>9.1648731386374997E-6</v>
      </c>
      <c r="BE255" s="10">
        <f>3/24000000*OO[[#This Row],[113 (03JUL1985 00:00:00)-Water Temperature (C)]]*OO[[#This Row],[55]]</f>
        <v>8.144771994321251E-6</v>
      </c>
      <c r="BF255" s="10">
        <f>3/24000000*OO[[#This Row],[114 (03JUL1985 03:00:00)-Water Temperature (C)]]*OO[[#This Row],[56]]</f>
        <v>7.2275169790124994E-6</v>
      </c>
      <c r="BG255" s="10">
        <f>3/24000000*OO[[#This Row],[115 (03JUL1985 06:00:00)-Water Temperature (C)]]*OO[[#This Row],[57]]</f>
        <v>6.4453154590087501E-6</v>
      </c>
      <c r="BH255" s="10">
        <f>3/24000000*OO[[#This Row],[116 (03JUL1985 09:00:00)-Water Temperature (C)]]*OO[[#This Row],[58]]</f>
        <v>5.8509809303975003E-6</v>
      </c>
      <c r="BI255" s="10">
        <f>3/24000000*OO[[#This Row],[117 (03JUL1985 12:00:00)-Water Temperature (C)]]*OO[[#This Row],[59]]</f>
        <v>5.4402306993775002E-6</v>
      </c>
      <c r="BJ255" s="10">
        <f>3/24000000*OO[[#This Row],[118 (03JUL1985 15:00:00)-Water Temperature (C)]]*OO[[#This Row],[60]]</f>
        <v>5.0382865673899991E-6</v>
      </c>
      <c r="BK255" s="10">
        <f>3/24000000*OO[[#This Row],[119 (03JUL1985 18:00:00)-Water Temperature (C)]]*OO[[#This Row],[61]]</f>
        <v>4.6281018929099991E-6</v>
      </c>
      <c r="BL255" s="10">
        <f>3/24000000*OO[[#This Row],[120 (03JUL1985 21:00:00)-Water Temperature (C)]]*OO[[#This Row],[62]]</f>
        <v>4.1001324163112497E-6</v>
      </c>
      <c r="BM255" s="10">
        <f>3/24000000*OO[[#This Row],[121 (04JUL1985 00:00:00)-Water Temperature (C)]]*OO[[#This Row],[63]]</f>
        <v>3.5560084915837496E-6</v>
      </c>
      <c r="BN255" s="10">
        <f>3/24000000*OO[[#This Row],[122 (04JUL1985 03:00:00)-Water Temperature (C)]]*OO[[#This Row],[64]]</f>
        <v>3.0688019431374998E-6</v>
      </c>
      <c r="BO255" s="10">
        <f>3/24000000*OO[[#This Row],[123 (04JUL1985 06:00:00)-Water Temperature (C)]]*OO[[#This Row],[65]]</f>
        <v>2.6446137582787498E-6</v>
      </c>
      <c r="BP255" s="10">
        <f>3/24000000*OO[[#This Row],[124 (04JUL1985 09:00:00)-Water Temperature (C)]]*OO[[#This Row],[66]]</f>
        <v>2.3454382716050001E-6</v>
      </c>
      <c r="BQ255" s="10">
        <f>3/24000000*OO[[#This Row],[125 (04JUL1985 12:00:00)-Water Temperature (C)]]*OO[[#This Row],[67]]</f>
        <v>2.0750819145815001E-6</v>
      </c>
      <c r="BR255" s="10">
        <f>3/24000000*OO[[#This Row],[126 (04JUL1985 15:00:00)-Water Temperature (C)]]*OO[[#This Row],[68]]</f>
        <v>1.791751198668E-6</v>
      </c>
      <c r="BS255" s="10">
        <f>3/24000000*OO[[#This Row],[127 (04JUL1985 18:00:00)-Water Temperature (C)]]*OO[[#This Row],[69]]</f>
        <v>1.5228915997795E-6</v>
      </c>
      <c r="BT255" s="10">
        <f>3/24000000*OO[[#This Row],[128 (04JUL1985 21:00:00)-Water Temperature (C)]]*OO[[#This Row],[70]]</f>
        <v>1.2448118721431249E-6</v>
      </c>
      <c r="BU255" s="10">
        <f>3/24000000*OO[[#This Row],[129 (05JUL1985 00:00:00)-Water Temperature (C)]]*OO[[#This Row],[71]]</f>
        <v>9.8124961219999993E-7</v>
      </c>
      <c r="BV255" s="10">
        <f>3/24000000*OO[[#This Row],[130 (05JUL1985 03:00:00)-Water Temperature (C)]]*OO[[#This Row],[72]]</f>
        <v>7.8113059008900001E-7</v>
      </c>
      <c r="BW255" s="10">
        <f>3/24000000*OO[[#This Row],[131 (05JUL1985 06:00:00)-Water Temperature (C)]]*OO[[#This Row],[73]]</f>
        <v>6.4437797772187501E-7</v>
      </c>
      <c r="BX255" s="10">
        <f>3/24000000*OO[[#This Row],[132 (05JUL1985 09:00:00)-Water Temperature (C)]]*OO[[#This Row],[74]]</f>
        <v>5.7386408417374993E-7</v>
      </c>
      <c r="BY255" s="10">
        <f>3/24000000*OO[[#This Row],[133 (05JUL1985 12:00:00)-Water Temperature (C)]]*OO[[#This Row],[75]]</f>
        <v>5.3356913498399999E-7</v>
      </c>
      <c r="BZ255" s="10">
        <f>3/24000000*OO[[#This Row],[134 (05JUL1985 15:00:00)-Water Temperature (C)]]*OO[[#This Row],[76]]</f>
        <v>5.0593504520624994E-7</v>
      </c>
      <c r="CA255" s="10">
        <f>3/24000000*OO[[#This Row],[135 (05JUL1985 18:00:00)-Water Temperature (C)]]*OO[[#This Row],[77]]</f>
        <v>4.7942989709937501E-7</v>
      </c>
      <c r="CB255" s="10">
        <f>3/24000000*OO[[#This Row],[136 (05JUL1985 21:00:00)-Water Temperature (C)]]*OO[[#This Row],[78]]</f>
        <v>4.3957998289687497E-7</v>
      </c>
      <c r="CC255" s="10">
        <f>3/24000000*OO[[#This Row],[137 (06JUL1985 00:00:00)-Water Temperature (C)]]*OO[[#This Row],[79]]</f>
        <v>3.9337822910699998E-7</v>
      </c>
      <c r="CD255" s="10">
        <f>3/24000000*OO[[#This Row],[138 (06JUL1985 03:00:00)-Water Temperature (C)]]*OO[[#This Row],[80]]</f>
        <v>3.5398072587999993E-7</v>
      </c>
      <c r="CE255" s="10">
        <f>3/24000000*OO[[#This Row],[139 (06JUL1985 06:00:00)-Water Temperature (C)]]*OO[[#This Row],[81]]</f>
        <v>3.2471455071375003E-7</v>
      </c>
      <c r="CF255" s="10">
        <f>3/24000000*OO[[#This Row],[140 (06JUL1985 09:00:00)-Water Temperature (C)]]*OO[[#This Row],[82]]</f>
        <v>3.1564104893237499E-7</v>
      </c>
      <c r="CG255" s="10">
        <f>3/24000000*OO[[#This Row],[141 (06JUL1985 12:00:00)-Water Temperature (C)]]*OO[[#This Row],[83]]</f>
        <v>3.1397920082037499E-7</v>
      </c>
      <c r="CH255" s="10">
        <f>3/24000000*OO[[#This Row],[142 (06JUL1985 15:00:00)-Water Temperature (C)]]*OO[[#This Row],[84]]</f>
        <v>3.1395704642187499E-7</v>
      </c>
      <c r="CI255" s="10">
        <f>3/24000000*OO[[#This Row],[143 (06JUL1985 18:00:00)-Water Temperature (C)]]*OO[[#This Row],[85]]</f>
        <v>3.0975684732124999E-7</v>
      </c>
      <c r="CJ255" s="10">
        <f>3/24000000*OO[[#This Row],[144 (06JUL1985 21:00:00)-Water Temperature (C)]]*OO[[#This Row],[86]]</f>
        <v>2.9557669231650002E-7</v>
      </c>
      <c r="CK255" s="10">
        <f>3/24000000*OO[[#This Row],[145 (07JUL1985 00:00:00)-Water Temperature (C)]]*OO[[#This Row],[87]]</f>
        <v>2.7424278951999999E-7</v>
      </c>
      <c r="CL255" s="10">
        <f>3/24000000*OO[[#This Row],[146 (07JUL1985 03:00:00)-Water Temperature (C)]]*OO[[#This Row],[88]]</f>
        <v>2.5451115328912503E-7</v>
      </c>
      <c r="CM255" s="10">
        <f>3/24000000*OO[[#This Row],[147 (07JUL1985 06:00:00)-Water Temperature (C)]]*OO[[#This Row],[89]]</f>
        <v>2.3933926777608749E-7</v>
      </c>
      <c r="CN255" s="10">
        <f>3/24000000*OO[[#This Row],[148 (07JUL1985 09:00:00)-Water Temperature (C)]]*OO[[#This Row],[90]]</f>
        <v>2.351890126368E-7</v>
      </c>
      <c r="CO255" s="10">
        <f>3/24000000*OO[[#This Row],[149 (07JUL1985 12:00:00)-Water Temperature (C)]]*OO[[#This Row],[91]]</f>
        <v>2.3045488349062497E-7</v>
      </c>
      <c r="CP255" s="10">
        <f>3/24000000*OO[[#This Row],[150 (07JUL1985 15:00:00)-Water Temperature (C)]]*OO[[#This Row],[92]]</f>
        <v>2.3250528508389999E-7</v>
      </c>
      <c r="CQ255" s="10">
        <f>3/24000000*OO[[#This Row],[151 (07JUL1985 18:00:00)-Water Temperature (C)]]*OO[[#This Row],[93]]</f>
        <v>2.3270504890517496E-7</v>
      </c>
      <c r="CR255" s="10">
        <f>3/24000000*OO[[#This Row],[152 (07JUL1985 21:00:00)-Water Temperature (C)]]*OO[[#This Row],[94]]</f>
        <v>2.2567074652349997E-7</v>
      </c>
      <c r="CS255" s="10">
        <f>3/24000000*OO[[#This Row],[153 (08JUL1985 00:00:00)-Water Temperature (C)]]*OO[[#This Row],[95]]</f>
        <v>2.1312044873012499E-7</v>
      </c>
      <c r="CT255" s="10">
        <f>3/24000000*OO[[#This Row],[154 (08JUL1985 03:00:00)-Water Temperature (C)]]*OO[[#This Row],[96]]</f>
        <v>1.9974396061777502E-7</v>
      </c>
      <c r="CU255" s="10">
        <f>3/24000000*OO[[#This Row],[155 (08JUL1985 06:00:00)-Water Temperature (C)]]*OO[[#This Row],[97]]</f>
        <v>1.8967495583381249E-7</v>
      </c>
      <c r="CV255" s="10">
        <f>3/24000000*OO[[#This Row],[156 (08JUL1985 09:00:00)-Water Temperature (C)]]*OO[[#This Row],[98]]</f>
        <v>1.89169291790175E-7</v>
      </c>
      <c r="CW255" s="10">
        <f>3/24000000*OO[[#This Row],[157 (08JUL1985 12:00:00)-Water Temperature (C)]]*OO[[#This Row],[99]]</f>
        <v>1.9226705628599996E-7</v>
      </c>
    </row>
    <row r="256" spans="1:101" x14ac:dyDescent="0.35">
      <c r="A256" t="s">
        <v>262</v>
      </c>
      <c r="B256">
        <v>890.43960000000004</v>
      </c>
      <c r="C256" s="10">
        <f>3/24*OO[[#This Row],[59 (26JUN1985 06:00:00)-Water Temperature (C)]]*OO[[#This Row],[1]]/SUM(OO[1])</f>
        <v>0</v>
      </c>
      <c r="D256" s="10">
        <f>3/24*OO[[#This Row],[60 (26JUN1985 09:00:00)-Water Temperature (C)]]*OO[[#This Row],[2]]/SUM(OO[2])</f>
        <v>0</v>
      </c>
      <c r="E256" s="10">
        <f>3/24*OO[[#This Row],[61 (26JUN1985 12:00:00)-Water Temperature (C)]]*OO[[#This Row],[3]]/SUM(OO[3])</f>
        <v>0</v>
      </c>
      <c r="F256" s="10">
        <f>3/24*OO[[#This Row],[62 (26JUN1985 15:00:00)-Water Temperature (C)]]*OO[[#This Row],[4]]/SUM(OO[4])</f>
        <v>0</v>
      </c>
      <c r="G256" s="10">
        <f>3/24*OO[[#This Row],[63 (26JUN1985 18:00:00)-Water Temperature (C)]]*OO[[#This Row],[5]]/SUM(OO[5])</f>
        <v>0</v>
      </c>
      <c r="H256" s="10">
        <f>3/24*OO[[#This Row],[64 (26JUN1985 21:00:00)-Water Temperature (C)]]*OO[[#This Row],[6]]/SUM(OO[6])</f>
        <v>0</v>
      </c>
      <c r="I256" s="10">
        <f>3/24*OO[[#This Row],[65 (27JUN1985 00:00:00)-Water Temperature (C)]]*OO[[#This Row],[7]]/SUM(OO[7])</f>
        <v>0</v>
      </c>
      <c r="J256" s="10">
        <f>3/24*OO[[#This Row],[66 (27JUN1985 03:00:00)-Water Temperature (C)]]*OO[[#This Row],[8]]/SUM(OO[8])</f>
        <v>0</v>
      </c>
      <c r="K256" s="10">
        <f>3/24*OO[[#This Row],[67 (27JUN1985 06:00:00)-Water Temperature (C)]]*OO[[#This Row],[9]]/SUM(OO[9])</f>
        <v>0</v>
      </c>
      <c r="L256" s="10">
        <f>3/24*OO[[#This Row],[68 (27JUN1985 09:00:00)-Water Temperature (C)]]*OO[[#This Row],[10]]/SUM(OO[10])</f>
        <v>0</v>
      </c>
      <c r="M256" s="10">
        <f>3/24*OO[[#This Row],[69 (27JUN1985 12:00:00)-Water Temperature (C)]]*OO[[#This Row],[11]]/SUM(OO[11])</f>
        <v>1.155034970499543E-43</v>
      </c>
      <c r="N256" s="10">
        <f>3/24*OO[[#This Row],[70 (27JUN1985 15:00:00)-Water Temperature (C)]]*OO[[#This Row],[12]]/SUM(OO[12])</f>
        <v>7.2171034309401999E-32</v>
      </c>
      <c r="O256" s="10">
        <f>3/24*OO[[#This Row],[71 (27JUN1985 18:00:00)-Water Temperature (C)]]*OO[[#This Row],[13]]/SUM(OO[13])</f>
        <v>4.3637979063893491E-20</v>
      </c>
      <c r="P256" s="10">
        <f>3/24*OO[[#This Row],[72 (27JUN1985 21:00:00)-Water Temperature (C)]]*OO[[#This Row],[14]]/SUM(OO[14])</f>
        <v>4.908858703785311E-13</v>
      </c>
      <c r="Q256" s="10">
        <f>3/24*OO[[#This Row],[73 (28JUN1985 00:00:00)-Water Temperature (C)]]*OO[[#This Row],[15]]/SUM(OO[15])</f>
        <v>3.6231230742077727E-9</v>
      </c>
      <c r="R256" s="10">
        <f>3/24*OO[[#This Row],[74 (28JUN1985 03:00:00)-Water Temperature (C)]]*OO[[#This Row],[16]]/SUM(OO[16])</f>
        <v>1.2892540687337816E-6</v>
      </c>
      <c r="S256" s="10">
        <f>3/24*OO[[#This Row],[75 (28JUN1985 06:00:00)-Water Temperature (C)]]*OO[[#This Row],[17]]/SUM(OO[17])</f>
        <v>8.3890817066332763E-5</v>
      </c>
      <c r="T256" s="10">
        <f>3/24*OO[[#This Row],[76 (28JUN1985 09:00:00)-Water Temperature (C)]]*OO[[#This Row],[18]]/SUM(OO[18])</f>
        <v>1.5931423479339101E-3</v>
      </c>
      <c r="U256" s="10">
        <f>3/24*OO[[#This Row],[77 (28JUN1985 12:00:00)-Water Temperature (C)]]*OO[[#This Row],[19]]/SUM(OO[19])</f>
        <v>1.1289422472834307E-2</v>
      </c>
      <c r="V256" s="10">
        <f>3/24000000*OO[[#This Row],[78 (28JUN1985 15:00:00)-Water Temperature (C)]]*OO[[#This Row],[20]]</f>
        <v>3.5949547325937498E-2</v>
      </c>
      <c r="W256" s="10">
        <f>3/24000000*OO[[#This Row],[79 (28JUN1985 18:00:00)-Water Temperature (C)]]*OO[[#This Row],[21]]</f>
        <v>5.8057551486374988E-2</v>
      </c>
      <c r="X256" s="10">
        <f>3/24000000*OO[[#This Row],[80 (28JUN1985 21:00:00)-Water Temperature (C)]]*OO[[#This Row],[22]]</f>
        <v>5.3068998676999997E-2</v>
      </c>
      <c r="Y256" s="10">
        <f>3/24000000*OO[[#This Row],[81 (29JUN1985 00:00:00)-Water Temperature (C)]]*OO[[#This Row],[23]]</f>
        <v>3.0004992528874997E-2</v>
      </c>
      <c r="Z256" s="10">
        <f>3/24000000*OO[[#This Row],[82 (29JUN1985 03:00:00)-Water Temperature (C)]]*OO[[#This Row],[24]]</f>
        <v>1.1271374563237501E-2</v>
      </c>
      <c r="AA256" s="10">
        <f>3/24000000*OO[[#This Row],[83 (29JUN1985 06:00:00)-Water Temperature (C)]]*OO[[#This Row],[25]]</f>
        <v>2.9978923854562501E-3</v>
      </c>
      <c r="AB256" s="10">
        <f>3/24000000*OO[[#This Row],[84 (29JUN1985 09:00:00)-Water Temperature (C)]]*OO[[#This Row],[26]]</f>
        <v>6.3034263541462499E-4</v>
      </c>
      <c r="AC256" s="10">
        <f>3/24000000*OO[[#This Row],[85 (29JUN1985 12:00:00)-Water Temperature (C)]]*OO[[#This Row],[27]]</f>
        <v>1.3001501726162497E-4</v>
      </c>
      <c r="AD256" s="10">
        <f>3/24000000*OO[[#This Row],[86 (29JUN1985 15:00:00)-Water Temperature (C)]]*OO[[#This Row],[28]]</f>
        <v>4.7068328918662493E-5</v>
      </c>
      <c r="AE256" s="10">
        <f>3/24000000*OO[[#This Row],[88 (29JUN1985 21:00:00)-Water Temperature (C)]]*OO[[#This Row],[30]]</f>
        <v>3.0150023502375004E-5</v>
      </c>
      <c r="AF256" s="10">
        <f>3/24000000*OO[[#This Row],[88 (29JUN1985 21:00:00)-Water Temperature (C)]]*OO[[#This Row],[30]]</f>
        <v>3.0150023502375004E-5</v>
      </c>
      <c r="AG256" s="10">
        <f>3/24000000*OO[[#This Row],[89 (30JUN1985 00:00:00)-Water Temperature (C)]]*OO[[#This Row],[31]]</f>
        <v>2.7994077284399996E-5</v>
      </c>
      <c r="AH256" s="10">
        <f>3/24000000*OO[[#This Row],[90 (30JUN1985 03:00:00)-Water Temperature (C)]]*OO[[#This Row],[32]]</f>
        <v>2.6175367534612502E-5</v>
      </c>
      <c r="AI256" s="10">
        <f>3/24000000*OO[[#This Row],[91 (30JUN1985 06:00:00)-Water Temperature (C)]]*OO[[#This Row],[33]]</f>
        <v>2.4561810039374997E-5</v>
      </c>
      <c r="AJ256" s="10">
        <f>3/24000000*OO[[#This Row],[92 (30JUN1985 09:00:00)-Water Temperature (C)]]*OO[[#This Row],[34]]</f>
        <v>2.3593074174224999E-5</v>
      </c>
      <c r="AK256" s="10">
        <f>3/24000000*OO[[#This Row],[93 (30JUN1985 12:00:00)-Water Temperature (C)]]*OO[[#This Row],[35]]</f>
        <v>2.24885982118E-5</v>
      </c>
      <c r="AL256" s="10">
        <f>3/24000000*OO[[#This Row],[94 (30JUN1985 15:00:00)-Water Temperature (C)]]*OO[[#This Row],[36]]</f>
        <v>2.14588602415225E-5</v>
      </c>
      <c r="AM256" s="10">
        <f>3/24000000*OO[[#This Row],[95 (30JUN1985 18:00:00)-Water Temperature (C)]]*OO[[#This Row],[37]]</f>
        <v>2.0914411096634998E-5</v>
      </c>
      <c r="AN256" s="10">
        <f>3/24000000*OO[[#This Row],[96 (30JUN1985 21:00:00)-Water Temperature (C)]]*OO[[#This Row],[38]]</f>
        <v>2.0694300349706246E-5</v>
      </c>
      <c r="AO256" s="10">
        <f>3/24000000*OO[[#This Row],[97 (01JUL1985 00:00:00)-Water Temperature (C)]]*OO[[#This Row],[39]]</f>
        <v>2.0788765201912499E-5</v>
      </c>
      <c r="AP256" s="10">
        <f>3/24000000*OO[[#This Row],[98 (01JUL1985 03:00:00)-Water Temperature (C)]]*OO[[#This Row],[40]]</f>
        <v>2.1205966354816247E-5</v>
      </c>
      <c r="AQ256" s="10">
        <f>3/24000000*OO[[#This Row],[99 (01JUL1985 06:00:00)-Water Temperature (C)]]*OO[[#This Row],[41]]</f>
        <v>2.1524380228312498E-5</v>
      </c>
      <c r="AR256" s="10">
        <f>3/24000000*OO[[#This Row],[100 (01JUL1985 09:00:00)-Water Temperature (C)]]*OO[[#This Row],[42]]</f>
        <v>2.2023271856599998E-5</v>
      </c>
      <c r="AS256" s="10">
        <f>3/24000000*OO[[#This Row],[101 (01JUL1985 12:00:00)-Water Temperature (C)]]*OO[[#This Row],[43]]</f>
        <v>2.2007243774599998E-5</v>
      </c>
      <c r="AT256" s="10">
        <f>3/24000000*OO[[#This Row],[102 (01JUL1985 15:00:00)-Water Temperature (C)]]*OO[[#This Row],[44]]</f>
        <v>2.1354333080230005E-5</v>
      </c>
      <c r="AU256" s="10">
        <f>3/24000000*OO[[#This Row],[103 (01JUL1985 18:00:00)-Water Temperature (C)]]*OO[[#This Row],[45]]</f>
        <v>2.0324261733382499E-5</v>
      </c>
      <c r="AV256" s="10">
        <f>3/24000000*OO[[#This Row],[104 (01JUL1985 21:00:00)-Water Temperature (C)]]*OO[[#This Row],[46]]</f>
        <v>1.8715788961650002E-5</v>
      </c>
      <c r="AW256" s="10">
        <f>3/24000000*OO[[#This Row],[105 (02JUL1985 00:00:00)-Water Temperature (C)]]*OO[[#This Row],[47]]</f>
        <v>1.6945663620961248E-5</v>
      </c>
      <c r="AX256" s="10">
        <f>3/24000000*OO[[#This Row],[106 (02JUL1985 03:00:00)-Water Temperature (C)]]*OO[[#This Row],[48]]</f>
        <v>1.5376666146074997E-5</v>
      </c>
      <c r="AY256" s="10">
        <f>3/24000000*OO[[#This Row],[107 (02JUL1985 06:00:00)-Water Temperature (C)]]*OO[[#This Row],[49]]</f>
        <v>1.4079548111118748E-5</v>
      </c>
      <c r="AZ256" s="10">
        <f>3/24000000*OO[[#This Row],[108 (02JUL1985 09:00:00)-Water Temperature (C)]]*OO[[#This Row],[50]]</f>
        <v>1.30716142303075E-5</v>
      </c>
      <c r="BA256" s="10">
        <f>3/24000000*OO[[#This Row],[109 (02JUL1985 12:00:00)-Water Temperature (C)]]*OO[[#This Row],[51]]</f>
        <v>1.2389993809421248E-5</v>
      </c>
      <c r="BB256" s="10">
        <f>3/24000000*OO[[#This Row],[110 (02JUL1985 15:00:00)-Water Temperature (C)]]*OO[[#This Row],[52]]</f>
        <v>1.1579016731108749E-5</v>
      </c>
      <c r="BC256" s="10">
        <f>3/24000000*OO[[#This Row],[111 (02JUL1985 18:00:00)-Water Temperature (C)]]*OO[[#This Row],[53]]</f>
        <v>1.0668060175175E-5</v>
      </c>
      <c r="BD256" s="10">
        <f>3/24000000*OO[[#This Row],[112 (02JUL1985 21:00:00)-Water Temperature (C)]]*OO[[#This Row],[54]]</f>
        <v>9.5746962395024985E-6</v>
      </c>
      <c r="BE256" s="10">
        <f>3/24000000*OO[[#This Row],[113 (03JUL1985 00:00:00)-Water Temperature (C)]]*OO[[#This Row],[55]]</f>
        <v>8.5355728736812494E-6</v>
      </c>
      <c r="BF256" s="10">
        <f>3/24000000*OO[[#This Row],[114 (03JUL1985 03:00:00)-Water Temperature (C)]]*OO[[#This Row],[56]]</f>
        <v>7.5970818439999994E-6</v>
      </c>
      <c r="BG256" s="10">
        <f>3/24000000*OO[[#This Row],[115 (03JUL1985 06:00:00)-Water Temperature (C)]]*OO[[#This Row],[57]]</f>
        <v>6.7919338470349992E-6</v>
      </c>
      <c r="BH256" s="10">
        <f>3/24000000*OO[[#This Row],[116 (03JUL1985 09:00:00)-Water Temperature (C)]]*OO[[#This Row],[58]]</f>
        <v>6.1811771859612493E-6</v>
      </c>
      <c r="BI256" s="10">
        <f>3/24000000*OO[[#This Row],[117 (03JUL1985 12:00:00)-Water Temperature (C)]]*OO[[#This Row],[59]]</f>
        <v>5.765598560722499E-6</v>
      </c>
      <c r="BJ256" s="10">
        <f>3/24000000*OO[[#This Row],[118 (03JUL1985 15:00:00)-Water Temperature (C)]]*OO[[#This Row],[60]]</f>
        <v>5.3613655625100005E-6</v>
      </c>
      <c r="BK256" s="10">
        <f>3/24000000*OO[[#This Row],[119 (03JUL1985 18:00:00)-Water Temperature (C)]]*OO[[#This Row],[61]]</f>
        <v>4.9391285986649993E-6</v>
      </c>
      <c r="BL256" s="10">
        <f>3/24000000*OO[[#This Row],[120 (03JUL1985 21:00:00)-Water Temperature (C)]]*OO[[#This Row],[62]]</f>
        <v>4.3861649289500003E-6</v>
      </c>
      <c r="BM256" s="10">
        <f>3/24000000*OO[[#This Row],[121 (04JUL1985 00:00:00)-Water Temperature (C)]]*OO[[#This Row],[63]]</f>
        <v>3.8108335012237491E-6</v>
      </c>
      <c r="BN256" s="10">
        <f>3/24000000*OO[[#This Row],[122 (04JUL1985 03:00:00)-Water Temperature (C)]]*OO[[#This Row],[64]]</f>
        <v>3.2923598039062494E-6</v>
      </c>
      <c r="BO256" s="10">
        <f>3/24000000*OO[[#This Row],[123 (04JUL1985 06:00:00)-Water Temperature (C)]]*OO[[#This Row],[65]]</f>
        <v>2.8391358025950001E-6</v>
      </c>
      <c r="BP256" s="10">
        <f>3/24000000*OO[[#This Row],[124 (04JUL1985 09:00:00)-Water Temperature (C)]]*OO[[#This Row],[66]]</f>
        <v>2.5193605083849996E-6</v>
      </c>
      <c r="BQ256" s="10">
        <f>3/24000000*OO[[#This Row],[125 (04JUL1985 12:00:00)-Water Temperature (C)]]*OO[[#This Row],[67]]</f>
        <v>2.2323973127793749E-6</v>
      </c>
      <c r="BR256" s="10">
        <f>3/24000000*OO[[#This Row],[126 (04JUL1985 15:00:00)-Water Temperature (C)]]*OO[[#This Row],[68]]</f>
        <v>1.9327476694825002E-6</v>
      </c>
      <c r="BS256" s="10">
        <f>3/24000000*OO[[#This Row],[127 (04JUL1985 18:00:00)-Water Temperature (C)]]*OO[[#This Row],[69]]</f>
        <v>1.647406157068125E-6</v>
      </c>
      <c r="BT256" s="10">
        <f>3/24000000*OO[[#This Row],[128 (04JUL1985 21:00:00)-Water Temperature (C)]]*OO[[#This Row],[70]]</f>
        <v>1.3497044838781248E-6</v>
      </c>
      <c r="BU256" s="10">
        <f>3/24000000*OO[[#This Row],[129 (05JUL1985 00:00:00)-Water Temperature (C)]]*OO[[#This Row],[71]]</f>
        <v>1.0643224921885E-6</v>
      </c>
      <c r="BV256" s="10">
        <f>3/24000000*OO[[#This Row],[130 (05JUL1985 03:00:00)-Water Temperature (C)]]*OO[[#This Row],[72]]</f>
        <v>8.453882834250001E-7</v>
      </c>
      <c r="BW256" s="10">
        <f>3/24000000*OO[[#This Row],[131 (05JUL1985 06:00:00)-Water Temperature (C)]]*OO[[#This Row],[73]]</f>
        <v>6.9490170749187506E-7</v>
      </c>
      <c r="BX256" s="10">
        <f>3/24000000*OO[[#This Row],[132 (05JUL1985 09:00:00)-Water Temperature (C)]]*OO[[#This Row],[74]]</f>
        <v>6.1652074925250003E-7</v>
      </c>
      <c r="BY256" s="10">
        <f>3/24000000*OO[[#This Row],[133 (05JUL1985 12:00:00)-Water Temperature (C)]]*OO[[#This Row],[75]]</f>
        <v>5.7164561353275009E-7</v>
      </c>
      <c r="BZ256" s="10">
        <f>3/24000000*OO[[#This Row],[134 (05JUL1985 15:00:00)-Water Temperature (C)]]*OO[[#This Row],[76]]</f>
        <v>5.4128941349599988E-7</v>
      </c>
      <c r="CA256" s="10">
        <f>3/24000000*OO[[#This Row],[135 (05JUL1985 18:00:00)-Water Temperature (C)]]*OO[[#This Row],[77]]</f>
        <v>5.1279710950650006E-7</v>
      </c>
      <c r="CB256" s="10">
        <f>3/24000000*OO[[#This Row],[136 (05JUL1985 21:00:00)-Water Temperature (C)]]*OO[[#This Row],[78]]</f>
        <v>4.7031973069899993E-7</v>
      </c>
      <c r="CC256" s="10">
        <f>3/24000000*OO[[#This Row],[137 (06JUL1985 00:00:00)-Water Temperature (C)]]*OO[[#This Row],[79]]</f>
        <v>4.2084779304299995E-7</v>
      </c>
      <c r="CD256" s="10">
        <f>3/24000000*OO[[#This Row],[138 (06JUL1985 03:00:00)-Water Temperature (C)]]*OO[[#This Row],[80]]</f>
        <v>3.7831770690099996E-7</v>
      </c>
      <c r="CE256" s="10">
        <f>3/24000000*OO[[#This Row],[139 (06JUL1985 06:00:00)-Water Temperature (C)]]*OO[[#This Row],[81]]</f>
        <v>3.4652440044162501E-7</v>
      </c>
      <c r="CF256" s="10">
        <f>3/24000000*OO[[#This Row],[140 (06JUL1985 09:00:00)-Water Temperature (C)]]*OO[[#This Row],[82]]</f>
        <v>3.36181365406E-7</v>
      </c>
      <c r="CG256" s="10">
        <f>3/24000000*OO[[#This Row],[141 (06JUL1985 12:00:00)-Water Temperature (C)]]*OO[[#This Row],[83]]</f>
        <v>3.3404957753149994E-7</v>
      </c>
      <c r="CH256" s="10">
        <f>3/24000000*OO[[#This Row],[142 (06JUL1985 15:00:00)-Water Temperature (C)]]*OO[[#This Row],[84]]</f>
        <v>3.3396089644024996E-7</v>
      </c>
      <c r="CI256" s="10">
        <f>3/24000000*OO[[#This Row],[143 (06JUL1985 18:00:00)-Water Temperature (C)]]*OO[[#This Row],[85]]</f>
        <v>3.2965498587600001E-7</v>
      </c>
      <c r="CJ256" s="10">
        <f>3/24000000*OO[[#This Row],[144 (06JUL1985 21:00:00)-Water Temperature (C)]]*OO[[#This Row],[86]]</f>
        <v>3.1481334836737499E-7</v>
      </c>
      <c r="CK256" s="10">
        <f>3/24000000*OO[[#This Row],[145 (07JUL1985 00:00:00)-Water Temperature (C)]]*OO[[#This Row],[87]]</f>
        <v>2.9222572071749996E-7</v>
      </c>
      <c r="CL256" s="10">
        <f>3/24000000*OO[[#This Row],[146 (07JUL1985 03:00:00)-Water Temperature (C)]]*OO[[#This Row],[88]]</f>
        <v>2.7107694185375001E-7</v>
      </c>
      <c r="CM256" s="10">
        <f>3/24000000*OO[[#This Row],[147 (07JUL1985 06:00:00)-Water Temperature (C)]]*OO[[#This Row],[89]]</f>
        <v>2.5465684878662503E-7</v>
      </c>
      <c r="CN256" s="10">
        <f>3/24000000*OO[[#This Row],[148 (07JUL1985 09:00:00)-Water Temperature (C)]]*OO[[#This Row],[90]]</f>
        <v>2.4986642205104998E-7</v>
      </c>
      <c r="CO256" s="10">
        <f>3/24000000*OO[[#This Row],[149 (07JUL1985 12:00:00)-Water Temperature (C)]]*OO[[#This Row],[91]]</f>
        <v>2.44548822269425E-7</v>
      </c>
      <c r="CP256" s="10">
        <f>3/24000000*OO[[#This Row],[150 (07JUL1985 15:00:00)-Water Temperature (C)]]*OO[[#This Row],[92]]</f>
        <v>2.4662365783761251E-7</v>
      </c>
      <c r="CQ256" s="10">
        <f>3/24000000*OO[[#This Row],[151 (07JUL1985 18:00:00)-Water Temperature (C)]]*OO[[#This Row],[93]]</f>
        <v>2.4703999955400001E-7</v>
      </c>
      <c r="CR256" s="10">
        <f>3/24000000*OO[[#This Row],[152 (07JUL1985 21:00:00)-Water Temperature (C)]]*OO[[#This Row],[94]]</f>
        <v>2.3996179782510003E-7</v>
      </c>
      <c r="CS256" s="10">
        <f>3/24000000*OO[[#This Row],[153 (08JUL1985 00:00:00)-Water Temperature (C)]]*OO[[#This Row],[95]]</f>
        <v>2.2682781493571246E-7</v>
      </c>
      <c r="CT256" s="10">
        <f>3/24000000*OO[[#This Row],[154 (08JUL1985 03:00:00)-Water Temperature (C)]]*OO[[#This Row],[96]]</f>
        <v>2.1262014288531248E-7</v>
      </c>
      <c r="CU256" s="10">
        <f>3/24000000*OO[[#This Row],[155 (08JUL1985 06:00:00)-Water Temperature (C)]]*OO[[#This Row],[97]]</f>
        <v>2.0179258740643745E-7</v>
      </c>
      <c r="CV256" s="10">
        <f>3/24000000*OO[[#This Row],[156 (08JUL1985 09:00:00)-Water Temperature (C)]]*OO[[#This Row],[98]]</f>
        <v>2.0102650562726252E-7</v>
      </c>
      <c r="CW256" s="10">
        <f>3/24000000*OO[[#This Row],[157 (08JUL1985 12:00:00)-Water Temperature (C)]]*OO[[#This Row],[99]]</f>
        <v>2.0421503664450002E-7</v>
      </c>
    </row>
    <row r="257" spans="1:101" x14ac:dyDescent="0.35">
      <c r="A257" t="s">
        <v>263</v>
      </c>
      <c r="B257">
        <v>883.23720000000003</v>
      </c>
      <c r="C257" s="10">
        <f>3/24*OO[[#This Row],[59 (26JUN1985 06:00:00)-Water Temperature (C)]]*OO[[#This Row],[1]]/SUM(OO[1])</f>
        <v>0</v>
      </c>
      <c r="D257" s="10">
        <f>3/24*OO[[#This Row],[60 (26JUN1985 09:00:00)-Water Temperature (C)]]*OO[[#This Row],[2]]/SUM(OO[2])</f>
        <v>0</v>
      </c>
      <c r="E257" s="10">
        <f>3/24*OO[[#This Row],[61 (26JUN1985 12:00:00)-Water Temperature (C)]]*OO[[#This Row],[3]]/SUM(OO[3])</f>
        <v>0</v>
      </c>
      <c r="F257" s="10">
        <f>3/24*OO[[#This Row],[62 (26JUN1985 15:00:00)-Water Temperature (C)]]*OO[[#This Row],[4]]/SUM(OO[4])</f>
        <v>0</v>
      </c>
      <c r="G257" s="10">
        <f>3/24*OO[[#This Row],[63 (26JUN1985 18:00:00)-Water Temperature (C)]]*OO[[#This Row],[5]]/SUM(OO[5])</f>
        <v>0</v>
      </c>
      <c r="H257" s="10">
        <f>3/24*OO[[#This Row],[64 (26JUN1985 21:00:00)-Water Temperature (C)]]*OO[[#This Row],[6]]/SUM(OO[6])</f>
        <v>0</v>
      </c>
      <c r="I257" s="10">
        <f>3/24*OO[[#This Row],[65 (27JUN1985 00:00:00)-Water Temperature (C)]]*OO[[#This Row],[7]]/SUM(OO[7])</f>
        <v>0</v>
      </c>
      <c r="J257" s="10">
        <f>3/24*OO[[#This Row],[66 (27JUN1985 03:00:00)-Water Temperature (C)]]*OO[[#This Row],[8]]/SUM(OO[8])</f>
        <v>0</v>
      </c>
      <c r="K257" s="10">
        <f>3/24*OO[[#This Row],[67 (27JUN1985 06:00:00)-Water Temperature (C)]]*OO[[#This Row],[9]]/SUM(OO[9])</f>
        <v>0</v>
      </c>
      <c r="L257" s="10">
        <f>3/24*OO[[#This Row],[68 (27JUN1985 09:00:00)-Water Temperature (C)]]*OO[[#This Row],[10]]/SUM(OO[10])</f>
        <v>0</v>
      </c>
      <c r="M257" s="10">
        <f>3/24*OO[[#This Row],[69 (27JUN1985 12:00:00)-Water Temperature (C)]]*OO[[#This Row],[11]]/SUM(OO[11])</f>
        <v>0</v>
      </c>
      <c r="N257" s="10">
        <f>3/24*OO[[#This Row],[70 (27JUN1985 15:00:00)-Water Temperature (C)]]*OO[[#This Row],[12]]/SUM(OO[12])</f>
        <v>8.966246058941429E-33</v>
      </c>
      <c r="O257" s="10">
        <f>3/24*OO[[#This Row],[71 (27JUN1985 18:00:00)-Water Temperature (C)]]*OO[[#This Row],[13]]/SUM(OO[13])</f>
        <v>2.0917725515322142E-20</v>
      </c>
      <c r="P257" s="10">
        <f>3/24*OO[[#This Row],[72 (27JUN1985 21:00:00)-Water Temperature (C)]]*OO[[#This Row],[14]]/SUM(OO[14])</f>
        <v>1.981418599077814E-13</v>
      </c>
      <c r="Q257" s="10">
        <f>3/24*OO[[#This Row],[73 (28JUN1985 00:00:00)-Water Temperature (C)]]*OO[[#This Row],[15]]/SUM(OO[15])</f>
        <v>1.9985127162091554E-9</v>
      </c>
      <c r="R257" s="10">
        <f>3/24*OO[[#This Row],[74 (28JUN1985 03:00:00)-Water Temperature (C)]]*OO[[#This Row],[16]]/SUM(OO[16])</f>
        <v>8.109768365551404E-7</v>
      </c>
      <c r="S257" s="10">
        <f>3/24*OO[[#This Row],[75 (28JUN1985 06:00:00)-Water Temperature (C)]]*OO[[#This Row],[17]]/SUM(OO[17])</f>
        <v>5.795921057455249E-5</v>
      </c>
      <c r="T257" s="10">
        <f>3/24*OO[[#This Row],[76 (28JUN1985 09:00:00)-Water Temperature (C)]]*OO[[#This Row],[18]]/SUM(OO[18])</f>
        <v>1.1864748643547131E-3</v>
      </c>
      <c r="U257" s="10">
        <f>3/24*OO[[#This Row],[77 (28JUN1985 12:00:00)-Water Temperature (C)]]*OO[[#This Row],[19]]/SUM(OO[19])</f>
        <v>8.9473123936820668E-3</v>
      </c>
      <c r="V257" s="10">
        <f>3/24000000*OO[[#This Row],[78 (28JUN1985 15:00:00)-Water Temperature (C)]]*OO[[#This Row],[20]]</f>
        <v>3.00494063598E-2</v>
      </c>
      <c r="W257" s="10">
        <f>3/24000000*OO[[#This Row],[79 (28JUN1985 18:00:00)-Water Temperature (C)]]*OO[[#This Row],[21]]</f>
        <v>5.0808207043687499E-2</v>
      </c>
      <c r="X257" s="10">
        <f>3/24000000*OO[[#This Row],[80 (28JUN1985 21:00:00)-Water Temperature (C)]]*OO[[#This Row],[22]]</f>
        <v>4.8333660237499999E-2</v>
      </c>
      <c r="Y257" s="10">
        <f>3/24000000*OO[[#This Row],[81 (29JUN1985 00:00:00)-Water Temperature (C)]]*OO[[#This Row],[23]]</f>
        <v>2.8307295098149998E-2</v>
      </c>
      <c r="Z257" s="10">
        <f>3/24000000*OO[[#This Row],[82 (29JUN1985 03:00:00)-Water Temperature (C)]]*OO[[#This Row],[24]]</f>
        <v>1.0966510843687499E-2</v>
      </c>
      <c r="AA257" s="10">
        <f>3/24000000*OO[[#This Row],[83 (29JUN1985 06:00:00)-Water Temperature (C)]]*OO[[#This Row],[25]]</f>
        <v>2.9946941724800003E-3</v>
      </c>
      <c r="AB257" s="10">
        <f>3/24000000*OO[[#This Row],[84 (29JUN1985 09:00:00)-Water Temperature (C)]]*OO[[#This Row],[26]]</f>
        <v>6.4021388504875004E-4</v>
      </c>
      <c r="AC257" s="10">
        <f>3/24000000*OO[[#This Row],[85 (29JUN1985 12:00:00)-Water Temperature (C)]]*OO[[#This Row],[27]]</f>
        <v>1.2997884460102499E-4</v>
      </c>
      <c r="AD257" s="10">
        <f>3/24000000*OO[[#This Row],[86 (29JUN1985 15:00:00)-Water Temperature (C)]]*OO[[#This Row],[28]]</f>
        <v>4.4114347246200007E-5</v>
      </c>
      <c r="AE257" s="10">
        <f>3/24000000*OO[[#This Row],[88 (29JUN1985 21:00:00)-Water Temperature (C)]]*OO[[#This Row],[30]]</f>
        <v>2.6955289085724999E-5</v>
      </c>
      <c r="AF257" s="10">
        <f>3/24000000*OO[[#This Row],[88 (29JUN1985 21:00:00)-Water Temperature (C)]]*OO[[#This Row],[30]]</f>
        <v>2.6955289085724999E-5</v>
      </c>
      <c r="AG257" s="10">
        <f>3/24000000*OO[[#This Row],[89 (30JUN1985 00:00:00)-Water Temperature (C)]]*OO[[#This Row],[31]]</f>
        <v>2.4980239246587502E-5</v>
      </c>
      <c r="AH257" s="10">
        <f>3/24000000*OO[[#This Row],[90 (30JUN1985 03:00:00)-Water Temperature (C)]]*OO[[#This Row],[32]]</f>
        <v>2.3351606000500002E-5</v>
      </c>
      <c r="AI257" s="10">
        <f>3/24000000*OO[[#This Row],[91 (30JUN1985 06:00:00)-Water Temperature (C)]]*OO[[#This Row],[33]]</f>
        <v>2.1926502788062503E-5</v>
      </c>
      <c r="AJ257" s="10">
        <f>3/24000000*OO[[#This Row],[92 (30JUN1985 09:00:00)-Water Temperature (C)]]*OO[[#This Row],[34]]</f>
        <v>2.1077179318649998E-5</v>
      </c>
      <c r="AK257" s="10">
        <f>3/24000000*OO[[#This Row],[93 (30JUN1985 12:00:00)-Water Temperature (C)]]*OO[[#This Row],[35]]</f>
        <v>2.0073100973640005E-5</v>
      </c>
      <c r="AL257" s="10">
        <f>3/24000000*OO[[#This Row],[94 (30JUN1985 15:00:00)-Water Temperature (C)]]*OO[[#This Row],[36]]</f>
        <v>1.9115706225745001E-5</v>
      </c>
      <c r="AM257" s="10">
        <f>3/24000000*OO[[#This Row],[95 (30JUN1985 18:00:00)-Water Temperature (C)]]*OO[[#This Row],[37]]</f>
        <v>1.8554530564294998E-5</v>
      </c>
      <c r="AN257" s="10">
        <f>3/24000000*OO[[#This Row],[96 (30JUN1985 21:00:00)-Water Temperature (C)]]*OO[[#This Row],[38]]</f>
        <v>1.8251489971426247E-5</v>
      </c>
      <c r="AO257" s="10">
        <f>3/24000000*OO[[#This Row],[97 (01JUL1985 00:00:00)-Water Temperature (C)]]*OO[[#This Row],[39]]</f>
        <v>1.8249452193249998E-5</v>
      </c>
      <c r="AP257" s="10">
        <f>3/24000000*OO[[#This Row],[98 (01JUL1985 03:00:00)-Water Temperature (C)]]*OO[[#This Row],[40]]</f>
        <v>1.857352736353875E-5</v>
      </c>
      <c r="AQ257" s="10">
        <f>3/24000000*OO[[#This Row],[99 (01JUL1985 06:00:00)-Water Temperature (C)]]*OO[[#This Row],[41]]</f>
        <v>1.8844095344534996E-5</v>
      </c>
      <c r="AR257" s="10">
        <f>3/24000000*OO[[#This Row],[100 (01JUL1985 09:00:00)-Water Temperature (C)]]*OO[[#This Row],[42]]</f>
        <v>1.9285373024054997E-5</v>
      </c>
      <c r="AS257" s="10">
        <f>3/24000000*OO[[#This Row],[101 (01JUL1985 12:00:00)-Water Temperature (C)]]*OO[[#This Row],[43]]</f>
        <v>1.9276981979299998E-5</v>
      </c>
      <c r="AT257" s="10">
        <f>3/24000000*OO[[#This Row],[102 (01JUL1985 15:00:00)-Water Temperature (C)]]*OO[[#This Row],[44]]</f>
        <v>1.86892911021075E-5</v>
      </c>
      <c r="AU257" s="10">
        <f>3/24000000*OO[[#This Row],[103 (01JUL1985 18:00:00)-Water Temperature (C)]]*OO[[#This Row],[45]]</f>
        <v>1.7774373685169999E-5</v>
      </c>
      <c r="AV257" s="10">
        <f>3/24000000*OO[[#This Row],[104 (01JUL1985 21:00:00)-Water Temperature (C)]]*OO[[#This Row],[46]]</f>
        <v>1.633801720936E-5</v>
      </c>
      <c r="AW257" s="10">
        <f>3/24000000*OO[[#This Row],[105 (02JUL1985 00:00:00)-Water Temperature (C)]]*OO[[#This Row],[47]]</f>
        <v>1.4749650913521251E-5</v>
      </c>
      <c r="AX257" s="10">
        <f>3/24000000*OO[[#This Row],[106 (02JUL1985 03:00:00)-Water Temperature (C)]]*OO[[#This Row],[48]]</f>
        <v>1.3338329300100001E-5</v>
      </c>
      <c r="AY257" s="10">
        <f>3/24000000*OO[[#This Row],[107 (02JUL1985 06:00:00)-Water Temperature (C)]]*OO[[#This Row],[49]]</f>
        <v>1.21685387352875E-5</v>
      </c>
      <c r="AZ257" s="10">
        <f>3/24000000*OO[[#This Row],[108 (02JUL1985 09:00:00)-Water Temperature (C)]]*OO[[#This Row],[50]]</f>
        <v>1.1254966628325E-5</v>
      </c>
      <c r="BA257" s="10">
        <f>3/24000000*OO[[#This Row],[109 (02JUL1985 12:00:00)-Water Temperature (C)]]*OO[[#This Row],[51]]</f>
        <v>1.0632992085375E-5</v>
      </c>
      <c r="BB257" s="10">
        <f>3/24000000*OO[[#This Row],[110 (02JUL1985 15:00:00)-Water Temperature (C)]]*OO[[#This Row],[52]]</f>
        <v>9.9058601431124998E-6</v>
      </c>
      <c r="BC257" s="10">
        <f>3/24000000*OO[[#This Row],[111 (02JUL1985 18:00:00)-Water Temperature (C)]]*OO[[#This Row],[53]]</f>
        <v>9.1020733585687502E-6</v>
      </c>
      <c r="BD257" s="10">
        <f>3/24000000*OO[[#This Row],[112 (02JUL1985 21:00:00)-Water Temperature (C)]]*OO[[#This Row],[54]]</f>
        <v>8.1685395614912491E-6</v>
      </c>
      <c r="BE257" s="10">
        <f>3/24000000*OO[[#This Row],[113 (03JUL1985 00:00:00)-Water Temperature (C)]]*OO[[#This Row],[55]]</f>
        <v>7.2744366839700005E-6</v>
      </c>
      <c r="BF257" s="10">
        <f>3/24000000*OO[[#This Row],[114 (03JUL1985 03:00:00)-Water Temperature (C)]]*OO[[#This Row],[56]]</f>
        <v>6.4650680699850005E-6</v>
      </c>
      <c r="BG257" s="10">
        <f>3/24000000*OO[[#This Row],[115 (03JUL1985 06:00:00)-Water Temperature (C)]]*OO[[#This Row],[57]]</f>
        <v>5.7671069614949988E-6</v>
      </c>
      <c r="BH257" s="10">
        <f>3/24000000*OO[[#This Row],[116 (03JUL1985 09:00:00)-Water Temperature (C)]]*OO[[#This Row],[58]]</f>
        <v>5.2365089001600006E-6</v>
      </c>
      <c r="BI257" s="10">
        <f>3/24000000*OO[[#This Row],[117 (03JUL1985 12:00:00)-Water Temperature (C)]]*OO[[#This Row],[59]]</f>
        <v>4.8760909081549997E-6</v>
      </c>
      <c r="BJ257" s="10">
        <f>3/24000000*OO[[#This Row],[118 (03JUL1985 15:00:00)-Water Temperature (C)]]*OO[[#This Row],[60]]</f>
        <v>4.5439781962125004E-6</v>
      </c>
      <c r="BK257" s="10">
        <f>3/24000000*OO[[#This Row],[119 (03JUL1985 18:00:00)-Water Temperature (C)]]*OO[[#This Row],[61]]</f>
        <v>4.1968346075549998E-6</v>
      </c>
      <c r="BL257" s="10">
        <f>3/24000000*OO[[#This Row],[120 (03JUL1985 21:00:00)-Water Temperature (C)]]*OO[[#This Row],[62]]</f>
        <v>3.7365198003375002E-6</v>
      </c>
      <c r="BM257" s="10">
        <f>3/24000000*OO[[#This Row],[121 (04JUL1985 00:00:00)-Water Temperature (C)]]*OO[[#This Row],[63]]</f>
        <v>3.2526082373512499E-6</v>
      </c>
      <c r="BN257" s="10">
        <f>3/24000000*OO[[#This Row],[122 (04JUL1985 03:00:00)-Water Temperature (C)]]*OO[[#This Row],[64]]</f>
        <v>2.8137285416250001E-6</v>
      </c>
      <c r="BO257" s="10">
        <f>3/24000000*OO[[#This Row],[123 (04JUL1985 06:00:00)-Water Temperature (C)]]*OO[[#This Row],[65]]</f>
        <v>2.4283835241562499E-6</v>
      </c>
      <c r="BP257" s="10">
        <f>3/24000000*OO[[#This Row],[124 (04JUL1985 09:00:00)-Water Temperature (C)]]*OO[[#This Row],[66]]</f>
        <v>2.1559119207299997E-6</v>
      </c>
      <c r="BQ257" s="10">
        <f>3/24000000*OO[[#This Row],[125 (04JUL1985 12:00:00)-Water Temperature (C)]]*OO[[#This Row],[67]]</f>
        <v>1.9132837541879999E-6</v>
      </c>
      <c r="BR257" s="10">
        <f>3/24000000*OO[[#This Row],[126 (04JUL1985 15:00:00)-Water Temperature (C)]]*OO[[#This Row],[68]]</f>
        <v>1.6602162080388749E-6</v>
      </c>
      <c r="BS257" s="10">
        <f>3/24000000*OO[[#This Row],[127 (04JUL1985 18:00:00)-Water Temperature (C)]]*OO[[#This Row],[69]]</f>
        <v>1.4184267289009998E-6</v>
      </c>
      <c r="BT257" s="10">
        <f>3/24000000*OO[[#This Row],[128 (04JUL1985 21:00:00)-Water Temperature (C)]]*OO[[#This Row],[70]]</f>
        <v>1.1648025606347502E-6</v>
      </c>
      <c r="BU257" s="10">
        <f>3/24000000*OO[[#This Row],[129 (05JUL1985 00:00:00)-Water Temperature (C)]]*OO[[#This Row],[71]]</f>
        <v>9.1903452510374988E-7</v>
      </c>
      <c r="BV257" s="10">
        <f>3/24000000*OO[[#This Row],[130 (05JUL1985 03:00:00)-Water Temperature (C)]]*OO[[#This Row],[72]]</f>
        <v>7.2879186453075004E-7</v>
      </c>
      <c r="BW257" s="10">
        <f>3/24000000*OO[[#This Row],[131 (05JUL1985 06:00:00)-Water Temperature (C)]]*OO[[#This Row],[73]]</f>
        <v>5.9727519159187506E-7</v>
      </c>
      <c r="BX257" s="10">
        <f>3/24000000*OO[[#This Row],[132 (05JUL1985 09:00:00)-Water Temperature (C)]]*OO[[#This Row],[74]]</f>
        <v>5.28152197034875E-7</v>
      </c>
      <c r="BY257" s="10">
        <f>3/24000000*OO[[#This Row],[133 (05JUL1985 12:00:00)-Water Temperature (C)]]*OO[[#This Row],[75]]</f>
        <v>4.8854051253312493E-7</v>
      </c>
      <c r="BZ257" s="10">
        <f>3/24000000*OO[[#This Row],[134 (05JUL1985 15:00:00)-Water Temperature (C)]]*OO[[#This Row],[76]]</f>
        <v>4.6210866818049995E-7</v>
      </c>
      <c r="CA257" s="10">
        <f>3/24000000*OO[[#This Row],[135 (05JUL1985 18:00:00)-Water Temperature (C)]]*OO[[#This Row],[77]]</f>
        <v>4.3760535463749997E-7</v>
      </c>
      <c r="CB257" s="10">
        <f>3/24000000*OO[[#This Row],[136 (05JUL1985 21:00:00)-Water Temperature (C)]]*OO[[#This Row],[78]]</f>
        <v>4.0159925040262502E-7</v>
      </c>
      <c r="CC257" s="10">
        <f>3/24000000*OO[[#This Row],[137 (06JUL1985 00:00:00)-Water Temperature (C)]]*OO[[#This Row],[79]]</f>
        <v>3.5935153276549994E-7</v>
      </c>
      <c r="CD257" s="10">
        <f>3/24000000*OO[[#This Row],[138 (06JUL1985 03:00:00)-Water Temperature (C)]]*OO[[#This Row],[80]]</f>
        <v>3.2278084702874992E-7</v>
      </c>
      <c r="CE257" s="10">
        <f>3/24000000*OO[[#This Row],[139 (06JUL1985 06:00:00)-Water Temperature (C)]]*OO[[#This Row],[81]]</f>
        <v>2.9524135234375003E-7</v>
      </c>
      <c r="CF257" s="10">
        <f>3/24000000*OO[[#This Row],[140 (06JUL1985 09:00:00)-Water Temperature (C)]]*OO[[#This Row],[82]]</f>
        <v>2.8594191263624994E-7</v>
      </c>
      <c r="CG257" s="10">
        <f>3/24000000*OO[[#This Row],[141 (06JUL1985 12:00:00)-Water Temperature (C)]]*OO[[#This Row],[83]]</f>
        <v>2.8379446488637495E-7</v>
      </c>
      <c r="CH257" s="10">
        <f>3/24000000*OO[[#This Row],[142 (06JUL1985 15:00:00)-Water Temperature (C)]]*OO[[#This Row],[84]]</f>
        <v>2.8368801842324995E-7</v>
      </c>
      <c r="CI257" s="10">
        <f>3/24000000*OO[[#This Row],[143 (06JUL1985 18:00:00)-Water Temperature (C)]]*OO[[#This Row],[85]]</f>
        <v>2.8014982271599999E-7</v>
      </c>
      <c r="CJ257" s="10">
        <f>3/24000000*OO[[#This Row],[144 (06JUL1985 21:00:00)-Water Temperature (C)]]*OO[[#This Row],[86]]</f>
        <v>2.6776121547187493E-7</v>
      </c>
      <c r="CK257" s="10">
        <f>3/24000000*OO[[#This Row],[145 (07JUL1985 00:00:00)-Water Temperature (C)]]*OO[[#This Row],[87]]</f>
        <v>2.486615248773E-7</v>
      </c>
      <c r="CL257" s="10">
        <f>3/24000000*OO[[#This Row],[146 (07JUL1985 03:00:00)-Water Temperature (C)]]*OO[[#This Row],[88]]</f>
        <v>2.3059594489907501E-7</v>
      </c>
      <c r="CM257" s="10">
        <f>3/24000000*OO[[#This Row],[147 (07JUL1985 06:00:00)-Water Temperature (C)]]*OO[[#This Row],[89]]</f>
        <v>2.164223294176125E-7</v>
      </c>
      <c r="CN257" s="10">
        <f>3/24000000*OO[[#This Row],[148 (07JUL1985 09:00:00)-Water Temperature (C)]]*OO[[#This Row],[90]]</f>
        <v>2.1208690161697498E-7</v>
      </c>
      <c r="CO257" s="10">
        <f>3/24000000*OO[[#This Row],[149 (07JUL1985 12:00:00)-Water Temperature (C)]]*OO[[#This Row],[91]]</f>
        <v>2.0737559159129998E-7</v>
      </c>
      <c r="CP257" s="10">
        <f>3/24000000*OO[[#This Row],[150 (07JUL1985 15:00:00)-Water Temperature (C)]]*OO[[#This Row],[92]]</f>
        <v>2.0903250631119996E-7</v>
      </c>
      <c r="CQ257" s="10">
        <f>3/24000000*OO[[#This Row],[151 (07JUL1985 18:00:00)-Water Temperature (C)]]*OO[[#This Row],[93]]</f>
        <v>2.0955308159012502E-7</v>
      </c>
      <c r="CR257" s="10">
        <f>3/24000000*OO[[#This Row],[152 (07JUL1985 21:00:00)-Water Temperature (C)]]*OO[[#This Row],[94]]</f>
        <v>2.0386035840625E-7</v>
      </c>
      <c r="CS257" s="10">
        <f>3/24000000*OO[[#This Row],[153 (08JUL1985 00:00:00)-Water Temperature (C)]]*OO[[#This Row],[95]]</f>
        <v>1.9287796627337501E-7</v>
      </c>
      <c r="CT257" s="10">
        <f>3/24000000*OO[[#This Row],[154 (08JUL1985 03:00:00)-Water Temperature (C)]]*OO[[#This Row],[96]]</f>
        <v>1.8083353915025E-7</v>
      </c>
      <c r="CU257" s="10">
        <f>3/24000000*OO[[#This Row],[155 (08JUL1985 06:00:00)-Water Temperature (C)]]*OO[[#This Row],[97]]</f>
        <v>1.715316645140625E-7</v>
      </c>
      <c r="CV257" s="10">
        <f>3/24000000*OO[[#This Row],[156 (08JUL1985 09:00:00)-Water Temperature (C)]]*OO[[#This Row],[98]]</f>
        <v>1.70726286643025E-7</v>
      </c>
      <c r="CW257" s="10">
        <f>3/24000000*OO[[#This Row],[157 (08JUL1985 12:00:00)-Water Temperature (C)]]*OO[[#This Row],[99]]</f>
        <v>1.7332176085652498E-7</v>
      </c>
    </row>
    <row r="258" spans="1:101" x14ac:dyDescent="0.35">
      <c r="A258" t="s">
        <v>264</v>
      </c>
      <c r="B258">
        <v>878.52809999999999</v>
      </c>
      <c r="C258" s="10">
        <f>3/24*OO[[#This Row],[59 (26JUN1985 06:00:00)-Water Temperature (C)]]*OO[[#This Row],[1]]/SUM(OO[1])</f>
        <v>0</v>
      </c>
      <c r="D258" s="10">
        <f>3/24*OO[[#This Row],[60 (26JUN1985 09:00:00)-Water Temperature (C)]]*OO[[#This Row],[2]]/SUM(OO[2])</f>
        <v>0</v>
      </c>
      <c r="E258" s="10">
        <f>3/24*OO[[#This Row],[61 (26JUN1985 12:00:00)-Water Temperature (C)]]*OO[[#This Row],[3]]/SUM(OO[3])</f>
        <v>0</v>
      </c>
      <c r="F258" s="10">
        <f>3/24*OO[[#This Row],[62 (26JUN1985 15:00:00)-Water Temperature (C)]]*OO[[#This Row],[4]]/SUM(OO[4])</f>
        <v>0</v>
      </c>
      <c r="G258" s="10">
        <f>3/24*OO[[#This Row],[63 (26JUN1985 18:00:00)-Water Temperature (C)]]*OO[[#This Row],[5]]/SUM(OO[5])</f>
        <v>0</v>
      </c>
      <c r="H258" s="10">
        <f>3/24*OO[[#This Row],[64 (26JUN1985 21:00:00)-Water Temperature (C)]]*OO[[#This Row],[6]]/SUM(OO[6])</f>
        <v>0</v>
      </c>
      <c r="I258" s="10">
        <f>3/24*OO[[#This Row],[65 (27JUN1985 00:00:00)-Water Temperature (C)]]*OO[[#This Row],[7]]/SUM(OO[7])</f>
        <v>0</v>
      </c>
      <c r="J258" s="10">
        <f>3/24*OO[[#This Row],[66 (27JUN1985 03:00:00)-Water Temperature (C)]]*OO[[#This Row],[8]]/SUM(OO[8])</f>
        <v>0</v>
      </c>
      <c r="K258" s="10">
        <f>3/24*OO[[#This Row],[67 (27JUN1985 06:00:00)-Water Temperature (C)]]*OO[[#This Row],[9]]/SUM(OO[9])</f>
        <v>0</v>
      </c>
      <c r="L258" s="10">
        <f>3/24*OO[[#This Row],[68 (27JUN1985 09:00:00)-Water Temperature (C)]]*OO[[#This Row],[10]]/SUM(OO[10])</f>
        <v>0</v>
      </c>
      <c r="M258" s="10">
        <f>3/24*OO[[#This Row],[69 (27JUN1985 12:00:00)-Water Temperature (C)]]*OO[[#This Row],[11]]/SUM(OO[11])</f>
        <v>0</v>
      </c>
      <c r="N258" s="10">
        <f>3/24*OO[[#This Row],[70 (27JUN1985 15:00:00)-Water Temperature (C)]]*OO[[#This Row],[12]]/SUM(OO[12])</f>
        <v>1.1972438015718235E-33</v>
      </c>
      <c r="O258" s="10">
        <f>3/24*OO[[#This Row],[71 (27JUN1985 18:00:00)-Water Temperature (C)]]*OO[[#This Row],[13]]/SUM(OO[13])</f>
        <v>9.554235088022743E-21</v>
      </c>
      <c r="P258" s="10">
        <f>3/24*OO[[#This Row],[72 (27JUN1985 21:00:00)-Water Temperature (C)]]*OO[[#This Row],[14]]/SUM(OO[14])</f>
        <v>8.5892584987173458E-14</v>
      </c>
      <c r="Q258" s="10">
        <f>3/24*OO[[#This Row],[73 (28JUN1985 00:00:00)-Water Temperature (C)]]*OO[[#This Row],[15]]/SUM(OO[15])</f>
        <v>1.226268831386587E-9</v>
      </c>
      <c r="R258" s="10">
        <f>3/24*OO[[#This Row],[74 (28JUN1985 03:00:00)-Water Temperature (C)]]*OO[[#This Row],[16]]/SUM(OO[16])</f>
        <v>5.7131084681507301E-7</v>
      </c>
      <c r="S258" s="10">
        <f>3/24*OO[[#This Row],[75 (28JUN1985 06:00:00)-Water Temperature (C)]]*OO[[#This Row],[17]]/SUM(OO[17])</f>
        <v>4.5072772182964907E-5</v>
      </c>
      <c r="T258" s="10">
        <f>3/24*OO[[#This Row],[76 (28JUN1985 09:00:00)-Water Temperature (C)]]*OO[[#This Row],[18]]/SUM(OO[18])</f>
        <v>9.9943993407485454E-4</v>
      </c>
      <c r="U258" s="10">
        <f>3/24*OO[[#This Row],[77 (28JUN1985 12:00:00)-Water Temperature (C)]]*OO[[#This Row],[19]]/SUM(OO[19])</f>
        <v>8.0545746944939555E-3</v>
      </c>
      <c r="V258" s="10">
        <f>3/24000000*OO[[#This Row],[78 (28JUN1985 15:00:00)-Water Temperature (C)]]*OO[[#This Row],[20]]</f>
        <v>2.865636168585E-2</v>
      </c>
      <c r="W258" s="10">
        <f>3/24000000*OO[[#This Row],[79 (28JUN1985 18:00:00)-Water Temperature (C)]]*OO[[#This Row],[21]]</f>
        <v>5.0919782545500003E-2</v>
      </c>
      <c r="X258" s="10">
        <f>3/24000000*OO[[#This Row],[80 (28JUN1985 21:00:00)-Water Temperature (C)]]*OO[[#This Row],[22]]</f>
        <v>5.0597711473312497E-2</v>
      </c>
      <c r="Y258" s="10">
        <f>3/24000000*OO[[#This Row],[81 (29JUN1985 00:00:00)-Water Temperature (C)]]*OO[[#This Row],[23]]</f>
        <v>3.0807721941725E-2</v>
      </c>
      <c r="Z258" s="10">
        <f>3/24000000*OO[[#This Row],[82 (29JUN1985 03:00:00)-Water Temperature (C)]]*OO[[#This Row],[24]]</f>
        <v>1.23521664847875E-2</v>
      </c>
      <c r="AA258" s="10">
        <f>3/24000000*OO[[#This Row],[83 (29JUN1985 06:00:00)-Water Temperature (C)]]*OO[[#This Row],[25]]</f>
        <v>3.4753868034749997E-3</v>
      </c>
      <c r="AB258" s="10">
        <f>3/24000000*OO[[#This Row],[84 (29JUN1985 09:00:00)-Water Temperature (C)]]*OO[[#This Row],[26]]</f>
        <v>7.5830389344874998E-4</v>
      </c>
      <c r="AC258" s="10">
        <f>3/24000000*OO[[#This Row],[85 (29JUN1985 12:00:00)-Water Temperature (C)]]*OO[[#This Row],[27]]</f>
        <v>1.518291806328E-4</v>
      </c>
      <c r="AD258" s="10">
        <f>3/24000000*OO[[#This Row],[86 (29JUN1985 15:00:00)-Water Temperature (C)]]*OO[[#This Row],[28]]</f>
        <v>4.7920032564249991E-5</v>
      </c>
      <c r="AE258" s="10">
        <f>3/24000000*OO[[#This Row],[88 (29JUN1985 21:00:00)-Water Temperature (C)]]*OO[[#This Row],[30]]</f>
        <v>2.7474456661150001E-5</v>
      </c>
      <c r="AF258" s="10">
        <f>3/24000000*OO[[#This Row],[88 (29JUN1985 21:00:00)-Water Temperature (C)]]*OO[[#This Row],[30]]</f>
        <v>2.7474456661150001E-5</v>
      </c>
      <c r="AG258" s="10">
        <f>3/24000000*OO[[#This Row],[89 (30JUN1985 00:00:00)-Water Temperature (C)]]*OO[[#This Row],[31]]</f>
        <v>2.5351519016174997E-5</v>
      </c>
      <c r="AH258" s="10">
        <f>3/24000000*OO[[#This Row],[90 (30JUN1985 03:00:00)-Water Temperature (C)]]*OO[[#This Row],[32]]</f>
        <v>2.3642996550599998E-5</v>
      </c>
      <c r="AI258" s="10">
        <f>3/24000000*OO[[#This Row],[91 (30JUN1985 06:00:00)-Water Temperature (C)]]*OO[[#This Row],[33]]</f>
        <v>2.2176650680899998E-5</v>
      </c>
      <c r="AJ258" s="10">
        <f>3/24000000*OO[[#This Row],[92 (30JUN1985 09:00:00)-Water Temperature (C)]]*OO[[#This Row],[34]]</f>
        <v>2.1295362272174998E-5</v>
      </c>
      <c r="AK258" s="10">
        <f>3/24000000*OO[[#This Row],[93 (30JUN1985 12:00:00)-Water Temperature (C)]]*OO[[#This Row],[35]]</f>
        <v>2.0237428191037501E-5</v>
      </c>
      <c r="AL258" s="10">
        <f>3/24000000*OO[[#This Row],[94 (30JUN1985 15:00:00)-Water Temperature (C)]]*OO[[#This Row],[36]]</f>
        <v>1.9220495903876251E-5</v>
      </c>
      <c r="AM258" s="10">
        <f>3/24000000*OO[[#This Row],[95 (30JUN1985 18:00:00)-Water Temperature (C)]]*OO[[#This Row],[37]]</f>
        <v>1.8555416110972499E-5</v>
      </c>
      <c r="AN258" s="10">
        <f>3/24000000*OO[[#This Row],[96 (30JUN1985 21:00:00)-Water Temperature (C)]]*OO[[#This Row],[38]]</f>
        <v>1.8103457783137497E-5</v>
      </c>
      <c r="AO258" s="10">
        <f>3/24000000*OO[[#This Row],[97 (01JUL1985 00:00:00)-Water Temperature (C)]]*OO[[#This Row],[39]]</f>
        <v>1.7980797334500003E-5</v>
      </c>
      <c r="AP258" s="10">
        <f>3/24000000*OO[[#This Row],[98 (01JUL1985 03:00:00)-Water Temperature (C)]]*OO[[#This Row],[40]]</f>
        <v>1.822275679514375E-5</v>
      </c>
      <c r="AQ258" s="10">
        <f>3/24000000*OO[[#This Row],[99 (01JUL1985 06:00:00)-Water Temperature (C)]]*OO[[#This Row],[41]]</f>
        <v>1.8460657357147498E-5</v>
      </c>
      <c r="AR258" s="10">
        <f>3/24000000*OO[[#This Row],[100 (01JUL1985 09:00:00)-Water Temperature (C)]]*OO[[#This Row],[42]]</f>
        <v>1.8871886226157498E-5</v>
      </c>
      <c r="AS258" s="10">
        <f>3/24000000*OO[[#This Row],[101 (01JUL1985 12:00:00)-Water Temperature (C)]]*OO[[#This Row],[43]]</f>
        <v>1.8835339034457499E-5</v>
      </c>
      <c r="AT258" s="10">
        <f>3/24000000*OO[[#This Row],[102 (01JUL1985 15:00:00)-Water Temperature (C)]]*OO[[#This Row],[44]]</f>
        <v>1.8215274176909997E-5</v>
      </c>
      <c r="AU258" s="10">
        <f>3/24000000*OO[[#This Row],[103 (01JUL1985 18:00:00)-Water Temperature (C)]]*OO[[#This Row],[45]]</f>
        <v>1.7306181661274995E-5</v>
      </c>
      <c r="AV258" s="10">
        <f>3/24000000*OO[[#This Row],[104 (01JUL1985 21:00:00)-Water Temperature (C)]]*OO[[#This Row],[46]]</f>
        <v>1.5879878846520001E-5</v>
      </c>
      <c r="AW258" s="10">
        <f>3/24000000*OO[[#This Row],[105 (02JUL1985 00:00:00)-Water Temperature (C)]]*OO[[#This Row],[47]]</f>
        <v>1.4307256158483748E-5</v>
      </c>
      <c r="AX258" s="10">
        <f>3/24000000*OO[[#This Row],[106 (02JUL1985 03:00:00)-Water Temperature (C)]]*OO[[#This Row],[48]]</f>
        <v>1.2905489535314999E-5</v>
      </c>
      <c r="AY258" s="10">
        <f>3/24000000*OO[[#This Row],[107 (02JUL1985 06:00:00)-Water Temperature (C)]]*OO[[#This Row],[49]]</f>
        <v>1.1741565333754998E-5</v>
      </c>
      <c r="AZ258" s="10">
        <f>3/24000000*OO[[#This Row],[108 (02JUL1985 09:00:00)-Water Temperature (C)]]*OO[[#This Row],[50]]</f>
        <v>1.0829809880497498E-5</v>
      </c>
      <c r="BA258" s="10">
        <f>3/24000000*OO[[#This Row],[109 (02JUL1985 12:00:00)-Water Temperature (C)]]*OO[[#This Row],[51]]</f>
        <v>1.02071349099525E-5</v>
      </c>
      <c r="BB258" s="10">
        <f>3/24000000*OO[[#This Row],[110 (02JUL1985 15:00:00)-Water Temperature (C)]]*OO[[#This Row],[52]]</f>
        <v>9.4852392118987497E-6</v>
      </c>
      <c r="BC258" s="10">
        <f>3/24000000*OO[[#This Row],[111 (02JUL1985 18:00:00)-Water Temperature (C)]]*OO[[#This Row],[53]]</f>
        <v>8.6905076916499996E-6</v>
      </c>
      <c r="BD258" s="10">
        <f>3/24000000*OO[[#This Row],[112 (02JUL1985 21:00:00)-Water Temperature (C)]]*OO[[#This Row],[54]]</f>
        <v>7.8038046767750006E-6</v>
      </c>
      <c r="BE258" s="10">
        <f>3/24000000*OO[[#This Row],[113 (03JUL1985 00:00:00)-Water Temperature (C)]]*OO[[#This Row],[55]]</f>
        <v>6.9476059669724997E-6</v>
      </c>
      <c r="BF258" s="10">
        <f>3/24000000*OO[[#This Row],[114 (03JUL1985 03:00:00)-Water Temperature (C)]]*OO[[#This Row],[56]]</f>
        <v>6.1686626103449995E-6</v>
      </c>
      <c r="BG258" s="10">
        <f>3/24000000*OO[[#This Row],[115 (03JUL1985 06:00:00)-Water Temperature (C)]]*OO[[#This Row],[57]]</f>
        <v>5.4919048398200001E-6</v>
      </c>
      <c r="BH258" s="10">
        <f>3/24000000*OO[[#This Row],[116 (03JUL1985 09:00:00)-Water Temperature (C)]]*OO[[#This Row],[58]]</f>
        <v>4.9781428501450002E-6</v>
      </c>
      <c r="BI258" s="10">
        <f>3/24000000*OO[[#This Row],[117 (03JUL1985 12:00:00)-Water Temperature (C)]]*OO[[#This Row],[59]]</f>
        <v>4.6301709729712498E-6</v>
      </c>
      <c r="BJ258" s="10">
        <f>3/24000000*OO[[#This Row],[118 (03JUL1985 15:00:00)-Water Temperature (C)]]*OO[[#This Row],[60]]</f>
        <v>4.3139827962037499E-6</v>
      </c>
      <c r="BK258" s="10">
        <f>3/24000000*OO[[#This Row],[119 (03JUL1985 18:00:00)-Water Temperature (C)]]*OO[[#This Row],[61]]</f>
        <v>3.9864096011675E-6</v>
      </c>
      <c r="BL258" s="10">
        <f>3/24000000*OO[[#This Row],[120 (03JUL1985 21:00:00)-Water Temperature (C)]]*OO[[#This Row],[62]]</f>
        <v>3.5503457586849997E-6</v>
      </c>
      <c r="BM258" s="10">
        <f>3/24000000*OO[[#This Row],[121 (04JUL1985 00:00:00)-Water Temperature (C)]]*OO[[#This Row],[63]]</f>
        <v>3.0921672484162494E-6</v>
      </c>
      <c r="BN258" s="10">
        <f>3/24000000*OO[[#This Row],[122 (04JUL1985 03:00:00)-Water Temperature (C)]]*OO[[#This Row],[64]]</f>
        <v>2.67505582635E-6</v>
      </c>
      <c r="BO258" s="10">
        <f>3/24000000*OO[[#This Row],[123 (04JUL1985 06:00:00)-Water Temperature (C)]]*OO[[#This Row],[65]]</f>
        <v>2.3084170678525001E-6</v>
      </c>
      <c r="BP258" s="10">
        <f>3/24000000*OO[[#This Row],[124 (04JUL1985 09:00:00)-Water Temperature (C)]]*OO[[#This Row],[66]]</f>
        <v>2.0492880140505E-6</v>
      </c>
      <c r="BQ258" s="10">
        <f>3/24000000*OO[[#This Row],[125 (04JUL1985 12:00:00)-Water Temperature (C)]]*OO[[#This Row],[67]]</f>
        <v>1.8195787043250001E-6</v>
      </c>
      <c r="BR258" s="10">
        <f>3/24000000*OO[[#This Row],[126 (04JUL1985 15:00:00)-Water Temperature (C)]]*OO[[#This Row],[68]]</f>
        <v>1.582059496479875E-6</v>
      </c>
      <c r="BS258" s="10">
        <f>3/24000000*OO[[#This Row],[127 (04JUL1985 18:00:00)-Water Temperature (C)]]*OO[[#This Row],[69]]</f>
        <v>1.3547484467055E-6</v>
      </c>
      <c r="BT258" s="10">
        <f>3/24000000*OO[[#This Row],[128 (04JUL1985 21:00:00)-Water Temperature (C)]]*OO[[#This Row],[70]]</f>
        <v>1.1145178386072498E-6</v>
      </c>
      <c r="BU258" s="10">
        <f>3/24000000*OO[[#This Row],[129 (05JUL1985 00:00:00)-Water Temperature (C)]]*OO[[#This Row],[71]]</f>
        <v>8.7986707650299997E-7</v>
      </c>
      <c r="BV258" s="10">
        <f>3/24000000*OO[[#This Row],[130 (05JUL1985 03:00:00)-Water Temperature (C)]]*OO[[#This Row],[72]]</f>
        <v>6.9641583969999997E-7</v>
      </c>
      <c r="BW258" s="10">
        <f>3/24000000*OO[[#This Row],[131 (05JUL1985 06:00:00)-Water Temperature (C)]]*OO[[#This Row],[73]]</f>
        <v>5.6889480347387498E-7</v>
      </c>
      <c r="BX258" s="10">
        <f>3/24000000*OO[[#This Row],[132 (05JUL1985 09:00:00)-Water Temperature (C)]]*OO[[#This Row],[74]]</f>
        <v>5.0116929876750002E-7</v>
      </c>
      <c r="BY258" s="10">
        <f>3/24000000*OO[[#This Row],[133 (05JUL1985 12:00:00)-Water Temperature (C)]]*OO[[#This Row],[75]]</f>
        <v>4.6217790081649998E-7</v>
      </c>
      <c r="BZ258" s="10">
        <f>3/24000000*OO[[#This Row],[134 (05JUL1985 15:00:00)-Water Temperature (C)]]*OO[[#This Row],[76]]</f>
        <v>4.3639179796549999E-7</v>
      </c>
      <c r="CA258" s="10">
        <f>3/24000000*OO[[#This Row],[135 (05JUL1985 18:00:00)-Water Temperature (C)]]*OO[[#This Row],[77]]</f>
        <v>4.1305130676974996E-7</v>
      </c>
      <c r="CB258" s="10">
        <f>3/24000000*OO[[#This Row],[136 (05JUL1985 21:00:00)-Water Temperature (C)]]*OO[[#This Row],[78]]</f>
        <v>3.7906613393399996E-7</v>
      </c>
      <c r="CC258" s="10">
        <f>3/24000000*OO[[#This Row],[137 (06JUL1985 00:00:00)-Water Temperature (C)]]*OO[[#This Row],[79]]</f>
        <v>3.3920496937599998E-7</v>
      </c>
      <c r="CD258" s="10">
        <f>3/24000000*OO[[#This Row],[138 (06JUL1985 03:00:00)-Water Temperature (C)]]*OO[[#This Row],[80]]</f>
        <v>3.0444519007650002E-7</v>
      </c>
      <c r="CE258" s="10">
        <f>3/24000000*OO[[#This Row],[139 (06JUL1985 06:00:00)-Water Temperature (C)]]*OO[[#This Row],[81]]</f>
        <v>2.7817447085999999E-7</v>
      </c>
      <c r="CF258" s="10">
        <f>3/24000000*OO[[#This Row],[140 (06JUL1985 09:00:00)-Water Temperature (C)]]*OO[[#This Row],[82]]</f>
        <v>2.6892093775824998E-7</v>
      </c>
      <c r="CG258" s="10">
        <f>3/24000000*OO[[#This Row],[141 (06JUL1985 12:00:00)-Water Temperature (C)]]*OO[[#This Row],[83]]</f>
        <v>2.6661509235900001E-7</v>
      </c>
      <c r="CH258" s="10">
        <f>3/24000000*OO[[#This Row],[142 (06JUL1985 15:00:00)-Water Temperature (C)]]*OO[[#This Row],[84]]</f>
        <v>2.6641486179000001E-7</v>
      </c>
      <c r="CI258" s="10">
        <f>3/24000000*OO[[#This Row],[143 (06JUL1985 18:00:00)-Water Temperature (C)]]*OO[[#This Row],[85]]</f>
        <v>2.6318056915832497E-7</v>
      </c>
      <c r="CJ258" s="10">
        <f>3/24000000*OO[[#This Row],[144 (06JUL1985 21:00:00)-Water Temperature (C)]]*OO[[#This Row],[86]]</f>
        <v>2.5166553642404998E-7</v>
      </c>
      <c r="CK258" s="10">
        <f>3/24000000*OO[[#This Row],[145 (07JUL1985 00:00:00)-Water Temperature (C)]]*OO[[#This Row],[87]]</f>
        <v>2.3385721771039999E-7</v>
      </c>
      <c r="CL258" s="10">
        <f>3/24000000*OO[[#This Row],[146 (07JUL1985 03:00:00)-Water Temperature (C)]]*OO[[#This Row],[88]]</f>
        <v>2.1682232957799997E-7</v>
      </c>
      <c r="CM258" s="10">
        <f>3/24000000*OO[[#This Row],[147 (07JUL1985 06:00:00)-Water Temperature (C)]]*OO[[#This Row],[89]]</f>
        <v>2.0336181848482498E-7</v>
      </c>
      <c r="CN258" s="10">
        <f>3/24000000*OO[[#This Row],[148 (07JUL1985 09:00:00)-Water Temperature (C)]]*OO[[#This Row],[90]]</f>
        <v>1.989886496608125E-7</v>
      </c>
      <c r="CO258" s="10">
        <f>3/24000000*OO[[#This Row],[149 (07JUL1985 12:00:00)-Water Temperature (C)]]*OO[[#This Row],[91]]</f>
        <v>1.9430369190434995E-7</v>
      </c>
      <c r="CP258" s="10">
        <f>3/24000000*OO[[#This Row],[150 (07JUL1985 15:00:00)-Water Temperature (C)]]*OO[[#This Row],[92]]</f>
        <v>1.9578219652499999E-7</v>
      </c>
      <c r="CQ258" s="10">
        <f>3/24000000*OO[[#This Row],[151 (07JUL1985 18:00:00)-Water Temperature (C)]]*OO[[#This Row],[93]]</f>
        <v>1.9635770658191249E-7</v>
      </c>
      <c r="CR258" s="10">
        <f>3/24000000*OO[[#This Row],[152 (07JUL1985 21:00:00)-Water Temperature (C)]]*OO[[#This Row],[94]]</f>
        <v>1.9125647857184998E-7</v>
      </c>
      <c r="CS258" s="10">
        <f>3/24000000*OO[[#This Row],[153 (08JUL1985 00:00:00)-Water Temperature (C)]]*OO[[#This Row],[95]]</f>
        <v>1.8111515091851248E-7</v>
      </c>
      <c r="CT258" s="10">
        <f>3/24000000*OO[[#This Row],[154 (08JUL1985 03:00:00)-Water Temperature (C)]]*OO[[#This Row],[96]]</f>
        <v>1.6983090504159999E-7</v>
      </c>
      <c r="CU258" s="10">
        <f>3/24000000*OO[[#This Row],[155 (08JUL1985 06:00:00)-Water Temperature (C)]]*OO[[#This Row],[97]]</f>
        <v>1.6105900699512499E-7</v>
      </c>
      <c r="CV258" s="10">
        <f>3/24000000*OO[[#This Row],[156 (08JUL1985 09:00:00)-Water Temperature (C)]]*OO[[#This Row],[98]]</f>
        <v>1.6010695831170002E-7</v>
      </c>
      <c r="CW258" s="10">
        <f>3/24000000*OO[[#This Row],[157 (08JUL1985 12:00:00)-Water Temperature (C)]]*OO[[#This Row],[99]]</f>
        <v>1.6245193432072498E-7</v>
      </c>
    </row>
    <row r="259" spans="1:101" x14ac:dyDescent="0.35">
      <c r="A259" t="s">
        <v>265</v>
      </c>
      <c r="B259">
        <v>869.14030000000002</v>
      </c>
      <c r="C259" s="10">
        <f>3/24*OO[[#This Row],[59 (26JUN1985 06:00:00)-Water Temperature (C)]]*OO[[#This Row],[1]]/SUM(OO[1])</f>
        <v>0</v>
      </c>
      <c r="D259" s="10">
        <f>3/24*OO[[#This Row],[60 (26JUN1985 09:00:00)-Water Temperature (C)]]*OO[[#This Row],[2]]/SUM(OO[2])</f>
        <v>0</v>
      </c>
      <c r="E259" s="10">
        <f>3/24*OO[[#This Row],[61 (26JUN1985 12:00:00)-Water Temperature (C)]]*OO[[#This Row],[3]]/SUM(OO[3])</f>
        <v>0</v>
      </c>
      <c r="F259" s="10">
        <f>3/24*OO[[#This Row],[62 (26JUN1985 15:00:00)-Water Temperature (C)]]*OO[[#This Row],[4]]/SUM(OO[4])</f>
        <v>0</v>
      </c>
      <c r="G259" s="10">
        <f>3/24*OO[[#This Row],[63 (26JUN1985 18:00:00)-Water Temperature (C)]]*OO[[#This Row],[5]]/SUM(OO[5])</f>
        <v>0</v>
      </c>
      <c r="H259" s="10">
        <f>3/24*OO[[#This Row],[64 (26JUN1985 21:00:00)-Water Temperature (C)]]*OO[[#This Row],[6]]/SUM(OO[6])</f>
        <v>0</v>
      </c>
      <c r="I259" s="10">
        <f>3/24*OO[[#This Row],[65 (27JUN1985 00:00:00)-Water Temperature (C)]]*OO[[#This Row],[7]]/SUM(OO[7])</f>
        <v>0</v>
      </c>
      <c r="J259" s="10">
        <f>3/24*OO[[#This Row],[66 (27JUN1985 03:00:00)-Water Temperature (C)]]*OO[[#This Row],[8]]/SUM(OO[8])</f>
        <v>0</v>
      </c>
      <c r="K259" s="10">
        <f>3/24*OO[[#This Row],[67 (27JUN1985 06:00:00)-Water Temperature (C)]]*OO[[#This Row],[9]]/SUM(OO[9])</f>
        <v>0</v>
      </c>
      <c r="L259" s="10">
        <f>3/24*OO[[#This Row],[68 (27JUN1985 09:00:00)-Water Temperature (C)]]*OO[[#This Row],[10]]/SUM(OO[10])</f>
        <v>0</v>
      </c>
      <c r="M259" s="10">
        <f>3/24*OO[[#This Row],[69 (27JUN1985 12:00:00)-Water Temperature (C)]]*OO[[#This Row],[11]]/SUM(OO[11])</f>
        <v>0</v>
      </c>
      <c r="N259" s="10">
        <f>3/24*OO[[#This Row],[70 (27JUN1985 15:00:00)-Water Temperature (C)]]*OO[[#This Row],[12]]/SUM(OO[12])</f>
        <v>2.3210840333493206E-34</v>
      </c>
      <c r="O259" s="10">
        <f>3/24*OO[[#This Row],[71 (27JUN1985 18:00:00)-Water Temperature (C)]]*OO[[#This Row],[13]]/SUM(OO[13])</f>
        <v>3.7094980915370076E-21</v>
      </c>
      <c r="P259" s="10">
        <f>3/24*OO[[#This Row],[72 (27JUN1985 21:00:00)-Water Temperature (C)]]*OO[[#This Row],[14]]/SUM(OO[14])</f>
        <v>3.6769496447620636E-14</v>
      </c>
      <c r="Q259" s="10">
        <f>3/24*OO[[#This Row],[73 (28JUN1985 00:00:00)-Water Temperature (C)]]*OO[[#This Row],[15]]/SUM(OO[15])</f>
        <v>7.9475211835041782E-10</v>
      </c>
      <c r="R259" s="10">
        <f>3/24*OO[[#This Row],[74 (28JUN1985 03:00:00)-Water Temperature (C)]]*OO[[#This Row],[16]]/SUM(OO[16])</f>
        <v>4.3093362752863589E-7</v>
      </c>
      <c r="S259" s="10">
        <f>3/24*OO[[#This Row],[75 (28JUN1985 06:00:00)-Water Temperature (C)]]*OO[[#This Row],[17]]/SUM(OO[17])</f>
        <v>3.7849810430468756E-5</v>
      </c>
      <c r="T259" s="10">
        <f>3/24*OO[[#This Row],[76 (28JUN1985 09:00:00)-Water Temperature (C)]]*OO[[#This Row],[18]]/SUM(OO[18])</f>
        <v>9.1524255579852789E-4</v>
      </c>
      <c r="U259" s="10">
        <f>3/24*OO[[#This Row],[77 (28JUN1985 12:00:00)-Water Temperature (C)]]*OO[[#This Row],[19]]/SUM(OO[19])</f>
        <v>7.9297862875917762E-3</v>
      </c>
      <c r="V259" s="10">
        <f>3/24000000*OO[[#This Row],[78 (28JUN1985 15:00:00)-Water Temperature (C)]]*OO[[#This Row],[20]]</f>
        <v>3.0047119400812498E-2</v>
      </c>
      <c r="W259" s="10">
        <f>3/24000000*OO[[#This Row],[79 (28JUN1985 18:00:00)-Water Temperature (C)]]*OO[[#This Row],[21]]</f>
        <v>5.6397976401287499E-2</v>
      </c>
      <c r="X259" s="10">
        <f>3/24000000*OO[[#This Row],[80 (28JUN1985 21:00:00)-Water Temperature (C)]]*OO[[#This Row],[22]]</f>
        <v>5.8815635875312494E-2</v>
      </c>
      <c r="Y259" s="10">
        <f>3/24000000*OO[[#This Row],[81 (29JUN1985 00:00:00)-Water Temperature (C)]]*OO[[#This Row],[23]]</f>
        <v>3.7400840172562497E-2</v>
      </c>
      <c r="Z259" s="10">
        <f>3/24000000*OO[[#This Row],[82 (29JUN1985 03:00:00)-Water Temperature (C)]]*OO[[#This Row],[24]]</f>
        <v>1.5585210220493749E-2</v>
      </c>
      <c r="AA259" s="10">
        <f>3/24000000*OO[[#This Row],[83 (29JUN1985 06:00:00)-Water Temperature (C)]]*OO[[#This Row],[25]]</f>
        <v>4.5358282065637492E-3</v>
      </c>
      <c r="AB259" s="10">
        <f>3/24000000*OO[[#This Row],[84 (29JUN1985 09:00:00)-Water Temperature (C)]]*OO[[#This Row],[26]]</f>
        <v>1.01430645799175E-3</v>
      </c>
      <c r="AC259" s="10">
        <f>3/24000000*OO[[#This Row],[85 (29JUN1985 12:00:00)-Water Temperature (C)]]*OO[[#This Row],[27]]</f>
        <v>2.0159410656134998E-4</v>
      </c>
      <c r="AD259" s="10">
        <f>3/24000000*OO[[#This Row],[86 (29JUN1985 15:00:00)-Water Temperature (C)]]*OO[[#This Row],[28]]</f>
        <v>5.9279728439437506E-5</v>
      </c>
      <c r="AE259" s="10">
        <f>3/24000000*OO[[#This Row],[88 (29JUN1985 21:00:00)-Water Temperature (C)]]*OO[[#This Row],[30]]</f>
        <v>3.1686717127425003E-5</v>
      </c>
      <c r="AF259" s="10">
        <f>3/24000000*OO[[#This Row],[88 (29JUN1985 21:00:00)-Water Temperature (C)]]*OO[[#This Row],[30]]</f>
        <v>3.1686717127425003E-5</v>
      </c>
      <c r="AG259" s="10">
        <f>3/24000000*OO[[#This Row],[89 (30JUN1985 00:00:00)-Water Temperature (C)]]*OO[[#This Row],[31]]</f>
        <v>2.9166038208562499E-5</v>
      </c>
      <c r="AH259" s="10">
        <f>3/24000000*OO[[#This Row],[90 (30JUN1985 03:00:00)-Water Temperature (C)]]*OO[[#This Row],[32]]</f>
        <v>2.7205817605725E-5</v>
      </c>
      <c r="AI259" s="10">
        <f>3/24000000*OO[[#This Row],[91 (30JUN1985 06:00:00)-Water Temperature (C)]]*OO[[#This Row],[33]]</f>
        <v>2.5559987279924999E-5</v>
      </c>
      <c r="AJ259" s="10">
        <f>3/24000000*OO[[#This Row],[92 (30JUN1985 09:00:00)-Water Temperature (C)]]*OO[[#This Row],[34]]</f>
        <v>2.4604235337E-5</v>
      </c>
      <c r="AK259" s="10">
        <f>3/24000000*OO[[#This Row],[93 (30JUN1985 12:00:00)-Water Temperature (C)]]*OO[[#This Row],[35]]</f>
        <v>2.342494231695E-5</v>
      </c>
      <c r="AL259" s="10">
        <f>3/24000000*OO[[#This Row],[94 (30JUN1985 15:00:00)-Water Temperature (C)]]*OO[[#This Row],[36]]</f>
        <v>2.2276459524474999E-5</v>
      </c>
      <c r="AM259" s="10">
        <f>3/24000000*OO[[#This Row],[95 (30JUN1985 18:00:00)-Water Temperature (C)]]*OO[[#This Row],[37]]</f>
        <v>2.1486643750004994E-5</v>
      </c>
      <c r="AN259" s="10">
        <f>3/24000000*OO[[#This Row],[96 (30JUN1985 21:00:00)-Water Temperature (C)]]*OO[[#This Row],[38]]</f>
        <v>2.0896295839632496E-5</v>
      </c>
      <c r="AO259" s="10">
        <f>3/24000000*OO[[#This Row],[97 (01JUL1985 00:00:00)-Water Temperature (C)]]*OO[[#This Row],[39]]</f>
        <v>2.0706672601202501E-5</v>
      </c>
      <c r="AP259" s="10">
        <f>3/24000000*OO[[#This Row],[98 (01JUL1985 03:00:00)-Water Temperature (C)]]*OO[[#This Row],[40]]</f>
        <v>2.0998480286904995E-5</v>
      </c>
      <c r="AQ259" s="10">
        <f>3/24000000*OO[[#This Row],[99 (01JUL1985 06:00:00)-Water Temperature (C)]]*OO[[#This Row],[41]]</f>
        <v>2.1341739671515001E-5</v>
      </c>
      <c r="AR259" s="10">
        <f>3/24000000*OO[[#This Row],[100 (01JUL1985 09:00:00)-Water Temperature (C)]]*OO[[#This Row],[42]]</f>
        <v>2.191664563993125E-5</v>
      </c>
      <c r="AS259" s="10">
        <f>3/24000000*OO[[#This Row],[101 (01JUL1985 12:00:00)-Water Temperature (C)]]*OO[[#This Row],[43]]</f>
        <v>2.1973620468624997E-5</v>
      </c>
      <c r="AT259" s="10">
        <f>3/24000000*OO[[#This Row],[102 (01JUL1985 15:00:00)-Water Temperature (C)]]*OO[[#This Row],[44]]</f>
        <v>2.1321737405125E-5</v>
      </c>
      <c r="AU259" s="10">
        <f>3/24000000*OO[[#This Row],[103 (01JUL1985 18:00:00)-Water Temperature (C)]]*OO[[#This Row],[45]]</f>
        <v>2.0329433990896248E-5</v>
      </c>
      <c r="AV259" s="10">
        <f>3/24000000*OO[[#This Row],[104 (01JUL1985 21:00:00)-Water Temperature (C)]]*OO[[#This Row],[46]]</f>
        <v>1.8706938428474997E-5</v>
      </c>
      <c r="AW259" s="10">
        <f>3/24000000*OO[[#This Row],[105 (02JUL1985 00:00:00)-Water Temperature (C)]]*OO[[#This Row],[47]]</f>
        <v>1.6899128336165E-5</v>
      </c>
      <c r="AX259" s="10">
        <f>3/24000000*OO[[#This Row],[106 (02JUL1985 03:00:00)-Water Temperature (C)]]*OO[[#This Row],[48]]</f>
        <v>1.527983015358E-5</v>
      </c>
      <c r="AY259" s="10">
        <f>3/24000000*OO[[#This Row],[107 (02JUL1985 06:00:00)-Water Temperature (C)]]*OO[[#This Row],[49]]</f>
        <v>1.3933627779457499E-5</v>
      </c>
      <c r="AZ259" s="10">
        <f>3/24000000*OO[[#This Row],[108 (02JUL1985 09:00:00)-Water Temperature (C)]]*OO[[#This Row],[50]]</f>
        <v>1.288223768567625E-5</v>
      </c>
      <c r="BA259" s="10">
        <f>3/24000000*OO[[#This Row],[109 (02JUL1985 12:00:00)-Water Temperature (C)]]*OO[[#This Row],[51]]</f>
        <v>1.2183710656372499E-5</v>
      </c>
      <c r="BB259" s="10">
        <f>3/24000000*OO[[#This Row],[110 (02JUL1985 15:00:00)-Water Temperature (C)]]*OO[[#This Row],[52]]</f>
        <v>1.136262781599625E-5</v>
      </c>
      <c r="BC259" s="10">
        <f>3/24000000*OO[[#This Row],[111 (02JUL1985 18:00:00)-Water Temperature (C)]]*OO[[#This Row],[53]]</f>
        <v>1.0446085725592501E-5</v>
      </c>
      <c r="BD259" s="10">
        <f>3/24000000*OO[[#This Row],[112 (02JUL1985 21:00:00)-Water Temperature (C)]]*OO[[#This Row],[54]]</f>
        <v>9.4187288057099994E-6</v>
      </c>
      <c r="BE259" s="10">
        <f>3/24000000*OO[[#This Row],[113 (03JUL1985 00:00:00)-Water Temperature (C)]]*OO[[#This Row],[55]]</f>
        <v>8.4153925797812509E-6</v>
      </c>
      <c r="BF259" s="10">
        <f>3/24000000*OO[[#This Row],[114 (03JUL1985 03:00:00)-Water Temperature (C)]]*OO[[#This Row],[56]]</f>
        <v>7.4960351878299988E-6</v>
      </c>
      <c r="BG259" s="10">
        <f>3/24000000*OO[[#This Row],[115 (03JUL1985 06:00:00)-Water Temperature (C)]]*OO[[#This Row],[57]]</f>
        <v>6.6908487876937492E-6</v>
      </c>
      <c r="BH259" s="10">
        <f>3/24000000*OO[[#This Row],[116 (03JUL1985 09:00:00)-Water Temperature (C)]]*OO[[#This Row],[58]]</f>
        <v>6.0817100972199993E-6</v>
      </c>
      <c r="BI259" s="10">
        <f>3/24000000*OO[[#This Row],[117 (03JUL1985 12:00:00)-Water Temperature (C)]]*OO[[#This Row],[59]]</f>
        <v>5.6755321788000003E-6</v>
      </c>
      <c r="BJ259" s="10">
        <f>3/24000000*OO[[#This Row],[118 (03JUL1985 15:00:00)-Water Temperature (C)]]*OO[[#This Row],[60]]</f>
        <v>5.2914771528899997E-6</v>
      </c>
      <c r="BK259" s="10">
        <f>3/24000000*OO[[#This Row],[119 (03JUL1985 18:00:00)-Water Temperature (C)]]*OO[[#This Row],[61]]</f>
        <v>4.9042280911312502E-6</v>
      </c>
      <c r="BL259" s="10">
        <f>3/24000000*OO[[#This Row],[120 (03JUL1985 21:00:00)-Water Temperature (C)]]*OO[[#This Row],[62]]</f>
        <v>4.3812067947375001E-6</v>
      </c>
      <c r="BM259" s="10">
        <f>3/24000000*OO[[#This Row],[121 (04JUL1985 00:00:00)-Water Temperature (C)]]*OO[[#This Row],[63]]</f>
        <v>3.8269533636949993E-6</v>
      </c>
      <c r="BN259" s="10">
        <f>3/24000000*OO[[#This Row],[122 (04JUL1985 03:00:00)-Water Temperature (C)]]*OO[[#This Row],[64]]</f>
        <v>3.317889398675E-6</v>
      </c>
      <c r="BO259" s="10">
        <f>3/24000000*OO[[#This Row],[123 (04JUL1985 06:00:00)-Water Temperature (C)]]*OO[[#This Row],[65]]</f>
        <v>2.8677160106375002E-6</v>
      </c>
      <c r="BP259" s="10">
        <f>3/24000000*OO[[#This Row],[124 (04JUL1985 09:00:00)-Water Temperature (C)]]*OO[[#This Row],[66]]</f>
        <v>2.5491643184775E-6</v>
      </c>
      <c r="BQ259" s="10">
        <f>3/24000000*OO[[#This Row],[125 (04JUL1985 12:00:00)-Water Temperature (C)]]*OO[[#This Row],[67]]</f>
        <v>2.2671745958167498E-6</v>
      </c>
      <c r="BR259" s="10">
        <f>3/24000000*OO[[#This Row],[126 (04JUL1985 15:00:00)-Water Temperature (C)]]*OO[[#This Row],[68]]</f>
        <v>1.9771256311087497E-6</v>
      </c>
      <c r="BS259" s="10">
        <f>3/24000000*OO[[#This Row],[127 (04JUL1985 18:00:00)-Water Temperature (C)]]*OO[[#This Row],[69]]</f>
        <v>1.6983665238645E-6</v>
      </c>
      <c r="BT259" s="10">
        <f>3/24000000*OO[[#This Row],[128 (04JUL1985 21:00:00)-Water Temperature (C)]]*OO[[#This Row],[70]]</f>
        <v>1.4010191091715E-6</v>
      </c>
      <c r="BU259" s="10">
        <f>3/24000000*OO[[#This Row],[129 (05JUL1985 00:00:00)-Water Temperature (C)]]*OO[[#This Row],[71]]</f>
        <v>1.1075144890224999E-6</v>
      </c>
      <c r="BV259" s="10">
        <f>3/24000000*OO[[#This Row],[130 (05JUL1985 03:00:00)-Water Temperature (C)]]*OO[[#This Row],[72]]</f>
        <v>8.7549013421624997E-7</v>
      </c>
      <c r="BW259" s="10">
        <f>3/24000000*OO[[#This Row],[131 (05JUL1985 06:00:00)-Water Temperature (C)]]*OO[[#This Row],[73]]</f>
        <v>7.1297452916100003E-7</v>
      </c>
      <c r="BX259" s="10">
        <f>3/24000000*OO[[#This Row],[132 (05JUL1985 09:00:00)-Water Temperature (C)]]*OO[[#This Row],[74]]</f>
        <v>6.25798234313875E-7</v>
      </c>
      <c r="BY259" s="10">
        <f>3/24000000*OO[[#This Row],[133 (05JUL1985 12:00:00)-Water Temperature (C)]]*OO[[#This Row],[75]]</f>
        <v>5.7530293536637497E-7</v>
      </c>
      <c r="BZ259" s="10">
        <f>3/24000000*OO[[#This Row],[134 (05JUL1985 15:00:00)-Water Temperature (C)]]*OO[[#This Row],[76]]</f>
        <v>5.4222921723862493E-7</v>
      </c>
      <c r="CA259" s="10">
        <f>3/24000000*OO[[#This Row],[135 (05JUL1985 18:00:00)-Water Temperature (C)]]*OO[[#This Row],[77]]</f>
        <v>5.1291046456874995E-7</v>
      </c>
      <c r="CB259" s="10">
        <f>3/24000000*OO[[#This Row],[136 (05JUL1985 21:00:00)-Water Temperature (C)]]*OO[[#This Row],[78]]</f>
        <v>4.7070499412512499E-7</v>
      </c>
      <c r="CC259" s="10">
        <f>3/24000000*OO[[#This Row],[137 (06JUL1985 00:00:00)-Water Temperature (C)]]*OO[[#This Row],[79]]</f>
        <v>4.2122898790087497E-7</v>
      </c>
      <c r="CD259" s="10">
        <f>3/24000000*OO[[#This Row],[138 (06JUL1985 03:00:00)-Water Temperature (C)]]*OO[[#This Row],[80]]</f>
        <v>3.7775020521250003E-7</v>
      </c>
      <c r="CE259" s="10">
        <f>3/24000000*OO[[#This Row],[139 (06JUL1985 06:00:00)-Water Temperature (C)]]*OO[[#This Row],[81]]</f>
        <v>3.4469855876999998E-7</v>
      </c>
      <c r="CF259" s="10">
        <f>3/24000000*OO[[#This Row],[140 (06JUL1985 09:00:00)-Water Temperature (C)]]*OO[[#This Row],[82]]</f>
        <v>3.3261739154374992E-7</v>
      </c>
      <c r="CG259" s="10">
        <f>3/24000000*OO[[#This Row],[141 (06JUL1985 12:00:00)-Water Temperature (C)]]*OO[[#This Row],[83]]</f>
        <v>3.2927022190124998E-7</v>
      </c>
      <c r="CH259" s="10">
        <f>3/24000000*OO[[#This Row],[142 (06JUL1985 15:00:00)-Water Temperature (C)]]*OO[[#This Row],[84]]</f>
        <v>3.2884874917312501E-7</v>
      </c>
      <c r="CI259" s="10">
        <f>3/24000000*OO[[#This Row],[143 (06JUL1985 18:00:00)-Water Temperature (C)]]*OO[[#This Row],[85]]</f>
        <v>3.2490825725062497E-7</v>
      </c>
      <c r="CJ259" s="10">
        <f>3/24000000*OO[[#This Row],[144 (06JUL1985 21:00:00)-Water Temperature (C)]]*OO[[#This Row],[86]]</f>
        <v>3.1086260060687499E-7</v>
      </c>
      <c r="CK259" s="10">
        <f>3/24000000*OO[[#This Row],[145 (07JUL1985 00:00:00)-Water Temperature (C)]]*OO[[#This Row],[87]]</f>
        <v>2.89036108249875E-7</v>
      </c>
      <c r="CL259" s="10">
        <f>3/24000000*OO[[#This Row],[146 (07JUL1985 03:00:00)-Water Temperature (C)]]*OO[[#This Row],[88]]</f>
        <v>2.6793399620812498E-7</v>
      </c>
      <c r="CM259" s="10">
        <f>3/24000000*OO[[#This Row],[147 (07JUL1985 06:00:00)-Water Temperature (C)]]*OO[[#This Row],[89]]</f>
        <v>2.5112263688700001E-7</v>
      </c>
      <c r="CN259" s="10">
        <f>3/24000000*OO[[#This Row],[148 (07JUL1985 09:00:00)-Water Temperature (C)]]*OO[[#This Row],[90]]</f>
        <v>2.4537025036012499E-7</v>
      </c>
      <c r="CO259" s="10">
        <f>3/24000000*OO[[#This Row],[149 (07JUL1985 12:00:00)-Water Temperature (C)]]*OO[[#This Row],[91]]</f>
        <v>2.3927630873816249E-7</v>
      </c>
      <c r="CP259" s="10">
        <f>3/24000000*OO[[#This Row],[150 (07JUL1985 15:00:00)-Water Temperature (C)]]*OO[[#This Row],[92]]</f>
        <v>2.4100245780984997E-7</v>
      </c>
      <c r="CQ259" s="10">
        <f>3/24000000*OO[[#This Row],[151 (07JUL1985 18:00:00)-Water Temperature (C)]]*OO[[#This Row],[93]]</f>
        <v>2.4183884033919998E-7</v>
      </c>
      <c r="CR259" s="10">
        <f>3/24000000*OO[[#This Row],[152 (07JUL1985 21:00:00)-Water Temperature (C)]]*OO[[#This Row],[94]]</f>
        <v>2.3590784182707495E-7</v>
      </c>
      <c r="CS259" s="10">
        <f>3/24000000*OO[[#This Row],[153 (08JUL1985 00:00:00)-Water Temperature (C)]]*OO[[#This Row],[95]]</f>
        <v>2.23674743334875E-7</v>
      </c>
      <c r="CT259" s="10">
        <f>3/24000000*OO[[#This Row],[154 (08JUL1985 03:00:00)-Water Temperature (C)]]*OO[[#This Row],[96]]</f>
        <v>2.0985110250299994E-7</v>
      </c>
      <c r="CU259" s="10">
        <f>3/24000000*OO[[#This Row],[155 (08JUL1985 06:00:00)-Water Temperature (C)]]*OO[[#This Row],[97]]</f>
        <v>1.9901420580704996E-7</v>
      </c>
      <c r="CV259" s="10">
        <f>3/24000000*OO[[#This Row],[156 (08JUL1985 09:00:00)-Water Temperature (C)]]*OO[[#This Row],[98]]</f>
        <v>1.9769273139959999E-7</v>
      </c>
      <c r="CW259" s="10">
        <f>3/24000000*OO[[#This Row],[157 (08JUL1985 12:00:00)-Water Temperature (C)]]*OO[[#This Row],[99]]</f>
        <v>2.00465507114725E-7</v>
      </c>
    </row>
    <row r="260" spans="1:101" x14ac:dyDescent="0.35">
      <c r="A260" t="s">
        <v>266</v>
      </c>
      <c r="B260">
        <v>875.22410000000002</v>
      </c>
      <c r="C260" s="10">
        <f>3/24*OO[[#This Row],[59 (26JUN1985 06:00:00)-Water Temperature (C)]]*OO[[#This Row],[1]]/SUM(OO[1])</f>
        <v>0</v>
      </c>
      <c r="D260" s="10">
        <f>3/24*OO[[#This Row],[60 (26JUN1985 09:00:00)-Water Temperature (C)]]*OO[[#This Row],[2]]/SUM(OO[2])</f>
        <v>0</v>
      </c>
      <c r="E260" s="10">
        <f>3/24*OO[[#This Row],[61 (26JUN1985 12:00:00)-Water Temperature (C)]]*OO[[#This Row],[3]]/SUM(OO[3])</f>
        <v>0</v>
      </c>
      <c r="F260" s="10">
        <f>3/24*OO[[#This Row],[62 (26JUN1985 15:00:00)-Water Temperature (C)]]*OO[[#This Row],[4]]/SUM(OO[4])</f>
        <v>0</v>
      </c>
      <c r="G260" s="10">
        <f>3/24*OO[[#This Row],[63 (26JUN1985 18:00:00)-Water Temperature (C)]]*OO[[#This Row],[5]]/SUM(OO[5])</f>
        <v>0</v>
      </c>
      <c r="H260" s="10">
        <f>3/24*OO[[#This Row],[64 (26JUN1985 21:00:00)-Water Temperature (C)]]*OO[[#This Row],[6]]/SUM(OO[6])</f>
        <v>0</v>
      </c>
      <c r="I260" s="10">
        <f>3/24*OO[[#This Row],[65 (27JUN1985 00:00:00)-Water Temperature (C)]]*OO[[#This Row],[7]]/SUM(OO[7])</f>
        <v>0</v>
      </c>
      <c r="J260" s="10">
        <f>3/24*OO[[#This Row],[66 (27JUN1985 03:00:00)-Water Temperature (C)]]*OO[[#This Row],[8]]/SUM(OO[8])</f>
        <v>0</v>
      </c>
      <c r="K260" s="10">
        <f>3/24*OO[[#This Row],[67 (27JUN1985 06:00:00)-Water Temperature (C)]]*OO[[#This Row],[9]]/SUM(OO[9])</f>
        <v>0</v>
      </c>
      <c r="L260" s="10">
        <f>3/24*OO[[#This Row],[68 (27JUN1985 09:00:00)-Water Temperature (C)]]*OO[[#This Row],[10]]/SUM(OO[10])</f>
        <v>0</v>
      </c>
      <c r="M260" s="10">
        <f>3/24*OO[[#This Row],[69 (27JUN1985 12:00:00)-Water Temperature (C)]]*OO[[#This Row],[11]]/SUM(OO[11])</f>
        <v>0</v>
      </c>
      <c r="N260" s="10">
        <f>3/24*OO[[#This Row],[70 (27JUN1985 15:00:00)-Water Temperature (C)]]*OO[[#This Row],[12]]/SUM(OO[12])</f>
        <v>3.4705161561910446E-35</v>
      </c>
      <c r="O260" s="10">
        <f>3/24*OO[[#This Row],[71 (27JUN1985 18:00:00)-Water Temperature (C)]]*OO[[#This Row],[13]]/SUM(OO[13])</f>
        <v>8.9377538213695087E-22</v>
      </c>
      <c r="P260" s="10">
        <f>3/24*OO[[#This Row],[72 (27JUN1985 21:00:00)-Water Temperature (C)]]*OO[[#This Row],[14]]/SUM(OO[14])</f>
        <v>1.2527301506033048E-14</v>
      </c>
      <c r="Q260" s="10">
        <f>3/24*OO[[#This Row],[73 (28JUN1985 00:00:00)-Water Temperature (C)]]*OO[[#This Row],[15]]/SUM(OO[15])</f>
        <v>4.3402836755807373E-10</v>
      </c>
      <c r="R260" s="10">
        <f>3/24*OO[[#This Row],[74 (28JUN1985 03:00:00)-Water Temperature (C)]]*OO[[#This Row],[16]]/SUM(OO[16])</f>
        <v>2.7400963639175386E-7</v>
      </c>
      <c r="S260" s="10">
        <f>3/24*OO[[#This Row],[75 (28JUN1985 06:00:00)-Water Temperature (C)]]*OO[[#This Row],[17]]/SUM(OO[17])</f>
        <v>2.672707270251963E-5</v>
      </c>
      <c r="T260" s="10">
        <f>3/24*OO[[#This Row],[76 (28JUN1985 09:00:00)-Water Temperature (C)]]*OO[[#This Row],[18]]/SUM(OO[18])</f>
        <v>7.0266942411920271E-4</v>
      </c>
      <c r="U260" s="10">
        <f>3/24*OO[[#This Row],[77 (28JUN1985 12:00:00)-Water Temperature (C)]]*OO[[#This Row],[19]]/SUM(OO[19])</f>
        <v>6.5255147778742976E-3</v>
      </c>
      <c r="V260" s="10">
        <f>3/24000000*OO[[#This Row],[78 (28JUN1985 15:00:00)-Water Temperature (C)]]*OO[[#This Row],[20]]</f>
        <v>2.6253185996799999E-2</v>
      </c>
      <c r="W260" s="10">
        <f>3/24000000*OO[[#This Row],[79 (28JUN1985 18:00:00)-Water Temperature (C)]]*OO[[#This Row],[21]]</f>
        <v>5.1895972765724996E-2</v>
      </c>
      <c r="X260" s="10">
        <f>3/24000000*OO[[#This Row],[80 (28JUN1985 21:00:00)-Water Temperature (C)]]*OO[[#This Row],[22]]</f>
        <v>5.6631970812862496E-2</v>
      </c>
      <c r="Y260" s="10">
        <f>3/24000000*OO[[#This Row],[81 (29JUN1985 00:00:00)-Water Temperature (C)]]*OO[[#This Row],[23]]</f>
        <v>3.7502064824437499E-2</v>
      </c>
      <c r="Z260" s="10">
        <f>3/24000000*OO[[#This Row],[82 (29JUN1985 03:00:00)-Water Temperature (C)]]*OO[[#This Row],[24]]</f>
        <v>1.6198957945240001E-2</v>
      </c>
      <c r="AA260" s="10">
        <f>3/24000000*OO[[#This Row],[83 (29JUN1985 06:00:00)-Water Temperature (C)]]*OO[[#This Row],[25]]</f>
        <v>4.8654443817937503E-3</v>
      </c>
      <c r="AB260" s="10">
        <f>3/24000000*OO[[#This Row],[84 (29JUN1985 09:00:00)-Water Temperature (C)]]*OO[[#This Row],[26]]</f>
        <v>1.1140493674499999E-3</v>
      </c>
      <c r="AC260" s="10">
        <f>3/24000000*OO[[#This Row],[85 (29JUN1985 12:00:00)-Water Temperature (C)]]*OO[[#This Row],[27]]</f>
        <v>2.208266035524375E-4</v>
      </c>
      <c r="AD260" s="10">
        <f>3/24000000*OO[[#This Row],[86 (29JUN1985 15:00:00)-Water Temperature (C)]]*OO[[#This Row],[28]]</f>
        <v>6.105626604117499E-5</v>
      </c>
      <c r="AE260" s="10">
        <f>3/24000000*OO[[#This Row],[88 (29JUN1985 21:00:00)-Water Temperature (C)]]*OO[[#This Row],[30]]</f>
        <v>3.035128382575E-5</v>
      </c>
      <c r="AF260" s="10">
        <f>3/24000000*OO[[#This Row],[88 (29JUN1985 21:00:00)-Water Temperature (C)]]*OO[[#This Row],[30]]</f>
        <v>3.035128382575E-5</v>
      </c>
      <c r="AG260" s="10">
        <f>3/24000000*OO[[#This Row],[89 (30JUN1985 00:00:00)-Water Temperature (C)]]*OO[[#This Row],[31]]</f>
        <v>2.7851407818099997E-5</v>
      </c>
      <c r="AH260" s="10">
        <f>3/24000000*OO[[#This Row],[90 (30JUN1985 03:00:00)-Water Temperature (C)]]*OO[[#This Row],[32]]</f>
        <v>2.59734060984125E-5</v>
      </c>
      <c r="AI260" s="10">
        <f>3/24000000*OO[[#This Row],[91 (30JUN1985 06:00:00)-Water Temperature (C)]]*OO[[#This Row],[33]]</f>
        <v>2.4429449058124998E-5</v>
      </c>
      <c r="AJ260" s="10">
        <f>3/24000000*OO[[#This Row],[92 (30JUN1985 09:00:00)-Water Temperature (C)]]*OO[[#This Row],[34]]</f>
        <v>2.3561475715537496E-5</v>
      </c>
      <c r="AK260" s="10">
        <f>3/24000000*OO[[#This Row],[93 (30JUN1985 12:00:00)-Water Temperature (C)]]*OO[[#This Row],[35]]</f>
        <v>2.2451683112899999E-5</v>
      </c>
      <c r="AL260" s="10">
        <f>3/24000000*OO[[#This Row],[94 (30JUN1985 15:00:00)-Water Temperature (C)]]*OO[[#This Row],[36]]</f>
        <v>2.1356576196257499E-5</v>
      </c>
      <c r="AM260" s="10">
        <f>3/24000000*OO[[#This Row],[95 (30JUN1985 18:00:00)-Water Temperature (C)]]*OO[[#This Row],[37]]</f>
        <v>2.0566591523526246E-5</v>
      </c>
      <c r="AN260" s="10">
        <f>3/24000000*OO[[#This Row],[96 (30JUN1985 21:00:00)-Water Temperature (C)]]*OO[[#This Row],[38]]</f>
        <v>1.9927305800429999E-5</v>
      </c>
      <c r="AO260" s="10">
        <f>3/24000000*OO[[#This Row],[97 (01JUL1985 00:00:00)-Water Temperature (C)]]*OO[[#This Row],[39]]</f>
        <v>1.9676795729384998E-5</v>
      </c>
      <c r="AP260" s="10">
        <f>3/24000000*OO[[#This Row],[98 (01JUL1985 03:00:00)-Water Temperature (C)]]*OO[[#This Row],[40]]</f>
        <v>1.9939782357915001E-5</v>
      </c>
      <c r="AQ260" s="10">
        <f>3/24000000*OO[[#This Row],[99 (01JUL1985 06:00:00)-Water Temperature (C)]]*OO[[#This Row],[41]]</f>
        <v>2.0301722677220002E-5</v>
      </c>
      <c r="AR260" s="10">
        <f>3/24000000*OO[[#This Row],[100 (01JUL1985 09:00:00)-Water Temperature (C)]]*OO[[#This Row],[42]]</f>
        <v>2.0916134853199999E-5</v>
      </c>
      <c r="AS260" s="10">
        <f>3/24000000*OO[[#This Row],[101 (01JUL1985 12:00:00)-Water Temperature (C)]]*OO[[#This Row],[43]]</f>
        <v>2.1040941458438747E-5</v>
      </c>
      <c r="AT260" s="10">
        <f>3/24000000*OO[[#This Row],[102 (01JUL1985 15:00:00)-Water Temperature (C)]]*OO[[#This Row],[44]]</f>
        <v>2.0460428100629996E-5</v>
      </c>
      <c r="AU260" s="10">
        <f>3/24000000*OO[[#This Row],[103 (01JUL1985 18:00:00)-Water Temperature (C)]]*OO[[#This Row],[45]]</f>
        <v>1.9527507972505E-5</v>
      </c>
      <c r="AV260" s="10">
        <f>3/24000000*OO[[#This Row],[104 (01JUL1985 21:00:00)-Water Temperature (C)]]*OO[[#This Row],[46]]</f>
        <v>1.7965966951999995E-5</v>
      </c>
      <c r="AW260" s="10">
        <f>3/24000000*OO[[#This Row],[105 (02JUL1985 00:00:00)-Water Temperature (C)]]*OO[[#This Row],[47]]</f>
        <v>1.6219636351189999E-5</v>
      </c>
      <c r="AX260" s="10">
        <f>3/24000000*OO[[#This Row],[106 (02JUL1985 03:00:00)-Water Temperature (C)]]*OO[[#This Row],[48]]</f>
        <v>1.4650332690256248E-5</v>
      </c>
      <c r="AY260" s="10">
        <f>3/24000000*OO[[#This Row],[107 (02JUL1985 06:00:00)-Water Temperature (C)]]*OO[[#This Row],[49]]</f>
        <v>1.3343028744071248E-5</v>
      </c>
      <c r="AZ260" s="10">
        <f>3/24000000*OO[[#This Row],[108 (02JUL1985 09:00:00)-Water Temperature (C)]]*OO[[#This Row],[50]]</f>
        <v>1.2318540927721248E-5</v>
      </c>
      <c r="BA260" s="10">
        <f>3/24000000*OO[[#This Row],[109 (02JUL1985 12:00:00)-Water Temperature (C)]]*OO[[#This Row],[51]]</f>
        <v>1.1643976205111249E-5</v>
      </c>
      <c r="BB260" s="10">
        <f>3/24000000*OO[[#This Row],[110 (02JUL1985 15:00:00)-Water Temperature (C)]]*OO[[#This Row],[52]]</f>
        <v>1.08547058466E-5</v>
      </c>
      <c r="BC260" s="10">
        <f>3/24000000*OO[[#This Row],[111 (02JUL1985 18:00:00)-Water Temperature (C)]]*OO[[#This Row],[53]]</f>
        <v>9.9773654838025E-6</v>
      </c>
      <c r="BD260" s="10">
        <f>3/24000000*OO[[#This Row],[112 (02JUL1985 21:00:00)-Water Temperature (C)]]*OO[[#This Row],[54]]</f>
        <v>9.001979134649999E-6</v>
      </c>
      <c r="BE260" s="10">
        <f>3/24000000*OO[[#This Row],[113 (03JUL1985 00:00:00)-Water Temperature (C)]]*OO[[#This Row],[55]]</f>
        <v>8.0440048740999991E-6</v>
      </c>
      <c r="BF260" s="10">
        <f>3/24000000*OO[[#This Row],[114 (03JUL1985 03:00:00)-Water Temperature (C)]]*OO[[#This Row],[56]]</f>
        <v>7.1621379065362503E-6</v>
      </c>
      <c r="BG260" s="10">
        <f>3/24000000*OO[[#This Row],[115 (03JUL1985 06:00:00)-Water Temperature (C)]]*OO[[#This Row],[57]]</f>
        <v>6.3846764056799996E-6</v>
      </c>
      <c r="BH260" s="10">
        <f>3/24000000*OO[[#This Row],[116 (03JUL1985 09:00:00)-Water Temperature (C)]]*OO[[#This Row],[58]]</f>
        <v>5.7963222753637493E-6</v>
      </c>
      <c r="BI260" s="10">
        <f>3/24000000*OO[[#This Row],[117 (03JUL1985 12:00:00)-Water Temperature (C)]]*OO[[#This Row],[59]]</f>
        <v>5.4062674006249999E-6</v>
      </c>
      <c r="BJ260" s="10">
        <f>3/24000000*OO[[#This Row],[118 (03JUL1985 15:00:00)-Water Temperature (C)]]*OO[[#This Row],[60]]</f>
        <v>5.0466235457274999E-6</v>
      </c>
      <c r="BK260" s="10">
        <f>3/24000000*OO[[#This Row],[119 (03JUL1985 18:00:00)-Water Temperature (C)]]*OO[[#This Row],[61]]</f>
        <v>4.6915225858287506E-6</v>
      </c>
      <c r="BL260" s="10">
        <f>3/24000000*OO[[#This Row],[120 (03JUL1985 21:00:00)-Water Temperature (C)]]*OO[[#This Row],[62]]</f>
        <v>4.203634565025E-6</v>
      </c>
      <c r="BM260" s="10">
        <f>3/24000000*OO[[#This Row],[121 (04JUL1985 00:00:00)-Water Temperature (C)]]*OO[[#This Row],[63]]</f>
        <v>3.6822418815162499E-6</v>
      </c>
      <c r="BN260" s="10">
        <f>3/24000000*OO[[#This Row],[122 (04JUL1985 03:00:00)-Water Temperature (C)]]*OO[[#This Row],[64]]</f>
        <v>3.1992739578600005E-6</v>
      </c>
      <c r="BO260" s="10">
        <f>3/24000000*OO[[#This Row],[123 (04JUL1985 06:00:00)-Water Temperature (C)]]*OO[[#This Row],[65]]</f>
        <v>2.7693979764749995E-6</v>
      </c>
      <c r="BP260" s="10">
        <f>3/24000000*OO[[#This Row],[124 (04JUL1985 09:00:00)-Water Temperature (C)]]*OO[[#This Row],[66]]</f>
        <v>2.4646327016849998E-6</v>
      </c>
      <c r="BQ260" s="10">
        <f>3/24000000*OO[[#This Row],[125 (04JUL1985 12:00:00)-Water Temperature (C)]]*OO[[#This Row],[67]]</f>
        <v>2.1953047282661252E-6</v>
      </c>
      <c r="BR260" s="10">
        <f>3/24000000*OO[[#This Row],[126 (04JUL1985 15:00:00)-Water Temperature (C)]]*OO[[#This Row],[68]]</f>
        <v>1.91963952886975E-6</v>
      </c>
      <c r="BS260" s="10">
        <f>3/24000000*OO[[#This Row],[127 (04JUL1985 18:00:00)-Water Temperature (C)]]*OO[[#This Row],[69]]</f>
        <v>1.6540457058832498E-6</v>
      </c>
      <c r="BT260" s="10">
        <f>3/24000000*OO[[#This Row],[128 (04JUL1985 21:00:00)-Water Temperature (C)]]*OO[[#This Row],[70]]</f>
        <v>1.3684142704049999E-6</v>
      </c>
      <c r="BU260" s="10">
        <f>3/24000000*OO[[#This Row],[129 (05JUL1985 00:00:00)-Water Temperature (C)]]*OO[[#This Row],[71]]</f>
        <v>1.0833585259056251E-6</v>
      </c>
      <c r="BV260" s="10">
        <f>3/24000000*OO[[#This Row],[130 (05JUL1985 03:00:00)-Water Temperature (C)]]*OO[[#This Row],[72]]</f>
        <v>8.5560305699999998E-7</v>
      </c>
      <c r="BW260" s="10">
        <f>3/24000000*OO[[#This Row],[131 (05JUL1985 06:00:00)-Water Temperature (C)]]*OO[[#This Row],[73]]</f>
        <v>6.9469078185099993E-7</v>
      </c>
      <c r="BX260" s="10">
        <f>3/24000000*OO[[#This Row],[132 (05JUL1985 09:00:00)-Water Temperature (C)]]*OO[[#This Row],[74]]</f>
        <v>6.075119055858749E-7</v>
      </c>
      <c r="BY260" s="10">
        <f>3/24000000*OO[[#This Row],[133 (05JUL1985 12:00:00)-Water Temperature (C)]]*OO[[#This Row],[75]]</f>
        <v>5.567093326817499E-7</v>
      </c>
      <c r="BZ260" s="10">
        <f>3/24000000*OO[[#This Row],[134 (05JUL1985 15:00:00)-Water Temperature (C)]]*OO[[#This Row],[76]]</f>
        <v>5.2374447419362509E-7</v>
      </c>
      <c r="CA260" s="10">
        <f>3/24000000*OO[[#This Row],[135 (05JUL1985 18:00:00)-Water Temperature (C)]]*OO[[#This Row],[77]]</f>
        <v>4.9509368646937494E-7</v>
      </c>
      <c r="CB260" s="10">
        <f>3/24000000*OO[[#This Row],[136 (05JUL1985 21:00:00)-Water Temperature (C)]]*OO[[#This Row],[78]]</f>
        <v>4.5441840502500002E-7</v>
      </c>
      <c r="CC260" s="10">
        <f>3/24000000*OO[[#This Row],[137 (06JUL1985 00:00:00)-Water Temperature (C)]]*OO[[#This Row],[79]]</f>
        <v>4.0670792913437503E-7</v>
      </c>
      <c r="CD260" s="10">
        <f>3/24000000*OO[[#This Row],[138 (06JUL1985 03:00:00)-Water Temperature (C)]]*OO[[#This Row],[80]]</f>
        <v>3.6447719969699996E-7</v>
      </c>
      <c r="CE260" s="10">
        <f>3/24000000*OO[[#This Row],[139 (06JUL1985 06:00:00)-Water Temperature (C)]]*OO[[#This Row],[81]]</f>
        <v>3.3212612248425002E-7</v>
      </c>
      <c r="CF260" s="10">
        <f>3/24000000*OO[[#This Row],[140 (06JUL1985 09:00:00)-Water Temperature (C)]]*OO[[#This Row],[82]]</f>
        <v>3.1989893464500002E-7</v>
      </c>
      <c r="CG260" s="10">
        <f>3/24000000*OO[[#This Row],[141 (06JUL1985 12:00:00)-Water Temperature (C)]]*OO[[#This Row],[83]]</f>
        <v>3.1617122636612497E-7</v>
      </c>
      <c r="CH260" s="10">
        <f>3/24000000*OO[[#This Row],[142 (06JUL1985 15:00:00)-Water Temperature (C)]]*OO[[#This Row],[84]]</f>
        <v>3.1561025160624998E-7</v>
      </c>
      <c r="CI260" s="10">
        <f>3/24000000*OO[[#This Row],[143 (06JUL1985 18:00:00)-Water Temperature (C)]]*OO[[#This Row],[85]]</f>
        <v>3.1186527598399993E-7</v>
      </c>
      <c r="CJ260" s="10">
        <f>3/24000000*OO[[#This Row],[144 (06JUL1985 21:00:00)-Water Temperature (C)]]*OO[[#This Row],[86]]</f>
        <v>2.9858400042599994E-7</v>
      </c>
      <c r="CK260" s="10">
        <f>3/24000000*OO[[#This Row],[145 (07JUL1985 00:00:00)-Water Temperature (C)]]*OO[[#This Row],[87]]</f>
        <v>2.7779592032324994E-7</v>
      </c>
      <c r="CL260" s="10">
        <f>3/24000000*OO[[#This Row],[146 (07JUL1985 03:00:00)-Water Temperature (C)]]*OO[[#This Row],[88]]</f>
        <v>2.5748206826999999E-7</v>
      </c>
      <c r="CM260" s="10">
        <f>3/24000000*OO[[#This Row],[147 (07JUL1985 06:00:00)-Water Temperature (C)]]*OO[[#This Row],[89]]</f>
        <v>2.4115517567137503E-7</v>
      </c>
      <c r="CN260" s="10">
        <f>3/24000000*OO[[#This Row],[148 (07JUL1985 09:00:00)-Water Temperature (C)]]*OO[[#This Row],[90]]</f>
        <v>2.3530978937871246E-7</v>
      </c>
      <c r="CO260" s="10">
        <f>3/24000000*OO[[#This Row],[149 (07JUL1985 12:00:00)-Water Temperature (C)]]*OO[[#This Row],[91]]</f>
        <v>2.29163875148475E-7</v>
      </c>
      <c r="CP260" s="10">
        <f>3/24000000*OO[[#This Row],[150 (07JUL1985 15:00:00)-Water Temperature (C)]]*OO[[#This Row],[92]]</f>
        <v>2.3068576855659995E-7</v>
      </c>
      <c r="CQ260" s="10">
        <f>3/24000000*OO[[#This Row],[151 (07JUL1985 18:00:00)-Water Temperature (C)]]*OO[[#This Row],[93]]</f>
        <v>2.3157998506454998E-7</v>
      </c>
      <c r="CR260" s="10">
        <f>3/24000000*OO[[#This Row],[152 (07JUL1985 21:00:00)-Water Temperature (C)]]*OO[[#This Row],[94]]</f>
        <v>2.2623556245468751E-7</v>
      </c>
      <c r="CS260" s="10">
        <f>3/24000000*OO[[#This Row],[153 (08JUL1985 00:00:00)-Water Temperature (C)]]*OO[[#This Row],[95]]</f>
        <v>2.1477860691209997E-7</v>
      </c>
      <c r="CT260" s="10">
        <f>3/24000000*OO[[#This Row],[154 (08JUL1985 03:00:00)-Water Temperature (C)]]*OO[[#This Row],[96]]</f>
        <v>2.0162784998124997E-7</v>
      </c>
      <c r="CU260" s="10">
        <f>3/24000000*OO[[#This Row],[155 (08JUL1985 06:00:00)-Water Temperature (C)]]*OO[[#This Row],[97]]</f>
        <v>1.9118897000730002E-7</v>
      </c>
      <c r="CV260" s="10">
        <f>3/24000000*OO[[#This Row],[156 (08JUL1985 09:00:00)-Water Temperature (C)]]*OO[[#This Row],[98]]</f>
        <v>1.8977550043325E-7</v>
      </c>
      <c r="CW260" s="10">
        <f>3/24000000*OO[[#This Row],[157 (08JUL1985 12:00:00)-Water Temperature (C)]]*OO[[#This Row],[99]]</f>
        <v>1.9229616273352502E-7</v>
      </c>
    </row>
    <row r="261" spans="1:101" x14ac:dyDescent="0.35">
      <c r="A261" t="s">
        <v>267</v>
      </c>
      <c r="B261">
        <v>1250.924</v>
      </c>
      <c r="C261" s="10">
        <f>3/24*OO[[#This Row],[59 (26JUN1985 06:00:00)-Water Temperature (C)]]*OO[[#This Row],[1]]/SUM(OO[1])</f>
        <v>0</v>
      </c>
      <c r="D261" s="10">
        <f>3/24*OO[[#This Row],[60 (26JUN1985 09:00:00)-Water Temperature (C)]]*OO[[#This Row],[2]]/SUM(OO[2])</f>
        <v>0</v>
      </c>
      <c r="E261" s="10">
        <f>3/24*OO[[#This Row],[61 (26JUN1985 12:00:00)-Water Temperature (C)]]*OO[[#This Row],[3]]/SUM(OO[3])</f>
        <v>0</v>
      </c>
      <c r="F261" s="10">
        <f>3/24*OO[[#This Row],[62 (26JUN1985 15:00:00)-Water Temperature (C)]]*OO[[#This Row],[4]]/SUM(OO[4])</f>
        <v>0</v>
      </c>
      <c r="G261" s="10">
        <f>3/24*OO[[#This Row],[63 (26JUN1985 18:00:00)-Water Temperature (C)]]*OO[[#This Row],[5]]/SUM(OO[5])</f>
        <v>0</v>
      </c>
      <c r="H261" s="10">
        <f>3/24*OO[[#This Row],[64 (26JUN1985 21:00:00)-Water Temperature (C)]]*OO[[#This Row],[6]]/SUM(OO[6])</f>
        <v>0</v>
      </c>
      <c r="I261" s="10">
        <f>3/24*OO[[#This Row],[65 (27JUN1985 00:00:00)-Water Temperature (C)]]*OO[[#This Row],[7]]/SUM(OO[7])</f>
        <v>0</v>
      </c>
      <c r="J261" s="10">
        <f>3/24*OO[[#This Row],[66 (27JUN1985 03:00:00)-Water Temperature (C)]]*OO[[#This Row],[8]]/SUM(OO[8])</f>
        <v>0</v>
      </c>
      <c r="K261" s="10">
        <f>3/24*OO[[#This Row],[67 (27JUN1985 06:00:00)-Water Temperature (C)]]*OO[[#This Row],[9]]/SUM(OO[9])</f>
        <v>0</v>
      </c>
      <c r="L261" s="10">
        <f>3/24*OO[[#This Row],[68 (27JUN1985 09:00:00)-Water Temperature (C)]]*OO[[#This Row],[10]]/SUM(OO[10])</f>
        <v>0</v>
      </c>
      <c r="M261" s="10">
        <f>3/24*OO[[#This Row],[69 (27JUN1985 12:00:00)-Water Temperature (C)]]*OO[[#This Row],[11]]/SUM(OO[11])</f>
        <v>0</v>
      </c>
      <c r="N261" s="10">
        <f>3/24*OO[[#This Row],[70 (27JUN1985 15:00:00)-Water Temperature (C)]]*OO[[#This Row],[12]]/SUM(OO[12])</f>
        <v>5.9573732983682083E-36</v>
      </c>
      <c r="O261" s="10">
        <f>3/24*OO[[#This Row],[71 (27JUN1985 18:00:00)-Water Temperature (C)]]*OO[[#This Row],[13]]/SUM(OO[13])</f>
        <v>1.2886059915829034E-22</v>
      </c>
      <c r="P261" s="10">
        <f>3/24*OO[[#This Row],[72 (27JUN1985 21:00:00)-Water Temperature (C)]]*OO[[#This Row],[14]]/SUM(OO[14])</f>
        <v>4.5182058766955899E-15</v>
      </c>
      <c r="Q261" s="10">
        <f>3/24*OO[[#This Row],[73 (28JUN1985 00:00:00)-Water Temperature (C)]]*OO[[#This Row],[15]]/SUM(OO[15])</f>
        <v>3.0170739755783355E-10</v>
      </c>
      <c r="R261" s="10">
        <f>3/24*OO[[#This Row],[74 (28JUN1985 03:00:00)-Water Temperature (C)]]*OO[[#This Row],[16]]/SUM(OO[16])</f>
        <v>2.257485120964532E-7</v>
      </c>
      <c r="S261" s="10">
        <f>3/24*OO[[#This Row],[75 (28JUN1985 06:00:00)-Water Temperature (C)]]*OO[[#This Row],[17]]/SUM(OO[17])</f>
        <v>2.4736839049631133E-5</v>
      </c>
      <c r="T261" s="10">
        <f>3/24*OO[[#This Row],[76 (28JUN1985 09:00:00)-Water Temperature (C)]]*OO[[#This Row],[18]]/SUM(OO[18])</f>
        <v>7.1388578169572371E-4</v>
      </c>
      <c r="U261" s="10">
        <f>3/24*OO[[#This Row],[77 (28JUN1985 12:00:00)-Water Temperature (C)]]*OO[[#This Row],[19]]/SUM(OO[19])</f>
        <v>7.1663750655582498E-3</v>
      </c>
      <c r="V261" s="10">
        <f>3/24000000*OO[[#This Row],[78 (28JUN1985 15:00:00)-Water Temperature (C)]]*OO[[#This Row],[20]]</f>
        <v>3.0842592349562502E-2</v>
      </c>
      <c r="W261" s="10">
        <f>3/24000000*OO[[#This Row],[79 (28JUN1985 18:00:00)-Water Temperature (C)]]*OO[[#This Row],[21]]</f>
        <v>6.4642133363499998E-2</v>
      </c>
      <c r="X261" s="10">
        <f>3/24000000*OO[[#This Row],[80 (28JUN1985 21:00:00)-Water Temperature (C)]]*OO[[#This Row],[22]]</f>
        <v>7.4368693101599992E-2</v>
      </c>
      <c r="Y261" s="10">
        <f>3/24000000*OO[[#This Row],[81 (29JUN1985 00:00:00)-Water Temperature (C)]]*OO[[#This Row],[23]]</f>
        <v>5.1489203101874985E-2</v>
      </c>
      <c r="Z261" s="10">
        <f>3/24000000*OO[[#This Row],[82 (29JUN1985 03:00:00)-Water Temperature (C)]]*OO[[#This Row],[24]]</f>
        <v>2.3169657413600001E-2</v>
      </c>
      <c r="AA261" s="10">
        <f>3/24000000*OO[[#This Row],[83 (29JUN1985 06:00:00)-Water Temperature (C)]]*OO[[#This Row],[25]]</f>
        <v>7.2140818437125007E-3</v>
      </c>
      <c r="AB261" s="10">
        <f>3/24000000*OO[[#This Row],[84 (29JUN1985 09:00:00)-Water Temperature (C)]]*OO[[#This Row],[26]]</f>
        <v>1.6987771591577502E-3</v>
      </c>
      <c r="AC261" s="10">
        <f>3/24000000*OO[[#This Row],[85 (29JUN1985 12:00:00)-Water Temperature (C)]]*OO[[#This Row],[27]]</f>
        <v>3.3736527563587497E-4</v>
      </c>
      <c r="AD261" s="10">
        <f>3/24000000*OO[[#This Row],[86 (29JUN1985 15:00:00)-Water Temperature (C)]]*OO[[#This Row],[28]]</f>
        <v>8.755157581979998E-5</v>
      </c>
      <c r="AE261" s="10">
        <f>3/24000000*OO[[#This Row],[88 (29JUN1985 21:00:00)-Water Temperature (C)]]*OO[[#This Row],[30]]</f>
        <v>3.9778876946625008E-5</v>
      </c>
      <c r="AF261" s="10">
        <f>3/24000000*OO[[#This Row],[88 (29JUN1985 21:00:00)-Water Temperature (C)]]*OO[[#This Row],[30]]</f>
        <v>3.9778876946625008E-5</v>
      </c>
      <c r="AG261" s="10">
        <f>3/24000000*OO[[#This Row],[89 (30JUN1985 00:00:00)-Water Temperature (C)]]*OO[[#This Row],[31]]</f>
        <v>3.6356166371849994E-5</v>
      </c>
      <c r="AH261" s="10">
        <f>3/24000000*OO[[#This Row],[90 (30JUN1985 03:00:00)-Water Temperature (C)]]*OO[[#This Row],[32]]</f>
        <v>3.3892023839599992E-5</v>
      </c>
      <c r="AI261" s="10">
        <f>3/24000000*OO[[#This Row],[91 (30JUN1985 06:00:00)-Water Temperature (C)]]*OO[[#This Row],[33]]</f>
        <v>3.1915346721300002E-5</v>
      </c>
      <c r="AJ261" s="10">
        <f>3/24000000*OO[[#This Row],[92 (30JUN1985 09:00:00)-Water Temperature (C)]]*OO[[#This Row],[34]]</f>
        <v>3.0842302861674996E-5</v>
      </c>
      <c r="AK261" s="10">
        <f>3/24000000*OO[[#This Row],[93 (30JUN1985 12:00:00)-Water Temperature (C)]]*OO[[#This Row],[35]]</f>
        <v>2.9420028692624997E-5</v>
      </c>
      <c r="AL261" s="10">
        <f>3/24000000*OO[[#This Row],[94 (30JUN1985 15:00:00)-Water Temperature (C)]]*OO[[#This Row],[36]]</f>
        <v>2.79910466885375E-5</v>
      </c>
      <c r="AM261" s="10">
        <f>3/24000000*OO[[#This Row],[95 (30JUN1985 18:00:00)-Water Temperature (C)]]*OO[[#This Row],[37]]</f>
        <v>2.6911666663199993E-5</v>
      </c>
      <c r="AN261" s="10">
        <f>3/24000000*OO[[#This Row],[96 (30JUN1985 21:00:00)-Water Temperature (C)]]*OO[[#This Row],[38]]</f>
        <v>2.5969907982987494E-5</v>
      </c>
      <c r="AO261" s="10">
        <f>3/24000000*OO[[#This Row],[97 (01JUL1985 00:00:00)-Water Temperature (C)]]*OO[[#This Row],[39]]</f>
        <v>2.5532191884500001E-5</v>
      </c>
      <c r="AP261" s="10">
        <f>3/24000000*OO[[#This Row],[98 (01JUL1985 03:00:00)-Water Temperature (C)]]*OO[[#This Row],[40]]</f>
        <v>2.5848584566999997E-5</v>
      </c>
      <c r="AQ261" s="10">
        <f>3/24000000*OO[[#This Row],[99 (01JUL1985 06:00:00)-Water Temperature (C)]]*OO[[#This Row],[41]]</f>
        <v>2.6375764409474999E-5</v>
      </c>
      <c r="AR261" s="10">
        <f>3/24000000*OO[[#This Row],[100 (01JUL1985 09:00:00)-Water Temperature (C)]]*OO[[#This Row],[42]]</f>
        <v>2.72933261208E-5</v>
      </c>
      <c r="AS261" s="10">
        <f>3/24000000*OO[[#This Row],[101 (01JUL1985 12:00:00)-Water Temperature (C)]]*OO[[#This Row],[43]]</f>
        <v>2.7570671889224994E-5</v>
      </c>
      <c r="AT261" s="10">
        <f>3/24000000*OO[[#This Row],[102 (01JUL1985 15:00:00)-Water Temperature (C)]]*OO[[#This Row],[44]]</f>
        <v>2.6906257848924998E-5</v>
      </c>
      <c r="AU261" s="10">
        <f>3/24000000*OO[[#This Row],[103 (01JUL1985 18:00:00)-Water Temperature (C)]]*OO[[#This Row],[45]]</f>
        <v>2.5742890572299999E-5</v>
      </c>
      <c r="AV261" s="10">
        <f>3/24000000*OO[[#This Row],[104 (01JUL1985 21:00:00)-Water Temperature (C)]]*OO[[#This Row],[46]]</f>
        <v>2.3717170174583752E-5</v>
      </c>
      <c r="AW261" s="10">
        <f>3/24000000*OO[[#This Row],[105 (02JUL1985 00:00:00)-Water Temperature (C)]]*OO[[#This Row],[47]]</f>
        <v>2.1427188027410001E-5</v>
      </c>
      <c r="AX261" s="10">
        <f>3/24000000*OO[[#This Row],[106 (02JUL1985 03:00:00)-Water Temperature (C)]]*OO[[#This Row],[48]]</f>
        <v>1.9360178861985001E-5</v>
      </c>
      <c r="AY261" s="10">
        <f>3/24000000*OO[[#This Row],[107 (02JUL1985 06:00:00)-Water Temperature (C)]]*OO[[#This Row],[49]]</f>
        <v>1.7637191363999998E-5</v>
      </c>
      <c r="AZ261" s="10">
        <f>3/24000000*OO[[#This Row],[108 (02JUL1985 09:00:00)-Water Temperature (C)]]*OO[[#This Row],[50]]</f>
        <v>1.6296001808864999E-5</v>
      </c>
      <c r="BA261" s="10">
        <f>3/24000000*OO[[#This Row],[109 (02JUL1985 12:00:00)-Water Temperature (C)]]*OO[[#This Row],[51]]</f>
        <v>1.5435203821245001E-5</v>
      </c>
      <c r="BB261" s="10">
        <f>3/24000000*OO[[#This Row],[110 (02JUL1985 15:00:00)-Water Temperature (C)]]*OO[[#This Row],[52]]</f>
        <v>1.4421564266502499E-5</v>
      </c>
      <c r="BC261" s="10">
        <f>3/24000000*OO[[#This Row],[111 (02JUL1985 18:00:00)-Water Temperature (C)]]*OO[[#This Row],[53]]</f>
        <v>1.3292276367449998E-5</v>
      </c>
      <c r="BD261" s="10">
        <f>3/24000000*OO[[#This Row],[112 (02JUL1985 21:00:00)-Water Temperature (C)]]*OO[[#This Row],[54]]</f>
        <v>1.2015471609879998E-5</v>
      </c>
      <c r="BE261" s="10">
        <f>3/24000000*OO[[#This Row],[113 (03JUL1985 00:00:00)-Water Temperature (C)]]*OO[[#This Row],[55]]</f>
        <v>1.0757187390285E-5</v>
      </c>
      <c r="BF261" s="10">
        <f>3/24000000*OO[[#This Row],[114 (03JUL1985 03:00:00)-Water Temperature (C)]]*OO[[#This Row],[56]]</f>
        <v>9.5901785345512494E-6</v>
      </c>
      <c r="BG261" s="10">
        <f>3/24000000*OO[[#This Row],[115 (03JUL1985 06:00:00)-Water Temperature (C)]]*OO[[#This Row],[57]]</f>
        <v>8.5514078403250002E-6</v>
      </c>
      <c r="BH261" s="10">
        <f>3/24000000*OO[[#This Row],[116 (03JUL1985 09:00:00)-Water Temperature (C)]]*OO[[#This Row],[58]]</f>
        <v>7.7720043167499988E-6</v>
      </c>
      <c r="BI261" s="10">
        <f>3/24000000*OO[[#This Row],[117 (03JUL1985 12:00:00)-Water Temperature (C)]]*OO[[#This Row],[59]]</f>
        <v>7.2640418638750004E-6</v>
      </c>
      <c r="BJ261" s="10">
        <f>3/24000000*OO[[#This Row],[118 (03JUL1985 15:00:00)-Water Temperature (C)]]*OO[[#This Row],[60]]</f>
        <v>6.8037772530862495E-6</v>
      </c>
      <c r="BK261" s="10">
        <f>3/24000000*OO[[#This Row],[119 (03JUL1985 18:00:00)-Water Temperature (C)]]*OO[[#This Row],[61]]</f>
        <v>6.3452932414349993E-6</v>
      </c>
      <c r="BL261" s="10">
        <f>3/24000000*OO[[#This Row],[120 (03JUL1985 21:00:00)-Water Temperature (C)]]*OO[[#This Row],[62]]</f>
        <v>5.7008391154625006E-6</v>
      </c>
      <c r="BM261" s="10">
        <f>3/24000000*OO[[#This Row],[121 (04JUL1985 00:00:00)-Water Temperature (C)]]*OO[[#This Row],[63]]</f>
        <v>5.0069641782374995E-6</v>
      </c>
      <c r="BN261" s="10">
        <f>3/24000000*OO[[#This Row],[122 (04JUL1985 03:00:00)-Water Temperature (C)]]*OO[[#This Row],[64]]</f>
        <v>4.3588193448749998E-6</v>
      </c>
      <c r="BO261" s="10">
        <f>3/24000000*OO[[#This Row],[123 (04JUL1985 06:00:00)-Water Temperature (C)]]*OO[[#This Row],[65]]</f>
        <v>3.7780377551475001E-6</v>
      </c>
      <c r="BP261" s="10">
        <f>3/24000000*OO[[#This Row],[124 (04JUL1985 09:00:00)-Water Temperature (C)]]*OO[[#This Row],[66]]</f>
        <v>3.3652177140225002E-6</v>
      </c>
      <c r="BQ261" s="10">
        <f>3/24000000*OO[[#This Row],[125 (04JUL1985 12:00:00)-Water Temperature (C)]]*OO[[#This Row],[67]]</f>
        <v>3.0014831417612498E-6</v>
      </c>
      <c r="BR261" s="10">
        <f>3/24000000*OO[[#This Row],[126 (04JUL1985 15:00:00)-Water Temperature (C)]]*OO[[#This Row],[68]]</f>
        <v>2.6316877136250001E-6</v>
      </c>
      <c r="BS261" s="10">
        <f>3/24000000*OO[[#This Row],[127 (04JUL1985 18:00:00)-Water Temperature (C)]]*OO[[#This Row],[69]]</f>
        <v>2.2750629308381252E-6</v>
      </c>
      <c r="BT261" s="10">
        <f>3/24000000*OO[[#This Row],[128 (04JUL1985 21:00:00)-Water Temperature (C)]]*OO[[#This Row],[70]]</f>
        <v>1.88834687447325E-6</v>
      </c>
      <c r="BU261" s="10">
        <f>3/24000000*OO[[#This Row],[129 (05JUL1985 00:00:00)-Water Temperature (C)]]*OO[[#This Row],[71]]</f>
        <v>1.4979050558518749E-6</v>
      </c>
      <c r="BV261" s="10">
        <f>3/24000000*OO[[#This Row],[130 (05JUL1985 03:00:00)-Water Temperature (C)]]*OO[[#This Row],[72]]</f>
        <v>1.1820088690927501E-6</v>
      </c>
      <c r="BW261" s="10">
        <f>3/24000000*OO[[#This Row],[131 (05JUL1985 06:00:00)-Water Temperature (C)]]*OO[[#This Row],[73]]</f>
        <v>9.5649281778749983E-7</v>
      </c>
      <c r="BX261" s="10">
        <f>3/24000000*OO[[#This Row],[132 (05JUL1985 09:00:00)-Water Temperature (C)]]*OO[[#This Row],[74]]</f>
        <v>8.3280278515524985E-7</v>
      </c>
      <c r="BY261" s="10">
        <f>3/24000000*OO[[#This Row],[133 (05JUL1985 12:00:00)-Water Temperature (C)]]*OO[[#This Row],[75]]</f>
        <v>7.6015770678099989E-7</v>
      </c>
      <c r="BZ261" s="10">
        <f>3/24000000*OO[[#This Row],[134 (05JUL1985 15:00:00)-Water Temperature (C)]]*OO[[#This Row],[76]]</f>
        <v>7.1348957289000007E-7</v>
      </c>
      <c r="CA261" s="10">
        <f>3/24000000*OO[[#This Row],[135 (05JUL1985 18:00:00)-Water Temperature (C)]]*OO[[#This Row],[77]]</f>
        <v>6.7380576619124994E-7</v>
      </c>
      <c r="CB261" s="10">
        <f>3/24000000*OO[[#This Row],[136 (05JUL1985 21:00:00)-Water Temperature (C)]]*OO[[#This Row],[78]]</f>
        <v>6.1855275572999992E-7</v>
      </c>
      <c r="CC261" s="10">
        <f>3/24000000*OO[[#This Row],[137 (06JUL1985 00:00:00)-Water Temperature (C)]]*OO[[#This Row],[79]]</f>
        <v>5.537233471975E-7</v>
      </c>
      <c r="CD261" s="10">
        <f>3/24000000*OO[[#This Row],[138 (06JUL1985 03:00:00)-Water Temperature (C)]]*OO[[#This Row],[80]]</f>
        <v>4.9592816324024996E-7</v>
      </c>
      <c r="CE261" s="10">
        <f>3/24000000*OO[[#This Row],[139 (06JUL1985 06:00:00)-Water Temperature (C)]]*OO[[#This Row],[81]]</f>
        <v>4.5121920243749999E-7</v>
      </c>
      <c r="CF261" s="10">
        <f>3/24000000*OO[[#This Row],[140 (06JUL1985 09:00:00)-Water Temperature (C)]]*OO[[#This Row],[82]]</f>
        <v>4.3370484382399992E-7</v>
      </c>
      <c r="CG261" s="10">
        <f>3/24000000*OO[[#This Row],[141 (06JUL1985 12:00:00)-Water Temperature (C)]]*OO[[#This Row],[83]]</f>
        <v>4.2783043559537499E-7</v>
      </c>
      <c r="CH261" s="10">
        <f>3/24000000*OO[[#This Row],[142 (06JUL1985 15:00:00)-Water Temperature (C)]]*OO[[#This Row],[84]]</f>
        <v>4.2678790931175001E-7</v>
      </c>
      <c r="CI261" s="10">
        <f>3/24000000*OO[[#This Row],[143 (06JUL1985 18:00:00)-Water Temperature (C)]]*OO[[#This Row],[85]]</f>
        <v>4.2174900292699996E-7</v>
      </c>
      <c r="CJ261" s="10">
        <f>3/24000000*OO[[#This Row],[144 (06JUL1985 21:00:00)-Water Temperature (C)]]*OO[[#This Row],[86]]</f>
        <v>4.0411982241724995E-7</v>
      </c>
      <c r="CK261" s="10">
        <f>3/24000000*OO[[#This Row],[145 (07JUL1985 00:00:00)-Water Temperature (C)]]*OO[[#This Row],[87]]</f>
        <v>3.7626430406250002E-7</v>
      </c>
      <c r="CL261" s="10">
        <f>3/24000000*OO[[#This Row],[146 (07JUL1985 03:00:00)-Water Temperature (C)]]*OO[[#This Row],[88]]</f>
        <v>3.4877994859499994E-7</v>
      </c>
      <c r="CM261" s="10">
        <f>3/24000000*OO[[#This Row],[147 (07JUL1985 06:00:00)-Water Temperature (C)]]*OO[[#This Row],[89]]</f>
        <v>3.2640159989000001E-7</v>
      </c>
      <c r="CN261" s="10">
        <f>3/24000000*OO[[#This Row],[148 (07JUL1985 09:00:00)-Water Temperature (C)]]*OO[[#This Row],[90]]</f>
        <v>3.1799394664049992E-7</v>
      </c>
      <c r="CO261" s="10">
        <f>3/24000000*OO[[#This Row],[149 (07JUL1985 12:00:00)-Water Temperature (C)]]*OO[[#This Row],[91]]</f>
        <v>3.0918823361599997E-7</v>
      </c>
      <c r="CP261" s="10">
        <f>3/24000000*OO[[#This Row],[150 (07JUL1985 15:00:00)-Water Temperature (C)]]*OO[[#This Row],[92]]</f>
        <v>3.1099043094949998E-7</v>
      </c>
      <c r="CQ261" s="10">
        <f>3/24000000*OO[[#This Row],[151 (07JUL1985 18:00:00)-Water Temperature (C)]]*OO[[#This Row],[93]]</f>
        <v>3.12265168061E-7</v>
      </c>
      <c r="CR261" s="10">
        <f>3/24000000*OO[[#This Row],[152 (07JUL1985 21:00:00)-Water Temperature (C)]]*OO[[#This Row],[94]]</f>
        <v>3.0554976039500001E-7</v>
      </c>
      <c r="CS261" s="10">
        <f>3/24000000*OO[[#This Row],[153 (08JUL1985 00:00:00)-Water Temperature (C)]]*OO[[#This Row],[95]]</f>
        <v>2.9051033913750001E-7</v>
      </c>
      <c r="CT261" s="10">
        <f>3/24000000*OO[[#This Row],[154 (08JUL1985 03:00:00)-Water Temperature (C)]]*OO[[#This Row],[96]]</f>
        <v>2.7292967666299999E-7</v>
      </c>
      <c r="CU261" s="10">
        <f>3/24000000*OO[[#This Row],[155 (08JUL1985 06:00:00)-Water Temperature (C)]]*OO[[#This Row],[97]]</f>
        <v>2.5874678106700002E-7</v>
      </c>
      <c r="CV261" s="10">
        <f>3/24000000*OO[[#This Row],[156 (08JUL1985 09:00:00)-Water Temperature (C)]]*OO[[#This Row],[98]]</f>
        <v>2.5658986987599999E-7</v>
      </c>
      <c r="CW261" s="10">
        <f>3/24000000*OO[[#This Row],[157 (08JUL1985 12:00:00)-Water Temperature (C)]]*OO[[#This Row],[99]]</f>
        <v>2.5973570171535002E-7</v>
      </c>
    </row>
    <row r="262" spans="1:101" x14ac:dyDescent="0.35">
      <c r="A262" t="s">
        <v>268</v>
      </c>
      <c r="B262">
        <v>1429.713</v>
      </c>
      <c r="C262" s="10">
        <f>3/24*OO[[#This Row],[59 (26JUN1985 06:00:00)-Water Temperature (C)]]*OO[[#This Row],[1]]/SUM(OO[1])</f>
        <v>0</v>
      </c>
      <c r="D262" s="10">
        <f>3/24*OO[[#This Row],[60 (26JUN1985 09:00:00)-Water Temperature (C)]]*OO[[#This Row],[2]]/SUM(OO[2])</f>
        <v>0</v>
      </c>
      <c r="E262" s="10">
        <f>3/24*OO[[#This Row],[61 (26JUN1985 12:00:00)-Water Temperature (C)]]*OO[[#This Row],[3]]/SUM(OO[3])</f>
        <v>0</v>
      </c>
      <c r="F262" s="10">
        <f>3/24*OO[[#This Row],[62 (26JUN1985 15:00:00)-Water Temperature (C)]]*OO[[#This Row],[4]]/SUM(OO[4])</f>
        <v>0</v>
      </c>
      <c r="G262" s="10">
        <f>3/24*OO[[#This Row],[63 (26JUN1985 18:00:00)-Water Temperature (C)]]*OO[[#This Row],[5]]/SUM(OO[5])</f>
        <v>0</v>
      </c>
      <c r="H262" s="10">
        <f>3/24*OO[[#This Row],[64 (26JUN1985 21:00:00)-Water Temperature (C)]]*OO[[#This Row],[6]]/SUM(OO[6])</f>
        <v>0</v>
      </c>
      <c r="I262" s="10">
        <f>3/24*OO[[#This Row],[65 (27JUN1985 00:00:00)-Water Temperature (C)]]*OO[[#This Row],[7]]/SUM(OO[7])</f>
        <v>0</v>
      </c>
      <c r="J262" s="10">
        <f>3/24*OO[[#This Row],[66 (27JUN1985 03:00:00)-Water Temperature (C)]]*OO[[#This Row],[8]]/SUM(OO[8])</f>
        <v>0</v>
      </c>
      <c r="K262" s="10">
        <f>3/24*OO[[#This Row],[67 (27JUN1985 06:00:00)-Water Temperature (C)]]*OO[[#This Row],[9]]/SUM(OO[9])</f>
        <v>0</v>
      </c>
      <c r="L262" s="10">
        <f>3/24*OO[[#This Row],[68 (27JUN1985 09:00:00)-Water Temperature (C)]]*OO[[#This Row],[10]]/SUM(OO[10])</f>
        <v>0</v>
      </c>
      <c r="M262" s="10">
        <f>3/24*OO[[#This Row],[69 (27JUN1985 12:00:00)-Water Temperature (C)]]*OO[[#This Row],[11]]/SUM(OO[11])</f>
        <v>0</v>
      </c>
      <c r="N262" s="10">
        <f>3/24*OO[[#This Row],[70 (27JUN1985 15:00:00)-Water Temperature (C)]]*OO[[#This Row],[12]]/SUM(OO[12])</f>
        <v>8.7737186453051482E-37</v>
      </c>
      <c r="O262" s="10">
        <f>3/24*OO[[#This Row],[71 (27JUN1985 18:00:00)-Water Temperature (C)]]*OO[[#This Row],[13]]/SUM(OO[13])</f>
        <v>1.8916392058874585E-23</v>
      </c>
      <c r="P262" s="10">
        <f>3/24*OO[[#This Row],[72 (27JUN1985 21:00:00)-Water Temperature (C)]]*OO[[#This Row],[14]]/SUM(OO[14])</f>
        <v>6.4517585246401751E-16</v>
      </c>
      <c r="Q262" s="10">
        <f>3/24*OO[[#This Row],[73 (28JUN1985 00:00:00)-Water Temperature (C)]]*OO[[#This Row],[15]]/SUM(OO[15])</f>
        <v>1.6768447664082164E-10</v>
      </c>
      <c r="R262" s="10">
        <f>3/24*OO[[#This Row],[74 (28JUN1985 03:00:00)-Water Temperature (C)]]*OO[[#This Row],[16]]/SUM(OO[16])</f>
        <v>1.6758177241291887E-7</v>
      </c>
      <c r="S262" s="10">
        <f>3/24*OO[[#This Row],[75 (28JUN1985 06:00:00)-Water Temperature (C)]]*OO[[#This Row],[17]]/SUM(OO[17])</f>
        <v>2.2311160051054187E-5</v>
      </c>
      <c r="T262" s="10">
        <f>3/24*OO[[#This Row],[76 (28JUN1985 09:00:00)-Water Temperature (C)]]*OO[[#This Row],[18]]/SUM(OO[18])</f>
        <v>7.5433666779622097E-4</v>
      </c>
      <c r="U262" s="10">
        <f>3/24*OO[[#This Row],[77 (28JUN1985 12:00:00)-Water Temperature (C)]]*OO[[#This Row],[19]]/SUM(OO[19])</f>
        <v>8.6806794636986439E-3</v>
      </c>
      <c r="V262" s="10">
        <f>3/24000000*OO[[#This Row],[78 (28JUN1985 15:00:00)-Water Temperature (C)]]*OO[[#This Row],[20]]</f>
        <v>4.2180364382799998E-2</v>
      </c>
      <c r="W262" s="10">
        <f>3/24000000*OO[[#This Row],[79 (28JUN1985 18:00:00)-Water Temperature (C)]]*OO[[#This Row],[21]]</f>
        <v>9.8683239052999999E-2</v>
      </c>
      <c r="X262" s="10">
        <f>3/24000000*OO[[#This Row],[80 (28JUN1985 21:00:00)-Water Temperature (C)]]*OO[[#This Row],[22]]</f>
        <v>0.12516362657762498</v>
      </c>
      <c r="Y262" s="10">
        <f>3/24000000*OO[[#This Row],[81 (29JUN1985 00:00:00)-Water Temperature (C)]]*OO[[#This Row],[23]]</f>
        <v>9.5376537735299999E-2</v>
      </c>
      <c r="Z262" s="10">
        <f>3/24000000*OO[[#This Row],[82 (29JUN1985 03:00:00)-Water Temperature (C)]]*OO[[#This Row],[24]]</f>
        <v>4.6812664052000005E-2</v>
      </c>
      <c r="AA262" s="10">
        <f>3/24000000*OO[[#This Row],[83 (29JUN1985 06:00:00)-Water Temperature (C)]]*OO[[#This Row],[25]]</f>
        <v>1.578773825503875E-2</v>
      </c>
      <c r="AB262" s="10">
        <f>3/24000000*OO[[#This Row],[84 (29JUN1985 09:00:00)-Water Temperature (C)]]*OO[[#This Row],[26]]</f>
        <v>3.9765012248312503E-3</v>
      </c>
      <c r="AC262" s="10">
        <f>3/24000000*OO[[#This Row],[85 (29JUN1985 12:00:00)-Water Temperature (C)]]*OO[[#This Row],[27]]</f>
        <v>8.0966766788337482E-4</v>
      </c>
      <c r="AD262" s="10">
        <f>3/24000000*OO[[#This Row],[86 (29JUN1985 15:00:00)-Water Temperature (C)]]*OO[[#This Row],[28]]</f>
        <v>1.8885530968229997E-4</v>
      </c>
      <c r="AE262" s="10">
        <f>3/24000000*OO[[#This Row],[88 (29JUN1985 21:00:00)-Water Temperature (C)]]*OO[[#This Row],[30]]</f>
        <v>6.8707600696612492E-5</v>
      </c>
      <c r="AF262" s="10">
        <f>3/24000000*OO[[#This Row],[88 (29JUN1985 21:00:00)-Water Temperature (C)]]*OO[[#This Row],[30]]</f>
        <v>6.8707600696612492E-5</v>
      </c>
      <c r="AG262" s="10">
        <f>3/24000000*OO[[#This Row],[89 (30JUN1985 00:00:00)-Water Temperature (C)]]*OO[[#This Row],[31]]</f>
        <v>6.2088765690562501E-5</v>
      </c>
      <c r="AH262" s="10">
        <f>3/24000000*OO[[#This Row],[90 (30JUN1985 03:00:00)-Water Temperature (C)]]*OO[[#This Row],[32]]</f>
        <v>5.7791092917899994E-5</v>
      </c>
      <c r="AI262" s="10">
        <f>3/24000000*OO[[#This Row],[91 (30JUN1985 06:00:00)-Water Temperature (C)]]*OO[[#This Row],[33]]</f>
        <v>5.4489409941849997E-5</v>
      </c>
      <c r="AJ262" s="10">
        <f>3/24000000*OO[[#This Row],[92 (30JUN1985 09:00:00)-Water Temperature (C)]]*OO[[#This Row],[34]]</f>
        <v>5.2851784686975003E-5</v>
      </c>
      <c r="AK262" s="10">
        <f>3/24000000*OO[[#This Row],[93 (30JUN1985 12:00:00)-Water Temperature (C)]]*OO[[#This Row],[35]]</f>
        <v>5.0577653996437497E-5</v>
      </c>
      <c r="AL262" s="10">
        <f>3/24000000*OO[[#This Row],[94 (30JUN1985 15:00:00)-Water Temperature (C)]]*OO[[#This Row],[36]]</f>
        <v>4.81723540280625E-5</v>
      </c>
      <c r="AM262" s="10">
        <f>3/24000000*OO[[#This Row],[95 (30JUN1985 18:00:00)-Water Temperature (C)]]*OO[[#This Row],[37]]</f>
        <v>4.6252617018774998E-5</v>
      </c>
      <c r="AN262" s="10">
        <f>3/24000000*OO[[#This Row],[96 (30JUN1985 21:00:00)-Water Temperature (C)]]*OO[[#This Row],[38]]</f>
        <v>4.43847369399E-5</v>
      </c>
      <c r="AO262" s="10">
        <f>3/24000000*OO[[#This Row],[97 (01JUL1985 00:00:00)-Water Temperature (C)]]*OO[[#This Row],[39]]</f>
        <v>4.3279199908000002E-5</v>
      </c>
      <c r="AP262" s="10">
        <f>3/24000000*OO[[#This Row],[98 (01JUL1985 03:00:00)-Water Temperature (C)]]*OO[[#This Row],[40]]</f>
        <v>4.3692010034287503E-5</v>
      </c>
      <c r="AQ262" s="10">
        <f>3/24000000*OO[[#This Row],[99 (01JUL1985 06:00:00)-Water Temperature (C)]]*OO[[#This Row],[41]]</f>
        <v>4.4692649633399996E-5</v>
      </c>
      <c r="AR262" s="10">
        <f>3/24000000*OO[[#This Row],[100 (01JUL1985 09:00:00)-Water Temperature (C)]]*OO[[#This Row],[42]]</f>
        <v>4.6561349744699995E-5</v>
      </c>
      <c r="AS262" s="10">
        <f>3/24000000*OO[[#This Row],[101 (01JUL1985 12:00:00)-Water Temperature (C)]]*OO[[#This Row],[43]]</f>
        <v>4.7420114427000004E-5</v>
      </c>
      <c r="AT262" s="10">
        <f>3/24000000*OO[[#This Row],[102 (01JUL1985 15:00:00)-Water Temperature (C)]]*OO[[#This Row],[44]]</f>
        <v>4.6616104142425005E-5</v>
      </c>
      <c r="AU262" s="10">
        <f>3/24000000*OO[[#This Row],[103 (01JUL1985 18:00:00)-Water Temperature (C)]]*OO[[#This Row],[45]]</f>
        <v>4.4831656075549992E-5</v>
      </c>
      <c r="AV262" s="10">
        <f>3/24000000*OO[[#This Row],[104 (01JUL1985 21:00:00)-Water Temperature (C)]]*OO[[#This Row],[46]]</f>
        <v>4.1461941221999999E-5</v>
      </c>
      <c r="AW262" s="10">
        <f>3/24000000*OO[[#This Row],[105 (02JUL1985 00:00:00)-Water Temperature (C)]]*OO[[#This Row],[47]]</f>
        <v>3.7520304879749993E-5</v>
      </c>
      <c r="AX262" s="10">
        <f>3/24000000*OO[[#This Row],[106 (02JUL1985 03:00:00)-Water Temperature (C)]]*OO[[#This Row],[48]]</f>
        <v>3.39288590595E-5</v>
      </c>
      <c r="AY262" s="10">
        <f>3/24000000*OO[[#This Row],[107 (02JUL1985 06:00:00)-Water Temperature (C)]]*OO[[#This Row],[49]]</f>
        <v>3.09223836773E-5</v>
      </c>
      <c r="AZ262" s="10">
        <f>3/24000000*OO[[#This Row],[108 (02JUL1985 09:00:00)-Water Temperature (C)]]*OO[[#This Row],[50]]</f>
        <v>2.8582494843499993E-5</v>
      </c>
      <c r="BA262" s="10">
        <f>3/24000000*OO[[#This Row],[109 (02JUL1985 12:00:00)-Water Temperature (C)]]*OO[[#This Row],[51]]</f>
        <v>2.7129410046249997E-5</v>
      </c>
      <c r="BB262" s="10">
        <f>3/24000000*OO[[#This Row],[110 (02JUL1985 15:00:00)-Water Temperature (C)]]*OO[[#This Row],[52]]</f>
        <v>2.5428571761999997E-5</v>
      </c>
      <c r="BC262" s="10">
        <f>3/24000000*OO[[#This Row],[111 (02JUL1985 18:00:00)-Water Temperature (C)]]*OO[[#This Row],[53]]</f>
        <v>2.354777713635375E-5</v>
      </c>
      <c r="BD262" s="10">
        <f>3/24000000*OO[[#This Row],[112 (02JUL1985 21:00:00)-Water Temperature (C)]]*OO[[#This Row],[54]]</f>
        <v>2.1337946067734999E-5</v>
      </c>
      <c r="BE262" s="10">
        <f>3/24000000*OO[[#This Row],[113 (03JUL1985 00:00:00)-Water Temperature (C)]]*OO[[#This Row],[55]]</f>
        <v>1.9162478974905E-5</v>
      </c>
      <c r="BF262" s="10">
        <f>3/24000000*OO[[#This Row],[114 (03JUL1985 03:00:00)-Water Temperature (C)]]*OO[[#This Row],[56]]</f>
        <v>1.7122102155674998E-5</v>
      </c>
      <c r="BG262" s="10">
        <f>3/24000000*OO[[#This Row],[115 (03JUL1985 06:00:00)-Water Temperature (C)]]*OO[[#This Row],[57]]</f>
        <v>1.52812026548025E-5</v>
      </c>
      <c r="BH262" s="10">
        <f>3/24000000*OO[[#This Row],[116 (03JUL1985 09:00:00)-Water Temperature (C)]]*OO[[#This Row],[58]]</f>
        <v>1.3887237801509998E-5</v>
      </c>
      <c r="BI262" s="10">
        <f>3/24000000*OO[[#This Row],[117 (03JUL1985 12:00:00)-Water Temperature (C)]]*OO[[#This Row],[59]]</f>
        <v>1.2995279721937497E-5</v>
      </c>
      <c r="BJ262" s="10">
        <f>3/24000000*OO[[#This Row],[118 (03JUL1985 15:00:00)-Water Temperature (C)]]*OO[[#This Row],[60]]</f>
        <v>1.2201549424713752E-5</v>
      </c>
      <c r="BK262" s="10">
        <f>3/24000000*OO[[#This Row],[119 (03JUL1985 18:00:00)-Water Temperature (C)]]*OO[[#This Row],[61]]</f>
        <v>1.1424301232031252E-5</v>
      </c>
      <c r="BL262" s="10">
        <f>3/24000000*OO[[#This Row],[120 (03JUL1985 21:00:00)-Water Temperature (C)]]*OO[[#This Row],[62]]</f>
        <v>1.030974547315625E-5</v>
      </c>
      <c r="BM262" s="10">
        <f>3/24000000*OO[[#This Row],[121 (04JUL1985 00:00:00)-Water Temperature (C)]]*OO[[#This Row],[63]]</f>
        <v>9.0937578307499992E-6</v>
      </c>
      <c r="BN262" s="10">
        <f>3/24000000*OO[[#This Row],[122 (04JUL1985 03:00:00)-Water Temperature (C)]]*OO[[#This Row],[64]]</f>
        <v>7.9427186475187498E-6</v>
      </c>
      <c r="BO262" s="10">
        <f>3/24000000*OO[[#This Row],[123 (04JUL1985 06:00:00)-Water Temperature (C)]]*OO[[#This Row],[65]]</f>
        <v>6.8977251732062498E-6</v>
      </c>
      <c r="BP262" s="10">
        <f>3/24000000*OO[[#This Row],[124 (04JUL1985 09:00:00)-Water Temperature (C)]]*OO[[#This Row],[66]]</f>
        <v>6.1495390052425005E-6</v>
      </c>
      <c r="BQ262" s="10">
        <f>3/24000000*OO[[#This Row],[125 (04JUL1985 12:00:00)-Water Temperature (C)]]*OO[[#This Row],[67]]</f>
        <v>5.4973818620312493E-6</v>
      </c>
      <c r="BR262" s="10">
        <f>3/24000000*OO[[#This Row],[126 (04JUL1985 15:00:00)-Water Temperature (C)]]*OO[[#This Row],[68]]</f>
        <v>4.8431427629199982E-6</v>
      </c>
      <c r="BS262" s="10">
        <f>3/24000000*OO[[#This Row],[127 (04JUL1985 18:00:00)-Water Temperature (C)]]*OO[[#This Row],[69]]</f>
        <v>4.2149089345937503E-6</v>
      </c>
      <c r="BT262" s="10">
        <f>3/24000000*OO[[#This Row],[128 (04JUL1985 21:00:00)-Water Temperature (C)]]*OO[[#This Row],[70]]</f>
        <v>3.5232853017349999E-6</v>
      </c>
      <c r="BU262" s="10">
        <f>3/24000000*OO[[#This Row],[129 (05JUL1985 00:00:00)-Water Temperature (C)]]*OO[[#This Row],[71]]</f>
        <v>2.8090651367212495E-6</v>
      </c>
      <c r="BV262" s="10">
        <f>3/24000000*OO[[#This Row],[130 (05JUL1985 03:00:00)-Water Temperature (C)]]*OO[[#This Row],[72]]</f>
        <v>2.2158328254277499E-6</v>
      </c>
      <c r="BW262" s="10">
        <f>3/24000000*OO[[#This Row],[131 (05JUL1985 06:00:00)-Water Temperature (C)]]*OO[[#This Row],[73]]</f>
        <v>1.7819375642099997E-6</v>
      </c>
      <c r="BX262" s="10">
        <f>3/24000000*OO[[#This Row],[132 (05JUL1985 09:00:00)-Water Temperature (C)]]*OO[[#This Row],[74]]</f>
        <v>1.5371547703755002E-6</v>
      </c>
      <c r="BY262" s="10">
        <f>3/24000000*OO[[#This Row],[133 (05JUL1985 12:00:00)-Water Temperature (C)]]*OO[[#This Row],[75]]</f>
        <v>1.3906524815872498E-6</v>
      </c>
      <c r="BZ262" s="10">
        <f>3/24000000*OO[[#This Row],[134 (05JUL1985 15:00:00)-Water Temperature (C)]]*OO[[#This Row],[76]]</f>
        <v>1.2977257662152499E-6</v>
      </c>
      <c r="CA262" s="10">
        <f>3/24000000*OO[[#This Row],[135 (05JUL1985 18:00:00)-Water Temperature (C)]]*OO[[#This Row],[77]]</f>
        <v>1.2222876987645002E-6</v>
      </c>
      <c r="CB262" s="10">
        <f>3/24000000*OO[[#This Row],[136 (05JUL1985 21:00:00)-Water Temperature (C)]]*OO[[#This Row],[78]]</f>
        <v>1.122051128165625E-6</v>
      </c>
      <c r="CC262" s="10">
        <f>3/24000000*OO[[#This Row],[137 (06JUL1985 00:00:00)-Water Temperature (C)]]*OO[[#This Row],[79]]</f>
        <v>1.0051461768879998E-6</v>
      </c>
      <c r="CD262" s="10">
        <f>3/24000000*OO[[#This Row],[138 (06JUL1985 03:00:00)-Water Temperature (C)]]*OO[[#This Row],[80]]</f>
        <v>8.9953980482625004E-7</v>
      </c>
      <c r="CE262" s="10">
        <f>3/24000000*OO[[#This Row],[139 (06JUL1985 06:00:00)-Water Temperature (C)]]*OO[[#This Row],[81]]</f>
        <v>8.1612905773075E-7</v>
      </c>
      <c r="CF262" s="10">
        <f>3/24000000*OO[[#This Row],[140 (06JUL1985 09:00:00)-Water Temperature (C)]]*OO[[#This Row],[82]]</f>
        <v>7.8107795687687487E-7</v>
      </c>
      <c r="CG262" s="10">
        <f>3/24000000*OO[[#This Row],[141 (06JUL1985 12:00:00)-Water Temperature (C)]]*OO[[#This Row],[83]]</f>
        <v>7.6721948327324996E-7</v>
      </c>
      <c r="CH262" s="10">
        <f>3/24000000*OO[[#This Row],[142 (06JUL1985 15:00:00)-Water Temperature (C)]]*OO[[#This Row],[84]]</f>
        <v>7.6380167341274987E-7</v>
      </c>
      <c r="CI262" s="10">
        <f>3/24000000*OO[[#This Row],[143 (06JUL1985 18:00:00)-Water Temperature (C)]]*OO[[#This Row],[85]]</f>
        <v>7.5471439233399998E-7</v>
      </c>
      <c r="CJ262" s="10">
        <f>3/24000000*OO[[#This Row],[144 (06JUL1985 21:00:00)-Water Temperature (C)]]*OO[[#This Row],[86]]</f>
        <v>7.2426548817824988E-7</v>
      </c>
      <c r="CK262" s="10">
        <f>3/24000000*OO[[#This Row],[145 (07JUL1985 00:00:00)-Water Temperature (C)]]*OO[[#This Row],[87]]</f>
        <v>6.7556639378100006E-7</v>
      </c>
      <c r="CL262" s="10">
        <f>3/24000000*OO[[#This Row],[146 (07JUL1985 03:00:00)-Water Temperature (C)]]*OO[[#This Row],[88]]</f>
        <v>6.2662808724074994E-7</v>
      </c>
      <c r="CM262" s="10">
        <f>3/24000000*OO[[#This Row],[147 (07JUL1985 06:00:00)-Water Temperature (C)]]*OO[[#This Row],[89]]</f>
        <v>5.8555677242900001E-7</v>
      </c>
      <c r="CN262" s="10">
        <f>3/24000000*OO[[#This Row],[148 (07JUL1985 09:00:00)-Water Temperature (C)]]*OO[[#This Row],[90]]</f>
        <v>5.6874618600900003E-7</v>
      </c>
      <c r="CO262" s="10">
        <f>3/24000000*OO[[#This Row],[149 (07JUL1985 12:00:00)-Water Temperature (C)]]*OO[[#This Row],[91]]</f>
        <v>5.5109522190900001E-7</v>
      </c>
      <c r="CP262" s="10">
        <f>3/24000000*OO[[#This Row],[150 (07JUL1985 15:00:00)-Water Temperature (C)]]*OO[[#This Row],[92]]</f>
        <v>5.5297675406874996E-7</v>
      </c>
      <c r="CQ262" s="10">
        <f>3/24000000*OO[[#This Row],[151 (07JUL1985 18:00:00)-Water Temperature (C)]]*OO[[#This Row],[93]]</f>
        <v>5.5513597163325001E-7</v>
      </c>
      <c r="CR262" s="10">
        <f>3/24000000*OO[[#This Row],[152 (07JUL1985 21:00:00)-Water Temperature (C)]]*OO[[#This Row],[94]]</f>
        <v>5.4471497725199999E-7</v>
      </c>
      <c r="CS262" s="10">
        <f>3/24000000*OO[[#This Row],[153 (08JUL1985 00:00:00)-Water Temperature (C)]]*OO[[#This Row],[95]]</f>
        <v>5.19648834794375E-7</v>
      </c>
      <c r="CT262" s="10">
        <f>3/24000000*OO[[#This Row],[154 (08JUL1985 03:00:00)-Water Temperature (C)]]*OO[[#This Row],[96]]</f>
        <v>4.8914684304737497E-7</v>
      </c>
      <c r="CU262" s="10">
        <f>3/24000000*OO[[#This Row],[155 (08JUL1985 06:00:00)-Water Temperature (C)]]*OO[[#This Row],[97]]</f>
        <v>4.6367709816000001E-7</v>
      </c>
      <c r="CV262" s="10">
        <f>3/24000000*OO[[#This Row],[156 (08JUL1985 09:00:00)-Water Temperature (C)]]*OO[[#This Row],[98]]</f>
        <v>4.5890913967174999E-7</v>
      </c>
      <c r="CW262" s="10">
        <f>3/24000000*OO[[#This Row],[157 (08JUL1985 12:00:00)-Water Temperature (C)]]*OO[[#This Row],[99]]</f>
        <v>4.6344865854374998E-7</v>
      </c>
    </row>
    <row r="263" spans="1:101" x14ac:dyDescent="0.35">
      <c r="A263" t="s">
        <v>269</v>
      </c>
      <c r="B263">
        <v>901.35760000000005</v>
      </c>
      <c r="C263" s="10">
        <f>3/24*OO[[#This Row],[59 (26JUN1985 06:00:00)-Water Temperature (C)]]*OO[[#This Row],[1]]/SUM(OO[1])</f>
        <v>0</v>
      </c>
      <c r="D263" s="10">
        <f>3/24*OO[[#This Row],[60 (26JUN1985 09:00:00)-Water Temperature (C)]]*OO[[#This Row],[2]]/SUM(OO[2])</f>
        <v>0</v>
      </c>
      <c r="E263" s="10">
        <f>3/24*OO[[#This Row],[61 (26JUN1985 12:00:00)-Water Temperature (C)]]*OO[[#This Row],[3]]/SUM(OO[3])</f>
        <v>0</v>
      </c>
      <c r="F263" s="10">
        <f>3/24*OO[[#This Row],[62 (26JUN1985 15:00:00)-Water Temperature (C)]]*OO[[#This Row],[4]]/SUM(OO[4])</f>
        <v>0</v>
      </c>
      <c r="G263" s="10">
        <f>3/24*OO[[#This Row],[63 (26JUN1985 18:00:00)-Water Temperature (C)]]*OO[[#This Row],[5]]/SUM(OO[5])</f>
        <v>0</v>
      </c>
      <c r="H263" s="10">
        <f>3/24*OO[[#This Row],[64 (26JUN1985 21:00:00)-Water Temperature (C)]]*OO[[#This Row],[6]]/SUM(OO[6])</f>
        <v>0</v>
      </c>
      <c r="I263" s="10">
        <f>3/24*OO[[#This Row],[65 (27JUN1985 00:00:00)-Water Temperature (C)]]*OO[[#This Row],[7]]/SUM(OO[7])</f>
        <v>0</v>
      </c>
      <c r="J263" s="10">
        <f>3/24*OO[[#This Row],[66 (27JUN1985 03:00:00)-Water Temperature (C)]]*OO[[#This Row],[8]]/SUM(OO[8])</f>
        <v>0</v>
      </c>
      <c r="K263" s="10">
        <f>3/24*OO[[#This Row],[67 (27JUN1985 06:00:00)-Water Temperature (C)]]*OO[[#This Row],[9]]/SUM(OO[9])</f>
        <v>0</v>
      </c>
      <c r="L263" s="10">
        <f>3/24*OO[[#This Row],[68 (27JUN1985 09:00:00)-Water Temperature (C)]]*OO[[#This Row],[10]]/SUM(OO[10])</f>
        <v>0</v>
      </c>
      <c r="M263" s="10">
        <f>3/24*OO[[#This Row],[69 (27JUN1985 12:00:00)-Water Temperature (C)]]*OO[[#This Row],[11]]/SUM(OO[11])</f>
        <v>0</v>
      </c>
      <c r="N263" s="10">
        <f>3/24*OO[[#This Row],[70 (27JUN1985 15:00:00)-Water Temperature (C)]]*OO[[#This Row],[12]]/SUM(OO[12])</f>
        <v>-6.7908150389350641E-41</v>
      </c>
      <c r="O263" s="10">
        <f>3/24*OO[[#This Row],[71 (27JUN1985 18:00:00)-Water Temperature (C)]]*OO[[#This Row],[13]]/SUM(OO[13])</f>
        <v>-2.0464335157485807E-27</v>
      </c>
      <c r="P263" s="10">
        <f>3/24*OO[[#This Row],[72 (27JUN1985 21:00:00)-Water Temperature (C)]]*OO[[#This Row],[14]]/SUM(OO[14])</f>
        <v>-2.6984481970729862E-20</v>
      </c>
      <c r="Q263" s="10">
        <f>3/24*OO[[#This Row],[73 (28JUN1985 00:00:00)-Water Temperature (C)]]*OO[[#This Row],[15]]/SUM(OO[15])</f>
        <v>3.5881322749314008E-11</v>
      </c>
      <c r="R263" s="10">
        <f>3/24*OO[[#This Row],[74 (28JUN1985 03:00:00)-Water Temperature (C)]]*OO[[#This Row],[16]]/SUM(OO[16])</f>
        <v>5.0669058411669719E-8</v>
      </c>
      <c r="S263" s="10">
        <f>3/24*OO[[#This Row],[75 (28JUN1985 06:00:00)-Water Temperature (C)]]*OO[[#This Row],[17]]/SUM(OO[17])</f>
        <v>8.1577313363201048E-6</v>
      </c>
      <c r="T263" s="10">
        <f>3/24*OO[[#This Row],[76 (28JUN1985 09:00:00)-Water Temperature (C)]]*OO[[#This Row],[18]]/SUM(OO[18])</f>
        <v>3.166735524471514E-4</v>
      </c>
      <c r="U263" s="10">
        <f>3/24*OO[[#This Row],[77 (28JUN1985 12:00:00)-Water Temperature (C)]]*OO[[#This Row],[19]]/SUM(OO[19])</f>
        <v>4.0682069057717323E-3</v>
      </c>
      <c r="V263" s="10">
        <f>3/24000000*OO[[#This Row],[78 (28JUN1985 15:00:00)-Water Temperature (C)]]*OO[[#This Row],[20]]</f>
        <v>2.1648154989982502E-2</v>
      </c>
      <c r="W263" s="10">
        <f>3/24000000*OO[[#This Row],[79 (28JUN1985 18:00:00)-Water Temperature (C)]]*OO[[#This Row],[21]]</f>
        <v>5.4722302716412492E-2</v>
      </c>
      <c r="X263" s="10">
        <f>3/24000000*OO[[#This Row],[80 (28JUN1985 21:00:00)-Water Temperature (C)]]*OO[[#This Row],[22]]</f>
        <v>7.4187058248600002E-2</v>
      </c>
      <c r="Y263" s="10">
        <f>3/24000000*OO[[#This Row],[81 (29JUN1985 00:00:00)-Water Temperature (C)]]*OO[[#This Row],[23]]</f>
        <v>5.9873300314600003E-2</v>
      </c>
      <c r="Z263" s="10">
        <f>3/24000000*OO[[#This Row],[82 (29JUN1985 03:00:00)-Water Temperature (C)]]*OO[[#This Row],[24]]</f>
        <v>3.0926724952899998E-2</v>
      </c>
      <c r="AA263" s="10">
        <f>3/24000000*OO[[#This Row],[83 (29JUN1985 06:00:00)-Water Temperature (C)]]*OO[[#This Row],[25]]</f>
        <v>1.090711547521875E-2</v>
      </c>
      <c r="AB263" s="10">
        <f>3/24000000*OO[[#This Row],[84 (29JUN1985 09:00:00)-Water Temperature (C)]]*OO[[#This Row],[26]]</f>
        <v>2.8490809127299996E-3</v>
      </c>
      <c r="AC263" s="10">
        <f>3/24000000*OO[[#This Row],[85 (29JUN1985 12:00:00)-Water Temperature (C)]]*OO[[#This Row],[27]]</f>
        <v>5.8988404284937492E-4</v>
      </c>
      <c r="AD263" s="10">
        <f>3/24000000*OO[[#This Row],[86 (29JUN1985 15:00:00)-Water Temperature (C)]]*OO[[#This Row],[28]]</f>
        <v>1.3121837959815001E-4</v>
      </c>
      <c r="AE263" s="10">
        <f>3/24000000*OO[[#This Row],[88 (29JUN1985 21:00:00)-Water Temperature (C)]]*OO[[#This Row],[30]]</f>
        <v>4.1556615611850003E-5</v>
      </c>
      <c r="AF263" s="10">
        <f>3/24000000*OO[[#This Row],[88 (29JUN1985 21:00:00)-Water Temperature (C)]]*OO[[#This Row],[30]]</f>
        <v>4.1556615611850003E-5</v>
      </c>
      <c r="AG263" s="10">
        <f>3/24000000*OO[[#This Row],[89 (30JUN1985 00:00:00)-Water Temperature (C)]]*OO[[#This Row],[31]]</f>
        <v>3.722801455225E-5</v>
      </c>
      <c r="AH263" s="10">
        <f>3/24000000*OO[[#This Row],[90 (30JUN1985 03:00:00)-Water Temperature (C)]]*OO[[#This Row],[32]]</f>
        <v>3.4597064288599998E-5</v>
      </c>
      <c r="AI263" s="10">
        <f>3/24000000*OO[[#This Row],[91 (30JUN1985 06:00:00)-Water Temperature (C)]]*OO[[#This Row],[33]]</f>
        <v>3.2632450286325E-5</v>
      </c>
      <c r="AJ263" s="10">
        <f>3/24000000*OO[[#This Row],[92 (30JUN1985 09:00:00)-Water Temperature (C)]]*OO[[#This Row],[34]]</f>
        <v>3.1704368152199996E-5</v>
      </c>
      <c r="AK263" s="10">
        <f>3/24000000*OO[[#This Row],[93 (30JUN1985 12:00:00)-Water Temperature (C)]]*OO[[#This Row],[35]]</f>
        <v>3.0395825100999998E-5</v>
      </c>
      <c r="AL263" s="10">
        <f>3/24000000*OO[[#This Row],[94 (30JUN1985 15:00:00)-Water Temperature (C)]]*OO[[#This Row],[36]]</f>
        <v>2.8960616661487499E-5</v>
      </c>
      <c r="AM263" s="10">
        <f>3/24000000*OO[[#This Row],[95 (30JUN1985 18:00:00)-Water Temperature (C)]]*OO[[#This Row],[37]]</f>
        <v>2.7781266010699999E-5</v>
      </c>
      <c r="AN263" s="10">
        <f>3/24000000*OO[[#This Row],[96 (30JUN1985 21:00:00)-Water Temperature (C)]]*OO[[#This Row],[38]]</f>
        <v>2.6568480111000002E-5</v>
      </c>
      <c r="AO263" s="10">
        <f>3/24000000*OO[[#This Row],[97 (01JUL1985 00:00:00)-Water Temperature (C)]]*OO[[#This Row],[39]]</f>
        <v>2.5763516797049996E-5</v>
      </c>
      <c r="AP263" s="10">
        <f>3/24000000*OO[[#This Row],[98 (01JUL1985 03:00:00)-Water Temperature (C)]]*OO[[#This Row],[40]]</f>
        <v>2.59384737539625E-5</v>
      </c>
      <c r="AQ263" s="10">
        <f>3/24000000*OO[[#This Row],[99 (01JUL1985 06:00:00)-Water Temperature (C)]]*OO[[#This Row],[41]]</f>
        <v>2.6545702678875004E-5</v>
      </c>
      <c r="AR263" s="10">
        <f>3/24000000*OO[[#This Row],[100 (01JUL1985 09:00:00)-Water Temperature (C)]]*OO[[#This Row],[42]]</f>
        <v>2.7752066020499998E-5</v>
      </c>
      <c r="AS263" s="10">
        <f>3/24000000*OO[[#This Row],[101 (01JUL1985 12:00:00)-Water Temperature (C)]]*OO[[#This Row],[43]]</f>
        <v>2.8388519228875E-5</v>
      </c>
      <c r="AT263" s="10">
        <f>3/24000000*OO[[#This Row],[102 (01JUL1985 15:00:00)-Water Temperature (C)]]*OO[[#This Row],[44]]</f>
        <v>2.8024239760687498E-5</v>
      </c>
      <c r="AU263" s="10">
        <f>3/24000000*OO[[#This Row],[103 (01JUL1985 18:00:00)-Water Temperature (C)]]*OO[[#This Row],[45]]</f>
        <v>2.7027335492774994E-5</v>
      </c>
      <c r="AV263" s="10">
        <f>3/24000000*OO[[#This Row],[104 (01JUL1985 21:00:00)-Water Temperature (C)]]*OO[[#This Row],[46]]</f>
        <v>2.5049580152062499E-5</v>
      </c>
      <c r="AW263" s="10">
        <f>3/24000000*OO[[#This Row],[105 (02JUL1985 00:00:00)-Water Temperature (C)]]*OO[[#This Row],[47]]</f>
        <v>2.2682714105448748E-5</v>
      </c>
      <c r="AX263" s="10">
        <f>3/24000000*OO[[#This Row],[106 (02JUL1985 03:00:00)-Water Temperature (C)]]*OO[[#This Row],[48]]</f>
        <v>2.0512925557739998E-5</v>
      </c>
      <c r="AY263" s="10">
        <f>3/24000000*OO[[#This Row],[107 (02JUL1985 06:00:00)-Water Temperature (C)]]*OO[[#This Row],[49]]</f>
        <v>1.8689622934722499E-5</v>
      </c>
      <c r="AZ263" s="10">
        <f>3/24000000*OO[[#This Row],[108 (02JUL1985 09:00:00)-Water Temperature (C)]]*OO[[#This Row],[50]]</f>
        <v>1.7261932765272498E-5</v>
      </c>
      <c r="BA263" s="10">
        <f>3/24000000*OO[[#This Row],[109 (02JUL1985 12:00:00)-Water Temperature (C)]]*OO[[#This Row],[51]]</f>
        <v>1.6386050238250001E-5</v>
      </c>
      <c r="BB263" s="10">
        <f>3/24000000*OO[[#This Row],[110 (02JUL1985 15:00:00)-Water Temperature (C)]]*OO[[#This Row],[52]]</f>
        <v>1.5382121971975E-5</v>
      </c>
      <c r="BC263" s="10">
        <f>3/24000000*OO[[#This Row],[111 (02JUL1985 18:00:00)-Water Temperature (C)]]*OO[[#This Row],[53]]</f>
        <v>1.4279081719454999E-5</v>
      </c>
      <c r="BD263" s="10">
        <f>3/24000000*OO[[#This Row],[112 (02JUL1985 21:00:00)-Water Temperature (C)]]*OO[[#This Row],[54]]</f>
        <v>1.2953445311647499E-5</v>
      </c>
      <c r="BE263" s="10">
        <f>3/24000000*OO[[#This Row],[113 (03JUL1985 00:00:00)-Water Temperature (C)]]*OO[[#This Row],[55]]</f>
        <v>1.16511162911625E-5</v>
      </c>
      <c r="BF263" s="10">
        <f>3/24000000*OO[[#This Row],[114 (03JUL1985 03:00:00)-Water Temperature (C)]]*OO[[#This Row],[56]]</f>
        <v>1.0417726226245E-5</v>
      </c>
      <c r="BG263" s="10">
        <f>3/24000000*OO[[#This Row],[115 (03JUL1985 06:00:00)-Water Temperature (C)]]*OO[[#This Row],[57]]</f>
        <v>9.2969289375250013E-6</v>
      </c>
      <c r="BH263" s="10">
        <f>3/24000000*OO[[#This Row],[116 (03JUL1985 09:00:00)-Water Temperature (C)]]*OO[[#This Row],[58]]</f>
        <v>8.4382770676499996E-6</v>
      </c>
      <c r="BI263" s="10">
        <f>3/24000000*OO[[#This Row],[117 (03JUL1985 12:00:00)-Water Temperature (C)]]*OO[[#This Row],[59]]</f>
        <v>7.8907764673687501E-6</v>
      </c>
      <c r="BJ263" s="10">
        <f>3/24000000*OO[[#This Row],[118 (03JUL1985 15:00:00)-Water Temperature (C)]]*OO[[#This Row],[60]]</f>
        <v>7.4148788403787493E-6</v>
      </c>
      <c r="BK263" s="10">
        <f>3/24000000*OO[[#This Row],[119 (03JUL1985 18:00:00)-Water Temperature (C)]]*OO[[#This Row],[61]]</f>
        <v>6.9585994722399995E-6</v>
      </c>
      <c r="BL263" s="10">
        <f>3/24000000*OO[[#This Row],[120 (03JUL1985 21:00:00)-Water Temperature (C)]]*OO[[#This Row],[62]]</f>
        <v>6.2964399384249998E-6</v>
      </c>
      <c r="BM263" s="10">
        <f>3/24000000*OO[[#This Row],[121 (04JUL1985 00:00:00)-Water Temperature (C)]]*OO[[#This Row],[63]]</f>
        <v>5.5680338425250008E-6</v>
      </c>
      <c r="BN263" s="10">
        <f>3/24000000*OO[[#This Row],[122 (04JUL1985 03:00:00)-Water Temperature (C)]]*OO[[#This Row],[64]]</f>
        <v>4.8733253838224993E-6</v>
      </c>
      <c r="BO263" s="10">
        <f>3/24000000*OO[[#This Row],[123 (04JUL1985 06:00:00)-Water Temperature (C)]]*OO[[#This Row],[65]]</f>
        <v>4.2372761248012494E-6</v>
      </c>
      <c r="BP263" s="10">
        <f>3/24000000*OO[[#This Row],[124 (04JUL1985 09:00:00)-Water Temperature (C)]]*OO[[#This Row],[66]]</f>
        <v>3.7796569633375005E-6</v>
      </c>
      <c r="BQ263" s="10">
        <f>3/24000000*OO[[#This Row],[125 (04JUL1985 12:00:00)-Water Temperature (C)]]*OO[[#This Row],[67]]</f>
        <v>3.38245636135125E-6</v>
      </c>
      <c r="BR263" s="10">
        <f>3/24000000*OO[[#This Row],[126 (04JUL1985 15:00:00)-Water Temperature (C)]]*OO[[#This Row],[68]]</f>
        <v>2.9868806894574997E-6</v>
      </c>
      <c r="BS263" s="10">
        <f>3/24000000*OO[[#This Row],[127 (04JUL1985 18:00:00)-Water Temperature (C)]]*OO[[#This Row],[69]]</f>
        <v>2.6086831923137496E-6</v>
      </c>
      <c r="BT263" s="10">
        <f>3/24000000*OO[[#This Row],[128 (04JUL1985 21:00:00)-Water Temperature (C)]]*OO[[#This Row],[70]]</f>
        <v>2.189280295209E-6</v>
      </c>
      <c r="BU263" s="10">
        <f>3/24000000*OO[[#This Row],[129 (05JUL1985 00:00:00)-Water Temperature (C)]]*OO[[#This Row],[71]]</f>
        <v>1.7507734635847501E-6</v>
      </c>
      <c r="BV263" s="10">
        <f>3/24000000*OO[[#This Row],[130 (05JUL1985 03:00:00)-Water Temperature (C)]]*OO[[#This Row],[72]]</f>
        <v>1.3813230914362502E-6</v>
      </c>
      <c r="BW263" s="10">
        <f>3/24000000*OO[[#This Row],[131 (05JUL1985 06:00:00)-Water Temperature (C)]]*OO[[#This Row],[73]]</f>
        <v>1.1072783014474999E-6</v>
      </c>
      <c r="BX263" s="10">
        <f>3/24000000*OO[[#This Row],[132 (05JUL1985 09:00:00)-Water Temperature (C)]]*OO[[#This Row],[74]]</f>
        <v>9.5022252359999991E-7</v>
      </c>
      <c r="BY263" s="10">
        <f>3/24000000*OO[[#This Row],[133 (05JUL1985 12:00:00)-Water Temperature (C)]]*OO[[#This Row],[75]]</f>
        <v>8.5527933902125005E-7</v>
      </c>
      <c r="BZ263" s="10">
        <f>3/24000000*OO[[#This Row],[134 (05JUL1985 15:00:00)-Water Temperature (C)]]*OO[[#This Row],[76]]</f>
        <v>7.953375357819998E-7</v>
      </c>
      <c r="CA263" s="10">
        <f>3/24000000*OO[[#This Row],[135 (05JUL1985 18:00:00)-Water Temperature (C)]]*OO[[#This Row],[77]]</f>
        <v>7.4783851164874995E-7</v>
      </c>
      <c r="CB263" s="10">
        <f>3/24000000*OO[[#This Row],[136 (05JUL1985 21:00:00)-Water Temperature (C)]]*OO[[#This Row],[78]]</f>
        <v>6.8645445670199992E-7</v>
      </c>
      <c r="CC263" s="10">
        <f>3/24000000*OO[[#This Row],[137 (06JUL1985 00:00:00)-Water Temperature (C)]]*OO[[#This Row],[79]]</f>
        <v>6.1522072264649996E-7</v>
      </c>
      <c r="CD263" s="10">
        <f>3/24000000*OO[[#This Row],[138 (06JUL1985 03:00:00)-Water Temperature (C)]]*OO[[#This Row],[80]]</f>
        <v>5.5042693608925E-7</v>
      </c>
      <c r="CE263" s="10">
        <f>3/24000000*OO[[#This Row],[139 (06JUL1985 06:00:00)-Water Temperature (C)]]*OO[[#This Row],[81]]</f>
        <v>4.9864771558749999E-7</v>
      </c>
      <c r="CF263" s="10">
        <f>3/24000000*OO[[#This Row],[140 (06JUL1985 09:00:00)-Water Temperature (C)]]*OO[[#This Row],[82]]</f>
        <v>4.7606692246125E-7</v>
      </c>
      <c r="CG263" s="10">
        <f>3/24000000*OO[[#This Row],[141 (06JUL1985 12:00:00)-Water Temperature (C)]]*OO[[#This Row],[83]]</f>
        <v>4.6647637672812499E-7</v>
      </c>
      <c r="CH263" s="10">
        <f>3/24000000*OO[[#This Row],[142 (06JUL1985 15:00:00)-Water Temperature (C)]]*OO[[#This Row],[84]]</f>
        <v>4.6377343176775001E-7</v>
      </c>
      <c r="CI263" s="10">
        <f>3/24000000*OO[[#This Row],[143 (06JUL1985 18:00:00)-Water Temperature (C)]]*OO[[#This Row],[85]]</f>
        <v>4.5819888602149992E-7</v>
      </c>
      <c r="CJ263" s="10">
        <f>3/24000000*OO[[#This Row],[144 (06JUL1985 21:00:00)-Water Temperature (C)]]*OO[[#This Row],[86]]</f>
        <v>4.4005729938912496E-7</v>
      </c>
      <c r="CK263" s="10">
        <f>3/24000000*OO[[#This Row],[145 (07JUL1985 00:00:00)-Water Temperature (C)]]*OO[[#This Row],[87]]</f>
        <v>4.1094191580487496E-7</v>
      </c>
      <c r="CL263" s="10">
        <f>3/24000000*OO[[#This Row],[146 (07JUL1985 03:00:00)-Water Temperature (C)]]*OO[[#This Row],[88]]</f>
        <v>3.8135529863099996E-7</v>
      </c>
      <c r="CM263" s="10">
        <f>3/24000000*OO[[#This Row],[147 (07JUL1985 06:00:00)-Water Temperature (C)]]*OO[[#This Row],[89]]</f>
        <v>3.5609819868349994E-7</v>
      </c>
      <c r="CN263" s="10">
        <f>3/24000000*OO[[#This Row],[148 (07JUL1985 09:00:00)-Water Temperature (C)]]*OO[[#This Row],[90]]</f>
        <v>3.4529089849812501E-7</v>
      </c>
      <c r="CO263" s="10">
        <f>3/24000000*OO[[#This Row],[149 (07JUL1985 12:00:00)-Water Temperature (C)]]*OO[[#This Row],[91]]</f>
        <v>3.3391965370774995E-7</v>
      </c>
      <c r="CP263" s="10">
        <f>3/24000000*OO[[#This Row],[150 (07JUL1985 15:00:00)-Water Temperature (C)]]*OO[[#This Row],[92]]</f>
        <v>3.345301046E-7</v>
      </c>
      <c r="CQ263" s="10">
        <f>3/24000000*OO[[#This Row],[151 (07JUL1985 18:00:00)-Water Temperature (C)]]*OO[[#This Row],[93]]</f>
        <v>3.3575105913387499E-7</v>
      </c>
      <c r="CR263" s="10">
        <f>3/24000000*OO[[#This Row],[152 (07JUL1985 21:00:00)-Water Temperature (C)]]*OO[[#This Row],[94]]</f>
        <v>3.2989438228875E-7</v>
      </c>
      <c r="CS263" s="10">
        <f>3/24000000*OO[[#This Row],[153 (08JUL1985 00:00:00)-Water Temperature (C)]]*OO[[#This Row],[95]]</f>
        <v>3.1535042946499996E-7</v>
      </c>
      <c r="CT263" s="10">
        <f>3/24000000*OO[[#This Row],[154 (08JUL1985 03:00:00)-Water Temperature (C)]]*OO[[#This Row],[96]]</f>
        <v>2.9719735642E-7</v>
      </c>
      <c r="CU263" s="10">
        <f>3/24000000*OO[[#This Row],[155 (08JUL1985 06:00:00)-Water Temperature (C)]]*OO[[#This Row],[97]]</f>
        <v>2.8172196829562498E-7</v>
      </c>
      <c r="CV263" s="10">
        <f>3/24000000*OO[[#This Row],[156 (08JUL1985 09:00:00)-Water Temperature (C)]]*OO[[#This Row],[98]]</f>
        <v>2.7851007701199995E-7</v>
      </c>
      <c r="CW263" s="10">
        <f>3/24000000*OO[[#This Row],[157 (08JUL1985 12:00:00)-Water Temperature (C)]]*OO[[#This Row],[99]]</f>
        <v>2.8088509642699997E-7</v>
      </c>
    </row>
    <row r="264" spans="1:101" x14ac:dyDescent="0.35">
      <c r="A264" t="s">
        <v>270</v>
      </c>
      <c r="B264">
        <v>960.88810000000001</v>
      </c>
      <c r="C264" s="10">
        <f>3/24*OO[[#This Row],[59 (26JUN1985 06:00:00)-Water Temperature (C)]]*OO[[#This Row],[1]]/SUM(OO[1])</f>
        <v>0</v>
      </c>
      <c r="D264" s="10">
        <f>3/24*OO[[#This Row],[60 (26JUN1985 09:00:00)-Water Temperature (C)]]*OO[[#This Row],[2]]/SUM(OO[2])</f>
        <v>0</v>
      </c>
      <c r="E264" s="10">
        <f>3/24*OO[[#This Row],[61 (26JUN1985 12:00:00)-Water Temperature (C)]]*OO[[#This Row],[3]]/SUM(OO[3])</f>
        <v>0</v>
      </c>
      <c r="F264" s="10">
        <f>3/24*OO[[#This Row],[62 (26JUN1985 15:00:00)-Water Temperature (C)]]*OO[[#This Row],[4]]/SUM(OO[4])</f>
        <v>0</v>
      </c>
      <c r="G264" s="10">
        <f>3/24*OO[[#This Row],[63 (26JUN1985 18:00:00)-Water Temperature (C)]]*OO[[#This Row],[5]]/SUM(OO[5])</f>
        <v>0</v>
      </c>
      <c r="H264" s="10">
        <f>3/24*OO[[#This Row],[64 (26JUN1985 21:00:00)-Water Temperature (C)]]*OO[[#This Row],[6]]/SUM(OO[6])</f>
        <v>0</v>
      </c>
      <c r="I264" s="10">
        <f>3/24*OO[[#This Row],[65 (27JUN1985 00:00:00)-Water Temperature (C)]]*OO[[#This Row],[7]]/SUM(OO[7])</f>
        <v>0</v>
      </c>
      <c r="J264" s="10">
        <f>3/24*OO[[#This Row],[66 (27JUN1985 03:00:00)-Water Temperature (C)]]*OO[[#This Row],[8]]/SUM(OO[8])</f>
        <v>0</v>
      </c>
      <c r="K264" s="10">
        <f>3/24*OO[[#This Row],[67 (27JUN1985 06:00:00)-Water Temperature (C)]]*OO[[#This Row],[9]]/SUM(OO[9])</f>
        <v>0</v>
      </c>
      <c r="L264" s="10">
        <f>3/24*OO[[#This Row],[68 (27JUN1985 09:00:00)-Water Temperature (C)]]*OO[[#This Row],[10]]/SUM(OO[10])</f>
        <v>0</v>
      </c>
      <c r="M264" s="10">
        <f>3/24*OO[[#This Row],[69 (27JUN1985 12:00:00)-Water Temperature (C)]]*OO[[#This Row],[11]]/SUM(OO[11])</f>
        <v>0</v>
      </c>
      <c r="N264" s="10">
        <f>3/24*OO[[#This Row],[70 (27JUN1985 15:00:00)-Water Temperature (C)]]*OO[[#This Row],[12]]/SUM(OO[12])</f>
        <v>-1.372999000574171E-41</v>
      </c>
      <c r="O264" s="10">
        <f>3/24*OO[[#This Row],[71 (27JUN1985 18:00:00)-Water Temperature (C)]]*OO[[#This Row],[13]]/SUM(OO[13])</f>
        <v>-4.0429192490121071E-28</v>
      </c>
      <c r="P264" s="10">
        <f>3/24*OO[[#This Row],[72 (27JUN1985 21:00:00)-Water Temperature (C)]]*OO[[#This Row],[14]]/SUM(OO[14])</f>
        <v>-4.2287861833401384E-21</v>
      </c>
      <c r="Q264" s="10">
        <f>3/24*OO[[#This Row],[73 (28JUN1985 00:00:00)-Water Temperature (C)]]*OO[[#This Row],[15]]/SUM(OO[15])</f>
        <v>1.1838574502064188E-11</v>
      </c>
      <c r="R264" s="10">
        <f>3/24*OO[[#This Row],[74 (28JUN1985 03:00:00)-Water Temperature (C)]]*OO[[#This Row],[16]]/SUM(OO[16])</f>
        <v>2.1062597109205263E-8</v>
      </c>
      <c r="S264" s="10">
        <f>3/24*OO[[#This Row],[75 (28JUN1985 06:00:00)-Water Temperature (C)]]*OO[[#This Row],[17]]/SUM(OO[17])</f>
        <v>3.8353295548158611E-6</v>
      </c>
      <c r="T264" s="10">
        <f>3/24*OO[[#This Row],[76 (28JUN1985 09:00:00)-Water Temperature (C)]]*OO[[#This Row],[18]]/SUM(OO[18])</f>
        <v>1.6297034454604108E-4</v>
      </c>
      <c r="U264" s="10">
        <f>3/24*OO[[#This Row],[77 (28JUN1985 12:00:00)-Water Temperature (C)]]*OO[[#This Row],[19]]/SUM(OO[19])</f>
        <v>2.2512458865399775E-3</v>
      </c>
      <c r="V264" s="10">
        <f>3/24000000*OO[[#This Row],[78 (28JUN1985 15:00:00)-Water Temperature (C)]]*OO[[#This Row],[20]]</f>
        <v>1.2725682269523751E-2</v>
      </c>
      <c r="W264" s="10">
        <f>3/24000000*OO[[#This Row],[79 (28JUN1985 18:00:00)-Water Temperature (C)]]*OO[[#This Row],[21]]</f>
        <v>3.3869350176399998E-2</v>
      </c>
      <c r="X264" s="10">
        <f>3/24000000*OO[[#This Row],[80 (28JUN1985 21:00:00)-Water Temperature (C)]]*OO[[#This Row],[22]]</f>
        <v>4.8003664574200008E-2</v>
      </c>
      <c r="Y264" s="10">
        <f>3/24000000*OO[[#This Row],[81 (29JUN1985 00:00:00)-Water Temperature (C)]]*OO[[#This Row],[23]]</f>
        <v>4.0264268001487497E-2</v>
      </c>
      <c r="Z264" s="10">
        <f>3/24000000*OO[[#This Row],[82 (29JUN1985 03:00:00)-Water Temperature (C)]]*OO[[#This Row],[24]]</f>
        <v>2.1521155632524998E-2</v>
      </c>
      <c r="AA264" s="10">
        <f>3/24000000*OO[[#This Row],[83 (29JUN1985 06:00:00)-Water Temperature (C)]]*OO[[#This Row],[25]]</f>
        <v>7.8215175417749999E-3</v>
      </c>
      <c r="AB264" s="10">
        <f>3/24000000*OO[[#This Row],[84 (29JUN1985 09:00:00)-Water Temperature (C)]]*OO[[#This Row],[26]]</f>
        <v>2.0949108073275002E-3</v>
      </c>
      <c r="AC264" s="10">
        <f>3/24000000*OO[[#This Row],[85 (29JUN1985 12:00:00)-Water Temperature (C)]]*OO[[#This Row],[27]]</f>
        <v>4.3942467633699991E-4</v>
      </c>
      <c r="AD264" s="10">
        <f>3/24000000*OO[[#This Row],[86 (29JUN1985 15:00:00)-Water Temperature (C)]]*OO[[#This Row],[28]]</f>
        <v>9.5213592333012512E-5</v>
      </c>
      <c r="AE264" s="10">
        <f>3/24000000*OO[[#This Row],[88 (29JUN1985 21:00:00)-Water Temperature (C)]]*OO[[#This Row],[30]]</f>
        <v>2.7269422455974997E-5</v>
      </c>
      <c r="AF264" s="10">
        <f>3/24000000*OO[[#This Row],[88 (29JUN1985 21:00:00)-Water Temperature (C)]]*OO[[#This Row],[30]]</f>
        <v>2.7269422455974997E-5</v>
      </c>
      <c r="AG264" s="10">
        <f>3/24000000*OO[[#This Row],[89 (30JUN1985 00:00:00)-Water Temperature (C)]]*OO[[#This Row],[31]]</f>
        <v>2.4239147662125003E-5</v>
      </c>
      <c r="AH264" s="10">
        <f>3/24000000*OO[[#This Row],[90 (30JUN1985 03:00:00)-Water Temperature (C)]]*OO[[#This Row],[32]]</f>
        <v>2.2478381608725001E-5</v>
      </c>
      <c r="AI264" s="10">
        <f>3/24000000*OO[[#This Row],[91 (30JUN1985 06:00:00)-Water Temperature (C)]]*OO[[#This Row],[33]]</f>
        <v>2.1191319307012499E-5</v>
      </c>
      <c r="AJ264" s="10">
        <f>3/24000000*OO[[#This Row],[92 (30JUN1985 09:00:00)-Water Temperature (C)]]*OO[[#This Row],[34]]</f>
        <v>2.0589867601841247E-5</v>
      </c>
      <c r="AK264" s="10">
        <f>3/24000000*OO[[#This Row],[93 (30JUN1985 12:00:00)-Water Temperature (C)]]*OO[[#This Row],[35]]</f>
        <v>1.9737922531657498E-5</v>
      </c>
      <c r="AL264" s="10">
        <f>3/24000000*OO[[#This Row],[94 (30JUN1985 15:00:00)-Water Temperature (C)]]*OO[[#This Row],[36]]</f>
        <v>1.8792522644040001E-5</v>
      </c>
      <c r="AM264" s="10">
        <f>3/24000000*OO[[#This Row],[95 (30JUN1985 18:00:00)-Water Temperature (C)]]*OO[[#This Row],[37]]</f>
        <v>1.7994680884030002E-5</v>
      </c>
      <c r="AN264" s="10">
        <f>3/24000000*OO[[#This Row],[96 (30JUN1985 21:00:00)-Water Temperature (C)]]*OO[[#This Row],[38]]</f>
        <v>1.7141928174945002E-5</v>
      </c>
      <c r="AO264" s="10">
        <f>3/24000000*OO[[#This Row],[97 (01JUL1985 00:00:00)-Water Temperature (C)]]*OO[[#This Row],[39]]</f>
        <v>1.6535708043525002E-5</v>
      </c>
      <c r="AP264" s="10">
        <f>3/24000000*OO[[#This Row],[98 (01JUL1985 03:00:00)-Water Temperature (C)]]*OO[[#This Row],[40]]</f>
        <v>1.6588580824034997E-5</v>
      </c>
      <c r="AQ264" s="10">
        <f>3/24000000*OO[[#This Row],[99 (01JUL1985 06:00:00)-Water Temperature (C)]]*OO[[#This Row],[41]]</f>
        <v>1.6963680121571248E-5</v>
      </c>
      <c r="AR264" s="10">
        <f>3/24000000*OO[[#This Row],[100 (01JUL1985 09:00:00)-Water Temperature (C)]]*OO[[#This Row],[42]]</f>
        <v>1.7758532261014999E-5</v>
      </c>
      <c r="AS264" s="10">
        <f>3/24000000*OO[[#This Row],[101 (01JUL1985 12:00:00)-Water Temperature (C)]]*OO[[#This Row],[43]]</f>
        <v>1.8205163311627496E-5</v>
      </c>
      <c r="AT264" s="10">
        <f>3/24000000*OO[[#This Row],[102 (01JUL1985 15:00:00)-Water Temperature (C)]]*OO[[#This Row],[44]]</f>
        <v>1.8006294824042499E-5</v>
      </c>
      <c r="AU264" s="10">
        <f>3/24000000*OO[[#This Row],[103 (01JUL1985 18:00:00)-Water Temperature (C)]]*OO[[#This Row],[45]]</f>
        <v>1.7380802065935E-5</v>
      </c>
      <c r="AV264" s="10">
        <f>3/24000000*OO[[#This Row],[104 (01JUL1985 21:00:00)-Water Temperature (C)]]*OO[[#This Row],[46]]</f>
        <v>1.6112935104637502E-5</v>
      </c>
      <c r="AW264" s="10">
        <f>3/24000000*OO[[#This Row],[105 (02JUL1985 00:00:00)-Water Temperature (C)]]*OO[[#This Row],[47]]</f>
        <v>1.4586811186640001E-5</v>
      </c>
      <c r="AX264" s="10">
        <f>3/24000000*OO[[#This Row],[106 (02JUL1985 03:00:00)-Water Temperature (C)]]*OO[[#This Row],[48]]</f>
        <v>1.318244792384625E-5</v>
      </c>
      <c r="AY264" s="10">
        <f>3/24000000*OO[[#This Row],[107 (02JUL1985 06:00:00)-Water Temperature (C)]]*OO[[#This Row],[49]]</f>
        <v>1.19986128665375E-5</v>
      </c>
      <c r="AZ264" s="10">
        <f>3/24000000*OO[[#This Row],[108 (02JUL1985 09:00:00)-Water Temperature (C)]]*OO[[#This Row],[50]]</f>
        <v>1.1068396003930002E-5</v>
      </c>
      <c r="BA264" s="10">
        <f>3/24000000*OO[[#This Row],[109 (02JUL1985 12:00:00)-Water Temperature (C)]]*OO[[#This Row],[51]]</f>
        <v>1.0498696207375E-5</v>
      </c>
      <c r="BB264" s="10">
        <f>3/24000000*OO[[#This Row],[110 (02JUL1985 15:00:00)-Water Temperature (C)]]*OO[[#This Row],[52]]</f>
        <v>9.860642232554998E-6</v>
      </c>
      <c r="BC264" s="10">
        <f>3/24000000*OO[[#This Row],[111 (02JUL1985 18:00:00)-Water Temperature (C)]]*OO[[#This Row],[53]]</f>
        <v>9.1607023894424988E-6</v>
      </c>
      <c r="BD264" s="10">
        <f>3/24000000*OO[[#This Row],[112 (02JUL1985 21:00:00)-Water Temperature (C)]]*OO[[#This Row],[54]]</f>
        <v>8.3129436208599992E-6</v>
      </c>
      <c r="BE264" s="10">
        <f>3/24000000*OO[[#This Row],[113 (03JUL1985 00:00:00)-Water Temperature (C)]]*OO[[#This Row],[55]]</f>
        <v>7.4814441918899995E-6</v>
      </c>
      <c r="BF264" s="10">
        <f>3/24000000*OO[[#This Row],[114 (03JUL1985 03:00:00)-Water Temperature (C)]]*OO[[#This Row],[56]]</f>
        <v>6.685295766555E-6</v>
      </c>
      <c r="BG264" s="10">
        <f>3/24000000*OO[[#This Row],[115 (03JUL1985 06:00:00)-Water Temperature (C)]]*OO[[#This Row],[57]]</f>
        <v>5.9648796954449998E-6</v>
      </c>
      <c r="BH264" s="10">
        <f>3/24000000*OO[[#This Row],[116 (03JUL1985 09:00:00)-Water Temperature (C)]]*OO[[#This Row],[58]]</f>
        <v>5.4106544522500002E-6</v>
      </c>
      <c r="BI264" s="10">
        <f>3/24000000*OO[[#This Row],[117 (03JUL1985 12:00:00)-Water Temperature (C)]]*OO[[#This Row],[59]]</f>
        <v>5.0579278718625001E-6</v>
      </c>
      <c r="BJ264" s="10">
        <f>3/24000000*OO[[#This Row],[118 (03JUL1985 15:00:00)-Water Temperature (C)]]*OO[[#This Row],[60]]</f>
        <v>4.7554832148187504E-6</v>
      </c>
      <c r="BK264" s="10">
        <f>3/24000000*OO[[#This Row],[119 (03JUL1985 18:00:00)-Water Temperature (C)]]*OO[[#This Row],[61]]</f>
        <v>4.4697140883087495E-6</v>
      </c>
      <c r="BL264" s="10">
        <f>3/24000000*OO[[#This Row],[120 (03JUL1985 21:00:00)-Water Temperature (C)]]*OO[[#This Row],[62]]</f>
        <v>4.0519379259212495E-6</v>
      </c>
      <c r="BM264" s="10">
        <f>3/24000000*OO[[#This Row],[121 (04JUL1985 00:00:00)-Water Temperature (C)]]*OO[[#This Row],[63]]</f>
        <v>3.5900682487799998E-6</v>
      </c>
      <c r="BN264" s="10">
        <f>3/24000000*OO[[#This Row],[122 (04JUL1985 03:00:00)-Water Temperature (C)]]*OO[[#This Row],[64]]</f>
        <v>3.1473325580874994E-6</v>
      </c>
      <c r="BO264" s="10">
        <f>3/24000000*OO[[#This Row],[123 (04JUL1985 06:00:00)-Water Temperature (C)]]*OO[[#This Row],[65]]</f>
        <v>2.7395675127562495E-6</v>
      </c>
      <c r="BP264" s="10">
        <f>3/24000000*OO[[#This Row],[124 (04JUL1985 09:00:00)-Water Temperature (C)]]*OO[[#This Row],[66]]</f>
        <v>2.4452936906200001E-6</v>
      </c>
      <c r="BQ264" s="10">
        <f>3/24000000*OO[[#This Row],[125 (04JUL1985 12:00:00)-Water Temperature (C)]]*OO[[#This Row],[67]]</f>
        <v>2.1892528908101251E-6</v>
      </c>
      <c r="BR264" s="10">
        <f>3/24000000*OO[[#This Row],[126 (04JUL1985 15:00:00)-Water Temperature (C)]]*OO[[#This Row],[68]]</f>
        <v>1.9356428796237499E-6</v>
      </c>
      <c r="BS264" s="10">
        <f>3/24000000*OO[[#This Row],[127 (04JUL1985 18:00:00)-Water Temperature (C)]]*OO[[#This Row],[69]]</f>
        <v>1.6945056660096247E-6</v>
      </c>
      <c r="BT264" s="10">
        <f>3/24000000*OO[[#This Row],[128 (04JUL1985 21:00:00)-Water Temperature (C)]]*OO[[#This Row],[70]]</f>
        <v>1.4257743327437502E-6</v>
      </c>
      <c r="BU264" s="10">
        <f>3/24000000*OO[[#This Row],[129 (05JUL1985 00:00:00)-Water Temperature (C)]]*OO[[#This Row],[71]]</f>
        <v>1.142742183462E-6</v>
      </c>
      <c r="BV264" s="10">
        <f>3/24000000*OO[[#This Row],[130 (05JUL1985 03:00:00)-Water Temperature (C)]]*OO[[#This Row],[72]]</f>
        <v>9.0201591209925005E-7</v>
      </c>
      <c r="BW264" s="10">
        <f>3/24000000*OO[[#This Row],[131 (05JUL1985 06:00:00)-Water Temperature (C)]]*OO[[#This Row],[73]]</f>
        <v>7.2159210639249999E-7</v>
      </c>
      <c r="BX264" s="10">
        <f>3/24000000*OO[[#This Row],[132 (05JUL1985 09:00:00)-Water Temperature (C)]]*OO[[#This Row],[74]]</f>
        <v>6.169653662343751E-7</v>
      </c>
      <c r="BY264" s="10">
        <f>3/24000000*OO[[#This Row],[133 (05JUL1985 12:00:00)-Water Temperature (C)]]*OO[[#This Row],[75]]</f>
        <v>5.5322173861199997E-7</v>
      </c>
      <c r="BZ264" s="10">
        <f>3/24000000*OO[[#This Row],[134 (05JUL1985 15:00:00)-Water Temperature (C)]]*OO[[#This Row],[76]]</f>
        <v>5.1300886678125001E-7</v>
      </c>
      <c r="CA264" s="10">
        <f>3/24000000*OO[[#This Row],[135 (05JUL1985 18:00:00)-Water Temperature (C)]]*OO[[#This Row],[77]]</f>
        <v>4.8164565791200005E-7</v>
      </c>
      <c r="CB264" s="10">
        <f>3/24000000*OO[[#This Row],[136 (05JUL1985 21:00:00)-Water Temperature (C)]]*OO[[#This Row],[78]]</f>
        <v>4.4196418678499997E-7</v>
      </c>
      <c r="CC264" s="10">
        <f>3/24000000*OO[[#This Row],[137 (06JUL1985 00:00:00)-Water Temperature (C)]]*OO[[#This Row],[79]]</f>
        <v>3.9622376805500001E-7</v>
      </c>
      <c r="CD264" s="10">
        <f>3/24000000*OO[[#This Row],[138 (06JUL1985 03:00:00)-Water Temperature (C)]]*OO[[#This Row],[80]]</f>
        <v>3.5448589404462501E-7</v>
      </c>
      <c r="CE264" s="10">
        <f>3/24000000*OO[[#This Row],[139 (06JUL1985 06:00:00)-Water Temperature (C)]]*OO[[#This Row],[81]]</f>
        <v>3.2086984333249998E-7</v>
      </c>
      <c r="CF264" s="10">
        <f>3/24000000*OO[[#This Row],[140 (06JUL1985 09:00:00)-Water Temperature (C)]]*OO[[#This Row],[82]]</f>
        <v>3.0584433203000004E-7</v>
      </c>
      <c r="CG264" s="10">
        <f>3/24000000*OO[[#This Row],[141 (06JUL1985 12:00:00)-Water Temperature (C)]]*OO[[#This Row],[83]]</f>
        <v>2.9913832832100001E-7</v>
      </c>
      <c r="CH264" s="10">
        <f>3/24000000*OO[[#This Row],[142 (06JUL1985 15:00:00)-Water Temperature (C)]]*OO[[#This Row],[84]]</f>
        <v>2.97090583725375E-7</v>
      </c>
      <c r="CI264" s="10">
        <f>3/24000000*OO[[#This Row],[143 (06JUL1985 18:00:00)-Water Temperature (C)]]*OO[[#This Row],[85]]</f>
        <v>2.9344837905224994E-7</v>
      </c>
      <c r="CJ264" s="10">
        <f>3/24000000*OO[[#This Row],[144 (06JUL1985 21:00:00)-Water Temperature (C)]]*OO[[#This Row],[86]]</f>
        <v>2.8196137974562499E-7</v>
      </c>
      <c r="CK264" s="10">
        <f>3/24000000*OO[[#This Row],[145 (07JUL1985 00:00:00)-Water Temperature (C)]]*OO[[#This Row],[87]]</f>
        <v>2.6351283136749997E-7</v>
      </c>
      <c r="CL264" s="10">
        <f>3/24000000*OO[[#This Row],[146 (07JUL1985 03:00:00)-Water Temperature (C)]]*OO[[#This Row],[88]]</f>
        <v>2.4465165159366249E-7</v>
      </c>
      <c r="CM264" s="10">
        <f>3/24000000*OO[[#This Row],[147 (07JUL1985 06:00:00)-Water Temperature (C)]]*OO[[#This Row],[89]]</f>
        <v>2.28377005269325E-7</v>
      </c>
      <c r="CN264" s="10">
        <f>3/24000000*OO[[#This Row],[148 (07JUL1985 09:00:00)-Water Temperature (C)]]*OO[[#This Row],[90]]</f>
        <v>2.2118510252289999E-7</v>
      </c>
      <c r="CO264" s="10">
        <f>3/24000000*OO[[#This Row],[149 (07JUL1985 12:00:00)-Water Temperature (C)]]*OO[[#This Row],[91]]</f>
        <v>2.1359954759682498E-7</v>
      </c>
      <c r="CP264" s="10">
        <f>3/24000000*OO[[#This Row],[150 (07JUL1985 15:00:00)-Water Temperature (C)]]*OO[[#This Row],[92]]</f>
        <v>2.137321453260625E-7</v>
      </c>
      <c r="CQ264" s="10">
        <f>3/24000000*OO[[#This Row],[151 (07JUL1985 18:00:00)-Water Temperature (C)]]*OO[[#This Row],[93]]</f>
        <v>2.144296173859375E-7</v>
      </c>
      <c r="CR264" s="10">
        <f>3/24000000*OO[[#This Row],[152 (07JUL1985 21:00:00)-Water Temperature (C)]]*OO[[#This Row],[94]]</f>
        <v>2.1082448591154999E-7</v>
      </c>
      <c r="CS264" s="10">
        <f>3/24000000*OO[[#This Row],[153 (08JUL1985 00:00:00)-Water Temperature (C)]]*OO[[#This Row],[95]]</f>
        <v>2.0181035221439999E-7</v>
      </c>
      <c r="CT264" s="10">
        <f>3/24000000*OO[[#This Row],[154 (08JUL1985 03:00:00)-Water Temperature (C)]]*OO[[#This Row],[96]]</f>
        <v>1.90376244E-7</v>
      </c>
      <c r="CU264" s="10">
        <f>3/24000000*OO[[#This Row],[155 (08JUL1985 06:00:00)-Water Temperature (C)]]*OO[[#This Row],[97]]</f>
        <v>1.8047952588330002E-7</v>
      </c>
      <c r="CV264" s="10">
        <f>3/24000000*OO[[#This Row],[156 (08JUL1985 09:00:00)-Water Temperature (C)]]*OO[[#This Row],[98]]</f>
        <v>1.78292004788625E-7</v>
      </c>
      <c r="CW264" s="10">
        <f>3/24000000*OO[[#This Row],[157 (08JUL1985 12:00:00)-Water Temperature (C)]]*OO[[#This Row],[99]]</f>
        <v>1.7960450103983746E-7</v>
      </c>
    </row>
    <row r="265" spans="1:101" x14ac:dyDescent="0.35">
      <c r="A265" t="s">
        <v>271</v>
      </c>
      <c r="B265">
        <v>905.8809</v>
      </c>
      <c r="C265" s="10">
        <f>3/24*OO[[#This Row],[59 (26JUN1985 06:00:00)-Water Temperature (C)]]*OO[[#This Row],[1]]/SUM(OO[1])</f>
        <v>0</v>
      </c>
      <c r="D265" s="10">
        <f>3/24*OO[[#This Row],[60 (26JUN1985 09:00:00)-Water Temperature (C)]]*OO[[#This Row],[2]]/SUM(OO[2])</f>
        <v>0</v>
      </c>
      <c r="E265" s="10">
        <f>3/24*OO[[#This Row],[61 (26JUN1985 12:00:00)-Water Temperature (C)]]*OO[[#This Row],[3]]/SUM(OO[3])</f>
        <v>0</v>
      </c>
      <c r="F265" s="10">
        <f>3/24*OO[[#This Row],[62 (26JUN1985 15:00:00)-Water Temperature (C)]]*OO[[#This Row],[4]]/SUM(OO[4])</f>
        <v>0</v>
      </c>
      <c r="G265" s="10">
        <f>3/24*OO[[#This Row],[63 (26JUN1985 18:00:00)-Water Temperature (C)]]*OO[[#This Row],[5]]/SUM(OO[5])</f>
        <v>0</v>
      </c>
      <c r="H265" s="10">
        <f>3/24*OO[[#This Row],[64 (26JUN1985 21:00:00)-Water Temperature (C)]]*OO[[#This Row],[6]]/SUM(OO[6])</f>
        <v>0</v>
      </c>
      <c r="I265" s="10">
        <f>3/24*OO[[#This Row],[65 (27JUN1985 00:00:00)-Water Temperature (C)]]*OO[[#This Row],[7]]/SUM(OO[7])</f>
        <v>0</v>
      </c>
      <c r="J265" s="10">
        <f>3/24*OO[[#This Row],[66 (27JUN1985 03:00:00)-Water Temperature (C)]]*OO[[#This Row],[8]]/SUM(OO[8])</f>
        <v>0</v>
      </c>
      <c r="K265" s="10">
        <f>3/24*OO[[#This Row],[67 (27JUN1985 06:00:00)-Water Temperature (C)]]*OO[[#This Row],[9]]/SUM(OO[9])</f>
        <v>0</v>
      </c>
      <c r="L265" s="10">
        <f>3/24*OO[[#This Row],[68 (27JUN1985 09:00:00)-Water Temperature (C)]]*OO[[#This Row],[10]]/SUM(OO[10])</f>
        <v>0</v>
      </c>
      <c r="M265" s="10">
        <f>3/24*OO[[#This Row],[69 (27JUN1985 12:00:00)-Water Temperature (C)]]*OO[[#This Row],[11]]/SUM(OO[11])</f>
        <v>0</v>
      </c>
      <c r="N265" s="10">
        <f>3/24*OO[[#This Row],[70 (27JUN1985 15:00:00)-Water Temperature (C)]]*OO[[#This Row],[12]]/SUM(OO[12])</f>
        <v>0</v>
      </c>
      <c r="O265" s="10">
        <f>3/24*OO[[#This Row],[71 (27JUN1985 18:00:00)-Water Temperature (C)]]*OO[[#This Row],[13]]/SUM(OO[13])</f>
        <v>0</v>
      </c>
      <c r="P265" s="10">
        <f>3/24*OO[[#This Row],[72 (27JUN1985 21:00:00)-Water Temperature (C)]]*OO[[#This Row],[14]]/SUM(OO[14])</f>
        <v>2.6557338839861702E-23</v>
      </c>
      <c r="Q265" s="10">
        <f>3/24*OO[[#This Row],[73 (28JUN1985 00:00:00)-Water Temperature (C)]]*OO[[#This Row],[15]]/SUM(OO[15])</f>
        <v>6.4623131099375899E-12</v>
      </c>
      <c r="R265" s="10">
        <f>3/24*OO[[#This Row],[74 (28JUN1985 03:00:00)-Water Temperature (C)]]*OO[[#This Row],[16]]/SUM(OO[16])</f>
        <v>1.3923501158893454E-8</v>
      </c>
      <c r="S265" s="10">
        <f>3/24*OO[[#This Row],[75 (28JUN1985 06:00:00)-Water Temperature (C)]]*OO[[#This Row],[17]]/SUM(OO[17])</f>
        <v>2.8137368216489487E-6</v>
      </c>
      <c r="T265" s="10">
        <f>3/24*OO[[#This Row],[76 (28JUN1985 09:00:00)-Water Temperature (C)]]*OO[[#This Row],[18]]/SUM(OO[18])</f>
        <v>1.2927121059061968E-4</v>
      </c>
      <c r="U265" s="10">
        <f>3/24*OO[[#This Row],[77 (28JUN1985 12:00:00)-Water Temperature (C)]]*OO[[#This Row],[19]]/SUM(OO[19])</f>
        <v>1.9031614379539205E-3</v>
      </c>
      <c r="V265" s="10">
        <f>3/24000000*OO[[#This Row],[78 (28JUN1985 15:00:00)-Water Temperature (C)]]*OO[[#This Row],[20]]</f>
        <v>1.1348631598687499E-2</v>
      </c>
      <c r="W265" s="10">
        <f>3/24000000*OO[[#This Row],[79 (28JUN1985 18:00:00)-Water Temperature (C)]]*OO[[#This Row],[21]]</f>
        <v>3.1631458326100002E-2</v>
      </c>
      <c r="X265" s="10">
        <f>3/24000000*OO[[#This Row],[80 (28JUN1985 21:00:00)-Water Temperature (C)]]*OO[[#This Row],[22]]</f>
        <v>4.6668631064249996E-2</v>
      </c>
      <c r="Y265" s="10">
        <f>3/24000000*OO[[#This Row],[81 (29JUN1985 00:00:00)-Water Temperature (C)]]*OO[[#This Row],[23]]</f>
        <v>4.0541511511800001E-2</v>
      </c>
      <c r="Z265" s="10">
        <f>3/24000000*OO[[#This Row],[82 (29JUN1985 03:00:00)-Water Temperature (C)]]*OO[[#This Row],[24]]</f>
        <v>2.2358803313267499E-2</v>
      </c>
      <c r="AA265" s="10">
        <f>3/24000000*OO[[#This Row],[83 (29JUN1985 06:00:00)-Water Temperature (C)]]*OO[[#This Row],[25]]</f>
        <v>8.3539020394374983E-3</v>
      </c>
      <c r="AB265" s="10">
        <f>3/24000000*OO[[#This Row],[84 (29JUN1985 09:00:00)-Water Temperature (C)]]*OO[[#This Row],[26]]</f>
        <v>2.29040674954E-3</v>
      </c>
      <c r="AC265" s="10">
        <f>3/24000000*OO[[#This Row],[85 (29JUN1985 12:00:00)-Water Temperature (C)]]*OO[[#This Row],[27]]</f>
        <v>4.8717445636749994E-4</v>
      </c>
      <c r="AD265" s="10">
        <f>3/24000000*OO[[#This Row],[86 (29JUN1985 15:00:00)-Water Temperature (C)]]*OO[[#This Row],[28]]</f>
        <v>1.0366182366609999E-4</v>
      </c>
      <c r="AE265" s="10">
        <f>3/24000000*OO[[#This Row],[88 (29JUN1985 21:00:00)-Water Temperature (C)]]*OO[[#This Row],[30]]</f>
        <v>2.7153059708949999E-5</v>
      </c>
      <c r="AF265" s="10">
        <f>3/24000000*OO[[#This Row],[88 (29JUN1985 21:00:00)-Water Temperature (C)]]*OO[[#This Row],[30]]</f>
        <v>2.7153059708949999E-5</v>
      </c>
      <c r="AG265" s="10">
        <f>3/24000000*OO[[#This Row],[89 (30JUN1985 00:00:00)-Water Temperature (C)]]*OO[[#This Row],[31]]</f>
        <v>2.3976562213849998E-5</v>
      </c>
      <c r="AH265" s="10">
        <f>3/24000000*OO[[#This Row],[90 (30JUN1985 03:00:00)-Water Temperature (C)]]*OO[[#This Row],[32]]</f>
        <v>2.2216493917150003E-5</v>
      </c>
      <c r="AI265" s="10">
        <f>3/24000000*OO[[#This Row],[91 (30JUN1985 06:00:00)-Water Temperature (C)]]*OO[[#This Row],[33]]</f>
        <v>2.0960148341750002E-5</v>
      </c>
      <c r="AJ265" s="10">
        <f>3/24000000*OO[[#This Row],[92 (30JUN1985 09:00:00)-Water Temperature (C)]]*OO[[#This Row],[34]]</f>
        <v>2.0395060265026246E-5</v>
      </c>
      <c r="AK265" s="10">
        <f>3/24000000*OO[[#This Row],[93 (30JUN1985 12:00:00)-Water Temperature (C)]]*OO[[#This Row],[35]]</f>
        <v>1.95838674937875E-5</v>
      </c>
      <c r="AL265" s="10">
        <f>3/24000000*OO[[#This Row],[94 (30JUN1985 15:00:00)-Water Temperature (C)]]*OO[[#This Row],[36]]</f>
        <v>1.8668240749766248E-5</v>
      </c>
      <c r="AM265" s="10">
        <f>3/24000000*OO[[#This Row],[95 (30JUN1985 18:00:00)-Water Temperature (C)]]*OO[[#This Row],[37]]</f>
        <v>1.7883341623349999E-5</v>
      </c>
      <c r="AN265" s="10">
        <f>3/24000000*OO[[#This Row],[96 (30JUN1985 21:00:00)-Water Temperature (C)]]*OO[[#This Row],[38]]</f>
        <v>1.7016479369156252E-5</v>
      </c>
      <c r="AO265" s="10">
        <f>3/24000000*OO[[#This Row],[97 (01JUL1985 00:00:00)-Water Temperature (C)]]*OO[[#This Row],[39]]</f>
        <v>1.6373707600006249E-5</v>
      </c>
      <c r="AP265" s="10">
        <f>3/24000000*OO[[#This Row],[98 (01JUL1985 03:00:00)-Water Temperature (C)]]*OO[[#This Row],[40]]</f>
        <v>1.6406855116859997E-5</v>
      </c>
      <c r="AQ265" s="10">
        <f>3/24000000*OO[[#This Row],[99 (01JUL1985 06:00:00)-Water Temperature (C)]]*OO[[#This Row],[41]]</f>
        <v>1.67965328586E-5</v>
      </c>
      <c r="AR265" s="10">
        <f>3/24000000*OO[[#This Row],[100 (01JUL1985 09:00:00)-Water Temperature (C)]]*OO[[#This Row],[42]]</f>
        <v>1.763121379572E-5</v>
      </c>
      <c r="AS265" s="10">
        <f>3/24000000*OO[[#This Row],[101 (01JUL1985 12:00:00)-Water Temperature (C)]]*OO[[#This Row],[43]]</f>
        <v>1.8140021091070001E-5</v>
      </c>
      <c r="AT265" s="10">
        <f>3/24000000*OO[[#This Row],[102 (01JUL1985 15:00:00)-Water Temperature (C)]]*OO[[#This Row],[44]]</f>
        <v>1.80065146806875E-5</v>
      </c>
      <c r="AU265" s="10">
        <f>3/24000000*OO[[#This Row],[103 (01JUL1985 18:00:00)-Water Temperature (C)]]*OO[[#This Row],[45]]</f>
        <v>1.7427747668182497E-5</v>
      </c>
      <c r="AV265" s="10">
        <f>3/24000000*OO[[#This Row],[104 (01JUL1985 21:00:00)-Water Temperature (C)]]*OO[[#This Row],[46]]</f>
        <v>1.6192621409735002E-5</v>
      </c>
      <c r="AW265" s="10">
        <f>3/24000000*OO[[#This Row],[105 (02JUL1985 00:00:00)-Water Temperature (C)]]*OO[[#This Row],[47]]</f>
        <v>1.46864201177725E-5</v>
      </c>
      <c r="AX265" s="10">
        <f>3/24000000*OO[[#This Row],[106 (02JUL1985 03:00:00)-Water Temperature (C)]]*OO[[#This Row],[48]]</f>
        <v>1.3292832448979998E-5</v>
      </c>
      <c r="AY265" s="10">
        <f>3/24000000*OO[[#This Row],[107 (02JUL1985 06:00:00)-Water Temperature (C)]]*OO[[#This Row],[49]]</f>
        <v>1.21143102999875E-5</v>
      </c>
      <c r="AZ265" s="10">
        <f>3/24000000*OO[[#This Row],[108 (02JUL1985 09:00:00)-Water Temperature (C)]]*OO[[#This Row],[50]]</f>
        <v>1.1187418179E-5</v>
      </c>
      <c r="BA265" s="10">
        <f>3/24000000*OO[[#This Row],[109 (02JUL1985 12:00:00)-Water Temperature (C)]]*OO[[#This Row],[51]]</f>
        <v>1.0622619930384998E-5</v>
      </c>
      <c r="BB265" s="10">
        <f>3/24000000*OO[[#This Row],[110 (02JUL1985 15:00:00)-Water Temperature (C)]]*OO[[#This Row],[52]]</f>
        <v>9.9926549841249986E-6</v>
      </c>
      <c r="BC265" s="10">
        <f>3/24000000*OO[[#This Row],[111 (02JUL1985 18:00:00)-Water Temperature (C)]]*OO[[#This Row],[53]]</f>
        <v>9.3005904798049992E-6</v>
      </c>
      <c r="BD265" s="10">
        <f>3/24000000*OO[[#This Row],[112 (02JUL1985 21:00:00)-Water Temperature (C)]]*OO[[#This Row],[54]]</f>
        <v>8.45195955218E-6</v>
      </c>
      <c r="BE265" s="10">
        <f>3/24000000*OO[[#This Row],[113 (03JUL1985 00:00:00)-Water Temperature (C)]]*OO[[#This Row],[55]]</f>
        <v>7.6197844708199991E-6</v>
      </c>
      <c r="BF265" s="10">
        <f>3/24000000*OO[[#This Row],[114 (03JUL1985 03:00:00)-Water Temperature (C)]]*OO[[#This Row],[56]]</f>
        <v>6.8173400143437484E-6</v>
      </c>
      <c r="BG265" s="10">
        <f>3/24000000*OO[[#This Row],[115 (03JUL1985 06:00:00)-Water Temperature (C)]]*OO[[#This Row],[57]]</f>
        <v>6.0912848100000002E-6</v>
      </c>
      <c r="BH265" s="10">
        <f>3/24000000*OO[[#This Row],[116 (03JUL1985 09:00:00)-Water Temperature (C)]]*OO[[#This Row],[58]]</f>
        <v>5.5310192527475007E-6</v>
      </c>
      <c r="BI265" s="10">
        <f>3/24000000*OO[[#This Row],[117 (03JUL1985 12:00:00)-Water Temperature (C)]]*OO[[#This Row],[59]]</f>
        <v>5.1768870627250003E-6</v>
      </c>
      <c r="BJ265" s="10">
        <f>3/24000000*OO[[#This Row],[118 (03JUL1985 15:00:00)-Water Temperature (C)]]*OO[[#This Row],[60]]</f>
        <v>4.8746606129324994E-6</v>
      </c>
      <c r="BK265" s="10">
        <f>3/24000000*OO[[#This Row],[119 (03JUL1985 18:00:00)-Water Temperature (C)]]*OO[[#This Row],[61]]</f>
        <v>4.5895929564062501E-6</v>
      </c>
      <c r="BL265" s="10">
        <f>3/24000000*OO[[#This Row],[120 (03JUL1985 21:00:00)-Water Temperature (C)]]*OO[[#This Row],[62]]</f>
        <v>4.1692581481424992E-6</v>
      </c>
      <c r="BM265" s="10">
        <f>3/24000000*OO[[#This Row],[121 (04JUL1985 00:00:00)-Water Temperature (C)]]*OO[[#This Row],[63]]</f>
        <v>3.7019189155874997E-6</v>
      </c>
      <c r="BN265" s="10">
        <f>3/24000000*OO[[#This Row],[122 (04JUL1985 03:00:00)-Water Temperature (C)]]*OO[[#This Row],[64]]</f>
        <v>3.25129492345125E-6</v>
      </c>
      <c r="BO265" s="10">
        <f>3/24000000*OO[[#This Row],[123 (04JUL1985 06:00:00)-Water Temperature (C)]]*OO[[#This Row],[65]]</f>
        <v>2.8339250003837501E-6</v>
      </c>
      <c r="BP265" s="10">
        <f>3/24000000*OO[[#This Row],[124 (04JUL1985 09:00:00)-Water Temperature (C)]]*OO[[#This Row],[66]]</f>
        <v>2.5315564188625003E-6</v>
      </c>
      <c r="BQ265" s="10">
        <f>3/24000000*OO[[#This Row],[125 (04JUL1985 12:00:00)-Water Temperature (C)]]*OO[[#This Row],[67]]</f>
        <v>2.2682043331499999E-6</v>
      </c>
      <c r="BR265" s="10">
        <f>3/24000000*OO[[#This Row],[126 (04JUL1985 15:00:00)-Water Temperature (C)]]*OO[[#This Row],[68]]</f>
        <v>2.0084839820777496E-6</v>
      </c>
      <c r="BS265" s="10">
        <f>3/24000000*OO[[#This Row],[127 (04JUL1985 18:00:00)-Water Temperature (C)]]*OO[[#This Row],[69]]</f>
        <v>1.7626377019536248E-6</v>
      </c>
      <c r="BT265" s="10">
        <f>3/24000000*OO[[#This Row],[128 (04JUL1985 21:00:00)-Water Temperature (C)]]*OO[[#This Row],[70]]</f>
        <v>1.4870698584052501E-6</v>
      </c>
      <c r="BU265" s="10">
        <f>3/24000000*OO[[#This Row],[129 (05JUL1985 00:00:00)-Water Temperature (C)]]*OO[[#This Row],[71]]</f>
        <v>1.1947770652585E-6</v>
      </c>
      <c r="BV265" s="10">
        <f>3/24000000*OO[[#This Row],[130 (05JUL1985 03:00:00)-Water Temperature (C)]]*OO[[#This Row],[72]]</f>
        <v>9.4388255779687485E-7</v>
      </c>
      <c r="BW265" s="10">
        <f>3/24000000*OO[[#This Row],[131 (05JUL1985 06:00:00)-Water Temperature (C)]]*OO[[#This Row],[73]]</f>
        <v>7.5393595793199987E-7</v>
      </c>
      <c r="BX265" s="10">
        <f>3/24000000*OO[[#This Row],[132 (05JUL1985 09:00:00)-Water Temperature (C)]]*OO[[#This Row],[74]]</f>
        <v>6.4252494835199996E-7</v>
      </c>
      <c r="BY265" s="10">
        <f>3/24000000*OO[[#This Row],[133 (05JUL1985 12:00:00)-Water Temperature (C)]]*OO[[#This Row],[75]]</f>
        <v>5.7408003227549993E-7</v>
      </c>
      <c r="BZ265" s="10">
        <f>3/24000000*OO[[#This Row],[134 (05JUL1985 15:00:00)-Water Temperature (C)]]*OO[[#This Row],[76]]</f>
        <v>5.3085499193562494E-7</v>
      </c>
      <c r="CA265" s="10">
        <f>3/24000000*OO[[#This Row],[135 (05JUL1985 18:00:00)-Water Temperature (C)]]*OO[[#This Row],[77]]</f>
        <v>4.9762930631099991E-7</v>
      </c>
      <c r="CB265" s="10">
        <f>3/24000000*OO[[#This Row],[136 (05JUL1985 21:00:00)-Water Temperature (C)]]*OO[[#This Row],[78]]</f>
        <v>4.5641786335749993E-7</v>
      </c>
      <c r="CC265" s="10">
        <f>3/24000000*OO[[#This Row],[137 (06JUL1985 00:00:00)-Water Temperature (C)]]*OO[[#This Row],[79]]</f>
        <v>4.0927794568999995E-7</v>
      </c>
      <c r="CD265" s="10">
        <f>3/24000000*OO[[#This Row],[138 (06JUL1985 03:00:00)-Water Temperature (C)]]*OO[[#This Row],[80]]</f>
        <v>3.66167135025E-7</v>
      </c>
      <c r="CE265" s="10">
        <f>3/24000000*OO[[#This Row],[139 (06JUL1985 06:00:00)-Water Temperature (C)]]*OO[[#This Row],[81]]</f>
        <v>3.3118884030375E-7</v>
      </c>
      <c r="CF265" s="10">
        <f>3/24000000*OO[[#This Row],[140 (06JUL1985 09:00:00)-Water Temperature (C)]]*OO[[#This Row],[82]]</f>
        <v>3.1521327409137494E-7</v>
      </c>
      <c r="CG265" s="10">
        <f>3/24000000*OO[[#This Row],[141 (06JUL1985 12:00:00)-Water Temperature (C)]]*OO[[#This Row],[83]]</f>
        <v>3.0775227808500001E-7</v>
      </c>
      <c r="CH265" s="10">
        <f>3/24000000*OO[[#This Row],[142 (06JUL1985 15:00:00)-Water Temperature (C)]]*OO[[#This Row],[84]]</f>
        <v>3.0528933947749999E-7</v>
      </c>
      <c r="CI265" s="10">
        <f>3/24000000*OO[[#This Row],[143 (06JUL1985 18:00:00)-Water Temperature (C)]]*OO[[#This Row],[85]]</f>
        <v>3.0144855106124999E-7</v>
      </c>
      <c r="CJ265" s="10">
        <f>3/24000000*OO[[#This Row],[144 (06JUL1985 21:00:00)-Water Temperature (C)]]*OO[[#This Row],[86]]</f>
        <v>2.8973074603412499E-7</v>
      </c>
      <c r="CK265" s="10">
        <f>3/24000000*OO[[#This Row],[145 (07JUL1985 00:00:00)-Water Temperature (C)]]*OO[[#This Row],[87]]</f>
        <v>2.7096979542187497E-7</v>
      </c>
      <c r="CL265" s="10">
        <f>3/24000000*OO[[#This Row],[146 (07JUL1985 03:00:00)-Water Temperature (C)]]*OO[[#This Row],[88]]</f>
        <v>2.5169378284919998E-7</v>
      </c>
      <c r="CM265" s="10">
        <f>3/24000000*OO[[#This Row],[147 (07JUL1985 06:00:00)-Water Temperature (C)]]*OO[[#This Row],[89]]</f>
        <v>2.348967191058E-7</v>
      </c>
      <c r="CN265" s="10">
        <f>3/24000000*OO[[#This Row],[148 (07JUL1985 09:00:00)-Water Temperature (C)]]*OO[[#This Row],[90]]</f>
        <v>2.2728186659283751E-7</v>
      </c>
      <c r="CO265" s="10">
        <f>3/24000000*OO[[#This Row],[149 (07JUL1985 12:00:00)-Water Temperature (C)]]*OO[[#This Row],[91]]</f>
        <v>2.1920234101250001E-7</v>
      </c>
      <c r="CP265" s="10">
        <f>3/24000000*OO[[#This Row],[150 (07JUL1985 15:00:00)-Water Temperature (C)]]*OO[[#This Row],[92]]</f>
        <v>2.1909291972339995E-7</v>
      </c>
      <c r="CQ265" s="10">
        <f>3/24000000*OO[[#This Row],[151 (07JUL1985 18:00:00)-Water Temperature (C)]]*OO[[#This Row],[93]]</f>
        <v>2.1971012229746248E-7</v>
      </c>
      <c r="CR265" s="10">
        <f>3/24000000*OO[[#This Row],[152 (07JUL1985 21:00:00)-Water Temperature (C)]]*OO[[#This Row],[94]]</f>
        <v>2.1613853741479999E-7</v>
      </c>
      <c r="CS265" s="10">
        <f>3/24000000*OO[[#This Row],[153 (08JUL1985 00:00:00)-Water Temperature (C)]]*OO[[#This Row],[95]]</f>
        <v>2.071778603895E-7</v>
      </c>
      <c r="CT265" s="10">
        <f>3/24000000*OO[[#This Row],[154 (08JUL1985 03:00:00)-Water Temperature (C)]]*OO[[#This Row],[96]]</f>
        <v>1.9564939206312497E-7</v>
      </c>
      <c r="CU265" s="10">
        <f>3/24000000*OO[[#This Row],[155 (08JUL1985 06:00:00)-Water Temperature (C)]]*OO[[#This Row],[97]]</f>
        <v>1.855468112158125E-7</v>
      </c>
      <c r="CV265" s="10">
        <f>3/24000000*OO[[#This Row],[156 (08JUL1985 09:00:00)-Water Temperature (C)]]*OO[[#This Row],[98]]</f>
        <v>1.832204158926625E-7</v>
      </c>
      <c r="CW265" s="10">
        <f>3/24000000*OO[[#This Row],[157 (08JUL1985 12:00:00)-Water Temperature (C)]]*OO[[#This Row],[99]]</f>
        <v>1.8441406095086252E-7</v>
      </c>
    </row>
    <row r="266" spans="1:101" x14ac:dyDescent="0.35">
      <c r="A266" t="s">
        <v>272</v>
      </c>
      <c r="B266">
        <v>895.06050000000005</v>
      </c>
      <c r="C266" s="10">
        <f>3/24*OO[[#This Row],[59 (26JUN1985 06:00:00)-Water Temperature (C)]]*OO[[#This Row],[1]]/SUM(OO[1])</f>
        <v>0</v>
      </c>
      <c r="D266" s="10">
        <f>3/24*OO[[#This Row],[60 (26JUN1985 09:00:00)-Water Temperature (C)]]*OO[[#This Row],[2]]/SUM(OO[2])</f>
        <v>0</v>
      </c>
      <c r="E266" s="10">
        <f>3/24*OO[[#This Row],[61 (26JUN1985 12:00:00)-Water Temperature (C)]]*OO[[#This Row],[3]]/SUM(OO[3])</f>
        <v>0</v>
      </c>
      <c r="F266" s="10">
        <f>3/24*OO[[#This Row],[62 (26JUN1985 15:00:00)-Water Temperature (C)]]*OO[[#This Row],[4]]/SUM(OO[4])</f>
        <v>0</v>
      </c>
      <c r="G266" s="10">
        <f>3/24*OO[[#This Row],[63 (26JUN1985 18:00:00)-Water Temperature (C)]]*OO[[#This Row],[5]]/SUM(OO[5])</f>
        <v>0</v>
      </c>
      <c r="H266" s="10">
        <f>3/24*OO[[#This Row],[64 (26JUN1985 21:00:00)-Water Temperature (C)]]*OO[[#This Row],[6]]/SUM(OO[6])</f>
        <v>0</v>
      </c>
      <c r="I266" s="10">
        <f>3/24*OO[[#This Row],[65 (27JUN1985 00:00:00)-Water Temperature (C)]]*OO[[#This Row],[7]]/SUM(OO[7])</f>
        <v>0</v>
      </c>
      <c r="J266" s="10">
        <f>3/24*OO[[#This Row],[66 (27JUN1985 03:00:00)-Water Temperature (C)]]*OO[[#This Row],[8]]/SUM(OO[8])</f>
        <v>0</v>
      </c>
      <c r="K266" s="10">
        <f>3/24*OO[[#This Row],[67 (27JUN1985 06:00:00)-Water Temperature (C)]]*OO[[#This Row],[9]]/SUM(OO[9])</f>
        <v>0</v>
      </c>
      <c r="L266" s="10">
        <f>3/24*OO[[#This Row],[68 (27JUN1985 09:00:00)-Water Temperature (C)]]*OO[[#This Row],[10]]/SUM(OO[10])</f>
        <v>0</v>
      </c>
      <c r="M266" s="10">
        <f>3/24*OO[[#This Row],[69 (27JUN1985 12:00:00)-Water Temperature (C)]]*OO[[#This Row],[11]]/SUM(OO[11])</f>
        <v>0</v>
      </c>
      <c r="N266" s="10">
        <f>3/24*OO[[#This Row],[70 (27JUN1985 15:00:00)-Water Temperature (C)]]*OO[[#This Row],[12]]/SUM(OO[12])</f>
        <v>0</v>
      </c>
      <c r="O266" s="10">
        <f>3/24*OO[[#This Row],[71 (27JUN1985 18:00:00)-Water Temperature (C)]]*OO[[#This Row],[13]]/SUM(OO[13])</f>
        <v>0</v>
      </c>
      <c r="P266" s="10">
        <f>3/24*OO[[#This Row],[72 (27JUN1985 21:00:00)-Water Temperature (C)]]*OO[[#This Row],[14]]/SUM(OO[14])</f>
        <v>1.6475391612127537E-21</v>
      </c>
      <c r="Q266" s="10">
        <f>3/24*OO[[#This Row],[73 (28JUN1985 00:00:00)-Water Temperature (C)]]*OO[[#This Row],[15]]/SUM(OO[15])</f>
        <v>3.8991642538725573E-12</v>
      </c>
      <c r="R266" s="10">
        <f>3/24*OO[[#This Row],[74 (28JUN1985 03:00:00)-Water Temperature (C)]]*OO[[#This Row],[16]]/SUM(OO[16])</f>
        <v>1.0556765604869686E-8</v>
      </c>
      <c r="S266" s="10">
        <f>3/24*OO[[#This Row],[75 (28JUN1985 06:00:00)-Water Temperature (C)]]*OO[[#This Row],[17]]/SUM(OO[17])</f>
        <v>2.4149637753680644E-6</v>
      </c>
      <c r="T266" s="10">
        <f>3/24*OO[[#This Row],[76 (28JUN1985 09:00:00)-Water Temperature (C)]]*OO[[#This Row],[18]]/SUM(OO[18])</f>
        <v>1.2197739986931579E-4</v>
      </c>
      <c r="U266" s="10">
        <f>3/24*OO[[#This Row],[77 (28JUN1985 12:00:00)-Water Temperature (C)]]*OO[[#This Row],[19]]/SUM(OO[19])</f>
        <v>1.9434486782136209E-3</v>
      </c>
      <c r="V266" s="10">
        <f>3/24000000*OO[[#This Row],[78 (28JUN1985 15:00:00)-Water Temperature (C)]]*OO[[#This Row],[20]]</f>
        <v>1.2399363719600001E-2</v>
      </c>
      <c r="W266" s="10">
        <f>3/24000000*OO[[#This Row],[79 (28JUN1985 18:00:00)-Water Temperature (C)]]*OO[[#This Row],[21]]</f>
        <v>3.6693383777812498E-2</v>
      </c>
      <c r="X266" s="10">
        <f>3/24000000*OO[[#This Row],[80 (28JUN1985 21:00:00)-Water Temperature (C)]]*OO[[#This Row],[22]]</f>
        <v>5.7093591111524997E-2</v>
      </c>
      <c r="Y266" s="10">
        <f>3/24000000*OO[[#This Row],[81 (29JUN1985 00:00:00)-Water Temperature (C)]]*OO[[#This Row],[23]]</f>
        <v>5.2023655846387497E-2</v>
      </c>
      <c r="Z266" s="10">
        <f>3/24000000*OO[[#This Row],[82 (29JUN1985 03:00:00)-Water Temperature (C)]]*OO[[#This Row],[24]]</f>
        <v>2.9968343922249997E-2</v>
      </c>
      <c r="AA266" s="10">
        <f>3/24000000*OO[[#This Row],[83 (29JUN1985 06:00:00)-Water Temperature (C)]]*OO[[#This Row],[25]]</f>
        <v>1.1646707111325E-2</v>
      </c>
      <c r="AB266" s="10">
        <f>3/24000000*OO[[#This Row],[84 (29JUN1985 09:00:00)-Water Temperature (C)]]*OO[[#This Row],[26]]</f>
        <v>3.3046474591175001E-3</v>
      </c>
      <c r="AC266" s="10">
        <f>3/24000000*OO[[#This Row],[85 (29JUN1985 12:00:00)-Water Temperature (C)]]*OO[[#This Row],[27]]</f>
        <v>7.1927552788999996E-4</v>
      </c>
      <c r="AD266" s="10">
        <f>3/24000000*OO[[#This Row],[86 (29JUN1985 15:00:00)-Water Temperature (C)]]*OO[[#This Row],[28]]</f>
        <v>1.5026678952267499E-4</v>
      </c>
      <c r="AE266" s="10">
        <f>3/24000000*OO[[#This Row],[88 (29JUN1985 21:00:00)-Water Temperature (C)]]*OO[[#This Row],[30]]</f>
        <v>3.4518268184399998E-5</v>
      </c>
      <c r="AF266" s="10">
        <f>3/24000000*OO[[#This Row],[88 (29JUN1985 21:00:00)-Water Temperature (C)]]*OO[[#This Row],[30]]</f>
        <v>3.4518268184399998E-5</v>
      </c>
      <c r="AG266" s="10">
        <f>3/24000000*OO[[#This Row],[89 (30JUN1985 00:00:00)-Water Temperature (C)]]*OO[[#This Row],[31]]</f>
        <v>3.0138823797987493E-5</v>
      </c>
      <c r="AH266" s="10">
        <f>3/24000000*OO[[#This Row],[90 (30JUN1985 03:00:00)-Water Temperature (C)]]*OO[[#This Row],[32]]</f>
        <v>2.7874490051537498E-5</v>
      </c>
      <c r="AI266" s="10">
        <f>3/24000000*OO[[#This Row],[91 (30JUN1985 06:00:00)-Water Temperature (C)]]*OO[[#This Row],[33]]</f>
        <v>2.6308925291350003E-5</v>
      </c>
      <c r="AJ266" s="10">
        <f>3/24000000*OO[[#This Row],[92 (30JUN1985 09:00:00)-Water Temperature (C)]]*OO[[#This Row],[34]]</f>
        <v>2.5637907308012496E-5</v>
      </c>
      <c r="AK266" s="10">
        <f>3/24000000*OO[[#This Row],[93 (30JUN1985 12:00:00)-Water Temperature (C)]]*OO[[#This Row],[35]]</f>
        <v>2.4667445878425001E-5</v>
      </c>
      <c r="AL266" s="10">
        <f>3/24000000*OO[[#This Row],[94 (30JUN1985 15:00:00)-Water Temperature (C)]]*OO[[#This Row],[36]]</f>
        <v>2.35405839786E-5</v>
      </c>
      <c r="AM266" s="10">
        <f>3/24000000*OO[[#This Row],[95 (30JUN1985 18:00:00)-Water Temperature (C)]]*OO[[#This Row],[37]]</f>
        <v>2.2554221417062498E-5</v>
      </c>
      <c r="AN266" s="10">
        <f>3/24000000*OO[[#This Row],[96 (30JUN1985 21:00:00)-Water Temperature (C)]]*OO[[#This Row],[38]]</f>
        <v>2.1422846842421249E-5</v>
      </c>
      <c r="AO266" s="10">
        <f>3/24000000*OO[[#This Row],[97 (01JUL1985 00:00:00)-Water Temperature (C)]]*OO[[#This Row],[39]]</f>
        <v>2.0538545301697499E-5</v>
      </c>
      <c r="AP266" s="10">
        <f>3/24000000*OO[[#This Row],[98 (01JUL1985 03:00:00)-Water Temperature (C)]]*OO[[#This Row],[40]]</f>
        <v>2.0531596802214998E-5</v>
      </c>
      <c r="AQ266" s="10">
        <f>3/24000000*OO[[#This Row],[99 (01JUL1985 06:00:00)-Water Temperature (C)]]*OO[[#This Row],[41]]</f>
        <v>2.1030948303824999E-5</v>
      </c>
      <c r="AR266" s="10">
        <f>3/24000000*OO[[#This Row],[100 (01JUL1985 09:00:00)-Water Temperature (C)]]*OO[[#This Row],[42]]</f>
        <v>2.2143025538199998E-5</v>
      </c>
      <c r="AS266" s="10">
        <f>3/24000000*OO[[#This Row],[101 (01JUL1985 12:00:00)-Water Temperature (C)]]*OO[[#This Row],[43]]</f>
        <v>2.28824913081975E-5</v>
      </c>
      <c r="AT266" s="10">
        <f>3/24000000*OO[[#This Row],[102 (01JUL1985 15:00:00)-Water Temperature (C)]]*OO[[#This Row],[44]]</f>
        <v>2.28192885705525E-5</v>
      </c>
      <c r="AU266" s="10">
        <f>3/24000000*OO[[#This Row],[103 (01JUL1985 18:00:00)-Water Temperature (C)]]*OO[[#This Row],[45]]</f>
        <v>2.2164236634211249E-5</v>
      </c>
      <c r="AV266" s="10">
        <f>3/24000000*OO[[#This Row],[104 (01JUL1985 21:00:00)-Water Temperature (C)]]*OO[[#This Row],[46]]</f>
        <v>2.0655228688149995E-5</v>
      </c>
      <c r="AW266" s="10">
        <f>3/24000000*OO[[#This Row],[105 (02JUL1985 00:00:00)-Water Temperature (C)]]*OO[[#This Row],[47]]</f>
        <v>1.8768937093139997E-5</v>
      </c>
      <c r="AX266" s="10">
        <f>3/24000000*OO[[#This Row],[106 (02JUL1985 03:00:00)-Water Temperature (C)]]*OO[[#This Row],[48]]</f>
        <v>1.7009403721199998E-5</v>
      </c>
      <c r="AY266" s="10">
        <f>3/24000000*OO[[#This Row],[107 (02JUL1985 06:00:00)-Water Temperature (C)]]*OO[[#This Row],[49]]</f>
        <v>1.55151330873E-5</v>
      </c>
      <c r="AZ266" s="10">
        <f>3/24000000*OO[[#This Row],[108 (02JUL1985 09:00:00)-Water Temperature (C)]]*OO[[#This Row],[50]]</f>
        <v>1.4339731526869998E-5</v>
      </c>
      <c r="BA266" s="10">
        <f>3/24000000*OO[[#This Row],[109 (02JUL1985 12:00:00)-Water Temperature (C)]]*OO[[#This Row],[51]]</f>
        <v>1.363108167135E-5</v>
      </c>
      <c r="BB266" s="10">
        <f>3/24000000*OO[[#This Row],[110 (02JUL1985 15:00:00)-Water Temperature (C)]]*OO[[#This Row],[52]]</f>
        <v>1.2852087910649998E-5</v>
      </c>
      <c r="BC266" s="10">
        <f>3/24000000*OO[[#This Row],[111 (02JUL1985 18:00:00)-Water Temperature (C)]]*OO[[#This Row],[53]]</f>
        <v>1.19952629260725E-5</v>
      </c>
      <c r="BD266" s="10">
        <f>3/24000000*OO[[#This Row],[112 (02JUL1985 21:00:00)-Water Temperature (C)]]*OO[[#This Row],[54]]</f>
        <v>1.092577561593E-5</v>
      </c>
      <c r="BE266" s="10">
        <f>3/24000000*OO[[#This Row],[113 (03JUL1985 00:00:00)-Water Temperature (C)]]*OO[[#This Row],[55]]</f>
        <v>9.8759183579999988E-6</v>
      </c>
      <c r="BF266" s="10">
        <f>3/24000000*OO[[#This Row],[114 (03JUL1985 03:00:00)-Water Temperature (C)]]*OO[[#This Row],[56]]</f>
        <v>8.8526646311625E-6</v>
      </c>
      <c r="BG266" s="10">
        <f>3/24000000*OO[[#This Row],[115 (03JUL1985 06:00:00)-Water Temperature (C)]]*OO[[#This Row],[57]]</f>
        <v>7.9151382047149991E-6</v>
      </c>
      <c r="BH266" s="10">
        <f>3/24000000*OO[[#This Row],[116 (03JUL1985 09:00:00)-Water Temperature (C)]]*OO[[#This Row],[58]]</f>
        <v>7.1877338306849997E-6</v>
      </c>
      <c r="BI266" s="10">
        <f>3/24000000*OO[[#This Row],[117 (03JUL1985 12:00:00)-Water Temperature (C)]]*OO[[#This Row],[59]]</f>
        <v>6.7284978868875002E-6</v>
      </c>
      <c r="BJ266" s="10">
        <f>3/24000000*OO[[#This Row],[118 (03JUL1985 15:00:00)-Water Temperature (C)]]*OO[[#This Row],[60]]</f>
        <v>6.3434466595499997E-6</v>
      </c>
      <c r="BK266" s="10">
        <f>3/24000000*OO[[#This Row],[119 (03JUL1985 18:00:00)-Water Temperature (C)]]*OO[[#This Row],[61]]</f>
        <v>5.9852122729150001E-6</v>
      </c>
      <c r="BL266" s="10">
        <f>3/24000000*OO[[#This Row],[120 (03JUL1985 21:00:00)-Water Temperature (C)]]*OO[[#This Row],[62]]</f>
        <v>5.4527992879524989E-6</v>
      </c>
      <c r="BM266" s="10">
        <f>3/24000000*OO[[#This Row],[121 (04JUL1985 00:00:00)-Water Temperature (C)]]*OO[[#This Row],[63]]</f>
        <v>4.8553331820000002E-6</v>
      </c>
      <c r="BN266" s="10">
        <f>3/24000000*OO[[#This Row],[122 (04JUL1985 03:00:00)-Water Temperature (C)]]*OO[[#This Row],[64]]</f>
        <v>4.2754246668437499E-6</v>
      </c>
      <c r="BO266" s="10">
        <f>3/24000000*OO[[#This Row],[123 (04JUL1985 06:00:00)-Water Temperature (C)]]*OO[[#This Row],[65]]</f>
        <v>3.7337888743374997E-6</v>
      </c>
      <c r="BP266" s="10">
        <f>3/24000000*OO[[#This Row],[124 (04JUL1985 09:00:00)-Water Temperature (C)]]*OO[[#This Row],[66]]</f>
        <v>3.3393705904500002E-6</v>
      </c>
      <c r="BQ266" s="10">
        <f>3/24000000*OO[[#This Row],[125 (04JUL1985 12:00:00)-Water Temperature (C)]]*OO[[#This Row],[67]]</f>
        <v>2.9947952736600002E-6</v>
      </c>
      <c r="BR266" s="10">
        <f>3/24000000*OO[[#This Row],[126 (04JUL1985 15:00:00)-Water Temperature (C)]]*OO[[#This Row],[68]]</f>
        <v>2.6569262474287494E-6</v>
      </c>
      <c r="BS266" s="10">
        <f>3/24000000*OO[[#This Row],[127 (04JUL1985 18:00:00)-Water Temperature (C)]]*OO[[#This Row],[69]]</f>
        <v>2.3395984808118752E-6</v>
      </c>
      <c r="BT266" s="10">
        <f>3/24000000*OO[[#This Row],[128 (04JUL1985 21:00:00)-Water Temperature (C)]]*OO[[#This Row],[70]]</f>
        <v>1.9812180429687501E-6</v>
      </c>
      <c r="BU266" s="10">
        <f>3/24000000*OO[[#This Row],[129 (05JUL1985 00:00:00)-Water Temperature (C)]]*OO[[#This Row],[71]]</f>
        <v>1.5975311399384999E-6</v>
      </c>
      <c r="BV266" s="10">
        <f>3/24000000*OO[[#This Row],[130 (05JUL1985 03:00:00)-Water Temperature (C)]]*OO[[#This Row],[72]]</f>
        <v>1.2640670925697499E-6</v>
      </c>
      <c r="BW266" s="10">
        <f>3/24000000*OO[[#This Row],[131 (05JUL1985 06:00:00)-Water Temperature (C)]]*OO[[#This Row],[73]]</f>
        <v>1.0080053784129999E-6</v>
      </c>
      <c r="BX266" s="10">
        <f>3/24000000*OO[[#This Row],[132 (05JUL1985 09:00:00)-Water Temperature (C)]]*OO[[#This Row],[74]]</f>
        <v>8.5542375856512502E-7</v>
      </c>
      <c r="BY266" s="10">
        <f>3/24000000*OO[[#This Row],[133 (05JUL1985 12:00:00)-Water Temperature (C)]]*OO[[#This Row],[75]]</f>
        <v>7.60390856744625E-7</v>
      </c>
      <c r="BZ266" s="10">
        <f>3/24000000*OO[[#This Row],[134 (05JUL1985 15:00:00)-Water Temperature (C)]]*OO[[#This Row],[76]]</f>
        <v>7.0013787791074999E-7</v>
      </c>
      <c r="CA266" s="10">
        <f>3/24000000*OO[[#This Row],[135 (05JUL1985 18:00:00)-Water Temperature (C)]]*OO[[#This Row],[77]]</f>
        <v>6.5471805952912489E-7</v>
      </c>
      <c r="CB266" s="10">
        <f>3/24000000*OO[[#This Row],[136 (05JUL1985 21:00:00)-Water Temperature (C)]]*OO[[#This Row],[78]]</f>
        <v>5.9988938443087496E-7</v>
      </c>
      <c r="CC266" s="10">
        <f>3/24000000*OO[[#This Row],[137 (06JUL1985 00:00:00)-Water Temperature (C)]]*OO[[#This Row],[79]]</f>
        <v>5.3805856092799988E-7</v>
      </c>
      <c r="CD266" s="10">
        <f>3/24000000*OO[[#This Row],[138 (06JUL1985 03:00:00)-Water Temperature (C)]]*OO[[#This Row],[80]]</f>
        <v>4.814252589795E-7</v>
      </c>
      <c r="CE266" s="10">
        <f>3/24000000*OO[[#This Row],[139 (06JUL1985 06:00:00)-Water Temperature (C)]]*OO[[#This Row],[81]]</f>
        <v>4.3503980370749992E-7</v>
      </c>
      <c r="CF266" s="10">
        <f>3/24000000*OO[[#This Row],[140 (06JUL1985 09:00:00)-Water Temperature (C)]]*OO[[#This Row],[82]]</f>
        <v>4.1330221568999999E-7</v>
      </c>
      <c r="CG266" s="10">
        <f>3/24000000*OO[[#This Row],[141 (06JUL1985 12:00:00)-Water Temperature (C)]]*OO[[#This Row],[83]]</f>
        <v>4.0253039165650001E-7</v>
      </c>
      <c r="CH266" s="10">
        <f>3/24000000*OO[[#This Row],[142 (06JUL1985 15:00:00)-Water Temperature (C)]]*OO[[#This Row],[84]]</f>
        <v>3.9853985900000004E-7</v>
      </c>
      <c r="CI266" s="10">
        <f>3/24000000*OO[[#This Row],[143 (06JUL1985 18:00:00)-Water Temperature (C)]]*OO[[#This Row],[85]]</f>
        <v>3.9329981425250001E-7</v>
      </c>
      <c r="CJ266" s="10">
        <f>3/24000000*OO[[#This Row],[144 (06JUL1985 21:00:00)-Water Temperature (C)]]*OO[[#This Row],[86]]</f>
        <v>3.7808876877224999E-7</v>
      </c>
      <c r="CK266" s="10">
        <f>3/24000000*OO[[#This Row],[145 (07JUL1985 00:00:00)-Water Temperature (C)]]*OO[[#This Row],[87]]</f>
        <v>3.5392274606187501E-7</v>
      </c>
      <c r="CL266" s="10">
        <f>3/24000000*OO[[#This Row],[146 (07JUL1985 03:00:00)-Water Temperature (C)]]*OO[[#This Row],[88]]</f>
        <v>3.2900041559449994E-7</v>
      </c>
      <c r="CM266" s="10">
        <f>3/24000000*OO[[#This Row],[147 (07JUL1985 06:00:00)-Water Temperature (C)]]*OO[[#This Row],[89]]</f>
        <v>3.0700042797500003E-7</v>
      </c>
      <c r="CN266" s="10">
        <f>3/24000000*OO[[#This Row],[148 (07JUL1985 09:00:00)-Water Temperature (C)]]*OO[[#This Row],[90]]</f>
        <v>2.9671798024687501E-7</v>
      </c>
      <c r="CO266" s="10">
        <f>3/24000000*OO[[#This Row],[149 (07JUL1985 12:00:00)-Water Temperature (C)]]*OO[[#This Row],[91]]</f>
        <v>2.8563145565625003E-7</v>
      </c>
      <c r="CP266" s="10">
        <f>3/24000000*OO[[#This Row],[150 (07JUL1985 15:00:00)-Water Temperature (C)]]*OO[[#This Row],[92]]</f>
        <v>2.85036692008E-7</v>
      </c>
      <c r="CQ266" s="10">
        <f>3/24000000*OO[[#This Row],[151 (07JUL1985 18:00:00)-Water Temperature (C)]]*OO[[#This Row],[93]]</f>
        <v>2.8560294166799998E-7</v>
      </c>
      <c r="CR266" s="10">
        <f>3/24000000*OO[[#This Row],[152 (07JUL1985 21:00:00)-Water Temperature (C)]]*OO[[#This Row],[94]]</f>
        <v>2.8108214062087495E-7</v>
      </c>
      <c r="CS266" s="10">
        <f>3/24000000*OO[[#This Row],[153 (08JUL1985 00:00:00)-Water Temperature (C)]]*OO[[#This Row],[95]]</f>
        <v>2.6993217176775E-7</v>
      </c>
      <c r="CT266" s="10">
        <f>3/24000000*OO[[#This Row],[154 (08JUL1985 03:00:00)-Water Temperature (C)]]*OO[[#This Row],[96]]</f>
        <v>2.5529383169999997E-7</v>
      </c>
      <c r="CU266" s="10">
        <f>3/24000000*OO[[#This Row],[155 (08JUL1985 06:00:00)-Water Temperature (C)]]*OO[[#This Row],[97]]</f>
        <v>2.4228536495587499E-7</v>
      </c>
      <c r="CV266" s="10">
        <f>3/24000000*OO[[#This Row],[156 (08JUL1985 09:00:00)-Water Temperature (C)]]*OO[[#This Row],[98]]</f>
        <v>2.3916665582949998E-7</v>
      </c>
      <c r="CW266" s="10">
        <f>3/24000000*OO[[#This Row],[157 (08JUL1985 12:00:00)-Water Temperature (C)]]*OO[[#This Row],[99]]</f>
        <v>2.4043460019493749E-7</v>
      </c>
    </row>
    <row r="267" spans="1:101" x14ac:dyDescent="0.35">
      <c r="A267" t="s">
        <v>273</v>
      </c>
      <c r="B267">
        <v>921.27940000000001</v>
      </c>
      <c r="C267" s="10">
        <f>3/24*OO[[#This Row],[59 (26JUN1985 06:00:00)-Water Temperature (C)]]*OO[[#This Row],[1]]/SUM(OO[1])</f>
        <v>0</v>
      </c>
      <c r="D267" s="10">
        <f>3/24*OO[[#This Row],[60 (26JUN1985 09:00:00)-Water Temperature (C)]]*OO[[#This Row],[2]]/SUM(OO[2])</f>
        <v>0</v>
      </c>
      <c r="E267" s="10">
        <f>3/24*OO[[#This Row],[61 (26JUN1985 12:00:00)-Water Temperature (C)]]*OO[[#This Row],[3]]/SUM(OO[3])</f>
        <v>0</v>
      </c>
      <c r="F267" s="10">
        <f>3/24*OO[[#This Row],[62 (26JUN1985 15:00:00)-Water Temperature (C)]]*OO[[#This Row],[4]]/SUM(OO[4])</f>
        <v>0</v>
      </c>
      <c r="G267" s="10">
        <f>3/24*OO[[#This Row],[63 (26JUN1985 18:00:00)-Water Temperature (C)]]*OO[[#This Row],[5]]/SUM(OO[5])</f>
        <v>0</v>
      </c>
      <c r="H267" s="10">
        <f>3/24*OO[[#This Row],[64 (26JUN1985 21:00:00)-Water Temperature (C)]]*OO[[#This Row],[6]]/SUM(OO[6])</f>
        <v>0</v>
      </c>
      <c r="I267" s="10">
        <f>3/24*OO[[#This Row],[65 (27JUN1985 00:00:00)-Water Temperature (C)]]*OO[[#This Row],[7]]/SUM(OO[7])</f>
        <v>0</v>
      </c>
      <c r="J267" s="10">
        <f>3/24*OO[[#This Row],[66 (27JUN1985 03:00:00)-Water Temperature (C)]]*OO[[#This Row],[8]]/SUM(OO[8])</f>
        <v>0</v>
      </c>
      <c r="K267" s="10">
        <f>3/24*OO[[#This Row],[67 (27JUN1985 06:00:00)-Water Temperature (C)]]*OO[[#This Row],[9]]/SUM(OO[9])</f>
        <v>0</v>
      </c>
      <c r="L267" s="10">
        <f>3/24*OO[[#This Row],[68 (27JUN1985 09:00:00)-Water Temperature (C)]]*OO[[#This Row],[10]]/SUM(OO[10])</f>
        <v>0</v>
      </c>
      <c r="M267" s="10">
        <f>3/24*OO[[#This Row],[69 (27JUN1985 12:00:00)-Water Temperature (C)]]*OO[[#This Row],[11]]/SUM(OO[11])</f>
        <v>0</v>
      </c>
      <c r="N267" s="10">
        <f>3/24*OO[[#This Row],[70 (27JUN1985 15:00:00)-Water Temperature (C)]]*OO[[#This Row],[12]]/SUM(OO[12])</f>
        <v>0</v>
      </c>
      <c r="O267" s="10">
        <f>3/24*OO[[#This Row],[71 (27JUN1985 18:00:00)-Water Temperature (C)]]*OO[[#This Row],[13]]/SUM(OO[13])</f>
        <v>0</v>
      </c>
      <c r="P267" s="10">
        <f>3/24*OO[[#This Row],[72 (27JUN1985 21:00:00)-Water Temperature (C)]]*OO[[#This Row],[14]]/SUM(OO[14])</f>
        <v>5.8904250393261112E-21</v>
      </c>
      <c r="Q267" s="10">
        <f>3/24*OO[[#This Row],[73 (28JUN1985 00:00:00)-Water Temperature (C)]]*OO[[#This Row],[15]]/SUM(OO[15])</f>
        <v>2.0688397569160548E-12</v>
      </c>
      <c r="R267" s="10">
        <f>3/24*OO[[#This Row],[74 (28JUN1985 03:00:00)-Water Temperature (C)]]*OO[[#This Row],[16]]/SUM(OO[16])</f>
        <v>7.4158992856892843E-9</v>
      </c>
      <c r="S267" s="10">
        <f>3/24*OO[[#This Row],[75 (28JUN1985 06:00:00)-Water Temperature (C)]]*OO[[#This Row],[17]]/SUM(OO[17])</f>
        <v>1.9583984554885446E-6</v>
      </c>
      <c r="T267" s="10">
        <f>3/24*OO[[#This Row],[76 (28JUN1985 09:00:00)-Water Temperature (C)]]*OO[[#This Row],[18]]/SUM(OO[18])</f>
        <v>1.1022988642510677E-4</v>
      </c>
      <c r="U267" s="10">
        <f>3/24*OO[[#This Row],[77 (28JUN1985 12:00:00)-Water Temperature (C)]]*OO[[#This Row],[19]]/SUM(OO[19])</f>
        <v>1.9200466287628945E-3</v>
      </c>
      <c r="V267" s="10">
        <f>3/24000000*OO[[#This Row],[78 (28JUN1985 15:00:00)-Water Temperature (C)]]*OO[[#This Row],[20]]</f>
        <v>1.321695020305E-2</v>
      </c>
      <c r="W267" s="10">
        <f>3/24000000*OO[[#This Row],[79 (28JUN1985 18:00:00)-Water Temperature (C)]]*OO[[#This Row],[21]]</f>
        <v>4.1798594103687491E-2</v>
      </c>
      <c r="X267" s="10">
        <f>3/24000000*OO[[#This Row],[80 (28JUN1985 21:00:00)-Water Temperature (C)]]*OO[[#This Row],[22]]</f>
        <v>6.8948939515225002E-2</v>
      </c>
      <c r="Y267" s="10">
        <f>3/24000000*OO[[#This Row],[81 (29JUN1985 00:00:00)-Water Temperature (C)]]*OO[[#This Row],[23]]</f>
        <v>6.6181546304512492E-2</v>
      </c>
      <c r="Z267" s="10">
        <f>3/24000000*OO[[#This Row],[82 (29JUN1985 03:00:00)-Water Temperature (C)]]*OO[[#This Row],[24]]</f>
        <v>3.9955183140600002E-2</v>
      </c>
      <c r="AA267" s="10">
        <f>3/24000000*OO[[#This Row],[83 (29JUN1985 06:00:00)-Water Temperature (C)]]*OO[[#This Row],[25]]</f>
        <v>1.619841430573625E-2</v>
      </c>
      <c r="AB267" s="10">
        <f>3/24000000*OO[[#This Row],[84 (29JUN1985 09:00:00)-Water Temperature (C)]]*OO[[#This Row],[26]]</f>
        <v>4.7705474250224998E-3</v>
      </c>
      <c r="AC267" s="10">
        <f>3/24000000*OO[[#This Row],[85 (29JUN1985 12:00:00)-Water Temperature (C)]]*OO[[#This Row],[27]]</f>
        <v>1.065010003855875E-3</v>
      </c>
      <c r="AD267" s="10">
        <f>3/24000000*OO[[#This Row],[86 (29JUN1985 15:00:00)-Water Temperature (C)]]*OO[[#This Row],[28]]</f>
        <v>2.1939256892063749E-4</v>
      </c>
      <c r="AE267" s="10">
        <f>3/24000000*OO[[#This Row],[88 (29JUN1985 21:00:00)-Water Temperature (C)]]*OO[[#This Row],[30]]</f>
        <v>4.3336403223749996E-5</v>
      </c>
      <c r="AF267" s="10">
        <f>3/24000000*OO[[#This Row],[88 (29JUN1985 21:00:00)-Water Temperature (C)]]*OO[[#This Row],[30]]</f>
        <v>4.3336403223749996E-5</v>
      </c>
      <c r="AG267" s="10">
        <f>3/24000000*OO[[#This Row],[89 (30JUN1985 00:00:00)-Water Temperature (C)]]*OO[[#This Row],[31]]</f>
        <v>3.7208237775100004E-5</v>
      </c>
      <c r="AH267" s="10">
        <f>3/24000000*OO[[#This Row],[90 (30JUN1985 03:00:00)-Water Temperature (C)]]*OO[[#This Row],[32]]</f>
        <v>3.4253019082125005E-5</v>
      </c>
      <c r="AI267" s="10">
        <f>3/24000000*OO[[#This Row],[91 (30JUN1985 06:00:00)-Water Temperature (C)]]*OO[[#This Row],[33]]</f>
        <v>3.2280252884987496E-5</v>
      </c>
      <c r="AJ267" s="10">
        <f>3/24000000*OO[[#This Row],[92 (30JUN1985 09:00:00)-Water Temperature (C)]]*OO[[#This Row],[34]]</f>
        <v>3.1443875665350002E-5</v>
      </c>
      <c r="AK267" s="10">
        <f>3/24000000*OO[[#This Row],[93 (30JUN1985 12:00:00)-Water Temperature (C)]]*OO[[#This Row],[35]]</f>
        <v>3.0239504418649997E-5</v>
      </c>
      <c r="AL267" s="10">
        <f>3/24000000*OO[[#This Row],[94 (30JUN1985 15:00:00)-Water Temperature (C)]]*OO[[#This Row],[36]]</f>
        <v>2.88326565462E-5</v>
      </c>
      <c r="AM267" s="10">
        <f>3/24000000*OO[[#This Row],[95 (30JUN1985 18:00:00)-Water Temperature (C)]]*OO[[#This Row],[37]]</f>
        <v>2.7560700194850001E-5</v>
      </c>
      <c r="AN267" s="10">
        <f>3/24000000*OO[[#This Row],[96 (30JUN1985 21:00:00)-Water Temperature (C)]]*OO[[#This Row],[38]]</f>
        <v>2.6044768071000003E-5</v>
      </c>
      <c r="AO267" s="10">
        <f>3/24000000*OO[[#This Row],[97 (01JUL1985 00:00:00)-Water Temperature (C)]]*OO[[#This Row],[39]]</f>
        <v>2.4796535664375E-5</v>
      </c>
      <c r="AP267" s="10">
        <f>3/24000000*OO[[#This Row],[98 (01JUL1985 03:00:00)-Water Temperature (C)]]*OO[[#This Row],[40]]</f>
        <v>2.4636038460899998E-5</v>
      </c>
      <c r="AQ267" s="10">
        <f>3/24000000*OO[[#This Row],[99 (01JUL1985 06:00:00)-Water Temperature (C)]]*OO[[#This Row],[41]]</f>
        <v>2.5170892223587494E-5</v>
      </c>
      <c r="AR267" s="10">
        <f>3/24000000*OO[[#This Row],[100 (01JUL1985 09:00:00)-Water Temperature (C)]]*OO[[#This Row],[42]]</f>
        <v>2.649597955905E-5</v>
      </c>
      <c r="AS267" s="10">
        <f>3/24000000*OO[[#This Row],[101 (01JUL1985 12:00:00)-Water Temperature (C)]]*OO[[#This Row],[43]]</f>
        <v>2.7410713902400002E-5</v>
      </c>
      <c r="AT267" s="10">
        <f>3/24000000*OO[[#This Row],[102 (01JUL1985 15:00:00)-Water Temperature (C)]]*OO[[#This Row],[44]]</f>
        <v>2.7370450125199996E-5</v>
      </c>
      <c r="AU267" s="10">
        <f>3/24000000*OO[[#This Row],[103 (01JUL1985 18:00:00)-Water Temperature (C)]]*OO[[#This Row],[45]]</f>
        <v>2.65920091313375E-5</v>
      </c>
      <c r="AV267" s="10">
        <f>3/24000000*OO[[#This Row],[104 (01JUL1985 21:00:00)-Water Temperature (C)]]*OO[[#This Row],[46]]</f>
        <v>2.47912382517825E-5</v>
      </c>
      <c r="AW267" s="10">
        <f>3/24000000*OO[[#This Row],[105 (02JUL1985 00:00:00)-Water Temperature (C)]]*OO[[#This Row],[47]]</f>
        <v>2.251432471393875E-5</v>
      </c>
      <c r="AX267" s="10">
        <f>3/24000000*OO[[#This Row],[106 (02JUL1985 03:00:00)-Water Temperature (C)]]*OO[[#This Row],[48]]</f>
        <v>2.0377467558268749E-5</v>
      </c>
      <c r="AY267" s="10">
        <f>3/24000000*OO[[#This Row],[107 (02JUL1985 06:00:00)-Water Temperature (C)]]*OO[[#This Row],[49]]</f>
        <v>1.8552163763399998E-5</v>
      </c>
      <c r="AZ267" s="10">
        <f>3/24000000*OO[[#This Row],[108 (02JUL1985 09:00:00)-Water Temperature (C)]]*OO[[#This Row],[50]]</f>
        <v>1.7110402343368749E-5</v>
      </c>
      <c r="BA267" s="10">
        <f>3/24000000*OO[[#This Row],[109 (02JUL1985 12:00:00)-Water Temperature (C)]]*OO[[#This Row],[51]]</f>
        <v>1.6230069292719998E-5</v>
      </c>
      <c r="BB267" s="10">
        <f>3/24000000*OO[[#This Row],[110 (02JUL1985 15:00:00)-Water Temperature (C)]]*OO[[#This Row],[52]]</f>
        <v>1.5285798366464996E-5</v>
      </c>
      <c r="BC267" s="10">
        <f>3/24000000*OO[[#This Row],[111 (02JUL1985 18:00:00)-Water Temperature (C)]]*OO[[#This Row],[53]]</f>
        <v>1.4252284027916251E-5</v>
      </c>
      <c r="BD267" s="10">
        <f>3/24000000*OO[[#This Row],[112 (02JUL1985 21:00:00)-Water Temperature (C)]]*OO[[#This Row],[54]]</f>
        <v>1.2973175817384998E-5</v>
      </c>
      <c r="BE267" s="10">
        <f>3/24000000*OO[[#This Row],[113 (03JUL1985 00:00:00)-Water Temperature (C)]]*OO[[#This Row],[55]]</f>
        <v>1.1717362709755E-5</v>
      </c>
      <c r="BF267" s="10">
        <f>3/24000000*OO[[#This Row],[114 (03JUL1985 03:00:00)-Water Temperature (C)]]*OO[[#This Row],[56]]</f>
        <v>1.0490648573639998E-5</v>
      </c>
      <c r="BG267" s="10">
        <f>3/24000000*OO[[#This Row],[115 (03JUL1985 06:00:00)-Water Temperature (C)]]*OO[[#This Row],[57]]</f>
        <v>9.3677013345749982E-6</v>
      </c>
      <c r="BH267" s="10">
        <f>3/24000000*OO[[#This Row],[116 (03JUL1985 09:00:00)-Water Temperature (C)]]*OO[[#This Row],[58]]</f>
        <v>8.4915279616525009E-6</v>
      </c>
      <c r="BI267" s="10">
        <f>3/24000000*OO[[#This Row],[117 (03JUL1985 12:00:00)-Water Temperature (C)]]*OO[[#This Row],[59]]</f>
        <v>7.9355661281400008E-6</v>
      </c>
      <c r="BJ267" s="10">
        <f>3/24000000*OO[[#This Row],[118 (03JUL1985 15:00:00)-Water Temperature (C)]]*OO[[#This Row],[60]]</f>
        <v>7.4751154416962495E-6</v>
      </c>
      <c r="BK267" s="10">
        <f>3/24000000*OO[[#This Row],[119 (03JUL1985 18:00:00)-Water Temperature (C)]]*OO[[#This Row],[61]]</f>
        <v>7.0539823786999998E-6</v>
      </c>
      <c r="BL267" s="10">
        <f>3/24000000*OO[[#This Row],[120 (03JUL1985 21:00:00)-Water Temperature (C)]]*OO[[#This Row],[62]]</f>
        <v>6.4328725476999994E-6</v>
      </c>
      <c r="BM267" s="10">
        <f>3/24000000*OO[[#This Row],[121 (04JUL1985 00:00:00)-Water Temperature (C)]]*OO[[#This Row],[63]]</f>
        <v>5.7360046135175002E-6</v>
      </c>
      <c r="BN267" s="10">
        <f>3/24000000*OO[[#This Row],[122 (04JUL1985 03:00:00)-Water Temperature (C)]]*OO[[#This Row],[64]]</f>
        <v>5.0581009066499991E-6</v>
      </c>
      <c r="BO267" s="10">
        <f>3/24000000*OO[[#This Row],[123 (04JUL1985 06:00:00)-Water Temperature (C)]]*OO[[#This Row],[65]]</f>
        <v>4.4217477521524998E-6</v>
      </c>
      <c r="BP267" s="10">
        <f>3/24000000*OO[[#This Row],[124 (04JUL1985 09:00:00)-Water Temperature (C)]]*OO[[#This Row],[66]]</f>
        <v>3.9575028104500003E-6</v>
      </c>
      <c r="BQ267" s="10">
        <f>3/24000000*OO[[#This Row],[125 (04JUL1985 12:00:00)-Water Temperature (C)]]*OO[[#This Row],[67]]</f>
        <v>3.5496223514587502E-6</v>
      </c>
      <c r="BR267" s="10">
        <f>3/24000000*OO[[#This Row],[126 (04JUL1985 15:00:00)-Water Temperature (C)]]*OO[[#This Row],[68]]</f>
        <v>3.1525151237599997E-6</v>
      </c>
      <c r="BS267" s="10">
        <f>3/24000000*OO[[#This Row],[127 (04JUL1985 18:00:00)-Water Temperature (C)]]*OO[[#This Row],[69]]</f>
        <v>2.7834668932550003E-6</v>
      </c>
      <c r="BT267" s="10">
        <f>3/24000000*OO[[#This Row],[128 (04JUL1985 21:00:00)-Water Temperature (C)]]*OO[[#This Row],[70]]</f>
        <v>2.3639072552549998E-6</v>
      </c>
      <c r="BU267" s="10">
        <f>3/24000000*OO[[#This Row],[129 (05JUL1985 00:00:00)-Water Temperature (C)]]*OO[[#This Row],[71]]</f>
        <v>1.9121026731829999E-6</v>
      </c>
      <c r="BV267" s="10">
        <f>3/24000000*OO[[#This Row],[130 (05JUL1985 03:00:00)-Water Temperature (C)]]*OO[[#This Row],[72]]</f>
        <v>1.5155041825350001E-6</v>
      </c>
      <c r="BW267" s="10">
        <f>3/24000000*OO[[#This Row],[131 (05JUL1985 06:00:00)-Water Temperature (C)]]*OO[[#This Row],[73]]</f>
        <v>1.2071042444955001E-6</v>
      </c>
      <c r="BX267" s="10">
        <f>3/24000000*OO[[#This Row],[132 (05JUL1985 09:00:00)-Water Temperature (C)]]*OO[[#This Row],[74]]</f>
        <v>1.0206860386199999E-6</v>
      </c>
      <c r="BY267" s="10">
        <f>3/24000000*OO[[#This Row],[133 (05JUL1985 12:00:00)-Water Temperature (C)]]*OO[[#This Row],[75]]</f>
        <v>9.0280448682749998E-7</v>
      </c>
      <c r="BZ267" s="10">
        <f>3/24000000*OO[[#This Row],[134 (05JUL1985 15:00:00)-Water Temperature (C)]]*OO[[#This Row],[76]]</f>
        <v>8.2767587351750004E-7</v>
      </c>
      <c r="CA267" s="10">
        <f>3/24000000*OO[[#This Row],[135 (05JUL1985 18:00:00)-Water Temperature (C)]]*OO[[#This Row],[77]]</f>
        <v>7.7189723991737502E-7</v>
      </c>
      <c r="CB267" s="10">
        <f>3/24000000*OO[[#This Row],[136 (05JUL1985 21:00:00)-Water Temperature (C)]]*OO[[#This Row],[78]]</f>
        <v>7.0615512394099988E-7</v>
      </c>
      <c r="CC267" s="10">
        <f>3/24000000*OO[[#This Row],[137 (06JUL1985 00:00:00)-Water Temperature (C)]]*OO[[#This Row],[79]]</f>
        <v>6.3345687201400007E-7</v>
      </c>
      <c r="CD267" s="10">
        <f>3/24000000*OO[[#This Row],[138 (06JUL1985 03:00:00)-Water Temperature (C)]]*OO[[#This Row],[80]]</f>
        <v>5.6691497833499999E-7</v>
      </c>
      <c r="CE267" s="10">
        <f>3/24000000*OO[[#This Row],[139 (06JUL1985 06:00:00)-Water Temperature (C)]]*OO[[#This Row],[81]]</f>
        <v>5.1204939439612497E-7</v>
      </c>
      <c r="CF267" s="10">
        <f>3/24000000*OO[[#This Row],[140 (06JUL1985 09:00:00)-Water Temperature (C)]]*OO[[#This Row],[82]]</f>
        <v>4.8586832255200009E-7</v>
      </c>
      <c r="CG267" s="10">
        <f>3/24000000*OO[[#This Row],[141 (06JUL1985 12:00:00)-Water Temperature (C)]]*OO[[#This Row],[83]]</f>
        <v>4.72163122334375E-7</v>
      </c>
      <c r="CH267" s="10">
        <f>3/24000000*OO[[#This Row],[142 (06JUL1985 15:00:00)-Water Temperature (C)]]*OO[[#This Row],[84]]</f>
        <v>4.6660635617175005E-7</v>
      </c>
      <c r="CI267" s="10">
        <f>3/24000000*OO[[#This Row],[143 (06JUL1985 18:00:00)-Water Temperature (C)]]*OO[[#This Row],[85]]</f>
        <v>4.6005459758175E-7</v>
      </c>
      <c r="CJ267" s="10">
        <f>3/24000000*OO[[#This Row],[144 (06JUL1985 21:00:00)-Water Temperature (C)]]*OO[[#This Row],[86]]</f>
        <v>4.4214987277374997E-7</v>
      </c>
      <c r="CK267" s="10">
        <f>3/24000000*OO[[#This Row],[145 (07JUL1985 00:00:00)-Water Temperature (C)]]*OO[[#This Row],[87]]</f>
        <v>4.1422614712425002E-7</v>
      </c>
      <c r="CL267" s="10">
        <f>3/24000000*OO[[#This Row],[146 (07JUL1985 03:00:00)-Water Temperature (C)]]*OO[[#This Row],[88]]</f>
        <v>3.85373094554125E-7</v>
      </c>
      <c r="CM267" s="10">
        <f>3/24000000*OO[[#This Row],[147 (07JUL1985 06:00:00)-Water Temperature (C)]]*OO[[#This Row],[89]]</f>
        <v>3.5967217205974995E-7</v>
      </c>
      <c r="CN267" s="10">
        <f>3/24000000*OO[[#This Row],[148 (07JUL1985 09:00:00)-Water Temperature (C)]]*OO[[#This Row],[90]]</f>
        <v>3.4732825120125003E-7</v>
      </c>
      <c r="CO267" s="10">
        <f>3/24000000*OO[[#This Row],[149 (07JUL1985 12:00:00)-Water Temperature (C)]]*OO[[#This Row],[91]]</f>
        <v>3.3372087797474996E-7</v>
      </c>
      <c r="CP267" s="10">
        <f>3/24000000*OO[[#This Row],[150 (07JUL1985 15:00:00)-Water Temperature (C)]]*OO[[#This Row],[92]]</f>
        <v>3.32538328508375E-7</v>
      </c>
      <c r="CQ267" s="10">
        <f>3/24000000*OO[[#This Row],[151 (07JUL1985 18:00:00)-Water Temperature (C)]]*OO[[#This Row],[93]]</f>
        <v>3.3283007395199991E-7</v>
      </c>
      <c r="CR267" s="10">
        <f>3/24000000*OO[[#This Row],[152 (07JUL1985 21:00:00)-Water Temperature (C)]]*OO[[#This Row],[94]]</f>
        <v>3.2750491088700005E-7</v>
      </c>
      <c r="CS267" s="10">
        <f>3/24000000*OO[[#This Row],[153 (08JUL1985 00:00:00)-Water Temperature (C)]]*OO[[#This Row],[95]]</f>
        <v>3.1499000840199995E-7</v>
      </c>
      <c r="CT267" s="10">
        <f>3/24000000*OO[[#This Row],[154 (08JUL1985 03:00:00)-Water Temperature (C)]]*OO[[#This Row],[96]]</f>
        <v>2.9831668678712499E-7</v>
      </c>
      <c r="CU267" s="10">
        <f>3/24000000*OO[[#This Row],[155 (08JUL1985 06:00:00)-Water Temperature (C)]]*OO[[#This Row],[97]]</f>
        <v>2.8335932013374998E-7</v>
      </c>
      <c r="CV267" s="10">
        <f>3/24000000*OO[[#This Row],[156 (08JUL1985 09:00:00)-Water Temperature (C)]]*OO[[#This Row],[98]]</f>
        <v>2.7969253837774999E-7</v>
      </c>
      <c r="CW267" s="10">
        <f>3/24000000*OO[[#This Row],[157 (08JUL1985 12:00:00)-Water Temperature (C)]]*OO[[#This Row],[99]]</f>
        <v>2.8082205029124997E-7</v>
      </c>
    </row>
    <row r="268" spans="1:101" x14ac:dyDescent="0.35">
      <c r="A268" t="s">
        <v>274</v>
      </c>
      <c r="B268">
        <v>926.64689999999996</v>
      </c>
      <c r="C268" s="10">
        <f>3/24*OO[[#This Row],[59 (26JUN1985 06:00:00)-Water Temperature (C)]]*OO[[#This Row],[1]]/SUM(OO[1])</f>
        <v>0</v>
      </c>
      <c r="D268" s="10">
        <f>3/24*OO[[#This Row],[60 (26JUN1985 09:00:00)-Water Temperature (C)]]*OO[[#This Row],[2]]/SUM(OO[2])</f>
        <v>0</v>
      </c>
      <c r="E268" s="10">
        <f>3/24*OO[[#This Row],[61 (26JUN1985 12:00:00)-Water Temperature (C)]]*OO[[#This Row],[3]]/SUM(OO[3])</f>
        <v>0</v>
      </c>
      <c r="F268" s="10">
        <f>3/24*OO[[#This Row],[62 (26JUN1985 15:00:00)-Water Temperature (C)]]*OO[[#This Row],[4]]/SUM(OO[4])</f>
        <v>0</v>
      </c>
      <c r="G268" s="10">
        <f>3/24*OO[[#This Row],[63 (26JUN1985 18:00:00)-Water Temperature (C)]]*OO[[#This Row],[5]]/SUM(OO[5])</f>
        <v>0</v>
      </c>
      <c r="H268" s="10">
        <f>3/24*OO[[#This Row],[64 (26JUN1985 21:00:00)-Water Temperature (C)]]*OO[[#This Row],[6]]/SUM(OO[6])</f>
        <v>0</v>
      </c>
      <c r="I268" s="10">
        <f>3/24*OO[[#This Row],[65 (27JUN1985 00:00:00)-Water Temperature (C)]]*OO[[#This Row],[7]]/SUM(OO[7])</f>
        <v>0</v>
      </c>
      <c r="J268" s="10">
        <f>3/24*OO[[#This Row],[66 (27JUN1985 03:00:00)-Water Temperature (C)]]*OO[[#This Row],[8]]/SUM(OO[8])</f>
        <v>0</v>
      </c>
      <c r="K268" s="10">
        <f>3/24*OO[[#This Row],[67 (27JUN1985 06:00:00)-Water Temperature (C)]]*OO[[#This Row],[9]]/SUM(OO[9])</f>
        <v>0</v>
      </c>
      <c r="L268" s="10">
        <f>3/24*OO[[#This Row],[68 (27JUN1985 09:00:00)-Water Temperature (C)]]*OO[[#This Row],[10]]/SUM(OO[10])</f>
        <v>0</v>
      </c>
      <c r="M268" s="10">
        <f>3/24*OO[[#This Row],[69 (27JUN1985 12:00:00)-Water Temperature (C)]]*OO[[#This Row],[11]]/SUM(OO[11])</f>
        <v>0</v>
      </c>
      <c r="N268" s="10">
        <f>3/24*OO[[#This Row],[70 (27JUN1985 15:00:00)-Water Temperature (C)]]*OO[[#This Row],[12]]/SUM(OO[12])</f>
        <v>0</v>
      </c>
      <c r="O268" s="10">
        <f>3/24*OO[[#This Row],[71 (27JUN1985 18:00:00)-Water Temperature (C)]]*OO[[#This Row],[13]]/SUM(OO[13])</f>
        <v>0</v>
      </c>
      <c r="P268" s="10">
        <f>3/24*OO[[#This Row],[72 (27JUN1985 21:00:00)-Water Temperature (C)]]*OO[[#This Row],[14]]/SUM(OO[14])</f>
        <v>8.4445365720978584E-21</v>
      </c>
      <c r="Q268" s="10">
        <f>3/24*OO[[#This Row],[73 (28JUN1985 00:00:00)-Water Temperature (C)]]*OO[[#This Row],[15]]/SUM(OO[15])</f>
        <v>7.9961624050227761E-13</v>
      </c>
      <c r="R268" s="10">
        <f>3/24*OO[[#This Row],[74 (28JUN1985 03:00:00)-Water Temperature (C)]]*OO[[#This Row],[16]]/SUM(OO[16])</f>
        <v>4.0009897322250076E-9</v>
      </c>
      <c r="S268" s="10">
        <f>3/24*OO[[#This Row],[75 (28JUN1985 06:00:00)-Water Temperature (C)]]*OO[[#This Row],[17]]/SUM(OO[17])</f>
        <v>1.2353129326467738E-6</v>
      </c>
      <c r="T268" s="10">
        <f>3/24*OO[[#This Row],[76 (28JUN1985 09:00:00)-Water Temperature (C)]]*OO[[#This Row],[18]]/SUM(OO[18])</f>
        <v>7.8059397328075246E-5</v>
      </c>
      <c r="U268" s="10">
        <f>3/24*OO[[#This Row],[77 (28JUN1985 12:00:00)-Water Temperature (C)]]*OO[[#This Row],[19]]/SUM(OO[19])</f>
        <v>1.493971673714851E-3</v>
      </c>
      <c r="V268" s="10">
        <f>3/24000000*OO[[#This Row],[78 (28JUN1985 15:00:00)-Water Temperature (C)]]*OO[[#This Row],[20]]</f>
        <v>1.1140705663282499E-2</v>
      </c>
      <c r="W268" s="10">
        <f>3/24000000*OO[[#This Row],[79 (28JUN1985 18:00:00)-Water Temperature (C)]]*OO[[#This Row],[21]]</f>
        <v>3.7767382771200002E-2</v>
      </c>
      <c r="X268" s="10">
        <f>3/24000000*OO[[#This Row],[80 (28JUN1985 21:00:00)-Water Temperature (C)]]*OO[[#This Row],[22]]</f>
        <v>6.6220880710074995E-2</v>
      </c>
      <c r="Y268" s="10">
        <f>3/24000000*OO[[#This Row],[81 (29JUN1985 00:00:00)-Water Temperature (C)]]*OO[[#This Row],[23]]</f>
        <v>6.7100763961312496E-2</v>
      </c>
      <c r="Z268" s="10">
        <f>3/24000000*OO[[#This Row],[82 (29JUN1985 03:00:00)-Water Temperature (C)]]*OO[[#This Row],[24]]</f>
        <v>4.2534617535599999E-2</v>
      </c>
      <c r="AA268" s="10">
        <f>3/24000000*OO[[#This Row],[83 (29JUN1985 06:00:00)-Water Temperature (C)]]*OO[[#This Row],[25]]</f>
        <v>1.8017637210527498E-2</v>
      </c>
      <c r="AB268" s="10">
        <f>3/24000000*OO[[#This Row],[84 (29JUN1985 09:00:00)-Water Temperature (C)]]*OO[[#This Row],[26]]</f>
        <v>5.5183603216049995E-3</v>
      </c>
      <c r="AC268" s="10">
        <f>3/24000000*OO[[#This Row],[85 (29JUN1985 12:00:00)-Water Temperature (C)]]*OO[[#This Row],[27]]</f>
        <v>1.2666905980850001E-3</v>
      </c>
      <c r="AD268" s="10">
        <f>3/24000000*OO[[#This Row],[86 (29JUN1985 15:00:00)-Water Temperature (C)]]*OO[[#This Row],[28]]</f>
        <v>2.5932465666475004E-4</v>
      </c>
      <c r="AE268" s="10">
        <f>3/24000000*OO[[#This Row],[88 (29JUN1985 21:00:00)-Water Temperature (C)]]*OO[[#This Row],[30]]</f>
        <v>4.3966540920049995E-5</v>
      </c>
      <c r="AF268" s="10">
        <f>3/24000000*OO[[#This Row],[88 (29JUN1985 21:00:00)-Water Temperature (C)]]*OO[[#This Row],[30]]</f>
        <v>4.3966540920049995E-5</v>
      </c>
      <c r="AG268" s="10">
        <f>3/24000000*OO[[#This Row],[89 (30JUN1985 00:00:00)-Water Temperature (C)]]*OO[[#This Row],[31]]</f>
        <v>3.7020977688337503E-5</v>
      </c>
      <c r="AH268" s="10">
        <f>3/24000000*OO[[#This Row],[90 (30JUN1985 03:00:00)-Water Temperature (C)]]*OO[[#This Row],[32]]</f>
        <v>3.3927132609199997E-5</v>
      </c>
      <c r="AI268" s="10">
        <f>3/24000000*OO[[#This Row],[91 (30JUN1985 06:00:00)-Water Temperature (C)]]*OO[[#This Row],[33]]</f>
        <v>3.19564775289875E-5</v>
      </c>
      <c r="AJ268" s="10">
        <f>3/24000000*OO[[#This Row],[92 (30JUN1985 09:00:00)-Water Temperature (C)]]*OO[[#This Row],[34]]</f>
        <v>3.11525008433625E-5</v>
      </c>
      <c r="AK268" s="10">
        <f>3/24000000*OO[[#This Row],[93 (30JUN1985 12:00:00)-Water Temperature (C)]]*OO[[#This Row],[35]]</f>
        <v>2.9968028387049999E-5</v>
      </c>
      <c r="AL268" s="10">
        <f>3/24000000*OO[[#This Row],[94 (30JUN1985 15:00:00)-Water Temperature (C)]]*OO[[#This Row],[36]]</f>
        <v>2.8580175599175003E-5</v>
      </c>
      <c r="AM268" s="10">
        <f>3/24000000*OO[[#This Row],[95 (30JUN1985 18:00:00)-Water Temperature (C)]]*OO[[#This Row],[37]]</f>
        <v>2.7287309744749999E-5</v>
      </c>
      <c r="AN268" s="10">
        <f>3/24000000*OO[[#This Row],[96 (30JUN1985 21:00:00)-Water Temperature (C)]]*OO[[#This Row],[38]]</f>
        <v>2.5674377702199996E-5</v>
      </c>
      <c r="AO268" s="10">
        <f>3/24000000*OO[[#This Row],[97 (01JUL1985 00:00:00)-Water Temperature (C)]]*OO[[#This Row],[39]]</f>
        <v>2.4295954202099998E-5</v>
      </c>
      <c r="AP268" s="10">
        <f>3/24000000*OO[[#This Row],[98 (01JUL1985 03:00:00)-Water Temperature (C)]]*OO[[#This Row],[40]]</f>
        <v>2.4002330531549998E-5</v>
      </c>
      <c r="AQ268" s="10">
        <f>3/24000000*OO[[#This Row],[99 (01JUL1985 06:00:00)-Water Temperature (C)]]*OO[[#This Row],[41]]</f>
        <v>2.4480366248799998E-5</v>
      </c>
      <c r="AR268" s="10">
        <f>3/24000000*OO[[#This Row],[100 (01JUL1985 09:00:00)-Water Temperature (C)]]*OO[[#This Row],[42]]</f>
        <v>2.5791669843850002E-5</v>
      </c>
      <c r="AS268" s="10">
        <f>3/24000000*OO[[#This Row],[101 (01JUL1985 12:00:00)-Water Temperature (C)]]*OO[[#This Row],[43]]</f>
        <v>2.6736150100500002E-5</v>
      </c>
      <c r="AT268" s="10">
        <f>3/24000000*OO[[#This Row],[102 (01JUL1985 15:00:00)-Water Temperature (C)]]*OO[[#This Row],[44]]</f>
        <v>2.6757031949374998E-5</v>
      </c>
      <c r="AU268" s="10">
        <f>3/24000000*OO[[#This Row],[103 (01JUL1985 18:00:00)-Water Temperature (C)]]*OO[[#This Row],[45]]</f>
        <v>2.6026076768924999E-5</v>
      </c>
      <c r="AV268" s="10">
        <f>3/24000000*OO[[#This Row],[104 (01JUL1985 21:00:00)-Water Temperature (C)]]*OO[[#This Row],[46]]</f>
        <v>2.4267529288897497E-5</v>
      </c>
      <c r="AW268" s="10">
        <f>3/24000000*OO[[#This Row],[105 (02JUL1985 00:00:00)-Water Temperature (C)]]*OO[[#This Row],[47]]</f>
        <v>2.2029763400737497E-5</v>
      </c>
      <c r="AX268" s="10">
        <f>3/24000000*OO[[#This Row],[106 (02JUL1985 03:00:00)-Water Temperature (C)]]*OO[[#This Row],[48]]</f>
        <v>1.9915808928936248E-5</v>
      </c>
      <c r="AY268" s="10">
        <f>3/24000000*OO[[#This Row],[107 (02JUL1985 06:00:00)-Water Temperature (C)]]*OO[[#This Row],[49]]</f>
        <v>1.8099861854718751E-5</v>
      </c>
      <c r="AZ268" s="10">
        <f>3/24000000*OO[[#This Row],[108 (02JUL1985 09:00:00)-Water Temperature (C)]]*OO[[#This Row],[50]]</f>
        <v>1.6659402308841247E-5</v>
      </c>
      <c r="BA268" s="10">
        <f>3/24000000*OO[[#This Row],[109 (02JUL1985 12:00:00)-Water Temperature (C)]]*OO[[#This Row],[51]]</f>
        <v>1.5766811229779997E-5</v>
      </c>
      <c r="BB268" s="10">
        <f>3/24000000*OO[[#This Row],[110 (02JUL1985 15:00:00)-Water Temperature (C)]]*OO[[#This Row],[52]]</f>
        <v>1.4827975539585E-5</v>
      </c>
      <c r="BC268" s="10">
        <f>3/24000000*OO[[#This Row],[111 (02JUL1985 18:00:00)-Water Temperature (C)]]*OO[[#This Row],[53]]</f>
        <v>1.3801144301275001E-5</v>
      </c>
      <c r="BD268" s="10">
        <f>3/24000000*OO[[#This Row],[112 (02JUL1985 21:00:00)-Water Temperature (C)]]*OO[[#This Row],[54]]</f>
        <v>1.25519279557175E-5</v>
      </c>
      <c r="BE268" s="10">
        <f>3/24000000*OO[[#This Row],[113 (03JUL1985 00:00:00)-Water Temperature (C)]]*OO[[#This Row],[55]]</f>
        <v>1.1323382857762501E-5</v>
      </c>
      <c r="BF268" s="10">
        <f>3/24000000*OO[[#This Row],[114 (03JUL1985 03:00:00)-Water Temperature (C)]]*OO[[#This Row],[56]]</f>
        <v>1.0122581231621251E-5</v>
      </c>
      <c r="BG268" s="10">
        <f>3/24000000*OO[[#This Row],[115 (03JUL1985 06:00:00)-Water Temperature (C)]]*OO[[#This Row],[57]]</f>
        <v>9.0291084830399995E-6</v>
      </c>
      <c r="BH268" s="10">
        <f>3/24000000*OO[[#This Row],[116 (03JUL1985 09:00:00)-Water Temperature (C)]]*OO[[#This Row],[58]]</f>
        <v>8.1728224856199985E-6</v>
      </c>
      <c r="BI268" s="10">
        <f>3/24000000*OO[[#This Row],[117 (03JUL1985 12:00:00)-Water Temperature (C)]]*OO[[#This Row],[59]]</f>
        <v>7.6264920609124986E-6</v>
      </c>
      <c r="BJ268" s="10">
        <f>3/24000000*OO[[#This Row],[118 (03JUL1985 15:00:00)-Water Temperature (C)]]*OO[[#This Row],[60]]</f>
        <v>7.1761365855E-6</v>
      </c>
      <c r="BK268" s="10">
        <f>3/24000000*OO[[#This Row],[119 (03JUL1985 18:00:00)-Water Temperature (C)]]*OO[[#This Row],[61]]</f>
        <v>6.7704232604274998E-6</v>
      </c>
      <c r="BL268" s="10">
        <f>3/24000000*OO[[#This Row],[120 (03JUL1985 21:00:00)-Water Temperature (C)]]*OO[[#This Row],[62]]</f>
        <v>6.1768312742900008E-6</v>
      </c>
      <c r="BM268" s="10">
        <f>3/24000000*OO[[#This Row],[121 (04JUL1985 00:00:00)-Water Temperature (C)]]*OO[[#This Row],[63]]</f>
        <v>5.5150648280812498E-6</v>
      </c>
      <c r="BN268" s="10">
        <f>3/24000000*OO[[#This Row],[122 (04JUL1985 03:00:00)-Water Temperature (C)]]*OO[[#This Row],[64]]</f>
        <v>4.8701162287199994E-6</v>
      </c>
      <c r="BO268" s="10">
        <f>3/24000000*OO[[#This Row],[123 (04JUL1985 06:00:00)-Water Temperature (C)]]*OO[[#This Row],[65]]</f>
        <v>4.2618473339399991E-6</v>
      </c>
      <c r="BP268" s="10">
        <f>3/24000000*OO[[#This Row],[124 (04JUL1985 09:00:00)-Water Temperature (C)]]*OO[[#This Row],[66]]</f>
        <v>3.8188609376999991E-6</v>
      </c>
      <c r="BQ268" s="10">
        <f>3/24000000*OO[[#This Row],[125 (04JUL1985 12:00:00)-Water Temperature (C)]]*OO[[#This Row],[67]]</f>
        <v>3.4252084047487494E-6</v>
      </c>
      <c r="BR268" s="10">
        <f>3/24000000*OO[[#This Row],[126 (04JUL1985 15:00:00)-Water Temperature (C)]]*OO[[#This Row],[68]]</f>
        <v>3.0446388815699998E-6</v>
      </c>
      <c r="BS268" s="10">
        <f>3/24000000*OO[[#This Row],[127 (04JUL1985 18:00:00)-Water Temperature (C)]]*OO[[#This Row],[69]]</f>
        <v>2.6948479469625001E-6</v>
      </c>
      <c r="BT268" s="10">
        <f>3/24000000*OO[[#This Row],[128 (04JUL1985 21:00:00)-Water Temperature (C)]]*OO[[#This Row],[70]]</f>
        <v>2.294358015855E-6</v>
      </c>
      <c r="BU268" s="10">
        <f>3/24000000*OO[[#This Row],[129 (05JUL1985 00:00:00)-Water Temperature (C)]]*OO[[#This Row],[71]]</f>
        <v>1.8612863719132496E-6</v>
      </c>
      <c r="BV268" s="10">
        <f>3/24000000*OO[[#This Row],[130 (05JUL1985 03:00:00)-Water Temperature (C)]]*OO[[#This Row],[72]]</f>
        <v>1.4781432595279999E-6</v>
      </c>
      <c r="BW268" s="10">
        <f>3/24000000*OO[[#This Row],[131 (05JUL1985 06:00:00)-Water Temperature (C)]]*OO[[#This Row],[73]]</f>
        <v>1.176652323244E-6</v>
      </c>
      <c r="BX268" s="10">
        <f>3/24000000*OO[[#This Row],[132 (05JUL1985 09:00:00)-Water Temperature (C)]]*OO[[#This Row],[74]]</f>
        <v>9.9205975947374979E-7</v>
      </c>
      <c r="BY268" s="10">
        <f>3/24000000*OO[[#This Row],[133 (05JUL1985 12:00:00)-Water Temperature (C)]]*OO[[#This Row],[75]]</f>
        <v>8.7326780879249988E-7</v>
      </c>
      <c r="BZ268" s="10">
        <f>3/24000000*OO[[#This Row],[134 (05JUL1985 15:00:00)-Water Temperature (C)]]*OO[[#This Row],[76]]</f>
        <v>7.9712324937649991E-7</v>
      </c>
      <c r="CA268" s="10">
        <f>3/24000000*OO[[#This Row],[135 (05JUL1985 18:00:00)-Water Temperature (C)]]*OO[[#This Row],[77]]</f>
        <v>7.411633144857499E-7</v>
      </c>
      <c r="CB268" s="10">
        <f>3/24000000*OO[[#This Row],[136 (05JUL1985 21:00:00)-Water Temperature (C)]]*OO[[#This Row],[78]]</f>
        <v>6.7658327475337493E-7</v>
      </c>
      <c r="CC268" s="10">
        <f>3/24000000*OO[[#This Row],[137 (06JUL1985 00:00:00)-Water Temperature (C)]]*OO[[#This Row],[79]]</f>
        <v>6.0684665673749994E-7</v>
      </c>
      <c r="CD268" s="10">
        <f>3/24000000*OO[[#This Row],[138 (06JUL1985 03:00:00)-Water Temperature (C)]]*OO[[#This Row],[80]]</f>
        <v>5.4325779609000006E-7</v>
      </c>
      <c r="CE268" s="10">
        <f>3/24000000*OO[[#This Row],[139 (06JUL1985 06:00:00)-Water Temperature (C)]]*OO[[#This Row],[81]]</f>
        <v>4.9062064262550009E-7</v>
      </c>
      <c r="CF268" s="10">
        <f>3/24000000*OO[[#This Row],[140 (06JUL1985 09:00:00)-Water Temperature (C)]]*OO[[#This Row],[82]]</f>
        <v>4.6521724439999997E-7</v>
      </c>
      <c r="CG268" s="10">
        <f>3/24000000*OO[[#This Row],[141 (06JUL1985 12:00:00)-Water Temperature (C)]]*OO[[#This Row],[83]]</f>
        <v>4.5114856983000002E-7</v>
      </c>
      <c r="CH268" s="10">
        <f>3/24000000*OO[[#This Row],[142 (06JUL1985 15:00:00)-Water Temperature (C)]]*OO[[#This Row],[84]]</f>
        <v>4.4491346292299999E-7</v>
      </c>
      <c r="CI268" s="10">
        <f>3/24000000*OO[[#This Row],[143 (06JUL1985 18:00:00)-Water Temperature (C)]]*OO[[#This Row],[85]]</f>
        <v>4.3821320441737499E-7</v>
      </c>
      <c r="CJ268" s="10">
        <f>3/24000000*OO[[#This Row],[144 (06JUL1985 21:00:00)-Water Temperature (C)]]*OO[[#This Row],[86]]</f>
        <v>4.2082247716175001E-7</v>
      </c>
      <c r="CK268" s="10">
        <f>3/24000000*OO[[#This Row],[145 (07JUL1985 00:00:00)-Water Temperature (C)]]*OO[[#This Row],[87]]</f>
        <v>3.9447923432125E-7</v>
      </c>
      <c r="CL268" s="10">
        <f>3/24000000*OO[[#This Row],[146 (07JUL1985 03:00:00)-Water Temperature (C)]]*OO[[#This Row],[88]]</f>
        <v>3.6734504334449998E-7</v>
      </c>
      <c r="CM268" s="10">
        <f>3/24000000*OO[[#This Row],[147 (07JUL1985 06:00:00)-Water Temperature (C)]]*OO[[#This Row],[89]]</f>
        <v>3.4301005857749997E-7</v>
      </c>
      <c r="CN268" s="10">
        <f>3/24000000*OO[[#This Row],[148 (07JUL1985 09:00:00)-Water Temperature (C)]]*OO[[#This Row],[90]]</f>
        <v>3.3106669369374998E-7</v>
      </c>
      <c r="CO268" s="10">
        <f>3/24000000*OO[[#This Row],[149 (07JUL1985 12:00:00)-Water Temperature (C)]]*OO[[#This Row],[91]]</f>
        <v>3.1748496551887504E-7</v>
      </c>
      <c r="CP268" s="10">
        <f>3/24000000*OO[[#This Row],[150 (07JUL1985 15:00:00)-Water Temperature (C)]]*OO[[#This Row],[92]]</f>
        <v>3.1601401193774994E-7</v>
      </c>
      <c r="CQ268" s="10">
        <f>3/24000000*OO[[#This Row],[151 (07JUL1985 18:00:00)-Water Temperature (C)]]*OO[[#This Row],[93]]</f>
        <v>3.1583120668999994E-7</v>
      </c>
      <c r="CR268" s="10">
        <f>3/24000000*OO[[#This Row],[152 (07JUL1985 21:00:00)-Water Temperature (C)]]*OO[[#This Row],[94]]</f>
        <v>3.1057254433499997E-7</v>
      </c>
      <c r="CS268" s="10">
        <f>3/24000000*OO[[#This Row],[153 (08JUL1985 00:00:00)-Water Temperature (C)]]*OO[[#This Row],[95]]</f>
        <v>2.9908748970100003E-7</v>
      </c>
      <c r="CT268" s="10">
        <f>3/24000000*OO[[#This Row],[154 (08JUL1985 03:00:00)-Water Temperature (C)]]*OO[[#This Row],[96]]</f>
        <v>2.8365785031524996E-7</v>
      </c>
      <c r="CU268" s="10">
        <f>3/24000000*OO[[#This Row],[155 (08JUL1985 06:00:00)-Water Temperature (C)]]*OO[[#This Row],[97]]</f>
        <v>2.6974854850625001E-7</v>
      </c>
      <c r="CV268" s="10">
        <f>3/24000000*OO[[#This Row],[156 (08JUL1985 09:00:00)-Water Temperature (C)]]*OO[[#This Row],[98]]</f>
        <v>2.6637012873499999E-7</v>
      </c>
      <c r="CW268" s="10">
        <f>3/24000000*OO[[#This Row],[157 (08JUL1985 12:00:00)-Water Temperature (C)]]*OO[[#This Row],[99]]</f>
        <v>2.6716654825379998E-7</v>
      </c>
    </row>
    <row r="269" spans="1:101" x14ac:dyDescent="0.35">
      <c r="A269" t="s">
        <v>275</v>
      </c>
      <c r="B269">
        <v>946.35220000000004</v>
      </c>
      <c r="C269" s="10">
        <f>3/24*OO[[#This Row],[59 (26JUN1985 06:00:00)-Water Temperature (C)]]*OO[[#This Row],[1]]/SUM(OO[1])</f>
        <v>0</v>
      </c>
      <c r="D269" s="10">
        <f>3/24*OO[[#This Row],[60 (26JUN1985 09:00:00)-Water Temperature (C)]]*OO[[#This Row],[2]]/SUM(OO[2])</f>
        <v>0</v>
      </c>
      <c r="E269" s="10">
        <f>3/24*OO[[#This Row],[61 (26JUN1985 12:00:00)-Water Temperature (C)]]*OO[[#This Row],[3]]/SUM(OO[3])</f>
        <v>0</v>
      </c>
      <c r="F269" s="10">
        <f>3/24*OO[[#This Row],[62 (26JUN1985 15:00:00)-Water Temperature (C)]]*OO[[#This Row],[4]]/SUM(OO[4])</f>
        <v>0</v>
      </c>
      <c r="G269" s="10">
        <f>3/24*OO[[#This Row],[63 (26JUN1985 18:00:00)-Water Temperature (C)]]*OO[[#This Row],[5]]/SUM(OO[5])</f>
        <v>0</v>
      </c>
      <c r="H269" s="10">
        <f>3/24*OO[[#This Row],[64 (26JUN1985 21:00:00)-Water Temperature (C)]]*OO[[#This Row],[6]]/SUM(OO[6])</f>
        <v>0</v>
      </c>
      <c r="I269" s="10">
        <f>3/24*OO[[#This Row],[65 (27JUN1985 00:00:00)-Water Temperature (C)]]*OO[[#This Row],[7]]/SUM(OO[7])</f>
        <v>0</v>
      </c>
      <c r="J269" s="10">
        <f>3/24*OO[[#This Row],[66 (27JUN1985 03:00:00)-Water Temperature (C)]]*OO[[#This Row],[8]]/SUM(OO[8])</f>
        <v>0</v>
      </c>
      <c r="K269" s="10">
        <f>3/24*OO[[#This Row],[67 (27JUN1985 06:00:00)-Water Temperature (C)]]*OO[[#This Row],[9]]/SUM(OO[9])</f>
        <v>0</v>
      </c>
      <c r="L269" s="10">
        <f>3/24*OO[[#This Row],[68 (27JUN1985 09:00:00)-Water Temperature (C)]]*OO[[#This Row],[10]]/SUM(OO[10])</f>
        <v>0</v>
      </c>
      <c r="M269" s="10">
        <f>3/24*OO[[#This Row],[69 (27JUN1985 12:00:00)-Water Temperature (C)]]*OO[[#This Row],[11]]/SUM(OO[11])</f>
        <v>0</v>
      </c>
      <c r="N269" s="10">
        <f>3/24*OO[[#This Row],[70 (27JUN1985 15:00:00)-Water Temperature (C)]]*OO[[#This Row],[12]]/SUM(OO[12])</f>
        <v>0</v>
      </c>
      <c r="O269" s="10">
        <f>3/24*OO[[#This Row],[71 (27JUN1985 18:00:00)-Water Temperature (C)]]*OO[[#This Row],[13]]/SUM(OO[13])</f>
        <v>0</v>
      </c>
      <c r="P269" s="10">
        <f>3/24*OO[[#This Row],[72 (27JUN1985 21:00:00)-Water Temperature (C)]]*OO[[#This Row],[14]]/SUM(OO[14])</f>
        <v>6.880222256994091E-21</v>
      </c>
      <c r="Q269" s="10">
        <f>3/24*OO[[#This Row],[73 (28JUN1985 00:00:00)-Water Temperature (C)]]*OO[[#This Row],[15]]/SUM(OO[15])</f>
        <v>2.7807730447674744E-13</v>
      </c>
      <c r="R269" s="10">
        <f>3/24*OO[[#This Row],[74 (28JUN1985 03:00:00)-Water Temperature (C)]]*OO[[#This Row],[16]]/SUM(OO[16])</f>
        <v>1.9301884660704491E-9</v>
      </c>
      <c r="S269" s="10">
        <f>3/24*OO[[#This Row],[75 (28JUN1985 06:00:00)-Water Temperature (C)]]*OO[[#This Row],[17]]/SUM(OO[17])</f>
        <v>6.8229756909461007E-7</v>
      </c>
      <c r="T269" s="10">
        <f>3/24*OO[[#This Row],[76 (28JUN1985 09:00:00)-Water Temperature (C)]]*OO[[#This Row],[18]]/SUM(OO[18])</f>
        <v>4.7449978227839762E-5</v>
      </c>
      <c r="U269" s="10">
        <f>3/24*OO[[#This Row],[77 (28JUN1985 12:00:00)-Water Temperature (C)]]*OO[[#This Row],[19]]/SUM(OO[19])</f>
        <v>9.7974825795569881E-4</v>
      </c>
      <c r="V269" s="10">
        <f>3/24000000*OO[[#This Row],[78 (28JUN1985 15:00:00)-Water Temperature (C)]]*OO[[#This Row],[20]]</f>
        <v>7.7789063650499993E-3</v>
      </c>
      <c r="W269" s="10">
        <f>3/24000000*OO[[#This Row],[79 (28JUN1985 18:00:00)-Water Temperature (C)]]*OO[[#This Row],[21]]</f>
        <v>2.7815707092662501E-2</v>
      </c>
      <c r="X269" s="10">
        <f>3/24000000*OO[[#This Row],[80 (28JUN1985 21:00:00)-Water Temperature (C)]]*OO[[#This Row],[22]]</f>
        <v>5.1058890492187495E-2</v>
      </c>
      <c r="Y269" s="10">
        <f>3/24000000*OO[[#This Row],[81 (29JUN1985 00:00:00)-Water Temperature (C)]]*OO[[#This Row],[23]]</f>
        <v>5.3833049228200001E-2</v>
      </c>
      <c r="Z269" s="10">
        <f>3/24000000*OO[[#This Row],[82 (29JUN1985 03:00:00)-Water Temperature (C)]]*OO[[#This Row],[24]]</f>
        <v>3.5342664252787502E-2</v>
      </c>
      <c r="AA269" s="10">
        <f>3/24000000*OO[[#This Row],[83 (29JUN1985 06:00:00)-Water Temperature (C)]]*OO[[#This Row],[25]]</f>
        <v>1.544013158191875E-2</v>
      </c>
      <c r="AB269" s="10">
        <f>3/24000000*OO[[#This Row],[84 (29JUN1985 09:00:00)-Water Temperature (C)]]*OO[[#This Row],[26]]</f>
        <v>4.85870459895E-3</v>
      </c>
      <c r="AC269" s="10">
        <f>3/24000000*OO[[#This Row],[85 (29JUN1985 12:00:00)-Water Temperature (C)]]*OO[[#This Row],[27]]</f>
        <v>1.1376488970742502E-3</v>
      </c>
      <c r="AD269" s="10">
        <f>3/24000000*OO[[#This Row],[86 (29JUN1985 15:00:00)-Water Temperature (C)]]*OO[[#This Row],[28]]</f>
        <v>2.3278059174125003E-4</v>
      </c>
      <c r="AE269" s="10">
        <f>3/24000000*OO[[#This Row],[88 (29JUN1985 21:00:00)-Water Temperature (C)]]*OO[[#This Row],[30]]</f>
        <v>3.5701810331999997E-5</v>
      </c>
      <c r="AF269" s="10">
        <f>3/24000000*OO[[#This Row],[88 (29JUN1985 21:00:00)-Water Temperature (C)]]*OO[[#This Row],[30]]</f>
        <v>3.5701810331999997E-5</v>
      </c>
      <c r="AG269" s="10">
        <f>3/24000000*OO[[#This Row],[89 (30JUN1985 00:00:00)-Water Temperature (C)]]*OO[[#This Row],[31]]</f>
        <v>2.9647325279124995E-5</v>
      </c>
      <c r="AH269" s="10">
        <f>3/24000000*OO[[#This Row],[90 (30JUN1985 03:00:00)-Water Temperature (C)]]*OO[[#This Row],[32]]</f>
        <v>2.7113274378449997E-5</v>
      </c>
      <c r="AI269" s="10">
        <f>3/24000000*OO[[#This Row],[91 (30JUN1985 06:00:00)-Water Temperature (C)]]*OO[[#This Row],[33]]</f>
        <v>2.5560034488399996E-5</v>
      </c>
      <c r="AJ269" s="10">
        <f>3/24000000*OO[[#This Row],[92 (30JUN1985 09:00:00)-Water Temperature (C)]]*OO[[#This Row],[34]]</f>
        <v>2.4961124536599996E-5</v>
      </c>
      <c r="AK269" s="10">
        <f>3/24000000*OO[[#This Row],[93 (30JUN1985 12:00:00)-Water Temperature (C)]]*OO[[#This Row],[35]]</f>
        <v>2.4055521888725001E-5</v>
      </c>
      <c r="AL269" s="10">
        <f>3/24000000*OO[[#This Row],[94 (30JUN1985 15:00:00)-Water Temperature (C)]]*OO[[#This Row],[36]]</f>
        <v>2.2976624896747498E-5</v>
      </c>
      <c r="AM269" s="10">
        <f>3/24000000*OO[[#This Row],[95 (30JUN1985 18:00:00)-Water Temperature (C)]]*OO[[#This Row],[37]]</f>
        <v>2.1957322799314998E-5</v>
      </c>
      <c r="AN269" s="10">
        <f>3/24000000*OO[[#This Row],[96 (30JUN1985 21:00:00)-Water Temperature (C)]]*OO[[#This Row],[38]]</f>
        <v>2.0644600891679999E-5</v>
      </c>
      <c r="AO269" s="10">
        <f>3/24000000*OO[[#This Row],[97 (01JUL1985 00:00:00)-Water Temperature (C)]]*OO[[#This Row],[39]]</f>
        <v>1.9496044703781249E-5</v>
      </c>
      <c r="AP269" s="10">
        <f>3/24000000*OO[[#This Row],[98 (01JUL1985 03:00:00)-Water Temperature (C)]]*OO[[#This Row],[40]]</f>
        <v>1.9222962449264999E-5</v>
      </c>
      <c r="AQ269" s="10">
        <f>3/24000000*OO[[#This Row],[99 (01JUL1985 06:00:00)-Water Temperature (C)]]*OO[[#This Row],[41]]</f>
        <v>1.9616677523954996E-5</v>
      </c>
      <c r="AR269" s="10">
        <f>3/24000000*OO[[#This Row],[100 (01JUL1985 09:00:00)-Water Temperature (C)]]*OO[[#This Row],[42]]</f>
        <v>2.0724941489485E-5</v>
      </c>
      <c r="AS269" s="10">
        <f>3/24000000*OO[[#This Row],[101 (01JUL1985 12:00:00)-Water Temperature (C)]]*OO[[#This Row],[43]]</f>
        <v>2.15676113252925E-5</v>
      </c>
      <c r="AT269" s="10">
        <f>3/24000000*OO[[#This Row],[102 (01JUL1985 15:00:00)-Water Temperature (C)]]*OO[[#This Row],[44]]</f>
        <v>2.1672833749732498E-5</v>
      </c>
      <c r="AU269" s="10">
        <f>3/24000000*OO[[#This Row],[103 (01JUL1985 18:00:00)-Water Temperature (C)]]*OO[[#This Row],[45]]</f>
        <v>2.1148075618424999E-5</v>
      </c>
      <c r="AV269" s="10">
        <f>3/24000000*OO[[#This Row],[104 (01JUL1985 21:00:00)-Water Temperature (C)]]*OO[[#This Row],[46]]</f>
        <v>1.9748281616595001E-5</v>
      </c>
      <c r="AW269" s="10">
        <f>3/24000000*OO[[#This Row],[105 (02JUL1985 00:00:00)-Water Temperature (C)]]*OO[[#This Row],[47]]</f>
        <v>1.7947081835145E-5</v>
      </c>
      <c r="AX269" s="10">
        <f>3/24000000*OO[[#This Row],[106 (02JUL1985 03:00:00)-Water Temperature (C)]]*OO[[#This Row],[48]]</f>
        <v>1.6233792010292499E-5</v>
      </c>
      <c r="AY269" s="10">
        <f>3/24000000*OO[[#This Row],[107 (02JUL1985 06:00:00)-Water Temperature (C)]]*OO[[#This Row],[49]]</f>
        <v>1.47586764661525E-5</v>
      </c>
      <c r="AZ269" s="10">
        <f>3/24000000*OO[[#This Row],[108 (02JUL1985 09:00:00)-Water Temperature (C)]]*OO[[#This Row],[50]]</f>
        <v>1.3590788026949999E-5</v>
      </c>
      <c r="BA269" s="10">
        <f>3/24000000*OO[[#This Row],[109 (02JUL1985 12:00:00)-Water Temperature (C)]]*OO[[#This Row],[51]]</f>
        <v>1.2871854814132501E-5</v>
      </c>
      <c r="BB269" s="10">
        <f>3/24000000*OO[[#This Row],[110 (02JUL1985 15:00:00)-Water Temperature (C)]]*OO[[#This Row],[52]]</f>
        <v>1.2117020920982499E-5</v>
      </c>
      <c r="BC269" s="10">
        <f>3/24000000*OO[[#This Row],[111 (02JUL1985 18:00:00)-Water Temperature (C)]]*OO[[#This Row],[53]]</f>
        <v>1.1288027164772499E-5</v>
      </c>
      <c r="BD269" s="10">
        <f>3/24000000*OO[[#This Row],[112 (02JUL1985 21:00:00)-Water Temperature (C)]]*OO[[#This Row],[54]]</f>
        <v>1.0280700574593751E-5</v>
      </c>
      <c r="BE269" s="10">
        <f>3/24000000*OO[[#This Row],[113 (03JUL1985 00:00:00)-Water Temperature (C)]]*OO[[#This Row],[55]]</f>
        <v>9.2859365685624993E-6</v>
      </c>
      <c r="BF269" s="10">
        <f>3/24000000*OO[[#This Row],[114 (03JUL1985 03:00:00)-Water Temperature (C)]]*OO[[#This Row],[56]]</f>
        <v>8.305781681737499E-6</v>
      </c>
      <c r="BG269" s="10">
        <f>3/24000000*OO[[#This Row],[115 (03JUL1985 06:00:00)-Water Temperature (C)]]*OO[[#This Row],[57]]</f>
        <v>7.4105909921599996E-6</v>
      </c>
      <c r="BH269" s="10">
        <f>3/24000000*OO[[#This Row],[116 (03JUL1985 09:00:00)-Water Temperature (C)]]*OO[[#This Row],[58]]</f>
        <v>6.7069918239975007E-6</v>
      </c>
      <c r="BI269" s="10">
        <f>3/24000000*OO[[#This Row],[117 (03JUL1985 12:00:00)-Water Temperature (C)]]*OO[[#This Row],[59]]</f>
        <v>6.2589950067399998E-6</v>
      </c>
      <c r="BJ269" s="10">
        <f>3/24000000*OO[[#This Row],[118 (03JUL1985 15:00:00)-Water Temperature (C)]]*OO[[#This Row],[60]]</f>
        <v>5.8881938192437502E-6</v>
      </c>
      <c r="BK269" s="10">
        <f>3/24000000*OO[[#This Row],[119 (03JUL1985 18:00:00)-Water Temperature (C)]]*OO[[#This Row],[61]]</f>
        <v>5.5588775274399995E-6</v>
      </c>
      <c r="BL269" s="10">
        <f>3/24000000*OO[[#This Row],[120 (03JUL1985 21:00:00)-Water Temperature (C)]]*OO[[#This Row],[62]]</f>
        <v>5.0776212944925004E-6</v>
      </c>
      <c r="BM269" s="10">
        <f>3/24000000*OO[[#This Row],[121 (04JUL1985 00:00:00)-Water Temperature (C)]]*OO[[#This Row],[63]]</f>
        <v>4.5414530925999993E-6</v>
      </c>
      <c r="BN269" s="10">
        <f>3/24000000*OO[[#This Row],[122 (04JUL1985 03:00:00)-Water Temperature (C)]]*OO[[#This Row],[64]]</f>
        <v>4.0173251059199993E-6</v>
      </c>
      <c r="BO269" s="10">
        <f>3/24000000*OO[[#This Row],[123 (04JUL1985 06:00:00)-Water Temperature (C)]]*OO[[#This Row],[65]]</f>
        <v>3.5203213075649997E-6</v>
      </c>
      <c r="BP269" s="10">
        <f>3/24000000*OO[[#This Row],[124 (04JUL1985 09:00:00)-Water Temperature (C)]]*OO[[#This Row],[66]]</f>
        <v>3.1589319145724997E-6</v>
      </c>
      <c r="BQ269" s="10">
        <f>3/24000000*OO[[#This Row],[125 (04JUL1985 12:00:00)-Water Temperature (C)]]*OO[[#This Row],[67]]</f>
        <v>2.8343869061549999E-6</v>
      </c>
      <c r="BR269" s="10">
        <f>3/24000000*OO[[#This Row],[126 (04JUL1985 15:00:00)-Water Temperature (C)]]*OO[[#This Row],[68]]</f>
        <v>2.5217441127449996E-6</v>
      </c>
      <c r="BS269" s="10">
        <f>3/24000000*OO[[#This Row],[127 (04JUL1985 18:00:00)-Water Temperature (C)]]*OO[[#This Row],[69]]</f>
        <v>2.2364345257637498E-6</v>
      </c>
      <c r="BT269" s="10">
        <f>3/24000000*OO[[#This Row],[128 (04JUL1985 21:00:00)-Water Temperature (C)]]*OO[[#This Row],[70]]</f>
        <v>1.9077994681856247E-6</v>
      </c>
      <c r="BU269" s="10">
        <f>3/24000000*OO[[#This Row],[129 (05JUL1985 00:00:00)-Water Temperature (C)]]*OO[[#This Row],[71]]</f>
        <v>1.5509989301589999E-6</v>
      </c>
      <c r="BV269" s="10">
        <f>3/24000000*OO[[#This Row],[130 (05JUL1985 03:00:00)-Water Temperature (C)]]*OO[[#This Row],[72]]</f>
        <v>1.2338602695268748E-6</v>
      </c>
      <c r="BW269" s="10">
        <f>3/24000000*OO[[#This Row],[131 (05JUL1985 06:00:00)-Water Temperature (C)]]*OO[[#This Row],[73]]</f>
        <v>9.8204665062000007E-7</v>
      </c>
      <c r="BX269" s="10">
        <f>3/24000000*OO[[#This Row],[132 (05JUL1985 09:00:00)-Water Temperature (C)]]*OO[[#This Row],[74]]</f>
        <v>8.2655950510124989E-7</v>
      </c>
      <c r="BY269" s="10">
        <f>3/24000000*OO[[#This Row],[133 (05JUL1985 12:00:00)-Water Temperature (C)]]*OO[[#This Row],[75]]</f>
        <v>7.2518669039299995E-7</v>
      </c>
      <c r="BZ269" s="10">
        <f>3/24000000*OO[[#This Row],[134 (05JUL1985 15:00:00)-Water Temperature (C)]]*OO[[#This Row],[76]]</f>
        <v>6.5990394611399999E-7</v>
      </c>
      <c r="CA269" s="10">
        <f>3/24000000*OO[[#This Row],[135 (05JUL1985 18:00:00)-Water Temperature (C)]]*OO[[#This Row],[77]]</f>
        <v>6.1222559765962504E-7</v>
      </c>
      <c r="CB269" s="10">
        <f>3/24000000*OO[[#This Row],[136 (05JUL1985 21:00:00)-Water Temperature (C)]]*OO[[#This Row],[78]]</f>
        <v>5.5795155987037488E-7</v>
      </c>
      <c r="CC269" s="10">
        <f>3/24000000*OO[[#This Row],[137 (06JUL1985 00:00:00)-Water Temperature (C)]]*OO[[#This Row],[79]]</f>
        <v>5.0029272378749994E-7</v>
      </c>
      <c r="CD269" s="10">
        <f>3/24000000*OO[[#This Row],[138 (06JUL1985 03:00:00)-Water Temperature (C)]]*OO[[#This Row],[80]]</f>
        <v>4.4796885648374993E-7</v>
      </c>
      <c r="CE269" s="10">
        <f>3/24000000*OO[[#This Row],[139 (06JUL1985 06:00:00)-Water Temperature (C)]]*OO[[#This Row],[81]]</f>
        <v>4.0452469096887498E-7</v>
      </c>
      <c r="CF269" s="10">
        <f>3/24000000*OO[[#This Row],[140 (06JUL1985 09:00:00)-Water Temperature (C)]]*OO[[#This Row],[82]]</f>
        <v>3.8342256106487505E-7</v>
      </c>
      <c r="CG269" s="10">
        <f>3/24000000*OO[[#This Row],[141 (06JUL1985 12:00:00)-Water Temperature (C)]]*OO[[#This Row],[83]]</f>
        <v>3.7127871289599999E-7</v>
      </c>
      <c r="CH269" s="10">
        <f>3/24000000*OO[[#This Row],[142 (06JUL1985 15:00:00)-Water Temperature (C)]]*OO[[#This Row],[84]]</f>
        <v>3.6558408405299998E-7</v>
      </c>
      <c r="CI269" s="10">
        <f>3/24000000*OO[[#This Row],[143 (06JUL1985 18:00:00)-Water Temperature (C)]]*OO[[#This Row],[85]]</f>
        <v>3.5981188427037498E-7</v>
      </c>
      <c r="CJ269" s="10">
        <f>3/24000000*OO[[#This Row],[144 (06JUL1985 21:00:00)-Water Temperature (C)]]*OO[[#This Row],[86]]</f>
        <v>3.4527315298162497E-7</v>
      </c>
      <c r="CK269" s="10">
        <f>3/24000000*OO[[#This Row],[145 (07JUL1985 00:00:00)-Water Temperature (C)]]*OO[[#This Row],[87]]</f>
        <v>3.2376467721499995E-7</v>
      </c>
      <c r="CL269" s="10">
        <f>3/24000000*OO[[#This Row],[146 (07JUL1985 03:00:00)-Water Temperature (C)]]*OO[[#This Row],[88]]</f>
        <v>3.0170371565800001E-7</v>
      </c>
      <c r="CM269" s="10">
        <f>3/24000000*OO[[#This Row],[147 (07JUL1985 06:00:00)-Water Temperature (C)]]*OO[[#This Row],[89]]</f>
        <v>2.8180582489187498E-7</v>
      </c>
      <c r="CN269" s="10">
        <f>3/24000000*OO[[#This Row],[148 (07JUL1985 09:00:00)-Water Temperature (C)]]*OO[[#This Row],[90]]</f>
        <v>2.7194057591999997E-7</v>
      </c>
      <c r="CO269" s="10">
        <f>3/24000000*OO[[#This Row],[149 (07JUL1985 12:00:00)-Water Temperature (C)]]*OO[[#This Row],[91]]</f>
        <v>2.6042905811499995E-7</v>
      </c>
      <c r="CP269" s="10">
        <f>3/24000000*OO[[#This Row],[150 (07JUL1985 15:00:00)-Water Temperature (C)]]*OO[[#This Row],[92]]</f>
        <v>2.5903281950392501E-7</v>
      </c>
      <c r="CQ269" s="10">
        <f>3/24000000*OO[[#This Row],[151 (07JUL1985 18:00:00)-Water Temperature (C)]]*OO[[#This Row],[93]]</f>
        <v>2.5863763142163746E-7</v>
      </c>
      <c r="CR269" s="10">
        <f>3/24000000*OO[[#This Row],[152 (07JUL1985 21:00:00)-Water Temperature (C)]]*OO[[#This Row],[94]]</f>
        <v>2.5419629695687496E-7</v>
      </c>
      <c r="CS269" s="10">
        <f>3/24000000*OO[[#This Row],[153 (08JUL1985 00:00:00)-Water Temperature (C)]]*OO[[#This Row],[95]]</f>
        <v>2.4499967988399999E-7</v>
      </c>
      <c r="CT269" s="10">
        <f>3/24000000*OO[[#This Row],[154 (08JUL1985 03:00:00)-Water Temperature (C)]]*OO[[#This Row],[96]]</f>
        <v>2.3263381245494997E-7</v>
      </c>
      <c r="CU269" s="10">
        <f>3/24000000*OO[[#This Row],[155 (08JUL1985 06:00:00)-Water Temperature (C)]]*OO[[#This Row],[97]]</f>
        <v>2.2143983501591251E-7</v>
      </c>
      <c r="CV269" s="10">
        <f>3/24000000*OO[[#This Row],[156 (08JUL1985 09:00:00)-Water Temperature (C)]]*OO[[#This Row],[98]]</f>
        <v>2.1878509347472499E-7</v>
      </c>
      <c r="CW269" s="10">
        <f>3/24000000*OO[[#This Row],[157 (08JUL1985 12:00:00)-Water Temperature (C)]]*OO[[#This Row],[99]]</f>
        <v>2.1931472494294999E-7</v>
      </c>
    </row>
    <row r="270" spans="1:101" x14ac:dyDescent="0.35">
      <c r="A270" t="s">
        <v>276</v>
      </c>
      <c r="B270">
        <v>897.05690000000004</v>
      </c>
      <c r="C270" s="10">
        <f>3/24*OO[[#This Row],[59 (26JUN1985 06:00:00)-Water Temperature (C)]]*OO[[#This Row],[1]]/SUM(OO[1])</f>
        <v>0</v>
      </c>
      <c r="D270" s="10">
        <f>3/24*OO[[#This Row],[60 (26JUN1985 09:00:00)-Water Temperature (C)]]*OO[[#This Row],[2]]/SUM(OO[2])</f>
        <v>0</v>
      </c>
      <c r="E270" s="10">
        <f>3/24*OO[[#This Row],[61 (26JUN1985 12:00:00)-Water Temperature (C)]]*OO[[#This Row],[3]]/SUM(OO[3])</f>
        <v>0</v>
      </c>
      <c r="F270" s="10">
        <f>3/24*OO[[#This Row],[62 (26JUN1985 15:00:00)-Water Temperature (C)]]*OO[[#This Row],[4]]/SUM(OO[4])</f>
        <v>0</v>
      </c>
      <c r="G270" s="10">
        <f>3/24*OO[[#This Row],[63 (26JUN1985 18:00:00)-Water Temperature (C)]]*OO[[#This Row],[5]]/SUM(OO[5])</f>
        <v>0</v>
      </c>
      <c r="H270" s="10">
        <f>3/24*OO[[#This Row],[64 (26JUN1985 21:00:00)-Water Temperature (C)]]*OO[[#This Row],[6]]/SUM(OO[6])</f>
        <v>0</v>
      </c>
      <c r="I270" s="10">
        <f>3/24*OO[[#This Row],[65 (27JUN1985 00:00:00)-Water Temperature (C)]]*OO[[#This Row],[7]]/SUM(OO[7])</f>
        <v>0</v>
      </c>
      <c r="J270" s="10">
        <f>3/24*OO[[#This Row],[66 (27JUN1985 03:00:00)-Water Temperature (C)]]*OO[[#This Row],[8]]/SUM(OO[8])</f>
        <v>0</v>
      </c>
      <c r="K270" s="10">
        <f>3/24*OO[[#This Row],[67 (27JUN1985 06:00:00)-Water Temperature (C)]]*OO[[#This Row],[9]]/SUM(OO[9])</f>
        <v>0</v>
      </c>
      <c r="L270" s="10">
        <f>3/24*OO[[#This Row],[68 (27JUN1985 09:00:00)-Water Temperature (C)]]*OO[[#This Row],[10]]/SUM(OO[10])</f>
        <v>0</v>
      </c>
      <c r="M270" s="10">
        <f>3/24*OO[[#This Row],[69 (27JUN1985 12:00:00)-Water Temperature (C)]]*OO[[#This Row],[11]]/SUM(OO[11])</f>
        <v>0</v>
      </c>
      <c r="N270" s="10">
        <f>3/24*OO[[#This Row],[70 (27JUN1985 15:00:00)-Water Temperature (C)]]*OO[[#This Row],[12]]/SUM(OO[12])</f>
        <v>0</v>
      </c>
      <c r="O270" s="10">
        <f>3/24*OO[[#This Row],[71 (27JUN1985 18:00:00)-Water Temperature (C)]]*OO[[#This Row],[13]]/SUM(OO[13])</f>
        <v>0</v>
      </c>
      <c r="P270" s="10">
        <f>3/24*OO[[#This Row],[72 (27JUN1985 21:00:00)-Water Temperature (C)]]*OO[[#This Row],[14]]/SUM(OO[14])</f>
        <v>4.8214359894994714E-21</v>
      </c>
      <c r="Q270" s="10">
        <f>3/24*OO[[#This Row],[73 (28JUN1985 00:00:00)-Water Temperature (C)]]*OO[[#This Row],[15]]/SUM(OO[15])</f>
        <v>1.0002687364982317E-13</v>
      </c>
      <c r="R270" s="10">
        <f>3/24*OO[[#This Row],[74 (28JUN1985 03:00:00)-Water Temperature (C)]]*OO[[#This Row],[16]]/SUM(OO[16])</f>
        <v>9.4660466682099884E-10</v>
      </c>
      <c r="S270" s="10">
        <f>3/24*OO[[#This Row],[75 (28JUN1985 06:00:00)-Water Temperature (C)]]*OO[[#This Row],[17]]/SUM(OO[17])</f>
        <v>3.7803351250729871E-7</v>
      </c>
      <c r="T270" s="10">
        <f>3/24*OO[[#This Row],[76 (28JUN1985 09:00:00)-Water Temperature (C)]]*OO[[#This Row],[18]]/SUM(OO[18])</f>
        <v>2.8676877137494789E-5</v>
      </c>
      <c r="U270" s="10">
        <f>3/24*OO[[#This Row],[77 (28JUN1985 12:00:00)-Water Temperature (C)]]*OO[[#This Row],[19]]/SUM(OO[19])</f>
        <v>6.3436496286281314E-4</v>
      </c>
      <c r="V270" s="10">
        <f>3/24000000*OO[[#This Row],[78 (28JUN1985 15:00:00)-Water Temperature (C)]]*OO[[#This Row],[20]]</f>
        <v>5.3353973423887506E-3</v>
      </c>
      <c r="W270" s="10">
        <f>3/24000000*OO[[#This Row],[79 (28JUN1985 18:00:00)-Water Temperature (C)]]*OO[[#This Row],[21]]</f>
        <v>2.0032784879010002E-2</v>
      </c>
      <c r="X270" s="10">
        <f>3/24000000*OO[[#This Row],[80 (28JUN1985 21:00:00)-Water Temperature (C)]]*OO[[#This Row],[22]]</f>
        <v>3.8354910012750001E-2</v>
      </c>
      <c r="Y270" s="10">
        <f>3/24000000*OO[[#This Row],[81 (29JUN1985 00:00:00)-Water Temperature (C)]]*OO[[#This Row],[23]]</f>
        <v>4.1937630054212492E-2</v>
      </c>
      <c r="Z270" s="10">
        <f>3/24000000*OO[[#This Row],[82 (29JUN1985 03:00:00)-Water Temperature (C)]]*OO[[#This Row],[24]]</f>
        <v>2.8432318763924998E-2</v>
      </c>
      <c r="AA270" s="10">
        <f>3/24000000*OO[[#This Row],[83 (29JUN1985 06:00:00)-Water Temperature (C)]]*OO[[#This Row],[25]]</f>
        <v>1.27782938870775E-2</v>
      </c>
      <c r="AB270" s="10">
        <f>3/24000000*OO[[#This Row],[84 (29JUN1985 09:00:00)-Water Temperature (C)]]*OO[[#This Row],[26]]</f>
        <v>4.1240197232387506E-3</v>
      </c>
      <c r="AC270" s="10">
        <f>3/24000000*OO[[#This Row],[85 (29JUN1985 12:00:00)-Water Temperature (C)]]*OO[[#This Row],[27]]</f>
        <v>9.832484192960002E-4</v>
      </c>
      <c r="AD270" s="10">
        <f>3/24000000*OO[[#This Row],[86 (29JUN1985 15:00:00)-Water Temperature (C)]]*OO[[#This Row],[28]]</f>
        <v>2.0131558308686246E-4</v>
      </c>
      <c r="AE270" s="10">
        <f>3/24000000*OO[[#This Row],[88 (29JUN1985 21:00:00)-Water Temperature (C)]]*OO[[#This Row],[30]]</f>
        <v>2.7896022546875E-5</v>
      </c>
      <c r="AF270" s="10">
        <f>3/24000000*OO[[#This Row],[88 (29JUN1985 21:00:00)-Water Temperature (C)]]*OO[[#This Row],[30]]</f>
        <v>2.7896022546875E-5</v>
      </c>
      <c r="AG270" s="10">
        <f>3/24000000*OO[[#This Row],[89 (30JUN1985 00:00:00)-Water Temperature (C)]]*OO[[#This Row],[31]]</f>
        <v>2.2756200311925E-5</v>
      </c>
      <c r="AH270" s="10">
        <f>3/24000000*OO[[#This Row],[90 (30JUN1985 03:00:00)-Water Temperature (C)]]*OO[[#This Row],[32]]</f>
        <v>2.0704190331562499E-5</v>
      </c>
      <c r="AI270" s="10">
        <f>3/24000000*OO[[#This Row],[91 (30JUN1985 06:00:00)-Water Temperature (C)]]*OO[[#This Row],[33]]</f>
        <v>1.9482093487821252E-5</v>
      </c>
      <c r="AJ270" s="10">
        <f>3/24000000*OO[[#This Row],[92 (30JUN1985 09:00:00)-Water Temperature (C)]]*OO[[#This Row],[34]]</f>
        <v>1.90066795729275E-5</v>
      </c>
      <c r="AK270" s="10">
        <f>3/24000000*OO[[#This Row],[93 (30JUN1985 12:00:00)-Water Temperature (C)]]*OO[[#This Row],[35]]</f>
        <v>1.8283058616132501E-5</v>
      </c>
      <c r="AL270" s="10">
        <f>3/24000000*OO[[#This Row],[94 (30JUN1985 15:00:00)-Water Temperature (C)]]*OO[[#This Row],[36]]</f>
        <v>1.7431361655881247E-5</v>
      </c>
      <c r="AM270" s="10">
        <f>3/24000000*OO[[#This Row],[95 (30JUN1985 18:00:00)-Water Temperature (C)]]*OO[[#This Row],[37]]</f>
        <v>1.6604529596350002E-5</v>
      </c>
      <c r="AN270" s="10">
        <f>3/24000000*OO[[#This Row],[96 (30JUN1985 21:00:00)-Water Temperature (C)]]*OO[[#This Row],[38]]</f>
        <v>1.5526061862756247E-5</v>
      </c>
      <c r="AO270" s="10">
        <f>3/24000000*OO[[#This Row],[97 (01JUL1985 00:00:00)-Water Temperature (C)]]*OO[[#This Row],[39]]</f>
        <v>1.4567708678787499E-5</v>
      </c>
      <c r="AP270" s="10">
        <f>3/24000000*OO[[#This Row],[98 (01JUL1985 03:00:00)-Water Temperature (C)]]*OO[[#This Row],[40]]</f>
        <v>1.4269619224943748E-5</v>
      </c>
      <c r="AQ270" s="10">
        <f>3/24000000*OO[[#This Row],[99 (01JUL1985 06:00:00)-Water Temperature (C)]]*OO[[#This Row],[41]]</f>
        <v>1.4505857891395E-5</v>
      </c>
      <c r="AR270" s="10">
        <f>3/24000000*OO[[#This Row],[100 (01JUL1985 09:00:00)-Water Temperature (C)]]*OO[[#This Row],[42]]</f>
        <v>1.52934221868225E-5</v>
      </c>
      <c r="AS270" s="10">
        <f>3/24000000*OO[[#This Row],[101 (01JUL1985 12:00:00)-Water Temperature (C)]]*OO[[#This Row],[43]]</f>
        <v>1.5889743285720001E-5</v>
      </c>
      <c r="AT270" s="10">
        <f>3/24000000*OO[[#This Row],[102 (01JUL1985 15:00:00)-Water Temperature (C)]]*OO[[#This Row],[44]]</f>
        <v>1.593995399988E-5</v>
      </c>
      <c r="AU270" s="10">
        <f>3/24000000*OO[[#This Row],[103 (01JUL1985 18:00:00)-Water Temperature (C)]]*OO[[#This Row],[45]]</f>
        <v>1.5513062640790001E-5</v>
      </c>
      <c r="AV270" s="10">
        <f>3/24000000*OO[[#This Row],[104 (01JUL1985 21:00:00)-Water Temperature (C)]]*OO[[#This Row],[46]]</f>
        <v>1.4429521000702501E-5</v>
      </c>
      <c r="AW270" s="10">
        <f>3/24000000*OO[[#This Row],[105 (02JUL1985 00:00:00)-Water Temperature (C)]]*OO[[#This Row],[47]]</f>
        <v>1.3063614121731248E-5</v>
      </c>
      <c r="AX270" s="10">
        <f>3/24000000*OO[[#This Row],[106 (02JUL1985 03:00:00)-Water Temperature (C)]]*OO[[#This Row],[48]]</f>
        <v>1.1760750457697501E-5</v>
      </c>
      <c r="AY270" s="10">
        <f>3/24000000*OO[[#This Row],[107 (02JUL1985 06:00:00)-Water Temperature (C)]]*OO[[#This Row],[49]]</f>
        <v>1.0638364512218749E-5</v>
      </c>
      <c r="AZ270" s="10">
        <f>3/24000000*OO[[#This Row],[108 (02JUL1985 09:00:00)-Water Temperature (C)]]*OO[[#This Row],[50]]</f>
        <v>9.7527153002549991E-6</v>
      </c>
      <c r="BA270" s="10">
        <f>3/24000000*OO[[#This Row],[109 (02JUL1985 12:00:00)-Water Temperature (C)]]*OO[[#This Row],[51]]</f>
        <v>9.191263931182501E-6</v>
      </c>
      <c r="BB270" s="10">
        <f>3/24000000*OO[[#This Row],[110 (02JUL1985 15:00:00)-Water Temperature (C)]]*OO[[#This Row],[52]]</f>
        <v>8.6089013969124995E-6</v>
      </c>
      <c r="BC270" s="10">
        <f>3/24000000*OO[[#This Row],[111 (02JUL1985 18:00:00)-Water Temperature (C)]]*OO[[#This Row],[53]]</f>
        <v>7.9728687316849986E-6</v>
      </c>
      <c r="BD270" s="10">
        <f>3/24000000*OO[[#This Row],[112 (02JUL1985 21:00:00)-Water Temperature (C)]]*OO[[#This Row],[54]]</f>
        <v>7.2259848202324999E-6</v>
      </c>
      <c r="BE270" s="10">
        <f>3/24000000*OO[[#This Row],[113 (03JUL1985 00:00:00)-Water Temperature (C)]]*OO[[#This Row],[55]]</f>
        <v>6.4939896724762509E-6</v>
      </c>
      <c r="BF270" s="10">
        <f>3/24000000*OO[[#This Row],[114 (03JUL1985 03:00:00)-Water Temperature (C)]]*OO[[#This Row],[56]]</f>
        <v>5.7878990396299991E-6</v>
      </c>
      <c r="BG270" s="10">
        <f>3/24000000*OO[[#This Row],[115 (03JUL1985 06:00:00)-Water Temperature (C)]]*OO[[#This Row],[57]]</f>
        <v>5.1444463490749994E-6</v>
      </c>
      <c r="BH270" s="10">
        <f>3/24000000*OO[[#This Row],[116 (03JUL1985 09:00:00)-Water Temperature (C)]]*OO[[#This Row],[58]]</f>
        <v>4.639132420394999E-6</v>
      </c>
      <c r="BI270" s="10">
        <f>3/24000000*OO[[#This Row],[117 (03JUL1985 12:00:00)-Water Temperature (C)]]*OO[[#This Row],[59]]</f>
        <v>4.3108601862950003E-6</v>
      </c>
      <c r="BJ270" s="10">
        <f>3/24000000*OO[[#This Row],[118 (03JUL1985 15:00:00)-Water Temperature (C)]]*OO[[#This Row],[60]]</f>
        <v>4.03680250105E-6</v>
      </c>
      <c r="BK270" s="10">
        <f>3/24000000*OO[[#This Row],[119 (03JUL1985 18:00:00)-Water Temperature (C)]]*OO[[#This Row],[61]]</f>
        <v>3.7961789441575003E-6</v>
      </c>
      <c r="BL270" s="10">
        <f>3/24000000*OO[[#This Row],[120 (03JUL1985 21:00:00)-Water Temperature (C)]]*OO[[#This Row],[62]]</f>
        <v>3.4550676372799994E-6</v>
      </c>
      <c r="BM270" s="10">
        <f>3/24000000*OO[[#This Row],[121 (04JUL1985 00:00:00)-Water Temperature (C)]]*OO[[#This Row],[63]]</f>
        <v>3.0841563377137501E-6</v>
      </c>
      <c r="BN270" s="10">
        <f>3/24000000*OO[[#This Row],[122 (04JUL1985 03:00:00)-Water Temperature (C)]]*OO[[#This Row],[64]]</f>
        <v>2.7238340927612493E-6</v>
      </c>
      <c r="BO270" s="10">
        <f>3/24000000*OO[[#This Row],[123 (04JUL1985 06:00:00)-Water Temperature (C)]]*OO[[#This Row],[65]]</f>
        <v>2.3839239344524998E-6</v>
      </c>
      <c r="BP270" s="10">
        <f>3/24000000*OO[[#This Row],[124 (04JUL1985 09:00:00)-Water Temperature (C)]]*OO[[#This Row],[66]]</f>
        <v>2.139032166100875E-6</v>
      </c>
      <c r="BQ270" s="10">
        <f>3/24000000*OO[[#This Row],[125 (04JUL1985 12:00:00)-Water Temperature (C)]]*OO[[#This Row],[67]]</f>
        <v>1.9160895966874999E-6</v>
      </c>
      <c r="BR270" s="10">
        <f>3/24000000*OO[[#This Row],[126 (04JUL1985 15:00:00)-Water Temperature (C)]]*OO[[#This Row],[68]]</f>
        <v>1.7031598748440001E-6</v>
      </c>
      <c r="BS270" s="10">
        <f>3/24000000*OO[[#This Row],[127 (04JUL1985 18:00:00)-Water Temperature (C)]]*OO[[#This Row],[69]]</f>
        <v>1.5108018420929997E-6</v>
      </c>
      <c r="BT270" s="10">
        <f>3/24000000*OO[[#This Row],[128 (04JUL1985 21:00:00)-Water Temperature (C)]]*OO[[#This Row],[70]]</f>
        <v>1.2882462453589998E-6</v>
      </c>
      <c r="BU270" s="10">
        <f>3/24000000*OO[[#This Row],[129 (05JUL1985 00:00:00)-Water Temperature (C)]]*OO[[#This Row],[71]]</f>
        <v>1.0480582353645001E-6</v>
      </c>
      <c r="BV270" s="10">
        <f>3/24000000*OO[[#This Row],[130 (05JUL1985 03:00:00)-Water Temperature (C)]]*OO[[#This Row],[72]]</f>
        <v>8.3429167328487504E-7</v>
      </c>
      <c r="BW270" s="10">
        <f>3/24000000*OO[[#This Row],[131 (05JUL1985 06:00:00)-Water Temperature (C)]]*OO[[#This Row],[73]]</f>
        <v>6.6417019924474999E-7</v>
      </c>
      <c r="BX270" s="10">
        <f>3/24000000*OO[[#This Row],[132 (05JUL1985 09:00:00)-Water Temperature (C)]]*OO[[#This Row],[74]]</f>
        <v>5.5860161558175003E-7</v>
      </c>
      <c r="BY270" s="10">
        <f>3/24000000*OO[[#This Row],[133 (05JUL1985 12:00:00)-Water Temperature (C)]]*OO[[#This Row],[75]]</f>
        <v>4.8876648914999998E-7</v>
      </c>
      <c r="BZ270" s="10">
        <f>3/24000000*OO[[#This Row],[134 (05JUL1985 15:00:00)-Water Temperature (C)]]*OO[[#This Row],[76]]</f>
        <v>4.43550853749E-7</v>
      </c>
      <c r="CA270" s="10">
        <f>3/24000000*OO[[#This Row],[135 (05JUL1985 18:00:00)-Water Temperature (C)]]*OO[[#This Row],[77]]</f>
        <v>4.1057758218537504E-7</v>
      </c>
      <c r="CB270" s="10">
        <f>3/24000000*OO[[#This Row],[136 (05JUL1985 21:00:00)-Water Temperature (C)]]*OO[[#This Row],[78]]</f>
        <v>3.7321382026249994E-7</v>
      </c>
      <c r="CC270" s="10">
        <f>3/24000000*OO[[#This Row],[137 (06JUL1985 00:00:00)-Water Temperature (C)]]*OO[[#This Row],[79]]</f>
        <v>3.3450657373299992E-7</v>
      </c>
      <c r="CD270" s="10">
        <f>3/24000000*OO[[#This Row],[138 (06JUL1985 03:00:00)-Water Temperature (C)]]*OO[[#This Row],[80]]</f>
        <v>2.9960205445299999E-7</v>
      </c>
      <c r="CE270" s="10">
        <f>3/24000000*OO[[#This Row],[139 (06JUL1985 06:00:00)-Water Temperature (C)]]*OO[[#This Row],[81]]</f>
        <v>2.7077699269250003E-7</v>
      </c>
      <c r="CF270" s="10">
        <f>3/24000000*OO[[#This Row],[140 (06JUL1985 09:00:00)-Water Temperature (C)]]*OO[[#This Row],[82]]</f>
        <v>2.5684049803500001E-7</v>
      </c>
      <c r="CG270" s="10">
        <f>3/24000000*OO[[#This Row],[141 (06JUL1985 12:00:00)-Water Temperature (C)]]*OO[[#This Row],[83]]</f>
        <v>2.48506507965625E-7</v>
      </c>
      <c r="CH270" s="10">
        <f>3/24000000*OO[[#This Row],[142 (06JUL1985 15:00:00)-Water Temperature (C)]]*OO[[#This Row],[84]]</f>
        <v>2.4434466326087498E-7</v>
      </c>
      <c r="CI270" s="10">
        <f>3/24000000*OO[[#This Row],[143 (06JUL1985 18:00:00)-Water Temperature (C)]]*OO[[#This Row],[85]]</f>
        <v>2.4025881574059997E-7</v>
      </c>
      <c r="CJ270" s="10">
        <f>3/24000000*OO[[#This Row],[144 (06JUL1985 21:00:00)-Water Temperature (C)]]*OO[[#This Row],[86]]</f>
        <v>2.3022637257867498E-7</v>
      </c>
      <c r="CK270" s="10">
        <f>3/24000000*OO[[#This Row],[145 (07JUL1985 00:00:00)-Water Temperature (C)]]*OO[[#This Row],[87]]</f>
        <v>2.1592422090745001E-7</v>
      </c>
      <c r="CL270" s="10">
        <f>3/24000000*OO[[#This Row],[146 (07JUL1985 03:00:00)-Water Temperature (C)]]*OO[[#This Row],[88]]</f>
        <v>2.01312204432375E-7</v>
      </c>
      <c r="CM270" s="10">
        <f>3/24000000*OO[[#This Row],[147 (07JUL1985 06:00:00)-Water Temperature (C)]]*OO[[#This Row],[89]]</f>
        <v>1.8825229409062497E-7</v>
      </c>
      <c r="CN270" s="10">
        <f>3/24000000*OO[[#This Row],[148 (07JUL1985 09:00:00)-Water Temperature (C)]]*OO[[#This Row],[90]]</f>
        <v>1.8166719880032497E-7</v>
      </c>
      <c r="CO270" s="10">
        <f>3/24000000*OO[[#This Row],[149 (07JUL1985 12:00:00)-Water Temperature (C)]]*OO[[#This Row],[91]]</f>
        <v>1.7376067283635E-7</v>
      </c>
      <c r="CP270" s="10">
        <f>3/24000000*OO[[#This Row],[150 (07JUL1985 15:00:00)-Water Temperature (C)]]*OO[[#This Row],[92]]</f>
        <v>1.7282435094152499E-7</v>
      </c>
      <c r="CQ270" s="10">
        <f>3/24000000*OO[[#This Row],[151 (07JUL1985 18:00:00)-Water Temperature (C)]]*OO[[#This Row],[93]]</f>
        <v>1.7232139513104997E-7</v>
      </c>
      <c r="CR270" s="10">
        <f>3/24000000*OO[[#This Row],[152 (07JUL1985 21:00:00)-Water Temperature (C)]]*OO[[#This Row],[94]]</f>
        <v>1.6911470894311252E-7</v>
      </c>
      <c r="CS270" s="10">
        <f>3/24000000*OO[[#This Row],[153 (08JUL1985 00:00:00)-Water Temperature (C)]]*OO[[#This Row],[95]]</f>
        <v>1.6303110415499999E-7</v>
      </c>
      <c r="CT270" s="10">
        <f>3/24000000*OO[[#This Row],[154 (08JUL1985 03:00:00)-Water Temperature (C)]]*OO[[#This Row],[96]]</f>
        <v>1.548862350888E-7</v>
      </c>
      <c r="CU270" s="10">
        <f>3/24000000*OO[[#This Row],[155 (08JUL1985 06:00:00)-Water Temperature (C)]]*OO[[#This Row],[97]]</f>
        <v>1.4761782045327499E-7</v>
      </c>
      <c r="CV270" s="10">
        <f>3/24000000*OO[[#This Row],[156 (08JUL1985 09:00:00)-Water Temperature (C)]]*OO[[#This Row],[98]]</f>
        <v>1.4598655937601249E-7</v>
      </c>
      <c r="CW270" s="10">
        <f>3/24000000*OO[[#This Row],[157 (08JUL1985 12:00:00)-Water Temperature (C)]]*OO[[#This Row],[99]]</f>
        <v>1.462454476646625E-7</v>
      </c>
    </row>
    <row r="271" spans="1:101" x14ac:dyDescent="0.35">
      <c r="A271" t="s">
        <v>277</v>
      </c>
      <c r="B271">
        <v>921.18179999999995</v>
      </c>
      <c r="C271" s="10">
        <f>3/24*OO[[#This Row],[59 (26JUN1985 06:00:00)-Water Temperature (C)]]*OO[[#This Row],[1]]/SUM(OO[1])</f>
        <v>0</v>
      </c>
      <c r="D271" s="10">
        <f>3/24*OO[[#This Row],[60 (26JUN1985 09:00:00)-Water Temperature (C)]]*OO[[#This Row],[2]]/SUM(OO[2])</f>
        <v>0</v>
      </c>
      <c r="E271" s="10">
        <f>3/24*OO[[#This Row],[61 (26JUN1985 12:00:00)-Water Temperature (C)]]*OO[[#This Row],[3]]/SUM(OO[3])</f>
        <v>0</v>
      </c>
      <c r="F271" s="10">
        <f>3/24*OO[[#This Row],[62 (26JUN1985 15:00:00)-Water Temperature (C)]]*OO[[#This Row],[4]]/SUM(OO[4])</f>
        <v>0</v>
      </c>
      <c r="G271" s="10">
        <f>3/24*OO[[#This Row],[63 (26JUN1985 18:00:00)-Water Temperature (C)]]*OO[[#This Row],[5]]/SUM(OO[5])</f>
        <v>0</v>
      </c>
      <c r="H271" s="10">
        <f>3/24*OO[[#This Row],[64 (26JUN1985 21:00:00)-Water Temperature (C)]]*OO[[#This Row],[6]]/SUM(OO[6])</f>
        <v>0</v>
      </c>
      <c r="I271" s="10">
        <f>3/24*OO[[#This Row],[65 (27JUN1985 00:00:00)-Water Temperature (C)]]*OO[[#This Row],[7]]/SUM(OO[7])</f>
        <v>0</v>
      </c>
      <c r="J271" s="10">
        <f>3/24*OO[[#This Row],[66 (27JUN1985 03:00:00)-Water Temperature (C)]]*OO[[#This Row],[8]]/SUM(OO[8])</f>
        <v>0</v>
      </c>
      <c r="K271" s="10">
        <f>3/24*OO[[#This Row],[67 (27JUN1985 06:00:00)-Water Temperature (C)]]*OO[[#This Row],[9]]/SUM(OO[9])</f>
        <v>0</v>
      </c>
      <c r="L271" s="10">
        <f>3/24*OO[[#This Row],[68 (27JUN1985 09:00:00)-Water Temperature (C)]]*OO[[#This Row],[10]]/SUM(OO[10])</f>
        <v>0</v>
      </c>
      <c r="M271" s="10">
        <f>3/24*OO[[#This Row],[69 (27JUN1985 12:00:00)-Water Temperature (C)]]*OO[[#This Row],[11]]/SUM(OO[11])</f>
        <v>0</v>
      </c>
      <c r="N271" s="10">
        <f>3/24*OO[[#This Row],[70 (27JUN1985 15:00:00)-Water Temperature (C)]]*OO[[#This Row],[12]]/SUM(OO[12])</f>
        <v>0</v>
      </c>
      <c r="O271" s="10">
        <f>3/24*OO[[#This Row],[71 (27JUN1985 18:00:00)-Water Temperature (C)]]*OO[[#This Row],[13]]/SUM(OO[13])</f>
        <v>0</v>
      </c>
      <c r="P271" s="10">
        <f>3/24*OO[[#This Row],[72 (27JUN1985 21:00:00)-Water Temperature (C)]]*OO[[#This Row],[14]]/SUM(OO[14])</f>
        <v>4.404270032895476E-21</v>
      </c>
      <c r="Q271" s="10">
        <f>3/24*OO[[#This Row],[73 (28JUN1985 00:00:00)-Water Temperature (C)]]*OO[[#This Row],[15]]/SUM(OO[15])</f>
        <v>5.4071747824701322E-14</v>
      </c>
      <c r="R271" s="10">
        <f>3/24*OO[[#This Row],[74 (28JUN1985 03:00:00)-Water Temperature (C)]]*OO[[#This Row],[16]]/SUM(OO[16])</f>
        <v>7.2812844335517922E-10</v>
      </c>
      <c r="S271" s="10">
        <f>3/24*OO[[#This Row],[75 (28JUN1985 06:00:00)-Water Temperature (C)]]*OO[[#This Row],[17]]/SUM(OO[17])</f>
        <v>3.3185794851025342E-7</v>
      </c>
      <c r="T271" s="10">
        <f>3/24*OO[[#This Row],[76 (28JUN1985 09:00:00)-Water Temperature (C)]]*OO[[#This Row],[18]]/SUM(OO[18])</f>
        <v>2.7670869356291732E-5</v>
      </c>
      <c r="U271" s="10">
        <f>3/24*OO[[#This Row],[77 (28JUN1985 12:00:00)-Water Temperature (C)]]*OO[[#This Row],[19]]/SUM(OO[19])</f>
        <v>6.6052977793117995E-4</v>
      </c>
      <c r="V271" s="10">
        <f>3/24000000*OO[[#This Row],[78 (28JUN1985 15:00:00)-Water Temperature (C)]]*OO[[#This Row],[20]]</f>
        <v>5.9251041666249999E-3</v>
      </c>
      <c r="W271" s="10">
        <f>3/24000000*OO[[#This Row],[79 (28JUN1985 18:00:00)-Water Temperature (C)]]*OO[[#This Row],[21]]</f>
        <v>2.35183946880675E-2</v>
      </c>
      <c r="X271" s="10">
        <f>3/24000000*OO[[#This Row],[80 (28JUN1985 21:00:00)-Water Temperature (C)]]*OO[[#This Row],[22]]</f>
        <v>4.727686871055E-2</v>
      </c>
      <c r="Y271" s="10">
        <f>3/24000000*OO[[#This Row],[81 (29JUN1985 00:00:00)-Water Temperature (C)]]*OO[[#This Row],[23]]</f>
        <v>5.3962475287499999E-2</v>
      </c>
      <c r="Z271" s="10">
        <f>3/24000000*OO[[#This Row],[82 (29JUN1985 03:00:00)-Water Temperature (C)]]*OO[[#This Row],[24]]</f>
        <v>3.8027868435037505E-2</v>
      </c>
      <c r="AA271" s="10">
        <f>3/24000000*OO[[#This Row],[83 (29JUN1985 06:00:00)-Water Temperature (C)]]*OO[[#This Row],[25]]</f>
        <v>1.769423703768E-2</v>
      </c>
      <c r="AB271" s="10">
        <f>3/24000000*OO[[#This Row],[84 (29JUN1985 09:00:00)-Water Temperature (C)]]*OO[[#This Row],[26]]</f>
        <v>5.8920768773650005E-3</v>
      </c>
      <c r="AC271" s="10">
        <f>3/24000000*OO[[#This Row],[85 (29JUN1985 12:00:00)-Water Temperature (C)]]*OO[[#This Row],[27]]</f>
        <v>1.4391864464739998E-3</v>
      </c>
      <c r="AD271" s="10">
        <f>3/24000000*OO[[#This Row],[86 (29JUN1985 15:00:00)-Water Temperature (C)]]*OO[[#This Row],[28]]</f>
        <v>2.9648786313749996E-4</v>
      </c>
      <c r="AE271" s="10">
        <f>3/24000000*OO[[#This Row],[88 (29JUN1985 21:00:00)-Water Temperature (C)]]*OO[[#This Row],[30]]</f>
        <v>3.6822728665800001E-5</v>
      </c>
      <c r="AF271" s="10">
        <f>3/24000000*OO[[#This Row],[88 (29JUN1985 21:00:00)-Water Temperature (C)]]*OO[[#This Row],[30]]</f>
        <v>3.6822728665800001E-5</v>
      </c>
      <c r="AG271" s="10">
        <f>3/24000000*OO[[#This Row],[89 (30JUN1985 00:00:00)-Water Temperature (C)]]*OO[[#This Row],[31]]</f>
        <v>2.9423212669399997E-5</v>
      </c>
      <c r="AH271" s="10">
        <f>3/24000000*OO[[#This Row],[90 (30JUN1985 03:00:00)-Water Temperature (C)]]*OO[[#This Row],[32]]</f>
        <v>2.6671738014775E-5</v>
      </c>
      <c r="AI271" s="10">
        <f>3/24000000*OO[[#This Row],[91 (30JUN1985 06:00:00)-Water Temperature (C)]]*OO[[#This Row],[33]]</f>
        <v>2.5106039104037499E-5</v>
      </c>
      <c r="AJ271" s="10">
        <f>3/24000000*OO[[#This Row],[92 (30JUN1985 09:00:00)-Water Temperature (C)]]*OO[[#This Row],[34]]</f>
        <v>2.4552441275574998E-5</v>
      </c>
      <c r="AK271" s="10">
        <f>3/24000000*OO[[#This Row],[93 (30JUN1985 12:00:00)-Water Temperature (C)]]*OO[[#This Row],[35]]</f>
        <v>2.3663673647999996E-5</v>
      </c>
      <c r="AL271" s="10">
        <f>3/24000000*OO[[#This Row],[94 (30JUN1985 15:00:00)-Water Temperature (C)]]*OO[[#This Row],[36]]</f>
        <v>2.26084799328325E-5</v>
      </c>
      <c r="AM271" s="10">
        <f>3/24000000*OO[[#This Row],[95 (30JUN1985 18:00:00)-Water Temperature (C)]]*OO[[#This Row],[37]]</f>
        <v>2.1565178173434998E-5</v>
      </c>
      <c r="AN271" s="10">
        <f>3/24000000*OO[[#This Row],[96 (30JUN1985 21:00:00)-Water Temperature (C)]]*OO[[#This Row],[38]]</f>
        <v>2.0152225574845E-5</v>
      </c>
      <c r="AO271" s="10">
        <f>3/24000000*OO[[#This Row],[97 (01JUL1985 00:00:00)-Water Temperature (C)]]*OO[[#This Row],[39]]</f>
        <v>1.8866511662999996E-5</v>
      </c>
      <c r="AP271" s="10">
        <f>3/24000000*OO[[#This Row],[98 (01JUL1985 03:00:00)-Water Temperature (C)]]*OO[[#This Row],[40]]</f>
        <v>1.8438952091175002E-5</v>
      </c>
      <c r="AQ271" s="10">
        <f>3/24000000*OO[[#This Row],[99 (01JUL1985 06:00:00)-Water Temperature (C)]]*OO[[#This Row],[41]]</f>
        <v>1.8749537094219996E-5</v>
      </c>
      <c r="AR271" s="10">
        <f>3/24000000*OO[[#This Row],[100 (01JUL1985 09:00:00)-Water Temperature (C)]]*OO[[#This Row],[42]]</f>
        <v>1.9833091970752501E-5</v>
      </c>
      <c r="AS271" s="10">
        <f>3/24000000*OO[[#This Row],[101 (01JUL1985 12:00:00)-Water Temperature (C)]]*OO[[#This Row],[43]]</f>
        <v>2.0690068167375001E-5</v>
      </c>
      <c r="AT271" s="10">
        <f>3/24000000*OO[[#This Row],[102 (01JUL1985 15:00:00)-Water Temperature (C)]]*OO[[#This Row],[44]]</f>
        <v>2.0841281447259998E-5</v>
      </c>
      <c r="AU271" s="10">
        <f>3/24000000*OO[[#This Row],[103 (01JUL1985 18:00:00)-Water Temperature (C)]]*OO[[#This Row],[45]]</f>
        <v>2.0362053897179999E-5</v>
      </c>
      <c r="AV271" s="10">
        <f>3/24000000*OO[[#This Row],[104 (01JUL1985 21:00:00)-Water Temperature (C)]]*OO[[#This Row],[46]]</f>
        <v>1.8987449946718745E-5</v>
      </c>
      <c r="AW271" s="10">
        <f>3/24000000*OO[[#This Row],[105 (02JUL1985 00:00:00)-Water Temperature (C)]]*OO[[#This Row],[47]]</f>
        <v>1.7235305672102498E-5</v>
      </c>
      <c r="AX271" s="10">
        <f>3/24000000*OO[[#This Row],[106 (02JUL1985 03:00:00)-Water Temperature (C)]]*OO[[#This Row],[48]]</f>
        <v>1.5547651821974998E-5</v>
      </c>
      <c r="AY271" s="10">
        <f>3/24000000*OO[[#This Row],[107 (02JUL1985 06:00:00)-Water Temperature (C)]]*OO[[#This Row],[49]]</f>
        <v>1.4089022352319999E-5</v>
      </c>
      <c r="AZ271" s="10">
        <f>3/24000000*OO[[#This Row],[108 (02JUL1985 09:00:00)-Water Temperature (C)]]*OO[[#This Row],[50]]</f>
        <v>1.2937899748049999E-5</v>
      </c>
      <c r="BA271" s="10">
        <f>3/24000000*OO[[#This Row],[109 (02JUL1985 12:00:00)-Water Temperature (C)]]*OO[[#This Row],[51]]</f>
        <v>1.2222310081751248E-5</v>
      </c>
      <c r="BB271" s="10">
        <f>3/24000000*OO[[#This Row],[110 (02JUL1985 15:00:00)-Water Temperature (C)]]*OO[[#This Row],[52]]</f>
        <v>1.1466021496987499E-5</v>
      </c>
      <c r="BC271" s="10">
        <f>3/24000000*OO[[#This Row],[111 (02JUL1985 18:00:00)-Water Temperature (C)]]*OO[[#This Row],[53]]</f>
        <v>1.0642759470791251E-5</v>
      </c>
      <c r="BD271" s="10">
        <f>3/24000000*OO[[#This Row],[112 (02JUL1985 21:00:00)-Water Temperature (C)]]*OO[[#This Row],[54]]</f>
        <v>9.6657427549537484E-6</v>
      </c>
      <c r="BE271" s="10">
        <f>3/24000000*OO[[#This Row],[113 (03JUL1985 00:00:00)-Water Temperature (C)]]*OO[[#This Row],[55]]</f>
        <v>8.7038056002187509E-6</v>
      </c>
      <c r="BF271" s="10">
        <f>3/24000000*OO[[#This Row],[114 (03JUL1985 03:00:00)-Water Temperature (C)]]*OO[[#This Row],[56]]</f>
        <v>7.7763359494537499E-6</v>
      </c>
      <c r="BG271" s="10">
        <f>3/24000000*OO[[#This Row],[115 (03JUL1985 06:00:00)-Water Temperature (C)]]*OO[[#This Row],[57]]</f>
        <v>6.9258472137750003E-6</v>
      </c>
      <c r="BH271" s="10">
        <f>3/24000000*OO[[#This Row],[116 (03JUL1985 09:00:00)-Water Temperature (C)]]*OO[[#This Row],[58]]</f>
        <v>6.2585236659375004E-6</v>
      </c>
      <c r="BI271" s="10">
        <f>3/24000000*OO[[#This Row],[117 (03JUL1985 12:00:00)-Water Temperature (C)]]*OO[[#This Row],[59]]</f>
        <v>5.8260134165062489E-6</v>
      </c>
      <c r="BJ271" s="10">
        <f>3/24000000*OO[[#This Row],[118 (03JUL1985 15:00:00)-Water Temperature (C)]]*OO[[#This Row],[60]]</f>
        <v>5.4621444463875001E-6</v>
      </c>
      <c r="BK271" s="10">
        <f>3/24000000*OO[[#This Row],[119 (03JUL1985 18:00:00)-Water Temperature (C)]]*OO[[#This Row],[61]]</f>
        <v>5.1450304995949988E-6</v>
      </c>
      <c r="BL271" s="10">
        <f>3/24000000*OO[[#This Row],[120 (03JUL1985 21:00:00)-Water Temperature (C)]]*OO[[#This Row],[62]]</f>
        <v>4.6887385849762494E-6</v>
      </c>
      <c r="BM271" s="10">
        <f>3/24000000*OO[[#This Row],[121 (04JUL1985 00:00:00)-Water Temperature (C)]]*OO[[#This Row],[63]]</f>
        <v>4.1952720197850002E-6</v>
      </c>
      <c r="BN271" s="10">
        <f>3/24000000*OO[[#This Row],[122 (04JUL1985 03:00:00)-Water Temperature (C)]]*OO[[#This Row],[64]]</f>
        <v>3.7144718180062505E-6</v>
      </c>
      <c r="BO271" s="10">
        <f>3/24000000*OO[[#This Row],[123 (04JUL1985 06:00:00)-Water Temperature (C)]]*OO[[#This Row],[65]]</f>
        <v>3.2576627222250006E-6</v>
      </c>
      <c r="BP271" s="10">
        <f>3/24000000*OO[[#This Row],[124 (04JUL1985 09:00:00)-Water Temperature (C)]]*OO[[#This Row],[66]]</f>
        <v>2.9310354478125002E-6</v>
      </c>
      <c r="BQ271" s="10">
        <f>3/24000000*OO[[#This Row],[125 (04JUL1985 12:00:00)-Water Temperature (C)]]*OO[[#This Row],[67]]</f>
        <v>2.6273369581387502E-6</v>
      </c>
      <c r="BR271" s="10">
        <f>3/24000000*OO[[#This Row],[126 (04JUL1985 15:00:00)-Water Temperature (C)]]*OO[[#This Row],[68]]</f>
        <v>2.3375980484312499E-6</v>
      </c>
      <c r="BS271" s="10">
        <f>3/24000000*OO[[#This Row],[127 (04JUL1985 18:00:00)-Water Temperature (C)]]*OO[[#This Row],[69]]</f>
        <v>2.0786101820998751E-6</v>
      </c>
      <c r="BT271" s="10">
        <f>3/24000000*OO[[#This Row],[128 (04JUL1985 21:00:00)-Water Temperature (C)]]*OO[[#This Row],[70]]</f>
        <v>1.7757862827482499E-6</v>
      </c>
      <c r="BU271" s="10">
        <f>3/24000000*OO[[#This Row],[129 (05JUL1985 00:00:00)-Water Temperature (C)]]*OO[[#This Row],[71]]</f>
        <v>1.44787551865975E-6</v>
      </c>
      <c r="BV271" s="10">
        <f>3/24000000*OO[[#This Row],[130 (05JUL1985 03:00:00)-Water Temperature (C)]]*OO[[#This Row],[72]]</f>
        <v>1.1551140150561249E-6</v>
      </c>
      <c r="BW271" s="10">
        <f>3/24000000*OO[[#This Row],[131 (05JUL1985 06:00:00)-Water Temperature (C)]]*OO[[#This Row],[73]]</f>
        <v>9.2005102700650003E-7</v>
      </c>
      <c r="BX271" s="10">
        <f>3/24000000*OO[[#This Row],[132 (05JUL1985 09:00:00)-Water Temperature (C)]]*OO[[#This Row],[74]]</f>
        <v>7.7328246613449994E-7</v>
      </c>
      <c r="BY271" s="10">
        <f>3/24000000*OO[[#This Row],[133 (05JUL1985 12:00:00)-Water Temperature (C)]]*OO[[#This Row],[75]]</f>
        <v>6.7428222354325013E-7</v>
      </c>
      <c r="BZ271" s="10">
        <f>3/24000000*OO[[#This Row],[134 (05JUL1985 15:00:00)-Water Temperature (C)]]*OO[[#This Row],[76]]</f>
        <v>6.0967486326875005E-7</v>
      </c>
      <c r="CA271" s="10">
        <f>3/24000000*OO[[#This Row],[135 (05JUL1985 18:00:00)-Water Temperature (C)]]*OO[[#This Row],[77]]</f>
        <v>5.6263163834099992E-7</v>
      </c>
      <c r="CB271" s="10">
        <f>3/24000000*OO[[#This Row],[136 (05JUL1985 21:00:00)-Water Temperature (C)]]*OO[[#This Row],[78]]</f>
        <v>5.0994873898599999E-7</v>
      </c>
      <c r="CC271" s="10">
        <f>3/24000000*OO[[#This Row],[137 (06JUL1985 00:00:00)-Water Temperature (C)]]*OO[[#This Row],[79]]</f>
        <v>4.5668379839862503E-7</v>
      </c>
      <c r="CD271" s="10">
        <f>3/24000000*OO[[#This Row],[138 (06JUL1985 03:00:00)-Water Temperature (C)]]*OO[[#This Row],[80]]</f>
        <v>4.0910195244800003E-7</v>
      </c>
      <c r="CE271" s="10">
        <f>3/24000000*OO[[#This Row],[139 (06JUL1985 06:00:00)-Water Temperature (C)]]*OO[[#This Row],[81]]</f>
        <v>3.6978297963950005E-7</v>
      </c>
      <c r="CF271" s="10">
        <f>3/24000000*OO[[#This Row],[140 (06JUL1985 09:00:00)-Water Temperature (C)]]*OO[[#This Row],[82]]</f>
        <v>3.5091731327249999E-7</v>
      </c>
      <c r="CG271" s="10">
        <f>3/24000000*OO[[#This Row],[141 (06JUL1985 12:00:00)-Water Temperature (C)]]*OO[[#This Row],[83]]</f>
        <v>3.3903445679174997E-7</v>
      </c>
      <c r="CH271" s="10">
        <f>3/24000000*OO[[#This Row],[142 (06JUL1985 15:00:00)-Water Temperature (C)]]*OO[[#This Row],[84]]</f>
        <v>3.3277817460974999E-7</v>
      </c>
      <c r="CI271" s="10">
        <f>3/24000000*OO[[#This Row],[143 (06JUL1985 18:00:00)-Water Temperature (C)]]*OO[[#This Row],[85]]</f>
        <v>3.2680878842600002E-7</v>
      </c>
      <c r="CJ271" s="10">
        <f>3/24000000*OO[[#This Row],[144 (06JUL1985 21:00:00)-Water Temperature (C)]]*OO[[#This Row],[86]]</f>
        <v>3.1263220556150001E-7</v>
      </c>
      <c r="CK271" s="10">
        <f>3/24000000*OO[[#This Row],[145 (07JUL1985 00:00:00)-Water Temperature (C)]]*OO[[#This Row],[87]]</f>
        <v>2.9315455426587496E-7</v>
      </c>
      <c r="CL271" s="10">
        <f>3/24000000*OO[[#This Row],[146 (07JUL1985 03:00:00)-Water Temperature (C)]]*OO[[#This Row],[88]]</f>
        <v>2.7350923593374995E-7</v>
      </c>
      <c r="CM271" s="10">
        <f>3/24000000*OO[[#This Row],[147 (07JUL1985 06:00:00)-Water Temperature (C)]]*OO[[#This Row],[89]]</f>
        <v>2.55953584334875E-7</v>
      </c>
      <c r="CN271" s="10">
        <f>3/24000000*OO[[#This Row],[148 (07JUL1985 09:00:00)-Water Temperature (C)]]*OO[[#This Row],[90]]</f>
        <v>2.4717206566995E-7</v>
      </c>
      <c r="CO271" s="10">
        <f>3/24000000*OO[[#This Row],[149 (07JUL1985 12:00:00)-Water Temperature (C)]]*OO[[#This Row],[91]]</f>
        <v>2.3600939095051249E-7</v>
      </c>
      <c r="CP271" s="10">
        <f>3/24000000*OO[[#This Row],[150 (07JUL1985 15:00:00)-Water Temperature (C)]]*OO[[#This Row],[92]]</f>
        <v>2.347081177488625E-7</v>
      </c>
      <c r="CQ271" s="10">
        <f>3/24000000*OO[[#This Row],[151 (07JUL1985 18:00:00)-Water Temperature (C)]]*OO[[#This Row],[93]]</f>
        <v>2.3364478495305001E-7</v>
      </c>
      <c r="CR271" s="10">
        <f>3/24000000*OO[[#This Row],[152 (07JUL1985 21:00:00)-Water Temperature (C)]]*OO[[#This Row],[94]]</f>
        <v>2.2904115180916251E-7</v>
      </c>
      <c r="CS271" s="10">
        <f>3/24000000*OO[[#This Row],[153 (08JUL1985 00:00:00)-Water Temperature (C)]]*OO[[#This Row],[95]]</f>
        <v>2.2091909902830002E-7</v>
      </c>
      <c r="CT271" s="10">
        <f>3/24000000*OO[[#This Row],[154 (08JUL1985 03:00:00)-Water Temperature (C)]]*OO[[#This Row],[96]]</f>
        <v>2.101669391424E-7</v>
      </c>
      <c r="CU271" s="10">
        <f>3/24000000*OO[[#This Row],[155 (08JUL1985 06:00:00)-Water Temperature (C)]]*OO[[#This Row],[97]]</f>
        <v>2.006042729178125E-7</v>
      </c>
      <c r="CV271" s="10">
        <f>3/24000000*OO[[#This Row],[156 (08JUL1985 09:00:00)-Water Temperature (C)]]*OO[[#This Row],[98]]</f>
        <v>1.9871338563078748E-7</v>
      </c>
      <c r="CW271" s="10">
        <f>3/24000000*OO[[#This Row],[157 (08JUL1985 12:00:00)-Water Temperature (C)]]*OO[[#This Row],[99]]</f>
        <v>1.9901611199452501E-7</v>
      </c>
    </row>
    <row r="272" spans="1:101" x14ac:dyDescent="0.35">
      <c r="A272" t="s">
        <v>278</v>
      </c>
      <c r="B272">
        <v>895.32259999999997</v>
      </c>
      <c r="C272" s="10">
        <f>3/24*OO[[#This Row],[59 (26JUN1985 06:00:00)-Water Temperature (C)]]*OO[[#This Row],[1]]/SUM(OO[1])</f>
        <v>0</v>
      </c>
      <c r="D272" s="10">
        <f>3/24*OO[[#This Row],[60 (26JUN1985 09:00:00)-Water Temperature (C)]]*OO[[#This Row],[2]]/SUM(OO[2])</f>
        <v>0</v>
      </c>
      <c r="E272" s="10">
        <f>3/24*OO[[#This Row],[61 (26JUN1985 12:00:00)-Water Temperature (C)]]*OO[[#This Row],[3]]/SUM(OO[3])</f>
        <v>0</v>
      </c>
      <c r="F272" s="10">
        <f>3/24*OO[[#This Row],[62 (26JUN1985 15:00:00)-Water Temperature (C)]]*OO[[#This Row],[4]]/SUM(OO[4])</f>
        <v>0</v>
      </c>
      <c r="G272" s="10">
        <f>3/24*OO[[#This Row],[63 (26JUN1985 18:00:00)-Water Temperature (C)]]*OO[[#This Row],[5]]/SUM(OO[5])</f>
        <v>0</v>
      </c>
      <c r="H272" s="10">
        <f>3/24*OO[[#This Row],[64 (26JUN1985 21:00:00)-Water Temperature (C)]]*OO[[#This Row],[6]]/SUM(OO[6])</f>
        <v>0</v>
      </c>
      <c r="I272" s="10">
        <f>3/24*OO[[#This Row],[65 (27JUN1985 00:00:00)-Water Temperature (C)]]*OO[[#This Row],[7]]/SUM(OO[7])</f>
        <v>0</v>
      </c>
      <c r="J272" s="10">
        <f>3/24*OO[[#This Row],[66 (27JUN1985 03:00:00)-Water Temperature (C)]]*OO[[#This Row],[8]]/SUM(OO[8])</f>
        <v>0</v>
      </c>
      <c r="K272" s="10">
        <f>3/24*OO[[#This Row],[67 (27JUN1985 06:00:00)-Water Temperature (C)]]*OO[[#This Row],[9]]/SUM(OO[9])</f>
        <v>0</v>
      </c>
      <c r="L272" s="10">
        <f>3/24*OO[[#This Row],[68 (27JUN1985 09:00:00)-Water Temperature (C)]]*OO[[#This Row],[10]]/SUM(OO[10])</f>
        <v>0</v>
      </c>
      <c r="M272" s="10">
        <f>3/24*OO[[#This Row],[69 (27JUN1985 12:00:00)-Water Temperature (C)]]*OO[[#This Row],[11]]/SUM(OO[11])</f>
        <v>0</v>
      </c>
      <c r="N272" s="10">
        <f>3/24*OO[[#This Row],[70 (27JUN1985 15:00:00)-Water Temperature (C)]]*OO[[#This Row],[12]]/SUM(OO[12])</f>
        <v>0</v>
      </c>
      <c r="O272" s="10">
        <f>3/24*OO[[#This Row],[71 (27JUN1985 18:00:00)-Water Temperature (C)]]*OO[[#This Row],[13]]/SUM(OO[13])</f>
        <v>0</v>
      </c>
      <c r="P272" s="10">
        <f>3/24*OO[[#This Row],[72 (27JUN1985 21:00:00)-Water Temperature (C)]]*OO[[#This Row],[14]]/SUM(OO[14])</f>
        <v>2.7829463325429218E-21</v>
      </c>
      <c r="Q272" s="10">
        <f>3/24*OO[[#This Row],[73 (28JUN1985 00:00:00)-Water Temperature (C)]]*OO[[#This Row],[15]]/SUM(OO[15])</f>
        <v>2.0928411796973568E-14</v>
      </c>
      <c r="R272" s="10">
        <f>3/24*OO[[#This Row],[74 (28JUN1985 03:00:00)-Water Temperature (C)]]*OO[[#This Row],[16]]/SUM(OO[16])</f>
        <v>4.4173936565839703E-10</v>
      </c>
      <c r="S272" s="10">
        <f>3/24*OO[[#This Row],[75 (28JUN1985 06:00:00)-Water Temperature (C)]]*OO[[#This Row],[17]]/SUM(OO[17])</f>
        <v>2.3402994981934512E-7</v>
      </c>
      <c r="T272" s="10">
        <f>3/24*OO[[#This Row],[76 (28JUN1985 09:00:00)-Water Temperature (C)]]*OO[[#This Row],[18]]/SUM(OO[18])</f>
        <v>2.1691674776877311E-5</v>
      </c>
      <c r="U272" s="10">
        <f>3/24*OO[[#This Row],[77 (28JUN1985 12:00:00)-Water Temperature (C)]]*OO[[#This Row],[19]]/SUM(OO[19])</f>
        <v>5.6403082971053853E-4</v>
      </c>
      <c r="V272" s="10">
        <f>3/24000000*OO[[#This Row],[78 (28JUN1985 15:00:00)-Water Temperature (C)]]*OO[[#This Row],[20]]</f>
        <v>5.4379396568924989E-3</v>
      </c>
      <c r="W272" s="10">
        <f>3/24000000*OO[[#This Row],[79 (28JUN1985 18:00:00)-Water Temperature (C)]]*OO[[#This Row],[21]]</f>
        <v>2.2981847563735003E-2</v>
      </c>
      <c r="X272" s="10">
        <f>3/24000000*OO[[#This Row],[80 (28JUN1985 21:00:00)-Water Temperature (C)]]*OO[[#This Row],[22]]</f>
        <v>4.880890515005E-2</v>
      </c>
      <c r="Y272" s="10">
        <f>3/24000000*OO[[#This Row],[81 (29JUN1985 00:00:00)-Water Temperature (C)]]*OO[[#This Row],[23]]</f>
        <v>5.8484774791049993E-2</v>
      </c>
      <c r="Z272" s="10">
        <f>3/24000000*OO[[#This Row],[82 (29JUN1985 03:00:00)-Water Temperature (C)]]*OO[[#This Row],[24]]</f>
        <v>4.3070865919200001E-2</v>
      </c>
      <c r="AA272" s="10">
        <f>3/24000000*OO[[#This Row],[83 (29JUN1985 06:00:00)-Water Temperature (C)]]*OO[[#This Row],[25]]</f>
        <v>2.0849823580199999E-2</v>
      </c>
      <c r="AB272" s="10">
        <f>3/24000000*OO[[#This Row],[84 (29JUN1985 09:00:00)-Water Temperature (C)]]*OO[[#This Row],[26]]</f>
        <v>7.1938940296999996E-3</v>
      </c>
      <c r="AC272" s="10">
        <f>3/24000000*OO[[#This Row],[85 (29JUN1985 12:00:00)-Water Temperature (C)]]*OO[[#This Row],[27]]</f>
        <v>1.8093421595699996E-3</v>
      </c>
      <c r="AD272" s="10">
        <f>3/24000000*OO[[#This Row],[86 (29JUN1985 15:00:00)-Water Temperature (C)]]*OO[[#This Row],[28]]</f>
        <v>3.7680955188599998E-4</v>
      </c>
      <c r="AE272" s="10">
        <f>3/24000000*OO[[#This Row],[88 (29JUN1985 21:00:00)-Water Temperature (C)]]*OO[[#This Row],[30]]</f>
        <v>4.1634835614524997E-5</v>
      </c>
      <c r="AF272" s="10">
        <f>3/24000000*OO[[#This Row],[88 (29JUN1985 21:00:00)-Water Temperature (C)]]*OO[[#This Row],[30]]</f>
        <v>4.1634835614524997E-5</v>
      </c>
      <c r="AG272" s="10">
        <f>3/24000000*OO[[#This Row],[89 (30JUN1985 00:00:00)-Water Temperature (C)]]*OO[[#This Row],[31]]</f>
        <v>3.2416747468874999E-5</v>
      </c>
      <c r="AH272" s="10">
        <f>3/24000000*OO[[#This Row],[90 (30JUN1985 03:00:00)-Water Temperature (C)]]*OO[[#This Row],[32]]</f>
        <v>2.9264964601600001E-5</v>
      </c>
      <c r="AI272" s="10">
        <f>3/24000000*OO[[#This Row],[91 (30JUN1985 06:00:00)-Water Temperature (C)]]*OO[[#This Row],[33]]</f>
        <v>2.7559431414787502E-5</v>
      </c>
      <c r="AJ272" s="10">
        <f>3/24000000*OO[[#This Row],[92 (30JUN1985 09:00:00)-Water Temperature (C)]]*OO[[#This Row],[34]]</f>
        <v>2.7028575263899998E-5</v>
      </c>
      <c r="AK272" s="10">
        <f>3/24000000*OO[[#This Row],[93 (30JUN1985 12:00:00)-Water Temperature (C)]]*OO[[#This Row],[35]]</f>
        <v>2.6157451253399997E-5</v>
      </c>
      <c r="AL272" s="10">
        <f>3/24000000*OO[[#This Row],[94 (30JUN1985 15:00:00)-Water Temperature (C)]]*OO[[#This Row],[36]]</f>
        <v>2.5073185891262499E-5</v>
      </c>
      <c r="AM272" s="10">
        <f>3/24000000*OO[[#This Row],[95 (30JUN1985 18:00:00)-Water Temperature (C)]]*OO[[#This Row],[37]]</f>
        <v>2.3991615706649996E-5</v>
      </c>
      <c r="AN272" s="10">
        <f>3/24000000*OO[[#This Row],[96 (30JUN1985 21:00:00)-Water Temperature (C)]]*OO[[#This Row],[38]]</f>
        <v>2.2468490831150001E-5</v>
      </c>
      <c r="AO272" s="10">
        <f>3/24000000*OO[[#This Row],[97 (01JUL1985 00:00:00)-Water Temperature (C)]]*OO[[#This Row],[39]]</f>
        <v>2.102131836748125E-5</v>
      </c>
      <c r="AP272" s="10">
        <f>3/24000000*OO[[#This Row],[98 (01JUL1985 03:00:00)-Water Temperature (C)]]*OO[[#This Row],[40]]</f>
        <v>2.0526039941924998E-5</v>
      </c>
      <c r="AQ272" s="10">
        <f>3/24000000*OO[[#This Row],[99 (01JUL1985 06:00:00)-Water Temperature (C)]]*OO[[#This Row],[41]]</f>
        <v>2.0888360596443751E-5</v>
      </c>
      <c r="AR272" s="10">
        <f>3/24000000*OO[[#This Row],[100 (01JUL1985 09:00:00)-Water Temperature (C)]]*OO[[#This Row],[42]]</f>
        <v>2.2200204719471248E-5</v>
      </c>
      <c r="AS272" s="10">
        <f>3/24000000*OO[[#This Row],[101 (01JUL1985 12:00:00)-Water Temperature (C)]]*OO[[#This Row],[43]]</f>
        <v>2.3309406985650001E-5</v>
      </c>
      <c r="AT272" s="10">
        <f>3/24000000*OO[[#This Row],[102 (01JUL1985 15:00:00)-Water Temperature (C)]]*OO[[#This Row],[44]]</f>
        <v>2.36483705707275E-5</v>
      </c>
      <c r="AU272" s="10">
        <f>3/24000000*OO[[#This Row],[103 (01JUL1985 18:00:00)-Water Temperature (C)]]*OO[[#This Row],[45]]</f>
        <v>2.32664076088675E-5</v>
      </c>
      <c r="AV272" s="10">
        <f>3/24000000*OO[[#This Row],[104 (01JUL1985 21:00:00)-Water Temperature (C)]]*OO[[#This Row],[46]]</f>
        <v>2.1821387349499999E-5</v>
      </c>
      <c r="AW272" s="10">
        <f>3/24000000*OO[[#This Row],[105 (02JUL1985 00:00:00)-Water Temperature (C)]]*OO[[#This Row],[47]]</f>
        <v>1.9908289509739996E-5</v>
      </c>
      <c r="AX272" s="10">
        <f>3/24000000*OO[[#This Row],[106 (02JUL1985 03:00:00)-Water Temperature (C)]]*OO[[#This Row],[48]]</f>
        <v>1.8040335826353752E-5</v>
      </c>
      <c r="AY272" s="10">
        <f>3/24000000*OO[[#This Row],[107 (02JUL1985 06:00:00)-Water Temperature (C)]]*OO[[#This Row],[49]]</f>
        <v>1.6417916079434998E-5</v>
      </c>
      <c r="AZ272" s="10">
        <f>3/24000000*OO[[#This Row],[108 (02JUL1985 09:00:00)-Water Temperature (C)]]*OO[[#This Row],[50]]</f>
        <v>1.5134036992986248E-5</v>
      </c>
      <c r="BA272" s="10">
        <f>3/24000000*OO[[#This Row],[109 (02JUL1985 12:00:00)-Water Temperature (C)]]*OO[[#This Row],[51]]</f>
        <v>1.436834643699875E-5</v>
      </c>
      <c r="BB272" s="10">
        <f>3/24000000*OO[[#This Row],[110 (02JUL1985 15:00:00)-Water Temperature (C)]]*OO[[#This Row],[52]]</f>
        <v>1.3545164193072499E-5</v>
      </c>
      <c r="BC272" s="10">
        <f>3/24000000*OO[[#This Row],[111 (02JUL1985 18:00:00)-Water Temperature (C)]]*OO[[#This Row],[53]]</f>
        <v>1.2654936646799998E-5</v>
      </c>
      <c r="BD272" s="10">
        <f>3/24000000*OO[[#This Row],[112 (02JUL1985 21:00:00)-Water Temperature (C)]]*OO[[#This Row],[54]]</f>
        <v>1.155623320960625E-5</v>
      </c>
      <c r="BE272" s="10">
        <f>3/24000000*OO[[#This Row],[113 (03JUL1985 00:00:00)-Water Temperature (C)]]*OO[[#This Row],[55]]</f>
        <v>1.0464316325040001E-5</v>
      </c>
      <c r="BF272" s="10">
        <f>3/24000000*OO[[#This Row],[114 (03JUL1985 03:00:00)-Water Temperature (C)]]*OO[[#This Row],[56]]</f>
        <v>9.3920496785499997E-6</v>
      </c>
      <c r="BG272" s="10">
        <f>3/24000000*OO[[#This Row],[115 (03JUL1985 06:00:00)-Water Temperature (C)]]*OO[[#This Row],[57]]</f>
        <v>8.395308302696249E-6</v>
      </c>
      <c r="BH272" s="10">
        <f>3/24000000*OO[[#This Row],[116 (03JUL1985 09:00:00)-Water Temperature (C)]]*OO[[#This Row],[58]]</f>
        <v>7.6084577622850003E-6</v>
      </c>
      <c r="BI272" s="10">
        <f>3/24000000*OO[[#This Row],[117 (03JUL1985 12:00:00)-Water Temperature (C)]]*OO[[#This Row],[59]]</f>
        <v>7.1039031772499982E-6</v>
      </c>
      <c r="BJ272" s="10">
        <f>3/24000000*OO[[#This Row],[118 (03JUL1985 15:00:00)-Water Temperature (C)]]*OO[[#This Row],[60]]</f>
        <v>6.6803341764275006E-6</v>
      </c>
      <c r="BK272" s="10">
        <f>3/24000000*OO[[#This Row],[119 (03JUL1985 18:00:00)-Water Temperature (C)]]*OO[[#This Row],[61]]</f>
        <v>6.3177479379224987E-6</v>
      </c>
      <c r="BL272" s="10">
        <f>3/24000000*OO[[#This Row],[120 (03JUL1985 21:00:00)-Water Temperature (C)]]*OO[[#This Row],[62]]</f>
        <v>5.7809681739362491E-6</v>
      </c>
      <c r="BM272" s="10">
        <f>3/24000000*OO[[#This Row],[121 (04JUL1985 00:00:00)-Water Temperature (C)]]*OO[[#This Row],[63]]</f>
        <v>5.1933189820200005E-6</v>
      </c>
      <c r="BN272" s="10">
        <f>3/24000000*OO[[#This Row],[122 (04JUL1985 03:00:00)-Water Temperature (C)]]*OO[[#This Row],[64]]</f>
        <v>4.6180573038924997E-6</v>
      </c>
      <c r="BO272" s="10">
        <f>3/24000000*OO[[#This Row],[123 (04JUL1985 06:00:00)-Water Temperature (C)]]*OO[[#This Row],[65]]</f>
        <v>4.0638901096112501E-6</v>
      </c>
      <c r="BP272" s="10">
        <f>3/24000000*OO[[#This Row],[124 (04JUL1985 09:00:00)-Water Temperature (C)]]*OO[[#This Row],[66]]</f>
        <v>3.6679281019875001E-6</v>
      </c>
      <c r="BQ272" s="10">
        <f>3/24000000*OO[[#This Row],[125 (04JUL1985 12:00:00)-Water Temperature (C)]]*OO[[#This Row],[67]]</f>
        <v>3.2946915669324999E-6</v>
      </c>
      <c r="BR272" s="10">
        <f>3/24000000*OO[[#This Row],[126 (04JUL1985 15:00:00)-Water Temperature (C)]]*OO[[#This Row],[68]]</f>
        <v>2.9363947984424993E-6</v>
      </c>
      <c r="BS272" s="10">
        <f>3/24000000*OO[[#This Row],[127 (04JUL1985 18:00:00)-Water Temperature (C)]]*OO[[#This Row],[69]]</f>
        <v>2.620019767225E-6</v>
      </c>
      <c r="BT272" s="10">
        <f>3/24000000*OO[[#This Row],[128 (04JUL1985 21:00:00)-Water Temperature (C)]]*OO[[#This Row],[70]]</f>
        <v>2.2471836241230004E-6</v>
      </c>
      <c r="BU272" s="10">
        <f>3/24000000*OO[[#This Row],[129 (05JUL1985 00:00:00)-Water Temperature (C)]]*OO[[#This Row],[71]]</f>
        <v>1.83764271801E-6</v>
      </c>
      <c r="BV272" s="10">
        <f>3/24000000*OO[[#This Row],[130 (05JUL1985 03:00:00)-Water Temperature (C)]]*OO[[#This Row],[72]]</f>
        <v>1.4706496787149999E-6</v>
      </c>
      <c r="BW272" s="10">
        <f>3/24000000*OO[[#This Row],[131 (05JUL1985 06:00:00)-Water Temperature (C)]]*OO[[#This Row],[73]]</f>
        <v>1.1718888123139998E-6</v>
      </c>
      <c r="BX272" s="10">
        <f>3/24000000*OO[[#This Row],[132 (05JUL1985 09:00:00)-Water Temperature (C)]]*OO[[#This Row],[74]]</f>
        <v>9.8372489776274999E-7</v>
      </c>
      <c r="BY272" s="10">
        <f>3/24000000*OO[[#This Row],[133 (05JUL1985 12:00:00)-Water Temperature (C)]]*OO[[#This Row],[75]]</f>
        <v>8.5456026051749985E-7</v>
      </c>
      <c r="BZ272" s="10">
        <f>3/24000000*OO[[#This Row],[134 (05JUL1985 15:00:00)-Water Temperature (C)]]*OO[[#This Row],[76]]</f>
        <v>7.6939271268500002E-7</v>
      </c>
      <c r="CA272" s="10">
        <f>3/24000000*OO[[#This Row],[135 (05JUL1985 18:00:00)-Water Temperature (C)]]*OO[[#This Row],[77]]</f>
        <v>7.077787734432499E-7</v>
      </c>
      <c r="CB272" s="10">
        <f>3/24000000*OO[[#This Row],[136 (05JUL1985 21:00:00)-Water Temperature (C)]]*OO[[#This Row],[78]]</f>
        <v>6.4017650005937491E-7</v>
      </c>
      <c r="CC272" s="10">
        <f>3/24000000*OO[[#This Row],[137 (06JUL1985 00:00:00)-Water Temperature (C)]]*OO[[#This Row],[79]]</f>
        <v>5.7256934062499998E-7</v>
      </c>
      <c r="CD272" s="10">
        <f>3/24000000*OO[[#This Row],[138 (06JUL1985 03:00:00)-Water Temperature (C)]]*OO[[#This Row],[80]]</f>
        <v>5.1300107058374998E-7</v>
      </c>
      <c r="CE272" s="10">
        <f>3/24000000*OO[[#This Row],[139 (06JUL1985 06:00:00)-Water Temperature (C)]]*OO[[#This Row],[81]]</f>
        <v>4.6333603628099999E-7</v>
      </c>
      <c r="CF272" s="10">
        <f>3/24000000*OO[[#This Row],[140 (06JUL1985 09:00:00)-Water Temperature (C)]]*OO[[#This Row],[82]]</f>
        <v>4.3954843473625001E-7</v>
      </c>
      <c r="CG272" s="10">
        <f>3/24000000*OO[[#This Row],[141 (06JUL1985 12:00:00)-Water Temperature (C)]]*OO[[#This Row],[83]]</f>
        <v>4.2394132836974997E-7</v>
      </c>
      <c r="CH272" s="10">
        <f>3/24000000*OO[[#This Row],[142 (06JUL1985 15:00:00)-Water Temperature (C)]]*OO[[#This Row],[84]]</f>
        <v>4.1541078757500004E-7</v>
      </c>
      <c r="CI272" s="10">
        <f>3/24000000*OO[[#This Row],[143 (06JUL1985 18:00:00)-Water Temperature (C)]]*OO[[#This Row],[85]]</f>
        <v>4.0726703955824995E-7</v>
      </c>
      <c r="CJ272" s="10">
        <f>3/24000000*OO[[#This Row],[144 (06JUL1985 21:00:00)-Water Temperature (C)]]*OO[[#This Row],[86]]</f>
        <v>3.8945238133650003E-7</v>
      </c>
      <c r="CK272" s="10">
        <f>3/24000000*OO[[#This Row],[145 (07JUL1985 00:00:00)-Water Temperature (C)]]*OO[[#This Row],[87]]</f>
        <v>3.6496425943187499E-7</v>
      </c>
      <c r="CL272" s="10">
        <f>3/24000000*OO[[#This Row],[146 (07JUL1985 03:00:00)-Water Temperature (C)]]*OO[[#This Row],[88]]</f>
        <v>3.4079758254899996E-7</v>
      </c>
      <c r="CM272" s="10">
        <f>3/24000000*OO[[#This Row],[147 (07JUL1985 06:00:00)-Water Temperature (C)]]*OO[[#This Row],[89]]</f>
        <v>3.1892415106399998E-7</v>
      </c>
      <c r="CN272" s="10">
        <f>3/24000000*OO[[#This Row],[148 (07JUL1985 09:00:00)-Water Temperature (C)]]*OO[[#This Row],[90]]</f>
        <v>3.0827920850000005E-7</v>
      </c>
      <c r="CO272" s="10">
        <f>3/24000000*OO[[#This Row],[149 (07JUL1985 12:00:00)-Water Temperature (C)]]*OO[[#This Row],[91]]</f>
        <v>2.9382154253749995E-7</v>
      </c>
      <c r="CP272" s="10">
        <f>3/24000000*OO[[#This Row],[150 (07JUL1985 15:00:00)-Water Temperature (C)]]*OO[[#This Row],[92]]</f>
        <v>2.9181159051274998E-7</v>
      </c>
      <c r="CQ272" s="10">
        <f>3/24000000*OO[[#This Row],[151 (07JUL1985 18:00:00)-Water Temperature (C)]]*OO[[#This Row],[93]]</f>
        <v>2.9021303344837503E-7</v>
      </c>
      <c r="CR272" s="10">
        <f>3/24000000*OO[[#This Row],[152 (07JUL1985 21:00:00)-Water Temperature (C)]]*OO[[#This Row],[94]]</f>
        <v>2.8439573486962497E-7</v>
      </c>
      <c r="CS272" s="10">
        <f>3/24000000*OO[[#This Row],[153 (08JUL1985 00:00:00)-Water Temperature (C)]]*OO[[#This Row],[95]]</f>
        <v>2.7447574961137498E-7</v>
      </c>
      <c r="CT272" s="10">
        <f>3/24000000*OO[[#This Row],[154 (08JUL1985 03:00:00)-Water Temperature (C)]]*OO[[#This Row],[96]]</f>
        <v>2.6155559032137501E-7</v>
      </c>
      <c r="CU272" s="10">
        <f>3/24000000*OO[[#This Row],[155 (08JUL1985 06:00:00)-Water Temperature (C)]]*OO[[#This Row],[97]]</f>
        <v>2.4989529435989997E-7</v>
      </c>
      <c r="CV272" s="10">
        <f>3/24000000*OO[[#This Row],[156 (08JUL1985 09:00:00)-Water Temperature (C)]]*OO[[#This Row],[98]]</f>
        <v>2.4788896943860001E-7</v>
      </c>
      <c r="CW272" s="10">
        <f>3/24000000*OO[[#This Row],[157 (08JUL1985 12:00:00)-Water Temperature (C)]]*OO[[#This Row],[99]]</f>
        <v>2.4824794648289997E-7</v>
      </c>
    </row>
    <row r="273" spans="1:101" x14ac:dyDescent="0.35">
      <c r="A273" t="s">
        <v>279</v>
      </c>
      <c r="B273">
        <v>898.16030000000001</v>
      </c>
      <c r="C273" s="10">
        <f>3/24*OO[[#This Row],[59 (26JUN1985 06:00:00)-Water Temperature (C)]]*OO[[#This Row],[1]]/SUM(OO[1])</f>
        <v>0</v>
      </c>
      <c r="D273" s="10">
        <f>3/24*OO[[#This Row],[60 (26JUN1985 09:00:00)-Water Temperature (C)]]*OO[[#This Row],[2]]/SUM(OO[2])</f>
        <v>0</v>
      </c>
      <c r="E273" s="10">
        <f>3/24*OO[[#This Row],[61 (26JUN1985 12:00:00)-Water Temperature (C)]]*OO[[#This Row],[3]]/SUM(OO[3])</f>
        <v>0</v>
      </c>
      <c r="F273" s="10">
        <f>3/24*OO[[#This Row],[62 (26JUN1985 15:00:00)-Water Temperature (C)]]*OO[[#This Row],[4]]/SUM(OO[4])</f>
        <v>0</v>
      </c>
      <c r="G273" s="10">
        <f>3/24*OO[[#This Row],[63 (26JUN1985 18:00:00)-Water Temperature (C)]]*OO[[#This Row],[5]]/SUM(OO[5])</f>
        <v>0</v>
      </c>
      <c r="H273" s="10">
        <f>3/24*OO[[#This Row],[64 (26JUN1985 21:00:00)-Water Temperature (C)]]*OO[[#This Row],[6]]/SUM(OO[6])</f>
        <v>0</v>
      </c>
      <c r="I273" s="10">
        <f>3/24*OO[[#This Row],[65 (27JUN1985 00:00:00)-Water Temperature (C)]]*OO[[#This Row],[7]]/SUM(OO[7])</f>
        <v>0</v>
      </c>
      <c r="J273" s="10">
        <f>3/24*OO[[#This Row],[66 (27JUN1985 03:00:00)-Water Temperature (C)]]*OO[[#This Row],[8]]/SUM(OO[8])</f>
        <v>0</v>
      </c>
      <c r="K273" s="10">
        <f>3/24*OO[[#This Row],[67 (27JUN1985 06:00:00)-Water Temperature (C)]]*OO[[#This Row],[9]]/SUM(OO[9])</f>
        <v>0</v>
      </c>
      <c r="L273" s="10">
        <f>3/24*OO[[#This Row],[68 (27JUN1985 09:00:00)-Water Temperature (C)]]*OO[[#This Row],[10]]/SUM(OO[10])</f>
        <v>0</v>
      </c>
      <c r="M273" s="10">
        <f>3/24*OO[[#This Row],[69 (27JUN1985 12:00:00)-Water Temperature (C)]]*OO[[#This Row],[11]]/SUM(OO[11])</f>
        <v>0</v>
      </c>
      <c r="N273" s="10">
        <f>3/24*OO[[#This Row],[70 (27JUN1985 15:00:00)-Water Temperature (C)]]*OO[[#This Row],[12]]/SUM(OO[12])</f>
        <v>0</v>
      </c>
      <c r="O273" s="10">
        <f>3/24*OO[[#This Row],[71 (27JUN1985 18:00:00)-Water Temperature (C)]]*OO[[#This Row],[13]]/SUM(OO[13])</f>
        <v>0</v>
      </c>
      <c r="P273" s="10">
        <f>3/24*OO[[#This Row],[72 (27JUN1985 21:00:00)-Water Temperature (C)]]*OO[[#This Row],[14]]/SUM(OO[14])</f>
        <v>1.4850228055461973E-21</v>
      </c>
      <c r="Q273" s="10">
        <f>3/24*OO[[#This Row],[73 (28JUN1985 00:00:00)-Water Temperature (C)]]*OO[[#This Row],[15]]/SUM(OO[15])</f>
        <v>7.1451142953948106E-15</v>
      </c>
      <c r="R273" s="10">
        <f>3/24*OO[[#This Row],[74 (28JUN1985 03:00:00)-Water Temperature (C)]]*OO[[#This Row],[16]]/SUM(OO[16])</f>
        <v>2.5997046212737103E-10</v>
      </c>
      <c r="S273" s="10">
        <f>3/24*OO[[#This Row],[75 (28JUN1985 06:00:00)-Water Temperature (C)]]*OO[[#This Row],[17]]/SUM(OO[17])</f>
        <v>1.603671260402936E-7</v>
      </c>
      <c r="T273" s="10">
        <f>3/24*OO[[#This Row],[76 (28JUN1985 09:00:00)-Water Temperature (C)]]*OO[[#This Row],[18]]/SUM(OO[18])</f>
        <v>1.6520395225892437E-5</v>
      </c>
      <c r="U273" s="10">
        <f>3/24*OO[[#This Row],[77 (28JUN1985 12:00:00)-Water Temperature (C)]]*OO[[#This Row],[19]]/SUM(OO[19])</f>
        <v>4.6768158482306439E-4</v>
      </c>
      <c r="V273" s="10">
        <f>3/24000000*OO[[#This Row],[78 (28JUN1985 15:00:00)-Water Temperature (C)]]*OO[[#This Row],[20]]</f>
        <v>4.8476566228974997E-3</v>
      </c>
      <c r="W273" s="10">
        <f>3/24000000*OO[[#This Row],[79 (28JUN1985 18:00:00)-Water Temperature (C)]]*OO[[#This Row],[21]]</f>
        <v>2.1820760319819998E-2</v>
      </c>
      <c r="X273" s="10">
        <f>3/24000000*OO[[#This Row],[80 (28JUN1985 21:00:00)-Water Temperature (C)]]*OO[[#This Row],[22]]</f>
        <v>4.90129574675E-2</v>
      </c>
      <c r="Y273" s="10">
        <f>3/24000000*OO[[#This Row],[81 (29JUN1985 00:00:00)-Water Temperature (C)]]*OO[[#This Row],[23]]</f>
        <v>6.1695791417537497E-2</v>
      </c>
      <c r="Z273" s="10">
        <f>3/24000000*OO[[#This Row],[82 (29JUN1985 03:00:00)-Water Temperature (C)]]*OO[[#This Row],[24]]</f>
        <v>4.7627231932800003E-2</v>
      </c>
      <c r="AA273" s="10">
        <f>3/24000000*OO[[#This Row],[83 (29JUN1985 06:00:00)-Water Temperature (C)]]*OO[[#This Row],[25]]</f>
        <v>2.4063008545200004E-2</v>
      </c>
      <c r="AB273" s="10">
        <f>3/24000000*OO[[#This Row],[84 (29JUN1985 09:00:00)-Water Temperature (C)]]*OO[[#This Row],[26]]</f>
        <v>8.640955632580001E-3</v>
      </c>
      <c r="AC273" s="10">
        <f>3/24000000*OO[[#This Row],[85 (29JUN1985 12:00:00)-Water Temperature (C)]]*OO[[#This Row],[27]]</f>
        <v>2.2485643816473749E-3</v>
      </c>
      <c r="AD273" s="10">
        <f>3/24000000*OO[[#This Row],[86 (29JUN1985 15:00:00)-Water Temperature (C)]]*OO[[#This Row],[28]]</f>
        <v>4.7622919501000001E-4</v>
      </c>
      <c r="AE273" s="10">
        <f>3/24000000*OO[[#This Row],[88 (29JUN1985 21:00:00)-Water Temperature (C)]]*OO[[#This Row],[30]]</f>
        <v>4.5990241446874997E-5</v>
      </c>
      <c r="AF273" s="10">
        <f>3/24000000*OO[[#This Row],[88 (29JUN1985 21:00:00)-Water Temperature (C)]]*OO[[#This Row],[30]]</f>
        <v>4.5990241446874997E-5</v>
      </c>
      <c r="AG273" s="10">
        <f>3/24000000*OO[[#This Row],[89 (30JUN1985 00:00:00)-Water Temperature (C)]]*OO[[#This Row],[31]]</f>
        <v>3.4398692899199997E-5</v>
      </c>
      <c r="AH273" s="10">
        <f>3/24000000*OO[[#This Row],[90 (30JUN1985 03:00:00)-Water Temperature (C)]]*OO[[#This Row],[32]]</f>
        <v>3.0747632423750002E-5</v>
      </c>
      <c r="AI273" s="10">
        <f>3/24000000*OO[[#This Row],[91 (30JUN1985 06:00:00)-Water Temperature (C)]]*OO[[#This Row],[33]]</f>
        <v>2.88612036954875E-5</v>
      </c>
      <c r="AJ273" s="10">
        <f>3/24000000*OO[[#This Row],[92 (30JUN1985 09:00:00)-Water Temperature (C)]]*OO[[#This Row],[34]]</f>
        <v>2.8270168740837501E-5</v>
      </c>
      <c r="AK273" s="10">
        <f>3/24000000*OO[[#This Row],[93 (30JUN1985 12:00:00)-Water Temperature (C)]]*OO[[#This Row],[35]]</f>
        <v>2.7344149006499997E-5</v>
      </c>
      <c r="AL273" s="10">
        <f>3/24000000*OO[[#This Row],[94 (30JUN1985 15:00:00)-Water Temperature (C)]]*OO[[#This Row],[36]]</f>
        <v>2.6176650079387498E-5</v>
      </c>
      <c r="AM273" s="10">
        <f>3/24000000*OO[[#This Row],[95 (30JUN1985 18:00:00)-Water Temperature (C)]]*OO[[#This Row],[37]]</f>
        <v>2.4995965068249998E-5</v>
      </c>
      <c r="AN273" s="10">
        <f>3/24000000*OO[[#This Row],[96 (30JUN1985 21:00:00)-Water Temperature (C)]]*OO[[#This Row],[38]]</f>
        <v>2.3323612765909997E-5</v>
      </c>
      <c r="AO273" s="10">
        <f>3/24000000*OO[[#This Row],[97 (01JUL1985 00:00:00)-Water Temperature (C)]]*OO[[#This Row],[39]]</f>
        <v>2.1681394778879998E-5</v>
      </c>
      <c r="AP273" s="10">
        <f>3/24000000*OO[[#This Row],[98 (01JUL1985 03:00:00)-Water Temperature (C)]]*OO[[#This Row],[40]]</f>
        <v>2.1013715438738753E-5</v>
      </c>
      <c r="AQ273" s="10">
        <f>3/24000000*OO[[#This Row],[99 (01JUL1985 06:00:00)-Water Temperature (C)]]*OO[[#This Row],[41]]</f>
        <v>2.1266112701924998E-5</v>
      </c>
      <c r="AR273" s="10">
        <f>3/24000000*OO[[#This Row],[100 (01JUL1985 09:00:00)-Water Temperature (C)]]*OO[[#This Row],[42]]</f>
        <v>2.2556287307999998E-5</v>
      </c>
      <c r="AS273" s="10">
        <f>3/24000000*OO[[#This Row],[101 (01JUL1985 12:00:00)-Water Temperature (C)]]*OO[[#This Row],[43]]</f>
        <v>2.3681582354014999E-5</v>
      </c>
      <c r="AT273" s="10">
        <f>3/24000000*OO[[#This Row],[102 (01JUL1985 15:00:00)-Water Temperature (C)]]*OO[[#This Row],[44]]</f>
        <v>2.4035461582439994E-5</v>
      </c>
      <c r="AU273" s="10">
        <f>3/24000000*OO[[#This Row],[103 (01JUL1985 18:00:00)-Water Temperature (C)]]*OO[[#This Row],[45]]</f>
        <v>2.364595833456875E-5</v>
      </c>
      <c r="AV273" s="10">
        <f>3/24000000*OO[[#This Row],[104 (01JUL1985 21:00:00)-Water Temperature (C)]]*OO[[#This Row],[46]]</f>
        <v>2.2153031672309997E-5</v>
      </c>
      <c r="AW273" s="10">
        <f>3/24000000*OO[[#This Row],[105 (02JUL1985 00:00:00)-Water Temperature (C)]]*OO[[#This Row],[47]]</f>
        <v>2.01751314066E-5</v>
      </c>
      <c r="AX273" s="10">
        <f>3/24000000*OO[[#This Row],[106 (02JUL1985 03:00:00)-Water Temperature (C)]]*OO[[#This Row],[48]]</f>
        <v>1.8246387175425002E-5</v>
      </c>
      <c r="AY273" s="10">
        <f>3/24000000*OO[[#This Row],[107 (02JUL1985 06:00:00)-Water Temperature (C)]]*OO[[#This Row],[49]]</f>
        <v>1.656255306927E-5</v>
      </c>
      <c r="AZ273" s="10">
        <f>3/24000000*OO[[#This Row],[108 (02JUL1985 09:00:00)-Water Temperature (C)]]*OO[[#This Row],[50]]</f>
        <v>1.5221310870124997E-5</v>
      </c>
      <c r="BA273" s="10">
        <f>3/24000000*OO[[#This Row],[109 (02JUL1985 12:00:00)-Water Temperature (C)]]*OO[[#This Row],[51]]</f>
        <v>1.4411484242035001E-5</v>
      </c>
      <c r="BB273" s="10">
        <f>3/24000000*OO[[#This Row],[110 (02JUL1985 15:00:00)-Water Temperature (C)]]*OO[[#This Row],[52]]</f>
        <v>1.35464688045E-5</v>
      </c>
      <c r="BC273" s="10">
        <f>3/24000000*OO[[#This Row],[111 (02JUL1985 18:00:00)-Water Temperature (C)]]*OO[[#This Row],[53]]</f>
        <v>1.2634616716654998E-5</v>
      </c>
      <c r="BD273" s="10">
        <f>3/24000000*OO[[#This Row],[112 (02JUL1985 21:00:00)-Water Temperature (C)]]*OO[[#This Row],[54]]</f>
        <v>1.1516025726524999E-5</v>
      </c>
      <c r="BE273" s="10">
        <f>3/24000000*OO[[#This Row],[113 (03JUL1985 00:00:00)-Water Temperature (C)]]*OO[[#This Row],[55]]</f>
        <v>1.0408842796747497E-5</v>
      </c>
      <c r="BF273" s="10">
        <f>3/24000000*OO[[#This Row],[114 (03JUL1985 03:00:00)-Water Temperature (C)]]*OO[[#This Row],[56]]</f>
        <v>9.3249583917600003E-6</v>
      </c>
      <c r="BG273" s="10">
        <f>3/24000000*OO[[#This Row],[115 (03JUL1985 06:00:00)-Water Temperature (C)]]*OO[[#This Row],[57]]</f>
        <v>8.3145439441350009E-6</v>
      </c>
      <c r="BH273" s="10">
        <f>3/24000000*OO[[#This Row],[116 (03JUL1985 09:00:00)-Water Temperature (C)]]*OO[[#This Row],[58]]</f>
        <v>7.5122330188299991E-6</v>
      </c>
      <c r="BI273" s="10">
        <f>3/24000000*OO[[#This Row],[117 (03JUL1985 12:00:00)-Water Temperature (C)]]*OO[[#This Row],[59]]</f>
        <v>6.9927298924649995E-6</v>
      </c>
      <c r="BJ273" s="10">
        <f>3/24000000*OO[[#This Row],[118 (03JUL1985 15:00:00)-Water Temperature (C)]]*OO[[#This Row],[60]]</f>
        <v>6.5579811091662494E-6</v>
      </c>
      <c r="BK273" s="10">
        <f>3/24000000*OO[[#This Row],[119 (03JUL1985 18:00:00)-Water Temperature (C)]]*OO[[#This Row],[61]]</f>
        <v>6.1924739787750003E-6</v>
      </c>
      <c r="BL273" s="10">
        <f>3/24000000*OO[[#This Row],[120 (03JUL1985 21:00:00)-Water Temperature (C)]]*OO[[#This Row],[62]]</f>
        <v>5.6606901338437502E-6</v>
      </c>
      <c r="BM273" s="10">
        <f>3/24000000*OO[[#This Row],[121 (04JUL1985 00:00:00)-Water Temperature (C)]]*OO[[#This Row],[63]]</f>
        <v>5.083447261859999E-6</v>
      </c>
      <c r="BN273" s="10">
        <f>3/24000000*OO[[#This Row],[122 (04JUL1985 03:00:00)-Water Temperature (C)]]*OO[[#This Row],[64]]</f>
        <v>4.5222852391050001E-6</v>
      </c>
      <c r="BO273" s="10">
        <f>3/24000000*OO[[#This Row],[123 (04JUL1985 06:00:00)-Water Temperature (C)]]*OO[[#This Row],[65]]</f>
        <v>3.98086576161375E-6</v>
      </c>
      <c r="BP273" s="10">
        <f>3/24000000*OO[[#This Row],[124 (04JUL1985 09:00:00)-Water Temperature (C)]]*OO[[#This Row],[66]]</f>
        <v>3.5936211454099992E-6</v>
      </c>
      <c r="BQ273" s="10">
        <f>3/24000000*OO[[#This Row],[125 (04JUL1985 12:00:00)-Water Temperature (C)]]*OO[[#This Row],[67]]</f>
        <v>3.2285246655462495E-6</v>
      </c>
      <c r="BR273" s="10">
        <f>3/24000000*OO[[#This Row],[126 (04JUL1985 15:00:00)-Water Temperature (C)]]*OO[[#This Row],[68]]</f>
        <v>2.8765224948299995E-6</v>
      </c>
      <c r="BS273" s="10">
        <f>3/24000000*OO[[#This Row],[127 (04JUL1985 18:00:00)-Water Temperature (C)]]*OO[[#This Row],[69]]</f>
        <v>2.5701261118225E-6</v>
      </c>
      <c r="BT273" s="10">
        <f>3/24000000*OO[[#This Row],[128 (04JUL1985 21:00:00)-Water Temperature (C)]]*OO[[#This Row],[70]]</f>
        <v>2.2093538452781251E-6</v>
      </c>
      <c r="BU273" s="10">
        <f>3/24000000*OO[[#This Row],[129 (05JUL1985 00:00:00)-Water Temperature (C)]]*OO[[#This Row],[71]]</f>
        <v>1.8104365029524997E-6</v>
      </c>
      <c r="BV273" s="10">
        <f>3/24000000*OO[[#This Row],[130 (05JUL1985 03:00:00)-Water Temperature (C)]]*OO[[#This Row],[72]]</f>
        <v>1.4524154098794999E-6</v>
      </c>
      <c r="BW273" s="10">
        <f>3/24000000*OO[[#This Row],[131 (05JUL1985 06:00:00)-Water Temperature (C)]]*OO[[#This Row],[73]]</f>
        <v>1.1580868769387501E-6</v>
      </c>
      <c r="BX273" s="10">
        <f>3/24000000*OO[[#This Row],[132 (05JUL1985 09:00:00)-Water Temperature (C)]]*OO[[#This Row],[74]]</f>
        <v>9.7065726293924991E-7</v>
      </c>
      <c r="BY273" s="10">
        <f>3/24000000*OO[[#This Row],[133 (05JUL1985 12:00:00)-Water Temperature (C)]]*OO[[#This Row],[75]]</f>
        <v>8.4007157703362491E-7</v>
      </c>
      <c r="BZ273" s="10">
        <f>3/24000000*OO[[#This Row],[134 (05JUL1985 15:00:00)-Water Temperature (C)]]*OO[[#This Row],[76]]</f>
        <v>7.5293638342050006E-7</v>
      </c>
      <c r="CA273" s="10">
        <f>3/24000000*OO[[#This Row],[135 (05JUL1985 18:00:00)-Water Temperature (C)]]*OO[[#This Row],[77]]</f>
        <v>6.9047592657749988E-7</v>
      </c>
      <c r="CB273" s="10">
        <f>3/24000000*OO[[#This Row],[136 (05JUL1985 21:00:00)-Water Temperature (C)]]*OO[[#This Row],[78]]</f>
        <v>6.2279449402937503E-7</v>
      </c>
      <c r="CC273" s="10">
        <f>3/24000000*OO[[#This Row],[137 (06JUL1985 00:00:00)-Water Temperature (C)]]*OO[[#This Row],[79]]</f>
        <v>5.5620200583199995E-7</v>
      </c>
      <c r="CD273" s="10">
        <f>3/24000000*OO[[#This Row],[138 (06JUL1985 03:00:00)-Water Temperature (C)]]*OO[[#This Row],[80]]</f>
        <v>4.9842967940749987E-7</v>
      </c>
      <c r="CE273" s="10">
        <f>3/24000000*OO[[#This Row],[139 (06JUL1985 06:00:00)-Water Temperature (C)]]*OO[[#This Row],[81]]</f>
        <v>4.5012579865749993E-7</v>
      </c>
      <c r="CF273" s="10">
        <f>3/24000000*OO[[#This Row],[140 (06JUL1985 09:00:00)-Water Temperature (C)]]*OO[[#This Row],[82]]</f>
        <v>4.2692077713374997E-7</v>
      </c>
      <c r="CG273" s="10">
        <f>3/24000000*OO[[#This Row],[141 (06JUL1985 12:00:00)-Water Temperature (C)]]*OO[[#This Row],[83]]</f>
        <v>4.1133193914187501E-7</v>
      </c>
      <c r="CH273" s="10">
        <f>3/24000000*OO[[#This Row],[142 (06JUL1985 15:00:00)-Water Temperature (C)]]*OO[[#This Row],[84]]</f>
        <v>4.024227781887499E-7</v>
      </c>
      <c r="CI273" s="10">
        <f>3/24000000*OO[[#This Row],[143 (06JUL1985 18:00:00)-Water Temperature (C)]]*OO[[#This Row],[85]]</f>
        <v>3.9376483648312501E-7</v>
      </c>
      <c r="CJ273" s="10">
        <f>3/24000000*OO[[#This Row],[144 (06JUL1985 21:00:00)-Water Temperature (C)]]*OO[[#This Row],[86]]</f>
        <v>3.7632516714000001E-7</v>
      </c>
      <c r="CK273" s="10">
        <f>3/24000000*OO[[#This Row],[145 (07JUL1985 00:00:00)-Water Temperature (C)]]*OO[[#This Row],[87]]</f>
        <v>3.5249880221887496E-7</v>
      </c>
      <c r="CL273" s="10">
        <f>3/24000000*OO[[#This Row],[146 (07JUL1985 03:00:00)-Water Temperature (C)]]*OO[[#This Row],[88]]</f>
        <v>3.2946242325749996E-7</v>
      </c>
      <c r="CM273" s="10">
        <f>3/24000000*OO[[#This Row],[147 (07JUL1985 06:00:00)-Water Temperature (C)]]*OO[[#This Row],[89]]</f>
        <v>3.0845000549474994E-7</v>
      </c>
      <c r="CN273" s="10">
        <f>3/24000000*OO[[#This Row],[148 (07JUL1985 09:00:00)-Water Temperature (C)]]*OO[[#This Row],[90]]</f>
        <v>2.9830984165125005E-7</v>
      </c>
      <c r="CO273" s="10">
        <f>3/24000000*OO[[#This Row],[149 (07JUL1985 12:00:00)-Water Temperature (C)]]*OO[[#This Row],[91]]</f>
        <v>2.83914455136E-7</v>
      </c>
      <c r="CP273" s="10">
        <f>3/24000000*OO[[#This Row],[150 (07JUL1985 15:00:00)-Water Temperature (C)]]*OO[[#This Row],[92]]</f>
        <v>2.8153862515625E-7</v>
      </c>
      <c r="CQ273" s="10">
        <f>3/24000000*OO[[#This Row],[151 (07JUL1985 18:00:00)-Water Temperature (C)]]*OO[[#This Row],[93]]</f>
        <v>2.7965847249999997E-7</v>
      </c>
      <c r="CR273" s="10">
        <f>3/24000000*OO[[#This Row],[152 (07JUL1985 21:00:00)-Water Temperature (C)]]*OO[[#This Row],[94]]</f>
        <v>2.73826237183125E-7</v>
      </c>
      <c r="CS273" s="10">
        <f>3/24000000*OO[[#This Row],[153 (08JUL1985 00:00:00)-Water Temperature (C)]]*OO[[#This Row],[95]]</f>
        <v>2.6423457153417502E-7</v>
      </c>
      <c r="CT273" s="10">
        <f>3/24000000*OO[[#This Row],[154 (08JUL1985 03:00:00)-Water Temperature (C)]]*OO[[#This Row],[96]]</f>
        <v>2.5210720580280001E-7</v>
      </c>
      <c r="CU273" s="10">
        <f>3/24000000*OO[[#This Row],[155 (08JUL1985 06:00:00)-Water Temperature (C)]]*OO[[#This Row],[97]]</f>
        <v>2.4107564725649997E-7</v>
      </c>
      <c r="CV273" s="10">
        <f>3/24000000*OO[[#This Row],[156 (08JUL1985 09:00:00)-Water Temperature (C)]]*OO[[#This Row],[98]]</f>
        <v>2.3933719536789999E-7</v>
      </c>
      <c r="CW273" s="10">
        <f>3/24000000*OO[[#This Row],[157 (08JUL1985 12:00:00)-Water Temperature (C)]]*OO[[#This Row],[99]]</f>
        <v>2.3963674470288746E-7</v>
      </c>
    </row>
    <row r="274" spans="1:101" x14ac:dyDescent="0.35">
      <c r="A274" t="s">
        <v>280</v>
      </c>
      <c r="B274">
        <v>966.19460000000004</v>
      </c>
      <c r="C274" s="10">
        <f>3/24*OO[[#This Row],[59 (26JUN1985 06:00:00)-Water Temperature (C)]]*OO[[#This Row],[1]]/SUM(OO[1])</f>
        <v>0</v>
      </c>
      <c r="D274" s="10">
        <f>3/24*OO[[#This Row],[60 (26JUN1985 09:00:00)-Water Temperature (C)]]*OO[[#This Row],[2]]/SUM(OO[2])</f>
        <v>0</v>
      </c>
      <c r="E274" s="10">
        <f>3/24*OO[[#This Row],[61 (26JUN1985 12:00:00)-Water Temperature (C)]]*OO[[#This Row],[3]]/SUM(OO[3])</f>
        <v>0</v>
      </c>
      <c r="F274" s="10">
        <f>3/24*OO[[#This Row],[62 (26JUN1985 15:00:00)-Water Temperature (C)]]*OO[[#This Row],[4]]/SUM(OO[4])</f>
        <v>0</v>
      </c>
      <c r="G274" s="10">
        <f>3/24*OO[[#This Row],[63 (26JUN1985 18:00:00)-Water Temperature (C)]]*OO[[#This Row],[5]]/SUM(OO[5])</f>
        <v>0</v>
      </c>
      <c r="H274" s="10">
        <f>3/24*OO[[#This Row],[64 (26JUN1985 21:00:00)-Water Temperature (C)]]*OO[[#This Row],[6]]/SUM(OO[6])</f>
        <v>0</v>
      </c>
      <c r="I274" s="10">
        <f>3/24*OO[[#This Row],[65 (27JUN1985 00:00:00)-Water Temperature (C)]]*OO[[#This Row],[7]]/SUM(OO[7])</f>
        <v>0</v>
      </c>
      <c r="J274" s="10">
        <f>3/24*OO[[#This Row],[66 (27JUN1985 03:00:00)-Water Temperature (C)]]*OO[[#This Row],[8]]/SUM(OO[8])</f>
        <v>0</v>
      </c>
      <c r="K274" s="10">
        <f>3/24*OO[[#This Row],[67 (27JUN1985 06:00:00)-Water Temperature (C)]]*OO[[#This Row],[9]]/SUM(OO[9])</f>
        <v>0</v>
      </c>
      <c r="L274" s="10">
        <f>3/24*OO[[#This Row],[68 (27JUN1985 09:00:00)-Water Temperature (C)]]*OO[[#This Row],[10]]/SUM(OO[10])</f>
        <v>0</v>
      </c>
      <c r="M274" s="10">
        <f>3/24*OO[[#This Row],[69 (27JUN1985 12:00:00)-Water Temperature (C)]]*OO[[#This Row],[11]]/SUM(OO[11])</f>
        <v>0</v>
      </c>
      <c r="N274" s="10">
        <f>3/24*OO[[#This Row],[70 (27JUN1985 15:00:00)-Water Temperature (C)]]*OO[[#This Row],[12]]/SUM(OO[12])</f>
        <v>0</v>
      </c>
      <c r="O274" s="10">
        <f>3/24*OO[[#This Row],[71 (27JUN1985 18:00:00)-Water Temperature (C)]]*OO[[#This Row],[13]]/SUM(OO[13])</f>
        <v>0</v>
      </c>
      <c r="P274" s="10">
        <f>3/24*OO[[#This Row],[72 (27JUN1985 21:00:00)-Water Temperature (C)]]*OO[[#This Row],[14]]/SUM(OO[14])</f>
        <v>6.6110058285028985E-22</v>
      </c>
      <c r="Q274" s="10">
        <f>3/24*OO[[#This Row],[73 (28JUN1985 00:00:00)-Water Temperature (C)]]*OO[[#This Row],[15]]/SUM(OO[15])</f>
        <v>1.6181301901560522E-15</v>
      </c>
      <c r="R274" s="10">
        <f>3/24*OO[[#This Row],[74 (28JUN1985 03:00:00)-Water Temperature (C)]]*OO[[#This Row],[16]]/SUM(OO[16])</f>
        <v>1.7566163320404203E-10</v>
      </c>
      <c r="S274" s="10">
        <f>3/24*OO[[#This Row],[75 (28JUN1985 06:00:00)-Water Temperature (C)]]*OO[[#This Row],[17]]/SUM(OO[17])</f>
        <v>1.3598359014257881E-7</v>
      </c>
      <c r="T274" s="10">
        <f>3/24*OO[[#This Row],[76 (28JUN1985 09:00:00)-Water Temperature (C)]]*OO[[#This Row],[18]]/SUM(OO[18])</f>
        <v>1.6440580091723387E-5</v>
      </c>
      <c r="U274" s="10">
        <f>3/24*OO[[#This Row],[77 (28JUN1985 12:00:00)-Water Temperature (C)]]*OO[[#This Row],[19]]/SUM(OO[19])</f>
        <v>5.3320130006160205E-4</v>
      </c>
      <c r="V274" s="10">
        <f>3/24000000*OO[[#This Row],[78 (28JUN1985 15:00:00)-Water Temperature (C)]]*OO[[#This Row],[20]]</f>
        <v>6.2291304645224988E-3</v>
      </c>
      <c r="W274" s="10">
        <f>3/24000000*OO[[#This Row],[79 (28JUN1985 18:00:00)-Water Temperature (C)]]*OO[[#This Row],[21]]</f>
        <v>3.1286775995812498E-2</v>
      </c>
      <c r="X274" s="10">
        <f>3/24000000*OO[[#This Row],[80 (28JUN1985 21:00:00)-Water Temperature (C)]]*OO[[#This Row],[22]]</f>
        <v>7.7777683809449993E-2</v>
      </c>
      <c r="Y274" s="10">
        <f>3/24000000*OO[[#This Row],[81 (29JUN1985 00:00:00)-Water Temperature (C)]]*OO[[#This Row],[23]]</f>
        <v>0.10772934690175</v>
      </c>
      <c r="Z274" s="10">
        <f>3/24000000*OO[[#This Row],[82 (29JUN1985 03:00:00)-Water Temperature (C)]]*OO[[#This Row],[24]]</f>
        <v>9.1034127412200003E-2</v>
      </c>
      <c r="AA274" s="10">
        <f>3/24000000*OO[[#This Row],[83 (29JUN1985 06:00:00)-Water Temperature (C)]]*OO[[#This Row],[25]]</f>
        <v>5.0183837690925E-2</v>
      </c>
      <c r="AB274" s="10">
        <f>3/24000000*OO[[#This Row],[84 (29JUN1985 09:00:00)-Water Temperature (C)]]*OO[[#This Row],[26]]</f>
        <v>1.9564426062739997E-2</v>
      </c>
      <c r="AC274" s="10">
        <f>3/24000000*OO[[#This Row],[85 (29JUN1985 12:00:00)-Water Temperature (C)]]*OO[[#This Row],[27]]</f>
        <v>5.5001813383437495E-3</v>
      </c>
      <c r="AD274" s="10">
        <f>3/24000000*OO[[#This Row],[86 (29JUN1985 15:00:00)-Water Temperature (C)]]*OO[[#This Row],[28]]</f>
        <v>1.2238335016249999E-3</v>
      </c>
      <c r="AE274" s="10">
        <f>3/24000000*OO[[#This Row],[88 (29JUN1985 21:00:00)-Water Temperature (C)]]*OO[[#This Row],[30]]</f>
        <v>9.4389980008162492E-5</v>
      </c>
      <c r="AF274" s="10">
        <f>3/24000000*OO[[#This Row],[88 (29JUN1985 21:00:00)-Water Temperature (C)]]*OO[[#This Row],[30]]</f>
        <v>9.4389980008162492E-5</v>
      </c>
      <c r="AG274" s="10">
        <f>3/24000000*OO[[#This Row],[89 (30JUN1985 00:00:00)-Water Temperature (C)]]*OO[[#This Row],[31]]</f>
        <v>6.4053375676499991E-5</v>
      </c>
      <c r="AH274" s="10">
        <f>3/24000000*OO[[#This Row],[90 (30JUN1985 03:00:00)-Water Temperature (C)]]*OO[[#This Row],[32]]</f>
        <v>5.6077786647400003E-5</v>
      </c>
      <c r="AI274" s="10">
        <f>3/24000000*OO[[#This Row],[91 (30JUN1985 06:00:00)-Water Temperature (C)]]*OO[[#This Row],[33]]</f>
        <v>5.2443489794999995E-5</v>
      </c>
      <c r="AJ274" s="10">
        <f>3/24000000*OO[[#This Row],[92 (30JUN1985 09:00:00)-Water Temperature (C)]]*OO[[#This Row],[34]]</f>
        <v>5.1478119948450001E-5</v>
      </c>
      <c r="AK274" s="10">
        <f>3/24000000*OO[[#This Row],[93 (30JUN1985 12:00:00)-Water Temperature (C)]]*OO[[#This Row],[35]]</f>
        <v>5.0105394774999998E-5</v>
      </c>
      <c r="AL274" s="10">
        <f>3/24000000*OO[[#This Row],[94 (30JUN1985 15:00:00)-Water Temperature (C)]]*OO[[#This Row],[36]]</f>
        <v>4.8179331575549997E-5</v>
      </c>
      <c r="AM274" s="10">
        <f>3/24000000*OO[[#This Row],[95 (30JUN1985 18:00:00)-Water Temperature (C)]]*OO[[#This Row],[37]]</f>
        <v>4.6205962969500007E-5</v>
      </c>
      <c r="AN274" s="10">
        <f>3/24000000*OO[[#This Row],[96 (30JUN1985 21:00:00)-Water Temperature (C)]]*OO[[#This Row],[38]]</f>
        <v>4.3295661220749999E-5</v>
      </c>
      <c r="AO274" s="10">
        <f>3/24000000*OO[[#This Row],[97 (01JUL1985 00:00:00)-Water Temperature (C)]]*OO[[#This Row],[39]]</f>
        <v>4.0167367559550006E-5</v>
      </c>
      <c r="AP274" s="10">
        <f>3/24000000*OO[[#This Row],[98 (01JUL1985 03:00:00)-Water Temperature (C)]]*OO[[#This Row],[40]]</f>
        <v>3.8732203736999996E-5</v>
      </c>
      <c r="AQ274" s="10">
        <f>3/24000000*OO[[#This Row],[99 (01JUL1985 06:00:00)-Water Temperature (C)]]*OO[[#This Row],[41]]</f>
        <v>3.9058058744775006E-5</v>
      </c>
      <c r="AR274" s="10">
        <f>3/24000000*OO[[#This Row],[100 (01JUL1985 09:00:00)-Water Temperature (C)]]*OO[[#This Row],[42]]</f>
        <v>4.1558224051199994E-5</v>
      </c>
      <c r="AS274" s="10">
        <f>3/24000000*OO[[#This Row],[101 (01JUL1985 12:00:00)-Water Temperature (C)]]*OO[[#This Row],[43]]</f>
        <v>4.4017376169537504E-5</v>
      </c>
      <c r="AT274" s="10">
        <f>3/24000000*OO[[#This Row],[102 (01JUL1985 15:00:00)-Water Temperature (C)]]*OO[[#This Row],[44]]</f>
        <v>4.5173237667637499E-5</v>
      </c>
      <c r="AU274" s="10">
        <f>3/24000000*OO[[#This Row],[103 (01JUL1985 18:00:00)-Water Temperature (C)]]*OO[[#This Row],[45]]</f>
        <v>4.4978014844887501E-5</v>
      </c>
      <c r="AV274" s="10">
        <f>3/24000000*OO[[#This Row],[104 (01JUL1985 21:00:00)-Water Temperature (C)]]*OO[[#This Row],[46]]</f>
        <v>4.262607070796249E-5</v>
      </c>
      <c r="AW274" s="10">
        <f>3/24000000*OO[[#This Row],[105 (02JUL1985 00:00:00)-Water Temperature (C)]]*OO[[#This Row],[47]]</f>
        <v>3.9122760531937499E-5</v>
      </c>
      <c r="AX274" s="10">
        <f>3/24000000*OO[[#This Row],[106 (02JUL1985 03:00:00)-Water Temperature (C)]]*OO[[#This Row],[48]]</f>
        <v>3.5607638514062498E-5</v>
      </c>
      <c r="AY274" s="10">
        <f>3/24000000*OO[[#This Row],[107 (02JUL1985 06:00:00)-Water Temperature (C)]]*OO[[#This Row],[49]]</f>
        <v>3.2488801859500001E-5</v>
      </c>
      <c r="AZ274" s="10">
        <f>3/24000000*OO[[#This Row],[108 (02JUL1985 09:00:00)-Water Temperature (C)]]*OO[[#This Row],[50]]</f>
        <v>2.9966801610524999E-5</v>
      </c>
      <c r="BA274" s="10">
        <f>3/24000000*OO[[#This Row],[109 (02JUL1985 12:00:00)-Water Temperature (C)]]*OO[[#This Row],[51]]</f>
        <v>2.8469649289062499E-5</v>
      </c>
      <c r="BB274" s="10">
        <f>3/24000000*OO[[#This Row],[110 (02JUL1985 15:00:00)-Water Temperature (C)]]*OO[[#This Row],[52]]</f>
        <v>2.6891940216850001E-5</v>
      </c>
      <c r="BC274" s="10">
        <f>3/24000000*OO[[#This Row],[111 (02JUL1985 18:00:00)-Water Temperature (C)]]*OO[[#This Row],[53]]</f>
        <v>2.5290922887750003E-5</v>
      </c>
      <c r="BD274" s="10">
        <f>3/24000000*OO[[#This Row],[112 (02JUL1985 21:00:00)-Water Temperature (C)]]*OO[[#This Row],[54]]</f>
        <v>2.3218109164800003E-5</v>
      </c>
      <c r="BE274" s="10">
        <f>3/24000000*OO[[#This Row],[113 (03JUL1985 00:00:00)-Water Temperature (C)]]*OO[[#This Row],[55]]</f>
        <v>2.1135279346357498E-5</v>
      </c>
      <c r="BF274" s="10">
        <f>3/24000000*OO[[#This Row],[114 (03JUL1985 03:00:00)-Water Temperature (C)]]*OO[[#This Row],[56]]</f>
        <v>1.9072264660350001E-5</v>
      </c>
      <c r="BG274" s="10">
        <f>3/24000000*OO[[#This Row],[115 (03JUL1985 06:00:00)-Water Temperature (C)]]*OO[[#This Row],[57]]</f>
        <v>1.7107197457371252E-5</v>
      </c>
      <c r="BH274" s="10">
        <f>3/24000000*OO[[#This Row],[116 (03JUL1985 09:00:00)-Water Temperature (C)]]*OO[[#This Row],[58]]</f>
        <v>1.5505666388707499E-5</v>
      </c>
      <c r="BI274" s="10">
        <f>3/24000000*OO[[#This Row],[117 (03JUL1985 12:00:00)-Water Temperature (C)]]*OO[[#This Row],[59]]</f>
        <v>1.4467674089784997E-5</v>
      </c>
      <c r="BJ274" s="10">
        <f>3/24000000*OO[[#This Row],[118 (03JUL1985 15:00:00)-Water Temperature (C)]]*OO[[#This Row],[60]]</f>
        <v>1.3633555871845002E-5</v>
      </c>
      <c r="BK274" s="10">
        <f>3/24000000*OO[[#This Row],[119 (03JUL1985 18:00:00)-Water Temperature (C)]]*OO[[#This Row],[61]]</f>
        <v>1.295457745209E-5</v>
      </c>
      <c r="BL274" s="10">
        <f>3/24000000*OO[[#This Row],[120 (03JUL1985 21:00:00)-Water Temperature (C)]]*OO[[#This Row],[62]]</f>
        <v>1.1948540819048749E-5</v>
      </c>
      <c r="BM274" s="10">
        <f>3/24000000*OO[[#This Row],[121 (04JUL1985 00:00:00)-Water Temperature (C)]]*OO[[#This Row],[63]]</f>
        <v>1.08058251138E-5</v>
      </c>
      <c r="BN274" s="10">
        <f>3/24000000*OO[[#This Row],[122 (04JUL1985 03:00:00)-Water Temperature (C)]]*OO[[#This Row],[64]]</f>
        <v>9.6855167351249984E-6</v>
      </c>
      <c r="BO274" s="10">
        <f>3/24000000*OO[[#This Row],[123 (04JUL1985 06:00:00)-Water Temperature (C)]]*OO[[#This Row],[65]]</f>
        <v>8.5798018315425E-6</v>
      </c>
      <c r="BP274" s="10">
        <f>3/24000000*OO[[#This Row],[124 (04JUL1985 09:00:00)-Water Temperature (C)]]*OO[[#This Row],[66]]</f>
        <v>7.7594098688099985E-6</v>
      </c>
      <c r="BQ274" s="10">
        <f>3/24000000*OO[[#This Row],[125 (04JUL1985 12:00:00)-Water Temperature (C)]]*OO[[#This Row],[67]]</f>
        <v>7.0099441360499983E-6</v>
      </c>
      <c r="BR274" s="10">
        <f>3/24000000*OO[[#This Row],[126 (04JUL1985 15:00:00)-Water Temperature (C)]]*OO[[#This Row],[68]]</f>
        <v>6.2650425110699995E-6</v>
      </c>
      <c r="BS274" s="10">
        <f>3/24000000*OO[[#This Row],[127 (04JUL1985 18:00:00)-Water Temperature (C)]]*OO[[#This Row],[69]]</f>
        <v>5.6196049373100005E-6</v>
      </c>
      <c r="BT274" s="10">
        <f>3/24000000*OO[[#This Row],[128 (04JUL1985 21:00:00)-Water Temperature (C)]]*OO[[#This Row],[70]]</f>
        <v>4.8808524730525E-6</v>
      </c>
      <c r="BU274" s="10">
        <f>3/24000000*OO[[#This Row],[129 (05JUL1985 00:00:00)-Water Temperature (C)]]*OO[[#This Row],[71]]</f>
        <v>4.0314267493499995E-6</v>
      </c>
      <c r="BV274" s="10">
        <f>3/24000000*OO[[#This Row],[130 (05JUL1985 03:00:00)-Water Temperature (C)]]*OO[[#This Row],[72]]</f>
        <v>3.2571366931500004E-6</v>
      </c>
      <c r="BW274" s="10">
        <f>3/24000000*OO[[#This Row],[131 (05JUL1985 06:00:00)-Water Temperature (C)]]*OO[[#This Row],[73]]</f>
        <v>2.6024976405674998E-6</v>
      </c>
      <c r="BX274" s="10">
        <f>3/24000000*OO[[#This Row],[132 (05JUL1985 09:00:00)-Water Temperature (C)]]*OO[[#This Row],[74]]</f>
        <v>2.1698165620493749E-6</v>
      </c>
      <c r="BY274" s="10">
        <f>3/24000000*OO[[#This Row],[133 (05JUL1985 12:00:00)-Water Temperature (C)]]*OO[[#This Row],[75]]</f>
        <v>1.8645727871531249E-6</v>
      </c>
      <c r="BZ274" s="10">
        <f>3/24000000*OO[[#This Row],[134 (05JUL1985 15:00:00)-Water Temperature (C)]]*OO[[#This Row],[76]]</f>
        <v>1.6553433375359999E-6</v>
      </c>
      <c r="CA274" s="10">
        <f>3/24000000*OO[[#This Row],[135 (05JUL1985 18:00:00)-Water Temperature (C)]]*OO[[#This Row],[77]]</f>
        <v>1.5068090563762499E-6</v>
      </c>
      <c r="CB274" s="10">
        <f>3/24000000*OO[[#This Row],[136 (05JUL1985 21:00:00)-Water Temperature (C)]]*OO[[#This Row],[78]]</f>
        <v>1.35805993744875E-6</v>
      </c>
      <c r="CC274" s="10">
        <f>3/24000000*OO[[#This Row],[137 (06JUL1985 00:00:00)-Water Temperature (C)]]*OO[[#This Row],[79]]</f>
        <v>1.20919569664625E-6</v>
      </c>
      <c r="CD274" s="10">
        <f>3/24000000*OO[[#This Row],[138 (06JUL1985 03:00:00)-Water Temperature (C)]]*OO[[#This Row],[80]]</f>
        <v>1.0832733968445E-6</v>
      </c>
      <c r="CE274" s="10">
        <f>3/24000000*OO[[#This Row],[139 (06JUL1985 06:00:00)-Water Temperature (C)]]*OO[[#This Row],[81]]</f>
        <v>9.7606611285274995E-7</v>
      </c>
      <c r="CF274" s="10">
        <f>3/24000000*OO[[#This Row],[140 (06JUL1985 09:00:00)-Water Temperature (C)]]*OO[[#This Row],[82]]</f>
        <v>9.2159750998699991E-7</v>
      </c>
      <c r="CG274" s="10">
        <f>3/24000000*OO[[#This Row],[141 (06JUL1985 12:00:00)-Water Temperature (C)]]*OO[[#This Row],[83]]</f>
        <v>8.8495763659999998E-7</v>
      </c>
      <c r="CH274" s="10">
        <f>3/24000000*OO[[#This Row],[142 (06JUL1985 15:00:00)-Water Temperature (C)]]*OO[[#This Row],[84]]</f>
        <v>8.6289490210162496E-7</v>
      </c>
      <c r="CI274" s="10">
        <f>3/24000000*OO[[#This Row],[143 (06JUL1985 18:00:00)-Water Temperature (C)]]*OO[[#This Row],[85]]</f>
        <v>8.4221935168999998E-7</v>
      </c>
      <c r="CJ274" s="10">
        <f>3/24000000*OO[[#This Row],[144 (06JUL1985 21:00:00)-Water Temperature (C)]]*OO[[#This Row],[86]]</f>
        <v>8.0620993312299992E-7</v>
      </c>
      <c r="CK274" s="10">
        <f>3/24000000*OO[[#This Row],[145 (07JUL1985 00:00:00)-Water Temperature (C)]]*OO[[#This Row],[87]]</f>
        <v>7.5498043217837501E-7</v>
      </c>
      <c r="CL274" s="10">
        <f>3/24000000*OO[[#This Row],[146 (07JUL1985 03:00:00)-Water Temperature (C)]]*OO[[#This Row],[88]]</f>
        <v>7.0644643481624988E-7</v>
      </c>
      <c r="CM274" s="10">
        <f>3/24000000*OO[[#This Row],[147 (07JUL1985 06:00:00)-Water Temperature (C)]]*OO[[#This Row],[89]]</f>
        <v>6.6100218014599997E-7</v>
      </c>
      <c r="CN274" s="10">
        <f>3/24000000*OO[[#This Row],[148 (07JUL1985 09:00:00)-Water Temperature (C)]]*OO[[#This Row],[90]]</f>
        <v>6.3877080161549997E-7</v>
      </c>
      <c r="CO274" s="10">
        <f>3/24000000*OO[[#This Row],[149 (07JUL1985 12:00:00)-Water Temperature (C)]]*OO[[#This Row],[91]]</f>
        <v>6.0742264065999988E-7</v>
      </c>
      <c r="CP274" s="10">
        <f>3/24000000*OO[[#This Row],[150 (07JUL1985 15:00:00)-Water Temperature (C)]]*OO[[#This Row],[92]]</f>
        <v>5.9892520888800008E-7</v>
      </c>
      <c r="CQ274" s="10">
        <f>3/24000000*OO[[#This Row],[151 (07JUL1985 18:00:00)-Water Temperature (C)]]*OO[[#This Row],[93]]</f>
        <v>5.9420139422199996E-7</v>
      </c>
      <c r="CR274" s="10">
        <f>3/24000000*OO[[#This Row],[152 (07JUL1985 21:00:00)-Water Temperature (C)]]*OO[[#This Row],[94]]</f>
        <v>5.8253508657487495E-7</v>
      </c>
      <c r="CS274" s="10">
        <f>3/24000000*OO[[#This Row],[153 (08JUL1985 00:00:00)-Water Temperature (C)]]*OO[[#This Row],[95]]</f>
        <v>5.6242450954024998E-7</v>
      </c>
      <c r="CT274" s="10">
        <f>3/24000000*OO[[#This Row],[154 (08JUL1985 03:00:00)-Water Temperature (C)]]*OO[[#This Row],[96]]</f>
        <v>5.3824255502087501E-7</v>
      </c>
      <c r="CU274" s="10">
        <f>3/24000000*OO[[#This Row],[155 (08JUL1985 06:00:00)-Water Temperature (C)]]*OO[[#This Row],[97]]</f>
        <v>5.1506300248000001E-7</v>
      </c>
      <c r="CV274" s="10">
        <f>3/24000000*OO[[#This Row],[156 (08JUL1985 09:00:00)-Water Temperature (C)]]*OO[[#This Row],[98]]</f>
        <v>5.1090160607437495E-7</v>
      </c>
      <c r="CW274" s="10">
        <f>3/24000000*OO[[#This Row],[157 (08JUL1985 12:00:00)-Water Temperature (C)]]*OO[[#This Row],[99]]</f>
        <v>5.1143060372937492E-7</v>
      </c>
    </row>
    <row r="275" spans="1:101" x14ac:dyDescent="0.35">
      <c r="A275" t="s">
        <v>281</v>
      </c>
      <c r="B275">
        <v>869.34450000000004</v>
      </c>
      <c r="C275" s="10">
        <f>3/24*OO[[#This Row],[59 (26JUN1985 06:00:00)-Water Temperature (C)]]*OO[[#This Row],[1]]/SUM(OO[1])</f>
        <v>0</v>
      </c>
      <c r="D275" s="10">
        <f>3/24*OO[[#This Row],[60 (26JUN1985 09:00:00)-Water Temperature (C)]]*OO[[#This Row],[2]]/SUM(OO[2])</f>
        <v>0</v>
      </c>
      <c r="E275" s="10">
        <f>3/24*OO[[#This Row],[61 (26JUN1985 12:00:00)-Water Temperature (C)]]*OO[[#This Row],[3]]/SUM(OO[3])</f>
        <v>0</v>
      </c>
      <c r="F275" s="10">
        <f>3/24*OO[[#This Row],[62 (26JUN1985 15:00:00)-Water Temperature (C)]]*OO[[#This Row],[4]]/SUM(OO[4])</f>
        <v>0</v>
      </c>
      <c r="G275" s="10">
        <f>3/24*OO[[#This Row],[63 (26JUN1985 18:00:00)-Water Temperature (C)]]*OO[[#This Row],[5]]/SUM(OO[5])</f>
        <v>0</v>
      </c>
      <c r="H275" s="10">
        <f>3/24*OO[[#This Row],[64 (26JUN1985 21:00:00)-Water Temperature (C)]]*OO[[#This Row],[6]]/SUM(OO[6])</f>
        <v>0</v>
      </c>
      <c r="I275" s="10">
        <f>3/24*OO[[#This Row],[65 (27JUN1985 00:00:00)-Water Temperature (C)]]*OO[[#This Row],[7]]/SUM(OO[7])</f>
        <v>0</v>
      </c>
      <c r="J275" s="10">
        <f>3/24*OO[[#This Row],[66 (27JUN1985 03:00:00)-Water Temperature (C)]]*OO[[#This Row],[8]]/SUM(OO[8])</f>
        <v>0</v>
      </c>
      <c r="K275" s="10">
        <f>3/24*OO[[#This Row],[67 (27JUN1985 06:00:00)-Water Temperature (C)]]*OO[[#This Row],[9]]/SUM(OO[9])</f>
        <v>0</v>
      </c>
      <c r="L275" s="10">
        <f>3/24*OO[[#This Row],[68 (27JUN1985 09:00:00)-Water Temperature (C)]]*OO[[#This Row],[10]]/SUM(OO[10])</f>
        <v>0</v>
      </c>
      <c r="M275" s="10">
        <f>3/24*OO[[#This Row],[69 (27JUN1985 12:00:00)-Water Temperature (C)]]*OO[[#This Row],[11]]/SUM(OO[11])</f>
        <v>0</v>
      </c>
      <c r="N275" s="10">
        <f>3/24*OO[[#This Row],[70 (27JUN1985 15:00:00)-Water Temperature (C)]]*OO[[#This Row],[12]]/SUM(OO[12])</f>
        <v>0</v>
      </c>
      <c r="O275" s="10">
        <f>3/24*OO[[#This Row],[71 (27JUN1985 18:00:00)-Water Temperature (C)]]*OO[[#This Row],[13]]/SUM(OO[13])</f>
        <v>0</v>
      </c>
      <c r="P275" s="10">
        <f>3/24*OO[[#This Row],[72 (27JUN1985 21:00:00)-Water Temperature (C)]]*OO[[#This Row],[14]]/SUM(OO[14])</f>
        <v>1.2951874889050149E-22</v>
      </c>
      <c r="Q275" s="10">
        <f>3/24*OO[[#This Row],[73 (28JUN1985 00:00:00)-Water Temperature (C)]]*OO[[#This Row],[15]]/SUM(OO[15])</f>
        <v>2.3648545834865227E-16</v>
      </c>
      <c r="R275" s="10">
        <f>3/24*OO[[#This Row],[74 (28JUN1985 03:00:00)-Water Temperature (C)]]*OO[[#This Row],[16]]/SUM(OO[16])</f>
        <v>6.5606316812869638E-11</v>
      </c>
      <c r="S275" s="10">
        <f>3/24*OO[[#This Row],[75 (28JUN1985 06:00:00)-Water Temperature (C)]]*OO[[#This Row],[17]]/SUM(OO[17])</f>
        <v>6.4641425295493382E-8</v>
      </c>
      <c r="T275" s="10">
        <f>3/24*OO[[#This Row],[76 (28JUN1985 09:00:00)-Water Temperature (C)]]*OO[[#This Row],[18]]/SUM(OO[18])</f>
        <v>9.0770350708993737E-6</v>
      </c>
      <c r="U275" s="10">
        <f>3/24*OO[[#This Row],[77 (28JUN1985 12:00:00)-Water Temperature (C)]]*OO[[#This Row],[19]]/SUM(OO[19])</f>
        <v>3.3065865082125464E-4</v>
      </c>
      <c r="V275" s="10">
        <f>3/24000000*OO[[#This Row],[78 (28JUN1985 15:00:00)-Water Temperature (C)]]*OO[[#This Row],[20]]</f>
        <v>4.2491465118899997E-3</v>
      </c>
      <c r="W275" s="10">
        <f>3/24000000*OO[[#This Row],[79 (28JUN1985 18:00:00)-Water Temperature (C)]]*OO[[#This Row],[21]]</f>
        <v>2.3158929421575002E-2</v>
      </c>
      <c r="X275" s="10">
        <f>3/24000000*OO[[#This Row],[80 (28JUN1985 21:00:00)-Water Temperature (C)]]*OO[[#This Row],[22]]</f>
        <v>6.1780712437850001E-2</v>
      </c>
      <c r="Y275" s="10">
        <f>3/24000000*OO[[#This Row],[81 (29JUN1985 00:00:00)-Water Temperature (C)]]*OO[[#This Row],[23]]</f>
        <v>9.1023592813387497E-2</v>
      </c>
      <c r="Z275" s="10">
        <f>3/24000000*OO[[#This Row],[82 (29JUN1985 03:00:00)-Water Temperature (C)]]*OO[[#This Row],[24]]</f>
        <v>8.1252677026874998E-2</v>
      </c>
      <c r="AA275" s="10">
        <f>3/24000000*OO[[#This Row],[83 (29JUN1985 06:00:00)-Water Temperature (C)]]*OO[[#This Row],[25]]</f>
        <v>4.7047335422149998E-2</v>
      </c>
      <c r="AB275" s="10">
        <f>3/24000000*OO[[#This Row],[84 (29JUN1985 09:00:00)-Water Temperature (C)]]*OO[[#This Row],[26]]</f>
        <v>1.9151558866190001E-2</v>
      </c>
      <c r="AC275" s="10">
        <f>3/24000000*OO[[#This Row],[85 (29JUN1985 12:00:00)-Water Temperature (C)]]*OO[[#This Row],[27]]</f>
        <v>5.5983868538112503E-3</v>
      </c>
      <c r="AD275" s="10">
        <f>3/24000000*OO[[#This Row],[86 (29JUN1985 15:00:00)-Water Temperature (C)]]*OO[[#This Row],[28]]</f>
        <v>1.276737509399E-3</v>
      </c>
      <c r="AE275" s="10">
        <f>3/24000000*OO[[#This Row],[88 (29JUN1985 21:00:00)-Water Temperature (C)]]*OO[[#This Row],[30]]</f>
        <v>8.8663473434550001E-5</v>
      </c>
      <c r="AF275" s="10">
        <f>3/24000000*OO[[#This Row],[88 (29JUN1985 21:00:00)-Water Temperature (C)]]*OO[[#This Row],[30]]</f>
        <v>8.8663473434550001E-5</v>
      </c>
      <c r="AG275" s="10">
        <f>3/24000000*OO[[#This Row],[89 (30JUN1985 00:00:00)-Water Temperature (C)]]*OO[[#This Row],[31]]</f>
        <v>5.6568884516250003E-5</v>
      </c>
      <c r="AH275" s="10">
        <f>3/24000000*OO[[#This Row],[90 (30JUN1985 03:00:00)-Water Temperature (C)]]*OO[[#This Row],[32]]</f>
        <v>4.8797338458449988E-5</v>
      </c>
      <c r="AI275" s="10">
        <f>3/24000000*OO[[#This Row],[91 (30JUN1985 06:00:00)-Water Temperature (C)]]*OO[[#This Row],[33]]</f>
        <v>4.5488263428437506E-5</v>
      </c>
      <c r="AJ275" s="10">
        <f>3/24000000*OO[[#This Row],[92 (30JUN1985 09:00:00)-Water Temperature (C)]]*OO[[#This Row],[34]]</f>
        <v>4.4659873554974993E-5</v>
      </c>
      <c r="AK275" s="10">
        <f>3/24000000*OO[[#This Row],[93 (30JUN1985 12:00:00)-Water Temperature (C)]]*OO[[#This Row],[35]]</f>
        <v>4.3603893585450002E-5</v>
      </c>
      <c r="AL275" s="10">
        <f>3/24000000*OO[[#This Row],[94 (30JUN1985 15:00:00)-Water Temperature (C)]]*OO[[#This Row],[36]]</f>
        <v>4.2012133555875001E-5</v>
      </c>
      <c r="AM275" s="10">
        <f>3/24000000*OO[[#This Row],[95 (30JUN1985 18:00:00)-Water Temperature (C)]]*OO[[#This Row],[37]]</f>
        <v>4.0366470362962493E-5</v>
      </c>
      <c r="AN275" s="10">
        <f>3/24000000*OO[[#This Row],[96 (30JUN1985 21:00:00)-Water Temperature (C)]]*OO[[#This Row],[38]]</f>
        <v>3.7907749212074997E-5</v>
      </c>
      <c r="AO275" s="10">
        <f>3/24000000*OO[[#This Row],[97 (01JUL1985 00:00:00)-Water Temperature (C)]]*OO[[#This Row],[39]]</f>
        <v>3.5113365702949999E-5</v>
      </c>
      <c r="AP275" s="10">
        <f>3/24000000*OO[[#This Row],[98 (01JUL1985 03:00:00)-Water Temperature (C)]]*OO[[#This Row],[40]]</f>
        <v>3.3728329309124999E-5</v>
      </c>
      <c r="AQ275" s="10">
        <f>3/24000000*OO[[#This Row],[99 (01JUL1985 06:00:00)-Water Temperature (C)]]*OO[[#This Row],[41]]</f>
        <v>3.3897081989325002E-5</v>
      </c>
      <c r="AR275" s="10">
        <f>3/24000000*OO[[#This Row],[100 (01JUL1985 09:00:00)-Water Temperature (C)]]*OO[[#This Row],[42]]</f>
        <v>3.6075814981487504E-5</v>
      </c>
      <c r="AS275" s="10">
        <f>3/24000000*OO[[#This Row],[101 (01JUL1985 12:00:00)-Water Temperature (C)]]*OO[[#This Row],[43]]</f>
        <v>3.8363603937599988E-5</v>
      </c>
      <c r="AT275" s="10">
        <f>3/24000000*OO[[#This Row],[102 (01JUL1985 15:00:00)-Water Temperature (C)]]*OO[[#This Row],[44]]</f>
        <v>3.9591098924400004E-5</v>
      </c>
      <c r="AU275" s="10">
        <f>3/24000000*OO[[#This Row],[103 (01JUL1985 18:00:00)-Water Temperature (C)]]*OO[[#This Row],[45]]</f>
        <v>3.9638509984949997E-5</v>
      </c>
      <c r="AV275" s="10">
        <f>3/24000000*OO[[#This Row],[104 (01JUL1985 21:00:00)-Water Temperature (C)]]*OO[[#This Row],[46]]</f>
        <v>3.7792707173650002E-5</v>
      </c>
      <c r="AW275" s="10">
        <f>3/24000000*OO[[#This Row],[105 (02JUL1985 00:00:00)-Water Temperature (C)]]*OO[[#This Row],[47]]</f>
        <v>3.4801054175100008E-5</v>
      </c>
      <c r="AX275" s="10">
        <f>3/24000000*OO[[#This Row],[106 (02JUL1985 03:00:00)-Water Temperature (C)]]*OO[[#This Row],[48]]</f>
        <v>3.1737307161699997E-5</v>
      </c>
      <c r="AY275" s="10">
        <f>3/24000000*OO[[#This Row],[107 (02JUL1985 06:00:00)-Water Temperature (C)]]*OO[[#This Row],[49]]</f>
        <v>2.8990957284E-5</v>
      </c>
      <c r="AZ275" s="10">
        <f>3/24000000*OO[[#This Row],[108 (02JUL1985 09:00:00)-Water Temperature (C)]]*OO[[#This Row],[50]]</f>
        <v>2.6752932029999996E-5</v>
      </c>
      <c r="BA275" s="10">
        <f>3/24000000*OO[[#This Row],[109 (02JUL1985 12:00:00)-Water Temperature (C)]]*OO[[#This Row],[51]]</f>
        <v>2.5411338875324999E-5</v>
      </c>
      <c r="BB275" s="10">
        <f>3/24000000*OO[[#This Row],[110 (02JUL1985 15:00:00)-Water Temperature (C)]]*OO[[#This Row],[52]]</f>
        <v>2.4033270460958749E-5</v>
      </c>
      <c r="BC275" s="10">
        <f>3/24000000*OO[[#This Row],[111 (02JUL1985 18:00:00)-Water Temperature (C)]]*OO[[#This Row],[53]]</f>
        <v>2.2669358414137497E-5</v>
      </c>
      <c r="BD275" s="10">
        <f>3/24000000*OO[[#This Row],[112 (02JUL1985 21:00:00)-Water Temperature (C)]]*OO[[#This Row],[54]]</f>
        <v>2.0868761891680002E-5</v>
      </c>
      <c r="BE275" s="10">
        <f>3/24000000*OO[[#This Row],[113 (03JUL1985 00:00:00)-Water Temperature (C)]]*OO[[#This Row],[55]]</f>
        <v>1.90454409431E-5</v>
      </c>
      <c r="BF275" s="10">
        <f>3/24000000*OO[[#This Row],[114 (03JUL1985 03:00:00)-Water Temperature (C)]]*OO[[#This Row],[56]]</f>
        <v>1.7230403200653748E-5</v>
      </c>
      <c r="BG275" s="10">
        <f>3/24000000*OO[[#This Row],[115 (03JUL1985 06:00:00)-Water Temperature (C)]]*OO[[#This Row],[57]]</f>
        <v>1.5485320737687499E-5</v>
      </c>
      <c r="BH275" s="10">
        <f>3/24000000*OO[[#This Row],[116 (03JUL1985 09:00:00)-Water Temperature (C)]]*OO[[#This Row],[58]]</f>
        <v>1.4032731285194999E-5</v>
      </c>
      <c r="BI275" s="10">
        <f>3/24000000*OO[[#This Row],[117 (03JUL1985 12:00:00)-Water Temperature (C)]]*OO[[#This Row],[59]]</f>
        <v>1.3079016969119999E-5</v>
      </c>
      <c r="BJ275" s="10">
        <f>3/24000000*OO[[#This Row],[118 (03JUL1985 15:00:00)-Water Temperature (C)]]*OO[[#This Row],[60]]</f>
        <v>1.233043511383E-5</v>
      </c>
      <c r="BK275" s="10">
        <f>3/24000000*OO[[#This Row],[119 (03JUL1985 18:00:00)-Water Temperature (C)]]*OO[[#This Row],[61]]</f>
        <v>1.1731200030085E-5</v>
      </c>
      <c r="BL275" s="10">
        <f>3/24000000*OO[[#This Row],[120 (03JUL1985 21:00:00)-Water Temperature (C)]]*OO[[#This Row],[62]]</f>
        <v>1.0861200381305E-5</v>
      </c>
      <c r="BM275" s="10">
        <f>3/24000000*OO[[#This Row],[121 (04JUL1985 00:00:00)-Water Temperature (C)]]*OO[[#This Row],[63]]</f>
        <v>9.8506020085624975E-6</v>
      </c>
      <c r="BN275" s="10">
        <f>3/24000000*OO[[#This Row],[122 (04JUL1985 03:00:00)-Water Temperature (C)]]*OO[[#This Row],[64]]</f>
        <v>8.8582956974400009E-6</v>
      </c>
      <c r="BO275" s="10">
        <f>3/24000000*OO[[#This Row],[123 (04JUL1985 06:00:00)-Water Temperature (C)]]*OO[[#This Row],[65]]</f>
        <v>7.8709746417525002E-6</v>
      </c>
      <c r="BP275" s="10">
        <f>3/24000000*OO[[#This Row],[124 (04JUL1985 09:00:00)-Water Temperature (C)]]*OO[[#This Row],[66]]</f>
        <v>7.1159456119874993E-6</v>
      </c>
      <c r="BQ275" s="10">
        <f>3/24000000*OO[[#This Row],[125 (04JUL1985 12:00:00)-Water Temperature (C)]]*OO[[#This Row],[67]]</f>
        <v>6.4476192691874986E-6</v>
      </c>
      <c r="BR275" s="10">
        <f>3/24000000*OO[[#This Row],[126 (04JUL1985 15:00:00)-Water Temperature (C)]]*OO[[#This Row],[68]]</f>
        <v>5.7708011919199994E-6</v>
      </c>
      <c r="BS275" s="10">
        <f>3/24000000*OO[[#This Row],[127 (04JUL1985 18:00:00)-Water Temperature (C)]]*OO[[#This Row],[69]]</f>
        <v>5.1845336073562499E-6</v>
      </c>
      <c r="BT275" s="10">
        <f>3/24000000*OO[[#This Row],[128 (04JUL1985 21:00:00)-Water Temperature (C)]]*OO[[#This Row],[70]]</f>
        <v>4.52991894165E-6</v>
      </c>
      <c r="BU275" s="10">
        <f>3/24000000*OO[[#This Row],[129 (05JUL1985 00:00:00)-Water Temperature (C)]]*OO[[#This Row],[71]]</f>
        <v>3.7631598962587495E-6</v>
      </c>
      <c r="BV275" s="10">
        <f>3/24000000*OO[[#This Row],[130 (05JUL1985 03:00:00)-Water Temperature (C)]]*OO[[#This Row],[72]]</f>
        <v>3.0544379846950003E-6</v>
      </c>
      <c r="BW275" s="10">
        <f>3/24000000*OO[[#This Row],[131 (05JUL1985 06:00:00)-Water Temperature (C)]]*OO[[#This Row],[73]]</f>
        <v>2.4451454816762497E-6</v>
      </c>
      <c r="BX275" s="10">
        <f>3/24000000*OO[[#This Row],[132 (05JUL1985 09:00:00)-Water Temperature (C)]]*OO[[#This Row],[74]]</f>
        <v>2.030350962904875E-6</v>
      </c>
      <c r="BY275" s="10">
        <f>3/24000000*OO[[#This Row],[133 (05JUL1985 12:00:00)-Water Temperature (C)]]*OO[[#This Row],[75]]</f>
        <v>1.7365567350679997E-6</v>
      </c>
      <c r="BZ275" s="10">
        <f>3/24000000*OO[[#This Row],[134 (05JUL1985 15:00:00)-Water Temperature (C)]]*OO[[#This Row],[76]]</f>
        <v>1.5316410273123751E-6</v>
      </c>
      <c r="CA275" s="10">
        <f>3/24000000*OO[[#This Row],[135 (05JUL1985 18:00:00)-Water Temperature (C)]]*OO[[#This Row],[77]]</f>
        <v>1.3874170048818749E-6</v>
      </c>
      <c r="CB275" s="10">
        <f>3/24000000*OO[[#This Row],[136 (05JUL1985 21:00:00)-Water Temperature (C)]]*OO[[#This Row],[78]]</f>
        <v>1.2490831482529997E-6</v>
      </c>
      <c r="CC275" s="10">
        <f>3/24000000*OO[[#This Row],[137 (06JUL1985 00:00:00)-Water Temperature (C)]]*OO[[#This Row],[79]]</f>
        <v>1.110157753444E-6</v>
      </c>
      <c r="CD275" s="10">
        <f>3/24000000*OO[[#This Row],[138 (06JUL1985 03:00:00)-Water Temperature (C)]]*OO[[#This Row],[80]]</f>
        <v>9.9409261790187509E-7</v>
      </c>
      <c r="CE275" s="10">
        <f>3/24000000*OO[[#This Row],[139 (06JUL1985 06:00:00)-Water Temperature (C)]]*OO[[#This Row],[81]]</f>
        <v>8.9469058594762492E-7</v>
      </c>
      <c r="CF275" s="10">
        <f>3/24000000*OO[[#This Row],[140 (06JUL1985 09:00:00)-Water Temperature (C)]]*OO[[#This Row],[82]]</f>
        <v>8.4156480711650001E-7</v>
      </c>
      <c r="CG275" s="10">
        <f>3/24000000*OO[[#This Row],[141 (06JUL1985 12:00:00)-Water Temperature (C)]]*OO[[#This Row],[83]]</f>
        <v>8.0659194867212503E-7</v>
      </c>
      <c r="CH275" s="10">
        <f>3/24000000*OO[[#This Row],[142 (06JUL1985 15:00:00)-Water Temperature (C)]]*OO[[#This Row],[84]]</f>
        <v>7.8469299331912503E-7</v>
      </c>
      <c r="CI275" s="10">
        <f>3/24000000*OO[[#This Row],[143 (06JUL1985 18:00:00)-Water Temperature (C)]]*OO[[#This Row],[85]]</f>
        <v>7.6434757772999992E-7</v>
      </c>
      <c r="CJ275" s="10">
        <f>3/24000000*OO[[#This Row],[144 (06JUL1985 21:00:00)-Water Temperature (C)]]*OO[[#This Row],[86]]</f>
        <v>7.3252602933350001E-7</v>
      </c>
      <c r="CK275" s="10">
        <f>3/24000000*OO[[#This Row],[145 (07JUL1985 00:00:00)-Water Temperature (C)]]*OO[[#This Row],[87]]</f>
        <v>6.8611707814924995E-7</v>
      </c>
      <c r="CL275" s="10">
        <f>3/24000000*OO[[#This Row],[146 (07JUL1985 03:00:00)-Water Temperature (C)]]*OO[[#This Row],[88]]</f>
        <v>6.4249504668475003E-7</v>
      </c>
      <c r="CM275" s="10">
        <f>3/24000000*OO[[#This Row],[147 (07JUL1985 06:00:00)-Water Temperature (C)]]*OO[[#This Row],[89]]</f>
        <v>6.0115261921824993E-7</v>
      </c>
      <c r="CN275" s="10">
        <f>3/24000000*OO[[#This Row],[148 (07JUL1985 09:00:00)-Water Temperature (C)]]*OO[[#This Row],[90]]</f>
        <v>5.8006124431200001E-7</v>
      </c>
      <c r="CO275" s="10">
        <f>3/24000000*OO[[#This Row],[149 (07JUL1985 12:00:00)-Water Temperature (C)]]*OO[[#This Row],[91]]</f>
        <v>5.5172185497412497E-7</v>
      </c>
      <c r="CP275" s="10">
        <f>3/24000000*OO[[#This Row],[150 (07JUL1985 15:00:00)-Water Temperature (C)]]*OO[[#This Row],[92]]</f>
        <v>5.4163161966387495E-7</v>
      </c>
      <c r="CQ275" s="10">
        <f>3/24000000*OO[[#This Row],[151 (07JUL1985 18:00:00)-Water Temperature (C)]]*OO[[#This Row],[93]]</f>
        <v>5.3680787665049999E-7</v>
      </c>
      <c r="CR275" s="10">
        <f>3/24000000*OO[[#This Row],[152 (07JUL1985 21:00:00)-Water Temperature (C)]]*OO[[#This Row],[94]]</f>
        <v>5.2664855444474991E-7</v>
      </c>
      <c r="CS275" s="10">
        <f>3/24000000*OO[[#This Row],[153 (08JUL1985 00:00:00)-Water Temperature (C)]]*OO[[#This Row],[95]]</f>
        <v>5.0851183597874999E-7</v>
      </c>
      <c r="CT275" s="10">
        <f>3/24000000*OO[[#This Row],[154 (08JUL1985 03:00:00)-Water Temperature (C)]]*OO[[#This Row],[96]]</f>
        <v>4.8762833677124995E-7</v>
      </c>
      <c r="CU275" s="10">
        <f>3/24000000*OO[[#This Row],[155 (08JUL1985 06:00:00)-Water Temperature (C)]]*OO[[#This Row],[97]]</f>
        <v>4.6688286375224993E-7</v>
      </c>
      <c r="CV275" s="10">
        <f>3/24000000*OO[[#This Row],[156 (08JUL1985 09:00:00)-Water Temperature (C)]]*OO[[#This Row],[98]]</f>
        <v>4.6239630018750004E-7</v>
      </c>
      <c r="CW275" s="10">
        <f>3/24000000*OO[[#This Row],[157 (08JUL1985 12:00:00)-Water Temperature (C)]]*OO[[#This Row],[99]]</f>
        <v>4.6281985598987501E-7</v>
      </c>
    </row>
    <row r="276" spans="1:101" x14ac:dyDescent="0.35">
      <c r="A276" t="s">
        <v>282</v>
      </c>
      <c r="B276">
        <v>787.12159999999994</v>
      </c>
      <c r="C276" s="10">
        <f>3/24*OO[[#This Row],[59 (26JUN1985 06:00:00)-Water Temperature (C)]]*OO[[#This Row],[1]]/SUM(OO[1])</f>
        <v>0</v>
      </c>
      <c r="D276" s="10">
        <f>3/24*OO[[#This Row],[60 (26JUN1985 09:00:00)-Water Temperature (C)]]*OO[[#This Row],[2]]/SUM(OO[2])</f>
        <v>0</v>
      </c>
      <c r="E276" s="10">
        <f>3/24*OO[[#This Row],[61 (26JUN1985 12:00:00)-Water Temperature (C)]]*OO[[#This Row],[3]]/SUM(OO[3])</f>
        <v>0</v>
      </c>
      <c r="F276" s="10">
        <f>3/24*OO[[#This Row],[62 (26JUN1985 15:00:00)-Water Temperature (C)]]*OO[[#This Row],[4]]/SUM(OO[4])</f>
        <v>0</v>
      </c>
      <c r="G276" s="10">
        <f>3/24*OO[[#This Row],[63 (26JUN1985 18:00:00)-Water Temperature (C)]]*OO[[#This Row],[5]]/SUM(OO[5])</f>
        <v>0</v>
      </c>
      <c r="H276" s="10">
        <f>3/24*OO[[#This Row],[64 (26JUN1985 21:00:00)-Water Temperature (C)]]*OO[[#This Row],[6]]/SUM(OO[6])</f>
        <v>0</v>
      </c>
      <c r="I276" s="10">
        <f>3/24*OO[[#This Row],[65 (27JUN1985 00:00:00)-Water Temperature (C)]]*OO[[#This Row],[7]]/SUM(OO[7])</f>
        <v>0</v>
      </c>
      <c r="J276" s="10">
        <f>3/24*OO[[#This Row],[66 (27JUN1985 03:00:00)-Water Temperature (C)]]*OO[[#This Row],[8]]/SUM(OO[8])</f>
        <v>0</v>
      </c>
      <c r="K276" s="10">
        <f>3/24*OO[[#This Row],[67 (27JUN1985 06:00:00)-Water Temperature (C)]]*OO[[#This Row],[9]]/SUM(OO[9])</f>
        <v>0</v>
      </c>
      <c r="L276" s="10">
        <f>3/24*OO[[#This Row],[68 (27JUN1985 09:00:00)-Water Temperature (C)]]*OO[[#This Row],[10]]/SUM(OO[10])</f>
        <v>0</v>
      </c>
      <c r="M276" s="10">
        <f>3/24*OO[[#This Row],[69 (27JUN1985 12:00:00)-Water Temperature (C)]]*OO[[#This Row],[11]]/SUM(OO[11])</f>
        <v>0</v>
      </c>
      <c r="N276" s="10">
        <f>3/24*OO[[#This Row],[70 (27JUN1985 15:00:00)-Water Temperature (C)]]*OO[[#This Row],[12]]/SUM(OO[12])</f>
        <v>0</v>
      </c>
      <c r="O276" s="10">
        <f>3/24*OO[[#This Row],[71 (27JUN1985 18:00:00)-Water Temperature (C)]]*OO[[#This Row],[13]]/SUM(OO[13])</f>
        <v>0</v>
      </c>
      <c r="P276" s="10">
        <f>3/24*OO[[#This Row],[72 (27JUN1985 21:00:00)-Water Temperature (C)]]*OO[[#This Row],[14]]/SUM(OO[14])</f>
        <v>1.4971642721989823E-23</v>
      </c>
      <c r="Q276" s="10">
        <f>3/24*OO[[#This Row],[73 (28JUN1985 00:00:00)-Water Temperature (C)]]*OO[[#This Row],[15]]/SUM(OO[15])</f>
        <v>2.1313576877190311E-17</v>
      </c>
      <c r="R276" s="10">
        <f>3/24*OO[[#This Row],[74 (28JUN1985 03:00:00)-Water Temperature (C)]]*OO[[#This Row],[16]]/SUM(OO[16])</f>
        <v>1.8377891238286016E-11</v>
      </c>
      <c r="S276" s="10">
        <f>3/24*OO[[#This Row],[75 (28JUN1985 06:00:00)-Water Temperature (C)]]*OO[[#This Row],[17]]/SUM(OO[17])</f>
        <v>2.1961484588575682E-8</v>
      </c>
      <c r="T276" s="10">
        <f>3/24*OO[[#This Row],[76 (28JUN1985 09:00:00)-Water Temperature (C)]]*OO[[#This Row],[18]]/SUM(OO[18])</f>
        <v>3.461984620518367E-6</v>
      </c>
      <c r="U276" s="10">
        <f>3/24*OO[[#This Row],[77 (28JUN1985 12:00:00)-Water Temperature (C)]]*OO[[#This Row],[19]]/SUM(OO[19])</f>
        <v>1.3778641754648614E-4</v>
      </c>
      <c r="V276" s="10">
        <f>3/24000000*OO[[#This Row],[78 (28JUN1985 15:00:00)-Water Temperature (C)]]*OO[[#This Row],[20]]</f>
        <v>1.9035666116549999E-3</v>
      </c>
      <c r="W276" s="10">
        <f>3/24000000*OO[[#This Row],[79 (28JUN1985 18:00:00)-Water Temperature (C)]]*OO[[#This Row],[21]]</f>
        <v>1.10235863723175E-2</v>
      </c>
      <c r="X276" s="10">
        <f>3/24000000*OO[[#This Row],[80 (28JUN1985 21:00:00)-Water Temperature (C)]]*OO[[#This Row],[22]]</f>
        <v>3.0988589639000003E-2</v>
      </c>
      <c r="Y276" s="10">
        <f>3/24000000*OO[[#This Row],[81 (29JUN1985 00:00:00)-Water Temperature (C)]]*OO[[#This Row],[23]]</f>
        <v>4.7768631314512498E-2</v>
      </c>
      <c r="Z276" s="10">
        <f>3/24000000*OO[[#This Row],[82 (29JUN1985 03:00:00)-Water Temperature (C)]]*OO[[#This Row],[24]]</f>
        <v>4.4358016257099994E-2</v>
      </c>
      <c r="AA276" s="10">
        <f>3/24000000*OO[[#This Row],[83 (29JUN1985 06:00:00)-Water Temperature (C)]]*OO[[#This Row],[25]]</f>
        <v>2.6605252317399998E-2</v>
      </c>
      <c r="AB276" s="10">
        <f>3/24000000*OO[[#This Row],[84 (29JUN1985 09:00:00)-Water Temperature (C)]]*OO[[#This Row],[26]]</f>
        <v>1.1173797686554998E-2</v>
      </c>
      <c r="AC276" s="10">
        <f>3/24000000*OO[[#This Row],[85 (29JUN1985 12:00:00)-Water Temperature (C)]]*OO[[#This Row],[27]]</f>
        <v>3.3555903469874994E-3</v>
      </c>
      <c r="AD276" s="10">
        <f>3/24000000*OO[[#This Row],[86 (29JUN1985 15:00:00)-Water Temperature (C)]]*OO[[#This Row],[28]]</f>
        <v>7.7902540869750003E-4</v>
      </c>
      <c r="AE276" s="10">
        <f>3/24000000*OO[[#This Row],[88 (29JUN1985 21:00:00)-Water Temperature (C)]]*OO[[#This Row],[30]]</f>
        <v>4.9992265128974993E-5</v>
      </c>
      <c r="AF276" s="10">
        <f>3/24000000*OO[[#This Row],[88 (29JUN1985 21:00:00)-Water Temperature (C)]]*OO[[#This Row],[30]]</f>
        <v>4.9992265128974993E-5</v>
      </c>
      <c r="AG276" s="10">
        <f>3/24000000*OO[[#This Row],[89 (30JUN1985 00:00:00)-Water Temperature (C)]]*OO[[#This Row],[31]]</f>
        <v>3.0131119732E-5</v>
      </c>
      <c r="AH276" s="10">
        <f>3/24000000*OO[[#This Row],[90 (30JUN1985 03:00:00)-Water Temperature (C)]]*OO[[#This Row],[32]]</f>
        <v>2.5534720265399999E-5</v>
      </c>
      <c r="AI276" s="10">
        <f>3/24000000*OO[[#This Row],[91 (30JUN1985 06:00:00)-Water Temperature (C)]]*OO[[#This Row],[33]]</f>
        <v>2.3655560521687499E-5</v>
      </c>
      <c r="AJ276" s="10">
        <f>3/24000000*OO[[#This Row],[92 (30JUN1985 09:00:00)-Water Temperature (C)]]*OO[[#This Row],[34]]</f>
        <v>2.3112556671749995E-5</v>
      </c>
      <c r="AK276" s="10">
        <f>3/24000000*OO[[#This Row],[93 (30JUN1985 12:00:00)-Water Temperature (C)]]*OO[[#This Row],[35]]</f>
        <v>2.24645171719125E-5</v>
      </c>
      <c r="AL276" s="10">
        <f>3/24000000*OO[[#This Row],[94 (30JUN1985 15:00:00)-Water Temperature (C)]]*OO[[#This Row],[36]]</f>
        <v>2.154742188883875E-5</v>
      </c>
      <c r="AM276" s="10">
        <f>3/24000000*OO[[#This Row],[95 (30JUN1985 18:00:00)-Water Temperature (C)]]*OO[[#This Row],[37]]</f>
        <v>2.0595972324720002E-5</v>
      </c>
      <c r="AN276" s="10">
        <f>3/24000000*OO[[#This Row],[96 (30JUN1985 21:00:00)-Water Temperature (C)]]*OO[[#This Row],[38]]</f>
        <v>1.9223926187163749E-5</v>
      </c>
      <c r="AO276" s="10">
        <f>3/24000000*OO[[#This Row],[97 (01JUL1985 00:00:00)-Water Temperature (C)]]*OO[[#This Row],[39]]</f>
        <v>1.7672817619887501E-5</v>
      </c>
      <c r="AP276" s="10">
        <f>3/24000000*OO[[#This Row],[98 (01JUL1985 03:00:00)-Water Temperature (C)]]*OO[[#This Row],[40]]</f>
        <v>1.6811154981779996E-5</v>
      </c>
      <c r="AQ276" s="10">
        <f>3/24000000*OO[[#This Row],[99 (01JUL1985 06:00:00)-Water Temperature (C)]]*OO[[#This Row],[41]]</f>
        <v>1.6754255477624999E-5</v>
      </c>
      <c r="AR276" s="10">
        <f>3/24000000*OO[[#This Row],[100 (01JUL1985 09:00:00)-Water Temperature (C)]]*OO[[#This Row],[42]]</f>
        <v>1.7707065045200002E-5</v>
      </c>
      <c r="AS276" s="10">
        <f>3/24000000*OO[[#This Row],[101 (01JUL1985 12:00:00)-Water Temperature (C)]]*OO[[#This Row],[43]]</f>
        <v>1.8742404141343747E-5</v>
      </c>
      <c r="AT276" s="10">
        <f>3/24000000*OO[[#This Row],[102 (01JUL1985 15:00:00)-Water Temperature (C)]]*OO[[#This Row],[44]]</f>
        <v>1.9266098459077498E-5</v>
      </c>
      <c r="AU276" s="10">
        <f>3/24000000*OO[[#This Row],[103 (01JUL1985 18:00:00)-Water Temperature (C)]]*OO[[#This Row],[45]]</f>
        <v>1.920969355406E-5</v>
      </c>
      <c r="AV276" s="10">
        <f>3/24000000*OO[[#This Row],[104 (01JUL1985 21:00:00)-Water Temperature (C)]]*OO[[#This Row],[46]]</f>
        <v>1.8224343520405E-5</v>
      </c>
      <c r="AW276" s="10">
        <f>3/24000000*OO[[#This Row],[105 (02JUL1985 00:00:00)-Water Temperature (C)]]*OO[[#This Row],[47]]</f>
        <v>1.6685049303998747E-5</v>
      </c>
      <c r="AX276" s="10">
        <f>3/24000000*OO[[#This Row],[106 (02JUL1985 03:00:00)-Water Temperature (C)]]*OO[[#This Row],[48]]</f>
        <v>1.511590086340125E-5</v>
      </c>
      <c r="AY276" s="10">
        <f>3/24000000*OO[[#This Row],[107 (02JUL1985 06:00:00)-Water Temperature (C)]]*OO[[#This Row],[49]]</f>
        <v>1.3703127102720002E-5</v>
      </c>
      <c r="AZ276" s="10">
        <f>3/24000000*OO[[#This Row],[108 (02JUL1985 09:00:00)-Water Temperature (C)]]*OO[[#This Row],[50]]</f>
        <v>1.2549429948054997E-5</v>
      </c>
      <c r="BA276" s="10">
        <f>3/24000000*OO[[#This Row],[109 (02JUL1985 12:00:00)-Water Temperature (C)]]*OO[[#This Row],[51]]</f>
        <v>1.1813261236259999E-5</v>
      </c>
      <c r="BB276" s="10">
        <f>3/24000000*OO[[#This Row],[110 (02JUL1985 15:00:00)-Water Temperature (C)]]*OO[[#This Row],[52]]</f>
        <v>1.1082377867459998E-5</v>
      </c>
      <c r="BC276" s="10">
        <f>3/24000000*OO[[#This Row],[111 (02JUL1985 18:00:00)-Water Temperature (C)]]*OO[[#This Row],[53]]</f>
        <v>1.0358371267518749E-5</v>
      </c>
      <c r="BD276" s="10">
        <f>3/24000000*OO[[#This Row],[112 (02JUL1985 21:00:00)-Water Temperature (C)]]*OO[[#This Row],[54]]</f>
        <v>9.4656600507599999E-6</v>
      </c>
      <c r="BE276" s="10">
        <f>3/24000000*OO[[#This Row],[113 (03JUL1985 00:00:00)-Water Temperature (C)]]*OO[[#This Row],[55]]</f>
        <v>8.5736554893599996E-6</v>
      </c>
      <c r="BF276" s="10">
        <f>3/24000000*OO[[#This Row],[114 (03JUL1985 03:00:00)-Water Temperature (C)]]*OO[[#This Row],[56]]</f>
        <v>7.6932685268999997E-6</v>
      </c>
      <c r="BG276" s="10">
        <f>3/24000000*OO[[#This Row],[115 (03JUL1985 06:00:00)-Water Temperature (C)]]*OO[[#This Row],[57]]</f>
        <v>6.8563173736850008E-6</v>
      </c>
      <c r="BH276" s="10">
        <f>3/24000000*OO[[#This Row],[116 (03JUL1985 09:00:00)-Water Temperature (C)]]*OO[[#This Row],[58]]</f>
        <v>6.1634689995449999E-6</v>
      </c>
      <c r="BI276" s="10">
        <f>3/24000000*OO[[#This Row],[117 (03JUL1985 12:00:00)-Water Temperature (C)]]*OO[[#This Row],[59]]</f>
        <v>5.6926960156300004E-6</v>
      </c>
      <c r="BJ276" s="10">
        <f>3/24000000*OO[[#This Row],[118 (03JUL1985 15:00:00)-Water Temperature (C)]]*OO[[#This Row],[60]]</f>
        <v>5.321029928635E-6</v>
      </c>
      <c r="BK276" s="10">
        <f>3/24000000*OO[[#This Row],[119 (03JUL1985 18:00:00)-Water Temperature (C)]]*OO[[#This Row],[61]]</f>
        <v>5.0195782245412498E-6</v>
      </c>
      <c r="BL276" s="10">
        <f>3/24000000*OO[[#This Row],[120 (03JUL1985 21:00:00)-Water Temperature (C)]]*OO[[#This Row],[62]]</f>
        <v>4.6151364004687506E-6</v>
      </c>
      <c r="BM276" s="10">
        <f>3/24000000*OO[[#This Row],[121 (04JUL1985 00:00:00)-Water Temperature (C)]]*OO[[#This Row],[63]]</f>
        <v>4.1633156885699996E-6</v>
      </c>
      <c r="BN276" s="10">
        <f>3/24000000*OO[[#This Row],[122 (04JUL1985 03:00:00)-Water Temperature (C)]]*OO[[#This Row],[64]]</f>
        <v>3.7282186562249995E-6</v>
      </c>
      <c r="BO276" s="10">
        <f>3/24000000*OO[[#This Row],[123 (04JUL1985 06:00:00)-Water Temperature (C)]]*OO[[#This Row],[65]]</f>
        <v>3.3028664066925008E-6</v>
      </c>
      <c r="BP276" s="10">
        <f>3/24000000*OO[[#This Row],[124 (04JUL1985 09:00:00)-Water Temperature (C)]]*OO[[#This Row],[66]]</f>
        <v>2.9777470788449994E-6</v>
      </c>
      <c r="BQ276" s="10">
        <f>3/24000000*OO[[#This Row],[125 (04JUL1985 12:00:00)-Water Temperature (C)]]*OO[[#This Row],[67]]</f>
        <v>2.69169784301E-6</v>
      </c>
      <c r="BR276" s="10">
        <f>3/24000000*OO[[#This Row],[126 (04JUL1985 15:00:00)-Water Temperature (C)]]*OO[[#This Row],[68]]</f>
        <v>2.4036688750750003E-6</v>
      </c>
      <c r="BS276" s="10">
        <f>3/24000000*OO[[#This Row],[127 (04JUL1985 18:00:00)-Water Temperature (C)]]*OO[[#This Row],[69]]</f>
        <v>2.1540869619885E-6</v>
      </c>
      <c r="BT276" s="10">
        <f>3/24000000*OO[[#This Row],[128 (04JUL1985 21:00:00)-Water Temperature (C)]]*OO[[#This Row],[70]]</f>
        <v>1.8807757422309998E-6</v>
      </c>
      <c r="BU276" s="10">
        <f>3/24000000*OO[[#This Row],[129 (05JUL1985 00:00:00)-Water Temperature (C)]]*OO[[#This Row],[71]]</f>
        <v>1.5639877247376246E-6</v>
      </c>
      <c r="BV276" s="10">
        <f>3/24000000*OO[[#This Row],[130 (05JUL1985 03:00:00)-Water Temperature (C)]]*OO[[#This Row],[72]]</f>
        <v>1.2706012737249999E-6</v>
      </c>
      <c r="BW276" s="10">
        <f>3/24000000*OO[[#This Row],[131 (05JUL1985 06:00:00)-Water Temperature (C)]]*OO[[#This Row],[73]]</f>
        <v>1.0190139015970001E-6</v>
      </c>
      <c r="BX276" s="10">
        <f>3/24000000*OO[[#This Row],[132 (05JUL1985 09:00:00)-Water Temperature (C)]]*OO[[#This Row],[74]]</f>
        <v>8.4526344736374988E-7</v>
      </c>
      <c r="BY276" s="10">
        <f>3/24000000*OO[[#This Row],[133 (05JUL1985 12:00:00)-Water Temperature (C)]]*OO[[#This Row],[75]]</f>
        <v>7.2118297545299994E-7</v>
      </c>
      <c r="BZ276" s="10">
        <f>3/24000000*OO[[#This Row],[134 (05JUL1985 15:00:00)-Water Temperature (C)]]*OO[[#This Row],[76]]</f>
        <v>6.3377470972237492E-7</v>
      </c>
      <c r="CA276" s="10">
        <f>3/24000000*OO[[#This Row],[135 (05JUL1985 18:00:00)-Water Temperature (C)]]*OO[[#This Row],[77]]</f>
        <v>5.7167441207987489E-7</v>
      </c>
      <c r="CB276" s="10">
        <f>3/24000000*OO[[#This Row],[136 (05JUL1985 21:00:00)-Water Temperature (C)]]*OO[[#This Row],[78]]</f>
        <v>5.133339210099999E-7</v>
      </c>
      <c r="CC276" s="10">
        <f>3/24000000*OO[[#This Row],[137 (06JUL1985 00:00:00)-Water Temperature (C)]]*OO[[#This Row],[79]]</f>
        <v>4.5584398142525001E-7</v>
      </c>
      <c r="CD276" s="10">
        <f>3/24000000*OO[[#This Row],[138 (06JUL1985 03:00:00)-Water Temperature (C)]]*OO[[#This Row],[80]]</f>
        <v>4.0805736976099997E-7</v>
      </c>
      <c r="CE276" s="10">
        <f>3/24000000*OO[[#This Row],[139 (06JUL1985 06:00:00)-Water Temperature (C)]]*OO[[#This Row],[81]]</f>
        <v>3.6784173919675003E-7</v>
      </c>
      <c r="CF276" s="10">
        <f>3/24000000*OO[[#This Row],[140 (06JUL1985 09:00:00)-Water Temperature (C)]]*OO[[#This Row],[82]]</f>
        <v>3.4594130948899998E-7</v>
      </c>
      <c r="CG276" s="10">
        <f>3/24000000*OO[[#This Row],[141 (06JUL1985 12:00:00)-Water Temperature (C)]]*OO[[#This Row],[83]]</f>
        <v>3.3147754496999999E-7</v>
      </c>
      <c r="CH276" s="10">
        <f>3/24000000*OO[[#This Row],[142 (06JUL1985 15:00:00)-Water Temperature (C)]]*OO[[#This Row],[84]]</f>
        <v>3.2175026631337502E-7</v>
      </c>
      <c r="CI276" s="10">
        <f>3/24000000*OO[[#This Row],[143 (06JUL1985 18:00:00)-Water Temperature (C)]]*OO[[#This Row],[85]]</f>
        <v>3.1314842971087498E-7</v>
      </c>
      <c r="CJ276" s="10">
        <f>3/24000000*OO[[#This Row],[144 (06JUL1985 21:00:00)-Water Temperature (C)]]*OO[[#This Row],[86]]</f>
        <v>2.9971627334499998E-7</v>
      </c>
      <c r="CK276" s="10">
        <f>3/24000000*OO[[#This Row],[145 (07JUL1985 00:00:00)-Water Temperature (C)]]*OO[[#This Row],[87]]</f>
        <v>2.8087958657475002E-7</v>
      </c>
      <c r="CL276" s="10">
        <f>3/24000000*OO[[#This Row],[146 (07JUL1985 03:00:00)-Water Temperature (C)]]*OO[[#This Row],[88]]</f>
        <v>2.6306446062299994E-7</v>
      </c>
      <c r="CM276" s="10">
        <f>3/24000000*OO[[#This Row],[147 (07JUL1985 06:00:00)-Water Temperature (C)]]*OO[[#This Row],[89]]</f>
        <v>2.4655070943532498E-7</v>
      </c>
      <c r="CN276" s="10">
        <f>3/24000000*OO[[#This Row],[148 (07JUL1985 09:00:00)-Water Temperature (C)]]*OO[[#This Row],[90]]</f>
        <v>2.3767002929962497E-7</v>
      </c>
      <c r="CO276" s="10">
        <f>3/24000000*OO[[#This Row],[149 (07JUL1985 12:00:00)-Water Temperature (C)]]*OO[[#This Row],[91]]</f>
        <v>2.2609655099977501E-7</v>
      </c>
      <c r="CP276" s="10">
        <f>3/24000000*OO[[#This Row],[150 (07JUL1985 15:00:00)-Water Temperature (C)]]*OO[[#This Row],[92]]</f>
        <v>2.2165169829143751E-7</v>
      </c>
      <c r="CQ276" s="10">
        <f>3/24000000*OO[[#This Row],[151 (07JUL1985 18:00:00)-Water Temperature (C)]]*OO[[#This Row],[93]]</f>
        <v>2.1941356441793748E-7</v>
      </c>
      <c r="CR276" s="10">
        <f>3/24000000*OO[[#This Row],[152 (07JUL1985 21:00:00)-Water Temperature (C)]]*OO[[#This Row],[94]]</f>
        <v>2.1484163829562495E-7</v>
      </c>
      <c r="CS276" s="10">
        <f>3/24000000*OO[[#This Row],[153 (08JUL1985 00:00:00)-Water Temperature (C)]]*OO[[#This Row],[95]]</f>
        <v>2.0736095683436247E-7</v>
      </c>
      <c r="CT276" s="10">
        <f>3/24000000*OO[[#This Row],[154 (08JUL1985 03:00:00)-Water Temperature (C)]]*OO[[#This Row],[96]]</f>
        <v>1.9880890716225001E-7</v>
      </c>
      <c r="CU276" s="10">
        <f>3/24000000*OO[[#This Row],[155 (08JUL1985 06:00:00)-Water Temperature (C)]]*OO[[#This Row],[97]]</f>
        <v>1.9066753697749998E-7</v>
      </c>
      <c r="CV276" s="10">
        <f>3/24000000*OO[[#This Row],[156 (08JUL1985 09:00:00)-Water Temperature (C)]]*OO[[#This Row],[98]]</f>
        <v>1.8880708982021251E-7</v>
      </c>
      <c r="CW276" s="10">
        <f>3/24000000*OO[[#This Row],[157 (08JUL1985 12:00:00)-Water Temperature (C)]]*OO[[#This Row],[99]]</f>
        <v>1.88915844872475E-7</v>
      </c>
    </row>
    <row r="277" spans="1:101" x14ac:dyDescent="0.35">
      <c r="A277" t="s">
        <v>283</v>
      </c>
      <c r="B277">
        <v>786.52120000000002</v>
      </c>
      <c r="C277" s="10">
        <f>3/24*OO[[#This Row],[59 (26JUN1985 06:00:00)-Water Temperature (C)]]*OO[[#This Row],[1]]/SUM(OO[1])</f>
        <v>0</v>
      </c>
      <c r="D277" s="10">
        <f>3/24*OO[[#This Row],[60 (26JUN1985 09:00:00)-Water Temperature (C)]]*OO[[#This Row],[2]]/SUM(OO[2])</f>
        <v>0</v>
      </c>
      <c r="E277" s="10">
        <f>3/24*OO[[#This Row],[61 (26JUN1985 12:00:00)-Water Temperature (C)]]*OO[[#This Row],[3]]/SUM(OO[3])</f>
        <v>0</v>
      </c>
      <c r="F277" s="10">
        <f>3/24*OO[[#This Row],[62 (26JUN1985 15:00:00)-Water Temperature (C)]]*OO[[#This Row],[4]]/SUM(OO[4])</f>
        <v>0</v>
      </c>
      <c r="G277" s="10">
        <f>3/24*OO[[#This Row],[63 (26JUN1985 18:00:00)-Water Temperature (C)]]*OO[[#This Row],[5]]/SUM(OO[5])</f>
        <v>0</v>
      </c>
      <c r="H277" s="10">
        <f>3/24*OO[[#This Row],[64 (26JUN1985 21:00:00)-Water Temperature (C)]]*OO[[#This Row],[6]]/SUM(OO[6])</f>
        <v>0</v>
      </c>
      <c r="I277" s="10">
        <f>3/24*OO[[#This Row],[65 (27JUN1985 00:00:00)-Water Temperature (C)]]*OO[[#This Row],[7]]/SUM(OO[7])</f>
        <v>0</v>
      </c>
      <c r="J277" s="10">
        <f>3/24*OO[[#This Row],[66 (27JUN1985 03:00:00)-Water Temperature (C)]]*OO[[#This Row],[8]]/SUM(OO[8])</f>
        <v>0</v>
      </c>
      <c r="K277" s="10">
        <f>3/24*OO[[#This Row],[67 (27JUN1985 06:00:00)-Water Temperature (C)]]*OO[[#This Row],[9]]/SUM(OO[9])</f>
        <v>0</v>
      </c>
      <c r="L277" s="10">
        <f>3/24*OO[[#This Row],[68 (27JUN1985 09:00:00)-Water Temperature (C)]]*OO[[#This Row],[10]]/SUM(OO[10])</f>
        <v>0</v>
      </c>
      <c r="M277" s="10">
        <f>3/24*OO[[#This Row],[69 (27JUN1985 12:00:00)-Water Temperature (C)]]*OO[[#This Row],[11]]/SUM(OO[11])</f>
        <v>0</v>
      </c>
      <c r="N277" s="10">
        <f>3/24*OO[[#This Row],[70 (27JUN1985 15:00:00)-Water Temperature (C)]]*OO[[#This Row],[12]]/SUM(OO[12])</f>
        <v>0</v>
      </c>
      <c r="O277" s="10">
        <f>3/24*OO[[#This Row],[71 (27JUN1985 18:00:00)-Water Temperature (C)]]*OO[[#This Row],[13]]/SUM(OO[13])</f>
        <v>0</v>
      </c>
      <c r="P277" s="10">
        <f>3/24*OO[[#This Row],[72 (27JUN1985 21:00:00)-Water Temperature (C)]]*OO[[#This Row],[14]]/SUM(OO[14])</f>
        <v>3.2208374168202723E-24</v>
      </c>
      <c r="Q277" s="10">
        <f>3/24*OO[[#This Row],[73 (28JUN1985 00:00:00)-Water Temperature (C)]]*OO[[#This Row],[15]]/SUM(OO[15])</f>
        <v>4.7394824028309927E-18</v>
      </c>
      <c r="R277" s="10">
        <f>3/24*OO[[#This Row],[74 (28JUN1985 03:00:00)-Water Temperature (C)]]*OO[[#This Row],[16]]/SUM(OO[16])</f>
        <v>1.0858539563672802E-11</v>
      </c>
      <c r="S277" s="10">
        <f>3/24*OO[[#This Row],[75 (28JUN1985 06:00:00)-Water Temperature (C)]]*OO[[#This Row],[17]]/SUM(OO[17])</f>
        <v>1.5181783098424249E-8</v>
      </c>
      <c r="T277" s="10">
        <f>3/24*OO[[#This Row],[76 (28JUN1985 09:00:00)-Water Temperature (C)]]*OO[[#This Row],[18]]/SUM(OO[18])</f>
        <v>2.6334048249990201E-6</v>
      </c>
      <c r="U277" s="10">
        <f>3/24*OO[[#This Row],[77 (28JUN1985 12:00:00)-Water Temperature (C)]]*OO[[#This Row],[19]]/SUM(OO[19])</f>
        <v>1.1282233279592989E-4</v>
      </c>
      <c r="V277" s="10">
        <f>3/24000000*OO[[#This Row],[78 (28JUN1985 15:00:00)-Water Temperature (C)]]*OO[[#This Row],[20]]</f>
        <v>1.6574424617434998E-3</v>
      </c>
      <c r="W277" s="10">
        <f>3/24000000*OO[[#This Row],[79 (28JUN1985 18:00:00)-Water Temperature (C)]]*OO[[#This Row],[21]]</f>
        <v>1.011158889399375E-2</v>
      </c>
      <c r="X277" s="10">
        <f>3/24000000*OO[[#This Row],[80 (28JUN1985 21:00:00)-Water Temperature (C)]]*OO[[#This Row],[22]]</f>
        <v>2.9754024080025001E-2</v>
      </c>
      <c r="Y277" s="10">
        <f>3/24000000*OO[[#This Row],[81 (29JUN1985 00:00:00)-Water Temperature (C)]]*OO[[#This Row],[23]]</f>
        <v>4.7743608197725003E-2</v>
      </c>
      <c r="Z277" s="10">
        <f>3/24000000*OO[[#This Row],[82 (29JUN1985 03:00:00)-Water Temperature (C)]]*OO[[#This Row],[24]]</f>
        <v>4.5938738618700001E-2</v>
      </c>
      <c r="AA277" s="10">
        <f>3/24000000*OO[[#This Row],[83 (29JUN1985 06:00:00)-Water Temperature (C)]]*OO[[#This Row],[25]]</f>
        <v>2.8454026896E-2</v>
      </c>
      <c r="AB277" s="10">
        <f>3/24000000*OO[[#This Row],[84 (29JUN1985 09:00:00)-Water Temperature (C)]]*OO[[#This Row],[26]]</f>
        <v>1.2303722221022498E-2</v>
      </c>
      <c r="AC277" s="10">
        <f>3/24000000*OO[[#This Row],[85 (29JUN1985 12:00:00)-Water Temperature (C)]]*OO[[#This Row],[27]]</f>
        <v>3.7888948401599994E-3</v>
      </c>
      <c r="AD277" s="10">
        <f>3/24000000*OO[[#This Row],[86 (29JUN1985 15:00:00)-Water Temperature (C)]]*OO[[#This Row],[28]]</f>
        <v>8.9616466282749999E-4</v>
      </c>
      <c r="AE277" s="10">
        <f>3/24000000*OO[[#This Row],[88 (29JUN1985 21:00:00)-Water Temperature (C)]]*OO[[#This Row],[30]]</f>
        <v>5.4426633330662501E-5</v>
      </c>
      <c r="AF277" s="10">
        <f>3/24000000*OO[[#This Row],[88 (29JUN1985 21:00:00)-Water Temperature (C)]]*OO[[#This Row],[30]]</f>
        <v>5.4426633330662501E-5</v>
      </c>
      <c r="AG277" s="10">
        <f>3/24000000*OO[[#This Row],[89 (30JUN1985 00:00:00)-Water Temperature (C)]]*OO[[#This Row],[31]]</f>
        <v>3.1218830477074999E-5</v>
      </c>
      <c r="AH277" s="10">
        <f>3/24000000*OO[[#This Row],[90 (30JUN1985 03:00:00)-Water Temperature (C)]]*OO[[#This Row],[32]]</f>
        <v>2.6081477787299999E-5</v>
      </c>
      <c r="AI277" s="10">
        <f>3/24000000*OO[[#This Row],[91 (30JUN1985 06:00:00)-Water Temperature (C)]]*OO[[#This Row],[33]]</f>
        <v>2.4098663193600001E-5</v>
      </c>
      <c r="AJ277" s="10">
        <f>3/24000000*OO[[#This Row],[92 (30JUN1985 09:00:00)-Water Temperature (C)]]*OO[[#This Row],[34]]</f>
        <v>2.3534073198137498E-5</v>
      </c>
      <c r="AK277" s="10">
        <f>3/24000000*OO[[#This Row],[93 (30JUN1985 12:00:00)-Water Temperature (C)]]*OO[[#This Row],[35]]</f>
        <v>2.2867821117997499E-5</v>
      </c>
      <c r="AL277" s="10">
        <f>3/24000000*OO[[#This Row],[94 (30JUN1985 15:00:00)-Water Temperature (C)]]*OO[[#This Row],[36]]</f>
        <v>2.1945065172012498E-5</v>
      </c>
      <c r="AM277" s="10">
        <f>3/24000000*OO[[#This Row],[95 (30JUN1985 18:00:00)-Water Temperature (C)]]*OO[[#This Row],[37]]</f>
        <v>2.0968558744869999E-5</v>
      </c>
      <c r="AN277" s="10">
        <f>3/24000000*OO[[#This Row],[96 (30JUN1985 21:00:00)-Water Temperature (C)]]*OO[[#This Row],[38]]</f>
        <v>1.95421745859525E-5</v>
      </c>
      <c r="AO277" s="10">
        <f>3/24000000*OO[[#This Row],[97 (01JUL1985 00:00:00)-Water Temperature (C)]]*OO[[#This Row],[39]]</f>
        <v>1.7924234972240002E-5</v>
      </c>
      <c r="AP277" s="10">
        <f>3/24000000*OO[[#This Row],[98 (01JUL1985 03:00:00)-Water Temperature (C)]]*OO[[#This Row],[40]]</f>
        <v>1.6981218834000002E-5</v>
      </c>
      <c r="AQ277" s="10">
        <f>3/24000000*OO[[#This Row],[99 (01JUL1985 06:00:00)-Water Temperature (C)]]*OO[[#This Row],[41]]</f>
        <v>1.6874570943360001E-5</v>
      </c>
      <c r="AR277" s="10">
        <f>3/24000000*OO[[#This Row],[100 (01JUL1985 09:00:00)-Water Temperature (C)]]*OO[[#This Row],[42]]</f>
        <v>1.7807207724124998E-5</v>
      </c>
      <c r="AS277" s="10">
        <f>3/24000000*OO[[#This Row],[101 (01JUL1985 12:00:00)-Water Temperature (C)]]*OO[[#This Row],[43]]</f>
        <v>1.8855393166593749E-5</v>
      </c>
      <c r="AT277" s="10">
        <f>3/24000000*OO[[#This Row],[102 (01JUL1985 15:00:00)-Water Temperature (C)]]*OO[[#This Row],[44]]</f>
        <v>1.9404907931959998E-5</v>
      </c>
      <c r="AU277" s="10">
        <f>3/24000000*OO[[#This Row],[103 (01JUL1985 18:00:00)-Water Temperature (C)]]*OO[[#This Row],[45]]</f>
        <v>1.9363222929243747E-5</v>
      </c>
      <c r="AV277" s="10">
        <f>3/24000000*OO[[#This Row],[104 (01JUL1985 21:00:00)-Water Temperature (C)]]*OO[[#This Row],[46]]</f>
        <v>1.837202580637E-5</v>
      </c>
      <c r="AW277" s="10">
        <f>3/24000000*OO[[#This Row],[105 (02JUL1985 00:00:00)-Water Temperature (C)]]*OO[[#This Row],[47]]</f>
        <v>1.6818698691244998E-5</v>
      </c>
      <c r="AX277" s="10">
        <f>3/24000000*OO[[#This Row],[106 (02JUL1985 03:00:00)-Water Temperature (C)]]*OO[[#This Row],[48]]</f>
        <v>1.5227328932216249E-5</v>
      </c>
      <c r="AY277" s="10">
        <f>3/24000000*OO[[#This Row],[107 (02JUL1985 06:00:00)-Water Temperature (C)]]*OO[[#This Row],[49]]</f>
        <v>1.3787220384052501E-5</v>
      </c>
      <c r="AZ277" s="10">
        <f>3/24000000*OO[[#This Row],[108 (02JUL1985 09:00:00)-Water Temperature (C)]]*OO[[#This Row],[50]]</f>
        <v>1.260975567255875E-5</v>
      </c>
      <c r="BA277" s="10">
        <f>3/24000000*OO[[#This Row],[109 (02JUL1985 12:00:00)-Water Temperature (C)]]*OO[[#This Row],[51]]</f>
        <v>1.184340176974125E-5</v>
      </c>
      <c r="BB277" s="10">
        <f>3/24000000*OO[[#This Row],[110 (02JUL1985 15:00:00)-Water Temperature (C)]]*OO[[#This Row],[52]]</f>
        <v>1.10920235838825E-5</v>
      </c>
      <c r="BC277" s="10">
        <f>3/24000000*OO[[#This Row],[111 (02JUL1985 18:00:00)-Water Temperature (C)]]*OO[[#This Row],[53]]</f>
        <v>1.0339831917292501E-5</v>
      </c>
      <c r="BD277" s="10">
        <f>3/24000000*OO[[#This Row],[112 (02JUL1985 21:00:00)-Water Temperature (C)]]*OO[[#This Row],[54]]</f>
        <v>9.4351313203587487E-6</v>
      </c>
      <c r="BE277" s="10">
        <f>3/24000000*OO[[#This Row],[113 (03JUL1985 00:00:00)-Water Temperature (C)]]*OO[[#This Row],[55]]</f>
        <v>8.5305794421750003E-6</v>
      </c>
      <c r="BF277" s="10">
        <f>3/24000000*OO[[#This Row],[114 (03JUL1985 03:00:00)-Water Temperature (C)]]*OO[[#This Row],[56]]</f>
        <v>7.6388822751587492E-6</v>
      </c>
      <c r="BG277" s="10">
        <f>3/24000000*OO[[#This Row],[115 (03JUL1985 06:00:00)-Water Temperature (C)]]*OO[[#This Row],[57]]</f>
        <v>6.7914849255575005E-6</v>
      </c>
      <c r="BH277" s="10">
        <f>3/24000000*OO[[#This Row],[116 (03JUL1985 09:00:00)-Water Temperature (C)]]*OO[[#This Row],[58]]</f>
        <v>6.0999155528899999E-6</v>
      </c>
      <c r="BI277" s="10">
        <f>3/24000000*OO[[#This Row],[117 (03JUL1985 12:00:00)-Water Temperature (C)]]*OO[[#This Row],[59]]</f>
        <v>5.6272706431200007E-6</v>
      </c>
      <c r="BJ277" s="10">
        <f>3/24000000*OO[[#This Row],[118 (03JUL1985 15:00:00)-Water Temperature (C)]]*OO[[#This Row],[60]]</f>
        <v>5.2507169600599997E-6</v>
      </c>
      <c r="BK277" s="10">
        <f>3/24000000*OO[[#This Row],[119 (03JUL1985 18:00:00)-Water Temperature (C)]]*OO[[#This Row],[61]]</f>
        <v>4.941991899025E-6</v>
      </c>
      <c r="BL277" s="10">
        <f>3/24000000*OO[[#This Row],[120 (03JUL1985 21:00:00)-Water Temperature (C)]]*OO[[#This Row],[62]]</f>
        <v>4.5362062346399997E-6</v>
      </c>
      <c r="BM277" s="10">
        <f>3/24000000*OO[[#This Row],[121 (04JUL1985 00:00:00)-Water Temperature (C)]]*OO[[#This Row],[63]]</f>
        <v>4.0918306593499998E-6</v>
      </c>
      <c r="BN277" s="10">
        <f>3/24000000*OO[[#This Row],[122 (04JUL1985 03:00:00)-Water Temperature (C)]]*OO[[#This Row],[64]]</f>
        <v>3.6645196041300003E-6</v>
      </c>
      <c r="BO277" s="10">
        <f>3/24000000*OO[[#This Row],[123 (04JUL1985 06:00:00)-Water Temperature (C)]]*OO[[#This Row],[65]]</f>
        <v>3.2489311938149998E-6</v>
      </c>
      <c r="BP277" s="10">
        <f>3/24000000*OO[[#This Row],[124 (04JUL1985 09:00:00)-Water Temperature (C)]]*OO[[#This Row],[66]]</f>
        <v>2.9326920777500001E-6</v>
      </c>
      <c r="BQ277" s="10">
        <f>3/24000000*OO[[#This Row],[125 (04JUL1985 12:00:00)-Water Temperature (C)]]*OO[[#This Row],[67]]</f>
        <v>2.6502312320624999E-6</v>
      </c>
      <c r="BR277" s="10">
        <f>3/24000000*OO[[#This Row],[126 (04JUL1985 15:00:00)-Water Temperature (C)]]*OO[[#This Row],[68]]</f>
        <v>2.3668164442439996E-6</v>
      </c>
      <c r="BS277" s="10">
        <f>3/24000000*OO[[#This Row],[127 (04JUL1985 18:00:00)-Water Temperature (C)]]*OO[[#This Row],[69]]</f>
        <v>2.1207970128221249E-6</v>
      </c>
      <c r="BT277" s="10">
        <f>3/24000000*OO[[#This Row],[128 (04JUL1985 21:00:00)-Water Temperature (C)]]*OO[[#This Row],[70]]</f>
        <v>1.8510794455943749E-6</v>
      </c>
      <c r="BU277" s="10">
        <f>3/24000000*OO[[#This Row],[129 (05JUL1985 00:00:00)-Water Temperature (C)]]*OO[[#This Row],[71]]</f>
        <v>1.5421950292612501E-6</v>
      </c>
      <c r="BV277" s="10">
        <f>3/24000000*OO[[#This Row],[130 (05JUL1985 03:00:00)-Water Temperature (C)]]*OO[[#This Row],[72]]</f>
        <v>1.2550799247209998E-6</v>
      </c>
      <c r="BW277" s="10">
        <f>3/24000000*OO[[#This Row],[131 (05JUL1985 06:00:00)-Water Temperature (C)]]*OO[[#This Row],[73]]</f>
        <v>1.0090204139789999E-6</v>
      </c>
      <c r="BX277" s="10">
        <f>3/24000000*OO[[#This Row],[132 (05JUL1985 09:00:00)-Water Temperature (C)]]*OO[[#This Row],[74]]</f>
        <v>8.3742619583249984E-7</v>
      </c>
      <c r="BY277" s="10">
        <f>3/24000000*OO[[#This Row],[133 (05JUL1985 12:00:00)-Water Temperature (C)]]*OO[[#This Row],[75]]</f>
        <v>7.1328261669850006E-7</v>
      </c>
      <c r="BZ277" s="10">
        <f>3/24000000*OO[[#This Row],[134 (05JUL1985 15:00:00)-Water Temperature (C)]]*OO[[#This Row],[76]]</f>
        <v>6.2494540764749995E-7</v>
      </c>
      <c r="CA277" s="10">
        <f>3/24000000*OO[[#This Row],[135 (05JUL1985 18:00:00)-Water Temperature (C)]]*OO[[#This Row],[77]]</f>
        <v>5.6167238879312487E-7</v>
      </c>
      <c r="CB277" s="10">
        <f>3/24000000*OO[[#This Row],[136 (05JUL1985 21:00:00)-Water Temperature (C)]]*OO[[#This Row],[78]]</f>
        <v>5.0248548450249999E-7</v>
      </c>
      <c r="CC277" s="10">
        <f>3/24000000*OO[[#This Row],[137 (06JUL1985 00:00:00)-Water Temperature (C)]]*OO[[#This Row],[79]]</f>
        <v>4.4578768247999994E-7</v>
      </c>
      <c r="CD277" s="10">
        <f>3/24000000*OO[[#This Row],[138 (06JUL1985 03:00:00)-Water Temperature (C)]]*OO[[#This Row],[80]]</f>
        <v>3.9883064591824998E-7</v>
      </c>
      <c r="CE277" s="10">
        <f>3/24000000*OO[[#This Row],[139 (06JUL1985 06:00:00)-Water Temperature (C)]]*OO[[#This Row],[81]]</f>
        <v>3.6001827100312496E-7</v>
      </c>
      <c r="CF277" s="10">
        <f>3/24000000*OO[[#This Row],[140 (06JUL1985 09:00:00)-Water Temperature (C)]]*OO[[#This Row],[82]]</f>
        <v>3.3872562852975001E-7</v>
      </c>
      <c r="CG277" s="10">
        <f>3/24000000*OO[[#This Row],[141 (06JUL1985 12:00:00)-Water Temperature (C)]]*OO[[#This Row],[83]]</f>
        <v>3.2446012262949996E-7</v>
      </c>
      <c r="CH277" s="10">
        <f>3/24000000*OO[[#This Row],[142 (06JUL1985 15:00:00)-Water Temperature (C)]]*OO[[#This Row],[84]]</f>
        <v>3.1434337037249999E-7</v>
      </c>
      <c r="CI277" s="10">
        <f>3/24000000*OO[[#This Row],[143 (06JUL1985 18:00:00)-Water Temperature (C)]]*OO[[#This Row],[85]]</f>
        <v>3.0550405741074997E-7</v>
      </c>
      <c r="CJ277" s="10">
        <f>3/24000000*OO[[#This Row],[144 (06JUL1985 21:00:00)-Water Temperature (C)]]*OO[[#This Row],[86]]</f>
        <v>2.9175148953599996E-7</v>
      </c>
      <c r="CK277" s="10">
        <f>3/24000000*OO[[#This Row],[145 (07JUL1985 00:00:00)-Water Temperature (C)]]*OO[[#This Row],[87]]</f>
        <v>2.73421299786875E-7</v>
      </c>
      <c r="CL277" s="10">
        <f>3/24000000*OO[[#This Row],[146 (07JUL1985 03:00:00)-Water Temperature (C)]]*OO[[#This Row],[88]]</f>
        <v>2.561078973268125E-7</v>
      </c>
      <c r="CM277" s="10">
        <f>3/24000000*OO[[#This Row],[147 (07JUL1985 06:00:00)-Water Temperature (C)]]*OO[[#This Row],[89]]</f>
        <v>2.4044259277237497E-7</v>
      </c>
      <c r="CN277" s="10">
        <f>3/24000000*OO[[#This Row],[148 (07JUL1985 09:00:00)-Water Temperature (C)]]*OO[[#This Row],[90]]</f>
        <v>2.3170085542987499E-7</v>
      </c>
      <c r="CO277" s="10">
        <f>3/24000000*OO[[#This Row],[149 (07JUL1985 12:00:00)-Water Temperature (C)]]*OO[[#This Row],[91]]</f>
        <v>2.2044277967564997E-7</v>
      </c>
      <c r="CP277" s="10">
        <f>3/24000000*OO[[#This Row],[150 (07JUL1985 15:00:00)-Water Temperature (C)]]*OO[[#This Row],[92]]</f>
        <v>2.16024649111875E-7</v>
      </c>
      <c r="CQ277" s="10">
        <f>3/24000000*OO[[#This Row],[151 (07JUL1985 18:00:00)-Water Temperature (C)]]*OO[[#This Row],[93]]</f>
        <v>2.1357005718529999E-7</v>
      </c>
      <c r="CR277" s="10">
        <f>3/24000000*OO[[#This Row],[152 (07JUL1985 21:00:00)-Water Temperature (C)]]*OO[[#This Row],[94]]</f>
        <v>2.0864728978042497E-7</v>
      </c>
      <c r="CS277" s="10">
        <f>3/24000000*OO[[#This Row],[153 (08JUL1985 00:00:00)-Water Temperature (C)]]*OO[[#This Row],[95]]</f>
        <v>2.0131431775878748E-7</v>
      </c>
      <c r="CT277" s="10">
        <f>3/24000000*OO[[#This Row],[154 (08JUL1985 03:00:00)-Water Temperature (C)]]*OO[[#This Row],[96]]</f>
        <v>1.9313432301928746E-7</v>
      </c>
      <c r="CU277" s="10">
        <f>3/24000000*OO[[#This Row],[155 (08JUL1985 06:00:00)-Water Temperature (C)]]*OO[[#This Row],[97]]</f>
        <v>1.8561436333456248E-7</v>
      </c>
      <c r="CV277" s="10">
        <f>3/24000000*OO[[#This Row],[156 (08JUL1985 09:00:00)-Water Temperature (C)]]*OO[[#This Row],[98]]</f>
        <v>1.8398590006299998E-7</v>
      </c>
      <c r="CW277" s="10">
        <f>3/24000000*OO[[#This Row],[157 (08JUL1985 12:00:00)-Water Temperature (C)]]*OO[[#This Row],[99]]</f>
        <v>1.841525053396875E-7</v>
      </c>
    </row>
    <row r="278" spans="1:101" x14ac:dyDescent="0.35">
      <c r="A278" t="s">
        <v>284</v>
      </c>
      <c r="B278">
        <v>772.90880000000004</v>
      </c>
      <c r="C278" s="10">
        <f>3/24*OO[[#This Row],[59 (26JUN1985 06:00:00)-Water Temperature (C)]]*OO[[#This Row],[1]]/SUM(OO[1])</f>
        <v>0</v>
      </c>
      <c r="D278" s="10">
        <f>3/24*OO[[#This Row],[60 (26JUN1985 09:00:00)-Water Temperature (C)]]*OO[[#This Row],[2]]/SUM(OO[2])</f>
        <v>0</v>
      </c>
      <c r="E278" s="10">
        <f>3/24*OO[[#This Row],[61 (26JUN1985 12:00:00)-Water Temperature (C)]]*OO[[#This Row],[3]]/SUM(OO[3])</f>
        <v>0</v>
      </c>
      <c r="F278" s="10">
        <f>3/24*OO[[#This Row],[62 (26JUN1985 15:00:00)-Water Temperature (C)]]*OO[[#This Row],[4]]/SUM(OO[4])</f>
        <v>0</v>
      </c>
      <c r="G278" s="10">
        <f>3/24*OO[[#This Row],[63 (26JUN1985 18:00:00)-Water Temperature (C)]]*OO[[#This Row],[5]]/SUM(OO[5])</f>
        <v>0</v>
      </c>
      <c r="H278" s="10">
        <f>3/24*OO[[#This Row],[64 (26JUN1985 21:00:00)-Water Temperature (C)]]*OO[[#This Row],[6]]/SUM(OO[6])</f>
        <v>0</v>
      </c>
      <c r="I278" s="10">
        <f>3/24*OO[[#This Row],[65 (27JUN1985 00:00:00)-Water Temperature (C)]]*OO[[#This Row],[7]]/SUM(OO[7])</f>
        <v>0</v>
      </c>
      <c r="J278" s="10">
        <f>3/24*OO[[#This Row],[66 (27JUN1985 03:00:00)-Water Temperature (C)]]*OO[[#This Row],[8]]/SUM(OO[8])</f>
        <v>0</v>
      </c>
      <c r="K278" s="10">
        <f>3/24*OO[[#This Row],[67 (27JUN1985 06:00:00)-Water Temperature (C)]]*OO[[#This Row],[9]]/SUM(OO[9])</f>
        <v>0</v>
      </c>
      <c r="L278" s="10">
        <f>3/24*OO[[#This Row],[68 (27JUN1985 09:00:00)-Water Temperature (C)]]*OO[[#This Row],[10]]/SUM(OO[10])</f>
        <v>0</v>
      </c>
      <c r="M278" s="10">
        <f>3/24*OO[[#This Row],[69 (27JUN1985 12:00:00)-Water Temperature (C)]]*OO[[#This Row],[11]]/SUM(OO[11])</f>
        <v>0</v>
      </c>
      <c r="N278" s="10">
        <f>3/24*OO[[#This Row],[70 (27JUN1985 15:00:00)-Water Temperature (C)]]*OO[[#This Row],[12]]/SUM(OO[12])</f>
        <v>0</v>
      </c>
      <c r="O278" s="10">
        <f>3/24*OO[[#This Row],[71 (27JUN1985 18:00:00)-Water Temperature (C)]]*OO[[#This Row],[13]]/SUM(OO[13])</f>
        <v>0</v>
      </c>
      <c r="P278" s="10">
        <f>3/24*OO[[#This Row],[72 (27JUN1985 21:00:00)-Water Temperature (C)]]*OO[[#This Row],[14]]/SUM(OO[14])</f>
        <v>4.4421648943450048E-25</v>
      </c>
      <c r="Q278" s="10">
        <f>3/24*OO[[#This Row],[73 (28JUN1985 00:00:00)-Water Temperature (C)]]*OO[[#This Row],[15]]/SUM(OO[15])</f>
        <v>8.4217412078781311E-19</v>
      </c>
      <c r="R278" s="10">
        <f>3/24*OO[[#This Row],[74 (28JUN1985 03:00:00)-Water Temperature (C)]]*OO[[#This Row],[16]]/SUM(OO[16])</f>
        <v>6.0265424169028139E-12</v>
      </c>
      <c r="S278" s="10">
        <f>3/24*OO[[#This Row],[75 (28JUN1985 06:00:00)-Water Temperature (C)]]*OO[[#This Row],[17]]/SUM(OO[17])</f>
        <v>9.8771303145430527E-9</v>
      </c>
      <c r="T278" s="10">
        <f>3/24*OO[[#This Row],[76 (28JUN1985 09:00:00)-Water Temperature (C)]]*OO[[#This Row],[18]]/SUM(OO[18])</f>
        <v>1.8853847015228902E-6</v>
      </c>
      <c r="U278" s="10">
        <f>3/24*OO[[#This Row],[77 (28JUN1985 12:00:00)-Water Temperature (C)]]*OO[[#This Row],[19]]/SUM(OO[19])</f>
        <v>8.7003159812422322E-5</v>
      </c>
      <c r="V278" s="10">
        <f>3/24000000*OO[[#This Row],[78 (28JUN1985 15:00:00)-Water Temperature (C)]]*OO[[#This Row],[20]]</f>
        <v>1.3607713089532499E-3</v>
      </c>
      <c r="W278" s="10">
        <f>3/24000000*OO[[#This Row],[79 (28JUN1985 18:00:00)-Water Temperature (C)]]*OO[[#This Row],[21]]</f>
        <v>8.764786101734999E-3</v>
      </c>
      <c r="X278" s="10">
        <f>3/24000000*OO[[#This Row],[80 (28JUN1985 21:00:00)-Water Temperature (C)]]*OO[[#This Row],[22]]</f>
        <v>2.7068150957599998E-2</v>
      </c>
      <c r="Y278" s="10">
        <f>3/24000000*OO[[#This Row],[81 (29JUN1985 00:00:00)-Water Temperature (C)]]*OO[[#This Row],[23]]</f>
        <v>4.5356900706E-2</v>
      </c>
      <c r="Z278" s="10">
        <f>3/24000000*OO[[#This Row],[82 (29JUN1985 03:00:00)-Water Temperature (C)]]*OO[[#This Row],[24]]</f>
        <v>4.5397614207325E-2</v>
      </c>
      <c r="AA278" s="10">
        <f>3/24000000*OO[[#This Row],[83 (29JUN1985 06:00:00)-Water Temperature (C)]]*OO[[#This Row],[25]]</f>
        <v>2.9165668302374999E-2</v>
      </c>
      <c r="AB278" s="10">
        <f>3/24000000*OO[[#This Row],[84 (29JUN1985 09:00:00)-Water Temperature (C)]]*OO[[#This Row],[26]]</f>
        <v>1.3047462252437497E-2</v>
      </c>
      <c r="AC278" s="10">
        <f>3/24000000*OO[[#This Row],[85 (29JUN1985 12:00:00)-Water Temperature (C)]]*OO[[#This Row],[27]]</f>
        <v>4.1442412845599996E-3</v>
      </c>
      <c r="AD278" s="10">
        <f>3/24000000*OO[[#This Row],[86 (29JUN1985 15:00:00)-Water Temperature (C)]]*OO[[#This Row],[28]]</f>
        <v>1.0047906808436249E-3</v>
      </c>
      <c r="AE278" s="10">
        <f>3/24000000*OO[[#This Row],[88 (29JUN1985 21:00:00)-Water Temperature (C)]]*OO[[#This Row],[30]]</f>
        <v>5.7990210849500002E-5</v>
      </c>
      <c r="AF278" s="10">
        <f>3/24000000*OO[[#This Row],[88 (29JUN1985 21:00:00)-Water Temperature (C)]]*OO[[#This Row],[30]]</f>
        <v>5.7990210849500002E-5</v>
      </c>
      <c r="AG278" s="10">
        <f>3/24000000*OO[[#This Row],[89 (30JUN1985 00:00:00)-Water Temperature (C)]]*OO[[#This Row],[31]]</f>
        <v>3.1288215026949997E-5</v>
      </c>
      <c r="AH278" s="10">
        <f>3/24000000*OO[[#This Row],[90 (30JUN1985 03:00:00)-Water Temperature (C)]]*OO[[#This Row],[32]]</f>
        <v>2.5661788247249997E-5</v>
      </c>
      <c r="AI278" s="10">
        <f>3/24000000*OO[[#This Row],[91 (30JUN1985 06:00:00)-Water Temperature (C)]]*OO[[#This Row],[33]]</f>
        <v>2.3642109665999997E-5</v>
      </c>
      <c r="AJ278" s="10">
        <f>3/24000000*OO[[#This Row],[92 (30JUN1985 09:00:00)-Water Temperature (C)]]*OO[[#This Row],[34]]</f>
        <v>2.3090416595099998E-5</v>
      </c>
      <c r="AK278" s="10">
        <f>3/24000000*OO[[#This Row],[93 (30JUN1985 12:00:00)-Water Temperature (C)]]*OO[[#This Row],[35]]</f>
        <v>2.24880433945125E-5</v>
      </c>
      <c r="AL278" s="10">
        <f>3/24000000*OO[[#This Row],[94 (30JUN1985 15:00:00)-Water Temperature (C)]]*OO[[#This Row],[36]]</f>
        <v>2.1646686286651249E-5</v>
      </c>
      <c r="AM278" s="10">
        <f>3/24000000*OO[[#This Row],[95 (30JUN1985 18:00:00)-Water Temperature (C)]]*OO[[#This Row],[37]]</f>
        <v>2.0726615489160002E-5</v>
      </c>
      <c r="AN278" s="10">
        <f>3/24000000*OO[[#This Row],[96 (30JUN1985 21:00:00)-Water Temperature (C)]]*OO[[#This Row],[38]]</f>
        <v>1.9335200576264992E-5</v>
      </c>
      <c r="AO278" s="10">
        <f>3/24000000*OO[[#This Row],[97 (01JUL1985 00:00:00)-Water Temperature (C)]]*OO[[#This Row],[39]]</f>
        <v>1.7731939735575001E-5</v>
      </c>
      <c r="AP278" s="10">
        <f>3/24000000*OO[[#This Row],[98 (01JUL1985 03:00:00)-Water Temperature (C)]]*OO[[#This Row],[40]]</f>
        <v>1.6765382916172497E-5</v>
      </c>
      <c r="AQ278" s="10">
        <f>3/24000000*OO[[#This Row],[99 (01JUL1985 06:00:00)-Water Temperature (C)]]*OO[[#This Row],[41]]</f>
        <v>1.6630967707428752E-5</v>
      </c>
      <c r="AR278" s="10">
        <f>3/24000000*OO[[#This Row],[100 (01JUL1985 09:00:00)-Water Temperature (C)]]*OO[[#This Row],[42]]</f>
        <v>1.7546548319099998E-5</v>
      </c>
      <c r="AS278" s="10">
        <f>3/24000000*OO[[#This Row],[101 (01JUL1985 12:00:00)-Water Temperature (C)]]*OO[[#This Row],[43]]</f>
        <v>1.862791153866E-5</v>
      </c>
      <c r="AT278" s="10">
        <f>3/24000000*OO[[#This Row],[102 (01JUL1985 15:00:00)-Water Temperature (C)]]*OO[[#This Row],[44]]</f>
        <v>1.9247567101874999E-5</v>
      </c>
      <c r="AU278" s="10">
        <f>3/24000000*OO[[#This Row],[103 (01JUL1985 18:00:00)-Water Temperature (C)]]*OO[[#This Row],[45]]</f>
        <v>1.9285984176974999E-5</v>
      </c>
      <c r="AV278" s="10">
        <f>3/24000000*OO[[#This Row],[104 (01JUL1985 21:00:00)-Water Temperature (C)]]*OO[[#This Row],[46]]</f>
        <v>1.837848172367E-5</v>
      </c>
      <c r="AW278" s="10">
        <f>3/24000000*OO[[#This Row],[105 (02JUL1985 00:00:00)-Water Temperature (C)]]*OO[[#This Row],[47]]</f>
        <v>1.6893459887428749E-5</v>
      </c>
      <c r="AX278" s="10">
        <f>3/24000000*OO[[#This Row],[106 (02JUL1985 03:00:00)-Water Temperature (C)]]*OO[[#This Row],[48]]</f>
        <v>1.5343389142575001E-5</v>
      </c>
      <c r="AY278" s="10">
        <f>3/24000000*OO[[#This Row],[107 (02JUL1985 06:00:00)-Water Temperature (C)]]*OO[[#This Row],[49]]</f>
        <v>1.3929553972442497E-5</v>
      </c>
      <c r="AZ278" s="10">
        <f>3/24000000*OO[[#This Row],[108 (02JUL1985 09:00:00)-Water Temperature (C)]]*OO[[#This Row],[50]]</f>
        <v>1.2768588925976247E-5</v>
      </c>
      <c r="BA278" s="10">
        <f>3/24000000*OO[[#This Row],[109 (02JUL1985 12:00:00)-Water Temperature (C)]]*OO[[#This Row],[51]]</f>
        <v>1.2018130122599997E-5</v>
      </c>
      <c r="BB278" s="10">
        <f>3/24000000*OO[[#This Row],[110 (02JUL1985 15:00:00)-Water Temperature (C)]]*OO[[#This Row],[52]]</f>
        <v>1.1283762556627499E-5</v>
      </c>
      <c r="BC278" s="10">
        <f>3/24000000*OO[[#This Row],[111 (02JUL1985 18:00:00)-Water Temperature (C)]]*OO[[#This Row],[53]]</f>
        <v>1.0544076127612499E-5</v>
      </c>
      <c r="BD278" s="10">
        <f>3/24000000*OO[[#This Row],[112 (02JUL1985 21:00:00)-Water Temperature (C)]]*OO[[#This Row],[54]]</f>
        <v>9.6515739619000004E-6</v>
      </c>
      <c r="BE278" s="10">
        <f>3/24000000*OO[[#This Row],[113 (03JUL1985 00:00:00)-Water Temperature (C)]]*OO[[#This Row],[55]]</f>
        <v>8.7544624500875008E-6</v>
      </c>
      <c r="BF278" s="10">
        <f>3/24000000*OO[[#This Row],[114 (03JUL1985 03:00:00)-Water Temperature (C)]]*OO[[#This Row],[56]]</f>
        <v>7.8653273399999987E-6</v>
      </c>
      <c r="BG278" s="10">
        <f>3/24000000*OO[[#This Row],[115 (03JUL1985 06:00:00)-Water Temperature (C)]]*OO[[#This Row],[57]]</f>
        <v>7.0136719619849999E-6</v>
      </c>
      <c r="BH278" s="10">
        <f>3/24000000*OO[[#This Row],[116 (03JUL1985 09:00:00)-Water Temperature (C)]]*OO[[#This Row],[58]]</f>
        <v>6.3176296421875001E-6</v>
      </c>
      <c r="BI278" s="10">
        <f>3/24000000*OO[[#This Row],[117 (03JUL1985 12:00:00)-Water Temperature (C)]]*OO[[#This Row],[59]]</f>
        <v>5.8436226713700001E-6</v>
      </c>
      <c r="BJ278" s="10">
        <f>3/24000000*OO[[#This Row],[118 (03JUL1985 15:00:00)-Water Temperature (C)]]*OO[[#This Row],[60]]</f>
        <v>5.4634945818474997E-6</v>
      </c>
      <c r="BK278" s="10">
        <f>3/24000000*OO[[#This Row],[119 (03JUL1985 18:00:00)-Water Temperature (C)]]*OO[[#This Row],[61]]</f>
        <v>5.1524305635600006E-6</v>
      </c>
      <c r="BL278" s="10">
        <f>3/24000000*OO[[#This Row],[120 (03JUL1985 21:00:00)-Water Temperature (C)]]*OO[[#This Row],[62]]</f>
        <v>4.7424640634999998E-6</v>
      </c>
      <c r="BM278" s="10">
        <f>3/24000000*OO[[#This Row],[121 (04JUL1985 00:00:00)-Water Temperature (C)]]*OO[[#This Row],[63]]</f>
        <v>4.2921804438675003E-6</v>
      </c>
      <c r="BN278" s="10">
        <f>3/24000000*OO[[#This Row],[122 (04JUL1985 03:00:00)-Water Temperature (C)]]*OO[[#This Row],[64]]</f>
        <v>3.8558150492412497E-6</v>
      </c>
      <c r="BO278" s="10">
        <f>3/24000000*OO[[#This Row],[123 (04JUL1985 06:00:00)-Water Temperature (C)]]*OO[[#This Row],[65]]</f>
        <v>3.4294294920187499E-6</v>
      </c>
      <c r="BP278" s="10">
        <f>3/24000000*OO[[#This Row],[124 (04JUL1985 09:00:00)-Water Temperature (C)]]*OO[[#This Row],[66]]</f>
        <v>3.1048086019049993E-6</v>
      </c>
      <c r="BQ278" s="10">
        <f>3/24000000*OO[[#This Row],[125 (04JUL1985 12:00:00)-Water Temperature (C)]]*OO[[#This Row],[67]]</f>
        <v>2.80978762785E-6</v>
      </c>
      <c r="BR278" s="10">
        <f>3/24000000*OO[[#This Row],[126 (04JUL1985 15:00:00)-Water Temperature (C)]]*OO[[#This Row],[68]]</f>
        <v>2.5140638595449997E-6</v>
      </c>
      <c r="BS278" s="10">
        <f>3/24000000*OO[[#This Row],[127 (04JUL1985 18:00:00)-Water Temperature (C)]]*OO[[#This Row],[69]]</f>
        <v>2.25693547305625E-6</v>
      </c>
      <c r="BT278" s="10">
        <f>3/24000000*OO[[#This Row],[128 (04JUL1985 21:00:00)-Water Temperature (C)]]*OO[[#This Row],[70]]</f>
        <v>1.9732150870162501E-6</v>
      </c>
      <c r="BU278" s="10">
        <f>3/24000000*OO[[#This Row],[129 (05JUL1985 00:00:00)-Water Temperature (C)]]*OO[[#This Row],[71]]</f>
        <v>1.64932679587E-6</v>
      </c>
      <c r="BV278" s="10">
        <f>3/24000000*OO[[#This Row],[130 (05JUL1985 03:00:00)-Water Temperature (C)]]*OO[[#This Row],[72]]</f>
        <v>1.3461602703954998E-6</v>
      </c>
      <c r="BW278" s="10">
        <f>3/24000000*OO[[#This Row],[131 (05JUL1985 06:00:00)-Water Temperature (C)]]*OO[[#This Row],[73]]</f>
        <v>1.0852420916924999E-6</v>
      </c>
      <c r="BX278" s="10">
        <f>3/24000000*OO[[#This Row],[132 (05JUL1985 09:00:00)-Water Temperature (C)]]*OO[[#This Row],[74]]</f>
        <v>9.0130130851399996E-7</v>
      </c>
      <c r="BY278" s="10">
        <f>3/24000000*OO[[#This Row],[133 (05JUL1985 12:00:00)-Water Temperature (C)]]*OO[[#This Row],[75]]</f>
        <v>7.6632724956837492E-7</v>
      </c>
      <c r="BZ278" s="10">
        <f>3/24000000*OO[[#This Row],[134 (05JUL1985 15:00:00)-Water Temperature (C)]]*OO[[#This Row],[76]]</f>
        <v>6.6920970306000003E-7</v>
      </c>
      <c r="CA278" s="10">
        <f>3/24000000*OO[[#This Row],[135 (05JUL1985 18:00:00)-Water Temperature (C)]]*OO[[#This Row],[77]]</f>
        <v>5.9917193786187505E-7</v>
      </c>
      <c r="CB278" s="10">
        <f>3/24000000*OO[[#This Row],[136 (05JUL1985 21:00:00)-Water Temperature (C)]]*OO[[#This Row],[78]]</f>
        <v>5.3425582423362499E-7</v>
      </c>
      <c r="CC278" s="10">
        <f>3/24000000*OO[[#This Row],[137 (06JUL1985 00:00:00)-Water Temperature (C)]]*OO[[#This Row],[79]]</f>
        <v>4.7334121645112498E-7</v>
      </c>
      <c r="CD278" s="10">
        <f>3/24000000*OO[[#This Row],[138 (06JUL1985 03:00:00)-Water Temperature (C)]]*OO[[#This Row],[80]]</f>
        <v>4.2311966133525001E-7</v>
      </c>
      <c r="CE278" s="10">
        <f>3/24000000*OO[[#This Row],[139 (06JUL1985 06:00:00)-Water Temperature (C)]]*OO[[#This Row],[81]]</f>
        <v>3.8208650000737502E-7</v>
      </c>
      <c r="CF278" s="10">
        <f>3/24000000*OO[[#This Row],[140 (06JUL1985 09:00:00)-Water Temperature (C)]]*OO[[#This Row],[82]]</f>
        <v>3.5937160079424998E-7</v>
      </c>
      <c r="CG278" s="10">
        <f>3/24000000*OO[[#This Row],[141 (06JUL1985 12:00:00)-Water Temperature (C)]]*OO[[#This Row],[83]]</f>
        <v>3.4417316855975002E-7</v>
      </c>
      <c r="CH278" s="10">
        <f>3/24000000*OO[[#This Row],[142 (06JUL1985 15:00:00)-Water Temperature (C)]]*OO[[#This Row],[84]]</f>
        <v>3.3280786822499998E-7</v>
      </c>
      <c r="CI278" s="10">
        <f>3/24000000*OO[[#This Row],[143 (06JUL1985 18:00:00)-Water Temperature (C)]]*OO[[#This Row],[85]]</f>
        <v>3.2284616509062503E-7</v>
      </c>
      <c r="CJ278" s="10">
        <f>3/24000000*OO[[#This Row],[144 (06JUL1985 21:00:00)-Water Temperature (C)]]*OO[[#This Row],[86]]</f>
        <v>3.0773071568050004E-7</v>
      </c>
      <c r="CK278" s="10">
        <f>3/24000000*OO[[#This Row],[145 (07JUL1985 00:00:00)-Water Temperature (C)]]*OO[[#This Row],[87]]</f>
        <v>2.8833084905987501E-7</v>
      </c>
      <c r="CL278" s="10">
        <f>3/24000000*OO[[#This Row],[146 (07JUL1985 03:00:00)-Water Temperature (C)]]*OO[[#This Row],[88]]</f>
        <v>2.7009998906274998E-7</v>
      </c>
      <c r="CM278" s="10">
        <f>3/24000000*OO[[#This Row],[147 (07JUL1985 06:00:00)-Water Temperature (C)]]*OO[[#This Row],[89]]</f>
        <v>2.5381993204714998E-7</v>
      </c>
      <c r="CN278" s="10">
        <f>3/24000000*OO[[#This Row],[148 (07JUL1985 09:00:00)-Water Temperature (C)]]*OO[[#This Row],[90]]</f>
        <v>2.4460788016447501E-7</v>
      </c>
      <c r="CO278" s="10">
        <f>3/24000000*OO[[#This Row],[149 (07JUL1985 12:00:00)-Water Temperature (C)]]*OO[[#This Row],[91]]</f>
        <v>2.3273740401573746E-7</v>
      </c>
      <c r="CP278" s="10">
        <f>3/24000000*OO[[#This Row],[150 (07JUL1985 15:00:00)-Water Temperature (C)]]*OO[[#This Row],[92]]</f>
        <v>2.27935403878125E-7</v>
      </c>
      <c r="CQ278" s="10">
        <f>3/24000000*OO[[#This Row],[151 (07JUL1985 18:00:00)-Water Temperature (C)]]*OO[[#This Row],[93]]</f>
        <v>2.2496802369747497E-7</v>
      </c>
      <c r="CR278" s="10">
        <f>3/24000000*OO[[#This Row],[152 (07JUL1985 21:00:00)-Water Temperature (C)]]*OO[[#This Row],[94]]</f>
        <v>2.1949663415159994E-7</v>
      </c>
      <c r="CS278" s="10">
        <f>3/24000000*OO[[#This Row],[153 (08JUL1985 00:00:00)-Water Temperature (C)]]*OO[[#This Row],[95]]</f>
        <v>2.1178877099100002E-7</v>
      </c>
      <c r="CT278" s="10">
        <f>3/24000000*OO[[#This Row],[154 (08JUL1985 03:00:00)-Water Temperature (C)]]*OO[[#This Row],[96]]</f>
        <v>2.0334732755400002E-7</v>
      </c>
      <c r="CU278" s="10">
        <f>3/24000000*OO[[#This Row],[155 (08JUL1985 06:00:00)-Water Temperature (C)]]*OO[[#This Row],[97]]</f>
        <v>1.9576199196716247E-7</v>
      </c>
      <c r="CV278" s="10">
        <f>3/24000000*OO[[#This Row],[156 (08JUL1985 09:00:00)-Water Temperature (C)]]*OO[[#This Row],[98]]</f>
        <v>1.9423713626099998E-7</v>
      </c>
      <c r="CW278" s="10">
        <f>3/24000000*OO[[#This Row],[157 (08JUL1985 12:00:00)-Water Temperature (C)]]*OO[[#This Row],[99]]</f>
        <v>1.9452470839637497E-7</v>
      </c>
    </row>
    <row r="279" spans="1:101" x14ac:dyDescent="0.35">
      <c r="A279" t="s">
        <v>285</v>
      </c>
      <c r="B279">
        <v>794.74159999999995</v>
      </c>
      <c r="C279" s="10">
        <f>3/24*OO[[#This Row],[59 (26JUN1985 06:00:00)-Water Temperature (C)]]*OO[[#This Row],[1]]/SUM(OO[1])</f>
        <v>0</v>
      </c>
      <c r="D279" s="10">
        <f>3/24*OO[[#This Row],[60 (26JUN1985 09:00:00)-Water Temperature (C)]]*OO[[#This Row],[2]]/SUM(OO[2])</f>
        <v>0</v>
      </c>
      <c r="E279" s="10">
        <f>3/24*OO[[#This Row],[61 (26JUN1985 12:00:00)-Water Temperature (C)]]*OO[[#This Row],[3]]/SUM(OO[3])</f>
        <v>0</v>
      </c>
      <c r="F279" s="10">
        <f>3/24*OO[[#This Row],[62 (26JUN1985 15:00:00)-Water Temperature (C)]]*OO[[#This Row],[4]]/SUM(OO[4])</f>
        <v>0</v>
      </c>
      <c r="G279" s="10">
        <f>3/24*OO[[#This Row],[63 (26JUN1985 18:00:00)-Water Temperature (C)]]*OO[[#This Row],[5]]/SUM(OO[5])</f>
        <v>0</v>
      </c>
      <c r="H279" s="10">
        <f>3/24*OO[[#This Row],[64 (26JUN1985 21:00:00)-Water Temperature (C)]]*OO[[#This Row],[6]]/SUM(OO[6])</f>
        <v>0</v>
      </c>
      <c r="I279" s="10">
        <f>3/24*OO[[#This Row],[65 (27JUN1985 00:00:00)-Water Temperature (C)]]*OO[[#This Row],[7]]/SUM(OO[7])</f>
        <v>0</v>
      </c>
      <c r="J279" s="10">
        <f>3/24*OO[[#This Row],[66 (27JUN1985 03:00:00)-Water Temperature (C)]]*OO[[#This Row],[8]]/SUM(OO[8])</f>
        <v>0</v>
      </c>
      <c r="K279" s="10">
        <f>3/24*OO[[#This Row],[67 (27JUN1985 06:00:00)-Water Temperature (C)]]*OO[[#This Row],[9]]/SUM(OO[9])</f>
        <v>0</v>
      </c>
      <c r="L279" s="10">
        <f>3/24*OO[[#This Row],[68 (27JUN1985 09:00:00)-Water Temperature (C)]]*OO[[#This Row],[10]]/SUM(OO[10])</f>
        <v>0</v>
      </c>
      <c r="M279" s="10">
        <f>3/24*OO[[#This Row],[69 (27JUN1985 12:00:00)-Water Temperature (C)]]*OO[[#This Row],[11]]/SUM(OO[11])</f>
        <v>0</v>
      </c>
      <c r="N279" s="10">
        <f>3/24*OO[[#This Row],[70 (27JUN1985 15:00:00)-Water Temperature (C)]]*OO[[#This Row],[12]]/SUM(OO[12])</f>
        <v>0</v>
      </c>
      <c r="O279" s="10">
        <f>3/24*OO[[#This Row],[71 (27JUN1985 18:00:00)-Water Temperature (C)]]*OO[[#This Row],[13]]/SUM(OO[13])</f>
        <v>0</v>
      </c>
      <c r="P279" s="10">
        <f>3/24*OO[[#This Row],[72 (27JUN1985 21:00:00)-Water Temperature (C)]]*OO[[#This Row],[14]]/SUM(OO[14])</f>
        <v>1.1385427395805833E-25</v>
      </c>
      <c r="Q279" s="10">
        <f>3/24*OO[[#This Row],[73 (28JUN1985 00:00:00)-Water Temperature (C)]]*OO[[#This Row],[15]]/SUM(OO[15])</f>
        <v>2.2315804139223537E-19</v>
      </c>
      <c r="R279" s="10">
        <f>3/24*OO[[#This Row],[74 (28JUN1985 03:00:00)-Water Temperature (C)]]*OO[[#This Row],[16]]/SUM(OO[16])</f>
        <v>4.2621343596234946E-12</v>
      </c>
      <c r="S279" s="10">
        <f>3/24*OO[[#This Row],[75 (28JUN1985 06:00:00)-Water Temperature (C)]]*OO[[#This Row],[17]]/SUM(OO[17])</f>
        <v>8.9460369549631686E-9</v>
      </c>
      <c r="T279" s="10">
        <f>3/24*OO[[#This Row],[76 (28JUN1985 09:00:00)-Water Temperature (C)]]*OO[[#This Row],[18]]/SUM(OO[18])</f>
        <v>1.9875334714403098E-6</v>
      </c>
      <c r="U279" s="10">
        <f>3/24*OO[[#This Row],[77 (28JUN1985 12:00:00)-Water Temperature (C)]]*OO[[#This Row],[19]]/SUM(OO[19])</f>
        <v>1.0388830399417158E-4</v>
      </c>
      <c r="V279" s="10">
        <f>3/24000000*OO[[#This Row],[78 (28JUN1985 15:00:00)-Water Temperature (C)]]*OO[[#This Row],[20]]</f>
        <v>1.8117383778283745E-3</v>
      </c>
      <c r="W279" s="10">
        <f>3/24000000*OO[[#This Row],[79 (28JUN1985 18:00:00)-Water Temperature (C)]]*OO[[#This Row],[21]]</f>
        <v>1.2886430019689997E-2</v>
      </c>
      <c r="X279" s="10">
        <f>3/24000000*OO[[#This Row],[80 (28JUN1985 21:00:00)-Water Temperature (C)]]*OO[[#This Row],[22]]</f>
        <v>4.3597934960399994E-2</v>
      </c>
      <c r="Y279" s="10">
        <f>3/24000000*OO[[#This Row],[81 (29JUN1985 00:00:00)-Water Temperature (C)]]*OO[[#This Row],[23]]</f>
        <v>7.9527115072900001E-2</v>
      </c>
      <c r="Z279" s="10">
        <f>3/24000000*OO[[#This Row],[82 (29JUN1985 03:00:00)-Water Temperature (C)]]*OO[[#This Row],[24]]</f>
        <v>8.6207659621875002E-2</v>
      </c>
      <c r="AA279" s="10">
        <f>3/24000000*OO[[#This Row],[83 (29JUN1985 06:00:00)-Water Temperature (C)]]*OO[[#This Row],[25]]</f>
        <v>5.9768391316462506E-2</v>
      </c>
      <c r="AB279" s="10">
        <f>3/24000000*OO[[#This Row],[84 (29JUN1985 09:00:00)-Water Temperature (C)]]*OO[[#This Row],[26]]</f>
        <v>2.8725394075049999E-2</v>
      </c>
      <c r="AC279" s="10">
        <f>3/24000000*OO[[#This Row],[85 (29JUN1985 12:00:00)-Water Temperature (C)]]*OO[[#This Row],[27]]</f>
        <v>9.7763104304374997E-3</v>
      </c>
      <c r="AD279" s="10">
        <f>3/24000000*OO[[#This Row],[86 (29JUN1985 15:00:00)-Water Temperature (C)]]*OO[[#This Row],[28]]</f>
        <v>2.5109372965162499E-3</v>
      </c>
      <c r="AE279" s="10">
        <f>3/24000000*OO[[#This Row],[88 (29JUN1985 21:00:00)-Water Temperature (C)]]*OO[[#This Row],[30]]</f>
        <v>1.350380385354E-4</v>
      </c>
      <c r="AF279" s="10">
        <f>3/24000000*OO[[#This Row],[88 (29JUN1985 21:00:00)-Water Temperature (C)]]*OO[[#This Row],[30]]</f>
        <v>1.350380385354E-4</v>
      </c>
      <c r="AG279" s="10">
        <f>3/24000000*OO[[#This Row],[89 (30JUN1985 00:00:00)-Water Temperature (C)]]*OO[[#This Row],[31]]</f>
        <v>6.3338051110162498E-5</v>
      </c>
      <c r="AH279" s="10">
        <f>3/24000000*OO[[#This Row],[90 (30JUN1985 03:00:00)-Water Temperature (C)]]*OO[[#This Row],[32]]</f>
        <v>4.9456541857949998E-5</v>
      </c>
      <c r="AI279" s="10">
        <f>3/24000000*OO[[#This Row],[91 (30JUN1985 06:00:00)-Water Temperature (C)]]*OO[[#This Row],[33]]</f>
        <v>4.5156233452874998E-5</v>
      </c>
      <c r="AJ279" s="10">
        <f>3/24000000*OO[[#This Row],[92 (30JUN1985 09:00:00)-Water Temperature (C)]]*OO[[#This Row],[34]]</f>
        <v>4.4103105551349997E-5</v>
      </c>
      <c r="AK279" s="10">
        <f>3/24000000*OO[[#This Row],[93 (30JUN1985 12:00:00)-Water Temperature (C)]]*OO[[#This Row],[35]]</f>
        <v>4.3158390571125005E-5</v>
      </c>
      <c r="AL279" s="10">
        <f>3/24000000*OO[[#This Row],[94 (30JUN1985 15:00:00)-Water Temperature (C)]]*OO[[#This Row],[36]]</f>
        <v>4.1761545556249992E-5</v>
      </c>
      <c r="AM279" s="10">
        <f>3/24000000*OO[[#This Row],[95 (30JUN1985 18:00:00)-Water Temperature (C)]]*OO[[#This Row],[37]]</f>
        <v>4.0188321059099996E-5</v>
      </c>
      <c r="AN279" s="10">
        <f>3/24000000*OO[[#This Row],[96 (30JUN1985 21:00:00)-Water Temperature (C)]]*OO[[#This Row],[38]]</f>
        <v>3.7704995457999997E-5</v>
      </c>
      <c r="AO279" s="10">
        <f>3/24000000*OO[[#This Row],[97 (01JUL1985 00:00:00)-Water Temperature (C)]]*OO[[#This Row],[39]]</f>
        <v>3.4656309907899996E-5</v>
      </c>
      <c r="AP279" s="10">
        <f>3/24000000*OO[[#This Row],[98 (01JUL1985 03:00:00)-Water Temperature (C)]]*OO[[#This Row],[40]]</f>
        <v>3.2686430584687499E-5</v>
      </c>
      <c r="AQ279" s="10">
        <f>3/24000000*OO[[#This Row],[99 (01JUL1985 06:00:00)-Water Temperature (C)]]*OO[[#This Row],[41]]</f>
        <v>3.2293004774187499E-5</v>
      </c>
      <c r="AR279" s="10">
        <f>3/24000000*OO[[#This Row],[100 (01JUL1985 09:00:00)-Water Temperature (C)]]*OO[[#This Row],[42]]</f>
        <v>3.4056717706899995E-5</v>
      </c>
      <c r="AS279" s="10">
        <f>3/24000000*OO[[#This Row],[101 (01JUL1985 12:00:00)-Water Temperature (C)]]*OO[[#This Row],[43]]</f>
        <v>3.6383781572512493E-5</v>
      </c>
      <c r="AT279" s="10">
        <f>3/24000000*OO[[#This Row],[102 (01JUL1985 15:00:00)-Water Temperature (C)]]*OO[[#This Row],[44]]</f>
        <v>3.7985913978074996E-5</v>
      </c>
      <c r="AU279" s="10">
        <f>3/24000000*OO[[#This Row],[103 (01JUL1985 18:00:00)-Water Temperature (C)]]*OO[[#This Row],[45]]</f>
        <v>3.8494678679599994E-5</v>
      </c>
      <c r="AV279" s="10">
        <f>3/24000000*OO[[#This Row],[104 (01JUL1985 21:00:00)-Water Temperature (C)]]*OO[[#This Row],[46]]</f>
        <v>3.7121969500062499E-5</v>
      </c>
      <c r="AW279" s="10">
        <f>3/24000000*OO[[#This Row],[105 (02JUL1985 00:00:00)-Water Temperature (C)]]*OO[[#This Row],[47]]</f>
        <v>3.4448509420724997E-5</v>
      </c>
      <c r="AX279" s="10">
        <f>3/24000000*OO[[#This Row],[106 (02JUL1985 03:00:00)-Water Temperature (C)]]*OO[[#This Row],[48]]</f>
        <v>3.15175312827E-5</v>
      </c>
      <c r="AY279" s="10">
        <f>3/24000000*OO[[#This Row],[107 (02JUL1985 06:00:00)-Water Temperature (C)]]*OO[[#This Row],[49]]</f>
        <v>2.8785611546299996E-5</v>
      </c>
      <c r="AZ279" s="10">
        <f>3/24000000*OO[[#This Row],[108 (02JUL1985 09:00:00)-Water Temperature (C)]]*OO[[#This Row],[50]]</f>
        <v>2.6504933669812497E-5</v>
      </c>
      <c r="BA279" s="10">
        <f>3/24000000*OO[[#This Row],[109 (02JUL1985 12:00:00)-Water Temperature (C)]]*OO[[#This Row],[51]]</f>
        <v>2.5055926059362494E-5</v>
      </c>
      <c r="BB279" s="10">
        <f>3/24000000*OO[[#This Row],[110 (02JUL1985 15:00:00)-Water Temperature (C)]]*OO[[#This Row],[52]]</f>
        <v>2.3658174013042504E-5</v>
      </c>
      <c r="BC279" s="10">
        <f>3/24000000*OO[[#This Row],[111 (02JUL1985 18:00:00)-Water Temperature (C)]]*OO[[#This Row],[53]]</f>
        <v>2.22736255523125E-5</v>
      </c>
      <c r="BD279" s="10">
        <f>3/24000000*OO[[#This Row],[112 (02JUL1985 21:00:00)-Water Temperature (C)]]*OO[[#This Row],[54]]</f>
        <v>2.0558188350585002E-5</v>
      </c>
      <c r="BE279" s="10">
        <f>3/24000000*OO[[#This Row],[113 (03JUL1985 00:00:00)-Water Temperature (C)]]*OO[[#This Row],[55]]</f>
        <v>1.8795026552399997E-5</v>
      </c>
      <c r="BF279" s="10">
        <f>3/24000000*OO[[#This Row],[114 (03JUL1985 03:00:00)-Water Temperature (C)]]*OO[[#This Row],[56]]</f>
        <v>1.7020918647749999E-5</v>
      </c>
      <c r="BG279" s="10">
        <f>3/24000000*OO[[#This Row],[115 (03JUL1985 06:00:00)-Water Temperature (C)]]*OO[[#This Row],[57]]</f>
        <v>1.5292892730094999E-5</v>
      </c>
      <c r="BH279" s="10">
        <f>3/24000000*OO[[#This Row],[116 (03JUL1985 09:00:00)-Water Temperature (C)]]*OO[[#This Row],[58]]</f>
        <v>1.3843501775641248E-5</v>
      </c>
      <c r="BI279" s="10">
        <f>3/24000000*OO[[#This Row],[117 (03JUL1985 12:00:00)-Water Temperature (C)]]*OO[[#This Row],[59]]</f>
        <v>1.28466489401325E-5</v>
      </c>
      <c r="BJ279" s="10">
        <f>3/24000000*OO[[#This Row],[118 (03JUL1985 15:00:00)-Water Temperature (C)]]*OO[[#This Row],[60]]</f>
        <v>1.2065706233017502E-5</v>
      </c>
      <c r="BK279" s="10">
        <f>3/24000000*OO[[#This Row],[119 (03JUL1985 18:00:00)-Water Temperature (C)]]*OO[[#This Row],[61]]</f>
        <v>1.1439762523410001E-5</v>
      </c>
      <c r="BL279" s="10">
        <f>3/24000000*OO[[#This Row],[120 (03JUL1985 21:00:00)-Water Temperature (C)]]*OO[[#This Row],[62]]</f>
        <v>1.061551602449E-5</v>
      </c>
      <c r="BM279" s="10">
        <f>3/24000000*OO[[#This Row],[121 (04JUL1985 00:00:00)-Water Temperature (C)]]*OO[[#This Row],[63]]</f>
        <v>9.6810326294562516E-6</v>
      </c>
      <c r="BN279" s="10">
        <f>3/24000000*OO[[#This Row],[122 (04JUL1985 03:00:00)-Water Temperature (C)]]*OO[[#This Row],[64]]</f>
        <v>8.7591610295000001E-6</v>
      </c>
      <c r="BO279" s="10">
        <f>3/24000000*OO[[#This Row],[123 (04JUL1985 06:00:00)-Water Temperature (C)]]*OO[[#This Row],[65]]</f>
        <v>7.8434178557037491E-6</v>
      </c>
      <c r="BP279" s="10">
        <f>3/24000000*OO[[#This Row],[124 (04JUL1985 09:00:00)-Water Temperature (C)]]*OO[[#This Row],[66]]</f>
        <v>7.1309782789875008E-6</v>
      </c>
      <c r="BQ279" s="10">
        <f>3/24000000*OO[[#This Row],[125 (04JUL1985 12:00:00)-Water Temperature (C)]]*OO[[#This Row],[67]]</f>
        <v>6.4793561182349996E-6</v>
      </c>
      <c r="BR279" s="10">
        <f>3/24000000*OO[[#This Row],[126 (04JUL1985 15:00:00)-Water Temperature (C)]]*OO[[#This Row],[68]]</f>
        <v>5.8227482252450001E-6</v>
      </c>
      <c r="BS279" s="10">
        <f>3/24000000*OO[[#This Row],[127 (04JUL1985 18:00:00)-Water Temperature (C)]]*OO[[#This Row],[69]]</f>
        <v>5.2444938807999999E-6</v>
      </c>
      <c r="BT279" s="10">
        <f>3/24000000*OO[[#This Row],[128 (04JUL1985 21:00:00)-Water Temperature (C)]]*OO[[#This Row],[70]]</f>
        <v>4.6198676597012494E-6</v>
      </c>
      <c r="BU279" s="10">
        <f>3/24000000*OO[[#This Row],[129 (05JUL1985 00:00:00)-Water Temperature (C)]]*OO[[#This Row],[71]]</f>
        <v>3.8946329653187495E-6</v>
      </c>
      <c r="BV279" s="10">
        <f>3/24000000*OO[[#This Row],[130 (05JUL1985 03:00:00)-Water Temperature (C)]]*OO[[#This Row],[72]]</f>
        <v>3.2018607259837499E-6</v>
      </c>
      <c r="BW279" s="10">
        <f>3/24000000*OO[[#This Row],[131 (05JUL1985 06:00:00)-Water Temperature (C)]]*OO[[#This Row],[73]]</f>
        <v>2.5936455229350001E-6</v>
      </c>
      <c r="BX279" s="10">
        <f>3/24000000*OO[[#This Row],[132 (05JUL1985 09:00:00)-Water Temperature (C)]]*OO[[#This Row],[74]]</f>
        <v>2.1536881212454996E-6</v>
      </c>
      <c r="BY279" s="10">
        <f>3/24000000*OO[[#This Row],[133 (05JUL1985 12:00:00)-Water Temperature (C)]]*OO[[#This Row],[75]]</f>
        <v>1.823596148035E-6</v>
      </c>
      <c r="BZ279" s="10">
        <f>3/24000000*OO[[#This Row],[134 (05JUL1985 15:00:00)-Water Temperature (C)]]*OO[[#This Row],[76]]</f>
        <v>1.5808338779064999E-6</v>
      </c>
      <c r="CA279" s="10">
        <f>3/24000000*OO[[#This Row],[135 (05JUL1985 18:00:00)-Water Temperature (C)]]*OO[[#This Row],[77]]</f>
        <v>1.4040909072222498E-6</v>
      </c>
      <c r="CB279" s="10">
        <f>3/24000000*OO[[#This Row],[136 (05JUL1985 21:00:00)-Water Temperature (C)]]*OO[[#This Row],[78]]</f>
        <v>1.246772877655E-6</v>
      </c>
      <c r="CC279" s="10">
        <f>3/24000000*OO[[#This Row],[137 (06JUL1985 00:00:00)-Water Temperature (C)]]*OO[[#This Row],[79]]</f>
        <v>1.1011970861417499E-6</v>
      </c>
      <c r="CD279" s="10">
        <f>3/24000000*OO[[#This Row],[138 (06JUL1985 03:00:00)-Water Temperature (C)]]*OO[[#This Row],[80]]</f>
        <v>9.8213516521087506E-7</v>
      </c>
      <c r="CE279" s="10">
        <f>3/24000000*OO[[#This Row],[139 (06JUL1985 06:00:00)-Water Temperature (C)]]*OO[[#This Row],[81]]</f>
        <v>8.85102161953125E-7</v>
      </c>
      <c r="CF279" s="10">
        <f>3/24000000*OO[[#This Row],[140 (06JUL1985 09:00:00)-Water Temperature (C)]]*OO[[#This Row],[82]]</f>
        <v>8.2975204619999992E-7</v>
      </c>
      <c r="CG279" s="10">
        <f>3/24000000*OO[[#This Row],[141 (06JUL1985 12:00:00)-Water Temperature (C)]]*OO[[#This Row],[83]]</f>
        <v>7.9175637817149996E-7</v>
      </c>
      <c r="CH279" s="10">
        <f>3/24000000*OO[[#This Row],[142 (06JUL1985 15:00:00)-Water Temperature (C)]]*OO[[#This Row],[84]]</f>
        <v>7.6382191833999986E-7</v>
      </c>
      <c r="CI279" s="10">
        <f>3/24000000*OO[[#This Row],[143 (06JUL1985 18:00:00)-Water Temperature (C)]]*OO[[#This Row],[85]]</f>
        <v>7.3904418206174998E-7</v>
      </c>
      <c r="CJ279" s="10">
        <f>3/24000000*OO[[#This Row],[144 (06JUL1985 21:00:00)-Water Temperature (C)]]*OO[[#This Row],[86]]</f>
        <v>7.0441034975887496E-7</v>
      </c>
      <c r="CK279" s="10">
        <f>3/24000000*OO[[#This Row],[145 (07JUL1985 00:00:00)-Water Temperature (C)]]*OO[[#This Row],[87]]</f>
        <v>6.5981724458100001E-7</v>
      </c>
      <c r="CL279" s="10">
        <f>3/24000000*OO[[#This Row],[146 (07JUL1985 03:00:00)-Water Temperature (C)]]*OO[[#This Row],[88]]</f>
        <v>6.1799498361424994E-7</v>
      </c>
      <c r="CM279" s="10">
        <f>3/24000000*OO[[#This Row],[147 (07JUL1985 06:00:00)-Water Temperature (C)]]*OO[[#This Row],[89]]</f>
        <v>5.8060219359674986E-7</v>
      </c>
      <c r="CN279" s="10">
        <f>3/24000000*OO[[#This Row],[148 (07JUL1985 09:00:00)-Water Temperature (C)]]*OO[[#This Row],[90]]</f>
        <v>5.5954656401675E-7</v>
      </c>
      <c r="CO279" s="10">
        <f>3/24000000*OO[[#This Row],[149 (07JUL1985 12:00:00)-Water Temperature (C)]]*OO[[#This Row],[91]]</f>
        <v>5.3252626599000001E-7</v>
      </c>
      <c r="CP279" s="10">
        <f>3/24000000*OO[[#This Row],[150 (07JUL1985 15:00:00)-Water Temperature (C)]]*OO[[#This Row],[92]]</f>
        <v>5.1933889460474997E-7</v>
      </c>
      <c r="CQ279" s="10">
        <f>3/24000000*OO[[#This Row],[151 (07JUL1985 18:00:00)-Water Temperature (C)]]*OO[[#This Row],[93]]</f>
        <v>5.1148996353000006E-7</v>
      </c>
      <c r="CR279" s="10">
        <f>3/24000000*OO[[#This Row],[152 (07JUL1985 21:00:00)-Water Temperature (C)]]*OO[[#This Row],[94]]</f>
        <v>4.9893800221500004E-7</v>
      </c>
      <c r="CS279" s="10">
        <f>3/24000000*OO[[#This Row],[153 (08JUL1985 00:00:00)-Water Temperature (C)]]*OO[[#This Row],[95]]</f>
        <v>4.8151247169499995E-7</v>
      </c>
      <c r="CT279" s="10">
        <f>3/24000000*OO[[#This Row],[154 (08JUL1985 03:00:00)-Water Temperature (C)]]*OO[[#This Row],[96]]</f>
        <v>4.6287740309999994E-7</v>
      </c>
      <c r="CU279" s="10">
        <f>3/24000000*OO[[#This Row],[155 (08JUL1985 06:00:00)-Water Temperature (C)]]*OO[[#This Row],[97]]</f>
        <v>4.4612940186149999E-7</v>
      </c>
      <c r="CV279" s="10">
        <f>3/24000000*OO[[#This Row],[156 (08JUL1985 09:00:00)-Water Temperature (C)]]*OO[[#This Row],[98]]</f>
        <v>4.4267709827799997E-7</v>
      </c>
      <c r="CW279" s="10">
        <f>3/24000000*OO[[#This Row],[157 (08JUL1985 12:00:00)-Water Temperature (C)]]*OO[[#This Row],[99]]</f>
        <v>4.4353456322599997E-7</v>
      </c>
    </row>
    <row r="280" spans="1:101" x14ac:dyDescent="0.35">
      <c r="A280" t="s">
        <v>286</v>
      </c>
      <c r="B280">
        <v>724.67420000000004</v>
      </c>
      <c r="C280" s="10">
        <f>3/24*OO[[#This Row],[59 (26JUN1985 06:00:00)-Water Temperature (C)]]*OO[[#This Row],[1]]/SUM(OO[1])</f>
        <v>0</v>
      </c>
      <c r="D280" s="10">
        <f>3/24*OO[[#This Row],[60 (26JUN1985 09:00:00)-Water Temperature (C)]]*OO[[#This Row],[2]]/SUM(OO[2])</f>
        <v>0</v>
      </c>
      <c r="E280" s="10">
        <f>3/24*OO[[#This Row],[61 (26JUN1985 12:00:00)-Water Temperature (C)]]*OO[[#This Row],[3]]/SUM(OO[3])</f>
        <v>0</v>
      </c>
      <c r="F280" s="10">
        <f>3/24*OO[[#This Row],[62 (26JUN1985 15:00:00)-Water Temperature (C)]]*OO[[#This Row],[4]]/SUM(OO[4])</f>
        <v>0</v>
      </c>
      <c r="G280" s="10">
        <f>3/24*OO[[#This Row],[63 (26JUN1985 18:00:00)-Water Temperature (C)]]*OO[[#This Row],[5]]/SUM(OO[5])</f>
        <v>0</v>
      </c>
      <c r="H280" s="10">
        <f>3/24*OO[[#This Row],[64 (26JUN1985 21:00:00)-Water Temperature (C)]]*OO[[#This Row],[6]]/SUM(OO[6])</f>
        <v>0</v>
      </c>
      <c r="I280" s="10">
        <f>3/24*OO[[#This Row],[65 (27JUN1985 00:00:00)-Water Temperature (C)]]*OO[[#This Row],[7]]/SUM(OO[7])</f>
        <v>0</v>
      </c>
      <c r="J280" s="10">
        <f>3/24*OO[[#This Row],[66 (27JUN1985 03:00:00)-Water Temperature (C)]]*OO[[#This Row],[8]]/SUM(OO[8])</f>
        <v>0</v>
      </c>
      <c r="K280" s="10">
        <f>3/24*OO[[#This Row],[67 (27JUN1985 06:00:00)-Water Temperature (C)]]*OO[[#This Row],[9]]/SUM(OO[9])</f>
        <v>0</v>
      </c>
      <c r="L280" s="10">
        <f>3/24*OO[[#This Row],[68 (27JUN1985 09:00:00)-Water Temperature (C)]]*OO[[#This Row],[10]]/SUM(OO[10])</f>
        <v>0</v>
      </c>
      <c r="M280" s="10">
        <f>3/24*OO[[#This Row],[69 (27JUN1985 12:00:00)-Water Temperature (C)]]*OO[[#This Row],[11]]/SUM(OO[11])</f>
        <v>0</v>
      </c>
      <c r="N280" s="10">
        <f>3/24*OO[[#This Row],[70 (27JUN1985 15:00:00)-Water Temperature (C)]]*OO[[#This Row],[12]]/SUM(OO[12])</f>
        <v>0</v>
      </c>
      <c r="O280" s="10">
        <f>3/24*OO[[#This Row],[71 (27JUN1985 18:00:00)-Water Temperature (C)]]*OO[[#This Row],[13]]/SUM(OO[13])</f>
        <v>0</v>
      </c>
      <c r="P280" s="10">
        <f>3/24*OO[[#This Row],[72 (27JUN1985 21:00:00)-Water Temperature (C)]]*OO[[#This Row],[14]]/SUM(OO[14])</f>
        <v>1.7549783505103897E-26</v>
      </c>
      <c r="Q280" s="10">
        <f>3/24*OO[[#This Row],[73 (28JUN1985 00:00:00)-Water Temperature (C)]]*OO[[#This Row],[15]]/SUM(OO[15])</f>
        <v>4.1252367649772758E-20</v>
      </c>
      <c r="R280" s="10">
        <f>3/24*OO[[#This Row],[74 (28JUN1985 03:00:00)-Water Temperature (C)]]*OO[[#This Row],[16]]/SUM(OO[16])</f>
        <v>1.7359897029419985E-12</v>
      </c>
      <c r="S280" s="10">
        <f>3/24*OO[[#This Row],[75 (28JUN1985 06:00:00)-Water Temperature (C)]]*OO[[#This Row],[17]]/SUM(OO[17])</f>
        <v>4.6564025713536135E-9</v>
      </c>
      <c r="T280" s="10">
        <f>3/24*OO[[#This Row],[76 (28JUN1985 09:00:00)-Water Temperature (C)]]*OO[[#This Row],[18]]/SUM(OO[18])</f>
        <v>1.1767300413661871E-6</v>
      </c>
      <c r="U280" s="10">
        <f>3/24*OO[[#This Row],[77 (28JUN1985 12:00:00)-Water Temperature (C)]]*OO[[#This Row],[19]]/SUM(OO[19])</f>
        <v>6.771327086642542E-5</v>
      </c>
      <c r="V280" s="10">
        <f>3/24000000*OO[[#This Row],[78 (28JUN1985 15:00:00)-Water Temperature (C)]]*OO[[#This Row],[20]]</f>
        <v>1.2762632512226249E-3</v>
      </c>
      <c r="W280" s="10">
        <f>3/24000000*OO[[#This Row],[79 (28JUN1985 18:00:00)-Water Temperature (C)]]*OO[[#This Row],[21]]</f>
        <v>9.6963362576087501E-3</v>
      </c>
      <c r="X280" s="10">
        <f>3/24000000*OO[[#This Row],[80 (28JUN1985 21:00:00)-Water Temperature (C)]]*OO[[#This Row],[22]]</f>
        <v>3.4710828179962502E-2</v>
      </c>
      <c r="Y280" s="10">
        <f>3/24000000*OO[[#This Row],[81 (29JUN1985 00:00:00)-Water Temperature (C)]]*OO[[#This Row],[23]]</f>
        <v>6.6495223231937503E-2</v>
      </c>
      <c r="Z280" s="10">
        <f>3/24000000*OO[[#This Row],[82 (29JUN1985 03:00:00)-Water Temperature (C)]]*OO[[#This Row],[24]]</f>
        <v>7.5242619185249993E-2</v>
      </c>
      <c r="AA280" s="10">
        <f>3/24000000*OO[[#This Row],[83 (29JUN1985 06:00:00)-Water Temperature (C)]]*OO[[#This Row],[25]]</f>
        <v>5.4205560511875001E-2</v>
      </c>
      <c r="AB280" s="10">
        <f>3/24000000*OO[[#This Row],[84 (29JUN1985 09:00:00)-Water Temperature (C)]]*OO[[#This Row],[26]]</f>
        <v>2.6942529114812496E-2</v>
      </c>
      <c r="AC280" s="10">
        <f>3/24000000*OO[[#This Row],[85 (29JUN1985 12:00:00)-Water Temperature (C)]]*OO[[#This Row],[27]]</f>
        <v>9.4589319625000001E-3</v>
      </c>
      <c r="AD280" s="10">
        <f>3/24000000*OO[[#This Row],[86 (29JUN1985 15:00:00)-Water Temperature (C)]]*OO[[#This Row],[28]]</f>
        <v>2.4898996889550001E-3</v>
      </c>
      <c r="AE280" s="10">
        <f>3/24000000*OO[[#This Row],[88 (29JUN1985 21:00:00)-Water Temperature (C)]]*OO[[#This Row],[30]]</f>
        <v>1.3054013191363746E-4</v>
      </c>
      <c r="AF280" s="10">
        <f>3/24000000*OO[[#This Row],[88 (29JUN1985 21:00:00)-Water Temperature (C)]]*OO[[#This Row],[30]]</f>
        <v>1.3054013191363746E-4</v>
      </c>
      <c r="AG280" s="10">
        <f>3/24000000*OO[[#This Row],[89 (30JUN1985 00:00:00)-Water Temperature (C)]]*OO[[#This Row],[31]]</f>
        <v>5.7262382524199993E-5</v>
      </c>
      <c r="AH280" s="10">
        <f>3/24000000*OO[[#This Row],[90 (30JUN1985 03:00:00)-Water Temperature (C)]]*OO[[#This Row],[32]]</f>
        <v>4.3489665196312492E-5</v>
      </c>
      <c r="AI280" s="10">
        <f>3/24000000*OO[[#This Row],[91 (30JUN1985 06:00:00)-Water Temperature (C)]]*OO[[#This Row],[33]]</f>
        <v>3.9469732140199999E-5</v>
      </c>
      <c r="AJ280" s="10">
        <f>3/24000000*OO[[#This Row],[92 (30JUN1985 09:00:00)-Water Temperature (C)]]*OO[[#This Row],[34]]</f>
        <v>3.8510474768837507E-5</v>
      </c>
      <c r="AK280" s="10">
        <f>3/24000000*OO[[#This Row],[93 (30JUN1985 12:00:00)-Water Temperature (C)]]*OO[[#This Row],[35]]</f>
        <v>3.7743089419499997E-5</v>
      </c>
      <c r="AL280" s="10">
        <f>3/24000000*OO[[#This Row],[94 (30JUN1985 15:00:00)-Water Temperature (C)]]*OO[[#This Row],[36]]</f>
        <v>3.6574094968949994E-5</v>
      </c>
      <c r="AM280" s="10">
        <f>3/24000000*OO[[#This Row],[95 (30JUN1985 18:00:00)-Water Temperature (C)]]*OO[[#This Row],[37]]</f>
        <v>3.5245502245575003E-5</v>
      </c>
      <c r="AN280" s="10">
        <f>3/24000000*OO[[#This Row],[96 (30JUN1985 21:00:00)-Water Temperature (C)]]*OO[[#This Row],[38]]</f>
        <v>3.3128596502549996E-5</v>
      </c>
      <c r="AO280" s="10">
        <f>3/24000000*OO[[#This Row],[97 (01JUL1985 00:00:00)-Water Temperature (C)]]*OO[[#This Row],[39]]</f>
        <v>3.0450327309599998E-5</v>
      </c>
      <c r="AP280" s="10">
        <f>3/24000000*OO[[#This Row],[98 (01JUL1985 03:00:00)-Water Temperature (C)]]*OO[[#This Row],[40]]</f>
        <v>2.8646778545924998E-5</v>
      </c>
      <c r="AQ280" s="10">
        <f>3/24000000*OO[[#This Row],[99 (01JUL1985 06:00:00)-Water Temperature (C)]]*OO[[#This Row],[41]]</f>
        <v>2.8199710623599995E-5</v>
      </c>
      <c r="AR280" s="10">
        <f>3/24000000*OO[[#This Row],[100 (01JUL1985 09:00:00)-Water Temperature (C)]]*OO[[#This Row],[42]]</f>
        <v>2.9681713630262498E-5</v>
      </c>
      <c r="AS280" s="10">
        <f>3/24000000*OO[[#This Row],[101 (01JUL1985 12:00:00)-Water Temperature (C)]]*OO[[#This Row],[43]]</f>
        <v>3.1754613233924999E-5</v>
      </c>
      <c r="AT280" s="10">
        <f>3/24000000*OO[[#This Row],[102 (01JUL1985 15:00:00)-Water Temperature (C)]]*OO[[#This Row],[44]]</f>
        <v>3.3266214581399995E-5</v>
      </c>
      <c r="AU280" s="10">
        <f>3/24000000*OO[[#This Row],[103 (01JUL1985 18:00:00)-Water Temperature (C)]]*OO[[#This Row],[45]]</f>
        <v>3.3843968131024995E-5</v>
      </c>
      <c r="AV280" s="10">
        <f>3/24000000*OO[[#This Row],[104 (01JUL1985 21:00:00)-Water Temperature (C)]]*OO[[#This Row],[46]]</f>
        <v>3.2761462013887496E-5</v>
      </c>
      <c r="AW280" s="10">
        <f>3/24000000*OO[[#This Row],[105 (02JUL1985 00:00:00)-Water Temperature (C)]]*OO[[#This Row],[47]]</f>
        <v>3.04798615576E-5</v>
      </c>
      <c r="AX280" s="10">
        <f>3/24000000*OO[[#This Row],[106 (02JUL1985 03:00:00)-Water Temperature (C)]]*OO[[#This Row],[48]]</f>
        <v>2.7924712979999996E-5</v>
      </c>
      <c r="AY280" s="10">
        <f>3/24000000*OO[[#This Row],[107 (02JUL1985 06:00:00)-Water Temperature (C)]]*OO[[#This Row],[49]]</f>
        <v>2.5519188543874995E-5</v>
      </c>
      <c r="AZ280" s="10">
        <f>3/24000000*OO[[#This Row],[108 (02JUL1985 09:00:00)-Water Temperature (C)]]*OO[[#This Row],[50]]</f>
        <v>2.3493758387691253E-5</v>
      </c>
      <c r="BA280" s="10">
        <f>3/24000000*OO[[#This Row],[109 (02JUL1985 12:00:00)-Water Temperature (C)]]*OO[[#This Row],[51]]</f>
        <v>2.219794920932875E-5</v>
      </c>
      <c r="BB280" s="10">
        <f>3/24000000*OO[[#This Row],[110 (02JUL1985 15:00:00)-Water Temperature (C)]]*OO[[#This Row],[52]]</f>
        <v>2.0964163390716248E-5</v>
      </c>
      <c r="BC280" s="10">
        <f>3/24000000*OO[[#This Row],[111 (02JUL1985 18:00:00)-Water Temperature (C)]]*OO[[#This Row],[53]]</f>
        <v>1.975604503859375E-5</v>
      </c>
      <c r="BD280" s="10">
        <f>3/24000000*OO[[#This Row],[112 (02JUL1985 21:00:00)-Water Temperature (C)]]*OO[[#This Row],[54]]</f>
        <v>1.8261245682618747E-5</v>
      </c>
      <c r="BE280" s="10">
        <f>3/24000000*OO[[#This Row],[113 (03JUL1985 00:00:00)-Water Temperature (C)]]*OO[[#This Row],[55]]</f>
        <v>1.6715489107502504E-5</v>
      </c>
      <c r="BF280" s="10">
        <f>3/24000000*OO[[#This Row],[114 (03JUL1985 03:00:00)-Water Temperature (C)]]*OO[[#This Row],[56]]</f>
        <v>1.5154363045307496E-5</v>
      </c>
      <c r="BG280" s="10">
        <f>3/24000000*OO[[#This Row],[115 (03JUL1985 06:00:00)-Water Temperature (C)]]*OO[[#This Row],[57]]</f>
        <v>1.3629031094499997E-5</v>
      </c>
      <c r="BH280" s="10">
        <f>3/24000000*OO[[#This Row],[116 (03JUL1985 09:00:00)-Water Temperature (C)]]*OO[[#This Row],[58]]</f>
        <v>1.2334572983556249E-5</v>
      </c>
      <c r="BI280" s="10">
        <f>3/24000000*OO[[#This Row],[117 (03JUL1985 12:00:00)-Water Temperature (C)]]*OO[[#This Row],[59]]</f>
        <v>1.1435455322493749E-5</v>
      </c>
      <c r="BJ280" s="10">
        <f>3/24000000*OO[[#This Row],[118 (03JUL1985 15:00:00)-Water Temperature (C)]]*OO[[#This Row],[60]]</f>
        <v>1.07333959497825E-5</v>
      </c>
      <c r="BK280" s="10">
        <f>3/24000000*OO[[#This Row],[119 (03JUL1985 18:00:00)-Water Temperature (C)]]*OO[[#This Row],[61]]</f>
        <v>1.017780398086E-5</v>
      </c>
      <c r="BL280" s="10">
        <f>3/24000000*OO[[#This Row],[120 (03JUL1985 21:00:00)-Water Temperature (C)]]*OO[[#This Row],[62]]</f>
        <v>9.4587777611599987E-6</v>
      </c>
      <c r="BM280" s="10">
        <f>3/24000000*OO[[#This Row],[121 (04JUL1985 00:00:00)-Water Temperature (C)]]*OO[[#This Row],[63]]</f>
        <v>8.6392632228400003E-6</v>
      </c>
      <c r="BN280" s="10">
        <f>3/24000000*OO[[#This Row],[122 (04JUL1985 03:00:00)-Water Temperature (C)]]*OO[[#This Row],[64]]</f>
        <v>7.8284017281600001E-6</v>
      </c>
      <c r="BO280" s="10">
        <f>3/24000000*OO[[#This Row],[123 (04JUL1985 06:00:00)-Water Temperature (C)]]*OO[[#This Row],[65]]</f>
        <v>7.0214826748612496E-6</v>
      </c>
      <c r="BP280" s="10">
        <f>3/24000000*OO[[#This Row],[124 (04JUL1985 09:00:00)-Water Temperature (C)]]*OO[[#This Row],[66]]</f>
        <v>6.3868857042812501E-6</v>
      </c>
      <c r="BQ280" s="10">
        <f>3/24000000*OO[[#This Row],[125 (04JUL1985 12:00:00)-Water Temperature (C)]]*OO[[#This Row],[67]]</f>
        <v>5.8086067847450008E-6</v>
      </c>
      <c r="BR280" s="10">
        <f>3/24000000*OO[[#This Row],[126 (04JUL1985 15:00:00)-Water Temperature (C)]]*OO[[#This Row],[68]]</f>
        <v>5.2255848807912505E-6</v>
      </c>
      <c r="BS280" s="10">
        <f>3/24000000*OO[[#This Row],[127 (04JUL1985 18:00:00)-Water Temperature (C)]]*OO[[#This Row],[69]]</f>
        <v>4.7099723129787493E-6</v>
      </c>
      <c r="BT280" s="10">
        <f>3/24000000*OO[[#This Row],[128 (04JUL1985 21:00:00)-Water Temperature (C)]]*OO[[#This Row],[70]]</f>
        <v>4.1596814626412497E-6</v>
      </c>
      <c r="BU280" s="10">
        <f>3/24000000*OO[[#This Row],[129 (05JUL1985 00:00:00)-Water Temperature (C)]]*OO[[#This Row],[71]]</f>
        <v>3.5185636904374992E-6</v>
      </c>
      <c r="BV280" s="10">
        <f>3/24000000*OO[[#This Row],[130 (05JUL1985 03:00:00)-Water Temperature (C)]]*OO[[#This Row],[72]]</f>
        <v>2.9009950333437496E-6</v>
      </c>
      <c r="BW280" s="10">
        <f>3/24000000*OO[[#This Row],[131 (05JUL1985 06:00:00)-Water Temperature (C)]]*OO[[#This Row],[73]]</f>
        <v>2.3545241596912502E-6</v>
      </c>
      <c r="BX280" s="10">
        <f>3/24000000*OO[[#This Row],[132 (05JUL1985 09:00:00)-Water Temperature (C)]]*OO[[#This Row],[74]]</f>
        <v>1.9545977057880002E-6</v>
      </c>
      <c r="BY280" s="10">
        <f>3/24000000*OO[[#This Row],[133 (05JUL1985 12:00:00)-Water Temperature (C)]]*OO[[#This Row],[75]]</f>
        <v>1.651904347554E-6</v>
      </c>
      <c r="BZ280" s="10">
        <f>3/24000000*OO[[#This Row],[134 (05JUL1985 15:00:00)-Water Temperature (C)]]*OO[[#This Row],[76]]</f>
        <v>1.4273544919042501E-6</v>
      </c>
      <c r="CA280" s="10">
        <f>3/24000000*OO[[#This Row],[135 (05JUL1985 18:00:00)-Water Temperature (C)]]*OO[[#This Row],[77]]</f>
        <v>1.2631822465009999E-6</v>
      </c>
      <c r="CB280" s="10">
        <f>3/24000000*OO[[#This Row],[136 (05JUL1985 21:00:00)-Water Temperature (C)]]*OO[[#This Row],[78]]</f>
        <v>1.119577371759E-6</v>
      </c>
      <c r="CC280" s="10">
        <f>3/24000000*OO[[#This Row],[137 (06JUL1985 00:00:00)-Water Temperature (C)]]*OO[[#This Row],[79]]</f>
        <v>9.8749988586887494E-7</v>
      </c>
      <c r="CD280" s="10">
        <f>3/24000000*OO[[#This Row],[138 (06JUL1985 03:00:00)-Water Temperature (C)]]*OO[[#This Row],[80]]</f>
        <v>8.7982630777599987E-7</v>
      </c>
      <c r="CE280" s="10">
        <f>3/24000000*OO[[#This Row],[139 (06JUL1985 06:00:00)-Water Temperature (C)]]*OO[[#This Row],[81]]</f>
        <v>7.9223743498962498E-7</v>
      </c>
      <c r="CF280" s="10">
        <f>3/24000000*OO[[#This Row],[140 (06JUL1985 09:00:00)-Water Temperature (C)]]*OO[[#This Row],[82]]</f>
        <v>7.4155207887337508E-7</v>
      </c>
      <c r="CG280" s="10">
        <f>3/24000000*OO[[#This Row],[141 (06JUL1985 12:00:00)-Water Temperature (C)]]*OO[[#This Row],[83]]</f>
        <v>7.06649161608E-7</v>
      </c>
      <c r="CH280" s="10">
        <f>3/24000000*OO[[#This Row],[142 (06JUL1985 15:00:00)-Water Temperature (C)]]*OO[[#This Row],[84]]</f>
        <v>6.8104076484250003E-7</v>
      </c>
      <c r="CI280" s="10">
        <f>3/24000000*OO[[#This Row],[143 (06JUL1985 18:00:00)-Water Temperature (C)]]*OO[[#This Row],[85]]</f>
        <v>6.5813602127487501E-7</v>
      </c>
      <c r="CJ280" s="10">
        <f>3/24000000*OO[[#This Row],[144 (06JUL1985 21:00:00)-Water Temperature (C)]]*OO[[#This Row],[86]]</f>
        <v>6.2726201030850005E-7</v>
      </c>
      <c r="CK280" s="10">
        <f>3/24000000*OO[[#This Row],[145 (07JUL1985 00:00:00)-Water Temperature (C)]]*OO[[#This Row],[87]]</f>
        <v>5.87546228496875E-7</v>
      </c>
      <c r="CL280" s="10">
        <f>3/24000000*OO[[#This Row],[146 (07JUL1985 03:00:00)-Water Temperature (C)]]*OO[[#This Row],[88]]</f>
        <v>5.5030467924287492E-7</v>
      </c>
      <c r="CM280" s="10">
        <f>3/24000000*OO[[#This Row],[147 (07JUL1985 06:00:00)-Water Temperature (C)]]*OO[[#This Row],[89]]</f>
        <v>5.1696692691524999E-7</v>
      </c>
      <c r="CN280" s="10">
        <f>3/24000000*OO[[#This Row],[148 (07JUL1985 09:00:00)-Water Temperature (C)]]*OO[[#This Row],[90]]</f>
        <v>4.9815329553762498E-7</v>
      </c>
      <c r="CO280" s="10">
        <f>3/24000000*OO[[#This Row],[149 (07JUL1985 12:00:00)-Water Temperature (C)]]*OO[[#This Row],[91]]</f>
        <v>4.7416058237062504E-7</v>
      </c>
      <c r="CP280" s="10">
        <f>3/24000000*OO[[#This Row],[150 (07JUL1985 15:00:00)-Water Temperature (C)]]*OO[[#This Row],[92]]</f>
        <v>4.6164620684374996E-7</v>
      </c>
      <c r="CQ280" s="10">
        <f>3/24000000*OO[[#This Row],[151 (07JUL1985 18:00:00)-Water Temperature (C)]]*OO[[#This Row],[93]]</f>
        <v>4.5406290865187501E-7</v>
      </c>
      <c r="CR280" s="10">
        <f>3/24000000*OO[[#This Row],[152 (07JUL1985 21:00:00)-Water Temperature (C)]]*OO[[#This Row],[94]]</f>
        <v>4.4288247346524998E-7</v>
      </c>
      <c r="CS280" s="10">
        <f>3/24000000*OO[[#This Row],[153 (08JUL1985 00:00:00)-Water Temperature (C)]]*OO[[#This Row],[95]]</f>
        <v>4.273722391747499E-7</v>
      </c>
      <c r="CT280" s="10">
        <f>3/24000000*OO[[#This Row],[154 (08JUL1985 03:00:00)-Water Temperature (C)]]*OO[[#This Row],[96]]</f>
        <v>4.1095216659399994E-7</v>
      </c>
      <c r="CU280" s="10">
        <f>3/24000000*OO[[#This Row],[155 (08JUL1985 06:00:00)-Water Temperature (C)]]*OO[[#This Row],[97]]</f>
        <v>3.9622350597875E-7</v>
      </c>
      <c r="CV280" s="10">
        <f>3/24000000*OO[[#This Row],[156 (08JUL1985 09:00:00)-Water Temperature (C)]]*OO[[#This Row],[98]]</f>
        <v>3.9304649554537501E-7</v>
      </c>
      <c r="CW280" s="10">
        <f>3/24000000*OO[[#This Row],[157 (08JUL1985 12:00:00)-Water Temperature (C)]]*OO[[#This Row],[99]]</f>
        <v>3.9378583109112502E-7</v>
      </c>
    </row>
    <row r="281" spans="1:101" x14ac:dyDescent="0.35">
      <c r="A281" t="s">
        <v>287</v>
      </c>
      <c r="B281">
        <v>797.26840000000004</v>
      </c>
      <c r="C281" s="10">
        <f>3/24*OO[[#This Row],[59 (26JUN1985 06:00:00)-Water Temperature (C)]]*OO[[#This Row],[1]]/SUM(OO[1])</f>
        <v>0</v>
      </c>
      <c r="D281" s="10">
        <f>3/24*OO[[#This Row],[60 (26JUN1985 09:00:00)-Water Temperature (C)]]*OO[[#This Row],[2]]/SUM(OO[2])</f>
        <v>0</v>
      </c>
      <c r="E281" s="10">
        <f>3/24*OO[[#This Row],[61 (26JUN1985 12:00:00)-Water Temperature (C)]]*OO[[#This Row],[3]]/SUM(OO[3])</f>
        <v>0</v>
      </c>
      <c r="F281" s="10">
        <f>3/24*OO[[#This Row],[62 (26JUN1985 15:00:00)-Water Temperature (C)]]*OO[[#This Row],[4]]/SUM(OO[4])</f>
        <v>0</v>
      </c>
      <c r="G281" s="10">
        <f>3/24*OO[[#This Row],[63 (26JUN1985 18:00:00)-Water Temperature (C)]]*OO[[#This Row],[5]]/SUM(OO[5])</f>
        <v>0</v>
      </c>
      <c r="H281" s="10">
        <f>3/24*OO[[#This Row],[64 (26JUN1985 21:00:00)-Water Temperature (C)]]*OO[[#This Row],[6]]/SUM(OO[6])</f>
        <v>0</v>
      </c>
      <c r="I281" s="10">
        <f>3/24*OO[[#This Row],[65 (27JUN1985 00:00:00)-Water Temperature (C)]]*OO[[#This Row],[7]]/SUM(OO[7])</f>
        <v>0</v>
      </c>
      <c r="J281" s="10">
        <f>3/24*OO[[#This Row],[66 (27JUN1985 03:00:00)-Water Temperature (C)]]*OO[[#This Row],[8]]/SUM(OO[8])</f>
        <v>0</v>
      </c>
      <c r="K281" s="10">
        <f>3/24*OO[[#This Row],[67 (27JUN1985 06:00:00)-Water Temperature (C)]]*OO[[#This Row],[9]]/SUM(OO[9])</f>
        <v>0</v>
      </c>
      <c r="L281" s="10">
        <f>3/24*OO[[#This Row],[68 (27JUN1985 09:00:00)-Water Temperature (C)]]*OO[[#This Row],[10]]/SUM(OO[10])</f>
        <v>0</v>
      </c>
      <c r="M281" s="10">
        <f>3/24*OO[[#This Row],[69 (27JUN1985 12:00:00)-Water Temperature (C)]]*OO[[#This Row],[11]]/SUM(OO[11])</f>
        <v>0</v>
      </c>
      <c r="N281" s="10">
        <f>3/24*OO[[#This Row],[70 (27JUN1985 15:00:00)-Water Temperature (C)]]*OO[[#This Row],[12]]/SUM(OO[12])</f>
        <v>0</v>
      </c>
      <c r="O281" s="10">
        <f>3/24*OO[[#This Row],[71 (27JUN1985 18:00:00)-Water Temperature (C)]]*OO[[#This Row],[13]]/SUM(OO[13])</f>
        <v>0</v>
      </c>
      <c r="P281" s="10">
        <f>3/24*OO[[#This Row],[72 (27JUN1985 21:00:00)-Water Temperature (C)]]*OO[[#This Row],[14]]/SUM(OO[14])</f>
        <v>1.6683639829055474E-27</v>
      </c>
      <c r="Q281" s="10">
        <f>3/24*OO[[#This Row],[73 (28JUN1985 00:00:00)-Water Temperature (C)]]*OO[[#This Row],[15]]/SUM(OO[15])</f>
        <v>6.0491265864884523E-21</v>
      </c>
      <c r="R281" s="10">
        <f>3/24*OO[[#This Row],[74 (28JUN1985 03:00:00)-Water Temperature (C)]]*OO[[#This Row],[16]]/SUM(OO[16])</f>
        <v>5.0092537378399252E-13</v>
      </c>
      <c r="S281" s="10">
        <f>3/24*OO[[#This Row],[75 (28JUN1985 06:00:00)-Water Temperature (C)]]*OO[[#This Row],[17]]/SUM(OO[17])</f>
        <v>1.632918452614655E-9</v>
      </c>
      <c r="T281" s="10">
        <f>3/24*OO[[#This Row],[76 (28JUN1985 09:00:00)-Water Temperature (C)]]*OO[[#This Row],[18]]/SUM(OO[18])</f>
        <v>4.5512383599416564E-7</v>
      </c>
      <c r="U281" s="10">
        <f>3/24*OO[[#This Row],[77 (28JUN1985 12:00:00)-Water Temperature (C)]]*OO[[#This Row],[19]]/SUM(OO[19])</f>
        <v>2.8133466810320264E-5</v>
      </c>
      <c r="V281" s="10">
        <f>3/24000000*OO[[#This Row],[78 (28JUN1985 15:00:00)-Water Temperature (C)]]*OO[[#This Row],[20]]</f>
        <v>5.6159555926699992E-4</v>
      </c>
      <c r="W281" s="10">
        <f>3/24000000*OO[[#This Row],[79 (28JUN1985 18:00:00)-Water Temperature (C)]]*OO[[#This Row],[21]]</f>
        <v>4.4752248909374999E-3</v>
      </c>
      <c r="X281" s="10">
        <f>3/24000000*OO[[#This Row],[80 (28JUN1985 21:00:00)-Water Temperature (C)]]*OO[[#This Row],[22]]</f>
        <v>1.6682589097582499E-2</v>
      </c>
      <c r="Y281" s="10">
        <f>3/24000000*OO[[#This Row],[81 (29JUN1985 00:00:00)-Water Temperature (C)]]*OO[[#This Row],[23]]</f>
        <v>3.3079280384499997E-2</v>
      </c>
      <c r="Z281" s="10">
        <f>3/24000000*OO[[#This Row],[82 (29JUN1985 03:00:00)-Water Temperature (C)]]*OO[[#This Row],[24]]</f>
        <v>3.8550776088374997E-2</v>
      </c>
      <c r="AA281" s="10">
        <f>3/24000000*OO[[#This Row],[83 (29JUN1985 06:00:00)-Water Temperature (C)]]*OO[[#This Row],[25]]</f>
        <v>2.8509128877737499E-2</v>
      </c>
      <c r="AB281" s="10">
        <f>3/24000000*OO[[#This Row],[84 (29JUN1985 09:00:00)-Water Temperature (C)]]*OO[[#This Row],[26]]</f>
        <v>1.4498052124643751E-2</v>
      </c>
      <c r="AC281" s="10">
        <f>3/24000000*OO[[#This Row],[85 (29JUN1985 12:00:00)-Water Temperature (C)]]*OO[[#This Row],[27]]</f>
        <v>5.1935872337999997E-3</v>
      </c>
      <c r="AD281" s="10">
        <f>3/24000000*OO[[#This Row],[86 (29JUN1985 15:00:00)-Water Temperature (C)]]*OO[[#This Row],[28]]</f>
        <v>1.3893704999129999E-3</v>
      </c>
      <c r="AE281" s="10">
        <f>3/24000000*OO[[#This Row],[88 (29JUN1985 21:00:00)-Water Temperature (C)]]*OO[[#This Row],[30]]</f>
        <v>7.1511412407749986E-5</v>
      </c>
      <c r="AF281" s="10">
        <f>3/24000000*OO[[#This Row],[88 (29JUN1985 21:00:00)-Water Temperature (C)]]*OO[[#This Row],[30]]</f>
        <v>7.1511412407749986E-5</v>
      </c>
      <c r="AG281" s="10">
        <f>3/24000000*OO[[#This Row],[89 (30JUN1985 00:00:00)-Water Temperature (C)]]*OO[[#This Row],[31]]</f>
        <v>2.9794637186249998E-5</v>
      </c>
      <c r="AH281" s="10">
        <f>3/24000000*OO[[#This Row],[90 (30JUN1985 03:00:00)-Water Temperature (C)]]*OO[[#This Row],[32]]</f>
        <v>2.2068394046300001E-5</v>
      </c>
      <c r="AI281" s="10">
        <f>3/24000000*OO[[#This Row],[91 (30JUN1985 06:00:00)-Water Temperature (C)]]*OO[[#This Row],[33]]</f>
        <v>1.9880860049049996E-5</v>
      </c>
      <c r="AJ281" s="10">
        <f>3/24000000*OO[[#This Row],[92 (30JUN1985 09:00:00)-Water Temperature (C)]]*OO[[#This Row],[34]]</f>
        <v>1.932052119261E-5</v>
      </c>
      <c r="AK281" s="10">
        <f>3/24000000*OO[[#This Row],[93 (30JUN1985 12:00:00)-Water Temperature (C)]]*OO[[#This Row],[35]]</f>
        <v>1.8884816646809998E-5</v>
      </c>
      <c r="AL281" s="10">
        <f>3/24000000*OO[[#This Row],[94 (30JUN1985 15:00:00)-Water Temperature (C)]]*OO[[#This Row],[36]]</f>
        <v>1.82589689767875E-5</v>
      </c>
      <c r="AM281" s="10">
        <f>3/24000000*OO[[#This Row],[95 (30JUN1985 18:00:00)-Water Temperature (C)]]*OO[[#This Row],[37]]</f>
        <v>1.7541078300325002E-5</v>
      </c>
      <c r="AN281" s="10">
        <f>3/24000000*OO[[#This Row],[96 (30JUN1985 21:00:00)-Water Temperature (C)]]*OO[[#This Row],[38]]</f>
        <v>1.6426823172777499E-5</v>
      </c>
      <c r="AO281" s="10">
        <f>3/24000000*OO[[#This Row],[97 (01JUL1985 00:00:00)-Water Temperature (C)]]*OO[[#This Row],[39]]</f>
        <v>1.5034357801609998E-5</v>
      </c>
      <c r="AP281" s="10">
        <f>3/24000000*OO[[#This Row],[98 (01JUL1985 03:00:00)-Water Temperature (C)]]*OO[[#This Row],[40]]</f>
        <v>1.4052904420043749E-5</v>
      </c>
      <c r="AQ281" s="10">
        <f>3/24000000*OO[[#This Row],[99 (01JUL1985 06:00:00)-Water Temperature (C)]]*OO[[#This Row],[41]]</f>
        <v>1.3741096342121248E-5</v>
      </c>
      <c r="AR281" s="10">
        <f>3/24000000*OO[[#This Row],[100 (01JUL1985 09:00:00)-Water Temperature (C)]]*OO[[#This Row],[42]]</f>
        <v>1.4372750652242499E-5</v>
      </c>
      <c r="AS281" s="10">
        <f>3/24000000*OO[[#This Row],[101 (01JUL1985 12:00:00)-Water Temperature (C)]]*OO[[#This Row],[43]]</f>
        <v>1.5310134138961248E-5</v>
      </c>
      <c r="AT281" s="10">
        <f>3/24000000*OO[[#This Row],[102 (01JUL1985 15:00:00)-Water Temperature (C)]]*OO[[#This Row],[44]]</f>
        <v>1.5985180737537499E-5</v>
      </c>
      <c r="AU281" s="10">
        <f>3/24000000*OO[[#This Row],[103 (01JUL1985 18:00:00)-Water Temperature (C)]]*OO[[#This Row],[45]]</f>
        <v>1.6210954995350001E-5</v>
      </c>
      <c r="AV281" s="10">
        <f>3/24000000*OO[[#This Row],[104 (01JUL1985 21:00:00)-Water Temperature (C)]]*OO[[#This Row],[46]]</f>
        <v>1.5651593819388752E-5</v>
      </c>
      <c r="AW281" s="10">
        <f>3/24000000*OO[[#This Row],[105 (02JUL1985 00:00:00)-Water Temperature (C)]]*OO[[#This Row],[47]]</f>
        <v>1.4516481417624999E-5</v>
      </c>
      <c r="AX281" s="10">
        <f>3/24000000*OO[[#This Row],[106 (02JUL1985 03:00:00)-Water Temperature (C)]]*OO[[#This Row],[48]]</f>
        <v>1.3244977403989999E-5</v>
      </c>
      <c r="AY281" s="10">
        <f>3/24000000*OO[[#This Row],[107 (02JUL1985 06:00:00)-Water Temperature (C)]]*OO[[#This Row],[49]]</f>
        <v>1.20442986146175E-5</v>
      </c>
      <c r="AZ281" s="10">
        <f>3/24000000*OO[[#This Row],[108 (02JUL1985 09:00:00)-Water Temperature (C)]]*OO[[#This Row],[50]]</f>
        <v>1.1030414084235001E-5</v>
      </c>
      <c r="BA281" s="10">
        <f>3/24000000*OO[[#This Row],[109 (02JUL1985 12:00:00)-Water Temperature (C)]]*OO[[#This Row],[51]]</f>
        <v>1.0356850830993747E-5</v>
      </c>
      <c r="BB281" s="10">
        <f>3/24000000*OO[[#This Row],[110 (02JUL1985 15:00:00)-Water Temperature (C)]]*OO[[#This Row],[52]]</f>
        <v>9.7239391027274988E-6</v>
      </c>
      <c r="BC281" s="10">
        <f>3/24000000*OO[[#This Row],[111 (02JUL1985 18:00:00)-Water Temperature (C)]]*OO[[#This Row],[53]]</f>
        <v>9.1046035085175012E-6</v>
      </c>
      <c r="BD281" s="10">
        <f>3/24000000*OO[[#This Row],[112 (02JUL1985 21:00:00)-Water Temperature (C)]]*OO[[#This Row],[54]]</f>
        <v>8.3709473794599997E-6</v>
      </c>
      <c r="BE281" s="10">
        <f>3/24000000*OO[[#This Row],[113 (03JUL1985 00:00:00)-Water Temperature (C)]]*OO[[#This Row],[55]]</f>
        <v>7.6232940150399989E-6</v>
      </c>
      <c r="BF281" s="10">
        <f>3/24000000*OO[[#This Row],[114 (03JUL1985 03:00:00)-Water Temperature (C)]]*OO[[#This Row],[56]]</f>
        <v>6.8767384536825004E-6</v>
      </c>
      <c r="BG281" s="10">
        <f>3/24000000*OO[[#This Row],[115 (03JUL1985 06:00:00)-Water Temperature (C)]]*OO[[#This Row],[57]]</f>
        <v>6.1532272519200003E-6</v>
      </c>
      <c r="BH281" s="10">
        <f>3/24000000*OO[[#This Row],[116 (03JUL1985 09:00:00)-Water Temperature (C)]]*OO[[#This Row],[58]]</f>
        <v>5.5401523543800007E-6</v>
      </c>
      <c r="BI281" s="10">
        <f>3/24000000*OO[[#This Row],[117 (03JUL1985 12:00:00)-Water Temperature (C)]]*OO[[#This Row],[59]]</f>
        <v>5.1051277805624994E-6</v>
      </c>
      <c r="BJ281" s="10">
        <f>3/24000000*OO[[#This Row],[118 (03JUL1985 15:00:00)-Water Temperature (C)]]*OO[[#This Row],[60]]</f>
        <v>4.7641139769599998E-6</v>
      </c>
      <c r="BK281" s="10">
        <f>3/24000000*OO[[#This Row],[119 (03JUL1985 18:00:00)-Water Temperature (C)]]*OO[[#This Row],[61]]</f>
        <v>4.4918326229399998E-6</v>
      </c>
      <c r="BL281" s="10">
        <f>3/24000000*OO[[#This Row],[120 (03JUL1985 21:00:00)-Water Temperature (C)]]*OO[[#This Row],[62]]</f>
        <v>4.1540653286325E-6</v>
      </c>
      <c r="BM281" s="10">
        <f>3/24000000*OO[[#This Row],[121 (04JUL1985 00:00:00)-Water Temperature (C)]]*OO[[#This Row],[63]]</f>
        <v>3.7809631264499991E-6</v>
      </c>
      <c r="BN281" s="10">
        <f>3/24000000*OO[[#This Row],[122 (04JUL1985 03:00:00)-Water Temperature (C)]]*OO[[#This Row],[64]]</f>
        <v>3.4154976585999999E-6</v>
      </c>
      <c r="BO281" s="10">
        <f>3/24000000*OO[[#This Row],[123 (04JUL1985 06:00:00)-Water Temperature (C)]]*OO[[#This Row],[65]]</f>
        <v>3.0570105460124997E-6</v>
      </c>
      <c r="BP281" s="10">
        <f>3/24000000*OO[[#This Row],[124 (04JUL1985 09:00:00)-Water Temperature (C)]]*OO[[#This Row],[66]]</f>
        <v>2.7755826777600006E-6</v>
      </c>
      <c r="BQ281" s="10">
        <f>3/24000000*OO[[#This Row],[125 (04JUL1985 12:00:00)-Water Temperature (C)]]*OO[[#This Row],[67]]</f>
        <v>2.5196794651899998E-6</v>
      </c>
      <c r="BR281" s="10">
        <f>3/24000000*OO[[#This Row],[126 (04JUL1985 15:00:00)-Water Temperature (C)]]*OO[[#This Row],[68]]</f>
        <v>2.2637490416888745E-6</v>
      </c>
      <c r="BS281" s="10">
        <f>3/24000000*OO[[#This Row],[127 (04JUL1985 18:00:00)-Water Temperature (C)]]*OO[[#This Row],[69]]</f>
        <v>2.0374044443227498E-6</v>
      </c>
      <c r="BT281" s="10">
        <f>3/24000000*OO[[#This Row],[128 (04JUL1985 21:00:00)-Water Temperature (C)]]*OO[[#This Row],[70]]</f>
        <v>1.79800610047425E-6</v>
      </c>
      <c r="BU281" s="10">
        <f>3/24000000*OO[[#This Row],[129 (05JUL1985 00:00:00)-Water Temperature (C)]]*OO[[#This Row],[71]]</f>
        <v>1.522390686752875E-6</v>
      </c>
      <c r="BV281" s="10">
        <f>3/24000000*OO[[#This Row],[130 (05JUL1985 03:00:00)-Water Temperature (C)]]*OO[[#This Row],[72]]</f>
        <v>1.2565667171547498E-6</v>
      </c>
      <c r="BW281" s="10">
        <f>3/24000000*OO[[#This Row],[131 (05JUL1985 06:00:00)-Water Temperature (C)]]*OO[[#This Row],[73]]</f>
        <v>1.02145035388925E-6</v>
      </c>
      <c r="BX281" s="10">
        <f>3/24000000*OO[[#This Row],[132 (05JUL1985 09:00:00)-Water Temperature (C)]]*OO[[#This Row],[74]]</f>
        <v>8.4822078014049998E-7</v>
      </c>
      <c r="BY281" s="10">
        <f>3/24000000*OO[[#This Row],[133 (05JUL1985 12:00:00)-Water Temperature (C)]]*OO[[#This Row],[75]]</f>
        <v>7.1591976265299994E-7</v>
      </c>
      <c r="BZ281" s="10">
        <f>3/24000000*OO[[#This Row],[134 (05JUL1985 15:00:00)-Water Temperature (C)]]*OO[[#This Row],[76]]</f>
        <v>6.1722986261624993E-7</v>
      </c>
      <c r="CA281" s="10">
        <f>3/24000000*OO[[#This Row],[135 (05JUL1985 18:00:00)-Water Temperature (C)]]*OO[[#This Row],[77]]</f>
        <v>5.446781535074999E-7</v>
      </c>
      <c r="CB281" s="10">
        <f>3/24000000*OO[[#This Row],[136 (05JUL1985 21:00:00)-Water Temperature (C)]]*OO[[#This Row],[78]]</f>
        <v>4.814659117977499E-7</v>
      </c>
      <c r="CC281" s="10">
        <f>3/24000000*OO[[#This Row],[137 (06JUL1985 00:00:00)-Water Temperature (C)]]*OO[[#This Row],[79]]</f>
        <v>4.2426342077812494E-7</v>
      </c>
      <c r="CD281" s="10">
        <f>3/24000000*OO[[#This Row],[138 (06JUL1985 03:00:00)-Water Temperature (C)]]*OO[[#This Row],[80]]</f>
        <v>3.7774177601125E-7</v>
      </c>
      <c r="CE281" s="10">
        <f>3/24000000*OO[[#This Row],[139 (06JUL1985 06:00:00)-Water Temperature (C)]]*OO[[#This Row],[81]]</f>
        <v>3.4031703096524994E-7</v>
      </c>
      <c r="CF281" s="10">
        <f>3/24000000*OO[[#This Row],[140 (06JUL1985 09:00:00)-Water Temperature (C)]]*OO[[#This Row],[82]]</f>
        <v>3.1852761070375001E-7</v>
      </c>
      <c r="CG281" s="10">
        <f>3/24000000*OO[[#This Row],[141 (06JUL1985 12:00:00)-Water Temperature (C)]]*OO[[#This Row],[83]]</f>
        <v>3.0338811788399997E-7</v>
      </c>
      <c r="CH281" s="10">
        <f>3/24000000*OO[[#This Row],[142 (06JUL1985 15:00:00)-Water Temperature (C)]]*OO[[#This Row],[84]]</f>
        <v>2.9208302380124998E-7</v>
      </c>
      <c r="CI281" s="10">
        <f>3/24000000*OO[[#This Row],[143 (06JUL1985 18:00:00)-Water Temperature (C)]]*OO[[#This Row],[85]]</f>
        <v>2.8200256771499994E-7</v>
      </c>
      <c r="CJ281" s="10">
        <f>3/24000000*OO[[#This Row],[144 (06JUL1985 21:00:00)-Water Temperature (C)]]*OO[[#This Row],[86]]</f>
        <v>2.6852129661375003E-7</v>
      </c>
      <c r="CK281" s="10">
        <f>3/24000000*OO[[#This Row],[145 (07JUL1985 00:00:00)-Water Temperature (C)]]*OO[[#This Row],[87]]</f>
        <v>2.5156747017089996E-7</v>
      </c>
      <c r="CL281" s="10">
        <f>3/24000000*OO[[#This Row],[146 (07JUL1985 03:00:00)-Water Temperature (C)]]*OO[[#This Row],[88]]</f>
        <v>2.3561804588577498E-7</v>
      </c>
      <c r="CM281" s="10">
        <f>3/24000000*OO[[#This Row],[147 (07JUL1985 06:00:00)-Water Temperature (C)]]*OO[[#This Row],[89]]</f>
        <v>2.2151519729220001E-7</v>
      </c>
      <c r="CN281" s="10">
        <f>3/24000000*OO[[#This Row],[148 (07JUL1985 09:00:00)-Water Temperature (C)]]*OO[[#This Row],[90]]</f>
        <v>2.1341183050427497E-7</v>
      </c>
      <c r="CO281" s="10">
        <f>3/24000000*OO[[#This Row],[149 (07JUL1985 12:00:00)-Water Temperature (C)]]*OO[[#This Row],[91]]</f>
        <v>2.0313908234960002E-7</v>
      </c>
      <c r="CP281" s="10">
        <f>3/24000000*OO[[#This Row],[150 (07JUL1985 15:00:00)-Water Temperature (C)]]*OO[[#This Row],[92]]</f>
        <v>1.9770963676597498E-7</v>
      </c>
      <c r="CQ281" s="10">
        <f>3/24000000*OO[[#This Row],[151 (07JUL1985 18:00:00)-Water Temperature (C)]]*OO[[#This Row],[93]]</f>
        <v>1.9420069738556248E-7</v>
      </c>
      <c r="CR281" s="10">
        <f>3/24000000*OO[[#This Row],[152 (07JUL1985 21:00:00)-Water Temperature (C)]]*OO[[#This Row],[94]]</f>
        <v>1.8919608303199998E-7</v>
      </c>
      <c r="CS281" s="10">
        <f>3/24000000*OO[[#This Row],[153 (08JUL1985 00:00:00)-Water Temperature (C)]]*OO[[#This Row],[95]]</f>
        <v>1.8247150440655003E-7</v>
      </c>
      <c r="CT281" s="10">
        <f>3/24000000*OO[[#This Row],[154 (08JUL1985 03:00:00)-Water Temperature (C)]]*OO[[#This Row],[96]]</f>
        <v>1.7543949135999998E-7</v>
      </c>
      <c r="CU281" s="10">
        <f>3/24000000*OO[[#This Row],[155 (08JUL1985 06:00:00)-Water Temperature (C)]]*OO[[#This Row],[97]]</f>
        <v>1.69278537781125E-7</v>
      </c>
      <c r="CV281" s="10">
        <f>3/24000000*OO[[#This Row],[156 (08JUL1985 09:00:00)-Water Temperature (C)]]*OO[[#This Row],[98]]</f>
        <v>1.6794655900397497E-7</v>
      </c>
      <c r="CW281" s="10">
        <f>3/24000000*OO[[#This Row],[157 (08JUL1985 12:00:00)-Water Temperature (C)]]*OO[[#This Row],[99]]</f>
        <v>1.6821789852344998E-7</v>
      </c>
    </row>
    <row r="282" spans="1:101" x14ac:dyDescent="0.35">
      <c r="A282" t="s">
        <v>288</v>
      </c>
      <c r="B282">
        <v>800.67</v>
      </c>
      <c r="C282" s="10">
        <f>3/24*OO[[#This Row],[59 (26JUN1985 06:00:00)-Water Temperature (C)]]*OO[[#This Row],[1]]/SUM(OO[1])</f>
        <v>0</v>
      </c>
      <c r="D282" s="10">
        <f>3/24*OO[[#This Row],[60 (26JUN1985 09:00:00)-Water Temperature (C)]]*OO[[#This Row],[2]]/SUM(OO[2])</f>
        <v>0</v>
      </c>
      <c r="E282" s="10">
        <f>3/24*OO[[#This Row],[61 (26JUN1985 12:00:00)-Water Temperature (C)]]*OO[[#This Row],[3]]/SUM(OO[3])</f>
        <v>0</v>
      </c>
      <c r="F282" s="10">
        <f>3/24*OO[[#This Row],[62 (26JUN1985 15:00:00)-Water Temperature (C)]]*OO[[#This Row],[4]]/SUM(OO[4])</f>
        <v>0</v>
      </c>
      <c r="G282" s="10">
        <f>3/24*OO[[#This Row],[63 (26JUN1985 18:00:00)-Water Temperature (C)]]*OO[[#This Row],[5]]/SUM(OO[5])</f>
        <v>0</v>
      </c>
      <c r="H282" s="10">
        <f>3/24*OO[[#This Row],[64 (26JUN1985 21:00:00)-Water Temperature (C)]]*OO[[#This Row],[6]]/SUM(OO[6])</f>
        <v>0</v>
      </c>
      <c r="I282" s="10">
        <f>3/24*OO[[#This Row],[65 (27JUN1985 00:00:00)-Water Temperature (C)]]*OO[[#This Row],[7]]/SUM(OO[7])</f>
        <v>0</v>
      </c>
      <c r="J282" s="10">
        <f>3/24*OO[[#This Row],[66 (27JUN1985 03:00:00)-Water Temperature (C)]]*OO[[#This Row],[8]]/SUM(OO[8])</f>
        <v>0</v>
      </c>
      <c r="K282" s="10">
        <f>3/24*OO[[#This Row],[67 (27JUN1985 06:00:00)-Water Temperature (C)]]*OO[[#This Row],[9]]/SUM(OO[9])</f>
        <v>0</v>
      </c>
      <c r="L282" s="10">
        <f>3/24*OO[[#This Row],[68 (27JUN1985 09:00:00)-Water Temperature (C)]]*OO[[#This Row],[10]]/SUM(OO[10])</f>
        <v>0</v>
      </c>
      <c r="M282" s="10">
        <f>3/24*OO[[#This Row],[69 (27JUN1985 12:00:00)-Water Temperature (C)]]*OO[[#This Row],[11]]/SUM(OO[11])</f>
        <v>0</v>
      </c>
      <c r="N282" s="10">
        <f>3/24*OO[[#This Row],[70 (27JUN1985 15:00:00)-Water Temperature (C)]]*OO[[#This Row],[12]]/SUM(OO[12])</f>
        <v>0</v>
      </c>
      <c r="O282" s="10">
        <f>3/24*OO[[#This Row],[71 (27JUN1985 18:00:00)-Water Temperature (C)]]*OO[[#This Row],[13]]/SUM(OO[13])</f>
        <v>0</v>
      </c>
      <c r="P282" s="10">
        <f>3/24*OO[[#This Row],[72 (27JUN1985 21:00:00)-Water Temperature (C)]]*OO[[#This Row],[14]]/SUM(OO[14])</f>
        <v>2.7098122870037605E-28</v>
      </c>
      <c r="Q282" s="10">
        <f>3/24*OO[[#This Row],[73 (28JUN1985 00:00:00)-Water Temperature (C)]]*OO[[#This Row],[15]]/SUM(OO[15])</f>
        <v>3.2825181939709048E-21</v>
      </c>
      <c r="R282" s="10">
        <f>3/24*OO[[#This Row],[74 (28JUN1985 03:00:00)-Water Temperature (C)]]*OO[[#This Row],[16]]/SUM(OO[16])</f>
        <v>3.3589831752375856E-13</v>
      </c>
      <c r="S282" s="10">
        <f>3/24*OO[[#This Row],[75 (28JUN1985 06:00:00)-Water Temperature (C)]]*OO[[#This Row],[17]]/SUM(OO[17])</f>
        <v>1.3406531924236587E-9</v>
      </c>
      <c r="T282" s="10">
        <f>3/24*OO[[#This Row],[76 (28JUN1985 09:00:00)-Water Temperature (C)]]*OO[[#This Row],[18]]/SUM(OO[18])</f>
        <v>4.15751351754875E-7</v>
      </c>
      <c r="U282" s="10">
        <f>3/24*OO[[#This Row],[77 (28JUN1985 12:00:00)-Water Temperature (C)]]*OO[[#This Row],[19]]/SUM(OO[19])</f>
        <v>2.7880133055181379E-5</v>
      </c>
      <c r="V282" s="10">
        <f>3/24000000*OO[[#This Row],[78 (28JUN1985 15:00:00)-Water Temperature (C)]]*OO[[#This Row],[20]]</f>
        <v>5.9589428693024998E-4</v>
      </c>
      <c r="W282" s="10">
        <f>3/24000000*OO[[#This Row],[79 (28JUN1985 18:00:00)-Water Temperature (C)]]*OO[[#This Row],[21]]</f>
        <v>5.0378449336150001E-3</v>
      </c>
      <c r="X282" s="10">
        <f>3/24000000*OO[[#This Row],[80 (28JUN1985 21:00:00)-Water Temperature (C)]]*OO[[#This Row],[22]]</f>
        <v>1.9791114177000003E-2</v>
      </c>
      <c r="Y282" s="10">
        <f>3/24000000*OO[[#This Row],[81 (29JUN1985 00:00:00)-Water Temperature (C)]]*OO[[#This Row],[23]]</f>
        <v>4.1121550694350001E-2</v>
      </c>
      <c r="Z282" s="10">
        <f>3/24000000*OO[[#This Row],[82 (29JUN1985 03:00:00)-Water Temperature (C)]]*OO[[#This Row],[24]]</f>
        <v>4.9962579520287501E-2</v>
      </c>
      <c r="AA282" s="10">
        <f>3/24000000*OO[[#This Row],[83 (29JUN1985 06:00:00)-Water Temperature (C)]]*OO[[#This Row],[25]]</f>
        <v>3.8417069166125001E-2</v>
      </c>
      <c r="AB282" s="10">
        <f>3/24000000*OO[[#This Row],[84 (29JUN1985 09:00:00)-Water Temperature (C)]]*OO[[#This Row],[26]]</f>
        <v>2.0240136868792499E-2</v>
      </c>
      <c r="AC282" s="10">
        <f>3/24000000*OO[[#This Row],[85 (29JUN1985 12:00:00)-Water Temperature (C)]]*OO[[#This Row],[27]]</f>
        <v>7.4882007513300004E-3</v>
      </c>
      <c r="AD282" s="10">
        <f>3/24000000*OO[[#This Row],[86 (29JUN1985 15:00:00)-Water Temperature (C)]]*OO[[#This Row],[28]]</f>
        <v>2.0595838030380001E-3</v>
      </c>
      <c r="AE282" s="10">
        <f>3/24000000*OO[[#This Row],[88 (29JUN1985 21:00:00)-Water Temperature (C)]]*OO[[#This Row],[30]]</f>
        <v>1.0482519979845E-4</v>
      </c>
      <c r="AF282" s="10">
        <f>3/24000000*OO[[#This Row],[88 (29JUN1985 21:00:00)-Water Temperature (C)]]*OO[[#This Row],[30]]</f>
        <v>1.0482519979845E-4</v>
      </c>
      <c r="AG282" s="10">
        <f>3/24000000*OO[[#This Row],[89 (30JUN1985 00:00:00)-Water Temperature (C)]]*OO[[#This Row],[31]]</f>
        <v>4.0643068314674999E-5</v>
      </c>
      <c r="AH282" s="10">
        <f>3/24000000*OO[[#This Row],[90 (30JUN1985 03:00:00)-Water Temperature (C)]]*OO[[#This Row],[32]]</f>
        <v>2.9004339504437501E-5</v>
      </c>
      <c r="AI282" s="10">
        <f>3/24000000*OO[[#This Row],[91 (30JUN1985 06:00:00)-Water Temperature (C)]]*OO[[#This Row],[33]]</f>
        <v>2.5917987289562502E-5</v>
      </c>
      <c r="AJ282" s="10">
        <f>3/24000000*OO[[#This Row],[92 (30JUN1985 09:00:00)-Water Temperature (C)]]*OO[[#This Row],[34]]</f>
        <v>2.5140720850000001E-5</v>
      </c>
      <c r="AK282" s="10">
        <f>3/24000000*OO[[#This Row],[93 (30JUN1985 12:00:00)-Water Temperature (C)]]*OO[[#This Row],[35]]</f>
        <v>2.4586531342562496E-5</v>
      </c>
      <c r="AL282" s="10">
        <f>3/24000000*OO[[#This Row],[94 (30JUN1985 15:00:00)-Water Temperature (C)]]*OO[[#This Row],[36]]</f>
        <v>2.3812204263471248E-5</v>
      </c>
      <c r="AM282" s="10">
        <f>3/24000000*OO[[#This Row],[95 (30JUN1985 18:00:00)-Water Temperature (C)]]*OO[[#This Row],[37]]</f>
        <v>2.2897500380024997E-5</v>
      </c>
      <c r="AN282" s="10">
        <f>3/24000000*OO[[#This Row],[96 (30JUN1985 21:00:00)-Water Temperature (C)]]*OO[[#This Row],[38]]</f>
        <v>2.1451478285375001E-5</v>
      </c>
      <c r="AO282" s="10">
        <f>3/24000000*OO[[#This Row],[97 (01JUL1985 00:00:00)-Water Temperature (C)]]*OO[[#This Row],[39]]</f>
        <v>1.963300992609375E-5</v>
      </c>
      <c r="AP282" s="10">
        <f>3/24000000*OO[[#This Row],[98 (01JUL1985 03:00:00)-Water Temperature (C)]]*OO[[#This Row],[40]]</f>
        <v>1.8303191101087497E-5</v>
      </c>
      <c r="AQ282" s="10">
        <f>3/24000000*OO[[#This Row],[99 (01JUL1985 06:00:00)-Water Temperature (C)]]*OO[[#This Row],[41]]</f>
        <v>1.7840661331679999E-5</v>
      </c>
      <c r="AR282" s="10">
        <f>3/24000000*OO[[#This Row],[100 (01JUL1985 09:00:00)-Water Temperature (C)]]*OO[[#This Row],[42]]</f>
        <v>1.86152056050075E-5</v>
      </c>
      <c r="AS282" s="10">
        <f>3/24000000*OO[[#This Row],[101 (01JUL1985 12:00:00)-Water Temperature (C)]]*OO[[#This Row],[43]]</f>
        <v>1.983896402856875E-5</v>
      </c>
      <c r="AT282" s="10">
        <f>3/24000000*OO[[#This Row],[102 (01JUL1985 15:00:00)-Water Temperature (C)]]*OO[[#This Row],[44]]</f>
        <v>2.07648616606875E-5</v>
      </c>
      <c r="AU282" s="10">
        <f>3/24000000*OO[[#This Row],[103 (01JUL1985 18:00:00)-Water Temperature (C)]]*OO[[#This Row],[45]]</f>
        <v>2.112158596542875E-5</v>
      </c>
      <c r="AV282" s="10">
        <f>3/24000000*OO[[#This Row],[104 (01JUL1985 21:00:00)-Water Temperature (C)]]*OO[[#This Row],[46]]</f>
        <v>2.0466659354748748E-5</v>
      </c>
      <c r="AW282" s="10">
        <f>3/24000000*OO[[#This Row],[105 (02JUL1985 00:00:00)-Water Temperature (C)]]*OO[[#This Row],[47]]</f>
        <v>1.9048875296962495E-5</v>
      </c>
      <c r="AX282" s="10">
        <f>3/24000000*OO[[#This Row],[106 (02JUL1985 03:00:00)-Water Temperature (C)]]*OO[[#This Row],[48]]</f>
        <v>1.7421319712247499E-5</v>
      </c>
      <c r="AY282" s="10">
        <f>3/24000000*OO[[#This Row],[107 (02JUL1985 06:00:00)-Water Temperature (C)]]*OO[[#This Row],[49]]</f>
        <v>1.5869440173440001E-5</v>
      </c>
      <c r="AZ282" s="10">
        <f>3/24000000*OO[[#This Row],[108 (02JUL1985 09:00:00)-Water Temperature (C)]]*OO[[#This Row],[50]]</f>
        <v>1.4552791928692503E-5</v>
      </c>
      <c r="BA282" s="10">
        <f>3/24000000*OO[[#This Row],[109 (02JUL1985 12:00:00)-Water Temperature (C)]]*OO[[#This Row],[51]]</f>
        <v>1.3670240027197501E-5</v>
      </c>
      <c r="BB282" s="10">
        <f>3/24000000*OO[[#This Row],[110 (02JUL1985 15:00:00)-Water Temperature (C)]]*OO[[#This Row],[52]]</f>
        <v>1.2846850758309999E-5</v>
      </c>
      <c r="BC282" s="10">
        <f>3/24000000*OO[[#This Row],[111 (02JUL1985 18:00:00)-Water Temperature (C)]]*OO[[#This Row],[53]]</f>
        <v>1.2037327383881249E-5</v>
      </c>
      <c r="BD282" s="10">
        <f>3/24000000*OO[[#This Row],[112 (02JUL1985 21:00:00)-Water Temperature (C)]]*OO[[#This Row],[54]]</f>
        <v>1.1089308958942499E-5</v>
      </c>
      <c r="BE282" s="10">
        <f>3/24000000*OO[[#This Row],[113 (03JUL1985 00:00:00)-Water Temperature (C)]]*OO[[#This Row],[55]]</f>
        <v>1.0118540646881248E-5</v>
      </c>
      <c r="BF282" s="10">
        <f>3/24000000*OO[[#This Row],[114 (03JUL1985 03:00:00)-Water Temperature (C)]]*OO[[#This Row],[56]]</f>
        <v>9.147854590819999E-6</v>
      </c>
      <c r="BG282" s="10">
        <f>3/24000000*OO[[#This Row],[115 (03JUL1985 06:00:00)-Water Temperature (C)]]*OO[[#This Row],[57]]</f>
        <v>8.2032103168749988E-6</v>
      </c>
      <c r="BH282" s="10">
        <f>3/24000000*OO[[#This Row],[116 (03JUL1985 09:00:00)-Water Temperature (C)]]*OO[[#This Row],[58]]</f>
        <v>7.3997414884224994E-6</v>
      </c>
      <c r="BI282" s="10">
        <f>3/24000000*OO[[#This Row],[117 (03JUL1985 12:00:00)-Water Temperature (C)]]*OO[[#This Row],[59]]</f>
        <v>6.8270245483537495E-6</v>
      </c>
      <c r="BJ282" s="10">
        <f>3/24000000*OO[[#This Row],[118 (03JUL1985 15:00:00)-Water Temperature (C)]]*OO[[#This Row],[60]]</f>
        <v>6.3737847045337496E-6</v>
      </c>
      <c r="BK282" s="10">
        <f>3/24000000*OO[[#This Row],[119 (03JUL1985 18:00:00)-Water Temperature (C)]]*OO[[#This Row],[61]]</f>
        <v>6.0138576730049986E-6</v>
      </c>
      <c r="BL282" s="10">
        <f>3/24000000*OO[[#This Row],[120 (03JUL1985 21:00:00)-Water Temperature (C)]]*OO[[#This Row],[62]]</f>
        <v>5.5675391620224998E-6</v>
      </c>
      <c r="BM282" s="10">
        <f>3/24000000*OO[[#This Row],[121 (04JUL1985 00:00:00)-Water Temperature (C)]]*OO[[#This Row],[63]]</f>
        <v>5.0796521806099997E-6</v>
      </c>
      <c r="BN282" s="10">
        <f>3/24000000*OO[[#This Row],[122 (04JUL1985 03:00:00)-Water Temperature (C)]]*OO[[#This Row],[64]]</f>
        <v>4.5991663789299996E-6</v>
      </c>
      <c r="BO282" s="10">
        <f>3/24000000*OO[[#This Row],[123 (04JUL1985 06:00:00)-Water Temperature (C)]]*OO[[#This Row],[65]]</f>
        <v>4.1276395759999997E-6</v>
      </c>
      <c r="BP282" s="10">
        <f>3/24000000*OO[[#This Row],[124 (04JUL1985 09:00:00)-Water Temperature (C)]]*OO[[#This Row],[66]]</f>
        <v>3.7570890227137491E-6</v>
      </c>
      <c r="BQ282" s="10">
        <f>3/24000000*OO[[#This Row],[125 (04JUL1985 12:00:00)-Water Temperature (C)]]*OO[[#This Row],[67]]</f>
        <v>3.4151646820499994E-6</v>
      </c>
      <c r="BR282" s="10">
        <f>3/24000000*OO[[#This Row],[126 (04JUL1985 15:00:00)-Water Temperature (C)]]*OO[[#This Row],[68]]</f>
        <v>3.0732273036849999E-6</v>
      </c>
      <c r="BS282" s="10">
        <f>3/24000000*OO[[#This Row],[127 (04JUL1985 18:00:00)-Water Temperature (C)]]*OO[[#This Row],[69]]</f>
        <v>2.7691654743674997E-6</v>
      </c>
      <c r="BT282" s="10">
        <f>3/24000000*OO[[#This Row],[128 (04JUL1985 21:00:00)-Water Temperature (C)]]*OO[[#This Row],[70]]</f>
        <v>2.4459126402239998E-6</v>
      </c>
      <c r="BU282" s="10">
        <f>3/24000000*OO[[#This Row],[129 (05JUL1985 00:00:00)-Water Temperature (C)]]*OO[[#This Row],[71]]</f>
        <v>2.077613097385875E-6</v>
      </c>
      <c r="BV282" s="10">
        <f>3/24000000*OO[[#This Row],[130 (05JUL1985 03:00:00)-Water Temperature (C)]]*OO[[#This Row],[72]]</f>
        <v>1.7204630751964999E-6</v>
      </c>
      <c r="BW282" s="10">
        <f>3/24000000*OO[[#This Row],[131 (05JUL1985 06:00:00)-Water Temperature (C)]]*OO[[#This Row],[73]]</f>
        <v>1.4032103586028749E-6</v>
      </c>
      <c r="BX282" s="10">
        <f>3/24000000*OO[[#This Row],[132 (05JUL1985 09:00:00)-Water Temperature (C)]]*OO[[#This Row],[74]]</f>
        <v>1.16734964596425E-6</v>
      </c>
      <c r="BY282" s="10">
        <f>3/24000000*OO[[#This Row],[133 (05JUL1985 12:00:00)-Water Temperature (C)]]*OO[[#This Row],[75]]</f>
        <v>9.8406716986912489E-7</v>
      </c>
      <c r="BZ282" s="10">
        <f>3/24000000*OO[[#This Row],[134 (05JUL1985 15:00:00)-Water Temperature (C)]]*OO[[#This Row],[76]]</f>
        <v>8.45909476506E-7</v>
      </c>
      <c r="CA282" s="10">
        <f>3/24000000*OO[[#This Row],[135 (05JUL1985 18:00:00)-Water Temperature (C)]]*OO[[#This Row],[77]]</f>
        <v>7.4335083050300002E-7</v>
      </c>
      <c r="CB282" s="10">
        <f>3/24000000*OO[[#This Row],[136 (05JUL1985 21:00:00)-Water Temperature (C)]]*OO[[#This Row],[78]]</f>
        <v>6.5429860542449993E-7</v>
      </c>
      <c r="CC282" s="10">
        <f>3/24000000*OO[[#This Row],[137 (06JUL1985 00:00:00)-Water Temperature (C)]]*OO[[#This Row],[79]]</f>
        <v>5.7546544565124991E-7</v>
      </c>
      <c r="CD282" s="10">
        <f>3/24000000*OO[[#This Row],[138 (06JUL1985 03:00:00)-Water Temperature (C)]]*OO[[#This Row],[80]]</f>
        <v>5.1167088040437495E-7</v>
      </c>
      <c r="CE282" s="10">
        <f>3/24000000*OO[[#This Row],[139 (06JUL1985 06:00:00)-Water Temperature (C)]]*OO[[#This Row],[81]]</f>
        <v>4.6100281446949999E-7</v>
      </c>
      <c r="CF282" s="10">
        <f>3/24000000*OO[[#This Row],[140 (06JUL1985 09:00:00)-Water Temperature (C)]]*OO[[#This Row],[82]]</f>
        <v>4.3143061593975002E-7</v>
      </c>
      <c r="CG282" s="10">
        <f>3/24000000*OO[[#This Row],[141 (06JUL1985 12:00:00)-Water Temperature (C)]]*OO[[#This Row],[83]]</f>
        <v>4.10457908475E-7</v>
      </c>
      <c r="CH282" s="10">
        <f>3/24000000*OO[[#This Row],[142 (06JUL1985 15:00:00)-Water Temperature (C)]]*OO[[#This Row],[84]]</f>
        <v>3.9453603906712505E-7</v>
      </c>
      <c r="CI282" s="10">
        <f>3/24000000*OO[[#This Row],[143 (06JUL1985 18:00:00)-Water Temperature (C)]]*OO[[#This Row],[85]]</f>
        <v>3.8024395336087501E-7</v>
      </c>
      <c r="CJ282" s="10">
        <f>3/24000000*OO[[#This Row],[144 (06JUL1985 21:00:00)-Water Temperature (C)]]*OO[[#This Row],[86]]</f>
        <v>3.6140668776712498E-7</v>
      </c>
      <c r="CK282" s="10">
        <f>3/24000000*OO[[#This Row],[145 (07JUL1985 00:00:00)-Water Temperature (C)]]*OO[[#This Row],[87]]</f>
        <v>3.3848023399362496E-7</v>
      </c>
      <c r="CL282" s="10">
        <f>3/24000000*OO[[#This Row],[146 (07JUL1985 03:00:00)-Water Temperature (C)]]*OO[[#This Row],[88]]</f>
        <v>3.1699303609187495E-7</v>
      </c>
      <c r="CM282" s="10">
        <f>3/24000000*OO[[#This Row],[147 (07JUL1985 06:00:00)-Water Temperature (C)]]*OO[[#This Row],[89]]</f>
        <v>2.9825192003749999E-7</v>
      </c>
      <c r="CN282" s="10">
        <f>3/24000000*OO[[#This Row],[148 (07JUL1985 09:00:00)-Water Temperature (C)]]*OO[[#This Row],[90]]</f>
        <v>2.8738921360699994E-7</v>
      </c>
      <c r="CO282" s="10">
        <f>3/24000000*OO[[#This Row],[149 (07JUL1985 12:00:00)-Water Temperature (C)]]*OO[[#This Row],[91]]</f>
        <v>2.7351309019062498E-7</v>
      </c>
      <c r="CP282" s="10">
        <f>3/24000000*OO[[#This Row],[150 (07JUL1985 15:00:00)-Water Temperature (C)]]*OO[[#This Row],[92]]</f>
        <v>2.6620795740299996E-7</v>
      </c>
      <c r="CQ282" s="10">
        <f>3/24000000*OO[[#This Row],[151 (07JUL1985 18:00:00)-Water Temperature (C)]]*OO[[#This Row],[93]]</f>
        <v>2.6094143741750003E-7</v>
      </c>
      <c r="CR282" s="10">
        <f>3/24000000*OO[[#This Row],[152 (07JUL1985 21:00:00)-Water Temperature (C)]]*OO[[#This Row],[94]]</f>
        <v>2.5387300832626247E-7</v>
      </c>
      <c r="CS282" s="10">
        <f>3/24000000*OO[[#This Row],[153 (08JUL1985 00:00:00)-Water Temperature (C)]]*OO[[#This Row],[95]]</f>
        <v>2.4473995500498749E-7</v>
      </c>
      <c r="CT282" s="10">
        <f>3/24000000*OO[[#This Row],[154 (08JUL1985 03:00:00)-Water Temperature (C)]]*OO[[#This Row],[96]]</f>
        <v>2.3536969011587496E-7</v>
      </c>
      <c r="CU282" s="10">
        <f>3/24000000*OO[[#This Row],[155 (08JUL1985 06:00:00)-Water Temperature (C)]]*OO[[#This Row],[97]]</f>
        <v>2.2744355592741249E-7</v>
      </c>
      <c r="CV282" s="10">
        <f>3/24000000*OO[[#This Row],[156 (08JUL1985 09:00:00)-Water Temperature (C)]]*OO[[#This Row],[98]]</f>
        <v>2.2590933827504999E-7</v>
      </c>
      <c r="CW282" s="10">
        <f>3/24000000*OO[[#This Row],[157 (08JUL1985 12:00:00)-Water Temperature (C)]]*OO[[#This Row],[99]]</f>
        <v>2.2633682331461251E-7</v>
      </c>
    </row>
    <row r="283" spans="1:101" x14ac:dyDescent="0.35">
      <c r="A283" t="s">
        <v>289</v>
      </c>
      <c r="B283">
        <v>803.81849999999997</v>
      </c>
      <c r="C283" s="10">
        <f>3/24*OO[[#This Row],[59 (26JUN1985 06:00:00)-Water Temperature (C)]]*OO[[#This Row],[1]]/SUM(OO[1])</f>
        <v>0</v>
      </c>
      <c r="D283" s="10">
        <f>3/24*OO[[#This Row],[60 (26JUN1985 09:00:00)-Water Temperature (C)]]*OO[[#This Row],[2]]/SUM(OO[2])</f>
        <v>0</v>
      </c>
      <c r="E283" s="10">
        <f>3/24*OO[[#This Row],[61 (26JUN1985 12:00:00)-Water Temperature (C)]]*OO[[#This Row],[3]]/SUM(OO[3])</f>
        <v>0</v>
      </c>
      <c r="F283" s="10">
        <f>3/24*OO[[#This Row],[62 (26JUN1985 15:00:00)-Water Temperature (C)]]*OO[[#This Row],[4]]/SUM(OO[4])</f>
        <v>0</v>
      </c>
      <c r="G283" s="10">
        <f>3/24*OO[[#This Row],[63 (26JUN1985 18:00:00)-Water Temperature (C)]]*OO[[#This Row],[5]]/SUM(OO[5])</f>
        <v>0</v>
      </c>
      <c r="H283" s="10">
        <f>3/24*OO[[#This Row],[64 (26JUN1985 21:00:00)-Water Temperature (C)]]*OO[[#This Row],[6]]/SUM(OO[6])</f>
        <v>0</v>
      </c>
      <c r="I283" s="10">
        <f>3/24*OO[[#This Row],[65 (27JUN1985 00:00:00)-Water Temperature (C)]]*OO[[#This Row],[7]]/SUM(OO[7])</f>
        <v>0</v>
      </c>
      <c r="J283" s="10">
        <f>3/24*OO[[#This Row],[66 (27JUN1985 03:00:00)-Water Temperature (C)]]*OO[[#This Row],[8]]/SUM(OO[8])</f>
        <v>0</v>
      </c>
      <c r="K283" s="10">
        <f>3/24*OO[[#This Row],[67 (27JUN1985 06:00:00)-Water Temperature (C)]]*OO[[#This Row],[9]]/SUM(OO[9])</f>
        <v>0</v>
      </c>
      <c r="L283" s="10">
        <f>3/24*OO[[#This Row],[68 (27JUN1985 09:00:00)-Water Temperature (C)]]*OO[[#This Row],[10]]/SUM(OO[10])</f>
        <v>0</v>
      </c>
      <c r="M283" s="10">
        <f>3/24*OO[[#This Row],[69 (27JUN1985 12:00:00)-Water Temperature (C)]]*OO[[#This Row],[11]]/SUM(OO[11])</f>
        <v>0</v>
      </c>
      <c r="N283" s="10">
        <f>3/24*OO[[#This Row],[70 (27JUN1985 15:00:00)-Water Temperature (C)]]*OO[[#This Row],[12]]/SUM(OO[12])</f>
        <v>0</v>
      </c>
      <c r="O283" s="10">
        <f>3/24*OO[[#This Row],[71 (27JUN1985 18:00:00)-Water Temperature (C)]]*OO[[#This Row],[13]]/SUM(OO[13])</f>
        <v>0</v>
      </c>
      <c r="P283" s="10">
        <f>3/24*OO[[#This Row],[72 (27JUN1985 21:00:00)-Water Temperature (C)]]*OO[[#This Row],[14]]/SUM(OO[14])</f>
        <v>6.3468874364110272E-29</v>
      </c>
      <c r="Q283" s="10">
        <f>3/24*OO[[#This Row],[73 (28JUN1985 00:00:00)-Water Temperature (C)]]*OO[[#This Row],[15]]/SUM(OO[15])</f>
        <v>2.469575265066003E-21</v>
      </c>
      <c r="R283" s="10">
        <f>3/24*OO[[#This Row],[74 (28JUN1985 03:00:00)-Water Temperature (C)]]*OO[[#This Row],[16]]/SUM(OO[16])</f>
        <v>1.9013207032364442E-13</v>
      </c>
      <c r="S283" s="10">
        <f>3/24*OO[[#This Row],[75 (28JUN1985 06:00:00)-Water Temperature (C)]]*OO[[#This Row],[17]]/SUM(OO[17])</f>
        <v>9.780940186573469E-10</v>
      </c>
      <c r="T283" s="10">
        <f>3/24*OO[[#This Row],[76 (28JUN1985 09:00:00)-Water Temperature (C)]]*OO[[#This Row],[18]]/SUM(OO[18])</f>
        <v>3.4491411971019895E-7</v>
      </c>
      <c r="U283" s="10">
        <f>3/24*OO[[#This Row],[77 (28JUN1985 12:00:00)-Water Temperature (C)]]*OO[[#This Row],[19]]/SUM(OO[19])</f>
        <v>2.5453881881058124E-5</v>
      </c>
      <c r="V283" s="10">
        <f>3/24000000*OO[[#This Row],[78 (28JUN1985 15:00:00)-Water Temperature (C)]]*OO[[#This Row],[20]]</f>
        <v>5.89194998981875E-4</v>
      </c>
      <c r="W283" s="10">
        <f>3/24000000*OO[[#This Row],[79 (28JUN1985 18:00:00)-Water Temperature (C)]]*OO[[#This Row],[21]]</f>
        <v>5.332382869005E-3</v>
      </c>
      <c r="X283" s="10">
        <f>3/24000000*OO[[#This Row],[80 (28JUN1985 21:00:00)-Water Temperature (C)]]*OO[[#This Row],[22]]</f>
        <v>2.2239599703446248E-2</v>
      </c>
      <c r="Y283" s="10">
        <f>3/24000000*OO[[#This Row],[81 (29JUN1985 00:00:00)-Water Temperature (C)]]*OO[[#This Row],[23]]</f>
        <v>4.8712502074499994E-2</v>
      </c>
      <c r="Z283" s="10">
        <f>3/24000000*OO[[#This Row],[82 (29JUN1985 03:00:00)-Water Temperature (C)]]*OO[[#This Row],[24]]</f>
        <v>6.2013037746224992E-2</v>
      </c>
      <c r="AA283" s="10">
        <f>3/24000000*OO[[#This Row],[83 (29JUN1985 06:00:00)-Water Temperature (C)]]*OO[[#This Row],[25]]</f>
        <v>4.9754942518225001E-2</v>
      </c>
      <c r="AB283" s="10">
        <f>3/24000000*OO[[#This Row],[84 (29JUN1985 09:00:00)-Water Temperature (C)]]*OO[[#This Row],[26]]</f>
        <v>2.7245622643112501E-2</v>
      </c>
      <c r="AC283" s="10">
        <f>3/24000000*OO[[#This Row],[85 (29JUN1985 12:00:00)-Water Temperature (C)]]*OO[[#This Row],[27]]</f>
        <v>1.04327935902625E-2</v>
      </c>
      <c r="AD283" s="10">
        <f>3/24000000*OO[[#This Row],[86 (29JUN1985 15:00:00)-Water Temperature (C)]]*OO[[#This Row],[28]]</f>
        <v>2.9566783756024995E-3</v>
      </c>
      <c r="AE283" s="10">
        <f>3/24000000*OO[[#This Row],[88 (29JUN1985 21:00:00)-Water Temperature (C)]]*OO[[#This Row],[30]]</f>
        <v>1.4952282467422495E-4</v>
      </c>
      <c r="AF283" s="10">
        <f>3/24000000*OO[[#This Row],[88 (29JUN1985 21:00:00)-Water Temperature (C)]]*OO[[#This Row],[30]]</f>
        <v>1.4952282467422495E-4</v>
      </c>
      <c r="AG283" s="10">
        <f>3/24000000*OO[[#This Row],[89 (30JUN1985 00:00:00)-Water Temperature (C)]]*OO[[#This Row],[31]]</f>
        <v>5.3627703071600003E-5</v>
      </c>
      <c r="AH283" s="10">
        <f>3/24000000*OO[[#This Row],[90 (30JUN1985 03:00:00)-Water Temperature (C)]]*OO[[#This Row],[32]]</f>
        <v>3.6532829351024998E-5</v>
      </c>
      <c r="AI283" s="10">
        <f>3/24000000*OO[[#This Row],[91 (30JUN1985 06:00:00)-Water Temperature (C)]]*OO[[#This Row],[33]]</f>
        <v>3.2279761109924997E-5</v>
      </c>
      <c r="AJ283" s="10">
        <f>3/24000000*OO[[#This Row],[92 (30JUN1985 09:00:00)-Water Temperature (C)]]*OO[[#This Row],[34]]</f>
        <v>3.1213843782599998E-5</v>
      </c>
      <c r="AK283" s="10">
        <f>3/24000000*OO[[#This Row],[93 (30JUN1985 12:00:00)-Water Temperature (C)]]*OO[[#This Row],[35]]</f>
        <v>3.0485828616562498E-5</v>
      </c>
      <c r="AL283" s="10">
        <f>3/24000000*OO[[#This Row],[94 (30JUN1985 15:00:00)-Water Temperature (C)]]*OO[[#This Row],[36]]</f>
        <v>2.9535597363499996E-5</v>
      </c>
      <c r="AM283" s="10">
        <f>3/24000000*OO[[#This Row],[95 (30JUN1985 18:00:00)-Water Temperature (C)]]*OO[[#This Row],[37]]</f>
        <v>2.8383353339999999E-5</v>
      </c>
      <c r="AN283" s="10">
        <f>3/24000000*OO[[#This Row],[96 (30JUN1985 21:00:00)-Water Temperature (C)]]*OO[[#This Row],[38]]</f>
        <v>2.65623397077375E-5</v>
      </c>
      <c r="AO283" s="10">
        <f>3/24000000*OO[[#This Row],[97 (01JUL1985 00:00:00)-Water Temperature (C)]]*OO[[#This Row],[39]]</f>
        <v>2.4284114066700001E-5</v>
      </c>
      <c r="AP283" s="10">
        <f>3/24000000*OO[[#This Row],[98 (01JUL1985 03:00:00)-Water Temperature (C)]]*OO[[#This Row],[40]]</f>
        <v>2.2553008573974998E-5</v>
      </c>
      <c r="AQ283" s="10">
        <f>3/24000000*OO[[#This Row],[99 (01JUL1985 06:00:00)-Water Temperature (C)]]*OO[[#This Row],[41]]</f>
        <v>2.1881967393494995E-5</v>
      </c>
      <c r="AR283" s="10">
        <f>3/24000000*OO[[#This Row],[100 (01JUL1985 09:00:00)-Water Temperature (C)]]*OO[[#This Row],[42]]</f>
        <v>2.27432228264375E-5</v>
      </c>
      <c r="AS283" s="10">
        <f>3/24000000*OO[[#This Row],[101 (01JUL1985 12:00:00)-Water Temperature (C)]]*OO[[#This Row],[43]]</f>
        <v>2.4212078675175002E-5</v>
      </c>
      <c r="AT283" s="10">
        <f>3/24000000*OO[[#This Row],[102 (01JUL1985 15:00:00)-Water Temperature (C)]]*OO[[#This Row],[44]]</f>
        <v>2.5369920962000001E-5</v>
      </c>
      <c r="AU283" s="10">
        <f>3/24000000*OO[[#This Row],[103 (01JUL1985 18:00:00)-Water Temperature (C)]]*OO[[#This Row],[45]]</f>
        <v>2.5850904112249996E-5</v>
      </c>
      <c r="AV283" s="10">
        <f>3/24000000*OO[[#This Row],[104 (01JUL1985 21:00:00)-Water Temperature (C)]]*OO[[#This Row],[46]]</f>
        <v>2.5084373896747502E-5</v>
      </c>
      <c r="AW283" s="10">
        <f>3/24000000*OO[[#This Row],[105 (02JUL1985 00:00:00)-Water Temperature (C)]]*OO[[#This Row],[47]]</f>
        <v>2.3381021759679997E-5</v>
      </c>
      <c r="AX283" s="10">
        <f>3/24000000*OO[[#This Row],[106 (02JUL1985 03:00:00)-Water Temperature (C)]]*OO[[#This Row],[48]]</f>
        <v>2.1398309834006247E-5</v>
      </c>
      <c r="AY283" s="10">
        <f>3/24000000*OO[[#This Row],[107 (02JUL1985 06:00:00)-Water Temperature (C)]]*OO[[#This Row],[49]]</f>
        <v>1.9501134471796249E-5</v>
      </c>
      <c r="AZ283" s="10">
        <f>3/24000000*OO[[#This Row],[108 (02JUL1985 09:00:00)-Water Temperature (C)]]*OO[[#This Row],[50]]</f>
        <v>1.7882051381727499E-5</v>
      </c>
      <c r="BA283" s="10">
        <f>3/24000000*OO[[#This Row],[109 (02JUL1985 12:00:00)-Water Temperature (C)]]*OO[[#This Row],[51]]</f>
        <v>1.678588717365E-5</v>
      </c>
      <c r="BB283" s="10">
        <f>3/24000000*OO[[#This Row],[110 (02JUL1985 15:00:00)-Water Temperature (C)]]*OO[[#This Row],[52]]</f>
        <v>1.5763343451342498E-5</v>
      </c>
      <c r="BC283" s="10">
        <f>3/24000000*OO[[#This Row],[111 (02JUL1985 18:00:00)-Water Temperature (C)]]*OO[[#This Row],[53]]</f>
        <v>1.475843042422125E-5</v>
      </c>
      <c r="BD283" s="10">
        <f>3/24000000*OO[[#This Row],[112 (02JUL1985 21:00:00)-Water Temperature (C)]]*OO[[#This Row],[54]]</f>
        <v>1.3600525335834997E-5</v>
      </c>
      <c r="BE283" s="10">
        <f>3/24000000*OO[[#This Row],[113 (03JUL1985 00:00:00)-Water Temperature (C)]]*OO[[#This Row],[55]]</f>
        <v>1.24132933759725E-5</v>
      </c>
      <c r="BF283" s="10">
        <f>3/24000000*OO[[#This Row],[114 (03JUL1985 03:00:00)-Water Temperature (C)]]*OO[[#This Row],[56]]</f>
        <v>1.1222470617412498E-5</v>
      </c>
      <c r="BG283" s="10">
        <f>3/24000000*OO[[#This Row],[115 (03JUL1985 06:00:00)-Water Temperature (C)]]*OO[[#This Row],[57]]</f>
        <v>1.0062534632437498E-5</v>
      </c>
      <c r="BH283" s="10">
        <f>3/24000000*OO[[#This Row],[116 (03JUL1985 09:00:00)-Water Temperature (C)]]*OO[[#This Row],[58]]</f>
        <v>9.0805301547187494E-6</v>
      </c>
      <c r="BI283" s="10">
        <f>3/24000000*OO[[#This Row],[117 (03JUL1985 12:00:00)-Water Temperature (C)]]*OO[[#This Row],[59]]</f>
        <v>8.3803796134499997E-6</v>
      </c>
      <c r="BJ283" s="10">
        <f>3/24000000*OO[[#This Row],[118 (03JUL1985 15:00:00)-Water Temperature (C)]]*OO[[#This Row],[60]]</f>
        <v>7.8190961891800011E-6</v>
      </c>
      <c r="BK283" s="10">
        <f>3/24000000*OO[[#This Row],[119 (03JUL1985 18:00:00)-Water Temperature (C)]]*OO[[#This Row],[61]]</f>
        <v>7.3758200004074994E-6</v>
      </c>
      <c r="BL283" s="10">
        <f>3/24000000*OO[[#This Row],[120 (03JUL1985 21:00:00)-Water Temperature (C)]]*OO[[#This Row],[62]]</f>
        <v>6.829400066700001E-6</v>
      </c>
      <c r="BM283" s="10">
        <f>3/24000000*OO[[#This Row],[121 (04JUL1985 00:00:00)-Water Temperature (C)]]*OO[[#This Row],[63]]</f>
        <v>6.2405307012887494E-6</v>
      </c>
      <c r="BN283" s="10">
        <f>3/24000000*OO[[#This Row],[122 (04JUL1985 03:00:00)-Water Temperature (C)]]*OO[[#This Row],[64]]</f>
        <v>5.6594094221500003E-6</v>
      </c>
      <c r="BO283" s="10">
        <f>3/24000000*OO[[#This Row],[123 (04JUL1985 06:00:00)-Water Temperature (C)]]*OO[[#This Row],[65]]</f>
        <v>5.0892168840024998E-6</v>
      </c>
      <c r="BP283" s="10">
        <f>3/24000000*OO[[#This Row],[124 (04JUL1985 09:00:00)-Water Temperature (C)]]*OO[[#This Row],[66]]</f>
        <v>4.6421058740025004E-6</v>
      </c>
      <c r="BQ283" s="10">
        <f>3/24000000*OO[[#This Row],[125 (04JUL1985 12:00:00)-Water Temperature (C)]]*OO[[#This Row],[67]]</f>
        <v>4.2227864129749992E-6</v>
      </c>
      <c r="BR283" s="10">
        <f>3/24000000*OO[[#This Row],[126 (04JUL1985 15:00:00)-Water Temperature (C)]]*OO[[#This Row],[68]]</f>
        <v>3.8047020699625004E-6</v>
      </c>
      <c r="BS283" s="10">
        <f>3/24000000*OO[[#This Row],[127 (04JUL1985 18:00:00)-Water Temperature (C)]]*OO[[#This Row],[69]]</f>
        <v>3.4317389599762496E-6</v>
      </c>
      <c r="BT283" s="10">
        <f>3/24000000*OO[[#This Row],[128 (04JUL1985 21:00:00)-Water Temperature (C)]]*OO[[#This Row],[70]]</f>
        <v>3.0328486056487498E-6</v>
      </c>
      <c r="BU283" s="10">
        <f>3/24000000*OO[[#This Row],[129 (05JUL1985 00:00:00)-Water Temperature (C)]]*OO[[#This Row],[71]]</f>
        <v>2.5829949460425001E-6</v>
      </c>
      <c r="BV283" s="10">
        <f>3/24000000*OO[[#This Row],[130 (05JUL1985 03:00:00)-Water Temperature (C)]]*OO[[#This Row],[72]]</f>
        <v>2.145507268875E-6</v>
      </c>
      <c r="BW283" s="10">
        <f>3/24000000*OO[[#This Row],[131 (05JUL1985 06:00:00)-Water Temperature (C)]]*OO[[#This Row],[73]]</f>
        <v>1.7549572491044999E-6</v>
      </c>
      <c r="BX283" s="10">
        <f>3/24000000*OO[[#This Row],[132 (05JUL1985 09:00:00)-Water Temperature (C)]]*OO[[#This Row],[74]]</f>
        <v>1.4626535162479997E-6</v>
      </c>
      <c r="BY283" s="10">
        <f>3/24000000*OO[[#This Row],[133 (05JUL1985 12:00:00)-Water Temperature (C)]]*OO[[#This Row],[75]]</f>
        <v>1.2316863025950001E-6</v>
      </c>
      <c r="BZ283" s="10">
        <f>3/24000000*OO[[#This Row],[134 (05JUL1985 15:00:00)-Water Temperature (C)]]*OO[[#This Row],[76]]</f>
        <v>1.0558829072449999E-6</v>
      </c>
      <c r="CA283" s="10">
        <f>3/24000000*OO[[#This Row],[135 (05JUL1985 18:00:00)-Water Temperature (C)]]*OO[[#This Row],[77]]</f>
        <v>9.2421078223949996E-7</v>
      </c>
      <c r="CB283" s="10">
        <f>3/24000000*OO[[#This Row],[136 (05JUL1985 21:00:00)-Water Temperature (C)]]*OO[[#This Row],[78]]</f>
        <v>8.1019863242587504E-7</v>
      </c>
      <c r="CC283" s="10">
        <f>3/24000000*OO[[#This Row],[137 (06JUL1985 00:00:00)-Water Temperature (C)]]*OO[[#This Row],[79]]</f>
        <v>7.1116452394999999E-7</v>
      </c>
      <c r="CD283" s="10">
        <f>3/24000000*OO[[#This Row],[138 (06JUL1985 03:00:00)-Water Temperature (C)]]*OO[[#This Row],[80]]</f>
        <v>6.3151915328750006E-7</v>
      </c>
      <c r="CE283" s="10">
        <f>3/24000000*OO[[#This Row],[139 (06JUL1985 06:00:00)-Water Temperature (C)]]*OO[[#This Row],[81]]</f>
        <v>5.6885794030500001E-7</v>
      </c>
      <c r="CF283" s="10">
        <f>3/24000000*OO[[#This Row],[140 (06JUL1985 09:00:00)-Water Temperature (C)]]*OO[[#This Row],[82]]</f>
        <v>5.3235596384437507E-7</v>
      </c>
      <c r="CG283" s="10">
        <f>3/24000000*OO[[#This Row],[141 (06JUL1985 12:00:00)-Water Temperature (C)]]*OO[[#This Row],[83]]</f>
        <v>5.0593310392287491E-7</v>
      </c>
      <c r="CH283" s="10">
        <f>3/24000000*OO[[#This Row],[142 (06JUL1985 15:00:00)-Water Temperature (C)]]*OO[[#This Row],[84]]</f>
        <v>4.8569211308112505E-7</v>
      </c>
      <c r="CI283" s="10">
        <f>3/24000000*OO[[#This Row],[143 (06JUL1985 18:00:00)-Water Temperature (C)]]*OO[[#This Row],[85]]</f>
        <v>4.6728730667250003E-7</v>
      </c>
      <c r="CJ283" s="10">
        <f>3/24000000*OO[[#This Row],[144 (06JUL1985 21:00:00)-Water Temperature (C)]]*OO[[#This Row],[86]]</f>
        <v>4.4342683340049994E-7</v>
      </c>
      <c r="CK283" s="10">
        <f>3/24000000*OO[[#This Row],[145 (07JUL1985 00:00:00)-Water Temperature (C)]]*OO[[#This Row],[87]]</f>
        <v>4.1512174853674997E-7</v>
      </c>
      <c r="CL283" s="10">
        <f>3/24000000*OO[[#This Row],[146 (07JUL1985 03:00:00)-Water Temperature (C)]]*OO[[#This Row],[88]]</f>
        <v>3.8875161445750003E-7</v>
      </c>
      <c r="CM283" s="10">
        <f>3/24000000*OO[[#This Row],[147 (07JUL1985 06:00:00)-Water Temperature (C)]]*OO[[#This Row],[89]]</f>
        <v>3.6595575825299995E-7</v>
      </c>
      <c r="CN283" s="10">
        <f>3/24000000*OO[[#This Row],[148 (07JUL1985 09:00:00)-Water Temperature (C)]]*OO[[#This Row],[90]]</f>
        <v>3.5279418475737499E-7</v>
      </c>
      <c r="CO283" s="10">
        <f>3/24000000*OO[[#This Row],[149 (07JUL1985 12:00:00)-Water Temperature (C)]]*OO[[#This Row],[91]]</f>
        <v>3.3565530213187502E-7</v>
      </c>
      <c r="CP283" s="10">
        <f>3/24000000*OO[[#This Row],[150 (07JUL1985 15:00:00)-Water Temperature (C)]]*OO[[#This Row],[92]]</f>
        <v>3.2668368127850001E-7</v>
      </c>
      <c r="CQ283" s="10">
        <f>3/24000000*OO[[#This Row],[151 (07JUL1985 18:00:00)-Water Temperature (C)]]*OO[[#This Row],[93]]</f>
        <v>3.1959619231200001E-7</v>
      </c>
      <c r="CR283" s="10">
        <f>3/24000000*OO[[#This Row],[152 (07JUL1985 21:00:00)-Water Temperature (C)]]*OO[[#This Row],[94]]</f>
        <v>3.1052513356749999E-7</v>
      </c>
      <c r="CS283" s="10">
        <f>3/24000000*OO[[#This Row],[153 (08JUL1985 00:00:00)-Water Temperature (C)]]*OO[[#This Row],[95]]</f>
        <v>2.9918272735912503E-7</v>
      </c>
      <c r="CT283" s="10">
        <f>3/24000000*OO[[#This Row],[154 (08JUL1985 03:00:00)-Water Temperature (C)]]*OO[[#This Row],[96]]</f>
        <v>2.8774450597987502E-7</v>
      </c>
      <c r="CU283" s="10">
        <f>3/24000000*OO[[#This Row],[155 (08JUL1985 06:00:00)-Water Temperature (C)]]*OO[[#This Row],[97]]</f>
        <v>2.7835790653125E-7</v>
      </c>
      <c r="CV283" s="10">
        <f>3/24000000*OO[[#This Row],[156 (08JUL1985 09:00:00)-Water Temperature (C)]]*OO[[#This Row],[98]]</f>
        <v>2.7677547586937505E-7</v>
      </c>
      <c r="CW283" s="10">
        <f>3/24000000*OO[[#This Row],[157 (08JUL1985 12:00:00)-Water Temperature (C)]]*OO[[#This Row],[99]]</f>
        <v>2.7732712346749993E-7</v>
      </c>
    </row>
    <row r="284" spans="1:101" x14ac:dyDescent="0.35">
      <c r="A284" t="s">
        <v>290</v>
      </c>
      <c r="B284">
        <v>528.57500000000005</v>
      </c>
      <c r="C284" s="10">
        <f>3/24*OO[[#This Row],[59 (26JUN1985 06:00:00)-Water Temperature (C)]]*OO[[#This Row],[1]]/SUM(OO[1])</f>
        <v>0</v>
      </c>
      <c r="D284" s="10">
        <f>3/24*OO[[#This Row],[60 (26JUN1985 09:00:00)-Water Temperature (C)]]*OO[[#This Row],[2]]/SUM(OO[2])</f>
        <v>0</v>
      </c>
      <c r="E284" s="10">
        <f>3/24*OO[[#This Row],[61 (26JUN1985 12:00:00)-Water Temperature (C)]]*OO[[#This Row],[3]]/SUM(OO[3])</f>
        <v>0</v>
      </c>
      <c r="F284" s="10">
        <f>3/24*OO[[#This Row],[62 (26JUN1985 15:00:00)-Water Temperature (C)]]*OO[[#This Row],[4]]/SUM(OO[4])</f>
        <v>0</v>
      </c>
      <c r="G284" s="10">
        <f>3/24*OO[[#This Row],[63 (26JUN1985 18:00:00)-Water Temperature (C)]]*OO[[#This Row],[5]]/SUM(OO[5])</f>
        <v>0</v>
      </c>
      <c r="H284" s="10">
        <f>3/24*OO[[#This Row],[64 (26JUN1985 21:00:00)-Water Temperature (C)]]*OO[[#This Row],[6]]/SUM(OO[6])</f>
        <v>0</v>
      </c>
      <c r="I284" s="10">
        <f>3/24*OO[[#This Row],[65 (27JUN1985 00:00:00)-Water Temperature (C)]]*OO[[#This Row],[7]]/SUM(OO[7])</f>
        <v>0</v>
      </c>
      <c r="J284" s="10">
        <f>3/24*OO[[#This Row],[66 (27JUN1985 03:00:00)-Water Temperature (C)]]*OO[[#This Row],[8]]/SUM(OO[8])</f>
        <v>0</v>
      </c>
      <c r="K284" s="10">
        <f>3/24*OO[[#This Row],[67 (27JUN1985 06:00:00)-Water Temperature (C)]]*OO[[#This Row],[9]]/SUM(OO[9])</f>
        <v>0</v>
      </c>
      <c r="L284" s="10">
        <f>3/24*OO[[#This Row],[68 (27JUN1985 09:00:00)-Water Temperature (C)]]*OO[[#This Row],[10]]/SUM(OO[10])</f>
        <v>0</v>
      </c>
      <c r="M284" s="10">
        <f>3/24*OO[[#This Row],[69 (27JUN1985 12:00:00)-Water Temperature (C)]]*OO[[#This Row],[11]]/SUM(OO[11])</f>
        <v>0</v>
      </c>
      <c r="N284" s="10">
        <f>3/24*OO[[#This Row],[70 (27JUN1985 15:00:00)-Water Temperature (C)]]*OO[[#This Row],[12]]/SUM(OO[12])</f>
        <v>0</v>
      </c>
      <c r="O284" s="10">
        <f>3/24*OO[[#This Row],[71 (27JUN1985 18:00:00)-Water Temperature (C)]]*OO[[#This Row],[13]]/SUM(OO[13])</f>
        <v>0</v>
      </c>
      <c r="P284" s="10">
        <f>3/24*OO[[#This Row],[72 (27JUN1985 21:00:00)-Water Temperature (C)]]*OO[[#This Row],[14]]/SUM(OO[14])</f>
        <v>6.2606165107351828E-30</v>
      </c>
      <c r="Q284" s="10">
        <f>3/24*OO[[#This Row],[73 (28JUN1985 00:00:00)-Water Temperature (C)]]*OO[[#This Row],[15]]/SUM(OO[15])</f>
        <v>1.2319283032204693E-21</v>
      </c>
      <c r="R284" s="10">
        <f>3/24*OO[[#This Row],[74 (28JUN1985 03:00:00)-Water Temperature (C)]]*OO[[#This Row],[16]]/SUM(OO[16])</f>
        <v>6.1468599483530293E-14</v>
      </c>
      <c r="S284" s="10">
        <f>3/24*OO[[#This Row],[75 (28JUN1985 06:00:00)-Water Temperature (C)]]*OO[[#This Row],[17]]/SUM(OO[17])</f>
        <v>4.0258956383528077E-10</v>
      </c>
      <c r="T284" s="10">
        <f>3/24*OO[[#This Row],[76 (28JUN1985 09:00:00)-Water Temperature (C)]]*OO[[#This Row],[18]]/SUM(OO[18])</f>
        <v>1.5892067902754562E-7</v>
      </c>
      <c r="U284" s="10">
        <f>3/24*OO[[#This Row],[77 (28JUN1985 12:00:00)-Water Temperature (C)]]*OO[[#This Row],[19]]/SUM(OO[19])</f>
        <v>1.2717603894152531E-5</v>
      </c>
      <c r="V284" s="10">
        <f>3/24000000*OO[[#This Row],[78 (28JUN1985 15:00:00)-Water Temperature (C)]]*OO[[#This Row],[20]]</f>
        <v>3.1438886636437496E-4</v>
      </c>
      <c r="W284" s="10">
        <f>3/24000000*OO[[#This Row],[79 (28JUN1985 18:00:00)-Water Temperature (C)]]*OO[[#This Row],[21]]</f>
        <v>3.0067049020799999E-3</v>
      </c>
      <c r="X284" s="10">
        <f>3/24000000*OO[[#This Row],[80 (28JUN1985 21:00:00)-Water Temperature (C)]]*OO[[#This Row],[22]]</f>
        <v>1.3152956360250002E-2</v>
      </c>
      <c r="Y284" s="10">
        <f>3/24000000*OO[[#This Row],[81 (29JUN1985 00:00:00)-Water Temperature (C)]]*OO[[#This Row],[23]]</f>
        <v>3.0033159214524999E-2</v>
      </c>
      <c r="Z284" s="10">
        <f>3/24000000*OO[[#This Row],[82 (29JUN1985 03:00:00)-Water Temperature (C)]]*OO[[#This Row],[24]]</f>
        <v>3.9657849188599999E-2</v>
      </c>
      <c r="AA284" s="10">
        <f>3/24000000*OO[[#This Row],[83 (29JUN1985 06:00:00)-Water Temperature (C)]]*OO[[#This Row],[25]]</f>
        <v>3.287354199465E-2</v>
      </c>
      <c r="AB284" s="10">
        <f>3/24000000*OO[[#This Row],[84 (29JUN1985 09:00:00)-Water Temperature (C)]]*OO[[#This Row],[26]]</f>
        <v>1.854257474935625E-2</v>
      </c>
      <c r="AC284" s="10">
        <f>3/24000000*OO[[#This Row],[85 (29JUN1985 12:00:00)-Water Temperature (C)]]*OO[[#This Row],[27]]</f>
        <v>7.2878839682124991E-3</v>
      </c>
      <c r="AD284" s="10">
        <f>3/24000000*OO[[#This Row],[86 (29JUN1985 15:00:00)-Water Temperature (C)]]*OO[[#This Row],[28]]</f>
        <v>2.1133069532561248E-3</v>
      </c>
      <c r="AE284" s="10">
        <f>3/24000000*OO[[#This Row],[88 (29JUN1985 21:00:00)-Water Temperature (C)]]*OO[[#This Row],[30]]</f>
        <v>1.0698612020092501E-4</v>
      </c>
      <c r="AF284" s="10">
        <f>3/24000000*OO[[#This Row],[88 (29JUN1985 21:00:00)-Water Temperature (C)]]*OO[[#This Row],[30]]</f>
        <v>1.0698612020092501E-4</v>
      </c>
      <c r="AG284" s="10">
        <f>3/24000000*OO[[#This Row],[89 (30JUN1985 00:00:00)-Water Temperature (C)]]*OO[[#This Row],[31]]</f>
        <v>3.62972376402E-5</v>
      </c>
      <c r="AH284" s="10">
        <f>3/24000000*OO[[#This Row],[90 (30JUN1985 03:00:00)-Water Temperature (C)]]*OO[[#This Row],[32]]</f>
        <v>2.3820190286337498E-5</v>
      </c>
      <c r="AI284" s="10">
        <f>3/24000000*OO[[#This Row],[91 (30JUN1985 06:00:00)-Water Temperature (C)]]*OO[[#This Row],[33]]</f>
        <v>2.0860244114399996E-5</v>
      </c>
      <c r="AJ284" s="10">
        <f>3/24000000*OO[[#This Row],[92 (30JUN1985 09:00:00)-Water Temperature (C)]]*OO[[#This Row],[34]]</f>
        <v>2.0138078659695002E-5</v>
      </c>
      <c r="AK284" s="10">
        <f>3/24000000*OO[[#This Row],[93 (30JUN1985 12:00:00)-Water Temperature (C)]]*OO[[#This Row],[35]]</f>
        <v>1.9666415892232499E-5</v>
      </c>
      <c r="AL284" s="10">
        <f>3/24000000*OO[[#This Row],[94 (30JUN1985 15:00:00)-Water Temperature (C)]]*OO[[#This Row],[36]]</f>
        <v>1.907744616894E-5</v>
      </c>
      <c r="AM284" s="10">
        <f>3/24000000*OO[[#This Row],[95 (30JUN1985 18:00:00)-Water Temperature (C)]]*OO[[#This Row],[37]]</f>
        <v>1.8347715325387498E-5</v>
      </c>
      <c r="AN284" s="10">
        <f>3/24000000*OO[[#This Row],[96 (30JUN1985 21:00:00)-Water Temperature (C)]]*OO[[#This Row],[38]]</f>
        <v>1.7172850325399998E-5</v>
      </c>
      <c r="AO284" s="10">
        <f>3/24000000*OO[[#This Row],[97 (01JUL1985 00:00:00)-Water Temperature (C)]]*OO[[#This Row],[39]]</f>
        <v>1.5701109293819997E-5</v>
      </c>
      <c r="AP284" s="10">
        <f>3/24000000*OO[[#This Row],[98 (01JUL1985 03:00:00)-Water Temperature (C)]]*OO[[#This Row],[40]]</f>
        <v>1.4555476385711249E-5</v>
      </c>
      <c r="AQ284" s="10">
        <f>3/24000000*OO[[#This Row],[99 (01JUL1985 06:00:00)-Water Temperature (C)]]*OO[[#This Row],[41]]</f>
        <v>1.4085506352881248E-5</v>
      </c>
      <c r="AR284" s="10">
        <f>3/24000000*OO[[#This Row],[100 (01JUL1985 09:00:00)-Water Temperature (C)]]*OO[[#This Row],[42]]</f>
        <v>1.4610831436892498E-5</v>
      </c>
      <c r="AS284" s="10">
        <f>3/24000000*OO[[#This Row],[101 (01JUL1985 12:00:00)-Water Temperature (C)]]*OO[[#This Row],[43]]</f>
        <v>1.5554991482730004E-5</v>
      </c>
      <c r="AT284" s="10">
        <f>3/24000000*OO[[#This Row],[102 (01JUL1985 15:00:00)-Water Temperature (C)]]*OO[[#This Row],[44]]</f>
        <v>1.6329226266839997E-5</v>
      </c>
      <c r="AU284" s="10">
        <f>3/24000000*OO[[#This Row],[103 (01JUL1985 18:00:00)-Water Temperature (C)]]*OO[[#This Row],[45]]</f>
        <v>1.6681468931493749E-5</v>
      </c>
      <c r="AV284" s="10">
        <f>3/24000000*OO[[#This Row],[104 (01JUL1985 21:00:00)-Water Temperature (C)]]*OO[[#This Row],[46]]</f>
        <v>1.62206886474E-5</v>
      </c>
      <c r="AW284" s="10">
        <f>3/24000000*OO[[#This Row],[105 (02JUL1985 00:00:00)-Water Temperature (C)]]*OO[[#This Row],[47]]</f>
        <v>1.5153803427734998E-5</v>
      </c>
      <c r="AX284" s="10">
        <f>3/24000000*OO[[#This Row],[106 (02JUL1985 03:00:00)-Water Temperature (C)]]*OO[[#This Row],[48]]</f>
        <v>1.3888056388480001E-5</v>
      </c>
      <c r="AY284" s="10">
        <f>3/24000000*OO[[#This Row],[107 (02JUL1985 06:00:00)-Water Temperature (C)]]*OO[[#This Row],[49]]</f>
        <v>1.2668094223249997E-5</v>
      </c>
      <c r="AZ284" s="10">
        <f>3/24000000*OO[[#This Row],[108 (02JUL1985 09:00:00)-Water Temperature (C)]]*OO[[#This Row],[50]]</f>
        <v>1.1621216286118751E-5</v>
      </c>
      <c r="BA284" s="10">
        <f>3/24000000*OO[[#This Row],[109 (02JUL1985 12:00:00)-Water Temperature (C)]]*OO[[#This Row],[51]]</f>
        <v>1.091073342255E-5</v>
      </c>
      <c r="BB284" s="10">
        <f>3/24000000*OO[[#This Row],[110 (02JUL1985 15:00:00)-Water Temperature (C)]]*OO[[#This Row],[52]]</f>
        <v>1.0244968310631248E-5</v>
      </c>
      <c r="BC284" s="10">
        <f>3/24000000*OO[[#This Row],[111 (02JUL1985 18:00:00)-Water Temperature (C)]]*OO[[#This Row],[53]]</f>
        <v>9.5920523696087485E-6</v>
      </c>
      <c r="BD284" s="10">
        <f>3/24000000*OO[[#This Row],[112 (02JUL1985 21:00:00)-Water Temperature (C)]]*OO[[#This Row],[54]]</f>
        <v>8.8455679334999986E-6</v>
      </c>
      <c r="BE284" s="10">
        <f>3/24000000*OO[[#This Row],[113 (03JUL1985 00:00:00)-Water Temperature (C)]]*OO[[#This Row],[55]]</f>
        <v>8.0810890156762483E-6</v>
      </c>
      <c r="BF284" s="10">
        <f>3/24000000*OO[[#This Row],[114 (03JUL1985 03:00:00)-Water Temperature (C)]]*OO[[#This Row],[56]]</f>
        <v>7.3113530828737499E-6</v>
      </c>
      <c r="BG284" s="10">
        <f>3/24000000*OO[[#This Row],[115 (03JUL1985 06:00:00)-Water Temperature (C)]]*OO[[#This Row],[57]]</f>
        <v>6.5599362959999992E-6</v>
      </c>
      <c r="BH284" s="10">
        <f>3/24000000*OO[[#This Row],[116 (03JUL1985 09:00:00)-Water Temperature (C)]]*OO[[#This Row],[58]]</f>
        <v>5.9234744416312505E-6</v>
      </c>
      <c r="BI284" s="10">
        <f>3/24000000*OO[[#This Row],[117 (03JUL1985 12:00:00)-Water Temperature (C)]]*OO[[#This Row],[59]]</f>
        <v>5.4677634869775E-6</v>
      </c>
      <c r="BJ284" s="10">
        <f>3/24000000*OO[[#This Row],[118 (03JUL1985 15:00:00)-Water Temperature (C)]]*OO[[#This Row],[60]]</f>
        <v>5.0987951501075001E-6</v>
      </c>
      <c r="BK284" s="10">
        <f>3/24000000*OO[[#This Row],[119 (03JUL1985 18:00:00)-Water Temperature (C)]]*OO[[#This Row],[61]]</f>
        <v>4.8084798452062494E-6</v>
      </c>
      <c r="BL284" s="10">
        <f>3/24000000*OO[[#This Row],[120 (03JUL1985 21:00:00)-Water Temperature (C)]]*OO[[#This Row],[62]]</f>
        <v>4.4518829308400003E-6</v>
      </c>
      <c r="BM284" s="10">
        <f>3/24000000*OO[[#This Row],[121 (04JUL1985 00:00:00)-Water Temperature (C)]]*OO[[#This Row],[63]]</f>
        <v>4.0722845633349998E-6</v>
      </c>
      <c r="BN284" s="10">
        <f>3/24000000*OO[[#This Row],[122 (04JUL1985 03:00:00)-Water Temperature (C)]]*OO[[#This Row],[64]]</f>
        <v>3.6975265582500002E-6</v>
      </c>
      <c r="BO284" s="10">
        <f>3/24000000*OO[[#This Row],[123 (04JUL1985 06:00:00)-Water Temperature (C)]]*OO[[#This Row],[65]]</f>
        <v>3.3297040624374995E-6</v>
      </c>
      <c r="BP284" s="10">
        <f>3/24000000*OO[[#This Row],[124 (04JUL1985 09:00:00)-Water Temperature (C)]]*OO[[#This Row],[66]]</f>
        <v>3.0422680373437502E-6</v>
      </c>
      <c r="BQ284" s="10">
        <f>3/24000000*OO[[#This Row],[125 (04JUL1985 12:00:00)-Water Temperature (C)]]*OO[[#This Row],[67]]</f>
        <v>2.7688434859800003E-6</v>
      </c>
      <c r="BR284" s="10">
        <f>3/24000000*OO[[#This Row],[126 (04JUL1985 15:00:00)-Water Temperature (C)]]*OO[[#This Row],[68]]</f>
        <v>2.4969951346499999E-6</v>
      </c>
      <c r="BS284" s="10">
        <f>3/24000000*OO[[#This Row],[127 (04JUL1985 18:00:00)-Water Temperature (C)]]*OO[[#This Row],[69]]</f>
        <v>2.2540095063869999E-6</v>
      </c>
      <c r="BT284" s="10">
        <f>3/24000000*OO[[#This Row],[128 (04JUL1985 21:00:00)-Water Temperature (C)]]*OO[[#This Row],[70]]</f>
        <v>1.9929987838250001E-6</v>
      </c>
      <c r="BU284" s="10">
        <f>3/24000000*OO[[#This Row],[129 (05JUL1985 00:00:00)-Water Temperature (C)]]*OO[[#This Row],[71]]</f>
        <v>1.7006898544789998E-6</v>
      </c>
      <c r="BV284" s="10">
        <f>3/24000000*OO[[#This Row],[130 (05JUL1985 03:00:00)-Water Temperature (C)]]*OO[[#This Row],[72]]</f>
        <v>1.4160719542375002E-6</v>
      </c>
      <c r="BW284" s="10">
        <f>3/24000000*OO[[#This Row],[131 (05JUL1985 06:00:00)-Water Temperature (C)]]*OO[[#This Row],[73]]</f>
        <v>1.1609154878862501E-6</v>
      </c>
      <c r="BX284" s="10">
        <f>3/24000000*OO[[#This Row],[132 (05JUL1985 09:00:00)-Water Temperature (C)]]*OO[[#This Row],[74]]</f>
        <v>9.6917426304337496E-7</v>
      </c>
      <c r="BY284" s="10">
        <f>3/24000000*OO[[#This Row],[133 (05JUL1985 12:00:00)-Water Temperature (C)]]*OO[[#This Row],[75]]</f>
        <v>8.1563543584600007E-7</v>
      </c>
      <c r="BZ284" s="10">
        <f>3/24000000*OO[[#This Row],[134 (05JUL1985 15:00:00)-Water Temperature (C)]]*OO[[#This Row],[76]]</f>
        <v>6.978598979047499E-7</v>
      </c>
      <c r="CA284" s="10">
        <f>3/24000000*OO[[#This Row],[135 (05JUL1985 18:00:00)-Water Temperature (C)]]*OO[[#This Row],[77]]</f>
        <v>6.0903681270250005E-7</v>
      </c>
      <c r="CB284" s="10">
        <f>3/24000000*OO[[#This Row],[136 (05JUL1985 21:00:00)-Water Temperature (C)]]*OO[[#This Row],[78]]</f>
        <v>5.3220106672187495E-7</v>
      </c>
      <c r="CC284" s="10">
        <f>3/24000000*OO[[#This Row],[137 (06JUL1985 00:00:00)-Water Temperature (C)]]*OO[[#This Row],[79]]</f>
        <v>4.6638360643999998E-7</v>
      </c>
      <c r="CD284" s="10">
        <f>3/24000000*OO[[#This Row],[138 (06JUL1985 03:00:00)-Water Temperature (C)]]*OO[[#This Row],[80]]</f>
        <v>4.1372774205524995E-7</v>
      </c>
      <c r="CE284" s="10">
        <f>3/24000000*OO[[#This Row],[139 (06JUL1985 06:00:00)-Water Temperature (C)]]*OO[[#This Row],[81]]</f>
        <v>3.7257823367812506E-7</v>
      </c>
      <c r="CF284" s="10">
        <f>3/24000000*OO[[#This Row],[140 (06JUL1985 09:00:00)-Water Temperature (C)]]*OO[[#This Row],[82]]</f>
        <v>3.4869949442875004E-7</v>
      </c>
      <c r="CG284" s="10">
        <f>3/24000000*OO[[#This Row],[141 (06JUL1985 12:00:00)-Water Temperature (C)]]*OO[[#This Row],[83]]</f>
        <v>3.3112324916799998E-7</v>
      </c>
      <c r="CH284" s="10">
        <f>3/24000000*OO[[#This Row],[142 (06JUL1985 15:00:00)-Water Temperature (C)]]*OO[[#This Row],[84]]</f>
        <v>3.1759406620287504E-7</v>
      </c>
      <c r="CI284" s="10">
        <f>3/24000000*OO[[#This Row],[143 (06JUL1985 18:00:00)-Water Temperature (C)]]*OO[[#This Row],[85]]</f>
        <v>3.0514215060000003E-7</v>
      </c>
      <c r="CJ284" s="10">
        <f>3/24000000*OO[[#This Row],[144 (06JUL1985 21:00:00)-Water Temperature (C)]]*OO[[#This Row],[86]]</f>
        <v>2.8918017077949994E-7</v>
      </c>
      <c r="CK284" s="10">
        <f>3/24000000*OO[[#This Row],[145 (07JUL1985 00:00:00)-Water Temperature (C)]]*OO[[#This Row],[87]]</f>
        <v>2.7060396782624998E-7</v>
      </c>
      <c r="CL284" s="10">
        <f>3/24000000*OO[[#This Row],[146 (07JUL1985 03:00:00)-Water Temperature (C)]]*OO[[#This Row],[88]]</f>
        <v>2.5339681664069998E-7</v>
      </c>
      <c r="CM284" s="10">
        <f>3/24000000*OO[[#This Row],[147 (07JUL1985 06:00:00)-Water Temperature (C)]]*OO[[#This Row],[89]]</f>
        <v>2.3862243161924999E-7</v>
      </c>
      <c r="CN284" s="10">
        <f>3/24000000*OO[[#This Row],[148 (07JUL1985 09:00:00)-Water Temperature (C)]]*OO[[#This Row],[90]]</f>
        <v>2.3015196674201253E-7</v>
      </c>
      <c r="CO284" s="10">
        <f>3/24000000*OO[[#This Row],[149 (07JUL1985 12:00:00)-Water Temperature (C)]]*OO[[#This Row],[91]]</f>
        <v>2.1891050188034999E-7</v>
      </c>
      <c r="CP284" s="10">
        <f>3/24000000*OO[[#This Row],[150 (07JUL1985 15:00:00)-Water Temperature (C)]]*OO[[#This Row],[92]]</f>
        <v>2.1307310945359998E-7</v>
      </c>
      <c r="CQ284" s="10">
        <f>3/24000000*OO[[#This Row],[151 (07JUL1985 18:00:00)-Water Temperature (C)]]*OO[[#This Row],[93]]</f>
        <v>2.0815723523885001E-7</v>
      </c>
      <c r="CR284" s="10">
        <f>3/24000000*OO[[#This Row],[152 (07JUL1985 21:00:00)-Water Temperature (C)]]*OO[[#This Row],[94]]</f>
        <v>2.0203040349381248E-7</v>
      </c>
      <c r="CS284" s="10">
        <f>3/24000000*OO[[#This Row],[153 (08JUL1985 00:00:00)-Water Temperature (C)]]*OO[[#This Row],[95]]</f>
        <v>1.9455502689461251E-7</v>
      </c>
      <c r="CT284" s="10">
        <f>3/24000000*OO[[#This Row],[154 (08JUL1985 03:00:00)-Water Temperature (C)]]*OO[[#This Row],[96]]</f>
        <v>1.871189795541E-7</v>
      </c>
      <c r="CU284" s="10">
        <f>3/24000000*OO[[#This Row],[155 (08JUL1985 06:00:00)-Water Temperature (C)]]*OO[[#This Row],[97]]</f>
        <v>1.811593343648E-7</v>
      </c>
      <c r="CV284" s="10">
        <f>3/24000000*OO[[#This Row],[156 (08JUL1985 09:00:00)-Water Temperature (C)]]*OO[[#This Row],[98]]</f>
        <v>1.8030273719027499E-7</v>
      </c>
      <c r="CW284" s="10">
        <f>3/24000000*OO[[#This Row],[157 (08JUL1985 12:00:00)-Water Temperature (C)]]*OO[[#This Row],[99]]</f>
        <v>1.8068480542012497E-7</v>
      </c>
    </row>
    <row r="285" spans="1:101" x14ac:dyDescent="0.35">
      <c r="A285" t="s">
        <v>291</v>
      </c>
      <c r="B285">
        <v>48.137059999999998</v>
      </c>
      <c r="C285" s="10">
        <f>3/24*OO[[#This Row],[59 (26JUN1985 06:00:00)-Water Temperature (C)]]*OO[[#This Row],[1]]/SUM(OO[1])</f>
        <v>0</v>
      </c>
      <c r="D285" s="10">
        <f>3/24*OO[[#This Row],[60 (26JUN1985 09:00:00)-Water Temperature (C)]]*OO[[#This Row],[2]]/SUM(OO[2])</f>
        <v>0</v>
      </c>
      <c r="E285" s="10">
        <f>3/24*OO[[#This Row],[61 (26JUN1985 12:00:00)-Water Temperature (C)]]*OO[[#This Row],[3]]/SUM(OO[3])</f>
        <v>0</v>
      </c>
      <c r="F285" s="10">
        <f>3/24*OO[[#This Row],[62 (26JUN1985 15:00:00)-Water Temperature (C)]]*OO[[#This Row],[4]]/SUM(OO[4])</f>
        <v>0</v>
      </c>
      <c r="G285" s="10">
        <f>3/24*OO[[#This Row],[63 (26JUN1985 18:00:00)-Water Temperature (C)]]*OO[[#This Row],[5]]/SUM(OO[5])</f>
        <v>0</v>
      </c>
      <c r="H285" s="10">
        <f>3/24*OO[[#This Row],[64 (26JUN1985 21:00:00)-Water Temperature (C)]]*OO[[#This Row],[6]]/SUM(OO[6])</f>
        <v>0</v>
      </c>
      <c r="I285" s="10">
        <f>3/24*OO[[#This Row],[65 (27JUN1985 00:00:00)-Water Temperature (C)]]*OO[[#This Row],[7]]/SUM(OO[7])</f>
        <v>0</v>
      </c>
      <c r="J285" s="10">
        <f>3/24*OO[[#This Row],[66 (27JUN1985 03:00:00)-Water Temperature (C)]]*OO[[#This Row],[8]]/SUM(OO[8])</f>
        <v>0</v>
      </c>
      <c r="K285" s="10">
        <f>3/24*OO[[#This Row],[67 (27JUN1985 06:00:00)-Water Temperature (C)]]*OO[[#This Row],[9]]/SUM(OO[9])</f>
        <v>0</v>
      </c>
      <c r="L285" s="10">
        <f>3/24*OO[[#This Row],[68 (27JUN1985 09:00:00)-Water Temperature (C)]]*OO[[#This Row],[10]]/SUM(OO[10])</f>
        <v>0</v>
      </c>
      <c r="M285" s="10">
        <f>3/24*OO[[#This Row],[69 (27JUN1985 12:00:00)-Water Temperature (C)]]*OO[[#This Row],[11]]/SUM(OO[11])</f>
        <v>0</v>
      </c>
      <c r="N285" s="10">
        <f>3/24*OO[[#This Row],[70 (27JUN1985 15:00:00)-Water Temperature (C)]]*OO[[#This Row],[12]]/SUM(OO[12])</f>
        <v>0</v>
      </c>
      <c r="O285" s="10">
        <f>3/24*OO[[#This Row],[71 (27JUN1985 18:00:00)-Water Temperature (C)]]*OO[[#This Row],[13]]/SUM(OO[13])</f>
        <v>0</v>
      </c>
      <c r="P285" s="10">
        <f>3/24*OO[[#This Row],[72 (27JUN1985 21:00:00)-Water Temperature (C)]]*OO[[#This Row],[14]]/SUM(OO[14])</f>
        <v>1.7643544573559678E-31</v>
      </c>
      <c r="Q285" s="10">
        <f>3/24*OO[[#This Row],[73 (28JUN1985 00:00:00)-Water Temperature (C)]]*OO[[#This Row],[15]]/SUM(OO[15])</f>
        <v>7.9576606078558425E-23</v>
      </c>
      <c r="R285" s="10">
        <f>3/24*OO[[#This Row],[74 (28JUN1985 03:00:00)-Water Temperature (C)]]*OO[[#This Row],[16]]/SUM(OO[16])</f>
        <v>3.4606576473305717E-15</v>
      </c>
      <c r="S285" s="10">
        <f>3/24*OO[[#This Row],[75 (28JUN1985 06:00:00)-Water Temperature (C)]]*OO[[#This Row],[17]]/SUM(OO[17])</f>
        <v>2.4477482429708492E-11</v>
      </c>
      <c r="T285" s="10">
        <f>3/24*OO[[#This Row],[76 (28JUN1985 09:00:00)-Water Temperature (C)]]*OO[[#This Row],[18]]/SUM(OO[18])</f>
        <v>9.9942915088538967E-9</v>
      </c>
      <c r="U285" s="10">
        <f>3/24*OO[[#This Row],[77 (28JUN1985 12:00:00)-Water Temperature (C)]]*OO[[#This Row],[19]]/SUM(OO[19])</f>
        <v>8.1899957850165661E-7</v>
      </c>
      <c r="V285" s="10">
        <f>3/24000000*OO[[#This Row],[78 (28JUN1985 15:00:00)-Water Temperature (C)]]*OO[[#This Row],[20]]</f>
        <v>2.0628894256537503E-5</v>
      </c>
      <c r="W285" s="10">
        <f>3/24000000*OO[[#This Row],[79 (28JUN1985 18:00:00)-Water Temperature (C)]]*OO[[#This Row],[21]]</f>
        <v>2.0037137388934998E-4</v>
      </c>
      <c r="X285" s="10">
        <f>3/24000000*OO[[#This Row],[80 (28JUN1985 21:00:00)-Water Temperature (C)]]*OO[[#This Row],[22]]</f>
        <v>8.8832975026199997E-4</v>
      </c>
      <c r="Y285" s="10">
        <f>3/24000000*OO[[#This Row],[81 (29JUN1985 00:00:00)-Water Temperature (C)]]*OO[[#This Row],[23]]</f>
        <v>2.0521185263604998E-3</v>
      </c>
      <c r="Z285" s="10">
        <f>3/24000000*OO[[#This Row],[82 (29JUN1985 03:00:00)-Water Temperature (C)]]*OO[[#This Row],[24]]</f>
        <v>2.7376630458099999E-3</v>
      </c>
      <c r="AA285" s="10">
        <f>3/24000000*OO[[#This Row],[83 (29JUN1985 06:00:00)-Water Temperature (C)]]*OO[[#This Row],[25]]</f>
        <v>2.2902636013199997E-3</v>
      </c>
      <c r="AB285" s="10">
        <f>3/24000000*OO[[#This Row],[84 (29JUN1985 09:00:00)-Water Temperature (C)]]*OO[[#This Row],[26]]</f>
        <v>1.3027034086918747E-3</v>
      </c>
      <c r="AC285" s="10">
        <f>3/24000000*OO[[#This Row],[85 (29JUN1985 12:00:00)-Water Temperature (C)]]*OO[[#This Row],[27]]</f>
        <v>5.15770290007E-4</v>
      </c>
      <c r="AD285" s="10">
        <f>3/24000000*OO[[#This Row],[86 (29JUN1985 15:00:00)-Water Temperature (C)]]*OO[[#This Row],[28]]</f>
        <v>1.5054154912769996E-4</v>
      </c>
      <c r="AE285" s="10">
        <f>3/24000000*OO[[#This Row],[88 (29JUN1985 21:00:00)-Water Temperature (C)]]*OO[[#This Row],[30]]</f>
        <v>7.6336518645624995E-6</v>
      </c>
      <c r="AF285" s="10">
        <f>3/24000000*OO[[#This Row],[88 (29JUN1985 21:00:00)-Water Temperature (C)]]*OO[[#This Row],[30]]</f>
        <v>7.6336518645624995E-6</v>
      </c>
      <c r="AG285" s="10">
        <f>3/24000000*OO[[#This Row],[89 (30JUN1985 00:00:00)-Water Temperature (C)]]*OO[[#This Row],[31]]</f>
        <v>2.5532380261574999E-6</v>
      </c>
      <c r="AH285" s="10">
        <f>3/24000000*OO[[#This Row],[90 (30JUN1985 03:00:00)-Water Temperature (C)]]*OO[[#This Row],[32]]</f>
        <v>1.65867152496125E-6</v>
      </c>
      <c r="AI285" s="10">
        <f>3/24000000*OO[[#This Row],[91 (30JUN1985 06:00:00)-Water Temperature (C)]]*OO[[#This Row],[33]]</f>
        <v>1.4494938907298749E-6</v>
      </c>
      <c r="AJ285" s="10">
        <f>3/24000000*OO[[#This Row],[92 (30JUN1985 09:00:00)-Water Temperature (C)]]*OO[[#This Row],[34]]</f>
        <v>1.3994139384299999E-6</v>
      </c>
      <c r="AK285" s="10">
        <f>3/24000000*OO[[#This Row],[93 (30JUN1985 12:00:00)-Water Temperature (C)]]*OO[[#This Row],[35]]</f>
        <v>1.3673320043497501E-6</v>
      </c>
      <c r="AL285" s="10">
        <f>3/24000000*OO[[#This Row],[94 (30JUN1985 15:00:00)-Water Temperature (C)]]*OO[[#This Row],[36]]</f>
        <v>1.3276694592809999E-6</v>
      </c>
      <c r="AM285" s="10">
        <f>3/24000000*OO[[#This Row],[95 (30JUN1985 18:00:00)-Water Temperature (C)]]*OO[[#This Row],[37]]</f>
        <v>1.2780449043179998E-6</v>
      </c>
      <c r="AN285" s="10">
        <f>3/24000000*OO[[#This Row],[96 (30JUN1985 21:00:00)-Water Temperature (C)]]*OO[[#This Row],[38]]</f>
        <v>1.1964716410073749E-6</v>
      </c>
      <c r="AO285" s="10">
        <f>3/24000000*OO[[#This Row],[97 (01JUL1985 00:00:00)-Water Temperature (C)]]*OO[[#This Row],[39]]</f>
        <v>1.094100893360375E-6</v>
      </c>
      <c r="AP285" s="10">
        <f>3/24000000*OO[[#This Row],[98 (01JUL1985 03:00:00)-Water Temperature (C)]]*OO[[#This Row],[40]]</f>
        <v>1.01397760406E-6</v>
      </c>
      <c r="AQ285" s="10">
        <f>3/24000000*OO[[#This Row],[99 (01JUL1985 06:00:00)-Water Temperature (C)]]*OO[[#This Row],[41]]</f>
        <v>9.8086621898362491E-7</v>
      </c>
      <c r="AR285" s="10">
        <f>3/24000000*OO[[#This Row],[100 (01JUL1985 09:00:00)-Water Temperature (C)]]*OO[[#This Row],[42]]</f>
        <v>1.0172377874087501E-6</v>
      </c>
      <c r="AS285" s="10">
        <f>3/24000000*OO[[#This Row],[101 (01JUL1985 12:00:00)-Water Temperature (C)]]*OO[[#This Row],[43]]</f>
        <v>1.0833020291339999E-6</v>
      </c>
      <c r="AT285" s="10">
        <f>3/24000000*OO[[#This Row],[102 (01JUL1985 15:00:00)-Water Temperature (C)]]*OO[[#This Row],[44]]</f>
        <v>1.1381166962681248E-6</v>
      </c>
      <c r="AU285" s="10">
        <f>3/24000000*OO[[#This Row],[103 (01JUL1985 18:00:00)-Water Temperature (C)]]*OO[[#This Row],[45]]</f>
        <v>1.16381531991725E-6</v>
      </c>
      <c r="AV285" s="10">
        <f>3/24000000*OO[[#This Row],[104 (01JUL1985 21:00:00)-Water Temperature (C)]]*OO[[#This Row],[46]]</f>
        <v>1.1326170647756249E-6</v>
      </c>
      <c r="AW285" s="10">
        <f>3/24000000*OO[[#This Row],[105 (02JUL1985 00:00:00)-Water Temperature (C)]]*OO[[#This Row],[47]]</f>
        <v>1.0591171881262499E-6</v>
      </c>
      <c r="AX285" s="10">
        <f>3/24000000*OO[[#This Row],[106 (02JUL1985 03:00:00)-Water Temperature (C)]]*OO[[#This Row],[48]]</f>
        <v>9.7086260796287495E-7</v>
      </c>
      <c r="AY285" s="10">
        <f>3/24000000*OO[[#This Row],[107 (02JUL1985 06:00:00)-Water Temperature (C)]]*OO[[#This Row],[49]]</f>
        <v>8.8519498856224992E-7</v>
      </c>
      <c r="AZ285" s="10">
        <f>3/24000000*OO[[#This Row],[108 (02JUL1985 09:00:00)-Water Temperature (C)]]*OO[[#This Row],[50]]</f>
        <v>8.115471795392501E-7</v>
      </c>
      <c r="BA285" s="10">
        <f>3/24000000*OO[[#This Row],[109 (02JUL1985 12:00:00)-Water Temperature (C)]]*OO[[#This Row],[51]]</f>
        <v>7.6155652617975002E-7</v>
      </c>
      <c r="BB285" s="10">
        <f>3/24000000*OO[[#This Row],[110 (02JUL1985 15:00:00)-Water Temperature (C)]]*OO[[#This Row],[52]]</f>
        <v>7.1464818963199998E-7</v>
      </c>
      <c r="BC285" s="10">
        <f>3/24000000*OO[[#This Row],[111 (02JUL1985 18:00:00)-Water Temperature (C)]]*OO[[#This Row],[53]]</f>
        <v>6.6867476108124992E-7</v>
      </c>
      <c r="BD285" s="10">
        <f>3/24000000*OO[[#This Row],[112 (02JUL1985 21:00:00)-Water Temperature (C)]]*OO[[#This Row],[54]]</f>
        <v>6.1635098388149989E-7</v>
      </c>
      <c r="BE285" s="10">
        <f>3/24000000*OO[[#This Row],[113 (03JUL1985 00:00:00)-Water Temperature (C)]]*OO[[#This Row],[55]]</f>
        <v>5.62873970784E-7</v>
      </c>
      <c r="BF285" s="10">
        <f>3/24000000*OO[[#This Row],[114 (03JUL1985 03:00:00)-Water Temperature (C)]]*OO[[#This Row],[56]]</f>
        <v>5.0905170264374997E-7</v>
      </c>
      <c r="BG285" s="10">
        <f>3/24000000*OO[[#This Row],[115 (03JUL1985 06:00:00)-Water Temperature (C)]]*OO[[#This Row],[57]]</f>
        <v>4.5654314910212499E-7</v>
      </c>
      <c r="BH285" s="10">
        <f>3/24000000*OO[[#This Row],[116 (03JUL1985 09:00:00)-Water Temperature (C)]]*OO[[#This Row],[58]]</f>
        <v>4.1181435026324994E-7</v>
      </c>
      <c r="BI285" s="10">
        <f>3/24000000*OO[[#This Row],[117 (03JUL1985 12:00:00)-Water Temperature (C)]]*OO[[#This Row],[59]]</f>
        <v>3.7948501743249999E-7</v>
      </c>
      <c r="BJ285" s="10">
        <f>3/24000000*OO[[#This Row],[118 (03JUL1985 15:00:00)-Water Temperature (C)]]*OO[[#This Row],[60]]</f>
        <v>3.5320102291949997E-7</v>
      </c>
      <c r="BK285" s="10">
        <f>3/24000000*OO[[#This Row],[119 (03JUL1985 18:00:00)-Water Temperature (C)]]*OO[[#This Row],[61]]</f>
        <v>3.3250835336925005E-7</v>
      </c>
      <c r="BL285" s="10">
        <f>3/24000000*OO[[#This Row],[120 (03JUL1985 21:00:00)-Water Temperature (C)]]*OO[[#This Row],[62]]</f>
        <v>3.0736547122137504E-7</v>
      </c>
      <c r="BM285" s="10">
        <f>3/24000000*OO[[#This Row],[121 (04JUL1985 00:00:00)-Water Temperature (C)]]*OO[[#This Row],[63]]</f>
        <v>2.8084280419250002E-7</v>
      </c>
      <c r="BN285" s="10">
        <f>3/24000000*OO[[#This Row],[122 (04JUL1985 03:00:00)-Water Temperature (C)]]*OO[[#This Row],[64]]</f>
        <v>2.5476153586649998E-7</v>
      </c>
      <c r="BO285" s="10">
        <f>3/24000000*OO[[#This Row],[123 (04JUL1985 06:00:00)-Water Temperature (C)]]*OO[[#This Row],[65]]</f>
        <v>2.2926344793933748E-7</v>
      </c>
      <c r="BP285" s="10">
        <f>3/24000000*OO[[#This Row],[124 (04JUL1985 09:00:00)-Water Temperature (C)]]*OO[[#This Row],[66]]</f>
        <v>2.0938222855335E-7</v>
      </c>
      <c r="BQ285" s="10">
        <f>3/24000000*OO[[#This Row],[125 (04JUL1985 12:00:00)-Water Temperature (C)]]*OO[[#This Row],[67]]</f>
        <v>1.9044016232179997E-7</v>
      </c>
      <c r="BR285" s="10">
        <f>3/24000000*OO[[#This Row],[126 (04JUL1985 15:00:00)-Water Temperature (C)]]*OO[[#This Row],[68]]</f>
        <v>1.7167140632092503E-7</v>
      </c>
      <c r="BS285" s="10">
        <f>3/24000000*OO[[#This Row],[127 (04JUL1985 18:00:00)-Water Temperature (C)]]*OO[[#This Row],[69]]</f>
        <v>1.5491299417987497E-7</v>
      </c>
      <c r="BT285" s="10">
        <f>3/24000000*OO[[#This Row],[128 (04JUL1985 21:00:00)-Water Temperature (C)]]*OO[[#This Row],[70]]</f>
        <v>1.3691342629991252E-7</v>
      </c>
      <c r="BU285" s="10">
        <f>3/24000000*OO[[#This Row],[129 (05JUL1985 00:00:00)-Water Temperature (C)]]*OO[[#This Row],[71]]</f>
        <v>1.1684474821685E-7</v>
      </c>
      <c r="BV285" s="10">
        <f>3/24000000*OO[[#This Row],[130 (05JUL1985 03:00:00)-Water Temperature (C)]]*OO[[#This Row],[72]]</f>
        <v>9.732243155020001E-8</v>
      </c>
      <c r="BW285" s="10">
        <f>3/24000000*OO[[#This Row],[131 (05JUL1985 06:00:00)-Water Temperature (C)]]*OO[[#This Row],[73]]</f>
        <v>7.9819802279437485E-8</v>
      </c>
      <c r="BX285" s="10">
        <f>3/24000000*OO[[#This Row],[132 (05JUL1985 09:00:00)-Water Temperature (C)]]*OO[[#This Row],[74]]</f>
        <v>6.6659219100350007E-8</v>
      </c>
      <c r="BY285" s="10">
        <f>3/24000000*OO[[#This Row],[133 (05JUL1985 12:00:00)-Water Temperature (C)]]*OO[[#This Row],[75]]</f>
        <v>5.6086995909587501E-8</v>
      </c>
      <c r="BZ285" s="10">
        <f>3/24000000*OO[[#This Row],[134 (05JUL1985 15:00:00)-Water Temperature (C)]]*OO[[#This Row],[76]]</f>
        <v>4.7962016686500002E-8</v>
      </c>
      <c r="CA285" s="10">
        <f>3/24000000*OO[[#This Row],[135 (05JUL1985 18:00:00)-Water Temperature (C)]]*OO[[#This Row],[77]]</f>
        <v>4.1823354199699999E-8</v>
      </c>
      <c r="CB285" s="10">
        <f>3/24000000*OO[[#This Row],[136 (05JUL1985 21:00:00)-Water Temperature (C)]]*OO[[#This Row],[78]]</f>
        <v>3.6512120408924996E-8</v>
      </c>
      <c r="CC285" s="10">
        <f>3/24000000*OO[[#This Row],[137 (06JUL1985 00:00:00)-Water Temperature (C)]]*OO[[#This Row],[79]]</f>
        <v>3.1983145201587501E-8</v>
      </c>
      <c r="CD285" s="10">
        <f>3/24000000*OO[[#This Row],[138 (06JUL1985 03:00:00)-Water Temperature (C)]]*OO[[#This Row],[80]]</f>
        <v>2.8365000748799998E-8</v>
      </c>
      <c r="CE285" s="10">
        <f>3/24000000*OO[[#This Row],[139 (06JUL1985 06:00:00)-Water Temperature (C)]]*OO[[#This Row],[81]]</f>
        <v>2.5544537507399999E-8</v>
      </c>
      <c r="CF285" s="10">
        <f>3/24000000*OO[[#This Row],[140 (06JUL1985 09:00:00)-Water Temperature (C)]]*OO[[#This Row],[82]]</f>
        <v>2.3911056841556247E-8</v>
      </c>
      <c r="CG285" s="10">
        <f>3/24000000*OO[[#This Row],[141 (06JUL1985 12:00:00)-Water Temperature (C)]]*OO[[#This Row],[83]]</f>
        <v>2.270318296344E-8</v>
      </c>
      <c r="CH285" s="10">
        <f>3/24000000*OO[[#This Row],[142 (06JUL1985 15:00:00)-Water Temperature (C)]]*OO[[#This Row],[84]]</f>
        <v>2.1771641166783751E-8</v>
      </c>
      <c r="CI285" s="10">
        <f>3/24000000*OO[[#This Row],[143 (06JUL1985 18:00:00)-Water Temperature (C)]]*OO[[#This Row],[85]]</f>
        <v>2.0911365920071253E-8</v>
      </c>
      <c r="CJ285" s="10">
        <f>3/24000000*OO[[#This Row],[144 (06JUL1985 21:00:00)-Water Temperature (C)]]*OO[[#This Row],[86]]</f>
        <v>1.98103278771625E-8</v>
      </c>
      <c r="CK285" s="10">
        <f>3/24000000*OO[[#This Row],[145 (07JUL1985 00:00:00)-Water Temperature (C)]]*OO[[#This Row],[87]]</f>
        <v>1.8535956334612498E-8</v>
      </c>
      <c r="CL285" s="10">
        <f>3/24000000*OO[[#This Row],[146 (07JUL1985 03:00:00)-Water Temperature (C)]]*OO[[#This Row],[88]]</f>
        <v>1.7357698256407499E-8</v>
      </c>
      <c r="CM285" s="10">
        <f>3/24000000*OO[[#This Row],[147 (07JUL1985 06:00:00)-Water Temperature (C)]]*OO[[#This Row],[89]]</f>
        <v>1.6348549841449999E-8</v>
      </c>
      <c r="CN285" s="10">
        <f>3/24000000*OO[[#This Row],[148 (07JUL1985 09:00:00)-Water Temperature (C)]]*OO[[#This Row],[90]]</f>
        <v>1.5770247273122499E-8</v>
      </c>
      <c r="CO285" s="10">
        <f>3/24000000*OO[[#This Row],[149 (07JUL1985 12:00:00)-Water Temperature (C)]]*OO[[#This Row],[91]]</f>
        <v>1.4998782492803746E-8</v>
      </c>
      <c r="CP285" s="10">
        <f>3/24000000*OO[[#This Row],[150 (07JUL1985 15:00:00)-Water Temperature (C)]]*OO[[#This Row],[92]]</f>
        <v>1.4599300092419997E-8</v>
      </c>
      <c r="CQ285" s="10">
        <f>3/24000000*OO[[#This Row],[151 (07JUL1985 18:00:00)-Water Temperature (C)]]*OO[[#This Row],[93]]</f>
        <v>1.4256912135555E-8</v>
      </c>
      <c r="CR285" s="10">
        <f>3/24000000*OO[[#This Row],[152 (07JUL1985 21:00:00)-Water Temperature (C)]]*OO[[#This Row],[94]]</f>
        <v>1.3831415983575001E-8</v>
      </c>
      <c r="CS285" s="10">
        <f>3/24000000*OO[[#This Row],[153 (08JUL1985 00:00:00)-Water Temperature (C)]]*OO[[#This Row],[95]]</f>
        <v>1.3316362098000001E-8</v>
      </c>
      <c r="CT285" s="10">
        <f>3/24000000*OO[[#This Row],[154 (08JUL1985 03:00:00)-Water Temperature (C)]]*OO[[#This Row],[96]]</f>
        <v>1.2805720916389999E-8</v>
      </c>
      <c r="CU285" s="10">
        <f>3/24000000*OO[[#This Row],[155 (08JUL1985 06:00:00)-Water Temperature (C)]]*OO[[#This Row],[97]]</f>
        <v>1.2399345764610001E-8</v>
      </c>
      <c r="CV285" s="10">
        <f>3/24000000*OO[[#This Row],[156 (08JUL1985 09:00:00)-Water Temperature (C)]]*OO[[#This Row],[98]]</f>
        <v>1.2343176987651249E-8</v>
      </c>
      <c r="CW285" s="10">
        <f>3/24000000*OO[[#This Row],[157 (08JUL1985 12:00:00)-Water Temperature (C)]]*OO[[#This Row],[99]]</f>
        <v>1.2368198688199998E-8</v>
      </c>
    </row>
    <row r="286" spans="1:101" x14ac:dyDescent="0.35">
      <c r="A286" t="s">
        <v>292</v>
      </c>
      <c r="B286">
        <v>127.2723</v>
      </c>
      <c r="C286" s="10">
        <f>3/24*OO[[#This Row],[59 (26JUN1985 06:00:00)-Water Temperature (C)]]*OO[[#This Row],[1]]/SUM(OO[1])</f>
        <v>0</v>
      </c>
      <c r="D286" s="10">
        <f>3/24*OO[[#This Row],[60 (26JUN1985 09:00:00)-Water Temperature (C)]]*OO[[#This Row],[2]]/SUM(OO[2])</f>
        <v>0</v>
      </c>
      <c r="E286" s="10">
        <f>3/24*OO[[#This Row],[61 (26JUN1985 12:00:00)-Water Temperature (C)]]*OO[[#This Row],[3]]/SUM(OO[3])</f>
        <v>0</v>
      </c>
      <c r="F286" s="10">
        <f>3/24*OO[[#This Row],[62 (26JUN1985 15:00:00)-Water Temperature (C)]]*OO[[#This Row],[4]]/SUM(OO[4])</f>
        <v>0</v>
      </c>
      <c r="G286" s="10">
        <f>3/24*OO[[#This Row],[63 (26JUN1985 18:00:00)-Water Temperature (C)]]*OO[[#This Row],[5]]/SUM(OO[5])</f>
        <v>0</v>
      </c>
      <c r="H286" s="10">
        <f>3/24*OO[[#This Row],[64 (26JUN1985 21:00:00)-Water Temperature (C)]]*OO[[#This Row],[6]]/SUM(OO[6])</f>
        <v>0</v>
      </c>
      <c r="I286" s="10">
        <f>3/24*OO[[#This Row],[65 (27JUN1985 00:00:00)-Water Temperature (C)]]*OO[[#This Row],[7]]/SUM(OO[7])</f>
        <v>0</v>
      </c>
      <c r="J286" s="10">
        <f>3/24*OO[[#This Row],[66 (27JUN1985 03:00:00)-Water Temperature (C)]]*OO[[#This Row],[8]]/SUM(OO[8])</f>
        <v>0</v>
      </c>
      <c r="K286" s="10">
        <f>3/24*OO[[#This Row],[67 (27JUN1985 06:00:00)-Water Temperature (C)]]*OO[[#This Row],[9]]/SUM(OO[9])</f>
        <v>0</v>
      </c>
      <c r="L286" s="10">
        <f>3/24*OO[[#This Row],[68 (27JUN1985 09:00:00)-Water Temperature (C)]]*OO[[#This Row],[10]]/SUM(OO[10])</f>
        <v>0</v>
      </c>
      <c r="M286" s="10">
        <f>3/24*OO[[#This Row],[69 (27JUN1985 12:00:00)-Water Temperature (C)]]*OO[[#This Row],[11]]/SUM(OO[11])</f>
        <v>0</v>
      </c>
      <c r="N286" s="10">
        <f>3/24*OO[[#This Row],[70 (27JUN1985 15:00:00)-Water Temperature (C)]]*OO[[#This Row],[12]]/SUM(OO[12])</f>
        <v>0</v>
      </c>
      <c r="O286" s="10">
        <f>3/24*OO[[#This Row],[71 (27JUN1985 18:00:00)-Water Temperature (C)]]*OO[[#This Row],[13]]/SUM(OO[13])</f>
        <v>0</v>
      </c>
      <c r="P286" s="10">
        <f>3/24*OO[[#This Row],[72 (27JUN1985 21:00:00)-Water Temperature (C)]]*OO[[#This Row],[14]]/SUM(OO[14])</f>
        <v>3.5432790974726185E-31</v>
      </c>
      <c r="Q286" s="10">
        <f>3/24*OO[[#This Row],[73 (28JUN1985 00:00:00)-Water Temperature (C)]]*OO[[#This Row],[15]]/SUM(OO[15])</f>
        <v>1.7781311125459647E-22</v>
      </c>
      <c r="R286" s="10">
        <f>3/24*OO[[#This Row],[74 (28JUN1985 03:00:00)-Water Temperature (C)]]*OO[[#This Row],[16]]/SUM(OO[16])</f>
        <v>7.4491891711327491E-15</v>
      </c>
      <c r="S286" s="10">
        <f>3/24*OO[[#This Row],[75 (28JUN1985 06:00:00)-Water Temperature (C)]]*OO[[#This Row],[17]]/SUM(OO[17])</f>
        <v>5.3661012100293608E-11</v>
      </c>
      <c r="T286" s="10">
        <f>3/24*OO[[#This Row],[76 (28JUN1985 09:00:00)-Water Temperature (C)]]*OO[[#This Row],[18]]/SUM(OO[18])</f>
        <v>2.2101465804013444E-8</v>
      </c>
      <c r="U286" s="10">
        <f>3/24*OO[[#This Row],[77 (28JUN1985 12:00:00)-Water Temperature (C)]]*OO[[#This Row],[19]]/SUM(OO[19])</f>
        <v>1.8225003612635052E-6</v>
      </c>
      <c r="V286" s="10">
        <f>3/24000000*OO[[#This Row],[78 (28JUN1985 15:00:00)-Water Temperature (C)]]*OO[[#This Row],[20]]</f>
        <v>4.6140665169599999E-5</v>
      </c>
      <c r="W286" s="10">
        <f>3/24000000*OO[[#This Row],[79 (28JUN1985 18:00:00)-Water Temperature (C)]]*OO[[#This Row],[21]]</f>
        <v>4.5008066865199993E-4</v>
      </c>
      <c r="X286" s="10">
        <f>3/24000000*OO[[#This Row],[80 (28JUN1985 21:00:00)-Water Temperature (C)]]*OO[[#This Row],[22]]</f>
        <v>2.0026217284499995E-3</v>
      </c>
      <c r="Y286" s="10">
        <f>3/24000000*OO[[#This Row],[81 (29JUN1985 00:00:00)-Water Temperature (C)]]*OO[[#This Row],[23]]</f>
        <v>4.6403840914275001E-3</v>
      </c>
      <c r="Z286" s="10">
        <f>3/24000000*OO[[#This Row],[82 (29JUN1985 03:00:00)-Water Temperature (C)]]*OO[[#This Row],[24]]</f>
        <v>6.2071516598699991E-3</v>
      </c>
      <c r="AA286" s="10">
        <f>3/24000000*OO[[#This Row],[83 (29JUN1985 06:00:00)-Water Temperature (C)]]*OO[[#This Row],[25]]</f>
        <v>5.204997084582501E-3</v>
      </c>
      <c r="AB286" s="10">
        <f>3/24000000*OO[[#This Row],[84 (29JUN1985 09:00:00)-Water Temperature (C)]]*OO[[#This Row],[26]]</f>
        <v>2.9669617044062501E-3</v>
      </c>
      <c r="AC286" s="10">
        <f>3/24000000*OO[[#This Row],[85 (29JUN1985 12:00:00)-Water Temperature (C)]]*OO[[#This Row],[27]]</f>
        <v>1.176818255379125E-3</v>
      </c>
      <c r="AD286" s="10">
        <f>3/24000000*OO[[#This Row],[86 (29JUN1985 15:00:00)-Water Temperature (C)]]*OO[[#This Row],[28]]</f>
        <v>3.4404565481999994E-4</v>
      </c>
      <c r="AE286" s="10">
        <f>3/24000000*OO[[#This Row],[88 (29JUN1985 21:00:00)-Water Temperature (C)]]*OO[[#This Row],[30]]</f>
        <v>1.7433061838079996E-5</v>
      </c>
      <c r="AF286" s="10">
        <f>3/24000000*OO[[#This Row],[88 (29JUN1985 21:00:00)-Water Temperature (C)]]*OO[[#This Row],[30]]</f>
        <v>1.7433061838079996E-5</v>
      </c>
      <c r="AG286" s="10">
        <f>3/24000000*OO[[#This Row],[89 (30JUN1985 00:00:00)-Water Temperature (C)]]*OO[[#This Row],[31]]</f>
        <v>5.7972437379749992E-6</v>
      </c>
      <c r="AH286" s="10">
        <f>3/24000000*OO[[#This Row],[90 (30JUN1985 03:00:00)-Water Temperature (C)]]*OO[[#This Row],[32]]</f>
        <v>3.7490808033700002E-6</v>
      </c>
      <c r="AI286" s="10">
        <f>3/24000000*OO[[#This Row],[91 (30JUN1985 06:00:00)-Water Temperature (C)]]*OO[[#This Row],[33]]</f>
        <v>3.2703034591412493E-6</v>
      </c>
      <c r="AJ286" s="10">
        <f>3/24000000*OO[[#This Row],[92 (30JUN1985 09:00:00)-Water Temperature (C)]]*OO[[#This Row],[34]]</f>
        <v>3.15368651228E-6</v>
      </c>
      <c r="AK286" s="10">
        <f>3/24000000*OO[[#This Row],[93 (30JUN1985 12:00:00)-Water Temperature (C)]]*OO[[#This Row],[35]]</f>
        <v>3.07784373E-6</v>
      </c>
      <c r="AL286" s="10">
        <f>3/24000000*OO[[#This Row],[94 (30JUN1985 15:00:00)-Water Temperature (C)]]*OO[[#This Row],[36]]</f>
        <v>2.9852284899099994E-6</v>
      </c>
      <c r="AM286" s="10">
        <f>3/24000000*OO[[#This Row],[95 (30JUN1985 18:00:00)-Water Temperature (C)]]*OO[[#This Row],[37]]</f>
        <v>2.8700582518799996E-6</v>
      </c>
      <c r="AN286" s="10">
        <f>3/24000000*OO[[#This Row],[96 (30JUN1985 21:00:00)-Water Temperature (C)]]*OO[[#This Row],[38]]</f>
        <v>2.6828926399674995E-6</v>
      </c>
      <c r="AO286" s="10">
        <f>3/24000000*OO[[#This Row],[97 (01JUL1985 00:00:00)-Water Temperature (C)]]*OO[[#This Row],[39]]</f>
        <v>2.4496806028812499E-6</v>
      </c>
      <c r="AP286" s="10">
        <f>3/24000000*OO[[#This Row],[98 (01JUL1985 03:00:00)-Water Temperature (C)]]*OO[[#This Row],[40]]</f>
        <v>2.2673037249935E-6</v>
      </c>
      <c r="AQ286" s="10">
        <f>3/24000000*OO[[#This Row],[99 (01JUL1985 06:00:00)-Water Temperature (C)]]*OO[[#This Row],[41]]</f>
        <v>2.1903854974759999E-6</v>
      </c>
      <c r="AR286" s="10">
        <f>3/24000000*OO[[#This Row],[100 (01JUL1985 09:00:00)-Water Temperature (C)]]*OO[[#This Row],[42]]</f>
        <v>2.2687254295199997E-6</v>
      </c>
      <c r="AS286" s="10">
        <f>3/24000000*OO[[#This Row],[101 (01JUL1985 12:00:00)-Water Temperature (C)]]*OO[[#This Row],[43]]</f>
        <v>2.4132231640125003E-6</v>
      </c>
      <c r="AT286" s="10">
        <f>3/24000000*OO[[#This Row],[102 (01JUL1985 15:00:00)-Water Temperature (C)]]*OO[[#This Row],[44]]</f>
        <v>2.5326271745249997E-6</v>
      </c>
      <c r="AU286" s="10">
        <f>3/24000000*OO[[#This Row],[103 (01JUL1985 18:00:00)-Water Temperature (C)]]*OO[[#This Row],[45]]</f>
        <v>2.5870474539962501E-6</v>
      </c>
      <c r="AV286" s="10">
        <f>3/24000000*OO[[#This Row],[104 (01JUL1985 21:00:00)-Water Temperature (C)]]*OO[[#This Row],[46]]</f>
        <v>2.5150022146709999E-6</v>
      </c>
      <c r="AW286" s="10">
        <f>3/24000000*OO[[#This Row],[105 (02JUL1985 00:00:00)-Water Temperature (C)]]*OO[[#This Row],[47]]</f>
        <v>2.3492570578282501E-6</v>
      </c>
      <c r="AX286" s="10">
        <f>3/24000000*OO[[#This Row],[106 (02JUL1985 03:00:00)-Water Temperature (C)]]*OO[[#This Row],[48]]</f>
        <v>2.15089052324175E-6</v>
      </c>
      <c r="AY286" s="10">
        <f>3/24000000*OO[[#This Row],[107 (02JUL1985 06:00:00)-Water Temperature (C)]]*OO[[#This Row],[49]]</f>
        <v>1.9583616900872498E-6</v>
      </c>
      <c r="AZ286" s="10">
        <f>3/24000000*OO[[#This Row],[108 (02JUL1985 09:00:00)-Water Temperature (C)]]*OO[[#This Row],[50]]</f>
        <v>1.7929847109299999E-6</v>
      </c>
      <c r="BA286" s="10">
        <f>3/24000000*OO[[#This Row],[109 (02JUL1985 12:00:00)-Water Temperature (C)]]*OO[[#This Row],[51]]</f>
        <v>1.6803050346062499E-6</v>
      </c>
      <c r="BB286" s="10">
        <f>3/24000000*OO[[#This Row],[110 (02JUL1985 15:00:00)-Water Temperature (C)]]*OO[[#This Row],[52]]</f>
        <v>1.5746206525199998E-6</v>
      </c>
      <c r="BC286" s="10">
        <f>3/24000000*OO[[#This Row],[111 (02JUL1985 18:00:00)-Water Temperature (C)]]*OO[[#This Row],[53]]</f>
        <v>1.47119654514E-6</v>
      </c>
      <c r="BD286" s="10">
        <f>3/24000000*OO[[#This Row],[112 (02JUL1985 21:00:00)-Water Temperature (C)]]*OO[[#This Row],[54]]</f>
        <v>1.3541239786619999E-6</v>
      </c>
      <c r="BE286" s="10">
        <f>3/24000000*OO[[#This Row],[113 (03JUL1985 00:00:00)-Water Temperature (C)]]*OO[[#This Row],[55]]</f>
        <v>1.2348945308337499E-6</v>
      </c>
      <c r="BF286" s="10">
        <f>3/24000000*OO[[#This Row],[114 (03JUL1985 03:00:00)-Water Temperature (C)]]*OO[[#This Row],[56]]</f>
        <v>1.11520835450025E-6</v>
      </c>
      <c r="BG286" s="10">
        <f>3/24000000*OO[[#This Row],[115 (03JUL1985 06:00:00)-Water Temperature (C)]]*OO[[#This Row],[57]]</f>
        <v>9.98633733995E-7</v>
      </c>
      <c r="BH286" s="10">
        <f>3/24000000*OO[[#This Row],[116 (03JUL1985 09:00:00)-Water Temperature (C)]]*OO[[#This Row],[58]]</f>
        <v>8.9944821427499994E-7</v>
      </c>
      <c r="BI286" s="10">
        <f>3/24000000*OO[[#This Row],[117 (03JUL1985 12:00:00)-Water Temperature (C)]]*OO[[#This Row],[59]]</f>
        <v>8.2751935891962488E-7</v>
      </c>
      <c r="BJ286" s="10">
        <f>3/24000000*OO[[#This Row],[118 (03JUL1985 15:00:00)-Water Temperature (C)]]*OO[[#This Row],[60]]</f>
        <v>7.6893833457612491E-7</v>
      </c>
      <c r="BK286" s="10">
        <f>3/24000000*OO[[#This Row],[119 (03JUL1985 18:00:00)-Water Temperature (C)]]*OO[[#This Row],[61]]</f>
        <v>7.2281139346862492E-7</v>
      </c>
      <c r="BL286" s="10">
        <f>3/24000000*OO[[#This Row],[120 (03JUL1985 21:00:00)-Water Temperature (C)]]*OO[[#This Row],[62]]</f>
        <v>6.6726634572950008E-7</v>
      </c>
      <c r="BM286" s="10">
        <f>3/24000000*OO[[#This Row],[121 (04JUL1985 00:00:00)-Water Temperature (C)]]*OO[[#This Row],[63]]</f>
        <v>6.0901342126687498E-7</v>
      </c>
      <c r="BN286" s="10">
        <f>3/24000000*OO[[#This Row],[122 (04JUL1985 03:00:00)-Water Temperature (C)]]*OO[[#This Row],[64]]</f>
        <v>5.519188160718749E-7</v>
      </c>
      <c r="BO286" s="10">
        <f>3/24000000*OO[[#This Row],[123 (04JUL1985 06:00:00)-Water Temperature (C)]]*OO[[#This Row],[65]]</f>
        <v>4.9628993292812494E-7</v>
      </c>
      <c r="BP286" s="10">
        <f>3/24000000*OO[[#This Row],[124 (04JUL1985 09:00:00)-Water Temperature (C)]]*OO[[#This Row],[66]]</f>
        <v>4.5295910268087497E-7</v>
      </c>
      <c r="BQ286" s="10">
        <f>3/24000000*OO[[#This Row],[125 (04JUL1985 12:00:00)-Water Temperature (C)]]*OO[[#This Row],[67]]</f>
        <v>4.1172250535350001E-7</v>
      </c>
      <c r="BR286" s="10">
        <f>3/24000000*OO[[#This Row],[126 (04JUL1985 15:00:00)-Water Temperature (C)]]*OO[[#This Row],[68]]</f>
        <v>3.7096085505474995E-7</v>
      </c>
      <c r="BS286" s="10">
        <f>3/24000000*OO[[#This Row],[127 (04JUL1985 18:00:00)-Water Temperature (C)]]*OO[[#This Row],[69]]</f>
        <v>3.3460533984674997E-7</v>
      </c>
      <c r="BT286" s="10">
        <f>3/24000000*OO[[#This Row],[128 (04JUL1985 21:00:00)-Water Temperature (C)]]*OO[[#This Row],[70]]</f>
        <v>2.9559875656274996E-7</v>
      </c>
      <c r="BU286" s="10">
        <f>3/24000000*OO[[#This Row],[129 (05JUL1985 00:00:00)-Water Temperature (C)]]*OO[[#This Row],[71]]</f>
        <v>2.52213891697E-7</v>
      </c>
      <c r="BV286" s="10">
        <f>3/24000000*OO[[#This Row],[130 (05JUL1985 03:00:00)-Water Temperature (C)]]*OO[[#This Row],[72]]</f>
        <v>2.10075073899025E-7</v>
      </c>
      <c r="BW286" s="10">
        <f>3/24000000*OO[[#This Row],[131 (05JUL1985 06:00:00)-Water Temperature (C)]]*OO[[#This Row],[73]]</f>
        <v>1.7229769150137496E-7</v>
      </c>
      <c r="BX286" s="10">
        <f>3/24000000*OO[[#This Row],[132 (05JUL1985 09:00:00)-Water Temperature (C)]]*OO[[#This Row],[74]]</f>
        <v>1.4389410455149999E-7</v>
      </c>
      <c r="BY286" s="10">
        <f>3/24000000*OO[[#This Row],[133 (05JUL1985 12:00:00)-Water Temperature (C)]]*OO[[#This Row],[75]]</f>
        <v>1.2105462756239998E-7</v>
      </c>
      <c r="BZ286" s="10">
        <f>3/24000000*OO[[#This Row],[134 (05JUL1985 15:00:00)-Water Temperature (C)]]*OO[[#This Row],[76]]</f>
        <v>1.0349498195324999E-7</v>
      </c>
      <c r="CA286" s="10">
        <f>3/24000000*OO[[#This Row],[135 (05JUL1985 18:00:00)-Water Temperature (C)]]*OO[[#This Row],[77]]</f>
        <v>9.0218581390024987E-8</v>
      </c>
      <c r="CB286" s="10">
        <f>3/24000000*OO[[#This Row],[136 (05JUL1985 21:00:00)-Water Temperature (C)]]*OO[[#This Row],[78]]</f>
        <v>7.8733336888800005E-8</v>
      </c>
      <c r="CC286" s="10">
        <f>3/24000000*OO[[#This Row],[137 (06JUL1985 00:00:00)-Water Temperature (C)]]*OO[[#This Row],[79]]</f>
        <v>6.895508541853751E-8</v>
      </c>
      <c r="CD286" s="10">
        <f>3/24000000*OO[[#This Row],[138 (06JUL1985 03:00:00)-Water Temperature (C)]]*OO[[#This Row],[80]]</f>
        <v>6.1149433785037504E-8</v>
      </c>
      <c r="CE286" s="10">
        <f>3/24000000*OO[[#This Row],[139 (06JUL1985 06:00:00)-Water Temperature (C)]]*OO[[#This Row],[81]]</f>
        <v>5.5071892955625003E-8</v>
      </c>
      <c r="CF286" s="10">
        <f>3/24000000*OO[[#This Row],[140 (06JUL1985 09:00:00)-Water Temperature (C)]]*OO[[#This Row],[82]]</f>
        <v>5.1556359770299995E-8</v>
      </c>
      <c r="CG286" s="10">
        <f>3/24000000*OO[[#This Row],[141 (06JUL1985 12:00:00)-Water Temperature (C)]]*OO[[#This Row],[83]]</f>
        <v>4.8952014737212504E-8</v>
      </c>
      <c r="CH286" s="10">
        <f>3/24000000*OO[[#This Row],[142 (06JUL1985 15:00:00)-Water Temperature (C)]]*OO[[#This Row],[84]]</f>
        <v>4.6940754693999999E-8</v>
      </c>
      <c r="CI286" s="10">
        <f>3/24000000*OO[[#This Row],[143 (06JUL1985 18:00:00)-Water Temperature (C)]]*OO[[#This Row],[85]]</f>
        <v>4.5083447981999999E-8</v>
      </c>
      <c r="CJ286" s="10">
        <f>3/24000000*OO[[#This Row],[144 (06JUL1985 21:00:00)-Water Temperature (C)]]*OO[[#This Row],[86]]</f>
        <v>4.2703625324550004E-8</v>
      </c>
      <c r="CK286" s="10">
        <f>3/24000000*OO[[#This Row],[145 (07JUL1985 00:00:00)-Water Temperature (C)]]*OO[[#This Row],[87]]</f>
        <v>3.9956503088774997E-8</v>
      </c>
      <c r="CL286" s="10">
        <f>3/24000000*OO[[#This Row],[146 (07JUL1985 03:00:00)-Water Temperature (C)]]*OO[[#This Row],[88]]</f>
        <v>3.7417331191912499E-8</v>
      </c>
      <c r="CM286" s="10">
        <f>3/24000000*OO[[#This Row],[147 (07JUL1985 06:00:00)-Water Temperature (C)]]*OO[[#This Row],[89]]</f>
        <v>3.5245050046800005E-8</v>
      </c>
      <c r="CN286" s="10">
        <f>3/24000000*OO[[#This Row],[148 (07JUL1985 09:00:00)-Water Temperature (C)]]*OO[[#This Row],[90]]</f>
        <v>3.4000734896049999E-8</v>
      </c>
      <c r="CO286" s="10">
        <f>3/24000000*OO[[#This Row],[149 (07JUL1985 12:00:00)-Water Temperature (C)]]*OO[[#This Row],[91]]</f>
        <v>3.2335771022549998E-8</v>
      </c>
      <c r="CP286" s="10">
        <f>3/24000000*OO[[#This Row],[150 (07JUL1985 15:00:00)-Water Temperature (C)]]*OO[[#This Row],[92]]</f>
        <v>3.1475443496312498E-8</v>
      </c>
      <c r="CQ286" s="10">
        <f>3/24000000*OO[[#This Row],[151 (07JUL1985 18:00:00)-Water Temperature (C)]]*OO[[#This Row],[93]]</f>
        <v>3.0730907493299997E-8</v>
      </c>
      <c r="CR286" s="10">
        <f>3/24000000*OO[[#This Row],[152 (07JUL1985 21:00:00)-Water Temperature (C)]]*OO[[#This Row],[94]]</f>
        <v>2.98077234379375E-8</v>
      </c>
      <c r="CS286" s="10">
        <f>3/24000000*OO[[#This Row],[153 (08JUL1985 00:00:00)-Water Temperature (C)]]*OO[[#This Row],[95]]</f>
        <v>2.8693797528749994E-8</v>
      </c>
      <c r="CT286" s="10">
        <f>3/24000000*OO[[#This Row],[154 (08JUL1985 03:00:00)-Water Temperature (C)]]*OO[[#This Row],[96]]</f>
        <v>2.7590156827200003E-8</v>
      </c>
      <c r="CU286" s="10">
        <f>3/24000000*OO[[#This Row],[155 (08JUL1985 06:00:00)-Water Temperature (C)]]*OO[[#This Row],[97]]</f>
        <v>2.6714535460499999E-8</v>
      </c>
      <c r="CV286" s="10">
        <f>3/24000000*OO[[#This Row],[156 (08JUL1985 09:00:00)-Water Temperature (C)]]*OO[[#This Row],[98]]</f>
        <v>2.6593043717699999E-8</v>
      </c>
      <c r="CW286" s="10">
        <f>3/24000000*OO[[#This Row],[157 (08JUL1985 12:00:00)-Water Temperature (C)]]*OO[[#This Row],[99]]</f>
        <v>2.6643930602283748E-8</v>
      </c>
    </row>
    <row r="287" spans="1:101" x14ac:dyDescent="0.35">
      <c r="A287" t="s">
        <v>293</v>
      </c>
      <c r="B287">
        <v>870.41129999999998</v>
      </c>
      <c r="C287" s="10">
        <f>3/24*OO[[#This Row],[59 (26JUN1985 06:00:00)-Water Temperature (C)]]*OO[[#This Row],[1]]/SUM(OO[1])</f>
        <v>0</v>
      </c>
      <c r="D287" s="10">
        <f>3/24*OO[[#This Row],[60 (26JUN1985 09:00:00)-Water Temperature (C)]]*OO[[#This Row],[2]]/SUM(OO[2])</f>
        <v>0</v>
      </c>
      <c r="E287" s="10">
        <f>3/24*OO[[#This Row],[61 (26JUN1985 12:00:00)-Water Temperature (C)]]*OO[[#This Row],[3]]/SUM(OO[3])</f>
        <v>0</v>
      </c>
      <c r="F287" s="10">
        <f>3/24*OO[[#This Row],[62 (26JUN1985 15:00:00)-Water Temperature (C)]]*OO[[#This Row],[4]]/SUM(OO[4])</f>
        <v>0</v>
      </c>
      <c r="G287" s="10">
        <f>3/24*OO[[#This Row],[63 (26JUN1985 18:00:00)-Water Temperature (C)]]*OO[[#This Row],[5]]/SUM(OO[5])</f>
        <v>0</v>
      </c>
      <c r="H287" s="10">
        <f>3/24*OO[[#This Row],[64 (26JUN1985 21:00:00)-Water Temperature (C)]]*OO[[#This Row],[6]]/SUM(OO[6])</f>
        <v>0</v>
      </c>
      <c r="I287" s="10">
        <f>3/24*OO[[#This Row],[65 (27JUN1985 00:00:00)-Water Temperature (C)]]*OO[[#This Row],[7]]/SUM(OO[7])</f>
        <v>0</v>
      </c>
      <c r="J287" s="10">
        <f>3/24*OO[[#This Row],[66 (27JUN1985 03:00:00)-Water Temperature (C)]]*OO[[#This Row],[8]]/SUM(OO[8])</f>
        <v>0</v>
      </c>
      <c r="K287" s="10">
        <f>3/24*OO[[#This Row],[67 (27JUN1985 06:00:00)-Water Temperature (C)]]*OO[[#This Row],[9]]/SUM(OO[9])</f>
        <v>0</v>
      </c>
      <c r="L287" s="10">
        <f>3/24*OO[[#This Row],[68 (27JUN1985 09:00:00)-Water Temperature (C)]]*OO[[#This Row],[10]]/SUM(OO[10])</f>
        <v>0</v>
      </c>
      <c r="M287" s="10">
        <f>3/24*OO[[#This Row],[69 (27JUN1985 12:00:00)-Water Temperature (C)]]*OO[[#This Row],[11]]/SUM(OO[11])</f>
        <v>0</v>
      </c>
      <c r="N287" s="10">
        <f>3/24*OO[[#This Row],[70 (27JUN1985 15:00:00)-Water Temperature (C)]]*OO[[#This Row],[12]]/SUM(OO[12])</f>
        <v>0</v>
      </c>
      <c r="O287" s="10">
        <f>3/24*OO[[#This Row],[71 (27JUN1985 18:00:00)-Water Temperature (C)]]*OO[[#This Row],[13]]/SUM(OO[13])</f>
        <v>0</v>
      </c>
      <c r="P287" s="10">
        <f>3/24*OO[[#This Row],[72 (27JUN1985 21:00:00)-Water Temperature (C)]]*OO[[#This Row],[14]]/SUM(OO[14])</f>
        <v>9.6252855728410381E-31</v>
      </c>
      <c r="Q287" s="10">
        <f>3/24*OO[[#This Row],[73 (28JUN1985 00:00:00)-Water Temperature (C)]]*OO[[#This Row],[15]]/SUM(OO[15])</f>
        <v>1.1009392016657591E-21</v>
      </c>
      <c r="R287" s="10">
        <f>3/24*OO[[#This Row],[74 (28JUN1985 03:00:00)-Water Temperature (C)]]*OO[[#This Row],[16]]/SUM(OO[16])</f>
        <v>3.5754190884686871E-14</v>
      </c>
      <c r="S287" s="10">
        <f>3/24*OO[[#This Row],[75 (28JUN1985 06:00:00)-Water Temperature (C)]]*OO[[#This Row],[17]]/SUM(OO[17])</f>
        <v>2.9522396807879098E-10</v>
      </c>
      <c r="T287" s="10">
        <f>3/24*OO[[#This Row],[76 (28JUN1985 09:00:00)-Water Temperature (C)]]*OO[[#This Row],[18]]/SUM(OO[18])</f>
        <v>1.2953490755445642E-7</v>
      </c>
      <c r="U287" s="10">
        <f>3/24*OO[[#This Row],[77 (28JUN1985 12:00:00)-Water Temperature (C)]]*OO[[#This Row],[19]]/SUM(OO[19])</f>
        <v>1.1177114040839551E-5</v>
      </c>
      <c r="V287" s="10">
        <f>3/24000000*OO[[#This Row],[78 (28JUN1985 15:00:00)-Water Temperature (C)]]*OO[[#This Row],[20]]</f>
        <v>2.9369368865599999E-4</v>
      </c>
      <c r="W287" s="10">
        <f>3/24000000*OO[[#This Row],[79 (28JUN1985 18:00:00)-Water Temperature (C)]]*OO[[#This Row],[21]]</f>
        <v>2.955351323055E-3</v>
      </c>
      <c r="X287" s="10">
        <f>3/24000000*OO[[#This Row],[80 (28JUN1985 21:00:00)-Water Temperature (C)]]*OO[[#This Row],[22]]</f>
        <v>1.3508429366289999E-2</v>
      </c>
      <c r="Y287" s="10">
        <f>3/24000000*OO[[#This Row],[81 (29JUN1985 00:00:00)-Water Temperature (C)]]*OO[[#This Row],[23]]</f>
        <v>3.2043456690187495E-2</v>
      </c>
      <c r="Z287" s="10">
        <f>3/24000000*OO[[#This Row],[82 (29JUN1985 03:00:00)-Water Temperature (C)]]*OO[[#This Row],[24]]</f>
        <v>4.37497931024E-2</v>
      </c>
      <c r="AA287" s="10">
        <f>3/24000000*OO[[#This Row],[83 (29JUN1985 06:00:00)-Water Temperature (C)]]*OO[[#This Row],[25]]</f>
        <v>3.7361725944000002E-2</v>
      </c>
      <c r="AB287" s="10">
        <f>3/24000000*OO[[#This Row],[84 (29JUN1985 09:00:00)-Water Temperature (C)]]*OO[[#This Row],[26]]</f>
        <v>2.1657942032300002E-2</v>
      </c>
      <c r="AC287" s="10">
        <f>3/24000000*OO[[#This Row],[85 (29JUN1985 12:00:00)-Water Temperature (C)]]*OO[[#This Row],[27]]</f>
        <v>8.7143290334862501E-3</v>
      </c>
      <c r="AD287" s="10">
        <f>3/24000000*OO[[#This Row],[86 (29JUN1985 15:00:00)-Water Temperature (C)]]*OO[[#This Row],[28]]</f>
        <v>2.5809991944974998E-3</v>
      </c>
      <c r="AE287" s="10">
        <f>3/24000000*OO[[#This Row],[88 (29JUN1985 21:00:00)-Water Temperature (C)]]*OO[[#This Row],[30]]</f>
        <v>1.3109652987272499E-4</v>
      </c>
      <c r="AF287" s="10">
        <f>3/24000000*OO[[#This Row],[88 (29JUN1985 21:00:00)-Water Temperature (C)]]*OO[[#This Row],[30]]</f>
        <v>1.3109652987272499E-4</v>
      </c>
      <c r="AG287" s="10">
        <f>3/24000000*OO[[#This Row],[89 (30JUN1985 00:00:00)-Water Temperature (C)]]*OO[[#This Row],[31]]</f>
        <v>4.2251194501949993E-5</v>
      </c>
      <c r="AH287" s="10">
        <f>3/24000000*OO[[#This Row],[90 (30JUN1985 03:00:00)-Water Temperature (C)]]*OO[[#This Row],[32]]</f>
        <v>2.66672267601E-5</v>
      </c>
      <c r="AI287" s="10">
        <f>3/24000000*OO[[#This Row],[91 (30JUN1985 06:00:00)-Water Temperature (C)]]*OO[[#This Row],[33]]</f>
        <v>2.3106881884462495E-5</v>
      </c>
      <c r="AJ287" s="10">
        <f>3/24000000*OO[[#This Row],[92 (30JUN1985 09:00:00)-Water Temperature (C)]]*OO[[#This Row],[34]]</f>
        <v>2.2241904237331248E-5</v>
      </c>
      <c r="AK287" s="10">
        <f>3/24000000*OO[[#This Row],[93 (30JUN1985 12:00:00)-Water Temperature (C)]]*OO[[#This Row],[35]]</f>
        <v>2.1678611366549994E-5</v>
      </c>
      <c r="AL287" s="10">
        <f>3/24000000*OO[[#This Row],[94 (30JUN1985 15:00:00)-Water Temperature (C)]]*OO[[#This Row],[36]]</f>
        <v>2.1016657540987503E-5</v>
      </c>
      <c r="AM287" s="10">
        <f>3/24000000*OO[[#This Row],[95 (30JUN1985 18:00:00)-Water Temperature (C)]]*OO[[#This Row],[37]]</f>
        <v>2.0189325558349999E-5</v>
      </c>
      <c r="AN287" s="10">
        <f>3/24000000*OO[[#This Row],[96 (30JUN1985 21:00:00)-Water Temperature (C)]]*OO[[#This Row],[38]]</f>
        <v>1.8865093840077503E-5</v>
      </c>
      <c r="AO287" s="10">
        <f>3/24000000*OO[[#This Row],[97 (01JUL1985 00:00:00)-Water Temperature (C)]]*OO[[#This Row],[39]]</f>
        <v>1.7226500435151252E-5</v>
      </c>
      <c r="AP287" s="10">
        <f>3/24000000*OO[[#This Row],[98 (01JUL1985 03:00:00)-Water Temperature (C)]]*OO[[#This Row],[40]]</f>
        <v>1.593179633617E-5</v>
      </c>
      <c r="AQ287" s="10">
        <f>3/24000000*OO[[#This Row],[99 (01JUL1985 06:00:00)-Water Temperature (C)]]*OO[[#This Row],[41]]</f>
        <v>1.5370850359979999E-5</v>
      </c>
      <c r="AR287" s="10">
        <f>3/24000000*OO[[#This Row],[100 (01JUL1985 09:00:00)-Water Temperature (C)]]*OO[[#This Row],[42]]</f>
        <v>1.5904062413052501E-5</v>
      </c>
      <c r="AS287" s="10">
        <f>3/24000000*OO[[#This Row],[101 (01JUL1985 12:00:00)-Water Temperature (C)]]*OO[[#This Row],[43]]</f>
        <v>1.691732111E-5</v>
      </c>
      <c r="AT287" s="10">
        <f>3/24000000*OO[[#This Row],[102 (01JUL1985 15:00:00)-Water Temperature (C)]]*OO[[#This Row],[44]]</f>
        <v>1.777147814630375E-5</v>
      </c>
      <c r="AU287" s="10">
        <f>3/24000000*OO[[#This Row],[103 (01JUL1985 18:00:00)-Water Temperature (C)]]*OO[[#This Row],[45]]</f>
        <v>1.8178554646299996E-5</v>
      </c>
      <c r="AV287" s="10">
        <f>3/24000000*OO[[#This Row],[104 (01JUL1985 21:00:00)-Water Temperature (C)]]*OO[[#This Row],[46]]</f>
        <v>1.7691591748302499E-5</v>
      </c>
      <c r="AW287" s="10">
        <f>3/24000000*OO[[#This Row],[105 (02JUL1985 00:00:00)-Water Temperature (C)]]*OO[[#This Row],[47]]</f>
        <v>1.6548133390906249E-5</v>
      </c>
      <c r="AX287" s="10">
        <f>3/24000000*OO[[#This Row],[106 (02JUL1985 03:00:00)-Water Temperature (C)]]*OO[[#This Row],[48]]</f>
        <v>1.5167552171715001E-5</v>
      </c>
      <c r="AY287" s="10">
        <f>3/24000000*OO[[#This Row],[107 (02JUL1985 06:00:00)-Water Temperature (C)]]*OO[[#This Row],[49]]</f>
        <v>1.384232589513E-5</v>
      </c>
      <c r="AZ287" s="10">
        <f>3/24000000*OO[[#This Row],[108 (02JUL1985 09:00:00)-Water Temperature (C)]]*OO[[#This Row],[50]]</f>
        <v>1.270081483608E-5</v>
      </c>
      <c r="BA287" s="10">
        <f>3/24000000*OO[[#This Row],[109 (02JUL1985 12:00:00)-Water Temperature (C)]]*OO[[#This Row],[51]]</f>
        <v>1.1927891446623751E-5</v>
      </c>
      <c r="BB287" s="10">
        <f>3/24000000*OO[[#This Row],[110 (02JUL1985 15:00:00)-Water Temperature (C)]]*OO[[#This Row],[52]]</f>
        <v>1.1198645882600001E-5</v>
      </c>
      <c r="BC287" s="10">
        <f>3/24000000*OO[[#This Row],[111 (02JUL1985 18:00:00)-Water Temperature (C)]]*OO[[#This Row],[53]]</f>
        <v>1.0485690656624999E-5</v>
      </c>
      <c r="BD287" s="10">
        <f>3/24000000*OO[[#This Row],[112 (02JUL1985 21:00:00)-Water Temperature (C)]]*OO[[#This Row],[54]]</f>
        <v>9.6742716793799978E-6</v>
      </c>
      <c r="BE287" s="10">
        <f>3/24000000*OO[[#This Row],[113 (03JUL1985 00:00:00)-Water Temperature (C)]]*OO[[#This Row],[55]]</f>
        <v>8.8449921499599994E-6</v>
      </c>
      <c r="BF287" s="10">
        <f>3/24000000*OO[[#This Row],[114 (03JUL1985 03:00:00)-Water Temperature (C)]]*OO[[#This Row],[56]]</f>
        <v>8.0082349475399984E-6</v>
      </c>
      <c r="BG287" s="10">
        <f>3/24000000*OO[[#This Row],[115 (03JUL1985 06:00:00)-Water Temperature (C)]]*OO[[#This Row],[57]]</f>
        <v>7.1891519110299997E-6</v>
      </c>
      <c r="BH287" s="10">
        <f>3/24000000*OO[[#This Row],[116 (03JUL1985 09:00:00)-Water Temperature (C)]]*OO[[#This Row],[58]]</f>
        <v>6.4903014922200001E-6</v>
      </c>
      <c r="BI287" s="10">
        <f>3/24000000*OO[[#This Row],[117 (03JUL1985 12:00:00)-Water Temperature (C)]]*OO[[#This Row],[59]]</f>
        <v>5.9864679184999985E-6</v>
      </c>
      <c r="BJ287" s="10">
        <f>3/24000000*OO[[#This Row],[118 (03JUL1985 15:00:00)-Water Temperature (C)]]*OO[[#This Row],[60]]</f>
        <v>5.5748946568150006E-6</v>
      </c>
      <c r="BK287" s="10">
        <f>3/24000000*OO[[#This Row],[119 (03JUL1985 18:00:00)-Water Temperature (C)]]*OO[[#This Row],[61]]</f>
        <v>5.2520514804374995E-6</v>
      </c>
      <c r="BL287" s="10">
        <f>3/24000000*OO[[#This Row],[120 (03JUL1985 21:00:00)-Water Temperature (C)]]*OO[[#This Row],[62]]</f>
        <v>4.8584748058999997E-6</v>
      </c>
      <c r="BM287" s="10">
        <f>3/24000000*OO[[#This Row],[121 (04JUL1985 00:00:00)-Water Temperature (C)]]*OO[[#This Row],[63]]</f>
        <v>4.4457227537812502E-6</v>
      </c>
      <c r="BN287" s="10">
        <f>3/24000000*OO[[#This Row],[122 (04JUL1985 03:00:00)-Water Temperature (C)]]*OO[[#This Row],[64]]</f>
        <v>4.0391092705949991E-6</v>
      </c>
      <c r="BO287" s="10">
        <f>3/24000000*OO[[#This Row],[123 (04JUL1985 06:00:00)-Water Temperature (C)]]*OO[[#This Row],[65]]</f>
        <v>3.6405458288125002E-6</v>
      </c>
      <c r="BP287" s="10">
        <f>3/24000000*OO[[#This Row],[124 (04JUL1985 09:00:00)-Water Temperature (C)]]*OO[[#This Row],[66]]</f>
        <v>3.3308910462450001E-6</v>
      </c>
      <c r="BQ287" s="10">
        <f>3/24000000*OO[[#This Row],[125 (04JUL1985 12:00:00)-Water Temperature (C)]]*OO[[#This Row],[67]]</f>
        <v>3.0321655054999998E-6</v>
      </c>
      <c r="BR287" s="10">
        <f>3/24000000*OO[[#This Row],[126 (04JUL1985 15:00:00)-Water Temperature (C)]]*OO[[#This Row],[68]]</f>
        <v>2.7359687750062503E-6</v>
      </c>
      <c r="BS287" s="10">
        <f>3/24000000*OO[[#This Row],[127 (04JUL1985 18:00:00)-Water Temperature (C)]]*OO[[#This Row],[69]]</f>
        <v>2.4710628551824996E-6</v>
      </c>
      <c r="BT287" s="10">
        <f>3/24000000*OO[[#This Row],[128 (04JUL1985 21:00:00)-Water Temperature (C)]]*OO[[#This Row],[70]]</f>
        <v>2.1848171294388749E-6</v>
      </c>
      <c r="BU287" s="10">
        <f>3/24000000*OO[[#This Row],[129 (05JUL1985 00:00:00)-Water Temperature (C)]]*OO[[#This Row],[71]]</f>
        <v>1.8671213938050001E-6</v>
      </c>
      <c r="BV287" s="10">
        <f>3/24000000*OO[[#This Row],[130 (05JUL1985 03:00:00)-Water Temperature (C)]]*OO[[#This Row],[72]]</f>
        <v>1.5581489357554999E-6</v>
      </c>
      <c r="BW287" s="10">
        <f>3/24000000*OO[[#This Row],[131 (05JUL1985 06:00:00)-Water Temperature (C)]]*OO[[#This Row],[73]]</f>
        <v>1.280225731872E-6</v>
      </c>
      <c r="BX287" s="10">
        <f>3/24000000*OO[[#This Row],[132 (05JUL1985 09:00:00)-Water Temperature (C)]]*OO[[#This Row],[74]]</f>
        <v>1.0708423111800001E-6</v>
      </c>
      <c r="BY287" s="10">
        <f>3/24000000*OO[[#This Row],[133 (05JUL1985 12:00:00)-Water Temperature (C)]]*OO[[#This Row],[75]]</f>
        <v>9.0081796424962491E-7</v>
      </c>
      <c r="BZ287" s="10">
        <f>3/24000000*OO[[#This Row],[134 (05JUL1985 15:00:00)-Water Temperature (C)]]*OO[[#This Row],[76]]</f>
        <v>7.6936017965624986E-7</v>
      </c>
      <c r="CA287" s="10">
        <f>3/24000000*OO[[#This Row],[135 (05JUL1985 18:00:00)-Water Temperature (C)]]*OO[[#This Row],[77]]</f>
        <v>6.69443162031E-7</v>
      </c>
      <c r="CB287" s="10">
        <f>3/24000000*OO[[#This Row],[136 (05JUL1985 21:00:00)-Water Temperature (C)]]*OO[[#This Row],[78]]</f>
        <v>5.8294296136087494E-7</v>
      </c>
      <c r="CC287" s="10">
        <f>3/24000000*OO[[#This Row],[137 (06JUL1985 00:00:00)-Water Temperature (C)]]*OO[[#This Row],[79]]</f>
        <v>5.0991612940362501E-7</v>
      </c>
      <c r="CD287" s="10">
        <f>3/24000000*OO[[#This Row],[138 (06JUL1985 03:00:00)-Water Temperature (C)]]*OO[[#This Row],[80]]</f>
        <v>4.5186837716199995E-7</v>
      </c>
      <c r="CE287" s="10">
        <f>3/24000000*OO[[#This Row],[139 (06JUL1985 06:00:00)-Water Temperature (C)]]*OO[[#This Row],[81]]</f>
        <v>4.0683431895262497E-7</v>
      </c>
      <c r="CF287" s="10">
        <f>3/24000000*OO[[#This Row],[140 (06JUL1985 09:00:00)-Water Temperature (C)]]*OO[[#This Row],[82]]</f>
        <v>3.8091007866750003E-7</v>
      </c>
      <c r="CG287" s="10">
        <f>3/24000000*OO[[#This Row],[141 (06JUL1985 12:00:00)-Water Temperature (C)]]*OO[[#This Row],[83]]</f>
        <v>3.6146188581862496E-7</v>
      </c>
      <c r="CH287" s="10">
        <f>3/24000000*OO[[#This Row],[142 (06JUL1985 15:00:00)-Water Temperature (C)]]*OO[[#This Row],[84]]</f>
        <v>3.4639232269675001E-7</v>
      </c>
      <c r="CI287" s="10">
        <f>3/24000000*OO[[#This Row],[143 (06JUL1985 18:00:00)-Water Temperature (C)]]*OO[[#This Row],[85]]</f>
        <v>3.3236471650137505E-7</v>
      </c>
      <c r="CJ287" s="10">
        <f>3/24000000*OO[[#This Row],[144 (06JUL1985 21:00:00)-Water Temperature (C)]]*OO[[#This Row],[86]]</f>
        <v>3.1448584001574995E-7</v>
      </c>
      <c r="CK287" s="10">
        <f>3/24000000*OO[[#This Row],[145 (07JUL1985 00:00:00)-Water Temperature (C)]]*OO[[#This Row],[87]]</f>
        <v>2.9412458879999997E-7</v>
      </c>
      <c r="CL287" s="10">
        <f>3/24000000*OO[[#This Row],[146 (07JUL1985 03:00:00)-Water Temperature (C)]]*OO[[#This Row],[88]]</f>
        <v>2.7539722718437498E-7</v>
      </c>
      <c r="CM287" s="10">
        <f>3/24000000*OO[[#This Row],[147 (07JUL1985 06:00:00)-Water Temperature (C)]]*OO[[#This Row],[89]]</f>
        <v>2.5947407911050001E-7</v>
      </c>
      <c r="CN287" s="10">
        <f>3/24000000*OO[[#This Row],[148 (07JUL1985 09:00:00)-Water Temperature (C)]]*OO[[#This Row],[90]]</f>
        <v>2.504024936682E-7</v>
      </c>
      <c r="CO287" s="10">
        <f>3/24000000*OO[[#This Row],[149 (07JUL1985 12:00:00)-Water Temperature (C)]]*OO[[#This Row],[91]]</f>
        <v>2.3810037150856249E-7</v>
      </c>
      <c r="CP287" s="10">
        <f>3/24000000*OO[[#This Row],[150 (07JUL1985 15:00:00)-Water Temperature (C)]]*OO[[#This Row],[92]]</f>
        <v>2.3181410317362496E-7</v>
      </c>
      <c r="CQ287" s="10">
        <f>3/24000000*OO[[#This Row],[151 (07JUL1985 18:00:00)-Water Temperature (C)]]*OO[[#This Row],[93]]</f>
        <v>2.2615174267529997E-7</v>
      </c>
      <c r="CR287" s="10">
        <f>3/24000000*OO[[#This Row],[152 (07JUL1985 21:00:00)-Water Temperature (C)]]*OO[[#This Row],[94]]</f>
        <v>2.192044451822E-7</v>
      </c>
      <c r="CS287" s="10">
        <f>3/24000000*OO[[#This Row],[153 (08JUL1985 00:00:00)-Water Temperature (C)]]*OO[[#This Row],[95]]</f>
        <v>2.1095421707822499E-7</v>
      </c>
      <c r="CT287" s="10">
        <f>3/24000000*OO[[#This Row],[154 (08JUL1985 03:00:00)-Water Temperature (C)]]*OO[[#This Row],[96]]</f>
        <v>2.0286791591201252E-7</v>
      </c>
      <c r="CU287" s="10">
        <f>3/24000000*OO[[#This Row],[155 (08JUL1985 06:00:00)-Water Temperature (C)]]*OO[[#This Row],[97]]</f>
        <v>1.9656428414999996E-7</v>
      </c>
      <c r="CV287" s="10">
        <f>3/24000000*OO[[#This Row],[156 (08JUL1985 09:00:00)-Water Temperature (C)]]*OO[[#This Row],[98]]</f>
        <v>1.958590551043125E-7</v>
      </c>
      <c r="CW287" s="10">
        <f>3/24000000*OO[[#This Row],[157 (08JUL1985 12:00:00)-Water Temperature (C)]]*OO[[#This Row],[99]]</f>
        <v>1.962986326125E-7</v>
      </c>
    </row>
    <row r="288" spans="1:101" x14ac:dyDescent="0.35">
      <c r="A288" t="s">
        <v>294</v>
      </c>
      <c r="B288">
        <v>882.86239999999998</v>
      </c>
      <c r="C288" s="10">
        <f>3/24*OO[[#This Row],[59 (26JUN1985 06:00:00)-Water Temperature (C)]]*OO[[#This Row],[1]]/SUM(OO[1])</f>
        <v>0</v>
      </c>
      <c r="D288" s="10">
        <f>3/24*OO[[#This Row],[60 (26JUN1985 09:00:00)-Water Temperature (C)]]*OO[[#This Row],[2]]/SUM(OO[2])</f>
        <v>0</v>
      </c>
      <c r="E288" s="10">
        <f>3/24*OO[[#This Row],[61 (26JUN1985 12:00:00)-Water Temperature (C)]]*OO[[#This Row],[3]]/SUM(OO[3])</f>
        <v>0</v>
      </c>
      <c r="F288" s="10">
        <f>3/24*OO[[#This Row],[62 (26JUN1985 15:00:00)-Water Temperature (C)]]*OO[[#This Row],[4]]/SUM(OO[4])</f>
        <v>0</v>
      </c>
      <c r="G288" s="10">
        <f>3/24*OO[[#This Row],[63 (26JUN1985 18:00:00)-Water Temperature (C)]]*OO[[#This Row],[5]]/SUM(OO[5])</f>
        <v>0</v>
      </c>
      <c r="H288" s="10">
        <f>3/24*OO[[#This Row],[64 (26JUN1985 21:00:00)-Water Temperature (C)]]*OO[[#This Row],[6]]/SUM(OO[6])</f>
        <v>0</v>
      </c>
      <c r="I288" s="10">
        <f>3/24*OO[[#This Row],[65 (27JUN1985 00:00:00)-Water Temperature (C)]]*OO[[#This Row],[7]]/SUM(OO[7])</f>
        <v>0</v>
      </c>
      <c r="J288" s="10">
        <f>3/24*OO[[#This Row],[66 (27JUN1985 03:00:00)-Water Temperature (C)]]*OO[[#This Row],[8]]/SUM(OO[8])</f>
        <v>0</v>
      </c>
      <c r="K288" s="10">
        <f>3/24*OO[[#This Row],[67 (27JUN1985 06:00:00)-Water Temperature (C)]]*OO[[#This Row],[9]]/SUM(OO[9])</f>
        <v>0</v>
      </c>
      <c r="L288" s="10">
        <f>3/24*OO[[#This Row],[68 (27JUN1985 09:00:00)-Water Temperature (C)]]*OO[[#This Row],[10]]/SUM(OO[10])</f>
        <v>0</v>
      </c>
      <c r="M288" s="10">
        <f>3/24*OO[[#This Row],[69 (27JUN1985 12:00:00)-Water Temperature (C)]]*OO[[#This Row],[11]]/SUM(OO[11])</f>
        <v>0</v>
      </c>
      <c r="N288" s="10">
        <f>3/24*OO[[#This Row],[70 (27JUN1985 15:00:00)-Water Temperature (C)]]*OO[[#This Row],[12]]/SUM(OO[12])</f>
        <v>0</v>
      </c>
      <c r="O288" s="10">
        <f>3/24*OO[[#This Row],[71 (27JUN1985 18:00:00)-Water Temperature (C)]]*OO[[#This Row],[13]]/SUM(OO[13])</f>
        <v>0</v>
      </c>
      <c r="P288" s="10">
        <f>3/24*OO[[#This Row],[72 (27JUN1985 21:00:00)-Water Temperature (C)]]*OO[[#This Row],[14]]/SUM(OO[14])</f>
        <v>1.215149667315814E-31</v>
      </c>
      <c r="Q288" s="10">
        <f>3/24*OO[[#This Row],[73 (28JUN1985 00:00:00)-Water Temperature (C)]]*OO[[#This Row],[15]]/SUM(OO[15])</f>
        <v>1.0892590731256608E-21</v>
      </c>
      <c r="R288" s="10">
        <f>3/24*OO[[#This Row],[74 (28JUN1985 03:00:00)-Water Temperature (C)]]*OO[[#This Row],[16]]/SUM(OO[16])</f>
        <v>2.106345885077866E-14</v>
      </c>
      <c r="S288" s="10">
        <f>3/24*OO[[#This Row],[75 (28JUN1985 06:00:00)-Water Temperature (C)]]*OO[[#This Row],[17]]/SUM(OO[17])</f>
        <v>2.4325832730422288E-10</v>
      </c>
      <c r="T288" s="10">
        <f>3/24*OO[[#This Row],[76 (28JUN1985 09:00:00)-Water Temperature (C)]]*OO[[#This Row],[18]]/SUM(OO[18])</f>
        <v>1.2479742004032006E-7</v>
      </c>
      <c r="U288" s="10">
        <f>3/24*OO[[#This Row],[77 (28JUN1985 12:00:00)-Water Temperature (C)]]*OO[[#This Row],[19]]/SUM(OO[19])</f>
        <v>1.208927130186372E-5</v>
      </c>
      <c r="V288" s="10">
        <f>3/24000000*OO[[#This Row],[78 (28JUN1985 15:00:00)-Water Temperature (C)]]*OO[[#This Row],[20]]</f>
        <v>3.5030188299312493E-4</v>
      </c>
      <c r="W288" s="10">
        <f>3/24000000*OO[[#This Row],[79 (28JUN1985 18:00:00)-Water Temperature (C)]]*OO[[#This Row],[21]]</f>
        <v>3.8392221804649999E-3</v>
      </c>
      <c r="X288" s="10">
        <f>3/24000000*OO[[#This Row],[80 (28JUN1985 21:00:00)-Water Temperature (C)]]*OO[[#This Row],[22]]</f>
        <v>1.8943228618972498E-2</v>
      </c>
      <c r="Y288" s="10">
        <f>3/24000000*OO[[#This Row],[81 (29JUN1985 00:00:00)-Water Temperature (C)]]*OO[[#This Row],[23]]</f>
        <v>4.8157663039500004E-2</v>
      </c>
      <c r="Z288" s="10">
        <f>3/24000000*OO[[#This Row],[82 (29JUN1985 03:00:00)-Water Temperature (C)]]*OO[[#This Row],[24]]</f>
        <v>7.0039316038750007E-2</v>
      </c>
      <c r="AA288" s="10">
        <f>3/24000000*OO[[#This Row],[83 (29JUN1985 06:00:00)-Water Temperature (C)]]*OO[[#This Row],[25]]</f>
        <v>6.3399055784687505E-2</v>
      </c>
      <c r="AB288" s="10">
        <f>3/24000000*OO[[#This Row],[84 (29JUN1985 09:00:00)-Water Temperature (C)]]*OO[[#This Row],[26]]</f>
        <v>3.8814093724087499E-2</v>
      </c>
      <c r="AC288" s="10">
        <f>3/24000000*OO[[#This Row],[85 (29JUN1985 12:00:00)-Water Temperature (C)]]*OO[[#This Row],[27]]</f>
        <v>1.6419040771162501E-2</v>
      </c>
      <c r="AD288" s="10">
        <f>3/24000000*OO[[#This Row],[86 (29JUN1985 15:00:00)-Water Temperature (C)]]*OO[[#This Row],[28]]</f>
        <v>5.09216969444E-3</v>
      </c>
      <c r="AE288" s="10">
        <f>3/24000000*OO[[#This Row],[88 (29JUN1985 21:00:00)-Water Temperature (C)]]*OO[[#This Row],[30]]</f>
        <v>2.6574759008350001E-4</v>
      </c>
      <c r="AF288" s="10">
        <f>3/24000000*OO[[#This Row],[88 (29JUN1985 21:00:00)-Water Temperature (C)]]*OO[[#This Row],[30]]</f>
        <v>2.6574759008350001E-4</v>
      </c>
      <c r="AG288" s="10">
        <f>3/24000000*OO[[#This Row],[89 (30JUN1985 00:00:00)-Water Temperature (C)]]*OO[[#This Row],[31]]</f>
        <v>7.8195207233437502E-5</v>
      </c>
      <c r="AH288" s="10">
        <f>3/24000000*OO[[#This Row],[90 (30JUN1985 03:00:00)-Water Temperature (C)]]*OO[[#This Row],[32]]</f>
        <v>4.5432872819999992E-5</v>
      </c>
      <c r="AI288" s="10">
        <f>3/24000000*OO[[#This Row],[91 (30JUN1985 06:00:00)-Water Temperature (C)]]*OO[[#This Row],[33]]</f>
        <v>3.8497759881262501E-5</v>
      </c>
      <c r="AJ288" s="10">
        <f>3/24000000*OO[[#This Row],[92 (30JUN1985 09:00:00)-Water Temperature (C)]]*OO[[#This Row],[34]]</f>
        <v>3.6940865931737497E-5</v>
      </c>
      <c r="AK288" s="10">
        <f>3/24000000*OO[[#This Row],[93 (30JUN1985 12:00:00)-Water Temperature (C)]]*OO[[#This Row],[35]]</f>
        <v>3.6041092930499995E-5</v>
      </c>
      <c r="AL288" s="10">
        <f>3/24000000*OO[[#This Row],[94 (30JUN1985 15:00:00)-Water Temperature (C)]]*OO[[#This Row],[36]]</f>
        <v>3.505825053E-5</v>
      </c>
      <c r="AM288" s="10">
        <f>3/24000000*OO[[#This Row],[95 (30JUN1985 18:00:00)-Water Temperature (C)]]*OO[[#This Row],[37]]</f>
        <v>3.3794697129374994E-5</v>
      </c>
      <c r="AN288" s="10">
        <f>3/24000000*OO[[#This Row],[96 (30JUN1985 21:00:00)-Water Temperature (C)]]*OO[[#This Row],[38]]</f>
        <v>3.1651660579662503E-5</v>
      </c>
      <c r="AO288" s="10">
        <f>3/24000000*OO[[#This Row],[97 (01JUL1985 00:00:00)-Water Temperature (C)]]*OO[[#This Row],[39]]</f>
        <v>2.8957931632199999E-5</v>
      </c>
      <c r="AP288" s="10">
        <f>3/24000000*OO[[#This Row],[98 (01JUL1985 03:00:00)-Water Temperature (C)]]*OO[[#This Row],[40]]</f>
        <v>2.6757505471375E-5</v>
      </c>
      <c r="AQ288" s="10">
        <f>3/24000000*OO[[#This Row],[99 (01JUL1985 06:00:00)-Water Temperature (C)]]*OO[[#This Row],[41]]</f>
        <v>2.5716125162874997E-5</v>
      </c>
      <c r="AR288" s="10">
        <f>3/24000000*OO[[#This Row],[100 (01JUL1985 09:00:00)-Water Temperature (C)]]*OO[[#This Row],[42]]</f>
        <v>2.6538865318649999E-5</v>
      </c>
      <c r="AS288" s="10">
        <f>3/24000000*OO[[#This Row],[101 (01JUL1985 12:00:00)-Water Temperature (C)]]*OO[[#This Row],[43]]</f>
        <v>2.82354375921E-5</v>
      </c>
      <c r="AT288" s="10">
        <f>3/24000000*OO[[#This Row],[102 (01JUL1985 15:00:00)-Water Temperature (C)]]*OO[[#This Row],[44]]</f>
        <v>2.9783869404412499E-5</v>
      </c>
      <c r="AU288" s="10">
        <f>3/24000000*OO[[#This Row],[103 (01JUL1985 18:00:00)-Water Temperature (C)]]*OO[[#This Row],[45]]</f>
        <v>3.0653512844899996E-5</v>
      </c>
      <c r="AV288" s="10">
        <f>3/24000000*OO[[#This Row],[104 (01JUL1985 21:00:00)-Water Temperature (C)]]*OO[[#This Row],[46]]</f>
        <v>3.0008389827049999E-5</v>
      </c>
      <c r="AW288" s="10">
        <f>3/24000000*OO[[#This Row],[105 (02JUL1985 00:00:00)-Water Temperature (C)]]*OO[[#This Row],[47]]</f>
        <v>2.8236006180899998E-5</v>
      </c>
      <c r="AX288" s="10">
        <f>3/24000000*OO[[#This Row],[106 (02JUL1985 03:00:00)-Water Temperature (C)]]*OO[[#This Row],[48]]</f>
        <v>2.5996085350124998E-5</v>
      </c>
      <c r="AY288" s="10">
        <f>3/24000000*OO[[#This Row],[107 (02JUL1985 06:00:00)-Water Temperature (C)]]*OO[[#This Row],[49]]</f>
        <v>2.3796685120979996E-5</v>
      </c>
      <c r="AZ288" s="10">
        <f>3/24000000*OO[[#This Row],[108 (02JUL1985 09:00:00)-Water Temperature (C)]]*OO[[#This Row],[50]]</f>
        <v>2.1893866528094994E-5</v>
      </c>
      <c r="BA288" s="10">
        <f>3/24000000*OO[[#This Row],[109 (02JUL1985 12:00:00)-Water Temperature (C)]]*OO[[#This Row],[51]]</f>
        <v>2.0614360028161248E-5</v>
      </c>
      <c r="BB288" s="10">
        <f>3/24000000*OO[[#This Row],[110 (02JUL1985 15:00:00)-Water Temperature (C)]]*OO[[#This Row],[52]]</f>
        <v>1.93845346981325E-5</v>
      </c>
      <c r="BC288" s="10">
        <f>3/24000000*OO[[#This Row],[111 (02JUL1985 18:00:00)-Water Temperature (C)]]*OO[[#This Row],[53]]</f>
        <v>1.8205129889204999E-5</v>
      </c>
      <c r="BD288" s="10">
        <f>3/24000000*OO[[#This Row],[112 (02JUL1985 21:00:00)-Water Temperature (C)]]*OO[[#This Row],[54]]</f>
        <v>1.6847992785195002E-5</v>
      </c>
      <c r="BE288" s="10">
        <f>3/24000000*OO[[#This Row],[113 (03JUL1985 00:00:00)-Water Temperature (C)]]*OO[[#This Row],[55]]</f>
        <v>1.5467350732422502E-5</v>
      </c>
      <c r="BF288" s="10">
        <f>3/24000000*OO[[#This Row],[114 (03JUL1985 03:00:00)-Water Temperature (C)]]*OO[[#This Row],[56]]</f>
        <v>1.4059676544427499E-5</v>
      </c>
      <c r="BG288" s="10">
        <f>3/24000000*OO[[#This Row],[115 (03JUL1985 06:00:00)-Water Temperature (C)]]*OO[[#This Row],[57]]</f>
        <v>1.2670395086272501E-5</v>
      </c>
      <c r="BH288" s="10">
        <f>3/24000000*OO[[#This Row],[116 (03JUL1985 09:00:00)-Water Temperature (C)]]*OO[[#This Row],[58]]</f>
        <v>1.147295959271E-5</v>
      </c>
      <c r="BI288" s="10">
        <f>3/24000000*OO[[#This Row],[117 (03JUL1985 12:00:00)-Water Temperature (C)]]*OO[[#This Row],[59]]</f>
        <v>1.0604378792E-5</v>
      </c>
      <c r="BJ288" s="10">
        <f>3/24000000*OO[[#This Row],[118 (03JUL1985 15:00:00)-Water Temperature (C)]]*OO[[#This Row],[60]]</f>
        <v>9.8892952567312495E-6</v>
      </c>
      <c r="BK288" s="10">
        <f>3/24000000*OO[[#This Row],[119 (03JUL1985 18:00:00)-Water Temperature (C)]]*OO[[#This Row],[61]]</f>
        <v>9.3365438280799994E-6</v>
      </c>
      <c r="BL288" s="10">
        <f>3/24000000*OO[[#This Row],[120 (03JUL1985 21:00:00)-Water Temperature (C)]]*OO[[#This Row],[62]]</f>
        <v>8.6568521966212486E-6</v>
      </c>
      <c r="BM288" s="10">
        <f>3/24000000*OO[[#This Row],[121 (04JUL1985 00:00:00)-Water Temperature (C)]]*OO[[#This Row],[63]]</f>
        <v>7.9484327674399997E-6</v>
      </c>
      <c r="BN288" s="10">
        <f>3/24000000*OO[[#This Row],[122 (04JUL1985 03:00:00)-Water Temperature (C)]]*OO[[#This Row],[64]]</f>
        <v>7.2514213468724997E-6</v>
      </c>
      <c r="BO288" s="10">
        <f>3/24000000*OO[[#This Row],[123 (04JUL1985 06:00:00)-Water Temperature (C)]]*OO[[#This Row],[65]]</f>
        <v>6.5610357438099991E-6</v>
      </c>
      <c r="BP288" s="10">
        <f>3/24000000*OO[[#This Row],[124 (04JUL1985 09:00:00)-Water Temperature (C)]]*OO[[#This Row],[66]]</f>
        <v>6.0260708251274998E-6</v>
      </c>
      <c r="BQ288" s="10">
        <f>3/24000000*OO[[#This Row],[125 (04JUL1985 12:00:00)-Water Temperature (C)]]*OO[[#This Row],[67]]</f>
        <v>5.5013203389374986E-6</v>
      </c>
      <c r="BR288" s="10">
        <f>3/24000000*OO[[#This Row],[126 (04JUL1985 15:00:00)-Water Temperature (C)]]*OO[[#This Row],[68]]</f>
        <v>4.9757580006199993E-6</v>
      </c>
      <c r="BS288" s="10">
        <f>3/24000000*OO[[#This Row],[127 (04JUL1985 18:00:00)-Water Temperature (C)]]*OO[[#This Row],[69]]</f>
        <v>4.5056550621399999E-6</v>
      </c>
      <c r="BT288" s="10">
        <f>3/24000000*OO[[#This Row],[128 (04JUL1985 21:00:00)-Water Temperature (C)]]*OO[[#This Row],[70]]</f>
        <v>3.9935283091599995E-6</v>
      </c>
      <c r="BU288" s="10">
        <f>3/24000000*OO[[#This Row],[129 (05JUL1985 00:00:00)-Water Temperature (C)]]*OO[[#This Row],[71]]</f>
        <v>3.4253388964999999E-6</v>
      </c>
      <c r="BV288" s="10">
        <f>3/24000000*OO[[#This Row],[130 (05JUL1985 03:00:00)-Water Temperature (C)]]*OO[[#This Row],[72]]</f>
        <v>2.8741051109324997E-6</v>
      </c>
      <c r="BW288" s="10">
        <f>3/24000000*OO[[#This Row],[131 (05JUL1985 06:00:00)-Water Temperature (C)]]*OO[[#This Row],[73]]</f>
        <v>2.3721006994800002E-6</v>
      </c>
      <c r="BX288" s="10">
        <f>3/24000000*OO[[#This Row],[132 (05JUL1985 09:00:00)-Water Temperature (C)]]*OO[[#This Row],[74]]</f>
        <v>1.9917466481438751E-6</v>
      </c>
      <c r="BY288" s="10">
        <f>3/24000000*OO[[#This Row],[133 (05JUL1985 12:00:00)-Water Temperature (C)]]*OO[[#This Row],[75]]</f>
        <v>1.675519505655E-6</v>
      </c>
      <c r="BZ288" s="10">
        <f>3/24000000*OO[[#This Row],[134 (05JUL1985 15:00:00)-Water Temperature (C)]]*OO[[#This Row],[76]]</f>
        <v>1.426471113020625E-6</v>
      </c>
      <c r="CA288" s="10">
        <f>3/24000000*OO[[#This Row],[135 (05JUL1985 18:00:00)-Water Temperature (C)]]*OO[[#This Row],[77]]</f>
        <v>1.2344851677029997E-6</v>
      </c>
      <c r="CB288" s="10">
        <f>3/24000000*OO[[#This Row],[136 (05JUL1985 21:00:00)-Water Temperature (C)]]*OO[[#This Row],[78]]</f>
        <v>1.0688561293544998E-6</v>
      </c>
      <c r="CC288" s="10">
        <f>3/24000000*OO[[#This Row],[137 (06JUL1985 00:00:00)-Water Temperature (C)]]*OO[[#This Row],[79]]</f>
        <v>9.3079603987650014E-7</v>
      </c>
      <c r="CD288" s="10">
        <f>3/24000000*OO[[#This Row],[138 (06JUL1985 03:00:00)-Water Temperature (C)]]*OO[[#This Row],[80]]</f>
        <v>8.2292279189749999E-7</v>
      </c>
      <c r="CE288" s="10">
        <f>3/24000000*OO[[#This Row],[139 (06JUL1985 06:00:00)-Water Temperature (C)]]*OO[[#This Row],[81]]</f>
        <v>7.3947751691249996E-7</v>
      </c>
      <c r="CF288" s="10">
        <f>3/24000000*OO[[#This Row],[140 (06JUL1985 09:00:00)-Water Temperature (C)]]*OO[[#This Row],[82]]</f>
        <v>6.9206052541000001E-7</v>
      </c>
      <c r="CG288" s="10">
        <f>3/24000000*OO[[#This Row],[141 (06JUL1985 12:00:00)-Water Temperature (C)]]*OO[[#This Row],[83]]</f>
        <v>6.5569486445212494E-7</v>
      </c>
      <c r="CH288" s="10">
        <f>3/24000000*OO[[#This Row],[142 (06JUL1985 15:00:00)-Water Temperature (C)]]*OO[[#This Row],[84]]</f>
        <v>6.2743553133549996E-7</v>
      </c>
      <c r="CI288" s="10">
        <f>3/24000000*OO[[#This Row],[143 (06JUL1985 18:00:00)-Water Temperature (C)]]*OO[[#This Row],[85]]</f>
        <v>6.0048800528899993E-7</v>
      </c>
      <c r="CJ288" s="10">
        <f>3/24000000*OO[[#This Row],[144 (06JUL1985 21:00:00)-Water Temperature (C)]]*OO[[#This Row],[86]]</f>
        <v>5.6709945095599998E-7</v>
      </c>
      <c r="CK288" s="10">
        <f>3/24000000*OO[[#This Row],[145 (07JUL1985 00:00:00)-Water Temperature (C)]]*OO[[#This Row],[87]]</f>
        <v>5.2955788270500001E-7</v>
      </c>
      <c r="CL288" s="10">
        <f>3/24000000*OO[[#This Row],[146 (07JUL1985 03:00:00)-Water Temperature (C)]]*OO[[#This Row],[88]]</f>
        <v>4.95829676058E-7</v>
      </c>
      <c r="CM288" s="10">
        <f>3/24000000*OO[[#This Row],[147 (07JUL1985 06:00:00)-Water Temperature (C)]]*OO[[#This Row],[89]]</f>
        <v>4.6697205851799993E-7</v>
      </c>
      <c r="CN288" s="10">
        <f>3/24000000*OO[[#This Row],[148 (07JUL1985 09:00:00)-Water Temperature (C)]]*OO[[#This Row],[90]]</f>
        <v>4.5118894615550005E-7</v>
      </c>
      <c r="CO288" s="10">
        <f>3/24000000*OO[[#This Row],[149 (07JUL1985 12:00:00)-Water Temperature (C)]]*OO[[#This Row],[91]]</f>
        <v>4.2882273367662502E-7</v>
      </c>
      <c r="CP288" s="10">
        <f>3/24000000*OO[[#This Row],[150 (07JUL1985 15:00:00)-Water Temperature (C)]]*OO[[#This Row],[92]]</f>
        <v>4.1741477875899996E-7</v>
      </c>
      <c r="CQ288" s="10">
        <f>3/24000000*OO[[#This Row],[151 (07JUL1985 18:00:00)-Water Temperature (C)]]*OO[[#This Row],[93]]</f>
        <v>4.0641623265599996E-7</v>
      </c>
      <c r="CR288" s="10">
        <f>3/24000000*OO[[#This Row],[152 (07JUL1985 21:00:00)-Water Temperature (C)]]*OO[[#This Row],[94]]</f>
        <v>3.9328569853749996E-7</v>
      </c>
      <c r="CS288" s="10">
        <f>3/24000000*OO[[#This Row],[153 (08JUL1985 00:00:00)-Water Temperature (C)]]*OO[[#This Row],[95]]</f>
        <v>3.7802351281749995E-7</v>
      </c>
      <c r="CT288" s="10">
        <f>3/24000000*OO[[#This Row],[154 (08JUL1985 03:00:00)-Water Temperature (C)]]*OO[[#This Row],[96]]</f>
        <v>3.6346308842099992E-7</v>
      </c>
      <c r="CU288" s="10">
        <f>3/24000000*OO[[#This Row],[155 (08JUL1985 06:00:00)-Water Temperature (C)]]*OO[[#This Row],[97]]</f>
        <v>3.5238778812499995E-7</v>
      </c>
      <c r="CV288" s="10">
        <f>3/24000000*OO[[#This Row],[156 (08JUL1985 09:00:00)-Water Temperature (C)]]*OO[[#This Row],[98]]</f>
        <v>3.5174738808562504E-7</v>
      </c>
      <c r="CW288" s="10">
        <f>3/24000000*OO[[#This Row],[157 (08JUL1985 12:00:00)-Water Temperature (C)]]*OO[[#This Row],[99]]</f>
        <v>3.5273495951099999E-7</v>
      </c>
    </row>
    <row r="289" spans="1:101" x14ac:dyDescent="0.35">
      <c r="A289" t="s">
        <v>295</v>
      </c>
      <c r="B289">
        <v>879.47910000000002</v>
      </c>
      <c r="C289" s="10">
        <f>3/24*OO[[#This Row],[59 (26JUN1985 06:00:00)-Water Temperature (C)]]*OO[[#This Row],[1]]/SUM(OO[1])</f>
        <v>0</v>
      </c>
      <c r="D289" s="10">
        <f>3/24*OO[[#This Row],[60 (26JUN1985 09:00:00)-Water Temperature (C)]]*OO[[#This Row],[2]]/SUM(OO[2])</f>
        <v>0</v>
      </c>
      <c r="E289" s="10">
        <f>3/24*OO[[#This Row],[61 (26JUN1985 12:00:00)-Water Temperature (C)]]*OO[[#This Row],[3]]/SUM(OO[3])</f>
        <v>0</v>
      </c>
      <c r="F289" s="10">
        <f>3/24*OO[[#This Row],[62 (26JUN1985 15:00:00)-Water Temperature (C)]]*OO[[#This Row],[4]]/SUM(OO[4])</f>
        <v>0</v>
      </c>
      <c r="G289" s="10">
        <f>3/24*OO[[#This Row],[63 (26JUN1985 18:00:00)-Water Temperature (C)]]*OO[[#This Row],[5]]/SUM(OO[5])</f>
        <v>0</v>
      </c>
      <c r="H289" s="10">
        <f>3/24*OO[[#This Row],[64 (26JUN1985 21:00:00)-Water Temperature (C)]]*OO[[#This Row],[6]]/SUM(OO[6])</f>
        <v>0</v>
      </c>
      <c r="I289" s="10">
        <f>3/24*OO[[#This Row],[65 (27JUN1985 00:00:00)-Water Temperature (C)]]*OO[[#This Row],[7]]/SUM(OO[7])</f>
        <v>0</v>
      </c>
      <c r="J289" s="10">
        <f>3/24*OO[[#This Row],[66 (27JUN1985 03:00:00)-Water Temperature (C)]]*OO[[#This Row],[8]]/SUM(OO[8])</f>
        <v>0</v>
      </c>
      <c r="K289" s="10">
        <f>3/24*OO[[#This Row],[67 (27JUN1985 06:00:00)-Water Temperature (C)]]*OO[[#This Row],[9]]/SUM(OO[9])</f>
        <v>0</v>
      </c>
      <c r="L289" s="10">
        <f>3/24*OO[[#This Row],[68 (27JUN1985 09:00:00)-Water Temperature (C)]]*OO[[#This Row],[10]]/SUM(OO[10])</f>
        <v>0</v>
      </c>
      <c r="M289" s="10">
        <f>3/24*OO[[#This Row],[69 (27JUN1985 12:00:00)-Water Temperature (C)]]*OO[[#This Row],[11]]/SUM(OO[11])</f>
        <v>0</v>
      </c>
      <c r="N289" s="10">
        <f>3/24*OO[[#This Row],[70 (27JUN1985 15:00:00)-Water Temperature (C)]]*OO[[#This Row],[12]]/SUM(OO[12])</f>
        <v>0</v>
      </c>
      <c r="O289" s="10">
        <f>3/24*OO[[#This Row],[71 (27JUN1985 18:00:00)-Water Temperature (C)]]*OO[[#This Row],[13]]/SUM(OO[13])</f>
        <v>0</v>
      </c>
      <c r="P289" s="10">
        <f>3/24*OO[[#This Row],[72 (27JUN1985 21:00:00)-Water Temperature (C)]]*OO[[#This Row],[14]]/SUM(OO[14])</f>
        <v>1.616832137296676E-32</v>
      </c>
      <c r="Q289" s="10">
        <f>3/24*OO[[#This Row],[73 (28JUN1985 00:00:00)-Water Temperature (C)]]*OO[[#This Row],[15]]/SUM(OO[15])</f>
        <v>6.4291355534529655E-22</v>
      </c>
      <c r="R289" s="10">
        <f>3/24*OO[[#This Row],[74 (28JUN1985 03:00:00)-Water Temperature (C)]]*OO[[#This Row],[16]]/SUM(OO[16])</f>
        <v>7.40087167434869E-15</v>
      </c>
      <c r="S289" s="10">
        <f>3/24*OO[[#This Row],[75 (28JUN1985 06:00:00)-Water Temperature (C)]]*OO[[#This Row],[17]]/SUM(OO[17])</f>
        <v>1.2964374205541379E-10</v>
      </c>
      <c r="T289" s="10">
        <f>3/24*OO[[#This Row],[76 (28JUN1985 09:00:00)-Water Temperature (C)]]*OO[[#This Row],[18]]/SUM(OO[18])</f>
        <v>7.8195751204850674E-8</v>
      </c>
      <c r="U289" s="10">
        <f>3/24*OO[[#This Row],[77 (28JUN1985 12:00:00)-Water Temperature (C)]]*OO[[#This Row],[19]]/SUM(OO[19])</f>
        <v>8.4700194008977112E-6</v>
      </c>
      <c r="V289" s="10">
        <f>3/24000000*OO[[#This Row],[78 (28JUN1985 15:00:00)-Water Temperature (C)]]*OO[[#This Row],[20]]</f>
        <v>2.6836065815850002E-4</v>
      </c>
      <c r="W289" s="10">
        <f>3/24000000*OO[[#This Row],[79 (28JUN1985 18:00:00)-Water Temperature (C)]]*OO[[#This Row],[21]]</f>
        <v>3.1697329153024998E-3</v>
      </c>
      <c r="X289" s="10">
        <f>3/24000000*OO[[#This Row],[80 (28JUN1985 21:00:00)-Water Temperature (C)]]*OO[[#This Row],[22]]</f>
        <v>1.6677164245153749E-2</v>
      </c>
      <c r="Y289" s="10">
        <f>3/24000000*OO[[#This Row],[81 (29JUN1985 00:00:00)-Water Temperature (C)]]*OO[[#This Row],[23]]</f>
        <v>4.4833990159175004E-2</v>
      </c>
      <c r="Z289" s="10">
        <f>3/24000000*OO[[#This Row],[82 (29JUN1985 03:00:00)-Water Temperature (C)]]*OO[[#This Row],[24]]</f>
        <v>6.8484135771675003E-2</v>
      </c>
      <c r="AA289" s="10">
        <f>3/24000000*OO[[#This Row],[83 (29JUN1985 06:00:00)-Water Temperature (C)]]*OO[[#This Row],[25]]</f>
        <v>6.4746343380749999E-2</v>
      </c>
      <c r="AB289" s="10">
        <f>3/24000000*OO[[#This Row],[84 (29JUN1985 09:00:00)-Water Temperature (C)]]*OO[[#This Row],[26]]</f>
        <v>4.1224710767574994E-2</v>
      </c>
      <c r="AC289" s="10">
        <f>3/24000000*OO[[#This Row],[85 (29JUN1985 12:00:00)-Water Temperature (C)]]*OO[[#This Row],[27]]</f>
        <v>1.8060441561205003E-2</v>
      </c>
      <c r="AD289" s="10">
        <f>3/24000000*OO[[#This Row],[86 (29JUN1985 15:00:00)-Water Temperature (C)]]*OO[[#This Row],[28]]</f>
        <v>5.7796334469999997E-3</v>
      </c>
      <c r="AE289" s="10">
        <f>3/24000000*OO[[#This Row],[88 (29JUN1985 21:00:00)-Water Temperature (C)]]*OO[[#This Row],[30]]</f>
        <v>3.0825753097850003E-4</v>
      </c>
      <c r="AF289" s="10">
        <f>3/24000000*OO[[#This Row],[88 (29JUN1985 21:00:00)-Water Temperature (C)]]*OO[[#This Row],[30]]</f>
        <v>3.0825753097850003E-4</v>
      </c>
      <c r="AG289" s="10">
        <f>3/24000000*OO[[#This Row],[89 (30JUN1985 00:00:00)-Water Temperature (C)]]*OO[[#This Row],[31]]</f>
        <v>8.5606209367699996E-5</v>
      </c>
      <c r="AH289" s="10">
        <f>3/24000000*OO[[#This Row],[90 (30JUN1985 03:00:00)-Water Temperature (C)]]*OO[[#This Row],[32]]</f>
        <v>4.6698992260799994E-5</v>
      </c>
      <c r="AI289" s="10">
        <f>3/24000000*OO[[#This Row],[91 (30JUN1985 06:00:00)-Water Temperature (C)]]*OO[[#This Row],[33]]</f>
        <v>3.8809013860737496E-5</v>
      </c>
      <c r="AJ289" s="10">
        <f>3/24000000*OO[[#This Row],[92 (30JUN1985 09:00:00)-Water Temperature (C)]]*OO[[#This Row],[34]]</f>
        <v>3.7114258987000002E-5</v>
      </c>
      <c r="AK289" s="10">
        <f>3/24000000*OO[[#This Row],[93 (30JUN1985 12:00:00)-Water Temperature (C)]]*OO[[#This Row],[35]]</f>
        <v>3.62142575004E-5</v>
      </c>
      <c r="AL289" s="10">
        <f>3/24000000*OO[[#This Row],[94 (30JUN1985 15:00:00)-Water Temperature (C)]]*OO[[#This Row],[36]]</f>
        <v>3.5288736183337501E-5</v>
      </c>
      <c r="AM289" s="10">
        <f>3/24000000*OO[[#This Row],[95 (30JUN1985 18:00:00)-Water Temperature (C)]]*OO[[#This Row],[37]]</f>
        <v>3.4086521712000002E-5</v>
      </c>
      <c r="AN289" s="10">
        <f>3/24000000*OO[[#This Row],[96 (30JUN1985 21:00:00)-Water Temperature (C)]]*OO[[#This Row],[38]]</f>
        <v>3.1958509343749999E-5</v>
      </c>
      <c r="AO289" s="10">
        <f>3/24000000*OO[[#This Row],[97 (01JUL1985 00:00:00)-Water Temperature (C)]]*OO[[#This Row],[39]]</f>
        <v>2.9243808038987498E-5</v>
      </c>
      <c r="AP289" s="10">
        <f>3/24000000*OO[[#This Row],[98 (01JUL1985 03:00:00)-Water Temperature (C)]]*OO[[#This Row],[40]]</f>
        <v>2.698009496595E-5</v>
      </c>
      <c r="AQ289" s="10">
        <f>3/24000000*OO[[#This Row],[99 (01JUL1985 06:00:00)-Water Temperature (C)]]*OO[[#This Row],[41]]</f>
        <v>2.5829922569749995E-5</v>
      </c>
      <c r="AR289" s="10">
        <f>3/24000000*OO[[#This Row],[100 (01JUL1985 09:00:00)-Water Temperature (C)]]*OO[[#This Row],[42]]</f>
        <v>2.6573905588162498E-5</v>
      </c>
      <c r="AS289" s="10">
        <f>3/24000000*OO[[#This Row],[101 (01JUL1985 12:00:00)-Water Temperature (C)]]*OO[[#This Row],[43]]</f>
        <v>2.8242238485375001E-5</v>
      </c>
      <c r="AT289" s="10">
        <f>3/24000000*OO[[#This Row],[102 (01JUL1985 15:00:00)-Water Temperature (C)]]*OO[[#This Row],[44]]</f>
        <v>2.9840687267549998E-5</v>
      </c>
      <c r="AU289" s="10">
        <f>3/24000000*OO[[#This Row],[103 (01JUL1985 18:00:00)-Water Temperature (C)]]*OO[[#This Row],[45]]</f>
        <v>3.0811320869499997E-5</v>
      </c>
      <c r="AV289" s="10">
        <f>3/24000000*OO[[#This Row],[104 (01JUL1985 21:00:00)-Water Temperature (C)]]*OO[[#This Row],[46]]</f>
        <v>3.0258249544350001E-5</v>
      </c>
      <c r="AW289" s="10">
        <f>3/24000000*OO[[#This Row],[105 (02JUL1985 00:00:00)-Water Temperature (C)]]*OO[[#This Row],[47]]</f>
        <v>2.8560109876812497E-5</v>
      </c>
      <c r="AX289" s="10">
        <f>3/24000000*OO[[#This Row],[106 (02JUL1985 03:00:00)-Water Temperature (C)]]*OO[[#This Row],[48]]</f>
        <v>2.63495598E-5</v>
      </c>
      <c r="AY289" s="10">
        <f>3/24000000*OO[[#This Row],[107 (02JUL1985 06:00:00)-Water Temperature (C)]]*OO[[#This Row],[49]]</f>
        <v>2.4123504738937497E-5</v>
      </c>
      <c r="AZ289" s="10">
        <f>3/24000000*OO[[#This Row],[108 (02JUL1985 09:00:00)-Water Temperature (C)]]*OO[[#This Row],[50]]</f>
        <v>2.2183703078446246E-5</v>
      </c>
      <c r="BA289" s="10">
        <f>3/24000000*OO[[#This Row],[109 (02JUL1985 12:00:00)-Water Temperature (C)]]*OO[[#This Row],[51]]</f>
        <v>2.0869979031874999E-5</v>
      </c>
      <c r="BB289" s="10">
        <f>3/24000000*OO[[#This Row],[110 (02JUL1985 15:00:00)-Water Temperature (C)]]*OO[[#This Row],[52]]</f>
        <v>1.9595224159500001E-5</v>
      </c>
      <c r="BC289" s="10">
        <f>3/24000000*OO[[#This Row],[111 (02JUL1985 18:00:00)-Water Temperature (C)]]*OO[[#This Row],[53]]</f>
        <v>1.8390665829821249E-5</v>
      </c>
      <c r="BD289" s="10">
        <f>3/24000000*OO[[#This Row],[112 (02JUL1985 21:00:00)-Water Temperature (C)]]*OO[[#This Row],[54]]</f>
        <v>1.7008182380497502E-5</v>
      </c>
      <c r="BE289" s="10">
        <f>3/24000000*OO[[#This Row],[113 (03JUL1985 00:00:00)-Water Temperature (C)]]*OO[[#This Row],[55]]</f>
        <v>1.5616903943012501E-5</v>
      </c>
      <c r="BF289" s="10">
        <f>3/24000000*OO[[#This Row],[114 (03JUL1985 03:00:00)-Water Temperature (C)]]*OO[[#This Row],[56]]</f>
        <v>1.4196173493899998E-5</v>
      </c>
      <c r="BG289" s="10">
        <f>3/24000000*OO[[#This Row],[115 (03JUL1985 06:00:00)-Water Temperature (C)]]*OO[[#This Row],[57]]</f>
        <v>1.2791733833550001E-5</v>
      </c>
      <c r="BH289" s="10">
        <f>3/24000000*OO[[#This Row],[116 (03JUL1985 09:00:00)-Water Temperature (C)]]*OO[[#This Row],[58]]</f>
        <v>1.157815931033875E-5</v>
      </c>
      <c r="BI289" s="10">
        <f>3/24000000*OO[[#This Row],[117 (03JUL1985 12:00:00)-Water Temperature (C)]]*OO[[#This Row],[59]]</f>
        <v>1.0689013336723748E-5</v>
      </c>
      <c r="BJ289" s="10">
        <f>3/24000000*OO[[#This Row],[118 (03JUL1985 15:00:00)-Water Temperature (C)]]*OO[[#This Row],[60]]</f>
        <v>9.9505547581687506E-6</v>
      </c>
      <c r="BK289" s="10">
        <f>3/24000000*OO[[#This Row],[119 (03JUL1985 18:00:00)-Water Temperature (C)]]*OO[[#This Row],[61]]</f>
        <v>9.381736278877499E-6</v>
      </c>
      <c r="BL289" s="10">
        <f>3/24000000*OO[[#This Row],[120 (03JUL1985 21:00:00)-Water Temperature (C)]]*OO[[#This Row],[62]]</f>
        <v>8.6890238712199991E-6</v>
      </c>
      <c r="BM289" s="10">
        <f>3/24000000*OO[[#This Row],[121 (04JUL1985 00:00:00)-Water Temperature (C)]]*OO[[#This Row],[63]]</f>
        <v>7.9773128496250004E-6</v>
      </c>
      <c r="BN289" s="10">
        <f>3/24000000*OO[[#This Row],[122 (04JUL1985 03:00:00)-Water Temperature (C)]]*OO[[#This Row],[64]]</f>
        <v>7.2822484608399996E-6</v>
      </c>
      <c r="BO289" s="10">
        <f>3/24000000*OO[[#This Row],[123 (04JUL1985 06:00:00)-Water Temperature (C)]]*OO[[#This Row],[65]]</f>
        <v>6.5950249701599987E-6</v>
      </c>
      <c r="BP289" s="10">
        <f>3/24000000*OO[[#This Row],[124 (04JUL1985 09:00:00)-Water Temperature (C)]]*OO[[#This Row],[66]]</f>
        <v>6.0638520888374999E-6</v>
      </c>
      <c r="BQ289" s="10">
        <f>3/24000000*OO[[#This Row],[125 (04JUL1985 12:00:00)-Water Temperature (C)]]*OO[[#This Row],[67]]</f>
        <v>5.5401367883337502E-6</v>
      </c>
      <c r="BR289" s="10">
        <f>3/24000000*OO[[#This Row],[126 (04JUL1985 15:00:00)-Water Temperature (C)]]*OO[[#This Row],[68]]</f>
        <v>5.0128991215874999E-6</v>
      </c>
      <c r="BS289" s="10">
        <f>3/24000000*OO[[#This Row],[127 (04JUL1985 18:00:00)-Water Temperature (C)]]*OO[[#This Row],[69]]</f>
        <v>4.5424276525762499E-6</v>
      </c>
      <c r="BT289" s="10">
        <f>3/24000000*OO[[#This Row],[128 (04JUL1985 21:00:00)-Water Temperature (C)]]*OO[[#This Row],[70]]</f>
        <v>4.0287277878224997E-6</v>
      </c>
      <c r="BU289" s="10">
        <f>3/24000000*OO[[#This Row],[129 (05JUL1985 00:00:00)-Water Temperature (C)]]*OO[[#This Row],[71]]</f>
        <v>3.4607938550237502E-6</v>
      </c>
      <c r="BV289" s="10">
        <f>3/24000000*OO[[#This Row],[130 (05JUL1985 03:00:00)-Water Temperature (C)]]*OO[[#This Row],[72]]</f>
        <v>2.9124218479237496E-6</v>
      </c>
      <c r="BW289" s="10">
        <f>3/24000000*OO[[#This Row],[131 (05JUL1985 06:00:00)-Water Temperature (C)]]*OO[[#This Row],[73]]</f>
        <v>2.4101109952124996E-6</v>
      </c>
      <c r="BX289" s="10">
        <f>3/24000000*OO[[#This Row],[132 (05JUL1985 09:00:00)-Water Temperature (C)]]*OO[[#This Row],[74]]</f>
        <v>2.0283655206209999E-6</v>
      </c>
      <c r="BY289" s="10">
        <f>3/24000000*OO[[#This Row],[133 (05JUL1985 12:00:00)-Water Temperature (C)]]*OO[[#This Row],[75]]</f>
        <v>1.7065282933239998E-6</v>
      </c>
      <c r="BZ289" s="10">
        <f>3/24000000*OO[[#This Row],[134 (05JUL1985 15:00:00)-Water Temperature (C)]]*OO[[#This Row],[76]]</f>
        <v>1.4500826644912502E-6</v>
      </c>
      <c r="CA289" s="10">
        <f>3/24000000*OO[[#This Row],[135 (05JUL1985 18:00:00)-Water Temperature (C)]]*OO[[#This Row],[77]]</f>
        <v>1.2506718741899998E-6</v>
      </c>
      <c r="CB289" s="10">
        <f>3/24000000*OO[[#This Row],[136 (05JUL1985 21:00:00)-Water Temperature (C)]]*OO[[#This Row],[78]]</f>
        <v>1.0787463382350001E-6</v>
      </c>
      <c r="CC289" s="10">
        <f>3/24000000*OO[[#This Row],[137 (06JUL1985 00:00:00)-Water Temperature (C)]]*OO[[#This Row],[79]]</f>
        <v>9.366367036896248E-7</v>
      </c>
      <c r="CD289" s="10">
        <f>3/24000000*OO[[#This Row],[138 (06JUL1985 03:00:00)-Water Temperature (C)]]*OO[[#This Row],[80]]</f>
        <v>8.2686756369812492E-7</v>
      </c>
      <c r="CE289" s="10">
        <f>3/24000000*OO[[#This Row],[139 (06JUL1985 06:00:00)-Water Temperature (C)]]*OO[[#This Row],[81]]</f>
        <v>7.4227718686687492E-7</v>
      </c>
      <c r="CF289" s="10">
        <f>3/24000000*OO[[#This Row],[140 (06JUL1985 09:00:00)-Water Temperature (C)]]*OO[[#This Row],[82]]</f>
        <v>6.9461209833437498E-7</v>
      </c>
      <c r="CG289" s="10">
        <f>3/24000000*OO[[#This Row],[141 (06JUL1985 12:00:00)-Water Temperature (C)]]*OO[[#This Row],[83]]</f>
        <v>6.5760466570099996E-7</v>
      </c>
      <c r="CH289" s="10">
        <f>3/24000000*OO[[#This Row],[142 (06JUL1985 15:00:00)-Water Temperature (C)]]*OO[[#This Row],[84]]</f>
        <v>6.2867711226375007E-7</v>
      </c>
      <c r="CI289" s="10">
        <f>3/24000000*OO[[#This Row],[143 (06JUL1985 18:00:00)-Water Temperature (C)]]*OO[[#This Row],[85]]</f>
        <v>6.0076956595337503E-7</v>
      </c>
      <c r="CJ289" s="10">
        <f>3/24000000*OO[[#This Row],[144 (06JUL1985 21:00:00)-Water Temperature (C)]]*OO[[#This Row],[86]]</f>
        <v>5.6657995505549996E-7</v>
      </c>
      <c r="CK289" s="10">
        <f>3/24000000*OO[[#This Row],[145 (07JUL1985 00:00:00)-Water Temperature (C)]]*OO[[#This Row],[87]]</f>
        <v>5.2856333719200003E-7</v>
      </c>
      <c r="CL289" s="10">
        <f>3/24000000*OO[[#This Row],[146 (07JUL1985 03:00:00)-Water Temperature (C)]]*OO[[#This Row],[88]]</f>
        <v>4.9487596458825005E-7</v>
      </c>
      <c r="CM289" s="10">
        <f>3/24000000*OO[[#This Row],[147 (07JUL1985 06:00:00)-Water Temperature (C)]]*OO[[#This Row],[89]]</f>
        <v>4.6606098602449996E-7</v>
      </c>
      <c r="CN289" s="10">
        <f>3/24000000*OO[[#This Row],[148 (07JUL1985 09:00:00)-Water Temperature (C)]]*OO[[#This Row],[90]]</f>
        <v>4.5060583463874999E-7</v>
      </c>
      <c r="CO289" s="10">
        <f>3/24000000*OO[[#This Row],[149 (07JUL1985 12:00:00)-Water Temperature (C)]]*OO[[#This Row],[91]]</f>
        <v>4.2818152360262496E-7</v>
      </c>
      <c r="CP289" s="10">
        <f>3/24000000*OO[[#This Row],[150 (07JUL1985 15:00:00)-Water Temperature (C)]]*OO[[#This Row],[92]]</f>
        <v>4.1677332384374998E-7</v>
      </c>
      <c r="CQ289" s="10">
        <f>3/24000000*OO[[#This Row],[151 (07JUL1985 18:00:00)-Water Temperature (C)]]*OO[[#This Row],[93]]</f>
        <v>4.0528362469974996E-7</v>
      </c>
      <c r="CR289" s="10">
        <f>3/24000000*OO[[#This Row],[152 (07JUL1985 21:00:00)-Water Temperature (C)]]*OO[[#This Row],[94]]</f>
        <v>3.9167181350550002E-7</v>
      </c>
      <c r="CS289" s="10">
        <f>3/24000000*OO[[#This Row],[153 (08JUL1985 00:00:00)-Water Temperature (C)]]*OO[[#This Row],[95]]</f>
        <v>3.7608615332349998E-7</v>
      </c>
      <c r="CT289" s="10">
        <f>3/24000000*OO[[#This Row],[154 (08JUL1985 03:00:00)-Water Temperature (C)]]*OO[[#This Row],[96]]</f>
        <v>3.61474719815E-7</v>
      </c>
      <c r="CU289" s="10">
        <f>3/24000000*OO[[#This Row],[155 (08JUL1985 06:00:00)-Water Temperature (C)]]*OO[[#This Row],[97]]</f>
        <v>3.5058120734999999E-7</v>
      </c>
      <c r="CV289" s="10">
        <f>3/24000000*OO[[#This Row],[156 (08JUL1985 09:00:00)-Water Temperature (C)]]*OO[[#This Row],[98]]</f>
        <v>3.5028951804599997E-7</v>
      </c>
      <c r="CW289" s="10">
        <f>3/24000000*OO[[#This Row],[157 (08JUL1985 12:00:00)-Water Temperature (C)]]*OO[[#This Row],[99]]</f>
        <v>3.5136137236724997E-7</v>
      </c>
    </row>
    <row r="290" spans="1:101" x14ac:dyDescent="0.35">
      <c r="A290" t="s">
        <v>296</v>
      </c>
      <c r="B290">
        <v>890.14089999999999</v>
      </c>
      <c r="C290" s="10">
        <f>3/24*OO[[#This Row],[59 (26JUN1985 06:00:00)-Water Temperature (C)]]*OO[[#This Row],[1]]/SUM(OO[1])</f>
        <v>0</v>
      </c>
      <c r="D290" s="10">
        <f>3/24*OO[[#This Row],[60 (26JUN1985 09:00:00)-Water Temperature (C)]]*OO[[#This Row],[2]]/SUM(OO[2])</f>
        <v>0</v>
      </c>
      <c r="E290" s="10">
        <f>3/24*OO[[#This Row],[61 (26JUN1985 12:00:00)-Water Temperature (C)]]*OO[[#This Row],[3]]/SUM(OO[3])</f>
        <v>0</v>
      </c>
      <c r="F290" s="10">
        <f>3/24*OO[[#This Row],[62 (26JUN1985 15:00:00)-Water Temperature (C)]]*OO[[#This Row],[4]]/SUM(OO[4])</f>
        <v>0</v>
      </c>
      <c r="G290" s="10">
        <f>3/24*OO[[#This Row],[63 (26JUN1985 18:00:00)-Water Temperature (C)]]*OO[[#This Row],[5]]/SUM(OO[5])</f>
        <v>0</v>
      </c>
      <c r="H290" s="10">
        <f>3/24*OO[[#This Row],[64 (26JUN1985 21:00:00)-Water Temperature (C)]]*OO[[#This Row],[6]]/SUM(OO[6])</f>
        <v>0</v>
      </c>
      <c r="I290" s="10">
        <f>3/24*OO[[#This Row],[65 (27JUN1985 00:00:00)-Water Temperature (C)]]*OO[[#This Row],[7]]/SUM(OO[7])</f>
        <v>0</v>
      </c>
      <c r="J290" s="10">
        <f>3/24*OO[[#This Row],[66 (27JUN1985 03:00:00)-Water Temperature (C)]]*OO[[#This Row],[8]]/SUM(OO[8])</f>
        <v>0</v>
      </c>
      <c r="K290" s="10">
        <f>3/24*OO[[#This Row],[67 (27JUN1985 06:00:00)-Water Temperature (C)]]*OO[[#This Row],[9]]/SUM(OO[9])</f>
        <v>0</v>
      </c>
      <c r="L290" s="10">
        <f>3/24*OO[[#This Row],[68 (27JUN1985 09:00:00)-Water Temperature (C)]]*OO[[#This Row],[10]]/SUM(OO[10])</f>
        <v>0</v>
      </c>
      <c r="M290" s="10">
        <f>3/24*OO[[#This Row],[69 (27JUN1985 12:00:00)-Water Temperature (C)]]*OO[[#This Row],[11]]/SUM(OO[11])</f>
        <v>0</v>
      </c>
      <c r="N290" s="10">
        <f>3/24*OO[[#This Row],[70 (27JUN1985 15:00:00)-Water Temperature (C)]]*OO[[#This Row],[12]]/SUM(OO[12])</f>
        <v>0</v>
      </c>
      <c r="O290" s="10">
        <f>3/24*OO[[#This Row],[71 (27JUN1985 18:00:00)-Water Temperature (C)]]*OO[[#This Row],[13]]/SUM(OO[13])</f>
        <v>0</v>
      </c>
      <c r="P290" s="10">
        <f>3/24*OO[[#This Row],[72 (27JUN1985 21:00:00)-Water Temperature (C)]]*OO[[#This Row],[14]]/SUM(OO[14])</f>
        <v>7.6918583287956508E-34</v>
      </c>
      <c r="Q290" s="10">
        <f>3/24*OO[[#This Row],[73 (28JUN1985 00:00:00)-Water Temperature (C)]]*OO[[#This Row],[15]]/SUM(OO[15])</f>
        <v>2.4289589521725891E-22</v>
      </c>
      <c r="R290" s="10">
        <f>3/24*OO[[#This Row],[74 (28JUN1985 03:00:00)-Water Temperature (C)]]*OO[[#This Row],[16]]/SUM(OO[16])</f>
        <v>1.8120241140947993E-15</v>
      </c>
      <c r="S290" s="10">
        <f>3/24*OO[[#This Row],[75 (28JUN1985 06:00:00)-Water Temperature (C)]]*OO[[#This Row],[17]]/SUM(OO[17])</f>
        <v>4.8397846301370926E-11</v>
      </c>
      <c r="T290" s="10">
        <f>3/24*OO[[#This Row],[76 (28JUN1985 09:00:00)-Water Temperature (C)]]*OO[[#This Row],[18]]/SUM(OO[18])</f>
        <v>3.365400682568413E-8</v>
      </c>
      <c r="U290" s="10">
        <f>3/24*OO[[#This Row],[77 (28JUN1985 12:00:00)-Water Temperature (C)]]*OO[[#This Row],[19]]/SUM(OO[19])</f>
        <v>4.0088815316828914E-6</v>
      </c>
      <c r="V290" s="10">
        <f>3/24000000*OO[[#This Row],[78 (28JUN1985 15:00:00)-Water Temperature (C)]]*OO[[#This Row],[20]]</f>
        <v>1.3689461328619999E-4</v>
      </c>
      <c r="W290" s="10">
        <f>3/24000000*OO[[#This Row],[79 (28JUN1985 18:00:00)-Water Temperature (C)]]*OO[[#This Row],[21]]</f>
        <v>1.7202294620070001E-3</v>
      </c>
      <c r="X290" s="10">
        <f>3/24000000*OO[[#This Row],[80 (28JUN1985 21:00:00)-Water Temperature (C)]]*OO[[#This Row],[22]]</f>
        <v>9.5395988068800001E-3</v>
      </c>
      <c r="Y290" s="10">
        <f>3/24000000*OO[[#This Row],[81 (29JUN1985 00:00:00)-Water Temperature (C)]]*OO[[#This Row],[23]]</f>
        <v>2.6836662905999998E-2</v>
      </c>
      <c r="Z290" s="10">
        <f>3/24000000*OO[[#This Row],[82 (29JUN1985 03:00:00)-Water Temperature (C)]]*OO[[#This Row],[24]]</f>
        <v>4.2639910695112498E-2</v>
      </c>
      <c r="AA290" s="10">
        <f>3/24000000*OO[[#This Row],[83 (29JUN1985 06:00:00)-Water Temperature (C)]]*OO[[#This Row],[25]]</f>
        <v>4.1732383367074993E-2</v>
      </c>
      <c r="AB290" s="10">
        <f>3/24000000*OO[[#This Row],[84 (29JUN1985 09:00:00)-Water Temperature (C)]]*OO[[#This Row],[26]]</f>
        <v>2.7408895369124997E-2</v>
      </c>
      <c r="AC290" s="10">
        <f>3/24000000*OO[[#This Row],[85 (29JUN1985 12:00:00)-Water Temperature (C)]]*OO[[#This Row],[27]]</f>
        <v>1.234124833257625E-2</v>
      </c>
      <c r="AD290" s="10">
        <f>3/24000000*OO[[#This Row],[86 (29JUN1985 15:00:00)-Water Temperature (C)]]*OO[[#This Row],[28]]</f>
        <v>4.0472729914500004E-3</v>
      </c>
      <c r="AE290" s="10">
        <f>3/24000000*OO[[#This Row],[88 (29JUN1985 21:00:00)-Water Temperature (C)]]*OO[[#This Row],[30]]</f>
        <v>2.2008052047341249E-4</v>
      </c>
      <c r="AF290" s="10">
        <f>3/24000000*OO[[#This Row],[88 (29JUN1985 21:00:00)-Water Temperature (C)]]*OO[[#This Row],[30]]</f>
        <v>2.2008052047341249E-4</v>
      </c>
      <c r="AG290" s="10">
        <f>3/24000000*OO[[#This Row],[89 (30JUN1985 00:00:00)-Water Temperature (C)]]*OO[[#This Row],[31]]</f>
        <v>5.8588474054062493E-5</v>
      </c>
      <c r="AH290" s="10">
        <f>3/24000000*OO[[#This Row],[90 (30JUN1985 03:00:00)-Water Temperature (C)]]*OO[[#This Row],[32]]</f>
        <v>3.0297771032799993E-5</v>
      </c>
      <c r="AI290" s="10">
        <f>3/24000000*OO[[#This Row],[91 (30JUN1985 06:00:00)-Water Temperature (C)]]*OO[[#This Row],[33]]</f>
        <v>2.4722226036075001E-5</v>
      </c>
      <c r="AJ290" s="10">
        <f>3/24000000*OO[[#This Row],[92 (30JUN1985 09:00:00)-Water Temperature (C)]]*OO[[#This Row],[34]]</f>
        <v>2.3550567271887501E-5</v>
      </c>
      <c r="AK290" s="10">
        <f>3/24000000*OO[[#This Row],[93 (30JUN1985 12:00:00)-Water Temperature (C)]]*OO[[#This Row],[35]]</f>
        <v>2.2955338497000001E-5</v>
      </c>
      <c r="AL290" s="10">
        <f>3/24000000*OO[[#This Row],[94 (30JUN1985 15:00:00)-Water Temperature (C)]]*OO[[#This Row],[36]]</f>
        <v>2.2377506784375E-5</v>
      </c>
      <c r="AM290" s="10">
        <f>3/24000000*OO[[#This Row],[95 (30JUN1985 18:00:00)-Water Temperature (C)]]*OO[[#This Row],[37]]</f>
        <v>2.1626799039659999E-5</v>
      </c>
      <c r="AN290" s="10">
        <f>3/24000000*OO[[#This Row],[96 (30JUN1985 21:00:00)-Water Temperature (C)]]*OO[[#This Row],[38]]</f>
        <v>2.0278378072342501E-5</v>
      </c>
      <c r="AO290" s="10">
        <f>3/24000000*OO[[#This Row],[97 (01JUL1985 00:00:00)-Water Temperature (C)]]*OO[[#This Row],[39]]</f>
        <v>1.8545312044709997E-5</v>
      </c>
      <c r="AP290" s="10">
        <f>3/24000000*OO[[#This Row],[98 (01JUL1985 03:00:00)-Water Temperature (C)]]*OO[[#This Row],[40]]</f>
        <v>1.7077421712735E-5</v>
      </c>
      <c r="AQ290" s="10">
        <f>3/24000000*OO[[#This Row],[99 (01JUL1985 06:00:00)-Water Temperature (C)]]*OO[[#This Row],[41]]</f>
        <v>1.62891968494E-5</v>
      </c>
      <c r="AR290" s="10">
        <f>3/24000000*OO[[#This Row],[100 (01JUL1985 09:00:00)-Water Temperature (C)]]*OO[[#This Row],[42]]</f>
        <v>1.6701483938782498E-5</v>
      </c>
      <c r="AS290" s="10">
        <f>3/24000000*OO[[#This Row],[101 (01JUL1985 12:00:00)-Water Temperature (C)]]*OO[[#This Row],[43]]</f>
        <v>1.771212477402E-5</v>
      </c>
      <c r="AT290" s="10">
        <f>3/24000000*OO[[#This Row],[102 (01JUL1985 15:00:00)-Water Temperature (C)]]*OO[[#This Row],[44]]</f>
        <v>1.8719025513956248E-5</v>
      </c>
      <c r="AU290" s="10">
        <f>3/24000000*OO[[#This Row],[103 (01JUL1985 18:00:00)-Water Temperature (C)]]*OO[[#This Row],[45]]</f>
        <v>1.9353492949384999E-5</v>
      </c>
      <c r="AV290" s="10">
        <f>3/24000000*OO[[#This Row],[104 (01JUL1985 21:00:00)-Water Temperature (C)]]*OO[[#This Row],[46]]</f>
        <v>1.9030449367199998E-5</v>
      </c>
      <c r="AW290" s="10">
        <f>3/24000000*OO[[#This Row],[105 (02JUL1985 00:00:00)-Water Temperature (C)]]*OO[[#This Row],[47]]</f>
        <v>1.7988150254016248E-5</v>
      </c>
      <c r="AX290" s="10">
        <f>3/24000000*OO[[#This Row],[106 (02JUL1985 03:00:00)-Water Temperature (C)]]*OO[[#This Row],[48]]</f>
        <v>1.6610981588179996E-5</v>
      </c>
      <c r="AY290" s="10">
        <f>3/24000000*OO[[#This Row],[107 (02JUL1985 06:00:00)-Water Temperature (C)]]*OO[[#This Row],[49]]</f>
        <v>1.5203335985759996E-5</v>
      </c>
      <c r="AZ290" s="10">
        <f>3/24000000*OO[[#This Row],[108 (02JUL1985 09:00:00)-Water Temperature (C)]]*OO[[#This Row],[50]]</f>
        <v>1.3961064871899999E-5</v>
      </c>
      <c r="BA290" s="10">
        <f>3/24000000*OO[[#This Row],[109 (02JUL1985 12:00:00)-Water Temperature (C)]]*OO[[#This Row],[51]]</f>
        <v>1.3108134303679996E-5</v>
      </c>
      <c r="BB290" s="10">
        <f>3/24000000*OO[[#This Row],[110 (02JUL1985 15:00:00)-Water Temperature (C)]]*OO[[#This Row],[52]]</f>
        <v>1.2277300932854998E-5</v>
      </c>
      <c r="BC290" s="10">
        <f>3/24000000*OO[[#This Row],[111 (02JUL1985 18:00:00)-Water Temperature (C)]]*OO[[#This Row],[53]]</f>
        <v>1.1494368898584999E-5</v>
      </c>
      <c r="BD290" s="10">
        <f>3/24000000*OO[[#This Row],[112 (02JUL1985 21:00:00)-Water Temperature (C)]]*OO[[#This Row],[54]]</f>
        <v>1.0606604343407501E-5</v>
      </c>
      <c r="BE290" s="10">
        <f>3/24000000*OO[[#This Row],[113 (03JUL1985 00:00:00)-Water Temperature (C)]]*OO[[#This Row],[55]]</f>
        <v>9.725701020427499E-6</v>
      </c>
      <c r="BF290" s="10">
        <f>3/24000000*OO[[#This Row],[114 (03JUL1985 03:00:00)-Water Temperature (C)]]*OO[[#This Row],[56]]</f>
        <v>8.8266810578974982E-6</v>
      </c>
      <c r="BG290" s="10">
        <f>3/24000000*OO[[#This Row],[115 (03JUL1985 06:00:00)-Water Temperature (C)]]*OO[[#This Row],[57]]</f>
        <v>7.9392103687687507E-6</v>
      </c>
      <c r="BH290" s="10">
        <f>3/24000000*OO[[#This Row],[116 (03JUL1985 09:00:00)-Water Temperature (C)]]*OO[[#This Row],[58]]</f>
        <v>7.1760411401E-6</v>
      </c>
      <c r="BI290" s="10">
        <f>3/24000000*OO[[#This Row],[117 (03JUL1985 12:00:00)-Water Temperature (C)]]*OO[[#This Row],[59]]</f>
        <v>6.6131427025124985E-6</v>
      </c>
      <c r="BJ290" s="10">
        <f>3/24000000*OO[[#This Row],[118 (03JUL1985 15:00:00)-Water Temperature (C)]]*OO[[#This Row],[60]]</f>
        <v>6.1391930585624998E-6</v>
      </c>
      <c r="BK290" s="10">
        <f>3/24000000*OO[[#This Row],[119 (03JUL1985 18:00:00)-Water Temperature (C)]]*OO[[#This Row],[61]]</f>
        <v>5.7724606926000004E-6</v>
      </c>
      <c r="BL290" s="10">
        <f>3/24000000*OO[[#This Row],[120 (03JUL1985 21:00:00)-Water Temperature (C)]]*OO[[#This Row],[62]]</f>
        <v>5.3305803121999989E-6</v>
      </c>
      <c r="BM290" s="10">
        <f>3/24000000*OO[[#This Row],[121 (04JUL1985 00:00:00)-Water Temperature (C)]]*OO[[#This Row],[63]]</f>
        <v>4.8871907801862486E-6</v>
      </c>
      <c r="BN290" s="10">
        <f>3/24000000*OO[[#This Row],[122 (04JUL1985 03:00:00)-Water Temperature (C)]]*OO[[#This Row],[64]]</f>
        <v>4.4592466063849996E-6</v>
      </c>
      <c r="BO290" s="10">
        <f>3/24000000*OO[[#This Row],[123 (04JUL1985 06:00:00)-Water Temperature (C)]]*OO[[#This Row],[65]]</f>
        <v>4.0375995786937497E-6</v>
      </c>
      <c r="BP290" s="10">
        <f>3/24000000*OO[[#This Row],[124 (04JUL1985 09:00:00)-Water Temperature (C)]]*OO[[#This Row],[66]]</f>
        <v>3.7148918392799994E-6</v>
      </c>
      <c r="BQ290" s="10">
        <f>3/24000000*OO[[#This Row],[125 (04JUL1985 12:00:00)-Water Temperature (C)]]*OO[[#This Row],[67]]</f>
        <v>3.39384207140625E-6</v>
      </c>
      <c r="BR290" s="10">
        <f>3/24000000*OO[[#This Row],[126 (04JUL1985 15:00:00)-Water Temperature (C)]]*OO[[#This Row],[68]]</f>
        <v>3.0699736781199999E-6</v>
      </c>
      <c r="BS290" s="10">
        <f>3/24000000*OO[[#This Row],[127 (04JUL1985 18:00:00)-Water Temperature (C)]]*OO[[#This Row],[69]]</f>
        <v>2.7817789491312498E-6</v>
      </c>
      <c r="BT290" s="10">
        <f>3/24000000*OO[[#This Row],[128 (04JUL1985 21:00:00)-Water Temperature (C)]]*OO[[#This Row],[70]]</f>
        <v>2.4656247715049997E-6</v>
      </c>
      <c r="BU290" s="10">
        <f>3/24000000*OO[[#This Row],[129 (05JUL1985 00:00:00)-Water Temperature (C)]]*OO[[#This Row],[71]]</f>
        <v>2.119411399441875E-6</v>
      </c>
      <c r="BV290" s="10">
        <f>3/24000000*OO[[#This Row],[130 (05JUL1985 03:00:00)-Water Temperature (C)]]*OO[[#This Row],[72]]</f>
        <v>1.7870273609047499E-6</v>
      </c>
      <c r="BW290" s="10">
        <f>3/24000000*OO[[#This Row],[131 (05JUL1985 06:00:00)-Water Temperature (C)]]*OO[[#This Row],[73]]</f>
        <v>1.4826227208159998E-6</v>
      </c>
      <c r="BX290" s="10">
        <f>3/24000000*OO[[#This Row],[132 (05JUL1985 09:00:00)-Water Temperature (C)]]*OO[[#This Row],[74]]</f>
        <v>1.2508876715156248E-6</v>
      </c>
      <c r="BY290" s="10">
        <f>3/24000000*OO[[#This Row],[133 (05JUL1985 12:00:00)-Water Temperature (C)]]*OO[[#This Row],[75]]</f>
        <v>1.0528049900968749E-6</v>
      </c>
      <c r="BZ290" s="10">
        <f>3/24000000*OO[[#This Row],[134 (05JUL1985 15:00:00)-Water Temperature (C)]]*OO[[#This Row],[76]]</f>
        <v>8.9327379654412498E-7</v>
      </c>
      <c r="CA290" s="10">
        <f>3/24000000*OO[[#This Row],[135 (05JUL1985 18:00:00)-Water Temperature (C)]]*OO[[#This Row],[77]]</f>
        <v>7.6817211853437507E-7</v>
      </c>
      <c r="CB290" s="10">
        <f>3/24000000*OO[[#This Row],[136 (05JUL1985 21:00:00)-Water Temperature (C)]]*OO[[#This Row],[78]]</f>
        <v>6.5980115051824997E-7</v>
      </c>
      <c r="CC290" s="10">
        <f>3/24000000*OO[[#This Row],[137 (06JUL1985 00:00:00)-Water Temperature (C)]]*OO[[#This Row],[79]]</f>
        <v>5.7138160324999999E-7</v>
      </c>
      <c r="CD290" s="10">
        <f>3/24000000*OO[[#This Row],[138 (06JUL1985 03:00:00)-Water Temperature (C)]]*OO[[#This Row],[80]]</f>
        <v>5.0376003056324992E-7</v>
      </c>
      <c r="CE290" s="10">
        <f>3/24000000*OO[[#This Row],[139 (06JUL1985 06:00:00)-Water Temperature (C)]]*OO[[#This Row],[81]]</f>
        <v>4.5213270692775003E-7</v>
      </c>
      <c r="CF290" s="10">
        <f>3/24000000*OO[[#This Row],[140 (06JUL1985 09:00:00)-Water Temperature (C)]]*OO[[#This Row],[82]]</f>
        <v>4.23348247402875E-7</v>
      </c>
      <c r="CG290" s="10">
        <f>3/24000000*OO[[#This Row],[141 (06JUL1985 12:00:00)-Water Temperature (C)]]*OO[[#This Row],[83]]</f>
        <v>4.0064027385299993E-7</v>
      </c>
      <c r="CH290" s="10">
        <f>3/24000000*OO[[#This Row],[142 (06JUL1985 15:00:00)-Water Temperature (C)]]*OO[[#This Row],[84]]</f>
        <v>3.8264415541787494E-7</v>
      </c>
      <c r="CI290" s="10">
        <f>3/24000000*OO[[#This Row],[143 (06JUL1985 18:00:00)-Water Temperature (C)]]*OO[[#This Row],[85]]</f>
        <v>3.6518352794999999E-7</v>
      </c>
      <c r="CJ290" s="10">
        <f>3/24000000*OO[[#This Row],[144 (06JUL1985 21:00:00)-Water Temperature (C)]]*OO[[#This Row],[86]]</f>
        <v>3.4371955205999998E-7</v>
      </c>
      <c r="CK290" s="10">
        <f>3/24000000*OO[[#This Row],[145 (07JUL1985 00:00:00)-Water Temperature (C)]]*OO[[#This Row],[87]]</f>
        <v>3.2036036825387499E-7</v>
      </c>
      <c r="CL290" s="10">
        <f>3/24000000*OO[[#This Row],[146 (07JUL1985 03:00:00)-Water Temperature (C)]]*OO[[#This Row],[88]]</f>
        <v>2.9991538987850001E-7</v>
      </c>
      <c r="CM290" s="10">
        <f>3/24000000*OO[[#This Row],[147 (07JUL1985 06:00:00)-Water Temperature (C)]]*OO[[#This Row],[89]]</f>
        <v>2.8260760549612499E-7</v>
      </c>
      <c r="CN290" s="10">
        <f>3/24000000*OO[[#This Row],[148 (07JUL1985 09:00:00)-Water Temperature (C)]]*OO[[#This Row],[90]]</f>
        <v>2.7339080440374995E-7</v>
      </c>
      <c r="CO290" s="10">
        <f>3/24000000*OO[[#This Row],[149 (07JUL1985 12:00:00)-Water Temperature (C)]]*OO[[#This Row],[91]]</f>
        <v>2.5975363835849997E-7</v>
      </c>
      <c r="CP290" s="10">
        <f>3/24000000*OO[[#This Row],[150 (07JUL1985 15:00:00)-Water Temperature (C)]]*OO[[#This Row],[92]]</f>
        <v>2.5296107370318752E-7</v>
      </c>
      <c r="CQ290" s="10">
        <f>3/24000000*OO[[#This Row],[151 (07JUL1985 18:00:00)-Water Temperature (C)]]*OO[[#This Row],[93]]</f>
        <v>2.4570045830807499E-7</v>
      </c>
      <c r="CR290" s="10">
        <f>3/24000000*OO[[#This Row],[152 (07JUL1985 21:00:00)-Water Temperature (C)]]*OO[[#This Row],[94]]</f>
        <v>2.37006640339875E-7</v>
      </c>
      <c r="CS290" s="10">
        <f>3/24000000*OO[[#This Row],[153 (08JUL1985 00:00:00)-Water Temperature (C)]]*OO[[#This Row],[95]]</f>
        <v>2.2732035235927496E-7</v>
      </c>
      <c r="CT290" s="10">
        <f>3/24000000*OO[[#This Row],[154 (08JUL1985 03:00:00)-Water Temperature (C)]]*OO[[#This Row],[96]]</f>
        <v>2.1839209930698748E-7</v>
      </c>
      <c r="CU290" s="10">
        <f>3/24000000*OO[[#This Row],[155 (08JUL1985 06:00:00)-Water Temperature (C)]]*OO[[#This Row],[97]]</f>
        <v>2.1197666106272499E-7</v>
      </c>
      <c r="CV290" s="10">
        <f>3/24000000*OO[[#This Row],[156 (08JUL1985 09:00:00)-Water Temperature (C)]]*OO[[#This Row],[98]]</f>
        <v>2.1206948022239997E-7</v>
      </c>
      <c r="CW290" s="10">
        <f>3/24000000*OO[[#This Row],[157 (08JUL1985 12:00:00)-Water Temperature (C)]]*OO[[#This Row],[99]]</f>
        <v>2.1278832179106248E-7</v>
      </c>
    </row>
    <row r="291" spans="1:101" x14ac:dyDescent="0.35">
      <c r="A291" t="s">
        <v>297</v>
      </c>
      <c r="B291">
        <v>805.94600000000003</v>
      </c>
      <c r="C291" s="10">
        <f>3/24*OO[[#This Row],[59 (26JUN1985 06:00:00)-Water Temperature (C)]]*OO[[#This Row],[1]]/SUM(OO[1])</f>
        <v>0</v>
      </c>
      <c r="D291" s="10">
        <f>3/24*OO[[#This Row],[60 (26JUN1985 09:00:00)-Water Temperature (C)]]*OO[[#This Row],[2]]/SUM(OO[2])</f>
        <v>0</v>
      </c>
      <c r="E291" s="10">
        <f>3/24*OO[[#This Row],[61 (26JUN1985 12:00:00)-Water Temperature (C)]]*OO[[#This Row],[3]]/SUM(OO[3])</f>
        <v>0</v>
      </c>
      <c r="F291" s="10">
        <f>3/24*OO[[#This Row],[62 (26JUN1985 15:00:00)-Water Temperature (C)]]*OO[[#This Row],[4]]/SUM(OO[4])</f>
        <v>0</v>
      </c>
      <c r="G291" s="10">
        <f>3/24*OO[[#This Row],[63 (26JUN1985 18:00:00)-Water Temperature (C)]]*OO[[#This Row],[5]]/SUM(OO[5])</f>
        <v>0</v>
      </c>
      <c r="H291" s="10">
        <f>3/24*OO[[#This Row],[64 (26JUN1985 21:00:00)-Water Temperature (C)]]*OO[[#This Row],[6]]/SUM(OO[6])</f>
        <v>0</v>
      </c>
      <c r="I291" s="10">
        <f>3/24*OO[[#This Row],[65 (27JUN1985 00:00:00)-Water Temperature (C)]]*OO[[#This Row],[7]]/SUM(OO[7])</f>
        <v>0</v>
      </c>
      <c r="J291" s="10">
        <f>3/24*OO[[#This Row],[66 (27JUN1985 03:00:00)-Water Temperature (C)]]*OO[[#This Row],[8]]/SUM(OO[8])</f>
        <v>0</v>
      </c>
      <c r="K291" s="10">
        <f>3/24*OO[[#This Row],[67 (27JUN1985 06:00:00)-Water Temperature (C)]]*OO[[#This Row],[9]]/SUM(OO[9])</f>
        <v>0</v>
      </c>
      <c r="L291" s="10">
        <f>3/24*OO[[#This Row],[68 (27JUN1985 09:00:00)-Water Temperature (C)]]*OO[[#This Row],[10]]/SUM(OO[10])</f>
        <v>0</v>
      </c>
      <c r="M291" s="10">
        <f>3/24*OO[[#This Row],[69 (27JUN1985 12:00:00)-Water Temperature (C)]]*OO[[#This Row],[11]]/SUM(OO[11])</f>
        <v>0</v>
      </c>
      <c r="N291" s="10">
        <f>3/24*OO[[#This Row],[70 (27JUN1985 15:00:00)-Water Temperature (C)]]*OO[[#This Row],[12]]/SUM(OO[12])</f>
        <v>0</v>
      </c>
      <c r="O291" s="10">
        <f>3/24*OO[[#This Row],[71 (27JUN1985 18:00:00)-Water Temperature (C)]]*OO[[#This Row],[13]]/SUM(OO[13])</f>
        <v>0</v>
      </c>
      <c r="P291" s="10">
        <f>3/24*OO[[#This Row],[72 (27JUN1985 21:00:00)-Water Temperature (C)]]*OO[[#This Row],[14]]/SUM(OO[14])</f>
        <v>6.3890764541317007E-35</v>
      </c>
      <c r="Q291" s="10">
        <f>3/24*OO[[#This Row],[73 (28JUN1985 00:00:00)-Water Temperature (C)]]*OO[[#This Row],[15]]/SUM(OO[15])</f>
        <v>1.3413861179133579E-22</v>
      </c>
      <c r="R291" s="10">
        <f>3/24*OO[[#This Row],[74 (28JUN1985 03:00:00)-Water Temperature (C)]]*OO[[#This Row],[16]]/SUM(OO[16])</f>
        <v>7.1816528640541985E-16</v>
      </c>
      <c r="S291" s="10">
        <f>3/24*OO[[#This Row],[75 (28JUN1985 06:00:00)-Water Temperature (C)]]*OO[[#This Row],[17]]/SUM(OO[17])</f>
        <v>2.8284989002926629E-11</v>
      </c>
      <c r="T291" s="10">
        <f>3/24*OO[[#This Row],[76 (28JUN1985 09:00:00)-Water Temperature (C)]]*OO[[#This Row],[18]]/SUM(OO[18])</f>
        <v>2.2285357940000599E-8</v>
      </c>
      <c r="U291" s="10">
        <f>3/24*OO[[#This Row],[77 (28JUN1985 12:00:00)-Water Temperature (C)]]*OO[[#This Row],[19]]/SUM(OO[19])</f>
        <v>2.8874689128281841E-6</v>
      </c>
      <c r="V291" s="10">
        <f>3/24000000*OO[[#This Row],[78 (28JUN1985 15:00:00)-Water Temperature (C)]]*OO[[#This Row],[20]]</f>
        <v>1.0544812076381251E-4</v>
      </c>
      <c r="W291" s="10">
        <f>3/24000000*OO[[#This Row],[79 (28JUN1985 18:00:00)-Water Temperature (C)]]*OO[[#This Row],[21]]</f>
        <v>1.4016830896042499E-3</v>
      </c>
      <c r="X291" s="10">
        <f>3/24000000*OO[[#This Row],[80 (28JUN1985 21:00:00)-Water Temperature (C)]]*OO[[#This Row],[22]]</f>
        <v>8.1585181366162496E-3</v>
      </c>
      <c r="Y291" s="10">
        <f>3/24000000*OO[[#This Row],[81 (29JUN1985 00:00:00)-Water Temperature (C)]]*OO[[#This Row],[23]]</f>
        <v>2.3942786636999999E-2</v>
      </c>
      <c r="Z291" s="10">
        <f>3/24000000*OO[[#This Row],[82 (29JUN1985 03:00:00)-Water Temperature (C)]]*OO[[#This Row],[24]]</f>
        <v>3.947989167925E-2</v>
      </c>
      <c r="AA291" s="10">
        <f>3/24000000*OO[[#This Row],[83 (29JUN1985 06:00:00)-Water Temperature (C)]]*OO[[#This Row],[25]]</f>
        <v>3.9935091606074995E-2</v>
      </c>
      <c r="AB291" s="10">
        <f>3/24000000*OO[[#This Row],[84 (29JUN1985 09:00:00)-Water Temperature (C)]]*OO[[#This Row],[26]]</f>
        <v>2.7025329215749998E-2</v>
      </c>
      <c r="AC291" s="10">
        <f>3/24000000*OO[[#This Row],[85 (29JUN1985 12:00:00)-Water Temperature (C)]]*OO[[#This Row],[27]]</f>
        <v>1.2497221926154999E-2</v>
      </c>
      <c r="AD291" s="10">
        <f>3/24000000*OO[[#This Row],[86 (29JUN1985 15:00:00)-Water Temperature (C)]]*OO[[#This Row],[28]]</f>
        <v>4.1981375316525009E-3</v>
      </c>
      <c r="AE291" s="10">
        <f>3/24000000*OO[[#This Row],[88 (29JUN1985 21:00:00)-Water Temperature (C)]]*OO[[#This Row],[30]]</f>
        <v>2.3344055716499997E-4</v>
      </c>
      <c r="AF291" s="10">
        <f>3/24000000*OO[[#This Row],[88 (29JUN1985 21:00:00)-Water Temperature (C)]]*OO[[#This Row],[30]]</f>
        <v>2.3344055716499997E-4</v>
      </c>
      <c r="AG291" s="10">
        <f>3/24000000*OO[[#This Row],[89 (30JUN1985 00:00:00)-Water Temperature (C)]]*OO[[#This Row],[31]]</f>
        <v>5.9905868843562495E-5</v>
      </c>
      <c r="AH291" s="10">
        <f>3/24000000*OO[[#This Row],[90 (30JUN1985 03:00:00)-Water Temperature (C)]]*OO[[#This Row],[32]]</f>
        <v>2.9367143173400001E-5</v>
      </c>
      <c r="AI291" s="10">
        <f>3/24000000*OO[[#This Row],[91 (30JUN1985 06:00:00)-Water Temperature (C)]]*OO[[#This Row],[33]]</f>
        <v>2.3498336695600001E-5</v>
      </c>
      <c r="AJ291" s="10">
        <f>3/24000000*OO[[#This Row],[92 (30JUN1985 09:00:00)-Water Temperature (C)]]*OO[[#This Row],[34]]</f>
        <v>2.2296051700879998E-5</v>
      </c>
      <c r="AK291" s="10">
        <f>3/24000000*OO[[#This Row],[93 (30JUN1985 12:00:00)-Water Temperature (C)]]*OO[[#This Row],[35]]</f>
        <v>2.1710909561382501E-5</v>
      </c>
      <c r="AL291" s="10">
        <f>3/24000000*OO[[#This Row],[94 (30JUN1985 15:00:00)-Water Temperature (C)]]*OO[[#This Row],[36]]</f>
        <v>2.1172746676020001E-5</v>
      </c>
      <c r="AM291" s="10">
        <f>3/24000000*OO[[#This Row],[95 (30JUN1985 18:00:00)-Water Temperature (C)]]*OO[[#This Row],[37]]</f>
        <v>2.047422687255E-5</v>
      </c>
      <c r="AN291" s="10">
        <f>3/24000000*OO[[#This Row],[96 (30JUN1985 21:00:00)-Water Temperature (C)]]*OO[[#This Row],[38]]</f>
        <v>1.9197959450977495E-5</v>
      </c>
      <c r="AO291" s="10">
        <f>3/24000000*OO[[#This Row],[97 (01JUL1985 00:00:00)-Water Temperature (C)]]*OO[[#This Row],[39]]</f>
        <v>1.7552211984774997E-5</v>
      </c>
      <c r="AP291" s="10">
        <f>3/24000000*OO[[#This Row],[98 (01JUL1985 03:00:00)-Water Temperature (C)]]*OO[[#This Row],[40]]</f>
        <v>1.6141212380799999E-5</v>
      </c>
      <c r="AQ291" s="10">
        <f>3/24000000*OO[[#This Row],[99 (01JUL1985 06:00:00)-Water Temperature (C)]]*OO[[#This Row],[41]]</f>
        <v>1.5349402432979998E-5</v>
      </c>
      <c r="AR291" s="10">
        <f>3/24000000*OO[[#This Row],[100 (01JUL1985 09:00:00)-Water Temperature (C)]]*OO[[#This Row],[42]]</f>
        <v>1.5693497841299998E-5</v>
      </c>
      <c r="AS291" s="10">
        <f>3/24000000*OO[[#This Row],[101 (01JUL1985 12:00:00)-Water Temperature (C)]]*OO[[#This Row],[43]]</f>
        <v>1.6611420851168748E-5</v>
      </c>
      <c r="AT291" s="10">
        <f>3/24000000*OO[[#This Row],[102 (01JUL1985 15:00:00)-Water Temperature (C)]]*OO[[#This Row],[44]]</f>
        <v>1.7560143133492503E-5</v>
      </c>
      <c r="AU291" s="10">
        <f>3/24000000*OO[[#This Row],[103 (01JUL1985 18:00:00)-Water Temperature (C)]]*OO[[#This Row],[45]]</f>
        <v>1.8182358070519998E-5</v>
      </c>
      <c r="AV291" s="10">
        <f>3/24000000*OO[[#This Row],[104 (01JUL1985 21:00:00)-Water Temperature (C)]]*OO[[#This Row],[46]]</f>
        <v>1.7905840885102497E-5</v>
      </c>
      <c r="AW291" s="10">
        <f>3/24000000*OO[[#This Row],[105 (02JUL1985 00:00:00)-Water Temperature (C)]]*OO[[#This Row],[47]]</f>
        <v>1.6954146630102497E-5</v>
      </c>
      <c r="AX291" s="10">
        <f>3/24000000*OO[[#This Row],[106 (02JUL1985 03:00:00)-Water Temperature (C)]]*OO[[#This Row],[48]]</f>
        <v>1.5676534416231249E-5</v>
      </c>
      <c r="AY291" s="10">
        <f>3/24000000*OO[[#This Row],[107 (02JUL1985 06:00:00)-Water Temperature (C)]]*OO[[#This Row],[49]]</f>
        <v>1.4355805096417501E-5</v>
      </c>
      <c r="AZ291" s="10">
        <f>3/24000000*OO[[#This Row],[108 (02JUL1985 09:00:00)-Water Temperature (C)]]*OO[[#This Row],[50]]</f>
        <v>1.3183494689827498E-5</v>
      </c>
      <c r="BA291" s="10">
        <f>3/24000000*OO[[#This Row],[109 (02JUL1985 12:00:00)-Water Temperature (C)]]*OO[[#This Row],[51]]</f>
        <v>1.2373317500369998E-5</v>
      </c>
      <c r="BB291" s="10">
        <f>3/24000000*OO[[#This Row],[110 (02JUL1985 15:00:00)-Water Temperature (C)]]*OO[[#This Row],[52]]</f>
        <v>1.1576719984179998E-5</v>
      </c>
      <c r="BC291" s="10">
        <f>3/24000000*OO[[#This Row],[111 (02JUL1985 18:00:00)-Water Temperature (C)]]*OO[[#This Row],[53]]</f>
        <v>1.0827822179963751E-5</v>
      </c>
      <c r="BD291" s="10">
        <f>3/24000000*OO[[#This Row],[112 (02JUL1985 21:00:00)-Water Temperature (C)]]*OO[[#This Row],[54]]</f>
        <v>9.9823905161175007E-6</v>
      </c>
      <c r="BE291" s="10">
        <f>3/24000000*OO[[#This Row],[113 (03JUL1985 00:00:00)-Water Temperature (C)]]*OO[[#This Row],[55]]</f>
        <v>9.1534965240637505E-6</v>
      </c>
      <c r="BF291" s="10">
        <f>3/24000000*OO[[#This Row],[114 (03JUL1985 03:00:00)-Water Temperature (C)]]*OO[[#This Row],[56]]</f>
        <v>8.3064037350900001E-6</v>
      </c>
      <c r="BG291" s="10">
        <f>3/24000000*OO[[#This Row],[115 (03JUL1985 06:00:00)-Water Temperature (C)]]*OO[[#This Row],[57]]</f>
        <v>7.4699277573899994E-6</v>
      </c>
      <c r="BH291" s="10">
        <f>3/24000000*OO[[#This Row],[116 (03JUL1985 09:00:00)-Water Temperature (C)]]*OO[[#This Row],[58]]</f>
        <v>6.7536286187374992E-6</v>
      </c>
      <c r="BI291" s="10">
        <f>3/24000000*OO[[#This Row],[117 (03JUL1985 12:00:00)-Water Temperature (C)]]*OO[[#This Row],[59]]</f>
        <v>6.2239097436337502E-6</v>
      </c>
      <c r="BJ291" s="10">
        <f>3/24000000*OO[[#This Row],[118 (03JUL1985 15:00:00)-Water Temperature (C)]]*OO[[#This Row],[60]]</f>
        <v>5.7723342458087498E-6</v>
      </c>
      <c r="BK291" s="10">
        <f>3/24000000*OO[[#This Row],[119 (03JUL1985 18:00:00)-Water Temperature (C)]]*OO[[#This Row],[61]]</f>
        <v>5.420517443474999E-6</v>
      </c>
      <c r="BL291" s="10">
        <f>3/24000000*OO[[#This Row],[120 (03JUL1985 21:00:00)-Water Temperature (C)]]*OO[[#This Row],[62]]</f>
        <v>4.9979127768150005E-6</v>
      </c>
      <c r="BM291" s="10">
        <f>3/24000000*OO[[#This Row],[121 (04JUL1985 00:00:00)-Water Temperature (C)]]*OO[[#This Row],[63]]</f>
        <v>4.5813045617937499E-6</v>
      </c>
      <c r="BN291" s="10">
        <f>3/24000000*OO[[#This Row],[122 (04JUL1985 03:00:00)-Water Temperature (C)]]*OO[[#This Row],[64]]</f>
        <v>4.1827210330725003E-6</v>
      </c>
      <c r="BO291" s="10">
        <f>3/24000000*OO[[#This Row],[123 (04JUL1985 06:00:00)-Water Temperature (C)]]*OO[[#This Row],[65]]</f>
        <v>3.790227410805E-6</v>
      </c>
      <c r="BP291" s="10">
        <f>3/24000000*OO[[#This Row],[124 (04JUL1985 09:00:00)-Water Temperature (C)]]*OO[[#This Row],[66]]</f>
        <v>3.4935621727099998E-6</v>
      </c>
      <c r="BQ291" s="10">
        <f>3/24000000*OO[[#This Row],[125 (04JUL1985 12:00:00)-Water Temperature (C)]]*OO[[#This Row],[67]]</f>
        <v>3.1933893825762501E-6</v>
      </c>
      <c r="BR291" s="10">
        <f>3/24000000*OO[[#This Row],[126 (04JUL1985 15:00:00)-Water Temperature (C)]]*OO[[#This Row],[68]]</f>
        <v>2.8894274133574996E-6</v>
      </c>
      <c r="BS291" s="10">
        <f>3/24000000*OO[[#This Row],[127 (04JUL1985 18:00:00)-Water Temperature (C)]]*OO[[#This Row],[69]]</f>
        <v>2.6198088121687494E-6</v>
      </c>
      <c r="BT291" s="10">
        <f>3/24000000*OO[[#This Row],[128 (04JUL1985 21:00:00)-Water Temperature (C)]]*OO[[#This Row],[70]]</f>
        <v>2.3209714145493747E-6</v>
      </c>
      <c r="BU291" s="10">
        <f>3/24000000*OO[[#This Row],[129 (05JUL1985 00:00:00)-Water Temperature (C)]]*OO[[#This Row],[71]]</f>
        <v>1.9961233481805E-6</v>
      </c>
      <c r="BV291" s="10">
        <f>3/24000000*OO[[#This Row],[130 (05JUL1985 03:00:00)-Water Temperature (C)]]*OO[[#This Row],[72]]</f>
        <v>1.6865994644999998E-6</v>
      </c>
      <c r="BW291" s="10">
        <f>3/24000000*OO[[#This Row],[131 (05JUL1985 06:00:00)-Water Temperature (C)]]*OO[[#This Row],[73]]</f>
        <v>1.4031232249969998E-6</v>
      </c>
      <c r="BX291" s="10">
        <f>3/24000000*OO[[#This Row],[132 (05JUL1985 09:00:00)-Water Temperature (C)]]*OO[[#This Row],[74]]</f>
        <v>1.18739616638175E-6</v>
      </c>
      <c r="BY291" s="10">
        <f>3/24000000*OO[[#This Row],[133 (05JUL1985 12:00:00)-Water Temperature (C)]]*OO[[#This Row],[75]]</f>
        <v>1.0001241980429999E-6</v>
      </c>
      <c r="BZ291" s="10">
        <f>3/24000000*OO[[#This Row],[134 (05JUL1985 15:00:00)-Water Temperature (C)]]*OO[[#This Row],[76]]</f>
        <v>8.4755440071075013E-7</v>
      </c>
      <c r="CA291" s="10">
        <f>3/24000000*OO[[#This Row],[135 (05JUL1985 18:00:00)-Water Temperature (C)]]*OO[[#This Row],[77]]</f>
        <v>7.2686308397449997E-7</v>
      </c>
      <c r="CB291" s="10">
        <f>3/24000000*OO[[#This Row],[136 (05JUL1985 21:00:00)-Water Temperature (C)]]*OO[[#This Row],[78]]</f>
        <v>6.2162512796087502E-7</v>
      </c>
      <c r="CC291" s="10">
        <f>3/24000000*OO[[#This Row],[137 (06JUL1985 00:00:00)-Water Temperature (C)]]*OO[[#This Row],[79]]</f>
        <v>5.36799324428E-7</v>
      </c>
      <c r="CD291" s="10">
        <f>3/24000000*OO[[#This Row],[138 (06JUL1985 03:00:00)-Water Temperature (C)]]*OO[[#This Row],[80]]</f>
        <v>4.7263617676762496E-7</v>
      </c>
      <c r="CE291" s="10">
        <f>3/24000000*OO[[#This Row],[139 (06JUL1985 06:00:00)-Water Temperature (C)]]*OO[[#This Row],[81]]</f>
        <v>4.2411010140799999E-7</v>
      </c>
      <c r="CF291" s="10">
        <f>3/24000000*OO[[#This Row],[140 (06JUL1985 09:00:00)-Water Temperature (C)]]*OO[[#This Row],[82]]</f>
        <v>3.9745179355050005E-7</v>
      </c>
      <c r="CG291" s="10">
        <f>3/24000000*OO[[#This Row],[141 (06JUL1985 12:00:00)-Water Temperature (C)]]*OO[[#This Row],[83]]</f>
        <v>3.7603937298812494E-7</v>
      </c>
      <c r="CH291" s="10">
        <f>3/24000000*OO[[#This Row],[142 (06JUL1985 15:00:00)-Water Temperature (C)]]*OO[[#This Row],[84]]</f>
        <v>3.5877388132249998E-7</v>
      </c>
      <c r="CI291" s="10">
        <f>3/24000000*OO[[#This Row],[143 (06JUL1985 18:00:00)-Water Temperature (C)]]*OO[[#This Row],[85]]</f>
        <v>3.4195419027000003E-7</v>
      </c>
      <c r="CJ291" s="10">
        <f>3/24000000*OO[[#This Row],[144 (06JUL1985 21:00:00)-Water Temperature (C)]]*OO[[#This Row],[86]]</f>
        <v>3.2111740799600002E-7</v>
      </c>
      <c r="CK291" s="10">
        <f>3/24000000*OO[[#This Row],[145 (07JUL1985 00:00:00)-Water Temperature (C)]]*OO[[#This Row],[87]]</f>
        <v>2.9894758408050004E-7</v>
      </c>
      <c r="CL291" s="10">
        <f>3/24000000*OO[[#This Row],[146 (07JUL1985 03:00:00)-Water Temperature (C)]]*OO[[#This Row],[88]]</f>
        <v>2.7982139647199996E-7</v>
      </c>
      <c r="CM291" s="10">
        <f>3/24000000*OO[[#This Row],[147 (07JUL1985 06:00:00)-Water Temperature (C)]]*OO[[#This Row],[89]]</f>
        <v>2.6383160352412497E-7</v>
      </c>
      <c r="CN291" s="10">
        <f>3/24000000*OO[[#This Row],[148 (07JUL1985 09:00:00)-Water Temperature (C)]]*OO[[#This Row],[90]]</f>
        <v>2.5542481717860002E-7</v>
      </c>
      <c r="CO291" s="10">
        <f>3/24000000*OO[[#This Row],[149 (07JUL1985 12:00:00)-Water Temperature (C)]]*OO[[#This Row],[91]]</f>
        <v>2.4264290302915001E-7</v>
      </c>
      <c r="CP291" s="10">
        <f>3/24000000*OO[[#This Row],[150 (07JUL1985 15:00:00)-Water Temperature (C)]]*OO[[#This Row],[92]]</f>
        <v>2.3647450667018749E-7</v>
      </c>
      <c r="CQ291" s="10">
        <f>3/24000000*OO[[#This Row],[151 (07JUL1985 18:00:00)-Water Temperature (C)]]*OO[[#This Row],[93]]</f>
        <v>2.294634064282E-7</v>
      </c>
      <c r="CR291" s="10">
        <f>3/24000000*OO[[#This Row],[152 (07JUL1985 21:00:00)-Water Temperature (C)]]*OO[[#This Row],[94]]</f>
        <v>2.208826315263E-7</v>
      </c>
      <c r="CS291" s="10">
        <f>3/24000000*OO[[#This Row],[153 (08JUL1985 00:00:00)-Water Temperature (C)]]*OO[[#This Row],[95]]</f>
        <v>2.1162245333600001E-7</v>
      </c>
      <c r="CT291" s="10">
        <f>3/24000000*OO[[#This Row],[154 (08JUL1985 03:00:00)-Water Temperature (C)]]*OO[[#This Row],[96]]</f>
        <v>2.0323605880929996E-7</v>
      </c>
      <c r="CU291" s="10">
        <f>3/24000000*OO[[#This Row],[155 (08JUL1985 06:00:00)-Water Temperature (C)]]*OO[[#This Row],[97]]</f>
        <v>1.9744572376912498E-7</v>
      </c>
      <c r="CV291" s="10">
        <f>3/24000000*OO[[#This Row],[156 (08JUL1985 09:00:00)-Water Temperature (C)]]*OO[[#This Row],[98]]</f>
        <v>1.9786668978693749E-7</v>
      </c>
      <c r="CW291" s="10">
        <f>3/24000000*OO[[#This Row],[157 (08JUL1985 12:00:00)-Water Temperature (C)]]*OO[[#This Row],[99]]</f>
        <v>1.9865389134223747E-7</v>
      </c>
    </row>
    <row r="292" spans="1:101" x14ac:dyDescent="0.35">
      <c r="A292" t="s">
        <v>298</v>
      </c>
      <c r="B292">
        <v>876.78160000000003</v>
      </c>
      <c r="C292" s="10">
        <f>3/24*OO[[#This Row],[59 (26JUN1985 06:00:00)-Water Temperature (C)]]*OO[[#This Row],[1]]/SUM(OO[1])</f>
        <v>0</v>
      </c>
      <c r="D292" s="10">
        <f>3/24*OO[[#This Row],[60 (26JUN1985 09:00:00)-Water Temperature (C)]]*OO[[#This Row],[2]]/SUM(OO[2])</f>
        <v>0</v>
      </c>
      <c r="E292" s="10">
        <f>3/24*OO[[#This Row],[61 (26JUN1985 12:00:00)-Water Temperature (C)]]*OO[[#This Row],[3]]/SUM(OO[3])</f>
        <v>0</v>
      </c>
      <c r="F292" s="10">
        <f>3/24*OO[[#This Row],[62 (26JUN1985 15:00:00)-Water Temperature (C)]]*OO[[#This Row],[4]]/SUM(OO[4])</f>
        <v>0</v>
      </c>
      <c r="G292" s="10">
        <f>3/24*OO[[#This Row],[63 (26JUN1985 18:00:00)-Water Temperature (C)]]*OO[[#This Row],[5]]/SUM(OO[5])</f>
        <v>0</v>
      </c>
      <c r="H292" s="10">
        <f>3/24*OO[[#This Row],[64 (26JUN1985 21:00:00)-Water Temperature (C)]]*OO[[#This Row],[6]]/SUM(OO[6])</f>
        <v>0</v>
      </c>
      <c r="I292" s="10">
        <f>3/24*OO[[#This Row],[65 (27JUN1985 00:00:00)-Water Temperature (C)]]*OO[[#This Row],[7]]/SUM(OO[7])</f>
        <v>0</v>
      </c>
      <c r="J292" s="10">
        <f>3/24*OO[[#This Row],[66 (27JUN1985 03:00:00)-Water Temperature (C)]]*OO[[#This Row],[8]]/SUM(OO[8])</f>
        <v>0</v>
      </c>
      <c r="K292" s="10">
        <f>3/24*OO[[#This Row],[67 (27JUN1985 06:00:00)-Water Temperature (C)]]*OO[[#This Row],[9]]/SUM(OO[9])</f>
        <v>0</v>
      </c>
      <c r="L292" s="10">
        <f>3/24*OO[[#This Row],[68 (27JUN1985 09:00:00)-Water Temperature (C)]]*OO[[#This Row],[10]]/SUM(OO[10])</f>
        <v>0</v>
      </c>
      <c r="M292" s="10">
        <f>3/24*OO[[#This Row],[69 (27JUN1985 12:00:00)-Water Temperature (C)]]*OO[[#This Row],[11]]/SUM(OO[11])</f>
        <v>0</v>
      </c>
      <c r="N292" s="10">
        <f>3/24*OO[[#This Row],[70 (27JUN1985 15:00:00)-Water Temperature (C)]]*OO[[#This Row],[12]]/SUM(OO[12])</f>
        <v>0</v>
      </c>
      <c r="O292" s="10">
        <f>3/24*OO[[#This Row],[71 (27JUN1985 18:00:00)-Water Temperature (C)]]*OO[[#This Row],[13]]/SUM(OO[13])</f>
        <v>0</v>
      </c>
      <c r="P292" s="10">
        <f>3/24*OO[[#This Row],[72 (27JUN1985 21:00:00)-Water Temperature (C)]]*OO[[#This Row],[14]]/SUM(OO[14])</f>
        <v>1.0521390221181173E-35</v>
      </c>
      <c r="Q292" s="10">
        <f>3/24*OO[[#This Row],[73 (28JUN1985 00:00:00)-Water Temperature (C)]]*OO[[#This Row],[15]]/SUM(OO[15])</f>
        <v>8.3953677242745507E-23</v>
      </c>
      <c r="R292" s="10">
        <f>3/24*OO[[#This Row],[74 (28JUN1985 03:00:00)-Water Temperature (C)]]*OO[[#This Row],[16]]/SUM(OO[16])</f>
        <v>3.2258070651641448E-16</v>
      </c>
      <c r="S292" s="10">
        <f>3/24*OO[[#This Row],[75 (28JUN1985 06:00:00)-Water Temperature (C)]]*OO[[#This Row],[17]]/SUM(OO[17])</f>
        <v>2.0042780897326871E-11</v>
      </c>
      <c r="T292" s="10">
        <f>3/24*OO[[#This Row],[76 (28JUN1985 09:00:00)-Water Temperature (C)]]*OO[[#This Row],[18]]/SUM(OO[18])</f>
        <v>1.8092998889348336E-8</v>
      </c>
      <c r="U292" s="10">
        <f>3/24*OO[[#This Row],[77 (28JUN1985 12:00:00)-Water Temperature (C)]]*OO[[#This Row],[19]]/SUM(OO[19])</f>
        <v>2.5647973044442963E-6</v>
      </c>
      <c r="V292" s="10">
        <f>3/24000000*OO[[#This Row],[78 (28JUN1985 15:00:00)-Water Temperature (C)]]*OO[[#This Row],[20]]</f>
        <v>1.0059693587264999E-4</v>
      </c>
      <c r="W292" s="10">
        <f>3/24000000*OO[[#This Row],[79 (28JUN1985 18:00:00)-Water Temperature (C)]]*OO[[#This Row],[21]]</f>
        <v>1.4188953346013751E-3</v>
      </c>
      <c r="X292" s="10">
        <f>3/24000000*OO[[#This Row],[80 (28JUN1985 21:00:00)-Water Temperature (C)]]*OO[[#This Row],[22]]</f>
        <v>8.6896097882499974E-3</v>
      </c>
      <c r="Y292" s="10">
        <f>3/24000000*OO[[#This Row],[81 (29JUN1985 00:00:00)-Water Temperature (C)]]*OO[[#This Row],[23]]</f>
        <v>2.664969209375E-2</v>
      </c>
      <c r="Z292" s="10">
        <f>3/24000000*OO[[#This Row],[82 (29JUN1985 03:00:00)-Water Temperature (C)]]*OO[[#This Row],[24]]</f>
        <v>4.5658546723924998E-2</v>
      </c>
      <c r="AA292" s="10">
        <f>3/24000000*OO[[#This Row],[83 (29JUN1985 06:00:00)-Water Temperature (C)]]*OO[[#This Row],[25]]</f>
        <v>4.7768210968500008E-2</v>
      </c>
      <c r="AB292" s="10">
        <f>3/24000000*OO[[#This Row],[84 (29JUN1985 09:00:00)-Water Temperature (C)]]*OO[[#This Row],[26]]</f>
        <v>3.3326344915699996E-2</v>
      </c>
      <c r="AC292" s="10">
        <f>3/24000000*OO[[#This Row],[85 (29JUN1985 12:00:00)-Water Temperature (C)]]*OO[[#This Row],[27]]</f>
        <v>1.5826450011749999E-2</v>
      </c>
      <c r="AD292" s="10">
        <f>3/24000000*OO[[#This Row],[86 (29JUN1985 15:00:00)-Water Temperature (C)]]*OO[[#This Row],[28]]</f>
        <v>5.4450204480412509E-3</v>
      </c>
      <c r="AE292" s="10">
        <f>3/24000000*OO[[#This Row],[88 (29JUN1985 21:00:00)-Water Temperature (C)]]*OO[[#This Row],[30]]</f>
        <v>3.0968802043724995E-4</v>
      </c>
      <c r="AF292" s="10">
        <f>3/24000000*OO[[#This Row],[88 (29JUN1985 21:00:00)-Water Temperature (C)]]*OO[[#This Row],[30]]</f>
        <v>3.0968802043724995E-4</v>
      </c>
      <c r="AG292" s="10">
        <f>3/24000000*OO[[#This Row],[89 (30JUN1985 00:00:00)-Water Temperature (C)]]*OO[[#This Row],[31]]</f>
        <v>7.6657495596162506E-5</v>
      </c>
      <c r="AH292" s="10">
        <f>3/24000000*OO[[#This Row],[90 (30JUN1985 03:00:00)-Water Temperature (C)]]*OO[[#This Row],[32]]</f>
        <v>3.5445915074000003E-5</v>
      </c>
      <c r="AI292" s="10">
        <f>3/24000000*OO[[#This Row],[91 (30JUN1985 06:00:00)-Water Temperature (C)]]*OO[[#This Row],[33]]</f>
        <v>2.7720936230374997E-5</v>
      </c>
      <c r="AJ292" s="10">
        <f>3/24000000*OO[[#This Row],[92 (30JUN1985 09:00:00)-Water Temperature (C)]]*OO[[#This Row],[34]]</f>
        <v>2.6175407802749996E-5</v>
      </c>
      <c r="AK292" s="10">
        <f>3/24000000*OO[[#This Row],[93 (30JUN1985 12:00:00)-Water Temperature (C)]]*OO[[#This Row],[35]]</f>
        <v>2.5450309834274999E-5</v>
      </c>
      <c r="AL292" s="10">
        <f>3/24000000*OO[[#This Row],[94 (30JUN1985 15:00:00)-Water Temperature (C)]]*OO[[#This Row],[36]]</f>
        <v>2.4822114102499998E-5</v>
      </c>
      <c r="AM292" s="10">
        <f>3/24000000*OO[[#This Row],[95 (30JUN1985 18:00:00)-Water Temperature (C)]]*OO[[#This Row],[37]]</f>
        <v>2.4012422475524995E-5</v>
      </c>
      <c r="AN292" s="10">
        <f>3/24000000*OO[[#This Row],[96 (30JUN1985 21:00:00)-Water Temperature (C)]]*OO[[#This Row],[38]]</f>
        <v>2.2506943389735001E-5</v>
      </c>
      <c r="AO292" s="10">
        <f>3/24000000*OO[[#This Row],[97 (01JUL1985 00:00:00)-Water Temperature (C)]]*OO[[#This Row],[39]]</f>
        <v>2.0565652396261248E-5</v>
      </c>
      <c r="AP292" s="10">
        <f>3/24000000*OO[[#This Row],[98 (01JUL1985 03:00:00)-Water Temperature (C)]]*OO[[#This Row],[40]]</f>
        <v>1.8883666690609998E-5</v>
      </c>
      <c r="AQ292" s="10">
        <f>3/24000000*OO[[#This Row],[99 (01JUL1985 06:00:00)-Water Temperature (C)]]*OO[[#This Row],[41]]</f>
        <v>1.7898681660702497E-5</v>
      </c>
      <c r="AR292" s="10">
        <f>3/24000000*OO[[#This Row],[100 (01JUL1985 09:00:00)-Water Temperature (C)]]*OO[[#This Row],[42]]</f>
        <v>1.8240800005862501E-5</v>
      </c>
      <c r="AS292" s="10">
        <f>3/24000000*OO[[#This Row],[101 (01JUL1985 12:00:00)-Water Temperature (C)]]*OO[[#This Row],[43]]</f>
        <v>1.9258428043540002E-5</v>
      </c>
      <c r="AT292" s="10">
        <f>3/24000000*OO[[#This Row],[102 (01JUL1985 15:00:00)-Water Temperature (C)]]*OO[[#This Row],[44]]</f>
        <v>2.0349885526159999E-5</v>
      </c>
      <c r="AU292" s="10">
        <f>3/24000000*OO[[#This Row],[103 (01JUL1985 18:00:00)-Water Temperature (C)]]*OO[[#This Row],[45]]</f>
        <v>2.1095610621537499E-5</v>
      </c>
      <c r="AV292" s="10">
        <f>3/24000000*OO[[#This Row],[104 (01JUL1985 21:00:00)-Water Temperature (C)]]*OO[[#This Row],[46]]</f>
        <v>2.0799696885824999E-5</v>
      </c>
      <c r="AW292" s="10">
        <f>3/24000000*OO[[#This Row],[105 (02JUL1985 00:00:00)-Water Temperature (C)]]*OO[[#This Row],[47]]</f>
        <v>1.9723854716279998E-5</v>
      </c>
      <c r="AX292" s="10">
        <f>3/24000000*OO[[#This Row],[106 (02JUL1985 03:00:00)-Water Temperature (C)]]*OO[[#This Row],[48]]</f>
        <v>1.8257991263012501E-5</v>
      </c>
      <c r="AY292" s="10">
        <f>3/24000000*OO[[#This Row],[107 (02JUL1985 06:00:00)-Water Temperature (C)]]*OO[[#This Row],[49]]</f>
        <v>1.6725849316800001E-5</v>
      </c>
      <c r="AZ292" s="10">
        <f>3/24000000*OO[[#This Row],[108 (02JUL1985 09:00:00)-Water Temperature (C)]]*OO[[#This Row],[50]]</f>
        <v>1.5356255766600001E-5</v>
      </c>
      <c r="BA292" s="10">
        <f>3/24000000*OO[[#This Row],[109 (02JUL1985 12:00:00)-Water Temperature (C)]]*OO[[#This Row],[51]]</f>
        <v>1.440415627401E-5</v>
      </c>
      <c r="BB292" s="10">
        <f>3/24000000*OO[[#This Row],[110 (02JUL1985 15:00:00)-Water Temperature (C)]]*OO[[#This Row],[52]]</f>
        <v>1.3457742877704999E-5</v>
      </c>
      <c r="BC292" s="10">
        <f>3/24000000*OO[[#This Row],[111 (02JUL1985 18:00:00)-Water Temperature (C)]]*OO[[#This Row],[53]]</f>
        <v>1.2567024826089999E-5</v>
      </c>
      <c r="BD292" s="10">
        <f>3/24000000*OO[[#This Row],[112 (02JUL1985 21:00:00)-Water Temperature (C)]]*OO[[#This Row],[54]]</f>
        <v>1.1567460412157499E-5</v>
      </c>
      <c r="BE292" s="10">
        <f>3/24000000*OO[[#This Row],[113 (03JUL1985 00:00:00)-Water Temperature (C)]]*OO[[#This Row],[55]]</f>
        <v>1.0600039446425E-5</v>
      </c>
      <c r="BF292" s="10">
        <f>3/24000000*OO[[#This Row],[114 (03JUL1985 03:00:00)-Water Temperature (C)]]*OO[[#This Row],[56]]</f>
        <v>9.6140694339549995E-6</v>
      </c>
      <c r="BG292" s="10">
        <f>3/24000000*OO[[#This Row],[115 (03JUL1985 06:00:00)-Water Temperature (C)]]*OO[[#This Row],[57]]</f>
        <v>8.6407737940649987E-6</v>
      </c>
      <c r="BH292" s="10">
        <f>3/24000000*OO[[#This Row],[116 (03JUL1985 09:00:00)-Water Temperature (C)]]*OO[[#This Row],[58]]</f>
        <v>7.8115939533900014E-6</v>
      </c>
      <c r="BI292" s="10">
        <f>3/24000000*OO[[#This Row],[117 (03JUL1985 12:00:00)-Water Temperature (C)]]*OO[[#This Row],[59]]</f>
        <v>7.1969840369212508E-6</v>
      </c>
      <c r="BJ292" s="10">
        <f>3/24000000*OO[[#This Row],[118 (03JUL1985 15:00:00)-Water Temperature (C)]]*OO[[#This Row],[60]]</f>
        <v>6.6650010582700002E-6</v>
      </c>
      <c r="BK292" s="10">
        <f>3/24000000*OO[[#This Row],[119 (03JUL1985 18:00:00)-Water Temperature (C)]]*OO[[#This Row],[61]]</f>
        <v>6.2476286551725004E-6</v>
      </c>
      <c r="BL292" s="10">
        <f>3/24000000*OO[[#This Row],[120 (03JUL1985 21:00:00)-Water Temperature (C)]]*OO[[#This Row],[62]]</f>
        <v>5.7477029028999994E-6</v>
      </c>
      <c r="BM292" s="10">
        <f>3/24000000*OO[[#This Row],[121 (04JUL1985 00:00:00)-Water Temperature (C)]]*OO[[#This Row],[63]]</f>
        <v>5.2646237432399998E-6</v>
      </c>
      <c r="BN292" s="10">
        <f>3/24000000*OO[[#This Row],[122 (04JUL1985 03:00:00)-Water Temperature (C)]]*OO[[#This Row],[64]]</f>
        <v>4.8072799866712496E-6</v>
      </c>
      <c r="BO292" s="10">
        <f>3/24000000*OO[[#This Row],[123 (04JUL1985 06:00:00)-Water Temperature (C)]]*OO[[#This Row],[65]]</f>
        <v>4.3579918168350004E-6</v>
      </c>
      <c r="BP292" s="10">
        <f>3/24000000*OO[[#This Row],[124 (04JUL1985 09:00:00)-Water Temperature (C)]]*OO[[#This Row],[66]]</f>
        <v>4.0238613635700001E-6</v>
      </c>
      <c r="BQ292" s="10">
        <f>3/24000000*OO[[#This Row],[125 (04JUL1985 12:00:00)-Water Temperature (C)]]*OO[[#This Row],[67]]</f>
        <v>3.678958320975E-6</v>
      </c>
      <c r="BR292" s="10">
        <f>3/24000000*OO[[#This Row],[126 (04JUL1985 15:00:00)-Water Temperature (C)]]*OO[[#This Row],[68]]</f>
        <v>3.3287218725637497E-6</v>
      </c>
      <c r="BS292" s="10">
        <f>3/24000000*OO[[#This Row],[127 (04JUL1985 18:00:00)-Water Temperature (C)]]*OO[[#This Row],[69]]</f>
        <v>3.0198040480274995E-6</v>
      </c>
      <c r="BT292" s="10">
        <f>3/24000000*OO[[#This Row],[128 (04JUL1985 21:00:00)-Water Temperature (C)]]*OO[[#This Row],[70]]</f>
        <v>2.6730366133837498E-6</v>
      </c>
      <c r="BU292" s="10">
        <f>3/24000000*OO[[#This Row],[129 (05JUL1985 00:00:00)-Water Temperature (C)]]*OO[[#This Row],[71]]</f>
        <v>2.299172405530125E-6</v>
      </c>
      <c r="BV292" s="10">
        <f>3/24000000*OO[[#This Row],[130 (05JUL1985 03:00:00)-Water Temperature (C)]]*OO[[#This Row],[72]]</f>
        <v>1.9464456495708752E-6</v>
      </c>
      <c r="BW292" s="10">
        <f>3/24000000*OO[[#This Row],[131 (05JUL1985 06:00:00)-Water Temperature (C)]]*OO[[#This Row],[73]]</f>
        <v>1.6237245149557498E-6</v>
      </c>
      <c r="BX292" s="10">
        <f>3/24000000*OO[[#This Row],[132 (05JUL1985 09:00:00)-Water Temperature (C)]]*OO[[#This Row],[74]]</f>
        <v>1.3787452436917499E-6</v>
      </c>
      <c r="BY292" s="10">
        <f>3/24000000*OO[[#This Row],[133 (05JUL1985 12:00:00)-Water Temperature (C)]]*OO[[#This Row],[75]]</f>
        <v>1.1624552442389998E-6</v>
      </c>
      <c r="BZ292" s="10">
        <f>3/24000000*OO[[#This Row],[134 (05JUL1985 15:00:00)-Water Temperature (C)]]*OO[[#This Row],[76]]</f>
        <v>9.8405297893424995E-7</v>
      </c>
      <c r="CA292" s="10">
        <f>3/24000000*OO[[#This Row],[135 (05JUL1985 18:00:00)-Water Temperature (C)]]*OO[[#This Row],[77]]</f>
        <v>8.41598491942E-7</v>
      </c>
      <c r="CB292" s="10">
        <f>3/24000000*OO[[#This Row],[136 (05JUL1985 21:00:00)-Water Temperature (C)]]*OO[[#This Row],[78]]</f>
        <v>7.16382838478E-7</v>
      </c>
      <c r="CC292" s="10">
        <f>3/24000000*OO[[#This Row],[137 (06JUL1985 00:00:00)-Water Temperature (C)]]*OO[[#This Row],[79]]</f>
        <v>6.1667330983125009E-7</v>
      </c>
      <c r="CD292" s="10">
        <f>3/24000000*OO[[#This Row],[138 (06JUL1985 03:00:00)-Water Temperature (C)]]*OO[[#This Row],[80]]</f>
        <v>5.4216553637775001E-7</v>
      </c>
      <c r="CE292" s="10">
        <f>3/24000000*OO[[#This Row],[139 (06JUL1985 06:00:00)-Water Temperature (C)]]*OO[[#This Row],[81]]</f>
        <v>4.864157098523749E-7</v>
      </c>
      <c r="CF292" s="10">
        <f>3/24000000*OO[[#This Row],[140 (06JUL1985 09:00:00)-Water Temperature (C)]]*OO[[#This Row],[82]]</f>
        <v>4.5638231574324997E-7</v>
      </c>
      <c r="CG292" s="10">
        <f>3/24000000*OO[[#This Row],[141 (06JUL1985 12:00:00)-Water Temperature (C)]]*OO[[#This Row],[83]]</f>
        <v>4.3174432468549999E-7</v>
      </c>
      <c r="CH292" s="10">
        <f>3/24000000*OO[[#This Row],[142 (06JUL1985 15:00:00)-Water Temperature (C)]]*OO[[#This Row],[84]]</f>
        <v>4.1152455659974997E-7</v>
      </c>
      <c r="CI292" s="10">
        <f>3/24000000*OO[[#This Row],[143 (06JUL1985 18:00:00)-Water Temperature (C)]]*OO[[#This Row],[85]]</f>
        <v>3.9168922410050001E-7</v>
      </c>
      <c r="CJ292" s="10">
        <f>3/24000000*OO[[#This Row],[144 (06JUL1985 21:00:00)-Water Temperature (C)]]*OO[[#This Row],[86]]</f>
        <v>3.6687732241424992E-7</v>
      </c>
      <c r="CK292" s="10">
        <f>3/24000000*OO[[#This Row],[145 (07JUL1985 00:00:00)-Water Temperature (C)]]*OO[[#This Row],[87]]</f>
        <v>3.4107685416437495E-7</v>
      </c>
      <c r="CL292" s="10">
        <f>3/24000000*OO[[#This Row],[146 (07JUL1985 03:00:00)-Water Temperature (C)]]*OO[[#This Row],[88]]</f>
        <v>3.1918531735437497E-7</v>
      </c>
      <c r="CM292" s="10">
        <f>3/24000000*OO[[#This Row],[147 (07JUL1985 06:00:00)-Water Temperature (C)]]*OO[[#This Row],[89]]</f>
        <v>3.0114933740625002E-7</v>
      </c>
      <c r="CN292" s="10">
        <f>3/24000000*OO[[#This Row],[148 (07JUL1985 09:00:00)-Water Temperature (C)]]*OO[[#This Row],[90]]</f>
        <v>2.9186159463E-7</v>
      </c>
      <c r="CO292" s="10">
        <f>3/24000000*OO[[#This Row],[149 (07JUL1985 12:00:00)-Water Temperature (C)]]*OO[[#This Row],[91]]</f>
        <v>2.77182606849E-7</v>
      </c>
      <c r="CP292" s="10">
        <f>3/24000000*OO[[#This Row],[150 (07JUL1985 15:00:00)-Water Temperature (C)]]*OO[[#This Row],[92]]</f>
        <v>2.7038632513299999E-7</v>
      </c>
      <c r="CQ292" s="10">
        <f>3/24000000*OO[[#This Row],[151 (07JUL1985 18:00:00)-Water Temperature (C)]]*OO[[#This Row],[93]]</f>
        <v>2.6212939498027499E-7</v>
      </c>
      <c r="CR292" s="10">
        <f>3/24000000*OO[[#This Row],[152 (07JUL1985 21:00:00)-Water Temperature (C)]]*OO[[#This Row],[94]]</f>
        <v>2.5170793879419996E-7</v>
      </c>
      <c r="CS292" s="10">
        <f>3/24000000*OO[[#This Row],[153 (08JUL1985 00:00:00)-Water Temperature (C)]]*OO[[#This Row],[95]]</f>
        <v>2.4085102485859997E-7</v>
      </c>
      <c r="CT292" s="10">
        <f>3/24000000*OO[[#This Row],[154 (08JUL1985 03:00:00)-Water Temperature (C)]]*OO[[#This Row],[96]]</f>
        <v>2.31190735027125E-7</v>
      </c>
      <c r="CU292" s="10">
        <f>3/24000000*OO[[#This Row],[155 (08JUL1985 06:00:00)-Water Temperature (C)]]*OO[[#This Row],[97]]</f>
        <v>2.2480372639950001E-7</v>
      </c>
      <c r="CV292" s="10">
        <f>3/24000000*OO[[#This Row],[156 (08JUL1985 09:00:00)-Water Temperature (C)]]*OO[[#This Row],[98]]</f>
        <v>2.2571872384162502E-7</v>
      </c>
      <c r="CW292" s="10">
        <f>3/24000000*OO[[#This Row],[157 (08JUL1985 12:00:00)-Water Temperature (C)]]*OO[[#This Row],[99]]</f>
        <v>2.2678110158156247E-7</v>
      </c>
    </row>
    <row r="293" spans="1:101" x14ac:dyDescent="0.35">
      <c r="A293" t="s">
        <v>299</v>
      </c>
      <c r="B293">
        <v>909.84939999999995</v>
      </c>
      <c r="C293" s="10">
        <f>3/24*OO[[#This Row],[59 (26JUN1985 06:00:00)-Water Temperature (C)]]*OO[[#This Row],[1]]/SUM(OO[1])</f>
        <v>0</v>
      </c>
      <c r="D293" s="10">
        <f>3/24*OO[[#This Row],[60 (26JUN1985 09:00:00)-Water Temperature (C)]]*OO[[#This Row],[2]]/SUM(OO[2])</f>
        <v>0</v>
      </c>
      <c r="E293" s="10">
        <f>3/24*OO[[#This Row],[61 (26JUN1985 12:00:00)-Water Temperature (C)]]*OO[[#This Row],[3]]/SUM(OO[3])</f>
        <v>0</v>
      </c>
      <c r="F293" s="10">
        <f>3/24*OO[[#This Row],[62 (26JUN1985 15:00:00)-Water Temperature (C)]]*OO[[#This Row],[4]]/SUM(OO[4])</f>
        <v>0</v>
      </c>
      <c r="G293" s="10">
        <f>3/24*OO[[#This Row],[63 (26JUN1985 18:00:00)-Water Temperature (C)]]*OO[[#This Row],[5]]/SUM(OO[5])</f>
        <v>0</v>
      </c>
      <c r="H293" s="10">
        <f>3/24*OO[[#This Row],[64 (26JUN1985 21:00:00)-Water Temperature (C)]]*OO[[#This Row],[6]]/SUM(OO[6])</f>
        <v>0</v>
      </c>
      <c r="I293" s="10">
        <f>3/24*OO[[#This Row],[65 (27JUN1985 00:00:00)-Water Temperature (C)]]*OO[[#This Row],[7]]/SUM(OO[7])</f>
        <v>0</v>
      </c>
      <c r="J293" s="10">
        <f>3/24*OO[[#This Row],[66 (27JUN1985 03:00:00)-Water Temperature (C)]]*OO[[#This Row],[8]]/SUM(OO[8])</f>
        <v>0</v>
      </c>
      <c r="K293" s="10">
        <f>3/24*OO[[#This Row],[67 (27JUN1985 06:00:00)-Water Temperature (C)]]*OO[[#This Row],[9]]/SUM(OO[9])</f>
        <v>0</v>
      </c>
      <c r="L293" s="10">
        <f>3/24*OO[[#This Row],[68 (27JUN1985 09:00:00)-Water Temperature (C)]]*OO[[#This Row],[10]]/SUM(OO[10])</f>
        <v>0</v>
      </c>
      <c r="M293" s="10">
        <f>3/24*OO[[#This Row],[69 (27JUN1985 12:00:00)-Water Temperature (C)]]*OO[[#This Row],[11]]/SUM(OO[11])</f>
        <v>0</v>
      </c>
      <c r="N293" s="10">
        <f>3/24*OO[[#This Row],[70 (27JUN1985 15:00:00)-Water Temperature (C)]]*OO[[#This Row],[12]]/SUM(OO[12])</f>
        <v>0</v>
      </c>
      <c r="O293" s="10">
        <f>3/24*OO[[#This Row],[71 (27JUN1985 18:00:00)-Water Temperature (C)]]*OO[[#This Row],[13]]/SUM(OO[13])</f>
        <v>0</v>
      </c>
      <c r="P293" s="10">
        <f>3/24*OO[[#This Row],[72 (27JUN1985 21:00:00)-Water Temperature (C)]]*OO[[#This Row],[14]]/SUM(OO[14])</f>
        <v>1.1050693807036298E-36</v>
      </c>
      <c r="Q293" s="10">
        <f>3/24*OO[[#This Row],[73 (28JUN1985 00:00:00)-Water Temperature (C)]]*OO[[#This Row],[15]]/SUM(OO[15])</f>
        <v>4.0469478881780628E-23</v>
      </c>
      <c r="R293" s="10">
        <f>3/24*OO[[#This Row],[74 (28JUN1985 03:00:00)-Water Temperature (C)]]*OO[[#This Row],[16]]/SUM(OO[16])</f>
        <v>1.0673530476548927E-16</v>
      </c>
      <c r="S293" s="10">
        <f>3/24*OO[[#This Row],[75 (28JUN1985 06:00:00)-Water Temperature (C)]]*OO[[#This Row],[17]]/SUM(OO[17])</f>
        <v>1.2125627686577097E-11</v>
      </c>
      <c r="T293" s="10">
        <f>3/24*OO[[#This Row],[76 (28JUN1985 09:00:00)-Water Temperature (C)]]*OO[[#This Row],[18]]/SUM(OO[18])</f>
        <v>1.2866850271751563E-8</v>
      </c>
      <c r="U293" s="10">
        <f>3/24*OO[[#This Row],[77 (28JUN1985 12:00:00)-Water Temperature (C)]]*OO[[#This Row],[19]]/SUM(OO[19])</f>
        <v>2.0262429482052659E-6</v>
      </c>
      <c r="V293" s="10">
        <f>3/24000000*OO[[#This Row],[78 (28JUN1985 15:00:00)-Water Temperature (C)]]*OO[[#This Row],[20]]</f>
        <v>8.6397505842075007E-5</v>
      </c>
      <c r="W293" s="10">
        <f>3/24000000*OO[[#This Row],[79 (28JUN1985 18:00:00)-Water Temperature (C)]]*OO[[#This Row],[21]]</f>
        <v>1.3066745822569998E-3</v>
      </c>
      <c r="X293" s="10">
        <f>3/24000000*OO[[#This Row],[80 (28JUN1985 21:00:00)-Water Temperature (C)]]*OO[[#This Row],[22]]</f>
        <v>8.4996072407500008E-3</v>
      </c>
      <c r="Y293" s="10">
        <f>3/24000000*OO[[#This Row],[81 (29JUN1985 00:00:00)-Water Temperature (C)]]*OO[[#This Row],[23]]</f>
        <v>2.748061726135E-2</v>
      </c>
      <c r="Z293" s="10">
        <f>3/24000000*OO[[#This Row],[82 (29JUN1985 03:00:00)-Water Temperature (C)]]*OO[[#This Row],[24]]</f>
        <v>4.9319874344400008E-2</v>
      </c>
      <c r="AA293" s="10">
        <f>3/24000000*OO[[#This Row],[83 (29JUN1985 06:00:00)-Water Temperature (C)]]*OO[[#This Row],[25]]</f>
        <v>5.377532953605E-2</v>
      </c>
      <c r="AB293" s="10">
        <f>3/24000000*OO[[#This Row],[84 (29JUN1985 09:00:00)-Water Temperature (C)]]*OO[[#This Row],[26]]</f>
        <v>3.8961471221400007E-2</v>
      </c>
      <c r="AC293" s="10">
        <f>3/24000000*OO[[#This Row],[85 (29JUN1985 12:00:00)-Water Temperature (C)]]*OO[[#This Row],[27]]</f>
        <v>1.9132672995204998E-2</v>
      </c>
      <c r="AD293" s="10">
        <f>3/24000000*OO[[#This Row],[86 (29JUN1985 15:00:00)-Water Temperature (C)]]*OO[[#This Row],[28]]</f>
        <v>6.7861642885200012E-3</v>
      </c>
      <c r="AE293" s="10">
        <f>3/24000000*OO[[#This Row],[88 (29JUN1985 21:00:00)-Water Temperature (C)]]*OO[[#This Row],[30]]</f>
        <v>3.99280675635E-4</v>
      </c>
      <c r="AF293" s="10">
        <f>3/24000000*OO[[#This Row],[88 (29JUN1985 21:00:00)-Water Temperature (C)]]*OO[[#This Row],[30]]</f>
        <v>3.99280675635E-4</v>
      </c>
      <c r="AG293" s="10">
        <f>3/24000000*OO[[#This Row],[89 (30JUN1985 00:00:00)-Water Temperature (C)]]*OO[[#This Row],[31]]</f>
        <v>9.5382300709874999E-5</v>
      </c>
      <c r="AH293" s="10">
        <f>3/24000000*OO[[#This Row],[90 (30JUN1985 03:00:00)-Water Temperature (C)]]*OO[[#This Row],[32]]</f>
        <v>4.1116439052799994E-5</v>
      </c>
      <c r="AI293" s="10">
        <f>3/24000000*OO[[#This Row],[91 (30JUN1985 06:00:00)-Water Temperature (C)]]*OO[[#This Row],[33]]</f>
        <v>3.1181173498824999E-5</v>
      </c>
      <c r="AJ293" s="10">
        <f>3/24000000*OO[[#This Row],[92 (30JUN1985 09:00:00)-Water Temperature (C)]]*OO[[#This Row],[34]]</f>
        <v>2.9252061178912505E-5</v>
      </c>
      <c r="AK293" s="10">
        <f>3/24000000*OO[[#This Row],[93 (30JUN1985 12:00:00)-Water Temperature (C)]]*OO[[#This Row],[35]]</f>
        <v>2.8384687150399997E-5</v>
      </c>
      <c r="AL293" s="10">
        <f>3/24000000*OO[[#This Row],[94 (30JUN1985 15:00:00)-Water Temperature (C)]]*OO[[#This Row],[36]]</f>
        <v>2.768615866125E-5</v>
      </c>
      <c r="AM293" s="10">
        <f>3/24000000*OO[[#This Row],[95 (30JUN1985 18:00:00)-Water Temperature (C)]]*OO[[#This Row],[37]]</f>
        <v>2.6798049432E-5</v>
      </c>
      <c r="AN293" s="10">
        <f>3/24000000*OO[[#This Row],[96 (30JUN1985 21:00:00)-Water Temperature (C)]]*OO[[#This Row],[38]]</f>
        <v>2.510498556885E-5</v>
      </c>
      <c r="AO293" s="10">
        <f>3/24000000*OO[[#This Row],[97 (01JUL1985 00:00:00)-Water Temperature (C)]]*OO[[#This Row],[39]]</f>
        <v>2.2924275107439995E-5</v>
      </c>
      <c r="AP293" s="10">
        <f>3/24000000*OO[[#This Row],[98 (01JUL1985 03:00:00)-Water Temperature (C)]]*OO[[#This Row],[40]]</f>
        <v>2.1018458587882499E-5</v>
      </c>
      <c r="AQ293" s="10">
        <f>3/24000000*OO[[#This Row],[99 (01JUL1985 06:00:00)-Water Temperature (C)]]*OO[[#This Row],[41]]</f>
        <v>1.9850592698819994E-5</v>
      </c>
      <c r="AR293" s="10">
        <f>3/24000000*OO[[#This Row],[100 (01JUL1985 09:00:00)-Water Temperature (C)]]*OO[[#This Row],[42]]</f>
        <v>2.015682130876E-5</v>
      </c>
      <c r="AS293" s="10">
        <f>3/24000000*OO[[#This Row],[101 (01JUL1985 12:00:00)-Water Temperature (C)]]*OO[[#This Row],[43]]</f>
        <v>2.1224244042999996E-5</v>
      </c>
      <c r="AT293" s="10">
        <f>3/24000000*OO[[#This Row],[102 (01JUL1985 15:00:00)-Water Temperature (C)]]*OO[[#This Row],[44]]</f>
        <v>2.2421879365409995E-5</v>
      </c>
      <c r="AU293" s="10">
        <f>3/24000000*OO[[#This Row],[103 (01JUL1985 18:00:00)-Water Temperature (C)]]*OO[[#This Row],[45]]</f>
        <v>2.3283435684375002E-5</v>
      </c>
      <c r="AV293" s="10">
        <f>3/24000000*OO[[#This Row],[104 (01JUL1985 21:00:00)-Water Temperature (C)]]*OO[[#This Row],[46]]</f>
        <v>2.2991294416562497E-5</v>
      </c>
      <c r="AW293" s="10">
        <f>3/24000000*OO[[#This Row],[105 (02JUL1985 00:00:00)-Water Temperature (C)]]*OO[[#This Row],[47]]</f>
        <v>2.1845264098538748E-5</v>
      </c>
      <c r="AX293" s="10">
        <f>3/24000000*OO[[#This Row],[106 (02JUL1985 03:00:00)-Water Temperature (C)]]*OO[[#This Row],[48]]</f>
        <v>2.0255728005427499E-5</v>
      </c>
      <c r="AY293" s="10">
        <f>3/24000000*OO[[#This Row],[107 (02JUL1985 06:00:00)-Water Temperature (C)]]*OO[[#This Row],[49]]</f>
        <v>1.8569925834281251E-5</v>
      </c>
      <c r="AZ293" s="10">
        <f>3/24000000*OO[[#This Row],[108 (02JUL1985 09:00:00)-Water Temperature (C)]]*OO[[#This Row],[50]]</f>
        <v>1.7049759097735E-5</v>
      </c>
      <c r="BA293" s="10">
        <f>3/24000000*OO[[#This Row],[109 (02JUL1985 12:00:00)-Water Temperature (C)]]*OO[[#This Row],[51]]</f>
        <v>1.5989343440737501E-5</v>
      </c>
      <c r="BB293" s="10">
        <f>3/24000000*OO[[#This Row],[110 (02JUL1985 15:00:00)-Water Temperature (C)]]*OO[[#This Row],[52]]</f>
        <v>1.4917414018615001E-5</v>
      </c>
      <c r="BC293" s="10">
        <f>3/24000000*OO[[#This Row],[111 (02JUL1985 18:00:00)-Water Temperature (C)]]*OO[[#This Row],[53]]</f>
        <v>1.3911058289767496E-5</v>
      </c>
      <c r="BD293" s="10">
        <f>3/24000000*OO[[#This Row],[112 (02JUL1985 21:00:00)-Water Temperature (C)]]*OO[[#This Row],[54]]</f>
        <v>1.2789865347847497E-5</v>
      </c>
      <c r="BE293" s="10">
        <f>3/24000000*OO[[#This Row],[113 (03JUL1985 00:00:00)-Water Temperature (C)]]*OO[[#This Row],[55]]</f>
        <v>1.1718138506854998E-5</v>
      </c>
      <c r="BF293" s="10">
        <f>3/24000000*OO[[#This Row],[114 (03JUL1985 03:00:00)-Water Temperature (C)]]*OO[[#This Row],[56]]</f>
        <v>1.062988738724E-5</v>
      </c>
      <c r="BG293" s="10">
        <f>3/24000000*OO[[#This Row],[115 (03JUL1985 06:00:00)-Water Temperature (C)]]*OO[[#This Row],[57]]</f>
        <v>9.5547460965837494E-6</v>
      </c>
      <c r="BH293" s="10">
        <f>3/24000000*OO[[#This Row],[116 (03JUL1985 09:00:00)-Water Temperature (C)]]*OO[[#This Row],[58]]</f>
        <v>8.6422551324624992E-6</v>
      </c>
      <c r="BI293" s="10">
        <f>3/24000000*OO[[#This Row],[117 (03JUL1985 12:00:00)-Water Temperature (C)]]*OO[[#This Row],[59]]</f>
        <v>7.9660786388399988E-6</v>
      </c>
      <c r="BJ293" s="10">
        <f>3/24000000*OO[[#This Row],[118 (03JUL1985 15:00:00)-Water Temperature (C)]]*OO[[#This Row],[60]]</f>
        <v>7.3700574567200007E-6</v>
      </c>
      <c r="BK293" s="10">
        <f>3/24000000*OO[[#This Row],[119 (03JUL1985 18:00:00)-Water Temperature (C)]]*OO[[#This Row],[61]]</f>
        <v>6.8987239056500007E-6</v>
      </c>
      <c r="BL293" s="10">
        <f>3/24000000*OO[[#This Row],[120 (03JUL1985 21:00:00)-Water Temperature (C)]]*OO[[#This Row],[62]]</f>
        <v>6.3343173586500005E-6</v>
      </c>
      <c r="BM293" s="10">
        <f>3/24000000*OO[[#This Row],[121 (04JUL1985 00:00:00)-Water Temperature (C)]]*OO[[#This Row],[63]]</f>
        <v>5.7982624541062505E-6</v>
      </c>
      <c r="BN293" s="10">
        <f>3/24000000*OO[[#This Row],[122 (04JUL1985 03:00:00)-Water Temperature (C)]]*OO[[#This Row],[64]]</f>
        <v>5.2973872117374986E-6</v>
      </c>
      <c r="BO293" s="10">
        <f>3/24000000*OO[[#This Row],[123 (04JUL1985 06:00:00)-Water Temperature (C)]]*OO[[#This Row],[65]]</f>
        <v>4.8069190666687495E-6</v>
      </c>
      <c r="BP293" s="10">
        <f>3/24000000*OO[[#This Row],[124 (04JUL1985 09:00:00)-Water Temperature (C)]]*OO[[#This Row],[66]]</f>
        <v>4.4505481556199996E-6</v>
      </c>
      <c r="BQ293" s="10">
        <f>3/24000000*OO[[#This Row],[125 (04JUL1985 12:00:00)-Water Temperature (C)]]*OO[[#This Row],[67]]</f>
        <v>4.0729647919025006E-6</v>
      </c>
      <c r="BR293" s="10">
        <f>3/24000000*OO[[#This Row],[126 (04JUL1985 15:00:00)-Water Temperature (C)]]*OO[[#This Row],[68]]</f>
        <v>3.6869676142062496E-6</v>
      </c>
      <c r="BS293" s="10">
        <f>3/24000000*OO[[#This Row],[127 (04JUL1985 18:00:00)-Water Temperature (C)]]*OO[[#This Row],[69]]</f>
        <v>3.3489226998674995E-6</v>
      </c>
      <c r="BT293" s="10">
        <f>3/24000000*OO[[#This Row],[128 (04JUL1985 21:00:00)-Water Temperature (C)]]*OO[[#This Row],[70]]</f>
        <v>2.9632574407875004E-6</v>
      </c>
      <c r="BU293" s="10">
        <f>3/24000000*OO[[#This Row],[129 (05JUL1985 00:00:00)-Water Temperature (C)]]*OO[[#This Row],[71]]</f>
        <v>2.5489557106649998E-6</v>
      </c>
      <c r="BV293" s="10">
        <f>3/24000000*OO[[#This Row],[130 (05JUL1985 03:00:00)-Water Temperature (C)]]*OO[[#This Row],[72]]</f>
        <v>2.1630371282174997E-6</v>
      </c>
      <c r="BW293" s="10">
        <f>3/24000000*OO[[#This Row],[131 (05JUL1985 06:00:00)-Water Temperature (C)]]*OO[[#This Row],[73]]</f>
        <v>1.8100629018675001E-6</v>
      </c>
      <c r="BX293" s="10">
        <f>3/24000000*OO[[#This Row],[132 (05JUL1985 09:00:00)-Water Temperature (C)]]*OO[[#This Row],[74]]</f>
        <v>1.543494630678E-6</v>
      </c>
      <c r="BY293" s="10">
        <f>3/24000000*OO[[#This Row],[133 (05JUL1985 12:00:00)-Water Temperature (C)]]*OO[[#This Row],[75]]</f>
        <v>1.3034346394728748E-6</v>
      </c>
      <c r="BZ293" s="10">
        <f>3/24000000*OO[[#This Row],[134 (05JUL1985 15:00:00)-Water Temperature (C)]]*OO[[#This Row],[76]]</f>
        <v>1.102376360609375E-6</v>
      </c>
      <c r="CA293" s="10">
        <f>3/24000000*OO[[#This Row],[135 (05JUL1985 18:00:00)-Water Temperature (C)]]*OO[[#This Row],[77]]</f>
        <v>9.3999342848225004E-7</v>
      </c>
      <c r="CB293" s="10">
        <f>3/24000000*OO[[#This Row],[136 (05JUL1985 21:00:00)-Water Temperature (C)]]*OO[[#This Row],[78]]</f>
        <v>7.9596920725649998E-7</v>
      </c>
      <c r="CC293" s="10">
        <f>3/24000000*OO[[#This Row],[137 (06JUL1985 00:00:00)-Water Temperature (C)]]*OO[[#This Row],[79]]</f>
        <v>6.8243993376824992E-7</v>
      </c>
      <c r="CD293" s="10">
        <f>3/24000000*OO[[#This Row],[138 (06JUL1985 03:00:00)-Water Temperature (C)]]*OO[[#This Row],[80]]</f>
        <v>5.9887343946112505E-7</v>
      </c>
      <c r="CE293" s="10">
        <f>3/24000000*OO[[#This Row],[139 (06JUL1985 06:00:00)-Water Temperature (C)]]*OO[[#This Row],[81]]</f>
        <v>5.3695241064499987E-7</v>
      </c>
      <c r="CF293" s="10">
        <f>3/24000000*OO[[#This Row],[140 (06JUL1985 09:00:00)-Water Temperature (C)]]*OO[[#This Row],[82]]</f>
        <v>5.045017244774999E-7</v>
      </c>
      <c r="CG293" s="10">
        <f>3/24000000*OO[[#This Row],[141 (06JUL1985 12:00:00)-Water Temperature (C)]]*OO[[#This Row],[83]]</f>
        <v>4.7725539485100007E-7</v>
      </c>
      <c r="CH293" s="10">
        <f>3/24000000*OO[[#This Row],[142 (06JUL1985 15:00:00)-Water Temperature (C)]]*OO[[#This Row],[84]]</f>
        <v>4.5445344796312501E-7</v>
      </c>
      <c r="CI293" s="10">
        <f>3/24000000*OO[[#This Row],[143 (06JUL1985 18:00:00)-Water Temperature (C)]]*OO[[#This Row],[85]]</f>
        <v>4.3186474934124996E-7</v>
      </c>
      <c r="CJ293" s="10">
        <f>3/24000000*OO[[#This Row],[144 (06JUL1985 21:00:00)-Water Temperature (C)]]*OO[[#This Row],[86]]</f>
        <v>4.0334608929899995E-7</v>
      </c>
      <c r="CK293" s="10">
        <f>3/24000000*OO[[#This Row],[145 (07JUL1985 00:00:00)-Water Temperature (C)]]*OO[[#This Row],[87]]</f>
        <v>3.7425726549162496E-7</v>
      </c>
      <c r="CL293" s="10">
        <f>3/24000000*OO[[#This Row],[146 (07JUL1985 03:00:00)-Water Temperature (C)]]*OO[[#This Row],[88]]</f>
        <v>3.5009809251299995E-7</v>
      </c>
      <c r="CM293" s="10">
        <f>3/24000000*OO[[#This Row],[147 (07JUL1985 06:00:00)-Water Temperature (C)]]*OO[[#This Row],[89]]</f>
        <v>3.3046579597237499E-7</v>
      </c>
      <c r="CN293" s="10">
        <f>3/24000000*OO[[#This Row],[148 (07JUL1985 09:00:00)-Water Temperature (C)]]*OO[[#This Row],[90]]</f>
        <v>3.2078705019762501E-7</v>
      </c>
      <c r="CO293" s="10">
        <f>3/24000000*OO[[#This Row],[149 (07JUL1985 12:00:00)-Water Temperature (C)]]*OO[[#This Row],[91]]</f>
        <v>3.045466696085E-7</v>
      </c>
      <c r="CP293" s="10">
        <f>3/24000000*OO[[#This Row],[150 (07JUL1985 15:00:00)-Water Temperature (C)]]*OO[[#This Row],[92]]</f>
        <v>2.9737559778574995E-7</v>
      </c>
      <c r="CQ293" s="10">
        <f>3/24000000*OO[[#This Row],[151 (07JUL1985 18:00:00)-Water Temperature (C)]]*OO[[#This Row],[93]]</f>
        <v>2.8806506331862499E-7</v>
      </c>
      <c r="CR293" s="10">
        <f>3/24000000*OO[[#This Row],[152 (07JUL1985 21:00:00)-Water Temperature (C)]]*OO[[#This Row],[94]]</f>
        <v>2.7588619400275003E-7</v>
      </c>
      <c r="CS293" s="10">
        <f>3/24000000*OO[[#This Row],[153 (08JUL1985 00:00:00)-Water Temperature (C)]]*OO[[#This Row],[95]]</f>
        <v>2.6356564802321247E-7</v>
      </c>
      <c r="CT293" s="10">
        <f>3/24000000*OO[[#This Row],[154 (08JUL1985 03:00:00)-Water Temperature (C)]]*OO[[#This Row],[96]]</f>
        <v>2.5283296286185001E-7</v>
      </c>
      <c r="CU293" s="10">
        <f>3/24000000*OO[[#This Row],[155 (08JUL1985 06:00:00)-Water Temperature (C)]]*OO[[#This Row],[97]]</f>
        <v>2.460457510296875E-7</v>
      </c>
      <c r="CV293" s="10">
        <f>3/24000000*OO[[#This Row],[156 (08JUL1985 09:00:00)-Water Temperature (C)]]*OO[[#This Row],[98]]</f>
        <v>2.4763714539887499E-7</v>
      </c>
      <c r="CW293" s="10">
        <f>3/24000000*OO[[#This Row],[157 (08JUL1985 12:00:00)-Water Temperature (C)]]*OO[[#This Row],[99]]</f>
        <v>2.490670803E-7</v>
      </c>
    </row>
    <row r="294" spans="1:101" x14ac:dyDescent="0.35">
      <c r="A294" t="s">
        <v>300</v>
      </c>
      <c r="B294">
        <v>881.30179999999996</v>
      </c>
      <c r="C294" s="10">
        <f>3/24*OO[[#This Row],[59 (26JUN1985 06:00:00)-Water Temperature (C)]]*OO[[#This Row],[1]]/SUM(OO[1])</f>
        <v>0</v>
      </c>
      <c r="D294" s="10">
        <f>3/24*OO[[#This Row],[60 (26JUN1985 09:00:00)-Water Temperature (C)]]*OO[[#This Row],[2]]/SUM(OO[2])</f>
        <v>0</v>
      </c>
      <c r="E294" s="10">
        <f>3/24*OO[[#This Row],[61 (26JUN1985 12:00:00)-Water Temperature (C)]]*OO[[#This Row],[3]]/SUM(OO[3])</f>
        <v>0</v>
      </c>
      <c r="F294" s="10">
        <f>3/24*OO[[#This Row],[62 (26JUN1985 15:00:00)-Water Temperature (C)]]*OO[[#This Row],[4]]/SUM(OO[4])</f>
        <v>0</v>
      </c>
      <c r="G294" s="10">
        <f>3/24*OO[[#This Row],[63 (26JUN1985 18:00:00)-Water Temperature (C)]]*OO[[#This Row],[5]]/SUM(OO[5])</f>
        <v>0</v>
      </c>
      <c r="H294" s="10">
        <f>3/24*OO[[#This Row],[64 (26JUN1985 21:00:00)-Water Temperature (C)]]*OO[[#This Row],[6]]/SUM(OO[6])</f>
        <v>0</v>
      </c>
      <c r="I294" s="10">
        <f>3/24*OO[[#This Row],[65 (27JUN1985 00:00:00)-Water Temperature (C)]]*OO[[#This Row],[7]]/SUM(OO[7])</f>
        <v>0</v>
      </c>
      <c r="J294" s="10">
        <f>3/24*OO[[#This Row],[66 (27JUN1985 03:00:00)-Water Temperature (C)]]*OO[[#This Row],[8]]/SUM(OO[8])</f>
        <v>0</v>
      </c>
      <c r="K294" s="10">
        <f>3/24*OO[[#This Row],[67 (27JUN1985 06:00:00)-Water Temperature (C)]]*OO[[#This Row],[9]]/SUM(OO[9])</f>
        <v>0</v>
      </c>
      <c r="L294" s="10">
        <f>3/24*OO[[#This Row],[68 (27JUN1985 09:00:00)-Water Temperature (C)]]*OO[[#This Row],[10]]/SUM(OO[10])</f>
        <v>0</v>
      </c>
      <c r="M294" s="10">
        <f>3/24*OO[[#This Row],[69 (27JUN1985 12:00:00)-Water Temperature (C)]]*OO[[#This Row],[11]]/SUM(OO[11])</f>
        <v>0</v>
      </c>
      <c r="N294" s="10">
        <f>3/24*OO[[#This Row],[70 (27JUN1985 15:00:00)-Water Temperature (C)]]*OO[[#This Row],[12]]/SUM(OO[12])</f>
        <v>0</v>
      </c>
      <c r="O294" s="10">
        <f>3/24*OO[[#This Row],[71 (27JUN1985 18:00:00)-Water Temperature (C)]]*OO[[#This Row],[13]]/SUM(OO[13])</f>
        <v>0</v>
      </c>
      <c r="P294" s="10">
        <f>3/24*OO[[#This Row],[72 (27JUN1985 21:00:00)-Water Temperature (C)]]*OO[[#This Row],[14]]/SUM(OO[14])</f>
        <v>9.6036340028180182E-38</v>
      </c>
      <c r="Q294" s="10">
        <f>3/24*OO[[#This Row],[73 (28JUN1985 00:00:00)-Water Temperature (C)]]*OO[[#This Row],[15]]/SUM(OO[15])</f>
        <v>1.5389529769530247E-23</v>
      </c>
      <c r="R294" s="10">
        <f>3/24*OO[[#This Row],[74 (28JUN1985 03:00:00)-Water Temperature (C)]]*OO[[#This Row],[16]]/SUM(OO[16])</f>
        <v>2.4947995652651113E-17</v>
      </c>
      <c r="S294" s="10">
        <f>3/24*OO[[#This Row],[75 (28JUN1985 06:00:00)-Water Temperature (C)]]*OO[[#This Row],[17]]/SUM(OO[17])</f>
        <v>6.5104565357650348E-12</v>
      </c>
      <c r="T294" s="10">
        <f>3/24*OO[[#This Row],[76 (28JUN1985 09:00:00)-Water Temperature (C)]]*OO[[#This Row],[18]]/SUM(OO[18])</f>
        <v>8.2227092371534593E-9</v>
      </c>
      <c r="U294" s="10">
        <f>3/24*OO[[#This Row],[77 (28JUN1985 12:00:00)-Water Temperature (C)]]*OO[[#This Row],[19]]/SUM(OO[19])</f>
        <v>1.4459742687098945E-6</v>
      </c>
      <c r="V294" s="10">
        <f>3/24000000*OO[[#This Row],[78 (28JUN1985 15:00:00)-Water Temperature (C)]]*OO[[#This Row],[20]]</f>
        <v>6.7265486655999991E-5</v>
      </c>
      <c r="W294" s="10">
        <f>3/24000000*OO[[#This Row],[79 (28JUN1985 18:00:00)-Water Temperature (C)]]*OO[[#This Row],[21]]</f>
        <v>1.0941870906644999E-3</v>
      </c>
      <c r="X294" s="10">
        <f>3/24000000*OO[[#This Row],[80 (28JUN1985 21:00:00)-Water Temperature (C)]]*OO[[#This Row],[22]]</f>
        <v>7.5807330833849995E-3</v>
      </c>
      <c r="Y294" s="10">
        <f>3/24000000*OO[[#This Row],[81 (29JUN1985 00:00:00)-Water Temperature (C)]]*OO[[#This Row],[23]]</f>
        <v>2.5908411488374996E-2</v>
      </c>
      <c r="Z294" s="10">
        <f>3/24000000*OO[[#This Row],[82 (29JUN1985 03:00:00)-Water Temperature (C)]]*OO[[#This Row],[24]]</f>
        <v>4.8836070496675002E-2</v>
      </c>
      <c r="AA294" s="10">
        <f>3/24000000*OO[[#This Row],[83 (29JUN1985 06:00:00)-Water Temperature (C)]]*OO[[#This Row],[25]]</f>
        <v>5.5635063098874997E-2</v>
      </c>
      <c r="AB294" s="10">
        <f>3/24000000*OO[[#This Row],[84 (29JUN1985 09:00:00)-Water Temperature (C)]]*OO[[#This Row],[26]]</f>
        <v>4.1964381281249998E-2</v>
      </c>
      <c r="AC294" s="10">
        <f>3/24000000*OO[[#This Row],[85 (29JUN1985 12:00:00)-Water Temperature (C)]]*OO[[#This Row],[27]]</f>
        <v>2.1359014021290004E-2</v>
      </c>
      <c r="AD294" s="10">
        <f>3/24000000*OO[[#This Row],[86 (29JUN1985 15:00:00)-Water Temperature (C)]]*OO[[#This Row],[28]]</f>
        <v>7.8283796039824993E-3</v>
      </c>
      <c r="AE294" s="10">
        <f>3/24000000*OO[[#This Row],[88 (29JUN1985 21:00:00)-Water Temperature (C)]]*OO[[#This Row],[30]]</f>
        <v>4.7955252107137491E-4</v>
      </c>
      <c r="AF294" s="10">
        <f>3/24000000*OO[[#This Row],[88 (29JUN1985 21:00:00)-Water Temperature (C)]]*OO[[#This Row],[30]]</f>
        <v>4.7955252107137491E-4</v>
      </c>
      <c r="AG294" s="10">
        <f>3/24000000*OO[[#This Row],[89 (30JUN1985 00:00:00)-Water Temperature (C)]]*OO[[#This Row],[31]]</f>
        <v>1.1121525931390001E-4</v>
      </c>
      <c r="AH294" s="10">
        <f>3/24000000*OO[[#This Row],[90 (30JUN1985 03:00:00)-Water Temperature (C)]]*OO[[#This Row],[32]]</f>
        <v>4.4604818784999994E-5</v>
      </c>
      <c r="AI294" s="10">
        <f>3/24000000*OO[[#This Row],[91 (30JUN1985 06:00:00)-Water Temperature (C)]]*OO[[#This Row],[33]]</f>
        <v>3.2631332977424997E-5</v>
      </c>
      <c r="AJ294" s="10">
        <f>3/24000000*OO[[#This Row],[92 (30JUN1985 09:00:00)-Water Temperature (C)]]*OO[[#This Row],[34]]</f>
        <v>3.0386011179299999E-5</v>
      </c>
      <c r="AK294" s="10">
        <f>3/24000000*OO[[#This Row],[93 (30JUN1985 12:00:00)-Water Temperature (C)]]*OO[[#This Row],[35]]</f>
        <v>2.9430826419124998E-5</v>
      </c>
      <c r="AL294" s="10">
        <f>3/24000000*OO[[#This Row],[94 (30JUN1985 15:00:00)-Water Temperature (C)]]*OO[[#This Row],[36]]</f>
        <v>2.8718965932824999E-5</v>
      </c>
      <c r="AM294" s="10">
        <f>3/24000000*OO[[#This Row],[95 (30JUN1985 18:00:00)-Water Temperature (C)]]*OO[[#This Row],[37]]</f>
        <v>2.78335259034375E-5</v>
      </c>
      <c r="AN294" s="10">
        <f>3/24000000*OO[[#This Row],[96 (30JUN1985 21:00:00)-Water Temperature (C)]]*OO[[#This Row],[38]]</f>
        <v>2.6080484781975001E-5</v>
      </c>
      <c r="AO294" s="10">
        <f>3/24000000*OO[[#This Row],[97 (01JUL1985 00:00:00)-Water Temperature (C)]]*OO[[#This Row],[39]]</f>
        <v>2.3813160053639999E-5</v>
      </c>
      <c r="AP294" s="10">
        <f>3/24000000*OO[[#This Row],[98 (01JUL1985 03:00:00)-Water Temperature (C)]]*OO[[#This Row],[40]]</f>
        <v>2.1821009270493749E-5</v>
      </c>
      <c r="AQ294" s="10">
        <f>3/24000000*OO[[#This Row],[99 (01JUL1985 06:00:00)-Water Temperature (C)]]*OO[[#This Row],[41]]</f>
        <v>2.0550610204459998E-5</v>
      </c>
      <c r="AR294" s="10">
        <f>3/24000000*OO[[#This Row],[100 (01JUL1985 09:00:00)-Water Temperature (C)]]*OO[[#This Row],[42]]</f>
        <v>2.0805756069667501E-5</v>
      </c>
      <c r="AS294" s="10">
        <f>3/24000000*OO[[#This Row],[101 (01JUL1985 12:00:00)-Water Temperature (C)]]*OO[[#This Row],[43]]</f>
        <v>2.18577548994E-5</v>
      </c>
      <c r="AT294" s="10">
        <f>3/24000000*OO[[#This Row],[102 (01JUL1985 15:00:00)-Water Temperature (C)]]*OO[[#This Row],[44]]</f>
        <v>2.309647156223E-5</v>
      </c>
      <c r="AU294" s="10">
        <f>3/24000000*OO[[#This Row],[103 (01JUL1985 18:00:00)-Water Temperature (C)]]*OO[[#This Row],[45]]</f>
        <v>2.4047088457297502E-5</v>
      </c>
      <c r="AV294" s="10">
        <f>3/24000000*OO[[#This Row],[104 (01JUL1985 21:00:00)-Water Temperature (C)]]*OO[[#This Row],[46]]</f>
        <v>2.3805436945187504E-5</v>
      </c>
      <c r="AW294" s="10">
        <f>3/24000000*OO[[#This Row],[105 (02JUL1985 00:00:00)-Water Temperature (C)]]*OO[[#This Row],[47]]</f>
        <v>2.2684463647555002E-5</v>
      </c>
      <c r="AX294" s="10">
        <f>3/24000000*OO[[#This Row],[106 (02JUL1985 03:00:00)-Water Temperature (C)]]*OO[[#This Row],[48]]</f>
        <v>2.1093534160172497E-5</v>
      </c>
      <c r="AY294" s="10">
        <f>3/24000000*OO[[#This Row],[107 (02JUL1985 06:00:00)-Water Temperature (C)]]*OO[[#This Row],[49]]</f>
        <v>1.9374354327633746E-5</v>
      </c>
      <c r="AZ294" s="10">
        <f>3/24000000*OO[[#This Row],[108 (02JUL1985 09:00:00)-Water Temperature (C)]]*OO[[#This Row],[50]]</f>
        <v>1.78073258554425E-5</v>
      </c>
      <c r="BA294" s="10">
        <f>3/24000000*OO[[#This Row],[109 (02JUL1985 12:00:00)-Water Temperature (C)]]*OO[[#This Row],[51]]</f>
        <v>1.6718702754714998E-5</v>
      </c>
      <c r="BB294" s="10">
        <f>3/24000000*OO[[#This Row],[110 (02JUL1985 15:00:00)-Water Temperature (C)]]*OO[[#This Row],[52]]</f>
        <v>1.5592755703107499E-5</v>
      </c>
      <c r="BC294" s="10">
        <f>3/24000000*OO[[#This Row],[111 (02JUL1985 18:00:00)-Water Temperature (C)]]*OO[[#This Row],[53]]</f>
        <v>1.4536585440211249E-5</v>
      </c>
      <c r="BD294" s="10">
        <f>3/24000000*OO[[#This Row],[112 (02JUL1985 21:00:00)-Water Temperature (C)]]*OO[[#This Row],[54]]</f>
        <v>1.3361716416067498E-5</v>
      </c>
      <c r="BE294" s="10">
        <f>3/24000000*OO[[#This Row],[113 (03JUL1985 00:00:00)-Water Temperature (C)]]*OO[[#This Row],[55]]</f>
        <v>1.2251132626107498E-5</v>
      </c>
      <c r="BF294" s="10">
        <f>3/24000000*OO[[#This Row],[114 (03JUL1985 03:00:00)-Water Temperature (C)]]*OO[[#This Row],[56]]</f>
        <v>1.1125900608289999E-5</v>
      </c>
      <c r="BG294" s="10">
        <f>3/24000000*OO[[#This Row],[115 (03JUL1985 06:00:00)-Water Temperature (C)]]*OO[[#This Row],[57]]</f>
        <v>1.0012154470400001E-5</v>
      </c>
      <c r="BH294" s="10">
        <f>3/24000000*OO[[#This Row],[116 (03JUL1985 09:00:00)-Water Temperature (C)]]*OO[[#This Row],[58]]</f>
        <v>9.0681429709474998E-6</v>
      </c>
      <c r="BI294" s="10">
        <f>3/24000000*OO[[#This Row],[117 (03JUL1985 12:00:00)-Water Temperature (C)]]*OO[[#This Row],[59]]</f>
        <v>8.370722679824999E-6</v>
      </c>
      <c r="BJ294" s="10">
        <f>3/24000000*OO[[#This Row],[118 (03JUL1985 15:00:00)-Water Temperature (C)]]*OO[[#This Row],[60]]</f>
        <v>7.7453202668174993E-6</v>
      </c>
      <c r="BK294" s="10">
        <f>3/24000000*OO[[#This Row],[119 (03JUL1985 18:00:00)-Water Temperature (C)]]*OO[[#This Row],[61]]</f>
        <v>7.2474705391250005E-6</v>
      </c>
      <c r="BL294" s="10">
        <f>3/24000000*OO[[#This Row],[120 (03JUL1985 21:00:00)-Water Temperature (C)]]*OO[[#This Row],[62]]</f>
        <v>6.6482802258350001E-6</v>
      </c>
      <c r="BM294" s="10">
        <f>3/24000000*OO[[#This Row],[121 (04JUL1985 00:00:00)-Water Temperature (C)]]*OO[[#This Row],[63]]</f>
        <v>6.0853596825999995E-6</v>
      </c>
      <c r="BN294" s="10">
        <f>3/24000000*OO[[#This Row],[122 (04JUL1985 03:00:00)-Water Temperature (C)]]*OO[[#This Row],[64]]</f>
        <v>5.5670290508299995E-6</v>
      </c>
      <c r="BO294" s="10">
        <f>3/24000000*OO[[#This Row],[123 (04JUL1985 06:00:00)-Water Temperature (C)]]*OO[[#This Row],[65]]</f>
        <v>5.0589221119799996E-6</v>
      </c>
      <c r="BP294" s="10">
        <f>3/24000000*OO[[#This Row],[124 (04JUL1985 09:00:00)-Water Temperature (C)]]*OO[[#This Row],[66]]</f>
        <v>4.6978610009999998E-6</v>
      </c>
      <c r="BQ294" s="10">
        <f>3/24000000*OO[[#This Row],[125 (04JUL1985 12:00:00)-Water Temperature (C)]]*OO[[#This Row],[67]]</f>
        <v>4.3060120742174998E-6</v>
      </c>
      <c r="BR294" s="10">
        <f>3/24000000*OO[[#This Row],[126 (04JUL1985 15:00:00)-Water Temperature (C)]]*OO[[#This Row],[68]]</f>
        <v>3.9007685219599997E-6</v>
      </c>
      <c r="BS294" s="10">
        <f>3/24000000*OO[[#This Row],[127 (04JUL1985 18:00:00)-Water Temperature (C)]]*OO[[#This Row],[69]]</f>
        <v>3.5487058744774991E-6</v>
      </c>
      <c r="BT294" s="10">
        <f>3/24000000*OO[[#This Row],[128 (04JUL1985 21:00:00)-Water Temperature (C)]]*OO[[#This Row],[70]]</f>
        <v>3.1411348646849999E-6</v>
      </c>
      <c r="BU294" s="10">
        <f>3/24000000*OO[[#This Row],[129 (05JUL1985 00:00:00)-Water Temperature (C)]]*OO[[#This Row],[71]]</f>
        <v>2.7017446879499994E-6</v>
      </c>
      <c r="BV294" s="10">
        <f>3/24000000*OO[[#This Row],[130 (05JUL1985 03:00:00)-Water Temperature (C)]]*OO[[#This Row],[72]]</f>
        <v>2.2982850636817499E-6</v>
      </c>
      <c r="BW294" s="10">
        <f>3/24000000*OO[[#This Row],[131 (05JUL1985 06:00:00)-Water Temperature (C)]]*OO[[#This Row],[73]]</f>
        <v>1.9292447573312502E-6</v>
      </c>
      <c r="BX294" s="10">
        <f>3/24000000*OO[[#This Row],[132 (05JUL1985 09:00:00)-Water Temperature (C)]]*OO[[#This Row],[74]]</f>
        <v>1.6524730930453751E-6</v>
      </c>
      <c r="BY294" s="10">
        <f>3/24000000*OO[[#This Row],[133 (05JUL1985 12:00:00)-Water Temperature (C)]]*OO[[#This Row],[75]]</f>
        <v>1.3984506124874999E-6</v>
      </c>
      <c r="BZ294" s="10">
        <f>3/24000000*OO[[#This Row],[134 (05JUL1985 15:00:00)-Water Temperature (C)]]*OO[[#This Row],[76]]</f>
        <v>1.18192007861025E-6</v>
      </c>
      <c r="CA294" s="10">
        <f>3/24000000*OO[[#This Row],[135 (05JUL1985 18:00:00)-Water Temperature (C)]]*OO[[#This Row],[77]]</f>
        <v>1.0050762201464997E-6</v>
      </c>
      <c r="CB294" s="10">
        <f>3/24000000*OO[[#This Row],[136 (05JUL1985 21:00:00)-Water Temperature (C)]]*OO[[#This Row],[78]]</f>
        <v>8.4684891544312494E-7</v>
      </c>
      <c r="CC294" s="10">
        <f>3/24000000*OO[[#This Row],[137 (06JUL1985 00:00:00)-Water Temperature (C)]]*OO[[#This Row],[79]]</f>
        <v>7.2276011739787503E-7</v>
      </c>
      <c r="CD294" s="10">
        <f>3/24000000*OO[[#This Row],[138 (06JUL1985 03:00:00)-Water Temperature (C)]]*OO[[#This Row],[80]]</f>
        <v>6.3290230656300005E-7</v>
      </c>
      <c r="CE294" s="10">
        <f>3/24000000*OO[[#This Row],[139 (06JUL1985 06:00:00)-Water Temperature (C)]]*OO[[#This Row],[81]]</f>
        <v>5.6681970695E-7</v>
      </c>
      <c r="CF294" s="10">
        <f>3/24000000*OO[[#This Row],[140 (06JUL1985 09:00:00)-Water Temperature (C)]]*OO[[#This Row],[82]]</f>
        <v>5.3322848397000002E-7</v>
      </c>
      <c r="CG294" s="10">
        <f>3/24000000*OO[[#This Row],[141 (06JUL1985 12:00:00)-Water Temperature (C)]]*OO[[#This Row],[83]]</f>
        <v>5.0448201797250001E-7</v>
      </c>
      <c r="CH294" s="10">
        <f>3/24000000*OO[[#This Row],[142 (06JUL1985 15:00:00)-Water Temperature (C)]]*OO[[#This Row],[84]]</f>
        <v>4.7996690724500002E-7</v>
      </c>
      <c r="CI294" s="10">
        <f>3/24000000*OO[[#This Row],[143 (06JUL1985 18:00:00)-Water Temperature (C)]]*OO[[#This Row],[85]]</f>
        <v>4.5539693918199999E-7</v>
      </c>
      <c r="CJ294" s="10">
        <f>3/24000000*OO[[#This Row],[144 (06JUL1985 21:00:00)-Water Temperature (C)]]*OO[[#This Row],[86]]</f>
        <v>4.2417766682024996E-7</v>
      </c>
      <c r="CK294" s="10">
        <f>3/24000000*OO[[#This Row],[145 (07JUL1985 00:00:00)-Water Temperature (C)]]*OO[[#This Row],[87]]</f>
        <v>3.9266660272262497E-7</v>
      </c>
      <c r="CL294" s="10">
        <f>3/24000000*OO[[#This Row],[146 (07JUL1985 03:00:00)-Water Temperature (C)]]*OO[[#This Row],[88]]</f>
        <v>3.6711903698287503E-7</v>
      </c>
      <c r="CM294" s="10">
        <f>3/24000000*OO[[#This Row],[147 (07JUL1985 06:00:00)-Water Temperature (C)]]*OO[[#This Row],[89]]</f>
        <v>3.4657866639999993E-7</v>
      </c>
      <c r="CN294" s="10">
        <f>3/24000000*OO[[#This Row],[148 (07JUL1985 09:00:00)-Water Temperature (C)]]*OO[[#This Row],[90]]</f>
        <v>3.3703458029874999E-7</v>
      </c>
      <c r="CO294" s="10">
        <f>3/24000000*OO[[#This Row],[149 (07JUL1985 12:00:00)-Water Temperature (C)]]*OO[[#This Row],[91]]</f>
        <v>3.1986980679875001E-7</v>
      </c>
      <c r="CP294" s="10">
        <f>3/24000000*OO[[#This Row],[150 (07JUL1985 15:00:00)-Water Temperature (C)]]*OO[[#This Row],[92]]</f>
        <v>3.1259147128649996E-7</v>
      </c>
      <c r="CQ294" s="10">
        <f>3/24000000*OO[[#This Row],[151 (07JUL1985 18:00:00)-Water Temperature (C)]]*OO[[#This Row],[93]]</f>
        <v>3.026568489255E-7</v>
      </c>
      <c r="CR294" s="10">
        <f>3/24000000*OO[[#This Row],[152 (07JUL1985 21:00:00)-Water Temperature (C)]]*OO[[#This Row],[94]]</f>
        <v>2.8915033860737501E-7</v>
      </c>
      <c r="CS294" s="10">
        <f>3/24000000*OO[[#This Row],[153 (08JUL1985 00:00:00)-Water Temperature (C)]]*OO[[#This Row],[95]]</f>
        <v>2.7577143509850004E-7</v>
      </c>
      <c r="CT294" s="10">
        <f>3/24000000*OO[[#This Row],[154 (08JUL1985 03:00:00)-Water Temperature (C)]]*OO[[#This Row],[96]]</f>
        <v>2.6434863877849998E-7</v>
      </c>
      <c r="CU294" s="10">
        <f>3/24000000*OO[[#This Row],[155 (08JUL1985 06:00:00)-Water Temperature (C)]]*OO[[#This Row],[97]]</f>
        <v>2.5734135574529999E-7</v>
      </c>
      <c r="CV294" s="10">
        <f>3/24000000*OO[[#This Row],[156 (08JUL1985 09:00:00)-Water Temperature (C)]]*OO[[#This Row],[98]]</f>
        <v>2.59660969103125E-7</v>
      </c>
      <c r="CW294" s="10">
        <f>3/24000000*OO[[#This Row],[157 (08JUL1985 12:00:00)-Water Temperature (C)]]*OO[[#This Row],[99]]</f>
        <v>2.6148610637628751E-7</v>
      </c>
    </row>
    <row r="295" spans="1:101" x14ac:dyDescent="0.35">
      <c r="A295" t="s">
        <v>301</v>
      </c>
      <c r="B295">
        <v>926.86630000000002</v>
      </c>
      <c r="C295" s="10">
        <f>3/24*OO[[#This Row],[59 (26JUN1985 06:00:00)-Water Temperature (C)]]*OO[[#This Row],[1]]/SUM(OO[1])</f>
        <v>0</v>
      </c>
      <c r="D295" s="10">
        <f>3/24*OO[[#This Row],[60 (26JUN1985 09:00:00)-Water Temperature (C)]]*OO[[#This Row],[2]]/SUM(OO[2])</f>
        <v>0</v>
      </c>
      <c r="E295" s="10">
        <f>3/24*OO[[#This Row],[61 (26JUN1985 12:00:00)-Water Temperature (C)]]*OO[[#This Row],[3]]/SUM(OO[3])</f>
        <v>0</v>
      </c>
      <c r="F295" s="10">
        <f>3/24*OO[[#This Row],[62 (26JUN1985 15:00:00)-Water Temperature (C)]]*OO[[#This Row],[4]]/SUM(OO[4])</f>
        <v>0</v>
      </c>
      <c r="G295" s="10">
        <f>3/24*OO[[#This Row],[63 (26JUN1985 18:00:00)-Water Temperature (C)]]*OO[[#This Row],[5]]/SUM(OO[5])</f>
        <v>0</v>
      </c>
      <c r="H295" s="10">
        <f>3/24*OO[[#This Row],[64 (26JUN1985 21:00:00)-Water Temperature (C)]]*OO[[#This Row],[6]]/SUM(OO[6])</f>
        <v>0</v>
      </c>
      <c r="I295" s="10">
        <f>3/24*OO[[#This Row],[65 (27JUN1985 00:00:00)-Water Temperature (C)]]*OO[[#This Row],[7]]/SUM(OO[7])</f>
        <v>0</v>
      </c>
      <c r="J295" s="10">
        <f>3/24*OO[[#This Row],[66 (27JUN1985 03:00:00)-Water Temperature (C)]]*OO[[#This Row],[8]]/SUM(OO[8])</f>
        <v>0</v>
      </c>
      <c r="K295" s="10">
        <f>3/24*OO[[#This Row],[67 (27JUN1985 06:00:00)-Water Temperature (C)]]*OO[[#This Row],[9]]/SUM(OO[9])</f>
        <v>0</v>
      </c>
      <c r="L295" s="10">
        <f>3/24*OO[[#This Row],[68 (27JUN1985 09:00:00)-Water Temperature (C)]]*OO[[#This Row],[10]]/SUM(OO[10])</f>
        <v>0</v>
      </c>
      <c r="M295" s="10">
        <f>3/24*OO[[#This Row],[69 (27JUN1985 12:00:00)-Water Temperature (C)]]*OO[[#This Row],[11]]/SUM(OO[11])</f>
        <v>0</v>
      </c>
      <c r="N295" s="10">
        <f>3/24*OO[[#This Row],[70 (27JUN1985 15:00:00)-Water Temperature (C)]]*OO[[#This Row],[12]]/SUM(OO[12])</f>
        <v>0</v>
      </c>
      <c r="O295" s="10">
        <f>3/24*OO[[#This Row],[71 (27JUN1985 18:00:00)-Water Temperature (C)]]*OO[[#This Row],[13]]/SUM(OO[13])</f>
        <v>0</v>
      </c>
      <c r="P295" s="10">
        <f>3/24*OO[[#This Row],[72 (27JUN1985 21:00:00)-Water Temperature (C)]]*OO[[#This Row],[14]]/SUM(OO[14])</f>
        <v>1.1022387024269276E-38</v>
      </c>
      <c r="Q295" s="10">
        <f>3/24*OO[[#This Row],[73 (28JUN1985 00:00:00)-Water Temperature (C)]]*OO[[#This Row],[15]]/SUM(OO[15])</f>
        <v>4.9463971589222856E-24</v>
      </c>
      <c r="R295" s="10">
        <f>3/24*OO[[#This Row],[74 (28JUN1985 03:00:00)-Water Temperature (C)]]*OO[[#This Row],[16]]/SUM(OO[16])</f>
        <v>4.4565134940974951E-18</v>
      </c>
      <c r="S295" s="10">
        <f>3/24*OO[[#This Row],[75 (28JUN1985 06:00:00)-Water Temperature (C)]]*OO[[#This Row],[17]]/SUM(OO[17])</f>
        <v>3.6474412207189836E-12</v>
      </c>
      <c r="T295" s="10">
        <f>3/24*OO[[#This Row],[76 (28JUN1985 09:00:00)-Water Temperature (C)]]*OO[[#This Row],[18]]/SUM(OO[18])</f>
        <v>5.6310515142030137E-9</v>
      </c>
      <c r="U295" s="10">
        <f>3/24*OO[[#This Row],[77 (28JUN1985 12:00:00)-Water Temperature (C)]]*OO[[#This Row],[19]]/SUM(OO[19])</f>
        <v>1.1204716559292298E-6</v>
      </c>
      <c r="V295" s="10">
        <f>3/24000000*OO[[#This Row],[78 (28JUN1985 15:00:00)-Water Temperature (C)]]*OO[[#This Row],[20]]</f>
        <v>5.7475615163400004E-5</v>
      </c>
      <c r="W295" s="10">
        <f>3/24000000*OO[[#This Row],[79 (28JUN1985 18:00:00)-Water Temperature (C)]]*OO[[#This Row],[21]]</f>
        <v>1.0141254848674999E-3</v>
      </c>
      <c r="X295" s="10">
        <f>3/24000000*OO[[#This Row],[80 (28JUN1985 21:00:00)-Water Temperature (C)]]*OO[[#This Row],[22]]</f>
        <v>7.5412537938375004E-3</v>
      </c>
      <c r="Y295" s="10">
        <f>3/24000000*OO[[#This Row],[81 (29JUN1985 00:00:00)-Water Temperature (C)]]*OO[[#This Row],[23]]</f>
        <v>2.7429654176312497E-2</v>
      </c>
      <c r="Z295" s="10">
        <f>3/24000000*OO[[#This Row],[82 (29JUN1985 03:00:00)-Water Temperature (C)]]*OO[[#This Row],[24]]</f>
        <v>5.4616042000000004E-2</v>
      </c>
      <c r="AA295" s="10">
        <f>3/24000000*OO[[#This Row],[83 (29JUN1985 06:00:00)-Water Temperature (C)]]*OO[[#This Row],[25]]</f>
        <v>6.5317717272174988E-2</v>
      </c>
      <c r="AB295" s="10">
        <f>3/24000000*OO[[#This Row],[84 (29JUN1985 09:00:00)-Water Temperature (C)]]*OO[[#This Row],[26]]</f>
        <v>5.1585333442499999E-2</v>
      </c>
      <c r="AC295" s="10">
        <f>3/24000000*OO[[#This Row],[85 (29JUN1985 12:00:00)-Water Temperature (C)]]*OO[[#This Row],[27]]</f>
        <v>2.7292608201412497E-2</v>
      </c>
      <c r="AD295" s="10">
        <f>3/24000000*OO[[#This Row],[86 (29JUN1985 15:00:00)-Water Temperature (C)]]*OO[[#This Row],[28]]</f>
        <v>1.0372591489996251E-2</v>
      </c>
      <c r="AE295" s="10">
        <f>3/24000000*OO[[#This Row],[88 (29JUN1985 21:00:00)-Water Temperature (C)]]*OO[[#This Row],[30]]</f>
        <v>6.6431731563999991E-4</v>
      </c>
      <c r="AF295" s="10">
        <f>3/24000000*OO[[#This Row],[88 (29JUN1985 21:00:00)-Water Temperature (C)]]*OO[[#This Row],[30]]</f>
        <v>6.6431731563999991E-4</v>
      </c>
      <c r="AG295" s="10">
        <f>3/24000000*OO[[#This Row],[89 (30JUN1985 00:00:00)-Water Temperature (C)]]*OO[[#This Row],[31]]</f>
        <v>1.494504661329625E-4</v>
      </c>
      <c r="AH295" s="10">
        <f>3/24000000*OO[[#This Row],[90 (30JUN1985 03:00:00)-Water Temperature (C)]]*OO[[#This Row],[32]]</f>
        <v>5.4940032853200004E-5</v>
      </c>
      <c r="AI295" s="10">
        <f>3/24000000*OO[[#This Row],[91 (30JUN1985 06:00:00)-Water Temperature (C)]]*OO[[#This Row],[33]]</f>
        <v>3.8231319548449998E-5</v>
      </c>
      <c r="AJ295" s="10">
        <f>3/24000000*OO[[#This Row],[92 (30JUN1985 09:00:00)-Water Temperature (C)]]*OO[[#This Row],[34]]</f>
        <v>3.5145769363249998E-5</v>
      </c>
      <c r="AK295" s="10">
        <f>3/24000000*OO[[#This Row],[93 (30JUN1985 12:00:00)-Water Temperature (C)]]*OO[[#This Row],[35]]</f>
        <v>3.381096966555E-5</v>
      </c>
      <c r="AL295" s="10">
        <f>3/24000000*OO[[#This Row],[94 (30JUN1985 15:00:00)-Water Temperature (C)]]*OO[[#This Row],[36]]</f>
        <v>3.2882149201912497E-5</v>
      </c>
      <c r="AM295" s="10">
        <f>3/24000000*OO[[#This Row],[95 (30JUN1985 18:00:00)-Water Temperature (C)]]*OO[[#This Row],[37]]</f>
        <v>3.1766380244299996E-5</v>
      </c>
      <c r="AN295" s="10">
        <f>3/24000000*OO[[#This Row],[96 (30JUN1985 21:00:00)-Water Temperature (C)]]*OO[[#This Row],[38]]</f>
        <v>2.9589760044749997E-5</v>
      </c>
      <c r="AO295" s="10">
        <f>3/24000000*OO[[#This Row],[97 (01JUL1985 00:00:00)-Water Temperature (C)]]*OO[[#This Row],[39]]</f>
        <v>2.6869699814649999E-5</v>
      </c>
      <c r="AP295" s="10">
        <f>3/24000000*OO[[#This Row],[98 (01JUL1985 03:00:00)-Water Temperature (C)]]*OO[[#This Row],[40]]</f>
        <v>2.4473565967262498E-5</v>
      </c>
      <c r="AQ295" s="10">
        <f>3/24000000*OO[[#This Row],[99 (01JUL1985 06:00:00)-Water Temperature (C)]]*OO[[#This Row],[41]]</f>
        <v>2.2872939697912498E-5</v>
      </c>
      <c r="AR295" s="10">
        <f>3/24000000*OO[[#This Row],[100 (01JUL1985 09:00:00)-Water Temperature (C)]]*OO[[#This Row],[42]]</f>
        <v>2.2955138378737498E-5</v>
      </c>
      <c r="AS295" s="10">
        <f>3/24000000*OO[[#This Row],[101 (01JUL1985 12:00:00)-Water Temperature (C)]]*OO[[#This Row],[43]]</f>
        <v>2.3934666147108749E-5</v>
      </c>
      <c r="AT295" s="10">
        <f>3/24000000*OO[[#This Row],[102 (01JUL1985 15:00:00)-Water Temperature (C)]]*OO[[#This Row],[44]]</f>
        <v>2.5190907826187499E-5</v>
      </c>
      <c r="AU295" s="10">
        <f>3/24000000*OO[[#This Row],[103 (01JUL1985 18:00:00)-Water Temperature (C)]]*OO[[#This Row],[45]]</f>
        <v>2.6176708504225E-5</v>
      </c>
      <c r="AV295" s="10">
        <f>3/24000000*OO[[#This Row],[104 (01JUL1985 21:00:00)-Water Temperature (C)]]*OO[[#This Row],[46]]</f>
        <v>2.5855400619375001E-5</v>
      </c>
      <c r="AW295" s="10">
        <f>3/24000000*OO[[#This Row],[105 (02JUL1985 00:00:00)-Water Temperature (C)]]*OO[[#This Row],[47]]</f>
        <v>2.4609230709469996E-5</v>
      </c>
      <c r="AX295" s="10">
        <f>3/24000000*OO[[#This Row],[106 (02JUL1985 03:00:00)-Water Temperature (C)]]*OO[[#This Row],[48]]</f>
        <v>2.28591920413975E-5</v>
      </c>
      <c r="AY295" s="10">
        <f>3/24000000*OO[[#This Row],[107 (02JUL1985 06:00:00)-Water Temperature (C)]]*OO[[#This Row],[49]]</f>
        <v>2.0949666002684997E-5</v>
      </c>
      <c r="AZ295" s="10">
        <f>3/24000000*OO[[#This Row],[108 (02JUL1985 09:00:00)-Water Temperature (C)]]*OO[[#This Row],[50]]</f>
        <v>1.9195159320190004E-5</v>
      </c>
      <c r="BA295" s="10">
        <f>3/24000000*OO[[#This Row],[109 (02JUL1985 12:00:00)-Water Temperature (C)]]*OO[[#This Row],[51]]</f>
        <v>1.7957087723705E-5</v>
      </c>
      <c r="BB295" s="10">
        <f>3/24000000*OO[[#This Row],[110 (02JUL1985 15:00:00)-Water Temperature (C)]]*OO[[#This Row],[52]]</f>
        <v>1.6657982520318749E-5</v>
      </c>
      <c r="BC295" s="10">
        <f>3/24000000*OO[[#This Row],[111 (02JUL1985 18:00:00)-Water Temperature (C)]]*OO[[#This Row],[53]]</f>
        <v>1.543988646820875E-5</v>
      </c>
      <c r="BD295" s="10">
        <f>3/24000000*OO[[#This Row],[112 (02JUL1985 21:00:00)-Water Temperature (C)]]*OO[[#This Row],[54]]</f>
        <v>1.417360136784375E-5</v>
      </c>
      <c r="BE295" s="10">
        <f>3/24000000*OO[[#This Row],[113 (03JUL1985 00:00:00)-Water Temperature (C)]]*OO[[#This Row],[55]]</f>
        <v>1.2991208397484998E-5</v>
      </c>
      <c r="BF295" s="10">
        <f>3/24000000*OO[[#This Row],[114 (03JUL1985 03:00:00)-Water Temperature (C)]]*OO[[#This Row],[56]]</f>
        <v>1.1799312153719999E-5</v>
      </c>
      <c r="BG295" s="10">
        <f>3/24000000*OO[[#This Row],[115 (03JUL1985 06:00:00)-Water Temperature (C)]]*OO[[#This Row],[57]]</f>
        <v>1.0618152927735E-5</v>
      </c>
      <c r="BH295" s="10">
        <f>3/24000000*OO[[#This Row],[116 (03JUL1985 09:00:00)-Water Temperature (C)]]*OO[[#This Row],[58]]</f>
        <v>9.6209664622874995E-6</v>
      </c>
      <c r="BI295" s="10">
        <f>3/24000000*OO[[#This Row],[117 (03JUL1985 12:00:00)-Water Temperature (C)]]*OO[[#This Row],[59]]</f>
        <v>8.8857349973324995E-6</v>
      </c>
      <c r="BJ295" s="10">
        <f>3/24000000*OO[[#This Row],[118 (03JUL1985 15:00:00)-Water Temperature (C)]]*OO[[#This Row],[60]]</f>
        <v>8.2151886853574996E-6</v>
      </c>
      <c r="BK295" s="10">
        <f>3/24000000*OO[[#This Row],[119 (03JUL1985 18:00:00)-Water Temperature (C)]]*OO[[#This Row],[61]]</f>
        <v>7.6771406042100016E-6</v>
      </c>
      <c r="BL295" s="10">
        <f>3/24000000*OO[[#This Row],[120 (03JUL1985 21:00:00)-Water Temperature (C)]]*OO[[#This Row],[62]]</f>
        <v>7.0282656149600001E-6</v>
      </c>
      <c r="BM295" s="10">
        <f>3/24000000*OO[[#This Row],[121 (04JUL1985 00:00:00)-Water Temperature (C)]]*OO[[#This Row],[63]]</f>
        <v>6.4255078457699997E-6</v>
      </c>
      <c r="BN295" s="10">
        <f>3/24000000*OO[[#This Row],[122 (04JUL1985 03:00:00)-Water Temperature (C)]]*OO[[#This Row],[64]]</f>
        <v>5.8802021424125004E-6</v>
      </c>
      <c r="BO295" s="10">
        <f>3/24000000*OO[[#This Row],[123 (04JUL1985 06:00:00)-Water Temperature (C)]]*OO[[#This Row],[65]]</f>
        <v>5.3464806205449996E-6</v>
      </c>
      <c r="BP295" s="10">
        <f>3/24000000*OO[[#This Row],[124 (04JUL1985 09:00:00)-Water Temperature (C)]]*OO[[#This Row],[66]]</f>
        <v>4.97694912706875E-6</v>
      </c>
      <c r="BQ295" s="10">
        <f>3/24000000*OO[[#This Row],[125 (04JUL1985 12:00:00)-Water Temperature (C)]]*OO[[#This Row],[67]]</f>
        <v>4.5692165046124996E-6</v>
      </c>
      <c r="BR295" s="10">
        <f>3/24000000*OO[[#This Row],[126 (04JUL1985 15:00:00)-Water Temperature (C)]]*OO[[#This Row],[68]]</f>
        <v>4.1411479025699993E-6</v>
      </c>
      <c r="BS295" s="10">
        <f>3/24000000*OO[[#This Row],[127 (04JUL1985 18:00:00)-Water Temperature (C)]]*OO[[#This Row],[69]]</f>
        <v>3.7721652669050001E-6</v>
      </c>
      <c r="BT295" s="10">
        <f>3/24000000*OO[[#This Row],[128 (04JUL1985 21:00:00)-Water Temperature (C)]]*OO[[#This Row],[70]]</f>
        <v>3.3403872964325E-6</v>
      </c>
      <c r="BU295" s="10">
        <f>3/24000000*OO[[#This Row],[129 (05JUL1985 00:00:00)-Water Temperature (C)]]*OO[[#This Row],[71]]</f>
        <v>2.8720225602899998E-6</v>
      </c>
      <c r="BV295" s="10">
        <f>3/24000000*OO[[#This Row],[130 (05JUL1985 03:00:00)-Water Temperature (C)]]*OO[[#This Row],[72]]</f>
        <v>2.4481235268749993E-6</v>
      </c>
      <c r="BW295" s="10">
        <f>3/24000000*OO[[#This Row],[131 (05JUL1985 06:00:00)-Water Temperature (C)]]*OO[[#This Row],[73]]</f>
        <v>2.0610388688300002E-6</v>
      </c>
      <c r="BX295" s="10">
        <f>3/24000000*OO[[#This Row],[132 (05JUL1985 09:00:00)-Water Temperature (C)]]*OO[[#This Row],[74]]</f>
        <v>1.7729525357806248E-6</v>
      </c>
      <c r="BY295" s="10">
        <f>3/24000000*OO[[#This Row],[133 (05JUL1985 12:00:00)-Water Temperature (C)]]*OO[[#This Row],[75]]</f>
        <v>1.5040303236200001E-6</v>
      </c>
      <c r="BZ295" s="10">
        <f>3/24000000*OO[[#This Row],[134 (05JUL1985 15:00:00)-Water Temperature (C)]]*OO[[#This Row],[76]]</f>
        <v>1.2706013573714999E-6</v>
      </c>
      <c r="CA295" s="10">
        <f>3/24000000*OO[[#This Row],[135 (05JUL1985 18:00:00)-Water Temperature (C)]]*OO[[#This Row],[77]]</f>
        <v>1.0778300102570001E-6</v>
      </c>
      <c r="CB295" s="10">
        <f>3/24000000*OO[[#This Row],[136 (05JUL1985 21:00:00)-Water Temperature (C)]]*OO[[#This Row],[78]]</f>
        <v>9.0398855407299998E-7</v>
      </c>
      <c r="CC295" s="10">
        <f>3/24000000*OO[[#This Row],[137 (06JUL1985 00:00:00)-Water Temperature (C)]]*OO[[#This Row],[79]]</f>
        <v>7.67865249995E-7</v>
      </c>
      <c r="CD295" s="10">
        <f>3/24000000*OO[[#This Row],[138 (06JUL1985 03:00:00)-Water Temperature (C)]]*OO[[#This Row],[80]]</f>
        <v>6.7085685585599994E-7</v>
      </c>
      <c r="CE295" s="10">
        <f>3/24000000*OO[[#This Row],[139 (06JUL1985 06:00:00)-Water Temperature (C)]]*OO[[#This Row],[81]]</f>
        <v>6.0006696214850001E-7</v>
      </c>
      <c r="CF295" s="10">
        <f>3/24000000*OO[[#This Row],[140 (06JUL1985 09:00:00)-Water Temperature (C)]]*OO[[#This Row],[82]]</f>
        <v>5.6512315740375004E-7</v>
      </c>
      <c r="CG295" s="10">
        <f>3/24000000*OO[[#This Row],[141 (06JUL1985 12:00:00)-Water Temperature (C)]]*OO[[#This Row],[83]]</f>
        <v>5.347987506435E-7</v>
      </c>
      <c r="CH295" s="10">
        <f>3/24000000*OO[[#This Row],[142 (06JUL1985 15:00:00)-Water Temperature (C)]]*OO[[#This Row],[84]]</f>
        <v>5.0845397452837491E-7</v>
      </c>
      <c r="CI295" s="10">
        <f>3/24000000*OO[[#This Row],[143 (06JUL1985 18:00:00)-Water Temperature (C)]]*OO[[#This Row],[85]]</f>
        <v>4.8171430867125E-7</v>
      </c>
      <c r="CJ295" s="10">
        <f>3/24000000*OO[[#This Row],[144 (06JUL1985 21:00:00)-Water Temperature (C)]]*OO[[#This Row],[86]]</f>
        <v>4.4758103417775006E-7</v>
      </c>
      <c r="CK295" s="10">
        <f>3/24000000*OO[[#This Row],[145 (07JUL1985 00:00:00)-Water Temperature (C)]]*OO[[#This Row],[87]]</f>
        <v>4.1329325334375002E-7</v>
      </c>
      <c r="CL295" s="10">
        <f>3/24000000*OO[[#This Row],[146 (07JUL1985 03:00:00)-Water Temperature (C)]]*OO[[#This Row],[88]]</f>
        <v>3.8616754495074992E-7</v>
      </c>
      <c r="CM295" s="10">
        <f>3/24000000*OO[[#This Row],[147 (07JUL1985 06:00:00)-Water Temperature (C)]]*OO[[#This Row],[89]]</f>
        <v>3.6455638409274999E-7</v>
      </c>
      <c r="CN295" s="10">
        <f>3/24000000*OO[[#This Row],[148 (07JUL1985 09:00:00)-Water Temperature (C)]]*OO[[#This Row],[90]]</f>
        <v>3.55145178621875E-7</v>
      </c>
      <c r="CO295" s="10">
        <f>3/24000000*OO[[#This Row],[149 (07JUL1985 12:00:00)-Water Temperature (C)]]*OO[[#This Row],[91]]</f>
        <v>3.3697879322375001E-7</v>
      </c>
      <c r="CP295" s="10">
        <f>3/24000000*OO[[#This Row],[150 (07JUL1985 15:00:00)-Water Temperature (C)]]*OO[[#This Row],[92]]</f>
        <v>3.2954679491987503E-7</v>
      </c>
      <c r="CQ295" s="10">
        <f>3/24000000*OO[[#This Row],[151 (07JUL1985 18:00:00)-Water Temperature (C)]]*OO[[#This Row],[93]]</f>
        <v>3.1898999797199997E-7</v>
      </c>
      <c r="CR295" s="10">
        <f>3/24000000*OO[[#This Row],[152 (07JUL1985 21:00:00)-Water Temperature (C)]]*OO[[#This Row],[94]]</f>
        <v>3.0411257972400001E-7</v>
      </c>
      <c r="CS295" s="10">
        <f>3/24000000*OO[[#This Row],[153 (08JUL1985 00:00:00)-Water Temperature (C)]]*OO[[#This Row],[95]]</f>
        <v>2.8946703256499998E-7</v>
      </c>
      <c r="CT295" s="10">
        <f>3/24000000*OO[[#This Row],[154 (08JUL1985 03:00:00)-Water Temperature (C)]]*OO[[#This Row],[96]]</f>
        <v>2.7723915921887504E-7</v>
      </c>
      <c r="CU295" s="10">
        <f>3/24000000*OO[[#This Row],[155 (08JUL1985 06:00:00)-Water Temperature (C)]]*OO[[#This Row],[97]]</f>
        <v>2.6992535823237494E-7</v>
      </c>
      <c r="CV295" s="10">
        <f>3/24000000*OO[[#This Row],[156 (08JUL1985 09:00:00)-Water Temperature (C)]]*OO[[#This Row],[98]]</f>
        <v>2.7300143276510001E-7</v>
      </c>
      <c r="CW295" s="10">
        <f>3/24000000*OO[[#This Row],[157 (08JUL1985 12:00:00)-Water Temperature (C)]]*OO[[#This Row],[99]]</f>
        <v>2.7529745939024997E-7</v>
      </c>
    </row>
    <row r="296" spans="1:101" x14ac:dyDescent="0.35">
      <c r="A296" t="s">
        <v>302</v>
      </c>
      <c r="B296">
        <v>926.11350000000004</v>
      </c>
      <c r="C296" s="10">
        <f>3/24*OO[[#This Row],[59 (26JUN1985 06:00:00)-Water Temperature (C)]]*OO[[#This Row],[1]]/SUM(OO[1])</f>
        <v>0</v>
      </c>
      <c r="D296" s="10">
        <f>3/24*OO[[#This Row],[60 (26JUN1985 09:00:00)-Water Temperature (C)]]*OO[[#This Row],[2]]/SUM(OO[2])</f>
        <v>0</v>
      </c>
      <c r="E296" s="10">
        <f>3/24*OO[[#This Row],[61 (26JUN1985 12:00:00)-Water Temperature (C)]]*OO[[#This Row],[3]]/SUM(OO[3])</f>
        <v>0</v>
      </c>
      <c r="F296" s="10">
        <f>3/24*OO[[#This Row],[62 (26JUN1985 15:00:00)-Water Temperature (C)]]*OO[[#This Row],[4]]/SUM(OO[4])</f>
        <v>0</v>
      </c>
      <c r="G296" s="10">
        <f>3/24*OO[[#This Row],[63 (26JUN1985 18:00:00)-Water Temperature (C)]]*OO[[#This Row],[5]]/SUM(OO[5])</f>
        <v>0</v>
      </c>
      <c r="H296" s="10">
        <f>3/24*OO[[#This Row],[64 (26JUN1985 21:00:00)-Water Temperature (C)]]*OO[[#This Row],[6]]/SUM(OO[6])</f>
        <v>0</v>
      </c>
      <c r="I296" s="10">
        <f>3/24*OO[[#This Row],[65 (27JUN1985 00:00:00)-Water Temperature (C)]]*OO[[#This Row],[7]]/SUM(OO[7])</f>
        <v>0</v>
      </c>
      <c r="J296" s="10">
        <f>3/24*OO[[#This Row],[66 (27JUN1985 03:00:00)-Water Temperature (C)]]*OO[[#This Row],[8]]/SUM(OO[8])</f>
        <v>0</v>
      </c>
      <c r="K296" s="10">
        <f>3/24*OO[[#This Row],[67 (27JUN1985 06:00:00)-Water Temperature (C)]]*OO[[#This Row],[9]]/SUM(OO[9])</f>
        <v>0</v>
      </c>
      <c r="L296" s="10">
        <f>3/24*OO[[#This Row],[68 (27JUN1985 09:00:00)-Water Temperature (C)]]*OO[[#This Row],[10]]/SUM(OO[10])</f>
        <v>0</v>
      </c>
      <c r="M296" s="10">
        <f>3/24*OO[[#This Row],[69 (27JUN1985 12:00:00)-Water Temperature (C)]]*OO[[#This Row],[11]]/SUM(OO[11])</f>
        <v>0</v>
      </c>
      <c r="N296" s="10">
        <f>3/24*OO[[#This Row],[70 (27JUN1985 15:00:00)-Water Temperature (C)]]*OO[[#This Row],[12]]/SUM(OO[12])</f>
        <v>0</v>
      </c>
      <c r="O296" s="10">
        <f>3/24*OO[[#This Row],[71 (27JUN1985 18:00:00)-Water Temperature (C)]]*OO[[#This Row],[13]]/SUM(OO[13])</f>
        <v>0</v>
      </c>
      <c r="P296" s="10">
        <f>3/24*OO[[#This Row],[72 (27JUN1985 21:00:00)-Water Temperature (C)]]*OO[[#This Row],[14]]/SUM(OO[14])</f>
        <v>8.0516274062143701E-40</v>
      </c>
      <c r="Q296" s="10">
        <f>3/24*OO[[#This Row],[73 (28JUN1985 00:00:00)-Water Temperature (C)]]*OO[[#This Row],[15]]/SUM(OO[15])</f>
        <v>9.4855758591058322E-25</v>
      </c>
      <c r="R296" s="10">
        <f>3/24*OO[[#This Row],[74 (28JUN1985 03:00:00)-Water Temperature (C)]]*OO[[#This Row],[16]]/SUM(OO[16])</f>
        <v>7.0398557586733402E-19</v>
      </c>
      <c r="S296" s="10">
        <f>3/24*OO[[#This Row],[75 (28JUN1985 06:00:00)-Water Temperature (C)]]*OO[[#This Row],[17]]/SUM(OO[17])</f>
        <v>1.6599366277185089E-12</v>
      </c>
      <c r="T296" s="10">
        <f>3/24*OO[[#This Row],[76 (28JUN1985 09:00:00)-Water Temperature (C)]]*OO[[#This Row],[18]]/SUM(OO[18])</f>
        <v>3.165120113006425E-9</v>
      </c>
      <c r="U296" s="10">
        <f>3/24*OO[[#This Row],[77 (28JUN1985 12:00:00)-Water Temperature (C)]]*OO[[#This Row],[19]]/SUM(OO[19])</f>
        <v>7.1182921004938867E-7</v>
      </c>
      <c r="V296" s="10">
        <f>3/24000000*OO[[#This Row],[78 (28JUN1985 15:00:00)-Water Temperature (C)]]*OO[[#This Row],[20]]</f>
        <v>4.0110183879187498E-5</v>
      </c>
      <c r="W296" s="10">
        <f>3/24000000*OO[[#This Row],[79 (28JUN1985 18:00:00)-Water Temperature (C)]]*OO[[#This Row],[21]]</f>
        <v>7.6400618049000002E-4</v>
      </c>
      <c r="X296" s="10">
        <f>3/24000000*OO[[#This Row],[80 (28JUN1985 21:00:00)-Water Temperature (C)]]*OO[[#This Row],[22]]</f>
        <v>6.065186232101249E-3</v>
      </c>
      <c r="Y296" s="10">
        <f>3/24000000*OO[[#This Row],[81 (29JUN1985 00:00:00)-Water Temperature (C)]]*OO[[#This Row],[23]]</f>
        <v>2.3350544560349996E-2</v>
      </c>
      <c r="Z296" s="10">
        <f>3/24000000*OO[[#This Row],[82 (29JUN1985 03:00:00)-Water Temperature (C)]]*OO[[#This Row],[24]]</f>
        <v>4.8868028273399998E-2</v>
      </c>
      <c r="AA296" s="10">
        <f>3/24000000*OO[[#This Row],[83 (29JUN1985 06:00:00)-Water Temperature (C)]]*OO[[#This Row],[25]]</f>
        <v>6.1034505995924984E-2</v>
      </c>
      <c r="AB296" s="10">
        <f>3/24000000*OO[[#This Row],[84 (29JUN1985 09:00:00)-Water Temperature (C)]]*OO[[#This Row],[26]]</f>
        <v>5.0241026715412494E-2</v>
      </c>
      <c r="AC296" s="10">
        <f>3/24000000*OO[[#This Row],[85 (29JUN1985 12:00:00)-Water Temperature (C)]]*OO[[#This Row],[27]]</f>
        <v>2.7503933844924996E-2</v>
      </c>
      <c r="AD296" s="10">
        <f>3/24000000*OO[[#This Row],[86 (29JUN1985 15:00:00)-Water Temperature (C)]]*OO[[#This Row],[28]]</f>
        <v>1.0791824987527499E-2</v>
      </c>
      <c r="AE296" s="10">
        <f>3/24000000*OO[[#This Row],[88 (29JUN1985 21:00:00)-Water Temperature (C)]]*OO[[#This Row],[30]]</f>
        <v>7.2055072625025007E-4</v>
      </c>
      <c r="AF296" s="10">
        <f>3/24000000*OO[[#This Row],[88 (29JUN1985 21:00:00)-Water Temperature (C)]]*OO[[#This Row],[30]]</f>
        <v>7.2055072625025007E-4</v>
      </c>
      <c r="AG296" s="10">
        <f>3/24000000*OO[[#This Row],[89 (30JUN1985 00:00:00)-Water Temperature (C)]]*OO[[#This Row],[31]]</f>
        <v>1.5922678870428748E-4</v>
      </c>
      <c r="AH296" s="10">
        <f>3/24000000*OO[[#This Row],[90 (30JUN1985 03:00:00)-Water Temperature (C)]]*OO[[#This Row],[32]]</f>
        <v>5.4669255230287501E-5</v>
      </c>
      <c r="AI296" s="10">
        <f>3/24000000*OO[[#This Row],[91 (30JUN1985 06:00:00)-Water Temperature (C)]]*OO[[#This Row],[33]]</f>
        <v>3.63918160368E-5</v>
      </c>
      <c r="AJ296" s="10">
        <f>3/24000000*OO[[#This Row],[92 (30JUN1985 09:00:00)-Water Temperature (C)]]*OO[[#This Row],[34]]</f>
        <v>3.3122390567599996E-5</v>
      </c>
      <c r="AK296" s="10">
        <f>3/24000000*OO[[#This Row],[93 (30JUN1985 12:00:00)-Water Temperature (C)]]*OO[[#This Row],[35]]</f>
        <v>3.17437003701E-5</v>
      </c>
      <c r="AL296" s="10">
        <f>3/24000000*OO[[#This Row],[94 (30JUN1985 15:00:00)-Water Temperature (C)]]*OO[[#This Row],[36]]</f>
        <v>3.0857059340800001E-5</v>
      </c>
      <c r="AM296" s="10">
        <f>3/24000000*OO[[#This Row],[95 (30JUN1985 18:00:00)-Water Temperature (C)]]*OO[[#This Row],[37]]</f>
        <v>2.9812324212687494E-5</v>
      </c>
      <c r="AN296" s="10">
        <f>3/24000000*OO[[#This Row],[96 (30JUN1985 21:00:00)-Water Temperature (C)]]*OO[[#This Row],[38]]</f>
        <v>2.7707482193299999E-5</v>
      </c>
      <c r="AO296" s="10">
        <f>3/24000000*OO[[#This Row],[97 (01JUL1985 00:00:00)-Water Temperature (C)]]*OO[[#This Row],[39]]</f>
        <v>2.5116394191750003E-5</v>
      </c>
      <c r="AP296" s="10">
        <f>3/24000000*OO[[#This Row],[98 (01JUL1985 03:00:00)-Water Temperature (C)]]*OO[[#This Row],[40]]</f>
        <v>2.2839630277598751E-5</v>
      </c>
      <c r="AQ296" s="10">
        <f>3/24000000*OO[[#This Row],[99 (01JUL1985 06:00:00)-Water Temperature (C)]]*OO[[#This Row],[41]]</f>
        <v>2.12989731123125E-5</v>
      </c>
      <c r="AR296" s="10">
        <f>3/24000000*OO[[#This Row],[100 (01JUL1985 09:00:00)-Water Temperature (C)]]*OO[[#This Row],[42]]</f>
        <v>2.1320234949979993E-5</v>
      </c>
      <c r="AS296" s="10">
        <f>3/24000000*OO[[#This Row],[101 (01JUL1985 12:00:00)-Water Temperature (C)]]*OO[[#This Row],[43]]</f>
        <v>2.2163470407742501E-5</v>
      </c>
      <c r="AT296" s="10">
        <f>3/24000000*OO[[#This Row],[102 (01JUL1985 15:00:00)-Water Temperature (C)]]*OO[[#This Row],[44]]</f>
        <v>2.3303851317564996E-5</v>
      </c>
      <c r="AU296" s="10">
        <f>3/24000000*OO[[#This Row],[103 (01JUL1985 18:00:00)-Water Temperature (C)]]*OO[[#This Row],[45]]</f>
        <v>2.4233280932700002E-5</v>
      </c>
      <c r="AV296" s="10">
        <f>3/24000000*OO[[#This Row],[104 (01JUL1985 21:00:00)-Water Temperature (C)]]*OO[[#This Row],[46]]</f>
        <v>2.3938898006043746E-5</v>
      </c>
      <c r="AW296" s="10">
        <f>3/24000000*OO[[#This Row],[105 (02JUL1985 00:00:00)-Water Temperature (C)]]*OO[[#This Row],[47]]</f>
        <v>2.2813980045719997E-5</v>
      </c>
      <c r="AX296" s="10">
        <f>3/24000000*OO[[#This Row],[106 (02JUL1985 03:00:00)-Water Temperature (C)]]*OO[[#This Row],[48]]</f>
        <v>2.1225894421472498E-5</v>
      </c>
      <c r="AY296" s="10">
        <f>3/24000000*OO[[#This Row],[107 (02JUL1985 06:00:00)-Water Temperature (C)]]*OO[[#This Row],[49]]</f>
        <v>1.946724195957125E-5</v>
      </c>
      <c r="AZ296" s="10">
        <f>3/24000000*OO[[#This Row],[108 (02JUL1985 09:00:00)-Water Temperature (C)]]*OO[[#This Row],[50]]</f>
        <v>1.7838481098352499E-5</v>
      </c>
      <c r="BA296" s="10">
        <f>3/24000000*OO[[#This Row],[109 (02JUL1985 12:00:00)-Water Temperature (C)]]*OO[[#This Row],[51]]</f>
        <v>1.6686610895295002E-5</v>
      </c>
      <c r="BB296" s="10">
        <f>3/24000000*OO[[#This Row],[110 (02JUL1985 15:00:00)-Water Temperature (C)]]*OO[[#This Row],[52]]</f>
        <v>1.5457301689799998E-5</v>
      </c>
      <c r="BC296" s="10">
        <f>3/24000000*OO[[#This Row],[111 (02JUL1985 18:00:00)-Water Temperature (C)]]*OO[[#This Row],[53]]</f>
        <v>1.4297956311682499E-5</v>
      </c>
      <c r="BD296" s="10">
        <f>3/24000000*OO[[#This Row],[112 (02JUL1985 21:00:00)-Water Temperature (C)]]*OO[[#This Row],[54]]</f>
        <v>1.3109422143112498E-5</v>
      </c>
      <c r="BE296" s="10">
        <f>3/24000000*OO[[#This Row],[113 (03JUL1985 00:00:00)-Water Temperature (C)]]*OO[[#This Row],[55]]</f>
        <v>1.20122829957E-5</v>
      </c>
      <c r="BF296" s="10">
        <f>3/24000000*OO[[#This Row],[114 (03JUL1985 03:00:00)-Water Temperature (C)]]*OO[[#This Row],[56]]</f>
        <v>1.0910738892487499E-5</v>
      </c>
      <c r="BG296" s="10">
        <f>3/24000000*OO[[#This Row],[115 (03JUL1985 06:00:00)-Water Temperature (C)]]*OO[[#This Row],[57]]</f>
        <v>9.8181055998675004E-6</v>
      </c>
      <c r="BH296" s="10">
        <f>3/24000000*OO[[#This Row],[116 (03JUL1985 09:00:00)-Water Temperature (C)]]*OO[[#This Row],[58]]</f>
        <v>8.8990589374987504E-6</v>
      </c>
      <c r="BI296" s="10">
        <f>3/24000000*OO[[#This Row],[117 (03JUL1985 12:00:00)-Water Temperature (C)]]*OO[[#This Row],[59]]</f>
        <v>8.2230205334337492E-6</v>
      </c>
      <c r="BJ296" s="10">
        <f>3/24000000*OO[[#This Row],[118 (03JUL1985 15:00:00)-Water Temperature (C)]]*OO[[#This Row],[60]]</f>
        <v>7.5970721803425003E-6</v>
      </c>
      <c r="BK296" s="10">
        <f>3/24000000*OO[[#This Row],[119 (03JUL1985 18:00:00)-Water Temperature (C)]]*OO[[#This Row],[61]]</f>
        <v>7.0909925305387496E-6</v>
      </c>
      <c r="BL296" s="10">
        <f>3/24000000*OO[[#This Row],[120 (03JUL1985 21:00:00)-Water Temperature (C)]]*OO[[#This Row],[62]]</f>
        <v>6.4791801791062492E-6</v>
      </c>
      <c r="BM296" s="10">
        <f>3/24000000*OO[[#This Row],[121 (04JUL1985 00:00:00)-Water Temperature (C)]]*OO[[#This Row],[63]]</f>
        <v>5.9164613179349984E-6</v>
      </c>
      <c r="BN296" s="10">
        <f>3/24000000*OO[[#This Row],[122 (04JUL1985 03:00:00)-Water Temperature (C)]]*OO[[#This Row],[64]]</f>
        <v>5.4161647971662497E-6</v>
      </c>
      <c r="BO296" s="10">
        <f>3/24000000*OO[[#This Row],[123 (04JUL1985 06:00:00)-Water Temperature (C)]]*OO[[#This Row],[65]]</f>
        <v>4.9285098094249994E-6</v>
      </c>
      <c r="BP296" s="10">
        <f>3/24000000*OO[[#This Row],[124 (04JUL1985 09:00:00)-Water Temperature (C)]]*OO[[#This Row],[66]]</f>
        <v>4.5968617503899997E-6</v>
      </c>
      <c r="BQ296" s="10">
        <f>3/24000000*OO[[#This Row],[125 (04JUL1985 12:00:00)-Water Temperature (C)]]*OO[[#This Row],[67]]</f>
        <v>4.2274369978199997E-6</v>
      </c>
      <c r="BR296" s="10">
        <f>3/24000000*OO[[#This Row],[126 (04JUL1985 15:00:00)-Water Temperature (C)]]*OO[[#This Row],[68]]</f>
        <v>3.8330367873375004E-6</v>
      </c>
      <c r="BS296" s="10">
        <f>3/24000000*OO[[#This Row],[127 (04JUL1985 18:00:00)-Water Temperature (C)]]*OO[[#This Row],[69]]</f>
        <v>3.4949501733437497E-6</v>
      </c>
      <c r="BT296" s="10">
        <f>3/24000000*OO[[#This Row],[128 (04JUL1985 21:00:00)-Water Temperature (C)]]*OO[[#This Row],[70]]</f>
        <v>3.0964470389474994E-6</v>
      </c>
      <c r="BU296" s="10">
        <f>3/24000000*OO[[#This Row],[129 (05JUL1985 00:00:00)-Water Temperature (C)]]*OO[[#This Row],[71]]</f>
        <v>2.6608822614999995E-6</v>
      </c>
      <c r="BV296" s="10">
        <f>3/24000000*OO[[#This Row],[130 (05JUL1985 03:00:00)-Water Temperature (C)]]*OO[[#This Row],[72]]</f>
        <v>2.2718393047284994E-6</v>
      </c>
      <c r="BW296" s="10">
        <f>3/24000000*OO[[#This Row],[131 (05JUL1985 06:00:00)-Water Temperature (C)]]*OO[[#This Row],[73]]</f>
        <v>1.9177472793228749E-6</v>
      </c>
      <c r="BX296" s="10">
        <f>3/24000000*OO[[#This Row],[132 (05JUL1985 09:00:00)-Water Temperature (C)]]*OO[[#This Row],[74]]</f>
        <v>1.6561944918674995E-6</v>
      </c>
      <c r="BY296" s="10">
        <f>3/24000000*OO[[#This Row],[133 (05JUL1985 12:00:00)-Water Temperature (C)]]*OO[[#This Row],[75]]</f>
        <v>1.4084323219675001E-6</v>
      </c>
      <c r="BZ296" s="10">
        <f>3/24000000*OO[[#This Row],[134 (05JUL1985 15:00:00)-Water Temperature (C)]]*OO[[#This Row],[76]]</f>
        <v>1.189615041304375E-6</v>
      </c>
      <c r="CA296" s="10">
        <f>3/24000000*OO[[#This Row],[135 (05JUL1985 18:00:00)-Water Temperature (C)]]*OO[[#This Row],[77]]</f>
        <v>1.00701550193275E-6</v>
      </c>
      <c r="CB296" s="10">
        <f>3/24000000*OO[[#This Row],[136 (05JUL1985 21:00:00)-Water Temperature (C)]]*OO[[#This Row],[78]]</f>
        <v>8.4117977875974992E-7</v>
      </c>
      <c r="CC296" s="10">
        <f>3/24000000*OO[[#This Row],[137 (06JUL1985 00:00:00)-Water Temperature (C)]]*OO[[#This Row],[79]]</f>
        <v>7.1125512353750002E-7</v>
      </c>
      <c r="CD296" s="10">
        <f>3/24000000*OO[[#This Row],[138 (06JUL1985 03:00:00)-Water Temperature (C)]]*OO[[#This Row],[80]]</f>
        <v>6.1995564038149995E-7</v>
      </c>
      <c r="CE296" s="10">
        <f>3/24000000*OO[[#This Row],[139 (06JUL1985 06:00:00)-Water Temperature (C)]]*OO[[#This Row],[81]]</f>
        <v>5.5389640843600004E-7</v>
      </c>
      <c r="CF296" s="10">
        <f>3/24000000*OO[[#This Row],[140 (06JUL1985 09:00:00)-Water Temperature (C)]]*OO[[#This Row],[82]]</f>
        <v>5.2211099835399987E-7</v>
      </c>
      <c r="CG296" s="10">
        <f>3/24000000*OO[[#This Row],[141 (06JUL1985 12:00:00)-Water Temperature (C)]]*OO[[#This Row],[83]]</f>
        <v>4.9428558547274993E-7</v>
      </c>
      <c r="CH296" s="10">
        <f>3/24000000*OO[[#This Row],[142 (06JUL1985 15:00:00)-Water Temperature (C)]]*OO[[#This Row],[84]]</f>
        <v>4.696680151117499E-7</v>
      </c>
      <c r="CI296" s="10">
        <f>3/24000000*OO[[#This Row],[143 (06JUL1985 18:00:00)-Water Temperature (C)]]*OO[[#This Row],[85]]</f>
        <v>4.4437072406924995E-7</v>
      </c>
      <c r="CJ296" s="10">
        <f>3/24000000*OO[[#This Row],[144 (06JUL1985 21:00:00)-Water Temperature (C)]]*OO[[#This Row],[86]]</f>
        <v>4.1198572351562498E-7</v>
      </c>
      <c r="CK296" s="10">
        <f>3/24000000*OO[[#This Row],[145 (07JUL1985 00:00:00)-Water Temperature (C)]]*OO[[#This Row],[87]]</f>
        <v>3.79495023819E-7</v>
      </c>
      <c r="CL296" s="10">
        <f>3/24000000*OO[[#This Row],[146 (07JUL1985 03:00:00)-Water Temperature (C)]]*OO[[#This Row],[88]]</f>
        <v>3.5433887250262503E-7</v>
      </c>
      <c r="CM296" s="10">
        <f>3/24000000*OO[[#This Row],[147 (07JUL1985 06:00:00)-Water Temperature (C)]]*OO[[#This Row],[89]]</f>
        <v>3.3449674782487503E-7</v>
      </c>
      <c r="CN296" s="10">
        <f>3/24000000*OO[[#This Row],[148 (07JUL1985 09:00:00)-Water Temperature (C)]]*OO[[#This Row],[90]]</f>
        <v>3.2638100548449992E-7</v>
      </c>
      <c r="CO296" s="10">
        <f>3/24000000*OO[[#This Row],[149 (07JUL1985 12:00:00)-Water Temperature (C)]]*OO[[#This Row],[91]]</f>
        <v>3.0965191133624997E-7</v>
      </c>
      <c r="CP296" s="10">
        <f>3/24000000*OO[[#This Row],[150 (07JUL1985 15:00:00)-Water Temperature (C)]]*OO[[#This Row],[92]]</f>
        <v>3.03002150034375E-7</v>
      </c>
      <c r="CQ296" s="10">
        <f>3/24000000*OO[[#This Row],[151 (07JUL1985 18:00:00)-Water Temperature (C)]]*OO[[#This Row],[93]]</f>
        <v>2.9326809654999999E-7</v>
      </c>
      <c r="CR296" s="10">
        <f>3/24000000*OO[[#This Row],[152 (07JUL1985 21:00:00)-Water Temperature (C)]]*OO[[#This Row],[94]]</f>
        <v>2.7910361590499995E-7</v>
      </c>
      <c r="CS296" s="10">
        <f>3/24000000*OO[[#This Row],[153 (08JUL1985 00:00:00)-Water Temperature (C)]]*OO[[#This Row],[95]]</f>
        <v>2.6512005756375001E-7</v>
      </c>
      <c r="CT296" s="10">
        <f>3/24000000*OO[[#This Row],[154 (08JUL1985 03:00:00)-Water Temperature (C)]]*OO[[#This Row],[96]]</f>
        <v>2.5368748619077498E-7</v>
      </c>
      <c r="CU296" s="10">
        <f>3/24000000*OO[[#This Row],[155 (08JUL1985 06:00:00)-Water Temperature (C)]]*OO[[#This Row],[97]]</f>
        <v>2.4700830156449999E-7</v>
      </c>
      <c r="CV296" s="10">
        <f>3/24000000*OO[[#This Row],[156 (08JUL1985 09:00:00)-Water Temperature (C)]]*OO[[#This Row],[98]]</f>
        <v>2.5034707092972499E-7</v>
      </c>
      <c r="CW296" s="10">
        <f>3/24000000*OO[[#This Row],[157 (08JUL1985 12:00:00)-Water Temperature (C)]]*OO[[#This Row],[99]]</f>
        <v>2.5280382066806248E-7</v>
      </c>
    </row>
    <row r="297" spans="1:101" x14ac:dyDescent="0.35">
      <c r="A297" t="s">
        <v>303</v>
      </c>
      <c r="B297">
        <v>829.67470000000003</v>
      </c>
      <c r="C297" s="10">
        <f>3/24*OO[[#This Row],[59 (26JUN1985 06:00:00)-Water Temperature (C)]]*OO[[#This Row],[1]]/SUM(OO[1])</f>
        <v>0</v>
      </c>
      <c r="D297" s="10">
        <f>3/24*OO[[#This Row],[60 (26JUN1985 09:00:00)-Water Temperature (C)]]*OO[[#This Row],[2]]/SUM(OO[2])</f>
        <v>0</v>
      </c>
      <c r="E297" s="10">
        <f>3/24*OO[[#This Row],[61 (26JUN1985 12:00:00)-Water Temperature (C)]]*OO[[#This Row],[3]]/SUM(OO[3])</f>
        <v>0</v>
      </c>
      <c r="F297" s="10">
        <f>3/24*OO[[#This Row],[62 (26JUN1985 15:00:00)-Water Temperature (C)]]*OO[[#This Row],[4]]/SUM(OO[4])</f>
        <v>0</v>
      </c>
      <c r="G297" s="10">
        <f>3/24*OO[[#This Row],[63 (26JUN1985 18:00:00)-Water Temperature (C)]]*OO[[#This Row],[5]]/SUM(OO[5])</f>
        <v>0</v>
      </c>
      <c r="H297" s="10">
        <f>3/24*OO[[#This Row],[64 (26JUN1985 21:00:00)-Water Temperature (C)]]*OO[[#This Row],[6]]/SUM(OO[6])</f>
        <v>0</v>
      </c>
      <c r="I297" s="10">
        <f>3/24*OO[[#This Row],[65 (27JUN1985 00:00:00)-Water Temperature (C)]]*OO[[#This Row],[7]]/SUM(OO[7])</f>
        <v>0</v>
      </c>
      <c r="J297" s="10">
        <f>3/24*OO[[#This Row],[66 (27JUN1985 03:00:00)-Water Temperature (C)]]*OO[[#This Row],[8]]/SUM(OO[8])</f>
        <v>0</v>
      </c>
      <c r="K297" s="10">
        <f>3/24*OO[[#This Row],[67 (27JUN1985 06:00:00)-Water Temperature (C)]]*OO[[#This Row],[9]]/SUM(OO[9])</f>
        <v>0</v>
      </c>
      <c r="L297" s="10">
        <f>3/24*OO[[#This Row],[68 (27JUN1985 09:00:00)-Water Temperature (C)]]*OO[[#This Row],[10]]/SUM(OO[10])</f>
        <v>0</v>
      </c>
      <c r="M297" s="10">
        <f>3/24*OO[[#This Row],[69 (27JUN1985 12:00:00)-Water Temperature (C)]]*OO[[#This Row],[11]]/SUM(OO[11])</f>
        <v>0</v>
      </c>
      <c r="N297" s="10">
        <f>3/24*OO[[#This Row],[70 (27JUN1985 15:00:00)-Water Temperature (C)]]*OO[[#This Row],[12]]/SUM(OO[12])</f>
        <v>0</v>
      </c>
      <c r="O297" s="10">
        <f>3/24*OO[[#This Row],[71 (27JUN1985 18:00:00)-Water Temperature (C)]]*OO[[#This Row],[13]]/SUM(OO[13])</f>
        <v>0</v>
      </c>
      <c r="P297" s="10">
        <f>3/24*OO[[#This Row],[72 (27JUN1985 21:00:00)-Water Temperature (C)]]*OO[[#This Row],[14]]/SUM(OO[14])</f>
        <v>2.2900130707395513E-41</v>
      </c>
      <c r="Q297" s="10">
        <f>3/24*OO[[#This Row],[73 (28JUN1985 00:00:00)-Water Temperature (C)]]*OO[[#This Row],[15]]/SUM(OO[15])</f>
        <v>1.0708707395730944E-25</v>
      </c>
      <c r="R297" s="10">
        <f>3/24*OO[[#This Row],[74 (28JUN1985 03:00:00)-Water Temperature (C)]]*OO[[#This Row],[16]]/SUM(OO[16])</f>
        <v>7.3800953316946735E-20</v>
      </c>
      <c r="S297" s="10">
        <f>3/24*OO[[#This Row],[75 (28JUN1985 06:00:00)-Water Temperature (C)]]*OO[[#This Row],[17]]/SUM(OO[17])</f>
        <v>6.558986337086338E-13</v>
      </c>
      <c r="T297" s="10">
        <f>3/24*OO[[#This Row],[76 (28JUN1985 09:00:00)-Water Temperature (C)]]*OO[[#This Row],[18]]/SUM(OO[18])</f>
        <v>1.5344088067215335E-9</v>
      </c>
      <c r="U297" s="10">
        <f>3/24*OO[[#This Row],[77 (28JUN1985 12:00:00)-Water Temperature (C)]]*OO[[#This Row],[19]]/SUM(OO[19])</f>
        <v>3.8760585892175483E-7</v>
      </c>
      <c r="V297" s="10">
        <f>3/24000000*OO[[#This Row],[78 (28JUN1985 15:00:00)-Water Temperature (C)]]*OO[[#This Row],[20]]</f>
        <v>2.3871483578392504E-5</v>
      </c>
      <c r="W297" s="10">
        <f>3/24000000*OO[[#This Row],[79 (28JUN1985 18:00:00)-Water Temperature (C)]]*OO[[#This Row],[21]]</f>
        <v>4.8948470972212503E-4</v>
      </c>
      <c r="X297" s="10">
        <f>3/24000000*OO[[#This Row],[80 (28JUN1985 21:00:00)-Water Temperature (C)]]*OO[[#This Row],[22]]</f>
        <v>4.1403302891999992E-3</v>
      </c>
      <c r="Y297" s="10">
        <f>3/24000000*OO[[#This Row],[81 (29JUN1985 00:00:00)-Water Temperature (C)]]*OO[[#This Row],[23]]</f>
        <v>1.68551424203425E-2</v>
      </c>
      <c r="Z297" s="10">
        <f>3/24000000*OO[[#This Row],[82 (29JUN1985 03:00:00)-Water Temperature (C)]]*OO[[#This Row],[24]]</f>
        <v>3.706491791555E-2</v>
      </c>
      <c r="AA297" s="10">
        <f>3/24000000*OO[[#This Row],[83 (29JUN1985 06:00:00)-Water Temperature (C)]]*OO[[#This Row],[25]]</f>
        <v>4.8398718793249994E-2</v>
      </c>
      <c r="AB297" s="10">
        <f>3/24000000*OO[[#This Row],[84 (29JUN1985 09:00:00)-Water Temperature (C)]]*OO[[#This Row],[26]]</f>
        <v>4.1478559791887491E-2</v>
      </c>
      <c r="AC297" s="10">
        <f>3/24000000*OO[[#This Row],[85 (29JUN1985 12:00:00)-Water Temperature (C)]]*OO[[#This Row],[27]]</f>
        <v>2.3530044311549998E-2</v>
      </c>
      <c r="AD297" s="10">
        <f>3/24000000*OO[[#This Row],[86 (29JUN1985 15:00:00)-Water Temperature (C)]]*OO[[#This Row],[28]]</f>
        <v>9.5397507600974984E-3</v>
      </c>
      <c r="AE297" s="10">
        <f>3/24000000*OO[[#This Row],[88 (29JUN1985 21:00:00)-Water Temperature (C)]]*OO[[#This Row],[30]]</f>
        <v>6.6755884510424999E-4</v>
      </c>
      <c r="AF297" s="10">
        <f>3/24000000*OO[[#This Row],[88 (29JUN1985 21:00:00)-Water Temperature (C)]]*OO[[#This Row],[30]]</f>
        <v>6.6755884510424999E-4</v>
      </c>
      <c r="AG297" s="10">
        <f>3/24000000*OO[[#This Row],[89 (30JUN1985 00:00:00)-Water Temperature (C)]]*OO[[#This Row],[31]]</f>
        <v>1.4597042312684998E-4</v>
      </c>
      <c r="AH297" s="10">
        <f>3/24000000*OO[[#This Row],[90 (30JUN1985 03:00:00)-Water Temperature (C)]]*OO[[#This Row],[32]]</f>
        <v>4.7122819670999993E-5</v>
      </c>
      <c r="AI297" s="10">
        <f>3/24000000*OO[[#This Row],[91 (30JUN1985 06:00:00)-Water Temperature (C)]]*OO[[#This Row],[33]]</f>
        <v>2.9948017062500002E-5</v>
      </c>
      <c r="AJ297" s="10">
        <f>3/24000000*OO[[#This Row],[92 (30JUN1985 09:00:00)-Water Temperature (C)]]*OO[[#This Row],[34]]</f>
        <v>2.7009684133087497E-5</v>
      </c>
      <c r="AK297" s="10">
        <f>3/24000000*OO[[#This Row],[93 (30JUN1985 12:00:00)-Water Temperature (C)]]*OO[[#This Row],[35]]</f>
        <v>2.5881531175974995E-5</v>
      </c>
      <c r="AL297" s="10">
        <f>3/24000000*OO[[#This Row],[94 (30JUN1985 15:00:00)-Water Temperature (C)]]*OO[[#This Row],[36]]</f>
        <v>2.5220386685999995E-5</v>
      </c>
      <c r="AM297" s="10">
        <f>3/24000000*OO[[#This Row],[95 (30JUN1985 18:00:00)-Water Temperature (C)]]*OO[[#This Row],[37]]</f>
        <v>2.4470536882442503E-5</v>
      </c>
      <c r="AN297" s="10">
        <f>3/24000000*OO[[#This Row],[96 (30JUN1985 21:00:00)-Water Temperature (C)]]*OO[[#This Row],[38]]</f>
        <v>2.282290526875E-5</v>
      </c>
      <c r="AO297" s="10">
        <f>3/24000000*OO[[#This Row],[97 (01JUL1985 00:00:00)-Water Temperature (C)]]*OO[[#This Row],[39]]</f>
        <v>2.0747774174242497E-5</v>
      </c>
      <c r="AP297" s="10">
        <f>3/24000000*OO[[#This Row],[98 (01JUL1985 03:00:00)-Water Temperature (C)]]*OO[[#This Row],[40]]</f>
        <v>1.8953237243237499E-5</v>
      </c>
      <c r="AQ297" s="10">
        <f>3/24000000*OO[[#This Row],[99 (01JUL1985 06:00:00)-Water Temperature (C)]]*OO[[#This Row],[41]]</f>
        <v>1.7722695332317495E-5</v>
      </c>
      <c r="AR297" s="10">
        <f>3/24000000*OO[[#This Row],[100 (01JUL1985 09:00:00)-Water Temperature (C)]]*OO[[#This Row],[42]]</f>
        <v>1.7799430651708749E-5</v>
      </c>
      <c r="AS297" s="10">
        <f>3/24000000*OO[[#This Row],[101 (01JUL1985 12:00:00)-Water Temperature (C)]]*OO[[#This Row],[43]]</f>
        <v>1.85295799941925E-5</v>
      </c>
      <c r="AT297" s="10">
        <f>3/24000000*OO[[#This Row],[102 (01JUL1985 15:00:00)-Water Temperature (C)]]*OO[[#This Row],[44]]</f>
        <v>1.9519566455907497E-5</v>
      </c>
      <c r="AU297" s="10">
        <f>3/24000000*OO[[#This Row],[103 (01JUL1985 18:00:00)-Water Temperature (C)]]*OO[[#This Row],[45]]</f>
        <v>2.0387078058791249E-5</v>
      </c>
      <c r="AV297" s="10">
        <f>3/24000000*OO[[#This Row],[104 (01JUL1985 21:00:00)-Water Temperature (C)]]*OO[[#This Row],[46]]</f>
        <v>2.0221435511433752E-5</v>
      </c>
      <c r="AW297" s="10">
        <f>3/24000000*OO[[#This Row],[105 (02JUL1985 00:00:00)-Water Temperature (C)]]*OO[[#This Row],[47]]</f>
        <v>1.9353865558765001E-5</v>
      </c>
      <c r="AX297" s="10">
        <f>3/24000000*OO[[#This Row],[106 (02JUL1985 03:00:00)-Water Temperature (C)]]*OO[[#This Row],[48]]</f>
        <v>1.80930153954E-5</v>
      </c>
      <c r="AY297" s="10">
        <f>3/24000000*OO[[#This Row],[107 (02JUL1985 06:00:00)-Water Temperature (C)]]*OO[[#This Row],[49]]</f>
        <v>1.6662864941482499E-5</v>
      </c>
      <c r="AZ297" s="10">
        <f>3/24000000*OO[[#This Row],[108 (02JUL1985 09:00:00)-Water Temperature (C)]]*OO[[#This Row],[50]]</f>
        <v>1.5331176474596251E-5</v>
      </c>
      <c r="BA297" s="10">
        <f>3/24000000*OO[[#This Row],[109 (02JUL1985 12:00:00)-Water Temperature (C)]]*OO[[#This Row],[51]]</f>
        <v>1.4417697316083747E-5</v>
      </c>
      <c r="BB297" s="10">
        <f>3/24000000*OO[[#This Row],[110 (02JUL1985 15:00:00)-Water Temperature (C)]]*OO[[#This Row],[52]]</f>
        <v>1.3410333711971248E-5</v>
      </c>
      <c r="BC297" s="10">
        <f>3/24000000*OO[[#This Row],[111 (02JUL1985 18:00:00)-Water Temperature (C)]]*OO[[#This Row],[53]]</f>
        <v>1.24493857895275E-5</v>
      </c>
      <c r="BD297" s="10">
        <f>3/24000000*OO[[#This Row],[112 (02JUL1985 21:00:00)-Water Temperature (C)]]*OO[[#This Row],[54]]</f>
        <v>1.1397900989632499E-5</v>
      </c>
      <c r="BE297" s="10">
        <f>3/24000000*OO[[#This Row],[113 (03JUL1985 00:00:00)-Water Temperature (C)]]*OO[[#This Row],[55]]</f>
        <v>1.044006625724E-5</v>
      </c>
      <c r="BF297" s="10">
        <f>3/24000000*OO[[#This Row],[114 (03JUL1985 03:00:00)-Water Temperature (C)]]*OO[[#This Row],[56]]</f>
        <v>9.4839377350949991E-6</v>
      </c>
      <c r="BG297" s="10">
        <f>3/24000000*OO[[#This Row],[115 (03JUL1985 06:00:00)-Water Temperature (C)]]*OO[[#This Row],[57]]</f>
        <v>8.533975654407499E-6</v>
      </c>
      <c r="BH297" s="10">
        <f>3/24000000*OO[[#This Row],[116 (03JUL1985 09:00:00)-Water Temperature (C)]]*OO[[#This Row],[58]]</f>
        <v>7.7359363931300002E-6</v>
      </c>
      <c r="BI297" s="10">
        <f>3/24000000*OO[[#This Row],[117 (03JUL1985 12:00:00)-Water Temperature (C)]]*OO[[#This Row],[59]]</f>
        <v>7.1509493735549996E-6</v>
      </c>
      <c r="BJ297" s="10">
        <f>3/24000000*OO[[#This Row],[118 (03JUL1985 15:00:00)-Water Temperature (C)]]*OO[[#This Row],[60]]</f>
        <v>6.6041232020224998E-6</v>
      </c>
      <c r="BK297" s="10">
        <f>3/24000000*OO[[#This Row],[119 (03JUL1985 18:00:00)-Water Temperature (C)]]*OO[[#This Row],[61]]</f>
        <v>6.1653784828624997E-6</v>
      </c>
      <c r="BL297" s="10">
        <f>3/24000000*OO[[#This Row],[120 (03JUL1985 21:00:00)-Water Temperature (C)]]*OO[[#This Row],[62]]</f>
        <v>5.629894214055E-6</v>
      </c>
      <c r="BM297" s="10">
        <f>3/24000000*OO[[#This Row],[121 (04JUL1985 00:00:00)-Water Temperature (C)]]*OO[[#This Row],[63]]</f>
        <v>5.1398242781062498E-6</v>
      </c>
      <c r="BN297" s="10">
        <f>3/24000000*OO[[#This Row],[122 (04JUL1985 03:00:00)-Water Temperature (C)]]*OO[[#This Row],[64]]</f>
        <v>4.7109334384275005E-6</v>
      </c>
      <c r="BO297" s="10">
        <f>3/24000000*OO[[#This Row],[123 (04JUL1985 06:00:00)-Water Temperature (C)]]*OO[[#This Row],[65]]</f>
        <v>4.2932721391087496E-6</v>
      </c>
      <c r="BP297" s="10">
        <f>3/24000000*OO[[#This Row],[124 (04JUL1985 09:00:00)-Water Temperature (C)]]*OO[[#This Row],[66]]</f>
        <v>4.0111755050650007E-6</v>
      </c>
      <c r="BQ297" s="10">
        <f>3/24000000*OO[[#This Row],[125 (04JUL1985 12:00:00)-Water Temperature (C)]]*OO[[#This Row],[67]]</f>
        <v>3.6955424231524997E-6</v>
      </c>
      <c r="BR297" s="10">
        <f>3/24000000*OO[[#This Row],[126 (04JUL1985 15:00:00)-Water Temperature (C)]]*OO[[#This Row],[68]]</f>
        <v>3.3524605406249999E-6</v>
      </c>
      <c r="BS297" s="10">
        <f>3/24000000*OO[[#This Row],[127 (04JUL1985 18:00:00)-Water Temperature (C)]]*OO[[#This Row],[69]]</f>
        <v>3.0592571676974997E-6</v>
      </c>
      <c r="BT297" s="10">
        <f>3/24000000*OO[[#This Row],[128 (04JUL1985 21:00:00)-Water Temperature (C)]]*OO[[#This Row],[70]]</f>
        <v>2.7122210303999998E-6</v>
      </c>
      <c r="BU297" s="10">
        <f>3/24000000*OO[[#This Row],[129 (05JUL1985 00:00:00)-Water Temperature (C)]]*OO[[#This Row],[71]]</f>
        <v>2.3292838542193751E-6</v>
      </c>
      <c r="BV297" s="10">
        <f>3/24000000*OO[[#This Row],[130 (05JUL1985 03:00:00)-Water Temperature (C)]]*OO[[#This Row],[72]]</f>
        <v>1.991503276069125E-6</v>
      </c>
      <c r="BW297" s="10">
        <f>3/24000000*OO[[#This Row],[131 (05JUL1985 06:00:00)-Water Temperature (C)]]*OO[[#This Row],[73]]</f>
        <v>1.6853324508791249E-6</v>
      </c>
      <c r="BX297" s="10">
        <f>3/24000000*OO[[#This Row],[132 (05JUL1985 09:00:00)-Water Temperature (C)]]*OO[[#This Row],[74]]</f>
        <v>1.460769021949875E-6</v>
      </c>
      <c r="BY297" s="10">
        <f>3/24000000*OO[[#This Row],[133 (05JUL1985 12:00:00)-Water Temperature (C)]]*OO[[#This Row],[75]]</f>
        <v>1.245437371168E-6</v>
      </c>
      <c r="BZ297" s="10">
        <f>3/24000000*OO[[#This Row],[134 (05JUL1985 15:00:00)-Water Temperature (C)]]*OO[[#This Row],[76]]</f>
        <v>1.0520045990282499E-6</v>
      </c>
      <c r="CA297" s="10">
        <f>3/24000000*OO[[#This Row],[135 (05JUL1985 18:00:00)-Water Temperature (C)]]*OO[[#This Row],[77]]</f>
        <v>8.8896946869349994E-7</v>
      </c>
      <c r="CB297" s="10">
        <f>3/24000000*OO[[#This Row],[136 (05JUL1985 21:00:00)-Water Temperature (C)]]*OO[[#This Row],[78]]</f>
        <v>7.3987991245599995E-7</v>
      </c>
      <c r="CC297" s="10">
        <f>3/24000000*OO[[#This Row],[137 (06JUL1985 00:00:00)-Water Temperature (C)]]*OO[[#This Row],[79]]</f>
        <v>6.2278950602700006E-7</v>
      </c>
      <c r="CD297" s="10">
        <f>3/24000000*OO[[#This Row],[138 (06JUL1985 03:00:00)-Water Temperature (C)]]*OO[[#This Row],[80]]</f>
        <v>5.4154221830149996E-7</v>
      </c>
      <c r="CE297" s="10">
        <f>3/24000000*OO[[#This Row],[139 (06JUL1985 06:00:00)-Water Temperature (C)]]*OO[[#This Row],[81]]</f>
        <v>4.8322466239600006E-7</v>
      </c>
      <c r="CF297" s="10">
        <f>3/24000000*OO[[#This Row],[140 (06JUL1985 09:00:00)-Water Temperature (C)]]*OO[[#This Row],[82]]</f>
        <v>4.5578894524624997E-7</v>
      </c>
      <c r="CG297" s="10">
        <f>3/24000000*OO[[#This Row],[141 (06JUL1985 12:00:00)-Water Temperature (C)]]*OO[[#This Row],[83]]</f>
        <v>4.3169493670000003E-7</v>
      </c>
      <c r="CH297" s="10">
        <f>3/24000000*OO[[#This Row],[142 (06JUL1985 15:00:00)-Water Temperature (C)]]*OO[[#This Row],[84]]</f>
        <v>4.1003029285049993E-7</v>
      </c>
      <c r="CI297" s="10">
        <f>3/24000000*OO[[#This Row],[143 (06JUL1985 18:00:00)-Water Temperature (C)]]*OO[[#This Row],[85]]</f>
        <v>3.8746067805937492E-7</v>
      </c>
      <c r="CJ297" s="10">
        <f>3/24000000*OO[[#This Row],[144 (06JUL1985 21:00:00)-Water Temperature (C)]]*OO[[#This Row],[86]]</f>
        <v>3.5852706913599996E-7</v>
      </c>
      <c r="CK297" s="10">
        <f>3/24000000*OO[[#This Row],[145 (07JUL1985 00:00:00)-Water Temperature (C)]]*OO[[#This Row],[87]]</f>
        <v>3.2946587444137496E-7</v>
      </c>
      <c r="CL297" s="10">
        <f>3/24000000*OO[[#This Row],[146 (07JUL1985 03:00:00)-Water Temperature (C)]]*OO[[#This Row],[88]]</f>
        <v>3.0736540313325001E-7</v>
      </c>
      <c r="CM297" s="10">
        <f>3/24000000*OO[[#This Row],[147 (07JUL1985 06:00:00)-Water Temperature (C)]]*OO[[#This Row],[89]]</f>
        <v>2.9013278908425E-7</v>
      </c>
      <c r="CN297" s="10">
        <f>3/24000000*OO[[#This Row],[148 (07JUL1985 09:00:00)-Water Temperature (C)]]*OO[[#This Row],[90]]</f>
        <v>2.8347914359399997E-7</v>
      </c>
      <c r="CO297" s="10">
        <f>3/24000000*OO[[#This Row],[149 (07JUL1985 12:00:00)-Water Temperature (C)]]*OO[[#This Row],[91]]</f>
        <v>2.68966001073E-7</v>
      </c>
      <c r="CP297" s="10">
        <f>3/24000000*OO[[#This Row],[150 (07JUL1985 15:00:00)-Water Temperature (C)]]*OO[[#This Row],[92]]</f>
        <v>2.6329785049181249E-7</v>
      </c>
      <c r="CQ297" s="10">
        <f>3/24000000*OO[[#This Row],[151 (07JUL1985 18:00:00)-Water Temperature (C)]]*OO[[#This Row],[93]]</f>
        <v>2.5487535080004997E-7</v>
      </c>
      <c r="CR297" s="10">
        <f>3/24000000*OO[[#This Row],[152 (07JUL1985 21:00:00)-Water Temperature (C)]]*OO[[#This Row],[94]]</f>
        <v>2.4220925457862503E-7</v>
      </c>
      <c r="CS297" s="10">
        <f>3/24000000*OO[[#This Row],[153 (08JUL1985 00:00:00)-Water Temperature (C)]]*OO[[#This Row],[95]]</f>
        <v>2.2959575029489998E-7</v>
      </c>
      <c r="CT297" s="10">
        <f>3/24000000*OO[[#This Row],[154 (08JUL1985 03:00:00)-Water Temperature (C)]]*OO[[#This Row],[96]]</f>
        <v>2.19485479007025E-7</v>
      </c>
      <c r="CU297" s="10">
        <f>3/24000000*OO[[#This Row],[155 (08JUL1985 06:00:00)-Water Temperature (C)]]*OO[[#This Row],[97]]</f>
        <v>2.1369459842939997E-7</v>
      </c>
      <c r="CV297" s="10">
        <f>3/24000000*OO[[#This Row],[156 (08JUL1985 09:00:00)-Water Temperature (C)]]*OO[[#This Row],[98]]</f>
        <v>2.1698152561350001E-7</v>
      </c>
      <c r="CW297" s="10">
        <f>3/24000000*OO[[#This Row],[157 (08JUL1985 12:00:00)-Water Temperature (C)]]*OO[[#This Row],[99]]</f>
        <v>2.1942530743255002E-7</v>
      </c>
    </row>
    <row r="298" spans="1:101" x14ac:dyDescent="0.35">
      <c r="A298" t="s">
        <v>304</v>
      </c>
      <c r="B298">
        <v>925.40639999999996</v>
      </c>
      <c r="C298" s="10">
        <f>3/24*OO[[#This Row],[59 (26JUN1985 06:00:00)-Water Temperature (C)]]*OO[[#This Row],[1]]/SUM(OO[1])</f>
        <v>0</v>
      </c>
      <c r="D298" s="10">
        <f>3/24*OO[[#This Row],[60 (26JUN1985 09:00:00)-Water Temperature (C)]]*OO[[#This Row],[2]]/SUM(OO[2])</f>
        <v>0</v>
      </c>
      <c r="E298" s="10">
        <f>3/24*OO[[#This Row],[61 (26JUN1985 12:00:00)-Water Temperature (C)]]*OO[[#This Row],[3]]/SUM(OO[3])</f>
        <v>0</v>
      </c>
      <c r="F298" s="10">
        <f>3/24*OO[[#This Row],[62 (26JUN1985 15:00:00)-Water Temperature (C)]]*OO[[#This Row],[4]]/SUM(OO[4])</f>
        <v>0</v>
      </c>
      <c r="G298" s="10">
        <f>3/24*OO[[#This Row],[63 (26JUN1985 18:00:00)-Water Temperature (C)]]*OO[[#This Row],[5]]/SUM(OO[5])</f>
        <v>0</v>
      </c>
      <c r="H298" s="10">
        <f>3/24*OO[[#This Row],[64 (26JUN1985 21:00:00)-Water Temperature (C)]]*OO[[#This Row],[6]]/SUM(OO[6])</f>
        <v>0</v>
      </c>
      <c r="I298" s="10">
        <f>3/24*OO[[#This Row],[65 (27JUN1985 00:00:00)-Water Temperature (C)]]*OO[[#This Row],[7]]/SUM(OO[7])</f>
        <v>0</v>
      </c>
      <c r="J298" s="10">
        <f>3/24*OO[[#This Row],[66 (27JUN1985 03:00:00)-Water Temperature (C)]]*OO[[#This Row],[8]]/SUM(OO[8])</f>
        <v>0</v>
      </c>
      <c r="K298" s="10">
        <f>3/24*OO[[#This Row],[67 (27JUN1985 06:00:00)-Water Temperature (C)]]*OO[[#This Row],[9]]/SUM(OO[9])</f>
        <v>0</v>
      </c>
      <c r="L298" s="10">
        <f>3/24*OO[[#This Row],[68 (27JUN1985 09:00:00)-Water Temperature (C)]]*OO[[#This Row],[10]]/SUM(OO[10])</f>
        <v>0</v>
      </c>
      <c r="M298" s="10">
        <f>3/24*OO[[#This Row],[69 (27JUN1985 12:00:00)-Water Temperature (C)]]*OO[[#This Row],[11]]/SUM(OO[11])</f>
        <v>0</v>
      </c>
      <c r="N298" s="10">
        <f>3/24*OO[[#This Row],[70 (27JUN1985 15:00:00)-Water Temperature (C)]]*OO[[#This Row],[12]]/SUM(OO[12])</f>
        <v>0</v>
      </c>
      <c r="O298" s="10">
        <f>3/24*OO[[#This Row],[71 (27JUN1985 18:00:00)-Water Temperature (C)]]*OO[[#This Row],[13]]/SUM(OO[13])</f>
        <v>0</v>
      </c>
      <c r="P298" s="10">
        <f>3/24*OO[[#This Row],[72 (27JUN1985 21:00:00)-Water Temperature (C)]]*OO[[#This Row],[14]]/SUM(OO[14])</f>
        <v>2.5630552079894273E-42</v>
      </c>
      <c r="Q298" s="10">
        <f>3/24*OO[[#This Row],[73 (28JUN1985 00:00:00)-Water Temperature (C)]]*OO[[#This Row],[15]]/SUM(OO[15])</f>
        <v>2.1784739691737082E-26</v>
      </c>
      <c r="R298" s="10">
        <f>3/24*OO[[#This Row],[74 (28JUN1985 03:00:00)-Water Temperature (C)]]*OO[[#This Row],[16]]/SUM(OO[16])</f>
        <v>1.5557664624000609E-20</v>
      </c>
      <c r="S298" s="10">
        <f>3/24*OO[[#This Row],[75 (28JUN1985 06:00:00)-Water Temperature (C)]]*OO[[#This Row],[17]]/SUM(OO[17])</f>
        <v>3.699250842914424E-13</v>
      </c>
      <c r="T298" s="10">
        <f>3/24*OO[[#This Row],[76 (28JUN1985 09:00:00)-Water Temperature (C)]]*OO[[#This Row],[18]]/SUM(OO[18])</f>
        <v>1.0491762888746763E-9</v>
      </c>
      <c r="U298" s="10">
        <f>3/24*OO[[#This Row],[77 (28JUN1985 12:00:00)-Water Temperature (C)]]*OO[[#This Row],[19]]/SUM(OO[19])</f>
        <v>2.9449932230182698E-7</v>
      </c>
      <c r="V298" s="10">
        <f>3/24000000*OO[[#This Row],[78 (28JUN1985 15:00:00)-Water Temperature (C)]]*OO[[#This Row],[20]]</f>
        <v>1.9633181958150001E-5</v>
      </c>
      <c r="W298" s="10">
        <f>3/24000000*OO[[#This Row],[79 (28JUN1985 18:00:00)-Water Temperature (C)]]*OO[[#This Row],[21]]</f>
        <v>4.2949512500999997E-4</v>
      </c>
      <c r="X298" s="10">
        <f>3/24000000*OO[[#This Row],[80 (28JUN1985 21:00:00)-Water Temperature (C)]]*OO[[#This Row],[22]]</f>
        <v>3.8374400167150002E-3</v>
      </c>
      <c r="Y298" s="10">
        <f>3/24000000*OO[[#This Row],[81 (29JUN1985 00:00:00)-Water Temperature (C)]]*OO[[#This Row],[23]]</f>
        <v>1.6380835557248747E-2</v>
      </c>
      <c r="Z298" s="10">
        <f>3/24000000*OO[[#This Row],[82 (29JUN1985 03:00:00)-Water Temperature (C)]]*OO[[#This Row],[24]]</f>
        <v>3.7522072644999994E-2</v>
      </c>
      <c r="AA298" s="10">
        <f>3/24000000*OO[[#This Row],[83 (29JUN1985 06:00:00)-Water Temperature (C)]]*OO[[#This Row],[25]]</f>
        <v>5.0771252644749999E-2</v>
      </c>
      <c r="AB298" s="10">
        <f>3/24000000*OO[[#This Row],[84 (29JUN1985 09:00:00)-Water Temperature (C)]]*OO[[#This Row],[26]]</f>
        <v>4.4948104477762499E-2</v>
      </c>
      <c r="AC298" s="10">
        <f>3/24000000*OO[[#This Row],[85 (29JUN1985 12:00:00)-Water Temperature (C)]]*OO[[#This Row],[27]]</f>
        <v>2.6221873880574995E-2</v>
      </c>
      <c r="AD298" s="10">
        <f>3/24000000*OO[[#This Row],[86 (29JUN1985 15:00:00)-Water Temperature (C)]]*OO[[#This Row],[28]]</f>
        <v>1.0903066785584999E-2</v>
      </c>
      <c r="AE298" s="10">
        <f>3/24000000*OO[[#This Row],[88 (29JUN1985 21:00:00)-Water Temperature (C)]]*OO[[#This Row],[30]]</f>
        <v>7.9074912254625004E-4</v>
      </c>
      <c r="AF298" s="10">
        <f>3/24000000*OO[[#This Row],[88 (29JUN1985 21:00:00)-Water Temperature (C)]]*OO[[#This Row],[30]]</f>
        <v>7.9074912254625004E-4</v>
      </c>
      <c r="AG298" s="10">
        <f>3/24000000*OO[[#This Row],[89 (30JUN1985 00:00:00)-Water Temperature (C)]]*OO[[#This Row],[31]]</f>
        <v>1.7156429737419997E-4</v>
      </c>
      <c r="AH298" s="10">
        <f>3/24000000*OO[[#This Row],[90 (30JUN1985 03:00:00)-Water Temperature (C)]]*OO[[#This Row],[32]]</f>
        <v>5.2667455681237497E-5</v>
      </c>
      <c r="AI298" s="10">
        <f>3/24000000*OO[[#This Row],[91 (30JUN1985 06:00:00)-Water Temperature (C)]]*OO[[#This Row],[33]]</f>
        <v>3.2042134778249998E-5</v>
      </c>
      <c r="AJ298" s="10">
        <f>3/24000000*OO[[#This Row],[92 (30JUN1985 09:00:00)-Water Temperature (C)]]*OO[[#This Row],[34]]</f>
        <v>2.8567649777887505E-5</v>
      </c>
      <c r="AK298" s="10">
        <f>3/24000000*OO[[#This Row],[93 (30JUN1985 12:00:00)-Water Temperature (C)]]*OO[[#This Row],[35]]</f>
        <v>2.7288881425199999E-5</v>
      </c>
      <c r="AL298" s="10">
        <f>3/24000000*OO[[#This Row],[94 (30JUN1985 15:00:00)-Water Temperature (C)]]*OO[[#This Row],[36]]</f>
        <v>2.6562092766299997E-5</v>
      </c>
      <c r="AM298" s="10">
        <f>3/24000000*OO[[#This Row],[95 (30JUN1985 18:00:00)-Water Temperature (C)]]*OO[[#This Row],[37]]</f>
        <v>2.5776610307874999E-5</v>
      </c>
      <c r="AN298" s="10">
        <f>3/24000000*OO[[#This Row],[96 (30JUN1985 21:00:00)-Water Temperature (C)]]*OO[[#This Row],[38]]</f>
        <v>2.4024826356353749E-5</v>
      </c>
      <c r="AO298" s="10">
        <f>3/24000000*OO[[#This Row],[97 (01JUL1985 00:00:00)-Water Temperature (C)]]*OO[[#This Row],[39]]</f>
        <v>2.1806788958954998E-5</v>
      </c>
      <c r="AP298" s="10">
        <f>3/24000000*OO[[#This Row],[98 (01JUL1985 03:00:00)-Water Temperature (C)]]*OO[[#This Row],[40]]</f>
        <v>1.9901559242512499E-5</v>
      </c>
      <c r="AQ298" s="10">
        <f>3/24000000*OO[[#This Row],[99 (01JUL1985 06:00:00)-Water Temperature (C)]]*OO[[#This Row],[41]]</f>
        <v>1.8546497822595001E-5</v>
      </c>
      <c r="AR298" s="10">
        <f>3/24000000*OO[[#This Row],[100 (01JUL1985 09:00:00)-Water Temperature (C)]]*OO[[#This Row],[42]]</f>
        <v>1.8562308658412498E-5</v>
      </c>
      <c r="AS298" s="10">
        <f>3/24000000*OO[[#This Row],[101 (01JUL1985 12:00:00)-Water Temperature (C)]]*OO[[#This Row],[43]]</f>
        <v>1.9248363377712502E-5</v>
      </c>
      <c r="AT298" s="10">
        <f>3/24000000*OO[[#This Row],[102 (01JUL1985 15:00:00)-Water Temperature (C)]]*OO[[#This Row],[44]]</f>
        <v>2.0220813482220001E-5</v>
      </c>
      <c r="AU298" s="10">
        <f>3/24000000*OO[[#This Row],[103 (01JUL1985 18:00:00)-Water Temperature (C)]]*OO[[#This Row],[45]]</f>
        <v>2.1104132053793749E-5</v>
      </c>
      <c r="AV298" s="10">
        <f>3/24000000*OO[[#This Row],[104 (01JUL1985 21:00:00)-Water Temperature (C)]]*OO[[#This Row],[46]]</f>
        <v>2.0944782090059999E-5</v>
      </c>
      <c r="AW298" s="10">
        <f>3/24000000*OO[[#This Row],[105 (02JUL1985 00:00:00)-Water Temperature (C)]]*OO[[#This Row],[47]]</f>
        <v>2.0073109206220001E-5</v>
      </c>
      <c r="AX298" s="10">
        <f>3/24000000*OO[[#This Row],[106 (02JUL1985 03:00:00)-Water Temperature (C)]]*OO[[#This Row],[48]]</f>
        <v>1.8799194446174999E-5</v>
      </c>
      <c r="AY298" s="10">
        <f>3/24000000*OO[[#This Row],[107 (02JUL1985 06:00:00)-Water Temperature (C)]]*OO[[#This Row],[49]]</f>
        <v>1.7333262024319998E-5</v>
      </c>
      <c r="AZ298" s="10">
        <f>3/24000000*OO[[#This Row],[108 (02JUL1985 09:00:00)-Water Temperature (C)]]*OO[[#This Row],[50]]</f>
        <v>1.5957710770559999E-5</v>
      </c>
      <c r="BA298" s="10">
        <f>3/24000000*OO[[#This Row],[109 (02JUL1985 12:00:00)-Water Temperature (C)]]*OO[[#This Row],[51]]</f>
        <v>1.5023080735565001E-5</v>
      </c>
      <c r="BB298" s="10">
        <f>3/24000000*OO[[#This Row],[110 (02JUL1985 15:00:00)-Water Temperature (C)]]*OO[[#This Row],[52]]</f>
        <v>1.3967566672936249E-5</v>
      </c>
      <c r="BC298" s="10">
        <f>3/24000000*OO[[#This Row],[111 (02JUL1985 18:00:00)-Water Temperature (C)]]*OO[[#This Row],[53]]</f>
        <v>1.2958915567747501E-5</v>
      </c>
      <c r="BD298" s="10">
        <f>3/24000000*OO[[#This Row],[112 (02JUL1985 21:00:00)-Water Temperature (C)]]*OO[[#This Row],[54]]</f>
        <v>1.1847537898087498E-5</v>
      </c>
      <c r="BE298" s="10">
        <f>3/24000000*OO[[#This Row],[113 (03JUL1985 00:00:00)-Water Temperature (C)]]*OO[[#This Row],[55]]</f>
        <v>1.0845864002385E-5</v>
      </c>
      <c r="BF298" s="10">
        <f>3/24000000*OO[[#This Row],[114 (03JUL1985 03:00:00)-Water Temperature (C)]]*OO[[#This Row],[56]]</f>
        <v>9.8546267359437511E-6</v>
      </c>
      <c r="BG298" s="10">
        <f>3/24000000*OO[[#This Row],[115 (03JUL1985 06:00:00)-Water Temperature (C)]]*OO[[#This Row],[57]]</f>
        <v>8.8749342312399997E-6</v>
      </c>
      <c r="BH298" s="10">
        <f>3/24000000*OO[[#This Row],[116 (03JUL1985 09:00:00)-Water Temperature (C)]]*OO[[#This Row],[58]]</f>
        <v>8.0518274973412482E-6</v>
      </c>
      <c r="BI298" s="10">
        <f>3/24000000*OO[[#This Row],[117 (03JUL1985 12:00:00)-Water Temperature (C)]]*OO[[#This Row],[59]]</f>
        <v>7.451250146294999E-6</v>
      </c>
      <c r="BJ298" s="10">
        <f>3/24000000*OO[[#This Row],[118 (03JUL1985 15:00:00)-Water Temperature (C)]]*OO[[#This Row],[60]]</f>
        <v>6.8854937177687497E-6</v>
      </c>
      <c r="BK298" s="10">
        <f>3/24000000*OO[[#This Row],[119 (03JUL1985 18:00:00)-Water Temperature (C)]]*OO[[#This Row],[61]]</f>
        <v>6.4308210730624992E-6</v>
      </c>
      <c r="BL298" s="10">
        <f>3/24000000*OO[[#This Row],[120 (03JUL1985 21:00:00)-Water Temperature (C)]]*OO[[#This Row],[62]]</f>
        <v>5.8705438724625002E-6</v>
      </c>
      <c r="BM298" s="10">
        <f>3/24000000*OO[[#This Row],[121 (04JUL1985 00:00:00)-Water Temperature (C)]]*OO[[#This Row],[63]]</f>
        <v>5.3580615561987498E-6</v>
      </c>
      <c r="BN298" s="10">
        <f>3/24000000*OO[[#This Row],[122 (04JUL1985 03:00:00)-Water Temperature (C)]]*OO[[#This Row],[64]]</f>
        <v>4.9155782999899996E-6</v>
      </c>
      <c r="BO298" s="10">
        <f>3/24000000*OO[[#This Row],[123 (04JUL1985 06:00:00)-Water Temperature (C)]]*OO[[#This Row],[65]]</f>
        <v>4.4854464286749986E-6</v>
      </c>
      <c r="BP298" s="10">
        <f>3/24000000*OO[[#This Row],[124 (04JUL1985 09:00:00)-Water Temperature (C)]]*OO[[#This Row],[66]]</f>
        <v>4.1979366422374994E-6</v>
      </c>
      <c r="BQ298" s="10">
        <f>3/24000000*OO[[#This Row],[125 (04JUL1985 12:00:00)-Water Temperature (C)]]*OO[[#This Row],[67]]</f>
        <v>3.8756503508749991E-6</v>
      </c>
      <c r="BR298" s="10">
        <f>3/24000000*OO[[#This Row],[126 (04JUL1985 15:00:00)-Water Temperature (C)]]*OO[[#This Row],[68]]</f>
        <v>3.5186305632812502E-6</v>
      </c>
      <c r="BS298" s="10">
        <f>3/24000000*OO[[#This Row],[127 (04JUL1985 18:00:00)-Water Temperature (C)]]*OO[[#This Row],[69]]</f>
        <v>3.2138960610337499E-6</v>
      </c>
      <c r="BT298" s="10">
        <f>3/24000000*OO[[#This Row],[128 (04JUL1985 21:00:00)-Water Temperature (C)]]*OO[[#This Row],[70]]</f>
        <v>2.8519515009149999E-6</v>
      </c>
      <c r="BU298" s="10">
        <f>3/24000000*OO[[#This Row],[129 (05JUL1985 00:00:00)-Water Temperature (C)]]*OO[[#This Row],[71]]</f>
        <v>2.4486269185687502E-6</v>
      </c>
      <c r="BV298" s="10">
        <f>3/24000000*OO[[#This Row],[130 (05JUL1985 03:00:00)-Water Temperature (C)]]*OO[[#This Row],[72]]</f>
        <v>2.0959887930876245E-6</v>
      </c>
      <c r="BW298" s="10">
        <f>3/24000000*OO[[#This Row],[131 (05JUL1985 06:00:00)-Water Temperature (C)]]*OO[[#This Row],[73]]</f>
        <v>1.77758215899975E-6</v>
      </c>
      <c r="BX298" s="10">
        <f>3/24000000*OO[[#This Row],[132 (05JUL1985 09:00:00)-Water Temperature (C)]]*OO[[#This Row],[74]]</f>
        <v>1.54544777753625E-6</v>
      </c>
      <c r="BY298" s="10">
        <f>3/24000000*OO[[#This Row],[133 (05JUL1985 12:00:00)-Water Temperature (C)]]*OO[[#This Row],[75]]</f>
        <v>1.320824929692625E-6</v>
      </c>
      <c r="BZ298" s="10">
        <f>3/24000000*OO[[#This Row],[134 (05JUL1985 15:00:00)-Water Temperature (C)]]*OO[[#This Row],[76]]</f>
        <v>1.1160179126606251E-6</v>
      </c>
      <c r="CA298" s="10">
        <f>3/24000000*OO[[#This Row],[135 (05JUL1985 18:00:00)-Water Temperature (C)]]*OO[[#This Row],[77]]</f>
        <v>9.4180513746199996E-7</v>
      </c>
      <c r="CB298" s="10">
        <f>3/24000000*OO[[#This Row],[136 (05JUL1985 21:00:00)-Water Temperature (C)]]*OO[[#This Row],[78]]</f>
        <v>7.8168787806624998E-7</v>
      </c>
      <c r="CC298" s="10">
        <f>3/24000000*OO[[#This Row],[137 (06JUL1985 00:00:00)-Water Temperature (C)]]*OO[[#This Row],[79]]</f>
        <v>6.5533956317512496E-7</v>
      </c>
      <c r="CD298" s="10">
        <f>3/24000000*OO[[#This Row],[138 (06JUL1985 03:00:00)-Water Temperature (C)]]*OO[[#This Row],[80]]</f>
        <v>5.6857493987525003E-7</v>
      </c>
      <c r="CE298" s="10">
        <f>3/24000000*OO[[#This Row],[139 (06JUL1985 06:00:00)-Water Temperature (C)]]*OO[[#This Row],[81]]</f>
        <v>5.0669606472E-7</v>
      </c>
      <c r="CF298" s="10">
        <f>3/24000000*OO[[#This Row],[140 (06JUL1985 09:00:00)-Water Temperature (C)]]*OO[[#This Row],[82]]</f>
        <v>4.7807626729249997E-7</v>
      </c>
      <c r="CG298" s="10">
        <f>3/24000000*OO[[#This Row],[141 (06JUL1985 12:00:00)-Water Temperature (C)]]*OO[[#This Row],[83]]</f>
        <v>4.5299427082274995E-7</v>
      </c>
      <c r="CH298" s="10">
        <f>3/24000000*OO[[#This Row],[142 (06JUL1985 15:00:00)-Water Temperature (C)]]*OO[[#This Row],[84]]</f>
        <v>4.3014057385599998E-7</v>
      </c>
      <c r="CI298" s="10">
        <f>3/24000000*OO[[#This Row],[143 (06JUL1985 18:00:00)-Water Temperature (C)]]*OO[[#This Row],[85]]</f>
        <v>4.0603720101749998E-7</v>
      </c>
      <c r="CJ298" s="10">
        <f>3/24000000*OO[[#This Row],[144 (06JUL1985 21:00:00)-Water Temperature (C)]]*OO[[#This Row],[86]]</f>
        <v>3.7515460493500006E-7</v>
      </c>
      <c r="CK298" s="10">
        <f>3/24000000*OO[[#This Row],[145 (07JUL1985 00:00:00)-Water Temperature (C)]]*OO[[#This Row],[87]]</f>
        <v>3.4401717280237498E-7</v>
      </c>
      <c r="CL298" s="10">
        <f>3/24000000*OO[[#This Row],[146 (07JUL1985 03:00:00)-Water Temperature (C)]]*OO[[#This Row],[88]]</f>
        <v>3.2066567582949995E-7</v>
      </c>
      <c r="CM298" s="10">
        <f>3/24000000*OO[[#This Row],[147 (07JUL1985 06:00:00)-Water Temperature (C)]]*OO[[#This Row],[89]]</f>
        <v>3.0262266188999992E-7</v>
      </c>
      <c r="CN298" s="10">
        <f>3/24000000*OO[[#This Row],[148 (07JUL1985 09:00:00)-Water Temperature (C)]]*OO[[#This Row],[90]]</f>
        <v>2.9600011876399996E-7</v>
      </c>
      <c r="CO298" s="10">
        <f>3/24000000*OO[[#This Row],[149 (07JUL1985 12:00:00)-Water Temperature (C)]]*OO[[#This Row],[91]]</f>
        <v>2.8089945142349996E-7</v>
      </c>
      <c r="CP298" s="10">
        <f>3/24000000*OO[[#This Row],[150 (07JUL1985 15:00:00)-Water Temperature (C)]]*OO[[#This Row],[92]]</f>
        <v>2.7502904789174997E-7</v>
      </c>
      <c r="CQ298" s="10">
        <f>3/24000000*OO[[#This Row],[151 (07JUL1985 18:00:00)-Water Temperature (C)]]*OO[[#This Row],[93]]</f>
        <v>2.6631783962977499E-7</v>
      </c>
      <c r="CR298" s="10">
        <f>3/24000000*OO[[#This Row],[152 (07JUL1985 21:00:00)-Water Temperature (C)]]*OO[[#This Row],[94]]</f>
        <v>2.5281639738749996E-7</v>
      </c>
      <c r="CS298" s="10">
        <f>3/24000000*OO[[#This Row],[153 (08JUL1985 00:00:00)-Water Temperature (C)]]*OO[[#This Row],[95]]</f>
        <v>2.3921853562912496E-7</v>
      </c>
      <c r="CT298" s="10">
        <f>3/24000000*OO[[#This Row],[154 (08JUL1985 03:00:00)-Water Temperature (C)]]*OO[[#This Row],[96]]</f>
        <v>2.2849522051470001E-7</v>
      </c>
      <c r="CU298" s="10">
        <f>3/24000000*OO[[#This Row],[155 (08JUL1985 06:00:00)-Water Temperature (C)]]*OO[[#This Row],[97]]</f>
        <v>2.224236151007625E-7</v>
      </c>
      <c r="CV298" s="10">
        <f>3/24000000*OO[[#This Row],[156 (08JUL1985 09:00:00)-Water Temperature (C)]]*OO[[#This Row],[98]]</f>
        <v>2.2616478599972501E-7</v>
      </c>
      <c r="CW298" s="10">
        <f>3/24000000*OO[[#This Row],[157 (08JUL1985 12:00:00)-Water Temperature (C)]]*OO[[#This Row],[99]]</f>
        <v>2.2902858427184996E-7</v>
      </c>
    </row>
    <row r="299" spans="1:101" x14ac:dyDescent="0.35">
      <c r="A299" t="s">
        <v>305</v>
      </c>
      <c r="B299">
        <v>915.50639999999999</v>
      </c>
      <c r="C299" s="10">
        <f>3/24*OO[[#This Row],[59 (26JUN1985 06:00:00)-Water Temperature (C)]]*OO[[#This Row],[1]]/SUM(OO[1])</f>
        <v>0</v>
      </c>
      <c r="D299" s="10">
        <f>3/24*OO[[#This Row],[60 (26JUN1985 09:00:00)-Water Temperature (C)]]*OO[[#This Row],[2]]/SUM(OO[2])</f>
        <v>0</v>
      </c>
      <c r="E299" s="10">
        <f>3/24*OO[[#This Row],[61 (26JUN1985 12:00:00)-Water Temperature (C)]]*OO[[#This Row],[3]]/SUM(OO[3])</f>
        <v>0</v>
      </c>
      <c r="F299" s="10">
        <f>3/24*OO[[#This Row],[62 (26JUN1985 15:00:00)-Water Temperature (C)]]*OO[[#This Row],[4]]/SUM(OO[4])</f>
        <v>0</v>
      </c>
      <c r="G299" s="10">
        <f>3/24*OO[[#This Row],[63 (26JUN1985 18:00:00)-Water Temperature (C)]]*OO[[#This Row],[5]]/SUM(OO[5])</f>
        <v>0</v>
      </c>
      <c r="H299" s="10">
        <f>3/24*OO[[#This Row],[64 (26JUN1985 21:00:00)-Water Temperature (C)]]*OO[[#This Row],[6]]/SUM(OO[6])</f>
        <v>0</v>
      </c>
      <c r="I299" s="10">
        <f>3/24*OO[[#This Row],[65 (27JUN1985 00:00:00)-Water Temperature (C)]]*OO[[#This Row],[7]]/SUM(OO[7])</f>
        <v>0</v>
      </c>
      <c r="J299" s="10">
        <f>3/24*OO[[#This Row],[66 (27JUN1985 03:00:00)-Water Temperature (C)]]*OO[[#This Row],[8]]/SUM(OO[8])</f>
        <v>0</v>
      </c>
      <c r="K299" s="10">
        <f>3/24*OO[[#This Row],[67 (27JUN1985 06:00:00)-Water Temperature (C)]]*OO[[#This Row],[9]]/SUM(OO[9])</f>
        <v>0</v>
      </c>
      <c r="L299" s="10">
        <f>3/24*OO[[#This Row],[68 (27JUN1985 09:00:00)-Water Temperature (C)]]*OO[[#This Row],[10]]/SUM(OO[10])</f>
        <v>0</v>
      </c>
      <c r="M299" s="10">
        <f>3/24*OO[[#This Row],[69 (27JUN1985 12:00:00)-Water Temperature (C)]]*OO[[#This Row],[11]]/SUM(OO[11])</f>
        <v>0</v>
      </c>
      <c r="N299" s="10">
        <f>3/24*OO[[#This Row],[70 (27JUN1985 15:00:00)-Water Temperature (C)]]*OO[[#This Row],[12]]/SUM(OO[12])</f>
        <v>0</v>
      </c>
      <c r="O299" s="10">
        <f>3/24*OO[[#This Row],[71 (27JUN1985 18:00:00)-Water Temperature (C)]]*OO[[#This Row],[13]]/SUM(OO[13])</f>
        <v>0</v>
      </c>
      <c r="P299" s="10">
        <f>3/24*OO[[#This Row],[72 (27JUN1985 21:00:00)-Water Temperature (C)]]*OO[[#This Row],[14]]/SUM(OO[14])</f>
        <v>1.0735604528005712E-43</v>
      </c>
      <c r="Q299" s="10">
        <f>3/24*OO[[#This Row],[73 (28JUN1985 00:00:00)-Water Temperature (C)]]*OO[[#This Row],[15]]/SUM(OO[15])</f>
        <v>2.6316585943898518E-27</v>
      </c>
      <c r="R299" s="10">
        <f>3/24*OO[[#This Row],[74 (28JUN1985 03:00:00)-Water Temperature (C)]]*OO[[#This Row],[16]]/SUM(OO[16])</f>
        <v>2.4587798646658116E-21</v>
      </c>
      <c r="S299" s="10">
        <f>3/24*OO[[#This Row],[75 (28JUN1985 06:00:00)-Water Temperature (C)]]*OO[[#This Row],[17]]/SUM(OO[17])</f>
        <v>1.6937186197699535E-13</v>
      </c>
      <c r="T299" s="10">
        <f>3/24*OO[[#This Row],[76 (28JUN1985 09:00:00)-Water Temperature (C)]]*OO[[#This Row],[18]]/SUM(OO[18])</f>
        <v>5.8952397027797968E-10</v>
      </c>
      <c r="U299" s="10">
        <f>3/24*OO[[#This Row],[77 (28JUN1985 12:00:00)-Water Temperature (C)]]*OO[[#This Row],[19]]/SUM(OO[19])</f>
        <v>1.8467840660044527E-7</v>
      </c>
      <c r="V299" s="10">
        <f>3/24000000*OO[[#This Row],[78 (28JUN1985 15:00:00)-Water Temperature (C)]]*OO[[#This Row],[20]]</f>
        <v>1.3363850606326249E-5</v>
      </c>
      <c r="W299" s="10">
        <f>3/24000000*OO[[#This Row],[79 (28JUN1985 18:00:00)-Water Temperature (C)]]*OO[[#This Row],[21]]</f>
        <v>3.1261705342800004E-4</v>
      </c>
      <c r="X299" s="10">
        <f>3/24000000*OO[[#This Row],[80 (28JUN1985 21:00:00)-Water Temperature (C)]]*OO[[#This Row],[22]]</f>
        <v>2.9558929578750001E-3</v>
      </c>
      <c r="Y299" s="10">
        <f>3/24000000*OO[[#This Row],[81 (29JUN1985 00:00:00)-Water Temperature (C)]]*OO[[#This Row],[23]]</f>
        <v>1.3255911624258749E-2</v>
      </c>
      <c r="Z299" s="10">
        <f>3/24000000*OO[[#This Row],[82 (29JUN1985 03:00:00)-Water Temperature (C)]]*OO[[#This Row],[24]]</f>
        <v>3.170435271089999E-2</v>
      </c>
      <c r="AA299" s="10">
        <f>3/24000000*OO[[#This Row],[83 (29JUN1985 06:00:00)-Water Temperature (C)]]*OO[[#This Row],[25]]</f>
        <v>4.4558685541274998E-2</v>
      </c>
      <c r="AB299" s="10">
        <f>3/24000000*OO[[#This Row],[84 (29JUN1985 09:00:00)-Water Temperature (C)]]*OO[[#This Row],[26]]</f>
        <v>4.0826637552500003E-2</v>
      </c>
      <c r="AC299" s="10">
        <f>3/24000000*OO[[#This Row],[85 (29JUN1985 12:00:00)-Water Temperature (C)]]*OO[[#This Row],[27]]</f>
        <v>2.4562173150699997E-2</v>
      </c>
      <c r="AD299" s="10">
        <f>3/24000000*OO[[#This Row],[86 (29JUN1985 15:00:00)-Water Temperature (C)]]*OO[[#This Row],[28]]</f>
        <v>1.0497347204984998E-2</v>
      </c>
      <c r="AE299" s="10">
        <f>3/24000000*OO[[#This Row],[88 (29JUN1985 21:00:00)-Water Temperature (C)]]*OO[[#This Row],[30]]</f>
        <v>7.9353822723749997E-4</v>
      </c>
      <c r="AF299" s="10">
        <f>3/24000000*OO[[#This Row],[88 (29JUN1985 21:00:00)-Water Temperature (C)]]*OO[[#This Row],[30]]</f>
        <v>7.9353822723749997E-4</v>
      </c>
      <c r="AG299" s="10">
        <f>3/24000000*OO[[#This Row],[89 (30JUN1985 00:00:00)-Water Temperature (C)]]*OO[[#This Row],[31]]</f>
        <v>1.7154816801789999E-4</v>
      </c>
      <c r="AH299" s="10">
        <f>3/24000000*OO[[#This Row],[90 (30JUN1985 03:00:00)-Water Temperature (C)]]*OO[[#This Row],[32]]</f>
        <v>5.0208392875749997E-5</v>
      </c>
      <c r="AI299" s="10">
        <f>3/24000000*OO[[#This Row],[91 (30JUN1985 06:00:00)-Water Temperature (C)]]*OO[[#This Row],[33]]</f>
        <v>2.9141722871299993E-5</v>
      </c>
      <c r="AJ299" s="10">
        <f>3/24000000*OO[[#This Row],[92 (30JUN1985 09:00:00)-Water Temperature (C)]]*OO[[#This Row],[34]]</f>
        <v>2.5671431706412496E-5</v>
      </c>
      <c r="AK299" s="10">
        <f>3/24000000*OO[[#This Row],[93 (30JUN1985 12:00:00)-Water Temperature (C)]]*OO[[#This Row],[35]]</f>
        <v>2.4492985237912496E-5</v>
      </c>
      <c r="AL299" s="10">
        <f>3/24000000*OO[[#This Row],[94 (30JUN1985 15:00:00)-Water Temperature (C)]]*OO[[#This Row],[36]]</f>
        <v>2.3860224801000001E-5</v>
      </c>
      <c r="AM299" s="10">
        <f>3/24000000*OO[[#This Row],[95 (30JUN1985 18:00:00)-Water Temperature (C)]]*OO[[#This Row],[37]]</f>
        <v>2.3215804252304996E-5</v>
      </c>
      <c r="AN299" s="10">
        <f>3/24000000*OO[[#This Row],[96 (30JUN1985 21:00:00)-Water Temperature (C)]]*OO[[#This Row],[38]]</f>
        <v>2.169152041582875E-5</v>
      </c>
      <c r="AO299" s="10">
        <f>3/24000000*OO[[#This Row],[97 (01JUL1985 00:00:00)-Water Temperature (C)]]*OO[[#This Row],[39]]</f>
        <v>1.97113936256875E-5</v>
      </c>
      <c r="AP299" s="10">
        <f>3/24000000*OO[[#This Row],[98 (01JUL1985 03:00:00)-Water Temperature (C)]]*OO[[#This Row],[40]]</f>
        <v>1.8005458856895E-5</v>
      </c>
      <c r="AQ299" s="10">
        <f>3/24000000*OO[[#This Row],[99 (01JUL1985 06:00:00)-Water Temperature (C)]]*OO[[#This Row],[41]]</f>
        <v>1.67602430453375E-5</v>
      </c>
      <c r="AR299" s="10">
        <f>3/24000000*OO[[#This Row],[100 (01JUL1985 09:00:00)-Water Temperature (C)]]*OO[[#This Row],[42]]</f>
        <v>1.6759129893689998E-5</v>
      </c>
      <c r="AS299" s="10">
        <f>3/24000000*OO[[#This Row],[101 (01JUL1985 12:00:00)-Water Temperature (C)]]*OO[[#This Row],[43]]</f>
        <v>1.7362171746920001E-5</v>
      </c>
      <c r="AT299" s="10">
        <f>3/24000000*OO[[#This Row],[102 (01JUL1985 15:00:00)-Water Temperature (C)]]*OO[[#This Row],[44]]</f>
        <v>1.8244707510962499E-5</v>
      </c>
      <c r="AU299" s="10">
        <f>3/24000000*OO[[#This Row],[103 (01JUL1985 18:00:00)-Water Temperature (C)]]*OO[[#This Row],[45]]</f>
        <v>1.9092374547749999E-5</v>
      </c>
      <c r="AV299" s="10">
        <f>3/24000000*OO[[#This Row],[104 (01JUL1985 21:00:00)-Water Temperature (C)]]*OO[[#This Row],[46]]</f>
        <v>1.9013307301799996E-5</v>
      </c>
      <c r="AW299" s="10">
        <f>3/24000000*OO[[#This Row],[105 (02JUL1985 00:00:00)-Water Temperature (C)]]*OO[[#This Row],[47]]</f>
        <v>1.8281137125000001E-5</v>
      </c>
      <c r="AX299" s="10">
        <f>3/24000000*OO[[#This Row],[106 (02JUL1985 03:00:00)-Water Temperature (C)]]*OO[[#This Row],[48]]</f>
        <v>1.7188312218880001E-5</v>
      </c>
      <c r="AY299" s="10">
        <f>3/24000000*OO[[#This Row],[107 (02JUL1985 06:00:00)-Water Temperature (C)]]*OO[[#This Row],[49]]</f>
        <v>1.59006831522125E-5</v>
      </c>
      <c r="AZ299" s="10">
        <f>3/24000000*OO[[#This Row],[108 (02JUL1985 09:00:00)-Water Temperature (C)]]*OO[[#This Row],[50]]</f>
        <v>1.4669005211849999E-5</v>
      </c>
      <c r="BA299" s="10">
        <f>3/24000000*OO[[#This Row],[109 (02JUL1985 12:00:00)-Water Temperature (C)]]*OO[[#This Row],[51]]</f>
        <v>1.3834854408773751E-5</v>
      </c>
      <c r="BB299" s="10">
        <f>3/24000000*OO[[#This Row],[110 (02JUL1985 15:00:00)-Water Temperature (C)]]*OO[[#This Row],[52]]</f>
        <v>1.28691469978175E-5</v>
      </c>
      <c r="BC299" s="10">
        <f>3/24000000*OO[[#This Row],[111 (02JUL1985 18:00:00)-Water Temperature (C)]]*OO[[#This Row],[53]]</f>
        <v>1.1943275635954998E-5</v>
      </c>
      <c r="BD299" s="10">
        <f>3/24000000*OO[[#This Row],[112 (02JUL1985 21:00:00)-Water Temperature (C)]]*OO[[#This Row],[54]]</f>
        <v>1.091343409915875E-5</v>
      </c>
      <c r="BE299" s="10">
        <f>3/24000000*OO[[#This Row],[113 (03JUL1985 00:00:00)-Water Temperature (C)]]*OO[[#This Row],[55]]</f>
        <v>9.9923044404149979E-6</v>
      </c>
      <c r="BF299" s="10">
        <f>3/24000000*OO[[#This Row],[114 (03JUL1985 03:00:00)-Water Temperature (C)]]*OO[[#This Row],[56]]</f>
        <v>9.0862250721225003E-6</v>
      </c>
      <c r="BG299" s="10">
        <f>3/24000000*OO[[#This Row],[115 (03JUL1985 06:00:00)-Water Temperature (C)]]*OO[[#This Row],[57]]</f>
        <v>8.1935844661550011E-6</v>
      </c>
      <c r="BH299" s="10">
        <f>3/24000000*OO[[#This Row],[116 (03JUL1985 09:00:00)-Water Temperature (C)]]*OO[[#This Row],[58]]</f>
        <v>7.4421193294599994E-6</v>
      </c>
      <c r="BI299" s="10">
        <f>3/24000000*OO[[#This Row],[117 (03JUL1985 12:00:00)-Water Temperature (C)]]*OO[[#This Row],[59]]</f>
        <v>6.89740796151E-6</v>
      </c>
      <c r="BJ299" s="10">
        <f>3/24000000*OO[[#This Row],[118 (03JUL1985 15:00:00)-Water Temperature (C)]]*OO[[#This Row],[60]]</f>
        <v>6.3802685702175001E-6</v>
      </c>
      <c r="BK299" s="10">
        <f>3/24000000*OO[[#This Row],[119 (03JUL1985 18:00:00)-Water Temperature (C)]]*OO[[#This Row],[61]]</f>
        <v>5.9563224750325002E-6</v>
      </c>
      <c r="BL299" s="10">
        <f>3/24000000*OO[[#This Row],[120 (03JUL1985 21:00:00)-Water Temperature (C)]]*OO[[#This Row],[62]]</f>
        <v>5.4312247752199994E-6</v>
      </c>
      <c r="BM299" s="10">
        <f>3/24000000*OO[[#This Row],[121 (04JUL1985 00:00:00)-Water Temperature (C)]]*OO[[#This Row],[63]]</f>
        <v>4.9512716641049991E-6</v>
      </c>
      <c r="BN299" s="10">
        <f>3/24000000*OO[[#This Row],[122 (04JUL1985 03:00:00)-Water Temperature (C)]]*OO[[#This Row],[64]]</f>
        <v>4.543716050275E-6</v>
      </c>
      <c r="BO299" s="10">
        <f>3/24000000*OO[[#This Row],[123 (04JUL1985 06:00:00)-Water Temperature (C)]]*OO[[#This Row],[65]]</f>
        <v>4.1494632900700008E-6</v>
      </c>
      <c r="BP299" s="10">
        <f>3/24000000*OO[[#This Row],[124 (04JUL1985 09:00:00)-Water Temperature (C)]]*OO[[#This Row],[66]]</f>
        <v>3.8883270669374997E-6</v>
      </c>
      <c r="BQ299" s="10">
        <f>3/24000000*OO[[#This Row],[125 (04JUL1985 12:00:00)-Water Temperature (C)]]*OO[[#This Row],[67]]</f>
        <v>3.5965637041249997E-6</v>
      </c>
      <c r="BR299" s="10">
        <f>3/24000000*OO[[#This Row],[126 (04JUL1985 15:00:00)-Water Temperature (C)]]*OO[[#This Row],[68]]</f>
        <v>3.2671602499875002E-6</v>
      </c>
      <c r="BS299" s="10">
        <f>3/24000000*OO[[#This Row],[127 (04JUL1985 18:00:00)-Water Temperature (C)]]*OO[[#This Row],[69]]</f>
        <v>2.9860968755799998E-6</v>
      </c>
      <c r="BT299" s="10">
        <f>3/24000000*OO[[#This Row],[128 (04JUL1985 21:00:00)-Water Temperature (C)]]*OO[[#This Row],[70]]</f>
        <v>2.65184849285E-6</v>
      </c>
      <c r="BU299" s="10">
        <f>3/24000000*OO[[#This Row],[129 (05JUL1985 00:00:00)-Water Temperature (C)]]*OO[[#This Row],[71]]</f>
        <v>2.2758146330588751E-6</v>
      </c>
      <c r="BV299" s="10">
        <f>3/24000000*OO[[#This Row],[130 (05JUL1985 03:00:00)-Water Temperature (C)]]*OO[[#This Row],[72]]</f>
        <v>1.9497981443806248E-6</v>
      </c>
      <c r="BW299" s="10">
        <f>3/24000000*OO[[#This Row],[131 (05JUL1985 06:00:00)-Water Temperature (C)]]*OO[[#This Row],[73]]</f>
        <v>1.65710295598975E-6</v>
      </c>
      <c r="BX299" s="10">
        <f>3/24000000*OO[[#This Row],[132 (05JUL1985 09:00:00)-Water Temperature (C)]]*OO[[#This Row],[74]]</f>
        <v>1.44511263639475E-6</v>
      </c>
      <c r="BY299" s="10">
        <f>3/24000000*OO[[#This Row],[133 (05JUL1985 12:00:00)-Water Temperature (C)]]*OO[[#This Row],[75]]</f>
        <v>1.238404207280625E-6</v>
      </c>
      <c r="BZ299" s="10">
        <f>3/24000000*OO[[#This Row],[134 (05JUL1985 15:00:00)-Water Temperature (C)]]*OO[[#This Row],[76]]</f>
        <v>1.0468695287898748E-6</v>
      </c>
      <c r="CA299" s="10">
        <f>3/24000000*OO[[#This Row],[135 (05JUL1985 18:00:00)-Water Temperature (C)]]*OO[[#This Row],[77]]</f>
        <v>8.8226873571799985E-7</v>
      </c>
      <c r="CB299" s="10">
        <f>3/24000000*OO[[#This Row],[136 (05JUL1985 21:00:00)-Water Temperature (C)]]*OO[[#This Row],[78]]</f>
        <v>7.30195390089E-7</v>
      </c>
      <c r="CC299" s="10">
        <f>3/24000000*OO[[#This Row],[137 (06JUL1985 00:00:00)-Water Temperature (C)]]*OO[[#This Row],[79]]</f>
        <v>6.0955460905624992E-7</v>
      </c>
      <c r="CD299" s="10">
        <f>3/24000000*OO[[#This Row],[138 (06JUL1985 03:00:00)-Water Temperature (C)]]*OO[[#This Row],[80]]</f>
        <v>5.2746878371250006E-7</v>
      </c>
      <c r="CE299" s="10">
        <f>3/24000000*OO[[#This Row],[139 (06JUL1985 06:00:00)-Water Temperature (C)]]*OO[[#This Row],[81]]</f>
        <v>4.6945167526125E-7</v>
      </c>
      <c r="CF299" s="10">
        <f>3/24000000*OO[[#This Row],[140 (06JUL1985 09:00:00)-Water Temperature (C)]]*OO[[#This Row],[82]]</f>
        <v>4.4299910182124996E-7</v>
      </c>
      <c r="CG299" s="10">
        <f>3/24000000*OO[[#This Row],[141 (06JUL1985 12:00:00)-Water Temperature (C)]]*OO[[#This Row],[83]]</f>
        <v>4.2000626783699997E-7</v>
      </c>
      <c r="CH299" s="10">
        <f>3/24000000*OO[[#This Row],[142 (06JUL1985 15:00:00)-Water Temperature (C)]]*OO[[#This Row],[84]]</f>
        <v>3.9870731681712501E-7</v>
      </c>
      <c r="CI299" s="10">
        <f>3/24000000*OO[[#This Row],[143 (06JUL1985 18:00:00)-Water Temperature (C)]]*OO[[#This Row],[85]]</f>
        <v>3.7596468267599998E-7</v>
      </c>
      <c r="CJ299" s="10">
        <f>3/24000000*OO[[#This Row],[144 (06JUL1985 21:00:00)-Water Temperature (C)]]*OO[[#This Row],[86]]</f>
        <v>3.4685764881949994E-7</v>
      </c>
      <c r="CK299" s="10">
        <f>3/24000000*OO[[#This Row],[145 (07JUL1985 00:00:00)-Water Temperature (C)]]*OO[[#This Row],[87]]</f>
        <v>3.1733991974049995E-7</v>
      </c>
      <c r="CL299" s="10">
        <f>3/24000000*OO[[#This Row],[146 (07JUL1985 03:00:00)-Water Temperature (C)]]*OO[[#This Row],[88]]</f>
        <v>2.9550396595187504E-7</v>
      </c>
      <c r="CM299" s="10">
        <f>3/24000000*OO[[#This Row],[147 (07JUL1985 06:00:00)-Water Temperature (C)]]*OO[[#This Row],[89]]</f>
        <v>2.7882074200349999E-7</v>
      </c>
      <c r="CN299" s="10">
        <f>3/24000000*OO[[#This Row],[148 (07JUL1985 09:00:00)-Water Temperature (C)]]*OO[[#This Row],[90]]</f>
        <v>2.7298175742812494E-7</v>
      </c>
      <c r="CO299" s="10">
        <f>3/24000000*OO[[#This Row],[149 (07JUL1985 12:00:00)-Water Temperature (C)]]*OO[[#This Row],[91]]</f>
        <v>2.5916575867796245E-7</v>
      </c>
      <c r="CP299" s="10">
        <f>3/24000000*OO[[#This Row],[150 (07JUL1985 15:00:00)-Water Temperature (C)]]*OO[[#This Row],[92]]</f>
        <v>2.537719844821E-7</v>
      </c>
      <c r="CQ299" s="10">
        <f>3/24000000*OO[[#This Row],[151 (07JUL1985 18:00:00)-Water Temperature (C)]]*OO[[#This Row],[93]]</f>
        <v>2.4583645447895E-7</v>
      </c>
      <c r="CR299" s="10">
        <f>3/24000000*OO[[#This Row],[152 (07JUL1985 21:00:00)-Water Temperature (C)]]*OO[[#This Row],[94]]</f>
        <v>2.3314327853143749E-7</v>
      </c>
      <c r="CS299" s="10">
        <f>3/24000000*OO[[#This Row],[153 (08JUL1985 00:00:00)-Water Temperature (C)]]*OO[[#This Row],[95]]</f>
        <v>2.2017250100259998E-7</v>
      </c>
      <c r="CT299" s="10">
        <f>3/24000000*OO[[#This Row],[154 (08JUL1985 03:00:00)-Water Temperature (C)]]*OO[[#This Row],[96]]</f>
        <v>2.1009568632989999E-7</v>
      </c>
      <c r="CU299" s="10">
        <f>3/24000000*OO[[#This Row],[155 (08JUL1985 06:00:00)-Water Temperature (C)]]*OO[[#This Row],[97]]</f>
        <v>2.0445355302090001E-7</v>
      </c>
      <c r="CV299" s="10">
        <f>3/24000000*OO[[#This Row],[156 (08JUL1985 09:00:00)-Water Temperature (C)]]*OO[[#This Row],[98]]</f>
        <v>2.0816216220799999E-7</v>
      </c>
      <c r="CW299" s="10">
        <f>3/24000000*OO[[#This Row],[157 (08JUL1985 12:00:00)-Water Temperature (C)]]*OO[[#This Row],[99]]</f>
        <v>2.1111606320119998E-7</v>
      </c>
    </row>
    <row r="300" spans="1:101" x14ac:dyDescent="0.35">
      <c r="A300" t="s">
        <v>306</v>
      </c>
      <c r="B300">
        <v>914.54939999999999</v>
      </c>
      <c r="C300" s="10">
        <f>3/24*OO[[#This Row],[59 (26JUN1985 06:00:00)-Water Temperature (C)]]*OO[[#This Row],[1]]/SUM(OO[1])</f>
        <v>0</v>
      </c>
      <c r="D300" s="10">
        <f>3/24*OO[[#This Row],[60 (26JUN1985 09:00:00)-Water Temperature (C)]]*OO[[#This Row],[2]]/SUM(OO[2])</f>
        <v>0</v>
      </c>
      <c r="E300" s="10">
        <f>3/24*OO[[#This Row],[61 (26JUN1985 12:00:00)-Water Temperature (C)]]*OO[[#This Row],[3]]/SUM(OO[3])</f>
        <v>0</v>
      </c>
      <c r="F300" s="10">
        <f>3/24*OO[[#This Row],[62 (26JUN1985 15:00:00)-Water Temperature (C)]]*OO[[#This Row],[4]]/SUM(OO[4])</f>
        <v>0</v>
      </c>
      <c r="G300" s="10">
        <f>3/24*OO[[#This Row],[63 (26JUN1985 18:00:00)-Water Temperature (C)]]*OO[[#This Row],[5]]/SUM(OO[5])</f>
        <v>0</v>
      </c>
      <c r="H300" s="10">
        <f>3/24*OO[[#This Row],[64 (26JUN1985 21:00:00)-Water Temperature (C)]]*OO[[#This Row],[6]]/SUM(OO[6])</f>
        <v>0</v>
      </c>
      <c r="I300" s="10">
        <f>3/24*OO[[#This Row],[65 (27JUN1985 00:00:00)-Water Temperature (C)]]*OO[[#This Row],[7]]/SUM(OO[7])</f>
        <v>0</v>
      </c>
      <c r="J300" s="10">
        <f>3/24*OO[[#This Row],[66 (27JUN1985 03:00:00)-Water Temperature (C)]]*OO[[#This Row],[8]]/SUM(OO[8])</f>
        <v>0</v>
      </c>
      <c r="K300" s="10">
        <f>3/24*OO[[#This Row],[67 (27JUN1985 06:00:00)-Water Temperature (C)]]*OO[[#This Row],[9]]/SUM(OO[9])</f>
        <v>0</v>
      </c>
      <c r="L300" s="10">
        <f>3/24*OO[[#This Row],[68 (27JUN1985 09:00:00)-Water Temperature (C)]]*OO[[#This Row],[10]]/SUM(OO[10])</f>
        <v>0</v>
      </c>
      <c r="M300" s="10">
        <f>3/24*OO[[#This Row],[69 (27JUN1985 12:00:00)-Water Temperature (C)]]*OO[[#This Row],[11]]/SUM(OO[11])</f>
        <v>0</v>
      </c>
      <c r="N300" s="10">
        <f>3/24*OO[[#This Row],[70 (27JUN1985 15:00:00)-Water Temperature (C)]]*OO[[#This Row],[12]]/SUM(OO[12])</f>
        <v>0</v>
      </c>
      <c r="O300" s="10">
        <f>3/24*OO[[#This Row],[71 (27JUN1985 18:00:00)-Water Temperature (C)]]*OO[[#This Row],[13]]/SUM(OO[13])</f>
        <v>0</v>
      </c>
      <c r="P300" s="10">
        <f>3/24*OO[[#This Row],[72 (27JUN1985 21:00:00)-Water Temperature (C)]]*OO[[#This Row],[14]]/SUM(OO[14])</f>
        <v>0</v>
      </c>
      <c r="Q300" s="10">
        <f>3/24*OO[[#This Row],[73 (28JUN1985 00:00:00)-Water Temperature (C)]]*OO[[#This Row],[15]]/SUM(OO[15])</f>
        <v>4.1182161252049672E-28</v>
      </c>
      <c r="R300" s="10">
        <f>3/24*OO[[#This Row],[74 (28JUN1985 03:00:00)-Water Temperature (C)]]*OO[[#This Row],[16]]/SUM(OO[16])</f>
        <v>8.9309434448405488E-22</v>
      </c>
      <c r="S300" s="10">
        <f>3/24*OO[[#This Row],[75 (28JUN1985 06:00:00)-Water Temperature (C)]]*OO[[#This Row],[17]]/SUM(OO[17])</f>
        <v>9.6308786697237891E-14</v>
      </c>
      <c r="T300" s="10">
        <f>3/24*OO[[#This Row],[76 (28JUN1985 09:00:00)-Water Temperature (C)]]*OO[[#This Row],[18]]/SUM(OO[18])</f>
        <v>4.2018737808499601E-10</v>
      </c>
      <c r="U300" s="10">
        <f>3/24*OO[[#This Row],[77 (28JUN1985 12:00:00)-Water Temperature (C)]]*OO[[#This Row],[19]]/SUM(OO[19])</f>
        <v>1.482231566718007E-7</v>
      </c>
      <c r="V300" s="10">
        <f>3/24000000*OO[[#This Row],[78 (28JUN1985 15:00:00)-Water Temperature (C)]]*OO[[#This Row],[20]]</f>
        <v>1.1720289228845001E-5</v>
      </c>
      <c r="W300" s="10">
        <f>3/24000000*OO[[#This Row],[79 (28JUN1985 18:00:00)-Water Temperature (C)]]*OO[[#This Row],[21]]</f>
        <v>2.9509385383575E-4</v>
      </c>
      <c r="X300" s="10">
        <f>3/24000000*OO[[#This Row],[80 (28JUN1985 21:00:00)-Water Temperature (C)]]*OO[[#This Row],[22]]</f>
        <v>2.97102043184E-3</v>
      </c>
      <c r="Y300" s="10">
        <f>3/24000000*OO[[#This Row],[81 (29JUN1985 00:00:00)-Water Temperature (C)]]*OO[[#This Row],[23]]</f>
        <v>1.4079051993759998E-2</v>
      </c>
      <c r="Z300" s="10">
        <f>3/24000000*OO[[#This Row],[82 (29JUN1985 03:00:00)-Water Temperature (C)]]*OO[[#This Row],[24]]</f>
        <v>3.5362584547212493E-2</v>
      </c>
      <c r="AA300" s="10">
        <f>3/24000000*OO[[#This Row],[83 (29JUN1985 06:00:00)-Water Temperature (C)]]*OO[[#This Row],[25]]</f>
        <v>5.1905679027187498E-2</v>
      </c>
      <c r="AB300" s="10">
        <f>3/24000000*OO[[#This Row],[84 (29JUN1985 09:00:00)-Water Temperature (C)]]*OO[[#This Row],[26]]</f>
        <v>4.9471815612700004E-2</v>
      </c>
      <c r="AC300" s="10">
        <f>3/24000000*OO[[#This Row],[85 (29JUN1985 12:00:00)-Water Temperature (C)]]*OO[[#This Row],[27]]</f>
        <v>3.0856683327749997E-2</v>
      </c>
      <c r="AD300" s="10">
        <f>3/24000000*OO[[#This Row],[86 (29JUN1985 15:00:00)-Water Temperature (C)]]*OO[[#This Row],[28]]</f>
        <v>1.361614083931875E-2</v>
      </c>
      <c r="AE300" s="10">
        <f>3/24000000*OO[[#This Row],[88 (29JUN1985 21:00:00)-Water Temperature (C)]]*OO[[#This Row],[30]]</f>
        <v>1.082883267232E-3</v>
      </c>
      <c r="AF300" s="10">
        <f>3/24000000*OO[[#This Row],[88 (29JUN1985 21:00:00)-Water Temperature (C)]]*OO[[#This Row],[30]]</f>
        <v>1.082883267232E-3</v>
      </c>
      <c r="AG300" s="10">
        <f>3/24000000*OO[[#This Row],[89 (30JUN1985 00:00:00)-Water Temperature (C)]]*OO[[#This Row],[31]]</f>
        <v>2.3386564698499996E-4</v>
      </c>
      <c r="AH300" s="10">
        <f>3/24000000*OO[[#This Row],[90 (30JUN1985 03:00:00)-Water Temperature (C)]]*OO[[#This Row],[32]]</f>
        <v>6.4838800000350001E-5</v>
      </c>
      <c r="AI300" s="10">
        <f>3/24000000*OO[[#This Row],[91 (30JUN1985 06:00:00)-Water Temperature (C)]]*OO[[#This Row],[33]]</f>
        <v>3.5359331391349994E-5</v>
      </c>
      <c r="AJ300" s="10">
        <f>3/24000000*OO[[#This Row],[92 (30JUN1985 09:00:00)-Water Temperature (C)]]*OO[[#This Row],[34]]</f>
        <v>3.0559414334624997E-5</v>
      </c>
      <c r="AK300" s="10">
        <f>3/24000000*OO[[#This Row],[93 (30JUN1985 12:00:00)-Water Temperature (C)]]*OO[[#This Row],[35]]</f>
        <v>2.9043364466099997E-5</v>
      </c>
      <c r="AL300" s="10">
        <f>3/24000000*OO[[#This Row],[94 (30JUN1985 15:00:00)-Water Temperature (C)]]*OO[[#This Row],[36]]</f>
        <v>2.8249060785224998E-5</v>
      </c>
      <c r="AM300" s="10">
        <f>3/24000000*OO[[#This Row],[95 (30JUN1985 18:00:00)-Water Temperature (C)]]*OO[[#This Row],[37]]</f>
        <v>2.7496958610012498E-5</v>
      </c>
      <c r="AN300" s="10">
        <f>3/24000000*OO[[#This Row],[96 (30JUN1985 21:00:00)-Water Temperature (C)]]*OO[[#This Row],[38]]</f>
        <v>2.5698527499400002E-5</v>
      </c>
      <c r="AO300" s="10">
        <f>3/24000000*OO[[#This Row],[97 (01JUL1985 00:00:00)-Water Temperature (C)]]*OO[[#This Row],[39]]</f>
        <v>2.3316540869868748E-5</v>
      </c>
      <c r="AP300" s="10">
        <f>3/24000000*OO[[#This Row],[98 (01JUL1985 03:00:00)-Water Temperature (C)]]*OO[[#This Row],[40]]</f>
        <v>2.1271010760306248E-5</v>
      </c>
      <c r="AQ300" s="10">
        <f>3/24000000*OO[[#This Row],[99 (01JUL1985 06:00:00)-Water Temperature (C)]]*OO[[#This Row],[41]]</f>
        <v>1.9732746194656249E-5</v>
      </c>
      <c r="AR300" s="10">
        <f>3/24000000*OO[[#This Row],[100 (01JUL1985 09:00:00)-Water Temperature (C)]]*OO[[#This Row],[42]]</f>
        <v>1.9657946606219999E-5</v>
      </c>
      <c r="AS300" s="10">
        <f>3/24000000*OO[[#This Row],[101 (01JUL1985 12:00:00)-Water Temperature (C)]]*OO[[#This Row],[43]]</f>
        <v>2.0286460188629996E-5</v>
      </c>
      <c r="AT300" s="10">
        <f>3/24000000*OO[[#This Row],[102 (01JUL1985 15:00:00)-Water Temperature (C)]]*OO[[#This Row],[44]]</f>
        <v>2.1262901706829999E-5</v>
      </c>
      <c r="AU300" s="10">
        <f>3/24000000*OO[[#This Row],[103 (01JUL1985 18:00:00)-Water Temperature (C)]]*OO[[#This Row],[45]]</f>
        <v>2.2246692494531251E-5</v>
      </c>
      <c r="AV300" s="10">
        <f>3/24000000*OO[[#This Row],[104 (01JUL1985 21:00:00)-Water Temperature (C)]]*OO[[#This Row],[46]]</f>
        <v>2.2139536125019998E-5</v>
      </c>
      <c r="AW300" s="10">
        <f>3/24000000*OO[[#This Row],[105 (02JUL1985 00:00:00)-Water Temperature (C)]]*OO[[#This Row],[47]]</f>
        <v>2.1247622000049998E-5</v>
      </c>
      <c r="AX300" s="10">
        <f>3/24000000*OO[[#This Row],[106 (02JUL1985 03:00:00)-Water Temperature (C)]]*OO[[#This Row],[48]]</f>
        <v>1.9954742280567496E-5</v>
      </c>
      <c r="AY300" s="10">
        <f>3/24000000*OO[[#This Row],[107 (02JUL1985 06:00:00)-Water Temperature (C)]]*OO[[#This Row],[49]]</f>
        <v>1.8418243171619999E-5</v>
      </c>
      <c r="AZ300" s="10">
        <f>3/24000000*OO[[#This Row],[108 (02JUL1985 09:00:00)-Water Temperature (C)]]*OO[[#This Row],[50]]</f>
        <v>1.6933707534292502E-5</v>
      </c>
      <c r="BA300" s="10">
        <f>3/24000000*OO[[#This Row],[109 (02JUL1985 12:00:00)-Water Temperature (C)]]*OO[[#This Row],[51]]</f>
        <v>1.59083751810375E-5</v>
      </c>
      <c r="BB300" s="10">
        <f>3/24000000*OO[[#This Row],[110 (02JUL1985 15:00:00)-Water Temperature (C)]]*OO[[#This Row],[52]]</f>
        <v>1.472529650235E-5</v>
      </c>
      <c r="BC300" s="10">
        <f>3/24000000*OO[[#This Row],[111 (02JUL1985 18:00:00)-Water Temperature (C)]]*OO[[#This Row],[53]]</f>
        <v>1.3599299534625E-5</v>
      </c>
      <c r="BD300" s="10">
        <f>3/24000000*OO[[#This Row],[112 (02JUL1985 21:00:00)-Water Temperature (C)]]*OO[[#This Row],[54]]</f>
        <v>1.2358393176937499E-5</v>
      </c>
      <c r="BE300" s="10">
        <f>3/24000000*OO[[#This Row],[113 (03JUL1985 00:00:00)-Water Temperature (C)]]*OO[[#This Row],[55]]</f>
        <v>1.125781672153E-5</v>
      </c>
      <c r="BF300" s="10">
        <f>3/24000000*OO[[#This Row],[114 (03JUL1985 03:00:00)-Water Temperature (C)]]*OO[[#This Row],[56]]</f>
        <v>1.0189915237499998E-5</v>
      </c>
      <c r="BG300" s="10">
        <f>3/24000000*OO[[#This Row],[115 (03JUL1985 06:00:00)-Water Temperature (C)]]*OO[[#This Row],[57]]</f>
        <v>9.1438249323199979E-6</v>
      </c>
      <c r="BH300" s="10">
        <f>3/24000000*OO[[#This Row],[116 (03JUL1985 09:00:00)-Water Temperature (C)]]*OO[[#This Row],[58]]</f>
        <v>8.2671323533200005E-6</v>
      </c>
      <c r="BI300" s="10">
        <f>3/24000000*OO[[#This Row],[117 (03JUL1985 12:00:00)-Water Temperature (C)]]*OO[[#This Row],[59]]</f>
        <v>7.6297228948274989E-6</v>
      </c>
      <c r="BJ300" s="10">
        <f>3/24000000*OO[[#This Row],[118 (03JUL1985 15:00:00)-Water Temperature (C)]]*OO[[#This Row],[60]]</f>
        <v>7.0230491286312503E-6</v>
      </c>
      <c r="BK300" s="10">
        <f>3/24000000*OO[[#This Row],[119 (03JUL1985 18:00:00)-Water Temperature (C)]]*OO[[#This Row],[61]]</f>
        <v>6.5169355587074994E-6</v>
      </c>
      <c r="BL300" s="10">
        <f>3/24000000*OO[[#This Row],[120 (03JUL1985 21:00:00)-Water Temperature (C)]]*OO[[#This Row],[62]]</f>
        <v>5.9148062068874995E-6</v>
      </c>
      <c r="BM300" s="10">
        <f>3/24000000*OO[[#This Row],[121 (04JUL1985 00:00:00)-Water Temperature (C)]]*OO[[#This Row],[63]]</f>
        <v>5.3685198533812498E-6</v>
      </c>
      <c r="BN300" s="10">
        <f>3/24000000*OO[[#This Row],[122 (04JUL1985 03:00:00)-Water Temperature (C)]]*OO[[#This Row],[64]]</f>
        <v>4.9140100292000003E-6</v>
      </c>
      <c r="BO300" s="10">
        <f>3/24000000*OO[[#This Row],[123 (04JUL1985 06:00:00)-Water Temperature (C)]]*OO[[#This Row],[65]]</f>
        <v>4.480853182107499E-6</v>
      </c>
      <c r="BP300" s="10">
        <f>3/24000000*OO[[#This Row],[124 (04JUL1985 09:00:00)-Water Temperature (C)]]*OO[[#This Row],[66]]</f>
        <v>4.1968965484799994E-6</v>
      </c>
      <c r="BQ300" s="10">
        <f>3/24000000*OO[[#This Row],[125 (04JUL1985 12:00:00)-Water Temperature (C)]]*OO[[#This Row],[67]]</f>
        <v>3.8820853644149999E-6</v>
      </c>
      <c r="BR300" s="10">
        <f>3/24000000*OO[[#This Row],[126 (04JUL1985 15:00:00)-Water Temperature (C)]]*OO[[#This Row],[68]]</f>
        <v>3.5231411642137496E-6</v>
      </c>
      <c r="BS300" s="10">
        <f>3/24000000*OO[[#This Row],[127 (04JUL1985 18:00:00)-Water Temperature (C)]]*OO[[#This Row],[69]]</f>
        <v>3.2172053346874998E-6</v>
      </c>
      <c r="BT300" s="10">
        <f>3/24000000*OO[[#This Row],[128 (04JUL1985 21:00:00)-Water Temperature (C)]]*OO[[#This Row],[70]]</f>
        <v>2.8541171017199996E-6</v>
      </c>
      <c r="BU300" s="10">
        <f>3/24000000*OO[[#This Row],[129 (05JUL1985 00:00:00)-Water Temperature (C)]]*OO[[#This Row],[71]]</f>
        <v>2.4456680012625002E-6</v>
      </c>
      <c r="BV300" s="10">
        <f>3/24000000*OO[[#This Row],[130 (05JUL1985 03:00:00)-Water Temperature (C)]]*OO[[#This Row],[72]]</f>
        <v>2.0950143549029998E-6</v>
      </c>
      <c r="BW300" s="10">
        <f>3/24000000*OO[[#This Row],[131 (05JUL1985 06:00:00)-Water Temperature (C)]]*OO[[#This Row],[73]]</f>
        <v>1.7840441428972495E-6</v>
      </c>
      <c r="BX300" s="10">
        <f>3/24000000*OO[[#This Row],[132 (05JUL1985 09:00:00)-Water Temperature (C)]]*OO[[#This Row],[74]]</f>
        <v>1.56065759795575E-6</v>
      </c>
      <c r="BY300" s="10">
        <f>3/24000000*OO[[#This Row],[133 (05JUL1985 12:00:00)-Water Temperature (C)]]*OO[[#This Row],[75]]</f>
        <v>1.341036430955E-6</v>
      </c>
      <c r="BZ300" s="10">
        <f>3/24000000*OO[[#This Row],[134 (05JUL1985 15:00:00)-Water Temperature (C)]]*OO[[#This Row],[76]]</f>
        <v>1.1341938195392498E-6</v>
      </c>
      <c r="CA300" s="10">
        <f>3/24000000*OO[[#This Row],[135 (05JUL1985 18:00:00)-Water Temperature (C)]]*OO[[#This Row],[77]]</f>
        <v>9.5432365220874994E-7</v>
      </c>
      <c r="CB300" s="10">
        <f>3/24000000*OO[[#This Row],[136 (05JUL1985 21:00:00)-Water Temperature (C)]]*OO[[#This Row],[78]]</f>
        <v>7.8685619331825003E-7</v>
      </c>
      <c r="CC300" s="10">
        <f>3/24000000*OO[[#This Row],[137 (06JUL1985 00:00:00)-Water Temperature (C)]]*OO[[#This Row],[79]]</f>
        <v>6.5390071720487488E-7</v>
      </c>
      <c r="CD300" s="10">
        <f>3/24000000*OO[[#This Row],[138 (06JUL1985 03:00:00)-Water Temperature (C)]]*OO[[#This Row],[80]]</f>
        <v>5.6419952816499992E-7</v>
      </c>
      <c r="CE300" s="10">
        <f>3/24000000*OO[[#This Row],[139 (06JUL1985 06:00:00)-Water Temperature (C)]]*OO[[#This Row],[81]]</f>
        <v>5.0169663251024996E-7</v>
      </c>
      <c r="CF300" s="10">
        <f>3/24000000*OO[[#This Row],[140 (06JUL1985 09:00:00)-Water Temperature (C)]]*OO[[#This Row],[82]]</f>
        <v>4.7371086106874988E-7</v>
      </c>
      <c r="CG300" s="10">
        <f>3/24000000*OO[[#This Row],[141 (06JUL1985 12:00:00)-Water Temperature (C)]]*OO[[#This Row],[83]]</f>
        <v>4.4953858006624991E-7</v>
      </c>
      <c r="CH300" s="10">
        <f>3/24000000*OO[[#This Row],[142 (06JUL1985 15:00:00)-Water Temperature (C)]]*OO[[#This Row],[84]]</f>
        <v>4.26596242047E-7</v>
      </c>
      <c r="CI300" s="10">
        <f>3/24000000*OO[[#This Row],[143 (06JUL1985 18:00:00)-Water Temperature (C)]]*OO[[#This Row],[85]]</f>
        <v>4.0183539266250001E-7</v>
      </c>
      <c r="CJ300" s="10">
        <f>3/24000000*OO[[#This Row],[144 (06JUL1985 21:00:00)-Water Temperature (C)]]*OO[[#This Row],[86]]</f>
        <v>3.6995208024575002E-7</v>
      </c>
      <c r="CK300" s="10">
        <f>3/24000000*OO[[#This Row],[145 (07JUL1985 00:00:00)-Water Temperature (C)]]*OO[[#This Row],[87]]</f>
        <v>3.3767823048224998E-7</v>
      </c>
      <c r="CL300" s="10">
        <f>3/24000000*OO[[#This Row],[146 (07JUL1985 03:00:00)-Water Temperature (C)]]*OO[[#This Row],[88]]</f>
        <v>3.1408926913612505E-7</v>
      </c>
      <c r="CM300" s="10">
        <f>3/24000000*OO[[#This Row],[147 (07JUL1985 06:00:00)-Water Temperature (C)]]*OO[[#This Row],[89]]</f>
        <v>2.9644816623999996E-7</v>
      </c>
      <c r="CN300" s="10">
        <f>3/24000000*OO[[#This Row],[148 (07JUL1985 09:00:00)-Water Temperature (C)]]*OO[[#This Row],[90]]</f>
        <v>2.9051455242850001E-7</v>
      </c>
      <c r="CO300" s="10">
        <f>3/24000000*OO[[#This Row],[149 (07JUL1985 12:00:00)-Water Temperature (C)]]*OO[[#This Row],[91]]</f>
        <v>2.7597843580712499E-7</v>
      </c>
      <c r="CP300" s="10">
        <f>3/24000000*OO[[#This Row],[150 (07JUL1985 15:00:00)-Water Temperature (C)]]*OO[[#This Row],[92]]</f>
        <v>2.7036897909899995E-7</v>
      </c>
      <c r="CQ300" s="10">
        <f>3/24000000*OO[[#This Row],[151 (07JUL1985 18:00:00)-Water Temperature (C)]]*OO[[#This Row],[93]]</f>
        <v>2.6197625505922496E-7</v>
      </c>
      <c r="CR300" s="10">
        <f>3/24000000*OO[[#This Row],[152 (07JUL1985 21:00:00)-Water Temperature (C)]]*OO[[#This Row],[94]]</f>
        <v>2.480656190502E-7</v>
      </c>
      <c r="CS300" s="10">
        <f>3/24000000*OO[[#This Row],[153 (08JUL1985 00:00:00)-Water Temperature (C)]]*OO[[#This Row],[95]]</f>
        <v>2.3371957555379999E-7</v>
      </c>
      <c r="CT300" s="10">
        <f>3/24000000*OO[[#This Row],[154 (08JUL1985 03:00:00)-Water Temperature (C)]]*OO[[#This Row],[96]]</f>
        <v>2.2273606055662502E-7</v>
      </c>
      <c r="CU300" s="10">
        <f>3/24000000*OO[[#This Row],[155 (08JUL1985 06:00:00)-Water Temperature (C)]]*OO[[#This Row],[97]]</f>
        <v>2.1675686939288749E-7</v>
      </c>
      <c r="CV300" s="10">
        <f>3/24000000*OO[[#This Row],[156 (08JUL1985 09:00:00)-Water Temperature (C)]]*OO[[#This Row],[98]]</f>
        <v>2.2099879421207497E-7</v>
      </c>
      <c r="CW300" s="10">
        <f>3/24000000*OO[[#This Row],[157 (08JUL1985 12:00:00)-Water Temperature (C)]]*OO[[#This Row],[99]]</f>
        <v>2.2446970501499996E-7</v>
      </c>
    </row>
    <row r="301" spans="1:101" x14ac:dyDescent="0.35">
      <c r="A301" t="s">
        <v>307</v>
      </c>
      <c r="B301">
        <v>892.90250000000003</v>
      </c>
      <c r="C301" s="10">
        <f>3/24*OO[[#This Row],[59 (26JUN1985 06:00:00)-Water Temperature (C)]]*OO[[#This Row],[1]]/SUM(OO[1])</f>
        <v>0</v>
      </c>
      <c r="D301" s="10">
        <f>3/24*OO[[#This Row],[60 (26JUN1985 09:00:00)-Water Temperature (C)]]*OO[[#This Row],[2]]/SUM(OO[2])</f>
        <v>0</v>
      </c>
      <c r="E301" s="10">
        <f>3/24*OO[[#This Row],[61 (26JUN1985 12:00:00)-Water Temperature (C)]]*OO[[#This Row],[3]]/SUM(OO[3])</f>
        <v>0</v>
      </c>
      <c r="F301" s="10">
        <f>3/24*OO[[#This Row],[62 (26JUN1985 15:00:00)-Water Temperature (C)]]*OO[[#This Row],[4]]/SUM(OO[4])</f>
        <v>0</v>
      </c>
      <c r="G301" s="10">
        <f>3/24*OO[[#This Row],[63 (26JUN1985 18:00:00)-Water Temperature (C)]]*OO[[#This Row],[5]]/SUM(OO[5])</f>
        <v>0</v>
      </c>
      <c r="H301" s="10">
        <f>3/24*OO[[#This Row],[64 (26JUN1985 21:00:00)-Water Temperature (C)]]*OO[[#This Row],[6]]/SUM(OO[6])</f>
        <v>0</v>
      </c>
      <c r="I301" s="10">
        <f>3/24*OO[[#This Row],[65 (27JUN1985 00:00:00)-Water Temperature (C)]]*OO[[#This Row],[7]]/SUM(OO[7])</f>
        <v>0</v>
      </c>
      <c r="J301" s="10">
        <f>3/24*OO[[#This Row],[66 (27JUN1985 03:00:00)-Water Temperature (C)]]*OO[[#This Row],[8]]/SUM(OO[8])</f>
        <v>0</v>
      </c>
      <c r="K301" s="10">
        <f>3/24*OO[[#This Row],[67 (27JUN1985 06:00:00)-Water Temperature (C)]]*OO[[#This Row],[9]]/SUM(OO[9])</f>
        <v>0</v>
      </c>
      <c r="L301" s="10">
        <f>3/24*OO[[#This Row],[68 (27JUN1985 09:00:00)-Water Temperature (C)]]*OO[[#This Row],[10]]/SUM(OO[10])</f>
        <v>0</v>
      </c>
      <c r="M301" s="10">
        <f>3/24*OO[[#This Row],[69 (27JUN1985 12:00:00)-Water Temperature (C)]]*OO[[#This Row],[11]]/SUM(OO[11])</f>
        <v>0</v>
      </c>
      <c r="N301" s="10">
        <f>3/24*OO[[#This Row],[70 (27JUN1985 15:00:00)-Water Temperature (C)]]*OO[[#This Row],[12]]/SUM(OO[12])</f>
        <v>0</v>
      </c>
      <c r="O301" s="10">
        <f>3/24*OO[[#This Row],[71 (27JUN1985 18:00:00)-Water Temperature (C)]]*OO[[#This Row],[13]]/SUM(OO[13])</f>
        <v>0</v>
      </c>
      <c r="P301" s="10">
        <f>3/24*OO[[#This Row],[72 (27JUN1985 21:00:00)-Water Temperature (C)]]*OO[[#This Row],[14]]/SUM(OO[14])</f>
        <v>0</v>
      </c>
      <c r="Q301" s="10">
        <f>3/24*OO[[#This Row],[73 (28JUN1985 00:00:00)-Water Temperature (C)]]*OO[[#This Row],[15]]/SUM(OO[15])</f>
        <v>7.5867582392598334E-29</v>
      </c>
      <c r="R301" s="10">
        <f>3/24*OO[[#This Row],[74 (28JUN1985 03:00:00)-Water Temperature (C)]]*OO[[#This Row],[16]]/SUM(OO[16])</f>
        <v>5.69006670240707E-22</v>
      </c>
      <c r="S301" s="10">
        <f>3/24*OO[[#This Row],[75 (28JUN1985 06:00:00)-Water Temperature (C)]]*OO[[#This Row],[17]]/SUM(OO[17])</f>
        <v>4.8696164039314416E-14</v>
      </c>
      <c r="T301" s="10">
        <f>3/24*OO[[#This Row],[76 (28JUN1985 09:00:00)-Water Temperature (C)]]*OO[[#This Row],[18]]/SUM(OO[18])</f>
        <v>2.8277095871116124E-10</v>
      </c>
      <c r="U301" s="10">
        <f>3/24*OO[[#This Row],[77 (28JUN1985 12:00:00)-Water Temperature (C)]]*OO[[#This Row],[19]]/SUM(OO[19])</f>
        <v>1.153317757612964E-7</v>
      </c>
      <c r="V301" s="10">
        <f>3/24000000*OO[[#This Row],[78 (28JUN1985 15:00:00)-Water Temperature (C)]]*OO[[#This Row],[20]]</f>
        <v>1.0159277854E-5</v>
      </c>
      <c r="W301" s="10">
        <f>3/24000000*OO[[#This Row],[79 (28JUN1985 18:00:00)-Water Temperature (C)]]*OO[[#This Row],[21]]</f>
        <v>2.8008933704149998E-4</v>
      </c>
      <c r="X301" s="10">
        <f>3/24000000*OO[[#This Row],[80 (28JUN1985 21:00:00)-Water Temperature (C)]]*OO[[#This Row],[22]]</f>
        <v>3.0492953691999996E-3</v>
      </c>
      <c r="Y301" s="10">
        <f>3/24000000*OO[[#This Row],[81 (29JUN1985 00:00:00)-Water Temperature (C)]]*OO[[#This Row],[23]]</f>
        <v>1.5492052637668749E-2</v>
      </c>
      <c r="Z301" s="10">
        <f>3/24000000*OO[[#This Row],[82 (29JUN1985 03:00:00)-Water Temperature (C)]]*OO[[#This Row],[24]]</f>
        <v>4.1430653604749998E-2</v>
      </c>
      <c r="AA301" s="10">
        <f>3/24000000*OO[[#This Row],[83 (29JUN1985 06:00:00)-Water Temperature (C)]]*OO[[#This Row],[25]]</f>
        <v>6.4350722692524995E-2</v>
      </c>
      <c r="AB301" s="10">
        <f>3/24000000*OO[[#This Row],[84 (29JUN1985 09:00:00)-Water Temperature (C)]]*OO[[#This Row],[26]]</f>
        <v>6.4609500349125007E-2</v>
      </c>
      <c r="AC301" s="10">
        <f>3/24000000*OO[[#This Row],[85 (29JUN1985 12:00:00)-Water Temperature (C)]]*OO[[#This Row],[27]]</f>
        <v>4.2334903685200001E-2</v>
      </c>
      <c r="AD301" s="10">
        <f>3/24000000*OO[[#This Row],[86 (29JUN1985 15:00:00)-Water Temperature (C)]]*OO[[#This Row],[28]]</f>
        <v>1.9518068986762501E-2</v>
      </c>
      <c r="AE301" s="10">
        <f>3/24000000*OO[[#This Row],[88 (29JUN1985 21:00:00)-Water Temperature (C)]]*OO[[#This Row],[30]]</f>
        <v>1.6716628758720001E-3</v>
      </c>
      <c r="AF301" s="10">
        <f>3/24000000*OO[[#This Row],[88 (29JUN1985 21:00:00)-Water Temperature (C)]]*OO[[#This Row],[30]]</f>
        <v>1.6716628758720001E-3</v>
      </c>
      <c r="AG301" s="10">
        <f>3/24000000*OO[[#This Row],[89 (30JUN1985 00:00:00)-Water Temperature (C)]]*OO[[#This Row],[31]]</f>
        <v>3.6317831014125E-4</v>
      </c>
      <c r="AH301" s="10">
        <f>3/24000000*OO[[#This Row],[90 (30JUN1985 03:00:00)-Water Temperature (C)]]*OO[[#This Row],[32]]</f>
        <v>9.4458715338337497E-5</v>
      </c>
      <c r="AI301" s="10">
        <f>3/24000000*OO[[#This Row],[91 (30JUN1985 06:00:00)-Water Temperature (C)]]*OO[[#This Row],[33]]</f>
        <v>4.7035466694799986E-5</v>
      </c>
      <c r="AJ301" s="10">
        <f>3/24000000*OO[[#This Row],[92 (30JUN1985 09:00:00)-Water Temperature (C)]]*OO[[#This Row],[34]]</f>
        <v>3.9378625968399993E-5</v>
      </c>
      <c r="AK301" s="10">
        <f>3/24000000*OO[[#This Row],[93 (30JUN1985 12:00:00)-Water Temperature (C)]]*OO[[#This Row],[35]]</f>
        <v>3.7204126579199994E-5</v>
      </c>
      <c r="AL301" s="10">
        <f>3/24000000*OO[[#This Row],[94 (30JUN1985 15:00:00)-Water Temperature (C)]]*OO[[#This Row],[36]]</f>
        <v>3.6111716435437492E-5</v>
      </c>
      <c r="AM301" s="10">
        <f>3/24000000*OO[[#This Row],[95 (30JUN1985 18:00:00)-Water Temperature (C)]]*OO[[#This Row],[37]]</f>
        <v>3.5177463562499996E-5</v>
      </c>
      <c r="AN301" s="10">
        <f>3/24000000*OO[[#This Row],[96 (30JUN1985 21:00:00)-Water Temperature (C)]]*OO[[#This Row],[38]]</f>
        <v>3.2917555431437501E-5</v>
      </c>
      <c r="AO301" s="10">
        <f>3/24000000*OO[[#This Row],[97 (01JUL1985 00:00:00)-Water Temperature (C)]]*OO[[#This Row],[39]]</f>
        <v>2.9830173797124994E-5</v>
      </c>
      <c r="AP301" s="10">
        <f>3/24000000*OO[[#This Row],[98 (01JUL1985 03:00:00)-Water Temperature (C)]]*OO[[#This Row],[40]]</f>
        <v>2.7188284986549995E-5</v>
      </c>
      <c r="AQ301" s="10">
        <f>3/24000000*OO[[#This Row],[99 (01JUL1985 06:00:00)-Water Temperature (C)]]*OO[[#This Row],[41]]</f>
        <v>2.5152804446249999E-5</v>
      </c>
      <c r="AR301" s="10">
        <f>3/24000000*OO[[#This Row],[100 (01JUL1985 09:00:00)-Water Temperature (C)]]*OO[[#This Row],[42]]</f>
        <v>2.4965481710049998E-5</v>
      </c>
      <c r="AS301" s="10">
        <f>3/24000000*OO[[#This Row],[101 (01JUL1985 12:00:00)-Water Temperature (C)]]*OO[[#This Row],[43]]</f>
        <v>2.5671641546399997E-5</v>
      </c>
      <c r="AT301" s="10">
        <f>3/24000000*OO[[#This Row],[102 (01JUL1985 15:00:00)-Water Temperature (C)]]*OO[[#This Row],[44]]</f>
        <v>2.6848525409062501E-5</v>
      </c>
      <c r="AU301" s="10">
        <f>3/24000000*OO[[#This Row],[103 (01JUL1985 18:00:00)-Water Temperature (C)]]*OO[[#This Row],[45]]</f>
        <v>2.8119470407412496E-5</v>
      </c>
      <c r="AV301" s="10">
        <f>3/24000000*OO[[#This Row],[104 (01JUL1985 21:00:00)-Water Temperature (C)]]*OO[[#This Row],[46]]</f>
        <v>2.8060737360149998E-5</v>
      </c>
      <c r="AW301" s="10">
        <f>3/24000000*OO[[#This Row],[105 (02JUL1985 00:00:00)-Water Temperature (C)]]*OO[[#This Row],[47]]</f>
        <v>2.6977728370912503E-5</v>
      </c>
      <c r="AX301" s="10">
        <f>3/24000000*OO[[#This Row],[106 (02JUL1985 03:00:00)-Water Temperature (C)]]*OO[[#This Row],[48]]</f>
        <v>2.5402518650000001E-5</v>
      </c>
      <c r="AY301" s="10">
        <f>3/24000000*OO[[#This Row],[107 (02JUL1985 06:00:00)-Water Temperature (C)]]*OO[[#This Row],[49]]</f>
        <v>2.3486064770954999E-5</v>
      </c>
      <c r="AZ301" s="10">
        <f>3/24000000*OO[[#This Row],[108 (02JUL1985 09:00:00)-Water Temperature (C)]]*OO[[#This Row],[50]]</f>
        <v>2.1607669827869994E-5</v>
      </c>
      <c r="BA301" s="10">
        <f>3/24000000*OO[[#This Row],[109 (02JUL1985 12:00:00)-Water Temperature (C)]]*OO[[#This Row],[51]]</f>
        <v>2.0301225520769998E-5</v>
      </c>
      <c r="BB301" s="10">
        <f>3/24000000*OO[[#This Row],[110 (02JUL1985 15:00:00)-Water Temperature (C)]]*OO[[#This Row],[52]]</f>
        <v>1.8778165840224998E-5</v>
      </c>
      <c r="BC301" s="10">
        <f>3/24000000*OO[[#This Row],[111 (02JUL1985 18:00:00)-Water Temperature (C)]]*OO[[#This Row],[53]]</f>
        <v>1.7334109525375E-5</v>
      </c>
      <c r="BD301" s="10">
        <f>3/24000000*OO[[#This Row],[112 (02JUL1985 21:00:00)-Water Temperature (C)]]*OO[[#This Row],[54]]</f>
        <v>1.57375378601775E-5</v>
      </c>
      <c r="BE301" s="10">
        <f>3/24000000*OO[[#This Row],[113 (03JUL1985 00:00:00)-Water Temperature (C)]]*OO[[#This Row],[55]]</f>
        <v>1.4330936259461252E-5</v>
      </c>
      <c r="BF301" s="10">
        <f>3/24000000*OO[[#This Row],[114 (03JUL1985 03:00:00)-Water Temperature (C)]]*OO[[#This Row],[56]]</f>
        <v>1.29785591323975E-5</v>
      </c>
      <c r="BG301" s="10">
        <f>3/24000000*OO[[#This Row],[115 (03JUL1985 06:00:00)-Water Temperature (C)]]*OO[[#This Row],[57]]</f>
        <v>1.1654201702925E-5</v>
      </c>
      <c r="BH301" s="10">
        <f>3/24000000*OO[[#This Row],[116 (03JUL1985 09:00:00)-Water Temperature (C)]]*OO[[#This Row],[58]]</f>
        <v>1.0547478430475E-5</v>
      </c>
      <c r="BI301" s="10">
        <f>3/24000000*OO[[#This Row],[117 (03JUL1985 12:00:00)-Water Temperature (C)]]*OO[[#This Row],[59]]</f>
        <v>9.7510105927999987E-6</v>
      </c>
      <c r="BJ301" s="10">
        <f>3/24000000*OO[[#This Row],[118 (03JUL1985 15:00:00)-Water Temperature (C)]]*OO[[#This Row],[60]]</f>
        <v>8.9853651309812495E-6</v>
      </c>
      <c r="BK301" s="10">
        <f>3/24000000*OO[[#This Row],[119 (03JUL1985 18:00:00)-Water Temperature (C)]]*OO[[#This Row],[61]]</f>
        <v>8.3340326159700005E-6</v>
      </c>
      <c r="BL301" s="10">
        <f>3/24000000*OO[[#This Row],[120 (03JUL1985 21:00:00)-Water Temperature (C)]]*OO[[#This Row],[62]]</f>
        <v>7.549910799899999E-6</v>
      </c>
      <c r="BM301" s="10">
        <f>3/24000000*OO[[#This Row],[121 (04JUL1985 00:00:00)-Water Temperature (C)]]*OO[[#This Row],[63]]</f>
        <v>6.8374785962624998E-6</v>
      </c>
      <c r="BN301" s="10">
        <f>3/24000000*OO[[#This Row],[122 (04JUL1985 03:00:00)-Water Temperature (C)]]*OO[[#This Row],[64]]</f>
        <v>6.2556531586762497E-6</v>
      </c>
      <c r="BO301" s="10">
        <f>3/24000000*OO[[#This Row],[123 (04JUL1985 06:00:00)-Water Temperature (C)]]*OO[[#This Row],[65]]</f>
        <v>5.7087505717199999E-6</v>
      </c>
      <c r="BP301" s="10">
        <f>3/24000000*OO[[#This Row],[124 (04JUL1985 09:00:00)-Water Temperature (C)]]*OO[[#This Row],[66]]</f>
        <v>5.3563177424024999E-6</v>
      </c>
      <c r="BQ301" s="10">
        <f>3/24000000*OO[[#This Row],[125 (04JUL1985 12:00:00)-Water Temperature (C)]]*OO[[#This Row],[67]]</f>
        <v>4.9659181545187498E-6</v>
      </c>
      <c r="BR301" s="10">
        <f>3/24000000*OO[[#This Row],[126 (04JUL1985 15:00:00)-Water Temperature (C)]]*OO[[#This Row],[68]]</f>
        <v>4.5106207139362498E-6</v>
      </c>
      <c r="BS301" s="10">
        <f>3/24000000*OO[[#This Row],[127 (04JUL1985 18:00:00)-Water Temperature (C)]]*OO[[#This Row],[69]]</f>
        <v>4.1210340603499994E-6</v>
      </c>
      <c r="BT301" s="10">
        <f>3/24000000*OO[[#This Row],[128 (04JUL1985 21:00:00)-Water Temperature (C)]]*OO[[#This Row],[70]]</f>
        <v>3.65742736656E-6</v>
      </c>
      <c r="BU301" s="10">
        <f>3/24000000*OO[[#This Row],[129 (05JUL1985 00:00:00)-Water Temperature (C)]]*OO[[#This Row],[71]]</f>
        <v>3.1314535856324999E-6</v>
      </c>
      <c r="BV301" s="10">
        <f>3/24000000*OO[[#This Row],[130 (05JUL1985 03:00:00)-Water Temperature (C)]]*OO[[#This Row],[72]]</f>
        <v>2.6832234562425004E-6</v>
      </c>
      <c r="BW301" s="10">
        <f>3/24000000*OO[[#This Row],[131 (05JUL1985 06:00:00)-Water Temperature (C)]]*OO[[#This Row],[73]]</f>
        <v>2.2916961476631248E-6</v>
      </c>
      <c r="BX301" s="10">
        <f>3/24000000*OO[[#This Row],[132 (05JUL1985 09:00:00)-Water Temperature (C)]]*OO[[#This Row],[74]]</f>
        <v>2.013981449104E-6</v>
      </c>
      <c r="BY301" s="10">
        <f>3/24000000*OO[[#This Row],[133 (05JUL1985 12:00:00)-Water Temperature (C)]]*OO[[#This Row],[75]]</f>
        <v>1.7383094049284999E-6</v>
      </c>
      <c r="BZ301" s="10">
        <f>3/24000000*OO[[#This Row],[134 (05JUL1985 15:00:00)-Water Temperature (C)]]*OO[[#This Row],[76]]</f>
        <v>1.4724352906257498E-6</v>
      </c>
      <c r="CA301" s="10">
        <f>3/24000000*OO[[#This Row],[135 (05JUL1985 18:00:00)-Water Temperature (C)]]*OO[[#This Row],[77]]</f>
        <v>1.2370304726894998E-6</v>
      </c>
      <c r="CB301" s="10">
        <f>3/24000000*OO[[#This Row],[136 (05JUL1985 21:00:00)-Water Temperature (C)]]*OO[[#This Row],[78]]</f>
        <v>1.015460401956E-6</v>
      </c>
      <c r="CC301" s="10">
        <f>3/24000000*OO[[#This Row],[137 (06JUL1985 00:00:00)-Water Temperature (C)]]*OO[[#This Row],[79]]</f>
        <v>8.3859378767999987E-7</v>
      </c>
      <c r="CD301" s="10">
        <f>3/24000000*OO[[#This Row],[138 (06JUL1985 03:00:00)-Water Temperature (C)]]*OO[[#This Row],[80]]</f>
        <v>7.2028214259075014E-7</v>
      </c>
      <c r="CE301" s="10">
        <f>3/24000000*OO[[#This Row],[139 (06JUL1985 06:00:00)-Water Temperature (C)]]*OO[[#This Row],[81]]</f>
        <v>6.3919692619999996E-7</v>
      </c>
      <c r="CF301" s="10">
        <f>3/24000000*OO[[#This Row],[140 (06JUL1985 09:00:00)-Water Temperature (C)]]*OO[[#This Row],[82]]</f>
        <v>6.0373558630237505E-7</v>
      </c>
      <c r="CG301" s="10">
        <f>3/24000000*OO[[#This Row],[141 (06JUL1985 12:00:00)-Water Temperature (C)]]*OO[[#This Row],[83]]</f>
        <v>5.7361560843600002E-7</v>
      </c>
      <c r="CH301" s="10">
        <f>3/24000000*OO[[#This Row],[142 (06JUL1985 15:00:00)-Water Temperature (C)]]*OO[[#This Row],[84]]</f>
        <v>5.4419589237562485E-7</v>
      </c>
      <c r="CI301" s="10">
        <f>3/24000000*OO[[#This Row],[143 (06JUL1985 18:00:00)-Water Temperature (C)]]*OO[[#This Row],[85]]</f>
        <v>5.1187617410212496E-7</v>
      </c>
      <c r="CJ301" s="10">
        <f>3/24000000*OO[[#This Row],[144 (06JUL1985 21:00:00)-Water Temperature (C)]]*OO[[#This Row],[86]]</f>
        <v>4.7007511574199996E-7</v>
      </c>
      <c r="CK301" s="10">
        <f>3/24000000*OO[[#This Row],[145 (07JUL1985 00:00:00)-Water Temperature (C)]]*OO[[#This Row],[87]]</f>
        <v>4.2760710927637499E-7</v>
      </c>
      <c r="CL301" s="10">
        <f>3/24000000*OO[[#This Row],[146 (07JUL1985 03:00:00)-Water Temperature (C)]]*OO[[#This Row],[88]]</f>
        <v>3.9691564702274995E-7</v>
      </c>
      <c r="CM301" s="10">
        <f>3/24000000*OO[[#This Row],[147 (07JUL1985 06:00:00)-Water Temperature (C)]]*OO[[#This Row],[89]]</f>
        <v>3.7456883142849998E-7</v>
      </c>
      <c r="CN301" s="10">
        <f>3/24000000*OO[[#This Row],[148 (07JUL1985 09:00:00)-Water Temperature (C)]]*OO[[#This Row],[90]]</f>
        <v>3.6753973069949997E-7</v>
      </c>
      <c r="CO301" s="10">
        <f>3/24000000*OO[[#This Row],[149 (07JUL1985 12:00:00)-Water Temperature (C)]]*OO[[#This Row],[91]]</f>
        <v>3.4950212891999995E-7</v>
      </c>
      <c r="CP301" s="10">
        <f>3/24000000*OO[[#This Row],[150 (07JUL1985 15:00:00)-Water Temperature (C)]]*OO[[#This Row],[92]]</f>
        <v>3.4252432249200002E-7</v>
      </c>
      <c r="CQ301" s="10">
        <f>3/24000000*OO[[#This Row],[151 (07JUL1985 18:00:00)-Water Temperature (C)]]*OO[[#This Row],[93]]</f>
        <v>3.3211583936100002E-7</v>
      </c>
      <c r="CR301" s="10">
        <f>3/24000000*OO[[#This Row],[152 (07JUL1985 21:00:00)-Water Temperature (C)]]*OO[[#This Row],[94]]</f>
        <v>3.1399290625874996E-7</v>
      </c>
      <c r="CS301" s="10">
        <f>3/24000000*OO[[#This Row],[153 (08JUL1985 00:00:00)-Water Temperature (C)]]*OO[[#This Row],[95]]</f>
        <v>2.9495613219674996E-7</v>
      </c>
      <c r="CT301" s="10">
        <f>3/24000000*OO[[#This Row],[154 (08JUL1985 03:00:00)-Water Temperature (C)]]*OO[[#This Row],[96]]</f>
        <v>2.8056986867049998E-7</v>
      </c>
      <c r="CU301" s="10">
        <f>3/24000000*OO[[#This Row],[155 (08JUL1985 06:00:00)-Water Temperature (C)]]*OO[[#This Row],[97]]</f>
        <v>2.729540994975E-7</v>
      </c>
      <c r="CV301" s="10">
        <f>3/24000000*OO[[#This Row],[156 (08JUL1985 09:00:00)-Water Temperature (C)]]*OO[[#This Row],[98]]</f>
        <v>2.78828929665E-7</v>
      </c>
      <c r="CW301" s="10">
        <f>3/24000000*OO[[#This Row],[157 (08JUL1985 12:00:00)-Water Temperature (C)]]*OO[[#This Row],[99]]</f>
        <v>2.8388538517214999E-7</v>
      </c>
    </row>
    <row r="302" spans="1:101" x14ac:dyDescent="0.35">
      <c r="A302" t="s">
        <v>308</v>
      </c>
      <c r="B302">
        <v>882.74350000000004</v>
      </c>
      <c r="C302" s="10">
        <f>3/24*OO[[#This Row],[59 (26JUN1985 06:00:00)-Water Temperature (C)]]*OO[[#This Row],[1]]/SUM(OO[1])</f>
        <v>0</v>
      </c>
      <c r="D302" s="10">
        <f>3/24*OO[[#This Row],[60 (26JUN1985 09:00:00)-Water Temperature (C)]]*OO[[#This Row],[2]]/SUM(OO[2])</f>
        <v>0</v>
      </c>
      <c r="E302" s="10">
        <f>3/24*OO[[#This Row],[61 (26JUN1985 12:00:00)-Water Temperature (C)]]*OO[[#This Row],[3]]/SUM(OO[3])</f>
        <v>0</v>
      </c>
      <c r="F302" s="10">
        <f>3/24*OO[[#This Row],[62 (26JUN1985 15:00:00)-Water Temperature (C)]]*OO[[#This Row],[4]]/SUM(OO[4])</f>
        <v>0</v>
      </c>
      <c r="G302" s="10">
        <f>3/24*OO[[#This Row],[63 (26JUN1985 18:00:00)-Water Temperature (C)]]*OO[[#This Row],[5]]/SUM(OO[5])</f>
        <v>0</v>
      </c>
      <c r="H302" s="10">
        <f>3/24*OO[[#This Row],[64 (26JUN1985 21:00:00)-Water Temperature (C)]]*OO[[#This Row],[6]]/SUM(OO[6])</f>
        <v>0</v>
      </c>
      <c r="I302" s="10">
        <f>3/24*OO[[#This Row],[65 (27JUN1985 00:00:00)-Water Temperature (C)]]*OO[[#This Row],[7]]/SUM(OO[7])</f>
        <v>0</v>
      </c>
      <c r="J302" s="10">
        <f>3/24*OO[[#This Row],[66 (27JUN1985 03:00:00)-Water Temperature (C)]]*OO[[#This Row],[8]]/SUM(OO[8])</f>
        <v>0</v>
      </c>
      <c r="K302" s="10">
        <f>3/24*OO[[#This Row],[67 (27JUN1985 06:00:00)-Water Temperature (C)]]*OO[[#This Row],[9]]/SUM(OO[9])</f>
        <v>0</v>
      </c>
      <c r="L302" s="10">
        <f>3/24*OO[[#This Row],[68 (27JUN1985 09:00:00)-Water Temperature (C)]]*OO[[#This Row],[10]]/SUM(OO[10])</f>
        <v>0</v>
      </c>
      <c r="M302" s="10">
        <f>3/24*OO[[#This Row],[69 (27JUN1985 12:00:00)-Water Temperature (C)]]*OO[[#This Row],[11]]/SUM(OO[11])</f>
        <v>0</v>
      </c>
      <c r="N302" s="10">
        <f>3/24*OO[[#This Row],[70 (27JUN1985 15:00:00)-Water Temperature (C)]]*OO[[#This Row],[12]]/SUM(OO[12])</f>
        <v>0</v>
      </c>
      <c r="O302" s="10">
        <f>3/24*OO[[#This Row],[71 (27JUN1985 18:00:00)-Water Temperature (C)]]*OO[[#This Row],[13]]/SUM(OO[13])</f>
        <v>0</v>
      </c>
      <c r="P302" s="10">
        <f>3/24*OO[[#This Row],[72 (27JUN1985 21:00:00)-Water Temperature (C)]]*OO[[#This Row],[14]]/SUM(OO[14])</f>
        <v>0</v>
      </c>
      <c r="Q302" s="10">
        <f>3/24*OO[[#This Row],[73 (28JUN1985 00:00:00)-Water Temperature (C)]]*OO[[#This Row],[15]]/SUM(OO[15])</f>
        <v>1.1912762555659802E-29</v>
      </c>
      <c r="R302" s="10">
        <f>3/24*OO[[#This Row],[74 (28JUN1985 03:00:00)-Water Temperature (C)]]*OO[[#This Row],[16]]/SUM(OO[16])</f>
        <v>4.0645970449106373E-22</v>
      </c>
      <c r="S302" s="10">
        <f>3/24*OO[[#This Row],[75 (28JUN1985 06:00:00)-Water Temperature (C)]]*OO[[#This Row],[17]]/SUM(OO[17])</f>
        <v>1.9153199838200388E-14</v>
      </c>
      <c r="T302" s="10">
        <f>3/24*OO[[#This Row],[76 (28JUN1985 09:00:00)-Water Temperature (C)]]*OO[[#This Row],[18]]/SUM(OO[18])</f>
        <v>1.558045909164405E-10</v>
      </c>
      <c r="U302" s="10">
        <f>3/24*OO[[#This Row],[77 (28JUN1985 12:00:00)-Water Temperature (C)]]*OO[[#This Row],[19]]/SUM(OO[19])</f>
        <v>7.4419375504144716E-8</v>
      </c>
      <c r="V302" s="10">
        <f>3/24000000*OO[[#This Row],[78 (28JUN1985 15:00:00)-Water Temperature (C)]]*OO[[#This Row],[20]]</f>
        <v>7.3482567605062499E-6</v>
      </c>
      <c r="W302" s="10">
        <f>3/24000000*OO[[#This Row],[79 (28JUN1985 18:00:00)-Water Temperature (C)]]*OO[[#This Row],[21]]</f>
        <v>2.228177343843625E-4</v>
      </c>
      <c r="X302" s="10">
        <f>3/24000000*OO[[#This Row],[80 (28JUN1985 21:00:00)-Water Temperature (C)]]*OO[[#This Row],[22]]</f>
        <v>2.6308553738399998E-3</v>
      </c>
      <c r="Y302" s="10">
        <f>3/24000000*OO[[#This Row],[81 (29JUN1985 00:00:00)-Water Temperature (C)]]*OO[[#This Row],[23]]</f>
        <v>1.43608178241E-2</v>
      </c>
      <c r="Z302" s="10">
        <f>3/24000000*OO[[#This Row],[82 (29JUN1985 03:00:00)-Water Temperature (C)]]*OO[[#This Row],[24]]</f>
        <v>4.0953483947437495E-2</v>
      </c>
      <c r="AA302" s="10">
        <f>3/24000000*OO[[#This Row],[83 (29JUN1985 06:00:00)-Water Temperature (C)]]*OO[[#This Row],[25]]</f>
        <v>6.7376054056024995E-2</v>
      </c>
      <c r="AB302" s="10">
        <f>3/24000000*OO[[#This Row],[84 (29JUN1985 09:00:00)-Water Temperature (C)]]*OO[[#This Row],[26]]</f>
        <v>7.1253138231975002E-2</v>
      </c>
      <c r="AC302" s="10">
        <f>3/24000000*OO[[#This Row],[85 (29JUN1985 12:00:00)-Water Temperature (C)]]*OO[[#This Row],[27]]</f>
        <v>4.9066767643837508E-2</v>
      </c>
      <c r="AD302" s="10">
        <f>3/24000000*OO[[#This Row],[86 (29JUN1985 15:00:00)-Water Temperature (C)]]*OO[[#This Row],[28]]</f>
        <v>2.3622959476709997E-2</v>
      </c>
      <c r="AE302" s="10">
        <f>3/24000000*OO[[#This Row],[88 (29JUN1985 21:00:00)-Water Temperature (C)]]*OO[[#This Row],[30]]</f>
        <v>2.1793528504023751E-3</v>
      </c>
      <c r="AF302" s="10">
        <f>3/24000000*OO[[#This Row],[88 (29JUN1985 21:00:00)-Water Temperature (C)]]*OO[[#This Row],[30]]</f>
        <v>2.1793528504023751E-3</v>
      </c>
      <c r="AG302" s="10">
        <f>3/24000000*OO[[#This Row],[89 (30JUN1985 00:00:00)-Water Temperature (C)]]*OO[[#This Row],[31]]</f>
        <v>4.78671213174E-4</v>
      </c>
      <c r="AH302" s="10">
        <f>3/24000000*OO[[#This Row],[90 (30JUN1985 03:00:00)-Water Temperature (C)]]*OO[[#This Row],[32]]</f>
        <v>1.18297392968625E-4</v>
      </c>
      <c r="AI302" s="10">
        <f>3/24000000*OO[[#This Row],[91 (30JUN1985 06:00:00)-Water Temperature (C)]]*OO[[#This Row],[33]]</f>
        <v>5.37535636112E-5</v>
      </c>
      <c r="AJ302" s="10">
        <f>3/24000000*OO[[#This Row],[92 (30JUN1985 09:00:00)-Water Temperature (C)]]*OO[[#This Row],[34]]</f>
        <v>4.3351140055537499E-5</v>
      </c>
      <c r="AK302" s="10">
        <f>3/24000000*OO[[#This Row],[93 (30JUN1985 12:00:00)-Water Temperature (C)]]*OO[[#This Row],[35]]</f>
        <v>4.0708959093975006E-5</v>
      </c>
      <c r="AL302" s="10">
        <f>3/24000000*OO[[#This Row],[94 (30JUN1985 15:00:00)-Water Temperature (C)]]*OO[[#This Row],[36]]</f>
        <v>3.9444373131350006E-5</v>
      </c>
      <c r="AM302" s="10">
        <f>3/24000000*OO[[#This Row],[95 (30JUN1985 18:00:00)-Water Temperature (C)]]*OO[[#This Row],[37]]</f>
        <v>3.8490224852000001E-5</v>
      </c>
      <c r="AN302" s="10">
        <f>3/24000000*OO[[#This Row],[96 (30JUN1985 21:00:00)-Water Temperature (C)]]*OO[[#This Row],[38]]</f>
        <v>3.6116876810387497E-5</v>
      </c>
      <c r="AO302" s="10">
        <f>3/24000000*OO[[#This Row],[97 (01JUL1985 00:00:00)-Water Temperature (C)]]*OO[[#This Row],[39]]</f>
        <v>3.2738867218199999E-5</v>
      </c>
      <c r="AP302" s="10">
        <f>3/24000000*OO[[#This Row],[98 (01JUL1985 03:00:00)-Water Temperature (C)]]*OO[[#This Row],[40]]</f>
        <v>2.9853075665049998E-5</v>
      </c>
      <c r="AQ302" s="10">
        <f>3/24000000*OO[[#This Row],[99 (01JUL1985 06:00:00)-Water Temperature (C)]]*OO[[#This Row],[41]]</f>
        <v>2.7579644648749998E-5</v>
      </c>
      <c r="AR302" s="10">
        <f>3/24000000*OO[[#This Row],[100 (01JUL1985 09:00:00)-Water Temperature (C)]]*OO[[#This Row],[42]]</f>
        <v>2.7292202357949996E-5</v>
      </c>
      <c r="AS302" s="10">
        <f>3/24000000*OO[[#This Row],[101 (01JUL1985 12:00:00)-Water Temperature (C)]]*OO[[#This Row],[43]]</f>
        <v>2.79946871586E-5</v>
      </c>
      <c r="AT302" s="10">
        <f>3/24000000*OO[[#This Row],[102 (01JUL1985 15:00:00)-Water Temperature (C)]]*OO[[#This Row],[44]]</f>
        <v>2.9236908116237498E-5</v>
      </c>
      <c r="AU302" s="10">
        <f>3/24000000*OO[[#This Row],[103 (01JUL1985 18:00:00)-Water Temperature (C)]]*OO[[#This Row],[45]]</f>
        <v>3.0674228401462502E-5</v>
      </c>
      <c r="AV302" s="10">
        <f>3/24000000*OO[[#This Row],[104 (01JUL1985 21:00:00)-Water Temperature (C)]]*OO[[#This Row],[46]]</f>
        <v>3.0737977370099994E-5</v>
      </c>
      <c r="AW302" s="10">
        <f>3/24000000*OO[[#This Row],[105 (02JUL1985 00:00:00)-Water Temperature (C)]]*OO[[#This Row],[47]]</f>
        <v>2.9643153412275E-5</v>
      </c>
      <c r="AX302" s="10">
        <f>3/24000000*OO[[#This Row],[106 (02JUL1985 03:00:00)-Water Temperature (C)]]*OO[[#This Row],[48]]</f>
        <v>2.801801524275E-5</v>
      </c>
      <c r="AY302" s="10">
        <f>3/24000000*OO[[#This Row],[107 (02JUL1985 06:00:00)-Water Temperature (C)]]*OO[[#This Row],[49]]</f>
        <v>2.5986585005062494E-5</v>
      </c>
      <c r="AZ302" s="10">
        <f>3/24000000*OO[[#This Row],[108 (02JUL1985 09:00:00)-Water Temperature (C)]]*OO[[#This Row],[50]]</f>
        <v>2.3953479292025003E-5</v>
      </c>
      <c r="BA302" s="10">
        <f>3/24000000*OO[[#This Row],[109 (02JUL1985 12:00:00)-Water Temperature (C)]]*OO[[#This Row],[51]]</f>
        <v>2.2531833256297499E-5</v>
      </c>
      <c r="BB302" s="10">
        <f>3/24000000*OO[[#This Row],[110 (02JUL1985 15:00:00)-Water Temperature (C)]]*OO[[#This Row],[52]]</f>
        <v>2.0856116165625E-5</v>
      </c>
      <c r="BC302" s="10">
        <f>3/24000000*OO[[#This Row],[111 (02JUL1985 18:00:00)-Water Temperature (C)]]*OO[[#This Row],[53]]</f>
        <v>1.9254366942964999E-5</v>
      </c>
      <c r="BD302" s="10">
        <f>3/24000000*OO[[#This Row],[112 (02JUL1985 21:00:00)-Water Temperature (C)]]*OO[[#This Row],[54]]</f>
        <v>1.7476457958968751E-5</v>
      </c>
      <c r="BE302" s="10">
        <f>3/24000000*OO[[#This Row],[113 (03JUL1985 00:00:00)-Water Temperature (C)]]*OO[[#This Row],[55]]</f>
        <v>1.592236836009E-5</v>
      </c>
      <c r="BF302" s="10">
        <f>3/24000000*OO[[#This Row],[114 (03JUL1985 03:00:00)-Water Temperature (C)]]*OO[[#This Row],[56]]</f>
        <v>1.4440253196615001E-5</v>
      </c>
      <c r="BG302" s="10">
        <f>3/24000000*OO[[#This Row],[115 (03JUL1985 06:00:00)-Water Temperature (C)]]*OO[[#This Row],[57]]</f>
        <v>1.298701127343375E-5</v>
      </c>
      <c r="BH302" s="10">
        <f>3/24000000*OO[[#This Row],[116 (03JUL1985 09:00:00)-Water Temperature (C)]]*OO[[#This Row],[58]]</f>
        <v>1.1771175421500002E-5</v>
      </c>
      <c r="BI302" s="10">
        <f>3/24000000*OO[[#This Row],[117 (03JUL1985 12:00:00)-Water Temperature (C)]]*OO[[#This Row],[59]]</f>
        <v>1.0904731026962499E-5</v>
      </c>
      <c r="BJ302" s="10">
        <f>3/24000000*OO[[#This Row],[118 (03JUL1985 15:00:00)-Water Temperature (C)]]*OO[[#This Row],[60]]</f>
        <v>1.0066326042649999E-5</v>
      </c>
      <c r="BK302" s="10">
        <f>3/24000000*OO[[#This Row],[119 (03JUL1985 18:00:00)-Water Temperature (C)]]*OO[[#This Row],[61]]</f>
        <v>9.3405778093474998E-6</v>
      </c>
      <c r="BL302" s="10">
        <f>3/24000000*OO[[#This Row],[120 (03JUL1985 21:00:00)-Water Temperature (C)]]*OO[[#This Row],[62]]</f>
        <v>8.44483121803125E-6</v>
      </c>
      <c r="BM302" s="10">
        <f>3/24000000*OO[[#This Row],[121 (04JUL1985 00:00:00)-Water Temperature (C)]]*OO[[#This Row],[63]]</f>
        <v>7.6316287902062504E-6</v>
      </c>
      <c r="BN302" s="10">
        <f>3/24000000*OO[[#This Row],[122 (04JUL1985 03:00:00)-Water Temperature (C)]]*OO[[#This Row],[64]]</f>
        <v>6.9782440090237494E-6</v>
      </c>
      <c r="BO302" s="10">
        <f>3/24000000*OO[[#This Row],[123 (04JUL1985 06:00:00)-Water Temperature (C)]]*OO[[#This Row],[65]]</f>
        <v>6.3729109908124993E-6</v>
      </c>
      <c r="BP302" s="10">
        <f>3/24000000*OO[[#This Row],[124 (04JUL1985 09:00:00)-Water Temperature (C)]]*OO[[#This Row],[66]]</f>
        <v>5.9877759549299993E-6</v>
      </c>
      <c r="BQ302" s="10">
        <f>3/24000000*OO[[#This Row],[125 (04JUL1985 12:00:00)-Water Temperature (C)]]*OO[[#This Row],[67]]</f>
        <v>5.563943170229999E-6</v>
      </c>
      <c r="BR302" s="10">
        <f>3/24000000*OO[[#This Row],[126 (04JUL1985 15:00:00)-Water Temperature (C)]]*OO[[#This Row],[68]]</f>
        <v>5.0590452552749991E-6</v>
      </c>
      <c r="BS302" s="10">
        <f>3/24000000*OO[[#This Row],[127 (04JUL1985 18:00:00)-Water Temperature (C)]]*OO[[#This Row],[69]]</f>
        <v>4.6245951153850001E-6</v>
      </c>
      <c r="BT302" s="10">
        <f>3/24000000*OO[[#This Row],[128 (04JUL1985 21:00:00)-Water Temperature (C)]]*OO[[#This Row],[70]]</f>
        <v>4.10766357891E-6</v>
      </c>
      <c r="BU302" s="10">
        <f>3/24000000*OO[[#This Row],[129 (05JUL1985 00:00:00)-Water Temperature (C)]]*OO[[#This Row],[71]]</f>
        <v>3.5150650551199992E-6</v>
      </c>
      <c r="BV302" s="10">
        <f>3/24000000*OO[[#This Row],[130 (05JUL1985 03:00:00)-Water Temperature (C)]]*OO[[#This Row],[72]]</f>
        <v>3.0118272398212496E-6</v>
      </c>
      <c r="BW302" s="10">
        <f>3/24000000*OO[[#This Row],[131 (05JUL1985 06:00:00)-Water Temperature (C)]]*OO[[#This Row],[73]]</f>
        <v>2.5785398430675007E-6</v>
      </c>
      <c r="BX302" s="10">
        <f>3/24000000*OO[[#This Row],[132 (05JUL1985 09:00:00)-Water Temperature (C)]]*OO[[#This Row],[74]]</f>
        <v>2.2752492375389997E-6</v>
      </c>
      <c r="BY302" s="10">
        <f>3/24000000*OO[[#This Row],[133 (05JUL1985 12:00:00)-Water Temperature (C)]]*OO[[#This Row],[75]]</f>
        <v>1.9721901047358747E-6</v>
      </c>
      <c r="BZ302" s="10">
        <f>3/24000000*OO[[#This Row],[134 (05JUL1985 15:00:00)-Water Temperature (C)]]*OO[[#This Row],[76]]</f>
        <v>1.6735776865559995E-6</v>
      </c>
      <c r="CA302" s="10">
        <f>3/24000000*OO[[#This Row],[135 (05JUL1985 18:00:00)-Water Temperature (C)]]*OO[[#This Row],[77]]</f>
        <v>1.4045336087557501E-6</v>
      </c>
      <c r="CB302" s="10">
        <f>3/24000000*OO[[#This Row],[136 (05JUL1985 21:00:00)-Water Temperature (C)]]*OO[[#This Row],[78]]</f>
        <v>1.1488824088649998E-6</v>
      </c>
      <c r="CC302" s="10">
        <f>3/24000000*OO[[#This Row],[137 (06JUL1985 00:00:00)-Water Temperature (C)]]*OO[[#This Row],[79]]</f>
        <v>9.4342054435574995E-7</v>
      </c>
      <c r="CD302" s="10">
        <f>3/24000000*OO[[#This Row],[138 (06JUL1985 03:00:00)-Water Temperature (C)]]*OO[[#This Row],[80]]</f>
        <v>8.0673580880550009E-7</v>
      </c>
      <c r="CE302" s="10">
        <f>3/24000000*OO[[#This Row],[139 (06JUL1985 06:00:00)-Water Temperature (C)]]*OO[[#This Row],[81]]</f>
        <v>7.1427403258649992E-7</v>
      </c>
      <c r="CF302" s="10">
        <f>3/24000000*OO[[#This Row],[140 (06JUL1985 09:00:00)-Water Temperature (C)]]*OO[[#This Row],[82]]</f>
        <v>6.7456171047300002E-7</v>
      </c>
      <c r="CG302" s="10">
        <f>3/24000000*OO[[#This Row],[141 (06JUL1985 12:00:00)-Water Temperature (C)]]*OO[[#This Row],[83]]</f>
        <v>6.4160906142037501E-7</v>
      </c>
      <c r="CH302" s="10">
        <f>3/24000000*OO[[#This Row],[142 (06JUL1985 15:00:00)-Water Temperature (C)]]*OO[[#This Row],[84]]</f>
        <v>6.0870221611049998E-7</v>
      </c>
      <c r="CI302" s="10">
        <f>3/24000000*OO[[#This Row],[143 (06JUL1985 18:00:00)-Water Temperature (C)]]*OO[[#This Row],[85]]</f>
        <v>5.7189636964199988E-7</v>
      </c>
      <c r="CJ302" s="10">
        <f>3/24000000*OO[[#This Row],[144 (06JUL1985 21:00:00)-Water Temperature (C)]]*OO[[#This Row],[86]]</f>
        <v>5.2414561902674992E-7</v>
      </c>
      <c r="CK302" s="10">
        <f>3/24000000*OO[[#This Row],[145 (07JUL1985 00:00:00)-Water Temperature (C)]]*OO[[#This Row],[87]]</f>
        <v>4.7526520714049997E-7</v>
      </c>
      <c r="CL302" s="10">
        <f>3/24000000*OO[[#This Row],[146 (07JUL1985 03:00:00)-Water Temperature (C)]]*OO[[#This Row],[88]]</f>
        <v>4.4022766197599996E-7</v>
      </c>
      <c r="CM302" s="10">
        <f>3/24000000*OO[[#This Row],[147 (07JUL1985 06:00:00)-Water Temperature (C)]]*OO[[#This Row],[89]]</f>
        <v>4.152587485585E-7</v>
      </c>
      <c r="CN302" s="10">
        <f>3/24000000*OO[[#This Row],[148 (07JUL1985 09:00:00)-Water Temperature (C)]]*OO[[#This Row],[90]]</f>
        <v>4.0788191070224994E-7</v>
      </c>
      <c r="CO302" s="10">
        <f>3/24000000*OO[[#This Row],[149 (07JUL1985 12:00:00)-Water Temperature (C)]]*OO[[#This Row],[91]]</f>
        <v>3.8829974182649998E-7</v>
      </c>
      <c r="CP302" s="10">
        <f>3/24000000*OO[[#This Row],[150 (07JUL1985 15:00:00)-Water Temperature (C)]]*OO[[#This Row],[92]]</f>
        <v>3.8060834030412499E-7</v>
      </c>
      <c r="CQ302" s="10">
        <f>3/24000000*OO[[#This Row],[151 (07JUL1985 18:00:00)-Water Temperature (C)]]*OO[[#This Row],[93]]</f>
        <v>3.6931321556150003E-7</v>
      </c>
      <c r="CR302" s="10">
        <f>3/24000000*OO[[#This Row],[152 (07JUL1985 21:00:00)-Water Temperature (C)]]*OO[[#This Row],[94]]</f>
        <v>3.4880582884624999E-7</v>
      </c>
      <c r="CS302" s="10">
        <f>3/24000000*OO[[#This Row],[153 (08JUL1985 00:00:00)-Water Temperature (C)]]*OO[[#This Row],[95]]</f>
        <v>3.26797820421875E-7</v>
      </c>
      <c r="CT302" s="10">
        <f>3/24000000*OO[[#This Row],[154 (08JUL1985 03:00:00)-Water Temperature (C)]]*OO[[#This Row],[96]]</f>
        <v>3.1023813920400003E-7</v>
      </c>
      <c r="CU302" s="10">
        <f>3/24000000*OO[[#This Row],[155 (08JUL1985 06:00:00)-Water Temperature (C)]]*OO[[#This Row],[97]]</f>
        <v>3.0162785663124997E-7</v>
      </c>
      <c r="CV302" s="10">
        <f>3/24000000*OO[[#This Row],[156 (08JUL1985 09:00:00)-Water Temperature (C)]]*OO[[#This Row],[98]]</f>
        <v>3.0848882040212496E-7</v>
      </c>
      <c r="CW302" s="10">
        <f>3/24000000*OO[[#This Row],[157 (08JUL1985 12:00:00)-Water Temperature (C)]]*OO[[#This Row],[99]]</f>
        <v>3.1483465438425E-7</v>
      </c>
    </row>
    <row r="303" spans="1:101" x14ac:dyDescent="0.35">
      <c r="A303" t="s">
        <v>309</v>
      </c>
      <c r="B303">
        <v>837.66049999999996</v>
      </c>
      <c r="C303" s="10">
        <f>3/24*OO[[#This Row],[59 (26JUN1985 06:00:00)-Water Temperature (C)]]*OO[[#This Row],[1]]/SUM(OO[1])</f>
        <v>0</v>
      </c>
      <c r="D303" s="10">
        <f>3/24*OO[[#This Row],[60 (26JUN1985 09:00:00)-Water Temperature (C)]]*OO[[#This Row],[2]]/SUM(OO[2])</f>
        <v>0</v>
      </c>
      <c r="E303" s="10">
        <f>3/24*OO[[#This Row],[61 (26JUN1985 12:00:00)-Water Temperature (C)]]*OO[[#This Row],[3]]/SUM(OO[3])</f>
        <v>0</v>
      </c>
      <c r="F303" s="10">
        <f>3/24*OO[[#This Row],[62 (26JUN1985 15:00:00)-Water Temperature (C)]]*OO[[#This Row],[4]]/SUM(OO[4])</f>
        <v>0</v>
      </c>
      <c r="G303" s="10">
        <f>3/24*OO[[#This Row],[63 (26JUN1985 18:00:00)-Water Temperature (C)]]*OO[[#This Row],[5]]/SUM(OO[5])</f>
        <v>0</v>
      </c>
      <c r="H303" s="10">
        <f>3/24*OO[[#This Row],[64 (26JUN1985 21:00:00)-Water Temperature (C)]]*OO[[#This Row],[6]]/SUM(OO[6])</f>
        <v>0</v>
      </c>
      <c r="I303" s="10">
        <f>3/24*OO[[#This Row],[65 (27JUN1985 00:00:00)-Water Temperature (C)]]*OO[[#This Row],[7]]/SUM(OO[7])</f>
        <v>0</v>
      </c>
      <c r="J303" s="10">
        <f>3/24*OO[[#This Row],[66 (27JUN1985 03:00:00)-Water Temperature (C)]]*OO[[#This Row],[8]]/SUM(OO[8])</f>
        <v>0</v>
      </c>
      <c r="K303" s="10">
        <f>3/24*OO[[#This Row],[67 (27JUN1985 06:00:00)-Water Temperature (C)]]*OO[[#This Row],[9]]/SUM(OO[9])</f>
        <v>0</v>
      </c>
      <c r="L303" s="10">
        <f>3/24*OO[[#This Row],[68 (27JUN1985 09:00:00)-Water Temperature (C)]]*OO[[#This Row],[10]]/SUM(OO[10])</f>
        <v>0</v>
      </c>
      <c r="M303" s="10">
        <f>3/24*OO[[#This Row],[69 (27JUN1985 12:00:00)-Water Temperature (C)]]*OO[[#This Row],[11]]/SUM(OO[11])</f>
        <v>0</v>
      </c>
      <c r="N303" s="10">
        <f>3/24*OO[[#This Row],[70 (27JUN1985 15:00:00)-Water Temperature (C)]]*OO[[#This Row],[12]]/SUM(OO[12])</f>
        <v>0</v>
      </c>
      <c r="O303" s="10">
        <f>3/24*OO[[#This Row],[71 (27JUN1985 18:00:00)-Water Temperature (C)]]*OO[[#This Row],[13]]/SUM(OO[13])</f>
        <v>0</v>
      </c>
      <c r="P303" s="10">
        <f>3/24*OO[[#This Row],[72 (27JUN1985 21:00:00)-Water Temperature (C)]]*OO[[#This Row],[14]]/SUM(OO[14])</f>
        <v>0</v>
      </c>
      <c r="Q303" s="10">
        <f>3/24*OO[[#This Row],[73 (28JUN1985 00:00:00)-Water Temperature (C)]]*OO[[#This Row],[15]]/SUM(OO[15])</f>
        <v>1.2603098479877956E-30</v>
      </c>
      <c r="R303" s="10">
        <f>3/24*OO[[#This Row],[74 (28JUN1985 03:00:00)-Water Temperature (C)]]*OO[[#This Row],[16]]/SUM(OO[16])</f>
        <v>2.393482349577999E-22</v>
      </c>
      <c r="S303" s="10">
        <f>3/24*OO[[#This Row],[75 (28JUN1985 06:00:00)-Water Temperature (C)]]*OO[[#This Row],[17]]/SUM(OO[17])</f>
        <v>6.1665442211444954E-15</v>
      </c>
      <c r="T303" s="10">
        <f>3/24*OO[[#This Row],[76 (28JUN1985 09:00:00)-Water Temperature (C)]]*OO[[#This Row],[18]]/SUM(OO[18])</f>
        <v>7.0883582386465159E-11</v>
      </c>
      <c r="U303" s="10">
        <f>3/24*OO[[#This Row],[77 (28JUN1985 12:00:00)-Water Temperature (C)]]*OO[[#This Row],[19]]/SUM(OO[19])</f>
        <v>3.9208235025998626E-8</v>
      </c>
      <c r="V303" s="10">
        <f>3/24000000*OO[[#This Row],[78 (28JUN1985 15:00:00)-Water Temperature (C)]]*OO[[#This Row],[20]]</f>
        <v>4.28985117570625E-6</v>
      </c>
      <c r="W303" s="10">
        <f>3/24000000*OO[[#This Row],[79 (28JUN1985 18:00:00)-Water Temperature (C)]]*OO[[#This Row],[21]]</f>
        <v>1.415073140228125E-4</v>
      </c>
      <c r="X303" s="10">
        <f>3/24000000*OO[[#This Row],[80 (28JUN1985 21:00:00)-Water Temperature (C)]]*OO[[#This Row],[22]]</f>
        <v>1.7934414742074997E-3</v>
      </c>
      <c r="Y303" s="10">
        <f>3/24000000*OO[[#This Row],[81 (29JUN1985 00:00:00)-Water Temperature (C)]]*OO[[#This Row],[23]]</f>
        <v>1.041393464009375E-2</v>
      </c>
      <c r="Z303" s="10">
        <f>3/24000000*OO[[#This Row],[82 (29JUN1985 03:00:00)-Water Temperature (C)]]*OO[[#This Row],[24]]</f>
        <v>3.1368346498000001E-2</v>
      </c>
      <c r="AA303" s="10">
        <f>3/24000000*OO[[#This Row],[83 (29JUN1985 06:00:00)-Water Temperature (C)]]*OO[[#This Row],[25]]</f>
        <v>5.4170681914562493E-2</v>
      </c>
      <c r="AB303" s="10">
        <f>3/24000000*OO[[#This Row],[84 (29JUN1985 09:00:00)-Water Temperature (C)]]*OO[[#This Row],[26]]</f>
        <v>5.9793877673600004E-2</v>
      </c>
      <c r="AC303" s="10">
        <f>3/24000000*OO[[#This Row],[85 (29JUN1985 12:00:00)-Water Temperature (C)]]*OO[[#This Row],[27]]</f>
        <v>4.2901151776875E-2</v>
      </c>
      <c r="AD303" s="10">
        <f>3/24000000*OO[[#This Row],[86 (29JUN1985 15:00:00)-Water Temperature (C)]]*OO[[#This Row],[28]]</f>
        <v>2.1392084901887497E-2</v>
      </c>
      <c r="AE303" s="10">
        <f>3/24000000*OO[[#This Row],[88 (29JUN1985 21:00:00)-Water Temperature (C)]]*OO[[#This Row],[30]]</f>
        <v>2.0972101702499998E-3</v>
      </c>
      <c r="AF303" s="10">
        <f>3/24000000*OO[[#This Row],[88 (29JUN1985 21:00:00)-Water Temperature (C)]]*OO[[#This Row],[30]]</f>
        <v>2.0972101702499998E-3</v>
      </c>
      <c r="AG303" s="10">
        <f>3/24000000*OO[[#This Row],[89 (30JUN1985 00:00:00)-Water Temperature (C)]]*OO[[#This Row],[31]]</f>
        <v>4.6601687122962499E-4</v>
      </c>
      <c r="AH303" s="10">
        <f>3/24000000*OO[[#This Row],[90 (30JUN1985 03:00:00)-Water Temperature (C)]]*OO[[#This Row],[32]]</f>
        <v>1.1134778692499999E-4</v>
      </c>
      <c r="AI303" s="10">
        <f>3/24000000*OO[[#This Row],[91 (30JUN1985 06:00:00)-Water Temperature (C)]]*OO[[#This Row],[33]]</f>
        <v>4.6944756599249997E-5</v>
      </c>
      <c r="AJ303" s="10">
        <f>3/24000000*OO[[#This Row],[92 (30JUN1985 09:00:00)-Water Temperature (C)]]*OO[[#This Row],[34]]</f>
        <v>3.654248435535E-5</v>
      </c>
      <c r="AK303" s="10">
        <f>3/24000000*OO[[#This Row],[93 (30JUN1985 12:00:00)-Water Temperature (C)]]*OO[[#This Row],[35]]</f>
        <v>3.41032617639E-5</v>
      </c>
      <c r="AL303" s="10">
        <f>3/24000000*OO[[#This Row],[94 (30JUN1985 15:00:00)-Water Temperature (C)]]*OO[[#This Row],[36]]</f>
        <v>3.2991173098312502E-5</v>
      </c>
      <c r="AM303" s="10">
        <f>3/24000000*OO[[#This Row],[95 (30JUN1985 18:00:00)-Water Temperature (C)]]*OO[[#This Row],[37]]</f>
        <v>3.2236914954274997E-5</v>
      </c>
      <c r="AN303" s="10">
        <f>3/24000000*OO[[#This Row],[96 (30JUN1985 21:00:00)-Water Temperature (C)]]*OO[[#This Row],[38]]</f>
        <v>3.0333001756199999E-5</v>
      </c>
      <c r="AO303" s="10">
        <f>3/24000000*OO[[#This Row],[97 (01JUL1985 00:00:00)-Water Temperature (C)]]*OO[[#This Row],[39]]</f>
        <v>2.7520029556749999E-5</v>
      </c>
      <c r="AP303" s="10">
        <f>3/24000000*OO[[#This Row],[98 (01JUL1985 03:00:00)-Water Temperature (C)]]*OO[[#This Row],[40]]</f>
        <v>2.5112876764350001E-5</v>
      </c>
      <c r="AQ303" s="10">
        <f>3/24000000*OO[[#This Row],[99 (01JUL1985 06:00:00)-Water Temperature (C)]]*OO[[#This Row],[41]]</f>
        <v>2.3179492781900002E-5</v>
      </c>
      <c r="AR303" s="10">
        <f>3/24000000*OO[[#This Row],[100 (01JUL1985 09:00:00)-Water Temperature (C)]]*OO[[#This Row],[42]]</f>
        <v>2.2871524687627501E-5</v>
      </c>
      <c r="AS303" s="10">
        <f>3/24000000*OO[[#This Row],[101 (01JUL1985 12:00:00)-Water Temperature (C)]]*OO[[#This Row],[43]]</f>
        <v>2.3405125132557497E-5</v>
      </c>
      <c r="AT303" s="10">
        <f>3/24000000*OO[[#This Row],[102 (01JUL1985 15:00:00)-Water Temperature (C)]]*OO[[#This Row],[44]]</f>
        <v>2.4405435829692503E-5</v>
      </c>
      <c r="AU303" s="10">
        <f>3/24000000*OO[[#This Row],[103 (01JUL1985 18:00:00)-Water Temperature (C)]]*OO[[#This Row],[45]]</f>
        <v>2.5630289357239995E-5</v>
      </c>
      <c r="AV303" s="10">
        <f>3/24000000*OO[[#This Row],[104 (01JUL1985 21:00:00)-Water Temperature (C)]]*OO[[#This Row],[46]]</f>
        <v>2.5770445855237498E-5</v>
      </c>
      <c r="AW303" s="10">
        <f>3/24000000*OO[[#This Row],[105 (02JUL1985 00:00:00)-Water Temperature (C)]]*OO[[#This Row],[47]]</f>
        <v>2.4917654890631252E-5</v>
      </c>
      <c r="AX303" s="10">
        <f>3/24000000*OO[[#This Row],[106 (02JUL1985 03:00:00)-Water Temperature (C)]]*OO[[#This Row],[48]]</f>
        <v>2.3628039763174996E-5</v>
      </c>
      <c r="AY303" s="10">
        <f>3/24000000*OO[[#This Row],[107 (02JUL1985 06:00:00)-Water Temperature (C)]]*OO[[#This Row],[49]]</f>
        <v>2.1978940234955E-5</v>
      </c>
      <c r="AZ303" s="10">
        <f>3/24000000*OO[[#This Row],[108 (02JUL1985 09:00:00)-Water Temperature (C)]]*OO[[#This Row],[50]]</f>
        <v>2.0291228983759999E-5</v>
      </c>
      <c r="BA303" s="10">
        <f>3/24000000*OO[[#This Row],[109 (02JUL1985 12:00:00)-Water Temperature (C)]]*OO[[#This Row],[51]]</f>
        <v>1.9101089569950001E-5</v>
      </c>
      <c r="BB303" s="10">
        <f>3/24000000*OO[[#This Row],[110 (02JUL1985 15:00:00)-Water Temperature (C)]]*OO[[#This Row],[52]]</f>
        <v>1.7692503083214999E-5</v>
      </c>
      <c r="BC303" s="10">
        <f>3/24000000*OO[[#This Row],[111 (02JUL1985 18:00:00)-Water Temperature (C)]]*OO[[#This Row],[53]]</f>
        <v>1.6331899685780001E-5</v>
      </c>
      <c r="BD303" s="10">
        <f>3/24000000*OO[[#This Row],[112 (02JUL1985 21:00:00)-Water Temperature (C)]]*OO[[#This Row],[54]]</f>
        <v>1.4815796455235E-5</v>
      </c>
      <c r="BE303" s="10">
        <f>3/24000000*OO[[#This Row],[113 (03JUL1985 00:00:00)-Water Temperature (C)]]*OO[[#This Row],[55]]</f>
        <v>1.3497566423954999E-5</v>
      </c>
      <c r="BF303" s="10">
        <f>3/24000000*OO[[#This Row],[114 (03JUL1985 03:00:00)-Water Temperature (C)]]*OO[[#This Row],[56]]</f>
        <v>1.22518894963125E-5</v>
      </c>
      <c r="BG303" s="10">
        <f>3/24000000*OO[[#This Row],[115 (03JUL1985 06:00:00)-Water Temperature (C)]]*OO[[#This Row],[57]]</f>
        <v>1.1030974742450001E-5</v>
      </c>
      <c r="BH303" s="10">
        <f>3/24000000*OO[[#This Row],[116 (03JUL1985 09:00:00)-Water Temperature (C)]]*OO[[#This Row],[58]]</f>
        <v>1.0004779109198751E-5</v>
      </c>
      <c r="BI303" s="10">
        <f>3/24000000*OO[[#This Row],[117 (03JUL1985 12:00:00)-Water Temperature (C)]]*OO[[#This Row],[59]]</f>
        <v>9.2771425584012506E-6</v>
      </c>
      <c r="BJ303" s="10">
        <f>3/24000000*OO[[#This Row],[118 (03JUL1985 15:00:00)-Water Temperature (C)]]*OO[[#This Row],[60]]</f>
        <v>8.5728785414399994E-6</v>
      </c>
      <c r="BK303" s="10">
        <f>3/24000000*OO[[#This Row],[119 (03JUL1985 18:00:00)-Water Temperature (C)]]*OO[[#This Row],[61]]</f>
        <v>7.9545582252949991E-6</v>
      </c>
      <c r="BL303" s="10">
        <f>3/24000000*OO[[#This Row],[120 (03JUL1985 21:00:00)-Water Temperature (C)]]*OO[[#This Row],[62]]</f>
        <v>7.1871194790287502E-6</v>
      </c>
      <c r="BM303" s="10">
        <f>3/24000000*OO[[#This Row],[121 (04JUL1985 00:00:00)-Water Temperature (C)]]*OO[[#This Row],[63]]</f>
        <v>6.4866112444899988E-6</v>
      </c>
      <c r="BN303" s="10">
        <f>3/24000000*OO[[#This Row],[122 (04JUL1985 03:00:00)-Water Temperature (C)]]*OO[[#This Row],[64]]</f>
        <v>5.9305118959249996E-6</v>
      </c>
      <c r="BO303" s="10">
        <f>3/24000000*OO[[#This Row],[123 (04JUL1985 06:00:00)-Water Temperature (C)]]*OO[[#This Row],[65]]</f>
        <v>5.4219215133600001E-6</v>
      </c>
      <c r="BP303" s="10">
        <f>3/24000000*OO[[#This Row],[124 (04JUL1985 09:00:00)-Water Temperature (C)]]*OO[[#This Row],[66]]</f>
        <v>5.1011071312249998E-6</v>
      </c>
      <c r="BQ303" s="10">
        <f>3/24000000*OO[[#This Row],[125 (04JUL1985 12:00:00)-Water Temperature (C)]]*OO[[#This Row],[67]]</f>
        <v>4.7519194081699998E-6</v>
      </c>
      <c r="BR303" s="10">
        <f>3/24000000*OO[[#This Row],[126 (04JUL1985 15:00:00)-Water Temperature (C)]]*OO[[#This Row],[68]]</f>
        <v>4.3268444223962507E-6</v>
      </c>
      <c r="BS303" s="10">
        <f>3/24000000*OO[[#This Row],[127 (04JUL1985 18:00:00)-Water Temperature (C)]]*OO[[#This Row],[69]]</f>
        <v>3.9582731880999995E-6</v>
      </c>
      <c r="BT303" s="10">
        <f>3/24000000*OO[[#This Row],[128 (04JUL1985 21:00:00)-Water Temperature (C)]]*OO[[#This Row],[70]]</f>
        <v>3.5208075991462499E-6</v>
      </c>
      <c r="BU303" s="10">
        <f>3/24000000*OO[[#This Row],[129 (05JUL1985 00:00:00)-Water Temperature (C)]]*OO[[#This Row],[71]]</f>
        <v>3.0129167214300001E-6</v>
      </c>
      <c r="BV303" s="10">
        <f>3/24000000*OO[[#This Row],[130 (05JUL1985 03:00:00)-Water Temperature (C)]]*OO[[#This Row],[72]]</f>
        <v>2.5816905204750001E-6</v>
      </c>
      <c r="BW303" s="10">
        <f>3/24000000*OO[[#This Row],[131 (05JUL1985 06:00:00)-Water Temperature (C)]]*OO[[#This Row],[73]]</f>
        <v>2.2141844141120001E-6</v>
      </c>
      <c r="BX303" s="10">
        <f>3/24000000*OO[[#This Row],[132 (05JUL1985 09:00:00)-Water Temperature (C)]]*OO[[#This Row],[74]]</f>
        <v>1.9599573320925003E-6</v>
      </c>
      <c r="BY303" s="10">
        <f>3/24000000*OO[[#This Row],[133 (05JUL1985 12:00:00)-Water Temperature (C)]]*OO[[#This Row],[75]]</f>
        <v>1.7058119244937498E-6</v>
      </c>
      <c r="BZ303" s="10">
        <f>3/24000000*OO[[#This Row],[134 (05JUL1985 15:00:00)-Water Temperature (C)]]*OO[[#This Row],[76]]</f>
        <v>1.4503570800184999E-6</v>
      </c>
      <c r="CA303" s="10">
        <f>3/24000000*OO[[#This Row],[135 (05JUL1985 18:00:00)-Water Temperature (C)]]*OO[[#This Row],[77]]</f>
        <v>1.21657661931E-6</v>
      </c>
      <c r="CB303" s="10">
        <f>3/24000000*OO[[#This Row],[136 (05JUL1985 21:00:00)-Water Temperature (C)]]*OO[[#This Row],[78]]</f>
        <v>9.9272415770999985E-7</v>
      </c>
      <c r="CC303" s="10">
        <f>3/24000000*OO[[#This Row],[137 (06JUL1985 00:00:00)-Water Temperature (C)]]*OO[[#This Row],[79]]</f>
        <v>8.1126291978899989E-7</v>
      </c>
      <c r="CD303" s="10">
        <f>3/24000000*OO[[#This Row],[138 (06JUL1985 03:00:00)-Water Temperature (C)]]*OO[[#This Row],[80]]</f>
        <v>6.9078386977499984E-7</v>
      </c>
      <c r="CE303" s="10">
        <f>3/24000000*OO[[#This Row],[139 (06JUL1985 06:00:00)-Water Temperature (C)]]*OO[[#This Row],[81]]</f>
        <v>6.1009147189924996E-7</v>
      </c>
      <c r="CF303" s="10">
        <f>3/24000000*OO[[#This Row],[140 (06JUL1985 09:00:00)-Water Temperature (C)]]*OO[[#This Row],[82]]</f>
        <v>5.7567414299175007E-7</v>
      </c>
      <c r="CG303" s="10">
        <f>3/24000000*OO[[#This Row],[141 (06JUL1985 12:00:00)-Water Temperature (C)]]*OO[[#This Row],[83]]</f>
        <v>5.4813706128899988E-7</v>
      </c>
      <c r="CH303" s="10">
        <f>3/24000000*OO[[#This Row],[142 (06JUL1985 15:00:00)-Water Temperature (C)]]*OO[[#This Row],[84]]</f>
        <v>5.2011733764174986E-7</v>
      </c>
      <c r="CI303" s="10">
        <f>3/24000000*OO[[#This Row],[143 (06JUL1985 18:00:00)-Water Temperature (C)]]*OO[[#This Row],[85]]</f>
        <v>4.8827956546975001E-7</v>
      </c>
      <c r="CJ303" s="10">
        <f>3/24000000*OO[[#This Row],[144 (06JUL1985 21:00:00)-Water Temperature (C)]]*OO[[#This Row],[86]]</f>
        <v>4.4690716530299989E-7</v>
      </c>
      <c r="CK303" s="10">
        <f>3/24000000*OO[[#This Row],[145 (07JUL1985 00:00:00)-Water Temperature (C)]]*OO[[#This Row],[87]]</f>
        <v>4.0413126506924996E-7</v>
      </c>
      <c r="CL303" s="10">
        <f>3/24000000*OO[[#This Row],[146 (07JUL1985 03:00:00)-Water Temperature (C)]]*OO[[#This Row],[88]]</f>
        <v>3.73529780175E-7</v>
      </c>
      <c r="CM303" s="10">
        <f>3/24000000*OO[[#This Row],[147 (07JUL1985 06:00:00)-Water Temperature (C)]]*OO[[#This Row],[89]]</f>
        <v>3.5207181630337504E-7</v>
      </c>
      <c r="CN303" s="10">
        <f>3/24000000*OO[[#This Row],[148 (07JUL1985 09:00:00)-Water Temperature (C)]]*OO[[#This Row],[90]]</f>
        <v>3.4607598456062493E-7</v>
      </c>
      <c r="CO303" s="10">
        <f>3/24000000*OO[[#This Row],[149 (07JUL1985 12:00:00)-Water Temperature (C)]]*OO[[#This Row],[91]]</f>
        <v>3.2982129758499999E-7</v>
      </c>
      <c r="CP303" s="10">
        <f>3/24000000*OO[[#This Row],[150 (07JUL1985 15:00:00)-Water Temperature (C)]]*OO[[#This Row],[92]]</f>
        <v>3.2325219428399993E-7</v>
      </c>
      <c r="CQ303" s="10">
        <f>3/24000000*OO[[#This Row],[151 (07JUL1985 18:00:00)-Water Temperature (C)]]*OO[[#This Row],[93]]</f>
        <v>3.1389536897075E-7</v>
      </c>
      <c r="CR303" s="10">
        <f>3/24000000*OO[[#This Row],[152 (07JUL1985 21:00:00)-Water Temperature (C)]]*OO[[#This Row],[94]]</f>
        <v>2.9637465073124998E-7</v>
      </c>
      <c r="CS303" s="10">
        <f>3/24000000*OO[[#This Row],[153 (08JUL1985 00:00:00)-Water Temperature (C)]]*OO[[#This Row],[95]]</f>
        <v>2.7704957442400002E-7</v>
      </c>
      <c r="CT303" s="10">
        <f>3/24000000*OO[[#This Row],[154 (08JUL1985 03:00:00)-Water Temperature (C)]]*OO[[#This Row],[96]]</f>
        <v>2.62522749509125E-7</v>
      </c>
      <c r="CU303" s="10">
        <f>3/24000000*OO[[#This Row],[155 (08JUL1985 06:00:00)-Water Temperature (C)]]*OO[[#This Row],[97]]</f>
        <v>2.5500424314397499E-7</v>
      </c>
      <c r="CV303" s="10">
        <f>3/24000000*OO[[#This Row],[156 (08JUL1985 09:00:00)-Water Temperature (C)]]*OO[[#This Row],[98]]</f>
        <v>2.6101946286924993E-7</v>
      </c>
      <c r="CW303" s="10">
        <f>3/24000000*OO[[#This Row],[157 (08JUL1985 12:00:00)-Water Temperature (C)]]*OO[[#This Row],[99]]</f>
        <v>2.6690179746393746E-7</v>
      </c>
    </row>
    <row r="304" spans="1:101" x14ac:dyDescent="0.35">
      <c r="A304" t="s">
        <v>310</v>
      </c>
      <c r="B304">
        <v>837.50199999999995</v>
      </c>
      <c r="C304" s="10">
        <f>3/24*OO[[#This Row],[59 (26JUN1985 06:00:00)-Water Temperature (C)]]*OO[[#This Row],[1]]/SUM(OO[1])</f>
        <v>0</v>
      </c>
      <c r="D304" s="10">
        <f>3/24*OO[[#This Row],[60 (26JUN1985 09:00:00)-Water Temperature (C)]]*OO[[#This Row],[2]]/SUM(OO[2])</f>
        <v>0</v>
      </c>
      <c r="E304" s="10">
        <f>3/24*OO[[#This Row],[61 (26JUN1985 12:00:00)-Water Temperature (C)]]*OO[[#This Row],[3]]/SUM(OO[3])</f>
        <v>0</v>
      </c>
      <c r="F304" s="10">
        <f>3/24*OO[[#This Row],[62 (26JUN1985 15:00:00)-Water Temperature (C)]]*OO[[#This Row],[4]]/SUM(OO[4])</f>
        <v>0</v>
      </c>
      <c r="G304" s="10">
        <f>3/24*OO[[#This Row],[63 (26JUN1985 18:00:00)-Water Temperature (C)]]*OO[[#This Row],[5]]/SUM(OO[5])</f>
        <v>0</v>
      </c>
      <c r="H304" s="10">
        <f>3/24*OO[[#This Row],[64 (26JUN1985 21:00:00)-Water Temperature (C)]]*OO[[#This Row],[6]]/SUM(OO[6])</f>
        <v>0</v>
      </c>
      <c r="I304" s="10">
        <f>3/24*OO[[#This Row],[65 (27JUN1985 00:00:00)-Water Temperature (C)]]*OO[[#This Row],[7]]/SUM(OO[7])</f>
        <v>0</v>
      </c>
      <c r="J304" s="10">
        <f>3/24*OO[[#This Row],[66 (27JUN1985 03:00:00)-Water Temperature (C)]]*OO[[#This Row],[8]]/SUM(OO[8])</f>
        <v>0</v>
      </c>
      <c r="K304" s="10">
        <f>3/24*OO[[#This Row],[67 (27JUN1985 06:00:00)-Water Temperature (C)]]*OO[[#This Row],[9]]/SUM(OO[9])</f>
        <v>0</v>
      </c>
      <c r="L304" s="10">
        <f>3/24*OO[[#This Row],[68 (27JUN1985 09:00:00)-Water Temperature (C)]]*OO[[#This Row],[10]]/SUM(OO[10])</f>
        <v>0</v>
      </c>
      <c r="M304" s="10">
        <f>3/24*OO[[#This Row],[69 (27JUN1985 12:00:00)-Water Temperature (C)]]*OO[[#This Row],[11]]/SUM(OO[11])</f>
        <v>0</v>
      </c>
      <c r="N304" s="10">
        <f>3/24*OO[[#This Row],[70 (27JUN1985 15:00:00)-Water Temperature (C)]]*OO[[#This Row],[12]]/SUM(OO[12])</f>
        <v>0</v>
      </c>
      <c r="O304" s="10">
        <f>3/24*OO[[#This Row],[71 (27JUN1985 18:00:00)-Water Temperature (C)]]*OO[[#This Row],[13]]/SUM(OO[13])</f>
        <v>0</v>
      </c>
      <c r="P304" s="10">
        <f>3/24*OO[[#This Row],[72 (27JUN1985 21:00:00)-Water Temperature (C)]]*OO[[#This Row],[14]]/SUM(OO[14])</f>
        <v>0</v>
      </c>
      <c r="Q304" s="10">
        <f>3/24*OO[[#This Row],[73 (28JUN1985 00:00:00)-Water Temperature (C)]]*OO[[#This Row],[15]]/SUM(OO[15])</f>
        <v>1.4963676957211188E-31</v>
      </c>
      <c r="R304" s="10">
        <f>3/24*OO[[#This Row],[74 (28JUN1985 03:00:00)-Water Temperature (C)]]*OO[[#This Row],[16]]/SUM(OO[16])</f>
        <v>1.4900647120580665E-22</v>
      </c>
      <c r="S304" s="10">
        <f>3/24*OO[[#This Row],[75 (28JUN1985 06:00:00)-Water Temperature (C)]]*OO[[#This Row],[17]]/SUM(OO[17])</f>
        <v>2.3101944537775139E-15</v>
      </c>
      <c r="T304" s="10">
        <f>3/24*OO[[#This Row],[76 (28JUN1985 09:00:00)-Water Temperature (C)]]*OO[[#This Row],[18]]/SUM(OO[18])</f>
        <v>3.750448989842467E-11</v>
      </c>
      <c r="U304" s="10">
        <f>3/24*OO[[#This Row],[77 (28JUN1985 12:00:00)-Water Temperature (C)]]*OO[[#This Row],[19]]/SUM(OO[19])</f>
        <v>2.3865003043427363E-8</v>
      </c>
      <c r="V304" s="10">
        <f>3/24000000*OO[[#This Row],[78 (28JUN1985 15:00:00)-Water Temperature (C)]]*OO[[#This Row],[20]]</f>
        <v>2.8793413632499996E-6</v>
      </c>
      <c r="W304" s="10">
        <f>3/24000000*OO[[#This Row],[79 (28JUN1985 18:00:00)-Water Temperature (C)]]*OO[[#This Row],[21]]</f>
        <v>1.0301014952249998E-4</v>
      </c>
      <c r="X304" s="10">
        <f>3/24000000*OO[[#This Row],[80 (28JUN1985 21:00:00)-Water Temperature (C)]]*OO[[#This Row],[22]]</f>
        <v>1.3983359487658748E-3</v>
      </c>
      <c r="Y304" s="10">
        <f>3/24000000*OO[[#This Row],[81 (29JUN1985 00:00:00)-Water Temperature (C)]]*OO[[#This Row],[23]]</f>
        <v>8.6244411828749982E-3</v>
      </c>
      <c r="Z304" s="10">
        <f>3/24000000*OO[[#This Row],[82 (29JUN1985 03:00:00)-Water Temperature (C)]]*OO[[#This Row],[24]]</f>
        <v>2.7410991533062503E-2</v>
      </c>
      <c r="AA304" s="10">
        <f>3/24000000*OO[[#This Row],[83 (29JUN1985 06:00:00)-Water Temperature (C)]]*OO[[#This Row],[25]]</f>
        <v>4.9656513423749993E-2</v>
      </c>
      <c r="AB304" s="10">
        <f>3/24000000*OO[[#This Row],[84 (29JUN1985 09:00:00)-Water Temperature (C)]]*OO[[#This Row],[26]]</f>
        <v>5.7176893637349999E-2</v>
      </c>
      <c r="AC304" s="10">
        <f>3/24000000*OO[[#This Row],[85 (29JUN1985 12:00:00)-Water Temperature (C)]]*OO[[#This Row],[27]]</f>
        <v>4.2757483224750002E-2</v>
      </c>
      <c r="AD304" s="10">
        <f>3/24000000*OO[[#This Row],[86 (29JUN1985 15:00:00)-Water Temperature (C)]]*OO[[#This Row],[28]]</f>
        <v>2.2088556187915002E-2</v>
      </c>
      <c r="AE304" s="10">
        <f>3/24000000*OO[[#This Row],[88 (29JUN1985 21:00:00)-Water Temperature (C)]]*OO[[#This Row],[30]]</f>
        <v>2.304771596505625E-3</v>
      </c>
      <c r="AF304" s="10">
        <f>3/24000000*OO[[#This Row],[88 (29JUN1985 21:00:00)-Water Temperature (C)]]*OO[[#This Row],[30]]</f>
        <v>2.304771596505625E-3</v>
      </c>
      <c r="AG304" s="10">
        <f>3/24000000*OO[[#This Row],[89 (30JUN1985 00:00:00)-Water Temperature (C)]]*OO[[#This Row],[31]]</f>
        <v>5.1966136861200012E-4</v>
      </c>
      <c r="AH304" s="10">
        <f>3/24000000*OO[[#This Row],[90 (30JUN1985 03:00:00)-Water Temperature (C)]]*OO[[#This Row],[32]]</f>
        <v>1.20885133113E-4</v>
      </c>
      <c r="AI304" s="10">
        <f>3/24000000*OO[[#This Row],[91 (30JUN1985 06:00:00)-Water Temperature (C)]]*OO[[#This Row],[33]]</f>
        <v>4.7304879593999999E-5</v>
      </c>
      <c r="AJ304" s="10">
        <f>3/24000000*OO[[#This Row],[92 (30JUN1985 09:00:00)-Water Temperature (C)]]*OO[[#This Row],[34]]</f>
        <v>3.5348028447424999E-5</v>
      </c>
      <c r="AK304" s="10">
        <f>3/24000000*OO[[#This Row],[93 (30JUN1985 12:00:00)-Water Temperature (C)]]*OO[[#This Row],[35]]</f>
        <v>3.2745909651174995E-5</v>
      </c>
      <c r="AL304" s="10">
        <f>3/24000000*OO[[#This Row],[94 (30JUN1985 15:00:00)-Water Temperature (C)]]*OO[[#This Row],[36]]</f>
        <v>3.1624327638125005E-5</v>
      </c>
      <c r="AM304" s="10">
        <f>3/24000000*OO[[#This Row],[95 (30JUN1985 18:00:00)-Water Temperature (C)]]*OO[[#This Row],[37]]</f>
        <v>3.0941642121225001E-5</v>
      </c>
      <c r="AN304" s="10">
        <f>3/24000000*OO[[#This Row],[96 (30JUN1985 21:00:00)-Water Temperature (C)]]*OO[[#This Row],[38]]</f>
        <v>2.9209678412737501E-5</v>
      </c>
      <c r="AO304" s="10">
        <f>3/24000000*OO[[#This Row],[97 (01JUL1985 00:00:00)-Water Temperature (C)]]*OO[[#This Row],[39]]</f>
        <v>2.6535155607675002E-5</v>
      </c>
      <c r="AP304" s="10">
        <f>3/24000000*OO[[#This Row],[98 (01JUL1985 03:00:00)-Water Temperature (C)]]*OO[[#This Row],[40]]</f>
        <v>2.4232139923000003E-5</v>
      </c>
      <c r="AQ304" s="10">
        <f>3/24000000*OO[[#This Row],[99 (01JUL1985 06:00:00)-Water Temperature (C)]]*OO[[#This Row],[41]]</f>
        <v>2.2361995312499999E-5</v>
      </c>
      <c r="AR304" s="10">
        <f>3/24000000*OO[[#This Row],[100 (01JUL1985 09:00:00)-Water Temperature (C)]]*OO[[#This Row],[42]]</f>
        <v>2.2013219655033749E-5</v>
      </c>
      <c r="AS304" s="10">
        <f>3/24000000*OO[[#This Row],[101 (01JUL1985 12:00:00)-Water Temperature (C)]]*OO[[#This Row],[43]]</f>
        <v>2.2492512826172496E-5</v>
      </c>
      <c r="AT304" s="10">
        <f>3/24000000*OO[[#This Row],[102 (01JUL1985 15:00:00)-Water Temperature (C)]]*OO[[#This Row],[44]]</f>
        <v>2.3437054044393746E-5</v>
      </c>
      <c r="AU304" s="10">
        <f>3/24000000*OO[[#This Row],[103 (01JUL1985 18:00:00)-Water Temperature (C)]]*OO[[#This Row],[45]]</f>
        <v>2.4653297414029998E-5</v>
      </c>
      <c r="AV304" s="10">
        <f>3/24000000*OO[[#This Row],[104 (01JUL1985 21:00:00)-Water Temperature (C)]]*OO[[#This Row],[46]]</f>
        <v>2.4900965432446249E-5</v>
      </c>
      <c r="AW304" s="10">
        <f>3/24000000*OO[[#This Row],[105 (02JUL1985 00:00:00)-Water Temperature (C)]]*OO[[#This Row],[47]]</f>
        <v>2.4163814191676247E-5</v>
      </c>
      <c r="AX304" s="10">
        <f>3/24000000*OO[[#This Row],[106 (02JUL1985 03:00:00)-Water Temperature (C)]]*OO[[#This Row],[48]]</f>
        <v>2.3003048981171251E-5</v>
      </c>
      <c r="AY304" s="10">
        <f>3/24000000*OO[[#This Row],[107 (02JUL1985 06:00:00)-Water Temperature (C)]]*OO[[#This Row],[49]]</f>
        <v>2.1480155800506249E-5</v>
      </c>
      <c r="AZ304" s="10">
        <f>3/24000000*OO[[#This Row],[108 (02JUL1985 09:00:00)-Water Temperature (C)]]*OO[[#This Row],[50]]</f>
        <v>1.98950082155075E-5</v>
      </c>
      <c r="BA304" s="10">
        <f>3/24000000*OO[[#This Row],[109 (02JUL1985 12:00:00)-Water Temperature (C)]]*OO[[#This Row],[51]]</f>
        <v>1.8774353858907498E-5</v>
      </c>
      <c r="BB304" s="10">
        <f>3/24000000*OO[[#This Row],[110 (02JUL1985 15:00:00)-Water Temperature (C)]]*OO[[#This Row],[52]]</f>
        <v>1.7438326881044999E-5</v>
      </c>
      <c r="BC304" s="10">
        <f>3/24000000*OO[[#This Row],[111 (02JUL1985 18:00:00)-Water Temperature (C)]]*OO[[#This Row],[53]]</f>
        <v>1.6133008039357499E-5</v>
      </c>
      <c r="BD304" s="10">
        <f>3/24000000*OO[[#This Row],[112 (02JUL1985 21:00:00)-Water Temperature (C)]]*OO[[#This Row],[54]]</f>
        <v>1.4658208553889999E-5</v>
      </c>
      <c r="BE304" s="10">
        <f>3/24000000*OO[[#This Row],[113 (03JUL1985 00:00:00)-Water Temperature (C)]]*OO[[#This Row],[55]]</f>
        <v>1.3374796976619998E-5</v>
      </c>
      <c r="BF304" s="10">
        <f>3/24000000*OO[[#This Row],[114 (03JUL1985 03:00:00)-Water Temperature (C)]]*OO[[#This Row],[56]]</f>
        <v>1.2168846164375001E-5</v>
      </c>
      <c r="BG304" s="10">
        <f>3/24000000*OO[[#This Row],[115 (03JUL1985 06:00:00)-Water Temperature (C)]]*OO[[#This Row],[57]]</f>
        <v>1.099016211008E-5</v>
      </c>
      <c r="BH304" s="10">
        <f>3/24000000*OO[[#This Row],[116 (03JUL1985 09:00:00)-Water Temperature (C)]]*OO[[#This Row],[58]]</f>
        <v>9.9918077750100006E-6</v>
      </c>
      <c r="BI304" s="10">
        <f>3/24000000*OO[[#This Row],[117 (03JUL1985 12:00:00)-Water Temperature (C)]]*OO[[#This Row],[59]]</f>
        <v>9.2892096786649985E-6</v>
      </c>
      <c r="BJ304" s="10">
        <f>3/24000000*OO[[#This Row],[118 (03JUL1985 15:00:00)-Water Temperature (C)]]*OO[[#This Row],[60]]</f>
        <v>8.6118533603700008E-6</v>
      </c>
      <c r="BK304" s="10">
        <f>3/24000000*OO[[#This Row],[119 (03JUL1985 18:00:00)-Water Temperature (C)]]*OO[[#This Row],[61]]</f>
        <v>8.0099379836950003E-6</v>
      </c>
      <c r="BL304" s="10">
        <f>3/24000000*OO[[#This Row],[120 (03JUL1985 21:00:00)-Water Temperature (C)]]*OO[[#This Row],[62]]</f>
        <v>7.2532972784250006E-6</v>
      </c>
      <c r="BM304" s="10">
        <f>3/24000000*OO[[#This Row],[121 (04JUL1985 00:00:00)-Water Temperature (C)]]*OO[[#This Row],[63]]</f>
        <v>6.5484226722750002E-6</v>
      </c>
      <c r="BN304" s="10">
        <f>3/24000000*OO[[#This Row],[122 (04JUL1985 03:00:00)-Water Temperature (C)]]*OO[[#This Row],[64]]</f>
        <v>5.9930608068699992E-6</v>
      </c>
      <c r="BO304" s="10">
        <f>3/24000000*OO[[#This Row],[123 (04JUL1985 06:00:00)-Water Temperature (C)]]*OO[[#This Row],[65]]</f>
        <v>5.4903894880500003E-6</v>
      </c>
      <c r="BP304" s="10">
        <f>3/24000000*OO[[#This Row],[124 (04JUL1985 09:00:00)-Water Temperature (C)]]*OO[[#This Row],[66]]</f>
        <v>5.1743063068749998E-6</v>
      </c>
      <c r="BQ304" s="10">
        <f>3/24000000*OO[[#This Row],[125 (04JUL1985 12:00:00)-Water Temperature (C)]]*OO[[#This Row],[67]]</f>
        <v>4.8377929565174998E-6</v>
      </c>
      <c r="BR304" s="10">
        <f>3/24000000*OO[[#This Row],[126 (04JUL1985 15:00:00)-Water Temperature (C)]]*OO[[#This Row],[68]]</f>
        <v>4.4160242015024995E-6</v>
      </c>
      <c r="BS304" s="10">
        <f>3/24000000*OO[[#This Row],[127 (04JUL1985 18:00:00)-Water Temperature (C)]]*OO[[#This Row],[69]]</f>
        <v>4.0458971471600007E-6</v>
      </c>
      <c r="BT304" s="10">
        <f>3/24000000*OO[[#This Row],[128 (04JUL1985 21:00:00)-Water Temperature (C)]]*OO[[#This Row],[70]]</f>
        <v>3.6087664362000004E-6</v>
      </c>
      <c r="BU304" s="10">
        <f>3/24000000*OO[[#This Row],[129 (05JUL1985 00:00:00)-Water Temperature (C)]]*OO[[#This Row],[71]]</f>
        <v>3.0912491208500001E-6</v>
      </c>
      <c r="BV304" s="10">
        <f>3/24000000*OO[[#This Row],[130 (05JUL1985 03:00:00)-Water Temperature (C)]]*OO[[#This Row],[72]]</f>
        <v>2.6495018914537496E-6</v>
      </c>
      <c r="BW304" s="10">
        <f>3/24000000*OO[[#This Row],[131 (05JUL1985 06:00:00)-Water Temperature (C)]]*OO[[#This Row],[73]]</f>
        <v>2.2760367792288751E-6</v>
      </c>
      <c r="BX304" s="10">
        <f>3/24000000*OO[[#This Row],[132 (05JUL1985 09:00:00)-Water Temperature (C)]]*OO[[#This Row],[74]]</f>
        <v>2.0200203497305E-6</v>
      </c>
      <c r="BY304" s="10">
        <f>3/24000000*OO[[#This Row],[133 (05JUL1985 12:00:00)-Water Temperature (C)]]*OO[[#This Row],[75]]</f>
        <v>1.7653876482384999E-6</v>
      </c>
      <c r="BZ304" s="10">
        <f>3/24000000*OO[[#This Row],[134 (05JUL1985 15:00:00)-Water Temperature (C)]]*OO[[#This Row],[76]]</f>
        <v>1.5044251140146249E-6</v>
      </c>
      <c r="CA304" s="10">
        <f>3/24000000*OO[[#This Row],[135 (05JUL1985 18:00:00)-Water Temperature (C)]]*OO[[#This Row],[77]]</f>
        <v>1.2621049817527498E-6</v>
      </c>
      <c r="CB304" s="10">
        <f>3/24000000*OO[[#This Row],[136 (05JUL1985 21:00:00)-Water Temperature (C)]]*OO[[#This Row],[78]]</f>
        <v>1.0287191650268748E-6</v>
      </c>
      <c r="CC304" s="10">
        <f>3/24000000*OO[[#This Row],[137 (06JUL1985 00:00:00)-Water Temperature (C)]]*OO[[#This Row],[79]]</f>
        <v>8.3697432966750002E-7</v>
      </c>
      <c r="CD304" s="10">
        <f>3/24000000*OO[[#This Row],[138 (06JUL1985 03:00:00)-Water Temperature (C)]]*OO[[#This Row],[80]]</f>
        <v>7.0951658701387501E-7</v>
      </c>
      <c r="CE304" s="10">
        <f>3/24000000*OO[[#This Row],[139 (06JUL1985 06:00:00)-Water Temperature (C)]]*OO[[#This Row],[81]]</f>
        <v>6.2465577011099995E-7</v>
      </c>
      <c r="CF304" s="10">
        <f>3/24000000*OO[[#This Row],[140 (06JUL1985 09:00:00)-Water Temperature (C)]]*OO[[#This Row],[82]]</f>
        <v>5.8853134167399993E-7</v>
      </c>
      <c r="CG304" s="10">
        <f>3/24000000*OO[[#This Row],[141 (06JUL1985 12:00:00)-Water Temperature (C)]]*OO[[#This Row],[83]]</f>
        <v>5.6070370410600001E-7</v>
      </c>
      <c r="CH304" s="10">
        <f>3/24000000*OO[[#This Row],[142 (06JUL1985 15:00:00)-Water Temperature (C)]]*OO[[#This Row],[84]]</f>
        <v>5.3223970020575E-7</v>
      </c>
      <c r="CI304" s="10">
        <f>3/24000000*OO[[#This Row],[143 (06JUL1985 18:00:00)-Water Temperature (C)]]*OO[[#This Row],[85]]</f>
        <v>4.993877106941249E-7</v>
      </c>
      <c r="CJ304" s="10">
        <f>3/24000000*OO[[#This Row],[144 (06JUL1985 21:00:00)-Water Temperature (C)]]*OO[[#This Row],[86]]</f>
        <v>4.5683637039187494E-7</v>
      </c>
      <c r="CK304" s="10">
        <f>3/24000000*OO[[#This Row],[145 (07JUL1985 00:00:00)-Water Temperature (C)]]*OO[[#This Row],[87]]</f>
        <v>4.1209304803099995E-7</v>
      </c>
      <c r="CL304" s="10">
        <f>3/24000000*OO[[#This Row],[146 (07JUL1985 03:00:00)-Water Temperature (C)]]*OO[[#This Row],[88]]</f>
        <v>3.7998984739799995E-7</v>
      </c>
      <c r="CM304" s="10">
        <f>3/24000000*OO[[#This Row],[147 (07JUL1985 06:00:00)-Water Temperature (C)]]*OO[[#This Row],[89]]</f>
        <v>3.57661112452875E-7</v>
      </c>
      <c r="CN304" s="10">
        <f>3/24000000*OO[[#This Row],[148 (07JUL1985 09:00:00)-Water Temperature (C)]]*OO[[#This Row],[90]]</f>
        <v>3.5166780903312499E-7</v>
      </c>
      <c r="CO304" s="10">
        <f>3/24000000*OO[[#This Row],[149 (07JUL1985 12:00:00)-Water Temperature (C)]]*OO[[#This Row],[91]]</f>
        <v>3.3559102553112504E-7</v>
      </c>
      <c r="CP304" s="10">
        <f>3/24000000*OO[[#This Row],[150 (07JUL1985 15:00:00)-Water Temperature (C)]]*OO[[#This Row],[92]]</f>
        <v>3.2871369187687501E-7</v>
      </c>
      <c r="CQ304" s="10">
        <f>3/24000000*OO[[#This Row],[151 (07JUL1985 18:00:00)-Water Temperature (C)]]*OO[[#This Row],[93]]</f>
        <v>3.1948103905574997E-7</v>
      </c>
      <c r="CR304" s="10">
        <f>3/24000000*OO[[#This Row],[152 (07JUL1985 21:00:00)-Water Temperature (C)]]*OO[[#This Row],[94]]</f>
        <v>3.01846808241875E-7</v>
      </c>
      <c r="CS304" s="10">
        <f>3/24000000*OO[[#This Row],[153 (08JUL1985 00:00:00)-Water Temperature (C)]]*OO[[#This Row],[95]]</f>
        <v>2.8162998339862504E-7</v>
      </c>
      <c r="CT304" s="10">
        <f>3/24000000*OO[[#This Row],[154 (08JUL1985 03:00:00)-Water Temperature (C)]]*OO[[#This Row],[96]]</f>
        <v>2.6637477471199999E-7</v>
      </c>
      <c r="CU304" s="10">
        <f>3/24000000*OO[[#This Row],[155 (08JUL1985 06:00:00)-Water Temperature (C)]]*OO[[#This Row],[97]]</f>
        <v>2.5836372605159999E-7</v>
      </c>
      <c r="CV304" s="10">
        <f>3/24000000*OO[[#This Row],[156 (08JUL1985 09:00:00)-Water Temperature (C)]]*OO[[#This Row],[98]]</f>
        <v>2.6446743821737497E-7</v>
      </c>
      <c r="CW304" s="10">
        <f>3/24000000*OO[[#This Row],[157 (08JUL1985 12:00:00)-Water Temperature (C)]]*OO[[#This Row],[99]]</f>
        <v>2.7096872067492502E-7</v>
      </c>
    </row>
    <row r="305" spans="1:101" x14ac:dyDescent="0.35">
      <c r="A305" t="s">
        <v>311</v>
      </c>
      <c r="B305">
        <v>963.45450000000005</v>
      </c>
      <c r="C305" s="10">
        <f>3/24*OO[[#This Row],[59 (26JUN1985 06:00:00)-Water Temperature (C)]]*OO[[#This Row],[1]]/SUM(OO[1])</f>
        <v>0</v>
      </c>
      <c r="D305" s="10">
        <f>3/24*OO[[#This Row],[60 (26JUN1985 09:00:00)-Water Temperature (C)]]*OO[[#This Row],[2]]/SUM(OO[2])</f>
        <v>0</v>
      </c>
      <c r="E305" s="10">
        <f>3/24*OO[[#This Row],[61 (26JUN1985 12:00:00)-Water Temperature (C)]]*OO[[#This Row],[3]]/SUM(OO[3])</f>
        <v>0</v>
      </c>
      <c r="F305" s="10">
        <f>3/24*OO[[#This Row],[62 (26JUN1985 15:00:00)-Water Temperature (C)]]*OO[[#This Row],[4]]/SUM(OO[4])</f>
        <v>0</v>
      </c>
      <c r="G305" s="10">
        <f>3/24*OO[[#This Row],[63 (26JUN1985 18:00:00)-Water Temperature (C)]]*OO[[#This Row],[5]]/SUM(OO[5])</f>
        <v>0</v>
      </c>
      <c r="H305" s="10">
        <f>3/24*OO[[#This Row],[64 (26JUN1985 21:00:00)-Water Temperature (C)]]*OO[[#This Row],[6]]/SUM(OO[6])</f>
        <v>0</v>
      </c>
      <c r="I305" s="10">
        <f>3/24*OO[[#This Row],[65 (27JUN1985 00:00:00)-Water Temperature (C)]]*OO[[#This Row],[7]]/SUM(OO[7])</f>
        <v>0</v>
      </c>
      <c r="J305" s="10">
        <f>3/24*OO[[#This Row],[66 (27JUN1985 03:00:00)-Water Temperature (C)]]*OO[[#This Row],[8]]/SUM(OO[8])</f>
        <v>0</v>
      </c>
      <c r="K305" s="10">
        <f>3/24*OO[[#This Row],[67 (27JUN1985 06:00:00)-Water Temperature (C)]]*OO[[#This Row],[9]]/SUM(OO[9])</f>
        <v>0</v>
      </c>
      <c r="L305" s="10">
        <f>3/24*OO[[#This Row],[68 (27JUN1985 09:00:00)-Water Temperature (C)]]*OO[[#This Row],[10]]/SUM(OO[10])</f>
        <v>0</v>
      </c>
      <c r="M305" s="10">
        <f>3/24*OO[[#This Row],[69 (27JUN1985 12:00:00)-Water Temperature (C)]]*OO[[#This Row],[11]]/SUM(OO[11])</f>
        <v>0</v>
      </c>
      <c r="N305" s="10">
        <f>3/24*OO[[#This Row],[70 (27JUN1985 15:00:00)-Water Temperature (C)]]*OO[[#This Row],[12]]/SUM(OO[12])</f>
        <v>0</v>
      </c>
      <c r="O305" s="10">
        <f>3/24*OO[[#This Row],[71 (27JUN1985 18:00:00)-Water Temperature (C)]]*OO[[#This Row],[13]]/SUM(OO[13])</f>
        <v>0</v>
      </c>
      <c r="P305" s="10">
        <f>3/24*OO[[#This Row],[72 (27JUN1985 21:00:00)-Water Temperature (C)]]*OO[[#This Row],[14]]/SUM(OO[14])</f>
        <v>0</v>
      </c>
      <c r="Q305" s="10">
        <f>3/24*OO[[#This Row],[73 (28JUN1985 00:00:00)-Water Temperature (C)]]*OO[[#This Row],[15]]/SUM(OO[15])</f>
        <v>2.4424766077941301E-32</v>
      </c>
      <c r="R305" s="10">
        <f>3/24*OO[[#This Row],[74 (28JUN1985 03:00:00)-Water Temperature (C)]]*OO[[#This Row],[16]]/SUM(OO[16])</f>
        <v>9.6566674403017497E-23</v>
      </c>
      <c r="S305" s="10">
        <f>3/24*OO[[#This Row],[75 (28JUN1985 06:00:00)-Water Temperature (C)]]*OO[[#This Row],[17]]/SUM(OO[17])</f>
        <v>9.4216401922072334E-16</v>
      </c>
      <c r="T305" s="10">
        <f>3/24*OO[[#This Row],[76 (28JUN1985 09:00:00)-Water Temperature (C)]]*OO[[#This Row],[18]]/SUM(OO[18])</f>
        <v>2.2290568455868111E-11</v>
      </c>
      <c r="U305" s="10">
        <f>3/24*OO[[#This Row],[77 (28JUN1985 12:00:00)-Water Temperature (C)]]*OO[[#This Row],[19]]/SUM(OO[19])</f>
        <v>1.6241380204540995E-8</v>
      </c>
      <c r="V305" s="10">
        <f>3/24000000*OO[[#This Row],[78 (28JUN1985 15:00:00)-Water Temperature (C)]]*OO[[#This Row],[20]]</f>
        <v>2.1482115010049998E-6</v>
      </c>
      <c r="W305" s="10">
        <f>3/24000000*OO[[#This Row],[79 (28JUN1985 18:00:00)-Water Temperature (C)]]*OO[[#This Row],[21]]</f>
        <v>8.2906202939137482E-5</v>
      </c>
      <c r="X305" s="10">
        <f>3/24000000*OO[[#This Row],[80 (28JUN1985 21:00:00)-Water Temperature (C)]]*OO[[#This Row],[22]]</f>
        <v>1.19864807325125E-3</v>
      </c>
      <c r="Y305" s="10">
        <f>3/24000000*OO[[#This Row],[81 (29JUN1985 00:00:00)-Water Temperature (C)]]*OO[[#This Row],[23]]</f>
        <v>7.8048138010599994E-3</v>
      </c>
      <c r="Z305" s="10">
        <f>3/24000000*OO[[#This Row],[82 (29JUN1985 03:00:00)-Water Temperature (C)]]*OO[[#This Row],[24]]</f>
        <v>2.6006468983299998E-2</v>
      </c>
      <c r="AA305" s="10">
        <f>3/24000000*OO[[#This Row],[83 (29JUN1985 06:00:00)-Water Temperature (C)]]*OO[[#This Row],[25]]</f>
        <v>4.909822622875E-2</v>
      </c>
      <c r="AB305" s="10">
        <f>3/24000000*OO[[#This Row],[84 (29JUN1985 09:00:00)-Water Temperature (C)]]*OO[[#This Row],[26]]</f>
        <v>5.8583713711037495E-2</v>
      </c>
      <c r="AC305" s="10">
        <f>3/24000000*OO[[#This Row],[85 (29JUN1985 12:00:00)-Water Temperature (C)]]*OO[[#This Row],[27]]</f>
        <v>4.5335367894862498E-2</v>
      </c>
      <c r="AD305" s="10">
        <f>3/24000000*OO[[#This Row],[86 (29JUN1985 15:00:00)-Water Temperature (C)]]*OO[[#This Row],[28]]</f>
        <v>2.4103533987800001E-2</v>
      </c>
      <c r="AE305" s="10">
        <f>3/24000000*OO[[#This Row],[88 (29JUN1985 21:00:00)-Water Temperature (C)]]*OO[[#This Row],[30]]</f>
        <v>2.6422535992187495E-3</v>
      </c>
      <c r="AF305" s="10">
        <f>3/24000000*OO[[#This Row],[88 (29JUN1985 21:00:00)-Water Temperature (C)]]*OO[[#This Row],[30]]</f>
        <v>2.6422535992187495E-3</v>
      </c>
      <c r="AG305" s="10">
        <f>3/24000000*OO[[#This Row],[89 (30JUN1985 00:00:00)-Water Temperature (C)]]*OO[[#This Row],[31]]</f>
        <v>6.0293304507850001E-4</v>
      </c>
      <c r="AH305" s="10">
        <f>3/24000000*OO[[#This Row],[90 (30JUN1985 03:00:00)-Water Temperature (C)]]*OO[[#This Row],[32]]</f>
        <v>1.3766129259163752E-4</v>
      </c>
      <c r="AI305" s="10">
        <f>3/24000000*OO[[#This Row],[91 (30JUN1985 06:00:00)-Water Temperature (C)]]*OO[[#This Row],[33]]</f>
        <v>5.0715332294049994E-5</v>
      </c>
      <c r="AJ305" s="10">
        <f>3/24000000*OO[[#This Row],[92 (30JUN1985 09:00:00)-Water Temperature (C)]]*OO[[#This Row],[34]]</f>
        <v>3.6484799025024996E-5</v>
      </c>
      <c r="AK305" s="10">
        <f>3/24000000*OO[[#This Row],[93 (30JUN1985 12:00:00)-Water Temperature (C)]]*OO[[#This Row],[35]]</f>
        <v>3.351973075275E-5</v>
      </c>
      <c r="AL305" s="10">
        <f>3/24000000*OO[[#This Row],[94 (30JUN1985 15:00:00)-Water Temperature (C)]]*OO[[#This Row],[36]]</f>
        <v>3.22856464679875E-5</v>
      </c>
      <c r="AM305" s="10">
        <f>3/24000000*OO[[#This Row],[95 (30JUN1985 18:00:00)-Water Temperature (C)]]*OO[[#This Row],[37]]</f>
        <v>3.1578640664362498E-5</v>
      </c>
      <c r="AN305" s="10">
        <f>3/24000000*OO[[#This Row],[96 (30JUN1985 21:00:00)-Water Temperature (C)]]*OO[[#This Row],[38]]</f>
        <v>2.984566659525E-5</v>
      </c>
      <c r="AO305" s="10">
        <f>3/24000000*OO[[#This Row],[97 (01JUL1985 00:00:00)-Water Temperature (C)]]*OO[[#This Row],[39]]</f>
        <v>2.7111437404549997E-5</v>
      </c>
      <c r="AP305" s="10">
        <f>3/24000000*OO[[#This Row],[98 (01JUL1985 03:00:00)-Water Temperature (C)]]*OO[[#This Row],[40]]</f>
        <v>2.4740656836750003E-5</v>
      </c>
      <c r="AQ305" s="10">
        <f>3/24000000*OO[[#This Row],[99 (01JUL1985 06:00:00)-Water Temperature (C)]]*OO[[#This Row],[41]]</f>
        <v>2.2804401252217498E-5</v>
      </c>
      <c r="AR305" s="10">
        <f>3/24000000*OO[[#This Row],[100 (01JUL1985 09:00:00)-Water Temperature (C)]]*OO[[#This Row],[42]]</f>
        <v>2.2370632949700001E-5</v>
      </c>
      <c r="AS305" s="10">
        <f>3/24000000*OO[[#This Row],[101 (01JUL1985 12:00:00)-Water Temperature (C)]]*OO[[#This Row],[43]]</f>
        <v>2.27949539290025E-5</v>
      </c>
      <c r="AT305" s="10">
        <f>3/24000000*OO[[#This Row],[102 (01JUL1985 15:00:00)-Water Temperature (C)]]*OO[[#This Row],[44]]</f>
        <v>2.3700197784240002E-5</v>
      </c>
      <c r="AU305" s="10">
        <f>3/24000000*OO[[#This Row],[103 (01JUL1985 18:00:00)-Water Temperature (C)]]*OO[[#This Row],[45]]</f>
        <v>2.4921337267749997E-5</v>
      </c>
      <c r="AV305" s="10">
        <f>3/24000000*OO[[#This Row],[104 (01JUL1985 21:00:00)-Water Temperature (C)]]*OO[[#This Row],[46]]</f>
        <v>2.5225359753299999E-5</v>
      </c>
      <c r="AW305" s="10">
        <f>3/24000000*OO[[#This Row],[105 (02JUL1985 00:00:00)-Water Temperature (C)]]*OO[[#This Row],[47]]</f>
        <v>2.4515220028897505E-5</v>
      </c>
      <c r="AX305" s="10">
        <f>3/24000000*OO[[#This Row],[106 (02JUL1985 03:00:00)-Water Temperature (C)]]*OO[[#This Row],[48]]</f>
        <v>2.3380605392873747E-5</v>
      </c>
      <c r="AY305" s="10">
        <f>3/24000000*OO[[#This Row],[107 (02JUL1985 06:00:00)-Water Temperature (C)]]*OO[[#This Row],[49]]</f>
        <v>2.1886624995000002E-5</v>
      </c>
      <c r="AZ305" s="10">
        <f>3/24000000*OO[[#This Row],[108 (02JUL1985 09:00:00)-Water Temperature (C)]]*OO[[#This Row],[50]]</f>
        <v>2.0308607880536244E-5</v>
      </c>
      <c r="BA305" s="10">
        <f>3/24000000*OO[[#This Row],[109 (02JUL1985 12:00:00)-Water Temperature (C)]]*OO[[#This Row],[51]]</f>
        <v>1.91802453672725E-5</v>
      </c>
      <c r="BB305" s="10">
        <f>3/24000000*OO[[#This Row],[110 (02JUL1985 15:00:00)-Water Temperature (C)]]*OO[[#This Row],[52]]</f>
        <v>1.7844060825359998E-5</v>
      </c>
      <c r="BC305" s="10">
        <f>3/24000000*OO[[#This Row],[111 (02JUL1985 18:00:00)-Water Temperature (C)]]*OO[[#This Row],[53]]</f>
        <v>1.6522649458375001E-5</v>
      </c>
      <c r="BD305" s="10">
        <f>3/24000000*OO[[#This Row],[112 (02JUL1985 21:00:00)-Water Temperature (C)]]*OO[[#This Row],[54]]</f>
        <v>1.5018840657562501E-5</v>
      </c>
      <c r="BE305" s="10">
        <f>3/24000000*OO[[#This Row],[113 (03JUL1985 00:00:00)-Water Temperature (C)]]*OO[[#This Row],[55]]</f>
        <v>1.37067229992875E-5</v>
      </c>
      <c r="BF305" s="10">
        <f>3/24000000*OO[[#This Row],[114 (03JUL1985 03:00:00)-Water Temperature (C)]]*OO[[#This Row],[56]]</f>
        <v>1.2484381955261251E-5</v>
      </c>
      <c r="BG305" s="10">
        <f>3/24000000*OO[[#This Row],[115 (03JUL1985 06:00:00)-Water Temperature (C)]]*OO[[#This Row],[57]]</f>
        <v>1.129504663336E-5</v>
      </c>
      <c r="BH305" s="10">
        <f>3/24000000*OO[[#This Row],[116 (03JUL1985 09:00:00)-Water Temperature (C)]]*OO[[#This Row],[58]]</f>
        <v>1.0280967378728749E-5</v>
      </c>
      <c r="BI305" s="10">
        <f>3/24000000*OO[[#This Row],[117 (03JUL1985 12:00:00)-Water Temperature (C)]]*OO[[#This Row],[59]]</f>
        <v>9.5697287749200002E-6</v>
      </c>
      <c r="BJ305" s="10">
        <f>3/24000000*OO[[#This Row],[118 (03JUL1985 15:00:00)-Water Temperature (C)]]*OO[[#This Row],[60]]</f>
        <v>8.8890986630812509E-6</v>
      </c>
      <c r="BK305" s="10">
        <f>3/24000000*OO[[#This Row],[119 (03JUL1985 18:00:00)-Water Temperature (C)]]*OO[[#This Row],[61]]</f>
        <v>8.2782659311687512E-6</v>
      </c>
      <c r="BL305" s="10">
        <f>3/24000000*OO[[#This Row],[120 (03JUL1985 21:00:00)-Water Temperature (C)]]*OO[[#This Row],[62]]</f>
        <v>7.5065919151000005E-6</v>
      </c>
      <c r="BM305" s="10">
        <f>3/24000000*OO[[#This Row],[121 (04JUL1985 00:00:00)-Water Temperature (C)]]*OO[[#This Row],[63]]</f>
        <v>6.7766391750012493E-6</v>
      </c>
      <c r="BN305" s="10">
        <f>3/24000000*OO[[#This Row],[122 (04JUL1985 03:00:00)-Water Temperature (C)]]*OO[[#This Row],[64]]</f>
        <v>6.204503084933749E-6</v>
      </c>
      <c r="BO305" s="10">
        <f>3/24000000*OO[[#This Row],[123 (04JUL1985 06:00:00)-Water Temperature (C)]]*OO[[#This Row],[65]]</f>
        <v>5.6913647451599983E-6</v>
      </c>
      <c r="BP305" s="10">
        <f>3/24000000*OO[[#This Row],[124 (04JUL1985 09:00:00)-Water Temperature (C)]]*OO[[#This Row],[66]]</f>
        <v>5.3687677998600001E-6</v>
      </c>
      <c r="BQ305" s="10">
        <f>3/24000000*OO[[#This Row],[125 (04JUL1985 12:00:00)-Water Temperature (C)]]*OO[[#This Row],[67]]</f>
        <v>5.0347808072362493E-6</v>
      </c>
      <c r="BR305" s="10">
        <f>3/24000000*OO[[#This Row],[126 (04JUL1985 15:00:00)-Water Temperature (C)]]*OO[[#This Row],[68]]</f>
        <v>4.6052122858087496E-6</v>
      </c>
      <c r="BS305" s="10">
        <f>3/24000000*OO[[#This Row],[127 (04JUL1985 18:00:00)-Water Temperature (C)]]*OO[[#This Row],[69]]</f>
        <v>4.2239356961399995E-6</v>
      </c>
      <c r="BT305" s="10">
        <f>3/24000000*OO[[#This Row],[128 (04JUL1985 21:00:00)-Water Temperature (C)]]*OO[[#This Row],[70]]</f>
        <v>3.7766880017699997E-6</v>
      </c>
      <c r="BU305" s="10">
        <f>3/24000000*OO[[#This Row],[129 (05JUL1985 00:00:00)-Water Temperature (C)]]*OO[[#This Row],[71]]</f>
        <v>3.2383226892674998E-6</v>
      </c>
      <c r="BV305" s="10">
        <f>3/24000000*OO[[#This Row],[130 (05JUL1985 03:00:00)-Water Temperature (C)]]*OO[[#This Row],[72]]</f>
        <v>2.7760756230849995E-6</v>
      </c>
      <c r="BW305" s="10">
        <f>3/24000000*OO[[#This Row],[131 (05JUL1985 06:00:00)-Water Temperature (C)]]*OO[[#This Row],[73]]</f>
        <v>2.3872698251062502E-6</v>
      </c>
      <c r="BX305" s="10">
        <f>3/24000000*OO[[#This Row],[132 (05JUL1985 09:00:00)-Water Temperature (C)]]*OO[[#This Row],[74]]</f>
        <v>2.12222401879925E-6</v>
      </c>
      <c r="BY305" s="10">
        <f>3/24000000*OO[[#This Row],[133 (05JUL1985 12:00:00)-Water Temperature (C)]]*OO[[#This Row],[75]]</f>
        <v>1.8601942040128746E-6</v>
      </c>
      <c r="BZ305" s="10">
        <f>3/24000000*OO[[#This Row],[134 (05JUL1985 15:00:00)-Water Temperature (C)]]*OO[[#This Row],[76]]</f>
        <v>1.5886695347238749E-6</v>
      </c>
      <c r="CA305" s="10">
        <f>3/24000000*OO[[#This Row],[135 (05JUL1985 18:00:00)-Water Temperature (C)]]*OO[[#This Row],[77]]</f>
        <v>1.3332065699238749E-6</v>
      </c>
      <c r="CB305" s="10">
        <f>3/24000000*OO[[#This Row],[136 (05JUL1985 21:00:00)-Water Temperature (C)]]*OO[[#This Row],[78]]</f>
        <v>1.086247995625E-6</v>
      </c>
      <c r="CC305" s="10">
        <f>3/24000000*OO[[#This Row],[137 (06JUL1985 00:00:00)-Water Temperature (C)]]*OO[[#This Row],[79]]</f>
        <v>8.8090602483200007E-7</v>
      </c>
      <c r="CD305" s="10">
        <f>3/24000000*OO[[#This Row],[138 (06JUL1985 03:00:00)-Water Temperature (C)]]*OO[[#This Row],[80]]</f>
        <v>7.4412493483174985E-7</v>
      </c>
      <c r="CE305" s="10">
        <f>3/24000000*OO[[#This Row],[139 (06JUL1985 06:00:00)-Water Temperature (C)]]*OO[[#This Row],[81]]</f>
        <v>6.5340757260300001E-7</v>
      </c>
      <c r="CF305" s="10">
        <f>3/24000000*OO[[#This Row],[140 (06JUL1985 09:00:00)-Water Temperature (C)]]*OO[[#This Row],[82]]</f>
        <v>6.1459907773399995E-7</v>
      </c>
      <c r="CG305" s="10">
        <f>3/24000000*OO[[#This Row],[141 (06JUL1985 12:00:00)-Water Temperature (C)]]*OO[[#This Row],[83]]</f>
        <v>5.8565181915937495E-7</v>
      </c>
      <c r="CH305" s="10">
        <f>3/24000000*OO[[#This Row],[142 (06JUL1985 15:00:00)-Water Temperature (C)]]*OO[[#This Row],[84]]</f>
        <v>5.5631010807124998E-7</v>
      </c>
      <c r="CI305" s="10">
        <f>3/24000000*OO[[#This Row],[143 (06JUL1985 18:00:00)-Water Temperature (C)]]*OO[[#This Row],[85]]</f>
        <v>5.2180224535949996E-7</v>
      </c>
      <c r="CJ305" s="10">
        <f>3/24000000*OO[[#This Row],[144 (06JUL1985 21:00:00)-Water Temperature (C)]]*OO[[#This Row],[86]]</f>
        <v>4.7731019804500001E-7</v>
      </c>
      <c r="CK305" s="10">
        <f>3/24000000*OO[[#This Row],[145 (07JUL1985 00:00:00)-Water Temperature (C)]]*OO[[#This Row],[87]]</f>
        <v>4.2979383647899997E-7</v>
      </c>
      <c r="CL305" s="10">
        <f>3/24000000*OO[[#This Row],[146 (07JUL1985 03:00:00)-Water Temperature (C)]]*OO[[#This Row],[88]]</f>
        <v>3.9557237284774992E-7</v>
      </c>
      <c r="CM305" s="10">
        <f>3/24000000*OO[[#This Row],[147 (07JUL1985 06:00:00)-Water Temperature (C)]]*OO[[#This Row],[89]]</f>
        <v>3.7182080934374993E-7</v>
      </c>
      <c r="CN305" s="10">
        <f>3/24000000*OO[[#This Row],[148 (07JUL1985 09:00:00)-Water Temperature (C)]]*OO[[#This Row],[90]]</f>
        <v>3.6558921496199998E-7</v>
      </c>
      <c r="CO305" s="10">
        <f>3/24000000*OO[[#This Row],[149 (07JUL1985 12:00:00)-Water Temperature (C)]]*OO[[#This Row],[91]]</f>
        <v>3.4927012976699998E-7</v>
      </c>
      <c r="CP305" s="10">
        <f>3/24000000*OO[[#This Row],[150 (07JUL1985 15:00:00)-Water Temperature (C)]]*OO[[#This Row],[92]]</f>
        <v>3.4186467150324998E-7</v>
      </c>
      <c r="CQ305" s="10">
        <f>3/24000000*OO[[#This Row],[151 (07JUL1985 18:00:00)-Water Temperature (C)]]*OO[[#This Row],[93]]</f>
        <v>3.3253760213999996E-7</v>
      </c>
      <c r="CR305" s="10">
        <f>3/24000000*OO[[#This Row],[152 (07JUL1985 21:00:00)-Water Temperature (C)]]*OO[[#This Row],[94]]</f>
        <v>3.14449350838875E-7</v>
      </c>
      <c r="CS305" s="10">
        <f>3/24000000*OO[[#This Row],[153 (08JUL1985 00:00:00)-Water Temperature (C)]]*OO[[#This Row],[95]]</f>
        <v>2.9298633558075001E-7</v>
      </c>
      <c r="CT305" s="10">
        <f>3/24000000*OO[[#This Row],[154 (08JUL1985 03:00:00)-Water Temperature (C)]]*OO[[#This Row],[96]]</f>
        <v>2.7671614211062503E-7</v>
      </c>
      <c r="CU305" s="10">
        <f>3/24000000*OO[[#This Row],[155 (08JUL1985 06:00:00)-Water Temperature (C)]]*OO[[#This Row],[97]]</f>
        <v>2.680132599495E-7</v>
      </c>
      <c r="CV305" s="10">
        <f>3/24000000*OO[[#This Row],[156 (08JUL1985 09:00:00)-Water Temperature (C)]]*OO[[#This Row],[98]]</f>
        <v>2.7423823974624997E-7</v>
      </c>
      <c r="CW305" s="10">
        <f>3/24000000*OO[[#This Row],[157 (08JUL1985 12:00:00)-Water Temperature (C)]]*OO[[#This Row],[99]]</f>
        <v>2.81384016253125E-7</v>
      </c>
    </row>
    <row r="306" spans="1:101" x14ac:dyDescent="0.35">
      <c r="A306" t="s">
        <v>312</v>
      </c>
      <c r="B306">
        <v>866.82979999999998</v>
      </c>
      <c r="C306" s="10">
        <f>3/24*OO[[#This Row],[59 (26JUN1985 06:00:00)-Water Temperature (C)]]*OO[[#This Row],[1]]/SUM(OO[1])</f>
        <v>0</v>
      </c>
      <c r="D306" s="10">
        <f>3/24*OO[[#This Row],[60 (26JUN1985 09:00:00)-Water Temperature (C)]]*OO[[#This Row],[2]]/SUM(OO[2])</f>
        <v>0</v>
      </c>
      <c r="E306" s="10">
        <f>3/24*OO[[#This Row],[61 (26JUN1985 12:00:00)-Water Temperature (C)]]*OO[[#This Row],[3]]/SUM(OO[3])</f>
        <v>0</v>
      </c>
      <c r="F306" s="10">
        <f>3/24*OO[[#This Row],[62 (26JUN1985 15:00:00)-Water Temperature (C)]]*OO[[#This Row],[4]]/SUM(OO[4])</f>
        <v>0</v>
      </c>
      <c r="G306" s="10">
        <f>3/24*OO[[#This Row],[63 (26JUN1985 18:00:00)-Water Temperature (C)]]*OO[[#This Row],[5]]/SUM(OO[5])</f>
        <v>0</v>
      </c>
      <c r="H306" s="10">
        <f>3/24*OO[[#This Row],[64 (26JUN1985 21:00:00)-Water Temperature (C)]]*OO[[#This Row],[6]]/SUM(OO[6])</f>
        <v>0</v>
      </c>
      <c r="I306" s="10">
        <f>3/24*OO[[#This Row],[65 (27JUN1985 00:00:00)-Water Temperature (C)]]*OO[[#This Row],[7]]/SUM(OO[7])</f>
        <v>0</v>
      </c>
      <c r="J306" s="10">
        <f>3/24*OO[[#This Row],[66 (27JUN1985 03:00:00)-Water Temperature (C)]]*OO[[#This Row],[8]]/SUM(OO[8])</f>
        <v>0</v>
      </c>
      <c r="K306" s="10">
        <f>3/24*OO[[#This Row],[67 (27JUN1985 06:00:00)-Water Temperature (C)]]*OO[[#This Row],[9]]/SUM(OO[9])</f>
        <v>0</v>
      </c>
      <c r="L306" s="10">
        <f>3/24*OO[[#This Row],[68 (27JUN1985 09:00:00)-Water Temperature (C)]]*OO[[#This Row],[10]]/SUM(OO[10])</f>
        <v>0</v>
      </c>
      <c r="M306" s="10">
        <f>3/24*OO[[#This Row],[69 (27JUN1985 12:00:00)-Water Temperature (C)]]*OO[[#This Row],[11]]/SUM(OO[11])</f>
        <v>0</v>
      </c>
      <c r="N306" s="10">
        <f>3/24*OO[[#This Row],[70 (27JUN1985 15:00:00)-Water Temperature (C)]]*OO[[#This Row],[12]]/SUM(OO[12])</f>
        <v>0</v>
      </c>
      <c r="O306" s="10">
        <f>3/24*OO[[#This Row],[71 (27JUN1985 18:00:00)-Water Temperature (C)]]*OO[[#This Row],[13]]/SUM(OO[13])</f>
        <v>0</v>
      </c>
      <c r="P306" s="10">
        <f>3/24*OO[[#This Row],[72 (27JUN1985 21:00:00)-Water Temperature (C)]]*OO[[#This Row],[14]]/SUM(OO[14])</f>
        <v>0</v>
      </c>
      <c r="Q306" s="10">
        <f>3/24*OO[[#This Row],[73 (28JUN1985 00:00:00)-Water Temperature (C)]]*OO[[#This Row],[15]]/SUM(OO[15])</f>
        <v>2.0041801063120636E-33</v>
      </c>
      <c r="R306" s="10">
        <f>3/24*OO[[#This Row],[74 (28JUN1985 03:00:00)-Water Temperature (C)]]*OO[[#This Row],[16]]/SUM(OO[16])</f>
        <v>4.521802874221544E-23</v>
      </c>
      <c r="S306" s="10">
        <f>3/24*OO[[#This Row],[75 (28JUN1985 06:00:00)-Water Temperature (C)]]*OO[[#This Row],[17]]/SUM(OO[17])</f>
        <v>2.8113182704460831E-16</v>
      </c>
      <c r="T306" s="10">
        <f>3/24*OO[[#This Row],[76 (28JUN1985 09:00:00)-Water Temperature (C)]]*OO[[#This Row],[18]]/SUM(OO[18])</f>
        <v>1.0407998503568122E-11</v>
      </c>
      <c r="U306" s="10">
        <f>3/24*OO[[#This Row],[77 (28JUN1985 12:00:00)-Water Temperature (C)]]*OO[[#This Row],[19]]/SUM(OO[19])</f>
        <v>8.7969300303675392E-9</v>
      </c>
      <c r="V306" s="10">
        <f>3/24000000*OO[[#This Row],[78 (28JUN1985 15:00:00)-Water Temperature (C)]]*OO[[#This Row],[20]]</f>
        <v>1.28408318504725E-6</v>
      </c>
      <c r="W306" s="10">
        <f>3/24000000*OO[[#This Row],[79 (28JUN1985 18:00:00)-Water Temperature (C)]]*OO[[#This Row],[21]]</f>
        <v>5.3704659942449991E-5</v>
      </c>
      <c r="X306" s="10">
        <f>3/24000000*OO[[#This Row],[80 (28JUN1985 21:00:00)-Water Temperature (C)]]*OO[[#This Row],[22]]</f>
        <v>8.3088220196450005E-4</v>
      </c>
      <c r="Y306" s="10">
        <f>3/24000000*OO[[#This Row],[81 (29JUN1985 00:00:00)-Water Temperature (C)]]*OO[[#This Row],[23]]</f>
        <v>5.7377176521175004E-3</v>
      </c>
      <c r="Z306" s="10">
        <f>3/24000000*OO[[#This Row],[82 (29JUN1985 03:00:00)-Water Temperature (C)]]*OO[[#This Row],[24]]</f>
        <v>2.0136431073849995E-2</v>
      </c>
      <c r="AA306" s="10">
        <f>3/24000000*OO[[#This Row],[83 (29JUN1985 06:00:00)-Water Temperature (C)]]*OO[[#This Row],[25]]</f>
        <v>3.9806680352174995E-2</v>
      </c>
      <c r="AB306" s="10">
        <f>3/24000000*OO[[#This Row],[84 (29JUN1985 09:00:00)-Water Temperature (C)]]*OO[[#This Row],[26]]</f>
        <v>4.9436678950850001E-2</v>
      </c>
      <c r="AC306" s="10">
        <f>3/24000000*OO[[#This Row],[85 (29JUN1985 12:00:00)-Water Temperature (C)]]*OO[[#This Row],[27]]</f>
        <v>3.9789545275549995E-2</v>
      </c>
      <c r="AD306" s="10">
        <f>3/24000000*OO[[#This Row],[86 (29JUN1985 15:00:00)-Water Temperature (C)]]*OO[[#This Row],[28]]</f>
        <v>2.1877910730649999E-2</v>
      </c>
      <c r="AE306" s="10">
        <f>3/24000000*OO[[#This Row],[88 (29JUN1985 21:00:00)-Water Temperature (C)]]*OO[[#This Row],[30]]</f>
        <v>2.5429264079175002E-3</v>
      </c>
      <c r="AF306" s="10">
        <f>3/24000000*OO[[#This Row],[88 (29JUN1985 21:00:00)-Water Temperature (C)]]*OO[[#This Row],[30]]</f>
        <v>2.5429264079175002E-3</v>
      </c>
      <c r="AG306" s="10">
        <f>3/24000000*OO[[#This Row],[89 (30JUN1985 00:00:00)-Water Temperature (C)]]*OO[[#This Row],[31]]</f>
        <v>5.8990419961412496E-4</v>
      </c>
      <c r="AH306" s="10">
        <f>3/24000000*OO[[#This Row],[90 (30JUN1985 03:00:00)-Water Temperature (C)]]*OO[[#This Row],[32]]</f>
        <v>1.3253928642260001E-4</v>
      </c>
      <c r="AI306" s="10">
        <f>3/24000000*OO[[#This Row],[91 (30JUN1985 06:00:00)-Water Temperature (C)]]*OO[[#This Row],[33]]</f>
        <v>4.5626343222712492E-5</v>
      </c>
      <c r="AJ306" s="10">
        <f>3/24000000*OO[[#This Row],[92 (30JUN1985 09:00:00)-Water Temperature (C)]]*OO[[#This Row],[34]]</f>
        <v>3.1251739253350005E-5</v>
      </c>
      <c r="AK306" s="10">
        <f>3/24000000*OO[[#This Row],[93 (30JUN1985 12:00:00)-Water Temperature (C)]]*OO[[#This Row],[35]]</f>
        <v>2.8376845865849996E-5</v>
      </c>
      <c r="AL306" s="10">
        <f>3/24000000*OO[[#This Row],[94 (30JUN1985 15:00:00)-Water Temperature (C)]]*OO[[#This Row],[36]]</f>
        <v>2.7242897730250002E-5</v>
      </c>
      <c r="AM306" s="10">
        <f>3/24000000*OO[[#This Row],[95 (30JUN1985 18:00:00)-Water Temperature (C)]]*OO[[#This Row],[37]]</f>
        <v>2.6625811409699999E-5</v>
      </c>
      <c r="AN306" s="10">
        <f>3/24000000*OO[[#This Row],[96 (30JUN1985 21:00:00)-Water Temperature (C)]]*OO[[#This Row],[38]]</f>
        <v>2.5187907344732498E-5</v>
      </c>
      <c r="AO306" s="10">
        <f>3/24000000*OO[[#This Row],[97 (01JUL1985 00:00:00)-Water Temperature (C)]]*OO[[#This Row],[39]]</f>
        <v>2.2897810796662497E-5</v>
      </c>
      <c r="AP306" s="10">
        <f>3/24000000*OO[[#This Row],[98 (01JUL1985 03:00:00)-Water Temperature (C)]]*OO[[#This Row],[40]]</f>
        <v>2.0883214057719998E-5</v>
      </c>
      <c r="AQ306" s="10">
        <f>3/24000000*OO[[#This Row],[99 (01JUL1985 06:00:00)-Water Temperature (C)]]*OO[[#This Row],[41]]</f>
        <v>1.9236355503042494E-5</v>
      </c>
      <c r="AR306" s="10">
        <f>3/24000000*OO[[#This Row],[100 (01JUL1985 09:00:00)-Water Temperature (C)]]*OO[[#This Row],[42]]</f>
        <v>1.8800326574357502E-5</v>
      </c>
      <c r="AS306" s="10">
        <f>3/24000000*OO[[#This Row],[101 (01JUL1985 12:00:00)-Water Temperature (C)]]*OO[[#This Row],[43]]</f>
        <v>1.9100635874099997E-5</v>
      </c>
      <c r="AT306" s="10">
        <f>3/24000000*OO[[#This Row],[102 (01JUL1985 15:00:00)-Water Temperature (C)]]*OO[[#This Row],[44]]</f>
        <v>1.98115967661E-5</v>
      </c>
      <c r="AU306" s="10">
        <f>3/24000000*OO[[#This Row],[103 (01JUL1985 18:00:00)-Water Temperature (C)]]*OO[[#This Row],[45]]</f>
        <v>2.0817252246705E-5</v>
      </c>
      <c r="AV306" s="10">
        <f>3/24000000*OO[[#This Row],[104 (01JUL1985 21:00:00)-Water Temperature (C)]]*OO[[#This Row],[46]]</f>
        <v>2.1123307898906249E-5</v>
      </c>
      <c r="AW306" s="10">
        <f>3/24000000*OO[[#This Row],[105 (02JUL1985 00:00:00)-Water Temperature (C)]]*OO[[#This Row],[47]]</f>
        <v>2.05705137820875E-5</v>
      </c>
      <c r="AX306" s="10">
        <f>3/24000000*OO[[#This Row],[106 (02JUL1985 03:00:00)-Water Temperature (C)]]*OO[[#This Row],[48]]</f>
        <v>1.9666192348773751E-5</v>
      </c>
      <c r="AY306" s="10">
        <f>3/24000000*OO[[#This Row],[107 (02JUL1985 06:00:00)-Water Temperature (C)]]*OO[[#This Row],[49]]</f>
        <v>1.8485232165207496E-5</v>
      </c>
      <c r="AZ306" s="10">
        <f>3/24000000*OO[[#This Row],[108 (02JUL1985 09:00:00)-Water Temperature (C)]]*OO[[#This Row],[50]]</f>
        <v>1.7203387298314999E-5</v>
      </c>
      <c r="BA306" s="10">
        <f>3/24000000*OO[[#This Row],[109 (02JUL1985 12:00:00)-Water Temperature (C)]]*OO[[#This Row],[51]]</f>
        <v>1.627260206663E-5</v>
      </c>
      <c r="BB306" s="10">
        <f>3/24000000*OO[[#This Row],[110 (02JUL1985 15:00:00)-Water Temperature (C)]]*OO[[#This Row],[52]]</f>
        <v>1.5180025709187499E-5</v>
      </c>
      <c r="BC306" s="10">
        <f>3/24000000*OO[[#This Row],[111 (02JUL1985 18:00:00)-Water Temperature (C)]]*OO[[#This Row],[53]]</f>
        <v>1.4079557142281249E-5</v>
      </c>
      <c r="BD306" s="10">
        <f>3/24000000*OO[[#This Row],[112 (02JUL1985 21:00:00)-Water Temperature (C)]]*OO[[#This Row],[54]]</f>
        <v>1.2821487124849999E-5</v>
      </c>
      <c r="BE306" s="10">
        <f>3/24000000*OO[[#This Row],[113 (03JUL1985 00:00:00)-Water Temperature (C)]]*OO[[#This Row],[55]]</f>
        <v>1.1715155330450002E-5</v>
      </c>
      <c r="BF306" s="10">
        <f>3/24000000*OO[[#This Row],[114 (03JUL1985 03:00:00)-Water Temperature (C)]]*OO[[#This Row],[56]]</f>
        <v>1.0691215690216249E-5</v>
      </c>
      <c r="BG306" s="10">
        <f>3/24000000*OO[[#This Row],[115 (03JUL1985 06:00:00)-Water Temperature (C)]]*OO[[#This Row],[57]]</f>
        <v>9.6975744391724994E-6</v>
      </c>
      <c r="BH306" s="10">
        <f>3/24000000*OO[[#This Row],[116 (03JUL1985 09:00:00)-Water Temperature (C)]]*OO[[#This Row],[58]]</f>
        <v>8.8442741087550001E-6</v>
      </c>
      <c r="BI306" s="10">
        <f>3/24000000*OO[[#This Row],[117 (03JUL1985 12:00:00)-Water Temperature (C)]]*OO[[#This Row],[59]]</f>
        <v>8.2455519809249991E-6</v>
      </c>
      <c r="BJ306" s="10">
        <f>3/24000000*OO[[#This Row],[118 (03JUL1985 15:00:00)-Water Temperature (C)]]*OO[[#This Row],[60]]</f>
        <v>7.6823519975399993E-6</v>
      </c>
      <c r="BK306" s="10">
        <f>3/24000000*OO[[#This Row],[119 (03JUL1985 18:00:00)-Water Temperature (C)]]*OO[[#This Row],[61]]</f>
        <v>7.1696579699800006E-6</v>
      </c>
      <c r="BL306" s="10">
        <f>3/24000000*OO[[#This Row],[120 (03JUL1985 21:00:00)-Water Temperature (C)]]*OO[[#This Row],[62]]</f>
        <v>6.5180045768324993E-6</v>
      </c>
      <c r="BM306" s="10">
        <f>3/24000000*OO[[#This Row],[121 (04JUL1985 00:00:00)-Water Temperature (C)]]*OO[[#This Row],[63]]</f>
        <v>5.8874867318124996E-6</v>
      </c>
      <c r="BN306" s="10">
        <f>3/24000000*OO[[#This Row],[122 (04JUL1985 03:00:00)-Water Temperature (C)]]*OO[[#This Row],[64]]</f>
        <v>5.3932418449724998E-6</v>
      </c>
      <c r="BO306" s="10">
        <f>3/24000000*OO[[#This Row],[123 (04JUL1985 06:00:00)-Water Temperature (C)]]*OO[[#This Row],[65]]</f>
        <v>4.9570362465000007E-6</v>
      </c>
      <c r="BP306" s="10">
        <f>3/24000000*OO[[#This Row],[124 (04JUL1985 09:00:00)-Water Temperature (C)]]*OO[[#This Row],[66]]</f>
        <v>4.6803966951499999E-6</v>
      </c>
      <c r="BQ306" s="10">
        <f>3/24000000*OO[[#This Row],[125 (04JUL1985 12:00:00)-Water Temperature (C)]]*OO[[#This Row],[67]]</f>
        <v>4.4067188815649996E-6</v>
      </c>
      <c r="BR306" s="10">
        <f>3/24000000*OO[[#This Row],[126 (04JUL1985 15:00:00)-Water Temperature (C)]]*OO[[#This Row],[68]]</f>
        <v>4.0445666867049998E-6</v>
      </c>
      <c r="BS306" s="10">
        <f>3/24000000*OO[[#This Row],[127 (04JUL1985 18:00:00)-Water Temperature (C)]]*OO[[#This Row],[69]]</f>
        <v>3.71539792883875E-6</v>
      </c>
      <c r="BT306" s="10">
        <f>3/24000000*OO[[#This Row],[128 (04JUL1985 21:00:00)-Water Temperature (C)]]*OO[[#This Row],[70]]</f>
        <v>3.334315863525E-6</v>
      </c>
      <c r="BU306" s="10">
        <f>3/24000000*OO[[#This Row],[129 (05JUL1985 00:00:00)-Water Temperature (C)]]*OO[[#This Row],[71]]</f>
        <v>2.8657765723137498E-6</v>
      </c>
      <c r="BV306" s="10">
        <f>3/24000000*OO[[#This Row],[130 (05JUL1985 03:00:00)-Water Temperature (C)]]*OO[[#This Row],[72]]</f>
        <v>2.4574878953200002E-6</v>
      </c>
      <c r="BW306" s="10">
        <f>3/24000000*OO[[#This Row],[131 (05JUL1985 06:00:00)-Water Temperature (C)]]*OO[[#This Row],[73]]</f>
        <v>2.1160582769679996E-6</v>
      </c>
      <c r="BX306" s="10">
        <f>3/24000000*OO[[#This Row],[132 (05JUL1985 09:00:00)-Water Temperature (C)]]*OO[[#This Row],[74]]</f>
        <v>1.8839656025299998E-6</v>
      </c>
      <c r="BY306" s="10">
        <f>3/24000000*OO[[#This Row],[133 (05JUL1985 12:00:00)-Water Temperature (C)]]*OO[[#This Row],[75]]</f>
        <v>1.6590947864299999E-6</v>
      </c>
      <c r="BZ306" s="10">
        <f>3/24000000*OO[[#This Row],[134 (05JUL1985 15:00:00)-Water Temperature (C)]]*OO[[#This Row],[76]]</f>
        <v>1.4215637794068749E-6</v>
      </c>
      <c r="CA306" s="10">
        <f>3/24000000*OO[[#This Row],[135 (05JUL1985 18:00:00)-Water Temperature (C)]]*OO[[#This Row],[77]]</f>
        <v>1.194228170961E-6</v>
      </c>
      <c r="CB306" s="10">
        <f>3/24000000*OO[[#This Row],[136 (05JUL1985 21:00:00)-Water Temperature (C)]]*OO[[#This Row],[78]]</f>
        <v>9.7336858840400004E-7</v>
      </c>
      <c r="CC306" s="10">
        <f>3/24000000*OO[[#This Row],[137 (06JUL1985 00:00:00)-Water Temperature (C)]]*OO[[#This Row],[79]]</f>
        <v>7.8614976933662497E-7</v>
      </c>
      <c r="CD306" s="10">
        <f>3/24000000*OO[[#This Row],[138 (06JUL1985 03:00:00)-Water Temperature (C)]]*OO[[#This Row],[80]]</f>
        <v>6.604005248724999E-7</v>
      </c>
      <c r="CE306" s="10">
        <f>3/24000000*OO[[#This Row],[139 (06JUL1985 06:00:00)-Water Temperature (C)]]*OO[[#This Row],[81]]</f>
        <v>5.7740277783262501E-7</v>
      </c>
      <c r="CF306" s="10">
        <f>3/24000000*OO[[#This Row],[140 (06JUL1985 09:00:00)-Water Temperature (C)]]*OO[[#This Row],[82]]</f>
        <v>5.4109415492474998E-7</v>
      </c>
      <c r="CG306" s="10">
        <f>3/24000000*OO[[#This Row],[141 (06JUL1985 12:00:00)-Water Temperature (C)]]*OO[[#This Row],[83]]</f>
        <v>5.1585128975499998E-7</v>
      </c>
      <c r="CH306" s="10">
        <f>3/24000000*OO[[#This Row],[142 (06JUL1985 15:00:00)-Water Temperature (C)]]*OO[[#This Row],[84]]</f>
        <v>4.9029062434425004E-7</v>
      </c>
      <c r="CI306" s="10">
        <f>3/24000000*OO[[#This Row],[143 (06JUL1985 18:00:00)-Water Temperature (C)]]*OO[[#This Row],[85]]</f>
        <v>4.5979883653274994E-7</v>
      </c>
      <c r="CJ306" s="10">
        <f>3/24000000*OO[[#This Row],[144 (06JUL1985 21:00:00)-Water Temperature (C)]]*OO[[#This Row],[86]]</f>
        <v>4.2079419620212501E-7</v>
      </c>
      <c r="CK306" s="10">
        <f>3/24000000*OO[[#This Row],[145 (07JUL1985 00:00:00)-Water Temperature (C)]]*OO[[#This Row],[87]]</f>
        <v>3.7815005706800005E-7</v>
      </c>
      <c r="CL306" s="10">
        <f>3/24000000*OO[[#This Row],[146 (07JUL1985 03:00:00)-Water Temperature (C)]]*OO[[#This Row],[88]]</f>
        <v>3.4700909450462499E-7</v>
      </c>
      <c r="CM306" s="10">
        <f>3/24000000*OO[[#This Row],[147 (07JUL1985 06:00:00)-Water Temperature (C)]]*OO[[#This Row],[89]]</f>
        <v>3.2544111353437492E-7</v>
      </c>
      <c r="CN306" s="10">
        <f>3/24000000*OO[[#This Row],[148 (07JUL1985 09:00:00)-Water Temperature (C)]]*OO[[#This Row],[90]]</f>
        <v>3.1962984329737492E-7</v>
      </c>
      <c r="CO306" s="10">
        <f>3/24000000*OO[[#This Row],[149 (07JUL1985 12:00:00)-Water Temperature (C)]]*OO[[#This Row],[91]]</f>
        <v>3.0599945212100002E-7</v>
      </c>
      <c r="CP306" s="10">
        <f>3/24000000*OO[[#This Row],[150 (07JUL1985 15:00:00)-Water Temperature (C)]]*OO[[#This Row],[92]]</f>
        <v>2.9912260811750002E-7</v>
      </c>
      <c r="CQ306" s="10">
        <f>3/24000000*OO[[#This Row],[151 (07JUL1985 18:00:00)-Water Temperature (C)]]*OO[[#This Row],[93]]</f>
        <v>2.9130441995812498E-7</v>
      </c>
      <c r="CR306" s="10">
        <f>3/24000000*OO[[#This Row],[152 (07JUL1985 21:00:00)-Water Temperature (C)]]*OO[[#This Row],[94]]</f>
        <v>2.7597384982687503E-7</v>
      </c>
      <c r="CS306" s="10">
        <f>3/24000000*OO[[#This Row],[153 (08JUL1985 00:00:00)-Water Temperature (C)]]*OO[[#This Row],[95]]</f>
        <v>2.5677048151693747E-7</v>
      </c>
      <c r="CT306" s="10">
        <f>3/24000000*OO[[#This Row],[154 (08JUL1985 03:00:00)-Water Temperature (C)]]*OO[[#This Row],[96]]</f>
        <v>2.4196193290914995E-7</v>
      </c>
      <c r="CU306" s="10">
        <f>3/24000000*OO[[#This Row],[155 (08JUL1985 06:00:00)-Water Temperature (C)]]*OO[[#This Row],[97]]</f>
        <v>2.338063140778E-7</v>
      </c>
      <c r="CV306" s="10">
        <f>3/24000000*OO[[#This Row],[156 (08JUL1985 09:00:00)-Water Temperature (C)]]*OO[[#This Row],[98]]</f>
        <v>2.3883600286424994E-7</v>
      </c>
      <c r="CW306" s="10">
        <f>3/24000000*OO[[#This Row],[157 (08JUL1985 12:00:00)-Water Temperature (C)]]*OO[[#This Row],[99]]</f>
        <v>2.4551926813312497E-7</v>
      </c>
    </row>
    <row r="307" spans="1:101" x14ac:dyDescent="0.35">
      <c r="A307" t="s">
        <v>313</v>
      </c>
      <c r="B307">
        <v>839.73929999999996</v>
      </c>
      <c r="C307" s="10">
        <f>3/24*OO[[#This Row],[59 (26JUN1985 06:00:00)-Water Temperature (C)]]*OO[[#This Row],[1]]/SUM(OO[1])</f>
        <v>0</v>
      </c>
      <c r="D307" s="10">
        <f>3/24*OO[[#This Row],[60 (26JUN1985 09:00:00)-Water Temperature (C)]]*OO[[#This Row],[2]]/SUM(OO[2])</f>
        <v>0</v>
      </c>
      <c r="E307" s="10">
        <f>3/24*OO[[#This Row],[61 (26JUN1985 12:00:00)-Water Temperature (C)]]*OO[[#This Row],[3]]/SUM(OO[3])</f>
        <v>0</v>
      </c>
      <c r="F307" s="10">
        <f>3/24*OO[[#This Row],[62 (26JUN1985 15:00:00)-Water Temperature (C)]]*OO[[#This Row],[4]]/SUM(OO[4])</f>
        <v>0</v>
      </c>
      <c r="G307" s="10">
        <f>3/24*OO[[#This Row],[63 (26JUN1985 18:00:00)-Water Temperature (C)]]*OO[[#This Row],[5]]/SUM(OO[5])</f>
        <v>0</v>
      </c>
      <c r="H307" s="10">
        <f>3/24*OO[[#This Row],[64 (26JUN1985 21:00:00)-Water Temperature (C)]]*OO[[#This Row],[6]]/SUM(OO[6])</f>
        <v>0</v>
      </c>
      <c r="I307" s="10">
        <f>3/24*OO[[#This Row],[65 (27JUN1985 00:00:00)-Water Temperature (C)]]*OO[[#This Row],[7]]/SUM(OO[7])</f>
        <v>0</v>
      </c>
      <c r="J307" s="10">
        <f>3/24*OO[[#This Row],[66 (27JUN1985 03:00:00)-Water Temperature (C)]]*OO[[#This Row],[8]]/SUM(OO[8])</f>
        <v>0</v>
      </c>
      <c r="K307" s="10">
        <f>3/24*OO[[#This Row],[67 (27JUN1985 06:00:00)-Water Temperature (C)]]*OO[[#This Row],[9]]/SUM(OO[9])</f>
        <v>0</v>
      </c>
      <c r="L307" s="10">
        <f>3/24*OO[[#This Row],[68 (27JUN1985 09:00:00)-Water Temperature (C)]]*OO[[#This Row],[10]]/SUM(OO[10])</f>
        <v>0</v>
      </c>
      <c r="M307" s="10">
        <f>3/24*OO[[#This Row],[69 (27JUN1985 12:00:00)-Water Temperature (C)]]*OO[[#This Row],[11]]/SUM(OO[11])</f>
        <v>0</v>
      </c>
      <c r="N307" s="10">
        <f>3/24*OO[[#This Row],[70 (27JUN1985 15:00:00)-Water Temperature (C)]]*OO[[#This Row],[12]]/SUM(OO[12])</f>
        <v>0</v>
      </c>
      <c r="O307" s="10">
        <f>3/24*OO[[#This Row],[71 (27JUN1985 18:00:00)-Water Temperature (C)]]*OO[[#This Row],[13]]/SUM(OO[13])</f>
        <v>0</v>
      </c>
      <c r="P307" s="10">
        <f>3/24*OO[[#This Row],[72 (27JUN1985 21:00:00)-Water Temperature (C)]]*OO[[#This Row],[14]]/SUM(OO[14])</f>
        <v>0</v>
      </c>
      <c r="Q307" s="10">
        <f>3/24*OO[[#This Row],[73 (28JUN1985 00:00:00)-Water Temperature (C)]]*OO[[#This Row],[15]]/SUM(OO[15])</f>
        <v>3.2847344643528733E-34</v>
      </c>
      <c r="R307" s="10">
        <f>3/24*OO[[#This Row],[74 (28JUN1985 03:00:00)-Water Temperature (C)]]*OO[[#This Row],[16]]/SUM(OO[16])</f>
        <v>2.5567240250786199E-23</v>
      </c>
      <c r="S307" s="10">
        <f>3/24*OO[[#This Row],[75 (28JUN1985 06:00:00)-Water Temperature (C)]]*OO[[#This Row],[17]]/SUM(OO[17])</f>
        <v>1.0241133751065066E-16</v>
      </c>
      <c r="T307" s="10">
        <f>3/24*OO[[#This Row],[76 (28JUN1985 09:00:00)-Water Temperature (C)]]*OO[[#This Row],[18]]/SUM(OO[18])</f>
        <v>6.3608695059655416E-12</v>
      </c>
      <c r="U307" s="10">
        <f>3/24*OO[[#This Row],[77 (28JUN1985 12:00:00)-Water Temperature (C)]]*OO[[#This Row],[19]]/SUM(OO[19])</f>
        <v>6.2753705792504496E-9</v>
      </c>
      <c r="V307" s="10">
        <f>3/24000000*OO[[#This Row],[78 (28JUN1985 15:00:00)-Water Temperature (C)]]*OO[[#This Row],[20]]</f>
        <v>1.012752690033375E-6</v>
      </c>
      <c r="W307" s="10">
        <f>3/24000000*OO[[#This Row],[79 (28JUN1985 18:00:00)-Water Temperature (C)]]*OO[[#This Row],[21]]</f>
        <v>4.5826766540800003E-5</v>
      </c>
      <c r="X307" s="10">
        <f>3/24000000*OO[[#This Row],[80 (28JUN1985 21:00:00)-Water Temperature (C)]]*OO[[#This Row],[22]]</f>
        <v>7.5765073664474988E-4</v>
      </c>
      <c r="Y307" s="10">
        <f>3/24000000*OO[[#This Row],[81 (29JUN1985 00:00:00)-Water Temperature (C)]]*OO[[#This Row],[23]]</f>
        <v>5.5416318122124995E-3</v>
      </c>
      <c r="Z307" s="10">
        <f>3/24000000*OO[[#This Row],[82 (29JUN1985 03:00:00)-Water Temperature (C)]]*OO[[#This Row],[24]]</f>
        <v>2.0461643589694999E-2</v>
      </c>
      <c r="AA307" s="10">
        <f>3/24000000*OO[[#This Row],[83 (29JUN1985 06:00:00)-Water Temperature (C)]]*OO[[#This Row],[25]]</f>
        <v>4.2314345507499997E-2</v>
      </c>
      <c r="AB307" s="10">
        <f>3/24000000*OO[[#This Row],[84 (29JUN1985 09:00:00)-Water Temperature (C)]]*OO[[#This Row],[26]]</f>
        <v>5.4692257551674991E-2</v>
      </c>
      <c r="AC307" s="10">
        <f>3/24000000*OO[[#This Row],[85 (29JUN1985 12:00:00)-Water Temperature (C)]]*OO[[#This Row],[27]]</f>
        <v>4.5698989072062497E-2</v>
      </c>
      <c r="AD307" s="10">
        <f>3/24000000*OO[[#This Row],[86 (29JUN1985 15:00:00)-Water Temperature (C)]]*OO[[#This Row],[28]]</f>
        <v>2.5972215080625003E-2</v>
      </c>
      <c r="AE307" s="10">
        <f>3/24000000*OO[[#This Row],[88 (29JUN1985 21:00:00)-Water Temperature (C)]]*OO[[#This Row],[30]]</f>
        <v>3.1967588066287495E-3</v>
      </c>
      <c r="AF307" s="10">
        <f>3/24000000*OO[[#This Row],[88 (29JUN1985 21:00:00)-Water Temperature (C)]]*OO[[#This Row],[30]]</f>
        <v>3.1967588066287495E-3</v>
      </c>
      <c r="AG307" s="10">
        <f>3/24000000*OO[[#This Row],[89 (30JUN1985 00:00:00)-Water Temperature (C)]]*OO[[#This Row],[31]]</f>
        <v>7.5473719183987494E-4</v>
      </c>
      <c r="AH307" s="10">
        <f>3/24000000*OO[[#This Row],[90 (30JUN1985 03:00:00)-Water Temperature (C)]]*OO[[#This Row],[32]]</f>
        <v>1.6778206941975001E-4</v>
      </c>
      <c r="AI307" s="10">
        <f>3/24000000*OO[[#This Row],[91 (30JUN1985 06:00:00)-Water Temperature (C)]]*OO[[#This Row],[33]]</f>
        <v>5.4298888875562498E-5</v>
      </c>
      <c r="AJ307" s="10">
        <f>3/24000000*OO[[#This Row],[92 (30JUN1985 09:00:00)-Water Temperature (C)]]*OO[[#This Row],[34]]</f>
        <v>3.5327143919999998E-5</v>
      </c>
      <c r="AK307" s="10">
        <f>3/24000000*OO[[#This Row],[93 (30JUN1985 12:00:00)-Water Temperature (C)]]*OO[[#This Row],[35]]</f>
        <v>3.1661137243899995E-5</v>
      </c>
      <c r="AL307" s="10">
        <f>3/24000000*OO[[#This Row],[94 (30JUN1985 15:00:00)-Water Temperature (C)]]*OO[[#This Row],[36]]</f>
        <v>3.0305666346450001E-5</v>
      </c>
      <c r="AM307" s="10">
        <f>3/24000000*OO[[#This Row],[95 (30JUN1985 18:00:00)-Water Temperature (C)]]*OO[[#This Row],[37]]</f>
        <v>2.9602950487774996E-5</v>
      </c>
      <c r="AN307" s="10">
        <f>3/24000000*OO[[#This Row],[96 (30JUN1985 21:00:00)-Water Temperature (C)]]*OO[[#This Row],[38]]</f>
        <v>2.8038396479274997E-5</v>
      </c>
      <c r="AO307" s="10">
        <f>3/24000000*OO[[#This Row],[97 (01JUL1985 00:00:00)-Water Temperature (C)]]*OO[[#This Row],[39]]</f>
        <v>2.5512414496399994E-5</v>
      </c>
      <c r="AP307" s="10">
        <f>3/24000000*OO[[#This Row],[98 (01JUL1985 03:00:00)-Water Temperature (C)]]*OO[[#This Row],[40]]</f>
        <v>2.326177961789E-5</v>
      </c>
      <c r="AQ307" s="10">
        <f>3/24000000*OO[[#This Row],[99 (01JUL1985 06:00:00)-Water Temperature (C)]]*OO[[#This Row],[41]]</f>
        <v>2.1430003879171252E-5</v>
      </c>
      <c r="AR307" s="10">
        <f>3/24000000*OO[[#This Row],[100 (01JUL1985 09:00:00)-Water Temperature (C)]]*OO[[#This Row],[42]]</f>
        <v>2.0884109511975001E-5</v>
      </c>
      <c r="AS307" s="10">
        <f>3/24000000*OO[[#This Row],[101 (01JUL1985 12:00:00)-Water Temperature (C)]]*OO[[#This Row],[43]]</f>
        <v>2.1171319015417501E-5</v>
      </c>
      <c r="AT307" s="10">
        <f>3/24000000*OO[[#This Row],[102 (01JUL1985 15:00:00)-Water Temperature (C)]]*OO[[#This Row],[44]]</f>
        <v>2.1921590096212497E-5</v>
      </c>
      <c r="AU307" s="10">
        <f>3/24000000*OO[[#This Row],[103 (01JUL1985 18:00:00)-Water Temperature (C)]]*OO[[#This Row],[45]]</f>
        <v>2.3030014988897501E-5</v>
      </c>
      <c r="AV307" s="10">
        <f>3/24000000*OO[[#This Row],[104 (01JUL1985 21:00:00)-Water Temperature (C)]]*OO[[#This Row],[46]]</f>
        <v>2.3434464623913751E-5</v>
      </c>
      <c r="AW307" s="10">
        <f>3/24000000*OO[[#This Row],[105 (02JUL1985 00:00:00)-Water Temperature (C)]]*OO[[#This Row],[47]]</f>
        <v>2.2885618591850004E-5</v>
      </c>
      <c r="AX307" s="10">
        <f>3/24000000*OO[[#This Row],[106 (02JUL1985 03:00:00)-Water Temperature (C)]]*OO[[#This Row],[48]]</f>
        <v>2.19256649155E-5</v>
      </c>
      <c r="AY307" s="10">
        <f>3/24000000*OO[[#This Row],[107 (02JUL1985 06:00:00)-Water Temperature (C)]]*OO[[#This Row],[49]]</f>
        <v>2.0661270748267499E-5</v>
      </c>
      <c r="AZ307" s="10">
        <f>3/24000000*OO[[#This Row],[108 (02JUL1985 09:00:00)-Water Temperature (C)]]*OO[[#This Row],[50]]</f>
        <v>1.9264987350880001E-5</v>
      </c>
      <c r="BA307" s="10">
        <f>3/24000000*OO[[#This Row],[109 (02JUL1985 12:00:00)-Water Temperature (C)]]*OO[[#This Row],[51]]</f>
        <v>1.8229318915040001E-5</v>
      </c>
      <c r="BB307" s="10">
        <f>3/24000000*OO[[#This Row],[110 (02JUL1985 15:00:00)-Water Temperature (C)]]*OO[[#This Row],[52]]</f>
        <v>1.7030777720009999E-5</v>
      </c>
      <c r="BC307" s="10">
        <f>3/24000000*OO[[#This Row],[111 (02JUL1985 18:00:00)-Water Temperature (C)]]*OO[[#This Row],[53]]</f>
        <v>1.579946245665E-5</v>
      </c>
      <c r="BD307" s="10">
        <f>3/24000000*OO[[#This Row],[112 (02JUL1985 21:00:00)-Water Temperature (C)]]*OO[[#This Row],[54]]</f>
        <v>1.4393485570374998E-5</v>
      </c>
      <c r="BE307" s="10">
        <f>3/24000000*OO[[#This Row],[113 (03JUL1985 00:00:00)-Water Temperature (C)]]*OO[[#This Row],[55]]</f>
        <v>1.3148274194680001E-5</v>
      </c>
      <c r="BF307" s="10">
        <f>3/24000000*OO[[#This Row],[114 (03JUL1985 03:00:00)-Water Temperature (C)]]*OO[[#This Row],[56]]</f>
        <v>1.200115690940625E-5</v>
      </c>
      <c r="BG307" s="10">
        <f>3/24000000*OO[[#This Row],[115 (03JUL1985 06:00:00)-Water Temperature (C)]]*OO[[#This Row],[57]]</f>
        <v>1.0885118172210002E-5</v>
      </c>
      <c r="BH307" s="10">
        <f>3/24000000*OO[[#This Row],[116 (03JUL1985 09:00:00)-Water Temperature (C)]]*OO[[#This Row],[58]]</f>
        <v>9.9204515811150005E-6</v>
      </c>
      <c r="BI307" s="10">
        <f>3/24000000*OO[[#This Row],[117 (03JUL1985 12:00:00)-Water Temperature (C)]]*OO[[#This Row],[59]]</f>
        <v>9.2440839036600003E-6</v>
      </c>
      <c r="BJ307" s="10">
        <f>3/24000000*OO[[#This Row],[118 (03JUL1985 15:00:00)-Water Temperature (C)]]*OO[[#This Row],[60]]</f>
        <v>8.6165260205999995E-6</v>
      </c>
      <c r="BK307" s="10">
        <f>3/24000000*OO[[#This Row],[119 (03JUL1985 18:00:00)-Water Temperature (C)]]*OO[[#This Row],[61]]</f>
        <v>8.0380119605299988E-6</v>
      </c>
      <c r="BL307" s="10">
        <f>3/24000000*OO[[#This Row],[120 (03JUL1985 21:00:00)-Water Temperature (C)]]*OO[[#This Row],[62]]</f>
        <v>7.3071806654474983E-6</v>
      </c>
      <c r="BM307" s="10">
        <f>3/24000000*OO[[#This Row],[121 (04JUL1985 00:00:00)-Water Temperature (C)]]*OO[[#This Row],[63]]</f>
        <v>6.5902678479412486E-6</v>
      </c>
      <c r="BN307" s="10">
        <f>3/24000000*OO[[#This Row],[122 (04JUL1985 03:00:00)-Water Temperature (C)]]*OO[[#This Row],[64]]</f>
        <v>6.0280821920187496E-6</v>
      </c>
      <c r="BO307" s="10">
        <f>3/24000000*OO[[#This Row],[123 (04JUL1985 06:00:00)-Water Temperature (C)]]*OO[[#This Row],[65]]</f>
        <v>5.5407905606249994E-6</v>
      </c>
      <c r="BP307" s="10">
        <f>3/24000000*OO[[#This Row],[124 (04JUL1985 09:00:00)-Water Temperature (C)]]*OO[[#This Row],[66]]</f>
        <v>5.227063280079999E-6</v>
      </c>
      <c r="BQ307" s="10">
        <f>3/24000000*OO[[#This Row],[125 (04JUL1985 12:00:00)-Water Temperature (C)]]*OO[[#This Row],[67]]</f>
        <v>4.9299054456325E-6</v>
      </c>
      <c r="BR307" s="10">
        <f>3/24000000*OO[[#This Row],[126 (04JUL1985 15:00:00)-Water Temperature (C)]]*OO[[#This Row],[68]]</f>
        <v>4.5327387332499997E-6</v>
      </c>
      <c r="BS307" s="10">
        <f>3/24000000*OO[[#This Row],[127 (04JUL1985 18:00:00)-Water Temperature (C)]]*OO[[#This Row],[69]]</f>
        <v>4.1634532821149997E-6</v>
      </c>
      <c r="BT307" s="10">
        <f>3/24000000*OO[[#This Row],[128 (04JUL1985 21:00:00)-Water Temperature (C)]]*OO[[#This Row],[70]]</f>
        <v>3.7424489780000004E-6</v>
      </c>
      <c r="BU307" s="10">
        <f>3/24000000*OO[[#This Row],[129 (05JUL1985 00:00:00)-Water Temperature (C)]]*OO[[#This Row],[71]]</f>
        <v>3.2212069395074998E-6</v>
      </c>
      <c r="BV307" s="10">
        <f>3/24000000*OO[[#This Row],[130 (05JUL1985 03:00:00)-Water Temperature (C)]]*OO[[#This Row],[72]]</f>
        <v>2.76078443795E-6</v>
      </c>
      <c r="BW307" s="10">
        <f>3/24000000*OO[[#This Row],[131 (05JUL1985 06:00:00)-Water Temperature (C)]]*OO[[#This Row],[73]]</f>
        <v>2.3788991903599996E-6</v>
      </c>
      <c r="BX307" s="10">
        <f>3/24000000*OO[[#This Row],[132 (05JUL1985 09:00:00)-Water Temperature (C)]]*OO[[#This Row],[74]]</f>
        <v>2.1192207547200001E-6</v>
      </c>
      <c r="BY307" s="10">
        <f>3/24000000*OO[[#This Row],[133 (05JUL1985 12:00:00)-Water Temperature (C)]]*OO[[#This Row],[75]]</f>
        <v>1.8725837264977497E-6</v>
      </c>
      <c r="BZ307" s="10">
        <f>3/24000000*OO[[#This Row],[134 (05JUL1985 15:00:00)-Water Temperature (C)]]*OO[[#This Row],[76]]</f>
        <v>1.6092908192699998E-6</v>
      </c>
      <c r="CA307" s="10">
        <f>3/24000000*OO[[#This Row],[135 (05JUL1985 18:00:00)-Water Temperature (C)]]*OO[[#This Row],[77]]</f>
        <v>1.3531266655180001E-6</v>
      </c>
      <c r="CB307" s="10">
        <f>3/24000000*OO[[#This Row],[136 (05JUL1985 21:00:00)-Water Temperature (C)]]*OO[[#This Row],[78]]</f>
        <v>1.1030165954535E-6</v>
      </c>
      <c r="CC307" s="10">
        <f>3/24000000*OO[[#This Row],[137 (06JUL1985 00:00:00)-Water Temperature (C)]]*OO[[#This Row],[79]]</f>
        <v>8.8813639220325E-7</v>
      </c>
      <c r="CD307" s="10">
        <f>3/24000000*OO[[#This Row],[138 (06JUL1985 03:00:00)-Water Temperature (C)]]*OO[[#This Row],[80]]</f>
        <v>7.423966381589999E-7</v>
      </c>
      <c r="CE307" s="10">
        <f>3/24000000*OO[[#This Row],[139 (06JUL1985 06:00:00)-Water Temperature (C)]]*OO[[#This Row],[81]]</f>
        <v>6.467812605975E-7</v>
      </c>
      <c r="CF307" s="10">
        <f>3/24000000*OO[[#This Row],[140 (06JUL1985 09:00:00)-Water Temperature (C)]]*OO[[#This Row],[82]]</f>
        <v>6.0409344422324994E-7</v>
      </c>
      <c r="CG307" s="10">
        <f>3/24000000*OO[[#This Row],[141 (06JUL1985 12:00:00)-Water Temperature (C)]]*OO[[#This Row],[83]]</f>
        <v>5.7600169491900002E-7</v>
      </c>
      <c r="CH307" s="10">
        <f>3/24000000*OO[[#This Row],[142 (06JUL1985 15:00:00)-Water Temperature (C)]]*OO[[#This Row],[84]]</f>
        <v>5.4775960350749997E-7</v>
      </c>
      <c r="CI307" s="10">
        <f>3/24000000*OO[[#This Row],[143 (06JUL1985 18:00:00)-Water Temperature (C)]]*OO[[#This Row],[85]]</f>
        <v>5.1370992649312496E-7</v>
      </c>
      <c r="CJ307" s="10">
        <f>3/24000000*OO[[#This Row],[144 (06JUL1985 21:00:00)-Water Temperature (C)]]*OO[[#This Row],[86]]</f>
        <v>4.7023589922575006E-7</v>
      </c>
      <c r="CK307" s="10">
        <f>3/24000000*OO[[#This Row],[145 (07JUL1985 00:00:00)-Water Temperature (C)]]*OO[[#This Row],[87]]</f>
        <v>4.2205821420974996E-7</v>
      </c>
      <c r="CL307" s="10">
        <f>3/24000000*OO[[#This Row],[146 (07JUL1985 03:00:00)-Water Temperature (C)]]*OO[[#This Row],[88]]</f>
        <v>3.8630242981137496E-7</v>
      </c>
      <c r="CM307" s="10">
        <f>3/24000000*OO[[#This Row],[147 (07JUL1985 06:00:00)-Water Temperature (C)]]*OO[[#This Row],[89]]</f>
        <v>3.6170679726962499E-7</v>
      </c>
      <c r="CN307" s="10">
        <f>3/24000000*OO[[#This Row],[148 (07JUL1985 09:00:00)-Water Temperature (C)]]*OO[[#This Row],[90]]</f>
        <v>3.5471817625037504E-7</v>
      </c>
      <c r="CO307" s="10">
        <f>3/24000000*OO[[#This Row],[149 (07JUL1985 12:00:00)-Water Temperature (C)]]*OO[[#This Row],[91]]</f>
        <v>3.4026094213749995E-7</v>
      </c>
      <c r="CP307" s="10">
        <f>3/24000000*OO[[#This Row],[150 (07JUL1985 15:00:00)-Water Temperature (C)]]*OO[[#This Row],[92]]</f>
        <v>3.32311451528875E-7</v>
      </c>
      <c r="CQ307" s="10">
        <f>3/24000000*OO[[#This Row],[151 (07JUL1985 18:00:00)-Water Temperature (C)]]*OO[[#This Row],[93]]</f>
        <v>3.2389367118699999E-7</v>
      </c>
      <c r="CR307" s="10">
        <f>3/24000000*OO[[#This Row],[152 (07JUL1985 21:00:00)-Water Temperature (C)]]*OO[[#This Row],[94]]</f>
        <v>3.0727551658537502E-7</v>
      </c>
      <c r="CS307" s="10">
        <f>3/24000000*OO[[#This Row],[153 (08JUL1985 00:00:00)-Water Temperature (C)]]*OO[[#This Row],[95]]</f>
        <v>2.8561163868899999E-7</v>
      </c>
      <c r="CT307" s="10">
        <f>3/24000000*OO[[#This Row],[154 (08JUL1985 03:00:00)-Water Temperature (C)]]*OO[[#This Row],[96]]</f>
        <v>2.6856784812999997E-7</v>
      </c>
      <c r="CU307" s="10">
        <f>3/24000000*OO[[#This Row],[155 (08JUL1985 06:00:00)-Water Temperature (C)]]*OO[[#This Row],[97]]</f>
        <v>2.590377793105E-7</v>
      </c>
      <c r="CV307" s="10">
        <f>3/24000000*OO[[#This Row],[156 (08JUL1985 09:00:00)-Water Temperature (C)]]*OO[[#This Row],[98]]</f>
        <v>2.6411384438999998E-7</v>
      </c>
      <c r="CW307" s="10">
        <f>3/24000000*OO[[#This Row],[157 (08JUL1985 12:00:00)-Water Temperature (C)]]*OO[[#This Row],[99]]</f>
        <v>2.7186621302137497E-7</v>
      </c>
    </row>
    <row r="308" spans="1:101" x14ac:dyDescent="0.35">
      <c r="A308" t="s">
        <v>314</v>
      </c>
      <c r="B308">
        <v>877.31200000000001</v>
      </c>
      <c r="C308" s="10">
        <f>3/24*OO[[#This Row],[59 (26JUN1985 06:00:00)-Water Temperature (C)]]*OO[[#This Row],[1]]/SUM(OO[1])</f>
        <v>0</v>
      </c>
      <c r="D308" s="10">
        <f>3/24*OO[[#This Row],[60 (26JUN1985 09:00:00)-Water Temperature (C)]]*OO[[#This Row],[2]]/SUM(OO[2])</f>
        <v>0</v>
      </c>
      <c r="E308" s="10">
        <f>3/24*OO[[#This Row],[61 (26JUN1985 12:00:00)-Water Temperature (C)]]*OO[[#This Row],[3]]/SUM(OO[3])</f>
        <v>0</v>
      </c>
      <c r="F308" s="10">
        <f>3/24*OO[[#This Row],[62 (26JUN1985 15:00:00)-Water Temperature (C)]]*OO[[#This Row],[4]]/SUM(OO[4])</f>
        <v>0</v>
      </c>
      <c r="G308" s="10">
        <f>3/24*OO[[#This Row],[63 (26JUN1985 18:00:00)-Water Temperature (C)]]*OO[[#This Row],[5]]/SUM(OO[5])</f>
        <v>0</v>
      </c>
      <c r="H308" s="10">
        <f>3/24*OO[[#This Row],[64 (26JUN1985 21:00:00)-Water Temperature (C)]]*OO[[#This Row],[6]]/SUM(OO[6])</f>
        <v>0</v>
      </c>
      <c r="I308" s="10">
        <f>3/24*OO[[#This Row],[65 (27JUN1985 00:00:00)-Water Temperature (C)]]*OO[[#This Row],[7]]/SUM(OO[7])</f>
        <v>0</v>
      </c>
      <c r="J308" s="10">
        <f>3/24*OO[[#This Row],[66 (27JUN1985 03:00:00)-Water Temperature (C)]]*OO[[#This Row],[8]]/SUM(OO[8])</f>
        <v>0</v>
      </c>
      <c r="K308" s="10">
        <f>3/24*OO[[#This Row],[67 (27JUN1985 06:00:00)-Water Temperature (C)]]*OO[[#This Row],[9]]/SUM(OO[9])</f>
        <v>0</v>
      </c>
      <c r="L308" s="10">
        <f>3/24*OO[[#This Row],[68 (27JUN1985 09:00:00)-Water Temperature (C)]]*OO[[#This Row],[10]]/SUM(OO[10])</f>
        <v>0</v>
      </c>
      <c r="M308" s="10">
        <f>3/24*OO[[#This Row],[69 (27JUN1985 12:00:00)-Water Temperature (C)]]*OO[[#This Row],[11]]/SUM(OO[11])</f>
        <v>0</v>
      </c>
      <c r="N308" s="10">
        <f>3/24*OO[[#This Row],[70 (27JUN1985 15:00:00)-Water Temperature (C)]]*OO[[#This Row],[12]]/SUM(OO[12])</f>
        <v>0</v>
      </c>
      <c r="O308" s="10">
        <f>3/24*OO[[#This Row],[71 (27JUN1985 18:00:00)-Water Temperature (C)]]*OO[[#This Row],[13]]/SUM(OO[13])</f>
        <v>0</v>
      </c>
      <c r="P308" s="10">
        <f>3/24*OO[[#This Row],[72 (27JUN1985 21:00:00)-Water Temperature (C)]]*OO[[#This Row],[14]]/SUM(OO[14])</f>
        <v>0</v>
      </c>
      <c r="Q308" s="10">
        <f>3/24*OO[[#This Row],[73 (28JUN1985 00:00:00)-Water Temperature (C)]]*OO[[#This Row],[15]]/SUM(OO[15])</f>
        <v>4.5510280521661994E-35</v>
      </c>
      <c r="R308" s="10">
        <f>3/24*OO[[#This Row],[74 (28JUN1985 03:00:00)-Water Temperature (C)]]*OO[[#This Row],[16]]/SUM(OO[16])</f>
        <v>1.205930915514205E-23</v>
      </c>
      <c r="S308" s="10">
        <f>3/24*OO[[#This Row],[75 (28JUN1985 06:00:00)-Water Temperature (C)]]*OO[[#This Row],[17]]/SUM(OO[17])</f>
        <v>2.932346368040287E-17</v>
      </c>
      <c r="T308" s="10">
        <f>3/24*OO[[#This Row],[76 (28JUN1985 09:00:00)-Water Temperature (C)]]*OO[[#This Row],[18]]/SUM(OO[18])</f>
        <v>3.4073653599133868E-12</v>
      </c>
      <c r="U308" s="10">
        <f>3/24*OO[[#This Row],[77 (28JUN1985 12:00:00)-Water Temperature (C)]]*OO[[#This Row],[19]]/SUM(OO[19])</f>
        <v>3.9009631681417735E-9</v>
      </c>
      <c r="V308" s="10">
        <f>3/24000000*OO[[#This Row],[78 (28JUN1985 15:00:00)-Water Temperature (C)]]*OO[[#This Row],[20]]</f>
        <v>6.9300762239587481E-7</v>
      </c>
      <c r="W308" s="10">
        <f>3/24000000*OO[[#This Row],[79 (28JUN1985 18:00:00)-Water Temperature (C)]]*OO[[#This Row],[21]]</f>
        <v>3.3816161305237494E-5</v>
      </c>
      <c r="X308" s="10">
        <f>3/24000000*OO[[#This Row],[80 (28JUN1985 21:00:00)-Water Temperature (C)]]*OO[[#This Row],[22]]</f>
        <v>5.9540720175749998E-4</v>
      </c>
      <c r="Y308" s="10">
        <f>3/24000000*OO[[#This Row],[81 (29JUN1985 00:00:00)-Water Temperature (C)]]*OO[[#This Row],[23]]</f>
        <v>4.5956086169174999E-3</v>
      </c>
      <c r="Z308" s="10">
        <f>3/24000000*OO[[#This Row],[82 (29JUN1985 03:00:00)-Water Temperature (C)]]*OO[[#This Row],[24]]</f>
        <v>1.7784539676303751E-2</v>
      </c>
      <c r="AA308" s="10">
        <f>3/24000000*OO[[#This Row],[83 (29JUN1985 06:00:00)-Water Temperature (C)]]*OO[[#This Row],[25]]</f>
        <v>3.8326822597575E-2</v>
      </c>
      <c r="AB308" s="10">
        <f>3/24000000*OO[[#This Row],[84 (29JUN1985 09:00:00)-Water Temperature (C)]]*OO[[#This Row],[26]]</f>
        <v>5.1358824713775002E-2</v>
      </c>
      <c r="AC308" s="10">
        <f>3/24000000*OO[[#This Row],[85 (29JUN1985 12:00:00)-Water Temperature (C)]]*OO[[#This Row],[27]]</f>
        <v>4.4375465332787495E-2</v>
      </c>
      <c r="AD308" s="10">
        <f>3/24000000*OO[[#This Row],[86 (29JUN1985 15:00:00)-Water Temperature (C)]]*OO[[#This Row],[28]]</f>
        <v>2.5979240905499999E-2</v>
      </c>
      <c r="AE308" s="10">
        <f>3/24000000*OO[[#This Row],[88 (29JUN1985 21:00:00)-Water Temperature (C)]]*OO[[#This Row],[30]]</f>
        <v>3.3629440895812501E-3</v>
      </c>
      <c r="AF308" s="10">
        <f>3/24000000*OO[[#This Row],[88 (29JUN1985 21:00:00)-Water Temperature (C)]]*OO[[#This Row],[30]]</f>
        <v>3.3629440895812501E-3</v>
      </c>
      <c r="AG308" s="10">
        <f>3/24000000*OO[[#This Row],[89 (30JUN1985 00:00:00)-Water Temperature (C)]]*OO[[#This Row],[31]]</f>
        <v>8.0704292592812497E-4</v>
      </c>
      <c r="AH308" s="10">
        <f>3/24000000*OO[[#This Row],[90 (30JUN1985 03:00:00)-Water Temperature (C)]]*OO[[#This Row],[32]]</f>
        <v>1.7834716012603749E-4</v>
      </c>
      <c r="AI308" s="10">
        <f>3/24000000*OO[[#This Row],[91 (30JUN1985 06:00:00)-Water Temperature (C)]]*OO[[#This Row],[33]]</f>
        <v>5.4877991196699998E-5</v>
      </c>
      <c r="AJ308" s="10">
        <f>3/24000000*OO[[#This Row],[92 (30JUN1985 09:00:00)-Water Temperature (C)]]*OO[[#This Row],[34]]</f>
        <v>3.4038576572099995E-5</v>
      </c>
      <c r="AK308" s="10">
        <f>3/24000000*OO[[#This Row],[93 (30JUN1985 12:00:00)-Water Temperature (C)]]*OO[[#This Row],[35]]</f>
        <v>3.0115794990749997E-5</v>
      </c>
      <c r="AL308" s="10">
        <f>3/24000000*OO[[#This Row],[94 (30JUN1985 15:00:00)-Water Temperature (C)]]*OO[[#This Row],[36]]</f>
        <v>2.876023308805E-5</v>
      </c>
      <c r="AM308" s="10">
        <f>3/24000000*OO[[#This Row],[95 (30JUN1985 18:00:00)-Water Temperature (C)]]*OO[[#This Row],[37]]</f>
        <v>2.8085434952162499E-5</v>
      </c>
      <c r="AN308" s="10">
        <f>3/24000000*OO[[#This Row],[96 (30JUN1985 21:00:00)-Water Temperature (C)]]*OO[[#This Row],[38]]</f>
        <v>2.6643149469924999E-5</v>
      </c>
      <c r="AO308" s="10">
        <f>3/24000000*OO[[#This Row],[97 (01JUL1985 00:00:00)-Water Temperature (C)]]*OO[[#This Row],[39]]</f>
        <v>2.427570068395E-5</v>
      </c>
      <c r="AP308" s="10">
        <f>3/24000000*OO[[#This Row],[98 (01JUL1985 03:00:00)-Water Temperature (C)]]*OO[[#This Row],[40]]</f>
        <v>2.2131747455456252E-5</v>
      </c>
      <c r="AQ308" s="10">
        <f>3/24000000*OO[[#This Row],[99 (01JUL1985 06:00:00)-Water Temperature (C)]]*OO[[#This Row],[41]]</f>
        <v>2.0392607908653748E-5</v>
      </c>
      <c r="AR308" s="10">
        <f>3/24000000*OO[[#This Row],[100 (01JUL1985 09:00:00)-Water Temperature (C)]]*OO[[#This Row],[42]]</f>
        <v>1.9822429573706252E-5</v>
      </c>
      <c r="AS308" s="10">
        <f>3/24000000*OO[[#This Row],[101 (01JUL1985 12:00:00)-Water Temperature (C)]]*OO[[#This Row],[43]]</f>
        <v>2.0058719696193751E-5</v>
      </c>
      <c r="AT308" s="10">
        <f>3/24000000*OO[[#This Row],[102 (01JUL1985 15:00:00)-Water Temperature (C)]]*OO[[#This Row],[44]]</f>
        <v>2.0746485855599999E-5</v>
      </c>
      <c r="AU308" s="10">
        <f>3/24000000*OO[[#This Row],[103 (01JUL1985 18:00:00)-Water Temperature (C)]]*OO[[#This Row],[45]]</f>
        <v>2.1798398446404997E-5</v>
      </c>
      <c r="AV308" s="10">
        <f>3/24000000*OO[[#This Row],[104 (01JUL1985 21:00:00)-Water Temperature (C)]]*OO[[#This Row],[46]]</f>
        <v>2.224457139500625E-5</v>
      </c>
      <c r="AW308" s="10">
        <f>3/24000000*OO[[#This Row],[105 (02JUL1985 00:00:00)-Water Temperature (C)]]*OO[[#This Row],[47]]</f>
        <v>2.1791410951031249E-5</v>
      </c>
      <c r="AX308" s="10">
        <f>3/24000000*OO[[#This Row],[106 (02JUL1985 03:00:00)-Water Temperature (C)]]*OO[[#This Row],[48]]</f>
        <v>2.0927234034057499E-5</v>
      </c>
      <c r="AY308" s="10">
        <f>3/24000000*OO[[#This Row],[107 (02JUL1985 06:00:00)-Water Temperature (C)]]*OO[[#This Row],[49]]</f>
        <v>1.9770202193906253E-5</v>
      </c>
      <c r="AZ308" s="10">
        <f>3/24000000*OO[[#This Row],[108 (02JUL1985 09:00:00)-Water Temperature (C)]]*OO[[#This Row],[50]]</f>
        <v>1.8467968691171247E-5</v>
      </c>
      <c r="BA308" s="10">
        <f>3/24000000*OO[[#This Row],[109 (02JUL1985 12:00:00)-Water Temperature (C)]]*OO[[#This Row],[51]]</f>
        <v>1.7483663120357499E-5</v>
      </c>
      <c r="BB308" s="10">
        <f>3/24000000*OO[[#This Row],[110 (02JUL1985 15:00:00)-Water Temperature (C)]]*OO[[#This Row],[52]]</f>
        <v>1.63582515272825E-5</v>
      </c>
      <c r="BC308" s="10">
        <f>3/24000000*OO[[#This Row],[111 (02JUL1985 18:00:00)-Water Temperature (C)]]*OO[[#This Row],[53]]</f>
        <v>1.5193685587034999E-5</v>
      </c>
      <c r="BD308" s="10">
        <f>3/24000000*OO[[#This Row],[112 (02JUL1985 21:00:00)-Water Temperature (C)]]*OO[[#This Row],[54]]</f>
        <v>1.3866986400287499E-5</v>
      </c>
      <c r="BE308" s="10">
        <f>3/24000000*OO[[#This Row],[113 (03JUL1985 00:00:00)-Water Temperature (C)]]*OO[[#This Row],[55]]</f>
        <v>1.2680245720330001E-5</v>
      </c>
      <c r="BF308" s="10">
        <f>3/24000000*OO[[#This Row],[114 (03JUL1985 03:00:00)-Water Temperature (C)]]*OO[[#This Row],[56]]</f>
        <v>1.1594576704927499E-5</v>
      </c>
      <c r="BG308" s="10">
        <f>3/24000000*OO[[#This Row],[115 (03JUL1985 06:00:00)-Water Temperature (C)]]*OO[[#This Row],[57]]</f>
        <v>1.0531224790349998E-5</v>
      </c>
      <c r="BH308" s="10">
        <f>3/24000000*OO[[#This Row],[116 (03JUL1985 09:00:00)-Water Temperature (C)]]*OO[[#This Row],[58]]</f>
        <v>9.6052039694099981E-6</v>
      </c>
      <c r="BI308" s="10">
        <f>3/24000000*OO[[#This Row],[117 (03JUL1985 12:00:00)-Water Temperature (C)]]*OO[[#This Row],[59]]</f>
        <v>8.9539446332324982E-6</v>
      </c>
      <c r="BJ308" s="10">
        <f>3/24000000*OO[[#This Row],[118 (03JUL1985 15:00:00)-Water Temperature (C)]]*OO[[#This Row],[60]]</f>
        <v>8.3572290978000008E-6</v>
      </c>
      <c r="BK308" s="10">
        <f>3/24000000*OO[[#This Row],[119 (03JUL1985 18:00:00)-Water Temperature (C)]]*OO[[#This Row],[61]]</f>
        <v>7.7999746749812505E-6</v>
      </c>
      <c r="BL308" s="10">
        <f>3/24000000*OO[[#This Row],[120 (03JUL1985 21:00:00)-Water Temperature (C)]]*OO[[#This Row],[62]]</f>
        <v>7.0973555618062501E-6</v>
      </c>
      <c r="BM308" s="10">
        <f>3/24000000*OO[[#This Row],[121 (04JUL1985 00:00:00)-Water Temperature (C)]]*OO[[#This Row],[63]]</f>
        <v>6.4021266351525001E-6</v>
      </c>
      <c r="BN308" s="10">
        <f>3/24000000*OO[[#This Row],[122 (04JUL1985 03:00:00)-Water Temperature (C)]]*OO[[#This Row],[64]]</f>
        <v>5.8554408004399994E-6</v>
      </c>
      <c r="BO308" s="10">
        <f>3/24000000*OO[[#This Row],[123 (04JUL1985 06:00:00)-Water Temperature (C)]]*OO[[#This Row],[65]]</f>
        <v>5.3882071776450008E-6</v>
      </c>
      <c r="BP308" s="10">
        <f>3/24000000*OO[[#This Row],[124 (04JUL1985 09:00:00)-Water Temperature (C)]]*OO[[#This Row],[66]]</f>
        <v>5.0851652066874996E-6</v>
      </c>
      <c r="BQ308" s="10">
        <f>3/24000000*OO[[#This Row],[125 (04JUL1985 12:00:00)-Water Temperature (C)]]*OO[[#This Row],[67]]</f>
        <v>4.8069500899824993E-6</v>
      </c>
      <c r="BR308" s="10">
        <f>3/24000000*OO[[#This Row],[126 (04JUL1985 15:00:00)-Water Temperature (C)]]*OO[[#This Row],[68]]</f>
        <v>4.430450910189999E-6</v>
      </c>
      <c r="BS308" s="10">
        <f>3/24000000*OO[[#This Row],[127 (04JUL1985 18:00:00)-Water Temperature (C)]]*OO[[#This Row],[69]]</f>
        <v>4.0718256299599994E-6</v>
      </c>
      <c r="BT308" s="10">
        <f>3/24000000*OO[[#This Row],[128 (04JUL1985 21:00:00)-Water Temperature (C)]]*OO[[#This Row],[70]]</f>
        <v>3.6663206274200004E-6</v>
      </c>
      <c r="BU308" s="10">
        <f>3/24000000*OO[[#This Row],[129 (05JUL1985 00:00:00)-Water Temperature (C)]]*OO[[#This Row],[71]]</f>
        <v>3.1614635192787497E-6</v>
      </c>
      <c r="BV308" s="10">
        <f>3/24000000*OO[[#This Row],[130 (05JUL1985 03:00:00)-Water Temperature (C)]]*OO[[#This Row],[72]]</f>
        <v>2.7092604037999994E-6</v>
      </c>
      <c r="BW308" s="10">
        <f>3/24000000*OO[[#This Row],[131 (05JUL1985 06:00:00)-Water Temperature (C)]]*OO[[#This Row],[73]]</f>
        <v>2.3361064859024997E-6</v>
      </c>
      <c r="BX308" s="10">
        <f>3/24000000*OO[[#This Row],[132 (05JUL1985 09:00:00)-Water Temperature (C)]]*OO[[#This Row],[74]]</f>
        <v>2.0821781545283748E-6</v>
      </c>
      <c r="BY308" s="10">
        <f>3/24000000*OO[[#This Row],[133 (05JUL1985 12:00:00)-Water Temperature (C)]]*OO[[#This Row],[75]]</f>
        <v>1.8449885327229998E-6</v>
      </c>
      <c r="BZ308" s="10">
        <f>3/24000000*OO[[#This Row],[134 (05JUL1985 15:00:00)-Water Temperature (C)]]*OO[[#This Row],[76]]</f>
        <v>1.5897105971717499E-6</v>
      </c>
      <c r="CA308" s="10">
        <f>3/24000000*OO[[#This Row],[135 (05JUL1985 18:00:00)-Water Temperature (C)]]*OO[[#This Row],[77]]</f>
        <v>1.3378722183E-6</v>
      </c>
      <c r="CB308" s="10">
        <f>3/24000000*OO[[#This Row],[136 (05JUL1985 21:00:00)-Water Temperature (C)]]*OO[[#This Row],[78]]</f>
        <v>1.0908937046028749E-6</v>
      </c>
      <c r="CC308" s="10">
        <f>3/24000000*OO[[#This Row],[137 (06JUL1985 00:00:00)-Water Temperature (C)]]*OO[[#This Row],[79]]</f>
        <v>8.7652030746224999E-7</v>
      </c>
      <c r="CD308" s="10">
        <f>3/24000000*OO[[#This Row],[138 (06JUL1985 03:00:00)-Water Temperature (C)]]*OO[[#This Row],[80]]</f>
        <v>7.2974926063200002E-7</v>
      </c>
      <c r="CE308" s="10">
        <f>3/24000000*OO[[#This Row],[139 (06JUL1985 06:00:00)-Water Temperature (C)]]*OO[[#This Row],[81]]</f>
        <v>6.3392266177087507E-7</v>
      </c>
      <c r="CF308" s="10">
        <f>3/24000000*OO[[#This Row],[140 (06JUL1985 09:00:00)-Water Temperature (C)]]*OO[[#This Row],[82]]</f>
        <v>5.9032398941000002E-7</v>
      </c>
      <c r="CG308" s="10">
        <f>3/24000000*OO[[#This Row],[141 (06JUL1985 12:00:00)-Water Temperature (C)]]*OO[[#This Row],[83]]</f>
        <v>5.6282158910849994E-7</v>
      </c>
      <c r="CH308" s="10">
        <f>3/24000000*OO[[#This Row],[142 (06JUL1985 15:00:00)-Water Temperature (C)]]*OO[[#This Row],[84]]</f>
        <v>5.3546423342699996E-7</v>
      </c>
      <c r="CI308" s="10">
        <f>3/24000000*OO[[#This Row],[143 (06JUL1985 18:00:00)-Water Temperature (C)]]*OO[[#This Row],[85]]</f>
        <v>5.0221497042899987E-7</v>
      </c>
      <c r="CJ308" s="10">
        <f>3/24000000*OO[[#This Row],[144 (06JUL1985 21:00:00)-Water Temperature (C)]]*OO[[#This Row],[86]]</f>
        <v>4.5980751987500006E-7</v>
      </c>
      <c r="CK308" s="10">
        <f>3/24000000*OO[[#This Row],[145 (07JUL1985 00:00:00)-Water Temperature (C)]]*OO[[#This Row],[87]]</f>
        <v>4.1237742715124994E-7</v>
      </c>
      <c r="CL308" s="10">
        <f>3/24000000*OO[[#This Row],[146 (07JUL1985 03:00:00)-Water Temperature (C)]]*OO[[#This Row],[88]]</f>
        <v>3.7661371924099991E-7</v>
      </c>
      <c r="CM308" s="10">
        <f>3/24000000*OO[[#This Row],[147 (07JUL1985 06:00:00)-Water Temperature (C)]]*OO[[#This Row],[89]]</f>
        <v>3.5215704729562491E-7</v>
      </c>
      <c r="CN308" s="10">
        <f>3/24000000*OO[[#This Row],[148 (07JUL1985 09:00:00)-Water Temperature (C)]]*OO[[#This Row],[90]]</f>
        <v>3.4484591589299997E-7</v>
      </c>
      <c r="CO308" s="10">
        <f>3/24000000*OO[[#This Row],[149 (07JUL1985 12:00:00)-Water Temperature (C)]]*OO[[#This Row],[91]]</f>
        <v>3.3131526392249998E-7</v>
      </c>
      <c r="CP308" s="10">
        <f>3/24000000*OO[[#This Row],[150 (07JUL1985 15:00:00)-Water Temperature (C)]]*OO[[#This Row],[92]]</f>
        <v>3.2335053428699999E-7</v>
      </c>
      <c r="CQ308" s="10">
        <f>3/24000000*OO[[#This Row],[151 (07JUL1985 18:00:00)-Water Temperature (C)]]*OO[[#This Row],[93]]</f>
        <v>3.1535488995237502E-7</v>
      </c>
      <c r="CR308" s="10">
        <f>3/24000000*OO[[#This Row],[152 (07JUL1985 21:00:00)-Water Temperature (C)]]*OO[[#This Row],[94]]</f>
        <v>2.9952646302424999E-7</v>
      </c>
      <c r="CS308" s="10">
        <f>3/24000000*OO[[#This Row],[153 (08JUL1985 00:00:00)-Water Temperature (C)]]*OO[[#This Row],[95]]</f>
        <v>2.7827067840000002E-7</v>
      </c>
      <c r="CT308" s="10">
        <f>3/24000000*OO[[#This Row],[154 (08JUL1985 03:00:00)-Water Temperature (C)]]*OO[[#This Row],[96]]</f>
        <v>2.6123407625087499E-7</v>
      </c>
      <c r="CU308" s="10">
        <f>3/24000000*OO[[#This Row],[155 (08JUL1985 06:00:00)-Water Temperature (C)]]*OO[[#This Row],[97]]</f>
        <v>2.5159815476789998E-7</v>
      </c>
      <c r="CV308" s="10">
        <f>3/24000000*OO[[#This Row],[156 (08JUL1985 09:00:00)-Water Temperature (C)]]*OO[[#This Row],[98]]</f>
        <v>2.5609259305799999E-7</v>
      </c>
      <c r="CW308" s="10">
        <f>3/24000000*OO[[#This Row],[157 (08JUL1985 12:00:00)-Water Temperature (C)]]*OO[[#This Row],[99]]</f>
        <v>2.638800478608E-7</v>
      </c>
    </row>
    <row r="309" spans="1:101" x14ac:dyDescent="0.35">
      <c r="A309" t="s">
        <v>315</v>
      </c>
      <c r="B309">
        <v>835.22209999999995</v>
      </c>
      <c r="C309" s="10">
        <f>3/24*OO[[#This Row],[59 (26JUN1985 06:00:00)-Water Temperature (C)]]*OO[[#This Row],[1]]/SUM(OO[1])</f>
        <v>0</v>
      </c>
      <c r="D309" s="10">
        <f>3/24*OO[[#This Row],[60 (26JUN1985 09:00:00)-Water Temperature (C)]]*OO[[#This Row],[2]]/SUM(OO[2])</f>
        <v>0</v>
      </c>
      <c r="E309" s="10">
        <f>3/24*OO[[#This Row],[61 (26JUN1985 12:00:00)-Water Temperature (C)]]*OO[[#This Row],[3]]/SUM(OO[3])</f>
        <v>0</v>
      </c>
      <c r="F309" s="10">
        <f>3/24*OO[[#This Row],[62 (26JUN1985 15:00:00)-Water Temperature (C)]]*OO[[#This Row],[4]]/SUM(OO[4])</f>
        <v>0</v>
      </c>
      <c r="G309" s="10">
        <f>3/24*OO[[#This Row],[63 (26JUN1985 18:00:00)-Water Temperature (C)]]*OO[[#This Row],[5]]/SUM(OO[5])</f>
        <v>0</v>
      </c>
      <c r="H309" s="10">
        <f>3/24*OO[[#This Row],[64 (26JUN1985 21:00:00)-Water Temperature (C)]]*OO[[#This Row],[6]]/SUM(OO[6])</f>
        <v>0</v>
      </c>
      <c r="I309" s="10">
        <f>3/24*OO[[#This Row],[65 (27JUN1985 00:00:00)-Water Temperature (C)]]*OO[[#This Row],[7]]/SUM(OO[7])</f>
        <v>0</v>
      </c>
      <c r="J309" s="10">
        <f>3/24*OO[[#This Row],[66 (27JUN1985 03:00:00)-Water Temperature (C)]]*OO[[#This Row],[8]]/SUM(OO[8])</f>
        <v>0</v>
      </c>
      <c r="K309" s="10">
        <f>3/24*OO[[#This Row],[67 (27JUN1985 06:00:00)-Water Temperature (C)]]*OO[[#This Row],[9]]/SUM(OO[9])</f>
        <v>0</v>
      </c>
      <c r="L309" s="10">
        <f>3/24*OO[[#This Row],[68 (27JUN1985 09:00:00)-Water Temperature (C)]]*OO[[#This Row],[10]]/SUM(OO[10])</f>
        <v>0</v>
      </c>
      <c r="M309" s="10">
        <f>3/24*OO[[#This Row],[69 (27JUN1985 12:00:00)-Water Temperature (C)]]*OO[[#This Row],[11]]/SUM(OO[11])</f>
        <v>0</v>
      </c>
      <c r="N309" s="10">
        <f>3/24*OO[[#This Row],[70 (27JUN1985 15:00:00)-Water Temperature (C)]]*OO[[#This Row],[12]]/SUM(OO[12])</f>
        <v>0</v>
      </c>
      <c r="O309" s="10">
        <f>3/24*OO[[#This Row],[71 (27JUN1985 18:00:00)-Water Temperature (C)]]*OO[[#This Row],[13]]/SUM(OO[13])</f>
        <v>0</v>
      </c>
      <c r="P309" s="10">
        <f>3/24*OO[[#This Row],[72 (27JUN1985 21:00:00)-Water Temperature (C)]]*OO[[#This Row],[14]]/SUM(OO[14])</f>
        <v>0</v>
      </c>
      <c r="Q309" s="10">
        <f>3/24*OO[[#This Row],[73 (28JUN1985 00:00:00)-Water Temperature (C)]]*OO[[#This Row],[15]]/SUM(OO[15])</f>
        <v>5.0012062785767759E-36</v>
      </c>
      <c r="R309" s="10">
        <f>3/24*OO[[#This Row],[74 (28JUN1985 03:00:00)-Water Temperature (C)]]*OO[[#This Row],[16]]/SUM(OO[16])</f>
        <v>5.3047499492123851E-24</v>
      </c>
      <c r="S309" s="10">
        <f>3/24*OO[[#This Row],[75 (28JUN1985 06:00:00)-Water Temperature (C)]]*OO[[#This Row],[17]]/SUM(OO[17])</f>
        <v>6.4945658532241322E-18</v>
      </c>
      <c r="T309" s="10">
        <f>3/24*OO[[#This Row],[76 (28JUN1985 09:00:00)-Water Temperature (C)]]*OO[[#This Row],[18]]/SUM(OO[18])</f>
        <v>1.8389295893077615E-12</v>
      </c>
      <c r="U309" s="10">
        <f>3/24*OO[[#This Row],[77 (28JUN1985 12:00:00)-Water Temperature (C)]]*OO[[#This Row],[19]]/SUM(OO[19])</f>
        <v>2.4697325430607329E-9</v>
      </c>
      <c r="V309" s="10">
        <f>3/24000000*OO[[#This Row],[78 (28JUN1985 15:00:00)-Water Temperature (C)]]*OO[[#This Row],[20]]</f>
        <v>4.8632010240750001E-7</v>
      </c>
      <c r="W309" s="10">
        <f>3/24000000*OO[[#This Row],[79 (28JUN1985 18:00:00)-Water Temperature (C)]]*OO[[#This Row],[21]]</f>
        <v>2.5742572554599999E-5</v>
      </c>
      <c r="X309" s="10">
        <f>3/24000000*OO[[#This Row],[80 (28JUN1985 21:00:00)-Water Temperature (C)]]*OO[[#This Row],[22]]</f>
        <v>4.8569271218324995E-4</v>
      </c>
      <c r="Y309" s="10">
        <f>3/24000000*OO[[#This Row],[81 (29JUN1985 00:00:00)-Water Temperature (C)]]*OO[[#This Row],[23]]</f>
        <v>3.9790312208324999E-3</v>
      </c>
      <c r="Z309" s="10">
        <f>3/24000000*OO[[#This Row],[82 (29JUN1985 03:00:00)-Water Temperature (C)]]*OO[[#This Row],[24]]</f>
        <v>1.6229732193284999E-2</v>
      </c>
      <c r="AA309" s="10">
        <f>3/24000000*OO[[#This Row],[83 (29JUN1985 06:00:00)-Water Temperature (C)]]*OO[[#This Row],[25]]</f>
        <v>3.6654400804812498E-2</v>
      </c>
      <c r="AB309" s="10">
        <f>3/24000000*OO[[#This Row],[84 (29JUN1985 09:00:00)-Water Temperature (C)]]*OO[[#This Row],[26]]</f>
        <v>5.1237340913137495E-2</v>
      </c>
      <c r="AC309" s="10">
        <f>3/24000000*OO[[#This Row],[85 (29JUN1985 12:00:00)-Water Temperature (C)]]*OO[[#This Row],[27]]</f>
        <v>4.6035516169824993E-2</v>
      </c>
      <c r="AD309" s="10">
        <f>3/24000000*OO[[#This Row],[86 (29JUN1985 15:00:00)-Water Temperature (C)]]*OO[[#This Row],[28]]</f>
        <v>2.7939299354999995E-2</v>
      </c>
      <c r="AE309" s="10">
        <f>3/24000000*OO[[#This Row],[88 (29JUN1985 21:00:00)-Water Temperature (C)]]*OO[[#This Row],[30]]</f>
        <v>3.84725256472125E-3</v>
      </c>
      <c r="AF309" s="10">
        <f>3/24000000*OO[[#This Row],[88 (29JUN1985 21:00:00)-Water Temperature (C)]]*OO[[#This Row],[30]]</f>
        <v>3.84725256472125E-3</v>
      </c>
      <c r="AG309" s="10">
        <f>3/24000000*OO[[#This Row],[89 (30JUN1985 00:00:00)-Water Temperature (C)]]*OO[[#This Row],[31]]</f>
        <v>9.4343731967399993E-4</v>
      </c>
      <c r="AH309" s="10">
        <f>3/24000000*OO[[#This Row],[90 (30JUN1985 03:00:00)-Water Temperature (C)]]*OO[[#This Row],[32]]</f>
        <v>2.0791157239799998E-4</v>
      </c>
      <c r="AI309" s="10">
        <f>3/24000000*OO[[#This Row],[91 (30JUN1985 06:00:00)-Water Temperature (C)]]*OO[[#This Row],[33]]</f>
        <v>6.0430651972274998E-5</v>
      </c>
      <c r="AJ309" s="10">
        <f>3/24000000*OO[[#This Row],[92 (30JUN1985 09:00:00)-Water Temperature (C)]]*OO[[#This Row],[34]]</f>
        <v>3.51839508229E-5</v>
      </c>
      <c r="AK309" s="10">
        <f>3/24000000*OO[[#This Row],[93 (30JUN1985 12:00:00)-Water Temperature (C)]]*OO[[#This Row],[35]]</f>
        <v>3.0528864931750004E-5</v>
      </c>
      <c r="AL309" s="10">
        <f>3/24000000*OO[[#This Row],[94 (30JUN1985 15:00:00)-Water Temperature (C)]]*OO[[#This Row],[36]]</f>
        <v>2.904075020295E-5</v>
      </c>
      <c r="AM309" s="10">
        <f>3/24000000*OO[[#This Row],[95 (30JUN1985 18:00:00)-Water Temperature (C)]]*OO[[#This Row],[37]]</f>
        <v>2.8321065093125001E-5</v>
      </c>
      <c r="AN309" s="10">
        <f>3/24000000*OO[[#This Row],[96 (30JUN1985 21:00:00)-Water Temperature (C)]]*OO[[#This Row],[38]]</f>
        <v>2.6886212442374994E-5</v>
      </c>
      <c r="AO309" s="10">
        <f>3/24000000*OO[[#This Row],[97 (01JUL1985 00:00:00)-Water Temperature (C)]]*OO[[#This Row],[39]]</f>
        <v>2.4521275448381248E-5</v>
      </c>
      <c r="AP309" s="10">
        <f>3/24000000*OO[[#This Row],[98 (01JUL1985 03:00:00)-Water Temperature (C)]]*OO[[#This Row],[40]]</f>
        <v>2.2317098106667501E-5</v>
      </c>
      <c r="AQ309" s="10">
        <f>3/24000000*OO[[#This Row],[99 (01JUL1985 06:00:00)-Water Temperature (C)]]*OO[[#This Row],[41]]</f>
        <v>2.05283517648125E-5</v>
      </c>
      <c r="AR309" s="10">
        <f>3/24000000*OO[[#This Row],[100 (01JUL1985 09:00:00)-Water Temperature (C)]]*OO[[#This Row],[42]]</f>
        <v>1.9891218205137495E-5</v>
      </c>
      <c r="AS309" s="10">
        <f>3/24000000*OO[[#This Row],[101 (01JUL1985 12:00:00)-Water Temperature (C)]]*OO[[#This Row],[43]]</f>
        <v>2.0072057646583748E-5</v>
      </c>
      <c r="AT309" s="10">
        <f>3/24000000*OO[[#This Row],[102 (01JUL1985 15:00:00)-Water Temperature (C)]]*OO[[#This Row],[44]]</f>
        <v>2.07135602687325E-5</v>
      </c>
      <c r="AU309" s="10">
        <f>3/24000000*OO[[#This Row],[103 (01JUL1985 18:00:00)-Water Temperature (C)]]*OO[[#This Row],[45]]</f>
        <v>2.1741593262037499E-5</v>
      </c>
      <c r="AV309" s="10">
        <f>3/24000000*OO[[#This Row],[104 (01JUL1985 21:00:00)-Water Temperature (C)]]*OO[[#This Row],[46]]</f>
        <v>2.2231413143957499E-5</v>
      </c>
      <c r="AW309" s="10">
        <f>3/24000000*OO[[#This Row],[105 (02JUL1985 00:00:00)-Water Temperature (C)]]*OO[[#This Row],[47]]</f>
        <v>2.1843984531982498E-5</v>
      </c>
      <c r="AX309" s="10">
        <f>3/24000000*OO[[#This Row],[106 (02JUL1985 03:00:00)-Water Temperature (C)]]*OO[[#This Row],[48]]</f>
        <v>2.1020930400432497E-5</v>
      </c>
      <c r="AY309" s="10">
        <f>3/24000000*OO[[#This Row],[107 (02JUL1985 06:00:00)-Water Temperature (C)]]*OO[[#This Row],[49]]</f>
        <v>1.990879950811625E-5</v>
      </c>
      <c r="AZ309" s="10">
        <f>3/24000000*OO[[#This Row],[108 (02JUL1985 09:00:00)-Water Temperature (C)]]*OO[[#This Row],[50]]</f>
        <v>1.8626706521912499E-5</v>
      </c>
      <c r="BA309" s="10">
        <f>3/24000000*OO[[#This Row],[109 (02JUL1985 12:00:00)-Water Temperature (C)]]*OO[[#This Row],[51]]</f>
        <v>1.763464947552E-5</v>
      </c>
      <c r="BB309" s="10">
        <f>3/24000000*OO[[#This Row],[110 (02JUL1985 15:00:00)-Water Temperature (C)]]*OO[[#This Row],[52]]</f>
        <v>1.6527505498994998E-5</v>
      </c>
      <c r="BC309" s="10">
        <f>3/24000000*OO[[#This Row],[111 (02JUL1985 18:00:00)-Water Temperature (C)]]*OO[[#This Row],[53]]</f>
        <v>1.5358213213199999E-5</v>
      </c>
      <c r="BD309" s="10">
        <f>3/24000000*OO[[#This Row],[112 (02JUL1985 21:00:00)-Water Temperature (C)]]*OO[[#This Row],[54]]</f>
        <v>1.4030633888049999E-5</v>
      </c>
      <c r="BE309" s="10">
        <f>3/24000000*OO[[#This Row],[113 (03JUL1985 00:00:00)-Water Temperature (C)]]*OO[[#This Row],[55]]</f>
        <v>1.2827475609891248E-5</v>
      </c>
      <c r="BF309" s="10">
        <f>3/24000000*OO[[#This Row],[114 (03JUL1985 03:00:00)-Water Temperature (C)]]*OO[[#This Row],[56]]</f>
        <v>1.17369592797925E-5</v>
      </c>
      <c r="BG309" s="10">
        <f>3/24000000*OO[[#This Row],[115 (03JUL1985 06:00:00)-Water Temperature (C)]]*OO[[#This Row],[57]]</f>
        <v>1.0674354417112499E-5</v>
      </c>
      <c r="BH309" s="10">
        <f>3/24000000*OO[[#This Row],[116 (03JUL1985 09:00:00)-Water Temperature (C)]]*OO[[#This Row],[58]]</f>
        <v>9.7451376541200014E-6</v>
      </c>
      <c r="BI309" s="10">
        <f>3/24000000*OO[[#This Row],[117 (03JUL1985 12:00:00)-Water Temperature (C)]]*OO[[#This Row],[59]]</f>
        <v>9.0837519504E-6</v>
      </c>
      <c r="BJ309" s="10">
        <f>3/24000000*OO[[#This Row],[118 (03JUL1985 15:00:00)-Water Temperature (C)]]*OO[[#This Row],[60]]</f>
        <v>8.4882202343349996E-6</v>
      </c>
      <c r="BK309" s="10">
        <f>3/24000000*OO[[#This Row],[119 (03JUL1985 18:00:00)-Water Temperature (C)]]*OO[[#This Row],[61]]</f>
        <v>7.9270951180224999E-6</v>
      </c>
      <c r="BL309" s="10">
        <f>3/24000000*OO[[#This Row],[120 (03JUL1985 21:00:00)-Water Temperature (C)]]*OO[[#This Row],[62]]</f>
        <v>7.2289022701837497E-6</v>
      </c>
      <c r="BM309" s="10">
        <f>3/24000000*OO[[#This Row],[121 (04JUL1985 00:00:00)-Water Temperature (C)]]*OO[[#This Row],[63]]</f>
        <v>6.5252682470624997E-6</v>
      </c>
      <c r="BN309" s="10">
        <f>3/24000000*OO[[#This Row],[122 (04JUL1985 03:00:00)-Water Temperature (C)]]*OO[[#This Row],[64]]</f>
        <v>5.9660267472700001E-6</v>
      </c>
      <c r="BO309" s="10">
        <f>3/24000000*OO[[#This Row],[123 (04JUL1985 06:00:00)-Water Temperature (C)]]*OO[[#This Row],[65]]</f>
        <v>5.4966189789175002E-6</v>
      </c>
      <c r="BP309" s="10">
        <f>3/24000000*OO[[#This Row],[124 (04JUL1985 09:00:00)-Water Temperature (C)]]*OO[[#This Row],[66]]</f>
        <v>5.1904066998474998E-6</v>
      </c>
      <c r="BQ309" s="10">
        <f>3/24000000*OO[[#This Row],[125 (04JUL1985 12:00:00)-Water Temperature (C)]]*OO[[#This Row],[67]]</f>
        <v>4.9184917223699999E-6</v>
      </c>
      <c r="BR309" s="10">
        <f>3/24000000*OO[[#This Row],[126 (04JUL1985 15:00:00)-Water Temperature (C)]]*OO[[#This Row],[68]]</f>
        <v>4.5503232770400002E-6</v>
      </c>
      <c r="BS309" s="10">
        <f>3/24000000*OO[[#This Row],[127 (04JUL1985 18:00:00)-Water Temperature (C)]]*OO[[#This Row],[69]]</f>
        <v>4.1874056516774995E-6</v>
      </c>
      <c r="BT309" s="10">
        <f>3/24000000*OO[[#This Row],[128 (04JUL1985 21:00:00)-Water Temperature (C)]]*OO[[#This Row],[70]]</f>
        <v>3.7791863768512498E-6</v>
      </c>
      <c r="BU309" s="10">
        <f>3/24000000*OO[[#This Row],[129 (05JUL1985 00:00:00)-Water Temperature (C)]]*OO[[#This Row],[71]]</f>
        <v>3.2698728100237505E-6</v>
      </c>
      <c r="BV309" s="10">
        <f>3/24000000*OO[[#This Row],[130 (05JUL1985 03:00:00)-Water Temperature (C)]]*OO[[#This Row],[72]]</f>
        <v>2.8029420680624996E-6</v>
      </c>
      <c r="BW309" s="10">
        <f>3/24000000*OO[[#This Row],[131 (05JUL1985 06:00:00)-Water Temperature (C)]]*OO[[#This Row],[73]]</f>
        <v>2.4188376074537502E-6</v>
      </c>
      <c r="BX309" s="10">
        <f>3/24000000*OO[[#This Row],[132 (05JUL1985 09:00:00)-Water Temperature (C)]]*OO[[#This Row],[74]]</f>
        <v>2.1571486687532499E-6</v>
      </c>
      <c r="BY309" s="10">
        <f>3/24000000*OO[[#This Row],[133 (05JUL1985 12:00:00)-Water Temperature (C)]]*OO[[#This Row],[75]]</f>
        <v>1.9188213583279999E-6</v>
      </c>
      <c r="BZ309" s="10">
        <f>3/24000000*OO[[#This Row],[134 (05JUL1985 15:00:00)-Water Temperature (C)]]*OO[[#This Row],[76]]</f>
        <v>1.6602349710330001E-6</v>
      </c>
      <c r="CA309" s="10">
        <f>3/24000000*OO[[#This Row],[135 (05JUL1985 18:00:00)-Water Temperature (C)]]*OO[[#This Row],[77]]</f>
        <v>1.3999743037277502E-6</v>
      </c>
      <c r="CB309" s="10">
        <f>3/24000000*OO[[#This Row],[136 (05JUL1985 21:00:00)-Water Temperature (C)]]*OO[[#This Row],[78]]</f>
        <v>1.1422307997431249E-6</v>
      </c>
      <c r="CC309" s="10">
        <f>3/24000000*OO[[#This Row],[137 (06JUL1985 00:00:00)-Water Temperature (C)]]*OO[[#This Row],[79]]</f>
        <v>9.1575052689499998E-7</v>
      </c>
      <c r="CD309" s="10">
        <f>3/24000000*OO[[#This Row],[138 (06JUL1985 03:00:00)-Water Temperature (C)]]*OO[[#This Row],[80]]</f>
        <v>7.5782962513862496E-7</v>
      </c>
      <c r="CE309" s="10">
        <f>3/24000000*OO[[#This Row],[139 (06JUL1985 06:00:00)-Water Temperature (C)]]*OO[[#This Row],[81]]</f>
        <v>6.5519743553549984E-7</v>
      </c>
      <c r="CF309" s="10">
        <f>3/24000000*OO[[#This Row],[140 (06JUL1985 09:00:00)-Water Temperature (C)]]*OO[[#This Row],[82]]</f>
        <v>6.0710609842087486E-7</v>
      </c>
      <c r="CG309" s="10">
        <f>3/24000000*OO[[#This Row],[141 (06JUL1985 12:00:00)-Water Temperature (C)]]*OO[[#This Row],[83]]</f>
        <v>5.7838698885124997E-7</v>
      </c>
      <c r="CH309" s="10">
        <f>3/24000000*OO[[#This Row],[142 (06JUL1985 15:00:00)-Water Temperature (C)]]*OO[[#This Row],[84]]</f>
        <v>5.5059767947299994E-7</v>
      </c>
      <c r="CI309" s="10">
        <f>3/24000000*OO[[#This Row],[143 (06JUL1985 18:00:00)-Water Temperature (C)]]*OO[[#This Row],[85]]</f>
        <v>5.1660532409250002E-7</v>
      </c>
      <c r="CJ309" s="10">
        <f>3/24000000*OO[[#This Row],[144 (06JUL1985 21:00:00)-Water Temperature (C)]]*OO[[#This Row],[86]]</f>
        <v>4.7315857592775E-7</v>
      </c>
      <c r="CK309" s="10">
        <f>3/24000000*OO[[#This Row],[145 (07JUL1985 00:00:00)-Water Temperature (C)]]*OO[[#This Row],[87]]</f>
        <v>4.2410833548524998E-7</v>
      </c>
      <c r="CL309" s="10">
        <f>3/24000000*OO[[#This Row],[146 (07JUL1985 03:00:00)-Water Temperature (C)]]*OO[[#This Row],[88]]</f>
        <v>3.8607074228087497E-7</v>
      </c>
      <c r="CM309" s="10">
        <f>3/24000000*OO[[#This Row],[147 (07JUL1985 06:00:00)-Water Temperature (C)]]*OO[[#This Row],[89]]</f>
        <v>3.6019242820375003E-7</v>
      </c>
      <c r="CN309" s="10">
        <f>3/24000000*OO[[#This Row],[148 (07JUL1985 09:00:00)-Water Temperature (C)]]*OO[[#This Row],[90]]</f>
        <v>3.5176248649874998E-7</v>
      </c>
      <c r="CO309" s="10">
        <f>3/24000000*OO[[#This Row],[149 (07JUL1985 12:00:00)-Water Temperature (C)]]*OO[[#This Row],[91]]</f>
        <v>3.3869675924125E-7</v>
      </c>
      <c r="CP309" s="10">
        <f>3/24000000*OO[[#This Row],[150 (07JUL1985 15:00:00)-Water Temperature (C)]]*OO[[#This Row],[92]]</f>
        <v>3.3030992235149996E-7</v>
      </c>
      <c r="CQ309" s="10">
        <f>3/24000000*OO[[#This Row],[151 (07JUL1985 18:00:00)-Water Temperature (C)]]*OO[[#This Row],[93]]</f>
        <v>3.2231149374224999E-7</v>
      </c>
      <c r="CR309" s="10">
        <f>3/24000000*OO[[#This Row],[152 (07JUL1985 21:00:00)-Water Temperature (C)]]*OO[[#This Row],[94]]</f>
        <v>3.0666951844674998E-7</v>
      </c>
      <c r="CS309" s="10">
        <f>3/24000000*OO[[#This Row],[153 (08JUL1985 00:00:00)-Water Temperature (C)]]*OO[[#This Row],[95]]</f>
        <v>2.84913124930125E-7</v>
      </c>
      <c r="CT309" s="10">
        <f>3/24000000*OO[[#This Row],[154 (08JUL1985 03:00:00)-Water Temperature (C)]]*OO[[#This Row],[96]]</f>
        <v>2.6683100692150002E-7</v>
      </c>
      <c r="CU309" s="10">
        <f>3/24000000*OO[[#This Row],[155 (08JUL1985 06:00:00)-Water Temperature (C)]]*OO[[#This Row],[97]]</f>
        <v>2.5639055534606249E-7</v>
      </c>
      <c r="CV309" s="10">
        <f>3/24000000*OO[[#This Row],[156 (08JUL1985 09:00:00)-Water Temperature (C)]]*OO[[#This Row],[98]]</f>
        <v>2.6018831241348747E-7</v>
      </c>
      <c r="CW309" s="10">
        <f>3/24000000*OO[[#This Row],[157 (08JUL1985 12:00:00)-Water Temperature (C)]]*OO[[#This Row],[99]]</f>
        <v>2.6833325810269997E-7</v>
      </c>
    </row>
    <row r="310" spans="1:101" x14ac:dyDescent="0.35">
      <c r="A310" t="s">
        <v>316</v>
      </c>
      <c r="B310">
        <v>898.30960000000005</v>
      </c>
      <c r="C310" s="10">
        <f>3/24*OO[[#This Row],[59 (26JUN1985 06:00:00)-Water Temperature (C)]]*OO[[#This Row],[1]]/SUM(OO[1])</f>
        <v>0</v>
      </c>
      <c r="D310" s="10">
        <f>3/24*OO[[#This Row],[60 (26JUN1985 09:00:00)-Water Temperature (C)]]*OO[[#This Row],[2]]/SUM(OO[2])</f>
        <v>0</v>
      </c>
      <c r="E310" s="10">
        <f>3/24*OO[[#This Row],[61 (26JUN1985 12:00:00)-Water Temperature (C)]]*OO[[#This Row],[3]]/SUM(OO[3])</f>
        <v>0</v>
      </c>
      <c r="F310" s="10">
        <f>3/24*OO[[#This Row],[62 (26JUN1985 15:00:00)-Water Temperature (C)]]*OO[[#This Row],[4]]/SUM(OO[4])</f>
        <v>0</v>
      </c>
      <c r="G310" s="10">
        <f>3/24*OO[[#This Row],[63 (26JUN1985 18:00:00)-Water Temperature (C)]]*OO[[#This Row],[5]]/SUM(OO[5])</f>
        <v>0</v>
      </c>
      <c r="H310" s="10">
        <f>3/24*OO[[#This Row],[64 (26JUN1985 21:00:00)-Water Temperature (C)]]*OO[[#This Row],[6]]/SUM(OO[6])</f>
        <v>0</v>
      </c>
      <c r="I310" s="10">
        <f>3/24*OO[[#This Row],[65 (27JUN1985 00:00:00)-Water Temperature (C)]]*OO[[#This Row],[7]]/SUM(OO[7])</f>
        <v>0</v>
      </c>
      <c r="J310" s="10">
        <f>3/24*OO[[#This Row],[66 (27JUN1985 03:00:00)-Water Temperature (C)]]*OO[[#This Row],[8]]/SUM(OO[8])</f>
        <v>0</v>
      </c>
      <c r="K310" s="10">
        <f>3/24*OO[[#This Row],[67 (27JUN1985 06:00:00)-Water Temperature (C)]]*OO[[#This Row],[9]]/SUM(OO[9])</f>
        <v>0</v>
      </c>
      <c r="L310" s="10">
        <f>3/24*OO[[#This Row],[68 (27JUN1985 09:00:00)-Water Temperature (C)]]*OO[[#This Row],[10]]/SUM(OO[10])</f>
        <v>0</v>
      </c>
      <c r="M310" s="10">
        <f>3/24*OO[[#This Row],[69 (27JUN1985 12:00:00)-Water Temperature (C)]]*OO[[#This Row],[11]]/SUM(OO[11])</f>
        <v>0</v>
      </c>
      <c r="N310" s="10">
        <f>3/24*OO[[#This Row],[70 (27JUN1985 15:00:00)-Water Temperature (C)]]*OO[[#This Row],[12]]/SUM(OO[12])</f>
        <v>0</v>
      </c>
      <c r="O310" s="10">
        <f>3/24*OO[[#This Row],[71 (27JUN1985 18:00:00)-Water Temperature (C)]]*OO[[#This Row],[13]]/SUM(OO[13])</f>
        <v>0</v>
      </c>
      <c r="P310" s="10">
        <f>3/24*OO[[#This Row],[72 (27JUN1985 21:00:00)-Water Temperature (C)]]*OO[[#This Row],[14]]/SUM(OO[14])</f>
        <v>0</v>
      </c>
      <c r="Q310" s="10">
        <f>3/24*OO[[#This Row],[73 (28JUN1985 00:00:00)-Water Temperature (C)]]*OO[[#This Row],[15]]/SUM(OO[15])</f>
        <v>1.0421594770493204E-36</v>
      </c>
      <c r="R310" s="10">
        <f>3/24*OO[[#This Row],[74 (28JUN1985 03:00:00)-Water Temperature (C)]]*OO[[#This Row],[16]]/SUM(OO[16])</f>
        <v>2.3992713853430681E-24</v>
      </c>
      <c r="S310" s="10">
        <f>3/24*OO[[#This Row],[75 (28JUN1985 06:00:00)-Water Temperature (C)]]*OO[[#This Row],[17]]/SUM(OO[17])</f>
        <v>1.3610663031511152E-18</v>
      </c>
      <c r="T310" s="10">
        <f>3/24*OO[[#This Row],[76 (28JUN1985 09:00:00)-Water Temperature (C)]]*OO[[#This Row],[18]]/SUM(OO[18])</f>
        <v>1.1324523161557215E-12</v>
      </c>
      <c r="U310" s="10">
        <f>3/24*OO[[#This Row],[77 (28JUN1985 12:00:00)-Water Temperature (C)]]*OO[[#This Row],[19]]/SUM(OO[19])</f>
        <v>1.8114752205505772E-9</v>
      </c>
      <c r="V310" s="10">
        <f>3/24000000*OO[[#This Row],[78 (28JUN1985 15:00:00)-Water Temperature (C)]]*OO[[#This Row],[20]]</f>
        <v>3.9824957772650001E-7</v>
      </c>
      <c r="W310" s="10">
        <f>3/24000000*OO[[#This Row],[79 (28JUN1985 18:00:00)-Water Temperature (C)]]*OO[[#This Row],[21]]</f>
        <v>2.2968553395869996E-5</v>
      </c>
      <c r="X310" s="10">
        <f>3/24000000*OO[[#This Row],[80 (28JUN1985 21:00:00)-Water Temperature (C)]]*OO[[#This Row],[22]]</f>
        <v>4.6605486178212508E-4</v>
      </c>
      <c r="Y310" s="10">
        <f>3/24000000*OO[[#This Row],[81 (29JUN1985 00:00:00)-Water Temperature (C)]]*OO[[#This Row],[23]]</f>
        <v>4.0647285925549991E-3</v>
      </c>
      <c r="Z310" s="10">
        <f>3/24000000*OO[[#This Row],[82 (29JUN1985 03:00:00)-Water Temperature (C)]]*OO[[#This Row],[24]]</f>
        <v>1.7519969880564999E-2</v>
      </c>
      <c r="AA310" s="10">
        <f>3/24000000*OO[[#This Row],[83 (29JUN1985 06:00:00)-Water Temperature (C)]]*OO[[#This Row],[25]]</f>
        <v>4.1563655873500006E-2</v>
      </c>
      <c r="AB310" s="10">
        <f>3/24000000*OO[[#This Row],[84 (29JUN1985 09:00:00)-Water Temperature (C)]]*OO[[#This Row],[26]]</f>
        <v>6.0706382928537507E-2</v>
      </c>
      <c r="AC310" s="10">
        <f>3/24000000*OO[[#This Row],[85 (29JUN1985 12:00:00)-Water Temperature (C)]]*OO[[#This Row],[27]]</f>
        <v>5.6742061792325001E-2</v>
      </c>
      <c r="AD310" s="10">
        <f>3/24000000*OO[[#This Row],[86 (29JUN1985 15:00:00)-Water Temperature (C)]]*OO[[#This Row],[28]]</f>
        <v>3.5732214024837498E-2</v>
      </c>
      <c r="AE310" s="10">
        <f>3/24000000*OO[[#This Row],[88 (29JUN1985 21:00:00)-Water Temperature (C)]]*OO[[#This Row],[30]]</f>
        <v>5.2342365476550001E-3</v>
      </c>
      <c r="AF310" s="10">
        <f>3/24000000*OO[[#This Row],[88 (29JUN1985 21:00:00)-Water Temperature (C)]]*OO[[#This Row],[30]]</f>
        <v>5.2342365476550001E-3</v>
      </c>
      <c r="AG310" s="10">
        <f>3/24000000*OO[[#This Row],[89 (30JUN1985 00:00:00)-Water Temperature (C)]]*OO[[#This Row],[31]]</f>
        <v>1.312511037046625E-3</v>
      </c>
      <c r="AH310" s="10">
        <f>3/24000000*OO[[#This Row],[90 (30JUN1985 03:00:00)-Water Temperature (C)]]*OO[[#This Row],[32]]</f>
        <v>2.8962441152600001E-4</v>
      </c>
      <c r="AI310" s="10">
        <f>3/24000000*OO[[#This Row],[91 (30JUN1985 06:00:00)-Water Temperature (C)]]*OO[[#This Row],[33]]</f>
        <v>7.9964235919862499E-5</v>
      </c>
      <c r="AJ310" s="10">
        <f>3/24000000*OO[[#This Row],[92 (30JUN1985 09:00:00)-Water Temperature (C)]]*OO[[#This Row],[34]]</f>
        <v>4.3528766284549995E-5</v>
      </c>
      <c r="AK310" s="10">
        <f>3/24000000*OO[[#This Row],[93 (30JUN1985 12:00:00)-Water Temperature (C)]]*OO[[#This Row],[35]]</f>
        <v>3.6914356892099999E-5</v>
      </c>
      <c r="AL310" s="10">
        <f>3/24000000*OO[[#This Row],[94 (30JUN1985 15:00:00)-Water Temperature (C)]]*OO[[#This Row],[36]]</f>
        <v>3.49707213726E-5</v>
      </c>
      <c r="AM310" s="10">
        <f>3/24000000*OO[[#This Row],[95 (30JUN1985 18:00:00)-Water Temperature (C)]]*OO[[#This Row],[37]]</f>
        <v>3.4059118998424999E-5</v>
      </c>
      <c r="AN310" s="10">
        <f>3/24000000*OO[[#This Row],[96 (30JUN1985 21:00:00)-Water Temperature (C)]]*OO[[#This Row],[38]]</f>
        <v>3.2360456719874995E-5</v>
      </c>
      <c r="AO310" s="10">
        <f>3/24000000*OO[[#This Row],[97 (01JUL1985 00:00:00)-Water Temperature (C)]]*OO[[#This Row],[39]]</f>
        <v>2.9561048228724996E-5</v>
      </c>
      <c r="AP310" s="10">
        <f>3/24000000*OO[[#This Row],[98 (01JUL1985 03:00:00)-Water Temperature (C)]]*OO[[#This Row],[40]]</f>
        <v>2.6891535991249997E-5</v>
      </c>
      <c r="AQ310" s="10">
        <f>3/24000000*OO[[#This Row],[99 (01JUL1985 06:00:00)-Water Temperature (C)]]*OO[[#This Row],[41]]</f>
        <v>2.4732238035999999E-5</v>
      </c>
      <c r="AR310" s="10">
        <f>3/24000000*OO[[#This Row],[100 (01JUL1985 09:00:00)-Water Temperature (C)]]*OO[[#This Row],[42]]</f>
        <v>2.3887036549499996E-5</v>
      </c>
      <c r="AS310" s="10">
        <f>3/24000000*OO[[#This Row],[101 (01JUL1985 12:00:00)-Water Temperature (C)]]*OO[[#This Row],[43]]</f>
        <v>2.4022488074431248E-5</v>
      </c>
      <c r="AT310" s="10">
        <f>3/24000000*OO[[#This Row],[102 (01JUL1985 15:00:00)-Water Temperature (C)]]*OO[[#This Row],[44]]</f>
        <v>2.4715892689927499E-5</v>
      </c>
      <c r="AU310" s="10">
        <f>3/24000000*OO[[#This Row],[103 (01JUL1985 18:00:00)-Water Temperature (C)]]*OO[[#This Row],[45]]</f>
        <v>2.59279352365E-5</v>
      </c>
      <c r="AV310" s="10">
        <f>3/24000000*OO[[#This Row],[104 (01JUL1985 21:00:00)-Water Temperature (C)]]*OO[[#This Row],[46]]</f>
        <v>2.6575461061587505E-5</v>
      </c>
      <c r="AW310" s="10">
        <f>3/24000000*OO[[#This Row],[105 (02JUL1985 00:00:00)-Water Temperature (C)]]*OO[[#This Row],[47]]</f>
        <v>2.6210781914450002E-5</v>
      </c>
      <c r="AX310" s="10">
        <f>3/24000000*OO[[#This Row],[106 (02JUL1985 03:00:00)-Water Temperature (C)]]*OO[[#This Row],[48]]</f>
        <v>2.5295028102E-5</v>
      </c>
      <c r="AY310" s="10">
        <f>3/24000000*OO[[#This Row],[107 (02JUL1985 06:00:00)-Water Temperature (C)]]*OO[[#This Row],[49]]</f>
        <v>2.4035526049500001E-5</v>
      </c>
      <c r="AZ310" s="10">
        <f>3/24000000*OO[[#This Row],[108 (02JUL1985 09:00:00)-Water Temperature (C)]]*OO[[#This Row],[50]]</f>
        <v>2.2549740084000001E-5</v>
      </c>
      <c r="BA310" s="10">
        <f>3/24000000*OO[[#This Row],[109 (02JUL1985 12:00:00)-Water Temperature (C)]]*OO[[#This Row],[51]]</f>
        <v>2.1377874353603749E-5</v>
      </c>
      <c r="BB310" s="10">
        <f>3/24000000*OO[[#This Row],[110 (02JUL1985 15:00:00)-Water Temperature (C)]]*OO[[#This Row],[52]]</f>
        <v>2.0073150568440002E-5</v>
      </c>
      <c r="BC310" s="10">
        <f>3/24000000*OO[[#This Row],[111 (02JUL1985 18:00:00)-Water Temperature (C)]]*OO[[#This Row],[53]]</f>
        <v>1.8655983785107496E-5</v>
      </c>
      <c r="BD310" s="10">
        <f>3/24000000*OO[[#This Row],[112 (02JUL1985 21:00:00)-Water Temperature (C)]]*OO[[#This Row],[54]]</f>
        <v>1.7048590080499999E-5</v>
      </c>
      <c r="BE310" s="10">
        <f>3/24000000*OO[[#This Row],[113 (03JUL1985 00:00:00)-Water Temperature (C)]]*OO[[#This Row],[55]]</f>
        <v>1.5583018350899999E-5</v>
      </c>
      <c r="BF310" s="10">
        <f>3/24000000*OO[[#This Row],[114 (03JUL1985 03:00:00)-Water Temperature (C)]]*OO[[#This Row],[56]]</f>
        <v>1.4264830663020001E-5</v>
      </c>
      <c r="BG310" s="10">
        <f>3/24000000*OO[[#This Row],[115 (03JUL1985 06:00:00)-Water Temperature (C)]]*OO[[#This Row],[57]]</f>
        <v>1.2989144690981248E-5</v>
      </c>
      <c r="BH310" s="10">
        <f>3/24000000*OO[[#This Row],[116 (03JUL1985 09:00:00)-Water Temperature (C)]]*OO[[#This Row],[58]]</f>
        <v>1.1870238483249999E-5</v>
      </c>
      <c r="BI310" s="10">
        <f>3/24000000*OO[[#This Row],[117 (03JUL1985 12:00:00)-Water Temperature (C)]]*OO[[#This Row],[59]]</f>
        <v>1.10673005256075E-5</v>
      </c>
      <c r="BJ310" s="10">
        <f>3/24000000*OO[[#This Row],[118 (03JUL1985 15:00:00)-Water Temperature (C)]]*OO[[#This Row],[60]]</f>
        <v>1.0354391811899998E-5</v>
      </c>
      <c r="BK310" s="10">
        <f>3/24000000*OO[[#This Row],[119 (03JUL1985 18:00:00)-Water Temperature (C)]]*OO[[#This Row],[61]]</f>
        <v>9.6764927399999982E-6</v>
      </c>
      <c r="BL310" s="10">
        <f>3/24000000*OO[[#This Row],[120 (03JUL1985 21:00:00)-Water Temperature (C)]]*OO[[#This Row],[62]]</f>
        <v>8.8361461486012503E-6</v>
      </c>
      <c r="BM310" s="10">
        <f>3/24000000*OO[[#This Row],[121 (04JUL1985 00:00:00)-Water Temperature (C)]]*OO[[#This Row],[63]]</f>
        <v>7.97404491933E-6</v>
      </c>
      <c r="BN310" s="10">
        <f>3/24000000*OO[[#This Row],[122 (04JUL1985 03:00:00)-Water Temperature (C)]]*OO[[#This Row],[64]]</f>
        <v>7.2799134561999989E-6</v>
      </c>
      <c r="BO310" s="10">
        <f>3/24000000*OO[[#This Row],[123 (04JUL1985 06:00:00)-Water Temperature (C)]]*OO[[#This Row],[65]]</f>
        <v>6.7071471536699996E-6</v>
      </c>
      <c r="BP310" s="10">
        <f>3/24000000*OO[[#This Row],[124 (04JUL1985 09:00:00)-Water Temperature (C)]]*OO[[#This Row],[66]]</f>
        <v>6.3336148847624999E-6</v>
      </c>
      <c r="BQ310" s="10">
        <f>3/24000000*OO[[#This Row],[125 (04JUL1985 12:00:00)-Water Temperature (C)]]*OO[[#This Row],[67]]</f>
        <v>6.0092006783049997E-6</v>
      </c>
      <c r="BR310" s="10">
        <f>3/24000000*OO[[#This Row],[126 (04JUL1985 15:00:00)-Water Temperature (C)]]*OO[[#This Row],[68]]</f>
        <v>5.5767825811199991E-6</v>
      </c>
      <c r="BS310" s="10">
        <f>3/24000000*OO[[#This Row],[127 (04JUL1985 18:00:00)-Water Temperature (C)]]*OO[[#This Row],[69]]</f>
        <v>5.1370127635124998E-6</v>
      </c>
      <c r="BT310" s="10">
        <f>3/24000000*OO[[#This Row],[128 (04JUL1985 21:00:00)-Water Temperature (C)]]*OO[[#This Row],[70]]</f>
        <v>4.6430423717999997E-6</v>
      </c>
      <c r="BU310" s="10">
        <f>3/24000000*OO[[#This Row],[129 (05JUL1985 00:00:00)-Water Temperature (C)]]*OO[[#This Row],[71]]</f>
        <v>4.0295783080562498E-6</v>
      </c>
      <c r="BV310" s="10">
        <f>3/24000000*OO[[#This Row],[130 (05JUL1985 03:00:00)-Water Temperature (C)]]*OO[[#This Row],[72]]</f>
        <v>3.4549644179925002E-6</v>
      </c>
      <c r="BW310" s="10">
        <f>3/24000000*OO[[#This Row],[131 (05JUL1985 06:00:00)-Water Temperature (C)]]*OO[[#This Row],[73]]</f>
        <v>2.9828335253749997E-6</v>
      </c>
      <c r="BX310" s="10">
        <f>3/24000000*OO[[#This Row],[132 (05JUL1985 09:00:00)-Water Temperature (C)]]*OO[[#This Row],[74]]</f>
        <v>2.6611681306724999E-6</v>
      </c>
      <c r="BY310" s="10">
        <f>3/24000000*OO[[#This Row],[133 (05JUL1985 12:00:00)-Water Temperature (C)]]*OO[[#This Row],[75]]</f>
        <v>2.3745210212074996E-6</v>
      </c>
      <c r="BZ310" s="10">
        <f>3/24000000*OO[[#This Row],[134 (05JUL1985 15:00:00)-Water Temperature (C)]]*OO[[#This Row],[76]]</f>
        <v>2.0628300442124999E-6</v>
      </c>
      <c r="CA310" s="10">
        <f>3/24000000*OO[[#This Row],[135 (05JUL1985 18:00:00)-Water Temperature (C)]]*OO[[#This Row],[77]]</f>
        <v>1.7429504272915E-6</v>
      </c>
      <c r="CB310" s="10">
        <f>3/24000000*OO[[#This Row],[136 (05JUL1985 21:00:00)-Water Temperature (C)]]*OO[[#This Row],[78]]</f>
        <v>1.4227581227893753E-6</v>
      </c>
      <c r="CC310" s="10">
        <f>3/24000000*OO[[#This Row],[137 (06JUL1985 00:00:00)-Water Temperature (C)]]*OO[[#This Row],[79]]</f>
        <v>1.1389619882132498E-6</v>
      </c>
      <c r="CD310" s="10">
        <f>3/24000000*OO[[#This Row],[138 (06JUL1985 03:00:00)-Water Temperature (C)]]*OO[[#This Row],[80]]</f>
        <v>9.37437047886E-7</v>
      </c>
      <c r="CE310" s="10">
        <f>3/24000000*OO[[#This Row],[139 (06JUL1985 06:00:00)-Water Temperature (C)]]*OO[[#This Row],[81]]</f>
        <v>8.0681387920649985E-7</v>
      </c>
      <c r="CF310" s="10">
        <f>3/24000000*OO[[#This Row],[140 (06JUL1985 09:00:00)-Water Temperature (C)]]*OO[[#This Row],[82]]</f>
        <v>7.440349806491249E-7</v>
      </c>
      <c r="CG310" s="10">
        <f>3/24000000*OO[[#This Row],[141 (06JUL1985 12:00:00)-Water Temperature (C)]]*OO[[#This Row],[83]]</f>
        <v>7.0810614405825003E-7</v>
      </c>
      <c r="CH310" s="10">
        <f>3/24000000*OO[[#This Row],[142 (06JUL1985 15:00:00)-Water Temperature (C)]]*OO[[#This Row],[84]]</f>
        <v>6.7438429716074997E-7</v>
      </c>
      <c r="CI310" s="10">
        <f>3/24000000*OO[[#This Row],[143 (06JUL1985 18:00:00)-Water Temperature (C)]]*OO[[#This Row],[85]]</f>
        <v>6.3306818230749997E-7</v>
      </c>
      <c r="CJ310" s="10">
        <f>3/24000000*OO[[#This Row],[144 (06JUL1985 21:00:00)-Water Temperature (C)]]*OO[[#This Row],[86]]</f>
        <v>5.7990277343049999E-7</v>
      </c>
      <c r="CK310" s="10">
        <f>3/24000000*OO[[#This Row],[145 (07JUL1985 00:00:00)-Water Temperature (C)]]*OO[[#This Row],[87]]</f>
        <v>5.1968302882349997E-7</v>
      </c>
      <c r="CL310" s="10">
        <f>3/24000000*OO[[#This Row],[146 (07JUL1985 03:00:00)-Water Temperature (C)]]*OO[[#This Row],[88]]</f>
        <v>4.7168744768474997E-7</v>
      </c>
      <c r="CM310" s="10">
        <f>3/24000000*OO[[#This Row],[147 (07JUL1985 06:00:00)-Water Temperature (C)]]*OO[[#This Row],[89]]</f>
        <v>4.3915744132849997E-7</v>
      </c>
      <c r="CN310" s="10">
        <f>3/24000000*OO[[#This Row],[148 (07JUL1985 09:00:00)-Water Temperature (C)]]*OO[[#This Row],[90]]</f>
        <v>4.2772115443499999E-7</v>
      </c>
      <c r="CO310" s="10">
        <f>3/24000000*OO[[#This Row],[149 (07JUL1985 12:00:00)-Water Temperature (C)]]*OO[[#This Row],[91]]</f>
        <v>4.1255584962149996E-7</v>
      </c>
      <c r="CP310" s="10">
        <f>3/24000000*OO[[#This Row],[150 (07JUL1985 15:00:00)-Water Temperature (C)]]*OO[[#This Row],[92]]</f>
        <v>4.0230065847562504E-7</v>
      </c>
      <c r="CQ310" s="10">
        <f>3/24000000*OO[[#This Row],[151 (07JUL1985 18:00:00)-Water Temperature (C)]]*OO[[#This Row],[93]]</f>
        <v>3.9255068732249992E-7</v>
      </c>
      <c r="CR310" s="10">
        <f>3/24000000*OO[[#This Row],[152 (07JUL1985 21:00:00)-Water Temperature (C)]]*OO[[#This Row],[94]]</f>
        <v>3.7401925892100001E-7</v>
      </c>
      <c r="CS310" s="10">
        <f>3/24000000*OO[[#This Row],[153 (08JUL1985 00:00:00)-Water Temperature (C)]]*OO[[#This Row],[95]]</f>
        <v>3.4763151840300001E-7</v>
      </c>
      <c r="CT310" s="10">
        <f>3/24000000*OO[[#This Row],[154 (08JUL1985 03:00:00)-Water Temperature (C)]]*OO[[#This Row],[96]]</f>
        <v>3.2485183028462501E-7</v>
      </c>
      <c r="CU310" s="10">
        <f>3/24000000*OO[[#This Row],[155 (08JUL1985 06:00:00)-Water Temperature (C)]]*OO[[#This Row],[97]]</f>
        <v>3.1149394944124993E-7</v>
      </c>
      <c r="CV310" s="10">
        <f>3/24000000*OO[[#This Row],[156 (08JUL1985 09:00:00)-Water Temperature (C)]]*OO[[#This Row],[98]]</f>
        <v>3.1519689030599998E-7</v>
      </c>
      <c r="CW310" s="10">
        <f>3/24000000*OO[[#This Row],[157 (08JUL1985 12:00:00)-Water Temperature (C)]]*OO[[#This Row],[99]]</f>
        <v>3.2518830843562504E-7</v>
      </c>
    </row>
    <row r="311" spans="1:101" x14ac:dyDescent="0.35">
      <c r="A311" t="s">
        <v>317</v>
      </c>
      <c r="B311">
        <v>920.83439999999996</v>
      </c>
      <c r="C311" s="10">
        <f>3/24*OO[[#This Row],[59 (26JUN1985 06:00:00)-Water Temperature (C)]]*OO[[#This Row],[1]]/SUM(OO[1])</f>
        <v>0</v>
      </c>
      <c r="D311" s="10">
        <f>3/24*OO[[#This Row],[60 (26JUN1985 09:00:00)-Water Temperature (C)]]*OO[[#This Row],[2]]/SUM(OO[2])</f>
        <v>0</v>
      </c>
      <c r="E311" s="10">
        <f>3/24*OO[[#This Row],[61 (26JUN1985 12:00:00)-Water Temperature (C)]]*OO[[#This Row],[3]]/SUM(OO[3])</f>
        <v>0</v>
      </c>
      <c r="F311" s="10">
        <f>3/24*OO[[#This Row],[62 (26JUN1985 15:00:00)-Water Temperature (C)]]*OO[[#This Row],[4]]/SUM(OO[4])</f>
        <v>0</v>
      </c>
      <c r="G311" s="10">
        <f>3/24*OO[[#This Row],[63 (26JUN1985 18:00:00)-Water Temperature (C)]]*OO[[#This Row],[5]]/SUM(OO[5])</f>
        <v>0</v>
      </c>
      <c r="H311" s="10">
        <f>3/24*OO[[#This Row],[64 (26JUN1985 21:00:00)-Water Temperature (C)]]*OO[[#This Row],[6]]/SUM(OO[6])</f>
        <v>0</v>
      </c>
      <c r="I311" s="10">
        <f>3/24*OO[[#This Row],[65 (27JUN1985 00:00:00)-Water Temperature (C)]]*OO[[#This Row],[7]]/SUM(OO[7])</f>
        <v>0</v>
      </c>
      <c r="J311" s="10">
        <f>3/24*OO[[#This Row],[66 (27JUN1985 03:00:00)-Water Temperature (C)]]*OO[[#This Row],[8]]/SUM(OO[8])</f>
        <v>0</v>
      </c>
      <c r="K311" s="10">
        <f>3/24*OO[[#This Row],[67 (27JUN1985 06:00:00)-Water Temperature (C)]]*OO[[#This Row],[9]]/SUM(OO[9])</f>
        <v>0</v>
      </c>
      <c r="L311" s="10">
        <f>3/24*OO[[#This Row],[68 (27JUN1985 09:00:00)-Water Temperature (C)]]*OO[[#This Row],[10]]/SUM(OO[10])</f>
        <v>0</v>
      </c>
      <c r="M311" s="10">
        <f>3/24*OO[[#This Row],[69 (27JUN1985 12:00:00)-Water Temperature (C)]]*OO[[#This Row],[11]]/SUM(OO[11])</f>
        <v>0</v>
      </c>
      <c r="N311" s="10">
        <f>3/24*OO[[#This Row],[70 (27JUN1985 15:00:00)-Water Temperature (C)]]*OO[[#This Row],[12]]/SUM(OO[12])</f>
        <v>0</v>
      </c>
      <c r="O311" s="10">
        <f>3/24*OO[[#This Row],[71 (27JUN1985 18:00:00)-Water Temperature (C)]]*OO[[#This Row],[13]]/SUM(OO[13])</f>
        <v>0</v>
      </c>
      <c r="P311" s="10">
        <f>3/24*OO[[#This Row],[72 (27JUN1985 21:00:00)-Water Temperature (C)]]*OO[[#This Row],[14]]/SUM(OO[14])</f>
        <v>0</v>
      </c>
      <c r="Q311" s="10">
        <f>3/24*OO[[#This Row],[73 (28JUN1985 00:00:00)-Water Temperature (C)]]*OO[[#This Row],[15]]/SUM(OO[15])</f>
        <v>1.2459816114517797E-37</v>
      </c>
      <c r="R311" s="10">
        <f>3/24*OO[[#This Row],[74 (28JUN1985 03:00:00)-Water Temperature (C)]]*OO[[#This Row],[16]]/SUM(OO[16])</f>
        <v>7.0671996228148516E-25</v>
      </c>
      <c r="S311" s="10">
        <f>3/24*OO[[#This Row],[75 (28JUN1985 06:00:00)-Water Temperature (C)]]*OO[[#This Row],[17]]/SUM(OO[17])</f>
        <v>1.9767740957766261E-19</v>
      </c>
      <c r="T311" s="10">
        <f>3/24*OO[[#This Row],[76 (28JUN1985 09:00:00)-Water Temperature (C)]]*OO[[#This Row],[18]]/SUM(OO[18])</f>
        <v>5.3995594635918194E-13</v>
      </c>
      <c r="U311" s="10">
        <f>3/24*OO[[#This Row],[77 (28JUN1985 12:00:00)-Water Temperature (C)]]*OO[[#This Row],[19]]/SUM(OO[19])</f>
        <v>1.0523370580833293E-9</v>
      </c>
      <c r="V311" s="10">
        <f>3/24000000*OO[[#This Row],[78 (28JUN1985 15:00:00)-Water Temperature (C)]]*OO[[#This Row],[20]]</f>
        <v>2.60961145221E-7</v>
      </c>
      <c r="W311" s="10">
        <f>3/24000000*OO[[#This Row],[79 (28JUN1985 18:00:00)-Water Temperature (C)]]*OO[[#This Row],[21]]</f>
        <v>1.6509384063444998E-5</v>
      </c>
      <c r="X311" s="10">
        <f>3/24000000*OO[[#This Row],[80 (28JUN1985 21:00:00)-Water Temperature (C)]]*OO[[#This Row],[22]]</f>
        <v>3.6233746664199995E-4</v>
      </c>
      <c r="Y311" s="10">
        <f>3/24000000*OO[[#This Row],[81 (29JUN1985 00:00:00)-Water Temperature (C)]]*OO[[#This Row],[23]]</f>
        <v>3.3803356824562499E-3</v>
      </c>
      <c r="Z311" s="10">
        <f>3/24000000*OO[[#This Row],[82 (29JUN1985 03:00:00)-Water Temperature (C)]]*OO[[#This Row],[24]]</f>
        <v>1.5463383087500001E-2</v>
      </c>
      <c r="AA311" s="10">
        <f>3/24000000*OO[[#This Row],[83 (29JUN1985 06:00:00)-Water Temperature (C)]]*OO[[#This Row],[25]]</f>
        <v>3.8685389699249999E-2</v>
      </c>
      <c r="AB311" s="10">
        <f>3/24000000*OO[[#This Row],[84 (29JUN1985 09:00:00)-Water Temperature (C)]]*OO[[#This Row],[26]]</f>
        <v>5.924234408575E-2</v>
      </c>
      <c r="AC311" s="10">
        <f>3/24000000*OO[[#This Row],[85 (29JUN1985 12:00:00)-Water Temperature (C)]]*OO[[#This Row],[27]]</f>
        <v>5.7748724587949996E-2</v>
      </c>
      <c r="AD311" s="10">
        <f>3/24000000*OO[[#This Row],[86 (29JUN1985 15:00:00)-Water Temperature (C)]]*OO[[#This Row],[28]]</f>
        <v>3.7842982553024991E-2</v>
      </c>
      <c r="AE311" s="10">
        <f>3/24000000*OO[[#This Row],[88 (29JUN1985 21:00:00)-Water Temperature (C)]]*OO[[#This Row],[30]]</f>
        <v>5.9247761844862497E-3</v>
      </c>
      <c r="AF311" s="10">
        <f>3/24000000*OO[[#This Row],[88 (29JUN1985 21:00:00)-Water Temperature (C)]]*OO[[#This Row],[30]]</f>
        <v>5.9247761844862497E-3</v>
      </c>
      <c r="AG311" s="10">
        <f>3/24000000*OO[[#This Row],[89 (30JUN1985 00:00:00)-Water Temperature (C)]]*OO[[#This Row],[31]]</f>
        <v>1.5234432817499998E-3</v>
      </c>
      <c r="AH311" s="10">
        <f>3/24000000*OO[[#This Row],[90 (30JUN1985 03:00:00)-Water Temperature (C)]]*OO[[#This Row],[32]]</f>
        <v>3.3788045534837493E-4</v>
      </c>
      <c r="AI311" s="10">
        <f>3/24000000*OO[[#This Row],[91 (30JUN1985 06:00:00)-Water Temperature (C)]]*OO[[#This Row],[33]]</f>
        <v>8.8988486678499986E-5</v>
      </c>
      <c r="AJ311" s="10">
        <f>3/24000000*OO[[#This Row],[92 (30JUN1985 09:00:00)-Water Temperature (C)]]*OO[[#This Row],[34]]</f>
        <v>4.5015018278399995E-5</v>
      </c>
      <c r="AK311" s="10">
        <f>3/24000000*OO[[#This Row],[93 (30JUN1985 12:00:00)-Water Temperature (C)]]*OO[[#This Row],[35]]</f>
        <v>3.7116721428412501E-5</v>
      </c>
      <c r="AL311" s="10">
        <f>3/24000000*OO[[#This Row],[94 (30JUN1985 15:00:00)-Water Temperature (C)]]*OO[[#This Row],[36]]</f>
        <v>3.4985580218737502E-5</v>
      </c>
      <c r="AM311" s="10">
        <f>3/24000000*OO[[#This Row],[95 (30JUN1985 18:00:00)-Water Temperature (C)]]*OO[[#This Row],[37]]</f>
        <v>3.4018412249374996E-5</v>
      </c>
      <c r="AN311" s="10">
        <f>3/24000000*OO[[#This Row],[96 (30JUN1985 21:00:00)-Water Temperature (C)]]*OO[[#This Row],[38]]</f>
        <v>3.2345341660499998E-5</v>
      </c>
      <c r="AO311" s="10">
        <f>3/24000000*OO[[#This Row],[97 (01JUL1985 00:00:00)-Water Temperature (C)]]*OO[[#This Row],[39]]</f>
        <v>2.9599245032337495E-5</v>
      </c>
      <c r="AP311" s="10">
        <f>3/24000000*OO[[#This Row],[98 (01JUL1985 03:00:00)-Water Temperature (C)]]*OO[[#This Row],[40]]</f>
        <v>2.6932959647825E-5</v>
      </c>
      <c r="AQ311" s="10">
        <f>3/24000000*OO[[#This Row],[99 (01JUL1985 06:00:00)-Water Temperature (C)]]*OO[[#This Row],[41]]</f>
        <v>2.4789449663900003E-5</v>
      </c>
      <c r="AR311" s="10">
        <f>3/24000000*OO[[#This Row],[100 (01JUL1985 09:00:00)-Water Temperature (C)]]*OO[[#This Row],[42]]</f>
        <v>2.3865071458937498E-5</v>
      </c>
      <c r="AS311" s="10">
        <f>3/24000000*OO[[#This Row],[101 (01JUL1985 12:00:00)-Water Temperature (C)]]*OO[[#This Row],[43]]</f>
        <v>2.39060219567625E-5</v>
      </c>
      <c r="AT311" s="10">
        <f>3/24000000*OO[[#This Row],[102 (01JUL1985 15:00:00)-Water Temperature (C)]]*OO[[#This Row],[44]]</f>
        <v>2.451287356654375E-5</v>
      </c>
      <c r="AU311" s="10">
        <f>3/24000000*OO[[#This Row],[103 (01JUL1985 18:00:00)-Water Temperature (C)]]*OO[[#This Row],[45]]</f>
        <v>2.5655952911793751E-5</v>
      </c>
      <c r="AV311" s="10">
        <f>3/24000000*OO[[#This Row],[104 (01JUL1985 21:00:00)-Water Temperature (C)]]*OO[[#This Row],[46]]</f>
        <v>2.6310837902287495E-5</v>
      </c>
      <c r="AW311" s="10">
        <f>3/24000000*OO[[#This Row],[105 (02JUL1985 00:00:00)-Water Temperature (C)]]*OO[[#This Row],[47]]</f>
        <v>2.6014755979399996E-5</v>
      </c>
      <c r="AX311" s="10">
        <f>3/24000000*OO[[#This Row],[106 (02JUL1985 03:00:00)-Water Temperature (C)]]*OO[[#This Row],[48]]</f>
        <v>2.5144820750562496E-5</v>
      </c>
      <c r="AY311" s="10">
        <f>3/24000000*OO[[#This Row],[107 (02JUL1985 06:00:00)-Water Temperature (C)]]*OO[[#This Row],[49]]</f>
        <v>2.3937907194025001E-5</v>
      </c>
      <c r="AZ311" s="10">
        <f>3/24000000*OO[[#This Row],[108 (02JUL1985 09:00:00)-Water Temperature (C)]]*OO[[#This Row],[50]]</f>
        <v>2.2492386017085004E-5</v>
      </c>
      <c r="BA311" s="10">
        <f>3/24000000*OO[[#This Row],[109 (02JUL1985 12:00:00)-Water Temperature (C)]]*OO[[#This Row],[51]]</f>
        <v>2.1329620839799999E-5</v>
      </c>
      <c r="BB311" s="10">
        <f>3/24000000*OO[[#This Row],[110 (02JUL1985 15:00:00)-Water Temperature (C)]]*OO[[#This Row],[52]]</f>
        <v>2.00300591839075E-5</v>
      </c>
      <c r="BC311" s="10">
        <f>3/24000000*OO[[#This Row],[111 (02JUL1985 18:00:00)-Water Temperature (C)]]*OO[[#This Row],[53]]</f>
        <v>1.8600421623187499E-5</v>
      </c>
      <c r="BD311" s="10">
        <f>3/24000000*OO[[#This Row],[112 (02JUL1985 21:00:00)-Water Temperature (C)]]*OO[[#This Row],[54]]</f>
        <v>1.6989533870434998E-5</v>
      </c>
      <c r="BE311" s="10">
        <f>3/24000000*OO[[#This Row],[113 (03JUL1985 00:00:00)-Water Temperature (C)]]*OO[[#This Row],[55]]</f>
        <v>1.5504277648653749E-5</v>
      </c>
      <c r="BF311" s="10">
        <f>3/24000000*OO[[#This Row],[114 (03JUL1985 03:00:00)-Water Temperature (C)]]*OO[[#This Row],[56]]</f>
        <v>1.4177200082407499E-5</v>
      </c>
      <c r="BG311" s="10">
        <f>3/24000000*OO[[#This Row],[115 (03JUL1985 06:00:00)-Water Temperature (C)]]*OO[[#This Row],[57]]</f>
        <v>1.2905373992667499E-5</v>
      </c>
      <c r="BH311" s="10">
        <f>3/24000000*OO[[#This Row],[116 (03JUL1985 09:00:00)-Water Temperature (C)]]*OO[[#This Row],[58]]</f>
        <v>1.179222664207875E-5</v>
      </c>
      <c r="BI311" s="10">
        <f>3/24000000*OO[[#This Row],[117 (03JUL1985 12:00:00)-Water Temperature (C)]]*OO[[#This Row],[59]]</f>
        <v>1.0985139044400001E-5</v>
      </c>
      <c r="BJ311" s="10">
        <f>3/24000000*OO[[#This Row],[118 (03JUL1985 15:00:00)-Water Temperature (C)]]*OO[[#This Row],[60]]</f>
        <v>1.0273212125977501E-5</v>
      </c>
      <c r="BK311" s="10">
        <f>3/24000000*OO[[#This Row],[119 (03JUL1985 18:00:00)-Water Temperature (C)]]*OO[[#This Row],[61]]</f>
        <v>9.5979698381349987E-6</v>
      </c>
      <c r="BL311" s="10">
        <f>3/24000000*OO[[#This Row],[120 (03JUL1985 21:00:00)-Water Temperature (C)]]*OO[[#This Row],[62]]</f>
        <v>8.7561804927299985E-6</v>
      </c>
      <c r="BM311" s="10">
        <f>3/24000000*OO[[#This Row],[121 (04JUL1985 00:00:00)-Water Temperature (C)]]*OO[[#This Row],[63]]</f>
        <v>7.8921937790800014E-6</v>
      </c>
      <c r="BN311" s="10">
        <f>3/24000000*OO[[#This Row],[122 (04JUL1985 03:00:00)-Water Temperature (C)]]*OO[[#This Row],[64]]</f>
        <v>7.18696785109875E-6</v>
      </c>
      <c r="BO311" s="10">
        <f>3/24000000*OO[[#This Row],[123 (04JUL1985 06:00:00)-Water Temperature (C)]]*OO[[#This Row],[65]]</f>
        <v>6.6143247086437499E-6</v>
      </c>
      <c r="BP311" s="10">
        <f>3/24000000*OO[[#This Row],[124 (04JUL1985 09:00:00)-Water Temperature (C)]]*OO[[#This Row],[66]]</f>
        <v>6.2438072015987494E-6</v>
      </c>
      <c r="BQ311" s="10">
        <f>3/24000000*OO[[#This Row],[125 (04JUL1985 12:00:00)-Water Temperature (C)]]*OO[[#This Row],[67]]</f>
        <v>5.9230214101462498E-6</v>
      </c>
      <c r="BR311" s="10">
        <f>3/24000000*OO[[#This Row],[126 (04JUL1985 15:00:00)-Water Temperature (C)]]*OO[[#This Row],[68]]</f>
        <v>5.5091690449987506E-6</v>
      </c>
      <c r="BS311" s="10">
        <f>3/24000000*OO[[#This Row],[127 (04JUL1985 18:00:00)-Water Temperature (C)]]*OO[[#This Row],[69]]</f>
        <v>5.0777487838925001E-6</v>
      </c>
      <c r="BT311" s="10">
        <f>3/24000000*OO[[#This Row],[128 (04JUL1985 21:00:00)-Water Temperature (C)]]*OO[[#This Row],[70]]</f>
        <v>4.5903798131625004E-6</v>
      </c>
      <c r="BU311" s="10">
        <f>3/24000000*OO[[#This Row],[129 (05JUL1985 00:00:00)-Water Temperature (C)]]*OO[[#This Row],[71]]</f>
        <v>3.9937156292750005E-6</v>
      </c>
      <c r="BV311" s="10">
        <f>3/24000000*OO[[#This Row],[130 (05JUL1985 03:00:00)-Water Temperature (C)]]*OO[[#This Row],[72]]</f>
        <v>3.4243591132974996E-6</v>
      </c>
      <c r="BW311" s="10">
        <f>3/24000000*OO[[#This Row],[131 (05JUL1985 06:00:00)-Water Temperature (C)]]*OO[[#This Row],[73]]</f>
        <v>2.9573068895999995E-6</v>
      </c>
      <c r="BX311" s="10">
        <f>3/24000000*OO[[#This Row],[132 (05JUL1985 09:00:00)-Water Temperature (C)]]*OO[[#This Row],[74]]</f>
        <v>2.6404224436924998E-6</v>
      </c>
      <c r="BY311" s="10">
        <f>3/24000000*OO[[#This Row],[133 (05JUL1985 12:00:00)-Water Temperature (C)]]*OO[[#This Row],[75]]</f>
        <v>2.3614849623093754E-6</v>
      </c>
      <c r="BZ311" s="10">
        <f>3/24000000*OO[[#This Row],[134 (05JUL1985 15:00:00)-Water Temperature (C)]]*OO[[#This Row],[76]]</f>
        <v>2.0594899853185E-6</v>
      </c>
      <c r="CA311" s="10">
        <f>3/24000000*OO[[#This Row],[135 (05JUL1985 18:00:00)-Water Temperature (C)]]*OO[[#This Row],[77]]</f>
        <v>1.7435008054620001E-6</v>
      </c>
      <c r="CB311" s="10">
        <f>3/24000000*OO[[#This Row],[136 (05JUL1985 21:00:00)-Water Temperature (C)]]*OO[[#This Row],[78]]</f>
        <v>1.4229210436619998E-6</v>
      </c>
      <c r="CC311" s="10">
        <f>3/24000000*OO[[#This Row],[137 (06JUL1985 00:00:00)-Water Temperature (C)]]*OO[[#This Row],[79]]</f>
        <v>1.1379074642992499E-6</v>
      </c>
      <c r="CD311" s="10">
        <f>3/24000000*OO[[#This Row],[138 (06JUL1985 03:00:00)-Water Temperature (C)]]*OO[[#This Row],[80]]</f>
        <v>9.3187381799699994E-7</v>
      </c>
      <c r="CE311" s="10">
        <f>3/24000000*OO[[#This Row],[139 (06JUL1985 06:00:00)-Water Temperature (C)]]*OO[[#This Row],[81]]</f>
        <v>7.9874507816812515E-7</v>
      </c>
      <c r="CF311" s="10">
        <f>3/24000000*OO[[#This Row],[140 (06JUL1985 09:00:00)-Water Temperature (C)]]*OO[[#This Row],[82]]</f>
        <v>7.3380128381174996E-7</v>
      </c>
      <c r="CG311" s="10">
        <f>3/24000000*OO[[#This Row],[141 (06JUL1985 12:00:00)-Water Temperature (C)]]*OO[[#This Row],[83]]</f>
        <v>6.9719507416124997E-7</v>
      </c>
      <c r="CH311" s="10">
        <f>3/24000000*OO[[#This Row],[142 (06JUL1985 15:00:00)-Water Temperature (C)]]*OO[[#This Row],[84]]</f>
        <v>6.6413064012487499E-7</v>
      </c>
      <c r="CI311" s="10">
        <f>3/24000000*OO[[#This Row],[143 (06JUL1985 18:00:00)-Water Temperature (C)]]*OO[[#This Row],[85]]</f>
        <v>6.23746951296875E-7</v>
      </c>
      <c r="CJ311" s="10">
        <f>3/24000000*OO[[#This Row],[144 (06JUL1985 21:00:00)-Water Temperature (C)]]*OO[[#This Row],[86]]</f>
        <v>5.7109623617900001E-7</v>
      </c>
      <c r="CK311" s="10">
        <f>3/24000000*OO[[#This Row],[145 (07JUL1985 00:00:00)-Water Temperature (C)]]*OO[[#This Row],[87]]</f>
        <v>5.1180382611150005E-7</v>
      </c>
      <c r="CL311" s="10">
        <f>3/24000000*OO[[#This Row],[146 (07JUL1985 03:00:00)-Water Temperature (C)]]*OO[[#This Row],[88]]</f>
        <v>4.6329315627037501E-7</v>
      </c>
      <c r="CM311" s="10">
        <f>3/24000000*OO[[#This Row],[147 (07JUL1985 06:00:00)-Water Temperature (C)]]*OO[[#This Row],[89]]</f>
        <v>4.3056625390050003E-7</v>
      </c>
      <c r="CN311" s="10">
        <f>3/24000000*OO[[#This Row],[148 (07JUL1985 09:00:00)-Water Temperature (C)]]*OO[[#This Row],[90]]</f>
        <v>4.1835009927874994E-7</v>
      </c>
      <c r="CO311" s="10">
        <f>3/24000000*OO[[#This Row],[149 (07JUL1985 12:00:00)-Water Temperature (C)]]*OO[[#This Row],[91]]</f>
        <v>4.0398818975124999E-7</v>
      </c>
      <c r="CP311" s="10">
        <f>3/24000000*OO[[#This Row],[150 (07JUL1985 15:00:00)-Water Temperature (C)]]*OO[[#This Row],[92]]</f>
        <v>3.9416111112525E-7</v>
      </c>
      <c r="CQ311" s="10">
        <f>3/24000000*OO[[#This Row],[151 (07JUL1985 18:00:00)-Water Temperature (C)]]*OO[[#This Row],[93]]</f>
        <v>3.8448406744037502E-7</v>
      </c>
      <c r="CR311" s="10">
        <f>3/24000000*OO[[#This Row],[152 (07JUL1985 21:00:00)-Water Temperature (C)]]*OO[[#This Row],[94]]</f>
        <v>3.6660268695899997E-7</v>
      </c>
      <c r="CS311" s="10">
        <f>3/24000000*OO[[#This Row],[153 (08JUL1985 00:00:00)-Water Temperature (C)]]*OO[[#This Row],[95]]</f>
        <v>3.4096593864599994E-7</v>
      </c>
      <c r="CT311" s="10">
        <f>3/24000000*OO[[#This Row],[154 (08JUL1985 03:00:00)-Water Temperature (C)]]*OO[[#This Row],[96]]</f>
        <v>3.1796716502400001E-7</v>
      </c>
      <c r="CU311" s="10">
        <f>3/24000000*OO[[#This Row],[155 (08JUL1985 06:00:00)-Water Temperature (C)]]*OO[[#This Row],[97]]</f>
        <v>3.0440198927199998E-7</v>
      </c>
      <c r="CV311" s="10">
        <f>3/24000000*OO[[#This Row],[156 (08JUL1985 09:00:00)-Water Temperature (C)]]*OO[[#This Row],[98]]</f>
        <v>3.0722451002749995E-7</v>
      </c>
      <c r="CW311" s="10">
        <f>3/24000000*OO[[#This Row],[157 (08JUL1985 12:00:00)-Water Temperature (C)]]*OO[[#This Row],[99]]</f>
        <v>3.16955360981625E-7</v>
      </c>
    </row>
    <row r="312" spans="1:101" x14ac:dyDescent="0.35">
      <c r="A312" t="s">
        <v>318</v>
      </c>
      <c r="B312">
        <v>858.68259999999998</v>
      </c>
      <c r="C312" s="10">
        <f>3/24*OO[[#This Row],[59 (26JUN1985 06:00:00)-Water Temperature (C)]]*OO[[#This Row],[1]]/SUM(OO[1])</f>
        <v>0</v>
      </c>
      <c r="D312" s="10">
        <f>3/24*OO[[#This Row],[60 (26JUN1985 09:00:00)-Water Temperature (C)]]*OO[[#This Row],[2]]/SUM(OO[2])</f>
        <v>0</v>
      </c>
      <c r="E312" s="10">
        <f>3/24*OO[[#This Row],[61 (26JUN1985 12:00:00)-Water Temperature (C)]]*OO[[#This Row],[3]]/SUM(OO[3])</f>
        <v>0</v>
      </c>
      <c r="F312" s="10">
        <f>3/24*OO[[#This Row],[62 (26JUN1985 15:00:00)-Water Temperature (C)]]*OO[[#This Row],[4]]/SUM(OO[4])</f>
        <v>0</v>
      </c>
      <c r="G312" s="10">
        <f>3/24*OO[[#This Row],[63 (26JUN1985 18:00:00)-Water Temperature (C)]]*OO[[#This Row],[5]]/SUM(OO[5])</f>
        <v>0</v>
      </c>
      <c r="H312" s="10">
        <f>3/24*OO[[#This Row],[64 (26JUN1985 21:00:00)-Water Temperature (C)]]*OO[[#This Row],[6]]/SUM(OO[6])</f>
        <v>0</v>
      </c>
      <c r="I312" s="10">
        <f>3/24*OO[[#This Row],[65 (27JUN1985 00:00:00)-Water Temperature (C)]]*OO[[#This Row],[7]]/SUM(OO[7])</f>
        <v>0</v>
      </c>
      <c r="J312" s="10">
        <f>3/24*OO[[#This Row],[66 (27JUN1985 03:00:00)-Water Temperature (C)]]*OO[[#This Row],[8]]/SUM(OO[8])</f>
        <v>0</v>
      </c>
      <c r="K312" s="10">
        <f>3/24*OO[[#This Row],[67 (27JUN1985 06:00:00)-Water Temperature (C)]]*OO[[#This Row],[9]]/SUM(OO[9])</f>
        <v>0</v>
      </c>
      <c r="L312" s="10">
        <f>3/24*OO[[#This Row],[68 (27JUN1985 09:00:00)-Water Temperature (C)]]*OO[[#This Row],[10]]/SUM(OO[10])</f>
        <v>0</v>
      </c>
      <c r="M312" s="10">
        <f>3/24*OO[[#This Row],[69 (27JUN1985 12:00:00)-Water Temperature (C)]]*OO[[#This Row],[11]]/SUM(OO[11])</f>
        <v>0</v>
      </c>
      <c r="N312" s="10">
        <f>3/24*OO[[#This Row],[70 (27JUN1985 15:00:00)-Water Temperature (C)]]*OO[[#This Row],[12]]/SUM(OO[12])</f>
        <v>0</v>
      </c>
      <c r="O312" s="10">
        <f>3/24*OO[[#This Row],[71 (27JUN1985 18:00:00)-Water Temperature (C)]]*OO[[#This Row],[13]]/SUM(OO[13])</f>
        <v>0</v>
      </c>
      <c r="P312" s="10">
        <f>3/24*OO[[#This Row],[72 (27JUN1985 21:00:00)-Water Temperature (C)]]*OO[[#This Row],[14]]/SUM(OO[14])</f>
        <v>0</v>
      </c>
      <c r="Q312" s="10">
        <f>3/24*OO[[#This Row],[73 (28JUN1985 00:00:00)-Water Temperature (C)]]*OO[[#This Row],[15]]/SUM(OO[15])</f>
        <v>1.3018916855307743E-38</v>
      </c>
      <c r="R312" s="10">
        <f>3/24*OO[[#This Row],[74 (28JUN1985 03:00:00)-Water Temperature (C)]]*OO[[#This Row],[16]]/SUM(OO[16])</f>
        <v>1.5544375373800792E-25</v>
      </c>
      <c r="S312" s="10">
        <f>3/24*OO[[#This Row],[75 (28JUN1985 06:00:00)-Water Temperature (C)]]*OO[[#This Row],[17]]/SUM(OO[17])</f>
        <v>2.6929500488218495E-20</v>
      </c>
      <c r="T312" s="10">
        <f>3/24*OO[[#This Row],[76 (28JUN1985 09:00:00)-Water Temperature (C)]]*OO[[#This Row],[18]]/SUM(OO[18])</f>
        <v>2.3966059921990098E-13</v>
      </c>
      <c r="U312" s="10">
        <f>3/24*OO[[#This Row],[77 (28JUN1985 12:00:00)-Water Temperature (C)]]*OO[[#This Row],[19]]/SUM(OO[19])</f>
        <v>5.691583265254895E-10</v>
      </c>
      <c r="V312" s="10">
        <f>3/24000000*OO[[#This Row],[78 (28JUN1985 15:00:00)-Water Temperature (C)]]*OO[[#This Row],[20]]</f>
        <v>1.5849444001379999E-7</v>
      </c>
      <c r="W312" s="10">
        <f>3/24000000*OO[[#This Row],[79 (28JUN1985 18:00:00)-Water Temperature (C)]]*OO[[#This Row],[21]]</f>
        <v>1.0941129065321252E-5</v>
      </c>
      <c r="X312" s="10">
        <f>3/24000000*OO[[#This Row],[80 (28JUN1985 21:00:00)-Water Temperature (C)]]*OO[[#This Row],[22]]</f>
        <v>2.5840676609849999E-4</v>
      </c>
      <c r="Y312" s="10">
        <f>3/24000000*OO[[#This Row],[81 (29JUN1985 00:00:00)-Water Temperature (C)]]*OO[[#This Row],[23]]</f>
        <v>2.5663540158437498E-3</v>
      </c>
      <c r="Z312" s="10">
        <f>3/24000000*OO[[#This Row],[82 (29JUN1985 03:00:00)-Water Temperature (C)]]*OO[[#This Row],[24]]</f>
        <v>1.24018760101E-2</v>
      </c>
      <c r="AA312" s="10">
        <f>3/24000000*OO[[#This Row],[83 (29JUN1985 06:00:00)-Water Temperature (C)]]*OO[[#This Row],[25]]</f>
        <v>3.25725882916875E-2</v>
      </c>
      <c r="AB312" s="10">
        <f>3/24000000*OO[[#This Row],[84 (29JUN1985 09:00:00)-Water Temperature (C)]]*OO[[#This Row],[26]]</f>
        <v>5.21023375090875E-2</v>
      </c>
      <c r="AC312" s="10">
        <f>3/24000000*OO[[#This Row],[85 (29JUN1985 12:00:00)-Water Temperature (C)]]*OO[[#This Row],[27]]</f>
        <v>5.2770251410799995E-2</v>
      </c>
      <c r="AD312" s="10">
        <f>3/24000000*OO[[#This Row],[86 (29JUN1985 15:00:00)-Water Temperature (C)]]*OO[[#This Row],[28]]</f>
        <v>3.5868170619562496E-2</v>
      </c>
      <c r="AE312" s="10">
        <f>3/24000000*OO[[#This Row],[88 (29JUN1985 21:00:00)-Water Temperature (C)]]*OO[[#This Row],[30]]</f>
        <v>5.9648660672087499E-3</v>
      </c>
      <c r="AF312" s="10">
        <f>3/24000000*OO[[#This Row],[88 (29JUN1985 21:00:00)-Water Temperature (C)]]*OO[[#This Row],[30]]</f>
        <v>5.9648660672087499E-3</v>
      </c>
      <c r="AG312" s="10">
        <f>3/24000000*OO[[#This Row],[89 (30JUN1985 00:00:00)-Water Temperature (C)]]*OO[[#This Row],[31]]</f>
        <v>1.569900941990375E-3</v>
      </c>
      <c r="AH312" s="10">
        <f>3/24000000*OO[[#This Row],[90 (30JUN1985 03:00:00)-Water Temperature (C)]]*OO[[#This Row],[32]]</f>
        <v>3.5041645165450003E-4</v>
      </c>
      <c r="AI312" s="10">
        <f>3/24000000*OO[[#This Row],[91 (30JUN1985 06:00:00)-Water Temperature (C)]]*OO[[#This Row],[33]]</f>
        <v>8.887500821577499E-5</v>
      </c>
      <c r="AJ312" s="10">
        <f>3/24000000*OO[[#This Row],[92 (30JUN1985 09:00:00)-Water Temperature (C)]]*OO[[#This Row],[34]]</f>
        <v>4.19594473388125E-5</v>
      </c>
      <c r="AK312" s="10">
        <f>3/24000000*OO[[#This Row],[93 (30JUN1985 12:00:00)-Water Temperature (C)]]*OO[[#This Row],[35]]</f>
        <v>3.3549185212800006E-5</v>
      </c>
      <c r="AL312" s="10">
        <f>3/24000000*OO[[#This Row],[94 (30JUN1985 15:00:00)-Water Temperature (C)]]*OO[[#This Row],[36]]</f>
        <v>3.1410855732287492E-5</v>
      </c>
      <c r="AM312" s="10">
        <f>3/24000000*OO[[#This Row],[95 (30JUN1985 18:00:00)-Water Temperature (C)]]*OO[[#This Row],[37]]</f>
        <v>3.0447374208125002E-5</v>
      </c>
      <c r="AN312" s="10">
        <f>3/24000000*OO[[#This Row],[96 (30JUN1985 21:00:00)-Water Temperature (C)]]*OO[[#This Row],[38]]</f>
        <v>2.890716050955E-5</v>
      </c>
      <c r="AO312" s="10">
        <f>3/24000000*OO[[#This Row],[97 (01JUL1985 00:00:00)-Water Temperature (C)]]*OO[[#This Row],[39]]</f>
        <v>2.64464538273E-5</v>
      </c>
      <c r="AP312" s="10">
        <f>3/24000000*OO[[#This Row],[98 (01JUL1985 03:00:00)-Water Temperature (C)]]*OO[[#This Row],[40]]</f>
        <v>2.4019432607475001E-5</v>
      </c>
      <c r="AQ312" s="10">
        <f>3/24000000*OO[[#This Row],[99 (01JUL1985 06:00:00)-Water Temperature (C)]]*OO[[#This Row],[41]]</f>
        <v>2.2076633709584997E-5</v>
      </c>
      <c r="AR312" s="10">
        <f>3/24000000*OO[[#This Row],[100 (01JUL1985 09:00:00)-Water Temperature (C)]]*OO[[#This Row],[42]]</f>
        <v>2.117741292264E-5</v>
      </c>
      <c r="AS312" s="10">
        <f>3/24000000*OO[[#This Row],[101 (01JUL1985 12:00:00)-Water Temperature (C)]]*OO[[#This Row],[43]]</f>
        <v>2.1109827526552498E-5</v>
      </c>
      <c r="AT312" s="10">
        <f>3/24000000*OO[[#This Row],[102 (01JUL1985 15:00:00)-Water Temperature (C)]]*OO[[#This Row],[44]]</f>
        <v>2.1541305789134996E-5</v>
      </c>
      <c r="AU312" s="10">
        <f>3/24000000*OO[[#This Row],[103 (01JUL1985 18:00:00)-Water Temperature (C)]]*OO[[#This Row],[45]]</f>
        <v>2.2423312945284997E-5</v>
      </c>
      <c r="AV312" s="10">
        <f>3/24000000*OO[[#This Row],[104 (01JUL1985 21:00:00)-Water Temperature (C)]]*OO[[#This Row],[46]]</f>
        <v>2.2916031813719999E-5</v>
      </c>
      <c r="AW312" s="10">
        <f>3/24000000*OO[[#This Row],[105 (02JUL1985 00:00:00)-Water Temperature (C)]]*OO[[#This Row],[47]]</f>
        <v>2.263520205546375E-5</v>
      </c>
      <c r="AX312" s="10">
        <f>3/24000000*OO[[#This Row],[106 (02JUL1985 03:00:00)-Water Temperature (C)]]*OO[[#This Row],[48]]</f>
        <v>2.1838936193940001E-5</v>
      </c>
      <c r="AY312" s="10">
        <f>3/24000000*OO[[#This Row],[107 (02JUL1985 06:00:00)-Water Temperature (C)]]*OO[[#This Row],[49]]</f>
        <v>2.0756544060793754E-5</v>
      </c>
      <c r="AZ312" s="10">
        <f>3/24000000*OO[[#This Row],[108 (02JUL1985 09:00:00)-Water Temperature (C)]]*OO[[#This Row],[50]]</f>
        <v>1.9473704810837502E-5</v>
      </c>
      <c r="BA312" s="10">
        <f>3/24000000*OO[[#This Row],[109 (02JUL1985 12:00:00)-Water Temperature (C)]]*OO[[#This Row],[51]]</f>
        <v>1.842558173199E-5</v>
      </c>
      <c r="BB312" s="10">
        <f>3/24000000*OO[[#This Row],[110 (02JUL1985 15:00:00)-Water Temperature (C)]]*OO[[#This Row],[52]]</f>
        <v>1.72593722041875E-5</v>
      </c>
      <c r="BC312" s="10">
        <f>3/24000000*OO[[#This Row],[111 (02JUL1985 18:00:00)-Water Temperature (C)]]*OO[[#This Row],[53]]</f>
        <v>1.596772789766875E-5</v>
      </c>
      <c r="BD312" s="10">
        <f>3/24000000*OO[[#This Row],[112 (02JUL1985 21:00:00)-Water Temperature (C)]]*OO[[#This Row],[54]]</f>
        <v>1.4535844420545E-5</v>
      </c>
      <c r="BE312" s="10">
        <f>3/24000000*OO[[#This Row],[113 (03JUL1985 00:00:00)-Water Temperature (C)]]*OO[[#This Row],[55]]</f>
        <v>1.3199461428879999E-5</v>
      </c>
      <c r="BF312" s="10">
        <f>3/24000000*OO[[#This Row],[114 (03JUL1985 03:00:00)-Water Temperature (C)]]*OO[[#This Row],[56]]</f>
        <v>1.2012060506320001E-5</v>
      </c>
      <c r="BG312" s="10">
        <f>3/24000000*OO[[#This Row],[115 (03JUL1985 06:00:00)-Water Temperature (C)]]*OO[[#This Row],[57]]</f>
        <v>1.0888386574349998E-5</v>
      </c>
      <c r="BH312" s="10">
        <f>3/24000000*OO[[#This Row],[116 (03JUL1985 09:00:00)-Water Temperature (C)]]*OO[[#This Row],[58]]</f>
        <v>9.9143715846150016E-6</v>
      </c>
      <c r="BI312" s="10">
        <f>3/24000000*OO[[#This Row],[117 (03JUL1985 12:00:00)-Water Temperature (C)]]*OO[[#This Row],[59]]</f>
        <v>9.1981098969374999E-6</v>
      </c>
      <c r="BJ312" s="10">
        <f>3/24000000*OO[[#This Row],[118 (03JUL1985 15:00:00)-Water Temperature (C)]]*OO[[#This Row],[60]]</f>
        <v>8.5685028898249991E-6</v>
      </c>
      <c r="BK312" s="10">
        <f>3/24000000*OO[[#This Row],[119 (03JUL1985 18:00:00)-Water Temperature (C)]]*OO[[#This Row],[61]]</f>
        <v>7.9777951250399995E-6</v>
      </c>
      <c r="BL312" s="10">
        <f>3/24000000*OO[[#This Row],[120 (03JUL1985 21:00:00)-Water Temperature (C)]]*OO[[#This Row],[62]]</f>
        <v>7.2484744684012483E-6</v>
      </c>
      <c r="BM312" s="10">
        <f>3/24000000*OO[[#This Row],[121 (04JUL1985 00:00:00)-Water Temperature (C)]]*OO[[#This Row],[63]]</f>
        <v>6.5118351656574996E-6</v>
      </c>
      <c r="BN312" s="10">
        <f>3/24000000*OO[[#This Row],[122 (04JUL1985 03:00:00)-Water Temperature (C)]]*OO[[#This Row],[64]]</f>
        <v>5.9044069984312498E-6</v>
      </c>
      <c r="BO312" s="10">
        <f>3/24000000*OO[[#This Row],[123 (04JUL1985 06:00:00)-Water Temperature (C)]]*OO[[#This Row],[65]]</f>
        <v>5.4179259709700012E-6</v>
      </c>
      <c r="BP312" s="10">
        <f>3/24000000*OO[[#This Row],[124 (04JUL1985 09:00:00)-Water Temperature (C)]]*OO[[#This Row],[66]]</f>
        <v>5.1073060572549997E-6</v>
      </c>
      <c r="BQ312" s="10">
        <f>3/24000000*OO[[#This Row],[125 (04JUL1985 12:00:00)-Water Temperature (C)]]*OO[[#This Row],[67]]</f>
        <v>4.8336411479825007E-6</v>
      </c>
      <c r="BR312" s="10">
        <f>3/24000000*OO[[#This Row],[126 (04JUL1985 15:00:00)-Water Temperature (C)]]*OO[[#This Row],[68]]</f>
        <v>4.4964219728750006E-6</v>
      </c>
      <c r="BS312" s="10">
        <f>3/24000000*OO[[#This Row],[127 (04JUL1985 18:00:00)-Water Temperature (C)]]*OO[[#This Row],[69]]</f>
        <v>4.1417426277499996E-6</v>
      </c>
      <c r="BT312" s="10">
        <f>3/24000000*OO[[#This Row],[128 (04JUL1985 21:00:00)-Water Temperature (C)]]*OO[[#This Row],[70]]</f>
        <v>3.7364172937987494E-6</v>
      </c>
      <c r="BU312" s="10">
        <f>3/24000000*OO[[#This Row],[129 (05JUL1985 00:00:00)-Water Temperature (C)]]*OO[[#This Row],[71]]</f>
        <v>3.2532156693899998E-6</v>
      </c>
      <c r="BV312" s="10">
        <f>3/24000000*OO[[#This Row],[130 (05JUL1985 03:00:00)-Water Temperature (C)]]*OO[[#This Row],[72]]</f>
        <v>2.7876225765374999E-6</v>
      </c>
      <c r="BW312" s="10">
        <f>3/24000000*OO[[#This Row],[131 (05JUL1985 06:00:00)-Water Temperature (C)]]*OO[[#This Row],[73]]</f>
        <v>2.4075474319687499E-6</v>
      </c>
      <c r="BX312" s="10">
        <f>3/24000000*OO[[#This Row],[132 (05JUL1985 09:00:00)-Water Temperature (C)]]*OO[[#This Row],[74]]</f>
        <v>2.1515768915975E-6</v>
      </c>
      <c r="BY312" s="10">
        <f>3/24000000*OO[[#This Row],[133 (05JUL1985 12:00:00)-Water Temperature (C)]]*OO[[#This Row],[75]]</f>
        <v>1.927158049045125E-6</v>
      </c>
      <c r="BZ312" s="10">
        <f>3/24000000*OO[[#This Row],[134 (05JUL1985 15:00:00)-Water Temperature (C)]]*OO[[#This Row],[76]]</f>
        <v>1.6854536889625E-6</v>
      </c>
      <c r="CA312" s="10">
        <f>3/24000000*OO[[#This Row],[135 (05JUL1985 18:00:00)-Water Temperature (C)]]*OO[[#This Row],[77]]</f>
        <v>1.4286084415223747E-6</v>
      </c>
      <c r="CB312" s="10">
        <f>3/24000000*OO[[#This Row],[136 (05JUL1985 21:00:00)-Water Temperature (C)]]*OO[[#This Row],[78]]</f>
        <v>1.1642207230224998E-6</v>
      </c>
      <c r="CC312" s="10">
        <f>3/24000000*OO[[#This Row],[137 (06JUL1985 00:00:00)-Water Temperature (C)]]*OO[[#This Row],[79]]</f>
        <v>9.3030364250687499E-7</v>
      </c>
      <c r="CD312" s="10">
        <f>3/24000000*OO[[#This Row],[138 (06JUL1985 03:00:00)-Water Temperature (C)]]*OO[[#This Row],[80]]</f>
        <v>7.5885582312500004E-7</v>
      </c>
      <c r="CE312" s="10">
        <f>3/24000000*OO[[#This Row],[139 (06JUL1985 06:00:00)-Water Temperature (C)]]*OO[[#This Row],[81]]</f>
        <v>6.4866219688550001E-7</v>
      </c>
      <c r="CF312" s="10">
        <f>3/24000000*OO[[#This Row],[140 (06JUL1985 09:00:00)-Water Temperature (C)]]*OO[[#This Row],[82]]</f>
        <v>5.94422821303125E-7</v>
      </c>
      <c r="CG312" s="10">
        <f>3/24000000*OO[[#This Row],[141 (06JUL1985 12:00:00)-Water Temperature (C)]]*OO[[#This Row],[83]]</f>
        <v>5.640609585929999E-7</v>
      </c>
      <c r="CH312" s="10">
        <f>3/24000000*OO[[#This Row],[142 (06JUL1985 15:00:00)-Water Temperature (C)]]*OO[[#This Row],[84]]</f>
        <v>5.3734348725625003E-7</v>
      </c>
      <c r="CI312" s="10">
        <f>3/24000000*OO[[#This Row],[143 (06JUL1985 18:00:00)-Water Temperature (C)]]*OO[[#This Row],[85]]</f>
        <v>5.0480693310949994E-7</v>
      </c>
      <c r="CJ312" s="10">
        <f>3/24000000*OO[[#This Row],[144 (06JUL1985 21:00:00)-Water Temperature (C)]]*OO[[#This Row],[86]]</f>
        <v>4.6156122590624988E-7</v>
      </c>
      <c r="CK312" s="10">
        <f>3/24000000*OO[[#This Row],[145 (07JUL1985 00:00:00)-Water Temperature (C)]]*OO[[#This Row],[87]]</f>
        <v>4.136834308162499E-7</v>
      </c>
      <c r="CL312" s="10">
        <f>3/24000000*OO[[#This Row],[146 (07JUL1985 03:00:00)-Water Temperature (C)]]*OO[[#This Row],[88]]</f>
        <v>3.7374187795575004E-7</v>
      </c>
      <c r="CM312" s="10">
        <f>3/24000000*OO[[#This Row],[147 (07JUL1985 06:00:00)-Water Temperature (C)]]*OO[[#This Row],[89]]</f>
        <v>3.4704076739499999E-7</v>
      </c>
      <c r="CN312" s="10">
        <f>3/24000000*OO[[#This Row],[148 (07JUL1985 09:00:00)-Water Temperature (C)]]*OO[[#This Row],[90]]</f>
        <v>3.3666018145274993E-7</v>
      </c>
      <c r="CO312" s="10">
        <f>3/24000000*OO[[#This Row],[149 (07JUL1985 12:00:00)-Water Temperature (C)]]*OO[[#This Row],[91]]</f>
        <v>3.2522827192899994E-7</v>
      </c>
      <c r="CP312" s="10">
        <f>3/24000000*OO[[#This Row],[150 (07JUL1985 15:00:00)-Water Temperature (C)]]*OO[[#This Row],[92]]</f>
        <v>3.1783269544649999E-7</v>
      </c>
      <c r="CQ312" s="10">
        <f>3/24000000*OO[[#This Row],[151 (07JUL1985 18:00:00)-Water Temperature (C)]]*OO[[#This Row],[93]]</f>
        <v>3.0976060265174998E-7</v>
      </c>
      <c r="CR312" s="10">
        <f>3/24000000*OO[[#This Row],[152 (07JUL1985 21:00:00)-Water Temperature (C)]]*OO[[#This Row],[94]]</f>
        <v>2.9525088155437498E-7</v>
      </c>
      <c r="CS312" s="10">
        <f>3/24000000*OO[[#This Row],[153 (08JUL1985 00:00:00)-Water Temperature (C)]]*OO[[#This Row],[95]]</f>
        <v>2.7473528253725004E-7</v>
      </c>
      <c r="CT312" s="10">
        <f>3/24000000*OO[[#This Row],[154 (08JUL1985 03:00:00)-Water Temperature (C)]]*OO[[#This Row],[96]]</f>
        <v>2.5578303863612496E-7</v>
      </c>
      <c r="CU312" s="10">
        <f>3/24000000*OO[[#This Row],[155 (08JUL1985 06:00:00)-Water Temperature (C)]]*OO[[#This Row],[97]]</f>
        <v>2.44673094804E-7</v>
      </c>
      <c r="CV312" s="10">
        <f>3/24000000*OO[[#This Row],[156 (08JUL1985 09:00:00)-Water Temperature (C)]]*OO[[#This Row],[98]]</f>
        <v>2.4667205570231251E-7</v>
      </c>
      <c r="CW312" s="10">
        <f>3/24000000*OO[[#This Row],[157 (08JUL1985 12:00:00)-Water Temperature (C)]]*OO[[#This Row],[99]]</f>
        <v>2.5436982929298746E-7</v>
      </c>
    </row>
    <row r="313" spans="1:101" x14ac:dyDescent="0.35">
      <c r="A313" t="s">
        <v>319</v>
      </c>
      <c r="B313">
        <v>883.34400000000005</v>
      </c>
      <c r="C313" s="10">
        <f>3/24*OO[[#This Row],[59 (26JUN1985 06:00:00)-Water Temperature (C)]]*OO[[#This Row],[1]]/SUM(OO[1])</f>
        <v>0</v>
      </c>
      <c r="D313" s="10">
        <f>3/24*OO[[#This Row],[60 (26JUN1985 09:00:00)-Water Temperature (C)]]*OO[[#This Row],[2]]/SUM(OO[2])</f>
        <v>0</v>
      </c>
      <c r="E313" s="10">
        <f>3/24*OO[[#This Row],[61 (26JUN1985 12:00:00)-Water Temperature (C)]]*OO[[#This Row],[3]]/SUM(OO[3])</f>
        <v>0</v>
      </c>
      <c r="F313" s="10">
        <f>3/24*OO[[#This Row],[62 (26JUN1985 15:00:00)-Water Temperature (C)]]*OO[[#This Row],[4]]/SUM(OO[4])</f>
        <v>0</v>
      </c>
      <c r="G313" s="10">
        <f>3/24*OO[[#This Row],[63 (26JUN1985 18:00:00)-Water Temperature (C)]]*OO[[#This Row],[5]]/SUM(OO[5])</f>
        <v>0</v>
      </c>
      <c r="H313" s="10">
        <f>3/24*OO[[#This Row],[64 (26JUN1985 21:00:00)-Water Temperature (C)]]*OO[[#This Row],[6]]/SUM(OO[6])</f>
        <v>0</v>
      </c>
      <c r="I313" s="10">
        <f>3/24*OO[[#This Row],[65 (27JUN1985 00:00:00)-Water Temperature (C)]]*OO[[#This Row],[7]]/SUM(OO[7])</f>
        <v>0</v>
      </c>
      <c r="J313" s="10">
        <f>3/24*OO[[#This Row],[66 (27JUN1985 03:00:00)-Water Temperature (C)]]*OO[[#This Row],[8]]/SUM(OO[8])</f>
        <v>0</v>
      </c>
      <c r="K313" s="10">
        <f>3/24*OO[[#This Row],[67 (27JUN1985 06:00:00)-Water Temperature (C)]]*OO[[#This Row],[9]]/SUM(OO[9])</f>
        <v>0</v>
      </c>
      <c r="L313" s="10">
        <f>3/24*OO[[#This Row],[68 (27JUN1985 09:00:00)-Water Temperature (C)]]*OO[[#This Row],[10]]/SUM(OO[10])</f>
        <v>0</v>
      </c>
      <c r="M313" s="10">
        <f>3/24*OO[[#This Row],[69 (27JUN1985 12:00:00)-Water Temperature (C)]]*OO[[#This Row],[11]]/SUM(OO[11])</f>
        <v>0</v>
      </c>
      <c r="N313" s="10">
        <f>3/24*OO[[#This Row],[70 (27JUN1985 15:00:00)-Water Temperature (C)]]*OO[[#This Row],[12]]/SUM(OO[12])</f>
        <v>0</v>
      </c>
      <c r="O313" s="10">
        <f>3/24*OO[[#This Row],[71 (27JUN1985 18:00:00)-Water Temperature (C)]]*OO[[#This Row],[13]]/SUM(OO[13])</f>
        <v>0</v>
      </c>
      <c r="P313" s="10">
        <f>3/24*OO[[#This Row],[72 (27JUN1985 21:00:00)-Water Temperature (C)]]*OO[[#This Row],[14]]/SUM(OO[14])</f>
        <v>0</v>
      </c>
      <c r="Q313" s="10">
        <f>3/24*OO[[#This Row],[73 (28JUN1985 00:00:00)-Water Temperature (C)]]*OO[[#This Row],[15]]/SUM(OO[15])</f>
        <v>1.6329049574806745E-39</v>
      </c>
      <c r="R313" s="10">
        <f>3/24*OO[[#This Row],[74 (28JUN1985 03:00:00)-Water Temperature (C)]]*OO[[#This Row],[16]]/SUM(OO[16])</f>
        <v>2.6782203317710075E-26</v>
      </c>
      <c r="S313" s="10">
        <f>3/24*OO[[#This Row],[75 (28JUN1985 06:00:00)-Water Temperature (C)]]*OO[[#This Row],[17]]/SUM(OO[17])</f>
        <v>4.6677485194365028E-21</v>
      </c>
      <c r="T313" s="10">
        <f>3/24*OO[[#This Row],[76 (28JUN1985 09:00:00)-Water Temperature (C)]]*OO[[#This Row],[18]]/SUM(OO[18])</f>
        <v>1.1825825153821984E-13</v>
      </c>
      <c r="U313" s="10">
        <f>3/24*OO[[#This Row],[77 (28JUN1985 12:00:00)-Water Temperature (C)]]*OO[[#This Row],[19]]/SUM(OO[19])</f>
        <v>3.4148430725283978E-10</v>
      </c>
      <c r="V313" s="10">
        <f>3/24000000*OO[[#This Row],[78 (28JUN1985 15:00:00)-Water Temperature (C)]]*OO[[#This Row],[20]]</f>
        <v>1.0632747558402501E-7</v>
      </c>
      <c r="W313" s="10">
        <f>3/24000000*OO[[#This Row],[79 (28JUN1985 18:00:00)-Water Temperature (C)]]*OO[[#This Row],[21]]</f>
        <v>7.979041374362501E-6</v>
      </c>
      <c r="X313" s="10">
        <f>3/24000000*OO[[#This Row],[80 (28JUN1985 21:00:00)-Water Temperature (C)]]*OO[[#This Row],[22]]</f>
        <v>2.0207389022549999E-4</v>
      </c>
      <c r="Y313" s="10">
        <f>3/24000000*OO[[#This Row],[81 (29JUN1985 00:00:00)-Water Temperature (C)]]*OO[[#This Row],[23]]</f>
        <v>2.1302639663047496E-3</v>
      </c>
      <c r="Z313" s="10">
        <f>3/24000000*OO[[#This Row],[82 (29JUN1985 03:00:00)-Water Temperature (C)]]*OO[[#This Row],[24]]</f>
        <v>1.0848840164174998E-2</v>
      </c>
      <c r="AA313" s="10">
        <f>3/24000000*OO[[#This Row],[83 (29JUN1985 06:00:00)-Water Temperature (C)]]*OO[[#This Row],[25]]</f>
        <v>2.98519558425E-2</v>
      </c>
      <c r="AB313" s="10">
        <f>3/24000000*OO[[#This Row],[84 (29JUN1985 09:00:00)-Water Temperature (C)]]*OO[[#This Row],[26]]</f>
        <v>4.9778018651937497E-2</v>
      </c>
      <c r="AC313" s="10">
        <f>3/24000000*OO[[#This Row],[85 (29JUN1985 12:00:00)-Water Temperature (C)]]*OO[[#This Row],[27]]</f>
        <v>5.2332598065000006E-2</v>
      </c>
      <c r="AD313" s="10">
        <f>3/24000000*OO[[#This Row],[86 (29JUN1985 15:00:00)-Water Temperature (C)]]*OO[[#This Row],[28]]</f>
        <v>3.6859880846249998E-2</v>
      </c>
      <c r="AE313" s="10">
        <f>3/24000000*OO[[#This Row],[88 (29JUN1985 21:00:00)-Water Temperature (C)]]*OO[[#This Row],[30]]</f>
        <v>6.5098616012399992E-3</v>
      </c>
      <c r="AF313" s="10">
        <f>3/24000000*OO[[#This Row],[88 (29JUN1985 21:00:00)-Water Temperature (C)]]*OO[[#This Row],[30]]</f>
        <v>6.5098616012399992E-3</v>
      </c>
      <c r="AG313" s="10">
        <f>3/24000000*OO[[#This Row],[89 (30JUN1985 00:00:00)-Water Temperature (C)]]*OO[[#This Row],[31]]</f>
        <v>1.7552504351122497E-3</v>
      </c>
      <c r="AH313" s="10">
        <f>3/24000000*OO[[#This Row],[90 (30JUN1985 03:00:00)-Water Temperature (C)]]*OO[[#This Row],[32]]</f>
        <v>3.9592341761524995E-4</v>
      </c>
      <c r="AI313" s="10">
        <f>3/24000000*OO[[#This Row],[91 (30JUN1985 06:00:00)-Water Temperature (C)]]*OO[[#This Row],[33]]</f>
        <v>9.7570400629000002E-5</v>
      </c>
      <c r="AJ313" s="10">
        <f>3/24000000*OO[[#This Row],[92 (30JUN1985 09:00:00)-Water Temperature (C)]]*OO[[#This Row],[34]]</f>
        <v>4.3197221459924997E-5</v>
      </c>
      <c r="AK313" s="10">
        <f>3/24000000*OO[[#This Row],[93 (30JUN1985 12:00:00)-Water Temperature (C)]]*OO[[#This Row],[35]]</f>
        <v>3.3496891777474998E-5</v>
      </c>
      <c r="AL313" s="10">
        <f>3/24000000*OO[[#This Row],[94 (30JUN1985 15:00:00)-Water Temperature (C)]]*OO[[#This Row],[36]]</f>
        <v>3.1209587495900004E-5</v>
      </c>
      <c r="AM313" s="10">
        <f>3/24000000*OO[[#This Row],[95 (30JUN1985 18:00:00)-Water Temperature (C)]]*OO[[#This Row],[37]]</f>
        <v>3.024561715005E-5</v>
      </c>
      <c r="AN313" s="10">
        <f>3/24000000*OO[[#This Row],[96 (30JUN1985 21:00:00)-Water Temperature (C)]]*OO[[#This Row],[38]]</f>
        <v>2.8779584857499999E-5</v>
      </c>
      <c r="AO313" s="10">
        <f>3/24000000*OO[[#This Row],[97 (01JUL1985 00:00:00)-Water Temperature (C)]]*OO[[#This Row],[39]]</f>
        <v>2.6415633198924998E-5</v>
      </c>
      <c r="AP313" s="10">
        <f>3/24000000*OO[[#This Row],[98 (01JUL1985 03:00:00)-Water Temperature (C)]]*OO[[#This Row],[40]]</f>
        <v>2.4031098583887501E-5</v>
      </c>
      <c r="AQ313" s="10">
        <f>3/24000000*OO[[#This Row],[99 (01JUL1985 06:00:00)-Water Temperature (C)]]*OO[[#This Row],[41]]</f>
        <v>2.2117152757736248E-5</v>
      </c>
      <c r="AR313" s="10">
        <f>3/24000000*OO[[#This Row],[100 (01JUL1985 09:00:00)-Water Temperature (C)]]*OO[[#This Row],[42]]</f>
        <v>2.1219517905887496E-5</v>
      </c>
      <c r="AS313" s="10">
        <f>3/24000000*OO[[#This Row],[101 (01JUL1985 12:00:00)-Water Temperature (C)]]*OO[[#This Row],[43]]</f>
        <v>2.1124982796704997E-5</v>
      </c>
      <c r="AT313" s="10">
        <f>3/24000000*OO[[#This Row],[102 (01JUL1985 15:00:00)-Water Temperature (C)]]*OO[[#This Row],[44]]</f>
        <v>2.153942416515E-5</v>
      </c>
      <c r="AU313" s="10">
        <f>3/24000000*OO[[#This Row],[103 (01JUL1985 18:00:00)-Water Temperature (C)]]*OO[[#This Row],[45]]</f>
        <v>2.2421416917054998E-5</v>
      </c>
      <c r="AV313" s="10">
        <f>3/24000000*OO[[#This Row],[104 (01JUL1985 21:00:00)-Water Temperature (C)]]*OO[[#This Row],[46]]</f>
        <v>2.2958119064902499E-5</v>
      </c>
      <c r="AW313" s="10">
        <f>3/24000000*OO[[#This Row],[105 (02JUL1985 00:00:00)-Water Temperature (C)]]*OO[[#This Row],[47]]</f>
        <v>2.2775138386278749E-5</v>
      </c>
      <c r="AX313" s="10">
        <f>3/24000000*OO[[#This Row],[106 (02JUL1985 03:00:00)-Water Temperature (C)]]*OO[[#This Row],[48]]</f>
        <v>2.2055250958769998E-5</v>
      </c>
      <c r="AY313" s="10">
        <f>3/24000000*OO[[#This Row],[107 (02JUL1985 06:00:00)-Water Temperature (C)]]*OO[[#This Row],[49]]</f>
        <v>2.104367587284E-5</v>
      </c>
      <c r="AZ313" s="10">
        <f>3/24000000*OO[[#This Row],[108 (02JUL1985 09:00:00)-Water Temperature (C)]]*OO[[#This Row],[50]]</f>
        <v>1.9819083013286252E-5</v>
      </c>
      <c r="BA313" s="10">
        <f>3/24000000*OO[[#This Row],[109 (02JUL1985 12:00:00)-Water Temperature (C)]]*OO[[#This Row],[51]]</f>
        <v>1.8812705009252497E-5</v>
      </c>
      <c r="BB313" s="10">
        <f>3/24000000*OO[[#This Row],[110 (02JUL1985 15:00:00)-Water Temperature (C)]]*OO[[#This Row],[52]]</f>
        <v>1.7664548666212499E-5</v>
      </c>
      <c r="BC313" s="10">
        <f>3/24000000*OO[[#This Row],[111 (02JUL1985 18:00:00)-Water Temperature (C)]]*OO[[#This Row],[53]]</f>
        <v>1.6378316276332497E-5</v>
      </c>
      <c r="BD313" s="10">
        <f>3/24000000*OO[[#This Row],[112 (02JUL1985 21:00:00)-Water Temperature (C)]]*OO[[#This Row],[54]]</f>
        <v>1.4940774450787499E-5</v>
      </c>
      <c r="BE313" s="10">
        <f>3/24000000*OO[[#This Row],[113 (03JUL1985 00:00:00)-Water Temperature (C)]]*OO[[#This Row],[55]]</f>
        <v>1.3587819135925001E-5</v>
      </c>
      <c r="BF313" s="10">
        <f>3/24000000*OO[[#This Row],[114 (03JUL1985 03:00:00)-Water Temperature (C)]]*OO[[#This Row],[56]]</f>
        <v>1.23838340624475E-5</v>
      </c>
      <c r="BG313" s="10">
        <f>3/24000000*OO[[#This Row],[115 (03JUL1985 06:00:00)-Water Temperature (C)]]*OO[[#This Row],[57]]</f>
        <v>1.1251092173959999E-5</v>
      </c>
      <c r="BH313" s="10">
        <f>3/24000000*OO[[#This Row],[116 (03JUL1985 09:00:00)-Water Temperature (C)]]*OO[[#This Row],[58]]</f>
        <v>1.0272833919522499E-5</v>
      </c>
      <c r="BI313" s="10">
        <f>3/24000000*OO[[#This Row],[117 (03JUL1985 12:00:00)-Water Temperature (C)]]*OO[[#This Row],[59]]</f>
        <v>9.5519400351437513E-6</v>
      </c>
      <c r="BJ313" s="10">
        <f>3/24000000*OO[[#This Row],[118 (03JUL1985 15:00:00)-Water Temperature (C)]]*OO[[#This Row],[60]]</f>
        <v>8.9167463224674993E-6</v>
      </c>
      <c r="BK313" s="10">
        <f>3/24000000*OO[[#This Row],[119 (03JUL1985 18:00:00)-Water Temperature (C)]]*OO[[#This Row],[61]]</f>
        <v>8.3199921514112489E-6</v>
      </c>
      <c r="BL313" s="10">
        <f>3/24000000*OO[[#This Row],[120 (03JUL1985 21:00:00)-Water Temperature (C)]]*OO[[#This Row],[62]]</f>
        <v>7.5704994308250004E-6</v>
      </c>
      <c r="BM313" s="10">
        <f>3/24000000*OO[[#This Row],[121 (04JUL1985 00:00:00)-Water Temperature (C)]]*OO[[#This Row],[63]]</f>
        <v>6.8128250803425E-6</v>
      </c>
      <c r="BN313" s="10">
        <f>3/24000000*OO[[#This Row],[122 (04JUL1985 03:00:00)-Water Temperature (C)]]*OO[[#This Row],[64]]</f>
        <v>6.1782157828124997E-6</v>
      </c>
      <c r="BO313" s="10">
        <f>3/24000000*OO[[#This Row],[123 (04JUL1985 06:00:00)-Water Temperature (C)]]*OO[[#This Row],[65]]</f>
        <v>5.6731500393862486E-6</v>
      </c>
      <c r="BP313" s="10">
        <f>3/24000000*OO[[#This Row],[124 (04JUL1985 09:00:00)-Water Temperature (C)]]*OO[[#This Row],[66]]</f>
        <v>5.3602051188387507E-6</v>
      </c>
      <c r="BQ313" s="10">
        <f>3/24000000*OO[[#This Row],[125 (04JUL1985 12:00:00)-Water Temperature (C)]]*OO[[#This Row],[67]]</f>
        <v>5.076426187440001E-6</v>
      </c>
      <c r="BR313" s="10">
        <f>3/24000000*OO[[#This Row],[126 (04JUL1985 15:00:00)-Water Temperature (C)]]*OO[[#This Row],[68]]</f>
        <v>4.7366592860187497E-6</v>
      </c>
      <c r="BS313" s="10">
        <f>3/24000000*OO[[#This Row],[127 (04JUL1985 18:00:00)-Water Temperature (C)]]*OO[[#This Row],[69]]</f>
        <v>4.3740327117987501E-6</v>
      </c>
      <c r="BT313" s="10">
        <f>3/24000000*OO[[#This Row],[128 (04JUL1985 21:00:00)-Water Temperature (C)]]*OO[[#This Row],[70]]</f>
        <v>3.9482459025074994E-6</v>
      </c>
      <c r="BU313" s="10">
        <f>3/24000000*OO[[#This Row],[129 (05JUL1985 00:00:00)-Water Temperature (C)]]*OO[[#This Row],[71]]</f>
        <v>3.4461599486999996E-6</v>
      </c>
      <c r="BV313" s="10">
        <f>3/24000000*OO[[#This Row],[130 (05JUL1985 03:00:00)-Water Temperature (C)]]*OO[[#This Row],[72]]</f>
        <v>2.9568056910949996E-6</v>
      </c>
      <c r="BW313" s="10">
        <f>3/24000000*OO[[#This Row],[131 (05JUL1985 06:00:00)-Water Temperature (C)]]*OO[[#This Row],[73]]</f>
        <v>2.5550569570499999E-6</v>
      </c>
      <c r="BX313" s="10">
        <f>3/24000000*OO[[#This Row],[132 (05JUL1985 09:00:00)-Water Temperature (C)]]*OO[[#This Row],[74]]</f>
        <v>2.2878366830324999E-6</v>
      </c>
      <c r="BY313" s="10">
        <f>3/24000000*OO[[#This Row],[133 (05JUL1985 12:00:00)-Water Temperature (C)]]*OO[[#This Row],[75]]</f>
        <v>2.0536355562491246E-6</v>
      </c>
      <c r="BZ313" s="10">
        <f>3/24000000*OO[[#This Row],[134 (05JUL1985 15:00:00)-Water Temperature (C)]]*OO[[#This Row],[76]]</f>
        <v>1.8029360507605001E-6</v>
      </c>
      <c r="CA313" s="10">
        <f>3/24000000*OO[[#This Row],[135 (05JUL1985 18:00:00)-Water Temperature (C)]]*OO[[#This Row],[77]]</f>
        <v>1.5315613055559996E-6</v>
      </c>
      <c r="CB313" s="10">
        <f>3/24000000*OO[[#This Row],[136 (05JUL1985 21:00:00)-Water Temperature (C)]]*OO[[#This Row],[78]]</f>
        <v>1.2476303117423749E-6</v>
      </c>
      <c r="CC313" s="10">
        <f>3/24000000*OO[[#This Row],[137 (06JUL1985 00:00:00)-Water Temperature (C)]]*OO[[#This Row],[79]]</f>
        <v>9.9635499043762497E-7</v>
      </c>
      <c r="CD313" s="10">
        <f>3/24000000*OO[[#This Row],[138 (06JUL1985 03:00:00)-Water Temperature (C)]]*OO[[#This Row],[80]]</f>
        <v>8.0951057921149988E-7</v>
      </c>
      <c r="CE313" s="10">
        <f>3/24000000*OO[[#This Row],[139 (06JUL1985 06:00:00)-Water Temperature (C)]]*OO[[#This Row],[81]]</f>
        <v>6.8906095696199981E-7</v>
      </c>
      <c r="CF313" s="10">
        <f>3/24000000*OO[[#This Row],[140 (06JUL1985 09:00:00)-Water Temperature (C)]]*OO[[#This Row],[82]]</f>
        <v>6.2958411169075001E-7</v>
      </c>
      <c r="CG313" s="10">
        <f>3/24000000*OO[[#This Row],[141 (06JUL1985 12:00:00)-Water Temperature (C)]]*OO[[#This Row],[83]]</f>
        <v>5.9609250701250001E-7</v>
      </c>
      <c r="CH313" s="10">
        <f>3/24000000*OO[[#This Row],[142 (06JUL1985 15:00:00)-Water Temperature (C)]]*OO[[#This Row],[84]]</f>
        <v>5.6793003904874994E-7</v>
      </c>
      <c r="CI313" s="10">
        <f>3/24000000*OO[[#This Row],[143 (06JUL1985 18:00:00)-Water Temperature (C)]]*OO[[#This Row],[85]]</f>
        <v>5.3364732568725003E-7</v>
      </c>
      <c r="CJ313" s="10">
        <f>3/24000000*OO[[#This Row],[144 (06JUL1985 21:00:00)-Water Temperature (C)]]*OO[[#This Row],[86]]</f>
        <v>4.8741015906774992E-7</v>
      </c>
      <c r="CK313" s="10">
        <f>3/24000000*OO[[#This Row],[145 (07JUL1985 00:00:00)-Water Temperature (C)]]*OO[[#This Row],[87]]</f>
        <v>4.3676638688100001E-7</v>
      </c>
      <c r="CL313" s="10">
        <f>3/24000000*OO[[#This Row],[146 (07JUL1985 03:00:00)-Water Temperature (C)]]*OO[[#This Row],[88]]</f>
        <v>3.9379251600224999E-7</v>
      </c>
      <c r="CM313" s="10">
        <f>3/24000000*OO[[#This Row],[147 (07JUL1985 06:00:00)-Water Temperature (C)]]*OO[[#This Row],[89]]</f>
        <v>3.6493221882125008E-7</v>
      </c>
      <c r="CN313" s="10">
        <f>3/24000000*OO[[#This Row],[148 (07JUL1985 09:00:00)-Water Temperature (C)]]*OO[[#This Row],[90]]</f>
        <v>3.5355851492962502E-7</v>
      </c>
      <c r="CO313" s="10">
        <f>3/24000000*OO[[#This Row],[149 (07JUL1985 12:00:00)-Water Temperature (C)]]*OO[[#This Row],[91]]</f>
        <v>3.4139144027249997E-7</v>
      </c>
      <c r="CP313" s="10">
        <f>3/24000000*OO[[#This Row],[150 (07JUL1985 15:00:00)-Water Temperature (C)]]*OO[[#This Row],[92]]</f>
        <v>3.3424844569812502E-7</v>
      </c>
      <c r="CQ313" s="10">
        <f>3/24000000*OO[[#This Row],[151 (07JUL1985 18:00:00)-Water Temperature (C)]]*OO[[#This Row],[93]]</f>
        <v>3.25464343375E-7</v>
      </c>
      <c r="CR313" s="10">
        <f>3/24000000*OO[[#This Row],[152 (07JUL1985 21:00:00)-Water Temperature (C)]]*OO[[#This Row],[94]]</f>
        <v>3.1025147633362497E-7</v>
      </c>
      <c r="CS313" s="10">
        <f>3/24000000*OO[[#This Row],[153 (08JUL1985 00:00:00)-Water Temperature (C)]]*OO[[#This Row],[95]]</f>
        <v>2.8895655205874994E-7</v>
      </c>
      <c r="CT313" s="10">
        <f>3/24000000*OO[[#This Row],[154 (08JUL1985 03:00:00)-Water Temperature (C)]]*OO[[#This Row],[96]]</f>
        <v>2.6863867751424992E-7</v>
      </c>
      <c r="CU313" s="10">
        <f>3/24000000*OO[[#This Row],[155 (08JUL1985 06:00:00)-Water Temperature (C)]]*OO[[#This Row],[97]]</f>
        <v>2.5660861486879997E-7</v>
      </c>
      <c r="CV313" s="10">
        <f>3/24000000*OO[[#This Row],[156 (08JUL1985 09:00:00)-Water Temperature (C)]]*OO[[#This Row],[98]]</f>
        <v>2.58429684099375E-7</v>
      </c>
      <c r="CW313" s="10">
        <f>3/24000000*OO[[#This Row],[157 (08JUL1985 12:00:00)-Water Temperature (C)]]*OO[[#This Row],[99]]</f>
        <v>2.6635443407039997E-7</v>
      </c>
    </row>
    <row r="314" spans="1:101" x14ac:dyDescent="0.35">
      <c r="A314" t="s">
        <v>320</v>
      </c>
      <c r="B314">
        <v>897.6268</v>
      </c>
      <c r="C314" s="10">
        <f>3/24*OO[[#This Row],[59 (26JUN1985 06:00:00)-Water Temperature (C)]]*OO[[#This Row],[1]]/SUM(OO[1])</f>
        <v>0</v>
      </c>
      <c r="D314" s="10">
        <f>3/24*OO[[#This Row],[60 (26JUN1985 09:00:00)-Water Temperature (C)]]*OO[[#This Row],[2]]/SUM(OO[2])</f>
        <v>0</v>
      </c>
      <c r="E314" s="10">
        <f>3/24*OO[[#This Row],[61 (26JUN1985 12:00:00)-Water Temperature (C)]]*OO[[#This Row],[3]]/SUM(OO[3])</f>
        <v>0</v>
      </c>
      <c r="F314" s="10">
        <f>3/24*OO[[#This Row],[62 (26JUN1985 15:00:00)-Water Temperature (C)]]*OO[[#This Row],[4]]/SUM(OO[4])</f>
        <v>0</v>
      </c>
      <c r="G314" s="10">
        <f>3/24*OO[[#This Row],[63 (26JUN1985 18:00:00)-Water Temperature (C)]]*OO[[#This Row],[5]]/SUM(OO[5])</f>
        <v>0</v>
      </c>
      <c r="H314" s="10">
        <f>3/24*OO[[#This Row],[64 (26JUN1985 21:00:00)-Water Temperature (C)]]*OO[[#This Row],[6]]/SUM(OO[6])</f>
        <v>0</v>
      </c>
      <c r="I314" s="10">
        <f>3/24*OO[[#This Row],[65 (27JUN1985 00:00:00)-Water Temperature (C)]]*OO[[#This Row],[7]]/SUM(OO[7])</f>
        <v>0</v>
      </c>
      <c r="J314" s="10">
        <f>3/24*OO[[#This Row],[66 (27JUN1985 03:00:00)-Water Temperature (C)]]*OO[[#This Row],[8]]/SUM(OO[8])</f>
        <v>0</v>
      </c>
      <c r="K314" s="10">
        <f>3/24*OO[[#This Row],[67 (27JUN1985 06:00:00)-Water Temperature (C)]]*OO[[#This Row],[9]]/SUM(OO[9])</f>
        <v>0</v>
      </c>
      <c r="L314" s="10">
        <f>3/24*OO[[#This Row],[68 (27JUN1985 09:00:00)-Water Temperature (C)]]*OO[[#This Row],[10]]/SUM(OO[10])</f>
        <v>0</v>
      </c>
      <c r="M314" s="10">
        <f>3/24*OO[[#This Row],[69 (27JUN1985 12:00:00)-Water Temperature (C)]]*OO[[#This Row],[11]]/SUM(OO[11])</f>
        <v>0</v>
      </c>
      <c r="N314" s="10">
        <f>3/24*OO[[#This Row],[70 (27JUN1985 15:00:00)-Water Temperature (C)]]*OO[[#This Row],[12]]/SUM(OO[12])</f>
        <v>0</v>
      </c>
      <c r="O314" s="10">
        <f>3/24*OO[[#This Row],[71 (27JUN1985 18:00:00)-Water Temperature (C)]]*OO[[#This Row],[13]]/SUM(OO[13])</f>
        <v>0</v>
      </c>
      <c r="P314" s="10">
        <f>3/24*OO[[#This Row],[72 (27JUN1985 21:00:00)-Water Temperature (C)]]*OO[[#This Row],[14]]/SUM(OO[14])</f>
        <v>0</v>
      </c>
      <c r="Q314" s="10">
        <f>3/24*OO[[#This Row],[73 (28JUN1985 00:00:00)-Water Temperature (C)]]*OO[[#This Row],[15]]/SUM(OO[15])</f>
        <v>2.1330845312571397E-40</v>
      </c>
      <c r="R314" s="10">
        <f>3/24*OO[[#This Row],[74 (28JUN1985 03:00:00)-Water Temperature (C)]]*OO[[#This Row],[16]]/SUM(OO[16])</f>
        <v>3.8621262377645514E-27</v>
      </c>
      <c r="S314" s="10">
        <f>3/24*OO[[#This Row],[75 (28JUN1985 06:00:00)-Water Temperature (C)]]*OO[[#This Row],[17]]/SUM(OO[17])</f>
        <v>9.1247693943706502E-22</v>
      </c>
      <c r="T314" s="10">
        <f>3/24*OO[[#This Row],[76 (28JUN1985 09:00:00)-Water Temperature (C)]]*OO[[#This Row],[18]]/SUM(OO[18])</f>
        <v>6.1106102749903835E-14</v>
      </c>
      <c r="U314" s="10">
        <f>3/24*OO[[#This Row],[77 (28JUN1985 12:00:00)-Water Temperature (C)]]*OO[[#This Row],[19]]/SUM(OO[19])</f>
        <v>2.2000546338480827E-10</v>
      </c>
      <c r="V314" s="10">
        <f>3/24000000*OO[[#This Row],[78 (28JUN1985 15:00:00)-Water Temperature (C)]]*OO[[#This Row],[20]]</f>
        <v>7.7503758429262506E-8</v>
      </c>
      <c r="W314" s="10">
        <f>3/24000000*OO[[#This Row],[79 (28JUN1985 18:00:00)-Water Temperature (C)]]*OO[[#This Row],[21]]</f>
        <v>6.3810745832287493E-6</v>
      </c>
      <c r="X314" s="10">
        <f>3/24000000*OO[[#This Row],[80 (28JUN1985 21:00:00)-Water Temperature (C)]]*OO[[#This Row],[22]]</f>
        <v>1.7479411942229996E-4</v>
      </c>
      <c r="Y314" s="10">
        <f>3/24000000*OO[[#This Row],[81 (29JUN1985 00:00:00)-Water Temperature (C)]]*OO[[#This Row],[23]]</f>
        <v>1.971539725666E-3</v>
      </c>
      <c r="Z314" s="10">
        <f>3/24000000*OO[[#This Row],[82 (29JUN1985 03:00:00)-Water Temperature (C)]]*OO[[#This Row],[24]]</f>
        <v>1.0660879395671251E-2</v>
      </c>
      <c r="AA314" s="10">
        <f>3/24000000*OO[[#This Row],[83 (29JUN1985 06:00:00)-Water Temperature (C)]]*OO[[#This Row],[25]]</f>
        <v>3.0951022319174997E-2</v>
      </c>
      <c r="AB314" s="10">
        <f>3/24000000*OO[[#This Row],[84 (29JUN1985 09:00:00)-Water Temperature (C)]]*OO[[#This Row],[26]]</f>
        <v>5.41553200929E-2</v>
      </c>
      <c r="AC314" s="10">
        <f>3/24000000*OO[[#This Row],[85 (29JUN1985 12:00:00)-Water Temperature (C)]]*OO[[#This Row],[27]]</f>
        <v>5.9487585085500005E-2</v>
      </c>
      <c r="AD314" s="10">
        <f>3/24000000*OO[[#This Row],[86 (29JUN1985 15:00:00)-Water Temperature (C)]]*OO[[#This Row],[28]]</f>
        <v>4.3687873313174995E-2</v>
      </c>
      <c r="AE314" s="10">
        <f>3/24000000*OO[[#This Row],[88 (29JUN1985 21:00:00)-Water Temperature (C)]]*OO[[#This Row],[30]]</f>
        <v>8.2937924373600001E-3</v>
      </c>
      <c r="AF314" s="10">
        <f>3/24000000*OO[[#This Row],[88 (29JUN1985 21:00:00)-Water Temperature (C)]]*OO[[#This Row],[30]]</f>
        <v>8.2937924373600001E-3</v>
      </c>
      <c r="AG314" s="10">
        <f>3/24000000*OO[[#This Row],[89 (30JUN1985 00:00:00)-Water Temperature (C)]]*OO[[#This Row],[31]]</f>
        <v>2.3035720662971247E-3</v>
      </c>
      <c r="AH314" s="10">
        <f>3/24000000*OO[[#This Row],[90 (30JUN1985 03:00:00)-Water Temperature (C)]]*OO[[#This Row],[32]]</f>
        <v>5.2747280278874994E-4</v>
      </c>
      <c r="AI314" s="10">
        <f>3/24000000*OO[[#This Row],[91 (30JUN1985 06:00:00)-Water Temperature (C)]]*OO[[#This Row],[33]]</f>
        <v>1.2626585464180001E-4</v>
      </c>
      <c r="AJ314" s="10">
        <f>3/24000000*OO[[#This Row],[92 (30JUN1985 09:00:00)-Water Temperature (C)]]*OO[[#This Row],[34]]</f>
        <v>5.1638534873100003E-5</v>
      </c>
      <c r="AK314" s="10">
        <f>3/24000000*OO[[#This Row],[93 (30JUN1985 12:00:00)-Water Temperature (C)]]*OO[[#This Row],[35]]</f>
        <v>3.8311057777499988E-5</v>
      </c>
      <c r="AL314" s="10">
        <f>3/24000000*OO[[#This Row],[94 (30JUN1985 15:00:00)-Water Temperature (C)]]*OO[[#This Row],[36]]</f>
        <v>3.5358890758999997E-5</v>
      </c>
      <c r="AM314" s="10">
        <f>3/24000000*OO[[#This Row],[95 (30JUN1985 18:00:00)-Water Temperature (C)]]*OO[[#This Row],[37]]</f>
        <v>3.4192190104162495E-5</v>
      </c>
      <c r="AN314" s="10">
        <f>3/24000000*OO[[#This Row],[96 (30JUN1985 21:00:00)-Water Temperature (C)]]*OO[[#This Row],[38]]</f>
        <v>3.25651982855625E-5</v>
      </c>
      <c r="AO314" s="10">
        <f>3/24000000*OO[[#This Row],[97 (01JUL1985 00:00:00)-Water Temperature (C)]]*OO[[#This Row],[39]]</f>
        <v>2.9961679573724994E-5</v>
      </c>
      <c r="AP314" s="10">
        <f>3/24000000*OO[[#This Row],[98 (01JUL1985 03:00:00)-Water Temperature (C)]]*OO[[#This Row],[40]]</f>
        <v>2.7312449558625002E-5</v>
      </c>
      <c r="AQ314" s="10">
        <f>3/24000000*OO[[#This Row],[99 (01JUL1985 06:00:00)-Water Temperature (C)]]*OO[[#This Row],[41]]</f>
        <v>2.5162154022412497E-5</v>
      </c>
      <c r="AR314" s="10">
        <f>3/24000000*OO[[#This Row],[100 (01JUL1985 09:00:00)-Water Temperature (C)]]*OO[[#This Row],[42]]</f>
        <v>2.4148107975000004E-5</v>
      </c>
      <c r="AS314" s="10">
        <f>3/24000000*OO[[#This Row],[101 (01JUL1985 12:00:00)-Water Temperature (C)]]*OO[[#This Row],[43]]</f>
        <v>2.4000635192213749E-5</v>
      </c>
      <c r="AT314" s="10">
        <f>3/24000000*OO[[#This Row],[102 (01JUL1985 15:00:00)-Water Temperature (C)]]*OO[[#This Row],[44]]</f>
        <v>2.4444992846505E-5</v>
      </c>
      <c r="AU314" s="10">
        <f>3/24000000*OO[[#This Row],[103 (01JUL1985 18:00:00)-Water Temperature (C)]]*OO[[#This Row],[45]]</f>
        <v>2.5445485848227499E-5</v>
      </c>
      <c r="AV314" s="10">
        <f>3/24000000*OO[[#This Row],[104 (01JUL1985 21:00:00)-Water Temperature (C)]]*OO[[#This Row],[46]]</f>
        <v>2.6113228637925001E-5</v>
      </c>
      <c r="AW314" s="10">
        <f>3/24000000*OO[[#This Row],[105 (02JUL1985 00:00:00)-Water Temperature (C)]]*OO[[#This Row],[47]]</f>
        <v>2.6031250690200002E-5</v>
      </c>
      <c r="AX314" s="10">
        <f>3/24000000*OO[[#This Row],[106 (02JUL1985 03:00:00)-Water Temperature (C)]]*OO[[#This Row],[48]]</f>
        <v>2.5319112532537501E-5</v>
      </c>
      <c r="AY314" s="10">
        <f>3/24000000*OO[[#This Row],[107 (02JUL1985 06:00:00)-Water Temperature (C)]]*OO[[#This Row],[49]]</f>
        <v>2.4268069652392498E-5</v>
      </c>
      <c r="AZ314" s="10">
        <f>3/24000000*OO[[#This Row],[108 (02JUL1985 09:00:00)-Water Temperature (C)]]*OO[[#This Row],[50]]</f>
        <v>2.2956082510074997E-5</v>
      </c>
      <c r="BA314" s="10">
        <f>3/24000000*OO[[#This Row],[109 (02JUL1985 12:00:00)-Water Temperature (C)]]*OO[[#This Row],[51]]</f>
        <v>2.1865632196968751E-5</v>
      </c>
      <c r="BB314" s="10">
        <f>3/24000000*OO[[#This Row],[110 (02JUL1985 15:00:00)-Water Temperature (C)]]*OO[[#This Row],[52]]</f>
        <v>2.0574736295999997E-5</v>
      </c>
      <c r="BC314" s="10">
        <f>3/24000000*OO[[#This Row],[111 (02JUL1985 18:00:00)-Water Temperature (C)]]*OO[[#This Row],[53]]</f>
        <v>1.9129085884349999E-5</v>
      </c>
      <c r="BD314" s="10">
        <f>3/24000000*OO[[#This Row],[112 (02JUL1985 21:00:00)-Water Temperature (C)]]*OO[[#This Row],[54]]</f>
        <v>1.7482966534395E-5</v>
      </c>
      <c r="BE314" s="10">
        <f>3/24000000*OO[[#This Row],[113 (03JUL1985 00:00:00)-Water Temperature (C)]]*OO[[#This Row],[55]]</f>
        <v>1.5922964299973748E-5</v>
      </c>
      <c r="BF314" s="10">
        <f>3/24000000*OO[[#This Row],[114 (03JUL1985 03:00:00)-Water Temperature (C)]]*OO[[#This Row],[56]]</f>
        <v>1.4531343206637498E-5</v>
      </c>
      <c r="BG314" s="10">
        <f>3/24000000*OO[[#This Row],[115 (03JUL1985 06:00:00)-Water Temperature (C)]]*OO[[#This Row],[57]]</f>
        <v>1.3231161650437496E-5</v>
      </c>
      <c r="BH314" s="10">
        <f>3/24000000*OO[[#This Row],[116 (03JUL1985 09:00:00)-Water Temperature (C)]]*OO[[#This Row],[58]]</f>
        <v>1.211051671213125E-5</v>
      </c>
      <c r="BI314" s="10">
        <f>3/24000000*OO[[#This Row],[117 (03JUL1985 12:00:00)-Water Temperature (C)]]*OO[[#This Row],[59]]</f>
        <v>1.1286047034625001E-5</v>
      </c>
      <c r="BJ314" s="10">
        <f>3/24000000*OO[[#This Row],[118 (03JUL1985 15:00:00)-Water Temperature (C)]]*OO[[#This Row],[60]]</f>
        <v>1.0552372851506251E-5</v>
      </c>
      <c r="BK314" s="10">
        <f>3/24000000*OO[[#This Row],[119 (03JUL1985 18:00:00)-Water Temperature (C)]]*OO[[#This Row],[61]]</f>
        <v>9.8674033827950001E-6</v>
      </c>
      <c r="BL314" s="10">
        <f>3/24000000*OO[[#This Row],[120 (03JUL1985 21:00:00)-Water Temperature (C)]]*OO[[#This Row],[62]]</f>
        <v>8.9898255402975006E-6</v>
      </c>
      <c r="BM314" s="10">
        <f>3/24000000*OO[[#This Row],[121 (04JUL1985 00:00:00)-Water Temperature (C)]]*OO[[#This Row],[63]]</f>
        <v>8.1013330154962493E-6</v>
      </c>
      <c r="BN314" s="10">
        <f>3/24000000*OO[[#This Row],[122 (04JUL1985 03:00:00)-Water Temperature (C)]]*OO[[#This Row],[64]]</f>
        <v>7.345858482225001E-6</v>
      </c>
      <c r="BO314" s="10">
        <f>3/24000000*OO[[#This Row],[123 (04JUL1985 06:00:00)-Water Temperature (C)]]*OO[[#This Row],[65]]</f>
        <v>6.7442759461349998E-6</v>
      </c>
      <c r="BP314" s="10">
        <f>3/24000000*OO[[#This Row],[124 (04JUL1985 09:00:00)-Water Temperature (C)]]*OO[[#This Row],[66]]</f>
        <v>6.3836577039375003E-6</v>
      </c>
      <c r="BQ314" s="10">
        <f>3/24000000*OO[[#This Row],[125 (04JUL1985 12:00:00)-Water Temperature (C)]]*OO[[#This Row],[67]]</f>
        <v>6.0481456795799998E-6</v>
      </c>
      <c r="BR314" s="10">
        <f>3/24000000*OO[[#This Row],[126 (04JUL1985 15:00:00)-Water Temperature (C)]]*OO[[#This Row],[68]]</f>
        <v>5.6595948623337507E-6</v>
      </c>
      <c r="BS314" s="10">
        <f>3/24000000*OO[[#This Row],[127 (04JUL1985 18:00:00)-Water Temperature (C)]]*OO[[#This Row],[69]]</f>
        <v>5.2417206709874998E-6</v>
      </c>
      <c r="BT314" s="10">
        <f>3/24000000*OO[[#This Row],[128 (04JUL1985 21:00:00)-Water Temperature (C)]]*OO[[#This Row],[70]]</f>
        <v>4.7364822381637497E-6</v>
      </c>
      <c r="BU314" s="10">
        <f>3/24000000*OO[[#This Row],[129 (05JUL1985 00:00:00)-Water Temperature (C)]]*OO[[#This Row],[71]]</f>
        <v>4.1436613068099997E-6</v>
      </c>
      <c r="BV314" s="10">
        <f>3/24000000*OO[[#This Row],[130 (05JUL1985 03:00:00)-Water Temperature (C)]]*OO[[#This Row],[72]]</f>
        <v>3.5615082433849998E-6</v>
      </c>
      <c r="BW314" s="10">
        <f>3/24000000*OO[[#This Row],[131 (05JUL1985 06:00:00)-Water Temperature (C)]]*OO[[#This Row],[73]]</f>
        <v>3.0775271006024998E-6</v>
      </c>
      <c r="BX314" s="10">
        <f>3/24000000*OO[[#This Row],[132 (05JUL1985 09:00:00)-Water Temperature (C)]]*OO[[#This Row],[74]]</f>
        <v>2.7607669738649996E-6</v>
      </c>
      <c r="BY314" s="10">
        <f>3/24000000*OO[[#This Row],[133 (05JUL1985 12:00:00)-Water Temperature (C)]]*OO[[#This Row],[75]]</f>
        <v>2.4827765480915001E-6</v>
      </c>
      <c r="BZ314" s="10">
        <f>3/24000000*OO[[#This Row],[134 (05JUL1985 15:00:00)-Water Temperature (C)]]*OO[[#This Row],[76]]</f>
        <v>2.1885540270612501E-6</v>
      </c>
      <c r="CA314" s="10">
        <f>3/24000000*OO[[#This Row],[135 (05JUL1985 18:00:00)-Water Temperature (C)]]*OO[[#This Row],[77]]</f>
        <v>1.8649650573190001E-6</v>
      </c>
      <c r="CB314" s="10">
        <f>3/24000000*OO[[#This Row],[136 (05JUL1985 21:00:00)-Water Temperature (C)]]*OO[[#This Row],[78]]</f>
        <v>1.5199632669701248E-6</v>
      </c>
      <c r="CC314" s="10">
        <f>3/24000000*OO[[#This Row],[137 (06JUL1985 00:00:00)-Water Temperature (C)]]*OO[[#This Row],[79]]</f>
        <v>1.2131367750590001E-6</v>
      </c>
      <c r="CD314" s="10">
        <f>3/24000000*OO[[#This Row],[138 (06JUL1985 03:00:00)-Water Temperature (C)]]*OO[[#This Row],[80]]</f>
        <v>9.8183169978E-7</v>
      </c>
      <c r="CE314" s="10">
        <f>3/24000000*OO[[#This Row],[139 (06JUL1985 06:00:00)-Water Temperature (C)]]*OO[[#This Row],[81]]</f>
        <v>8.3119050032975007E-7</v>
      </c>
      <c r="CF314" s="10">
        <f>3/24000000*OO[[#This Row],[140 (06JUL1985 09:00:00)-Water Temperature (C)]]*OO[[#This Row],[82]]</f>
        <v>7.5678604783312487E-7</v>
      </c>
      <c r="CG314" s="10">
        <f>3/24000000*OO[[#This Row],[141 (06JUL1985 12:00:00)-Water Temperature (C)]]*OO[[#This Row],[83]]</f>
        <v>7.1430804212337505E-7</v>
      </c>
      <c r="CH314" s="10">
        <f>3/24000000*OO[[#This Row],[142 (06JUL1985 15:00:00)-Water Temperature (C)]]*OO[[#This Row],[84]]</f>
        <v>6.8075106027299992E-7</v>
      </c>
      <c r="CI314" s="10">
        <f>3/24000000*OO[[#This Row],[143 (06JUL1985 18:00:00)-Water Temperature (C)]]*OO[[#This Row],[85]]</f>
        <v>6.3986603008025004E-7</v>
      </c>
      <c r="CJ314" s="10">
        <f>3/24000000*OO[[#This Row],[144 (06JUL1985 21:00:00)-Water Temperature (C)]]*OO[[#This Row],[86]]</f>
        <v>5.8414029530187502E-7</v>
      </c>
      <c r="CK314" s="10">
        <f>3/24000000*OO[[#This Row],[145 (07JUL1985 00:00:00)-Water Temperature (C)]]*OO[[#This Row],[87]]</f>
        <v>5.2328212633812496E-7</v>
      </c>
      <c r="CL314" s="10">
        <f>3/24000000*OO[[#This Row],[146 (07JUL1985 03:00:00)-Water Temperature (C)]]*OO[[#This Row],[88]]</f>
        <v>4.7091070683224994E-7</v>
      </c>
      <c r="CM314" s="10">
        <f>3/24000000*OO[[#This Row],[147 (07JUL1985 06:00:00)-Water Temperature (C)]]*OO[[#This Row],[89]]</f>
        <v>4.3516025684449996E-7</v>
      </c>
      <c r="CN314" s="10">
        <f>3/24000000*OO[[#This Row],[148 (07JUL1985 09:00:00)-Water Temperature (C)]]*OO[[#This Row],[90]]</f>
        <v>4.2109134014099997E-7</v>
      </c>
      <c r="CO314" s="10">
        <f>3/24000000*OO[[#This Row],[149 (07JUL1985 12:00:00)-Water Temperature (C)]]*OO[[#This Row],[91]]</f>
        <v>4.0613421857462503E-7</v>
      </c>
      <c r="CP314" s="10">
        <f>3/24000000*OO[[#This Row],[150 (07JUL1985 15:00:00)-Water Temperature (C)]]*OO[[#This Row],[92]]</f>
        <v>3.9841953497999996E-7</v>
      </c>
      <c r="CQ314" s="10">
        <f>3/24000000*OO[[#This Row],[151 (07JUL1985 18:00:00)-Water Temperature (C)]]*OO[[#This Row],[93]]</f>
        <v>3.8762875147250002E-7</v>
      </c>
      <c r="CR314" s="10">
        <f>3/24000000*OO[[#This Row],[152 (07JUL1985 21:00:00)-Water Temperature (C)]]*OO[[#This Row],[94]]</f>
        <v>3.6968016176437499E-7</v>
      </c>
      <c r="CS314" s="10">
        <f>3/24000000*OO[[#This Row],[153 (08JUL1985 00:00:00)-Water Temperature (C)]]*OO[[#This Row],[95]]</f>
        <v>3.4469365122562497E-7</v>
      </c>
      <c r="CT314" s="10">
        <f>3/24000000*OO[[#This Row],[154 (08JUL1985 03:00:00)-Water Temperature (C)]]*OO[[#This Row],[96]]</f>
        <v>3.2002462494812497E-7</v>
      </c>
      <c r="CU314" s="10">
        <f>3/24000000*OO[[#This Row],[155 (08JUL1985 06:00:00)-Water Temperature (C)]]*OO[[#This Row],[97]]</f>
        <v>3.0502115645699998E-7</v>
      </c>
      <c r="CV314" s="10">
        <f>3/24000000*OO[[#This Row],[156 (08JUL1985 09:00:00)-Water Temperature (C)]]*OO[[#This Row],[98]]</f>
        <v>3.0672822093824997E-7</v>
      </c>
      <c r="CW314" s="10">
        <f>3/24000000*OO[[#This Row],[157 (08JUL1985 12:00:00)-Water Temperature (C)]]*OO[[#This Row],[99]]</f>
        <v>3.157899122585E-7</v>
      </c>
    </row>
    <row r="315" spans="1:101" x14ac:dyDescent="0.35">
      <c r="A315" t="s">
        <v>321</v>
      </c>
      <c r="B315">
        <v>900.05</v>
      </c>
      <c r="C315" s="10">
        <f>3/24*OO[[#This Row],[59 (26JUN1985 06:00:00)-Water Temperature (C)]]*OO[[#This Row],[1]]/SUM(OO[1])</f>
        <v>0</v>
      </c>
      <c r="D315" s="10">
        <f>3/24*OO[[#This Row],[60 (26JUN1985 09:00:00)-Water Temperature (C)]]*OO[[#This Row],[2]]/SUM(OO[2])</f>
        <v>0</v>
      </c>
      <c r="E315" s="10">
        <f>3/24*OO[[#This Row],[61 (26JUN1985 12:00:00)-Water Temperature (C)]]*OO[[#This Row],[3]]/SUM(OO[3])</f>
        <v>0</v>
      </c>
      <c r="F315" s="10">
        <f>3/24*OO[[#This Row],[62 (26JUN1985 15:00:00)-Water Temperature (C)]]*OO[[#This Row],[4]]/SUM(OO[4])</f>
        <v>0</v>
      </c>
      <c r="G315" s="10">
        <f>3/24*OO[[#This Row],[63 (26JUN1985 18:00:00)-Water Temperature (C)]]*OO[[#This Row],[5]]/SUM(OO[5])</f>
        <v>0</v>
      </c>
      <c r="H315" s="10">
        <f>3/24*OO[[#This Row],[64 (26JUN1985 21:00:00)-Water Temperature (C)]]*OO[[#This Row],[6]]/SUM(OO[6])</f>
        <v>0</v>
      </c>
      <c r="I315" s="10">
        <f>3/24*OO[[#This Row],[65 (27JUN1985 00:00:00)-Water Temperature (C)]]*OO[[#This Row],[7]]/SUM(OO[7])</f>
        <v>0</v>
      </c>
      <c r="J315" s="10">
        <f>3/24*OO[[#This Row],[66 (27JUN1985 03:00:00)-Water Temperature (C)]]*OO[[#This Row],[8]]/SUM(OO[8])</f>
        <v>0</v>
      </c>
      <c r="K315" s="10">
        <f>3/24*OO[[#This Row],[67 (27JUN1985 06:00:00)-Water Temperature (C)]]*OO[[#This Row],[9]]/SUM(OO[9])</f>
        <v>0</v>
      </c>
      <c r="L315" s="10">
        <f>3/24*OO[[#This Row],[68 (27JUN1985 09:00:00)-Water Temperature (C)]]*OO[[#This Row],[10]]/SUM(OO[10])</f>
        <v>0</v>
      </c>
      <c r="M315" s="10">
        <f>3/24*OO[[#This Row],[69 (27JUN1985 12:00:00)-Water Temperature (C)]]*OO[[#This Row],[11]]/SUM(OO[11])</f>
        <v>0</v>
      </c>
      <c r="N315" s="10">
        <f>3/24*OO[[#This Row],[70 (27JUN1985 15:00:00)-Water Temperature (C)]]*OO[[#This Row],[12]]/SUM(OO[12])</f>
        <v>0</v>
      </c>
      <c r="O315" s="10">
        <f>3/24*OO[[#This Row],[71 (27JUN1985 18:00:00)-Water Temperature (C)]]*OO[[#This Row],[13]]/SUM(OO[13])</f>
        <v>0</v>
      </c>
      <c r="P315" s="10">
        <f>3/24*OO[[#This Row],[72 (27JUN1985 21:00:00)-Water Temperature (C)]]*OO[[#This Row],[14]]/SUM(OO[14])</f>
        <v>0</v>
      </c>
      <c r="Q315" s="10">
        <f>3/24*OO[[#This Row],[73 (28JUN1985 00:00:00)-Water Temperature (C)]]*OO[[#This Row],[15]]/SUM(OO[15])</f>
        <v>3.1945897138687435E-41</v>
      </c>
      <c r="R315" s="10">
        <f>3/24*OO[[#This Row],[74 (28JUN1985 03:00:00)-Water Temperature (C)]]*OO[[#This Row],[16]]/SUM(OO[16])</f>
        <v>6.6349085656545998E-28</v>
      </c>
      <c r="S315" s="10">
        <f>3/24*OO[[#This Row],[75 (28JUN1985 06:00:00)-Water Temperature (C)]]*OO[[#This Row],[17]]/SUM(OO[17])</f>
        <v>2.7828309883533914E-22</v>
      </c>
      <c r="T315" s="10">
        <f>3/24*OO[[#This Row],[76 (28JUN1985 09:00:00)-Water Temperature (C)]]*OO[[#This Row],[18]]/SUM(OO[18])</f>
        <v>2.9070737274210729E-14</v>
      </c>
      <c r="U315" s="10">
        <f>3/24*OO[[#This Row],[77 (28JUN1985 12:00:00)-Water Temperature (C)]]*OO[[#This Row],[19]]/SUM(OO[19])</f>
        <v>1.348233833855957E-10</v>
      </c>
      <c r="V315" s="10">
        <f>3/24000000*OO[[#This Row],[78 (28JUN1985 15:00:00)-Water Temperature (C)]]*OO[[#This Row],[20]]</f>
        <v>5.4348362666962505E-8</v>
      </c>
      <c r="W315" s="10">
        <f>3/24000000*OO[[#This Row],[79 (28JUN1985 18:00:00)-Water Temperature (C)]]*OO[[#This Row],[21]]</f>
        <v>4.9435340777549995E-6</v>
      </c>
      <c r="X315" s="10">
        <f>3/24000000*OO[[#This Row],[80 (28JUN1985 21:00:00)-Water Temperature (C)]]*OO[[#This Row],[22]]</f>
        <v>1.4726194709531248E-4</v>
      </c>
      <c r="Y315" s="10">
        <f>3/24000000*OO[[#This Row],[81 (29JUN1985 00:00:00)-Water Temperature (C)]]*OO[[#This Row],[23]]</f>
        <v>1.785172392219125E-3</v>
      </c>
      <c r="Z315" s="10">
        <f>3/24000000*OO[[#This Row],[82 (29JUN1985 03:00:00)-Water Temperature (C)]]*OO[[#This Row],[24]]</f>
        <v>1.0288019214479999E-2</v>
      </c>
      <c r="AA315" s="10">
        <f>3/24000000*OO[[#This Row],[83 (29JUN1985 06:00:00)-Water Temperature (C)]]*OO[[#This Row],[25]]</f>
        <v>3.1619651469637501E-2</v>
      </c>
      <c r="AB315" s="10">
        <f>3/24000000*OO[[#This Row],[84 (29JUN1985 09:00:00)-Water Temperature (C)]]*OO[[#This Row],[26]]</f>
        <v>5.822529849185E-2</v>
      </c>
      <c r="AC315" s="10">
        <f>3/24000000*OO[[#This Row],[85 (29JUN1985 12:00:00)-Water Temperature (C)]]*OO[[#This Row],[27]]</f>
        <v>6.6988174531937492E-2</v>
      </c>
      <c r="AD315" s="10">
        <f>3/24000000*OO[[#This Row],[86 (29JUN1985 15:00:00)-Water Temperature (C)]]*OO[[#This Row],[28]]</f>
        <v>5.1410563720912496E-2</v>
      </c>
      <c r="AE315" s="10">
        <f>3/24000000*OO[[#This Row],[88 (29JUN1985 21:00:00)-Water Temperature (C)]]*OO[[#This Row],[30]]</f>
        <v>1.0532161966713749E-2</v>
      </c>
      <c r="AF315" s="10">
        <f>3/24000000*OO[[#This Row],[88 (29JUN1985 21:00:00)-Water Temperature (C)]]*OO[[#This Row],[30]]</f>
        <v>1.0532161966713749E-2</v>
      </c>
      <c r="AG315" s="10">
        <f>3/24000000*OO[[#This Row],[89 (30JUN1985 00:00:00)-Water Temperature (C)]]*OO[[#This Row],[31]]</f>
        <v>3.0196704779999997E-3</v>
      </c>
      <c r="AH315" s="10">
        <f>3/24000000*OO[[#This Row],[90 (30JUN1985 03:00:00)-Water Temperature (C)]]*OO[[#This Row],[32]]</f>
        <v>7.0412729367399997E-4</v>
      </c>
      <c r="AI315" s="10">
        <f>3/24000000*OO[[#This Row],[91 (30JUN1985 06:00:00)-Water Temperature (C)]]*OO[[#This Row],[33]]</f>
        <v>1.6461882934262499E-4</v>
      </c>
      <c r="AJ315" s="10">
        <f>3/24000000*OO[[#This Row],[92 (30JUN1985 09:00:00)-Water Temperature (C)]]*OO[[#This Row],[34]]</f>
        <v>6.1938015291062513E-5</v>
      </c>
      <c r="AK315" s="10">
        <f>3/24000000*OO[[#This Row],[93 (30JUN1985 12:00:00)-Water Temperature (C)]]*OO[[#This Row],[35]]</f>
        <v>4.3469273950900003E-5</v>
      </c>
      <c r="AL315" s="10">
        <f>3/24000000*OO[[#This Row],[94 (30JUN1985 15:00:00)-Water Temperature (C)]]*OO[[#This Row],[36]]</f>
        <v>3.9569720871299997E-5</v>
      </c>
      <c r="AM315" s="10">
        <f>3/24000000*OO[[#This Row],[95 (30JUN1985 18:00:00)-Water Temperature (C)]]*OO[[#This Row],[37]]</f>
        <v>3.8106368184899998E-5</v>
      </c>
      <c r="AN315" s="10">
        <f>3/24000000*OO[[#This Row],[96 (30JUN1985 21:00:00)-Water Temperature (C)]]*OO[[#This Row],[38]]</f>
        <v>3.6242187008450002E-5</v>
      </c>
      <c r="AO315" s="10">
        <f>3/24000000*OO[[#This Row],[97 (01JUL1985 00:00:00)-Water Temperature (C)]]*OO[[#This Row],[39]]</f>
        <v>3.3344941144124999E-5</v>
      </c>
      <c r="AP315" s="10">
        <f>3/24000000*OO[[#This Row],[98 (01JUL1985 03:00:00)-Water Temperature (C)]]*OO[[#This Row],[40]]</f>
        <v>3.0364992893774996E-5</v>
      </c>
      <c r="AQ315" s="10">
        <f>3/24000000*OO[[#This Row],[99 (01JUL1985 06:00:00)-Water Temperature (C)]]*OO[[#This Row],[41]]</f>
        <v>2.7915401052674997E-5</v>
      </c>
      <c r="AR315" s="10">
        <f>3/24000000*OO[[#This Row],[100 (01JUL1985 09:00:00)-Water Temperature (C)]]*OO[[#This Row],[42]]</f>
        <v>2.6712386407949997E-5</v>
      </c>
      <c r="AS315" s="10">
        <f>3/24000000*OO[[#This Row],[101 (01JUL1985 12:00:00)-Water Temperature (C)]]*OO[[#This Row],[43]]</f>
        <v>2.63993867392E-5</v>
      </c>
      <c r="AT315" s="10">
        <f>3/24000000*OO[[#This Row],[102 (01JUL1985 15:00:00)-Water Temperature (C)]]*OO[[#This Row],[44]]</f>
        <v>2.6745219203287499E-5</v>
      </c>
      <c r="AU315" s="10">
        <f>3/24000000*OO[[#This Row],[103 (01JUL1985 18:00:00)-Water Temperature (C)]]*OO[[#This Row],[45]]</f>
        <v>2.7712745736499999E-5</v>
      </c>
      <c r="AV315" s="10">
        <f>3/24000000*OO[[#This Row],[104 (01JUL1985 21:00:00)-Water Temperature (C)]]*OO[[#This Row],[46]]</f>
        <v>2.8366529363025002E-5</v>
      </c>
      <c r="AW315" s="10">
        <f>3/24000000*OO[[#This Row],[105 (02JUL1985 00:00:00)-Water Temperature (C)]]*OO[[#This Row],[47]]</f>
        <v>2.8293350066737498E-5</v>
      </c>
      <c r="AX315" s="10">
        <f>3/24000000*OO[[#This Row],[106 (02JUL1985 03:00:00)-Water Temperature (C)]]*OO[[#This Row],[48]]</f>
        <v>2.75308391746E-5</v>
      </c>
      <c r="AY315" s="10">
        <f>3/24000000*OO[[#This Row],[107 (02JUL1985 06:00:00)-Water Temperature (C)]]*OO[[#This Row],[49]]</f>
        <v>2.6394570076875E-5</v>
      </c>
      <c r="AZ315" s="10">
        <f>3/24000000*OO[[#This Row],[108 (02JUL1985 09:00:00)-Water Temperature (C)]]*OO[[#This Row],[50]]</f>
        <v>2.4976719307274998E-5</v>
      </c>
      <c r="BA315" s="10">
        <f>3/24000000*OO[[#This Row],[109 (02JUL1985 12:00:00)-Water Temperature (C)]]*OO[[#This Row],[51]]</f>
        <v>2.3780890189924998E-5</v>
      </c>
      <c r="BB315" s="10">
        <f>3/24000000*OO[[#This Row],[110 (02JUL1985 15:00:00)-Water Temperature (C)]]*OO[[#This Row],[52]]</f>
        <v>2.2331180238745E-5</v>
      </c>
      <c r="BC315" s="10">
        <f>3/24000000*OO[[#This Row],[111 (02JUL1985 18:00:00)-Water Temperature (C)]]*OO[[#This Row],[53]]</f>
        <v>2.0729368033743747E-5</v>
      </c>
      <c r="BD315" s="10">
        <f>3/24000000*OO[[#This Row],[112 (02JUL1985 21:00:00)-Water Temperature (C)]]*OO[[#This Row],[54]]</f>
        <v>1.8895308375014998E-5</v>
      </c>
      <c r="BE315" s="10">
        <f>3/24000000*OO[[#This Row],[113 (03JUL1985 00:00:00)-Water Temperature (C)]]*OO[[#This Row],[55]]</f>
        <v>1.7158570646711251E-5</v>
      </c>
      <c r="BF315" s="10">
        <f>3/24000000*OO[[#This Row],[114 (03JUL1985 03:00:00)-Water Temperature (C)]]*OO[[#This Row],[56]]</f>
        <v>1.5603818511672499E-5</v>
      </c>
      <c r="BG315" s="10">
        <f>3/24000000*OO[[#This Row],[115 (03JUL1985 06:00:00)-Water Temperature (C)]]*OO[[#This Row],[57]]</f>
        <v>1.416818435965625E-5</v>
      </c>
      <c r="BH315" s="10">
        <f>3/24000000*OO[[#This Row],[116 (03JUL1985 09:00:00)-Water Temperature (C)]]*OO[[#This Row],[58]]</f>
        <v>1.2941873744790001E-5</v>
      </c>
      <c r="BI315" s="10">
        <f>3/24000000*OO[[#This Row],[117 (03JUL1985 12:00:00)-Water Temperature (C)]]*OO[[#This Row],[59]]</f>
        <v>1.20349580442E-5</v>
      </c>
      <c r="BJ315" s="10">
        <f>3/24000000*OO[[#This Row],[118 (03JUL1985 15:00:00)-Water Temperature (C)]]*OO[[#This Row],[60]]</f>
        <v>1.1223428739929998E-5</v>
      </c>
      <c r="BK315" s="10">
        <f>3/24000000*OO[[#This Row],[119 (03JUL1985 18:00:00)-Water Temperature (C)]]*OO[[#This Row],[61]]</f>
        <v>1.0480680276023749E-5</v>
      </c>
      <c r="BL315" s="10">
        <f>3/24000000*OO[[#This Row],[120 (03JUL1985 21:00:00)-Water Temperature (C)]]*OO[[#This Row],[62]]</f>
        <v>9.5223629771099994E-6</v>
      </c>
      <c r="BM315" s="10">
        <f>3/24000000*OO[[#This Row],[121 (04JUL1985 00:00:00)-Water Temperature (C)]]*OO[[#This Row],[63]]</f>
        <v>8.5654503899999994E-6</v>
      </c>
      <c r="BN315" s="10">
        <f>3/24000000*OO[[#This Row],[122 (04JUL1985 03:00:00)-Water Temperature (C)]]*OO[[#This Row],[64]]</f>
        <v>7.743542548279998E-6</v>
      </c>
      <c r="BO315" s="10">
        <f>3/24000000*OO[[#This Row],[123 (04JUL1985 06:00:00)-Water Temperature (C)]]*OO[[#This Row],[65]]</f>
        <v>7.0886220425774989E-6</v>
      </c>
      <c r="BP315" s="10">
        <f>3/24000000*OO[[#This Row],[124 (04JUL1985 09:00:00)-Water Temperature (C)]]*OO[[#This Row],[66]]</f>
        <v>6.7070054453874986E-6</v>
      </c>
      <c r="BQ315" s="10">
        <f>3/24000000*OO[[#This Row],[125 (04JUL1985 12:00:00)-Water Temperature (C)]]*OO[[#This Row],[67]]</f>
        <v>6.3441561186749993E-6</v>
      </c>
      <c r="BR315" s="10">
        <f>3/24000000*OO[[#This Row],[126 (04JUL1985 15:00:00)-Water Temperature (C)]]*OO[[#This Row],[68]]</f>
        <v>5.9403062593400003E-6</v>
      </c>
      <c r="BS315" s="10">
        <f>3/24000000*OO[[#This Row],[127 (04JUL1985 18:00:00)-Water Temperature (C)]]*OO[[#This Row],[69]]</f>
        <v>5.5099321550924996E-6</v>
      </c>
      <c r="BT315" s="10">
        <f>3/24000000*OO[[#This Row],[128 (04JUL1985 21:00:00)-Water Temperature (C)]]*OO[[#This Row],[70]]</f>
        <v>4.9749190843349996E-6</v>
      </c>
      <c r="BU315" s="10">
        <f>3/24000000*OO[[#This Row],[129 (05JUL1985 00:00:00)-Water Temperature (C)]]*OO[[#This Row],[71]]</f>
        <v>4.3549992297349996E-6</v>
      </c>
      <c r="BV315" s="10">
        <f>3/24000000*OO[[#This Row],[130 (05JUL1985 03:00:00)-Water Temperature (C)]]*OO[[#This Row],[72]]</f>
        <v>3.7473336305950003E-6</v>
      </c>
      <c r="BW315" s="10">
        <f>3/24000000*OO[[#This Row],[131 (05JUL1985 06:00:00)-Water Temperature (C)]]*OO[[#This Row],[73]]</f>
        <v>3.2368854140212501E-6</v>
      </c>
      <c r="BX315" s="10">
        <f>3/24000000*OO[[#This Row],[132 (05JUL1985 09:00:00)-Water Temperature (C)]]*OO[[#This Row],[74]]</f>
        <v>2.9086178655599996E-6</v>
      </c>
      <c r="BY315" s="10">
        <f>3/24000000*OO[[#This Row],[133 (05JUL1985 12:00:00)-Water Temperature (C)]]*OO[[#This Row],[75]]</f>
        <v>2.6195288364649996E-6</v>
      </c>
      <c r="BZ315" s="10">
        <f>3/24000000*OO[[#This Row],[134 (05JUL1985 15:00:00)-Water Temperature (C)]]*OO[[#This Row],[76]]</f>
        <v>2.3170617760387497E-6</v>
      </c>
      <c r="CA315" s="10">
        <f>3/24000000*OO[[#This Row],[135 (05JUL1985 18:00:00)-Water Temperature (C)]]*OO[[#This Row],[77]]</f>
        <v>1.9803510769237501E-6</v>
      </c>
      <c r="CB315" s="10">
        <f>3/24000000*OO[[#This Row],[136 (05JUL1985 21:00:00)-Water Temperature (C)]]*OO[[#This Row],[78]]</f>
        <v>1.6139610476482497E-6</v>
      </c>
      <c r="CC315" s="10">
        <f>3/24000000*OO[[#This Row],[137 (06JUL1985 00:00:00)-Water Temperature (C)]]*OO[[#This Row],[79]]</f>
        <v>1.287216008221E-6</v>
      </c>
      <c r="CD315" s="10">
        <f>3/24000000*OO[[#This Row],[138 (06JUL1985 03:00:00)-Water Temperature (C)]]*OO[[#This Row],[80]]</f>
        <v>1.038230821481625E-6</v>
      </c>
      <c r="CE315" s="10">
        <f>3/24000000*OO[[#This Row],[139 (06JUL1985 06:00:00)-Water Temperature (C)]]*OO[[#This Row],[81]]</f>
        <v>8.7436834482149997E-7</v>
      </c>
      <c r="CF315" s="10">
        <f>3/24000000*OO[[#This Row],[140 (06JUL1985 09:00:00)-Water Temperature (C)]]*OO[[#This Row],[82]]</f>
        <v>7.9371996665249989E-7</v>
      </c>
      <c r="CG315" s="10">
        <f>3/24000000*OO[[#This Row],[141 (06JUL1985 12:00:00)-Water Temperature (C)]]*OO[[#This Row],[83]]</f>
        <v>7.4681131781749994E-7</v>
      </c>
      <c r="CH315" s="10">
        <f>3/24000000*OO[[#This Row],[142 (06JUL1985 15:00:00)-Water Temperature (C)]]*OO[[#This Row],[84]]</f>
        <v>7.1151813292949998E-7</v>
      </c>
      <c r="CI315" s="10">
        <f>3/24000000*OO[[#This Row],[143 (06JUL1985 18:00:00)-Water Temperature (C)]]*OO[[#This Row],[85]]</f>
        <v>6.6896607267349996E-7</v>
      </c>
      <c r="CJ315" s="10">
        <f>3/24000000*OO[[#This Row],[144 (06JUL1985 21:00:00)-Water Temperature (C)]]*OO[[#This Row],[86]]</f>
        <v>6.1017416377574991E-7</v>
      </c>
      <c r="CK315" s="10">
        <f>3/24000000*OO[[#This Row],[145 (07JUL1985 00:00:00)-Water Temperature (C)]]*OO[[#This Row],[87]]</f>
        <v>5.4640511958E-7</v>
      </c>
      <c r="CL315" s="10">
        <f>3/24000000*OO[[#This Row],[146 (07JUL1985 03:00:00)-Water Temperature (C)]]*OO[[#This Row],[88]]</f>
        <v>4.9102908664124999E-7</v>
      </c>
      <c r="CM315" s="10">
        <f>3/24000000*OO[[#This Row],[147 (07JUL1985 06:00:00)-Water Temperature (C)]]*OO[[#This Row],[89]]</f>
        <v>4.5259663919949998E-7</v>
      </c>
      <c r="CN315" s="10">
        <f>3/24000000*OO[[#This Row],[148 (07JUL1985 09:00:00)-Water Temperature (C)]]*OO[[#This Row],[90]]</f>
        <v>4.3755186532500002E-7</v>
      </c>
      <c r="CO315" s="10">
        <f>3/24000000*OO[[#This Row],[149 (07JUL1985 12:00:00)-Water Temperature (C)]]*OO[[#This Row],[91]]</f>
        <v>4.212502997449999E-7</v>
      </c>
      <c r="CP315" s="10">
        <f>3/24000000*OO[[#This Row],[150 (07JUL1985 15:00:00)-Water Temperature (C)]]*OO[[#This Row],[92]]</f>
        <v>4.1428088267837492E-7</v>
      </c>
      <c r="CQ315" s="10">
        <f>3/24000000*OO[[#This Row],[151 (07JUL1985 18:00:00)-Water Temperature (C)]]*OO[[#This Row],[93]]</f>
        <v>4.0271864261249995E-7</v>
      </c>
      <c r="CR315" s="10">
        <f>3/24000000*OO[[#This Row],[152 (07JUL1985 21:00:00)-Water Temperature (C)]]*OO[[#This Row],[94]]</f>
        <v>3.8403317269800004E-7</v>
      </c>
      <c r="CS315" s="10">
        <f>3/24000000*OO[[#This Row],[153 (08JUL1985 00:00:00)-Water Temperature (C)]]*OO[[#This Row],[95]]</f>
        <v>3.5836620220249999E-7</v>
      </c>
      <c r="CT315" s="10">
        <f>3/24000000*OO[[#This Row],[154 (08JUL1985 03:00:00)-Water Temperature (C)]]*OO[[#This Row],[96]]</f>
        <v>3.3233699596750001E-7</v>
      </c>
      <c r="CU315" s="10">
        <f>3/24000000*OO[[#This Row],[155 (08JUL1985 06:00:00)-Water Temperature (C)]]*OO[[#This Row],[97]]</f>
        <v>3.1612999856425E-7</v>
      </c>
      <c r="CV315" s="10">
        <f>3/24000000*OO[[#This Row],[156 (08JUL1985 09:00:00)-Water Temperature (C)]]*OO[[#This Row],[98]]</f>
        <v>3.1763056548487502E-7</v>
      </c>
      <c r="CW315" s="10">
        <f>3/24000000*OO[[#This Row],[157 (08JUL1985 12:00:00)-Water Temperature (C)]]*OO[[#This Row],[99]]</f>
        <v>3.2641554015187502E-7</v>
      </c>
    </row>
    <row r="316" spans="1:101" x14ac:dyDescent="0.35">
      <c r="A316" t="s">
        <v>322</v>
      </c>
      <c r="B316">
        <v>940.88099999999997</v>
      </c>
      <c r="C316" s="10">
        <f>3/24*OO[[#This Row],[59 (26JUN1985 06:00:00)-Water Temperature (C)]]*OO[[#This Row],[1]]/SUM(OO[1])</f>
        <v>0</v>
      </c>
      <c r="D316" s="10">
        <f>3/24*OO[[#This Row],[60 (26JUN1985 09:00:00)-Water Temperature (C)]]*OO[[#This Row],[2]]/SUM(OO[2])</f>
        <v>0</v>
      </c>
      <c r="E316" s="10">
        <f>3/24*OO[[#This Row],[61 (26JUN1985 12:00:00)-Water Temperature (C)]]*OO[[#This Row],[3]]/SUM(OO[3])</f>
        <v>0</v>
      </c>
      <c r="F316" s="10">
        <f>3/24*OO[[#This Row],[62 (26JUN1985 15:00:00)-Water Temperature (C)]]*OO[[#This Row],[4]]/SUM(OO[4])</f>
        <v>0</v>
      </c>
      <c r="G316" s="10">
        <f>3/24*OO[[#This Row],[63 (26JUN1985 18:00:00)-Water Temperature (C)]]*OO[[#This Row],[5]]/SUM(OO[5])</f>
        <v>0</v>
      </c>
      <c r="H316" s="10">
        <f>3/24*OO[[#This Row],[64 (26JUN1985 21:00:00)-Water Temperature (C)]]*OO[[#This Row],[6]]/SUM(OO[6])</f>
        <v>0</v>
      </c>
      <c r="I316" s="10">
        <f>3/24*OO[[#This Row],[65 (27JUN1985 00:00:00)-Water Temperature (C)]]*OO[[#This Row],[7]]/SUM(OO[7])</f>
        <v>0</v>
      </c>
      <c r="J316" s="10">
        <f>3/24*OO[[#This Row],[66 (27JUN1985 03:00:00)-Water Temperature (C)]]*OO[[#This Row],[8]]/SUM(OO[8])</f>
        <v>0</v>
      </c>
      <c r="K316" s="10">
        <f>3/24*OO[[#This Row],[67 (27JUN1985 06:00:00)-Water Temperature (C)]]*OO[[#This Row],[9]]/SUM(OO[9])</f>
        <v>0</v>
      </c>
      <c r="L316" s="10">
        <f>3/24*OO[[#This Row],[68 (27JUN1985 09:00:00)-Water Temperature (C)]]*OO[[#This Row],[10]]/SUM(OO[10])</f>
        <v>0</v>
      </c>
      <c r="M316" s="10">
        <f>3/24*OO[[#This Row],[69 (27JUN1985 12:00:00)-Water Temperature (C)]]*OO[[#This Row],[11]]/SUM(OO[11])</f>
        <v>0</v>
      </c>
      <c r="N316" s="10">
        <f>3/24*OO[[#This Row],[70 (27JUN1985 15:00:00)-Water Temperature (C)]]*OO[[#This Row],[12]]/SUM(OO[12])</f>
        <v>0</v>
      </c>
      <c r="O316" s="10">
        <f>3/24*OO[[#This Row],[71 (27JUN1985 18:00:00)-Water Temperature (C)]]*OO[[#This Row],[13]]/SUM(OO[13])</f>
        <v>0</v>
      </c>
      <c r="P316" s="10">
        <f>3/24*OO[[#This Row],[72 (27JUN1985 21:00:00)-Water Temperature (C)]]*OO[[#This Row],[14]]/SUM(OO[14])</f>
        <v>0</v>
      </c>
      <c r="Q316" s="10">
        <f>3/24*OO[[#This Row],[73 (28JUN1985 00:00:00)-Water Temperature (C)]]*OO[[#This Row],[15]]/SUM(OO[15])</f>
        <v>4.0299394356566891E-42</v>
      </c>
      <c r="R316" s="10">
        <f>3/24*OO[[#This Row],[74 (28JUN1985 03:00:00)-Water Temperature (C)]]*OO[[#This Row],[16]]/SUM(OO[16])</f>
        <v>9.7191927857925497E-29</v>
      </c>
      <c r="S316" s="10">
        <f>3/24*OO[[#This Row],[75 (28JUN1985 06:00:00)-Water Temperature (C)]]*OO[[#This Row],[17]]/SUM(OO[17])</f>
        <v>1.2262042837362837E-22</v>
      </c>
      <c r="T316" s="10">
        <f>3/24*OO[[#This Row],[76 (28JUN1985 09:00:00)-Water Temperature (C)]]*OO[[#This Row],[18]]/SUM(OO[18])</f>
        <v>1.1938804444884074E-14</v>
      </c>
      <c r="U316" s="10">
        <f>3/24*OO[[#This Row],[77 (28JUN1985 12:00:00)-Water Temperature (C)]]*OO[[#This Row],[19]]/SUM(OO[19])</f>
        <v>7.4567864011615931E-11</v>
      </c>
      <c r="V316" s="10">
        <f>3/24000000*OO[[#This Row],[78 (28JUN1985 15:00:00)-Water Temperature (C)]]*OO[[#This Row],[20]]</f>
        <v>3.4895100169124992E-8</v>
      </c>
      <c r="W316" s="10">
        <f>3/24000000*OO[[#This Row],[79 (28JUN1985 18:00:00)-Water Temperature (C)]]*OO[[#This Row],[21]]</f>
        <v>3.5401582394062499E-6</v>
      </c>
      <c r="X316" s="10">
        <f>3/24000000*OO[[#This Row],[80 (28JUN1985 21:00:00)-Water Temperature (C)]]*OO[[#This Row],[22]]</f>
        <v>1.1552993209395E-4</v>
      </c>
      <c r="Y316" s="10">
        <f>3/24000000*OO[[#This Row],[81 (29JUN1985 00:00:00)-Water Temperature (C)]]*OO[[#This Row],[23]]</f>
        <v>1.5149282524468751E-3</v>
      </c>
      <c r="Z316" s="10">
        <f>3/24000000*OO[[#This Row],[82 (29JUN1985 03:00:00)-Water Temperature (C)]]*OO[[#This Row],[24]]</f>
        <v>9.3568063721624992E-3</v>
      </c>
      <c r="AA316" s="10">
        <f>3/24000000*OO[[#This Row],[83 (29JUN1985 06:00:00)-Water Temperature (C)]]*OO[[#This Row],[25]]</f>
        <v>3.05956617972E-2</v>
      </c>
      <c r="AB316" s="10">
        <f>3/24000000*OO[[#This Row],[84 (29JUN1985 09:00:00)-Water Temperature (C)]]*OO[[#This Row],[26]]</f>
        <v>5.9555022830062497E-2</v>
      </c>
      <c r="AC316" s="10">
        <f>3/24000000*OO[[#This Row],[85 (29JUN1985 12:00:00)-Water Temperature (C)]]*OO[[#This Row],[27]]</f>
        <v>7.2027381219299996E-2</v>
      </c>
      <c r="AD316" s="10">
        <f>3/24000000*OO[[#This Row],[86 (29JUN1985 15:00:00)-Water Temperature (C)]]*OO[[#This Row],[28]]</f>
        <v>5.8038032003662504E-2</v>
      </c>
      <c r="AE316" s="10">
        <f>3/24000000*OO[[#This Row],[88 (29JUN1985 21:00:00)-Water Temperature (C)]]*OO[[#This Row],[30]]</f>
        <v>1.2930777571389999E-2</v>
      </c>
      <c r="AF316" s="10">
        <f>3/24000000*OO[[#This Row],[88 (29JUN1985 21:00:00)-Water Temperature (C)]]*OO[[#This Row],[30]]</f>
        <v>1.2930777571389999E-2</v>
      </c>
      <c r="AG316" s="10">
        <f>3/24000000*OO[[#This Row],[89 (30JUN1985 00:00:00)-Water Temperature (C)]]*OO[[#This Row],[31]]</f>
        <v>3.8418401546662499E-3</v>
      </c>
      <c r="AH316" s="10">
        <f>3/24000000*OO[[#This Row],[90 (30JUN1985 03:00:00)-Water Temperature (C)]]*OO[[#This Row],[32]]</f>
        <v>9.1684407740399976E-4</v>
      </c>
      <c r="AI316" s="10">
        <f>3/24000000*OO[[#This Row],[91 (30JUN1985 06:00:00)-Water Temperature (C)]]*OO[[#This Row],[33]]</f>
        <v>2.1105453491212497E-4</v>
      </c>
      <c r="AJ316" s="10">
        <f>3/24000000*OO[[#This Row],[92 (30JUN1985 09:00:00)-Water Temperature (C)]]*OO[[#This Row],[34]]</f>
        <v>7.31421091866E-5</v>
      </c>
      <c r="AK316" s="10">
        <f>3/24000000*OO[[#This Row],[93 (30JUN1985 12:00:00)-Water Temperature (C)]]*OO[[#This Row],[35]]</f>
        <v>4.8104460579E-5</v>
      </c>
      <c r="AL316" s="10">
        <f>3/24000000*OO[[#This Row],[94 (30JUN1985 15:00:00)-Water Temperature (C)]]*OO[[#This Row],[36]]</f>
        <v>4.3091901139874998E-5</v>
      </c>
      <c r="AM316" s="10">
        <f>3/24000000*OO[[#This Row],[95 (30JUN1985 18:00:00)-Water Temperature (C)]]*OO[[#This Row],[37]]</f>
        <v>4.1382040008399999E-5</v>
      </c>
      <c r="AN316" s="10">
        <f>3/24000000*OO[[#This Row],[96 (30JUN1985 21:00:00)-Water Temperature (C)]]*OO[[#This Row],[38]]</f>
        <v>3.9381464288924995E-5</v>
      </c>
      <c r="AO316" s="10">
        <f>3/24000000*OO[[#This Row],[97 (01JUL1985 00:00:00)-Water Temperature (C)]]*OO[[#This Row],[39]]</f>
        <v>3.6303805515037499E-5</v>
      </c>
      <c r="AP316" s="10">
        <f>3/24000000*OO[[#This Row],[98 (01JUL1985 03:00:00)-Water Temperature (C)]]*OO[[#This Row],[40]]</f>
        <v>3.3083221708912502E-5</v>
      </c>
      <c r="AQ316" s="10">
        <f>3/24000000*OO[[#This Row],[99 (01JUL1985 06:00:00)-Water Temperature (C)]]*OO[[#This Row],[41]]</f>
        <v>3.0391202278312502E-5</v>
      </c>
      <c r="AR316" s="10">
        <f>3/24000000*OO[[#This Row],[100 (01JUL1985 09:00:00)-Water Temperature (C)]]*OO[[#This Row],[42]]</f>
        <v>2.9053463594399998E-5</v>
      </c>
      <c r="AS316" s="10">
        <f>3/24000000*OO[[#This Row],[101 (01JUL1985 12:00:00)-Water Temperature (C)]]*OO[[#This Row],[43]]</f>
        <v>2.8599407224199997E-5</v>
      </c>
      <c r="AT316" s="10">
        <f>3/24000000*OO[[#This Row],[102 (01JUL1985 15:00:00)-Water Temperature (C)]]*OO[[#This Row],[44]]</f>
        <v>2.8866451049075E-5</v>
      </c>
      <c r="AU316" s="10">
        <f>3/24000000*OO[[#This Row],[103 (01JUL1985 18:00:00)-Water Temperature (C)]]*OO[[#This Row],[45]]</f>
        <v>2.9823789855750001E-5</v>
      </c>
      <c r="AV316" s="10">
        <f>3/24000000*OO[[#This Row],[104 (01JUL1985 21:00:00)-Water Temperature (C)]]*OO[[#This Row],[46]]</f>
        <v>3.0497353730937499E-5</v>
      </c>
      <c r="AW316" s="10">
        <f>3/24000000*OO[[#This Row],[105 (02JUL1985 00:00:00)-Water Temperature (C)]]*OO[[#This Row],[47]]</f>
        <v>3.0490483099249994E-5</v>
      </c>
      <c r="AX316" s="10">
        <f>3/24000000*OO[[#This Row],[106 (02JUL1985 03:00:00)-Water Temperature (C)]]*OO[[#This Row],[48]]</f>
        <v>2.9749127658500002E-5</v>
      </c>
      <c r="AY316" s="10">
        <f>3/24000000*OO[[#This Row],[107 (02JUL1985 06:00:00)-Water Temperature (C)]]*OO[[#This Row],[49]]</f>
        <v>2.8584321180937497E-5</v>
      </c>
      <c r="AZ316" s="10">
        <f>3/24000000*OO[[#This Row],[108 (02JUL1985 09:00:00)-Water Temperature (C)]]*OO[[#This Row],[50]]</f>
        <v>2.7115493739262498E-5</v>
      </c>
      <c r="BA316" s="10">
        <f>3/24000000*OO[[#This Row],[109 (02JUL1985 12:00:00)-Water Temperature (C)]]*OO[[#This Row],[51]]</f>
        <v>2.5860084020524997E-5</v>
      </c>
      <c r="BB316" s="10">
        <f>3/24000000*OO[[#This Row],[110 (02JUL1985 15:00:00)-Water Temperature (C)]]*OO[[#This Row],[52]]</f>
        <v>2.4282856556497499E-5</v>
      </c>
      <c r="BC316" s="10">
        <f>3/24000000*OO[[#This Row],[111 (02JUL1985 18:00:00)-Water Temperature (C)]]*OO[[#This Row],[53]]</f>
        <v>2.25539864817375E-5</v>
      </c>
      <c r="BD316" s="10">
        <f>3/24000000*OO[[#This Row],[112 (02JUL1985 21:00:00)-Water Temperature (C)]]*OO[[#This Row],[54]]</f>
        <v>2.0543793223279998E-5</v>
      </c>
      <c r="BE316" s="10">
        <f>3/24000000*OO[[#This Row],[113 (03JUL1985 00:00:00)-Water Temperature (C)]]*OO[[#This Row],[55]]</f>
        <v>1.8641703440501249E-5</v>
      </c>
      <c r="BF316" s="10">
        <f>3/24000000*OO[[#This Row],[114 (03JUL1985 03:00:00)-Water Temperature (C)]]*OO[[#This Row],[56]]</f>
        <v>1.692660154246875E-5</v>
      </c>
      <c r="BG316" s="10">
        <f>3/24000000*OO[[#This Row],[115 (03JUL1985 06:00:00)-Water Temperature (C)]]*OO[[#This Row],[57]]</f>
        <v>1.5357596294949997E-5</v>
      </c>
      <c r="BH316" s="10">
        <f>3/24000000*OO[[#This Row],[116 (03JUL1985 09:00:00)-Water Temperature (C)]]*OO[[#This Row],[58]]</f>
        <v>1.403103036894E-5</v>
      </c>
      <c r="BI316" s="10">
        <f>3/24000000*OO[[#This Row],[117 (03JUL1985 12:00:00)-Water Temperature (C)]]*OO[[#This Row],[59]]</f>
        <v>1.304913276249625E-5</v>
      </c>
      <c r="BJ316" s="10">
        <f>3/24000000*OO[[#This Row],[118 (03JUL1985 15:00:00)-Water Temperature (C)]]*OO[[#This Row],[60]]</f>
        <v>1.2159021422913751E-5</v>
      </c>
      <c r="BK316" s="10">
        <f>3/24000000*OO[[#This Row],[119 (03JUL1985 18:00:00)-Water Temperature (C)]]*OO[[#This Row],[61]]</f>
        <v>1.1357853791047498E-5</v>
      </c>
      <c r="BL316" s="10">
        <f>3/24000000*OO[[#This Row],[120 (03JUL1985 21:00:00)-Water Temperature (C)]]*OO[[#This Row],[62]]</f>
        <v>1.0306063399895E-5</v>
      </c>
      <c r="BM316" s="10">
        <f>3/24000000*OO[[#This Row],[121 (04JUL1985 00:00:00)-Water Temperature (C)]]*OO[[#This Row],[63]]</f>
        <v>9.2677448823299991E-6</v>
      </c>
      <c r="BN316" s="10">
        <f>3/24000000*OO[[#This Row],[122 (04JUL1985 03:00:00)-Water Temperature (C)]]*OO[[#This Row],[64]]</f>
        <v>8.3666596240899997E-6</v>
      </c>
      <c r="BO316" s="10">
        <f>3/24000000*OO[[#This Row],[123 (04JUL1985 06:00:00)-Water Temperature (C)]]*OO[[#This Row],[65]]</f>
        <v>7.6458446138487487E-6</v>
      </c>
      <c r="BP316" s="10">
        <f>3/24000000*OO[[#This Row],[124 (04JUL1985 09:00:00)-Water Temperature (C)]]*OO[[#This Row],[66]]</f>
        <v>7.2407250237075002E-6</v>
      </c>
      <c r="BQ316" s="10">
        <f>3/24000000*OO[[#This Row],[125 (04JUL1985 12:00:00)-Water Temperature (C)]]*OO[[#This Row],[67]]</f>
        <v>6.8466641449300002E-6</v>
      </c>
      <c r="BR316" s="10">
        <f>3/24000000*OO[[#This Row],[126 (04JUL1985 15:00:00)-Water Temperature (C)]]*OO[[#This Row],[68]]</f>
        <v>6.4183631406974994E-6</v>
      </c>
      <c r="BS316" s="10">
        <f>3/24000000*OO[[#This Row],[127 (04JUL1985 18:00:00)-Water Temperature (C)]]*OO[[#This Row],[69]]</f>
        <v>5.9683525261412498E-6</v>
      </c>
      <c r="BT316" s="10">
        <f>3/24000000*OO[[#This Row],[128 (04JUL1985 21:00:00)-Water Temperature (C)]]*OO[[#This Row],[70]]</f>
        <v>5.3879239088524993E-6</v>
      </c>
      <c r="BU316" s="10">
        <f>3/24000000*OO[[#This Row],[129 (05JUL1985 00:00:00)-Water Temperature (C)]]*OO[[#This Row],[71]]</f>
        <v>4.7196035546999995E-6</v>
      </c>
      <c r="BV316" s="10">
        <f>3/24000000*OO[[#This Row],[130 (05JUL1985 03:00:00)-Water Temperature (C)]]*OO[[#This Row],[72]]</f>
        <v>4.0689333214874998E-6</v>
      </c>
      <c r="BW316" s="10">
        <f>3/24000000*OO[[#This Row],[131 (05JUL1985 06:00:00)-Water Temperature (C)]]*OO[[#This Row],[73]]</f>
        <v>3.5155336620825001E-6</v>
      </c>
      <c r="BX316" s="10">
        <f>3/24000000*OO[[#This Row],[132 (05JUL1985 09:00:00)-Water Temperature (C)]]*OO[[#This Row],[74]]</f>
        <v>3.1661538965349999E-6</v>
      </c>
      <c r="BY316" s="10">
        <f>3/24000000*OO[[#This Row],[133 (05JUL1985 12:00:00)-Water Temperature (C)]]*OO[[#This Row],[75]]</f>
        <v>2.8560672203124998E-6</v>
      </c>
      <c r="BZ316" s="10">
        <f>3/24000000*OO[[#This Row],[134 (05JUL1985 15:00:00)-Water Temperature (C)]]*OO[[#This Row],[76]]</f>
        <v>2.5354443057074995E-6</v>
      </c>
      <c r="CA316" s="10">
        <f>3/24000000*OO[[#This Row],[135 (05JUL1985 18:00:00)-Water Temperature (C)]]*OO[[#This Row],[77]]</f>
        <v>2.1742232525942499E-6</v>
      </c>
      <c r="CB316" s="10">
        <f>3/24000000*OO[[#This Row],[136 (05JUL1985 21:00:00)-Water Temperature (C)]]*OO[[#This Row],[78]]</f>
        <v>1.7721117513992495E-6</v>
      </c>
      <c r="CC316" s="10">
        <f>3/24000000*OO[[#This Row],[137 (06JUL1985 00:00:00)-Water Temperature (C)]]*OO[[#This Row],[79]]</f>
        <v>1.4122453010013751E-6</v>
      </c>
      <c r="CD316" s="10">
        <f>3/24000000*OO[[#This Row],[138 (06JUL1985 03:00:00)-Water Temperature (C)]]*OO[[#This Row],[80]]</f>
        <v>1.1357585877494999E-6</v>
      </c>
      <c r="CE316" s="10">
        <f>3/24000000*OO[[#This Row],[139 (06JUL1985 06:00:00)-Water Temperature (C)]]*OO[[#This Row],[81]]</f>
        <v>9.5146239568099986E-7</v>
      </c>
      <c r="CF316" s="10">
        <f>3/24000000*OO[[#This Row],[140 (06JUL1985 09:00:00)-Water Temperature (C)]]*OO[[#This Row],[82]]</f>
        <v>8.6123882891349998E-7</v>
      </c>
      <c r="CG316" s="10">
        <f>3/24000000*OO[[#This Row],[141 (06JUL1985 12:00:00)-Water Temperature (C)]]*OO[[#This Row],[83]]</f>
        <v>8.0742603948975011E-7</v>
      </c>
      <c r="CH316" s="10">
        <f>3/24000000*OO[[#This Row],[142 (06JUL1985 15:00:00)-Water Temperature (C)]]*OO[[#This Row],[84]]</f>
        <v>7.6875136749337502E-7</v>
      </c>
      <c r="CI316" s="10">
        <f>3/24000000*OO[[#This Row],[143 (06JUL1985 18:00:00)-Water Temperature (C)]]*OO[[#This Row],[85]]</f>
        <v>7.2283688510799983E-7</v>
      </c>
      <c r="CJ316" s="10">
        <f>3/24000000*OO[[#This Row],[144 (06JUL1985 21:00:00)-Water Temperature (C)]]*OO[[#This Row],[86]]</f>
        <v>6.5854275846749995E-7</v>
      </c>
      <c r="CK316" s="10">
        <f>3/24000000*OO[[#This Row],[145 (07JUL1985 00:00:00)-Water Temperature (C)]]*OO[[#This Row],[87]]</f>
        <v>5.8929769911549996E-7</v>
      </c>
      <c r="CL316" s="10">
        <f>3/24000000*OO[[#This Row],[146 (07JUL1985 03:00:00)-Water Temperature (C)]]*OO[[#This Row],[88]]</f>
        <v>5.2900058225324997E-7</v>
      </c>
      <c r="CM316" s="10">
        <f>3/24000000*OO[[#This Row],[147 (07JUL1985 06:00:00)-Water Temperature (C)]]*OO[[#This Row],[89]]</f>
        <v>4.863241853925E-7</v>
      </c>
      <c r="CN316" s="10">
        <f>3/24000000*OO[[#This Row],[148 (07JUL1985 09:00:00)-Water Temperature (C)]]*OO[[#This Row],[90]]</f>
        <v>4.6971891991574997E-7</v>
      </c>
      <c r="CO316" s="10">
        <f>3/24000000*OO[[#This Row],[149 (07JUL1985 12:00:00)-Water Temperature (C)]]*OO[[#This Row],[91]]</f>
        <v>4.5118868041687503E-7</v>
      </c>
      <c r="CP316" s="10">
        <f>3/24000000*OO[[#This Row],[150 (07JUL1985 15:00:00)-Water Temperature (C)]]*OO[[#This Row],[92]]</f>
        <v>4.4493156598650001E-7</v>
      </c>
      <c r="CQ316" s="10">
        <f>3/24000000*OO[[#This Row],[151 (07JUL1985 18:00:00)-Water Temperature (C)]]*OO[[#This Row],[93]]</f>
        <v>4.3221860936325E-7</v>
      </c>
      <c r="CR316" s="10">
        <f>3/24000000*OO[[#This Row],[152 (07JUL1985 21:00:00)-Water Temperature (C)]]*OO[[#This Row],[94]]</f>
        <v>4.1198536124724996E-7</v>
      </c>
      <c r="CS316" s="10">
        <f>3/24000000*OO[[#This Row],[153 (08JUL1985 00:00:00)-Water Temperature (C)]]*OO[[#This Row],[95]]</f>
        <v>3.8469106167049997E-7</v>
      </c>
      <c r="CT316" s="10">
        <f>3/24000000*OO[[#This Row],[154 (08JUL1985 03:00:00)-Water Temperature (C)]]*OO[[#This Row],[96]]</f>
        <v>3.5649905586175E-7</v>
      </c>
      <c r="CU316" s="10">
        <f>3/24000000*OO[[#This Row],[155 (08JUL1985 06:00:00)-Water Temperature (C)]]*OO[[#This Row],[97]]</f>
        <v>3.3851367876900002E-7</v>
      </c>
      <c r="CV316" s="10">
        <f>3/24000000*OO[[#This Row],[156 (08JUL1985 09:00:00)-Water Temperature (C)]]*OO[[#This Row],[98]]</f>
        <v>3.3991419115687504E-7</v>
      </c>
      <c r="CW316" s="10">
        <f>3/24000000*OO[[#This Row],[157 (08JUL1985 12:00:00)-Water Temperature (C)]]*OO[[#This Row],[99]]</f>
        <v>3.4873881450749997E-7</v>
      </c>
    </row>
    <row r="317" spans="1:101" x14ac:dyDescent="0.35">
      <c r="A317" t="s">
        <v>323</v>
      </c>
      <c r="B317">
        <v>770.02229999999997</v>
      </c>
      <c r="C317" s="10">
        <f>3/24*OO[[#This Row],[59 (26JUN1985 06:00:00)-Water Temperature (C)]]*OO[[#This Row],[1]]/SUM(OO[1])</f>
        <v>0</v>
      </c>
      <c r="D317" s="10">
        <f>3/24*OO[[#This Row],[60 (26JUN1985 09:00:00)-Water Temperature (C)]]*OO[[#This Row],[2]]/SUM(OO[2])</f>
        <v>0</v>
      </c>
      <c r="E317" s="10">
        <f>3/24*OO[[#This Row],[61 (26JUN1985 12:00:00)-Water Temperature (C)]]*OO[[#This Row],[3]]/SUM(OO[3])</f>
        <v>0</v>
      </c>
      <c r="F317" s="10">
        <f>3/24*OO[[#This Row],[62 (26JUN1985 15:00:00)-Water Temperature (C)]]*OO[[#This Row],[4]]/SUM(OO[4])</f>
        <v>0</v>
      </c>
      <c r="G317" s="10">
        <f>3/24*OO[[#This Row],[63 (26JUN1985 18:00:00)-Water Temperature (C)]]*OO[[#This Row],[5]]/SUM(OO[5])</f>
        <v>0</v>
      </c>
      <c r="H317" s="10">
        <f>3/24*OO[[#This Row],[64 (26JUN1985 21:00:00)-Water Temperature (C)]]*OO[[#This Row],[6]]/SUM(OO[6])</f>
        <v>0</v>
      </c>
      <c r="I317" s="10">
        <f>3/24*OO[[#This Row],[65 (27JUN1985 00:00:00)-Water Temperature (C)]]*OO[[#This Row],[7]]/SUM(OO[7])</f>
        <v>0</v>
      </c>
      <c r="J317" s="10">
        <f>3/24*OO[[#This Row],[66 (27JUN1985 03:00:00)-Water Temperature (C)]]*OO[[#This Row],[8]]/SUM(OO[8])</f>
        <v>0</v>
      </c>
      <c r="K317" s="10">
        <f>3/24*OO[[#This Row],[67 (27JUN1985 06:00:00)-Water Temperature (C)]]*OO[[#This Row],[9]]/SUM(OO[9])</f>
        <v>0</v>
      </c>
      <c r="L317" s="10">
        <f>3/24*OO[[#This Row],[68 (27JUN1985 09:00:00)-Water Temperature (C)]]*OO[[#This Row],[10]]/SUM(OO[10])</f>
        <v>0</v>
      </c>
      <c r="M317" s="10">
        <f>3/24*OO[[#This Row],[69 (27JUN1985 12:00:00)-Water Temperature (C)]]*OO[[#This Row],[11]]/SUM(OO[11])</f>
        <v>0</v>
      </c>
      <c r="N317" s="10">
        <f>3/24*OO[[#This Row],[70 (27JUN1985 15:00:00)-Water Temperature (C)]]*OO[[#This Row],[12]]/SUM(OO[12])</f>
        <v>0</v>
      </c>
      <c r="O317" s="10">
        <f>3/24*OO[[#This Row],[71 (27JUN1985 18:00:00)-Water Temperature (C)]]*OO[[#This Row],[13]]/SUM(OO[13])</f>
        <v>0</v>
      </c>
      <c r="P317" s="10">
        <f>3/24*OO[[#This Row],[72 (27JUN1985 21:00:00)-Water Temperature (C)]]*OO[[#This Row],[14]]/SUM(OO[14])</f>
        <v>0</v>
      </c>
      <c r="Q317" s="10">
        <f>3/24*OO[[#This Row],[73 (28JUN1985 00:00:00)-Water Temperature (C)]]*OO[[#This Row],[15]]/SUM(OO[15])</f>
        <v>2.9388114795953316E-43</v>
      </c>
      <c r="R317" s="10">
        <f>3/24*OO[[#This Row],[74 (28JUN1985 03:00:00)-Water Temperature (C)]]*OO[[#This Row],[16]]/SUM(OO[16])</f>
        <v>9.3782481435125173E-30</v>
      </c>
      <c r="S317" s="10">
        <f>3/24*OO[[#This Row],[75 (28JUN1985 06:00:00)-Water Temperature (C)]]*OO[[#This Row],[17]]/SUM(OO[17])</f>
        <v>6.1018338846063415E-23</v>
      </c>
      <c r="T317" s="10">
        <f>3/24*OO[[#This Row],[76 (28JUN1985 09:00:00)-Water Temperature (C)]]*OO[[#This Row],[18]]/SUM(OO[18])</f>
        <v>3.7900612754424836E-15</v>
      </c>
      <c r="U317" s="10">
        <f>3/24*OO[[#This Row],[77 (28JUN1985 12:00:00)-Water Temperature (C)]]*OO[[#This Row],[19]]/SUM(OO[19])</f>
        <v>3.1891070144482632E-11</v>
      </c>
      <c r="V317" s="10">
        <f>3/24000000*OO[[#This Row],[78 (28JUN1985 15:00:00)-Water Temperature (C)]]*OO[[#This Row],[20]]</f>
        <v>1.7089559158237498E-8</v>
      </c>
      <c r="W317" s="10">
        <f>3/24000000*OO[[#This Row],[79 (28JUN1985 18:00:00)-Water Temperature (C)]]*OO[[#This Row],[21]]</f>
        <v>1.9088182775471252E-6</v>
      </c>
      <c r="X317" s="10">
        <f>3/24000000*OO[[#This Row],[80 (28JUN1985 21:00:00)-Water Temperature (C)]]*OO[[#This Row],[22]]</f>
        <v>6.737611892E-5</v>
      </c>
      <c r="Y317" s="10">
        <f>3/24000000*OO[[#This Row],[81 (29JUN1985 00:00:00)-Water Temperature (C)]]*OO[[#This Row],[23]]</f>
        <v>9.4436027207437506E-4</v>
      </c>
      <c r="Z317" s="10">
        <f>3/24000000*OO[[#This Row],[82 (29JUN1985 03:00:00)-Water Temperature (C)]]*OO[[#This Row],[24]]</f>
        <v>6.1798708592249989E-3</v>
      </c>
      <c r="AA317" s="10">
        <f>3/24000000*OO[[#This Row],[83 (29JUN1985 06:00:00)-Water Temperature (C)]]*OO[[#This Row],[25]]</f>
        <v>2.1265462079722502E-2</v>
      </c>
      <c r="AB317" s="10">
        <f>3/24000000*OO[[#This Row],[84 (29JUN1985 09:00:00)-Water Temperature (C)]]*OO[[#This Row],[26]]</f>
        <v>4.3305978865562492E-2</v>
      </c>
      <c r="AC317" s="10">
        <f>3/24000000*OO[[#This Row],[85 (29JUN1985 12:00:00)-Water Temperature (C)]]*OO[[#This Row],[27]]</f>
        <v>5.4534377811549989E-2</v>
      </c>
      <c r="AD317" s="10">
        <f>3/24000000*OO[[#This Row],[86 (29JUN1985 15:00:00)-Water Temperature (C)]]*OO[[#This Row],[28]]</f>
        <v>4.5633325227199997E-2</v>
      </c>
      <c r="AE317" s="10">
        <f>3/24000000*OO[[#This Row],[88 (29JUN1985 21:00:00)-Water Temperature (C)]]*OO[[#This Row],[30]]</f>
        <v>1.0847863928874999E-2</v>
      </c>
      <c r="AF317" s="10">
        <f>3/24000000*OO[[#This Row],[88 (29JUN1985 21:00:00)-Water Temperature (C)]]*OO[[#This Row],[30]]</f>
        <v>1.0847863928874999E-2</v>
      </c>
      <c r="AG317" s="10">
        <f>3/24000000*OO[[#This Row],[89 (30JUN1985 00:00:00)-Water Temperature (C)]]*OO[[#This Row],[31]]</f>
        <v>3.3120560175E-3</v>
      </c>
      <c r="AH317" s="10">
        <f>3/24000000*OO[[#This Row],[90 (30JUN1985 03:00:00)-Water Temperature (C)]]*OO[[#This Row],[32]]</f>
        <v>8.051422720334999E-4</v>
      </c>
      <c r="AI317" s="10">
        <f>3/24000000*OO[[#This Row],[91 (30JUN1985 06:00:00)-Water Temperature (C)]]*OO[[#This Row],[33]]</f>
        <v>1.838624558115E-4</v>
      </c>
      <c r="AJ317" s="10">
        <f>3/24000000*OO[[#This Row],[92 (30JUN1985 09:00:00)-Water Temperature (C)]]*OO[[#This Row],[34]]</f>
        <v>6.0016236598749994E-5</v>
      </c>
      <c r="AK317" s="10">
        <f>3/24000000*OO[[#This Row],[93 (30JUN1985 12:00:00)-Water Temperature (C)]]*OO[[#This Row],[35]]</f>
        <v>3.7326890663999992E-5</v>
      </c>
      <c r="AL317" s="10">
        <f>3/24000000*OO[[#This Row],[94 (30JUN1985 15:00:00)-Water Temperature (C)]]*OO[[#This Row],[36]]</f>
        <v>3.2917158582E-5</v>
      </c>
      <c r="AM317" s="10">
        <f>3/24000000*OO[[#This Row],[95 (30JUN1985 18:00:00)-Water Temperature (C)]]*OO[[#This Row],[37]]</f>
        <v>3.1513119631200001E-5</v>
      </c>
      <c r="AN317" s="10">
        <f>3/24000000*OO[[#This Row],[96 (30JUN1985 21:00:00)-Water Temperature (C)]]*OO[[#This Row],[38]]</f>
        <v>2.9977883219899999E-5</v>
      </c>
      <c r="AO317" s="10">
        <f>3/24000000*OO[[#This Row],[97 (01JUL1985 00:00:00)-Water Temperature (C)]]*OO[[#This Row],[39]]</f>
        <v>2.7672143272024993E-5</v>
      </c>
      <c r="AP317" s="10">
        <f>3/24000000*OO[[#This Row],[98 (01JUL1985 03:00:00)-Water Temperature (C)]]*OO[[#This Row],[40]]</f>
        <v>2.5243371900449996E-5</v>
      </c>
      <c r="AQ317" s="10">
        <f>3/24000000*OO[[#This Row],[99 (01JUL1985 06:00:00)-Water Temperature (C)]]*OO[[#This Row],[41]]</f>
        <v>2.3179154147223753E-5</v>
      </c>
      <c r="AR317" s="10">
        <f>3/24000000*OO[[#This Row],[100 (01JUL1985 09:00:00)-Water Temperature (C)]]*OO[[#This Row],[42]]</f>
        <v>2.2150724974875003E-5</v>
      </c>
      <c r="AS317" s="10">
        <f>3/24000000*OO[[#This Row],[101 (01JUL1985 12:00:00)-Water Temperature (C)]]*OO[[#This Row],[43]]</f>
        <v>2.1742602913349999E-5</v>
      </c>
      <c r="AT317" s="10">
        <f>3/24000000*OO[[#This Row],[102 (01JUL1985 15:00:00)-Water Temperature (C)]]*OO[[#This Row],[44]]</f>
        <v>2.1884591194847498E-5</v>
      </c>
      <c r="AU317" s="10">
        <f>3/24000000*OO[[#This Row],[103 (01JUL1985 18:00:00)-Water Temperature (C)]]*OO[[#This Row],[45]]</f>
        <v>2.2561706105567503E-5</v>
      </c>
      <c r="AV317" s="10">
        <f>3/24000000*OO[[#This Row],[104 (01JUL1985 21:00:00)-Water Temperature (C)]]*OO[[#This Row],[46]]</f>
        <v>2.3057915162524998E-5</v>
      </c>
      <c r="AW317" s="10">
        <f>3/24000000*OO[[#This Row],[105 (02JUL1985 00:00:00)-Water Temperature (C)]]*OO[[#This Row],[47]]</f>
        <v>2.3101995880094994E-5</v>
      </c>
      <c r="AX317" s="10">
        <f>3/24000000*OO[[#This Row],[106 (02JUL1985 03:00:00)-Water Temperature (C)]]*OO[[#This Row],[48]]</f>
        <v>2.2599788746484997E-5</v>
      </c>
      <c r="AY317" s="10">
        <f>3/24000000*OO[[#This Row],[107 (02JUL1985 06:00:00)-Water Temperature (C)]]*OO[[#This Row],[49]]</f>
        <v>2.1762391697924996E-5</v>
      </c>
      <c r="AZ317" s="10">
        <f>3/24000000*OO[[#This Row],[108 (02JUL1985 09:00:00)-Water Temperature (C)]]*OO[[#This Row],[50]]</f>
        <v>2.0695739856658754E-5</v>
      </c>
      <c r="BA317" s="10">
        <f>3/24000000*OO[[#This Row],[109 (02JUL1985 12:00:00)-Water Temperature (C)]]*OO[[#This Row],[51]]</f>
        <v>1.9774953792457501E-5</v>
      </c>
      <c r="BB317" s="10">
        <f>3/24000000*OO[[#This Row],[110 (02JUL1985 15:00:00)-Water Temperature (C)]]*OO[[#This Row],[52]]</f>
        <v>1.8579232100983747E-5</v>
      </c>
      <c r="BC317" s="10">
        <f>3/24000000*OO[[#This Row],[111 (02JUL1985 18:00:00)-Water Temperature (C)]]*OO[[#This Row],[53]]</f>
        <v>1.7276760418861249E-5</v>
      </c>
      <c r="BD317" s="10">
        <f>3/24000000*OO[[#This Row],[112 (02JUL1985 21:00:00)-Water Temperature (C)]]*OO[[#This Row],[54]]</f>
        <v>1.5737399380360003E-5</v>
      </c>
      <c r="BE317" s="10">
        <f>3/24000000*OO[[#This Row],[113 (03JUL1985 00:00:00)-Water Temperature (C)]]*OO[[#This Row],[55]]</f>
        <v>1.4283517025087499E-5</v>
      </c>
      <c r="BF317" s="10">
        <f>3/24000000*OO[[#This Row],[114 (03JUL1985 03:00:00)-Water Temperature (C)]]*OO[[#This Row],[56]]</f>
        <v>1.2964839002593752E-5</v>
      </c>
      <c r="BG317" s="10">
        <f>3/24000000*OO[[#This Row],[115 (03JUL1985 06:00:00)-Water Temperature (C)]]*OO[[#This Row],[57]]</f>
        <v>1.1765313510999998E-5</v>
      </c>
      <c r="BH317" s="10">
        <f>3/24000000*OO[[#This Row],[116 (03JUL1985 09:00:00)-Water Temperature (C)]]*OO[[#This Row],[58]]</f>
        <v>1.0759152175957501E-5</v>
      </c>
      <c r="BI317" s="10">
        <f>3/24000000*OO[[#This Row],[117 (03JUL1985 12:00:00)-Water Temperature (C)]]*OO[[#This Row],[59]]</f>
        <v>1.001576323877375E-5</v>
      </c>
      <c r="BJ317" s="10">
        <f>3/24000000*OO[[#This Row],[118 (03JUL1985 15:00:00)-Water Temperature (C)]]*OO[[#This Row],[60]]</f>
        <v>9.3333026097199989E-6</v>
      </c>
      <c r="BK317" s="10">
        <f>3/24000000*OO[[#This Row],[119 (03JUL1985 18:00:00)-Water Temperature (C)]]*OO[[#This Row],[61]]</f>
        <v>8.7243438148250003E-6</v>
      </c>
      <c r="BL317" s="10">
        <f>3/24000000*OO[[#This Row],[120 (03JUL1985 21:00:00)-Water Temperature (C)]]*OO[[#This Row],[62]]</f>
        <v>7.9132348385474987E-6</v>
      </c>
      <c r="BM317" s="10">
        <f>3/24000000*OO[[#This Row],[121 (04JUL1985 00:00:00)-Water Temperature (C)]]*OO[[#This Row],[63]]</f>
        <v>7.1167050823287508E-6</v>
      </c>
      <c r="BN317" s="10">
        <f>3/24000000*OO[[#This Row],[122 (04JUL1985 03:00:00)-Water Temperature (C)]]*OO[[#This Row],[64]]</f>
        <v>6.4214689253849994E-6</v>
      </c>
      <c r="BO317" s="10">
        <f>3/24000000*OO[[#This Row],[123 (04JUL1985 06:00:00)-Water Temperature (C)]]*OO[[#This Row],[65]]</f>
        <v>5.8620824996724996E-6</v>
      </c>
      <c r="BP317" s="10">
        <f>3/24000000*OO[[#This Row],[124 (04JUL1985 09:00:00)-Water Temperature (C)]]*OO[[#This Row],[66]]</f>
        <v>5.5570254823462487E-6</v>
      </c>
      <c r="BQ317" s="10">
        <f>3/24000000*OO[[#This Row],[125 (04JUL1985 12:00:00)-Water Temperature (C)]]*OO[[#This Row],[67]]</f>
        <v>5.2560456175687504E-6</v>
      </c>
      <c r="BR317" s="10">
        <f>3/24000000*OO[[#This Row],[126 (04JUL1985 15:00:00)-Water Temperature (C)]]*OO[[#This Row],[68]]</f>
        <v>4.9320652091062502E-6</v>
      </c>
      <c r="BS317" s="10">
        <f>3/24000000*OO[[#This Row],[127 (04JUL1985 18:00:00)-Water Temperature (C)]]*OO[[#This Row],[69]]</f>
        <v>4.5974629325900002E-6</v>
      </c>
      <c r="BT317" s="10">
        <f>3/24000000*OO[[#This Row],[128 (04JUL1985 21:00:00)-Water Temperature (C)]]*OO[[#This Row],[70]]</f>
        <v>4.1516952385800002E-6</v>
      </c>
      <c r="BU317" s="10">
        <f>3/24000000*OO[[#This Row],[129 (05JUL1985 00:00:00)-Water Temperature (C)]]*OO[[#This Row],[71]]</f>
        <v>3.6383177089675003E-6</v>
      </c>
      <c r="BV317" s="10">
        <f>3/24000000*OO[[#This Row],[130 (05JUL1985 03:00:00)-Water Temperature (C)]]*OO[[#This Row],[72]]</f>
        <v>3.1425107208124997E-6</v>
      </c>
      <c r="BW317" s="10">
        <f>3/24000000*OO[[#This Row],[131 (05JUL1985 06:00:00)-Water Temperature (C)]]*OO[[#This Row],[73]]</f>
        <v>2.7160478851500001E-6</v>
      </c>
      <c r="BX317" s="10">
        <f>3/24000000*OO[[#This Row],[132 (05JUL1985 09:00:00)-Water Temperature (C)]]*OO[[#This Row],[74]]</f>
        <v>2.450594465055E-6</v>
      </c>
      <c r="BY317" s="10">
        <f>3/24000000*OO[[#This Row],[133 (05JUL1985 12:00:00)-Water Temperature (C)]]*OO[[#This Row],[75]]</f>
        <v>2.2135066265846244E-6</v>
      </c>
      <c r="BZ317" s="10">
        <f>3/24000000*OO[[#This Row],[134 (05JUL1985 15:00:00)-Water Temperature (C)]]*OO[[#This Row],[76]]</f>
        <v>1.9705049032222501E-6</v>
      </c>
      <c r="CA317" s="10">
        <f>3/24000000*OO[[#This Row],[135 (05JUL1985 18:00:00)-Water Temperature (C)]]*OO[[#This Row],[77]]</f>
        <v>1.6945459225663751E-6</v>
      </c>
      <c r="CB317" s="10">
        <f>3/24000000*OO[[#This Row],[136 (05JUL1985 21:00:00)-Water Temperature (C)]]*OO[[#This Row],[78]]</f>
        <v>1.3816303637640002E-6</v>
      </c>
      <c r="CC317" s="10">
        <f>3/24000000*OO[[#This Row],[137 (06JUL1985 00:00:00)-Water Temperature (C)]]*OO[[#This Row],[79]]</f>
        <v>1.100338985265625E-6</v>
      </c>
      <c r="CD317" s="10">
        <f>3/24000000*OO[[#This Row],[138 (06JUL1985 03:00:00)-Water Temperature (C)]]*OO[[#This Row],[80]]</f>
        <v>8.8325711204687506E-7</v>
      </c>
      <c r="CE317" s="10">
        <f>3/24000000*OO[[#This Row],[139 (06JUL1985 06:00:00)-Water Temperature (C)]]*OO[[#This Row],[81]]</f>
        <v>7.3681694718749989E-7</v>
      </c>
      <c r="CF317" s="10">
        <f>3/24000000*OO[[#This Row],[140 (06JUL1985 09:00:00)-Water Temperature (C)]]*OO[[#This Row],[82]]</f>
        <v>6.6543101977949984E-7</v>
      </c>
      <c r="CG317" s="10">
        <f>3/24000000*OO[[#This Row],[141 (06JUL1985 12:00:00)-Water Temperature (C)]]*OO[[#This Row],[83]]</f>
        <v>6.2202343981049993E-7</v>
      </c>
      <c r="CH317" s="10">
        <f>3/24000000*OO[[#This Row],[142 (06JUL1985 15:00:00)-Water Temperature (C)]]*OO[[#This Row],[84]]</f>
        <v>5.9179226292724991E-7</v>
      </c>
      <c r="CI317" s="10">
        <f>3/24000000*OO[[#This Row],[143 (06JUL1985 18:00:00)-Water Temperature (C)]]*OO[[#This Row],[85]]</f>
        <v>5.5643458541999999E-7</v>
      </c>
      <c r="CJ317" s="10">
        <f>3/24000000*OO[[#This Row],[144 (06JUL1985 21:00:00)-Water Temperature (C)]]*OO[[#This Row],[86]]</f>
        <v>5.0654844107062508E-7</v>
      </c>
      <c r="CK317" s="10">
        <f>3/24000000*OO[[#This Row],[145 (07JUL1985 00:00:00)-Water Temperature (C)]]*OO[[#This Row],[87]]</f>
        <v>4.5293853078624996E-7</v>
      </c>
      <c r="CL317" s="10">
        <f>3/24000000*OO[[#This Row],[146 (07JUL1985 03:00:00)-Water Temperature (C)]]*OO[[#This Row],[88]]</f>
        <v>4.0632389611349993E-7</v>
      </c>
      <c r="CM317" s="10">
        <f>3/24000000*OO[[#This Row],[147 (07JUL1985 06:00:00)-Water Temperature (C)]]*OO[[#This Row],[89]]</f>
        <v>3.7274369204299993E-7</v>
      </c>
      <c r="CN317" s="10">
        <f>3/24000000*OO[[#This Row],[148 (07JUL1985 09:00:00)-Water Temperature (C)]]*OO[[#This Row],[90]]</f>
        <v>3.5979655438237494E-7</v>
      </c>
      <c r="CO317" s="10">
        <f>3/24000000*OO[[#This Row],[149 (07JUL1985 12:00:00)-Water Temperature (C)]]*OO[[#This Row],[91]]</f>
        <v>3.4489383409800002E-7</v>
      </c>
      <c r="CP317" s="10">
        <f>3/24000000*OO[[#This Row],[150 (07JUL1985 15:00:00)-Water Temperature (C)]]*OO[[#This Row],[92]]</f>
        <v>3.4078001432800002E-7</v>
      </c>
      <c r="CQ317" s="10">
        <f>3/24000000*OO[[#This Row],[151 (07JUL1985 18:00:00)-Water Temperature (C)]]*OO[[#This Row],[93]]</f>
        <v>3.3095563616399997E-7</v>
      </c>
      <c r="CR317" s="10">
        <f>3/24000000*OO[[#This Row],[152 (07JUL1985 21:00:00)-Water Temperature (C)]]*OO[[#This Row],[94]]</f>
        <v>3.1532525803500005E-7</v>
      </c>
      <c r="CS317" s="10">
        <f>3/24000000*OO[[#This Row],[153 (08JUL1985 00:00:00)-Water Temperature (C)]]*OO[[#This Row],[95]]</f>
        <v>2.9454824419912494E-7</v>
      </c>
      <c r="CT317" s="10">
        <f>3/24000000*OO[[#This Row],[154 (08JUL1985 03:00:00)-Water Temperature (C)]]*OO[[#This Row],[96]]</f>
        <v>2.7288806669774993E-7</v>
      </c>
      <c r="CU317" s="10">
        <f>3/24000000*OO[[#This Row],[155 (08JUL1985 06:00:00)-Water Temperature (C)]]*OO[[#This Row],[97]]</f>
        <v>2.5874842421899996E-7</v>
      </c>
      <c r="CV317" s="10">
        <f>3/24000000*OO[[#This Row],[156 (08JUL1985 09:00:00)-Water Temperature (C)]]*OO[[#This Row],[98]]</f>
        <v>2.597395647093375E-7</v>
      </c>
      <c r="CW317" s="10">
        <f>3/24000000*OO[[#This Row],[157 (08JUL1985 12:00:00)-Water Temperature (C)]]*OO[[#This Row],[99]]</f>
        <v>2.6612078273029998E-7</v>
      </c>
    </row>
    <row r="318" spans="1:101" x14ac:dyDescent="0.35">
      <c r="A318" t="s">
        <v>324</v>
      </c>
      <c r="B318">
        <v>808.4606</v>
      </c>
      <c r="C318" s="10">
        <f>3/24*OO[[#This Row],[59 (26JUN1985 06:00:00)-Water Temperature (C)]]*OO[[#This Row],[1]]/SUM(OO[1])</f>
        <v>0</v>
      </c>
      <c r="D318" s="10">
        <f>3/24*OO[[#This Row],[60 (26JUN1985 09:00:00)-Water Temperature (C)]]*OO[[#This Row],[2]]/SUM(OO[2])</f>
        <v>0</v>
      </c>
      <c r="E318" s="10">
        <f>3/24*OO[[#This Row],[61 (26JUN1985 12:00:00)-Water Temperature (C)]]*OO[[#This Row],[3]]/SUM(OO[3])</f>
        <v>0</v>
      </c>
      <c r="F318" s="10">
        <f>3/24*OO[[#This Row],[62 (26JUN1985 15:00:00)-Water Temperature (C)]]*OO[[#This Row],[4]]/SUM(OO[4])</f>
        <v>0</v>
      </c>
      <c r="G318" s="10">
        <f>3/24*OO[[#This Row],[63 (26JUN1985 18:00:00)-Water Temperature (C)]]*OO[[#This Row],[5]]/SUM(OO[5])</f>
        <v>0</v>
      </c>
      <c r="H318" s="10">
        <f>3/24*OO[[#This Row],[64 (26JUN1985 21:00:00)-Water Temperature (C)]]*OO[[#This Row],[6]]/SUM(OO[6])</f>
        <v>0</v>
      </c>
      <c r="I318" s="10">
        <f>3/24*OO[[#This Row],[65 (27JUN1985 00:00:00)-Water Temperature (C)]]*OO[[#This Row],[7]]/SUM(OO[7])</f>
        <v>0</v>
      </c>
      <c r="J318" s="10">
        <f>3/24*OO[[#This Row],[66 (27JUN1985 03:00:00)-Water Temperature (C)]]*OO[[#This Row],[8]]/SUM(OO[8])</f>
        <v>0</v>
      </c>
      <c r="K318" s="10">
        <f>3/24*OO[[#This Row],[67 (27JUN1985 06:00:00)-Water Temperature (C)]]*OO[[#This Row],[9]]/SUM(OO[9])</f>
        <v>0</v>
      </c>
      <c r="L318" s="10">
        <f>3/24*OO[[#This Row],[68 (27JUN1985 09:00:00)-Water Temperature (C)]]*OO[[#This Row],[10]]/SUM(OO[10])</f>
        <v>0</v>
      </c>
      <c r="M318" s="10">
        <f>3/24*OO[[#This Row],[69 (27JUN1985 12:00:00)-Water Temperature (C)]]*OO[[#This Row],[11]]/SUM(OO[11])</f>
        <v>0</v>
      </c>
      <c r="N318" s="10">
        <f>3/24*OO[[#This Row],[70 (27JUN1985 15:00:00)-Water Temperature (C)]]*OO[[#This Row],[12]]/SUM(OO[12])</f>
        <v>0</v>
      </c>
      <c r="O318" s="10">
        <f>3/24*OO[[#This Row],[71 (27JUN1985 18:00:00)-Water Temperature (C)]]*OO[[#This Row],[13]]/SUM(OO[13])</f>
        <v>0</v>
      </c>
      <c r="P318" s="10">
        <f>3/24*OO[[#This Row],[72 (27JUN1985 21:00:00)-Water Temperature (C)]]*OO[[#This Row],[14]]/SUM(OO[14])</f>
        <v>0</v>
      </c>
      <c r="Q318" s="10">
        <f>3/24*OO[[#This Row],[73 (28JUN1985 00:00:00)-Water Temperature (C)]]*OO[[#This Row],[15]]/SUM(OO[15])</f>
        <v>3.6471758025699844E-44</v>
      </c>
      <c r="R318" s="10">
        <f>3/24*OO[[#This Row],[74 (28JUN1985 03:00:00)-Water Temperature (C)]]*OO[[#This Row],[16]]/SUM(OO[16])</f>
        <v>1.4612683534271542E-30</v>
      </c>
      <c r="S318" s="10">
        <f>3/24*OO[[#This Row],[75 (28JUN1985 06:00:00)-Water Temperature (C)]]*OO[[#This Row],[17]]/SUM(OO[17])</f>
        <v>4.3629374733484452E-23</v>
      </c>
      <c r="T318" s="10">
        <f>3/24*OO[[#This Row],[76 (28JUN1985 09:00:00)-Water Temperature (C)]]*OO[[#This Row],[18]]/SUM(OO[18])</f>
        <v>1.6169316306274299E-15</v>
      </c>
      <c r="U318" s="10">
        <f>3/24*OO[[#This Row],[77 (28JUN1985 12:00:00)-Water Temperature (C)]]*OO[[#This Row],[19]]/SUM(OO[19])</f>
        <v>1.7878007743578393E-11</v>
      </c>
      <c r="V318" s="10">
        <f>3/24000000*OO[[#This Row],[78 (28JUN1985 15:00:00)-Water Temperature (C)]]*OO[[#This Row],[20]]</f>
        <v>1.0793515243000001E-8</v>
      </c>
      <c r="W318" s="10">
        <f>3/24000000*OO[[#This Row],[79 (28JUN1985 18:00:00)-Water Temperature (C)]]*OO[[#This Row],[21]]</f>
        <v>1.3118509700475E-6</v>
      </c>
      <c r="X318" s="10">
        <f>3/24000000*OO[[#This Row],[80 (28JUN1985 21:00:00)-Water Temperature (C)]]*OO[[#This Row],[22]]</f>
        <v>4.9601978127249994E-5</v>
      </c>
      <c r="Y318" s="10">
        <f>3/24000000*OO[[#This Row],[81 (29JUN1985 00:00:00)-Water Temperature (C)]]*OO[[#This Row],[23]]</f>
        <v>7.3716858147900011E-4</v>
      </c>
      <c r="Z318" s="10">
        <f>3/24000000*OO[[#This Row],[82 (29JUN1985 03:00:00)-Water Temperature (C)]]*OO[[#This Row],[24]]</f>
        <v>5.0751732075799997E-3</v>
      </c>
      <c r="AA318" s="10">
        <f>3/24000000*OO[[#This Row],[83 (29JUN1985 06:00:00)-Water Temperature (C)]]*OO[[#This Row],[25]]</f>
        <v>1.8264465510059998E-2</v>
      </c>
      <c r="AB318" s="10">
        <f>3/24000000*OO[[#This Row],[84 (29JUN1985 09:00:00)-Water Temperature (C)]]*OO[[#This Row],[26]]</f>
        <v>3.8703417200100003E-2</v>
      </c>
      <c r="AC318" s="10">
        <f>3/24000000*OO[[#This Row],[85 (29JUN1985 12:00:00)-Water Temperature (C)]]*OO[[#This Row],[27]]</f>
        <v>5.0482906344749993E-2</v>
      </c>
      <c r="AD318" s="10">
        <f>3/24000000*OO[[#This Row],[86 (29JUN1985 15:00:00)-Water Temperature (C)]]*OO[[#This Row],[28]]</f>
        <v>4.3614095881762495E-2</v>
      </c>
      <c r="AE318" s="10">
        <f>3/24000000*OO[[#This Row],[88 (29JUN1985 21:00:00)-Water Temperature (C)]]*OO[[#This Row],[30]]</f>
        <v>1.09516492317975E-2</v>
      </c>
      <c r="AF318" s="10">
        <f>3/24000000*OO[[#This Row],[88 (29JUN1985 21:00:00)-Water Temperature (C)]]*OO[[#This Row],[30]]</f>
        <v>1.09516492317975E-2</v>
      </c>
      <c r="AG318" s="10">
        <f>3/24000000*OO[[#This Row],[89 (30JUN1985 00:00:00)-Water Temperature (C)]]*OO[[#This Row],[31]]</f>
        <v>3.4217742780199996E-3</v>
      </c>
      <c r="AH318" s="10">
        <f>3/24000000*OO[[#This Row],[90 (30JUN1985 03:00:00)-Water Temperature (C)]]*OO[[#This Row],[32]]</f>
        <v>8.4527927597249995E-4</v>
      </c>
      <c r="AI318" s="10">
        <f>3/24000000*OO[[#This Row],[91 (30JUN1985 06:00:00)-Water Temperature (C)]]*OO[[#This Row],[33]]</f>
        <v>1.9221961010010001E-4</v>
      </c>
      <c r="AJ318" s="10">
        <f>3/24000000*OO[[#This Row],[92 (30JUN1985 09:00:00)-Water Temperature (C)]]*OO[[#This Row],[34]]</f>
        <v>5.9792299986749999E-5</v>
      </c>
      <c r="AK318" s="10">
        <f>3/24000000*OO[[#This Row],[93 (30JUN1985 12:00:00)-Water Temperature (C)]]*OO[[#This Row],[35]]</f>
        <v>3.5305487710149998E-5</v>
      </c>
      <c r="AL318" s="10">
        <f>3/24000000*OO[[#This Row],[94 (30JUN1985 15:00:00)-Water Temperature (C)]]*OO[[#This Row],[36]]</f>
        <v>3.0622650613425005E-5</v>
      </c>
      <c r="AM318" s="10">
        <f>3/24000000*OO[[#This Row],[95 (30JUN1985 18:00:00)-Water Temperature (C)]]*OO[[#This Row],[37]]</f>
        <v>2.9191848131E-5</v>
      </c>
      <c r="AN318" s="10">
        <f>3/24000000*OO[[#This Row],[96 (30JUN1985 21:00:00)-Water Temperature (C)]]*OO[[#This Row],[38]]</f>
        <v>2.7724420991699994E-5</v>
      </c>
      <c r="AO318" s="10">
        <f>3/24000000*OO[[#This Row],[97 (01JUL1985 00:00:00)-Water Temperature (C)]]*OO[[#This Row],[39]]</f>
        <v>2.5594758074812501E-5</v>
      </c>
      <c r="AP318" s="10">
        <f>3/24000000*OO[[#This Row],[98 (01JUL1985 03:00:00)-Water Temperature (C)]]*OO[[#This Row],[40]]</f>
        <v>2.3350076050474998E-5</v>
      </c>
      <c r="AQ318" s="10">
        <f>3/24000000*OO[[#This Row],[99 (01JUL1985 06:00:00)-Water Temperature (C)]]*OO[[#This Row],[41]]</f>
        <v>2.1417768989099996E-5</v>
      </c>
      <c r="AR318" s="10">
        <f>3/24000000*OO[[#This Row],[100 (01JUL1985 09:00:00)-Water Temperature (C)]]*OO[[#This Row],[42]]</f>
        <v>2.0442501721259999E-5</v>
      </c>
      <c r="AS318" s="10">
        <f>3/24000000*OO[[#This Row],[101 (01JUL1985 12:00:00)-Water Temperature (C)]]*OO[[#This Row],[43]]</f>
        <v>1.9994308357485002E-5</v>
      </c>
      <c r="AT318" s="10">
        <f>3/24000000*OO[[#This Row],[102 (01JUL1985 15:00:00)-Water Temperature (C)]]*OO[[#This Row],[44]]</f>
        <v>2.0050763604479998E-5</v>
      </c>
      <c r="AU318" s="10">
        <f>3/24000000*OO[[#This Row],[103 (01JUL1985 18:00:00)-Water Temperature (C)]]*OO[[#This Row],[45]]</f>
        <v>2.0602833119149999E-5</v>
      </c>
      <c r="AV318" s="10">
        <f>3/24000000*OO[[#This Row],[104 (01JUL1985 21:00:00)-Water Temperature (C)]]*OO[[#This Row],[46]]</f>
        <v>2.1009941194489999E-5</v>
      </c>
      <c r="AW318" s="10">
        <f>3/24000000*OO[[#This Row],[105 (02JUL1985 00:00:00)-Water Temperature (C)]]*OO[[#This Row],[47]]</f>
        <v>2.1050541463912501E-5</v>
      </c>
      <c r="AX318" s="10">
        <f>3/24000000*OO[[#This Row],[106 (02JUL1985 03:00:00)-Water Temperature (C)]]*OO[[#This Row],[48]]</f>
        <v>2.06207433899925E-5</v>
      </c>
      <c r="AY318" s="10">
        <f>3/24000000*OO[[#This Row],[107 (02JUL1985 06:00:00)-Water Temperature (C)]]*OO[[#This Row],[49]]</f>
        <v>1.988929291423125E-5</v>
      </c>
      <c r="AZ318" s="10">
        <f>3/24000000*OO[[#This Row],[108 (02JUL1985 09:00:00)-Water Temperature (C)]]*OO[[#This Row],[50]]</f>
        <v>1.89517102416125E-5</v>
      </c>
      <c r="BA318" s="10">
        <f>3/24000000*OO[[#This Row],[109 (02JUL1985 12:00:00)-Water Temperature (C)]]*OO[[#This Row],[51]]</f>
        <v>1.81351262946175E-5</v>
      </c>
      <c r="BB318" s="10">
        <f>3/24000000*OO[[#This Row],[110 (02JUL1985 15:00:00)-Water Temperature (C)]]*OO[[#This Row],[52]]</f>
        <v>1.7042028393477501E-5</v>
      </c>
      <c r="BC318" s="10">
        <f>3/24000000*OO[[#This Row],[111 (02JUL1985 18:00:00)-Water Temperature (C)]]*OO[[#This Row],[53]]</f>
        <v>1.5859449481424996E-5</v>
      </c>
      <c r="BD318" s="10">
        <f>3/24000000*OO[[#This Row],[112 (02JUL1985 21:00:00)-Water Temperature (C)]]*OO[[#This Row],[54]]</f>
        <v>1.4441542479603748E-5</v>
      </c>
      <c r="BE318" s="10">
        <f>3/24000000*OO[[#This Row],[113 (03JUL1985 00:00:00)-Water Temperature (C)]]*OO[[#This Row],[55]]</f>
        <v>1.3108623928432502E-5</v>
      </c>
      <c r="BF318" s="10">
        <f>3/24000000*OO[[#This Row],[114 (03JUL1985 03:00:00)-Water Temperature (C)]]*OO[[#This Row],[56]]</f>
        <v>1.1889266875469998E-5</v>
      </c>
      <c r="BG318" s="10">
        <f>3/24000000*OO[[#This Row],[115 (03JUL1985 06:00:00)-Water Temperature (C)]]*OO[[#This Row],[57]]</f>
        <v>1.0785794435129998E-5</v>
      </c>
      <c r="BH318" s="10">
        <f>3/24000000*OO[[#This Row],[116 (03JUL1985 09:00:00)-Water Temperature (C)]]*OO[[#This Row],[58]]</f>
        <v>9.874068107749999E-6</v>
      </c>
      <c r="BI318" s="10">
        <f>3/24000000*OO[[#This Row],[117 (03JUL1985 12:00:00)-Water Temperature (C)]]*OO[[#This Row],[59]]</f>
        <v>9.2008637553424988E-6</v>
      </c>
      <c r="BJ318" s="10">
        <f>3/24000000*OO[[#This Row],[118 (03JUL1985 15:00:00)-Water Temperature (C)]]*OO[[#This Row],[60]]</f>
        <v>8.578246144877499E-6</v>
      </c>
      <c r="BK318" s="10">
        <f>3/24000000*OO[[#This Row],[119 (03JUL1985 18:00:00)-Water Temperature (C)]]*OO[[#This Row],[61]]</f>
        <v>8.0268356736562499E-6</v>
      </c>
      <c r="BL318" s="10">
        <f>3/24000000*OO[[#This Row],[120 (03JUL1985 21:00:00)-Water Temperature (C)]]*OO[[#This Row],[62]]</f>
        <v>7.2827079107399992E-6</v>
      </c>
      <c r="BM318" s="10">
        <f>3/24000000*OO[[#This Row],[121 (04JUL1985 00:00:00)-Water Temperature (C)]]*OO[[#This Row],[63]]</f>
        <v>6.5524497826575005E-6</v>
      </c>
      <c r="BN318" s="10">
        <f>3/24000000*OO[[#This Row],[122 (04JUL1985 03:00:00)-Water Temperature (C)]]*OO[[#This Row],[64]]</f>
        <v>5.9128248030749995E-6</v>
      </c>
      <c r="BO318" s="10">
        <f>3/24000000*OO[[#This Row],[123 (04JUL1985 06:00:00)-Water Temperature (C)]]*OO[[#This Row],[65]]</f>
        <v>5.3946458820799999E-6</v>
      </c>
      <c r="BP318" s="10">
        <f>3/24000000*OO[[#This Row],[124 (04JUL1985 09:00:00)-Water Temperature (C)]]*OO[[#This Row],[66]]</f>
        <v>5.11821911784375E-6</v>
      </c>
      <c r="BQ318" s="10">
        <f>3/24000000*OO[[#This Row],[125 (04JUL1985 12:00:00)-Water Temperature (C)]]*OO[[#This Row],[67]]</f>
        <v>4.8442103085650005E-6</v>
      </c>
      <c r="BR318" s="10">
        <f>3/24000000*OO[[#This Row],[126 (04JUL1985 15:00:00)-Water Temperature (C)]]*OO[[#This Row],[68]]</f>
        <v>4.5503054881650002E-6</v>
      </c>
      <c r="BS318" s="10">
        <f>3/24000000*OO[[#This Row],[127 (04JUL1985 18:00:00)-Water Temperature (C)]]*OO[[#This Row],[69]]</f>
        <v>4.2509761750424992E-6</v>
      </c>
      <c r="BT318" s="10">
        <f>3/24000000*OO[[#This Row],[128 (04JUL1985 21:00:00)-Water Temperature (C)]]*OO[[#This Row],[70]]</f>
        <v>3.8426841725149997E-6</v>
      </c>
      <c r="BU318" s="10">
        <f>3/24000000*OO[[#This Row],[129 (05JUL1985 00:00:00)-Water Temperature (C)]]*OO[[#This Row],[71]]</f>
        <v>3.3692477435749994E-6</v>
      </c>
      <c r="BV318" s="10">
        <f>3/24000000*OO[[#This Row],[130 (05JUL1985 03:00:00)-Water Temperature (C)]]*OO[[#This Row],[72]]</f>
        <v>2.9154649898437501E-6</v>
      </c>
      <c r="BW318" s="10">
        <f>3/24000000*OO[[#This Row],[131 (05JUL1985 06:00:00)-Water Temperature (C)]]*OO[[#This Row],[73]]</f>
        <v>2.5207005540500003E-6</v>
      </c>
      <c r="BX318" s="10">
        <f>3/24000000*OO[[#This Row],[132 (05JUL1985 09:00:00)-Water Temperature (C)]]*OO[[#This Row],[74]]</f>
        <v>2.2775817174543752E-6</v>
      </c>
      <c r="BY318" s="10">
        <f>3/24000000*OO[[#This Row],[133 (05JUL1985 12:00:00)-Water Temperature (C)]]*OO[[#This Row],[75]]</f>
        <v>2.0597860388809999E-6</v>
      </c>
      <c r="BZ318" s="10">
        <f>3/24000000*OO[[#This Row],[134 (05JUL1985 15:00:00)-Water Temperature (C)]]*OO[[#This Row],[76]]</f>
        <v>1.837905261949875E-6</v>
      </c>
      <c r="CA318" s="10">
        <f>3/24000000*OO[[#This Row],[135 (05JUL1985 18:00:00)-Water Temperature (C)]]*OO[[#This Row],[77]]</f>
        <v>1.5846116182229997E-6</v>
      </c>
      <c r="CB318" s="10">
        <f>3/24000000*OO[[#This Row],[136 (05JUL1985 21:00:00)-Water Temperature (C)]]*OO[[#This Row],[78]]</f>
        <v>1.2930234962365001E-6</v>
      </c>
      <c r="CC318" s="10">
        <f>3/24000000*OO[[#This Row],[137 (06JUL1985 00:00:00)-Water Temperature (C)]]*OO[[#This Row],[79]]</f>
        <v>1.0291823393253748E-6</v>
      </c>
      <c r="CD318" s="10">
        <f>3/24000000*OO[[#This Row],[138 (06JUL1985 03:00:00)-Water Temperature (C)]]*OO[[#This Row],[80]]</f>
        <v>8.2509054051387492E-7</v>
      </c>
      <c r="CE318" s="10">
        <f>3/24000000*OO[[#This Row],[139 (06JUL1985 06:00:00)-Water Temperature (C)]]*OO[[#This Row],[81]]</f>
        <v>6.8578511173000005E-7</v>
      </c>
      <c r="CF318" s="10">
        <f>3/24000000*OO[[#This Row],[140 (06JUL1985 09:00:00)-Water Temperature (C)]]*OO[[#This Row],[82]]</f>
        <v>6.1800189323937494E-7</v>
      </c>
      <c r="CG318" s="10">
        <f>3/24000000*OO[[#This Row],[141 (06JUL1985 12:00:00)-Water Temperature (C)]]*OO[[#This Row],[83]]</f>
        <v>5.7625022429587492E-7</v>
      </c>
      <c r="CH318" s="10">
        <f>3/24000000*OO[[#This Row],[142 (06JUL1985 15:00:00)-Water Temperature (C)]]*OO[[#This Row],[84]]</f>
        <v>5.4782487215999995E-7</v>
      </c>
      <c r="CI318" s="10">
        <f>3/24000000*OO[[#This Row],[143 (06JUL1985 18:00:00)-Water Temperature (C)]]*OO[[#This Row],[85]]</f>
        <v>5.1506333591975002E-7</v>
      </c>
      <c r="CJ318" s="10">
        <f>3/24000000*OO[[#This Row],[144 (06JUL1985 21:00:00)-Water Temperature (C)]]*OO[[#This Row],[86]]</f>
        <v>4.6875459137799993E-7</v>
      </c>
      <c r="CK318" s="10">
        <f>3/24000000*OO[[#This Row],[145 (07JUL1985 00:00:00)-Water Temperature (C)]]*OO[[#This Row],[87]]</f>
        <v>4.1882268454999997E-7</v>
      </c>
      <c r="CL318" s="10">
        <f>3/24000000*OO[[#This Row],[146 (07JUL1985 03:00:00)-Water Temperature (C)]]*OO[[#This Row],[88]]</f>
        <v>3.7553949806025E-7</v>
      </c>
      <c r="CM318" s="10">
        <f>3/24000000*OO[[#This Row],[147 (07JUL1985 06:00:00)-Water Temperature (C)]]*OO[[#This Row],[89]]</f>
        <v>3.4382221868724994E-7</v>
      </c>
      <c r="CN318" s="10">
        <f>3/24000000*OO[[#This Row],[148 (07JUL1985 09:00:00)-Water Temperature (C)]]*OO[[#This Row],[90]]</f>
        <v>3.3171043520249994E-7</v>
      </c>
      <c r="CO318" s="10">
        <f>3/24000000*OO[[#This Row],[149 (07JUL1985 12:00:00)-Water Temperature (C)]]*OO[[#This Row],[91]]</f>
        <v>3.17398863555E-7</v>
      </c>
      <c r="CP318" s="10">
        <f>3/24000000*OO[[#This Row],[150 (07JUL1985 15:00:00)-Water Temperature (C)]]*OO[[#This Row],[92]]</f>
        <v>3.1401612322500003E-7</v>
      </c>
      <c r="CQ318" s="10">
        <f>3/24000000*OO[[#This Row],[151 (07JUL1985 18:00:00)-Water Temperature (C)]]*OO[[#This Row],[93]]</f>
        <v>3.0499643667999999E-7</v>
      </c>
      <c r="CR318" s="10">
        <f>3/24000000*OO[[#This Row],[152 (07JUL1985 21:00:00)-Water Temperature (C)]]*OO[[#This Row],[94]]</f>
        <v>2.9050467369799996E-7</v>
      </c>
      <c r="CS318" s="10">
        <f>3/24000000*OO[[#This Row],[153 (08JUL1985 00:00:00)-Water Temperature (C)]]*OO[[#This Row],[95]]</f>
        <v>2.7143813907341248E-7</v>
      </c>
      <c r="CT318" s="10">
        <f>3/24000000*OO[[#This Row],[154 (08JUL1985 03:00:00)-Water Temperature (C)]]*OO[[#This Row],[96]]</f>
        <v>2.5146028574362497E-7</v>
      </c>
      <c r="CU318" s="10">
        <f>3/24000000*OO[[#This Row],[155 (08JUL1985 06:00:00)-Water Temperature (C)]]*OO[[#This Row],[97]]</f>
        <v>2.38110563851125E-7</v>
      </c>
      <c r="CV318" s="10">
        <f>3/24000000*OO[[#This Row],[156 (08JUL1985 09:00:00)-Water Temperature (C)]]*OO[[#This Row],[98]]</f>
        <v>2.3893389227006245E-7</v>
      </c>
      <c r="CW318" s="10">
        <f>3/24000000*OO[[#This Row],[157 (08JUL1985 12:00:00)-Water Temperature (C)]]*OO[[#This Row],[99]]</f>
        <v>2.4452445757744998E-7</v>
      </c>
    </row>
    <row r="319" spans="1:101" x14ac:dyDescent="0.35">
      <c r="A319" t="s">
        <v>325</v>
      </c>
      <c r="B319">
        <v>910.41629999999998</v>
      </c>
      <c r="C319" s="10">
        <f>3/24*OO[[#This Row],[59 (26JUN1985 06:00:00)-Water Temperature (C)]]*OO[[#This Row],[1]]/SUM(OO[1])</f>
        <v>0</v>
      </c>
      <c r="D319" s="10">
        <f>3/24*OO[[#This Row],[60 (26JUN1985 09:00:00)-Water Temperature (C)]]*OO[[#This Row],[2]]/SUM(OO[2])</f>
        <v>0</v>
      </c>
      <c r="E319" s="10">
        <f>3/24*OO[[#This Row],[61 (26JUN1985 12:00:00)-Water Temperature (C)]]*OO[[#This Row],[3]]/SUM(OO[3])</f>
        <v>0</v>
      </c>
      <c r="F319" s="10">
        <f>3/24*OO[[#This Row],[62 (26JUN1985 15:00:00)-Water Temperature (C)]]*OO[[#This Row],[4]]/SUM(OO[4])</f>
        <v>0</v>
      </c>
      <c r="G319" s="10">
        <f>3/24*OO[[#This Row],[63 (26JUN1985 18:00:00)-Water Temperature (C)]]*OO[[#This Row],[5]]/SUM(OO[5])</f>
        <v>0</v>
      </c>
      <c r="H319" s="10">
        <f>3/24*OO[[#This Row],[64 (26JUN1985 21:00:00)-Water Temperature (C)]]*OO[[#This Row],[6]]/SUM(OO[6])</f>
        <v>0</v>
      </c>
      <c r="I319" s="10">
        <f>3/24*OO[[#This Row],[65 (27JUN1985 00:00:00)-Water Temperature (C)]]*OO[[#This Row],[7]]/SUM(OO[7])</f>
        <v>0</v>
      </c>
      <c r="J319" s="10">
        <f>3/24*OO[[#This Row],[66 (27JUN1985 03:00:00)-Water Temperature (C)]]*OO[[#This Row],[8]]/SUM(OO[8])</f>
        <v>0</v>
      </c>
      <c r="K319" s="10">
        <f>3/24*OO[[#This Row],[67 (27JUN1985 06:00:00)-Water Temperature (C)]]*OO[[#This Row],[9]]/SUM(OO[9])</f>
        <v>0</v>
      </c>
      <c r="L319" s="10">
        <f>3/24*OO[[#This Row],[68 (27JUN1985 09:00:00)-Water Temperature (C)]]*OO[[#This Row],[10]]/SUM(OO[10])</f>
        <v>0</v>
      </c>
      <c r="M319" s="10">
        <f>3/24*OO[[#This Row],[69 (27JUN1985 12:00:00)-Water Temperature (C)]]*OO[[#This Row],[11]]/SUM(OO[11])</f>
        <v>0</v>
      </c>
      <c r="N319" s="10">
        <f>3/24*OO[[#This Row],[70 (27JUN1985 15:00:00)-Water Temperature (C)]]*OO[[#This Row],[12]]/SUM(OO[12])</f>
        <v>0</v>
      </c>
      <c r="O319" s="10">
        <f>3/24*OO[[#This Row],[71 (27JUN1985 18:00:00)-Water Temperature (C)]]*OO[[#This Row],[13]]/SUM(OO[13])</f>
        <v>0</v>
      </c>
      <c r="P319" s="10">
        <f>3/24*OO[[#This Row],[72 (27JUN1985 21:00:00)-Water Temperature (C)]]*OO[[#This Row],[14]]/SUM(OO[14])</f>
        <v>0</v>
      </c>
      <c r="Q319" s="10">
        <f>3/24*OO[[#This Row],[73 (28JUN1985 00:00:00)-Water Temperature (C)]]*OO[[#This Row],[15]]/SUM(OO[15])</f>
        <v>0</v>
      </c>
      <c r="R319" s="10">
        <f>3/24*OO[[#This Row],[74 (28JUN1985 03:00:00)-Water Temperature (C)]]*OO[[#This Row],[16]]/SUM(OO[16])</f>
        <v>2.6006224896531716E-31</v>
      </c>
      <c r="S319" s="10">
        <f>3/24*OO[[#This Row],[75 (28JUN1985 06:00:00)-Water Temperature (C)]]*OO[[#This Row],[17]]/SUM(OO[17])</f>
        <v>3.0751822714689287E-23</v>
      </c>
      <c r="T319" s="10">
        <f>3/24*OO[[#This Row],[76 (28JUN1985 09:00:00)-Water Temperature (C)]]*OO[[#This Row],[18]]/SUM(OO[18])</f>
        <v>7.1443979818673563E-16</v>
      </c>
      <c r="U319" s="10">
        <f>3/24*OO[[#This Row],[77 (28JUN1985 12:00:00)-Water Temperature (C)]]*OO[[#This Row],[19]]/SUM(OO[19])</f>
        <v>1.035162846828969E-11</v>
      </c>
      <c r="V319" s="10">
        <f>3/24000000*OO[[#This Row],[78 (28JUN1985 15:00:00)-Water Temperature (C)]]*OO[[#This Row],[20]]</f>
        <v>6.975288488974999E-9</v>
      </c>
      <c r="W319" s="10">
        <f>3/24000000*OO[[#This Row],[79 (28JUN1985 18:00:00)-Water Temperature (C)]]*OO[[#This Row],[21]]</f>
        <v>9.1471204479200012E-7</v>
      </c>
      <c r="X319" s="10">
        <f>3/24000000*OO[[#This Row],[80 (28JUN1985 21:00:00)-Water Temperature (C)]]*OO[[#This Row],[22]]</f>
        <v>3.6741628979699995E-5</v>
      </c>
      <c r="Y319" s="10">
        <f>3/24000000*OO[[#This Row],[81 (29JUN1985 00:00:00)-Water Temperature (C)]]*OO[[#This Row],[23]]</f>
        <v>5.7439359342562491E-4</v>
      </c>
      <c r="Z319" s="10">
        <f>3/24000000*OO[[#This Row],[82 (29JUN1985 03:00:00)-Water Temperature (C)]]*OO[[#This Row],[24]]</f>
        <v>4.1286385979999998E-3</v>
      </c>
      <c r="AA319" s="10">
        <f>3/24000000*OO[[#This Row],[83 (29JUN1985 06:00:00)-Water Temperature (C)]]*OO[[#This Row],[25]]</f>
        <v>1.5423944208752498E-2</v>
      </c>
      <c r="AB319" s="10">
        <f>3/24000000*OO[[#This Row],[84 (29JUN1985 09:00:00)-Water Temperature (C)]]*OO[[#This Row],[26]]</f>
        <v>3.37654182819375E-2</v>
      </c>
      <c r="AC319" s="10">
        <f>3/24000000*OO[[#This Row],[85 (29JUN1985 12:00:00)-Water Temperature (C)]]*OO[[#This Row],[27]]</f>
        <v>4.5320447452724996E-2</v>
      </c>
      <c r="AD319" s="10">
        <f>3/24000000*OO[[#This Row],[86 (29JUN1985 15:00:00)-Water Temperature (C)]]*OO[[#This Row],[28]]</f>
        <v>4.0174656273999999E-2</v>
      </c>
      <c r="AE319" s="10">
        <f>3/24000000*OO[[#This Row],[88 (29JUN1985 21:00:00)-Water Temperature (C)]]*OO[[#This Row],[30]]</f>
        <v>1.0535530450185E-2</v>
      </c>
      <c r="AF319" s="10">
        <f>3/24000000*OO[[#This Row],[88 (29JUN1985 21:00:00)-Water Temperature (C)]]*OO[[#This Row],[30]]</f>
        <v>1.0535530450185E-2</v>
      </c>
      <c r="AG319" s="10">
        <f>3/24000000*OO[[#This Row],[89 (30JUN1985 00:00:00)-Water Temperature (C)]]*OO[[#This Row],[31]]</f>
        <v>3.3516853818075002E-3</v>
      </c>
      <c r="AH319" s="10">
        <f>3/24000000*OO[[#This Row],[90 (30JUN1985 03:00:00)-Water Temperature (C)]]*OO[[#This Row],[32]]</f>
        <v>8.3875136827212492E-4</v>
      </c>
      <c r="AI319" s="10">
        <f>3/24000000*OO[[#This Row],[91 (30JUN1985 06:00:00)-Water Temperature (C)]]*OO[[#This Row],[33]]</f>
        <v>1.9052001083307498E-4</v>
      </c>
      <c r="AJ319" s="10">
        <f>3/24000000*OO[[#This Row],[92 (30JUN1985 09:00:00)-Water Temperature (C)]]*OO[[#This Row],[34]]</f>
        <v>5.7304133944499994E-5</v>
      </c>
      <c r="AK319" s="10">
        <f>3/24000000*OO[[#This Row],[93 (30JUN1985 12:00:00)-Water Temperature (C)]]*OO[[#This Row],[35]]</f>
        <v>3.2508521492300001E-5</v>
      </c>
      <c r="AL319" s="10">
        <f>3/24000000*OO[[#This Row],[94 (30JUN1985 15:00:00)-Water Temperature (C)]]*OO[[#This Row],[36]]</f>
        <v>2.7826712488999996E-5</v>
      </c>
      <c r="AM319" s="10">
        <f>3/24000000*OO[[#This Row],[95 (30JUN1985 18:00:00)-Water Temperature (C)]]*OO[[#This Row],[37]]</f>
        <v>2.6458248702275005E-5</v>
      </c>
      <c r="AN319" s="10">
        <f>3/24000000*OO[[#This Row],[96 (30JUN1985 21:00:00)-Water Temperature (C)]]*OO[[#This Row],[38]]</f>
        <v>2.5108892302994999E-5</v>
      </c>
      <c r="AO319" s="10">
        <f>3/24000000*OO[[#This Row],[97 (01JUL1985 00:00:00)-Water Temperature (C)]]*OO[[#This Row],[39]]</f>
        <v>2.3196667806320001E-5</v>
      </c>
      <c r="AP319" s="10">
        <f>3/24000000*OO[[#This Row],[98 (01JUL1985 03:00:00)-Water Temperature (C)]]*OO[[#This Row],[40]]</f>
        <v>2.11774954199E-5</v>
      </c>
      <c r="AQ319" s="10">
        <f>3/24000000*OO[[#This Row],[99 (01JUL1985 06:00:00)-Water Temperature (C)]]*OO[[#This Row],[41]]</f>
        <v>1.9420779384592499E-5</v>
      </c>
      <c r="AR319" s="10">
        <f>3/24000000*OO[[#This Row],[100 (01JUL1985 09:00:00)-Water Temperature (C)]]*OO[[#This Row],[42]]</f>
        <v>1.85326766317275E-5</v>
      </c>
      <c r="AS319" s="10">
        <f>3/24000000*OO[[#This Row],[101 (01JUL1985 12:00:00)-Water Temperature (C)]]*OO[[#This Row],[43]]</f>
        <v>1.8089963055540001E-5</v>
      </c>
      <c r="AT319" s="10">
        <f>3/24000000*OO[[#This Row],[102 (01JUL1985 15:00:00)-Water Temperature (C)]]*OO[[#This Row],[44]]</f>
        <v>1.8101501431829999E-5</v>
      </c>
      <c r="AU319" s="10">
        <f>3/24000000*OO[[#This Row],[103 (01JUL1985 18:00:00)-Water Temperature (C)]]*OO[[#This Row],[45]]</f>
        <v>1.8566930775355002E-5</v>
      </c>
      <c r="AV319" s="10">
        <f>3/24000000*OO[[#This Row],[104 (01JUL1985 21:00:00)-Water Temperature (C)]]*OO[[#This Row],[46]]</f>
        <v>1.8917477034988749E-5</v>
      </c>
      <c r="AW319" s="10">
        <f>3/24000000*OO[[#This Row],[105 (02JUL1985 00:00:00)-Water Temperature (C)]]*OO[[#This Row],[47]]</f>
        <v>1.8970303460844997E-5</v>
      </c>
      <c r="AX319" s="10">
        <f>3/24000000*OO[[#This Row],[106 (02JUL1985 03:00:00)-Water Temperature (C)]]*OO[[#This Row],[48]]</f>
        <v>1.8611921887115002E-5</v>
      </c>
      <c r="AY319" s="10">
        <f>3/24000000*OO[[#This Row],[107 (02JUL1985 06:00:00)-Water Temperature (C)]]*OO[[#This Row],[49]]</f>
        <v>1.798054376230375E-5</v>
      </c>
      <c r="AZ319" s="10">
        <f>3/24000000*OO[[#This Row],[108 (02JUL1985 09:00:00)-Water Temperature (C)]]*OO[[#This Row],[50]]</f>
        <v>1.7161288512E-5</v>
      </c>
      <c r="BA319" s="10">
        <f>3/24000000*OO[[#This Row],[109 (02JUL1985 12:00:00)-Water Temperature (C)]]*OO[[#This Row],[51]]</f>
        <v>1.644432679089E-5</v>
      </c>
      <c r="BB319" s="10">
        <f>3/24000000*OO[[#This Row],[110 (02JUL1985 15:00:00)-Water Temperature (C)]]*OO[[#This Row],[52]]</f>
        <v>1.5458872727924999E-5</v>
      </c>
      <c r="BC319" s="10">
        <f>3/24000000*OO[[#This Row],[111 (02JUL1985 18:00:00)-Water Temperature (C)]]*OO[[#This Row],[53]]</f>
        <v>1.4397080529459997E-5</v>
      </c>
      <c r="BD319" s="10">
        <f>3/24000000*OO[[#This Row],[112 (02JUL1985 21:00:00)-Water Temperature (C)]]*OO[[#This Row],[54]]</f>
        <v>1.3109630604209998E-5</v>
      </c>
      <c r="BE319" s="10">
        <f>3/24000000*OO[[#This Row],[113 (03JUL1985 00:00:00)-Water Temperature (C)]]*OO[[#This Row],[55]]</f>
        <v>1.1900656519551249E-5</v>
      </c>
      <c r="BF319" s="10">
        <f>3/24000000*OO[[#This Row],[114 (03JUL1985 03:00:00)-Water Temperature (C)]]*OO[[#This Row],[56]]</f>
        <v>1.0790042699941249E-5</v>
      </c>
      <c r="BG319" s="10">
        <f>3/24000000*OO[[#This Row],[115 (03JUL1985 06:00:00)-Water Temperature (C)]]*OO[[#This Row],[57]]</f>
        <v>9.7872804332999995E-6</v>
      </c>
      <c r="BH319" s="10">
        <f>3/24000000*OO[[#This Row],[116 (03JUL1985 09:00:00)-Water Temperature (C)]]*OO[[#This Row],[58]]</f>
        <v>8.9673719991062498E-6</v>
      </c>
      <c r="BI319" s="10">
        <f>3/24000000*OO[[#This Row],[117 (03JUL1985 12:00:00)-Water Temperature (C)]]*OO[[#This Row],[59]]</f>
        <v>8.3625392792599983E-6</v>
      </c>
      <c r="BJ319" s="10">
        <f>3/24000000*OO[[#This Row],[118 (03JUL1985 15:00:00)-Water Temperature (C)]]*OO[[#This Row],[60]]</f>
        <v>7.8002515813924999E-6</v>
      </c>
      <c r="BK319" s="10">
        <f>3/24000000*OO[[#This Row],[119 (03JUL1985 18:00:00)-Water Temperature (C)]]*OO[[#This Row],[61]]</f>
        <v>7.3035410083125002E-6</v>
      </c>
      <c r="BL319" s="10">
        <f>3/24000000*OO[[#This Row],[120 (03JUL1985 21:00:00)-Water Temperature (C)]]*OO[[#This Row],[62]]</f>
        <v>6.62816604072E-6</v>
      </c>
      <c r="BM319" s="10">
        <f>3/24000000*OO[[#This Row],[121 (04JUL1985 00:00:00)-Water Temperature (C)]]*OO[[#This Row],[63]]</f>
        <v>5.9652082952937495E-6</v>
      </c>
      <c r="BN319" s="10">
        <f>3/24000000*OO[[#This Row],[122 (04JUL1985 03:00:00)-Water Temperature (C)]]*OO[[#This Row],[64]]</f>
        <v>5.3833046385650005E-6</v>
      </c>
      <c r="BO319" s="10">
        <f>3/24000000*OO[[#This Row],[123 (04JUL1985 06:00:00)-Water Temperature (C)]]*OO[[#This Row],[65]]</f>
        <v>4.9079588099849996E-6</v>
      </c>
      <c r="BP319" s="10">
        <f>3/24000000*OO[[#This Row],[124 (04JUL1985 09:00:00)-Water Temperature (C)]]*OO[[#This Row],[66]]</f>
        <v>4.6592045038499994E-6</v>
      </c>
      <c r="BQ319" s="10">
        <f>3/24000000*OO[[#This Row],[125 (04JUL1985 12:00:00)-Water Temperature (C)]]*OO[[#This Row],[67]]</f>
        <v>4.4130133241037501E-6</v>
      </c>
      <c r="BR319" s="10">
        <f>3/24000000*OO[[#This Row],[126 (04JUL1985 15:00:00)-Water Temperature (C)]]*OO[[#This Row],[68]]</f>
        <v>4.1484285388874999E-6</v>
      </c>
      <c r="BS319" s="10">
        <f>3/24000000*OO[[#This Row],[127 (04JUL1985 18:00:00)-Water Temperature (C)]]*OO[[#This Row],[69]]</f>
        <v>3.8828149884112498E-6</v>
      </c>
      <c r="BT319" s="10">
        <f>3/24000000*OO[[#This Row],[128 (04JUL1985 21:00:00)-Water Temperature (C)]]*OO[[#This Row],[70]]</f>
        <v>3.5136842975000002E-6</v>
      </c>
      <c r="BU319" s="10">
        <f>3/24000000*OO[[#This Row],[129 (05JUL1985 00:00:00)-Water Temperature (C)]]*OO[[#This Row],[71]]</f>
        <v>3.0819896244700003E-6</v>
      </c>
      <c r="BV319" s="10">
        <f>3/24000000*OO[[#This Row],[130 (05JUL1985 03:00:00)-Water Temperature (C)]]*OO[[#This Row],[72]]</f>
        <v>2.6710227983674999E-6</v>
      </c>
      <c r="BW319" s="10">
        <f>3/24000000*OO[[#This Row],[131 (05JUL1985 06:00:00)-Water Temperature (C)]]*OO[[#This Row],[73]]</f>
        <v>2.3099294519231248E-6</v>
      </c>
      <c r="BX319" s="10">
        <f>3/24000000*OO[[#This Row],[132 (05JUL1985 09:00:00)-Water Temperature (C)]]*OO[[#This Row],[74]]</f>
        <v>2.0891938356899998E-6</v>
      </c>
      <c r="BY319" s="10">
        <f>3/24000000*OO[[#This Row],[133 (05JUL1985 12:00:00)-Water Temperature (C)]]*OO[[#This Row],[75]]</f>
        <v>1.8914318773874999E-6</v>
      </c>
      <c r="BZ319" s="10">
        <f>3/24000000*OO[[#This Row],[134 (05JUL1985 15:00:00)-Water Temperature (C)]]*OO[[#This Row],[76]]</f>
        <v>1.6905700376932501E-6</v>
      </c>
      <c r="CA319" s="10">
        <f>3/24000000*OO[[#This Row],[135 (05JUL1985 18:00:00)-Water Temperature (C)]]*OO[[#This Row],[77]]</f>
        <v>1.46078453830225E-6</v>
      </c>
      <c r="CB319" s="10">
        <f>3/24000000*OO[[#This Row],[136 (05JUL1985 21:00:00)-Water Temperature (C)]]*OO[[#This Row],[78]]</f>
        <v>1.1930779099359999E-6</v>
      </c>
      <c r="CC319" s="10">
        <f>3/24000000*OO[[#This Row],[137 (06JUL1985 00:00:00)-Water Temperature (C)]]*OO[[#This Row],[79]]</f>
        <v>9.4919709918499985E-7</v>
      </c>
      <c r="CD319" s="10">
        <f>3/24000000*OO[[#This Row],[138 (06JUL1985 03:00:00)-Water Temperature (C)]]*OO[[#This Row],[80]]</f>
        <v>7.6030397197487505E-7</v>
      </c>
      <c r="CE319" s="10">
        <f>3/24000000*OO[[#This Row],[139 (06JUL1985 06:00:00)-Water Temperature (C)]]*OO[[#This Row],[81]]</f>
        <v>6.3005080668525004E-7</v>
      </c>
      <c r="CF319" s="10">
        <f>3/24000000*OO[[#This Row],[140 (06JUL1985 09:00:00)-Water Temperature (C)]]*OO[[#This Row],[82]]</f>
        <v>5.6663720849999993E-7</v>
      </c>
      <c r="CG319" s="10">
        <f>3/24000000*OO[[#This Row],[141 (06JUL1985 12:00:00)-Water Temperature (C)]]*OO[[#This Row],[83]]</f>
        <v>5.2730045898862497E-7</v>
      </c>
      <c r="CH319" s="10">
        <f>3/24000000*OO[[#This Row],[142 (06JUL1985 15:00:00)-Water Temperature (C)]]*OO[[#This Row],[84]]</f>
        <v>5.0094554693899996E-7</v>
      </c>
      <c r="CI319" s="10">
        <f>3/24000000*OO[[#This Row],[143 (06JUL1985 18:00:00)-Water Temperature (C)]]*OO[[#This Row],[85]]</f>
        <v>4.7098192295249997E-7</v>
      </c>
      <c r="CJ319" s="10">
        <f>3/24000000*OO[[#This Row],[144 (06JUL1985 21:00:00)-Water Temperature (C)]]*OO[[#This Row],[86]]</f>
        <v>4.2861095635649997E-7</v>
      </c>
      <c r="CK319" s="10">
        <f>3/24000000*OO[[#This Row],[145 (07JUL1985 00:00:00)-Water Temperature (C)]]*OO[[#This Row],[87]]</f>
        <v>3.8269520952075002E-7</v>
      </c>
      <c r="CL319" s="10">
        <f>3/24000000*OO[[#This Row],[146 (07JUL1985 03:00:00)-Water Temperature (C)]]*OO[[#This Row],[88]]</f>
        <v>3.4303875830399994E-7</v>
      </c>
      <c r="CM319" s="10">
        <f>3/24000000*OO[[#This Row],[147 (07JUL1985 06:00:00)-Water Temperature (C)]]*OO[[#This Row],[89]]</f>
        <v>3.1354528281225E-7</v>
      </c>
      <c r="CN319" s="10">
        <f>3/24000000*OO[[#This Row],[148 (07JUL1985 09:00:00)-Water Temperature (C)]]*OO[[#This Row],[90]]</f>
        <v>3.0235364726699998E-7</v>
      </c>
      <c r="CO319" s="10">
        <f>3/24000000*OO[[#This Row],[149 (07JUL1985 12:00:00)-Water Temperature (C)]]*OO[[#This Row],[91]]</f>
        <v>2.8889193306937498E-7</v>
      </c>
      <c r="CP319" s="10">
        <f>3/24000000*OO[[#This Row],[150 (07JUL1985 15:00:00)-Water Temperature (C)]]*OO[[#This Row],[92]]</f>
        <v>2.8603155331899996E-7</v>
      </c>
      <c r="CQ319" s="10">
        <f>3/24000000*OO[[#This Row],[151 (07JUL1985 18:00:00)-Water Temperature (C)]]*OO[[#This Row],[93]]</f>
        <v>2.779046322288E-7</v>
      </c>
      <c r="CR319" s="10">
        <f>3/24000000*OO[[#This Row],[152 (07JUL1985 21:00:00)-Water Temperature (C)]]*OO[[#This Row],[94]]</f>
        <v>2.6465281387905002E-7</v>
      </c>
      <c r="CS319" s="10">
        <f>3/24000000*OO[[#This Row],[153 (08JUL1985 00:00:00)-Water Temperature (C)]]*OO[[#This Row],[95]]</f>
        <v>2.4732548103780001E-7</v>
      </c>
      <c r="CT319" s="10">
        <f>3/24000000*OO[[#This Row],[154 (08JUL1985 03:00:00)-Water Temperature (C)]]*OO[[#This Row],[96]]</f>
        <v>2.2914014411242501E-7</v>
      </c>
      <c r="CU319" s="10">
        <f>3/24000000*OO[[#This Row],[155 (08JUL1985 06:00:00)-Water Temperature (C)]]*OO[[#This Row],[97]]</f>
        <v>2.1672348532807499E-7</v>
      </c>
      <c r="CV319" s="10">
        <f>3/24000000*OO[[#This Row],[156 (08JUL1985 09:00:00)-Water Temperature (C)]]*OO[[#This Row],[98]]</f>
        <v>2.1737203371869997E-7</v>
      </c>
      <c r="CW319" s="10">
        <f>3/24000000*OO[[#This Row],[157 (08JUL1985 12:00:00)-Water Temperature (C)]]*OO[[#This Row],[99]]</f>
        <v>2.2226360361484999E-7</v>
      </c>
    </row>
    <row r="320" spans="1:101" x14ac:dyDescent="0.35">
      <c r="A320" t="s">
        <v>326</v>
      </c>
      <c r="B320">
        <v>826.28229999999996</v>
      </c>
      <c r="C320" s="10">
        <f>3/24*OO[[#This Row],[59 (26JUN1985 06:00:00)-Water Temperature (C)]]*OO[[#This Row],[1]]/SUM(OO[1])</f>
        <v>0</v>
      </c>
      <c r="D320" s="10">
        <f>3/24*OO[[#This Row],[60 (26JUN1985 09:00:00)-Water Temperature (C)]]*OO[[#This Row],[2]]/SUM(OO[2])</f>
        <v>0</v>
      </c>
      <c r="E320" s="10">
        <f>3/24*OO[[#This Row],[61 (26JUN1985 12:00:00)-Water Temperature (C)]]*OO[[#This Row],[3]]/SUM(OO[3])</f>
        <v>0</v>
      </c>
      <c r="F320" s="10">
        <f>3/24*OO[[#This Row],[62 (26JUN1985 15:00:00)-Water Temperature (C)]]*OO[[#This Row],[4]]/SUM(OO[4])</f>
        <v>0</v>
      </c>
      <c r="G320" s="10">
        <f>3/24*OO[[#This Row],[63 (26JUN1985 18:00:00)-Water Temperature (C)]]*OO[[#This Row],[5]]/SUM(OO[5])</f>
        <v>0</v>
      </c>
      <c r="H320" s="10">
        <f>3/24*OO[[#This Row],[64 (26JUN1985 21:00:00)-Water Temperature (C)]]*OO[[#This Row],[6]]/SUM(OO[6])</f>
        <v>0</v>
      </c>
      <c r="I320" s="10">
        <f>3/24*OO[[#This Row],[65 (27JUN1985 00:00:00)-Water Temperature (C)]]*OO[[#This Row],[7]]/SUM(OO[7])</f>
        <v>0</v>
      </c>
      <c r="J320" s="10">
        <f>3/24*OO[[#This Row],[66 (27JUN1985 03:00:00)-Water Temperature (C)]]*OO[[#This Row],[8]]/SUM(OO[8])</f>
        <v>0</v>
      </c>
      <c r="K320" s="10">
        <f>3/24*OO[[#This Row],[67 (27JUN1985 06:00:00)-Water Temperature (C)]]*OO[[#This Row],[9]]/SUM(OO[9])</f>
        <v>0</v>
      </c>
      <c r="L320" s="10">
        <f>3/24*OO[[#This Row],[68 (27JUN1985 09:00:00)-Water Temperature (C)]]*OO[[#This Row],[10]]/SUM(OO[10])</f>
        <v>0</v>
      </c>
      <c r="M320" s="10">
        <f>3/24*OO[[#This Row],[69 (27JUN1985 12:00:00)-Water Temperature (C)]]*OO[[#This Row],[11]]/SUM(OO[11])</f>
        <v>0</v>
      </c>
      <c r="N320" s="10">
        <f>3/24*OO[[#This Row],[70 (27JUN1985 15:00:00)-Water Temperature (C)]]*OO[[#This Row],[12]]/SUM(OO[12])</f>
        <v>0</v>
      </c>
      <c r="O320" s="10">
        <f>3/24*OO[[#This Row],[71 (27JUN1985 18:00:00)-Water Temperature (C)]]*OO[[#This Row],[13]]/SUM(OO[13])</f>
        <v>0</v>
      </c>
      <c r="P320" s="10">
        <f>3/24*OO[[#This Row],[72 (27JUN1985 21:00:00)-Water Temperature (C)]]*OO[[#This Row],[14]]/SUM(OO[14])</f>
        <v>0</v>
      </c>
      <c r="Q320" s="10">
        <f>3/24*OO[[#This Row],[73 (28JUN1985 00:00:00)-Water Temperature (C)]]*OO[[#This Row],[15]]/SUM(OO[15])</f>
        <v>0</v>
      </c>
      <c r="R320" s="10">
        <f>3/24*OO[[#This Row],[74 (28JUN1985 03:00:00)-Water Temperature (C)]]*OO[[#This Row],[16]]/SUM(OO[16])</f>
        <v>2.5613507330422303E-32</v>
      </c>
      <c r="S320" s="10">
        <f>3/24*OO[[#This Row],[75 (28JUN1985 06:00:00)-Water Temperature (C)]]*OO[[#This Row],[17]]/SUM(OO[17])</f>
        <v>2.1110993101758386E-23</v>
      </c>
      <c r="T320" s="10">
        <f>3/24*OO[[#This Row],[76 (28JUN1985 09:00:00)-Water Temperature (C)]]*OO[[#This Row],[18]]/SUM(OO[18])</f>
        <v>3.0500029580470826E-16</v>
      </c>
      <c r="U320" s="10">
        <f>3/24*OO[[#This Row],[77 (28JUN1985 12:00:00)-Water Temperature (C)]]*OO[[#This Row],[19]]/SUM(OO[19])</f>
        <v>6.1065413818915332E-12</v>
      </c>
      <c r="V320" s="10">
        <f>3/24000000*OO[[#This Row],[78 (28JUN1985 15:00:00)-Water Temperature (C)]]*OO[[#This Row],[20]]</f>
        <v>4.6760709729E-9</v>
      </c>
      <c r="W320" s="10">
        <f>3/24000000*OO[[#This Row],[79 (28JUN1985 18:00:00)-Water Temperature (C)]]*OO[[#This Row],[21]]</f>
        <v>6.7094345860612502E-7</v>
      </c>
      <c r="X320" s="10">
        <f>3/24000000*OO[[#This Row],[80 (28JUN1985 21:00:00)-Water Temperature (C)]]*OO[[#This Row],[22]]</f>
        <v>2.89950826893E-5</v>
      </c>
      <c r="Y320" s="10">
        <f>3/24000000*OO[[#This Row],[81 (29JUN1985 00:00:00)-Water Temperature (C)]]*OO[[#This Row],[23]]</f>
        <v>4.8274603002250005E-4</v>
      </c>
      <c r="Z320" s="10">
        <f>3/24000000*OO[[#This Row],[82 (29JUN1985 03:00:00)-Water Temperature (C)]]*OO[[#This Row],[24]]</f>
        <v>3.6645966989249995E-3</v>
      </c>
      <c r="AA320" s="10">
        <f>3/24000000*OO[[#This Row],[83 (29JUN1985 06:00:00)-Water Temperature (C)]]*OO[[#This Row],[25]]</f>
        <v>1.4371477922435E-2</v>
      </c>
      <c r="AB320" s="10">
        <f>3/24000000*OO[[#This Row],[84 (29JUN1985 09:00:00)-Water Temperature (C)]]*OO[[#This Row],[26]]</f>
        <v>3.2865088650999998E-2</v>
      </c>
      <c r="AC320" s="10">
        <f>3/24000000*OO[[#This Row],[85 (29JUN1985 12:00:00)-Water Temperature (C)]]*OO[[#This Row],[27]]</f>
        <v>4.5830862980649999E-2</v>
      </c>
      <c r="AD320" s="10">
        <f>3/24000000*OO[[#This Row],[86 (29JUN1985 15:00:00)-Water Temperature (C)]]*OO[[#This Row],[28]]</f>
        <v>4.2102536021499999E-2</v>
      </c>
      <c r="AE320" s="10">
        <f>3/24000000*OO[[#This Row],[88 (29JUN1985 21:00:00)-Water Temperature (C)]]*OO[[#This Row],[30]]</f>
        <v>1.1734011977079998E-2</v>
      </c>
      <c r="AF320" s="10">
        <f>3/24000000*OO[[#This Row],[88 (29JUN1985 21:00:00)-Water Temperature (C)]]*OO[[#This Row],[30]]</f>
        <v>1.1734011977079998E-2</v>
      </c>
      <c r="AG320" s="10">
        <f>3/24000000*OO[[#This Row],[89 (30JUN1985 00:00:00)-Water Temperature (C)]]*OO[[#This Row],[31]]</f>
        <v>3.8308866433124996E-3</v>
      </c>
      <c r="AH320" s="10">
        <f>3/24000000*OO[[#This Row],[90 (30JUN1985 03:00:00)-Water Temperature (C)]]*OO[[#This Row],[32]]</f>
        <v>9.7727949872549987E-4</v>
      </c>
      <c r="AI320" s="10">
        <f>3/24000000*OO[[#This Row],[91 (30JUN1985 06:00:00)-Water Temperature (C)]]*OO[[#This Row],[33]]</f>
        <v>2.2202117474400001E-4</v>
      </c>
      <c r="AJ320" s="10">
        <f>3/24000000*OO[[#This Row],[92 (30JUN1985 09:00:00)-Water Temperature (C)]]*OO[[#This Row],[34]]</f>
        <v>6.363699132982499E-5</v>
      </c>
      <c r="AK320" s="10">
        <f>3/24000000*OO[[#This Row],[93 (30JUN1985 12:00:00)-Water Temperature (C)]]*OO[[#This Row],[35]]</f>
        <v>3.3784109302500001E-5</v>
      </c>
      <c r="AL320" s="10">
        <f>3/24000000*OO[[#This Row],[94 (30JUN1985 15:00:00)-Water Temperature (C)]]*OO[[#This Row],[36]]</f>
        <v>2.8189842744649999E-5</v>
      </c>
      <c r="AM320" s="10">
        <f>3/24000000*OO[[#This Row],[95 (30JUN1985 18:00:00)-Water Temperature (C)]]*OO[[#This Row],[37]]</f>
        <v>2.6595677471874998E-5</v>
      </c>
      <c r="AN320" s="10">
        <f>3/24000000*OO[[#This Row],[96 (30JUN1985 21:00:00)-Water Temperature (C)]]*OO[[#This Row],[38]]</f>
        <v>2.5121108365006251E-5</v>
      </c>
      <c r="AO320" s="10">
        <f>3/24000000*OO[[#This Row],[97 (01JUL1985 00:00:00)-Water Temperature (C)]]*OO[[#This Row],[39]]</f>
        <v>2.3181353499719995E-5</v>
      </c>
      <c r="AP320" s="10">
        <f>3/24000000*OO[[#This Row],[98 (01JUL1985 03:00:00)-Water Temperature (C)]]*OO[[#This Row],[40]]</f>
        <v>2.1141125064273749E-5</v>
      </c>
      <c r="AQ320" s="10">
        <f>3/24000000*OO[[#This Row],[99 (01JUL1985 06:00:00)-Water Temperature (C)]]*OO[[#This Row],[41]]</f>
        <v>1.9344511441962501E-5</v>
      </c>
      <c r="AR320" s="10">
        <f>3/24000000*OO[[#This Row],[100 (01JUL1985 09:00:00)-Water Temperature (C)]]*OO[[#This Row],[42]]</f>
        <v>1.8414232559747501E-5</v>
      </c>
      <c r="AS320" s="10">
        <f>3/24000000*OO[[#This Row],[101 (01JUL1985 12:00:00)-Water Temperature (C)]]*OO[[#This Row],[43]]</f>
        <v>1.7880561722400001E-5</v>
      </c>
      <c r="AT320" s="10">
        <f>3/24000000*OO[[#This Row],[102 (01JUL1985 15:00:00)-Water Temperature (C)]]*OO[[#This Row],[44]]</f>
        <v>1.7782310025191249E-5</v>
      </c>
      <c r="AU320" s="10">
        <f>3/24000000*OO[[#This Row],[103 (01JUL1985 18:00:00)-Water Temperature (C)]]*OO[[#This Row],[45]]</f>
        <v>1.8132227621768749E-5</v>
      </c>
      <c r="AV320" s="10">
        <f>3/24000000*OO[[#This Row],[104 (01JUL1985 21:00:00)-Water Temperature (C)]]*OO[[#This Row],[46]]</f>
        <v>1.8388324000365E-5</v>
      </c>
      <c r="AW320" s="10">
        <f>3/24000000*OO[[#This Row],[105 (02JUL1985 00:00:00)-Water Temperature (C)]]*OO[[#This Row],[47]]</f>
        <v>1.8395245024514996E-5</v>
      </c>
      <c r="AX320" s="10">
        <f>3/24000000*OO[[#This Row],[106 (02JUL1985 03:00:00)-Water Temperature (C)]]*OO[[#This Row],[48]]</f>
        <v>1.8065913200495001E-5</v>
      </c>
      <c r="AY320" s="10">
        <f>3/24000000*OO[[#This Row],[107 (02JUL1985 06:00:00)-Water Temperature (C)]]*OO[[#This Row],[49]]</f>
        <v>1.7462129837969999E-5</v>
      </c>
      <c r="AZ320" s="10">
        <f>3/24000000*OO[[#This Row],[108 (02JUL1985 09:00:00)-Water Temperature (C)]]*OO[[#This Row],[50]]</f>
        <v>1.6678432361921251E-5</v>
      </c>
      <c r="BA320" s="10">
        <f>3/24000000*OO[[#This Row],[109 (02JUL1985 12:00:00)-Water Temperature (C)]]*OO[[#This Row],[51]]</f>
        <v>1.5983650907000001E-5</v>
      </c>
      <c r="BB320" s="10">
        <f>3/24000000*OO[[#This Row],[110 (02JUL1985 15:00:00)-Water Temperature (C)]]*OO[[#This Row],[52]]</f>
        <v>1.5007136976175E-5</v>
      </c>
      <c r="BC320" s="10">
        <f>3/24000000*OO[[#This Row],[111 (02JUL1985 18:00:00)-Water Temperature (C)]]*OO[[#This Row],[53]]</f>
        <v>1.3957078323024998E-5</v>
      </c>
      <c r="BD320" s="10">
        <f>3/24000000*OO[[#This Row],[112 (02JUL1985 21:00:00)-Water Temperature (C)]]*OO[[#This Row],[54]]</f>
        <v>1.268160513375E-5</v>
      </c>
      <c r="BE320" s="10">
        <f>3/24000000*OO[[#This Row],[113 (03JUL1985 00:00:00)-Water Temperature (C)]]*OO[[#This Row],[55]]</f>
        <v>1.1490935853394999E-5</v>
      </c>
      <c r="BF320" s="10">
        <f>3/24000000*OO[[#This Row],[114 (03JUL1985 03:00:00)-Water Temperature (C)]]*OO[[#This Row],[56]]</f>
        <v>1.0393845671549999E-5</v>
      </c>
      <c r="BG320" s="10">
        <f>3/24000000*OO[[#This Row],[115 (03JUL1985 06:00:00)-Water Temperature (C)]]*OO[[#This Row],[57]]</f>
        <v>9.4246295762687492E-6</v>
      </c>
      <c r="BH320" s="10">
        <f>3/24000000*OO[[#This Row],[116 (03JUL1985 09:00:00)-Water Temperature (C)]]*OO[[#This Row],[58]]</f>
        <v>8.6320874313824986E-6</v>
      </c>
      <c r="BI320" s="10">
        <f>3/24000000*OO[[#This Row],[117 (03JUL1985 12:00:00)-Water Temperature (C)]]*OO[[#This Row],[59]]</f>
        <v>8.0484119963499997E-6</v>
      </c>
      <c r="BJ320" s="10">
        <f>3/24000000*OO[[#This Row],[118 (03JUL1985 15:00:00)-Water Temperature (C)]]*OO[[#This Row],[60]]</f>
        <v>7.5016129643437509E-6</v>
      </c>
      <c r="BK320" s="10">
        <f>3/24000000*OO[[#This Row],[119 (03JUL1985 18:00:00)-Water Temperature (C)]]*OO[[#This Row],[61]]</f>
        <v>7.0212920710024993E-6</v>
      </c>
      <c r="BL320" s="10">
        <f>3/24000000*OO[[#This Row],[120 (03JUL1985 21:00:00)-Water Temperature (C)]]*OO[[#This Row],[62]]</f>
        <v>6.3659229301100002E-6</v>
      </c>
      <c r="BM320" s="10">
        <f>3/24000000*OO[[#This Row],[121 (04JUL1985 00:00:00)-Water Temperature (C)]]*OO[[#This Row],[63]]</f>
        <v>5.7227063162437497E-6</v>
      </c>
      <c r="BN320" s="10">
        <f>3/24000000*OO[[#This Row],[122 (04JUL1985 03:00:00)-Water Temperature (C)]]*OO[[#This Row],[64]]</f>
        <v>5.1578723105174998E-6</v>
      </c>
      <c r="BO320" s="10">
        <f>3/24000000*OO[[#This Row],[123 (04JUL1985 06:00:00)-Water Temperature (C)]]*OO[[#This Row],[65]]</f>
        <v>4.6932539029487492E-6</v>
      </c>
      <c r="BP320" s="10">
        <f>3/24000000*OO[[#This Row],[124 (04JUL1985 09:00:00)-Water Temperature (C)]]*OO[[#This Row],[66]]</f>
        <v>4.4527573822599999E-6</v>
      </c>
      <c r="BQ320" s="10">
        <f>3/24000000*OO[[#This Row],[125 (04JUL1985 12:00:00)-Water Temperature (C)]]*OO[[#This Row],[67]]</f>
        <v>4.2184440604449992E-6</v>
      </c>
      <c r="BR320" s="10">
        <f>3/24000000*OO[[#This Row],[126 (04JUL1985 15:00:00)-Water Temperature (C)]]*OO[[#This Row],[68]]</f>
        <v>3.9661389403875E-6</v>
      </c>
      <c r="BS320" s="10">
        <f>3/24000000*OO[[#This Row],[127 (04JUL1985 18:00:00)-Water Temperature (C)]]*OO[[#This Row],[69]]</f>
        <v>3.7190454537337498E-6</v>
      </c>
      <c r="BT320" s="10">
        <f>3/24000000*OO[[#This Row],[128 (04JUL1985 21:00:00)-Water Temperature (C)]]*OO[[#This Row],[70]]</f>
        <v>3.3685235829999997E-6</v>
      </c>
      <c r="BU320" s="10">
        <f>3/24000000*OO[[#This Row],[129 (05JUL1985 00:00:00)-Water Temperature (C)]]*OO[[#This Row],[71]]</f>
        <v>2.9542676551200003E-6</v>
      </c>
      <c r="BV320" s="10">
        <f>3/24000000*OO[[#This Row],[130 (05JUL1985 03:00:00)-Water Temperature (C)]]*OO[[#This Row],[72]]</f>
        <v>2.5644762770025E-6</v>
      </c>
      <c r="BW320" s="10">
        <f>3/24000000*OO[[#This Row],[131 (05JUL1985 06:00:00)-Water Temperature (C)]]*OO[[#This Row],[73]]</f>
        <v>2.2183266237660004E-6</v>
      </c>
      <c r="BX320" s="10">
        <f>3/24000000*OO[[#This Row],[132 (05JUL1985 09:00:00)-Water Temperature (C)]]*OO[[#This Row],[74]]</f>
        <v>2.0080798368139995E-6</v>
      </c>
      <c r="BY320" s="10">
        <f>3/24000000*OO[[#This Row],[133 (05JUL1985 12:00:00)-Water Temperature (C)]]*OO[[#This Row],[75]]</f>
        <v>1.8200202759436249E-6</v>
      </c>
      <c r="BZ320" s="10">
        <f>3/24000000*OO[[#This Row],[134 (05JUL1985 15:00:00)-Water Temperature (C)]]*OO[[#This Row],[76]]</f>
        <v>1.6300472962069997E-6</v>
      </c>
      <c r="CA320" s="10">
        <f>3/24000000*OO[[#This Row],[135 (05JUL1985 18:00:00)-Water Temperature (C)]]*OO[[#This Row],[77]]</f>
        <v>1.4125508130444997E-6</v>
      </c>
      <c r="CB320" s="10">
        <f>3/24000000*OO[[#This Row],[136 (05JUL1985 21:00:00)-Water Temperature (C)]]*OO[[#This Row],[78]]</f>
        <v>1.15524150863E-6</v>
      </c>
      <c r="CC320" s="10">
        <f>3/24000000*OO[[#This Row],[137 (06JUL1985 00:00:00)-Water Temperature (C)]]*OO[[#This Row],[79]]</f>
        <v>9.1851944545775005E-7</v>
      </c>
      <c r="CD320" s="10">
        <f>3/24000000*OO[[#This Row],[138 (06JUL1985 03:00:00)-Water Temperature (C)]]*OO[[#This Row],[80]]</f>
        <v>7.3498047572474983E-7</v>
      </c>
      <c r="CE320" s="10">
        <f>3/24000000*OO[[#This Row],[139 (06JUL1985 06:00:00)-Water Temperature (C)]]*OO[[#This Row],[81]]</f>
        <v>6.0674657183850005E-7</v>
      </c>
      <c r="CF320" s="10">
        <f>3/24000000*OO[[#This Row],[140 (06JUL1985 09:00:00)-Water Temperature (C)]]*OO[[#This Row],[82]]</f>
        <v>5.4411004852874998E-7</v>
      </c>
      <c r="CG320" s="10">
        <f>3/24000000*OO[[#This Row],[141 (06JUL1985 12:00:00)-Water Temperature (C)]]*OO[[#This Row],[83]]</f>
        <v>5.0497319573837503E-7</v>
      </c>
      <c r="CH320" s="10">
        <f>3/24000000*OO[[#This Row],[142 (06JUL1985 15:00:00)-Water Temperature (C)]]*OO[[#This Row],[84]]</f>
        <v>4.7918458849999995E-7</v>
      </c>
      <c r="CI320" s="10">
        <f>3/24000000*OO[[#This Row],[143 (06JUL1985 18:00:00)-Water Temperature (C)]]*OO[[#This Row],[85]]</f>
        <v>4.5048312398250003E-7</v>
      </c>
      <c r="CJ320" s="10">
        <f>3/24000000*OO[[#This Row],[144 (06JUL1985 21:00:00)-Water Temperature (C)]]*OO[[#This Row],[86]]</f>
        <v>4.0993829221274998E-7</v>
      </c>
      <c r="CK320" s="10">
        <f>3/24000000*OO[[#This Row],[145 (07JUL1985 00:00:00)-Water Temperature (C)]]*OO[[#This Row],[87]]</f>
        <v>3.6569278306025001E-7</v>
      </c>
      <c r="CL320" s="10">
        <f>3/24000000*OO[[#This Row],[146 (07JUL1985 03:00:00)-Water Temperature (C)]]*OO[[#This Row],[88]]</f>
        <v>3.2770816025500002E-7</v>
      </c>
      <c r="CM320" s="10">
        <f>3/24000000*OO[[#This Row],[147 (07JUL1985 06:00:00)-Water Temperature (C)]]*OO[[#This Row],[89]]</f>
        <v>2.9894270599375003E-7</v>
      </c>
      <c r="CN320" s="10">
        <f>3/24000000*OO[[#This Row],[148 (07JUL1985 09:00:00)-Water Temperature (C)]]*OO[[#This Row],[90]]</f>
        <v>2.8800877052812492E-7</v>
      </c>
      <c r="CO320" s="10">
        <f>3/24000000*OO[[#This Row],[149 (07JUL1985 12:00:00)-Water Temperature (C)]]*OO[[#This Row],[91]]</f>
        <v>2.74709395465E-7</v>
      </c>
      <c r="CP320" s="10">
        <f>3/24000000*OO[[#This Row],[150 (07JUL1985 15:00:00)-Water Temperature (C)]]*OO[[#This Row],[92]]</f>
        <v>2.7218033262820001E-7</v>
      </c>
      <c r="CQ320" s="10">
        <f>3/24000000*OO[[#This Row],[151 (07JUL1985 18:00:00)-Water Temperature (C)]]*OO[[#This Row],[93]]</f>
        <v>2.6462897712029996E-7</v>
      </c>
      <c r="CR320" s="10">
        <f>3/24000000*OO[[#This Row],[152 (07JUL1985 21:00:00)-Water Temperature (C)]]*OO[[#This Row],[94]]</f>
        <v>2.5192618389268747E-7</v>
      </c>
      <c r="CS320" s="10">
        <f>3/24000000*OO[[#This Row],[153 (08JUL1985 00:00:00)-Water Temperature (C)]]*OO[[#This Row],[95]]</f>
        <v>2.3545226170033751E-7</v>
      </c>
      <c r="CT320" s="10">
        <f>3/24000000*OO[[#This Row],[154 (08JUL1985 03:00:00)-Water Temperature (C)]]*OO[[#This Row],[96]]</f>
        <v>2.1819995041432499E-7</v>
      </c>
      <c r="CU320" s="10">
        <f>3/24000000*OO[[#This Row],[155 (08JUL1985 06:00:00)-Water Temperature (C)]]*OO[[#This Row],[97]]</f>
        <v>2.0607546992312499E-7</v>
      </c>
      <c r="CV320" s="10">
        <f>3/24000000*OO[[#This Row],[156 (08JUL1985 09:00:00)-Water Temperature (C)]]*OO[[#This Row],[98]]</f>
        <v>2.0655207229112499E-7</v>
      </c>
      <c r="CW320" s="10">
        <f>3/24000000*OO[[#This Row],[157 (08JUL1985 12:00:00)-Water Temperature (C)]]*OO[[#This Row],[99]]</f>
        <v>2.1094892487075001E-7</v>
      </c>
    </row>
    <row r="321" spans="1:101" x14ac:dyDescent="0.35">
      <c r="A321" t="s">
        <v>327</v>
      </c>
      <c r="B321">
        <v>816.07150000000001</v>
      </c>
      <c r="C321" s="10">
        <f>3/24*OO[[#This Row],[59 (26JUN1985 06:00:00)-Water Temperature (C)]]*OO[[#This Row],[1]]/SUM(OO[1])</f>
        <v>0</v>
      </c>
      <c r="D321" s="10">
        <f>3/24*OO[[#This Row],[60 (26JUN1985 09:00:00)-Water Temperature (C)]]*OO[[#This Row],[2]]/SUM(OO[2])</f>
        <v>0</v>
      </c>
      <c r="E321" s="10">
        <f>3/24*OO[[#This Row],[61 (26JUN1985 12:00:00)-Water Temperature (C)]]*OO[[#This Row],[3]]/SUM(OO[3])</f>
        <v>0</v>
      </c>
      <c r="F321" s="10">
        <f>3/24*OO[[#This Row],[62 (26JUN1985 15:00:00)-Water Temperature (C)]]*OO[[#This Row],[4]]/SUM(OO[4])</f>
        <v>0</v>
      </c>
      <c r="G321" s="10">
        <f>3/24*OO[[#This Row],[63 (26JUN1985 18:00:00)-Water Temperature (C)]]*OO[[#This Row],[5]]/SUM(OO[5])</f>
        <v>0</v>
      </c>
      <c r="H321" s="10">
        <f>3/24*OO[[#This Row],[64 (26JUN1985 21:00:00)-Water Temperature (C)]]*OO[[#This Row],[6]]/SUM(OO[6])</f>
        <v>0</v>
      </c>
      <c r="I321" s="10">
        <f>3/24*OO[[#This Row],[65 (27JUN1985 00:00:00)-Water Temperature (C)]]*OO[[#This Row],[7]]/SUM(OO[7])</f>
        <v>0</v>
      </c>
      <c r="J321" s="10">
        <f>3/24*OO[[#This Row],[66 (27JUN1985 03:00:00)-Water Temperature (C)]]*OO[[#This Row],[8]]/SUM(OO[8])</f>
        <v>0</v>
      </c>
      <c r="K321" s="10">
        <f>3/24*OO[[#This Row],[67 (27JUN1985 06:00:00)-Water Temperature (C)]]*OO[[#This Row],[9]]/SUM(OO[9])</f>
        <v>0</v>
      </c>
      <c r="L321" s="10">
        <f>3/24*OO[[#This Row],[68 (27JUN1985 09:00:00)-Water Temperature (C)]]*OO[[#This Row],[10]]/SUM(OO[10])</f>
        <v>0</v>
      </c>
      <c r="M321" s="10">
        <f>3/24*OO[[#This Row],[69 (27JUN1985 12:00:00)-Water Temperature (C)]]*OO[[#This Row],[11]]/SUM(OO[11])</f>
        <v>0</v>
      </c>
      <c r="N321" s="10">
        <f>3/24*OO[[#This Row],[70 (27JUN1985 15:00:00)-Water Temperature (C)]]*OO[[#This Row],[12]]/SUM(OO[12])</f>
        <v>0</v>
      </c>
      <c r="O321" s="10">
        <f>3/24*OO[[#This Row],[71 (27JUN1985 18:00:00)-Water Temperature (C)]]*OO[[#This Row],[13]]/SUM(OO[13])</f>
        <v>0</v>
      </c>
      <c r="P321" s="10">
        <f>3/24*OO[[#This Row],[72 (27JUN1985 21:00:00)-Water Temperature (C)]]*OO[[#This Row],[14]]/SUM(OO[14])</f>
        <v>0</v>
      </c>
      <c r="Q321" s="10">
        <f>3/24*OO[[#This Row],[73 (28JUN1985 00:00:00)-Water Temperature (C)]]*OO[[#This Row],[15]]/SUM(OO[15])</f>
        <v>0</v>
      </c>
      <c r="R321" s="10">
        <f>3/24*OO[[#This Row],[74 (28JUN1985 03:00:00)-Water Temperature (C)]]*OO[[#This Row],[16]]/SUM(OO[16])</f>
        <v>7.4204414908687333E-33</v>
      </c>
      <c r="S321" s="10">
        <f>3/24*OO[[#This Row],[75 (28JUN1985 06:00:00)-Water Temperature (C)]]*OO[[#This Row],[17]]/SUM(OO[17])</f>
        <v>1.5643899490722541E-23</v>
      </c>
      <c r="T321" s="10">
        <f>3/24*OO[[#This Row],[76 (28JUN1985 09:00:00)-Water Temperature (C)]]*OO[[#This Row],[18]]/SUM(OO[18])</f>
        <v>1.4090991816480789E-16</v>
      </c>
      <c r="U321" s="10">
        <f>3/24*OO[[#This Row],[77 (28JUN1985 12:00:00)-Water Temperature (C)]]*OO[[#This Row],[19]]/SUM(OO[19])</f>
        <v>4.1671221279930663E-12</v>
      </c>
      <c r="V321" s="10">
        <f>3/24000000*OO[[#This Row],[78 (28JUN1985 15:00:00)-Water Temperature (C)]]*OO[[#This Row],[20]]</f>
        <v>3.66696513348375E-9</v>
      </c>
      <c r="W321" s="10">
        <f>3/24000000*OO[[#This Row],[79 (28JUN1985 18:00:00)-Water Temperature (C)]]*OO[[#This Row],[21]]</f>
        <v>5.7903801094562495E-7</v>
      </c>
      <c r="X321" s="10">
        <f>3/24000000*OO[[#This Row],[80 (28JUN1985 21:00:00)-Water Temperature (C)]]*OO[[#This Row],[22]]</f>
        <v>2.7017685314587504E-5</v>
      </c>
      <c r="Y321" s="10">
        <f>3/24000000*OO[[#This Row],[81 (29JUN1985 00:00:00)-Water Temperature (C)]]*OO[[#This Row],[23]]</f>
        <v>4.8031129948074996E-4</v>
      </c>
      <c r="Z321" s="10">
        <f>3/24000000*OO[[#This Row],[82 (29JUN1985 03:00:00)-Water Temperature (C)]]*OO[[#This Row],[24]]</f>
        <v>3.8585759660550003E-3</v>
      </c>
      <c r="AA321" s="10">
        <f>3/24000000*OO[[#This Row],[83 (29JUN1985 06:00:00)-Water Temperature (C)]]*OO[[#This Row],[25]]</f>
        <v>1.5910437876112498E-2</v>
      </c>
      <c r="AB321" s="10">
        <f>3/24000000*OO[[#This Row],[84 (29JUN1985 09:00:00)-Water Temperature (C)]]*OO[[#This Row],[26]]</f>
        <v>3.8062978780487498E-2</v>
      </c>
      <c r="AC321" s="10">
        <f>3/24000000*OO[[#This Row],[85 (29JUN1985 12:00:00)-Water Temperature (C)]]*OO[[#This Row],[27]]</f>
        <v>5.5205385731125003E-2</v>
      </c>
      <c r="AD321" s="10">
        <f>3/24000000*OO[[#This Row],[86 (29JUN1985 15:00:00)-Water Temperature (C)]]*OO[[#This Row],[28]]</f>
        <v>5.2592116871587498E-2</v>
      </c>
      <c r="AE321" s="10">
        <f>3/24000000*OO[[#This Row],[88 (29JUN1985 21:00:00)-Water Temperature (C)]]*OO[[#This Row],[30]]</f>
        <v>1.5603176538389999E-2</v>
      </c>
      <c r="AF321" s="10">
        <f>3/24000000*OO[[#This Row],[88 (29JUN1985 21:00:00)-Water Temperature (C)]]*OO[[#This Row],[30]]</f>
        <v>1.5603176538389999E-2</v>
      </c>
      <c r="AG321" s="10">
        <f>3/24000000*OO[[#This Row],[89 (30JUN1985 00:00:00)-Water Temperature (C)]]*OO[[#This Row],[31]]</f>
        <v>5.2333952883299997E-3</v>
      </c>
      <c r="AH321" s="10">
        <f>3/24000000*OO[[#This Row],[90 (30JUN1985 03:00:00)-Water Temperature (C)]]*OO[[#This Row],[32]]</f>
        <v>1.3635202579253749E-3</v>
      </c>
      <c r="AI321" s="10">
        <f>3/24000000*OO[[#This Row],[91 (30JUN1985 06:00:00)-Water Temperature (C)]]*OO[[#This Row],[33]]</f>
        <v>3.1128318481162497E-4</v>
      </c>
      <c r="AJ321" s="10">
        <f>3/24000000*OO[[#This Row],[92 (30JUN1985 09:00:00)-Water Temperature (C)]]*OO[[#This Row],[34]]</f>
        <v>8.582689430549999E-5</v>
      </c>
      <c r="AK321" s="10">
        <f>3/24000000*OO[[#This Row],[93 (30JUN1985 12:00:00)-Water Temperature (C)]]*OO[[#This Row],[35]]</f>
        <v>4.2756786371249999E-5</v>
      </c>
      <c r="AL321" s="10">
        <f>3/24000000*OO[[#This Row],[94 (30JUN1985 15:00:00)-Water Temperature (C)]]*OO[[#This Row],[36]]</f>
        <v>3.4790415288249994E-5</v>
      </c>
      <c r="AM321" s="10">
        <f>3/24000000*OO[[#This Row],[95 (30JUN1985 18:00:00)-Water Temperature (C)]]*OO[[#This Row],[37]]</f>
        <v>3.2652489069149997E-5</v>
      </c>
      <c r="AN321" s="10">
        <f>3/24000000*OO[[#This Row],[96 (30JUN1985 21:00:00)-Water Temperature (C)]]*OO[[#This Row],[38]]</f>
        <v>3.0770859203437495E-5</v>
      </c>
      <c r="AO321" s="10">
        <f>3/24000000*OO[[#This Row],[97 (01JUL1985 00:00:00)-Water Temperature (C)]]*OO[[#This Row],[39]]</f>
        <v>2.8404395315499998E-5</v>
      </c>
      <c r="AP321" s="10">
        <f>3/24000000*OO[[#This Row],[98 (01JUL1985 03:00:00)-Water Temperature (C)]]*OO[[#This Row],[40]]</f>
        <v>2.5922393947349999E-5</v>
      </c>
      <c r="AQ321" s="10">
        <f>3/24000000*OO[[#This Row],[99 (01JUL1985 06:00:00)-Water Temperature (C)]]*OO[[#This Row],[41]]</f>
        <v>2.3708188211508747E-5</v>
      </c>
      <c r="AR321" s="10">
        <f>3/24000000*OO[[#This Row],[100 (01JUL1985 09:00:00)-Water Temperature (C)]]*OO[[#This Row],[42]]</f>
        <v>2.2558620353751251E-5</v>
      </c>
      <c r="AS321" s="10">
        <f>3/24000000*OO[[#This Row],[101 (01JUL1985 12:00:00)-Water Temperature (C)]]*OO[[#This Row],[43]]</f>
        <v>2.1842508636794997E-5</v>
      </c>
      <c r="AT321" s="10">
        <f>3/24000000*OO[[#This Row],[102 (01JUL1985 15:00:00)-Water Temperature (C)]]*OO[[#This Row],[44]]</f>
        <v>2.1644045490539996E-5</v>
      </c>
      <c r="AU321" s="10">
        <f>3/24000000*OO[[#This Row],[103 (01JUL1985 18:00:00)-Water Temperature (C)]]*OO[[#This Row],[45]]</f>
        <v>2.1990872664830001E-5</v>
      </c>
      <c r="AV321" s="10">
        <f>3/24000000*OO[[#This Row],[104 (01JUL1985 21:00:00)-Water Temperature (C)]]*OO[[#This Row],[46]]</f>
        <v>2.2237413456389996E-5</v>
      </c>
      <c r="AW321" s="10">
        <f>3/24000000*OO[[#This Row],[105 (02JUL1985 00:00:00)-Water Temperature (C)]]*OO[[#This Row],[47]]</f>
        <v>2.2238574795081248E-5</v>
      </c>
      <c r="AX321" s="10">
        <f>3/24000000*OO[[#This Row],[106 (02JUL1985 03:00:00)-Water Temperature (C)]]*OO[[#This Row],[48]]</f>
        <v>2.1860269194259996E-5</v>
      </c>
      <c r="AY321" s="10">
        <f>3/24000000*OO[[#This Row],[107 (02JUL1985 06:00:00)-Water Temperature (C)]]*OO[[#This Row],[49]]</f>
        <v>2.1168465008716247E-5</v>
      </c>
      <c r="AZ321" s="10">
        <f>3/24000000*OO[[#This Row],[108 (02JUL1985 09:00:00)-Water Temperature (C)]]*OO[[#This Row],[50]]</f>
        <v>2.0258646548039999E-5</v>
      </c>
      <c r="BA321" s="10">
        <f>3/24000000*OO[[#This Row],[109 (02JUL1985 12:00:00)-Water Temperature (C)]]*OO[[#This Row],[51]]</f>
        <v>1.944773090793E-5</v>
      </c>
      <c r="BB321" s="10">
        <f>3/24000000*OO[[#This Row],[110 (02JUL1985 15:00:00)-Water Temperature (C)]]*OO[[#This Row],[52]]</f>
        <v>1.82672817274125E-5</v>
      </c>
      <c r="BC321" s="10">
        <f>3/24000000*OO[[#This Row],[111 (02JUL1985 18:00:00)-Water Temperature (C)]]*OO[[#This Row],[53]]</f>
        <v>1.6993623500069999E-5</v>
      </c>
      <c r="BD321" s="10">
        <f>3/24000000*OO[[#This Row],[112 (02JUL1985 21:00:00)-Water Temperature (C)]]*OO[[#This Row],[54]]</f>
        <v>1.543549827339E-5</v>
      </c>
      <c r="BE321" s="10">
        <f>3/24000000*OO[[#This Row],[113 (03JUL1985 00:00:00)-Water Temperature (C)]]*OO[[#This Row],[55]]</f>
        <v>1.3983948077990001E-5</v>
      </c>
      <c r="BF321" s="10">
        <f>3/24000000*OO[[#This Row],[114 (03JUL1985 03:00:00)-Water Temperature (C)]]*OO[[#This Row],[56]]</f>
        <v>1.2635986523037501E-5</v>
      </c>
      <c r="BG321" s="10">
        <f>3/24000000*OO[[#This Row],[115 (03JUL1985 06:00:00)-Water Temperature (C)]]*OO[[#This Row],[57]]</f>
        <v>1.1452617712226249E-5</v>
      </c>
      <c r="BH321" s="10">
        <f>3/24000000*OO[[#This Row],[116 (03JUL1985 09:00:00)-Water Temperature (C)]]*OO[[#This Row],[58]]</f>
        <v>1.049634659474625E-5</v>
      </c>
      <c r="BI321" s="10">
        <f>3/24000000*OO[[#This Row],[117 (03JUL1985 12:00:00)-Water Temperature (C)]]*OO[[#This Row],[59]]</f>
        <v>9.7960523390125006E-6</v>
      </c>
      <c r="BJ321" s="10">
        <f>3/24000000*OO[[#This Row],[118 (03JUL1985 15:00:00)-Water Temperature (C)]]*OO[[#This Row],[60]]</f>
        <v>9.1347907111825001E-6</v>
      </c>
      <c r="BK321" s="10">
        <f>3/24000000*OO[[#This Row],[119 (03JUL1985 18:00:00)-Water Temperature (C)]]*OO[[#This Row],[61]]</f>
        <v>8.5552811790600009E-6</v>
      </c>
      <c r="BL321" s="10">
        <f>3/24000000*OO[[#This Row],[120 (03JUL1985 21:00:00)-Water Temperature (C)]]*OO[[#This Row],[62]]</f>
        <v>7.7599183926000007E-6</v>
      </c>
      <c r="BM321" s="10">
        <f>3/24000000*OO[[#This Row],[121 (04JUL1985 00:00:00)-Water Temperature (C)]]*OO[[#This Row],[63]]</f>
        <v>6.9757394799300004E-6</v>
      </c>
      <c r="BN321" s="10">
        <f>3/24000000*OO[[#This Row],[122 (04JUL1985 03:00:00)-Water Temperature (C)]]*OO[[#This Row],[64]]</f>
        <v>6.2877598272187499E-6</v>
      </c>
      <c r="BO321" s="10">
        <f>3/24000000*OO[[#This Row],[123 (04JUL1985 06:00:00)-Water Temperature (C)]]*OO[[#This Row],[65]]</f>
        <v>5.7160140324350006E-6</v>
      </c>
      <c r="BP321" s="10">
        <f>3/24000000*OO[[#This Row],[124 (04JUL1985 09:00:00)-Water Temperature (C)]]*OO[[#This Row],[66]]</f>
        <v>5.4215328281312492E-6</v>
      </c>
      <c r="BQ321" s="10">
        <f>3/24000000*OO[[#This Row],[125 (04JUL1985 12:00:00)-Water Temperature (C)]]*OO[[#This Row],[67]]</f>
        <v>5.1401980717500001E-6</v>
      </c>
      <c r="BR321" s="10">
        <f>3/24000000*OO[[#This Row],[126 (04JUL1985 15:00:00)-Water Temperature (C)]]*OO[[#This Row],[68]]</f>
        <v>4.8337223579249995E-6</v>
      </c>
      <c r="BS321" s="10">
        <f>3/24000000*OO[[#This Row],[127 (04JUL1985 18:00:00)-Water Temperature (C)]]*OO[[#This Row],[69]]</f>
        <v>4.5421428406612495E-6</v>
      </c>
      <c r="BT321" s="10">
        <f>3/24000000*OO[[#This Row],[128 (04JUL1985 21:00:00)-Water Temperature (C)]]*OO[[#This Row],[70]]</f>
        <v>4.1207873857474997E-6</v>
      </c>
      <c r="BU321" s="10">
        <f>3/24000000*OO[[#This Row],[129 (05JUL1985 00:00:00)-Water Temperature (C)]]*OO[[#This Row],[71]]</f>
        <v>3.6149116228125002E-6</v>
      </c>
      <c r="BV321" s="10">
        <f>3/24000000*OO[[#This Row],[130 (05JUL1985 03:00:00)-Water Temperature (C)]]*OO[[#This Row],[72]]</f>
        <v>3.1436498365312495E-6</v>
      </c>
      <c r="BW321" s="10">
        <f>3/24000000*OO[[#This Row],[131 (05JUL1985 06:00:00)-Water Temperature (C)]]*OO[[#This Row],[73]]</f>
        <v>2.7210117535125003E-6</v>
      </c>
      <c r="BX321" s="10">
        <f>3/24000000*OO[[#This Row],[132 (05JUL1985 09:00:00)-Water Temperature (C)]]*OO[[#This Row],[74]]</f>
        <v>2.4649429153124999E-6</v>
      </c>
      <c r="BY321" s="10">
        <f>3/24000000*OO[[#This Row],[133 (05JUL1985 12:00:00)-Water Temperature (C)]]*OO[[#This Row],[75]]</f>
        <v>2.2370073944437498E-6</v>
      </c>
      <c r="BZ321" s="10">
        <f>3/24000000*OO[[#This Row],[134 (05JUL1985 15:00:00)-Water Temperature (C)]]*OO[[#This Row],[76]]</f>
        <v>2.007721399732125E-6</v>
      </c>
      <c r="CA321" s="10">
        <f>3/24000000*OO[[#This Row],[135 (05JUL1985 18:00:00)-Water Temperature (C)]]*OO[[#This Row],[77]]</f>
        <v>1.7450388608107498E-6</v>
      </c>
      <c r="CB321" s="10">
        <f>3/24000000*OO[[#This Row],[136 (05JUL1985 21:00:00)-Water Temperature (C)]]*OO[[#This Row],[78]]</f>
        <v>1.4298248815728749E-6</v>
      </c>
      <c r="CC321" s="10">
        <f>3/24000000*OO[[#This Row],[137 (06JUL1985 00:00:00)-Water Temperature (C)]]*OO[[#This Row],[79]]</f>
        <v>1.1363032803447499E-6</v>
      </c>
      <c r="CD321" s="10">
        <f>3/24000000*OO[[#This Row],[138 (06JUL1985 03:00:00)-Water Temperature (C)]]*OO[[#This Row],[80]]</f>
        <v>9.0851232399999999E-7</v>
      </c>
      <c r="CE321" s="10">
        <f>3/24000000*OO[[#This Row],[139 (06JUL1985 06:00:00)-Water Temperature (C)]]*OO[[#This Row],[81]]</f>
        <v>7.4723681328449999E-7</v>
      </c>
      <c r="CF321" s="10">
        <f>3/24000000*OO[[#This Row],[140 (06JUL1985 09:00:00)-Water Temperature (C)]]*OO[[#This Row],[82]]</f>
        <v>6.679626913025E-7</v>
      </c>
      <c r="CG321" s="10">
        <f>3/24000000*OO[[#This Row],[141 (06JUL1985 12:00:00)-Water Temperature (C)]]*OO[[#This Row],[83]]</f>
        <v>6.1827246660049992E-7</v>
      </c>
      <c r="CH321" s="10">
        <f>3/24000000*OO[[#This Row],[142 (06JUL1985 15:00:00)-Water Temperature (C)]]*OO[[#This Row],[84]]</f>
        <v>5.8580882593625008E-7</v>
      </c>
      <c r="CI321" s="10">
        <f>3/24000000*OO[[#This Row],[143 (06JUL1985 18:00:00)-Water Temperature (C)]]*OO[[#This Row],[85]]</f>
        <v>5.5072721177587498E-7</v>
      </c>
      <c r="CJ321" s="10">
        <f>3/24000000*OO[[#This Row],[144 (06JUL1985 21:00:00)-Water Temperature (C)]]*OO[[#This Row],[86]]</f>
        <v>5.0124178215799993E-7</v>
      </c>
      <c r="CK321" s="10">
        <f>3/24000000*OO[[#This Row],[145 (07JUL1985 00:00:00)-Water Temperature (C)]]*OO[[#This Row],[87]]</f>
        <v>4.46731282591E-7</v>
      </c>
      <c r="CL321" s="10">
        <f>3/24000000*OO[[#This Row],[146 (07JUL1985 03:00:00)-Water Temperature (C)]]*OO[[#This Row],[88]]</f>
        <v>4.0023084919200007E-7</v>
      </c>
      <c r="CM321" s="10">
        <f>3/24000000*OO[[#This Row],[147 (07JUL1985 06:00:00)-Water Temperature (C)]]*OO[[#This Row],[89]]</f>
        <v>3.6439294874650003E-7</v>
      </c>
      <c r="CN321" s="10">
        <f>3/24000000*OO[[#This Row],[148 (07JUL1985 09:00:00)-Water Temperature (C)]]*OO[[#This Row],[90]]</f>
        <v>3.5064523873499999E-7</v>
      </c>
      <c r="CO321" s="10">
        <f>3/24000000*OO[[#This Row],[149 (07JUL1985 12:00:00)-Water Temperature (C)]]*OO[[#This Row],[91]]</f>
        <v>3.3392956812187501E-7</v>
      </c>
      <c r="CP321" s="10">
        <f>3/24000000*OO[[#This Row],[150 (07JUL1985 15:00:00)-Water Temperature (C)]]*OO[[#This Row],[92]]</f>
        <v>3.3091729567349997E-7</v>
      </c>
      <c r="CQ321" s="10">
        <f>3/24000000*OO[[#This Row],[151 (07JUL1985 18:00:00)-Water Temperature (C)]]*OO[[#This Row],[93]]</f>
        <v>3.2205295106399997E-7</v>
      </c>
      <c r="CR321" s="10">
        <f>3/24000000*OO[[#This Row],[152 (07JUL1985 21:00:00)-Water Temperature (C)]]*OO[[#This Row],[94]]</f>
        <v>3.0651532348749996E-7</v>
      </c>
      <c r="CS321" s="10">
        <f>3/24000000*OO[[#This Row],[153 (08JUL1985 00:00:00)-Water Temperature (C)]]*OO[[#This Row],[95]]</f>
        <v>2.8648723970250002E-7</v>
      </c>
      <c r="CT321" s="10">
        <f>3/24000000*OO[[#This Row],[154 (08JUL1985 03:00:00)-Water Temperature (C)]]*OO[[#This Row],[96]]</f>
        <v>2.6559855946949994E-7</v>
      </c>
      <c r="CU321" s="10">
        <f>3/24000000*OO[[#This Row],[155 (08JUL1985 06:00:00)-Water Temperature (C)]]*OO[[#This Row],[97]]</f>
        <v>2.5048199420156243E-7</v>
      </c>
      <c r="CV321" s="10">
        <f>3/24000000*OO[[#This Row],[156 (08JUL1985 09:00:00)-Water Temperature (C)]]*OO[[#This Row],[98]]</f>
        <v>2.50829478296725E-7</v>
      </c>
      <c r="CW321" s="10">
        <f>3/24000000*OO[[#This Row],[157 (08JUL1985 12:00:00)-Water Temperature (C)]]*OO[[#This Row],[99]]</f>
        <v>2.5590201294964998E-7</v>
      </c>
    </row>
    <row r="322" spans="1:101" x14ac:dyDescent="0.35">
      <c r="A322" t="s">
        <v>328</v>
      </c>
      <c r="B322">
        <v>431.09690000000001</v>
      </c>
      <c r="C322" s="10">
        <f>3/24*OO[[#This Row],[59 (26JUN1985 06:00:00)-Water Temperature (C)]]*OO[[#This Row],[1]]/SUM(OO[1])</f>
        <v>0</v>
      </c>
      <c r="D322" s="10">
        <f>3/24*OO[[#This Row],[60 (26JUN1985 09:00:00)-Water Temperature (C)]]*OO[[#This Row],[2]]/SUM(OO[2])</f>
        <v>0</v>
      </c>
      <c r="E322" s="10">
        <f>3/24*OO[[#This Row],[61 (26JUN1985 12:00:00)-Water Temperature (C)]]*OO[[#This Row],[3]]/SUM(OO[3])</f>
        <v>0</v>
      </c>
      <c r="F322" s="10">
        <f>3/24*OO[[#This Row],[62 (26JUN1985 15:00:00)-Water Temperature (C)]]*OO[[#This Row],[4]]/SUM(OO[4])</f>
        <v>0</v>
      </c>
      <c r="G322" s="10">
        <f>3/24*OO[[#This Row],[63 (26JUN1985 18:00:00)-Water Temperature (C)]]*OO[[#This Row],[5]]/SUM(OO[5])</f>
        <v>0</v>
      </c>
      <c r="H322" s="10">
        <f>3/24*OO[[#This Row],[64 (26JUN1985 21:00:00)-Water Temperature (C)]]*OO[[#This Row],[6]]/SUM(OO[6])</f>
        <v>0</v>
      </c>
      <c r="I322" s="10">
        <f>3/24*OO[[#This Row],[65 (27JUN1985 00:00:00)-Water Temperature (C)]]*OO[[#This Row],[7]]/SUM(OO[7])</f>
        <v>0</v>
      </c>
      <c r="J322" s="10">
        <f>3/24*OO[[#This Row],[66 (27JUN1985 03:00:00)-Water Temperature (C)]]*OO[[#This Row],[8]]/SUM(OO[8])</f>
        <v>0</v>
      </c>
      <c r="K322" s="10">
        <f>3/24*OO[[#This Row],[67 (27JUN1985 06:00:00)-Water Temperature (C)]]*OO[[#This Row],[9]]/SUM(OO[9])</f>
        <v>0</v>
      </c>
      <c r="L322" s="10">
        <f>3/24*OO[[#This Row],[68 (27JUN1985 09:00:00)-Water Temperature (C)]]*OO[[#This Row],[10]]/SUM(OO[10])</f>
        <v>0</v>
      </c>
      <c r="M322" s="10">
        <f>3/24*OO[[#This Row],[69 (27JUN1985 12:00:00)-Water Temperature (C)]]*OO[[#This Row],[11]]/SUM(OO[11])</f>
        <v>0</v>
      </c>
      <c r="N322" s="10">
        <f>3/24*OO[[#This Row],[70 (27JUN1985 15:00:00)-Water Temperature (C)]]*OO[[#This Row],[12]]/SUM(OO[12])</f>
        <v>0</v>
      </c>
      <c r="O322" s="10">
        <f>3/24*OO[[#This Row],[71 (27JUN1985 18:00:00)-Water Temperature (C)]]*OO[[#This Row],[13]]/SUM(OO[13])</f>
        <v>0</v>
      </c>
      <c r="P322" s="10">
        <f>3/24*OO[[#This Row],[72 (27JUN1985 21:00:00)-Water Temperature (C)]]*OO[[#This Row],[14]]/SUM(OO[14])</f>
        <v>0</v>
      </c>
      <c r="Q322" s="10">
        <f>3/24*OO[[#This Row],[73 (28JUN1985 00:00:00)-Water Temperature (C)]]*OO[[#This Row],[15]]/SUM(OO[15])</f>
        <v>0</v>
      </c>
      <c r="R322" s="10">
        <f>3/24*OO[[#This Row],[74 (28JUN1985 03:00:00)-Water Temperature (C)]]*OO[[#This Row],[16]]/SUM(OO[16])</f>
        <v>8.215539384210412E-34</v>
      </c>
      <c r="S322" s="10">
        <f>3/24*OO[[#This Row],[75 (28JUN1985 06:00:00)-Water Temperature (C)]]*OO[[#This Row],[17]]/SUM(OO[17])</f>
        <v>4.5478931613023447E-24</v>
      </c>
      <c r="T322" s="10">
        <f>3/24*OO[[#This Row],[76 (28JUN1985 09:00:00)-Water Temperature (C)]]*OO[[#This Row],[18]]/SUM(OO[18])</f>
        <v>2.8398435885702211E-17</v>
      </c>
      <c r="U322" s="10">
        <f>3/24*OO[[#This Row],[77 (28JUN1985 12:00:00)-Water Temperature (C)]]*OO[[#This Row],[19]]/SUM(OO[19])</f>
        <v>1.1870250533382435E-12</v>
      </c>
      <c r="V322" s="10">
        <f>3/24000000*OO[[#This Row],[78 (28JUN1985 15:00:00)-Water Temperature (C)]]*OO[[#This Row],[20]]</f>
        <v>1.1584702690577499E-9</v>
      </c>
      <c r="W322" s="10">
        <f>3/24000000*OO[[#This Row],[79 (28JUN1985 18:00:00)-Water Temperature (C)]]*OO[[#This Row],[21]]</f>
        <v>1.9591790548437496E-7</v>
      </c>
      <c r="X322" s="10">
        <f>3/24000000*OO[[#This Row],[80 (28JUN1985 21:00:00)-Water Temperature (C)]]*OO[[#This Row],[22]]</f>
        <v>9.6428721617999986E-6</v>
      </c>
      <c r="Y322" s="10">
        <f>3/24000000*OO[[#This Row],[81 (29JUN1985 00:00:00)-Water Temperature (C)]]*OO[[#This Row],[23]]</f>
        <v>1.7932066994838749E-4</v>
      </c>
      <c r="Z322" s="10">
        <f>3/24000000*OO[[#This Row],[82 (29JUN1985 03:00:00)-Water Temperature (C)]]*OO[[#This Row],[24]]</f>
        <v>1.497326110293E-3</v>
      </c>
      <c r="AA322" s="10">
        <f>3/24000000*OO[[#This Row],[83 (29JUN1985 06:00:00)-Water Temperature (C)]]*OO[[#This Row],[25]]</f>
        <v>6.3874740513787491E-3</v>
      </c>
      <c r="AB322" s="10">
        <f>3/24000000*OO[[#This Row],[84 (29JUN1985 09:00:00)-Water Temperature (C)]]*OO[[#This Row],[26]]</f>
        <v>1.5750123620560001E-2</v>
      </c>
      <c r="AC322" s="10">
        <f>3/24000000*OO[[#This Row],[85 (29JUN1985 12:00:00)-Water Temperature (C)]]*OO[[#This Row],[27]]</f>
        <v>2.3466922748670002E-2</v>
      </c>
      <c r="AD322" s="10">
        <f>3/24000000*OO[[#This Row],[86 (29JUN1985 15:00:00)-Water Temperature (C)]]*OO[[#This Row],[28]]</f>
        <v>2.2914717938986251E-2</v>
      </c>
      <c r="AE322" s="10">
        <f>3/24000000*OO[[#This Row],[88 (29JUN1985 21:00:00)-Water Temperature (C)]]*OO[[#This Row],[30]]</f>
        <v>7.1011014591999995E-3</v>
      </c>
      <c r="AF322" s="10">
        <f>3/24000000*OO[[#This Row],[88 (29JUN1985 21:00:00)-Water Temperature (C)]]*OO[[#This Row],[30]]</f>
        <v>7.1011014591999995E-3</v>
      </c>
      <c r="AG322" s="10">
        <f>3/24000000*OO[[#This Row],[89 (30JUN1985 00:00:00)-Water Temperature (C)]]*OO[[#This Row],[31]]</f>
        <v>2.4280737330187496E-3</v>
      </c>
      <c r="AH322" s="10">
        <f>3/24000000*OO[[#This Row],[90 (30JUN1985 03:00:00)-Water Temperature (C)]]*OO[[#This Row],[32]]</f>
        <v>6.4270697496499995E-4</v>
      </c>
      <c r="AI322" s="10">
        <f>3/24000000*OO[[#This Row],[91 (30JUN1985 06:00:00)-Water Temperature (C)]]*OO[[#This Row],[33]]</f>
        <v>1.4766845133179997E-4</v>
      </c>
      <c r="AJ322" s="10">
        <f>3/24000000*OO[[#This Row],[92 (30JUN1985 09:00:00)-Water Temperature (C)]]*OO[[#This Row],[34]]</f>
        <v>3.9954128541449997E-5</v>
      </c>
      <c r="AK322" s="10">
        <f>3/24000000*OO[[#This Row],[93 (30JUN1985 12:00:00)-Water Temperature (C)]]*OO[[#This Row],[35]]</f>
        <v>1.9183112869764996E-5</v>
      </c>
      <c r="AL322" s="10">
        <f>3/24000000*OO[[#This Row],[94 (30JUN1985 15:00:00)-Water Temperature (C)]]*OO[[#This Row],[36]]</f>
        <v>1.5389318531530001E-5</v>
      </c>
      <c r="AM322" s="10">
        <f>3/24000000*OO[[#This Row],[95 (30JUN1985 18:00:00)-Water Temperature (C)]]*OO[[#This Row],[37]]</f>
        <v>1.4448762956718748E-5</v>
      </c>
      <c r="AN322" s="10">
        <f>3/24000000*OO[[#This Row],[96 (30JUN1985 21:00:00)-Water Temperature (C)]]*OO[[#This Row],[38]]</f>
        <v>1.365334034738625E-5</v>
      </c>
      <c r="AO322" s="10">
        <f>3/24000000*OO[[#This Row],[97 (01JUL1985 00:00:00)-Water Temperature (C)]]*OO[[#This Row],[39]]</f>
        <v>1.2645832627163749E-5</v>
      </c>
      <c r="AP322" s="10">
        <f>3/24000000*OO[[#This Row],[98 (01JUL1985 03:00:00)-Water Temperature (C)]]*OO[[#This Row],[40]]</f>
        <v>1.15871099851575E-5</v>
      </c>
      <c r="AQ322" s="10">
        <f>3/24000000*OO[[#This Row],[99 (01JUL1985 06:00:00)-Water Temperature (C)]]*OO[[#This Row],[41]]</f>
        <v>1.0628775520414999E-5</v>
      </c>
      <c r="AR322" s="10">
        <f>3/24000000*OO[[#This Row],[100 (01JUL1985 09:00:00)-Water Temperature (C)]]*OO[[#This Row],[42]]</f>
        <v>1.0149103622182501E-5</v>
      </c>
      <c r="AS322" s="10">
        <f>3/24000000*OO[[#This Row],[101 (01JUL1985 12:00:00)-Water Temperature (C)]]*OO[[#This Row],[43]]</f>
        <v>9.8513748761399986E-6</v>
      </c>
      <c r="AT322" s="10">
        <f>3/24000000*OO[[#This Row],[102 (01JUL1985 15:00:00)-Water Temperature (C)]]*OO[[#This Row],[44]]</f>
        <v>9.7820760158199989E-6</v>
      </c>
      <c r="AU322" s="10">
        <f>3/24000000*OO[[#This Row],[103 (01JUL1985 18:00:00)-Water Temperature (C)]]*OO[[#This Row],[45]]</f>
        <v>9.969010272587501E-6</v>
      </c>
      <c r="AV322" s="10">
        <f>3/24000000*OO[[#This Row],[104 (01JUL1985 21:00:00)-Water Temperature (C)]]*OO[[#This Row],[46]]</f>
        <v>1.0118174389050001E-5</v>
      </c>
      <c r="AW322" s="10">
        <f>3/24000000*OO[[#This Row],[105 (02JUL1985 00:00:00)-Water Temperature (C)]]*OO[[#This Row],[47]]</f>
        <v>1.017119682522E-5</v>
      </c>
      <c r="AX322" s="10">
        <f>3/24000000*OO[[#This Row],[106 (02JUL1985 03:00:00)-Water Temperature (C)]]*OO[[#This Row],[48]]</f>
        <v>1.00419075849225E-5</v>
      </c>
      <c r="AY322" s="10">
        <f>3/24000000*OO[[#This Row],[107 (02JUL1985 06:00:00)-Water Temperature (C)]]*OO[[#This Row],[49]]</f>
        <v>9.7613998224562507E-6</v>
      </c>
      <c r="AZ322" s="10">
        <f>3/24000000*OO[[#This Row],[108 (02JUL1985 09:00:00)-Water Temperature (C)]]*OO[[#This Row],[50]]</f>
        <v>9.3782950720199988E-6</v>
      </c>
      <c r="BA322" s="10">
        <f>3/24000000*OO[[#This Row],[109 (02JUL1985 12:00:00)-Water Temperature (C)]]*OO[[#This Row],[51]]</f>
        <v>9.0400900499374993E-6</v>
      </c>
      <c r="BB322" s="10">
        <f>3/24000000*OO[[#This Row],[110 (02JUL1985 15:00:00)-Water Temperature (C)]]*OO[[#This Row],[52]]</f>
        <v>8.5202180177625005E-6</v>
      </c>
      <c r="BC322" s="10">
        <f>3/24000000*OO[[#This Row],[111 (02JUL1985 18:00:00)-Water Temperature (C)]]*OO[[#This Row],[53]]</f>
        <v>7.9550128593925001E-6</v>
      </c>
      <c r="BD322" s="10">
        <f>3/24000000*OO[[#This Row],[112 (02JUL1985 21:00:00)-Water Temperature (C)]]*OO[[#This Row],[54]]</f>
        <v>7.2489124461000005E-6</v>
      </c>
      <c r="BE322" s="10">
        <f>3/24000000*OO[[#This Row],[113 (03JUL1985 00:00:00)-Water Temperature (C)]]*OO[[#This Row],[55]]</f>
        <v>6.5896666512600002E-6</v>
      </c>
      <c r="BF322" s="10">
        <f>3/24000000*OO[[#This Row],[114 (03JUL1985 03:00:00)-Water Temperature (C)]]*OO[[#This Row],[56]]</f>
        <v>5.9724830798400002E-6</v>
      </c>
      <c r="BG322" s="10">
        <f>3/24000000*OO[[#This Row],[115 (03JUL1985 06:00:00)-Water Temperature (C)]]*OO[[#This Row],[57]]</f>
        <v>5.4251094605924987E-6</v>
      </c>
      <c r="BH322" s="10">
        <f>3/24000000*OO[[#This Row],[116 (03JUL1985 09:00:00)-Water Temperature (C)]]*OO[[#This Row],[58]]</f>
        <v>4.9836808254499994E-6</v>
      </c>
      <c r="BI322" s="10">
        <f>3/24000000*OO[[#This Row],[117 (03JUL1985 12:00:00)-Water Temperature (C)]]*OO[[#This Row],[59]]</f>
        <v>4.6629115479099992E-6</v>
      </c>
      <c r="BJ322" s="10">
        <f>3/24000000*OO[[#This Row],[118 (03JUL1985 15:00:00)-Water Temperature (C)]]*OO[[#This Row],[60]]</f>
        <v>4.3589699819225006E-6</v>
      </c>
      <c r="BK322" s="10">
        <f>3/24000000*OO[[#This Row],[119 (03JUL1985 18:00:00)-Water Temperature (C)]]*OO[[#This Row],[61]]</f>
        <v>4.0928551066299992E-6</v>
      </c>
      <c r="BL322" s="10">
        <f>3/24000000*OO[[#This Row],[120 (03JUL1985 21:00:00)-Water Temperature (C)]]*OO[[#This Row],[62]]</f>
        <v>3.7222844350249992E-6</v>
      </c>
      <c r="BM322" s="10">
        <f>3/24000000*OO[[#This Row],[121 (04JUL1985 00:00:00)-Water Temperature (C)]]*OO[[#This Row],[63]]</f>
        <v>3.3529157306149999E-6</v>
      </c>
      <c r="BN322" s="10">
        <f>3/24000000*OO[[#This Row],[122 (04JUL1985 03:00:00)-Water Temperature (C)]]*OO[[#This Row],[64]]</f>
        <v>3.0287333730750003E-6</v>
      </c>
      <c r="BO322" s="10">
        <f>3/24000000*OO[[#This Row],[123 (04JUL1985 06:00:00)-Water Temperature (C)]]*OO[[#This Row],[65]]</f>
        <v>2.7564201044637502E-6</v>
      </c>
      <c r="BP322" s="10">
        <f>3/24000000*OO[[#This Row],[124 (04JUL1985 09:00:00)-Water Temperature (C)]]*OO[[#This Row],[66]]</f>
        <v>2.6175553382687493E-6</v>
      </c>
      <c r="BQ322" s="10">
        <f>3/24000000*OO[[#This Row],[125 (04JUL1985 12:00:00)-Water Temperature (C)]]*OO[[#This Row],[67]]</f>
        <v>2.4871058579737493E-6</v>
      </c>
      <c r="BR322" s="10">
        <f>3/24000000*OO[[#This Row],[126 (04JUL1985 15:00:00)-Water Temperature (C)]]*OO[[#This Row],[68]]</f>
        <v>2.3418348105111251E-6</v>
      </c>
      <c r="BS322" s="10">
        <f>3/24000000*OO[[#This Row],[127 (04JUL1985 18:00:00)-Water Temperature (C)]]*OO[[#This Row],[69]]</f>
        <v>2.2056857357759999E-6</v>
      </c>
      <c r="BT322" s="10">
        <f>3/24000000*OO[[#This Row],[128 (04JUL1985 21:00:00)-Water Temperature (C)]]*OO[[#This Row],[70]]</f>
        <v>2.005738667227125E-6</v>
      </c>
      <c r="BU322" s="10">
        <f>3/24000000*OO[[#This Row],[129 (05JUL1985 00:00:00)-Water Temperature (C)]]*OO[[#This Row],[71]]</f>
        <v>1.7611616476359998E-6</v>
      </c>
      <c r="BV322" s="10">
        <f>3/24000000*OO[[#This Row],[130 (05JUL1985 03:00:00)-Water Temperature (C)]]*OO[[#This Row],[72]]</f>
        <v>1.5342579527937504E-6</v>
      </c>
      <c r="BW322" s="10">
        <f>3/24000000*OO[[#This Row],[131 (05JUL1985 06:00:00)-Water Temperature (C)]]*OO[[#This Row],[73]]</f>
        <v>1.3290912924896249E-6</v>
      </c>
      <c r="BX322" s="10">
        <f>3/24000000*OO[[#This Row],[132 (05JUL1985 09:00:00)-Water Temperature (C)]]*OO[[#This Row],[74]]</f>
        <v>1.2045644702550001E-6</v>
      </c>
      <c r="BY322" s="10">
        <f>3/24000000*OO[[#This Row],[133 (05JUL1985 12:00:00)-Water Temperature (C)]]*OO[[#This Row],[75]]</f>
        <v>1.094607588486E-6</v>
      </c>
      <c r="BZ322" s="10">
        <f>3/24000000*OO[[#This Row],[134 (05JUL1985 15:00:00)-Water Temperature (C)]]*OO[[#This Row],[76]]</f>
        <v>9.8392140125737502E-7</v>
      </c>
      <c r="CA322" s="10">
        <f>3/24000000*OO[[#This Row],[135 (05JUL1985 18:00:00)-Water Temperature (C)]]*OO[[#This Row],[77]]</f>
        <v>8.5726041422875004E-7</v>
      </c>
      <c r="CB322" s="10">
        <f>3/24000000*OO[[#This Row],[136 (05JUL1985 21:00:00)-Water Temperature (C)]]*OO[[#This Row],[78]]</f>
        <v>7.0383237343574991E-7</v>
      </c>
      <c r="CC322" s="10">
        <f>3/24000000*OO[[#This Row],[137 (06JUL1985 00:00:00)-Water Temperature (C)]]*OO[[#This Row],[79]]</f>
        <v>5.5926492478124984E-7</v>
      </c>
      <c r="CD322" s="10">
        <f>3/24000000*OO[[#This Row],[138 (06JUL1985 03:00:00)-Water Temperature (C)]]*OO[[#This Row],[80]]</f>
        <v>4.4695269799250001E-7</v>
      </c>
      <c r="CE322" s="10">
        <f>3/24000000*OO[[#This Row],[139 (06JUL1985 06:00:00)-Water Temperature (C)]]*OO[[#This Row],[81]]</f>
        <v>3.6661366571474999E-7</v>
      </c>
      <c r="CF322" s="10">
        <f>3/24000000*OO[[#This Row],[140 (06JUL1985 09:00:00)-Water Temperature (C)]]*OO[[#This Row],[82]]</f>
        <v>3.2681444846812498E-7</v>
      </c>
      <c r="CG322" s="10">
        <f>3/24000000*OO[[#This Row],[141 (06JUL1985 12:00:00)-Water Temperature (C)]]*OO[[#This Row],[83]]</f>
        <v>3.0192275340787503E-7</v>
      </c>
      <c r="CH322" s="10">
        <f>3/24000000*OO[[#This Row],[142 (06JUL1985 15:00:00)-Water Temperature (C)]]*OO[[#This Row],[84]]</f>
        <v>2.8576021132899994E-7</v>
      </c>
      <c r="CI322" s="10">
        <f>3/24000000*OO[[#This Row],[143 (06JUL1985 18:00:00)-Water Temperature (C)]]*OO[[#This Row],[85]]</f>
        <v>2.6860983333749996E-7</v>
      </c>
      <c r="CJ322" s="10">
        <f>3/24000000*OO[[#This Row],[144 (06JUL1985 21:00:00)-Water Temperature (C)]]*OO[[#This Row],[86]]</f>
        <v>2.4458434866884996E-7</v>
      </c>
      <c r="CK322" s="10">
        <f>3/24000000*OO[[#This Row],[145 (07JUL1985 00:00:00)-Water Temperature (C)]]*OO[[#This Row],[87]]</f>
        <v>2.178388733085E-7</v>
      </c>
      <c r="CL322" s="10">
        <f>3/24000000*OO[[#This Row],[146 (07JUL1985 03:00:00)-Water Temperature (C)]]*OO[[#This Row],[88]]</f>
        <v>1.9512037932292503E-7</v>
      </c>
      <c r="CM322" s="10">
        <f>3/24000000*OO[[#This Row],[147 (07JUL1985 06:00:00)-Water Temperature (C)]]*OO[[#This Row],[89]]</f>
        <v>1.7737444284393749E-7</v>
      </c>
      <c r="CN322" s="10">
        <f>3/24000000*OO[[#This Row],[148 (07JUL1985 09:00:00)-Water Temperature (C)]]*OO[[#This Row],[90]]</f>
        <v>1.7049299482481246E-7</v>
      </c>
      <c r="CO322" s="10">
        <f>3/24000000*OO[[#This Row],[149 (07JUL1985 12:00:00)-Water Temperature (C)]]*OO[[#This Row],[91]]</f>
        <v>1.62203623508925E-7</v>
      </c>
      <c r="CP322" s="10">
        <f>3/24000000*OO[[#This Row],[150 (07JUL1985 15:00:00)-Water Temperature (C)]]*OO[[#This Row],[92]]</f>
        <v>1.6068107431215002E-7</v>
      </c>
      <c r="CQ322" s="10">
        <f>3/24000000*OO[[#This Row],[151 (07JUL1985 18:00:00)-Water Temperature (C)]]*OO[[#This Row],[93]]</f>
        <v>1.56527215257075E-7</v>
      </c>
      <c r="CR322" s="10">
        <f>3/24000000*OO[[#This Row],[152 (07JUL1985 21:00:00)-Water Temperature (C)]]*OO[[#This Row],[94]]</f>
        <v>1.48987763696025E-7</v>
      </c>
      <c r="CS322" s="10">
        <f>3/24000000*OO[[#This Row],[153 (08JUL1985 00:00:00)-Water Temperature (C)]]*OO[[#This Row],[95]]</f>
        <v>1.3926742448250001E-7</v>
      </c>
      <c r="CT322" s="10">
        <f>3/24000000*OO[[#This Row],[154 (08JUL1985 03:00:00)-Water Temperature (C)]]*OO[[#This Row],[96]]</f>
        <v>1.2916321128497497E-7</v>
      </c>
      <c r="CU322" s="10">
        <f>3/24000000*OO[[#This Row],[155 (08JUL1985 06:00:00)-Water Temperature (C)]]*OO[[#This Row],[97]]</f>
        <v>1.2167660359057501E-7</v>
      </c>
      <c r="CV322" s="10">
        <f>3/24000000*OO[[#This Row],[156 (08JUL1985 09:00:00)-Water Temperature (C)]]*OO[[#This Row],[98]]</f>
        <v>1.2172992647930001E-7</v>
      </c>
      <c r="CW322" s="10">
        <f>3/24000000*OO[[#This Row],[157 (08JUL1985 12:00:00)-Water Temperature (C)]]*OO[[#This Row],[99]]</f>
        <v>1.2411427493647498E-7</v>
      </c>
    </row>
    <row r="323" spans="1:101" x14ac:dyDescent="0.35">
      <c r="A323" t="s">
        <v>329</v>
      </c>
      <c r="B323">
        <v>364.85169999999999</v>
      </c>
      <c r="C323" s="10">
        <f>3/24*OO[[#This Row],[59 (26JUN1985 06:00:00)-Water Temperature (C)]]*OO[[#This Row],[1]]/SUM(OO[1])</f>
        <v>0</v>
      </c>
      <c r="D323" s="10">
        <f>3/24*OO[[#This Row],[60 (26JUN1985 09:00:00)-Water Temperature (C)]]*OO[[#This Row],[2]]/SUM(OO[2])</f>
        <v>0</v>
      </c>
      <c r="E323" s="10">
        <f>3/24*OO[[#This Row],[61 (26JUN1985 12:00:00)-Water Temperature (C)]]*OO[[#This Row],[3]]/SUM(OO[3])</f>
        <v>0</v>
      </c>
      <c r="F323" s="10">
        <f>3/24*OO[[#This Row],[62 (26JUN1985 15:00:00)-Water Temperature (C)]]*OO[[#This Row],[4]]/SUM(OO[4])</f>
        <v>0</v>
      </c>
      <c r="G323" s="10">
        <f>3/24*OO[[#This Row],[63 (26JUN1985 18:00:00)-Water Temperature (C)]]*OO[[#This Row],[5]]/SUM(OO[5])</f>
        <v>0</v>
      </c>
      <c r="H323" s="10">
        <f>3/24*OO[[#This Row],[64 (26JUN1985 21:00:00)-Water Temperature (C)]]*OO[[#This Row],[6]]/SUM(OO[6])</f>
        <v>0</v>
      </c>
      <c r="I323" s="10">
        <f>3/24*OO[[#This Row],[65 (27JUN1985 00:00:00)-Water Temperature (C)]]*OO[[#This Row],[7]]/SUM(OO[7])</f>
        <v>0</v>
      </c>
      <c r="J323" s="10">
        <f>3/24*OO[[#This Row],[66 (27JUN1985 03:00:00)-Water Temperature (C)]]*OO[[#This Row],[8]]/SUM(OO[8])</f>
        <v>0</v>
      </c>
      <c r="K323" s="10">
        <f>3/24*OO[[#This Row],[67 (27JUN1985 06:00:00)-Water Temperature (C)]]*OO[[#This Row],[9]]/SUM(OO[9])</f>
        <v>0</v>
      </c>
      <c r="L323" s="10">
        <f>3/24*OO[[#This Row],[68 (27JUN1985 09:00:00)-Water Temperature (C)]]*OO[[#This Row],[10]]/SUM(OO[10])</f>
        <v>0</v>
      </c>
      <c r="M323" s="10">
        <f>3/24*OO[[#This Row],[69 (27JUN1985 12:00:00)-Water Temperature (C)]]*OO[[#This Row],[11]]/SUM(OO[11])</f>
        <v>0</v>
      </c>
      <c r="N323" s="10">
        <f>3/24*OO[[#This Row],[70 (27JUN1985 15:00:00)-Water Temperature (C)]]*OO[[#This Row],[12]]/SUM(OO[12])</f>
        <v>0</v>
      </c>
      <c r="O323" s="10">
        <f>3/24*OO[[#This Row],[71 (27JUN1985 18:00:00)-Water Temperature (C)]]*OO[[#This Row],[13]]/SUM(OO[13])</f>
        <v>0</v>
      </c>
      <c r="P323" s="10">
        <f>3/24*OO[[#This Row],[72 (27JUN1985 21:00:00)-Water Temperature (C)]]*OO[[#This Row],[14]]/SUM(OO[14])</f>
        <v>0</v>
      </c>
      <c r="Q323" s="10">
        <f>3/24*OO[[#This Row],[73 (28JUN1985 00:00:00)-Water Temperature (C)]]*OO[[#This Row],[15]]/SUM(OO[15])</f>
        <v>0</v>
      </c>
      <c r="R323" s="10">
        <f>3/24*OO[[#This Row],[74 (28JUN1985 03:00:00)-Water Temperature (C)]]*OO[[#This Row],[16]]/SUM(OO[16])</f>
        <v>3.2404604902828589E-34</v>
      </c>
      <c r="S323" s="10">
        <f>3/24*OO[[#This Row],[75 (28JUN1985 06:00:00)-Water Temperature (C)]]*OO[[#This Row],[17]]/SUM(OO[17])</f>
        <v>2.9678361517589437E-24</v>
      </c>
      <c r="T323" s="10">
        <f>3/24*OO[[#This Row],[76 (28JUN1985 09:00:00)-Water Temperature (C)]]*OO[[#This Row],[18]]/SUM(OO[18])</f>
        <v>1.5083402708875648E-17</v>
      </c>
      <c r="U323" s="10">
        <f>3/24*OO[[#This Row],[77 (28JUN1985 12:00:00)-Water Temperature (C)]]*OO[[#This Row],[19]]/SUM(OO[19])</f>
        <v>7.8198961653251918E-13</v>
      </c>
      <c r="V323" s="10">
        <f>3/24000000*OO[[#This Row],[78 (28JUN1985 15:00:00)-Water Temperature (C)]]*OO[[#This Row],[20]]</f>
        <v>8.1557501892724987E-10</v>
      </c>
      <c r="W323" s="10">
        <f>3/24000000*OO[[#This Row],[79 (28JUN1985 18:00:00)-Water Temperature (C)]]*OO[[#This Row],[21]]</f>
        <v>1.4440918555304998E-7</v>
      </c>
      <c r="X323" s="10">
        <f>3/24000000*OO[[#This Row],[80 (28JUN1985 21:00:00)-Water Temperature (C)]]*OO[[#This Row],[22]]</f>
        <v>7.3734837887587482E-6</v>
      </c>
      <c r="Y323" s="10">
        <f>3/24000000*OO[[#This Row],[81 (29JUN1985 00:00:00)-Water Temperature (C)]]*OO[[#This Row],[23]]</f>
        <v>1.4155052979182499E-4</v>
      </c>
      <c r="Z323" s="10">
        <f>3/24000000*OO[[#This Row],[82 (29JUN1985 03:00:00)-Water Temperature (C)]]*OO[[#This Row],[24]]</f>
        <v>1.21536872835E-3</v>
      </c>
      <c r="AA323" s="10">
        <f>3/24000000*OO[[#This Row],[83 (29JUN1985 06:00:00)-Water Temperature (C)]]*OO[[#This Row],[25]]</f>
        <v>5.31525126614625E-3</v>
      </c>
      <c r="AB323" s="10">
        <f>3/24000000*OO[[#This Row],[84 (29JUN1985 09:00:00)-Water Temperature (C)]]*OO[[#This Row],[26]]</f>
        <v>1.3402525692614999E-2</v>
      </c>
      <c r="AC323" s="10">
        <f>3/24000000*OO[[#This Row],[85 (29JUN1985 12:00:00)-Water Temperature (C)]]*OO[[#This Row],[27]]</f>
        <v>2.0383752833972497E-2</v>
      </c>
      <c r="AD323" s="10">
        <f>3/24000000*OO[[#This Row],[86 (29JUN1985 15:00:00)-Water Temperature (C)]]*OO[[#This Row],[28]]</f>
        <v>2.028142099450125E-2</v>
      </c>
      <c r="AE323" s="10">
        <f>3/24000000*OO[[#This Row],[88 (29JUN1985 21:00:00)-Water Temperature (C)]]*OO[[#This Row],[30]]</f>
        <v>6.5025791270474998E-3</v>
      </c>
      <c r="AF323" s="10">
        <f>3/24000000*OO[[#This Row],[88 (29JUN1985 21:00:00)-Water Temperature (C)]]*OO[[#This Row],[30]]</f>
        <v>6.5025791270474998E-3</v>
      </c>
      <c r="AG323" s="10">
        <f>3/24000000*OO[[#This Row],[89 (30JUN1985 00:00:00)-Water Temperature (C)]]*OO[[#This Row],[31]]</f>
        <v>2.2572232328295001E-3</v>
      </c>
      <c r="AH323" s="10">
        <f>3/24000000*OO[[#This Row],[90 (30JUN1985 03:00:00)-Water Temperature (C)]]*OO[[#This Row],[32]]</f>
        <v>6.0505657815600005E-4</v>
      </c>
      <c r="AI323" s="10">
        <f>3/24000000*OO[[#This Row],[91 (30JUN1985 06:00:00)-Water Temperature (C)]]*OO[[#This Row],[33]]</f>
        <v>1.39745952137025E-4</v>
      </c>
      <c r="AJ323" s="10">
        <f>3/24000000*OO[[#This Row],[92 (30JUN1985 09:00:00)-Water Temperature (C)]]*OO[[#This Row],[34]]</f>
        <v>3.7236241913324998E-5</v>
      </c>
      <c r="AK323" s="10">
        <f>3/24000000*OO[[#This Row],[93 (30JUN1985 12:00:00)-Water Temperature (C)]]*OO[[#This Row],[35]]</f>
        <v>1.7307631093499998E-5</v>
      </c>
      <c r="AL323" s="10">
        <f>3/24000000*OO[[#This Row],[94 (30JUN1985 15:00:00)-Water Temperature (C)]]*OO[[#This Row],[36]]</f>
        <v>1.3681096140367499E-5</v>
      </c>
      <c r="AM323" s="10">
        <f>3/24000000*OO[[#This Row],[95 (30JUN1985 18:00:00)-Water Temperature (C)]]*OO[[#This Row],[37]]</f>
        <v>1.2823131441769997E-5</v>
      </c>
      <c r="AN323" s="10">
        <f>3/24000000*OO[[#This Row],[96 (30JUN1985 21:00:00)-Water Temperature (C)]]*OO[[#This Row],[38]]</f>
        <v>1.2130881833599998E-5</v>
      </c>
      <c r="AO323" s="10">
        <f>3/24000000*OO[[#This Row],[97 (01JUL1985 00:00:00)-Water Temperature (C)]]*OO[[#This Row],[39]]</f>
        <v>1.1260114699019997E-5</v>
      </c>
      <c r="AP323" s="10">
        <f>3/24000000*OO[[#This Row],[98 (01JUL1985 03:00:00)-Water Temperature (C)]]*OO[[#This Row],[40]]</f>
        <v>1.0345833326859999E-5</v>
      </c>
      <c r="AQ323" s="10">
        <f>3/24000000*OO[[#This Row],[99 (01JUL1985 06:00:00)-Water Temperature (C)]]*OO[[#This Row],[41]]</f>
        <v>9.5068509687525003E-6</v>
      </c>
      <c r="AR323" s="10">
        <f>3/24000000*OO[[#This Row],[100 (01JUL1985 09:00:00)-Water Temperature (C)]]*OO[[#This Row],[42]]</f>
        <v>9.0973833206550004E-6</v>
      </c>
      <c r="AS323" s="10">
        <f>3/24000000*OO[[#This Row],[101 (01JUL1985 12:00:00)-Water Temperature (C)]]*OO[[#This Row],[43]]</f>
        <v>8.8435813593150007E-6</v>
      </c>
      <c r="AT323" s="10">
        <f>3/24000000*OO[[#This Row],[102 (01JUL1985 15:00:00)-Water Temperature (C)]]*OO[[#This Row],[44]]</f>
        <v>8.7911589344849993E-6</v>
      </c>
      <c r="AU323" s="10">
        <f>3/24000000*OO[[#This Row],[103 (01JUL1985 18:00:00)-Water Temperature (C)]]*OO[[#This Row],[45]]</f>
        <v>8.9749794898100007E-6</v>
      </c>
      <c r="AV323" s="10">
        <f>3/24000000*OO[[#This Row],[104 (01JUL1985 21:00:00)-Water Temperature (C)]]*OO[[#This Row],[46]]</f>
        <v>9.1300323929000001E-6</v>
      </c>
      <c r="AW323" s="10">
        <f>3/24000000*OO[[#This Row],[105 (02JUL1985 00:00:00)-Water Temperature (C)]]*OO[[#This Row],[47]]</f>
        <v>9.2076606125099992E-6</v>
      </c>
      <c r="AX323" s="10">
        <f>3/24000000*OO[[#This Row],[106 (02JUL1985 03:00:00)-Water Temperature (C)]]*OO[[#This Row],[48]]</f>
        <v>9.1285932667612498E-6</v>
      </c>
      <c r="AY323" s="10">
        <f>3/24000000*OO[[#This Row],[107 (02JUL1985 06:00:00)-Water Temperature (C)]]*OO[[#This Row],[49]]</f>
        <v>8.8948355809450015E-6</v>
      </c>
      <c r="AZ323" s="10">
        <f>3/24000000*OO[[#This Row],[108 (02JUL1985 09:00:00)-Water Temperature (C)]]*OO[[#This Row],[50]]</f>
        <v>8.5663028522712515E-6</v>
      </c>
      <c r="BA323" s="10">
        <f>3/24000000*OO[[#This Row],[109 (02JUL1985 12:00:00)-Water Temperature (C)]]*OO[[#This Row],[51]]</f>
        <v>8.2786515212625004E-6</v>
      </c>
      <c r="BB323" s="10">
        <f>3/24000000*OO[[#This Row],[110 (02JUL1985 15:00:00)-Water Temperature (C)]]*OO[[#This Row],[52]]</f>
        <v>7.8185718546975E-6</v>
      </c>
      <c r="BC323" s="10">
        <f>3/24000000*OO[[#This Row],[111 (02JUL1985 18:00:00)-Water Temperature (C)]]*OO[[#This Row],[53]]</f>
        <v>7.3160703631924996E-6</v>
      </c>
      <c r="BD323" s="10">
        <f>3/24000000*OO[[#This Row],[112 (02JUL1985 21:00:00)-Water Temperature (C)]]*OO[[#This Row],[54]]</f>
        <v>6.6793281386925002E-6</v>
      </c>
      <c r="BE323" s="10">
        <f>3/24000000*OO[[#This Row],[113 (03JUL1985 00:00:00)-Water Temperature (C)]]*OO[[#This Row],[55]]</f>
        <v>6.0833930206749994E-6</v>
      </c>
      <c r="BF323" s="10">
        <f>3/24000000*OO[[#This Row],[114 (03JUL1985 03:00:00)-Water Temperature (C)]]*OO[[#This Row],[56]]</f>
        <v>5.5226384454150003E-6</v>
      </c>
      <c r="BG323" s="10">
        <f>3/24000000*OO[[#This Row],[115 (03JUL1985 06:00:00)-Water Temperature (C)]]*OO[[#This Row],[57]]</f>
        <v>5.0245714089375001E-6</v>
      </c>
      <c r="BH323" s="10">
        <f>3/24000000*OO[[#This Row],[116 (03JUL1985 09:00:00)-Water Temperature (C)]]*OO[[#This Row],[58]]</f>
        <v>4.6191596349600005E-6</v>
      </c>
      <c r="BI323" s="10">
        <f>3/24000000*OO[[#This Row],[117 (03JUL1985 12:00:00)-Water Temperature (C)]]*OO[[#This Row],[59]]</f>
        <v>4.3259384840662496E-6</v>
      </c>
      <c r="BJ323" s="10">
        <f>3/24000000*OO[[#This Row],[118 (03JUL1985 15:00:00)-Water Temperature (C)]]*OO[[#This Row],[60]]</f>
        <v>4.0479741970800001E-6</v>
      </c>
      <c r="BK323" s="10">
        <f>3/24000000*OO[[#This Row],[119 (03JUL1985 18:00:00)-Water Temperature (C)]]*OO[[#This Row],[61]]</f>
        <v>3.8046456722849995E-6</v>
      </c>
      <c r="BL323" s="10">
        <f>3/24000000*OO[[#This Row],[120 (03JUL1985 21:00:00)-Water Temperature (C)]]*OO[[#This Row],[62]]</f>
        <v>3.4645184324887494E-6</v>
      </c>
      <c r="BM323" s="10">
        <f>3/24000000*OO[[#This Row],[121 (04JUL1985 00:00:00)-Water Temperature (C)]]*OO[[#This Row],[63]]</f>
        <v>3.1228572392587493E-6</v>
      </c>
      <c r="BN323" s="10">
        <f>3/24000000*OO[[#This Row],[122 (04JUL1985 03:00:00)-Water Temperature (C)]]*OO[[#This Row],[64]]</f>
        <v>2.8232395332874996E-6</v>
      </c>
      <c r="BO323" s="10">
        <f>3/24000000*OO[[#This Row],[123 (04JUL1985 06:00:00)-Water Temperature (C)]]*OO[[#This Row],[65]]</f>
        <v>2.5695853340249996E-6</v>
      </c>
      <c r="BP323" s="10">
        <f>3/24000000*OO[[#This Row],[124 (04JUL1985 09:00:00)-Water Temperature (C)]]*OO[[#This Row],[66]]</f>
        <v>2.4401686399624998E-6</v>
      </c>
      <c r="BQ323" s="10">
        <f>3/24000000*OO[[#This Row],[125 (04JUL1985 12:00:00)-Water Temperature (C)]]*OO[[#This Row],[67]]</f>
        <v>2.32138000987325E-6</v>
      </c>
      <c r="BR323" s="10">
        <f>3/24000000*OO[[#This Row],[126 (04JUL1985 15:00:00)-Water Temperature (C)]]*OO[[#This Row],[68]]</f>
        <v>2.1870620299683751E-6</v>
      </c>
      <c r="BS323" s="10">
        <f>3/24000000*OO[[#This Row],[127 (04JUL1985 18:00:00)-Water Temperature (C)]]*OO[[#This Row],[69]]</f>
        <v>2.06222835465675E-6</v>
      </c>
      <c r="BT323" s="10">
        <f>3/24000000*OO[[#This Row],[128 (04JUL1985 21:00:00)-Water Temperature (C)]]*OO[[#This Row],[70]]</f>
        <v>1.87797142646225E-6</v>
      </c>
      <c r="BU323" s="10">
        <f>3/24000000*OO[[#This Row],[129 (05JUL1985 00:00:00)-Water Temperature (C)]]*OO[[#This Row],[71]]</f>
        <v>1.6495797901143749E-6</v>
      </c>
      <c r="BV323" s="10">
        <f>3/24000000*OO[[#This Row],[130 (05JUL1985 03:00:00)-Water Temperature (C)]]*OO[[#This Row],[72]]</f>
        <v>1.4384088689861249E-6</v>
      </c>
      <c r="BW323" s="10">
        <f>3/24000000*OO[[#This Row],[131 (05JUL1985 06:00:00)-Water Temperature (C)]]*OO[[#This Row],[73]]</f>
        <v>1.246596874023125E-6</v>
      </c>
      <c r="BX323" s="10">
        <f>3/24000000*OO[[#This Row],[132 (05JUL1985 09:00:00)-Water Temperature (C)]]*OO[[#This Row],[74]]</f>
        <v>1.12970036641E-6</v>
      </c>
      <c r="BY323" s="10">
        <f>3/24000000*OO[[#This Row],[133 (05JUL1985 12:00:00)-Water Temperature (C)]]*OO[[#This Row],[75]]</f>
        <v>1.0275115555359999E-6</v>
      </c>
      <c r="BZ323" s="10">
        <f>3/24000000*OO[[#This Row],[134 (05JUL1985 15:00:00)-Water Temperature (C)]]*OO[[#This Row],[76]]</f>
        <v>9.2455117166274993E-7</v>
      </c>
      <c r="CA323" s="10">
        <f>3/24000000*OO[[#This Row],[135 (05JUL1985 18:00:00)-Water Temperature (C)]]*OO[[#This Row],[77]]</f>
        <v>8.0702681645450002E-7</v>
      </c>
      <c r="CB323" s="10">
        <f>3/24000000*OO[[#This Row],[136 (05JUL1985 21:00:00)-Water Temperature (C)]]*OO[[#This Row],[78]]</f>
        <v>6.6374562927749998E-7</v>
      </c>
      <c r="CC323" s="10">
        <f>3/24000000*OO[[#This Row],[137 (06JUL1985 00:00:00)-Water Temperature (C)]]*OO[[#This Row],[79]]</f>
        <v>5.2739826475E-7</v>
      </c>
      <c r="CD323" s="10">
        <f>3/24000000*OO[[#This Row],[138 (06JUL1985 03:00:00)-Water Temperature (C)]]*OO[[#This Row],[80]]</f>
        <v>4.2132017602799996E-7</v>
      </c>
      <c r="CE323" s="10">
        <f>3/24000000*OO[[#This Row],[139 (06JUL1985 06:00:00)-Water Temperature (C)]]*OO[[#This Row],[81]]</f>
        <v>3.4486969719562496E-7</v>
      </c>
      <c r="CF323" s="10">
        <f>3/24000000*OO[[#This Row],[140 (06JUL1985 09:00:00)-Water Temperature (C)]]*OO[[#This Row],[82]]</f>
        <v>3.0666738825524997E-7</v>
      </c>
      <c r="CG323" s="10">
        <f>3/24000000*OO[[#This Row],[141 (06JUL1985 12:00:00)-Water Temperature (C)]]*OO[[#This Row],[83]]</f>
        <v>2.8286108352524994E-7</v>
      </c>
      <c r="CH323" s="10">
        <f>3/24000000*OO[[#This Row],[142 (06JUL1985 15:00:00)-Water Temperature (C)]]*OO[[#This Row],[84]]</f>
        <v>2.6745599871269996E-7</v>
      </c>
      <c r="CI323" s="10">
        <f>3/24000000*OO[[#This Row],[143 (06JUL1985 18:00:00)-Water Temperature (C)]]*OO[[#This Row],[85]]</f>
        <v>2.5139517286613751E-7</v>
      </c>
      <c r="CJ323" s="10">
        <f>3/24000000*OO[[#This Row],[144 (06JUL1985 21:00:00)-Water Temperature (C)]]*OO[[#This Row],[86]]</f>
        <v>2.290218362279375E-7</v>
      </c>
      <c r="CK323" s="10">
        <f>3/24000000*OO[[#This Row],[145 (07JUL1985 00:00:00)-Water Temperature (C)]]*OO[[#This Row],[87]]</f>
        <v>2.038925682644375E-7</v>
      </c>
      <c r="CL323" s="10">
        <f>3/24000000*OO[[#This Row],[146 (07JUL1985 03:00:00)-Water Temperature (C)]]*OO[[#This Row],[88]]</f>
        <v>1.8259556830533745E-7</v>
      </c>
      <c r="CM323" s="10">
        <f>3/24000000*OO[[#This Row],[147 (07JUL1985 06:00:00)-Water Temperature (C)]]*OO[[#This Row],[89]]</f>
        <v>1.6579855075241248E-7</v>
      </c>
      <c r="CN323" s="10">
        <f>3/24000000*OO[[#This Row],[148 (07JUL1985 09:00:00)-Water Temperature (C)]]*OO[[#This Row],[90]]</f>
        <v>1.5919639987274999E-7</v>
      </c>
      <c r="CO323" s="10">
        <f>3/24000000*OO[[#This Row],[149 (07JUL1985 12:00:00)-Water Temperature (C)]]*OO[[#This Row],[91]]</f>
        <v>1.513608511845375E-7</v>
      </c>
      <c r="CP323" s="10">
        <f>3/24000000*OO[[#This Row],[150 (07JUL1985 15:00:00)-Water Temperature (C)]]*OO[[#This Row],[92]]</f>
        <v>1.4985452244E-7</v>
      </c>
      <c r="CQ323" s="10">
        <f>3/24000000*OO[[#This Row],[151 (07JUL1985 18:00:00)-Water Temperature (C)]]*OO[[#This Row],[93]]</f>
        <v>1.4611510047663748E-7</v>
      </c>
      <c r="CR323" s="10">
        <f>3/24000000*OO[[#This Row],[152 (07JUL1985 21:00:00)-Water Temperature (C)]]*OO[[#This Row],[94]]</f>
        <v>1.3909185597973748E-7</v>
      </c>
      <c r="CS323" s="10">
        <f>3/24000000*OO[[#This Row],[153 (08JUL1985 00:00:00)-Water Temperature (C)]]*OO[[#This Row],[95]]</f>
        <v>1.3002426464040001E-7</v>
      </c>
      <c r="CT323" s="10">
        <f>3/24000000*OO[[#This Row],[154 (08JUL1985 03:00:00)-Water Temperature (C)]]*OO[[#This Row],[96]]</f>
        <v>1.2062936877949999E-7</v>
      </c>
      <c r="CU323" s="10">
        <f>3/24000000*OO[[#This Row],[155 (08JUL1985 06:00:00)-Water Temperature (C)]]*OO[[#This Row],[97]]</f>
        <v>1.13531447799E-7</v>
      </c>
      <c r="CV323" s="10">
        <f>3/24000000*OO[[#This Row],[156 (08JUL1985 09:00:00)-Water Temperature (C)]]*OO[[#This Row],[98]]</f>
        <v>1.13466152105625E-7</v>
      </c>
      <c r="CW323" s="10">
        <f>3/24000000*OO[[#This Row],[157 (08JUL1985 12:00:00)-Water Temperature (C)]]*OO[[#This Row],[99]]</f>
        <v>1.1562379277962498E-7</v>
      </c>
    </row>
    <row r="324" spans="1:101" x14ac:dyDescent="0.35">
      <c r="A324" t="s">
        <v>330</v>
      </c>
      <c r="B324">
        <v>836.55409999999995</v>
      </c>
      <c r="C324" s="10">
        <f>3/24*OO[[#This Row],[59 (26JUN1985 06:00:00)-Water Temperature (C)]]*OO[[#This Row],[1]]/SUM(OO[1])</f>
        <v>0</v>
      </c>
      <c r="D324" s="10">
        <f>3/24*OO[[#This Row],[60 (26JUN1985 09:00:00)-Water Temperature (C)]]*OO[[#This Row],[2]]/SUM(OO[2])</f>
        <v>0</v>
      </c>
      <c r="E324" s="10">
        <f>3/24*OO[[#This Row],[61 (26JUN1985 12:00:00)-Water Temperature (C)]]*OO[[#This Row],[3]]/SUM(OO[3])</f>
        <v>0</v>
      </c>
      <c r="F324" s="10">
        <f>3/24*OO[[#This Row],[62 (26JUN1985 15:00:00)-Water Temperature (C)]]*OO[[#This Row],[4]]/SUM(OO[4])</f>
        <v>0</v>
      </c>
      <c r="G324" s="10">
        <f>3/24*OO[[#This Row],[63 (26JUN1985 18:00:00)-Water Temperature (C)]]*OO[[#This Row],[5]]/SUM(OO[5])</f>
        <v>0</v>
      </c>
      <c r="H324" s="10">
        <f>3/24*OO[[#This Row],[64 (26JUN1985 21:00:00)-Water Temperature (C)]]*OO[[#This Row],[6]]/SUM(OO[6])</f>
        <v>0</v>
      </c>
      <c r="I324" s="10">
        <f>3/24*OO[[#This Row],[65 (27JUN1985 00:00:00)-Water Temperature (C)]]*OO[[#This Row],[7]]/SUM(OO[7])</f>
        <v>0</v>
      </c>
      <c r="J324" s="10">
        <f>3/24*OO[[#This Row],[66 (27JUN1985 03:00:00)-Water Temperature (C)]]*OO[[#This Row],[8]]/SUM(OO[8])</f>
        <v>0</v>
      </c>
      <c r="K324" s="10">
        <f>3/24*OO[[#This Row],[67 (27JUN1985 06:00:00)-Water Temperature (C)]]*OO[[#This Row],[9]]/SUM(OO[9])</f>
        <v>0</v>
      </c>
      <c r="L324" s="10">
        <f>3/24*OO[[#This Row],[68 (27JUN1985 09:00:00)-Water Temperature (C)]]*OO[[#This Row],[10]]/SUM(OO[10])</f>
        <v>0</v>
      </c>
      <c r="M324" s="10">
        <f>3/24*OO[[#This Row],[69 (27JUN1985 12:00:00)-Water Temperature (C)]]*OO[[#This Row],[11]]/SUM(OO[11])</f>
        <v>0</v>
      </c>
      <c r="N324" s="10">
        <f>3/24*OO[[#This Row],[70 (27JUN1985 15:00:00)-Water Temperature (C)]]*OO[[#This Row],[12]]/SUM(OO[12])</f>
        <v>0</v>
      </c>
      <c r="O324" s="10">
        <f>3/24*OO[[#This Row],[71 (27JUN1985 18:00:00)-Water Temperature (C)]]*OO[[#This Row],[13]]/SUM(OO[13])</f>
        <v>0</v>
      </c>
      <c r="P324" s="10">
        <f>3/24*OO[[#This Row],[72 (27JUN1985 21:00:00)-Water Temperature (C)]]*OO[[#This Row],[14]]/SUM(OO[14])</f>
        <v>0</v>
      </c>
      <c r="Q324" s="10">
        <f>3/24*OO[[#This Row],[73 (28JUN1985 00:00:00)-Water Temperature (C)]]*OO[[#This Row],[15]]/SUM(OO[15])</f>
        <v>0</v>
      </c>
      <c r="R324" s="10">
        <f>3/24*OO[[#This Row],[74 (28JUN1985 03:00:00)-Water Temperature (C)]]*OO[[#This Row],[16]]/SUM(OO[16])</f>
        <v>2.6986958623494908E-34</v>
      </c>
      <c r="S324" s="10">
        <f>3/24*OO[[#This Row],[75 (28JUN1985 06:00:00)-Water Temperature (C)]]*OO[[#This Row],[17]]/SUM(OO[17])</f>
        <v>4.7679345377272274E-24</v>
      </c>
      <c r="T324" s="10">
        <f>3/24*OO[[#This Row],[76 (28JUN1985 09:00:00)-Water Temperature (C)]]*OO[[#This Row],[18]]/SUM(OO[18])</f>
        <v>1.784564900014082E-17</v>
      </c>
      <c r="U324" s="10">
        <f>3/24*OO[[#This Row],[77 (28JUN1985 12:00:00)-Water Temperature (C)]]*OO[[#This Row],[19]]/SUM(OO[19])</f>
        <v>1.3054422251676141E-12</v>
      </c>
      <c r="V324" s="10">
        <f>3/24000000*OO[[#This Row],[78 (28JUN1985 15:00:00)-Water Temperature (C)]]*OO[[#This Row],[20]]</f>
        <v>1.5046775199251248E-9</v>
      </c>
      <c r="W324" s="10">
        <f>3/24000000*OO[[#This Row],[79 (28JUN1985 18:00:00)-Water Temperature (C)]]*OO[[#This Row],[21]]</f>
        <v>2.8516928458012498E-7</v>
      </c>
      <c r="X324" s="10">
        <f>3/24000000*OO[[#This Row],[80 (28JUN1985 21:00:00)-Water Temperature (C)]]*OO[[#This Row],[22]]</f>
        <v>1.5363880878289997E-5</v>
      </c>
      <c r="Y324" s="10">
        <f>3/24000000*OO[[#This Row],[81 (29JUN1985 00:00:00)-Water Temperature (C)]]*OO[[#This Row],[23]]</f>
        <v>3.0879975604937492E-4</v>
      </c>
      <c r="Z324" s="10">
        <f>3/24000000*OO[[#This Row],[82 (29JUN1985 03:00:00)-Water Temperature (C)]]*OO[[#This Row],[24]]</f>
        <v>2.7586726140224997E-3</v>
      </c>
      <c r="AA324" s="10">
        <f>3/24000000*OO[[#This Row],[83 (29JUN1985 06:00:00)-Water Temperature (C)]]*OO[[#This Row],[25]]</f>
        <v>1.2492758674549999E-2</v>
      </c>
      <c r="AB324" s="10">
        <f>3/24000000*OO[[#This Row],[84 (29JUN1985 09:00:00)-Water Temperature (C)]]*OO[[#This Row],[26]]</f>
        <v>3.2486810935199999E-2</v>
      </c>
      <c r="AC324" s="10">
        <f>3/24000000*OO[[#This Row],[85 (29JUN1985 12:00:00)-Water Temperature (C)]]*OO[[#This Row],[27]]</f>
        <v>5.0806081184574997E-2</v>
      </c>
      <c r="AD324" s="10">
        <f>3/24000000*OO[[#This Row],[86 (29JUN1985 15:00:00)-Water Temperature (C)]]*OO[[#This Row],[28]]</f>
        <v>5.1829112523187497E-2</v>
      </c>
      <c r="AE324" s="10">
        <f>3/24000000*OO[[#This Row],[88 (29JUN1985 21:00:00)-Water Temperature (C)]]*OO[[#This Row],[30]]</f>
        <v>1.7371342921994999E-2</v>
      </c>
      <c r="AF324" s="10">
        <f>3/24000000*OO[[#This Row],[88 (29JUN1985 21:00:00)-Water Temperature (C)]]*OO[[#This Row],[30]]</f>
        <v>1.7371342921994999E-2</v>
      </c>
      <c r="AG324" s="10">
        <f>3/24000000*OO[[#This Row],[89 (30JUN1985 00:00:00)-Water Temperature (C)]]*OO[[#This Row],[31]]</f>
        <v>6.1468297510250004E-3</v>
      </c>
      <c r="AH324" s="10">
        <f>3/24000000*OO[[#This Row],[90 (30JUN1985 03:00:00)-Water Temperature (C)]]*OO[[#This Row],[32]]</f>
        <v>1.6735720838512499E-3</v>
      </c>
      <c r="AI324" s="10">
        <f>3/24000000*OO[[#This Row],[91 (30JUN1985 06:00:00)-Water Temperature (C)]]*OO[[#This Row],[33]]</f>
        <v>3.8873880268599993E-4</v>
      </c>
      <c r="AJ324" s="10">
        <f>3/24000000*OO[[#This Row],[92 (30JUN1985 09:00:00)-Water Temperature (C)]]*OO[[#This Row],[34]]</f>
        <v>1.0141225259882502E-4</v>
      </c>
      <c r="AK324" s="10">
        <f>3/24000000*OO[[#This Row],[93 (30JUN1985 12:00:00)-Water Temperature (C)]]*OO[[#This Row],[35]]</f>
        <v>4.4985200439300002E-5</v>
      </c>
      <c r="AL324" s="10">
        <f>3/24000000*OO[[#This Row],[94 (30JUN1985 15:00:00)-Water Temperature (C)]]*OO[[#This Row],[36]]</f>
        <v>3.4706285786024995E-5</v>
      </c>
      <c r="AM324" s="10">
        <f>3/24000000*OO[[#This Row],[95 (30JUN1985 18:00:00)-Water Temperature (C)]]*OO[[#This Row],[37]]</f>
        <v>3.2348490973525002E-5</v>
      </c>
      <c r="AN324" s="10">
        <f>3/24000000*OO[[#This Row],[96 (30JUN1985 21:00:00)-Water Temperature (C)]]*OO[[#This Row],[38]]</f>
        <v>3.0548628497849995E-5</v>
      </c>
      <c r="AO324" s="10">
        <f>3/24000000*OO[[#This Row],[97 (01JUL1985 00:00:00)-Water Temperature (C)]]*OO[[#This Row],[39]]</f>
        <v>2.8339356831999994E-5</v>
      </c>
      <c r="AP324" s="10">
        <f>3/24000000*OO[[#This Row],[98 (01JUL1985 03:00:00)-Water Temperature (C)]]*OO[[#This Row],[40]]</f>
        <v>2.6038165682812495E-5</v>
      </c>
      <c r="AQ324" s="10">
        <f>3/24000000*OO[[#This Row],[99 (01JUL1985 06:00:00)-Water Temperature (C)]]*OO[[#This Row],[41]]</f>
        <v>2.3893064106362501E-5</v>
      </c>
      <c r="AR324" s="10">
        <f>3/24000000*OO[[#This Row],[100 (01JUL1985 09:00:00)-Water Temperature (C)]]*OO[[#This Row],[42]]</f>
        <v>2.2834232757214996E-5</v>
      </c>
      <c r="AS324" s="10">
        <f>3/24000000*OO[[#This Row],[101 (01JUL1985 12:00:00)-Water Temperature (C)]]*OO[[#This Row],[43]]</f>
        <v>2.2145451347819995E-5</v>
      </c>
      <c r="AT324" s="10">
        <f>3/24000000*OO[[#This Row],[102 (01JUL1985 15:00:00)-Water Temperature (C)]]*OO[[#This Row],[44]]</f>
        <v>2.1939622890428745E-5</v>
      </c>
      <c r="AU324" s="10">
        <f>3/24000000*OO[[#This Row],[103 (01JUL1985 18:00:00)-Water Temperature (C)]]*OO[[#This Row],[45]]</f>
        <v>2.2327273923449995E-5</v>
      </c>
      <c r="AV324" s="10">
        <f>3/24000000*OO[[#This Row],[104 (01JUL1985 21:00:00)-Water Temperature (C)]]*OO[[#This Row],[46]]</f>
        <v>2.2650661720656248E-5</v>
      </c>
      <c r="AW324" s="10">
        <f>3/24000000*OO[[#This Row],[105 (02JUL1985 00:00:00)-Water Temperature (C)]]*OO[[#This Row],[47]]</f>
        <v>2.2817023201332499E-5</v>
      </c>
      <c r="AX324" s="10">
        <f>3/24000000*OO[[#This Row],[106 (02JUL1985 03:00:00)-Water Temperature (C)]]*OO[[#This Row],[48]]</f>
        <v>2.26286992845E-5</v>
      </c>
      <c r="AY324" s="10">
        <f>3/24000000*OO[[#This Row],[107 (02JUL1985 06:00:00)-Water Temperature (C)]]*OO[[#This Row],[49]]</f>
        <v>2.2049242195612498E-5</v>
      </c>
      <c r="AZ324" s="10">
        <f>3/24000000*OO[[#This Row],[108 (02JUL1985 09:00:00)-Water Temperature (C)]]*OO[[#This Row],[50]]</f>
        <v>2.1233872647922498E-5</v>
      </c>
      <c r="BA324" s="10">
        <f>3/24000000*OO[[#This Row],[109 (02JUL1985 12:00:00)-Water Temperature (C)]]*OO[[#This Row],[51]]</f>
        <v>2.0518654350301251E-5</v>
      </c>
      <c r="BB324" s="10">
        <f>3/24000000*OO[[#This Row],[110 (02JUL1985 15:00:00)-Water Temperature (C)]]*OO[[#This Row],[52]]</f>
        <v>1.9363669239404997E-5</v>
      </c>
      <c r="BC324" s="10">
        <f>3/24000000*OO[[#This Row],[111 (02JUL1985 18:00:00)-Water Temperature (C)]]*OO[[#This Row],[53]]</f>
        <v>1.810194875575E-5</v>
      </c>
      <c r="BD324" s="10">
        <f>3/24000000*OO[[#This Row],[112 (02JUL1985 21:00:00)-Water Temperature (C)]]*OO[[#This Row],[54]]</f>
        <v>1.6504549968681249E-5</v>
      </c>
      <c r="BE324" s="10">
        <f>3/24000000*OO[[#This Row],[113 (03JUL1985 00:00:00)-Water Temperature (C)]]*OO[[#This Row],[55]]</f>
        <v>1.5008307587831249E-5</v>
      </c>
      <c r="BF324" s="10">
        <f>3/24000000*OO[[#This Row],[114 (03JUL1985 03:00:00)-Water Temperature (C)]]*OO[[#This Row],[56]]</f>
        <v>1.3608391637362498E-5</v>
      </c>
      <c r="BG324" s="10">
        <f>3/24000000*OO[[#This Row],[115 (03JUL1985 06:00:00)-Water Temperature (C)]]*OO[[#This Row],[57]]</f>
        <v>1.2368274083262501E-5</v>
      </c>
      <c r="BH324" s="10">
        <f>3/24000000*OO[[#This Row],[116 (03JUL1985 09:00:00)-Water Temperature (C)]]*OO[[#This Row],[58]]</f>
        <v>1.1360981349714999E-5</v>
      </c>
      <c r="BI324" s="10">
        <f>3/24000000*OO[[#This Row],[117 (03JUL1985 12:00:00)-Water Temperature (C)]]*OO[[#This Row],[59]]</f>
        <v>1.0634343250301251E-5</v>
      </c>
      <c r="BJ324" s="10">
        <f>3/24000000*OO[[#This Row],[118 (03JUL1985 15:00:00)-Water Temperature (C)]]*OO[[#This Row],[60]]</f>
        <v>9.9458322651562507E-6</v>
      </c>
      <c r="BK324" s="10">
        <f>3/24000000*OO[[#This Row],[119 (03JUL1985 18:00:00)-Water Temperature (C)]]*OO[[#This Row],[61]]</f>
        <v>9.342175052104998E-6</v>
      </c>
      <c r="BL324" s="10">
        <f>3/24000000*OO[[#This Row],[120 (03JUL1985 21:00:00)-Water Temperature (C)]]*OO[[#This Row],[62]]</f>
        <v>8.5053176167849989E-6</v>
      </c>
      <c r="BM324" s="10">
        <f>3/24000000*OO[[#This Row],[121 (04JUL1985 00:00:00)-Water Temperature (C)]]*OO[[#This Row],[63]]</f>
        <v>7.6596725704949984E-6</v>
      </c>
      <c r="BN324" s="10">
        <f>3/24000000*OO[[#This Row],[122 (04JUL1985 03:00:00)-Water Temperature (C)]]*OO[[#This Row],[64]]</f>
        <v>6.9200642721212503E-6</v>
      </c>
      <c r="BO324" s="10">
        <f>3/24000000*OO[[#This Row],[123 (04JUL1985 06:00:00)-Water Temperature (C)]]*OO[[#This Row],[65]]</f>
        <v>6.2894714543374999E-6</v>
      </c>
      <c r="BP324" s="10">
        <f>3/24000000*OO[[#This Row],[124 (04JUL1985 09:00:00)-Water Temperature (C)]]*OO[[#This Row],[66]]</f>
        <v>5.9660571784800007E-6</v>
      </c>
      <c r="BQ324" s="10">
        <f>3/24000000*OO[[#This Row],[125 (04JUL1985 12:00:00)-Water Temperature (C)]]*OO[[#This Row],[67]]</f>
        <v>5.6795213957324991E-6</v>
      </c>
      <c r="BR324" s="10">
        <f>3/24000000*OO[[#This Row],[126 (04JUL1985 15:00:00)-Water Temperature (C)]]*OO[[#This Row],[68]]</f>
        <v>5.3510564991412505E-6</v>
      </c>
      <c r="BS324" s="10">
        <f>3/24000000*OO[[#This Row],[127 (04JUL1985 18:00:00)-Water Temperature (C)]]*OO[[#This Row],[69]]</f>
        <v>5.0506113556124999E-6</v>
      </c>
      <c r="BT324" s="10">
        <f>3/24000000*OO[[#This Row],[128 (04JUL1985 21:00:00)-Water Temperature (C)]]*OO[[#This Row],[70]]</f>
        <v>4.6065367093749992E-6</v>
      </c>
      <c r="BU324" s="10">
        <f>3/24000000*OO[[#This Row],[129 (05JUL1985 00:00:00)-Water Temperature (C)]]*OO[[#This Row],[71]]</f>
        <v>4.0475092537649997E-6</v>
      </c>
      <c r="BV324" s="10">
        <f>3/24000000*OO[[#This Row],[130 (05JUL1985 03:00:00)-Water Temperature (C)]]*OO[[#This Row],[72]]</f>
        <v>3.5327359811174996E-6</v>
      </c>
      <c r="BW324" s="10">
        <f>3/24000000*OO[[#This Row],[131 (05JUL1985 06:00:00)-Water Temperature (C)]]*OO[[#This Row],[73]]</f>
        <v>3.06334721911875E-6</v>
      </c>
      <c r="BX324" s="10">
        <f>3/24000000*OO[[#This Row],[132 (05JUL1985 09:00:00)-Water Temperature (C)]]*OO[[#This Row],[74]]</f>
        <v>2.7752862207187497E-6</v>
      </c>
      <c r="BY324" s="10">
        <f>3/24000000*OO[[#This Row],[133 (05JUL1985 12:00:00)-Water Temperature (C)]]*OO[[#This Row],[75]]</f>
        <v>2.52689146453125E-6</v>
      </c>
      <c r="BZ324" s="10">
        <f>3/24000000*OO[[#This Row],[134 (05JUL1985 15:00:00)-Water Temperature (C)]]*OO[[#This Row],[76]]</f>
        <v>2.2763882641499995E-6</v>
      </c>
      <c r="CA324" s="10">
        <f>3/24000000*OO[[#This Row],[135 (05JUL1985 18:00:00)-Water Temperature (C)]]*OO[[#This Row],[77]]</f>
        <v>1.9915191808712501E-6</v>
      </c>
      <c r="CB324" s="10">
        <f>3/24000000*OO[[#This Row],[136 (05JUL1985 21:00:00)-Water Temperature (C)]]*OO[[#This Row],[78]]</f>
        <v>1.641483212038875E-6</v>
      </c>
      <c r="CC324" s="10">
        <f>3/24000000*OO[[#This Row],[137 (06JUL1985 00:00:00)-Water Temperature (C)]]*OO[[#This Row],[79]]</f>
        <v>1.3043417976049999E-6</v>
      </c>
      <c r="CD324" s="10">
        <f>3/24000000*OO[[#This Row],[138 (06JUL1985 03:00:00)-Water Temperature (C)]]*OO[[#This Row],[80]]</f>
        <v>1.0415230982217499E-6</v>
      </c>
      <c r="CE324" s="10">
        <f>3/24000000*OO[[#This Row],[139 (06JUL1985 06:00:00)-Water Temperature (C)]]*OO[[#This Row],[81]]</f>
        <v>8.5043541985599995E-7</v>
      </c>
      <c r="CF324" s="10">
        <f>3/24000000*OO[[#This Row],[140 (06JUL1985 09:00:00)-Water Temperature (C)]]*OO[[#This Row],[82]]</f>
        <v>7.5379537535399999E-7</v>
      </c>
      <c r="CG324" s="10">
        <f>3/24000000*OO[[#This Row],[141 (06JUL1985 12:00:00)-Water Temperature (C)]]*OO[[#This Row],[83]]</f>
        <v>6.9395721278499991E-7</v>
      </c>
      <c r="CH324" s="10">
        <f>3/24000000*OO[[#This Row],[142 (06JUL1985 15:00:00)-Water Temperature (C)]]*OO[[#This Row],[84]]</f>
        <v>6.5518515992999998E-7</v>
      </c>
      <c r="CI324" s="10">
        <f>3/24000000*OO[[#This Row],[143 (06JUL1985 18:00:00)-Water Temperature (C)]]*OO[[#This Row],[85]]</f>
        <v>6.1580732561799999E-7</v>
      </c>
      <c r="CJ324" s="10">
        <f>3/24000000*OO[[#This Row],[144 (06JUL1985 21:00:00)-Water Temperature (C)]]*OO[[#This Row],[86]]</f>
        <v>5.6131855822087497E-7</v>
      </c>
      <c r="CK324" s="10">
        <f>3/24000000*OO[[#This Row],[145 (07JUL1985 00:00:00)-Water Temperature (C)]]*OO[[#This Row],[87]]</f>
        <v>4.9951468929374993E-7</v>
      </c>
      <c r="CL324" s="10">
        <f>3/24000000*OO[[#This Row],[146 (07JUL1985 03:00:00)-Water Temperature (C)]]*OO[[#This Row],[88]]</f>
        <v>4.4722966142812508E-7</v>
      </c>
      <c r="CM324" s="10">
        <f>3/24000000*OO[[#This Row],[147 (07JUL1985 06:00:00)-Water Temperature (C)]]*OO[[#This Row],[89]]</f>
        <v>4.0556505838124997E-7</v>
      </c>
      <c r="CN324" s="10">
        <f>3/24000000*OO[[#This Row],[148 (07JUL1985 09:00:00)-Water Temperature (C)]]*OO[[#This Row],[90]]</f>
        <v>3.8884549096799999E-7</v>
      </c>
      <c r="CO324" s="10">
        <f>3/24000000*OO[[#This Row],[149 (07JUL1985 12:00:00)-Water Temperature (C)]]*OO[[#This Row],[91]]</f>
        <v>3.6943183415162501E-7</v>
      </c>
      <c r="CP324" s="10">
        <f>3/24000000*OO[[#This Row],[150 (07JUL1985 15:00:00)-Water Temperature (C)]]*OO[[#This Row],[92]]</f>
        <v>3.6545576100374999E-7</v>
      </c>
      <c r="CQ324" s="10">
        <f>3/24000000*OO[[#This Row],[151 (07JUL1985 18:00:00)-Water Temperature (C)]]*OO[[#This Row],[93]]</f>
        <v>3.5676232079949997E-7</v>
      </c>
      <c r="CR324" s="10">
        <f>3/24000000*OO[[#This Row],[152 (07JUL1985 21:00:00)-Water Temperature (C)]]*OO[[#This Row],[94]]</f>
        <v>3.3964728749112501E-7</v>
      </c>
      <c r="CS324" s="10">
        <f>3/24000000*OO[[#This Row],[153 (08JUL1985 00:00:00)-Water Temperature (C)]]*OO[[#This Row],[95]]</f>
        <v>3.1750992004399999E-7</v>
      </c>
      <c r="CT324" s="10">
        <f>3/24000000*OO[[#This Row],[154 (08JUL1985 03:00:00)-Water Temperature (C)]]*OO[[#This Row],[96]]</f>
        <v>2.9469256133362502E-7</v>
      </c>
      <c r="CU324" s="10">
        <f>3/24000000*OO[[#This Row],[155 (08JUL1985 06:00:00)-Water Temperature (C)]]*OO[[#This Row],[97]]</f>
        <v>2.7706222148312502E-7</v>
      </c>
      <c r="CV324" s="10">
        <f>3/24000000*OO[[#This Row],[156 (08JUL1985 09:00:00)-Water Temperature (C)]]*OO[[#This Row],[98]]</f>
        <v>2.7651311891774999E-7</v>
      </c>
      <c r="CW324" s="10">
        <f>3/24000000*OO[[#This Row],[157 (08JUL1985 12:00:00)-Water Temperature (C)]]*OO[[#This Row],[99]]</f>
        <v>2.8158927497874999E-7</v>
      </c>
    </row>
    <row r="325" spans="1:101" x14ac:dyDescent="0.35">
      <c r="A325" t="s">
        <v>331</v>
      </c>
      <c r="B325">
        <v>836.13649999999996</v>
      </c>
      <c r="C325" s="10">
        <f>3/24*OO[[#This Row],[59 (26JUN1985 06:00:00)-Water Temperature (C)]]*OO[[#This Row],[1]]/SUM(OO[1])</f>
        <v>0</v>
      </c>
      <c r="D325" s="10">
        <f>3/24*OO[[#This Row],[60 (26JUN1985 09:00:00)-Water Temperature (C)]]*OO[[#This Row],[2]]/SUM(OO[2])</f>
        <v>0</v>
      </c>
      <c r="E325" s="10">
        <f>3/24*OO[[#This Row],[61 (26JUN1985 12:00:00)-Water Temperature (C)]]*OO[[#This Row],[3]]/SUM(OO[3])</f>
        <v>0</v>
      </c>
      <c r="F325" s="10">
        <f>3/24*OO[[#This Row],[62 (26JUN1985 15:00:00)-Water Temperature (C)]]*OO[[#This Row],[4]]/SUM(OO[4])</f>
        <v>0</v>
      </c>
      <c r="G325" s="10">
        <f>3/24*OO[[#This Row],[63 (26JUN1985 18:00:00)-Water Temperature (C)]]*OO[[#This Row],[5]]/SUM(OO[5])</f>
        <v>0</v>
      </c>
      <c r="H325" s="10">
        <f>3/24*OO[[#This Row],[64 (26JUN1985 21:00:00)-Water Temperature (C)]]*OO[[#This Row],[6]]/SUM(OO[6])</f>
        <v>0</v>
      </c>
      <c r="I325" s="10">
        <f>3/24*OO[[#This Row],[65 (27JUN1985 00:00:00)-Water Temperature (C)]]*OO[[#This Row],[7]]/SUM(OO[7])</f>
        <v>0</v>
      </c>
      <c r="J325" s="10">
        <f>3/24*OO[[#This Row],[66 (27JUN1985 03:00:00)-Water Temperature (C)]]*OO[[#This Row],[8]]/SUM(OO[8])</f>
        <v>0</v>
      </c>
      <c r="K325" s="10">
        <f>3/24*OO[[#This Row],[67 (27JUN1985 06:00:00)-Water Temperature (C)]]*OO[[#This Row],[9]]/SUM(OO[9])</f>
        <v>0</v>
      </c>
      <c r="L325" s="10">
        <f>3/24*OO[[#This Row],[68 (27JUN1985 09:00:00)-Water Temperature (C)]]*OO[[#This Row],[10]]/SUM(OO[10])</f>
        <v>0</v>
      </c>
      <c r="M325" s="10">
        <f>3/24*OO[[#This Row],[69 (27JUN1985 12:00:00)-Water Temperature (C)]]*OO[[#This Row],[11]]/SUM(OO[11])</f>
        <v>0</v>
      </c>
      <c r="N325" s="10">
        <f>3/24*OO[[#This Row],[70 (27JUN1985 15:00:00)-Water Temperature (C)]]*OO[[#This Row],[12]]/SUM(OO[12])</f>
        <v>0</v>
      </c>
      <c r="O325" s="10">
        <f>3/24*OO[[#This Row],[71 (27JUN1985 18:00:00)-Water Temperature (C)]]*OO[[#This Row],[13]]/SUM(OO[13])</f>
        <v>0</v>
      </c>
      <c r="P325" s="10">
        <f>3/24*OO[[#This Row],[72 (27JUN1985 21:00:00)-Water Temperature (C)]]*OO[[#This Row],[14]]/SUM(OO[14])</f>
        <v>0</v>
      </c>
      <c r="Q325" s="10">
        <f>3/24*OO[[#This Row],[73 (28JUN1985 00:00:00)-Water Temperature (C)]]*OO[[#This Row],[15]]/SUM(OO[15])</f>
        <v>0</v>
      </c>
      <c r="R325" s="10">
        <f>3/24*OO[[#This Row],[74 (28JUN1985 03:00:00)-Water Temperature (C)]]*OO[[#This Row],[16]]/SUM(OO[16])</f>
        <v>3.9829107728669492E-35</v>
      </c>
      <c r="S325" s="10">
        <f>3/24*OO[[#This Row],[75 (28JUN1985 06:00:00)-Water Temperature (C)]]*OO[[#This Row],[17]]/SUM(OO[17])</f>
        <v>2.3983971045920632E-24</v>
      </c>
      <c r="T325" s="10">
        <f>3/24*OO[[#This Row],[76 (28JUN1985 09:00:00)-Water Temperature (C)]]*OO[[#This Row],[18]]/SUM(OO[18])</f>
        <v>5.3711250022206473E-18</v>
      </c>
      <c r="U325" s="10">
        <f>3/24*OO[[#This Row],[77 (28JUN1985 12:00:00)-Water Temperature (C)]]*OO[[#This Row],[19]]/SUM(OO[19])</f>
        <v>7.3214267792053117E-13</v>
      </c>
      <c r="V325" s="10">
        <f>3/24000000*OO[[#This Row],[78 (28JUN1985 15:00:00)-Water Temperature (C)]]*OO[[#This Row],[20]]</f>
        <v>9.8732788825387493E-10</v>
      </c>
      <c r="W325" s="10">
        <f>3/24000000*OO[[#This Row],[79 (28JUN1985 18:00:00)-Water Temperature (C)]]*OO[[#This Row],[21]]</f>
        <v>2.0794146297437496E-7</v>
      </c>
      <c r="X325" s="10">
        <f>3/24000000*OO[[#This Row],[80 (28JUN1985 21:00:00)-Water Temperature (C)]]*OO[[#This Row],[22]]</f>
        <v>1.2180724485735E-5</v>
      </c>
      <c r="Y325" s="10">
        <f>3/24000000*OO[[#This Row],[81 (29JUN1985 00:00:00)-Water Temperature (C)]]*OO[[#This Row],[23]]</f>
        <v>2.6318055293000003E-4</v>
      </c>
      <c r="Z325" s="10">
        <f>3/24000000*OO[[#This Row],[82 (29JUN1985 03:00:00)-Water Temperature (C)]]*OO[[#This Row],[24]]</f>
        <v>2.5041453892025002E-3</v>
      </c>
      <c r="AA325" s="10">
        <f>3/24000000*OO[[#This Row],[83 (29JUN1985 06:00:00)-Water Temperature (C)]]*OO[[#This Row],[25]]</f>
        <v>1.1997014420934999E-2</v>
      </c>
      <c r="AB325" s="10">
        <f>3/24000000*OO[[#This Row],[84 (29JUN1985 09:00:00)-Water Temperature (C)]]*OO[[#This Row],[26]]</f>
        <v>3.2820897562512497E-2</v>
      </c>
      <c r="AC325" s="10">
        <f>3/24000000*OO[[#This Row],[85 (29JUN1985 12:00:00)-Water Temperature (C)]]*OO[[#This Row],[27]]</f>
        <v>5.3739720891312494E-2</v>
      </c>
      <c r="AD325" s="10">
        <f>3/24000000*OO[[#This Row],[86 (29JUN1985 15:00:00)-Water Temperature (C)]]*OO[[#This Row],[28]]</f>
        <v>5.7164380311224998E-2</v>
      </c>
      <c r="AE325" s="10">
        <f>3/24000000*OO[[#This Row],[88 (29JUN1985 21:00:00)-Water Temperature (C)]]*OO[[#This Row],[30]]</f>
        <v>2.0664211798143751E-2</v>
      </c>
      <c r="AF325" s="10">
        <f>3/24000000*OO[[#This Row],[88 (29JUN1985 21:00:00)-Water Temperature (C)]]*OO[[#This Row],[30]]</f>
        <v>2.0664211798143751E-2</v>
      </c>
      <c r="AG325" s="10">
        <f>3/24000000*OO[[#This Row],[89 (30JUN1985 00:00:00)-Water Temperature (C)]]*OO[[#This Row],[31]]</f>
        <v>7.5597750108099999E-3</v>
      </c>
      <c r="AH325" s="10">
        <f>3/24000000*OO[[#This Row],[90 (30JUN1985 03:00:00)-Water Temperature (C)]]*OO[[#This Row],[32]]</f>
        <v>2.1165825995578748E-3</v>
      </c>
      <c r="AI325" s="10">
        <f>3/24000000*OO[[#This Row],[91 (30JUN1985 06:00:00)-Water Temperature (C)]]*OO[[#This Row],[33]]</f>
        <v>4.9814850596000004E-4</v>
      </c>
      <c r="AJ325" s="10">
        <f>3/24000000*OO[[#This Row],[92 (30JUN1985 09:00:00)-Water Temperature (C)]]*OO[[#This Row],[34]]</f>
        <v>1.2616812575510001E-4</v>
      </c>
      <c r="AK325" s="10">
        <f>3/24000000*OO[[#This Row],[93 (30JUN1985 12:00:00)-Water Temperature (C)]]*OO[[#This Row],[35]]</f>
        <v>5.1676119079249998E-5</v>
      </c>
      <c r="AL325" s="10">
        <f>3/24000000*OO[[#This Row],[94 (30JUN1985 15:00:00)-Water Temperature (C)]]*OO[[#This Row],[36]]</f>
        <v>3.8060743134025004E-5</v>
      </c>
      <c r="AM325" s="10">
        <f>3/24000000*OO[[#This Row],[95 (30JUN1985 18:00:00)-Water Temperature (C)]]*OO[[#This Row],[37]]</f>
        <v>3.5059906318724996E-5</v>
      </c>
      <c r="AN325" s="10">
        <f>3/24000000*OO[[#This Row],[96 (30JUN1985 21:00:00)-Water Temperature (C)]]*OO[[#This Row],[38]]</f>
        <v>3.2970239419199999E-5</v>
      </c>
      <c r="AO325" s="10">
        <f>3/24000000*OO[[#This Row],[97 (01JUL1985 00:00:00)-Water Temperature (C)]]*OO[[#This Row],[39]]</f>
        <v>3.0527432335699997E-5</v>
      </c>
      <c r="AP325" s="10">
        <f>3/24000000*OO[[#This Row],[98 (01JUL1985 03:00:00)-Water Temperature (C)]]*OO[[#This Row],[40]]</f>
        <v>2.8026961133924997E-5</v>
      </c>
      <c r="AQ325" s="10">
        <f>3/24000000*OO[[#This Row],[99 (01JUL1985 06:00:00)-Water Temperature (C)]]*OO[[#This Row],[41]]</f>
        <v>2.5674379504862501E-5</v>
      </c>
      <c r="AR325" s="10">
        <f>3/24000000*OO[[#This Row],[100 (01JUL1985 09:00:00)-Water Temperature (C)]]*OO[[#This Row],[42]]</f>
        <v>2.4486150759912501E-5</v>
      </c>
      <c r="AS325" s="10">
        <f>3/24000000*OO[[#This Row],[101 (01JUL1985 12:00:00)-Water Temperature (C)]]*OO[[#This Row],[43]]</f>
        <v>2.366078897353875E-5</v>
      </c>
      <c r="AT325" s="10">
        <f>3/24000000*OO[[#This Row],[102 (01JUL1985 15:00:00)-Water Temperature (C)]]*OO[[#This Row],[44]]</f>
        <v>2.3306478363689996E-5</v>
      </c>
      <c r="AU325" s="10">
        <f>3/24000000*OO[[#This Row],[103 (01JUL1985 18:00:00)-Water Temperature (C)]]*OO[[#This Row],[45]]</f>
        <v>2.3588032806839997E-5</v>
      </c>
      <c r="AV325" s="10">
        <f>3/24000000*OO[[#This Row],[104 (01JUL1985 21:00:00)-Water Temperature (C)]]*OO[[#This Row],[46]]</f>
        <v>2.3818198496175E-5</v>
      </c>
      <c r="AW325" s="10">
        <f>3/24000000*OO[[#This Row],[105 (02JUL1985 00:00:00)-Water Temperature (C)]]*OO[[#This Row],[47]]</f>
        <v>2.3932765892169998E-5</v>
      </c>
      <c r="AX325" s="10">
        <f>3/24000000*OO[[#This Row],[106 (02JUL1985 03:00:00)-Water Temperature (C)]]*OO[[#This Row],[48]]</f>
        <v>2.3732901423640002E-5</v>
      </c>
      <c r="AY325" s="10">
        <f>3/24000000*OO[[#This Row],[107 (02JUL1985 06:00:00)-Water Temperature (C)]]*OO[[#This Row],[49]]</f>
        <v>2.3117821463256246E-5</v>
      </c>
      <c r="AZ325" s="10">
        <f>3/24000000*OO[[#This Row],[108 (02JUL1985 09:00:00)-Water Temperature (C)]]*OO[[#This Row],[50]]</f>
        <v>2.2272255957135E-5</v>
      </c>
      <c r="BA325" s="10">
        <f>3/24000000*OO[[#This Row],[109 (02JUL1985 12:00:00)-Water Temperature (C)]]*OO[[#This Row],[51]]</f>
        <v>2.1530842489653743E-5</v>
      </c>
      <c r="BB325" s="10">
        <f>3/24000000*OO[[#This Row],[110 (02JUL1985 15:00:00)-Water Temperature (C)]]*OO[[#This Row],[52]]</f>
        <v>2.0311948152161252E-5</v>
      </c>
      <c r="BC325" s="10">
        <f>3/24000000*OO[[#This Row],[111 (02JUL1985 18:00:00)-Water Temperature (C)]]*OO[[#This Row],[53]]</f>
        <v>1.8962520362249996E-5</v>
      </c>
      <c r="BD325" s="10">
        <f>3/24000000*OO[[#This Row],[112 (02JUL1985 21:00:00)-Water Temperature (C)]]*OO[[#This Row],[54]]</f>
        <v>1.7266462971627497E-5</v>
      </c>
      <c r="BE325" s="10">
        <f>3/24000000*OO[[#This Row],[113 (03JUL1985 00:00:00)-Water Temperature (C)]]*OO[[#This Row],[55]]</f>
        <v>1.5669901791254997E-5</v>
      </c>
      <c r="BF325" s="10">
        <f>3/24000000*OO[[#This Row],[114 (03JUL1985 03:00:00)-Water Temperature (C)]]*OO[[#This Row],[56]]</f>
        <v>1.4173389791505E-5</v>
      </c>
      <c r="BG325" s="10">
        <f>3/24000000*OO[[#This Row],[115 (03JUL1985 06:00:00)-Water Temperature (C)]]*OO[[#This Row],[57]]</f>
        <v>1.2846632764218749E-5</v>
      </c>
      <c r="BH325" s="10">
        <f>3/24000000*OO[[#This Row],[116 (03JUL1985 09:00:00)-Water Temperature (C)]]*OO[[#This Row],[58]]</f>
        <v>1.1776707723687499E-5</v>
      </c>
      <c r="BI325" s="10">
        <f>3/24000000*OO[[#This Row],[117 (03JUL1985 12:00:00)-Water Temperature (C)]]*OO[[#This Row],[59]]</f>
        <v>1.1010308117019998E-5</v>
      </c>
      <c r="BJ325" s="10">
        <f>3/24000000*OO[[#This Row],[118 (03JUL1985 15:00:00)-Water Temperature (C)]]*OO[[#This Row],[60]]</f>
        <v>1.0284642216974997E-5</v>
      </c>
      <c r="BK325" s="10">
        <f>3/24000000*OO[[#This Row],[119 (03JUL1985 18:00:00)-Water Temperature (C)]]*OO[[#This Row],[61]]</f>
        <v>9.6431349061250003E-6</v>
      </c>
      <c r="BL325" s="10">
        <f>3/24000000*OO[[#This Row],[120 (03JUL1985 21:00:00)-Water Temperature (C)]]*OO[[#This Row],[62]]</f>
        <v>8.7695770448099981E-6</v>
      </c>
      <c r="BM325" s="10">
        <f>3/24000000*OO[[#This Row],[121 (04JUL1985 00:00:00)-Water Temperature (C)]]*OO[[#This Row],[63]]</f>
        <v>7.8817770921999989E-6</v>
      </c>
      <c r="BN325" s="10">
        <f>3/24000000*OO[[#This Row],[122 (04JUL1985 03:00:00)-Water Temperature (C)]]*OO[[#This Row],[64]]</f>
        <v>7.1092787032249993E-6</v>
      </c>
      <c r="BO325" s="10">
        <f>3/24000000*OO[[#This Row],[123 (04JUL1985 06:00:00)-Water Temperature (C)]]*OO[[#This Row],[65]]</f>
        <v>6.4455366063825001E-6</v>
      </c>
      <c r="BP325" s="10">
        <f>3/24000000*OO[[#This Row],[124 (04JUL1985 09:00:00)-Water Temperature (C)]]*OO[[#This Row],[66]]</f>
        <v>6.0981515662899997E-6</v>
      </c>
      <c r="BQ325" s="10">
        <f>3/24000000*OO[[#This Row],[125 (04JUL1985 12:00:00)-Water Temperature (C)]]*OO[[#This Row],[67]]</f>
        <v>5.8041717999374996E-6</v>
      </c>
      <c r="BR325" s="10">
        <f>3/24000000*OO[[#This Row],[126 (04JUL1985 15:00:00)-Water Temperature (C)]]*OO[[#This Row],[68]]</f>
        <v>5.4631867262387498E-6</v>
      </c>
      <c r="BS325" s="10">
        <f>3/24000000*OO[[#This Row],[127 (04JUL1985 18:00:00)-Water Temperature (C)]]*OO[[#This Row],[69]]</f>
        <v>5.1585714217199988E-6</v>
      </c>
      <c r="BT325" s="10">
        <f>3/24000000*OO[[#This Row],[128 (04JUL1985 21:00:00)-Water Temperature (C)]]*OO[[#This Row],[70]]</f>
        <v>4.7111117511850001E-6</v>
      </c>
      <c r="BU325" s="10">
        <f>3/24000000*OO[[#This Row],[129 (05JUL1985 00:00:00)-Water Temperature (C)]]*OO[[#This Row],[71]]</f>
        <v>4.1392585632749995E-6</v>
      </c>
      <c r="BV325" s="10">
        <f>3/24000000*OO[[#This Row],[130 (05JUL1985 03:00:00)-Water Temperature (C)]]*OO[[#This Row],[72]]</f>
        <v>3.615373230205E-6</v>
      </c>
      <c r="BW325" s="10">
        <f>3/24000000*OO[[#This Row],[131 (05JUL1985 06:00:00)-Water Temperature (C)]]*OO[[#This Row],[73]]</f>
        <v>3.1385779014074992E-6</v>
      </c>
      <c r="BX325" s="10">
        <f>3/24000000*OO[[#This Row],[132 (05JUL1985 09:00:00)-Water Temperature (C)]]*OO[[#This Row],[74]]</f>
        <v>2.8422245883512497E-6</v>
      </c>
      <c r="BY325" s="10">
        <f>3/24000000*OO[[#This Row],[133 (05JUL1985 12:00:00)-Water Temperature (C)]]*OO[[#This Row],[75]]</f>
        <v>2.5912757876625001E-6</v>
      </c>
      <c r="BZ325" s="10">
        <f>3/24000000*OO[[#This Row],[134 (05JUL1985 15:00:00)-Water Temperature (C)]]*OO[[#This Row],[76]]</f>
        <v>2.3382182824262502E-6</v>
      </c>
      <c r="CA325" s="10">
        <f>3/24000000*OO[[#This Row],[135 (05JUL1985 18:00:00)-Water Temperature (C)]]*OO[[#This Row],[77]]</f>
        <v>2.0521325319671255E-6</v>
      </c>
      <c r="CB325" s="10">
        <f>3/24000000*OO[[#This Row],[136 (05JUL1985 21:00:00)-Water Temperature (C)]]*OO[[#This Row],[78]]</f>
        <v>1.69618910637825E-6</v>
      </c>
      <c r="CC325" s="10">
        <f>3/24000000*OO[[#This Row],[137 (06JUL1985 00:00:00)-Water Temperature (C)]]*OO[[#This Row],[79]]</f>
        <v>1.3482435736657502E-6</v>
      </c>
      <c r="CD325" s="10">
        <f>3/24000000*OO[[#This Row],[138 (06JUL1985 03:00:00)-Water Temperature (C)]]*OO[[#This Row],[80]]</f>
        <v>1.0758149284959999E-6</v>
      </c>
      <c r="CE325" s="10">
        <f>3/24000000*OO[[#This Row],[139 (06JUL1985 06:00:00)-Water Temperature (C)]]*OO[[#This Row],[81]]</f>
        <v>8.7581147711250002E-7</v>
      </c>
      <c r="CF325" s="10">
        <f>3/24000000*OO[[#This Row],[140 (06JUL1985 09:00:00)-Water Temperature (C)]]*OO[[#This Row],[82]]</f>
        <v>7.7248992015449985E-7</v>
      </c>
      <c r="CG325" s="10">
        <f>3/24000000*OO[[#This Row],[141 (06JUL1985 12:00:00)-Water Temperature (C)]]*OO[[#This Row],[83]]</f>
        <v>7.0906646291100004E-7</v>
      </c>
      <c r="CH325" s="10">
        <f>3/24000000*OO[[#This Row],[142 (06JUL1985 15:00:00)-Water Temperature (C)]]*OO[[#This Row],[84]]</f>
        <v>6.676104737981249E-7</v>
      </c>
      <c r="CI325" s="10">
        <f>3/24000000*OO[[#This Row],[143 (06JUL1985 18:00:00)-Water Temperature (C)]]*OO[[#This Row],[85]]</f>
        <v>6.2729641280625002E-7</v>
      </c>
      <c r="CJ325" s="10">
        <f>3/24000000*OO[[#This Row],[144 (06JUL1985 21:00:00)-Water Temperature (C)]]*OO[[#This Row],[86]]</f>
        <v>5.7198659038899993E-7</v>
      </c>
      <c r="CK325" s="10">
        <f>3/24000000*OO[[#This Row],[145 (07JUL1985 00:00:00)-Water Temperature (C)]]*OO[[#This Row],[87]]</f>
        <v>5.0875785506324987E-7</v>
      </c>
      <c r="CL325" s="10">
        <f>3/24000000*OO[[#This Row],[146 (07JUL1985 03:00:00)-Water Temperature (C)]]*OO[[#This Row],[88]]</f>
        <v>4.5529667129999991E-7</v>
      </c>
      <c r="CM325" s="10">
        <f>3/24000000*OO[[#This Row],[147 (07JUL1985 06:00:00)-Water Temperature (C)]]*OO[[#This Row],[89]]</f>
        <v>4.1236455897787496E-7</v>
      </c>
      <c r="CN325" s="10">
        <f>3/24000000*OO[[#This Row],[148 (07JUL1985 09:00:00)-Water Temperature (C)]]*OO[[#This Row],[90]]</f>
        <v>3.9434077111174997E-7</v>
      </c>
      <c r="CO325" s="10">
        <f>3/24000000*OO[[#This Row],[149 (07JUL1985 12:00:00)-Water Temperature (C)]]*OO[[#This Row],[91]]</f>
        <v>3.7430447242387496E-7</v>
      </c>
      <c r="CP325" s="10">
        <f>3/24000000*OO[[#This Row],[150 (07JUL1985 15:00:00)-Water Temperature (C)]]*OO[[#This Row],[92]]</f>
        <v>3.6978362796412492E-7</v>
      </c>
      <c r="CQ325" s="10">
        <f>3/24000000*OO[[#This Row],[151 (07JUL1985 18:00:00)-Water Temperature (C)]]*OO[[#This Row],[93]]</f>
        <v>3.6162560591850006E-7</v>
      </c>
      <c r="CR325" s="10">
        <f>3/24000000*OO[[#This Row],[152 (07JUL1985 21:00:00)-Water Temperature (C)]]*OO[[#This Row],[94]]</f>
        <v>3.4419012103949998E-7</v>
      </c>
      <c r="CS325" s="10">
        <f>3/24000000*OO[[#This Row],[153 (08JUL1985 00:00:00)-Water Temperature (C)]]*OO[[#This Row],[95]]</f>
        <v>3.2174279807962497E-7</v>
      </c>
      <c r="CT325" s="10">
        <f>3/24000000*OO[[#This Row],[154 (08JUL1985 03:00:00)-Water Temperature (C)]]*OO[[#This Row],[96]]</f>
        <v>2.9880306177675001E-7</v>
      </c>
      <c r="CU325" s="10">
        <f>3/24000000*OO[[#This Row],[155 (08JUL1985 06:00:00)-Water Temperature (C)]]*OO[[#This Row],[97]]</f>
        <v>2.8066668296437498E-7</v>
      </c>
      <c r="CV325" s="10">
        <f>3/24000000*OO[[#This Row],[156 (08JUL1985 09:00:00)-Water Temperature (C)]]*OO[[#This Row],[98]]</f>
        <v>2.7957262026512495E-7</v>
      </c>
      <c r="CW325" s="10">
        <f>3/24000000*OO[[#This Row],[157 (08JUL1985 12:00:00)-Water Temperature (C)]]*OO[[#This Row],[99]]</f>
        <v>2.8438495713599997E-7</v>
      </c>
    </row>
    <row r="326" spans="1:101" x14ac:dyDescent="0.35">
      <c r="A326" t="s">
        <v>332</v>
      </c>
      <c r="B326">
        <v>870.3655</v>
      </c>
      <c r="C326" s="10">
        <f>3/24*OO[[#This Row],[59 (26JUN1985 06:00:00)-Water Temperature (C)]]*OO[[#This Row],[1]]/SUM(OO[1])</f>
        <v>0</v>
      </c>
      <c r="D326" s="10">
        <f>3/24*OO[[#This Row],[60 (26JUN1985 09:00:00)-Water Temperature (C)]]*OO[[#This Row],[2]]/SUM(OO[2])</f>
        <v>0</v>
      </c>
      <c r="E326" s="10">
        <f>3/24*OO[[#This Row],[61 (26JUN1985 12:00:00)-Water Temperature (C)]]*OO[[#This Row],[3]]/SUM(OO[3])</f>
        <v>0</v>
      </c>
      <c r="F326" s="10">
        <f>3/24*OO[[#This Row],[62 (26JUN1985 15:00:00)-Water Temperature (C)]]*OO[[#This Row],[4]]/SUM(OO[4])</f>
        <v>0</v>
      </c>
      <c r="G326" s="10">
        <f>3/24*OO[[#This Row],[63 (26JUN1985 18:00:00)-Water Temperature (C)]]*OO[[#This Row],[5]]/SUM(OO[5])</f>
        <v>0</v>
      </c>
      <c r="H326" s="10">
        <f>3/24*OO[[#This Row],[64 (26JUN1985 21:00:00)-Water Temperature (C)]]*OO[[#This Row],[6]]/SUM(OO[6])</f>
        <v>0</v>
      </c>
      <c r="I326" s="10">
        <f>3/24*OO[[#This Row],[65 (27JUN1985 00:00:00)-Water Temperature (C)]]*OO[[#This Row],[7]]/SUM(OO[7])</f>
        <v>0</v>
      </c>
      <c r="J326" s="10">
        <f>3/24*OO[[#This Row],[66 (27JUN1985 03:00:00)-Water Temperature (C)]]*OO[[#This Row],[8]]/SUM(OO[8])</f>
        <v>0</v>
      </c>
      <c r="K326" s="10">
        <f>3/24*OO[[#This Row],[67 (27JUN1985 06:00:00)-Water Temperature (C)]]*OO[[#This Row],[9]]/SUM(OO[9])</f>
        <v>0</v>
      </c>
      <c r="L326" s="10">
        <f>3/24*OO[[#This Row],[68 (27JUN1985 09:00:00)-Water Temperature (C)]]*OO[[#This Row],[10]]/SUM(OO[10])</f>
        <v>0</v>
      </c>
      <c r="M326" s="10">
        <f>3/24*OO[[#This Row],[69 (27JUN1985 12:00:00)-Water Temperature (C)]]*OO[[#This Row],[11]]/SUM(OO[11])</f>
        <v>0</v>
      </c>
      <c r="N326" s="10">
        <f>3/24*OO[[#This Row],[70 (27JUN1985 15:00:00)-Water Temperature (C)]]*OO[[#This Row],[12]]/SUM(OO[12])</f>
        <v>0</v>
      </c>
      <c r="O326" s="10">
        <f>3/24*OO[[#This Row],[71 (27JUN1985 18:00:00)-Water Temperature (C)]]*OO[[#This Row],[13]]/SUM(OO[13])</f>
        <v>0</v>
      </c>
      <c r="P326" s="10">
        <f>3/24*OO[[#This Row],[72 (27JUN1985 21:00:00)-Water Temperature (C)]]*OO[[#This Row],[14]]/SUM(OO[14])</f>
        <v>0</v>
      </c>
      <c r="Q326" s="10">
        <f>3/24*OO[[#This Row],[73 (28JUN1985 00:00:00)-Water Temperature (C)]]*OO[[#This Row],[15]]/SUM(OO[15])</f>
        <v>0</v>
      </c>
      <c r="R326" s="10">
        <f>3/24*OO[[#This Row],[74 (28JUN1985 03:00:00)-Water Temperature (C)]]*OO[[#This Row],[16]]/SUM(OO[16])</f>
        <v>7.6683267401991E-36</v>
      </c>
      <c r="S326" s="10">
        <f>3/24*OO[[#This Row],[75 (28JUN1985 06:00:00)-Water Temperature (C)]]*OO[[#This Row],[17]]/SUM(OO[17])</f>
        <v>1.1268824493166358E-24</v>
      </c>
      <c r="T326" s="10">
        <f>3/24*OO[[#This Row],[76 (28JUN1985 09:00:00)-Water Temperature (C)]]*OO[[#This Row],[18]]/SUM(OO[18])</f>
        <v>1.2009253996277697E-18</v>
      </c>
      <c r="U326" s="10">
        <f>3/24*OO[[#This Row],[77 (28JUN1985 12:00:00)-Water Temperature (C)]]*OO[[#This Row],[19]]/SUM(OO[19])</f>
        <v>4.1184281358447907E-13</v>
      </c>
      <c r="V326" s="10">
        <f>3/24000000*OO[[#This Row],[78 (28JUN1985 15:00:00)-Water Temperature (C)]]*OO[[#This Row],[20]]</f>
        <v>6.5810857783749996E-10</v>
      </c>
      <c r="W326" s="10">
        <f>3/24000000*OO[[#This Row],[79 (28JUN1985 18:00:00)-Water Temperature (C)]]*OO[[#This Row],[21]]</f>
        <v>1.5460698924999999E-7</v>
      </c>
      <c r="X326" s="10">
        <f>3/24000000*OO[[#This Row],[80 (28JUN1985 21:00:00)-Water Temperature (C)]]*OO[[#This Row],[22]]</f>
        <v>9.8638273912237499E-6</v>
      </c>
      <c r="Y326" s="10">
        <f>3/24000000*OO[[#This Row],[81 (29JUN1985 00:00:00)-Water Temperature (C)]]*OO[[#This Row],[23]]</f>
        <v>2.2924843556160004E-4</v>
      </c>
      <c r="Z326" s="10">
        <f>3/24000000*OO[[#This Row],[82 (29JUN1985 03:00:00)-Water Temperature (C)]]*OO[[#This Row],[24]]</f>
        <v>2.3232453537649998E-3</v>
      </c>
      <c r="AA326" s="10">
        <f>3/24000000*OO[[#This Row],[83 (29JUN1985 06:00:00)-Water Temperature (C)]]*OO[[#This Row],[25]]</f>
        <v>1.1768426296518749E-2</v>
      </c>
      <c r="AB326" s="10">
        <f>3/24000000*OO[[#This Row],[84 (29JUN1985 09:00:00)-Water Temperature (C)]]*OO[[#This Row],[26]]</f>
        <v>3.3846462907337498E-2</v>
      </c>
      <c r="AC326" s="10">
        <f>3/24000000*OO[[#This Row],[85 (29JUN1985 12:00:00)-Water Temperature (C)]]*OO[[#This Row],[27]]</f>
        <v>5.7916468184824994E-2</v>
      </c>
      <c r="AD326" s="10">
        <f>3/24000000*OO[[#This Row],[86 (29JUN1985 15:00:00)-Water Temperature (C)]]*OO[[#This Row],[28]]</f>
        <v>6.4132826811862484E-2</v>
      </c>
      <c r="AE326" s="10">
        <f>3/24000000*OO[[#This Row],[88 (29JUN1985 21:00:00)-Water Temperature (C)]]*OO[[#This Row],[30]]</f>
        <v>2.48856301589E-2</v>
      </c>
      <c r="AF326" s="10">
        <f>3/24000000*OO[[#This Row],[88 (29JUN1985 21:00:00)-Water Temperature (C)]]*OO[[#This Row],[30]]</f>
        <v>2.48856301589E-2</v>
      </c>
      <c r="AG326" s="10">
        <f>3/24000000*OO[[#This Row],[89 (30JUN1985 00:00:00)-Water Temperature (C)]]*OO[[#This Row],[31]]</f>
        <v>9.3817106325874994E-3</v>
      </c>
      <c r="AH326" s="10">
        <f>3/24000000*OO[[#This Row],[90 (30JUN1985 03:00:00)-Water Temperature (C)]]*OO[[#This Row],[32]]</f>
        <v>2.69358104127875E-3</v>
      </c>
      <c r="AI326" s="10">
        <f>3/24000000*OO[[#This Row],[91 (30JUN1985 06:00:00)-Water Temperature (C)]]*OO[[#This Row],[33]]</f>
        <v>6.4219777257124998E-4</v>
      </c>
      <c r="AJ326" s="10">
        <f>3/24000000*OO[[#This Row],[92 (30JUN1985 09:00:00)-Water Temperature (C)]]*OO[[#This Row],[34]]</f>
        <v>1.5883253179249998E-4</v>
      </c>
      <c r="AK326" s="10">
        <f>3/24000000*OO[[#This Row],[93 (30JUN1985 12:00:00)-Water Temperature (C)]]*OO[[#This Row],[35]]</f>
        <v>6.0298389599999991E-5</v>
      </c>
      <c r="AL326" s="10">
        <f>3/24000000*OO[[#This Row],[94 (30JUN1985 15:00:00)-Water Temperature (C)]]*OO[[#This Row],[36]]</f>
        <v>4.2184759574999993E-5</v>
      </c>
      <c r="AM326" s="10">
        <f>3/24000000*OO[[#This Row],[95 (30JUN1985 18:00:00)-Water Temperature (C)]]*OO[[#This Row],[37]]</f>
        <v>3.8252547462499995E-5</v>
      </c>
      <c r="AN326" s="10">
        <f>3/24000000*OO[[#This Row],[96 (30JUN1985 21:00:00)-Water Temperature (C)]]*OO[[#This Row],[38]]</f>
        <v>3.5702672262262498E-5</v>
      </c>
      <c r="AO326" s="10">
        <f>3/24000000*OO[[#This Row],[97 (01JUL1985 00:00:00)-Water Temperature (C)]]*OO[[#This Row],[39]]</f>
        <v>3.2879201585999996E-5</v>
      </c>
      <c r="AP326" s="10">
        <f>3/24000000*OO[[#This Row],[98 (01JUL1985 03:00:00)-Water Temperature (C)]]*OO[[#This Row],[40]]</f>
        <v>3.0051968856524994E-5</v>
      </c>
      <c r="AQ326" s="10">
        <f>3/24000000*OO[[#This Row],[99 (01JUL1985 06:00:00)-Water Temperature (C)]]*OO[[#This Row],[41]]</f>
        <v>2.7371807801662498E-5</v>
      </c>
      <c r="AR326" s="10">
        <f>3/24000000*OO[[#This Row],[100 (01JUL1985 09:00:00)-Water Temperature (C)]]*OO[[#This Row],[42]]</f>
        <v>2.5926026539187499E-5</v>
      </c>
      <c r="AS326" s="10">
        <f>3/24000000*OO[[#This Row],[101 (01JUL1985 12:00:00)-Water Temperature (C)]]*OO[[#This Row],[43]]</f>
        <v>2.4895280266249998E-5</v>
      </c>
      <c r="AT326" s="10">
        <f>3/24000000*OO[[#This Row],[102 (01JUL1985 15:00:00)-Water Temperature (C)]]*OO[[#This Row],[44]]</f>
        <v>2.4465369384367498E-5</v>
      </c>
      <c r="AU326" s="10">
        <f>3/24000000*OO[[#This Row],[103 (01JUL1985 18:00:00)-Water Temperature (C)]]*OO[[#This Row],[45]]</f>
        <v>2.4709216423799997E-5</v>
      </c>
      <c r="AV326" s="10">
        <f>3/24000000*OO[[#This Row],[104 (01JUL1985 21:00:00)-Water Temperature (C)]]*OO[[#This Row],[46]]</f>
        <v>2.4919306054893746E-5</v>
      </c>
      <c r="AW326" s="10">
        <f>3/24000000*OO[[#This Row],[105 (02JUL1985 00:00:00)-Water Temperature (C)]]*OO[[#This Row],[47]]</f>
        <v>2.5045367637403747E-5</v>
      </c>
      <c r="AX326" s="10">
        <f>3/24000000*OO[[#This Row],[106 (02JUL1985 03:00:00)-Water Temperature (C)]]*OO[[#This Row],[48]]</f>
        <v>2.4896229854687499E-5</v>
      </c>
      <c r="AY326" s="10">
        <f>3/24000000*OO[[#This Row],[107 (02JUL1985 06:00:00)-Water Temperature (C)]]*OO[[#This Row],[49]]</f>
        <v>2.4311734543297499E-5</v>
      </c>
      <c r="AZ326" s="10">
        <f>3/24000000*OO[[#This Row],[108 (02JUL1985 09:00:00)-Water Temperature (C)]]*OO[[#This Row],[50]]</f>
        <v>2.3481388796984995E-5</v>
      </c>
      <c r="BA326" s="10">
        <f>3/24000000*OO[[#This Row],[109 (02JUL1985 12:00:00)-Water Temperature (C)]]*OO[[#This Row],[51]]</f>
        <v>2.2753612133699998E-5</v>
      </c>
      <c r="BB326" s="10">
        <f>3/24000000*OO[[#This Row],[110 (02JUL1985 15:00:00)-Water Temperature (C)]]*OO[[#This Row],[52]]</f>
        <v>2.1508909662773752E-5</v>
      </c>
      <c r="BC326" s="10">
        <f>3/24000000*OO[[#This Row],[111 (02JUL1985 18:00:00)-Water Temperature (C)]]*OO[[#This Row],[53]]</f>
        <v>2.0100745691731247E-5</v>
      </c>
      <c r="BD326" s="10">
        <f>3/24000000*OO[[#This Row],[112 (02JUL1985 21:00:00)-Water Temperature (C)]]*OO[[#This Row],[54]]</f>
        <v>1.832656355251125E-5</v>
      </c>
      <c r="BE326" s="10">
        <f>3/24000000*OO[[#This Row],[113 (03JUL1985 00:00:00)-Water Temperature (C)]]*OO[[#This Row],[55]]</f>
        <v>1.6641413130304999E-5</v>
      </c>
      <c r="BF326" s="10">
        <f>3/24000000*OO[[#This Row],[114 (03JUL1985 03:00:00)-Water Temperature (C)]]*OO[[#This Row],[56]]</f>
        <v>1.5046058250164999E-5</v>
      </c>
      <c r="BG326" s="10">
        <f>3/24000000*OO[[#This Row],[115 (03JUL1985 06:00:00)-Water Temperature (C)]]*OO[[#This Row],[57]]</f>
        <v>1.3624398022631251E-5</v>
      </c>
      <c r="BH326" s="10">
        <f>3/24000000*OO[[#This Row],[116 (03JUL1985 09:00:00)-Water Temperature (C)]]*OO[[#This Row],[58]]</f>
        <v>1.2487584785910001E-5</v>
      </c>
      <c r="BI326" s="10">
        <f>3/24000000*OO[[#This Row],[117 (03JUL1985 12:00:00)-Water Temperature (C)]]*OO[[#This Row],[59]]</f>
        <v>1.1679902275432499E-5</v>
      </c>
      <c r="BJ326" s="10">
        <f>3/24000000*OO[[#This Row],[118 (03JUL1985 15:00:00)-Water Temperature (C)]]*OO[[#This Row],[60]]</f>
        <v>1.0913435766528749E-5</v>
      </c>
      <c r="BK326" s="10">
        <f>3/24000000*OO[[#This Row],[119 (03JUL1985 18:00:00)-Water Temperature (C)]]*OO[[#This Row],[61]]</f>
        <v>1.0232578125184999E-5</v>
      </c>
      <c r="BL326" s="10">
        <f>3/24000000*OO[[#This Row],[120 (03JUL1985 21:00:00)-Water Temperature (C)]]*OO[[#This Row],[62]]</f>
        <v>9.3121310879999994E-6</v>
      </c>
      <c r="BM326" s="10">
        <f>3/24000000*OO[[#This Row],[121 (04JUL1985 00:00:00)-Water Temperature (C)]]*OO[[#This Row],[63]]</f>
        <v>8.36852484467E-6</v>
      </c>
      <c r="BN326" s="10">
        <f>3/24000000*OO[[#This Row],[122 (04JUL1985 03:00:00)-Water Temperature (C)]]*OO[[#This Row],[64]]</f>
        <v>7.5486531152399997E-6</v>
      </c>
      <c r="BO326" s="10">
        <f>3/24000000*OO[[#This Row],[123 (04JUL1985 06:00:00)-Water Temperature (C)]]*OO[[#This Row],[65]]</f>
        <v>6.8394687376949989E-6</v>
      </c>
      <c r="BP326" s="10">
        <f>3/24000000*OO[[#This Row],[124 (04JUL1985 09:00:00)-Water Temperature (C)]]*OO[[#This Row],[66]]</f>
        <v>6.4619544284949988E-6</v>
      </c>
      <c r="BQ326" s="10">
        <f>3/24000000*OO[[#This Row],[125 (04JUL1985 12:00:00)-Water Temperature (C)]]*OO[[#This Row],[67]]</f>
        <v>6.1527002133799987E-6</v>
      </c>
      <c r="BR326" s="10">
        <f>3/24000000*OO[[#This Row],[126 (04JUL1985 15:00:00)-Water Temperature (C)]]*OO[[#This Row],[68]]</f>
        <v>5.7906221900487496E-6</v>
      </c>
      <c r="BS326" s="10">
        <f>3/24000000*OO[[#This Row],[127 (04JUL1985 18:00:00)-Water Temperature (C)]]*OO[[#This Row],[69]]</f>
        <v>5.4723916796049995E-6</v>
      </c>
      <c r="BT326" s="10">
        <f>3/24000000*OO[[#This Row],[128 (04JUL1985 21:00:00)-Water Temperature (C)]]*OO[[#This Row],[70]]</f>
        <v>5.0057581742325001E-6</v>
      </c>
      <c r="BU326" s="10">
        <f>3/24000000*OO[[#This Row],[129 (05JUL1985 00:00:00)-Water Temperature (C)]]*OO[[#This Row],[71]]</f>
        <v>4.4006770795050007E-6</v>
      </c>
      <c r="BV326" s="10">
        <f>3/24000000*OO[[#This Row],[130 (05JUL1985 03:00:00)-Water Temperature (C)]]*OO[[#This Row],[72]]</f>
        <v>3.8466625603724993E-6</v>
      </c>
      <c r="BW326" s="10">
        <f>3/24000000*OO[[#This Row],[131 (05JUL1985 06:00:00)-Water Temperature (C)]]*OO[[#This Row],[73]]</f>
        <v>3.3443973836700001E-6</v>
      </c>
      <c r="BX326" s="10">
        <f>3/24000000*OO[[#This Row],[132 (05JUL1985 09:00:00)-Water Temperature (C)]]*OO[[#This Row],[74]]</f>
        <v>3.0284046573599995E-6</v>
      </c>
      <c r="BY326" s="10">
        <f>3/24000000*OO[[#This Row],[133 (05JUL1985 12:00:00)-Water Temperature (C)]]*OO[[#This Row],[75]]</f>
        <v>2.7647058700499998E-6</v>
      </c>
      <c r="BZ326" s="10">
        <f>3/24000000*OO[[#This Row],[134 (05JUL1985 15:00:00)-Water Temperature (C)]]*OO[[#This Row],[76]]</f>
        <v>2.4984510093398749E-6</v>
      </c>
      <c r="CA326" s="10">
        <f>3/24000000*OO[[#This Row],[135 (05JUL1985 18:00:00)-Water Temperature (C)]]*OO[[#This Row],[77]]</f>
        <v>2.199080248101E-6</v>
      </c>
      <c r="CB326" s="10">
        <f>3/24000000*OO[[#This Row],[136 (05JUL1985 21:00:00)-Water Temperature (C)]]*OO[[#This Row],[78]]</f>
        <v>1.8224355935024999E-6</v>
      </c>
      <c r="CC326" s="10">
        <f>3/24000000*OO[[#This Row],[137 (06JUL1985 00:00:00)-Water Temperature (C)]]*OO[[#This Row],[79]]</f>
        <v>1.4495918490528748E-6</v>
      </c>
      <c r="CD326" s="10">
        <f>3/24000000*OO[[#This Row],[138 (06JUL1985 03:00:00)-Water Temperature (C)]]*OO[[#This Row],[80]]</f>
        <v>1.1559694450412499E-6</v>
      </c>
      <c r="CE326" s="10">
        <f>3/24000000*OO[[#This Row],[139 (06JUL1985 06:00:00)-Water Temperature (C)]]*OO[[#This Row],[81]]</f>
        <v>9.3892441946187508E-7</v>
      </c>
      <c r="CF326" s="10">
        <f>3/24000000*OO[[#This Row],[140 (06JUL1985 09:00:00)-Water Temperature (C)]]*OO[[#This Row],[82]]</f>
        <v>8.244419740042501E-7</v>
      </c>
      <c r="CG326" s="10">
        <f>3/24000000*OO[[#This Row],[141 (06JUL1985 12:00:00)-Water Temperature (C)]]*OO[[#This Row],[83]]</f>
        <v>7.5464381016062502E-7</v>
      </c>
      <c r="CH326" s="10">
        <f>3/24000000*OO[[#This Row],[142 (06JUL1985 15:00:00)-Water Temperature (C)]]*OO[[#This Row],[84]]</f>
        <v>7.0863623513100002E-7</v>
      </c>
      <c r="CI326" s="10">
        <f>3/24000000*OO[[#This Row],[143 (06JUL1985 18:00:00)-Water Temperature (C)]]*OO[[#This Row],[85]]</f>
        <v>6.65447565881E-7</v>
      </c>
      <c r="CJ326" s="10">
        <f>3/24000000*OO[[#This Row],[144 (06JUL1985 21:00:00)-Water Temperature (C)]]*OO[[#This Row],[86]]</f>
        <v>6.0684093813350003E-7</v>
      </c>
      <c r="CK326" s="10">
        <f>3/24000000*OO[[#This Row],[145 (07JUL1985 00:00:00)-Water Temperature (C)]]*OO[[#This Row],[87]]</f>
        <v>5.3957538346499996E-7</v>
      </c>
      <c r="CL326" s="10">
        <f>3/24000000*OO[[#This Row],[146 (07JUL1985 03:00:00)-Water Temperature (C)]]*OO[[#This Row],[88]]</f>
        <v>4.8262193519362495E-7</v>
      </c>
      <c r="CM326" s="10">
        <f>3/24000000*OO[[#This Row],[147 (07JUL1985 06:00:00)-Water Temperature (C)]]*OO[[#This Row],[89]]</f>
        <v>4.3672251642562498E-7</v>
      </c>
      <c r="CN326" s="10">
        <f>3/24000000*OO[[#This Row],[148 (07JUL1985 09:00:00)-Water Temperature (C)]]*OO[[#This Row],[90]]</f>
        <v>4.1659006668774996E-7</v>
      </c>
      <c r="CO326" s="10">
        <f>3/24000000*OO[[#This Row],[149 (07JUL1985 12:00:00)-Water Temperature (C)]]*OO[[#This Row],[91]]</f>
        <v>3.9513538960762499E-7</v>
      </c>
      <c r="CP326" s="10">
        <f>3/24000000*OO[[#This Row],[150 (07JUL1985 15:00:00)-Water Temperature (C)]]*OO[[#This Row],[92]]</f>
        <v>3.8978293608649995E-7</v>
      </c>
      <c r="CQ326" s="10">
        <f>3/24000000*OO[[#This Row],[151 (07JUL1985 18:00:00)-Water Temperature (C)]]*OO[[#This Row],[93]]</f>
        <v>3.8176029513300001E-7</v>
      </c>
      <c r="CR326" s="10">
        <f>3/24000000*OO[[#This Row],[152 (07JUL1985 21:00:00)-Water Temperature (C)]]*OO[[#This Row],[94]]</f>
        <v>3.6325721514599994E-7</v>
      </c>
      <c r="CS326" s="10">
        <f>3/24000000*OO[[#This Row],[153 (08JUL1985 00:00:00)-Water Temperature (C)]]*OO[[#This Row],[95]]</f>
        <v>3.39567015375E-7</v>
      </c>
      <c r="CT326" s="10">
        <f>3/24000000*OO[[#This Row],[154 (08JUL1985 03:00:00)-Water Temperature (C)]]*OO[[#This Row],[96]]</f>
        <v>3.1552761101624999E-7</v>
      </c>
      <c r="CU326" s="10">
        <f>3/24000000*OO[[#This Row],[155 (08JUL1985 06:00:00)-Water Temperature (C)]]*OO[[#This Row],[97]]</f>
        <v>2.9622289467299997E-7</v>
      </c>
      <c r="CV326" s="10">
        <f>3/24000000*OO[[#This Row],[156 (08JUL1985 09:00:00)-Water Temperature (C)]]*OO[[#This Row],[98]]</f>
        <v>2.9454586690724999E-7</v>
      </c>
      <c r="CW326" s="10">
        <f>3/24000000*OO[[#This Row],[157 (08JUL1985 12:00:00)-Water Temperature (C)]]*OO[[#This Row],[99]]</f>
        <v>2.9934241220599994E-7</v>
      </c>
    </row>
    <row r="327" spans="1:101" x14ac:dyDescent="0.35">
      <c r="A327" t="s">
        <v>333</v>
      </c>
      <c r="B327">
        <v>875.32460000000003</v>
      </c>
      <c r="C327" s="10">
        <f>3/24*OO[[#This Row],[59 (26JUN1985 06:00:00)-Water Temperature (C)]]*OO[[#This Row],[1]]/SUM(OO[1])</f>
        <v>0</v>
      </c>
      <c r="D327" s="10">
        <f>3/24*OO[[#This Row],[60 (26JUN1985 09:00:00)-Water Temperature (C)]]*OO[[#This Row],[2]]/SUM(OO[2])</f>
        <v>0</v>
      </c>
      <c r="E327" s="10">
        <f>3/24*OO[[#This Row],[61 (26JUN1985 12:00:00)-Water Temperature (C)]]*OO[[#This Row],[3]]/SUM(OO[3])</f>
        <v>0</v>
      </c>
      <c r="F327" s="10">
        <f>3/24*OO[[#This Row],[62 (26JUN1985 15:00:00)-Water Temperature (C)]]*OO[[#This Row],[4]]/SUM(OO[4])</f>
        <v>0</v>
      </c>
      <c r="G327" s="10">
        <f>3/24*OO[[#This Row],[63 (26JUN1985 18:00:00)-Water Temperature (C)]]*OO[[#This Row],[5]]/SUM(OO[5])</f>
        <v>0</v>
      </c>
      <c r="H327" s="10">
        <f>3/24*OO[[#This Row],[64 (26JUN1985 21:00:00)-Water Temperature (C)]]*OO[[#This Row],[6]]/SUM(OO[6])</f>
        <v>0</v>
      </c>
      <c r="I327" s="10">
        <f>3/24*OO[[#This Row],[65 (27JUN1985 00:00:00)-Water Temperature (C)]]*OO[[#This Row],[7]]/SUM(OO[7])</f>
        <v>0</v>
      </c>
      <c r="J327" s="10">
        <f>3/24*OO[[#This Row],[66 (27JUN1985 03:00:00)-Water Temperature (C)]]*OO[[#This Row],[8]]/SUM(OO[8])</f>
        <v>0</v>
      </c>
      <c r="K327" s="10">
        <f>3/24*OO[[#This Row],[67 (27JUN1985 06:00:00)-Water Temperature (C)]]*OO[[#This Row],[9]]/SUM(OO[9])</f>
        <v>0</v>
      </c>
      <c r="L327" s="10">
        <f>3/24*OO[[#This Row],[68 (27JUN1985 09:00:00)-Water Temperature (C)]]*OO[[#This Row],[10]]/SUM(OO[10])</f>
        <v>0</v>
      </c>
      <c r="M327" s="10">
        <f>3/24*OO[[#This Row],[69 (27JUN1985 12:00:00)-Water Temperature (C)]]*OO[[#This Row],[11]]/SUM(OO[11])</f>
        <v>0</v>
      </c>
      <c r="N327" s="10">
        <f>3/24*OO[[#This Row],[70 (27JUN1985 15:00:00)-Water Temperature (C)]]*OO[[#This Row],[12]]/SUM(OO[12])</f>
        <v>0</v>
      </c>
      <c r="O327" s="10">
        <f>3/24*OO[[#This Row],[71 (27JUN1985 18:00:00)-Water Temperature (C)]]*OO[[#This Row],[13]]/SUM(OO[13])</f>
        <v>0</v>
      </c>
      <c r="P327" s="10">
        <f>3/24*OO[[#This Row],[72 (27JUN1985 21:00:00)-Water Temperature (C)]]*OO[[#This Row],[14]]/SUM(OO[14])</f>
        <v>0</v>
      </c>
      <c r="Q327" s="10">
        <f>3/24*OO[[#This Row],[73 (28JUN1985 00:00:00)-Water Temperature (C)]]*OO[[#This Row],[15]]/SUM(OO[15])</f>
        <v>0</v>
      </c>
      <c r="R327" s="10">
        <f>3/24*OO[[#This Row],[74 (28JUN1985 03:00:00)-Water Temperature (C)]]*OO[[#This Row],[16]]/SUM(OO[16])</f>
        <v>1.1243953249948106E-36</v>
      </c>
      <c r="S327" s="10">
        <f>3/24*OO[[#This Row],[75 (28JUN1985 06:00:00)-Water Temperature (C)]]*OO[[#This Row],[17]]/SUM(OO[17])</f>
        <v>4.0514755367369311E-25</v>
      </c>
      <c r="T327" s="10">
        <f>3/24*OO[[#This Row],[76 (28JUN1985 09:00:00)-Water Temperature (C)]]*OO[[#This Row],[18]]/SUM(OO[18])</f>
        <v>1.9961810574048778E-19</v>
      </c>
      <c r="U327" s="10">
        <f>3/24*OO[[#This Row],[77 (28JUN1985 12:00:00)-Water Temperature (C)]]*OO[[#This Row],[19]]/SUM(OO[19])</f>
        <v>2.0212036431378215E-13</v>
      </c>
      <c r="V327" s="10">
        <f>3/24000000*OO[[#This Row],[78 (28JUN1985 15:00:00)-Water Temperature (C)]]*OO[[#This Row],[20]]</f>
        <v>3.9869231014812499E-10</v>
      </c>
      <c r="W327" s="10">
        <f>3/24000000*OO[[#This Row],[79 (28JUN1985 18:00:00)-Water Temperature (C)]]*OO[[#This Row],[21]]</f>
        <v>1.0715797233632498E-7</v>
      </c>
      <c r="X327" s="10">
        <f>3/24000000*OO[[#This Row],[80 (28JUN1985 21:00:00)-Water Temperature (C)]]*OO[[#This Row],[22]]</f>
        <v>7.6025648158249997E-6</v>
      </c>
      <c r="Y327" s="10">
        <f>3/24000000*OO[[#This Row],[81 (29JUN1985 00:00:00)-Water Temperature (C)]]*OO[[#This Row],[23]]</f>
        <v>1.9378215289044998E-4</v>
      </c>
      <c r="Z327" s="10">
        <f>3/24000000*OO[[#This Row],[82 (29JUN1985 03:00:00)-Water Temperature (C)]]*OO[[#This Row],[24]]</f>
        <v>2.1307619294529999E-3</v>
      </c>
      <c r="AA327" s="10">
        <f>3/24000000*OO[[#This Row],[83 (29JUN1985 06:00:00)-Water Temperature (C)]]*OO[[#This Row],[25]]</f>
        <v>1.161512294013E-2</v>
      </c>
      <c r="AB327" s="10">
        <f>3/24000000*OO[[#This Row],[84 (29JUN1985 09:00:00)-Water Temperature (C)]]*OO[[#This Row],[26]]</f>
        <v>3.57274569288E-2</v>
      </c>
      <c r="AC327" s="10">
        <f>3/24000000*OO[[#This Row],[85 (29JUN1985 12:00:00)-Water Temperature (C)]]*OO[[#This Row],[27]]</f>
        <v>6.49698443392E-2</v>
      </c>
      <c r="AD327" s="10">
        <f>3/24000000*OO[[#This Row],[86 (29JUN1985 15:00:00)-Water Temperature (C)]]*OO[[#This Row],[28]]</f>
        <v>7.61026295999125E-2</v>
      </c>
      <c r="AE327" s="10">
        <f>3/24000000*OO[[#This Row],[88 (29JUN1985 21:00:00)-Water Temperature (C)]]*OO[[#This Row],[30]]</f>
        <v>3.2748412845037503E-2</v>
      </c>
      <c r="AF327" s="10">
        <f>3/24000000*OO[[#This Row],[88 (29JUN1985 21:00:00)-Water Temperature (C)]]*OO[[#This Row],[30]]</f>
        <v>3.2748412845037503E-2</v>
      </c>
      <c r="AG327" s="10">
        <f>3/24000000*OO[[#This Row],[89 (30JUN1985 00:00:00)-Water Temperature (C)]]*OO[[#This Row],[31]]</f>
        <v>1.2936112937137499E-2</v>
      </c>
      <c r="AH327" s="10">
        <f>3/24000000*OO[[#This Row],[90 (30JUN1985 03:00:00)-Water Temperature (C)]]*OO[[#This Row],[32]]</f>
        <v>3.8714769217200002E-3</v>
      </c>
      <c r="AI327" s="10">
        <f>3/24000000*OO[[#This Row],[91 (30JUN1985 06:00:00)-Water Temperature (C)]]*OO[[#This Row],[33]]</f>
        <v>9.4874772197650007E-4</v>
      </c>
      <c r="AJ327" s="10">
        <f>3/24000000*OO[[#This Row],[92 (30JUN1985 09:00:00)-Water Temperature (C)]]*OO[[#This Row],[34]]</f>
        <v>2.3072397570997498E-4</v>
      </c>
      <c r="AK327" s="10">
        <f>3/24000000*OO[[#This Row],[93 (30JUN1985 12:00:00)-Water Temperature (C)]]*OO[[#This Row],[35]]</f>
        <v>7.9622450056349994E-5</v>
      </c>
      <c r="AL327" s="10">
        <f>3/24000000*OO[[#This Row],[94 (30JUN1985 15:00:00)-Water Temperature (C)]]*OO[[#This Row],[36]]</f>
        <v>5.1581763010225002E-5</v>
      </c>
      <c r="AM327" s="10">
        <f>3/24000000*OO[[#This Row],[95 (30JUN1985 18:00:00)-Water Temperature (C)]]*OO[[#This Row],[37]]</f>
        <v>4.5848550106799996E-5</v>
      </c>
      <c r="AN327" s="10">
        <f>3/24000000*OO[[#This Row],[96 (30JUN1985 21:00:00)-Water Temperature (C)]]*OO[[#This Row],[38]]</f>
        <v>4.2627357365600007E-5</v>
      </c>
      <c r="AO327" s="10">
        <f>3/24000000*OO[[#This Row],[97 (01JUL1985 00:00:00)-Water Temperature (C)]]*OO[[#This Row],[39]]</f>
        <v>3.9260559935949996E-5</v>
      </c>
      <c r="AP327" s="10">
        <f>3/24000000*OO[[#This Row],[98 (01JUL1985 03:00:00)-Water Temperature (C)]]*OO[[#This Row],[40]]</f>
        <v>3.5980140138774999E-5</v>
      </c>
      <c r="AQ327" s="10">
        <f>3/24000000*OO[[#This Row],[99 (01JUL1985 06:00:00)-Water Temperature (C)]]*OO[[#This Row],[41]]</f>
        <v>3.2816224768749998E-5</v>
      </c>
      <c r="AR327" s="10">
        <f>3/24000000*OO[[#This Row],[100 (01JUL1985 09:00:00)-Water Temperature (C)]]*OO[[#This Row],[42]]</f>
        <v>3.107844180655E-5</v>
      </c>
      <c r="AS327" s="10">
        <f>3/24000000*OO[[#This Row],[101 (01JUL1985 12:00:00)-Water Temperature (C)]]*OO[[#This Row],[43]]</f>
        <v>2.9773580500699997E-5</v>
      </c>
      <c r="AT327" s="10">
        <f>3/24000000*OO[[#This Row],[102 (01JUL1985 15:00:00)-Water Temperature (C)]]*OO[[#This Row],[44]]</f>
        <v>2.9112994826399998E-5</v>
      </c>
      <c r="AU327" s="10">
        <f>3/24000000*OO[[#This Row],[103 (01JUL1985 18:00:00)-Water Temperature (C)]]*OO[[#This Row],[45]]</f>
        <v>2.9258667916424998E-5</v>
      </c>
      <c r="AV327" s="10">
        <f>3/24000000*OO[[#This Row],[104 (01JUL1985 21:00:00)-Water Temperature (C)]]*OO[[#This Row],[46]]</f>
        <v>2.9389813119862501E-5</v>
      </c>
      <c r="AW327" s="10">
        <f>3/24000000*OO[[#This Row],[105 (02JUL1985 00:00:00)-Water Temperature (C)]]*OO[[#This Row],[47]]</f>
        <v>2.9499735952799997E-5</v>
      </c>
      <c r="AX327" s="10">
        <f>3/24000000*OO[[#This Row],[106 (02JUL1985 03:00:00)-Water Temperature (C)]]*OO[[#This Row],[48]]</f>
        <v>2.9385066454287505E-5</v>
      </c>
      <c r="AY327" s="10">
        <f>3/24000000*OO[[#This Row],[107 (02JUL1985 06:00:00)-Water Temperature (C)]]*OO[[#This Row],[49]]</f>
        <v>2.8774848913174998E-5</v>
      </c>
      <c r="AZ327" s="10">
        <f>3/24000000*OO[[#This Row],[108 (02JUL1985 09:00:00)-Water Temperature (C)]]*OO[[#This Row],[50]]</f>
        <v>2.7843247426649997E-5</v>
      </c>
      <c r="BA327" s="10">
        <f>3/24000000*OO[[#This Row],[109 (02JUL1985 12:00:00)-Water Temperature (C)]]*OO[[#This Row],[51]]</f>
        <v>2.7018552947399993E-5</v>
      </c>
      <c r="BB327" s="10">
        <f>3/24000000*OO[[#This Row],[110 (02JUL1985 15:00:00)-Water Temperature (C)]]*OO[[#This Row],[52]]</f>
        <v>2.5558727571325001E-5</v>
      </c>
      <c r="BC327" s="10">
        <f>3/24000000*OO[[#This Row],[111 (02JUL1985 18:00:00)-Water Temperature (C)]]*OO[[#This Row],[53]]</f>
        <v>2.38571795652875E-5</v>
      </c>
      <c r="BD327" s="10">
        <f>3/24000000*OO[[#This Row],[112 (02JUL1985 21:00:00)-Water Temperature (C)]]*OO[[#This Row],[54]]</f>
        <v>2.1738346269839998E-5</v>
      </c>
      <c r="BE327" s="10">
        <f>3/24000000*OO[[#This Row],[113 (03JUL1985 00:00:00)-Water Temperature (C)]]*OO[[#This Row],[55]]</f>
        <v>1.9701283975559996E-5</v>
      </c>
      <c r="BF327" s="10">
        <f>3/24000000*OO[[#This Row],[114 (03JUL1985 03:00:00)-Water Temperature (C)]]*OO[[#This Row],[56]]</f>
        <v>1.7790187402724999E-5</v>
      </c>
      <c r="BG327" s="10">
        <f>3/24000000*OO[[#This Row],[115 (03JUL1985 06:00:00)-Water Temperature (C)]]*OO[[#This Row],[57]]</f>
        <v>1.6080101442449999E-5</v>
      </c>
      <c r="BH327" s="10">
        <f>3/24000000*OO[[#This Row],[116 (03JUL1985 09:00:00)-Water Temperature (C)]]*OO[[#This Row],[58]]</f>
        <v>1.472777695774E-5</v>
      </c>
      <c r="BI327" s="10">
        <f>3/24000000*OO[[#This Row],[117 (03JUL1985 12:00:00)-Water Temperature (C)]]*OO[[#This Row],[59]]</f>
        <v>1.3774284602393749E-5</v>
      </c>
      <c r="BJ327" s="10">
        <f>3/24000000*OO[[#This Row],[118 (03JUL1985 15:00:00)-Water Temperature (C)]]*OO[[#This Row],[60]]</f>
        <v>1.2863903714468748E-5</v>
      </c>
      <c r="BK327" s="10">
        <f>3/24000000*OO[[#This Row],[119 (03JUL1985 18:00:00)-Water Temperature (C)]]*OO[[#This Row],[61]]</f>
        <v>1.2045966808330001E-5</v>
      </c>
      <c r="BL327" s="10">
        <f>3/24000000*OO[[#This Row],[120 (03JUL1985 21:00:00)-Water Temperature (C)]]*OO[[#This Row],[62]]</f>
        <v>1.0959184176843748E-5</v>
      </c>
      <c r="BM327" s="10">
        <f>3/24000000*OO[[#This Row],[121 (04JUL1985 00:00:00)-Water Temperature (C)]]*OO[[#This Row],[63]]</f>
        <v>9.8374208627100005E-6</v>
      </c>
      <c r="BN327" s="10">
        <f>3/24000000*OO[[#This Row],[122 (04JUL1985 03:00:00)-Water Temperature (C)]]*OO[[#This Row],[64]]</f>
        <v>8.8638678583000013E-6</v>
      </c>
      <c r="BO327" s="10">
        <f>3/24000000*OO[[#This Row],[123 (04JUL1985 06:00:00)-Water Temperature (C)]]*OO[[#This Row],[65]]</f>
        <v>8.0213242177199999E-6</v>
      </c>
      <c r="BP327" s="10">
        <f>3/24000000*OO[[#This Row],[124 (04JUL1985 09:00:00)-Water Temperature (C)]]*OO[[#This Row],[66]]</f>
        <v>7.5684650363299992E-6</v>
      </c>
      <c r="BQ327" s="10">
        <f>3/24000000*OO[[#This Row],[125 (04JUL1985 12:00:00)-Water Temperature (C)]]*OO[[#This Row],[67]]</f>
        <v>7.2092820416549997E-6</v>
      </c>
      <c r="BR327" s="10">
        <f>3/24000000*OO[[#This Row],[126 (04JUL1985 15:00:00)-Water Temperature (C)]]*OO[[#This Row],[68]]</f>
        <v>6.7878646667999991E-6</v>
      </c>
      <c r="BS327" s="10">
        <f>3/24000000*OO[[#This Row],[127 (04JUL1985 18:00:00)-Water Temperature (C)]]*OO[[#This Row],[69]]</f>
        <v>6.4229250870687503E-6</v>
      </c>
      <c r="BT327" s="10">
        <f>3/24000000*OO[[#This Row],[128 (04JUL1985 21:00:00)-Water Temperature (C)]]*OO[[#This Row],[70]]</f>
        <v>5.8892740088700005E-6</v>
      </c>
      <c r="BU327" s="10">
        <f>3/24000000*OO[[#This Row],[129 (05JUL1985 00:00:00)-Water Temperature (C)]]*OO[[#This Row],[71]]</f>
        <v>5.1841374143924994E-6</v>
      </c>
      <c r="BV327" s="10">
        <f>3/24000000*OO[[#This Row],[130 (05JUL1985 03:00:00)-Water Temperature (C)]]*OO[[#This Row],[72]]</f>
        <v>4.5357742015487492E-6</v>
      </c>
      <c r="BW327" s="10">
        <f>3/24000000*OO[[#This Row],[131 (05JUL1985 06:00:00)-Water Temperature (C)]]*OO[[#This Row],[73]]</f>
        <v>3.9525745786124997E-6</v>
      </c>
      <c r="BX327" s="10">
        <f>3/24000000*OO[[#This Row],[132 (05JUL1985 09:00:00)-Water Temperature (C)]]*OO[[#This Row],[74]]</f>
        <v>3.5798939005499998E-6</v>
      </c>
      <c r="BY327" s="10">
        <f>3/24000000*OO[[#This Row],[133 (05JUL1985 12:00:00)-Water Temperature (C)]]*OO[[#This Row],[75]]</f>
        <v>3.2736452322000002E-6</v>
      </c>
      <c r="BZ327" s="10">
        <f>3/24000000*OO[[#This Row],[134 (05JUL1985 15:00:00)-Water Temperature (C)]]*OO[[#This Row],[76]]</f>
        <v>2.9644432164549998E-6</v>
      </c>
      <c r="CA327" s="10">
        <f>3/24000000*OO[[#This Row],[135 (05JUL1985 18:00:00)-Water Temperature (C)]]*OO[[#This Row],[77]]</f>
        <v>2.6185439097269998E-6</v>
      </c>
      <c r="CB327" s="10">
        <f>3/24000000*OO[[#This Row],[136 (05JUL1985 21:00:00)-Water Temperature (C)]]*OO[[#This Row],[78]]</f>
        <v>2.1780006297502495E-6</v>
      </c>
      <c r="CC327" s="10">
        <f>3/24000000*OO[[#This Row],[137 (06JUL1985 00:00:00)-Water Temperature (C)]]*OO[[#This Row],[79]]</f>
        <v>1.7350816166529999E-6</v>
      </c>
      <c r="CD327" s="10">
        <f>3/24000000*OO[[#This Row],[138 (06JUL1985 03:00:00)-Water Temperature (C)]]*OO[[#This Row],[80]]</f>
        <v>1.3826074138996248E-6</v>
      </c>
      <c r="CE327" s="10">
        <f>3/24000000*OO[[#This Row],[139 (06JUL1985 06:00:00)-Water Temperature (C)]]*OO[[#This Row],[81]]</f>
        <v>1.12024400193125E-6</v>
      </c>
      <c r="CF327" s="10">
        <f>3/24000000*OO[[#This Row],[140 (06JUL1985 09:00:00)-Water Temperature (C)]]*OO[[#This Row],[82]]</f>
        <v>9.7785973810799993E-7</v>
      </c>
      <c r="CG327" s="10">
        <f>3/24000000*OO[[#This Row],[141 (06JUL1985 12:00:00)-Water Temperature (C)]]*OO[[#This Row],[83]]</f>
        <v>8.9143562302200009E-7</v>
      </c>
      <c r="CH327" s="10">
        <f>3/24000000*OO[[#This Row],[142 (06JUL1985 15:00:00)-Water Temperature (C)]]*OO[[#This Row],[84]]</f>
        <v>8.3382631612187494E-7</v>
      </c>
      <c r="CI327" s="10">
        <f>3/24000000*OO[[#This Row],[143 (06JUL1985 18:00:00)-Water Temperature (C)]]*OO[[#This Row],[85]]</f>
        <v>7.8213811873124999E-7</v>
      </c>
      <c r="CJ327" s="10">
        <f>3/24000000*OO[[#This Row],[144 (06JUL1985 21:00:00)-Water Temperature (C)]]*OO[[#This Row],[86]]</f>
        <v>7.1314435542075002E-7</v>
      </c>
      <c r="CK327" s="10">
        <f>3/24000000*OO[[#This Row],[145 (07JUL1985 00:00:00)-Water Temperature (C)]]*OO[[#This Row],[87]]</f>
        <v>6.339699773099999E-7</v>
      </c>
      <c r="CL327" s="10">
        <f>3/24000000*OO[[#This Row],[146 (07JUL1985 03:00:00)-Water Temperature (C)]]*OO[[#This Row],[88]]</f>
        <v>5.6654853074249983E-7</v>
      </c>
      <c r="CM327" s="10">
        <f>3/24000000*OO[[#This Row],[147 (07JUL1985 06:00:00)-Water Temperature (C)]]*OO[[#This Row],[89]]</f>
        <v>5.1219646703199999E-7</v>
      </c>
      <c r="CN327" s="10">
        <f>3/24000000*OO[[#This Row],[148 (07JUL1985 09:00:00)-Water Temperature (C)]]*OO[[#This Row],[90]]</f>
        <v>4.8699309799575002E-7</v>
      </c>
      <c r="CO327" s="10">
        <f>3/24000000*OO[[#This Row],[149 (07JUL1985 12:00:00)-Water Temperature (C)]]*OO[[#This Row],[91]]</f>
        <v>4.6137776095999992E-7</v>
      </c>
      <c r="CP327" s="10">
        <f>3/24000000*OO[[#This Row],[150 (07JUL1985 15:00:00)-Water Temperature (C)]]*OO[[#This Row],[92]]</f>
        <v>4.5418421880625001E-7</v>
      </c>
      <c r="CQ327" s="10">
        <f>3/24000000*OO[[#This Row],[151 (07JUL1985 18:00:00)-Water Temperature (C)]]*OO[[#This Row],[93]]</f>
        <v>4.4554300913399999E-7</v>
      </c>
      <c r="CR327" s="10">
        <f>3/24000000*OO[[#This Row],[152 (07JUL1985 21:00:00)-Water Temperature (C)]]*OO[[#This Row],[94]]</f>
        <v>4.2387616594575E-7</v>
      </c>
      <c r="CS327" s="10">
        <f>3/24000000*OO[[#This Row],[153 (08JUL1985 00:00:00)-Water Temperature (C)]]*OO[[#This Row],[95]]</f>
        <v>3.9621692572549997E-7</v>
      </c>
      <c r="CT327" s="10">
        <f>3/24000000*OO[[#This Row],[154 (08JUL1985 03:00:00)-Water Temperature (C)]]*OO[[#This Row],[96]]</f>
        <v>3.6837573459524997E-7</v>
      </c>
      <c r="CU327" s="10">
        <f>3/24000000*OO[[#This Row],[155 (08JUL1985 06:00:00)-Water Temperature (C)]]*OO[[#This Row],[97]]</f>
        <v>3.4577187487049997E-7</v>
      </c>
      <c r="CV327" s="10">
        <f>3/24000000*OO[[#This Row],[156 (08JUL1985 09:00:00)-Water Temperature (C)]]*OO[[#This Row],[98]]</f>
        <v>3.4302687683324999E-7</v>
      </c>
      <c r="CW327" s="10">
        <f>3/24000000*OO[[#This Row],[157 (08JUL1985 12:00:00)-Water Temperature (C)]]*OO[[#This Row],[99]]</f>
        <v>3.4821727322687501E-7</v>
      </c>
    </row>
    <row r="328" spans="1:101" x14ac:dyDescent="0.35">
      <c r="A328" t="s">
        <v>334</v>
      </c>
      <c r="B328">
        <v>702.39639999999997</v>
      </c>
      <c r="C328" s="10">
        <f>3/24*OO[[#This Row],[59 (26JUN1985 06:00:00)-Water Temperature (C)]]*OO[[#This Row],[1]]/SUM(OO[1])</f>
        <v>0</v>
      </c>
      <c r="D328" s="10">
        <f>3/24*OO[[#This Row],[60 (26JUN1985 09:00:00)-Water Temperature (C)]]*OO[[#This Row],[2]]/SUM(OO[2])</f>
        <v>0</v>
      </c>
      <c r="E328" s="10">
        <f>3/24*OO[[#This Row],[61 (26JUN1985 12:00:00)-Water Temperature (C)]]*OO[[#This Row],[3]]/SUM(OO[3])</f>
        <v>0</v>
      </c>
      <c r="F328" s="10">
        <f>3/24*OO[[#This Row],[62 (26JUN1985 15:00:00)-Water Temperature (C)]]*OO[[#This Row],[4]]/SUM(OO[4])</f>
        <v>0</v>
      </c>
      <c r="G328" s="10">
        <f>3/24*OO[[#This Row],[63 (26JUN1985 18:00:00)-Water Temperature (C)]]*OO[[#This Row],[5]]/SUM(OO[5])</f>
        <v>0</v>
      </c>
      <c r="H328" s="10">
        <f>3/24*OO[[#This Row],[64 (26JUN1985 21:00:00)-Water Temperature (C)]]*OO[[#This Row],[6]]/SUM(OO[6])</f>
        <v>0</v>
      </c>
      <c r="I328" s="10">
        <f>3/24*OO[[#This Row],[65 (27JUN1985 00:00:00)-Water Temperature (C)]]*OO[[#This Row],[7]]/SUM(OO[7])</f>
        <v>0</v>
      </c>
      <c r="J328" s="10">
        <f>3/24*OO[[#This Row],[66 (27JUN1985 03:00:00)-Water Temperature (C)]]*OO[[#This Row],[8]]/SUM(OO[8])</f>
        <v>0</v>
      </c>
      <c r="K328" s="10">
        <f>3/24*OO[[#This Row],[67 (27JUN1985 06:00:00)-Water Temperature (C)]]*OO[[#This Row],[9]]/SUM(OO[9])</f>
        <v>0</v>
      </c>
      <c r="L328" s="10">
        <f>3/24*OO[[#This Row],[68 (27JUN1985 09:00:00)-Water Temperature (C)]]*OO[[#This Row],[10]]/SUM(OO[10])</f>
        <v>0</v>
      </c>
      <c r="M328" s="10">
        <f>3/24*OO[[#This Row],[69 (27JUN1985 12:00:00)-Water Temperature (C)]]*OO[[#This Row],[11]]/SUM(OO[11])</f>
        <v>0</v>
      </c>
      <c r="N328" s="10">
        <f>3/24*OO[[#This Row],[70 (27JUN1985 15:00:00)-Water Temperature (C)]]*OO[[#This Row],[12]]/SUM(OO[12])</f>
        <v>0</v>
      </c>
      <c r="O328" s="10">
        <f>3/24*OO[[#This Row],[71 (27JUN1985 18:00:00)-Water Temperature (C)]]*OO[[#This Row],[13]]/SUM(OO[13])</f>
        <v>0</v>
      </c>
      <c r="P328" s="10">
        <f>3/24*OO[[#This Row],[72 (27JUN1985 21:00:00)-Water Temperature (C)]]*OO[[#This Row],[14]]/SUM(OO[14])</f>
        <v>0</v>
      </c>
      <c r="Q328" s="10">
        <f>3/24*OO[[#This Row],[73 (28JUN1985 00:00:00)-Water Temperature (C)]]*OO[[#This Row],[15]]/SUM(OO[15])</f>
        <v>0</v>
      </c>
      <c r="R328" s="10">
        <f>3/24*OO[[#This Row],[74 (28JUN1985 03:00:00)-Water Temperature (C)]]*OO[[#This Row],[16]]/SUM(OO[16])</f>
        <v>1.1095408233536161E-37</v>
      </c>
      <c r="S328" s="10">
        <f>3/24*OO[[#This Row],[75 (28JUN1985 06:00:00)-Water Temperature (C)]]*OO[[#This Row],[17]]/SUM(OO[17])</f>
        <v>1.0129831516621515E-25</v>
      </c>
      <c r="T328" s="10">
        <f>3/24*OO[[#This Row],[76 (28JUN1985 09:00:00)-Water Temperature (C)]]*OO[[#This Row],[18]]/SUM(OO[18])</f>
        <v>2.4155274655676386E-20</v>
      </c>
      <c r="U328" s="10">
        <f>3/24*OO[[#This Row],[77 (28JUN1985 12:00:00)-Water Temperature (C)]]*OO[[#This Row],[19]]/SUM(OO[19])</f>
        <v>7.5376478061108794E-14</v>
      </c>
      <c r="V328" s="10">
        <f>3/24000000*OO[[#This Row],[78 (28JUN1985 15:00:00)-Water Temperature (C)]]*OO[[#This Row],[20]]</f>
        <v>1.7937701883529999E-10</v>
      </c>
      <c r="W328" s="10">
        <f>3/24000000*OO[[#This Row],[79 (28JUN1985 18:00:00)-Water Temperature (C)]]*OO[[#This Row],[21]]</f>
        <v>5.3812797343937488E-8</v>
      </c>
      <c r="X328" s="10">
        <f>3/24000000*OO[[#This Row],[80 (28JUN1985 21:00:00)-Water Temperature (C)]]*OO[[#This Row],[22]]</f>
        <v>4.1460284632649996E-6</v>
      </c>
      <c r="Y328" s="10">
        <f>3/24000000*OO[[#This Row],[81 (29JUN1985 00:00:00)-Water Temperature (C)]]*OO[[#This Row],[23]]</f>
        <v>1.131890864412E-4</v>
      </c>
      <c r="Z328" s="10">
        <f>3/24000000*OO[[#This Row],[82 (29JUN1985 03:00:00)-Water Temperature (C)]]*OO[[#This Row],[24]]</f>
        <v>1.3199099095987498E-3</v>
      </c>
      <c r="AA328" s="10">
        <f>3/24000000*OO[[#This Row],[83 (29JUN1985 06:00:00)-Water Temperature (C)]]*OO[[#This Row],[25]]</f>
        <v>7.5732469531874999E-3</v>
      </c>
      <c r="AB328" s="10">
        <f>3/24000000*OO[[#This Row],[84 (29JUN1985 09:00:00)-Water Temperature (C)]]*OO[[#This Row],[26]]</f>
        <v>2.4375817055049997E-2</v>
      </c>
      <c r="AC328" s="10">
        <f>3/24000000*OO[[#This Row],[85 (29JUN1985 12:00:00)-Water Temperature (C)]]*OO[[#This Row],[27]]</f>
        <v>4.6167110105999991E-2</v>
      </c>
      <c r="AD328" s="10">
        <f>3/24000000*OO[[#This Row],[86 (29JUN1985 15:00:00)-Water Temperature (C)]]*OO[[#This Row],[28]]</f>
        <v>5.6039353833074991E-2</v>
      </c>
      <c r="AE328" s="10">
        <f>3/24000000*OO[[#This Row],[88 (29JUN1985 21:00:00)-Water Temperature (C)]]*OO[[#This Row],[30]]</f>
        <v>2.5747272328925E-2</v>
      </c>
      <c r="AF328" s="10">
        <f>3/24000000*OO[[#This Row],[88 (29JUN1985 21:00:00)-Water Temperature (C)]]*OO[[#This Row],[30]]</f>
        <v>2.5747272328925E-2</v>
      </c>
      <c r="AG328" s="10">
        <f>3/24000000*OO[[#This Row],[89 (30JUN1985 00:00:00)-Water Temperature (C)]]*OO[[#This Row],[31]]</f>
        <v>1.0470364990256248E-2</v>
      </c>
      <c r="AH328" s="10">
        <f>3/24000000*OO[[#This Row],[90 (30JUN1985 03:00:00)-Water Temperature (C)]]*OO[[#This Row],[32]]</f>
        <v>3.2153379336499997E-3</v>
      </c>
      <c r="AI328" s="10">
        <f>3/24000000*OO[[#This Row],[91 (30JUN1985 06:00:00)-Water Temperature (C)]]*OO[[#This Row],[33]]</f>
        <v>8.0234224191500002E-4</v>
      </c>
      <c r="AJ328" s="10">
        <f>3/24000000*OO[[#This Row],[92 (30JUN1985 09:00:00)-Water Temperature (C)]]*OO[[#This Row],[34]]</f>
        <v>1.94381584325775E-4</v>
      </c>
      <c r="AK328" s="10">
        <f>3/24000000*OO[[#This Row],[93 (30JUN1985 12:00:00)-Water Temperature (C)]]*OO[[#This Row],[35]]</f>
        <v>6.3942529232724992E-5</v>
      </c>
      <c r="AL328" s="10">
        <f>3/24000000*OO[[#This Row],[94 (30JUN1985 15:00:00)-Water Temperature (C)]]*OO[[#This Row],[36]]</f>
        <v>3.9574470790624995E-5</v>
      </c>
      <c r="AM328" s="10">
        <f>3/24000000*OO[[#This Row],[95 (30JUN1985 18:00:00)-Water Temperature (C)]]*OO[[#This Row],[37]]</f>
        <v>3.4806805234200003E-5</v>
      </c>
      <c r="AN328" s="10">
        <f>3/24000000*OO[[#This Row],[96 (30JUN1985 21:00:00)-Water Temperature (C)]]*OO[[#This Row],[38]]</f>
        <v>3.2408404281374998E-5</v>
      </c>
      <c r="AO328" s="10">
        <f>3/24000000*OO[[#This Row],[97 (01JUL1985 00:00:00)-Water Temperature (C)]]*OO[[#This Row],[39]]</f>
        <v>2.9972884536150001E-5</v>
      </c>
      <c r="AP328" s="10">
        <f>3/24000000*OO[[#This Row],[98 (01JUL1985 03:00:00)-Water Temperature (C)]]*OO[[#This Row],[40]]</f>
        <v>2.76482963990625E-5</v>
      </c>
      <c r="AQ328" s="10">
        <f>3/24000000*OO[[#This Row],[99 (01JUL1985 06:00:00)-Water Temperature (C)]]*OO[[#This Row],[41]]</f>
        <v>2.53717690408375E-5</v>
      </c>
      <c r="AR328" s="10">
        <f>3/24000000*OO[[#This Row],[100 (01JUL1985 09:00:00)-Water Temperature (C)]]*OO[[#This Row],[42]]</f>
        <v>2.4166927130137503E-5</v>
      </c>
      <c r="AS328" s="10">
        <f>3/24000000*OO[[#This Row],[101 (01JUL1985 12:00:00)-Water Temperature (C)]]*OO[[#This Row],[43]]</f>
        <v>2.3231209775531247E-5</v>
      </c>
      <c r="AT328" s="10">
        <f>3/24000000*OO[[#This Row],[102 (01JUL1985 15:00:00)-Water Temperature (C)]]*OO[[#This Row],[44]]</f>
        <v>2.2661434879037497E-5</v>
      </c>
      <c r="AU328" s="10">
        <f>3/24000000*OO[[#This Row],[103 (01JUL1985 18:00:00)-Water Temperature (C)]]*OO[[#This Row],[45]]</f>
        <v>2.2721745881958751E-5</v>
      </c>
      <c r="AV328" s="10">
        <f>3/24000000*OO[[#This Row],[104 (01JUL1985 21:00:00)-Water Temperature (C)]]*OO[[#This Row],[46]]</f>
        <v>2.278389806296875E-5</v>
      </c>
      <c r="AW328" s="10">
        <f>3/24000000*OO[[#This Row],[105 (02JUL1985 00:00:00)-Water Temperature (C)]]*OO[[#This Row],[47]]</f>
        <v>2.2858398544528746E-5</v>
      </c>
      <c r="AX328" s="10">
        <f>3/24000000*OO[[#This Row],[106 (02JUL1985 03:00:00)-Water Temperature (C)]]*OO[[#This Row],[48]]</f>
        <v>2.2811970415410001E-5</v>
      </c>
      <c r="AY328" s="10">
        <f>3/24000000*OO[[#This Row],[107 (02JUL1985 06:00:00)-Water Temperature (C)]]*OO[[#This Row],[49]]</f>
        <v>2.2393763264063749E-5</v>
      </c>
      <c r="AZ328" s="10">
        <f>3/24000000*OO[[#This Row],[108 (02JUL1985 09:00:00)-Water Temperature (C)]]*OO[[#This Row],[50]]</f>
        <v>2.1714415645652502E-5</v>
      </c>
      <c r="BA328" s="10">
        <f>3/24000000*OO[[#This Row],[109 (02JUL1985 12:00:00)-Water Temperature (C)]]*OO[[#This Row],[51]]</f>
        <v>2.1120057792099995E-5</v>
      </c>
      <c r="BB328" s="10">
        <f>3/24000000*OO[[#This Row],[110 (02JUL1985 15:00:00)-Water Temperature (C)]]*OO[[#This Row],[52]]</f>
        <v>2.00139805962E-5</v>
      </c>
      <c r="BC328" s="10">
        <f>3/24000000*OO[[#This Row],[111 (02JUL1985 18:00:00)-Water Temperature (C)]]*OO[[#This Row],[53]]</f>
        <v>1.86938731354825E-5</v>
      </c>
      <c r="BD328" s="10">
        <f>3/24000000*OO[[#This Row],[112 (02JUL1985 21:00:00)-Water Temperature (C)]]*OO[[#This Row],[54]]</f>
        <v>1.7050917370718748E-5</v>
      </c>
      <c r="BE328" s="10">
        <f>3/24000000*OO[[#This Row],[113 (03JUL1985 00:00:00)-Water Temperature (C)]]*OO[[#This Row],[55]]</f>
        <v>1.545600677972E-5</v>
      </c>
      <c r="BF328" s="10">
        <f>3/24000000*OO[[#This Row],[114 (03JUL1985 03:00:00)-Water Temperature (C)]]*OO[[#This Row],[56]]</f>
        <v>1.3960336970740001E-5</v>
      </c>
      <c r="BG328" s="10">
        <f>3/24000000*OO[[#This Row],[115 (03JUL1985 06:00:00)-Water Temperature (C)]]*OO[[#This Row],[57]]</f>
        <v>1.261689362217375E-5</v>
      </c>
      <c r="BH328" s="10">
        <f>3/24000000*OO[[#This Row],[116 (03JUL1985 09:00:00)-Water Temperature (C)]]*OO[[#This Row],[58]]</f>
        <v>1.1562250660919999E-5</v>
      </c>
      <c r="BI328" s="10">
        <f>3/24000000*OO[[#This Row],[117 (03JUL1985 12:00:00)-Water Temperature (C)]]*OO[[#This Row],[59]]</f>
        <v>1.0825520960115E-5</v>
      </c>
      <c r="BJ328" s="10">
        <f>3/24000000*OO[[#This Row],[118 (03JUL1985 15:00:00)-Water Temperature (C)]]*OO[[#This Row],[60]]</f>
        <v>1.0120121593154998E-5</v>
      </c>
      <c r="BK328" s="10">
        <f>3/24000000*OO[[#This Row],[119 (03JUL1985 18:00:00)-Water Temperature (C)]]*OO[[#This Row],[61]]</f>
        <v>9.4797168060562483E-6</v>
      </c>
      <c r="BL328" s="10">
        <f>3/24000000*OO[[#This Row],[120 (03JUL1985 21:00:00)-Water Temperature (C)]]*OO[[#This Row],[62]]</f>
        <v>8.6327357212724988E-6</v>
      </c>
      <c r="BM328" s="10">
        <f>3/24000000*OO[[#This Row],[121 (04JUL1985 00:00:00)-Water Temperature (C)]]*OO[[#This Row],[63]]</f>
        <v>7.7521715106162489E-6</v>
      </c>
      <c r="BN328" s="10">
        <f>3/24000000*OO[[#This Row],[122 (04JUL1985 03:00:00)-Water Temperature (C)]]*OO[[#This Row],[64]]</f>
        <v>6.9872310007499998E-6</v>
      </c>
      <c r="BO328" s="10">
        <f>3/24000000*OO[[#This Row],[123 (04JUL1985 06:00:00)-Water Temperature (C)]]*OO[[#This Row],[65]]</f>
        <v>6.3229511804699997E-6</v>
      </c>
      <c r="BP328" s="10">
        <f>3/24000000*OO[[#This Row],[124 (04JUL1985 09:00:00)-Water Temperature (C)]]*OO[[#This Row],[66]]</f>
        <v>5.9632940220075003E-6</v>
      </c>
      <c r="BQ328" s="10">
        <f>3/24000000*OO[[#This Row],[125 (04JUL1985 12:00:00)-Water Temperature (C)]]*OO[[#This Row],[67]]</f>
        <v>5.6832922862325008E-6</v>
      </c>
      <c r="BR328" s="10">
        <f>3/24000000*OO[[#This Row],[126 (04JUL1985 15:00:00)-Water Temperature (C)]]*OO[[#This Row],[68]]</f>
        <v>5.3553402964875003E-6</v>
      </c>
      <c r="BS328" s="10">
        <f>3/24000000*OO[[#This Row],[127 (04JUL1985 18:00:00)-Water Temperature (C)]]*OO[[#This Row],[69]]</f>
        <v>5.0732232581625002E-6</v>
      </c>
      <c r="BT328" s="10">
        <f>3/24000000*OO[[#This Row],[128 (04JUL1985 21:00:00)-Water Temperature (C)]]*OO[[#This Row],[70]]</f>
        <v>4.6608655242187501E-6</v>
      </c>
      <c r="BU328" s="10">
        <f>3/24000000*OO[[#This Row],[129 (05JUL1985 00:00:00)-Water Temperature (C)]]*OO[[#This Row],[71]]</f>
        <v>4.1080369149074994E-6</v>
      </c>
      <c r="BV328" s="10">
        <f>3/24000000*OO[[#This Row],[130 (05JUL1985 03:00:00)-Water Temperature (C)]]*OO[[#This Row],[72]]</f>
        <v>3.5969635765500001E-6</v>
      </c>
      <c r="BW328" s="10">
        <f>3/24000000*OO[[#This Row],[131 (05JUL1985 06:00:00)-Water Temperature (C)]]*OO[[#This Row],[73]]</f>
        <v>3.1398785628599995E-6</v>
      </c>
      <c r="BX328" s="10">
        <f>3/24000000*OO[[#This Row],[132 (05JUL1985 09:00:00)-Water Temperature (C)]]*OO[[#This Row],[74]]</f>
        <v>2.8449225965050001E-6</v>
      </c>
      <c r="BY328" s="10">
        <f>3/24000000*OO[[#This Row],[133 (05JUL1985 12:00:00)-Water Temperature (C)]]*OO[[#This Row],[75]]</f>
        <v>2.6045176243299996E-6</v>
      </c>
      <c r="BZ328" s="10">
        <f>3/24000000*OO[[#This Row],[134 (05JUL1985 15:00:00)-Water Temperature (C)]]*OO[[#This Row],[76]]</f>
        <v>2.3618722091054997E-6</v>
      </c>
      <c r="CA328" s="10">
        <f>3/24000000*OO[[#This Row],[135 (05JUL1985 18:00:00)-Water Temperature (C)]]*OO[[#This Row],[77]]</f>
        <v>2.0911534894417503E-6</v>
      </c>
      <c r="CB328" s="10">
        <f>3/24000000*OO[[#This Row],[136 (05JUL1985 21:00:00)-Water Temperature (C)]]*OO[[#This Row],[78]]</f>
        <v>1.7438213237499997E-6</v>
      </c>
      <c r="CC328" s="10">
        <f>3/24000000*OO[[#This Row],[137 (06JUL1985 00:00:00)-Water Temperature (C)]]*OO[[#This Row],[79]]</f>
        <v>1.3909604407361247E-6</v>
      </c>
      <c r="CD328" s="10">
        <f>3/24000000*OO[[#This Row],[138 (06JUL1985 03:00:00)-Water Temperature (C)]]*OO[[#This Row],[80]]</f>
        <v>1.10796564203325E-6</v>
      </c>
      <c r="CE328" s="10">
        <f>3/24000000*OO[[#This Row],[139 (06JUL1985 06:00:00)-Water Temperature (C)]]*OO[[#This Row],[81]]</f>
        <v>8.9645326397450007E-7</v>
      </c>
      <c r="CF328" s="10">
        <f>3/24000000*OO[[#This Row],[140 (06JUL1985 09:00:00)-Water Temperature (C)]]*OO[[#This Row],[82]]</f>
        <v>7.7954771668837488E-7</v>
      </c>
      <c r="CG328" s="10">
        <f>3/24000000*OO[[#This Row],[141 (06JUL1985 12:00:00)-Water Temperature (C)]]*OO[[#This Row],[83]]</f>
        <v>7.086675197245E-7</v>
      </c>
      <c r="CH328" s="10">
        <f>3/24000000*OO[[#This Row],[142 (06JUL1985 15:00:00)-Water Temperature (C)]]*OO[[#This Row],[84]]</f>
        <v>6.6116215303499988E-7</v>
      </c>
      <c r="CI328" s="10">
        <f>3/24000000*OO[[#This Row],[143 (06JUL1985 18:00:00)-Water Temperature (C)]]*OO[[#This Row],[85]]</f>
        <v>6.1961996886624988E-7</v>
      </c>
      <c r="CJ328" s="10">
        <f>3/24000000*OO[[#This Row],[144 (06JUL1985 21:00:00)-Water Temperature (C)]]*OO[[#This Row],[86]]</f>
        <v>5.64897150531E-7</v>
      </c>
      <c r="CK328" s="10">
        <f>3/24000000*OO[[#This Row],[145 (07JUL1985 00:00:00)-Water Temperature (C)]]*OO[[#This Row],[87]]</f>
        <v>5.0213578815399995E-7</v>
      </c>
      <c r="CL328" s="10">
        <f>3/24000000*OO[[#This Row],[146 (07JUL1985 03:00:00)-Water Temperature (C)]]*OO[[#This Row],[88]]</f>
        <v>4.4843628738449995E-7</v>
      </c>
      <c r="CM328" s="10">
        <f>3/24000000*OO[[#This Row],[147 (07JUL1985 06:00:00)-Water Temperature (C)]]*OO[[#This Row],[89]]</f>
        <v>4.0518193994687502E-7</v>
      </c>
      <c r="CN328" s="10">
        <f>3/24000000*OO[[#This Row],[148 (07JUL1985 09:00:00)-Water Temperature (C)]]*OO[[#This Row],[90]]</f>
        <v>3.8445605662900003E-7</v>
      </c>
      <c r="CO328" s="10">
        <f>3/24000000*OO[[#This Row],[149 (07JUL1985 12:00:00)-Water Temperature (C)]]*OO[[#This Row],[91]]</f>
        <v>3.6391408999574995E-7</v>
      </c>
      <c r="CP328" s="10">
        <f>3/24000000*OO[[#This Row],[150 (07JUL1985 15:00:00)-Water Temperature (C)]]*OO[[#This Row],[92]]</f>
        <v>3.57721637417625E-7</v>
      </c>
      <c r="CQ328" s="10">
        <f>3/24000000*OO[[#This Row],[151 (07JUL1985 18:00:00)-Water Temperature (C)]]*OO[[#This Row],[93]]</f>
        <v>3.5120383972574992E-7</v>
      </c>
      <c r="CR328" s="10">
        <f>3/24000000*OO[[#This Row],[152 (07JUL1985 21:00:00)-Water Temperature (C)]]*OO[[#This Row],[94]]</f>
        <v>3.3416571848399998E-7</v>
      </c>
      <c r="CS328" s="10">
        <f>3/24000000*OO[[#This Row],[153 (08JUL1985 00:00:00)-Water Temperature (C)]]*OO[[#This Row],[95]]</f>
        <v>3.1234376646175001E-7</v>
      </c>
      <c r="CT328" s="10">
        <f>3/24000000*OO[[#This Row],[154 (08JUL1985 03:00:00)-Water Temperature (C)]]*OO[[#This Row],[96]]</f>
        <v>2.9048947472899997E-7</v>
      </c>
      <c r="CU328" s="10">
        <f>3/24000000*OO[[#This Row],[155 (08JUL1985 06:00:00)-Water Temperature (C)]]*OO[[#This Row],[97]]</f>
        <v>2.7266658044624999E-7</v>
      </c>
      <c r="CV328" s="10">
        <f>3/24000000*OO[[#This Row],[156 (08JUL1985 09:00:00)-Water Temperature (C)]]*OO[[#This Row],[98]]</f>
        <v>2.7010634078099999E-7</v>
      </c>
      <c r="CW328" s="10">
        <f>3/24000000*OO[[#This Row],[157 (08JUL1985 12:00:00)-Water Temperature (C)]]*OO[[#This Row],[99]]</f>
        <v>2.7398668598929999E-7</v>
      </c>
    </row>
    <row r="329" spans="1:101" x14ac:dyDescent="0.35">
      <c r="A329" t="s">
        <v>335</v>
      </c>
      <c r="B329">
        <v>866.76279999999997</v>
      </c>
      <c r="C329" s="10">
        <f>3/24*OO[[#This Row],[59 (26JUN1985 06:00:00)-Water Temperature (C)]]*OO[[#This Row],[1]]/SUM(OO[1])</f>
        <v>0</v>
      </c>
      <c r="D329" s="10">
        <f>3/24*OO[[#This Row],[60 (26JUN1985 09:00:00)-Water Temperature (C)]]*OO[[#This Row],[2]]/SUM(OO[2])</f>
        <v>0</v>
      </c>
      <c r="E329" s="10">
        <f>3/24*OO[[#This Row],[61 (26JUN1985 12:00:00)-Water Temperature (C)]]*OO[[#This Row],[3]]/SUM(OO[3])</f>
        <v>0</v>
      </c>
      <c r="F329" s="10">
        <f>3/24*OO[[#This Row],[62 (26JUN1985 15:00:00)-Water Temperature (C)]]*OO[[#This Row],[4]]/SUM(OO[4])</f>
        <v>0</v>
      </c>
      <c r="G329" s="10">
        <f>3/24*OO[[#This Row],[63 (26JUN1985 18:00:00)-Water Temperature (C)]]*OO[[#This Row],[5]]/SUM(OO[5])</f>
        <v>0</v>
      </c>
      <c r="H329" s="10">
        <f>3/24*OO[[#This Row],[64 (26JUN1985 21:00:00)-Water Temperature (C)]]*OO[[#This Row],[6]]/SUM(OO[6])</f>
        <v>0</v>
      </c>
      <c r="I329" s="10">
        <f>3/24*OO[[#This Row],[65 (27JUN1985 00:00:00)-Water Temperature (C)]]*OO[[#This Row],[7]]/SUM(OO[7])</f>
        <v>0</v>
      </c>
      <c r="J329" s="10">
        <f>3/24*OO[[#This Row],[66 (27JUN1985 03:00:00)-Water Temperature (C)]]*OO[[#This Row],[8]]/SUM(OO[8])</f>
        <v>0</v>
      </c>
      <c r="K329" s="10">
        <f>3/24*OO[[#This Row],[67 (27JUN1985 06:00:00)-Water Temperature (C)]]*OO[[#This Row],[9]]/SUM(OO[9])</f>
        <v>0</v>
      </c>
      <c r="L329" s="10">
        <f>3/24*OO[[#This Row],[68 (27JUN1985 09:00:00)-Water Temperature (C)]]*OO[[#This Row],[10]]/SUM(OO[10])</f>
        <v>0</v>
      </c>
      <c r="M329" s="10">
        <f>3/24*OO[[#This Row],[69 (27JUN1985 12:00:00)-Water Temperature (C)]]*OO[[#This Row],[11]]/SUM(OO[11])</f>
        <v>0</v>
      </c>
      <c r="N329" s="10">
        <f>3/24*OO[[#This Row],[70 (27JUN1985 15:00:00)-Water Temperature (C)]]*OO[[#This Row],[12]]/SUM(OO[12])</f>
        <v>0</v>
      </c>
      <c r="O329" s="10">
        <f>3/24*OO[[#This Row],[71 (27JUN1985 18:00:00)-Water Temperature (C)]]*OO[[#This Row],[13]]/SUM(OO[13])</f>
        <v>0</v>
      </c>
      <c r="P329" s="10">
        <f>3/24*OO[[#This Row],[72 (27JUN1985 21:00:00)-Water Temperature (C)]]*OO[[#This Row],[14]]/SUM(OO[14])</f>
        <v>0</v>
      </c>
      <c r="Q329" s="10">
        <f>3/24*OO[[#This Row],[73 (28JUN1985 00:00:00)-Water Temperature (C)]]*OO[[#This Row],[15]]/SUM(OO[15])</f>
        <v>0</v>
      </c>
      <c r="R329" s="10">
        <f>3/24*OO[[#This Row],[74 (28JUN1985 03:00:00)-Water Temperature (C)]]*OO[[#This Row],[16]]/SUM(OO[16])</f>
        <v>1.5429589107178616E-38</v>
      </c>
      <c r="S329" s="10">
        <f>3/24*OO[[#This Row],[75 (28JUN1985 06:00:00)-Water Temperature (C)]]*OO[[#This Row],[17]]/SUM(OO[17])</f>
        <v>3.1356319945547945E-26</v>
      </c>
      <c r="T329" s="10">
        <f>3/24*OO[[#This Row],[76 (28JUN1985 09:00:00)-Water Temperature (C)]]*OO[[#This Row],[18]]/SUM(OO[18])</f>
        <v>3.7193403411861339E-21</v>
      </c>
      <c r="U329" s="10">
        <f>3/24*OO[[#This Row],[77 (28JUN1985 12:00:00)-Water Temperature (C)]]*OO[[#This Row],[19]]/SUM(OO[19])</f>
        <v>3.7496126196016714E-14</v>
      </c>
      <c r="V329" s="10">
        <f>3/24000000*OO[[#This Row],[78 (28JUN1985 15:00:00)-Water Temperature (C)]]*OO[[#This Row],[20]]</f>
        <v>1.0648953346799999E-10</v>
      </c>
      <c r="W329" s="10">
        <f>3/24000000*OO[[#This Row],[79 (28JUN1985 18:00:00)-Water Temperature (C)]]*OO[[#This Row],[21]]</f>
        <v>3.54697419299E-8</v>
      </c>
      <c r="X329" s="10">
        <f>3/24000000*OO[[#This Row],[80 (28JUN1985 21:00:00)-Water Temperature (C)]]*OO[[#This Row],[22]]</f>
        <v>2.9595104680050001E-6</v>
      </c>
      <c r="Y329" s="10">
        <f>3/24000000*OO[[#This Row],[81 (29JUN1985 00:00:00)-Water Temperature (C)]]*OO[[#This Row],[23]]</f>
        <v>8.6417655850124991E-5</v>
      </c>
      <c r="Z329" s="10">
        <f>3/24000000*OO[[#This Row],[82 (29JUN1985 03:00:00)-Water Temperature (C)]]*OO[[#This Row],[24]]</f>
        <v>1.0682732111658749E-3</v>
      </c>
      <c r="AA329" s="10">
        <f>3/24000000*OO[[#This Row],[83 (29JUN1985 06:00:00)-Water Temperature (C)]]*OO[[#This Row],[25]]</f>
        <v>6.4526522291549994E-3</v>
      </c>
      <c r="AB329" s="10">
        <f>3/24000000*OO[[#This Row],[84 (29JUN1985 09:00:00)-Water Temperature (C)]]*OO[[#This Row],[26]]</f>
        <v>2.1738898177605E-2</v>
      </c>
      <c r="AC329" s="10">
        <f>3/24000000*OO[[#This Row],[85 (29JUN1985 12:00:00)-Water Temperature (C)]]*OO[[#This Row],[27]]</f>
        <v>4.293554548725001E-2</v>
      </c>
      <c r="AD329" s="10">
        <f>3/24000000*OO[[#This Row],[86 (29JUN1985 15:00:00)-Water Temperature (C)]]*OO[[#This Row],[28]]</f>
        <v>5.4113842280787507E-2</v>
      </c>
      <c r="AE329" s="10">
        <f>3/24000000*OO[[#This Row],[88 (29JUN1985 21:00:00)-Water Temperature (C)]]*OO[[#This Row],[30]]</f>
        <v>2.6590758428524996E-2</v>
      </c>
      <c r="AF329" s="10">
        <f>3/24000000*OO[[#This Row],[88 (29JUN1985 21:00:00)-Water Temperature (C)]]*OO[[#This Row],[30]]</f>
        <v>2.6590758428524996E-2</v>
      </c>
      <c r="AG329" s="10">
        <f>3/24000000*OO[[#This Row],[89 (30JUN1985 00:00:00)-Water Temperature (C)]]*OO[[#This Row],[31]]</f>
        <v>1.1143612481424998E-2</v>
      </c>
      <c r="AH329" s="10">
        <f>3/24000000*OO[[#This Row],[90 (30JUN1985 03:00:00)-Water Temperature (C)]]*OO[[#This Row],[32]]</f>
        <v>3.5141258552887499E-3</v>
      </c>
      <c r="AI329" s="10">
        <f>3/24000000*OO[[#This Row],[91 (30JUN1985 06:00:00)-Water Temperature (C)]]*OO[[#This Row],[33]]</f>
        <v>8.9342340349950005E-4</v>
      </c>
      <c r="AJ329" s="10">
        <f>3/24000000*OO[[#This Row],[92 (30JUN1985 09:00:00)-Water Temperature (C)]]*OO[[#This Row],[34]]</f>
        <v>2.1582008283465E-4</v>
      </c>
      <c r="AK329" s="10">
        <f>3/24000000*OO[[#This Row],[93 (30JUN1985 12:00:00)-Water Temperature (C)]]*OO[[#This Row],[35]]</f>
        <v>6.7514119031499993E-5</v>
      </c>
      <c r="AL329" s="10">
        <f>3/24000000*OO[[#This Row],[94 (30JUN1985 15:00:00)-Water Temperature (C)]]*OO[[#This Row],[36]]</f>
        <v>3.9496222156299998E-5</v>
      </c>
      <c r="AM329" s="10">
        <f>3/24000000*OO[[#This Row],[95 (30JUN1985 18:00:00)-Water Temperature (C)]]*OO[[#This Row],[37]]</f>
        <v>3.4148316753899991E-5</v>
      </c>
      <c r="AN329" s="10">
        <f>3/24000000*OO[[#This Row],[96 (30JUN1985 21:00:00)-Water Temperature (C)]]*OO[[#This Row],[38]]</f>
        <v>3.172096257224999E-5</v>
      </c>
      <c r="AO329" s="10">
        <f>3/24000000*OO[[#This Row],[97 (01JUL1985 00:00:00)-Water Temperature (C)]]*OO[[#This Row],[39]]</f>
        <v>2.9344113245124997E-5</v>
      </c>
      <c r="AP329" s="10">
        <f>3/24000000*OO[[#This Row],[98 (01JUL1985 03:00:00)-Water Temperature (C)]]*OO[[#This Row],[40]]</f>
        <v>2.7119957684924997E-5</v>
      </c>
      <c r="AQ329" s="10">
        <f>3/24000000*OO[[#This Row],[99 (01JUL1985 06:00:00)-Water Temperature (C)]]*OO[[#This Row],[41]]</f>
        <v>2.4927826386474998E-5</v>
      </c>
      <c r="AR329" s="10">
        <f>3/24000000*OO[[#This Row],[100 (01JUL1985 09:00:00)-Water Temperature (C)]]*OO[[#This Row],[42]]</f>
        <v>2.3755234083343751E-5</v>
      </c>
      <c r="AS329" s="10">
        <f>3/24000000*OO[[#This Row],[101 (01JUL1985 12:00:00)-Water Temperature (C)]]*OO[[#This Row],[43]]</f>
        <v>2.288116981018125E-5</v>
      </c>
      <c r="AT329" s="10">
        <f>3/24000000*OO[[#This Row],[102 (01JUL1985 15:00:00)-Water Temperature (C)]]*OO[[#This Row],[44]]</f>
        <v>2.2289162941275005E-5</v>
      </c>
      <c r="AU329" s="10">
        <f>3/24000000*OO[[#This Row],[103 (01JUL1985 18:00:00)-Water Temperature (C)]]*OO[[#This Row],[45]]</f>
        <v>2.2324084380253749E-5</v>
      </c>
      <c r="AV329" s="10">
        <f>3/24000000*OO[[#This Row],[104 (01JUL1985 21:00:00)-Water Temperature (C)]]*OO[[#This Row],[46]]</f>
        <v>2.2374705878525E-5</v>
      </c>
      <c r="AW329" s="10">
        <f>3/24000000*OO[[#This Row],[105 (02JUL1985 00:00:00)-Water Temperature (C)]]*OO[[#This Row],[47]]</f>
        <v>2.2460548178821246E-5</v>
      </c>
      <c r="AX329" s="10">
        <f>3/24000000*OO[[#This Row],[106 (02JUL1985 03:00:00)-Water Temperature (C)]]*OO[[#This Row],[48]]</f>
        <v>2.2468857801221248E-5</v>
      </c>
      <c r="AY329" s="10">
        <f>3/24000000*OO[[#This Row],[107 (02JUL1985 06:00:00)-Water Temperature (C)]]*OO[[#This Row],[49]]</f>
        <v>2.2129555941599997E-5</v>
      </c>
      <c r="AZ329" s="10">
        <f>3/24000000*OO[[#This Row],[108 (02JUL1985 09:00:00)-Water Temperature (C)]]*OO[[#This Row],[50]]</f>
        <v>2.1524116913788749E-5</v>
      </c>
      <c r="BA329" s="10">
        <f>3/24000000*OO[[#This Row],[109 (02JUL1985 12:00:00)-Water Temperature (C)]]*OO[[#This Row],[51]]</f>
        <v>2.1000426602159995E-5</v>
      </c>
      <c r="BB329" s="10">
        <f>3/24000000*OO[[#This Row],[110 (02JUL1985 15:00:00)-Water Temperature (C)]]*OO[[#This Row],[52]]</f>
        <v>1.9970433726884998E-5</v>
      </c>
      <c r="BC329" s="10">
        <f>3/24000000*OO[[#This Row],[111 (02JUL1985 18:00:00)-Water Temperature (C)]]*OO[[#This Row],[53]]</f>
        <v>1.8692421691562498E-5</v>
      </c>
      <c r="BD329" s="10">
        <f>3/24000000*OO[[#This Row],[112 (02JUL1985 21:00:00)-Water Temperature (C)]]*OO[[#This Row],[54]]</f>
        <v>1.708860022226E-5</v>
      </c>
      <c r="BE329" s="10">
        <f>3/24000000*OO[[#This Row],[113 (03JUL1985 00:00:00)-Water Temperature (C)]]*OO[[#This Row],[55]]</f>
        <v>1.5512432540595002E-5</v>
      </c>
      <c r="BF329" s="10">
        <f>3/24000000*OO[[#This Row],[114 (03JUL1985 03:00:00)-Water Temperature (C)]]*OO[[#This Row],[56]]</f>
        <v>1.4015967535938749E-5</v>
      </c>
      <c r="BG329" s="10">
        <f>3/24000000*OO[[#This Row],[115 (03JUL1985 06:00:00)-Water Temperature (C)]]*OO[[#This Row],[57]]</f>
        <v>1.26647314136E-5</v>
      </c>
      <c r="BH329" s="10">
        <f>3/24000000*OO[[#This Row],[116 (03JUL1985 09:00:00)-Water Temperature (C)]]*OO[[#This Row],[58]]</f>
        <v>1.1610287806375001E-5</v>
      </c>
      <c r="BI329" s="10">
        <f>3/24000000*OO[[#This Row],[117 (03JUL1985 12:00:00)-Water Temperature (C)]]*OO[[#This Row],[59]]</f>
        <v>1.0880171823401248E-5</v>
      </c>
      <c r="BJ329" s="10">
        <f>3/24000000*OO[[#This Row],[118 (03JUL1985 15:00:00)-Water Temperature (C)]]*OO[[#This Row],[60]]</f>
        <v>1.0184028361818749E-5</v>
      </c>
      <c r="BK329" s="10">
        <f>3/24000000*OO[[#This Row],[119 (03JUL1985 18:00:00)-Water Temperature (C)]]*OO[[#This Row],[61]]</f>
        <v>9.5481079838512503E-6</v>
      </c>
      <c r="BL329" s="10">
        <f>3/24000000*OO[[#This Row],[120 (03JUL1985 21:00:00)-Water Temperature (C)]]*OO[[#This Row],[62]]</f>
        <v>8.7070365122249992E-6</v>
      </c>
      <c r="BM329" s="10">
        <f>3/24000000*OO[[#This Row],[121 (04JUL1985 00:00:00)-Water Temperature (C)]]*OO[[#This Row],[63]]</f>
        <v>7.8254502235874989E-6</v>
      </c>
      <c r="BN329" s="10">
        <f>3/24000000*OO[[#This Row],[122 (04JUL1985 03:00:00)-Water Temperature (C)]]*OO[[#This Row],[64]]</f>
        <v>7.056592924499999E-6</v>
      </c>
      <c r="BO329" s="10">
        <f>3/24000000*OO[[#This Row],[123 (04JUL1985 06:00:00)-Water Temperature (C)]]*OO[[#This Row],[65]]</f>
        <v>6.3839027551662496E-6</v>
      </c>
      <c r="BP329" s="10">
        <f>3/24000000*OO[[#This Row],[124 (04JUL1985 09:00:00)-Water Temperature (C)]]*OO[[#This Row],[66]]</f>
        <v>6.0136440185749995E-6</v>
      </c>
      <c r="BQ329" s="10">
        <f>3/24000000*OO[[#This Row],[125 (04JUL1985 12:00:00)-Water Temperature (C)]]*OO[[#This Row],[67]]</f>
        <v>5.7298772805999989E-6</v>
      </c>
      <c r="BR329" s="10">
        <f>3/24000000*OO[[#This Row],[126 (04JUL1985 15:00:00)-Water Temperature (C)]]*OO[[#This Row],[68]]</f>
        <v>5.4017320849249983E-6</v>
      </c>
      <c r="BS329" s="10">
        <f>3/24000000*OO[[#This Row],[127 (04JUL1985 18:00:00)-Water Temperature (C)]]*OO[[#This Row],[69]]</f>
        <v>5.1202565935974999E-6</v>
      </c>
      <c r="BT329" s="10">
        <f>3/24000000*OO[[#This Row],[128 (04JUL1985 21:00:00)-Water Temperature (C)]]*OO[[#This Row],[70]]</f>
        <v>4.71193156672875E-6</v>
      </c>
      <c r="BU329" s="10">
        <f>3/24000000*OO[[#This Row],[129 (05JUL1985 00:00:00)-Water Temperature (C)]]*OO[[#This Row],[71]]</f>
        <v>4.1576634787349992E-6</v>
      </c>
      <c r="BV329" s="10">
        <f>3/24000000*OO[[#This Row],[130 (05JUL1985 03:00:00)-Water Temperature (C)]]*OO[[#This Row],[72]]</f>
        <v>3.6416341576562503E-6</v>
      </c>
      <c r="BW329" s="10">
        <f>3/24000000*OO[[#This Row],[131 (05JUL1985 06:00:00)-Water Temperature (C)]]*OO[[#This Row],[73]]</f>
        <v>3.1835808344625004E-6</v>
      </c>
      <c r="BX329" s="10">
        <f>3/24000000*OO[[#This Row],[132 (05JUL1985 09:00:00)-Water Temperature (C)]]*OO[[#This Row],[74]]</f>
        <v>2.8854304146062502E-6</v>
      </c>
      <c r="BY329" s="10">
        <f>3/24000000*OO[[#This Row],[133 (05JUL1985 12:00:00)-Water Temperature (C)]]*OO[[#This Row],[75]]</f>
        <v>2.6438153251125E-6</v>
      </c>
      <c r="BZ329" s="10">
        <f>3/24000000*OO[[#This Row],[134 (05JUL1985 15:00:00)-Water Temperature (C)]]*OO[[#This Row],[76]]</f>
        <v>2.4007011930056253E-6</v>
      </c>
      <c r="CA329" s="10">
        <f>3/24000000*OO[[#This Row],[135 (05JUL1985 18:00:00)-Water Temperature (C)]]*OO[[#This Row],[77]]</f>
        <v>2.1299917326283752E-6</v>
      </c>
      <c r="CB329" s="10">
        <f>3/24000000*OO[[#This Row],[136 (05JUL1985 21:00:00)-Water Temperature (C)]]*OO[[#This Row],[78]]</f>
        <v>1.78104924071425E-6</v>
      </c>
      <c r="CC329" s="10">
        <f>3/24000000*OO[[#This Row],[137 (06JUL1985 00:00:00)-Water Temperature (C)]]*OO[[#This Row],[79]]</f>
        <v>1.4228232142375003E-6</v>
      </c>
      <c r="CD329" s="10">
        <f>3/24000000*OO[[#This Row],[138 (06JUL1985 03:00:00)-Water Temperature (C)]]*OO[[#This Row],[80]]</f>
        <v>1.132972014918E-6</v>
      </c>
      <c r="CE329" s="10">
        <f>3/24000000*OO[[#This Row],[139 (06JUL1985 06:00:00)-Water Temperature (C)]]*OO[[#This Row],[81]]</f>
        <v>9.1554094303799995E-7</v>
      </c>
      <c r="CF329" s="10">
        <f>3/24000000*OO[[#This Row],[140 (06JUL1985 09:00:00)-Water Temperature (C)]]*OO[[#This Row],[82]]</f>
        <v>7.9319495223874999E-7</v>
      </c>
      <c r="CG329" s="10">
        <f>3/24000000*OO[[#This Row],[141 (06JUL1985 12:00:00)-Water Temperature (C)]]*OO[[#This Row],[83]]</f>
        <v>7.1891910311E-7</v>
      </c>
      <c r="CH329" s="10">
        <f>3/24000000*OO[[#This Row],[142 (06JUL1985 15:00:00)-Water Temperature (C)]]*OO[[#This Row],[84]]</f>
        <v>6.6895329190949998E-7</v>
      </c>
      <c r="CI329" s="10">
        <f>3/24000000*OO[[#This Row],[143 (06JUL1985 18:00:00)-Water Temperature (C)]]*OO[[#This Row],[85]]</f>
        <v>6.2622253658924995E-7</v>
      </c>
      <c r="CJ329" s="10">
        <f>3/24000000*OO[[#This Row],[144 (06JUL1985 21:00:00)-Water Temperature (C)]]*OO[[#This Row],[86]]</f>
        <v>5.7082547436075004E-7</v>
      </c>
      <c r="CK329" s="10">
        <f>3/24000000*OO[[#This Row],[145 (07JUL1985 00:00:00)-Water Temperature (C)]]*OO[[#This Row],[87]]</f>
        <v>5.0738816277449987E-7</v>
      </c>
      <c r="CL329" s="10">
        <f>3/24000000*OO[[#This Row],[146 (07JUL1985 03:00:00)-Water Temperature (C)]]*OO[[#This Row],[88]]</f>
        <v>4.5280556446300001E-7</v>
      </c>
      <c r="CM329" s="10">
        <f>3/24000000*OO[[#This Row],[147 (07JUL1985 06:00:00)-Water Temperature (C)]]*OO[[#This Row],[89]]</f>
        <v>4.0891969624275E-7</v>
      </c>
      <c r="CN329" s="10">
        <f>3/24000000*OO[[#This Row],[148 (07JUL1985 09:00:00)-Water Temperature (C)]]*OO[[#This Row],[90]]</f>
        <v>3.8726305693100002E-7</v>
      </c>
      <c r="CO329" s="10">
        <f>3/24000000*OO[[#This Row],[149 (07JUL1985 12:00:00)-Water Temperature (C)]]*OO[[#This Row],[91]]</f>
        <v>3.6618004725337506E-7</v>
      </c>
      <c r="CP329" s="10">
        <f>3/24000000*OO[[#This Row],[150 (07JUL1985 15:00:00)-Water Temperature (C)]]*OO[[#This Row],[92]]</f>
        <v>3.5945052585599996E-7</v>
      </c>
      <c r="CQ329" s="10">
        <f>3/24000000*OO[[#This Row],[151 (07JUL1985 18:00:00)-Water Temperature (C)]]*OO[[#This Row],[93]]</f>
        <v>3.5309201990562498E-7</v>
      </c>
      <c r="CR329" s="10">
        <f>3/24000000*OO[[#This Row],[152 (07JUL1985 21:00:00)-Water Temperature (C)]]*OO[[#This Row],[94]]</f>
        <v>3.3608089647E-7</v>
      </c>
      <c r="CS329" s="10">
        <f>3/24000000*OO[[#This Row],[153 (08JUL1985 00:00:00)-Water Temperature (C)]]*OO[[#This Row],[95]]</f>
        <v>3.1411027229999999E-7</v>
      </c>
      <c r="CT329" s="10">
        <f>3/24000000*OO[[#This Row],[154 (08JUL1985 03:00:00)-Water Temperature (C)]]*OO[[#This Row],[96]]</f>
        <v>2.9219856580775001E-7</v>
      </c>
      <c r="CU329" s="10">
        <f>3/24000000*OO[[#This Row],[155 (08JUL1985 06:00:00)-Water Temperature (C)]]*OO[[#This Row],[97]]</f>
        <v>2.7429650530699999E-7</v>
      </c>
      <c r="CV329" s="10">
        <f>3/24000000*OO[[#This Row],[156 (08JUL1985 09:00:00)-Water Temperature (C)]]*OO[[#This Row],[98]]</f>
        <v>2.7135205773087498E-7</v>
      </c>
      <c r="CW329" s="10">
        <f>3/24000000*OO[[#This Row],[157 (08JUL1985 12:00:00)-Water Temperature (C)]]*OO[[#This Row],[99]]</f>
        <v>2.7501695271297499E-7</v>
      </c>
    </row>
    <row r="330" spans="1:101" x14ac:dyDescent="0.35">
      <c r="A330" t="s">
        <v>336</v>
      </c>
      <c r="B330">
        <v>837.44100000000003</v>
      </c>
      <c r="C330" s="10">
        <f>3/24*OO[[#This Row],[59 (26JUN1985 06:00:00)-Water Temperature (C)]]*OO[[#This Row],[1]]/SUM(OO[1])</f>
        <v>0</v>
      </c>
      <c r="D330" s="10">
        <f>3/24*OO[[#This Row],[60 (26JUN1985 09:00:00)-Water Temperature (C)]]*OO[[#This Row],[2]]/SUM(OO[2])</f>
        <v>0</v>
      </c>
      <c r="E330" s="10">
        <f>3/24*OO[[#This Row],[61 (26JUN1985 12:00:00)-Water Temperature (C)]]*OO[[#This Row],[3]]/SUM(OO[3])</f>
        <v>0</v>
      </c>
      <c r="F330" s="10">
        <f>3/24*OO[[#This Row],[62 (26JUN1985 15:00:00)-Water Temperature (C)]]*OO[[#This Row],[4]]/SUM(OO[4])</f>
        <v>0</v>
      </c>
      <c r="G330" s="10">
        <f>3/24*OO[[#This Row],[63 (26JUN1985 18:00:00)-Water Temperature (C)]]*OO[[#This Row],[5]]/SUM(OO[5])</f>
        <v>0</v>
      </c>
      <c r="H330" s="10">
        <f>3/24*OO[[#This Row],[64 (26JUN1985 21:00:00)-Water Temperature (C)]]*OO[[#This Row],[6]]/SUM(OO[6])</f>
        <v>0</v>
      </c>
      <c r="I330" s="10">
        <f>3/24*OO[[#This Row],[65 (27JUN1985 00:00:00)-Water Temperature (C)]]*OO[[#This Row],[7]]/SUM(OO[7])</f>
        <v>0</v>
      </c>
      <c r="J330" s="10">
        <f>3/24*OO[[#This Row],[66 (27JUN1985 03:00:00)-Water Temperature (C)]]*OO[[#This Row],[8]]/SUM(OO[8])</f>
        <v>0</v>
      </c>
      <c r="K330" s="10">
        <f>3/24*OO[[#This Row],[67 (27JUN1985 06:00:00)-Water Temperature (C)]]*OO[[#This Row],[9]]/SUM(OO[9])</f>
        <v>0</v>
      </c>
      <c r="L330" s="10">
        <f>3/24*OO[[#This Row],[68 (27JUN1985 09:00:00)-Water Temperature (C)]]*OO[[#This Row],[10]]/SUM(OO[10])</f>
        <v>0</v>
      </c>
      <c r="M330" s="10">
        <f>3/24*OO[[#This Row],[69 (27JUN1985 12:00:00)-Water Temperature (C)]]*OO[[#This Row],[11]]/SUM(OO[11])</f>
        <v>0</v>
      </c>
      <c r="N330" s="10">
        <f>3/24*OO[[#This Row],[70 (27JUN1985 15:00:00)-Water Temperature (C)]]*OO[[#This Row],[12]]/SUM(OO[12])</f>
        <v>0</v>
      </c>
      <c r="O330" s="10">
        <f>3/24*OO[[#This Row],[71 (27JUN1985 18:00:00)-Water Temperature (C)]]*OO[[#This Row],[13]]/SUM(OO[13])</f>
        <v>0</v>
      </c>
      <c r="P330" s="10">
        <f>3/24*OO[[#This Row],[72 (27JUN1985 21:00:00)-Water Temperature (C)]]*OO[[#This Row],[14]]/SUM(OO[14])</f>
        <v>0</v>
      </c>
      <c r="Q330" s="10">
        <f>3/24*OO[[#This Row],[73 (28JUN1985 00:00:00)-Water Temperature (C)]]*OO[[#This Row],[15]]/SUM(OO[15])</f>
        <v>0</v>
      </c>
      <c r="R330" s="10">
        <f>3/24*OO[[#This Row],[74 (28JUN1985 03:00:00)-Water Temperature (C)]]*OO[[#This Row],[16]]/SUM(OO[16])</f>
        <v>2.4649926679238834E-39</v>
      </c>
      <c r="S330" s="10">
        <f>3/24*OO[[#This Row],[75 (28JUN1985 06:00:00)-Water Temperature (C)]]*OO[[#This Row],[17]]/SUM(OO[17])</f>
        <v>8.5453202363756006E-27</v>
      </c>
      <c r="T330" s="10">
        <f>3/24*OO[[#This Row],[76 (28JUN1985 09:00:00)-Water Temperature (C)]]*OO[[#This Row],[18]]/SUM(OO[18])</f>
        <v>6.9630978420901639E-22</v>
      </c>
      <c r="U330" s="10">
        <f>3/24*OO[[#This Row],[77 (28JUN1985 12:00:00)-Water Temperature (C)]]*OO[[#This Row],[19]]/SUM(OO[19])</f>
        <v>1.9413659255101499E-14</v>
      </c>
      <c r="V330" s="10">
        <f>3/24000000*OO[[#This Row],[78 (28JUN1985 15:00:00)-Water Temperature (C)]]*OO[[#This Row],[20]]</f>
        <v>6.6338872206074997E-11</v>
      </c>
      <c r="W330" s="10">
        <f>3/24000000*OO[[#This Row],[79 (28JUN1985 18:00:00)-Water Temperature (C)]]*OO[[#This Row],[21]]</f>
        <v>2.4560610247474998E-8</v>
      </c>
      <c r="X330" s="10">
        <f>3/24000000*OO[[#This Row],[80 (28JUN1985 21:00:00)-Water Temperature (C)]]*OO[[#This Row],[22]]</f>
        <v>2.2191861620981252E-6</v>
      </c>
      <c r="Y330" s="10">
        <f>3/24000000*OO[[#This Row],[81 (29JUN1985 00:00:00)-Water Temperature (C)]]*OO[[#This Row],[23]]</f>
        <v>6.9249665467125009E-5</v>
      </c>
      <c r="Z330" s="10">
        <f>3/24000000*OO[[#This Row],[82 (29JUN1985 03:00:00)-Water Temperature (C)]]*OO[[#This Row],[24]]</f>
        <v>9.0664563975999984E-4</v>
      </c>
      <c r="AA330" s="10">
        <f>3/24000000*OO[[#This Row],[83 (29JUN1985 06:00:00)-Water Temperature (C)]]*OO[[#This Row],[25]]</f>
        <v>5.7576387252125001E-3</v>
      </c>
      <c r="AB330" s="10">
        <f>3/24000000*OO[[#This Row],[84 (29JUN1985 09:00:00)-Water Temperature (C)]]*OO[[#This Row],[26]]</f>
        <v>2.0272324242082498E-2</v>
      </c>
      <c r="AC330" s="10">
        <f>3/24000000*OO[[#This Row],[85 (29JUN1985 12:00:00)-Water Temperature (C)]]*OO[[#This Row],[27]]</f>
        <v>4.1682264084599997E-2</v>
      </c>
      <c r="AD330" s="10">
        <f>3/24000000*OO[[#This Row],[86 (29JUN1985 15:00:00)-Water Temperature (C)]]*OO[[#This Row],[28]]</f>
        <v>5.4445053711687494E-2</v>
      </c>
      <c r="AE330" s="10">
        <f>3/24000000*OO[[#This Row],[88 (29JUN1985 21:00:00)-Water Temperature (C)]]*OO[[#This Row],[30]]</f>
        <v>2.8505876957300003E-2</v>
      </c>
      <c r="AF330" s="10">
        <f>3/24000000*OO[[#This Row],[88 (29JUN1985 21:00:00)-Water Temperature (C)]]*OO[[#This Row],[30]]</f>
        <v>2.8505876957300003E-2</v>
      </c>
      <c r="AG330" s="10">
        <f>3/24000000*OO[[#This Row],[89 (30JUN1985 00:00:00)-Water Temperature (C)]]*OO[[#This Row],[31]]</f>
        <v>1.228497084608875E-2</v>
      </c>
      <c r="AH330" s="10">
        <f>3/24000000*OO[[#This Row],[90 (30JUN1985 03:00:00)-Water Temperature (C)]]*OO[[#This Row],[32]]</f>
        <v>3.9704076488512492E-3</v>
      </c>
      <c r="AI330" s="10">
        <f>3/24000000*OO[[#This Row],[91 (30JUN1985 06:00:00)-Water Temperature (C)]]*OO[[#This Row],[33]]</f>
        <v>1.0274808534112498E-3</v>
      </c>
      <c r="AJ330" s="10">
        <f>3/24000000*OO[[#This Row],[92 (30JUN1985 09:00:00)-Water Temperature (C)]]*OO[[#This Row],[34]]</f>
        <v>2.4790410904050001E-4</v>
      </c>
      <c r="AK330" s="10">
        <f>3/24000000*OO[[#This Row],[93 (30JUN1985 12:00:00)-Water Temperature (C)]]*OO[[#This Row],[35]]</f>
        <v>7.4086102876212495E-5</v>
      </c>
      <c r="AL330" s="10">
        <f>3/24000000*OO[[#This Row],[94 (30JUN1985 15:00:00)-Water Temperature (C)]]*OO[[#This Row],[36]]</f>
        <v>4.0865023544800003E-5</v>
      </c>
      <c r="AM330" s="10">
        <f>3/24000000*OO[[#This Row],[95 (30JUN1985 18:00:00)-Water Temperature (C)]]*OO[[#This Row],[37]]</f>
        <v>3.4593153282562498E-5</v>
      </c>
      <c r="AN330" s="10">
        <f>3/24000000*OO[[#This Row],[96 (30JUN1985 21:00:00)-Water Temperature (C)]]*OO[[#This Row],[38]]</f>
        <v>3.1991096870549999E-5</v>
      </c>
      <c r="AO330" s="10">
        <f>3/24000000*OO[[#This Row],[97 (01JUL1985 00:00:00)-Water Temperature (C)]]*OO[[#This Row],[39]]</f>
        <v>2.95402912758E-5</v>
      </c>
      <c r="AP330" s="10">
        <f>3/24000000*OO[[#This Row],[98 (01JUL1985 03:00:00)-Water Temperature (C)]]*OO[[#This Row],[40]]</f>
        <v>2.730029990765E-5</v>
      </c>
      <c r="AQ330" s="10">
        <f>3/24000000*OO[[#This Row],[99 (01JUL1985 06:00:00)-Water Temperature (C)]]*OO[[#This Row],[41]]</f>
        <v>2.5083938067212497E-5</v>
      </c>
      <c r="AR330" s="10">
        <f>3/24000000*OO[[#This Row],[100 (01JUL1985 09:00:00)-Water Temperature (C)]]*OO[[#This Row],[42]]</f>
        <v>2.3867297861208748E-5</v>
      </c>
      <c r="AS330" s="10">
        <f>3/24000000*OO[[#This Row],[101 (01JUL1985 12:00:00)-Water Temperature (C)]]*OO[[#This Row],[43]]</f>
        <v>2.2972671915520001E-5</v>
      </c>
      <c r="AT330" s="10">
        <f>3/24000000*OO[[#This Row],[102 (01JUL1985 15:00:00)-Water Temperature (C)]]*OO[[#This Row],[44]]</f>
        <v>2.22959514808875E-5</v>
      </c>
      <c r="AU330" s="10">
        <f>3/24000000*OO[[#This Row],[103 (01JUL1985 18:00:00)-Water Temperature (C)]]*OO[[#This Row],[45]]</f>
        <v>2.2240386006899998E-5</v>
      </c>
      <c r="AV330" s="10">
        <f>3/24000000*OO[[#This Row],[104 (01JUL1985 21:00:00)-Water Temperature (C)]]*OO[[#This Row],[46]]</f>
        <v>2.2217409923444995E-5</v>
      </c>
      <c r="AW330" s="10">
        <f>3/24000000*OO[[#This Row],[105 (02JUL1985 00:00:00)-Water Temperature (C)]]*OO[[#This Row],[47]]</f>
        <v>2.2260121479072502E-5</v>
      </c>
      <c r="AX330" s="10">
        <f>3/24000000*OO[[#This Row],[106 (02JUL1985 03:00:00)-Water Temperature (C)]]*OO[[#This Row],[48]]</f>
        <v>2.226860728367E-5</v>
      </c>
      <c r="AY330" s="10">
        <f>3/24000000*OO[[#This Row],[107 (02JUL1985 06:00:00)-Water Temperature (C)]]*OO[[#This Row],[49]]</f>
        <v>2.1954162863619997E-5</v>
      </c>
      <c r="AZ330" s="10">
        <f>3/24000000*OO[[#This Row],[108 (02JUL1985 09:00:00)-Water Temperature (C)]]*OO[[#This Row],[50]]</f>
        <v>2.1367024346820001E-5</v>
      </c>
      <c r="BA330" s="10">
        <f>3/24000000*OO[[#This Row],[109 (02JUL1985 12:00:00)-Water Temperature (C)]]*OO[[#This Row],[51]]</f>
        <v>2.0860270997062498E-5</v>
      </c>
      <c r="BB330" s="10">
        <f>3/24000000*OO[[#This Row],[110 (02JUL1985 15:00:00)-Water Temperature (C)]]*OO[[#This Row],[52]]</f>
        <v>1.9853130424498751E-5</v>
      </c>
      <c r="BC330" s="10">
        <f>3/24000000*OO[[#This Row],[111 (02JUL1985 18:00:00)-Water Temperature (C)]]*OO[[#This Row],[53]]</f>
        <v>1.8569016363851251E-5</v>
      </c>
      <c r="BD330" s="10">
        <f>3/24000000*OO[[#This Row],[112 (02JUL1985 21:00:00)-Water Temperature (C)]]*OO[[#This Row],[54]]</f>
        <v>1.6965484134712498E-5</v>
      </c>
      <c r="BE330" s="10">
        <f>3/24000000*OO[[#This Row],[113 (03JUL1985 00:00:00)-Water Temperature (C)]]*OO[[#This Row],[55]]</f>
        <v>1.5379382420081248E-5</v>
      </c>
      <c r="BF330" s="10">
        <f>3/24000000*OO[[#This Row],[114 (03JUL1985 03:00:00)-Water Temperature (C)]]*OO[[#This Row],[56]]</f>
        <v>1.3886864626181248E-5</v>
      </c>
      <c r="BG330" s="10">
        <f>3/24000000*OO[[#This Row],[115 (03JUL1985 06:00:00)-Water Temperature (C)]]*OO[[#This Row],[57]]</f>
        <v>1.2520819812848748E-5</v>
      </c>
      <c r="BH330" s="10">
        <f>3/24000000*OO[[#This Row],[116 (03JUL1985 09:00:00)-Water Temperature (C)]]*OO[[#This Row],[58]]</f>
        <v>1.1458607732744999E-5</v>
      </c>
      <c r="BI330" s="10">
        <f>3/24000000*OO[[#This Row],[117 (03JUL1985 12:00:00)-Water Temperature (C)]]*OO[[#This Row],[59]]</f>
        <v>1.0725487153424999E-5</v>
      </c>
      <c r="BJ330" s="10">
        <f>3/24000000*OO[[#This Row],[118 (03JUL1985 15:00:00)-Water Temperature (C)]]*OO[[#This Row],[60]]</f>
        <v>1.002967453075E-5</v>
      </c>
      <c r="BK330" s="10">
        <f>3/24000000*OO[[#This Row],[119 (03JUL1985 18:00:00)-Water Temperature (C)]]*OO[[#This Row],[61]]</f>
        <v>9.3916137350325002E-6</v>
      </c>
      <c r="BL330" s="10">
        <f>3/24000000*OO[[#This Row],[120 (03JUL1985 21:00:00)-Water Temperature (C)]]*OO[[#This Row],[62]]</f>
        <v>8.555434686225E-6</v>
      </c>
      <c r="BM330" s="10">
        <f>3/24000000*OO[[#This Row],[121 (04JUL1985 00:00:00)-Water Temperature (C)]]*OO[[#This Row],[63]]</f>
        <v>7.6791861987000001E-6</v>
      </c>
      <c r="BN330" s="10">
        <f>3/24000000*OO[[#This Row],[122 (04JUL1985 03:00:00)-Water Temperature (C)]]*OO[[#This Row],[64]]</f>
        <v>6.9166228298887498E-6</v>
      </c>
      <c r="BO330" s="10">
        <f>3/24000000*OO[[#This Row],[123 (04JUL1985 06:00:00)-Water Temperature (C)]]*OO[[#This Row],[65]]</f>
        <v>6.2488366212624989E-6</v>
      </c>
      <c r="BP330" s="10">
        <f>3/24000000*OO[[#This Row],[124 (04JUL1985 09:00:00)-Water Temperature (C)]]*OO[[#This Row],[66]]</f>
        <v>5.8758743674399995E-6</v>
      </c>
      <c r="BQ330" s="10">
        <f>3/24000000*OO[[#This Row],[125 (04JUL1985 12:00:00)-Water Temperature (C)]]*OO[[#This Row],[67]]</f>
        <v>5.5921845746899996E-6</v>
      </c>
      <c r="BR330" s="10">
        <f>3/24000000*OO[[#This Row],[126 (04JUL1985 15:00:00)-Water Temperature (C)]]*OO[[#This Row],[68]]</f>
        <v>5.2702897784062507E-6</v>
      </c>
      <c r="BS330" s="10">
        <f>3/24000000*OO[[#This Row],[127 (04JUL1985 18:00:00)-Water Temperature (C)]]*OO[[#This Row],[69]]</f>
        <v>4.9946628096500003E-6</v>
      </c>
      <c r="BT330" s="10">
        <f>3/24000000*OO[[#This Row],[128 (04JUL1985 21:00:00)-Water Temperature (C)]]*OO[[#This Row],[70]]</f>
        <v>4.6002273118899996E-6</v>
      </c>
      <c r="BU330" s="10">
        <f>3/24000000*OO[[#This Row],[129 (05JUL1985 00:00:00)-Water Temperature (C)]]*OO[[#This Row],[71]]</f>
        <v>4.0617262751575E-6</v>
      </c>
      <c r="BV330" s="10">
        <f>3/24000000*OO[[#This Row],[130 (05JUL1985 03:00:00)-Water Temperature (C)]]*OO[[#This Row],[72]]</f>
        <v>3.5572424369049999E-6</v>
      </c>
      <c r="BW330" s="10">
        <f>3/24000000*OO[[#This Row],[131 (05JUL1985 06:00:00)-Water Temperature (C)]]*OO[[#This Row],[73]]</f>
        <v>3.113415348435E-6</v>
      </c>
      <c r="BX330" s="10">
        <f>3/24000000*OO[[#This Row],[132 (05JUL1985 09:00:00)-Water Temperature (C)]]*OO[[#This Row],[74]]</f>
        <v>2.8227768227487495E-6</v>
      </c>
      <c r="BY330" s="10">
        <f>3/24000000*OO[[#This Row],[133 (05JUL1985 12:00:00)-Water Temperature (C)]]*OO[[#This Row],[75]]</f>
        <v>2.5876664750749995E-6</v>
      </c>
      <c r="BZ330" s="10">
        <f>3/24000000*OO[[#This Row],[134 (05JUL1985 15:00:00)-Water Temperature (C)]]*OO[[#This Row],[76]]</f>
        <v>2.35216471355675E-6</v>
      </c>
      <c r="CA330" s="10">
        <f>3/24000000*OO[[#This Row],[135 (05JUL1985 18:00:00)-Water Temperature (C)]]*OO[[#This Row],[77]]</f>
        <v>2.0907319632322498E-6</v>
      </c>
      <c r="CB330" s="10">
        <f>3/24000000*OO[[#This Row],[136 (05JUL1985 21:00:00)-Water Temperature (C)]]*OO[[#This Row],[78]]</f>
        <v>1.7523480206865001E-6</v>
      </c>
      <c r="CC330" s="10">
        <f>3/24000000*OO[[#This Row],[137 (06JUL1985 00:00:00)-Water Temperature (C)]]*OO[[#This Row],[79]]</f>
        <v>1.4021264487139998E-6</v>
      </c>
      <c r="CD330" s="10">
        <f>3/24000000*OO[[#This Row],[138 (06JUL1985 03:00:00)-Water Temperature (C)]]*OO[[#This Row],[80]]</f>
        <v>1.1162067414749998E-6</v>
      </c>
      <c r="CE330" s="10">
        <f>3/24000000*OO[[#This Row],[139 (06JUL1985 06:00:00)-Water Temperature (C)]]*OO[[#This Row],[81]]</f>
        <v>9.0112068316074981E-7</v>
      </c>
      <c r="CF330" s="10">
        <f>3/24000000*OO[[#This Row],[140 (06JUL1985 09:00:00)-Water Temperature (C)]]*OO[[#This Row],[82]]</f>
        <v>7.7810858476250003E-7</v>
      </c>
      <c r="CG330" s="10">
        <f>3/24000000*OO[[#This Row],[141 (06JUL1985 12:00:00)-Water Temperature (C)]]*OO[[#This Row],[83]]</f>
        <v>7.030659915124999E-7</v>
      </c>
      <c r="CH330" s="10">
        <f>3/24000000*OO[[#This Row],[142 (06JUL1985 15:00:00)-Water Temperature (C)]]*OO[[#This Row],[84]]</f>
        <v>6.5249641730437496E-7</v>
      </c>
      <c r="CI330" s="10">
        <f>3/24000000*OO[[#This Row],[143 (06JUL1985 18:00:00)-Water Temperature (C)]]*OO[[#This Row],[85]]</f>
        <v>6.1000804898699991E-7</v>
      </c>
      <c r="CJ330" s="10">
        <f>3/24000000*OO[[#This Row],[144 (06JUL1985 21:00:00)-Water Temperature (C)]]*OO[[#This Row],[86]]</f>
        <v>5.5582660736012495E-7</v>
      </c>
      <c r="CK330" s="10">
        <f>3/24000000*OO[[#This Row],[145 (07JUL1985 00:00:00)-Water Temperature (C)]]*OO[[#This Row],[87]]</f>
        <v>4.9409599907250004E-7</v>
      </c>
      <c r="CL330" s="10">
        <f>3/24000000*OO[[#This Row],[146 (07JUL1985 03:00:00)-Water Temperature (C)]]*OO[[#This Row],[88]]</f>
        <v>4.4065434784262495E-7</v>
      </c>
      <c r="CM330" s="10">
        <f>3/24000000*OO[[#This Row],[147 (07JUL1985 06:00:00)-Water Temperature (C)]]*OO[[#This Row],[89]]</f>
        <v>3.9783750043050005E-7</v>
      </c>
      <c r="CN330" s="10">
        <f>3/24000000*OO[[#This Row],[148 (07JUL1985 09:00:00)-Water Temperature (C)]]*OO[[#This Row],[90]]</f>
        <v>3.7612586081875003E-7</v>
      </c>
      <c r="CO330" s="10">
        <f>3/24000000*OO[[#This Row],[149 (07JUL1985 12:00:00)-Water Temperature (C)]]*OO[[#This Row],[91]]</f>
        <v>3.5522423229649994E-7</v>
      </c>
      <c r="CP330" s="10">
        <f>3/24000000*OO[[#This Row],[150 (07JUL1985 15:00:00)-Water Temperature (C)]]*OO[[#This Row],[92]]</f>
        <v>3.4830112637374998E-7</v>
      </c>
      <c r="CQ330" s="10">
        <f>3/24000000*OO[[#This Row],[151 (07JUL1985 18:00:00)-Water Temperature (C)]]*OO[[#This Row],[93]]</f>
        <v>3.4219830115800003E-7</v>
      </c>
      <c r="CR330" s="10">
        <f>3/24000000*OO[[#This Row],[152 (07JUL1985 21:00:00)-Water Temperature (C)]]*OO[[#This Row],[94]]</f>
        <v>3.2582690874999998E-7</v>
      </c>
      <c r="CS330" s="10">
        <f>3/24000000*OO[[#This Row],[153 (08JUL1985 00:00:00)-Water Temperature (C)]]*OO[[#This Row],[95]]</f>
        <v>3.0448426868549996E-7</v>
      </c>
      <c r="CT330" s="10">
        <f>3/24000000*OO[[#This Row],[154 (08JUL1985 03:00:00)-Water Temperature (C)]]*OO[[#This Row],[96]]</f>
        <v>2.8327552547125001E-7</v>
      </c>
      <c r="CU330" s="10">
        <f>3/24000000*OO[[#This Row],[155 (08JUL1985 06:00:00)-Water Temperature (C)]]*OO[[#This Row],[97]]</f>
        <v>2.6599975762499998E-7</v>
      </c>
      <c r="CV330" s="10">
        <f>3/24000000*OO[[#This Row],[156 (08JUL1985 09:00:00)-Water Temperature (C)]]*OO[[#This Row],[98]]</f>
        <v>2.6284118778320002E-7</v>
      </c>
      <c r="CW330" s="10">
        <f>3/24000000*OO[[#This Row],[157 (08JUL1985 12:00:00)-Water Temperature (C)]]*OO[[#This Row],[99]]</f>
        <v>2.6611829238622495E-7</v>
      </c>
    </row>
    <row r="331" spans="1:101" x14ac:dyDescent="0.35">
      <c r="A331" t="s">
        <v>337</v>
      </c>
      <c r="B331">
        <v>885.28859999999997</v>
      </c>
      <c r="C331" s="10">
        <f>3/24*OO[[#This Row],[59 (26JUN1985 06:00:00)-Water Temperature (C)]]*OO[[#This Row],[1]]/SUM(OO[1])</f>
        <v>0</v>
      </c>
      <c r="D331" s="10">
        <f>3/24*OO[[#This Row],[60 (26JUN1985 09:00:00)-Water Temperature (C)]]*OO[[#This Row],[2]]/SUM(OO[2])</f>
        <v>0</v>
      </c>
      <c r="E331" s="10">
        <f>3/24*OO[[#This Row],[61 (26JUN1985 12:00:00)-Water Temperature (C)]]*OO[[#This Row],[3]]/SUM(OO[3])</f>
        <v>0</v>
      </c>
      <c r="F331" s="10">
        <f>3/24*OO[[#This Row],[62 (26JUN1985 15:00:00)-Water Temperature (C)]]*OO[[#This Row],[4]]/SUM(OO[4])</f>
        <v>0</v>
      </c>
      <c r="G331" s="10">
        <f>3/24*OO[[#This Row],[63 (26JUN1985 18:00:00)-Water Temperature (C)]]*OO[[#This Row],[5]]/SUM(OO[5])</f>
        <v>0</v>
      </c>
      <c r="H331" s="10">
        <f>3/24*OO[[#This Row],[64 (26JUN1985 21:00:00)-Water Temperature (C)]]*OO[[#This Row],[6]]/SUM(OO[6])</f>
        <v>0</v>
      </c>
      <c r="I331" s="10">
        <f>3/24*OO[[#This Row],[65 (27JUN1985 00:00:00)-Water Temperature (C)]]*OO[[#This Row],[7]]/SUM(OO[7])</f>
        <v>0</v>
      </c>
      <c r="J331" s="10">
        <f>3/24*OO[[#This Row],[66 (27JUN1985 03:00:00)-Water Temperature (C)]]*OO[[#This Row],[8]]/SUM(OO[8])</f>
        <v>0</v>
      </c>
      <c r="K331" s="10">
        <f>3/24*OO[[#This Row],[67 (27JUN1985 06:00:00)-Water Temperature (C)]]*OO[[#This Row],[9]]/SUM(OO[9])</f>
        <v>0</v>
      </c>
      <c r="L331" s="10">
        <f>3/24*OO[[#This Row],[68 (27JUN1985 09:00:00)-Water Temperature (C)]]*OO[[#This Row],[10]]/SUM(OO[10])</f>
        <v>0</v>
      </c>
      <c r="M331" s="10">
        <f>3/24*OO[[#This Row],[69 (27JUN1985 12:00:00)-Water Temperature (C)]]*OO[[#This Row],[11]]/SUM(OO[11])</f>
        <v>0</v>
      </c>
      <c r="N331" s="10">
        <f>3/24*OO[[#This Row],[70 (27JUN1985 15:00:00)-Water Temperature (C)]]*OO[[#This Row],[12]]/SUM(OO[12])</f>
        <v>0</v>
      </c>
      <c r="O331" s="10">
        <f>3/24*OO[[#This Row],[71 (27JUN1985 18:00:00)-Water Temperature (C)]]*OO[[#This Row],[13]]/SUM(OO[13])</f>
        <v>0</v>
      </c>
      <c r="P331" s="10">
        <f>3/24*OO[[#This Row],[72 (27JUN1985 21:00:00)-Water Temperature (C)]]*OO[[#This Row],[14]]/SUM(OO[14])</f>
        <v>0</v>
      </c>
      <c r="Q331" s="10">
        <f>3/24*OO[[#This Row],[73 (28JUN1985 00:00:00)-Water Temperature (C)]]*OO[[#This Row],[15]]/SUM(OO[15])</f>
        <v>0</v>
      </c>
      <c r="R331" s="10">
        <f>3/24*OO[[#This Row],[74 (28JUN1985 03:00:00)-Water Temperature (C)]]*OO[[#This Row],[16]]/SUM(OO[16])</f>
        <v>3.7516303583738163E-40</v>
      </c>
      <c r="S331" s="10">
        <f>3/24*OO[[#This Row],[75 (28JUN1985 06:00:00)-Water Temperature (C)]]*OO[[#This Row],[17]]/SUM(OO[17])</f>
        <v>1.4598085623357426E-27</v>
      </c>
      <c r="T331" s="10">
        <f>3/24*OO[[#This Row],[76 (28JUN1985 09:00:00)-Water Temperature (C)]]*OO[[#This Row],[18]]/SUM(OO[18])</f>
        <v>1.4231259500518868E-22</v>
      </c>
      <c r="U331" s="10">
        <f>3/24*OO[[#This Row],[77 (28JUN1985 12:00:00)-Water Temperature (C)]]*OO[[#This Row],[19]]/SUM(OO[19])</f>
        <v>9.9668983528121556E-15</v>
      </c>
      <c r="V331" s="10">
        <f>3/24000000*OO[[#This Row],[78 (28JUN1985 15:00:00)-Water Temperature (C)]]*OO[[#This Row],[20]]</f>
        <v>4.2683133720249987E-11</v>
      </c>
      <c r="W331" s="10">
        <f>3/24000000*OO[[#This Row],[79 (28JUN1985 18:00:00)-Water Temperature (C)]]*OO[[#This Row],[21]]</f>
        <v>1.7924701788776249E-8</v>
      </c>
      <c r="X331" s="10">
        <f>3/24000000*OO[[#This Row],[80 (28JUN1985 21:00:00)-Water Temperature (C)]]*OO[[#This Row],[22]]</f>
        <v>1.7822522999062502E-6</v>
      </c>
      <c r="Y331" s="10">
        <f>3/24000000*OO[[#This Row],[81 (29JUN1985 00:00:00)-Water Temperature (C)]]*OO[[#This Row],[23]]</f>
        <v>6.0268156905249982E-5</v>
      </c>
      <c r="Z331" s="10">
        <f>3/24000000*OO[[#This Row],[82 (29JUN1985 03:00:00)-Water Temperature (C)]]*OO[[#This Row],[24]]</f>
        <v>8.4642858677875003E-4</v>
      </c>
      <c r="AA331" s="10">
        <f>3/24000000*OO[[#This Row],[83 (29JUN1985 06:00:00)-Water Temperature (C)]]*OO[[#This Row],[25]]</f>
        <v>5.718241158906249E-3</v>
      </c>
      <c r="AB331" s="10">
        <f>3/24000000*OO[[#This Row],[84 (29JUN1985 09:00:00)-Water Temperature (C)]]*OO[[#This Row],[26]]</f>
        <v>2.1280838256686248E-2</v>
      </c>
      <c r="AC331" s="10">
        <f>3/24000000*OO[[#This Row],[85 (29JUN1985 12:00:00)-Water Temperature (C)]]*OO[[#This Row],[27]]</f>
        <v>4.5988771873437501E-2</v>
      </c>
      <c r="AD331" s="10">
        <f>3/24000000*OO[[#This Row],[86 (29JUN1985 15:00:00)-Water Temperature (C)]]*OO[[#This Row],[28]]</f>
        <v>6.2842036548674998E-2</v>
      </c>
      <c r="AE331" s="10">
        <f>3/24000000*OO[[#This Row],[88 (29JUN1985 21:00:00)-Water Temperature (C)]]*OO[[#This Row],[30]]</f>
        <v>3.5647889151399999E-2</v>
      </c>
      <c r="AF331" s="10">
        <f>3/24000000*OO[[#This Row],[88 (29JUN1985 21:00:00)-Water Temperature (C)]]*OO[[#This Row],[30]]</f>
        <v>3.5647889151399999E-2</v>
      </c>
      <c r="AG331" s="10">
        <f>3/24000000*OO[[#This Row],[89 (30JUN1985 00:00:00)-Water Temperature (C)]]*OO[[#This Row],[31]]</f>
        <v>1.590668311925E-2</v>
      </c>
      <c r="AH331" s="10">
        <f>3/24000000*OO[[#This Row],[90 (30JUN1985 03:00:00)-Water Temperature (C)]]*OO[[#This Row],[32]]</f>
        <v>5.3080454076500005E-3</v>
      </c>
      <c r="AI331" s="10">
        <f>3/24000000*OO[[#This Row],[91 (30JUN1985 06:00:00)-Water Temperature (C)]]*OO[[#This Row],[33]]</f>
        <v>1.4079781196519997E-3</v>
      </c>
      <c r="AJ331" s="10">
        <f>3/24000000*OO[[#This Row],[92 (30JUN1985 09:00:00)-Water Temperature (C)]]*OO[[#This Row],[34]]</f>
        <v>3.4049889504225001E-4</v>
      </c>
      <c r="AK331" s="10">
        <f>3/24000000*OO[[#This Row],[93 (30JUN1985 12:00:00)-Water Temperature (C)]]*OO[[#This Row],[35]]</f>
        <v>9.6444282918249998E-5</v>
      </c>
      <c r="AL331" s="10">
        <f>3/24000000*OO[[#This Row],[94 (30JUN1985 15:00:00)-Water Temperature (C)]]*OO[[#This Row],[36]]</f>
        <v>4.9092034212374995E-5</v>
      </c>
      <c r="AM331" s="10">
        <f>3/24000000*OO[[#This Row],[95 (30JUN1985 18:00:00)-Water Temperature (C)]]*OO[[#This Row],[37]]</f>
        <v>4.0189968953812501E-5</v>
      </c>
      <c r="AN331" s="10">
        <f>3/24000000*OO[[#This Row],[96 (30JUN1985 21:00:00)-Water Temperature (C)]]*OO[[#This Row],[38]]</f>
        <v>3.6812535391E-5</v>
      </c>
      <c r="AO331" s="10">
        <f>3/24000000*OO[[#This Row],[97 (01JUL1985 00:00:00)-Water Temperature (C)]]*OO[[#This Row],[39]]</f>
        <v>3.3817699449175003E-5</v>
      </c>
      <c r="AP331" s="10">
        <f>3/24000000*OO[[#This Row],[98 (01JUL1985 03:00:00)-Water Temperature (C)]]*OO[[#This Row],[40]]</f>
        <v>3.1164641073625E-5</v>
      </c>
      <c r="AQ331" s="10">
        <f>3/24000000*OO[[#This Row],[99 (01JUL1985 06:00:00)-Water Temperature (C)]]*OO[[#This Row],[41]]</f>
        <v>2.8565594467899997E-5</v>
      </c>
      <c r="AR331" s="10">
        <f>3/24000000*OO[[#This Row],[100 (01JUL1985 09:00:00)-Water Temperature (C)]]*OO[[#This Row],[42]]</f>
        <v>2.70554847282375E-5</v>
      </c>
      <c r="AS331" s="10">
        <f>3/24000000*OO[[#This Row],[101 (01JUL1985 12:00:00)-Water Temperature (C)]]*OO[[#This Row],[43]]</f>
        <v>2.5915290137999999E-5</v>
      </c>
      <c r="AT331" s="10">
        <f>3/24000000*OO[[#This Row],[102 (01JUL1985 15:00:00)-Water Temperature (C)]]*OO[[#This Row],[44]]</f>
        <v>2.5036649880299998E-5</v>
      </c>
      <c r="AU331" s="10">
        <f>3/24000000*OO[[#This Row],[103 (01JUL1985 18:00:00)-Water Temperature (C)]]*OO[[#This Row],[45]]</f>
        <v>2.4819942616634996E-5</v>
      </c>
      <c r="AV331" s="10">
        <f>3/24000000*OO[[#This Row],[104 (01JUL1985 21:00:00)-Water Temperature (C)]]*OO[[#This Row],[46]]</f>
        <v>2.4643694002674997E-5</v>
      </c>
      <c r="AW331" s="10">
        <f>3/24000000*OO[[#This Row],[105 (02JUL1985 00:00:00)-Water Temperature (C)]]*OO[[#This Row],[47]]</f>
        <v>2.4588516186779995E-5</v>
      </c>
      <c r="AX331" s="10">
        <f>3/24000000*OO[[#This Row],[106 (02JUL1985 03:00:00)-Water Temperature (C)]]*OO[[#This Row],[48]]</f>
        <v>2.4554309557058747E-5</v>
      </c>
      <c r="AY331" s="10">
        <f>3/24000000*OO[[#This Row],[107 (02JUL1985 06:00:00)-Water Temperature (C)]]*OO[[#This Row],[49]]</f>
        <v>2.4190812456611252E-5</v>
      </c>
      <c r="AZ331" s="10">
        <f>3/24000000*OO[[#This Row],[108 (02JUL1985 09:00:00)-Water Temperature (C)]]*OO[[#This Row],[50]]</f>
        <v>2.3518929883784997E-5</v>
      </c>
      <c r="BA331" s="10">
        <f>3/24000000*OO[[#This Row],[109 (02JUL1985 12:00:00)-Water Temperature (C)]]*OO[[#This Row],[51]]</f>
        <v>2.2937219559729997E-5</v>
      </c>
      <c r="BB331" s="10">
        <f>3/24000000*OO[[#This Row],[110 (02JUL1985 15:00:00)-Water Temperature (C)]]*OO[[#This Row],[52]]</f>
        <v>2.1839961322383749E-5</v>
      </c>
      <c r="BC331" s="10">
        <f>3/24000000*OO[[#This Row],[111 (02JUL1985 18:00:00)-Water Temperature (C)]]*OO[[#This Row],[53]]</f>
        <v>2.04268257832625E-5</v>
      </c>
      <c r="BD331" s="10">
        <f>3/24000000*OO[[#This Row],[112 (02JUL1985 21:00:00)-Water Temperature (C)]]*OO[[#This Row],[54]]</f>
        <v>1.8665451445110002E-5</v>
      </c>
      <c r="BE331" s="10">
        <f>3/24000000*OO[[#This Row],[113 (03JUL1985 00:00:00)-Water Temperature (C)]]*OO[[#This Row],[55]]</f>
        <v>1.6907342755635004E-5</v>
      </c>
      <c r="BF331" s="10">
        <f>3/24000000*OO[[#This Row],[114 (03JUL1985 03:00:00)-Water Temperature (C)]]*OO[[#This Row],[56]]</f>
        <v>1.5267411747824998E-5</v>
      </c>
      <c r="BG331" s="10">
        <f>3/24000000*OO[[#This Row],[115 (03JUL1985 06:00:00)-Water Temperature (C)]]*OO[[#This Row],[57]]</f>
        <v>1.374283891286125E-5</v>
      </c>
      <c r="BH331" s="10">
        <f>3/24000000*OO[[#This Row],[116 (03JUL1985 09:00:00)-Water Temperature (C)]]*OO[[#This Row],[58]]</f>
        <v>1.2560581941618749E-5</v>
      </c>
      <c r="BI331" s="10">
        <f>3/24000000*OO[[#This Row],[117 (03JUL1985 12:00:00)-Water Temperature (C)]]*OO[[#This Row],[59]]</f>
        <v>1.1747778453839998E-5</v>
      </c>
      <c r="BJ331" s="10">
        <f>3/24000000*OO[[#This Row],[118 (03JUL1985 15:00:00)-Water Temperature (C)]]*OO[[#This Row],[60]]</f>
        <v>1.0987928479879999E-5</v>
      </c>
      <c r="BK331" s="10">
        <f>3/24000000*OO[[#This Row],[119 (03JUL1985 18:00:00)-Water Temperature (C)]]*OO[[#This Row],[61]]</f>
        <v>1.02941046487125E-5</v>
      </c>
      <c r="BL331" s="10">
        <f>3/24000000*OO[[#This Row],[120 (03JUL1985 21:00:00)-Water Temperature (C)]]*OO[[#This Row],[62]]</f>
        <v>9.3822256454399984E-6</v>
      </c>
      <c r="BM331" s="10">
        <f>3/24000000*OO[[#This Row],[121 (04JUL1985 00:00:00)-Water Temperature (C)]]*OO[[#This Row],[63]]</f>
        <v>8.4239826336599998E-6</v>
      </c>
      <c r="BN331" s="10">
        <f>3/24000000*OO[[#This Row],[122 (04JUL1985 03:00:00)-Water Temperature (C)]]*OO[[#This Row],[64]]</f>
        <v>7.5893444615624991E-6</v>
      </c>
      <c r="BO331" s="10">
        <f>3/24000000*OO[[#This Row],[123 (04JUL1985 06:00:00)-Water Temperature (C)]]*OO[[#This Row],[65]]</f>
        <v>6.8566585038174993E-6</v>
      </c>
      <c r="BP331" s="10">
        <f>3/24000000*OO[[#This Row],[124 (04JUL1985 09:00:00)-Water Temperature (C)]]*OO[[#This Row],[66]]</f>
        <v>6.4417745317750003E-6</v>
      </c>
      <c r="BQ331" s="10">
        <f>3/24000000*OO[[#This Row],[125 (04JUL1985 12:00:00)-Water Temperature (C)]]*OO[[#This Row],[67]]</f>
        <v>6.1288063376874986E-6</v>
      </c>
      <c r="BR331" s="10">
        <f>3/24000000*OO[[#This Row],[126 (04JUL1985 15:00:00)-Water Temperature (C)]]*OO[[#This Row],[68]]</f>
        <v>5.780010853752499E-6</v>
      </c>
      <c r="BS331" s="10">
        <f>3/24000000*OO[[#This Row],[127 (04JUL1985 18:00:00)-Water Temperature (C)]]*OO[[#This Row],[69]]</f>
        <v>5.4810486133499997E-6</v>
      </c>
      <c r="BT331" s="10">
        <f>3/24000000*OO[[#This Row],[128 (04JUL1985 21:00:00)-Water Temperature (C)]]*OO[[#This Row],[70]]</f>
        <v>5.0576722859299999E-6</v>
      </c>
      <c r="BU331" s="10">
        <f>3/24000000*OO[[#This Row],[129 (05JUL1985 00:00:00)-Water Temperature (C)]]*OO[[#This Row],[71]]</f>
        <v>4.4725381521437494E-6</v>
      </c>
      <c r="BV331" s="10">
        <f>3/24000000*OO[[#This Row],[130 (05JUL1985 03:00:00)-Water Temperature (C)]]*OO[[#This Row],[72]]</f>
        <v>3.9198394222137498E-6</v>
      </c>
      <c r="BW331" s="10">
        <f>3/24000000*OO[[#This Row],[131 (05JUL1985 06:00:00)-Water Temperature (C)]]*OO[[#This Row],[73]]</f>
        <v>3.4370213465737501E-6</v>
      </c>
      <c r="BX331" s="10">
        <f>3/24000000*OO[[#This Row],[132 (05JUL1985 09:00:00)-Water Temperature (C)]]*OO[[#This Row],[74]]</f>
        <v>3.1194631576349995E-6</v>
      </c>
      <c r="BY331" s="10">
        <f>3/24000000*OO[[#This Row],[133 (05JUL1985 12:00:00)-Water Temperature (C)]]*OO[[#This Row],[75]]</f>
        <v>2.8621284971699995E-6</v>
      </c>
      <c r="BZ331" s="10">
        <f>3/24000000*OO[[#This Row],[134 (05JUL1985 15:00:00)-Water Temperature (C)]]*OO[[#This Row],[76]]</f>
        <v>2.6059418268764997E-6</v>
      </c>
      <c r="CA331" s="10">
        <f>3/24000000*OO[[#This Row],[135 (05JUL1985 18:00:00)-Water Temperature (C)]]*OO[[#This Row],[77]]</f>
        <v>2.3218040111608751E-6</v>
      </c>
      <c r="CB331" s="10">
        <f>3/24000000*OO[[#This Row],[136 (05JUL1985 21:00:00)-Water Temperature (C)]]*OO[[#This Row],[78]]</f>
        <v>1.9522576561800001E-6</v>
      </c>
      <c r="CC331" s="10">
        <f>3/24000000*OO[[#This Row],[137 (06JUL1985 00:00:00)-Water Temperature (C)]]*OO[[#This Row],[79]]</f>
        <v>1.5654051237374999E-6</v>
      </c>
      <c r="CD331" s="10">
        <f>3/24000000*OO[[#This Row],[138 (06JUL1985 03:00:00)-Water Temperature (C)]]*OO[[#This Row],[80]]</f>
        <v>1.2461498826524999E-6</v>
      </c>
      <c r="CE331" s="10">
        <f>3/24000000*OO[[#This Row],[139 (06JUL1985 06:00:00)-Water Temperature (C)]]*OO[[#This Row],[81]]</f>
        <v>1.004865382681875E-6</v>
      </c>
      <c r="CF331" s="10">
        <f>3/24000000*OO[[#This Row],[140 (06JUL1985 09:00:00)-Water Temperature (C)]]*OO[[#This Row],[82]]</f>
        <v>8.644578258425E-7</v>
      </c>
      <c r="CG331" s="10">
        <f>3/24000000*OO[[#This Row],[141 (06JUL1985 12:00:00)-Water Temperature (C)]]*OO[[#This Row],[83]]</f>
        <v>7.7812647316699997E-7</v>
      </c>
      <c r="CH331" s="10">
        <f>3/24000000*OO[[#This Row],[142 (06JUL1985 15:00:00)-Water Temperature (C)]]*OO[[#This Row],[84]]</f>
        <v>7.2007167804000003E-7</v>
      </c>
      <c r="CI331" s="10">
        <f>3/24000000*OO[[#This Row],[143 (06JUL1985 18:00:00)-Water Temperature (C)]]*OO[[#This Row],[85]]</f>
        <v>6.7198355727999992E-7</v>
      </c>
      <c r="CJ331" s="10">
        <f>3/24000000*OO[[#This Row],[144 (06JUL1985 21:00:00)-Water Temperature (C)]]*OO[[#This Row],[86]]</f>
        <v>6.1212248803124999E-7</v>
      </c>
      <c r="CK331" s="10">
        <f>3/24000000*OO[[#This Row],[145 (07JUL1985 00:00:00)-Water Temperature (C)]]*OO[[#This Row],[87]]</f>
        <v>5.4418202227399993E-7</v>
      </c>
      <c r="CL331" s="10">
        <f>3/24000000*OO[[#This Row],[146 (07JUL1985 03:00:00)-Water Temperature (C)]]*OO[[#This Row],[88]]</f>
        <v>4.8495824106050001E-7</v>
      </c>
      <c r="CM331" s="10">
        <f>3/24000000*OO[[#This Row],[147 (07JUL1985 06:00:00)-Water Temperature (C)]]*OO[[#This Row],[89]]</f>
        <v>4.3756527375E-7</v>
      </c>
      <c r="CN331" s="10">
        <f>3/24000000*OO[[#This Row],[148 (07JUL1985 09:00:00)-Water Temperature (C)]]*OO[[#This Row],[90]]</f>
        <v>4.1294945349999998E-7</v>
      </c>
      <c r="CO331" s="10">
        <f>3/24000000*OO[[#This Row],[149 (07JUL1985 12:00:00)-Water Temperature (C)]]*OO[[#This Row],[91]]</f>
        <v>3.893637755085E-7</v>
      </c>
      <c r="CP331" s="10">
        <f>3/24000000*OO[[#This Row],[150 (07JUL1985 15:00:00)-Water Temperature (C)]]*OO[[#This Row],[92]]</f>
        <v>3.8122463691387497E-7</v>
      </c>
      <c r="CQ331" s="10">
        <f>3/24000000*OO[[#This Row],[151 (07JUL1985 18:00:00)-Water Temperature (C)]]*OO[[#This Row],[93]]</f>
        <v>3.7450264609762504E-7</v>
      </c>
      <c r="CR331" s="10">
        <f>3/24000000*OO[[#This Row],[152 (07JUL1985 21:00:00)-Water Temperature (C)]]*OO[[#This Row],[94]]</f>
        <v>3.5692008139612494E-7</v>
      </c>
      <c r="CS331" s="10">
        <f>3/24000000*OO[[#This Row],[153 (08JUL1985 00:00:00)-Water Temperature (C)]]*OO[[#This Row],[95]]</f>
        <v>3.3349206649875003E-7</v>
      </c>
      <c r="CT331" s="10">
        <f>3/24000000*OO[[#This Row],[154 (08JUL1985 03:00:00)-Water Temperature (C)]]*OO[[#This Row],[96]]</f>
        <v>3.1031553643649995E-7</v>
      </c>
      <c r="CU331" s="10">
        <f>3/24000000*OO[[#This Row],[155 (08JUL1985 06:00:00)-Water Temperature (C)]]*OO[[#This Row],[97]]</f>
        <v>2.9145508757749998E-7</v>
      </c>
      <c r="CV331" s="10">
        <f>3/24000000*OO[[#This Row],[156 (08JUL1985 09:00:00)-Water Temperature (C)]]*OO[[#This Row],[98]]</f>
        <v>2.8764444678774999E-7</v>
      </c>
      <c r="CW331" s="10">
        <f>3/24000000*OO[[#This Row],[157 (08JUL1985 12:00:00)-Water Temperature (C)]]*OO[[#This Row],[99]]</f>
        <v>2.9087426954137506E-7</v>
      </c>
    </row>
    <row r="332" spans="1:101" x14ac:dyDescent="0.35">
      <c r="A332" t="s">
        <v>338</v>
      </c>
      <c r="B332">
        <v>837.94090000000006</v>
      </c>
      <c r="C332" s="10">
        <f>3/24*OO[[#This Row],[59 (26JUN1985 06:00:00)-Water Temperature (C)]]*OO[[#This Row],[1]]/SUM(OO[1])</f>
        <v>0</v>
      </c>
      <c r="D332" s="10">
        <f>3/24*OO[[#This Row],[60 (26JUN1985 09:00:00)-Water Temperature (C)]]*OO[[#This Row],[2]]/SUM(OO[2])</f>
        <v>0</v>
      </c>
      <c r="E332" s="10">
        <f>3/24*OO[[#This Row],[61 (26JUN1985 12:00:00)-Water Temperature (C)]]*OO[[#This Row],[3]]/SUM(OO[3])</f>
        <v>0</v>
      </c>
      <c r="F332" s="10">
        <f>3/24*OO[[#This Row],[62 (26JUN1985 15:00:00)-Water Temperature (C)]]*OO[[#This Row],[4]]/SUM(OO[4])</f>
        <v>0</v>
      </c>
      <c r="G332" s="10">
        <f>3/24*OO[[#This Row],[63 (26JUN1985 18:00:00)-Water Temperature (C)]]*OO[[#This Row],[5]]/SUM(OO[5])</f>
        <v>0</v>
      </c>
      <c r="H332" s="10">
        <f>3/24*OO[[#This Row],[64 (26JUN1985 21:00:00)-Water Temperature (C)]]*OO[[#This Row],[6]]/SUM(OO[6])</f>
        <v>0</v>
      </c>
      <c r="I332" s="10">
        <f>3/24*OO[[#This Row],[65 (27JUN1985 00:00:00)-Water Temperature (C)]]*OO[[#This Row],[7]]/SUM(OO[7])</f>
        <v>0</v>
      </c>
      <c r="J332" s="10">
        <f>3/24*OO[[#This Row],[66 (27JUN1985 03:00:00)-Water Temperature (C)]]*OO[[#This Row],[8]]/SUM(OO[8])</f>
        <v>0</v>
      </c>
      <c r="K332" s="10">
        <f>3/24*OO[[#This Row],[67 (27JUN1985 06:00:00)-Water Temperature (C)]]*OO[[#This Row],[9]]/SUM(OO[9])</f>
        <v>0</v>
      </c>
      <c r="L332" s="10">
        <f>3/24*OO[[#This Row],[68 (27JUN1985 09:00:00)-Water Temperature (C)]]*OO[[#This Row],[10]]/SUM(OO[10])</f>
        <v>0</v>
      </c>
      <c r="M332" s="10">
        <f>3/24*OO[[#This Row],[69 (27JUN1985 12:00:00)-Water Temperature (C)]]*OO[[#This Row],[11]]/SUM(OO[11])</f>
        <v>0</v>
      </c>
      <c r="N332" s="10">
        <f>3/24*OO[[#This Row],[70 (27JUN1985 15:00:00)-Water Temperature (C)]]*OO[[#This Row],[12]]/SUM(OO[12])</f>
        <v>0</v>
      </c>
      <c r="O332" s="10">
        <f>3/24*OO[[#This Row],[71 (27JUN1985 18:00:00)-Water Temperature (C)]]*OO[[#This Row],[13]]/SUM(OO[13])</f>
        <v>0</v>
      </c>
      <c r="P332" s="10">
        <f>3/24*OO[[#This Row],[72 (27JUN1985 21:00:00)-Water Temperature (C)]]*OO[[#This Row],[14]]/SUM(OO[14])</f>
        <v>0</v>
      </c>
      <c r="Q332" s="10">
        <f>3/24*OO[[#This Row],[73 (28JUN1985 00:00:00)-Water Temperature (C)]]*OO[[#This Row],[15]]/SUM(OO[15])</f>
        <v>0</v>
      </c>
      <c r="R332" s="10">
        <f>3/24*OO[[#This Row],[74 (28JUN1985 03:00:00)-Water Temperature (C)]]*OO[[#This Row],[16]]/SUM(OO[16])</f>
        <v>5.1728703057236439E-41</v>
      </c>
      <c r="S332" s="10">
        <f>3/24*OO[[#This Row],[75 (28JUN1985 06:00:00)-Water Temperature (C)]]*OO[[#This Row],[17]]/SUM(OO[17])</f>
        <v>2.2292968901075044E-28</v>
      </c>
      <c r="T332" s="10">
        <f>3/24*OO[[#This Row],[76 (28JUN1985 09:00:00)-Water Temperature (C)]]*OO[[#This Row],[18]]/SUM(OO[18])</f>
        <v>3.9531699084281099E-23</v>
      </c>
      <c r="U332" s="10">
        <f>3/24*OO[[#This Row],[77 (28JUN1985 12:00:00)-Water Temperature (C)]]*OO[[#This Row],[19]]/SUM(OO[19])</f>
        <v>4.1698914654528804E-15</v>
      </c>
      <c r="V332" s="10">
        <f>3/24000000*OO[[#This Row],[78 (28JUN1985 15:00:00)-Water Temperature (C)]]*OO[[#This Row],[20]]</f>
        <v>2.2635323980117497E-11</v>
      </c>
      <c r="W332" s="10">
        <f>3/24000000*OO[[#This Row],[79 (28JUN1985 18:00:00)-Water Temperature (C)]]*OO[[#This Row],[21]]</f>
        <v>1.0744871991067498E-8</v>
      </c>
      <c r="X332" s="10">
        <f>3/24000000*OO[[#This Row],[80 (28JUN1985 21:00:00)-Water Temperature (C)]]*OO[[#This Row],[22]]</f>
        <v>1.1690450546355001E-6</v>
      </c>
      <c r="Y332" s="10">
        <f>3/24000000*OO[[#This Row],[81 (29JUN1985 00:00:00)-Water Temperature (C)]]*OO[[#This Row],[23]]</f>
        <v>4.2565519711687494E-5</v>
      </c>
      <c r="Z332" s="10">
        <f>3/24000000*OO[[#This Row],[82 (29JUN1985 03:00:00)-Water Temperature (C)]]*OO[[#This Row],[24]]</f>
        <v>6.3687587212762486E-4</v>
      </c>
      <c r="AA332" s="10">
        <f>3/24000000*OO[[#This Row],[83 (29JUN1985 06:00:00)-Water Temperature (C)]]*OO[[#This Row],[25]]</f>
        <v>4.545879180899999E-3</v>
      </c>
      <c r="AB332" s="10">
        <f>3/24000000*OO[[#This Row],[84 (29JUN1985 09:00:00)-Water Temperature (C)]]*OO[[#This Row],[26]]</f>
        <v>1.7759115460424996E-2</v>
      </c>
      <c r="AC332" s="10">
        <f>3/24000000*OO[[#This Row],[85 (29JUN1985 12:00:00)-Water Temperature (C)]]*OO[[#This Row],[27]]</f>
        <v>4.0076551288500004E-2</v>
      </c>
      <c r="AD332" s="10">
        <f>3/24000000*OO[[#This Row],[86 (29JUN1985 15:00:00)-Water Temperature (C)]]*OO[[#This Row],[28]]</f>
        <v>5.6926553016900007E-2</v>
      </c>
      <c r="AE332" s="10">
        <f>3/24000000*OO[[#This Row],[88 (29JUN1985 21:00:00)-Water Temperature (C)]]*OO[[#This Row],[30]]</f>
        <v>3.4558086982274999E-2</v>
      </c>
      <c r="AF332" s="10">
        <f>3/24000000*OO[[#This Row],[88 (29JUN1985 21:00:00)-Water Temperature (C)]]*OO[[#This Row],[30]]</f>
        <v>3.4558086982274999E-2</v>
      </c>
      <c r="AG332" s="10">
        <f>3/24000000*OO[[#This Row],[89 (30JUN1985 00:00:00)-Water Temperature (C)]]*OO[[#This Row],[31]]</f>
        <v>1.587486235727625E-2</v>
      </c>
      <c r="AH332" s="10">
        <f>3/24000000*OO[[#This Row],[90 (30JUN1985 03:00:00)-Water Temperature (C)]]*OO[[#This Row],[32]]</f>
        <v>5.4427043950750001E-3</v>
      </c>
      <c r="AI332" s="10">
        <f>3/24000000*OO[[#This Row],[91 (30JUN1985 06:00:00)-Water Temperature (C)]]*OO[[#This Row],[33]]</f>
        <v>1.4754403982359997E-3</v>
      </c>
      <c r="AJ332" s="10">
        <f>3/24000000*OO[[#This Row],[92 (30JUN1985 09:00:00)-Water Temperature (C)]]*OO[[#This Row],[34]]</f>
        <v>3.5908038250374993E-4</v>
      </c>
      <c r="AK332" s="10">
        <f>3/24000000*OO[[#This Row],[93 (30JUN1985 12:00:00)-Water Temperature (C)]]*OO[[#This Row],[35]]</f>
        <v>9.8263361925474986E-5</v>
      </c>
      <c r="AL332" s="10">
        <f>3/24000000*OO[[#This Row],[94 (30JUN1985 15:00:00)-Water Temperature (C)]]*OO[[#This Row],[36]]</f>
        <v>4.7010972023399994E-5</v>
      </c>
      <c r="AM332" s="10">
        <f>3/24000000*OO[[#This Row],[95 (30JUN1985 18:00:00)-Water Temperature (C)]]*OO[[#This Row],[37]]</f>
        <v>3.74518119582E-5</v>
      </c>
      <c r="AN332" s="10">
        <f>3/24000000*OO[[#This Row],[96 (30JUN1985 21:00:00)-Water Temperature (C)]]*OO[[#This Row],[38]]</f>
        <v>3.4100189351612496E-5</v>
      </c>
      <c r="AO332" s="10">
        <f>3/24000000*OO[[#This Row],[97 (01JUL1985 00:00:00)-Water Temperature (C)]]*OO[[#This Row],[39]]</f>
        <v>3.1290390150575001E-5</v>
      </c>
      <c r="AP332" s="10">
        <f>3/24000000*OO[[#This Row],[98 (01JUL1985 03:00:00)-Water Temperature (C)]]*OO[[#This Row],[40]]</f>
        <v>2.8859913674374998E-5</v>
      </c>
      <c r="AQ332" s="10">
        <f>3/24000000*OO[[#This Row],[99 (01JUL1985 06:00:00)-Water Temperature (C)]]*OO[[#This Row],[41]]</f>
        <v>2.6497474779374995E-5</v>
      </c>
      <c r="AR332" s="10">
        <f>3/24000000*OO[[#This Row],[100 (01JUL1985 09:00:00)-Water Temperature (C)]]*OO[[#This Row],[42]]</f>
        <v>2.5105906642950001E-5</v>
      </c>
      <c r="AS332" s="10">
        <f>3/24000000*OO[[#This Row],[101 (01JUL1985 12:00:00)-Water Temperature (C)]]*OO[[#This Row],[43]]</f>
        <v>2.404935716167E-5</v>
      </c>
      <c r="AT332" s="10">
        <f>3/24000000*OO[[#This Row],[102 (01JUL1985 15:00:00)-Water Temperature (C)]]*OO[[#This Row],[44]]</f>
        <v>2.3216702417337497E-5</v>
      </c>
      <c r="AU332" s="10">
        <f>3/24000000*OO[[#This Row],[103 (01JUL1985 18:00:00)-Water Temperature (C)]]*OO[[#This Row],[45]]</f>
        <v>2.294998683854625E-5</v>
      </c>
      <c r="AV332" s="10">
        <f>3/24000000*OO[[#This Row],[104 (01JUL1985 21:00:00)-Water Temperature (C)]]*OO[[#This Row],[46]]</f>
        <v>2.2728648803019996E-5</v>
      </c>
      <c r="AW332" s="10">
        <f>3/24000000*OO[[#This Row],[105 (02JUL1985 00:00:00)-Water Temperature (C)]]*OO[[#This Row],[47]]</f>
        <v>2.2641071056274999E-5</v>
      </c>
      <c r="AX332" s="10">
        <f>3/24000000*OO[[#This Row],[106 (02JUL1985 03:00:00)-Water Temperature (C)]]*OO[[#This Row],[48]]</f>
        <v>2.2637784223769999E-5</v>
      </c>
      <c r="AY332" s="10">
        <f>3/24000000*OO[[#This Row],[107 (02JUL1985 06:00:00)-Water Temperature (C)]]*OO[[#This Row],[49]]</f>
        <v>2.2349465187299999E-5</v>
      </c>
      <c r="AZ332" s="10">
        <f>3/24000000*OO[[#This Row],[108 (02JUL1985 09:00:00)-Water Temperature (C)]]*OO[[#This Row],[50]]</f>
        <v>2.17698754173075E-5</v>
      </c>
      <c r="BA332" s="10">
        <f>3/24000000*OO[[#This Row],[109 (02JUL1985 12:00:00)-Water Temperature (C)]]*OO[[#This Row],[51]]</f>
        <v>2.1271993675519997E-5</v>
      </c>
      <c r="BB332" s="10">
        <f>3/24000000*OO[[#This Row],[110 (02JUL1985 15:00:00)-Water Temperature (C)]]*OO[[#This Row],[52]]</f>
        <v>2.0289282379094999E-5</v>
      </c>
      <c r="BC332" s="10">
        <f>3/24000000*OO[[#This Row],[111 (02JUL1985 18:00:00)-Water Temperature (C)]]*OO[[#This Row],[53]]</f>
        <v>1.8992482210937498E-5</v>
      </c>
      <c r="BD332" s="10">
        <f>3/24000000*OO[[#This Row],[112 (02JUL1985 21:00:00)-Water Temperature (C)]]*OO[[#This Row],[54]]</f>
        <v>1.7367633081344999E-5</v>
      </c>
      <c r="BE332" s="10">
        <f>3/24000000*OO[[#This Row],[113 (03JUL1985 00:00:00)-Water Temperature (C)]]*OO[[#This Row],[55]]</f>
        <v>1.5733998105259998E-5</v>
      </c>
      <c r="BF332" s="10">
        <f>3/24000000*OO[[#This Row],[114 (03JUL1985 03:00:00)-Water Temperature (C)]]*OO[[#This Row],[56]]</f>
        <v>1.4211146078887498E-5</v>
      </c>
      <c r="BG332" s="10">
        <f>3/24000000*OO[[#This Row],[115 (03JUL1985 06:00:00)-Water Temperature (C)]]*OO[[#This Row],[57]]</f>
        <v>1.27821747617625E-5</v>
      </c>
      <c r="BH332" s="10">
        <f>3/24000000*OO[[#This Row],[116 (03JUL1985 09:00:00)-Water Temperature (C)]]*OO[[#This Row],[58]]</f>
        <v>1.1677999421857498E-5</v>
      </c>
      <c r="BI332" s="10">
        <f>3/24000000*OO[[#This Row],[117 (03JUL1985 12:00:00)-Water Temperature (C)]]*OO[[#This Row],[59]]</f>
        <v>1.0922119809474998E-5</v>
      </c>
      <c r="BJ332" s="10">
        <f>3/24000000*OO[[#This Row],[118 (03JUL1985 15:00:00)-Water Temperature (C)]]*OO[[#This Row],[60]]</f>
        <v>1.0217401915792501E-5</v>
      </c>
      <c r="BK332" s="10">
        <f>3/24000000*OO[[#This Row],[119 (03JUL1985 18:00:00)-Water Temperature (C)]]*OO[[#This Row],[61]]</f>
        <v>9.5744785191299993E-6</v>
      </c>
      <c r="BL332" s="10">
        <f>3/24000000*OO[[#This Row],[120 (03JUL1985 21:00:00)-Water Temperature (C)]]*OO[[#This Row],[62]]</f>
        <v>8.7273930737699998E-6</v>
      </c>
      <c r="BM332" s="10">
        <f>3/24000000*OO[[#This Row],[121 (04JUL1985 00:00:00)-Water Temperature (C)]]*OO[[#This Row],[63]]</f>
        <v>7.8367125220275E-6</v>
      </c>
      <c r="BN332" s="10">
        <f>3/24000000*OO[[#This Row],[122 (04JUL1985 03:00:00)-Water Temperature (C)]]*OO[[#This Row],[64]]</f>
        <v>7.0617187716299995E-6</v>
      </c>
      <c r="BO332" s="10">
        <f>3/24000000*OO[[#This Row],[123 (04JUL1985 06:00:00)-Water Temperature (C)]]*OO[[#This Row],[65]]</f>
        <v>6.3783543091162493E-6</v>
      </c>
      <c r="BP332" s="10">
        <f>3/24000000*OO[[#This Row],[124 (04JUL1985 09:00:00)-Water Temperature (C)]]*OO[[#This Row],[66]]</f>
        <v>5.9856128057199997E-6</v>
      </c>
      <c r="BQ332" s="10">
        <f>3/24000000*OO[[#This Row],[125 (04JUL1985 12:00:00)-Water Temperature (C)]]*OO[[#This Row],[67]]</f>
        <v>5.6912268097225004E-6</v>
      </c>
      <c r="BR332" s="10">
        <f>3/24000000*OO[[#This Row],[126 (04JUL1985 15:00:00)-Water Temperature (C)]]*OO[[#This Row],[68]]</f>
        <v>5.3691545969600003E-6</v>
      </c>
      <c r="BS332" s="10">
        <f>3/24000000*OO[[#This Row],[127 (04JUL1985 18:00:00)-Water Temperature (C)]]*OO[[#This Row],[69]]</f>
        <v>5.0925510099749999E-6</v>
      </c>
      <c r="BT332" s="10">
        <f>3/24000000*OO[[#This Row],[128 (04JUL1985 21:00:00)-Water Temperature (C)]]*OO[[#This Row],[70]]</f>
        <v>4.7057552712900003E-6</v>
      </c>
      <c r="BU332" s="10">
        <f>3/24000000*OO[[#This Row],[129 (05JUL1985 00:00:00)-Water Temperature (C)]]*OO[[#This Row],[71]]</f>
        <v>4.1665431671824994E-6</v>
      </c>
      <c r="BV332" s="10">
        <f>3/24000000*OO[[#This Row],[130 (05JUL1985 03:00:00)-Water Temperature (C)]]*OO[[#This Row],[72]]</f>
        <v>3.6528349523524997E-6</v>
      </c>
      <c r="BW332" s="10">
        <f>3/24000000*OO[[#This Row],[131 (05JUL1985 06:00:00)-Water Temperature (C)]]*OO[[#This Row],[73]]</f>
        <v>3.20658312894E-6</v>
      </c>
      <c r="BX332" s="10">
        <f>3/24000000*OO[[#This Row],[132 (05JUL1985 09:00:00)-Water Temperature (C)]]*OO[[#This Row],[74]]</f>
        <v>2.9124606622374999E-6</v>
      </c>
      <c r="BY332" s="10">
        <f>3/24000000*OO[[#This Row],[133 (05JUL1985 12:00:00)-Water Temperature (C)]]*OO[[#This Row],[75]]</f>
        <v>2.6733102034649996E-6</v>
      </c>
      <c r="BZ332" s="10">
        <f>3/24000000*OO[[#This Row],[134 (05JUL1985 15:00:00)-Water Temperature (C)]]*OO[[#This Row],[76]]</f>
        <v>2.4368007316574999E-6</v>
      </c>
      <c r="CA332" s="10">
        <f>3/24000000*OO[[#This Row],[135 (05JUL1985 18:00:00)-Water Temperature (C)]]*OO[[#This Row],[77]]</f>
        <v>2.17510669334175E-6</v>
      </c>
      <c r="CB332" s="10">
        <f>3/24000000*OO[[#This Row],[136 (05JUL1985 21:00:00)-Water Temperature (C)]]*OO[[#This Row],[78]]</f>
        <v>1.8339616643939999E-6</v>
      </c>
      <c r="CC332" s="10">
        <f>3/24000000*OO[[#This Row],[137 (06JUL1985 00:00:00)-Water Temperature (C)]]*OO[[#This Row],[79]]</f>
        <v>1.473379259625E-6</v>
      </c>
      <c r="CD332" s="10">
        <f>3/24000000*OO[[#This Row],[138 (06JUL1985 03:00:00)-Water Temperature (C)]]*OO[[#This Row],[80]]</f>
        <v>1.172960802739E-6</v>
      </c>
      <c r="CE332" s="10">
        <f>3/24000000*OO[[#This Row],[139 (06JUL1985 06:00:00)-Water Temperature (C)]]*OO[[#This Row],[81]]</f>
        <v>9.4501399949162503E-7</v>
      </c>
      <c r="CF332" s="10">
        <f>3/24000000*OO[[#This Row],[140 (06JUL1985 09:00:00)-Water Temperature (C)]]*OO[[#This Row],[82]]</f>
        <v>8.1052282853549997E-7</v>
      </c>
      <c r="CG332" s="10">
        <f>3/24000000*OO[[#This Row],[141 (06JUL1985 12:00:00)-Water Temperature (C)]]*OO[[#This Row],[83]]</f>
        <v>7.2717610006499984E-7</v>
      </c>
      <c r="CH332" s="10">
        <f>3/24000000*OO[[#This Row],[142 (06JUL1985 15:00:00)-Water Temperature (C)]]*OO[[#This Row],[84]]</f>
        <v>6.7123180226699991E-7</v>
      </c>
      <c r="CI332" s="10">
        <f>3/24000000*OO[[#This Row],[143 (06JUL1985 18:00:00)-Water Temperature (C)]]*OO[[#This Row],[85]]</f>
        <v>6.2532722917924991E-7</v>
      </c>
      <c r="CJ332" s="10">
        <f>3/24000000*OO[[#This Row],[144 (06JUL1985 21:00:00)-Water Temperature (C)]]*OO[[#This Row],[86]]</f>
        <v>5.6954321246249996E-7</v>
      </c>
      <c r="CK332" s="10">
        <f>3/24000000*OO[[#This Row],[145 (07JUL1985 00:00:00)-Water Temperature (C)]]*OO[[#This Row],[87]]</f>
        <v>5.0638392575925001E-7</v>
      </c>
      <c r="CL332" s="10">
        <f>3/24000000*OO[[#This Row],[146 (07JUL1985 03:00:00)-Water Temperature (C)]]*OO[[#This Row],[88]]</f>
        <v>4.5101555650699988E-7</v>
      </c>
      <c r="CM332" s="10">
        <f>3/24000000*OO[[#This Row],[147 (07JUL1985 06:00:00)-Water Temperature (C)]]*OO[[#This Row],[89]]</f>
        <v>4.0673777317250003E-7</v>
      </c>
      <c r="CN332" s="10">
        <f>3/24000000*OO[[#This Row],[148 (07JUL1985 09:00:00)-Water Temperature (C)]]*OO[[#This Row],[90]]</f>
        <v>3.8331678146625002E-7</v>
      </c>
      <c r="CO332" s="10">
        <f>3/24000000*OO[[#This Row],[149 (07JUL1985 12:00:00)-Water Temperature (C)]]*OO[[#This Row],[91]]</f>
        <v>3.608714179192499E-7</v>
      </c>
      <c r="CP332" s="10">
        <f>3/24000000*OO[[#This Row],[150 (07JUL1985 15:00:00)-Water Temperature (C)]]*OO[[#This Row],[92]]</f>
        <v>3.5291967575999999E-7</v>
      </c>
      <c r="CQ332" s="10">
        <f>3/24000000*OO[[#This Row],[151 (07JUL1985 18:00:00)-Water Temperature (C)]]*OO[[#This Row],[93]]</f>
        <v>3.4658481305249996E-7</v>
      </c>
      <c r="CR332" s="10">
        <f>3/24000000*OO[[#This Row],[152 (07JUL1985 21:00:00)-Water Temperature (C)]]*OO[[#This Row],[94]]</f>
        <v>3.3064427624637499E-7</v>
      </c>
      <c r="CS332" s="10">
        <f>3/24000000*OO[[#This Row],[153 (08JUL1985 00:00:00)-Water Temperature (C)]]*OO[[#This Row],[95]]</f>
        <v>3.088810712913749E-7</v>
      </c>
      <c r="CT332" s="10">
        <f>3/24000000*OO[[#This Row],[154 (08JUL1985 03:00:00)-Water Temperature (C)]]*OO[[#This Row],[96]]</f>
        <v>2.8744255307600001E-7</v>
      </c>
      <c r="CU332" s="10">
        <f>3/24000000*OO[[#This Row],[155 (08JUL1985 06:00:00)-Water Temperature (C)]]*OO[[#This Row],[97]]</f>
        <v>2.7001037931100002E-7</v>
      </c>
      <c r="CV332" s="10">
        <f>3/24000000*OO[[#This Row],[156 (08JUL1985 09:00:00)-Water Temperature (C)]]*OO[[#This Row],[98]]</f>
        <v>2.6623117117599998E-7</v>
      </c>
      <c r="CW332" s="10">
        <f>3/24000000*OO[[#This Row],[157 (08JUL1985 12:00:00)-Water Temperature (C)]]*OO[[#This Row],[99]]</f>
        <v>2.6888914910219998E-7</v>
      </c>
    </row>
    <row r="333" spans="1:101" x14ac:dyDescent="0.35">
      <c r="A333" t="s">
        <v>339</v>
      </c>
      <c r="B333">
        <v>888.20860000000005</v>
      </c>
      <c r="C333" s="10">
        <f>3/24*OO[[#This Row],[59 (26JUN1985 06:00:00)-Water Temperature (C)]]*OO[[#This Row],[1]]/SUM(OO[1])</f>
        <v>0</v>
      </c>
      <c r="D333" s="10">
        <f>3/24*OO[[#This Row],[60 (26JUN1985 09:00:00)-Water Temperature (C)]]*OO[[#This Row],[2]]/SUM(OO[2])</f>
        <v>0</v>
      </c>
      <c r="E333" s="10">
        <f>3/24*OO[[#This Row],[61 (26JUN1985 12:00:00)-Water Temperature (C)]]*OO[[#This Row],[3]]/SUM(OO[3])</f>
        <v>0</v>
      </c>
      <c r="F333" s="10">
        <f>3/24*OO[[#This Row],[62 (26JUN1985 15:00:00)-Water Temperature (C)]]*OO[[#This Row],[4]]/SUM(OO[4])</f>
        <v>0</v>
      </c>
      <c r="G333" s="10">
        <f>3/24*OO[[#This Row],[63 (26JUN1985 18:00:00)-Water Temperature (C)]]*OO[[#This Row],[5]]/SUM(OO[5])</f>
        <v>0</v>
      </c>
      <c r="H333" s="10">
        <f>3/24*OO[[#This Row],[64 (26JUN1985 21:00:00)-Water Temperature (C)]]*OO[[#This Row],[6]]/SUM(OO[6])</f>
        <v>0</v>
      </c>
      <c r="I333" s="10">
        <f>3/24*OO[[#This Row],[65 (27JUN1985 00:00:00)-Water Temperature (C)]]*OO[[#This Row],[7]]/SUM(OO[7])</f>
        <v>0</v>
      </c>
      <c r="J333" s="10">
        <f>3/24*OO[[#This Row],[66 (27JUN1985 03:00:00)-Water Temperature (C)]]*OO[[#This Row],[8]]/SUM(OO[8])</f>
        <v>0</v>
      </c>
      <c r="K333" s="10">
        <f>3/24*OO[[#This Row],[67 (27JUN1985 06:00:00)-Water Temperature (C)]]*OO[[#This Row],[9]]/SUM(OO[9])</f>
        <v>0</v>
      </c>
      <c r="L333" s="10">
        <f>3/24*OO[[#This Row],[68 (27JUN1985 09:00:00)-Water Temperature (C)]]*OO[[#This Row],[10]]/SUM(OO[10])</f>
        <v>0</v>
      </c>
      <c r="M333" s="10">
        <f>3/24*OO[[#This Row],[69 (27JUN1985 12:00:00)-Water Temperature (C)]]*OO[[#This Row],[11]]/SUM(OO[11])</f>
        <v>0</v>
      </c>
      <c r="N333" s="10">
        <f>3/24*OO[[#This Row],[70 (27JUN1985 15:00:00)-Water Temperature (C)]]*OO[[#This Row],[12]]/SUM(OO[12])</f>
        <v>0</v>
      </c>
      <c r="O333" s="10">
        <f>3/24*OO[[#This Row],[71 (27JUN1985 18:00:00)-Water Temperature (C)]]*OO[[#This Row],[13]]/SUM(OO[13])</f>
        <v>0</v>
      </c>
      <c r="P333" s="10">
        <f>3/24*OO[[#This Row],[72 (27JUN1985 21:00:00)-Water Temperature (C)]]*OO[[#This Row],[14]]/SUM(OO[14])</f>
        <v>0</v>
      </c>
      <c r="Q333" s="10">
        <f>3/24*OO[[#This Row],[73 (28JUN1985 00:00:00)-Water Temperature (C)]]*OO[[#This Row],[15]]/SUM(OO[15])</f>
        <v>0</v>
      </c>
      <c r="R333" s="10">
        <f>3/24*OO[[#This Row],[74 (28JUN1985 03:00:00)-Water Temperature (C)]]*OO[[#This Row],[16]]/SUM(OO[16])</f>
        <v>6.114429462616427E-42</v>
      </c>
      <c r="S333" s="10">
        <f>3/24*OO[[#This Row],[75 (28JUN1985 06:00:00)-Water Temperature (C)]]*OO[[#This Row],[17]]/SUM(OO[17])</f>
        <v>3.0568402173489431E-29</v>
      </c>
      <c r="T333" s="10">
        <f>3/24*OO[[#This Row],[76 (28JUN1985 09:00:00)-Water Temperature (C)]]*OO[[#This Row],[18]]/SUM(OO[18])</f>
        <v>1.6980616652727797E-23</v>
      </c>
      <c r="U333" s="10">
        <f>3/24*OO[[#This Row],[77 (28JUN1985 12:00:00)-Water Temperature (C)]]*OO[[#This Row],[19]]/SUM(OO[19])</f>
        <v>1.7188245583258298E-15</v>
      </c>
      <c r="V333" s="10">
        <f>3/24000000*OO[[#This Row],[78 (28JUN1985 15:00:00)-Water Temperature (C)]]*OO[[#This Row],[20]]</f>
        <v>1.1760993802841248E-11</v>
      </c>
      <c r="W333" s="10">
        <f>3/24000000*OO[[#This Row],[79 (28JUN1985 18:00:00)-Water Temperature (C)]]*OO[[#This Row],[21]]</f>
        <v>6.260073652352499E-9</v>
      </c>
      <c r="X333" s="10">
        <f>3/24000000*OO[[#This Row],[80 (28JUN1985 21:00:00)-Water Temperature (C)]]*OO[[#This Row],[22]]</f>
        <v>7.3985043294749993E-7</v>
      </c>
      <c r="Y333" s="10">
        <f>3/24000000*OO[[#This Row],[81 (29JUN1985 00:00:00)-Water Temperature (C)]]*OO[[#This Row],[23]]</f>
        <v>2.8810552483349997E-5</v>
      </c>
      <c r="Z333" s="10">
        <f>3/24000000*OO[[#This Row],[82 (29JUN1985 03:00:00)-Water Temperature (C)]]*OO[[#This Row],[24]]</f>
        <v>4.5649438220399995E-4</v>
      </c>
      <c r="AA333" s="10">
        <f>3/24000000*OO[[#This Row],[83 (29JUN1985 06:00:00)-Water Temperature (C)]]*OO[[#This Row],[25]]</f>
        <v>3.42311577245625E-3</v>
      </c>
      <c r="AB333" s="10">
        <f>3/24000000*OO[[#This Row],[84 (29JUN1985 09:00:00)-Water Temperature (C)]]*OO[[#This Row],[26]]</f>
        <v>1.396152095025625E-2</v>
      </c>
      <c r="AC333" s="10">
        <f>3/24000000*OO[[#This Row],[85 (29JUN1985 12:00:00)-Water Temperature (C)]]*OO[[#This Row],[27]]</f>
        <v>3.2758457734274993E-2</v>
      </c>
      <c r="AD333" s="10">
        <f>3/24000000*OO[[#This Row],[86 (29JUN1985 15:00:00)-Water Temperature (C)]]*OO[[#This Row],[28]]</f>
        <v>4.8136031370899994E-2</v>
      </c>
      <c r="AE333" s="10">
        <f>3/24000000*OO[[#This Row],[88 (29JUN1985 21:00:00)-Water Temperature (C)]]*OO[[#This Row],[30]]</f>
        <v>3.1026209455324995E-2</v>
      </c>
      <c r="AF333" s="10">
        <f>3/24000000*OO[[#This Row],[88 (29JUN1985 21:00:00)-Water Temperature (C)]]*OO[[#This Row],[30]]</f>
        <v>3.1026209455324995E-2</v>
      </c>
      <c r="AG333" s="10">
        <f>3/24000000*OO[[#This Row],[89 (30JUN1985 00:00:00)-Water Temperature (C)]]*OO[[#This Row],[31]]</f>
        <v>1.4620151054777502E-2</v>
      </c>
      <c r="AH333" s="10">
        <f>3/24000000*OO[[#This Row],[90 (30JUN1985 03:00:00)-Water Temperature (C)]]*OO[[#This Row],[32]]</f>
        <v>5.1294750118674997E-3</v>
      </c>
      <c r="AI333" s="10">
        <f>3/24000000*OO[[#This Row],[91 (30JUN1985 06:00:00)-Water Temperature (C)]]*OO[[#This Row],[33]]</f>
        <v>1.4166057510022498E-3</v>
      </c>
      <c r="AJ333" s="10">
        <f>3/24000000*OO[[#This Row],[92 (30JUN1985 09:00:00)-Water Temperature (C)]]*OO[[#This Row],[34]]</f>
        <v>3.47414523483875E-4</v>
      </c>
      <c r="AK333" s="10">
        <f>3/24000000*OO[[#This Row],[93 (30JUN1985 12:00:00)-Water Temperature (C)]]*OO[[#This Row],[35]]</f>
        <v>9.3127462462612494E-5</v>
      </c>
      <c r="AL333" s="10">
        <f>3/24000000*OO[[#This Row],[94 (30JUN1985 15:00:00)-Water Temperature (C)]]*OO[[#This Row],[36]]</f>
        <v>4.254187971E-5</v>
      </c>
      <c r="AM333" s="10">
        <f>3/24000000*OO[[#This Row],[95 (30JUN1985 18:00:00)-Water Temperature (C)]]*OO[[#This Row],[37]]</f>
        <v>3.3228889142300003E-5</v>
      </c>
      <c r="AN333" s="10">
        <f>3/24000000*OO[[#This Row],[96 (30JUN1985 21:00:00)-Water Temperature (C)]]*OO[[#This Row],[38]]</f>
        <v>3.0254288858499994E-5</v>
      </c>
      <c r="AO333" s="10">
        <f>3/24000000*OO[[#This Row],[97 (01JUL1985 00:00:00)-Water Temperature (C)]]*OO[[#This Row],[39]]</f>
        <v>2.7869354597499997E-5</v>
      </c>
      <c r="AP333" s="10">
        <f>3/24000000*OO[[#This Row],[98 (01JUL1985 03:00:00)-Water Temperature (C)]]*OO[[#This Row],[40]]</f>
        <v>2.5858918943237499E-5</v>
      </c>
      <c r="AQ333" s="10">
        <f>3/24000000*OO[[#This Row],[99 (01JUL1985 06:00:00)-Water Temperature (C)]]*OO[[#This Row],[41]]</f>
        <v>2.3891081739465001E-5</v>
      </c>
      <c r="AR333" s="10">
        <f>3/24000000*OO[[#This Row],[100 (01JUL1985 09:00:00)-Water Temperature (C)]]*OO[[#This Row],[42]]</f>
        <v>2.2769230282679998E-5</v>
      </c>
      <c r="AS333" s="10">
        <f>3/24000000*OO[[#This Row],[101 (01JUL1985 12:00:00)-Water Temperature (C)]]*OO[[#This Row],[43]]</f>
        <v>2.1949725132134998E-5</v>
      </c>
      <c r="AT333" s="10">
        <f>3/24000000*OO[[#This Row],[102 (01JUL1985 15:00:00)-Water Temperature (C)]]*OO[[#This Row],[44]]</f>
        <v>2.1283687391298751E-5</v>
      </c>
      <c r="AU333" s="10">
        <f>3/24000000*OO[[#This Row],[103 (01JUL1985 18:00:00)-Water Temperature (C)]]*OO[[#This Row],[45]]</f>
        <v>2.1118212037312499E-5</v>
      </c>
      <c r="AV333" s="10">
        <f>3/24000000*OO[[#This Row],[104 (01JUL1985 21:00:00)-Water Temperature (C)]]*OO[[#This Row],[46]]</f>
        <v>2.09970716720625E-5</v>
      </c>
      <c r="AW333" s="10">
        <f>3/24000000*OO[[#This Row],[105 (02JUL1985 00:00:00)-Water Temperature (C)]]*OO[[#This Row],[47]]</f>
        <v>2.1009623359674996E-5</v>
      </c>
      <c r="AX333" s="10">
        <f>3/24000000*OO[[#This Row],[106 (02JUL1985 03:00:00)-Water Temperature (C)]]*OO[[#This Row],[48]]</f>
        <v>2.1152215360740001E-5</v>
      </c>
      <c r="AY333" s="10">
        <f>3/24000000*OO[[#This Row],[107 (02JUL1985 06:00:00)-Water Temperature (C)]]*OO[[#This Row],[49]]</f>
        <v>2.1050825456779996E-5</v>
      </c>
      <c r="AZ333" s="10">
        <f>3/24000000*OO[[#This Row],[108 (02JUL1985 09:00:00)-Water Temperature (C)]]*OO[[#This Row],[50]]</f>
        <v>2.0661990262299994E-5</v>
      </c>
      <c r="BA333" s="10">
        <f>3/24000000*OO[[#This Row],[109 (02JUL1985 12:00:00)-Water Temperature (C)]]*OO[[#This Row],[51]]</f>
        <v>2.0352851002781245E-5</v>
      </c>
      <c r="BB333" s="10">
        <f>3/24000000*OO[[#This Row],[110 (02JUL1985 15:00:00)-Water Temperature (C)]]*OO[[#This Row],[52]]</f>
        <v>1.952935397628875E-5</v>
      </c>
      <c r="BC333" s="10">
        <f>3/24000000*OO[[#This Row],[111 (02JUL1985 18:00:00)-Water Temperature (C)]]*OO[[#This Row],[53]]</f>
        <v>1.8379732466159999E-5</v>
      </c>
      <c r="BD333" s="10">
        <f>3/24000000*OO[[#This Row],[112 (02JUL1985 21:00:00)-Water Temperature (C)]]*OO[[#This Row],[54]]</f>
        <v>1.6886721004762503E-5</v>
      </c>
      <c r="BE333" s="10">
        <f>3/24000000*OO[[#This Row],[113 (03JUL1985 00:00:00)-Water Temperature (C)]]*OO[[#This Row],[55]]</f>
        <v>1.5367622121449998E-5</v>
      </c>
      <c r="BF333" s="10">
        <f>3/24000000*OO[[#This Row],[114 (03JUL1985 03:00:00)-Water Temperature (C)]]*OO[[#This Row],[56]]</f>
        <v>1.39483162098775E-5</v>
      </c>
      <c r="BG333" s="10">
        <f>3/24000000*OO[[#This Row],[115 (03JUL1985 06:00:00)-Water Temperature (C)]]*OO[[#This Row],[57]]</f>
        <v>1.2606212388779999E-5</v>
      </c>
      <c r="BH333" s="10">
        <f>3/24000000*OO[[#This Row],[116 (03JUL1985 09:00:00)-Water Temperature (C)]]*OO[[#This Row],[58]]</f>
        <v>1.1562825047679998E-5</v>
      </c>
      <c r="BI333" s="10">
        <f>3/24000000*OO[[#This Row],[117 (03JUL1985 12:00:00)-Water Temperature (C)]]*OO[[#This Row],[59]]</f>
        <v>1.0864922638904999E-5</v>
      </c>
      <c r="BJ333" s="10">
        <f>3/24000000*OO[[#This Row],[118 (03JUL1985 15:00:00)-Water Temperature (C)]]*OO[[#This Row],[60]]</f>
        <v>1.020794190199E-5</v>
      </c>
      <c r="BK333" s="10">
        <f>3/24000000*OO[[#This Row],[119 (03JUL1985 18:00:00)-Water Temperature (C)]]*OO[[#This Row],[61]]</f>
        <v>9.6072286165999989E-6</v>
      </c>
      <c r="BL333" s="10">
        <f>3/24000000*OO[[#This Row],[120 (03JUL1985 21:00:00)-Water Temperature (C)]]*OO[[#This Row],[62]]</f>
        <v>8.7961281340799999E-6</v>
      </c>
      <c r="BM333" s="10">
        <f>3/24000000*OO[[#This Row],[121 (04JUL1985 00:00:00)-Water Temperature (C)]]*OO[[#This Row],[63]]</f>
        <v>7.9292030699212502E-6</v>
      </c>
      <c r="BN333" s="10">
        <f>3/24000000*OO[[#This Row],[122 (04JUL1985 03:00:00)-Water Temperature (C)]]*OO[[#This Row],[64]]</f>
        <v>7.1745355376599997E-6</v>
      </c>
      <c r="BO333" s="10">
        <f>3/24000000*OO[[#This Row],[123 (04JUL1985 06:00:00)-Water Temperature (C)]]*OO[[#This Row],[65]]</f>
        <v>6.5018889714475005E-6</v>
      </c>
      <c r="BP333" s="10">
        <f>3/24000000*OO[[#This Row],[124 (04JUL1985 09:00:00)-Water Temperature (C)]]*OO[[#This Row],[66]]</f>
        <v>6.1131331868849985E-6</v>
      </c>
      <c r="BQ333" s="10">
        <f>3/24000000*OO[[#This Row],[125 (04JUL1985 12:00:00)-Water Temperature (C)]]*OO[[#This Row],[67]]</f>
        <v>5.8274103032899988E-6</v>
      </c>
      <c r="BR333" s="10">
        <f>3/24000000*OO[[#This Row],[126 (04JUL1985 15:00:00)-Water Temperature (C)]]*OO[[#This Row],[68]]</f>
        <v>5.5147291011199995E-6</v>
      </c>
      <c r="BS333" s="10">
        <f>3/24000000*OO[[#This Row],[127 (04JUL1985 18:00:00)-Water Temperature (C)]]*OO[[#This Row],[69]]</f>
        <v>5.2443109384824992E-6</v>
      </c>
      <c r="BT333" s="10">
        <f>3/24000000*OO[[#This Row],[128 (04JUL1985 21:00:00)-Water Temperature (C)]]*OO[[#This Row],[70]]</f>
        <v>4.864933440551249E-6</v>
      </c>
      <c r="BU333" s="10">
        <f>3/24000000*OO[[#This Row],[129 (05JUL1985 00:00:00)-Water Temperature (C)]]*OO[[#This Row],[71]]</f>
        <v>4.3208117756475002E-6</v>
      </c>
      <c r="BV333" s="10">
        <f>3/24000000*OO[[#This Row],[130 (05JUL1985 03:00:00)-Water Temperature (C)]]*OO[[#This Row],[72]]</f>
        <v>3.79424437297125E-6</v>
      </c>
      <c r="BW333" s="10">
        <f>3/24000000*OO[[#This Row],[131 (05JUL1985 06:00:00)-Water Temperature (C)]]*OO[[#This Row],[73]]</f>
        <v>3.33562188193625E-6</v>
      </c>
      <c r="BX333" s="10">
        <f>3/24000000*OO[[#This Row],[132 (05JUL1985 09:00:00)-Water Temperature (C)]]*OO[[#This Row],[74]]</f>
        <v>3.0326264142824993E-6</v>
      </c>
      <c r="BY333" s="10">
        <f>3/24000000*OO[[#This Row],[133 (05JUL1985 12:00:00)-Water Temperature (C)]]*OO[[#This Row],[75]]</f>
        <v>2.7857389641299998E-6</v>
      </c>
      <c r="BZ333" s="10">
        <f>3/24000000*OO[[#This Row],[134 (05JUL1985 15:00:00)-Water Temperature (C)]]*OO[[#This Row],[76]]</f>
        <v>2.5434625612219996E-6</v>
      </c>
      <c r="CA333" s="10">
        <f>3/24000000*OO[[#This Row],[135 (05JUL1985 18:00:00)-Water Temperature (C)]]*OO[[#This Row],[77]]</f>
        <v>2.2750738577434997E-6</v>
      </c>
      <c r="CB333" s="10">
        <f>3/24000000*OO[[#This Row],[136 (05JUL1985 21:00:00)-Water Temperature (C)]]*OO[[#This Row],[78]]</f>
        <v>1.9250196125790002E-6</v>
      </c>
      <c r="CC333" s="10">
        <f>3/24000000*OO[[#This Row],[137 (06JUL1985 00:00:00)-Water Temperature (C)]]*OO[[#This Row],[79]]</f>
        <v>1.5497236309679998E-6</v>
      </c>
      <c r="CD333" s="10">
        <f>3/24000000*OO[[#This Row],[138 (06JUL1985 03:00:00)-Water Temperature (C)]]*OO[[#This Row],[80]]</f>
        <v>1.2340898863139999E-6</v>
      </c>
      <c r="CE333" s="10">
        <f>3/24000000*OO[[#This Row],[139 (06JUL1985 06:00:00)-Water Temperature (C)]]*OO[[#This Row],[81]]</f>
        <v>9.9310457438250011E-7</v>
      </c>
      <c r="CF333" s="10">
        <f>3/24000000*OO[[#This Row],[140 (06JUL1985 09:00:00)-Water Temperature (C)]]*OO[[#This Row],[82]]</f>
        <v>8.49164677690125E-7</v>
      </c>
      <c r="CG333" s="10">
        <f>3/24000000*OO[[#This Row],[141 (06JUL1985 12:00:00)-Water Temperature (C)]]*OO[[#This Row],[83]]</f>
        <v>7.5928479112424996E-7</v>
      </c>
      <c r="CH333" s="10">
        <f>3/24000000*OO[[#This Row],[142 (06JUL1985 15:00:00)-Water Temperature (C)]]*OO[[#This Row],[84]]</f>
        <v>6.9949386149962503E-7</v>
      </c>
      <c r="CI333" s="10">
        <f>3/24000000*OO[[#This Row],[143 (06JUL1985 18:00:00)-Water Temperature (C)]]*OO[[#This Row],[85]]</f>
        <v>6.5070706586962499E-7</v>
      </c>
      <c r="CJ333" s="10">
        <f>3/24000000*OO[[#This Row],[144 (06JUL1985 21:00:00)-Water Temperature (C)]]*OO[[#This Row],[86]]</f>
        <v>5.9285082600562504E-7</v>
      </c>
      <c r="CK333" s="10">
        <f>3/24000000*OO[[#This Row],[145 (07JUL1985 00:00:00)-Water Temperature (C)]]*OO[[#This Row],[87]]</f>
        <v>5.2711637228462498E-7</v>
      </c>
      <c r="CL333" s="10">
        <f>3/24000000*OO[[#This Row],[146 (07JUL1985 03:00:00)-Water Temperature (C)]]*OO[[#This Row],[88]]</f>
        <v>4.6921129658224991E-7</v>
      </c>
      <c r="CM333" s="10">
        <f>3/24000000*OO[[#This Row],[147 (07JUL1985 06:00:00)-Water Temperature (C)]]*OO[[#This Row],[89]]</f>
        <v>4.2272233817499989E-7</v>
      </c>
      <c r="CN333" s="10">
        <f>3/24000000*OO[[#This Row],[148 (07JUL1985 09:00:00)-Water Temperature (C)]]*OO[[#This Row],[90]]</f>
        <v>3.9787432273049996E-7</v>
      </c>
      <c r="CO333" s="10">
        <f>3/24000000*OO[[#This Row],[149 (07JUL1985 12:00:00)-Water Temperature (C)]]*OO[[#This Row],[91]]</f>
        <v>3.7400520230624996E-7</v>
      </c>
      <c r="CP333" s="10">
        <f>3/24000000*OO[[#This Row],[150 (07JUL1985 15:00:00)-Water Temperature (C)]]*OO[[#This Row],[92]]</f>
        <v>3.6520758184012501E-7</v>
      </c>
      <c r="CQ333" s="10">
        <f>3/24000000*OO[[#This Row],[151 (07JUL1985 18:00:00)-Water Temperature (C)]]*OO[[#This Row],[93]]</f>
        <v>3.5857157898462495E-7</v>
      </c>
      <c r="CR333" s="10">
        <f>3/24000000*OO[[#This Row],[152 (07JUL1985 21:00:00)-Water Temperature (C)]]*OO[[#This Row],[94]]</f>
        <v>3.4260796850399997E-7</v>
      </c>
      <c r="CS333" s="10">
        <f>3/24000000*OO[[#This Row],[153 (08JUL1985 00:00:00)-Water Temperature (C)]]*OO[[#This Row],[95]]</f>
        <v>3.2003330681850002E-7</v>
      </c>
      <c r="CT333" s="10">
        <f>3/24000000*OO[[#This Row],[154 (08JUL1985 03:00:00)-Water Temperature (C)]]*OO[[#This Row],[96]]</f>
        <v>2.9785395754125002E-7</v>
      </c>
      <c r="CU333" s="10">
        <f>3/24000000*OO[[#This Row],[155 (08JUL1985 06:00:00)-Water Temperature (C)]]*OO[[#This Row],[97]]</f>
        <v>2.797192764535E-7</v>
      </c>
      <c r="CV333" s="10">
        <f>3/24000000*OO[[#This Row],[156 (08JUL1985 09:00:00)-Water Temperature (C)]]*OO[[#This Row],[98]]</f>
        <v>2.7545711564800003E-7</v>
      </c>
      <c r="CW333" s="10">
        <f>3/24000000*OO[[#This Row],[157 (08JUL1985 12:00:00)-Water Temperature (C)]]*OO[[#This Row],[99]]</f>
        <v>2.7795446223835E-7</v>
      </c>
    </row>
    <row r="334" spans="1:101" x14ac:dyDescent="0.35">
      <c r="A334" t="s">
        <v>340</v>
      </c>
      <c r="B334">
        <v>875.46789999999999</v>
      </c>
      <c r="C334" s="10">
        <f>3/24*OO[[#This Row],[59 (26JUN1985 06:00:00)-Water Temperature (C)]]*OO[[#This Row],[1]]/SUM(OO[1])</f>
        <v>0</v>
      </c>
      <c r="D334" s="10">
        <f>3/24*OO[[#This Row],[60 (26JUN1985 09:00:00)-Water Temperature (C)]]*OO[[#This Row],[2]]/SUM(OO[2])</f>
        <v>0</v>
      </c>
      <c r="E334" s="10">
        <f>3/24*OO[[#This Row],[61 (26JUN1985 12:00:00)-Water Temperature (C)]]*OO[[#This Row],[3]]/SUM(OO[3])</f>
        <v>0</v>
      </c>
      <c r="F334" s="10">
        <f>3/24*OO[[#This Row],[62 (26JUN1985 15:00:00)-Water Temperature (C)]]*OO[[#This Row],[4]]/SUM(OO[4])</f>
        <v>0</v>
      </c>
      <c r="G334" s="10">
        <f>3/24*OO[[#This Row],[63 (26JUN1985 18:00:00)-Water Temperature (C)]]*OO[[#This Row],[5]]/SUM(OO[5])</f>
        <v>0</v>
      </c>
      <c r="H334" s="10">
        <f>3/24*OO[[#This Row],[64 (26JUN1985 21:00:00)-Water Temperature (C)]]*OO[[#This Row],[6]]/SUM(OO[6])</f>
        <v>0</v>
      </c>
      <c r="I334" s="10">
        <f>3/24*OO[[#This Row],[65 (27JUN1985 00:00:00)-Water Temperature (C)]]*OO[[#This Row],[7]]/SUM(OO[7])</f>
        <v>0</v>
      </c>
      <c r="J334" s="10">
        <f>3/24*OO[[#This Row],[66 (27JUN1985 03:00:00)-Water Temperature (C)]]*OO[[#This Row],[8]]/SUM(OO[8])</f>
        <v>0</v>
      </c>
      <c r="K334" s="10">
        <f>3/24*OO[[#This Row],[67 (27JUN1985 06:00:00)-Water Temperature (C)]]*OO[[#This Row],[9]]/SUM(OO[9])</f>
        <v>0</v>
      </c>
      <c r="L334" s="10">
        <f>3/24*OO[[#This Row],[68 (27JUN1985 09:00:00)-Water Temperature (C)]]*OO[[#This Row],[10]]/SUM(OO[10])</f>
        <v>0</v>
      </c>
      <c r="M334" s="10">
        <f>3/24*OO[[#This Row],[69 (27JUN1985 12:00:00)-Water Temperature (C)]]*OO[[#This Row],[11]]/SUM(OO[11])</f>
        <v>0</v>
      </c>
      <c r="N334" s="10">
        <f>3/24*OO[[#This Row],[70 (27JUN1985 15:00:00)-Water Temperature (C)]]*OO[[#This Row],[12]]/SUM(OO[12])</f>
        <v>0</v>
      </c>
      <c r="O334" s="10">
        <f>3/24*OO[[#This Row],[71 (27JUN1985 18:00:00)-Water Temperature (C)]]*OO[[#This Row],[13]]/SUM(OO[13])</f>
        <v>0</v>
      </c>
      <c r="P334" s="10">
        <f>3/24*OO[[#This Row],[72 (27JUN1985 21:00:00)-Water Temperature (C)]]*OO[[#This Row],[14]]/SUM(OO[14])</f>
        <v>0</v>
      </c>
      <c r="Q334" s="10">
        <f>3/24*OO[[#This Row],[73 (28JUN1985 00:00:00)-Water Temperature (C)]]*OO[[#This Row],[15]]/SUM(OO[15])</f>
        <v>0</v>
      </c>
      <c r="R334" s="10">
        <f>3/24*OO[[#This Row],[74 (28JUN1985 03:00:00)-Water Temperature (C)]]*OO[[#This Row],[16]]/SUM(OO[16])</f>
        <v>4.1662252599334597E-43</v>
      </c>
      <c r="S334" s="10">
        <f>3/24*OO[[#This Row],[75 (28JUN1985 06:00:00)-Water Temperature (C)]]*OO[[#This Row],[17]]/SUM(OO[17])</f>
        <v>2.3606174044216754E-30</v>
      </c>
      <c r="T334" s="10">
        <f>3/24*OO[[#This Row],[76 (28JUN1985 09:00:00)-Water Temperature (C)]]*OO[[#This Row],[18]]/SUM(OO[18])</f>
        <v>1.1758817821360615E-23</v>
      </c>
      <c r="U334" s="10">
        <f>3/24*OO[[#This Row],[77 (28JUN1985 12:00:00)-Water Temperature (C)]]*OO[[#This Row],[19]]/SUM(OO[19])</f>
        <v>8.0435839946000322E-16</v>
      </c>
      <c r="V334" s="10">
        <f>3/24000000*OO[[#This Row],[78 (28JUN1985 15:00:00)-Water Temperature (C)]]*OO[[#This Row],[20]]</f>
        <v>6.9459136377299993E-12</v>
      </c>
      <c r="W334" s="10">
        <f>3/24000000*OO[[#This Row],[79 (28JUN1985 18:00:00)-Water Temperature (C)]]*OO[[#This Row],[21]]</f>
        <v>4.1351417062200003E-9</v>
      </c>
      <c r="X334" s="10">
        <f>3/24000000*OO[[#This Row],[80 (28JUN1985 21:00:00)-Water Temperature (C)]]*OO[[#This Row],[22]]</f>
        <v>5.3044538417187498E-7</v>
      </c>
      <c r="Y334" s="10">
        <f>3/24000000*OO[[#This Row],[81 (29JUN1985 00:00:00)-Water Temperature (C)]]*OO[[#This Row],[23]]</f>
        <v>2.2091417330267501E-5</v>
      </c>
      <c r="Z334" s="10">
        <f>3/24000000*OO[[#This Row],[82 (29JUN1985 03:00:00)-Water Temperature (C)]]*OO[[#This Row],[24]]</f>
        <v>3.7113405732675002E-4</v>
      </c>
      <c r="AA334" s="10">
        <f>3/24000000*OO[[#This Row],[83 (29JUN1985 06:00:00)-Water Temperature (C)]]*OO[[#This Row],[25]]</f>
        <v>2.9296125235649998E-3</v>
      </c>
      <c r="AB334" s="10">
        <f>3/24000000*OO[[#This Row],[84 (29JUN1985 09:00:00)-Water Temperature (C)]]*OO[[#This Row],[26]]</f>
        <v>1.2507500830754999E-2</v>
      </c>
      <c r="AC334" s="10">
        <f>3/24000000*OO[[#This Row],[85 (29JUN1985 12:00:00)-Water Temperature (C)]]*OO[[#This Row],[27]]</f>
        <v>3.0602230086450005E-2</v>
      </c>
      <c r="AD334" s="10">
        <f>3/24000000*OO[[#This Row],[86 (29JUN1985 15:00:00)-Water Temperature (C)]]*OO[[#This Row],[28]]</f>
        <v>4.6701138206999997E-2</v>
      </c>
      <c r="AE334" s="10">
        <f>3/24000000*OO[[#This Row],[88 (29JUN1985 21:00:00)-Water Temperature (C)]]*OO[[#This Row],[30]]</f>
        <v>3.2270873637399999E-2</v>
      </c>
      <c r="AF334" s="10">
        <f>3/24000000*OO[[#This Row],[88 (29JUN1985 21:00:00)-Water Temperature (C)]]*OO[[#This Row],[30]]</f>
        <v>3.2270873637399999E-2</v>
      </c>
      <c r="AG334" s="10">
        <f>3/24000000*OO[[#This Row],[89 (30JUN1985 00:00:00)-Water Temperature (C)]]*OO[[#This Row],[31]]</f>
        <v>1.5683857214520001E-2</v>
      </c>
      <c r="AH334" s="10">
        <f>3/24000000*OO[[#This Row],[90 (30JUN1985 03:00:00)-Water Temperature (C)]]*OO[[#This Row],[32]]</f>
        <v>5.6657273185499995E-3</v>
      </c>
      <c r="AI334" s="10">
        <f>3/24000000*OO[[#This Row],[91 (30JUN1985 06:00:00)-Water Temperature (C)]]*OO[[#This Row],[33]]</f>
        <v>1.6037387468759998E-3</v>
      </c>
      <c r="AJ334" s="10">
        <f>3/24000000*OO[[#This Row],[92 (30JUN1985 09:00:00)-Water Temperature (C)]]*OO[[#This Row],[34]]</f>
        <v>3.9764215463599999E-4</v>
      </c>
      <c r="AK334" s="10">
        <f>3/24000000*OO[[#This Row],[93 (30JUN1985 12:00:00)-Water Temperature (C)]]*OO[[#This Row],[35]]</f>
        <v>1.036413542003875E-4</v>
      </c>
      <c r="AL334" s="10">
        <f>3/24000000*OO[[#This Row],[94 (30JUN1985 15:00:00)-Water Temperature (C)]]*OO[[#This Row],[36]]</f>
        <v>4.3976626609387499E-5</v>
      </c>
      <c r="AM334" s="10">
        <f>3/24000000*OO[[#This Row],[95 (30JUN1985 18:00:00)-Water Temperature (C)]]*OO[[#This Row],[37]]</f>
        <v>3.2925107983724997E-5</v>
      </c>
      <c r="AN334" s="10">
        <f>3/24000000*OO[[#This Row],[96 (30JUN1985 21:00:00)-Water Temperature (C)]]*OO[[#This Row],[38]]</f>
        <v>2.9650001861999998E-5</v>
      </c>
      <c r="AO334" s="10">
        <f>3/24000000*OO[[#This Row],[97 (01JUL1985 00:00:00)-Water Temperature (C)]]*OO[[#This Row],[39]]</f>
        <v>2.7208954964625001E-5</v>
      </c>
      <c r="AP334" s="10">
        <f>3/24000000*OO[[#This Row],[98 (01JUL1985 03:00:00)-Water Temperature (C)]]*OO[[#This Row],[40]]</f>
        <v>2.5227566332375003E-5</v>
      </c>
      <c r="AQ334" s="10">
        <f>3/24000000*OO[[#This Row],[99 (01JUL1985 06:00:00)-Water Temperature (C)]]*OO[[#This Row],[41]]</f>
        <v>2.3308303913125E-5</v>
      </c>
      <c r="AR334" s="10">
        <f>3/24000000*OO[[#This Row],[100 (01JUL1985 09:00:00)-Water Temperature (C)]]*OO[[#This Row],[42]]</f>
        <v>2.2168941175324994E-5</v>
      </c>
      <c r="AS334" s="10">
        <f>3/24000000*OO[[#This Row],[101 (01JUL1985 12:00:00)-Water Temperature (C)]]*OO[[#This Row],[43]]</f>
        <v>2.1335267111456246E-5</v>
      </c>
      <c r="AT334" s="10">
        <f>3/24000000*OO[[#This Row],[102 (01JUL1985 15:00:00)-Water Temperature (C)]]*OO[[#This Row],[44]]</f>
        <v>2.061807190921375E-5</v>
      </c>
      <c r="AU334" s="10">
        <f>3/24000000*OO[[#This Row],[103 (01JUL1985 18:00:00)-Water Temperature (C)]]*OO[[#This Row],[45]]</f>
        <v>2.0370936907684999E-5</v>
      </c>
      <c r="AV334" s="10">
        <f>3/24000000*OO[[#This Row],[104 (01JUL1985 21:00:00)-Water Temperature (C)]]*OO[[#This Row],[46]]</f>
        <v>2.0178680506289999E-5</v>
      </c>
      <c r="AW334" s="10">
        <f>3/24000000*OO[[#This Row],[105 (02JUL1985 00:00:00)-Water Temperature (C)]]*OO[[#This Row],[47]]</f>
        <v>2.0113322537148748E-5</v>
      </c>
      <c r="AX334" s="10">
        <f>3/24000000*OO[[#This Row],[106 (02JUL1985 03:00:00)-Water Temperature (C)]]*OO[[#This Row],[48]]</f>
        <v>2.02463449718225E-5</v>
      </c>
      <c r="AY334" s="10">
        <f>3/24000000*OO[[#This Row],[107 (02JUL1985 06:00:00)-Water Temperature (C)]]*OO[[#This Row],[49]]</f>
        <v>2.019054176915E-5</v>
      </c>
      <c r="AZ334" s="10">
        <f>3/24000000*OO[[#This Row],[108 (02JUL1985 09:00:00)-Water Temperature (C)]]*OO[[#This Row],[50]]</f>
        <v>1.9850092404494997E-5</v>
      </c>
      <c r="BA334" s="10">
        <f>3/24000000*OO[[#This Row],[109 (02JUL1985 12:00:00)-Water Temperature (C)]]*OO[[#This Row],[51]]</f>
        <v>1.9580024850144998E-5</v>
      </c>
      <c r="BB334" s="10">
        <f>3/24000000*OO[[#This Row],[110 (02JUL1985 15:00:00)-Water Temperature (C)]]*OO[[#This Row],[52]]</f>
        <v>1.8814098875501248E-5</v>
      </c>
      <c r="BC334" s="10">
        <f>3/24000000*OO[[#This Row],[111 (02JUL1985 18:00:00)-Water Temperature (C)]]*OO[[#This Row],[53]]</f>
        <v>1.7731738191318748E-5</v>
      </c>
      <c r="BD334" s="10">
        <f>3/24000000*OO[[#This Row],[112 (02JUL1985 21:00:00)-Water Temperature (C)]]*OO[[#This Row],[54]]</f>
        <v>1.629888205915E-5</v>
      </c>
      <c r="BE334" s="10">
        <f>3/24000000*OO[[#This Row],[113 (03JUL1985 00:00:00)-Water Temperature (C)]]*OO[[#This Row],[55]]</f>
        <v>1.4833878520649999E-5</v>
      </c>
      <c r="BF334" s="10">
        <f>3/24000000*OO[[#This Row],[114 (03JUL1985 03:00:00)-Water Temperature (C)]]*OO[[#This Row],[56]]</f>
        <v>1.346697961317625E-5</v>
      </c>
      <c r="BG334" s="10">
        <f>3/24000000*OO[[#This Row],[115 (03JUL1985 06:00:00)-Water Temperature (C)]]*OO[[#This Row],[57]]</f>
        <v>1.2175580281385E-5</v>
      </c>
      <c r="BH334" s="10">
        <f>3/24000000*OO[[#This Row],[116 (03JUL1985 09:00:00)-Water Temperature (C)]]*OO[[#This Row],[58]]</f>
        <v>1.11603941806E-5</v>
      </c>
      <c r="BI334" s="10">
        <f>3/24000000*OO[[#This Row],[117 (03JUL1985 12:00:00)-Water Temperature (C)]]*OO[[#This Row],[59]]</f>
        <v>1.0484378529738749E-5</v>
      </c>
      <c r="BJ334" s="10">
        <f>3/24000000*OO[[#This Row],[118 (03JUL1985 15:00:00)-Water Temperature (C)]]*OO[[#This Row],[60]]</f>
        <v>9.8565859996975006E-6</v>
      </c>
      <c r="BK334" s="10">
        <f>3/24000000*OO[[#This Row],[119 (03JUL1985 18:00:00)-Water Temperature (C)]]*OO[[#This Row],[61]]</f>
        <v>9.2849495108262502E-6</v>
      </c>
      <c r="BL334" s="10">
        <f>3/24000000*OO[[#This Row],[120 (03JUL1985 21:00:00)-Water Temperature (C)]]*OO[[#This Row],[62]]</f>
        <v>8.51221309521E-6</v>
      </c>
      <c r="BM334" s="10">
        <f>3/24000000*OO[[#This Row],[121 (04JUL1985 00:00:00)-Water Temperature (C)]]*OO[[#This Row],[63]]</f>
        <v>7.6796205664749995E-6</v>
      </c>
      <c r="BN334" s="10">
        <f>3/24000000*OO[[#This Row],[122 (04JUL1985 03:00:00)-Water Temperature (C)]]*OO[[#This Row],[64]]</f>
        <v>6.9514060416600007E-6</v>
      </c>
      <c r="BO334" s="10">
        <f>3/24000000*OO[[#This Row],[123 (04JUL1985 06:00:00)-Water Temperature (C)]]*OO[[#This Row],[65]]</f>
        <v>6.3037458111449999E-6</v>
      </c>
      <c r="BP334" s="10">
        <f>3/24000000*OO[[#This Row],[124 (04JUL1985 09:00:00)-Water Temperature (C)]]*OO[[#This Row],[66]]</f>
        <v>5.9182606950524999E-6</v>
      </c>
      <c r="BQ334" s="10">
        <f>3/24000000*OO[[#This Row],[125 (04JUL1985 12:00:00)-Water Temperature (C)]]*OO[[#This Row],[67]]</f>
        <v>5.6421433381999998E-6</v>
      </c>
      <c r="BR334" s="10">
        <f>3/24000000*OO[[#This Row],[126 (04JUL1985 15:00:00)-Water Temperature (C)]]*OO[[#This Row],[68]]</f>
        <v>5.3461214080312505E-6</v>
      </c>
      <c r="BS334" s="10">
        <f>3/24000000*OO[[#This Row],[127 (04JUL1985 18:00:00)-Water Temperature (C)]]*OO[[#This Row],[69]]</f>
        <v>5.0871811079999998E-6</v>
      </c>
      <c r="BT334" s="10">
        <f>3/24000000*OO[[#This Row],[128 (04JUL1985 21:00:00)-Water Temperature (C)]]*OO[[#This Row],[70]]</f>
        <v>4.733431888735E-6</v>
      </c>
      <c r="BU334" s="10">
        <f>3/24000000*OO[[#This Row],[129 (05JUL1985 00:00:00)-Water Temperature (C)]]*OO[[#This Row],[71]]</f>
        <v>4.2159467533500002E-6</v>
      </c>
      <c r="BV334" s="10">
        <f>3/24000000*OO[[#This Row],[130 (05JUL1985 03:00:00)-Water Temperature (C)]]*OO[[#This Row],[72]]</f>
        <v>3.7065262283324997E-6</v>
      </c>
      <c r="BW334" s="10">
        <f>3/24000000*OO[[#This Row],[131 (05JUL1985 06:00:00)-Water Temperature (C)]]*OO[[#This Row],[73]]</f>
        <v>3.2613680529449995E-6</v>
      </c>
      <c r="BX334" s="10">
        <f>3/24000000*OO[[#This Row],[132 (05JUL1985 09:00:00)-Water Temperature (C)]]*OO[[#This Row],[74]]</f>
        <v>2.9649974973300003E-6</v>
      </c>
      <c r="BY334" s="10">
        <f>3/24000000*OO[[#This Row],[133 (05JUL1985 12:00:00)-Water Temperature (C)]]*OO[[#This Row],[75]]</f>
        <v>2.7242717717474999E-6</v>
      </c>
      <c r="BZ334" s="10">
        <f>3/24000000*OO[[#This Row],[134 (05JUL1985 15:00:00)-Water Temperature (C)]]*OO[[#This Row],[76]]</f>
        <v>2.4914773608322499E-6</v>
      </c>
      <c r="CA334" s="10">
        <f>3/24000000*OO[[#This Row],[135 (05JUL1985 18:00:00)-Water Temperature (C)]]*OO[[#This Row],[77]]</f>
        <v>2.2340103442000001E-6</v>
      </c>
      <c r="CB334" s="10">
        <f>3/24000000*OO[[#This Row],[136 (05JUL1985 21:00:00)-Water Temperature (C)]]*OO[[#This Row],[78]]</f>
        <v>1.8998503872065E-6</v>
      </c>
      <c r="CC334" s="10">
        <f>3/24000000*OO[[#This Row],[137 (06JUL1985 00:00:00)-Water Temperature (C)]]*OO[[#This Row],[79]]</f>
        <v>1.534493807575E-6</v>
      </c>
      <c r="CD334" s="10">
        <f>3/24000000*OO[[#This Row],[138 (06JUL1985 03:00:00)-Water Temperature (C)]]*OO[[#This Row],[80]]</f>
        <v>1.222965273387375E-6</v>
      </c>
      <c r="CE334" s="10">
        <f>3/24000000*OO[[#This Row],[139 (06JUL1985 06:00:00)-Water Temperature (C)]]*OO[[#This Row],[81]]</f>
        <v>9.8273644629975013E-7</v>
      </c>
      <c r="CF334" s="10">
        <f>3/24000000*OO[[#This Row],[140 (06JUL1985 09:00:00)-Water Temperature (C)]]*OO[[#This Row],[82]]</f>
        <v>8.3652717718212486E-7</v>
      </c>
      <c r="CG334" s="10">
        <f>3/24000000*OO[[#This Row],[141 (06JUL1985 12:00:00)-Water Temperature (C)]]*OO[[#This Row],[83]]</f>
        <v>7.4439862715499995E-7</v>
      </c>
      <c r="CH334" s="10">
        <f>3/24000000*OO[[#This Row],[142 (06JUL1985 15:00:00)-Water Temperature (C)]]*OO[[#This Row],[84]]</f>
        <v>6.8368107604912503E-7</v>
      </c>
      <c r="CI334" s="10">
        <f>3/24000000*OO[[#This Row],[143 (06JUL1985 18:00:00)-Water Temperature (C)]]*OO[[#This Row],[85]]</f>
        <v>6.3456895917324998E-7</v>
      </c>
      <c r="CJ334" s="10">
        <f>3/24000000*OO[[#This Row],[144 (06JUL1985 21:00:00)-Water Temperature (C)]]*OO[[#This Row],[86]]</f>
        <v>5.7861580036199995E-7</v>
      </c>
      <c r="CK334" s="10">
        <f>3/24000000*OO[[#This Row],[145 (07JUL1985 00:00:00)-Water Temperature (C)]]*OO[[#This Row],[87]]</f>
        <v>5.1469519237462494E-7</v>
      </c>
      <c r="CL334" s="10">
        <f>3/24000000*OO[[#This Row],[146 (07JUL1985 03:00:00)-Water Temperature (C)]]*OO[[#This Row],[88]]</f>
        <v>4.5794761959562498E-7</v>
      </c>
      <c r="CM334" s="10">
        <f>3/24000000*OO[[#This Row],[147 (07JUL1985 06:00:00)-Water Temperature (C)]]*OO[[#This Row],[89]]</f>
        <v>4.1201510660749996E-7</v>
      </c>
      <c r="CN334" s="10">
        <f>3/24000000*OO[[#This Row],[148 (07JUL1985 09:00:00)-Water Temperature (C)]]*OO[[#This Row],[90]]</f>
        <v>3.8694360062400005E-7</v>
      </c>
      <c r="CO334" s="10">
        <f>3/24000000*OO[[#This Row],[149 (07JUL1985 12:00:00)-Water Temperature (C)]]*OO[[#This Row],[91]]</f>
        <v>3.6307817569124997E-7</v>
      </c>
      <c r="CP334" s="10">
        <f>3/24000000*OO[[#This Row],[150 (07JUL1985 15:00:00)-Water Temperature (C)]]*OO[[#This Row],[92]]</f>
        <v>3.5369610294712497E-7</v>
      </c>
      <c r="CQ334" s="10">
        <f>3/24000000*OO[[#This Row],[151 (07JUL1985 18:00:00)-Water Temperature (C)]]*OO[[#This Row],[93]]</f>
        <v>3.4706372712600002E-7</v>
      </c>
      <c r="CR334" s="10">
        <f>3/24000000*OO[[#This Row],[152 (07JUL1985 21:00:00)-Water Temperature (C)]]*OO[[#This Row],[94]]</f>
        <v>3.3243386210262503E-7</v>
      </c>
      <c r="CS334" s="10">
        <f>3/24000000*OO[[#This Row],[153 (08JUL1985 00:00:00)-Water Temperature (C)]]*OO[[#This Row],[95]]</f>
        <v>3.1058871283649995E-7</v>
      </c>
      <c r="CT334" s="10">
        <f>3/24000000*OO[[#This Row],[154 (08JUL1985 03:00:00)-Water Temperature (C)]]*OO[[#This Row],[96]]</f>
        <v>2.8908741760962497E-7</v>
      </c>
      <c r="CU334" s="10">
        <f>3/24000000*OO[[#This Row],[155 (08JUL1985 06:00:00)-Water Temperature (C)]]*OO[[#This Row],[97]]</f>
        <v>2.7136458126699999E-7</v>
      </c>
      <c r="CV334" s="10">
        <f>3/24000000*OO[[#This Row],[156 (08JUL1985 09:00:00)-Water Temperature (C)]]*OO[[#This Row],[98]]</f>
        <v>2.6662879903809995E-7</v>
      </c>
      <c r="CW334" s="10">
        <f>3/24000000*OO[[#This Row],[157 (08JUL1985 12:00:00)-Water Temperature (C)]]*OO[[#This Row],[99]]</f>
        <v>2.6855981386446253E-7</v>
      </c>
    </row>
    <row r="335" spans="1:101" x14ac:dyDescent="0.35">
      <c r="A335" t="s">
        <v>341</v>
      </c>
      <c r="B335">
        <v>885.822</v>
      </c>
      <c r="C335" s="10">
        <f>3/24*OO[[#This Row],[59 (26JUN1985 06:00:00)-Water Temperature (C)]]*OO[[#This Row],[1]]/SUM(OO[1])</f>
        <v>0</v>
      </c>
      <c r="D335" s="10">
        <f>3/24*OO[[#This Row],[60 (26JUN1985 09:00:00)-Water Temperature (C)]]*OO[[#This Row],[2]]/SUM(OO[2])</f>
        <v>0</v>
      </c>
      <c r="E335" s="10">
        <f>3/24*OO[[#This Row],[61 (26JUN1985 12:00:00)-Water Temperature (C)]]*OO[[#This Row],[3]]/SUM(OO[3])</f>
        <v>0</v>
      </c>
      <c r="F335" s="10">
        <f>3/24*OO[[#This Row],[62 (26JUN1985 15:00:00)-Water Temperature (C)]]*OO[[#This Row],[4]]/SUM(OO[4])</f>
        <v>0</v>
      </c>
      <c r="G335" s="10">
        <f>3/24*OO[[#This Row],[63 (26JUN1985 18:00:00)-Water Temperature (C)]]*OO[[#This Row],[5]]/SUM(OO[5])</f>
        <v>0</v>
      </c>
      <c r="H335" s="10">
        <f>3/24*OO[[#This Row],[64 (26JUN1985 21:00:00)-Water Temperature (C)]]*OO[[#This Row],[6]]/SUM(OO[6])</f>
        <v>0</v>
      </c>
      <c r="I335" s="10">
        <f>3/24*OO[[#This Row],[65 (27JUN1985 00:00:00)-Water Temperature (C)]]*OO[[#This Row],[7]]/SUM(OO[7])</f>
        <v>0</v>
      </c>
      <c r="J335" s="10">
        <f>3/24*OO[[#This Row],[66 (27JUN1985 03:00:00)-Water Temperature (C)]]*OO[[#This Row],[8]]/SUM(OO[8])</f>
        <v>0</v>
      </c>
      <c r="K335" s="10">
        <f>3/24*OO[[#This Row],[67 (27JUN1985 06:00:00)-Water Temperature (C)]]*OO[[#This Row],[9]]/SUM(OO[9])</f>
        <v>0</v>
      </c>
      <c r="L335" s="10">
        <f>3/24*OO[[#This Row],[68 (27JUN1985 09:00:00)-Water Temperature (C)]]*OO[[#This Row],[10]]/SUM(OO[10])</f>
        <v>0</v>
      </c>
      <c r="M335" s="10">
        <f>3/24*OO[[#This Row],[69 (27JUN1985 12:00:00)-Water Temperature (C)]]*OO[[#This Row],[11]]/SUM(OO[11])</f>
        <v>0</v>
      </c>
      <c r="N335" s="10">
        <f>3/24*OO[[#This Row],[70 (27JUN1985 15:00:00)-Water Temperature (C)]]*OO[[#This Row],[12]]/SUM(OO[12])</f>
        <v>0</v>
      </c>
      <c r="O335" s="10">
        <f>3/24*OO[[#This Row],[71 (27JUN1985 18:00:00)-Water Temperature (C)]]*OO[[#This Row],[13]]/SUM(OO[13])</f>
        <v>0</v>
      </c>
      <c r="P335" s="10">
        <f>3/24*OO[[#This Row],[72 (27JUN1985 21:00:00)-Water Temperature (C)]]*OO[[#This Row],[14]]/SUM(OO[14])</f>
        <v>0</v>
      </c>
      <c r="Q335" s="10">
        <f>3/24*OO[[#This Row],[73 (28JUN1985 00:00:00)-Water Temperature (C)]]*OO[[#This Row],[15]]/SUM(OO[15])</f>
        <v>0</v>
      </c>
      <c r="R335" s="10">
        <f>3/24*OO[[#This Row],[74 (28JUN1985 03:00:00)-Water Temperature (C)]]*OO[[#This Row],[16]]/SUM(OO[16])</f>
        <v>1.7295137951441863E-43</v>
      </c>
      <c r="S335" s="10">
        <f>3/24*OO[[#This Row],[75 (28JUN1985 06:00:00)-Water Temperature (C)]]*OO[[#This Row],[17]]/SUM(OO[17])</f>
        <v>9.6485815532202703E-31</v>
      </c>
      <c r="T335" s="10">
        <f>3/24*OO[[#This Row],[76 (28JUN1985 09:00:00)-Water Temperature (C)]]*OO[[#This Row],[18]]/SUM(OO[18])</f>
        <v>1.2682310314991226E-23</v>
      </c>
      <c r="U335" s="10">
        <f>3/24*OO[[#This Row],[77 (28JUN1985 12:00:00)-Water Temperature (C)]]*OO[[#This Row],[19]]/SUM(OO[19])</f>
        <v>3.9563006314027892E-16</v>
      </c>
      <c r="V335" s="10">
        <f>3/24000000*OO[[#This Row],[78 (28JUN1985 15:00:00)-Water Temperature (C)]]*OO[[#This Row],[20]]</f>
        <v>5.3575354493549999E-12</v>
      </c>
      <c r="W335" s="10">
        <f>3/24000000*OO[[#This Row],[79 (28JUN1985 18:00:00)-Water Temperature (C)]]*OO[[#This Row],[21]]</f>
        <v>3.8634190991124997E-9</v>
      </c>
      <c r="X335" s="10">
        <f>3/24000000*OO[[#This Row],[80 (28JUN1985 21:00:00)-Water Temperature (C)]]*OO[[#This Row],[22]]</f>
        <v>5.6846273175537493E-7</v>
      </c>
      <c r="Y335" s="10">
        <f>3/24000000*OO[[#This Row],[81 (29JUN1985 00:00:00)-Water Temperature (C)]]*OO[[#This Row],[23]]</f>
        <v>2.6555711317799996E-5</v>
      </c>
      <c r="Z335" s="10">
        <f>3/24000000*OO[[#This Row],[82 (29JUN1985 03:00:00)-Water Temperature (C)]]*OO[[#This Row],[24]]</f>
        <v>4.9474934791200005E-4</v>
      </c>
      <c r="AA335" s="10">
        <f>3/24000000*OO[[#This Row],[83 (29JUN1985 06:00:00)-Water Temperature (C)]]*OO[[#This Row],[25]]</f>
        <v>4.2874685247062498E-3</v>
      </c>
      <c r="AB335" s="10">
        <f>3/24000000*OO[[#This Row],[84 (29JUN1985 09:00:00)-Water Temperature (C)]]*OO[[#This Row],[26]]</f>
        <v>1.9908308652265002E-2</v>
      </c>
      <c r="AC335" s="10">
        <f>3/24000000*OO[[#This Row],[85 (29JUN1985 12:00:00)-Water Temperature (C)]]*OO[[#This Row],[27]]</f>
        <v>5.2960699486874992E-2</v>
      </c>
      <c r="AD335" s="10">
        <f>3/24000000*OO[[#This Row],[86 (29JUN1985 15:00:00)-Water Temperature (C)]]*OO[[#This Row],[28]]</f>
        <v>8.738716140000001E-2</v>
      </c>
      <c r="AE335" s="10">
        <f>3/24000000*OO[[#This Row],[88 (29JUN1985 21:00:00)-Water Temperature (C)]]*OO[[#This Row],[30]]</f>
        <v>7.0310340399299995E-2</v>
      </c>
      <c r="AF335" s="10">
        <f>3/24000000*OO[[#This Row],[88 (29JUN1985 21:00:00)-Water Temperature (C)]]*OO[[#This Row],[30]]</f>
        <v>7.0310340399299995E-2</v>
      </c>
      <c r="AG335" s="10">
        <f>3/24000000*OO[[#This Row],[89 (30JUN1985 00:00:00)-Water Temperature (C)]]*OO[[#This Row],[31]]</f>
        <v>3.6702402617999993E-2</v>
      </c>
      <c r="AH335" s="10">
        <f>3/24000000*OO[[#This Row],[90 (30JUN1985 03:00:00)-Water Temperature (C)]]*OO[[#This Row],[32]]</f>
        <v>1.4215226983213749E-2</v>
      </c>
      <c r="AI335" s="10">
        <f>3/24000000*OO[[#This Row],[91 (30JUN1985 06:00:00)-Water Temperature (C)]]*OO[[#This Row],[33]]</f>
        <v>4.2805015859799997E-3</v>
      </c>
      <c r="AJ335" s="10">
        <f>3/24000000*OO[[#This Row],[92 (30JUN1985 09:00:00)-Water Temperature (C)]]*OO[[#This Row],[34]]</f>
        <v>1.103180888465E-3</v>
      </c>
      <c r="AK335" s="10">
        <f>3/24000000*OO[[#This Row],[93 (30JUN1985 12:00:00)-Water Temperature (C)]]*OO[[#This Row],[35]]</f>
        <v>2.7870669348599995E-4</v>
      </c>
      <c r="AL335" s="10">
        <f>3/24000000*OO[[#This Row],[94 (30JUN1985 15:00:00)-Water Temperature (C)]]*OO[[#This Row],[36]]</f>
        <v>1.0211936976779999E-4</v>
      </c>
      <c r="AM335" s="10">
        <f>3/24000000*OO[[#This Row],[95 (30JUN1985 18:00:00)-Water Temperature (C)]]*OO[[#This Row],[37]]</f>
        <v>6.8839051676774997E-5</v>
      </c>
      <c r="AN335" s="10">
        <f>3/24000000*OO[[#This Row],[96 (30JUN1985 21:00:00)-Water Temperature (C)]]*OO[[#This Row],[38]]</f>
        <v>6.0583294946625004E-5</v>
      </c>
      <c r="AO335" s="10">
        <f>3/24000000*OO[[#This Row],[97 (01JUL1985 00:00:00)-Water Temperature (C)]]*OO[[#This Row],[39]]</f>
        <v>5.5460694217775003E-5</v>
      </c>
      <c r="AP335" s="10">
        <f>3/24000000*OO[[#This Row],[98 (01JUL1985 03:00:00)-Water Temperature (C)]]*OO[[#This Row],[40]]</f>
        <v>5.1527884037324989E-5</v>
      </c>
      <c r="AQ335" s="10">
        <f>3/24000000*OO[[#This Row],[99 (01JUL1985 06:00:00)-Water Temperature (C)]]*OO[[#This Row],[41]]</f>
        <v>4.7823347029874996E-5</v>
      </c>
      <c r="AR335" s="10">
        <f>3/24000000*OO[[#This Row],[100 (01JUL1985 09:00:00)-Water Temperature (C)]]*OO[[#This Row],[42]]</f>
        <v>4.5545081594737496E-5</v>
      </c>
      <c r="AS335" s="10">
        <f>3/24000000*OO[[#This Row],[101 (01JUL1985 12:00:00)-Water Temperature (C)]]*OO[[#This Row],[43]]</f>
        <v>4.3919044677550001E-5</v>
      </c>
      <c r="AT335" s="10">
        <f>3/24000000*OO[[#This Row],[102 (01JUL1985 15:00:00)-Water Temperature (C)]]*OO[[#This Row],[44]]</f>
        <v>4.2477223581250004E-5</v>
      </c>
      <c r="AU335" s="10">
        <f>3/24000000*OO[[#This Row],[103 (01JUL1985 18:00:00)-Water Temperature (C)]]*OO[[#This Row],[45]]</f>
        <v>4.191382054965E-5</v>
      </c>
      <c r="AV335" s="10">
        <f>3/24000000*OO[[#This Row],[104 (01JUL1985 21:00:00)-Water Temperature (C)]]*OO[[#This Row],[46]]</f>
        <v>4.1556447655825E-5</v>
      </c>
      <c r="AW335" s="10">
        <f>3/24000000*OO[[#This Row],[105 (02JUL1985 00:00:00)-Water Temperature (C)]]*OO[[#This Row],[47]]</f>
        <v>4.1426770367124997E-5</v>
      </c>
      <c r="AX335" s="10">
        <f>3/24000000*OO[[#This Row],[106 (02JUL1985 03:00:00)-Water Temperature (C)]]*OO[[#This Row],[48]]</f>
        <v>4.1826348452037497E-5</v>
      </c>
      <c r="AY335" s="10">
        <f>3/24000000*OO[[#This Row],[107 (02JUL1985 06:00:00)-Water Temperature (C)]]*OO[[#This Row],[49]]</f>
        <v>4.2027519882824998E-5</v>
      </c>
      <c r="AZ335" s="10">
        <f>3/24000000*OO[[#This Row],[108 (02JUL1985 09:00:00)-Water Temperature (C)]]*OO[[#This Row],[50]]</f>
        <v>4.1630286522999994E-5</v>
      </c>
      <c r="BA335" s="10">
        <f>3/24000000*OO[[#This Row],[109 (02JUL1985 12:00:00)-Water Temperature (C)]]*OO[[#This Row],[51]]</f>
        <v>4.1306254220775E-5</v>
      </c>
      <c r="BB335" s="10">
        <f>3/24000000*OO[[#This Row],[110 (02JUL1985 15:00:00)-Water Temperature (C)]]*OO[[#This Row],[52]]</f>
        <v>4.0001019977900002E-5</v>
      </c>
      <c r="BC335" s="10">
        <f>3/24000000*OO[[#This Row],[111 (02JUL1985 18:00:00)-Water Temperature (C)]]*OO[[#This Row],[53]]</f>
        <v>3.8012619203399995E-5</v>
      </c>
      <c r="BD335" s="10">
        <f>3/24000000*OO[[#This Row],[112 (02JUL1985 21:00:00)-Water Temperature (C)]]*OO[[#This Row],[54]]</f>
        <v>3.5158144462899994E-5</v>
      </c>
      <c r="BE335" s="10">
        <f>3/24000000*OO[[#This Row],[113 (03JUL1985 00:00:00)-Water Temperature (C)]]*OO[[#This Row],[55]]</f>
        <v>3.217556757975E-5</v>
      </c>
      <c r="BF335" s="10">
        <f>3/24000000*OO[[#This Row],[114 (03JUL1985 03:00:00)-Water Temperature (C)]]*OO[[#This Row],[56]]</f>
        <v>2.9337102361874999E-5</v>
      </c>
      <c r="BG335" s="10">
        <f>3/24000000*OO[[#This Row],[115 (03JUL1985 06:00:00)-Water Temperature (C)]]*OO[[#This Row],[57]]</f>
        <v>2.6661655616099995E-5</v>
      </c>
      <c r="BH335" s="10">
        <f>3/24000000*OO[[#This Row],[116 (03JUL1985 09:00:00)-Water Temperature (C)]]*OO[[#This Row],[58]]</f>
        <v>2.4486889617637497E-5</v>
      </c>
      <c r="BI335" s="10">
        <f>3/24000000*OO[[#This Row],[117 (03JUL1985 12:00:00)-Water Temperature (C)]]*OO[[#This Row],[59]]</f>
        <v>2.3052195914457501E-5</v>
      </c>
      <c r="BJ335" s="10">
        <f>3/24000000*OO[[#This Row],[118 (03JUL1985 15:00:00)-Water Temperature (C)]]*OO[[#This Row],[60]]</f>
        <v>2.17946807842875E-5</v>
      </c>
      <c r="BK335" s="10">
        <f>3/24000000*OO[[#This Row],[119 (03JUL1985 18:00:00)-Water Temperature (C)]]*OO[[#This Row],[61]]</f>
        <v>2.0647736464409998E-5</v>
      </c>
      <c r="BL335" s="10">
        <f>3/24000000*OO[[#This Row],[120 (03JUL1985 21:00:00)-Water Temperature (C)]]*OO[[#This Row],[62]]</f>
        <v>1.9077110923145002E-5</v>
      </c>
      <c r="BM335" s="10">
        <f>3/24000000*OO[[#This Row],[121 (04JUL1985 00:00:00)-Water Temperature (C)]]*OO[[#This Row],[63]]</f>
        <v>1.7319913514583749E-5</v>
      </c>
      <c r="BN335" s="10">
        <f>3/24000000*OO[[#This Row],[122 (04JUL1985 03:00:00)-Water Temperature (C)]]*OO[[#This Row],[64]]</f>
        <v>1.5734716732003749E-5</v>
      </c>
      <c r="BO335" s="10">
        <f>3/24000000*OO[[#This Row],[123 (04JUL1985 06:00:00)-Water Temperature (C)]]*OO[[#This Row],[65]]</f>
        <v>1.4320498769955E-5</v>
      </c>
      <c r="BP335" s="10">
        <f>3/24000000*OO[[#This Row],[124 (04JUL1985 09:00:00)-Water Temperature (C)]]*OO[[#This Row],[66]]</f>
        <v>1.3416102747810001E-5</v>
      </c>
      <c r="BQ335" s="10">
        <f>3/24000000*OO[[#This Row],[125 (04JUL1985 12:00:00)-Water Temperature (C)]]*OO[[#This Row],[67]]</f>
        <v>1.281162259884E-5</v>
      </c>
      <c r="BR335" s="10">
        <f>3/24000000*OO[[#This Row],[126 (04JUL1985 15:00:00)-Water Temperature (C)]]*OO[[#This Row],[68]]</f>
        <v>1.21887058116E-5</v>
      </c>
      <c r="BS335" s="10">
        <f>3/24000000*OO[[#This Row],[127 (04JUL1985 18:00:00)-Water Temperature (C)]]*OO[[#This Row],[69]]</f>
        <v>1.162648123708125E-5</v>
      </c>
      <c r="BT335" s="10">
        <f>3/24000000*OO[[#This Row],[128 (04JUL1985 21:00:00)-Water Temperature (C)]]*OO[[#This Row],[70]]</f>
        <v>1.0898124520813746E-5</v>
      </c>
      <c r="BU335" s="10">
        <f>3/24000000*OO[[#This Row],[129 (05JUL1985 00:00:00)-Water Temperature (C)]]*OO[[#This Row],[71]]</f>
        <v>9.7914024263999987E-6</v>
      </c>
      <c r="BV335" s="10">
        <f>3/24000000*OO[[#This Row],[130 (05JUL1985 03:00:00)-Water Temperature (C)]]*OO[[#This Row],[72]]</f>
        <v>8.6449615464362477E-6</v>
      </c>
      <c r="BW335" s="10">
        <f>3/24000000*OO[[#This Row],[131 (05JUL1985 06:00:00)-Water Temperature (C)]]*OO[[#This Row],[73]]</f>
        <v>7.621278549333749E-6</v>
      </c>
      <c r="BX335" s="10">
        <f>3/24000000*OO[[#This Row],[132 (05JUL1985 09:00:00)-Water Temperature (C)]]*OO[[#This Row],[74]]</f>
        <v>6.9196701413412501E-6</v>
      </c>
      <c r="BY335" s="10">
        <f>3/24000000*OO[[#This Row],[133 (05JUL1985 12:00:00)-Water Temperature (C)]]*OO[[#This Row],[75]]</f>
        <v>6.3607407281412498E-6</v>
      </c>
      <c r="BZ335" s="10">
        <f>3/24000000*OO[[#This Row],[134 (05JUL1985 15:00:00)-Water Temperature (C)]]*OO[[#This Row],[76]]</f>
        <v>5.8365268791224993E-6</v>
      </c>
      <c r="CA335" s="10">
        <f>3/24000000*OO[[#This Row],[135 (05JUL1985 18:00:00)-Water Temperature (C)]]*OO[[#This Row],[77]]</f>
        <v>5.2628640255100005E-6</v>
      </c>
      <c r="CB335" s="10">
        <f>3/24000000*OO[[#This Row],[136 (05JUL1985 21:00:00)-Water Temperature (C)]]*OO[[#This Row],[78]]</f>
        <v>4.5283252405049998E-6</v>
      </c>
      <c r="CC335" s="10">
        <f>3/24000000*OO[[#This Row],[137 (06JUL1985 00:00:00)-Water Temperature (C)]]*OO[[#This Row],[79]]</f>
        <v>3.6911541848999993E-6</v>
      </c>
      <c r="CD335" s="10">
        <f>3/24000000*OO[[#This Row],[138 (06JUL1985 03:00:00)-Water Temperature (C)]]*OO[[#This Row],[80]]</f>
        <v>2.9509057529849999E-6</v>
      </c>
      <c r="CE335" s="10">
        <f>3/24000000*OO[[#This Row],[139 (06JUL1985 06:00:00)-Water Temperature (C)]]*OO[[#This Row],[81]]</f>
        <v>2.3651167988557499E-6</v>
      </c>
      <c r="CF335" s="10">
        <f>3/24000000*OO[[#This Row],[140 (06JUL1985 09:00:00)-Water Temperature (C)]]*OO[[#This Row],[82]]</f>
        <v>1.9925202739830001E-6</v>
      </c>
      <c r="CG335" s="10">
        <f>3/24000000*OO[[#This Row],[141 (06JUL1985 12:00:00)-Water Temperature (C)]]*OO[[#This Row],[83]]</f>
        <v>1.7543341990997499E-6</v>
      </c>
      <c r="CH335" s="10">
        <f>3/24000000*OO[[#This Row],[142 (06JUL1985 15:00:00)-Water Temperature (C)]]*OO[[#This Row],[84]]</f>
        <v>1.5996231059737499E-6</v>
      </c>
      <c r="CI335" s="10">
        <f>3/24000000*OO[[#This Row],[143 (06JUL1985 18:00:00)-Water Temperature (C)]]*OO[[#This Row],[85]]</f>
        <v>1.4776904925839997E-6</v>
      </c>
      <c r="CJ335" s="10">
        <f>3/24000000*OO[[#This Row],[144 (06JUL1985 21:00:00)-Water Temperature (C)]]*OO[[#This Row],[86]]</f>
        <v>1.3503005238195E-6</v>
      </c>
      <c r="CK335" s="10">
        <f>3/24000000*OO[[#This Row],[145 (07JUL1985 00:00:00)-Water Temperature (C)]]*OO[[#This Row],[87]]</f>
        <v>1.2035104268254998E-6</v>
      </c>
      <c r="CL335" s="10">
        <f>3/24000000*OO[[#This Row],[146 (07JUL1985 03:00:00)-Water Temperature (C)]]*OO[[#This Row],[88]]</f>
        <v>1.0702620483915E-6</v>
      </c>
      <c r="CM335" s="10">
        <f>3/24000000*OO[[#This Row],[147 (07JUL1985 06:00:00)-Water Temperature (C)]]*OO[[#This Row],[89]]</f>
        <v>9.5980365841049995E-7</v>
      </c>
      <c r="CN335" s="10">
        <f>3/24000000*OO[[#This Row],[148 (07JUL1985 09:00:00)-Water Temperature (C)]]*OO[[#This Row],[90]]</f>
        <v>8.95962158542E-7</v>
      </c>
      <c r="CO335" s="10">
        <f>3/24000000*OO[[#This Row],[149 (07JUL1985 12:00:00)-Water Temperature (C)]]*OO[[#This Row],[91]]</f>
        <v>8.3815531870674999E-7</v>
      </c>
      <c r="CP335" s="10">
        <f>3/24000000*OO[[#This Row],[150 (07JUL1985 15:00:00)-Water Temperature (C)]]*OO[[#This Row],[92]]</f>
        <v>8.1127101780899997E-7</v>
      </c>
      <c r="CQ335" s="10">
        <f>3/24000000*OO[[#This Row],[151 (07JUL1985 18:00:00)-Water Temperature (C)]]*OO[[#This Row],[93]]</f>
        <v>7.9475144182199998E-7</v>
      </c>
      <c r="CR335" s="10">
        <f>3/24000000*OO[[#This Row],[152 (07JUL1985 21:00:00)-Water Temperature (C)]]*OO[[#This Row],[94]]</f>
        <v>7.6527202357124998E-7</v>
      </c>
      <c r="CS335" s="10">
        <f>3/24000000*OO[[#This Row],[153 (08JUL1985 00:00:00)-Water Temperature (C)]]*OO[[#This Row],[95]]</f>
        <v>7.1659230329999999E-7</v>
      </c>
      <c r="CT335" s="10">
        <f>3/24000000*OO[[#This Row],[154 (08JUL1985 03:00:00)-Water Temperature (C)]]*OO[[#This Row],[96]]</f>
        <v>6.6728506346699994E-7</v>
      </c>
      <c r="CU335" s="10">
        <f>3/24000000*OO[[#This Row],[155 (08JUL1985 06:00:00)-Water Temperature (C)]]*OO[[#This Row],[97]]</f>
        <v>6.2547915998450002E-7</v>
      </c>
      <c r="CV335" s="10">
        <f>3/24000000*OO[[#This Row],[156 (08JUL1985 09:00:00)-Water Temperature (C)]]*OO[[#This Row],[98]]</f>
        <v>6.1084631470974999E-7</v>
      </c>
      <c r="CW335" s="10">
        <f>3/24000000*OO[[#This Row],[157 (08JUL1985 12:00:00)-Water Temperature (C)]]*OO[[#This Row],[99]]</f>
        <v>6.1255038929175001E-7</v>
      </c>
    </row>
    <row r="336" spans="1:101" x14ac:dyDescent="0.35">
      <c r="A336" t="s">
        <v>342</v>
      </c>
      <c r="B336">
        <v>878.19889999999998</v>
      </c>
      <c r="C336" s="10">
        <f>3/24*OO[[#This Row],[59 (26JUN1985 06:00:00)-Water Temperature (C)]]*OO[[#This Row],[1]]/SUM(OO[1])</f>
        <v>0</v>
      </c>
      <c r="D336" s="10">
        <f>3/24*OO[[#This Row],[60 (26JUN1985 09:00:00)-Water Temperature (C)]]*OO[[#This Row],[2]]/SUM(OO[2])</f>
        <v>0</v>
      </c>
      <c r="E336" s="10">
        <f>3/24*OO[[#This Row],[61 (26JUN1985 12:00:00)-Water Temperature (C)]]*OO[[#This Row],[3]]/SUM(OO[3])</f>
        <v>0</v>
      </c>
      <c r="F336" s="10">
        <f>3/24*OO[[#This Row],[62 (26JUN1985 15:00:00)-Water Temperature (C)]]*OO[[#This Row],[4]]/SUM(OO[4])</f>
        <v>0</v>
      </c>
      <c r="G336" s="10">
        <f>3/24*OO[[#This Row],[63 (26JUN1985 18:00:00)-Water Temperature (C)]]*OO[[#This Row],[5]]/SUM(OO[5])</f>
        <v>0</v>
      </c>
      <c r="H336" s="10">
        <f>3/24*OO[[#This Row],[64 (26JUN1985 21:00:00)-Water Temperature (C)]]*OO[[#This Row],[6]]/SUM(OO[6])</f>
        <v>0</v>
      </c>
      <c r="I336" s="10">
        <f>3/24*OO[[#This Row],[65 (27JUN1985 00:00:00)-Water Temperature (C)]]*OO[[#This Row],[7]]/SUM(OO[7])</f>
        <v>0</v>
      </c>
      <c r="J336" s="10">
        <f>3/24*OO[[#This Row],[66 (27JUN1985 03:00:00)-Water Temperature (C)]]*OO[[#This Row],[8]]/SUM(OO[8])</f>
        <v>0</v>
      </c>
      <c r="K336" s="10">
        <f>3/24*OO[[#This Row],[67 (27JUN1985 06:00:00)-Water Temperature (C)]]*OO[[#This Row],[9]]/SUM(OO[9])</f>
        <v>0</v>
      </c>
      <c r="L336" s="10">
        <f>3/24*OO[[#This Row],[68 (27JUN1985 09:00:00)-Water Temperature (C)]]*OO[[#This Row],[10]]/SUM(OO[10])</f>
        <v>0</v>
      </c>
      <c r="M336" s="10">
        <f>3/24*OO[[#This Row],[69 (27JUN1985 12:00:00)-Water Temperature (C)]]*OO[[#This Row],[11]]/SUM(OO[11])</f>
        <v>0</v>
      </c>
      <c r="N336" s="10">
        <f>3/24*OO[[#This Row],[70 (27JUN1985 15:00:00)-Water Temperature (C)]]*OO[[#This Row],[12]]/SUM(OO[12])</f>
        <v>0</v>
      </c>
      <c r="O336" s="10">
        <f>3/24*OO[[#This Row],[71 (27JUN1985 18:00:00)-Water Temperature (C)]]*OO[[#This Row],[13]]/SUM(OO[13])</f>
        <v>0</v>
      </c>
      <c r="P336" s="10">
        <f>3/24*OO[[#This Row],[72 (27JUN1985 21:00:00)-Water Temperature (C)]]*OO[[#This Row],[14]]/SUM(OO[14])</f>
        <v>0</v>
      </c>
      <c r="Q336" s="10">
        <f>3/24*OO[[#This Row],[73 (28JUN1985 00:00:00)-Water Temperature (C)]]*OO[[#This Row],[15]]/SUM(OO[15])</f>
        <v>0</v>
      </c>
      <c r="R336" s="10">
        <f>3/24*OO[[#This Row],[74 (28JUN1985 03:00:00)-Water Temperature (C)]]*OO[[#This Row],[16]]/SUM(OO[16])</f>
        <v>0</v>
      </c>
      <c r="S336" s="10">
        <f>3/24*OO[[#This Row],[75 (28JUN1985 06:00:00)-Water Temperature (C)]]*OO[[#This Row],[17]]/SUM(OO[17])</f>
        <v>1.7445080432450041E-31</v>
      </c>
      <c r="T336" s="10">
        <f>3/24*OO[[#This Row],[76 (28JUN1985 09:00:00)-Water Temperature (C)]]*OO[[#This Row],[18]]/SUM(OO[18])</f>
        <v>7.3747653283719335E-24</v>
      </c>
      <c r="U336" s="10">
        <f>3/24*OO[[#This Row],[77 (28JUN1985 12:00:00)-Water Temperature (C)]]*OO[[#This Row],[19]]/SUM(OO[19])</f>
        <v>1.3011307796516053E-16</v>
      </c>
      <c r="V336" s="10">
        <f>3/24000000*OO[[#This Row],[78 (28JUN1985 15:00:00)-Water Temperature (C)]]*OO[[#This Row],[20]]</f>
        <v>2.4602123185099997E-12</v>
      </c>
      <c r="W336" s="10">
        <f>3/24000000*OO[[#This Row],[79 (28JUN1985 18:00:00)-Water Temperature (C)]]*OO[[#This Row],[21]]</f>
        <v>2.1033397770000001E-9</v>
      </c>
      <c r="X336" s="10">
        <f>3/24000000*OO[[#This Row],[80 (28JUN1985 21:00:00)-Water Temperature (C)]]*OO[[#This Row],[22]]</f>
        <v>3.5050425787649996E-7</v>
      </c>
      <c r="Y336" s="10">
        <f>3/24000000*OO[[#This Row],[81 (29JUN1985 00:00:00)-Water Temperature (C)]]*OO[[#This Row],[23]]</f>
        <v>1.8030157244263748E-5</v>
      </c>
      <c r="Z336" s="10">
        <f>3/24000000*OO[[#This Row],[82 (29JUN1985 03:00:00)-Water Temperature (C)]]*OO[[#This Row],[24]]</f>
        <v>3.6419162841750004E-4</v>
      </c>
      <c r="AA336" s="10">
        <f>3/24000000*OO[[#This Row],[83 (29JUN1985 06:00:00)-Water Temperature (C)]]*OO[[#This Row],[25]]</f>
        <v>3.3806614756049995E-3</v>
      </c>
      <c r="AB336" s="10">
        <f>3/24000000*OO[[#This Row],[84 (29JUN1985 09:00:00)-Water Temperature (C)]]*OO[[#This Row],[26]]</f>
        <v>1.6639117380503748E-2</v>
      </c>
      <c r="AC336" s="10">
        <f>3/24000000*OO[[#This Row],[85 (29JUN1985 12:00:00)-Water Temperature (C)]]*OO[[#This Row],[27]]</f>
        <v>4.6661233354475001E-2</v>
      </c>
      <c r="AD336" s="10">
        <f>3/24000000*OO[[#This Row],[86 (29JUN1985 15:00:00)-Water Temperature (C)]]*OO[[#This Row],[28]]</f>
        <v>8.0619927420525012E-2</v>
      </c>
      <c r="AE336" s="10">
        <f>3/24000000*OO[[#This Row],[88 (29JUN1985 21:00:00)-Water Temperature (C)]]*OO[[#This Row],[30]]</f>
        <v>7.038664780050001E-2</v>
      </c>
      <c r="AF336" s="10">
        <f>3/24000000*OO[[#This Row],[88 (29JUN1985 21:00:00)-Water Temperature (C)]]*OO[[#This Row],[30]]</f>
        <v>7.038664780050001E-2</v>
      </c>
      <c r="AG336" s="10">
        <f>3/24000000*OO[[#This Row],[89 (30JUN1985 00:00:00)-Water Temperature (C)]]*OO[[#This Row],[31]]</f>
        <v>3.8053582577849999E-2</v>
      </c>
      <c r="AH336" s="10">
        <f>3/24000000*OO[[#This Row],[90 (30JUN1985 03:00:00)-Water Temperature (C)]]*OO[[#This Row],[32]]</f>
        <v>1.5221603465775E-2</v>
      </c>
      <c r="AI336" s="10">
        <f>3/24000000*OO[[#This Row],[91 (30JUN1985 06:00:00)-Water Temperature (C)]]*OO[[#This Row],[33]]</f>
        <v>4.7086241362162499E-3</v>
      </c>
      <c r="AJ336" s="10">
        <f>3/24000000*OO[[#This Row],[92 (30JUN1985 09:00:00)-Water Temperature (C)]]*OO[[#This Row],[34]]</f>
        <v>1.233693577029875E-3</v>
      </c>
      <c r="AK336" s="10">
        <f>3/24000000*OO[[#This Row],[93 (30JUN1985 12:00:00)-Water Temperature (C)]]*OO[[#This Row],[35]]</f>
        <v>3.0877234228599996E-4</v>
      </c>
      <c r="AL336" s="10">
        <f>3/24000000*OO[[#This Row],[94 (30JUN1985 15:00:00)-Water Temperature (C)]]*OO[[#This Row],[36]]</f>
        <v>1.0640591074722499E-4</v>
      </c>
      <c r="AM336" s="10">
        <f>3/24000000*OO[[#This Row],[95 (30JUN1985 18:00:00)-Water Temperature (C)]]*OO[[#This Row],[37]]</f>
        <v>6.7895883114999991E-5</v>
      </c>
      <c r="AN336" s="10">
        <f>3/24000000*OO[[#This Row],[96 (30JUN1985 21:00:00)-Water Temperature (C)]]*OO[[#This Row],[38]]</f>
        <v>5.8958986829625001E-5</v>
      </c>
      <c r="AO336" s="10">
        <f>3/24000000*OO[[#This Row],[97 (01JUL1985 00:00:00)-Water Temperature (C)]]*OO[[#This Row],[39]]</f>
        <v>5.3891911639874995E-5</v>
      </c>
      <c r="AP336" s="10">
        <f>3/24000000*OO[[#This Row],[98 (01JUL1985 03:00:00)-Water Temperature (C)]]*OO[[#This Row],[40]]</f>
        <v>5.0106400510399996E-5</v>
      </c>
      <c r="AQ336" s="10">
        <f>3/24000000*OO[[#This Row],[99 (01JUL1985 06:00:00)-Water Temperature (C)]]*OO[[#This Row],[41]]</f>
        <v>4.66056964656E-5</v>
      </c>
      <c r="AR336" s="10">
        <f>3/24000000*OO[[#This Row],[100 (01JUL1985 09:00:00)-Water Temperature (C)]]*OO[[#This Row],[42]]</f>
        <v>4.4397554091824996E-5</v>
      </c>
      <c r="AS336" s="10">
        <f>3/24000000*OO[[#This Row],[101 (01JUL1985 12:00:00)-Water Temperature (C)]]*OO[[#This Row],[43]]</f>
        <v>4.2845546049525001E-5</v>
      </c>
      <c r="AT336" s="10">
        <f>3/24000000*OO[[#This Row],[102 (01JUL1985 15:00:00)-Water Temperature (C)]]*OO[[#This Row],[44]]</f>
        <v>4.1444331801999997E-5</v>
      </c>
      <c r="AU336" s="10">
        <f>3/24000000*OO[[#This Row],[103 (01JUL1985 18:00:00)-Water Temperature (C)]]*OO[[#This Row],[45]]</f>
        <v>4.0844129234000004E-5</v>
      </c>
      <c r="AV336" s="10">
        <f>3/24000000*OO[[#This Row],[104 (01JUL1985 21:00:00)-Water Temperature (C)]]*OO[[#This Row],[46]]</f>
        <v>4.0488425406E-5</v>
      </c>
      <c r="AW336" s="10">
        <f>3/24000000*OO[[#This Row],[105 (02JUL1985 00:00:00)-Water Temperature (C)]]*OO[[#This Row],[47]]</f>
        <v>4.0343632029874993E-5</v>
      </c>
      <c r="AX336" s="10">
        <f>3/24000000*OO[[#This Row],[106 (02JUL1985 03:00:00)-Water Temperature (C)]]*OO[[#This Row],[48]]</f>
        <v>4.07430098229E-5</v>
      </c>
      <c r="AY336" s="10">
        <f>3/24000000*OO[[#This Row],[107 (02JUL1985 06:00:00)-Water Temperature (C)]]*OO[[#This Row],[49]]</f>
        <v>4.10736539269E-5</v>
      </c>
      <c r="AZ336" s="10">
        <f>3/24000000*OO[[#This Row],[108 (02JUL1985 09:00:00)-Water Temperature (C)]]*OO[[#This Row],[50]]</f>
        <v>4.0837318725599999E-5</v>
      </c>
      <c r="BA336" s="10">
        <f>3/24000000*OO[[#This Row],[109 (02JUL1985 12:00:00)-Water Temperature (C)]]*OO[[#This Row],[51]]</f>
        <v>4.0607260215974994E-5</v>
      </c>
      <c r="BB336" s="10">
        <f>3/24000000*OO[[#This Row],[110 (02JUL1985 15:00:00)-Water Temperature (C)]]*OO[[#This Row],[52]]</f>
        <v>3.9484072421500007E-5</v>
      </c>
      <c r="BC336" s="10">
        <f>3/24000000*OO[[#This Row],[111 (02JUL1985 18:00:00)-Water Temperature (C)]]*OO[[#This Row],[53]]</f>
        <v>3.7668989004899995E-5</v>
      </c>
      <c r="BD336" s="10">
        <f>3/24000000*OO[[#This Row],[112 (02JUL1985 21:00:00)-Water Temperature (C)]]*OO[[#This Row],[54]]</f>
        <v>3.4947827092025005E-5</v>
      </c>
      <c r="BE336" s="10">
        <f>3/24000000*OO[[#This Row],[113 (03JUL1985 00:00:00)-Water Temperature (C)]]*OO[[#This Row],[55]]</f>
        <v>3.2057745133662497E-5</v>
      </c>
      <c r="BF336" s="10">
        <f>3/24000000*OO[[#This Row],[114 (03JUL1985 03:00:00)-Water Temperature (C)]]*OO[[#This Row],[56]]</f>
        <v>2.9259875879325E-5</v>
      </c>
      <c r="BG336" s="10">
        <f>3/24000000*OO[[#This Row],[115 (03JUL1985 06:00:00)-Water Temperature (C)]]*OO[[#This Row],[57]]</f>
        <v>2.66349772962E-5</v>
      </c>
      <c r="BH336" s="10">
        <f>3/24000000*OO[[#This Row],[116 (03JUL1985 09:00:00)-Water Temperature (C)]]*OO[[#This Row],[58]]</f>
        <v>2.4443595897825001E-5</v>
      </c>
      <c r="BI336" s="10">
        <f>3/24000000*OO[[#This Row],[117 (03JUL1985 12:00:00)-Water Temperature (C)]]*OO[[#This Row],[59]]</f>
        <v>2.2988626474764996E-5</v>
      </c>
      <c r="BJ336" s="10">
        <f>3/24000000*OO[[#This Row],[118 (03JUL1985 15:00:00)-Water Temperature (C)]]*OO[[#This Row],[60]]</f>
        <v>2.1776355565924996E-5</v>
      </c>
      <c r="BK336" s="10">
        <f>3/24000000*OO[[#This Row],[119 (03JUL1985 18:00:00)-Water Temperature (C)]]*OO[[#This Row],[61]]</f>
        <v>2.0662764357690002E-5</v>
      </c>
      <c r="BL336" s="10">
        <f>3/24000000*OO[[#This Row],[120 (03JUL1985 21:00:00)-Water Temperature (C)]]*OO[[#This Row],[62]]</f>
        <v>1.9156709005919998E-5</v>
      </c>
      <c r="BM336" s="10">
        <f>3/24000000*OO[[#This Row],[121 (04JUL1985 00:00:00)-Water Temperature (C)]]*OO[[#This Row],[63]]</f>
        <v>1.7436232890999997E-5</v>
      </c>
      <c r="BN336" s="10">
        <f>3/24000000*OO[[#This Row],[122 (04JUL1985 03:00:00)-Water Temperature (C)]]*OO[[#This Row],[64]]</f>
        <v>1.5849513792788751E-5</v>
      </c>
      <c r="BO336" s="10">
        <f>3/24000000*OO[[#This Row],[123 (04JUL1985 06:00:00)-Water Temperature (C)]]*OO[[#This Row],[65]]</f>
        <v>1.4435334601599996E-5</v>
      </c>
      <c r="BP336" s="10">
        <f>3/24000000*OO[[#This Row],[124 (04JUL1985 09:00:00)-Water Temperature (C)]]*OO[[#This Row],[66]]</f>
        <v>1.3479366849329999E-5</v>
      </c>
      <c r="BQ336" s="10">
        <f>3/24000000*OO[[#This Row],[125 (04JUL1985 12:00:00)-Water Temperature (C)]]*OO[[#This Row],[67]]</f>
        <v>1.2863836678484999E-5</v>
      </c>
      <c r="BR336" s="10">
        <f>3/24000000*OO[[#This Row],[126 (04JUL1985 15:00:00)-Water Temperature (C)]]*OO[[#This Row],[68]]</f>
        <v>1.225439618526E-5</v>
      </c>
      <c r="BS336" s="10">
        <f>3/24000000*OO[[#This Row],[127 (04JUL1985 18:00:00)-Water Temperature (C)]]*OO[[#This Row],[69]]</f>
        <v>1.1693047867740001E-5</v>
      </c>
      <c r="BT336" s="10">
        <f>3/24000000*OO[[#This Row],[128 (04JUL1985 21:00:00)-Water Temperature (C)]]*OO[[#This Row],[70]]</f>
        <v>1.1002321902325E-5</v>
      </c>
      <c r="BU336" s="10">
        <f>3/24000000*OO[[#This Row],[129 (05JUL1985 00:00:00)-Water Temperature (C)]]*OO[[#This Row],[71]]</f>
        <v>9.941594597481249E-6</v>
      </c>
      <c r="BV336" s="10">
        <f>3/24000000*OO[[#This Row],[130 (05JUL1985 03:00:00)-Water Temperature (C)]]*OO[[#This Row],[72]]</f>
        <v>8.8002509338800004E-6</v>
      </c>
      <c r="BW336" s="10">
        <f>3/24000000*OO[[#This Row],[131 (05JUL1985 06:00:00)-Water Temperature (C)]]*OO[[#This Row],[73]]</f>
        <v>7.7639692528475009E-6</v>
      </c>
      <c r="BX336" s="10">
        <f>3/24000000*OO[[#This Row],[132 (05JUL1985 09:00:00)-Water Temperature (C)]]*OO[[#This Row],[74]]</f>
        <v>7.0359544283349993E-6</v>
      </c>
      <c r="BY336" s="10">
        <f>3/24000000*OO[[#This Row],[133 (05JUL1985 12:00:00)-Water Temperature (C)]]*OO[[#This Row],[75]]</f>
        <v>6.4644898707112498E-6</v>
      </c>
      <c r="BZ336" s="10">
        <f>3/24000000*OO[[#This Row],[134 (05JUL1985 15:00:00)-Water Temperature (C)]]*OO[[#This Row],[76]]</f>
        <v>5.94198791528125E-6</v>
      </c>
      <c r="CA336" s="10">
        <f>3/24000000*OO[[#This Row],[135 (05JUL1985 18:00:00)-Water Temperature (C)]]*OO[[#This Row],[77]]</f>
        <v>5.3765083403849996E-6</v>
      </c>
      <c r="CB336" s="10">
        <f>3/24000000*OO[[#This Row],[136 (05JUL1985 21:00:00)-Water Temperature (C)]]*OO[[#This Row],[78]]</f>
        <v>4.6622898945549999E-6</v>
      </c>
      <c r="CC336" s="10">
        <f>3/24000000*OO[[#This Row],[137 (06JUL1985 00:00:00)-Water Temperature (C)]]*OO[[#This Row],[79]]</f>
        <v>3.8268279891924994E-6</v>
      </c>
      <c r="CD336" s="10">
        <f>3/24000000*OO[[#This Row],[138 (06JUL1985 03:00:00)-Water Temperature (C)]]*OO[[#This Row],[80]]</f>
        <v>3.0672585993000001E-6</v>
      </c>
      <c r="CE336" s="10">
        <f>3/24000000*OO[[#This Row],[139 (06JUL1985 06:00:00)-Water Temperature (C)]]*OO[[#This Row],[81]]</f>
        <v>2.455356745125E-6</v>
      </c>
      <c r="CF336" s="10">
        <f>3/24000000*OO[[#This Row],[140 (06JUL1985 09:00:00)-Water Temperature (C)]]*OO[[#This Row],[82]]</f>
        <v>2.0537751508368745E-6</v>
      </c>
      <c r="CG336" s="10">
        <f>3/24000000*OO[[#This Row],[141 (06JUL1985 12:00:00)-Water Temperature (C)]]*OO[[#This Row],[83]]</f>
        <v>1.7947426461266249E-6</v>
      </c>
      <c r="CH336" s="10">
        <f>3/24000000*OO[[#This Row],[142 (06JUL1985 15:00:00)-Water Temperature (C)]]*OO[[#This Row],[84]]</f>
        <v>1.6276177646481248E-6</v>
      </c>
      <c r="CI336" s="10">
        <f>3/24000000*OO[[#This Row],[143 (06JUL1985 18:00:00)-Water Temperature (C)]]*OO[[#This Row],[85]]</f>
        <v>1.498550268220125E-6</v>
      </c>
      <c r="CJ336" s="10">
        <f>3/24000000*OO[[#This Row],[144 (06JUL1985 21:00:00)-Water Temperature (C)]]*OO[[#This Row],[86]]</f>
        <v>1.3708748122540002E-6</v>
      </c>
      <c r="CK336" s="10">
        <f>3/24000000*OO[[#This Row],[145 (07JUL1985 00:00:00)-Water Temperature (C)]]*OO[[#This Row],[87]]</f>
        <v>1.2243928152698748E-6</v>
      </c>
      <c r="CL336" s="10">
        <f>3/24000000*OO[[#This Row],[146 (07JUL1985 03:00:00)-Water Temperature (C)]]*OO[[#This Row],[88]]</f>
        <v>1.0887311877695E-6</v>
      </c>
      <c r="CM336" s="10">
        <f>3/24000000*OO[[#This Row],[147 (07JUL1985 06:00:00)-Water Temperature (C)]]*OO[[#This Row],[89]]</f>
        <v>9.7451078285962503E-7</v>
      </c>
      <c r="CN336" s="10">
        <f>3/24000000*OO[[#This Row],[148 (07JUL1985 09:00:00)-Water Temperature (C)]]*OO[[#This Row],[90]]</f>
        <v>9.0537231019249997E-7</v>
      </c>
      <c r="CO336" s="10">
        <f>3/24000000*OO[[#This Row],[149 (07JUL1985 12:00:00)-Water Temperature (C)]]*OO[[#This Row],[91]]</f>
        <v>8.4546217183049991E-7</v>
      </c>
      <c r="CP336" s="10">
        <f>3/24000000*OO[[#This Row],[150 (07JUL1985 15:00:00)-Water Temperature (C)]]*OO[[#This Row],[92]]</f>
        <v>8.1444689546437496E-7</v>
      </c>
      <c r="CQ336" s="10">
        <f>3/24000000*OO[[#This Row],[151 (07JUL1985 18:00:00)-Water Temperature (C)]]*OO[[#This Row],[93]]</f>
        <v>7.967176739458749E-7</v>
      </c>
      <c r="CR336" s="10">
        <f>3/24000000*OO[[#This Row],[152 (07JUL1985 21:00:00)-Water Temperature (C)]]*OO[[#This Row],[94]]</f>
        <v>7.6976094128200004E-7</v>
      </c>
      <c r="CS336" s="10">
        <f>3/24000000*OO[[#This Row],[153 (08JUL1985 00:00:00)-Water Temperature (C)]]*OO[[#This Row],[95]]</f>
        <v>7.2235022541862499E-7</v>
      </c>
      <c r="CT336" s="10">
        <f>3/24000000*OO[[#This Row],[154 (08JUL1985 03:00:00)-Water Temperature (C)]]*OO[[#This Row],[96]]</f>
        <v>6.7290095775612495E-7</v>
      </c>
      <c r="CU336" s="10">
        <f>3/24000000*OO[[#This Row],[155 (08JUL1985 06:00:00)-Water Temperature (C)]]*OO[[#This Row],[97]]</f>
        <v>6.3019239504999989E-7</v>
      </c>
      <c r="CV336" s="10">
        <f>3/24000000*OO[[#This Row],[156 (08JUL1985 09:00:00)-Water Temperature (C)]]*OO[[#This Row],[98]]</f>
        <v>6.1259981531999998E-7</v>
      </c>
      <c r="CW336" s="10">
        <f>3/24000000*OO[[#This Row],[157 (08JUL1985 12:00:00)-Water Temperature (C)]]*OO[[#This Row],[99]]</f>
        <v>6.12184255944E-7</v>
      </c>
    </row>
    <row r="337" spans="1:101" x14ac:dyDescent="0.35">
      <c r="A337" t="s">
        <v>343</v>
      </c>
      <c r="B337">
        <v>1130.366</v>
      </c>
      <c r="C337" s="10">
        <f>3/24*OO[[#This Row],[59 (26JUN1985 06:00:00)-Water Temperature (C)]]*OO[[#This Row],[1]]/SUM(OO[1])</f>
        <v>0</v>
      </c>
      <c r="D337" s="10">
        <f>3/24*OO[[#This Row],[60 (26JUN1985 09:00:00)-Water Temperature (C)]]*OO[[#This Row],[2]]/SUM(OO[2])</f>
        <v>0</v>
      </c>
      <c r="E337" s="10">
        <f>3/24*OO[[#This Row],[61 (26JUN1985 12:00:00)-Water Temperature (C)]]*OO[[#This Row],[3]]/SUM(OO[3])</f>
        <v>0</v>
      </c>
      <c r="F337" s="10">
        <f>3/24*OO[[#This Row],[62 (26JUN1985 15:00:00)-Water Temperature (C)]]*OO[[#This Row],[4]]/SUM(OO[4])</f>
        <v>0</v>
      </c>
      <c r="G337" s="10">
        <f>3/24*OO[[#This Row],[63 (26JUN1985 18:00:00)-Water Temperature (C)]]*OO[[#This Row],[5]]/SUM(OO[5])</f>
        <v>0</v>
      </c>
      <c r="H337" s="10">
        <f>3/24*OO[[#This Row],[64 (26JUN1985 21:00:00)-Water Temperature (C)]]*OO[[#This Row],[6]]/SUM(OO[6])</f>
        <v>0</v>
      </c>
      <c r="I337" s="10">
        <f>3/24*OO[[#This Row],[65 (27JUN1985 00:00:00)-Water Temperature (C)]]*OO[[#This Row],[7]]/SUM(OO[7])</f>
        <v>0</v>
      </c>
      <c r="J337" s="10">
        <f>3/24*OO[[#This Row],[66 (27JUN1985 03:00:00)-Water Temperature (C)]]*OO[[#This Row],[8]]/SUM(OO[8])</f>
        <v>0</v>
      </c>
      <c r="K337" s="10">
        <f>3/24*OO[[#This Row],[67 (27JUN1985 06:00:00)-Water Temperature (C)]]*OO[[#This Row],[9]]/SUM(OO[9])</f>
        <v>0</v>
      </c>
      <c r="L337" s="10">
        <f>3/24*OO[[#This Row],[68 (27JUN1985 09:00:00)-Water Temperature (C)]]*OO[[#This Row],[10]]/SUM(OO[10])</f>
        <v>0</v>
      </c>
      <c r="M337" s="10">
        <f>3/24*OO[[#This Row],[69 (27JUN1985 12:00:00)-Water Temperature (C)]]*OO[[#This Row],[11]]/SUM(OO[11])</f>
        <v>0</v>
      </c>
      <c r="N337" s="10">
        <f>3/24*OO[[#This Row],[70 (27JUN1985 15:00:00)-Water Temperature (C)]]*OO[[#This Row],[12]]/SUM(OO[12])</f>
        <v>0</v>
      </c>
      <c r="O337" s="10">
        <f>3/24*OO[[#This Row],[71 (27JUN1985 18:00:00)-Water Temperature (C)]]*OO[[#This Row],[13]]/SUM(OO[13])</f>
        <v>0</v>
      </c>
      <c r="P337" s="10">
        <f>3/24*OO[[#This Row],[72 (27JUN1985 21:00:00)-Water Temperature (C)]]*OO[[#This Row],[14]]/SUM(OO[14])</f>
        <v>0</v>
      </c>
      <c r="Q337" s="10">
        <f>3/24*OO[[#This Row],[73 (28JUN1985 00:00:00)-Water Temperature (C)]]*OO[[#This Row],[15]]/SUM(OO[15])</f>
        <v>0</v>
      </c>
      <c r="R337" s="10">
        <f>3/24*OO[[#This Row],[74 (28JUN1985 03:00:00)-Water Temperature (C)]]*OO[[#This Row],[16]]/SUM(OO[16])</f>
        <v>0</v>
      </c>
      <c r="S337" s="10">
        <f>3/24*OO[[#This Row],[75 (28JUN1985 06:00:00)-Water Temperature (C)]]*OO[[#This Row],[17]]/SUM(OO[17])</f>
        <v>1.1011841859686502E-32</v>
      </c>
      <c r="T337" s="10">
        <f>3/24*OO[[#This Row],[76 (28JUN1985 09:00:00)-Water Temperature (C)]]*OO[[#This Row],[18]]/SUM(OO[18])</f>
        <v>2.3593551439768917E-24</v>
      </c>
      <c r="U337" s="10">
        <f>3/24*OO[[#This Row],[77 (28JUN1985 12:00:00)-Water Temperature (C)]]*OO[[#This Row],[19]]/SUM(OO[19])</f>
        <v>2.3802603501799016E-17</v>
      </c>
      <c r="V337" s="10">
        <f>3/24000000*OO[[#This Row],[78 (28JUN1985 15:00:00)-Water Temperature (C)]]*OO[[#This Row],[20]]</f>
        <v>6.9642250110149994E-13</v>
      </c>
      <c r="W337" s="10">
        <f>3/24000000*OO[[#This Row],[79 (28JUN1985 18:00:00)-Water Temperature (C)]]*OO[[#This Row],[21]]</f>
        <v>7.0601810304550006E-10</v>
      </c>
      <c r="X337" s="10">
        <f>3/24000000*OO[[#This Row],[80 (28JUN1985 21:00:00)-Water Temperature (C)]]*OO[[#This Row],[22]]</f>
        <v>1.3240603507389999E-7</v>
      </c>
      <c r="Y337" s="10">
        <f>3/24000000*OO[[#This Row],[81 (29JUN1985 00:00:00)-Water Temperature (C)]]*OO[[#This Row],[23]]</f>
        <v>7.4657316687249997E-6</v>
      </c>
      <c r="Z337" s="10">
        <f>3/24000000*OO[[#This Row],[82 (29JUN1985 03:00:00)-Water Temperature (C)]]*OO[[#This Row],[24]]</f>
        <v>1.6294201939080001E-4</v>
      </c>
      <c r="AA337" s="10">
        <f>3/24000000*OO[[#This Row],[83 (29JUN1985 06:00:00)-Water Temperature (C)]]*OO[[#This Row],[25]]</f>
        <v>1.616611114778625E-3</v>
      </c>
      <c r="AB337" s="10">
        <f>3/24000000*OO[[#This Row],[84 (29JUN1985 09:00:00)-Water Temperature (C)]]*OO[[#This Row],[26]]</f>
        <v>8.4266234999999991E-3</v>
      </c>
      <c r="AC337" s="10">
        <f>3/24000000*OO[[#This Row],[85 (29JUN1985 12:00:00)-Water Temperature (C)]]*OO[[#This Row],[27]]</f>
        <v>2.4789119309287497E-2</v>
      </c>
      <c r="AD337" s="10">
        <f>3/24000000*OO[[#This Row],[86 (29JUN1985 15:00:00)-Water Temperature (C)]]*OO[[#This Row],[28]]</f>
        <v>4.4627405521675004E-2</v>
      </c>
      <c r="AE337" s="10">
        <f>3/24000000*OO[[#This Row],[88 (29JUN1985 21:00:00)-Water Temperature (C)]]*OO[[#This Row],[30]]</f>
        <v>4.1813741884687498E-2</v>
      </c>
      <c r="AF337" s="10">
        <f>3/24000000*OO[[#This Row],[88 (29JUN1985 21:00:00)-Water Temperature (C)]]*OO[[#This Row],[30]]</f>
        <v>4.1813741884687498E-2</v>
      </c>
      <c r="AG337" s="10">
        <f>3/24000000*OO[[#This Row],[89 (30JUN1985 00:00:00)-Water Temperature (C)]]*OO[[#This Row],[31]]</f>
        <v>2.3291129377867498E-2</v>
      </c>
      <c r="AH337" s="10">
        <f>3/24000000*OO[[#This Row],[90 (30JUN1985 03:00:00)-Water Temperature (C)]]*OO[[#This Row],[32]]</f>
        <v>9.5672570170099985E-3</v>
      </c>
      <c r="AI337" s="10">
        <f>3/24000000*OO[[#This Row],[91 (30JUN1985 06:00:00)-Water Temperature (C)]]*OO[[#This Row],[33]]</f>
        <v>3.0256408239749998E-3</v>
      </c>
      <c r="AJ337" s="10">
        <f>3/24000000*OO[[#This Row],[92 (30JUN1985 09:00:00)-Water Temperature (C)]]*OO[[#This Row],[34]]</f>
        <v>8.0282628993599999E-4</v>
      </c>
      <c r="AK337" s="10">
        <f>3/24000000*OO[[#This Row],[93 (30JUN1985 12:00:00)-Water Temperature (C)]]*OO[[#This Row],[35]]</f>
        <v>1.9930363200494999E-4</v>
      </c>
      <c r="AL337" s="10">
        <f>3/24000000*OO[[#This Row],[94 (30JUN1985 15:00:00)-Water Temperature (C)]]*OO[[#This Row],[36]]</f>
        <v>6.5055108896524996E-5</v>
      </c>
      <c r="AM337" s="10">
        <f>3/24000000*OO[[#This Row],[95 (30JUN1985 18:00:00)-Water Temperature (C)]]*OO[[#This Row],[37]]</f>
        <v>3.9353770117124999E-5</v>
      </c>
      <c r="AN337" s="10">
        <f>3/24000000*OO[[#This Row],[96 (30JUN1985 21:00:00)-Water Temperature (C)]]*OO[[#This Row],[38]]</f>
        <v>3.3616434556937497E-5</v>
      </c>
      <c r="AO337" s="10">
        <f>3/24000000*OO[[#This Row],[97 (01JUL1985 00:00:00)-Water Temperature (C)]]*OO[[#This Row],[39]]</f>
        <v>3.0603176871174999E-5</v>
      </c>
      <c r="AP337" s="10">
        <f>3/24000000*OO[[#This Row],[98 (01JUL1985 03:00:00)-Water Temperature (C)]]*OO[[#This Row],[40]]</f>
        <v>2.8382791994299997E-5</v>
      </c>
      <c r="AQ337" s="10">
        <f>3/24000000*OO[[#This Row],[99 (01JUL1985 06:00:00)-Water Temperature (C)]]*OO[[#This Row],[41]]</f>
        <v>2.6355757638524998E-5</v>
      </c>
      <c r="AR337" s="10">
        <f>3/24000000*OO[[#This Row],[100 (01JUL1985 09:00:00)-Water Temperature (C)]]*OO[[#This Row],[42]]</f>
        <v>2.5034741864749998E-5</v>
      </c>
      <c r="AS337" s="10">
        <f>3/24000000*OO[[#This Row],[101 (01JUL1985 12:00:00)-Water Temperature (C)]]*OO[[#This Row],[43]]</f>
        <v>2.4087459949931252E-5</v>
      </c>
      <c r="AT337" s="10">
        <f>3/24000000*OO[[#This Row],[102 (01JUL1985 15:00:00)-Water Temperature (C)]]*OO[[#This Row],[44]]</f>
        <v>2.3228014516437499E-5</v>
      </c>
      <c r="AU337" s="10">
        <f>3/24000000*OO[[#This Row],[103 (01JUL1985 18:00:00)-Water Temperature (C)]]*OO[[#This Row],[45]]</f>
        <v>2.2780072798450003E-5</v>
      </c>
      <c r="AV337" s="10">
        <f>3/24000000*OO[[#This Row],[104 (01JUL1985 21:00:00)-Water Temperature (C)]]*OO[[#This Row],[46]]</f>
        <v>2.2499064902956245E-5</v>
      </c>
      <c r="AW337" s="10">
        <f>3/24000000*OO[[#This Row],[105 (02JUL1985 00:00:00)-Water Temperature (C)]]*OO[[#This Row],[47]]</f>
        <v>2.2325618895127503E-5</v>
      </c>
      <c r="AX337" s="10">
        <f>3/24000000*OO[[#This Row],[106 (02JUL1985 03:00:00)-Water Temperature (C)]]*OO[[#This Row],[48]]</f>
        <v>2.2484330428908749E-5</v>
      </c>
      <c r="AY337" s="10">
        <f>3/24000000*OO[[#This Row],[107 (02JUL1985 06:00:00)-Water Temperature (C)]]*OO[[#This Row],[49]]</f>
        <v>2.2629763250280001E-5</v>
      </c>
      <c r="AZ337" s="10">
        <f>3/24000000*OO[[#This Row],[108 (02JUL1985 09:00:00)-Water Temperature (C)]]*OO[[#This Row],[50]]</f>
        <v>2.2484364353619995E-5</v>
      </c>
      <c r="BA337" s="10">
        <f>3/24000000*OO[[#This Row],[109 (02JUL1985 12:00:00)-Water Temperature (C)]]*OO[[#This Row],[51]]</f>
        <v>2.22979154690875E-5</v>
      </c>
      <c r="BB337" s="10">
        <f>3/24000000*OO[[#This Row],[110 (02JUL1985 15:00:00)-Water Temperature (C)]]*OO[[#This Row],[52]]</f>
        <v>2.1684243120127499E-5</v>
      </c>
      <c r="BC337" s="10">
        <f>3/24000000*OO[[#This Row],[111 (02JUL1985 18:00:00)-Water Temperature (C)]]*OO[[#This Row],[53]]</f>
        <v>2.0662229815119998E-5</v>
      </c>
      <c r="BD337" s="10">
        <f>3/24000000*OO[[#This Row],[112 (02JUL1985 21:00:00)-Water Temperature (C)]]*OO[[#This Row],[54]]</f>
        <v>1.913833589036875E-5</v>
      </c>
      <c r="BE337" s="10">
        <f>3/24000000*OO[[#This Row],[113 (03JUL1985 00:00:00)-Water Temperature (C)]]*OO[[#This Row],[55]]</f>
        <v>1.7519261923361251E-5</v>
      </c>
      <c r="BF337" s="10">
        <f>3/24000000*OO[[#This Row],[114 (03JUL1985 03:00:00)-Water Temperature (C)]]*OO[[#This Row],[56]]</f>
        <v>1.5939424594421248E-5</v>
      </c>
      <c r="BG337" s="10">
        <f>3/24000000*OO[[#This Row],[115 (03JUL1985 06:00:00)-Water Temperature (C)]]*OO[[#This Row],[57]]</f>
        <v>1.4468276337074997E-5</v>
      </c>
      <c r="BH337" s="10">
        <f>3/24000000*OO[[#This Row],[116 (03JUL1985 09:00:00)-Water Temperature (C)]]*OO[[#This Row],[58]]</f>
        <v>1.3233535468124998E-5</v>
      </c>
      <c r="BI337" s="10">
        <f>3/24000000*OO[[#This Row],[117 (03JUL1985 12:00:00)-Water Temperature (C)]]*OO[[#This Row],[59]]</f>
        <v>1.2392134806414998E-5</v>
      </c>
      <c r="BJ337" s="10">
        <f>3/24000000*OO[[#This Row],[118 (03JUL1985 15:00:00)-Water Temperature (C)]]*OO[[#This Row],[60]]</f>
        <v>1.1720435739415E-5</v>
      </c>
      <c r="BK337" s="10">
        <f>3/24000000*OO[[#This Row],[119 (03JUL1985 18:00:00)-Water Temperature (C)]]*OO[[#This Row],[61]]</f>
        <v>1.10877075319725E-5</v>
      </c>
      <c r="BL337" s="10">
        <f>3/24000000*OO[[#This Row],[120 (03JUL1985 21:00:00)-Water Temperature (C)]]*OO[[#This Row],[62]]</f>
        <v>1.0260729859806251E-5</v>
      </c>
      <c r="BM337" s="10">
        <f>3/24000000*OO[[#This Row],[121 (04JUL1985 00:00:00)-Water Temperature (C)]]*OO[[#This Row],[63]]</f>
        <v>9.3251653555937497E-6</v>
      </c>
      <c r="BN337" s="10">
        <f>3/24000000*OO[[#This Row],[122 (04JUL1985 03:00:00)-Water Temperature (C)]]*OO[[#This Row],[64]]</f>
        <v>8.4536232902287508E-6</v>
      </c>
      <c r="BO337" s="10">
        <f>3/24000000*OO[[#This Row],[123 (04JUL1985 06:00:00)-Water Temperature (C)]]*OO[[#This Row],[65]]</f>
        <v>7.6837689124949992E-6</v>
      </c>
      <c r="BP337" s="10">
        <f>3/24000000*OO[[#This Row],[124 (04JUL1985 09:00:00)-Water Temperature (C)]]*OO[[#This Row],[66]]</f>
        <v>7.1503571896049998E-6</v>
      </c>
      <c r="BQ337" s="10">
        <f>3/24000000*OO[[#This Row],[125 (04JUL1985 12:00:00)-Water Temperature (C)]]*OO[[#This Row],[67]]</f>
        <v>6.802057545108749E-6</v>
      </c>
      <c r="BR337" s="10">
        <f>3/24000000*OO[[#This Row],[126 (04JUL1985 15:00:00)-Water Temperature (C)]]*OO[[#This Row],[68]]</f>
        <v>6.4721954920099999E-6</v>
      </c>
      <c r="BS337" s="10">
        <f>3/24000000*OO[[#This Row],[127 (04JUL1985 18:00:00)-Water Temperature (C)]]*OO[[#This Row],[69]]</f>
        <v>6.1645206083925001E-6</v>
      </c>
      <c r="BT337" s="10">
        <f>3/24000000*OO[[#This Row],[128 (04JUL1985 21:00:00)-Water Temperature (C)]]*OO[[#This Row],[70]]</f>
        <v>5.7987190270799995E-6</v>
      </c>
      <c r="BU337" s="10">
        <f>3/24000000*OO[[#This Row],[129 (05JUL1985 00:00:00)-Water Temperature (C)]]*OO[[#This Row],[71]]</f>
        <v>5.2509432728925002E-6</v>
      </c>
      <c r="BV337" s="10">
        <f>3/24000000*OO[[#This Row],[130 (05JUL1985 03:00:00)-Water Temperature (C)]]*OO[[#This Row],[72]]</f>
        <v>4.6491913513125001E-6</v>
      </c>
      <c r="BW337" s="10">
        <f>3/24000000*OO[[#This Row],[131 (05JUL1985 06:00:00)-Water Temperature (C)]]*OO[[#This Row],[73]]</f>
        <v>4.1018154785999999E-6</v>
      </c>
      <c r="BX337" s="10">
        <f>3/24000000*OO[[#This Row],[132 (05JUL1985 09:00:00)-Water Temperature (C)]]*OO[[#This Row],[74]]</f>
        <v>3.7116640795150001E-6</v>
      </c>
      <c r="BY337" s="10">
        <f>3/24000000*OO[[#This Row],[133 (05JUL1985 12:00:00)-Water Temperature (C)]]*OO[[#This Row],[75]]</f>
        <v>3.4091623251012504E-6</v>
      </c>
      <c r="BZ337" s="10">
        <f>3/24000000*OO[[#This Row],[134 (05JUL1985 15:00:00)-Water Temperature (C)]]*OO[[#This Row],[76]]</f>
        <v>3.1331209399374998E-6</v>
      </c>
      <c r="CA337" s="10">
        <f>3/24000000*OO[[#This Row],[135 (05JUL1985 18:00:00)-Water Temperature (C)]]*OO[[#This Row],[77]]</f>
        <v>2.8384476878062501E-6</v>
      </c>
      <c r="CB337" s="10">
        <f>3/24000000*OO[[#This Row],[136 (05JUL1985 21:00:00)-Water Temperature (C)]]*OO[[#This Row],[78]]</f>
        <v>2.4688100420619996E-6</v>
      </c>
      <c r="CC337" s="10">
        <f>3/24000000*OO[[#This Row],[137 (06JUL1985 00:00:00)-Water Temperature (C)]]*OO[[#This Row],[79]]</f>
        <v>2.03409319269225E-6</v>
      </c>
      <c r="CD337" s="10">
        <f>3/24000000*OO[[#This Row],[138 (06JUL1985 03:00:00)-Water Temperature (C)]]*OO[[#This Row],[80]]</f>
        <v>1.6320273810880001E-6</v>
      </c>
      <c r="CE337" s="10">
        <f>3/24000000*OO[[#This Row],[139 (06JUL1985 06:00:00)-Water Temperature (C)]]*OO[[#This Row],[81]]</f>
        <v>1.3063959512297498E-6</v>
      </c>
      <c r="CF337" s="10">
        <f>3/24000000*OO[[#This Row],[140 (06JUL1985 09:00:00)-Water Temperature (C)]]*OO[[#This Row],[82]]</f>
        <v>1.0887728013415002E-6</v>
      </c>
      <c r="CG337" s="10">
        <f>3/24000000*OO[[#This Row],[141 (06JUL1985 12:00:00)-Water Temperature (C)]]*OO[[#This Row],[83]]</f>
        <v>9.4814513352162502E-7</v>
      </c>
      <c r="CH337" s="10">
        <f>3/24000000*OO[[#This Row],[142 (06JUL1985 15:00:00)-Water Temperature (C)]]*OO[[#This Row],[84]]</f>
        <v>8.5678552417150003E-7</v>
      </c>
      <c r="CI337" s="10">
        <f>3/24000000*OO[[#This Row],[143 (06JUL1985 18:00:00)-Water Temperature (C)]]*OO[[#This Row],[85]]</f>
        <v>7.8753617912374985E-7</v>
      </c>
      <c r="CJ337" s="10">
        <f>3/24000000*OO[[#This Row],[144 (06JUL1985 21:00:00)-Water Temperature (C)]]*OO[[#This Row],[86]]</f>
        <v>7.2053886916224989E-7</v>
      </c>
      <c r="CK337" s="10">
        <f>3/24000000*OO[[#This Row],[145 (07JUL1985 00:00:00)-Water Temperature (C)]]*OO[[#This Row],[87]]</f>
        <v>6.4447961876475005E-7</v>
      </c>
      <c r="CL337" s="10">
        <f>3/24000000*OO[[#This Row],[146 (07JUL1985 03:00:00)-Water Temperature (C)]]*OO[[#This Row],[88]]</f>
        <v>5.7305326122074995E-7</v>
      </c>
      <c r="CM337" s="10">
        <f>3/24000000*OO[[#This Row],[147 (07JUL1985 06:00:00)-Water Temperature (C)]]*OO[[#This Row],[89]]</f>
        <v>5.1281733503549997E-7</v>
      </c>
      <c r="CN337" s="10">
        <f>3/24000000*OO[[#This Row],[148 (07JUL1985 09:00:00)-Water Temperature (C)]]*OO[[#This Row],[90]]</f>
        <v>4.7498207990999995E-7</v>
      </c>
      <c r="CO337" s="10">
        <f>3/24000000*OO[[#This Row],[149 (07JUL1985 12:00:00)-Water Temperature (C)]]*OO[[#This Row],[91]]</f>
        <v>4.4332498015749999E-7</v>
      </c>
      <c r="CP337" s="10">
        <f>3/24000000*OO[[#This Row],[150 (07JUL1985 15:00:00)-Water Temperature (C)]]*OO[[#This Row],[92]]</f>
        <v>4.2616780838525001E-7</v>
      </c>
      <c r="CQ337" s="10">
        <f>3/24000000*OO[[#This Row],[151 (07JUL1985 18:00:00)-Water Temperature (C)]]*OO[[#This Row],[93]]</f>
        <v>4.1643429772599993E-7</v>
      </c>
      <c r="CR337" s="10">
        <f>3/24000000*OO[[#This Row],[152 (07JUL1985 21:00:00)-Water Temperature (C)]]*OO[[#This Row],[94]]</f>
        <v>4.0284095140999993E-7</v>
      </c>
      <c r="CS337" s="10">
        <f>3/24000000*OO[[#This Row],[153 (08JUL1985 00:00:00)-Water Temperature (C)]]*OO[[#This Row],[95]]</f>
        <v>3.7853039750849998E-7</v>
      </c>
      <c r="CT337" s="10">
        <f>3/24000000*OO[[#This Row],[154 (08JUL1985 03:00:00)-Water Temperature (C)]]*OO[[#This Row],[96]]</f>
        <v>3.5263415130000004E-7</v>
      </c>
      <c r="CU337" s="10">
        <f>3/24000000*OO[[#This Row],[155 (08JUL1985 06:00:00)-Water Temperature (C)]]*OO[[#This Row],[97]]</f>
        <v>3.3034517053212504E-7</v>
      </c>
      <c r="CV337" s="10">
        <f>3/24000000*OO[[#This Row],[156 (08JUL1985 09:00:00)-Water Temperature (C)]]*OO[[#This Row],[98]]</f>
        <v>3.2034498759787498E-7</v>
      </c>
      <c r="CW337" s="10">
        <f>3/24000000*OO[[#This Row],[157 (08JUL1985 12:00:00)-Water Temperature (C)]]*OO[[#This Row],[99]]</f>
        <v>3.1946133152100005E-7</v>
      </c>
    </row>
    <row r="338" spans="1:101" x14ac:dyDescent="0.35">
      <c r="A338" t="s">
        <v>344</v>
      </c>
      <c r="B338">
        <v>75.041759999999996</v>
      </c>
      <c r="C338" s="10">
        <f>3/24*OO[[#This Row],[59 (26JUN1985 06:00:00)-Water Temperature (C)]]*OO[[#This Row],[1]]/SUM(OO[1])</f>
        <v>0</v>
      </c>
      <c r="D338" s="10">
        <f>3/24*OO[[#This Row],[60 (26JUN1985 09:00:00)-Water Temperature (C)]]*OO[[#This Row],[2]]/SUM(OO[2])</f>
        <v>0</v>
      </c>
      <c r="E338" s="10">
        <f>3/24*OO[[#This Row],[61 (26JUN1985 12:00:00)-Water Temperature (C)]]*OO[[#This Row],[3]]/SUM(OO[3])</f>
        <v>0</v>
      </c>
      <c r="F338" s="10">
        <f>3/24*OO[[#This Row],[62 (26JUN1985 15:00:00)-Water Temperature (C)]]*OO[[#This Row],[4]]/SUM(OO[4])</f>
        <v>0</v>
      </c>
      <c r="G338" s="10">
        <f>3/24*OO[[#This Row],[63 (26JUN1985 18:00:00)-Water Temperature (C)]]*OO[[#This Row],[5]]/SUM(OO[5])</f>
        <v>0</v>
      </c>
      <c r="H338" s="10">
        <f>3/24*OO[[#This Row],[64 (26JUN1985 21:00:00)-Water Temperature (C)]]*OO[[#This Row],[6]]/SUM(OO[6])</f>
        <v>0</v>
      </c>
      <c r="I338" s="10">
        <f>3/24*OO[[#This Row],[65 (27JUN1985 00:00:00)-Water Temperature (C)]]*OO[[#This Row],[7]]/SUM(OO[7])</f>
        <v>0</v>
      </c>
      <c r="J338" s="10">
        <f>3/24*OO[[#This Row],[66 (27JUN1985 03:00:00)-Water Temperature (C)]]*OO[[#This Row],[8]]/SUM(OO[8])</f>
        <v>0</v>
      </c>
      <c r="K338" s="10">
        <f>3/24*OO[[#This Row],[67 (27JUN1985 06:00:00)-Water Temperature (C)]]*OO[[#This Row],[9]]/SUM(OO[9])</f>
        <v>0</v>
      </c>
      <c r="L338" s="10">
        <f>3/24*OO[[#This Row],[68 (27JUN1985 09:00:00)-Water Temperature (C)]]*OO[[#This Row],[10]]/SUM(OO[10])</f>
        <v>0</v>
      </c>
      <c r="M338" s="10">
        <f>3/24*OO[[#This Row],[69 (27JUN1985 12:00:00)-Water Temperature (C)]]*OO[[#This Row],[11]]/SUM(OO[11])</f>
        <v>0</v>
      </c>
      <c r="N338" s="10">
        <f>3/24*OO[[#This Row],[70 (27JUN1985 15:00:00)-Water Temperature (C)]]*OO[[#This Row],[12]]/SUM(OO[12])</f>
        <v>0</v>
      </c>
      <c r="O338" s="10">
        <f>3/24*OO[[#This Row],[71 (27JUN1985 18:00:00)-Water Temperature (C)]]*OO[[#This Row],[13]]/SUM(OO[13])</f>
        <v>0</v>
      </c>
      <c r="P338" s="10">
        <f>3/24*OO[[#This Row],[72 (27JUN1985 21:00:00)-Water Temperature (C)]]*OO[[#This Row],[14]]/SUM(OO[14])</f>
        <v>0</v>
      </c>
      <c r="Q338" s="10">
        <f>3/24*OO[[#This Row],[73 (28JUN1985 00:00:00)-Water Temperature (C)]]*OO[[#This Row],[15]]/SUM(OO[15])</f>
        <v>0</v>
      </c>
      <c r="R338" s="10">
        <f>3/24*OO[[#This Row],[74 (28JUN1985 03:00:00)-Water Temperature (C)]]*OO[[#This Row],[16]]/SUM(OO[16])</f>
        <v>0</v>
      </c>
      <c r="S338" s="10">
        <f>3/24*OO[[#This Row],[75 (28JUN1985 06:00:00)-Water Temperature (C)]]*OO[[#This Row],[17]]/SUM(OO[17])</f>
        <v>1.7061214718841049E-34</v>
      </c>
      <c r="T338" s="10">
        <f>3/24*OO[[#This Row],[76 (28JUN1985 09:00:00)-Water Temperature (C)]]*OO[[#This Row],[18]]/SUM(OO[18])</f>
        <v>1.1583966296739392E-25</v>
      </c>
      <c r="U338" s="10">
        <f>3/24*OO[[#This Row],[77 (28JUN1985 12:00:00)-Water Temperature (C)]]*OO[[#This Row],[19]]/SUM(OO[19])</f>
        <v>9.0971879042574558E-19</v>
      </c>
      <c r="V338" s="10">
        <f>3/24000000*OO[[#This Row],[78 (28JUN1985 15:00:00)-Water Temperature (C)]]*OO[[#This Row],[20]]</f>
        <v>3.3382814232249994E-14</v>
      </c>
      <c r="W338" s="10">
        <f>3/24000000*OO[[#This Row],[79 (28JUN1985 18:00:00)-Water Temperature (C)]]*OO[[#This Row],[21]]</f>
        <v>3.6493834357649999E-11</v>
      </c>
      <c r="X338" s="10">
        <f>3/24000000*OO[[#This Row],[80 (28JUN1985 21:00:00)-Water Temperature (C)]]*OO[[#This Row],[22]]</f>
        <v>7.2065276012499993E-9</v>
      </c>
      <c r="Y338" s="10">
        <f>3/24000000*OO[[#This Row],[81 (29JUN1985 00:00:00)-Water Temperature (C)]]*OO[[#This Row],[23]]</f>
        <v>4.2308013402575002E-7</v>
      </c>
      <c r="Z338" s="10">
        <f>3/24000000*OO[[#This Row],[82 (29JUN1985 03:00:00)-Water Temperature (C)]]*OO[[#This Row],[24]]</f>
        <v>9.5581140199500001E-6</v>
      </c>
      <c r="AA338" s="10">
        <f>3/24000000*OO[[#This Row],[83 (29JUN1985 06:00:00)-Water Temperature (C)]]*OO[[#This Row],[25]]</f>
        <v>9.7743182985174989E-5</v>
      </c>
      <c r="AB338" s="10">
        <f>3/24000000*OO[[#This Row],[84 (29JUN1985 09:00:00)-Water Temperature (C)]]*OO[[#This Row],[26]]</f>
        <v>5.2308104460412508E-4</v>
      </c>
      <c r="AC338" s="10">
        <f>3/24000000*OO[[#This Row],[85 (29JUN1985 12:00:00)-Water Temperature (C)]]*OO[[#This Row],[27]]</f>
        <v>1.5773465903175E-3</v>
      </c>
      <c r="AD338" s="10">
        <f>3/24000000*OO[[#This Row],[86 (29JUN1985 15:00:00)-Water Temperature (C)]]*OO[[#This Row],[28]]</f>
        <v>2.9039087616000003E-3</v>
      </c>
      <c r="AE338" s="10">
        <f>3/24000000*OO[[#This Row],[88 (29JUN1985 21:00:00)-Water Temperature (C)]]*OO[[#This Row],[30]]</f>
        <v>2.8344875772749992E-3</v>
      </c>
      <c r="AF338" s="10">
        <f>3/24000000*OO[[#This Row],[88 (29JUN1985 21:00:00)-Water Temperature (C)]]*OO[[#This Row],[30]]</f>
        <v>2.8344875772749992E-3</v>
      </c>
      <c r="AG338" s="10">
        <f>3/24000000*OO[[#This Row],[89 (30JUN1985 00:00:00)-Water Temperature (C)]]*OO[[#This Row],[31]]</f>
        <v>1.6090014605644998E-3</v>
      </c>
      <c r="AH338" s="10">
        <f>3/24000000*OO[[#This Row],[90 (30JUN1985 03:00:00)-Water Temperature (C)]]*OO[[#This Row],[32]]</f>
        <v>6.7291344962187491E-4</v>
      </c>
      <c r="AI338" s="10">
        <f>3/24000000*OO[[#This Row],[91 (30JUN1985 06:00:00)-Water Temperature (C)]]*OO[[#This Row],[33]]</f>
        <v>2.16314509093575E-4</v>
      </c>
      <c r="AJ338" s="10">
        <f>3/24000000*OO[[#This Row],[92 (30JUN1985 09:00:00)-Water Temperature (C)]]*OO[[#This Row],[34]]</f>
        <v>5.8071986468149991E-5</v>
      </c>
      <c r="AK338" s="10">
        <f>3/24000000*OO[[#This Row],[93 (30JUN1985 12:00:00)-Water Temperature (C)]]*OO[[#This Row],[35]]</f>
        <v>1.4417155885899999E-5</v>
      </c>
      <c r="AL338" s="10">
        <f>3/24000000*OO[[#This Row],[94 (30JUN1985 15:00:00)-Water Temperature (C)]]*OO[[#This Row],[36]]</f>
        <v>4.5736235093875E-6</v>
      </c>
      <c r="AM338" s="10">
        <f>3/24000000*OO[[#This Row],[95 (30JUN1985 18:00:00)-Water Temperature (C)]]*OO[[#This Row],[37]]</f>
        <v>2.6689161547100003E-6</v>
      </c>
      <c r="AN338" s="10">
        <f>3/24000000*OO[[#This Row],[96 (30JUN1985 21:00:00)-Water Temperature (C)]]*OO[[#This Row],[38]]</f>
        <v>2.2521014966887499E-6</v>
      </c>
      <c r="AO338" s="10">
        <f>3/24000000*OO[[#This Row],[97 (01JUL1985 00:00:00)-Water Temperature (C)]]*OO[[#This Row],[39]]</f>
        <v>2.0463172970289996E-6</v>
      </c>
      <c r="AP338" s="10">
        <f>3/24000000*OO[[#This Row],[98 (01JUL1985 03:00:00)-Water Temperature (C)]]*OO[[#This Row],[40]]</f>
        <v>1.8977373260752499E-6</v>
      </c>
      <c r="AQ338" s="10">
        <f>3/24000000*OO[[#This Row],[99 (01JUL1985 06:00:00)-Water Temperature (C)]]*OO[[#This Row],[41]]</f>
        <v>1.7644736185123747E-6</v>
      </c>
      <c r="AR338" s="10">
        <f>3/24000000*OO[[#This Row],[100 (01JUL1985 09:00:00)-Water Temperature (C)]]*OO[[#This Row],[42]]</f>
        <v>1.67618398349725E-6</v>
      </c>
      <c r="AS338" s="10">
        <f>3/24000000*OO[[#This Row],[101 (01JUL1985 12:00:00)-Water Temperature (C)]]*OO[[#This Row],[43]]</f>
        <v>1.6131134490528748E-6</v>
      </c>
      <c r="AT338" s="10">
        <f>3/24000000*OO[[#This Row],[102 (01JUL1985 15:00:00)-Water Temperature (C)]]*OO[[#This Row],[44]]</f>
        <v>1.5561537750654997E-6</v>
      </c>
      <c r="AU338" s="10">
        <f>3/24000000*OO[[#This Row],[103 (01JUL1985 18:00:00)-Water Temperature (C)]]*OO[[#This Row],[45]]</f>
        <v>1.5255784895692498E-6</v>
      </c>
      <c r="AV338" s="10">
        <f>3/24000000*OO[[#This Row],[104 (01JUL1985 21:00:00)-Water Temperature (C)]]*OO[[#This Row],[46]]</f>
        <v>1.5055386824623751E-6</v>
      </c>
      <c r="AW338" s="10">
        <f>3/24000000*OO[[#This Row],[105 (02JUL1985 00:00:00)-Water Temperature (C)]]*OO[[#This Row],[47]]</f>
        <v>1.493602679205E-6</v>
      </c>
      <c r="AX338" s="10">
        <f>3/24000000*OO[[#This Row],[106 (02JUL1985 03:00:00)-Water Temperature (C)]]*OO[[#This Row],[48]]</f>
        <v>1.5043580877709999E-6</v>
      </c>
      <c r="AY338" s="10">
        <f>3/24000000*OO[[#This Row],[107 (02JUL1985 06:00:00)-Water Temperature (C)]]*OO[[#This Row],[49]]</f>
        <v>1.5164278271512498E-6</v>
      </c>
      <c r="AZ338" s="10">
        <f>3/24000000*OO[[#This Row],[108 (02JUL1985 09:00:00)-Water Temperature (C)]]*OO[[#This Row],[50]]</f>
        <v>1.5106882415121248E-6</v>
      </c>
      <c r="BA338" s="10">
        <f>3/24000000*OO[[#This Row],[109 (02JUL1985 12:00:00)-Water Temperature (C)]]*OO[[#This Row],[51]]</f>
        <v>1.5009897438382501E-6</v>
      </c>
      <c r="BB338" s="10">
        <f>3/24000000*OO[[#This Row],[110 (02JUL1985 15:00:00)-Water Temperature (C)]]*OO[[#This Row],[52]]</f>
        <v>1.4633712968485001E-6</v>
      </c>
      <c r="BC338" s="10">
        <f>3/24000000*OO[[#This Row],[111 (02JUL1985 18:00:00)-Water Temperature (C)]]*OO[[#This Row],[53]]</f>
        <v>1.3977068746119999E-6</v>
      </c>
      <c r="BD338" s="10">
        <f>3/24000000*OO[[#This Row],[112 (02JUL1985 21:00:00)-Water Temperature (C)]]*OO[[#This Row],[54]]</f>
        <v>1.2980359471214998E-6</v>
      </c>
      <c r="BE338" s="10">
        <f>3/24000000*OO[[#This Row],[113 (03JUL1985 00:00:00)-Water Temperature (C)]]*OO[[#This Row],[55]]</f>
        <v>1.1907160963321248E-6</v>
      </c>
      <c r="BF338" s="10">
        <f>3/24000000*OO[[#This Row],[114 (03JUL1985 03:00:00)-Water Temperature (C)]]*OO[[#This Row],[56]]</f>
        <v>1.0849899802295E-6</v>
      </c>
      <c r="BG338" s="10">
        <f>3/24000000*OO[[#This Row],[115 (03JUL1985 06:00:00)-Water Temperature (C)]]*OO[[#This Row],[57]]</f>
        <v>9.8635872610399975E-7</v>
      </c>
      <c r="BH338" s="10">
        <f>3/24000000*OO[[#This Row],[116 (03JUL1985 09:00:00)-Water Temperature (C)]]*OO[[#This Row],[58]]</f>
        <v>9.0345135360549996E-7</v>
      </c>
      <c r="BI338" s="10">
        <f>3/24000000*OO[[#This Row],[117 (03JUL1985 12:00:00)-Water Temperature (C)]]*OO[[#This Row],[59]]</f>
        <v>8.4698961612049989E-7</v>
      </c>
      <c r="BJ338" s="10">
        <f>3/24000000*OO[[#This Row],[118 (03JUL1985 15:00:00)-Water Temperature (C)]]*OO[[#This Row],[60]]</f>
        <v>8.0235673045937486E-7</v>
      </c>
      <c r="BK338" s="10">
        <f>3/24000000*OO[[#This Row],[119 (03JUL1985 18:00:00)-Water Temperature (C)]]*OO[[#This Row],[61]]</f>
        <v>7.6017695061150005E-7</v>
      </c>
      <c r="BL338" s="10">
        <f>3/24000000*OO[[#This Row],[120 (03JUL1985 21:00:00)-Water Temperature (C)]]*OO[[#This Row],[62]]</f>
        <v>7.0513930657500005E-7</v>
      </c>
      <c r="BM338" s="10">
        <f>3/24000000*OO[[#This Row],[121 (04JUL1985 00:00:00)-Water Temperature (C)]]*OO[[#This Row],[63]]</f>
        <v>6.4261203174875004E-7</v>
      </c>
      <c r="BN338" s="10">
        <f>3/24000000*OO[[#This Row],[122 (04JUL1985 03:00:00)-Water Temperature (C)]]*OO[[#This Row],[64]]</f>
        <v>5.8355287172699995E-7</v>
      </c>
      <c r="BO338" s="10">
        <f>3/24000000*OO[[#This Row],[123 (04JUL1985 06:00:00)-Water Temperature (C)]]*OO[[#This Row],[65]]</f>
        <v>5.3131973449162503E-7</v>
      </c>
      <c r="BP338" s="10">
        <f>3/24000000*OO[[#This Row],[124 (04JUL1985 09:00:00)-Water Temperature (C)]]*OO[[#This Row],[66]]</f>
        <v>4.9468487769349996E-7</v>
      </c>
      <c r="BQ338" s="10">
        <f>3/24000000*OO[[#This Row],[125 (04JUL1985 12:00:00)-Water Temperature (C)]]*OO[[#This Row],[67]]</f>
        <v>4.7064684094450004E-7</v>
      </c>
      <c r="BR338" s="10">
        <f>3/24000000*OO[[#This Row],[126 (04JUL1985 15:00:00)-Water Temperature (C)]]*OO[[#This Row],[68]]</f>
        <v>4.4837856459899997E-7</v>
      </c>
      <c r="BS338" s="10">
        <f>3/24000000*OO[[#This Row],[127 (04JUL1985 18:00:00)-Water Temperature (C)]]*OO[[#This Row],[69]]</f>
        <v>4.2759772720875E-7</v>
      </c>
      <c r="BT338" s="10">
        <f>3/24000000*OO[[#This Row],[128 (04JUL1985 21:00:00)-Water Temperature (C)]]*OO[[#This Row],[70]]</f>
        <v>4.0268809912387497E-7</v>
      </c>
      <c r="BU338" s="10">
        <f>3/24000000*OO[[#This Row],[129 (05JUL1985 00:00:00)-Water Temperature (C)]]*OO[[#This Row],[71]]</f>
        <v>3.6587834945562499E-7</v>
      </c>
      <c r="BV338" s="10">
        <f>3/24000000*OO[[#This Row],[130 (05JUL1985 03:00:00)-Water Temperature (C)]]*OO[[#This Row],[72]]</f>
        <v>3.2472570397812495E-7</v>
      </c>
      <c r="BW338" s="10">
        <f>3/24000000*OO[[#This Row],[131 (05JUL1985 06:00:00)-Water Temperature (C)]]*OO[[#This Row],[73]]</f>
        <v>2.86921795776E-7</v>
      </c>
      <c r="BX338" s="10">
        <f>3/24000000*OO[[#This Row],[132 (05JUL1985 09:00:00)-Water Temperature (C)]]*OO[[#This Row],[74]]</f>
        <v>2.5977420638750001E-7</v>
      </c>
      <c r="BY338" s="10">
        <f>3/24000000*OO[[#This Row],[133 (05JUL1985 12:00:00)-Water Temperature (C)]]*OO[[#This Row],[75]]</f>
        <v>2.3858673235809998E-7</v>
      </c>
      <c r="BZ338" s="10">
        <f>3/24000000*OO[[#This Row],[134 (05JUL1985 15:00:00)-Water Temperature (C)]]*OO[[#This Row],[76]]</f>
        <v>2.1947392801902497E-7</v>
      </c>
      <c r="CA338" s="10">
        <f>3/24000000*OO[[#This Row],[135 (05JUL1985 18:00:00)-Water Temperature (C)]]*OO[[#This Row],[77]]</f>
        <v>1.9911859781999996E-7</v>
      </c>
      <c r="CB338" s="10">
        <f>3/24000000*OO[[#This Row],[136 (05JUL1985 21:00:00)-Water Temperature (C)]]*OO[[#This Row],[78]]</f>
        <v>1.7360208840202499E-7</v>
      </c>
      <c r="CC338" s="10">
        <f>3/24000000*OO[[#This Row],[137 (06JUL1985 00:00:00)-Water Temperature (C)]]*OO[[#This Row],[79]]</f>
        <v>1.43656236346425E-7</v>
      </c>
      <c r="CD338" s="10">
        <f>3/24000000*OO[[#This Row],[138 (06JUL1985 03:00:00)-Water Temperature (C)]]*OO[[#This Row],[80]]</f>
        <v>1.1552468108696251E-7</v>
      </c>
      <c r="CE338" s="10">
        <f>3/24000000*OO[[#This Row],[139 (06JUL1985 06:00:00)-Water Temperature (C)]]*OO[[#This Row],[81]]</f>
        <v>9.2538917503249997E-8</v>
      </c>
      <c r="CF338" s="10">
        <f>3/24000000*OO[[#This Row],[140 (06JUL1985 09:00:00)-Water Temperature (C)]]*OO[[#This Row],[82]]</f>
        <v>7.6960180649999994E-8</v>
      </c>
      <c r="CG338" s="10">
        <f>3/24000000*OO[[#This Row],[141 (06JUL1985 12:00:00)-Water Temperature (C)]]*OO[[#This Row],[83]]</f>
        <v>6.6742799953125005E-8</v>
      </c>
      <c r="CH338" s="10">
        <f>3/24000000*OO[[#This Row],[142 (06JUL1985 15:00:00)-Water Temperature (C)]]*OO[[#This Row],[84]]</f>
        <v>6.0097267849262498E-8</v>
      </c>
      <c r="CI338" s="10">
        <f>3/24000000*OO[[#This Row],[143 (06JUL1985 18:00:00)-Water Temperature (C)]]*OO[[#This Row],[85]]</f>
        <v>5.5103341684874994E-8</v>
      </c>
      <c r="CJ338" s="10">
        <f>3/24000000*OO[[#This Row],[144 (06JUL1985 21:00:00)-Water Temperature (C)]]*OO[[#This Row],[86]]</f>
        <v>5.034619247975E-8</v>
      </c>
      <c r="CK338" s="10">
        <f>3/24000000*OO[[#This Row],[145 (07JUL1985 00:00:00)-Water Temperature (C)]]*OO[[#This Row],[87]]</f>
        <v>4.5073757292412498E-8</v>
      </c>
      <c r="CL338" s="10">
        <f>3/24000000*OO[[#This Row],[146 (07JUL1985 03:00:00)-Water Temperature (C)]]*OO[[#This Row],[88]]</f>
        <v>4.0085877227699995E-8</v>
      </c>
      <c r="CM338" s="10">
        <f>3/24000000*OO[[#This Row],[147 (07JUL1985 06:00:00)-Water Temperature (C)]]*OO[[#This Row],[89]]</f>
        <v>3.5865111639625002E-8</v>
      </c>
      <c r="CN338" s="10">
        <f>3/24000000*OO[[#This Row],[148 (07JUL1985 09:00:00)-Water Temperature (C)]]*OO[[#This Row],[90]]</f>
        <v>3.3151083279749995E-8</v>
      </c>
      <c r="CO338" s="10">
        <f>3/24000000*OO[[#This Row],[149 (07JUL1985 12:00:00)-Water Temperature (C)]]*OO[[#This Row],[91]]</f>
        <v>3.0899921066300005E-8</v>
      </c>
      <c r="CP338" s="10">
        <f>3/24000000*OO[[#This Row],[150 (07JUL1985 15:00:00)-Water Temperature (C)]]*OO[[#This Row],[92]]</f>
        <v>2.965769235E-8</v>
      </c>
      <c r="CQ338" s="10">
        <f>3/24000000*OO[[#This Row],[151 (07JUL1985 18:00:00)-Water Temperature (C)]]*OO[[#This Row],[93]]</f>
        <v>2.8929101735462498E-8</v>
      </c>
      <c r="CR338" s="10">
        <f>3/24000000*OO[[#This Row],[152 (07JUL1985 21:00:00)-Water Temperature (C)]]*OO[[#This Row],[94]]</f>
        <v>2.798114388625E-8</v>
      </c>
      <c r="CS338" s="10">
        <f>3/24000000*OO[[#This Row],[153 (08JUL1985 00:00:00)-Water Temperature (C)]]*OO[[#This Row],[95]]</f>
        <v>2.6337098834829999E-8</v>
      </c>
      <c r="CT338" s="10">
        <f>3/24000000*OO[[#This Row],[154 (08JUL1985 03:00:00)-Water Temperature (C)]]*OO[[#This Row],[96]]</f>
        <v>2.4544697462211253E-8</v>
      </c>
      <c r="CU338" s="10">
        <f>3/24000000*OO[[#This Row],[155 (08JUL1985 06:00:00)-Water Temperature (C)]]*OO[[#This Row],[97]]</f>
        <v>2.3004765241039998E-8</v>
      </c>
      <c r="CV338" s="10">
        <f>3/24000000*OO[[#This Row],[156 (08JUL1985 09:00:00)-Water Temperature (C)]]*OO[[#This Row],[98]]</f>
        <v>2.2282494394404999E-8</v>
      </c>
      <c r="CW338" s="10">
        <f>3/24000000*OO[[#This Row],[157 (08JUL1985 12:00:00)-Water Temperature (C)]]*OO[[#This Row],[99]]</f>
        <v>2.2184992450775E-8</v>
      </c>
    </row>
    <row r="339" spans="1:101" x14ac:dyDescent="0.35">
      <c r="A339" t="s">
        <v>345</v>
      </c>
      <c r="B339">
        <v>270.22649999999999</v>
      </c>
      <c r="C339" s="10">
        <f>3/24*OO[[#This Row],[59 (26JUN1985 06:00:00)-Water Temperature (C)]]*OO[[#This Row],[1]]/SUM(OO[1])</f>
        <v>0</v>
      </c>
      <c r="D339" s="10">
        <f>3/24*OO[[#This Row],[60 (26JUN1985 09:00:00)-Water Temperature (C)]]*OO[[#This Row],[2]]/SUM(OO[2])</f>
        <v>0</v>
      </c>
      <c r="E339" s="10">
        <f>3/24*OO[[#This Row],[61 (26JUN1985 12:00:00)-Water Temperature (C)]]*OO[[#This Row],[3]]/SUM(OO[3])</f>
        <v>0</v>
      </c>
      <c r="F339" s="10">
        <f>3/24*OO[[#This Row],[62 (26JUN1985 15:00:00)-Water Temperature (C)]]*OO[[#This Row],[4]]/SUM(OO[4])</f>
        <v>0</v>
      </c>
      <c r="G339" s="10">
        <f>3/24*OO[[#This Row],[63 (26JUN1985 18:00:00)-Water Temperature (C)]]*OO[[#This Row],[5]]/SUM(OO[5])</f>
        <v>0</v>
      </c>
      <c r="H339" s="10">
        <f>3/24*OO[[#This Row],[64 (26JUN1985 21:00:00)-Water Temperature (C)]]*OO[[#This Row],[6]]/SUM(OO[6])</f>
        <v>0</v>
      </c>
      <c r="I339" s="10">
        <f>3/24*OO[[#This Row],[65 (27JUN1985 00:00:00)-Water Temperature (C)]]*OO[[#This Row],[7]]/SUM(OO[7])</f>
        <v>0</v>
      </c>
      <c r="J339" s="10">
        <f>3/24*OO[[#This Row],[66 (27JUN1985 03:00:00)-Water Temperature (C)]]*OO[[#This Row],[8]]/SUM(OO[8])</f>
        <v>0</v>
      </c>
      <c r="K339" s="10">
        <f>3/24*OO[[#This Row],[67 (27JUN1985 06:00:00)-Water Temperature (C)]]*OO[[#This Row],[9]]/SUM(OO[9])</f>
        <v>0</v>
      </c>
      <c r="L339" s="10">
        <f>3/24*OO[[#This Row],[68 (27JUN1985 09:00:00)-Water Temperature (C)]]*OO[[#This Row],[10]]/SUM(OO[10])</f>
        <v>0</v>
      </c>
      <c r="M339" s="10">
        <f>3/24*OO[[#This Row],[69 (27JUN1985 12:00:00)-Water Temperature (C)]]*OO[[#This Row],[11]]/SUM(OO[11])</f>
        <v>0</v>
      </c>
      <c r="N339" s="10">
        <f>3/24*OO[[#This Row],[70 (27JUN1985 15:00:00)-Water Temperature (C)]]*OO[[#This Row],[12]]/SUM(OO[12])</f>
        <v>0</v>
      </c>
      <c r="O339" s="10">
        <f>3/24*OO[[#This Row],[71 (27JUN1985 18:00:00)-Water Temperature (C)]]*OO[[#This Row],[13]]/SUM(OO[13])</f>
        <v>0</v>
      </c>
      <c r="P339" s="10">
        <f>3/24*OO[[#This Row],[72 (27JUN1985 21:00:00)-Water Temperature (C)]]*OO[[#This Row],[14]]/SUM(OO[14])</f>
        <v>0</v>
      </c>
      <c r="Q339" s="10">
        <f>3/24*OO[[#This Row],[73 (28JUN1985 00:00:00)-Water Temperature (C)]]*OO[[#This Row],[15]]/SUM(OO[15])</f>
        <v>0</v>
      </c>
      <c r="R339" s="10">
        <f>3/24*OO[[#This Row],[74 (28JUN1985 03:00:00)-Water Temperature (C)]]*OO[[#This Row],[16]]/SUM(OO[16])</f>
        <v>0</v>
      </c>
      <c r="S339" s="10">
        <f>3/24*OO[[#This Row],[75 (28JUN1985 06:00:00)-Water Temperature (C)]]*OO[[#This Row],[17]]/SUM(OO[17])</f>
        <v>4.5730427154662874E-34</v>
      </c>
      <c r="T339" s="10">
        <f>3/24*OO[[#This Row],[76 (28JUN1985 09:00:00)-Water Temperature (C)]]*OO[[#This Row],[18]]/SUM(OO[18])</f>
        <v>3.862700380419859E-25</v>
      </c>
      <c r="U339" s="10">
        <f>3/24*OO[[#This Row],[77 (28JUN1985 12:00:00)-Water Temperature (C)]]*OO[[#This Row],[19]]/SUM(OO[19])</f>
        <v>2.8268885416210577E-18</v>
      </c>
      <c r="V339" s="10">
        <f>3/24000000*OO[[#This Row],[78 (28JUN1985 15:00:00)-Water Temperature (C)]]*OO[[#This Row],[20]]</f>
        <v>1.1102169757572501E-13</v>
      </c>
      <c r="W339" s="10">
        <f>3/24000000*OO[[#This Row],[79 (28JUN1985 18:00:00)-Water Temperature (C)]]*OO[[#This Row],[21]]</f>
        <v>1.2416365261926249E-10</v>
      </c>
      <c r="X339" s="10">
        <f>3/24000000*OO[[#This Row],[80 (28JUN1985 21:00:00)-Water Temperature (C)]]*OO[[#This Row],[22]]</f>
        <v>2.4913657291274997E-8</v>
      </c>
      <c r="Y339" s="10">
        <f>3/24000000*OO[[#This Row],[81 (29JUN1985 00:00:00)-Water Temperature (C)]]*OO[[#This Row],[23]]</f>
        <v>1.4813415326037498E-6</v>
      </c>
      <c r="Z339" s="10">
        <f>3/24000000*OO[[#This Row],[82 (29JUN1985 03:00:00)-Water Temperature (C)]]*OO[[#This Row],[24]]</f>
        <v>3.3837999023799994E-5</v>
      </c>
      <c r="AA339" s="10">
        <f>3/24000000*OO[[#This Row],[83 (29JUN1985 06:00:00)-Water Temperature (C)]]*OO[[#This Row],[25]]</f>
        <v>3.4945759015650002E-4</v>
      </c>
      <c r="AB339" s="10">
        <f>3/24000000*OO[[#This Row],[84 (29JUN1985 09:00:00)-Water Temperature (C)]]*OO[[#This Row],[26]]</f>
        <v>1.8865934540669997E-3</v>
      </c>
      <c r="AC339" s="10">
        <f>3/24000000*OO[[#This Row],[85 (29JUN1985 12:00:00)-Water Temperature (C)]]*OO[[#This Row],[27]]</f>
        <v>5.736206986422499E-3</v>
      </c>
      <c r="AD339" s="10">
        <f>3/24000000*OO[[#This Row],[86 (29JUN1985 15:00:00)-Water Temperature (C)]]*OO[[#This Row],[28]]</f>
        <v>1.0642097917556249E-2</v>
      </c>
      <c r="AE339" s="10">
        <f>3/24000000*OO[[#This Row],[88 (29JUN1985 21:00:00)-Water Temperature (C)]]*OO[[#This Row],[30]]</f>
        <v>1.0537306578765001E-2</v>
      </c>
      <c r="AF339" s="10">
        <f>3/24000000*OO[[#This Row],[88 (29JUN1985 21:00:00)-Water Temperature (C)]]*OO[[#This Row],[30]]</f>
        <v>1.0537306578765001E-2</v>
      </c>
      <c r="AG339" s="10">
        <f>3/24000000*OO[[#This Row],[89 (30JUN1985 00:00:00)-Water Temperature (C)]]*OO[[#This Row],[31]]</f>
        <v>6.0216740140874988E-3</v>
      </c>
      <c r="AH339" s="10">
        <f>3/24000000*OO[[#This Row],[90 (30JUN1985 03:00:00)-Water Temperature (C)]]*OO[[#This Row],[32]]</f>
        <v>2.5347938708475E-3</v>
      </c>
      <c r="AI339" s="10">
        <f>3/24000000*OO[[#This Row],[91 (30JUN1985 06:00:00)-Water Temperature (C)]]*OO[[#This Row],[33]]</f>
        <v>8.1989492402999992E-4</v>
      </c>
      <c r="AJ339" s="10">
        <f>3/24000000*OO[[#This Row],[92 (30JUN1985 09:00:00)-Water Temperature (C)]]*OO[[#This Row],[34]]</f>
        <v>2.2115193228204995E-4</v>
      </c>
      <c r="AK339" s="10">
        <f>3/24000000*OO[[#This Row],[93 (30JUN1985 12:00:00)-Water Temperature (C)]]*OO[[#This Row],[35]]</f>
        <v>5.4933353152424998E-5</v>
      </c>
      <c r="AL339" s="10">
        <f>3/24000000*OO[[#This Row],[94 (30JUN1985 15:00:00)-Water Temperature (C)]]*OO[[#This Row],[36]]</f>
        <v>1.7242622758394998E-5</v>
      </c>
      <c r="AM339" s="10">
        <f>3/24000000*OO[[#This Row],[95 (30JUN1985 18:00:00)-Water Temperature (C)]]*OO[[#This Row],[37]]</f>
        <v>9.9185088026750009E-6</v>
      </c>
      <c r="AN339" s="10">
        <f>3/24000000*OO[[#This Row],[96 (30JUN1985 21:00:00)-Water Temperature (C)]]*OO[[#This Row],[38]]</f>
        <v>8.3247200347499991E-6</v>
      </c>
      <c r="AO339" s="10">
        <f>3/24000000*OO[[#This Row],[97 (01JUL1985 00:00:00)-Water Temperature (C)]]*OO[[#This Row],[39]]</f>
        <v>7.5554992485562497E-6</v>
      </c>
      <c r="AP339" s="10">
        <f>3/24000000*OO[[#This Row],[98 (01JUL1985 03:00:00)-Water Temperature (C)]]*OO[[#This Row],[40]]</f>
        <v>7.0036728881599997E-6</v>
      </c>
      <c r="AQ339" s="10">
        <f>3/24000000*OO[[#This Row],[99 (01JUL1985 06:00:00)-Water Temperature (C)]]*OO[[#This Row],[41]]</f>
        <v>6.5116199528749994E-6</v>
      </c>
      <c r="AR339" s="10">
        <f>3/24000000*OO[[#This Row],[100 (01JUL1985 09:00:00)-Water Temperature (C)]]*OO[[#This Row],[42]]</f>
        <v>6.1837827925999994E-6</v>
      </c>
      <c r="AS339" s="10">
        <f>3/24000000*OO[[#This Row],[101 (01JUL1985 12:00:00)-Water Temperature (C)]]*OO[[#This Row],[43]]</f>
        <v>5.9488392321687498E-6</v>
      </c>
      <c r="AT339" s="10">
        <f>3/24000000*OO[[#This Row],[102 (01JUL1985 15:00:00)-Water Temperature (C)]]*OO[[#This Row],[44]]</f>
        <v>5.7333001596525E-6</v>
      </c>
      <c r="AU339" s="10">
        <f>3/24000000*OO[[#This Row],[103 (01JUL1985 18:00:00)-Water Temperature (C)]]*OO[[#This Row],[45]]</f>
        <v>5.6124675968999994E-6</v>
      </c>
      <c r="AV339" s="10">
        <f>3/24000000*OO[[#This Row],[104 (01JUL1985 21:00:00)-Water Temperature (C)]]*OO[[#This Row],[46]]</f>
        <v>5.5299789114487503E-6</v>
      </c>
      <c r="AW339" s="10">
        <f>3/24000000*OO[[#This Row],[105 (02JUL1985 00:00:00)-Water Temperature (C)]]*OO[[#This Row],[47]]</f>
        <v>5.4783769819124995E-6</v>
      </c>
      <c r="AX339" s="10">
        <f>3/24000000*OO[[#This Row],[106 (02JUL1985 03:00:00)-Water Temperature (C)]]*OO[[#This Row],[48]]</f>
        <v>5.5103514602887496E-6</v>
      </c>
      <c r="AY339" s="10">
        <f>3/24000000*OO[[#This Row],[107 (02JUL1985 06:00:00)-Water Temperature (C)]]*OO[[#This Row],[49]]</f>
        <v>5.5497048102499999E-6</v>
      </c>
      <c r="AZ339" s="10">
        <f>3/24000000*OO[[#This Row],[108 (02JUL1985 09:00:00)-Water Temperature (C)]]*OO[[#This Row],[50]]</f>
        <v>5.5261952948400007E-6</v>
      </c>
      <c r="BA339" s="10">
        <f>3/24000000*OO[[#This Row],[109 (02JUL1985 12:00:00)-Water Temperature (C)]]*OO[[#This Row],[51]]</f>
        <v>5.4864550361249999E-6</v>
      </c>
      <c r="BB339" s="10">
        <f>3/24000000*OO[[#This Row],[110 (02JUL1985 15:00:00)-Water Temperature (C)]]*OO[[#This Row],[52]]</f>
        <v>5.3459326651250002E-6</v>
      </c>
      <c r="BC339" s="10">
        <f>3/24000000*OO[[#This Row],[111 (02JUL1985 18:00:00)-Water Temperature (C)]]*OO[[#This Row],[53]]</f>
        <v>5.1003209291737503E-6</v>
      </c>
      <c r="BD339" s="10">
        <f>3/24000000*OO[[#This Row],[112 (02JUL1985 21:00:00)-Water Temperature (C)]]*OO[[#This Row],[54]]</f>
        <v>4.7313022190512502E-6</v>
      </c>
      <c r="BE339" s="10">
        <f>3/24000000*OO[[#This Row],[113 (03JUL1985 00:00:00)-Water Temperature (C)]]*OO[[#This Row],[55]]</f>
        <v>4.3344443872762502E-6</v>
      </c>
      <c r="BF339" s="10">
        <f>3/24000000*OO[[#This Row],[114 (03JUL1985 03:00:00)-Water Temperature (C)]]*OO[[#This Row],[56]]</f>
        <v>3.94333806065E-6</v>
      </c>
      <c r="BG339" s="10">
        <f>3/24000000*OO[[#This Row],[115 (03JUL1985 06:00:00)-Water Temperature (C)]]*OO[[#This Row],[57]]</f>
        <v>3.5790825307349998E-6</v>
      </c>
      <c r="BH339" s="10">
        <f>3/24000000*OO[[#This Row],[116 (03JUL1985 09:00:00)-Water Temperature (C)]]*OO[[#This Row],[58]]</f>
        <v>3.2727389714562497E-6</v>
      </c>
      <c r="BI339" s="10">
        <f>3/24000000*OO[[#This Row],[117 (03JUL1985 12:00:00)-Water Temperature (C)]]*OO[[#This Row],[59]]</f>
        <v>3.0624470169549991E-6</v>
      </c>
      <c r="BJ339" s="10">
        <f>3/24000000*OO[[#This Row],[118 (03JUL1985 15:00:00)-Water Temperature (C)]]*OO[[#This Row],[60]]</f>
        <v>2.8959507580499997E-6</v>
      </c>
      <c r="BK339" s="10">
        <f>3/24000000*OO[[#This Row],[119 (03JUL1985 18:00:00)-Water Temperature (C)]]*OO[[#This Row],[61]]</f>
        <v>2.7391371028174997E-6</v>
      </c>
      <c r="BL339" s="10">
        <f>3/24000000*OO[[#This Row],[120 (03JUL1985 21:00:00)-Water Temperature (C)]]*OO[[#This Row],[62]]</f>
        <v>2.5373912865399996E-6</v>
      </c>
      <c r="BM339" s="10">
        <f>3/24000000*OO[[#This Row],[121 (04JUL1985 00:00:00)-Water Temperature (C)]]*OO[[#This Row],[63]]</f>
        <v>2.30984424542125E-6</v>
      </c>
      <c r="BN339" s="10">
        <f>3/24000000*OO[[#This Row],[122 (04JUL1985 03:00:00)-Water Temperature (C)]]*OO[[#This Row],[64]]</f>
        <v>2.0945720136689996E-6</v>
      </c>
      <c r="BO339" s="10">
        <f>3/24000000*OO[[#This Row],[123 (04JUL1985 06:00:00)-Water Temperature (C)]]*OO[[#This Row],[65]]</f>
        <v>1.9045664684446248E-6</v>
      </c>
      <c r="BP339" s="10">
        <f>3/24000000*OO[[#This Row],[124 (04JUL1985 09:00:00)-Water Temperature (C)]]*OO[[#This Row],[66]]</f>
        <v>1.7708227447499998E-6</v>
      </c>
      <c r="BQ339" s="10">
        <f>3/24000000*OO[[#This Row],[125 (04JUL1985 12:00:00)-Water Temperature (C)]]*OO[[#This Row],[67]]</f>
        <v>1.6819345150272502E-6</v>
      </c>
      <c r="BR339" s="10">
        <f>3/24000000*OO[[#This Row],[126 (04JUL1985 15:00:00)-Water Temperature (C)]]*OO[[#This Row],[68]]</f>
        <v>1.6007854917480002E-6</v>
      </c>
      <c r="BS339" s="10">
        <f>3/24000000*OO[[#This Row],[127 (04JUL1985 18:00:00)-Water Temperature (C)]]*OO[[#This Row],[69]]</f>
        <v>1.52547911520075E-6</v>
      </c>
      <c r="BT339" s="10">
        <f>3/24000000*OO[[#This Row],[128 (04JUL1985 21:00:00)-Water Temperature (C)]]*OO[[#This Row],[70]]</f>
        <v>1.4355960420791248E-6</v>
      </c>
      <c r="BU339" s="10">
        <f>3/24000000*OO[[#This Row],[129 (05JUL1985 00:00:00)-Water Temperature (C)]]*OO[[#This Row],[71]]</f>
        <v>1.30474770402375E-6</v>
      </c>
      <c r="BV339" s="10">
        <f>3/24000000*OO[[#This Row],[130 (05JUL1985 03:00:00)-Water Temperature (C)]]*OO[[#This Row],[72]]</f>
        <v>1.1581482546869999E-6</v>
      </c>
      <c r="BW339" s="10">
        <f>3/24000000*OO[[#This Row],[131 (05JUL1985 06:00:00)-Water Temperature (C)]]*OO[[#This Row],[73]]</f>
        <v>1.0232694277829998E-6</v>
      </c>
      <c r="BX339" s="10">
        <f>3/24000000*OO[[#This Row],[132 (05JUL1985 09:00:00)-Water Temperature (C)]]*OO[[#This Row],[74]]</f>
        <v>9.2622984499937486E-7</v>
      </c>
      <c r="BY339" s="10">
        <f>3/24000000*OO[[#This Row],[133 (05JUL1985 12:00:00)-Water Temperature (C)]]*OO[[#This Row],[75]]</f>
        <v>8.5034298038550003E-7</v>
      </c>
      <c r="BZ339" s="10">
        <f>3/24000000*OO[[#This Row],[134 (05JUL1985 15:00:00)-Water Temperature (C)]]*OO[[#This Row],[76]]</f>
        <v>7.8219086023625008E-7</v>
      </c>
      <c r="CA339" s="10">
        <f>3/24000000*OO[[#This Row],[135 (05JUL1985 18:00:00)-Water Temperature (C)]]*OO[[#This Row],[77]]</f>
        <v>7.0980899905799994E-7</v>
      </c>
      <c r="CB339" s="10">
        <f>3/24000000*OO[[#This Row],[136 (05JUL1985 21:00:00)-Water Temperature (C)]]*OO[[#This Row],[78]]</f>
        <v>6.1921443713600003E-7</v>
      </c>
      <c r="CC339" s="10">
        <f>3/24000000*OO[[#This Row],[137 (06JUL1985 00:00:00)-Water Temperature (C)]]*OO[[#This Row],[79]]</f>
        <v>5.1313458648375005E-7</v>
      </c>
      <c r="CD339" s="10">
        <f>3/24000000*OO[[#This Row],[138 (06JUL1985 03:00:00)-Water Temperature (C)]]*OO[[#This Row],[80]]</f>
        <v>4.1298322864399994E-7</v>
      </c>
      <c r="CE339" s="10">
        <f>3/24000000*OO[[#This Row],[139 (06JUL1985 06:00:00)-Water Temperature (C)]]*OO[[#This Row],[81]]</f>
        <v>3.309012802635E-7</v>
      </c>
      <c r="CF339" s="10">
        <f>3/24000000*OO[[#This Row],[140 (06JUL1985 09:00:00)-Water Temperature (C)]]*OO[[#This Row],[82]]</f>
        <v>2.7501172330399999E-7</v>
      </c>
      <c r="CG339" s="10">
        <f>3/24000000*OO[[#This Row],[141 (06JUL1985 12:00:00)-Water Temperature (C)]]*OO[[#This Row],[83]]</f>
        <v>2.381733577185625E-7</v>
      </c>
      <c r="CH339" s="10">
        <f>3/24000000*OO[[#This Row],[142 (06JUL1985 15:00:00)-Water Temperature (C)]]*OO[[#This Row],[84]]</f>
        <v>2.1416239761449998E-7</v>
      </c>
      <c r="CI339" s="10">
        <f>3/24000000*OO[[#This Row],[143 (06JUL1985 18:00:00)-Water Temperature (C)]]*OO[[#This Row],[85]]</f>
        <v>1.9619700521692502E-7</v>
      </c>
      <c r="CJ339" s="10">
        <f>3/24000000*OO[[#This Row],[144 (06JUL1985 21:00:00)-Water Temperature (C)]]*OO[[#This Row],[86]]</f>
        <v>1.791574651316E-7</v>
      </c>
      <c r="CK339" s="10">
        <f>3/24000000*OO[[#This Row],[145 (07JUL1985 00:00:00)-Water Temperature (C)]]*OO[[#This Row],[87]]</f>
        <v>1.6045793247015002E-7</v>
      </c>
      <c r="CL339" s="10">
        <f>3/24000000*OO[[#This Row],[146 (07JUL1985 03:00:00)-Water Temperature (C)]]*OO[[#This Row],[88]]</f>
        <v>1.4272301373624998E-7</v>
      </c>
      <c r="CM339" s="10">
        <f>3/24000000*OO[[#This Row],[147 (07JUL1985 06:00:00)-Water Temperature (C)]]*OO[[#This Row],[89]]</f>
        <v>1.276984953329375E-7</v>
      </c>
      <c r="CN339" s="10">
        <f>3/24000000*OO[[#This Row],[148 (07JUL1985 09:00:00)-Water Temperature (C)]]*OO[[#This Row],[90]]</f>
        <v>1.1796177874119999E-7</v>
      </c>
      <c r="CO339" s="10">
        <f>3/24000000*OO[[#This Row],[149 (07JUL1985 12:00:00)-Water Temperature (C)]]*OO[[#This Row],[91]]</f>
        <v>1.0989763025445E-7</v>
      </c>
      <c r="CP339" s="10">
        <f>3/24000000*OO[[#This Row],[150 (07JUL1985 15:00:00)-Water Temperature (C)]]*OO[[#This Row],[92]]</f>
        <v>1.0542973414173749E-7</v>
      </c>
      <c r="CQ339" s="10">
        <f>3/24000000*OO[[#This Row],[151 (07JUL1985 18:00:00)-Water Temperature (C)]]*OO[[#This Row],[93]]</f>
        <v>1.027700479794375E-7</v>
      </c>
      <c r="CR339" s="10">
        <f>3/24000000*OO[[#This Row],[152 (07JUL1985 21:00:00)-Water Temperature (C)]]*OO[[#This Row],[94]]</f>
        <v>9.9390270663999985E-8</v>
      </c>
      <c r="CS339" s="10">
        <f>3/24000000*OO[[#This Row],[153 (08JUL1985 00:00:00)-Water Temperature (C)]]*OO[[#This Row],[95]]</f>
        <v>9.3603915161999993E-8</v>
      </c>
      <c r="CT339" s="10">
        <f>3/24000000*OO[[#This Row],[154 (08JUL1985 03:00:00)-Water Temperature (C)]]*OO[[#This Row],[96]]</f>
        <v>8.7243111750174983E-8</v>
      </c>
      <c r="CU339" s="10">
        <f>3/24000000*OO[[#This Row],[155 (08JUL1985 06:00:00)-Water Temperature (C)]]*OO[[#This Row],[97]]</f>
        <v>8.1783134239912495E-8</v>
      </c>
      <c r="CV339" s="10">
        <f>3/24000000*OO[[#This Row],[156 (08JUL1985 09:00:00)-Water Temperature (C)]]*OO[[#This Row],[98]]</f>
        <v>7.9179321109287497E-8</v>
      </c>
      <c r="CW339" s="10">
        <f>3/24000000*OO[[#This Row],[157 (08JUL1985 12:00:00)-Water Temperature (C)]]*OO[[#This Row],[99]]</f>
        <v>7.8780940577575001E-8</v>
      </c>
    </row>
    <row r="340" spans="1:101" x14ac:dyDescent="0.35">
      <c r="A340" t="s">
        <v>346</v>
      </c>
      <c r="B340">
        <v>195.88579999999999</v>
      </c>
      <c r="C340" s="10">
        <f>3/24*OO[[#This Row],[59 (26JUN1985 06:00:00)-Water Temperature (C)]]*OO[[#This Row],[1]]/SUM(OO[1])</f>
        <v>0</v>
      </c>
      <c r="D340" s="10">
        <f>3/24*OO[[#This Row],[60 (26JUN1985 09:00:00)-Water Temperature (C)]]*OO[[#This Row],[2]]/SUM(OO[2])</f>
        <v>0</v>
      </c>
      <c r="E340" s="10">
        <f>3/24*OO[[#This Row],[61 (26JUN1985 12:00:00)-Water Temperature (C)]]*OO[[#This Row],[3]]/SUM(OO[3])</f>
        <v>0</v>
      </c>
      <c r="F340" s="10">
        <f>3/24*OO[[#This Row],[62 (26JUN1985 15:00:00)-Water Temperature (C)]]*OO[[#This Row],[4]]/SUM(OO[4])</f>
        <v>0</v>
      </c>
      <c r="G340" s="10">
        <f>3/24*OO[[#This Row],[63 (26JUN1985 18:00:00)-Water Temperature (C)]]*OO[[#This Row],[5]]/SUM(OO[5])</f>
        <v>0</v>
      </c>
      <c r="H340" s="10">
        <f>3/24*OO[[#This Row],[64 (26JUN1985 21:00:00)-Water Temperature (C)]]*OO[[#This Row],[6]]/SUM(OO[6])</f>
        <v>0</v>
      </c>
      <c r="I340" s="10">
        <f>3/24*OO[[#This Row],[65 (27JUN1985 00:00:00)-Water Temperature (C)]]*OO[[#This Row],[7]]/SUM(OO[7])</f>
        <v>0</v>
      </c>
      <c r="J340" s="10">
        <f>3/24*OO[[#This Row],[66 (27JUN1985 03:00:00)-Water Temperature (C)]]*OO[[#This Row],[8]]/SUM(OO[8])</f>
        <v>0</v>
      </c>
      <c r="K340" s="10">
        <f>3/24*OO[[#This Row],[67 (27JUN1985 06:00:00)-Water Temperature (C)]]*OO[[#This Row],[9]]/SUM(OO[9])</f>
        <v>0</v>
      </c>
      <c r="L340" s="10">
        <f>3/24*OO[[#This Row],[68 (27JUN1985 09:00:00)-Water Temperature (C)]]*OO[[#This Row],[10]]/SUM(OO[10])</f>
        <v>0</v>
      </c>
      <c r="M340" s="10">
        <f>3/24*OO[[#This Row],[69 (27JUN1985 12:00:00)-Water Temperature (C)]]*OO[[#This Row],[11]]/SUM(OO[11])</f>
        <v>0</v>
      </c>
      <c r="N340" s="10">
        <f>3/24*OO[[#This Row],[70 (27JUN1985 15:00:00)-Water Temperature (C)]]*OO[[#This Row],[12]]/SUM(OO[12])</f>
        <v>0</v>
      </c>
      <c r="O340" s="10">
        <f>3/24*OO[[#This Row],[71 (27JUN1985 18:00:00)-Water Temperature (C)]]*OO[[#This Row],[13]]/SUM(OO[13])</f>
        <v>0</v>
      </c>
      <c r="P340" s="10">
        <f>3/24*OO[[#This Row],[72 (27JUN1985 21:00:00)-Water Temperature (C)]]*OO[[#This Row],[14]]/SUM(OO[14])</f>
        <v>0</v>
      </c>
      <c r="Q340" s="10">
        <f>3/24*OO[[#This Row],[73 (28JUN1985 00:00:00)-Water Temperature (C)]]*OO[[#This Row],[15]]/SUM(OO[15])</f>
        <v>0</v>
      </c>
      <c r="R340" s="10">
        <f>3/24*OO[[#This Row],[74 (28JUN1985 03:00:00)-Water Temperature (C)]]*OO[[#This Row],[16]]/SUM(OO[16])</f>
        <v>0</v>
      </c>
      <c r="S340" s="10">
        <f>3/24*OO[[#This Row],[75 (28JUN1985 06:00:00)-Water Temperature (C)]]*OO[[#This Row],[17]]/SUM(OO[17])</f>
        <v>2.8198805899306381E-34</v>
      </c>
      <c r="T340" s="10">
        <f>3/24*OO[[#This Row],[76 (28JUN1985 09:00:00)-Water Temperature (C)]]*OO[[#This Row],[18]]/SUM(OO[18])</f>
        <v>2.8531017075504265E-25</v>
      </c>
      <c r="U340" s="10">
        <f>3/24*OO[[#This Row],[77 (28JUN1985 12:00:00)-Water Temperature (C)]]*OO[[#This Row],[19]]/SUM(OO[19])</f>
        <v>1.9453002883294489E-18</v>
      </c>
      <c r="V340" s="10">
        <f>3/24000000*OO[[#This Row],[78 (28JUN1985 15:00:00)-Water Temperature (C)]]*OO[[#This Row],[20]]</f>
        <v>8.205314991692501E-14</v>
      </c>
      <c r="W340" s="10">
        <f>3/24000000*OO[[#This Row],[79 (28JUN1985 18:00:00)-Water Temperature (C)]]*OO[[#This Row],[21]]</f>
        <v>9.4196365846875005E-11</v>
      </c>
      <c r="X340" s="10">
        <f>3/24000000*OO[[#This Row],[80 (28JUN1985 21:00:00)-Water Temperature (C)]]*OO[[#This Row],[22]]</f>
        <v>1.9276172274574999E-8</v>
      </c>
      <c r="Y340" s="10">
        <f>3/24000000*OO[[#This Row],[81 (29JUN1985 00:00:00)-Water Temperature (C)]]*OO[[#This Row],[23]]</f>
        <v>1.1652454409750001E-6</v>
      </c>
      <c r="Z340" s="10">
        <f>3/24000000*OO[[#This Row],[82 (29JUN1985 03:00:00)-Water Temperature (C)]]*OO[[#This Row],[24]]</f>
        <v>2.7021514801312494E-5</v>
      </c>
      <c r="AA340" s="10">
        <f>3/24000000*OO[[#This Row],[83 (29JUN1985 06:00:00)-Water Temperature (C)]]*OO[[#This Row],[25]]</f>
        <v>2.8299795325199996E-4</v>
      </c>
      <c r="AB340" s="10">
        <f>3/24000000*OO[[#This Row],[84 (29JUN1985 09:00:00)-Water Temperature (C)]]*OO[[#This Row],[26]]</f>
        <v>1.5477560964637497E-3</v>
      </c>
      <c r="AC340" s="10">
        <f>3/24000000*OO[[#This Row],[85 (29JUN1985 12:00:00)-Water Temperature (C)]]*OO[[#This Row],[27]]</f>
        <v>4.7651591616387498E-3</v>
      </c>
      <c r="AD340" s="10">
        <f>3/24000000*OO[[#This Row],[86 (29JUN1985 15:00:00)-Water Temperature (C)]]*OO[[#This Row],[28]]</f>
        <v>8.9481798783299978E-3</v>
      </c>
      <c r="AE340" s="10">
        <f>3/24000000*OO[[#This Row],[88 (29JUN1985 21:00:00)-Water Temperature (C)]]*OO[[#This Row],[30]]</f>
        <v>9.0691522898200001E-3</v>
      </c>
      <c r="AF340" s="10">
        <f>3/24000000*OO[[#This Row],[88 (29JUN1985 21:00:00)-Water Temperature (C)]]*OO[[#This Row],[30]]</f>
        <v>9.0691522898200001E-3</v>
      </c>
      <c r="AG340" s="10">
        <f>3/24000000*OO[[#This Row],[89 (30JUN1985 00:00:00)-Water Temperature (C)]]*OO[[#This Row],[31]]</f>
        <v>5.2419296366262493E-3</v>
      </c>
      <c r="AH340" s="10">
        <f>3/24000000*OO[[#This Row],[90 (30JUN1985 03:00:00)-Water Temperature (C)]]*OO[[#This Row],[32]]</f>
        <v>2.2311556036799999E-3</v>
      </c>
      <c r="AI340" s="10">
        <f>3/24000000*OO[[#This Row],[91 (30JUN1985 06:00:00)-Water Temperature (C)]]*OO[[#This Row],[33]]</f>
        <v>7.2931696157287507E-4</v>
      </c>
      <c r="AJ340" s="10">
        <f>3/24000000*OO[[#This Row],[92 (30JUN1985 09:00:00)-Water Temperature (C)]]*OO[[#This Row],[34]]</f>
        <v>1.9828402862395001E-4</v>
      </c>
      <c r="AK340" s="10">
        <f>3/24000000*OO[[#This Row],[93 (30JUN1985 12:00:00)-Water Temperature (C)]]*OO[[#This Row],[35]]</f>
        <v>4.9267795016137498E-5</v>
      </c>
      <c r="AL340" s="10">
        <f>3/24000000*OO[[#This Row],[94 (30JUN1985 15:00:00)-Water Temperature (C)]]*OO[[#This Row],[36]]</f>
        <v>1.5162204025615003E-5</v>
      </c>
      <c r="AM340" s="10">
        <f>3/24000000*OO[[#This Row],[95 (30JUN1985 18:00:00)-Water Temperature (C)]]*OO[[#This Row],[37]]</f>
        <v>8.4834739111237482E-6</v>
      </c>
      <c r="AN340" s="10">
        <f>3/24000000*OO[[#This Row],[96 (30JUN1985 21:00:00)-Water Temperature (C)]]*OO[[#This Row],[38]]</f>
        <v>7.0383371918600001E-6</v>
      </c>
      <c r="AO340" s="10">
        <f>3/24000000*OO[[#This Row],[97 (01JUL1985 00:00:00)-Water Temperature (C)]]*OO[[#This Row],[39]]</f>
        <v>6.3643417674749989E-6</v>
      </c>
      <c r="AP340" s="10">
        <f>3/24000000*OO[[#This Row],[98 (01JUL1985 03:00:00)-Water Temperature (C)]]*OO[[#This Row],[40]]</f>
        <v>5.8844464575050004E-6</v>
      </c>
      <c r="AQ340" s="10">
        <f>3/24000000*OO[[#This Row],[99 (01JUL1985 06:00:00)-Water Temperature (C)]]*OO[[#This Row],[41]]</f>
        <v>5.4598519463625004E-6</v>
      </c>
      <c r="AR340" s="10">
        <f>3/24000000*OO[[#This Row],[100 (01JUL1985 09:00:00)-Water Temperature (C)]]*OO[[#This Row],[42]]</f>
        <v>5.1749092109749997E-6</v>
      </c>
      <c r="AS340" s="10">
        <f>3/24000000*OO[[#This Row],[101 (01JUL1985 12:00:00)-Water Temperature (C)]]*OO[[#This Row],[43]]</f>
        <v>4.9673705461750001E-6</v>
      </c>
      <c r="AT340" s="10">
        <f>3/24000000*OO[[#This Row],[102 (01JUL1985 15:00:00)-Water Temperature (C)]]*OO[[#This Row],[44]]</f>
        <v>4.7758171532750002E-6</v>
      </c>
      <c r="AU340" s="10">
        <f>3/24000000*OO[[#This Row],[103 (01JUL1985 18:00:00)-Water Temperature (C)]]*OO[[#This Row],[45]]</f>
        <v>4.6608230968312496E-6</v>
      </c>
      <c r="AV340" s="10">
        <f>3/24000000*OO[[#This Row],[104 (01JUL1985 21:00:00)-Water Temperature (C)]]*OO[[#This Row],[46]]</f>
        <v>4.5766171374862496E-6</v>
      </c>
      <c r="AW340" s="10">
        <f>3/24000000*OO[[#This Row],[105 (02JUL1985 00:00:00)-Water Temperature (C)]]*OO[[#This Row],[47]]</f>
        <v>4.5196812598799995E-6</v>
      </c>
      <c r="AX340" s="10">
        <f>3/24000000*OO[[#This Row],[106 (02JUL1985 03:00:00)-Water Temperature (C)]]*OO[[#This Row],[48]]</f>
        <v>4.5317322774850003E-6</v>
      </c>
      <c r="AY340" s="10">
        <f>3/24000000*OO[[#This Row],[107 (02JUL1985 06:00:00)-Water Temperature (C)]]*OO[[#This Row],[49]]</f>
        <v>4.552735501295E-6</v>
      </c>
      <c r="AZ340" s="10">
        <f>3/24000000*OO[[#This Row],[108 (02JUL1985 09:00:00)-Water Temperature (C)]]*OO[[#This Row],[50]]</f>
        <v>4.5242893227674991E-6</v>
      </c>
      <c r="BA340" s="10">
        <f>3/24000000*OO[[#This Row],[109 (02JUL1985 12:00:00)-Water Temperature (C)]]*OO[[#This Row],[51]]</f>
        <v>4.4830207589099999E-6</v>
      </c>
      <c r="BB340" s="10">
        <f>3/24000000*OO[[#This Row],[110 (02JUL1985 15:00:00)-Water Temperature (C)]]*OO[[#This Row],[52]]</f>
        <v>4.3605182091487495E-6</v>
      </c>
      <c r="BC340" s="10">
        <f>3/24000000*OO[[#This Row],[111 (02JUL1985 18:00:00)-Water Temperature (C)]]*OO[[#This Row],[53]]</f>
        <v>4.1512143610150002E-6</v>
      </c>
      <c r="BD340" s="10">
        <f>3/24000000*OO[[#This Row],[112 (02JUL1985 21:00:00)-Water Temperature (C)]]*OO[[#This Row],[54]]</f>
        <v>3.8420597585699998E-6</v>
      </c>
      <c r="BE340" s="10">
        <f>3/24000000*OO[[#This Row],[113 (03JUL1985 00:00:00)-Water Temperature (C)]]*OO[[#This Row],[55]]</f>
        <v>3.5110261867687496E-6</v>
      </c>
      <c r="BF340" s="10">
        <f>3/24000000*OO[[#This Row],[114 (03JUL1985 03:00:00)-Water Temperature (C)]]*OO[[#This Row],[56]]</f>
        <v>3.1850204648125004E-6</v>
      </c>
      <c r="BG340" s="10">
        <f>3/24000000*OO[[#This Row],[115 (03JUL1985 06:00:00)-Water Temperature (C)]]*OO[[#This Row],[57]]</f>
        <v>2.8822879866249999E-6</v>
      </c>
      <c r="BH340" s="10">
        <f>3/24000000*OO[[#This Row],[116 (03JUL1985 09:00:00)-Water Temperature (C)]]*OO[[#This Row],[58]]</f>
        <v>2.6275152826650001E-6</v>
      </c>
      <c r="BI340" s="10">
        <f>3/24000000*OO[[#This Row],[117 (03JUL1985 12:00:00)-Water Temperature (C)]]*OO[[#This Row],[59]]</f>
        <v>2.4506193243124998E-6</v>
      </c>
      <c r="BJ340" s="10">
        <f>3/24000000*OO[[#This Row],[118 (03JUL1985 15:00:00)-Water Temperature (C)]]*OO[[#This Row],[60]]</f>
        <v>2.3101849968509997E-6</v>
      </c>
      <c r="BK340" s="10">
        <f>3/24000000*OO[[#This Row],[119 (03JUL1985 18:00:00)-Water Temperature (C)]]*OO[[#This Row],[61]]</f>
        <v>2.1786912622694999E-6</v>
      </c>
      <c r="BL340" s="10">
        <f>3/24000000*OO[[#This Row],[120 (03JUL1985 21:00:00)-Water Temperature (C)]]*OO[[#This Row],[62]]</f>
        <v>2.0126475511778746E-6</v>
      </c>
      <c r="BM340" s="10">
        <f>3/24000000*OO[[#This Row],[121 (04JUL1985 00:00:00)-Water Temperature (C)]]*OO[[#This Row],[63]]</f>
        <v>1.8277163114141249E-6</v>
      </c>
      <c r="BN340" s="10">
        <f>3/24000000*OO[[#This Row],[122 (04JUL1985 03:00:00)-Water Temperature (C)]]*OO[[#This Row],[64]]</f>
        <v>1.6527707264152498E-6</v>
      </c>
      <c r="BO340" s="10">
        <f>3/24000000*OO[[#This Row],[123 (04JUL1985 06:00:00)-Water Temperature (C)]]*OO[[#This Row],[65]]</f>
        <v>1.4988604720440001E-6</v>
      </c>
      <c r="BP340" s="10">
        <f>3/24000000*OO[[#This Row],[124 (04JUL1985 09:00:00)-Water Temperature (C)]]*OO[[#This Row],[66]]</f>
        <v>1.3901015235622498E-6</v>
      </c>
      <c r="BQ340" s="10">
        <f>3/24000000*OO[[#This Row],[125 (04JUL1985 12:00:00)-Water Temperature (C)]]*OO[[#This Row],[67]]</f>
        <v>1.3163075433157499E-6</v>
      </c>
      <c r="BR340" s="10">
        <f>3/24000000*OO[[#This Row],[126 (04JUL1985 15:00:00)-Water Temperature (C)]]*OO[[#This Row],[68]]</f>
        <v>1.2502565390777499E-6</v>
      </c>
      <c r="BS340" s="10">
        <f>3/24000000*OO[[#This Row],[127 (04JUL1985 18:00:00)-Water Temperature (C)]]*OO[[#This Row],[69]]</f>
        <v>1.1896265214665002E-6</v>
      </c>
      <c r="BT340" s="10">
        <f>3/24000000*OO[[#This Row],[128 (04JUL1985 21:00:00)-Water Temperature (C)]]*OO[[#This Row],[70]]</f>
        <v>1.1178743461145E-6</v>
      </c>
      <c r="BU340" s="10">
        <f>3/24000000*OO[[#This Row],[129 (05JUL1985 00:00:00)-Water Temperature (C)]]*OO[[#This Row],[71]]</f>
        <v>1.0158133156242499E-6</v>
      </c>
      <c r="BV340" s="10">
        <f>3/24000000*OO[[#This Row],[130 (05JUL1985 03:00:00)-Water Temperature (C)]]*OO[[#This Row],[72]]</f>
        <v>9.0152895016449989E-7</v>
      </c>
      <c r="BW340" s="10">
        <f>3/24000000*OO[[#This Row],[131 (05JUL1985 06:00:00)-Water Temperature (C)]]*OO[[#This Row],[73]]</f>
        <v>7.9622986587374997E-7</v>
      </c>
      <c r="BX340" s="10">
        <f>3/24000000*OO[[#This Row],[132 (05JUL1985 09:00:00)-Water Temperature (C)]]*OO[[#This Row],[74]]</f>
        <v>7.2039502079562488E-7</v>
      </c>
      <c r="BY340" s="10">
        <f>3/24000000*OO[[#This Row],[133 (05JUL1985 12:00:00)-Water Temperature (C)]]*OO[[#This Row],[75]]</f>
        <v>6.6091239622499997E-7</v>
      </c>
      <c r="BZ340" s="10">
        <f>3/24000000*OO[[#This Row],[134 (05JUL1985 15:00:00)-Water Temperature (C)]]*OO[[#This Row],[76]]</f>
        <v>6.0781247599912498E-7</v>
      </c>
      <c r="CA340" s="10">
        <f>3/24000000*OO[[#This Row],[135 (05JUL1985 18:00:00)-Water Temperature (C)]]*OO[[#This Row],[77]]</f>
        <v>5.5165975886150003E-7</v>
      </c>
      <c r="CB340" s="10">
        <f>3/24000000*OO[[#This Row],[136 (05JUL1985 21:00:00)-Water Temperature (C)]]*OO[[#This Row],[78]]</f>
        <v>4.8154269127000004E-7</v>
      </c>
      <c r="CC340" s="10">
        <f>3/24000000*OO[[#This Row],[137 (06JUL1985 00:00:00)-Water Temperature (C)]]*OO[[#This Row],[79]]</f>
        <v>3.9975229924124996E-7</v>
      </c>
      <c r="CD340" s="10">
        <f>3/24000000*OO[[#This Row],[138 (06JUL1985 03:00:00)-Water Temperature (C)]]*OO[[#This Row],[80]]</f>
        <v>3.220846174775E-7</v>
      </c>
      <c r="CE340" s="10">
        <f>3/24000000*OO[[#This Row],[139 (06JUL1985 06:00:00)-Water Temperature (C)]]*OO[[#This Row],[81]]</f>
        <v>2.5815938417027498E-7</v>
      </c>
      <c r="CF340" s="10">
        <f>3/24000000*OO[[#This Row],[140 (06JUL1985 09:00:00)-Water Temperature (C)]]*OO[[#This Row],[82]]</f>
        <v>2.1440621165225004E-7</v>
      </c>
      <c r="CG340" s="10">
        <f>3/24000000*OO[[#This Row],[141 (06JUL1985 12:00:00)-Water Temperature (C)]]*OO[[#This Row],[83]]</f>
        <v>1.8536145987150001E-7</v>
      </c>
      <c r="CH340" s="10">
        <f>3/24000000*OO[[#This Row],[142 (06JUL1985 15:00:00)-Water Temperature (C)]]*OO[[#This Row],[84]]</f>
        <v>1.6638372156840001E-7</v>
      </c>
      <c r="CI340" s="10">
        <f>3/24000000*OO[[#This Row],[143 (06JUL1985 18:00:00)-Water Temperature (C)]]*OO[[#This Row],[85]]</f>
        <v>1.5224898569947499E-7</v>
      </c>
      <c r="CJ340" s="10">
        <f>3/24000000*OO[[#This Row],[144 (06JUL1985 21:00:00)-Water Temperature (C)]]*OO[[#This Row],[86]]</f>
        <v>1.3892130309037497E-7</v>
      </c>
      <c r="CK340" s="10">
        <f>3/24000000*OO[[#This Row],[145 (07JUL1985 00:00:00)-Water Temperature (C)]]*OO[[#This Row],[87]]</f>
        <v>1.2447746457388748E-7</v>
      </c>
      <c r="CL340" s="10">
        <f>3/24000000*OO[[#This Row],[146 (07JUL1985 03:00:00)-Water Temperature (C)]]*OO[[#This Row],[88]]</f>
        <v>1.107478528875E-7</v>
      </c>
      <c r="CM340" s="10">
        <f>3/24000000*OO[[#This Row],[147 (07JUL1985 06:00:00)-Water Temperature (C)]]*OO[[#This Row],[89]]</f>
        <v>9.9093430702787482E-8</v>
      </c>
      <c r="CN340" s="10">
        <f>3/24000000*OO[[#This Row],[148 (07JUL1985 09:00:00)-Water Temperature (C)]]*OO[[#This Row],[90]]</f>
        <v>9.1478645073750011E-8</v>
      </c>
      <c r="CO340" s="10">
        <f>3/24000000*OO[[#This Row],[149 (07JUL1985 12:00:00)-Water Temperature (C)]]*OO[[#This Row],[91]]</f>
        <v>8.5167987786287494E-8</v>
      </c>
      <c r="CP340" s="10">
        <f>3/24000000*OO[[#This Row],[150 (07JUL1985 15:00:00)-Water Temperature (C)]]*OO[[#This Row],[92]]</f>
        <v>8.16603248549375E-8</v>
      </c>
      <c r="CQ340" s="10">
        <f>3/24000000*OO[[#This Row],[151 (07JUL1985 18:00:00)-Water Temperature (C)]]*OO[[#This Row],[93]]</f>
        <v>7.9527330481599998E-8</v>
      </c>
      <c r="CR340" s="10">
        <f>3/24000000*OO[[#This Row],[152 (07JUL1985 21:00:00)-Water Temperature (C)]]*OO[[#This Row],[94]]</f>
        <v>7.6891529942325011E-8</v>
      </c>
      <c r="CS340" s="10">
        <f>3/24000000*OO[[#This Row],[153 (08JUL1985 00:00:00)-Water Temperature (C)]]*OO[[#This Row],[95]]</f>
        <v>7.2469830324000007E-8</v>
      </c>
      <c r="CT340" s="10">
        <f>3/24000000*OO[[#This Row],[154 (08JUL1985 03:00:00)-Water Temperature (C)]]*OO[[#This Row],[96]]</f>
        <v>6.7555208463E-8</v>
      </c>
      <c r="CU340" s="10">
        <f>3/24000000*OO[[#This Row],[155 (08JUL1985 06:00:00)-Water Temperature (C)]]*OO[[#This Row],[97]]</f>
        <v>6.3335671666575003E-8</v>
      </c>
      <c r="CV340" s="10">
        <f>3/24000000*OO[[#This Row],[156 (08JUL1985 09:00:00)-Water Temperature (C)]]*OO[[#This Row],[98]]</f>
        <v>6.1289790513412498E-8</v>
      </c>
      <c r="CW340" s="10">
        <f>3/24000000*OO[[#This Row],[157 (08JUL1985 12:00:00)-Water Temperature (C)]]*OO[[#This Row],[99]]</f>
        <v>6.0927531404062503E-8</v>
      </c>
    </row>
    <row r="341" spans="1:101" x14ac:dyDescent="0.35">
      <c r="A341" t="s">
        <v>347</v>
      </c>
      <c r="B341">
        <v>778.01729999999998</v>
      </c>
      <c r="C341" s="10">
        <f>3/24*OO[[#This Row],[59 (26JUN1985 06:00:00)-Water Temperature (C)]]*OO[[#This Row],[1]]/SUM(OO[1])</f>
        <v>0</v>
      </c>
      <c r="D341" s="10">
        <f>3/24*OO[[#This Row],[60 (26JUN1985 09:00:00)-Water Temperature (C)]]*OO[[#This Row],[2]]/SUM(OO[2])</f>
        <v>0</v>
      </c>
      <c r="E341" s="10">
        <f>3/24*OO[[#This Row],[61 (26JUN1985 12:00:00)-Water Temperature (C)]]*OO[[#This Row],[3]]/SUM(OO[3])</f>
        <v>0</v>
      </c>
      <c r="F341" s="10">
        <f>3/24*OO[[#This Row],[62 (26JUN1985 15:00:00)-Water Temperature (C)]]*OO[[#This Row],[4]]/SUM(OO[4])</f>
        <v>0</v>
      </c>
      <c r="G341" s="10">
        <f>3/24*OO[[#This Row],[63 (26JUN1985 18:00:00)-Water Temperature (C)]]*OO[[#This Row],[5]]/SUM(OO[5])</f>
        <v>0</v>
      </c>
      <c r="H341" s="10">
        <f>3/24*OO[[#This Row],[64 (26JUN1985 21:00:00)-Water Temperature (C)]]*OO[[#This Row],[6]]/SUM(OO[6])</f>
        <v>0</v>
      </c>
      <c r="I341" s="10">
        <f>3/24*OO[[#This Row],[65 (27JUN1985 00:00:00)-Water Temperature (C)]]*OO[[#This Row],[7]]/SUM(OO[7])</f>
        <v>0</v>
      </c>
      <c r="J341" s="10">
        <f>3/24*OO[[#This Row],[66 (27JUN1985 03:00:00)-Water Temperature (C)]]*OO[[#This Row],[8]]/SUM(OO[8])</f>
        <v>0</v>
      </c>
      <c r="K341" s="10">
        <f>3/24*OO[[#This Row],[67 (27JUN1985 06:00:00)-Water Temperature (C)]]*OO[[#This Row],[9]]/SUM(OO[9])</f>
        <v>0</v>
      </c>
      <c r="L341" s="10">
        <f>3/24*OO[[#This Row],[68 (27JUN1985 09:00:00)-Water Temperature (C)]]*OO[[#This Row],[10]]/SUM(OO[10])</f>
        <v>0</v>
      </c>
      <c r="M341" s="10">
        <f>3/24*OO[[#This Row],[69 (27JUN1985 12:00:00)-Water Temperature (C)]]*OO[[#This Row],[11]]/SUM(OO[11])</f>
        <v>0</v>
      </c>
      <c r="N341" s="10">
        <f>3/24*OO[[#This Row],[70 (27JUN1985 15:00:00)-Water Temperature (C)]]*OO[[#This Row],[12]]/SUM(OO[12])</f>
        <v>0</v>
      </c>
      <c r="O341" s="10">
        <f>3/24*OO[[#This Row],[71 (27JUN1985 18:00:00)-Water Temperature (C)]]*OO[[#This Row],[13]]/SUM(OO[13])</f>
        <v>0</v>
      </c>
      <c r="P341" s="10">
        <f>3/24*OO[[#This Row],[72 (27JUN1985 21:00:00)-Water Temperature (C)]]*OO[[#This Row],[14]]/SUM(OO[14])</f>
        <v>0</v>
      </c>
      <c r="Q341" s="10">
        <f>3/24*OO[[#This Row],[73 (28JUN1985 00:00:00)-Water Temperature (C)]]*OO[[#This Row],[15]]/SUM(OO[15])</f>
        <v>0</v>
      </c>
      <c r="R341" s="10">
        <f>3/24*OO[[#This Row],[74 (28JUN1985 03:00:00)-Water Temperature (C)]]*OO[[#This Row],[16]]/SUM(OO[16])</f>
        <v>0</v>
      </c>
      <c r="S341" s="10">
        <f>3/24*OO[[#This Row],[75 (28JUN1985 06:00:00)-Water Temperature (C)]]*OO[[#This Row],[17]]/SUM(OO[17])</f>
        <v>4.2931761433735845E-34</v>
      </c>
      <c r="T341" s="10">
        <f>3/24*OO[[#This Row],[76 (28JUN1985 09:00:00)-Water Temperature (C)]]*OO[[#This Row],[18]]/SUM(OO[18])</f>
        <v>1.0419878244647311E-24</v>
      </c>
      <c r="U341" s="10">
        <f>3/24*OO[[#This Row],[77 (28JUN1985 12:00:00)-Water Temperature (C)]]*OO[[#This Row],[19]]/SUM(OO[19])</f>
        <v>5.0034119665703954E-18</v>
      </c>
      <c r="V341" s="10">
        <f>3/24000000*OO[[#This Row],[78 (28JUN1985 15:00:00)-Water Temperature (C)]]*OO[[#This Row],[20]]</f>
        <v>3.0939001455699999E-13</v>
      </c>
      <c r="W341" s="10">
        <f>3/24000000*OO[[#This Row],[79 (28JUN1985 18:00:00)-Water Temperature (C)]]*OO[[#This Row],[21]]</f>
        <v>4.0445122988374993E-10</v>
      </c>
      <c r="X341" s="10">
        <f>3/24000000*OO[[#This Row],[80 (28JUN1985 21:00:00)-Water Temperature (C)]]*OO[[#This Row],[22]]</f>
        <v>9.1043788283699991E-8</v>
      </c>
      <c r="Y341" s="10">
        <f>3/24000000*OO[[#This Row],[81 (29JUN1985 00:00:00)-Water Temperature (C)]]*OO[[#This Row],[23]]</f>
        <v>5.9538795544837499E-6</v>
      </c>
      <c r="Z341" s="10">
        <f>3/24000000*OO[[#This Row],[82 (29JUN1985 03:00:00)-Water Temperature (C)]]*OO[[#This Row],[24]]</f>
        <v>1.4808794964320002E-4</v>
      </c>
      <c r="AA341" s="10">
        <f>3/24000000*OO[[#This Row],[83 (29JUN1985 06:00:00)-Water Temperature (C)]]*OO[[#This Row],[25]]</f>
        <v>1.6531272949266251E-3</v>
      </c>
      <c r="AB341" s="10">
        <f>3/24000000*OO[[#This Row],[84 (29JUN1985 09:00:00)-Water Temperature (C)]]*OO[[#This Row],[26]]</f>
        <v>9.5788667616012492E-3</v>
      </c>
      <c r="AC341" s="10">
        <f>3/24000000*OO[[#This Row],[85 (29JUN1985 12:00:00)-Water Temperature (C)]]*OO[[#This Row],[27]]</f>
        <v>3.1134828457799999E-2</v>
      </c>
      <c r="AD341" s="10">
        <f>3/24000000*OO[[#This Row],[86 (29JUN1985 15:00:00)-Water Temperature (C)]]*OO[[#This Row],[28]]</f>
        <v>6.1516391156999993E-2</v>
      </c>
      <c r="AE341" s="10">
        <f>3/24000000*OO[[#This Row],[88 (29JUN1985 21:00:00)-Water Temperature (C)]]*OO[[#This Row],[30]]</f>
        <v>6.8470072796700004E-2</v>
      </c>
      <c r="AF341" s="10">
        <f>3/24000000*OO[[#This Row],[88 (29JUN1985 21:00:00)-Water Temperature (C)]]*OO[[#This Row],[30]]</f>
        <v>6.8470072796700004E-2</v>
      </c>
      <c r="AG341" s="10">
        <f>3/24000000*OO[[#This Row],[89 (30JUN1985 00:00:00)-Water Temperature (C)]]*OO[[#This Row],[31]]</f>
        <v>4.1361484652987501E-2</v>
      </c>
      <c r="AH341" s="10">
        <f>3/24000000*OO[[#This Row],[90 (30JUN1985 03:00:00)-Water Temperature (C)]]*OO[[#This Row],[32]]</f>
        <v>1.835770764443E-2</v>
      </c>
      <c r="AI341" s="10">
        <f>3/24000000*OO[[#This Row],[91 (30JUN1985 06:00:00)-Water Temperature (C)]]*OO[[#This Row],[33]]</f>
        <v>6.2398454441625001E-3</v>
      </c>
      <c r="AJ341" s="10">
        <f>3/24000000*OO[[#This Row],[92 (30JUN1985 09:00:00)-Water Temperature (C)]]*OO[[#This Row],[34]]</f>
        <v>1.7483411610356248E-3</v>
      </c>
      <c r="AK341" s="10">
        <f>3/24000000*OO[[#This Row],[93 (30JUN1985 12:00:00)-Water Temperature (C)]]*OO[[#This Row],[35]]</f>
        <v>4.3750886437700002E-4</v>
      </c>
      <c r="AL341" s="10">
        <f>3/24000000*OO[[#This Row],[94 (30JUN1985 15:00:00)-Water Temperature (C)]]*OO[[#This Row],[36]]</f>
        <v>1.2748888069695E-4</v>
      </c>
      <c r="AM341" s="10">
        <f>3/24000000*OO[[#This Row],[95 (30JUN1985 18:00:00)-Water Temperature (C)]]*OO[[#This Row],[37]]</f>
        <v>6.5329296093599994E-5</v>
      </c>
      <c r="AN341" s="10">
        <f>3/24000000*OO[[#This Row],[96 (30JUN1985 21:00:00)-Water Temperature (C)]]*OO[[#This Row],[38]]</f>
        <v>5.2323635974874997E-5</v>
      </c>
      <c r="AO341" s="10">
        <f>3/24000000*OO[[#This Row],[97 (01JUL1985 00:00:00)-Water Temperature (C)]]*OO[[#This Row],[39]]</f>
        <v>4.7069839963199994E-5</v>
      </c>
      <c r="AP341" s="10">
        <f>3/24000000*OO[[#This Row],[98 (01JUL1985 03:00:00)-Water Temperature (C)]]*OO[[#This Row],[40]]</f>
        <v>4.3519073335999994E-5</v>
      </c>
      <c r="AQ341" s="10">
        <f>3/24000000*OO[[#This Row],[99 (01JUL1985 06:00:00)-Water Temperature (C)]]*OO[[#This Row],[41]]</f>
        <v>4.0492180229924997E-5</v>
      </c>
      <c r="AR341" s="10">
        <f>3/24000000*OO[[#This Row],[100 (01JUL1985 09:00:00)-Water Temperature (C)]]*OO[[#This Row],[42]]</f>
        <v>3.8442856440599994E-5</v>
      </c>
      <c r="AS341" s="10">
        <f>3/24000000*OO[[#This Row],[101 (01JUL1985 12:00:00)-Water Temperature (C)]]*OO[[#This Row],[43]]</f>
        <v>3.6927306852074993E-5</v>
      </c>
      <c r="AT341" s="10">
        <f>3/24000000*OO[[#This Row],[102 (01JUL1985 15:00:00)-Water Temperature (C)]]*OO[[#This Row],[44]]</f>
        <v>3.5540463014874998E-5</v>
      </c>
      <c r="AU341" s="10">
        <f>3/24000000*OO[[#This Row],[103 (01JUL1985 18:00:00)-Water Temperature (C)]]*OO[[#This Row],[45]]</f>
        <v>3.4645761856499997E-5</v>
      </c>
      <c r="AV341" s="10">
        <f>3/24000000*OO[[#This Row],[104 (01JUL1985 21:00:00)-Water Temperature (C)]]*OO[[#This Row],[46]]</f>
        <v>3.3926343051599999E-5</v>
      </c>
      <c r="AW341" s="10">
        <f>3/24000000*OO[[#This Row],[105 (02JUL1985 00:00:00)-Water Temperature (C)]]*OO[[#This Row],[47]]</f>
        <v>3.3439351361849998E-5</v>
      </c>
      <c r="AX341" s="10">
        <f>3/24000000*OO[[#This Row],[106 (02JUL1985 03:00:00)-Water Temperature (C)]]*OO[[#This Row],[48]]</f>
        <v>3.3479321600812505E-5</v>
      </c>
      <c r="AY341" s="10">
        <f>3/24000000*OO[[#This Row],[107 (02JUL1985 06:00:00)-Water Temperature (C)]]*OO[[#This Row],[49]]</f>
        <v>3.3677214062999995E-5</v>
      </c>
      <c r="AZ341" s="10">
        <f>3/24000000*OO[[#This Row],[108 (02JUL1985 09:00:00)-Water Temperature (C)]]*OO[[#This Row],[50]]</f>
        <v>3.3576614119999996E-5</v>
      </c>
      <c r="BA341" s="10">
        <f>3/24000000*OO[[#This Row],[109 (02JUL1985 12:00:00)-Water Temperature (C)]]*OO[[#This Row],[51]]</f>
        <v>3.3348699887124994E-5</v>
      </c>
      <c r="BB341" s="10">
        <f>3/24000000*OO[[#This Row],[110 (02JUL1985 15:00:00)-Water Temperature (C)]]*OO[[#This Row],[52]]</f>
        <v>3.2535131525100001E-5</v>
      </c>
      <c r="BC341" s="10">
        <f>3/24000000*OO[[#This Row],[111 (02JUL1985 18:00:00)-Water Temperature (C)]]*OO[[#This Row],[53]]</f>
        <v>3.1043247713437491E-5</v>
      </c>
      <c r="BD341" s="10">
        <f>3/24000000*OO[[#This Row],[112 (02JUL1985 21:00:00)-Water Temperature (C)]]*OO[[#This Row],[54]]</f>
        <v>2.8858566654075002E-5</v>
      </c>
      <c r="BE341" s="10">
        <f>3/24000000*OO[[#This Row],[113 (03JUL1985 00:00:00)-Water Temperature (C)]]*OO[[#This Row],[55]]</f>
        <v>2.6506761574612499E-5</v>
      </c>
      <c r="BF341" s="10">
        <f>3/24000000*OO[[#This Row],[114 (03JUL1985 03:00:00)-Water Temperature (C)]]*OO[[#This Row],[56]]</f>
        <v>2.4145968097899998E-5</v>
      </c>
      <c r="BG341" s="10">
        <f>3/24000000*OO[[#This Row],[115 (03JUL1985 06:00:00)-Water Temperature (C)]]*OO[[#This Row],[57]]</f>
        <v>2.1941001068249996E-5</v>
      </c>
      <c r="BH341" s="10">
        <f>3/24000000*OO[[#This Row],[116 (03JUL1985 09:00:00)-Water Temperature (C)]]*OO[[#This Row],[58]]</f>
        <v>2.0079376910189998E-5</v>
      </c>
      <c r="BI341" s="10">
        <f>3/24000000*OO[[#This Row],[117 (03JUL1985 12:00:00)-Water Temperature (C)]]*OO[[#This Row],[59]]</f>
        <v>1.8782639309568748E-5</v>
      </c>
      <c r="BJ341" s="10">
        <f>3/24000000*OO[[#This Row],[118 (03JUL1985 15:00:00)-Water Temperature (C)]]*OO[[#This Row],[60]]</f>
        <v>1.7768614735138749E-5</v>
      </c>
      <c r="BK341" s="10">
        <f>3/24000000*OO[[#This Row],[119 (03JUL1985 18:00:00)-Water Temperature (C)]]*OO[[#This Row],[61]]</f>
        <v>1.6825555228334997E-5</v>
      </c>
      <c r="BL341" s="10">
        <f>3/24000000*OO[[#This Row],[120 (03JUL1985 21:00:00)-Water Temperature (C)]]*OO[[#This Row],[62]]</f>
        <v>1.5622410464072498E-5</v>
      </c>
      <c r="BM341" s="10">
        <f>3/24000000*OO[[#This Row],[121 (04JUL1985 00:00:00)-Water Temperature (C)]]*OO[[#This Row],[63]]</f>
        <v>1.4270102845084998E-5</v>
      </c>
      <c r="BN341" s="10">
        <f>3/24000000*OO[[#This Row],[122 (04JUL1985 03:00:00)-Water Temperature (C)]]*OO[[#This Row],[64]]</f>
        <v>1.2958964916795E-5</v>
      </c>
      <c r="BO341" s="10">
        <f>3/24000000*OO[[#This Row],[123 (04JUL1985 06:00:00)-Water Temperature (C)]]*OO[[#This Row],[65]]</f>
        <v>1.1794966396074998E-5</v>
      </c>
      <c r="BP341" s="10">
        <f>3/24000000*OO[[#This Row],[124 (04JUL1985 09:00:00)-Water Temperature (C)]]*OO[[#This Row],[66]]</f>
        <v>1.0972229788082499E-5</v>
      </c>
      <c r="BQ341" s="10">
        <f>3/24000000*OO[[#This Row],[125 (04JUL1985 12:00:00)-Water Temperature (C)]]*OO[[#This Row],[67]]</f>
        <v>1.0387731143739999E-5</v>
      </c>
      <c r="BR341" s="10">
        <f>3/24000000*OO[[#This Row],[126 (04JUL1985 15:00:00)-Water Temperature (C)]]*OO[[#This Row],[68]]</f>
        <v>9.8895485542275E-6</v>
      </c>
      <c r="BS341" s="10">
        <f>3/24000000*OO[[#This Row],[127 (04JUL1985 18:00:00)-Water Temperature (C)]]*OO[[#This Row],[69]]</f>
        <v>9.4403177709749992E-6</v>
      </c>
      <c r="BT341" s="10">
        <f>3/24000000*OO[[#This Row],[128 (04JUL1985 21:00:00)-Water Temperature (C)]]*OO[[#This Row],[70]]</f>
        <v>8.8916371486824995E-6</v>
      </c>
      <c r="BU341" s="10">
        <f>3/24000000*OO[[#This Row],[129 (05JUL1985 00:00:00)-Water Temperature (C)]]*OO[[#This Row],[71]]</f>
        <v>8.1269316109499993E-6</v>
      </c>
      <c r="BV341" s="10">
        <f>3/24000000*OO[[#This Row],[130 (05JUL1985 03:00:00)-Water Temperature (C)]]*OO[[#This Row],[72]]</f>
        <v>7.2489019251599997E-6</v>
      </c>
      <c r="BW341" s="10">
        <f>3/24000000*OO[[#This Row],[131 (05JUL1985 06:00:00)-Water Temperature (C)]]*OO[[#This Row],[73]]</f>
        <v>6.4205206603125007E-6</v>
      </c>
      <c r="BX341" s="10">
        <f>3/24000000*OO[[#This Row],[132 (05JUL1985 09:00:00)-Water Temperature (C)]]*OO[[#This Row],[74]]</f>
        <v>5.8193048321500003E-6</v>
      </c>
      <c r="BY341" s="10">
        <f>3/24000000*OO[[#This Row],[133 (05JUL1985 12:00:00)-Water Temperature (C)]]*OO[[#This Row],[75]]</f>
        <v>5.3398119800362504E-6</v>
      </c>
      <c r="BZ341" s="10">
        <f>3/24000000*OO[[#This Row],[134 (05JUL1985 15:00:00)-Water Temperature (C)]]*OO[[#This Row],[76]]</f>
        <v>4.9162768555249998E-6</v>
      </c>
      <c r="CA341" s="10">
        <f>3/24000000*OO[[#This Row],[135 (05JUL1985 18:00:00)-Water Temperature (C)]]*OO[[#This Row],[77]]</f>
        <v>4.4734948931625003E-6</v>
      </c>
      <c r="CB341" s="10">
        <f>3/24000000*OO[[#This Row],[136 (05JUL1985 21:00:00)-Water Temperature (C)]]*OO[[#This Row],[78]]</f>
        <v>3.9197545577124999E-6</v>
      </c>
      <c r="CC341" s="10">
        <f>3/24000000*OO[[#This Row],[137 (06JUL1985 00:00:00)-Water Temperature (C)]]*OO[[#This Row],[79]]</f>
        <v>3.2784290242875E-6</v>
      </c>
      <c r="CD341" s="10">
        <f>3/24000000*OO[[#This Row],[138 (06JUL1985 03:00:00)-Water Temperature (C)]]*OO[[#This Row],[80]]</f>
        <v>2.6543152630054999E-6</v>
      </c>
      <c r="CE341" s="10">
        <f>3/24000000*OO[[#This Row],[139 (06JUL1985 06:00:00)-Water Temperature (C)]]*OO[[#This Row],[81]]</f>
        <v>2.1306823138394997E-6</v>
      </c>
      <c r="CF341" s="10">
        <f>3/24000000*OO[[#This Row],[140 (06JUL1985 09:00:00)-Water Temperature (C)]]*OO[[#This Row],[82]]</f>
        <v>1.7650721077124997E-6</v>
      </c>
      <c r="CG341" s="10">
        <f>3/24000000*OO[[#This Row],[141 (06JUL1985 12:00:00)-Water Temperature (C)]]*OO[[#This Row],[83]]</f>
        <v>1.515811506484125E-6</v>
      </c>
      <c r="CH341" s="10">
        <f>3/24000000*OO[[#This Row],[142 (06JUL1985 15:00:00)-Water Temperature (C)]]*OO[[#This Row],[84]]</f>
        <v>1.351474508510875E-6</v>
      </c>
      <c r="CI341" s="10">
        <f>3/24000000*OO[[#This Row],[143 (06JUL1985 18:00:00)-Water Temperature (C)]]*OO[[#This Row],[85]]</f>
        <v>1.2309318707145E-6</v>
      </c>
      <c r="CJ341" s="10">
        <f>3/24000000*OO[[#This Row],[144 (06JUL1985 21:00:00)-Water Temperature (C)]]*OO[[#This Row],[86]]</f>
        <v>1.11979423031925E-6</v>
      </c>
      <c r="CK341" s="10">
        <f>3/24000000*OO[[#This Row],[145 (07JUL1985 00:00:00)-Water Temperature (C)]]*OO[[#This Row],[87]]</f>
        <v>1.0045394023607499E-6</v>
      </c>
      <c r="CL341" s="10">
        <f>3/24000000*OO[[#This Row],[146 (07JUL1985 03:00:00)-Water Temperature (C)]]*OO[[#This Row],[88]]</f>
        <v>8.942822430703748E-7</v>
      </c>
      <c r="CM341" s="10">
        <f>3/24000000*OO[[#This Row],[147 (07JUL1985 06:00:00)-Water Temperature (C)]]*OO[[#This Row],[89]]</f>
        <v>7.9979125326362501E-7</v>
      </c>
      <c r="CN341" s="10">
        <f>3/24000000*OO[[#This Row],[148 (07JUL1985 09:00:00)-Water Temperature (C)]]*OO[[#This Row],[90]]</f>
        <v>7.364365809731249E-7</v>
      </c>
      <c r="CO341" s="10">
        <f>3/24000000*OO[[#This Row],[149 (07JUL1985 12:00:00)-Water Temperature (C)]]*OO[[#This Row],[91]]</f>
        <v>6.8355431827849998E-7</v>
      </c>
      <c r="CP341" s="10">
        <f>3/24000000*OO[[#This Row],[150 (07JUL1985 15:00:00)-Water Temperature (C)]]*OO[[#This Row],[92]]</f>
        <v>6.5377015394550003E-7</v>
      </c>
      <c r="CQ341" s="10">
        <f>3/24000000*OO[[#This Row],[151 (07JUL1985 18:00:00)-Water Temperature (C)]]*OO[[#This Row],[93]]</f>
        <v>6.3451210335187505E-7</v>
      </c>
      <c r="CR341" s="10">
        <f>3/24000000*OO[[#This Row],[152 (07JUL1985 21:00:00)-Water Temperature (C)]]*OO[[#This Row],[94]]</f>
        <v>6.1293549158487496E-7</v>
      </c>
      <c r="CS341" s="10">
        <f>3/24000000*OO[[#This Row],[153 (08JUL1985 00:00:00)-Water Temperature (C)]]*OO[[#This Row],[95]]</f>
        <v>5.7945082633649998E-7</v>
      </c>
      <c r="CT341" s="10">
        <f>3/24000000*OO[[#This Row],[154 (08JUL1985 03:00:00)-Water Temperature (C)]]*OO[[#This Row],[96]]</f>
        <v>5.4065804633000004E-7</v>
      </c>
      <c r="CU341" s="10">
        <f>3/24000000*OO[[#This Row],[155 (08JUL1985 06:00:00)-Water Temperature (C)]]*OO[[#This Row],[97]]</f>
        <v>5.0720147081025004E-7</v>
      </c>
      <c r="CV341" s="10">
        <f>3/24000000*OO[[#This Row],[156 (08JUL1985 09:00:00)-Water Temperature (C)]]*OO[[#This Row],[98]]</f>
        <v>4.9026730602800003E-7</v>
      </c>
      <c r="CW341" s="10">
        <f>3/24000000*OO[[#This Row],[157 (08JUL1985 12:00:00)-Water Temperature (C)]]*OO[[#This Row],[99]]</f>
        <v>4.8574651082874996E-7</v>
      </c>
    </row>
    <row r="342" spans="1:101" x14ac:dyDescent="0.35">
      <c r="A342" t="s">
        <v>348</v>
      </c>
      <c r="B342">
        <v>588.76080000000002</v>
      </c>
      <c r="C342" s="10">
        <f>3/24*OO[[#This Row],[59 (26JUN1985 06:00:00)-Water Temperature (C)]]*OO[[#This Row],[1]]/SUM(OO[1])</f>
        <v>0</v>
      </c>
      <c r="D342" s="10">
        <f>3/24*OO[[#This Row],[60 (26JUN1985 09:00:00)-Water Temperature (C)]]*OO[[#This Row],[2]]/SUM(OO[2])</f>
        <v>0</v>
      </c>
      <c r="E342" s="10">
        <f>3/24*OO[[#This Row],[61 (26JUN1985 12:00:00)-Water Temperature (C)]]*OO[[#This Row],[3]]/SUM(OO[3])</f>
        <v>0</v>
      </c>
      <c r="F342" s="10">
        <f>3/24*OO[[#This Row],[62 (26JUN1985 15:00:00)-Water Temperature (C)]]*OO[[#This Row],[4]]/SUM(OO[4])</f>
        <v>0</v>
      </c>
      <c r="G342" s="10">
        <f>3/24*OO[[#This Row],[63 (26JUN1985 18:00:00)-Water Temperature (C)]]*OO[[#This Row],[5]]/SUM(OO[5])</f>
        <v>0</v>
      </c>
      <c r="H342" s="10">
        <f>3/24*OO[[#This Row],[64 (26JUN1985 21:00:00)-Water Temperature (C)]]*OO[[#This Row],[6]]/SUM(OO[6])</f>
        <v>0</v>
      </c>
      <c r="I342" s="10">
        <f>3/24*OO[[#This Row],[65 (27JUN1985 00:00:00)-Water Temperature (C)]]*OO[[#This Row],[7]]/SUM(OO[7])</f>
        <v>0</v>
      </c>
      <c r="J342" s="10">
        <f>3/24*OO[[#This Row],[66 (27JUN1985 03:00:00)-Water Temperature (C)]]*OO[[#This Row],[8]]/SUM(OO[8])</f>
        <v>0</v>
      </c>
      <c r="K342" s="10">
        <f>3/24*OO[[#This Row],[67 (27JUN1985 06:00:00)-Water Temperature (C)]]*OO[[#This Row],[9]]/SUM(OO[9])</f>
        <v>0</v>
      </c>
      <c r="L342" s="10">
        <f>3/24*OO[[#This Row],[68 (27JUN1985 09:00:00)-Water Temperature (C)]]*OO[[#This Row],[10]]/SUM(OO[10])</f>
        <v>0</v>
      </c>
      <c r="M342" s="10">
        <f>3/24*OO[[#This Row],[69 (27JUN1985 12:00:00)-Water Temperature (C)]]*OO[[#This Row],[11]]/SUM(OO[11])</f>
        <v>0</v>
      </c>
      <c r="N342" s="10">
        <f>3/24*OO[[#This Row],[70 (27JUN1985 15:00:00)-Water Temperature (C)]]*OO[[#This Row],[12]]/SUM(OO[12])</f>
        <v>0</v>
      </c>
      <c r="O342" s="10">
        <f>3/24*OO[[#This Row],[71 (27JUN1985 18:00:00)-Water Temperature (C)]]*OO[[#This Row],[13]]/SUM(OO[13])</f>
        <v>0</v>
      </c>
      <c r="P342" s="10">
        <f>3/24*OO[[#This Row],[72 (27JUN1985 21:00:00)-Water Temperature (C)]]*OO[[#This Row],[14]]/SUM(OO[14])</f>
        <v>0</v>
      </c>
      <c r="Q342" s="10">
        <f>3/24*OO[[#This Row],[73 (28JUN1985 00:00:00)-Water Temperature (C)]]*OO[[#This Row],[15]]/SUM(OO[15])</f>
        <v>0</v>
      </c>
      <c r="R342" s="10">
        <f>3/24*OO[[#This Row],[74 (28JUN1985 03:00:00)-Water Temperature (C)]]*OO[[#This Row],[16]]/SUM(OO[16])</f>
        <v>0</v>
      </c>
      <c r="S342" s="10">
        <f>3/24*OO[[#This Row],[75 (28JUN1985 06:00:00)-Water Temperature (C)]]*OO[[#This Row],[17]]/SUM(OO[17])</f>
        <v>5.9146605503676824E-35</v>
      </c>
      <c r="T342" s="10">
        <f>3/24*OO[[#This Row],[76 (28JUN1985 09:00:00)-Water Temperature (C)]]*OO[[#This Row],[18]]/SUM(OO[18])</f>
        <v>3.9350193115693447E-25</v>
      </c>
      <c r="U342" s="10">
        <f>3/24*OO[[#This Row],[77 (28JUN1985 12:00:00)-Water Temperature (C)]]*OO[[#This Row],[19]]/SUM(OO[19])</f>
        <v>1.2208429658602766E-18</v>
      </c>
      <c r="V342" s="10">
        <f>3/24000000*OO[[#This Row],[78 (28JUN1985 15:00:00)-Water Temperature (C)]]*OO[[#This Row],[20]]</f>
        <v>1.25778205059675E-13</v>
      </c>
      <c r="W342" s="10">
        <f>3/24000000*OO[[#This Row],[79 (28JUN1985 18:00:00)-Water Temperature (C)]]*OO[[#This Row],[21]]</f>
        <v>1.9199798158540001E-10</v>
      </c>
      <c r="X342" s="10">
        <f>3/24000000*OO[[#This Row],[80 (28JUN1985 21:00:00)-Water Temperature (C)]]*OO[[#This Row],[22]]</f>
        <v>4.7913801232274997E-8</v>
      </c>
      <c r="Y342" s="10">
        <f>3/24000000*OO[[#This Row],[81 (29JUN1985 00:00:00)-Water Temperature (C)]]*OO[[#This Row],[23]]</f>
        <v>3.3934131675899995E-6</v>
      </c>
      <c r="Z342" s="10">
        <f>3/24000000*OO[[#This Row],[82 (29JUN1985 03:00:00)-Water Temperature (C)]]*OO[[#This Row],[24]]</f>
        <v>9.0249321646999992E-5</v>
      </c>
      <c r="AA342" s="10">
        <f>3/24000000*OO[[#This Row],[83 (29JUN1985 06:00:00)-Water Temperature (C)]]*OO[[#This Row],[25]]</f>
        <v>1.0676372846174999E-3</v>
      </c>
      <c r="AB342" s="10">
        <f>3/24000000*OO[[#This Row],[84 (29JUN1985 09:00:00)-Water Temperature (C)]]*OO[[#This Row],[26]]</f>
        <v>6.5052809379900003E-3</v>
      </c>
      <c r="AC342" s="10">
        <f>3/24000000*OO[[#This Row],[85 (29JUN1985 12:00:00)-Water Temperature (C)]]*OO[[#This Row],[27]]</f>
        <v>2.2114588904191251E-2</v>
      </c>
      <c r="AD342" s="10">
        <f>3/24000000*OO[[#This Row],[86 (29JUN1985 15:00:00)-Water Temperature (C)]]*OO[[#This Row],[28]]</f>
        <v>4.5494828285150002E-2</v>
      </c>
      <c r="AE342" s="10">
        <f>3/24000000*OO[[#This Row],[88 (29JUN1985 21:00:00)-Water Temperature (C)]]*OO[[#This Row],[30]]</f>
        <v>5.4286359829250001E-2</v>
      </c>
      <c r="AF342" s="10">
        <f>3/24000000*OO[[#This Row],[88 (29JUN1985 21:00:00)-Water Temperature (C)]]*OO[[#This Row],[30]]</f>
        <v>5.4286359829250001E-2</v>
      </c>
      <c r="AG342" s="10">
        <f>3/24000000*OO[[#This Row],[89 (30JUN1985 00:00:00)-Water Temperature (C)]]*OO[[#This Row],[31]]</f>
        <v>3.3822005488312504E-2</v>
      </c>
      <c r="AH342" s="10">
        <f>3/24000000*OO[[#This Row],[90 (30JUN1985 03:00:00)-Water Temperature (C)]]*OO[[#This Row],[32]]</f>
        <v>1.5439871905577498E-2</v>
      </c>
      <c r="AI342" s="10">
        <f>3/24000000*OO[[#This Row],[91 (30JUN1985 06:00:00)-Water Temperature (C)]]*OO[[#This Row],[33]]</f>
        <v>5.3827007240825004E-3</v>
      </c>
      <c r="AJ342" s="10">
        <f>3/24000000*OO[[#This Row],[92 (30JUN1985 09:00:00)-Water Temperature (C)]]*OO[[#This Row],[34]]</f>
        <v>1.5370322065368751E-3</v>
      </c>
      <c r="AK342" s="10">
        <f>3/24000000*OO[[#This Row],[93 (30JUN1985 12:00:00)-Water Temperature (C)]]*OO[[#This Row],[35]]</f>
        <v>3.8654129308774994E-4</v>
      </c>
      <c r="AL342" s="10">
        <f>3/24000000*OO[[#This Row],[94 (30JUN1985 15:00:00)-Water Temperature (C)]]*OO[[#This Row],[36]]</f>
        <v>1.0902061118759998E-4</v>
      </c>
      <c r="AM342" s="10">
        <f>3/24000000*OO[[#This Row],[95 (30JUN1985 18:00:00)-Water Temperature (C)]]*OO[[#This Row],[37]]</f>
        <v>5.257463140865001E-5</v>
      </c>
      <c r="AN342" s="10">
        <f>3/24000000*OO[[#This Row],[96 (30JUN1985 21:00:00)-Water Temperature (C)]]*OO[[#This Row],[38]]</f>
        <v>4.0954850790249993E-5</v>
      </c>
      <c r="AO342" s="10">
        <f>3/24000000*OO[[#This Row],[97 (01JUL1985 00:00:00)-Water Temperature (C)]]*OO[[#This Row],[39]]</f>
        <v>3.6667875231812501E-5</v>
      </c>
      <c r="AP342" s="10">
        <f>3/24000000*OO[[#This Row],[98 (01JUL1985 03:00:00)-Water Temperature (C)]]*OO[[#This Row],[40]]</f>
        <v>3.3879210932875E-5</v>
      </c>
      <c r="AQ342" s="10">
        <f>3/24000000*OO[[#This Row],[99 (01JUL1985 06:00:00)-Water Temperature (C)]]*OO[[#This Row],[41]]</f>
        <v>3.1562864385262505E-5</v>
      </c>
      <c r="AR342" s="10">
        <f>3/24000000*OO[[#This Row],[100 (01JUL1985 09:00:00)-Water Temperature (C)]]*OO[[#This Row],[42]]</f>
        <v>2.9983459017262504E-5</v>
      </c>
      <c r="AS342" s="10">
        <f>3/24000000*OO[[#This Row],[101 (01JUL1985 12:00:00)-Water Temperature (C)]]*OO[[#This Row],[43]]</f>
        <v>2.8796235620549998E-5</v>
      </c>
      <c r="AT342" s="10">
        <f>3/24000000*OO[[#This Row],[102 (01JUL1985 15:00:00)-Water Temperature (C)]]*OO[[#This Row],[44]]</f>
        <v>2.7716429133950001E-5</v>
      </c>
      <c r="AU342" s="10">
        <f>3/24000000*OO[[#This Row],[103 (01JUL1985 18:00:00)-Water Temperature (C)]]*OO[[#This Row],[45]]</f>
        <v>2.6986107767287497E-5</v>
      </c>
      <c r="AV342" s="10">
        <f>3/24000000*OO[[#This Row],[104 (01JUL1985 21:00:00)-Water Temperature (C)]]*OO[[#This Row],[46]]</f>
        <v>2.6380721968562501E-5</v>
      </c>
      <c r="AW342" s="10">
        <f>3/24000000*OO[[#This Row],[105 (02JUL1985 00:00:00)-Water Temperature (C)]]*OO[[#This Row],[47]]</f>
        <v>2.5981310074137496E-5</v>
      </c>
      <c r="AX342" s="10">
        <f>3/24000000*OO[[#This Row],[106 (02JUL1985 03:00:00)-Water Temperature (C)]]*OO[[#This Row],[48]]</f>
        <v>2.5997821525849998E-5</v>
      </c>
      <c r="AY342" s="10">
        <f>3/24000000*OO[[#This Row],[107 (02JUL1985 06:00:00)-Water Temperature (C)]]*OO[[#This Row],[49]]</f>
        <v>2.6188114927875001E-5</v>
      </c>
      <c r="AZ342" s="10">
        <f>3/24000000*OO[[#This Row],[108 (02JUL1985 09:00:00)-Water Temperature (C)]]*OO[[#This Row],[50]]</f>
        <v>2.6183282219750001E-5</v>
      </c>
      <c r="BA342" s="10">
        <f>3/24000000*OO[[#This Row],[109 (02JUL1985 12:00:00)-Water Temperature (C)]]*OO[[#This Row],[51]]</f>
        <v>2.6064699403125001E-5</v>
      </c>
      <c r="BB342" s="10">
        <f>3/24000000*OO[[#This Row],[110 (02JUL1985 15:00:00)-Water Temperature (C)]]*OO[[#This Row],[52]]</f>
        <v>2.5493718406949999E-5</v>
      </c>
      <c r="BC342" s="10">
        <f>3/24000000*OO[[#This Row],[111 (02JUL1985 18:00:00)-Water Temperature (C)]]*OO[[#This Row],[53]]</f>
        <v>2.4377723497049997E-5</v>
      </c>
      <c r="BD342" s="10">
        <f>3/24000000*OO[[#This Row],[112 (02JUL1985 21:00:00)-Water Temperature (C)]]*OO[[#This Row],[54]]</f>
        <v>2.270134918015125E-5</v>
      </c>
      <c r="BE342" s="10">
        <f>3/24000000*OO[[#This Row],[113 (03JUL1985 00:00:00)-Water Temperature (C)]]*OO[[#This Row],[55]]</f>
        <v>2.0881390158801251E-5</v>
      </c>
      <c r="BF342" s="10">
        <f>3/24000000*OO[[#This Row],[114 (03JUL1985 03:00:00)-Water Temperature (C)]]*OO[[#This Row],[56]]</f>
        <v>1.9036999398599998E-5</v>
      </c>
      <c r="BG342" s="10">
        <f>3/24000000*OO[[#This Row],[115 (03JUL1985 06:00:00)-Water Temperature (C)]]*OO[[#This Row],[57]]</f>
        <v>1.7312082550381247E-5</v>
      </c>
      <c r="BH342" s="10">
        <f>3/24000000*OO[[#This Row],[116 (03JUL1985 09:00:00)-Water Temperature (C)]]*OO[[#This Row],[58]]</f>
        <v>1.5851642145062497E-5</v>
      </c>
      <c r="BI342" s="10">
        <f>3/24000000*OO[[#This Row],[117 (03JUL1985 12:00:00)-Water Temperature (C)]]*OO[[#This Row],[59]]</f>
        <v>1.4825624263310002E-5</v>
      </c>
      <c r="BJ342" s="10">
        <f>3/24000000*OO[[#This Row],[118 (03JUL1985 15:00:00)-Water Temperature (C)]]*OO[[#This Row],[60]]</f>
        <v>1.4025860531161247E-5</v>
      </c>
      <c r="BK342" s="10">
        <f>3/24000000*OO[[#This Row],[119 (03JUL1985 18:00:00)-Water Temperature (C)]]*OO[[#This Row],[61]]</f>
        <v>1.3290735402624999E-5</v>
      </c>
      <c r="BL342" s="10">
        <f>3/24000000*OO[[#This Row],[120 (03JUL1985 21:00:00)-Water Temperature (C)]]*OO[[#This Row],[62]]</f>
        <v>1.2356189851225002E-5</v>
      </c>
      <c r="BM342" s="10">
        <f>3/24000000*OO[[#This Row],[121 (04JUL1985 00:00:00)-Water Temperature (C)]]*OO[[#This Row],[63]]</f>
        <v>1.1307351970038749E-5</v>
      </c>
      <c r="BN342" s="10">
        <f>3/24000000*OO[[#This Row],[122 (04JUL1985 03:00:00)-Water Temperature (C)]]*OO[[#This Row],[64]]</f>
        <v>1.0277791738628751E-5</v>
      </c>
      <c r="BO342" s="10">
        <f>3/24000000*OO[[#This Row],[123 (04JUL1985 06:00:00)-Water Temperature (C)]]*OO[[#This Row],[65]]</f>
        <v>9.3595049380787502E-6</v>
      </c>
      <c r="BP342" s="10">
        <f>3/24000000*OO[[#This Row],[124 (04JUL1985 09:00:00)-Water Temperature (C)]]*OO[[#This Row],[66]]</f>
        <v>8.7108762802725001E-6</v>
      </c>
      <c r="BQ342" s="10">
        <f>3/24000000*OO[[#This Row],[125 (04JUL1985 12:00:00)-Water Temperature (C)]]*OO[[#This Row],[67]]</f>
        <v>8.2337511819062478E-6</v>
      </c>
      <c r="BR342" s="10">
        <f>3/24000000*OO[[#This Row],[126 (04JUL1985 15:00:00)-Water Temperature (C)]]*OO[[#This Row],[68]]</f>
        <v>7.8402369880624999E-6</v>
      </c>
      <c r="BS342" s="10">
        <f>3/24000000*OO[[#This Row],[127 (04JUL1985 18:00:00)-Water Temperature (C)]]*OO[[#This Row],[69]]</f>
        <v>7.4921161238674989E-6</v>
      </c>
      <c r="BT342" s="10">
        <f>3/24000000*OO[[#This Row],[128 (04JUL1985 21:00:00)-Water Temperature (C)]]*OO[[#This Row],[70]]</f>
        <v>7.0605404291812485E-6</v>
      </c>
      <c r="BU342" s="10">
        <f>3/24000000*OO[[#This Row],[129 (05JUL1985 00:00:00)-Water Temperature (C)]]*OO[[#This Row],[71]]</f>
        <v>6.4708168929974997E-6</v>
      </c>
      <c r="BV342" s="10">
        <f>3/24000000*OO[[#This Row],[130 (05JUL1985 03:00:00)-Water Temperature (C)]]*OO[[#This Row],[72]]</f>
        <v>5.7870023125499994E-6</v>
      </c>
      <c r="BW342" s="10">
        <f>3/24000000*OO[[#This Row],[131 (05JUL1985 06:00:00)-Water Temperature (C)]]*OO[[#This Row],[73]]</f>
        <v>5.132129981745E-6</v>
      </c>
      <c r="BX342" s="10">
        <f>3/24000000*OO[[#This Row],[132 (05JUL1985 09:00:00)-Water Temperature (C)]]*OO[[#This Row],[74]]</f>
        <v>4.6551695708399995E-6</v>
      </c>
      <c r="BY342" s="10">
        <f>3/24000000*OO[[#This Row],[133 (05JUL1985 12:00:00)-Water Temperature (C)]]*OO[[#This Row],[75]]</f>
        <v>4.2704775688337497E-6</v>
      </c>
      <c r="BZ342" s="10">
        <f>3/24000000*OO[[#This Row],[134 (05JUL1985 15:00:00)-Water Temperature (C)]]*OO[[#This Row],[76]]</f>
        <v>3.9331163097187501E-6</v>
      </c>
      <c r="CA342" s="10">
        <f>3/24000000*OO[[#This Row],[135 (05JUL1985 18:00:00)-Water Temperature (C)]]*OO[[#This Row],[77]]</f>
        <v>3.5834560567162493E-6</v>
      </c>
      <c r="CB342" s="10">
        <f>3/24000000*OO[[#This Row],[136 (05JUL1985 21:00:00)-Water Temperature (C)]]*OO[[#This Row],[78]]</f>
        <v>3.14638084077E-6</v>
      </c>
      <c r="CC342" s="10">
        <f>3/24000000*OO[[#This Row],[137 (06JUL1985 00:00:00)-Water Temperature (C)]]*OO[[#This Row],[79]]</f>
        <v>2.6433238778849994E-6</v>
      </c>
      <c r="CD342" s="10">
        <f>3/24000000*OO[[#This Row],[138 (06JUL1985 03:00:00)-Water Temperature (C)]]*OO[[#This Row],[80]]</f>
        <v>2.14677499160425E-6</v>
      </c>
      <c r="CE342" s="10">
        <f>3/24000000*OO[[#This Row],[139 (06JUL1985 06:00:00)-Water Temperature (C)]]*OO[[#This Row],[81]]</f>
        <v>1.7249630243099996E-6</v>
      </c>
      <c r="CF342" s="10">
        <f>3/24000000*OO[[#This Row],[140 (06JUL1985 09:00:00)-Water Temperature (C)]]*OO[[#This Row],[82]]</f>
        <v>1.4270970101462498E-6</v>
      </c>
      <c r="CG342" s="10">
        <f>3/24000000*OO[[#This Row],[141 (06JUL1985 12:00:00)-Water Temperature (C)]]*OO[[#This Row],[83]]</f>
        <v>1.220615254656E-6</v>
      </c>
      <c r="CH342" s="10">
        <f>3/24000000*OO[[#This Row],[142 (06JUL1985 15:00:00)-Water Temperature (C)]]*OO[[#This Row],[84]]</f>
        <v>1.083780351375E-6</v>
      </c>
      <c r="CI342" s="10">
        <f>3/24000000*OO[[#This Row],[143 (06JUL1985 18:00:00)-Water Temperature (C)]]*OO[[#This Row],[85]]</f>
        <v>9.8422038954399991E-7</v>
      </c>
      <c r="CJ342" s="10">
        <f>3/24000000*OO[[#This Row],[144 (06JUL1985 21:00:00)-Water Temperature (C)]]*OO[[#This Row],[86]]</f>
        <v>8.9362024417087488E-7</v>
      </c>
      <c r="CK342" s="10">
        <f>3/24000000*OO[[#This Row],[145 (07JUL1985 00:00:00)-Water Temperature (C)]]*OO[[#This Row],[87]]</f>
        <v>8.0218168364587497E-7</v>
      </c>
      <c r="CL342" s="10">
        <f>3/24000000*OO[[#This Row],[146 (07JUL1985 03:00:00)-Water Temperature (C)]]*OO[[#This Row],[88]]</f>
        <v>7.1450795939524989E-7</v>
      </c>
      <c r="CM342" s="10">
        <f>3/24000000*OO[[#This Row],[147 (07JUL1985 06:00:00)-Water Temperature (C)]]*OO[[#This Row],[89]]</f>
        <v>6.3885207710799993E-7</v>
      </c>
      <c r="CN342" s="10">
        <f>3/24000000*OO[[#This Row],[148 (07JUL1985 09:00:00)-Water Temperature (C)]]*OO[[#This Row],[90]]</f>
        <v>5.8745361090074993E-7</v>
      </c>
      <c r="CO342" s="10">
        <f>3/24000000*OO[[#This Row],[149 (07JUL1985 12:00:00)-Water Temperature (C)]]*OO[[#This Row],[91]]</f>
        <v>5.4418407556800002E-7</v>
      </c>
      <c r="CP342" s="10">
        <f>3/24000000*OO[[#This Row],[150 (07JUL1985 15:00:00)-Water Temperature (C)]]*OO[[#This Row],[92]]</f>
        <v>5.19705958345E-7</v>
      </c>
      <c r="CQ342" s="10">
        <f>3/24000000*OO[[#This Row],[151 (07JUL1985 18:00:00)-Water Temperature (C)]]*OO[[#This Row],[93]]</f>
        <v>5.03286947592E-7</v>
      </c>
      <c r="CR342" s="10">
        <f>3/24000000*OO[[#This Row],[152 (07JUL1985 21:00:00)-Water Temperature (C)]]*OO[[#This Row],[94]]</f>
        <v>4.8584228661199999E-7</v>
      </c>
      <c r="CS342" s="10">
        <f>3/24000000*OO[[#This Row],[153 (08JUL1985 00:00:00)-Water Temperature (C)]]*OO[[#This Row],[95]]</f>
        <v>4.6014217378725003E-7</v>
      </c>
      <c r="CT342" s="10">
        <f>3/24000000*OO[[#This Row],[154 (08JUL1985 03:00:00)-Water Temperature (C)]]*OO[[#This Row],[96]]</f>
        <v>4.2960610723650002E-7</v>
      </c>
      <c r="CU342" s="10">
        <f>3/24000000*OO[[#This Row],[155 (08JUL1985 06:00:00)-Water Temperature (C)]]*OO[[#This Row],[97]]</f>
        <v>4.0314637728449994E-7</v>
      </c>
      <c r="CV342" s="10">
        <f>3/24000000*OO[[#This Row],[156 (08JUL1985 09:00:00)-Water Temperature (C)]]*OO[[#This Row],[98]]</f>
        <v>3.8945393619899998E-7</v>
      </c>
      <c r="CW342" s="10">
        <f>3/24000000*OO[[#This Row],[157 (08JUL1985 12:00:00)-Water Temperature (C)]]*OO[[#This Row],[99]]</f>
        <v>3.8507379024624998E-7</v>
      </c>
    </row>
    <row r="343" spans="1:101" x14ac:dyDescent="0.35">
      <c r="A343" t="s">
        <v>349</v>
      </c>
      <c r="B343">
        <v>664.37260000000003</v>
      </c>
      <c r="C343" s="10">
        <f>3/24*OO[[#This Row],[59 (26JUN1985 06:00:00)-Water Temperature (C)]]*OO[[#This Row],[1]]/SUM(OO[1])</f>
        <v>0</v>
      </c>
      <c r="D343" s="10">
        <f>3/24*OO[[#This Row],[60 (26JUN1985 09:00:00)-Water Temperature (C)]]*OO[[#This Row],[2]]/SUM(OO[2])</f>
        <v>0</v>
      </c>
      <c r="E343" s="10">
        <f>3/24*OO[[#This Row],[61 (26JUN1985 12:00:00)-Water Temperature (C)]]*OO[[#This Row],[3]]/SUM(OO[3])</f>
        <v>0</v>
      </c>
      <c r="F343" s="10">
        <f>3/24*OO[[#This Row],[62 (26JUN1985 15:00:00)-Water Temperature (C)]]*OO[[#This Row],[4]]/SUM(OO[4])</f>
        <v>0</v>
      </c>
      <c r="G343" s="10">
        <f>3/24*OO[[#This Row],[63 (26JUN1985 18:00:00)-Water Temperature (C)]]*OO[[#This Row],[5]]/SUM(OO[5])</f>
        <v>0</v>
      </c>
      <c r="H343" s="10">
        <f>3/24*OO[[#This Row],[64 (26JUN1985 21:00:00)-Water Temperature (C)]]*OO[[#This Row],[6]]/SUM(OO[6])</f>
        <v>0</v>
      </c>
      <c r="I343" s="10">
        <f>3/24*OO[[#This Row],[65 (27JUN1985 00:00:00)-Water Temperature (C)]]*OO[[#This Row],[7]]/SUM(OO[7])</f>
        <v>0</v>
      </c>
      <c r="J343" s="10">
        <f>3/24*OO[[#This Row],[66 (27JUN1985 03:00:00)-Water Temperature (C)]]*OO[[#This Row],[8]]/SUM(OO[8])</f>
        <v>0</v>
      </c>
      <c r="K343" s="10">
        <f>3/24*OO[[#This Row],[67 (27JUN1985 06:00:00)-Water Temperature (C)]]*OO[[#This Row],[9]]/SUM(OO[9])</f>
        <v>0</v>
      </c>
      <c r="L343" s="10">
        <f>3/24*OO[[#This Row],[68 (27JUN1985 09:00:00)-Water Temperature (C)]]*OO[[#This Row],[10]]/SUM(OO[10])</f>
        <v>0</v>
      </c>
      <c r="M343" s="10">
        <f>3/24*OO[[#This Row],[69 (27JUN1985 12:00:00)-Water Temperature (C)]]*OO[[#This Row],[11]]/SUM(OO[11])</f>
        <v>0</v>
      </c>
      <c r="N343" s="10">
        <f>3/24*OO[[#This Row],[70 (27JUN1985 15:00:00)-Water Temperature (C)]]*OO[[#This Row],[12]]/SUM(OO[12])</f>
        <v>0</v>
      </c>
      <c r="O343" s="10">
        <f>3/24*OO[[#This Row],[71 (27JUN1985 18:00:00)-Water Temperature (C)]]*OO[[#This Row],[13]]/SUM(OO[13])</f>
        <v>0</v>
      </c>
      <c r="P343" s="10">
        <f>3/24*OO[[#This Row],[72 (27JUN1985 21:00:00)-Water Temperature (C)]]*OO[[#This Row],[14]]/SUM(OO[14])</f>
        <v>0</v>
      </c>
      <c r="Q343" s="10">
        <f>3/24*OO[[#This Row],[73 (28JUN1985 00:00:00)-Water Temperature (C)]]*OO[[#This Row],[15]]/SUM(OO[15])</f>
        <v>0</v>
      </c>
      <c r="R343" s="10">
        <f>3/24*OO[[#This Row],[74 (28JUN1985 03:00:00)-Water Temperature (C)]]*OO[[#This Row],[16]]/SUM(OO[16])</f>
        <v>0</v>
      </c>
      <c r="S343" s="10">
        <f>3/24*OO[[#This Row],[75 (28JUN1985 06:00:00)-Water Temperature (C)]]*OO[[#This Row],[17]]/SUM(OO[17])</f>
        <v>9.690827044875476E-36</v>
      </c>
      <c r="T343" s="10">
        <f>3/24*OO[[#This Row],[76 (28JUN1985 09:00:00)-Water Temperature (C)]]*OO[[#This Row],[18]]/SUM(OO[18])</f>
        <v>1.5104751765478885E-25</v>
      </c>
      <c r="U343" s="10">
        <f>3/24*OO[[#This Row],[77 (28JUN1985 12:00:00)-Water Temperature (C)]]*OO[[#This Row],[19]]/SUM(OO[19])</f>
        <v>3.277464908028847E-19</v>
      </c>
      <c r="V343" s="10">
        <f>3/24000000*OO[[#This Row],[78 (28JUN1985 15:00:00)-Water Temperature (C)]]*OO[[#This Row],[20]]</f>
        <v>5.2357595118150002E-14</v>
      </c>
      <c r="W343" s="10">
        <f>3/24000000*OO[[#This Row],[79 (28JUN1985 18:00:00)-Water Temperature (C)]]*OO[[#This Row],[21]]</f>
        <v>8.9215853038649995E-11</v>
      </c>
      <c r="X343" s="10">
        <f>3/24000000*OO[[#This Row],[80 (28JUN1985 21:00:00)-Water Temperature (C)]]*OO[[#This Row],[22]]</f>
        <v>2.3904263272159999E-8</v>
      </c>
      <c r="Y343" s="10">
        <f>3/24000000*OO[[#This Row],[81 (29JUN1985 00:00:00)-Water Temperature (C)]]*OO[[#This Row],[23]]</f>
        <v>1.7870804957880001E-6</v>
      </c>
      <c r="Z343" s="10">
        <f>3/24000000*OO[[#This Row],[82 (29JUN1985 03:00:00)-Water Temperature (C)]]*OO[[#This Row],[24]]</f>
        <v>4.9705501608237503E-5</v>
      </c>
      <c r="AA343" s="10">
        <f>3/24000000*OO[[#This Row],[83 (29JUN1985 06:00:00)-Water Temperature (C)]]*OO[[#This Row],[25]]</f>
        <v>6.1104553706625004E-4</v>
      </c>
      <c r="AB343" s="10">
        <f>3/24000000*OO[[#This Row],[84 (29JUN1985 09:00:00)-Water Temperature (C)]]*OO[[#This Row],[26]]</f>
        <v>3.848549849685E-3</v>
      </c>
      <c r="AC343" s="10">
        <f>3/24000000*OO[[#This Row],[85 (29JUN1985 12:00:00)-Water Temperature (C)]]*OO[[#This Row],[27]]</f>
        <v>1.3462789481925001E-2</v>
      </c>
      <c r="AD343" s="10">
        <f>3/24000000*OO[[#This Row],[86 (29JUN1985 15:00:00)-Water Temperature (C)]]*OO[[#This Row],[28]]</f>
        <v>2.8419246033437501E-2</v>
      </c>
      <c r="AE343" s="10">
        <f>3/24000000*OO[[#This Row],[88 (29JUN1985 21:00:00)-Water Temperature (C)]]*OO[[#This Row],[30]]</f>
        <v>3.5403238403400004E-2</v>
      </c>
      <c r="AF343" s="10">
        <f>3/24000000*OO[[#This Row],[88 (29JUN1985 21:00:00)-Water Temperature (C)]]*OO[[#This Row],[30]]</f>
        <v>3.5403238403400004E-2</v>
      </c>
      <c r="AG343" s="10">
        <f>3/24000000*OO[[#This Row],[89 (30JUN1985 00:00:00)-Water Temperature (C)]]*OO[[#This Row],[31]]</f>
        <v>2.247641355324E-2</v>
      </c>
      <c r="AH343" s="10">
        <f>3/24000000*OO[[#This Row],[90 (30JUN1985 03:00:00)-Water Temperature (C)]]*OO[[#This Row],[32]]</f>
        <v>1.04328192531E-2</v>
      </c>
      <c r="AI343" s="10">
        <f>3/24000000*OO[[#This Row],[91 (30JUN1985 06:00:00)-Water Temperature (C)]]*OO[[#This Row],[33]]</f>
        <v>3.6923796620049998E-3</v>
      </c>
      <c r="AJ343" s="10">
        <f>3/24000000*OO[[#This Row],[92 (30JUN1985 09:00:00)-Water Temperature (C)]]*OO[[#This Row],[34]]</f>
        <v>1.0659269786827501E-3</v>
      </c>
      <c r="AK343" s="10">
        <f>3/24000000*OO[[#This Row],[93 (30JUN1985 12:00:00)-Water Temperature (C)]]*OO[[#This Row],[35]]</f>
        <v>2.6863635944062499E-4</v>
      </c>
      <c r="AL343" s="10">
        <f>3/24000000*OO[[#This Row],[94 (30JUN1985 15:00:00)-Water Temperature (C)]]*OO[[#This Row],[36]]</f>
        <v>7.4250500203424988E-5</v>
      </c>
      <c r="AM343" s="10">
        <f>3/24000000*OO[[#This Row],[95 (30JUN1985 18:00:00)-Water Temperature (C)]]*OO[[#This Row],[37]]</f>
        <v>3.4370050032337497E-5</v>
      </c>
      <c r="AN343" s="10">
        <f>3/24000000*OO[[#This Row],[96 (30JUN1985 21:00:00)-Water Temperature (C)]]*OO[[#This Row],[38]]</f>
        <v>2.6192795591037497E-5</v>
      </c>
      <c r="AO343" s="10">
        <f>3/24000000*OO[[#This Row],[97 (01JUL1985 00:00:00)-Water Temperature (C)]]*OO[[#This Row],[39]]</f>
        <v>2.33161532358E-5</v>
      </c>
      <c r="AP343" s="10">
        <f>3/24000000*OO[[#This Row],[98 (01JUL1985 03:00:00)-Water Temperature (C)]]*OO[[#This Row],[40]]</f>
        <v>2.1487306924800001E-5</v>
      </c>
      <c r="AQ343" s="10">
        <f>3/24000000*OO[[#This Row],[99 (01JUL1985 06:00:00)-Water Temperature (C)]]*OO[[#This Row],[41]]</f>
        <v>1.9998187255569998E-5</v>
      </c>
      <c r="AR343" s="10">
        <f>3/24000000*OO[[#This Row],[100 (01JUL1985 09:00:00)-Water Temperature (C)]]*OO[[#This Row],[42]]</f>
        <v>1.8970809712615001E-5</v>
      </c>
      <c r="AS343" s="10">
        <f>3/24000000*OO[[#This Row],[101 (01JUL1985 12:00:00)-Water Temperature (C)]]*OO[[#This Row],[43]]</f>
        <v>1.8179477747287497E-5</v>
      </c>
      <c r="AT343" s="10">
        <f>3/24000000*OO[[#This Row],[102 (01JUL1985 15:00:00)-Water Temperature (C)]]*OO[[#This Row],[44]]</f>
        <v>1.7458913158050001E-5</v>
      </c>
      <c r="AU343" s="10">
        <f>3/24000000*OO[[#This Row],[103 (01JUL1985 18:00:00)-Water Temperature (C)]]*OO[[#This Row],[45]]</f>
        <v>1.6946093953249999E-5</v>
      </c>
      <c r="AV343" s="10">
        <f>3/24000000*OO[[#This Row],[104 (01JUL1985 21:00:00)-Water Temperature (C)]]*OO[[#This Row],[46]]</f>
        <v>1.6526331164329999E-5</v>
      </c>
      <c r="AW343" s="10">
        <f>3/24000000*OO[[#This Row],[105 (02JUL1985 00:00:00)-Water Temperature (C)]]*OO[[#This Row],[47]]</f>
        <v>1.6244392937475E-5</v>
      </c>
      <c r="AX343" s="10">
        <f>3/24000000*OO[[#This Row],[106 (02JUL1985 03:00:00)-Water Temperature (C)]]*OO[[#This Row],[48]]</f>
        <v>1.6228358607768749E-5</v>
      </c>
      <c r="AY343" s="10">
        <f>3/24000000*OO[[#This Row],[107 (02JUL1985 06:00:00)-Water Temperature (C)]]*OO[[#This Row],[49]]</f>
        <v>1.6340340483745002E-5</v>
      </c>
      <c r="AZ343" s="10">
        <f>3/24000000*OO[[#This Row],[108 (02JUL1985 09:00:00)-Water Temperature (C)]]*OO[[#This Row],[50]]</f>
        <v>1.6358721811079997E-5</v>
      </c>
      <c r="BA343" s="10">
        <f>3/24000000*OO[[#This Row],[109 (02JUL1985 12:00:00)-Water Temperature (C)]]*OO[[#This Row],[51]]</f>
        <v>1.6299704565577502E-5</v>
      </c>
      <c r="BB343" s="10">
        <f>3/24000000*OO[[#This Row],[110 (02JUL1985 15:00:00)-Water Temperature (C)]]*OO[[#This Row],[52]]</f>
        <v>1.5958357575312501E-5</v>
      </c>
      <c r="BC343" s="10">
        <f>3/24000000*OO[[#This Row],[111 (02JUL1985 18:00:00)-Water Temperature (C)]]*OO[[#This Row],[53]]</f>
        <v>1.5268225149209999E-5</v>
      </c>
      <c r="BD343" s="10">
        <f>3/24000000*OO[[#This Row],[112 (02JUL1985 21:00:00)-Water Temperature (C)]]*OO[[#This Row],[54]]</f>
        <v>1.4193575386829998E-5</v>
      </c>
      <c r="BE343" s="10">
        <f>3/24000000*OO[[#This Row],[113 (03JUL1985 00:00:00)-Water Temperature (C)]]*OO[[#This Row],[55]]</f>
        <v>1.3014988876202497E-5</v>
      </c>
      <c r="BF343" s="10">
        <f>3/24000000*OO[[#This Row],[114 (03JUL1985 03:00:00)-Water Temperature (C)]]*OO[[#This Row],[56]]</f>
        <v>1.1822618765249999E-5</v>
      </c>
      <c r="BG343" s="10">
        <f>3/24000000*OO[[#This Row],[115 (03JUL1985 06:00:00)-Water Temperature (C)]]*OO[[#This Row],[57]]</f>
        <v>1.0712612664776249E-5</v>
      </c>
      <c r="BH343" s="10">
        <f>3/24000000*OO[[#This Row],[116 (03JUL1985 09:00:00)-Water Temperature (C)]]*OO[[#This Row],[58]]</f>
        <v>9.7740147284999985E-6</v>
      </c>
      <c r="BI343" s="10">
        <f>3/24000000*OO[[#This Row],[117 (03JUL1985 12:00:00)-Water Temperature (C)]]*OO[[#This Row],[59]]</f>
        <v>9.1054795371074987E-6</v>
      </c>
      <c r="BJ343" s="10">
        <f>3/24000000*OO[[#This Row],[118 (03JUL1985 15:00:00)-Water Temperature (C)]]*OO[[#This Row],[60]]</f>
        <v>8.5789669470562498E-6</v>
      </c>
      <c r="BK343" s="10">
        <f>3/24000000*OO[[#This Row],[119 (03JUL1985 18:00:00)-Water Temperature (C)]]*OO[[#This Row],[61]]</f>
        <v>8.1004419274050017E-6</v>
      </c>
      <c r="BL343" s="10">
        <f>3/24000000*OO[[#This Row],[120 (03JUL1985 21:00:00)-Water Temperature (C)]]*OO[[#This Row],[62]]</f>
        <v>7.5048808364549993E-6</v>
      </c>
      <c r="BM343" s="10">
        <f>3/24000000*OO[[#This Row],[121 (04JUL1985 00:00:00)-Water Temperature (C)]]*OO[[#This Row],[63]]</f>
        <v>6.8498938191199991E-6</v>
      </c>
      <c r="BN343" s="10">
        <f>3/24000000*OO[[#This Row],[122 (04JUL1985 03:00:00)-Water Temperature (C)]]*OO[[#This Row],[64]]</f>
        <v>6.2078152478537499E-6</v>
      </c>
      <c r="BO343" s="10">
        <f>3/24000000*OO[[#This Row],[123 (04JUL1985 06:00:00)-Water Temperature (C)]]*OO[[#This Row],[65]]</f>
        <v>5.6365847861249992E-6</v>
      </c>
      <c r="BP343" s="10">
        <f>3/24000000*OO[[#This Row],[124 (04JUL1985 09:00:00)-Water Temperature (C)]]*OO[[#This Row],[66]]</f>
        <v>5.2338888305962497E-6</v>
      </c>
      <c r="BQ343" s="10">
        <f>3/24000000*OO[[#This Row],[125 (04JUL1985 12:00:00)-Water Temperature (C)]]*OO[[#This Row],[67]]</f>
        <v>4.9286453292862507E-6</v>
      </c>
      <c r="BR343" s="10">
        <f>3/24000000*OO[[#This Row],[126 (04JUL1985 15:00:00)-Water Temperature (C)]]*OO[[#This Row],[68]]</f>
        <v>4.6819838950799997E-6</v>
      </c>
      <c r="BS343" s="10">
        <f>3/24000000*OO[[#This Row],[127 (04JUL1985 18:00:00)-Water Temperature (C)]]*OO[[#This Row],[69]]</f>
        <v>4.4674986788624994E-6</v>
      </c>
      <c r="BT343" s="10">
        <f>3/24000000*OO[[#This Row],[128 (04JUL1985 21:00:00)-Water Temperature (C)]]*OO[[#This Row],[70]]</f>
        <v>4.2019898390374997E-6</v>
      </c>
      <c r="BU343" s="10">
        <f>3/24000000*OO[[#This Row],[129 (05JUL1985 00:00:00)-Water Temperature (C)]]*OO[[#This Row],[71]]</f>
        <v>3.8509125758499995E-6</v>
      </c>
      <c r="BV343" s="10">
        <f>3/24000000*OO[[#This Row],[130 (05JUL1985 03:00:00)-Water Temperature (C)]]*OO[[#This Row],[72]]</f>
        <v>3.4451804629049998E-6</v>
      </c>
      <c r="BW343" s="10">
        <f>3/24000000*OO[[#This Row],[131 (05JUL1985 06:00:00)-Water Temperature (C)]]*OO[[#This Row],[73]]</f>
        <v>3.0556939581599996E-6</v>
      </c>
      <c r="BX343" s="10">
        <f>3/24000000*OO[[#This Row],[132 (05JUL1985 09:00:00)-Water Temperature (C)]]*OO[[#This Row],[74]]</f>
        <v>2.7720288253375E-6</v>
      </c>
      <c r="BY343" s="10">
        <f>3/24000000*OO[[#This Row],[133 (05JUL1985 12:00:00)-Water Temperature (C)]]*OO[[#This Row],[75]]</f>
        <v>2.54111761134E-6</v>
      </c>
      <c r="BZ343" s="10">
        <f>3/24000000*OO[[#This Row],[134 (05JUL1985 15:00:00)-Water Temperature (C)]]*OO[[#This Row],[76]]</f>
        <v>2.3394227462099995E-6</v>
      </c>
      <c r="CA343" s="10">
        <f>3/24000000*OO[[#This Row],[135 (05JUL1985 18:00:00)-Water Temperature (C)]]*OO[[#This Row],[77]]</f>
        <v>2.1319150687444999E-6</v>
      </c>
      <c r="CB343" s="10">
        <f>3/24000000*OO[[#This Row],[136 (05JUL1985 21:00:00)-Water Temperature (C)]]*OO[[#This Row],[78]]</f>
        <v>1.8723700397875002E-6</v>
      </c>
      <c r="CC343" s="10">
        <f>3/24000000*OO[[#This Row],[137 (06JUL1985 00:00:00)-Water Temperature (C)]]*OO[[#This Row],[79]]</f>
        <v>1.5767044369878749E-6</v>
      </c>
      <c r="CD343" s="10">
        <f>3/24000000*OO[[#This Row],[138 (06JUL1985 03:00:00)-Water Temperature (C)]]*OO[[#This Row],[80]]</f>
        <v>1.282839774294375E-6</v>
      </c>
      <c r="CE343" s="10">
        <f>3/24000000*OO[[#This Row],[139 (06JUL1985 06:00:00)-Water Temperature (C)]]*OO[[#This Row],[81]]</f>
        <v>1.031796492426E-6</v>
      </c>
      <c r="CF343" s="10">
        <f>3/24000000*OO[[#This Row],[140 (06JUL1985 09:00:00)-Water Temperature (C)]]*OO[[#This Row],[82]]</f>
        <v>8.5344004476912492E-7</v>
      </c>
      <c r="CG343" s="10">
        <f>3/24000000*OO[[#This Row],[141 (06JUL1985 12:00:00)-Water Temperature (C)]]*OO[[#This Row],[83]]</f>
        <v>7.283415336079999E-7</v>
      </c>
      <c r="CH343" s="10">
        <f>3/24000000*OO[[#This Row],[142 (06JUL1985 15:00:00)-Water Temperature (C)]]*OO[[#This Row],[84]]</f>
        <v>6.4499416981474997E-7</v>
      </c>
      <c r="CI343" s="10">
        <f>3/24000000*OO[[#This Row],[143 (06JUL1985 18:00:00)-Water Temperature (C)]]*OO[[#This Row],[85]]</f>
        <v>5.8468734733162498E-7</v>
      </c>
      <c r="CJ343" s="10">
        <f>3/24000000*OO[[#This Row],[144 (06JUL1985 21:00:00)-Water Temperature (C)]]*OO[[#This Row],[86]]</f>
        <v>5.2996869380375004E-7</v>
      </c>
      <c r="CK343" s="10">
        <f>3/24000000*OO[[#This Row],[145 (07JUL1985 00:00:00)-Water Temperature (C)]]*OO[[#This Row],[87]]</f>
        <v>4.7589850549762502E-7</v>
      </c>
      <c r="CL343" s="10">
        <f>3/24000000*OO[[#This Row],[146 (07JUL1985 03:00:00)-Water Temperature (C)]]*OO[[#This Row],[88]]</f>
        <v>4.2409241085062499E-7</v>
      </c>
      <c r="CM343" s="10">
        <f>3/24000000*OO[[#This Row],[147 (07JUL1985 06:00:00)-Water Temperature (C)]]*OO[[#This Row],[89]]</f>
        <v>3.7930751109875001E-7</v>
      </c>
      <c r="CN343" s="10">
        <f>3/24000000*OO[[#This Row],[148 (07JUL1985 09:00:00)-Water Temperature (C)]]*OO[[#This Row],[90]]</f>
        <v>3.48580572205E-7</v>
      </c>
      <c r="CO343" s="10">
        <f>3/24000000*OO[[#This Row],[149 (07JUL1985 12:00:00)-Water Temperature (C)]]*OO[[#This Row],[91]]</f>
        <v>3.2250751711399998E-7</v>
      </c>
      <c r="CP343" s="10">
        <f>3/24000000*OO[[#This Row],[150 (07JUL1985 15:00:00)-Water Temperature (C)]]*OO[[#This Row],[92]]</f>
        <v>3.0788141596825001E-7</v>
      </c>
      <c r="CQ343" s="10">
        <f>3/24000000*OO[[#This Row],[151 (07JUL1985 18:00:00)-Water Temperature (C)]]*OO[[#This Row],[93]]</f>
        <v>2.9769993864624999E-7</v>
      </c>
      <c r="CR343" s="10">
        <f>3/24000000*OO[[#This Row],[152 (07JUL1985 21:00:00)-Water Temperature (C)]]*OO[[#This Row],[94]]</f>
        <v>2.8712114689824998E-7</v>
      </c>
      <c r="CS343" s="10">
        <f>3/24000000*OO[[#This Row],[153 (08JUL1985 00:00:00)-Water Temperature (C)]]*OO[[#This Row],[95]]</f>
        <v>2.7218605272535002E-7</v>
      </c>
      <c r="CT343" s="10">
        <f>3/24000000*OO[[#This Row],[154 (08JUL1985 03:00:00)-Water Temperature (C)]]*OO[[#This Row],[96]]</f>
        <v>2.5420702569951248E-7</v>
      </c>
      <c r="CU343" s="10">
        <f>3/24000000*OO[[#This Row],[155 (08JUL1985 06:00:00)-Water Temperature (C)]]*OO[[#This Row],[97]]</f>
        <v>2.386688754606E-7</v>
      </c>
      <c r="CV343" s="10">
        <f>3/24000000*OO[[#This Row],[156 (08JUL1985 09:00:00)-Water Temperature (C)]]*OO[[#This Row],[98]]</f>
        <v>2.305561758496625E-7</v>
      </c>
      <c r="CW343" s="10">
        <f>3/24000000*OO[[#This Row],[157 (08JUL1985 12:00:00)-Water Temperature (C)]]*OO[[#This Row],[99]]</f>
        <v>2.2763059040664999E-7</v>
      </c>
    </row>
    <row r="344" spans="1:101" x14ac:dyDescent="0.35">
      <c r="A344" t="s">
        <v>350</v>
      </c>
      <c r="B344">
        <v>942.10329999999999</v>
      </c>
      <c r="C344" s="10">
        <f>3/24*OO[[#This Row],[59 (26JUN1985 06:00:00)-Water Temperature (C)]]*OO[[#This Row],[1]]/SUM(OO[1])</f>
        <v>0</v>
      </c>
      <c r="D344" s="10">
        <f>3/24*OO[[#This Row],[60 (26JUN1985 09:00:00)-Water Temperature (C)]]*OO[[#This Row],[2]]/SUM(OO[2])</f>
        <v>0</v>
      </c>
      <c r="E344" s="10">
        <f>3/24*OO[[#This Row],[61 (26JUN1985 12:00:00)-Water Temperature (C)]]*OO[[#This Row],[3]]/SUM(OO[3])</f>
        <v>0</v>
      </c>
      <c r="F344" s="10">
        <f>3/24*OO[[#This Row],[62 (26JUN1985 15:00:00)-Water Temperature (C)]]*OO[[#This Row],[4]]/SUM(OO[4])</f>
        <v>0</v>
      </c>
      <c r="G344" s="10">
        <f>3/24*OO[[#This Row],[63 (26JUN1985 18:00:00)-Water Temperature (C)]]*OO[[#This Row],[5]]/SUM(OO[5])</f>
        <v>0</v>
      </c>
      <c r="H344" s="10">
        <f>3/24*OO[[#This Row],[64 (26JUN1985 21:00:00)-Water Temperature (C)]]*OO[[#This Row],[6]]/SUM(OO[6])</f>
        <v>0</v>
      </c>
      <c r="I344" s="10">
        <f>3/24*OO[[#This Row],[65 (27JUN1985 00:00:00)-Water Temperature (C)]]*OO[[#This Row],[7]]/SUM(OO[7])</f>
        <v>0</v>
      </c>
      <c r="J344" s="10">
        <f>3/24*OO[[#This Row],[66 (27JUN1985 03:00:00)-Water Temperature (C)]]*OO[[#This Row],[8]]/SUM(OO[8])</f>
        <v>0</v>
      </c>
      <c r="K344" s="10">
        <f>3/24*OO[[#This Row],[67 (27JUN1985 06:00:00)-Water Temperature (C)]]*OO[[#This Row],[9]]/SUM(OO[9])</f>
        <v>0</v>
      </c>
      <c r="L344" s="10">
        <f>3/24*OO[[#This Row],[68 (27JUN1985 09:00:00)-Water Temperature (C)]]*OO[[#This Row],[10]]/SUM(OO[10])</f>
        <v>0</v>
      </c>
      <c r="M344" s="10">
        <f>3/24*OO[[#This Row],[69 (27JUN1985 12:00:00)-Water Temperature (C)]]*OO[[#This Row],[11]]/SUM(OO[11])</f>
        <v>0</v>
      </c>
      <c r="N344" s="10">
        <f>3/24*OO[[#This Row],[70 (27JUN1985 15:00:00)-Water Temperature (C)]]*OO[[#This Row],[12]]/SUM(OO[12])</f>
        <v>0</v>
      </c>
      <c r="O344" s="10">
        <f>3/24*OO[[#This Row],[71 (27JUN1985 18:00:00)-Water Temperature (C)]]*OO[[#This Row],[13]]/SUM(OO[13])</f>
        <v>0</v>
      </c>
      <c r="P344" s="10">
        <f>3/24*OO[[#This Row],[72 (27JUN1985 21:00:00)-Water Temperature (C)]]*OO[[#This Row],[14]]/SUM(OO[14])</f>
        <v>0</v>
      </c>
      <c r="Q344" s="10">
        <f>3/24*OO[[#This Row],[73 (28JUN1985 00:00:00)-Water Temperature (C)]]*OO[[#This Row],[15]]/SUM(OO[15])</f>
        <v>0</v>
      </c>
      <c r="R344" s="10">
        <f>3/24*OO[[#This Row],[74 (28JUN1985 03:00:00)-Water Temperature (C)]]*OO[[#This Row],[16]]/SUM(OO[16])</f>
        <v>0</v>
      </c>
      <c r="S344" s="10">
        <f>3/24*OO[[#This Row],[75 (28JUN1985 06:00:00)-Water Temperature (C)]]*OO[[#This Row],[17]]/SUM(OO[17])</f>
        <v>3.0552931545326465E-36</v>
      </c>
      <c r="T344" s="10">
        <f>3/24*OO[[#This Row],[76 (28JUN1985 09:00:00)-Water Temperature (C)]]*OO[[#This Row],[18]]/SUM(OO[18])</f>
        <v>1.0036687732764474E-25</v>
      </c>
      <c r="U344" s="10">
        <f>3/24*OO[[#This Row],[77 (28JUN1985 12:00:00)-Water Temperature (C)]]*OO[[#This Row],[19]]/SUM(OO[19])</f>
        <v>1.4778486429077765E-19</v>
      </c>
      <c r="V344" s="10">
        <f>3/24000000*OO[[#This Row],[78 (28JUN1985 15:00:00)-Water Temperature (C)]]*OO[[#This Row],[20]]</f>
        <v>3.9197515861237504E-14</v>
      </c>
      <c r="W344" s="10">
        <f>3/24000000*OO[[#This Row],[79 (28JUN1985 18:00:00)-Water Temperature (C)]]*OO[[#This Row],[21]]</f>
        <v>7.5507563542162506E-11</v>
      </c>
      <c r="X344" s="10">
        <f>3/24000000*OO[[#This Row],[80 (28JUN1985 21:00:00)-Water Temperature (C)]]*OO[[#This Row],[22]]</f>
        <v>2.1914306649386248E-8</v>
      </c>
      <c r="Y344" s="10">
        <f>3/24000000*OO[[#This Row],[81 (29JUN1985 00:00:00)-Water Temperature (C)]]*OO[[#This Row],[23]]</f>
        <v>1.7421417605480001E-6</v>
      </c>
      <c r="Z344" s="10">
        <f>3/24000000*OO[[#This Row],[82 (29JUN1985 03:00:00)-Water Temperature (C)]]*OO[[#This Row],[24]]</f>
        <v>5.100122300528749E-5</v>
      </c>
      <c r="AA344" s="10">
        <f>3/24000000*OO[[#This Row],[83 (29JUN1985 06:00:00)-Water Temperature (C)]]*OO[[#This Row],[25]]</f>
        <v>6.5537185331187501E-4</v>
      </c>
      <c r="AB344" s="10">
        <f>3/24000000*OO[[#This Row],[84 (29JUN1985 09:00:00)-Water Temperature (C)]]*OO[[#This Row],[26]]</f>
        <v>4.2898743821624995E-3</v>
      </c>
      <c r="AC344" s="10">
        <f>3/24000000*OO[[#This Row],[85 (29JUN1985 12:00:00)-Water Temperature (C)]]*OO[[#This Row],[27]]</f>
        <v>1.551781761138E-2</v>
      </c>
      <c r="AD344" s="10">
        <f>3/24000000*OO[[#This Row],[86 (29JUN1985 15:00:00)-Water Temperature (C)]]*OO[[#This Row],[28]]</f>
        <v>3.3767047931399993E-2</v>
      </c>
      <c r="AE344" s="10">
        <f>3/24000000*OO[[#This Row],[88 (29JUN1985 21:00:00)-Water Temperature (C)]]*OO[[#This Row],[30]]</f>
        <v>4.4263873856874997E-2</v>
      </c>
      <c r="AF344" s="10">
        <f>3/24000000*OO[[#This Row],[88 (29JUN1985 21:00:00)-Water Temperature (C)]]*OO[[#This Row],[30]]</f>
        <v>4.4263873856874997E-2</v>
      </c>
      <c r="AG344" s="10">
        <f>3/24000000*OO[[#This Row],[89 (30JUN1985 00:00:00)-Water Temperature (C)]]*OO[[#This Row],[31]]</f>
        <v>2.8742714778450001E-2</v>
      </c>
      <c r="AH344" s="10">
        <f>3/24000000*OO[[#This Row],[90 (30JUN1985 03:00:00)-Water Temperature (C)]]*OO[[#This Row],[32]]</f>
        <v>1.3614417171363751E-2</v>
      </c>
      <c r="AI344" s="10">
        <f>3/24000000*OO[[#This Row],[91 (30JUN1985 06:00:00)-Water Temperature (C)]]*OO[[#This Row],[33]]</f>
        <v>4.9083455828399991E-3</v>
      </c>
      <c r="AJ344" s="10">
        <f>3/24000000*OO[[#This Row],[92 (30JUN1985 09:00:00)-Water Temperature (C)]]*OO[[#This Row],[34]]</f>
        <v>1.4375159185379999E-3</v>
      </c>
      <c r="AK344" s="10">
        <f>3/24000000*OO[[#This Row],[93 (30JUN1985 12:00:00)-Water Temperature (C)]]*OO[[#This Row],[35]]</f>
        <v>3.6422953097750002E-4</v>
      </c>
      <c r="AL344" s="10">
        <f>3/24000000*OO[[#This Row],[94 (30JUN1985 15:00:00)-Water Temperature (C)]]*OO[[#This Row],[36]]</f>
        <v>9.8928285938349996E-5</v>
      </c>
      <c r="AM344" s="10">
        <f>3/24000000*OO[[#This Row],[95 (30JUN1985 18:00:00)-Water Temperature (C)]]*OO[[#This Row],[37]]</f>
        <v>4.3882228680712493E-5</v>
      </c>
      <c r="AN344" s="10">
        <f>3/24000000*OO[[#This Row],[96 (30JUN1985 21:00:00)-Water Temperature (C)]]*OO[[#This Row],[38]]</f>
        <v>3.2675504351250001E-5</v>
      </c>
      <c r="AO344" s="10">
        <f>3/24000000*OO[[#This Row],[97 (01JUL1985 00:00:00)-Water Temperature (C)]]*OO[[#This Row],[39]]</f>
        <v>2.8954794678437496E-5</v>
      </c>
      <c r="AP344" s="10">
        <f>3/24000000*OO[[#This Row],[98 (01JUL1985 03:00:00)-Water Temperature (C)]]*OO[[#This Row],[40]]</f>
        <v>2.6672914719599996E-5</v>
      </c>
      <c r="AQ344" s="10">
        <f>3/24000000*OO[[#This Row],[99 (01JUL1985 06:00:00)-Water Temperature (C)]]*OO[[#This Row],[41]]</f>
        <v>2.4858103803199998E-5</v>
      </c>
      <c r="AR344" s="10">
        <f>3/24000000*OO[[#This Row],[100 (01JUL1985 09:00:00)-Water Temperature (C)]]*OO[[#This Row],[42]]</f>
        <v>2.3606607264828748E-5</v>
      </c>
      <c r="AS344" s="10">
        <f>3/24000000*OO[[#This Row],[101 (01JUL1985 12:00:00)-Water Temperature (C)]]*OO[[#This Row],[43]]</f>
        <v>2.2626640329999998E-5</v>
      </c>
      <c r="AT344" s="10">
        <f>3/24000000*OO[[#This Row],[102 (01JUL1985 15:00:00)-Water Temperature (C)]]*OO[[#This Row],[44]]</f>
        <v>2.1738191374575001E-5</v>
      </c>
      <c r="AU344" s="10">
        <f>3/24000000*OO[[#This Row],[103 (01JUL1985 18:00:00)-Water Temperature (C)]]*OO[[#This Row],[45]]</f>
        <v>2.1081649750720001E-5</v>
      </c>
      <c r="AV344" s="10">
        <f>3/24000000*OO[[#This Row],[104 (01JUL1985 21:00:00)-Water Temperature (C)]]*OO[[#This Row],[46]]</f>
        <v>2.0529448299359999E-5</v>
      </c>
      <c r="AW344" s="10">
        <f>3/24000000*OO[[#This Row],[105 (02JUL1985 00:00:00)-Water Temperature (C)]]*OO[[#This Row],[47]]</f>
        <v>2.0176813586489999E-5</v>
      </c>
      <c r="AX344" s="10">
        <f>3/24000000*OO[[#This Row],[106 (02JUL1985 03:00:00)-Water Temperature (C)]]*OO[[#This Row],[48]]</f>
        <v>2.0147016682214999E-5</v>
      </c>
      <c r="AY344" s="10">
        <f>3/24000000*OO[[#This Row],[107 (02JUL1985 06:00:00)-Water Temperature (C)]]*OO[[#This Row],[49]]</f>
        <v>2.0305968529177499E-5</v>
      </c>
      <c r="AZ344" s="10">
        <f>3/24000000*OO[[#This Row],[108 (02JUL1985 09:00:00)-Water Temperature (C)]]*OO[[#This Row],[50]]</f>
        <v>2.038001589715875E-5</v>
      </c>
      <c r="BA344" s="10">
        <f>3/24000000*OO[[#This Row],[109 (02JUL1985 12:00:00)-Water Temperature (C)]]*OO[[#This Row],[51]]</f>
        <v>2.0351325127562499E-5</v>
      </c>
      <c r="BB344" s="10">
        <f>3/24000000*OO[[#This Row],[110 (02JUL1985 15:00:00)-Water Temperature (C)]]*OO[[#This Row],[52]]</f>
        <v>1.99657643071925E-5</v>
      </c>
      <c r="BC344" s="10">
        <f>3/24000000*OO[[#This Row],[111 (02JUL1985 18:00:00)-Water Temperature (C)]]*OO[[#This Row],[53]]</f>
        <v>1.913777320103E-5</v>
      </c>
      <c r="BD344" s="10">
        <f>3/24000000*OO[[#This Row],[112 (02JUL1985 21:00:00)-Water Temperature (C)]]*OO[[#This Row],[54]]</f>
        <v>1.7825709125125E-5</v>
      </c>
      <c r="BE344" s="10">
        <f>3/24000000*OO[[#This Row],[113 (03JUL1985 00:00:00)-Water Temperature (C)]]*OO[[#This Row],[55]]</f>
        <v>1.6368213782891251E-5</v>
      </c>
      <c r="BF344" s="10">
        <f>3/24000000*OO[[#This Row],[114 (03JUL1985 03:00:00)-Water Temperature (C)]]*OO[[#This Row],[56]]</f>
        <v>1.4888636199543747E-5</v>
      </c>
      <c r="BG344" s="10">
        <f>3/24000000*OO[[#This Row],[115 (03JUL1985 06:00:00)-Water Temperature (C)]]*OO[[#This Row],[57]]</f>
        <v>1.3504602528579999E-5</v>
      </c>
      <c r="BH344" s="10">
        <f>3/24000000*OO[[#This Row],[116 (03JUL1985 09:00:00)-Water Temperature (C)]]*OO[[#This Row],[58]]</f>
        <v>1.2336689803934998E-5</v>
      </c>
      <c r="BI344" s="10">
        <f>3/24000000*OO[[#This Row],[117 (03JUL1985 12:00:00)-Water Temperature (C)]]*OO[[#This Row],[59]]</f>
        <v>1.150278619771875E-5</v>
      </c>
      <c r="BJ344" s="10">
        <f>3/24000000*OO[[#This Row],[118 (03JUL1985 15:00:00)-Water Temperature (C)]]*OO[[#This Row],[60]]</f>
        <v>1.0844759264875E-5</v>
      </c>
      <c r="BK344" s="10">
        <f>3/24000000*OO[[#This Row],[119 (03JUL1985 18:00:00)-Water Temperature (C)]]*OO[[#This Row],[61]]</f>
        <v>1.025373926932875E-5</v>
      </c>
      <c r="BL344" s="10">
        <f>3/24000000*OO[[#This Row],[120 (03JUL1985 21:00:00)-Water Temperature (C)]]*OO[[#This Row],[62]]</f>
        <v>9.5110241469937486E-6</v>
      </c>
      <c r="BM344" s="10">
        <f>3/24000000*OO[[#This Row],[121 (04JUL1985 00:00:00)-Water Temperature (C)]]*OO[[#This Row],[63]]</f>
        <v>8.6994015500799989E-6</v>
      </c>
      <c r="BN344" s="10">
        <f>3/24000000*OO[[#This Row],[122 (04JUL1985 03:00:00)-Water Temperature (C)]]*OO[[#This Row],[64]]</f>
        <v>7.8968683822500005E-6</v>
      </c>
      <c r="BO344" s="10">
        <f>3/24000000*OO[[#This Row],[123 (04JUL1985 06:00:00)-Water Temperature (C)]]*OO[[#This Row],[65]]</f>
        <v>7.1790085712649994E-6</v>
      </c>
      <c r="BP344" s="10">
        <f>3/24000000*OO[[#This Row],[124 (04JUL1985 09:00:00)-Water Temperature (C)]]*OO[[#This Row],[66]]</f>
        <v>6.67752190237875E-6</v>
      </c>
      <c r="BQ344" s="10">
        <f>3/24000000*OO[[#This Row],[125 (04JUL1985 12:00:00)-Water Temperature (C)]]*OO[[#This Row],[67]]</f>
        <v>6.2854905378699986E-6</v>
      </c>
      <c r="BR344" s="10">
        <f>3/24000000*OO[[#This Row],[126 (04JUL1985 15:00:00)-Water Temperature (C)]]*OO[[#This Row],[68]]</f>
        <v>5.9738702823149989E-6</v>
      </c>
      <c r="BS344" s="10">
        <f>3/24000000*OO[[#This Row],[127 (04JUL1985 18:00:00)-Water Temperature (C)]]*OO[[#This Row],[69]]</f>
        <v>5.7076979178375E-6</v>
      </c>
      <c r="BT344" s="10">
        <f>3/24000000*OO[[#This Row],[128 (04JUL1985 21:00:00)-Water Temperature (C)]]*OO[[#This Row],[70]]</f>
        <v>5.3706048770974999E-6</v>
      </c>
      <c r="BU344" s="10">
        <f>3/24000000*OO[[#This Row],[129 (05JUL1985 00:00:00)-Water Temperature (C)]]*OO[[#This Row],[71]]</f>
        <v>4.9315982079074995E-6</v>
      </c>
      <c r="BV344" s="10">
        <f>3/24000000*OO[[#This Row],[130 (05JUL1985 03:00:00)-Water Temperature (C)]]*OO[[#This Row],[72]]</f>
        <v>4.4226921112849994E-6</v>
      </c>
      <c r="BW344" s="10">
        <f>3/24000000*OO[[#This Row],[131 (05JUL1985 06:00:00)-Water Temperature (C)]]*OO[[#This Row],[73]]</f>
        <v>3.9290897826112492E-6</v>
      </c>
      <c r="BX344" s="10">
        <f>3/24000000*OO[[#This Row],[132 (05JUL1985 09:00:00)-Water Temperature (C)]]*OO[[#This Row],[74]]</f>
        <v>3.5696260226999993E-6</v>
      </c>
      <c r="BY344" s="10">
        <f>3/24000000*OO[[#This Row],[133 (05JUL1985 12:00:00)-Water Temperature (C)]]*OO[[#This Row],[75]]</f>
        <v>3.2727518246850002E-6</v>
      </c>
      <c r="BZ344" s="10">
        <f>3/24000000*OO[[#This Row],[134 (05JUL1985 15:00:00)-Water Temperature (C)]]*OO[[#This Row],[76]]</f>
        <v>3.0140940766600002E-6</v>
      </c>
      <c r="CA344" s="10">
        <f>3/24000000*OO[[#This Row],[135 (05JUL1985 18:00:00)-Water Temperature (C)]]*OO[[#This Row],[77]]</f>
        <v>2.7490511251662498E-6</v>
      </c>
      <c r="CB344" s="10">
        <f>3/24000000*OO[[#This Row],[136 (05JUL1985 21:00:00)-Water Temperature (C)]]*OO[[#This Row],[78]]</f>
        <v>2.4163321673040001E-6</v>
      </c>
      <c r="CC344" s="10">
        <f>3/24000000*OO[[#This Row],[137 (06JUL1985 00:00:00)-Water Temperature (C)]]*OO[[#This Row],[79]]</f>
        <v>2.0408833042789998E-6</v>
      </c>
      <c r="CD344" s="10">
        <f>3/24000000*OO[[#This Row],[138 (06JUL1985 03:00:00)-Water Temperature (C)]]*OO[[#This Row],[80]]</f>
        <v>1.6646470232081252E-6</v>
      </c>
      <c r="CE344" s="10">
        <f>3/24000000*OO[[#This Row],[139 (06JUL1985 06:00:00)-Water Temperature (C)]]*OO[[#This Row],[81]]</f>
        <v>1.3405141206679997E-6</v>
      </c>
      <c r="CF344" s="10">
        <f>3/24000000*OO[[#This Row],[140 (06JUL1985 09:00:00)-Water Temperature (C)]]*OO[[#This Row],[82]]</f>
        <v>1.10873214775875E-6</v>
      </c>
      <c r="CG344" s="10">
        <f>3/24000000*OO[[#This Row],[141 (06JUL1985 12:00:00)-Water Temperature (C)]]*OO[[#This Row],[83]]</f>
        <v>9.437127242039999E-7</v>
      </c>
      <c r="CH344" s="10">
        <f>3/24000000*OO[[#This Row],[142 (06JUL1985 15:00:00)-Water Temperature (C)]]*OO[[#This Row],[84]]</f>
        <v>8.3311323373687499E-7</v>
      </c>
      <c r="CI344" s="10">
        <f>3/24000000*OO[[#This Row],[143 (06JUL1985 18:00:00)-Water Temperature (C)]]*OO[[#This Row],[85]]</f>
        <v>7.5345528912137504E-7</v>
      </c>
      <c r="CJ344" s="10">
        <f>3/24000000*OO[[#This Row],[144 (06JUL1985 21:00:00)-Water Temperature (C)]]*OO[[#This Row],[86]]</f>
        <v>6.8148136792424987E-7</v>
      </c>
      <c r="CK344" s="10">
        <f>3/24000000*OO[[#This Row],[145 (07JUL1985 00:00:00)-Water Temperature (C)]]*OO[[#This Row],[87]]</f>
        <v>6.1202796594862495E-7</v>
      </c>
      <c r="CL344" s="10">
        <f>3/24000000*OO[[#This Row],[146 (07JUL1985 03:00:00)-Water Temperature (C)]]*OO[[#This Row],[88]]</f>
        <v>5.4563737986349998E-7</v>
      </c>
      <c r="CM344" s="10">
        <f>3/24000000*OO[[#This Row],[147 (07JUL1985 06:00:00)-Water Temperature (C)]]*OO[[#This Row],[89]]</f>
        <v>4.8807897476800001E-7</v>
      </c>
      <c r="CN344" s="10">
        <f>3/24000000*OO[[#This Row],[148 (07JUL1985 09:00:00)-Water Temperature (C)]]*OO[[#This Row],[90]]</f>
        <v>4.4829999459299997E-7</v>
      </c>
      <c r="CO344" s="10">
        <f>3/24000000*OO[[#This Row],[149 (07JUL1985 12:00:00)-Water Temperature (C)]]*OO[[#This Row],[91]]</f>
        <v>4.1403529217699996E-7</v>
      </c>
      <c r="CP344" s="10">
        <f>3/24000000*OO[[#This Row],[150 (07JUL1985 15:00:00)-Water Temperature (C)]]*OO[[#This Row],[92]]</f>
        <v>3.9505251118899993E-7</v>
      </c>
      <c r="CQ344" s="10">
        <f>3/24000000*OO[[#This Row],[151 (07JUL1985 18:00:00)-Water Temperature (C)]]*OO[[#This Row],[93]]</f>
        <v>3.8127650203124996E-7</v>
      </c>
      <c r="CR344" s="10">
        <f>3/24000000*OO[[#This Row],[152 (07JUL1985 21:00:00)-Water Temperature (C)]]*OO[[#This Row],[94]]</f>
        <v>3.6731615392875003E-7</v>
      </c>
      <c r="CS344" s="10">
        <f>3/24000000*OO[[#This Row],[153 (08JUL1985 00:00:00)-Water Temperature (C)]]*OO[[#This Row],[95]]</f>
        <v>3.4859580346500002E-7</v>
      </c>
      <c r="CT344" s="10">
        <f>3/24000000*OO[[#This Row],[154 (08JUL1985 03:00:00)-Water Temperature (C)]]*OO[[#This Row],[96]]</f>
        <v>3.2574298862E-7</v>
      </c>
      <c r="CU344" s="10">
        <f>3/24000000*OO[[#This Row],[155 (08JUL1985 06:00:00)-Water Temperature (C)]]*OO[[#This Row],[97]]</f>
        <v>3.060169514275E-7</v>
      </c>
      <c r="CV344" s="10">
        <f>3/24000000*OO[[#This Row],[156 (08JUL1985 09:00:00)-Water Temperature (C)]]*OO[[#This Row],[98]]</f>
        <v>2.9570714878324996E-7</v>
      </c>
      <c r="CW344" s="10">
        <f>3/24000000*OO[[#This Row],[157 (08JUL1985 12:00:00)-Water Temperature (C)]]*OO[[#This Row],[99]]</f>
        <v>2.9157156183749997E-7</v>
      </c>
    </row>
    <row r="345" spans="1:101" x14ac:dyDescent="0.35">
      <c r="A345" t="s">
        <v>351</v>
      </c>
      <c r="B345">
        <v>594.50930000000005</v>
      </c>
      <c r="C345" s="10">
        <f>3/24*OO[[#This Row],[59 (26JUN1985 06:00:00)-Water Temperature (C)]]*OO[[#This Row],[1]]/SUM(OO[1])</f>
        <v>0</v>
      </c>
      <c r="D345" s="10">
        <f>3/24*OO[[#This Row],[60 (26JUN1985 09:00:00)-Water Temperature (C)]]*OO[[#This Row],[2]]/SUM(OO[2])</f>
        <v>0</v>
      </c>
      <c r="E345" s="10">
        <f>3/24*OO[[#This Row],[61 (26JUN1985 12:00:00)-Water Temperature (C)]]*OO[[#This Row],[3]]/SUM(OO[3])</f>
        <v>0</v>
      </c>
      <c r="F345" s="10">
        <f>3/24*OO[[#This Row],[62 (26JUN1985 15:00:00)-Water Temperature (C)]]*OO[[#This Row],[4]]/SUM(OO[4])</f>
        <v>0</v>
      </c>
      <c r="G345" s="10">
        <f>3/24*OO[[#This Row],[63 (26JUN1985 18:00:00)-Water Temperature (C)]]*OO[[#This Row],[5]]/SUM(OO[5])</f>
        <v>0</v>
      </c>
      <c r="H345" s="10">
        <f>3/24*OO[[#This Row],[64 (26JUN1985 21:00:00)-Water Temperature (C)]]*OO[[#This Row],[6]]/SUM(OO[6])</f>
        <v>0</v>
      </c>
      <c r="I345" s="10">
        <f>3/24*OO[[#This Row],[65 (27JUN1985 00:00:00)-Water Temperature (C)]]*OO[[#This Row],[7]]/SUM(OO[7])</f>
        <v>0</v>
      </c>
      <c r="J345" s="10">
        <f>3/24*OO[[#This Row],[66 (27JUN1985 03:00:00)-Water Temperature (C)]]*OO[[#This Row],[8]]/SUM(OO[8])</f>
        <v>0</v>
      </c>
      <c r="K345" s="10">
        <f>3/24*OO[[#This Row],[67 (27JUN1985 06:00:00)-Water Temperature (C)]]*OO[[#This Row],[9]]/SUM(OO[9])</f>
        <v>0</v>
      </c>
      <c r="L345" s="10">
        <f>3/24*OO[[#This Row],[68 (27JUN1985 09:00:00)-Water Temperature (C)]]*OO[[#This Row],[10]]/SUM(OO[10])</f>
        <v>0</v>
      </c>
      <c r="M345" s="10">
        <f>3/24*OO[[#This Row],[69 (27JUN1985 12:00:00)-Water Temperature (C)]]*OO[[#This Row],[11]]/SUM(OO[11])</f>
        <v>0</v>
      </c>
      <c r="N345" s="10">
        <f>3/24*OO[[#This Row],[70 (27JUN1985 15:00:00)-Water Temperature (C)]]*OO[[#This Row],[12]]/SUM(OO[12])</f>
        <v>0</v>
      </c>
      <c r="O345" s="10">
        <f>3/24*OO[[#This Row],[71 (27JUN1985 18:00:00)-Water Temperature (C)]]*OO[[#This Row],[13]]/SUM(OO[13])</f>
        <v>0</v>
      </c>
      <c r="P345" s="10">
        <f>3/24*OO[[#This Row],[72 (27JUN1985 21:00:00)-Water Temperature (C)]]*OO[[#This Row],[14]]/SUM(OO[14])</f>
        <v>0</v>
      </c>
      <c r="Q345" s="10">
        <f>3/24*OO[[#This Row],[73 (28JUN1985 00:00:00)-Water Temperature (C)]]*OO[[#This Row],[15]]/SUM(OO[15])</f>
        <v>0</v>
      </c>
      <c r="R345" s="10">
        <f>3/24*OO[[#This Row],[74 (28JUN1985 03:00:00)-Water Temperature (C)]]*OO[[#This Row],[16]]/SUM(OO[16])</f>
        <v>0</v>
      </c>
      <c r="S345" s="10">
        <f>3/24*OO[[#This Row],[75 (28JUN1985 06:00:00)-Water Temperature (C)]]*OO[[#This Row],[17]]/SUM(OO[17])</f>
        <v>4.3356940116969611E-37</v>
      </c>
      <c r="T345" s="10">
        <f>3/24*OO[[#This Row],[76 (28JUN1985 09:00:00)-Water Temperature (C)]]*OO[[#This Row],[18]]/SUM(OO[18])</f>
        <v>3.553325623763259E-26</v>
      </c>
      <c r="U345" s="10">
        <f>3/24*OO[[#This Row],[77 (28JUN1985 12:00:00)-Water Temperature (C)]]*OO[[#This Row],[19]]/SUM(OO[19])</f>
        <v>3.20820330041946E-20</v>
      </c>
      <c r="V345" s="10">
        <f>3/24000000*OO[[#This Row],[78 (28JUN1985 15:00:00)-Water Temperature (C)]]*OO[[#This Row],[20]]</f>
        <v>1.6470169680082501E-14</v>
      </c>
      <c r="W345" s="10">
        <f>3/24000000*OO[[#This Row],[79 (28JUN1985 18:00:00)-Water Temperature (C)]]*OO[[#This Row],[21]]</f>
        <v>3.6665090768749999E-11</v>
      </c>
      <c r="X345" s="10">
        <f>3/24000000*OO[[#This Row],[80 (28JUN1985 21:00:00)-Water Temperature (C)]]*OO[[#This Row],[22]]</f>
        <v>1.169090332869375E-8</v>
      </c>
      <c r="Y345" s="10">
        <f>3/24000000*OO[[#This Row],[81 (29JUN1985 00:00:00)-Water Temperature (C)]]*OO[[#This Row],[23]]</f>
        <v>9.9977777588999986E-7</v>
      </c>
      <c r="Z345" s="10">
        <f>3/24000000*OO[[#This Row],[82 (29JUN1985 03:00:00)-Water Temperature (C)]]*OO[[#This Row],[24]]</f>
        <v>3.1130154923399998E-5</v>
      </c>
      <c r="AA345" s="10">
        <f>3/24000000*OO[[#This Row],[83 (29JUN1985 06:00:00)-Water Temperature (C)]]*OO[[#This Row],[25]]</f>
        <v>4.222713737775E-4</v>
      </c>
      <c r="AB345" s="10">
        <f>3/24000000*OO[[#This Row],[84 (29JUN1985 09:00:00)-Water Temperature (C)]]*OO[[#This Row],[26]]</f>
        <v>2.8992698089450003E-3</v>
      </c>
      <c r="AC345" s="10">
        <f>3/24000000*OO[[#This Row],[85 (29JUN1985 12:00:00)-Water Temperature (C)]]*OO[[#This Row],[27]]</f>
        <v>1.09407221385E-2</v>
      </c>
      <c r="AD345" s="10">
        <f>3/24000000*OO[[#This Row],[86 (29JUN1985 15:00:00)-Water Temperature (C)]]*OO[[#This Row],[28]]</f>
        <v>2.4755875443075E-2</v>
      </c>
      <c r="AE345" s="10">
        <f>3/24000000*OO[[#This Row],[88 (29JUN1985 21:00:00)-Water Temperature (C)]]*OO[[#This Row],[30]]</f>
        <v>3.4707011658750002E-2</v>
      </c>
      <c r="AF345" s="10">
        <f>3/24000000*OO[[#This Row],[88 (29JUN1985 21:00:00)-Water Temperature (C)]]*OO[[#This Row],[30]]</f>
        <v>3.4707011658750002E-2</v>
      </c>
      <c r="AG345" s="10">
        <f>3/24000000*OO[[#This Row],[89 (30JUN1985 00:00:00)-Water Temperature (C)]]*OO[[#This Row],[31]]</f>
        <v>2.3236795415325001E-2</v>
      </c>
      <c r="AH345" s="10">
        <f>3/24000000*OO[[#This Row],[90 (30JUN1985 03:00:00)-Water Temperature (C)]]*OO[[#This Row],[32]]</f>
        <v>1.131528288853125E-2</v>
      </c>
      <c r="AI345" s="10">
        <f>3/24000000*OO[[#This Row],[91 (30JUN1985 06:00:00)-Water Temperature (C)]]*OO[[#This Row],[33]]</f>
        <v>4.1850469503799999E-3</v>
      </c>
      <c r="AJ345" s="10">
        <f>3/24000000*OO[[#This Row],[92 (30JUN1985 09:00:00)-Water Temperature (C)]]*OO[[#This Row],[34]]</f>
        <v>1.2514140960896249E-3</v>
      </c>
      <c r="AK345" s="10">
        <f>3/24000000*OO[[#This Row],[93 (30JUN1985 12:00:00)-Water Temperature (C)]]*OO[[#This Row],[35]]</f>
        <v>3.2013919695199995E-4</v>
      </c>
      <c r="AL345" s="10">
        <f>3/24000000*OO[[#This Row],[94 (30JUN1985 15:00:00)-Water Temperature (C)]]*OO[[#This Row],[36]]</f>
        <v>8.5234238238462491E-5</v>
      </c>
      <c r="AM345" s="10">
        <f>3/24000000*OO[[#This Row],[95 (30JUN1985 18:00:00)-Water Temperature (C)]]*OO[[#This Row],[37]]</f>
        <v>3.56860924909375E-5</v>
      </c>
      <c r="AN345" s="10">
        <f>3/24000000*OO[[#This Row],[96 (30JUN1985 21:00:00)-Water Temperature (C)]]*OO[[#This Row],[38]]</f>
        <v>2.5663041339200002E-5</v>
      </c>
      <c r="AO345" s="10">
        <f>3/24000000*OO[[#This Row],[97 (01JUL1985 00:00:00)-Water Temperature (C)]]*OO[[#This Row],[39]]</f>
        <v>2.25814264155975E-5</v>
      </c>
      <c r="AP345" s="10">
        <f>3/24000000*OO[[#This Row],[98 (01JUL1985 03:00:00)-Water Temperature (C)]]*OO[[#This Row],[40]]</f>
        <v>2.0780487494714997E-5</v>
      </c>
      <c r="AQ345" s="10">
        <f>3/24000000*OO[[#This Row],[99 (01JUL1985 06:00:00)-Water Temperature (C)]]*OO[[#This Row],[41]]</f>
        <v>1.939208343741E-5</v>
      </c>
      <c r="AR345" s="10">
        <f>3/24000000*OO[[#This Row],[100 (01JUL1985 09:00:00)-Water Temperature (C)]]*OO[[#This Row],[42]]</f>
        <v>1.8441217006275002E-5</v>
      </c>
      <c r="AS345" s="10">
        <f>3/24000000*OO[[#This Row],[101 (01JUL1985 12:00:00)-Water Temperature (C)]]*OO[[#This Row],[43]]</f>
        <v>1.768023695662875E-5</v>
      </c>
      <c r="AT345" s="10">
        <f>3/24000000*OO[[#This Row],[102 (01JUL1985 15:00:00)-Water Temperature (C)]]*OO[[#This Row],[44]]</f>
        <v>1.6992811110169999E-5</v>
      </c>
      <c r="AU345" s="10">
        <f>3/24000000*OO[[#This Row],[103 (01JUL1985 18:00:00)-Water Temperature (C)]]*OO[[#This Row],[45]]</f>
        <v>1.6465143689190001E-5</v>
      </c>
      <c r="AV345" s="10">
        <f>3/24000000*OO[[#This Row],[104 (01JUL1985 21:00:00)-Water Temperature (C)]]*OO[[#This Row],[46]]</f>
        <v>1.6002300843165003E-5</v>
      </c>
      <c r="AW345" s="10">
        <f>3/24000000*OO[[#This Row],[105 (02JUL1985 00:00:00)-Water Temperature (C)]]*OO[[#This Row],[47]]</f>
        <v>1.5720881732655E-5</v>
      </c>
      <c r="AX345" s="10">
        <f>3/24000000*OO[[#This Row],[106 (02JUL1985 03:00:00)-Water Temperature (C)]]*OO[[#This Row],[48]]</f>
        <v>1.5683165910156248E-5</v>
      </c>
      <c r="AY345" s="10">
        <f>3/24000000*OO[[#This Row],[107 (02JUL1985 06:00:00)-Water Temperature (C)]]*OO[[#This Row],[49]]</f>
        <v>1.582380351392625E-5</v>
      </c>
      <c r="AZ345" s="10">
        <f>3/24000000*OO[[#This Row],[108 (02JUL1985 09:00:00)-Water Temperature (C)]]*OO[[#This Row],[50]]</f>
        <v>1.5916884056389998E-5</v>
      </c>
      <c r="BA345" s="10">
        <f>3/24000000*OO[[#This Row],[109 (02JUL1985 12:00:00)-Water Temperature (C)]]*OO[[#This Row],[51]]</f>
        <v>1.5934416619049999E-5</v>
      </c>
      <c r="BB345" s="10">
        <f>3/24000000*OO[[#This Row],[110 (02JUL1985 15:00:00)-Water Temperature (C)]]*OO[[#This Row],[52]]</f>
        <v>1.5661106996681248E-5</v>
      </c>
      <c r="BC345" s="10">
        <f>3/24000000*OO[[#This Row],[111 (02JUL1985 18:00:00)-Water Temperature (C)]]*OO[[#This Row],[53]]</f>
        <v>1.5042246697099998E-5</v>
      </c>
      <c r="BD345" s="10">
        <f>3/24000000*OO[[#This Row],[112 (02JUL1985 21:00:00)-Water Temperature (C)]]*OO[[#This Row],[54]]</f>
        <v>1.4039384668925001E-5</v>
      </c>
      <c r="BE345" s="10">
        <f>3/24000000*OO[[#This Row],[113 (03JUL1985 00:00:00)-Water Temperature (C)]]*OO[[#This Row],[55]]</f>
        <v>1.2907506840289999E-5</v>
      </c>
      <c r="BF345" s="10">
        <f>3/24000000*OO[[#This Row],[114 (03JUL1985 03:00:00)-Water Temperature (C)]]*OO[[#This Row],[56]]</f>
        <v>1.17531186316725E-5</v>
      </c>
      <c r="BG345" s="10">
        <f>3/24000000*OO[[#This Row],[115 (03JUL1985 06:00:00)-Water Temperature (C)]]*OO[[#This Row],[57]]</f>
        <v>1.0664820797187501E-5</v>
      </c>
      <c r="BH345" s="10">
        <f>3/24000000*OO[[#This Row],[116 (03JUL1985 09:00:00)-Water Temperature (C)]]*OO[[#This Row],[58]]</f>
        <v>9.749094015920001E-6</v>
      </c>
      <c r="BI345" s="10">
        <f>3/24000000*OO[[#This Row],[117 (03JUL1985 12:00:00)-Water Temperature (C)]]*OO[[#This Row],[59]]</f>
        <v>9.0912697842900005E-6</v>
      </c>
      <c r="BJ345" s="10">
        <f>3/24000000*OO[[#This Row],[118 (03JUL1985 15:00:00)-Water Temperature (C)]]*OO[[#This Row],[60]]</f>
        <v>8.56695163713375E-6</v>
      </c>
      <c r="BK345" s="10">
        <f>3/24000000*OO[[#This Row],[119 (03JUL1985 18:00:00)-Water Temperature (C)]]*OO[[#This Row],[61]]</f>
        <v>8.1082893819937495E-6</v>
      </c>
      <c r="BL345" s="10">
        <f>3/24000000*OO[[#This Row],[120 (03JUL1985 21:00:00)-Water Temperature (C)]]*OO[[#This Row],[62]]</f>
        <v>7.5248216854175001E-6</v>
      </c>
      <c r="BM345" s="10">
        <f>3/24000000*OO[[#This Row],[121 (04JUL1985 00:00:00)-Water Temperature (C)]]*OO[[#This Row],[63]]</f>
        <v>6.8949353802624996E-6</v>
      </c>
      <c r="BN345" s="10">
        <f>3/24000000*OO[[#This Row],[122 (04JUL1985 03:00:00)-Water Temperature (C)]]*OO[[#This Row],[64]]</f>
        <v>6.2682759189037493E-6</v>
      </c>
      <c r="BO345" s="10">
        <f>3/24000000*OO[[#This Row],[123 (04JUL1985 06:00:00)-Water Temperature (C)]]*OO[[#This Row],[65]]</f>
        <v>5.7019875592487499E-6</v>
      </c>
      <c r="BP345" s="10">
        <f>3/24000000*OO[[#This Row],[124 (04JUL1985 09:00:00)-Water Temperature (C)]]*OO[[#This Row],[66]]</f>
        <v>5.3118851916000001E-6</v>
      </c>
      <c r="BQ345" s="10">
        <f>3/24000000*OO[[#This Row],[125 (04JUL1985 12:00:00)-Water Temperature (C)]]*OO[[#This Row],[67]]</f>
        <v>4.9930325512624992E-6</v>
      </c>
      <c r="BR345" s="10">
        <f>3/24000000*OO[[#This Row],[126 (04JUL1985 15:00:00)-Water Temperature (C)]]*OO[[#This Row],[68]]</f>
        <v>4.7434834266249996E-6</v>
      </c>
      <c r="BS345" s="10">
        <f>3/24000000*OO[[#This Row],[127 (04JUL1985 18:00:00)-Water Temperature (C)]]*OO[[#This Row],[69]]</f>
        <v>4.5382449002850002E-6</v>
      </c>
      <c r="BT345" s="10">
        <f>3/24000000*OO[[#This Row],[128 (04JUL1985 21:00:00)-Water Temperature (C)]]*OO[[#This Row],[70]]</f>
        <v>4.2708298042799994E-6</v>
      </c>
      <c r="BU345" s="10">
        <f>3/24000000*OO[[#This Row],[129 (05JUL1985 00:00:00)-Water Temperature (C)]]*OO[[#This Row],[71]]</f>
        <v>3.9289877193474995E-6</v>
      </c>
      <c r="BV345" s="10">
        <f>3/24000000*OO[[#This Row],[130 (05JUL1985 03:00:00)-Water Temperature (C)]]*OO[[#This Row],[72]]</f>
        <v>3.53579536212E-6</v>
      </c>
      <c r="BW345" s="10">
        <f>3/24000000*OO[[#This Row],[131 (05JUL1985 06:00:00)-Water Temperature (C)]]*OO[[#This Row],[73]]</f>
        <v>3.1475292440299995E-6</v>
      </c>
      <c r="BX345" s="10">
        <f>3/24000000*OO[[#This Row],[132 (05JUL1985 09:00:00)-Water Temperature (C)]]*OO[[#This Row],[74]]</f>
        <v>2.8657016660375001E-6</v>
      </c>
      <c r="BY345" s="10">
        <f>3/24000000*OO[[#This Row],[133 (05JUL1985 12:00:00)-Water Temperature (C)]]*OO[[#This Row],[75]]</f>
        <v>2.6274053582949998E-6</v>
      </c>
      <c r="BZ345" s="10">
        <f>3/24000000*OO[[#This Row],[134 (05JUL1985 15:00:00)-Water Temperature (C)]]*OO[[#This Row],[76]]</f>
        <v>2.4203082270405003E-6</v>
      </c>
      <c r="CA345" s="10">
        <f>3/24000000*OO[[#This Row],[135 (05JUL1985 18:00:00)-Water Temperature (C)]]*OO[[#This Row],[77]]</f>
        <v>2.2100159363642498E-6</v>
      </c>
      <c r="CB345" s="10">
        <f>3/24000000*OO[[#This Row],[136 (05JUL1985 21:00:00)-Water Temperature (C)]]*OO[[#This Row],[78]]</f>
        <v>1.9449427623427499E-6</v>
      </c>
      <c r="CC345" s="10">
        <f>3/24000000*OO[[#This Row],[137 (06JUL1985 00:00:00)-Water Temperature (C)]]*OO[[#This Row],[79]]</f>
        <v>1.6495946080075E-6</v>
      </c>
      <c r="CD345" s="10">
        <f>3/24000000*OO[[#This Row],[138 (06JUL1985 03:00:00)-Water Temperature (C)]]*OO[[#This Row],[80]]</f>
        <v>1.3513953559330001E-6</v>
      </c>
      <c r="CE345" s="10">
        <f>3/24000000*OO[[#This Row],[139 (06JUL1985 06:00:00)-Water Temperature (C)]]*OO[[#This Row],[81]]</f>
        <v>1.0903408537054999E-6</v>
      </c>
      <c r="CF345" s="10">
        <f>3/24000000*OO[[#This Row],[140 (06JUL1985 09:00:00)-Water Temperature (C)]]*OO[[#This Row],[82]]</f>
        <v>9.0220148736862494E-7</v>
      </c>
      <c r="CG345" s="10">
        <f>3/24000000*OO[[#This Row],[141 (06JUL1985 12:00:00)-Water Temperature (C)]]*OO[[#This Row],[83]]</f>
        <v>7.6493252882712515E-7</v>
      </c>
      <c r="CH345" s="10">
        <f>3/24000000*OO[[#This Row],[142 (06JUL1985 15:00:00)-Water Temperature (C)]]*OO[[#This Row],[84]]</f>
        <v>6.7204118598399996E-7</v>
      </c>
      <c r="CI345" s="10">
        <f>3/24000000*OO[[#This Row],[143 (06JUL1985 18:00:00)-Water Temperature (C)]]*OO[[#This Row],[85]]</f>
        <v>6.0535361153074992E-7</v>
      </c>
      <c r="CJ345" s="10">
        <f>3/24000000*OO[[#This Row],[144 (06JUL1985 21:00:00)-Water Temperature (C)]]*OO[[#This Row],[86]]</f>
        <v>5.4566289253650007E-7</v>
      </c>
      <c r="CK345" s="10">
        <f>3/24000000*OO[[#This Row],[145 (07JUL1985 00:00:00)-Water Temperature (C)]]*OO[[#This Row],[87]]</f>
        <v>4.8987746532449997E-7</v>
      </c>
      <c r="CL345" s="10">
        <f>3/24000000*OO[[#This Row],[146 (07JUL1985 03:00:00)-Water Temperature (C)]]*OO[[#This Row],[88]]</f>
        <v>4.3710524016249995E-7</v>
      </c>
      <c r="CM345" s="10">
        <f>3/24000000*OO[[#This Row],[147 (07JUL1985 06:00:00)-Water Temperature (C)]]*OO[[#This Row],[89]]</f>
        <v>3.9102455823199998E-7</v>
      </c>
      <c r="CN345" s="10">
        <f>3/24000000*OO[[#This Row],[148 (07JUL1985 09:00:00)-Water Temperature (C)]]*OO[[#This Row],[90]]</f>
        <v>3.59072779718625E-7</v>
      </c>
      <c r="CO345" s="10">
        <f>3/24000000*OO[[#This Row],[149 (07JUL1985 12:00:00)-Water Temperature (C)]]*OO[[#This Row],[91]]</f>
        <v>3.3062473808999996E-7</v>
      </c>
      <c r="CP345" s="10">
        <f>3/24000000*OO[[#This Row],[150 (07JUL1985 15:00:00)-Water Temperature (C)]]*OO[[#This Row],[92]]</f>
        <v>3.1519931562599993E-7</v>
      </c>
      <c r="CQ345" s="10">
        <f>3/24000000*OO[[#This Row],[151 (07JUL1985 18:00:00)-Water Temperature (C)]]*OO[[#This Row],[93]]</f>
        <v>3.0336295319549997E-7</v>
      </c>
      <c r="CR345" s="10">
        <f>3/24000000*OO[[#This Row],[152 (07JUL1985 21:00:00)-Water Temperature (C)]]*OO[[#This Row],[94]]</f>
        <v>2.9170016450724993E-7</v>
      </c>
      <c r="CS345" s="10">
        <f>3/24000000*OO[[#This Row],[153 (08JUL1985 00:00:00)-Water Temperature (C)]]*OO[[#This Row],[95]]</f>
        <v>2.7719638987082499E-7</v>
      </c>
      <c r="CT345" s="10">
        <f>3/24000000*OO[[#This Row],[154 (08JUL1985 03:00:00)-Water Temperature (C)]]*OO[[#This Row],[96]]</f>
        <v>2.5929382074994998E-7</v>
      </c>
      <c r="CU345" s="10">
        <f>3/24000000*OO[[#This Row],[155 (08JUL1985 06:00:00)-Water Temperature (C)]]*OO[[#This Row],[97]]</f>
        <v>2.4373406564240001E-7</v>
      </c>
      <c r="CV345" s="10">
        <f>3/24000000*OO[[#This Row],[156 (08JUL1985 09:00:00)-Water Temperature (C)]]*OO[[#This Row],[98]]</f>
        <v>2.357190630108E-7</v>
      </c>
      <c r="CW345" s="10">
        <f>3/24000000*OO[[#This Row],[157 (08JUL1985 12:00:00)-Water Temperature (C)]]*OO[[#This Row],[99]]</f>
        <v>2.3195528274240003E-7</v>
      </c>
    </row>
    <row r="346" spans="1:101" x14ac:dyDescent="0.35">
      <c r="A346" t="s">
        <v>352</v>
      </c>
      <c r="B346">
        <v>639.07719999999995</v>
      </c>
      <c r="C346" s="10">
        <f>3/24*OO[[#This Row],[59 (26JUN1985 06:00:00)-Water Temperature (C)]]*OO[[#This Row],[1]]/SUM(OO[1])</f>
        <v>0</v>
      </c>
      <c r="D346" s="10">
        <f>3/24*OO[[#This Row],[60 (26JUN1985 09:00:00)-Water Temperature (C)]]*OO[[#This Row],[2]]/SUM(OO[2])</f>
        <v>0</v>
      </c>
      <c r="E346" s="10">
        <f>3/24*OO[[#This Row],[61 (26JUN1985 12:00:00)-Water Temperature (C)]]*OO[[#This Row],[3]]/SUM(OO[3])</f>
        <v>0</v>
      </c>
      <c r="F346" s="10">
        <f>3/24*OO[[#This Row],[62 (26JUN1985 15:00:00)-Water Temperature (C)]]*OO[[#This Row],[4]]/SUM(OO[4])</f>
        <v>0</v>
      </c>
      <c r="G346" s="10">
        <f>3/24*OO[[#This Row],[63 (26JUN1985 18:00:00)-Water Temperature (C)]]*OO[[#This Row],[5]]/SUM(OO[5])</f>
        <v>0</v>
      </c>
      <c r="H346" s="10">
        <f>3/24*OO[[#This Row],[64 (26JUN1985 21:00:00)-Water Temperature (C)]]*OO[[#This Row],[6]]/SUM(OO[6])</f>
        <v>0</v>
      </c>
      <c r="I346" s="10">
        <f>3/24*OO[[#This Row],[65 (27JUN1985 00:00:00)-Water Temperature (C)]]*OO[[#This Row],[7]]/SUM(OO[7])</f>
        <v>0</v>
      </c>
      <c r="J346" s="10">
        <f>3/24*OO[[#This Row],[66 (27JUN1985 03:00:00)-Water Temperature (C)]]*OO[[#This Row],[8]]/SUM(OO[8])</f>
        <v>0</v>
      </c>
      <c r="K346" s="10">
        <f>3/24*OO[[#This Row],[67 (27JUN1985 06:00:00)-Water Temperature (C)]]*OO[[#This Row],[9]]/SUM(OO[9])</f>
        <v>0</v>
      </c>
      <c r="L346" s="10">
        <f>3/24*OO[[#This Row],[68 (27JUN1985 09:00:00)-Water Temperature (C)]]*OO[[#This Row],[10]]/SUM(OO[10])</f>
        <v>0</v>
      </c>
      <c r="M346" s="10">
        <f>3/24*OO[[#This Row],[69 (27JUN1985 12:00:00)-Water Temperature (C)]]*OO[[#This Row],[11]]/SUM(OO[11])</f>
        <v>0</v>
      </c>
      <c r="N346" s="10">
        <f>3/24*OO[[#This Row],[70 (27JUN1985 15:00:00)-Water Temperature (C)]]*OO[[#This Row],[12]]/SUM(OO[12])</f>
        <v>0</v>
      </c>
      <c r="O346" s="10">
        <f>3/24*OO[[#This Row],[71 (27JUN1985 18:00:00)-Water Temperature (C)]]*OO[[#This Row],[13]]/SUM(OO[13])</f>
        <v>0</v>
      </c>
      <c r="P346" s="10">
        <f>3/24*OO[[#This Row],[72 (27JUN1985 21:00:00)-Water Temperature (C)]]*OO[[#This Row],[14]]/SUM(OO[14])</f>
        <v>0</v>
      </c>
      <c r="Q346" s="10">
        <f>3/24*OO[[#This Row],[73 (28JUN1985 00:00:00)-Water Temperature (C)]]*OO[[#This Row],[15]]/SUM(OO[15])</f>
        <v>0</v>
      </c>
      <c r="R346" s="10">
        <f>3/24*OO[[#This Row],[74 (28JUN1985 03:00:00)-Water Temperature (C)]]*OO[[#This Row],[16]]/SUM(OO[16])</f>
        <v>0</v>
      </c>
      <c r="S346" s="10">
        <f>3/24*OO[[#This Row],[75 (28JUN1985 06:00:00)-Water Temperature (C)]]*OO[[#This Row],[17]]/SUM(OO[17])</f>
        <v>1.5491579289641823E-37</v>
      </c>
      <c r="T346" s="10">
        <f>3/24*OO[[#This Row],[76 (28JUN1985 09:00:00)-Water Temperature (C)]]*OO[[#This Row],[18]]/SUM(OO[18])</f>
        <v>2.1278540937238975E-26</v>
      </c>
      <c r="U346" s="10">
        <f>3/24*OO[[#This Row],[77 (28JUN1985 12:00:00)-Water Temperature (C)]]*OO[[#This Row],[19]]/SUM(OO[19])</f>
        <v>1.2830839625476486E-20</v>
      </c>
      <c r="V346" s="10">
        <f>3/24000000*OO[[#This Row],[78 (28JUN1985 15:00:00)-Water Temperature (C)]]*OO[[#This Row],[20]]</f>
        <v>1.1408343919875001E-14</v>
      </c>
      <c r="W346" s="10">
        <f>3/24000000*OO[[#This Row],[79 (28JUN1985 18:00:00)-Water Temperature (C)]]*OO[[#This Row],[21]]</f>
        <v>2.8105958171512498E-11</v>
      </c>
      <c r="X346" s="10">
        <f>3/24000000*OO[[#This Row],[80 (28JUN1985 21:00:00)-Water Temperature (C)]]*OO[[#This Row],[22]]</f>
        <v>9.540519671705E-9</v>
      </c>
      <c r="Y346" s="10">
        <f>3/24000000*OO[[#This Row],[81 (29JUN1985 00:00:00)-Water Temperature (C)]]*OO[[#This Row],[23]]</f>
        <v>8.551220982029999E-7</v>
      </c>
      <c r="Z346" s="10">
        <f>3/24000000*OO[[#This Row],[82 (29JUN1985 03:00:00)-Water Temperature (C)]]*OO[[#This Row],[24]]</f>
        <v>2.7671308294499999E-5</v>
      </c>
      <c r="AA346" s="10">
        <f>3/24000000*OO[[#This Row],[83 (29JUN1985 06:00:00)-Water Temperature (C)]]*OO[[#This Row],[25]]</f>
        <v>3.8790390652749992E-4</v>
      </c>
      <c r="AB346" s="10">
        <f>3/24000000*OO[[#This Row],[84 (29JUN1985 09:00:00)-Water Temperature (C)]]*OO[[#This Row],[26]]</f>
        <v>2.7396631248749999E-3</v>
      </c>
      <c r="AC346" s="10">
        <f>3/24000000*OO[[#This Row],[85 (29JUN1985 12:00:00)-Water Temperature (C)]]*OO[[#This Row],[27]]</f>
        <v>1.0594589446512499E-2</v>
      </c>
      <c r="AD346" s="10">
        <f>3/24000000*OO[[#This Row],[86 (29JUN1985 15:00:00)-Water Temperature (C)]]*OO[[#This Row],[28]]</f>
        <v>2.45048428262E-2</v>
      </c>
      <c r="AE346" s="10">
        <f>3/24000000*OO[[#This Row],[88 (29JUN1985 21:00:00)-Water Temperature (C)]]*OO[[#This Row],[30]]</f>
        <v>3.563124274625E-2</v>
      </c>
      <c r="AF346" s="10">
        <f>3/24000000*OO[[#This Row],[88 (29JUN1985 21:00:00)-Water Temperature (C)]]*OO[[#This Row],[30]]</f>
        <v>3.563124274625E-2</v>
      </c>
      <c r="AG346" s="10">
        <f>3/24000000*OO[[#This Row],[89 (30JUN1985 00:00:00)-Water Temperature (C)]]*OO[[#This Row],[31]]</f>
        <v>2.4240946382787499E-2</v>
      </c>
      <c r="AH346" s="10">
        <f>3/24000000*OO[[#This Row],[90 (30JUN1985 03:00:00)-Water Temperature (C)]]*OO[[#This Row],[32]]</f>
        <v>1.1972383476944999E-2</v>
      </c>
      <c r="AI346" s="10">
        <f>3/24000000*OO[[#This Row],[91 (30JUN1985 06:00:00)-Water Temperature (C)]]*OO[[#This Row],[33]]</f>
        <v>4.4846658928124998E-3</v>
      </c>
      <c r="AJ346" s="10">
        <f>3/24000000*OO[[#This Row],[92 (30JUN1985 09:00:00)-Water Temperature (C)]]*OO[[#This Row],[34]]</f>
        <v>1.3547277645935001E-3</v>
      </c>
      <c r="AK346" s="10">
        <f>3/24000000*OO[[#This Row],[93 (30JUN1985 12:00:00)-Water Temperature (C)]]*OO[[#This Row],[35]]</f>
        <v>3.4823904438525E-4</v>
      </c>
      <c r="AL346" s="10">
        <f>3/24000000*OO[[#This Row],[94 (30JUN1985 15:00:00)-Water Temperature (C)]]*OO[[#This Row],[36]]</f>
        <v>9.1869546809062491E-5</v>
      </c>
      <c r="AM346" s="10">
        <f>3/24000000*OO[[#This Row],[95 (30JUN1985 18:00:00)-Water Temperature (C)]]*OO[[#This Row],[37]]</f>
        <v>3.7384724822550002E-5</v>
      </c>
      <c r="AN346" s="10">
        <f>3/24000000*OO[[#This Row],[96 (30JUN1985 21:00:00)-Water Temperature (C)]]*OO[[#This Row],[38]]</f>
        <v>2.6393139715162501E-5</v>
      </c>
      <c r="AO346" s="10">
        <f>3/24000000*OO[[#This Row],[97 (01JUL1985 00:00:00)-Water Temperature (C)]]*OO[[#This Row],[39]]</f>
        <v>2.3136341259683747E-5</v>
      </c>
      <c r="AP346" s="10">
        <f>3/24000000*OO[[#This Row],[98 (01JUL1985 03:00:00)-Water Temperature (C)]]*OO[[#This Row],[40]]</f>
        <v>2.1281725771977498E-5</v>
      </c>
      <c r="AQ346" s="10">
        <f>3/24000000*OO[[#This Row],[99 (01JUL1985 06:00:00)-Water Temperature (C)]]*OO[[#This Row],[41]]</f>
        <v>1.9877383687631251E-5</v>
      </c>
      <c r="AR346" s="10">
        <f>3/24000000*OO[[#This Row],[100 (01JUL1985 09:00:00)-Water Temperature (C)]]*OO[[#This Row],[42]]</f>
        <v>1.8922639882556249E-5</v>
      </c>
      <c r="AS346" s="10">
        <f>3/24000000*OO[[#This Row],[101 (01JUL1985 12:00:00)-Water Temperature (C)]]*OO[[#This Row],[43]]</f>
        <v>1.81507502039775E-5</v>
      </c>
      <c r="AT346" s="10">
        <f>3/24000000*OO[[#This Row],[102 (01JUL1985 15:00:00)-Water Temperature (C)]]*OO[[#This Row],[44]]</f>
        <v>1.7454854037161248E-5</v>
      </c>
      <c r="AU346" s="10">
        <f>3/24000000*OO[[#This Row],[103 (01JUL1985 18:00:00)-Water Temperature (C)]]*OO[[#This Row],[45]]</f>
        <v>1.6915244533215E-5</v>
      </c>
      <c r="AV346" s="10">
        <f>3/24000000*OO[[#This Row],[104 (01JUL1985 21:00:00)-Water Temperature (C)]]*OO[[#This Row],[46]]</f>
        <v>1.6430675412693751E-5</v>
      </c>
      <c r="AW346" s="10">
        <f>3/24000000*OO[[#This Row],[105 (02JUL1985 00:00:00)-Water Temperature (C)]]*OO[[#This Row],[47]]</f>
        <v>1.6141147263542503E-5</v>
      </c>
      <c r="AX346" s="10">
        <f>3/24000000*OO[[#This Row],[106 (02JUL1985 03:00:00)-Water Temperature (C)]]*OO[[#This Row],[48]]</f>
        <v>1.6102628713987501E-5</v>
      </c>
      <c r="AY346" s="10">
        <f>3/24000000*OO[[#This Row],[107 (02JUL1985 06:00:00)-Water Temperature (C)]]*OO[[#This Row],[49]]</f>
        <v>1.6268226978900001E-5</v>
      </c>
      <c r="AZ346" s="10">
        <f>3/24000000*OO[[#This Row],[108 (02JUL1985 09:00:00)-Water Temperature (C)]]*OO[[#This Row],[50]]</f>
        <v>1.6395448146525001E-5</v>
      </c>
      <c r="BA346" s="10">
        <f>3/24000000*OO[[#This Row],[109 (02JUL1985 12:00:00)-Water Temperature (C)]]*OO[[#This Row],[51]]</f>
        <v>1.6449008413740002E-5</v>
      </c>
      <c r="BB346" s="10">
        <f>3/24000000*OO[[#This Row],[110 (02JUL1985 15:00:00)-Water Temperature (C)]]*OO[[#This Row],[52]]</f>
        <v>1.6194298559669999E-5</v>
      </c>
      <c r="BC346" s="10">
        <f>3/24000000*OO[[#This Row],[111 (02JUL1985 18:00:00)-Water Temperature (C)]]*OO[[#This Row],[53]]</f>
        <v>1.5585220772896249E-5</v>
      </c>
      <c r="BD346" s="10">
        <f>3/24000000*OO[[#This Row],[112 (02JUL1985 21:00:00)-Water Temperature (C)]]*OO[[#This Row],[54]]</f>
        <v>1.4573659346475E-5</v>
      </c>
      <c r="BE346" s="10">
        <f>3/24000000*OO[[#This Row],[113 (03JUL1985 00:00:00)-Water Temperature (C)]]*OO[[#This Row],[55]]</f>
        <v>1.3419496974420001E-5</v>
      </c>
      <c r="BF346" s="10">
        <f>3/24000000*OO[[#This Row],[114 (03JUL1985 03:00:00)-Water Temperature (C)]]*OO[[#This Row],[56]]</f>
        <v>1.2235310286374999E-5</v>
      </c>
      <c r="BG346" s="10">
        <f>3/24000000*OO[[#This Row],[115 (03JUL1985 06:00:00)-Water Temperature (C)]]*OO[[#This Row],[57]]</f>
        <v>1.1113498663084997E-5</v>
      </c>
      <c r="BH346" s="10">
        <f>3/24000000*OO[[#This Row],[116 (03JUL1985 09:00:00)-Water Temperature (C)]]*OO[[#This Row],[58]]</f>
        <v>1.0170518863490001E-5</v>
      </c>
      <c r="BI346" s="10">
        <f>3/24000000*OO[[#This Row],[117 (03JUL1985 12:00:00)-Water Temperature (C)]]*OO[[#This Row],[59]]</f>
        <v>9.4949977379550003E-6</v>
      </c>
      <c r="BJ346" s="10">
        <f>3/24000000*OO[[#This Row],[118 (03JUL1985 15:00:00)-Water Temperature (C)]]*OO[[#This Row],[60]]</f>
        <v>8.9517126783399988E-6</v>
      </c>
      <c r="BK346" s="10">
        <f>3/24000000*OO[[#This Row],[119 (03JUL1985 18:00:00)-Water Temperature (C)]]*OO[[#This Row],[61]]</f>
        <v>8.4851768966674998E-6</v>
      </c>
      <c r="BL346" s="10">
        <f>3/24000000*OO[[#This Row],[120 (03JUL1985 21:00:00)-Water Temperature (C)]]*OO[[#This Row],[62]]</f>
        <v>7.8836765048774998E-6</v>
      </c>
      <c r="BM346" s="10">
        <f>3/24000000*OO[[#This Row],[121 (04JUL1985 00:00:00)-Water Temperature (C)]]*OO[[#This Row],[63]]</f>
        <v>7.2355191777574982E-6</v>
      </c>
      <c r="BN346" s="10">
        <f>3/24000000*OO[[#This Row],[122 (04JUL1985 03:00:00)-Water Temperature (C)]]*OO[[#This Row],[64]]</f>
        <v>6.5882174948824999E-6</v>
      </c>
      <c r="BO346" s="10">
        <f>3/24000000*OO[[#This Row],[123 (04JUL1985 06:00:00)-Water Temperature (C)]]*OO[[#This Row],[65]]</f>
        <v>5.998855346714999E-6</v>
      </c>
      <c r="BP346" s="10">
        <f>3/24000000*OO[[#This Row],[124 (04JUL1985 09:00:00)-Water Temperature (C)]]*OO[[#This Row],[66]]</f>
        <v>5.5957181365099987E-6</v>
      </c>
      <c r="BQ346" s="10">
        <f>3/24000000*OO[[#This Row],[125 (04JUL1985 12:00:00)-Water Temperature (C)]]*OO[[#This Row],[67]]</f>
        <v>5.2599511374300011E-6</v>
      </c>
      <c r="BR346" s="10">
        <f>3/24000000*OO[[#This Row],[126 (04JUL1985 15:00:00)-Water Temperature (C)]]*OO[[#This Row],[68]]</f>
        <v>4.9970523649374999E-6</v>
      </c>
      <c r="BS346" s="10">
        <f>3/24000000*OO[[#This Row],[127 (04JUL1985 18:00:00)-Water Temperature (C)]]*OO[[#This Row],[69]]</f>
        <v>4.7859960313687491E-6</v>
      </c>
      <c r="BT346" s="10">
        <f>3/24000000*OO[[#This Row],[128 (04JUL1985 21:00:00)-Water Temperature (C)]]*OO[[#This Row],[70]]</f>
        <v>4.5062286721249992E-6</v>
      </c>
      <c r="BU346" s="10">
        <f>3/24000000*OO[[#This Row],[129 (05JUL1985 00:00:00)-Water Temperature (C)]]*OO[[#This Row],[71]]</f>
        <v>4.1500038957300004E-6</v>
      </c>
      <c r="BV346" s="10">
        <f>3/24000000*OO[[#This Row],[130 (05JUL1985 03:00:00)-Water Temperature (C)]]*OO[[#This Row],[72]]</f>
        <v>3.7421652573499999E-6</v>
      </c>
      <c r="BW346" s="10">
        <f>3/24000000*OO[[#This Row],[131 (05JUL1985 06:00:00)-Water Temperature (C)]]*OO[[#This Row],[73]]</f>
        <v>3.3349175467562504E-6</v>
      </c>
      <c r="BX346" s="10">
        <f>3/24000000*OO[[#This Row],[132 (05JUL1985 09:00:00)-Water Temperature (C)]]*OO[[#This Row],[74]]</f>
        <v>3.0399040944337496E-6</v>
      </c>
      <c r="BY346" s="10">
        <f>3/24000000*OO[[#This Row],[133 (05JUL1985 12:00:00)-Water Temperature (C)]]*OO[[#This Row],[75]]</f>
        <v>2.7874653347749998E-6</v>
      </c>
      <c r="BZ346" s="10">
        <f>3/24000000*OO[[#This Row],[134 (05JUL1985 15:00:00)-Water Temperature (C)]]*OO[[#This Row],[76]]</f>
        <v>2.5681646650997503E-6</v>
      </c>
      <c r="CA346" s="10">
        <f>3/24000000*OO[[#This Row],[135 (05JUL1985 18:00:00)-Water Temperature (C)]]*OO[[#This Row],[77]]</f>
        <v>2.34661008106875E-6</v>
      </c>
      <c r="CB346" s="10">
        <f>3/24000000*OO[[#This Row],[136 (05JUL1985 21:00:00)-Water Temperature (C)]]*OO[[#This Row],[78]]</f>
        <v>2.06659917074125E-6</v>
      </c>
      <c r="CC346" s="10">
        <f>3/24000000*OO[[#This Row],[137 (06JUL1985 00:00:00)-Water Temperature (C)]]*OO[[#This Row],[79]]</f>
        <v>1.7562493339874997E-6</v>
      </c>
      <c r="CD346" s="10">
        <f>3/24000000*OO[[#This Row],[138 (06JUL1985 03:00:00)-Water Temperature (C)]]*OO[[#This Row],[80]]</f>
        <v>1.4420947992018751E-6</v>
      </c>
      <c r="CE346" s="10">
        <f>3/24000000*OO[[#This Row],[139 (06JUL1985 06:00:00)-Water Temperature (C)]]*OO[[#This Row],[81]]</f>
        <v>1.1645703277056249E-6</v>
      </c>
      <c r="CF346" s="10">
        <f>3/24000000*OO[[#This Row],[140 (06JUL1985 09:00:00)-Water Temperature (C)]]*OO[[#This Row],[82]]</f>
        <v>9.6389604610425011E-7</v>
      </c>
      <c r="CG346" s="10">
        <f>3/24000000*OO[[#This Row],[141 (06JUL1985 12:00:00)-Water Temperature (C)]]*OO[[#This Row],[83]]</f>
        <v>8.1570947516624995E-7</v>
      </c>
      <c r="CH346" s="10">
        <f>3/24000000*OO[[#This Row],[142 (06JUL1985 15:00:00)-Water Temperature (C)]]*OO[[#This Row],[84]]</f>
        <v>7.1496159229837503E-7</v>
      </c>
      <c r="CI346" s="10">
        <f>3/24000000*OO[[#This Row],[143 (06JUL1985 18:00:00)-Water Temperature (C)]]*OO[[#This Row],[85]]</f>
        <v>6.4272476746275004E-7</v>
      </c>
      <c r="CJ346" s="10">
        <f>3/24000000*OO[[#This Row],[144 (06JUL1985 21:00:00)-Water Temperature (C)]]*OO[[#This Row],[86]]</f>
        <v>5.7833906416875E-7</v>
      </c>
      <c r="CK346" s="10">
        <f>3/24000000*OO[[#This Row],[145 (07JUL1985 00:00:00)-Water Temperature (C)]]*OO[[#This Row],[87]]</f>
        <v>5.1904019035350001E-7</v>
      </c>
      <c r="CL346" s="10">
        <f>3/24000000*OO[[#This Row],[146 (07JUL1985 03:00:00)-Water Temperature (C)]]*OO[[#This Row],[88]]</f>
        <v>4.6334270312687498E-7</v>
      </c>
      <c r="CM346" s="10">
        <f>3/24000000*OO[[#This Row],[147 (07JUL1985 06:00:00)-Water Temperature (C)]]*OO[[#This Row],[89]]</f>
        <v>4.1447157846625001E-7</v>
      </c>
      <c r="CN346" s="10">
        <f>3/24000000*OO[[#This Row],[148 (07JUL1985 09:00:00)-Water Temperature (C)]]*OO[[#This Row],[90]]</f>
        <v>3.8059964298E-7</v>
      </c>
      <c r="CO346" s="10">
        <f>3/24000000*OO[[#This Row],[149 (07JUL1985 12:00:00)-Water Temperature (C)]]*OO[[#This Row],[91]]</f>
        <v>3.4989518286312501E-7</v>
      </c>
      <c r="CP346" s="10">
        <f>3/24000000*OO[[#This Row],[150 (07JUL1985 15:00:00)-Water Temperature (C)]]*OO[[#This Row],[92]]</f>
        <v>3.3340800445499998E-7</v>
      </c>
      <c r="CQ346" s="10">
        <f>3/24000000*OO[[#This Row],[151 (07JUL1985 18:00:00)-Water Temperature (C)]]*OO[[#This Row],[93]]</f>
        <v>3.2046831022249996E-7</v>
      </c>
      <c r="CR346" s="10">
        <f>3/24000000*OO[[#This Row],[152 (07JUL1985 21:00:00)-Water Temperature (C)]]*OO[[#This Row],[94]]</f>
        <v>3.0785864618737498E-7</v>
      </c>
      <c r="CS346" s="10">
        <f>3/24000000*OO[[#This Row],[153 (08JUL1985 00:00:00)-Water Temperature (C)]]*OO[[#This Row],[95]]</f>
        <v>2.9271346016487495E-7</v>
      </c>
      <c r="CT346" s="10">
        <f>3/24000000*OO[[#This Row],[154 (08JUL1985 03:00:00)-Water Temperature (C)]]*OO[[#This Row],[96]]</f>
        <v>2.7398384280299998E-7</v>
      </c>
      <c r="CU346" s="10">
        <f>3/24000000*OO[[#This Row],[155 (08JUL1985 06:00:00)-Water Temperature (C)]]*OO[[#This Row],[97]]</f>
        <v>2.57585457129525E-7</v>
      </c>
      <c r="CV346" s="10">
        <f>3/24000000*OO[[#This Row],[156 (08JUL1985 09:00:00)-Water Temperature (C)]]*OO[[#This Row],[98]]</f>
        <v>2.4923305902001247E-7</v>
      </c>
      <c r="CW346" s="10">
        <f>3/24000000*OO[[#This Row],[157 (08JUL1985 12:00:00)-Water Temperature (C)]]*OO[[#This Row],[99]]</f>
        <v>2.4501627014099999E-7</v>
      </c>
    </row>
    <row r="347" spans="1:101" x14ac:dyDescent="0.35">
      <c r="A347" t="s">
        <v>353</v>
      </c>
      <c r="B347">
        <v>671.90419999999995</v>
      </c>
      <c r="C347" s="10">
        <f>3/24*OO[[#This Row],[59 (26JUN1985 06:00:00)-Water Temperature (C)]]*OO[[#This Row],[1]]/SUM(OO[1])</f>
        <v>0</v>
      </c>
      <c r="D347" s="10">
        <f>3/24*OO[[#This Row],[60 (26JUN1985 09:00:00)-Water Temperature (C)]]*OO[[#This Row],[2]]/SUM(OO[2])</f>
        <v>0</v>
      </c>
      <c r="E347" s="10">
        <f>3/24*OO[[#This Row],[61 (26JUN1985 12:00:00)-Water Temperature (C)]]*OO[[#This Row],[3]]/SUM(OO[3])</f>
        <v>0</v>
      </c>
      <c r="F347" s="10">
        <f>3/24*OO[[#This Row],[62 (26JUN1985 15:00:00)-Water Temperature (C)]]*OO[[#This Row],[4]]/SUM(OO[4])</f>
        <v>0</v>
      </c>
      <c r="G347" s="10">
        <f>3/24*OO[[#This Row],[63 (26JUN1985 18:00:00)-Water Temperature (C)]]*OO[[#This Row],[5]]/SUM(OO[5])</f>
        <v>0</v>
      </c>
      <c r="H347" s="10">
        <f>3/24*OO[[#This Row],[64 (26JUN1985 21:00:00)-Water Temperature (C)]]*OO[[#This Row],[6]]/SUM(OO[6])</f>
        <v>0</v>
      </c>
      <c r="I347" s="10">
        <f>3/24*OO[[#This Row],[65 (27JUN1985 00:00:00)-Water Temperature (C)]]*OO[[#This Row],[7]]/SUM(OO[7])</f>
        <v>0</v>
      </c>
      <c r="J347" s="10">
        <f>3/24*OO[[#This Row],[66 (27JUN1985 03:00:00)-Water Temperature (C)]]*OO[[#This Row],[8]]/SUM(OO[8])</f>
        <v>0</v>
      </c>
      <c r="K347" s="10">
        <f>3/24*OO[[#This Row],[67 (27JUN1985 06:00:00)-Water Temperature (C)]]*OO[[#This Row],[9]]/SUM(OO[9])</f>
        <v>0</v>
      </c>
      <c r="L347" s="10">
        <f>3/24*OO[[#This Row],[68 (27JUN1985 09:00:00)-Water Temperature (C)]]*OO[[#This Row],[10]]/SUM(OO[10])</f>
        <v>0</v>
      </c>
      <c r="M347" s="10">
        <f>3/24*OO[[#This Row],[69 (27JUN1985 12:00:00)-Water Temperature (C)]]*OO[[#This Row],[11]]/SUM(OO[11])</f>
        <v>0</v>
      </c>
      <c r="N347" s="10">
        <f>3/24*OO[[#This Row],[70 (27JUN1985 15:00:00)-Water Temperature (C)]]*OO[[#This Row],[12]]/SUM(OO[12])</f>
        <v>0</v>
      </c>
      <c r="O347" s="10">
        <f>3/24*OO[[#This Row],[71 (27JUN1985 18:00:00)-Water Temperature (C)]]*OO[[#This Row],[13]]/SUM(OO[13])</f>
        <v>0</v>
      </c>
      <c r="P347" s="10">
        <f>3/24*OO[[#This Row],[72 (27JUN1985 21:00:00)-Water Temperature (C)]]*OO[[#This Row],[14]]/SUM(OO[14])</f>
        <v>0</v>
      </c>
      <c r="Q347" s="10">
        <f>3/24*OO[[#This Row],[73 (28JUN1985 00:00:00)-Water Temperature (C)]]*OO[[#This Row],[15]]/SUM(OO[15])</f>
        <v>0</v>
      </c>
      <c r="R347" s="10">
        <f>3/24*OO[[#This Row],[74 (28JUN1985 03:00:00)-Water Temperature (C)]]*OO[[#This Row],[16]]/SUM(OO[16])</f>
        <v>0</v>
      </c>
      <c r="S347" s="10">
        <f>3/24*OO[[#This Row],[75 (28JUN1985 06:00:00)-Water Temperature (C)]]*OO[[#This Row],[17]]/SUM(OO[17])</f>
        <v>1.8890256457550101E-38</v>
      </c>
      <c r="T347" s="10">
        <f>3/24*OO[[#This Row],[76 (28JUN1985 09:00:00)-Water Temperature (C)]]*OO[[#This Row],[18]]/SUM(OO[18])</f>
        <v>9.9272429042415726E-27</v>
      </c>
      <c r="U347" s="10">
        <f>3/24*OO[[#This Row],[77 (28JUN1985 12:00:00)-Water Temperature (C)]]*OO[[#This Row],[19]]/SUM(OO[19])</f>
        <v>2.3074863837852545E-21</v>
      </c>
      <c r="V347" s="10">
        <f>3/24000000*OO[[#This Row],[78 (28JUN1985 15:00:00)-Water Temperature (C)]]*OO[[#This Row],[20]]</f>
        <v>7.7885455800000007E-15</v>
      </c>
      <c r="W347" s="10">
        <f>3/24000000*OO[[#This Row],[79 (28JUN1985 18:00:00)-Water Temperature (C)]]*OO[[#This Row],[21]]</f>
        <v>2.4162317185164998E-11</v>
      </c>
      <c r="X347" s="10">
        <f>3/24000000*OO[[#This Row],[80 (28JUN1985 21:00:00)-Water Temperature (C)]]*OO[[#This Row],[22]]</f>
        <v>9.3355436629750005E-9</v>
      </c>
      <c r="Y347" s="10">
        <f>3/24000000*OO[[#This Row],[81 (29JUN1985 00:00:00)-Water Temperature (C)]]*OO[[#This Row],[23]]</f>
        <v>9.2604937567087505E-7</v>
      </c>
      <c r="Z347" s="10">
        <f>3/24000000*OO[[#This Row],[82 (29JUN1985 03:00:00)-Water Temperature (C)]]*OO[[#This Row],[24]]</f>
        <v>3.2737159752937497E-5</v>
      </c>
      <c r="AA347" s="10">
        <f>3/24000000*OO[[#This Row],[83 (29JUN1985 06:00:00)-Water Temperature (C)]]*OO[[#This Row],[25]]</f>
        <v>4.9769342600399999E-4</v>
      </c>
      <c r="AB347" s="10">
        <f>3/24000000*OO[[#This Row],[84 (29JUN1985 09:00:00)-Water Temperature (C)]]*OO[[#This Row],[26]]</f>
        <v>3.7894581524799994E-3</v>
      </c>
      <c r="AC347" s="10">
        <f>3/24000000*OO[[#This Row],[85 (29JUN1985 12:00:00)-Water Temperature (C)]]*OO[[#This Row],[27]]</f>
        <v>1.5679212159600001E-2</v>
      </c>
      <c r="AD347" s="10">
        <f>3/24000000*OO[[#This Row],[86 (29JUN1985 15:00:00)-Water Temperature (C)]]*OO[[#This Row],[28]]</f>
        <v>3.8732588160024992E-2</v>
      </c>
      <c r="AE347" s="10">
        <f>3/24000000*OO[[#This Row],[88 (29JUN1985 21:00:00)-Water Temperature (C)]]*OO[[#This Row],[30]]</f>
        <v>6.3452074753274995E-2</v>
      </c>
      <c r="AF347" s="10">
        <f>3/24000000*OO[[#This Row],[88 (29JUN1985 21:00:00)-Water Temperature (C)]]*OO[[#This Row],[30]]</f>
        <v>6.3452074753274995E-2</v>
      </c>
      <c r="AG347" s="10">
        <f>3/24000000*OO[[#This Row],[89 (30JUN1985 00:00:00)-Water Temperature (C)]]*OO[[#This Row],[31]]</f>
        <v>4.5734513239799997E-2</v>
      </c>
      <c r="AH347" s="10">
        <f>3/24000000*OO[[#This Row],[90 (30JUN1985 03:00:00)-Water Temperature (C)]]*OO[[#This Row],[32]]</f>
        <v>2.3852059073224997E-2</v>
      </c>
      <c r="AI347" s="10">
        <f>3/24000000*OO[[#This Row],[91 (30JUN1985 06:00:00)-Water Temperature (C)]]*OO[[#This Row],[33]]</f>
        <v>9.4186309158249999E-3</v>
      </c>
      <c r="AJ347" s="10">
        <f>3/24000000*OO[[#This Row],[92 (30JUN1985 09:00:00)-Water Temperature (C)]]*OO[[#This Row],[34]]</f>
        <v>2.9810063795512503E-3</v>
      </c>
      <c r="AK347" s="10">
        <f>3/24000000*OO[[#This Row],[93 (30JUN1985 12:00:00)-Water Temperature (C)]]*OO[[#This Row],[35]]</f>
        <v>7.8754381935912485E-4</v>
      </c>
      <c r="AL347" s="10">
        <f>3/24000000*OO[[#This Row],[94 (30JUN1985 15:00:00)-Water Temperature (C)]]*OO[[#This Row],[36]]</f>
        <v>2.0295120635899997E-4</v>
      </c>
      <c r="AM347" s="10">
        <f>3/24000000*OO[[#This Row],[95 (30JUN1985 18:00:00)-Water Temperature (C)]]*OO[[#This Row],[37]]</f>
        <v>7.3718206002174982E-5</v>
      </c>
      <c r="AN347" s="10">
        <f>3/24000000*OO[[#This Row],[96 (30JUN1985 21:00:00)-Water Temperature (C)]]*OO[[#This Row],[38]]</f>
        <v>4.7430329078324999E-5</v>
      </c>
      <c r="AO347" s="10">
        <f>3/24000000*OO[[#This Row],[97 (01JUL1985 00:00:00)-Water Temperature (C)]]*OO[[#This Row],[39]]</f>
        <v>4.0510233846337507E-5</v>
      </c>
      <c r="AP347" s="10">
        <f>3/24000000*OO[[#This Row],[98 (01JUL1985 03:00:00)-Water Temperature (C)]]*OO[[#This Row],[40]]</f>
        <v>3.7027222455999994E-5</v>
      </c>
      <c r="AQ347" s="10">
        <f>3/24000000*OO[[#This Row],[99 (01JUL1985 06:00:00)-Water Temperature (C)]]*OO[[#This Row],[41]]</f>
        <v>3.4545540073437498E-5</v>
      </c>
      <c r="AR347" s="10">
        <f>3/24000000*OO[[#This Row],[100 (01JUL1985 09:00:00)-Water Temperature (C)]]*OO[[#This Row],[42]]</f>
        <v>3.2905291162499998E-5</v>
      </c>
      <c r="AS347" s="10">
        <f>3/24000000*OO[[#This Row],[101 (01JUL1985 12:00:00)-Water Temperature (C)]]*OO[[#This Row],[43]]</f>
        <v>3.1488356551124997E-5</v>
      </c>
      <c r="AT347" s="10">
        <f>3/24000000*OO[[#This Row],[102 (01JUL1985 15:00:00)-Water Temperature (C)]]*OO[[#This Row],[44]]</f>
        <v>3.0191316464600001E-5</v>
      </c>
      <c r="AU347" s="10">
        <f>3/24000000*OO[[#This Row],[103 (01JUL1985 18:00:00)-Water Temperature (C)]]*OO[[#This Row],[45]]</f>
        <v>2.9118622053099997E-5</v>
      </c>
      <c r="AV347" s="10">
        <f>3/24000000*OO[[#This Row],[104 (01JUL1985 21:00:00)-Water Temperature (C)]]*OO[[#This Row],[46]]</f>
        <v>2.8046480967449996E-5</v>
      </c>
      <c r="AW347" s="10">
        <f>3/24000000*OO[[#This Row],[105 (02JUL1985 00:00:00)-Water Temperature (C)]]*OO[[#This Row],[47]]</f>
        <v>2.7367077067275004E-5</v>
      </c>
      <c r="AX347" s="10">
        <f>3/24000000*OO[[#This Row],[106 (02JUL1985 03:00:00)-Water Temperature (C)]]*OO[[#This Row],[48]]</f>
        <v>2.7152453245437499E-5</v>
      </c>
      <c r="AY347" s="10">
        <f>3/24000000*OO[[#This Row],[107 (02JUL1985 06:00:00)-Water Temperature (C)]]*OO[[#This Row],[49]]</f>
        <v>2.7365488171612502E-5</v>
      </c>
      <c r="AZ347" s="10">
        <f>3/24000000*OO[[#This Row],[108 (02JUL1985 09:00:00)-Water Temperature (C)]]*OO[[#This Row],[50]]</f>
        <v>2.7600787113774996E-5</v>
      </c>
      <c r="BA347" s="10">
        <f>3/24000000*OO[[#This Row],[109 (02JUL1985 12:00:00)-Water Temperature (C)]]*OO[[#This Row],[51]]</f>
        <v>2.7757947817662503E-5</v>
      </c>
      <c r="BB347" s="10">
        <f>3/24000000*OO[[#This Row],[110 (02JUL1985 15:00:00)-Water Temperature (C)]]*OO[[#This Row],[52]]</f>
        <v>2.7310414627649998E-5</v>
      </c>
      <c r="BC347" s="10">
        <f>3/24000000*OO[[#This Row],[111 (02JUL1985 18:00:00)-Water Temperature (C)]]*OO[[#This Row],[53]]</f>
        <v>2.6295391828874998E-5</v>
      </c>
      <c r="BD347" s="10">
        <f>3/24000000*OO[[#This Row],[112 (02JUL1985 21:00:00)-Water Temperature (C)]]*OO[[#This Row],[54]]</f>
        <v>2.4582203209559998E-5</v>
      </c>
      <c r="BE347" s="10">
        <f>3/24000000*OO[[#This Row],[113 (03JUL1985 00:00:00)-Water Temperature (C)]]*OO[[#This Row],[55]]</f>
        <v>2.2608413495250001E-5</v>
      </c>
      <c r="BF347" s="10">
        <f>3/24000000*OO[[#This Row],[114 (03JUL1985 03:00:00)-Water Temperature (C)]]*OO[[#This Row],[56]]</f>
        <v>2.0572049435192497E-5</v>
      </c>
      <c r="BG347" s="10">
        <f>3/24000000*OO[[#This Row],[115 (03JUL1985 06:00:00)-Water Temperature (C)]]*OO[[#This Row],[57]]</f>
        <v>1.8629990284106247E-5</v>
      </c>
      <c r="BH347" s="10">
        <f>3/24000000*OO[[#This Row],[116 (03JUL1985 09:00:00)-Water Temperature (C)]]*OO[[#This Row],[58]]</f>
        <v>1.7021919528900002E-5</v>
      </c>
      <c r="BI347" s="10">
        <f>3/24000000*OO[[#This Row],[117 (03JUL1985 12:00:00)-Water Temperature (C)]]*OO[[#This Row],[59]]</f>
        <v>1.5866366921170002E-5</v>
      </c>
      <c r="BJ347" s="10">
        <f>3/24000000*OO[[#This Row],[118 (03JUL1985 15:00:00)-Water Temperature (C)]]*OO[[#This Row],[60]]</f>
        <v>1.4899165099E-5</v>
      </c>
      <c r="BK347" s="10">
        <f>3/24000000*OO[[#This Row],[119 (03JUL1985 18:00:00)-Water Temperature (C)]]*OO[[#This Row],[61]]</f>
        <v>1.4094662848638749E-5</v>
      </c>
      <c r="BL347" s="10">
        <f>3/24000000*OO[[#This Row],[120 (03JUL1985 21:00:00)-Water Temperature (C)]]*OO[[#This Row],[62]]</f>
        <v>1.3043097106818748E-5</v>
      </c>
      <c r="BM347" s="10">
        <f>3/24000000*OO[[#This Row],[121 (04JUL1985 00:00:00)-Water Temperature (C)]]*OO[[#This Row],[63]]</f>
        <v>1.1960998577375E-5</v>
      </c>
      <c r="BN347" s="10">
        <f>3/24000000*OO[[#This Row],[122 (04JUL1985 03:00:00)-Water Temperature (C)]]*OO[[#This Row],[64]]</f>
        <v>1.0890725000330001E-5</v>
      </c>
      <c r="BO347" s="10">
        <f>3/24000000*OO[[#This Row],[123 (04JUL1985 06:00:00)-Water Temperature (C)]]*OO[[#This Row],[65]]</f>
        <v>9.9003760374412486E-6</v>
      </c>
      <c r="BP347" s="10">
        <f>3/24000000*OO[[#This Row],[124 (04JUL1985 09:00:00)-Water Temperature (C)]]*OO[[#This Row],[66]]</f>
        <v>9.2460979517000001E-6</v>
      </c>
      <c r="BQ347" s="10">
        <f>3/24000000*OO[[#This Row],[125 (04JUL1985 12:00:00)-Water Temperature (C)]]*OO[[#This Row],[67]]</f>
        <v>8.6590486945012489E-6</v>
      </c>
      <c r="BR347" s="10">
        <f>3/24000000*OO[[#This Row],[126 (04JUL1985 15:00:00)-Water Temperature (C)]]*OO[[#This Row],[68]]</f>
        <v>8.195968210670001E-6</v>
      </c>
      <c r="BS347" s="10">
        <f>3/24000000*OO[[#This Row],[127 (04JUL1985 18:00:00)-Water Temperature (C)]]*OO[[#This Row],[69]]</f>
        <v>7.850947846124999E-6</v>
      </c>
      <c r="BT347" s="10">
        <f>3/24000000*OO[[#This Row],[128 (04JUL1985 21:00:00)-Water Temperature (C)]]*OO[[#This Row],[70]]</f>
        <v>7.3743628236099988E-6</v>
      </c>
      <c r="BU347" s="10">
        <f>3/24000000*OO[[#This Row],[129 (05JUL1985 00:00:00)-Water Temperature (C)]]*OO[[#This Row],[71]]</f>
        <v>6.7871714125199995E-6</v>
      </c>
      <c r="BV347" s="10">
        <f>3/24000000*OO[[#This Row],[130 (05JUL1985 03:00:00)-Water Temperature (C)]]*OO[[#This Row],[72]]</f>
        <v>6.1474979424262494E-6</v>
      </c>
      <c r="BW347" s="10">
        <f>3/24000000*OO[[#This Row],[131 (05JUL1985 06:00:00)-Water Temperature (C)]]*OO[[#This Row],[73]]</f>
        <v>5.49937778088E-6</v>
      </c>
      <c r="BX347" s="10">
        <f>3/24000000*OO[[#This Row],[132 (05JUL1985 09:00:00)-Water Temperature (C)]]*OO[[#This Row],[74]]</f>
        <v>5.0375948598000005E-6</v>
      </c>
      <c r="BY347" s="10">
        <f>3/24000000*OO[[#This Row],[133 (05JUL1985 12:00:00)-Water Temperature (C)]]*OO[[#This Row],[75]]</f>
        <v>4.6223285708749993E-6</v>
      </c>
      <c r="BZ347" s="10">
        <f>3/24000000*OO[[#This Row],[134 (05JUL1985 15:00:00)-Water Temperature (C)]]*OO[[#This Row],[76]]</f>
        <v>4.2579297271499997E-6</v>
      </c>
      <c r="CA347" s="10">
        <f>3/24000000*OO[[#This Row],[135 (05JUL1985 18:00:00)-Water Temperature (C)]]*OO[[#This Row],[77]]</f>
        <v>3.8920703258125005E-6</v>
      </c>
      <c r="CB347" s="10">
        <f>3/24000000*OO[[#This Row],[136 (05JUL1985 21:00:00)-Water Temperature (C)]]*OO[[#This Row],[78]]</f>
        <v>3.4265885324549997E-6</v>
      </c>
      <c r="CC347" s="10">
        <f>3/24000000*OO[[#This Row],[137 (06JUL1985 00:00:00)-Water Temperature (C)]]*OO[[#This Row],[79]]</f>
        <v>2.9245768640412499E-6</v>
      </c>
      <c r="CD347" s="10">
        <f>3/24000000*OO[[#This Row],[138 (06JUL1985 03:00:00)-Water Temperature (C)]]*OO[[#This Row],[80]]</f>
        <v>2.4206002346381249E-6</v>
      </c>
      <c r="CE347" s="10">
        <f>3/24000000*OO[[#This Row],[139 (06JUL1985 06:00:00)-Water Temperature (C)]]*OO[[#This Row],[81]]</f>
        <v>1.964721899490875E-6</v>
      </c>
      <c r="CF347" s="10">
        <f>3/24000000*OO[[#This Row],[140 (06JUL1985 09:00:00)-Water Temperature (C)]]*OO[[#This Row],[82]]</f>
        <v>1.6324711936779997E-6</v>
      </c>
      <c r="CG347" s="10">
        <f>3/24000000*OO[[#This Row],[141 (06JUL1985 12:00:00)-Water Temperature (C)]]*OO[[#This Row],[83]]</f>
        <v>1.3755076841537502E-6</v>
      </c>
      <c r="CH347" s="10">
        <f>3/24000000*OO[[#This Row],[142 (06JUL1985 15:00:00)-Water Temperature (C)]]*OO[[#This Row],[84]]</f>
        <v>1.1961138796230003E-6</v>
      </c>
      <c r="CI347" s="10">
        <f>3/24000000*OO[[#This Row],[143 (06JUL1985 18:00:00)-Water Temperature (C)]]*OO[[#This Row],[85]]</f>
        <v>1.066530250839E-6</v>
      </c>
      <c r="CJ347" s="10">
        <f>3/24000000*OO[[#This Row],[144 (06JUL1985 21:00:00)-Water Temperature (C)]]*OO[[#This Row],[86]]</f>
        <v>9.5238608295574983E-7</v>
      </c>
      <c r="CK347" s="10">
        <f>3/24000000*OO[[#This Row],[145 (07JUL1985 00:00:00)-Water Temperature (C)]]*OO[[#This Row],[87]]</f>
        <v>8.5211126573212494E-7</v>
      </c>
      <c r="CL347" s="10">
        <f>3/24000000*OO[[#This Row],[146 (07JUL1985 03:00:00)-Water Temperature (C)]]*OO[[#This Row],[88]]</f>
        <v>7.6195877849875009E-7</v>
      </c>
      <c r="CM347" s="10">
        <f>3/24000000*OO[[#This Row],[147 (07JUL1985 06:00:00)-Water Temperature (C)]]*OO[[#This Row],[89]]</f>
        <v>6.8238964420199993E-7</v>
      </c>
      <c r="CN347" s="10">
        <f>3/24000000*OO[[#This Row],[148 (07JUL1985 09:00:00)-Water Temperature (C)]]*OO[[#This Row],[90]]</f>
        <v>6.2751689758500004E-7</v>
      </c>
      <c r="CO347" s="10">
        <f>3/24000000*OO[[#This Row],[149 (07JUL1985 12:00:00)-Water Temperature (C)]]*OO[[#This Row],[91]]</f>
        <v>5.7388936937350002E-7</v>
      </c>
      <c r="CP347" s="10">
        <f>3/24000000*OO[[#This Row],[150 (07JUL1985 15:00:00)-Water Temperature (C)]]*OO[[#This Row],[92]]</f>
        <v>5.4670106166499998E-7</v>
      </c>
      <c r="CQ347" s="10">
        <f>3/24000000*OO[[#This Row],[151 (07JUL1985 18:00:00)-Water Temperature (C)]]*OO[[#This Row],[93]]</f>
        <v>5.2309590018537493E-7</v>
      </c>
      <c r="CR347" s="10">
        <f>3/24000000*OO[[#This Row],[152 (07JUL1985 21:00:00)-Water Temperature (C)]]*OO[[#This Row],[94]]</f>
        <v>5.0000624595000005E-7</v>
      </c>
      <c r="CS347" s="10">
        <f>3/24000000*OO[[#This Row],[153 (08JUL1985 00:00:00)-Water Temperature (C)]]*OO[[#This Row],[95]]</f>
        <v>4.7529509895349994E-7</v>
      </c>
      <c r="CT347" s="10">
        <f>3/24000000*OO[[#This Row],[154 (08JUL1985 03:00:00)-Water Temperature (C)]]*OO[[#This Row],[96]]</f>
        <v>4.4583000575299999E-7</v>
      </c>
      <c r="CU347" s="10">
        <f>3/24000000*OO[[#This Row],[155 (08JUL1985 06:00:00)-Water Temperature (C)]]*OO[[#This Row],[97]]</f>
        <v>4.20028084398E-7</v>
      </c>
      <c r="CV347" s="10">
        <f>3/24000000*OO[[#This Row],[156 (08JUL1985 09:00:00)-Water Temperature (C)]]*OO[[#This Row],[98]]</f>
        <v>4.0786170931887498E-7</v>
      </c>
      <c r="CW347" s="10">
        <f>3/24000000*OO[[#This Row],[157 (08JUL1985 12:00:00)-Water Temperature (C)]]*OO[[#This Row],[99]]</f>
        <v>4.0013595427199998E-7</v>
      </c>
    </row>
    <row r="348" spans="1:101" x14ac:dyDescent="0.35">
      <c r="A348" t="s">
        <v>354</v>
      </c>
      <c r="B348">
        <v>945.40120000000002</v>
      </c>
      <c r="C348" s="10">
        <f>3/24*OO[[#This Row],[59 (26JUN1985 06:00:00)-Water Temperature (C)]]*OO[[#This Row],[1]]/SUM(OO[1])</f>
        <v>0</v>
      </c>
      <c r="D348" s="10">
        <f>3/24*OO[[#This Row],[60 (26JUN1985 09:00:00)-Water Temperature (C)]]*OO[[#This Row],[2]]/SUM(OO[2])</f>
        <v>0</v>
      </c>
      <c r="E348" s="10">
        <f>3/24*OO[[#This Row],[61 (26JUN1985 12:00:00)-Water Temperature (C)]]*OO[[#This Row],[3]]/SUM(OO[3])</f>
        <v>0</v>
      </c>
      <c r="F348" s="10">
        <f>3/24*OO[[#This Row],[62 (26JUN1985 15:00:00)-Water Temperature (C)]]*OO[[#This Row],[4]]/SUM(OO[4])</f>
        <v>0</v>
      </c>
      <c r="G348" s="10">
        <f>3/24*OO[[#This Row],[63 (26JUN1985 18:00:00)-Water Temperature (C)]]*OO[[#This Row],[5]]/SUM(OO[5])</f>
        <v>0</v>
      </c>
      <c r="H348" s="10">
        <f>3/24*OO[[#This Row],[64 (26JUN1985 21:00:00)-Water Temperature (C)]]*OO[[#This Row],[6]]/SUM(OO[6])</f>
        <v>0</v>
      </c>
      <c r="I348" s="10">
        <f>3/24*OO[[#This Row],[65 (27JUN1985 00:00:00)-Water Temperature (C)]]*OO[[#This Row],[7]]/SUM(OO[7])</f>
        <v>0</v>
      </c>
      <c r="J348" s="10">
        <f>3/24*OO[[#This Row],[66 (27JUN1985 03:00:00)-Water Temperature (C)]]*OO[[#This Row],[8]]/SUM(OO[8])</f>
        <v>0</v>
      </c>
      <c r="K348" s="10">
        <f>3/24*OO[[#This Row],[67 (27JUN1985 06:00:00)-Water Temperature (C)]]*OO[[#This Row],[9]]/SUM(OO[9])</f>
        <v>0</v>
      </c>
      <c r="L348" s="10">
        <f>3/24*OO[[#This Row],[68 (27JUN1985 09:00:00)-Water Temperature (C)]]*OO[[#This Row],[10]]/SUM(OO[10])</f>
        <v>0</v>
      </c>
      <c r="M348" s="10">
        <f>3/24*OO[[#This Row],[69 (27JUN1985 12:00:00)-Water Temperature (C)]]*OO[[#This Row],[11]]/SUM(OO[11])</f>
        <v>0</v>
      </c>
      <c r="N348" s="10">
        <f>3/24*OO[[#This Row],[70 (27JUN1985 15:00:00)-Water Temperature (C)]]*OO[[#This Row],[12]]/SUM(OO[12])</f>
        <v>0</v>
      </c>
      <c r="O348" s="10">
        <f>3/24*OO[[#This Row],[71 (27JUN1985 18:00:00)-Water Temperature (C)]]*OO[[#This Row],[13]]/SUM(OO[13])</f>
        <v>0</v>
      </c>
      <c r="P348" s="10">
        <f>3/24*OO[[#This Row],[72 (27JUN1985 21:00:00)-Water Temperature (C)]]*OO[[#This Row],[14]]/SUM(OO[14])</f>
        <v>0</v>
      </c>
      <c r="Q348" s="10">
        <f>3/24*OO[[#This Row],[73 (28JUN1985 00:00:00)-Water Temperature (C)]]*OO[[#This Row],[15]]/SUM(OO[15])</f>
        <v>0</v>
      </c>
      <c r="R348" s="10">
        <f>3/24*OO[[#This Row],[74 (28JUN1985 03:00:00)-Water Temperature (C)]]*OO[[#This Row],[16]]/SUM(OO[16])</f>
        <v>0</v>
      </c>
      <c r="S348" s="10">
        <f>3/24*OO[[#This Row],[75 (28JUN1985 06:00:00)-Water Temperature (C)]]*OO[[#This Row],[17]]/SUM(OO[17])</f>
        <v>1.4411397785086186E-38</v>
      </c>
      <c r="T348" s="10">
        <f>3/24*OO[[#This Row],[76 (28JUN1985 09:00:00)-Water Temperature (C)]]*OO[[#This Row],[18]]/SUM(OO[18])</f>
        <v>5.9599229939826497E-27</v>
      </c>
      <c r="U348" s="10">
        <f>3/24*OO[[#This Row],[77 (28JUN1985 12:00:00)-Water Temperature (C)]]*OO[[#This Row],[19]]/SUM(OO[19])</f>
        <v>1.5278360947353303E-21</v>
      </c>
      <c r="V348" s="10">
        <f>3/24000000*OO[[#This Row],[78 (28JUN1985 15:00:00)-Water Temperature (C)]]*OO[[#This Row],[20]]</f>
        <v>5.5999856943187497E-15</v>
      </c>
      <c r="W348" s="10">
        <f>3/24000000*OO[[#This Row],[79 (28JUN1985 18:00:00)-Water Temperature (C)]]*OO[[#This Row],[21]]</f>
        <v>1.972366813853E-11</v>
      </c>
      <c r="X348" s="10">
        <f>3/24000000*OO[[#This Row],[80 (28JUN1985 21:00:00)-Water Temperature (C)]]*OO[[#This Row],[22]]</f>
        <v>8.5168981929149979E-9</v>
      </c>
      <c r="Y348" s="10">
        <f>3/24000000*OO[[#This Row],[81 (29JUN1985 00:00:00)-Water Temperature (C)]]*OO[[#This Row],[23]]</f>
        <v>9.2199815735625E-7</v>
      </c>
      <c r="Z348" s="10">
        <f>3/24000000*OO[[#This Row],[82 (29JUN1985 03:00:00)-Water Temperature (C)]]*OO[[#This Row],[24]]</f>
        <v>3.5020596386099996E-5</v>
      </c>
      <c r="AA348" s="10">
        <f>3/24000000*OO[[#This Row],[83 (29JUN1985 06:00:00)-Water Temperature (C)]]*OO[[#This Row],[25]]</f>
        <v>5.6653712829687496E-4</v>
      </c>
      <c r="AB348" s="10">
        <f>3/24000000*OO[[#This Row],[84 (29JUN1985 09:00:00)-Water Temperature (C)]]*OO[[#This Row],[26]]</f>
        <v>4.5559281749299992E-3</v>
      </c>
      <c r="AC348" s="10">
        <f>3/24000000*OO[[#This Row],[85 (29JUN1985 12:00:00)-Water Temperature (C)]]*OO[[#This Row],[27]]</f>
        <v>1.9742206586917495E-2</v>
      </c>
      <c r="AD348" s="10">
        <f>3/24000000*OO[[#This Row],[86 (29JUN1985 15:00:00)-Water Temperature (C)]]*OO[[#This Row],[28]]</f>
        <v>5.0877213777274992E-2</v>
      </c>
      <c r="AE348" s="10">
        <f>3/24000000*OO[[#This Row],[88 (29JUN1985 21:00:00)-Water Temperature (C)]]*OO[[#This Row],[30]]</f>
        <v>8.9372544593199987E-2</v>
      </c>
      <c r="AF348" s="10">
        <f>3/24000000*OO[[#This Row],[88 (29JUN1985 21:00:00)-Water Temperature (C)]]*OO[[#This Row],[30]]</f>
        <v>8.9372544593199987E-2</v>
      </c>
      <c r="AG348" s="10">
        <f>3/24000000*OO[[#This Row],[89 (30JUN1985 00:00:00)-Water Temperature (C)]]*OO[[#This Row],[31]]</f>
        <v>6.6436921901349991E-2</v>
      </c>
      <c r="AH348" s="10">
        <f>3/24000000*OO[[#This Row],[90 (30JUN1985 03:00:00)-Water Temperature (C)]]*OO[[#This Row],[32]]</f>
        <v>3.5611586123324997E-2</v>
      </c>
      <c r="AI348" s="10">
        <f>3/24000000*OO[[#This Row],[91 (30JUN1985 06:00:00)-Water Temperature (C)]]*OO[[#This Row],[33]]</f>
        <v>1.4426946317564998E-2</v>
      </c>
      <c r="AJ348" s="10">
        <f>3/24000000*OO[[#This Row],[92 (30JUN1985 09:00:00)-Water Temperature (C)]]*OO[[#This Row],[34]]</f>
        <v>4.6654110243487508E-3</v>
      </c>
      <c r="AK348" s="10">
        <f>3/24000000*OO[[#This Row],[93 (30JUN1985 12:00:00)-Water Temperature (C)]]*OO[[#This Row],[35]]</f>
        <v>1.2467266904531249E-3</v>
      </c>
      <c r="AL348" s="10">
        <f>3/24000000*OO[[#This Row],[94 (30JUN1985 15:00:00)-Water Temperature (C)]]*OO[[#This Row],[36]]</f>
        <v>3.1821866806849993E-4</v>
      </c>
      <c r="AM348" s="10">
        <f>3/24000000*OO[[#This Row],[95 (30JUN1985 18:00:00)-Water Temperature (C)]]*OO[[#This Row],[37]]</f>
        <v>1.096157389416625E-4</v>
      </c>
      <c r="AN348" s="10">
        <f>3/24000000*OO[[#This Row],[96 (30JUN1985 21:00:00)-Water Temperature (C)]]*OO[[#This Row],[38]]</f>
        <v>6.7013702541899998E-5</v>
      </c>
      <c r="AO348" s="10">
        <f>3/24000000*OO[[#This Row],[97 (01JUL1985 00:00:00)-Water Temperature (C)]]*OO[[#This Row],[39]]</f>
        <v>5.6297349359474997E-5</v>
      </c>
      <c r="AP348" s="10">
        <f>3/24000000*OO[[#This Row],[98 (01JUL1985 03:00:00)-Water Temperature (C)]]*OO[[#This Row],[40]]</f>
        <v>5.1212671752624999E-5</v>
      </c>
      <c r="AQ348" s="10">
        <f>3/24000000*OO[[#This Row],[99 (01JUL1985 06:00:00)-Water Temperature (C)]]*OO[[#This Row],[41]]</f>
        <v>4.7699531908874997E-5</v>
      </c>
      <c r="AR348" s="10">
        <f>3/24000000*OO[[#This Row],[100 (01JUL1985 09:00:00)-Water Temperature (C)]]*OO[[#This Row],[42]]</f>
        <v>4.539691942155E-5</v>
      </c>
      <c r="AS348" s="10">
        <f>3/24000000*OO[[#This Row],[101 (01JUL1985 12:00:00)-Water Temperature (C)]]*OO[[#This Row],[43]]</f>
        <v>4.3323202442500004E-5</v>
      </c>
      <c r="AT348" s="10">
        <f>3/24000000*OO[[#This Row],[102 (01JUL1985 15:00:00)-Water Temperature (C)]]*OO[[#This Row],[44]]</f>
        <v>4.1399014578400005E-5</v>
      </c>
      <c r="AU348" s="10">
        <f>3/24000000*OO[[#This Row],[103 (01JUL1985 18:00:00)-Water Temperature (C)]]*OO[[#This Row],[45]]</f>
        <v>3.9767954966937498E-5</v>
      </c>
      <c r="AV348" s="10">
        <f>3/24000000*OO[[#This Row],[104 (01JUL1985 21:00:00)-Water Temperature (C)]]*OO[[#This Row],[46]]</f>
        <v>3.8077707934499991E-5</v>
      </c>
      <c r="AW348" s="10">
        <f>3/24000000*OO[[#This Row],[105 (02JUL1985 00:00:00)-Water Temperature (C)]]*OO[[#This Row],[47]]</f>
        <v>3.6968720541600001E-5</v>
      </c>
      <c r="AX348" s="10">
        <f>3/24000000*OO[[#This Row],[106 (02JUL1985 03:00:00)-Water Temperature (C)]]*OO[[#This Row],[48]]</f>
        <v>3.6516425093249996E-5</v>
      </c>
      <c r="AY348" s="10">
        <f>3/24000000*OO[[#This Row],[107 (02JUL1985 06:00:00)-Water Temperature (C)]]*OO[[#This Row],[49]]</f>
        <v>3.6677795873699993E-5</v>
      </c>
      <c r="AZ348" s="10">
        <f>3/24000000*OO[[#This Row],[108 (02JUL1985 09:00:00)-Water Temperature (C)]]*OO[[#This Row],[50]]</f>
        <v>3.6937972093637494E-5</v>
      </c>
      <c r="BA348" s="10">
        <f>3/24000000*OO[[#This Row],[109 (02JUL1985 12:00:00)-Water Temperature (C)]]*OO[[#This Row],[51]]</f>
        <v>3.7123515684249999E-5</v>
      </c>
      <c r="BB348" s="10">
        <f>3/24000000*OO[[#This Row],[110 (02JUL1985 15:00:00)-Water Temperature (C)]]*OO[[#This Row],[52]]</f>
        <v>3.6437192273074995E-5</v>
      </c>
      <c r="BC348" s="10">
        <f>3/24000000*OO[[#This Row],[111 (02JUL1985 18:00:00)-Water Temperature (C)]]*OO[[#This Row],[53]]</f>
        <v>3.5006161746262498E-5</v>
      </c>
      <c r="BD348" s="10">
        <f>3/24000000*OO[[#This Row],[112 (02JUL1985 21:00:00)-Water Temperature (C)]]*OO[[#This Row],[54]]</f>
        <v>3.2666913117699998E-5</v>
      </c>
      <c r="BE348" s="10">
        <f>3/24000000*OO[[#This Row],[113 (03JUL1985 00:00:00)-Water Temperature (C)]]*OO[[#This Row],[55]]</f>
        <v>2.99753263611E-5</v>
      </c>
      <c r="BF348" s="10">
        <f>3/24000000*OO[[#This Row],[114 (03JUL1985 03:00:00)-Water Temperature (C)]]*OO[[#This Row],[56]]</f>
        <v>2.7199978877249998E-5</v>
      </c>
      <c r="BG348" s="10">
        <f>3/24000000*OO[[#This Row],[115 (03JUL1985 06:00:00)-Water Temperature (C)]]*OO[[#This Row],[57]]</f>
        <v>2.4548390970862496E-5</v>
      </c>
      <c r="BH348" s="10">
        <f>3/24000000*OO[[#This Row],[116 (03JUL1985 09:00:00)-Water Temperature (C)]]*OO[[#This Row],[58]]</f>
        <v>2.237218680702375E-5</v>
      </c>
      <c r="BI348" s="10">
        <f>3/24000000*OO[[#This Row],[117 (03JUL1985 12:00:00)-Water Temperature (C)]]*OO[[#This Row],[59]]</f>
        <v>2.0794583245854998E-5</v>
      </c>
      <c r="BJ348" s="10">
        <f>3/24000000*OO[[#This Row],[118 (03JUL1985 15:00:00)-Water Temperature (C)]]*OO[[#This Row],[60]]</f>
        <v>1.9444749192786248E-5</v>
      </c>
      <c r="BK348" s="10">
        <f>3/24000000*OO[[#This Row],[119 (03JUL1985 18:00:00)-Water Temperature (C)]]*OO[[#This Row],[61]]</f>
        <v>1.8333522525862499E-5</v>
      </c>
      <c r="BL348" s="10">
        <f>3/24000000*OO[[#This Row],[120 (03JUL1985 21:00:00)-Water Temperature (C)]]*OO[[#This Row],[62]]</f>
        <v>1.6888317449648747E-5</v>
      </c>
      <c r="BM348" s="10">
        <f>3/24000000*OO[[#This Row],[121 (04JUL1985 00:00:00)-Water Temperature (C)]]*OO[[#This Row],[63]]</f>
        <v>1.5446353920559998E-5</v>
      </c>
      <c r="BN348" s="10">
        <f>3/24000000*OO[[#This Row],[122 (04JUL1985 03:00:00)-Water Temperature (C)]]*OO[[#This Row],[64]]</f>
        <v>1.403322061253125E-5</v>
      </c>
      <c r="BO348" s="10">
        <f>3/24000000*OO[[#This Row],[123 (04JUL1985 06:00:00)-Water Temperature (C)]]*OO[[#This Row],[65]]</f>
        <v>1.2722332699125E-5</v>
      </c>
      <c r="BP348" s="10">
        <f>3/24000000*OO[[#This Row],[124 (04JUL1985 09:00:00)-Water Temperature (C)]]*OO[[#This Row],[66]]</f>
        <v>1.186817592213E-5</v>
      </c>
      <c r="BQ348" s="10">
        <f>3/24000000*OO[[#This Row],[125 (04JUL1985 12:00:00)-Water Temperature (C)]]*OO[[#This Row],[67]]</f>
        <v>1.1075928824531248E-5</v>
      </c>
      <c r="BR348" s="10">
        <f>3/24000000*OO[[#This Row],[126 (04JUL1985 15:00:00)-Water Temperature (C)]]*OO[[#This Row],[68]]</f>
        <v>1.0446900274237498E-5</v>
      </c>
      <c r="BS348" s="10">
        <f>3/24000000*OO[[#This Row],[127 (04JUL1985 18:00:00)-Water Temperature (C)]]*OO[[#This Row],[69]]</f>
        <v>9.9881397148250008E-6</v>
      </c>
      <c r="BT348" s="10">
        <f>3/24000000*OO[[#This Row],[128 (04JUL1985 21:00:00)-Water Temperature (C)]]*OO[[#This Row],[70]]</f>
        <v>9.3522399357887509E-6</v>
      </c>
      <c r="BU348" s="10">
        <f>3/24000000*OO[[#This Row],[129 (05JUL1985 00:00:00)-Water Temperature (C)]]*OO[[#This Row],[71]]</f>
        <v>8.5903725210749994E-6</v>
      </c>
      <c r="BV348" s="10">
        <f>3/24000000*OO[[#This Row],[130 (05JUL1985 03:00:00)-Water Temperature (C)]]*OO[[#This Row],[72]]</f>
        <v>7.7847288007874997E-6</v>
      </c>
      <c r="BW348" s="10">
        <f>3/24000000*OO[[#This Row],[131 (05JUL1985 06:00:00)-Water Temperature (C)]]*OO[[#This Row],[73]]</f>
        <v>6.9709385077949994E-6</v>
      </c>
      <c r="BX348" s="10">
        <f>3/24000000*OO[[#This Row],[132 (05JUL1985 09:00:00)-Water Temperature (C)]]*OO[[#This Row],[74]]</f>
        <v>6.3957948449849987E-6</v>
      </c>
      <c r="BY348" s="10">
        <f>3/24000000*OO[[#This Row],[133 (05JUL1985 12:00:00)-Water Temperature (C)]]*OO[[#This Row],[75]]</f>
        <v>5.8660718190262495E-6</v>
      </c>
      <c r="BZ348" s="10">
        <f>3/24000000*OO[[#This Row],[134 (05JUL1985 15:00:00)-Water Temperature (C)]]*OO[[#This Row],[76]]</f>
        <v>5.3990847208462496E-6</v>
      </c>
      <c r="CA348" s="10">
        <f>3/24000000*OO[[#This Row],[135 (05JUL1985 18:00:00)-Water Temperature (C)]]*OO[[#This Row],[77]]</f>
        <v>4.9319568777712495E-6</v>
      </c>
      <c r="CB348" s="10">
        <f>3/24000000*OO[[#This Row],[136 (05JUL1985 21:00:00)-Water Temperature (C)]]*OO[[#This Row],[78]]</f>
        <v>4.3360417288649996E-6</v>
      </c>
      <c r="CC348" s="10">
        <f>3/24000000*OO[[#This Row],[137 (06JUL1985 00:00:00)-Water Temperature (C)]]*OO[[#This Row],[79]]</f>
        <v>3.7049196350374999E-6</v>
      </c>
      <c r="CD348" s="10">
        <f>3/24000000*OO[[#This Row],[138 (06JUL1985 03:00:00)-Water Temperature (C)]]*OO[[#This Row],[80]]</f>
        <v>3.0753684519187498E-6</v>
      </c>
      <c r="CE348" s="10">
        <f>3/24000000*OO[[#This Row],[139 (06JUL1985 06:00:00)-Water Temperature (C)]]*OO[[#This Row],[81]]</f>
        <v>2.5022376328759999E-6</v>
      </c>
      <c r="CF348" s="10">
        <f>3/24000000*OO[[#This Row],[140 (06JUL1985 09:00:00)-Water Temperature (C)]]*OO[[#This Row],[82]]</f>
        <v>2.0832293026923749E-6</v>
      </c>
      <c r="CG348" s="10">
        <f>3/24000000*OO[[#This Row],[141 (06JUL1985 12:00:00)-Water Temperature (C)]]*OO[[#This Row],[83]]</f>
        <v>1.7523615627901251E-6</v>
      </c>
      <c r="CH348" s="10">
        <f>3/24000000*OO[[#This Row],[142 (06JUL1985 15:00:00)-Water Temperature (C)]]*OO[[#This Row],[84]]</f>
        <v>1.5185237371424999E-6</v>
      </c>
      <c r="CI348" s="10">
        <f>3/24000000*OO[[#This Row],[143 (06JUL1985 18:00:00)-Water Temperature (C)]]*OO[[#This Row],[85]]</f>
        <v>1.3491940918592499E-6</v>
      </c>
      <c r="CJ348" s="10">
        <f>3/24000000*OO[[#This Row],[144 (06JUL1985 21:00:00)-Water Temperature (C)]]*OO[[#This Row],[86]]</f>
        <v>1.2002197408589998E-6</v>
      </c>
      <c r="CK348" s="10">
        <f>3/24000000*OO[[#This Row],[145 (07JUL1985 00:00:00)-Water Temperature (C)]]*OO[[#This Row],[87]]</f>
        <v>1.0723091581702499E-6</v>
      </c>
      <c r="CL348" s="10">
        <f>3/24000000*OO[[#This Row],[146 (07JUL1985 03:00:00)-Water Temperature (C)]]*OO[[#This Row],[88]]</f>
        <v>9.5948653535624983E-7</v>
      </c>
      <c r="CM348" s="10">
        <f>3/24000000*OO[[#This Row],[147 (07JUL1985 06:00:00)-Water Temperature (C)]]*OO[[#This Row],[89]]</f>
        <v>8.6025309091699991E-7</v>
      </c>
      <c r="CN348" s="10">
        <f>3/24000000*OO[[#This Row],[148 (07JUL1985 09:00:00)-Water Temperature (C)]]*OO[[#This Row],[90]]</f>
        <v>7.9177210235999991E-7</v>
      </c>
      <c r="CO348" s="10">
        <f>3/24000000*OO[[#This Row],[149 (07JUL1985 12:00:00)-Water Temperature (C)]]*OO[[#This Row],[91]]</f>
        <v>7.2257498733387495E-7</v>
      </c>
      <c r="CP348" s="10">
        <f>3/24000000*OO[[#This Row],[150 (07JUL1985 15:00:00)-Water Temperature (C)]]*OO[[#This Row],[92]]</f>
        <v>6.8864469923062495E-7</v>
      </c>
      <c r="CQ348" s="10">
        <f>3/24000000*OO[[#This Row],[151 (07JUL1985 18:00:00)-Water Temperature (C)]]*OO[[#This Row],[93]]</f>
        <v>6.5768782487874994E-7</v>
      </c>
      <c r="CR348" s="10">
        <f>3/24000000*OO[[#This Row],[152 (07JUL1985 21:00:00)-Water Temperature (C)]]*OO[[#This Row],[94]]</f>
        <v>6.2709292645124999E-7</v>
      </c>
      <c r="CS348" s="10">
        <f>3/24000000*OO[[#This Row],[153 (08JUL1985 00:00:00)-Water Temperature (C)]]*OO[[#This Row],[95]]</f>
        <v>5.9599372607775E-7</v>
      </c>
      <c r="CT348" s="10">
        <f>3/24000000*OO[[#This Row],[154 (08JUL1985 03:00:00)-Water Temperature (C)]]*OO[[#This Row],[96]]</f>
        <v>5.5968017678487491E-7</v>
      </c>
      <c r="CU348" s="10">
        <f>3/24000000*OO[[#This Row],[155 (08JUL1985 06:00:00)-Water Temperature (C)]]*OO[[#This Row],[97]]</f>
        <v>5.2805618965612493E-7</v>
      </c>
      <c r="CV348" s="10">
        <f>3/24000000*OO[[#This Row],[156 (08JUL1985 09:00:00)-Water Temperature (C)]]*OO[[#This Row],[98]]</f>
        <v>5.1384697928625003E-7</v>
      </c>
      <c r="CW348" s="10">
        <f>3/24000000*OO[[#This Row],[157 (08JUL1985 12:00:00)-Water Temperature (C)]]*OO[[#This Row],[99]]</f>
        <v>5.0379342976612493E-7</v>
      </c>
    </row>
    <row r="349" spans="1:101" x14ac:dyDescent="0.35">
      <c r="A349" t="s">
        <v>355</v>
      </c>
      <c r="B349">
        <v>282.50389999999999</v>
      </c>
      <c r="C349" s="10">
        <f>3/24*OO[[#This Row],[59 (26JUN1985 06:00:00)-Water Temperature (C)]]*OO[[#This Row],[1]]/SUM(OO[1])</f>
        <v>0</v>
      </c>
      <c r="D349" s="10">
        <f>3/24*OO[[#This Row],[60 (26JUN1985 09:00:00)-Water Temperature (C)]]*OO[[#This Row],[2]]/SUM(OO[2])</f>
        <v>0</v>
      </c>
      <c r="E349" s="10">
        <f>3/24*OO[[#This Row],[61 (26JUN1985 12:00:00)-Water Temperature (C)]]*OO[[#This Row],[3]]/SUM(OO[3])</f>
        <v>0</v>
      </c>
      <c r="F349" s="10">
        <f>3/24*OO[[#This Row],[62 (26JUN1985 15:00:00)-Water Temperature (C)]]*OO[[#This Row],[4]]/SUM(OO[4])</f>
        <v>0</v>
      </c>
      <c r="G349" s="10">
        <f>3/24*OO[[#This Row],[63 (26JUN1985 18:00:00)-Water Temperature (C)]]*OO[[#This Row],[5]]/SUM(OO[5])</f>
        <v>0</v>
      </c>
      <c r="H349" s="10">
        <f>3/24*OO[[#This Row],[64 (26JUN1985 21:00:00)-Water Temperature (C)]]*OO[[#This Row],[6]]/SUM(OO[6])</f>
        <v>0</v>
      </c>
      <c r="I349" s="10">
        <f>3/24*OO[[#This Row],[65 (27JUN1985 00:00:00)-Water Temperature (C)]]*OO[[#This Row],[7]]/SUM(OO[7])</f>
        <v>0</v>
      </c>
      <c r="J349" s="10">
        <f>3/24*OO[[#This Row],[66 (27JUN1985 03:00:00)-Water Temperature (C)]]*OO[[#This Row],[8]]/SUM(OO[8])</f>
        <v>0</v>
      </c>
      <c r="K349" s="10">
        <f>3/24*OO[[#This Row],[67 (27JUN1985 06:00:00)-Water Temperature (C)]]*OO[[#This Row],[9]]/SUM(OO[9])</f>
        <v>0</v>
      </c>
      <c r="L349" s="10">
        <f>3/24*OO[[#This Row],[68 (27JUN1985 09:00:00)-Water Temperature (C)]]*OO[[#This Row],[10]]/SUM(OO[10])</f>
        <v>0</v>
      </c>
      <c r="M349" s="10">
        <f>3/24*OO[[#This Row],[69 (27JUN1985 12:00:00)-Water Temperature (C)]]*OO[[#This Row],[11]]/SUM(OO[11])</f>
        <v>0</v>
      </c>
      <c r="N349" s="10">
        <f>3/24*OO[[#This Row],[70 (27JUN1985 15:00:00)-Water Temperature (C)]]*OO[[#This Row],[12]]/SUM(OO[12])</f>
        <v>0</v>
      </c>
      <c r="O349" s="10">
        <f>3/24*OO[[#This Row],[71 (27JUN1985 18:00:00)-Water Temperature (C)]]*OO[[#This Row],[13]]/SUM(OO[13])</f>
        <v>0</v>
      </c>
      <c r="P349" s="10">
        <f>3/24*OO[[#This Row],[72 (27JUN1985 21:00:00)-Water Temperature (C)]]*OO[[#This Row],[14]]/SUM(OO[14])</f>
        <v>0</v>
      </c>
      <c r="Q349" s="10">
        <f>3/24*OO[[#This Row],[73 (28JUN1985 00:00:00)-Water Temperature (C)]]*OO[[#This Row],[15]]/SUM(OO[15])</f>
        <v>0</v>
      </c>
      <c r="R349" s="10">
        <f>3/24*OO[[#This Row],[74 (28JUN1985 03:00:00)-Water Temperature (C)]]*OO[[#This Row],[16]]/SUM(OO[16])</f>
        <v>0</v>
      </c>
      <c r="S349" s="10">
        <f>3/24*OO[[#This Row],[75 (28JUN1985 06:00:00)-Water Temperature (C)]]*OO[[#This Row],[17]]/SUM(OO[17])</f>
        <v>8.4800075398254819E-40</v>
      </c>
      <c r="T349" s="10">
        <f>3/24*OO[[#This Row],[76 (28JUN1985 09:00:00)-Water Temperature (C)]]*OO[[#This Row],[18]]/SUM(OO[18])</f>
        <v>4.1655043126221798E-28</v>
      </c>
      <c r="U349" s="10">
        <f>3/24*OO[[#This Row],[77 (28JUN1985 12:00:00)-Water Temperature (C)]]*OO[[#This Row],[19]]/SUM(OO[19])</f>
        <v>9.3185949678366744E-23</v>
      </c>
      <c r="V349" s="10">
        <f>3/24000000*OO[[#This Row],[78 (28JUN1985 15:00:00)-Water Temperature (C)]]*OO[[#This Row],[20]]</f>
        <v>5.0685184820312504E-16</v>
      </c>
      <c r="W349" s="10">
        <f>3/24000000*OO[[#This Row],[79 (28JUN1985 18:00:00)-Water Temperature (C)]]*OO[[#This Row],[21]]</f>
        <v>2.0569756288188751E-12</v>
      </c>
      <c r="X349" s="10">
        <f>3/24000000*OO[[#This Row],[80 (28JUN1985 21:00:00)-Water Temperature (C)]]*OO[[#This Row],[22]]</f>
        <v>9.7420659674399981E-10</v>
      </c>
      <c r="Y349" s="10">
        <f>3/24000000*OO[[#This Row],[81 (29JUN1985 00:00:00)-Water Temperature (C)]]*OO[[#This Row],[23]]</f>
        <v>1.1314143975674998E-7</v>
      </c>
      <c r="Z349" s="10">
        <f>3/24000000*OO[[#This Row],[82 (29JUN1985 03:00:00)-Water Temperature (C)]]*OO[[#This Row],[24]]</f>
        <v>4.5503826292199999E-6</v>
      </c>
      <c r="AA349" s="10">
        <f>3/24000000*OO[[#This Row],[83 (29JUN1985 06:00:00)-Water Temperature (C)]]*OO[[#This Row],[25]]</f>
        <v>7.7336435452250002E-5</v>
      </c>
      <c r="AB349" s="10">
        <f>3/24000000*OO[[#This Row],[84 (29JUN1985 09:00:00)-Water Temperature (C)]]*OO[[#This Row],[26]]</f>
        <v>6.4954865376474992E-4</v>
      </c>
      <c r="AC349" s="10">
        <f>3/24000000*OO[[#This Row],[85 (29JUN1985 12:00:00)-Water Temperature (C)]]*OO[[#This Row],[27]]</f>
        <v>2.9214717277999997E-3</v>
      </c>
      <c r="AD349" s="10">
        <f>3/24000000*OO[[#This Row],[86 (29JUN1985 15:00:00)-Water Temperature (C)]]*OO[[#This Row],[28]]</f>
        <v>7.7894059608750003E-3</v>
      </c>
      <c r="AE349" s="10">
        <f>3/24000000*OO[[#This Row],[88 (29JUN1985 21:00:00)-Water Temperature (C)]]*OO[[#This Row],[30]]</f>
        <v>1.4488705527348747E-2</v>
      </c>
      <c r="AF349" s="10">
        <f>3/24000000*OO[[#This Row],[88 (29JUN1985 21:00:00)-Water Temperature (C)]]*OO[[#This Row],[30]]</f>
        <v>1.4488705527348747E-2</v>
      </c>
      <c r="AG349" s="10">
        <f>3/24000000*OO[[#This Row],[89 (30JUN1985 00:00:00)-Water Temperature (C)]]*OO[[#This Row],[31]]</f>
        <v>1.1052405055799998E-2</v>
      </c>
      <c r="AH349" s="10">
        <f>3/24000000*OO[[#This Row],[90 (30JUN1985 03:00:00)-Water Temperature (C)]]*OO[[#This Row],[32]]</f>
        <v>6.0636204450937497E-3</v>
      </c>
      <c r="AI349" s="10">
        <f>3/24000000*OO[[#This Row],[91 (30JUN1985 06:00:00)-Water Temperature (C)]]*OO[[#This Row],[33]]</f>
        <v>2.5112808296000001E-3</v>
      </c>
      <c r="AJ349" s="10">
        <f>3/24000000*OO[[#This Row],[92 (30JUN1985 09:00:00)-Water Temperature (C)]]*OO[[#This Row],[34]]</f>
        <v>8.2807536128350003E-4</v>
      </c>
      <c r="AK349" s="10">
        <f>3/24000000*OO[[#This Row],[93 (30JUN1985 12:00:00)-Water Temperature (C)]]*OO[[#This Row],[35]]</f>
        <v>2.2397096030375002E-4</v>
      </c>
      <c r="AL349" s="10">
        <f>3/24000000*OO[[#This Row],[94 (30JUN1985 15:00:00)-Water Temperature (C)]]*OO[[#This Row],[36]]</f>
        <v>5.6927859518312493E-5</v>
      </c>
      <c r="AM349" s="10">
        <f>3/24000000*OO[[#This Row],[95 (30JUN1985 18:00:00)-Water Temperature (C)]]*OO[[#This Row],[37]]</f>
        <v>1.88254035639375E-5</v>
      </c>
      <c r="AN349" s="10">
        <f>3/24000000*OO[[#This Row],[96 (30JUN1985 21:00:00)-Water Temperature (C)]]*OO[[#This Row],[38]]</f>
        <v>1.1004706338794999E-5</v>
      </c>
      <c r="AO349" s="10">
        <f>3/24000000*OO[[#This Row],[97 (01JUL1985 00:00:00)-Water Temperature (C)]]*OO[[#This Row],[39]]</f>
        <v>9.1029778124974992E-6</v>
      </c>
      <c r="AP349" s="10">
        <f>3/24000000*OO[[#This Row],[98 (01JUL1985 03:00:00)-Water Temperature (C)]]*OO[[#This Row],[40]]</f>
        <v>8.2509986612874995E-6</v>
      </c>
      <c r="AQ349" s="10">
        <f>3/24000000*OO[[#This Row],[99 (01JUL1985 06:00:00)-Water Temperature (C)]]*OO[[#This Row],[41]]</f>
        <v>7.6746534042775002E-6</v>
      </c>
      <c r="AR349" s="10">
        <f>3/24000000*OO[[#This Row],[100 (01JUL1985 09:00:00)-Water Temperature (C)]]*OO[[#This Row],[42]]</f>
        <v>7.3033012719012508E-6</v>
      </c>
      <c r="AS349" s="10">
        <f>3/24000000*OO[[#This Row],[101 (01JUL1985 12:00:00)-Water Temperature (C)]]*OO[[#This Row],[43]]</f>
        <v>6.9564964387500005E-6</v>
      </c>
      <c r="AT349" s="10">
        <f>3/24000000*OO[[#This Row],[102 (01JUL1985 15:00:00)-Water Temperature (C)]]*OO[[#This Row],[44]]</f>
        <v>6.63031093687E-6</v>
      </c>
      <c r="AU349" s="10">
        <f>3/24000000*OO[[#This Row],[103 (01JUL1985 18:00:00)-Water Temperature (C)]]*OO[[#This Row],[45]]</f>
        <v>6.3523445398687492E-6</v>
      </c>
      <c r="AV349" s="10">
        <f>3/24000000*OO[[#This Row],[104 (01JUL1985 21:00:00)-Water Temperature (C)]]*OO[[#This Row],[46]]</f>
        <v>6.0638166921375E-6</v>
      </c>
      <c r="AW349" s="10">
        <f>3/24000000*OO[[#This Row],[105 (02JUL1985 00:00:00)-Water Temperature (C)]]*OO[[#This Row],[47]]</f>
        <v>5.8711892516600003E-6</v>
      </c>
      <c r="AX349" s="10">
        <f>3/24000000*OO[[#This Row],[106 (02JUL1985 03:00:00)-Water Temperature (C)]]*OO[[#This Row],[48]]</f>
        <v>5.7855639086249994E-6</v>
      </c>
      <c r="AY349" s="10">
        <f>3/24000000*OO[[#This Row],[107 (02JUL1985 06:00:00)-Water Temperature (C)]]*OO[[#This Row],[49]]</f>
        <v>5.7992996338199994E-6</v>
      </c>
      <c r="AZ349" s="10">
        <f>3/24000000*OO[[#This Row],[108 (02JUL1985 09:00:00)-Water Temperature (C)]]*OO[[#This Row],[50]]</f>
        <v>5.8364685446924996E-6</v>
      </c>
      <c r="BA349" s="10">
        <f>3/24000000*OO[[#This Row],[109 (02JUL1985 12:00:00)-Water Temperature (C)]]*OO[[#This Row],[51]]</f>
        <v>5.8685122541099995E-6</v>
      </c>
      <c r="BB349" s="10">
        <f>3/24000000*OO[[#This Row],[110 (02JUL1985 15:00:00)-Water Temperature (C)]]*OO[[#This Row],[52]]</f>
        <v>5.7527683137700003E-6</v>
      </c>
      <c r="BC349" s="10">
        <f>3/24000000*OO[[#This Row],[111 (02JUL1985 18:00:00)-Water Temperature (C)]]*OO[[#This Row],[53]]</f>
        <v>5.5228618569912503E-6</v>
      </c>
      <c r="BD349" s="10">
        <f>3/24000000*OO[[#This Row],[112 (02JUL1985 21:00:00)-Water Temperature (C)]]*OO[[#This Row],[54]]</f>
        <v>5.1532370222874998E-6</v>
      </c>
      <c r="BE349" s="10">
        <f>3/24000000*OO[[#This Row],[113 (03JUL1985 00:00:00)-Water Temperature (C)]]*OO[[#This Row],[55]]</f>
        <v>4.7271944797537503E-6</v>
      </c>
      <c r="BF349" s="10">
        <f>3/24000000*OO[[#This Row],[114 (03JUL1985 03:00:00)-Water Temperature (C)]]*OO[[#This Row],[56]]</f>
        <v>4.2861291175749998E-6</v>
      </c>
      <c r="BG349" s="10">
        <f>3/24000000*OO[[#This Row],[115 (03JUL1985 06:00:00)-Water Temperature (C)]]*OO[[#This Row],[57]]</f>
        <v>3.8624471576225001E-6</v>
      </c>
      <c r="BH349" s="10">
        <f>3/24000000*OO[[#This Row],[116 (03JUL1985 09:00:00)-Water Temperature (C)]]*OO[[#This Row],[58]]</f>
        <v>3.5143723858249994E-6</v>
      </c>
      <c r="BI349" s="10">
        <f>3/24000000*OO[[#This Row],[117 (03JUL1985 12:00:00)-Water Temperature (C)]]*OO[[#This Row],[59]]</f>
        <v>3.2604118647299997E-6</v>
      </c>
      <c r="BJ349" s="10">
        <f>3/24000000*OO[[#This Row],[118 (03JUL1985 15:00:00)-Water Temperature (C)]]*OO[[#This Row],[60]]</f>
        <v>3.0397606619424999E-6</v>
      </c>
      <c r="BK349" s="10">
        <f>3/24000000*OO[[#This Row],[119 (03JUL1985 18:00:00)-Water Temperature (C)]]*OO[[#This Row],[61]]</f>
        <v>2.8593969013249995E-6</v>
      </c>
      <c r="BL349" s="10">
        <f>3/24000000*OO[[#This Row],[120 (03JUL1985 21:00:00)-Water Temperature (C)]]*OO[[#This Row],[62]]</f>
        <v>2.6246910599725005E-6</v>
      </c>
      <c r="BM349" s="10">
        <f>3/24000000*OO[[#This Row],[121 (04JUL1985 00:00:00)-Water Temperature (C)]]*OO[[#This Row],[63]]</f>
        <v>2.3940594923760001E-6</v>
      </c>
      <c r="BN349" s="10">
        <f>3/24000000*OO[[#This Row],[122 (04JUL1985 03:00:00)-Water Temperature (C)]]*OO[[#This Row],[64]]</f>
        <v>2.1700372262300001E-6</v>
      </c>
      <c r="BO349" s="10">
        <f>3/24000000*OO[[#This Row],[123 (04JUL1985 06:00:00)-Water Temperature (C)]]*OO[[#This Row],[65]]</f>
        <v>1.9608793627812499E-6</v>
      </c>
      <c r="BP349" s="10">
        <f>3/24000000*OO[[#This Row],[124 (04JUL1985 09:00:00)-Water Temperature (C)]]*OO[[#This Row],[66]]</f>
        <v>1.8250369878843747E-6</v>
      </c>
      <c r="BQ349" s="10">
        <f>3/24000000*OO[[#This Row],[125 (04JUL1985 12:00:00)-Water Temperature (C)]]*OO[[#This Row],[67]]</f>
        <v>1.6958009803349999E-6</v>
      </c>
      <c r="BR349" s="10">
        <f>3/24000000*OO[[#This Row],[126 (04JUL1985 15:00:00)-Water Temperature (C)]]*OO[[#This Row],[68]]</f>
        <v>1.5916569495915E-6</v>
      </c>
      <c r="BS349" s="10">
        <f>3/24000000*OO[[#This Row],[127 (04JUL1985 18:00:00)-Water Temperature (C)]]*OO[[#This Row],[69]]</f>
        <v>1.5163449835169999E-6</v>
      </c>
      <c r="BT349" s="10">
        <f>3/24000000*OO[[#This Row],[128 (04JUL1985 21:00:00)-Water Temperature (C)]]*OO[[#This Row],[70]]</f>
        <v>1.4136436516702499E-6</v>
      </c>
      <c r="BU349" s="10">
        <f>3/24000000*OO[[#This Row],[129 (05JUL1985 00:00:00)-Water Temperature (C)]]*OO[[#This Row],[71]]</f>
        <v>1.2932407452510001E-6</v>
      </c>
      <c r="BV349" s="10">
        <f>3/24000000*OO[[#This Row],[130 (05JUL1985 03:00:00)-Water Temperature (C)]]*OO[[#This Row],[72]]</f>
        <v>1.170585237516E-6</v>
      </c>
      <c r="BW349" s="10">
        <f>3/24000000*OO[[#This Row],[131 (05JUL1985 06:00:00)-Water Temperature (C)]]*OO[[#This Row],[73]]</f>
        <v>1.0470422829230001E-6</v>
      </c>
      <c r="BX349" s="10">
        <f>3/24000000*OO[[#This Row],[132 (05JUL1985 09:00:00)-Water Temperature (C)]]*OO[[#This Row],[74]]</f>
        <v>9.6043265794499986E-7</v>
      </c>
      <c r="BY349" s="10">
        <f>3/24000000*OO[[#This Row],[133 (05JUL1985 12:00:00)-Water Temperature (C)]]*OO[[#This Row],[75]]</f>
        <v>8.7929360683774988E-7</v>
      </c>
      <c r="BZ349" s="10">
        <f>3/24000000*OO[[#This Row],[134 (05JUL1985 15:00:00)-Water Temperature (C)]]*OO[[#This Row],[76]]</f>
        <v>8.0744671288799994E-7</v>
      </c>
      <c r="CA349" s="10">
        <f>3/24000000*OO[[#This Row],[135 (05JUL1985 18:00:00)-Water Temperature (C)]]*OO[[#This Row],[77]]</f>
        <v>7.3625230709249996E-7</v>
      </c>
      <c r="CB349" s="10">
        <f>3/24000000*OO[[#This Row],[136 (05JUL1985 21:00:00)-Water Temperature (C)]]*OO[[#This Row],[78]]</f>
        <v>6.4596368682599987E-7</v>
      </c>
      <c r="CC349" s="10">
        <f>3/24000000*OO[[#This Row],[137 (06JUL1985 00:00:00)-Water Temperature (C)]]*OO[[#This Row],[79]]</f>
        <v>5.51741100039E-7</v>
      </c>
      <c r="CD349" s="10">
        <f>3/24000000*OO[[#This Row],[138 (06JUL1985 03:00:00)-Water Temperature (C)]]*OO[[#This Row],[80]]</f>
        <v>4.589595895815E-7</v>
      </c>
      <c r="CE349" s="10">
        <f>3/24000000*OO[[#This Row],[139 (06JUL1985 06:00:00)-Water Temperature (C)]]*OO[[#This Row],[81]]</f>
        <v>3.7392983115074998E-7</v>
      </c>
      <c r="CF349" s="10">
        <f>3/24000000*OO[[#This Row],[140 (06JUL1985 09:00:00)-Water Temperature (C)]]*OO[[#This Row],[82]]</f>
        <v>3.1171631502999996E-7</v>
      </c>
      <c r="CG349" s="10">
        <f>3/24000000*OO[[#This Row],[141 (06JUL1985 12:00:00)-Water Temperature (C)]]*OO[[#This Row],[83]]</f>
        <v>2.61718731956475E-7</v>
      </c>
      <c r="CH349" s="10">
        <f>3/24000000*OO[[#This Row],[142 (06JUL1985 15:00:00)-Water Temperature (C)]]*OO[[#This Row],[84]]</f>
        <v>2.2595951104227498E-7</v>
      </c>
      <c r="CI349" s="10">
        <f>3/24000000*OO[[#This Row],[143 (06JUL1985 18:00:00)-Water Temperature (C)]]*OO[[#This Row],[85]]</f>
        <v>1.9999268833764998E-7</v>
      </c>
      <c r="CJ349" s="10">
        <f>3/24000000*OO[[#This Row],[144 (06JUL1985 21:00:00)-Water Temperature (C)]]*OO[[#This Row],[86]]</f>
        <v>1.7727638137728752E-7</v>
      </c>
      <c r="CK349" s="10">
        <f>3/24000000*OO[[#This Row],[145 (07JUL1985 00:00:00)-Water Temperature (C)]]*OO[[#This Row],[87]]</f>
        <v>1.5808178305735001E-7</v>
      </c>
      <c r="CL349" s="10">
        <f>3/24000000*OO[[#This Row],[146 (07JUL1985 03:00:00)-Water Temperature (C)]]*OO[[#This Row],[88]]</f>
        <v>1.4156007801034997E-7</v>
      </c>
      <c r="CM349" s="10">
        <f>3/24000000*OO[[#This Row],[147 (07JUL1985 06:00:00)-Water Temperature (C)]]*OO[[#This Row],[89]]</f>
        <v>1.2702738470199998E-7</v>
      </c>
      <c r="CN349" s="10">
        <f>3/24000000*OO[[#This Row],[148 (07JUL1985 09:00:00)-Water Temperature (C)]]*OO[[#This Row],[90]]</f>
        <v>1.170798880041E-7</v>
      </c>
      <c r="CO349" s="10">
        <f>3/24000000*OO[[#This Row],[149 (07JUL1985 12:00:00)-Water Temperature (C)]]*OO[[#This Row],[91]]</f>
        <v>1.0666752665985001E-7</v>
      </c>
      <c r="CP349" s="10">
        <f>3/24000000*OO[[#This Row],[150 (07JUL1985 15:00:00)-Water Temperature (C)]]*OO[[#This Row],[92]]</f>
        <v>1.0170215899360001E-7</v>
      </c>
      <c r="CQ349" s="10">
        <f>3/24000000*OO[[#This Row],[151 (07JUL1985 18:00:00)-Water Temperature (C)]]*OO[[#This Row],[93]]</f>
        <v>9.7038070740599989E-8</v>
      </c>
      <c r="CR349" s="10">
        <f>3/24000000*OO[[#This Row],[152 (07JUL1985 21:00:00)-Water Temperature (C)]]*OO[[#This Row],[94]]</f>
        <v>9.2368754069937505E-8</v>
      </c>
      <c r="CS349" s="10">
        <f>3/24000000*OO[[#This Row],[153 (08JUL1985 00:00:00)-Water Temperature (C)]]*OO[[#This Row],[95]]</f>
        <v>8.7802786652275006E-8</v>
      </c>
      <c r="CT349" s="10">
        <f>3/24000000*OO[[#This Row],[154 (08JUL1985 03:00:00)-Water Temperature (C)]]*OO[[#This Row],[96]]</f>
        <v>8.2609137091800004E-8</v>
      </c>
      <c r="CU349" s="10">
        <f>3/24000000*OO[[#This Row],[155 (08JUL1985 06:00:00)-Water Temperature (C)]]*OO[[#This Row],[97]]</f>
        <v>7.8083859618600011E-8</v>
      </c>
      <c r="CV349" s="10">
        <f>3/24000000*OO[[#This Row],[156 (08JUL1985 09:00:00)-Water Temperature (C)]]*OO[[#This Row],[98]]</f>
        <v>7.619531520914999E-8</v>
      </c>
      <c r="CW349" s="10">
        <f>3/24000000*OO[[#This Row],[157 (08JUL1985 12:00:00)-Water Temperature (C)]]*OO[[#This Row],[99]]</f>
        <v>7.4710315300500002E-8</v>
      </c>
    </row>
    <row r="350" spans="1:101" x14ac:dyDescent="0.35">
      <c r="A350" t="s">
        <v>356</v>
      </c>
      <c r="B350">
        <v>285.3263</v>
      </c>
      <c r="C350" s="10">
        <f>3/24*OO[[#This Row],[59 (26JUN1985 06:00:00)-Water Temperature (C)]]*OO[[#This Row],[1]]/SUM(OO[1])</f>
        <v>0</v>
      </c>
      <c r="D350" s="10">
        <f>3/24*OO[[#This Row],[60 (26JUN1985 09:00:00)-Water Temperature (C)]]*OO[[#This Row],[2]]/SUM(OO[2])</f>
        <v>0</v>
      </c>
      <c r="E350" s="10">
        <f>3/24*OO[[#This Row],[61 (26JUN1985 12:00:00)-Water Temperature (C)]]*OO[[#This Row],[3]]/SUM(OO[3])</f>
        <v>0</v>
      </c>
      <c r="F350" s="10">
        <f>3/24*OO[[#This Row],[62 (26JUN1985 15:00:00)-Water Temperature (C)]]*OO[[#This Row],[4]]/SUM(OO[4])</f>
        <v>0</v>
      </c>
      <c r="G350" s="10">
        <f>3/24*OO[[#This Row],[63 (26JUN1985 18:00:00)-Water Temperature (C)]]*OO[[#This Row],[5]]/SUM(OO[5])</f>
        <v>0</v>
      </c>
      <c r="H350" s="10">
        <f>3/24*OO[[#This Row],[64 (26JUN1985 21:00:00)-Water Temperature (C)]]*OO[[#This Row],[6]]/SUM(OO[6])</f>
        <v>0</v>
      </c>
      <c r="I350" s="10">
        <f>3/24*OO[[#This Row],[65 (27JUN1985 00:00:00)-Water Temperature (C)]]*OO[[#This Row],[7]]/SUM(OO[7])</f>
        <v>0</v>
      </c>
      <c r="J350" s="10">
        <f>3/24*OO[[#This Row],[66 (27JUN1985 03:00:00)-Water Temperature (C)]]*OO[[#This Row],[8]]/SUM(OO[8])</f>
        <v>0</v>
      </c>
      <c r="K350" s="10">
        <f>3/24*OO[[#This Row],[67 (27JUN1985 06:00:00)-Water Temperature (C)]]*OO[[#This Row],[9]]/SUM(OO[9])</f>
        <v>0</v>
      </c>
      <c r="L350" s="10">
        <f>3/24*OO[[#This Row],[68 (27JUN1985 09:00:00)-Water Temperature (C)]]*OO[[#This Row],[10]]/SUM(OO[10])</f>
        <v>0</v>
      </c>
      <c r="M350" s="10">
        <f>3/24*OO[[#This Row],[69 (27JUN1985 12:00:00)-Water Temperature (C)]]*OO[[#This Row],[11]]/SUM(OO[11])</f>
        <v>0</v>
      </c>
      <c r="N350" s="10">
        <f>3/24*OO[[#This Row],[70 (27JUN1985 15:00:00)-Water Temperature (C)]]*OO[[#This Row],[12]]/SUM(OO[12])</f>
        <v>0</v>
      </c>
      <c r="O350" s="10">
        <f>3/24*OO[[#This Row],[71 (27JUN1985 18:00:00)-Water Temperature (C)]]*OO[[#This Row],[13]]/SUM(OO[13])</f>
        <v>0</v>
      </c>
      <c r="P350" s="10">
        <f>3/24*OO[[#This Row],[72 (27JUN1985 21:00:00)-Water Temperature (C)]]*OO[[#This Row],[14]]/SUM(OO[14])</f>
        <v>0</v>
      </c>
      <c r="Q350" s="10">
        <f>3/24*OO[[#This Row],[73 (28JUN1985 00:00:00)-Water Temperature (C)]]*OO[[#This Row],[15]]/SUM(OO[15])</f>
        <v>0</v>
      </c>
      <c r="R350" s="10">
        <f>3/24*OO[[#This Row],[74 (28JUN1985 03:00:00)-Water Temperature (C)]]*OO[[#This Row],[16]]/SUM(OO[16])</f>
        <v>0</v>
      </c>
      <c r="S350" s="10">
        <f>3/24*OO[[#This Row],[75 (28JUN1985 06:00:00)-Water Temperature (C)]]*OO[[#This Row],[17]]/SUM(OO[17])</f>
        <v>5.8833606416921936E-40</v>
      </c>
      <c r="T350" s="10">
        <f>3/24*OO[[#This Row],[76 (28JUN1985 09:00:00)-Water Temperature (C)]]*OO[[#This Row],[18]]/SUM(OO[18])</f>
        <v>3.4332350638369087E-28</v>
      </c>
      <c r="U350" s="10">
        <f>3/24*OO[[#This Row],[77 (28JUN1985 12:00:00)-Water Temperature (C)]]*OO[[#This Row],[19]]/SUM(OO[19])</f>
        <v>6.8996947700694432E-23</v>
      </c>
      <c r="V350" s="10">
        <f>3/24000000*OO[[#This Row],[78 (28JUN1985 15:00:00)-Water Temperature (C)]]*OO[[#This Row],[20]]</f>
        <v>4.7127479256912491E-16</v>
      </c>
      <c r="W350" s="10">
        <f>3/24000000*OO[[#This Row],[79 (28JUN1985 18:00:00)-Water Temperature (C)]]*OO[[#This Row],[21]]</f>
        <v>2.0280841388870001E-12</v>
      </c>
      <c r="X350" s="10">
        <f>3/24000000*OO[[#This Row],[80 (28JUN1985 21:00:00)-Water Temperature (C)]]*OO[[#This Row],[22]]</f>
        <v>9.9406010961950007E-10</v>
      </c>
      <c r="Y350" s="10">
        <f>3/24000000*OO[[#This Row],[81 (29JUN1985 00:00:00)-Water Temperature (C)]]*OO[[#This Row],[23]]</f>
        <v>1.1854064704357499E-7</v>
      </c>
      <c r="Z350" s="10">
        <f>3/24000000*OO[[#This Row],[82 (29JUN1985 03:00:00)-Water Temperature (C)]]*OO[[#This Row],[24]]</f>
        <v>4.8726028477637497E-6</v>
      </c>
      <c r="AA350" s="10">
        <f>3/24000000*OO[[#This Row],[83 (29JUN1985 06:00:00)-Water Temperature (C)]]*OO[[#This Row],[25]]</f>
        <v>8.4398944302887499E-5</v>
      </c>
      <c r="AB350" s="10">
        <f>3/24000000*OO[[#This Row],[84 (29JUN1985 09:00:00)-Water Temperature (C)]]*OO[[#This Row],[26]]</f>
        <v>7.2088542021387487E-4</v>
      </c>
      <c r="AC350" s="10">
        <f>3/24000000*OO[[#This Row],[85 (29JUN1985 12:00:00)-Water Temperature (C)]]*OO[[#This Row],[27]]</f>
        <v>3.2908428498899999E-3</v>
      </c>
      <c r="AD350" s="10">
        <f>3/24000000*OO[[#This Row],[86 (29JUN1985 15:00:00)-Water Temperature (C)]]*OO[[#This Row],[28]]</f>
        <v>8.8947252676799989E-3</v>
      </c>
      <c r="AE350" s="10">
        <f>3/24000000*OO[[#This Row],[88 (29JUN1985 21:00:00)-Water Temperature (C)]]*OO[[#This Row],[30]]</f>
        <v>1.69388260034E-2</v>
      </c>
      <c r="AF350" s="10">
        <f>3/24000000*OO[[#This Row],[88 (29JUN1985 21:00:00)-Water Temperature (C)]]*OO[[#This Row],[30]]</f>
        <v>1.69388260034E-2</v>
      </c>
      <c r="AG350" s="10">
        <f>3/24000000*OO[[#This Row],[89 (30JUN1985 00:00:00)-Water Temperature (C)]]*OO[[#This Row],[31]]</f>
        <v>1.30621212494E-2</v>
      </c>
      <c r="AH350" s="10">
        <f>3/24000000*OO[[#This Row],[90 (30JUN1985 03:00:00)-Water Temperature (C)]]*OO[[#This Row],[32]]</f>
        <v>7.2378064393100001E-3</v>
      </c>
      <c r="AI350" s="10">
        <f>3/24000000*OO[[#This Row],[91 (30JUN1985 06:00:00)-Water Temperature (C)]]*OO[[#This Row],[33]]</f>
        <v>3.0255915474062495E-3</v>
      </c>
      <c r="AJ350" s="10">
        <f>3/24000000*OO[[#This Row],[92 (30JUN1985 09:00:00)-Water Temperature (C)]]*OO[[#This Row],[34]]</f>
        <v>1.006210597820625E-3</v>
      </c>
      <c r="AK350" s="10">
        <f>3/24000000*OO[[#This Row],[93 (30JUN1985 12:00:00)-Water Temperature (C)]]*OO[[#This Row],[35]]</f>
        <v>2.7384192954112499E-4</v>
      </c>
      <c r="AL350" s="10">
        <f>3/24000000*OO[[#This Row],[94 (30JUN1985 15:00:00)-Water Temperature (C)]]*OO[[#This Row],[36]]</f>
        <v>6.9647233465124992E-5</v>
      </c>
      <c r="AM350" s="10">
        <f>3/24000000*OO[[#This Row],[95 (30JUN1985 18:00:00)-Water Temperature (C)]]*OO[[#This Row],[37]]</f>
        <v>2.2751464084339998E-5</v>
      </c>
      <c r="AN350" s="10">
        <f>3/24000000*OO[[#This Row],[96 (30JUN1985 21:00:00)-Water Temperature (C)]]*OO[[#This Row],[38]]</f>
        <v>1.310776961771875E-5</v>
      </c>
      <c r="AO350" s="10">
        <f>3/24000000*OO[[#This Row],[97 (01JUL1985 00:00:00)-Water Temperature (C)]]*OO[[#This Row],[39]]</f>
        <v>1.0802190932135E-5</v>
      </c>
      <c r="AP350" s="10">
        <f>3/24000000*OO[[#This Row],[98 (01JUL1985 03:00:00)-Water Temperature (C)]]*OO[[#This Row],[40]]</f>
        <v>9.80420901961E-6</v>
      </c>
      <c r="AQ350" s="10">
        <f>3/24000000*OO[[#This Row],[99 (01JUL1985 06:00:00)-Water Temperature (C)]]*OO[[#This Row],[41]]</f>
        <v>9.1405902556799982E-6</v>
      </c>
      <c r="AR350" s="10">
        <f>3/24000000*OO[[#This Row],[100 (01JUL1985 09:00:00)-Water Temperature (C)]]*OO[[#This Row],[42]]</f>
        <v>8.7270318511199992E-6</v>
      </c>
      <c r="AS350" s="10">
        <f>3/24000000*OO[[#This Row],[101 (01JUL1985 12:00:00)-Water Temperature (C)]]*OO[[#This Row],[43]]</f>
        <v>8.3373544191999988E-6</v>
      </c>
      <c r="AT350" s="10">
        <f>3/24000000*OO[[#This Row],[102 (01JUL1985 15:00:00)-Water Temperature (C)]]*OO[[#This Row],[44]]</f>
        <v>7.9715046037549991E-6</v>
      </c>
      <c r="AU350" s="10">
        <f>3/24000000*OO[[#This Row],[103 (01JUL1985 18:00:00)-Water Temperature (C)]]*OO[[#This Row],[45]]</f>
        <v>7.6611230143299999E-6</v>
      </c>
      <c r="AV350" s="10">
        <f>3/24000000*OO[[#This Row],[104 (01JUL1985 21:00:00)-Water Temperature (C)]]*OO[[#This Row],[46]]</f>
        <v>7.331762946495E-6</v>
      </c>
      <c r="AW350" s="10">
        <f>3/24000000*OO[[#This Row],[105 (02JUL1985 00:00:00)-Water Temperature (C)]]*OO[[#This Row],[47]]</f>
        <v>7.1184352246300004E-6</v>
      </c>
      <c r="AX350" s="10">
        <f>3/24000000*OO[[#This Row],[106 (02JUL1985 03:00:00)-Water Temperature (C)]]*OO[[#This Row],[48]]</f>
        <v>7.0369318294725E-6</v>
      </c>
      <c r="AY350" s="10">
        <f>3/24000000*OO[[#This Row],[107 (02JUL1985 06:00:00)-Water Temperature (C)]]*OO[[#This Row],[49]]</f>
        <v>7.0791912391049999E-6</v>
      </c>
      <c r="AZ350" s="10">
        <f>3/24000000*OO[[#This Row],[108 (02JUL1985 09:00:00)-Water Temperature (C)]]*OO[[#This Row],[50]]</f>
        <v>7.1556120774462494E-6</v>
      </c>
      <c r="BA350" s="10">
        <f>3/24000000*OO[[#This Row],[109 (02JUL1985 12:00:00)-Water Temperature (C)]]*OO[[#This Row],[51]]</f>
        <v>7.2311402260049993E-6</v>
      </c>
      <c r="BB350" s="10">
        <f>3/24000000*OO[[#This Row],[110 (02JUL1985 15:00:00)-Water Temperature (C)]]*OO[[#This Row],[52]]</f>
        <v>7.119698528879999E-6</v>
      </c>
      <c r="BC350" s="10">
        <f>3/24000000*OO[[#This Row],[111 (02JUL1985 18:00:00)-Water Temperature (C)]]*OO[[#This Row],[53]]</f>
        <v>6.8690885363699992E-6</v>
      </c>
      <c r="BD350" s="10">
        <f>3/24000000*OO[[#This Row],[112 (02JUL1985 21:00:00)-Water Temperature (C)]]*OO[[#This Row],[54]]</f>
        <v>6.4335869328024995E-6</v>
      </c>
      <c r="BE350" s="10">
        <f>3/24000000*OO[[#This Row],[113 (03JUL1985 00:00:00)-Water Temperature (C)]]*OO[[#This Row],[55]]</f>
        <v>5.9245325237174989E-6</v>
      </c>
      <c r="BF350" s="10">
        <f>3/24000000*OO[[#This Row],[114 (03JUL1985 03:00:00)-Water Temperature (C)]]*OO[[#This Row],[56]]</f>
        <v>5.3924272234937495E-6</v>
      </c>
      <c r="BG350" s="10">
        <f>3/24000000*OO[[#This Row],[115 (03JUL1985 06:00:00)-Water Temperature (C)]]*OO[[#This Row],[57]]</f>
        <v>4.8774943439724995E-6</v>
      </c>
      <c r="BH350" s="10">
        <f>3/24000000*OO[[#This Row],[116 (03JUL1985 09:00:00)-Water Temperature (C)]]*OO[[#This Row],[58]]</f>
        <v>4.4551863815400002E-6</v>
      </c>
      <c r="BI350" s="10">
        <f>3/24000000*OO[[#This Row],[117 (03JUL1985 12:00:00)-Water Temperature (C)]]*OO[[#This Row],[59]]</f>
        <v>4.1496723286999997E-6</v>
      </c>
      <c r="BJ350" s="10">
        <f>3/24000000*OO[[#This Row],[118 (03JUL1985 15:00:00)-Water Temperature (C)]]*OO[[#This Row],[60]]</f>
        <v>3.8836295168999999E-6</v>
      </c>
      <c r="BK350" s="10">
        <f>3/24000000*OO[[#This Row],[119 (03JUL1985 18:00:00)-Water Temperature (C)]]*OO[[#This Row],[61]]</f>
        <v>3.6681414632749992E-6</v>
      </c>
      <c r="BL350" s="10">
        <f>3/24000000*OO[[#This Row],[120 (03JUL1985 21:00:00)-Water Temperature (C)]]*OO[[#This Row],[62]]</f>
        <v>3.3797748797537499E-6</v>
      </c>
      <c r="BM350" s="10">
        <f>3/24000000*OO[[#This Row],[121 (04JUL1985 00:00:00)-Water Temperature (C)]]*OO[[#This Row],[63]]</f>
        <v>3.0937030808624996E-6</v>
      </c>
      <c r="BN350" s="10">
        <f>3/24000000*OO[[#This Row],[122 (04JUL1985 03:00:00)-Water Temperature (C)]]*OO[[#This Row],[64]]</f>
        <v>2.8146416267775002E-6</v>
      </c>
      <c r="BO350" s="10">
        <f>3/24000000*OO[[#This Row],[123 (04JUL1985 06:00:00)-Water Temperature (C)]]*OO[[#This Row],[65]]</f>
        <v>2.5514262936212498E-6</v>
      </c>
      <c r="BP350" s="10">
        <f>3/24000000*OO[[#This Row],[124 (04JUL1985 09:00:00)-Water Temperature (C)]]*OO[[#This Row],[66]]</f>
        <v>2.382462159165E-6</v>
      </c>
      <c r="BQ350" s="10">
        <f>3/24000000*OO[[#This Row],[125 (04JUL1985 12:00:00)-Water Temperature (C)]]*OO[[#This Row],[67]]</f>
        <v>2.2195266266643753E-6</v>
      </c>
      <c r="BR350" s="10">
        <f>3/24000000*OO[[#This Row],[126 (04JUL1985 15:00:00)-Water Temperature (C)]]*OO[[#This Row],[68]]</f>
        <v>2.0872875684408748E-6</v>
      </c>
      <c r="BS350" s="10">
        <f>3/24000000*OO[[#This Row],[127 (04JUL1985 18:00:00)-Water Temperature (C)]]*OO[[#This Row],[69]]</f>
        <v>1.9934259716119996E-6</v>
      </c>
      <c r="BT350" s="10">
        <f>3/24000000*OO[[#This Row],[128 (04JUL1985 21:00:00)-Water Temperature (C)]]*OO[[#This Row],[70]]</f>
        <v>1.8624367296562499E-6</v>
      </c>
      <c r="BU350" s="10">
        <f>3/24000000*OO[[#This Row],[129 (05JUL1985 00:00:00)-Water Temperature (C)]]*OO[[#This Row],[71]]</f>
        <v>1.7063739084349998E-6</v>
      </c>
      <c r="BV350" s="10">
        <f>3/24000000*OO[[#This Row],[130 (05JUL1985 03:00:00)-Water Temperature (C)]]*OO[[#This Row],[72]]</f>
        <v>1.5480716879970001E-6</v>
      </c>
      <c r="BW350" s="10">
        <f>3/24000000*OO[[#This Row],[131 (05JUL1985 06:00:00)-Water Temperature (C)]]*OO[[#This Row],[73]]</f>
        <v>1.3872886146990002E-6</v>
      </c>
      <c r="BX350" s="10">
        <f>3/24000000*OO[[#This Row],[132 (05JUL1985 09:00:00)-Water Temperature (C)]]*OO[[#This Row],[74]]</f>
        <v>1.2749634479254999E-6</v>
      </c>
      <c r="BY350" s="10">
        <f>3/24000000*OO[[#This Row],[133 (05JUL1985 12:00:00)-Water Temperature (C)]]*OO[[#This Row],[75]]</f>
        <v>1.1686399985634998E-6</v>
      </c>
      <c r="BZ350" s="10">
        <f>3/24000000*OO[[#This Row],[134 (05JUL1985 15:00:00)-Water Temperature (C)]]*OO[[#This Row],[76]]</f>
        <v>1.0739312906724999E-6</v>
      </c>
      <c r="CA350" s="10">
        <f>3/24000000*OO[[#This Row],[135 (05JUL1985 18:00:00)-Water Temperature (C)]]*OO[[#This Row],[77]]</f>
        <v>9.7995148444800009E-7</v>
      </c>
      <c r="CB350" s="10">
        <f>3/24000000*OO[[#This Row],[136 (05JUL1985 21:00:00)-Water Temperature (C)]]*OO[[#This Row],[78]]</f>
        <v>8.603409569817499E-7</v>
      </c>
      <c r="CC350" s="10">
        <f>3/24000000*OO[[#This Row],[137 (06JUL1985 00:00:00)-Water Temperature (C)]]*OO[[#This Row],[79]]</f>
        <v>7.3539777061625008E-7</v>
      </c>
      <c r="CD350" s="10">
        <f>3/24000000*OO[[#This Row],[138 (06JUL1985 03:00:00)-Water Temperature (C)]]*OO[[#This Row],[80]]</f>
        <v>6.1273560222062493E-7</v>
      </c>
      <c r="CE350" s="10">
        <f>3/24000000*OO[[#This Row],[139 (06JUL1985 06:00:00)-Water Temperature (C)]]*OO[[#This Row],[81]]</f>
        <v>4.9970503697999998E-7</v>
      </c>
      <c r="CF350" s="10">
        <f>3/24000000*OO[[#This Row],[140 (06JUL1985 09:00:00)-Water Temperature (C)]]*OO[[#This Row],[82]]</f>
        <v>4.1693081923162499E-7</v>
      </c>
      <c r="CG350" s="10">
        <f>3/24000000*OO[[#This Row],[141 (06JUL1985 12:00:00)-Water Temperature (C)]]*OO[[#This Row],[83]]</f>
        <v>3.4991911840712499E-7</v>
      </c>
      <c r="CH350" s="10">
        <f>3/24000000*OO[[#This Row],[142 (06JUL1985 15:00:00)-Water Temperature (C)]]*OO[[#This Row],[84]]</f>
        <v>3.0177316760399996E-7</v>
      </c>
      <c r="CI350" s="10">
        <f>3/24000000*OO[[#This Row],[143 (06JUL1985 18:00:00)-Water Temperature (C)]]*OO[[#This Row],[85]]</f>
        <v>2.6670051089824998E-7</v>
      </c>
      <c r="CJ350" s="10">
        <f>3/24000000*OO[[#This Row],[144 (06JUL1985 21:00:00)-Water Temperature (C)]]*OO[[#This Row],[86]]</f>
        <v>2.3612413167855002E-7</v>
      </c>
      <c r="CK350" s="10">
        <f>3/24000000*OO[[#This Row],[145 (07JUL1985 00:00:00)-Water Temperature (C)]]*OO[[#This Row],[87]]</f>
        <v>2.1034374003519997E-7</v>
      </c>
      <c r="CL350" s="10">
        <f>3/24000000*OO[[#This Row],[146 (07JUL1985 03:00:00)-Water Temperature (C)]]*OO[[#This Row],[88]]</f>
        <v>1.883866615125E-7</v>
      </c>
      <c r="CM350" s="10">
        <f>3/24000000*OO[[#This Row],[147 (07JUL1985 06:00:00)-Water Temperature (C)]]*OO[[#This Row],[89]]</f>
        <v>1.6903118889600002E-7</v>
      </c>
      <c r="CN350" s="10">
        <f>3/24000000*OO[[#This Row],[148 (07JUL1985 09:00:00)-Water Temperature (C)]]*OO[[#This Row],[90]]</f>
        <v>1.5585451227645E-7</v>
      </c>
      <c r="CO350" s="10">
        <f>3/24000000*OO[[#This Row],[149 (07JUL1985 12:00:00)-Water Temperature (C)]]*OO[[#This Row],[91]]</f>
        <v>1.4186721509466249E-7</v>
      </c>
      <c r="CP350" s="10">
        <f>3/24000000*OO[[#This Row],[150 (07JUL1985 15:00:00)-Water Temperature (C)]]*OO[[#This Row],[92]]</f>
        <v>1.3520278098144997E-7</v>
      </c>
      <c r="CQ350" s="10">
        <f>3/24000000*OO[[#This Row],[151 (07JUL1985 18:00:00)-Water Temperature (C)]]*OO[[#This Row],[93]]</f>
        <v>1.2891965025644999E-7</v>
      </c>
      <c r="CR350" s="10">
        <f>3/24000000*OO[[#This Row],[152 (07JUL1985 21:00:00)-Water Temperature (C)]]*OO[[#This Row],[94]]</f>
        <v>1.2260807692919998E-7</v>
      </c>
      <c r="CS350" s="10">
        <f>3/24000000*OO[[#This Row],[153 (08JUL1985 00:00:00)-Water Temperature (C)]]*OO[[#This Row],[95]]</f>
        <v>1.1650155053039999E-7</v>
      </c>
      <c r="CT350" s="10">
        <f>3/24000000*OO[[#This Row],[154 (08JUL1985 03:00:00)-Water Temperature (C)]]*OO[[#This Row],[96]]</f>
        <v>1.0965032372875E-7</v>
      </c>
      <c r="CU350" s="10">
        <f>3/24000000*OO[[#This Row],[155 (08JUL1985 06:00:00)-Water Temperature (C)]]*OO[[#This Row],[97]]</f>
        <v>1.03651924091975E-7</v>
      </c>
      <c r="CV350" s="10">
        <f>3/24000000*OO[[#This Row],[156 (08JUL1985 09:00:00)-Water Temperature (C)]]*OO[[#This Row],[98]]</f>
        <v>1.01209971011625E-7</v>
      </c>
      <c r="CW350" s="10">
        <f>3/24000000*OO[[#This Row],[157 (08JUL1985 12:00:00)-Water Temperature (C)]]*OO[[#This Row],[99]]</f>
        <v>9.92295994214E-8</v>
      </c>
    </row>
    <row r="351" spans="1:101" x14ac:dyDescent="0.35">
      <c r="A351" t="s">
        <v>357</v>
      </c>
      <c r="B351">
        <v>318.13499999999999</v>
      </c>
      <c r="C351" s="10">
        <f>3/24*OO[[#This Row],[59 (26JUN1985 06:00:00)-Water Temperature (C)]]*OO[[#This Row],[1]]/SUM(OO[1])</f>
        <v>0</v>
      </c>
      <c r="D351" s="10">
        <f>3/24*OO[[#This Row],[60 (26JUN1985 09:00:00)-Water Temperature (C)]]*OO[[#This Row],[2]]/SUM(OO[2])</f>
        <v>0</v>
      </c>
      <c r="E351" s="10">
        <f>3/24*OO[[#This Row],[61 (26JUN1985 12:00:00)-Water Temperature (C)]]*OO[[#This Row],[3]]/SUM(OO[3])</f>
        <v>0</v>
      </c>
      <c r="F351" s="10">
        <f>3/24*OO[[#This Row],[62 (26JUN1985 15:00:00)-Water Temperature (C)]]*OO[[#This Row],[4]]/SUM(OO[4])</f>
        <v>0</v>
      </c>
      <c r="G351" s="10">
        <f>3/24*OO[[#This Row],[63 (26JUN1985 18:00:00)-Water Temperature (C)]]*OO[[#This Row],[5]]/SUM(OO[5])</f>
        <v>0</v>
      </c>
      <c r="H351" s="10">
        <f>3/24*OO[[#This Row],[64 (26JUN1985 21:00:00)-Water Temperature (C)]]*OO[[#This Row],[6]]/SUM(OO[6])</f>
        <v>0</v>
      </c>
      <c r="I351" s="10">
        <f>3/24*OO[[#This Row],[65 (27JUN1985 00:00:00)-Water Temperature (C)]]*OO[[#This Row],[7]]/SUM(OO[7])</f>
        <v>0</v>
      </c>
      <c r="J351" s="10">
        <f>3/24*OO[[#This Row],[66 (27JUN1985 03:00:00)-Water Temperature (C)]]*OO[[#This Row],[8]]/SUM(OO[8])</f>
        <v>0</v>
      </c>
      <c r="K351" s="10">
        <f>3/24*OO[[#This Row],[67 (27JUN1985 06:00:00)-Water Temperature (C)]]*OO[[#This Row],[9]]/SUM(OO[9])</f>
        <v>0</v>
      </c>
      <c r="L351" s="10">
        <f>3/24*OO[[#This Row],[68 (27JUN1985 09:00:00)-Water Temperature (C)]]*OO[[#This Row],[10]]/SUM(OO[10])</f>
        <v>0</v>
      </c>
      <c r="M351" s="10">
        <f>3/24*OO[[#This Row],[69 (27JUN1985 12:00:00)-Water Temperature (C)]]*OO[[#This Row],[11]]/SUM(OO[11])</f>
        <v>0</v>
      </c>
      <c r="N351" s="10">
        <f>3/24*OO[[#This Row],[70 (27JUN1985 15:00:00)-Water Temperature (C)]]*OO[[#This Row],[12]]/SUM(OO[12])</f>
        <v>0</v>
      </c>
      <c r="O351" s="10">
        <f>3/24*OO[[#This Row],[71 (27JUN1985 18:00:00)-Water Temperature (C)]]*OO[[#This Row],[13]]/SUM(OO[13])</f>
        <v>0</v>
      </c>
      <c r="P351" s="10">
        <f>3/24*OO[[#This Row],[72 (27JUN1985 21:00:00)-Water Temperature (C)]]*OO[[#This Row],[14]]/SUM(OO[14])</f>
        <v>0</v>
      </c>
      <c r="Q351" s="10">
        <f>3/24*OO[[#This Row],[73 (28JUN1985 00:00:00)-Water Temperature (C)]]*OO[[#This Row],[15]]/SUM(OO[15])</f>
        <v>0</v>
      </c>
      <c r="R351" s="10">
        <f>3/24*OO[[#This Row],[74 (28JUN1985 03:00:00)-Water Temperature (C)]]*OO[[#This Row],[16]]/SUM(OO[16])</f>
        <v>0</v>
      </c>
      <c r="S351" s="10">
        <f>3/24*OO[[#This Row],[75 (28JUN1985 06:00:00)-Water Temperature (C)]]*OO[[#This Row],[17]]/SUM(OO[17])</f>
        <v>3.5786603556790064E-40</v>
      </c>
      <c r="T351" s="10">
        <f>3/24*OO[[#This Row],[76 (28JUN1985 09:00:00)-Water Temperature (C)]]*OO[[#This Row],[18]]/SUM(OO[18])</f>
        <v>2.522417421786099E-28</v>
      </c>
      <c r="U351" s="10">
        <f>3/24*OO[[#This Row],[77 (28JUN1985 12:00:00)-Water Temperature (C)]]*OO[[#This Row],[19]]/SUM(OO[19])</f>
        <v>4.5468457558425847E-23</v>
      </c>
      <c r="V351" s="10">
        <f>3/24000000*OO[[#This Row],[78 (28JUN1985 15:00:00)-Water Temperature (C)]]*OO[[#This Row],[20]]</f>
        <v>3.949704569655E-16</v>
      </c>
      <c r="W351" s="10">
        <f>3/24000000*OO[[#This Row],[79 (28JUN1985 18:00:00)-Water Temperature (C)]]*OO[[#This Row],[21]]</f>
        <v>1.8070302844587499E-12</v>
      </c>
      <c r="X351" s="10">
        <f>3/24000000*OO[[#This Row],[80 (28JUN1985 21:00:00)-Water Temperature (C)]]*OO[[#This Row],[22]]</f>
        <v>9.1728585722325002E-10</v>
      </c>
      <c r="Y351" s="10">
        <f>3/24000000*OO[[#This Row],[81 (29JUN1985 00:00:00)-Water Temperature (C)]]*OO[[#This Row],[23]]</f>
        <v>1.1235875336383749E-7</v>
      </c>
      <c r="Z351" s="10">
        <f>3/24000000*OO[[#This Row],[82 (29JUN1985 03:00:00)-Water Temperature (C)]]*OO[[#This Row],[24]]</f>
        <v>4.7209882611499992E-6</v>
      </c>
      <c r="AA351" s="10">
        <f>3/24000000*OO[[#This Row],[83 (29JUN1985 06:00:00)-Water Temperature (C)]]*OO[[#This Row],[25]]</f>
        <v>8.3337679441187494E-5</v>
      </c>
      <c r="AB351" s="10">
        <f>3/24000000*OO[[#This Row],[84 (29JUN1985 09:00:00)-Water Temperature (C)]]*OO[[#This Row],[26]]</f>
        <v>7.2378510279399999E-4</v>
      </c>
      <c r="AC351" s="10">
        <f>3/24000000*OO[[#This Row],[85 (29JUN1985 12:00:00)-Water Temperature (C)]]*OO[[#This Row],[27]]</f>
        <v>3.3529392016500002E-3</v>
      </c>
      <c r="AD351" s="10">
        <f>3/24000000*OO[[#This Row],[86 (29JUN1985 15:00:00)-Water Temperature (C)]]*OO[[#This Row],[28]]</f>
        <v>9.1838496928749996E-3</v>
      </c>
      <c r="AE351" s="10">
        <f>3/24000000*OO[[#This Row],[88 (29JUN1985 21:00:00)-Water Temperature (C)]]*OO[[#This Row],[30]]</f>
        <v>1.7893823299624998E-2</v>
      </c>
      <c r="AF351" s="10">
        <f>3/24000000*OO[[#This Row],[88 (29JUN1985 21:00:00)-Water Temperature (C)]]*OO[[#This Row],[30]]</f>
        <v>1.7893823299624998E-2</v>
      </c>
      <c r="AG351" s="10">
        <f>3/24000000*OO[[#This Row],[89 (30JUN1985 00:00:00)-Water Temperature (C)]]*OO[[#This Row],[31]]</f>
        <v>1.3942147875712498E-2</v>
      </c>
      <c r="AH351" s="10">
        <f>3/24000000*OO[[#This Row],[90 (30JUN1985 03:00:00)-Water Temperature (C)]]*OO[[#This Row],[32]]</f>
        <v>7.7985056815350002E-3</v>
      </c>
      <c r="AI351" s="10">
        <f>3/24000000*OO[[#This Row],[91 (30JUN1985 06:00:00)-Water Temperature (C)]]*OO[[#This Row],[33]]</f>
        <v>3.2887849890062496E-3</v>
      </c>
      <c r="AJ351" s="10">
        <f>3/24000000*OO[[#This Row],[92 (30JUN1985 09:00:00)-Water Temperature (C)]]*OO[[#This Row],[34]]</f>
        <v>1.1024874613552499E-3</v>
      </c>
      <c r="AK351" s="10">
        <f>3/24000000*OO[[#This Row],[93 (30JUN1985 12:00:00)-Water Temperature (C)]]*OO[[#This Row],[35]]</f>
        <v>3.0175648005037497E-4</v>
      </c>
      <c r="AL351" s="10">
        <f>3/24000000*OO[[#This Row],[94 (30JUN1985 15:00:00)-Water Temperature (C)]]*OO[[#This Row],[36]]</f>
        <v>7.6757839338937502E-5</v>
      </c>
      <c r="AM351" s="10">
        <f>3/24000000*OO[[#This Row],[95 (30JUN1985 18:00:00)-Water Temperature (C)]]*OO[[#This Row],[37]]</f>
        <v>2.4759751690949995E-5</v>
      </c>
      <c r="AN351" s="10">
        <f>3/24000000*OO[[#This Row],[96 (30JUN1985 21:00:00)-Water Temperature (C)]]*OO[[#This Row],[38]]</f>
        <v>1.40447644537725E-5</v>
      </c>
      <c r="AO351" s="10">
        <f>3/24000000*OO[[#This Row],[97 (01JUL1985 00:00:00)-Water Temperature (C)]]*OO[[#This Row],[39]]</f>
        <v>1.1517776416755E-5</v>
      </c>
      <c r="AP351" s="10">
        <f>3/24000000*OO[[#This Row],[98 (01JUL1985 03:00:00)-Water Temperature (C)]]*OO[[#This Row],[40]]</f>
        <v>1.0455114091352499E-5</v>
      </c>
      <c r="AQ351" s="10">
        <f>3/24000000*OO[[#This Row],[99 (01JUL1985 06:00:00)-Water Temperature (C)]]*OO[[#This Row],[41]]</f>
        <v>9.7570088515249986E-6</v>
      </c>
      <c r="AR351" s="10">
        <f>3/24000000*OO[[#This Row],[100 (01JUL1985 09:00:00)-Water Temperature (C)]]*OO[[#This Row],[42]]</f>
        <v>9.3317603194687488E-6</v>
      </c>
      <c r="AS351" s="10">
        <f>3/24000000*OO[[#This Row],[101 (01JUL1985 12:00:00)-Water Temperature (C)]]*OO[[#This Row],[43]]</f>
        <v>8.9277260351399991E-6</v>
      </c>
      <c r="AT351" s="10">
        <f>3/24000000*OO[[#This Row],[102 (01JUL1985 15:00:00)-Water Temperature (C)]]*OO[[#This Row],[44]]</f>
        <v>8.5480316235299989E-6</v>
      </c>
      <c r="AU351" s="10">
        <f>3/24000000*OO[[#This Row],[103 (01JUL1985 18:00:00)-Water Temperature (C)]]*OO[[#This Row],[45]]</f>
        <v>8.227542995385E-6</v>
      </c>
      <c r="AV351" s="10">
        <f>3/24000000*OO[[#This Row],[104 (01JUL1985 21:00:00)-Water Temperature (C)]]*OO[[#This Row],[46]]</f>
        <v>7.8823727471125E-6</v>
      </c>
      <c r="AW351" s="10">
        <f>3/24000000*OO[[#This Row],[105 (02JUL1985 00:00:00)-Water Temperature (C)]]*OO[[#This Row],[47]]</f>
        <v>7.6614349934662487E-6</v>
      </c>
      <c r="AX351" s="10">
        <f>3/24000000*OO[[#This Row],[106 (02JUL1985 03:00:00)-Water Temperature (C)]]*OO[[#This Row],[48]]</f>
        <v>7.5845157969299999E-6</v>
      </c>
      <c r="AY351" s="10">
        <f>3/24000000*OO[[#This Row],[107 (02JUL1985 06:00:00)-Water Temperature (C)]]*OO[[#This Row],[49]]</f>
        <v>7.6433039896200003E-6</v>
      </c>
      <c r="AZ351" s="10">
        <f>3/24000000*OO[[#This Row],[108 (02JUL1985 09:00:00)-Water Temperature (C)]]*OO[[#This Row],[50]]</f>
        <v>7.7439392847037508E-6</v>
      </c>
      <c r="BA351" s="10">
        <f>3/24000000*OO[[#This Row],[109 (02JUL1985 12:00:00)-Water Temperature (C)]]*OO[[#This Row],[51]]</f>
        <v>7.849278589019999E-6</v>
      </c>
      <c r="BB351" s="10">
        <f>3/24000000*OO[[#This Row],[110 (02JUL1985 15:00:00)-Water Temperature (C)]]*OO[[#This Row],[52]]</f>
        <v>7.7466079386499998E-6</v>
      </c>
      <c r="BC351" s="10">
        <f>3/24000000*OO[[#This Row],[111 (02JUL1985 18:00:00)-Water Temperature (C)]]*OO[[#This Row],[53]]</f>
        <v>7.4957166249750004E-6</v>
      </c>
      <c r="BD351" s="10">
        <f>3/24000000*OO[[#This Row],[112 (02JUL1985 21:00:00)-Water Temperature (C)]]*OO[[#This Row],[54]]</f>
        <v>7.0386895542374996E-6</v>
      </c>
      <c r="BE351" s="10">
        <f>3/24000000*OO[[#This Row],[113 (03JUL1985 00:00:00)-Water Temperature (C)]]*OO[[#This Row],[55]]</f>
        <v>6.49893153767625E-6</v>
      </c>
      <c r="BF351" s="10">
        <f>3/24000000*OO[[#This Row],[114 (03JUL1985 03:00:00)-Water Temperature (C)]]*OO[[#This Row],[56]]</f>
        <v>5.9303189447999996E-6</v>
      </c>
      <c r="BG351" s="10">
        <f>3/24000000*OO[[#This Row],[115 (03JUL1985 06:00:00)-Water Temperature (C)]]*OO[[#This Row],[57]]</f>
        <v>5.3768932746375E-6</v>
      </c>
      <c r="BH351" s="10">
        <f>3/24000000*OO[[#This Row],[116 (03JUL1985 09:00:00)-Water Temperature (C)]]*OO[[#This Row],[58]]</f>
        <v>4.9231056967425004E-6</v>
      </c>
      <c r="BI351" s="10">
        <f>3/24000000*OO[[#This Row],[117 (03JUL1985 12:00:00)-Water Temperature (C)]]*OO[[#This Row],[59]]</f>
        <v>4.59664241455125E-6</v>
      </c>
      <c r="BJ351" s="10">
        <f>3/24000000*OO[[#This Row],[118 (03JUL1985 15:00:00)-Water Temperature (C)]]*OO[[#This Row],[60]]</f>
        <v>4.3118134979924991E-6</v>
      </c>
      <c r="BK351" s="10">
        <f>3/24000000*OO[[#This Row],[119 (03JUL1985 18:00:00)-Water Temperature (C)]]*OO[[#This Row],[61]]</f>
        <v>4.0832779757750002E-6</v>
      </c>
      <c r="BL351" s="10">
        <f>3/24000000*OO[[#This Row],[120 (03JUL1985 21:00:00)-Water Temperature (C)]]*OO[[#This Row],[62]]</f>
        <v>3.771294379988749E-6</v>
      </c>
      <c r="BM351" s="10">
        <f>3/24000000*OO[[#This Row],[121 (04JUL1985 00:00:00)-Water Temperature (C)]]*OO[[#This Row],[63]]</f>
        <v>3.4609238863649998E-6</v>
      </c>
      <c r="BN351" s="10">
        <f>3/24000000*OO[[#This Row],[122 (04JUL1985 03:00:00)-Water Temperature (C)]]*OO[[#This Row],[64]]</f>
        <v>3.1577074368749996E-6</v>
      </c>
      <c r="BO351" s="10">
        <f>3/24000000*OO[[#This Row],[123 (04JUL1985 06:00:00)-Water Temperature (C)]]*OO[[#This Row],[65]]</f>
        <v>2.8691016996600001E-6</v>
      </c>
      <c r="BP351" s="10">
        <f>3/24000000*OO[[#This Row],[124 (04JUL1985 09:00:00)-Water Temperature (C)]]*OO[[#This Row],[66]]</f>
        <v>2.685619245E-6</v>
      </c>
      <c r="BQ351" s="10">
        <f>3/24000000*OO[[#This Row],[125 (04JUL1985 12:00:00)-Water Temperature (C)]]*OO[[#This Row],[67]]</f>
        <v>2.5070825478887497E-6</v>
      </c>
      <c r="BR351" s="10">
        <f>3/24000000*OO[[#This Row],[126 (04JUL1985 15:00:00)-Water Temperature (C)]]*OO[[#This Row],[68]]</f>
        <v>2.3606758143919999E-6</v>
      </c>
      <c r="BS351" s="10">
        <f>3/24000000*OO[[#This Row],[127 (04JUL1985 18:00:00)-Water Temperature (C)]]*OO[[#This Row],[69]]</f>
        <v>2.2588528749206249E-6</v>
      </c>
      <c r="BT351" s="10">
        <f>3/24000000*OO[[#This Row],[128 (04JUL1985 21:00:00)-Water Temperature (C)]]*OO[[#This Row],[70]]</f>
        <v>2.1141299101230003E-6</v>
      </c>
      <c r="BU351" s="10">
        <f>3/24000000*OO[[#This Row],[129 (05JUL1985 00:00:00)-Water Temperature (C)]]*OO[[#This Row],[71]]</f>
        <v>1.9390882384079998E-6</v>
      </c>
      <c r="BV351" s="10">
        <f>3/24000000*OO[[#This Row],[130 (05JUL1985 03:00:00)-Water Temperature (C)]]*OO[[#This Row],[72]]</f>
        <v>1.76251219536E-6</v>
      </c>
      <c r="BW351" s="10">
        <f>3/24000000*OO[[#This Row],[131 (05JUL1985 06:00:00)-Water Temperature (C)]]*OO[[#This Row],[73]]</f>
        <v>1.5817976072925001E-6</v>
      </c>
      <c r="BX351" s="10">
        <f>3/24000000*OO[[#This Row],[132 (05JUL1985 09:00:00)-Water Temperature (C)]]*OO[[#This Row],[74]]</f>
        <v>1.4560015036114999E-6</v>
      </c>
      <c r="BY351" s="10">
        <f>3/24000000*OO[[#This Row],[133 (05JUL1985 12:00:00)-Water Temperature (C)]]*OO[[#This Row],[75]]</f>
        <v>1.3358762291469997E-6</v>
      </c>
      <c r="BZ351" s="10">
        <f>3/24000000*OO[[#This Row],[134 (05JUL1985 15:00:00)-Water Temperature (C)]]*OO[[#This Row],[76]]</f>
        <v>1.2283356133072501E-6</v>
      </c>
      <c r="CA351" s="10">
        <f>3/24000000*OO[[#This Row],[135 (05JUL1985 18:00:00)-Water Temperature (C)]]*OO[[#This Row],[77]]</f>
        <v>1.121547756210375E-6</v>
      </c>
      <c r="CB351" s="10">
        <f>3/24000000*OO[[#This Row],[136 (05JUL1985 21:00:00)-Water Temperature (C)]]*OO[[#This Row],[78]]</f>
        <v>9.8534862717600012E-7</v>
      </c>
      <c r="CC351" s="10">
        <f>3/24000000*OO[[#This Row],[137 (06JUL1985 00:00:00)-Water Temperature (C)]]*OO[[#This Row],[79]]</f>
        <v>8.4276070881675013E-7</v>
      </c>
      <c r="CD351" s="10">
        <f>3/24000000*OO[[#This Row],[138 (06JUL1985 03:00:00)-Water Temperature (C)]]*OO[[#This Row],[80]]</f>
        <v>7.0330315647824996E-7</v>
      </c>
      <c r="CE351" s="10">
        <f>3/24000000*OO[[#This Row],[139 (06JUL1985 06:00:00)-Water Temperature (C)]]*OO[[#This Row],[81]]</f>
        <v>5.7403829041999992E-7</v>
      </c>
      <c r="CF351" s="10">
        <f>3/24000000*OO[[#This Row],[140 (06JUL1985 09:00:00)-Water Temperature (C)]]*OO[[#This Row],[82]]</f>
        <v>4.79325869149875E-7</v>
      </c>
      <c r="CG351" s="10">
        <f>3/24000000*OO[[#This Row],[141 (06JUL1985 12:00:00)-Water Temperature (C)]]*OO[[#This Row],[83]]</f>
        <v>4.0214254895100005E-7</v>
      </c>
      <c r="CH351" s="10">
        <f>3/24000000*OO[[#This Row],[142 (06JUL1985 15:00:00)-Water Temperature (C)]]*OO[[#This Row],[84]]</f>
        <v>3.4646748417187499E-7</v>
      </c>
      <c r="CI351" s="10">
        <f>3/24000000*OO[[#This Row],[143 (06JUL1985 18:00:00)-Water Temperature (C)]]*OO[[#This Row],[85]]</f>
        <v>3.057834225075E-7</v>
      </c>
      <c r="CJ351" s="10">
        <f>3/24000000*OO[[#This Row],[144 (06JUL1985 21:00:00)-Water Temperature (C)]]*OO[[#This Row],[86]]</f>
        <v>2.7045691255893748E-7</v>
      </c>
      <c r="CK351" s="10">
        <f>3/24000000*OO[[#This Row],[145 (07JUL1985 00:00:00)-Water Temperature (C)]]*OO[[#This Row],[87]]</f>
        <v>2.4069142154281253E-7</v>
      </c>
      <c r="CL351" s="10">
        <f>3/24000000*OO[[#This Row],[146 (07JUL1985 03:00:00)-Water Temperature (C)]]*OO[[#This Row],[88]]</f>
        <v>2.1559467776769999E-7</v>
      </c>
      <c r="CM351" s="10">
        <f>3/24000000*OO[[#This Row],[147 (07JUL1985 06:00:00)-Water Temperature (C)]]*OO[[#This Row],[89]]</f>
        <v>1.9341792152674999E-7</v>
      </c>
      <c r="CN351" s="10">
        <f>3/24000000*OO[[#This Row],[148 (07JUL1985 09:00:00)-Water Temperature (C)]]*OO[[#This Row],[90]]</f>
        <v>1.784117388119E-7</v>
      </c>
      <c r="CO351" s="10">
        <f>3/24000000*OO[[#This Row],[149 (07JUL1985 12:00:00)-Water Temperature (C)]]*OO[[#This Row],[91]]</f>
        <v>1.6226542832284999E-7</v>
      </c>
      <c r="CP351" s="10">
        <f>3/24000000*OO[[#This Row],[150 (07JUL1985 15:00:00)-Water Temperature (C)]]*OO[[#This Row],[92]]</f>
        <v>1.545659282702625E-7</v>
      </c>
      <c r="CQ351" s="10">
        <f>3/24000000*OO[[#This Row],[151 (07JUL1985 18:00:00)-Water Temperature (C)]]*OO[[#This Row],[93]]</f>
        <v>1.4730342788232502E-7</v>
      </c>
      <c r="CR351" s="10">
        <f>3/24000000*OO[[#This Row],[152 (07JUL1985 21:00:00)-Water Temperature (C)]]*OO[[#This Row],[94]]</f>
        <v>1.3998790337344999E-7</v>
      </c>
      <c r="CS351" s="10">
        <f>3/24000000*OO[[#This Row],[153 (08JUL1985 00:00:00)-Water Temperature (C)]]*OO[[#This Row],[95]]</f>
        <v>1.3296005626769998E-7</v>
      </c>
      <c r="CT351" s="10">
        <f>3/24000000*OO[[#This Row],[154 (08JUL1985 03:00:00)-Water Temperature (C)]]*OO[[#This Row],[96]]</f>
        <v>1.2518297275224998E-7</v>
      </c>
      <c r="CU351" s="10">
        <f>3/24000000*OO[[#This Row],[155 (08JUL1985 06:00:00)-Water Temperature (C)]]*OO[[#This Row],[97]]</f>
        <v>1.1833213369203751E-7</v>
      </c>
      <c r="CV351" s="10">
        <f>3/24000000*OO[[#This Row],[156 (08JUL1985 09:00:00)-Water Temperature (C)]]*OO[[#This Row],[98]]</f>
        <v>1.1560269558375E-7</v>
      </c>
      <c r="CW351" s="10">
        <f>3/24000000*OO[[#This Row],[157 (08JUL1985 12:00:00)-Water Temperature (C)]]*OO[[#This Row],[99]]</f>
        <v>1.1333047253883748E-7</v>
      </c>
    </row>
    <row r="352" spans="1:101" x14ac:dyDescent="0.35">
      <c r="A352" t="s">
        <v>358</v>
      </c>
      <c r="B352">
        <v>448.9796</v>
      </c>
      <c r="C352" s="10">
        <f>3/24*OO[[#This Row],[59 (26JUN1985 06:00:00)-Water Temperature (C)]]*OO[[#This Row],[1]]/SUM(OO[1])</f>
        <v>0</v>
      </c>
      <c r="D352" s="10">
        <f>3/24*OO[[#This Row],[60 (26JUN1985 09:00:00)-Water Temperature (C)]]*OO[[#This Row],[2]]/SUM(OO[2])</f>
        <v>0</v>
      </c>
      <c r="E352" s="10">
        <f>3/24*OO[[#This Row],[61 (26JUN1985 12:00:00)-Water Temperature (C)]]*OO[[#This Row],[3]]/SUM(OO[3])</f>
        <v>0</v>
      </c>
      <c r="F352" s="10">
        <f>3/24*OO[[#This Row],[62 (26JUN1985 15:00:00)-Water Temperature (C)]]*OO[[#This Row],[4]]/SUM(OO[4])</f>
        <v>0</v>
      </c>
      <c r="G352" s="10">
        <f>3/24*OO[[#This Row],[63 (26JUN1985 18:00:00)-Water Temperature (C)]]*OO[[#This Row],[5]]/SUM(OO[5])</f>
        <v>0</v>
      </c>
      <c r="H352" s="10">
        <f>3/24*OO[[#This Row],[64 (26JUN1985 21:00:00)-Water Temperature (C)]]*OO[[#This Row],[6]]/SUM(OO[6])</f>
        <v>0</v>
      </c>
      <c r="I352" s="10">
        <f>3/24*OO[[#This Row],[65 (27JUN1985 00:00:00)-Water Temperature (C)]]*OO[[#This Row],[7]]/SUM(OO[7])</f>
        <v>0</v>
      </c>
      <c r="J352" s="10">
        <f>3/24*OO[[#This Row],[66 (27JUN1985 03:00:00)-Water Temperature (C)]]*OO[[#This Row],[8]]/SUM(OO[8])</f>
        <v>0</v>
      </c>
      <c r="K352" s="10">
        <f>3/24*OO[[#This Row],[67 (27JUN1985 06:00:00)-Water Temperature (C)]]*OO[[#This Row],[9]]/SUM(OO[9])</f>
        <v>0</v>
      </c>
      <c r="L352" s="10">
        <f>3/24*OO[[#This Row],[68 (27JUN1985 09:00:00)-Water Temperature (C)]]*OO[[#This Row],[10]]/SUM(OO[10])</f>
        <v>0</v>
      </c>
      <c r="M352" s="10">
        <f>3/24*OO[[#This Row],[69 (27JUN1985 12:00:00)-Water Temperature (C)]]*OO[[#This Row],[11]]/SUM(OO[11])</f>
        <v>0</v>
      </c>
      <c r="N352" s="10">
        <f>3/24*OO[[#This Row],[70 (27JUN1985 15:00:00)-Water Temperature (C)]]*OO[[#This Row],[12]]/SUM(OO[12])</f>
        <v>0</v>
      </c>
      <c r="O352" s="10">
        <f>3/24*OO[[#This Row],[71 (27JUN1985 18:00:00)-Water Temperature (C)]]*OO[[#This Row],[13]]/SUM(OO[13])</f>
        <v>0</v>
      </c>
      <c r="P352" s="10">
        <f>3/24*OO[[#This Row],[72 (27JUN1985 21:00:00)-Water Temperature (C)]]*OO[[#This Row],[14]]/SUM(OO[14])</f>
        <v>0</v>
      </c>
      <c r="Q352" s="10">
        <f>3/24*OO[[#This Row],[73 (28JUN1985 00:00:00)-Water Temperature (C)]]*OO[[#This Row],[15]]/SUM(OO[15])</f>
        <v>0</v>
      </c>
      <c r="R352" s="10">
        <f>3/24*OO[[#This Row],[74 (28JUN1985 03:00:00)-Water Temperature (C)]]*OO[[#This Row],[16]]/SUM(OO[16])</f>
        <v>0</v>
      </c>
      <c r="S352" s="10">
        <f>3/24*OO[[#This Row],[75 (28JUN1985 06:00:00)-Water Temperature (C)]]*OO[[#This Row],[17]]/SUM(OO[17])</f>
        <v>2.4146182344154262E-40</v>
      </c>
      <c r="T352" s="10">
        <f>3/24*OO[[#This Row],[76 (28JUN1985 09:00:00)-Water Temperature (C)]]*OO[[#This Row],[18]]/SUM(OO[18])</f>
        <v>2.083638937896305E-28</v>
      </c>
      <c r="U352" s="10">
        <f>3/24*OO[[#This Row],[77 (28JUN1985 12:00:00)-Water Temperature (C)]]*OO[[#This Row],[19]]/SUM(OO[19])</f>
        <v>3.3780686638034962E-23</v>
      </c>
      <c r="V352" s="10">
        <f>3/24000000*OO[[#This Row],[78 (28JUN1985 15:00:00)-Water Temperature (C)]]*OO[[#This Row],[20]]</f>
        <v>3.7905629809925002E-16</v>
      </c>
      <c r="W352" s="10">
        <f>3/24000000*OO[[#This Row],[79 (28JUN1985 18:00:00)-Water Temperature (C)]]*OO[[#This Row],[21]]</f>
        <v>1.8549498106999998E-12</v>
      </c>
      <c r="X352" s="10">
        <f>3/24000000*OO[[#This Row],[80 (28JUN1985 21:00:00)-Water Temperature (C)]]*OO[[#This Row],[22]]</f>
        <v>9.7792310883299981E-10</v>
      </c>
      <c r="Y352" s="10">
        <f>3/24000000*OO[[#This Row],[81 (29JUN1985 00:00:00)-Water Temperature (C)]]*OO[[#This Row],[23]]</f>
        <v>1.2329375388000002E-7</v>
      </c>
      <c r="Z352" s="10">
        <f>3/24000000*OO[[#This Row],[82 (29JUN1985 03:00:00)-Water Temperature (C)]]*OO[[#This Row],[24]]</f>
        <v>5.3038234525562498E-6</v>
      </c>
      <c r="AA352" s="10">
        <f>3/24000000*OO[[#This Row],[83 (29JUN1985 06:00:00)-Water Temperature (C)]]*OO[[#This Row],[25]]</f>
        <v>9.5545319256749978E-5</v>
      </c>
      <c r="AB352" s="10">
        <f>3/24000000*OO[[#This Row],[84 (29JUN1985 09:00:00)-Water Temperature (C)]]*OO[[#This Row],[26]]</f>
        <v>8.4467642388949993E-4</v>
      </c>
      <c r="AC352" s="10">
        <f>3/24000000*OO[[#This Row],[85 (29JUN1985 12:00:00)-Water Temperature (C)]]*OO[[#This Row],[27]]</f>
        <v>3.9735073913587495E-3</v>
      </c>
      <c r="AD352" s="10">
        <f>3/24000000*OO[[#This Row],[86 (29JUN1985 15:00:00)-Water Temperature (C)]]*OO[[#This Row],[28]]</f>
        <v>1.10347831802475E-2</v>
      </c>
      <c r="AE352" s="10">
        <f>3/24000000*OO[[#This Row],[88 (29JUN1985 21:00:00)-Water Temperature (C)]]*OO[[#This Row],[30]]</f>
        <v>2.2004441590118749E-2</v>
      </c>
      <c r="AF352" s="10">
        <f>3/24000000*OO[[#This Row],[88 (29JUN1985 21:00:00)-Water Temperature (C)]]*OO[[#This Row],[30]]</f>
        <v>2.2004441590118749E-2</v>
      </c>
      <c r="AG352" s="10">
        <f>3/24000000*OO[[#This Row],[89 (30JUN1985 00:00:00)-Water Temperature (C)]]*OO[[#This Row],[31]]</f>
        <v>1.7321949074999999E-2</v>
      </c>
      <c r="AH352" s="10">
        <f>3/24000000*OO[[#This Row],[90 (30JUN1985 03:00:00)-Water Temperature (C)]]*OO[[#This Row],[32]]</f>
        <v>9.7782798070349987E-3</v>
      </c>
      <c r="AI352" s="10">
        <f>3/24000000*OO[[#This Row],[91 (30JUN1985 06:00:00)-Water Temperature (C)]]*OO[[#This Row],[33]]</f>
        <v>4.1587160189737495E-3</v>
      </c>
      <c r="AJ352" s="10">
        <f>3/24000000*OO[[#This Row],[92 (30JUN1985 09:00:00)-Water Temperature (C)]]*OO[[#This Row],[34]]</f>
        <v>1.4045546199999998E-3</v>
      </c>
      <c r="AK352" s="10">
        <f>3/24000000*OO[[#This Row],[93 (30JUN1985 12:00:00)-Water Temperature (C)]]*OO[[#This Row],[35]]</f>
        <v>3.8626633543537497E-4</v>
      </c>
      <c r="AL352" s="10">
        <f>3/24000000*OO[[#This Row],[94 (30JUN1985 15:00:00)-Water Temperature (C)]]*OO[[#This Row],[36]]</f>
        <v>9.81179916283125E-5</v>
      </c>
      <c r="AM352" s="10">
        <f>3/24000000*OO[[#This Row],[95 (30JUN1985 18:00:00)-Water Temperature (C)]]*OO[[#This Row],[37]]</f>
        <v>3.1156721634224996E-5</v>
      </c>
      <c r="AN352" s="10">
        <f>3/24000000*OO[[#This Row],[96 (30JUN1985 21:00:00)-Water Temperature (C)]]*OO[[#This Row],[38]]</f>
        <v>1.7323240975294996E-5</v>
      </c>
      <c r="AO352" s="10">
        <f>3/24000000*OO[[#This Row],[97 (01JUL1985 00:00:00)-Water Temperature (C)]]*OO[[#This Row],[39]]</f>
        <v>1.4090114319715002E-5</v>
      </c>
      <c r="AP352" s="10">
        <f>3/24000000*OO[[#This Row],[98 (01JUL1985 03:00:00)-Water Temperature (C)]]*OO[[#This Row],[40]]</f>
        <v>1.2757991303924999E-5</v>
      </c>
      <c r="AQ352" s="10">
        <f>3/24000000*OO[[#This Row],[99 (01JUL1985 06:00:00)-Water Temperature (C)]]*OO[[#This Row],[41]]</f>
        <v>1.1888290745099998E-5</v>
      </c>
      <c r="AR352" s="10">
        <f>3/24000000*OO[[#This Row],[100 (01JUL1985 09:00:00)-Water Temperature (C)]]*OO[[#This Row],[42]]</f>
        <v>1.1365566284569999E-5</v>
      </c>
      <c r="AS352" s="10">
        <f>3/24000000*OO[[#This Row],[101 (01JUL1985 12:00:00)-Water Temperature (C)]]*OO[[#This Row],[43]]</f>
        <v>1.0862368251442498E-5</v>
      </c>
      <c r="AT352" s="10">
        <f>3/24000000*OO[[#This Row],[102 (01JUL1985 15:00:00)-Water Temperature (C)]]*OO[[#This Row],[44]]</f>
        <v>1.0387091609786249E-5</v>
      </c>
      <c r="AU352" s="10">
        <f>3/24000000*OO[[#This Row],[103 (01JUL1985 18:00:00)-Water Temperature (C)]]*OO[[#This Row],[45]]</f>
        <v>9.9841276041649982E-6</v>
      </c>
      <c r="AV352" s="10">
        <f>3/24000000*OO[[#This Row],[104 (01JUL1985 21:00:00)-Water Temperature (C)]]*OO[[#This Row],[46]]</f>
        <v>9.5459727777687506E-6</v>
      </c>
      <c r="AW352" s="10">
        <f>3/24000000*OO[[#This Row],[105 (02JUL1985 00:00:00)-Water Temperature (C)]]*OO[[#This Row],[47]]</f>
        <v>9.2580586005749982E-6</v>
      </c>
      <c r="AX352" s="10">
        <f>3/24000000*OO[[#This Row],[106 (02JUL1985 03:00:00)-Water Temperature (C)]]*OO[[#This Row],[48]]</f>
        <v>9.1473118923937501E-6</v>
      </c>
      <c r="AY352" s="10">
        <f>3/24000000*OO[[#This Row],[107 (02JUL1985 06:00:00)-Water Temperature (C)]]*OO[[#This Row],[49]]</f>
        <v>9.2013461224049992E-6</v>
      </c>
      <c r="AZ352" s="10">
        <f>3/24000000*OO[[#This Row],[108 (02JUL1985 09:00:00)-Water Temperature (C)]]*OO[[#This Row],[50]]</f>
        <v>9.3116927673324992E-6</v>
      </c>
      <c r="BA352" s="10">
        <f>3/24000000*OO[[#This Row],[109 (02JUL1985 12:00:00)-Water Temperature (C)]]*OO[[#This Row],[51]]</f>
        <v>9.4359180556987485E-6</v>
      </c>
      <c r="BB352" s="10">
        <f>3/24000000*OO[[#This Row],[110 (02JUL1985 15:00:00)-Water Temperature (C)]]*OO[[#This Row],[52]]</f>
        <v>9.3045387624624989E-6</v>
      </c>
      <c r="BC352" s="10">
        <f>3/24000000*OO[[#This Row],[111 (02JUL1985 18:00:00)-Water Temperature (C)]]*OO[[#This Row],[53]]</f>
        <v>8.9989749210150007E-6</v>
      </c>
      <c r="BD352" s="10">
        <f>3/24000000*OO[[#This Row],[112 (02JUL1985 21:00:00)-Water Temperature (C)]]*OO[[#This Row],[54]]</f>
        <v>8.4435836831412488E-6</v>
      </c>
      <c r="BE352" s="10">
        <f>3/24000000*OO[[#This Row],[113 (03JUL1985 00:00:00)-Water Temperature (C)]]*OO[[#This Row],[55]]</f>
        <v>7.78987952072E-6</v>
      </c>
      <c r="BF352" s="10">
        <f>3/24000000*OO[[#This Row],[114 (03JUL1985 03:00:00)-Water Temperature (C)]]*OO[[#This Row],[56]]</f>
        <v>7.1009828585425006E-6</v>
      </c>
      <c r="BG352" s="10">
        <f>3/24000000*OO[[#This Row],[115 (03JUL1985 06:00:00)-Water Temperature (C)]]*OO[[#This Row],[57]]</f>
        <v>6.4300697204999984E-6</v>
      </c>
      <c r="BH352" s="10">
        <f>3/24000000*OO[[#This Row],[116 (03JUL1985 09:00:00)-Water Temperature (C)]]*OO[[#This Row],[58]]</f>
        <v>5.8794338453762502E-6</v>
      </c>
      <c r="BI352" s="10">
        <f>3/24000000*OO[[#This Row],[117 (03JUL1985 12:00:00)-Water Temperature (C)]]*OO[[#This Row],[59]]</f>
        <v>5.4825525893437494E-6</v>
      </c>
      <c r="BJ352" s="10">
        <f>3/24000000*OO[[#This Row],[118 (03JUL1985 15:00:00)-Water Temperature (C)]]*OO[[#This Row],[60]]</f>
        <v>5.1356900338799999E-6</v>
      </c>
      <c r="BK352" s="10">
        <f>3/24000000*OO[[#This Row],[119 (03JUL1985 18:00:00)-Water Temperature (C)]]*OO[[#This Row],[61]]</f>
        <v>4.8581494172699995E-6</v>
      </c>
      <c r="BL352" s="10">
        <f>3/24000000*OO[[#This Row],[120 (03JUL1985 21:00:00)-Water Temperature (C)]]*OO[[#This Row],[62]]</f>
        <v>4.4809629835749999E-6</v>
      </c>
      <c r="BM352" s="10">
        <f>3/24000000*OO[[#This Row],[121 (04JUL1985 00:00:00)-Water Temperature (C)]]*OO[[#This Row],[63]]</f>
        <v>4.1076052479137499E-6</v>
      </c>
      <c r="BN352" s="10">
        <f>3/24000000*OO[[#This Row],[122 (04JUL1985 03:00:00)-Water Temperature (C)]]*OO[[#This Row],[64]]</f>
        <v>3.7447501023449997E-6</v>
      </c>
      <c r="BO352" s="10">
        <f>3/24000000*OO[[#This Row],[123 (04JUL1985 06:00:00)-Water Temperature (C)]]*OO[[#This Row],[65]]</f>
        <v>3.3985549755562493E-6</v>
      </c>
      <c r="BP352" s="10">
        <f>3/24000000*OO[[#This Row],[124 (04JUL1985 09:00:00)-Water Temperature (C)]]*OO[[#This Row],[66]]</f>
        <v>3.1784287515824996E-6</v>
      </c>
      <c r="BQ352" s="10">
        <f>3/24000000*OO[[#This Row],[125 (04JUL1985 12:00:00)-Water Temperature (C)]]*OO[[#This Row],[67]]</f>
        <v>2.9636165618600003E-6</v>
      </c>
      <c r="BR352" s="10">
        <f>3/24000000*OO[[#This Row],[126 (04JUL1985 15:00:00)-Water Temperature (C)]]*OO[[#This Row],[68]]</f>
        <v>2.7859869694799997E-6</v>
      </c>
      <c r="BS352" s="10">
        <f>3/24000000*OO[[#This Row],[127 (04JUL1985 18:00:00)-Water Temperature (C)]]*OO[[#This Row],[69]]</f>
        <v>2.6632819287374998E-6</v>
      </c>
      <c r="BT352" s="10">
        <f>3/24000000*OO[[#This Row],[128 (04JUL1985 21:00:00)-Water Temperature (C)]]*OO[[#This Row],[70]]</f>
        <v>2.4906907056149999E-6</v>
      </c>
      <c r="BU352" s="10">
        <f>3/24000000*OO[[#This Row],[129 (05JUL1985 00:00:00)-Water Temperature (C)]]*OO[[#This Row],[71]]</f>
        <v>2.2820000768021247E-6</v>
      </c>
      <c r="BV352" s="10">
        <f>3/24000000*OO[[#This Row],[130 (05JUL1985 03:00:00)-Water Temperature (C)]]*OO[[#This Row],[72]]</f>
        <v>2.0741787260486249E-6</v>
      </c>
      <c r="BW352" s="10">
        <f>3/24000000*OO[[#This Row],[131 (05JUL1985 06:00:00)-Water Temperature (C)]]*OO[[#This Row],[73]]</f>
        <v>1.861385382223875E-6</v>
      </c>
      <c r="BX352" s="10">
        <f>3/24000000*OO[[#This Row],[132 (05JUL1985 09:00:00)-Water Temperature (C)]]*OO[[#This Row],[74]]</f>
        <v>1.7136057871919998E-6</v>
      </c>
      <c r="BY352" s="10">
        <f>3/24000000*OO[[#This Row],[133 (05JUL1985 12:00:00)-Water Temperature (C)]]*OO[[#This Row],[75]]</f>
        <v>1.5719117074290001E-6</v>
      </c>
      <c r="BZ352" s="10">
        <f>3/24000000*OO[[#This Row],[134 (05JUL1985 15:00:00)-Water Temperature (C)]]*OO[[#This Row],[76]]</f>
        <v>1.4446606085298752E-6</v>
      </c>
      <c r="CA352" s="10">
        <f>3/24000000*OO[[#This Row],[135 (05JUL1985 18:00:00)-Water Temperature (C)]]*OO[[#This Row],[77]]</f>
        <v>1.3186612139154999E-6</v>
      </c>
      <c r="CB352" s="10">
        <f>3/24000000*OO[[#This Row],[136 (05JUL1985 21:00:00)-Water Temperature (C)]]*OO[[#This Row],[78]]</f>
        <v>1.1583225896085001E-6</v>
      </c>
      <c r="CC352" s="10">
        <f>3/24000000*OO[[#This Row],[137 (06JUL1985 00:00:00)-Water Temperature (C)]]*OO[[#This Row],[79]]</f>
        <v>9.9065853176849999E-7</v>
      </c>
      <c r="CD352" s="10">
        <f>3/24000000*OO[[#This Row],[138 (06JUL1985 03:00:00)-Water Temperature (C)]]*OO[[#This Row],[80]]</f>
        <v>8.2754506619999995E-7</v>
      </c>
      <c r="CE352" s="10">
        <f>3/24000000*OO[[#This Row],[139 (06JUL1985 06:00:00)-Water Temperature (C)]]*OO[[#This Row],[81]]</f>
        <v>6.7580557240649994E-7</v>
      </c>
      <c r="CF352" s="10">
        <f>3/24000000*OO[[#This Row],[140 (06JUL1985 09:00:00)-Water Temperature (C)]]*OO[[#This Row],[82]]</f>
        <v>5.6458520527399988E-7</v>
      </c>
      <c r="CG352" s="10">
        <f>3/24000000*OO[[#This Row],[141 (06JUL1985 12:00:00)-Water Temperature (C)]]*OO[[#This Row],[83]]</f>
        <v>4.7343836071199998E-7</v>
      </c>
      <c r="CH352" s="10">
        <f>3/24000000*OO[[#This Row],[142 (06JUL1985 15:00:00)-Water Temperature (C)]]*OO[[#This Row],[84]]</f>
        <v>4.0740756459449994E-7</v>
      </c>
      <c r="CI352" s="10">
        <f>3/24000000*OO[[#This Row],[143 (06JUL1985 18:00:00)-Water Temperature (C)]]*OO[[#This Row],[85]]</f>
        <v>3.5905309311099993E-7</v>
      </c>
      <c r="CJ352" s="10">
        <f>3/24000000*OO[[#This Row],[144 (06JUL1985 21:00:00)-Water Temperature (C)]]*OO[[#This Row],[86]]</f>
        <v>3.1722091020712496E-7</v>
      </c>
      <c r="CK352" s="10">
        <f>3/24000000*OO[[#This Row],[145 (07JUL1985 00:00:00)-Water Temperature (C)]]*OO[[#This Row],[87]]</f>
        <v>2.8205303282787497E-7</v>
      </c>
      <c r="CL352" s="10">
        <f>3/24000000*OO[[#This Row],[146 (07JUL1985 03:00:00)-Water Temperature (C)]]*OO[[#This Row],[88]]</f>
        <v>2.5270307097468748E-7</v>
      </c>
      <c r="CM352" s="10">
        <f>3/24000000*OO[[#This Row],[147 (07JUL1985 06:00:00)-Water Temperature (C)]]*OO[[#This Row],[89]]</f>
        <v>2.2673050716960001E-7</v>
      </c>
      <c r="CN352" s="10">
        <f>3/24000000*OO[[#This Row],[148 (07JUL1985 09:00:00)-Water Temperature (C)]]*OO[[#This Row],[90]]</f>
        <v>2.092495722549375E-7</v>
      </c>
      <c r="CO352" s="10">
        <f>3/24000000*OO[[#This Row],[149 (07JUL1985 12:00:00)-Water Temperature (C)]]*OO[[#This Row],[91]]</f>
        <v>1.9020105563359998E-7</v>
      </c>
      <c r="CP352" s="10">
        <f>3/24000000*OO[[#This Row],[150 (07JUL1985 15:00:00)-Water Temperature (C)]]*OO[[#This Row],[92]]</f>
        <v>1.8113176334519996E-7</v>
      </c>
      <c r="CQ352" s="10">
        <f>3/24000000*OO[[#This Row],[151 (07JUL1985 18:00:00)-Water Temperature (C)]]*OO[[#This Row],[93]]</f>
        <v>1.72575889454925E-7</v>
      </c>
      <c r="CR352" s="10">
        <f>3/24000000*OO[[#This Row],[152 (07JUL1985 21:00:00)-Water Temperature (C)]]*OO[[#This Row],[94]]</f>
        <v>1.6391794061625E-7</v>
      </c>
      <c r="CS352" s="10">
        <f>3/24000000*OO[[#This Row],[153 (08JUL1985 00:00:00)-Water Temperature (C)]]*OO[[#This Row],[95]]</f>
        <v>1.5566237817769997E-7</v>
      </c>
      <c r="CT352" s="10">
        <f>3/24000000*OO[[#This Row],[154 (08JUL1985 03:00:00)-Water Temperature (C)]]*OO[[#This Row],[96]]</f>
        <v>1.4664936988014997E-7</v>
      </c>
      <c r="CU352" s="10">
        <f>3/24000000*OO[[#This Row],[155 (08JUL1985 06:00:00)-Water Temperature (C)]]*OO[[#This Row],[97]]</f>
        <v>1.3867294092099997E-7</v>
      </c>
      <c r="CV352" s="10">
        <f>3/24000000*OO[[#This Row],[156 (08JUL1985 09:00:00)-Water Temperature (C)]]*OO[[#This Row],[98]]</f>
        <v>1.3558029344937499E-7</v>
      </c>
      <c r="CW352" s="10">
        <f>3/24000000*OO[[#This Row],[157 (08JUL1985 12:00:00)-Water Temperature (C)]]*OO[[#This Row],[99]]</f>
        <v>1.3292191003781247E-7</v>
      </c>
    </row>
    <row r="353" spans="1:101" x14ac:dyDescent="0.35">
      <c r="A353" t="s">
        <v>359</v>
      </c>
      <c r="B353">
        <v>770.80259999999998</v>
      </c>
      <c r="C353" s="10">
        <f>3/24*OO[[#This Row],[59 (26JUN1985 06:00:00)-Water Temperature (C)]]*OO[[#This Row],[1]]/SUM(OO[1])</f>
        <v>0</v>
      </c>
      <c r="D353" s="10">
        <f>3/24*OO[[#This Row],[60 (26JUN1985 09:00:00)-Water Temperature (C)]]*OO[[#This Row],[2]]/SUM(OO[2])</f>
        <v>0</v>
      </c>
      <c r="E353" s="10">
        <f>3/24*OO[[#This Row],[61 (26JUN1985 12:00:00)-Water Temperature (C)]]*OO[[#This Row],[3]]/SUM(OO[3])</f>
        <v>0</v>
      </c>
      <c r="F353" s="10">
        <f>3/24*OO[[#This Row],[62 (26JUN1985 15:00:00)-Water Temperature (C)]]*OO[[#This Row],[4]]/SUM(OO[4])</f>
        <v>0</v>
      </c>
      <c r="G353" s="10">
        <f>3/24*OO[[#This Row],[63 (26JUN1985 18:00:00)-Water Temperature (C)]]*OO[[#This Row],[5]]/SUM(OO[5])</f>
        <v>0</v>
      </c>
      <c r="H353" s="10">
        <f>3/24*OO[[#This Row],[64 (26JUN1985 21:00:00)-Water Temperature (C)]]*OO[[#This Row],[6]]/SUM(OO[6])</f>
        <v>0</v>
      </c>
      <c r="I353" s="10">
        <f>3/24*OO[[#This Row],[65 (27JUN1985 00:00:00)-Water Temperature (C)]]*OO[[#This Row],[7]]/SUM(OO[7])</f>
        <v>0</v>
      </c>
      <c r="J353" s="10">
        <f>3/24*OO[[#This Row],[66 (27JUN1985 03:00:00)-Water Temperature (C)]]*OO[[#This Row],[8]]/SUM(OO[8])</f>
        <v>0</v>
      </c>
      <c r="K353" s="10">
        <f>3/24*OO[[#This Row],[67 (27JUN1985 06:00:00)-Water Temperature (C)]]*OO[[#This Row],[9]]/SUM(OO[9])</f>
        <v>0</v>
      </c>
      <c r="L353" s="10">
        <f>3/24*OO[[#This Row],[68 (27JUN1985 09:00:00)-Water Temperature (C)]]*OO[[#This Row],[10]]/SUM(OO[10])</f>
        <v>0</v>
      </c>
      <c r="M353" s="10">
        <f>3/24*OO[[#This Row],[69 (27JUN1985 12:00:00)-Water Temperature (C)]]*OO[[#This Row],[11]]/SUM(OO[11])</f>
        <v>0</v>
      </c>
      <c r="N353" s="10">
        <f>3/24*OO[[#This Row],[70 (27JUN1985 15:00:00)-Water Temperature (C)]]*OO[[#This Row],[12]]/SUM(OO[12])</f>
        <v>0</v>
      </c>
      <c r="O353" s="10">
        <f>3/24*OO[[#This Row],[71 (27JUN1985 18:00:00)-Water Temperature (C)]]*OO[[#This Row],[13]]/SUM(OO[13])</f>
        <v>0</v>
      </c>
      <c r="P353" s="10">
        <f>3/24*OO[[#This Row],[72 (27JUN1985 21:00:00)-Water Temperature (C)]]*OO[[#This Row],[14]]/SUM(OO[14])</f>
        <v>0</v>
      </c>
      <c r="Q353" s="10">
        <f>3/24*OO[[#This Row],[73 (28JUN1985 00:00:00)-Water Temperature (C)]]*OO[[#This Row],[15]]/SUM(OO[15])</f>
        <v>0</v>
      </c>
      <c r="R353" s="10">
        <f>3/24*OO[[#This Row],[74 (28JUN1985 03:00:00)-Water Temperature (C)]]*OO[[#This Row],[16]]/SUM(OO[16])</f>
        <v>0</v>
      </c>
      <c r="S353" s="10">
        <f>3/24*OO[[#This Row],[75 (28JUN1985 06:00:00)-Water Temperature (C)]]*OO[[#This Row],[17]]/SUM(OO[17])</f>
        <v>1.4913758641601189E-40</v>
      </c>
      <c r="T353" s="10">
        <f>3/24*OO[[#This Row],[76 (28JUN1985 09:00:00)-Water Temperature (C)]]*OO[[#This Row],[18]]/SUM(OO[18])</f>
        <v>1.824269175493125E-28</v>
      </c>
      <c r="U353" s="10">
        <f>3/24*OO[[#This Row],[77 (28JUN1985 12:00:00)-Water Temperature (C)]]*OO[[#This Row],[19]]/SUM(OO[19])</f>
        <v>2.5873133005246627E-23</v>
      </c>
      <c r="V353" s="10">
        <f>3/24000000*OO[[#This Row],[78 (28JUN1985 15:00:00)-Water Temperature (C)]]*OO[[#This Row],[20]]</f>
        <v>4.4947321980312497E-16</v>
      </c>
      <c r="W353" s="10">
        <f>3/24000000*OO[[#This Row],[79 (28JUN1985 18:00:00)-Water Temperature (C)]]*OO[[#This Row],[21]]</f>
        <v>2.51644295501625E-12</v>
      </c>
      <c r="X353" s="10">
        <f>3/24000000*OO[[#This Row],[80 (28JUN1985 21:00:00)-Water Temperature (C)]]*OO[[#This Row],[22]]</f>
        <v>1.4304954527077501E-9</v>
      </c>
      <c r="Y353" s="10">
        <f>3/24000000*OO[[#This Row],[81 (29JUN1985 00:00:00)-Water Temperature (C)]]*OO[[#This Row],[23]]</f>
        <v>1.9113704224909999E-7</v>
      </c>
      <c r="Z353" s="10">
        <f>3/24000000*OO[[#This Row],[82 (29JUN1985 03:00:00)-Water Temperature (C)]]*OO[[#This Row],[24]]</f>
        <v>8.6215286644812504E-6</v>
      </c>
      <c r="AA353" s="10">
        <f>3/24000000*OO[[#This Row],[83 (29JUN1985 06:00:00)-Water Temperature (C)]]*OO[[#This Row],[25]]</f>
        <v>1.6182477636299998E-4</v>
      </c>
      <c r="AB353" s="10">
        <f>3/24000000*OO[[#This Row],[84 (29JUN1985 09:00:00)-Water Temperature (C)]]*OO[[#This Row],[26]]</f>
        <v>1.4830107216168749E-3</v>
      </c>
      <c r="AC353" s="10">
        <f>3/24000000*OO[[#This Row],[85 (29JUN1985 12:00:00)-Water Temperature (C)]]*OO[[#This Row],[27]]</f>
        <v>7.1912598015450007E-3</v>
      </c>
      <c r="AD353" s="10">
        <f>3/24000000*OO[[#This Row],[86 (29JUN1985 15:00:00)-Water Temperature (C)]]*OO[[#This Row],[28]]</f>
        <v>2.0513228689259998E-2</v>
      </c>
      <c r="AE353" s="10">
        <f>3/24000000*OO[[#This Row],[88 (29JUN1985 21:00:00)-Water Temperature (C)]]*OO[[#This Row],[30]]</f>
        <v>4.2712514730374997E-2</v>
      </c>
      <c r="AF353" s="10">
        <f>3/24000000*OO[[#This Row],[88 (29JUN1985 21:00:00)-Water Temperature (C)]]*OO[[#This Row],[30]]</f>
        <v>4.2712514730374997E-2</v>
      </c>
      <c r="AG353" s="10">
        <f>3/24000000*OO[[#This Row],[89 (30JUN1985 00:00:00)-Water Temperature (C)]]*OO[[#This Row],[31]]</f>
        <v>3.4282017528687495E-2</v>
      </c>
      <c r="AH353" s="10">
        <f>3/24000000*OO[[#This Row],[90 (30JUN1985 03:00:00)-Water Temperature (C)]]*OO[[#This Row],[32]]</f>
        <v>1.9778025831539994E-2</v>
      </c>
      <c r="AI353" s="10">
        <f>3/24000000*OO[[#This Row],[91 (30JUN1985 06:00:00)-Water Temperature (C)]]*OO[[#This Row],[33]]</f>
        <v>8.5844231517137499E-3</v>
      </c>
      <c r="AJ353" s="10">
        <f>3/24000000*OO[[#This Row],[92 (30JUN1985 09:00:00)-Water Temperature (C)]]*OO[[#This Row],[34]]</f>
        <v>2.9536780632762501E-3</v>
      </c>
      <c r="AK353" s="10">
        <f>3/24000000*OO[[#This Row],[93 (30JUN1985 12:00:00)-Water Temperature (C)]]*OO[[#This Row],[35]]</f>
        <v>8.2283764799849989E-4</v>
      </c>
      <c r="AL353" s="10">
        <f>3/24000000*OO[[#This Row],[94 (30JUN1985 15:00:00)-Water Temperature (C)]]*OO[[#This Row],[36]]</f>
        <v>2.090168642246E-4</v>
      </c>
      <c r="AM353" s="10">
        <f>3/24000000*OO[[#This Row],[95 (30JUN1985 18:00:00)-Water Temperature (C)]]*OO[[#This Row],[37]]</f>
        <v>6.4292738498949995E-5</v>
      </c>
      <c r="AN353" s="10">
        <f>3/24000000*OO[[#This Row],[96 (30JUN1985 21:00:00)-Water Temperature (C)]]*OO[[#This Row],[38]]</f>
        <v>3.4174459330725001E-5</v>
      </c>
      <c r="AO353" s="10">
        <f>3/24000000*OO[[#This Row],[97 (01JUL1985 00:00:00)-Water Temperature (C)]]*OO[[#This Row],[39]]</f>
        <v>2.729300558625E-5</v>
      </c>
      <c r="AP353" s="10">
        <f>3/24000000*OO[[#This Row],[98 (01JUL1985 03:00:00)-Water Temperature (C)]]*OO[[#This Row],[40]]</f>
        <v>2.4611024232933746E-5</v>
      </c>
      <c r="AQ353" s="10">
        <f>3/24000000*OO[[#This Row],[99 (01JUL1985 06:00:00)-Water Temperature (C)]]*OO[[#This Row],[41]]</f>
        <v>2.2901998574212498E-5</v>
      </c>
      <c r="AR353" s="10">
        <f>3/24000000*OO[[#This Row],[100 (01JUL1985 09:00:00)-Water Temperature (C)]]*OO[[#This Row],[42]]</f>
        <v>2.1897965702182501E-5</v>
      </c>
      <c r="AS353" s="10">
        <f>3/24000000*OO[[#This Row],[101 (01JUL1985 12:00:00)-Water Temperature (C)]]*OO[[#This Row],[43]]</f>
        <v>2.09060602115E-5</v>
      </c>
      <c r="AT353" s="10">
        <f>3/24000000*OO[[#This Row],[102 (01JUL1985 15:00:00)-Water Temperature (C)]]*OO[[#This Row],[44]]</f>
        <v>1.9958024189058747E-5</v>
      </c>
      <c r="AU353" s="10">
        <f>3/24000000*OO[[#This Row],[103 (01JUL1985 18:00:00)-Water Temperature (C)]]*OO[[#This Row],[45]]</f>
        <v>1.9148012658351252E-5</v>
      </c>
      <c r="AV353" s="10">
        <f>3/24000000*OO[[#This Row],[104 (01JUL1985 21:00:00)-Water Temperature (C)]]*OO[[#This Row],[46]]</f>
        <v>1.82487466998225E-5</v>
      </c>
      <c r="AW353" s="10">
        <f>3/24000000*OO[[#This Row],[105 (02JUL1985 00:00:00)-Water Temperature (C)]]*OO[[#This Row],[47]]</f>
        <v>1.763509802541E-5</v>
      </c>
      <c r="AX353" s="10">
        <f>3/24000000*OO[[#This Row],[106 (02JUL1985 03:00:00)-Water Temperature (C)]]*OO[[#This Row],[48]]</f>
        <v>1.7372034986799999E-5</v>
      </c>
      <c r="AY353" s="10">
        <f>3/24000000*OO[[#This Row],[107 (02JUL1985 06:00:00)-Water Temperature (C)]]*OO[[#This Row],[49]]</f>
        <v>1.7428809738079997E-5</v>
      </c>
      <c r="AZ353" s="10">
        <f>3/24000000*OO[[#This Row],[108 (02JUL1985 09:00:00)-Water Temperature (C)]]*OO[[#This Row],[50]]</f>
        <v>1.761489288326625E-5</v>
      </c>
      <c r="BA353" s="10">
        <f>3/24000000*OO[[#This Row],[109 (02JUL1985 12:00:00)-Water Temperature (C)]]*OO[[#This Row],[51]]</f>
        <v>1.7854058527812498E-5</v>
      </c>
      <c r="BB353" s="10">
        <f>3/24000000*OO[[#This Row],[110 (02JUL1985 15:00:00)-Water Temperature (C)]]*OO[[#This Row],[52]]</f>
        <v>1.758918194528375E-5</v>
      </c>
      <c r="BC353" s="10">
        <f>3/24000000*OO[[#This Row],[111 (02JUL1985 18:00:00)-Water Temperature (C)]]*OO[[#This Row],[53]]</f>
        <v>1.7010758913299999E-5</v>
      </c>
      <c r="BD353" s="10">
        <f>3/24000000*OO[[#This Row],[112 (02JUL1985 21:00:00)-Water Temperature (C)]]*OO[[#This Row],[54]]</f>
        <v>1.5945002454124998E-5</v>
      </c>
      <c r="BE353" s="10">
        <f>3/24000000*OO[[#This Row],[113 (03JUL1985 00:00:00)-Water Temperature (C)]]*OO[[#This Row],[55]]</f>
        <v>1.469622092562E-5</v>
      </c>
      <c r="BF353" s="10">
        <f>3/24000000*OO[[#This Row],[114 (03JUL1985 03:00:00)-Water Temperature (C)]]*OO[[#This Row],[56]]</f>
        <v>1.3376216965699999E-5</v>
      </c>
      <c r="BG353" s="10">
        <f>3/24000000*OO[[#This Row],[115 (03JUL1985 06:00:00)-Water Temperature (C)]]*OO[[#This Row],[57]]</f>
        <v>1.2087769927642499E-5</v>
      </c>
      <c r="BH353" s="10">
        <f>3/24000000*OO[[#This Row],[116 (03JUL1985 09:00:00)-Water Temperature (C)]]*OO[[#This Row],[58]]</f>
        <v>1.1030416026437502E-5</v>
      </c>
      <c r="BI353" s="10">
        <f>3/24000000*OO[[#This Row],[117 (03JUL1985 12:00:00)-Water Temperature (C)]]*OO[[#This Row],[59]]</f>
        <v>1.02663550532075E-5</v>
      </c>
      <c r="BJ353" s="10">
        <f>3/24000000*OO[[#This Row],[118 (03JUL1985 15:00:00)-Water Temperature (C)]]*OO[[#This Row],[60]]</f>
        <v>9.5947188595937503E-6</v>
      </c>
      <c r="BK353" s="10">
        <f>3/24000000*OO[[#This Row],[119 (03JUL1985 18:00:00)-Water Temperature (C)]]*OO[[#This Row],[61]]</f>
        <v>9.0622348984999997E-6</v>
      </c>
      <c r="BL353" s="10">
        <f>3/24000000*OO[[#This Row],[120 (03JUL1985 21:00:00)-Water Temperature (C)]]*OO[[#This Row],[62]]</f>
        <v>8.3394080583999998E-6</v>
      </c>
      <c r="BM353" s="10">
        <f>3/24000000*OO[[#This Row],[121 (04JUL1985 00:00:00)-Water Temperature (C)]]*OO[[#This Row],[63]]</f>
        <v>7.6292577287600002E-6</v>
      </c>
      <c r="BN353" s="10">
        <f>3/24000000*OO[[#This Row],[122 (04JUL1985 03:00:00)-Water Temperature (C)]]*OO[[#This Row],[64]]</f>
        <v>6.9475971317300002E-6</v>
      </c>
      <c r="BO353" s="10">
        <f>3/24000000*OO[[#This Row],[123 (04JUL1985 06:00:00)-Water Temperature (C)]]*OO[[#This Row],[65]]</f>
        <v>6.2941004239724988E-6</v>
      </c>
      <c r="BP353" s="10">
        <f>3/24000000*OO[[#This Row],[124 (04JUL1985 09:00:00)-Water Temperature (C)]]*OO[[#This Row],[66]]</f>
        <v>5.8788782026499996E-6</v>
      </c>
      <c r="BQ353" s="10">
        <f>3/24000000*OO[[#This Row],[125 (04JUL1985 12:00:00)-Water Temperature (C)]]*OO[[#This Row],[67]]</f>
        <v>5.4706457415599993E-6</v>
      </c>
      <c r="BR353" s="10">
        <f>3/24000000*OO[[#This Row],[126 (04JUL1985 15:00:00)-Water Temperature (C)]]*OO[[#This Row],[68]]</f>
        <v>5.1261858753349997E-6</v>
      </c>
      <c r="BS353" s="10">
        <f>3/24000000*OO[[#This Row],[127 (04JUL1985 18:00:00)-Water Temperature (C)]]*OO[[#This Row],[69]]</f>
        <v>4.8900109020000006E-6</v>
      </c>
      <c r="BT353" s="10">
        <f>3/24000000*OO[[#This Row],[128 (04JUL1985 21:00:00)-Water Temperature (C)]]*OO[[#This Row],[70]]</f>
        <v>4.5655754487524997E-6</v>
      </c>
      <c r="BU353" s="10">
        <f>3/24000000*OO[[#This Row],[129 (05JUL1985 00:00:00)-Water Temperature (C)]]*OO[[#This Row],[71]]</f>
        <v>4.1731623846949999E-6</v>
      </c>
      <c r="BV353" s="10">
        <f>3/24000000*OO[[#This Row],[130 (05JUL1985 03:00:00)-Water Temperature (C)]]*OO[[#This Row],[72]]</f>
        <v>3.7933587325349993E-6</v>
      </c>
      <c r="BW353" s="10">
        <f>3/24000000*OO[[#This Row],[131 (05JUL1985 06:00:00)-Water Temperature (C)]]*OO[[#This Row],[73]]</f>
        <v>3.4051752791875003E-6</v>
      </c>
      <c r="BX353" s="10">
        <f>3/24000000*OO[[#This Row],[132 (05JUL1985 09:00:00)-Water Temperature (C)]]*OO[[#This Row],[74]]</f>
        <v>3.1371659274449997E-6</v>
      </c>
      <c r="BY353" s="10">
        <f>3/24000000*OO[[#This Row],[133 (05JUL1985 12:00:00)-Water Temperature (C)]]*OO[[#This Row],[75]]</f>
        <v>2.8774401514375E-6</v>
      </c>
      <c r="BZ353" s="10">
        <f>3/24000000*OO[[#This Row],[134 (05JUL1985 15:00:00)-Water Temperature (C)]]*OO[[#This Row],[76]]</f>
        <v>2.6417492636699994E-6</v>
      </c>
      <c r="CA353" s="10">
        <f>3/24000000*OO[[#This Row],[135 (05JUL1985 18:00:00)-Water Temperature (C)]]*OO[[#This Row],[77]]</f>
        <v>2.409532984395E-6</v>
      </c>
      <c r="CB353" s="10">
        <f>3/24000000*OO[[#This Row],[136 (05JUL1985 21:00:00)-Water Temperature (C)]]*OO[[#This Row],[78]]</f>
        <v>2.1150719720062501E-6</v>
      </c>
      <c r="CC353" s="10">
        <f>3/24000000*OO[[#This Row],[137 (06JUL1985 00:00:00)-Water Temperature (C)]]*OO[[#This Row],[79]]</f>
        <v>1.8084541326197498E-6</v>
      </c>
      <c r="CD353" s="10">
        <f>3/24000000*OO[[#This Row],[138 (06JUL1985 03:00:00)-Water Temperature (C)]]*OO[[#This Row],[80]]</f>
        <v>1.5140633483299999E-6</v>
      </c>
      <c r="CE353" s="10">
        <f>3/24000000*OO[[#This Row],[139 (06JUL1985 06:00:00)-Water Temperature (C)]]*OO[[#This Row],[81]]</f>
        <v>1.2384168143697499E-6</v>
      </c>
      <c r="CF353" s="10">
        <f>3/24000000*OO[[#This Row],[140 (06JUL1985 09:00:00)-Water Temperature (C)]]*OO[[#This Row],[82]]</f>
        <v>1.0359971018099999E-6</v>
      </c>
      <c r="CG353" s="10">
        <f>3/24000000*OO[[#This Row],[141 (06JUL1985 12:00:00)-Water Temperature (C)]]*OO[[#This Row],[83]]</f>
        <v>8.6794951347524988E-7</v>
      </c>
      <c r="CH353" s="10">
        <f>3/24000000*OO[[#This Row],[142 (06JUL1985 15:00:00)-Water Temperature (C)]]*OO[[#This Row],[84]]</f>
        <v>7.4482888019212485E-7</v>
      </c>
      <c r="CI353" s="10">
        <f>3/24000000*OO[[#This Row],[143 (06JUL1985 18:00:00)-Water Temperature (C)]]*OO[[#This Row],[85]]</f>
        <v>6.5420171926425004E-7</v>
      </c>
      <c r="CJ353" s="10">
        <f>3/24000000*OO[[#This Row],[144 (06JUL1985 21:00:00)-Water Temperature (C)]]*OO[[#This Row],[86]]</f>
        <v>5.7628778967374997E-7</v>
      </c>
      <c r="CK353" s="10">
        <f>3/24000000*OO[[#This Row],[145 (07JUL1985 00:00:00)-Water Temperature (C)]]*OO[[#This Row],[87]]</f>
        <v>5.1124233718649995E-7</v>
      </c>
      <c r="CL353" s="10">
        <f>3/24000000*OO[[#This Row],[146 (07JUL1985 03:00:00)-Water Temperature (C)]]*OO[[#This Row],[88]]</f>
        <v>4.581845344518749E-7</v>
      </c>
      <c r="CM353" s="10">
        <f>3/24000000*OO[[#This Row],[147 (07JUL1985 06:00:00)-Water Temperature (C)]]*OO[[#This Row],[89]]</f>
        <v>4.1129110469250005E-7</v>
      </c>
      <c r="CN353" s="10">
        <f>3/24000000*OO[[#This Row],[148 (07JUL1985 09:00:00)-Water Temperature (C)]]*OO[[#This Row],[90]]</f>
        <v>3.8000410742E-7</v>
      </c>
      <c r="CO353" s="10">
        <f>3/24000000*OO[[#This Row],[149 (07JUL1985 12:00:00)-Water Temperature (C)]]*OO[[#This Row],[91]]</f>
        <v>3.4501525439625E-7</v>
      </c>
      <c r="CP353" s="10">
        <f>3/24000000*OO[[#This Row],[150 (07JUL1985 15:00:00)-Water Temperature (C)]]*OO[[#This Row],[92]]</f>
        <v>3.2842707242249998E-7</v>
      </c>
      <c r="CQ353" s="10">
        <f>3/24000000*OO[[#This Row],[151 (07JUL1985 18:00:00)-Water Temperature (C)]]*OO[[#This Row],[93]]</f>
        <v>3.1274291981675002E-7</v>
      </c>
      <c r="CR353" s="10">
        <f>3/24000000*OO[[#This Row],[152 (07JUL1985 21:00:00)-Water Temperature (C)]]*OO[[#This Row],[94]]</f>
        <v>2.9661900181837496E-7</v>
      </c>
      <c r="CS353" s="10">
        <f>3/24000000*OO[[#This Row],[153 (08JUL1985 00:00:00)-Water Temperature (C)]]*OO[[#This Row],[95]]</f>
        <v>2.8152158542499997E-7</v>
      </c>
      <c r="CT353" s="10">
        <f>3/24000000*OO[[#This Row],[154 (08JUL1985 03:00:00)-Water Temperature (C)]]*OO[[#This Row],[96]]</f>
        <v>2.6562148266961247E-7</v>
      </c>
      <c r="CU353" s="10">
        <f>3/24000000*OO[[#This Row],[155 (08JUL1985 06:00:00)-Water Temperature (C)]]*OO[[#This Row],[97]]</f>
        <v>2.5147061391849999E-7</v>
      </c>
      <c r="CV353" s="10">
        <f>3/24000000*OO[[#This Row],[156 (08JUL1985 09:00:00)-Water Temperature (C)]]*OO[[#This Row],[98]]</f>
        <v>2.4636162899362504E-7</v>
      </c>
      <c r="CW353" s="10">
        <f>3/24000000*OO[[#This Row],[157 (08JUL1985 12:00:00)-Water Temperature (C)]]*OO[[#This Row],[99]]</f>
        <v>2.4163402667280004E-7</v>
      </c>
    </row>
    <row r="354" spans="1:101" x14ac:dyDescent="0.35">
      <c r="A354" t="s">
        <v>360</v>
      </c>
      <c r="B354">
        <v>607.38409999999999</v>
      </c>
      <c r="C354" s="10">
        <f>3/24*OO[[#This Row],[59 (26JUN1985 06:00:00)-Water Temperature (C)]]*OO[[#This Row],[1]]/SUM(OO[1])</f>
        <v>0</v>
      </c>
      <c r="D354" s="10">
        <f>3/24*OO[[#This Row],[60 (26JUN1985 09:00:00)-Water Temperature (C)]]*OO[[#This Row],[2]]/SUM(OO[2])</f>
        <v>0</v>
      </c>
      <c r="E354" s="10">
        <f>3/24*OO[[#This Row],[61 (26JUN1985 12:00:00)-Water Temperature (C)]]*OO[[#This Row],[3]]/SUM(OO[3])</f>
        <v>0</v>
      </c>
      <c r="F354" s="10">
        <f>3/24*OO[[#This Row],[62 (26JUN1985 15:00:00)-Water Temperature (C)]]*OO[[#This Row],[4]]/SUM(OO[4])</f>
        <v>0</v>
      </c>
      <c r="G354" s="10">
        <f>3/24*OO[[#This Row],[63 (26JUN1985 18:00:00)-Water Temperature (C)]]*OO[[#This Row],[5]]/SUM(OO[5])</f>
        <v>0</v>
      </c>
      <c r="H354" s="10">
        <f>3/24*OO[[#This Row],[64 (26JUN1985 21:00:00)-Water Temperature (C)]]*OO[[#This Row],[6]]/SUM(OO[6])</f>
        <v>0</v>
      </c>
      <c r="I354" s="10">
        <f>3/24*OO[[#This Row],[65 (27JUN1985 00:00:00)-Water Temperature (C)]]*OO[[#This Row],[7]]/SUM(OO[7])</f>
        <v>0</v>
      </c>
      <c r="J354" s="10">
        <f>3/24*OO[[#This Row],[66 (27JUN1985 03:00:00)-Water Temperature (C)]]*OO[[#This Row],[8]]/SUM(OO[8])</f>
        <v>0</v>
      </c>
      <c r="K354" s="10">
        <f>3/24*OO[[#This Row],[67 (27JUN1985 06:00:00)-Water Temperature (C)]]*OO[[#This Row],[9]]/SUM(OO[9])</f>
        <v>0</v>
      </c>
      <c r="L354" s="10">
        <f>3/24*OO[[#This Row],[68 (27JUN1985 09:00:00)-Water Temperature (C)]]*OO[[#This Row],[10]]/SUM(OO[10])</f>
        <v>0</v>
      </c>
      <c r="M354" s="10">
        <f>3/24*OO[[#This Row],[69 (27JUN1985 12:00:00)-Water Temperature (C)]]*OO[[#This Row],[11]]/SUM(OO[11])</f>
        <v>0</v>
      </c>
      <c r="N354" s="10">
        <f>3/24*OO[[#This Row],[70 (27JUN1985 15:00:00)-Water Temperature (C)]]*OO[[#This Row],[12]]/SUM(OO[12])</f>
        <v>0</v>
      </c>
      <c r="O354" s="10">
        <f>3/24*OO[[#This Row],[71 (27JUN1985 18:00:00)-Water Temperature (C)]]*OO[[#This Row],[13]]/SUM(OO[13])</f>
        <v>0</v>
      </c>
      <c r="P354" s="10">
        <f>3/24*OO[[#This Row],[72 (27JUN1985 21:00:00)-Water Temperature (C)]]*OO[[#This Row],[14]]/SUM(OO[14])</f>
        <v>0</v>
      </c>
      <c r="Q354" s="10">
        <f>3/24*OO[[#This Row],[73 (28JUN1985 00:00:00)-Water Temperature (C)]]*OO[[#This Row],[15]]/SUM(OO[15])</f>
        <v>0</v>
      </c>
      <c r="R354" s="10">
        <f>3/24*OO[[#This Row],[74 (28JUN1985 03:00:00)-Water Temperature (C)]]*OO[[#This Row],[16]]/SUM(OO[16])</f>
        <v>0</v>
      </c>
      <c r="S354" s="10">
        <f>3/24*OO[[#This Row],[75 (28JUN1985 06:00:00)-Water Temperature (C)]]*OO[[#This Row],[17]]/SUM(OO[17])</f>
        <v>2.7031341216079078E-41</v>
      </c>
      <c r="T354" s="10">
        <f>3/24*OO[[#This Row],[76 (28JUN1985 09:00:00)-Water Temperature (C)]]*OO[[#This Row],[18]]/SUM(OO[18])</f>
        <v>5.8635720694428037E-29</v>
      </c>
      <c r="U354" s="10">
        <f>3/24*OO[[#This Row],[77 (28JUN1985 12:00:00)-Water Temperature (C)]]*OO[[#This Row],[19]]/SUM(OO[19])</f>
        <v>8.0169704885210214E-24</v>
      </c>
      <c r="V354" s="10">
        <f>3/24000000*OO[[#This Row],[78 (28JUN1985 15:00:00)-Water Temperature (C)]]*OO[[#This Row],[20]]</f>
        <v>2.4553305139743747E-16</v>
      </c>
      <c r="W354" s="10">
        <f>3/24000000*OO[[#This Row],[79 (28JUN1985 18:00:00)-Water Temperature (C)]]*OO[[#This Row],[21]]</f>
        <v>1.6842924297022498E-12</v>
      </c>
      <c r="X354" s="10">
        <f>3/24000000*OO[[#This Row],[80 (28JUN1985 21:00:00)-Water Temperature (C)]]*OO[[#This Row],[22]]</f>
        <v>1.072403792841875E-9</v>
      </c>
      <c r="Y354" s="10">
        <f>3/24000000*OO[[#This Row],[81 (29JUN1985 00:00:00)-Water Temperature (C)]]*OO[[#This Row],[23]]</f>
        <v>1.5664876018614999E-7</v>
      </c>
      <c r="Z354" s="10">
        <f>3/24000000*OO[[#This Row],[82 (29JUN1985 03:00:00)-Water Temperature (C)]]*OO[[#This Row],[24]]</f>
        <v>7.6121690889300001E-6</v>
      </c>
      <c r="AA354" s="10">
        <f>3/24000000*OO[[#This Row],[83 (29JUN1985 06:00:00)-Water Temperature (C)]]*OO[[#This Row],[25]]</f>
        <v>1.5264168053452499E-4</v>
      </c>
      <c r="AB354" s="10">
        <f>3/24000000*OO[[#This Row],[84 (29JUN1985 09:00:00)-Water Temperature (C)]]*OO[[#This Row],[26]]</f>
        <v>1.486043659059375E-3</v>
      </c>
      <c r="AC354" s="10">
        <f>3/24000000*OO[[#This Row],[85 (29JUN1985 12:00:00)-Water Temperature (C)]]*OO[[#This Row],[27]]</f>
        <v>7.5972839876749998E-3</v>
      </c>
      <c r="AD354" s="10">
        <f>3/24000000*OO[[#This Row],[86 (29JUN1985 15:00:00)-Water Temperature (C)]]*OO[[#This Row],[28]]</f>
        <v>2.2766755063079996E-2</v>
      </c>
      <c r="AE354" s="10">
        <f>3/24000000*OO[[#This Row],[88 (29JUN1985 21:00:00)-Water Temperature (C)]]*OO[[#This Row],[30]]</f>
        <v>5.1691968382699995E-2</v>
      </c>
      <c r="AF354" s="10">
        <f>3/24000000*OO[[#This Row],[88 (29JUN1985 21:00:00)-Water Temperature (C)]]*OO[[#This Row],[30]]</f>
        <v>5.1691968382699995E-2</v>
      </c>
      <c r="AG354" s="10">
        <f>3/24000000*OO[[#This Row],[89 (30JUN1985 00:00:00)-Water Temperature (C)]]*OO[[#This Row],[31]]</f>
        <v>4.31586206226875E-2</v>
      </c>
      <c r="AH354" s="10">
        <f>3/24000000*OO[[#This Row],[90 (30JUN1985 03:00:00)-Water Temperature (C)]]*OO[[#This Row],[32]]</f>
        <v>2.5762491607149995E-2</v>
      </c>
      <c r="AI354" s="10">
        <f>3/24000000*OO[[#This Row],[91 (30JUN1985 06:00:00)-Water Temperature (C)]]*OO[[#This Row],[33]]</f>
        <v>1.1557258948372499E-2</v>
      </c>
      <c r="AJ354" s="10">
        <f>3/24000000*OO[[#This Row],[92 (30JUN1985 09:00:00)-Water Temperature (C)]]*OO[[#This Row],[34]]</f>
        <v>4.0990853682350004E-3</v>
      </c>
      <c r="AK354" s="10">
        <f>3/24000000*OO[[#This Row],[93 (30JUN1985 12:00:00)-Water Temperature (C)]]*OO[[#This Row],[35]]</f>
        <v>1.1651456914293752E-3</v>
      </c>
      <c r="AL354" s="10">
        <f>3/24000000*OO[[#This Row],[94 (30JUN1985 15:00:00)-Water Temperature (C)]]*OO[[#This Row],[36]]</f>
        <v>2.9614289982600001E-4</v>
      </c>
      <c r="AM354" s="10">
        <f>3/24000000*OO[[#This Row],[95 (30JUN1985 18:00:00)-Water Temperature (C)]]*OO[[#This Row],[37]]</f>
        <v>8.6730862440074995E-5</v>
      </c>
      <c r="AN354" s="10">
        <f>3/24000000*OO[[#This Row],[96 (30JUN1985 21:00:00)-Water Temperature (C)]]*OO[[#This Row],[38]]</f>
        <v>4.2594847172325E-5</v>
      </c>
      <c r="AO354" s="10">
        <f>3/24000000*OO[[#This Row],[97 (01JUL1985 00:00:00)-Water Temperature (C)]]*OO[[#This Row],[39]]</f>
        <v>3.2790669883299997E-5</v>
      </c>
      <c r="AP354" s="10">
        <f>3/24000000*OO[[#This Row],[98 (01JUL1985 03:00:00)-Water Temperature (C)]]*OO[[#This Row],[40]]</f>
        <v>2.9213098117687497E-5</v>
      </c>
      <c r="AQ354" s="10">
        <f>3/24000000*OO[[#This Row],[99 (01JUL1985 06:00:00)-Water Temperature (C)]]*OO[[#This Row],[41]]</f>
        <v>2.7015555203199995E-5</v>
      </c>
      <c r="AR354" s="10">
        <f>3/24000000*OO[[#This Row],[100 (01JUL1985 09:00:00)-Water Temperature (C)]]*OO[[#This Row],[42]]</f>
        <v>2.5715130415E-5</v>
      </c>
      <c r="AS354" s="10">
        <f>3/24000000*OO[[#This Row],[101 (01JUL1985 12:00:00)-Water Temperature (C)]]*OO[[#This Row],[43]]</f>
        <v>2.4381763032419999E-5</v>
      </c>
      <c r="AT354" s="10">
        <f>3/24000000*OO[[#This Row],[102 (01JUL1985 15:00:00)-Water Temperature (C)]]*OO[[#This Row],[44]]</f>
        <v>2.3077224943616247E-5</v>
      </c>
      <c r="AU354" s="10">
        <f>3/24000000*OO[[#This Row],[103 (01JUL1985 18:00:00)-Water Temperature (C)]]*OO[[#This Row],[45]]</f>
        <v>2.1933404399607495E-5</v>
      </c>
      <c r="AV354" s="10">
        <f>3/24000000*OO[[#This Row],[104 (01JUL1985 21:00:00)-Water Temperature (C)]]*OO[[#This Row],[46]]</f>
        <v>2.0777630523872501E-5</v>
      </c>
      <c r="AW354" s="10">
        <f>3/24000000*OO[[#This Row],[105 (02JUL1985 00:00:00)-Water Temperature (C)]]*OO[[#This Row],[47]]</f>
        <v>1.9996632829558747E-5</v>
      </c>
      <c r="AX354" s="10">
        <f>3/24000000*OO[[#This Row],[106 (02JUL1985 03:00:00)-Water Temperature (C)]]*OO[[#This Row],[48]]</f>
        <v>1.9642837365953747E-5</v>
      </c>
      <c r="AY354" s="10">
        <f>3/24000000*OO[[#This Row],[107 (02JUL1985 06:00:00)-Water Temperature (C)]]*OO[[#This Row],[49]]</f>
        <v>1.9661700313304997E-5</v>
      </c>
      <c r="AZ354" s="10">
        <f>3/24000000*OO[[#This Row],[108 (02JUL1985 09:00:00)-Water Temperature (C)]]*OO[[#This Row],[50]]</f>
        <v>1.9857982008519999E-5</v>
      </c>
      <c r="BA354" s="10">
        <f>3/24000000*OO[[#This Row],[109 (02JUL1985 12:00:00)-Water Temperature (C)]]*OO[[#This Row],[51]]</f>
        <v>2.0155973049875002E-5</v>
      </c>
      <c r="BB354" s="10">
        <f>3/24000000*OO[[#This Row],[110 (02JUL1985 15:00:00)-Water Temperature (C)]]*OO[[#This Row],[52]]</f>
        <v>1.98579451634025E-5</v>
      </c>
      <c r="BC354" s="10">
        <f>3/24000000*OO[[#This Row],[111 (02JUL1985 18:00:00)-Water Temperature (C)]]*OO[[#This Row],[53]]</f>
        <v>1.9216682443354998E-5</v>
      </c>
      <c r="BD354" s="10">
        <f>3/24000000*OO[[#This Row],[112 (02JUL1985 21:00:00)-Water Temperature (C)]]*OO[[#This Row],[54]]</f>
        <v>1.8011194520978746E-5</v>
      </c>
      <c r="BE354" s="10">
        <f>3/24000000*OO[[#This Row],[113 (03JUL1985 00:00:00)-Water Temperature (C)]]*OO[[#This Row],[55]]</f>
        <v>1.6597393277399999E-5</v>
      </c>
      <c r="BF354" s="10">
        <f>3/24000000*OO[[#This Row],[114 (03JUL1985 03:00:00)-Water Temperature (C)]]*OO[[#This Row],[56]]</f>
        <v>1.5091374174053751E-5</v>
      </c>
      <c r="BG354" s="10">
        <f>3/24000000*OO[[#This Row],[115 (03JUL1985 06:00:00)-Water Temperature (C)]]*OO[[#This Row],[57]]</f>
        <v>1.3617385370499997E-5</v>
      </c>
      <c r="BH354" s="10">
        <f>3/24000000*OO[[#This Row],[116 (03JUL1985 09:00:00)-Water Temperature (C)]]*OO[[#This Row],[58]]</f>
        <v>1.2408964819552501E-5</v>
      </c>
      <c r="BI354" s="10">
        <f>3/24000000*OO[[#This Row],[117 (03JUL1985 12:00:00)-Water Temperature (C)]]*OO[[#This Row],[59]]</f>
        <v>1.1533410440819999E-5</v>
      </c>
      <c r="BJ354" s="10">
        <f>3/24000000*OO[[#This Row],[118 (03JUL1985 15:00:00)-Water Temperature (C)]]*OO[[#This Row],[60]]</f>
        <v>1.0758301904499999E-5</v>
      </c>
      <c r="BK354" s="10">
        <f>3/24000000*OO[[#This Row],[119 (03JUL1985 18:00:00)-Water Temperature (C)]]*OO[[#This Row],[61]]</f>
        <v>1.0145617354087498E-5</v>
      </c>
      <c r="BL354" s="10">
        <f>3/24000000*OO[[#This Row],[120 (03JUL1985 21:00:00)-Water Temperature (C)]]*OO[[#This Row],[62]]</f>
        <v>9.3167419196249996E-6</v>
      </c>
      <c r="BM354" s="10">
        <f>3/24000000*OO[[#This Row],[121 (04JUL1985 00:00:00)-Water Temperature (C)]]*OO[[#This Row],[63]]</f>
        <v>8.5081079536400006E-6</v>
      </c>
      <c r="BN354" s="10">
        <f>3/24000000*OO[[#This Row],[122 (04JUL1985 03:00:00)-Water Temperature (C)]]*OO[[#This Row],[64]]</f>
        <v>7.7450849720287499E-6</v>
      </c>
      <c r="BO354" s="10">
        <f>3/24000000*OO[[#This Row],[123 (04JUL1985 06:00:00)-Water Temperature (C)]]*OO[[#This Row],[65]]</f>
        <v>7.0084192255500008E-6</v>
      </c>
      <c r="BP354" s="10">
        <f>3/24000000*OO[[#This Row],[124 (04JUL1985 09:00:00)-Water Temperature (C)]]*OO[[#This Row],[66]]</f>
        <v>6.5427595102924993E-6</v>
      </c>
      <c r="BQ354" s="10">
        <f>3/24000000*OO[[#This Row],[125 (04JUL1985 12:00:00)-Water Temperature (C)]]*OO[[#This Row],[67]]</f>
        <v>6.0809440894074998E-6</v>
      </c>
      <c r="BR354" s="10">
        <f>3/24000000*OO[[#This Row],[126 (04JUL1985 15:00:00)-Water Temperature (C)]]*OO[[#This Row],[68]]</f>
        <v>5.6795943857224989E-6</v>
      </c>
      <c r="BS354" s="10">
        <f>3/24000000*OO[[#This Row],[127 (04JUL1985 18:00:00)-Water Temperature (C)]]*OO[[#This Row],[69]]</f>
        <v>5.4062435404249996E-6</v>
      </c>
      <c r="BT354" s="10">
        <f>3/24000000*OO[[#This Row],[128 (04JUL1985 21:00:00)-Water Temperature (C)]]*OO[[#This Row],[70]]</f>
        <v>5.0402637776049993E-6</v>
      </c>
      <c r="BU354" s="10">
        <f>3/24000000*OO[[#This Row],[129 (05JUL1985 00:00:00)-Water Temperature (C)]]*OO[[#This Row],[71]]</f>
        <v>4.595114519695E-6</v>
      </c>
      <c r="BV354" s="10">
        <f>3/24000000*OO[[#This Row],[130 (05JUL1985 03:00:00)-Water Temperature (C)]]*OO[[#This Row],[72]]</f>
        <v>4.178952440655E-6</v>
      </c>
      <c r="BW354" s="10">
        <f>3/24000000*OO[[#This Row],[131 (05JUL1985 06:00:00)-Water Temperature (C)]]*OO[[#This Row],[73]]</f>
        <v>3.7563738255875003E-6</v>
      </c>
      <c r="BX354" s="10">
        <f>3/24000000*OO[[#This Row],[132 (05JUL1985 09:00:00)-Water Temperature (C)]]*OO[[#This Row],[74]]</f>
        <v>3.4668143835337499E-6</v>
      </c>
      <c r="BY354" s="10">
        <f>3/24000000*OO[[#This Row],[133 (05JUL1985 12:00:00)-Water Temperature (C)]]*OO[[#This Row],[75]]</f>
        <v>3.1817280935212494E-6</v>
      </c>
      <c r="BZ354" s="10">
        <f>3/24000000*OO[[#This Row],[134 (05JUL1985 15:00:00)-Water Temperature (C)]]*OO[[#This Row],[76]]</f>
        <v>2.9192894896274998E-6</v>
      </c>
      <c r="CA354" s="10">
        <f>3/24000000*OO[[#This Row],[135 (05JUL1985 18:00:00)-Water Temperature (C)]]*OO[[#This Row],[77]]</f>
        <v>2.6616590586819994E-6</v>
      </c>
      <c r="CB354" s="10">
        <f>3/24000000*OO[[#This Row],[136 (05JUL1985 21:00:00)-Water Temperature (C)]]*OO[[#This Row],[78]]</f>
        <v>2.3355006070359999E-6</v>
      </c>
      <c r="CC354" s="10">
        <f>3/24000000*OO[[#This Row],[137 (06JUL1985 00:00:00)-Water Temperature (C)]]*OO[[#This Row],[79]]</f>
        <v>1.9969367873883748E-6</v>
      </c>
      <c r="CD354" s="10">
        <f>3/24000000*OO[[#This Row],[138 (06JUL1985 03:00:00)-Water Temperature (C)]]*OO[[#This Row],[80]]</f>
        <v>1.6776894857609999E-6</v>
      </c>
      <c r="CE354" s="10">
        <f>3/24000000*OO[[#This Row],[139 (06JUL1985 06:00:00)-Water Temperature (C)]]*OO[[#This Row],[81]]</f>
        <v>1.3765741716185E-6</v>
      </c>
      <c r="CF354" s="10">
        <f>3/24000000*OO[[#This Row],[140 (06JUL1985 09:00:00)-Water Temperature (C)]]*OO[[#This Row],[82]]</f>
        <v>1.1544272269460001E-6</v>
      </c>
      <c r="CG354" s="10">
        <f>3/24000000*OO[[#This Row],[141 (06JUL1985 12:00:00)-Water Temperature (C)]]*OO[[#This Row],[83]]</f>
        <v>9.6667032358775004E-7</v>
      </c>
      <c r="CH354" s="10">
        <f>3/24000000*OO[[#This Row],[142 (06JUL1985 15:00:00)-Water Temperature (C)]]*OO[[#This Row],[84]]</f>
        <v>8.2648780050374992E-7</v>
      </c>
      <c r="CI354" s="10">
        <f>3/24000000*OO[[#This Row],[143 (06JUL1985 18:00:00)-Water Temperature (C)]]*OO[[#This Row],[85]]</f>
        <v>7.2250023431999991E-7</v>
      </c>
      <c r="CJ354" s="10">
        <f>3/24000000*OO[[#This Row],[144 (06JUL1985 21:00:00)-Water Temperature (C)]]*OO[[#This Row],[86]]</f>
        <v>6.3362923044499998E-7</v>
      </c>
      <c r="CK354" s="10">
        <f>3/24000000*OO[[#This Row],[145 (07JUL1985 00:00:00)-Water Temperature (C)]]*OO[[#This Row],[87]]</f>
        <v>5.6009078563387496E-7</v>
      </c>
      <c r="CL354" s="10">
        <f>3/24000000*OO[[#This Row],[146 (07JUL1985 03:00:00)-Water Temperature (C)]]*OO[[#This Row],[88]]</f>
        <v>5.0197257834499998E-7</v>
      </c>
      <c r="CM354" s="10">
        <f>3/24000000*OO[[#This Row],[147 (07JUL1985 06:00:00)-Water Temperature (C)]]*OO[[#This Row],[89]]</f>
        <v>4.5087381770900002E-7</v>
      </c>
      <c r="CN354" s="10">
        <f>3/24000000*OO[[#This Row],[148 (07JUL1985 09:00:00)-Water Temperature (C)]]*OO[[#This Row],[90]]</f>
        <v>4.17158599781875E-7</v>
      </c>
      <c r="CO354" s="10">
        <f>3/24000000*OO[[#This Row],[149 (07JUL1985 12:00:00)-Water Temperature (C)]]*OO[[#This Row],[91]]</f>
        <v>3.7821235651499997E-7</v>
      </c>
      <c r="CP354" s="10">
        <f>3/24000000*OO[[#This Row],[150 (07JUL1985 15:00:00)-Water Temperature (C)]]*OO[[#This Row],[92]]</f>
        <v>3.5963736034199994E-7</v>
      </c>
      <c r="CQ354" s="10">
        <f>3/24000000*OO[[#This Row],[151 (07JUL1985 18:00:00)-Water Temperature (C)]]*OO[[#This Row],[93]]</f>
        <v>3.4214537602050004E-7</v>
      </c>
      <c r="CR354" s="10">
        <f>3/24000000*OO[[#This Row],[152 (07JUL1985 21:00:00)-Water Temperature (C)]]*OO[[#This Row],[94]]</f>
        <v>3.2369902326599997E-7</v>
      </c>
      <c r="CS354" s="10">
        <f>3/24000000*OO[[#This Row],[153 (08JUL1985 00:00:00)-Water Temperature (C)]]*OO[[#This Row],[95]]</f>
        <v>3.0683788782999999E-7</v>
      </c>
      <c r="CT354" s="10">
        <f>3/24000000*OO[[#This Row],[154 (08JUL1985 03:00:00)-Water Temperature (C)]]*OO[[#This Row],[96]]</f>
        <v>2.9000189593899994E-7</v>
      </c>
      <c r="CU354" s="10">
        <f>3/24000000*OO[[#This Row],[155 (08JUL1985 06:00:00)-Water Temperature (C)]]*OO[[#This Row],[97]]</f>
        <v>2.7496940890387495E-7</v>
      </c>
      <c r="CV354" s="10">
        <f>3/24000000*OO[[#This Row],[156 (08JUL1985 09:00:00)-Water Temperature (C)]]*OO[[#This Row],[98]]</f>
        <v>2.7003646248630002E-7</v>
      </c>
      <c r="CW354" s="10">
        <f>3/24000000*OO[[#This Row],[157 (08JUL1985 12:00:00)-Water Temperature (C)]]*OO[[#This Row],[99]]</f>
        <v>2.6508715538889999E-7</v>
      </c>
    </row>
    <row r="355" spans="1:101" x14ac:dyDescent="0.35">
      <c r="A355" t="s">
        <v>361</v>
      </c>
      <c r="B355">
        <v>794.32399999999996</v>
      </c>
      <c r="C355" s="10">
        <f>3/24*OO[[#This Row],[59 (26JUN1985 06:00:00)-Water Temperature (C)]]*OO[[#This Row],[1]]/SUM(OO[1])</f>
        <v>0</v>
      </c>
      <c r="D355" s="10">
        <f>3/24*OO[[#This Row],[60 (26JUN1985 09:00:00)-Water Temperature (C)]]*OO[[#This Row],[2]]/SUM(OO[2])</f>
        <v>0</v>
      </c>
      <c r="E355" s="10">
        <f>3/24*OO[[#This Row],[61 (26JUN1985 12:00:00)-Water Temperature (C)]]*OO[[#This Row],[3]]/SUM(OO[3])</f>
        <v>0</v>
      </c>
      <c r="F355" s="10">
        <f>3/24*OO[[#This Row],[62 (26JUN1985 15:00:00)-Water Temperature (C)]]*OO[[#This Row],[4]]/SUM(OO[4])</f>
        <v>0</v>
      </c>
      <c r="G355" s="10">
        <f>3/24*OO[[#This Row],[63 (26JUN1985 18:00:00)-Water Temperature (C)]]*OO[[#This Row],[5]]/SUM(OO[5])</f>
        <v>0</v>
      </c>
      <c r="H355" s="10">
        <f>3/24*OO[[#This Row],[64 (26JUN1985 21:00:00)-Water Temperature (C)]]*OO[[#This Row],[6]]/SUM(OO[6])</f>
        <v>0</v>
      </c>
      <c r="I355" s="10">
        <f>3/24*OO[[#This Row],[65 (27JUN1985 00:00:00)-Water Temperature (C)]]*OO[[#This Row],[7]]/SUM(OO[7])</f>
        <v>0</v>
      </c>
      <c r="J355" s="10">
        <f>3/24*OO[[#This Row],[66 (27JUN1985 03:00:00)-Water Temperature (C)]]*OO[[#This Row],[8]]/SUM(OO[8])</f>
        <v>0</v>
      </c>
      <c r="K355" s="10">
        <f>3/24*OO[[#This Row],[67 (27JUN1985 06:00:00)-Water Temperature (C)]]*OO[[#This Row],[9]]/SUM(OO[9])</f>
        <v>0</v>
      </c>
      <c r="L355" s="10">
        <f>3/24*OO[[#This Row],[68 (27JUN1985 09:00:00)-Water Temperature (C)]]*OO[[#This Row],[10]]/SUM(OO[10])</f>
        <v>0</v>
      </c>
      <c r="M355" s="10">
        <f>3/24*OO[[#This Row],[69 (27JUN1985 12:00:00)-Water Temperature (C)]]*OO[[#This Row],[11]]/SUM(OO[11])</f>
        <v>0</v>
      </c>
      <c r="N355" s="10">
        <f>3/24*OO[[#This Row],[70 (27JUN1985 15:00:00)-Water Temperature (C)]]*OO[[#This Row],[12]]/SUM(OO[12])</f>
        <v>0</v>
      </c>
      <c r="O355" s="10">
        <f>3/24*OO[[#This Row],[71 (27JUN1985 18:00:00)-Water Temperature (C)]]*OO[[#This Row],[13]]/SUM(OO[13])</f>
        <v>0</v>
      </c>
      <c r="P355" s="10">
        <f>3/24*OO[[#This Row],[72 (27JUN1985 21:00:00)-Water Temperature (C)]]*OO[[#This Row],[14]]/SUM(OO[14])</f>
        <v>0</v>
      </c>
      <c r="Q355" s="10">
        <f>3/24*OO[[#This Row],[73 (28JUN1985 00:00:00)-Water Temperature (C)]]*OO[[#This Row],[15]]/SUM(OO[15])</f>
        <v>0</v>
      </c>
      <c r="R355" s="10">
        <f>3/24*OO[[#This Row],[74 (28JUN1985 03:00:00)-Water Temperature (C)]]*OO[[#This Row],[16]]/SUM(OO[16])</f>
        <v>0</v>
      </c>
      <c r="S355" s="10">
        <f>3/24*OO[[#This Row],[75 (28JUN1985 06:00:00)-Water Temperature (C)]]*OO[[#This Row],[17]]/SUM(OO[17])</f>
        <v>8.9728298898706817E-42</v>
      </c>
      <c r="T355" s="10">
        <f>3/24*OO[[#This Row],[76 (28JUN1985 09:00:00)-Water Temperature (C)]]*OO[[#This Row],[18]]/SUM(OO[18])</f>
        <v>2.198489858756416E-29</v>
      </c>
      <c r="U355" s="10">
        <f>3/24*OO[[#This Row],[77 (28JUN1985 12:00:00)-Water Temperature (C)]]*OO[[#This Row],[19]]/SUM(OO[19])</f>
        <v>4.0236933984751071E-24</v>
      </c>
      <c r="V355" s="10">
        <f>3/24000000*OO[[#This Row],[78 (28JUN1985 15:00:00)-Water Temperature (C)]]*OO[[#This Row],[20]]</f>
        <v>1.4689467653036247E-16</v>
      </c>
      <c r="W355" s="10">
        <f>3/24000000*OO[[#This Row],[79 (28JUN1985 18:00:00)-Water Temperature (C)]]*OO[[#This Row],[21]]</f>
        <v>1.226177176952E-12</v>
      </c>
      <c r="X355" s="10">
        <f>3/24000000*OO[[#This Row],[80 (28JUN1985 21:00:00)-Water Temperature (C)]]*OO[[#This Row],[22]]</f>
        <v>8.6449685583250002E-10</v>
      </c>
      <c r="Y355" s="10">
        <f>3/24000000*OO[[#This Row],[81 (29JUN1985 00:00:00)-Water Temperature (C)]]*OO[[#This Row],[23]]</f>
        <v>1.3642462582829999E-7</v>
      </c>
      <c r="Z355" s="10">
        <f>3/24000000*OO[[#This Row],[82 (29JUN1985 03:00:00)-Water Temperature (C)]]*OO[[#This Row],[24]]</f>
        <v>7.0584465163187502E-6</v>
      </c>
      <c r="AA355" s="10">
        <f>3/24000000*OO[[#This Row],[83 (29JUN1985 06:00:00)-Water Temperature (C)]]*OO[[#This Row],[25]]</f>
        <v>1.4942917774102502E-4</v>
      </c>
      <c r="AB355" s="10">
        <f>3/24000000*OO[[#This Row],[84 (29JUN1985 09:00:00)-Water Temperature (C)]]*OO[[#This Row],[26]]</f>
        <v>1.5274881110072499E-3</v>
      </c>
      <c r="AC355" s="10">
        <f>3/24000000*OO[[#This Row],[85 (29JUN1985 12:00:00)-Water Temperature (C)]]*OO[[#This Row],[27]]</f>
        <v>8.1453850205249999E-3</v>
      </c>
      <c r="AD355" s="10">
        <f>3/24000000*OO[[#This Row],[86 (29JUN1985 15:00:00)-Water Temperature (C)]]*OO[[#This Row],[28]]</f>
        <v>2.5370822111249997E-2</v>
      </c>
      <c r="AE355" s="10">
        <f>3/24000000*OO[[#This Row],[88 (29JUN1985 21:00:00)-Water Temperature (C)]]*OO[[#This Row],[30]]</f>
        <v>6.1602910455450001E-2</v>
      </c>
      <c r="AF355" s="10">
        <f>3/24000000*OO[[#This Row],[88 (29JUN1985 21:00:00)-Water Temperature (C)]]*OO[[#This Row],[30]]</f>
        <v>6.1602910455450001E-2</v>
      </c>
      <c r="AG355" s="10">
        <f>3/24000000*OO[[#This Row],[89 (30JUN1985 00:00:00)-Water Temperature (C)]]*OO[[#This Row],[31]]</f>
        <v>5.3094617695349997E-2</v>
      </c>
      <c r="AH355" s="10">
        <f>3/24000000*OO[[#This Row],[90 (30JUN1985 03:00:00)-Water Temperature (C)]]*OO[[#This Row],[32]]</f>
        <v>3.2412748017662495E-2</v>
      </c>
      <c r="AI355" s="10">
        <f>3/24000000*OO[[#This Row],[91 (30JUN1985 06:00:00)-Water Temperature (C)]]*OO[[#This Row],[33]]</f>
        <v>1.4879620129814999E-2</v>
      </c>
      <c r="AJ355" s="10">
        <f>3/24000000*OO[[#This Row],[92 (30JUN1985 09:00:00)-Water Temperature (C)]]*OO[[#This Row],[34]]</f>
        <v>5.3928155349900007E-3</v>
      </c>
      <c r="AK355" s="10">
        <f>3/24000000*OO[[#This Row],[93 (30JUN1985 12:00:00)-Water Temperature (C)]]*OO[[#This Row],[35]]</f>
        <v>1.556830733397E-3</v>
      </c>
      <c r="AL355" s="10">
        <f>3/24000000*OO[[#This Row],[94 (30JUN1985 15:00:00)-Water Temperature (C)]]*OO[[#This Row],[36]]</f>
        <v>3.9721049096099994E-4</v>
      </c>
      <c r="AM355" s="10">
        <f>3/24000000*OO[[#This Row],[95 (30JUN1985 18:00:00)-Water Temperature (C)]]*OO[[#This Row],[37]]</f>
        <v>1.1327271918907499E-4</v>
      </c>
      <c r="AN355" s="10">
        <f>3/24000000*OO[[#This Row],[96 (30JUN1985 21:00:00)-Water Temperature (C)]]*OO[[#This Row],[38]]</f>
        <v>5.2851848542399993E-5</v>
      </c>
      <c r="AO355" s="10">
        <f>3/24000000*OO[[#This Row],[97 (01JUL1985 00:00:00)-Water Temperature (C)]]*OO[[#This Row],[39]]</f>
        <v>3.9707298966249995E-5</v>
      </c>
      <c r="AP355" s="10">
        <f>3/24000000*OO[[#This Row],[98 (01JUL1985 03:00:00)-Water Temperature (C)]]*OO[[#This Row],[40]]</f>
        <v>3.5083740956424996E-5</v>
      </c>
      <c r="AQ355" s="10">
        <f>3/24000000*OO[[#This Row],[99 (01JUL1985 06:00:00)-Water Temperature (C)]]*OO[[#This Row],[41]]</f>
        <v>3.2344757111924994E-5</v>
      </c>
      <c r="AR355" s="10">
        <f>3/24000000*OO[[#This Row],[100 (01JUL1985 09:00:00)-Water Temperature (C)]]*OO[[#This Row],[42]]</f>
        <v>3.0791763333187495E-5</v>
      </c>
      <c r="AS355" s="10">
        <f>3/24000000*OO[[#This Row],[101 (01JUL1985 12:00:00)-Water Temperature (C)]]*OO[[#This Row],[43]]</f>
        <v>2.9165490878549996E-5</v>
      </c>
      <c r="AT355" s="10">
        <f>3/24000000*OO[[#This Row],[102 (01JUL1985 15:00:00)-Water Temperature (C)]]*OO[[#This Row],[44]]</f>
        <v>2.7556946634899996E-5</v>
      </c>
      <c r="AU355" s="10">
        <f>3/24000000*OO[[#This Row],[103 (01JUL1985 18:00:00)-Water Temperature (C)]]*OO[[#This Row],[45]]</f>
        <v>2.6148925775850001E-5</v>
      </c>
      <c r="AV355" s="10">
        <f>3/24000000*OO[[#This Row],[104 (01JUL1985 21:00:00)-Water Temperature (C)]]*OO[[#This Row],[46]]</f>
        <v>2.4722212302399996E-5</v>
      </c>
      <c r="AW355" s="10">
        <f>3/24000000*OO[[#This Row],[105 (02JUL1985 00:00:00)-Water Temperature (C)]]*OO[[#This Row],[47]]</f>
        <v>2.37238716922075E-5</v>
      </c>
      <c r="AX355" s="10">
        <f>3/24000000*OO[[#This Row],[106 (02JUL1985 03:00:00)-Water Temperature (C)]]*OO[[#This Row],[48]]</f>
        <v>2.3264722118429996E-5</v>
      </c>
      <c r="AY355" s="10">
        <f>3/24000000*OO[[#This Row],[107 (02JUL1985 06:00:00)-Water Temperature (C)]]*OO[[#This Row],[49]]</f>
        <v>2.3287050760185002E-5</v>
      </c>
      <c r="AZ355" s="10">
        <f>3/24000000*OO[[#This Row],[108 (02JUL1985 09:00:00)-Water Temperature (C)]]*OO[[#This Row],[50]]</f>
        <v>2.3548228305468747E-5</v>
      </c>
      <c r="BA355" s="10">
        <f>3/24000000*OO[[#This Row],[109 (02JUL1985 12:00:00)-Water Temperature (C)]]*OO[[#This Row],[51]]</f>
        <v>2.3969360743164999E-5</v>
      </c>
      <c r="BB355" s="10">
        <f>3/24000000*OO[[#This Row],[110 (02JUL1985 15:00:00)-Water Temperature (C)]]*OO[[#This Row],[52]]</f>
        <v>2.3664884554649999E-5</v>
      </c>
      <c r="BC355" s="10">
        <f>3/24000000*OO[[#This Row],[111 (02JUL1985 18:00:00)-Water Temperature (C)]]*OO[[#This Row],[53]]</f>
        <v>2.2926328223364998E-5</v>
      </c>
      <c r="BD355" s="10">
        <f>3/24000000*OO[[#This Row],[112 (02JUL1985 21:00:00)-Water Temperature (C)]]*OO[[#This Row],[54]]</f>
        <v>2.1505985810141247E-5</v>
      </c>
      <c r="BE355" s="10">
        <f>3/24000000*OO[[#This Row],[113 (03JUL1985 00:00:00)-Water Temperature (C)]]*OO[[#This Row],[55]]</f>
        <v>1.9850011253004999E-5</v>
      </c>
      <c r="BF355" s="10">
        <f>3/24000000*OO[[#This Row],[114 (03JUL1985 03:00:00)-Water Temperature (C)]]*OO[[#This Row],[56]]</f>
        <v>1.8095354172826248E-5</v>
      </c>
      <c r="BG355" s="10">
        <f>3/24000000*OO[[#This Row],[115 (03JUL1985 06:00:00)-Water Temperature (C)]]*OO[[#This Row],[57]]</f>
        <v>1.6348877245089999E-5</v>
      </c>
      <c r="BH355" s="10">
        <f>3/24000000*OO[[#This Row],[116 (03JUL1985 09:00:00)-Water Temperature (C)]]*OO[[#This Row],[58]]</f>
        <v>1.4915955111086248E-5</v>
      </c>
      <c r="BI355" s="10">
        <f>3/24000000*OO[[#This Row],[117 (03JUL1985 12:00:00)-Water Temperature (C)]]*OO[[#This Row],[59]]</f>
        <v>1.3879924354800001E-5</v>
      </c>
      <c r="BJ355" s="10">
        <f>3/24000000*OO[[#This Row],[118 (03JUL1985 15:00:00)-Water Temperature (C)]]*OO[[#This Row],[60]]</f>
        <v>1.2962389099409997E-5</v>
      </c>
      <c r="BK355" s="10">
        <f>3/24000000*OO[[#This Row],[119 (03JUL1985 18:00:00)-Water Temperature (C)]]*OO[[#This Row],[61]]</f>
        <v>1.22370813693E-5</v>
      </c>
      <c r="BL355" s="10">
        <f>3/24000000*OO[[#This Row],[120 (03JUL1985 21:00:00)-Water Temperature (C)]]*OO[[#This Row],[62]]</f>
        <v>1.124711516445E-5</v>
      </c>
      <c r="BM355" s="10">
        <f>3/24000000*OO[[#This Row],[121 (04JUL1985 00:00:00)-Water Temperature (C)]]*OO[[#This Row],[63]]</f>
        <v>1.0279681964042501E-5</v>
      </c>
      <c r="BN355" s="10">
        <f>3/24000000*OO[[#This Row],[122 (04JUL1985 03:00:00)-Water Temperature (C)]]*OO[[#This Row],[64]]</f>
        <v>9.3756442913549995E-6</v>
      </c>
      <c r="BO355" s="10">
        <f>3/24000000*OO[[#This Row],[123 (04JUL1985 06:00:00)-Water Temperature (C)]]*OO[[#This Row],[65]]</f>
        <v>8.4970331235562492E-6</v>
      </c>
      <c r="BP355" s="10">
        <f>3/24000000*OO[[#This Row],[124 (04JUL1985 09:00:00)-Water Temperature (C)]]*OO[[#This Row],[66]]</f>
        <v>7.9478636360349998E-6</v>
      </c>
      <c r="BQ355" s="10">
        <f>3/24000000*OO[[#This Row],[125 (04JUL1985 12:00:00)-Water Temperature (C)]]*OO[[#This Row],[67]]</f>
        <v>7.3982263610812482E-6</v>
      </c>
      <c r="BR355" s="10">
        <f>3/24000000*OO[[#This Row],[126 (04JUL1985 15:00:00)-Water Temperature (C)]]*OO[[#This Row],[68]]</f>
        <v>6.9095575117612493E-6</v>
      </c>
      <c r="BS355" s="10">
        <f>3/24000000*OO[[#This Row],[127 (04JUL1985 18:00:00)-Water Temperature (C)]]*OO[[#This Row],[69]]</f>
        <v>6.579803276442499E-6</v>
      </c>
      <c r="BT355" s="10">
        <f>3/24000000*OO[[#This Row],[128 (04JUL1985 21:00:00)-Water Temperature (C)]]*OO[[#This Row],[70]]</f>
        <v>6.1417894720324991E-6</v>
      </c>
      <c r="BU355" s="10">
        <f>3/24000000*OO[[#This Row],[129 (05JUL1985 00:00:00)-Water Temperature (C)]]*OO[[#This Row],[71]]</f>
        <v>5.5986139220837499E-6</v>
      </c>
      <c r="BV355" s="10">
        <f>3/24000000*OO[[#This Row],[130 (05JUL1985 03:00:00)-Water Temperature (C)]]*OO[[#This Row],[72]]</f>
        <v>5.1012183431249997E-6</v>
      </c>
      <c r="BW355" s="10">
        <f>3/24000000*OO[[#This Row],[131 (05JUL1985 06:00:00)-Water Temperature (C)]]*OO[[#This Row],[73]]</f>
        <v>4.5967521790725001E-6</v>
      </c>
      <c r="BX355" s="10">
        <f>3/24000000*OO[[#This Row],[132 (05JUL1985 09:00:00)-Water Temperature (C)]]*OO[[#This Row],[74]]</f>
        <v>4.2536213655987504E-6</v>
      </c>
      <c r="BY355" s="10">
        <f>3/24000000*OO[[#This Row],[133 (05JUL1985 12:00:00)-Water Temperature (C)]]*OO[[#This Row],[75]]</f>
        <v>3.9106405406737499E-6</v>
      </c>
      <c r="BZ355" s="10">
        <f>3/24000000*OO[[#This Row],[134 (05JUL1985 15:00:00)-Water Temperature (C)]]*OO[[#This Row],[76]]</f>
        <v>3.5906668369475001E-6</v>
      </c>
      <c r="CA355" s="10">
        <f>3/24000000*OO[[#This Row],[135 (05JUL1985 18:00:00)-Water Temperature (C)]]*OO[[#This Row],[77]]</f>
        <v>3.2762072046374994E-6</v>
      </c>
      <c r="CB355" s="10">
        <f>3/24000000*OO[[#This Row],[136 (05JUL1985 21:00:00)-Water Temperature (C)]]*OO[[#This Row],[78]]</f>
        <v>2.8776643089637495E-6</v>
      </c>
      <c r="CC355" s="10">
        <f>3/24000000*OO[[#This Row],[137 (06JUL1985 00:00:00)-Water Temperature (C)]]*OO[[#This Row],[79]]</f>
        <v>2.4623249170499997E-6</v>
      </c>
      <c r="CD355" s="10">
        <f>3/24000000*OO[[#This Row],[138 (06JUL1985 03:00:00)-Water Temperature (C)]]*OO[[#This Row],[80]]</f>
        <v>2.07576702428625E-6</v>
      </c>
      <c r="CE355" s="10">
        <f>3/24000000*OO[[#This Row],[139 (06JUL1985 06:00:00)-Water Temperature (C)]]*OO[[#This Row],[81]]</f>
        <v>1.708455159748125E-6</v>
      </c>
      <c r="CF355" s="10">
        <f>3/24000000*OO[[#This Row],[140 (06JUL1985 09:00:00)-Water Temperature (C)]]*OO[[#This Row],[82]]</f>
        <v>1.4359037147170001E-6</v>
      </c>
      <c r="CG355" s="10">
        <f>3/24000000*OO[[#This Row],[141 (06JUL1985 12:00:00)-Water Temperature (C)]]*OO[[#This Row],[83]]</f>
        <v>1.2023724371509999E-6</v>
      </c>
      <c r="CH355" s="10">
        <f>3/24000000*OO[[#This Row],[142 (06JUL1985 15:00:00)-Water Temperature (C)]]*OO[[#This Row],[84]]</f>
        <v>1.0251751970057502E-6</v>
      </c>
      <c r="CI355" s="10">
        <f>3/24000000*OO[[#This Row],[143 (06JUL1985 18:00:00)-Water Temperature (C)]]*OO[[#This Row],[85]]</f>
        <v>8.9265414617699986E-7</v>
      </c>
      <c r="CJ355" s="10">
        <f>3/24000000*OO[[#This Row],[144 (06JUL1985 21:00:00)-Water Temperature (C)]]*OO[[#This Row],[86]]</f>
        <v>7.8004102232187484E-7</v>
      </c>
      <c r="CK355" s="10">
        <f>3/24000000*OO[[#This Row],[145 (07JUL1985 00:00:00)-Water Temperature (C)]]*OO[[#This Row],[87]]</f>
        <v>6.8721760481375003E-7</v>
      </c>
      <c r="CL355" s="10">
        <f>3/24000000*OO[[#This Row],[146 (07JUL1985 03:00:00)-Water Temperature (C)]]*OO[[#This Row],[88]]</f>
        <v>6.1562020134999993E-7</v>
      </c>
      <c r="CM355" s="10">
        <f>3/24000000*OO[[#This Row],[147 (07JUL1985 06:00:00)-Water Temperature (C)]]*OO[[#This Row],[89]]</f>
        <v>5.5295028210699996E-7</v>
      </c>
      <c r="CN355" s="10">
        <f>3/24000000*OO[[#This Row],[148 (07JUL1985 09:00:00)-Water Temperature (C)]]*OO[[#This Row],[90]]</f>
        <v>5.1208237368912498E-7</v>
      </c>
      <c r="CO355" s="10">
        <f>3/24000000*OO[[#This Row],[149 (07JUL1985 12:00:00)-Water Temperature (C)]]*OO[[#This Row],[91]]</f>
        <v>4.63716077435E-7</v>
      </c>
      <c r="CP355" s="10">
        <f>3/24000000*OO[[#This Row],[150 (07JUL1985 15:00:00)-Water Temperature (C)]]*OO[[#This Row],[92]]</f>
        <v>4.4019568142825E-7</v>
      </c>
      <c r="CQ355" s="10">
        <f>3/24000000*OO[[#This Row],[151 (07JUL1985 18:00:00)-Water Temperature (C)]]*OO[[#This Row],[93]]</f>
        <v>4.1841514938849991E-7</v>
      </c>
      <c r="CR355" s="10">
        <f>3/24000000*OO[[#This Row],[152 (07JUL1985 21:00:00)-Water Temperature (C)]]*OO[[#This Row],[94]]</f>
        <v>3.9498160453999997E-7</v>
      </c>
      <c r="CS355" s="10">
        <f>3/24000000*OO[[#This Row],[153 (08JUL1985 00:00:00)-Water Temperature (C)]]*OO[[#This Row],[95]]</f>
        <v>3.7363487437749997E-7</v>
      </c>
      <c r="CT355" s="10">
        <f>3/24000000*OO[[#This Row],[154 (08JUL1985 03:00:00)-Water Temperature (C)]]*OO[[#This Row],[96]]</f>
        <v>3.5326068521625002E-7</v>
      </c>
      <c r="CU355" s="10">
        <f>3/24000000*OO[[#This Row],[155 (08JUL1985 06:00:00)-Water Temperature (C)]]*OO[[#This Row],[97]]</f>
        <v>3.3520356294374996E-7</v>
      </c>
      <c r="CV355" s="10">
        <f>3/24000000*OO[[#This Row],[156 (08JUL1985 09:00:00)-Water Temperature (C)]]*OO[[#This Row],[98]]</f>
        <v>3.2973162209699997E-7</v>
      </c>
      <c r="CW355" s="10">
        <f>3/24000000*OO[[#This Row],[157 (08JUL1985 12:00:00)-Water Temperature (C)]]*OO[[#This Row],[99]]</f>
        <v>3.2402480697487502E-7</v>
      </c>
    </row>
    <row r="356" spans="1:101" x14ac:dyDescent="0.35">
      <c r="A356" t="s">
        <v>362</v>
      </c>
      <c r="B356">
        <v>796.21690000000001</v>
      </c>
      <c r="C356" s="10">
        <f>3/24*OO[[#This Row],[59 (26JUN1985 06:00:00)-Water Temperature (C)]]*OO[[#This Row],[1]]/SUM(OO[1])</f>
        <v>0</v>
      </c>
      <c r="D356" s="10">
        <f>3/24*OO[[#This Row],[60 (26JUN1985 09:00:00)-Water Temperature (C)]]*OO[[#This Row],[2]]/SUM(OO[2])</f>
        <v>0</v>
      </c>
      <c r="E356" s="10">
        <f>3/24*OO[[#This Row],[61 (26JUN1985 12:00:00)-Water Temperature (C)]]*OO[[#This Row],[3]]/SUM(OO[3])</f>
        <v>0</v>
      </c>
      <c r="F356" s="10">
        <f>3/24*OO[[#This Row],[62 (26JUN1985 15:00:00)-Water Temperature (C)]]*OO[[#This Row],[4]]/SUM(OO[4])</f>
        <v>0</v>
      </c>
      <c r="G356" s="10">
        <f>3/24*OO[[#This Row],[63 (26JUN1985 18:00:00)-Water Temperature (C)]]*OO[[#This Row],[5]]/SUM(OO[5])</f>
        <v>0</v>
      </c>
      <c r="H356" s="10">
        <f>3/24*OO[[#This Row],[64 (26JUN1985 21:00:00)-Water Temperature (C)]]*OO[[#This Row],[6]]/SUM(OO[6])</f>
        <v>0</v>
      </c>
      <c r="I356" s="10">
        <f>3/24*OO[[#This Row],[65 (27JUN1985 00:00:00)-Water Temperature (C)]]*OO[[#This Row],[7]]/SUM(OO[7])</f>
        <v>0</v>
      </c>
      <c r="J356" s="10">
        <f>3/24*OO[[#This Row],[66 (27JUN1985 03:00:00)-Water Temperature (C)]]*OO[[#This Row],[8]]/SUM(OO[8])</f>
        <v>0</v>
      </c>
      <c r="K356" s="10">
        <f>3/24*OO[[#This Row],[67 (27JUN1985 06:00:00)-Water Temperature (C)]]*OO[[#This Row],[9]]/SUM(OO[9])</f>
        <v>0</v>
      </c>
      <c r="L356" s="10">
        <f>3/24*OO[[#This Row],[68 (27JUN1985 09:00:00)-Water Temperature (C)]]*OO[[#This Row],[10]]/SUM(OO[10])</f>
        <v>0</v>
      </c>
      <c r="M356" s="10">
        <f>3/24*OO[[#This Row],[69 (27JUN1985 12:00:00)-Water Temperature (C)]]*OO[[#This Row],[11]]/SUM(OO[11])</f>
        <v>0</v>
      </c>
      <c r="N356" s="10">
        <f>3/24*OO[[#This Row],[70 (27JUN1985 15:00:00)-Water Temperature (C)]]*OO[[#This Row],[12]]/SUM(OO[12])</f>
        <v>0</v>
      </c>
      <c r="O356" s="10">
        <f>3/24*OO[[#This Row],[71 (27JUN1985 18:00:00)-Water Temperature (C)]]*OO[[#This Row],[13]]/SUM(OO[13])</f>
        <v>0</v>
      </c>
      <c r="P356" s="10">
        <f>3/24*OO[[#This Row],[72 (27JUN1985 21:00:00)-Water Temperature (C)]]*OO[[#This Row],[14]]/SUM(OO[14])</f>
        <v>0</v>
      </c>
      <c r="Q356" s="10">
        <f>3/24*OO[[#This Row],[73 (28JUN1985 00:00:00)-Water Temperature (C)]]*OO[[#This Row],[15]]/SUM(OO[15])</f>
        <v>0</v>
      </c>
      <c r="R356" s="10">
        <f>3/24*OO[[#This Row],[74 (28JUN1985 03:00:00)-Water Temperature (C)]]*OO[[#This Row],[16]]/SUM(OO[16])</f>
        <v>0</v>
      </c>
      <c r="S356" s="10">
        <f>3/24*OO[[#This Row],[75 (28JUN1985 06:00:00)-Water Temperature (C)]]*OO[[#This Row],[17]]/SUM(OO[17])</f>
        <v>1.3218262119653255E-42</v>
      </c>
      <c r="T356" s="10">
        <f>3/24*OO[[#This Row],[76 (28JUN1985 09:00:00)-Water Temperature (C)]]*OO[[#This Row],[18]]/SUM(OO[18])</f>
        <v>4.2547603636216795E-30</v>
      </c>
      <c r="U356" s="10">
        <f>3/24*OO[[#This Row],[77 (28JUN1985 12:00:00)-Water Temperature (C)]]*OO[[#This Row],[19]]/SUM(OO[19])</f>
        <v>1.534212772554278E-24</v>
      </c>
      <c r="V356" s="10">
        <f>3/24000000*OO[[#This Row],[78 (28JUN1985 15:00:00)-Water Temperature (C)]]*OO[[#This Row],[20]]</f>
        <v>5.4683972153624995E-17</v>
      </c>
      <c r="W356" s="10">
        <f>3/24000000*OO[[#This Row],[79 (28JUN1985 18:00:00)-Water Temperature (C)]]*OO[[#This Row],[21]]</f>
        <v>5.7954424831699987E-13</v>
      </c>
      <c r="X356" s="10">
        <f>3/24000000*OO[[#This Row],[80 (28JUN1985 21:00:00)-Water Temperature (C)]]*OO[[#This Row],[22]]</f>
        <v>4.6103734249649998E-10</v>
      </c>
      <c r="Y356" s="10">
        <f>3/24000000*OO[[#This Row],[81 (29JUN1985 00:00:00)-Water Temperature (C)]]*OO[[#This Row],[23]]</f>
        <v>7.9795044971949986E-8</v>
      </c>
      <c r="Z356" s="10">
        <f>3/24000000*OO[[#This Row],[82 (29JUN1985 03:00:00)-Water Temperature (C)]]*OO[[#This Row],[24]]</f>
        <v>4.4527427768624997E-6</v>
      </c>
      <c r="AA356" s="10">
        <f>3/24000000*OO[[#This Row],[83 (29JUN1985 06:00:00)-Water Temperature (C)]]*OO[[#This Row],[25]]</f>
        <v>1.0069432111065001E-4</v>
      </c>
      <c r="AB356" s="10">
        <f>3/24000000*OO[[#This Row],[84 (29JUN1985 09:00:00)-Water Temperature (C)]]*OO[[#This Row],[26]]</f>
        <v>1.092019820112375E-3</v>
      </c>
      <c r="AC356" s="10">
        <f>3/24000000*OO[[#This Row],[85 (29JUN1985 12:00:00)-Water Temperature (C)]]*OO[[#This Row],[27]]</f>
        <v>6.1421053288312506E-3</v>
      </c>
      <c r="AD356" s="10">
        <f>3/24000000*OO[[#This Row],[86 (29JUN1985 15:00:00)-Water Temperature (C)]]*OO[[#This Row],[28]]</f>
        <v>2.0085545864236252E-2</v>
      </c>
      <c r="AE356" s="10">
        <f>3/24000000*OO[[#This Row],[88 (29JUN1985 21:00:00)-Water Temperature (C)]]*OO[[#This Row],[30]]</f>
        <v>5.31563800261E-2</v>
      </c>
      <c r="AF356" s="10">
        <f>3/24000000*OO[[#This Row],[88 (29JUN1985 21:00:00)-Water Temperature (C)]]*OO[[#This Row],[30]]</f>
        <v>5.31563800261E-2</v>
      </c>
      <c r="AG356" s="10">
        <f>3/24000000*OO[[#This Row],[89 (30JUN1985 00:00:00)-Water Temperature (C)]]*OO[[#This Row],[31]]</f>
        <v>4.71831494312E-2</v>
      </c>
      <c r="AH356" s="10">
        <f>3/24000000*OO[[#This Row],[90 (30JUN1985 03:00:00)-Water Temperature (C)]]*OO[[#This Row],[32]]</f>
        <v>2.9809643402000003E-2</v>
      </c>
      <c r="AI356" s="10">
        <f>3/24000000*OO[[#This Row],[91 (30JUN1985 06:00:00)-Water Temperature (C)]]*OO[[#This Row],[33]]</f>
        <v>1.428862295079E-2</v>
      </c>
      <c r="AJ356" s="10">
        <f>3/24000000*OO[[#This Row],[92 (30JUN1985 09:00:00)-Water Temperature (C)]]*OO[[#This Row],[34]]</f>
        <v>5.3928098677950001E-3</v>
      </c>
      <c r="AK356" s="10">
        <f>3/24000000*OO[[#This Row],[93 (30JUN1985 12:00:00)-Water Temperature (C)]]*OO[[#This Row],[35]]</f>
        <v>1.6119636023339998E-3</v>
      </c>
      <c r="AL356" s="10">
        <f>3/24000000*OO[[#This Row],[94 (30JUN1985 15:00:00)-Water Temperature (C)]]*OO[[#This Row],[36]]</f>
        <v>4.1729784087937493E-4</v>
      </c>
      <c r="AM356" s="10">
        <f>3/24000000*OO[[#This Row],[95 (30JUN1985 18:00:00)-Water Temperature (C)]]*OO[[#This Row],[37]]</f>
        <v>1.1529712772606251E-4</v>
      </c>
      <c r="AN356" s="10">
        <f>3/24000000*OO[[#This Row],[96 (30JUN1985 21:00:00)-Water Temperature (C)]]*OO[[#This Row],[38]]</f>
        <v>4.9212365382112494E-5</v>
      </c>
      <c r="AO356" s="10">
        <f>3/24000000*OO[[#This Row],[97 (01JUL1985 00:00:00)-Water Temperature (C)]]*OO[[#This Row],[39]]</f>
        <v>3.5869331072749997E-5</v>
      </c>
      <c r="AP356" s="10">
        <f>3/24000000*OO[[#This Row],[98 (01JUL1985 03:00:00)-Water Temperature (C)]]*OO[[#This Row],[40]]</f>
        <v>3.1616354207250001E-5</v>
      </c>
      <c r="AQ356" s="10">
        <f>3/24000000*OO[[#This Row],[99 (01JUL1985 06:00:00)-Water Temperature (C)]]*OO[[#This Row],[41]]</f>
        <v>2.9218504542212501E-5</v>
      </c>
      <c r="AR356" s="10">
        <f>3/24000000*OO[[#This Row],[100 (01JUL1985 09:00:00)-Water Temperature (C)]]*OO[[#This Row],[42]]</f>
        <v>2.7948662429675001E-5</v>
      </c>
      <c r="AS356" s="10">
        <f>3/24000000*OO[[#This Row],[101 (01JUL1985 12:00:00)-Water Temperature (C)]]*OO[[#This Row],[43]]</f>
        <v>2.6627989106249997E-5</v>
      </c>
      <c r="AT356" s="10">
        <f>3/24000000*OO[[#This Row],[102 (01JUL1985 15:00:00)-Water Temperature (C)]]*OO[[#This Row],[44]]</f>
        <v>2.5291061920125002E-5</v>
      </c>
      <c r="AU356" s="10">
        <f>3/24000000*OO[[#This Row],[103 (01JUL1985 18:00:00)-Water Temperature (C)]]*OO[[#This Row],[45]]</f>
        <v>2.4120855901411244E-5</v>
      </c>
      <c r="AV356" s="10">
        <f>3/24000000*OO[[#This Row],[104 (01JUL1985 21:00:00)-Water Temperature (C)]]*OO[[#This Row],[46]]</f>
        <v>2.2736355052016247E-5</v>
      </c>
      <c r="AW356" s="10">
        <f>3/24000000*OO[[#This Row],[105 (02JUL1985 00:00:00)-Water Temperature (C)]]*OO[[#This Row],[47]]</f>
        <v>2.1732734268456243E-5</v>
      </c>
      <c r="AX356" s="10">
        <f>3/24000000*OO[[#This Row],[106 (02JUL1985 03:00:00)-Water Temperature (C)]]*OO[[#This Row],[48]]</f>
        <v>2.1239072684699999E-5</v>
      </c>
      <c r="AY356" s="10">
        <f>3/24000000*OO[[#This Row],[107 (02JUL1985 06:00:00)-Water Temperature (C)]]*OO[[#This Row],[49]]</f>
        <v>2.1202262178194998E-5</v>
      </c>
      <c r="AZ356" s="10">
        <f>3/24000000*OO[[#This Row],[108 (02JUL1985 09:00:00)-Water Temperature (C)]]*OO[[#This Row],[50]]</f>
        <v>2.1407617411601246E-5</v>
      </c>
      <c r="BA356" s="10">
        <f>3/24000000*OO[[#This Row],[109 (02JUL1985 12:00:00)-Water Temperature (C)]]*OO[[#This Row],[51]]</f>
        <v>2.1813703722294998E-5</v>
      </c>
      <c r="BB356" s="10">
        <f>3/24000000*OO[[#This Row],[110 (02JUL1985 15:00:00)-Water Temperature (C)]]*OO[[#This Row],[52]]</f>
        <v>2.154829693776875E-5</v>
      </c>
      <c r="BC356" s="10">
        <f>3/24000000*OO[[#This Row],[111 (02JUL1985 18:00:00)-Water Temperature (C)]]*OO[[#This Row],[53]]</f>
        <v>2.0918197739202503E-5</v>
      </c>
      <c r="BD356" s="10">
        <f>3/24000000*OO[[#This Row],[112 (02JUL1985 21:00:00)-Water Temperature (C)]]*OO[[#This Row],[54]]</f>
        <v>1.9663512524009999E-5</v>
      </c>
      <c r="BE356" s="10">
        <f>3/24000000*OO[[#This Row],[113 (03JUL1985 00:00:00)-Water Temperature (C)]]*OO[[#This Row],[55]]</f>
        <v>1.8189072483554997E-5</v>
      </c>
      <c r="BF356" s="10">
        <f>3/24000000*OO[[#This Row],[114 (03JUL1985 03:00:00)-Water Temperature (C)]]*OO[[#This Row],[56]]</f>
        <v>1.6594174552400001E-5</v>
      </c>
      <c r="BG356" s="10">
        <f>3/24000000*OO[[#This Row],[115 (03JUL1985 06:00:00)-Water Temperature (C)]]*OO[[#This Row],[57]]</f>
        <v>1.4996412216637499E-5</v>
      </c>
      <c r="BH356" s="10">
        <f>3/24000000*OO[[#This Row],[116 (03JUL1985 09:00:00)-Water Temperature (C)]]*OO[[#This Row],[58]]</f>
        <v>1.3680964580010002E-5</v>
      </c>
      <c r="BI356" s="10">
        <f>3/24000000*OO[[#This Row],[117 (03JUL1985 12:00:00)-Water Temperature (C)]]*OO[[#This Row],[59]]</f>
        <v>1.2730812383719999E-5</v>
      </c>
      <c r="BJ356" s="10">
        <f>3/24000000*OO[[#This Row],[118 (03JUL1985 15:00:00)-Water Temperature (C)]]*OO[[#This Row],[60]]</f>
        <v>1.1889071061269998E-5</v>
      </c>
      <c r="BK356" s="10">
        <f>3/24000000*OO[[#This Row],[119 (03JUL1985 18:00:00)-Water Temperature (C)]]*OO[[#This Row],[61]]</f>
        <v>1.1224623452515001E-5</v>
      </c>
      <c r="BL356" s="10">
        <f>3/24000000*OO[[#This Row],[120 (03JUL1985 21:00:00)-Water Temperature (C)]]*OO[[#This Row],[62]]</f>
        <v>1.0319037780149999E-5</v>
      </c>
      <c r="BM356" s="10">
        <f>3/24000000*OO[[#This Row],[121 (04JUL1985 00:00:00)-Water Temperature (C)]]*OO[[#This Row],[63]]</f>
        <v>9.4336432179937494E-6</v>
      </c>
      <c r="BN356" s="10">
        <f>3/24000000*OO[[#This Row],[122 (04JUL1985 03:00:00)-Water Temperature (C)]]*OO[[#This Row],[64]]</f>
        <v>8.6206724305899987E-6</v>
      </c>
      <c r="BO356" s="10">
        <f>3/24000000*OO[[#This Row],[123 (04JUL1985 06:00:00)-Water Temperature (C)]]*OO[[#This Row],[65]]</f>
        <v>7.8215991177599993E-6</v>
      </c>
      <c r="BP356" s="10">
        <f>3/24000000*OO[[#This Row],[124 (04JUL1985 09:00:00)-Water Temperature (C)]]*OO[[#This Row],[66]]</f>
        <v>7.3253573140499997E-6</v>
      </c>
      <c r="BQ356" s="10">
        <f>3/24000000*OO[[#This Row],[125 (04JUL1985 12:00:00)-Water Temperature (C)]]*OO[[#This Row],[67]]</f>
        <v>6.8311375962124995E-6</v>
      </c>
      <c r="BR356" s="10">
        <f>3/24000000*OO[[#This Row],[126 (04JUL1985 15:00:00)-Water Temperature (C)]]*OO[[#This Row],[68]]</f>
        <v>6.3804044699624996E-6</v>
      </c>
      <c r="BS356" s="10">
        <f>3/24000000*OO[[#This Row],[127 (04JUL1985 18:00:00)-Water Temperature (C)]]*OO[[#This Row],[69]]</f>
        <v>6.0749633122674991E-6</v>
      </c>
      <c r="BT356" s="10">
        <f>3/24000000*OO[[#This Row],[128 (04JUL1985 21:00:00)-Water Temperature (C)]]*OO[[#This Row],[70]]</f>
        <v>5.6785967887400001E-6</v>
      </c>
      <c r="BU356" s="10">
        <f>3/24000000*OO[[#This Row],[129 (05JUL1985 00:00:00)-Water Temperature (C)]]*OO[[#This Row],[71]]</f>
        <v>5.1729093798987488E-6</v>
      </c>
      <c r="BV356" s="10">
        <f>3/24000000*OO[[#This Row],[130 (05JUL1985 03:00:00)-Water Temperature (C)]]*OO[[#This Row],[72]]</f>
        <v>4.7182190360224997E-6</v>
      </c>
      <c r="BW356" s="10">
        <f>3/24000000*OO[[#This Row],[131 (05JUL1985 06:00:00)-Water Temperature (C)]]*OO[[#This Row],[73]]</f>
        <v>4.2600569515349999E-6</v>
      </c>
      <c r="BX356" s="10">
        <f>3/24000000*OO[[#This Row],[132 (05JUL1985 09:00:00)-Water Temperature (C)]]*OO[[#This Row],[74]]</f>
        <v>3.9464406936675002E-6</v>
      </c>
      <c r="BY356" s="10">
        <f>3/24000000*OO[[#This Row],[133 (05JUL1985 12:00:00)-Water Temperature (C)]]*OO[[#This Row],[75]]</f>
        <v>3.6383009048999999E-6</v>
      </c>
      <c r="BZ356" s="10">
        <f>3/24000000*OO[[#This Row],[134 (05JUL1985 15:00:00)-Water Temperature (C)]]*OO[[#This Row],[76]]</f>
        <v>3.343164737375E-6</v>
      </c>
      <c r="CA356" s="10">
        <f>3/24000000*OO[[#This Row],[135 (05JUL1985 18:00:00)-Water Temperature (C)]]*OO[[#This Row],[77]]</f>
        <v>3.0505103363199998E-6</v>
      </c>
      <c r="CB356" s="10">
        <f>3/24000000*OO[[#This Row],[136 (05JUL1985 21:00:00)-Water Temperature (C)]]*OO[[#This Row],[78]]</f>
        <v>2.6808770433873747E-6</v>
      </c>
      <c r="CC356" s="10">
        <f>3/24000000*OO[[#This Row],[137 (06JUL1985 00:00:00)-Water Temperature (C)]]*OO[[#This Row],[79]]</f>
        <v>2.2924996007124999E-6</v>
      </c>
      <c r="CD356" s="10">
        <f>3/24000000*OO[[#This Row],[138 (06JUL1985 03:00:00)-Water Temperature (C)]]*OO[[#This Row],[80]]</f>
        <v>1.9361914208754996E-6</v>
      </c>
      <c r="CE356" s="10">
        <f>3/24000000*OO[[#This Row],[139 (06JUL1985 06:00:00)-Water Temperature (C)]]*OO[[#This Row],[81]]</f>
        <v>1.5967271350912502E-6</v>
      </c>
      <c r="CF356" s="10">
        <f>3/24000000*OO[[#This Row],[140 (06JUL1985 09:00:00)-Water Temperature (C)]]*OO[[#This Row],[82]]</f>
        <v>1.3427484954344999E-6</v>
      </c>
      <c r="CG356" s="10">
        <f>3/24000000*OO[[#This Row],[141 (06JUL1985 12:00:00)-Water Temperature (C)]]*OO[[#This Row],[83]]</f>
        <v>1.1260259265374999E-6</v>
      </c>
      <c r="CH356" s="10">
        <f>3/24000000*OO[[#This Row],[142 (06JUL1985 15:00:00)-Water Temperature (C)]]*OO[[#This Row],[84]]</f>
        <v>9.5849129210862496E-7</v>
      </c>
      <c r="CI356" s="10">
        <f>3/24000000*OO[[#This Row],[143 (06JUL1985 18:00:00)-Water Temperature (C)]]*OO[[#This Row],[85]]</f>
        <v>8.3222799502650002E-7</v>
      </c>
      <c r="CJ356" s="10">
        <f>3/24000000*OO[[#This Row],[144 (06JUL1985 21:00:00)-Water Temperature (C)]]*OO[[#This Row],[86]]</f>
        <v>7.2543546255000006E-7</v>
      </c>
      <c r="CK356" s="10">
        <f>3/24000000*OO[[#This Row],[145 (07JUL1985 00:00:00)-Water Temperature (C)]]*OO[[#This Row],[87]]</f>
        <v>6.3703300807075E-7</v>
      </c>
      <c r="CL356" s="10">
        <f>3/24000000*OO[[#This Row],[146 (07JUL1985 03:00:00)-Water Temperature (C)]]*OO[[#This Row],[88]]</f>
        <v>5.7033680608937496E-7</v>
      </c>
      <c r="CM356" s="10">
        <f>3/24000000*OO[[#This Row],[147 (07JUL1985 06:00:00)-Water Temperature (C)]]*OO[[#This Row],[89]]</f>
        <v>5.1226719974175001E-7</v>
      </c>
      <c r="CN356" s="10">
        <f>3/24000000*OO[[#This Row],[148 (07JUL1985 09:00:00)-Water Temperature (C)]]*OO[[#This Row],[90]]</f>
        <v>4.7431522921749999E-7</v>
      </c>
      <c r="CO356" s="10">
        <f>3/24000000*OO[[#This Row],[149 (07JUL1985 12:00:00)-Water Temperature (C)]]*OO[[#This Row],[91]]</f>
        <v>4.2929424527324996E-7</v>
      </c>
      <c r="CP356" s="10">
        <f>3/24000000*OO[[#This Row],[150 (07JUL1985 15:00:00)-Water Temperature (C)]]*OO[[#This Row],[92]]</f>
        <v>4.0711836117887503E-7</v>
      </c>
      <c r="CQ356" s="10">
        <f>3/24000000*OO[[#This Row],[151 (07JUL1985 18:00:00)-Water Temperature (C)]]*OO[[#This Row],[93]]</f>
        <v>3.8689245047962503E-7</v>
      </c>
      <c r="CR356" s="10">
        <f>3/24000000*OO[[#This Row],[152 (07JUL1985 21:00:00)-Water Temperature (C)]]*OO[[#This Row],[94]]</f>
        <v>3.6471697031249991E-7</v>
      </c>
      <c r="CS356" s="10">
        <f>3/24000000*OO[[#This Row],[153 (08JUL1985 00:00:00)-Water Temperature (C)]]*OO[[#This Row],[95]]</f>
        <v>3.4433784573599999E-7</v>
      </c>
      <c r="CT356" s="10">
        <f>3/24000000*OO[[#This Row],[154 (08JUL1985 03:00:00)-Water Temperature (C)]]*OO[[#This Row],[96]]</f>
        <v>3.25742734071875E-7</v>
      </c>
      <c r="CU356" s="10">
        <f>3/24000000*OO[[#This Row],[155 (08JUL1985 06:00:00)-Water Temperature (C)]]*OO[[#This Row],[97]]</f>
        <v>3.0911290035337498E-7</v>
      </c>
      <c r="CV356" s="10">
        <f>3/24000000*OO[[#This Row],[156 (08JUL1985 09:00:00)-Water Temperature (C)]]*OO[[#This Row],[98]]</f>
        <v>3.0425732733600001E-7</v>
      </c>
      <c r="CW356" s="10">
        <f>3/24000000*OO[[#This Row],[157 (08JUL1985 12:00:00)-Water Temperature (C)]]*OO[[#This Row],[99]]</f>
        <v>2.9905876942462494E-7</v>
      </c>
    </row>
    <row r="357" spans="1:101" x14ac:dyDescent="0.35">
      <c r="A357" t="s">
        <v>363</v>
      </c>
      <c r="B357">
        <v>626.15369999999996</v>
      </c>
      <c r="C357" s="10">
        <f>3/24*OO[[#This Row],[59 (26JUN1985 06:00:00)-Water Temperature (C)]]*OO[[#This Row],[1]]/SUM(OO[1])</f>
        <v>0</v>
      </c>
      <c r="D357" s="10">
        <f>3/24*OO[[#This Row],[60 (26JUN1985 09:00:00)-Water Temperature (C)]]*OO[[#This Row],[2]]/SUM(OO[2])</f>
        <v>0</v>
      </c>
      <c r="E357" s="10">
        <f>3/24*OO[[#This Row],[61 (26JUN1985 12:00:00)-Water Temperature (C)]]*OO[[#This Row],[3]]/SUM(OO[3])</f>
        <v>0</v>
      </c>
      <c r="F357" s="10">
        <f>3/24*OO[[#This Row],[62 (26JUN1985 15:00:00)-Water Temperature (C)]]*OO[[#This Row],[4]]/SUM(OO[4])</f>
        <v>0</v>
      </c>
      <c r="G357" s="10">
        <f>3/24*OO[[#This Row],[63 (26JUN1985 18:00:00)-Water Temperature (C)]]*OO[[#This Row],[5]]/SUM(OO[5])</f>
        <v>0</v>
      </c>
      <c r="H357" s="10">
        <f>3/24*OO[[#This Row],[64 (26JUN1985 21:00:00)-Water Temperature (C)]]*OO[[#This Row],[6]]/SUM(OO[6])</f>
        <v>0</v>
      </c>
      <c r="I357" s="10">
        <f>3/24*OO[[#This Row],[65 (27JUN1985 00:00:00)-Water Temperature (C)]]*OO[[#This Row],[7]]/SUM(OO[7])</f>
        <v>0</v>
      </c>
      <c r="J357" s="10">
        <f>3/24*OO[[#This Row],[66 (27JUN1985 03:00:00)-Water Temperature (C)]]*OO[[#This Row],[8]]/SUM(OO[8])</f>
        <v>0</v>
      </c>
      <c r="K357" s="10">
        <f>3/24*OO[[#This Row],[67 (27JUN1985 06:00:00)-Water Temperature (C)]]*OO[[#This Row],[9]]/SUM(OO[9])</f>
        <v>0</v>
      </c>
      <c r="L357" s="10">
        <f>3/24*OO[[#This Row],[68 (27JUN1985 09:00:00)-Water Temperature (C)]]*OO[[#This Row],[10]]/SUM(OO[10])</f>
        <v>0</v>
      </c>
      <c r="M357" s="10">
        <f>3/24*OO[[#This Row],[69 (27JUN1985 12:00:00)-Water Temperature (C)]]*OO[[#This Row],[11]]/SUM(OO[11])</f>
        <v>0</v>
      </c>
      <c r="N357" s="10">
        <f>3/24*OO[[#This Row],[70 (27JUN1985 15:00:00)-Water Temperature (C)]]*OO[[#This Row],[12]]/SUM(OO[12])</f>
        <v>0</v>
      </c>
      <c r="O357" s="10">
        <f>3/24*OO[[#This Row],[71 (27JUN1985 18:00:00)-Water Temperature (C)]]*OO[[#This Row],[13]]/SUM(OO[13])</f>
        <v>0</v>
      </c>
      <c r="P357" s="10">
        <f>3/24*OO[[#This Row],[72 (27JUN1985 21:00:00)-Water Temperature (C)]]*OO[[#This Row],[14]]/SUM(OO[14])</f>
        <v>0</v>
      </c>
      <c r="Q357" s="10">
        <f>3/24*OO[[#This Row],[73 (28JUN1985 00:00:00)-Water Temperature (C)]]*OO[[#This Row],[15]]/SUM(OO[15])</f>
        <v>0</v>
      </c>
      <c r="R357" s="10">
        <f>3/24*OO[[#This Row],[74 (28JUN1985 03:00:00)-Water Temperature (C)]]*OO[[#This Row],[16]]/SUM(OO[16])</f>
        <v>0</v>
      </c>
      <c r="S357" s="10">
        <f>3/24*OO[[#This Row],[75 (28JUN1985 06:00:00)-Water Temperature (C)]]*OO[[#This Row],[17]]/SUM(OO[17])</f>
        <v>2.4526380693097823E-43</v>
      </c>
      <c r="T357" s="10">
        <f>3/24*OO[[#This Row],[76 (28JUN1985 09:00:00)-Water Temperature (C)]]*OO[[#This Row],[18]]/SUM(OO[18])</f>
        <v>8.8679182997681512E-31</v>
      </c>
      <c r="U357" s="10">
        <f>3/24*OO[[#This Row],[77 (28JUN1985 12:00:00)-Water Temperature (C)]]*OO[[#This Row],[19]]/SUM(OO[19])</f>
        <v>8.0770656064473065E-25</v>
      </c>
      <c r="V357" s="10">
        <f>3/24000000*OO[[#This Row],[78 (28JUN1985 15:00:00)-Water Temperature (C)]]*OO[[#This Row],[20]]</f>
        <v>2.3242543104524996E-17</v>
      </c>
      <c r="W357" s="10">
        <f>3/24000000*OO[[#This Row],[79 (28JUN1985 18:00:00)-Water Temperature (C)]]*OO[[#This Row],[21]]</f>
        <v>3.1083144956999995E-13</v>
      </c>
      <c r="X357" s="10">
        <f>3/24000000*OO[[#This Row],[80 (28JUN1985 21:00:00)-Water Temperature (C)]]*OO[[#This Row],[22]]</f>
        <v>2.7605747715749998E-10</v>
      </c>
      <c r="Y357" s="10">
        <f>3/24000000*OO[[#This Row],[81 (29JUN1985 00:00:00)-Water Temperature (C)]]*OO[[#This Row],[23]]</f>
        <v>5.181686749134999E-8</v>
      </c>
      <c r="Z357" s="10">
        <f>3/24000000*OO[[#This Row],[82 (29JUN1985 03:00:00)-Water Temperature (C)]]*OO[[#This Row],[24]]</f>
        <v>3.0836123033349997E-6</v>
      </c>
      <c r="AA357" s="10">
        <f>3/24000000*OO[[#This Row],[83 (29JUN1985 06:00:00)-Water Temperature (C)]]*OO[[#This Row],[25]]</f>
        <v>7.3661715070874988E-5</v>
      </c>
      <c r="AB357" s="10">
        <f>3/24000000*OO[[#This Row],[84 (29JUN1985 09:00:00)-Water Temperature (C)]]*OO[[#This Row],[26]]</f>
        <v>8.3978418641512508E-4</v>
      </c>
      <c r="AC357" s="10">
        <f>3/24000000*OO[[#This Row],[85 (29JUN1985 12:00:00)-Water Temperature (C)]]*OO[[#This Row],[27]]</f>
        <v>4.9441148221749994E-3</v>
      </c>
      <c r="AD357" s="10">
        <f>3/24000000*OO[[#This Row],[86 (29JUN1985 15:00:00)-Water Temperature (C)]]*OO[[#This Row],[28]]</f>
        <v>1.684704437511125E-2</v>
      </c>
      <c r="AE357" s="10">
        <f>3/24000000*OO[[#This Row],[88 (29JUN1985 21:00:00)-Water Temperature (C)]]*OO[[#This Row],[30]]</f>
        <v>4.7873015876612496E-2</v>
      </c>
      <c r="AF357" s="10">
        <f>3/24000000*OO[[#This Row],[88 (29JUN1985 21:00:00)-Water Temperature (C)]]*OO[[#This Row],[30]]</f>
        <v>4.7873015876612496E-2</v>
      </c>
      <c r="AG357" s="10">
        <f>3/24000000*OO[[#This Row],[89 (30JUN1985 00:00:00)-Water Temperature (C)]]*OO[[#This Row],[31]]</f>
        <v>4.400317565985E-2</v>
      </c>
      <c r="AH357" s="10">
        <f>3/24000000*OO[[#This Row],[90 (30JUN1985 03:00:00)-Water Temperature (C)]]*OO[[#This Row],[32]]</f>
        <v>2.8615045870399997E-2</v>
      </c>
      <c r="AI357" s="10">
        <f>3/24000000*OO[[#This Row],[91 (30JUN1985 06:00:00)-Water Temperature (C)]]*OO[[#This Row],[33]]</f>
        <v>1.3944114844035002E-2</v>
      </c>
      <c r="AJ357" s="10">
        <f>3/24000000*OO[[#This Row],[92 (30JUN1985 09:00:00)-Water Temperature (C)]]*OO[[#This Row],[34]]</f>
        <v>5.3462226347574995E-3</v>
      </c>
      <c r="AK357" s="10">
        <f>3/24000000*OO[[#This Row],[93 (30JUN1985 12:00:00)-Water Temperature (C)]]*OO[[#This Row],[35]]</f>
        <v>1.6214484324561251E-3</v>
      </c>
      <c r="AL357" s="10">
        <f>3/24000000*OO[[#This Row],[94 (30JUN1985 15:00:00)-Water Temperature (C)]]*OO[[#This Row],[36]]</f>
        <v>4.2081440687999989E-4</v>
      </c>
      <c r="AM357" s="10">
        <f>3/24000000*OO[[#This Row],[95 (30JUN1985 18:00:00)-Water Temperature (C)]]*OO[[#This Row],[37]]</f>
        <v>1.1523360842296248E-4</v>
      </c>
      <c r="AN357" s="10">
        <f>3/24000000*OO[[#This Row],[96 (30JUN1985 21:00:00)-Water Temperature (C)]]*OO[[#This Row],[38]]</f>
        <v>4.7178125845200005E-5</v>
      </c>
      <c r="AO357" s="10">
        <f>3/24000000*OO[[#This Row],[97 (01JUL1985 00:00:00)-Water Temperature (C)]]*OO[[#This Row],[39]]</f>
        <v>3.2677048849749996E-5</v>
      </c>
      <c r="AP357" s="10">
        <f>3/24000000*OO[[#This Row],[98 (01JUL1985 03:00:00)-Water Temperature (C)]]*OO[[#This Row],[40]]</f>
        <v>2.8388838424787496E-5</v>
      </c>
      <c r="AQ357" s="10">
        <f>3/24000000*OO[[#This Row],[99 (01JUL1985 06:00:00)-Water Temperature (C)]]*OO[[#This Row],[41]]</f>
        <v>2.6003307315537498E-5</v>
      </c>
      <c r="AR357" s="10">
        <f>3/24000000*OO[[#This Row],[100 (01JUL1985 09:00:00)-Water Temperature (C)]]*OO[[#This Row],[42]]</f>
        <v>2.4741727828072499E-5</v>
      </c>
      <c r="AS357" s="10">
        <f>3/24000000*OO[[#This Row],[101 (01JUL1985 12:00:00)-Water Temperature (C)]]*OO[[#This Row],[43]]</f>
        <v>2.3489505397247498E-5</v>
      </c>
      <c r="AT357" s="10">
        <f>3/24000000*OO[[#This Row],[102 (01JUL1985 15:00:00)-Water Temperature (C)]]*OO[[#This Row],[44]]</f>
        <v>2.2231871187187495E-5</v>
      </c>
      <c r="AU357" s="10">
        <f>3/24000000*OO[[#This Row],[103 (01JUL1985 18:00:00)-Water Temperature (C)]]*OO[[#This Row],[45]]</f>
        <v>2.1143638395424998E-5</v>
      </c>
      <c r="AV357" s="10">
        <f>3/24000000*OO[[#This Row],[104 (01JUL1985 21:00:00)-Water Temperature (C)]]*OO[[#This Row],[46]]</f>
        <v>1.983823335978875E-5</v>
      </c>
      <c r="AW357" s="10">
        <f>3/24000000*OO[[#This Row],[105 (02JUL1985 00:00:00)-Water Temperature (C)]]*OO[[#This Row],[47]]</f>
        <v>1.8824322121385001E-5</v>
      </c>
      <c r="AX357" s="10">
        <f>3/24000000*OO[[#This Row],[106 (02JUL1985 03:00:00)-Water Temperature (C)]]*OO[[#This Row],[48]]</f>
        <v>1.8303046954027496E-5</v>
      </c>
      <c r="AY357" s="10">
        <f>3/24000000*OO[[#This Row],[107 (02JUL1985 06:00:00)-Water Temperature (C)]]*OO[[#This Row],[49]]</f>
        <v>1.8141711306742495E-5</v>
      </c>
      <c r="AZ357" s="10">
        <f>3/24000000*OO[[#This Row],[108 (02JUL1985 09:00:00)-Water Temperature (C)]]*OO[[#This Row],[50]]</f>
        <v>1.8204749196734999E-5</v>
      </c>
      <c r="BA357" s="10">
        <f>3/24000000*OO[[#This Row],[109 (02JUL1985 12:00:00)-Water Temperature (C)]]*OO[[#This Row],[51]]</f>
        <v>1.8488575873769996E-5</v>
      </c>
      <c r="BB357" s="10">
        <f>3/24000000*OO[[#This Row],[110 (02JUL1985 15:00:00)-Water Temperature (C)]]*OO[[#This Row],[52]]</f>
        <v>1.8238777837619998E-5</v>
      </c>
      <c r="BC357" s="10">
        <f>3/24000000*OO[[#This Row],[111 (02JUL1985 18:00:00)-Water Temperature (C)]]*OO[[#This Row],[53]]</f>
        <v>1.7687596156049997E-5</v>
      </c>
      <c r="BD357" s="10">
        <f>3/24000000*OO[[#This Row],[112 (02JUL1985 21:00:00)-Water Temperature (C)]]*OO[[#This Row],[54]]</f>
        <v>1.6608051663067498E-5</v>
      </c>
      <c r="BE357" s="10">
        <f>3/24000000*OO[[#This Row],[113 (03JUL1985 00:00:00)-Water Temperature (C)]]*OO[[#This Row],[55]]</f>
        <v>1.5338361625199998E-5</v>
      </c>
      <c r="BF357" s="10">
        <f>3/24000000*OO[[#This Row],[114 (03JUL1985 03:00:00)-Water Temperature (C)]]*OO[[#This Row],[56]]</f>
        <v>1.3941401480133748E-5</v>
      </c>
      <c r="BG357" s="10">
        <f>3/24000000*OO[[#This Row],[115 (03JUL1985 06:00:00)-Water Temperature (C)]]*OO[[#This Row],[57]]</f>
        <v>1.2536131470443751E-5</v>
      </c>
      <c r="BH357" s="10">
        <f>3/24000000*OO[[#This Row],[116 (03JUL1985 09:00:00)-Water Temperature (C)]]*OO[[#This Row],[58]]</f>
        <v>1.1367246333857498E-5</v>
      </c>
      <c r="BI357" s="10">
        <f>3/24000000*OO[[#This Row],[117 (03JUL1985 12:00:00)-Water Temperature (C)]]*OO[[#This Row],[59]]</f>
        <v>1.0524992825497499E-5</v>
      </c>
      <c r="BJ357" s="10">
        <f>3/24000000*OO[[#This Row],[118 (03JUL1985 15:00:00)-Water Temperature (C)]]*OO[[#This Row],[60]]</f>
        <v>9.7921233740137508E-6</v>
      </c>
      <c r="BK357" s="10">
        <f>3/24000000*OO[[#This Row],[119 (03JUL1985 18:00:00)-Water Temperature (C)]]*OO[[#This Row],[61]]</f>
        <v>9.2095082932937493E-6</v>
      </c>
      <c r="BL357" s="10">
        <f>3/24000000*OO[[#This Row],[120 (03JUL1985 21:00:00)-Water Temperature (C)]]*OO[[#This Row],[62]]</f>
        <v>8.4393446402025001E-6</v>
      </c>
      <c r="BM357" s="10">
        <f>3/24000000*OO[[#This Row],[121 (04JUL1985 00:00:00)-Water Temperature (C)]]*OO[[#This Row],[63]]</f>
        <v>7.6811539929600003E-6</v>
      </c>
      <c r="BN357" s="10">
        <f>3/24000000*OO[[#This Row],[122 (04JUL1985 03:00:00)-Water Temperature (C)]]*OO[[#This Row],[64]]</f>
        <v>6.9946585351E-6</v>
      </c>
      <c r="BO357" s="10">
        <f>3/24000000*OO[[#This Row],[123 (04JUL1985 06:00:00)-Water Temperature (C)]]*OO[[#This Row],[65]]</f>
        <v>6.3211476903074996E-6</v>
      </c>
      <c r="BP357" s="10">
        <f>3/24000000*OO[[#This Row],[124 (04JUL1985 09:00:00)-Water Temperature (C)]]*OO[[#This Row],[66]]</f>
        <v>5.8966262459912503E-6</v>
      </c>
      <c r="BQ357" s="10">
        <f>3/24000000*OO[[#This Row],[125 (04JUL1985 12:00:00)-Water Temperature (C)]]*OO[[#This Row],[67]]</f>
        <v>5.4864170587899992E-6</v>
      </c>
      <c r="BR357" s="10">
        <f>3/24000000*OO[[#This Row],[126 (04JUL1985 15:00:00)-Water Temperature (C)]]*OO[[#This Row],[68]]</f>
        <v>5.1070372569862505E-6</v>
      </c>
      <c r="BS357" s="10">
        <f>3/24000000*OO[[#This Row],[127 (04JUL1985 18:00:00)-Water Temperature (C)]]*OO[[#This Row],[69]]</f>
        <v>4.8506069178512488E-6</v>
      </c>
      <c r="BT357" s="10">
        <f>3/24000000*OO[[#This Row],[128 (04JUL1985 21:00:00)-Water Temperature (C)]]*OO[[#This Row],[70]]</f>
        <v>4.5284332938149999E-6</v>
      </c>
      <c r="BU357" s="10">
        <f>3/24000000*OO[[#This Row],[129 (05JUL1985 00:00:00)-Water Temperature (C)]]*OO[[#This Row],[71]]</f>
        <v>4.1128081220812502E-6</v>
      </c>
      <c r="BV357" s="10">
        <f>3/24000000*OO[[#This Row],[130 (05JUL1985 03:00:00)-Water Temperature (C)]]*OO[[#This Row],[72]]</f>
        <v>3.7385373810499998E-6</v>
      </c>
      <c r="BW357" s="10">
        <f>3/24000000*OO[[#This Row],[131 (05JUL1985 06:00:00)-Water Temperature (C)]]*OO[[#This Row],[73]]</f>
        <v>3.3696634930050002E-6</v>
      </c>
      <c r="BX357" s="10">
        <f>3/24000000*OO[[#This Row],[132 (05JUL1985 09:00:00)-Water Temperature (C)]]*OO[[#This Row],[74]]</f>
        <v>3.1213853292299999E-6</v>
      </c>
      <c r="BY357" s="10">
        <f>3/24000000*OO[[#This Row],[133 (05JUL1985 12:00:00)-Water Temperature (C)]]*OO[[#This Row],[75]]</f>
        <v>2.8800358883999996E-6</v>
      </c>
      <c r="BZ357" s="10">
        <f>3/24000000*OO[[#This Row],[134 (05JUL1985 15:00:00)-Water Temperature (C)]]*OO[[#This Row],[76]]</f>
        <v>2.6490549926224997E-6</v>
      </c>
      <c r="CA357" s="10">
        <f>3/24000000*OO[[#This Row],[135 (05JUL1985 18:00:00)-Water Temperature (C)]]*OO[[#This Row],[77]]</f>
        <v>2.4210498296099997E-6</v>
      </c>
      <c r="CB357" s="10">
        <f>3/24000000*OO[[#This Row],[136 (05JUL1985 21:00:00)-Water Temperature (C)]]*OO[[#This Row],[78]]</f>
        <v>2.1310432206374995E-6</v>
      </c>
      <c r="CC357" s="10">
        <f>3/24000000*OO[[#This Row],[137 (06JUL1985 00:00:00)-Water Temperature (C)]]*OO[[#This Row],[79]]</f>
        <v>1.8207558805875E-6</v>
      </c>
      <c r="CD357" s="10">
        <f>3/24000000*OO[[#This Row],[138 (06JUL1985 03:00:00)-Water Temperature (C)]]*OO[[#This Row],[80]]</f>
        <v>1.5366182449293746E-6</v>
      </c>
      <c r="CE357" s="10">
        <f>3/24000000*OO[[#This Row],[139 (06JUL1985 06:00:00)-Water Temperature (C)]]*OO[[#This Row],[81]]</f>
        <v>1.26652692113525E-6</v>
      </c>
      <c r="CF357" s="10">
        <f>3/24000000*OO[[#This Row],[140 (06JUL1985 09:00:00)-Water Temperature (C)]]*OO[[#This Row],[82]]</f>
        <v>1.06531032531875E-6</v>
      </c>
      <c r="CG357" s="10">
        <f>3/24000000*OO[[#This Row],[141 (06JUL1985 12:00:00)-Water Temperature (C)]]*OO[[#This Row],[83]]</f>
        <v>8.9323569377474998E-7</v>
      </c>
      <c r="CH357" s="10">
        <f>3/24000000*OO[[#This Row],[142 (06JUL1985 15:00:00)-Water Temperature (C)]]*OO[[#This Row],[84]]</f>
        <v>7.5983747878762493E-7</v>
      </c>
      <c r="CI357" s="10">
        <f>3/24000000*OO[[#This Row],[143 (06JUL1985 18:00:00)-Water Temperature (C)]]*OO[[#This Row],[85]]</f>
        <v>6.5908549565175E-7</v>
      </c>
      <c r="CJ357" s="10">
        <f>3/24000000*OO[[#This Row],[144 (06JUL1985 21:00:00)-Water Temperature (C)]]*OO[[#This Row],[86]]</f>
        <v>5.7385371443737493E-7</v>
      </c>
      <c r="CK357" s="10">
        <f>3/24000000*OO[[#This Row],[145 (07JUL1985 00:00:00)-Water Temperature (C)]]*OO[[#This Row],[87]]</f>
        <v>5.0245462348899995E-7</v>
      </c>
      <c r="CL357" s="10">
        <f>3/24000000*OO[[#This Row],[146 (07JUL1985 03:00:00)-Water Temperature (C)]]*OO[[#This Row],[88]]</f>
        <v>4.485379760475E-7</v>
      </c>
      <c r="CM357" s="10">
        <f>3/24000000*OO[[#This Row],[147 (07JUL1985 06:00:00)-Water Temperature (C)]]*OO[[#This Row],[89]]</f>
        <v>4.0184774761462494E-7</v>
      </c>
      <c r="CN357" s="10">
        <f>3/24000000*OO[[#This Row],[148 (07JUL1985 09:00:00)-Water Temperature (C)]]*OO[[#This Row],[90]]</f>
        <v>3.7171329502825E-7</v>
      </c>
      <c r="CO357" s="10">
        <f>3/24000000*OO[[#This Row],[149 (07JUL1985 12:00:00)-Water Temperature (C)]]*OO[[#This Row],[91]]</f>
        <v>3.3606325960762498E-7</v>
      </c>
      <c r="CP357" s="10">
        <f>3/24000000*OO[[#This Row],[150 (07JUL1985 15:00:00)-Water Temperature (C)]]*OO[[#This Row],[92]]</f>
        <v>3.1807885431699999E-7</v>
      </c>
      <c r="CQ357" s="10">
        <f>3/24000000*OO[[#This Row],[151 (07JUL1985 18:00:00)-Water Temperature (C)]]*OO[[#This Row],[93]]</f>
        <v>3.0267439424875002E-7</v>
      </c>
      <c r="CR357" s="10">
        <f>3/24000000*OO[[#This Row],[152 (07JUL1985 21:00:00)-Water Temperature (C)]]*OO[[#This Row],[94]]</f>
        <v>2.8538052708275002E-7</v>
      </c>
      <c r="CS357" s="10">
        <f>3/24000000*OO[[#This Row],[153 (08JUL1985 00:00:00)-Water Temperature (C)]]*OO[[#This Row],[95]]</f>
        <v>2.6899526845912497E-7</v>
      </c>
      <c r="CT357" s="10">
        <f>3/24000000*OO[[#This Row],[154 (08JUL1985 03:00:00)-Water Temperature (C)]]*OO[[#This Row],[96]]</f>
        <v>2.5407156955862503E-7</v>
      </c>
      <c r="CU357" s="10">
        <f>3/24000000*OO[[#This Row],[155 (08JUL1985 06:00:00)-Water Temperature (C)]]*OO[[#This Row],[97]]</f>
        <v>2.4080478673387499E-7</v>
      </c>
      <c r="CV357" s="10">
        <f>3/24000000*OO[[#This Row],[156 (08JUL1985 09:00:00)-Water Temperature (C)]]*OO[[#This Row],[98]]</f>
        <v>2.3697316789167498E-7</v>
      </c>
      <c r="CW357" s="10">
        <f>3/24000000*OO[[#This Row],[157 (08JUL1985 12:00:00)-Water Temperature (C)]]*OO[[#This Row],[99]]</f>
        <v>2.3354903053529999E-7</v>
      </c>
    </row>
    <row r="358" spans="1:101" x14ac:dyDescent="0.35">
      <c r="A358" t="s">
        <v>365</v>
      </c>
      <c r="B358">
        <v>391.66800000000001</v>
      </c>
      <c r="C358" s="10">
        <f>3/24*OO[[#This Row],[59 (26JUN1985 06:00:00)-Water Temperature (C)]]*OO[[#This Row],[1]]/SUM(OO[1])</f>
        <v>0</v>
      </c>
      <c r="D358" s="10">
        <f>3/24*OO[[#This Row],[60 (26JUN1985 09:00:00)-Water Temperature (C)]]*OO[[#This Row],[2]]/SUM(OO[2])</f>
        <v>0</v>
      </c>
      <c r="E358" s="10">
        <f>3/24*OO[[#This Row],[61 (26JUN1985 12:00:00)-Water Temperature (C)]]*OO[[#This Row],[3]]/SUM(OO[3])</f>
        <v>0</v>
      </c>
      <c r="F358" s="10">
        <f>3/24*OO[[#This Row],[62 (26JUN1985 15:00:00)-Water Temperature (C)]]*OO[[#This Row],[4]]/SUM(OO[4])</f>
        <v>0</v>
      </c>
      <c r="G358" s="10">
        <f>3/24*OO[[#This Row],[63 (26JUN1985 18:00:00)-Water Temperature (C)]]*OO[[#This Row],[5]]/SUM(OO[5])</f>
        <v>0</v>
      </c>
      <c r="H358" s="10">
        <f>3/24*OO[[#This Row],[64 (26JUN1985 21:00:00)-Water Temperature (C)]]*OO[[#This Row],[6]]/SUM(OO[6])</f>
        <v>0</v>
      </c>
      <c r="I358" s="10">
        <f>3/24*OO[[#This Row],[65 (27JUN1985 00:00:00)-Water Temperature (C)]]*OO[[#This Row],[7]]/SUM(OO[7])</f>
        <v>0</v>
      </c>
      <c r="J358" s="10">
        <f>3/24*OO[[#This Row],[66 (27JUN1985 03:00:00)-Water Temperature (C)]]*OO[[#This Row],[8]]/SUM(OO[8])</f>
        <v>0</v>
      </c>
      <c r="K358" s="10">
        <f>3/24*OO[[#This Row],[67 (27JUN1985 06:00:00)-Water Temperature (C)]]*OO[[#This Row],[9]]/SUM(OO[9])</f>
        <v>0</v>
      </c>
      <c r="L358" s="10">
        <f>3/24*OO[[#This Row],[68 (27JUN1985 09:00:00)-Water Temperature (C)]]*OO[[#This Row],[10]]/SUM(OO[10])</f>
        <v>0</v>
      </c>
      <c r="M358" s="10">
        <f>3/24*OO[[#This Row],[69 (27JUN1985 12:00:00)-Water Temperature (C)]]*OO[[#This Row],[11]]/SUM(OO[11])</f>
        <v>0</v>
      </c>
      <c r="N358" s="10">
        <f>3/24*OO[[#This Row],[70 (27JUN1985 15:00:00)-Water Temperature (C)]]*OO[[#This Row],[12]]/SUM(OO[12])</f>
        <v>0</v>
      </c>
      <c r="O358" s="10">
        <f>3/24*OO[[#This Row],[71 (27JUN1985 18:00:00)-Water Temperature (C)]]*OO[[#This Row],[13]]/SUM(OO[13])</f>
        <v>0</v>
      </c>
      <c r="P358" s="10">
        <f>3/24*OO[[#This Row],[72 (27JUN1985 21:00:00)-Water Temperature (C)]]*OO[[#This Row],[14]]/SUM(OO[14])</f>
        <v>0</v>
      </c>
      <c r="Q358" s="10">
        <f>3/24*OO[[#This Row],[73 (28JUN1985 00:00:00)-Water Temperature (C)]]*OO[[#This Row],[15]]/SUM(OO[15])</f>
        <v>0</v>
      </c>
      <c r="R358" s="10">
        <f>3/24*OO[[#This Row],[74 (28JUN1985 03:00:00)-Water Temperature (C)]]*OO[[#This Row],[16]]/SUM(OO[16])</f>
        <v>0</v>
      </c>
      <c r="S358" s="10">
        <f>3/24*OO[[#This Row],[75 (28JUN1985 06:00:00)-Water Temperature (C)]]*OO[[#This Row],[17]]/SUM(OO[17])</f>
        <v>3.3599028836156405E-44</v>
      </c>
      <c r="T358" s="10">
        <f>3/24*OO[[#This Row],[76 (28JUN1985 09:00:00)-Water Temperature (C)]]*OO[[#This Row],[18]]/SUM(OO[18])</f>
        <v>1.342021056075201E-31</v>
      </c>
      <c r="U358" s="10">
        <f>3/24*OO[[#This Row],[77 (28JUN1985 12:00:00)-Water Temperature (C)]]*OO[[#This Row],[19]]/SUM(OO[19])</f>
        <v>2.7566430936085549E-25</v>
      </c>
      <c r="V358" s="10">
        <f>3/24000000*OO[[#This Row],[78 (28JUN1985 15:00:00)-Water Temperature (C)]]*OO[[#This Row],[20]]</f>
        <v>6.4593369279500005E-18</v>
      </c>
      <c r="W358" s="10">
        <f>3/24000000*OO[[#This Row],[79 (28JUN1985 18:00:00)-Water Temperature (C)]]*OO[[#This Row],[21]]</f>
        <v>1.0310178850968749E-13</v>
      </c>
      <c r="X358" s="10">
        <f>3/24000000*OO[[#This Row],[80 (28JUN1985 21:00:00)-Water Temperature (C)]]*OO[[#This Row],[22]]</f>
        <v>9.9098861199375001E-11</v>
      </c>
      <c r="Y358" s="10">
        <f>3/24000000*OO[[#This Row],[81 (29JUN1985 00:00:00)-Water Temperature (C)]]*OO[[#This Row],[23]]</f>
        <v>1.964966066064E-8</v>
      </c>
      <c r="Z358" s="10">
        <f>3/24000000*OO[[#This Row],[82 (29JUN1985 03:00:00)-Water Temperature (C)]]*OO[[#This Row],[24]]</f>
        <v>1.2190794525348747E-6</v>
      </c>
      <c r="AA358" s="10">
        <f>3/24000000*OO[[#This Row],[83 (29JUN1985 06:00:00)-Water Temperature (C)]]*OO[[#This Row],[25]]</f>
        <v>3.0153717225674997E-5</v>
      </c>
      <c r="AB358" s="10">
        <f>3/24000000*OO[[#This Row],[84 (29JUN1985 09:00:00)-Water Temperature (C)]]*OO[[#This Row],[26]]</f>
        <v>3.5571844322799991E-4</v>
      </c>
      <c r="AC358" s="10">
        <f>3/24000000*OO[[#This Row],[85 (29JUN1985 12:00:00)-Water Temperature (C)]]*OO[[#This Row],[27]]</f>
        <v>2.1789330287759999E-3</v>
      </c>
      <c r="AD358" s="10">
        <f>3/24000000*OO[[#This Row],[86 (29JUN1985 15:00:00)-Water Temperature (C)]]*OO[[#This Row],[28]]</f>
        <v>7.69910086614375E-3</v>
      </c>
      <c r="AE358" s="10">
        <f>3/24000000*OO[[#This Row],[88 (29JUN1985 21:00:00)-Water Temperature (C)]]*OO[[#This Row],[30]]</f>
        <v>2.3428342892400002E-2</v>
      </c>
      <c r="AF358" s="10">
        <f>3/24000000*OO[[#This Row],[88 (29JUN1985 21:00:00)-Water Temperature (C)]]*OO[[#This Row],[30]]</f>
        <v>2.3428342892400002E-2</v>
      </c>
      <c r="AG358" s="10">
        <f>3/24000000*OO[[#This Row],[89 (30JUN1985 00:00:00)-Water Temperature (C)]]*OO[[#This Row],[31]]</f>
        <v>2.2025099817312502E-2</v>
      </c>
      <c r="AH358" s="10">
        <f>3/24000000*OO[[#This Row],[90 (30JUN1985 03:00:00)-Water Temperature (C)]]*OO[[#This Row],[32]]</f>
        <v>1.4715628368900001E-2</v>
      </c>
      <c r="AI358" s="10">
        <f>3/24000000*OO[[#This Row],[91 (30JUN1985 06:00:00)-Water Temperature (C)]]*OO[[#This Row],[33]]</f>
        <v>7.3343054700212504E-3</v>
      </c>
      <c r="AJ358" s="10">
        <f>3/24000000*OO[[#This Row],[92 (30JUN1985 09:00:00)-Water Temperature (C)]]*OO[[#This Row],[34]]</f>
        <v>2.8654757593500006E-3</v>
      </c>
      <c r="AK358" s="10">
        <f>3/24000000*OO[[#This Row],[93 (30JUN1985 12:00:00)-Water Temperature (C)]]*OO[[#This Row],[35]]</f>
        <v>8.9563688540149995E-4</v>
      </c>
      <c r="AL358" s="10">
        <f>3/24000000*OO[[#This Row],[94 (30JUN1985 15:00:00)-Water Temperature (C)]]*OO[[#This Row],[36]]</f>
        <v>2.3966917842339997E-4</v>
      </c>
      <c r="AM358" s="10">
        <f>3/24000000*OO[[#This Row],[95 (30JUN1985 18:00:00)-Water Temperature (C)]]*OO[[#This Row],[37]]</f>
        <v>6.5568373732400001E-5</v>
      </c>
      <c r="AN358" s="10">
        <f>3/24000000*OO[[#This Row],[96 (30JUN1985 21:00:00)-Water Temperature (C)]]*OO[[#This Row],[38]]</f>
        <v>2.6230189910924996E-5</v>
      </c>
      <c r="AO358" s="10">
        <f>3/24000000*OO[[#This Row],[97 (01JUL1985 00:00:00)-Water Temperature (C)]]*OO[[#This Row],[39]]</f>
        <v>1.7538919382769999E-5</v>
      </c>
      <c r="AP358" s="10">
        <f>3/24000000*OO[[#This Row],[98 (01JUL1985 03:00:00)-Water Temperature (C)]]*OO[[#This Row],[40]]</f>
        <v>1.5070402907862499E-5</v>
      </c>
      <c r="AQ358" s="10">
        <f>3/24000000*OO[[#This Row],[99 (01JUL1985 06:00:00)-Water Temperature (C)]]*OO[[#This Row],[41]]</f>
        <v>1.37226261433E-5</v>
      </c>
      <c r="AR358" s="10">
        <f>3/24000000*OO[[#This Row],[100 (01JUL1985 09:00:00)-Water Temperature (C)]]*OO[[#This Row],[42]]</f>
        <v>1.3070610938666249E-5</v>
      </c>
      <c r="AS358" s="10">
        <f>3/24000000*OO[[#This Row],[101 (01JUL1985 12:00:00)-Water Temperature (C)]]*OO[[#This Row],[43]]</f>
        <v>1.2530680574312498E-5</v>
      </c>
      <c r="AT358" s="10">
        <f>3/24000000*OO[[#This Row],[102 (01JUL1985 15:00:00)-Water Temperature (C)]]*OO[[#This Row],[44]]</f>
        <v>1.2035725221959997E-5</v>
      </c>
      <c r="AU358" s="10">
        <f>3/24000000*OO[[#This Row],[103 (01JUL1985 18:00:00)-Water Temperature (C)]]*OO[[#This Row],[45]]</f>
        <v>1.166958240522E-5</v>
      </c>
      <c r="AV358" s="10">
        <f>3/24000000*OO[[#This Row],[104 (01JUL1985 21:00:00)-Water Temperature (C)]]*OO[[#This Row],[46]]</f>
        <v>1.1156658721739999E-5</v>
      </c>
      <c r="AW358" s="10">
        <f>3/24000000*OO[[#This Row],[105 (02JUL1985 00:00:00)-Water Temperature (C)]]*OO[[#This Row],[47]]</f>
        <v>1.0672478798412499E-5</v>
      </c>
      <c r="AX358" s="10">
        <f>3/24000000*OO[[#This Row],[106 (02JUL1985 03:00:00)-Water Temperature (C)]]*OO[[#This Row],[48]]</f>
        <v>1.0361656834515E-5</v>
      </c>
      <c r="AY358" s="10">
        <f>3/24000000*OO[[#This Row],[107 (02JUL1985 06:00:00)-Water Temperature (C)]]*OO[[#This Row],[49]]</f>
        <v>1.0228125275602499E-5</v>
      </c>
      <c r="AZ358" s="10">
        <f>3/24000000*OO[[#This Row],[108 (02JUL1985 09:00:00)-Water Temperature (C)]]*OO[[#This Row],[50]]</f>
        <v>1.0233809377073748E-5</v>
      </c>
      <c r="BA358" s="10">
        <f>3/24000000*OO[[#This Row],[109 (02JUL1985 12:00:00)-Water Temperature (C)]]*OO[[#This Row],[51]]</f>
        <v>1.0423180609710002E-5</v>
      </c>
      <c r="BB358" s="10">
        <f>3/24000000*OO[[#This Row],[110 (02JUL1985 15:00:00)-Water Temperature (C)]]*OO[[#This Row],[52]]</f>
        <v>1.0394225332399999E-5</v>
      </c>
      <c r="BC358" s="10">
        <f>3/24000000*OO[[#This Row],[111 (02JUL1985 18:00:00)-Water Temperature (C)]]*OO[[#This Row],[53]]</f>
        <v>1.0221168940874999E-5</v>
      </c>
      <c r="BD358" s="10">
        <f>3/24000000*OO[[#This Row],[112 (02JUL1985 21:00:00)-Water Temperature (C)]]*OO[[#This Row],[54]]</f>
        <v>9.715668215100002E-6</v>
      </c>
      <c r="BE358" s="10">
        <f>3/24000000*OO[[#This Row],[113 (03JUL1985 00:00:00)-Water Temperature (C)]]*OO[[#This Row],[55]]</f>
        <v>9.0542022325599999E-6</v>
      </c>
      <c r="BF358" s="10">
        <f>3/24000000*OO[[#This Row],[114 (03JUL1985 03:00:00)-Water Temperature (C)]]*OO[[#This Row],[56]]</f>
        <v>8.2806723618024987E-6</v>
      </c>
      <c r="BG358" s="10">
        <f>3/24000000*OO[[#This Row],[115 (03JUL1985 06:00:00)-Water Temperature (C)]]*OO[[#This Row],[57]]</f>
        <v>7.4634490357950002E-6</v>
      </c>
      <c r="BH358" s="10">
        <f>3/24000000*OO[[#This Row],[116 (03JUL1985 09:00:00)-Water Temperature (C)]]*OO[[#This Row],[58]]</f>
        <v>6.7509910163062497E-6</v>
      </c>
      <c r="BI358" s="10">
        <f>3/24000000*OO[[#This Row],[117 (03JUL1985 12:00:00)-Water Temperature (C)]]*OO[[#This Row],[59]]</f>
        <v>6.2709578626049988E-6</v>
      </c>
      <c r="BJ358" s="10">
        <f>3/24000000*OO[[#This Row],[118 (03JUL1985 15:00:00)-Water Temperature (C)]]*OO[[#This Row],[60]]</f>
        <v>5.8810873071124997E-6</v>
      </c>
      <c r="BK358" s="10">
        <f>3/24000000*OO[[#This Row],[119 (03JUL1985 18:00:00)-Water Temperature (C)]]*OO[[#This Row],[61]]</f>
        <v>5.5841586704900001E-6</v>
      </c>
      <c r="BL358" s="10">
        <f>3/24000000*OO[[#This Row],[120 (03JUL1985 21:00:00)-Water Temperature (C)]]*OO[[#This Row],[62]]</f>
        <v>5.1723651511374998E-6</v>
      </c>
      <c r="BM358" s="10">
        <f>3/24000000*OO[[#This Row],[121 (04JUL1985 00:00:00)-Water Temperature (C)]]*OO[[#This Row],[63]]</f>
        <v>4.7387319662599995E-6</v>
      </c>
      <c r="BN358" s="10">
        <f>3/24000000*OO[[#This Row],[122 (04JUL1985 03:00:00)-Water Temperature (C)]]*OO[[#This Row],[64]]</f>
        <v>4.3290207661250006E-6</v>
      </c>
      <c r="BO358" s="10">
        <f>3/24000000*OO[[#This Row],[123 (04JUL1985 06:00:00)-Water Temperature (C)]]*OO[[#This Row],[65]]</f>
        <v>3.9228104425087495E-6</v>
      </c>
      <c r="BP358" s="10">
        <f>3/24000000*OO[[#This Row],[124 (04JUL1985 09:00:00)-Water Temperature (C)]]*OO[[#This Row],[66]]</f>
        <v>3.6469674336000003E-6</v>
      </c>
      <c r="BQ358" s="10">
        <f>3/24000000*OO[[#This Row],[125 (04JUL1985 12:00:00)-Water Temperature (C)]]*OO[[#This Row],[67]]</f>
        <v>3.4214909321450001E-6</v>
      </c>
      <c r="BR358" s="10">
        <f>3/24000000*OO[[#This Row],[126 (04JUL1985 15:00:00)-Water Temperature (C)]]*OO[[#This Row],[68]]</f>
        <v>3.198512912985E-6</v>
      </c>
      <c r="BS358" s="10">
        <f>3/24000000*OO[[#This Row],[127 (04JUL1985 18:00:00)-Water Temperature (C)]]*OO[[#This Row],[69]]</f>
        <v>3.0828686376487491E-6</v>
      </c>
      <c r="BT358" s="10">
        <f>3/24000000*OO[[#This Row],[128 (04JUL1985 21:00:00)-Water Temperature (C)]]*OO[[#This Row],[70]]</f>
        <v>2.9150052722700003E-6</v>
      </c>
      <c r="BU358" s="10">
        <f>3/24000000*OO[[#This Row],[129 (05JUL1985 00:00:00)-Water Temperature (C)]]*OO[[#This Row],[71]]</f>
        <v>2.66524878016875E-6</v>
      </c>
      <c r="BV358" s="10">
        <f>3/24000000*OO[[#This Row],[130 (05JUL1985 03:00:00)-Water Temperature (C)]]*OO[[#This Row],[72]]</f>
        <v>2.4188010471686249E-6</v>
      </c>
      <c r="BW358" s="10">
        <f>3/24000000*OO[[#This Row],[131 (05JUL1985 06:00:00)-Water Temperature (C)]]*OO[[#This Row],[73]]</f>
        <v>2.1754909375627499E-6</v>
      </c>
      <c r="BX358" s="10">
        <f>3/24000000*OO[[#This Row],[132 (05JUL1985 09:00:00)-Water Temperature (C)]]*OO[[#This Row],[74]]</f>
        <v>2.0218374385544999E-6</v>
      </c>
      <c r="BY358" s="10">
        <f>3/24000000*OO[[#This Row],[133 (05JUL1985 12:00:00)-Water Temperature (C)]]*OO[[#This Row],[75]]</f>
        <v>1.8891909203343751E-6</v>
      </c>
      <c r="BZ358" s="10">
        <f>3/24000000*OO[[#This Row],[134 (05JUL1985 15:00:00)-Water Temperature (C)]]*OO[[#This Row],[76]]</f>
        <v>1.7639457950057498E-6</v>
      </c>
      <c r="CA358" s="10">
        <f>3/24000000*OO[[#This Row],[135 (05JUL1985 18:00:00)-Water Temperature (C)]]*OO[[#This Row],[77]]</f>
        <v>1.6397980532687502E-6</v>
      </c>
      <c r="CB358" s="10">
        <f>3/24000000*OO[[#This Row],[136 (05JUL1985 21:00:00)-Water Temperature (C)]]*OO[[#This Row],[78]]</f>
        <v>1.4640741671846249E-6</v>
      </c>
      <c r="CC358" s="10">
        <f>3/24000000*OO[[#This Row],[137 (06JUL1985 00:00:00)-Water Temperature (C)]]*OO[[#This Row],[79]]</f>
        <v>1.2550879368527499E-6</v>
      </c>
      <c r="CD358" s="10">
        <f>3/24000000*OO[[#This Row],[138 (06JUL1985 03:00:00)-Water Temperature (C)]]*OO[[#This Row],[80]]</f>
        <v>1.052844258262625E-6</v>
      </c>
      <c r="CE358" s="10">
        <f>3/24000000*OO[[#This Row],[139 (06JUL1985 06:00:00)-Water Temperature (C)]]*OO[[#This Row],[81]]</f>
        <v>8.6058388524499989E-7</v>
      </c>
      <c r="CF358" s="10">
        <f>3/24000000*OO[[#This Row],[140 (06JUL1985 09:00:00)-Water Temperature (C)]]*OO[[#This Row],[82]]</f>
        <v>7.1998128882900002E-7</v>
      </c>
      <c r="CG358" s="10">
        <f>3/24000000*OO[[#This Row],[141 (06JUL1985 12:00:00)-Water Temperature (C)]]*OO[[#This Row],[83]]</f>
        <v>6.0574742014774991E-7</v>
      </c>
      <c r="CH358" s="10">
        <f>3/24000000*OO[[#This Row],[142 (06JUL1985 15:00:00)-Water Temperature (C)]]*OO[[#This Row],[84]]</f>
        <v>5.19057414171E-7</v>
      </c>
      <c r="CI358" s="10">
        <f>3/24000000*OO[[#This Row],[143 (06JUL1985 18:00:00)-Water Temperature (C)]]*OO[[#This Row],[85]]</f>
        <v>4.53924094253125E-7</v>
      </c>
      <c r="CJ358" s="10">
        <f>3/24000000*OO[[#This Row],[144 (06JUL1985 21:00:00)-Water Temperature (C)]]*OO[[#This Row],[86]]</f>
        <v>3.9742008027699999E-7</v>
      </c>
      <c r="CK358" s="10">
        <f>3/24000000*OO[[#This Row],[145 (07JUL1985 00:00:00)-Water Temperature (C)]]*OO[[#This Row],[87]]</f>
        <v>3.463534962825E-7</v>
      </c>
      <c r="CL358" s="10">
        <f>3/24000000*OO[[#This Row],[146 (07JUL1985 03:00:00)-Water Temperature (C)]]*OO[[#This Row],[88]]</f>
        <v>3.0497526929699999E-7</v>
      </c>
      <c r="CM358" s="10">
        <f>3/24000000*OO[[#This Row],[147 (07JUL1985 06:00:00)-Water Temperature (C)]]*OO[[#This Row],[89]]</f>
        <v>2.6895288358E-7</v>
      </c>
      <c r="CN358" s="10">
        <f>3/24000000*OO[[#This Row],[148 (07JUL1985 09:00:00)-Water Temperature (C)]]*OO[[#This Row],[90]]</f>
        <v>2.4560425993439997E-7</v>
      </c>
      <c r="CO358" s="10">
        <f>3/24000000*OO[[#This Row],[149 (07JUL1985 12:00:00)-Water Temperature (C)]]*OO[[#This Row],[91]]</f>
        <v>2.2088644044800003E-7</v>
      </c>
      <c r="CP358" s="10">
        <f>3/24000000*OO[[#This Row],[150 (07JUL1985 15:00:00)-Water Temperature (C)]]*OO[[#This Row],[92]]</f>
        <v>2.0805971321774998E-7</v>
      </c>
      <c r="CQ358" s="10">
        <f>3/24000000*OO[[#This Row],[151 (07JUL1985 18:00:00)-Water Temperature (C)]]*OO[[#This Row],[93]]</f>
        <v>1.9915825302862501E-7</v>
      </c>
      <c r="CR358" s="10">
        <f>3/24000000*OO[[#This Row],[152 (07JUL1985 21:00:00)-Water Temperature (C)]]*OO[[#This Row],[94]]</f>
        <v>1.8861507384330002E-7</v>
      </c>
      <c r="CS358" s="10">
        <f>3/24000000*OO[[#This Row],[153 (08JUL1985 00:00:00)-Water Temperature (C)]]*OO[[#This Row],[95]]</f>
        <v>1.7658133084310001E-7</v>
      </c>
      <c r="CT358" s="10">
        <f>3/24000000*OO[[#This Row],[154 (08JUL1985 03:00:00)-Water Temperature (C)]]*OO[[#This Row],[96]]</f>
        <v>1.6443018131549997E-7</v>
      </c>
      <c r="CU358" s="10">
        <f>3/24000000*OO[[#This Row],[155 (08JUL1985 06:00:00)-Water Temperature (C)]]*OO[[#This Row],[97]]</f>
        <v>1.535422680448125E-7</v>
      </c>
      <c r="CV358" s="10">
        <f>3/24000000*OO[[#This Row],[156 (08JUL1985 09:00:00)-Water Temperature (C)]]*OO[[#This Row],[98]]</f>
        <v>1.4985703470919999E-7</v>
      </c>
      <c r="CW358" s="10">
        <f>3/24000000*OO[[#This Row],[157 (08JUL1985 12:00:00)-Water Temperature (C)]]*OO[[#This Row],[99]]</f>
        <v>1.4805443841393752E-7</v>
      </c>
    </row>
    <row r="359" spans="1:101" x14ac:dyDescent="0.35">
      <c r="A359" t="s">
        <v>366</v>
      </c>
      <c r="B359">
        <v>522.78689999999995</v>
      </c>
      <c r="C359" s="10">
        <f>3/24*OO[[#This Row],[59 (26JUN1985 06:00:00)-Water Temperature (C)]]*OO[[#This Row],[1]]/SUM(OO[1])</f>
        <v>0</v>
      </c>
      <c r="D359" s="10">
        <f>3/24*OO[[#This Row],[60 (26JUN1985 09:00:00)-Water Temperature (C)]]*OO[[#This Row],[2]]/SUM(OO[2])</f>
        <v>0</v>
      </c>
      <c r="E359" s="10">
        <f>3/24*OO[[#This Row],[61 (26JUN1985 12:00:00)-Water Temperature (C)]]*OO[[#This Row],[3]]/SUM(OO[3])</f>
        <v>0</v>
      </c>
      <c r="F359" s="10">
        <f>3/24*OO[[#This Row],[62 (26JUN1985 15:00:00)-Water Temperature (C)]]*OO[[#This Row],[4]]/SUM(OO[4])</f>
        <v>0</v>
      </c>
      <c r="G359" s="10">
        <f>3/24*OO[[#This Row],[63 (26JUN1985 18:00:00)-Water Temperature (C)]]*OO[[#This Row],[5]]/SUM(OO[5])</f>
        <v>0</v>
      </c>
      <c r="H359" s="10">
        <f>3/24*OO[[#This Row],[64 (26JUN1985 21:00:00)-Water Temperature (C)]]*OO[[#This Row],[6]]/SUM(OO[6])</f>
        <v>0</v>
      </c>
      <c r="I359" s="10">
        <f>3/24*OO[[#This Row],[65 (27JUN1985 00:00:00)-Water Temperature (C)]]*OO[[#This Row],[7]]/SUM(OO[7])</f>
        <v>0</v>
      </c>
      <c r="J359" s="10">
        <f>3/24*OO[[#This Row],[66 (27JUN1985 03:00:00)-Water Temperature (C)]]*OO[[#This Row],[8]]/SUM(OO[8])</f>
        <v>0</v>
      </c>
      <c r="K359" s="10">
        <f>3/24*OO[[#This Row],[67 (27JUN1985 06:00:00)-Water Temperature (C)]]*OO[[#This Row],[9]]/SUM(OO[9])</f>
        <v>0</v>
      </c>
      <c r="L359" s="10">
        <f>3/24*OO[[#This Row],[68 (27JUN1985 09:00:00)-Water Temperature (C)]]*OO[[#This Row],[10]]/SUM(OO[10])</f>
        <v>0</v>
      </c>
      <c r="M359" s="10">
        <f>3/24*OO[[#This Row],[69 (27JUN1985 12:00:00)-Water Temperature (C)]]*OO[[#This Row],[11]]/SUM(OO[11])</f>
        <v>0</v>
      </c>
      <c r="N359" s="10">
        <f>3/24*OO[[#This Row],[70 (27JUN1985 15:00:00)-Water Temperature (C)]]*OO[[#This Row],[12]]/SUM(OO[12])</f>
        <v>0</v>
      </c>
      <c r="O359" s="10">
        <f>3/24*OO[[#This Row],[71 (27JUN1985 18:00:00)-Water Temperature (C)]]*OO[[#This Row],[13]]/SUM(OO[13])</f>
        <v>0</v>
      </c>
      <c r="P359" s="10">
        <f>3/24*OO[[#This Row],[72 (27JUN1985 21:00:00)-Water Temperature (C)]]*OO[[#This Row],[14]]/SUM(OO[14])</f>
        <v>0</v>
      </c>
      <c r="Q359" s="10">
        <f>3/24*OO[[#This Row],[73 (28JUN1985 00:00:00)-Water Temperature (C)]]*OO[[#This Row],[15]]/SUM(OO[15])</f>
        <v>0</v>
      </c>
      <c r="R359" s="10">
        <f>3/24*OO[[#This Row],[74 (28JUN1985 03:00:00)-Water Temperature (C)]]*OO[[#This Row],[16]]/SUM(OO[16])</f>
        <v>0</v>
      </c>
      <c r="S359" s="10">
        <f>3/24*OO[[#This Row],[75 (28JUN1985 06:00:00)-Water Temperature (C)]]*OO[[#This Row],[17]]/SUM(OO[17])</f>
        <v>0</v>
      </c>
      <c r="T359" s="10">
        <f>3/24*OO[[#This Row],[76 (28JUN1985 09:00:00)-Water Temperature (C)]]*OO[[#This Row],[18]]/SUM(OO[18])</f>
        <v>6.6684506107490515E-32</v>
      </c>
      <c r="U359" s="10">
        <f>3/24*OO[[#This Row],[77 (28JUN1985 12:00:00)-Water Temperature (C)]]*OO[[#This Row],[19]]/SUM(OO[19])</f>
        <v>2.6187563152171252E-25</v>
      </c>
      <c r="V359" s="10">
        <f>3/24000000*OO[[#This Row],[78 (28JUN1985 15:00:00)-Water Temperature (C)]]*OO[[#This Row],[20]]</f>
        <v>5.0476614168924999E-18</v>
      </c>
      <c r="W359" s="10">
        <f>3/24000000*OO[[#This Row],[79 (28JUN1985 18:00:00)-Water Temperature (C)]]*OO[[#This Row],[21]]</f>
        <v>9.3609640714949984E-14</v>
      </c>
      <c r="X359" s="10">
        <f>3/24000000*OO[[#This Row],[80 (28JUN1985 21:00:00)-Water Temperature (C)]]*OO[[#This Row],[22]]</f>
        <v>9.634152338989999E-11</v>
      </c>
      <c r="Y359" s="10">
        <f>3/24000000*OO[[#This Row],[81 (29JUN1985 00:00:00)-Water Temperature (C)]]*OO[[#This Row],[23]]</f>
        <v>2.0096604064699997E-8</v>
      </c>
      <c r="Z359" s="10">
        <f>3/24000000*OO[[#This Row],[82 (29JUN1985 03:00:00)-Water Temperature (C)]]*OO[[#This Row],[24]]</f>
        <v>1.2989184134939999E-6</v>
      </c>
      <c r="AA359" s="10">
        <f>3/24000000*OO[[#This Row],[83 (29JUN1985 06:00:00)-Water Temperature (C)]]*OO[[#This Row],[25]]</f>
        <v>3.3270250567299993E-5</v>
      </c>
      <c r="AB359" s="10">
        <f>3/24000000*OO[[#This Row],[84 (29JUN1985 09:00:00)-Water Temperature (C)]]*OO[[#This Row],[26]]</f>
        <v>4.0454357409924996E-4</v>
      </c>
      <c r="AC359" s="10">
        <f>3/24000000*OO[[#This Row],[85 (29JUN1985 12:00:00)-Water Temperature (C)]]*OO[[#This Row],[27]]</f>
        <v>2.5471740655287497E-3</v>
      </c>
      <c r="AD359" s="10">
        <f>3/24000000*OO[[#This Row],[86 (29JUN1985 15:00:00)-Water Temperature (C)]]*OO[[#This Row],[28]]</f>
        <v>9.2208482181624987E-3</v>
      </c>
      <c r="AE359" s="10">
        <f>3/24000000*OO[[#This Row],[88 (29JUN1985 21:00:00)-Water Temperature (C)]]*OO[[#This Row],[30]]</f>
        <v>2.9317823119462495E-2</v>
      </c>
      <c r="AF359" s="10">
        <f>3/24000000*OO[[#This Row],[88 (29JUN1985 21:00:00)-Water Temperature (C)]]*OO[[#This Row],[30]]</f>
        <v>2.9317823119462495E-2</v>
      </c>
      <c r="AG359" s="10">
        <f>3/24000000*OO[[#This Row],[89 (30JUN1985 00:00:00)-Water Temperature (C)]]*OO[[#This Row],[31]]</f>
        <v>2.81921144176875E-2</v>
      </c>
      <c r="AH359" s="10">
        <f>3/24000000*OO[[#This Row],[90 (30JUN1985 03:00:00)-Water Temperature (C)]]*OO[[#This Row],[32]]</f>
        <v>1.9109283631514998E-2</v>
      </c>
      <c r="AI359" s="10">
        <f>3/24000000*OO[[#This Row],[91 (30JUN1985 06:00:00)-Water Temperature (C)]]*OO[[#This Row],[33]]</f>
        <v>9.6387054063999996E-3</v>
      </c>
      <c r="AJ359" s="10">
        <f>3/24000000*OO[[#This Row],[92 (30JUN1985 09:00:00)-Water Temperature (C)]]*OO[[#This Row],[34]]</f>
        <v>3.8446950584737497E-3</v>
      </c>
      <c r="AK359" s="10">
        <f>3/24000000*OO[[#This Row],[93 (30JUN1985 12:00:00)-Water Temperature (C)]]*OO[[#This Row],[35]]</f>
        <v>1.2176094459554999E-3</v>
      </c>
      <c r="AL359" s="10">
        <f>3/24000000*OO[[#This Row],[94 (30JUN1985 15:00:00)-Water Temperature (C)]]*OO[[#This Row],[36]]</f>
        <v>3.2835572054099998E-4</v>
      </c>
      <c r="AM359" s="10">
        <f>3/24000000*OO[[#This Row],[95 (30JUN1985 18:00:00)-Water Temperature (C)]]*OO[[#This Row],[37]]</f>
        <v>8.8905036300512513E-5</v>
      </c>
      <c r="AN359" s="10">
        <f>3/24000000*OO[[#This Row],[96 (30JUN1985 21:00:00)-Water Temperature (C)]]*OO[[#This Row],[38]]</f>
        <v>3.4170233004650005E-5</v>
      </c>
      <c r="AO359" s="10">
        <f>3/24000000*OO[[#This Row],[97 (01JUL1985 00:00:00)-Water Temperature (C)]]*OO[[#This Row],[39]]</f>
        <v>2.2343443369860001E-5</v>
      </c>
      <c r="AP359" s="10">
        <f>3/24000000*OO[[#This Row],[98 (01JUL1985 03:00:00)-Water Temperature (C)]]*OO[[#This Row],[40]]</f>
        <v>1.9075578302654996E-5</v>
      </c>
      <c r="AQ359" s="10">
        <f>3/24000000*OO[[#This Row],[99 (01JUL1985 06:00:00)-Water Temperature (C)]]*OO[[#This Row],[41]]</f>
        <v>1.7316318181098753E-5</v>
      </c>
      <c r="AR359" s="10">
        <f>3/24000000*OO[[#This Row],[100 (01JUL1985 09:00:00)-Water Temperature (C)]]*OO[[#This Row],[42]]</f>
        <v>1.6460656612399999E-5</v>
      </c>
      <c r="AS359" s="10">
        <f>3/24000000*OO[[#This Row],[101 (01JUL1985 12:00:00)-Water Temperature (C)]]*OO[[#This Row],[43]]</f>
        <v>1.5755177416792497E-5</v>
      </c>
      <c r="AT359" s="10">
        <f>3/24000000*OO[[#This Row],[102 (01JUL1985 15:00:00)-Water Temperature (C)]]*OO[[#This Row],[44]]</f>
        <v>1.509952231837E-5</v>
      </c>
      <c r="AU359" s="10">
        <f>3/24000000*OO[[#This Row],[103 (01JUL1985 18:00:00)-Water Temperature (C)]]*OO[[#This Row],[45]]</f>
        <v>1.4608685530995001E-5</v>
      </c>
      <c r="AV359" s="10">
        <f>3/24000000*OO[[#This Row],[104 (01JUL1985 21:00:00)-Water Temperature (C)]]*OO[[#This Row],[46]]</f>
        <v>1.3938019604437498E-5</v>
      </c>
      <c r="AW359" s="10">
        <f>3/24000000*OO[[#This Row],[105 (02JUL1985 00:00:00)-Water Temperature (C)]]*OO[[#This Row],[47]]</f>
        <v>1.3300445030291249E-5</v>
      </c>
      <c r="AX359" s="10">
        <f>3/24000000*OO[[#This Row],[106 (02JUL1985 03:00:00)-Water Temperature (C)]]*OO[[#This Row],[48]]</f>
        <v>1.2877178234924999E-5</v>
      </c>
      <c r="AY359" s="10">
        <f>3/24000000*OO[[#This Row],[107 (02JUL1985 06:00:00)-Water Temperature (C)]]*OO[[#This Row],[49]]</f>
        <v>1.2670199976492499E-5</v>
      </c>
      <c r="AZ359" s="10">
        <f>3/24000000*OO[[#This Row],[108 (02JUL1985 09:00:00)-Water Temperature (C)]]*OO[[#This Row],[50]]</f>
        <v>1.2640191725437499E-5</v>
      </c>
      <c r="BA359" s="10">
        <f>3/24000000*OO[[#This Row],[109 (02JUL1985 12:00:00)-Water Temperature (C)]]*OO[[#This Row],[51]]</f>
        <v>1.2847757085749999E-5</v>
      </c>
      <c r="BB359" s="10">
        <f>3/24000000*OO[[#This Row],[110 (02JUL1985 15:00:00)-Water Temperature (C)]]*OO[[#This Row],[52]]</f>
        <v>1.2789635174499998E-5</v>
      </c>
      <c r="BC359" s="10">
        <f>3/24000000*OO[[#This Row],[111 (02JUL1985 18:00:00)-Water Temperature (C)]]*OO[[#This Row],[53]]</f>
        <v>1.2554779856039999E-5</v>
      </c>
      <c r="BD359" s="10">
        <f>3/24000000*OO[[#This Row],[112 (02JUL1985 21:00:00)-Water Temperature (C)]]*OO[[#This Row],[54]]</f>
        <v>1.191755310585E-5</v>
      </c>
      <c r="BE359" s="10">
        <f>3/24000000*OO[[#This Row],[113 (03JUL1985 00:00:00)-Water Temperature (C)]]*OO[[#This Row],[55]]</f>
        <v>1.1090593335384997E-5</v>
      </c>
      <c r="BF359" s="10">
        <f>3/24000000*OO[[#This Row],[114 (03JUL1985 03:00:00)-Water Temperature (C)]]*OO[[#This Row],[56]]</f>
        <v>1.0126408263525E-5</v>
      </c>
      <c r="BG359" s="10">
        <f>3/24000000*OO[[#This Row],[115 (03JUL1985 06:00:00)-Water Temperature (C)]]*OO[[#This Row],[57]]</f>
        <v>9.1096624362799993E-6</v>
      </c>
      <c r="BH359" s="10">
        <f>3/24000000*OO[[#This Row],[116 (03JUL1985 09:00:00)-Water Temperature (C)]]*OO[[#This Row],[58]]</f>
        <v>8.2164390609787504E-6</v>
      </c>
      <c r="BI359" s="10">
        <f>3/24000000*OO[[#This Row],[117 (03JUL1985 12:00:00)-Water Temperature (C)]]*OO[[#This Row],[59]]</f>
        <v>7.6074073027499992E-6</v>
      </c>
      <c r="BJ359" s="10">
        <f>3/24000000*OO[[#This Row],[118 (03JUL1985 15:00:00)-Water Temperature (C)]]*OO[[#This Row],[60]]</f>
        <v>7.1108872233100004E-6</v>
      </c>
      <c r="BK359" s="10">
        <f>3/24000000*OO[[#This Row],[119 (03JUL1985 18:00:00)-Water Temperature (C)]]*OO[[#This Row],[61]]</f>
        <v>6.7326834920350009E-6</v>
      </c>
      <c r="BL359" s="10">
        <f>3/24000000*OO[[#This Row],[120 (03JUL1985 21:00:00)-Water Temperature (C)]]*OO[[#This Row],[62]]</f>
        <v>6.2282941686712492E-6</v>
      </c>
      <c r="BM359" s="10">
        <f>3/24000000*OO[[#This Row],[121 (04JUL1985 00:00:00)-Water Temperature (C)]]*OO[[#This Row],[63]]</f>
        <v>5.6907063862887498E-6</v>
      </c>
      <c r="BN359" s="10">
        <f>3/24000000*OO[[#This Row],[122 (04JUL1985 03:00:00)-Water Temperature (C)]]*OO[[#This Row],[64]]</f>
        <v>5.1886959006037498E-6</v>
      </c>
      <c r="BO359" s="10">
        <f>3/24000000*OO[[#This Row],[123 (04JUL1985 06:00:00)-Water Temperature (C)]]*OO[[#This Row],[65]]</f>
        <v>4.6923235318799993E-6</v>
      </c>
      <c r="BP359" s="10">
        <f>3/24000000*OO[[#This Row],[124 (04JUL1985 09:00:00)-Water Temperature (C)]]*OO[[#This Row],[66]]</f>
        <v>4.3503870397650003E-6</v>
      </c>
      <c r="BQ359" s="10">
        <f>3/24000000*OO[[#This Row],[125 (04JUL1985 12:00:00)-Water Temperature (C)]]*OO[[#This Row],[67]]</f>
        <v>4.0729788149137497E-6</v>
      </c>
      <c r="BR359" s="10">
        <f>3/24000000*OO[[#This Row],[126 (04JUL1985 15:00:00)-Water Temperature (C)]]*OO[[#This Row],[68]]</f>
        <v>3.7960740449449993E-6</v>
      </c>
      <c r="BS359" s="10">
        <f>3/24000000*OO[[#This Row],[127 (04JUL1985 18:00:00)-Water Temperature (C)]]*OO[[#This Row],[69]]</f>
        <v>3.6486601292849999E-6</v>
      </c>
      <c r="BT359" s="10">
        <f>3/24000000*OO[[#This Row],[128 (04JUL1985 21:00:00)-Water Temperature (C)]]*OO[[#This Row],[70]]</f>
        <v>3.4473311093837501E-6</v>
      </c>
      <c r="BU359" s="10">
        <f>3/24000000*OO[[#This Row],[129 (05JUL1985 00:00:00)-Water Temperature (C)]]*OO[[#This Row],[71]]</f>
        <v>3.1483470757125002E-6</v>
      </c>
      <c r="BV359" s="10">
        <f>3/24000000*OO[[#This Row],[130 (05JUL1985 03:00:00)-Water Temperature (C)]]*OO[[#This Row],[72]]</f>
        <v>2.8543298162774999E-6</v>
      </c>
      <c r="BW359" s="10">
        <f>3/24000000*OO[[#This Row],[131 (05JUL1985 06:00:00)-Water Temperature (C)]]*OO[[#This Row],[73]]</f>
        <v>2.5653560372999993E-6</v>
      </c>
      <c r="BX359" s="10">
        <f>3/24000000*OO[[#This Row],[132 (05JUL1985 09:00:00)-Water Temperature (C)]]*OO[[#This Row],[74]]</f>
        <v>2.3802423096861248E-6</v>
      </c>
      <c r="BY359" s="10">
        <f>3/24000000*OO[[#This Row],[133 (05JUL1985 12:00:00)-Water Temperature (C)]]*OO[[#This Row],[75]]</f>
        <v>2.2222995338687498E-6</v>
      </c>
      <c r="BZ359" s="10">
        <f>3/24000000*OO[[#This Row],[134 (05JUL1985 15:00:00)-Water Temperature (C)]]*OO[[#This Row],[76]]</f>
        <v>2.0725861864737497E-6</v>
      </c>
      <c r="CA359" s="10">
        <f>3/24000000*OO[[#This Row],[135 (05JUL1985 18:00:00)-Water Temperature (C)]]*OO[[#This Row],[77]]</f>
        <v>1.92485416167875E-6</v>
      </c>
      <c r="CB359" s="10">
        <f>3/24000000*OO[[#This Row],[136 (05JUL1985 21:00:00)-Water Temperature (C)]]*OO[[#This Row],[78]]</f>
        <v>1.7201797096032499E-6</v>
      </c>
      <c r="CC359" s="10">
        <f>3/24000000*OO[[#This Row],[137 (06JUL1985 00:00:00)-Water Temperature (C)]]*OO[[#This Row],[79]]</f>
        <v>1.4752990059348749E-6</v>
      </c>
      <c r="CD359" s="10">
        <f>3/24000000*OO[[#This Row],[138 (06JUL1985 03:00:00)-Water Temperature (C)]]*OO[[#This Row],[80]]</f>
        <v>1.2388708916184999E-6</v>
      </c>
      <c r="CE359" s="10">
        <f>3/24000000*OO[[#This Row],[139 (06JUL1985 06:00:00)-Water Temperature (C)]]*OO[[#This Row],[81]]</f>
        <v>1.013228452717375E-6</v>
      </c>
      <c r="CF359" s="10">
        <f>3/24000000*OO[[#This Row],[140 (06JUL1985 09:00:00)-Water Temperature (C)]]*OO[[#This Row],[82]]</f>
        <v>8.4737686011750004E-7</v>
      </c>
      <c r="CG359" s="10">
        <f>3/24000000*OO[[#This Row],[141 (06JUL1985 12:00:00)-Water Temperature (C)]]*OO[[#This Row],[83]]</f>
        <v>7.1252787228000003E-7</v>
      </c>
      <c r="CH359" s="10">
        <f>3/24000000*OO[[#This Row],[142 (06JUL1985 15:00:00)-Water Temperature (C)]]*OO[[#This Row],[84]]</f>
        <v>6.0961149257787502E-7</v>
      </c>
      <c r="CI359" s="10">
        <f>3/24000000*OO[[#This Row],[143 (06JUL1985 18:00:00)-Water Temperature (C)]]*OO[[#This Row],[85]]</f>
        <v>5.3188673909137496E-7</v>
      </c>
      <c r="CJ359" s="10">
        <f>3/24000000*OO[[#This Row],[144 (06JUL1985 21:00:00)-Water Temperature (C)]]*OO[[#This Row],[86]]</f>
        <v>4.6548140944300002E-7</v>
      </c>
      <c r="CK359" s="10">
        <f>3/24000000*OO[[#This Row],[145 (07JUL1985 00:00:00)-Water Temperature (C)]]*OO[[#This Row],[87]]</f>
        <v>4.0527828206374992E-7</v>
      </c>
      <c r="CL359" s="10">
        <f>3/24000000*OO[[#This Row],[146 (07JUL1985 03:00:00)-Water Temperature (C)]]*OO[[#This Row],[88]]</f>
        <v>3.5685833354850002E-7</v>
      </c>
      <c r="CM359" s="10">
        <f>3/24000000*OO[[#This Row],[147 (07JUL1985 06:00:00)-Water Temperature (C)]]*OO[[#This Row],[89]]</f>
        <v>3.1468349150249999E-7</v>
      </c>
      <c r="CN359" s="10">
        <f>3/24000000*OO[[#This Row],[148 (07JUL1985 09:00:00)-Water Temperature (C)]]*OO[[#This Row],[90]]</f>
        <v>2.8731691783199996E-7</v>
      </c>
      <c r="CO359" s="10">
        <f>3/24000000*OO[[#This Row],[149 (07JUL1985 12:00:00)-Water Temperature (C)]]*OO[[#This Row],[91]]</f>
        <v>2.5844569058199996E-7</v>
      </c>
      <c r="CP359" s="10">
        <f>3/24000000*OO[[#This Row],[150 (07JUL1985 15:00:00)-Water Temperature (C)]]*OO[[#This Row],[92]]</f>
        <v>2.4303432509195002E-7</v>
      </c>
      <c r="CQ359" s="10">
        <f>3/24000000*OO[[#This Row],[151 (07JUL1985 18:00:00)-Water Temperature (C)]]*OO[[#This Row],[93]]</f>
        <v>2.3248684395999998E-7</v>
      </c>
      <c r="CR359" s="10">
        <f>3/24000000*OO[[#This Row],[152 (07JUL1985 21:00:00)-Water Temperature (C)]]*OO[[#This Row],[94]]</f>
        <v>2.2026198215204999E-7</v>
      </c>
      <c r="CS359" s="10">
        <f>3/24000000*OO[[#This Row],[153 (08JUL1985 00:00:00)-Water Temperature (C)]]*OO[[#This Row],[95]]</f>
        <v>2.0629557438812503E-7</v>
      </c>
      <c r="CT359" s="10">
        <f>3/24000000*OO[[#This Row],[154 (08JUL1985 03:00:00)-Water Temperature (C)]]*OO[[#This Row],[96]]</f>
        <v>1.9232036648945002E-7</v>
      </c>
      <c r="CU359" s="10">
        <f>3/24000000*OO[[#This Row],[155 (08JUL1985 06:00:00)-Water Temperature (C)]]*OO[[#This Row],[97]]</f>
        <v>1.7966082520229999E-7</v>
      </c>
      <c r="CV359" s="10">
        <f>3/24000000*OO[[#This Row],[156 (08JUL1985 09:00:00)-Water Temperature (C)]]*OO[[#This Row],[98]]</f>
        <v>1.7533531866993749E-7</v>
      </c>
      <c r="CW359" s="10">
        <f>3/24000000*OO[[#This Row],[157 (08JUL1985 12:00:00)-Water Temperature (C)]]*OO[[#This Row],[99]]</f>
        <v>1.7323112508024999E-7</v>
      </c>
    </row>
    <row r="360" spans="1:101" x14ac:dyDescent="0.35">
      <c r="A360" t="s">
        <v>367</v>
      </c>
      <c r="B360">
        <v>751.49959999999999</v>
      </c>
      <c r="C360" s="10">
        <f>3/24*OO[[#This Row],[59 (26JUN1985 06:00:00)-Water Temperature (C)]]*OO[[#This Row],[1]]/SUM(OO[1])</f>
        <v>0</v>
      </c>
      <c r="D360" s="10">
        <f>3/24*OO[[#This Row],[60 (26JUN1985 09:00:00)-Water Temperature (C)]]*OO[[#This Row],[2]]/SUM(OO[2])</f>
        <v>0</v>
      </c>
      <c r="E360" s="10">
        <f>3/24*OO[[#This Row],[61 (26JUN1985 12:00:00)-Water Temperature (C)]]*OO[[#This Row],[3]]/SUM(OO[3])</f>
        <v>0</v>
      </c>
      <c r="F360" s="10">
        <f>3/24*OO[[#This Row],[62 (26JUN1985 15:00:00)-Water Temperature (C)]]*OO[[#This Row],[4]]/SUM(OO[4])</f>
        <v>0</v>
      </c>
      <c r="G360" s="10">
        <f>3/24*OO[[#This Row],[63 (26JUN1985 18:00:00)-Water Temperature (C)]]*OO[[#This Row],[5]]/SUM(OO[5])</f>
        <v>0</v>
      </c>
      <c r="H360" s="10">
        <f>3/24*OO[[#This Row],[64 (26JUN1985 21:00:00)-Water Temperature (C)]]*OO[[#This Row],[6]]/SUM(OO[6])</f>
        <v>0</v>
      </c>
      <c r="I360" s="10">
        <f>3/24*OO[[#This Row],[65 (27JUN1985 00:00:00)-Water Temperature (C)]]*OO[[#This Row],[7]]/SUM(OO[7])</f>
        <v>0</v>
      </c>
      <c r="J360" s="10">
        <f>3/24*OO[[#This Row],[66 (27JUN1985 03:00:00)-Water Temperature (C)]]*OO[[#This Row],[8]]/SUM(OO[8])</f>
        <v>0</v>
      </c>
      <c r="K360" s="10">
        <f>3/24*OO[[#This Row],[67 (27JUN1985 06:00:00)-Water Temperature (C)]]*OO[[#This Row],[9]]/SUM(OO[9])</f>
        <v>0</v>
      </c>
      <c r="L360" s="10">
        <f>3/24*OO[[#This Row],[68 (27JUN1985 09:00:00)-Water Temperature (C)]]*OO[[#This Row],[10]]/SUM(OO[10])</f>
        <v>0</v>
      </c>
      <c r="M360" s="10">
        <f>3/24*OO[[#This Row],[69 (27JUN1985 12:00:00)-Water Temperature (C)]]*OO[[#This Row],[11]]/SUM(OO[11])</f>
        <v>0</v>
      </c>
      <c r="N360" s="10">
        <f>3/24*OO[[#This Row],[70 (27JUN1985 15:00:00)-Water Temperature (C)]]*OO[[#This Row],[12]]/SUM(OO[12])</f>
        <v>0</v>
      </c>
      <c r="O360" s="10">
        <f>3/24*OO[[#This Row],[71 (27JUN1985 18:00:00)-Water Temperature (C)]]*OO[[#This Row],[13]]/SUM(OO[13])</f>
        <v>0</v>
      </c>
      <c r="P360" s="10">
        <f>3/24*OO[[#This Row],[72 (27JUN1985 21:00:00)-Water Temperature (C)]]*OO[[#This Row],[14]]/SUM(OO[14])</f>
        <v>0</v>
      </c>
      <c r="Q360" s="10">
        <f>3/24*OO[[#This Row],[73 (28JUN1985 00:00:00)-Water Temperature (C)]]*OO[[#This Row],[15]]/SUM(OO[15])</f>
        <v>0</v>
      </c>
      <c r="R360" s="10">
        <f>3/24*OO[[#This Row],[74 (28JUN1985 03:00:00)-Water Temperature (C)]]*OO[[#This Row],[16]]/SUM(OO[16])</f>
        <v>0</v>
      </c>
      <c r="S360" s="10">
        <f>3/24*OO[[#This Row],[75 (28JUN1985 06:00:00)-Water Temperature (C)]]*OO[[#This Row],[17]]/SUM(OO[17])</f>
        <v>0</v>
      </c>
      <c r="T360" s="10">
        <f>3/24*OO[[#This Row],[76 (28JUN1985 09:00:00)-Water Temperature (C)]]*OO[[#This Row],[18]]/SUM(OO[18])</f>
        <v>3.0450764375112697E-32</v>
      </c>
      <c r="U360" s="10">
        <f>3/24*OO[[#This Row],[77 (28JUN1985 12:00:00)-Water Temperature (C)]]*OO[[#This Row],[19]]/SUM(OO[19])</f>
        <v>3.0559618267729037E-25</v>
      </c>
      <c r="V360" s="10">
        <f>3/24000000*OO[[#This Row],[78 (28JUN1985 15:00:00)-Water Temperature (C)]]*OO[[#This Row],[20]]</f>
        <v>4.4214573386000001E-18</v>
      </c>
      <c r="W360" s="10">
        <f>3/24000000*OO[[#This Row],[79 (28JUN1985 18:00:00)-Water Temperature (C)]]*OO[[#This Row],[21]]</f>
        <v>1.0375624299687498E-13</v>
      </c>
      <c r="X360" s="10">
        <f>3/24000000*OO[[#This Row],[80 (28JUN1985 21:00:00)-Water Temperature (C)]]*OO[[#This Row],[22]]</f>
        <v>1.1896489718608749E-10</v>
      </c>
      <c r="Y360" s="10">
        <f>3/24000000*OO[[#This Row],[81 (29JUN1985 00:00:00)-Water Temperature (C)]]*OO[[#This Row],[23]]</f>
        <v>2.690614691575E-8</v>
      </c>
      <c r="Z360" s="10">
        <f>3/24000000*OO[[#This Row],[82 (29JUN1985 03:00:00)-Water Temperature (C)]]*OO[[#This Row],[24]]</f>
        <v>1.85777542350825E-6</v>
      </c>
      <c r="AA360" s="10">
        <f>3/24000000*OO[[#This Row],[83 (29JUN1985 06:00:00)-Water Temperature (C)]]*OO[[#This Row],[25]]</f>
        <v>5.0363870985674994E-5</v>
      </c>
      <c r="AB360" s="10">
        <f>3/24000000*OO[[#This Row],[84 (29JUN1985 09:00:00)-Water Temperature (C)]]*OO[[#This Row],[26]]</f>
        <v>6.4351536790512498E-4</v>
      </c>
      <c r="AC360" s="10">
        <f>3/24000000*OO[[#This Row],[85 (29JUN1985 12:00:00)-Water Temperature (C)]]*OO[[#This Row],[27]]</f>
        <v>4.2397355789600003E-3</v>
      </c>
      <c r="AD360" s="10">
        <f>3/24000000*OO[[#This Row],[86 (29JUN1985 15:00:00)-Water Temperature (C)]]*OO[[#This Row],[28]]</f>
        <v>1.5976793131312499E-2</v>
      </c>
      <c r="AE360" s="10">
        <f>3/24000000*OO[[#This Row],[88 (29JUN1985 21:00:00)-Water Temperature (C)]]*OO[[#This Row],[30]]</f>
        <v>5.4637241895787496E-2</v>
      </c>
      <c r="AF360" s="10">
        <f>3/24000000*OO[[#This Row],[88 (29JUN1985 21:00:00)-Water Temperature (C)]]*OO[[#This Row],[30]]</f>
        <v>5.4637241895787496E-2</v>
      </c>
      <c r="AG360" s="10">
        <f>3/24000000*OO[[#This Row],[89 (30JUN1985 00:00:00)-Water Temperature (C)]]*OO[[#This Row],[31]]</f>
        <v>5.4301671285600005E-2</v>
      </c>
      <c r="AH360" s="10">
        <f>3/24000000*OO[[#This Row],[90 (30JUN1985 03:00:00)-Water Temperature (C)]]*OO[[#This Row],[32]]</f>
        <v>3.79611668646E-2</v>
      </c>
      <c r="AI360" s="10">
        <f>3/24000000*OO[[#This Row],[91 (30JUN1985 06:00:00)-Water Temperature (C)]]*OO[[#This Row],[33]]</f>
        <v>1.9660882097753751E-2</v>
      </c>
      <c r="AJ360" s="10">
        <f>3/24000000*OO[[#This Row],[92 (30JUN1985 09:00:00)-Water Temperature (C)]]*OO[[#This Row],[34]]</f>
        <v>8.0520963046974998E-3</v>
      </c>
      <c r="AK360" s="10">
        <f>3/24000000*OO[[#This Row],[93 (30JUN1985 12:00:00)-Water Temperature (C)]]*OO[[#This Row],[35]]</f>
        <v>2.6069263504862501E-3</v>
      </c>
      <c r="AL360" s="10">
        <f>3/24000000*OO[[#This Row],[94 (30JUN1985 15:00:00)-Water Temperature (C)]]*OO[[#This Row],[36]]</f>
        <v>7.1228345655625002E-4</v>
      </c>
      <c r="AM360" s="10">
        <f>3/24000000*OO[[#This Row],[95 (30JUN1985 18:00:00)-Water Temperature (C)]]*OO[[#This Row],[37]]</f>
        <v>1.9041159411449998E-4</v>
      </c>
      <c r="AN360" s="10">
        <f>3/24000000*OO[[#This Row],[96 (30JUN1985 21:00:00)-Water Temperature (C)]]*OO[[#This Row],[38]]</f>
        <v>6.9094502298650007E-5</v>
      </c>
      <c r="AO360" s="10">
        <f>3/24000000*OO[[#This Row],[97 (01JUL1985 00:00:00)-Water Temperature (C)]]*OO[[#This Row],[39]]</f>
        <v>4.3020422399149998E-5</v>
      </c>
      <c r="AP360" s="10">
        <f>3/24000000*OO[[#This Row],[98 (01JUL1985 03:00:00)-Water Temperature (C)]]*OO[[#This Row],[40]]</f>
        <v>3.6207675568374999E-5</v>
      </c>
      <c r="AQ360" s="10">
        <f>3/24000000*OO[[#This Row],[99 (01JUL1985 06:00:00)-Water Temperature (C)]]*OO[[#This Row],[41]]</f>
        <v>3.2714504209062494E-5</v>
      </c>
      <c r="AR360" s="10">
        <f>3/24000000*OO[[#This Row],[100 (01JUL1985 09:00:00)-Water Temperature (C)]]*OO[[#This Row],[42]]</f>
        <v>3.10148246016E-5</v>
      </c>
      <c r="AS360" s="10">
        <f>3/24000000*OO[[#This Row],[101 (01JUL1985 12:00:00)-Water Temperature (C)]]*OO[[#This Row],[43]]</f>
        <v>2.9629162228375001E-5</v>
      </c>
      <c r="AT360" s="10">
        <f>3/24000000*OO[[#This Row],[102 (01JUL1985 15:00:00)-Water Temperature (C)]]*OO[[#This Row],[44]]</f>
        <v>2.8317655687300004E-5</v>
      </c>
      <c r="AU360" s="10">
        <f>3/24000000*OO[[#This Row],[103 (01JUL1985 18:00:00)-Water Temperature (C)]]*OO[[#This Row],[45]]</f>
        <v>2.7306661152650002E-5</v>
      </c>
      <c r="AV360" s="10">
        <f>3/24000000*OO[[#This Row],[104 (01JUL1985 21:00:00)-Water Temperature (C)]]*OO[[#This Row],[46]]</f>
        <v>2.5977026346627495E-5</v>
      </c>
      <c r="AW360" s="10">
        <f>3/24000000*OO[[#This Row],[105 (02JUL1985 00:00:00)-Water Temperature (C)]]*OO[[#This Row],[47]]</f>
        <v>2.4690425441124999E-5</v>
      </c>
      <c r="AX360" s="10">
        <f>3/24000000*OO[[#This Row],[106 (02JUL1985 03:00:00)-Water Temperature (C)]]*OO[[#This Row],[48]]</f>
        <v>2.380129372028625E-5</v>
      </c>
      <c r="AY360" s="10">
        <f>3/24000000*OO[[#This Row],[107 (02JUL1985 06:00:00)-Water Temperature (C)]]*OO[[#This Row],[49]]</f>
        <v>2.332400795187375E-5</v>
      </c>
      <c r="AZ360" s="10">
        <f>3/24000000*OO[[#This Row],[108 (02JUL1985 09:00:00)-Water Temperature (C)]]*OO[[#This Row],[50]]</f>
        <v>2.318549225164875E-5</v>
      </c>
      <c r="BA360" s="10">
        <f>3/24000000*OO[[#This Row],[109 (02JUL1985 12:00:00)-Water Temperature (C)]]*OO[[#This Row],[51]]</f>
        <v>2.3502315243239996E-5</v>
      </c>
      <c r="BB360" s="10">
        <f>3/24000000*OO[[#This Row],[110 (02JUL1985 15:00:00)-Water Temperature (C)]]*OO[[#This Row],[52]]</f>
        <v>2.3363539474905001E-5</v>
      </c>
      <c r="BC360" s="10">
        <f>3/24000000*OO[[#This Row],[111 (02JUL1985 18:00:00)-Water Temperature (C)]]*OO[[#This Row],[53]]</f>
        <v>2.2886208467599998E-5</v>
      </c>
      <c r="BD360" s="10">
        <f>3/24000000*OO[[#This Row],[112 (02JUL1985 21:00:00)-Water Temperature (C)]]*OO[[#This Row],[54]]</f>
        <v>2.169580337106375E-5</v>
      </c>
      <c r="BE360" s="10">
        <f>3/24000000*OO[[#This Row],[113 (03JUL1985 00:00:00)-Water Temperature (C)]]*OO[[#This Row],[55]]</f>
        <v>2.0162333383949998E-5</v>
      </c>
      <c r="BF360" s="10">
        <f>3/24000000*OO[[#This Row],[114 (03JUL1985 03:00:00)-Water Temperature (C)]]*OO[[#This Row],[56]]</f>
        <v>1.8371843311499999E-5</v>
      </c>
      <c r="BG360" s="10">
        <f>3/24000000*OO[[#This Row],[115 (03JUL1985 06:00:00)-Water Temperature (C)]]*OO[[#This Row],[57]]</f>
        <v>1.6487978298199997E-5</v>
      </c>
      <c r="BH360" s="10">
        <f>3/24000000*OO[[#This Row],[116 (03JUL1985 09:00:00)-Water Temperature (C)]]*OO[[#This Row],[58]]</f>
        <v>1.481990384784E-5</v>
      </c>
      <c r="BI360" s="10">
        <f>3/24000000*OO[[#This Row],[117 (03JUL1985 12:00:00)-Water Temperature (C)]]*OO[[#This Row],[59]]</f>
        <v>1.365859530910875E-5</v>
      </c>
      <c r="BJ360" s="10">
        <f>3/24000000*OO[[#This Row],[118 (03JUL1985 15:00:00)-Water Temperature (C)]]*OO[[#This Row],[60]]</f>
        <v>1.2715162745119999E-5</v>
      </c>
      <c r="BK360" s="10">
        <f>3/24000000*OO[[#This Row],[119 (03JUL1985 18:00:00)-Water Temperature (C)]]*OO[[#This Row],[61]]</f>
        <v>1.1983876236625E-5</v>
      </c>
      <c r="BL360" s="10">
        <f>3/24000000*OO[[#This Row],[120 (03JUL1985 21:00:00)-Water Temperature (C)]]*OO[[#This Row],[62]]</f>
        <v>1.1058678374218749E-5</v>
      </c>
      <c r="BM360" s="10">
        <f>3/24000000*OO[[#This Row],[121 (04JUL1985 00:00:00)-Water Temperature (C)]]*OO[[#This Row],[63]]</f>
        <v>1.0064703079200002E-5</v>
      </c>
      <c r="BN360" s="10">
        <f>3/24000000*OO[[#This Row],[122 (04JUL1985 03:00:00)-Water Temperature (C)]]*OO[[#This Row],[64]]</f>
        <v>9.1508335700475009E-6</v>
      </c>
      <c r="BO360" s="10">
        <f>3/24000000*OO[[#This Row],[123 (04JUL1985 06:00:00)-Water Temperature (C)]]*OO[[#This Row],[65]]</f>
        <v>8.2534718901599996E-6</v>
      </c>
      <c r="BP360" s="10">
        <f>3/24000000*OO[[#This Row],[124 (04JUL1985 09:00:00)-Water Temperature (C)]]*OO[[#This Row],[66]]</f>
        <v>7.6240427253249998E-6</v>
      </c>
      <c r="BQ360" s="10">
        <f>3/24000000*OO[[#This Row],[125 (04JUL1985 12:00:00)-Water Temperature (C)]]*OO[[#This Row],[67]]</f>
        <v>7.1144697182512502E-6</v>
      </c>
      <c r="BR360" s="10">
        <f>3/24000000*OO[[#This Row],[126 (04JUL1985 15:00:00)-Water Temperature (C)]]*OO[[#This Row],[68]]</f>
        <v>6.6052137212975008E-6</v>
      </c>
      <c r="BS360" s="10">
        <f>3/24000000*OO[[#This Row],[127 (04JUL1985 18:00:00)-Water Temperature (C)]]*OO[[#This Row],[69]]</f>
        <v>6.3159410510062493E-6</v>
      </c>
      <c r="BT360" s="10">
        <f>3/24000000*OO[[#This Row],[128 (04JUL1985 21:00:00)-Water Temperature (C)]]*OO[[#This Row],[70]]</f>
        <v>5.9542903300649989E-6</v>
      </c>
      <c r="BU360" s="10">
        <f>3/24000000*OO[[#This Row],[129 (05JUL1985 00:00:00)-Water Temperature (C)]]*OO[[#This Row],[71]]</f>
        <v>5.4277030779299996E-6</v>
      </c>
      <c r="BV360" s="10">
        <f>3/24000000*OO[[#This Row],[130 (05JUL1985 03:00:00)-Water Temperature (C)]]*OO[[#This Row],[72]]</f>
        <v>4.9126212036724994E-6</v>
      </c>
      <c r="BW360" s="10">
        <f>3/24000000*OO[[#This Row],[131 (05JUL1985 06:00:00)-Water Temperature (C)]]*OO[[#This Row],[73]]</f>
        <v>4.4125010628725002E-6</v>
      </c>
      <c r="BX360" s="10">
        <f>3/24000000*OO[[#This Row],[132 (05JUL1985 09:00:00)-Water Temperature (C)]]*OO[[#This Row],[74]]</f>
        <v>4.0845400651237494E-6</v>
      </c>
      <c r="BY360" s="10">
        <f>3/24000000*OO[[#This Row],[133 (05JUL1985 12:00:00)-Water Temperature (C)]]*OO[[#This Row],[75]]</f>
        <v>3.8089394211749994E-6</v>
      </c>
      <c r="BZ360" s="10">
        <f>3/24000000*OO[[#This Row],[134 (05JUL1985 15:00:00)-Water Temperature (C)]]*OO[[#This Row],[76]]</f>
        <v>3.5465767769324999E-6</v>
      </c>
      <c r="CA360" s="10">
        <f>3/24000000*OO[[#This Row],[135 (05JUL1985 18:00:00)-Water Temperature (C)]]*OO[[#This Row],[77]]</f>
        <v>3.2880071717662501E-6</v>
      </c>
      <c r="CB360" s="10">
        <f>3/24000000*OO[[#This Row],[136 (05JUL1985 21:00:00)-Water Temperature (C)]]*OO[[#This Row],[78]]</f>
        <v>2.9393976788925E-6</v>
      </c>
      <c r="CC360" s="10">
        <f>3/24000000*OO[[#This Row],[137 (06JUL1985 00:00:00)-Water Temperature (C)]]*OO[[#This Row],[79]]</f>
        <v>2.5224570547261248E-6</v>
      </c>
      <c r="CD360" s="10">
        <f>3/24000000*OO[[#This Row],[138 (06JUL1985 03:00:00)-Water Temperature (C)]]*OO[[#This Row],[80]]</f>
        <v>2.1217765201837499E-6</v>
      </c>
      <c r="CE360" s="10">
        <f>3/24000000*OO[[#This Row],[139 (06JUL1985 06:00:00)-Water Temperature (C)]]*OO[[#This Row],[81]]</f>
        <v>1.7388437534325003E-6</v>
      </c>
      <c r="CF360" s="10">
        <f>3/24000000*OO[[#This Row],[140 (06JUL1985 09:00:00)-Water Temperature (C)]]*OO[[#This Row],[82]]</f>
        <v>1.4539943191734999E-6</v>
      </c>
      <c r="CG360" s="10">
        <f>3/24000000*OO[[#This Row],[141 (06JUL1985 12:00:00)-Water Temperature (C)]]*OO[[#This Row],[83]]</f>
        <v>1.2217668111720001E-6</v>
      </c>
      <c r="CH360" s="10">
        <f>3/24000000*OO[[#This Row],[142 (06JUL1985 15:00:00)-Water Temperature (C)]]*OO[[#This Row],[84]]</f>
        <v>1.0423373524245E-6</v>
      </c>
      <c r="CI360" s="10">
        <f>3/24000000*OO[[#This Row],[143 (06JUL1985 18:00:00)-Water Temperature (C)]]*OO[[#This Row],[85]]</f>
        <v>9.0622122845274994E-7</v>
      </c>
      <c r="CJ360" s="10">
        <f>3/24000000*OO[[#This Row],[144 (06JUL1985 21:00:00)-Water Temperature (C)]]*OO[[#This Row],[86]]</f>
        <v>7.9114786220799997E-7</v>
      </c>
      <c r="CK360" s="10">
        <f>3/24000000*OO[[#This Row],[145 (07JUL1985 00:00:00)-Water Temperature (C)]]*OO[[#This Row],[87]]</f>
        <v>6.8780464298200003E-7</v>
      </c>
      <c r="CL360" s="10">
        <f>3/24000000*OO[[#This Row],[146 (07JUL1985 03:00:00)-Water Temperature (C)]]*OO[[#This Row],[88]]</f>
        <v>6.0541975542599991E-7</v>
      </c>
      <c r="CM360" s="10">
        <f>3/24000000*OO[[#This Row],[147 (07JUL1985 06:00:00)-Water Temperature (C)]]*OO[[#This Row],[89]]</f>
        <v>5.3419967473949998E-7</v>
      </c>
      <c r="CN360" s="10">
        <f>3/24000000*OO[[#This Row],[148 (07JUL1985 09:00:00)-Water Temperature (C)]]*OO[[#This Row],[90]]</f>
        <v>4.8751557589349996E-7</v>
      </c>
      <c r="CO360" s="10">
        <f>3/24000000*OO[[#This Row],[149 (07JUL1985 12:00:00)-Water Temperature (C)]]*OO[[#This Row],[91]]</f>
        <v>4.3871727298499995E-7</v>
      </c>
      <c r="CP360" s="10">
        <f>3/24000000*OO[[#This Row],[150 (07JUL1985 15:00:00)-Water Temperature (C)]]*OO[[#This Row],[92]]</f>
        <v>4.1157981768987494E-7</v>
      </c>
      <c r="CQ360" s="10">
        <f>3/24000000*OO[[#This Row],[151 (07JUL1985 18:00:00)-Water Temperature (C)]]*OO[[#This Row],[93]]</f>
        <v>3.9346063655362498E-7</v>
      </c>
      <c r="CR360" s="10">
        <f>3/24000000*OO[[#This Row],[152 (07JUL1985 21:00:00)-Water Temperature (C)]]*OO[[#This Row],[94]]</f>
        <v>3.7261522018149993E-7</v>
      </c>
      <c r="CS360" s="10">
        <f>3/24000000*OO[[#This Row],[153 (08JUL1985 00:00:00)-Water Temperature (C)]]*OO[[#This Row],[95]]</f>
        <v>3.4917177157499997E-7</v>
      </c>
      <c r="CT360" s="10">
        <f>3/24000000*OO[[#This Row],[154 (08JUL1985 03:00:00)-Water Temperature (C)]]*OO[[#This Row],[96]]</f>
        <v>3.2603736252375E-7</v>
      </c>
      <c r="CU360" s="10">
        <f>3/24000000*OO[[#This Row],[155 (08JUL1985 06:00:00)-Water Temperature (C)]]*OO[[#This Row],[97]]</f>
        <v>3.0501058203524996E-7</v>
      </c>
      <c r="CV360" s="10">
        <f>3/24000000*OO[[#This Row],[156 (08JUL1985 09:00:00)-Water Temperature (C)]]*OO[[#This Row],[98]]</f>
        <v>2.9770116469912497E-7</v>
      </c>
      <c r="CW360" s="10">
        <f>3/24000000*OO[[#This Row],[157 (08JUL1985 12:00:00)-Water Temperature (C)]]*OO[[#This Row],[99]]</f>
        <v>2.9420985986174999E-7</v>
      </c>
    </row>
    <row r="361" spans="1:101" x14ac:dyDescent="0.35">
      <c r="A361" t="s">
        <v>368</v>
      </c>
      <c r="B361">
        <v>672.14800000000002</v>
      </c>
      <c r="C361" s="10">
        <f>3/24*OO[[#This Row],[59 (26JUN1985 06:00:00)-Water Temperature (C)]]*OO[[#This Row],[1]]/SUM(OO[1])</f>
        <v>0</v>
      </c>
      <c r="D361" s="10">
        <f>3/24*OO[[#This Row],[60 (26JUN1985 09:00:00)-Water Temperature (C)]]*OO[[#This Row],[2]]/SUM(OO[2])</f>
        <v>0</v>
      </c>
      <c r="E361" s="10">
        <f>3/24*OO[[#This Row],[61 (26JUN1985 12:00:00)-Water Temperature (C)]]*OO[[#This Row],[3]]/SUM(OO[3])</f>
        <v>0</v>
      </c>
      <c r="F361" s="10">
        <f>3/24*OO[[#This Row],[62 (26JUN1985 15:00:00)-Water Temperature (C)]]*OO[[#This Row],[4]]/SUM(OO[4])</f>
        <v>0</v>
      </c>
      <c r="G361" s="10">
        <f>3/24*OO[[#This Row],[63 (26JUN1985 18:00:00)-Water Temperature (C)]]*OO[[#This Row],[5]]/SUM(OO[5])</f>
        <v>0</v>
      </c>
      <c r="H361" s="10">
        <f>3/24*OO[[#This Row],[64 (26JUN1985 21:00:00)-Water Temperature (C)]]*OO[[#This Row],[6]]/SUM(OO[6])</f>
        <v>0</v>
      </c>
      <c r="I361" s="10">
        <f>3/24*OO[[#This Row],[65 (27JUN1985 00:00:00)-Water Temperature (C)]]*OO[[#This Row],[7]]/SUM(OO[7])</f>
        <v>0</v>
      </c>
      <c r="J361" s="10">
        <f>3/24*OO[[#This Row],[66 (27JUN1985 03:00:00)-Water Temperature (C)]]*OO[[#This Row],[8]]/SUM(OO[8])</f>
        <v>0</v>
      </c>
      <c r="K361" s="10">
        <f>3/24*OO[[#This Row],[67 (27JUN1985 06:00:00)-Water Temperature (C)]]*OO[[#This Row],[9]]/SUM(OO[9])</f>
        <v>0</v>
      </c>
      <c r="L361" s="10">
        <f>3/24*OO[[#This Row],[68 (27JUN1985 09:00:00)-Water Temperature (C)]]*OO[[#This Row],[10]]/SUM(OO[10])</f>
        <v>0</v>
      </c>
      <c r="M361" s="10">
        <f>3/24*OO[[#This Row],[69 (27JUN1985 12:00:00)-Water Temperature (C)]]*OO[[#This Row],[11]]/SUM(OO[11])</f>
        <v>0</v>
      </c>
      <c r="N361" s="10">
        <f>3/24*OO[[#This Row],[70 (27JUN1985 15:00:00)-Water Temperature (C)]]*OO[[#This Row],[12]]/SUM(OO[12])</f>
        <v>0</v>
      </c>
      <c r="O361" s="10">
        <f>3/24*OO[[#This Row],[71 (27JUN1985 18:00:00)-Water Temperature (C)]]*OO[[#This Row],[13]]/SUM(OO[13])</f>
        <v>0</v>
      </c>
      <c r="P361" s="10">
        <f>3/24*OO[[#This Row],[72 (27JUN1985 21:00:00)-Water Temperature (C)]]*OO[[#This Row],[14]]/SUM(OO[14])</f>
        <v>0</v>
      </c>
      <c r="Q361" s="10">
        <f>3/24*OO[[#This Row],[73 (28JUN1985 00:00:00)-Water Temperature (C)]]*OO[[#This Row],[15]]/SUM(OO[15])</f>
        <v>0</v>
      </c>
      <c r="R361" s="10">
        <f>3/24*OO[[#This Row],[74 (28JUN1985 03:00:00)-Water Temperature (C)]]*OO[[#This Row],[16]]/SUM(OO[16])</f>
        <v>0</v>
      </c>
      <c r="S361" s="10">
        <f>3/24*OO[[#This Row],[75 (28JUN1985 06:00:00)-Water Temperature (C)]]*OO[[#This Row],[17]]/SUM(OO[17])</f>
        <v>0</v>
      </c>
      <c r="T361" s="10">
        <f>3/24*OO[[#This Row],[76 (28JUN1985 09:00:00)-Water Temperature (C)]]*OO[[#This Row],[18]]/SUM(OO[18])</f>
        <v>5.5970092843721524E-33</v>
      </c>
      <c r="U361" s="10">
        <f>3/24*OO[[#This Row],[77 (28JUN1985 12:00:00)-Water Temperature (C)]]*OO[[#This Row],[19]]/SUM(OO[19])</f>
        <v>1.6244550011680326E-25</v>
      </c>
      <c r="V361" s="10">
        <f>3/24000000*OO[[#This Row],[78 (28JUN1985 15:00:00)-Water Temperature (C)]]*OO[[#This Row],[20]]</f>
        <v>1.6972287557741247E-18</v>
      </c>
      <c r="W361" s="10">
        <f>3/24000000*OO[[#This Row],[79 (28JUN1985 18:00:00)-Water Temperature (C)]]*OO[[#This Row],[21]]</f>
        <v>5.3593954638399991E-14</v>
      </c>
      <c r="X361" s="10">
        <f>3/24000000*OO[[#This Row],[80 (28JUN1985 21:00:00)-Water Temperature (C)]]*OO[[#This Row],[22]]</f>
        <v>6.9712268694075001E-11</v>
      </c>
      <c r="Y361" s="10">
        <f>3/24000000*OO[[#This Row],[81 (29JUN1985 00:00:00)-Water Temperature (C)]]*OO[[#This Row],[23]]</f>
        <v>1.7275964506916251E-8</v>
      </c>
      <c r="Z361" s="10">
        <f>3/24000000*OO[[#This Row],[82 (29JUN1985 03:00:00)-Water Temperature (C)]]*OO[[#This Row],[24]]</f>
        <v>1.2835729846574999E-6</v>
      </c>
      <c r="AA361" s="10">
        <f>3/24000000*OO[[#This Row],[83 (29JUN1985 06:00:00)-Water Temperature (C)]]*OO[[#This Row],[25]]</f>
        <v>3.7027656146774991E-5</v>
      </c>
      <c r="AB361" s="10">
        <f>3/24000000*OO[[#This Row],[84 (29JUN1985 09:00:00)-Water Temperature (C)]]*OO[[#This Row],[26]]</f>
        <v>4.9927155209012494E-4</v>
      </c>
      <c r="AC361" s="10">
        <f>3/24000000*OO[[#This Row],[85 (29JUN1985 12:00:00)-Water Temperature (C)]]*OO[[#This Row],[27]]</f>
        <v>3.4521969246399998E-3</v>
      </c>
      <c r="AD361" s="10">
        <f>3/24000000*OO[[#This Row],[86 (29JUN1985 15:00:00)-Water Temperature (C)]]*OO[[#This Row],[28]]</f>
        <v>1.3573918068427499E-2</v>
      </c>
      <c r="AE361" s="10">
        <f>3/24000000*OO[[#This Row],[88 (29JUN1985 21:00:00)-Water Temperature (C)]]*OO[[#This Row],[30]]</f>
        <v>5.0057155939387504E-2</v>
      </c>
      <c r="AF361" s="10">
        <f>3/24000000*OO[[#This Row],[88 (29JUN1985 21:00:00)-Water Temperature (C)]]*OO[[#This Row],[30]]</f>
        <v>5.0057155939387504E-2</v>
      </c>
      <c r="AG361" s="10">
        <f>3/24000000*OO[[#This Row],[89 (30JUN1985 00:00:00)-Water Temperature (C)]]*OO[[#This Row],[31]]</f>
        <v>5.1444429406999996E-2</v>
      </c>
      <c r="AH361" s="10">
        <f>3/24000000*OO[[#This Row],[90 (30JUN1985 03:00:00)-Water Temperature (C)]]*OO[[#This Row],[32]]</f>
        <v>3.7116030985799991E-2</v>
      </c>
      <c r="AI361" s="10">
        <f>3/24000000*OO[[#This Row],[91 (30JUN1985 06:00:00)-Water Temperature (C)]]*OO[[#This Row],[33]]</f>
        <v>1.975749983695E-2</v>
      </c>
      <c r="AJ361" s="10">
        <f>3/24000000*OO[[#This Row],[92 (30JUN1985 09:00:00)-Water Temperature (C)]]*OO[[#This Row],[34]]</f>
        <v>8.3011153375537501E-3</v>
      </c>
      <c r="AK361" s="10">
        <f>3/24000000*OO[[#This Row],[93 (30JUN1985 12:00:00)-Water Temperature (C)]]*OO[[#This Row],[35]]</f>
        <v>2.7467836245299998E-3</v>
      </c>
      <c r="AL361" s="10">
        <f>3/24000000*OO[[#This Row],[94 (30JUN1985 15:00:00)-Water Temperature (C)]]*OO[[#This Row],[36]]</f>
        <v>7.6096512573649983E-4</v>
      </c>
      <c r="AM361" s="10">
        <f>3/24000000*OO[[#This Row],[95 (30JUN1985 18:00:00)-Water Temperature (C)]]*OO[[#This Row],[37]]</f>
        <v>2.01593086101575E-4</v>
      </c>
      <c r="AN361" s="10">
        <f>3/24000000*OO[[#This Row],[96 (30JUN1985 21:00:00)-Water Temperature (C)]]*OO[[#This Row],[38]]</f>
        <v>6.941182288383749E-5</v>
      </c>
      <c r="AO361" s="10">
        <f>3/24000000*OO[[#This Row],[97 (01JUL1985 00:00:00)-Water Temperature (C)]]*OO[[#This Row],[39]]</f>
        <v>4.1045379174799995E-5</v>
      </c>
      <c r="AP361" s="10">
        <f>3/24000000*OO[[#This Row],[98 (01JUL1985 03:00:00)-Water Temperature (C)]]*OO[[#This Row],[40]]</f>
        <v>3.3990247030500004E-5</v>
      </c>
      <c r="AQ361" s="10">
        <f>3/24000000*OO[[#This Row],[99 (01JUL1985 06:00:00)-Water Temperature (C)]]*OO[[#This Row],[41]]</f>
        <v>3.0580091024174995E-5</v>
      </c>
      <c r="AR361" s="10">
        <f>3/24000000*OO[[#This Row],[100 (01JUL1985 09:00:00)-Water Temperature (C)]]*OO[[#This Row],[42]]</f>
        <v>2.8928284597799996E-5</v>
      </c>
      <c r="AS361" s="10">
        <f>3/24000000*OO[[#This Row],[101 (01JUL1985 12:00:00)-Water Temperature (C)]]*OO[[#This Row],[43]]</f>
        <v>2.7601168987662502E-5</v>
      </c>
      <c r="AT361" s="10">
        <f>3/24000000*OO[[#This Row],[102 (01JUL1985 15:00:00)-Water Temperature (C)]]*OO[[#This Row],[44]]</f>
        <v>2.6321894266500001E-5</v>
      </c>
      <c r="AU361" s="10">
        <f>3/24000000*OO[[#This Row],[103 (01JUL1985 18:00:00)-Water Temperature (C)]]*OO[[#This Row],[45]]</f>
        <v>2.5314026259427499E-5</v>
      </c>
      <c r="AV361" s="10">
        <f>3/24000000*OO[[#This Row],[104 (01JUL1985 21:00:00)-Water Temperature (C)]]*OO[[#This Row],[46]]</f>
        <v>2.4033637400602499E-5</v>
      </c>
      <c r="AW361" s="10">
        <f>3/24000000*OO[[#This Row],[105 (02JUL1985 00:00:00)-Water Temperature (C)]]*OO[[#This Row],[47]]</f>
        <v>2.2791456256055E-5</v>
      </c>
      <c r="AX361" s="10">
        <f>3/24000000*OO[[#This Row],[106 (02JUL1985 03:00:00)-Water Temperature (C)]]*OO[[#This Row],[48]]</f>
        <v>2.1918794842299999E-5</v>
      </c>
      <c r="AY361" s="10">
        <f>3/24000000*OO[[#This Row],[107 (02JUL1985 06:00:00)-Water Temperature (C)]]*OO[[#This Row],[49]]</f>
        <v>2.1434958538485E-5</v>
      </c>
      <c r="AZ361" s="10">
        <f>3/24000000*OO[[#This Row],[108 (02JUL1985 09:00:00)-Water Temperature (C)]]*OO[[#This Row],[50]]</f>
        <v>2.1274676084081246E-5</v>
      </c>
      <c r="BA361" s="10">
        <f>3/24000000*OO[[#This Row],[109 (02JUL1985 12:00:00)-Water Temperature (C)]]*OO[[#This Row],[51]]</f>
        <v>2.1547925474339998E-5</v>
      </c>
      <c r="BB361" s="10">
        <f>3/24000000*OO[[#This Row],[110 (02JUL1985 15:00:00)-Water Temperature (C)]]*OO[[#This Row],[52]]</f>
        <v>2.1432411309269996E-5</v>
      </c>
      <c r="BC361" s="10">
        <f>3/24000000*OO[[#This Row],[111 (02JUL1985 18:00:00)-Water Temperature (C)]]*OO[[#This Row],[53]]</f>
        <v>2.0991370267202498E-5</v>
      </c>
      <c r="BD361" s="10">
        <f>3/24000000*OO[[#This Row],[112 (02JUL1985 21:00:00)-Water Temperature (C)]]*OO[[#This Row],[54]]</f>
        <v>1.991872680316875E-5</v>
      </c>
      <c r="BE361" s="10">
        <f>3/24000000*OO[[#This Row],[113 (03JUL1985 00:00:00)-Water Temperature (C)]]*OO[[#This Row],[55]]</f>
        <v>1.8526174241039998E-5</v>
      </c>
      <c r="BF361" s="10">
        <f>3/24000000*OO[[#This Row],[114 (03JUL1985 03:00:00)-Water Temperature (C)]]*OO[[#This Row],[56]]</f>
        <v>1.6887277302478749E-5</v>
      </c>
      <c r="BG361" s="10">
        <f>3/24000000*OO[[#This Row],[115 (03JUL1985 06:00:00)-Water Temperature (C)]]*OO[[#This Row],[57]]</f>
        <v>1.5155704157340001E-5</v>
      </c>
      <c r="BH361" s="10">
        <f>3/24000000*OO[[#This Row],[116 (03JUL1985 09:00:00)-Water Temperature (C)]]*OO[[#This Row],[58]]</f>
        <v>1.3611847310731249E-5</v>
      </c>
      <c r="BI361" s="10">
        <f>3/24000000*OO[[#This Row],[117 (03JUL1985 12:00:00)-Water Temperature (C)]]*OO[[#This Row],[59]]</f>
        <v>1.2519852891856249E-5</v>
      </c>
      <c r="BJ361" s="10">
        <f>3/24000000*OO[[#This Row],[118 (03JUL1985 15:00:00)-Water Temperature (C)]]*OO[[#This Row],[60]]</f>
        <v>1.16368213261125E-5</v>
      </c>
      <c r="BK361" s="10">
        <f>3/24000000*OO[[#This Row],[119 (03JUL1985 18:00:00)-Water Temperature (C)]]*OO[[#This Row],[61]]</f>
        <v>1.09438349713E-5</v>
      </c>
      <c r="BL361" s="10">
        <f>3/24000000*OO[[#This Row],[120 (03JUL1985 21:00:00)-Water Temperature (C)]]*OO[[#This Row],[62]]</f>
        <v>1.0093550394750001E-5</v>
      </c>
      <c r="BM361" s="10">
        <f>3/24000000*OO[[#This Row],[121 (04JUL1985 00:00:00)-Water Temperature (C)]]*OO[[#This Row],[63]]</f>
        <v>9.1752760128337496E-6</v>
      </c>
      <c r="BN361" s="10">
        <f>3/24000000*OO[[#This Row],[122 (04JUL1985 03:00:00)-Water Temperature (C)]]*OO[[#This Row],[64]]</f>
        <v>8.3372799786249991E-6</v>
      </c>
      <c r="BO361" s="10">
        <f>3/24000000*OO[[#This Row],[123 (04JUL1985 06:00:00)-Water Temperature (C)]]*OO[[#This Row],[65]]</f>
        <v>7.5181861554475004E-6</v>
      </c>
      <c r="BP361" s="10">
        <f>3/24000000*OO[[#This Row],[124 (04JUL1985 09:00:00)-Water Temperature (C)]]*OO[[#This Row],[66]]</f>
        <v>6.9371434449212505E-6</v>
      </c>
      <c r="BQ361" s="10">
        <f>3/24000000*OO[[#This Row],[125 (04JUL1985 12:00:00)-Water Temperature (C)]]*OO[[#This Row],[67]]</f>
        <v>6.4652715727762502E-6</v>
      </c>
      <c r="BR361" s="10">
        <f>3/24000000*OO[[#This Row],[126 (04JUL1985 15:00:00)-Water Temperature (C)]]*OO[[#This Row],[68]]</f>
        <v>5.9944716551224989E-6</v>
      </c>
      <c r="BS361" s="10">
        <f>3/24000000*OO[[#This Row],[127 (04JUL1985 18:00:00)-Water Temperature (C)]]*OO[[#This Row],[69]]</f>
        <v>5.7106983245774999E-6</v>
      </c>
      <c r="BT361" s="10">
        <f>3/24000000*OO[[#This Row],[128 (04JUL1985 21:00:00)-Water Temperature (C)]]*OO[[#This Row],[70]]</f>
        <v>5.3801410141012504E-6</v>
      </c>
      <c r="BU361" s="10">
        <f>3/24000000*OO[[#This Row],[129 (05JUL1985 00:00:00)-Water Temperature (C)]]*OO[[#This Row],[71]]</f>
        <v>4.9038498950862498E-6</v>
      </c>
      <c r="BV361" s="10">
        <f>3/24000000*OO[[#This Row],[130 (05JUL1985 03:00:00)-Water Temperature (C)]]*OO[[#This Row],[72]]</f>
        <v>4.4379023855624993E-6</v>
      </c>
      <c r="BW361" s="10">
        <f>3/24000000*OO[[#This Row],[131 (05JUL1985 06:00:00)-Water Temperature (C)]]*OO[[#This Row],[73]]</f>
        <v>3.9900319745062496E-6</v>
      </c>
      <c r="BX361" s="10">
        <f>3/24000000*OO[[#This Row],[132 (05JUL1985 09:00:00)-Water Temperature (C)]]*OO[[#This Row],[74]]</f>
        <v>3.6909773113499998E-6</v>
      </c>
      <c r="BY361" s="10">
        <f>3/24000000*OO[[#This Row],[133 (05JUL1985 12:00:00)-Water Temperature (C)]]*OO[[#This Row],[75]]</f>
        <v>3.4422863480849998E-6</v>
      </c>
      <c r="BZ361" s="10">
        <f>3/24000000*OO[[#This Row],[134 (05JUL1985 15:00:00)-Water Temperature (C)]]*OO[[#This Row],[76]]</f>
        <v>3.20363935616E-6</v>
      </c>
      <c r="CA361" s="10">
        <f>3/24000000*OO[[#This Row],[135 (05JUL1985 18:00:00)-Water Temperature (C)]]*OO[[#This Row],[77]]</f>
        <v>2.9678188620799999E-6</v>
      </c>
      <c r="CB361" s="10">
        <f>3/24000000*OO[[#This Row],[136 (05JUL1985 21:00:00)-Water Temperature (C)]]*OO[[#This Row],[78]]</f>
        <v>2.6551283629499999E-6</v>
      </c>
      <c r="CC361" s="10">
        <f>3/24000000*OO[[#This Row],[137 (06JUL1985 00:00:00)-Water Temperature (C)]]*OO[[#This Row],[79]]</f>
        <v>2.2817744054874998E-6</v>
      </c>
      <c r="CD361" s="10">
        <f>3/24000000*OO[[#This Row],[138 (06JUL1985 03:00:00)-Water Temperature (C)]]*OO[[#This Row],[80]]</f>
        <v>1.9236142286765003E-6</v>
      </c>
      <c r="CE361" s="10">
        <f>3/24000000*OO[[#This Row],[139 (06JUL1985 06:00:00)-Water Temperature (C)]]*OO[[#This Row],[81]]</f>
        <v>1.58128982354775E-6</v>
      </c>
      <c r="CF361" s="10">
        <f>3/24000000*OO[[#This Row],[140 (06JUL1985 09:00:00)-Water Temperature (C)]]*OO[[#This Row],[82]]</f>
        <v>1.323149600609375E-6</v>
      </c>
      <c r="CG361" s="10">
        <f>3/24000000*OO[[#This Row],[141 (06JUL1985 12:00:00)-Water Temperature (C)]]*OO[[#This Row],[83]]</f>
        <v>1.111776171433125E-6</v>
      </c>
      <c r="CH361" s="10">
        <f>3/24000000*OO[[#This Row],[142 (06JUL1985 15:00:00)-Water Temperature (C)]]*OO[[#This Row],[84]]</f>
        <v>9.4612485750124995E-7</v>
      </c>
      <c r="CI361" s="10">
        <f>3/24000000*OO[[#This Row],[143 (06JUL1985 18:00:00)-Water Temperature (C)]]*OO[[#This Row],[85]]</f>
        <v>8.1968534324325002E-7</v>
      </c>
      <c r="CJ361" s="10">
        <f>3/24000000*OO[[#This Row],[144 (06JUL1985 21:00:00)-Water Temperature (C)]]*OO[[#This Row],[86]]</f>
        <v>7.1355657032812504E-7</v>
      </c>
      <c r="CK361" s="10">
        <f>3/24000000*OO[[#This Row],[145 (07JUL1985 00:00:00)-Water Temperature (C)]]*OO[[#This Row],[87]]</f>
        <v>6.1939682738475008E-7</v>
      </c>
      <c r="CL361" s="10">
        <f>3/24000000*OO[[#This Row],[146 (07JUL1985 03:00:00)-Water Temperature (C)]]*OO[[#This Row],[88]]</f>
        <v>5.4484107775862493E-7</v>
      </c>
      <c r="CM361" s="10">
        <f>3/24000000*OO[[#This Row],[147 (07JUL1985 06:00:00)-Water Temperature (C)]]*OO[[#This Row],[89]]</f>
        <v>4.81086305767E-7</v>
      </c>
      <c r="CN361" s="10">
        <f>3/24000000*OO[[#This Row],[148 (07JUL1985 09:00:00)-Water Temperature (C)]]*OO[[#This Row],[90]]</f>
        <v>4.3873568805000004E-7</v>
      </c>
      <c r="CO361" s="10">
        <f>3/24000000*OO[[#This Row],[149 (07JUL1985 12:00:00)-Water Temperature (C)]]*OO[[#This Row],[91]]</f>
        <v>3.9492072485549991E-7</v>
      </c>
      <c r="CP361" s="10">
        <f>3/24000000*OO[[#This Row],[150 (07JUL1985 15:00:00)-Water Temperature (C)]]*OO[[#This Row],[92]]</f>
        <v>3.6955728493350001E-7</v>
      </c>
      <c r="CQ361" s="10">
        <f>3/24000000*OO[[#This Row],[151 (07JUL1985 18:00:00)-Water Temperature (C)]]*OO[[#This Row],[93]]</f>
        <v>3.5276454891937498E-7</v>
      </c>
      <c r="CR361" s="10">
        <f>3/24000000*OO[[#This Row],[152 (07JUL1985 21:00:00)-Water Temperature (C)]]*OO[[#This Row],[94]]</f>
        <v>3.3376390834187497E-7</v>
      </c>
      <c r="CS361" s="10">
        <f>3/24000000*OO[[#This Row],[153 (08JUL1985 00:00:00)-Water Temperature (C)]]*OO[[#This Row],[95]]</f>
        <v>3.1270646105499999E-7</v>
      </c>
      <c r="CT361" s="10">
        <f>3/24000000*OO[[#This Row],[154 (08JUL1985 03:00:00)-Water Temperature (C)]]*OO[[#This Row],[96]]</f>
        <v>2.9224481519012499E-7</v>
      </c>
      <c r="CU361" s="10">
        <f>3/24000000*OO[[#This Row],[155 (08JUL1985 06:00:00)-Water Temperature (C)]]*OO[[#This Row],[97]]</f>
        <v>2.7371780029925002E-7</v>
      </c>
      <c r="CV361" s="10">
        <f>3/24000000*OO[[#This Row],[156 (08JUL1985 09:00:00)-Water Temperature (C)]]*OO[[#This Row],[98]]</f>
        <v>2.6705713209012498E-7</v>
      </c>
      <c r="CW361" s="10">
        <f>3/24000000*OO[[#This Row],[157 (08JUL1985 12:00:00)-Water Temperature (C)]]*OO[[#This Row],[99]]</f>
        <v>2.63960466846375E-7</v>
      </c>
    </row>
    <row r="362" spans="1:101" x14ac:dyDescent="0.35">
      <c r="A362" t="s">
        <v>369</v>
      </c>
      <c r="B362">
        <v>870.34109999999998</v>
      </c>
      <c r="C362" s="10">
        <f>3/24*OO[[#This Row],[59 (26JUN1985 06:00:00)-Water Temperature (C)]]*OO[[#This Row],[1]]/SUM(OO[1])</f>
        <v>0</v>
      </c>
      <c r="D362" s="10">
        <f>3/24*OO[[#This Row],[60 (26JUN1985 09:00:00)-Water Temperature (C)]]*OO[[#This Row],[2]]/SUM(OO[2])</f>
        <v>0</v>
      </c>
      <c r="E362" s="10">
        <f>3/24*OO[[#This Row],[61 (26JUN1985 12:00:00)-Water Temperature (C)]]*OO[[#This Row],[3]]/SUM(OO[3])</f>
        <v>0</v>
      </c>
      <c r="F362" s="10">
        <f>3/24*OO[[#This Row],[62 (26JUN1985 15:00:00)-Water Temperature (C)]]*OO[[#This Row],[4]]/SUM(OO[4])</f>
        <v>0</v>
      </c>
      <c r="G362" s="10">
        <f>3/24*OO[[#This Row],[63 (26JUN1985 18:00:00)-Water Temperature (C)]]*OO[[#This Row],[5]]/SUM(OO[5])</f>
        <v>0</v>
      </c>
      <c r="H362" s="10">
        <f>3/24*OO[[#This Row],[64 (26JUN1985 21:00:00)-Water Temperature (C)]]*OO[[#This Row],[6]]/SUM(OO[6])</f>
        <v>0</v>
      </c>
      <c r="I362" s="10">
        <f>3/24*OO[[#This Row],[65 (27JUN1985 00:00:00)-Water Temperature (C)]]*OO[[#This Row],[7]]/SUM(OO[7])</f>
        <v>0</v>
      </c>
      <c r="J362" s="10">
        <f>3/24*OO[[#This Row],[66 (27JUN1985 03:00:00)-Water Temperature (C)]]*OO[[#This Row],[8]]/SUM(OO[8])</f>
        <v>0</v>
      </c>
      <c r="K362" s="10">
        <f>3/24*OO[[#This Row],[67 (27JUN1985 06:00:00)-Water Temperature (C)]]*OO[[#This Row],[9]]/SUM(OO[9])</f>
        <v>0</v>
      </c>
      <c r="L362" s="10">
        <f>3/24*OO[[#This Row],[68 (27JUN1985 09:00:00)-Water Temperature (C)]]*OO[[#This Row],[10]]/SUM(OO[10])</f>
        <v>0</v>
      </c>
      <c r="M362" s="10">
        <f>3/24*OO[[#This Row],[69 (27JUN1985 12:00:00)-Water Temperature (C)]]*OO[[#This Row],[11]]/SUM(OO[11])</f>
        <v>0</v>
      </c>
      <c r="N362" s="10">
        <f>3/24*OO[[#This Row],[70 (27JUN1985 15:00:00)-Water Temperature (C)]]*OO[[#This Row],[12]]/SUM(OO[12])</f>
        <v>0</v>
      </c>
      <c r="O362" s="10">
        <f>3/24*OO[[#This Row],[71 (27JUN1985 18:00:00)-Water Temperature (C)]]*OO[[#This Row],[13]]/SUM(OO[13])</f>
        <v>0</v>
      </c>
      <c r="P362" s="10">
        <f>3/24*OO[[#This Row],[72 (27JUN1985 21:00:00)-Water Temperature (C)]]*OO[[#This Row],[14]]/SUM(OO[14])</f>
        <v>0</v>
      </c>
      <c r="Q362" s="10">
        <f>3/24*OO[[#This Row],[73 (28JUN1985 00:00:00)-Water Temperature (C)]]*OO[[#This Row],[15]]/SUM(OO[15])</f>
        <v>0</v>
      </c>
      <c r="R362" s="10">
        <f>3/24*OO[[#This Row],[74 (28JUN1985 03:00:00)-Water Temperature (C)]]*OO[[#This Row],[16]]/SUM(OO[16])</f>
        <v>0</v>
      </c>
      <c r="S362" s="10">
        <f>3/24*OO[[#This Row],[75 (28JUN1985 06:00:00)-Water Temperature (C)]]*OO[[#This Row],[17]]/SUM(OO[17])</f>
        <v>0</v>
      </c>
      <c r="T362" s="10">
        <f>3/24*OO[[#This Row],[76 (28JUN1985 09:00:00)-Water Temperature (C)]]*OO[[#This Row],[18]]/SUM(OO[18])</f>
        <v>1.2562357585405532E-33</v>
      </c>
      <c r="U362" s="10">
        <f>3/24*OO[[#This Row],[77 (28JUN1985 12:00:00)-Water Temperature (C)]]*OO[[#This Row],[19]]/SUM(OO[19])</f>
        <v>9.760945991265732E-26</v>
      </c>
      <c r="V362" s="10">
        <f>3/24000000*OO[[#This Row],[78 (28JUN1985 15:00:00)-Water Temperature (C)]]*OO[[#This Row],[20]]</f>
        <v>7.5219345948600001E-19</v>
      </c>
      <c r="W362" s="10">
        <f>3/24000000*OO[[#This Row],[79 (28JUN1985 18:00:00)-Water Temperature (C)]]*OO[[#This Row],[21]]</f>
        <v>3.2360029475624998E-14</v>
      </c>
      <c r="X362" s="10">
        <f>3/24000000*OO[[#This Row],[80 (28JUN1985 21:00:00)-Water Temperature (C)]]*OO[[#This Row],[22]]</f>
        <v>4.7597243152000002E-11</v>
      </c>
      <c r="Y362" s="10">
        <f>3/24000000*OO[[#This Row],[81 (29JUN1985 00:00:00)-Water Temperature (C)]]*OO[[#This Row],[23]]</f>
        <v>1.28621616652325E-8</v>
      </c>
      <c r="Z362" s="10">
        <f>3/24000000*OO[[#This Row],[82 (29JUN1985 03:00:00)-Water Temperature (C)]]*OO[[#This Row],[24]]</f>
        <v>1.02334329720625E-6</v>
      </c>
      <c r="AA362" s="10">
        <f>3/24000000*OO[[#This Row],[83 (29JUN1985 06:00:00)-Water Temperature (C)]]*OO[[#This Row],[25]]</f>
        <v>3.1259435343600003E-5</v>
      </c>
      <c r="AB362" s="10">
        <f>3/24000000*OO[[#This Row],[84 (29JUN1985 09:00:00)-Water Temperature (C)]]*OO[[#This Row],[26]]</f>
        <v>4.4272181221399997E-4</v>
      </c>
      <c r="AC362" s="10">
        <f>3/24000000*OO[[#This Row],[85 (29JUN1985 12:00:00)-Water Temperature (C)]]*OO[[#This Row],[27]]</f>
        <v>3.1970439067737495E-3</v>
      </c>
      <c r="AD362" s="10">
        <f>3/24000000*OO[[#This Row],[86 (29JUN1985 15:00:00)-Water Temperature (C)]]*OO[[#This Row],[28]]</f>
        <v>1.3056773866539998E-2</v>
      </c>
      <c r="AE362" s="10">
        <f>3/24000000*OO[[#This Row],[88 (29JUN1985 21:00:00)-Water Temperature (C)]]*OO[[#This Row],[30]]</f>
        <v>5.1434629466524995E-2</v>
      </c>
      <c r="AF362" s="10">
        <f>3/24000000*OO[[#This Row],[88 (29JUN1985 21:00:00)-Water Temperature (C)]]*OO[[#This Row],[30]]</f>
        <v>5.1434629466524995E-2</v>
      </c>
      <c r="AG362" s="10">
        <f>3/24000000*OO[[#This Row],[89 (30JUN1985 00:00:00)-Water Temperature (C)]]*OO[[#This Row],[31]]</f>
        <v>5.442299618535E-2</v>
      </c>
      <c r="AH362" s="10">
        <f>3/24000000*OO[[#This Row],[90 (30JUN1985 03:00:00)-Water Temperature (C)]]*OO[[#This Row],[32]]</f>
        <v>4.0327081321812494E-2</v>
      </c>
      <c r="AI362" s="10">
        <f>3/24000000*OO[[#This Row],[91 (30JUN1985 06:00:00)-Water Temperature (C)]]*OO[[#This Row],[33]]</f>
        <v>2.1979661785987495E-2</v>
      </c>
      <c r="AJ362" s="10">
        <f>3/24000000*OO[[#This Row],[92 (30JUN1985 09:00:00)-Water Temperature (C)]]*OO[[#This Row],[34]]</f>
        <v>9.4347757888800007E-3</v>
      </c>
      <c r="AK362" s="10">
        <f>3/24000000*OO[[#This Row],[93 (30JUN1985 12:00:00)-Water Temperature (C)]]*OO[[#This Row],[35]]</f>
        <v>3.1796636803625E-3</v>
      </c>
      <c r="AL362" s="10">
        <f>3/24000000*OO[[#This Row],[94 (30JUN1985 15:00:00)-Water Temperature (C)]]*OO[[#This Row],[36]]</f>
        <v>8.9161866174375002E-4</v>
      </c>
      <c r="AM362" s="10">
        <f>3/24000000*OO[[#This Row],[95 (30JUN1985 18:00:00)-Water Temperature (C)]]*OO[[#This Row],[37]]</f>
        <v>2.351166581525E-4</v>
      </c>
      <c r="AN362" s="10">
        <f>3/24000000*OO[[#This Row],[96 (30JUN1985 21:00:00)-Water Temperature (C)]]*OO[[#This Row],[38]]</f>
        <v>7.7797745744999987E-5</v>
      </c>
      <c r="AO362" s="10">
        <f>3/24000000*OO[[#This Row],[97 (01JUL1985 00:00:00)-Water Temperature (C)]]*OO[[#This Row],[39]]</f>
        <v>4.4017814819687507E-5</v>
      </c>
      <c r="AP362" s="10">
        <f>3/24000000*OO[[#This Row],[98 (01JUL1985 03:00:00)-Water Temperature (C)]]*OO[[#This Row],[40]]</f>
        <v>3.5923186905549998E-5</v>
      </c>
      <c r="AQ362" s="10">
        <f>3/24000000*OO[[#This Row],[99 (01JUL1985 06:00:00)-Water Temperature (C)]]*OO[[#This Row],[41]]</f>
        <v>3.2218872687399994E-5</v>
      </c>
      <c r="AR362" s="10">
        <f>3/24000000*OO[[#This Row],[100 (01JUL1985 09:00:00)-Water Temperature (C)]]*OO[[#This Row],[42]]</f>
        <v>3.0467704106174998E-5</v>
      </c>
      <c r="AS362" s="10">
        <f>3/24000000*OO[[#This Row],[101 (01JUL1985 12:00:00)-Water Temperature (C)]]*OO[[#This Row],[43]]</f>
        <v>2.9091392691625002E-5</v>
      </c>
      <c r="AT362" s="10">
        <f>3/24000000*OO[[#This Row],[102 (01JUL1985 15:00:00)-Water Temperature (C)]]*OO[[#This Row],[44]]</f>
        <v>2.7740426540937501E-5</v>
      </c>
      <c r="AU362" s="10">
        <f>3/24000000*OO[[#This Row],[103 (01JUL1985 18:00:00)-Water Temperature (C)]]*OO[[#This Row],[45]]</f>
        <v>2.6678132501049996E-5</v>
      </c>
      <c r="AV362" s="10">
        <f>3/24000000*OO[[#This Row],[104 (01JUL1985 21:00:00)-Water Temperature (C)]]*OO[[#This Row],[46]]</f>
        <v>2.5340292238376247E-5</v>
      </c>
      <c r="AW362" s="10">
        <f>3/24000000*OO[[#This Row],[105 (02JUL1985 00:00:00)-Water Temperature (C)]]*OO[[#This Row],[47]]</f>
        <v>2.4022087911600002E-5</v>
      </c>
      <c r="AX362" s="10">
        <f>3/24000000*OO[[#This Row],[106 (02JUL1985 03:00:00)-Water Temperature (C)]]*OO[[#This Row],[48]]</f>
        <v>2.3105113563331248E-5</v>
      </c>
      <c r="AY362" s="10">
        <f>3/24000000*OO[[#This Row],[107 (02JUL1985 06:00:00)-Water Temperature (C)]]*OO[[#This Row],[49]]</f>
        <v>2.2606856025492495E-5</v>
      </c>
      <c r="AZ362" s="10">
        <f>3/24000000*OO[[#This Row],[108 (02JUL1985 09:00:00)-Water Temperature (C)]]*OO[[#This Row],[50]]</f>
        <v>2.2451865568888749E-5</v>
      </c>
      <c r="BA362" s="10">
        <f>3/24000000*OO[[#This Row],[109 (02JUL1985 12:00:00)-Water Temperature (C)]]*OO[[#This Row],[51]]</f>
        <v>2.2789718785439997E-5</v>
      </c>
      <c r="BB362" s="10">
        <f>3/24000000*OO[[#This Row],[110 (02JUL1985 15:00:00)-Water Temperature (C)]]*OO[[#This Row],[52]]</f>
        <v>2.2739601656449996E-5</v>
      </c>
      <c r="BC362" s="10">
        <f>3/24000000*OO[[#This Row],[111 (02JUL1985 18:00:00)-Water Temperature (C)]]*OO[[#This Row],[53]]</f>
        <v>2.234608255517625E-5</v>
      </c>
      <c r="BD362" s="10">
        <f>3/24000000*OO[[#This Row],[112 (02JUL1985 21:00:00)-Water Temperature (C)]]*OO[[#This Row],[54]]</f>
        <v>2.1285988215975E-5</v>
      </c>
      <c r="BE362" s="10">
        <f>3/24000000*OO[[#This Row],[113 (03JUL1985 00:00:00)-Water Temperature (C)]]*OO[[#This Row],[55]]</f>
        <v>1.9868707007392501E-5</v>
      </c>
      <c r="BF362" s="10">
        <f>3/24000000*OO[[#This Row],[114 (03JUL1985 03:00:00)-Water Temperature (C)]]*OO[[#This Row],[56]]</f>
        <v>1.817656530249E-5</v>
      </c>
      <c r="BG362" s="10">
        <f>3/24000000*OO[[#This Row],[115 (03JUL1985 06:00:00)-Water Temperature (C)]]*OO[[#This Row],[57]]</f>
        <v>1.6364764726280003E-5</v>
      </c>
      <c r="BH362" s="10">
        <f>3/24000000*OO[[#This Row],[116 (03JUL1985 09:00:00)-Water Temperature (C)]]*OO[[#This Row],[58]]</f>
        <v>1.4735522378599997E-5</v>
      </c>
      <c r="BI362" s="10">
        <f>3/24000000*OO[[#This Row],[117 (03JUL1985 12:00:00)-Water Temperature (C)]]*OO[[#This Row],[59]]</f>
        <v>1.357538250673125E-5</v>
      </c>
      <c r="BJ362" s="10">
        <f>3/24000000*OO[[#This Row],[118 (03JUL1985 15:00:00)-Water Temperature (C)]]*OO[[#This Row],[60]]</f>
        <v>1.26466357210725E-5</v>
      </c>
      <c r="BK362" s="10">
        <f>3/24000000*OO[[#This Row],[119 (03JUL1985 18:00:00)-Water Temperature (C)]]*OO[[#This Row],[61]]</f>
        <v>1.1915748749579999E-5</v>
      </c>
      <c r="BL362" s="10">
        <f>3/24000000*OO[[#This Row],[120 (03JUL1985 21:00:00)-Water Temperature (C)]]*OO[[#This Row],[62]]</f>
        <v>1.102363116896E-5</v>
      </c>
      <c r="BM362" s="10">
        <f>3/24000000*OO[[#This Row],[121 (04JUL1985 00:00:00)-Water Temperature (C)]]*OO[[#This Row],[63]]</f>
        <v>1.0048245904689998E-5</v>
      </c>
      <c r="BN362" s="10">
        <f>3/24000000*OO[[#This Row],[122 (04JUL1985 03:00:00)-Water Temperature (C)]]*OO[[#This Row],[64]]</f>
        <v>9.1565626086375003E-6</v>
      </c>
      <c r="BO362" s="10">
        <f>3/24000000*OO[[#This Row],[123 (04JUL1985 06:00:00)-Water Temperature (C)]]*OO[[#This Row],[65]]</f>
        <v>8.2840140387499995E-6</v>
      </c>
      <c r="BP362" s="10">
        <f>3/24000000*OO[[#This Row],[124 (04JUL1985 09:00:00)-Water Temperature (C)]]*OO[[#This Row],[66]]</f>
        <v>7.6606454392599995E-6</v>
      </c>
      <c r="BQ362" s="10">
        <f>3/24000000*OO[[#This Row],[125 (04JUL1985 12:00:00)-Water Temperature (C)]]*OO[[#This Row],[67]]</f>
        <v>7.1556375351124987E-6</v>
      </c>
      <c r="BR362" s="10">
        <f>3/24000000*OO[[#This Row],[126 (04JUL1985 15:00:00)-Water Temperature (C)]]*OO[[#This Row],[68]]</f>
        <v>6.6509437809149998E-6</v>
      </c>
      <c r="BS362" s="10">
        <f>3/24000000*OO[[#This Row],[127 (04JUL1985 18:00:00)-Water Temperature (C)]]*OO[[#This Row],[69]]</f>
        <v>6.3346180335750007E-6</v>
      </c>
      <c r="BT362" s="10">
        <f>3/24000000*OO[[#This Row],[128 (04JUL1985 21:00:00)-Water Temperature (C)]]*OO[[#This Row],[70]]</f>
        <v>5.9853805934700005E-6</v>
      </c>
      <c r="BU362" s="10">
        <f>3/24000000*OO[[#This Row],[129 (05JUL1985 00:00:00)-Water Temperature (C)]]*OO[[#This Row],[71]]</f>
        <v>5.4719863960474996E-6</v>
      </c>
      <c r="BV362" s="10">
        <f>3/24000000*OO[[#This Row],[130 (05JUL1985 03:00:00)-Water Temperature (C)]]*OO[[#This Row],[72]]</f>
        <v>4.9643822474437495E-6</v>
      </c>
      <c r="BW362" s="10">
        <f>3/24000000*OO[[#This Row],[131 (05JUL1985 06:00:00)-Water Temperature (C)]]*OO[[#This Row],[73]]</f>
        <v>4.4770287169649993E-6</v>
      </c>
      <c r="BX362" s="10">
        <f>3/24000000*OO[[#This Row],[132 (05JUL1985 09:00:00)-Water Temperature (C)]]*OO[[#This Row],[74]]</f>
        <v>4.1479887155999998E-6</v>
      </c>
      <c r="BY362" s="10">
        <f>3/24000000*OO[[#This Row],[133 (05JUL1985 12:00:00)-Water Temperature (C)]]*OO[[#This Row],[75]]</f>
        <v>3.8768618368374997E-6</v>
      </c>
      <c r="BZ362" s="10">
        <f>3/24000000*OO[[#This Row],[134 (05JUL1985 15:00:00)-Water Temperature (C)]]*OO[[#This Row],[76]]</f>
        <v>3.6133288766549995E-6</v>
      </c>
      <c r="CA362" s="10">
        <f>3/24000000*OO[[#This Row],[135 (05JUL1985 18:00:00)-Water Temperature (C)]]*OO[[#This Row],[77]]</f>
        <v>3.3514440642525005E-6</v>
      </c>
      <c r="CB362" s="10">
        <f>3/24000000*OO[[#This Row],[136 (05JUL1985 21:00:00)-Water Temperature (C)]]*OO[[#This Row],[78]]</f>
        <v>3.0059411491999997E-6</v>
      </c>
      <c r="CC362" s="10">
        <f>3/24000000*OO[[#This Row],[137 (06JUL1985 00:00:00)-Water Temperature (C)]]*OO[[#This Row],[79]]</f>
        <v>2.5902870393981246E-6</v>
      </c>
      <c r="CD362" s="10">
        <f>3/24000000*OO[[#This Row],[138 (06JUL1985 03:00:00)-Water Temperature (C)]]*OO[[#This Row],[80]]</f>
        <v>2.1905984885999999E-6</v>
      </c>
      <c r="CE362" s="10">
        <f>3/24000000*OO[[#This Row],[139 (06JUL1985 06:00:00)-Water Temperature (C)]]*OO[[#This Row],[81]]</f>
        <v>1.8073909126845001E-6</v>
      </c>
      <c r="CF362" s="10">
        <f>3/24000000*OO[[#This Row],[140 (06JUL1985 09:00:00)-Water Temperature (C)]]*OO[[#This Row],[82]]</f>
        <v>1.514458657801875E-6</v>
      </c>
      <c r="CG362" s="10">
        <f>3/24000000*OO[[#This Row],[141 (06JUL1985 12:00:00)-Water Temperature (C)]]*OO[[#This Row],[83]]</f>
        <v>1.2735670892767499E-6</v>
      </c>
      <c r="CH362" s="10">
        <f>3/24000000*OO[[#This Row],[142 (06JUL1985 15:00:00)-Water Temperature (C)]]*OO[[#This Row],[84]]</f>
        <v>1.0822750181099999E-6</v>
      </c>
      <c r="CI362" s="10">
        <f>3/24000000*OO[[#This Row],[143 (06JUL1985 18:00:00)-Water Temperature (C)]]*OO[[#This Row],[85]]</f>
        <v>9.3498144813937491E-7</v>
      </c>
      <c r="CJ362" s="10">
        <f>3/24000000*OO[[#This Row],[144 (06JUL1985 21:00:00)-Water Temperature (C)]]*OO[[#This Row],[86]]</f>
        <v>8.1219255333362501E-7</v>
      </c>
      <c r="CK362" s="10">
        <f>3/24000000*OO[[#This Row],[145 (07JUL1985 00:00:00)-Water Temperature (C)]]*OO[[#This Row],[87]]</f>
        <v>7.03969090409375E-7</v>
      </c>
      <c r="CL362" s="10">
        <f>3/24000000*OO[[#This Row],[146 (07JUL1985 03:00:00)-Water Temperature (C)]]*OO[[#This Row],[88]]</f>
        <v>6.1870808797999998E-7</v>
      </c>
      <c r="CM362" s="10">
        <f>3/24000000*OO[[#This Row],[147 (07JUL1985 06:00:00)-Water Temperature (C)]]*OO[[#This Row],[89]]</f>
        <v>5.4637685236999994E-7</v>
      </c>
      <c r="CN362" s="10">
        <f>3/24000000*OO[[#This Row],[148 (07JUL1985 09:00:00)-Water Temperature (C)]]*OO[[#This Row],[90]]</f>
        <v>4.9783482518937501E-7</v>
      </c>
      <c r="CO362" s="10">
        <f>3/24000000*OO[[#This Row],[149 (07JUL1985 12:00:00)-Water Temperature (C)]]*OO[[#This Row],[91]]</f>
        <v>4.4805950675062494E-7</v>
      </c>
      <c r="CP362" s="10">
        <f>3/24000000*OO[[#This Row],[150 (07JUL1985 15:00:00)-Water Temperature (C)]]*OO[[#This Row],[92]]</f>
        <v>4.1796841394875E-7</v>
      </c>
      <c r="CQ362" s="10">
        <f>3/24000000*OO[[#This Row],[151 (07JUL1985 18:00:00)-Water Temperature (C)]]*OO[[#This Row],[93]]</f>
        <v>3.98157155586125E-7</v>
      </c>
      <c r="CR362" s="10">
        <f>3/24000000*OO[[#This Row],[152 (07JUL1985 21:00:00)-Water Temperature (C)]]*OO[[#This Row],[94]]</f>
        <v>3.7624431499387497E-7</v>
      </c>
      <c r="CS362" s="10">
        <f>3/24000000*OO[[#This Row],[153 (08JUL1985 00:00:00)-Water Temperature (C)]]*OO[[#This Row],[95]]</f>
        <v>3.5210780331787497E-7</v>
      </c>
      <c r="CT362" s="10">
        <f>3/24000000*OO[[#This Row],[154 (08JUL1985 03:00:00)-Water Temperature (C)]]*OO[[#This Row],[96]]</f>
        <v>3.2896479874812501E-7</v>
      </c>
      <c r="CU362" s="10">
        <f>3/24000000*OO[[#This Row],[155 (08JUL1985 06:00:00)-Water Temperature (C)]]*OO[[#This Row],[97]]</f>
        <v>3.0804197697037499E-7</v>
      </c>
      <c r="CV362" s="10">
        <f>3/24000000*OO[[#This Row],[156 (08JUL1985 09:00:00)-Water Temperature (C)]]*OO[[#This Row],[98]]</f>
        <v>3.00071106075E-7</v>
      </c>
      <c r="CW362" s="10">
        <f>3/24000000*OO[[#This Row],[157 (08JUL1985 12:00:00)-Water Temperature (C)]]*OO[[#This Row],[99]]</f>
        <v>2.9646396883249997E-7</v>
      </c>
    </row>
    <row r="363" spans="1:101" x14ac:dyDescent="0.35">
      <c r="A363" t="s">
        <v>370</v>
      </c>
      <c r="B363">
        <v>705.42909999999995</v>
      </c>
      <c r="C363" s="10">
        <f>3/24*OO[[#This Row],[59 (26JUN1985 06:00:00)-Water Temperature (C)]]*OO[[#This Row],[1]]/SUM(OO[1])</f>
        <v>0</v>
      </c>
      <c r="D363" s="10">
        <f>3/24*OO[[#This Row],[60 (26JUN1985 09:00:00)-Water Temperature (C)]]*OO[[#This Row],[2]]/SUM(OO[2])</f>
        <v>0</v>
      </c>
      <c r="E363" s="10">
        <f>3/24*OO[[#This Row],[61 (26JUN1985 12:00:00)-Water Temperature (C)]]*OO[[#This Row],[3]]/SUM(OO[3])</f>
        <v>0</v>
      </c>
      <c r="F363" s="10">
        <f>3/24*OO[[#This Row],[62 (26JUN1985 15:00:00)-Water Temperature (C)]]*OO[[#This Row],[4]]/SUM(OO[4])</f>
        <v>0</v>
      </c>
      <c r="G363" s="10">
        <f>3/24*OO[[#This Row],[63 (26JUN1985 18:00:00)-Water Temperature (C)]]*OO[[#This Row],[5]]/SUM(OO[5])</f>
        <v>0</v>
      </c>
      <c r="H363" s="10">
        <f>3/24*OO[[#This Row],[64 (26JUN1985 21:00:00)-Water Temperature (C)]]*OO[[#This Row],[6]]/SUM(OO[6])</f>
        <v>0</v>
      </c>
      <c r="I363" s="10">
        <f>3/24*OO[[#This Row],[65 (27JUN1985 00:00:00)-Water Temperature (C)]]*OO[[#This Row],[7]]/SUM(OO[7])</f>
        <v>0</v>
      </c>
      <c r="J363" s="10">
        <f>3/24*OO[[#This Row],[66 (27JUN1985 03:00:00)-Water Temperature (C)]]*OO[[#This Row],[8]]/SUM(OO[8])</f>
        <v>0</v>
      </c>
      <c r="K363" s="10">
        <f>3/24*OO[[#This Row],[67 (27JUN1985 06:00:00)-Water Temperature (C)]]*OO[[#This Row],[9]]/SUM(OO[9])</f>
        <v>0</v>
      </c>
      <c r="L363" s="10">
        <f>3/24*OO[[#This Row],[68 (27JUN1985 09:00:00)-Water Temperature (C)]]*OO[[#This Row],[10]]/SUM(OO[10])</f>
        <v>0</v>
      </c>
      <c r="M363" s="10">
        <f>3/24*OO[[#This Row],[69 (27JUN1985 12:00:00)-Water Temperature (C)]]*OO[[#This Row],[11]]/SUM(OO[11])</f>
        <v>0</v>
      </c>
      <c r="N363" s="10">
        <f>3/24*OO[[#This Row],[70 (27JUN1985 15:00:00)-Water Temperature (C)]]*OO[[#This Row],[12]]/SUM(OO[12])</f>
        <v>0</v>
      </c>
      <c r="O363" s="10">
        <f>3/24*OO[[#This Row],[71 (27JUN1985 18:00:00)-Water Temperature (C)]]*OO[[#This Row],[13]]/SUM(OO[13])</f>
        <v>0</v>
      </c>
      <c r="P363" s="10">
        <f>3/24*OO[[#This Row],[72 (27JUN1985 21:00:00)-Water Temperature (C)]]*OO[[#This Row],[14]]/SUM(OO[14])</f>
        <v>0</v>
      </c>
      <c r="Q363" s="10">
        <f>3/24*OO[[#This Row],[73 (28JUN1985 00:00:00)-Water Temperature (C)]]*OO[[#This Row],[15]]/SUM(OO[15])</f>
        <v>0</v>
      </c>
      <c r="R363" s="10">
        <f>3/24*OO[[#This Row],[74 (28JUN1985 03:00:00)-Water Temperature (C)]]*OO[[#This Row],[16]]/SUM(OO[16])</f>
        <v>0</v>
      </c>
      <c r="S363" s="10">
        <f>3/24*OO[[#This Row],[75 (28JUN1985 06:00:00)-Water Temperature (C)]]*OO[[#This Row],[17]]/SUM(OO[17])</f>
        <v>0</v>
      </c>
      <c r="T363" s="10">
        <f>3/24*OO[[#This Row],[76 (28JUN1985 09:00:00)-Water Temperature (C)]]*OO[[#This Row],[18]]/SUM(OO[18])</f>
        <v>1.4318773529550247E-34</v>
      </c>
      <c r="U363" s="10">
        <f>3/24*OO[[#This Row],[77 (28JUN1985 12:00:00)-Water Temperature (C)]]*OO[[#This Row],[19]]/SUM(OO[19])</f>
        <v>4.0331121740813997E-26</v>
      </c>
      <c r="V363" s="10">
        <f>3/24000000*OO[[#This Row],[78 (28JUN1985 15:00:00)-Water Temperature (C)]]*OO[[#This Row],[20]]</f>
        <v>2.2774426800840002E-19</v>
      </c>
      <c r="W363" s="10">
        <f>3/24000000*OO[[#This Row],[79 (28JUN1985 18:00:00)-Water Temperature (C)]]*OO[[#This Row],[21]]</f>
        <v>1.3886778657190002E-14</v>
      </c>
      <c r="X363" s="10">
        <f>3/24000000*OO[[#This Row],[80 (28JUN1985 21:00:00)-Water Temperature (C)]]*OO[[#This Row],[22]]</f>
        <v>2.3324727086726251E-11</v>
      </c>
      <c r="Y363" s="10">
        <f>3/24000000*OO[[#This Row],[81 (29JUN1985 00:00:00)-Water Temperature (C)]]*OO[[#This Row],[23]]</f>
        <v>6.9195970914374993E-9</v>
      </c>
      <c r="Z363" s="10">
        <f>3/24000000*OO[[#This Row],[82 (29JUN1985 03:00:00)-Water Temperature (C)]]*OO[[#This Row],[24]]</f>
        <v>5.9302269947024998E-7</v>
      </c>
      <c r="AA363" s="10">
        <f>3/24000000*OO[[#This Row],[83 (29JUN1985 06:00:00)-Water Temperature (C)]]*OO[[#This Row],[25]]</f>
        <v>1.9291879403799996E-5</v>
      </c>
      <c r="AB363" s="10">
        <f>3/24000000*OO[[#This Row],[84 (29JUN1985 09:00:00)-Water Temperature (C)]]*OO[[#This Row],[26]]</f>
        <v>2.8860892266924996E-4</v>
      </c>
      <c r="AC363" s="10">
        <f>3/24000000*OO[[#This Row],[85 (29JUN1985 12:00:00)-Water Temperature (C)]]*OO[[#This Row],[27]]</f>
        <v>2.1885340606274998E-3</v>
      </c>
      <c r="AD363" s="10">
        <f>3/24000000*OO[[#This Row],[86 (29JUN1985 15:00:00)-Water Temperature (C)]]*OO[[#This Row],[28]]</f>
        <v>9.336678275828748E-3</v>
      </c>
      <c r="AE363" s="10">
        <f>3/24000000*OO[[#This Row],[88 (29JUN1985 21:00:00)-Water Temperature (C)]]*OO[[#This Row],[30]]</f>
        <v>3.9750001833824995E-2</v>
      </c>
      <c r="AF363" s="10">
        <f>3/24000000*OO[[#This Row],[88 (29JUN1985 21:00:00)-Water Temperature (C)]]*OO[[#This Row],[30]]</f>
        <v>3.9750001833824995E-2</v>
      </c>
      <c r="AG363" s="10">
        <f>3/24000000*OO[[#This Row],[89 (30JUN1985 00:00:00)-Water Temperature (C)]]*OO[[#This Row],[31]]</f>
        <v>4.3583217752550002E-2</v>
      </c>
      <c r="AH363" s="10">
        <f>3/24000000*OO[[#This Row],[90 (30JUN1985 03:00:00)-Water Temperature (C)]]*OO[[#This Row],[32]]</f>
        <v>3.3374773390562495E-2</v>
      </c>
      <c r="AI363" s="10">
        <f>3/24000000*OO[[#This Row],[91 (30JUN1985 06:00:00)-Water Temperature (C)]]*OO[[#This Row],[33]]</f>
        <v>1.874318792469375E-2</v>
      </c>
      <c r="AJ363" s="10">
        <f>3/24000000*OO[[#This Row],[92 (30JUN1985 09:00:00)-Water Temperature (C)]]*OO[[#This Row],[34]]</f>
        <v>8.2728362971012485E-3</v>
      </c>
      <c r="AK363" s="10">
        <f>3/24000000*OO[[#This Row],[93 (30JUN1985 12:00:00)-Water Temperature (C)]]*OO[[#This Row],[35]]</f>
        <v>2.8573818295900004E-3</v>
      </c>
      <c r="AL363" s="10">
        <f>3/24000000*OO[[#This Row],[94 (30JUN1985 15:00:00)-Water Temperature (C)]]*OO[[#This Row],[36]]</f>
        <v>8.1579292741812491E-4</v>
      </c>
      <c r="AM363" s="10">
        <f>3/24000000*OO[[#This Row],[95 (30JUN1985 18:00:00)-Water Temperature (C)]]*OO[[#This Row],[37]]</f>
        <v>2.1490045992449998E-4</v>
      </c>
      <c r="AN363" s="10">
        <f>3/24000000*OO[[#This Row],[96 (30JUN1985 21:00:00)-Water Temperature (C)]]*OO[[#This Row],[38]]</f>
        <v>6.7944650700600009E-5</v>
      </c>
      <c r="AO363" s="10">
        <f>3/24000000*OO[[#This Row],[97 (01JUL1985 00:00:00)-Water Temperature (C)]]*OO[[#This Row],[39]]</f>
        <v>3.6260091189300003E-5</v>
      </c>
      <c r="AP363" s="10">
        <f>3/24000000*OO[[#This Row],[98 (01JUL1985 03:00:00)-Water Temperature (C)]]*OO[[#This Row],[40]]</f>
        <v>2.8926541075487499E-5</v>
      </c>
      <c r="AQ363" s="10">
        <f>3/24000000*OO[[#This Row],[99 (01JUL1985 06:00:00)-Water Temperature (C)]]*OO[[#This Row],[41]]</f>
        <v>2.5837450778037497E-5</v>
      </c>
      <c r="AR363" s="10">
        <f>3/24000000*OO[[#This Row],[100 (01JUL1985 09:00:00)-Water Temperature (C)]]*OO[[#This Row],[42]]</f>
        <v>2.4405217812007503E-5</v>
      </c>
      <c r="AS363" s="10">
        <f>3/24000000*OO[[#This Row],[101 (01JUL1985 12:00:00)-Water Temperature (C)]]*OO[[#This Row],[43]]</f>
        <v>2.3309497931062498E-5</v>
      </c>
      <c r="AT363" s="10">
        <f>3/24000000*OO[[#This Row],[102 (01JUL1985 15:00:00)-Water Temperature (C)]]*OO[[#This Row],[44]]</f>
        <v>2.2226822418149997E-5</v>
      </c>
      <c r="AU363" s="10">
        <f>3/24000000*OO[[#This Row],[103 (01JUL1985 18:00:00)-Water Temperature (C)]]*OO[[#This Row],[45]]</f>
        <v>2.1354306985125003E-5</v>
      </c>
      <c r="AV363" s="10">
        <f>3/24000000*OO[[#This Row],[104 (01JUL1985 21:00:00)-Water Temperature (C)]]*OO[[#This Row],[46]]</f>
        <v>2.02765081450225E-5</v>
      </c>
      <c r="AW363" s="10">
        <f>3/24000000*OO[[#This Row],[105 (02JUL1985 00:00:00)-Water Temperature (C)]]*OO[[#This Row],[47]]</f>
        <v>1.9186361781825E-5</v>
      </c>
      <c r="AX363" s="10">
        <f>3/24000000*OO[[#This Row],[106 (02JUL1985 03:00:00)-Water Temperature (C)]]*OO[[#This Row],[48]]</f>
        <v>1.8411852421249997E-5</v>
      </c>
      <c r="AY363" s="10">
        <f>3/24000000*OO[[#This Row],[107 (02JUL1985 06:00:00)-Water Temperature (C)]]*OO[[#This Row],[49]]</f>
        <v>1.800119230754625E-5</v>
      </c>
      <c r="AZ363" s="10">
        <f>3/24000000*OO[[#This Row],[108 (02JUL1985 09:00:00)-Water Temperature (C)]]*OO[[#This Row],[50]]</f>
        <v>1.7875821770606249E-5</v>
      </c>
      <c r="BA363" s="10">
        <f>3/24000000*OO[[#This Row],[109 (02JUL1985 12:00:00)-Water Temperature (C)]]*OO[[#This Row],[51]]</f>
        <v>1.8140693918639999E-5</v>
      </c>
      <c r="BB363" s="10">
        <f>3/24000000*OO[[#This Row],[110 (02JUL1985 15:00:00)-Water Temperature (C)]]*OO[[#This Row],[52]]</f>
        <v>1.8134112897627502E-5</v>
      </c>
      <c r="BC363" s="10">
        <f>3/24000000*OO[[#This Row],[111 (02JUL1985 18:00:00)-Water Temperature (C)]]*OO[[#This Row],[53]]</f>
        <v>1.782830676378125E-5</v>
      </c>
      <c r="BD363" s="10">
        <f>3/24000000*OO[[#This Row],[112 (02JUL1985 21:00:00)-Water Temperature (C)]]*OO[[#This Row],[54]]</f>
        <v>1.7010966996539996E-5</v>
      </c>
      <c r="BE363" s="10">
        <f>3/24000000*OO[[#This Row],[113 (03JUL1985 00:00:00)-Water Temperature (C)]]*OO[[#This Row],[55]]</f>
        <v>1.5900485515533746E-5</v>
      </c>
      <c r="BF363" s="10">
        <f>3/24000000*OO[[#This Row],[114 (03JUL1985 03:00:00)-Water Temperature (C)]]*OO[[#This Row],[56]]</f>
        <v>1.4555561852155E-5</v>
      </c>
      <c r="BG363" s="10">
        <f>3/24000000*OO[[#This Row],[115 (03JUL1985 06:00:00)-Water Temperature (C)]]*OO[[#This Row],[57]]</f>
        <v>1.3126892068622499E-5</v>
      </c>
      <c r="BH363" s="10">
        <f>3/24000000*OO[[#This Row],[116 (03JUL1985 09:00:00)-Water Temperature (C)]]*OO[[#This Row],[58]]</f>
        <v>1.1825643197475E-5</v>
      </c>
      <c r="BI363" s="10">
        <f>3/24000000*OO[[#This Row],[117 (03JUL1985 12:00:00)-Water Temperature (C)]]*OO[[#This Row],[59]]</f>
        <v>1.0880334448878749E-5</v>
      </c>
      <c r="BJ363" s="10">
        <f>3/24000000*OO[[#This Row],[118 (03JUL1985 15:00:00)-Water Temperature (C)]]*OO[[#This Row],[60]]</f>
        <v>1.0126990898631249E-5</v>
      </c>
      <c r="BK363" s="10">
        <f>3/24000000*OO[[#This Row],[119 (03JUL1985 18:00:00)-Water Temperature (C)]]*OO[[#This Row],[61]]</f>
        <v>9.5292207527562489E-6</v>
      </c>
      <c r="BL363" s="10">
        <f>3/24000000*OO[[#This Row],[120 (03JUL1985 21:00:00)-Water Temperature (C)]]*OO[[#This Row],[62]]</f>
        <v>8.8139852186250004E-6</v>
      </c>
      <c r="BM363" s="10">
        <f>3/24000000*OO[[#This Row],[121 (04JUL1985 00:00:00)-Water Temperature (C)]]*OO[[#This Row],[63]]</f>
        <v>8.0334850665424993E-6</v>
      </c>
      <c r="BN363" s="10">
        <f>3/24000000*OO[[#This Row],[122 (04JUL1985 03:00:00)-Water Temperature (C)]]*OO[[#This Row],[64]]</f>
        <v>7.3206341412187496E-6</v>
      </c>
      <c r="BO363" s="10">
        <f>3/24000000*OO[[#This Row],[123 (04JUL1985 06:00:00)-Water Temperature (C)]]*OO[[#This Row],[65]]</f>
        <v>6.626407308972501E-6</v>
      </c>
      <c r="BP363" s="10">
        <f>3/24000000*OO[[#This Row],[124 (04JUL1985 09:00:00)-Water Temperature (C)]]*OO[[#This Row],[66]]</f>
        <v>6.1240390717575E-6</v>
      </c>
      <c r="BQ363" s="10">
        <f>3/24000000*OO[[#This Row],[125 (04JUL1985 12:00:00)-Water Temperature (C)]]*OO[[#This Row],[67]]</f>
        <v>5.7229554680999998E-6</v>
      </c>
      <c r="BR363" s="10">
        <f>3/24000000*OO[[#This Row],[126 (04JUL1985 15:00:00)-Water Temperature (C)]]*OO[[#This Row],[68]]</f>
        <v>5.3257264463850003E-6</v>
      </c>
      <c r="BS363" s="10">
        <f>3/24000000*OO[[#This Row],[127 (04JUL1985 18:00:00)-Water Temperature (C)]]*OO[[#This Row],[69]]</f>
        <v>5.0586332024312483E-6</v>
      </c>
      <c r="BT363" s="10">
        <f>3/24000000*OO[[#This Row],[128 (04JUL1985 21:00:00)-Water Temperature (C)]]*OO[[#This Row],[70]]</f>
        <v>4.7853892001137503E-6</v>
      </c>
      <c r="BU363" s="10">
        <f>3/24000000*OO[[#This Row],[129 (05JUL1985 00:00:00)-Water Temperature (C)]]*OO[[#This Row],[71]]</f>
        <v>4.3829028515999995E-6</v>
      </c>
      <c r="BV363" s="10">
        <f>3/24000000*OO[[#This Row],[130 (05JUL1985 03:00:00)-Water Temperature (C)]]*OO[[#This Row],[72]]</f>
        <v>3.9808732246074994E-6</v>
      </c>
      <c r="BW363" s="10">
        <f>3/24000000*OO[[#This Row],[131 (05JUL1985 06:00:00)-Water Temperature (C)]]*OO[[#This Row],[73]]</f>
        <v>3.5964580095675E-6</v>
      </c>
      <c r="BX363" s="10">
        <f>3/24000000*OO[[#This Row],[132 (05JUL1985 09:00:00)-Water Temperature (C)]]*OO[[#This Row],[74]]</f>
        <v>3.3333734004550005E-6</v>
      </c>
      <c r="BY363" s="10">
        <f>3/24000000*OO[[#This Row],[133 (05JUL1985 12:00:00)-Water Temperature (C)]]*OO[[#This Row],[75]]</f>
        <v>3.1184296408925E-6</v>
      </c>
      <c r="BZ363" s="10">
        <f>3/24000000*OO[[#This Row],[134 (05JUL1985 15:00:00)-Water Temperature (C)]]*OO[[#This Row],[76]]</f>
        <v>2.9078783456450006E-6</v>
      </c>
      <c r="CA363" s="10">
        <f>3/24000000*OO[[#This Row],[135 (05JUL1985 18:00:00)-Water Temperature (C)]]*OO[[#This Row],[77]]</f>
        <v>2.6980998894037497E-6</v>
      </c>
      <c r="CB363" s="10">
        <f>3/24000000*OO[[#This Row],[136 (05JUL1985 21:00:00)-Water Temperature (C)]]*OO[[#This Row],[78]]</f>
        <v>2.4244841190087498E-6</v>
      </c>
      <c r="CC363" s="10">
        <f>3/24000000*OO[[#This Row],[137 (06JUL1985 00:00:00)-Water Temperature (C)]]*OO[[#This Row],[79]]</f>
        <v>2.0941763475950001E-6</v>
      </c>
      <c r="CD363" s="10">
        <f>3/24000000*OO[[#This Row],[138 (06JUL1985 03:00:00)-Water Temperature (C)]]*OO[[#This Row],[80]]</f>
        <v>1.7757432318093749E-6</v>
      </c>
      <c r="CE363" s="10">
        <f>3/24000000*OO[[#This Row],[139 (06JUL1985 06:00:00)-Water Temperature (C)]]*OO[[#This Row],[81]]</f>
        <v>1.4702234306208749E-6</v>
      </c>
      <c r="CF363" s="10">
        <f>3/24000000*OO[[#This Row],[140 (06JUL1985 09:00:00)-Water Temperature (C)]]*OO[[#This Row],[82]]</f>
        <v>1.2331521034149999E-6</v>
      </c>
      <c r="CG363" s="10">
        <f>3/24000000*OO[[#This Row],[141 (06JUL1985 12:00:00)-Water Temperature (C)]]*OO[[#This Row],[83]]</f>
        <v>1.0375325925195E-6</v>
      </c>
      <c r="CH363" s="10">
        <f>3/24000000*OO[[#This Row],[142 (06JUL1985 15:00:00)-Water Temperature (C)]]*OO[[#This Row],[84]]</f>
        <v>8.8020602901874993E-7</v>
      </c>
      <c r="CI363" s="10">
        <f>3/24000000*OO[[#This Row],[143 (06JUL1985 18:00:00)-Water Temperature (C)]]*OO[[#This Row],[85]]</f>
        <v>7.5800345223974983E-7</v>
      </c>
      <c r="CJ363" s="10">
        <f>3/24000000*OO[[#This Row],[144 (06JUL1985 21:00:00)-Water Temperature (C)]]*OO[[#This Row],[86]]</f>
        <v>6.5672575813199997E-7</v>
      </c>
      <c r="CK363" s="10">
        <f>3/24000000*OO[[#This Row],[145 (07JUL1985 00:00:00)-Water Temperature (C)]]*OO[[#This Row],[87]]</f>
        <v>5.6825250953074991E-7</v>
      </c>
      <c r="CL363" s="10">
        <f>3/24000000*OO[[#This Row],[146 (07JUL1985 03:00:00)-Water Temperature (C)]]*OO[[#This Row],[88]]</f>
        <v>4.9887469172749996E-7</v>
      </c>
      <c r="CM363" s="10">
        <f>3/24000000*OO[[#This Row],[147 (07JUL1985 06:00:00)-Water Temperature (C)]]*OO[[#This Row],[89]]</f>
        <v>4.4060558379749999E-7</v>
      </c>
      <c r="CN363" s="10">
        <f>3/24000000*OO[[#This Row],[148 (07JUL1985 09:00:00)-Water Temperature (C)]]*OO[[#This Row],[90]]</f>
        <v>4.010887455456249E-7</v>
      </c>
      <c r="CO363" s="10">
        <f>3/24000000*OO[[#This Row],[149 (07JUL1985 12:00:00)-Water Temperature (C)]]*OO[[#This Row],[91]]</f>
        <v>3.6103238963625E-7</v>
      </c>
      <c r="CP363" s="10">
        <f>3/24000000*OO[[#This Row],[150 (07JUL1985 15:00:00)-Water Temperature (C)]]*OO[[#This Row],[92]]</f>
        <v>3.3575519840649999E-7</v>
      </c>
      <c r="CQ363" s="10">
        <f>3/24000000*OO[[#This Row],[151 (07JUL1985 18:00:00)-Water Temperature (C)]]*OO[[#This Row],[93]]</f>
        <v>3.1918771200512497E-7</v>
      </c>
      <c r="CR363" s="10">
        <f>3/24000000*OO[[#This Row],[152 (07JUL1985 21:00:00)-Water Temperature (C)]]*OO[[#This Row],[94]]</f>
        <v>3.0139950153224996E-7</v>
      </c>
      <c r="CS363" s="10">
        <f>3/24000000*OO[[#This Row],[153 (08JUL1985 00:00:00)-Water Temperature (C)]]*OO[[#This Row],[95]]</f>
        <v>2.8186617799874997E-7</v>
      </c>
      <c r="CT363" s="10">
        <f>3/24000000*OO[[#This Row],[154 (08JUL1985 03:00:00)-Water Temperature (C)]]*OO[[#This Row],[96]]</f>
        <v>2.6334346096174999E-7</v>
      </c>
      <c r="CU363" s="10">
        <f>3/24000000*OO[[#This Row],[155 (08JUL1985 06:00:00)-Water Temperature (C)]]*OO[[#This Row],[97]]</f>
        <v>2.4667179055849997E-7</v>
      </c>
      <c r="CV363" s="10">
        <f>3/24000000*OO[[#This Row],[156 (08JUL1985 09:00:00)-Water Temperature (C)]]*OO[[#This Row],[98]]</f>
        <v>2.3995945893843747E-7</v>
      </c>
      <c r="CW363" s="10">
        <f>3/24000000*OO[[#This Row],[157 (08JUL1985 12:00:00)-Water Temperature (C)]]*OO[[#This Row],[99]]</f>
        <v>2.3702507055759995E-7</v>
      </c>
    </row>
    <row r="364" spans="1:101" x14ac:dyDescent="0.35">
      <c r="A364" t="s">
        <v>371</v>
      </c>
      <c r="B364">
        <v>612.70889999999997</v>
      </c>
      <c r="C364" s="10">
        <f>3/24*OO[[#This Row],[59 (26JUN1985 06:00:00)-Water Temperature (C)]]*OO[[#This Row],[1]]/SUM(OO[1])</f>
        <v>0</v>
      </c>
      <c r="D364" s="10">
        <f>3/24*OO[[#This Row],[60 (26JUN1985 09:00:00)-Water Temperature (C)]]*OO[[#This Row],[2]]/SUM(OO[2])</f>
        <v>0</v>
      </c>
      <c r="E364" s="10">
        <f>3/24*OO[[#This Row],[61 (26JUN1985 12:00:00)-Water Temperature (C)]]*OO[[#This Row],[3]]/SUM(OO[3])</f>
        <v>0</v>
      </c>
      <c r="F364" s="10">
        <f>3/24*OO[[#This Row],[62 (26JUN1985 15:00:00)-Water Temperature (C)]]*OO[[#This Row],[4]]/SUM(OO[4])</f>
        <v>0</v>
      </c>
      <c r="G364" s="10">
        <f>3/24*OO[[#This Row],[63 (26JUN1985 18:00:00)-Water Temperature (C)]]*OO[[#This Row],[5]]/SUM(OO[5])</f>
        <v>0</v>
      </c>
      <c r="H364" s="10">
        <f>3/24*OO[[#This Row],[64 (26JUN1985 21:00:00)-Water Temperature (C)]]*OO[[#This Row],[6]]/SUM(OO[6])</f>
        <v>0</v>
      </c>
      <c r="I364" s="10">
        <f>3/24*OO[[#This Row],[65 (27JUN1985 00:00:00)-Water Temperature (C)]]*OO[[#This Row],[7]]/SUM(OO[7])</f>
        <v>0</v>
      </c>
      <c r="J364" s="10">
        <f>3/24*OO[[#This Row],[66 (27JUN1985 03:00:00)-Water Temperature (C)]]*OO[[#This Row],[8]]/SUM(OO[8])</f>
        <v>0</v>
      </c>
      <c r="K364" s="10">
        <f>3/24*OO[[#This Row],[67 (27JUN1985 06:00:00)-Water Temperature (C)]]*OO[[#This Row],[9]]/SUM(OO[9])</f>
        <v>0</v>
      </c>
      <c r="L364" s="10">
        <f>3/24*OO[[#This Row],[68 (27JUN1985 09:00:00)-Water Temperature (C)]]*OO[[#This Row],[10]]/SUM(OO[10])</f>
        <v>0</v>
      </c>
      <c r="M364" s="10">
        <f>3/24*OO[[#This Row],[69 (27JUN1985 12:00:00)-Water Temperature (C)]]*OO[[#This Row],[11]]/SUM(OO[11])</f>
        <v>0</v>
      </c>
      <c r="N364" s="10">
        <f>3/24*OO[[#This Row],[70 (27JUN1985 15:00:00)-Water Temperature (C)]]*OO[[#This Row],[12]]/SUM(OO[12])</f>
        <v>0</v>
      </c>
      <c r="O364" s="10">
        <f>3/24*OO[[#This Row],[71 (27JUN1985 18:00:00)-Water Temperature (C)]]*OO[[#This Row],[13]]/SUM(OO[13])</f>
        <v>0</v>
      </c>
      <c r="P364" s="10">
        <f>3/24*OO[[#This Row],[72 (27JUN1985 21:00:00)-Water Temperature (C)]]*OO[[#This Row],[14]]/SUM(OO[14])</f>
        <v>0</v>
      </c>
      <c r="Q364" s="10">
        <f>3/24*OO[[#This Row],[73 (28JUN1985 00:00:00)-Water Temperature (C)]]*OO[[#This Row],[15]]/SUM(OO[15])</f>
        <v>0</v>
      </c>
      <c r="R364" s="10">
        <f>3/24*OO[[#This Row],[74 (28JUN1985 03:00:00)-Water Temperature (C)]]*OO[[#This Row],[16]]/SUM(OO[16])</f>
        <v>0</v>
      </c>
      <c r="S364" s="10">
        <f>3/24*OO[[#This Row],[75 (28JUN1985 06:00:00)-Water Temperature (C)]]*OO[[#This Row],[17]]/SUM(OO[17])</f>
        <v>0</v>
      </c>
      <c r="T364" s="10">
        <f>3/24*OO[[#This Row],[76 (28JUN1985 09:00:00)-Water Temperature (C)]]*OO[[#This Row],[18]]/SUM(OO[18])</f>
        <v>2.8734389225599901E-35</v>
      </c>
      <c r="U364" s="10">
        <f>3/24*OO[[#This Row],[77 (28JUN1985 12:00:00)-Water Temperature (C)]]*OO[[#This Row],[19]]/SUM(OO[19])</f>
        <v>2.22346424860226E-26</v>
      </c>
      <c r="V364" s="10">
        <f>3/24000000*OO[[#This Row],[78 (28JUN1985 15:00:00)-Water Temperature (C)]]*OO[[#This Row],[20]]</f>
        <v>9.6474029194899985E-20</v>
      </c>
      <c r="W364" s="10">
        <f>3/24000000*OO[[#This Row],[79 (28JUN1985 18:00:00)-Water Temperature (C)]]*OO[[#This Row],[21]]</f>
        <v>8.0971901795000003E-15</v>
      </c>
      <c r="X364" s="10">
        <f>3/24000000*OO[[#This Row],[80 (28JUN1985 21:00:00)-Water Temperature (C)]]*OO[[#This Row],[22]]</f>
        <v>1.5267190494465001E-11</v>
      </c>
      <c r="Y364" s="10">
        <f>3/24000000*OO[[#This Row],[81 (29JUN1985 00:00:00)-Water Temperature (C)]]*OO[[#This Row],[23]]</f>
        <v>4.9073514761299995E-9</v>
      </c>
      <c r="Z364" s="10">
        <f>3/24000000*OO[[#This Row],[82 (29JUN1985 03:00:00)-Water Temperature (C)]]*OO[[#This Row],[24]]</f>
        <v>4.4841790695912501E-7</v>
      </c>
      <c r="AA364" s="10">
        <f>3/24000000*OO[[#This Row],[83 (29JUN1985 06:00:00)-Water Temperature (C)]]*OO[[#This Row],[25]]</f>
        <v>1.5401899485393751E-5</v>
      </c>
      <c r="AB364" s="10">
        <f>3/24000000*OO[[#This Row],[84 (29JUN1985 09:00:00)-Water Temperature (C)]]*OO[[#This Row],[26]]</f>
        <v>2.4164005026975E-4</v>
      </c>
      <c r="AC364" s="10">
        <f>3/24000000*OO[[#This Row],[85 (29JUN1985 12:00:00)-Water Temperature (C)]]*OO[[#This Row],[27]]</f>
        <v>1.91174477196325E-3</v>
      </c>
      <c r="AD364" s="10">
        <f>3/24000000*OO[[#This Row],[86 (29JUN1985 15:00:00)-Water Temperature (C)]]*OO[[#This Row],[28]]</f>
        <v>8.4727052582562502E-3</v>
      </c>
      <c r="AE364" s="10">
        <f>3/24000000*OO[[#This Row],[88 (29JUN1985 21:00:00)-Water Temperature (C)]]*OO[[#This Row],[30]]</f>
        <v>3.863348445255E-2</v>
      </c>
      <c r="AF364" s="10">
        <f>3/24000000*OO[[#This Row],[88 (29JUN1985 21:00:00)-Water Temperature (C)]]*OO[[#This Row],[30]]</f>
        <v>3.863348445255E-2</v>
      </c>
      <c r="AG364" s="10">
        <f>3/24000000*OO[[#This Row],[89 (30JUN1985 00:00:00)-Water Temperature (C)]]*OO[[#This Row],[31]]</f>
        <v>4.3724569854000007E-2</v>
      </c>
      <c r="AH364" s="10">
        <f>3/24000000*OO[[#This Row],[90 (30JUN1985 03:00:00)-Water Temperature (C)]]*OO[[#This Row],[32]]</f>
        <v>3.4489433050687496E-2</v>
      </c>
      <c r="AI364" s="10">
        <f>3/24000000*OO[[#This Row],[91 (30JUN1985 06:00:00)-Water Temperature (C)]]*OO[[#This Row],[33]]</f>
        <v>1.9909330147168745E-2</v>
      </c>
      <c r="AJ364" s="10">
        <f>3/24000000*OO[[#This Row],[92 (30JUN1985 09:00:00)-Water Temperature (C)]]*OO[[#This Row],[34]]</f>
        <v>9.0137008309425001E-3</v>
      </c>
      <c r="AK364" s="10">
        <f>3/24000000*OO[[#This Row],[93 (30JUN1985 12:00:00)-Water Temperature (C)]]*OO[[#This Row],[35]]</f>
        <v>3.1859021470249998E-3</v>
      </c>
      <c r="AL364" s="10">
        <f>3/24000000*OO[[#This Row],[94 (30JUN1985 15:00:00)-Water Temperature (C)]]*OO[[#This Row],[36]]</f>
        <v>9.2568759059825001E-4</v>
      </c>
      <c r="AM364" s="10">
        <f>3/24000000*OO[[#This Row],[95 (30JUN1985 18:00:00)-Water Temperature (C)]]*OO[[#This Row],[37]]</f>
        <v>2.4444792910589998E-4</v>
      </c>
      <c r="AN364" s="10">
        <f>3/24000000*OO[[#This Row],[96 (30JUN1985 21:00:00)-Water Temperature (C)]]*OO[[#This Row],[38]]</f>
        <v>7.4512627160099997E-5</v>
      </c>
      <c r="AO364" s="10">
        <f>3/24000000*OO[[#This Row],[97 (01JUL1985 00:00:00)-Water Temperature (C)]]*OO[[#This Row],[39]]</f>
        <v>3.7595163036937495E-5</v>
      </c>
      <c r="AP364" s="10">
        <f>3/24000000*OO[[#This Row],[98 (01JUL1985 03:00:00)-Water Temperature (C)]]*OO[[#This Row],[40]]</f>
        <v>2.9266151924700004E-5</v>
      </c>
      <c r="AQ364" s="10">
        <f>3/24000000*OO[[#This Row],[99 (01JUL1985 06:00:00)-Water Temperature (C)]]*OO[[#This Row],[41]]</f>
        <v>2.60214701441625E-5</v>
      </c>
      <c r="AR364" s="10">
        <f>3/24000000*OO[[#This Row],[100 (01JUL1985 09:00:00)-Water Temperature (C)]]*OO[[#This Row],[42]]</f>
        <v>2.4535850083473748E-5</v>
      </c>
      <c r="AS364" s="10">
        <f>3/24000000*OO[[#This Row],[101 (01JUL1985 12:00:00)-Water Temperature (C)]]*OO[[#This Row],[43]]</f>
        <v>2.3412360944603747E-5</v>
      </c>
      <c r="AT364" s="10">
        <f>3/24000000*OO[[#This Row],[102 (01JUL1985 15:00:00)-Water Temperature (C)]]*OO[[#This Row],[44]]</f>
        <v>2.2295081154539996E-5</v>
      </c>
      <c r="AU364" s="10">
        <f>3/24000000*OO[[#This Row],[103 (01JUL1985 18:00:00)-Water Temperature (C)]]*OO[[#This Row],[45]]</f>
        <v>2.1383203885504998E-5</v>
      </c>
      <c r="AV364" s="10">
        <f>3/24000000*OO[[#This Row],[104 (01JUL1985 21:00:00)-Water Temperature (C)]]*OO[[#This Row],[46]]</f>
        <v>2.0276934235140001E-5</v>
      </c>
      <c r="AW364" s="10">
        <f>3/24000000*OO[[#This Row],[105 (02JUL1985 00:00:00)-Water Temperature (C)]]*OO[[#This Row],[47]]</f>
        <v>1.9148311051181249E-5</v>
      </c>
      <c r="AX364" s="10">
        <f>3/24000000*OO[[#This Row],[106 (02JUL1985 03:00:00)-Water Temperature (C)]]*OO[[#This Row],[48]]</f>
        <v>1.8333198637725001E-5</v>
      </c>
      <c r="AY364" s="10">
        <f>3/24000000*OO[[#This Row],[107 (02JUL1985 06:00:00)-Water Temperature (C)]]*OO[[#This Row],[49]]</f>
        <v>1.7931042685605001E-5</v>
      </c>
      <c r="AZ364" s="10">
        <f>3/24000000*OO[[#This Row],[108 (02JUL1985 09:00:00)-Water Temperature (C)]]*OO[[#This Row],[50]]</f>
        <v>1.7812337481247498E-5</v>
      </c>
      <c r="BA364" s="10">
        <f>3/24000000*OO[[#This Row],[109 (02JUL1985 12:00:00)-Water Temperature (C)]]*OO[[#This Row],[51]]</f>
        <v>1.8065569511447503E-5</v>
      </c>
      <c r="BB364" s="10">
        <f>3/24000000*OO[[#This Row],[110 (02JUL1985 15:00:00)-Water Temperature (C)]]*OO[[#This Row],[52]]</f>
        <v>1.8078971342258748E-5</v>
      </c>
      <c r="BC364" s="10">
        <f>3/24000000*OO[[#This Row],[111 (02JUL1985 18:00:00)-Water Temperature (C)]]*OO[[#This Row],[53]]</f>
        <v>1.7774298002764998E-5</v>
      </c>
      <c r="BD364" s="10">
        <f>3/24000000*OO[[#This Row],[112 (02JUL1985 21:00:00)-Water Temperature (C)]]*OO[[#This Row],[54]]</f>
        <v>1.6980487132725E-5</v>
      </c>
      <c r="BE364" s="10">
        <f>3/24000000*OO[[#This Row],[113 (03JUL1985 00:00:00)-Water Temperature (C)]]*OO[[#This Row],[55]]</f>
        <v>1.5887547709164998E-5</v>
      </c>
      <c r="BF364" s="10">
        <f>3/24000000*OO[[#This Row],[114 (03JUL1985 03:00:00)-Water Temperature (C)]]*OO[[#This Row],[56]]</f>
        <v>1.4552540203327499E-5</v>
      </c>
      <c r="BG364" s="10">
        <f>3/24000000*OO[[#This Row],[115 (03JUL1985 06:00:00)-Water Temperature (C)]]*OO[[#This Row],[57]]</f>
        <v>1.3144623875325002E-5</v>
      </c>
      <c r="BH364" s="10">
        <f>3/24000000*OO[[#This Row],[116 (03JUL1985 09:00:00)-Water Temperature (C)]]*OO[[#This Row],[58]]</f>
        <v>1.185191807003625E-5</v>
      </c>
      <c r="BI364" s="10">
        <f>3/24000000*OO[[#This Row],[117 (03JUL1985 12:00:00)-Water Temperature (C)]]*OO[[#This Row],[59]]</f>
        <v>1.08901825212475E-5</v>
      </c>
      <c r="BJ364" s="10">
        <f>3/24000000*OO[[#This Row],[118 (03JUL1985 15:00:00)-Water Temperature (C)]]*OO[[#This Row],[60]]</f>
        <v>1.0122516196582499E-5</v>
      </c>
      <c r="BK364" s="10">
        <f>3/24000000*OO[[#This Row],[119 (03JUL1985 18:00:00)-Water Temperature (C)]]*OO[[#This Row],[61]]</f>
        <v>9.5092857607087495E-6</v>
      </c>
      <c r="BL364" s="10">
        <f>3/24000000*OO[[#This Row],[120 (03JUL1985 21:00:00)-Water Temperature (C)]]*OO[[#This Row],[62]]</f>
        <v>8.7877708575999988E-6</v>
      </c>
      <c r="BM364" s="10">
        <f>3/24000000*OO[[#This Row],[121 (04JUL1985 00:00:00)-Water Temperature (C)]]*OO[[#This Row],[63]]</f>
        <v>8.0061023855300003E-6</v>
      </c>
      <c r="BN364" s="10">
        <f>3/24000000*OO[[#This Row],[122 (04JUL1985 03:00:00)-Water Temperature (C)]]*OO[[#This Row],[64]]</f>
        <v>7.2924793486024997E-6</v>
      </c>
      <c r="BO364" s="10">
        <f>3/24000000*OO[[#This Row],[123 (04JUL1985 06:00:00)-Water Temperature (C)]]*OO[[#This Row],[65]]</f>
        <v>6.6015018787499999E-6</v>
      </c>
      <c r="BP364" s="10">
        <f>3/24000000*OO[[#This Row],[124 (04JUL1985 09:00:00)-Water Temperature (C)]]*OO[[#This Row],[66]]</f>
        <v>6.1024328228212502E-6</v>
      </c>
      <c r="BQ364" s="10">
        <f>3/24000000*OO[[#This Row],[125 (04JUL1985 12:00:00)-Water Temperature (C)]]*OO[[#This Row],[67]]</f>
        <v>5.6978954211712492E-6</v>
      </c>
      <c r="BR364" s="10">
        <f>3/24000000*OO[[#This Row],[126 (04JUL1985 15:00:00)-Water Temperature (C)]]*OO[[#This Row],[68]]</f>
        <v>5.3028976971199993E-6</v>
      </c>
      <c r="BS364" s="10">
        <f>3/24000000*OO[[#This Row],[127 (04JUL1985 18:00:00)-Water Temperature (C)]]*OO[[#This Row],[69]]</f>
        <v>5.01892895819375E-6</v>
      </c>
      <c r="BT364" s="10">
        <f>3/24000000*OO[[#This Row],[128 (04JUL1985 21:00:00)-Water Temperature (C)]]*OO[[#This Row],[70]]</f>
        <v>4.7456346513937504E-6</v>
      </c>
      <c r="BU364" s="10">
        <f>3/24000000*OO[[#This Row],[129 (05JUL1985 00:00:00)-Water Temperature (C)]]*OO[[#This Row],[71]]</f>
        <v>4.3494866676249998E-6</v>
      </c>
      <c r="BV364" s="10">
        <f>3/24000000*OO[[#This Row],[130 (05JUL1985 03:00:00)-Water Temperature (C)]]*OO[[#This Row],[72]]</f>
        <v>3.9508334388412501E-6</v>
      </c>
      <c r="BW364" s="10">
        <f>3/24000000*OO[[#This Row],[131 (05JUL1985 06:00:00)-Water Temperature (C)]]*OO[[#This Row],[73]]</f>
        <v>3.5726256497099996E-6</v>
      </c>
      <c r="BX364" s="10">
        <f>3/24000000*OO[[#This Row],[132 (05JUL1985 09:00:00)-Water Temperature (C)]]*OO[[#This Row],[74]]</f>
        <v>3.31069600226625E-6</v>
      </c>
      <c r="BY364" s="10">
        <f>3/24000000*OO[[#This Row],[133 (05JUL1985 12:00:00)-Water Temperature (C)]]*OO[[#This Row],[75]]</f>
        <v>3.0975258911187494E-6</v>
      </c>
      <c r="BZ364" s="10">
        <f>3/24000000*OO[[#This Row],[134 (05JUL1985 15:00:00)-Water Temperature (C)]]*OO[[#This Row],[76]]</f>
        <v>2.8882481934887494E-6</v>
      </c>
      <c r="CA364" s="10">
        <f>3/24000000*OO[[#This Row],[135 (05JUL1985 18:00:00)-Water Temperature (C)]]*OO[[#This Row],[77]]</f>
        <v>2.679024749622E-6</v>
      </c>
      <c r="CB364" s="10">
        <f>3/24000000*OO[[#This Row],[136 (05JUL1985 21:00:00)-Water Temperature (C)]]*OO[[#This Row],[78]]</f>
        <v>2.4093172898850002E-6</v>
      </c>
      <c r="CC364" s="10">
        <f>3/24000000*OO[[#This Row],[137 (06JUL1985 00:00:00)-Water Temperature (C)]]*OO[[#This Row],[79]]</f>
        <v>2.0850174968205004E-6</v>
      </c>
      <c r="CD364" s="10">
        <f>3/24000000*OO[[#This Row],[138 (06JUL1985 03:00:00)-Water Temperature (C)]]*OO[[#This Row],[80]]</f>
        <v>1.7713646825581249E-6</v>
      </c>
      <c r="CE364" s="10">
        <f>3/24000000*OO[[#This Row],[139 (06JUL1985 06:00:00)-Water Temperature (C)]]*OO[[#This Row],[81]]</f>
        <v>1.471165582703375E-6</v>
      </c>
      <c r="CF364" s="10">
        <f>3/24000000*OO[[#This Row],[140 (06JUL1985 09:00:00)-Water Temperature (C)]]*OO[[#This Row],[82]]</f>
        <v>1.2352564447423749E-6</v>
      </c>
      <c r="CG364" s="10">
        <f>3/24000000*OO[[#This Row],[141 (06JUL1985 12:00:00)-Water Temperature (C)]]*OO[[#This Row],[83]]</f>
        <v>1.0396721854768751E-6</v>
      </c>
      <c r="CH364" s="10">
        <f>3/24000000*OO[[#This Row],[142 (06JUL1985 15:00:00)-Water Temperature (C)]]*OO[[#This Row],[84]]</f>
        <v>8.8062390550062494E-7</v>
      </c>
      <c r="CI364" s="10">
        <f>3/24000000*OO[[#This Row],[143 (06JUL1985 18:00:00)-Water Temperature (C)]]*OO[[#This Row],[85]]</f>
        <v>7.5611450712374988E-7</v>
      </c>
      <c r="CJ364" s="10">
        <f>3/24000000*OO[[#This Row],[144 (06JUL1985 21:00:00)-Water Temperature (C)]]*OO[[#This Row],[86]]</f>
        <v>6.5319961925400003E-7</v>
      </c>
      <c r="CK364" s="10">
        <f>3/24000000*OO[[#This Row],[145 (07JUL1985 00:00:00)-Water Temperature (C)]]*OO[[#This Row],[87]]</f>
        <v>5.6431327016237495E-7</v>
      </c>
      <c r="CL364" s="10">
        <f>3/24000000*OO[[#This Row],[146 (07JUL1985 03:00:00)-Water Temperature (C)]]*OO[[#This Row],[88]]</f>
        <v>4.9482546143662499E-7</v>
      </c>
      <c r="CM364" s="10">
        <f>3/24000000*OO[[#This Row],[147 (07JUL1985 06:00:00)-Water Temperature (C)]]*OO[[#This Row],[89]]</f>
        <v>4.3718060669062501E-7</v>
      </c>
      <c r="CN364" s="10">
        <f>3/24000000*OO[[#This Row],[148 (07JUL1985 09:00:00)-Water Temperature (C)]]*OO[[#This Row],[90]]</f>
        <v>3.9767355878737496E-7</v>
      </c>
      <c r="CO364" s="10">
        <f>3/24000000*OO[[#This Row],[149 (07JUL1985 12:00:00)-Water Temperature (C)]]*OO[[#This Row],[91]]</f>
        <v>3.5806203081112502E-7</v>
      </c>
      <c r="CP364" s="10">
        <f>3/24000000*OO[[#This Row],[150 (07JUL1985 15:00:00)-Water Temperature (C)]]*OO[[#This Row],[92]]</f>
        <v>3.3227387553150002E-7</v>
      </c>
      <c r="CQ364" s="10">
        <f>3/24000000*OO[[#This Row],[151 (07JUL1985 18:00:00)-Water Temperature (C)]]*OO[[#This Row],[93]]</f>
        <v>3.1527187008737494E-7</v>
      </c>
      <c r="CR364" s="10">
        <f>3/24000000*OO[[#This Row],[152 (07JUL1985 21:00:00)-Water Temperature (C)]]*OO[[#This Row],[94]]</f>
        <v>2.9750450034362494E-7</v>
      </c>
      <c r="CS364" s="10">
        <f>3/24000000*OO[[#This Row],[153 (08JUL1985 00:00:00)-Water Temperature (C)]]*OO[[#This Row],[95]]</f>
        <v>2.7812969309999993E-7</v>
      </c>
      <c r="CT364" s="10">
        <f>3/24000000*OO[[#This Row],[154 (08JUL1985 03:00:00)-Water Temperature (C)]]*OO[[#This Row],[96]]</f>
        <v>2.5991484789809999E-7</v>
      </c>
      <c r="CU364" s="10">
        <f>3/24000000*OO[[#This Row],[155 (08JUL1985 06:00:00)-Water Temperature (C)]]*OO[[#This Row],[97]]</f>
        <v>2.4367806526342501E-7</v>
      </c>
      <c r="CV364" s="10">
        <f>3/24000000*OO[[#This Row],[156 (08JUL1985 09:00:00)-Water Temperature (C)]]*OO[[#This Row],[98]]</f>
        <v>2.3687927548719996E-7</v>
      </c>
      <c r="CW364" s="10">
        <f>3/24000000*OO[[#This Row],[157 (08JUL1985 12:00:00)-Water Temperature (C)]]*OO[[#This Row],[99]]</f>
        <v>2.3394088085817498E-7</v>
      </c>
    </row>
    <row r="365" spans="1:101" x14ac:dyDescent="0.35">
      <c r="A365" t="s">
        <v>372</v>
      </c>
      <c r="B365">
        <v>919.52070000000003</v>
      </c>
      <c r="C365" s="10">
        <f>3/24*OO[[#This Row],[59 (26JUN1985 06:00:00)-Water Temperature (C)]]*OO[[#This Row],[1]]/SUM(OO[1])</f>
        <v>0</v>
      </c>
      <c r="D365" s="10">
        <f>3/24*OO[[#This Row],[60 (26JUN1985 09:00:00)-Water Temperature (C)]]*OO[[#This Row],[2]]/SUM(OO[2])</f>
        <v>0</v>
      </c>
      <c r="E365" s="10">
        <f>3/24*OO[[#This Row],[61 (26JUN1985 12:00:00)-Water Temperature (C)]]*OO[[#This Row],[3]]/SUM(OO[3])</f>
        <v>0</v>
      </c>
      <c r="F365" s="10">
        <f>3/24*OO[[#This Row],[62 (26JUN1985 15:00:00)-Water Temperature (C)]]*OO[[#This Row],[4]]/SUM(OO[4])</f>
        <v>0</v>
      </c>
      <c r="G365" s="10">
        <f>3/24*OO[[#This Row],[63 (26JUN1985 18:00:00)-Water Temperature (C)]]*OO[[#This Row],[5]]/SUM(OO[5])</f>
        <v>0</v>
      </c>
      <c r="H365" s="10">
        <f>3/24*OO[[#This Row],[64 (26JUN1985 21:00:00)-Water Temperature (C)]]*OO[[#This Row],[6]]/SUM(OO[6])</f>
        <v>0</v>
      </c>
      <c r="I365" s="10">
        <f>3/24*OO[[#This Row],[65 (27JUN1985 00:00:00)-Water Temperature (C)]]*OO[[#This Row],[7]]/SUM(OO[7])</f>
        <v>0</v>
      </c>
      <c r="J365" s="10">
        <f>3/24*OO[[#This Row],[66 (27JUN1985 03:00:00)-Water Temperature (C)]]*OO[[#This Row],[8]]/SUM(OO[8])</f>
        <v>0</v>
      </c>
      <c r="K365" s="10">
        <f>3/24*OO[[#This Row],[67 (27JUN1985 06:00:00)-Water Temperature (C)]]*OO[[#This Row],[9]]/SUM(OO[9])</f>
        <v>0</v>
      </c>
      <c r="L365" s="10">
        <f>3/24*OO[[#This Row],[68 (27JUN1985 09:00:00)-Water Temperature (C)]]*OO[[#This Row],[10]]/SUM(OO[10])</f>
        <v>0</v>
      </c>
      <c r="M365" s="10">
        <f>3/24*OO[[#This Row],[69 (27JUN1985 12:00:00)-Water Temperature (C)]]*OO[[#This Row],[11]]/SUM(OO[11])</f>
        <v>0</v>
      </c>
      <c r="N365" s="10">
        <f>3/24*OO[[#This Row],[70 (27JUN1985 15:00:00)-Water Temperature (C)]]*OO[[#This Row],[12]]/SUM(OO[12])</f>
        <v>0</v>
      </c>
      <c r="O365" s="10">
        <f>3/24*OO[[#This Row],[71 (27JUN1985 18:00:00)-Water Temperature (C)]]*OO[[#This Row],[13]]/SUM(OO[13])</f>
        <v>0</v>
      </c>
      <c r="P365" s="10">
        <f>3/24*OO[[#This Row],[72 (27JUN1985 21:00:00)-Water Temperature (C)]]*OO[[#This Row],[14]]/SUM(OO[14])</f>
        <v>0</v>
      </c>
      <c r="Q365" s="10">
        <f>3/24*OO[[#This Row],[73 (28JUN1985 00:00:00)-Water Temperature (C)]]*OO[[#This Row],[15]]/SUM(OO[15])</f>
        <v>0</v>
      </c>
      <c r="R365" s="10">
        <f>3/24*OO[[#This Row],[74 (28JUN1985 03:00:00)-Water Temperature (C)]]*OO[[#This Row],[16]]/SUM(OO[16])</f>
        <v>0</v>
      </c>
      <c r="S365" s="10">
        <f>3/24*OO[[#This Row],[75 (28JUN1985 06:00:00)-Water Temperature (C)]]*OO[[#This Row],[17]]/SUM(OO[17])</f>
        <v>0</v>
      </c>
      <c r="T365" s="10">
        <f>3/24*OO[[#This Row],[76 (28JUN1985 09:00:00)-Water Temperature (C)]]*OO[[#This Row],[18]]/SUM(OO[18])</f>
        <v>1.0129077784868062E-35</v>
      </c>
      <c r="U365" s="10">
        <f>3/24*OO[[#This Row],[77 (28JUN1985 12:00:00)-Water Temperature (C)]]*OO[[#This Row],[19]]/SUM(OO[19])</f>
        <v>1.6367154725530514E-26</v>
      </c>
      <c r="V365" s="10">
        <f>3/24000000*OO[[#This Row],[78 (28JUN1985 15:00:00)-Water Temperature (C)]]*OO[[#This Row],[20]]</f>
        <v>5.0968514475137497E-20</v>
      </c>
      <c r="W365" s="10">
        <f>3/24000000*OO[[#This Row],[79 (28JUN1985 18:00:00)-Water Temperature (C)]]*OO[[#This Row],[21]]</f>
        <v>6.6144607497374991E-15</v>
      </c>
      <c r="X365" s="10">
        <f>3/24000000*OO[[#This Row],[80 (28JUN1985 21:00:00)-Water Temperature (C)]]*OO[[#This Row],[22]]</f>
        <v>1.457146900374E-11</v>
      </c>
      <c r="Y365" s="10">
        <f>3/24000000*OO[[#This Row],[81 (29JUN1985 00:00:00)-Water Temperature (C)]]*OO[[#This Row],[23]]</f>
        <v>5.2173863233099997E-9</v>
      </c>
      <c r="Z365" s="10">
        <f>3/24000000*OO[[#This Row],[82 (29JUN1985 03:00:00)-Water Temperature (C)]]*OO[[#This Row],[24]]</f>
        <v>5.2034248924E-7</v>
      </c>
      <c r="AA365" s="10">
        <f>3/24000000*OO[[#This Row],[83 (29JUN1985 06:00:00)-Water Temperature (C)]]*OO[[#This Row],[25]]</f>
        <v>1.9260733711327499E-5</v>
      </c>
      <c r="AB365" s="10">
        <f>3/24000000*OO[[#This Row],[84 (29JUN1985 09:00:00)-Water Temperature (C)]]*OO[[#This Row],[26]]</f>
        <v>3.2289729130187498E-4</v>
      </c>
      <c r="AC365" s="10">
        <f>3/24000000*OO[[#This Row],[85 (29JUN1985 12:00:00)-Water Temperature (C)]]*OO[[#This Row],[27]]</f>
        <v>2.7100761649125004E-3</v>
      </c>
      <c r="AD365" s="10">
        <f>3/24000000*OO[[#This Row],[86 (29JUN1985 15:00:00)-Water Temperature (C)]]*OO[[#This Row],[28]]</f>
        <v>1.267650542347875E-2</v>
      </c>
      <c r="AE365" s="10">
        <f>3/24000000*OO[[#This Row],[88 (29JUN1985 21:00:00)-Water Temperature (C)]]*OO[[#This Row],[30]]</f>
        <v>6.3611869801837501E-2</v>
      </c>
      <c r="AF365" s="10">
        <f>3/24000000*OO[[#This Row],[88 (29JUN1985 21:00:00)-Water Temperature (C)]]*OO[[#This Row],[30]]</f>
        <v>6.3611869801837501E-2</v>
      </c>
      <c r="AG365" s="10">
        <f>3/24000000*OO[[#This Row],[89 (30JUN1985 00:00:00)-Water Temperature (C)]]*OO[[#This Row],[31]]</f>
        <v>7.5227868738437495E-2</v>
      </c>
      <c r="AH365" s="10">
        <f>3/24000000*OO[[#This Row],[90 (30JUN1985 03:00:00)-Water Temperature (C)]]*OO[[#This Row],[32]]</f>
        <v>6.1882432462025003E-2</v>
      </c>
      <c r="AI365" s="10">
        <f>3/24000000*OO[[#This Row],[91 (30JUN1985 06:00:00)-Water Temperature (C)]]*OO[[#This Row],[33]]</f>
        <v>3.7138489441837501E-2</v>
      </c>
      <c r="AJ365" s="10">
        <f>3/24000000*OO[[#This Row],[92 (30JUN1985 09:00:00)-Water Temperature (C)]]*OO[[#This Row],[34]]</f>
        <v>1.7418732258959995E-2</v>
      </c>
      <c r="AK365" s="10">
        <f>3/24000000*OO[[#This Row],[93 (30JUN1985 12:00:00)-Water Temperature (C)]]*OO[[#This Row],[35]]</f>
        <v>6.3584057528562497E-3</v>
      </c>
      <c r="AL365" s="10">
        <f>3/24000000*OO[[#This Row],[94 (30JUN1985 15:00:00)-Water Temperature (C)]]*OO[[#This Row],[36]]</f>
        <v>1.8941598102967501E-3</v>
      </c>
      <c r="AM365" s="10">
        <f>3/24000000*OO[[#This Row],[95 (30JUN1985 18:00:00)-Water Temperature (C)]]*OO[[#This Row],[37]]</f>
        <v>5.0342674416749993E-4</v>
      </c>
      <c r="AN365" s="10">
        <f>3/24000000*OO[[#This Row],[96 (30JUN1985 21:00:00)-Water Temperature (C)]]*OO[[#This Row],[38]]</f>
        <v>1.46710143457825E-4</v>
      </c>
      <c r="AO365" s="10">
        <f>3/24000000*OO[[#This Row],[97 (01JUL1985 00:00:00)-Water Temperature (C)]]*OO[[#This Row],[39]]</f>
        <v>6.8211318862500004E-5</v>
      </c>
      <c r="AP365" s="10">
        <f>3/24000000*OO[[#This Row],[98 (01JUL1985 03:00:00)-Water Temperature (C)]]*OO[[#This Row],[40]]</f>
        <v>5.09373703725E-5</v>
      </c>
      <c r="AQ365" s="10">
        <f>3/24000000*OO[[#This Row],[99 (01JUL1985 06:00:00)-Water Temperature (C)]]*OO[[#This Row],[41]]</f>
        <v>4.4913185740500002E-5</v>
      </c>
      <c r="AR365" s="10">
        <f>3/24000000*OO[[#This Row],[100 (01JUL1985 09:00:00)-Water Temperature (C)]]*OO[[#This Row],[42]]</f>
        <v>4.2243802322025002E-5</v>
      </c>
      <c r="AS365" s="10">
        <f>3/24000000*OO[[#This Row],[101 (01JUL1985 12:00:00)-Water Temperature (C)]]*OO[[#This Row],[43]]</f>
        <v>4.0278126859799998E-5</v>
      </c>
      <c r="AT365" s="10">
        <f>3/24000000*OO[[#This Row],[102 (01JUL1985 15:00:00)-Water Temperature (C)]]*OO[[#This Row],[44]]</f>
        <v>3.8310197278500004E-5</v>
      </c>
      <c r="AU365" s="10">
        <f>3/24000000*OO[[#This Row],[103 (01JUL1985 18:00:00)-Water Temperature (C)]]*OO[[#This Row],[45]]</f>
        <v>3.6650311108012497E-5</v>
      </c>
      <c r="AV365" s="10">
        <f>3/24000000*OO[[#This Row],[104 (01JUL1985 21:00:00)-Water Temperature (C)]]*OO[[#This Row],[46]]</f>
        <v>3.4699378894774999E-5</v>
      </c>
      <c r="AW365" s="10">
        <f>3/24000000*OO[[#This Row],[105 (02JUL1985 00:00:00)-Water Temperature (C)]]*OO[[#This Row],[47]]</f>
        <v>3.2690817356399997E-5</v>
      </c>
      <c r="AX365" s="10">
        <f>3/24000000*OO[[#This Row],[106 (02JUL1985 03:00:00)-Water Temperature (C)]]*OO[[#This Row],[48]]</f>
        <v>3.1212681108374994E-5</v>
      </c>
      <c r="AY365" s="10">
        <f>3/24000000*OO[[#This Row],[107 (02JUL1985 06:00:00)-Water Temperature (C)]]*OO[[#This Row],[49]]</f>
        <v>3.0468563354999999E-5</v>
      </c>
      <c r="AZ365" s="10">
        <f>3/24000000*OO[[#This Row],[108 (02JUL1985 09:00:00)-Water Temperature (C)]]*OO[[#This Row],[50]]</f>
        <v>3.0247965573049993E-5</v>
      </c>
      <c r="BA365" s="10">
        <f>3/24000000*OO[[#This Row],[109 (02JUL1985 12:00:00)-Water Temperature (C)]]*OO[[#This Row],[51]]</f>
        <v>3.0683867885124997E-5</v>
      </c>
      <c r="BB365" s="10">
        <f>3/24000000*OO[[#This Row],[110 (02JUL1985 15:00:00)-Water Temperature (C)]]*OO[[#This Row],[52]]</f>
        <v>3.0755487764E-5</v>
      </c>
      <c r="BC365" s="10">
        <f>3/24000000*OO[[#This Row],[111 (02JUL1985 18:00:00)-Water Temperature (C)]]*OO[[#This Row],[53]]</f>
        <v>3.0259313684599993E-5</v>
      </c>
      <c r="BD365" s="10">
        <f>3/24000000*OO[[#This Row],[112 (02JUL1985 21:00:00)-Water Temperature (C)]]*OO[[#This Row],[54]]</f>
        <v>2.896938079035E-5</v>
      </c>
      <c r="BE365" s="10">
        <f>3/24000000*OO[[#This Row],[113 (03JUL1985 00:00:00)-Water Temperature (C)]]*OO[[#This Row],[55]]</f>
        <v>2.7155566555237498E-5</v>
      </c>
      <c r="BF365" s="10">
        <f>3/24000000*OO[[#This Row],[114 (03JUL1985 03:00:00)-Water Temperature (C)]]*OO[[#This Row],[56]]</f>
        <v>2.4916231312699999E-5</v>
      </c>
      <c r="BG365" s="10">
        <f>3/24000000*OO[[#This Row],[115 (03JUL1985 06:00:00)-Water Temperature (C)]]*OO[[#This Row],[57]]</f>
        <v>2.2535410798455E-5</v>
      </c>
      <c r="BH365" s="10">
        <f>3/24000000*OO[[#This Row],[116 (03JUL1985 09:00:00)-Water Temperature (C)]]*OO[[#This Row],[58]]</f>
        <v>2.03395492105725E-5</v>
      </c>
      <c r="BI365" s="10">
        <f>3/24000000*OO[[#This Row],[117 (03JUL1985 12:00:00)-Water Temperature (C)]]*OO[[#This Row],[59]]</f>
        <v>1.8688804737372502E-5</v>
      </c>
      <c r="BJ365" s="10">
        <f>3/24000000*OO[[#This Row],[118 (03JUL1985 15:00:00)-Water Temperature (C)]]*OO[[#This Row],[60]]</f>
        <v>1.7363441567404999E-5</v>
      </c>
      <c r="BK365" s="10">
        <f>3/24000000*OO[[#This Row],[119 (03JUL1985 18:00:00)-Water Temperature (C)]]*OO[[#This Row],[61]]</f>
        <v>1.6303112730693747E-5</v>
      </c>
      <c r="BL365" s="10">
        <f>3/24000000*OO[[#This Row],[120 (03JUL1985 21:00:00)-Water Temperature (C)]]*OO[[#This Row],[62]]</f>
        <v>1.5067928678568748E-5</v>
      </c>
      <c r="BM365" s="10">
        <f>3/24000000*OO[[#This Row],[121 (04JUL1985 00:00:00)-Water Temperature (C)]]*OO[[#This Row],[63]]</f>
        <v>1.374121490996E-5</v>
      </c>
      <c r="BN365" s="10">
        <f>3/24000000*OO[[#This Row],[122 (04JUL1985 03:00:00)-Water Temperature (C)]]*OO[[#This Row],[64]]</f>
        <v>1.252771322282E-5</v>
      </c>
      <c r="BO365" s="10">
        <f>3/24000000*OO[[#This Row],[123 (04JUL1985 06:00:00)-Water Temperature (C)]]*OO[[#This Row],[65]]</f>
        <v>1.1359911617897499E-5</v>
      </c>
      <c r="BP365" s="10">
        <f>3/24000000*OO[[#This Row],[124 (04JUL1985 09:00:00)-Water Temperature (C)]]*OO[[#This Row],[66]]</f>
        <v>1.0516560076275001E-5</v>
      </c>
      <c r="BQ365" s="10">
        <f>3/24000000*OO[[#This Row],[125 (04JUL1985 12:00:00)-Water Temperature (C)]]*OO[[#This Row],[67]]</f>
        <v>9.8094838110474996E-6</v>
      </c>
      <c r="BR365" s="10">
        <f>3/24000000*OO[[#This Row],[126 (04JUL1985 15:00:00)-Water Temperature (C)]]*OO[[#This Row],[68]]</f>
        <v>9.1331281873600006E-6</v>
      </c>
      <c r="BS365" s="10">
        <f>3/24000000*OO[[#This Row],[127 (04JUL1985 18:00:00)-Water Temperature (C)]]*OO[[#This Row],[69]]</f>
        <v>8.6178596947199981E-6</v>
      </c>
      <c r="BT365" s="10">
        <f>3/24000000*OO[[#This Row],[128 (04JUL1985 21:00:00)-Water Temperature (C)]]*OO[[#This Row],[70]]</f>
        <v>8.1489614104887505E-6</v>
      </c>
      <c r="BU365" s="10">
        <f>3/24000000*OO[[#This Row],[129 (05JUL1985 00:00:00)-Water Temperature (C)]]*OO[[#This Row],[71]]</f>
        <v>7.4818184978074991E-6</v>
      </c>
      <c r="BV365" s="10">
        <f>3/24000000*OO[[#This Row],[130 (05JUL1985 03:00:00)-Water Temperature (C)]]*OO[[#This Row],[72]]</f>
        <v>6.8026727485349986E-6</v>
      </c>
      <c r="BW365" s="10">
        <f>3/24000000*OO[[#This Row],[131 (05JUL1985 06:00:00)-Water Temperature (C)]]*OO[[#This Row],[73]]</f>
        <v>6.1634218497474991E-6</v>
      </c>
      <c r="BX365" s="10">
        <f>3/24000000*OO[[#This Row],[132 (05JUL1985 09:00:00)-Water Temperature (C)]]*OO[[#This Row],[74]]</f>
        <v>5.7161161942362496E-6</v>
      </c>
      <c r="BY365" s="10">
        <f>3/24000000*OO[[#This Row],[133 (05JUL1985 12:00:00)-Water Temperature (C)]]*OO[[#This Row],[75]]</f>
        <v>5.3516916814724993E-6</v>
      </c>
      <c r="BZ365" s="10">
        <f>3/24000000*OO[[#This Row],[134 (05JUL1985 15:00:00)-Water Temperature (C)]]*OO[[#This Row],[76]]</f>
        <v>4.9936735402399995E-6</v>
      </c>
      <c r="CA365" s="10">
        <f>3/24000000*OO[[#This Row],[135 (05JUL1985 18:00:00)-Water Temperature (C)]]*OO[[#This Row],[77]]</f>
        <v>4.6319749247925001E-6</v>
      </c>
      <c r="CB365" s="10">
        <f>3/24000000*OO[[#This Row],[136 (05JUL1985 21:00:00)-Water Temperature (C)]]*OO[[#This Row],[78]]</f>
        <v>4.1704640359662497E-6</v>
      </c>
      <c r="CC365" s="10">
        <f>3/24000000*OO[[#This Row],[137 (06JUL1985 00:00:00)-Water Temperature (C)]]*OO[[#This Row],[79]]</f>
        <v>3.6196796589524999E-6</v>
      </c>
      <c r="CD365" s="10">
        <f>3/24000000*OO[[#This Row],[138 (06JUL1985 03:00:00)-Water Temperature (C)]]*OO[[#This Row],[80]]</f>
        <v>3.0833040228537497E-6</v>
      </c>
      <c r="CE365" s="10">
        <f>3/24000000*OO[[#This Row],[139 (06JUL1985 06:00:00)-Water Temperature (C)]]*OO[[#This Row],[81]]</f>
        <v>2.5725812113712502E-6</v>
      </c>
      <c r="CF365" s="10">
        <f>3/24000000*OO[[#This Row],[140 (06JUL1985 09:00:00)-Water Temperature (C)]]*OO[[#This Row],[82]]</f>
        <v>2.1648064732799995E-6</v>
      </c>
      <c r="CG365" s="10">
        <f>3/24000000*OO[[#This Row],[141 (06JUL1985 12:00:00)-Water Temperature (C)]]*OO[[#This Row],[83]]</f>
        <v>1.8236252587624996E-6</v>
      </c>
      <c r="CH365" s="10">
        <f>3/24000000*OO[[#This Row],[142 (06JUL1985 15:00:00)-Water Temperature (C)]]*OO[[#This Row],[84]]</f>
        <v>1.5421500294712499E-6</v>
      </c>
      <c r="CI365" s="10">
        <f>3/24000000*OO[[#This Row],[143 (06JUL1985 18:00:00)-Water Temperature (C)]]*OO[[#This Row],[85]]</f>
        <v>1.31934643497975E-6</v>
      </c>
      <c r="CJ365" s="10">
        <f>3/24000000*OO[[#This Row],[144 (06JUL1985 21:00:00)-Water Temperature (C)]]*OO[[#This Row],[86]]</f>
        <v>1.1350836815175E-6</v>
      </c>
      <c r="CK365" s="10">
        <f>3/24000000*OO[[#This Row],[145 (07JUL1985 00:00:00)-Water Temperature (C)]]*OO[[#This Row],[87]]</f>
        <v>9.7848262530699968E-7</v>
      </c>
      <c r="CL365" s="10">
        <f>3/24000000*OO[[#This Row],[146 (07JUL1985 03:00:00)-Water Temperature (C)]]*OO[[#This Row],[88]]</f>
        <v>8.5643675194937505E-7</v>
      </c>
      <c r="CM365" s="10">
        <f>3/24000000*OO[[#This Row],[147 (07JUL1985 06:00:00)-Water Temperature (C)]]*OO[[#This Row],[89]]</f>
        <v>7.5702475927499998E-7</v>
      </c>
      <c r="CN365" s="10">
        <f>3/24000000*OO[[#This Row],[148 (07JUL1985 09:00:00)-Water Temperature (C)]]*OO[[#This Row],[90]]</f>
        <v>6.8801016561912491E-7</v>
      </c>
      <c r="CO365" s="10">
        <f>3/24000000*OO[[#This Row],[149 (07JUL1985 12:00:00)-Water Temperature (C)]]*OO[[#This Row],[91]]</f>
        <v>6.19567876670625E-7</v>
      </c>
      <c r="CP365" s="10">
        <f>3/24000000*OO[[#This Row],[150 (07JUL1985 15:00:00)-Water Temperature (C)]]*OO[[#This Row],[92]]</f>
        <v>5.73578313644625E-7</v>
      </c>
      <c r="CQ365" s="10">
        <f>3/24000000*OO[[#This Row],[151 (07JUL1985 18:00:00)-Water Temperature (C)]]*OO[[#This Row],[93]]</f>
        <v>5.4257767480312499E-7</v>
      </c>
      <c r="CR365" s="10">
        <f>3/24000000*OO[[#This Row],[152 (07JUL1985 21:00:00)-Water Temperature (C)]]*OO[[#This Row],[94]]</f>
        <v>5.1131789994999997E-7</v>
      </c>
      <c r="CS365" s="10">
        <f>3/24000000*OO[[#This Row],[153 (08JUL1985 00:00:00)-Water Temperature (C)]]*OO[[#This Row],[95]]</f>
        <v>4.7763987363674992E-7</v>
      </c>
      <c r="CT365" s="10">
        <f>3/24000000*OO[[#This Row],[154 (08JUL1985 03:00:00)-Water Temperature (C)]]*OO[[#This Row],[96]]</f>
        <v>4.4629542382424992E-7</v>
      </c>
      <c r="CU365" s="10">
        <f>3/24000000*OO[[#This Row],[155 (08JUL1985 06:00:00)-Water Temperature (C)]]*OO[[#This Row],[97]]</f>
        <v>4.1888449239649993E-7</v>
      </c>
      <c r="CV365" s="10">
        <f>3/24000000*OO[[#This Row],[156 (08JUL1985 09:00:00)-Water Temperature (C)]]*OO[[#This Row],[98]]</f>
        <v>4.0683732104425004E-7</v>
      </c>
      <c r="CW365" s="10">
        <f>3/24000000*OO[[#This Row],[157 (08JUL1985 12:00:00)-Water Temperature (C)]]*OO[[#This Row],[99]]</f>
        <v>4.0157380721425E-7</v>
      </c>
    </row>
    <row r="366" spans="1:101" x14ac:dyDescent="0.35">
      <c r="A366" t="s">
        <v>373</v>
      </c>
      <c r="B366">
        <v>647.58720000000005</v>
      </c>
      <c r="C366" s="10">
        <f>3/24*OO[[#This Row],[59 (26JUN1985 06:00:00)-Water Temperature (C)]]*OO[[#This Row],[1]]/SUM(OO[1])</f>
        <v>0</v>
      </c>
      <c r="D366" s="10">
        <f>3/24*OO[[#This Row],[60 (26JUN1985 09:00:00)-Water Temperature (C)]]*OO[[#This Row],[2]]/SUM(OO[2])</f>
        <v>0</v>
      </c>
      <c r="E366" s="10">
        <f>3/24*OO[[#This Row],[61 (26JUN1985 12:00:00)-Water Temperature (C)]]*OO[[#This Row],[3]]/SUM(OO[3])</f>
        <v>0</v>
      </c>
      <c r="F366" s="10">
        <f>3/24*OO[[#This Row],[62 (26JUN1985 15:00:00)-Water Temperature (C)]]*OO[[#This Row],[4]]/SUM(OO[4])</f>
        <v>0</v>
      </c>
      <c r="G366" s="10">
        <f>3/24*OO[[#This Row],[63 (26JUN1985 18:00:00)-Water Temperature (C)]]*OO[[#This Row],[5]]/SUM(OO[5])</f>
        <v>0</v>
      </c>
      <c r="H366" s="10">
        <f>3/24*OO[[#This Row],[64 (26JUN1985 21:00:00)-Water Temperature (C)]]*OO[[#This Row],[6]]/SUM(OO[6])</f>
        <v>0</v>
      </c>
      <c r="I366" s="10">
        <f>3/24*OO[[#This Row],[65 (27JUN1985 00:00:00)-Water Temperature (C)]]*OO[[#This Row],[7]]/SUM(OO[7])</f>
        <v>0</v>
      </c>
      <c r="J366" s="10">
        <f>3/24*OO[[#This Row],[66 (27JUN1985 03:00:00)-Water Temperature (C)]]*OO[[#This Row],[8]]/SUM(OO[8])</f>
        <v>0</v>
      </c>
      <c r="K366" s="10">
        <f>3/24*OO[[#This Row],[67 (27JUN1985 06:00:00)-Water Temperature (C)]]*OO[[#This Row],[9]]/SUM(OO[9])</f>
        <v>0</v>
      </c>
      <c r="L366" s="10">
        <f>3/24*OO[[#This Row],[68 (27JUN1985 09:00:00)-Water Temperature (C)]]*OO[[#This Row],[10]]/SUM(OO[10])</f>
        <v>0</v>
      </c>
      <c r="M366" s="10">
        <f>3/24*OO[[#This Row],[69 (27JUN1985 12:00:00)-Water Temperature (C)]]*OO[[#This Row],[11]]/SUM(OO[11])</f>
        <v>0</v>
      </c>
      <c r="N366" s="10">
        <f>3/24*OO[[#This Row],[70 (27JUN1985 15:00:00)-Water Temperature (C)]]*OO[[#This Row],[12]]/SUM(OO[12])</f>
        <v>0</v>
      </c>
      <c r="O366" s="10">
        <f>3/24*OO[[#This Row],[71 (27JUN1985 18:00:00)-Water Temperature (C)]]*OO[[#This Row],[13]]/SUM(OO[13])</f>
        <v>0</v>
      </c>
      <c r="P366" s="10">
        <f>3/24*OO[[#This Row],[72 (27JUN1985 21:00:00)-Water Temperature (C)]]*OO[[#This Row],[14]]/SUM(OO[14])</f>
        <v>0</v>
      </c>
      <c r="Q366" s="10">
        <f>3/24*OO[[#This Row],[73 (28JUN1985 00:00:00)-Water Temperature (C)]]*OO[[#This Row],[15]]/SUM(OO[15])</f>
        <v>0</v>
      </c>
      <c r="R366" s="10">
        <f>3/24*OO[[#This Row],[74 (28JUN1985 03:00:00)-Water Temperature (C)]]*OO[[#This Row],[16]]/SUM(OO[16])</f>
        <v>0</v>
      </c>
      <c r="S366" s="10">
        <f>3/24*OO[[#This Row],[75 (28JUN1985 06:00:00)-Water Temperature (C)]]*OO[[#This Row],[17]]/SUM(OO[17])</f>
        <v>0</v>
      </c>
      <c r="T366" s="10">
        <f>3/24*OO[[#This Row],[76 (28JUN1985 09:00:00)-Water Temperature (C)]]*OO[[#This Row],[18]]/SUM(OO[18])</f>
        <v>1.0682851834573719E-36</v>
      </c>
      <c r="U366" s="10">
        <f>3/24*OO[[#This Row],[77 (28JUN1985 12:00:00)-Water Temperature (C)]]*OO[[#This Row],[19]]/SUM(OO[19])</f>
        <v>4.8843161285897638E-27</v>
      </c>
      <c r="V366" s="10">
        <f>3/24000000*OO[[#This Row],[78 (28JUN1985 15:00:00)-Water Temperature (C)]]*OO[[#This Row],[20]]</f>
        <v>9.6761559253900018E-21</v>
      </c>
      <c r="W366" s="10">
        <f>3/24000000*OO[[#This Row],[79 (28JUN1985 18:00:00)-Water Temperature (C)]]*OO[[#This Row],[21]]</f>
        <v>2.3132761011219995E-15</v>
      </c>
      <c r="X366" s="10">
        <f>3/24000000*OO[[#This Row],[80 (28JUN1985 21:00:00)-Water Temperature (C)]]*OO[[#This Row],[22]]</f>
        <v>6.1068289618349992E-12</v>
      </c>
      <c r="Y366" s="10">
        <f>3/24000000*OO[[#This Row],[81 (29JUN1985 00:00:00)-Water Temperature (C)]]*OO[[#This Row],[23]]</f>
        <v>2.4616268593875E-9</v>
      </c>
      <c r="Z366" s="10">
        <f>3/24000000*OO[[#This Row],[82 (29JUN1985 03:00:00)-Water Temperature (C)]]*OO[[#This Row],[24]]</f>
        <v>2.6961322590799999E-7</v>
      </c>
      <c r="AA366" s="10">
        <f>3/24000000*OO[[#This Row],[83 (29JUN1985 06:00:00)-Water Temperature (C)]]*OO[[#This Row],[25]]</f>
        <v>1.079638890471875E-5</v>
      </c>
      <c r="AB366" s="10">
        <f>3/24000000*OO[[#This Row],[84 (29JUN1985 09:00:00)-Water Temperature (C)]]*OO[[#This Row],[26]]</f>
        <v>1.9385601476725001E-4</v>
      </c>
      <c r="AC366" s="10">
        <f>3/24000000*OO[[#This Row],[85 (29JUN1985 12:00:00)-Water Temperature (C)]]*OO[[#This Row],[27]]</f>
        <v>1.728903438448875E-3</v>
      </c>
      <c r="AD366" s="10">
        <f>3/24000000*OO[[#This Row],[86 (29JUN1985 15:00:00)-Water Temperature (C)]]*OO[[#This Row],[28]]</f>
        <v>8.5416756776249998E-3</v>
      </c>
      <c r="AE366" s="10">
        <f>3/24000000*OO[[#This Row],[88 (29JUN1985 21:00:00)-Water Temperature (C)]]*OO[[#This Row],[30]]</f>
        <v>4.7178317465774999E-2</v>
      </c>
      <c r="AF366" s="10">
        <f>3/24000000*OO[[#This Row],[88 (29JUN1985 21:00:00)-Water Temperature (C)]]*OO[[#This Row],[30]]</f>
        <v>4.7178317465774999E-2</v>
      </c>
      <c r="AG366" s="10">
        <f>3/24000000*OO[[#This Row],[89 (30JUN1985 00:00:00)-Water Temperature (C)]]*OO[[#This Row],[31]]</f>
        <v>5.8273060456812499E-2</v>
      </c>
      <c r="AH366" s="10">
        <f>3/24000000*OO[[#This Row],[90 (30JUN1985 03:00:00)-Water Temperature (C)]]*OO[[#This Row],[32]]</f>
        <v>4.9923995572012492E-2</v>
      </c>
      <c r="AI366" s="10">
        <f>3/24000000*OO[[#This Row],[91 (30JUN1985 06:00:00)-Water Temperature (C)]]*OO[[#This Row],[33]]</f>
        <v>3.1107338623900003E-2</v>
      </c>
      <c r="AJ366" s="10">
        <f>3/24000000*OO[[#This Row],[92 (30JUN1985 09:00:00)-Water Temperature (C)]]*OO[[#This Row],[34]]</f>
        <v>1.50906266635425E-2</v>
      </c>
      <c r="AK366" s="10">
        <f>3/24000000*OO[[#This Row],[93 (30JUN1985 12:00:00)-Water Temperature (C)]]*OO[[#This Row],[35]]</f>
        <v>5.6839574309087504E-3</v>
      </c>
      <c r="AL366" s="10">
        <f>3/24000000*OO[[#This Row],[94 (30JUN1985 15:00:00)-Water Temperature (C)]]*OO[[#This Row],[36]]</f>
        <v>1.7357604293879998E-3</v>
      </c>
      <c r="AM366" s="10">
        <f>3/24000000*OO[[#This Row],[95 (30JUN1985 18:00:00)-Water Temperature (C)]]*OO[[#This Row],[37]]</f>
        <v>4.6609810862999998E-4</v>
      </c>
      <c r="AN366" s="10">
        <f>3/24000000*OO[[#This Row],[96 (30JUN1985 21:00:00)-Water Temperature (C)]]*OO[[#This Row],[38]]</f>
        <v>1.3145521962439999E-4</v>
      </c>
      <c r="AO366" s="10">
        <f>3/24000000*OO[[#This Row],[97 (01JUL1985 00:00:00)-Water Temperature (C)]]*OO[[#This Row],[39]]</f>
        <v>5.6740436048474999E-5</v>
      </c>
      <c r="AP366" s="10">
        <f>3/24000000*OO[[#This Row],[98 (01JUL1985 03:00:00)-Water Temperature (C)]]*OO[[#This Row],[40]]</f>
        <v>4.0591453592412496E-5</v>
      </c>
      <c r="AQ366" s="10">
        <f>3/24000000*OO[[#This Row],[99 (01JUL1985 06:00:00)-Water Temperature (C)]]*OO[[#This Row],[41]]</f>
        <v>3.5468956572499996E-5</v>
      </c>
      <c r="AR366" s="10">
        <f>3/24000000*OO[[#This Row],[100 (01JUL1985 09:00:00)-Water Temperature (C)]]*OO[[#This Row],[42]]</f>
        <v>3.3289574347312493E-5</v>
      </c>
      <c r="AS366" s="10">
        <f>3/24000000*OO[[#This Row],[101 (01JUL1985 12:00:00)-Water Temperature (C)]]*OO[[#This Row],[43]]</f>
        <v>3.1747279743999998E-5</v>
      </c>
      <c r="AT366" s="10">
        <f>3/24000000*OO[[#This Row],[102 (01JUL1985 15:00:00)-Water Temperature (C)]]*OO[[#This Row],[44]]</f>
        <v>3.01903352902E-5</v>
      </c>
      <c r="AU366" s="10">
        <f>3/24000000*OO[[#This Row],[103 (01JUL1985 18:00:00)-Water Temperature (C)]]*OO[[#This Row],[45]]</f>
        <v>2.8867079055049999E-5</v>
      </c>
      <c r="AV366" s="10">
        <f>3/24000000*OO[[#This Row],[104 (01JUL1985 21:00:00)-Water Temperature (C)]]*OO[[#This Row],[46]]</f>
        <v>2.7313787960987499E-5</v>
      </c>
      <c r="AW366" s="10">
        <f>3/24000000*OO[[#This Row],[105 (02JUL1985 00:00:00)-Water Temperature (C)]]*OO[[#This Row],[47]]</f>
        <v>2.5714416772620001E-5</v>
      </c>
      <c r="AX366" s="10">
        <f>3/24000000*OO[[#This Row],[106 (02JUL1985 03:00:00)-Water Temperature (C)]]*OO[[#This Row],[48]]</f>
        <v>2.4526945599147502E-5</v>
      </c>
      <c r="AY366" s="10">
        <f>3/24000000*OO[[#This Row],[107 (02JUL1985 06:00:00)-Water Temperature (C)]]*OO[[#This Row],[49]]</f>
        <v>2.3881330614399997E-5</v>
      </c>
      <c r="AZ366" s="10">
        <f>3/24000000*OO[[#This Row],[108 (02JUL1985 09:00:00)-Water Temperature (C)]]*OO[[#This Row],[50]]</f>
        <v>2.3698634537077497E-5</v>
      </c>
      <c r="BA366" s="10">
        <f>3/24000000*OO[[#This Row],[109 (02JUL1985 12:00:00)-Water Temperature (C)]]*OO[[#This Row],[51]]</f>
        <v>2.4045514936312497E-5</v>
      </c>
      <c r="BB366" s="10">
        <f>3/24000000*OO[[#This Row],[110 (02JUL1985 15:00:00)-Water Temperature (C)]]*OO[[#This Row],[52]]</f>
        <v>2.4136627497581247E-5</v>
      </c>
      <c r="BC366" s="10">
        <f>3/24000000*OO[[#This Row],[111 (02JUL1985 18:00:00)-Water Temperature (C)]]*OO[[#This Row],[53]]</f>
        <v>2.3784578476557496E-5</v>
      </c>
      <c r="BD366" s="10">
        <f>3/24000000*OO[[#This Row],[112 (02JUL1985 21:00:00)-Water Temperature (C)]]*OO[[#This Row],[54]]</f>
        <v>2.2813257270168751E-5</v>
      </c>
      <c r="BE366" s="10">
        <f>3/24000000*OO[[#This Row],[113 (03JUL1985 00:00:00)-Water Temperature (C)]]*OO[[#This Row],[55]]</f>
        <v>2.1429423987237501E-5</v>
      </c>
      <c r="BF366" s="10">
        <f>3/24000000*OO[[#This Row],[114 (03JUL1985 03:00:00)-Water Temperature (C)]]*OO[[#This Row],[56]]</f>
        <v>1.97029312772875E-5</v>
      </c>
      <c r="BG366" s="10">
        <f>3/24000000*OO[[#This Row],[115 (03JUL1985 06:00:00)-Water Temperature (C)]]*OO[[#This Row],[57]]</f>
        <v>1.7834450737425E-5</v>
      </c>
      <c r="BH366" s="10">
        <f>3/24000000*OO[[#This Row],[116 (03JUL1985 09:00:00)-Water Temperature (C)]]*OO[[#This Row],[58]]</f>
        <v>1.61149933352625E-5</v>
      </c>
      <c r="BI366" s="10">
        <f>3/24000000*OO[[#This Row],[117 (03JUL1985 12:00:00)-Water Temperature (C)]]*OO[[#This Row],[59]]</f>
        <v>1.4795237035010001E-5</v>
      </c>
      <c r="BJ366" s="10">
        <f>3/24000000*OO[[#This Row],[118 (03JUL1985 15:00:00)-Water Temperature (C)]]*OO[[#This Row],[60]]</f>
        <v>1.3727511748350003E-5</v>
      </c>
      <c r="BK366" s="10">
        <f>3/24000000*OO[[#This Row],[119 (03JUL1985 18:00:00)-Water Temperature (C)]]*OO[[#This Row],[61]]</f>
        <v>1.286820031096E-5</v>
      </c>
      <c r="BL366" s="10">
        <f>3/24000000*OO[[#This Row],[120 (03JUL1985 21:00:00)-Water Temperature (C)]]*OO[[#This Row],[62]]</f>
        <v>1.1880828060656249E-5</v>
      </c>
      <c r="BM366" s="10">
        <f>3/24000000*OO[[#This Row],[121 (04JUL1985 00:00:00)-Water Temperature (C)]]*OO[[#This Row],[63]]</f>
        <v>1.0836296962497501E-5</v>
      </c>
      <c r="BN366" s="10">
        <f>3/24000000*OO[[#This Row],[122 (04JUL1985 03:00:00)-Water Temperature (C)]]*OO[[#This Row],[64]]</f>
        <v>9.8781318854025006E-6</v>
      </c>
      <c r="BO366" s="10">
        <f>3/24000000*OO[[#This Row],[123 (04JUL1985 06:00:00)-Water Temperature (C)]]*OO[[#This Row],[65]]</f>
        <v>8.9639630288949989E-6</v>
      </c>
      <c r="BP366" s="10">
        <f>3/24000000*OO[[#This Row],[124 (04JUL1985 09:00:00)-Water Temperature (C)]]*OO[[#This Row],[66]]</f>
        <v>8.2970833886549987E-6</v>
      </c>
      <c r="BQ366" s="10">
        <f>3/24000000*OO[[#This Row],[125 (04JUL1985 12:00:00)-Water Temperature (C)]]*OO[[#This Row],[67]]</f>
        <v>7.7286168309912491E-6</v>
      </c>
      <c r="BR366" s="10">
        <f>3/24000000*OO[[#This Row],[126 (04JUL1985 15:00:00)-Water Temperature (C)]]*OO[[#This Row],[68]]</f>
        <v>7.1929029056249994E-6</v>
      </c>
      <c r="BS366" s="10">
        <f>3/24000000*OO[[#This Row],[127 (04JUL1985 18:00:00)-Water Temperature (C)]]*OO[[#This Row],[69]]</f>
        <v>6.7664362456687488E-6</v>
      </c>
      <c r="BT366" s="10">
        <f>3/24000000*OO[[#This Row],[128 (04JUL1985 21:00:00)-Water Temperature (C)]]*OO[[#This Row],[70]]</f>
        <v>6.3906181620799996E-6</v>
      </c>
      <c r="BU366" s="10">
        <f>3/24000000*OO[[#This Row],[129 (05JUL1985 00:00:00)-Water Temperature (C)]]*OO[[#This Row],[71]]</f>
        <v>5.8729829362562489E-6</v>
      </c>
      <c r="BV366" s="10">
        <f>3/24000000*OO[[#This Row],[130 (05JUL1985 03:00:00)-Water Temperature (C)]]*OO[[#This Row],[72]]</f>
        <v>5.3415697994449998E-6</v>
      </c>
      <c r="BW366" s="10">
        <f>3/24000000*OO[[#This Row],[131 (05JUL1985 06:00:00)-Water Temperature (C)]]*OO[[#This Row],[73]]</f>
        <v>4.8462345578562497E-6</v>
      </c>
      <c r="BX366" s="10">
        <f>3/24000000*OO[[#This Row],[132 (05JUL1985 09:00:00)-Water Temperature (C)]]*OO[[#This Row],[74]]</f>
        <v>4.4973043907874994E-6</v>
      </c>
      <c r="BY366" s="10">
        <f>3/24000000*OO[[#This Row],[133 (05JUL1985 12:00:00)-Water Temperature (C)]]*OO[[#This Row],[75]]</f>
        <v>4.2109425995999999E-6</v>
      </c>
      <c r="BZ366" s="10">
        <f>3/24000000*OO[[#This Row],[134 (05JUL1985 15:00:00)-Water Temperature (C)]]*OO[[#This Row],[76]]</f>
        <v>3.9309254195699997E-6</v>
      </c>
      <c r="CA366" s="10">
        <f>3/24000000*OO[[#This Row],[135 (05JUL1985 18:00:00)-Water Temperature (C)]]*OO[[#This Row],[77]]</f>
        <v>3.6446900747400004E-6</v>
      </c>
      <c r="CB366" s="10">
        <f>3/24000000*OO[[#This Row],[136 (05JUL1985 21:00:00)-Water Temperature (C)]]*OO[[#This Row],[78]]</f>
        <v>3.2824005706537496E-6</v>
      </c>
      <c r="CC366" s="10">
        <f>3/24000000*OO[[#This Row],[137 (06JUL1985 00:00:00)-Water Temperature (C)]]*OO[[#This Row],[79]]</f>
        <v>2.8559154873299998E-6</v>
      </c>
      <c r="CD366" s="10">
        <f>3/24000000*OO[[#This Row],[138 (06JUL1985 03:00:00)-Water Temperature (C)]]*OO[[#This Row],[80]]</f>
        <v>2.4382487181556246E-6</v>
      </c>
      <c r="CE366" s="10">
        <f>3/24000000*OO[[#This Row],[139 (06JUL1985 06:00:00)-Water Temperature (C)]]*OO[[#This Row],[81]]</f>
        <v>2.0430370037925E-6</v>
      </c>
      <c r="CF366" s="10">
        <f>3/24000000*OO[[#This Row],[140 (06JUL1985 09:00:00)-Water Temperature (C)]]*OO[[#This Row],[82]]</f>
        <v>1.7234047115640002E-6</v>
      </c>
      <c r="CG366" s="10">
        <f>3/24000000*OO[[#This Row],[141 (06JUL1985 12:00:00)-Water Temperature (C)]]*OO[[#This Row],[83]]</f>
        <v>1.4528770610640001E-6</v>
      </c>
      <c r="CH366" s="10">
        <f>3/24000000*OO[[#This Row],[142 (06JUL1985 15:00:00)-Water Temperature (C)]]*OO[[#This Row],[84]]</f>
        <v>1.2268962709955001E-6</v>
      </c>
      <c r="CI366" s="10">
        <f>3/24000000*OO[[#This Row],[143 (06JUL1985 18:00:00)-Water Temperature (C)]]*OO[[#This Row],[85]]</f>
        <v>1.0459815220725E-6</v>
      </c>
      <c r="CJ366" s="10">
        <f>3/24000000*OO[[#This Row],[144 (06JUL1985 21:00:00)-Water Temperature (C)]]*OO[[#This Row],[86]]</f>
        <v>8.959229242408749E-7</v>
      </c>
      <c r="CK366" s="10">
        <f>3/24000000*OO[[#This Row],[145 (07JUL1985 00:00:00)-Water Temperature (C)]]*OO[[#This Row],[87]]</f>
        <v>7.7050352916487514E-7</v>
      </c>
      <c r="CL366" s="10">
        <f>3/24000000*OO[[#This Row],[146 (07JUL1985 03:00:00)-Water Temperature (C)]]*OO[[#This Row],[88]]</f>
        <v>6.7310872974999989E-7</v>
      </c>
      <c r="CM366" s="10">
        <f>3/24000000*OO[[#This Row],[147 (07JUL1985 06:00:00)-Water Temperature (C)]]*OO[[#This Row],[89]]</f>
        <v>5.9523791206374995E-7</v>
      </c>
      <c r="CN366" s="10">
        <f>3/24000000*OO[[#This Row],[148 (07JUL1985 09:00:00)-Water Temperature (C)]]*OO[[#This Row],[90]]</f>
        <v>5.4066678953000004E-7</v>
      </c>
      <c r="CO366" s="10">
        <f>3/24000000*OO[[#This Row],[149 (07JUL1985 12:00:00)-Water Temperature (C)]]*OO[[#This Row],[91]]</f>
        <v>4.8687244351875002E-7</v>
      </c>
      <c r="CP366" s="10">
        <f>3/24000000*OO[[#This Row],[150 (07JUL1985 15:00:00)-Water Temperature (C)]]*OO[[#This Row],[92]]</f>
        <v>4.4999546558399993E-7</v>
      </c>
      <c r="CQ366" s="10">
        <f>3/24000000*OO[[#This Row],[151 (07JUL1985 18:00:00)-Water Temperature (C)]]*OO[[#This Row],[93]]</f>
        <v>4.2435195855412495E-7</v>
      </c>
      <c r="CR366" s="10">
        <f>3/24000000*OO[[#This Row],[152 (07JUL1985 21:00:00)-Water Temperature (C)]]*OO[[#This Row],[94]]</f>
        <v>3.9931356908850004E-7</v>
      </c>
      <c r="CS366" s="10">
        <f>3/24000000*OO[[#This Row],[153 (08JUL1985 00:00:00)-Water Temperature (C)]]*OO[[#This Row],[95]]</f>
        <v>3.7276327977224994E-7</v>
      </c>
      <c r="CT366" s="10">
        <f>3/24000000*OO[[#This Row],[154 (08JUL1985 03:00:00)-Water Temperature (C)]]*OO[[#This Row],[96]]</f>
        <v>3.4826899457000001E-7</v>
      </c>
      <c r="CU366" s="10">
        <f>3/24000000*OO[[#This Row],[155 (08JUL1985 06:00:00)-Water Temperature (C)]]*OO[[#This Row],[97]]</f>
        <v>3.2733691284149996E-7</v>
      </c>
      <c r="CV366" s="10">
        <f>3/24000000*OO[[#This Row],[156 (08JUL1985 09:00:00)-Water Temperature (C)]]*OO[[#This Row],[98]]</f>
        <v>3.1784215953699998E-7</v>
      </c>
      <c r="CW366" s="10">
        <f>3/24000000*OO[[#This Row],[157 (08JUL1985 12:00:00)-Water Temperature (C)]]*OO[[#This Row],[99]]</f>
        <v>3.1358040933050001E-7</v>
      </c>
    </row>
    <row r="367" spans="1:101" x14ac:dyDescent="0.35">
      <c r="A367" t="s">
        <v>374</v>
      </c>
      <c r="B367">
        <v>822.96310000000005</v>
      </c>
      <c r="C367" s="10">
        <f>3/24*OO[[#This Row],[59 (26JUN1985 06:00:00)-Water Temperature (C)]]*OO[[#This Row],[1]]/SUM(OO[1])</f>
        <v>0</v>
      </c>
      <c r="D367" s="10">
        <f>3/24*OO[[#This Row],[60 (26JUN1985 09:00:00)-Water Temperature (C)]]*OO[[#This Row],[2]]/SUM(OO[2])</f>
        <v>0</v>
      </c>
      <c r="E367" s="10">
        <f>3/24*OO[[#This Row],[61 (26JUN1985 12:00:00)-Water Temperature (C)]]*OO[[#This Row],[3]]/SUM(OO[3])</f>
        <v>0</v>
      </c>
      <c r="F367" s="10">
        <f>3/24*OO[[#This Row],[62 (26JUN1985 15:00:00)-Water Temperature (C)]]*OO[[#This Row],[4]]/SUM(OO[4])</f>
        <v>0</v>
      </c>
      <c r="G367" s="10">
        <f>3/24*OO[[#This Row],[63 (26JUN1985 18:00:00)-Water Temperature (C)]]*OO[[#This Row],[5]]/SUM(OO[5])</f>
        <v>0</v>
      </c>
      <c r="H367" s="10">
        <f>3/24*OO[[#This Row],[64 (26JUN1985 21:00:00)-Water Temperature (C)]]*OO[[#This Row],[6]]/SUM(OO[6])</f>
        <v>0</v>
      </c>
      <c r="I367" s="10">
        <f>3/24*OO[[#This Row],[65 (27JUN1985 00:00:00)-Water Temperature (C)]]*OO[[#This Row],[7]]/SUM(OO[7])</f>
        <v>0</v>
      </c>
      <c r="J367" s="10">
        <f>3/24*OO[[#This Row],[66 (27JUN1985 03:00:00)-Water Temperature (C)]]*OO[[#This Row],[8]]/SUM(OO[8])</f>
        <v>0</v>
      </c>
      <c r="K367" s="10">
        <f>3/24*OO[[#This Row],[67 (27JUN1985 06:00:00)-Water Temperature (C)]]*OO[[#This Row],[9]]/SUM(OO[9])</f>
        <v>0</v>
      </c>
      <c r="L367" s="10">
        <f>3/24*OO[[#This Row],[68 (27JUN1985 09:00:00)-Water Temperature (C)]]*OO[[#This Row],[10]]/SUM(OO[10])</f>
        <v>0</v>
      </c>
      <c r="M367" s="10">
        <f>3/24*OO[[#This Row],[69 (27JUN1985 12:00:00)-Water Temperature (C)]]*OO[[#This Row],[11]]/SUM(OO[11])</f>
        <v>0</v>
      </c>
      <c r="N367" s="10">
        <f>3/24*OO[[#This Row],[70 (27JUN1985 15:00:00)-Water Temperature (C)]]*OO[[#This Row],[12]]/SUM(OO[12])</f>
        <v>0</v>
      </c>
      <c r="O367" s="10">
        <f>3/24*OO[[#This Row],[71 (27JUN1985 18:00:00)-Water Temperature (C)]]*OO[[#This Row],[13]]/SUM(OO[13])</f>
        <v>0</v>
      </c>
      <c r="P367" s="10">
        <f>3/24*OO[[#This Row],[72 (27JUN1985 21:00:00)-Water Temperature (C)]]*OO[[#This Row],[14]]/SUM(OO[14])</f>
        <v>0</v>
      </c>
      <c r="Q367" s="10">
        <f>3/24*OO[[#This Row],[73 (28JUN1985 00:00:00)-Water Temperature (C)]]*OO[[#This Row],[15]]/SUM(OO[15])</f>
        <v>0</v>
      </c>
      <c r="R367" s="10">
        <f>3/24*OO[[#This Row],[74 (28JUN1985 03:00:00)-Water Temperature (C)]]*OO[[#This Row],[16]]/SUM(OO[16])</f>
        <v>0</v>
      </c>
      <c r="S367" s="10">
        <f>3/24*OO[[#This Row],[75 (28JUN1985 06:00:00)-Water Temperature (C)]]*OO[[#This Row],[17]]/SUM(OO[17])</f>
        <v>0</v>
      </c>
      <c r="T367" s="10">
        <f>3/24*OO[[#This Row],[76 (28JUN1985 09:00:00)-Water Temperature (C)]]*OO[[#This Row],[18]]/SUM(OO[18])</f>
        <v>2.2897882418209427E-37</v>
      </c>
      <c r="U367" s="10">
        <f>3/24*OO[[#This Row],[77 (28JUN1985 12:00:00)-Water Temperature (C)]]*OO[[#This Row],[19]]/SUM(OO[19])</f>
        <v>2.2332794382129233E-27</v>
      </c>
      <c r="V367" s="10">
        <f>3/24000000*OO[[#This Row],[78 (28JUN1985 15:00:00)-Water Temperature (C)]]*OO[[#This Row],[20]]</f>
        <v>2.9268256267999999E-21</v>
      </c>
      <c r="W367" s="10">
        <f>3/24000000*OO[[#This Row],[79 (28JUN1985 18:00:00)-Water Temperature (C)]]*OO[[#This Row],[21]]</f>
        <v>1.2397496063249999E-15</v>
      </c>
      <c r="X367" s="10">
        <f>3/24000000*OO[[#This Row],[80 (28JUN1985 21:00:00)-Water Temperature (C)]]*OO[[#This Row],[22]]</f>
        <v>3.7824530577625E-12</v>
      </c>
      <c r="Y367" s="10">
        <f>3/24000000*OO[[#This Row],[81 (29JUN1985 00:00:00)-Water Temperature (C)]]*OO[[#This Row],[23]]</f>
        <v>1.6682836696575E-9</v>
      </c>
      <c r="Z367" s="10">
        <f>3/24000000*OO[[#This Row],[82 (29JUN1985 03:00:00)-Water Temperature (C)]]*OO[[#This Row],[24]]</f>
        <v>1.95817949296725E-7</v>
      </c>
      <c r="AA367" s="10">
        <f>3/24000000*OO[[#This Row],[83 (29JUN1985 06:00:00)-Water Temperature (C)]]*OO[[#This Row],[25]]</f>
        <v>8.2979591689924991E-6</v>
      </c>
      <c r="AB367" s="10">
        <f>3/24000000*OO[[#This Row],[84 (29JUN1985 09:00:00)-Water Temperature (C)]]*OO[[#This Row],[26]]</f>
        <v>1.5634670745232499E-4</v>
      </c>
      <c r="AC367" s="10">
        <f>3/24000000*OO[[#This Row],[85 (29JUN1985 12:00:00)-Water Temperature (C)]]*OO[[#This Row],[27]]</f>
        <v>1.4542283745449997E-3</v>
      </c>
      <c r="AD367" s="10">
        <f>3/24000000*OO[[#This Row],[86 (29JUN1985 15:00:00)-Water Temperature (C)]]*OO[[#This Row],[28]]</f>
        <v>7.4546558972249993E-3</v>
      </c>
      <c r="AE367" s="10">
        <f>3/24000000*OO[[#This Row],[88 (29JUN1985 21:00:00)-Water Temperature (C)]]*OO[[#This Row],[30]]</f>
        <v>4.3848891415050002E-2</v>
      </c>
      <c r="AF367" s="10">
        <f>3/24000000*OO[[#This Row],[88 (29JUN1985 21:00:00)-Water Temperature (C)]]*OO[[#This Row],[30]]</f>
        <v>4.3848891415050002E-2</v>
      </c>
      <c r="AG367" s="10">
        <f>3/24000000*OO[[#This Row],[89 (30JUN1985 00:00:00)-Water Temperature (C)]]*OO[[#This Row],[31]]</f>
        <v>5.5670198708587498E-2</v>
      </c>
      <c r="AH367" s="10">
        <f>3/24000000*OO[[#This Row],[90 (30JUN1985 03:00:00)-Water Temperature (C)]]*OO[[#This Row],[32]]</f>
        <v>4.8918871611724993E-2</v>
      </c>
      <c r="AI367" s="10">
        <f>3/24000000*OO[[#This Row],[91 (30JUN1985 06:00:00)-Water Temperature (C)]]*OO[[#This Row],[33]]</f>
        <v>3.1182978557874996E-2</v>
      </c>
      <c r="AJ367" s="10">
        <f>3/24000000*OO[[#This Row],[92 (30JUN1985 09:00:00)-Water Temperature (C)]]*OO[[#This Row],[34]]</f>
        <v>1.543489168866E-2</v>
      </c>
      <c r="AK367" s="10">
        <f>3/24000000*OO[[#This Row],[93 (30JUN1985 12:00:00)-Water Temperature (C)]]*OO[[#This Row],[35]]</f>
        <v>5.9246410449275005E-3</v>
      </c>
      <c r="AL367" s="10">
        <f>3/24000000*OO[[#This Row],[94 (30JUN1985 15:00:00)-Water Temperature (C)]]*OO[[#This Row],[36]]</f>
        <v>1.8363489136277501E-3</v>
      </c>
      <c r="AM367" s="10">
        <f>3/24000000*OO[[#This Row],[95 (30JUN1985 18:00:00)-Water Temperature (C)]]*OO[[#This Row],[37]]</f>
        <v>4.9684432311762486E-4</v>
      </c>
      <c r="AN367" s="10">
        <f>3/24000000*OO[[#This Row],[96 (30JUN1985 21:00:00)-Water Temperature (C)]]*OO[[#This Row],[38]]</f>
        <v>1.3809691623875001E-4</v>
      </c>
      <c r="AO367" s="10">
        <f>3/24000000*OO[[#This Row],[97 (01JUL1985 00:00:00)-Water Temperature (C)]]*OO[[#This Row],[39]]</f>
        <v>5.7230827906087496E-5</v>
      </c>
      <c r="AP367" s="10">
        <f>3/24000000*OO[[#This Row],[98 (01JUL1985 03:00:00)-Water Temperature (C)]]*OO[[#This Row],[40]]</f>
        <v>3.9906553889124996E-5</v>
      </c>
      <c r="AQ367" s="10">
        <f>3/24000000*OO[[#This Row],[99 (01JUL1985 06:00:00)-Water Temperature (C)]]*OO[[#This Row],[41]]</f>
        <v>3.4678599694374999E-5</v>
      </c>
      <c r="AR367" s="10">
        <f>3/24000000*OO[[#This Row],[100 (01JUL1985 09:00:00)-Water Temperature (C)]]*OO[[#This Row],[42]]</f>
        <v>3.2529630607650001E-5</v>
      </c>
      <c r="AS367" s="10">
        <f>3/24000000*OO[[#This Row],[101 (01JUL1985 12:00:00)-Water Temperature (C)]]*OO[[#This Row],[43]]</f>
        <v>3.1059946678299996E-5</v>
      </c>
      <c r="AT367" s="10">
        <f>3/24000000*OO[[#This Row],[102 (01JUL1985 15:00:00)-Water Temperature (C)]]*OO[[#This Row],[44]]</f>
        <v>2.9573470962249996E-5</v>
      </c>
      <c r="AU367" s="10">
        <f>3/24000000*OO[[#This Row],[103 (01JUL1985 18:00:00)-Water Temperature (C)]]*OO[[#This Row],[45]]</f>
        <v>2.8306884889800001E-5</v>
      </c>
      <c r="AV367" s="10">
        <f>3/24000000*OO[[#This Row],[104 (01JUL1985 21:00:00)-Water Temperature (C)]]*OO[[#This Row],[46]]</f>
        <v>2.6816754029249997E-5</v>
      </c>
      <c r="AW367" s="10">
        <f>3/24000000*OO[[#This Row],[105 (02JUL1985 00:00:00)-Water Temperature (C)]]*OO[[#This Row],[47]]</f>
        <v>2.5270368578700001E-5</v>
      </c>
      <c r="AX367" s="10">
        <f>3/24000000*OO[[#This Row],[106 (02JUL1985 03:00:00)-Water Temperature (C)]]*OO[[#This Row],[48]]</f>
        <v>2.4124391092524998E-5</v>
      </c>
      <c r="AY367" s="10">
        <f>3/24000000*OO[[#This Row],[107 (02JUL1985 06:00:00)-Water Temperature (C)]]*OO[[#This Row],[49]]</f>
        <v>2.3505925582699999E-5</v>
      </c>
      <c r="AZ367" s="10">
        <f>3/24000000*OO[[#This Row],[108 (02JUL1985 09:00:00)-Water Temperature (C)]]*OO[[#This Row],[50]]</f>
        <v>2.335659931978125E-5</v>
      </c>
      <c r="BA367" s="10">
        <f>3/24000000*OO[[#This Row],[109 (02JUL1985 12:00:00)-Water Temperature (C)]]*OO[[#This Row],[51]]</f>
        <v>2.3743149279829996E-5</v>
      </c>
      <c r="BB367" s="10">
        <f>3/24000000*OO[[#This Row],[110 (02JUL1985 15:00:00)-Water Temperature (C)]]*OO[[#This Row],[52]]</f>
        <v>2.3896076536799999E-5</v>
      </c>
      <c r="BC367" s="10">
        <f>3/24000000*OO[[#This Row],[111 (02JUL1985 18:00:00)-Water Temperature (C)]]*OO[[#This Row],[53]]</f>
        <v>2.3613618478253751E-5</v>
      </c>
      <c r="BD367" s="10">
        <f>3/24000000*OO[[#This Row],[112 (02JUL1985 21:00:00)-Water Temperature (C)]]*OO[[#This Row],[54]]</f>
        <v>2.2716141504839998E-5</v>
      </c>
      <c r="BE367" s="10">
        <f>3/24000000*OO[[#This Row],[113 (03JUL1985 00:00:00)-Water Temperature (C)]]*OO[[#This Row],[55]]</f>
        <v>2.1403526895336252E-5</v>
      </c>
      <c r="BF367" s="10">
        <f>3/24000000*OO[[#This Row],[114 (03JUL1985 03:00:00)-Water Temperature (C)]]*OO[[#This Row],[56]]</f>
        <v>1.9741685479661253E-5</v>
      </c>
      <c r="BG367" s="10">
        <f>3/24000000*OO[[#This Row],[115 (03JUL1985 06:00:00)-Water Temperature (C)]]*OO[[#This Row],[57]]</f>
        <v>1.7915336279456247E-5</v>
      </c>
      <c r="BH367" s="10">
        <f>3/24000000*OO[[#This Row],[116 (03JUL1985 09:00:00)-Water Temperature (C)]]*OO[[#This Row],[58]]</f>
        <v>1.623195419963375E-5</v>
      </c>
      <c r="BI367" s="10">
        <f>3/24000000*OO[[#This Row],[117 (03JUL1985 12:00:00)-Water Temperature (C)]]*OO[[#This Row],[59]]</f>
        <v>1.4913477507949999E-5</v>
      </c>
      <c r="BJ367" s="10">
        <f>3/24000000*OO[[#This Row],[118 (03JUL1985 15:00:00)-Water Temperature (C)]]*OO[[#This Row],[60]]</f>
        <v>1.3842067969844999E-5</v>
      </c>
      <c r="BK367" s="10">
        <f>3/24000000*OO[[#This Row],[119 (03JUL1985 18:00:00)-Water Temperature (C)]]*OO[[#This Row],[61]]</f>
        <v>1.2984187685395E-5</v>
      </c>
      <c r="BL367" s="10">
        <f>3/24000000*OO[[#This Row],[120 (03JUL1985 21:00:00)-Water Temperature (C)]]*OO[[#This Row],[62]]</f>
        <v>1.1998024919020001E-5</v>
      </c>
      <c r="BM367" s="10">
        <f>3/24000000*OO[[#This Row],[121 (04JUL1985 00:00:00)-Water Temperature (C)]]*OO[[#This Row],[63]]</f>
        <v>1.096016090947875E-5</v>
      </c>
      <c r="BN367" s="10">
        <f>3/24000000*OO[[#This Row],[122 (04JUL1985 03:00:00)-Water Temperature (C)]]*OO[[#This Row],[64]]</f>
        <v>1.0004050872168748E-5</v>
      </c>
      <c r="BO367" s="10">
        <f>3/24000000*OO[[#This Row],[123 (04JUL1985 06:00:00)-Water Temperature (C)]]*OO[[#This Row],[65]]</f>
        <v>9.0941954910949998E-6</v>
      </c>
      <c r="BP367" s="10">
        <f>3/24000000*OO[[#This Row],[124 (04JUL1985 09:00:00)-Water Temperature (C)]]*OO[[#This Row],[66]]</f>
        <v>8.4277895700625001E-6</v>
      </c>
      <c r="BQ367" s="10">
        <f>3/24000000*OO[[#This Row],[125 (04JUL1985 12:00:00)-Water Temperature (C)]]*OO[[#This Row],[67]]</f>
        <v>7.855040551775E-6</v>
      </c>
      <c r="BR367" s="10">
        <f>3/24000000*OO[[#This Row],[126 (04JUL1985 15:00:00)-Water Temperature (C)]]*OO[[#This Row],[68]]</f>
        <v>7.3161904658849986E-6</v>
      </c>
      <c r="BS367" s="10">
        <f>3/24000000*OO[[#This Row],[127 (04JUL1985 18:00:00)-Water Temperature (C)]]*OO[[#This Row],[69]]</f>
        <v>6.8783279925624991E-6</v>
      </c>
      <c r="BT367" s="10">
        <f>3/24000000*OO[[#This Row],[128 (04JUL1985 21:00:00)-Water Temperature (C)]]*OO[[#This Row],[70]]</f>
        <v>6.4966046151937496E-6</v>
      </c>
      <c r="BU367" s="10">
        <f>3/24000000*OO[[#This Row],[129 (05JUL1985 00:00:00)-Water Temperature (C)]]*OO[[#This Row],[71]]</f>
        <v>5.9791126937099994E-6</v>
      </c>
      <c r="BV367" s="10">
        <f>3/24000000*OO[[#This Row],[130 (05JUL1985 03:00:00)-Water Temperature (C)]]*OO[[#This Row],[72]]</f>
        <v>5.4446043401287494E-6</v>
      </c>
      <c r="BW367" s="10">
        <f>3/24000000*OO[[#This Row],[131 (05JUL1985 06:00:00)-Water Temperature (C)]]*OO[[#This Row],[73]]</f>
        <v>4.9475556014850001E-6</v>
      </c>
      <c r="BX367" s="10">
        <f>3/24000000*OO[[#This Row],[132 (05JUL1985 09:00:00)-Water Temperature (C)]]*OO[[#This Row],[74]]</f>
        <v>4.5969993840599992E-6</v>
      </c>
      <c r="BY367" s="10">
        <f>3/24000000*OO[[#This Row],[133 (05JUL1985 12:00:00)-Water Temperature (C)]]*OO[[#This Row],[75]]</f>
        <v>4.3075926777324993E-6</v>
      </c>
      <c r="BZ367" s="10">
        <f>3/24000000*OO[[#This Row],[134 (05JUL1985 15:00:00)-Water Temperature (C)]]*OO[[#This Row],[76]]</f>
        <v>4.0251123520800003E-6</v>
      </c>
      <c r="CA367" s="10">
        <f>3/24000000*OO[[#This Row],[135 (05JUL1985 18:00:00)-Water Temperature (C)]]*OO[[#This Row],[77]]</f>
        <v>3.7332141915599998E-6</v>
      </c>
      <c r="CB367" s="10">
        <f>3/24000000*OO[[#This Row],[136 (05JUL1985 21:00:00)-Water Temperature (C)]]*OO[[#This Row],[78]]</f>
        <v>3.3646785319437496E-6</v>
      </c>
      <c r="CC367" s="10">
        <f>3/24000000*OO[[#This Row],[137 (06JUL1985 00:00:00)-Water Temperature (C)]]*OO[[#This Row],[79]]</f>
        <v>2.9333831915437501E-6</v>
      </c>
      <c r="CD367" s="10">
        <f>3/24000000*OO[[#This Row],[138 (06JUL1985 03:00:00)-Water Temperature (C)]]*OO[[#This Row],[80]]</f>
        <v>2.5090284512550001E-6</v>
      </c>
      <c r="CE367" s="10">
        <f>3/24000000*OO[[#This Row],[139 (06JUL1985 06:00:00)-Water Temperature (C)]]*OO[[#This Row],[81]]</f>
        <v>2.1084758906050003E-6</v>
      </c>
      <c r="CF367" s="10">
        <f>3/24000000*OO[[#This Row],[140 (06JUL1985 09:00:00)-Water Temperature (C)]]*OO[[#This Row],[82]]</f>
        <v>1.7821682070929998E-6</v>
      </c>
      <c r="CG367" s="10">
        <f>3/24000000*OO[[#This Row],[141 (06JUL1985 12:00:00)-Water Temperature (C)]]*OO[[#This Row],[83]]</f>
        <v>1.5035544628588752E-6</v>
      </c>
      <c r="CH367" s="10">
        <f>3/24000000*OO[[#This Row],[142 (06JUL1985 15:00:00)-Water Temperature (C)]]*OO[[#This Row],[84]]</f>
        <v>1.2690657765056249E-6</v>
      </c>
      <c r="CI367" s="10">
        <f>3/24000000*OO[[#This Row],[143 (06JUL1985 18:00:00)-Water Temperature (C)]]*OO[[#This Row],[85]]</f>
        <v>1.0797762262599999E-6</v>
      </c>
      <c r="CJ367" s="10">
        <f>3/24000000*OO[[#This Row],[144 (06JUL1985 21:00:00)-Water Temperature (C)]]*OO[[#This Row],[86]]</f>
        <v>9.2239940451875009E-7</v>
      </c>
      <c r="CK367" s="10">
        <f>3/24000000*OO[[#This Row],[145 (07JUL1985 00:00:00)-Water Temperature (C)]]*OO[[#This Row],[87]]</f>
        <v>7.9202744391150001E-7</v>
      </c>
      <c r="CL367" s="10">
        <f>3/24000000*OO[[#This Row],[146 (07JUL1985 03:00:00)-Water Temperature (C)]]*OO[[#This Row],[88]]</f>
        <v>6.9102473354600005E-7</v>
      </c>
      <c r="CM367" s="10">
        <f>3/24000000*OO[[#This Row],[147 (07JUL1985 06:00:00)-Water Temperature (C)]]*OO[[#This Row],[89]]</f>
        <v>6.1109963641374988E-7</v>
      </c>
      <c r="CN367" s="10">
        <f>3/24000000*OO[[#This Row],[148 (07JUL1985 09:00:00)-Water Temperature (C)]]*OO[[#This Row],[90]]</f>
        <v>5.549083457818749E-7</v>
      </c>
      <c r="CO367" s="10">
        <f>3/24000000*OO[[#This Row],[149 (07JUL1985 12:00:00)-Water Temperature (C)]]*OO[[#This Row],[91]]</f>
        <v>4.9958472693487494E-7</v>
      </c>
      <c r="CP367" s="10">
        <f>3/24000000*OO[[#This Row],[150 (07JUL1985 15:00:00)-Water Temperature (C)]]*OO[[#This Row],[92]]</f>
        <v>4.6120793749624999E-7</v>
      </c>
      <c r="CQ367" s="10">
        <f>3/24000000*OO[[#This Row],[151 (07JUL1985 18:00:00)-Water Temperature (C)]]*OO[[#This Row],[93]]</f>
        <v>4.3393847289950002E-7</v>
      </c>
      <c r="CR367" s="10">
        <f>3/24000000*OO[[#This Row],[152 (07JUL1985 21:00:00)-Water Temperature (C)]]*OO[[#This Row],[94]]</f>
        <v>4.0784790068924992E-7</v>
      </c>
      <c r="CS367" s="10">
        <f>3/24000000*OO[[#This Row],[153 (08JUL1985 00:00:00)-Water Temperature (C)]]*OO[[#This Row],[95]]</f>
        <v>3.8044839671849999E-7</v>
      </c>
      <c r="CT367" s="10">
        <f>3/24000000*OO[[#This Row],[154 (08JUL1985 03:00:00)-Water Temperature (C)]]*OO[[#This Row],[96]]</f>
        <v>3.5529852309812501E-7</v>
      </c>
      <c r="CU367" s="10">
        <f>3/24000000*OO[[#This Row],[155 (08JUL1985 06:00:00)-Water Temperature (C)]]*OO[[#This Row],[97]]</f>
        <v>3.3407889449374995E-7</v>
      </c>
      <c r="CV367" s="10">
        <f>3/24000000*OO[[#This Row],[156 (08JUL1985 09:00:00)-Water Temperature (C)]]*OO[[#This Row],[98]]</f>
        <v>3.2426176469725001E-7</v>
      </c>
      <c r="CW367" s="10">
        <f>3/24000000*OO[[#This Row],[157 (08JUL1985 12:00:00)-Water Temperature (C)]]*OO[[#This Row],[99]]</f>
        <v>3.1970536047899999E-7</v>
      </c>
    </row>
    <row r="368" spans="1:101" x14ac:dyDescent="0.35">
      <c r="A368" t="s">
        <v>375</v>
      </c>
      <c r="B368">
        <v>228.1611</v>
      </c>
      <c r="C368" s="10">
        <f>3/24*OO[[#This Row],[59 (26JUN1985 06:00:00)-Water Temperature (C)]]*OO[[#This Row],[1]]/SUM(OO[1])</f>
        <v>0</v>
      </c>
      <c r="D368" s="10">
        <f>3/24*OO[[#This Row],[60 (26JUN1985 09:00:00)-Water Temperature (C)]]*OO[[#This Row],[2]]/SUM(OO[2])</f>
        <v>0</v>
      </c>
      <c r="E368" s="10">
        <f>3/24*OO[[#This Row],[61 (26JUN1985 12:00:00)-Water Temperature (C)]]*OO[[#This Row],[3]]/SUM(OO[3])</f>
        <v>0</v>
      </c>
      <c r="F368" s="10">
        <f>3/24*OO[[#This Row],[62 (26JUN1985 15:00:00)-Water Temperature (C)]]*OO[[#This Row],[4]]/SUM(OO[4])</f>
        <v>0</v>
      </c>
      <c r="G368" s="10">
        <f>3/24*OO[[#This Row],[63 (26JUN1985 18:00:00)-Water Temperature (C)]]*OO[[#This Row],[5]]/SUM(OO[5])</f>
        <v>0</v>
      </c>
      <c r="H368" s="10">
        <f>3/24*OO[[#This Row],[64 (26JUN1985 21:00:00)-Water Temperature (C)]]*OO[[#This Row],[6]]/SUM(OO[6])</f>
        <v>0</v>
      </c>
      <c r="I368" s="10">
        <f>3/24*OO[[#This Row],[65 (27JUN1985 00:00:00)-Water Temperature (C)]]*OO[[#This Row],[7]]/SUM(OO[7])</f>
        <v>0</v>
      </c>
      <c r="J368" s="10">
        <f>3/24*OO[[#This Row],[66 (27JUN1985 03:00:00)-Water Temperature (C)]]*OO[[#This Row],[8]]/SUM(OO[8])</f>
        <v>0</v>
      </c>
      <c r="K368" s="10">
        <f>3/24*OO[[#This Row],[67 (27JUN1985 06:00:00)-Water Temperature (C)]]*OO[[#This Row],[9]]/SUM(OO[9])</f>
        <v>0</v>
      </c>
      <c r="L368" s="10">
        <f>3/24*OO[[#This Row],[68 (27JUN1985 09:00:00)-Water Temperature (C)]]*OO[[#This Row],[10]]/SUM(OO[10])</f>
        <v>0</v>
      </c>
      <c r="M368" s="10">
        <f>3/24*OO[[#This Row],[69 (27JUN1985 12:00:00)-Water Temperature (C)]]*OO[[#This Row],[11]]/SUM(OO[11])</f>
        <v>0</v>
      </c>
      <c r="N368" s="10">
        <f>3/24*OO[[#This Row],[70 (27JUN1985 15:00:00)-Water Temperature (C)]]*OO[[#This Row],[12]]/SUM(OO[12])</f>
        <v>0</v>
      </c>
      <c r="O368" s="10">
        <f>3/24*OO[[#This Row],[71 (27JUN1985 18:00:00)-Water Temperature (C)]]*OO[[#This Row],[13]]/SUM(OO[13])</f>
        <v>0</v>
      </c>
      <c r="P368" s="10">
        <f>3/24*OO[[#This Row],[72 (27JUN1985 21:00:00)-Water Temperature (C)]]*OO[[#This Row],[14]]/SUM(OO[14])</f>
        <v>0</v>
      </c>
      <c r="Q368" s="10">
        <f>3/24*OO[[#This Row],[73 (28JUN1985 00:00:00)-Water Temperature (C)]]*OO[[#This Row],[15]]/SUM(OO[15])</f>
        <v>0</v>
      </c>
      <c r="R368" s="10">
        <f>3/24*OO[[#This Row],[74 (28JUN1985 03:00:00)-Water Temperature (C)]]*OO[[#This Row],[16]]/SUM(OO[16])</f>
        <v>0</v>
      </c>
      <c r="S368" s="10">
        <f>3/24*OO[[#This Row],[75 (28JUN1985 06:00:00)-Water Temperature (C)]]*OO[[#This Row],[17]]/SUM(OO[17])</f>
        <v>0</v>
      </c>
      <c r="T368" s="10">
        <f>3/24*OO[[#This Row],[76 (28JUN1985 09:00:00)-Water Temperature (C)]]*OO[[#This Row],[18]]/SUM(OO[18])</f>
        <v>1.5078078777688465E-38</v>
      </c>
      <c r="U368" s="10">
        <f>3/24*OO[[#This Row],[77 (28JUN1985 12:00:00)-Water Temperature (C)]]*OO[[#This Row],[19]]/SUM(OO[19])</f>
        <v>3.1215815050362348E-28</v>
      </c>
      <c r="V368" s="10">
        <f>3/24000000*OO[[#This Row],[78 (28JUN1985 15:00:00)-Water Temperature (C)]]*OO[[#This Row],[20]]</f>
        <v>3.0737272688850001E-22</v>
      </c>
      <c r="W368" s="10">
        <f>3/24000000*OO[[#This Row],[79 (28JUN1985 18:00:00)-Water Temperature (C)]]*OO[[#This Row],[21]]</f>
        <v>1.9645356900427498E-16</v>
      </c>
      <c r="X368" s="10">
        <f>3/24000000*OO[[#This Row],[80 (28JUN1985 21:00:00)-Water Temperature (C)]]*OO[[#This Row],[22]]</f>
        <v>6.6573175909499991E-13</v>
      </c>
      <c r="Y368" s="10">
        <f>3/24000000*OO[[#This Row],[81 (29JUN1985 00:00:00)-Water Temperature (C)]]*OO[[#This Row],[23]]</f>
        <v>3.1399306119624999E-10</v>
      </c>
      <c r="Z368" s="10">
        <f>3/24000000*OO[[#This Row],[82 (29JUN1985 03:00:00)-Water Temperature (C)]]*OO[[#This Row],[24]]</f>
        <v>3.8893848236174996E-8</v>
      </c>
      <c r="AA368" s="10">
        <f>3/24000000*OO[[#This Row],[83 (29JUN1985 06:00:00)-Water Temperature (C)]]*OO[[#This Row],[25]]</f>
        <v>1.7250459143437498E-6</v>
      </c>
      <c r="AB368" s="10">
        <f>3/24000000*OO[[#This Row],[84 (29JUN1985 09:00:00)-Water Temperature (C)]]*OO[[#This Row],[26]]</f>
        <v>3.3824057536125E-5</v>
      </c>
      <c r="AC368" s="10">
        <f>3/24000000*OO[[#This Row],[85 (29JUN1985 12:00:00)-Water Temperature (C)]]*OO[[#This Row],[27]]</f>
        <v>3.2628296993862497E-4</v>
      </c>
      <c r="AD368" s="10">
        <f>3/24000000*OO[[#This Row],[86 (29JUN1985 15:00:00)-Water Temperature (C)]]*OO[[#This Row],[28]]</f>
        <v>1.7285270122050001E-3</v>
      </c>
      <c r="AE368" s="10">
        <f>3/24000000*OO[[#This Row],[88 (29JUN1985 21:00:00)-Water Temperature (C)]]*OO[[#This Row],[30]]</f>
        <v>1.07882011575E-2</v>
      </c>
      <c r="AF368" s="10">
        <f>3/24000000*OO[[#This Row],[88 (29JUN1985 21:00:00)-Water Temperature (C)]]*OO[[#This Row],[30]]</f>
        <v>1.07882011575E-2</v>
      </c>
      <c r="AG368" s="10">
        <f>3/24000000*OO[[#This Row],[89 (30JUN1985 00:00:00)-Water Temperature (C)]]*OO[[#This Row],[31]]</f>
        <v>1.407117043947125E-2</v>
      </c>
      <c r="AH368" s="10">
        <f>3/24000000*OO[[#This Row],[90 (30JUN1985 03:00:00)-Water Temperature (C)]]*OO[[#This Row],[32]]</f>
        <v>1.268857280264E-2</v>
      </c>
      <c r="AI368" s="10">
        <f>3/24000000*OO[[#This Row],[91 (30JUN1985 06:00:00)-Water Temperature (C)]]*OO[[#This Row],[33]]</f>
        <v>8.2836486814199996E-3</v>
      </c>
      <c r="AJ368" s="10">
        <f>3/24000000*OO[[#This Row],[92 (30JUN1985 09:00:00)-Water Temperature (C)]]*OO[[#This Row],[34]]</f>
        <v>4.1897877479574993E-3</v>
      </c>
      <c r="AK368" s="10">
        <f>3/24000000*OO[[#This Row],[93 (30JUN1985 12:00:00)-Water Temperature (C)]]*OO[[#This Row],[35]]</f>
        <v>1.6425814821074999E-3</v>
      </c>
      <c r="AL368" s="10">
        <f>3/24000000*OO[[#This Row],[94 (30JUN1985 15:00:00)-Water Temperature (C)]]*OO[[#This Row],[36]]</f>
        <v>5.1818633489062501E-4</v>
      </c>
      <c r="AM368" s="10">
        <f>3/24000000*OO[[#This Row],[95 (30JUN1985 18:00:00)-Water Temperature (C)]]*OO[[#This Row],[37]]</f>
        <v>1.4164946165499997E-4</v>
      </c>
      <c r="AN368" s="10">
        <f>3/24000000*OO[[#This Row],[96 (30JUN1985 21:00:00)-Water Temperature (C)]]*OO[[#This Row],[38]]</f>
        <v>3.8905656801924996E-5</v>
      </c>
      <c r="AO368" s="10">
        <f>3/24000000*OO[[#This Row],[97 (01JUL1985 00:00:00)-Water Temperature (C)]]*OO[[#This Row],[39]]</f>
        <v>1.5439098310275E-5</v>
      </c>
      <c r="AP368" s="10">
        <f>3/24000000*OO[[#This Row],[98 (01JUL1985 03:00:00)-Water Temperature (C)]]*OO[[#This Row],[40]]</f>
        <v>1.04405049671025E-5</v>
      </c>
      <c r="AQ368" s="10">
        <f>3/24000000*OO[[#This Row],[99 (01JUL1985 06:00:00)-Water Temperature (C)]]*OO[[#This Row],[41]]</f>
        <v>9.0114845025000001E-6</v>
      </c>
      <c r="AR368" s="10">
        <f>3/24000000*OO[[#This Row],[100 (01JUL1985 09:00:00)-Water Temperature (C)]]*OO[[#This Row],[42]]</f>
        <v>8.4502799371662503E-6</v>
      </c>
      <c r="AS368" s="10">
        <f>3/24000000*OO[[#This Row],[101 (01JUL1985 12:00:00)-Water Temperature (C)]]*OO[[#This Row],[43]]</f>
        <v>8.0834358999124996E-6</v>
      </c>
      <c r="AT368" s="10">
        <f>3/24000000*OO[[#This Row],[102 (01JUL1985 15:00:00)-Water Temperature (C)]]*OO[[#This Row],[44]]</f>
        <v>7.7139204651325005E-6</v>
      </c>
      <c r="AU368" s="10">
        <f>3/24000000*OO[[#This Row],[103 (01JUL1985 18:00:00)-Water Temperature (C)]]*OO[[#This Row],[45]]</f>
        <v>7.3997835819425007E-6</v>
      </c>
      <c r="AV368" s="10">
        <f>3/24000000*OO[[#This Row],[104 (01JUL1985 21:00:00)-Water Temperature (C)]]*OO[[#This Row],[46]]</f>
        <v>7.0270014516362489E-6</v>
      </c>
      <c r="AW368" s="10">
        <f>3/24000000*OO[[#This Row],[105 (02JUL1985 00:00:00)-Water Temperature (C)]]*OO[[#This Row],[47]]</f>
        <v>6.6363497565299995E-6</v>
      </c>
      <c r="AX368" s="10">
        <f>3/24000000*OO[[#This Row],[106 (02JUL1985 03:00:00)-Water Temperature (C)]]*OO[[#This Row],[48]]</f>
        <v>6.349339029457499E-6</v>
      </c>
      <c r="AY368" s="10">
        <f>3/24000000*OO[[#This Row],[107 (02JUL1985 06:00:00)-Water Temperature (C)]]*OO[[#This Row],[49]]</f>
        <v>6.1993581024574996E-6</v>
      </c>
      <c r="AZ368" s="10">
        <f>3/24000000*OO[[#This Row],[108 (02JUL1985 09:00:00)-Water Temperature (C)]]*OO[[#This Row],[50]]</f>
        <v>6.1759626225412506E-6</v>
      </c>
      <c r="BA368" s="10">
        <f>3/24000000*OO[[#This Row],[109 (02JUL1985 12:00:00)-Water Temperature (C)]]*OO[[#This Row],[51]]</f>
        <v>6.2997566355374989E-6</v>
      </c>
      <c r="BB368" s="10">
        <f>3/24000000*OO[[#This Row],[110 (02JUL1985 15:00:00)-Water Temperature (C)]]*OO[[#This Row],[52]]</f>
        <v>6.3681330169812491E-6</v>
      </c>
      <c r="BC368" s="10">
        <f>3/24000000*OO[[#This Row],[111 (02JUL1985 18:00:00)-Water Temperature (C)]]*OO[[#This Row],[53]]</f>
        <v>6.3240915866174996E-6</v>
      </c>
      <c r="BD368" s="10">
        <f>3/24000000*OO[[#This Row],[112 (02JUL1985 21:00:00)-Water Temperature (C)]]*OO[[#This Row],[54]]</f>
        <v>6.1130030327437497E-6</v>
      </c>
      <c r="BE368" s="10">
        <f>3/24000000*OO[[#This Row],[113 (03JUL1985 00:00:00)-Water Temperature (C)]]*OO[[#This Row],[55]]</f>
        <v>5.7890193835387499E-6</v>
      </c>
      <c r="BF368" s="10">
        <f>3/24000000*OO[[#This Row],[114 (03JUL1985 03:00:00)-Water Temperature (C)]]*OO[[#This Row],[56]]</f>
        <v>5.3674172072999986E-6</v>
      </c>
      <c r="BG368" s="10">
        <f>3/24000000*OO[[#This Row],[115 (03JUL1985 06:00:00)-Water Temperature (C)]]*OO[[#This Row],[57]]</f>
        <v>4.8950270355824991E-6</v>
      </c>
      <c r="BH368" s="10">
        <f>3/24000000*OO[[#This Row],[116 (03JUL1985 09:00:00)-Water Temperature (C)]]*OO[[#This Row],[58]]</f>
        <v>4.4555544989075002E-6</v>
      </c>
      <c r="BI368" s="10">
        <f>3/24000000*OO[[#This Row],[117 (03JUL1985 12:00:00)-Water Temperature (C)]]*OO[[#This Row],[59]]</f>
        <v>4.1084106971199997E-6</v>
      </c>
      <c r="BJ368" s="10">
        <f>3/24000000*OO[[#This Row],[118 (03JUL1985 15:00:00)-Water Temperature (C)]]*OO[[#This Row],[60]]</f>
        <v>3.8267005079724992E-6</v>
      </c>
      <c r="BK368" s="10">
        <f>3/24000000*OO[[#This Row],[119 (03JUL1985 18:00:00)-Water Temperature (C)]]*OO[[#This Row],[61]]</f>
        <v>3.6024957640262501E-6</v>
      </c>
      <c r="BL368" s="10">
        <f>3/24000000*OO[[#This Row],[120 (03JUL1985 21:00:00)-Water Temperature (C)]]*OO[[#This Row],[62]]</f>
        <v>3.3426345847124996E-6</v>
      </c>
      <c r="BM368" s="10">
        <f>3/24000000*OO[[#This Row],[121 (04JUL1985 00:00:00)-Water Temperature (C)]]*OO[[#This Row],[63]]</f>
        <v>3.0672621439099999E-6</v>
      </c>
      <c r="BN368" s="10">
        <f>3/24000000*OO[[#This Row],[122 (04JUL1985 03:00:00)-Water Temperature (C)]]*OO[[#This Row],[64]]</f>
        <v>2.8111616806400001E-6</v>
      </c>
      <c r="BO368" s="10">
        <f>3/24000000*OO[[#This Row],[123 (04JUL1985 06:00:00)-Water Temperature (C)]]*OO[[#This Row],[65]]</f>
        <v>2.56685520071E-6</v>
      </c>
      <c r="BP368" s="10">
        <f>3/24000000*OO[[#This Row],[124 (04JUL1985 09:00:00)-Water Temperature (C)]]*OO[[#This Row],[66]]</f>
        <v>2.3868652164199996E-6</v>
      </c>
      <c r="BQ368" s="10">
        <f>3/24000000*OO[[#This Row],[125 (04JUL1985 12:00:00)-Water Temperature (C)]]*OO[[#This Row],[67]]</f>
        <v>2.2327900848417496E-6</v>
      </c>
      <c r="BR368" s="10">
        <f>3/24000000*OO[[#This Row],[126 (04JUL1985 15:00:00)-Water Temperature (C)]]*OO[[#This Row],[68]]</f>
        <v>2.0866963661054997E-6</v>
      </c>
      <c r="BS368" s="10">
        <f>3/24000000*OO[[#This Row],[127 (04JUL1985 18:00:00)-Water Temperature (C)]]*OO[[#This Row],[69]]</f>
        <v>1.9671737850799998E-6</v>
      </c>
      <c r="BT368" s="10">
        <f>3/24000000*OO[[#This Row],[128 (04JUL1985 21:00:00)-Water Temperature (C)]]*OO[[#This Row],[70]]</f>
        <v>1.8634987108359997E-6</v>
      </c>
      <c r="BU368" s="10">
        <f>3/24000000*OO[[#This Row],[129 (05JUL1985 00:00:00)-Water Temperature (C)]]*OO[[#This Row],[71]]</f>
        <v>1.7220355615044997E-6</v>
      </c>
      <c r="BV368" s="10">
        <f>3/24000000*OO[[#This Row],[130 (05JUL1985 03:00:00)-Water Temperature (C)]]*OO[[#This Row],[72]]</f>
        <v>1.573540326126875E-6</v>
      </c>
      <c r="BW368" s="10">
        <f>3/24000000*OO[[#This Row],[131 (05JUL1985 06:00:00)-Water Temperature (C)]]*OO[[#This Row],[73]]</f>
        <v>1.4344393921112501E-6</v>
      </c>
      <c r="BX368" s="10">
        <f>3/24000000*OO[[#This Row],[132 (05JUL1985 09:00:00)-Water Temperature (C)]]*OO[[#This Row],[74]]</f>
        <v>1.3365165879843749E-6</v>
      </c>
      <c r="BY368" s="10">
        <f>3/24000000*OO[[#This Row],[133 (05JUL1985 12:00:00)-Water Temperature (C)]]*OO[[#This Row],[75]]</f>
        <v>1.2551805409522501E-6</v>
      </c>
      <c r="BZ368" s="10">
        <f>3/24000000*OO[[#This Row],[134 (05JUL1985 15:00:00)-Water Temperature (C)]]*OO[[#This Row],[76]]</f>
        <v>1.1758765018737501E-6</v>
      </c>
      <c r="CA368" s="10">
        <f>3/24000000*OO[[#This Row],[135 (05JUL1985 18:00:00)-Water Temperature (C)]]*OO[[#This Row],[77]]</f>
        <v>1.0929098025205E-6</v>
      </c>
      <c r="CB368" s="10">
        <f>3/24000000*OO[[#This Row],[136 (05JUL1985 21:00:00)-Water Temperature (C)]]*OO[[#This Row],[78]]</f>
        <v>9.8770396162624995E-7</v>
      </c>
      <c r="CC368" s="10">
        <f>3/24000000*OO[[#This Row],[137 (06JUL1985 00:00:00)-Water Temperature (C)]]*OO[[#This Row],[79]]</f>
        <v>8.6390688129637511E-7</v>
      </c>
      <c r="CD368" s="10">
        <f>3/24000000*OO[[#This Row],[138 (06JUL1985 03:00:00)-Water Temperature (C)]]*OO[[#This Row],[80]]</f>
        <v>7.4136582623550007E-7</v>
      </c>
      <c r="CE368" s="10">
        <f>3/24000000*OO[[#This Row],[139 (06JUL1985 06:00:00)-Water Temperature (C)]]*OO[[#This Row],[81]]</f>
        <v>6.2529045384449996E-7</v>
      </c>
      <c r="CF368" s="10">
        <f>3/24000000*OO[[#This Row],[140 (06JUL1985 09:00:00)-Water Temperature (C)]]*OO[[#This Row],[82]]</f>
        <v>5.2999925279399994E-7</v>
      </c>
      <c r="CG368" s="10">
        <f>3/24000000*OO[[#This Row],[141 (06JUL1985 12:00:00)-Water Temperature (C)]]*OO[[#This Row],[83]]</f>
        <v>4.4781814172249997E-7</v>
      </c>
      <c r="CH368" s="10">
        <f>3/24000000*OO[[#This Row],[142 (06JUL1985 15:00:00)-Water Temperature (C)]]*OO[[#This Row],[84]]</f>
        <v>3.7815261673674999E-7</v>
      </c>
      <c r="CI368" s="10">
        <f>3/24000000*OO[[#This Row],[143 (06JUL1985 18:00:00)-Water Temperature (C)]]*OO[[#This Row],[85]]</f>
        <v>3.2120803286550002E-7</v>
      </c>
      <c r="CJ368" s="10">
        <f>3/24000000*OO[[#This Row],[144 (06JUL1985 21:00:00)-Water Temperature (C)]]*OO[[#This Row],[86]]</f>
        <v>2.7381131103874999E-7</v>
      </c>
      <c r="CK368" s="10">
        <f>3/24000000*OO[[#This Row],[145 (07JUL1985 00:00:00)-Water Temperature (C)]]*OO[[#This Row],[87]]</f>
        <v>2.34678987920475E-7</v>
      </c>
      <c r="CL368" s="10">
        <f>3/24000000*OO[[#This Row],[146 (07JUL1985 03:00:00)-Water Temperature (C)]]*OO[[#This Row],[88]]</f>
        <v>2.0444006339319999E-7</v>
      </c>
      <c r="CM368" s="10">
        <f>3/24000000*OO[[#This Row],[147 (07JUL1985 06:00:00)-Water Temperature (C)]]*OO[[#This Row],[89]]</f>
        <v>1.80664129380625E-7</v>
      </c>
      <c r="CN368" s="10">
        <f>3/24000000*OO[[#This Row],[148 (07JUL1985 09:00:00)-Water Temperature (C)]]*OO[[#This Row],[90]]</f>
        <v>1.6398050245950001E-7</v>
      </c>
      <c r="CO368" s="10">
        <f>3/24000000*OO[[#This Row],[149 (07JUL1985 12:00:00)-Water Temperature (C)]]*OO[[#This Row],[91]]</f>
        <v>1.4755983096829998E-7</v>
      </c>
      <c r="CP368" s="10">
        <f>3/24000000*OO[[#This Row],[150 (07JUL1985 15:00:00)-Water Temperature (C)]]*OO[[#This Row],[92]]</f>
        <v>1.3597002565781251E-7</v>
      </c>
      <c r="CQ368" s="10">
        <f>3/24000000*OO[[#This Row],[151 (07JUL1985 18:00:00)-Water Temperature (C)]]*OO[[#This Row],[93]]</f>
        <v>1.2755971514475E-7</v>
      </c>
      <c r="CR368" s="10">
        <f>3/24000000*OO[[#This Row],[152 (07JUL1985 21:00:00)-Water Temperature (C)]]*OO[[#This Row],[94]]</f>
        <v>1.1973560799199997E-7</v>
      </c>
      <c r="CS368" s="10">
        <f>3/24000000*OO[[#This Row],[153 (08JUL1985 00:00:00)-Water Temperature (C)]]*OO[[#This Row],[95]]</f>
        <v>1.1154639470094999E-7</v>
      </c>
      <c r="CT368" s="10">
        <f>3/24000000*OO[[#This Row],[154 (08JUL1985 03:00:00)-Water Temperature (C)]]*OO[[#This Row],[96]]</f>
        <v>1.0404933435E-7</v>
      </c>
      <c r="CU368" s="10">
        <f>3/24000000*OO[[#This Row],[155 (08JUL1985 06:00:00)-Water Temperature (C)]]*OO[[#This Row],[97]]</f>
        <v>9.7755098760149988E-8</v>
      </c>
      <c r="CV368" s="10">
        <f>3/24000000*OO[[#This Row],[156 (08JUL1985 09:00:00)-Water Temperature (C)]]*OO[[#This Row],[98]]</f>
        <v>9.4743715037287492E-8</v>
      </c>
      <c r="CW368" s="10">
        <f>3/24000000*OO[[#This Row],[157 (08JUL1985 12:00:00)-Water Temperature (C)]]*OO[[#This Row],[99]]</f>
        <v>9.3312025002350007E-8</v>
      </c>
    </row>
    <row r="369" spans="1:101" x14ac:dyDescent="0.35">
      <c r="A369" t="s">
        <v>376</v>
      </c>
      <c r="B369">
        <v>952.45740000000001</v>
      </c>
      <c r="C369" s="10">
        <f>3/24*OO[[#This Row],[59 (26JUN1985 06:00:00)-Water Temperature (C)]]*OO[[#This Row],[1]]/SUM(OO[1])</f>
        <v>0</v>
      </c>
      <c r="D369" s="10">
        <f>3/24*OO[[#This Row],[60 (26JUN1985 09:00:00)-Water Temperature (C)]]*OO[[#This Row],[2]]/SUM(OO[2])</f>
        <v>0</v>
      </c>
      <c r="E369" s="10">
        <f>3/24*OO[[#This Row],[61 (26JUN1985 12:00:00)-Water Temperature (C)]]*OO[[#This Row],[3]]/SUM(OO[3])</f>
        <v>0</v>
      </c>
      <c r="F369" s="10">
        <f>3/24*OO[[#This Row],[62 (26JUN1985 15:00:00)-Water Temperature (C)]]*OO[[#This Row],[4]]/SUM(OO[4])</f>
        <v>0</v>
      </c>
      <c r="G369" s="10">
        <f>3/24*OO[[#This Row],[63 (26JUN1985 18:00:00)-Water Temperature (C)]]*OO[[#This Row],[5]]/SUM(OO[5])</f>
        <v>0</v>
      </c>
      <c r="H369" s="10">
        <f>3/24*OO[[#This Row],[64 (26JUN1985 21:00:00)-Water Temperature (C)]]*OO[[#This Row],[6]]/SUM(OO[6])</f>
        <v>0</v>
      </c>
      <c r="I369" s="10">
        <f>3/24*OO[[#This Row],[65 (27JUN1985 00:00:00)-Water Temperature (C)]]*OO[[#This Row],[7]]/SUM(OO[7])</f>
        <v>0</v>
      </c>
      <c r="J369" s="10">
        <f>3/24*OO[[#This Row],[66 (27JUN1985 03:00:00)-Water Temperature (C)]]*OO[[#This Row],[8]]/SUM(OO[8])</f>
        <v>0</v>
      </c>
      <c r="K369" s="10">
        <f>3/24*OO[[#This Row],[67 (27JUN1985 06:00:00)-Water Temperature (C)]]*OO[[#This Row],[9]]/SUM(OO[9])</f>
        <v>0</v>
      </c>
      <c r="L369" s="10">
        <f>3/24*OO[[#This Row],[68 (27JUN1985 09:00:00)-Water Temperature (C)]]*OO[[#This Row],[10]]/SUM(OO[10])</f>
        <v>0</v>
      </c>
      <c r="M369" s="10">
        <f>3/24*OO[[#This Row],[69 (27JUN1985 12:00:00)-Water Temperature (C)]]*OO[[#This Row],[11]]/SUM(OO[11])</f>
        <v>0</v>
      </c>
      <c r="N369" s="10">
        <f>3/24*OO[[#This Row],[70 (27JUN1985 15:00:00)-Water Temperature (C)]]*OO[[#This Row],[12]]/SUM(OO[12])</f>
        <v>0</v>
      </c>
      <c r="O369" s="10">
        <f>3/24*OO[[#This Row],[71 (27JUN1985 18:00:00)-Water Temperature (C)]]*OO[[#This Row],[13]]/SUM(OO[13])</f>
        <v>0</v>
      </c>
      <c r="P369" s="10">
        <f>3/24*OO[[#This Row],[72 (27JUN1985 21:00:00)-Water Temperature (C)]]*OO[[#This Row],[14]]/SUM(OO[14])</f>
        <v>0</v>
      </c>
      <c r="Q369" s="10">
        <f>3/24*OO[[#This Row],[73 (28JUN1985 00:00:00)-Water Temperature (C)]]*OO[[#This Row],[15]]/SUM(OO[15])</f>
        <v>0</v>
      </c>
      <c r="R369" s="10">
        <f>3/24*OO[[#This Row],[74 (28JUN1985 03:00:00)-Water Temperature (C)]]*OO[[#This Row],[16]]/SUM(OO[16])</f>
        <v>0</v>
      </c>
      <c r="S369" s="10">
        <f>3/24*OO[[#This Row],[75 (28JUN1985 06:00:00)-Water Temperature (C)]]*OO[[#This Row],[17]]/SUM(OO[17])</f>
        <v>0</v>
      </c>
      <c r="T369" s="10">
        <f>3/24*OO[[#This Row],[76 (28JUN1985 09:00:00)-Water Temperature (C)]]*OO[[#This Row],[18]]/SUM(OO[18])</f>
        <v>2.361721870486172E-38</v>
      </c>
      <c r="U369" s="10">
        <f>3/24*OO[[#This Row],[77 (28JUN1985 12:00:00)-Water Temperature (C)]]*OO[[#This Row],[19]]/SUM(OO[19])</f>
        <v>7.176206746380578E-28</v>
      </c>
      <c r="V369" s="10">
        <f>3/24000000*OO[[#This Row],[78 (28JUN1985 15:00:00)-Water Temperature (C)]]*OO[[#This Row],[20]]</f>
        <v>5.3051233858199996E-22</v>
      </c>
      <c r="W369" s="10">
        <f>3/24000000*OO[[#This Row],[79 (28JUN1985 18:00:00)-Water Temperature (C)]]*OO[[#This Row],[21]]</f>
        <v>5.298441298289999E-16</v>
      </c>
      <c r="X369" s="10">
        <f>3/24000000*OO[[#This Row],[80 (28JUN1985 21:00:00)-Water Temperature (C)]]*OO[[#This Row],[22]]</f>
        <v>2.0257584267222498E-12</v>
      </c>
      <c r="Y369" s="10">
        <f>3/24000000*OO[[#This Row],[81 (29JUN1985 00:00:00)-Water Temperature (C)]]*OO[[#This Row],[23]]</f>
        <v>1.029232046349125E-9</v>
      </c>
      <c r="Z369" s="10">
        <f>3/24000000*OO[[#This Row],[82 (29JUN1985 03:00:00)-Water Temperature (C)]]*OO[[#This Row],[24]]</f>
        <v>1.3510897513379998E-7</v>
      </c>
      <c r="AA369" s="10">
        <f>3/24000000*OO[[#This Row],[83 (29JUN1985 06:00:00)-Water Temperature (C)]]*OO[[#This Row],[25]]</f>
        <v>6.2861917489099982E-6</v>
      </c>
      <c r="AB369" s="10">
        <f>3/24000000*OO[[#This Row],[84 (29JUN1985 09:00:00)-Water Temperature (C)]]*OO[[#This Row],[26]]</f>
        <v>1.2837585585010001E-4</v>
      </c>
      <c r="AC369" s="10">
        <f>3/24000000*OO[[#This Row],[85 (29JUN1985 12:00:00)-Water Temperature (C)]]*OO[[#This Row],[27]]</f>
        <v>1.283675606886E-3</v>
      </c>
      <c r="AD369" s="10">
        <f>3/24000000*OO[[#This Row],[86 (29JUN1985 15:00:00)-Water Temperature (C)]]*OO[[#This Row],[28]]</f>
        <v>7.0173205919524997E-3</v>
      </c>
      <c r="AE369" s="10">
        <f>3/24000000*OO[[#This Row],[88 (29JUN1985 21:00:00)-Water Temperature (C)]]*OO[[#This Row],[30]]</f>
        <v>4.6211221924999997E-2</v>
      </c>
      <c r="AF369" s="10">
        <f>3/24000000*OO[[#This Row],[88 (29JUN1985 21:00:00)-Water Temperature (C)]]*OO[[#This Row],[30]]</f>
        <v>4.6211221924999997E-2</v>
      </c>
      <c r="AG369" s="10">
        <f>3/24000000*OO[[#This Row],[89 (30JUN1985 00:00:00)-Water Temperature (C)]]*OO[[#This Row],[31]]</f>
        <v>6.1685170479074992E-2</v>
      </c>
      <c r="AH369" s="10">
        <f>3/24000000*OO[[#This Row],[90 (30JUN1985 03:00:00)-Water Temperature (C)]]*OO[[#This Row],[32]]</f>
        <v>5.6837285411174998E-2</v>
      </c>
      <c r="AI369" s="10">
        <f>3/24000000*OO[[#This Row],[91 (30JUN1985 06:00:00)-Water Temperature (C)]]*OO[[#This Row],[33]]</f>
        <v>3.7829261218874997E-2</v>
      </c>
      <c r="AJ369" s="10">
        <f>3/24000000*OO[[#This Row],[92 (30JUN1985 09:00:00)-Water Temperature (C)]]*OO[[#This Row],[34]]</f>
        <v>1.9457117943029997E-2</v>
      </c>
      <c r="AK369" s="10">
        <f>3/24000000*OO[[#This Row],[93 (30JUN1985 12:00:00)-Water Temperature (C)]]*OO[[#This Row],[35]]</f>
        <v>7.749592993975E-3</v>
      </c>
      <c r="AL369" s="10">
        <f>3/24000000*OO[[#This Row],[94 (30JUN1985 15:00:00)-Water Temperature (C)]]*OO[[#This Row],[36]]</f>
        <v>2.4759618042749999E-3</v>
      </c>
      <c r="AM369" s="10">
        <f>3/24000000*OO[[#This Row],[95 (30JUN1985 18:00:00)-Water Temperature (C)]]*OO[[#This Row],[37]]</f>
        <v>6.8121526742849991E-4</v>
      </c>
      <c r="AN369" s="10">
        <f>3/24000000*OO[[#This Row],[96 (30JUN1985 21:00:00)-Water Temperature (C)]]*OO[[#This Row],[38]]</f>
        <v>1.8513487297667499E-4</v>
      </c>
      <c r="AO369" s="10">
        <f>3/24000000*OO[[#This Row],[97 (01JUL1985 00:00:00)-Water Temperature (C)]]*OO[[#This Row],[39]]</f>
        <v>7.0796605756387506E-5</v>
      </c>
      <c r="AP369" s="10">
        <f>3/24000000*OO[[#This Row],[98 (01JUL1985 03:00:00)-Water Temperature (C)]]*OO[[#This Row],[40]]</f>
        <v>4.6509599023312498E-5</v>
      </c>
      <c r="AQ369" s="10">
        <f>3/24000000*OO[[#This Row],[99 (01JUL1985 06:00:00)-Water Temperature (C)]]*OO[[#This Row],[41]]</f>
        <v>3.9802008087499992E-5</v>
      </c>
      <c r="AR369" s="10">
        <f>3/24000000*OO[[#This Row],[100 (01JUL1985 09:00:00)-Water Temperature (C)]]*OO[[#This Row],[42]]</f>
        <v>3.7217823955700001E-5</v>
      </c>
      <c r="AS369" s="10">
        <f>3/24000000*OO[[#This Row],[101 (01JUL1985 12:00:00)-Water Temperature (C)]]*OO[[#This Row],[43]]</f>
        <v>3.5562120768250004E-5</v>
      </c>
      <c r="AT369" s="10">
        <f>3/24000000*OO[[#This Row],[102 (01JUL1985 15:00:00)-Water Temperature (C)]]*OO[[#This Row],[44]]</f>
        <v>3.3909181118000003E-5</v>
      </c>
      <c r="AU369" s="10">
        <f>3/24000000*OO[[#This Row],[103 (01JUL1985 18:00:00)-Water Temperature (C)]]*OO[[#This Row],[45]]</f>
        <v>3.2492873935624999E-5</v>
      </c>
      <c r="AV369" s="10">
        <f>3/24000000*OO[[#This Row],[104 (01JUL1985 21:00:00)-Water Temperature (C)]]*OO[[#This Row],[46]]</f>
        <v>3.0823898520312494E-5</v>
      </c>
      <c r="AW369" s="10">
        <f>3/24000000*OO[[#This Row],[105 (02JUL1985 00:00:00)-Water Temperature (C)]]*OO[[#This Row],[47]]</f>
        <v>2.9070931617E-5</v>
      </c>
      <c r="AX369" s="10">
        <f>3/24000000*OO[[#This Row],[106 (02JUL1985 03:00:00)-Water Temperature (C)]]*OO[[#This Row],[48]]</f>
        <v>2.7770133673537497E-5</v>
      </c>
      <c r="AY369" s="10">
        <f>3/24000000*OO[[#This Row],[107 (02JUL1985 06:00:00)-Water Temperature (C)]]*OO[[#This Row],[49]]</f>
        <v>2.7057305379975002E-5</v>
      </c>
      <c r="AZ369" s="10">
        <f>3/24000000*OO[[#This Row],[108 (02JUL1985 09:00:00)-Water Temperature (C)]]*OO[[#This Row],[50]]</f>
        <v>2.6906330043175E-5</v>
      </c>
      <c r="BA369" s="10">
        <f>3/24000000*OO[[#This Row],[109 (02JUL1985 12:00:00)-Water Temperature (C)]]*OO[[#This Row],[51]]</f>
        <v>2.7411016700699999E-5</v>
      </c>
      <c r="BB369" s="10">
        <f>3/24000000*OO[[#This Row],[110 (02JUL1985 15:00:00)-Water Temperature (C)]]*OO[[#This Row],[52]]</f>
        <v>2.7698548925362499E-5</v>
      </c>
      <c r="BC369" s="10">
        <f>3/24000000*OO[[#This Row],[111 (02JUL1985 18:00:00)-Water Temperature (C)]]*OO[[#This Row],[53]]</f>
        <v>2.7512272014300001E-5</v>
      </c>
      <c r="BD369" s="10">
        <f>3/24000000*OO[[#This Row],[112 (02JUL1985 21:00:00)-Water Temperature (C)]]*OO[[#This Row],[54]]</f>
        <v>2.6597929553262501E-5</v>
      </c>
      <c r="BE369" s="10">
        <f>3/24000000*OO[[#This Row],[113 (03JUL1985 00:00:00)-Water Temperature (C)]]*OO[[#This Row],[55]]</f>
        <v>2.51965120132375E-5</v>
      </c>
      <c r="BF369" s="10">
        <f>3/24000000*OO[[#This Row],[114 (03JUL1985 03:00:00)-Water Temperature (C)]]*OO[[#This Row],[56]]</f>
        <v>2.3370011912155E-5</v>
      </c>
      <c r="BG369" s="10">
        <f>3/24000000*OO[[#This Row],[115 (03JUL1985 06:00:00)-Water Temperature (C)]]*OO[[#This Row],[57]]</f>
        <v>2.1310886088999999E-5</v>
      </c>
      <c r="BH369" s="10">
        <f>3/24000000*OO[[#This Row],[116 (03JUL1985 09:00:00)-Water Temperature (C)]]*OO[[#This Row],[58]]</f>
        <v>1.9384525005356246E-5</v>
      </c>
      <c r="BI369" s="10">
        <f>3/24000000*OO[[#This Row],[117 (03JUL1985 12:00:00)-Water Temperature (C)]]*OO[[#This Row],[59]]</f>
        <v>1.7845931911500001E-5</v>
      </c>
      <c r="BJ369" s="10">
        <f>3/24000000*OO[[#This Row],[118 (03JUL1985 15:00:00)-Water Temperature (C)]]*OO[[#This Row],[60]]</f>
        <v>1.6592757442749997E-5</v>
      </c>
      <c r="BK369" s="10">
        <f>3/24000000*OO[[#This Row],[119 (03JUL1985 18:00:00)-Water Temperature (C)]]*OO[[#This Row],[61]]</f>
        <v>1.5594352232160001E-5</v>
      </c>
      <c r="BL369" s="10">
        <f>3/24000000*OO[[#This Row],[120 (03JUL1985 21:00:00)-Water Temperature (C)]]*OO[[#This Row],[62]]</f>
        <v>1.4451692008909998E-5</v>
      </c>
      <c r="BM369" s="10">
        <f>3/24000000*OO[[#This Row],[121 (04JUL1985 00:00:00)-Water Temperature (C)]]*OO[[#This Row],[63]]</f>
        <v>1.3252257999303749E-5</v>
      </c>
      <c r="BN369" s="10">
        <f>3/24000000*OO[[#This Row],[122 (04JUL1985 03:00:00)-Water Temperature (C)]]*OO[[#This Row],[64]]</f>
        <v>1.2134378909807501E-5</v>
      </c>
      <c r="BO369" s="10">
        <f>3/24000000*OO[[#This Row],[123 (04JUL1985 06:00:00)-Water Temperature (C)]]*OO[[#This Row],[65]]</f>
        <v>1.1074132173825E-5</v>
      </c>
      <c r="BP369" s="10">
        <f>3/24000000*OO[[#This Row],[124 (04JUL1985 09:00:00)-Water Temperature (C)]]*OO[[#This Row],[66]]</f>
        <v>1.0284277063027499E-5</v>
      </c>
      <c r="BQ369" s="10">
        <f>3/24000000*OO[[#This Row],[125 (04JUL1985 12:00:00)-Water Temperature (C)]]*OO[[#This Row],[67]]</f>
        <v>9.6101181968674999E-6</v>
      </c>
      <c r="BR369" s="10">
        <f>3/24000000*OO[[#This Row],[126 (04JUL1985 15:00:00)-Water Temperature (C)]]*OO[[#This Row],[68]]</f>
        <v>8.9717001947749984E-6</v>
      </c>
      <c r="BS369" s="10">
        <f>3/24000000*OO[[#This Row],[127 (04JUL1985 18:00:00)-Water Temperature (C)]]*OO[[#This Row],[69]]</f>
        <v>8.4435616943562495E-6</v>
      </c>
      <c r="BT369" s="10">
        <f>3/24000000*OO[[#This Row],[128 (04JUL1985 21:00:00)-Water Temperature (C)]]*OO[[#This Row],[70]]</f>
        <v>7.9878881064975006E-6</v>
      </c>
      <c r="BU369" s="10">
        <f>3/24000000*OO[[#This Row],[129 (05JUL1985 00:00:00)-Water Temperature (C)]]*OO[[#This Row],[71]]</f>
        <v>7.3806030612787502E-6</v>
      </c>
      <c r="BV369" s="10">
        <f>3/24000000*OO[[#This Row],[130 (05JUL1985 03:00:00)-Water Temperature (C)]]*OO[[#This Row],[72]]</f>
        <v>6.7406504151399992E-6</v>
      </c>
      <c r="BW369" s="10">
        <f>3/24000000*OO[[#This Row],[131 (05JUL1985 06:00:00)-Water Temperature (C)]]*OO[[#This Row],[73]]</f>
        <v>6.1418495756699998E-6</v>
      </c>
      <c r="BX369" s="10">
        <f>3/24000000*OO[[#This Row],[132 (05JUL1985 09:00:00)-Water Temperature (C)]]*OO[[#This Row],[74]]</f>
        <v>5.7189141693000001E-6</v>
      </c>
      <c r="BY369" s="10">
        <f>3/24000000*OO[[#This Row],[133 (05JUL1985 12:00:00)-Water Temperature (C)]]*OO[[#This Row],[75]]</f>
        <v>5.3665834543199996E-6</v>
      </c>
      <c r="BZ369" s="10">
        <f>3/24000000*OO[[#This Row],[134 (05JUL1985 15:00:00)-Water Temperature (C)]]*OO[[#This Row],[76]]</f>
        <v>5.0264529899100002E-6</v>
      </c>
      <c r="CA369" s="10">
        <f>3/24000000*OO[[#This Row],[135 (05JUL1985 18:00:00)-Water Temperature (C)]]*OO[[#This Row],[77]]</f>
        <v>4.6702334236799993E-6</v>
      </c>
      <c r="CB369" s="10">
        <f>3/24000000*OO[[#This Row],[136 (05JUL1985 21:00:00)-Water Temperature (C)]]*OO[[#This Row],[78]]</f>
        <v>4.2214196063549992E-6</v>
      </c>
      <c r="CC369" s="10">
        <f>3/24000000*OO[[#This Row],[137 (06JUL1985 00:00:00)-Water Temperature (C)]]*OO[[#This Row],[79]]</f>
        <v>3.6955336157249997E-6</v>
      </c>
      <c r="CD369" s="10">
        <f>3/24000000*OO[[#This Row],[138 (06JUL1985 03:00:00)-Water Temperature (C)]]*OO[[#This Row],[80]]</f>
        <v>3.17428522836E-6</v>
      </c>
      <c r="CE369" s="10">
        <f>3/24000000*OO[[#This Row],[139 (06JUL1985 06:00:00)-Water Temperature (C)]]*OO[[#This Row],[81]]</f>
        <v>2.6810007387624992E-6</v>
      </c>
      <c r="CF369" s="10">
        <f>3/24000000*OO[[#This Row],[140 (06JUL1985 09:00:00)-Water Temperature (C)]]*OO[[#This Row],[82]]</f>
        <v>2.2744103254687496E-6</v>
      </c>
      <c r="CG369" s="10">
        <f>3/24000000*OO[[#This Row],[141 (06JUL1985 12:00:00)-Water Temperature (C)]]*OO[[#This Row],[83]]</f>
        <v>1.9219345823719996E-6</v>
      </c>
      <c r="CH369" s="10">
        <f>3/24000000*OO[[#This Row],[142 (06JUL1985 15:00:00)-Water Temperature (C)]]*OO[[#This Row],[84]]</f>
        <v>1.6223031434074999E-6</v>
      </c>
      <c r="CI369" s="10">
        <f>3/24000000*OO[[#This Row],[143 (06JUL1985 18:00:00)-Water Temperature (C)]]*OO[[#This Row],[85]]</f>
        <v>1.3757097338831249E-6</v>
      </c>
      <c r="CJ369" s="10">
        <f>3/24000000*OO[[#This Row],[144 (06JUL1985 21:00:00)-Water Temperature (C)]]*OO[[#This Row],[86]]</f>
        <v>1.1705409103079998E-6</v>
      </c>
      <c r="CK369" s="10">
        <f>3/24000000*OO[[#This Row],[145 (07JUL1985 00:00:00)-Water Temperature (C)]]*OO[[#This Row],[87]]</f>
        <v>1.00174454347575E-6</v>
      </c>
      <c r="CL369" s="10">
        <f>3/24000000*OO[[#This Row],[146 (07JUL1985 03:00:00)-Water Temperature (C)]]*OO[[#This Row],[88]]</f>
        <v>8.7169492510499986E-7</v>
      </c>
      <c r="CM369" s="10">
        <f>3/24000000*OO[[#This Row],[147 (07JUL1985 06:00:00)-Water Temperature (C)]]*OO[[#This Row],[89]]</f>
        <v>7.6991539472999986E-7</v>
      </c>
      <c r="CN369" s="10">
        <f>3/24000000*OO[[#This Row],[148 (07JUL1985 09:00:00)-Water Temperature (C)]]*OO[[#This Row],[90]]</f>
        <v>6.9864822379625003E-7</v>
      </c>
      <c r="CO369" s="10">
        <f>3/24000000*OO[[#This Row],[149 (07JUL1985 12:00:00)-Water Temperature (C)]]*OO[[#This Row],[91]]</f>
        <v>6.2860860567862499E-7</v>
      </c>
      <c r="CP369" s="10">
        <f>3/24000000*OO[[#This Row],[150 (07JUL1985 15:00:00)-Water Temperature (C)]]*OO[[#This Row],[92]]</f>
        <v>5.7875520405599999E-7</v>
      </c>
      <c r="CQ369" s="10">
        <f>3/24000000*OO[[#This Row],[151 (07JUL1985 18:00:00)-Water Temperature (C)]]*OO[[#This Row],[93]]</f>
        <v>5.4211526915774991E-7</v>
      </c>
      <c r="CR369" s="10">
        <f>3/24000000*OO[[#This Row],[152 (07JUL1985 21:00:00)-Water Temperature (C)]]*OO[[#This Row],[94]]</f>
        <v>5.0869477064874992E-7</v>
      </c>
      <c r="CS369" s="10">
        <f>3/24000000*OO[[#This Row],[153 (08JUL1985 00:00:00)-Water Temperature (C)]]*OO[[#This Row],[95]]</f>
        <v>4.738046552374999E-7</v>
      </c>
      <c r="CT369" s="10">
        <f>3/24000000*OO[[#This Row],[154 (08JUL1985 03:00:00)-Water Temperature (C)]]*OO[[#This Row],[96]]</f>
        <v>4.4193559678374996E-7</v>
      </c>
      <c r="CU369" s="10">
        <f>3/24000000*OO[[#This Row],[155 (08JUL1985 06:00:00)-Water Temperature (C)]]*OO[[#This Row],[97]]</f>
        <v>4.1531780422274999E-7</v>
      </c>
      <c r="CV369" s="10">
        <f>3/24000000*OO[[#This Row],[156 (08JUL1985 09:00:00)-Water Temperature (C)]]*OO[[#This Row],[98]]</f>
        <v>4.0243820203125E-7</v>
      </c>
      <c r="CW369" s="10">
        <f>3/24000000*OO[[#This Row],[157 (08JUL1985 12:00:00)-Water Temperature (C)]]*OO[[#This Row],[99]]</f>
        <v>3.9631422498824991E-7</v>
      </c>
    </row>
    <row r="370" spans="1:101" x14ac:dyDescent="0.35">
      <c r="A370" t="s">
        <v>377</v>
      </c>
      <c r="B370">
        <v>481.72120000000001</v>
      </c>
      <c r="C370" s="10">
        <f>3/24*OO[[#This Row],[59 (26JUN1985 06:00:00)-Water Temperature (C)]]*OO[[#This Row],[1]]/SUM(OO[1])</f>
        <v>0</v>
      </c>
      <c r="D370" s="10">
        <f>3/24*OO[[#This Row],[60 (26JUN1985 09:00:00)-Water Temperature (C)]]*OO[[#This Row],[2]]/SUM(OO[2])</f>
        <v>0</v>
      </c>
      <c r="E370" s="10">
        <f>3/24*OO[[#This Row],[61 (26JUN1985 12:00:00)-Water Temperature (C)]]*OO[[#This Row],[3]]/SUM(OO[3])</f>
        <v>0</v>
      </c>
      <c r="F370" s="10">
        <f>3/24*OO[[#This Row],[62 (26JUN1985 15:00:00)-Water Temperature (C)]]*OO[[#This Row],[4]]/SUM(OO[4])</f>
        <v>0</v>
      </c>
      <c r="G370" s="10">
        <f>3/24*OO[[#This Row],[63 (26JUN1985 18:00:00)-Water Temperature (C)]]*OO[[#This Row],[5]]/SUM(OO[5])</f>
        <v>0</v>
      </c>
      <c r="H370" s="10">
        <f>3/24*OO[[#This Row],[64 (26JUN1985 21:00:00)-Water Temperature (C)]]*OO[[#This Row],[6]]/SUM(OO[6])</f>
        <v>0</v>
      </c>
      <c r="I370" s="10">
        <f>3/24*OO[[#This Row],[65 (27JUN1985 00:00:00)-Water Temperature (C)]]*OO[[#This Row],[7]]/SUM(OO[7])</f>
        <v>0</v>
      </c>
      <c r="J370" s="10">
        <f>3/24*OO[[#This Row],[66 (27JUN1985 03:00:00)-Water Temperature (C)]]*OO[[#This Row],[8]]/SUM(OO[8])</f>
        <v>0</v>
      </c>
      <c r="K370" s="10">
        <f>3/24*OO[[#This Row],[67 (27JUN1985 06:00:00)-Water Temperature (C)]]*OO[[#This Row],[9]]/SUM(OO[9])</f>
        <v>0</v>
      </c>
      <c r="L370" s="10">
        <f>3/24*OO[[#This Row],[68 (27JUN1985 09:00:00)-Water Temperature (C)]]*OO[[#This Row],[10]]/SUM(OO[10])</f>
        <v>0</v>
      </c>
      <c r="M370" s="10">
        <f>3/24*OO[[#This Row],[69 (27JUN1985 12:00:00)-Water Temperature (C)]]*OO[[#This Row],[11]]/SUM(OO[11])</f>
        <v>0</v>
      </c>
      <c r="N370" s="10">
        <f>3/24*OO[[#This Row],[70 (27JUN1985 15:00:00)-Water Temperature (C)]]*OO[[#This Row],[12]]/SUM(OO[12])</f>
        <v>0</v>
      </c>
      <c r="O370" s="10">
        <f>3/24*OO[[#This Row],[71 (27JUN1985 18:00:00)-Water Temperature (C)]]*OO[[#This Row],[13]]/SUM(OO[13])</f>
        <v>0</v>
      </c>
      <c r="P370" s="10">
        <f>3/24*OO[[#This Row],[72 (27JUN1985 21:00:00)-Water Temperature (C)]]*OO[[#This Row],[14]]/SUM(OO[14])</f>
        <v>0</v>
      </c>
      <c r="Q370" s="10">
        <f>3/24*OO[[#This Row],[73 (28JUN1985 00:00:00)-Water Temperature (C)]]*OO[[#This Row],[15]]/SUM(OO[15])</f>
        <v>0</v>
      </c>
      <c r="R370" s="10">
        <f>3/24*OO[[#This Row],[74 (28JUN1985 03:00:00)-Water Temperature (C)]]*OO[[#This Row],[16]]/SUM(OO[16])</f>
        <v>0</v>
      </c>
      <c r="S370" s="10">
        <f>3/24*OO[[#This Row],[75 (28JUN1985 06:00:00)-Water Temperature (C)]]*OO[[#This Row],[17]]/SUM(OO[17])</f>
        <v>0</v>
      </c>
      <c r="T370" s="10">
        <f>3/24*OO[[#This Row],[76 (28JUN1985 09:00:00)-Water Temperature (C)]]*OO[[#This Row],[18]]/SUM(OO[18])</f>
        <v>2.2677627794132996E-39</v>
      </c>
      <c r="U370" s="10">
        <f>3/24*OO[[#This Row],[77 (28JUN1985 12:00:00)-Water Temperature (C)]]*OO[[#This Row],[19]]/SUM(OO[19])</f>
        <v>1.429947974436308E-28</v>
      </c>
      <c r="V370" s="10">
        <f>3/24000000*OO[[#This Row],[78 (28JUN1985 15:00:00)-Water Temperature (C)]]*OO[[#This Row],[20]]</f>
        <v>6.8171903419700003E-23</v>
      </c>
      <c r="W370" s="10">
        <f>3/24000000*OO[[#This Row],[79 (28JUN1985 18:00:00)-Water Temperature (C)]]*OO[[#This Row],[21]]</f>
        <v>1.36102481980075E-16</v>
      </c>
      <c r="X370" s="10">
        <f>3/24000000*OO[[#This Row],[80 (28JUN1985 21:00:00)-Water Temperature (C)]]*OO[[#This Row],[22]]</f>
        <v>6.1720712411050004E-13</v>
      </c>
      <c r="Y370" s="10">
        <f>3/24000000*OO[[#This Row],[81 (29JUN1985 00:00:00)-Water Temperature (C)]]*OO[[#This Row],[23]]</f>
        <v>3.4739022450175003E-10</v>
      </c>
      <c r="Z370" s="10">
        <f>3/24000000*OO[[#This Row],[82 (29JUN1985 03:00:00)-Water Temperature (C)]]*OO[[#This Row],[24]]</f>
        <v>4.9402092501249988E-8</v>
      </c>
      <c r="AA370" s="10">
        <f>3/24000000*OO[[#This Row],[83 (29JUN1985 06:00:00)-Water Temperature (C)]]*OO[[#This Row],[25]]</f>
        <v>2.4567319817812502E-6</v>
      </c>
      <c r="AB370" s="10">
        <f>3/24000000*OO[[#This Row],[84 (29JUN1985 09:00:00)-Water Temperature (C)]]*OO[[#This Row],[26]]</f>
        <v>5.3139167041937486E-5</v>
      </c>
      <c r="AC370" s="10">
        <f>3/24000000*OO[[#This Row],[85 (29JUN1985 12:00:00)-Water Temperature (C)]]*OO[[#This Row],[27]]</f>
        <v>5.5884546055349994E-4</v>
      </c>
      <c r="AD370" s="10">
        <f>3/24000000*OO[[#This Row],[86 (29JUN1985 15:00:00)-Water Temperature (C)]]*OO[[#This Row],[28]]</f>
        <v>3.195912466455E-3</v>
      </c>
      <c r="AE370" s="10">
        <f>3/24000000*OO[[#This Row],[88 (29JUN1985 21:00:00)-Water Temperature (C)]]*OO[[#This Row],[30]]</f>
        <v>2.2752923058914999E-2</v>
      </c>
      <c r="AF370" s="10">
        <f>3/24000000*OO[[#This Row],[88 (29JUN1985 21:00:00)-Water Temperature (C)]]*OO[[#This Row],[30]]</f>
        <v>2.2752923058914999E-2</v>
      </c>
      <c r="AG370" s="10">
        <f>3/24000000*OO[[#This Row],[89 (30JUN1985 00:00:00)-Water Temperature (C)]]*OO[[#This Row],[31]]</f>
        <v>3.1434489365550003E-2</v>
      </c>
      <c r="AH370" s="10">
        <f>3/24000000*OO[[#This Row],[90 (30JUN1985 03:00:00)-Water Temperature (C)]]*OO[[#This Row],[32]]</f>
        <v>2.9928406475300005E-2</v>
      </c>
      <c r="AI370" s="10">
        <f>3/24000000*OO[[#This Row],[91 (30JUN1985 06:00:00)-Water Temperature (C)]]*OO[[#This Row],[33]]</f>
        <v>2.0541420439736249E-2</v>
      </c>
      <c r="AJ370" s="10">
        <f>3/24000000*OO[[#This Row],[92 (30JUN1985 09:00:00)-Water Temperature (C)]]*OO[[#This Row],[34]]</f>
        <v>1.08497131215425E-2</v>
      </c>
      <c r="AK370" s="10">
        <f>3/24000000*OO[[#This Row],[93 (30JUN1985 12:00:00)-Water Temperature (C)]]*OO[[#This Row],[35]]</f>
        <v>4.4316290497399997E-3</v>
      </c>
      <c r="AL370" s="10">
        <f>3/24000000*OO[[#This Row],[94 (30JUN1985 15:00:00)-Water Temperature (C)]]*OO[[#This Row],[36]]</f>
        <v>1.4456703854449999E-3</v>
      </c>
      <c r="AM370" s="10">
        <f>3/24000000*OO[[#This Row],[95 (30JUN1985 18:00:00)-Water Temperature (C)]]*OO[[#This Row],[37]]</f>
        <v>4.0262318976350001E-4</v>
      </c>
      <c r="AN370" s="10">
        <f>3/24000000*OO[[#This Row],[96 (30JUN1985 21:00:00)-Water Temperature (C)]]*OO[[#This Row],[38]]</f>
        <v>1.07872461808125E-4</v>
      </c>
      <c r="AO370" s="10">
        <f>3/24000000*OO[[#This Row],[97 (01JUL1985 00:00:00)-Water Temperature (C)]]*OO[[#This Row],[39]]</f>
        <v>3.8939335010962501E-5</v>
      </c>
      <c r="AP370" s="10">
        <f>3/24000000*OO[[#This Row],[98 (01JUL1985 03:00:00)-Water Temperature (C)]]*OO[[#This Row],[40]]</f>
        <v>2.4307947940533746E-5</v>
      </c>
      <c r="AQ370" s="10">
        <f>3/24000000*OO[[#This Row],[99 (01JUL1985 06:00:00)-Water Temperature (C)]]*OO[[#This Row],[41]]</f>
        <v>2.0473768452375001E-5</v>
      </c>
      <c r="AR370" s="10">
        <f>3/24000000*OO[[#This Row],[100 (01JUL1985 09:00:00)-Water Temperature (C)]]*OO[[#This Row],[42]]</f>
        <v>1.9043481587499999E-5</v>
      </c>
      <c r="AS370" s="10">
        <f>3/24000000*OO[[#This Row],[101 (01JUL1985 12:00:00)-Water Temperature (C)]]*OO[[#This Row],[43]]</f>
        <v>1.814988637593625E-5</v>
      </c>
      <c r="AT370" s="10">
        <f>3/24000000*OO[[#This Row],[102 (01JUL1985 15:00:00)-Water Temperature (C)]]*OO[[#This Row],[44]]</f>
        <v>1.7261705953889997E-5</v>
      </c>
      <c r="AU370" s="10">
        <f>3/24000000*OO[[#This Row],[103 (01JUL1985 18:00:00)-Water Temperature (C)]]*OO[[#This Row],[45]]</f>
        <v>1.6480339274972501E-5</v>
      </c>
      <c r="AV370" s="10">
        <f>3/24000000*OO[[#This Row],[104 (01JUL1985 21:00:00)-Water Temperature (C)]]*OO[[#This Row],[46]]</f>
        <v>1.5572856908482498E-5</v>
      </c>
      <c r="AW370" s="10">
        <f>3/24000000*OO[[#This Row],[105 (02JUL1985 00:00:00)-Water Temperature (C)]]*OO[[#This Row],[47]]</f>
        <v>1.4629978956892501E-5</v>
      </c>
      <c r="AX370" s="10">
        <f>3/24000000*OO[[#This Row],[106 (02JUL1985 03:00:00)-Water Temperature (C)]]*OO[[#This Row],[48]]</f>
        <v>1.3909000969599999E-5</v>
      </c>
      <c r="AY370" s="10">
        <f>3/24000000*OO[[#This Row],[107 (02JUL1985 06:00:00)-Water Temperature (C)]]*OO[[#This Row],[49]]</f>
        <v>1.347955132416E-5</v>
      </c>
      <c r="AZ370" s="10">
        <f>3/24000000*OO[[#This Row],[108 (02JUL1985 09:00:00)-Water Temperature (C)]]*OO[[#This Row],[50]]</f>
        <v>1.3342544148982501E-5</v>
      </c>
      <c r="BA370" s="10">
        <f>3/24000000*OO[[#This Row],[109 (02JUL1985 12:00:00)-Water Temperature (C)]]*OO[[#This Row],[51]]</f>
        <v>1.353889549474375E-5</v>
      </c>
      <c r="BB370" s="10">
        <f>3/24000000*OO[[#This Row],[110 (02JUL1985 15:00:00)-Water Temperature (C)]]*OO[[#This Row],[52]]</f>
        <v>1.364554406752875E-5</v>
      </c>
      <c r="BC370" s="10">
        <f>3/24000000*OO[[#This Row],[111 (02JUL1985 18:00:00)-Water Temperature (C)]]*OO[[#This Row],[53]]</f>
        <v>1.3520889977599999E-5</v>
      </c>
      <c r="BD370" s="10">
        <f>3/24000000*OO[[#This Row],[112 (02JUL1985 21:00:00)-Water Temperature (C)]]*OO[[#This Row],[54]]</f>
        <v>1.3043635721602498E-5</v>
      </c>
      <c r="BE370" s="10">
        <f>3/24000000*OO[[#This Row],[113 (03JUL1985 00:00:00)-Water Temperature (C)]]*OO[[#This Row],[55]]</f>
        <v>1.2333316438905E-5</v>
      </c>
      <c r="BF370" s="10">
        <f>3/24000000*OO[[#This Row],[114 (03JUL1985 03:00:00)-Water Temperature (C)]]*OO[[#This Row],[56]]</f>
        <v>1.1416560614201251E-5</v>
      </c>
      <c r="BG370" s="10">
        <f>3/24000000*OO[[#This Row],[115 (03JUL1985 06:00:00)-Water Temperature (C)]]*OO[[#This Row],[57]]</f>
        <v>1.037870969083E-5</v>
      </c>
      <c r="BH370" s="10">
        <f>3/24000000*OO[[#This Row],[116 (03JUL1985 09:00:00)-Water Temperature (C)]]*OO[[#This Row],[58]]</f>
        <v>9.4095920988125007E-6</v>
      </c>
      <c r="BI370" s="10">
        <f>3/24000000*OO[[#This Row],[117 (03JUL1985 12:00:00)-Water Temperature (C)]]*OO[[#This Row],[59]]</f>
        <v>8.623767060975E-6</v>
      </c>
      <c r="BJ370" s="10">
        <f>3/24000000*OO[[#This Row],[118 (03JUL1985 15:00:00)-Water Temperature (C)]]*OO[[#This Row],[60]]</f>
        <v>7.9740486792074988E-6</v>
      </c>
      <c r="BK370" s="10">
        <f>3/24000000*OO[[#This Row],[119 (03JUL1985 18:00:00)-Water Temperature (C)]]*OO[[#This Row],[61]]</f>
        <v>7.4569094638499991E-6</v>
      </c>
      <c r="BL370" s="10">
        <f>3/24000000*OO[[#This Row],[120 (03JUL1985 21:00:00)-Water Temperature (C)]]*OO[[#This Row],[62]]</f>
        <v>6.8745492412499994E-6</v>
      </c>
      <c r="BM370" s="10">
        <f>3/24000000*OO[[#This Row],[121 (04JUL1985 00:00:00)-Water Temperature (C)]]*OO[[#This Row],[63]]</f>
        <v>6.2807661742724994E-6</v>
      </c>
      <c r="BN370" s="10">
        <f>3/24000000*OO[[#This Row],[122 (04JUL1985 03:00:00)-Water Temperature (C)]]*OO[[#This Row],[64]]</f>
        <v>5.7280425163849999E-6</v>
      </c>
      <c r="BO370" s="10">
        <f>3/24000000*OO[[#This Row],[123 (04JUL1985 06:00:00)-Water Temperature (C)]]*OO[[#This Row],[65]]</f>
        <v>5.2112300957524988E-6</v>
      </c>
      <c r="BP370" s="10">
        <f>3/24000000*OO[[#This Row],[124 (04JUL1985 09:00:00)-Water Temperature (C)]]*OO[[#This Row],[66]]</f>
        <v>4.8230712412049996E-6</v>
      </c>
      <c r="BQ370" s="10">
        <f>3/24000000*OO[[#This Row],[125 (04JUL1985 12:00:00)-Water Temperature (C)]]*OO[[#This Row],[67]]</f>
        <v>4.4876108288549992E-6</v>
      </c>
      <c r="BR370" s="10">
        <f>3/24000000*OO[[#This Row],[126 (04JUL1985 15:00:00)-Water Temperature (C)]]*OO[[#This Row],[68]]</f>
        <v>4.1720122715337504E-6</v>
      </c>
      <c r="BS370" s="10">
        <f>3/24000000*OO[[#This Row],[127 (04JUL1985 18:00:00)-Water Temperature (C)]]*OO[[#This Row],[69]]</f>
        <v>3.9070680858899991E-6</v>
      </c>
      <c r="BT370" s="10">
        <f>3/24000000*OO[[#This Row],[128 (04JUL1985 21:00:00)-Water Temperature (C)]]*OO[[#This Row],[70]]</f>
        <v>3.6755978496562495E-6</v>
      </c>
      <c r="BU370" s="10">
        <f>3/24000000*OO[[#This Row],[129 (05JUL1985 00:00:00)-Water Temperature (C)]]*OO[[#This Row],[71]]</f>
        <v>3.3886084478399999E-6</v>
      </c>
      <c r="BV370" s="10">
        <f>3/24000000*OO[[#This Row],[130 (05JUL1985 03:00:00)-Water Temperature (C)]]*OO[[#This Row],[72]]</f>
        <v>3.0884170386575001E-6</v>
      </c>
      <c r="BW370" s="10">
        <f>3/24000000*OO[[#This Row],[131 (05JUL1985 06:00:00)-Water Temperature (C)]]*OO[[#This Row],[73]]</f>
        <v>2.8096384733937495E-6</v>
      </c>
      <c r="BX370" s="10">
        <f>3/24000000*OO[[#This Row],[132 (05JUL1985 09:00:00)-Water Temperature (C)]]*OO[[#This Row],[74]]</f>
        <v>2.6127868859374998E-6</v>
      </c>
      <c r="BY370" s="10">
        <f>3/24000000*OO[[#This Row],[133 (05JUL1985 12:00:00)-Water Temperature (C)]]*OO[[#This Row],[75]]</f>
        <v>2.4460865974919997E-6</v>
      </c>
      <c r="BZ370" s="10">
        <f>3/24000000*OO[[#This Row],[134 (05JUL1985 15:00:00)-Water Temperature (C)]]*OO[[#This Row],[76]]</f>
        <v>2.287613192916875E-6</v>
      </c>
      <c r="CA370" s="10">
        <f>3/24000000*OO[[#This Row],[135 (05JUL1985 18:00:00)-Water Temperature (C)]]*OO[[#This Row],[77]]</f>
        <v>2.1207285910871253E-6</v>
      </c>
      <c r="CB370" s="10">
        <f>3/24000000*OO[[#This Row],[136 (05JUL1985 21:00:00)-Water Temperature (C)]]*OO[[#This Row],[78]]</f>
        <v>1.9130190503906245E-6</v>
      </c>
      <c r="CC370" s="10">
        <f>3/24000000*OO[[#This Row],[137 (06JUL1985 00:00:00)-Water Temperature (C)]]*OO[[#This Row],[79]]</f>
        <v>1.6754471801121246E-6</v>
      </c>
      <c r="CD370" s="10">
        <f>3/24000000*OO[[#This Row],[138 (06JUL1985 03:00:00)-Water Temperature (C)]]*OO[[#This Row],[80]]</f>
        <v>1.4396610371272501E-6</v>
      </c>
      <c r="CE370" s="10">
        <f>3/24000000*OO[[#This Row],[139 (06JUL1985 06:00:00)-Water Temperature (C)]]*OO[[#This Row],[81]]</f>
        <v>1.2183313949152498E-6</v>
      </c>
      <c r="CF370" s="10">
        <f>3/24000000*OO[[#This Row],[140 (06JUL1985 09:00:00)-Water Temperature (C)]]*OO[[#This Row],[82]]</f>
        <v>1.0353754209397499E-6</v>
      </c>
      <c r="CG370" s="10">
        <f>3/24000000*OO[[#This Row],[141 (06JUL1985 12:00:00)-Water Temperature (C)]]*OO[[#This Row],[83]]</f>
        <v>8.7476945011749999E-7</v>
      </c>
      <c r="CH370" s="10">
        <f>3/24000000*OO[[#This Row],[142 (06JUL1985 15:00:00)-Water Temperature (C)]]*OO[[#This Row],[84]]</f>
        <v>7.3742539254400005E-7</v>
      </c>
      <c r="CI370" s="10">
        <f>3/24000000*OO[[#This Row],[143 (06JUL1985 18:00:00)-Water Temperature (C)]]*OO[[#This Row],[85]]</f>
        <v>6.2344059600599987E-7</v>
      </c>
      <c r="CJ370" s="10">
        <f>3/24000000*OO[[#This Row],[144 (06JUL1985 21:00:00)-Water Temperature (C)]]*OO[[#This Row],[86]]</f>
        <v>5.2814708939999998E-7</v>
      </c>
      <c r="CK370" s="10">
        <f>3/24000000*OO[[#This Row],[145 (07JUL1985 00:00:00)-Water Temperature (C)]]*OO[[#This Row],[87]]</f>
        <v>4.5084024844874999E-7</v>
      </c>
      <c r="CL370" s="10">
        <f>3/24000000*OO[[#This Row],[146 (07JUL1985 03:00:00)-Water Temperature (C)]]*OO[[#This Row],[88]]</f>
        <v>3.9148224562474996E-7</v>
      </c>
      <c r="CM370" s="10">
        <f>3/24000000*OO[[#This Row],[147 (07JUL1985 06:00:00)-Water Temperature (C)]]*OO[[#This Row],[89]]</f>
        <v>3.4573220641174999E-7</v>
      </c>
      <c r="CN370" s="10">
        <f>3/24000000*OO[[#This Row],[148 (07JUL1985 09:00:00)-Water Temperature (C)]]*OO[[#This Row],[90]]</f>
        <v>3.1364029493912497E-7</v>
      </c>
      <c r="CO370" s="10">
        <f>3/24000000*OO[[#This Row],[149 (07JUL1985 12:00:00)-Water Temperature (C)]]*OO[[#This Row],[91]]</f>
        <v>2.8211627155499998E-7</v>
      </c>
      <c r="CP370" s="10">
        <f>3/24000000*OO[[#This Row],[150 (07JUL1985 15:00:00)-Water Temperature (C)]]*OO[[#This Row],[92]]</f>
        <v>2.5978368930462503E-7</v>
      </c>
      <c r="CQ370" s="10">
        <f>3/24000000*OO[[#This Row],[151 (07JUL1985 18:00:00)-Water Temperature (C)]]*OO[[#This Row],[93]]</f>
        <v>2.4272540414634999E-7</v>
      </c>
      <c r="CR370" s="10">
        <f>3/24000000*OO[[#This Row],[152 (07JUL1985 21:00:00)-Water Temperature (C)]]*OO[[#This Row],[94]]</f>
        <v>2.2745218971188748E-7</v>
      </c>
      <c r="CS370" s="10">
        <f>3/24000000*OO[[#This Row],[153 (08JUL1985 00:00:00)-Water Temperature (C)]]*OO[[#This Row],[95]]</f>
        <v>2.1180878476698748E-7</v>
      </c>
      <c r="CT370" s="10">
        <f>3/24000000*OO[[#This Row],[154 (08JUL1985 03:00:00)-Water Temperature (C)]]*OO[[#This Row],[96]]</f>
        <v>1.976102998083375E-7</v>
      </c>
      <c r="CU370" s="10">
        <f>3/24000000*OO[[#This Row],[155 (08JUL1985 06:00:00)-Water Temperature (C)]]*OO[[#This Row],[97]]</f>
        <v>1.8604813915124999E-7</v>
      </c>
      <c r="CV370" s="10">
        <f>3/24000000*OO[[#This Row],[156 (08JUL1985 09:00:00)-Water Temperature (C)]]*OO[[#This Row],[98]]</f>
        <v>1.8048448008176249E-7</v>
      </c>
      <c r="CW370" s="10">
        <f>3/24000000*OO[[#This Row],[157 (08JUL1985 12:00:00)-Water Temperature (C)]]*OO[[#This Row],[99]]</f>
        <v>1.7767741260685003E-7</v>
      </c>
    </row>
    <row r="371" spans="1:101" x14ac:dyDescent="0.35">
      <c r="A371" t="s">
        <v>378</v>
      </c>
      <c r="B371">
        <v>608.66129999999998</v>
      </c>
      <c r="C371" s="10">
        <f>3/24*OO[[#This Row],[59 (26JUN1985 06:00:00)-Water Temperature (C)]]*OO[[#This Row],[1]]/SUM(OO[1])</f>
        <v>0</v>
      </c>
      <c r="D371" s="10">
        <f>3/24*OO[[#This Row],[60 (26JUN1985 09:00:00)-Water Temperature (C)]]*OO[[#This Row],[2]]/SUM(OO[2])</f>
        <v>0</v>
      </c>
      <c r="E371" s="10">
        <f>3/24*OO[[#This Row],[61 (26JUN1985 12:00:00)-Water Temperature (C)]]*OO[[#This Row],[3]]/SUM(OO[3])</f>
        <v>0</v>
      </c>
      <c r="F371" s="10">
        <f>3/24*OO[[#This Row],[62 (26JUN1985 15:00:00)-Water Temperature (C)]]*OO[[#This Row],[4]]/SUM(OO[4])</f>
        <v>0</v>
      </c>
      <c r="G371" s="10">
        <f>3/24*OO[[#This Row],[63 (26JUN1985 18:00:00)-Water Temperature (C)]]*OO[[#This Row],[5]]/SUM(OO[5])</f>
        <v>0</v>
      </c>
      <c r="H371" s="10">
        <f>3/24*OO[[#This Row],[64 (26JUN1985 21:00:00)-Water Temperature (C)]]*OO[[#This Row],[6]]/SUM(OO[6])</f>
        <v>0</v>
      </c>
      <c r="I371" s="10">
        <f>3/24*OO[[#This Row],[65 (27JUN1985 00:00:00)-Water Temperature (C)]]*OO[[#This Row],[7]]/SUM(OO[7])</f>
        <v>0</v>
      </c>
      <c r="J371" s="10">
        <f>3/24*OO[[#This Row],[66 (27JUN1985 03:00:00)-Water Temperature (C)]]*OO[[#This Row],[8]]/SUM(OO[8])</f>
        <v>0</v>
      </c>
      <c r="K371" s="10">
        <f>3/24*OO[[#This Row],[67 (27JUN1985 06:00:00)-Water Temperature (C)]]*OO[[#This Row],[9]]/SUM(OO[9])</f>
        <v>0</v>
      </c>
      <c r="L371" s="10">
        <f>3/24*OO[[#This Row],[68 (27JUN1985 09:00:00)-Water Temperature (C)]]*OO[[#This Row],[10]]/SUM(OO[10])</f>
        <v>0</v>
      </c>
      <c r="M371" s="10">
        <f>3/24*OO[[#This Row],[69 (27JUN1985 12:00:00)-Water Temperature (C)]]*OO[[#This Row],[11]]/SUM(OO[11])</f>
        <v>0</v>
      </c>
      <c r="N371" s="10">
        <f>3/24*OO[[#This Row],[70 (27JUN1985 15:00:00)-Water Temperature (C)]]*OO[[#This Row],[12]]/SUM(OO[12])</f>
        <v>0</v>
      </c>
      <c r="O371" s="10">
        <f>3/24*OO[[#This Row],[71 (27JUN1985 18:00:00)-Water Temperature (C)]]*OO[[#This Row],[13]]/SUM(OO[13])</f>
        <v>0</v>
      </c>
      <c r="P371" s="10">
        <f>3/24*OO[[#This Row],[72 (27JUN1985 21:00:00)-Water Temperature (C)]]*OO[[#This Row],[14]]/SUM(OO[14])</f>
        <v>0</v>
      </c>
      <c r="Q371" s="10">
        <f>3/24*OO[[#This Row],[73 (28JUN1985 00:00:00)-Water Temperature (C)]]*OO[[#This Row],[15]]/SUM(OO[15])</f>
        <v>0</v>
      </c>
      <c r="R371" s="10">
        <f>3/24*OO[[#This Row],[74 (28JUN1985 03:00:00)-Water Temperature (C)]]*OO[[#This Row],[16]]/SUM(OO[16])</f>
        <v>0</v>
      </c>
      <c r="S371" s="10">
        <f>3/24*OO[[#This Row],[75 (28JUN1985 06:00:00)-Water Temperature (C)]]*OO[[#This Row],[17]]/SUM(OO[17])</f>
        <v>0</v>
      </c>
      <c r="T371" s="10">
        <f>3/24*OO[[#This Row],[76 (28JUN1985 09:00:00)-Water Temperature (C)]]*OO[[#This Row],[18]]/SUM(OO[18])</f>
        <v>1.0024009674064955E-39</v>
      </c>
      <c r="U371" s="10">
        <f>3/24*OO[[#This Row],[77 (28JUN1985 12:00:00)-Water Temperature (C)]]*OO[[#This Row],[19]]/SUM(OO[19])</f>
        <v>9.5570440122501511E-29</v>
      </c>
      <c r="V371" s="10">
        <f>3/24000000*OO[[#This Row],[78 (28JUN1985 15:00:00)-Water Temperature (C)]]*OO[[#This Row],[20]]</f>
        <v>3.4810581343575002E-23</v>
      </c>
      <c r="W371" s="10">
        <f>3/24000000*OO[[#This Row],[79 (28JUN1985 18:00:00)-Water Temperature (C)]]*OO[[#This Row],[21]]</f>
        <v>1.0956035061031249E-16</v>
      </c>
      <c r="X371" s="10">
        <f>3/24000000*OO[[#This Row],[80 (28JUN1985 21:00:00)-Water Temperature (C)]]*OO[[#This Row],[22]]</f>
        <v>5.5609469679374999E-13</v>
      </c>
      <c r="Y371" s="10">
        <f>3/24000000*OO[[#This Row],[81 (29JUN1985 00:00:00)-Water Temperature (C)]]*OO[[#This Row],[23]]</f>
        <v>3.3429737993437494E-10</v>
      </c>
      <c r="Z371" s="10">
        <f>3/24000000*OO[[#This Row],[82 (29JUN1985 03:00:00)-Water Temperature (C)]]*OO[[#This Row],[24]]</f>
        <v>5.0026343959999992E-8</v>
      </c>
      <c r="AA371" s="10">
        <f>3/24000000*OO[[#This Row],[83 (29JUN1985 06:00:00)-Water Temperature (C)]]*OO[[#This Row],[25]]</f>
        <v>2.5945583734537494E-6</v>
      </c>
      <c r="AB371" s="10">
        <f>3/24000000*OO[[#This Row],[84 (29JUN1985 09:00:00)-Water Temperature (C)]]*OO[[#This Row],[26]]</f>
        <v>5.8184261642649994E-5</v>
      </c>
      <c r="AC371" s="10">
        <f>3/24000000*OO[[#This Row],[85 (29JUN1985 12:00:00)-Water Temperature (C)]]*OO[[#This Row],[27]]</f>
        <v>6.3147064430874988E-4</v>
      </c>
      <c r="AD371" s="10">
        <f>3/24000000*OO[[#This Row],[86 (29JUN1985 15:00:00)-Water Temperature (C)]]*OO[[#This Row],[28]]</f>
        <v>3.7143257450699997E-3</v>
      </c>
      <c r="AE371" s="10">
        <f>3/24000000*OO[[#This Row],[88 (29JUN1985 21:00:00)-Water Temperature (C)]]*OO[[#This Row],[30]]</f>
        <v>2.7750155638762496E-2</v>
      </c>
      <c r="AF371" s="10">
        <f>3/24000000*OO[[#This Row],[88 (29JUN1985 21:00:00)-Water Temperature (C)]]*OO[[#This Row],[30]]</f>
        <v>2.7750155638762496E-2</v>
      </c>
      <c r="AG371" s="10">
        <f>3/24000000*OO[[#This Row],[89 (30JUN1985 00:00:00)-Water Temperature (C)]]*OO[[#This Row],[31]]</f>
        <v>3.91584582669375E-2</v>
      </c>
      <c r="AH371" s="10">
        <f>3/24000000*OO[[#This Row],[90 (30JUN1985 03:00:00)-Water Temperature (C)]]*OO[[#This Row],[32]]</f>
        <v>3.8039735290425002E-2</v>
      </c>
      <c r="AI371" s="10">
        <f>3/24000000*OO[[#This Row],[91 (30JUN1985 06:00:00)-Water Temperature (C)]]*OO[[#This Row],[33]]</f>
        <v>2.6607792724799999E-2</v>
      </c>
      <c r="AJ371" s="10">
        <f>3/24000000*OO[[#This Row],[92 (30JUN1985 09:00:00)-Water Temperature (C)]]*OO[[#This Row],[34]]</f>
        <v>1.4287044731864998E-2</v>
      </c>
      <c r="AK371" s="10">
        <f>3/24000000*OO[[#This Row],[93 (30JUN1985 12:00:00)-Water Temperature (C)]]*OO[[#This Row],[35]]</f>
        <v>5.9260564159649993E-3</v>
      </c>
      <c r="AL371" s="10">
        <f>3/24000000*OO[[#This Row],[94 (30JUN1985 15:00:00)-Water Temperature (C)]]*OO[[#This Row],[36]]</f>
        <v>1.9589776284192496E-3</v>
      </c>
      <c r="AM371" s="10">
        <f>3/24000000*OO[[#This Row],[95 (30JUN1985 18:00:00)-Water Temperature (C)]]*OO[[#This Row],[37]]</f>
        <v>5.501314994174999E-4</v>
      </c>
      <c r="AN371" s="10">
        <f>3/24000000*OO[[#This Row],[96 (30JUN1985 21:00:00)-Water Temperature (C)]]*OO[[#This Row],[38]]</f>
        <v>1.4657839923124999E-4</v>
      </c>
      <c r="AO371" s="10">
        <f>3/24000000*OO[[#This Row],[97 (01JUL1985 00:00:00)-Water Temperature (C)]]*OO[[#This Row],[39]]</f>
        <v>5.1307564821525002E-5</v>
      </c>
      <c r="AP371" s="10">
        <f>3/24000000*OO[[#This Row],[98 (01JUL1985 03:00:00)-Water Temperature (C)]]*OO[[#This Row],[40]]</f>
        <v>3.1077694971224998E-5</v>
      </c>
      <c r="AQ371" s="10">
        <f>3/24000000*OO[[#This Row],[99 (01JUL1985 06:00:00)-Water Temperature (C)]]*OO[[#This Row],[41]]</f>
        <v>2.5937592141E-5</v>
      </c>
      <c r="AR371" s="10">
        <f>3/24000000*OO[[#This Row],[100 (01JUL1985 09:00:00)-Water Temperature (C)]]*OO[[#This Row],[42]]</f>
        <v>2.4075993133460004E-5</v>
      </c>
      <c r="AS371" s="10">
        <f>3/24000000*OO[[#This Row],[101 (01JUL1985 12:00:00)-Water Temperature (C)]]*OO[[#This Row],[43]]</f>
        <v>2.2942890784597498E-5</v>
      </c>
      <c r="AT371" s="10">
        <f>3/24000000*OO[[#This Row],[102 (01JUL1985 15:00:00)-Water Temperature (C)]]*OO[[#This Row],[44]]</f>
        <v>2.1815713157887498E-5</v>
      </c>
      <c r="AU371" s="10">
        <f>3/24000000*OO[[#This Row],[103 (01JUL1985 18:00:00)-Water Temperature (C)]]*OO[[#This Row],[45]]</f>
        <v>2.0810906645473747E-5</v>
      </c>
      <c r="AV371" s="10">
        <f>3/24000000*OO[[#This Row],[104 (01JUL1985 21:00:00)-Water Temperature (C)]]*OO[[#This Row],[46]]</f>
        <v>1.964558838734875E-5</v>
      </c>
      <c r="AW371" s="10">
        <f>3/24000000*OO[[#This Row],[105 (02JUL1985 00:00:00)-Water Temperature (C)]]*OO[[#This Row],[47]]</f>
        <v>1.8442167051839999E-5</v>
      </c>
      <c r="AX371" s="10">
        <f>3/24000000*OO[[#This Row],[106 (02JUL1985 03:00:00)-Water Temperature (C)]]*OO[[#This Row],[48]]</f>
        <v>1.7510268826499998E-5</v>
      </c>
      <c r="AY371" s="10">
        <f>3/24000000*OO[[#This Row],[107 (02JUL1985 06:00:00)-Water Temperature (C)]]*OO[[#This Row],[49]]</f>
        <v>1.6949232450224999E-5</v>
      </c>
      <c r="AZ371" s="10">
        <f>3/24000000*OO[[#This Row],[108 (02JUL1985 09:00:00)-Water Temperature (C)]]*OO[[#This Row],[50]]</f>
        <v>1.6760944949447499E-5</v>
      </c>
      <c r="BA371" s="10">
        <f>3/24000000*OO[[#This Row],[109 (02JUL1985 12:00:00)-Water Temperature (C)]]*OO[[#This Row],[51]]</f>
        <v>1.6996165652591248E-5</v>
      </c>
      <c r="BB371" s="10">
        <f>3/24000000*OO[[#This Row],[110 (02JUL1985 15:00:00)-Water Temperature (C)]]*OO[[#This Row],[52]]</f>
        <v>1.7130822660129997E-5</v>
      </c>
      <c r="BC371" s="10">
        <f>3/24000000*OO[[#This Row],[111 (02JUL1985 18:00:00)-Water Temperature (C)]]*OO[[#This Row],[53]]</f>
        <v>1.6974526374825001E-5</v>
      </c>
      <c r="BD371" s="10">
        <f>3/24000000*OO[[#This Row],[112 (02JUL1985 21:00:00)-Water Temperature (C)]]*OO[[#This Row],[54]]</f>
        <v>1.6379118574633748E-5</v>
      </c>
      <c r="BE371" s="10">
        <f>3/24000000*OO[[#This Row],[113 (03JUL1985 00:00:00)-Water Temperature (C)]]*OO[[#This Row],[55]]</f>
        <v>1.5491782494615E-5</v>
      </c>
      <c r="BF371" s="10">
        <f>3/24000000*OO[[#This Row],[114 (03JUL1985 03:00:00)-Water Temperature (C)]]*OO[[#This Row],[56]]</f>
        <v>1.4343355129059997E-5</v>
      </c>
      <c r="BG371" s="10">
        <f>3/24000000*OO[[#This Row],[115 (03JUL1985 06:00:00)-Water Temperature (C)]]*OO[[#This Row],[57]]</f>
        <v>1.3037435779972501E-5</v>
      </c>
      <c r="BH371" s="10">
        <f>3/24000000*OO[[#This Row],[116 (03JUL1985 09:00:00)-Water Temperature (C)]]*OO[[#This Row],[58]]</f>
        <v>1.1818029572256251E-5</v>
      </c>
      <c r="BI371" s="10">
        <f>3/24000000*OO[[#This Row],[117 (03JUL1985 12:00:00)-Water Temperature (C)]]*OO[[#This Row],[59]]</f>
        <v>1.0821643328200001E-5</v>
      </c>
      <c r="BJ371" s="10">
        <f>3/24000000*OO[[#This Row],[118 (03JUL1985 15:00:00)-Water Temperature (C)]]*OO[[#This Row],[60]]</f>
        <v>9.9886959547925002E-6</v>
      </c>
      <c r="BK371" s="10">
        <f>3/24000000*OO[[#This Row],[119 (03JUL1985 18:00:00)-Water Temperature (C)]]*OO[[#This Row],[61]]</f>
        <v>9.3240675940424992E-6</v>
      </c>
      <c r="BL371" s="10">
        <f>3/24000000*OO[[#This Row],[120 (03JUL1985 21:00:00)-Water Temperature (C)]]*OO[[#This Row],[62]]</f>
        <v>8.5791065381124999E-6</v>
      </c>
      <c r="BM371" s="10">
        <f>3/24000000*OO[[#This Row],[121 (04JUL1985 00:00:00)-Water Temperature (C)]]*OO[[#This Row],[63]]</f>
        <v>7.8295989333749999E-6</v>
      </c>
      <c r="BN371" s="10">
        <f>3/24000000*OO[[#This Row],[122 (04JUL1985 03:00:00)-Water Temperature (C)]]*OO[[#This Row],[64]]</f>
        <v>7.1312540268900001E-6</v>
      </c>
      <c r="BO371" s="10">
        <f>3/24000000*OO[[#This Row],[123 (04JUL1985 06:00:00)-Water Temperature (C)]]*OO[[#This Row],[65]]</f>
        <v>6.4821439547099993E-6</v>
      </c>
      <c r="BP371" s="10">
        <f>3/24000000*OO[[#This Row],[124 (04JUL1985 09:00:00)-Water Temperature (C)]]*OO[[#This Row],[66]]</f>
        <v>5.9945600682337512E-6</v>
      </c>
      <c r="BQ371" s="10">
        <f>3/24000000*OO[[#This Row],[125 (04JUL1985 12:00:00)-Water Temperature (C)]]*OO[[#This Row],[67]]</f>
        <v>5.5690480814399995E-6</v>
      </c>
      <c r="BR371" s="10">
        <f>3/24000000*OO[[#This Row],[126 (04JUL1985 15:00:00)-Water Temperature (C)]]*OO[[#This Row],[68]]</f>
        <v>5.1686412572462503E-6</v>
      </c>
      <c r="BS371" s="10">
        <f>3/24000000*OO[[#This Row],[127 (04JUL1985 18:00:00)-Water Temperature (C)]]*OO[[#This Row],[69]]</f>
        <v>4.8313488696412496E-6</v>
      </c>
      <c r="BT371" s="10">
        <f>3/24000000*OO[[#This Row],[128 (04JUL1985 21:00:00)-Water Temperature (C)]]*OO[[#This Row],[70]]</f>
        <v>4.5314595913274996E-6</v>
      </c>
      <c r="BU371" s="10">
        <f>3/24000000*OO[[#This Row],[129 (05JUL1985 00:00:00)-Water Temperature (C)]]*OO[[#This Row],[71]]</f>
        <v>4.1733438081699995E-6</v>
      </c>
      <c r="BV371" s="10">
        <f>3/24000000*OO[[#This Row],[130 (05JUL1985 03:00:00)-Water Temperature (C)]]*OO[[#This Row],[72]]</f>
        <v>3.7998940369987499E-6</v>
      </c>
      <c r="BW371" s="10">
        <f>3/24000000*OO[[#This Row],[131 (05JUL1985 06:00:00)-Water Temperature (C)]]*OO[[#This Row],[73]]</f>
        <v>3.4549278253500001E-6</v>
      </c>
      <c r="BX371" s="10">
        <f>3/24000000*OO[[#This Row],[132 (05JUL1985 09:00:00)-Water Temperature (C)]]*OO[[#This Row],[74]]</f>
        <v>3.2118525476999999E-6</v>
      </c>
      <c r="BY371" s="10">
        <f>3/24000000*OO[[#This Row],[133 (05JUL1985 12:00:00)-Water Temperature (C)]]*OO[[#This Row],[75]]</f>
        <v>3.0034829817199997E-6</v>
      </c>
      <c r="BZ371" s="10">
        <f>3/24000000*OO[[#This Row],[134 (05JUL1985 15:00:00)-Water Temperature (C)]]*OO[[#This Row],[76]]</f>
        <v>2.8065705140249997E-6</v>
      </c>
      <c r="CA371" s="10">
        <f>3/24000000*OO[[#This Row],[135 (05JUL1985 18:00:00)-Water Temperature (C)]]*OO[[#This Row],[77]]</f>
        <v>2.5985197004797498E-6</v>
      </c>
      <c r="CB371" s="10">
        <f>3/24000000*OO[[#This Row],[136 (05JUL1985 21:00:00)-Water Temperature (C)]]*OO[[#This Row],[78]]</f>
        <v>2.3403024360382501E-6</v>
      </c>
      <c r="CC371" s="10">
        <f>3/24000000*OO[[#This Row],[137 (06JUL1985 00:00:00)-Water Temperature (C)]]*OO[[#This Row],[79]]</f>
        <v>2.049526330677E-6</v>
      </c>
      <c r="CD371" s="10">
        <f>3/24000000*OO[[#This Row],[138 (06JUL1985 03:00:00)-Water Temperature (C)]]*OO[[#This Row],[80]]</f>
        <v>1.7612407196580002E-6</v>
      </c>
      <c r="CE371" s="10">
        <f>3/24000000*OO[[#This Row],[139 (06JUL1985 06:00:00)-Water Temperature (C)]]*OO[[#This Row],[81]]</f>
        <v>1.4920133806507499E-6</v>
      </c>
      <c r="CF371" s="10">
        <f>3/24000000*OO[[#This Row],[140 (06JUL1985 09:00:00)-Water Temperature (C)]]*OO[[#This Row],[82]]</f>
        <v>1.2693059816543749E-6</v>
      </c>
      <c r="CG371" s="10">
        <f>3/24000000*OO[[#This Row],[141 (06JUL1985 12:00:00)-Water Temperature (C)]]*OO[[#This Row],[83]]</f>
        <v>1.0721620035229999E-6</v>
      </c>
      <c r="CH371" s="10">
        <f>3/24000000*OO[[#This Row],[142 (06JUL1985 15:00:00)-Water Temperature (C)]]*OO[[#This Row],[84]]</f>
        <v>9.0298312546162508E-7</v>
      </c>
      <c r="CI371" s="10">
        <f>3/24000000*OO[[#This Row],[143 (06JUL1985 18:00:00)-Water Temperature (C)]]*OO[[#This Row],[85]]</f>
        <v>7.6195245104249995E-7</v>
      </c>
      <c r="CJ371" s="10">
        <f>3/24000000*OO[[#This Row],[144 (06JUL1985 21:00:00)-Water Temperature (C)]]*OO[[#This Row],[86]]</f>
        <v>6.4363400127237494E-7</v>
      </c>
      <c r="CK371" s="10">
        <f>3/24000000*OO[[#This Row],[145 (07JUL1985 00:00:00)-Water Temperature (C)]]*OO[[#This Row],[87]]</f>
        <v>5.4847777829387489E-7</v>
      </c>
      <c r="CL371" s="10">
        <f>3/24000000*OO[[#This Row],[146 (07JUL1985 03:00:00)-Water Temperature (C)]]*OO[[#This Row],[88]]</f>
        <v>4.7564590749749996E-7</v>
      </c>
      <c r="CM371" s="10">
        <f>3/24000000*OO[[#This Row],[147 (07JUL1985 06:00:00)-Water Temperature (C)]]*OO[[#This Row],[89]]</f>
        <v>4.19987385804E-7</v>
      </c>
      <c r="CN371" s="10">
        <f>3/24000000*OO[[#This Row],[148 (07JUL1985 09:00:00)-Water Temperature (C)]]*OO[[#This Row],[90]]</f>
        <v>3.8091208216250001E-7</v>
      </c>
      <c r="CO371" s="10">
        <f>3/24000000*OO[[#This Row],[149 (07JUL1985 12:00:00)-Water Temperature (C)]]*OO[[#This Row],[91]]</f>
        <v>3.4249441766400006E-7</v>
      </c>
      <c r="CP371" s="10">
        <f>3/24000000*OO[[#This Row],[150 (07JUL1985 15:00:00)-Water Temperature (C)]]*OO[[#This Row],[92]]</f>
        <v>3.1543901168724996E-7</v>
      </c>
      <c r="CQ371" s="10">
        <f>3/24000000*OO[[#This Row],[151 (07JUL1985 18:00:00)-Water Temperature (C)]]*OO[[#This Row],[93]]</f>
        <v>2.9426125650499998E-7</v>
      </c>
      <c r="CR371" s="10">
        <f>3/24000000*OO[[#This Row],[152 (07JUL1985 21:00:00)-Water Temperature (C)]]*OO[[#This Row],[94]]</f>
        <v>2.7541777410612496E-7</v>
      </c>
      <c r="CS371" s="10">
        <f>3/24000000*OO[[#This Row],[153 (08JUL1985 00:00:00)-Water Temperature (C)]]*OO[[#This Row],[95]]</f>
        <v>2.56403301344075E-7</v>
      </c>
      <c r="CT371" s="10">
        <f>3/24000000*OO[[#This Row],[154 (08JUL1985 03:00:00)-Water Temperature (C)]]*OO[[#This Row],[96]]</f>
        <v>2.3921123088706245E-7</v>
      </c>
      <c r="CU371" s="10">
        <f>3/24000000*OO[[#This Row],[155 (08JUL1985 06:00:00)-Water Temperature (C)]]*OO[[#This Row],[97]]</f>
        <v>2.2544982380999994E-7</v>
      </c>
      <c r="CV371" s="10">
        <f>3/24000000*OO[[#This Row],[156 (08JUL1985 09:00:00)-Water Temperature (C)]]*OO[[#This Row],[98]]</f>
        <v>2.1888535018218749E-7</v>
      </c>
      <c r="CW371" s="10">
        <f>3/24000000*OO[[#This Row],[157 (08JUL1985 12:00:00)-Water Temperature (C)]]*OO[[#This Row],[99]]</f>
        <v>2.1548474044460001E-7</v>
      </c>
    </row>
    <row r="372" spans="1:101" x14ac:dyDescent="0.35">
      <c r="A372" t="s">
        <v>379</v>
      </c>
      <c r="B372">
        <v>907.47500000000002</v>
      </c>
      <c r="C372" s="10">
        <f>3/24*OO[[#This Row],[59 (26JUN1985 06:00:00)-Water Temperature (C)]]*OO[[#This Row],[1]]/SUM(OO[1])</f>
        <v>0</v>
      </c>
      <c r="D372" s="10">
        <f>3/24*OO[[#This Row],[60 (26JUN1985 09:00:00)-Water Temperature (C)]]*OO[[#This Row],[2]]/SUM(OO[2])</f>
        <v>0</v>
      </c>
      <c r="E372" s="10">
        <f>3/24*OO[[#This Row],[61 (26JUN1985 12:00:00)-Water Temperature (C)]]*OO[[#This Row],[3]]/SUM(OO[3])</f>
        <v>0</v>
      </c>
      <c r="F372" s="10">
        <f>3/24*OO[[#This Row],[62 (26JUN1985 15:00:00)-Water Temperature (C)]]*OO[[#This Row],[4]]/SUM(OO[4])</f>
        <v>0</v>
      </c>
      <c r="G372" s="10">
        <f>3/24*OO[[#This Row],[63 (26JUN1985 18:00:00)-Water Temperature (C)]]*OO[[#This Row],[5]]/SUM(OO[5])</f>
        <v>0</v>
      </c>
      <c r="H372" s="10">
        <f>3/24*OO[[#This Row],[64 (26JUN1985 21:00:00)-Water Temperature (C)]]*OO[[#This Row],[6]]/SUM(OO[6])</f>
        <v>0</v>
      </c>
      <c r="I372" s="10">
        <f>3/24*OO[[#This Row],[65 (27JUN1985 00:00:00)-Water Temperature (C)]]*OO[[#This Row],[7]]/SUM(OO[7])</f>
        <v>0</v>
      </c>
      <c r="J372" s="10">
        <f>3/24*OO[[#This Row],[66 (27JUN1985 03:00:00)-Water Temperature (C)]]*OO[[#This Row],[8]]/SUM(OO[8])</f>
        <v>0</v>
      </c>
      <c r="K372" s="10">
        <f>3/24*OO[[#This Row],[67 (27JUN1985 06:00:00)-Water Temperature (C)]]*OO[[#This Row],[9]]/SUM(OO[9])</f>
        <v>0</v>
      </c>
      <c r="L372" s="10">
        <f>3/24*OO[[#This Row],[68 (27JUN1985 09:00:00)-Water Temperature (C)]]*OO[[#This Row],[10]]/SUM(OO[10])</f>
        <v>0</v>
      </c>
      <c r="M372" s="10">
        <f>3/24*OO[[#This Row],[69 (27JUN1985 12:00:00)-Water Temperature (C)]]*OO[[#This Row],[11]]/SUM(OO[11])</f>
        <v>0</v>
      </c>
      <c r="N372" s="10">
        <f>3/24*OO[[#This Row],[70 (27JUN1985 15:00:00)-Water Temperature (C)]]*OO[[#This Row],[12]]/SUM(OO[12])</f>
        <v>0</v>
      </c>
      <c r="O372" s="10">
        <f>3/24*OO[[#This Row],[71 (27JUN1985 18:00:00)-Water Temperature (C)]]*OO[[#This Row],[13]]/SUM(OO[13])</f>
        <v>0</v>
      </c>
      <c r="P372" s="10">
        <f>3/24*OO[[#This Row],[72 (27JUN1985 21:00:00)-Water Temperature (C)]]*OO[[#This Row],[14]]/SUM(OO[14])</f>
        <v>0</v>
      </c>
      <c r="Q372" s="10">
        <f>3/24*OO[[#This Row],[73 (28JUN1985 00:00:00)-Water Temperature (C)]]*OO[[#This Row],[15]]/SUM(OO[15])</f>
        <v>0</v>
      </c>
      <c r="R372" s="10">
        <f>3/24*OO[[#This Row],[74 (28JUN1985 03:00:00)-Water Temperature (C)]]*OO[[#This Row],[16]]/SUM(OO[16])</f>
        <v>0</v>
      </c>
      <c r="S372" s="10">
        <f>3/24*OO[[#This Row],[75 (28JUN1985 06:00:00)-Water Temperature (C)]]*OO[[#This Row],[17]]/SUM(OO[17])</f>
        <v>0</v>
      </c>
      <c r="T372" s="10">
        <f>3/24*OO[[#This Row],[76 (28JUN1985 09:00:00)-Water Temperature (C)]]*OO[[#This Row],[18]]/SUM(OO[18])</f>
        <v>2.7921628292110966E-40</v>
      </c>
      <c r="U372" s="10">
        <f>3/24*OO[[#This Row],[77 (28JUN1985 12:00:00)-Water Temperature (C)]]*OO[[#This Row],[19]]/SUM(OO[19])</f>
        <v>5.0318396741513668E-29</v>
      </c>
      <c r="V372" s="10">
        <f>3/24000000*OO[[#This Row],[78 (28JUN1985 15:00:00)-Water Temperature (C)]]*OO[[#This Row],[20]]</f>
        <v>1.2642167247221249E-23</v>
      </c>
      <c r="W372" s="10">
        <f>3/24000000*OO[[#This Row],[79 (28JUN1985 18:00:00)-Water Temperature (C)]]*OO[[#This Row],[21]]</f>
        <v>7.8797358852162492E-17</v>
      </c>
      <c r="X372" s="10">
        <f>3/24000000*OO[[#This Row],[80 (28JUN1985 21:00:00)-Water Temperature (C)]]*OO[[#This Row],[22]]</f>
        <v>4.7982841305524991E-13</v>
      </c>
      <c r="Y372" s="10">
        <f>3/24000000*OO[[#This Row],[81 (29JUN1985 00:00:00)-Water Temperature (C)]]*OO[[#This Row],[23]]</f>
        <v>3.2126949762487496E-10</v>
      </c>
      <c r="Z372" s="10">
        <f>3/24000000*OO[[#This Row],[82 (29JUN1985 03:00:00)-Water Temperature (C)]]*OO[[#This Row],[24]]</f>
        <v>5.2353645055099999E-8</v>
      </c>
      <c r="AA372" s="10">
        <f>3/24000000*OO[[#This Row],[83 (29JUN1985 06:00:00)-Water Temperature (C)]]*OO[[#This Row],[25]]</f>
        <v>2.9171815039949996E-6</v>
      </c>
      <c r="AB372" s="10">
        <f>3/24000000*OO[[#This Row],[84 (29JUN1985 09:00:00)-Water Temperature (C)]]*OO[[#This Row],[26]]</f>
        <v>6.9636903929249982E-5</v>
      </c>
      <c r="AC372" s="10">
        <f>3/24000000*OO[[#This Row],[85 (29JUN1985 12:00:00)-Water Temperature (C)]]*OO[[#This Row],[27]]</f>
        <v>7.9900605463599993E-4</v>
      </c>
      <c r="AD372" s="10">
        <f>3/24000000*OO[[#This Row],[86 (29JUN1985 15:00:00)-Water Temperature (C)]]*OO[[#This Row],[28]]</f>
        <v>4.9429638653599997E-3</v>
      </c>
      <c r="AE372" s="10">
        <f>3/24000000*OO[[#This Row],[88 (29JUN1985 21:00:00)-Water Temperature (C)]]*OO[[#This Row],[30]]</f>
        <v>4.03477341818625E-2</v>
      </c>
      <c r="AF372" s="10">
        <f>3/24000000*OO[[#This Row],[88 (29JUN1985 21:00:00)-Water Temperature (C)]]*OO[[#This Row],[30]]</f>
        <v>4.03477341818625E-2</v>
      </c>
      <c r="AG372" s="10">
        <f>3/24000000*OO[[#This Row],[89 (30JUN1985 00:00:00)-Water Temperature (C)]]*OO[[#This Row],[31]]</f>
        <v>5.9242084240499995E-2</v>
      </c>
      <c r="AH372" s="10">
        <f>3/24000000*OO[[#This Row],[90 (30JUN1985 03:00:00)-Water Temperature (C)]]*OO[[#This Row],[32]]</f>
        <v>5.9788377639899998E-2</v>
      </c>
      <c r="AI372" s="10">
        <f>3/24000000*OO[[#This Row],[91 (30JUN1985 06:00:00)-Water Temperature (C)]]*OO[[#This Row],[33]]</f>
        <v>4.33534150481375E-2</v>
      </c>
      <c r="AJ372" s="10">
        <f>3/24000000*OO[[#This Row],[92 (30JUN1985 09:00:00)-Water Temperature (C)]]*OO[[#This Row],[34]]</f>
        <v>2.4060200058312501E-2</v>
      </c>
      <c r="AK372" s="10">
        <f>3/24000000*OO[[#This Row],[93 (30JUN1985 12:00:00)-Water Temperature (C)]]*OO[[#This Row],[35]]</f>
        <v>1.02890220863675E-2</v>
      </c>
      <c r="AL372" s="10">
        <f>3/24000000*OO[[#This Row],[94 (30JUN1985 15:00:00)-Water Temperature (C)]]*OO[[#This Row],[36]]</f>
        <v>3.4943316610999997E-3</v>
      </c>
      <c r="AM372" s="10">
        <f>3/24000000*OO[[#This Row],[95 (30JUN1985 18:00:00)-Water Temperature (C)]]*OO[[#This Row],[37]]</f>
        <v>9.9986125060049988E-4</v>
      </c>
      <c r="AN372" s="10">
        <f>3/24000000*OO[[#This Row],[96 (30JUN1985 21:00:00)-Water Temperature (C)]]*OO[[#This Row],[38]]</f>
        <v>2.6507228855524999E-4</v>
      </c>
      <c r="AO372" s="10">
        <f>3/24000000*OO[[#This Row],[97 (01JUL1985 00:00:00)-Water Temperature (C)]]*OO[[#This Row],[39]]</f>
        <v>8.7876963070874999E-5</v>
      </c>
      <c r="AP372" s="10">
        <f>3/24000000*OO[[#This Row],[98 (01JUL1985 03:00:00)-Water Temperature (C)]]*OO[[#This Row],[40]]</f>
        <v>5.0102025134700001E-5</v>
      </c>
      <c r="AQ372" s="10">
        <f>3/24000000*OO[[#This Row],[99 (01JUL1985 06:00:00)-Water Temperature (C)]]*OO[[#This Row],[41]]</f>
        <v>4.097763321855E-5</v>
      </c>
      <c r="AR372" s="10">
        <f>3/24000000*OO[[#This Row],[100 (01JUL1985 09:00:00)-Water Temperature (C)]]*OO[[#This Row],[42]]</f>
        <v>3.789299892629999E-5</v>
      </c>
      <c r="AS372" s="10">
        <f>3/24000000*OO[[#This Row],[101 (01JUL1985 12:00:00)-Water Temperature (C)]]*OO[[#This Row],[43]]</f>
        <v>3.6120137440874999E-5</v>
      </c>
      <c r="AT372" s="10">
        <f>3/24000000*OO[[#This Row],[102 (01JUL1985 15:00:00)-Water Temperature (C)]]*OO[[#This Row],[44]]</f>
        <v>3.4387091518500001E-5</v>
      </c>
      <c r="AU372" s="10">
        <f>3/24000000*OO[[#This Row],[103 (01JUL1985 18:00:00)-Water Temperature (C)]]*OO[[#This Row],[45]]</f>
        <v>3.28177453734E-5</v>
      </c>
      <c r="AV372" s="10">
        <f>3/24000000*OO[[#This Row],[104 (01JUL1985 21:00:00)-Water Temperature (C)]]*OO[[#This Row],[46]]</f>
        <v>3.0984259180400002E-5</v>
      </c>
      <c r="AW372" s="10">
        <f>3/24000000*OO[[#This Row],[105 (02JUL1985 00:00:00)-Water Temperature (C)]]*OO[[#This Row],[47]]</f>
        <v>2.9107807544024998E-5</v>
      </c>
      <c r="AX372" s="10">
        <f>3/24000000*OO[[#This Row],[106 (02JUL1985 03:00:00)-Water Temperature (C)]]*OO[[#This Row],[48]]</f>
        <v>2.7633598246399998E-5</v>
      </c>
      <c r="AY372" s="10">
        <f>3/24000000*OO[[#This Row],[107 (02JUL1985 06:00:00)-Water Temperature (C)]]*OO[[#This Row],[49]]</f>
        <v>2.6752707564062497E-5</v>
      </c>
      <c r="AZ372" s="10">
        <f>3/24000000*OO[[#This Row],[108 (02JUL1985 09:00:00)-Water Temperature (C)]]*OO[[#This Row],[50]]</f>
        <v>2.6479686991925002E-5</v>
      </c>
      <c r="BA372" s="10">
        <f>3/24000000*OO[[#This Row],[109 (02JUL1985 12:00:00)-Water Temperature (C)]]*OO[[#This Row],[51]]</f>
        <v>2.6887269166737498E-5</v>
      </c>
      <c r="BB372" s="10">
        <f>3/24000000*OO[[#This Row],[110 (02JUL1985 15:00:00)-Water Temperature (C)]]*OO[[#This Row],[52]]</f>
        <v>2.7155749493249998E-5</v>
      </c>
      <c r="BC372" s="10">
        <f>3/24000000*OO[[#This Row],[111 (02JUL1985 18:00:00)-Water Temperature (C)]]*OO[[#This Row],[53]]</f>
        <v>2.7004401899025003E-5</v>
      </c>
      <c r="BD372" s="10">
        <f>3/24000000*OO[[#This Row],[112 (02JUL1985 21:00:00)-Water Temperature (C)]]*OO[[#This Row],[54]]</f>
        <v>2.6144020894200001E-5</v>
      </c>
      <c r="BE372" s="10">
        <f>3/24000000*OO[[#This Row],[113 (03JUL1985 00:00:00)-Water Temperature (C)]]*OO[[#This Row],[55]]</f>
        <v>2.4816402628071248E-5</v>
      </c>
      <c r="BF372" s="10">
        <f>3/24000000*OO[[#This Row],[114 (03JUL1985 03:00:00)-Water Temperature (C)]]*OO[[#This Row],[56]]</f>
        <v>2.3064623708684998E-5</v>
      </c>
      <c r="BG372" s="10">
        <f>3/24000000*OO[[#This Row],[115 (03JUL1985 06:00:00)-Water Temperature (C)]]*OO[[#This Row],[57]]</f>
        <v>2.1022293941459995E-5</v>
      </c>
      <c r="BH372" s="10">
        <f>3/24000000*OO[[#This Row],[116 (03JUL1985 09:00:00)-Water Temperature (C)]]*OO[[#This Row],[58]]</f>
        <v>1.9140478839177503E-5</v>
      </c>
      <c r="BI372" s="10">
        <f>3/24000000*OO[[#This Row],[117 (03JUL1985 12:00:00)-Water Temperature (C)]]*OO[[#This Row],[59]]</f>
        <v>1.7572163477601248E-5</v>
      </c>
      <c r="BJ372" s="10">
        <f>3/24000000*OO[[#This Row],[118 (03JUL1985 15:00:00)-Water Temperature (C)]]*OO[[#This Row],[60]]</f>
        <v>1.6223807758549996E-5</v>
      </c>
      <c r="BK372" s="10">
        <f>3/24000000*OO[[#This Row],[119 (03JUL1985 18:00:00)-Water Temperature (C)]]*OO[[#This Row],[61]]</f>
        <v>1.5153203670528749E-5</v>
      </c>
      <c r="BL372" s="10">
        <f>3/24000000*OO[[#This Row],[120 (03JUL1985 21:00:00)-Water Temperature (C)]]*OO[[#This Row],[62]]</f>
        <v>1.3946431335081249E-5</v>
      </c>
      <c r="BM372" s="10">
        <f>3/24000000*OO[[#This Row],[121 (04JUL1985 00:00:00)-Water Temperature (C)]]*OO[[#This Row],[63]]</f>
        <v>1.2752292734125E-5</v>
      </c>
      <c r="BN372" s="10">
        <f>3/24000000*OO[[#This Row],[122 (04JUL1985 03:00:00)-Water Temperature (C)]]*OO[[#This Row],[64]]</f>
        <v>1.1632395140168751E-5</v>
      </c>
      <c r="BO372" s="10">
        <f>3/24000000*OO[[#This Row],[123 (04JUL1985 06:00:00)-Water Temperature (C)]]*OO[[#This Row],[65]]</f>
        <v>1.0595780399475E-5</v>
      </c>
      <c r="BP372" s="10">
        <f>3/24000000*OO[[#This Row],[124 (04JUL1985 09:00:00)-Water Temperature (C)]]*OO[[#This Row],[66]]</f>
        <v>9.8203903180274996E-6</v>
      </c>
      <c r="BQ372" s="10">
        <f>3/24000000*OO[[#This Row],[125 (04JUL1985 12:00:00)-Water Temperature (C)]]*OO[[#This Row],[67]]</f>
        <v>9.1369558224000003E-6</v>
      </c>
      <c r="BR372" s="10">
        <f>3/24000000*OO[[#This Row],[126 (04JUL1985 15:00:00)-Water Temperature (C)]]*OO[[#This Row],[68]]</f>
        <v>8.4867551760337498E-6</v>
      </c>
      <c r="BS372" s="10">
        <f>3/24000000*OO[[#This Row],[127 (04JUL1985 18:00:00)-Water Temperature (C)]]*OO[[#This Row],[69]]</f>
        <v>7.939571549743751E-6</v>
      </c>
      <c r="BT372" s="10">
        <f>3/24000000*OO[[#This Row],[128 (04JUL1985 21:00:00)-Water Temperature (C)]]*OO[[#This Row],[70]]</f>
        <v>7.4309296788974998E-6</v>
      </c>
      <c r="BU372" s="10">
        <f>3/24000000*OO[[#This Row],[129 (05JUL1985 00:00:00)-Water Temperature (C)]]*OO[[#This Row],[71]]</f>
        <v>6.8501382922799989E-6</v>
      </c>
      <c r="BV372" s="10">
        <f>3/24000000*OO[[#This Row],[130 (05JUL1985 03:00:00)-Water Temperature (C)]]*OO[[#This Row],[72]]</f>
        <v>6.2442749949375005E-6</v>
      </c>
      <c r="BW372" s="10">
        <f>3/24000000*OO[[#This Row],[131 (05JUL1985 06:00:00)-Water Temperature (C)]]*OO[[#This Row],[73]]</f>
        <v>5.6836096283899993E-6</v>
      </c>
      <c r="BX372" s="10">
        <f>3/24000000*OO[[#This Row],[132 (05JUL1985 09:00:00)-Water Temperature (C)]]*OO[[#This Row],[74]]</f>
        <v>5.2969330691399998E-6</v>
      </c>
      <c r="BY372" s="10">
        <f>3/24000000*OO[[#This Row],[133 (05JUL1985 12:00:00)-Water Temperature (C)]]*OO[[#This Row],[75]]</f>
        <v>4.9552575809099993E-6</v>
      </c>
      <c r="BZ372" s="10">
        <f>3/24000000*OO[[#This Row],[134 (05JUL1985 15:00:00)-Water Temperature (C)]]*OO[[#This Row],[76]]</f>
        <v>4.6343006769937494E-6</v>
      </c>
      <c r="CA372" s="10">
        <f>3/24000000*OO[[#This Row],[135 (05JUL1985 18:00:00)-Water Temperature (C)]]*OO[[#This Row],[77]]</f>
        <v>4.2908669982149996E-6</v>
      </c>
      <c r="CB372" s="10">
        <f>3/24000000*OO[[#This Row],[136 (05JUL1985 21:00:00)-Water Temperature (C)]]*OO[[#This Row],[78]]</f>
        <v>3.8619445524000004E-6</v>
      </c>
      <c r="CC372" s="10">
        <f>3/24000000*OO[[#This Row],[137 (06JUL1985 00:00:00)-Water Temperature (C)]]*OO[[#This Row],[79]]</f>
        <v>3.3874069385137495E-6</v>
      </c>
      <c r="CD372" s="10">
        <f>3/24000000*OO[[#This Row],[138 (06JUL1985 03:00:00)-Water Temperature (C)]]*OO[[#This Row],[80]]</f>
        <v>2.9171338614600002E-6</v>
      </c>
      <c r="CE372" s="10">
        <f>3/24000000*OO[[#This Row],[139 (06JUL1985 06:00:00)-Water Temperature (C)]]*OO[[#This Row],[81]]</f>
        <v>2.47934752404E-6</v>
      </c>
      <c r="CF372" s="10">
        <f>3/24000000*OO[[#This Row],[140 (06JUL1985 09:00:00)-Water Temperature (C)]]*OO[[#This Row],[82]]</f>
        <v>2.117630939279625E-6</v>
      </c>
      <c r="CG372" s="10">
        <f>3/24000000*OO[[#This Row],[141 (06JUL1985 12:00:00)-Water Temperature (C)]]*OO[[#This Row],[83]]</f>
        <v>1.7907393334062496E-6</v>
      </c>
      <c r="CH372" s="10">
        <f>3/24000000*OO[[#This Row],[142 (06JUL1985 15:00:00)-Water Temperature (C)]]*OO[[#This Row],[84]]</f>
        <v>1.5078279239306249E-6</v>
      </c>
      <c r="CI372" s="10">
        <f>3/24000000*OO[[#This Row],[143 (06JUL1985 18:00:00)-Water Temperature (C)]]*OO[[#This Row],[85]]</f>
        <v>1.2687985311281248E-6</v>
      </c>
      <c r="CJ372" s="10">
        <f>3/24000000*OO[[#This Row],[144 (06JUL1985 21:00:00)-Water Temperature (C)]]*OO[[#This Row],[86]]</f>
        <v>1.0667300245484997E-6</v>
      </c>
      <c r="CK372" s="10">
        <f>3/24000000*OO[[#This Row],[145 (07JUL1985 00:00:00)-Water Temperature (C)]]*OO[[#This Row],[87]]</f>
        <v>9.0579151728449995E-7</v>
      </c>
      <c r="CL372" s="10">
        <f>3/24000000*OO[[#This Row],[146 (07JUL1985 03:00:00)-Water Temperature (C)]]*OO[[#This Row],[88]]</f>
        <v>7.8358105660449999E-7</v>
      </c>
      <c r="CM372" s="10">
        <f>3/24000000*OO[[#This Row],[147 (07JUL1985 06:00:00)-Water Temperature (C)]]*OO[[#This Row],[89]]</f>
        <v>6.9122438726074998E-7</v>
      </c>
      <c r="CN372" s="10">
        <f>3/24000000*OO[[#This Row],[148 (07JUL1985 09:00:00)-Water Temperature (C)]]*OO[[#This Row],[90]]</f>
        <v>6.2694552286799992E-7</v>
      </c>
      <c r="CO372" s="10">
        <f>3/24000000*OO[[#This Row],[149 (07JUL1985 12:00:00)-Water Temperature (C)]]*OO[[#This Row],[91]]</f>
        <v>5.6308862053437495E-7</v>
      </c>
      <c r="CP372" s="10">
        <f>3/24000000*OO[[#This Row],[150 (07JUL1985 15:00:00)-Water Temperature (C)]]*OO[[#This Row],[92]]</f>
        <v>5.1854463298637495E-7</v>
      </c>
      <c r="CQ372" s="10">
        <f>3/24000000*OO[[#This Row],[151 (07JUL1985 18:00:00)-Water Temperature (C)]]*OO[[#This Row],[93]]</f>
        <v>4.8204232611899999E-7</v>
      </c>
      <c r="CR372" s="10">
        <f>3/24000000*OO[[#This Row],[152 (07JUL1985 21:00:00)-Water Temperature (C)]]*OO[[#This Row],[94]]</f>
        <v>4.4983243283250007E-7</v>
      </c>
      <c r="CS372" s="10">
        <f>3/24000000*OO[[#This Row],[153 (08JUL1985 00:00:00)-Water Temperature (C)]]*OO[[#This Row],[95]]</f>
        <v>4.1820142334337503E-7</v>
      </c>
      <c r="CT372" s="10">
        <f>3/24000000*OO[[#This Row],[154 (08JUL1985 03:00:00)-Water Temperature (C)]]*OO[[#This Row],[96]]</f>
        <v>3.8980681941874992E-7</v>
      </c>
      <c r="CU372" s="10">
        <f>3/24000000*OO[[#This Row],[155 (08JUL1985 06:00:00)-Water Temperature (C)]]*OO[[#This Row],[97]]</f>
        <v>3.6759127826999996E-7</v>
      </c>
      <c r="CV372" s="10">
        <f>3/24000000*OO[[#This Row],[156 (08JUL1985 09:00:00)-Water Temperature (C)]]*OO[[#This Row],[98]]</f>
        <v>3.5718967631324996E-7</v>
      </c>
      <c r="CW372" s="10">
        <f>3/24000000*OO[[#This Row],[157 (08JUL1985 12:00:00)-Water Temperature (C)]]*OO[[#This Row],[99]]</f>
        <v>3.5134792295399999E-7</v>
      </c>
    </row>
    <row r="373" spans="1:101" x14ac:dyDescent="0.35">
      <c r="A373" t="s">
        <v>380</v>
      </c>
      <c r="B373">
        <v>688.29629999999997</v>
      </c>
      <c r="C373" s="10">
        <f>3/24*OO[[#This Row],[59 (26JUN1985 06:00:00)-Water Temperature (C)]]*OO[[#This Row],[1]]/SUM(OO[1])</f>
        <v>0</v>
      </c>
      <c r="D373" s="10">
        <f>3/24*OO[[#This Row],[60 (26JUN1985 09:00:00)-Water Temperature (C)]]*OO[[#This Row],[2]]/SUM(OO[2])</f>
        <v>0</v>
      </c>
      <c r="E373" s="10">
        <f>3/24*OO[[#This Row],[61 (26JUN1985 12:00:00)-Water Temperature (C)]]*OO[[#This Row],[3]]/SUM(OO[3])</f>
        <v>0</v>
      </c>
      <c r="F373" s="10">
        <f>3/24*OO[[#This Row],[62 (26JUN1985 15:00:00)-Water Temperature (C)]]*OO[[#This Row],[4]]/SUM(OO[4])</f>
        <v>0</v>
      </c>
      <c r="G373" s="10">
        <f>3/24*OO[[#This Row],[63 (26JUN1985 18:00:00)-Water Temperature (C)]]*OO[[#This Row],[5]]/SUM(OO[5])</f>
        <v>0</v>
      </c>
      <c r="H373" s="10">
        <f>3/24*OO[[#This Row],[64 (26JUN1985 21:00:00)-Water Temperature (C)]]*OO[[#This Row],[6]]/SUM(OO[6])</f>
        <v>0</v>
      </c>
      <c r="I373" s="10">
        <f>3/24*OO[[#This Row],[65 (27JUN1985 00:00:00)-Water Temperature (C)]]*OO[[#This Row],[7]]/SUM(OO[7])</f>
        <v>0</v>
      </c>
      <c r="J373" s="10">
        <f>3/24*OO[[#This Row],[66 (27JUN1985 03:00:00)-Water Temperature (C)]]*OO[[#This Row],[8]]/SUM(OO[8])</f>
        <v>0</v>
      </c>
      <c r="K373" s="10">
        <f>3/24*OO[[#This Row],[67 (27JUN1985 06:00:00)-Water Temperature (C)]]*OO[[#This Row],[9]]/SUM(OO[9])</f>
        <v>0</v>
      </c>
      <c r="L373" s="10">
        <f>3/24*OO[[#This Row],[68 (27JUN1985 09:00:00)-Water Temperature (C)]]*OO[[#This Row],[10]]/SUM(OO[10])</f>
        <v>0</v>
      </c>
      <c r="M373" s="10">
        <f>3/24*OO[[#This Row],[69 (27JUN1985 12:00:00)-Water Temperature (C)]]*OO[[#This Row],[11]]/SUM(OO[11])</f>
        <v>0</v>
      </c>
      <c r="N373" s="10">
        <f>3/24*OO[[#This Row],[70 (27JUN1985 15:00:00)-Water Temperature (C)]]*OO[[#This Row],[12]]/SUM(OO[12])</f>
        <v>0</v>
      </c>
      <c r="O373" s="10">
        <f>3/24*OO[[#This Row],[71 (27JUN1985 18:00:00)-Water Temperature (C)]]*OO[[#This Row],[13]]/SUM(OO[13])</f>
        <v>0</v>
      </c>
      <c r="P373" s="10">
        <f>3/24*OO[[#This Row],[72 (27JUN1985 21:00:00)-Water Temperature (C)]]*OO[[#This Row],[14]]/SUM(OO[14])</f>
        <v>0</v>
      </c>
      <c r="Q373" s="10">
        <f>3/24*OO[[#This Row],[73 (28JUN1985 00:00:00)-Water Temperature (C)]]*OO[[#This Row],[15]]/SUM(OO[15])</f>
        <v>0</v>
      </c>
      <c r="R373" s="10">
        <f>3/24*OO[[#This Row],[74 (28JUN1985 03:00:00)-Water Temperature (C)]]*OO[[#This Row],[16]]/SUM(OO[16])</f>
        <v>0</v>
      </c>
      <c r="S373" s="10">
        <f>3/24*OO[[#This Row],[75 (28JUN1985 06:00:00)-Water Temperature (C)]]*OO[[#This Row],[17]]/SUM(OO[17])</f>
        <v>0</v>
      </c>
      <c r="T373" s="10">
        <f>3/24*OO[[#This Row],[76 (28JUN1985 09:00:00)-Water Temperature (C)]]*OO[[#This Row],[18]]/SUM(OO[18])</f>
        <v>3.5518539525477414E-41</v>
      </c>
      <c r="U373" s="10">
        <f>3/24*OO[[#This Row],[77 (28JUN1985 12:00:00)-Water Temperature (C)]]*OO[[#This Row],[19]]/SUM(OO[19])</f>
        <v>1.2117440712160488E-29</v>
      </c>
      <c r="V373" s="10">
        <f>3/24000000*OO[[#This Row],[78 (28JUN1985 15:00:00)-Water Temperature (C)]]*OO[[#This Row],[20]]</f>
        <v>2.1251264789802498E-24</v>
      </c>
      <c r="W373" s="10">
        <f>3/24000000*OO[[#This Row],[79 (28JUN1985 18:00:00)-Water Temperature (C)]]*OO[[#This Row],[21]]</f>
        <v>2.9009383955999996E-17</v>
      </c>
      <c r="X373" s="10">
        <f>3/24000000*OO[[#This Row],[80 (28JUN1985 21:00:00)-Water Temperature (C)]]*OO[[#This Row],[22]]</f>
        <v>2.1650285057651252E-13</v>
      </c>
      <c r="Y373" s="10">
        <f>3/24000000*OO[[#This Row],[81 (29JUN1985 00:00:00)-Water Temperature (C)]]*OO[[#This Row],[23]]</f>
        <v>1.62044769772225E-10</v>
      </c>
      <c r="Z373" s="10">
        <f>3/24000000*OO[[#This Row],[82 (29JUN1985 03:00:00)-Water Temperature (C)]]*OO[[#This Row],[24]]</f>
        <v>2.8741638004087497E-8</v>
      </c>
      <c r="AA373" s="10">
        <f>3/24000000*OO[[#This Row],[83 (29JUN1985 06:00:00)-Water Temperature (C)]]*OO[[#This Row],[25]]</f>
        <v>1.7163322368593749E-6</v>
      </c>
      <c r="AB373" s="10">
        <f>3/24000000*OO[[#This Row],[84 (29JUN1985 09:00:00)-Water Temperature (C)]]*OO[[#This Row],[26]]</f>
        <v>4.3460786204899998E-5</v>
      </c>
      <c r="AC373" s="10">
        <f>3/24000000*OO[[#This Row],[85 (29JUN1985 12:00:00)-Water Temperature (C)]]*OO[[#This Row],[27]]</f>
        <v>5.2485122187374996E-4</v>
      </c>
      <c r="AD373" s="10">
        <f>3/24000000*OO[[#This Row],[86 (29JUN1985 15:00:00)-Water Temperature (C)]]*OO[[#This Row],[28]]</f>
        <v>3.3983864328750004E-3</v>
      </c>
      <c r="AE373" s="10">
        <f>3/24000000*OO[[#This Row],[88 (29JUN1985 21:00:00)-Water Temperature (C)]]*OO[[#This Row],[30]]</f>
        <v>2.99690122314E-2</v>
      </c>
      <c r="AF373" s="10">
        <f>3/24000000*OO[[#This Row],[88 (29JUN1985 21:00:00)-Water Temperature (C)]]*OO[[#This Row],[30]]</f>
        <v>2.99690122314E-2</v>
      </c>
      <c r="AG373" s="10">
        <f>3/24000000*OO[[#This Row],[89 (30JUN1985 00:00:00)-Water Temperature (C)]]*OO[[#This Row],[31]]</f>
        <v>4.5513886967200004E-2</v>
      </c>
      <c r="AH373" s="10">
        <f>3/24000000*OO[[#This Row],[90 (30JUN1985 03:00:00)-Water Temperature (C)]]*OO[[#This Row],[32]]</f>
        <v>4.7415275133299996E-2</v>
      </c>
      <c r="AI373" s="10">
        <f>3/24000000*OO[[#This Row],[91 (30JUN1985 06:00:00)-Water Temperature (C)]]*OO[[#This Row],[33]]</f>
        <v>3.5415923814599994E-2</v>
      </c>
      <c r="AJ373" s="10">
        <f>3/24000000*OO[[#This Row],[92 (30JUN1985 09:00:00)-Water Temperature (C)]]*OO[[#This Row],[34]]</f>
        <v>2.01851055214975E-2</v>
      </c>
      <c r="AK373" s="10">
        <f>3/24000000*OO[[#This Row],[93 (30JUN1985 12:00:00)-Water Temperature (C)]]*OO[[#This Row],[35]]</f>
        <v>8.8421470182850001E-3</v>
      </c>
      <c r="AL373" s="10">
        <f>3/24000000*OO[[#This Row],[94 (30JUN1985 15:00:00)-Water Temperature (C)]]*OO[[#This Row],[36]]</f>
        <v>3.0669078748E-3</v>
      </c>
      <c r="AM373" s="10">
        <f>3/24000000*OO[[#This Row],[95 (30JUN1985 18:00:00)-Water Temperature (C)]]*OO[[#This Row],[37]]</f>
        <v>8.9032481002200006E-4</v>
      </c>
      <c r="AN373" s="10">
        <f>3/24000000*OO[[#This Row],[96 (30JUN1985 21:00:00)-Water Temperature (C)]]*OO[[#This Row],[38]]</f>
        <v>2.3533913395905003E-4</v>
      </c>
      <c r="AO373" s="10">
        <f>3/24000000*OO[[#This Row],[97 (01JUL1985 00:00:00)-Water Temperature (C)]]*OO[[#This Row],[39]]</f>
        <v>7.4849313348487499E-5</v>
      </c>
      <c r="AP373" s="10">
        <f>3/24000000*OO[[#This Row],[98 (01JUL1985 03:00:00)-Water Temperature (C)]]*OO[[#This Row],[40]]</f>
        <v>4.0481525166599994E-5</v>
      </c>
      <c r="AQ373" s="10">
        <f>3/24000000*OO[[#This Row],[99 (01JUL1985 06:00:00)-Water Temperature (C)]]*OO[[#This Row],[41]]</f>
        <v>3.2440070316587494E-5</v>
      </c>
      <c r="AR373" s="10">
        <f>3/24000000*OO[[#This Row],[100 (01JUL1985 09:00:00)-Water Temperature (C)]]*OO[[#This Row],[42]]</f>
        <v>2.9857760102274998E-5</v>
      </c>
      <c r="AS373" s="10">
        <f>3/24000000*OO[[#This Row],[101 (01JUL1985 12:00:00)-Water Temperature (C)]]*OO[[#This Row],[43]]</f>
        <v>2.84215771920375E-5</v>
      </c>
      <c r="AT373" s="10">
        <f>3/24000000*OO[[#This Row],[102 (01JUL1985 15:00:00)-Water Temperature (C)]]*OO[[#This Row],[44]]</f>
        <v>2.70444981716875E-5</v>
      </c>
      <c r="AU373" s="10">
        <f>3/24000000*OO[[#This Row],[103 (01JUL1985 18:00:00)-Water Temperature (C)]]*OO[[#This Row],[45]]</f>
        <v>2.57798136888825E-5</v>
      </c>
      <c r="AV373" s="10">
        <f>3/24000000*OO[[#This Row],[104 (01JUL1985 21:00:00)-Water Temperature (C)]]*OO[[#This Row],[46]]</f>
        <v>2.4296569577109997E-5</v>
      </c>
      <c r="AW373" s="10">
        <f>3/24000000*OO[[#This Row],[105 (02JUL1985 00:00:00)-Water Temperature (C)]]*OO[[#This Row],[47]]</f>
        <v>2.2797216354749998E-5</v>
      </c>
      <c r="AX373" s="10">
        <f>3/24000000*OO[[#This Row],[106 (02JUL1985 03:00:00)-Water Temperature (C)]]*OO[[#This Row],[48]]</f>
        <v>2.159582713275E-5</v>
      </c>
      <c r="AY373" s="10">
        <f>3/24000000*OO[[#This Row],[107 (02JUL1985 06:00:00)-Water Temperature (C)]]*OO[[#This Row],[49]]</f>
        <v>2.0874599336899998E-5</v>
      </c>
      <c r="AZ373" s="10">
        <f>3/24000000*OO[[#This Row],[108 (02JUL1985 09:00:00)-Water Temperature (C)]]*OO[[#This Row],[50]]</f>
        <v>2.062086409416E-5</v>
      </c>
      <c r="BA373" s="10">
        <f>3/24000000*OO[[#This Row],[109 (02JUL1985 12:00:00)-Water Temperature (C)]]*OO[[#This Row],[51]]</f>
        <v>2.0920235547723751E-5</v>
      </c>
      <c r="BB373" s="10">
        <f>3/24000000*OO[[#This Row],[110 (02JUL1985 15:00:00)-Water Temperature (C)]]*OO[[#This Row],[52]]</f>
        <v>2.112319764716625E-5</v>
      </c>
      <c r="BC373" s="10">
        <f>3/24000000*OO[[#This Row],[111 (02JUL1985 18:00:00)-Water Temperature (C)]]*OO[[#This Row],[53]]</f>
        <v>2.1018299326959999E-5</v>
      </c>
      <c r="BD373" s="10">
        <f>3/24000000*OO[[#This Row],[112 (02JUL1985 21:00:00)-Water Temperature (C)]]*OO[[#This Row],[54]]</f>
        <v>2.0353147447762499E-5</v>
      </c>
      <c r="BE373" s="10">
        <f>3/24000000*OO[[#This Row],[113 (03JUL1985 00:00:00)-Water Temperature (C)]]*OO[[#This Row],[55]]</f>
        <v>1.934113252904625E-5</v>
      </c>
      <c r="BF373" s="10">
        <f>3/24000000*OO[[#This Row],[114 (03JUL1985 03:00:00)-Water Temperature (C)]]*OO[[#This Row],[56]]</f>
        <v>1.7989423946072499E-5</v>
      </c>
      <c r="BG373" s="10">
        <f>3/24000000*OO[[#This Row],[115 (03JUL1985 06:00:00)-Water Temperature (C)]]*OO[[#This Row],[57]]</f>
        <v>1.6394017910118747E-5</v>
      </c>
      <c r="BH373" s="10">
        <f>3/24000000*OO[[#This Row],[116 (03JUL1985 09:00:00)-Water Temperature (C)]]*OO[[#This Row],[58]]</f>
        <v>1.4940306534529997E-5</v>
      </c>
      <c r="BI373" s="10">
        <f>3/24000000*OO[[#This Row],[117 (03JUL1985 12:00:00)-Water Temperature (C)]]*OO[[#This Row],[59]]</f>
        <v>1.371780592283875E-5</v>
      </c>
      <c r="BJ373" s="10">
        <f>3/24000000*OO[[#This Row],[118 (03JUL1985 15:00:00)-Water Temperature (C)]]*OO[[#This Row],[60]]</f>
        <v>1.2648443439997499E-5</v>
      </c>
      <c r="BK373" s="10">
        <f>3/24000000*OO[[#This Row],[119 (03JUL1985 18:00:00)-Water Temperature (C)]]*OO[[#This Row],[61]]</f>
        <v>1.1798358056972499E-5</v>
      </c>
      <c r="BL373" s="10">
        <f>3/24000000*OO[[#This Row],[120 (03JUL1985 21:00:00)-Water Temperature (C)]]*OO[[#This Row],[62]]</f>
        <v>1.084164139278E-5</v>
      </c>
      <c r="BM373" s="10">
        <f>3/24000000*OO[[#This Row],[121 (04JUL1985 00:00:00)-Water Temperature (C)]]*OO[[#This Row],[63]]</f>
        <v>9.9102478357600016E-6</v>
      </c>
      <c r="BN373" s="10">
        <f>3/24000000*OO[[#This Row],[122 (04JUL1985 03:00:00)-Water Temperature (C)]]*OO[[#This Row],[64]]</f>
        <v>9.0359426830200002E-6</v>
      </c>
      <c r="BO373" s="10">
        <f>3/24000000*OO[[#This Row],[123 (04JUL1985 06:00:00)-Water Temperature (C)]]*OO[[#This Row],[65]]</f>
        <v>8.2298407147012489E-6</v>
      </c>
      <c r="BP373" s="10">
        <f>3/24000000*OO[[#This Row],[124 (04JUL1985 09:00:00)-Water Temperature (C)]]*OO[[#This Row],[66]]</f>
        <v>7.6297742553750006E-6</v>
      </c>
      <c r="BQ373" s="10">
        <f>3/24000000*OO[[#This Row],[125 (04JUL1985 12:00:00)-Water Temperature (C)]]*OO[[#This Row],[67]]</f>
        <v>7.0938804044724991E-6</v>
      </c>
      <c r="BR373" s="10">
        <f>3/24000000*OO[[#This Row],[126 (04JUL1985 15:00:00)-Water Temperature (C)]]*OO[[#This Row],[68]]</f>
        <v>6.5918180768299992E-6</v>
      </c>
      <c r="BS373" s="10">
        <f>3/24000000*OO[[#This Row],[127 (04JUL1985 18:00:00)-Water Temperature (C)]]*OO[[#This Row],[69]]</f>
        <v>6.1674209981812487E-6</v>
      </c>
      <c r="BT373" s="10">
        <f>3/24000000*OO[[#This Row],[128 (04JUL1985 21:00:00)-Water Temperature (C)]]*OO[[#This Row],[70]]</f>
        <v>5.7610475745725007E-6</v>
      </c>
      <c r="BU373" s="10">
        <f>3/24000000*OO[[#This Row],[129 (05JUL1985 00:00:00)-Water Temperature (C)]]*OO[[#This Row],[71]]</f>
        <v>5.3128604183599998E-6</v>
      </c>
      <c r="BV373" s="10">
        <f>3/24000000*OO[[#This Row],[130 (05JUL1985 03:00:00)-Water Temperature (C)]]*OO[[#This Row],[72]]</f>
        <v>4.8454902900374996E-6</v>
      </c>
      <c r="BW373" s="10">
        <f>3/24000000*OO[[#This Row],[131 (05JUL1985 06:00:00)-Water Temperature (C)]]*OO[[#This Row],[73]]</f>
        <v>4.4138549894774999E-6</v>
      </c>
      <c r="BX373" s="10">
        <f>3/24000000*OO[[#This Row],[132 (05JUL1985 09:00:00)-Water Temperature (C)]]*OO[[#This Row],[74]]</f>
        <v>4.1189745124575E-6</v>
      </c>
      <c r="BY373" s="10">
        <f>3/24000000*OO[[#This Row],[133 (05JUL1985 12:00:00)-Water Temperature (C)]]*OO[[#This Row],[75]]</f>
        <v>3.8543379473774999E-6</v>
      </c>
      <c r="BZ373" s="10">
        <f>3/24000000*OO[[#This Row],[134 (05JUL1985 15:00:00)-Water Temperature (C)]]*OO[[#This Row],[76]]</f>
        <v>3.6058242614599995E-6</v>
      </c>
      <c r="CA373" s="10">
        <f>3/24000000*OO[[#This Row],[135 (05JUL1985 18:00:00)-Water Temperature (C)]]*OO[[#This Row],[77]]</f>
        <v>3.3387653709374995E-6</v>
      </c>
      <c r="CB373" s="10">
        <f>3/24000000*OO[[#This Row],[136 (05JUL1985 21:00:00)-Water Temperature (C)]]*OO[[#This Row],[78]]</f>
        <v>3.0038464952437495E-6</v>
      </c>
      <c r="CC373" s="10">
        <f>3/24000000*OO[[#This Row],[137 (06JUL1985 00:00:00)-Water Temperature (C)]]*OO[[#This Row],[79]]</f>
        <v>2.6370658226054998E-6</v>
      </c>
      <c r="CD373" s="10">
        <f>3/24000000*OO[[#This Row],[138 (06JUL1985 03:00:00)-Water Temperature (C)]]*OO[[#This Row],[80]]</f>
        <v>2.2743835752149998E-6</v>
      </c>
      <c r="CE373" s="10">
        <f>3/24000000*OO[[#This Row],[139 (06JUL1985 06:00:00)-Water Temperature (C)]]*OO[[#This Row],[81]]</f>
        <v>1.9369220070228749E-6</v>
      </c>
      <c r="CF373" s="10">
        <f>3/24000000*OO[[#This Row],[140 (06JUL1985 09:00:00)-Water Temperature (C)]]*OO[[#This Row],[82]]</f>
        <v>1.6589853604043752E-6</v>
      </c>
      <c r="CG373" s="10">
        <f>3/24000000*OO[[#This Row],[141 (06JUL1985 12:00:00)-Water Temperature (C)]]*OO[[#This Row],[83]]</f>
        <v>1.4044636633874999E-6</v>
      </c>
      <c r="CH373" s="10">
        <f>3/24000000*OO[[#This Row],[142 (06JUL1985 15:00:00)-Water Temperature (C)]]*OO[[#This Row],[84]]</f>
        <v>1.1828640888629998E-6</v>
      </c>
      <c r="CI373" s="10">
        <f>3/24000000*OO[[#This Row],[143 (06JUL1985 18:00:00)-Water Temperature (C)]]*OO[[#This Row],[85]]</f>
        <v>9.9369490313224995E-7</v>
      </c>
      <c r="CJ373" s="10">
        <f>3/24000000*OO[[#This Row],[144 (06JUL1985 21:00:00)-Water Temperature (C)]]*OO[[#This Row],[86]]</f>
        <v>8.3294101662750003E-7</v>
      </c>
      <c r="CK373" s="10">
        <f>3/24000000*OO[[#This Row],[145 (07JUL1985 00:00:00)-Water Temperature (C)]]*OO[[#This Row],[87]]</f>
        <v>7.054380222558748E-7</v>
      </c>
      <c r="CL373" s="10">
        <f>3/24000000*OO[[#This Row],[146 (07JUL1985 03:00:00)-Water Temperature (C)]]*OO[[#This Row],[88]]</f>
        <v>6.0924382383749998E-7</v>
      </c>
      <c r="CM373" s="10">
        <f>3/24000000*OO[[#This Row],[147 (07JUL1985 06:00:00)-Water Temperature (C)]]*OO[[#This Row],[89]]</f>
        <v>5.3695735572300001E-7</v>
      </c>
      <c r="CN373" s="10">
        <f>3/24000000*OO[[#This Row],[148 (07JUL1985 09:00:00)-Water Temperature (C)]]*OO[[#This Row],[90]]</f>
        <v>4.8716434355149998E-7</v>
      </c>
      <c r="CO373" s="10">
        <f>3/24000000*OO[[#This Row],[149 (07JUL1985 12:00:00)-Water Temperature (C)]]*OO[[#This Row],[91]]</f>
        <v>4.3719424994000002E-7</v>
      </c>
      <c r="CP373" s="10">
        <f>3/24000000*OO[[#This Row],[150 (07JUL1985 15:00:00)-Water Temperature (C)]]*OO[[#This Row],[92]]</f>
        <v>4.0260493054549997E-7</v>
      </c>
      <c r="CQ373" s="10">
        <f>3/24000000*OO[[#This Row],[151 (07JUL1985 18:00:00)-Water Temperature (C)]]*OO[[#This Row],[93]]</f>
        <v>3.7338268437649997E-7</v>
      </c>
      <c r="CR373" s="10">
        <f>3/24000000*OO[[#This Row],[152 (07JUL1985 21:00:00)-Water Temperature (C)]]*OO[[#This Row],[94]]</f>
        <v>3.4772914822724992E-7</v>
      </c>
      <c r="CS373" s="10">
        <f>3/24000000*OO[[#This Row],[153 (08JUL1985 00:00:00)-Water Temperature (C)]]*OO[[#This Row],[95]]</f>
        <v>3.2294748557499995E-7</v>
      </c>
      <c r="CT373" s="10">
        <f>3/24000000*OO[[#This Row],[154 (08JUL1985 03:00:00)-Water Temperature (C)]]*OO[[#This Row],[96]]</f>
        <v>3.0081968435437496E-7</v>
      </c>
      <c r="CU373" s="10">
        <f>3/24000000*OO[[#This Row],[155 (08JUL1985 06:00:00)-Water Temperature (C)]]*OO[[#This Row],[97]]</f>
        <v>2.8372120849599998E-7</v>
      </c>
      <c r="CV373" s="10">
        <f>3/24000000*OO[[#This Row],[156 (08JUL1985 09:00:00)-Water Temperature (C)]]*OO[[#This Row],[98]]</f>
        <v>2.7585545548100001E-7</v>
      </c>
      <c r="CW373" s="10">
        <f>3/24000000*OO[[#This Row],[157 (08JUL1985 12:00:00)-Water Temperature (C)]]*OO[[#This Row],[99]]</f>
        <v>2.71149331142925E-7</v>
      </c>
    </row>
    <row r="374" spans="1:101" x14ac:dyDescent="0.35">
      <c r="A374" t="s">
        <v>381</v>
      </c>
      <c r="B374">
        <v>532.80870000000004</v>
      </c>
      <c r="C374" s="10">
        <f>3/24*OO[[#This Row],[59 (26JUN1985 06:00:00)-Water Temperature (C)]]*OO[[#This Row],[1]]/SUM(OO[1])</f>
        <v>0</v>
      </c>
      <c r="D374" s="10">
        <f>3/24*OO[[#This Row],[60 (26JUN1985 09:00:00)-Water Temperature (C)]]*OO[[#This Row],[2]]/SUM(OO[2])</f>
        <v>0</v>
      </c>
      <c r="E374" s="10">
        <f>3/24*OO[[#This Row],[61 (26JUN1985 12:00:00)-Water Temperature (C)]]*OO[[#This Row],[3]]/SUM(OO[3])</f>
        <v>0</v>
      </c>
      <c r="F374" s="10">
        <f>3/24*OO[[#This Row],[62 (26JUN1985 15:00:00)-Water Temperature (C)]]*OO[[#This Row],[4]]/SUM(OO[4])</f>
        <v>0</v>
      </c>
      <c r="G374" s="10">
        <f>3/24*OO[[#This Row],[63 (26JUN1985 18:00:00)-Water Temperature (C)]]*OO[[#This Row],[5]]/SUM(OO[5])</f>
        <v>0</v>
      </c>
      <c r="H374" s="10">
        <f>3/24*OO[[#This Row],[64 (26JUN1985 21:00:00)-Water Temperature (C)]]*OO[[#This Row],[6]]/SUM(OO[6])</f>
        <v>0</v>
      </c>
      <c r="I374" s="10">
        <f>3/24*OO[[#This Row],[65 (27JUN1985 00:00:00)-Water Temperature (C)]]*OO[[#This Row],[7]]/SUM(OO[7])</f>
        <v>0</v>
      </c>
      <c r="J374" s="10">
        <f>3/24*OO[[#This Row],[66 (27JUN1985 03:00:00)-Water Temperature (C)]]*OO[[#This Row],[8]]/SUM(OO[8])</f>
        <v>0</v>
      </c>
      <c r="K374" s="10">
        <f>3/24*OO[[#This Row],[67 (27JUN1985 06:00:00)-Water Temperature (C)]]*OO[[#This Row],[9]]/SUM(OO[9])</f>
        <v>0</v>
      </c>
      <c r="L374" s="10">
        <f>3/24*OO[[#This Row],[68 (27JUN1985 09:00:00)-Water Temperature (C)]]*OO[[#This Row],[10]]/SUM(OO[10])</f>
        <v>0</v>
      </c>
      <c r="M374" s="10">
        <f>3/24*OO[[#This Row],[69 (27JUN1985 12:00:00)-Water Temperature (C)]]*OO[[#This Row],[11]]/SUM(OO[11])</f>
        <v>0</v>
      </c>
      <c r="N374" s="10">
        <f>3/24*OO[[#This Row],[70 (27JUN1985 15:00:00)-Water Temperature (C)]]*OO[[#This Row],[12]]/SUM(OO[12])</f>
        <v>0</v>
      </c>
      <c r="O374" s="10">
        <f>3/24*OO[[#This Row],[71 (27JUN1985 18:00:00)-Water Temperature (C)]]*OO[[#This Row],[13]]/SUM(OO[13])</f>
        <v>0</v>
      </c>
      <c r="P374" s="10">
        <f>3/24*OO[[#This Row],[72 (27JUN1985 21:00:00)-Water Temperature (C)]]*OO[[#This Row],[14]]/SUM(OO[14])</f>
        <v>0</v>
      </c>
      <c r="Q374" s="10">
        <f>3/24*OO[[#This Row],[73 (28JUN1985 00:00:00)-Water Temperature (C)]]*OO[[#This Row],[15]]/SUM(OO[15])</f>
        <v>0</v>
      </c>
      <c r="R374" s="10">
        <f>3/24*OO[[#This Row],[74 (28JUN1985 03:00:00)-Water Temperature (C)]]*OO[[#This Row],[16]]/SUM(OO[16])</f>
        <v>0</v>
      </c>
      <c r="S374" s="10">
        <f>3/24*OO[[#This Row],[75 (28JUN1985 06:00:00)-Water Temperature (C)]]*OO[[#This Row],[17]]/SUM(OO[17])</f>
        <v>0</v>
      </c>
      <c r="T374" s="10">
        <f>3/24*OO[[#This Row],[76 (28JUN1985 09:00:00)-Water Temperature (C)]]*OO[[#This Row],[18]]/SUM(OO[18])</f>
        <v>5.0014451071992545E-42</v>
      </c>
      <c r="U374" s="10">
        <f>3/24*OO[[#This Row],[77 (28JUN1985 12:00:00)-Water Temperature (C)]]*OO[[#This Row],[19]]/SUM(OO[19])</f>
        <v>3.104005321030313E-30</v>
      </c>
      <c r="V374" s="10">
        <f>3/24000000*OO[[#This Row],[78 (28JUN1985 15:00:00)-Water Temperature (C)]]*OO[[#This Row],[20]]</f>
        <v>4.5009743305537501E-25</v>
      </c>
      <c r="W374" s="10">
        <f>3/24000000*OO[[#This Row],[79 (28JUN1985 18:00:00)-Water Temperature (C)]]*OO[[#This Row],[21]]</f>
        <v>1.1317077052654999E-17</v>
      </c>
      <c r="X374" s="10">
        <f>3/24000000*OO[[#This Row],[80 (28JUN1985 21:00:00)-Water Temperature (C)]]*OO[[#This Row],[22]]</f>
        <v>1.010358494771625E-13</v>
      </c>
      <c r="Y374" s="10">
        <f>3/24000000*OO[[#This Row],[81 (29JUN1985 00:00:00)-Water Temperature (C)]]*OO[[#This Row],[23]]</f>
        <v>8.3274508303687502E-11</v>
      </c>
      <c r="Z374" s="10">
        <f>3/24000000*OO[[#This Row],[82 (29JUN1985 03:00:00)-Water Temperature (C)]]*OO[[#This Row],[24]]</f>
        <v>1.5896868377087498E-8</v>
      </c>
      <c r="AA374" s="10">
        <f>3/24000000*OO[[#This Row],[83 (29JUN1985 06:00:00)-Water Temperature (C)]]*OO[[#This Row],[25]]</f>
        <v>1.0085099521800001E-6</v>
      </c>
      <c r="AB374" s="10">
        <f>3/24000000*OO[[#This Row],[84 (29JUN1985 09:00:00)-Water Temperature (C)]]*OO[[#This Row],[26]]</f>
        <v>2.6907508818499993E-5</v>
      </c>
      <c r="AC374" s="10">
        <f>3/24000000*OO[[#This Row],[85 (29JUN1985 12:00:00)-Water Temperature (C)]]*OO[[#This Row],[27]]</f>
        <v>3.3981131796299993E-4</v>
      </c>
      <c r="AD374" s="10">
        <f>3/24000000*OO[[#This Row],[86 (29JUN1985 15:00:00)-Water Temperature (C)]]*OO[[#This Row],[28]]</f>
        <v>2.2911450808164998E-3</v>
      </c>
      <c r="AE374" s="10">
        <f>3/24000000*OO[[#This Row],[88 (29JUN1985 21:00:00)-Water Temperature (C)]]*OO[[#This Row],[30]]</f>
        <v>2.162014427407875E-2</v>
      </c>
      <c r="AF374" s="10">
        <f>3/24000000*OO[[#This Row],[88 (29JUN1985 21:00:00)-Water Temperature (C)]]*OO[[#This Row],[30]]</f>
        <v>2.162014427407875E-2</v>
      </c>
      <c r="AG374" s="10">
        <f>3/24000000*OO[[#This Row],[89 (30JUN1985 00:00:00)-Water Temperature (C)]]*OO[[#This Row],[31]]</f>
        <v>3.3825033944799993E-2</v>
      </c>
      <c r="AH374" s="10">
        <f>3/24000000*OO[[#This Row],[90 (30JUN1985 03:00:00)-Water Temperature (C)]]*OO[[#This Row],[32]]</f>
        <v>3.6232427650387498E-2</v>
      </c>
      <c r="AI374" s="10">
        <f>3/24000000*OO[[#This Row],[91 (30JUN1985 06:00:00)-Water Temperature (C)]]*OO[[#This Row],[33]]</f>
        <v>2.7791400139912503E-2</v>
      </c>
      <c r="AJ374" s="10">
        <f>3/24000000*OO[[#This Row],[92 (30JUN1985 09:00:00)-Water Temperature (C)]]*OO[[#This Row],[34]]</f>
        <v>1.6209707862329999E-2</v>
      </c>
      <c r="AK374" s="10">
        <f>3/24000000*OO[[#This Row],[93 (30JUN1985 12:00:00)-Water Temperature (C)]]*OO[[#This Row],[35]]</f>
        <v>7.2490117612899994E-3</v>
      </c>
      <c r="AL374" s="10">
        <f>3/24000000*OO[[#This Row],[94 (30JUN1985 15:00:00)-Water Temperature (C)]]*OO[[#This Row],[36]]</f>
        <v>2.5610188735275003E-3</v>
      </c>
      <c r="AM374" s="10">
        <f>3/24000000*OO[[#This Row],[95 (30JUN1985 18:00:00)-Water Temperature (C)]]*OO[[#This Row],[37]]</f>
        <v>7.5278364396674997E-4</v>
      </c>
      <c r="AN374" s="10">
        <f>3/24000000*OO[[#This Row],[96 (30JUN1985 21:00:00)-Water Temperature (C)]]*OO[[#This Row],[38]]</f>
        <v>1.984666441905E-4</v>
      </c>
      <c r="AO374" s="10">
        <f>3/24000000*OO[[#This Row],[97 (01JUL1985 00:00:00)-Water Temperature (C)]]*OO[[#This Row],[39]]</f>
        <v>6.0888819923837495E-5</v>
      </c>
      <c r="AP374" s="10">
        <f>3/24000000*OO[[#This Row],[98 (01JUL1985 03:00:00)-Water Temperature (C)]]*OO[[#This Row],[40]]</f>
        <v>3.1279514094499999E-5</v>
      </c>
      <c r="AQ374" s="10">
        <f>3/24000000*OO[[#This Row],[99 (01JUL1985 06:00:00)-Water Temperature (C)]]*OO[[#This Row],[41]]</f>
        <v>2.4506324272707497E-5</v>
      </c>
      <c r="AR374" s="10">
        <f>3/24000000*OO[[#This Row],[100 (01JUL1985 09:00:00)-Water Temperature (C)]]*OO[[#This Row],[42]]</f>
        <v>2.2413296568067495E-5</v>
      </c>
      <c r="AS374" s="10">
        <f>3/24000000*OO[[#This Row],[101 (01JUL1985 12:00:00)-Water Temperature (C)]]*OO[[#This Row],[43]]</f>
        <v>2.1270740270906252E-5</v>
      </c>
      <c r="AT374" s="10">
        <f>3/24000000*OO[[#This Row],[102 (01JUL1985 15:00:00)-Water Temperature (C)]]*OO[[#This Row],[44]]</f>
        <v>2.0189936797875E-5</v>
      </c>
      <c r="AU374" s="10">
        <f>3/24000000*OO[[#This Row],[103 (01JUL1985 18:00:00)-Water Temperature (C)]]*OO[[#This Row],[45]]</f>
        <v>1.9183797720742499E-5</v>
      </c>
      <c r="AV374" s="10">
        <f>3/24000000*OO[[#This Row],[104 (01JUL1985 21:00:00)-Water Temperature (C)]]*OO[[#This Row],[46]]</f>
        <v>1.800234655183125E-5</v>
      </c>
      <c r="AW374" s="10">
        <f>3/24000000*OO[[#This Row],[105 (02JUL1985 00:00:00)-Water Temperature (C)]]*OO[[#This Row],[47]]</f>
        <v>1.6828994620305E-5</v>
      </c>
      <c r="AX374" s="10">
        <f>3/24000000*OO[[#This Row],[106 (02JUL1985 03:00:00)-Water Temperature (C)]]*OO[[#This Row],[48]]</f>
        <v>1.5868638703733749E-5</v>
      </c>
      <c r="AY374" s="10">
        <f>3/24000000*OO[[#This Row],[107 (02JUL1985 06:00:00)-Water Temperature (C)]]*OO[[#This Row],[49]]</f>
        <v>1.5261029012306248E-5</v>
      </c>
      <c r="AZ374" s="10">
        <f>3/24000000*OO[[#This Row],[108 (02JUL1985 09:00:00)-Water Temperature (C)]]*OO[[#This Row],[50]]</f>
        <v>1.5002577528041249E-5</v>
      </c>
      <c r="BA374" s="10">
        <f>3/24000000*OO[[#This Row],[109 (02JUL1985 12:00:00)-Water Temperature (C)]]*OO[[#This Row],[51]]</f>
        <v>1.516370461860375E-5</v>
      </c>
      <c r="BB374" s="10">
        <f>3/24000000*OO[[#This Row],[110 (02JUL1985 15:00:00)-Water Temperature (C)]]*OO[[#This Row],[52]]</f>
        <v>1.5265867539052502E-5</v>
      </c>
      <c r="BC374" s="10">
        <f>3/24000000*OO[[#This Row],[111 (02JUL1985 18:00:00)-Water Temperature (C)]]*OO[[#This Row],[53]]</f>
        <v>1.5151611917909999E-5</v>
      </c>
      <c r="BD374" s="10">
        <f>3/24000000*OO[[#This Row],[112 (02JUL1985 21:00:00)-Water Temperature (C)]]*OO[[#This Row],[54]]</f>
        <v>1.4637347234647498E-5</v>
      </c>
      <c r="BE374" s="10">
        <f>3/24000000*OO[[#This Row],[113 (03JUL1985 00:00:00)-Water Temperature (C)]]*OO[[#This Row],[55]]</f>
        <v>1.388115060569125E-5</v>
      </c>
      <c r="BF374" s="10">
        <f>3/24000000*OO[[#This Row],[114 (03JUL1985 03:00:00)-Water Temperature (C)]]*OO[[#This Row],[56]]</f>
        <v>1.2880062023993748E-5</v>
      </c>
      <c r="BG374" s="10">
        <f>3/24000000*OO[[#This Row],[115 (03JUL1985 06:00:00)-Water Temperature (C)]]*OO[[#This Row],[57]]</f>
        <v>1.169923510387625E-5</v>
      </c>
      <c r="BH374" s="10">
        <f>3/24000000*OO[[#This Row],[116 (03JUL1985 09:00:00)-Water Temperature (C)]]*OO[[#This Row],[58]]</f>
        <v>1.0624840896431249E-5</v>
      </c>
      <c r="BI374" s="10">
        <f>3/24000000*OO[[#This Row],[117 (03JUL1985 12:00:00)-Water Temperature (C)]]*OO[[#This Row],[59]]</f>
        <v>9.7249295818024997E-6</v>
      </c>
      <c r="BJ374" s="10">
        <f>3/24000000*OO[[#This Row],[118 (03JUL1985 15:00:00)-Water Temperature (C)]]*OO[[#This Row],[60]]</f>
        <v>8.9274316364074985E-6</v>
      </c>
      <c r="BK374" s="10">
        <f>3/24000000*OO[[#This Row],[119 (03JUL1985 18:00:00)-Water Temperature (C)]]*OO[[#This Row],[61]]</f>
        <v>8.2932986496199997E-6</v>
      </c>
      <c r="BL374" s="10">
        <f>3/24000000*OO[[#This Row],[120 (03JUL1985 21:00:00)-Water Temperature (C)]]*OO[[#This Row],[62]]</f>
        <v>7.5847356259987505E-6</v>
      </c>
      <c r="BM374" s="10">
        <f>3/24000000*OO[[#This Row],[121 (04JUL1985 00:00:00)-Water Temperature (C)]]*OO[[#This Row],[63]]</f>
        <v>6.910516642360001E-6</v>
      </c>
      <c r="BN374" s="10">
        <f>3/24000000*OO[[#This Row],[122 (04JUL1985 03:00:00)-Water Temperature (C)]]*OO[[#This Row],[64]]</f>
        <v>6.2809026879687503E-6</v>
      </c>
      <c r="BO374" s="10">
        <f>3/24000000*OO[[#This Row],[123 (04JUL1985 06:00:00)-Water Temperature (C)]]*OO[[#This Row],[65]]</f>
        <v>5.7044941360124998E-6</v>
      </c>
      <c r="BP374" s="10">
        <f>3/24000000*OO[[#This Row],[124 (04JUL1985 09:00:00)-Water Temperature (C)]]*OO[[#This Row],[66]]</f>
        <v>5.2777292902699998E-6</v>
      </c>
      <c r="BQ374" s="10">
        <f>3/24000000*OO[[#This Row],[125 (04JUL1985 12:00:00)-Water Temperature (C)]]*OO[[#This Row],[67]]</f>
        <v>4.8868992355049998E-6</v>
      </c>
      <c r="BR374" s="10">
        <f>3/24000000*OO[[#This Row],[126 (04JUL1985 15:00:00)-Water Temperature (C)]]*OO[[#This Row],[68]]</f>
        <v>4.5248294135100004E-6</v>
      </c>
      <c r="BS374" s="10">
        <f>3/24000000*OO[[#This Row],[127 (04JUL1985 18:00:00)-Water Temperature (C)]]*OO[[#This Row],[69]]</f>
        <v>4.2173713752924988E-6</v>
      </c>
      <c r="BT374" s="10">
        <f>3/24000000*OO[[#This Row],[128 (04JUL1985 21:00:00)-Water Temperature (C)]]*OO[[#This Row],[70]]</f>
        <v>3.9198478492599997E-6</v>
      </c>
      <c r="BU374" s="10">
        <f>3/24000000*OO[[#This Row],[129 (05JUL1985 00:00:00)-Water Temperature (C)]]*OO[[#This Row],[71]]</f>
        <v>3.60798149316E-6</v>
      </c>
      <c r="BV374" s="10">
        <f>3/24000000*OO[[#This Row],[130 (05JUL1985 03:00:00)-Water Temperature (C)]]*OO[[#This Row],[72]]</f>
        <v>3.2844765806062501E-6</v>
      </c>
      <c r="BW374" s="10">
        <f>3/24000000*OO[[#This Row],[131 (05JUL1985 06:00:00)-Water Temperature (C)]]*OO[[#This Row],[73]]</f>
        <v>2.98812115813375E-6</v>
      </c>
      <c r="BX374" s="10">
        <f>3/24000000*OO[[#This Row],[132 (05JUL1985 09:00:00)-Water Temperature (C)]]*OO[[#This Row],[74]]</f>
        <v>2.7881074636537499E-6</v>
      </c>
      <c r="BY374" s="10">
        <f>3/24000000*OO[[#This Row],[133 (05JUL1985 12:00:00)-Water Temperature (C)]]*OO[[#This Row],[75]]</f>
        <v>2.6052585749612504E-6</v>
      </c>
      <c r="BZ374" s="10">
        <f>3/24000000*OO[[#This Row],[134 (05JUL1985 15:00:00)-Water Temperature (C)]]*OO[[#This Row],[76]]</f>
        <v>2.4338104078421249E-6</v>
      </c>
      <c r="CA374" s="10">
        <f>3/24000000*OO[[#This Row],[135 (05JUL1985 18:00:00)-Water Temperature (C)]]*OO[[#This Row],[77]]</f>
        <v>2.2500265212597503E-6</v>
      </c>
      <c r="CB374" s="10">
        <f>3/24000000*OO[[#This Row],[136 (05JUL1985 21:00:00)-Water Temperature (C)]]*OO[[#This Row],[78]]</f>
        <v>2.0200541153729999E-6</v>
      </c>
      <c r="CC374" s="10">
        <f>3/24000000*OO[[#This Row],[137 (06JUL1985 00:00:00)-Water Temperature (C)]]*OO[[#This Row],[79]]</f>
        <v>1.7719232579242501E-6</v>
      </c>
      <c r="CD374" s="10">
        <f>3/24000000*OO[[#This Row],[138 (06JUL1985 03:00:00)-Water Temperature (C)]]*OO[[#This Row],[80]]</f>
        <v>1.5283525947499999E-6</v>
      </c>
      <c r="CE374" s="10">
        <f>3/24000000*OO[[#This Row],[139 (06JUL1985 06:00:00)-Water Temperature (C)]]*OO[[#This Row],[81]]</f>
        <v>1.3023463665495E-6</v>
      </c>
      <c r="CF374" s="10">
        <f>3/24000000*OO[[#This Row],[140 (06JUL1985 09:00:00)-Water Temperature (C)]]*OO[[#This Row],[82]]</f>
        <v>1.117150387526E-6</v>
      </c>
      <c r="CG374" s="10">
        <f>3/24000000*OO[[#This Row],[141 (06JUL1985 12:00:00)-Water Temperature (C)]]*OO[[#This Row],[83]]</f>
        <v>9.4561569185625E-7</v>
      </c>
      <c r="CH374" s="10">
        <f>3/24000000*OO[[#This Row],[142 (06JUL1985 15:00:00)-Water Temperature (C)]]*OO[[#This Row],[84]]</f>
        <v>7.9574681311999995E-7</v>
      </c>
      <c r="CI374" s="10">
        <f>3/24000000*OO[[#This Row],[143 (06JUL1985 18:00:00)-Water Temperature (C)]]*OO[[#This Row],[85]]</f>
        <v>6.6692532707774999E-7</v>
      </c>
      <c r="CJ374" s="10">
        <f>3/24000000*OO[[#This Row],[144 (06JUL1985 21:00:00)-Water Temperature (C)]]*OO[[#This Row],[86]]</f>
        <v>5.5705392055299992E-7</v>
      </c>
      <c r="CK374" s="10">
        <f>3/24000000*OO[[#This Row],[145 (07JUL1985 00:00:00)-Water Temperature (C)]]*OO[[#This Row],[87]]</f>
        <v>4.70347165418375E-7</v>
      </c>
      <c r="CL374" s="10">
        <f>3/24000000*OO[[#This Row],[146 (07JUL1985 03:00:00)-Water Temperature (C)]]*OO[[#This Row],[88]]</f>
        <v>4.0541135640862502E-7</v>
      </c>
      <c r="CM374" s="10">
        <f>3/24000000*OO[[#This Row],[147 (07JUL1985 06:00:00)-Water Temperature (C)]]*OO[[#This Row],[89]]</f>
        <v>3.5690215464749994E-7</v>
      </c>
      <c r="CN374" s="10">
        <f>3/24000000*OO[[#This Row],[148 (07JUL1985 09:00:00)-Water Temperature (C)]]*OO[[#This Row],[90]]</f>
        <v>3.2384440146874999E-7</v>
      </c>
      <c r="CO374" s="10">
        <f>3/24000000*OO[[#This Row],[149 (07JUL1985 12:00:00)-Water Temperature (C)]]*OO[[#This Row],[91]]</f>
        <v>2.9038466588137502E-7</v>
      </c>
      <c r="CP374" s="10">
        <f>3/24000000*OO[[#This Row],[150 (07JUL1985 15:00:00)-Water Temperature (C)]]*OO[[#This Row],[92]]</f>
        <v>2.6747372169524999E-7</v>
      </c>
      <c r="CQ374" s="10">
        <f>3/24000000*OO[[#This Row],[151 (07JUL1985 18:00:00)-Water Temperature (C)]]*OO[[#This Row],[93]]</f>
        <v>2.4762351436340004E-7</v>
      </c>
      <c r="CR374" s="10">
        <f>3/24000000*OO[[#This Row],[152 (07JUL1985 21:00:00)-Water Temperature (C)]]*OO[[#This Row],[94]]</f>
        <v>2.3022533184519999E-7</v>
      </c>
      <c r="CS374" s="10">
        <f>3/24000000*OO[[#This Row],[153 (08JUL1985 00:00:00)-Water Temperature (C)]]*OO[[#This Row],[95]]</f>
        <v>2.1370973055876249E-7</v>
      </c>
      <c r="CT374" s="10">
        <f>3/24000000*OO[[#This Row],[154 (08JUL1985 03:00:00)-Water Temperature (C)]]*OO[[#This Row],[96]]</f>
        <v>1.9905593746404995E-7</v>
      </c>
      <c r="CU374" s="10">
        <f>3/24000000*OO[[#This Row],[155 (08JUL1985 06:00:00)-Water Temperature (C)]]*OO[[#This Row],[97]]</f>
        <v>1.8790113913899997E-7</v>
      </c>
      <c r="CV374" s="10">
        <f>3/24000000*OO[[#This Row],[156 (08JUL1985 09:00:00)-Water Temperature (C)]]*OO[[#This Row],[98]]</f>
        <v>1.8293822766585E-7</v>
      </c>
      <c r="CW374" s="10">
        <f>3/24000000*OO[[#This Row],[157 (08JUL1985 12:00:00)-Water Temperature (C)]]*OO[[#This Row],[99]]</f>
        <v>1.7981553092827499E-7</v>
      </c>
    </row>
    <row r="375" spans="1:101" x14ac:dyDescent="0.35">
      <c r="A375" t="s">
        <v>382</v>
      </c>
      <c r="B375">
        <v>511.53980000000001</v>
      </c>
      <c r="C375" s="10">
        <f>3/24*OO[[#This Row],[59 (26JUN1985 06:00:00)-Water Temperature (C)]]*OO[[#This Row],[1]]/SUM(OO[1])</f>
        <v>0</v>
      </c>
      <c r="D375" s="10">
        <f>3/24*OO[[#This Row],[60 (26JUN1985 09:00:00)-Water Temperature (C)]]*OO[[#This Row],[2]]/SUM(OO[2])</f>
        <v>0</v>
      </c>
      <c r="E375" s="10">
        <f>3/24*OO[[#This Row],[61 (26JUN1985 12:00:00)-Water Temperature (C)]]*OO[[#This Row],[3]]/SUM(OO[3])</f>
        <v>0</v>
      </c>
      <c r="F375" s="10">
        <f>3/24*OO[[#This Row],[62 (26JUN1985 15:00:00)-Water Temperature (C)]]*OO[[#This Row],[4]]/SUM(OO[4])</f>
        <v>0</v>
      </c>
      <c r="G375" s="10">
        <f>3/24*OO[[#This Row],[63 (26JUN1985 18:00:00)-Water Temperature (C)]]*OO[[#This Row],[5]]/SUM(OO[5])</f>
        <v>0</v>
      </c>
      <c r="H375" s="10">
        <f>3/24*OO[[#This Row],[64 (26JUN1985 21:00:00)-Water Temperature (C)]]*OO[[#This Row],[6]]/SUM(OO[6])</f>
        <v>0</v>
      </c>
      <c r="I375" s="10">
        <f>3/24*OO[[#This Row],[65 (27JUN1985 00:00:00)-Water Temperature (C)]]*OO[[#This Row],[7]]/SUM(OO[7])</f>
        <v>0</v>
      </c>
      <c r="J375" s="10">
        <f>3/24*OO[[#This Row],[66 (27JUN1985 03:00:00)-Water Temperature (C)]]*OO[[#This Row],[8]]/SUM(OO[8])</f>
        <v>0</v>
      </c>
      <c r="K375" s="10">
        <f>3/24*OO[[#This Row],[67 (27JUN1985 06:00:00)-Water Temperature (C)]]*OO[[#This Row],[9]]/SUM(OO[9])</f>
        <v>0</v>
      </c>
      <c r="L375" s="10">
        <f>3/24*OO[[#This Row],[68 (27JUN1985 09:00:00)-Water Temperature (C)]]*OO[[#This Row],[10]]/SUM(OO[10])</f>
        <v>0</v>
      </c>
      <c r="M375" s="10">
        <f>3/24*OO[[#This Row],[69 (27JUN1985 12:00:00)-Water Temperature (C)]]*OO[[#This Row],[11]]/SUM(OO[11])</f>
        <v>0</v>
      </c>
      <c r="N375" s="10">
        <f>3/24*OO[[#This Row],[70 (27JUN1985 15:00:00)-Water Temperature (C)]]*OO[[#This Row],[12]]/SUM(OO[12])</f>
        <v>0</v>
      </c>
      <c r="O375" s="10">
        <f>3/24*OO[[#This Row],[71 (27JUN1985 18:00:00)-Water Temperature (C)]]*OO[[#This Row],[13]]/SUM(OO[13])</f>
        <v>0</v>
      </c>
      <c r="P375" s="10">
        <f>3/24*OO[[#This Row],[72 (27JUN1985 21:00:00)-Water Temperature (C)]]*OO[[#This Row],[14]]/SUM(OO[14])</f>
        <v>0</v>
      </c>
      <c r="Q375" s="10">
        <f>3/24*OO[[#This Row],[73 (28JUN1985 00:00:00)-Water Temperature (C)]]*OO[[#This Row],[15]]/SUM(OO[15])</f>
        <v>0</v>
      </c>
      <c r="R375" s="10">
        <f>3/24*OO[[#This Row],[74 (28JUN1985 03:00:00)-Water Temperature (C)]]*OO[[#This Row],[16]]/SUM(OO[16])</f>
        <v>0</v>
      </c>
      <c r="S375" s="10">
        <f>3/24*OO[[#This Row],[75 (28JUN1985 06:00:00)-Water Temperature (C)]]*OO[[#This Row],[17]]/SUM(OO[17])</f>
        <v>0</v>
      </c>
      <c r="T375" s="10">
        <f>3/24*OO[[#This Row],[76 (28JUN1985 09:00:00)-Water Temperature (C)]]*OO[[#This Row],[18]]/SUM(OO[18])</f>
        <v>1.5100434941790749E-42</v>
      </c>
      <c r="U375" s="10">
        <f>3/24*OO[[#This Row],[77 (28JUN1985 12:00:00)-Water Temperature (C)]]*OO[[#This Row],[19]]/SUM(OO[19])</f>
        <v>1.2595354737244085E-30</v>
      </c>
      <c r="V375" s="10">
        <f>3/24000000*OO[[#This Row],[78 (28JUN1985 15:00:00)-Water Temperature (C)]]*OO[[#This Row],[20]]</f>
        <v>1.9417437664406251E-25</v>
      </c>
      <c r="W375" s="10">
        <f>3/24000000*OO[[#This Row],[79 (28JUN1985 18:00:00)-Water Temperature (C)]]*OO[[#This Row],[21]]</f>
        <v>6.3667476608725E-18</v>
      </c>
      <c r="X375" s="10">
        <f>3/24000000*OO[[#This Row],[80 (28JUN1985 21:00:00)-Water Temperature (C)]]*OO[[#This Row],[22]]</f>
        <v>6.4334412909187503E-14</v>
      </c>
      <c r="Y375" s="10">
        <f>3/24000000*OO[[#This Row],[81 (29JUN1985 00:00:00)-Water Temperature (C)]]*OO[[#This Row],[23]]</f>
        <v>5.6528289228424988E-11</v>
      </c>
      <c r="Z375" s="10">
        <f>3/24000000*OO[[#This Row],[82 (29JUN1985 03:00:00)-Water Temperature (C)]]*OO[[#This Row],[24]]</f>
        <v>1.1317444516340001E-8</v>
      </c>
      <c r="AA375" s="10">
        <f>3/24000000*OO[[#This Row],[83 (29JUN1985 06:00:00)-Water Temperature (C)]]*OO[[#This Row],[25]]</f>
        <v>7.4615709585162498E-7</v>
      </c>
      <c r="AB375" s="10">
        <f>3/24000000*OO[[#This Row],[84 (29JUN1985 09:00:00)-Water Temperature (C)]]*OO[[#This Row],[26]]</f>
        <v>2.0569787251274999E-5</v>
      </c>
      <c r="AC375" s="10">
        <f>3/24000000*OO[[#This Row],[85 (29JUN1985 12:00:00)-Water Temperature (C)]]*OO[[#This Row],[27]]</f>
        <v>2.6708167752225001E-4</v>
      </c>
      <c r="AD375" s="10">
        <f>3/24000000*OO[[#This Row],[86 (29JUN1985 15:00:00)-Water Temperature (C)]]*OO[[#This Row],[28]]</f>
        <v>1.8461039095383749E-3</v>
      </c>
      <c r="AE375" s="10">
        <f>3/24000000*OO[[#This Row],[88 (29JUN1985 21:00:00)-Water Temperature (C)]]*OO[[#This Row],[30]]</f>
        <v>1.815206294015E-2</v>
      </c>
      <c r="AF375" s="10">
        <f>3/24000000*OO[[#This Row],[88 (29JUN1985 21:00:00)-Water Temperature (C)]]*OO[[#This Row],[30]]</f>
        <v>1.815206294015E-2</v>
      </c>
      <c r="AG375" s="10">
        <f>3/24000000*OO[[#This Row],[89 (30JUN1985 00:00:00)-Water Temperature (C)]]*OO[[#This Row],[31]]</f>
        <v>2.8915738303E-2</v>
      </c>
      <c r="AH375" s="10">
        <f>3/24000000*OO[[#This Row],[90 (30JUN1985 03:00:00)-Water Temperature (C)]]*OO[[#This Row],[32]]</f>
        <v>3.1501123299600003E-2</v>
      </c>
      <c r="AI375" s="10">
        <f>3/24000000*OO[[#This Row],[91 (30JUN1985 06:00:00)-Water Temperature (C)]]*OO[[#This Row],[33]]</f>
        <v>2.4552235489950003E-2</v>
      </c>
      <c r="AJ375" s="10">
        <f>3/24000000*OO[[#This Row],[92 (30JUN1985 09:00:00)-Water Temperature (C)]]*OO[[#This Row],[34]]</f>
        <v>1.45245830896125E-2</v>
      </c>
      <c r="AK375" s="10">
        <f>3/24000000*OO[[#This Row],[93 (30JUN1985 12:00:00)-Water Temperature (C)]]*OO[[#This Row],[35]]</f>
        <v>6.5779083235799991E-3</v>
      </c>
      <c r="AL375" s="10">
        <f>3/24000000*OO[[#This Row],[94 (30JUN1985 15:00:00)-Water Temperature (C)]]*OO[[#This Row],[36]]</f>
        <v>2.3509310922625003E-3</v>
      </c>
      <c r="AM375" s="10">
        <f>3/24000000*OO[[#This Row],[95 (30JUN1985 18:00:00)-Water Temperature (C)]]*OO[[#This Row],[37]]</f>
        <v>6.9694651336587492E-4</v>
      </c>
      <c r="AN375" s="10">
        <f>3/24000000*OO[[#This Row],[96 (30JUN1985 21:00:00)-Water Temperature (C)]]*OO[[#This Row],[38]]</f>
        <v>1.8392421940619996E-4</v>
      </c>
      <c r="AO375" s="10">
        <f>3/24000000*OO[[#This Row],[97 (01JUL1985 00:00:00)-Water Temperature (C)]]*OO[[#This Row],[39]]</f>
        <v>5.54786011940875E-5</v>
      </c>
      <c r="AP375" s="10">
        <f>3/24000000*OO[[#This Row],[98 (01JUL1985 03:00:00)-Water Temperature (C)]]*OO[[#This Row],[40]]</f>
        <v>2.7728851375687499E-5</v>
      </c>
      <c r="AQ375" s="10">
        <f>3/24000000*OO[[#This Row],[99 (01JUL1985 06:00:00)-Water Temperature (C)]]*OO[[#This Row],[41]]</f>
        <v>2.1464811201198753E-5</v>
      </c>
      <c r="AR375" s="10">
        <f>3/24000000*OO[[#This Row],[100 (01JUL1985 09:00:00)-Water Temperature (C)]]*OO[[#This Row],[42]]</f>
        <v>1.9591361696439996E-5</v>
      </c>
      <c r="AS375" s="10">
        <f>3/24000000*OO[[#This Row],[101 (01JUL1985 12:00:00)-Water Temperature (C)]]*OO[[#This Row],[43]]</f>
        <v>1.8592564093908751E-5</v>
      </c>
      <c r="AT375" s="10">
        <f>3/24000000*OO[[#This Row],[102 (01JUL1985 15:00:00)-Water Temperature (C)]]*OO[[#This Row],[44]]</f>
        <v>1.7658751381590003E-5</v>
      </c>
      <c r="AU375" s="10">
        <f>3/24000000*OO[[#This Row],[103 (01JUL1985 18:00:00)-Water Temperature (C)]]*OO[[#This Row],[45]]</f>
        <v>1.6787793963542498E-5</v>
      </c>
      <c r="AV375" s="10">
        <f>3/24000000*OO[[#This Row],[104 (01JUL1985 21:00:00)-Water Temperature (C)]]*OO[[#This Row],[46]]</f>
        <v>1.5754977290403753E-5</v>
      </c>
      <c r="AW375" s="10">
        <f>3/24000000*OO[[#This Row],[105 (02JUL1985 00:00:00)-Water Temperature (C)]]*OO[[#This Row],[47]]</f>
        <v>1.4736201245434999E-5</v>
      </c>
      <c r="AX375" s="10">
        <f>3/24000000*OO[[#This Row],[106 (02JUL1985 03:00:00)-Water Temperature (C)]]*OO[[#This Row],[48]]</f>
        <v>1.3904462273930001E-5</v>
      </c>
      <c r="AY375" s="10">
        <f>3/24000000*OO[[#This Row],[107 (02JUL1985 06:00:00)-Water Temperature (C)]]*OO[[#This Row],[49]]</f>
        <v>1.338479345083125E-5</v>
      </c>
      <c r="AZ375" s="10">
        <f>3/24000000*OO[[#This Row],[108 (02JUL1985 09:00:00)-Water Temperature (C)]]*OO[[#This Row],[50]]</f>
        <v>1.3177058361381252E-5</v>
      </c>
      <c r="BA375" s="10">
        <f>3/24000000*OO[[#This Row],[109 (02JUL1985 12:00:00)-Water Temperature (C)]]*OO[[#This Row],[51]]</f>
        <v>1.3347603101899997E-5</v>
      </c>
      <c r="BB375" s="10">
        <f>3/24000000*OO[[#This Row],[110 (02JUL1985 15:00:00)-Water Temperature (C)]]*OO[[#This Row],[52]]</f>
        <v>1.3469927053756248E-5</v>
      </c>
      <c r="BC375" s="10">
        <f>3/24000000*OO[[#This Row],[111 (02JUL1985 18:00:00)-Water Temperature (C)]]*OO[[#This Row],[53]]</f>
        <v>1.3408188992392497E-5</v>
      </c>
      <c r="BD375" s="10">
        <f>3/24000000*OO[[#This Row],[112 (02JUL1985 21:00:00)-Water Temperature (C)]]*OO[[#This Row],[54]]</f>
        <v>1.2990088981362498E-5</v>
      </c>
      <c r="BE375" s="10">
        <f>3/24000000*OO[[#This Row],[113 (03JUL1985 00:00:00)-Water Temperature (C)]]*OO[[#This Row],[55]]</f>
        <v>1.2359490901904999E-5</v>
      </c>
      <c r="BF375" s="10">
        <f>3/24000000*OO[[#This Row],[114 (03JUL1985 03:00:00)-Water Temperature (C)]]*OO[[#This Row],[56]]</f>
        <v>1.1505702973618748E-5</v>
      </c>
      <c r="BG375" s="10">
        <f>3/24000000*OO[[#This Row],[115 (03JUL1985 06:00:00)-Water Temperature (C)]]*OO[[#This Row],[57]]</f>
        <v>1.0484312015812499E-5</v>
      </c>
      <c r="BH375" s="10">
        <f>3/24000000*OO[[#This Row],[116 (03JUL1985 09:00:00)-Water Temperature (C)]]*OO[[#This Row],[58]]</f>
        <v>9.5592840907525005E-6</v>
      </c>
      <c r="BI375" s="10">
        <f>3/24000000*OO[[#This Row],[117 (03JUL1985 12:00:00)-Water Temperature (C)]]*OO[[#This Row],[59]]</f>
        <v>8.7850011826399978E-6</v>
      </c>
      <c r="BJ375" s="10">
        <f>3/24000000*OO[[#This Row],[118 (03JUL1985 15:00:00)-Water Temperature (C)]]*OO[[#This Row],[60]]</f>
        <v>8.0912821655012482E-6</v>
      </c>
      <c r="BK375" s="10">
        <f>3/24000000*OO[[#This Row],[119 (03JUL1985 18:00:00)-Water Temperature (C)]]*OO[[#This Row],[61]]</f>
        <v>7.5413340141224996E-6</v>
      </c>
      <c r="BL375" s="10">
        <f>3/24000000*OO[[#This Row],[120 (03JUL1985 21:00:00)-Water Temperature (C)]]*OO[[#This Row],[62]]</f>
        <v>6.9176635693287489E-6</v>
      </c>
      <c r="BM375" s="10">
        <f>3/24000000*OO[[#This Row],[121 (04JUL1985 00:00:00)-Water Temperature (C)]]*OO[[#This Row],[63]]</f>
        <v>6.3255600389999988E-6</v>
      </c>
      <c r="BN375" s="10">
        <f>3/24000000*OO[[#This Row],[122 (04JUL1985 03:00:00)-Water Temperature (C)]]*OO[[#This Row],[64]]</f>
        <v>5.770669736762499E-6</v>
      </c>
      <c r="BO375" s="10">
        <f>3/24000000*OO[[#This Row],[123 (04JUL1985 06:00:00)-Water Temperature (C)]]*OO[[#This Row],[65]]</f>
        <v>5.2607860381649995E-6</v>
      </c>
      <c r="BP375" s="10">
        <f>3/24000000*OO[[#This Row],[124 (04JUL1985 09:00:00)-Water Temperature (C)]]*OO[[#This Row],[66]]</f>
        <v>4.8874880617200009E-6</v>
      </c>
      <c r="BQ375" s="10">
        <f>3/24000000*OO[[#This Row],[125 (04JUL1985 12:00:00)-Water Temperature (C)]]*OO[[#This Row],[67]]</f>
        <v>4.5407075073749999E-6</v>
      </c>
      <c r="BR375" s="10">
        <f>3/24000000*OO[[#This Row],[126 (04JUL1985 15:00:00)-Water Temperature (C)]]*OO[[#This Row],[68]]</f>
        <v>4.2150402247199989E-6</v>
      </c>
      <c r="BS375" s="10">
        <f>3/24000000*OO[[#This Row],[127 (04JUL1985 18:00:00)-Water Temperature (C)]]*OO[[#This Row],[69]]</f>
        <v>3.9395496938624997E-6</v>
      </c>
      <c r="BT375" s="10">
        <f>3/24000000*OO[[#This Row],[128 (04JUL1985 21:00:00)-Water Temperature (C)]]*OO[[#This Row],[70]]</f>
        <v>3.6672893243524998E-6</v>
      </c>
      <c r="BU375" s="10">
        <f>3/24000000*OO[[#This Row],[129 (05JUL1985 00:00:00)-Water Temperature (C)]]*OO[[#This Row],[71]]</f>
        <v>3.3840538458187502E-6</v>
      </c>
      <c r="BV375" s="10">
        <f>3/24000000*OO[[#This Row],[130 (05JUL1985 03:00:00)-Water Temperature (C)]]*OO[[#This Row],[72]]</f>
        <v>3.0891898903074992E-6</v>
      </c>
      <c r="BW375" s="10">
        <f>3/24000000*OO[[#This Row],[131 (05JUL1985 06:00:00)-Water Temperature (C)]]*OO[[#This Row],[73]]</f>
        <v>2.8185119091187495E-6</v>
      </c>
      <c r="BX375" s="10">
        <f>3/24000000*OO[[#This Row],[132 (05JUL1985 09:00:00)-Water Temperature (C)]]*OO[[#This Row],[74]]</f>
        <v>2.6385868013699996E-6</v>
      </c>
      <c r="BY375" s="10">
        <f>3/24000000*OO[[#This Row],[133 (05JUL1985 12:00:00)-Water Temperature (C)]]*OO[[#This Row],[75]]</f>
        <v>2.4715035384780001E-6</v>
      </c>
      <c r="BZ375" s="10">
        <f>3/24000000*OO[[#This Row],[134 (05JUL1985 15:00:00)-Water Temperature (C)]]*OO[[#This Row],[76]]</f>
        <v>2.3139818552275001E-6</v>
      </c>
      <c r="CA375" s="10">
        <f>3/24000000*OO[[#This Row],[135 (05JUL1985 18:00:00)-Water Temperature (C)]]*OO[[#This Row],[77]]</f>
        <v>2.1436653113275002E-6</v>
      </c>
      <c r="CB375" s="10">
        <f>3/24000000*OO[[#This Row],[136 (05JUL1985 21:00:00)-Water Temperature (C)]]*OO[[#This Row],[78]]</f>
        <v>1.9279478861490004E-6</v>
      </c>
      <c r="CC375" s="10">
        <f>3/24000000*OO[[#This Row],[137 (06JUL1985 00:00:00)-Water Temperature (C)]]*OO[[#This Row],[79]]</f>
        <v>1.6945530681149998E-6</v>
      </c>
      <c r="CD375" s="10">
        <f>3/24000000*OO[[#This Row],[138 (06JUL1985 03:00:00)-Water Temperature (C)]]*OO[[#This Row],[80]]</f>
        <v>1.4654666135906247E-6</v>
      </c>
      <c r="CE375" s="10">
        <f>3/24000000*OO[[#This Row],[139 (06JUL1985 06:00:00)-Water Temperature (C)]]*OO[[#This Row],[81]]</f>
        <v>1.2518956845780001E-6</v>
      </c>
      <c r="CF375" s="10">
        <f>3/24000000*OO[[#This Row],[140 (06JUL1985 09:00:00)-Water Temperature (C)]]*OO[[#This Row],[82]]</f>
        <v>1.0772287076789997E-6</v>
      </c>
      <c r="CG375" s="10">
        <f>3/24000000*OO[[#This Row],[141 (06JUL1985 12:00:00)-Water Temperature (C)]]*OO[[#This Row],[83]]</f>
        <v>9.1351762499362492E-7</v>
      </c>
      <c r="CH375" s="10">
        <f>3/24000000*OO[[#This Row],[142 (06JUL1985 15:00:00)-Water Temperature (C)]]*OO[[#This Row],[84]]</f>
        <v>7.6976652099987487E-7</v>
      </c>
      <c r="CI375" s="10">
        <f>3/24000000*OO[[#This Row],[143 (06JUL1985 18:00:00)-Water Temperature (C)]]*OO[[#This Row],[85]]</f>
        <v>6.4516556479349994E-7</v>
      </c>
      <c r="CJ375" s="10">
        <f>3/24000000*OO[[#This Row],[144 (06JUL1985 21:00:00)-Water Temperature (C)]]*OO[[#This Row],[86]]</f>
        <v>5.3841606623199994E-7</v>
      </c>
      <c r="CK375" s="10">
        <f>3/24000000*OO[[#This Row],[145 (07JUL1985 00:00:00)-Water Temperature (C)]]*OO[[#This Row],[87]]</f>
        <v>4.5409024751512495E-7</v>
      </c>
      <c r="CL375" s="10">
        <f>3/24000000*OO[[#This Row],[146 (07JUL1985 03:00:00)-Water Temperature (C)]]*OO[[#This Row],[88]]</f>
        <v>3.9117091500600002E-7</v>
      </c>
      <c r="CM375" s="10">
        <f>3/24000000*OO[[#This Row],[147 (07JUL1985 06:00:00)-Water Temperature (C)]]*OO[[#This Row],[89]]</f>
        <v>3.4419788122412493E-7</v>
      </c>
      <c r="CN375" s="10">
        <f>3/24000000*OO[[#This Row],[148 (07JUL1985 09:00:00)-Water Temperature (C)]]*OO[[#This Row],[90]]</f>
        <v>3.12477359337E-7</v>
      </c>
      <c r="CO375" s="10">
        <f>3/24000000*OO[[#This Row],[149 (07JUL1985 12:00:00)-Water Temperature (C)]]*OO[[#This Row],[91]]</f>
        <v>2.8010672792112495E-7</v>
      </c>
      <c r="CP375" s="10">
        <f>3/24000000*OO[[#This Row],[150 (07JUL1985 15:00:00)-Water Temperature (C)]]*OO[[#This Row],[92]]</f>
        <v>2.5799648199828752E-7</v>
      </c>
      <c r="CQ375" s="10">
        <f>3/24000000*OO[[#This Row],[151 (07JUL1985 18:00:00)-Water Temperature (C)]]*OO[[#This Row],[93]]</f>
        <v>2.3857420659422496E-7</v>
      </c>
      <c r="CR375" s="10">
        <f>3/24000000*OO[[#This Row],[152 (07JUL1985 21:00:00)-Water Temperature (C)]]*OO[[#This Row],[94]]</f>
        <v>2.21531518572E-7</v>
      </c>
      <c r="CS375" s="10">
        <f>3/24000000*OO[[#This Row],[153 (08JUL1985 00:00:00)-Water Temperature (C)]]*OO[[#This Row],[95]]</f>
        <v>2.0546372708587499E-7</v>
      </c>
      <c r="CT375" s="10">
        <f>3/24000000*OO[[#This Row],[154 (08JUL1985 03:00:00)-Water Temperature (C)]]*OO[[#This Row],[96]]</f>
        <v>1.9123917550184998E-7</v>
      </c>
      <c r="CU375" s="10">
        <f>3/24000000*OO[[#This Row],[155 (08JUL1985 06:00:00)-Water Temperature (C)]]*OO[[#This Row],[97]]</f>
        <v>1.8042867811349998E-7</v>
      </c>
      <c r="CV375" s="10">
        <f>3/24000000*OO[[#This Row],[156 (08JUL1985 09:00:00)-Water Temperature (C)]]*OO[[#This Row],[98]]</f>
        <v>1.7565269544125001E-7</v>
      </c>
      <c r="CW375" s="10">
        <f>3/24000000*OO[[#This Row],[157 (08JUL1985 12:00:00)-Water Temperature (C)]]*OO[[#This Row],[99]]</f>
        <v>1.7252240124375E-7</v>
      </c>
    </row>
    <row r="376" spans="1:101" x14ac:dyDescent="0.35">
      <c r="A376" t="s">
        <v>383</v>
      </c>
      <c r="B376">
        <v>717.10299999999995</v>
      </c>
      <c r="C376" s="10">
        <f>3/24*OO[[#This Row],[59 (26JUN1985 06:00:00)-Water Temperature (C)]]*OO[[#This Row],[1]]/SUM(OO[1])</f>
        <v>0</v>
      </c>
      <c r="D376" s="10">
        <f>3/24*OO[[#This Row],[60 (26JUN1985 09:00:00)-Water Temperature (C)]]*OO[[#This Row],[2]]/SUM(OO[2])</f>
        <v>0</v>
      </c>
      <c r="E376" s="10">
        <f>3/24*OO[[#This Row],[61 (26JUN1985 12:00:00)-Water Temperature (C)]]*OO[[#This Row],[3]]/SUM(OO[3])</f>
        <v>0</v>
      </c>
      <c r="F376" s="10">
        <f>3/24*OO[[#This Row],[62 (26JUN1985 15:00:00)-Water Temperature (C)]]*OO[[#This Row],[4]]/SUM(OO[4])</f>
        <v>0</v>
      </c>
      <c r="G376" s="10">
        <f>3/24*OO[[#This Row],[63 (26JUN1985 18:00:00)-Water Temperature (C)]]*OO[[#This Row],[5]]/SUM(OO[5])</f>
        <v>0</v>
      </c>
      <c r="H376" s="10">
        <f>3/24*OO[[#This Row],[64 (26JUN1985 21:00:00)-Water Temperature (C)]]*OO[[#This Row],[6]]/SUM(OO[6])</f>
        <v>0</v>
      </c>
      <c r="I376" s="10">
        <f>3/24*OO[[#This Row],[65 (27JUN1985 00:00:00)-Water Temperature (C)]]*OO[[#This Row],[7]]/SUM(OO[7])</f>
        <v>0</v>
      </c>
      <c r="J376" s="10">
        <f>3/24*OO[[#This Row],[66 (27JUN1985 03:00:00)-Water Temperature (C)]]*OO[[#This Row],[8]]/SUM(OO[8])</f>
        <v>0</v>
      </c>
      <c r="K376" s="10">
        <f>3/24*OO[[#This Row],[67 (27JUN1985 06:00:00)-Water Temperature (C)]]*OO[[#This Row],[9]]/SUM(OO[9])</f>
        <v>0</v>
      </c>
      <c r="L376" s="10">
        <f>3/24*OO[[#This Row],[68 (27JUN1985 09:00:00)-Water Temperature (C)]]*OO[[#This Row],[10]]/SUM(OO[10])</f>
        <v>0</v>
      </c>
      <c r="M376" s="10">
        <f>3/24*OO[[#This Row],[69 (27JUN1985 12:00:00)-Water Temperature (C)]]*OO[[#This Row],[11]]/SUM(OO[11])</f>
        <v>0</v>
      </c>
      <c r="N376" s="10">
        <f>3/24*OO[[#This Row],[70 (27JUN1985 15:00:00)-Water Temperature (C)]]*OO[[#This Row],[12]]/SUM(OO[12])</f>
        <v>0</v>
      </c>
      <c r="O376" s="10">
        <f>3/24*OO[[#This Row],[71 (27JUN1985 18:00:00)-Water Temperature (C)]]*OO[[#This Row],[13]]/SUM(OO[13])</f>
        <v>0</v>
      </c>
      <c r="P376" s="10">
        <f>3/24*OO[[#This Row],[72 (27JUN1985 21:00:00)-Water Temperature (C)]]*OO[[#This Row],[14]]/SUM(OO[14])</f>
        <v>0</v>
      </c>
      <c r="Q376" s="10">
        <f>3/24*OO[[#This Row],[73 (28JUN1985 00:00:00)-Water Temperature (C)]]*OO[[#This Row],[15]]/SUM(OO[15])</f>
        <v>0</v>
      </c>
      <c r="R376" s="10">
        <f>3/24*OO[[#This Row],[74 (28JUN1985 03:00:00)-Water Temperature (C)]]*OO[[#This Row],[16]]/SUM(OO[16])</f>
        <v>0</v>
      </c>
      <c r="S376" s="10">
        <f>3/24*OO[[#This Row],[75 (28JUN1985 06:00:00)-Water Temperature (C)]]*OO[[#This Row],[17]]/SUM(OO[17])</f>
        <v>0</v>
      </c>
      <c r="T376" s="10">
        <f>3/24*OO[[#This Row],[76 (28JUN1985 09:00:00)-Water Temperature (C)]]*OO[[#This Row],[18]]/SUM(OO[18])</f>
        <v>5.3670008867516728E-43</v>
      </c>
      <c r="U376" s="10">
        <f>3/24*OO[[#This Row],[77 (28JUN1985 12:00:00)-Water Temperature (C)]]*OO[[#This Row],[19]]/SUM(OO[19])</f>
        <v>5.6831430586143743E-31</v>
      </c>
      <c r="V376" s="10">
        <f>3/24000000*OO[[#This Row],[78 (28JUN1985 15:00:00)-Water Temperature (C)]]*OO[[#This Row],[20]]</f>
        <v>1.2491687700860001E-25</v>
      </c>
      <c r="W376" s="10">
        <f>3/24000000*OO[[#This Row],[79 (28JUN1985 18:00:00)-Water Temperature (C)]]*OO[[#This Row],[21]]</f>
        <v>4.3586630558250001E-18</v>
      </c>
      <c r="X376" s="10">
        <f>3/24000000*OO[[#This Row],[80 (28JUN1985 21:00:00)-Water Temperature (C)]]*OO[[#This Row],[22]]</f>
        <v>5.1819076399875003E-14</v>
      </c>
      <c r="Y376" s="10">
        <f>3/24000000*OO[[#This Row],[81 (29JUN1985 00:00:00)-Water Temperature (C)]]*OO[[#This Row],[23]]</f>
        <v>4.9610411690399993E-11</v>
      </c>
      <c r="Z376" s="10">
        <f>3/24000000*OO[[#This Row],[82 (29JUN1985 03:00:00)-Water Temperature (C)]]*OO[[#This Row],[24]]</f>
        <v>1.0601652817039998E-8</v>
      </c>
      <c r="AA376" s="10">
        <f>3/24000000*OO[[#This Row],[83 (29JUN1985 06:00:00)-Water Temperature (C)]]*OO[[#This Row],[25]]</f>
        <v>7.3749400077649985E-7</v>
      </c>
      <c r="AB376" s="10">
        <f>3/24000000*OO[[#This Row],[84 (29JUN1985 09:00:00)-Water Temperature (C)]]*OO[[#This Row],[26]]</f>
        <v>2.1294299320327499E-5</v>
      </c>
      <c r="AC376" s="10">
        <f>3/24000000*OO[[#This Row],[85 (29JUN1985 12:00:00)-Water Temperature (C)]]*OO[[#This Row],[27]]</f>
        <v>2.878582474875E-4</v>
      </c>
      <c r="AD376" s="10">
        <f>3/24000000*OO[[#This Row],[86 (29JUN1985 15:00:00)-Water Temperature (C)]]*OO[[#This Row],[28]]</f>
        <v>2.0634570926091251E-3</v>
      </c>
      <c r="AE376" s="10">
        <f>3/24000000*OO[[#This Row],[88 (29JUN1985 21:00:00)-Water Temperature (C)]]*OO[[#This Row],[30]]</f>
        <v>2.1604504737164996E-2</v>
      </c>
      <c r="AF376" s="10">
        <f>3/24000000*OO[[#This Row],[88 (29JUN1985 21:00:00)-Water Temperature (C)]]*OO[[#This Row],[30]]</f>
        <v>2.1604504737164996E-2</v>
      </c>
      <c r="AG376" s="10">
        <f>3/24000000*OO[[#This Row],[89 (30JUN1985 00:00:00)-Water Temperature (C)]]*OO[[#This Row],[31]]</f>
        <v>3.5401270381162503E-2</v>
      </c>
      <c r="AH376" s="10">
        <f>3/24000000*OO[[#This Row],[90 (30JUN1985 03:00:00)-Water Temperature (C)]]*OO[[#This Row],[32]]</f>
        <v>3.9609961155000005E-2</v>
      </c>
      <c r="AI376" s="10">
        <f>3/24000000*OO[[#This Row],[91 (30JUN1985 06:00:00)-Water Temperature (C)]]*OO[[#This Row],[33]]</f>
        <v>3.1671692386750001E-2</v>
      </c>
      <c r="AJ376" s="10">
        <f>3/24000000*OO[[#This Row],[92 (30JUN1985 09:00:00)-Water Temperature (C)]]*OO[[#This Row],[34]]</f>
        <v>1.9177235357349998E-2</v>
      </c>
      <c r="AK376" s="10">
        <f>3/24000000*OO[[#This Row],[93 (30JUN1985 12:00:00)-Water Temperature (C)]]*OO[[#This Row],[35]]</f>
        <v>8.8757613712862494E-3</v>
      </c>
      <c r="AL376" s="10">
        <f>3/24000000*OO[[#This Row],[94 (30JUN1985 15:00:00)-Water Temperature (C)]]*OO[[#This Row],[36]]</f>
        <v>3.236128848812499E-3</v>
      </c>
      <c r="AM376" s="10">
        <f>3/24000000*OO[[#This Row],[95 (30JUN1985 18:00:00)-Water Temperature (C)]]*OO[[#This Row],[37]]</f>
        <v>9.747297124524998E-4</v>
      </c>
      <c r="AN376" s="10">
        <f>3/24000000*OO[[#This Row],[96 (30JUN1985 21:00:00)-Water Temperature (C)]]*OO[[#This Row],[38]]</f>
        <v>2.5861821143299997E-4</v>
      </c>
      <c r="AO376" s="10">
        <f>3/24000000*OO[[#This Row],[97 (01JUL1985 00:00:00)-Water Temperature (C)]]*OO[[#This Row],[39]]</f>
        <v>7.6186107050524985E-5</v>
      </c>
      <c r="AP376" s="10">
        <f>3/24000000*OO[[#This Row],[98 (01JUL1985 03:00:00)-Water Temperature (C)]]*OO[[#This Row],[40]]</f>
        <v>3.6428394948562493E-5</v>
      </c>
      <c r="AQ376" s="10">
        <f>3/24000000*OO[[#This Row],[99 (01JUL1985 06:00:00)-Water Temperature (C)]]*OO[[#This Row],[41]]</f>
        <v>2.7600138654725E-5</v>
      </c>
      <c r="AR376" s="10">
        <f>3/24000000*OO[[#This Row],[100 (01JUL1985 09:00:00)-Water Temperature (C)]]*OO[[#This Row],[42]]</f>
        <v>2.5110916826531251E-5</v>
      </c>
      <c r="AS376" s="10">
        <f>3/24000000*OO[[#This Row],[101 (01JUL1985 12:00:00)-Water Temperature (C)]]*OO[[#This Row],[43]]</f>
        <v>2.3849277604075E-5</v>
      </c>
      <c r="AT376" s="10">
        <f>3/24000000*OO[[#This Row],[102 (01JUL1985 15:00:00)-Water Temperature (C)]]*OO[[#This Row],[44]]</f>
        <v>2.2693129723239997E-5</v>
      </c>
      <c r="AU376" s="10">
        <f>3/24000000*OO[[#This Row],[103 (01JUL1985 18:00:00)-Water Temperature (C)]]*OO[[#This Row],[45]]</f>
        <v>2.1611621776250001E-5</v>
      </c>
      <c r="AV376" s="10">
        <f>3/24000000*OO[[#This Row],[104 (01JUL1985 21:00:00)-Water Temperature (C)]]*OO[[#This Row],[46]]</f>
        <v>2.0310535727387498E-5</v>
      </c>
      <c r="AW376" s="10">
        <f>3/24000000*OO[[#This Row],[105 (02JUL1985 00:00:00)-Water Temperature (C)]]*OO[[#This Row],[47]]</f>
        <v>1.9033905149094998E-5</v>
      </c>
      <c r="AX376" s="10">
        <f>3/24000000*OO[[#This Row],[106 (02JUL1985 03:00:00)-Water Temperature (C)]]*OO[[#This Row],[48]]</f>
        <v>1.7999902190999996E-5</v>
      </c>
      <c r="AY376" s="10">
        <f>3/24000000*OO[[#This Row],[107 (02JUL1985 06:00:00)-Water Temperature (C)]]*OO[[#This Row],[49]]</f>
        <v>1.7364963643596249E-5</v>
      </c>
      <c r="AZ376" s="10">
        <f>3/24000000*OO[[#This Row],[108 (02JUL1985 09:00:00)-Water Temperature (C)]]*OO[[#This Row],[50]]</f>
        <v>1.71413243638175E-5</v>
      </c>
      <c r="BA376" s="10">
        <f>3/24000000*OO[[#This Row],[109 (02JUL1985 12:00:00)-Water Temperature (C)]]*OO[[#This Row],[51]]</f>
        <v>1.742493758301E-5</v>
      </c>
      <c r="BB376" s="10">
        <f>3/24000000*OO[[#This Row],[110 (02JUL1985 15:00:00)-Water Temperature (C)]]*OO[[#This Row],[52]]</f>
        <v>1.7644515873799999E-5</v>
      </c>
      <c r="BC376" s="10">
        <f>3/24000000*OO[[#This Row],[111 (02JUL1985 18:00:00)-Water Temperature (C)]]*OO[[#This Row],[53]]</f>
        <v>1.7647568152312498E-5</v>
      </c>
      <c r="BD376" s="10">
        <f>3/24000000*OO[[#This Row],[112 (02JUL1985 21:00:00)-Water Temperature (C)]]*OO[[#This Row],[54]]</f>
        <v>1.7170990193689999E-5</v>
      </c>
      <c r="BE376" s="10">
        <f>3/24000000*OO[[#This Row],[113 (03JUL1985 00:00:00)-Water Temperature (C)]]*OO[[#This Row],[55]]</f>
        <v>1.64178883371875E-5</v>
      </c>
      <c r="BF376" s="10">
        <f>3/24000000*OO[[#This Row],[114 (03JUL1985 03:00:00)-Water Temperature (C)]]*OO[[#This Row],[56]]</f>
        <v>1.5359101979824999E-5</v>
      </c>
      <c r="BG376" s="10">
        <f>3/24000000*OO[[#This Row],[115 (03JUL1985 06:00:00)-Water Temperature (C)]]*OO[[#This Row],[57]]</f>
        <v>1.4062314474815001E-5</v>
      </c>
      <c r="BH376" s="10">
        <f>3/24000000*OO[[#This Row],[116 (03JUL1985 09:00:00)-Water Temperature (C)]]*OO[[#This Row],[58]]</f>
        <v>1.2886751796624999E-5</v>
      </c>
      <c r="BI376" s="10">
        <f>3/24000000*OO[[#This Row],[117 (03JUL1985 12:00:00)-Water Temperature (C)]]*OO[[#This Row],[59]]</f>
        <v>1.1908714479048752E-5</v>
      </c>
      <c r="BJ376" s="10">
        <f>3/24000000*OO[[#This Row],[118 (03JUL1985 15:00:00)-Water Temperature (C)]]*OO[[#This Row],[60]]</f>
        <v>1.1010875166329998E-5</v>
      </c>
      <c r="BK376" s="10">
        <f>3/24000000*OO[[#This Row],[119 (03JUL1985 18:00:00)-Water Temperature (C)]]*OO[[#This Row],[61]]</f>
        <v>1.0299010936724998E-5</v>
      </c>
      <c r="BL376" s="10">
        <f>3/24000000*OO[[#This Row],[120 (03JUL1985 21:00:00)-Water Temperature (C)]]*OO[[#This Row],[62]]</f>
        <v>9.4785070649099999E-6</v>
      </c>
      <c r="BM376" s="10">
        <f>3/24000000*OO[[#This Row],[121 (04JUL1985 00:00:00)-Water Temperature (C)]]*OO[[#This Row],[63]]</f>
        <v>8.6994699387749982E-6</v>
      </c>
      <c r="BN376" s="10">
        <f>3/24000000*OO[[#This Row],[122 (04JUL1985 03:00:00)-Water Temperature (C)]]*OO[[#This Row],[64]]</f>
        <v>7.9682061214000002E-6</v>
      </c>
      <c r="BO376" s="10">
        <f>3/24000000*OO[[#This Row],[123 (04JUL1985 06:00:00)-Water Temperature (C)]]*OO[[#This Row],[65]]</f>
        <v>7.2924192006912501E-6</v>
      </c>
      <c r="BP376" s="10">
        <f>3/24000000*OO[[#This Row],[124 (04JUL1985 09:00:00)-Water Temperature (C)]]*OO[[#This Row],[66]]</f>
        <v>6.8026798715650002E-6</v>
      </c>
      <c r="BQ376" s="10">
        <f>3/24000000*OO[[#This Row],[125 (04JUL1985 12:00:00)-Water Temperature (C)]]*OO[[#This Row],[67]]</f>
        <v>6.3415622684924992E-6</v>
      </c>
      <c r="BR376" s="10">
        <f>3/24000000*OO[[#This Row],[126 (04JUL1985 15:00:00)-Water Temperature (C)]]*OO[[#This Row],[68]]</f>
        <v>5.910072262709999E-6</v>
      </c>
      <c r="BS376" s="10">
        <f>3/24000000*OO[[#This Row],[127 (04JUL1985 18:00:00)-Water Temperature (C)]]*OO[[#This Row],[69]]</f>
        <v>5.5457615455725003E-6</v>
      </c>
      <c r="BT376" s="10">
        <f>3/24000000*OO[[#This Row],[128 (04JUL1985 21:00:00)-Water Temperature (C)]]*OO[[#This Row],[70]]</f>
        <v>5.1685887138925E-6</v>
      </c>
      <c r="BU376" s="10">
        <f>3/24000000*OO[[#This Row],[129 (05JUL1985 00:00:00)-Water Temperature (C)]]*OO[[#This Row],[71]]</f>
        <v>4.7781096386349991E-6</v>
      </c>
      <c r="BV376" s="10">
        <f>3/24000000*OO[[#This Row],[130 (05JUL1985 03:00:00)-Water Temperature (C)]]*OO[[#This Row],[72]]</f>
        <v>4.3688258674737493E-6</v>
      </c>
      <c r="BW376" s="10">
        <f>3/24000000*OO[[#This Row],[131 (05JUL1985 06:00:00)-Water Temperature (C)]]*OO[[#This Row],[73]]</f>
        <v>3.99500392518E-6</v>
      </c>
      <c r="BX376" s="10">
        <f>3/24000000*OO[[#This Row],[132 (05JUL1985 09:00:00)-Water Temperature (C)]]*OO[[#This Row],[74]]</f>
        <v>3.7512157807775003E-6</v>
      </c>
      <c r="BY376" s="10">
        <f>3/24000000*OO[[#This Row],[133 (05JUL1985 12:00:00)-Water Temperature (C)]]*OO[[#This Row],[75]]</f>
        <v>3.5206055284949992E-6</v>
      </c>
      <c r="BZ376" s="10">
        <f>3/24000000*OO[[#This Row],[134 (05JUL1985 15:00:00)-Water Temperature (C)]]*OO[[#This Row],[76]]</f>
        <v>3.3023157315225E-6</v>
      </c>
      <c r="CA376" s="10">
        <f>3/24000000*OO[[#This Row],[135 (05JUL1985 18:00:00)-Water Temperature (C)]]*OO[[#This Row],[77]]</f>
        <v>3.0648905081599998E-6</v>
      </c>
      <c r="CB376" s="10">
        <f>3/24000000*OO[[#This Row],[136 (05JUL1985 21:00:00)-Water Temperature (C)]]*OO[[#This Row],[78]]</f>
        <v>2.7613156152562501E-6</v>
      </c>
      <c r="CC376" s="10">
        <f>3/24000000*OO[[#This Row],[137 (06JUL1985 00:00:00)-Water Temperature (C)]]*OO[[#This Row],[79]]</f>
        <v>2.4309956298902501E-6</v>
      </c>
      <c r="CD376" s="10">
        <f>3/24000000*OO[[#This Row],[138 (06JUL1985 03:00:00)-Water Temperature (C)]]*OO[[#This Row],[80]]</f>
        <v>2.1082720215689997E-6</v>
      </c>
      <c r="CE376" s="10">
        <f>3/24000000*OO[[#This Row],[139 (06JUL1985 06:00:00)-Water Temperature (C)]]*OO[[#This Row],[81]]</f>
        <v>1.8054060708825E-6</v>
      </c>
      <c r="CF376" s="10">
        <f>3/24000000*OO[[#This Row],[140 (06JUL1985 09:00:00)-Water Temperature (C)]]*OO[[#This Row],[82]]</f>
        <v>1.55916711916E-6</v>
      </c>
      <c r="CG376" s="10">
        <f>3/24000000*OO[[#This Row],[141 (06JUL1985 12:00:00)-Water Temperature (C)]]*OO[[#This Row],[83]]</f>
        <v>1.3256458506959999E-6</v>
      </c>
      <c r="CH376" s="10">
        <f>3/24000000*OO[[#This Row],[142 (06JUL1985 15:00:00)-Water Temperature (C)]]*OO[[#This Row],[84]]</f>
        <v>1.118968011328125E-6</v>
      </c>
      <c r="CI376" s="10">
        <f>3/24000000*OO[[#This Row],[143 (06JUL1985 18:00:00)-Water Temperature (C)]]*OO[[#This Row],[85]]</f>
        <v>9.380525660791249E-7</v>
      </c>
      <c r="CJ376" s="10">
        <f>3/24000000*OO[[#This Row],[144 (06JUL1985 21:00:00)-Water Temperature (C)]]*OO[[#This Row],[86]]</f>
        <v>7.8206637634899991E-7</v>
      </c>
      <c r="CK376" s="10">
        <f>3/24000000*OO[[#This Row],[145 (07JUL1985 00:00:00)-Water Temperature (C)]]*OO[[#This Row],[87]]</f>
        <v>6.5834805710624997E-7</v>
      </c>
      <c r="CL376" s="10">
        <f>3/24000000*OO[[#This Row],[146 (07JUL1985 03:00:00)-Water Temperature (C)]]*OO[[#This Row],[88]]</f>
        <v>5.6661181606749994E-7</v>
      </c>
      <c r="CM376" s="10">
        <f>3/24000000*OO[[#This Row],[147 (07JUL1985 06:00:00)-Water Temperature (C)]]*OO[[#This Row],[89]]</f>
        <v>4.9805575200850003E-7</v>
      </c>
      <c r="CN376" s="10">
        <f>3/24000000*OO[[#This Row],[148 (07JUL1985 09:00:00)-Water Temperature (C)]]*OO[[#This Row],[90]]</f>
        <v>4.5245938275999999E-7</v>
      </c>
      <c r="CO376" s="10">
        <f>3/24000000*OO[[#This Row],[149 (07JUL1985 12:00:00)-Water Temperature (C)]]*OO[[#This Row],[91]]</f>
        <v>4.0542956838312493E-7</v>
      </c>
      <c r="CP376" s="10">
        <f>3/24000000*OO[[#This Row],[150 (07JUL1985 15:00:00)-Water Temperature (C)]]*OO[[#This Row],[92]]</f>
        <v>3.7340183714962497E-7</v>
      </c>
      <c r="CQ376" s="10">
        <f>3/24000000*OO[[#This Row],[151 (07JUL1985 18:00:00)-Water Temperature (C)]]*OO[[#This Row],[93]]</f>
        <v>3.4482076980000004E-7</v>
      </c>
      <c r="CR376" s="10">
        <f>3/24000000*OO[[#This Row],[152 (07JUL1985 21:00:00)-Water Temperature (C)]]*OO[[#This Row],[94]]</f>
        <v>3.1969813332124994E-7</v>
      </c>
      <c r="CS376" s="10">
        <f>3/24000000*OO[[#This Row],[153 (08JUL1985 00:00:00)-Water Temperature (C)]]*OO[[#This Row],[95]]</f>
        <v>2.9619170141574996E-7</v>
      </c>
      <c r="CT376" s="10">
        <f>3/24000000*OO[[#This Row],[154 (08JUL1985 03:00:00)-Water Temperature (C)]]*OO[[#This Row],[96]]</f>
        <v>2.7545389519500005E-7</v>
      </c>
      <c r="CU376" s="10">
        <f>3/24000000*OO[[#This Row],[155 (08JUL1985 06:00:00)-Water Temperature (C)]]*OO[[#This Row],[97]]</f>
        <v>2.5968615592207498E-7</v>
      </c>
      <c r="CV376" s="10">
        <f>3/24000000*OO[[#This Row],[156 (08JUL1985 09:00:00)-Water Temperature (C)]]*OO[[#This Row],[98]]</f>
        <v>2.5280063082899998E-7</v>
      </c>
      <c r="CW376" s="10">
        <f>3/24000000*OO[[#This Row],[157 (08JUL1985 12:00:00)-Water Temperature (C)]]*OO[[#This Row],[99]]</f>
        <v>2.4806143392586246E-7</v>
      </c>
    </row>
    <row r="377" spans="1:101" x14ac:dyDescent="0.35">
      <c r="A377" t="s">
        <v>384</v>
      </c>
      <c r="B377">
        <v>467.37419999999997</v>
      </c>
      <c r="C377" s="10">
        <f>3/24*OO[[#This Row],[59 (26JUN1985 06:00:00)-Water Temperature (C)]]*OO[[#This Row],[1]]/SUM(OO[1])</f>
        <v>0</v>
      </c>
      <c r="D377" s="10">
        <f>3/24*OO[[#This Row],[60 (26JUN1985 09:00:00)-Water Temperature (C)]]*OO[[#This Row],[2]]/SUM(OO[2])</f>
        <v>0</v>
      </c>
      <c r="E377" s="10">
        <f>3/24*OO[[#This Row],[61 (26JUN1985 12:00:00)-Water Temperature (C)]]*OO[[#This Row],[3]]/SUM(OO[3])</f>
        <v>0</v>
      </c>
      <c r="F377" s="10">
        <f>3/24*OO[[#This Row],[62 (26JUN1985 15:00:00)-Water Temperature (C)]]*OO[[#This Row],[4]]/SUM(OO[4])</f>
        <v>0</v>
      </c>
      <c r="G377" s="10">
        <f>3/24*OO[[#This Row],[63 (26JUN1985 18:00:00)-Water Temperature (C)]]*OO[[#This Row],[5]]/SUM(OO[5])</f>
        <v>0</v>
      </c>
      <c r="H377" s="10">
        <f>3/24*OO[[#This Row],[64 (26JUN1985 21:00:00)-Water Temperature (C)]]*OO[[#This Row],[6]]/SUM(OO[6])</f>
        <v>0</v>
      </c>
      <c r="I377" s="10">
        <f>3/24*OO[[#This Row],[65 (27JUN1985 00:00:00)-Water Temperature (C)]]*OO[[#This Row],[7]]/SUM(OO[7])</f>
        <v>0</v>
      </c>
      <c r="J377" s="10">
        <f>3/24*OO[[#This Row],[66 (27JUN1985 03:00:00)-Water Temperature (C)]]*OO[[#This Row],[8]]/SUM(OO[8])</f>
        <v>0</v>
      </c>
      <c r="K377" s="10">
        <f>3/24*OO[[#This Row],[67 (27JUN1985 06:00:00)-Water Temperature (C)]]*OO[[#This Row],[9]]/SUM(OO[9])</f>
        <v>0</v>
      </c>
      <c r="L377" s="10">
        <f>3/24*OO[[#This Row],[68 (27JUN1985 09:00:00)-Water Temperature (C)]]*OO[[#This Row],[10]]/SUM(OO[10])</f>
        <v>0</v>
      </c>
      <c r="M377" s="10">
        <f>3/24*OO[[#This Row],[69 (27JUN1985 12:00:00)-Water Temperature (C)]]*OO[[#This Row],[11]]/SUM(OO[11])</f>
        <v>0</v>
      </c>
      <c r="N377" s="10">
        <f>3/24*OO[[#This Row],[70 (27JUN1985 15:00:00)-Water Temperature (C)]]*OO[[#This Row],[12]]/SUM(OO[12])</f>
        <v>0</v>
      </c>
      <c r="O377" s="10">
        <f>3/24*OO[[#This Row],[71 (27JUN1985 18:00:00)-Water Temperature (C)]]*OO[[#This Row],[13]]/SUM(OO[13])</f>
        <v>0</v>
      </c>
      <c r="P377" s="10">
        <f>3/24*OO[[#This Row],[72 (27JUN1985 21:00:00)-Water Temperature (C)]]*OO[[#This Row],[14]]/SUM(OO[14])</f>
        <v>0</v>
      </c>
      <c r="Q377" s="10">
        <f>3/24*OO[[#This Row],[73 (28JUN1985 00:00:00)-Water Temperature (C)]]*OO[[#This Row],[15]]/SUM(OO[15])</f>
        <v>0</v>
      </c>
      <c r="R377" s="10">
        <f>3/24*OO[[#This Row],[74 (28JUN1985 03:00:00)-Water Temperature (C)]]*OO[[#This Row],[16]]/SUM(OO[16])</f>
        <v>0</v>
      </c>
      <c r="S377" s="10">
        <f>3/24*OO[[#This Row],[75 (28JUN1985 06:00:00)-Water Temperature (C)]]*OO[[#This Row],[17]]/SUM(OO[17])</f>
        <v>0</v>
      </c>
      <c r="T377" s="10">
        <f>3/24*OO[[#This Row],[76 (28JUN1985 09:00:00)-Water Temperature (C)]]*OO[[#This Row],[18]]/SUM(OO[18])</f>
        <v>1.2648704543968812E-43</v>
      </c>
      <c r="U377" s="10">
        <f>3/24*OO[[#This Row],[77 (28JUN1985 12:00:00)-Water Temperature (C)]]*OO[[#This Row],[19]]/SUM(OO[19])</f>
        <v>1.6053146752557069E-31</v>
      </c>
      <c r="V377" s="10">
        <f>3/24000000*OO[[#This Row],[78 (28JUN1985 15:00:00)-Water Temperature (C)]]*OO[[#This Row],[20]]</f>
        <v>5.53214929694E-26</v>
      </c>
      <c r="W377" s="10">
        <f>3/24000000*OO[[#This Row],[79 (28JUN1985 18:00:00)-Water Temperature (C)]]*OO[[#This Row],[21]]</f>
        <v>1.8116891187543751E-18</v>
      </c>
      <c r="X377" s="10">
        <f>3/24000000*OO[[#This Row],[80 (28JUN1985 21:00:00)-Water Temperature (C)]]*OO[[#This Row],[22]]</f>
        <v>2.4624768470999999E-14</v>
      </c>
      <c r="Y377" s="10">
        <f>3/24000000*OO[[#This Row],[81 (29JUN1985 00:00:00)-Water Temperature (C)]]*OO[[#This Row],[23]]</f>
        <v>2.5222940727599998E-11</v>
      </c>
      <c r="Z377" s="10">
        <f>3/24000000*OO[[#This Row],[82 (29JUN1985 03:00:00)-Water Temperature (C)]]*OO[[#This Row],[24]]</f>
        <v>5.670545440755E-9</v>
      </c>
      <c r="AA377" s="10">
        <f>3/24000000*OO[[#This Row],[83 (29JUN1985 06:00:00)-Water Temperature (C)]]*OO[[#This Row],[25]]</f>
        <v>4.1131158545575002E-7</v>
      </c>
      <c r="AB377" s="10">
        <f>3/24000000*OO[[#This Row],[84 (29JUN1985 09:00:00)-Water Temperature (C)]]*OO[[#This Row],[26]]</f>
        <v>1.2312790552116247E-5</v>
      </c>
      <c r="AC377" s="10">
        <f>3/24000000*OO[[#This Row],[85 (29JUN1985 12:00:00)-Water Temperature (C)]]*OO[[#This Row],[27]]</f>
        <v>1.7180976537787502E-4</v>
      </c>
      <c r="AD377" s="10">
        <f>3/24000000*OO[[#This Row],[86 (29JUN1985 15:00:00)-Water Temperature (C)]]*OO[[#This Row],[28]]</f>
        <v>1.2675756042056252E-3</v>
      </c>
      <c r="AE377" s="10">
        <f>3/24000000*OO[[#This Row],[88 (29JUN1985 21:00:00)-Water Temperature (C)]]*OO[[#This Row],[30]]</f>
        <v>1.3958164242962498E-2</v>
      </c>
      <c r="AF377" s="10">
        <f>3/24000000*OO[[#This Row],[88 (29JUN1985 21:00:00)-Water Temperature (C)]]*OO[[#This Row],[30]]</f>
        <v>1.3958164242962498E-2</v>
      </c>
      <c r="AG377" s="10">
        <f>3/24000000*OO[[#This Row],[89 (30JUN1985 00:00:00)-Water Temperature (C)]]*OO[[#This Row],[31]]</f>
        <v>2.3403971272500001E-2</v>
      </c>
      <c r="AH377" s="10">
        <f>3/24000000*OO[[#This Row],[90 (30JUN1985 03:00:00)-Water Temperature (C)]]*OO[[#This Row],[32]]</f>
        <v>2.67730653461625E-2</v>
      </c>
      <c r="AI377" s="10">
        <f>3/24000000*OO[[#This Row],[91 (30JUN1985 06:00:00)-Water Temperature (C)]]*OO[[#This Row],[33]]</f>
        <v>2.1871375717859996E-2</v>
      </c>
      <c r="AJ377" s="10">
        <f>3/24000000*OO[[#This Row],[92 (30JUN1985 09:00:00)-Water Temperature (C)]]*OO[[#This Row],[34]]</f>
        <v>1.3512905507955E-2</v>
      </c>
      <c r="AK377" s="10">
        <f>3/24000000*OO[[#This Row],[93 (30JUN1985 12:00:00)-Water Temperature (C)]]*OO[[#This Row],[35]]</f>
        <v>6.3736182649350003E-3</v>
      </c>
      <c r="AL377" s="10">
        <f>3/24000000*OO[[#This Row],[94 (30JUN1985 15:00:00)-Water Temperature (C)]]*OO[[#This Row],[36]]</f>
        <v>2.3657558080018748E-3</v>
      </c>
      <c r="AM377" s="10">
        <f>3/24000000*OO[[#This Row],[95 (30JUN1985 18:00:00)-Water Temperature (C)]]*OO[[#This Row],[37]]</f>
        <v>7.2309812147999992E-4</v>
      </c>
      <c r="AN377" s="10">
        <f>3/24000000*OO[[#This Row],[96 (30JUN1985 21:00:00)-Water Temperature (C)]]*OO[[#This Row],[38]]</f>
        <v>1.9296776524983751E-4</v>
      </c>
      <c r="AO377" s="10">
        <f>3/24000000*OO[[#This Row],[97 (01JUL1985 00:00:00)-Water Temperature (C)]]*OO[[#This Row],[39]]</f>
        <v>5.5692516880424991E-5</v>
      </c>
      <c r="AP377" s="10">
        <f>3/24000000*OO[[#This Row],[98 (01JUL1985 03:00:00)-Water Temperature (C)]]*OO[[#This Row],[40]]</f>
        <v>2.5487315197575002E-5</v>
      </c>
      <c r="AQ377" s="10">
        <f>3/24000000*OO[[#This Row],[99 (01JUL1985 06:00:00)-Water Temperature (C)]]*OO[[#This Row],[41]]</f>
        <v>1.8840647337108748E-5</v>
      </c>
      <c r="AR377" s="10">
        <f>3/24000000*OO[[#This Row],[100 (01JUL1985 09:00:00)-Water Temperature (C)]]*OO[[#This Row],[42]]</f>
        <v>1.7043835945143747E-5</v>
      </c>
      <c r="AS377" s="10">
        <f>3/24000000*OO[[#This Row],[101 (01JUL1985 12:00:00)-Water Temperature (C)]]*OO[[#This Row],[43]]</f>
        <v>1.6167719560162498E-5</v>
      </c>
      <c r="AT377" s="10">
        <f>3/24000000*OO[[#This Row],[102 (01JUL1985 15:00:00)-Water Temperature (C)]]*OO[[#This Row],[44]]</f>
        <v>1.5382023433668752E-5</v>
      </c>
      <c r="AU377" s="10">
        <f>3/24000000*OO[[#This Row],[103 (01JUL1985 18:00:00)-Water Temperature (C)]]*OO[[#This Row],[45]]</f>
        <v>1.4643693838591248E-5</v>
      </c>
      <c r="AV377" s="10">
        <f>3/24000000*OO[[#This Row],[104 (01JUL1985 21:00:00)-Water Temperature (C)]]*OO[[#This Row],[46]]</f>
        <v>1.3748953206243749E-5</v>
      </c>
      <c r="AW377" s="10">
        <f>3/24000000*OO[[#This Row],[105 (02JUL1985 00:00:00)-Water Temperature (C)]]*OO[[#This Row],[47]]</f>
        <v>1.28740308921675E-5</v>
      </c>
      <c r="AX377" s="10">
        <f>3/24000000*OO[[#This Row],[106 (02JUL1985 03:00:00)-Water Temperature (C)]]*OO[[#This Row],[48]]</f>
        <v>1.215869087598E-5</v>
      </c>
      <c r="AY377" s="10">
        <f>3/24000000*OO[[#This Row],[107 (02JUL1985 06:00:00)-Water Temperature (C)]]*OO[[#This Row],[49]]</f>
        <v>1.1703239505370001E-5</v>
      </c>
      <c r="AZ377" s="10">
        <f>3/24000000*OO[[#This Row],[108 (02JUL1985 09:00:00)-Water Temperature (C)]]*OO[[#This Row],[50]]</f>
        <v>1.152926969553875E-5</v>
      </c>
      <c r="BA377" s="10">
        <f>3/24000000*OO[[#This Row],[109 (02JUL1985 12:00:00)-Water Temperature (C)]]*OO[[#This Row],[51]]</f>
        <v>1.1709623764562498E-5</v>
      </c>
      <c r="BB377" s="10">
        <f>3/24000000*OO[[#This Row],[110 (02JUL1985 15:00:00)-Water Temperature (C)]]*OO[[#This Row],[52]]</f>
        <v>1.1848969028906251E-5</v>
      </c>
      <c r="BC377" s="10">
        <f>3/24000000*OO[[#This Row],[111 (02JUL1985 18:00:00)-Water Temperature (C)]]*OO[[#This Row],[53]]</f>
        <v>1.1854616675014998E-5</v>
      </c>
      <c r="BD377" s="10">
        <f>3/24000000*OO[[#This Row],[112 (02JUL1985 21:00:00)-Water Temperature (C)]]*OO[[#This Row],[54]]</f>
        <v>1.153533496740625E-5</v>
      </c>
      <c r="BE377" s="10">
        <f>3/24000000*OO[[#This Row],[113 (03JUL1985 00:00:00)-Water Temperature (C)]]*OO[[#This Row],[55]]</f>
        <v>1.1034395304005002E-5</v>
      </c>
      <c r="BF377" s="10">
        <f>3/24000000*OO[[#This Row],[114 (03JUL1985 03:00:00)-Water Temperature (C)]]*OO[[#This Row],[56]]</f>
        <v>1.0331600311195E-5</v>
      </c>
      <c r="BG377" s="10">
        <f>3/24000000*OO[[#This Row],[115 (03JUL1985 06:00:00)-Water Temperature (C)]]*OO[[#This Row],[57]]</f>
        <v>9.4667834333412502E-6</v>
      </c>
      <c r="BH377" s="10">
        <f>3/24000000*OO[[#This Row],[116 (03JUL1985 09:00:00)-Water Temperature (C)]]*OO[[#This Row],[58]]</f>
        <v>8.6701357491300003E-6</v>
      </c>
      <c r="BI377" s="10">
        <f>3/24000000*OO[[#This Row],[117 (03JUL1985 12:00:00)-Water Temperature (C)]]*OO[[#This Row],[59]]</f>
        <v>8.0119953773387498E-6</v>
      </c>
      <c r="BJ377" s="10">
        <f>3/24000000*OO[[#This Row],[118 (03JUL1985 15:00:00)-Water Temperature (C)]]*OO[[#This Row],[60]]</f>
        <v>7.3992528994349997E-6</v>
      </c>
      <c r="BK377" s="10">
        <f>3/24000000*OO[[#This Row],[119 (03JUL1985 18:00:00)-Water Temperature (C)]]*OO[[#This Row],[61]]</f>
        <v>6.9177834704950014E-6</v>
      </c>
      <c r="BL377" s="10">
        <f>3/24000000*OO[[#This Row],[120 (03JUL1985 21:00:00)-Water Temperature (C)]]*OO[[#This Row],[62]]</f>
        <v>6.3585670249012501E-6</v>
      </c>
      <c r="BM377" s="10">
        <f>3/24000000*OO[[#This Row],[121 (04JUL1985 00:00:00)-Water Temperature (C)]]*OO[[#This Row],[63]]</f>
        <v>5.8306816933599995E-6</v>
      </c>
      <c r="BN377" s="10">
        <f>3/24000000*OO[[#This Row],[122 (04JUL1985 03:00:00)-Water Temperature (C)]]*OO[[#This Row],[64]]</f>
        <v>5.3382704855999998E-6</v>
      </c>
      <c r="BO377" s="10">
        <f>3/24000000*OO[[#This Row],[123 (04JUL1985 06:00:00)-Water Temperature (C)]]*OO[[#This Row],[65]]</f>
        <v>4.8832184952599993E-6</v>
      </c>
      <c r="BP377" s="10">
        <f>3/24000000*OO[[#This Row],[124 (04JUL1985 09:00:00)-Water Temperature (C)]]*OO[[#This Row],[66]]</f>
        <v>4.5558279704462501E-6</v>
      </c>
      <c r="BQ377" s="10">
        <f>3/24000000*OO[[#This Row],[125 (04JUL1985 12:00:00)-Water Temperature (C)]]*OO[[#This Row],[67]]</f>
        <v>4.2470161669062496E-6</v>
      </c>
      <c r="BR377" s="10">
        <f>3/24000000*OO[[#This Row],[126 (04JUL1985 15:00:00)-Water Temperature (C)]]*OO[[#This Row],[68]]</f>
        <v>3.9568689974512503E-6</v>
      </c>
      <c r="BS377" s="10">
        <f>3/24000000*OO[[#This Row],[127 (04JUL1985 18:00:00)-Water Temperature (C)]]*OO[[#This Row],[69]]</f>
        <v>3.7121463982987498E-6</v>
      </c>
      <c r="BT377" s="10">
        <f>3/24000000*OO[[#This Row],[128 (04JUL1985 21:00:00)-Water Temperature (C)]]*OO[[#This Row],[70]]</f>
        <v>3.4542066302999996E-6</v>
      </c>
      <c r="BU377" s="10">
        <f>3/24000000*OO[[#This Row],[129 (05JUL1985 00:00:00)-Water Temperature (C)]]*OO[[#This Row],[71]]</f>
        <v>3.1919995677049998E-6</v>
      </c>
      <c r="BV377" s="10">
        <f>3/24000000*OO[[#This Row],[130 (05JUL1985 03:00:00)-Water Temperature (C)]]*OO[[#This Row],[72]]</f>
        <v>2.9139616079349996E-6</v>
      </c>
      <c r="BW377" s="10">
        <f>3/24000000*OO[[#This Row],[131 (05JUL1985 06:00:00)-Water Temperature (C)]]*OO[[#This Row],[73]]</f>
        <v>2.6653594579612495E-6</v>
      </c>
      <c r="BX377" s="10">
        <f>3/24000000*OO[[#This Row],[132 (05JUL1985 09:00:00)-Water Temperature (C)]]*OO[[#This Row],[74]]</f>
        <v>2.5043743541359997E-6</v>
      </c>
      <c r="BY377" s="10">
        <f>3/24000000*OO[[#This Row],[133 (05JUL1985 12:00:00)-Water Temperature (C)]]*OO[[#This Row],[75]]</f>
        <v>2.3509847993967499E-6</v>
      </c>
      <c r="BZ377" s="10">
        <f>3/24000000*OO[[#This Row],[134 (05JUL1985 15:00:00)-Water Temperature (C)]]*OO[[#This Row],[76]]</f>
        <v>2.2052963373199998E-6</v>
      </c>
      <c r="CA377" s="10">
        <f>3/24000000*OO[[#This Row],[135 (05JUL1985 18:00:00)-Water Temperature (C)]]*OO[[#This Row],[77]]</f>
        <v>2.0473044184799996E-6</v>
      </c>
      <c r="CB377" s="10">
        <f>3/24000000*OO[[#This Row],[136 (05JUL1985 21:00:00)-Water Temperature (C)]]*OO[[#This Row],[78]]</f>
        <v>1.8449587928167498E-6</v>
      </c>
      <c r="CC377" s="10">
        <f>3/24000000*OO[[#This Row],[137 (06JUL1985 00:00:00)-Water Temperature (C)]]*OO[[#This Row],[79]]</f>
        <v>1.6244739820147499E-6</v>
      </c>
      <c r="CD377" s="10">
        <f>3/24000000*OO[[#This Row],[138 (06JUL1985 03:00:00)-Water Temperature (C)]]*OO[[#This Row],[80]]</f>
        <v>1.410417677683125E-6</v>
      </c>
      <c r="CE377" s="10">
        <f>3/24000000*OO[[#This Row],[139 (06JUL1985 06:00:00)-Water Temperature (C)]]*OO[[#This Row],[81]]</f>
        <v>1.2095485407944999E-6</v>
      </c>
      <c r="CF377" s="10">
        <f>3/24000000*OO[[#This Row],[140 (06JUL1985 09:00:00)-Water Temperature (C)]]*OO[[#This Row],[82]]</f>
        <v>1.0468056090787499E-6</v>
      </c>
      <c r="CG377" s="10">
        <f>3/24000000*OO[[#This Row],[141 (06JUL1985 12:00:00)-Water Temperature (C)]]*OO[[#This Row],[83]]</f>
        <v>8.9125685698699988E-7</v>
      </c>
      <c r="CH377" s="10">
        <f>3/24000000*OO[[#This Row],[142 (06JUL1985 15:00:00)-Water Temperature (C)]]*OO[[#This Row],[84]]</f>
        <v>7.5290058773525005E-7</v>
      </c>
      <c r="CI377" s="10">
        <f>3/24000000*OO[[#This Row],[143 (06JUL1985 18:00:00)-Water Temperature (C)]]*OO[[#This Row],[85]]</f>
        <v>6.3090270082687496E-7</v>
      </c>
      <c r="CJ377" s="10">
        <f>3/24000000*OO[[#This Row],[144 (06JUL1985 21:00:00)-Water Temperature (C)]]*OO[[#This Row],[86]]</f>
        <v>5.2539630648749989E-7</v>
      </c>
      <c r="CK377" s="10">
        <f>3/24000000*OO[[#This Row],[145 (07JUL1985 00:00:00)-Water Temperature (C)]]*OO[[#This Row],[87]]</f>
        <v>4.4150492710499996E-7</v>
      </c>
      <c r="CL377" s="10">
        <f>3/24000000*OO[[#This Row],[146 (07JUL1985 03:00:00)-Water Temperature (C)]]*OO[[#This Row],[88]]</f>
        <v>3.7962042336849989E-7</v>
      </c>
      <c r="CM377" s="10">
        <f>3/24000000*OO[[#This Row],[147 (07JUL1985 06:00:00)-Water Temperature (C)]]*OO[[#This Row],[89]]</f>
        <v>3.3337354915762498E-7</v>
      </c>
      <c r="CN377" s="10">
        <f>3/24000000*OO[[#This Row],[148 (07JUL1985 09:00:00)-Water Temperature (C)]]*OO[[#This Row],[90]]</f>
        <v>3.0295149324399998E-7</v>
      </c>
      <c r="CO377" s="10">
        <f>3/24000000*OO[[#This Row],[149 (07JUL1985 12:00:00)-Water Temperature (C)]]*OO[[#This Row],[91]]</f>
        <v>2.7139346144662497E-7</v>
      </c>
      <c r="CP377" s="10">
        <f>3/24000000*OO[[#This Row],[150 (07JUL1985 15:00:00)-Water Temperature (C)]]*OO[[#This Row],[92]]</f>
        <v>2.4995527120529998E-7</v>
      </c>
      <c r="CQ377" s="10">
        <f>3/24000000*OO[[#This Row],[151 (07JUL1985 18:00:00)-Water Temperature (C)]]*OO[[#This Row],[93]]</f>
        <v>2.3064255227322498E-7</v>
      </c>
      <c r="CR377" s="10">
        <f>3/24000000*OO[[#This Row],[152 (07JUL1985 21:00:00)-Water Temperature (C)]]*OO[[#This Row],[94]]</f>
        <v>2.1364607211826248E-7</v>
      </c>
      <c r="CS377" s="10">
        <f>3/24000000*OO[[#This Row],[153 (08JUL1985 00:00:00)-Water Temperature (C)]]*OO[[#This Row],[95]]</f>
        <v>1.9783677701038749E-7</v>
      </c>
      <c r="CT377" s="10">
        <f>3/24000000*OO[[#This Row],[154 (08JUL1985 03:00:00)-Water Temperature (C)]]*OO[[#This Row],[96]]</f>
        <v>1.8393970628793748E-7</v>
      </c>
      <c r="CU377" s="10">
        <f>3/24000000*OO[[#This Row],[155 (08JUL1985 06:00:00)-Water Temperature (C)]]*OO[[#This Row],[97]]</f>
        <v>1.7337909449999995E-7</v>
      </c>
      <c r="CV377" s="10">
        <f>3/24000000*OO[[#This Row],[156 (08JUL1985 09:00:00)-Water Temperature (C)]]*OO[[#This Row],[98]]</f>
        <v>1.6885429129383751E-7</v>
      </c>
      <c r="CW377" s="10">
        <f>3/24000000*OO[[#This Row],[157 (08JUL1985 12:00:00)-Water Temperature (C)]]*OO[[#This Row],[99]]</f>
        <v>1.6562872007175001E-7</v>
      </c>
    </row>
    <row r="378" spans="1:101" x14ac:dyDescent="0.35">
      <c r="A378" t="s">
        <v>385</v>
      </c>
      <c r="B378">
        <v>816.30010000000004</v>
      </c>
      <c r="C378" s="10">
        <f>3/24*OO[[#This Row],[59 (26JUN1985 06:00:00)-Water Temperature (C)]]*OO[[#This Row],[1]]/SUM(OO[1])</f>
        <v>0</v>
      </c>
      <c r="D378" s="10">
        <f>3/24*OO[[#This Row],[60 (26JUN1985 09:00:00)-Water Temperature (C)]]*OO[[#This Row],[2]]/SUM(OO[2])</f>
        <v>0</v>
      </c>
      <c r="E378" s="10">
        <f>3/24*OO[[#This Row],[61 (26JUN1985 12:00:00)-Water Temperature (C)]]*OO[[#This Row],[3]]/SUM(OO[3])</f>
        <v>0</v>
      </c>
      <c r="F378" s="10">
        <f>3/24*OO[[#This Row],[62 (26JUN1985 15:00:00)-Water Temperature (C)]]*OO[[#This Row],[4]]/SUM(OO[4])</f>
        <v>0</v>
      </c>
      <c r="G378" s="10">
        <f>3/24*OO[[#This Row],[63 (26JUN1985 18:00:00)-Water Temperature (C)]]*OO[[#This Row],[5]]/SUM(OO[5])</f>
        <v>0</v>
      </c>
      <c r="H378" s="10">
        <f>3/24*OO[[#This Row],[64 (26JUN1985 21:00:00)-Water Temperature (C)]]*OO[[#This Row],[6]]/SUM(OO[6])</f>
        <v>0</v>
      </c>
      <c r="I378" s="10">
        <f>3/24*OO[[#This Row],[65 (27JUN1985 00:00:00)-Water Temperature (C)]]*OO[[#This Row],[7]]/SUM(OO[7])</f>
        <v>0</v>
      </c>
      <c r="J378" s="10">
        <f>3/24*OO[[#This Row],[66 (27JUN1985 03:00:00)-Water Temperature (C)]]*OO[[#This Row],[8]]/SUM(OO[8])</f>
        <v>0</v>
      </c>
      <c r="K378" s="10">
        <f>3/24*OO[[#This Row],[67 (27JUN1985 06:00:00)-Water Temperature (C)]]*OO[[#This Row],[9]]/SUM(OO[9])</f>
        <v>0</v>
      </c>
      <c r="L378" s="10">
        <f>3/24*OO[[#This Row],[68 (27JUN1985 09:00:00)-Water Temperature (C)]]*OO[[#This Row],[10]]/SUM(OO[10])</f>
        <v>0</v>
      </c>
      <c r="M378" s="10">
        <f>3/24*OO[[#This Row],[69 (27JUN1985 12:00:00)-Water Temperature (C)]]*OO[[#This Row],[11]]/SUM(OO[11])</f>
        <v>0</v>
      </c>
      <c r="N378" s="10">
        <f>3/24*OO[[#This Row],[70 (27JUN1985 15:00:00)-Water Temperature (C)]]*OO[[#This Row],[12]]/SUM(OO[12])</f>
        <v>0</v>
      </c>
      <c r="O378" s="10">
        <f>3/24*OO[[#This Row],[71 (27JUN1985 18:00:00)-Water Temperature (C)]]*OO[[#This Row],[13]]/SUM(OO[13])</f>
        <v>0</v>
      </c>
      <c r="P378" s="10">
        <f>3/24*OO[[#This Row],[72 (27JUN1985 21:00:00)-Water Temperature (C)]]*OO[[#This Row],[14]]/SUM(OO[14])</f>
        <v>0</v>
      </c>
      <c r="Q378" s="10">
        <f>3/24*OO[[#This Row],[73 (28JUN1985 00:00:00)-Water Temperature (C)]]*OO[[#This Row],[15]]/SUM(OO[15])</f>
        <v>0</v>
      </c>
      <c r="R378" s="10">
        <f>3/24*OO[[#This Row],[74 (28JUN1985 03:00:00)-Water Temperature (C)]]*OO[[#This Row],[16]]/SUM(OO[16])</f>
        <v>0</v>
      </c>
      <c r="S378" s="10">
        <f>3/24*OO[[#This Row],[75 (28JUN1985 06:00:00)-Water Temperature (C)]]*OO[[#This Row],[17]]/SUM(OO[17])</f>
        <v>0</v>
      </c>
      <c r="T378" s="10">
        <f>3/24*OO[[#This Row],[76 (28JUN1985 09:00:00)-Water Temperature (C)]]*OO[[#This Row],[18]]/SUM(OO[18])</f>
        <v>4.522221656787844E-44</v>
      </c>
      <c r="U378" s="10">
        <f>3/24*OO[[#This Row],[77 (28JUN1985 12:00:00)-Water Temperature (C)]]*OO[[#This Row],[19]]/SUM(OO[19])</f>
        <v>7.4707707451707828E-32</v>
      </c>
      <c r="V378" s="10">
        <f>3/24000000*OO[[#This Row],[78 (28JUN1985 15:00:00)-Water Temperature (C)]]*OO[[#This Row],[20]]</f>
        <v>7.7147450568799997E-26</v>
      </c>
      <c r="W378" s="10">
        <f>3/24000000*OO[[#This Row],[79 (28JUN1985 18:00:00)-Water Temperature (C)]]*OO[[#This Row],[21]]</f>
        <v>1.8617669176924999E-18</v>
      </c>
      <c r="X378" s="10">
        <f>3/24000000*OO[[#This Row],[80 (28JUN1985 21:00:00)-Water Temperature (C)]]*OO[[#This Row],[22]]</f>
        <v>3.3050982362512505E-14</v>
      </c>
      <c r="Y378" s="10">
        <f>3/24000000*OO[[#This Row],[81 (29JUN1985 00:00:00)-Water Temperature (C)]]*OO[[#This Row],[23]]</f>
        <v>3.8585602927124995E-11</v>
      </c>
      <c r="Z378" s="10">
        <f>3/24000000*OO[[#This Row],[82 (29JUN1985 03:00:00)-Water Temperature (C)]]*OO[[#This Row],[24]]</f>
        <v>9.6038680100999998E-9</v>
      </c>
      <c r="AA378" s="10">
        <f>3/24000000*OO[[#This Row],[83 (29JUN1985 06:00:00)-Water Temperature (C)]]*OO[[#This Row],[25]]</f>
        <v>7.5966684117500008E-7</v>
      </c>
      <c r="AB378" s="10">
        <f>3/24000000*OO[[#This Row],[84 (29JUN1985 09:00:00)-Water Temperature (C)]]*OO[[#This Row],[26]]</f>
        <v>2.4562776568049997E-5</v>
      </c>
      <c r="AC378" s="10">
        <f>3/24000000*OO[[#This Row],[85 (29JUN1985 12:00:00)-Water Temperature (C)]]*OO[[#This Row],[27]]</f>
        <v>3.6728195951000005E-4</v>
      </c>
      <c r="AD378" s="10">
        <f>3/24000000*OO[[#This Row],[86 (29JUN1985 15:00:00)-Water Temperature (C)]]*OO[[#This Row],[28]]</f>
        <v>2.8888507619999992E-3</v>
      </c>
      <c r="AE378" s="10">
        <f>3/24000000*OO[[#This Row],[88 (29JUN1985 21:00:00)-Water Temperature (C)]]*OO[[#This Row],[30]]</f>
        <v>3.5640404653512502E-2</v>
      </c>
      <c r="AF378" s="10">
        <f>3/24000000*OO[[#This Row],[88 (29JUN1985 21:00:00)-Water Temperature (C)]]*OO[[#This Row],[30]]</f>
        <v>3.5640404653512502E-2</v>
      </c>
      <c r="AG378" s="10">
        <f>3/24000000*OO[[#This Row],[89 (30JUN1985 00:00:00)-Water Temperature (C)]]*OO[[#This Row],[31]]</f>
        <v>6.29930830655E-2</v>
      </c>
      <c r="AH378" s="10">
        <f>3/24000000*OO[[#This Row],[90 (30JUN1985 03:00:00)-Water Temperature (C)]]*OO[[#This Row],[32]]</f>
        <v>7.5861823149800001E-2</v>
      </c>
      <c r="AI378" s="10">
        <f>3/24000000*OO[[#This Row],[91 (30JUN1985 06:00:00)-Water Temperature (C)]]*OO[[#This Row],[33]]</f>
        <v>6.5135518302224998E-2</v>
      </c>
      <c r="AJ378" s="10">
        <f>3/24000000*OO[[#This Row],[92 (30JUN1985 09:00:00)-Water Temperature (C)]]*OO[[#This Row],[34]]</f>
        <v>4.2197214909300007E-2</v>
      </c>
      <c r="AK378" s="10">
        <f>3/24000000*OO[[#This Row],[93 (30JUN1985 12:00:00)-Water Temperature (C)]]*OO[[#This Row],[35]]</f>
        <v>2.0794927827389998E-2</v>
      </c>
      <c r="AL378" s="10">
        <f>3/24000000*OO[[#This Row],[94 (30JUN1985 15:00:00)-Water Temperature (C)]]*OO[[#This Row],[36]]</f>
        <v>8.0470225923687504E-3</v>
      </c>
      <c r="AM378" s="10">
        <f>3/24000000*OO[[#This Row],[95 (30JUN1985 18:00:00)-Water Temperature (C)]]*OO[[#This Row],[37]]</f>
        <v>2.54575359565625E-3</v>
      </c>
      <c r="AN378" s="10">
        <f>3/24000000*OO[[#This Row],[96 (30JUN1985 21:00:00)-Water Temperature (C)]]*OO[[#This Row],[38]]</f>
        <v>6.90325624774125E-4</v>
      </c>
      <c r="AO378" s="10">
        <f>3/24000000*OO[[#This Row],[97 (01JUL1985 00:00:00)-Water Temperature (C)]]*OO[[#This Row],[39]]</f>
        <v>1.916343416666875E-4</v>
      </c>
      <c r="AP378" s="10">
        <f>3/24000000*OO[[#This Row],[98 (01JUL1985 03:00:00)-Water Temperature (C)]]*OO[[#This Row],[40]]</f>
        <v>7.9246683956999997E-5</v>
      </c>
      <c r="AQ378" s="10">
        <f>3/24000000*OO[[#This Row],[99 (01JUL1985 06:00:00)-Water Temperature (C)]]*OO[[#This Row],[41]]</f>
        <v>5.4828307542800001E-5</v>
      </c>
      <c r="AR378" s="10">
        <f>3/24000000*OO[[#This Row],[100 (01JUL1985 09:00:00)-Water Temperature (C)]]*OO[[#This Row],[42]]</f>
        <v>4.8750256956299994E-5</v>
      </c>
      <c r="AS378" s="10">
        <f>3/24000000*OO[[#This Row],[101 (01JUL1985 12:00:00)-Water Temperature (C)]]*OO[[#This Row],[43]]</f>
        <v>4.6032053131349996E-5</v>
      </c>
      <c r="AT378" s="10">
        <f>3/24000000*OO[[#This Row],[102 (01JUL1985 15:00:00)-Water Temperature (C)]]*OO[[#This Row],[44]]</f>
        <v>4.3743886438875005E-5</v>
      </c>
      <c r="AU378" s="10">
        <f>3/24000000*OO[[#This Row],[103 (01JUL1985 18:00:00)-Water Temperature (C)]]*OO[[#This Row],[45]]</f>
        <v>4.1561907390050004E-5</v>
      </c>
      <c r="AV378" s="10">
        <f>3/24000000*OO[[#This Row],[104 (01JUL1985 21:00:00)-Water Temperature (C)]]*OO[[#This Row],[46]]</f>
        <v>3.8877399312337496E-5</v>
      </c>
      <c r="AW378" s="10">
        <f>3/24000000*OO[[#This Row],[105 (02JUL1985 00:00:00)-Water Temperature (C)]]*OO[[#This Row],[47]]</f>
        <v>3.6278480956549998E-5</v>
      </c>
      <c r="AX378" s="10">
        <f>3/24000000*OO[[#This Row],[106 (02JUL1985 03:00:00)-Water Temperature (C)]]*OO[[#This Row],[48]]</f>
        <v>3.4113689495750002E-5</v>
      </c>
      <c r="AY378" s="10">
        <f>3/24000000*OO[[#This Row],[107 (02JUL1985 06:00:00)-Water Temperature (C)]]*OO[[#This Row],[49]]</f>
        <v>3.2655159409000002E-5</v>
      </c>
      <c r="AZ378" s="10">
        <f>3/24000000*OO[[#This Row],[108 (02JUL1985 09:00:00)-Water Temperature (C)]]*OO[[#This Row],[50]]</f>
        <v>3.2010848777249995E-5</v>
      </c>
      <c r="BA378" s="10">
        <f>3/24000000*OO[[#This Row],[109 (02JUL1985 12:00:00)-Water Temperature (C)]]*OO[[#This Row],[51]]</f>
        <v>3.2240522231749994E-5</v>
      </c>
      <c r="BB378" s="10">
        <f>3/24000000*OO[[#This Row],[110 (02JUL1985 15:00:00)-Water Temperature (C)]]*OO[[#This Row],[52]]</f>
        <v>3.2314818110349996E-5</v>
      </c>
      <c r="BC378" s="10">
        <f>3/24000000*OO[[#This Row],[111 (02JUL1985 18:00:00)-Water Temperature (C)]]*OO[[#This Row],[53]]</f>
        <v>3.2081141361925E-5</v>
      </c>
      <c r="BD378" s="10">
        <f>3/24000000*OO[[#This Row],[112 (02JUL1985 21:00:00)-Water Temperature (C)]]*OO[[#This Row],[54]]</f>
        <v>3.0972042693000002E-5</v>
      </c>
      <c r="BE378" s="10">
        <f>3/24000000*OO[[#This Row],[113 (03JUL1985 00:00:00)-Water Temperature (C)]]*OO[[#This Row],[55]]</f>
        <v>2.9404253045212498E-5</v>
      </c>
      <c r="BF378" s="10">
        <f>3/24000000*OO[[#This Row],[114 (03JUL1985 03:00:00)-Water Temperature (C)]]*OO[[#This Row],[56]]</f>
        <v>2.7349989074099995E-5</v>
      </c>
      <c r="BG378" s="10">
        <f>3/24000000*OO[[#This Row],[115 (03JUL1985 06:00:00)-Water Temperature (C)]]*OO[[#This Row],[57]]</f>
        <v>2.4891033263637497E-5</v>
      </c>
      <c r="BH378" s="10">
        <f>3/24000000*OO[[#This Row],[116 (03JUL1985 09:00:00)-Water Temperature (C)]]*OO[[#This Row],[58]]</f>
        <v>2.2549986762809999E-5</v>
      </c>
      <c r="BI378" s="10">
        <f>3/24000000*OO[[#This Row],[117 (03JUL1985 12:00:00)-Water Temperature (C)]]*OO[[#This Row],[59]]</f>
        <v>2.0632660181949999E-5</v>
      </c>
      <c r="BJ378" s="10">
        <f>3/24000000*OO[[#This Row],[118 (03JUL1985 15:00:00)-Water Temperature (C)]]*OO[[#This Row],[60]]</f>
        <v>1.8813659073532496E-5</v>
      </c>
      <c r="BK378" s="10">
        <f>3/24000000*OO[[#This Row],[119 (03JUL1985 18:00:00)-Water Temperature (C)]]*OO[[#This Row],[61]]</f>
        <v>1.7218420624781249E-5</v>
      </c>
      <c r="BL378" s="10">
        <f>3/24000000*OO[[#This Row],[120 (03JUL1985 21:00:00)-Water Temperature (C)]]*OO[[#This Row],[62]]</f>
        <v>1.5324294821512497E-5</v>
      </c>
      <c r="BM378" s="10">
        <f>3/24000000*OO[[#This Row],[121 (04JUL1985 00:00:00)-Water Temperature (C)]]*OO[[#This Row],[63]]</f>
        <v>1.3601091304868748E-5</v>
      </c>
      <c r="BN378" s="10">
        <f>3/24000000*OO[[#This Row],[122 (04JUL1985 03:00:00)-Water Temperature (C)]]*OO[[#This Row],[64]]</f>
        <v>1.2059866019785001E-5</v>
      </c>
      <c r="BO378" s="10">
        <f>3/24000000*OO[[#This Row],[123 (04JUL1985 06:00:00)-Water Temperature (C)]]*OO[[#This Row],[65]]</f>
        <v>1.0673097386159999E-5</v>
      </c>
      <c r="BP378" s="10">
        <f>3/24000000*OO[[#This Row],[124 (04JUL1985 09:00:00)-Water Temperature (C)]]*OO[[#This Row],[66]]</f>
        <v>9.6253148656237491E-6</v>
      </c>
      <c r="BQ378" s="10">
        <f>3/24000000*OO[[#This Row],[125 (04JUL1985 12:00:00)-Water Temperature (C)]]*OO[[#This Row],[67]]</f>
        <v>8.641861672137499E-6</v>
      </c>
      <c r="BR378" s="10">
        <f>3/24000000*OO[[#This Row],[126 (04JUL1985 15:00:00)-Water Temperature (C)]]*OO[[#This Row],[68]]</f>
        <v>7.7227995031687489E-6</v>
      </c>
      <c r="BS378" s="10">
        <f>3/24000000*OO[[#This Row],[127 (04JUL1985 18:00:00)-Water Temperature (C)]]*OO[[#This Row],[69]]</f>
        <v>6.9410766296499997E-6</v>
      </c>
      <c r="BT378" s="10">
        <f>3/24000000*OO[[#This Row],[128 (04JUL1985 21:00:00)-Water Temperature (C)]]*OO[[#This Row],[70]]</f>
        <v>6.1384095517349993E-6</v>
      </c>
      <c r="BU378" s="10">
        <f>3/24000000*OO[[#This Row],[129 (05JUL1985 00:00:00)-Water Temperature (C)]]*OO[[#This Row],[71]]</f>
        <v>5.3670424942825005E-6</v>
      </c>
      <c r="BV378" s="10">
        <f>3/24000000*OO[[#This Row],[130 (05JUL1985 03:00:00)-Water Temperature (C)]]*OO[[#This Row],[72]]</f>
        <v>4.8423573498812495E-6</v>
      </c>
      <c r="BW378" s="10">
        <f>3/24000000*OO[[#This Row],[131 (05JUL1985 06:00:00)-Water Temperature (C)]]*OO[[#This Row],[73]]</f>
        <v>4.4406774661049998E-6</v>
      </c>
      <c r="BX378" s="10">
        <f>3/24000000*OO[[#This Row],[132 (05JUL1985 09:00:00)-Water Temperature (C)]]*OO[[#This Row],[74]]</f>
        <v>4.1879143312749992E-6</v>
      </c>
      <c r="BY378" s="10">
        <f>3/24000000*OO[[#This Row],[133 (05JUL1985 12:00:00)-Water Temperature (C)]]*OO[[#This Row],[75]]</f>
        <v>3.9410832201974992E-6</v>
      </c>
      <c r="BZ378" s="10">
        <f>3/24000000*OO[[#This Row],[134 (05JUL1985 15:00:00)-Water Temperature (C)]]*OO[[#This Row],[76]]</f>
        <v>3.7033634319662494E-6</v>
      </c>
      <c r="CA378" s="10">
        <f>3/24000000*OO[[#This Row],[135 (05JUL1985 18:00:00)-Water Temperature (C)]]*OO[[#This Row],[77]]</f>
        <v>3.4459574386050002E-6</v>
      </c>
      <c r="CB378" s="10">
        <f>3/24000000*OO[[#This Row],[136 (05JUL1985 21:00:00)-Water Temperature (C)]]*OO[[#This Row],[78]]</f>
        <v>3.1124513747249999E-6</v>
      </c>
      <c r="CC378" s="10">
        <f>3/24000000*OO[[#This Row],[137 (06JUL1985 00:00:00)-Water Temperature (C)]]*OO[[#This Row],[79]]</f>
        <v>2.7450686599575001E-6</v>
      </c>
      <c r="CD378" s="10">
        <f>3/24000000*OO[[#This Row],[138 (06JUL1985 03:00:00)-Water Temperature (C)]]*OO[[#This Row],[80]]</f>
        <v>2.3904347496166249E-6</v>
      </c>
      <c r="CE378" s="10">
        <f>3/24000000*OO[[#This Row],[139 (06JUL1985 06:00:00)-Water Temperature (C)]]*OO[[#This Row],[81]]</f>
        <v>2.0559488188964996E-6</v>
      </c>
      <c r="CF378" s="10">
        <f>3/24000000*OO[[#This Row],[140 (06JUL1985 09:00:00)-Water Temperature (C)]]*OO[[#This Row],[82]]</f>
        <v>1.7854740917478751E-6</v>
      </c>
      <c r="CG378" s="10">
        <f>3/24000000*OO[[#This Row],[141 (06JUL1985 12:00:00)-Water Temperature (C)]]*OO[[#This Row],[83]]</f>
        <v>1.5241074405751248E-6</v>
      </c>
      <c r="CH378" s="10">
        <f>3/24000000*OO[[#This Row],[142 (06JUL1985 15:00:00)-Water Temperature (C)]]*OO[[#This Row],[84]]</f>
        <v>1.2900382431749998E-6</v>
      </c>
      <c r="CI378" s="10">
        <f>3/24000000*OO[[#This Row],[143 (06JUL1985 18:00:00)-Water Temperature (C)]]*OO[[#This Row],[85]]</f>
        <v>1.081464317451375E-6</v>
      </c>
      <c r="CJ378" s="10">
        <f>3/24000000*OO[[#This Row],[144 (06JUL1985 21:00:00)-Water Temperature (C)]]*OO[[#This Row],[86]]</f>
        <v>9.0016414030000014E-7</v>
      </c>
      <c r="CK378" s="10">
        <f>3/24000000*OO[[#This Row],[145 (07JUL1985 00:00:00)-Water Temperature (C)]]*OO[[#This Row],[87]]</f>
        <v>7.5520807492649994E-7</v>
      </c>
      <c r="CL378" s="10">
        <f>3/24000000*OO[[#This Row],[146 (07JUL1985 03:00:00)-Water Temperature (C)]]*OO[[#This Row],[88]]</f>
        <v>6.4881945350550003E-7</v>
      </c>
      <c r="CM378" s="10">
        <f>3/24000000*OO[[#This Row],[147 (07JUL1985 06:00:00)-Water Temperature (C)]]*OO[[#This Row],[89]]</f>
        <v>5.6927587585312506E-7</v>
      </c>
      <c r="CN378" s="10">
        <f>3/24000000*OO[[#This Row],[148 (07JUL1985 09:00:00)-Water Temperature (C)]]*OO[[#This Row],[90]]</f>
        <v>5.1759030831974998E-7</v>
      </c>
      <c r="CO378" s="10">
        <f>3/24000000*OO[[#This Row],[149 (07JUL1985 12:00:00)-Water Temperature (C)]]*OO[[#This Row],[91]]</f>
        <v>4.6371490452300003E-7</v>
      </c>
      <c r="CP378" s="10">
        <f>3/24000000*OO[[#This Row],[150 (07JUL1985 15:00:00)-Water Temperature (C)]]*OO[[#This Row],[92]]</f>
        <v>4.2706857703712503E-7</v>
      </c>
      <c r="CQ378" s="10">
        <f>3/24000000*OO[[#This Row],[151 (07JUL1985 18:00:00)-Water Temperature (C)]]*OO[[#This Row],[93]]</f>
        <v>3.9384145411600002E-7</v>
      </c>
      <c r="CR378" s="10">
        <f>3/24000000*OO[[#This Row],[152 (07JUL1985 21:00:00)-Water Temperature (C)]]*OO[[#This Row],[94]]</f>
        <v>3.64458964481875E-7</v>
      </c>
      <c r="CS378" s="10">
        <f>3/24000000*OO[[#This Row],[153 (08JUL1985 00:00:00)-Water Temperature (C)]]*OO[[#This Row],[95]]</f>
        <v>3.3726087790499996E-7</v>
      </c>
      <c r="CT378" s="10">
        <f>3/24000000*OO[[#This Row],[154 (08JUL1985 03:00:00)-Water Temperature (C)]]*OO[[#This Row],[96]]</f>
        <v>3.1345106590375E-7</v>
      </c>
      <c r="CU378" s="10">
        <f>3/24000000*OO[[#This Row],[155 (08JUL1985 06:00:00)-Water Temperature (C)]]*OO[[#This Row],[97]]</f>
        <v>2.9527070682375001E-7</v>
      </c>
      <c r="CV378" s="10">
        <f>3/24000000*OO[[#This Row],[156 (08JUL1985 09:00:00)-Water Temperature (C)]]*OO[[#This Row],[98]]</f>
        <v>2.8762955476950001E-7</v>
      </c>
      <c r="CW378" s="10">
        <f>3/24000000*OO[[#This Row],[157 (08JUL1985 12:00:00)-Water Temperature (C)]]*OO[[#This Row],[99]]</f>
        <v>2.8194281673525E-7</v>
      </c>
    </row>
    <row r="379" spans="1:101" x14ac:dyDescent="0.35">
      <c r="A379" t="s">
        <v>386</v>
      </c>
      <c r="B379">
        <v>787.93240000000003</v>
      </c>
      <c r="C379" s="10">
        <f>3/24*OO[[#This Row],[59 (26JUN1985 06:00:00)-Water Temperature (C)]]*OO[[#This Row],[1]]/SUM(OO[1])</f>
        <v>0</v>
      </c>
      <c r="D379" s="10">
        <f>3/24*OO[[#This Row],[60 (26JUN1985 09:00:00)-Water Temperature (C)]]*OO[[#This Row],[2]]/SUM(OO[2])</f>
        <v>0</v>
      </c>
      <c r="E379" s="10">
        <f>3/24*OO[[#This Row],[61 (26JUN1985 12:00:00)-Water Temperature (C)]]*OO[[#This Row],[3]]/SUM(OO[3])</f>
        <v>0</v>
      </c>
      <c r="F379" s="10">
        <f>3/24*OO[[#This Row],[62 (26JUN1985 15:00:00)-Water Temperature (C)]]*OO[[#This Row],[4]]/SUM(OO[4])</f>
        <v>0</v>
      </c>
      <c r="G379" s="10">
        <f>3/24*OO[[#This Row],[63 (26JUN1985 18:00:00)-Water Temperature (C)]]*OO[[#This Row],[5]]/SUM(OO[5])</f>
        <v>0</v>
      </c>
      <c r="H379" s="10">
        <f>3/24*OO[[#This Row],[64 (26JUN1985 21:00:00)-Water Temperature (C)]]*OO[[#This Row],[6]]/SUM(OO[6])</f>
        <v>0</v>
      </c>
      <c r="I379" s="10">
        <f>3/24*OO[[#This Row],[65 (27JUN1985 00:00:00)-Water Temperature (C)]]*OO[[#This Row],[7]]/SUM(OO[7])</f>
        <v>0</v>
      </c>
      <c r="J379" s="10">
        <f>3/24*OO[[#This Row],[66 (27JUN1985 03:00:00)-Water Temperature (C)]]*OO[[#This Row],[8]]/SUM(OO[8])</f>
        <v>0</v>
      </c>
      <c r="K379" s="10">
        <f>3/24*OO[[#This Row],[67 (27JUN1985 06:00:00)-Water Temperature (C)]]*OO[[#This Row],[9]]/SUM(OO[9])</f>
        <v>0</v>
      </c>
      <c r="L379" s="10">
        <f>3/24*OO[[#This Row],[68 (27JUN1985 09:00:00)-Water Temperature (C)]]*OO[[#This Row],[10]]/SUM(OO[10])</f>
        <v>0</v>
      </c>
      <c r="M379" s="10">
        <f>3/24*OO[[#This Row],[69 (27JUN1985 12:00:00)-Water Temperature (C)]]*OO[[#This Row],[11]]/SUM(OO[11])</f>
        <v>0</v>
      </c>
      <c r="N379" s="10">
        <f>3/24*OO[[#This Row],[70 (27JUN1985 15:00:00)-Water Temperature (C)]]*OO[[#This Row],[12]]/SUM(OO[12])</f>
        <v>0</v>
      </c>
      <c r="O379" s="10">
        <f>3/24*OO[[#This Row],[71 (27JUN1985 18:00:00)-Water Temperature (C)]]*OO[[#This Row],[13]]/SUM(OO[13])</f>
        <v>0</v>
      </c>
      <c r="P379" s="10">
        <f>3/24*OO[[#This Row],[72 (27JUN1985 21:00:00)-Water Temperature (C)]]*OO[[#This Row],[14]]/SUM(OO[14])</f>
        <v>0</v>
      </c>
      <c r="Q379" s="10">
        <f>3/24*OO[[#This Row],[73 (28JUN1985 00:00:00)-Water Temperature (C)]]*OO[[#This Row],[15]]/SUM(OO[15])</f>
        <v>0</v>
      </c>
      <c r="R379" s="10">
        <f>3/24*OO[[#This Row],[74 (28JUN1985 03:00:00)-Water Temperature (C)]]*OO[[#This Row],[16]]/SUM(OO[16])</f>
        <v>0</v>
      </c>
      <c r="S379" s="10">
        <f>3/24*OO[[#This Row],[75 (28JUN1985 06:00:00)-Water Temperature (C)]]*OO[[#This Row],[17]]/SUM(OO[17])</f>
        <v>0</v>
      </c>
      <c r="T379" s="10">
        <f>3/24*OO[[#This Row],[76 (28JUN1985 09:00:00)-Water Temperature (C)]]*OO[[#This Row],[18]]/SUM(OO[18])</f>
        <v>0</v>
      </c>
      <c r="U379" s="10">
        <f>3/24*OO[[#This Row],[77 (28JUN1985 12:00:00)-Water Temperature (C)]]*OO[[#This Row],[19]]/SUM(OO[19])</f>
        <v>1.5843892172530964E-32</v>
      </c>
      <c r="V379" s="10">
        <f>3/24000000*OO[[#This Row],[78 (28JUN1985 15:00:00)-Water Temperature (C)]]*OO[[#This Row],[20]]</f>
        <v>4.0803760657499994E-26</v>
      </c>
      <c r="W379" s="10">
        <f>3/24000000*OO[[#This Row],[79 (28JUN1985 18:00:00)-Water Temperature (C)]]*OO[[#This Row],[21]]</f>
        <v>6.8873434697924996E-19</v>
      </c>
      <c r="X379" s="10">
        <f>3/24000000*OO[[#This Row],[80 (28JUN1985 21:00:00)-Water Temperature (C)]]*OO[[#This Row],[22]]</f>
        <v>1.6023693424137498E-14</v>
      </c>
      <c r="Y379" s="10">
        <f>3/24000000*OO[[#This Row],[81 (29JUN1985 00:00:00)-Water Temperature (C)]]*OO[[#This Row],[23]]</f>
        <v>2.1628556909342496E-11</v>
      </c>
      <c r="Z379" s="10">
        <f>3/24000000*OO[[#This Row],[82 (29JUN1985 03:00:00)-Water Temperature (C)]]*OO[[#This Row],[24]]</f>
        <v>5.9749157364074987E-9</v>
      </c>
      <c r="AA379" s="10">
        <f>3/24000000*OO[[#This Row],[83 (29JUN1985 06:00:00)-Water Temperature (C)]]*OO[[#This Row],[25]]</f>
        <v>5.1381815895199999E-7</v>
      </c>
      <c r="AB379" s="10">
        <f>3/24000000*OO[[#This Row],[84 (29JUN1985 09:00:00)-Water Temperature (C)]]*OO[[#This Row],[26]]</f>
        <v>1.7832451246289996E-5</v>
      </c>
      <c r="AC379" s="10">
        <f>3/24000000*OO[[#This Row],[85 (29JUN1985 12:00:00)-Water Temperature (C)]]*OO[[#This Row],[27]]</f>
        <v>2.8336248844962499E-4</v>
      </c>
      <c r="AD379" s="10">
        <f>3/24000000*OO[[#This Row],[86 (29JUN1985 15:00:00)-Water Temperature (C)]]*OO[[#This Row],[28]]</f>
        <v>2.35204048604875E-3</v>
      </c>
      <c r="AE379" s="10">
        <f>3/24000000*OO[[#This Row],[88 (29JUN1985 21:00:00)-Water Temperature (C)]]*OO[[#This Row],[30]]</f>
        <v>3.1757854839199996E-2</v>
      </c>
      <c r="AF379" s="10">
        <f>3/24000000*OO[[#This Row],[88 (29JUN1985 21:00:00)-Water Temperature (C)]]*OO[[#This Row],[30]]</f>
        <v>3.1757854839199996E-2</v>
      </c>
      <c r="AG379" s="10">
        <f>3/24000000*OO[[#This Row],[89 (30JUN1985 00:00:00)-Water Temperature (C)]]*OO[[#This Row],[31]]</f>
        <v>5.8377987536749998E-2</v>
      </c>
      <c r="AH379" s="10">
        <f>3/24000000*OO[[#This Row],[90 (30JUN1985 03:00:00)-Water Temperature (C)]]*OO[[#This Row],[32]]</f>
        <v>7.2924732166862488E-2</v>
      </c>
      <c r="AI379" s="10">
        <f>3/24000000*OO[[#This Row],[91 (30JUN1985 06:00:00)-Water Temperature (C)]]*OO[[#This Row],[33]]</f>
        <v>6.4799259351200011E-2</v>
      </c>
      <c r="AJ379" s="10">
        <f>3/24000000*OO[[#This Row],[92 (30JUN1985 09:00:00)-Water Temperature (C)]]*OO[[#This Row],[34]]</f>
        <v>4.3326830575399995E-2</v>
      </c>
      <c r="AK379" s="10">
        <f>3/24000000*OO[[#This Row],[93 (30JUN1985 12:00:00)-Water Temperature (C)]]*OO[[#This Row],[35]]</f>
        <v>2.1958005817599997E-2</v>
      </c>
      <c r="AL379" s="10">
        <f>3/24000000*OO[[#This Row],[94 (30JUN1985 15:00:00)-Water Temperature (C)]]*OO[[#This Row],[36]]</f>
        <v>8.718034889024999E-3</v>
      </c>
      <c r="AM379" s="10">
        <f>3/24000000*OO[[#This Row],[95 (30JUN1985 18:00:00)-Water Temperature (C)]]*OO[[#This Row],[37]]</f>
        <v>2.8160455099562492E-3</v>
      </c>
      <c r="AN379" s="10">
        <f>3/24000000*OO[[#This Row],[96 (30JUN1985 21:00:00)-Water Temperature (C)]]*OO[[#This Row],[38]]</f>
        <v>7.7157553882437481E-4</v>
      </c>
      <c r="AO379" s="10">
        <f>3/24000000*OO[[#This Row],[97 (01JUL1985 00:00:00)-Water Temperature (C)]]*OO[[#This Row],[39]]</f>
        <v>2.1012748000019999E-4</v>
      </c>
      <c r="AP379" s="10">
        <f>3/24000000*OO[[#This Row],[98 (01JUL1985 03:00:00)-Water Temperature (C)]]*OO[[#This Row],[40]]</f>
        <v>8.1819823011874984E-5</v>
      </c>
      <c r="AQ379" s="10">
        <f>3/24000000*OO[[#This Row],[99 (01JUL1985 06:00:00)-Water Temperature (C)]]*OO[[#This Row],[41]]</f>
        <v>5.4084359512150003E-5</v>
      </c>
      <c r="AR379" s="10">
        <f>3/24000000*OO[[#This Row],[100 (01JUL1985 09:00:00)-Water Temperature (C)]]*OO[[#This Row],[42]]</f>
        <v>4.7496975910612495E-5</v>
      </c>
      <c r="AS379" s="10">
        <f>3/24000000*OO[[#This Row],[101 (01JUL1985 12:00:00)-Water Temperature (C)]]*OO[[#This Row],[43]]</f>
        <v>4.4726696887275004E-5</v>
      </c>
      <c r="AT379" s="10">
        <f>3/24000000*OO[[#This Row],[102 (01JUL1985 15:00:00)-Water Temperature (C)]]*OO[[#This Row],[44]]</f>
        <v>4.2496235796249992E-5</v>
      </c>
      <c r="AU379" s="10">
        <f>3/24000000*OO[[#This Row],[103 (01JUL1985 18:00:00)-Water Temperature (C)]]*OO[[#This Row],[45]]</f>
        <v>4.0345468354799998E-5</v>
      </c>
      <c r="AV379" s="10">
        <f>3/24000000*OO[[#This Row],[104 (01JUL1985 21:00:00)-Water Temperature (C)]]*OO[[#This Row],[46]]</f>
        <v>3.7663106710624991E-5</v>
      </c>
      <c r="AW379" s="10">
        <f>3/24000000*OO[[#This Row],[105 (02JUL1985 00:00:00)-Water Temperature (C)]]*OO[[#This Row],[47]]</f>
        <v>3.5076495001799994E-5</v>
      </c>
      <c r="AX379" s="10">
        <f>3/24000000*OO[[#This Row],[106 (02JUL1985 03:00:00)-Water Temperature (C)]]*OO[[#This Row],[48]]</f>
        <v>3.2931938196699996E-5</v>
      </c>
      <c r="AY379" s="10">
        <f>3/24000000*OO[[#This Row],[107 (02JUL1985 06:00:00)-Water Temperature (C)]]*OO[[#This Row],[49]]</f>
        <v>3.144298430625E-5</v>
      </c>
      <c r="AZ379" s="10">
        <f>3/24000000*OO[[#This Row],[108 (02JUL1985 09:00:00)-Water Temperature (C)]]*OO[[#This Row],[50]]</f>
        <v>3.0756387823312495E-5</v>
      </c>
      <c r="BA379" s="10">
        <f>3/24000000*OO[[#This Row],[109 (02JUL1985 12:00:00)-Water Temperature (C)]]*OO[[#This Row],[51]]</f>
        <v>3.0998820953874993E-5</v>
      </c>
      <c r="BB379" s="10">
        <f>3/24000000*OO[[#This Row],[110 (02JUL1985 15:00:00)-Water Temperature (C)]]*OO[[#This Row],[52]]</f>
        <v>3.1078870768187498E-5</v>
      </c>
      <c r="BC379" s="10">
        <f>3/24000000*OO[[#This Row],[111 (02JUL1985 18:00:00)-Water Temperature (C)]]*OO[[#This Row],[53]]</f>
        <v>3.0903226939787504E-5</v>
      </c>
      <c r="BD379" s="10">
        <f>3/24000000*OO[[#This Row],[112 (02JUL1985 21:00:00)-Water Temperature (C)]]*OO[[#This Row],[54]]</f>
        <v>2.9887523496162499E-5</v>
      </c>
      <c r="BE379" s="10">
        <f>3/24000000*OO[[#This Row],[113 (03JUL1985 00:00:00)-Water Temperature (C)]]*OO[[#This Row],[55]]</f>
        <v>2.8435906321199999E-5</v>
      </c>
      <c r="BF379" s="10">
        <f>3/24000000*OO[[#This Row],[114 (03JUL1985 03:00:00)-Water Temperature (C)]]*OO[[#This Row],[56]]</f>
        <v>2.6525314505874998E-5</v>
      </c>
      <c r="BG379" s="10">
        <f>3/24000000*OO[[#This Row],[115 (03JUL1985 06:00:00)-Water Temperature (C)]]*OO[[#This Row],[57]]</f>
        <v>2.4191312999499999E-5</v>
      </c>
      <c r="BH379" s="10">
        <f>3/24000000*OO[[#This Row],[116 (03JUL1985 09:00:00)-Water Temperature (C)]]*OO[[#This Row],[58]]</f>
        <v>2.1930687358824997E-5</v>
      </c>
      <c r="BI379" s="10">
        <f>3/24000000*OO[[#This Row],[117 (03JUL1985 12:00:00)-Water Temperature (C)]]*OO[[#This Row],[59]]</f>
        <v>2.0098812120491251E-5</v>
      </c>
      <c r="BJ379" s="10">
        <f>3/24000000*OO[[#This Row],[118 (03JUL1985 15:00:00)-Water Temperature (C)]]*OO[[#This Row],[60]]</f>
        <v>1.8337538587584996E-5</v>
      </c>
      <c r="BK379" s="10">
        <f>3/24000000*OO[[#This Row],[119 (03JUL1985 18:00:00)-Water Temperature (C)]]*OO[[#This Row],[61]]</f>
        <v>1.6857609217169999E-5</v>
      </c>
      <c r="BL379" s="10">
        <f>3/24000000*OO[[#This Row],[120 (03JUL1985 21:00:00)-Water Temperature (C)]]*OO[[#This Row],[62]]</f>
        <v>1.5024484636102498E-5</v>
      </c>
      <c r="BM379" s="10">
        <f>3/24000000*OO[[#This Row],[121 (04JUL1985 00:00:00)-Water Temperature (C)]]*OO[[#This Row],[63]]</f>
        <v>1.3360121037200002E-5</v>
      </c>
      <c r="BN379" s="10">
        <f>3/24000000*OO[[#This Row],[122 (04JUL1985 03:00:00)-Water Temperature (C)]]*OO[[#This Row],[64]]</f>
        <v>1.1885463021795E-5</v>
      </c>
      <c r="BO379" s="10">
        <f>3/24000000*OO[[#This Row],[123 (04JUL1985 06:00:00)-Water Temperature (C)]]*OO[[#This Row],[65]]</f>
        <v>1.0553094168277497E-5</v>
      </c>
      <c r="BP379" s="10">
        <f>3/24000000*OO[[#This Row],[124 (04JUL1985 09:00:00)-Water Temperature (C)]]*OO[[#This Row],[66]]</f>
        <v>9.553853068451248E-6</v>
      </c>
      <c r="BQ379" s="10">
        <f>3/24000000*OO[[#This Row],[125 (04JUL1985 12:00:00)-Water Temperature (C)]]*OO[[#This Row],[67]]</f>
        <v>8.6007759585249996E-6</v>
      </c>
      <c r="BR379" s="10">
        <f>3/24000000*OO[[#This Row],[126 (04JUL1985 15:00:00)-Water Temperature (C)]]*OO[[#This Row],[68]]</f>
        <v>7.7014680893500004E-6</v>
      </c>
      <c r="BS379" s="10">
        <f>3/24000000*OO[[#This Row],[127 (04JUL1985 18:00:00)-Water Temperature (C)]]*OO[[#This Row],[69]]</f>
        <v>6.9443422583062502E-6</v>
      </c>
      <c r="BT379" s="10">
        <f>3/24000000*OO[[#This Row],[128 (04JUL1985 21:00:00)-Water Temperature (C)]]*OO[[#This Row],[70]]</f>
        <v>6.1455428647749991E-6</v>
      </c>
      <c r="BU379" s="10">
        <f>3/24000000*OO[[#This Row],[129 (05JUL1985 00:00:00)-Water Temperature (C)]]*OO[[#This Row],[71]]</f>
        <v>5.3908676366312507E-6</v>
      </c>
      <c r="BV379" s="10">
        <f>3/24000000*OO[[#This Row],[130 (05JUL1985 03:00:00)-Water Temperature (C)]]*OO[[#This Row],[72]]</f>
        <v>4.8363272781999995E-6</v>
      </c>
      <c r="BW379" s="10">
        <f>3/24000000*OO[[#This Row],[131 (05JUL1985 06:00:00)-Water Temperature (C)]]*OO[[#This Row],[73]]</f>
        <v>4.4401334131700004E-6</v>
      </c>
      <c r="BX379" s="10">
        <f>3/24000000*OO[[#This Row],[132 (05JUL1985 09:00:00)-Water Temperature (C)]]*OO[[#This Row],[74]]</f>
        <v>4.1945217626549998E-6</v>
      </c>
      <c r="BY379" s="10">
        <f>3/24000000*OO[[#This Row],[133 (05JUL1985 12:00:00)-Water Temperature (C)]]*OO[[#This Row],[75]]</f>
        <v>3.9459740487999996E-6</v>
      </c>
      <c r="BZ379" s="10">
        <f>3/24000000*OO[[#This Row],[134 (05JUL1985 15:00:00)-Water Temperature (C)]]*OO[[#This Row],[76]]</f>
        <v>3.7078581419374997E-6</v>
      </c>
      <c r="CA379" s="10">
        <f>3/24000000*OO[[#This Row],[135 (05JUL1985 18:00:00)-Water Temperature (C)]]*OO[[#This Row],[77]]</f>
        <v>3.451395928995E-6</v>
      </c>
      <c r="CB379" s="10">
        <f>3/24000000*OO[[#This Row],[136 (05JUL1985 21:00:00)-Water Temperature (C)]]*OO[[#This Row],[78]]</f>
        <v>3.1178311711224993E-6</v>
      </c>
      <c r="CC379" s="10">
        <f>3/24000000*OO[[#This Row],[137 (06JUL1985 00:00:00)-Water Temperature (C)]]*OO[[#This Row],[79]]</f>
        <v>2.7517052813599999E-6</v>
      </c>
      <c r="CD379" s="10">
        <f>3/24000000*OO[[#This Row],[138 (06JUL1985 03:00:00)-Water Temperature (C)]]*OO[[#This Row],[80]]</f>
        <v>2.4011982658679999E-6</v>
      </c>
      <c r="CE379" s="10">
        <f>3/24000000*OO[[#This Row],[139 (06JUL1985 06:00:00)-Water Temperature (C)]]*OO[[#This Row],[81]]</f>
        <v>2.0690305983408747E-6</v>
      </c>
      <c r="CF379" s="10">
        <f>3/24000000*OO[[#This Row],[140 (06JUL1985 09:00:00)-Water Temperature (C)]]*OO[[#This Row],[82]]</f>
        <v>1.802065556841E-6</v>
      </c>
      <c r="CG379" s="10">
        <f>3/24000000*OO[[#This Row],[141 (06JUL1985 12:00:00)-Water Temperature (C)]]*OO[[#This Row],[83]]</f>
        <v>1.5413255036714998E-6</v>
      </c>
      <c r="CH379" s="10">
        <f>3/24000000*OO[[#This Row],[142 (06JUL1985 15:00:00)-Water Temperature (C)]]*OO[[#This Row],[84]]</f>
        <v>1.3063259129519999E-6</v>
      </c>
      <c r="CI379" s="10">
        <f>3/24000000*OO[[#This Row],[143 (06JUL1985 18:00:00)-Water Temperature (C)]]*OO[[#This Row],[85]]</f>
        <v>1.0951992194616248E-6</v>
      </c>
      <c r="CJ379" s="10">
        <f>3/24000000*OO[[#This Row],[144 (06JUL1985 21:00:00)-Water Temperature (C)]]*OO[[#This Row],[86]]</f>
        <v>9.1031219954874996E-7</v>
      </c>
      <c r="CK379" s="10">
        <f>3/24000000*OO[[#This Row],[145 (07JUL1985 00:00:00)-Water Temperature (C)]]*OO[[#This Row],[87]]</f>
        <v>7.6203807694312505E-7</v>
      </c>
      <c r="CL379" s="10">
        <f>3/24000000*OO[[#This Row],[146 (07JUL1985 03:00:00)-Water Temperature (C)]]*OO[[#This Row],[88]]</f>
        <v>6.5382720189975004E-7</v>
      </c>
      <c r="CM379" s="10">
        <f>3/24000000*OO[[#This Row],[147 (07JUL1985 06:00:00)-Water Temperature (C)]]*OO[[#This Row],[89]]</f>
        <v>5.7317112098549989E-7</v>
      </c>
      <c r="CN379" s="10">
        <f>3/24000000*OO[[#This Row],[148 (07JUL1985 09:00:00)-Water Temperature (C)]]*OO[[#This Row],[90]]</f>
        <v>5.2116705641325003E-7</v>
      </c>
      <c r="CO379" s="10">
        <f>3/24000000*OO[[#This Row],[149 (07JUL1985 12:00:00)-Water Temperature (C)]]*OO[[#This Row],[91]]</f>
        <v>4.67073253520625E-7</v>
      </c>
      <c r="CP379" s="10">
        <f>3/24000000*OO[[#This Row],[150 (07JUL1985 15:00:00)-Water Temperature (C)]]*OO[[#This Row],[92]]</f>
        <v>4.3030939936249996E-7</v>
      </c>
      <c r="CQ379" s="10">
        <f>3/24000000*OO[[#This Row],[151 (07JUL1985 18:00:00)-Water Temperature (C)]]*OO[[#This Row],[93]]</f>
        <v>3.9668434229149999E-7</v>
      </c>
      <c r="CR379" s="10">
        <f>3/24000000*OO[[#This Row],[152 (07JUL1985 21:00:00)-Water Temperature (C)]]*OO[[#This Row],[94]]</f>
        <v>3.6666474142449995E-7</v>
      </c>
      <c r="CS379" s="10">
        <f>3/24000000*OO[[#This Row],[153 (08JUL1985 00:00:00)-Water Temperature (C)]]*OO[[#This Row],[95]]</f>
        <v>3.3915698960437496E-7</v>
      </c>
      <c r="CT379" s="10">
        <f>3/24000000*OO[[#This Row],[154 (08JUL1985 03:00:00)-Water Temperature (C)]]*OO[[#This Row],[96]]</f>
        <v>3.1518639386999992E-7</v>
      </c>
      <c r="CU379" s="10">
        <f>3/24000000*OO[[#This Row],[155 (08JUL1985 06:00:00)-Water Temperature (C)]]*OO[[#This Row],[97]]</f>
        <v>2.9700100480800004E-7</v>
      </c>
      <c r="CV379" s="10">
        <f>3/24000000*OO[[#This Row],[156 (08JUL1985 09:00:00)-Water Temperature (C)]]*OO[[#This Row],[98]]</f>
        <v>2.8956940770149997E-7</v>
      </c>
      <c r="CW379" s="10">
        <f>3/24000000*OO[[#This Row],[157 (08JUL1985 12:00:00)-Water Temperature (C)]]*OO[[#This Row],[99]]</f>
        <v>2.83808284559E-7</v>
      </c>
    </row>
    <row r="380" spans="1:101" x14ac:dyDescent="0.35">
      <c r="A380" t="s">
        <v>387</v>
      </c>
      <c r="B380">
        <v>461.93360000000001</v>
      </c>
      <c r="C380" s="10">
        <f>3/24*OO[[#This Row],[59 (26JUN1985 06:00:00)-Water Temperature (C)]]*OO[[#This Row],[1]]/SUM(OO[1])</f>
        <v>0</v>
      </c>
      <c r="D380" s="10">
        <f>3/24*OO[[#This Row],[60 (26JUN1985 09:00:00)-Water Temperature (C)]]*OO[[#This Row],[2]]/SUM(OO[2])</f>
        <v>0</v>
      </c>
      <c r="E380" s="10">
        <f>3/24*OO[[#This Row],[61 (26JUN1985 12:00:00)-Water Temperature (C)]]*OO[[#This Row],[3]]/SUM(OO[3])</f>
        <v>0</v>
      </c>
      <c r="F380" s="10">
        <f>3/24*OO[[#This Row],[62 (26JUN1985 15:00:00)-Water Temperature (C)]]*OO[[#This Row],[4]]/SUM(OO[4])</f>
        <v>0</v>
      </c>
      <c r="G380" s="10">
        <f>3/24*OO[[#This Row],[63 (26JUN1985 18:00:00)-Water Temperature (C)]]*OO[[#This Row],[5]]/SUM(OO[5])</f>
        <v>0</v>
      </c>
      <c r="H380" s="10">
        <f>3/24*OO[[#This Row],[64 (26JUN1985 21:00:00)-Water Temperature (C)]]*OO[[#This Row],[6]]/SUM(OO[6])</f>
        <v>0</v>
      </c>
      <c r="I380" s="10">
        <f>3/24*OO[[#This Row],[65 (27JUN1985 00:00:00)-Water Temperature (C)]]*OO[[#This Row],[7]]/SUM(OO[7])</f>
        <v>0</v>
      </c>
      <c r="J380" s="10">
        <f>3/24*OO[[#This Row],[66 (27JUN1985 03:00:00)-Water Temperature (C)]]*OO[[#This Row],[8]]/SUM(OO[8])</f>
        <v>0</v>
      </c>
      <c r="K380" s="10">
        <f>3/24*OO[[#This Row],[67 (27JUN1985 06:00:00)-Water Temperature (C)]]*OO[[#This Row],[9]]/SUM(OO[9])</f>
        <v>0</v>
      </c>
      <c r="L380" s="10">
        <f>3/24*OO[[#This Row],[68 (27JUN1985 09:00:00)-Water Temperature (C)]]*OO[[#This Row],[10]]/SUM(OO[10])</f>
        <v>0</v>
      </c>
      <c r="M380" s="10">
        <f>3/24*OO[[#This Row],[69 (27JUN1985 12:00:00)-Water Temperature (C)]]*OO[[#This Row],[11]]/SUM(OO[11])</f>
        <v>0</v>
      </c>
      <c r="N380" s="10">
        <f>3/24*OO[[#This Row],[70 (27JUN1985 15:00:00)-Water Temperature (C)]]*OO[[#This Row],[12]]/SUM(OO[12])</f>
        <v>0</v>
      </c>
      <c r="O380" s="10">
        <f>3/24*OO[[#This Row],[71 (27JUN1985 18:00:00)-Water Temperature (C)]]*OO[[#This Row],[13]]/SUM(OO[13])</f>
        <v>0</v>
      </c>
      <c r="P380" s="10">
        <f>3/24*OO[[#This Row],[72 (27JUN1985 21:00:00)-Water Temperature (C)]]*OO[[#This Row],[14]]/SUM(OO[14])</f>
        <v>0</v>
      </c>
      <c r="Q380" s="10">
        <f>3/24*OO[[#This Row],[73 (28JUN1985 00:00:00)-Water Temperature (C)]]*OO[[#This Row],[15]]/SUM(OO[15])</f>
        <v>0</v>
      </c>
      <c r="R380" s="10">
        <f>3/24*OO[[#This Row],[74 (28JUN1985 03:00:00)-Water Temperature (C)]]*OO[[#This Row],[16]]/SUM(OO[16])</f>
        <v>0</v>
      </c>
      <c r="S380" s="10">
        <f>3/24*OO[[#This Row],[75 (28JUN1985 06:00:00)-Water Temperature (C)]]*OO[[#This Row],[17]]/SUM(OO[17])</f>
        <v>0</v>
      </c>
      <c r="T380" s="10">
        <f>3/24*OO[[#This Row],[76 (28JUN1985 09:00:00)-Water Temperature (C)]]*OO[[#This Row],[18]]/SUM(OO[18])</f>
        <v>0</v>
      </c>
      <c r="U380" s="10">
        <f>3/24*OO[[#This Row],[77 (28JUN1985 12:00:00)-Water Temperature (C)]]*OO[[#This Row],[19]]/SUM(OO[19])</f>
        <v>1.4086757200600298E-33</v>
      </c>
      <c r="V380" s="10">
        <f>3/24000000*OO[[#This Row],[78 (28JUN1985 15:00:00)-Water Temperature (C)]]*OO[[#This Row],[20]]</f>
        <v>1.1808728145173751E-26</v>
      </c>
      <c r="W380" s="10">
        <f>3/24000000*OO[[#This Row],[79 (28JUN1985 18:00:00)-Water Temperature (C)]]*OO[[#This Row],[21]]</f>
        <v>1.3905155543174998E-19</v>
      </c>
      <c r="X380" s="10">
        <f>3/24000000*OO[[#This Row],[80 (28JUN1985 21:00:00)-Water Temperature (C)]]*OO[[#This Row],[22]]</f>
        <v>4.3557686883824995E-15</v>
      </c>
      <c r="Y380" s="10">
        <f>3/24000000*OO[[#This Row],[81 (29JUN1985 00:00:00)-Water Temperature (C)]]*OO[[#This Row],[23]]</f>
        <v>6.80040472853E-12</v>
      </c>
      <c r="Z380" s="10">
        <f>3/24000000*OO[[#This Row],[82 (29JUN1985 03:00:00)-Water Temperature (C)]]*OO[[#This Row],[24]]</f>
        <v>2.0888805725800001E-9</v>
      </c>
      <c r="AA380" s="10">
        <f>3/24000000*OO[[#This Row],[83 (29JUN1985 06:00:00)-Water Temperature (C)]]*OO[[#This Row],[25]]</f>
        <v>1.9609460650412498E-7</v>
      </c>
      <c r="AB380" s="10">
        <f>3/24000000*OO[[#This Row],[84 (29JUN1985 09:00:00)-Water Temperature (C)]]*OO[[#This Row],[26]]</f>
        <v>7.345986762917499E-6</v>
      </c>
      <c r="AC380" s="10">
        <f>3/24000000*OO[[#This Row],[85 (29JUN1985 12:00:00)-Water Temperature (C)]]*OO[[#This Row],[27]]</f>
        <v>1.249586003896875E-4</v>
      </c>
      <c r="AD380" s="10">
        <f>3/24000000*OO[[#This Row],[86 (29JUN1985 15:00:00)-Water Temperature (C)]]*OO[[#This Row],[28]]</f>
        <v>1.103075299435625E-3</v>
      </c>
      <c r="AE380" s="10">
        <f>3/24000000*OO[[#This Row],[88 (29JUN1985 21:00:00)-Water Temperature (C)]]*OO[[#This Row],[30]]</f>
        <v>1.6608330680512498E-2</v>
      </c>
      <c r="AF380" s="10">
        <f>3/24000000*OO[[#This Row],[88 (29JUN1985 21:00:00)-Water Temperature (C)]]*OO[[#This Row],[30]]</f>
        <v>1.6608330680512498E-2</v>
      </c>
      <c r="AG380" s="10">
        <f>3/24000000*OO[[#This Row],[89 (30JUN1985 00:00:00)-Water Temperature (C)]]*OO[[#This Row],[31]]</f>
        <v>3.2076049780687496E-2</v>
      </c>
      <c r="AH380" s="10">
        <f>3/24000000*OO[[#This Row],[90 (30JUN1985 03:00:00)-Water Temperature (C)]]*OO[[#This Row],[32]]</f>
        <v>4.2001388812499998E-2</v>
      </c>
      <c r="AI380" s="10">
        <f>3/24000000*OO[[#This Row],[91 (30JUN1985 06:00:00)-Water Temperature (C)]]*OO[[#This Row],[33]]</f>
        <v>3.9053482200600002E-2</v>
      </c>
      <c r="AJ380" s="10">
        <f>3/24000000*OO[[#This Row],[92 (30JUN1985 09:00:00)-Water Temperature (C)]]*OO[[#This Row],[34]]</f>
        <v>2.7271784002500001E-2</v>
      </c>
      <c r="AK380" s="10">
        <f>3/24000000*OO[[#This Row],[93 (30JUN1985 12:00:00)-Water Temperature (C)]]*OO[[#This Row],[35]]</f>
        <v>1.4378210881792499E-2</v>
      </c>
      <c r="AL380" s="10">
        <f>3/24000000*OO[[#This Row],[94 (30JUN1985 15:00:00)-Water Temperature (C)]]*OO[[#This Row],[36]]</f>
        <v>5.9246371430400008E-3</v>
      </c>
      <c r="AM380" s="10">
        <f>3/24000000*OO[[#This Row],[95 (30JUN1985 18:00:00)-Water Temperature (C)]]*OO[[#This Row],[37]]</f>
        <v>1.9762371378093751E-3</v>
      </c>
      <c r="AN380" s="10">
        <f>3/24000000*OO[[#This Row],[96 (30JUN1985 21:00:00)-Water Temperature (C)]]*OO[[#This Row],[38]]</f>
        <v>5.5265524081525E-4</v>
      </c>
      <c r="AO380" s="10">
        <f>3/24000000*OO[[#This Row],[97 (01JUL1985 00:00:00)-Water Temperature (C)]]*OO[[#This Row],[39]]</f>
        <v>1.4805881040997498E-4</v>
      </c>
      <c r="AP380" s="10">
        <f>3/24000000*OO[[#This Row],[98 (01JUL1985 03:00:00)-Water Temperature (C)]]*OO[[#This Row],[40]]</f>
        <v>5.3341991604199993E-5</v>
      </c>
      <c r="AQ380" s="10">
        <f>3/24000000*OO[[#This Row],[99 (01JUL1985 06:00:00)-Water Temperature (C)]]*OO[[#This Row],[41]]</f>
        <v>3.2833671802249995E-5</v>
      </c>
      <c r="AR380" s="10">
        <f>3/24000000*OO[[#This Row],[100 (01JUL1985 09:00:00)-Water Temperature (C)]]*OO[[#This Row],[42]]</f>
        <v>2.8210270292100004E-5</v>
      </c>
      <c r="AS380" s="10">
        <f>3/24000000*OO[[#This Row],[101 (01JUL1985 12:00:00)-Water Temperature (C)]]*OO[[#This Row],[43]]</f>
        <v>2.6440839142462498E-5</v>
      </c>
      <c r="AT380" s="10">
        <f>3/24000000*OO[[#This Row],[102 (01JUL1985 15:00:00)-Water Temperature (C)]]*OO[[#This Row],[44]]</f>
        <v>2.5122499743719999E-5</v>
      </c>
      <c r="AU380" s="10">
        <f>3/24000000*OO[[#This Row],[103 (01JUL1985 18:00:00)-Water Temperature (C)]]*OO[[#This Row],[45]]</f>
        <v>2.3854788730079999E-5</v>
      </c>
      <c r="AV380" s="10">
        <f>3/24000000*OO[[#This Row],[104 (01JUL1985 21:00:00)-Water Temperature (C)]]*OO[[#This Row],[46]]</f>
        <v>2.2239247635007499E-5</v>
      </c>
      <c r="AW380" s="10">
        <f>3/24000000*OO[[#This Row],[105 (02JUL1985 00:00:00)-Water Temperature (C)]]*OO[[#This Row],[47]]</f>
        <v>2.0676393338906249E-5</v>
      </c>
      <c r="AX380" s="10">
        <f>3/24000000*OO[[#This Row],[106 (02JUL1985 03:00:00)-Water Temperature (C)]]*OO[[#This Row],[48]]</f>
        <v>1.9386363838614998E-5</v>
      </c>
      <c r="AY380" s="10">
        <f>3/24000000*OO[[#This Row],[107 (02JUL1985 06:00:00)-Water Temperature (C)]]*OO[[#This Row],[49]]</f>
        <v>1.846906377837875E-5</v>
      </c>
      <c r="AZ380" s="10">
        <f>3/24000000*OO[[#This Row],[108 (02JUL1985 09:00:00)-Water Temperature (C)]]*OO[[#This Row],[50]]</f>
        <v>1.8027785740095E-5</v>
      </c>
      <c r="BA380" s="10">
        <f>3/24000000*OO[[#This Row],[109 (02JUL1985 12:00:00)-Water Temperature (C)]]*OO[[#This Row],[51]]</f>
        <v>1.8278925737934999E-5</v>
      </c>
      <c r="BB380" s="10">
        <f>3/24000000*OO[[#This Row],[110 (02JUL1985 15:00:00)-Water Temperature (C)]]*OO[[#This Row],[52]]</f>
        <v>1.84646116791675E-5</v>
      </c>
      <c r="BC380" s="10">
        <f>3/24000000*OO[[#This Row],[111 (02JUL1985 18:00:00)-Water Temperature (C)]]*OO[[#This Row],[53]]</f>
        <v>1.8535571271494998E-5</v>
      </c>
      <c r="BD380" s="10">
        <f>3/24000000*OO[[#This Row],[112 (02JUL1985 21:00:00)-Water Temperature (C)]]*OO[[#This Row],[54]]</f>
        <v>1.8103617854140001E-5</v>
      </c>
      <c r="BE380" s="10">
        <f>3/24000000*OO[[#This Row],[113 (03JUL1985 00:00:00)-Water Temperature (C)]]*OO[[#This Row],[55]]</f>
        <v>1.7405058571395001E-5</v>
      </c>
      <c r="BF380" s="10">
        <f>3/24000000*OO[[#This Row],[114 (03JUL1985 03:00:00)-Water Temperature (C)]]*OO[[#This Row],[56]]</f>
        <v>1.64158865098675E-5</v>
      </c>
      <c r="BG380" s="10">
        <f>3/24000000*OO[[#This Row],[115 (03JUL1985 06:00:00)-Water Temperature (C)]]*OO[[#This Row],[57]]</f>
        <v>1.5151494533467502E-5</v>
      </c>
      <c r="BH380" s="10">
        <f>3/24000000*OO[[#This Row],[116 (03JUL1985 09:00:00)-Water Temperature (C)]]*OO[[#This Row],[58]]</f>
        <v>1.3863572226367499E-5</v>
      </c>
      <c r="BI380" s="10">
        <f>3/24000000*OO[[#This Row],[117 (03JUL1985 12:00:00)-Water Temperature (C)]]*OO[[#This Row],[59]]</f>
        <v>1.286309683692E-5</v>
      </c>
      <c r="BJ380" s="10">
        <f>3/24000000*OO[[#This Row],[118 (03JUL1985 15:00:00)-Water Temperature (C)]]*OO[[#This Row],[60]]</f>
        <v>1.1863801944783749E-5</v>
      </c>
      <c r="BK380" s="10">
        <f>3/24000000*OO[[#This Row],[119 (03JUL1985 18:00:00)-Water Temperature (C)]]*OO[[#This Row],[61]]</f>
        <v>1.1130675516509998E-5</v>
      </c>
      <c r="BL380" s="10">
        <f>3/24000000*OO[[#This Row],[120 (03JUL1985 21:00:00)-Water Temperature (C)]]*OO[[#This Row],[62]]</f>
        <v>1.0187061213469998E-5</v>
      </c>
      <c r="BM380" s="10">
        <f>3/24000000*OO[[#This Row],[121 (04JUL1985 00:00:00)-Water Temperature (C)]]*OO[[#This Row],[63]]</f>
        <v>9.3061404783125003E-6</v>
      </c>
      <c r="BN380" s="10">
        <f>3/24000000*OO[[#This Row],[122 (04JUL1985 03:00:00)-Water Temperature (C)]]*OO[[#This Row],[64]]</f>
        <v>8.5263342647174994E-6</v>
      </c>
      <c r="BO380" s="10">
        <f>3/24000000*OO[[#This Row],[123 (04JUL1985 06:00:00)-Water Temperature (C)]]*OO[[#This Row],[65]]</f>
        <v>7.7998759714299995E-6</v>
      </c>
      <c r="BP380" s="10">
        <f>3/24000000*OO[[#This Row],[124 (04JUL1985 09:00:00)-Water Temperature (C)]]*OO[[#This Row],[66]]</f>
        <v>7.2915590222824995E-6</v>
      </c>
      <c r="BQ380" s="10">
        <f>3/24000000*OO[[#This Row],[125 (04JUL1985 12:00:00)-Water Temperature (C)]]*OO[[#This Row],[67]]</f>
        <v>6.7829624484599993E-6</v>
      </c>
      <c r="BR380" s="10">
        <f>3/24000000*OO[[#This Row],[126 (04JUL1985 15:00:00)-Water Temperature (C)]]*OO[[#This Row],[68]]</f>
        <v>6.2841442864199992E-6</v>
      </c>
      <c r="BS380" s="10">
        <f>3/24000000*OO[[#This Row],[127 (04JUL1985 18:00:00)-Water Temperature (C)]]*OO[[#This Row],[69]]</f>
        <v>5.8793366379500004E-6</v>
      </c>
      <c r="BT380" s="10">
        <f>3/24000000*OO[[#This Row],[128 (04JUL1985 21:00:00)-Water Temperature (C)]]*OO[[#This Row],[70]]</f>
        <v>5.40523876278125E-6</v>
      </c>
      <c r="BU380" s="10">
        <f>3/24000000*OO[[#This Row],[129 (05JUL1985 00:00:00)-Water Temperature (C)]]*OO[[#This Row],[71]]</f>
        <v>4.9528410331049994E-6</v>
      </c>
      <c r="BV380" s="10">
        <f>3/24000000*OO[[#This Row],[130 (05JUL1985 03:00:00)-Water Temperature (C)]]*OO[[#This Row],[72]]</f>
        <v>4.4573891569837491E-6</v>
      </c>
      <c r="BW380" s="10">
        <f>3/24000000*OO[[#This Row],[131 (05JUL1985 06:00:00)-Water Temperature (C)]]*OO[[#This Row],[73]]</f>
        <v>4.0870605315237496E-6</v>
      </c>
      <c r="BX380" s="10">
        <f>3/24000000*OO[[#This Row],[132 (05JUL1985 09:00:00)-Water Temperature (C)]]*OO[[#This Row],[74]]</f>
        <v>3.8612171703525002E-6</v>
      </c>
      <c r="BY380" s="10">
        <f>3/24000000*OO[[#This Row],[133 (05JUL1985 12:00:00)-Water Temperature (C)]]*OO[[#This Row],[75]]</f>
        <v>3.6343998487499996E-6</v>
      </c>
      <c r="BZ380" s="10">
        <f>3/24000000*OO[[#This Row],[134 (05JUL1985 15:00:00)-Water Temperature (C)]]*OO[[#This Row],[76]]</f>
        <v>3.4096881601762502E-6</v>
      </c>
      <c r="CA380" s="10">
        <f>3/24000000*OO[[#This Row],[135 (05JUL1985 18:00:00)-Water Temperature (C)]]*OO[[#This Row],[77]]</f>
        <v>3.1691729954199997E-6</v>
      </c>
      <c r="CB380" s="10">
        <f>3/24000000*OO[[#This Row],[136 (05JUL1985 21:00:00)-Water Temperature (C)]]*OO[[#This Row],[78]]</f>
        <v>2.8550656655E-6</v>
      </c>
      <c r="CC380" s="10">
        <f>3/24000000*OO[[#This Row],[137 (06JUL1985 00:00:00)-Water Temperature (C)]]*OO[[#This Row],[79]]</f>
        <v>2.5176570305204994E-6</v>
      </c>
      <c r="CD380" s="10">
        <f>3/24000000*OO[[#This Row],[138 (06JUL1985 03:00:00)-Water Temperature (C)]]*OO[[#This Row],[80]]</f>
        <v>2.19880680541E-6</v>
      </c>
      <c r="CE380" s="10">
        <f>3/24000000*OO[[#This Row],[139 (06JUL1985 06:00:00)-Water Temperature (C)]]*OO[[#This Row],[81]]</f>
        <v>1.8986026294409997E-6</v>
      </c>
      <c r="CF380" s="10">
        <f>3/24000000*OO[[#This Row],[140 (06JUL1985 09:00:00)-Water Temperature (C)]]*OO[[#This Row],[82]]</f>
        <v>1.659790065813E-6</v>
      </c>
      <c r="CG380" s="10">
        <f>3/24000000*OO[[#This Row],[141 (06JUL1985 12:00:00)-Water Temperature (C)]]*OO[[#This Row],[83]]</f>
        <v>1.4236483384380001E-6</v>
      </c>
      <c r="CH380" s="10">
        <f>3/24000000*OO[[#This Row],[142 (06JUL1985 15:00:00)-Water Temperature (C)]]*OO[[#This Row],[84]]</f>
        <v>1.2068163156240001E-6</v>
      </c>
      <c r="CI380" s="10">
        <f>3/24000000*OO[[#This Row],[143 (06JUL1985 18:00:00)-Water Temperature (C)]]*OO[[#This Row],[85]]</f>
        <v>1.010448794628E-6</v>
      </c>
      <c r="CJ380" s="10">
        <f>3/24000000*OO[[#This Row],[144 (06JUL1985 21:00:00)-Water Temperature (C)]]*OO[[#This Row],[86]]</f>
        <v>8.3578102978249995E-7</v>
      </c>
      <c r="CK380" s="10">
        <f>3/24000000*OO[[#This Row],[145 (07JUL1985 00:00:00)-Water Temperature (C)]]*OO[[#This Row],[87]]</f>
        <v>6.9612751966912509E-7</v>
      </c>
      <c r="CL380" s="10">
        <f>3/24000000*OO[[#This Row],[146 (07JUL1985 03:00:00)-Water Temperature (C)]]*OO[[#This Row],[88]]</f>
        <v>5.9515234594499989E-7</v>
      </c>
      <c r="CM380" s="10">
        <f>3/24000000*OO[[#This Row],[147 (07JUL1985 06:00:00)-Water Temperature (C)]]*OO[[#This Row],[89]]</f>
        <v>5.2076029430250005E-7</v>
      </c>
      <c r="CN380" s="10">
        <f>3/24000000*OO[[#This Row],[148 (07JUL1985 09:00:00)-Water Temperature (C)]]*OO[[#This Row],[90]]</f>
        <v>4.7323127125699998E-7</v>
      </c>
      <c r="CO380" s="10">
        <f>3/24000000*OO[[#This Row],[149 (07JUL1985 12:00:00)-Water Temperature (C)]]*OO[[#This Row],[91]]</f>
        <v>4.2395436002999997E-7</v>
      </c>
      <c r="CP380" s="10">
        <f>3/24000000*OO[[#This Row],[150 (07JUL1985 15:00:00)-Water Temperature (C)]]*OO[[#This Row],[92]]</f>
        <v>3.9076016971975001E-7</v>
      </c>
      <c r="CQ380" s="10">
        <f>3/24000000*OO[[#This Row],[151 (07JUL1985 18:00:00)-Water Temperature (C)]]*OO[[#This Row],[93]]</f>
        <v>3.5987469925924995E-7</v>
      </c>
      <c r="CR380" s="10">
        <f>3/24000000*OO[[#This Row],[152 (07JUL1985 21:00:00)-Water Temperature (C)]]*OO[[#This Row],[94]]</f>
        <v>3.3137886480000002E-7</v>
      </c>
      <c r="CS380" s="10">
        <f>3/24000000*OO[[#This Row],[153 (08JUL1985 00:00:00)-Water Temperature (C)]]*OO[[#This Row],[95]]</f>
        <v>3.060253396095E-7</v>
      </c>
      <c r="CT380" s="10">
        <f>3/24000000*OO[[#This Row],[154 (08JUL1985 03:00:00)-Water Temperature (C)]]*OO[[#This Row],[96]]</f>
        <v>2.8428555091725004E-7</v>
      </c>
      <c r="CU380" s="10">
        <f>3/24000000*OO[[#This Row],[155 (08JUL1985 06:00:00)-Water Temperature (C)]]*OO[[#This Row],[97]]</f>
        <v>2.6818395341249997E-7</v>
      </c>
      <c r="CV380" s="10">
        <f>3/24000000*OO[[#This Row],[156 (08JUL1985 09:00:00)-Water Temperature (C)]]*OO[[#This Row],[98]]</f>
        <v>2.6207228033141247E-7</v>
      </c>
      <c r="CW380" s="10">
        <f>3/24000000*OO[[#This Row],[157 (08JUL1985 12:00:00)-Water Temperature (C)]]*OO[[#This Row],[99]]</f>
        <v>2.5704499489455E-7</v>
      </c>
    </row>
    <row r="381" spans="1:101" x14ac:dyDescent="0.35">
      <c r="A381" t="s">
        <v>388</v>
      </c>
      <c r="B381">
        <v>524.54549999999995</v>
      </c>
      <c r="C381" s="10">
        <f>3/24*OO[[#This Row],[59 (26JUN1985 06:00:00)-Water Temperature (C)]]*OO[[#This Row],[1]]/SUM(OO[1])</f>
        <v>0</v>
      </c>
      <c r="D381" s="10">
        <f>3/24*OO[[#This Row],[60 (26JUN1985 09:00:00)-Water Temperature (C)]]*OO[[#This Row],[2]]/SUM(OO[2])</f>
        <v>0</v>
      </c>
      <c r="E381" s="10">
        <f>3/24*OO[[#This Row],[61 (26JUN1985 12:00:00)-Water Temperature (C)]]*OO[[#This Row],[3]]/SUM(OO[3])</f>
        <v>0</v>
      </c>
      <c r="F381" s="10">
        <f>3/24*OO[[#This Row],[62 (26JUN1985 15:00:00)-Water Temperature (C)]]*OO[[#This Row],[4]]/SUM(OO[4])</f>
        <v>0</v>
      </c>
      <c r="G381" s="10">
        <f>3/24*OO[[#This Row],[63 (26JUN1985 18:00:00)-Water Temperature (C)]]*OO[[#This Row],[5]]/SUM(OO[5])</f>
        <v>0</v>
      </c>
      <c r="H381" s="10">
        <f>3/24*OO[[#This Row],[64 (26JUN1985 21:00:00)-Water Temperature (C)]]*OO[[#This Row],[6]]/SUM(OO[6])</f>
        <v>0</v>
      </c>
      <c r="I381" s="10">
        <f>3/24*OO[[#This Row],[65 (27JUN1985 00:00:00)-Water Temperature (C)]]*OO[[#This Row],[7]]/SUM(OO[7])</f>
        <v>0</v>
      </c>
      <c r="J381" s="10">
        <f>3/24*OO[[#This Row],[66 (27JUN1985 03:00:00)-Water Temperature (C)]]*OO[[#This Row],[8]]/SUM(OO[8])</f>
        <v>0</v>
      </c>
      <c r="K381" s="10">
        <f>3/24*OO[[#This Row],[67 (27JUN1985 06:00:00)-Water Temperature (C)]]*OO[[#This Row],[9]]/SUM(OO[9])</f>
        <v>0</v>
      </c>
      <c r="L381" s="10">
        <f>3/24*OO[[#This Row],[68 (27JUN1985 09:00:00)-Water Temperature (C)]]*OO[[#This Row],[10]]/SUM(OO[10])</f>
        <v>0</v>
      </c>
      <c r="M381" s="10">
        <f>3/24*OO[[#This Row],[69 (27JUN1985 12:00:00)-Water Temperature (C)]]*OO[[#This Row],[11]]/SUM(OO[11])</f>
        <v>0</v>
      </c>
      <c r="N381" s="10">
        <f>3/24*OO[[#This Row],[70 (27JUN1985 15:00:00)-Water Temperature (C)]]*OO[[#This Row],[12]]/SUM(OO[12])</f>
        <v>0</v>
      </c>
      <c r="O381" s="10">
        <f>3/24*OO[[#This Row],[71 (27JUN1985 18:00:00)-Water Temperature (C)]]*OO[[#This Row],[13]]/SUM(OO[13])</f>
        <v>0</v>
      </c>
      <c r="P381" s="10">
        <f>3/24*OO[[#This Row],[72 (27JUN1985 21:00:00)-Water Temperature (C)]]*OO[[#This Row],[14]]/SUM(OO[14])</f>
        <v>0</v>
      </c>
      <c r="Q381" s="10">
        <f>3/24*OO[[#This Row],[73 (28JUN1985 00:00:00)-Water Temperature (C)]]*OO[[#This Row],[15]]/SUM(OO[15])</f>
        <v>0</v>
      </c>
      <c r="R381" s="10">
        <f>3/24*OO[[#This Row],[74 (28JUN1985 03:00:00)-Water Temperature (C)]]*OO[[#This Row],[16]]/SUM(OO[16])</f>
        <v>0</v>
      </c>
      <c r="S381" s="10">
        <f>3/24*OO[[#This Row],[75 (28JUN1985 06:00:00)-Water Temperature (C)]]*OO[[#This Row],[17]]/SUM(OO[17])</f>
        <v>0</v>
      </c>
      <c r="T381" s="10">
        <f>3/24*OO[[#This Row],[76 (28JUN1985 09:00:00)-Water Temperature (C)]]*OO[[#This Row],[18]]/SUM(OO[18])</f>
        <v>0</v>
      </c>
      <c r="U381" s="10">
        <f>3/24*OO[[#This Row],[77 (28JUN1985 12:00:00)-Water Temperature (C)]]*OO[[#This Row],[19]]/SUM(OO[19])</f>
        <v>6.8568655333825009E-34</v>
      </c>
      <c r="V381" s="10">
        <f>3/24000000*OO[[#This Row],[78 (28JUN1985 15:00:00)-Water Temperature (C)]]*OO[[#This Row],[20]]</f>
        <v>9.4170909097424984E-27</v>
      </c>
      <c r="W381" s="10">
        <f>3/24000000*OO[[#This Row],[79 (28JUN1985 18:00:00)-Water Temperature (C)]]*OO[[#This Row],[21]]</f>
        <v>9.2151911723299994E-20</v>
      </c>
      <c r="X381" s="10">
        <f>3/24000000*OO[[#This Row],[80 (28JUN1985 21:00:00)-Water Temperature (C)]]*OO[[#This Row],[22]]</f>
        <v>3.4167514260299998E-15</v>
      </c>
      <c r="Y381" s="10">
        <f>3/24000000*OO[[#This Row],[81 (29JUN1985 00:00:00)-Water Temperature (C)]]*OO[[#This Row],[23]]</f>
        <v>5.756005950972499E-12</v>
      </c>
      <c r="Z381" s="10">
        <f>3/24000000*OO[[#This Row],[82 (29JUN1985 03:00:00)-Water Temperature (C)]]*OO[[#This Row],[24]]</f>
        <v>1.865007740232E-9</v>
      </c>
      <c r="AA381" s="10">
        <f>3/24000000*OO[[#This Row],[83 (29JUN1985 06:00:00)-Water Temperature (C)]]*OO[[#This Row],[25]]</f>
        <v>1.8270328453125E-7</v>
      </c>
      <c r="AB381" s="10">
        <f>3/24000000*OO[[#This Row],[84 (29JUN1985 09:00:00)-Water Temperature (C)]]*OO[[#This Row],[26]]</f>
        <v>7.0945073638874992E-6</v>
      </c>
      <c r="AC381" s="10">
        <f>3/24000000*OO[[#This Row],[85 (29JUN1985 12:00:00)-Water Temperature (C)]]*OO[[#This Row],[27]]</f>
        <v>1.2451025578299999E-4</v>
      </c>
      <c r="AD381" s="10">
        <f>3/24000000*OO[[#This Row],[86 (29JUN1985 15:00:00)-Water Temperature (C)]]*OO[[#This Row],[28]]</f>
        <v>1.12954721753125E-3</v>
      </c>
      <c r="AE381" s="10">
        <f>3/24000000*OO[[#This Row],[88 (29JUN1985 21:00:00)-Water Temperature (C)]]*OO[[#This Row],[30]]</f>
        <v>1.7811661551756251E-2</v>
      </c>
      <c r="AF381" s="10">
        <f>3/24000000*OO[[#This Row],[88 (29JUN1985 21:00:00)-Water Temperature (C)]]*OO[[#This Row],[30]]</f>
        <v>1.7811661551756251E-2</v>
      </c>
      <c r="AG381" s="10">
        <f>3/24000000*OO[[#This Row],[89 (30JUN1985 00:00:00)-Water Temperature (C)]]*OO[[#This Row],[31]]</f>
        <v>3.5095320624000004E-2</v>
      </c>
      <c r="AH381" s="10">
        <f>3/24000000*OO[[#This Row],[90 (30JUN1985 03:00:00)-Water Temperature (C)]]*OO[[#This Row],[32]]</f>
        <v>4.6820454191399997E-2</v>
      </c>
      <c r="AI381" s="10">
        <f>3/24000000*OO[[#This Row],[91 (30JUN1985 06:00:00)-Water Temperature (C)]]*OO[[#This Row],[33]]</f>
        <v>4.4297041782237499E-2</v>
      </c>
      <c r="AJ381" s="10">
        <f>3/24000000*OO[[#This Row],[92 (30JUN1985 09:00:00)-Water Temperature (C)]]*OO[[#This Row],[34]]</f>
        <v>3.1441191762987493E-2</v>
      </c>
      <c r="AK381" s="10">
        <f>3/24000000*OO[[#This Row],[93 (30JUN1985 12:00:00)-Water Temperature (C)]]*OO[[#This Row],[35]]</f>
        <v>1.6818319105953747E-2</v>
      </c>
      <c r="AL381" s="10">
        <f>3/24000000*OO[[#This Row],[94 (30JUN1985 15:00:00)-Water Temperature (C)]]*OO[[#This Row],[36]]</f>
        <v>7.0230133267799996E-3</v>
      </c>
      <c r="AM381" s="10">
        <f>3/24000000*OO[[#This Row],[95 (30JUN1985 18:00:00)-Water Temperature (C)]]*OO[[#This Row],[37]]</f>
        <v>2.3695138614387499E-3</v>
      </c>
      <c r="AN381" s="10">
        <f>3/24000000*OO[[#This Row],[96 (30JUN1985 21:00:00)-Water Temperature (C)]]*OO[[#This Row],[38]]</f>
        <v>6.6766991874187497E-4</v>
      </c>
      <c r="AO381" s="10">
        <f>3/24000000*OO[[#This Row],[97 (01JUL1985 00:00:00)-Water Temperature (C)]]*OO[[#This Row],[39]]</f>
        <v>1.7815645581615002E-4</v>
      </c>
      <c r="AP381" s="10">
        <f>3/24000000*OO[[#This Row],[98 (01JUL1985 03:00:00)-Water Temperature (C)]]*OO[[#This Row],[40]]</f>
        <v>6.2600572099274994E-5</v>
      </c>
      <c r="AQ381" s="10">
        <f>3/24000000*OO[[#This Row],[99 (01JUL1985 06:00:00)-Water Temperature (C)]]*OO[[#This Row],[41]]</f>
        <v>3.7544268724975003E-5</v>
      </c>
      <c r="AR381" s="10">
        <f>3/24000000*OO[[#This Row],[100 (01JUL1985 09:00:00)-Water Temperature (C)]]*OO[[#This Row],[42]]</f>
        <v>3.1992225403124999E-5</v>
      </c>
      <c r="AS381" s="10">
        <f>3/24000000*OO[[#This Row],[101 (01JUL1985 12:00:00)-Water Temperature (C)]]*OO[[#This Row],[43]]</f>
        <v>2.9941651057499996E-5</v>
      </c>
      <c r="AT381" s="10">
        <f>3/24000000*OO[[#This Row],[102 (01JUL1985 15:00:00)-Water Temperature (C)]]*OO[[#This Row],[44]]</f>
        <v>2.8460788367174994E-5</v>
      </c>
      <c r="AU381" s="10">
        <f>3/24000000*OO[[#This Row],[103 (01JUL1985 18:00:00)-Water Temperature (C)]]*OO[[#This Row],[45]]</f>
        <v>2.7042894405999997E-5</v>
      </c>
      <c r="AV381" s="10">
        <f>3/24000000*OO[[#This Row],[104 (01JUL1985 21:00:00)-Water Temperature (C)]]*OO[[#This Row],[46]]</f>
        <v>2.5219434714337498E-5</v>
      </c>
      <c r="AW381" s="10">
        <f>3/24000000*OO[[#This Row],[105 (02JUL1985 00:00:00)-Water Temperature (C)]]*OO[[#This Row],[47]]</f>
        <v>2.3446965215999997E-5</v>
      </c>
      <c r="AX381" s="10">
        <f>3/24000000*OO[[#This Row],[106 (02JUL1985 03:00:00)-Water Temperature (C)]]*OO[[#This Row],[48]]</f>
        <v>2.1989033954690001E-5</v>
      </c>
      <c r="AY381" s="10">
        <f>3/24000000*OO[[#This Row],[107 (02JUL1985 06:00:00)-Water Temperature (C)]]*OO[[#This Row],[49]]</f>
        <v>2.095221772428125E-5</v>
      </c>
      <c r="AZ381" s="10">
        <f>3/24000000*OO[[#This Row],[108 (02JUL1985 09:00:00)-Water Temperature (C)]]*OO[[#This Row],[50]]</f>
        <v>2.0455330162410002E-5</v>
      </c>
      <c r="BA381" s="10">
        <f>3/24000000*OO[[#This Row],[109 (02JUL1985 12:00:00)-Water Temperature (C)]]*OO[[#This Row],[51]]</f>
        <v>2.07566878936875E-5</v>
      </c>
      <c r="BB381" s="10">
        <f>3/24000000*OO[[#This Row],[110 (02JUL1985 15:00:00)-Water Temperature (C)]]*OO[[#This Row],[52]]</f>
        <v>2.0996364680937497E-5</v>
      </c>
      <c r="BC381" s="10">
        <f>3/24000000*OO[[#This Row],[111 (02JUL1985 18:00:00)-Water Temperature (C)]]*OO[[#This Row],[53]]</f>
        <v>2.1121559908295001E-5</v>
      </c>
      <c r="BD381" s="10">
        <f>3/24000000*OO[[#This Row],[112 (02JUL1985 21:00:00)-Water Temperature (C)]]*OO[[#This Row],[54]]</f>
        <v>2.0671484027234996E-5</v>
      </c>
      <c r="BE381" s="10">
        <f>3/24000000*OO[[#This Row],[113 (03JUL1985 00:00:00)-Water Temperature (C)]]*OO[[#This Row],[55]]</f>
        <v>1.9920956255115001E-5</v>
      </c>
      <c r="BF381" s="10">
        <f>3/24000000*OO[[#This Row],[114 (03JUL1985 03:00:00)-Water Temperature (C)]]*OO[[#This Row],[56]]</f>
        <v>1.8834436126769996E-5</v>
      </c>
      <c r="BG381" s="10">
        <f>3/24000000*OO[[#This Row],[115 (03JUL1985 06:00:00)-Water Temperature (C)]]*OO[[#This Row],[57]]</f>
        <v>1.743424022202E-5</v>
      </c>
      <c r="BH381" s="10">
        <f>3/24000000*OO[[#This Row],[116 (03JUL1985 09:00:00)-Water Temperature (C)]]*OO[[#This Row],[58]]</f>
        <v>1.5982359953717498E-5</v>
      </c>
      <c r="BI381" s="10">
        <f>3/24000000*OO[[#This Row],[117 (03JUL1985 12:00:00)-Water Temperature (C)]]*OO[[#This Row],[59]]</f>
        <v>1.4862391857832498E-5</v>
      </c>
      <c r="BJ381" s="10">
        <f>3/24000000*OO[[#This Row],[118 (03JUL1985 15:00:00)-Water Temperature (C)]]*OO[[#This Row],[60]]</f>
        <v>1.3734893251024999E-5</v>
      </c>
      <c r="BK381" s="10">
        <f>3/24000000*OO[[#This Row],[119 (03JUL1985 18:00:00)-Water Temperature (C)]]*OO[[#This Row],[61]]</f>
        <v>1.2898533041808747E-5</v>
      </c>
      <c r="BL381" s="10">
        <f>3/24000000*OO[[#This Row],[120 (03JUL1985 21:00:00)-Water Temperature (C)]]*OO[[#This Row],[62]]</f>
        <v>1.1827271722590001E-5</v>
      </c>
      <c r="BM381" s="10">
        <f>3/24000000*OO[[#This Row],[121 (04JUL1985 00:00:00)-Water Temperature (C)]]*OO[[#This Row],[63]]</f>
        <v>1.082114613613125E-5</v>
      </c>
      <c r="BN381" s="10">
        <f>3/24000000*OO[[#This Row],[122 (04JUL1985 03:00:00)-Water Temperature (C)]]*OO[[#This Row],[64]]</f>
        <v>9.9359531005837505E-6</v>
      </c>
      <c r="BO381" s="10">
        <f>3/24000000*OO[[#This Row],[123 (04JUL1985 06:00:00)-Water Temperature (C)]]*OO[[#This Row],[65]]</f>
        <v>9.1079841557899989E-6</v>
      </c>
      <c r="BP381" s="10">
        <f>3/24000000*OO[[#This Row],[124 (04JUL1985 09:00:00)-Water Temperature (C)]]*OO[[#This Row],[66]]</f>
        <v>8.5340961868962486E-6</v>
      </c>
      <c r="BQ381" s="10">
        <f>3/24000000*OO[[#This Row],[125 (04JUL1985 12:00:00)-Water Temperature (C)]]*OO[[#This Row],[67]]</f>
        <v>7.9566773068475005E-6</v>
      </c>
      <c r="BR381" s="10">
        <f>3/24000000*OO[[#This Row],[126 (04JUL1985 15:00:00)-Water Temperature (C)]]*OO[[#This Row],[68]]</f>
        <v>7.3830091297412494E-6</v>
      </c>
      <c r="BS381" s="10">
        <f>3/24000000*OO[[#This Row],[127 (04JUL1985 18:00:00)-Water Temperature (C)]]*OO[[#This Row],[69]]</f>
        <v>6.9217878265249995E-6</v>
      </c>
      <c r="BT381" s="10">
        <f>3/24000000*OO[[#This Row],[128 (04JUL1985 21:00:00)-Water Temperature (C)]]*OO[[#This Row],[70]]</f>
        <v>6.3710707222249992E-6</v>
      </c>
      <c r="BU381" s="10">
        <f>3/24000000*OO[[#This Row],[129 (05JUL1985 00:00:00)-Water Temperature (C)]]*OO[[#This Row],[71]]</f>
        <v>5.8426185404599987E-6</v>
      </c>
      <c r="BV381" s="10">
        <f>3/24000000*OO[[#This Row],[130 (05JUL1985 03:00:00)-Water Temperature (C)]]*OO[[#This Row],[72]]</f>
        <v>5.2727468098350002E-6</v>
      </c>
      <c r="BW381" s="10">
        <f>3/24000000*OO[[#This Row],[131 (05JUL1985 06:00:00)-Water Temperature (C)]]*OO[[#This Row],[73]]</f>
        <v>4.8455771699512497E-6</v>
      </c>
      <c r="BX381" s="10">
        <f>3/24000000*OO[[#This Row],[132 (05JUL1985 09:00:00)-Water Temperature (C)]]*OO[[#This Row],[74]]</f>
        <v>4.5907612000350003E-6</v>
      </c>
      <c r="BY381" s="10">
        <f>3/24000000*OO[[#This Row],[133 (05JUL1985 12:00:00)-Water Temperature (C)]]*OO[[#This Row],[75]]</f>
        <v>4.3330459142600003E-6</v>
      </c>
      <c r="BZ381" s="10">
        <f>3/24000000*OO[[#This Row],[134 (05JUL1985 15:00:00)-Water Temperature (C)]]*OO[[#This Row],[76]]</f>
        <v>4.0731968555999995E-6</v>
      </c>
      <c r="CA381" s="10">
        <f>3/24000000*OO[[#This Row],[135 (05JUL1985 18:00:00)-Water Temperature (C)]]*OO[[#This Row],[77]]</f>
        <v>3.7932944686149997E-6</v>
      </c>
      <c r="CB381" s="10">
        <f>3/24000000*OO[[#This Row],[136 (05JUL1985 21:00:00)-Water Temperature (C)]]*OO[[#This Row],[78]]</f>
        <v>3.4220257688100001E-6</v>
      </c>
      <c r="CC381" s="10">
        <f>3/24000000*OO[[#This Row],[137 (06JUL1985 00:00:00)-Water Temperature (C)]]*OO[[#This Row],[79]]</f>
        <v>3.0217511017574999E-6</v>
      </c>
      <c r="CD381" s="10">
        <f>3/24000000*OO[[#This Row],[138 (06JUL1985 03:00:00)-Water Temperature (C)]]*OO[[#This Row],[80]]</f>
        <v>2.6448178294799999E-6</v>
      </c>
      <c r="CE381" s="10">
        <f>3/24000000*OO[[#This Row],[139 (06JUL1985 06:00:00)-Water Temperature (C)]]*OO[[#This Row],[81]]</f>
        <v>2.28927308645175E-6</v>
      </c>
      <c r="CF381" s="10">
        <f>3/24000000*OO[[#This Row],[140 (06JUL1985 09:00:00)-Water Temperature (C)]]*OO[[#This Row],[82]]</f>
        <v>2.0074975880992498E-6</v>
      </c>
      <c r="CG381" s="10">
        <f>3/24000000*OO[[#This Row],[141 (06JUL1985 12:00:00)-Water Temperature (C)]]*OO[[#This Row],[83]]</f>
        <v>1.7262774381015002E-6</v>
      </c>
      <c r="CH381" s="10">
        <f>3/24000000*OO[[#This Row],[142 (06JUL1985 15:00:00)-Water Temperature (C)]]*OO[[#This Row],[84]]</f>
        <v>1.46561396416875E-6</v>
      </c>
      <c r="CI381" s="10">
        <f>3/24000000*OO[[#This Row],[143 (06JUL1985 18:00:00)-Water Temperature (C)]]*OO[[#This Row],[85]]</f>
        <v>1.227947077602E-6</v>
      </c>
      <c r="CJ381" s="10">
        <f>3/24000000*OO[[#This Row],[144 (06JUL1985 21:00:00)-Water Temperature (C)]]*OO[[#This Row],[86]]</f>
        <v>1.0150441908E-6</v>
      </c>
      <c r="CK381" s="10">
        <f>3/24000000*OO[[#This Row],[145 (07JUL1985 00:00:00)-Water Temperature (C)]]*OO[[#This Row],[87]]</f>
        <v>8.4415036726999996E-7</v>
      </c>
      <c r="CL381" s="10">
        <f>3/24000000*OO[[#This Row],[146 (07JUL1985 03:00:00)-Water Temperature (C)]]*OO[[#This Row],[88]]</f>
        <v>7.2103078014112492E-7</v>
      </c>
      <c r="CM381" s="10">
        <f>3/24000000*OO[[#This Row],[147 (07JUL1985 06:00:00)-Water Temperature (C)]]*OO[[#This Row],[89]]</f>
        <v>6.3058651359412504E-7</v>
      </c>
      <c r="CN381" s="10">
        <f>3/24000000*OO[[#This Row],[148 (07JUL1985 09:00:00)-Water Temperature (C)]]*OO[[#This Row],[90]]</f>
        <v>5.7313850879999985E-7</v>
      </c>
      <c r="CO381" s="10">
        <f>3/24000000*OO[[#This Row],[149 (07JUL1985 12:00:00)-Water Temperature (C)]]*OO[[#This Row],[91]]</f>
        <v>5.1352564571949996E-7</v>
      </c>
      <c r="CP381" s="10">
        <f>3/24000000*OO[[#This Row],[150 (07JUL1985 15:00:00)-Water Temperature (C)]]*OO[[#This Row],[92]]</f>
        <v>4.7337649085999996E-7</v>
      </c>
      <c r="CQ381" s="10">
        <f>3/24000000*OO[[#This Row],[151 (07JUL1985 18:00:00)-Water Temperature (C)]]*OO[[#This Row],[93]]</f>
        <v>4.3584026520999998E-7</v>
      </c>
      <c r="CR381" s="10">
        <f>3/24000000*OO[[#This Row],[152 (07JUL1985 21:00:00)-Water Temperature (C)]]*OO[[#This Row],[94]]</f>
        <v>4.0065363617500001E-7</v>
      </c>
      <c r="CS381" s="10">
        <f>3/24000000*OO[[#This Row],[153 (08JUL1985 00:00:00)-Water Temperature (C)]]*OO[[#This Row],[95]]</f>
        <v>3.6963120394687498E-7</v>
      </c>
      <c r="CT381" s="10">
        <f>3/24000000*OO[[#This Row],[154 (08JUL1985 03:00:00)-Water Temperature (C)]]*OO[[#This Row],[96]]</f>
        <v>3.4318992781424996E-7</v>
      </c>
      <c r="CU381" s="10">
        <f>3/24000000*OO[[#This Row],[155 (08JUL1985 06:00:00)-Water Temperature (C)]]*OO[[#This Row],[97]]</f>
        <v>3.23656901904E-7</v>
      </c>
      <c r="CV381" s="10">
        <f>3/24000000*OO[[#This Row],[156 (08JUL1985 09:00:00)-Water Temperature (C)]]*OO[[#This Row],[98]]</f>
        <v>3.1643122428525002E-7</v>
      </c>
      <c r="CW381" s="10">
        <f>3/24000000*OO[[#This Row],[157 (08JUL1985 12:00:00)-Water Temperature (C)]]*OO[[#This Row],[99]]</f>
        <v>3.1032513516174992E-7</v>
      </c>
    </row>
    <row r="382" spans="1:101" x14ac:dyDescent="0.35">
      <c r="A382" t="s">
        <v>389</v>
      </c>
      <c r="B382">
        <v>681.88019999999995</v>
      </c>
      <c r="C382" s="10">
        <f>3/24*OO[[#This Row],[59 (26JUN1985 06:00:00)-Water Temperature (C)]]*OO[[#This Row],[1]]/SUM(OO[1])</f>
        <v>0</v>
      </c>
      <c r="D382" s="10">
        <f>3/24*OO[[#This Row],[60 (26JUN1985 09:00:00)-Water Temperature (C)]]*OO[[#This Row],[2]]/SUM(OO[2])</f>
        <v>0</v>
      </c>
      <c r="E382" s="10">
        <f>3/24*OO[[#This Row],[61 (26JUN1985 12:00:00)-Water Temperature (C)]]*OO[[#This Row],[3]]/SUM(OO[3])</f>
        <v>0</v>
      </c>
      <c r="F382" s="10">
        <f>3/24*OO[[#This Row],[62 (26JUN1985 15:00:00)-Water Temperature (C)]]*OO[[#This Row],[4]]/SUM(OO[4])</f>
        <v>0</v>
      </c>
      <c r="G382" s="10">
        <f>3/24*OO[[#This Row],[63 (26JUN1985 18:00:00)-Water Temperature (C)]]*OO[[#This Row],[5]]/SUM(OO[5])</f>
        <v>0</v>
      </c>
      <c r="H382" s="10">
        <f>3/24*OO[[#This Row],[64 (26JUN1985 21:00:00)-Water Temperature (C)]]*OO[[#This Row],[6]]/SUM(OO[6])</f>
        <v>0</v>
      </c>
      <c r="I382" s="10">
        <f>3/24*OO[[#This Row],[65 (27JUN1985 00:00:00)-Water Temperature (C)]]*OO[[#This Row],[7]]/SUM(OO[7])</f>
        <v>0</v>
      </c>
      <c r="J382" s="10">
        <f>3/24*OO[[#This Row],[66 (27JUN1985 03:00:00)-Water Temperature (C)]]*OO[[#This Row],[8]]/SUM(OO[8])</f>
        <v>0</v>
      </c>
      <c r="K382" s="10">
        <f>3/24*OO[[#This Row],[67 (27JUN1985 06:00:00)-Water Temperature (C)]]*OO[[#This Row],[9]]/SUM(OO[9])</f>
        <v>0</v>
      </c>
      <c r="L382" s="10">
        <f>3/24*OO[[#This Row],[68 (27JUN1985 09:00:00)-Water Temperature (C)]]*OO[[#This Row],[10]]/SUM(OO[10])</f>
        <v>0</v>
      </c>
      <c r="M382" s="10">
        <f>3/24*OO[[#This Row],[69 (27JUN1985 12:00:00)-Water Temperature (C)]]*OO[[#This Row],[11]]/SUM(OO[11])</f>
        <v>0</v>
      </c>
      <c r="N382" s="10">
        <f>3/24*OO[[#This Row],[70 (27JUN1985 15:00:00)-Water Temperature (C)]]*OO[[#This Row],[12]]/SUM(OO[12])</f>
        <v>0</v>
      </c>
      <c r="O382" s="10">
        <f>3/24*OO[[#This Row],[71 (27JUN1985 18:00:00)-Water Temperature (C)]]*OO[[#This Row],[13]]/SUM(OO[13])</f>
        <v>0</v>
      </c>
      <c r="P382" s="10">
        <f>3/24*OO[[#This Row],[72 (27JUN1985 21:00:00)-Water Temperature (C)]]*OO[[#This Row],[14]]/SUM(OO[14])</f>
        <v>0</v>
      </c>
      <c r="Q382" s="10">
        <f>3/24*OO[[#This Row],[73 (28JUN1985 00:00:00)-Water Temperature (C)]]*OO[[#This Row],[15]]/SUM(OO[15])</f>
        <v>0</v>
      </c>
      <c r="R382" s="10">
        <f>3/24*OO[[#This Row],[74 (28JUN1985 03:00:00)-Water Temperature (C)]]*OO[[#This Row],[16]]/SUM(OO[16])</f>
        <v>0</v>
      </c>
      <c r="S382" s="10">
        <f>3/24*OO[[#This Row],[75 (28JUN1985 06:00:00)-Water Temperature (C)]]*OO[[#This Row],[17]]/SUM(OO[17])</f>
        <v>0</v>
      </c>
      <c r="T382" s="10">
        <f>3/24*OO[[#This Row],[76 (28JUN1985 09:00:00)-Water Temperature (C)]]*OO[[#This Row],[18]]/SUM(OO[18])</f>
        <v>0</v>
      </c>
      <c r="U382" s="10">
        <f>3/24*OO[[#This Row],[77 (28JUN1985 12:00:00)-Water Temperature (C)]]*OO[[#This Row],[19]]/SUM(OO[19])</f>
        <v>1.9188657525925071E-34</v>
      </c>
      <c r="V382" s="10">
        <f>3/24000000*OO[[#This Row],[78 (28JUN1985 15:00:00)-Water Temperature (C)]]*OO[[#This Row],[20]]</f>
        <v>4.8784516652312492E-27</v>
      </c>
      <c r="W382" s="10">
        <f>3/24000000*OO[[#This Row],[79 (28JUN1985 18:00:00)-Water Temperature (C)]]*OO[[#This Row],[21]]</f>
        <v>3.88684628886E-20</v>
      </c>
      <c r="X382" s="10">
        <f>3/24000000*OO[[#This Row],[80 (28JUN1985 21:00:00)-Water Temperature (C)]]*OO[[#This Row],[22]]</f>
        <v>1.7752588736493751E-15</v>
      </c>
      <c r="Y382" s="10">
        <f>3/24000000*OO[[#This Row],[81 (29JUN1985 00:00:00)-Water Temperature (C)]]*OO[[#This Row],[23]]</f>
        <v>3.2888875056074997E-12</v>
      </c>
      <c r="Z382" s="10">
        <f>3/24000000*OO[[#This Row],[82 (29JUN1985 03:00:00)-Water Temperature (C)]]*OO[[#This Row],[24]]</f>
        <v>1.1398376643999999E-9</v>
      </c>
      <c r="AA382" s="10">
        <f>3/24000000*OO[[#This Row],[83 (29JUN1985 06:00:00)-Water Temperature (C)]]*OO[[#This Row],[25]]</f>
        <v>1.1791383304004999E-7</v>
      </c>
      <c r="AB382" s="10">
        <f>3/24000000*OO[[#This Row],[84 (29JUN1985 09:00:00)-Water Temperature (C)]]*OO[[#This Row],[26]]</f>
        <v>4.795916603563749E-6</v>
      </c>
      <c r="AC382" s="10">
        <f>3/24000000*OO[[#This Row],[85 (29JUN1985 12:00:00)-Water Temperature (C)]]*OO[[#This Row],[27]]</f>
        <v>8.7687592064500009E-5</v>
      </c>
      <c r="AD382" s="10">
        <f>3/24000000*OO[[#This Row],[86 (29JUN1985 15:00:00)-Water Temperature (C)]]*OO[[#This Row],[28]]</f>
        <v>8.2460019115812491E-4</v>
      </c>
      <c r="AE382" s="10">
        <f>3/24000000*OO[[#This Row],[88 (29JUN1985 21:00:00)-Water Temperature (C)]]*OO[[#This Row],[30]]</f>
        <v>1.3834004626246248E-2</v>
      </c>
      <c r="AF382" s="10">
        <f>3/24000000*OO[[#This Row],[88 (29JUN1985 21:00:00)-Water Temperature (C)]]*OO[[#This Row],[30]]</f>
        <v>1.3834004626246248E-2</v>
      </c>
      <c r="AG382" s="10">
        <f>3/24000000*OO[[#This Row],[89 (30JUN1985 00:00:00)-Water Temperature (C)]]*OO[[#This Row],[31]]</f>
        <v>2.8007722458450002E-2</v>
      </c>
      <c r="AH382" s="10">
        <f>3/24000000*OO[[#This Row],[90 (30JUN1985 03:00:00)-Water Temperature (C)]]*OO[[#This Row],[32]]</f>
        <v>3.8324376099112496E-2</v>
      </c>
      <c r="AI382" s="10">
        <f>3/24000000*OO[[#This Row],[91 (30JUN1985 06:00:00)-Water Temperature (C)]]*OO[[#This Row],[33]]</f>
        <v>3.7127750457600001E-2</v>
      </c>
      <c r="AJ382" s="10">
        <f>3/24000000*OO[[#This Row],[92 (30JUN1985 09:00:00)-Water Temperature (C)]]*OO[[#This Row],[34]]</f>
        <v>2.6946139980287501E-2</v>
      </c>
      <c r="AK382" s="10">
        <f>3/24000000*OO[[#This Row],[93 (30JUN1985 12:00:00)-Water Temperature (C)]]*OO[[#This Row],[35]]</f>
        <v>1.4708041679695001E-2</v>
      </c>
      <c r="AL382" s="10">
        <f>3/24000000*OO[[#This Row],[94 (30JUN1985 15:00:00)-Water Temperature (C)]]*OO[[#This Row],[36]]</f>
        <v>6.2560218401624991E-3</v>
      </c>
      <c r="AM382" s="10">
        <f>3/24000000*OO[[#This Row],[95 (30JUN1985 18:00:00)-Water Temperature (C)]]*OO[[#This Row],[37]]</f>
        <v>2.1452338429114996E-3</v>
      </c>
      <c r="AN382" s="10">
        <f>3/24000000*OO[[#This Row],[96 (30JUN1985 21:00:00)-Water Temperature (C)]]*OO[[#This Row],[38]]</f>
        <v>6.1135594792399999E-4</v>
      </c>
      <c r="AO382" s="10">
        <f>3/24000000*OO[[#This Row],[97 (01JUL1985 00:00:00)-Water Temperature (C)]]*OO[[#This Row],[39]]</f>
        <v>1.6251287286464999E-4</v>
      </c>
      <c r="AP382" s="10">
        <f>3/24000000*OO[[#This Row],[98 (01JUL1985 03:00:00)-Water Temperature (C)]]*OO[[#This Row],[40]]</f>
        <v>5.5285818805912494E-5</v>
      </c>
      <c r="AQ382" s="10">
        <f>3/24000000*OO[[#This Row],[99 (01JUL1985 06:00:00)-Water Temperature (C)]]*OO[[#This Row],[41]]</f>
        <v>3.1933844554799997E-5</v>
      </c>
      <c r="AR382" s="10">
        <f>3/24000000*OO[[#This Row],[100 (01JUL1985 09:00:00)-Water Temperature (C)]]*OO[[#This Row],[42]]</f>
        <v>2.68606036897625E-5</v>
      </c>
      <c r="AS382" s="10">
        <f>3/24000000*OO[[#This Row],[101 (01JUL1985 12:00:00)-Water Temperature (C)]]*OO[[#This Row],[43]]</f>
        <v>2.5079187495862496E-5</v>
      </c>
      <c r="AT382" s="10">
        <f>3/24000000*OO[[#This Row],[102 (01JUL1985 15:00:00)-Water Temperature (C)]]*OO[[#This Row],[44]]</f>
        <v>2.3850668386123748E-5</v>
      </c>
      <c r="AU382" s="10">
        <f>3/24000000*OO[[#This Row],[103 (01JUL1985 18:00:00)-Water Temperature (C)]]*OO[[#This Row],[45]]</f>
        <v>2.2686524860262497E-5</v>
      </c>
      <c r="AV382" s="10">
        <f>3/24000000*OO[[#This Row],[104 (01JUL1985 21:00:00)-Water Temperature (C)]]*OO[[#This Row],[46]]</f>
        <v>2.1171334112701249E-5</v>
      </c>
      <c r="AW382" s="10">
        <f>3/24000000*OO[[#This Row],[105 (02JUL1985 00:00:00)-Water Temperature (C)]]*OO[[#This Row],[47]]</f>
        <v>1.9688495699852498E-5</v>
      </c>
      <c r="AX382" s="10">
        <f>3/24000000*OO[[#This Row],[106 (02JUL1985 03:00:00)-Water Temperature (C)]]*OO[[#This Row],[48]]</f>
        <v>1.8473298088027499E-5</v>
      </c>
      <c r="AY382" s="10">
        <f>3/24000000*OO[[#This Row],[107 (02JUL1985 06:00:00)-Water Temperature (C)]]*OO[[#This Row],[49]]</f>
        <v>1.7602807942737499E-5</v>
      </c>
      <c r="AZ382" s="10">
        <f>3/24000000*OO[[#This Row],[108 (02JUL1985 09:00:00)-Water Temperature (C)]]*OO[[#This Row],[50]]</f>
        <v>1.7191793567193747E-5</v>
      </c>
      <c r="BA382" s="10">
        <f>3/24000000*OO[[#This Row],[109 (02JUL1985 12:00:00)-Water Temperature (C)]]*OO[[#This Row],[51]]</f>
        <v>1.7462509703861247E-5</v>
      </c>
      <c r="BB382" s="10">
        <f>3/24000000*OO[[#This Row],[110 (02JUL1985 15:00:00)-Water Temperature (C)]]*OO[[#This Row],[52]]</f>
        <v>1.7689931844062501E-5</v>
      </c>
      <c r="BC382" s="10">
        <f>3/24000000*OO[[#This Row],[111 (02JUL1985 18:00:00)-Water Temperature (C)]]*OO[[#This Row],[53]]</f>
        <v>1.7843921417956249E-5</v>
      </c>
      <c r="BD382" s="10">
        <f>3/24000000*OO[[#This Row],[112 (02JUL1985 21:00:00)-Water Temperature (C)]]*OO[[#This Row],[54]]</f>
        <v>1.7521978039949996E-5</v>
      </c>
      <c r="BE382" s="10">
        <f>3/24000000*OO[[#This Row],[113 (03JUL1985 00:00:00)-Water Temperature (C)]]*OO[[#This Row],[55]]</f>
        <v>1.6939169688779997E-5</v>
      </c>
      <c r="BF382" s="10">
        <f>3/24000000*OO[[#This Row],[114 (03JUL1985 03:00:00)-Water Temperature (C)]]*OO[[#This Row],[56]]</f>
        <v>1.6067295745930001E-5</v>
      </c>
      <c r="BG382" s="10">
        <f>3/24000000*OO[[#This Row],[115 (03JUL1985 06:00:00)-Water Temperature (C)]]*OO[[#This Row],[57]]</f>
        <v>1.4924445944531251E-5</v>
      </c>
      <c r="BH382" s="10">
        <f>3/24000000*OO[[#This Row],[116 (03JUL1985 09:00:00)-Water Temperature (C)]]*OO[[#This Row],[58]]</f>
        <v>1.371709134438E-5</v>
      </c>
      <c r="BI382" s="10">
        <f>3/24000000*OO[[#This Row],[117 (03JUL1985 12:00:00)-Water Temperature (C)]]*OO[[#This Row],[59]]</f>
        <v>1.2787834562982501E-5</v>
      </c>
      <c r="BJ382" s="10">
        <f>3/24000000*OO[[#This Row],[118 (03JUL1985 15:00:00)-Water Temperature (C)]]*OO[[#This Row],[60]]</f>
        <v>1.1847888450079999E-5</v>
      </c>
      <c r="BK382" s="10">
        <f>3/24000000*OO[[#This Row],[119 (03JUL1985 18:00:00)-Water Temperature (C)]]*OO[[#This Row],[61]]</f>
        <v>1.114341249695E-5</v>
      </c>
      <c r="BL382" s="10">
        <f>3/24000000*OO[[#This Row],[120 (03JUL1985 21:00:00)-Water Temperature (C)]]*OO[[#This Row],[62]]</f>
        <v>1.0245084352899998E-5</v>
      </c>
      <c r="BM382" s="10">
        <f>3/24000000*OO[[#This Row],[121 (04JUL1985 00:00:00)-Water Temperature (C)]]*OO[[#This Row],[63]]</f>
        <v>9.388775168519999E-6</v>
      </c>
      <c r="BN382" s="10">
        <f>3/24000000*OO[[#This Row],[122 (04JUL1985 03:00:00)-Water Temperature (C)]]*OO[[#This Row],[64]]</f>
        <v>8.6418402635512508E-6</v>
      </c>
      <c r="BO382" s="10">
        <f>3/24000000*OO[[#This Row],[123 (04JUL1985 06:00:00)-Water Temperature (C)]]*OO[[#This Row],[65]]</f>
        <v>7.9401540907150008E-6</v>
      </c>
      <c r="BP382" s="10">
        <f>3/24000000*OO[[#This Row],[124 (04JUL1985 09:00:00)-Water Temperature (C)]]*OO[[#This Row],[66]]</f>
        <v>7.4595986681774995E-6</v>
      </c>
      <c r="BQ382" s="10">
        <f>3/24000000*OO[[#This Row],[125 (04JUL1985 12:00:00)-Water Temperature (C)]]*OO[[#This Row],[67]]</f>
        <v>6.9734916974612493E-6</v>
      </c>
      <c r="BR382" s="10">
        <f>3/24000000*OO[[#This Row],[126 (04JUL1985 15:00:00)-Water Temperature (C)]]*OO[[#This Row],[68]]</f>
        <v>6.4835975373574995E-6</v>
      </c>
      <c r="BS382" s="10">
        <f>3/24000000*OO[[#This Row],[127 (04JUL1985 18:00:00)-Water Temperature (C)]]*OO[[#This Row],[69]]</f>
        <v>6.0933210400124995E-6</v>
      </c>
      <c r="BT382" s="10">
        <f>3/24000000*OO[[#This Row],[128 (04JUL1985 21:00:00)-Water Temperature (C)]]*OO[[#This Row],[70]]</f>
        <v>5.6208820101362499E-6</v>
      </c>
      <c r="BU382" s="10">
        <f>3/24000000*OO[[#This Row],[129 (05JUL1985 00:00:00)-Water Temperature (C)]]*OO[[#This Row],[71]]</f>
        <v>5.1585259522900003E-6</v>
      </c>
      <c r="BV382" s="10">
        <f>3/24000000*OO[[#This Row],[130 (05JUL1985 03:00:00)-Water Temperature (C)]]*OO[[#This Row],[72]]</f>
        <v>4.6708890587549998E-6</v>
      </c>
      <c r="BW382" s="10">
        <f>3/24000000*OO[[#This Row],[131 (05JUL1985 06:00:00)-Water Temperature (C)]]*OO[[#This Row],[73]]</f>
        <v>4.3007251450537495E-6</v>
      </c>
      <c r="BX382" s="10">
        <f>3/24000000*OO[[#This Row],[132 (05JUL1985 09:00:00)-Water Temperature (C)]]*OO[[#This Row],[74]]</f>
        <v>4.0859838533299999E-6</v>
      </c>
      <c r="BY382" s="10">
        <f>3/24000000*OO[[#This Row],[133 (05JUL1985 12:00:00)-Water Temperature (C)]]*OO[[#This Row],[75]]</f>
        <v>3.8681111803412499E-6</v>
      </c>
      <c r="BZ382" s="10">
        <f>3/24000000*OO[[#This Row],[134 (05JUL1985 15:00:00)-Water Temperature (C)]]*OO[[#This Row],[76]]</f>
        <v>3.6429608680875002E-6</v>
      </c>
      <c r="CA382" s="10">
        <f>3/24000000*OO[[#This Row],[135 (05JUL1985 18:00:00)-Water Temperature (C)]]*OO[[#This Row],[77]]</f>
        <v>3.3999006400274998E-6</v>
      </c>
      <c r="CB382" s="10">
        <f>3/24000000*OO[[#This Row],[136 (05JUL1985 21:00:00)-Water Temperature (C)]]*OO[[#This Row],[78]]</f>
        <v>3.0731626995437498E-6</v>
      </c>
      <c r="CC382" s="10">
        <f>3/24000000*OO[[#This Row],[137 (06JUL1985 00:00:00)-Water Temperature (C)]]*OO[[#This Row],[79]]</f>
        <v>2.717945428135E-6</v>
      </c>
      <c r="CD382" s="10">
        <f>3/24000000*OO[[#This Row],[138 (06JUL1985 03:00:00)-Water Temperature (C)]]*OO[[#This Row],[80]]</f>
        <v>2.3850775978071243E-6</v>
      </c>
      <c r="CE382" s="10">
        <f>3/24000000*OO[[#This Row],[139 (06JUL1985 06:00:00)-Water Temperature (C)]]*OO[[#This Row],[81]]</f>
        <v>2.0698400810919997E-6</v>
      </c>
      <c r="CF382" s="10">
        <f>3/24000000*OO[[#This Row],[140 (06JUL1985 09:00:00)-Water Temperature (C)]]*OO[[#This Row],[82]]</f>
        <v>1.8213419491823749E-6</v>
      </c>
      <c r="CG382" s="10">
        <f>3/24000000*OO[[#This Row],[141 (06JUL1985 12:00:00)-Water Temperature (C)]]*OO[[#This Row],[83]]</f>
        <v>1.5711381238125E-6</v>
      </c>
      <c r="CH382" s="10">
        <f>3/24000000*OO[[#This Row],[142 (06JUL1985 15:00:00)-Water Temperature (C)]]*OO[[#This Row],[84]]</f>
        <v>1.3364715019864998E-6</v>
      </c>
      <c r="CI382" s="10">
        <f>3/24000000*OO[[#This Row],[143 (06JUL1985 18:00:00)-Water Temperature (C)]]*OO[[#This Row],[85]]</f>
        <v>1.120660637016375E-6</v>
      </c>
      <c r="CJ382" s="10">
        <f>3/24000000*OO[[#This Row],[144 (06JUL1985 21:00:00)-Water Temperature (C)]]*OO[[#This Row],[86]]</f>
        <v>9.2581584823662499E-7</v>
      </c>
      <c r="CK382" s="10">
        <f>3/24000000*OO[[#This Row],[145 (07JUL1985 00:00:00)-Water Temperature (C)]]*OO[[#This Row],[87]]</f>
        <v>7.6844573868037501E-7</v>
      </c>
      <c r="CL382" s="10">
        <f>3/24000000*OO[[#This Row],[146 (07JUL1985 03:00:00)-Water Temperature (C)]]*OO[[#This Row],[88]]</f>
        <v>6.5546327300124989E-7</v>
      </c>
      <c r="CM382" s="10">
        <f>3/24000000*OO[[#This Row],[147 (07JUL1985 06:00:00)-Water Temperature (C)]]*OO[[#This Row],[89]]</f>
        <v>5.7257782540875E-7</v>
      </c>
      <c r="CN382" s="10">
        <f>3/24000000*OO[[#This Row],[148 (07JUL1985 09:00:00)-Water Temperature (C)]]*OO[[#This Row],[90]]</f>
        <v>5.2042688835149998E-7</v>
      </c>
      <c r="CO382" s="10">
        <f>3/24000000*OO[[#This Row],[149 (07JUL1985 12:00:00)-Water Temperature (C)]]*OO[[#This Row],[91]]</f>
        <v>4.6634571281024996E-7</v>
      </c>
      <c r="CP382" s="10">
        <f>3/24000000*OO[[#This Row],[150 (07JUL1985 15:00:00)-Water Temperature (C)]]*OO[[#This Row],[92]]</f>
        <v>4.2971790968774999E-7</v>
      </c>
      <c r="CQ382" s="10">
        <f>3/24000000*OO[[#This Row],[151 (07JUL1985 18:00:00)-Water Temperature (C)]]*OO[[#This Row],[93]]</f>
        <v>3.9549881875800001E-7</v>
      </c>
      <c r="CR382" s="10">
        <f>3/24000000*OO[[#This Row],[152 (07JUL1985 21:00:00)-Water Temperature (C)]]*OO[[#This Row],[94]]</f>
        <v>3.6289142202712502E-7</v>
      </c>
      <c r="CS382" s="10">
        <f>3/24000000*OO[[#This Row],[153 (08JUL1985 00:00:00)-Water Temperature (C)]]*OO[[#This Row],[95]]</f>
        <v>3.3432033273399998E-7</v>
      </c>
      <c r="CT382" s="10">
        <f>3/24000000*OO[[#This Row],[154 (08JUL1985 03:00:00)-Water Temperature (C)]]*OO[[#This Row],[96]]</f>
        <v>3.1013305224E-7</v>
      </c>
      <c r="CU382" s="10">
        <f>3/24000000*OO[[#This Row],[155 (08JUL1985 06:00:00)-Water Temperature (C)]]*OO[[#This Row],[97]]</f>
        <v>2.9223643471749997E-7</v>
      </c>
      <c r="CV382" s="10">
        <f>3/24000000*OO[[#This Row],[156 (08JUL1985 09:00:00)-Water Temperature (C)]]*OO[[#This Row],[98]]</f>
        <v>2.8571096257E-7</v>
      </c>
      <c r="CW382" s="10">
        <f>3/24000000*OO[[#This Row],[157 (08JUL1985 12:00:00)-Water Temperature (C)]]*OO[[#This Row],[99]]</f>
        <v>2.8017996078799996E-7</v>
      </c>
    </row>
    <row r="383" spans="1:101" x14ac:dyDescent="0.35">
      <c r="A383" t="s">
        <v>390</v>
      </c>
      <c r="B383">
        <v>839.34299999999996</v>
      </c>
      <c r="C383" s="10">
        <f>3/24*OO[[#This Row],[59 (26JUN1985 06:00:00)-Water Temperature (C)]]*OO[[#This Row],[1]]/SUM(OO[1])</f>
        <v>0</v>
      </c>
      <c r="D383" s="10">
        <f>3/24*OO[[#This Row],[60 (26JUN1985 09:00:00)-Water Temperature (C)]]*OO[[#This Row],[2]]/SUM(OO[2])</f>
        <v>0</v>
      </c>
      <c r="E383" s="10">
        <f>3/24*OO[[#This Row],[61 (26JUN1985 12:00:00)-Water Temperature (C)]]*OO[[#This Row],[3]]/SUM(OO[3])</f>
        <v>0</v>
      </c>
      <c r="F383" s="10">
        <f>3/24*OO[[#This Row],[62 (26JUN1985 15:00:00)-Water Temperature (C)]]*OO[[#This Row],[4]]/SUM(OO[4])</f>
        <v>0</v>
      </c>
      <c r="G383" s="10">
        <f>3/24*OO[[#This Row],[63 (26JUN1985 18:00:00)-Water Temperature (C)]]*OO[[#This Row],[5]]/SUM(OO[5])</f>
        <v>0</v>
      </c>
      <c r="H383" s="10">
        <f>3/24*OO[[#This Row],[64 (26JUN1985 21:00:00)-Water Temperature (C)]]*OO[[#This Row],[6]]/SUM(OO[6])</f>
        <v>0</v>
      </c>
      <c r="I383" s="10">
        <f>3/24*OO[[#This Row],[65 (27JUN1985 00:00:00)-Water Temperature (C)]]*OO[[#This Row],[7]]/SUM(OO[7])</f>
        <v>0</v>
      </c>
      <c r="J383" s="10">
        <f>3/24*OO[[#This Row],[66 (27JUN1985 03:00:00)-Water Temperature (C)]]*OO[[#This Row],[8]]/SUM(OO[8])</f>
        <v>0</v>
      </c>
      <c r="K383" s="10">
        <f>3/24*OO[[#This Row],[67 (27JUN1985 06:00:00)-Water Temperature (C)]]*OO[[#This Row],[9]]/SUM(OO[9])</f>
        <v>0</v>
      </c>
      <c r="L383" s="10">
        <f>3/24*OO[[#This Row],[68 (27JUN1985 09:00:00)-Water Temperature (C)]]*OO[[#This Row],[10]]/SUM(OO[10])</f>
        <v>0</v>
      </c>
      <c r="M383" s="10">
        <f>3/24*OO[[#This Row],[69 (27JUN1985 12:00:00)-Water Temperature (C)]]*OO[[#This Row],[11]]/SUM(OO[11])</f>
        <v>0</v>
      </c>
      <c r="N383" s="10">
        <f>3/24*OO[[#This Row],[70 (27JUN1985 15:00:00)-Water Temperature (C)]]*OO[[#This Row],[12]]/SUM(OO[12])</f>
        <v>0</v>
      </c>
      <c r="O383" s="10">
        <f>3/24*OO[[#This Row],[71 (27JUN1985 18:00:00)-Water Temperature (C)]]*OO[[#This Row],[13]]/SUM(OO[13])</f>
        <v>0</v>
      </c>
      <c r="P383" s="10">
        <f>3/24*OO[[#This Row],[72 (27JUN1985 21:00:00)-Water Temperature (C)]]*OO[[#This Row],[14]]/SUM(OO[14])</f>
        <v>0</v>
      </c>
      <c r="Q383" s="10">
        <f>3/24*OO[[#This Row],[73 (28JUN1985 00:00:00)-Water Temperature (C)]]*OO[[#This Row],[15]]/SUM(OO[15])</f>
        <v>0</v>
      </c>
      <c r="R383" s="10">
        <f>3/24*OO[[#This Row],[74 (28JUN1985 03:00:00)-Water Temperature (C)]]*OO[[#This Row],[16]]/SUM(OO[16])</f>
        <v>0</v>
      </c>
      <c r="S383" s="10">
        <f>3/24*OO[[#This Row],[75 (28JUN1985 06:00:00)-Water Temperature (C)]]*OO[[#This Row],[17]]/SUM(OO[17])</f>
        <v>0</v>
      </c>
      <c r="T383" s="10">
        <f>3/24*OO[[#This Row],[76 (28JUN1985 09:00:00)-Water Temperature (C)]]*OO[[#This Row],[18]]/SUM(OO[18])</f>
        <v>0</v>
      </c>
      <c r="U383" s="10">
        <f>3/24*OO[[#This Row],[77 (28JUN1985 12:00:00)-Water Temperature (C)]]*OO[[#This Row],[19]]/SUM(OO[19])</f>
        <v>6.7657068105800331E-35</v>
      </c>
      <c r="V383" s="10">
        <f>3/24000000*OO[[#This Row],[78 (28JUN1985 15:00:00)-Water Temperature (C)]]*OO[[#This Row],[20]]</f>
        <v>3.5383114341299996E-27</v>
      </c>
      <c r="W383" s="10">
        <f>3/24000000*OO[[#This Row],[79 (28JUN1985 18:00:00)-Water Temperature (C)]]*OO[[#This Row],[21]]</f>
        <v>2.2409670637942501E-20</v>
      </c>
      <c r="X383" s="10">
        <f>3/24000000*OO[[#This Row],[80 (28JUN1985 21:00:00)-Water Temperature (C)]]*OO[[#This Row],[22]]</f>
        <v>1.325567091736125E-15</v>
      </c>
      <c r="Y383" s="10">
        <f>3/24000000*OO[[#This Row],[81 (29JUN1985 00:00:00)-Water Temperature (C)]]*OO[[#This Row],[23]]</f>
        <v>2.7553413238499994E-12</v>
      </c>
      <c r="Z383" s="10">
        <f>3/24000000*OO[[#This Row],[82 (29JUN1985 03:00:00)-Water Temperature (C)]]*OO[[#This Row],[24]]</f>
        <v>1.0350209534032499E-9</v>
      </c>
      <c r="AA383" s="10">
        <f>3/24000000*OO[[#This Row],[83 (29JUN1985 06:00:00)-Water Temperature (C)]]*OO[[#This Row],[25]]</f>
        <v>1.1427572322525001E-7</v>
      </c>
      <c r="AB383" s="10">
        <f>3/24000000*OO[[#This Row],[84 (29JUN1985 09:00:00)-Water Temperature (C)]]*OO[[#This Row],[26]]</f>
        <v>4.9110785104562505E-6</v>
      </c>
      <c r="AC383" s="10">
        <f>3/24000000*OO[[#This Row],[85 (29JUN1985 12:00:00)-Water Temperature (C)]]*OO[[#This Row],[27]]</f>
        <v>9.4286248962749991E-5</v>
      </c>
      <c r="AD383" s="10">
        <f>3/24000000*OO[[#This Row],[86 (29JUN1985 15:00:00)-Water Temperature (C)]]*OO[[#This Row],[28]]</f>
        <v>9.2508448703187496E-4</v>
      </c>
      <c r="AE383" s="10">
        <f>3/24000000*OO[[#This Row],[88 (29JUN1985 21:00:00)-Water Temperature (C)]]*OO[[#This Row],[30]]</f>
        <v>1.6695863515177496E-2</v>
      </c>
      <c r="AF383" s="10">
        <f>3/24000000*OO[[#This Row],[88 (29JUN1985 21:00:00)-Water Temperature (C)]]*OO[[#This Row],[30]]</f>
        <v>1.6695863515177496E-2</v>
      </c>
      <c r="AG383" s="10">
        <f>3/24000000*OO[[#This Row],[89 (30JUN1985 00:00:00)-Water Temperature (C)]]*OO[[#This Row],[31]]</f>
        <v>3.4911036194024997E-2</v>
      </c>
      <c r="AH383" s="10">
        <f>3/24000000*OO[[#This Row],[90 (30JUN1985 03:00:00)-Water Temperature (C)]]*OO[[#This Row],[32]]</f>
        <v>4.9180893197287495E-2</v>
      </c>
      <c r="AI383" s="10">
        <f>3/24000000*OO[[#This Row],[91 (30JUN1985 06:00:00)-Water Temperature (C)]]*OO[[#This Row],[33]]</f>
        <v>4.8966192024749992E-2</v>
      </c>
      <c r="AJ383" s="10">
        <f>3/24000000*OO[[#This Row],[92 (30JUN1985 09:00:00)-Water Temperature (C)]]*OO[[#This Row],[34]]</f>
        <v>3.6459669662325001E-2</v>
      </c>
      <c r="AK383" s="10">
        <f>3/24000000*OO[[#This Row],[93 (30JUN1985 12:00:00)-Water Temperature (C)]]*OO[[#This Row],[35]]</f>
        <v>2.0358857843528748E-2</v>
      </c>
      <c r="AL383" s="10">
        <f>3/24000000*OO[[#This Row],[94 (30JUN1985 15:00:00)-Water Temperature (C)]]*OO[[#This Row],[36]]</f>
        <v>8.8434985799999994E-3</v>
      </c>
      <c r="AM383" s="10">
        <f>3/24000000*OO[[#This Row],[95 (30JUN1985 18:00:00)-Water Temperature (C)]]*OO[[#This Row],[37]]</f>
        <v>3.0881302776624999E-3</v>
      </c>
      <c r="AN383" s="10">
        <f>3/24000000*OO[[#This Row],[96 (30JUN1985 21:00:00)-Water Temperature (C)]]*OO[[#This Row],[38]]</f>
        <v>8.9125908721024991E-4</v>
      </c>
      <c r="AO383" s="10">
        <f>3/24000000*OO[[#This Row],[97 (01JUL1985 00:00:00)-Water Temperature (C)]]*OO[[#This Row],[39]]</f>
        <v>2.3608807136775003E-4</v>
      </c>
      <c r="AP383" s="10">
        <f>3/24000000*OO[[#This Row],[98 (01JUL1985 03:00:00)-Water Temperature (C)]]*OO[[#This Row],[40]]</f>
        <v>7.7414156980762483E-5</v>
      </c>
      <c r="AQ383" s="10">
        <f>3/24000000*OO[[#This Row],[99 (01JUL1985 06:00:00)-Water Temperature (C)]]*OO[[#This Row],[41]]</f>
        <v>4.2651710169750001E-5</v>
      </c>
      <c r="AR383" s="10">
        <f>3/24000000*OO[[#This Row],[100 (01JUL1985 09:00:00)-Water Temperature (C)]]*OO[[#This Row],[42]]</f>
        <v>3.5203329684499998E-5</v>
      </c>
      <c r="AS383" s="10">
        <f>3/24000000*OO[[#This Row],[101 (01JUL1985 12:00:00)-Water Temperature (C)]]*OO[[#This Row],[43]]</f>
        <v>3.2712183570412493E-5</v>
      </c>
      <c r="AT383" s="10">
        <f>3/24000000*OO[[#This Row],[102 (01JUL1985 15:00:00)-Water Temperature (C)]]*OO[[#This Row],[44]]</f>
        <v>3.1073301016699995E-5</v>
      </c>
      <c r="AU383" s="10">
        <f>3/24000000*OO[[#This Row],[103 (01JUL1985 18:00:00)-Water Temperature (C)]]*OO[[#This Row],[45]]</f>
        <v>2.9544615363675005E-5</v>
      </c>
      <c r="AV383" s="10">
        <f>3/24000000*OO[[#This Row],[104 (01JUL1985 21:00:00)-Water Temperature (C)]]*OO[[#This Row],[46]]</f>
        <v>2.75381928624E-5</v>
      </c>
      <c r="AW383" s="10">
        <f>3/24000000*OO[[#This Row],[105 (02JUL1985 00:00:00)-Water Temperature (C)]]*OO[[#This Row],[47]]</f>
        <v>2.5566219036187495E-5</v>
      </c>
      <c r="AX383" s="10">
        <f>3/24000000*OO[[#This Row],[106 (02JUL1985 03:00:00)-Water Temperature (C)]]*OO[[#This Row],[48]]</f>
        <v>2.3949626299127496E-5</v>
      </c>
      <c r="AY383" s="10">
        <f>3/24000000*OO[[#This Row],[107 (02JUL1985 06:00:00)-Water Temperature (C)]]*OO[[#This Row],[49]]</f>
        <v>2.2773480777005E-5</v>
      </c>
      <c r="AZ383" s="10">
        <f>3/24000000*OO[[#This Row],[108 (02JUL1985 09:00:00)-Water Temperature (C)]]*OO[[#This Row],[50]]</f>
        <v>2.2177655988377497E-5</v>
      </c>
      <c r="BA383" s="10">
        <f>3/24000000*OO[[#This Row],[109 (02JUL1985 12:00:00)-Water Temperature (C)]]*OO[[#This Row],[51]]</f>
        <v>2.249260580588125E-5</v>
      </c>
      <c r="BB383" s="10">
        <f>3/24000000*OO[[#This Row],[110 (02JUL1985 15:00:00)-Water Temperature (C)]]*OO[[#This Row],[52]]</f>
        <v>2.2753250889032501E-5</v>
      </c>
      <c r="BC383" s="10">
        <f>3/24000000*OO[[#This Row],[111 (02JUL1985 18:00:00)-Water Temperature (C)]]*OO[[#This Row],[53]]</f>
        <v>2.2936978570382497E-5</v>
      </c>
      <c r="BD383" s="10">
        <f>3/24000000*OO[[#This Row],[112 (02JUL1985 21:00:00)-Water Temperature (C)]]*OO[[#This Row],[54]]</f>
        <v>2.2531682087949996E-5</v>
      </c>
      <c r="BE383" s="10">
        <f>3/24000000*OO[[#This Row],[113 (03JUL1985 00:00:00)-Water Temperature (C)]]*OO[[#This Row],[55]]</f>
        <v>2.1791397685807498E-5</v>
      </c>
      <c r="BF383" s="10">
        <f>3/24000000*OO[[#This Row],[114 (03JUL1985 03:00:00)-Water Temperature (C)]]*OO[[#This Row],[56]]</f>
        <v>2.0676039257284997E-5</v>
      </c>
      <c r="BG383" s="10">
        <f>3/24000000*OO[[#This Row],[115 (03JUL1985 06:00:00)-Water Temperature (C)]]*OO[[#This Row],[57]]</f>
        <v>1.9217812040783749E-5</v>
      </c>
      <c r="BH383" s="10">
        <f>3/24000000*OO[[#This Row],[116 (03JUL1985 09:00:00)-Water Temperature (C)]]*OO[[#This Row],[58]]</f>
        <v>1.7658306684459999E-5</v>
      </c>
      <c r="BI383" s="10">
        <f>3/24000000*OO[[#This Row],[117 (03JUL1985 12:00:00)-Water Temperature (C)]]*OO[[#This Row],[59]]</f>
        <v>1.6446809896199999E-5</v>
      </c>
      <c r="BJ383" s="10">
        <f>3/24000000*OO[[#This Row],[118 (03JUL1985 15:00:00)-Water Temperature (C)]]*OO[[#This Row],[60]]</f>
        <v>1.5223908326762499E-5</v>
      </c>
      <c r="BK383" s="10">
        <f>3/24000000*OO[[#This Row],[119 (03JUL1985 18:00:00)-Water Temperature (C)]]*OO[[#This Row],[61]]</f>
        <v>1.4275287430522501E-5</v>
      </c>
      <c r="BL383" s="10">
        <f>3/24000000*OO[[#This Row],[120 (03JUL1985 21:00:00)-Water Temperature (C)]]*OO[[#This Row],[62]]</f>
        <v>1.3108715574018749E-5</v>
      </c>
      <c r="BM383" s="10">
        <f>3/24000000*OO[[#This Row],[121 (04JUL1985 00:00:00)-Water Temperature (C)]]*OO[[#This Row],[63]]</f>
        <v>1.199051859472E-5</v>
      </c>
      <c r="BN383" s="10">
        <f>3/24000000*OO[[#This Row],[122 (04JUL1985 03:00:00)-Water Temperature (C)]]*OO[[#This Row],[64]]</f>
        <v>1.10223325635775E-5</v>
      </c>
      <c r="BO383" s="10">
        <f>3/24000000*OO[[#This Row],[123 (04JUL1985 06:00:00)-Water Temperature (C)]]*OO[[#This Row],[65]]</f>
        <v>1.01151833229225E-5</v>
      </c>
      <c r="BP383" s="10">
        <f>3/24000000*OO[[#This Row],[124 (04JUL1985 09:00:00)-Water Temperature (C)]]*OO[[#This Row],[66]]</f>
        <v>9.4950053522274992E-6</v>
      </c>
      <c r="BQ383" s="10">
        <f>3/24000000*OO[[#This Row],[125 (04JUL1985 12:00:00)-Water Temperature (C)]]*OO[[#This Row],[67]]</f>
        <v>8.8677699608587494E-6</v>
      </c>
      <c r="BR383" s="10">
        <f>3/24000000*OO[[#This Row],[126 (04JUL1985 15:00:00)-Water Temperature (C)]]*OO[[#This Row],[68]]</f>
        <v>8.2280575269374998E-6</v>
      </c>
      <c r="BS383" s="10">
        <f>3/24000000*OO[[#This Row],[127 (04JUL1985 18:00:00)-Water Temperature (C)]]*OO[[#This Row],[69]]</f>
        <v>7.7184812100499988E-6</v>
      </c>
      <c r="BT383" s="10">
        <f>3/24000000*OO[[#This Row],[128 (04JUL1985 21:00:00)-Water Temperature (C)]]*OO[[#This Row],[70]]</f>
        <v>7.1039083844962501E-6</v>
      </c>
      <c r="BU383" s="10">
        <f>3/24000000*OO[[#This Row],[129 (05JUL1985 00:00:00)-Water Temperature (C)]]*OO[[#This Row],[71]]</f>
        <v>6.4928898855549995E-6</v>
      </c>
      <c r="BV383" s="10">
        <f>3/24000000*OO[[#This Row],[130 (05JUL1985 03:00:00)-Water Temperature (C)]]*OO[[#This Row],[72]]</f>
        <v>5.8741760313899998E-6</v>
      </c>
      <c r="BW383" s="10">
        <f>3/24000000*OO[[#This Row],[131 (05JUL1985 06:00:00)-Water Temperature (C)]]*OO[[#This Row],[73]]</f>
        <v>5.39552948172E-6</v>
      </c>
      <c r="BX383" s="10">
        <f>3/24000000*OO[[#This Row],[132 (05JUL1985 09:00:00)-Water Temperature (C)]]*OO[[#This Row],[74]]</f>
        <v>5.1213749794024997E-6</v>
      </c>
      <c r="BY383" s="10">
        <f>3/24000000*OO[[#This Row],[133 (05JUL1985 12:00:00)-Water Temperature (C)]]*OO[[#This Row],[75]]</f>
        <v>4.8468481046925002E-6</v>
      </c>
      <c r="BZ383" s="10">
        <f>3/24000000*OO[[#This Row],[134 (05JUL1985 15:00:00)-Water Temperature (C)]]*OO[[#This Row],[76]]</f>
        <v>4.55769945169E-6</v>
      </c>
      <c r="CA383" s="10">
        <f>3/24000000*OO[[#This Row],[135 (05JUL1985 18:00:00)-Water Temperature (C)]]*OO[[#This Row],[77]]</f>
        <v>4.2479978952600005E-6</v>
      </c>
      <c r="CB383" s="10">
        <f>3/24000000*OO[[#This Row],[136 (05JUL1985 21:00:00)-Water Temperature (C)]]*OO[[#This Row],[78]]</f>
        <v>3.8331084726712499E-6</v>
      </c>
      <c r="CC383" s="10">
        <f>3/24000000*OO[[#This Row],[137 (06JUL1985 00:00:00)-Water Temperature (C)]]*OO[[#This Row],[79]]</f>
        <v>3.3852483771187496E-6</v>
      </c>
      <c r="CD383" s="10">
        <f>3/24000000*OO[[#This Row],[138 (06JUL1985 03:00:00)-Water Temperature (C)]]*OO[[#This Row],[80]]</f>
        <v>2.970245467855E-6</v>
      </c>
      <c r="CE383" s="10">
        <f>3/24000000*OO[[#This Row],[139 (06JUL1985 06:00:00)-Water Temperature (C)]]*OO[[#This Row],[81]]</f>
        <v>2.5790298826499999E-6</v>
      </c>
      <c r="CF383" s="10">
        <f>3/24000000*OO[[#This Row],[140 (06JUL1985 09:00:00)-Water Temperature (C)]]*OO[[#This Row],[82]]</f>
        <v>2.2729437196768748E-6</v>
      </c>
      <c r="CG383" s="10">
        <f>3/24000000*OO[[#This Row],[141 (06JUL1985 12:00:00)-Water Temperature (C)]]*OO[[#This Row],[83]]</f>
        <v>1.9633370032579999E-6</v>
      </c>
      <c r="CH383" s="10">
        <f>3/24000000*OO[[#This Row],[142 (06JUL1985 15:00:00)-Water Temperature (C)]]*OO[[#This Row],[84]]</f>
        <v>1.6699744574906249E-6</v>
      </c>
      <c r="CI383" s="10">
        <f>3/24000000*OO[[#This Row],[143 (06JUL1985 18:00:00)-Water Temperature (C)]]*OO[[#This Row],[85]]</f>
        <v>1.398870661129375E-6</v>
      </c>
      <c r="CJ383" s="10">
        <f>3/24000000*OO[[#This Row],[144 (06JUL1985 21:00:00)-Water Temperature (C)]]*OO[[#This Row],[86]]</f>
        <v>1.1524021400047501E-6</v>
      </c>
      <c r="CK383" s="10">
        <f>3/24000000*OO[[#This Row],[145 (07JUL1985 00:00:00)-Water Temperature (C)]]*OO[[#This Row],[87]]</f>
        <v>9.5288621910000007E-7</v>
      </c>
      <c r="CL383" s="10">
        <f>3/24000000*OO[[#This Row],[146 (07JUL1985 03:00:00)-Water Temperature (C)]]*OO[[#This Row],[88]]</f>
        <v>8.1029754155200001E-7</v>
      </c>
      <c r="CM383" s="10">
        <f>3/24000000*OO[[#This Row],[147 (07JUL1985 06:00:00)-Water Temperature (C)]]*OO[[#This Row],[89]]</f>
        <v>7.0635774070349997E-7</v>
      </c>
      <c r="CN383" s="10">
        <f>3/24000000*OO[[#This Row],[148 (07JUL1985 09:00:00)-Water Temperature (C)]]*OO[[#This Row],[90]]</f>
        <v>6.4136102892874991E-7</v>
      </c>
      <c r="CO383" s="10">
        <f>3/24000000*OO[[#This Row],[149 (07JUL1985 12:00:00)-Water Temperature (C)]]*OO[[#This Row],[91]]</f>
        <v>5.7446516698024997E-7</v>
      </c>
      <c r="CP383" s="10">
        <f>3/24000000*OO[[#This Row],[150 (07JUL1985 15:00:00)-Water Temperature (C)]]*OO[[#This Row],[92]]</f>
        <v>5.2901198914987497E-7</v>
      </c>
      <c r="CQ383" s="10">
        <f>3/24000000*OO[[#This Row],[151 (07JUL1985 18:00:00)-Water Temperature (C)]]*OO[[#This Row],[93]]</f>
        <v>4.8656024901112508E-7</v>
      </c>
      <c r="CR383" s="10">
        <f>3/24000000*OO[[#This Row],[152 (07JUL1985 21:00:00)-Water Temperature (C)]]*OO[[#This Row],[94]]</f>
        <v>4.4535050190000005E-7</v>
      </c>
      <c r="CS383" s="10">
        <f>3/24000000*OO[[#This Row],[153 (08JUL1985 00:00:00)-Water Temperature (C)]]*OO[[#This Row],[95]]</f>
        <v>4.0960840420912498E-7</v>
      </c>
      <c r="CT383" s="10">
        <f>3/24000000*OO[[#This Row],[154 (08JUL1985 03:00:00)-Water Temperature (C)]]*OO[[#This Row],[96]]</f>
        <v>3.79728711034875E-7</v>
      </c>
      <c r="CU383" s="10">
        <f>3/24000000*OO[[#This Row],[155 (08JUL1985 06:00:00)-Water Temperature (C)]]*OO[[#This Row],[97]]</f>
        <v>3.5779121662699999E-7</v>
      </c>
      <c r="CV383" s="10">
        <f>3/24000000*OO[[#This Row],[156 (08JUL1985 09:00:00)-Water Temperature (C)]]*OO[[#This Row],[98]]</f>
        <v>3.5010552388599992E-7</v>
      </c>
      <c r="CW383" s="10">
        <f>3/24000000*OO[[#This Row],[157 (08JUL1985 12:00:00)-Water Temperature (C)]]*OO[[#This Row],[99]]</f>
        <v>3.436003574325E-7</v>
      </c>
    </row>
    <row r="384" spans="1:101" x14ac:dyDescent="0.35">
      <c r="A384" t="s">
        <v>391</v>
      </c>
      <c r="B384">
        <v>963.37220000000002</v>
      </c>
      <c r="C384" s="10">
        <f>3/24*OO[[#This Row],[59 (26JUN1985 06:00:00)-Water Temperature (C)]]*OO[[#This Row],[1]]/SUM(OO[1])</f>
        <v>0</v>
      </c>
      <c r="D384" s="10">
        <f>3/24*OO[[#This Row],[60 (26JUN1985 09:00:00)-Water Temperature (C)]]*OO[[#This Row],[2]]/SUM(OO[2])</f>
        <v>0</v>
      </c>
      <c r="E384" s="10">
        <f>3/24*OO[[#This Row],[61 (26JUN1985 12:00:00)-Water Temperature (C)]]*OO[[#This Row],[3]]/SUM(OO[3])</f>
        <v>0</v>
      </c>
      <c r="F384" s="10">
        <f>3/24*OO[[#This Row],[62 (26JUN1985 15:00:00)-Water Temperature (C)]]*OO[[#This Row],[4]]/SUM(OO[4])</f>
        <v>0</v>
      </c>
      <c r="G384" s="10">
        <f>3/24*OO[[#This Row],[63 (26JUN1985 18:00:00)-Water Temperature (C)]]*OO[[#This Row],[5]]/SUM(OO[5])</f>
        <v>0</v>
      </c>
      <c r="H384" s="10">
        <f>3/24*OO[[#This Row],[64 (26JUN1985 21:00:00)-Water Temperature (C)]]*OO[[#This Row],[6]]/SUM(OO[6])</f>
        <v>0</v>
      </c>
      <c r="I384" s="10">
        <f>3/24*OO[[#This Row],[65 (27JUN1985 00:00:00)-Water Temperature (C)]]*OO[[#This Row],[7]]/SUM(OO[7])</f>
        <v>0</v>
      </c>
      <c r="J384" s="10">
        <f>3/24*OO[[#This Row],[66 (27JUN1985 03:00:00)-Water Temperature (C)]]*OO[[#This Row],[8]]/SUM(OO[8])</f>
        <v>0</v>
      </c>
      <c r="K384" s="10">
        <f>3/24*OO[[#This Row],[67 (27JUN1985 06:00:00)-Water Temperature (C)]]*OO[[#This Row],[9]]/SUM(OO[9])</f>
        <v>0</v>
      </c>
      <c r="L384" s="10">
        <f>3/24*OO[[#This Row],[68 (27JUN1985 09:00:00)-Water Temperature (C)]]*OO[[#This Row],[10]]/SUM(OO[10])</f>
        <v>0</v>
      </c>
      <c r="M384" s="10">
        <f>3/24*OO[[#This Row],[69 (27JUN1985 12:00:00)-Water Temperature (C)]]*OO[[#This Row],[11]]/SUM(OO[11])</f>
        <v>0</v>
      </c>
      <c r="N384" s="10">
        <f>3/24*OO[[#This Row],[70 (27JUN1985 15:00:00)-Water Temperature (C)]]*OO[[#This Row],[12]]/SUM(OO[12])</f>
        <v>0</v>
      </c>
      <c r="O384" s="10">
        <f>3/24*OO[[#This Row],[71 (27JUN1985 18:00:00)-Water Temperature (C)]]*OO[[#This Row],[13]]/SUM(OO[13])</f>
        <v>0</v>
      </c>
      <c r="P384" s="10">
        <f>3/24*OO[[#This Row],[72 (27JUN1985 21:00:00)-Water Temperature (C)]]*OO[[#This Row],[14]]/SUM(OO[14])</f>
        <v>0</v>
      </c>
      <c r="Q384" s="10">
        <f>3/24*OO[[#This Row],[73 (28JUN1985 00:00:00)-Water Temperature (C)]]*OO[[#This Row],[15]]/SUM(OO[15])</f>
        <v>0</v>
      </c>
      <c r="R384" s="10">
        <f>3/24*OO[[#This Row],[74 (28JUN1985 03:00:00)-Water Temperature (C)]]*OO[[#This Row],[16]]/SUM(OO[16])</f>
        <v>0</v>
      </c>
      <c r="S384" s="10">
        <f>3/24*OO[[#This Row],[75 (28JUN1985 06:00:00)-Water Temperature (C)]]*OO[[#This Row],[17]]/SUM(OO[17])</f>
        <v>0</v>
      </c>
      <c r="T384" s="10">
        <f>3/24*OO[[#This Row],[76 (28JUN1985 09:00:00)-Water Temperature (C)]]*OO[[#This Row],[18]]/SUM(OO[18])</f>
        <v>0</v>
      </c>
      <c r="U384" s="10">
        <f>3/24*OO[[#This Row],[77 (28JUN1985 12:00:00)-Water Temperature (C)]]*OO[[#This Row],[19]]/SUM(OO[19])</f>
        <v>1.1933113271186054E-35</v>
      </c>
      <c r="V384" s="10">
        <f>3/24000000*OO[[#This Row],[78 (28JUN1985 15:00:00)-Water Temperature (C)]]*OO[[#This Row],[20]]</f>
        <v>1.78017368011E-27</v>
      </c>
      <c r="W384" s="10">
        <f>3/24000000*OO[[#This Row],[79 (28JUN1985 18:00:00)-Water Temperature (C)]]*OO[[#This Row],[21]]</f>
        <v>8.4573741646499995E-21</v>
      </c>
      <c r="X384" s="10">
        <f>3/24000000*OO[[#This Row],[80 (28JUN1985 21:00:00)-Water Temperature (C)]]*OO[[#This Row],[22]]</f>
        <v>7.1407238124999995E-16</v>
      </c>
      <c r="Y384" s="10">
        <f>3/24000000*OO[[#This Row],[81 (29JUN1985 00:00:00)-Water Temperature (C)]]*OO[[#This Row],[23]]</f>
        <v>1.721172991734E-12</v>
      </c>
      <c r="Z384" s="10">
        <f>3/24000000*OO[[#This Row],[82 (29JUN1985 03:00:00)-Water Temperature (C)]]*OO[[#This Row],[24]]</f>
        <v>7.1499294599812495E-10</v>
      </c>
      <c r="AA384" s="10">
        <f>3/24000000*OO[[#This Row],[83 (29JUN1985 06:00:00)-Water Temperature (C)]]*OO[[#This Row],[25]]</f>
        <v>8.5539730179924989E-8</v>
      </c>
      <c r="AB384" s="10">
        <f>3/24000000*OO[[#This Row],[84 (29JUN1985 09:00:00)-Water Temperature (C)]]*OO[[#This Row],[26]]</f>
        <v>3.9322205700000001E-6</v>
      </c>
      <c r="AC384" s="10">
        <f>3/24000000*OO[[#This Row],[85 (29JUN1985 12:00:00)-Water Temperature (C)]]*OO[[#This Row],[27]]</f>
        <v>8.0093504773574997E-5</v>
      </c>
      <c r="AD384" s="10">
        <f>3/24000000*OO[[#This Row],[86 (29JUN1985 15:00:00)-Water Temperature (C)]]*OO[[#This Row],[28]]</f>
        <v>8.2739514826299994E-4</v>
      </c>
      <c r="AE384" s="10">
        <f>3/24000000*OO[[#This Row],[88 (29JUN1985 21:00:00)-Water Temperature (C)]]*OO[[#This Row],[30]]</f>
        <v>1.6307535207014997E-2</v>
      </c>
      <c r="AF384" s="10">
        <f>3/24000000*OO[[#This Row],[88 (29JUN1985 21:00:00)-Water Temperature (C)]]*OO[[#This Row],[30]]</f>
        <v>1.6307535207014997E-2</v>
      </c>
      <c r="AG384" s="10">
        <f>3/24000000*OO[[#This Row],[89 (30JUN1985 00:00:00)-Water Temperature (C)]]*OO[[#This Row],[31]]</f>
        <v>3.5451468537299996E-2</v>
      </c>
      <c r="AH384" s="10">
        <f>3/24000000*OO[[#This Row],[90 (30JUN1985 03:00:00)-Water Temperature (C)]]*OO[[#This Row],[32]]</f>
        <v>5.1728362246849999E-2</v>
      </c>
      <c r="AI384" s="10">
        <f>3/24000000*OO[[#This Row],[91 (30JUN1985 06:00:00)-Water Temperature (C)]]*OO[[#This Row],[33]]</f>
        <v>5.3219932623674991E-2</v>
      </c>
      <c r="AJ384" s="10">
        <f>3/24000000*OO[[#This Row],[92 (30JUN1985 09:00:00)-Water Temperature (C)]]*OO[[#This Row],[34]]</f>
        <v>4.0861621603237495E-2</v>
      </c>
      <c r="AK384" s="10">
        <f>3/24000000*OO[[#This Row],[93 (30JUN1985 12:00:00)-Water Temperature (C)]]*OO[[#This Row],[35]]</f>
        <v>2.3464508805473745E-2</v>
      </c>
      <c r="AL384" s="10">
        <f>3/24000000*OO[[#This Row],[94 (30JUN1985 15:00:00)-Water Temperature (C)]]*OO[[#This Row],[36]]</f>
        <v>1.0450995535207497E-2</v>
      </c>
      <c r="AM384" s="10">
        <f>3/24000000*OO[[#This Row],[95 (30JUN1985 18:00:00)-Water Temperature (C)]]*OO[[#This Row],[37]]</f>
        <v>3.7326345620200003E-3</v>
      </c>
      <c r="AN384" s="10">
        <f>3/24000000*OO[[#This Row],[96 (30JUN1985 21:00:00)-Water Temperature (C)]]*OO[[#This Row],[38]]</f>
        <v>1.09665707931075E-3</v>
      </c>
      <c r="AO384" s="10">
        <f>3/24000000*OO[[#This Row],[97 (01JUL1985 00:00:00)-Water Temperature (C)]]*OO[[#This Row],[39]]</f>
        <v>2.9059788331875004E-4</v>
      </c>
      <c r="AP384" s="10">
        <f>3/24000000*OO[[#This Row],[98 (01JUL1985 03:00:00)-Water Temperature (C)]]*OO[[#This Row],[40]]</f>
        <v>9.1714537200824999E-5</v>
      </c>
      <c r="AQ384" s="10">
        <f>3/24000000*OO[[#This Row],[99 (01JUL1985 06:00:00)-Water Temperature (C)]]*OO[[#This Row],[41]]</f>
        <v>4.7797703639999995E-5</v>
      </c>
      <c r="AR384" s="10">
        <f>3/24000000*OO[[#This Row],[100 (01JUL1985 09:00:00)-Water Temperature (C)]]*OO[[#This Row],[42]]</f>
        <v>3.8531379962075001E-5</v>
      </c>
      <c r="AS384" s="10">
        <f>3/24000000*OO[[#This Row],[101 (01JUL1985 12:00:00)-Water Temperature (C)]]*OO[[#This Row],[43]]</f>
        <v>3.5627905258874999E-5</v>
      </c>
      <c r="AT384" s="10">
        <f>3/24000000*OO[[#This Row],[102 (01JUL1985 15:00:00)-Water Temperature (C)]]*OO[[#This Row],[44]]</f>
        <v>3.3842530104762501E-5</v>
      </c>
      <c r="AU384" s="10">
        <f>3/24000000*OO[[#This Row],[103 (01JUL1985 18:00:00)-Water Temperature (C)]]*OO[[#This Row],[45]]</f>
        <v>3.2214437524150001E-5</v>
      </c>
      <c r="AV384" s="10">
        <f>3/24000000*OO[[#This Row],[104 (01JUL1985 21:00:00)-Water Temperature (C)]]*OO[[#This Row],[46]]</f>
        <v>3.0048748905599994E-5</v>
      </c>
      <c r="AW384" s="10">
        <f>3/24000000*OO[[#This Row],[105 (02JUL1985 00:00:00)-Water Temperature (C)]]*OO[[#This Row],[47]]</f>
        <v>2.7889603618999999E-5</v>
      </c>
      <c r="AX384" s="10">
        <f>3/24000000*OO[[#This Row],[106 (02JUL1985 03:00:00)-Water Temperature (C)]]*OO[[#This Row],[48]]</f>
        <v>2.6126790044400001E-5</v>
      </c>
      <c r="AY384" s="10">
        <f>3/24000000*OO[[#This Row],[107 (02JUL1985 06:00:00)-Water Temperature (C)]]*OO[[#This Row],[49]]</f>
        <v>2.4837314288400002E-5</v>
      </c>
      <c r="AZ384" s="10">
        <f>3/24000000*OO[[#This Row],[108 (02JUL1985 09:00:00)-Water Temperature (C)]]*OO[[#This Row],[50]]</f>
        <v>2.4164873534239996E-5</v>
      </c>
      <c r="BA384" s="10">
        <f>3/24000000*OO[[#This Row],[109 (02JUL1985 12:00:00)-Water Temperature (C)]]*OO[[#This Row],[51]]</f>
        <v>2.4536344137273749E-5</v>
      </c>
      <c r="BB384" s="10">
        <f>3/24000000*OO[[#This Row],[110 (02JUL1985 15:00:00)-Water Temperature (C)]]*OO[[#This Row],[52]]</f>
        <v>2.4859661187624996E-5</v>
      </c>
      <c r="BC384" s="10">
        <f>3/24000000*OO[[#This Row],[111 (02JUL1985 18:00:00)-Water Temperature (C)]]*OO[[#This Row],[53]]</f>
        <v>2.5132111153999995E-5</v>
      </c>
      <c r="BD384" s="10">
        <f>3/24000000*OO[[#This Row],[112 (02JUL1985 21:00:00)-Water Temperature (C)]]*OO[[#This Row],[54]]</f>
        <v>2.4762418909299994E-5</v>
      </c>
      <c r="BE384" s="10">
        <f>3/24000000*OO[[#This Row],[113 (03JUL1985 00:00:00)-Water Temperature (C)]]*OO[[#This Row],[55]]</f>
        <v>2.4109029529537499E-5</v>
      </c>
      <c r="BF384" s="10">
        <f>3/24000000*OO[[#This Row],[114 (03JUL1985 03:00:00)-Water Temperature (C)]]*OO[[#This Row],[56]]</f>
        <v>2.2962622677749997E-5</v>
      </c>
      <c r="BG384" s="10">
        <f>3/24000000*OO[[#This Row],[115 (03JUL1985 06:00:00)-Water Temperature (C)]]*OO[[#This Row],[57]]</f>
        <v>2.1430811817675E-5</v>
      </c>
      <c r="BH384" s="10">
        <f>3/24000000*OO[[#This Row],[116 (03JUL1985 09:00:00)-Water Temperature (C)]]*OO[[#This Row],[58]]</f>
        <v>1.9757468732240001E-5</v>
      </c>
      <c r="BI384" s="10">
        <f>3/24000000*OO[[#This Row],[117 (03JUL1985 12:00:00)-Water Temperature (C)]]*OO[[#This Row],[59]]</f>
        <v>1.8445767076974999E-5</v>
      </c>
      <c r="BJ384" s="10">
        <f>3/24000000*OO[[#This Row],[118 (03JUL1985 15:00:00)-Water Temperature (C)]]*OO[[#This Row],[60]]</f>
        <v>1.71258461177225E-5</v>
      </c>
      <c r="BK384" s="10">
        <f>3/24000000*OO[[#This Row],[119 (03JUL1985 18:00:00)-Water Temperature (C)]]*OO[[#This Row],[61]]</f>
        <v>1.6063148143599999E-5</v>
      </c>
      <c r="BL384" s="10">
        <f>3/24000000*OO[[#This Row],[120 (03JUL1985 21:00:00)-Water Temperature (C)]]*OO[[#This Row],[62]]</f>
        <v>1.4799438123652497E-5</v>
      </c>
      <c r="BM384" s="10">
        <f>3/24000000*OO[[#This Row],[121 (04JUL1985 00:00:00)-Water Temperature (C)]]*OO[[#This Row],[63]]</f>
        <v>1.3564106083567501E-5</v>
      </c>
      <c r="BN384" s="10">
        <f>3/24000000*OO[[#This Row],[122 (04JUL1985 03:00:00)-Water Temperature (C)]]*OO[[#This Row],[64]]</f>
        <v>1.24991164476875E-5</v>
      </c>
      <c r="BO384" s="10">
        <f>3/24000000*OO[[#This Row],[123 (04JUL1985 06:00:00)-Water Temperature (C)]]*OO[[#This Row],[65]]</f>
        <v>1.1498530056900001E-5</v>
      </c>
      <c r="BP384" s="10">
        <f>3/24000000*OO[[#This Row],[124 (04JUL1985 09:00:00)-Water Temperature (C)]]*OO[[#This Row],[66]]</f>
        <v>1.0818247686523749E-5</v>
      </c>
      <c r="BQ384" s="10">
        <f>3/24000000*OO[[#This Row],[125 (04JUL1985 12:00:00)-Water Temperature (C)]]*OO[[#This Row],[67]]</f>
        <v>1.0134897556406248E-5</v>
      </c>
      <c r="BR384" s="10">
        <f>3/24000000*OO[[#This Row],[126 (04JUL1985 15:00:00)-Water Temperature (C)]]*OO[[#This Row],[68]]</f>
        <v>9.4233722703525002E-6</v>
      </c>
      <c r="BS384" s="10">
        <f>3/24000000*OO[[#This Row],[127 (04JUL1985 18:00:00)-Water Temperature (C)]]*OO[[#This Row],[69]]</f>
        <v>8.8563757616862501E-6</v>
      </c>
      <c r="BT384" s="10">
        <f>3/24000000*OO[[#This Row],[128 (04JUL1985 21:00:00)-Water Temperature (C)]]*OO[[#This Row],[70]]</f>
        <v>8.1731949652837495E-6</v>
      </c>
      <c r="BU384" s="10">
        <f>3/24000000*OO[[#This Row],[129 (05JUL1985 00:00:00)-Water Temperature (C)]]*OO[[#This Row],[71]]</f>
        <v>7.4680858134337493E-6</v>
      </c>
      <c r="BV384" s="10">
        <f>3/24000000*OO[[#This Row],[130 (05JUL1985 03:00:00)-Water Temperature (C)]]*OO[[#This Row],[72]]</f>
        <v>6.7841477541999991E-6</v>
      </c>
      <c r="BW384" s="10">
        <f>3/24000000*OO[[#This Row],[131 (05JUL1985 06:00:00)-Water Temperature (C)]]*OO[[#This Row],[73]]</f>
        <v>6.2363463782774992E-6</v>
      </c>
      <c r="BX384" s="10">
        <f>3/24000000*OO[[#This Row],[132 (05JUL1985 09:00:00)-Water Temperature (C)]]*OO[[#This Row],[74]]</f>
        <v>5.9350766984375003E-6</v>
      </c>
      <c r="BY384" s="10">
        <f>3/24000000*OO[[#This Row],[133 (05JUL1985 12:00:00)-Water Temperature (C)]]*OO[[#This Row],[75]]</f>
        <v>5.6368806633899994E-6</v>
      </c>
      <c r="BZ384" s="10">
        <f>3/24000000*OO[[#This Row],[134 (05JUL1985 15:00:00)-Water Temperature (C)]]*OO[[#This Row],[76]]</f>
        <v>5.3127455451399988E-6</v>
      </c>
      <c r="CA384" s="10">
        <f>3/24000000*OO[[#This Row],[135 (05JUL1985 18:00:00)-Water Temperature (C)]]*OO[[#This Row],[77]]</f>
        <v>4.9631880443150001E-6</v>
      </c>
      <c r="CB384" s="10">
        <f>3/24000000*OO[[#This Row],[136 (05JUL1985 21:00:00)-Water Temperature (C)]]*OO[[#This Row],[78]]</f>
        <v>4.4888217600112506E-6</v>
      </c>
      <c r="CC384" s="10">
        <f>3/24000000*OO[[#This Row],[137 (06JUL1985 00:00:00)-Water Temperature (C)]]*OO[[#This Row],[79]]</f>
        <v>3.9702576999137502E-6</v>
      </c>
      <c r="CD384" s="10">
        <f>3/24000000*OO[[#This Row],[138 (06JUL1985 03:00:00)-Water Temperature (C)]]*OO[[#This Row],[80]]</f>
        <v>3.4930700691074997E-6</v>
      </c>
      <c r="CE384" s="10">
        <f>3/24000000*OO[[#This Row],[139 (06JUL1985 06:00:00)-Water Temperature (C)]]*OO[[#This Row],[81]]</f>
        <v>3.0424159959E-6</v>
      </c>
      <c r="CF384" s="10">
        <f>3/24000000*OO[[#This Row],[140 (06JUL1985 09:00:00)-Water Temperature (C)]]*OO[[#This Row],[82]]</f>
        <v>2.6917135160124996E-6</v>
      </c>
      <c r="CG384" s="10">
        <f>3/24000000*OO[[#This Row],[141 (06JUL1985 12:00:00)-Water Temperature (C)]]*OO[[#This Row],[83]]</f>
        <v>2.336043805618875E-6</v>
      </c>
      <c r="CH384" s="10">
        <f>3/24000000*OO[[#This Row],[142 (06JUL1985 15:00:00)-Water Temperature (C)]]*OO[[#This Row],[84]]</f>
        <v>1.9923778160562499E-6</v>
      </c>
      <c r="CI384" s="10">
        <f>3/24000000*OO[[#This Row],[143 (06JUL1985 18:00:00)-Water Temperature (C)]]*OO[[#This Row],[85]]</f>
        <v>1.6708655706835001E-6</v>
      </c>
      <c r="CJ384" s="10">
        <f>3/24000000*OO[[#This Row],[144 (06JUL1985 21:00:00)-Water Temperature (C)]]*OO[[#This Row],[86]]</f>
        <v>1.3753668949111249E-6</v>
      </c>
      <c r="CK384" s="10">
        <f>3/24000000*OO[[#This Row],[145 (07JUL1985 00:00:00)-Water Temperature (C)]]*OO[[#This Row],[87]]</f>
        <v>1.1337000143759999E-6</v>
      </c>
      <c r="CL384" s="10">
        <f>3/24000000*OO[[#This Row],[146 (07JUL1985 03:00:00)-Water Temperature (C)]]*OO[[#This Row],[88]]</f>
        <v>9.6132430489999991E-7</v>
      </c>
      <c r="CM384" s="10">
        <f>3/24000000*OO[[#This Row],[147 (07JUL1985 06:00:00)-Water Temperature (C)]]*OO[[#This Row],[89]]</f>
        <v>8.3624061497137493E-7</v>
      </c>
      <c r="CN384" s="10">
        <f>3/24000000*OO[[#This Row],[148 (07JUL1985 09:00:00)-Water Temperature (C)]]*OO[[#This Row],[90]]</f>
        <v>7.5875339194312498E-7</v>
      </c>
      <c r="CO384" s="10">
        <f>3/24000000*OO[[#This Row],[149 (07JUL1985 12:00:00)-Water Temperature (C)]]*OO[[#This Row],[91]]</f>
        <v>6.7976518585587497E-7</v>
      </c>
      <c r="CP384" s="10">
        <f>3/24000000*OO[[#This Row],[150 (07JUL1985 15:00:00)-Water Temperature (C)]]*OO[[#This Row],[92]]</f>
        <v>6.2539530518800001E-7</v>
      </c>
      <c r="CQ384" s="10">
        <f>3/24000000*OO[[#This Row],[151 (07JUL1985 18:00:00)-Water Temperature (C)]]*OO[[#This Row],[93]]</f>
        <v>5.7505929913899997E-7</v>
      </c>
      <c r="CR384" s="10">
        <f>3/24000000*OO[[#This Row],[152 (07JUL1985 21:00:00)-Water Temperature (C)]]*OO[[#This Row],[94]]</f>
        <v>5.25112632399625E-7</v>
      </c>
      <c r="CS384" s="10">
        <f>3/24000000*OO[[#This Row],[153 (08JUL1985 00:00:00)-Water Temperature (C)]]*OO[[#This Row],[95]]</f>
        <v>4.8182660167949991E-7</v>
      </c>
      <c r="CT384" s="10">
        <f>3/24000000*OO[[#This Row],[154 (08JUL1985 03:00:00)-Water Temperature (C)]]*OO[[#This Row],[96]]</f>
        <v>4.4606957179775003E-7</v>
      </c>
      <c r="CU384" s="10">
        <f>3/24000000*OO[[#This Row],[155 (08JUL1985 06:00:00)-Water Temperature (C)]]*OO[[#This Row],[97]]</f>
        <v>4.1977478445687501E-7</v>
      </c>
      <c r="CV384" s="10">
        <f>3/24000000*OO[[#This Row],[156 (08JUL1985 09:00:00)-Water Temperature (C)]]*OO[[#This Row],[98]]</f>
        <v>4.10682103364E-7</v>
      </c>
      <c r="CW384" s="10">
        <f>3/24000000*OO[[#This Row],[157 (08JUL1985 12:00:00)-Water Temperature (C)]]*OO[[#This Row],[99]]</f>
        <v>4.0320429648287493E-7</v>
      </c>
    </row>
    <row r="385" spans="1:101" x14ac:dyDescent="0.35">
      <c r="A385" t="s">
        <v>392</v>
      </c>
      <c r="B385">
        <v>681.54499999999996</v>
      </c>
      <c r="C385" s="10">
        <f>3/24*OO[[#This Row],[59 (26JUN1985 06:00:00)-Water Temperature (C)]]*OO[[#This Row],[1]]/SUM(OO[1])</f>
        <v>0</v>
      </c>
      <c r="D385" s="10">
        <f>3/24*OO[[#This Row],[60 (26JUN1985 09:00:00)-Water Temperature (C)]]*OO[[#This Row],[2]]/SUM(OO[2])</f>
        <v>0</v>
      </c>
      <c r="E385" s="10">
        <f>3/24*OO[[#This Row],[61 (26JUN1985 12:00:00)-Water Temperature (C)]]*OO[[#This Row],[3]]/SUM(OO[3])</f>
        <v>0</v>
      </c>
      <c r="F385" s="10">
        <f>3/24*OO[[#This Row],[62 (26JUN1985 15:00:00)-Water Temperature (C)]]*OO[[#This Row],[4]]/SUM(OO[4])</f>
        <v>0</v>
      </c>
      <c r="G385" s="10">
        <f>3/24*OO[[#This Row],[63 (26JUN1985 18:00:00)-Water Temperature (C)]]*OO[[#This Row],[5]]/SUM(OO[5])</f>
        <v>0</v>
      </c>
      <c r="H385" s="10">
        <f>3/24*OO[[#This Row],[64 (26JUN1985 21:00:00)-Water Temperature (C)]]*OO[[#This Row],[6]]/SUM(OO[6])</f>
        <v>0</v>
      </c>
      <c r="I385" s="10">
        <f>3/24*OO[[#This Row],[65 (27JUN1985 00:00:00)-Water Temperature (C)]]*OO[[#This Row],[7]]/SUM(OO[7])</f>
        <v>0</v>
      </c>
      <c r="J385" s="10">
        <f>3/24*OO[[#This Row],[66 (27JUN1985 03:00:00)-Water Temperature (C)]]*OO[[#This Row],[8]]/SUM(OO[8])</f>
        <v>0</v>
      </c>
      <c r="K385" s="10">
        <f>3/24*OO[[#This Row],[67 (27JUN1985 06:00:00)-Water Temperature (C)]]*OO[[#This Row],[9]]/SUM(OO[9])</f>
        <v>0</v>
      </c>
      <c r="L385" s="10">
        <f>3/24*OO[[#This Row],[68 (27JUN1985 09:00:00)-Water Temperature (C)]]*OO[[#This Row],[10]]/SUM(OO[10])</f>
        <v>0</v>
      </c>
      <c r="M385" s="10">
        <f>3/24*OO[[#This Row],[69 (27JUN1985 12:00:00)-Water Temperature (C)]]*OO[[#This Row],[11]]/SUM(OO[11])</f>
        <v>0</v>
      </c>
      <c r="N385" s="10">
        <f>3/24*OO[[#This Row],[70 (27JUN1985 15:00:00)-Water Temperature (C)]]*OO[[#This Row],[12]]/SUM(OO[12])</f>
        <v>0</v>
      </c>
      <c r="O385" s="10">
        <f>3/24*OO[[#This Row],[71 (27JUN1985 18:00:00)-Water Temperature (C)]]*OO[[#This Row],[13]]/SUM(OO[13])</f>
        <v>0</v>
      </c>
      <c r="P385" s="10">
        <f>3/24*OO[[#This Row],[72 (27JUN1985 21:00:00)-Water Temperature (C)]]*OO[[#This Row],[14]]/SUM(OO[14])</f>
        <v>0</v>
      </c>
      <c r="Q385" s="10">
        <f>3/24*OO[[#This Row],[73 (28JUN1985 00:00:00)-Water Temperature (C)]]*OO[[#This Row],[15]]/SUM(OO[15])</f>
        <v>0</v>
      </c>
      <c r="R385" s="10">
        <f>3/24*OO[[#This Row],[74 (28JUN1985 03:00:00)-Water Temperature (C)]]*OO[[#This Row],[16]]/SUM(OO[16])</f>
        <v>0</v>
      </c>
      <c r="S385" s="10">
        <f>3/24*OO[[#This Row],[75 (28JUN1985 06:00:00)-Water Temperature (C)]]*OO[[#This Row],[17]]/SUM(OO[17])</f>
        <v>0</v>
      </c>
      <c r="T385" s="10">
        <f>3/24*OO[[#This Row],[76 (28JUN1985 09:00:00)-Water Temperature (C)]]*OO[[#This Row],[18]]/SUM(OO[18])</f>
        <v>0</v>
      </c>
      <c r="U385" s="10">
        <f>3/24*OO[[#This Row],[77 (28JUN1985 12:00:00)-Water Temperature (C)]]*OO[[#This Row],[19]]/SUM(OO[19])</f>
        <v>1.1604838311844988E-36</v>
      </c>
      <c r="V385" s="10">
        <f>3/24000000*OO[[#This Row],[78 (28JUN1985 15:00:00)-Water Temperature (C)]]*OO[[#This Row],[20]]</f>
        <v>5.7856075834799995E-28</v>
      </c>
      <c r="W385" s="10">
        <f>3/24000000*OO[[#This Row],[79 (28JUN1985 18:00:00)-Water Temperature (C)]]*OO[[#This Row],[21]]</f>
        <v>2.0870776664273747E-21</v>
      </c>
      <c r="X385" s="10">
        <f>3/24000000*OO[[#This Row],[80 (28JUN1985 21:00:00)-Water Temperature (C)]]*OO[[#This Row],[22]]</f>
        <v>2.5271625433125E-16</v>
      </c>
      <c r="Y385" s="10">
        <f>3/24000000*OO[[#This Row],[81 (29JUN1985 00:00:00)-Water Temperature (C)]]*OO[[#This Row],[23]]</f>
        <v>6.9605584738200001E-13</v>
      </c>
      <c r="Z385" s="10">
        <f>3/24000000*OO[[#This Row],[82 (29JUN1985 03:00:00)-Water Temperature (C)]]*OO[[#This Row],[24]]</f>
        <v>3.1531512217399994E-10</v>
      </c>
      <c r="AA385" s="10">
        <f>3/24000000*OO[[#This Row],[83 (29JUN1985 06:00:00)-Water Temperature (C)]]*OO[[#This Row],[25]]</f>
        <v>4.03601696337125E-8</v>
      </c>
      <c r="AB385" s="10">
        <f>3/24000000*OO[[#This Row],[84 (29JUN1985 09:00:00)-Water Temperature (C)]]*OO[[#This Row],[26]]</f>
        <v>1.9619892091454997E-6</v>
      </c>
      <c r="AC385" s="10">
        <f>3/24000000*OO[[#This Row],[85 (29JUN1985 12:00:00)-Water Temperature (C)]]*OO[[#This Row],[27]]</f>
        <v>4.1960546507249995E-5</v>
      </c>
      <c r="AD385" s="10">
        <f>3/24000000*OO[[#This Row],[86 (29JUN1985 15:00:00)-Water Temperature (C)]]*OO[[#This Row],[28]]</f>
        <v>4.5211370726399994E-4</v>
      </c>
      <c r="AE385" s="10">
        <f>3/24000000*OO[[#This Row],[88 (29JUN1985 21:00:00)-Water Temperature (C)]]*OO[[#This Row],[30]]</f>
        <v>9.5661403534499992E-3</v>
      </c>
      <c r="AF385" s="10">
        <f>3/24000000*OO[[#This Row],[88 (29JUN1985 21:00:00)-Water Temperature (C)]]*OO[[#This Row],[30]]</f>
        <v>9.5661403534499992E-3</v>
      </c>
      <c r="AG385" s="10">
        <f>3/24000000*OO[[#This Row],[89 (30JUN1985 00:00:00)-Water Temperature (C)]]*OO[[#This Row],[31]]</f>
        <v>2.1440972728871247E-2</v>
      </c>
      <c r="AH385" s="10">
        <f>3/24000000*OO[[#This Row],[90 (30JUN1985 03:00:00)-Water Temperature (C)]]*OO[[#This Row],[32]]</f>
        <v>3.2171248997999995E-2</v>
      </c>
      <c r="AI385" s="10">
        <f>3/24000000*OO[[#This Row],[91 (30JUN1985 06:00:00)-Water Temperature (C)]]*OO[[#This Row],[33]]</f>
        <v>3.3967967388049997E-2</v>
      </c>
      <c r="AJ385" s="10">
        <f>3/24000000*OO[[#This Row],[92 (30JUN1985 09:00:00)-Water Temperature (C)]]*OO[[#This Row],[34]]</f>
        <v>2.6714240776349998E-2</v>
      </c>
      <c r="AK385" s="10">
        <f>3/24000000*OO[[#This Row],[93 (30JUN1985 12:00:00)-Water Temperature (C)]]*OO[[#This Row],[35]]</f>
        <v>1.568423675300375E-2</v>
      </c>
      <c r="AL385" s="10">
        <f>3/24000000*OO[[#This Row],[94 (30JUN1985 15:00:00)-Water Temperature (C)]]*OO[[#This Row],[36]]</f>
        <v>7.1249899045874995E-3</v>
      </c>
      <c r="AM385" s="10">
        <f>3/24000000*OO[[#This Row],[95 (30JUN1985 18:00:00)-Water Temperature (C)]]*OO[[#This Row],[37]]</f>
        <v>2.5907365490174996E-3</v>
      </c>
      <c r="AN385" s="10">
        <f>3/24000000*OO[[#This Row],[96 (30JUN1985 21:00:00)-Water Temperature (C)]]*OO[[#This Row],[38]]</f>
        <v>7.7230302166949986E-4</v>
      </c>
      <c r="AO385" s="10">
        <f>3/24000000*OO[[#This Row],[97 (01JUL1985 00:00:00)-Water Temperature (C)]]*OO[[#This Row],[39]]</f>
        <v>2.0516612053567498E-4</v>
      </c>
      <c r="AP385" s="10">
        <f>3/24000000*OO[[#This Row],[98 (01JUL1985 03:00:00)-Water Temperature (C)]]*OO[[#This Row],[40]]</f>
        <v>6.30215298076125E-5</v>
      </c>
      <c r="AQ385" s="10">
        <f>3/24000000*OO[[#This Row],[99 (01JUL1985 06:00:00)-Water Temperature (C)]]*OO[[#This Row],[41]]</f>
        <v>3.1397839262224995E-5</v>
      </c>
      <c r="AR385" s="10">
        <f>3/24000000*OO[[#This Row],[100 (01JUL1985 09:00:00)-Water Temperature (C)]]*OO[[#This Row],[42]]</f>
        <v>2.4776229113789997E-5</v>
      </c>
      <c r="AS385" s="10">
        <f>3/24000000*OO[[#This Row],[101 (01JUL1985 12:00:00)-Water Temperature (C)]]*OO[[#This Row],[43]]</f>
        <v>2.2804062905728746E-5</v>
      </c>
      <c r="AT385" s="10">
        <f>3/24000000*OO[[#This Row],[102 (01JUL1985 15:00:00)-Water Temperature (C)]]*OO[[#This Row],[44]]</f>
        <v>2.1654066460418745E-5</v>
      </c>
      <c r="AU385" s="10">
        <f>3/24000000*OO[[#This Row],[103 (01JUL1985 18:00:00)-Water Temperature (C)]]*OO[[#This Row],[45]]</f>
        <v>2.062611519976875E-5</v>
      </c>
      <c r="AV385" s="10">
        <f>3/24000000*OO[[#This Row],[104 (01JUL1985 21:00:00)-Water Temperature (C)]]*OO[[#This Row],[46]]</f>
        <v>1.9250261777358749E-5</v>
      </c>
      <c r="AW385" s="10">
        <f>3/24000000*OO[[#This Row],[105 (02JUL1985 00:00:00)-Water Temperature (C)]]*OO[[#This Row],[47]]</f>
        <v>1.7856541628600002E-5</v>
      </c>
      <c r="AX385" s="10">
        <f>3/24000000*OO[[#This Row],[106 (02JUL1985 03:00:00)-Water Temperature (C)]]*OO[[#This Row],[48]]</f>
        <v>1.6740801307583748E-5</v>
      </c>
      <c r="AY385" s="10">
        <f>3/24000000*OO[[#This Row],[107 (02JUL1985 06:00:00)-Water Temperature (C)]]*OO[[#This Row],[49]]</f>
        <v>1.5907995958732497E-5</v>
      </c>
      <c r="AZ385" s="10">
        <f>3/24000000*OO[[#This Row],[108 (02JUL1985 09:00:00)-Water Temperature (C)]]*OO[[#This Row],[50]]</f>
        <v>1.5470112668569999E-5</v>
      </c>
      <c r="BA385" s="10">
        <f>3/24000000*OO[[#This Row],[109 (02JUL1985 12:00:00)-Water Temperature (C)]]*OO[[#This Row],[51]]</f>
        <v>1.5699481667830001E-5</v>
      </c>
      <c r="BB385" s="10">
        <f>3/24000000*OO[[#This Row],[110 (02JUL1985 15:00:00)-Water Temperature (C)]]*OO[[#This Row],[52]]</f>
        <v>1.5921270060849997E-5</v>
      </c>
      <c r="BC385" s="10">
        <f>3/24000000*OO[[#This Row],[111 (02JUL1985 18:00:00)-Water Temperature (C)]]*OO[[#This Row],[53]]</f>
        <v>1.6126331556864999E-5</v>
      </c>
      <c r="BD385" s="10">
        <f>3/24000000*OO[[#This Row],[112 (02JUL1985 21:00:00)-Water Temperature (C)]]*OO[[#This Row],[54]]</f>
        <v>1.5920695552206248E-5</v>
      </c>
      <c r="BE385" s="10">
        <f>3/24000000*OO[[#This Row],[113 (03JUL1985 00:00:00)-Water Temperature (C)]]*OO[[#This Row],[55]]</f>
        <v>1.55783431249025E-5</v>
      </c>
      <c r="BF385" s="10">
        <f>3/24000000*OO[[#This Row],[114 (03JUL1985 03:00:00)-Water Temperature (C)]]*OO[[#This Row],[56]]</f>
        <v>1.4878241580933749E-5</v>
      </c>
      <c r="BG385" s="10">
        <f>3/24000000*OO[[#This Row],[115 (03JUL1985 06:00:00)-Water Temperature (C)]]*OO[[#This Row],[57]]</f>
        <v>1.39239009642975E-5</v>
      </c>
      <c r="BH385" s="10">
        <f>3/24000000*OO[[#This Row],[116 (03JUL1985 09:00:00)-Water Temperature (C)]]*OO[[#This Row],[58]]</f>
        <v>1.2866614080573751E-5</v>
      </c>
      <c r="BI385" s="10">
        <f>3/24000000*OO[[#This Row],[117 (03JUL1985 12:00:00)-Water Temperature (C)]]*OO[[#This Row],[59]]</f>
        <v>1.2027655723952499E-5</v>
      </c>
      <c r="BJ385" s="10">
        <f>3/24000000*OO[[#This Row],[118 (03JUL1985 15:00:00)-Water Temperature (C)]]*OO[[#This Row],[60]]</f>
        <v>1.1190244423575001E-5</v>
      </c>
      <c r="BK385" s="10">
        <f>3/24000000*OO[[#This Row],[119 (03JUL1985 18:00:00)-Water Temperature (C)]]*OO[[#This Row],[61]]</f>
        <v>1.049340608448E-5</v>
      </c>
      <c r="BL385" s="10">
        <f>3/24000000*OO[[#This Row],[120 (03JUL1985 21:00:00)-Water Temperature (C)]]*OO[[#This Row],[62]]</f>
        <v>9.6891156283625009E-6</v>
      </c>
      <c r="BM385" s="10">
        <f>3/24000000*OO[[#This Row],[121 (04JUL1985 00:00:00)-Water Temperature (C)]]*OO[[#This Row],[63]]</f>
        <v>8.8852969940499997E-6</v>
      </c>
      <c r="BN385" s="10">
        <f>3/24000000*OO[[#This Row],[122 (04JUL1985 03:00:00)-Water Temperature (C)]]*OO[[#This Row],[64]]</f>
        <v>8.1978591239837491E-6</v>
      </c>
      <c r="BO385" s="10">
        <f>3/24000000*OO[[#This Row],[123 (04JUL1985 06:00:00)-Water Temperature (C)]]*OO[[#This Row],[65]]</f>
        <v>7.5522597525375002E-6</v>
      </c>
      <c r="BP385" s="10">
        <f>3/24000000*OO[[#This Row],[124 (04JUL1985 09:00:00)-Water Temperature (C)]]*OO[[#This Row],[66]]</f>
        <v>7.1131199241162489E-6</v>
      </c>
      <c r="BQ385" s="10">
        <f>3/24000000*OO[[#This Row],[125 (04JUL1985 12:00:00)-Water Temperature (C)]]*OO[[#This Row],[67]]</f>
        <v>6.677251751966249E-6</v>
      </c>
      <c r="BR385" s="10">
        <f>3/24000000*OO[[#This Row],[126 (04JUL1985 15:00:00)-Water Temperature (C)]]*OO[[#This Row],[68]]</f>
        <v>6.2151793188575005E-6</v>
      </c>
      <c r="BS385" s="10">
        <f>3/24000000*OO[[#This Row],[127 (04JUL1985 18:00:00)-Water Temperature (C)]]*OO[[#This Row],[69]]</f>
        <v>5.8453486142962499E-6</v>
      </c>
      <c r="BT385" s="10">
        <f>3/24000000*OO[[#This Row],[128 (04JUL1985 21:00:00)-Water Temperature (C)]]*OO[[#This Row],[70]]</f>
        <v>5.4041349433499998E-6</v>
      </c>
      <c r="BU385" s="10">
        <f>3/24000000*OO[[#This Row],[129 (05JUL1985 00:00:00)-Water Temperature (C)]]*OO[[#This Row],[71]]</f>
        <v>4.9337064218400011E-6</v>
      </c>
      <c r="BV385" s="10">
        <f>3/24000000*OO[[#This Row],[130 (05JUL1985 03:00:00)-Water Temperature (C)]]*OO[[#This Row],[72]]</f>
        <v>4.4941884278400006E-6</v>
      </c>
      <c r="BW385" s="10">
        <f>3/24000000*OO[[#This Row],[131 (05JUL1985 06:00:00)-Water Temperature (C)]]*OO[[#This Row],[73]]</f>
        <v>4.129120824815E-6</v>
      </c>
      <c r="BX385" s="10">
        <f>3/24000000*OO[[#This Row],[132 (05JUL1985 09:00:00)-Water Temperature (C)]]*OO[[#This Row],[74]]</f>
        <v>3.9336321173974993E-6</v>
      </c>
      <c r="BY385" s="10">
        <f>3/24000000*OO[[#This Row],[133 (05JUL1985 12:00:00)-Water Temperature (C)]]*OO[[#This Row],[75]]</f>
        <v>3.7435347674449996E-6</v>
      </c>
      <c r="BZ385" s="10">
        <f>3/24000000*OO[[#This Row],[134 (05JUL1985 15:00:00)-Water Temperature (C)]]*OO[[#This Row],[76]]</f>
        <v>3.5327060968612501E-6</v>
      </c>
      <c r="CA385" s="10">
        <f>3/24000000*OO[[#This Row],[135 (05JUL1985 18:00:00)-Water Temperature (C)]]*OO[[#This Row],[77]]</f>
        <v>3.3041490515849999E-6</v>
      </c>
      <c r="CB385" s="10">
        <f>3/24000000*OO[[#This Row],[136 (05JUL1985 21:00:00)-Water Temperature (C)]]*OO[[#This Row],[78]]</f>
        <v>2.9927047246925002E-6</v>
      </c>
      <c r="CC385" s="10">
        <f>3/24000000*OO[[#This Row],[137 (06JUL1985 00:00:00)-Water Temperature (C)]]*OO[[#This Row],[79]]</f>
        <v>2.6486434933650001E-6</v>
      </c>
      <c r="CD385" s="10">
        <f>3/24000000*OO[[#This Row],[138 (06JUL1985 03:00:00)-Water Temperature (C)]]*OO[[#This Row],[80]]</f>
        <v>2.3337302476442498E-6</v>
      </c>
      <c r="CE385" s="10">
        <f>3/24000000*OO[[#This Row],[139 (06JUL1985 06:00:00)-Water Temperature (C)]]*OO[[#This Row],[81]]</f>
        <v>2.0364974374644996E-6</v>
      </c>
      <c r="CF385" s="10">
        <f>3/24000000*OO[[#This Row],[140 (06JUL1985 09:00:00)-Water Temperature (C)]]*OO[[#This Row],[82]]</f>
        <v>1.8059046400679996E-6</v>
      </c>
      <c r="CG385" s="10">
        <f>3/24000000*OO[[#This Row],[141 (06JUL1985 12:00:00)-Water Temperature (C)]]*OO[[#This Row],[83]]</f>
        <v>1.5723716961889999E-6</v>
      </c>
      <c r="CH385" s="10">
        <f>3/24000000*OO[[#This Row],[142 (06JUL1985 15:00:00)-Water Temperature (C)]]*OO[[#This Row],[84]]</f>
        <v>1.3435838606205002E-6</v>
      </c>
      <c r="CI385" s="10">
        <f>3/24000000*OO[[#This Row],[143 (06JUL1985 18:00:00)-Water Temperature (C)]]*OO[[#This Row],[85]]</f>
        <v>1.1276074936799999E-6</v>
      </c>
      <c r="CJ385" s="10">
        <f>3/24000000*OO[[#This Row],[144 (06JUL1985 21:00:00)-Water Temperature (C)]]*OO[[#This Row],[86]]</f>
        <v>9.2760798197924999E-7</v>
      </c>
      <c r="CK385" s="10">
        <f>3/24000000*OO[[#This Row],[145 (07JUL1985 00:00:00)-Water Temperature (C)]]*OO[[#This Row],[87]]</f>
        <v>7.6262445545425E-7</v>
      </c>
      <c r="CL385" s="10">
        <f>3/24000000*OO[[#This Row],[146 (07JUL1985 03:00:00)-Water Temperature (C)]]*OO[[#This Row],[88]]</f>
        <v>6.4503066718912492E-7</v>
      </c>
      <c r="CM385" s="10">
        <f>3/24000000*OO[[#This Row],[147 (07JUL1985 06:00:00)-Water Temperature (C)]]*OO[[#This Row],[89]]</f>
        <v>5.599737869745E-7</v>
      </c>
      <c r="CN385" s="10">
        <f>3/24000000*OO[[#This Row],[148 (07JUL1985 09:00:00)-Water Temperature (C)]]*OO[[#This Row],[90]]</f>
        <v>5.076074601675E-7</v>
      </c>
      <c r="CO385" s="10">
        <f>3/24000000*OO[[#This Row],[149 (07JUL1985 12:00:00)-Water Temperature (C)]]*OO[[#This Row],[91]]</f>
        <v>4.5480735673312499E-7</v>
      </c>
      <c r="CP385" s="10">
        <f>3/24000000*OO[[#This Row],[150 (07JUL1985 15:00:00)-Water Temperature (C)]]*OO[[#This Row],[92]]</f>
        <v>4.1802728408512494E-7</v>
      </c>
      <c r="CQ385" s="10">
        <f>3/24000000*OO[[#This Row],[151 (07JUL1985 18:00:00)-Water Temperature (C)]]*OO[[#This Row],[93]]</f>
        <v>3.8432856687225006E-7</v>
      </c>
      <c r="CR385" s="10">
        <f>3/24000000*OO[[#This Row],[152 (07JUL1985 21:00:00)-Water Temperature (C)]]*OO[[#This Row],[94]]</f>
        <v>3.5040463465350004E-7</v>
      </c>
      <c r="CS385" s="10">
        <f>3/24000000*OO[[#This Row],[153 (08JUL1985 00:00:00)-Water Temperature (C)]]*OO[[#This Row],[95]]</f>
        <v>3.2089016522499998E-7</v>
      </c>
      <c r="CT385" s="10">
        <f>3/24000000*OO[[#This Row],[154 (08JUL1985 03:00:00)-Water Temperature (C)]]*OO[[#This Row],[96]]</f>
        <v>2.96751903486E-7</v>
      </c>
      <c r="CU385" s="10">
        <f>3/24000000*OO[[#This Row],[155 (08JUL1985 06:00:00)-Water Temperature (C)]]*OO[[#This Row],[97]]</f>
        <v>2.78966540915625E-7</v>
      </c>
      <c r="CV385" s="10">
        <f>3/24000000*OO[[#This Row],[156 (08JUL1985 09:00:00)-Water Temperature (C)]]*OO[[#This Row],[98]]</f>
        <v>2.728343369475E-7</v>
      </c>
      <c r="CW385" s="10">
        <f>3/24000000*OO[[#This Row],[157 (08JUL1985 12:00:00)-Water Temperature (C)]]*OO[[#This Row],[99]]</f>
        <v>2.6798521552451251E-7</v>
      </c>
    </row>
    <row r="386" spans="1:101" x14ac:dyDescent="0.35">
      <c r="A386" t="s">
        <v>393</v>
      </c>
      <c r="B386">
        <v>840.10799999999995</v>
      </c>
      <c r="C386" s="10">
        <f>3/24*OO[[#This Row],[59 (26JUN1985 06:00:00)-Water Temperature (C)]]*OO[[#This Row],[1]]/SUM(OO[1])</f>
        <v>0</v>
      </c>
      <c r="D386" s="10">
        <f>3/24*OO[[#This Row],[60 (26JUN1985 09:00:00)-Water Temperature (C)]]*OO[[#This Row],[2]]/SUM(OO[2])</f>
        <v>0</v>
      </c>
      <c r="E386" s="10">
        <f>3/24*OO[[#This Row],[61 (26JUN1985 12:00:00)-Water Temperature (C)]]*OO[[#This Row],[3]]/SUM(OO[3])</f>
        <v>0</v>
      </c>
      <c r="F386" s="10">
        <f>3/24*OO[[#This Row],[62 (26JUN1985 15:00:00)-Water Temperature (C)]]*OO[[#This Row],[4]]/SUM(OO[4])</f>
        <v>0</v>
      </c>
      <c r="G386" s="10">
        <f>3/24*OO[[#This Row],[63 (26JUN1985 18:00:00)-Water Temperature (C)]]*OO[[#This Row],[5]]/SUM(OO[5])</f>
        <v>0</v>
      </c>
      <c r="H386" s="10">
        <f>3/24*OO[[#This Row],[64 (26JUN1985 21:00:00)-Water Temperature (C)]]*OO[[#This Row],[6]]/SUM(OO[6])</f>
        <v>0</v>
      </c>
      <c r="I386" s="10">
        <f>3/24*OO[[#This Row],[65 (27JUN1985 00:00:00)-Water Temperature (C)]]*OO[[#This Row],[7]]/SUM(OO[7])</f>
        <v>0</v>
      </c>
      <c r="J386" s="10">
        <f>3/24*OO[[#This Row],[66 (27JUN1985 03:00:00)-Water Temperature (C)]]*OO[[#This Row],[8]]/SUM(OO[8])</f>
        <v>0</v>
      </c>
      <c r="K386" s="10">
        <f>3/24*OO[[#This Row],[67 (27JUN1985 06:00:00)-Water Temperature (C)]]*OO[[#This Row],[9]]/SUM(OO[9])</f>
        <v>0</v>
      </c>
      <c r="L386" s="10">
        <f>3/24*OO[[#This Row],[68 (27JUN1985 09:00:00)-Water Temperature (C)]]*OO[[#This Row],[10]]/SUM(OO[10])</f>
        <v>0</v>
      </c>
      <c r="M386" s="10">
        <f>3/24*OO[[#This Row],[69 (27JUN1985 12:00:00)-Water Temperature (C)]]*OO[[#This Row],[11]]/SUM(OO[11])</f>
        <v>0</v>
      </c>
      <c r="N386" s="10">
        <f>3/24*OO[[#This Row],[70 (27JUN1985 15:00:00)-Water Temperature (C)]]*OO[[#This Row],[12]]/SUM(OO[12])</f>
        <v>0</v>
      </c>
      <c r="O386" s="10">
        <f>3/24*OO[[#This Row],[71 (27JUN1985 18:00:00)-Water Temperature (C)]]*OO[[#This Row],[13]]/SUM(OO[13])</f>
        <v>0</v>
      </c>
      <c r="P386" s="10">
        <f>3/24*OO[[#This Row],[72 (27JUN1985 21:00:00)-Water Temperature (C)]]*OO[[#This Row],[14]]/SUM(OO[14])</f>
        <v>0</v>
      </c>
      <c r="Q386" s="10">
        <f>3/24*OO[[#This Row],[73 (28JUN1985 00:00:00)-Water Temperature (C)]]*OO[[#This Row],[15]]/SUM(OO[15])</f>
        <v>0</v>
      </c>
      <c r="R386" s="10">
        <f>3/24*OO[[#This Row],[74 (28JUN1985 03:00:00)-Water Temperature (C)]]*OO[[#This Row],[16]]/SUM(OO[16])</f>
        <v>0</v>
      </c>
      <c r="S386" s="10">
        <f>3/24*OO[[#This Row],[75 (28JUN1985 06:00:00)-Water Temperature (C)]]*OO[[#This Row],[17]]/SUM(OO[17])</f>
        <v>0</v>
      </c>
      <c r="T386" s="10">
        <f>3/24*OO[[#This Row],[76 (28JUN1985 09:00:00)-Water Temperature (C)]]*OO[[#This Row],[18]]/SUM(OO[18])</f>
        <v>0</v>
      </c>
      <c r="U386" s="10">
        <f>3/24*OO[[#This Row],[77 (28JUN1985 12:00:00)-Water Temperature (C)]]*OO[[#This Row],[19]]/SUM(OO[19])</f>
        <v>3.0369535807911677E-37</v>
      </c>
      <c r="V386" s="10">
        <f>3/24000000*OO[[#This Row],[78 (28JUN1985 15:00:00)-Water Temperature (C)]]*OO[[#This Row],[20]]</f>
        <v>3.7872528622950004E-28</v>
      </c>
      <c r="W386" s="10">
        <f>3/24000000*OO[[#This Row],[79 (28JUN1985 18:00:00)-Water Temperature (C)]]*OO[[#This Row],[21]]</f>
        <v>1.04632164221475E-21</v>
      </c>
      <c r="X386" s="10">
        <f>3/24000000*OO[[#This Row],[80 (28JUN1985 21:00:00)-Water Temperature (C)]]*OO[[#This Row],[22]]</f>
        <v>1.8382829639684999E-16</v>
      </c>
      <c r="Y386" s="10">
        <f>3/24000000*OO[[#This Row],[81 (29JUN1985 00:00:00)-Water Temperature (C)]]*OO[[#This Row],[23]]</f>
        <v>5.8022081759775002E-13</v>
      </c>
      <c r="Z386" s="10">
        <f>3/24000000*OO[[#This Row],[82 (29JUN1985 03:00:00)-Water Temperature (C)]]*OO[[#This Row],[24]]</f>
        <v>2.8726977096262497E-10</v>
      </c>
      <c r="AA386" s="10">
        <f>3/24000000*OO[[#This Row],[83 (29JUN1985 06:00:00)-Water Temperature (C)]]*OO[[#This Row],[25]]</f>
        <v>3.9462152172499995E-8</v>
      </c>
      <c r="AB386" s="10">
        <f>3/24000000*OO[[#This Row],[84 (29JUN1985 09:00:00)-Water Temperature (C)]]*OO[[#This Row],[26]]</f>
        <v>2.0356805093074998E-6</v>
      </c>
      <c r="AC386" s="10">
        <f>3/24000000*OO[[#This Row],[85 (29JUN1985 12:00:00)-Water Temperature (C)]]*OO[[#This Row],[27]]</f>
        <v>4.5873481451250008E-5</v>
      </c>
      <c r="AD386" s="10">
        <f>3/24000000*OO[[#This Row],[86 (29JUN1985 15:00:00)-Water Temperature (C)]]*OO[[#This Row],[28]]</f>
        <v>5.1729290750724994E-4</v>
      </c>
      <c r="AE386" s="10">
        <f>3/24000000*OO[[#This Row],[88 (29JUN1985 21:00:00)-Water Temperature (C)]]*OO[[#This Row],[30]]</f>
        <v>1.1837095400010001E-2</v>
      </c>
      <c r="AF386" s="10">
        <f>3/24000000*OO[[#This Row],[88 (29JUN1985 21:00:00)-Water Temperature (C)]]*OO[[#This Row],[30]]</f>
        <v>1.1837095400010001E-2</v>
      </c>
      <c r="AG386" s="10">
        <f>3/24000000*OO[[#This Row],[89 (30JUN1985 00:00:00)-Water Temperature (C)]]*OO[[#This Row],[31]]</f>
        <v>2.7441812856699999E-2</v>
      </c>
      <c r="AH386" s="10">
        <f>3/24000000*OO[[#This Row],[90 (30JUN1985 03:00:00)-Water Temperature (C)]]*OO[[#This Row],[32]]</f>
        <v>4.2490605839999994E-2</v>
      </c>
      <c r="AI386" s="10">
        <f>3/24000000*OO[[#This Row],[91 (30JUN1985 06:00:00)-Water Temperature (C)]]*OO[[#This Row],[33]]</f>
        <v>4.6223238082049999E-2</v>
      </c>
      <c r="AJ386" s="10">
        <f>3/24000000*OO[[#This Row],[92 (30JUN1985 09:00:00)-Water Temperature (C)]]*OO[[#This Row],[34]]</f>
        <v>3.7387145725749998E-2</v>
      </c>
      <c r="AK386" s="10">
        <f>3/24000000*OO[[#This Row],[93 (30JUN1985 12:00:00)-Water Temperature (C)]]*OO[[#This Row],[35]]</f>
        <v>2.2516903804142497E-2</v>
      </c>
      <c r="AL386" s="10">
        <f>3/24000000*OO[[#This Row],[94 (30JUN1985 15:00:00)-Water Temperature (C)]]*OO[[#This Row],[36]]</f>
        <v>1.047330866299E-2</v>
      </c>
      <c r="AM386" s="10">
        <f>3/24000000*OO[[#This Row],[95 (30JUN1985 18:00:00)-Water Temperature (C)]]*OO[[#This Row],[37]]</f>
        <v>3.8907820617475001E-3</v>
      </c>
      <c r="AN386" s="10">
        <f>3/24000000*OO[[#This Row],[96 (30JUN1985 21:00:00)-Water Temperature (C)]]*OO[[#This Row],[38]]</f>
        <v>1.1792175674370001E-3</v>
      </c>
      <c r="AO386" s="10">
        <f>3/24000000*OO[[#This Row],[97 (01JUL1985 00:00:00)-Water Temperature (C)]]*OO[[#This Row],[39]]</f>
        <v>3.1494784588575E-4</v>
      </c>
      <c r="AP386" s="10">
        <f>3/24000000*OO[[#This Row],[98 (01JUL1985 03:00:00)-Water Temperature (C)]]*OO[[#This Row],[40]]</f>
        <v>9.4019163111300002E-5</v>
      </c>
      <c r="AQ386" s="10">
        <f>3/24000000*OO[[#This Row],[99 (01JUL1985 06:00:00)-Water Temperature (C)]]*OO[[#This Row],[41]]</f>
        <v>4.4325746159274999E-5</v>
      </c>
      <c r="AR386" s="10">
        <f>3/24000000*OO[[#This Row],[100 (01JUL1985 09:00:00)-Water Temperature (C)]]*OO[[#This Row],[42]]</f>
        <v>3.3909354035437499E-5</v>
      </c>
      <c r="AS386" s="10">
        <f>3/24000000*OO[[#This Row],[101 (01JUL1985 12:00:00)-Water Temperature (C)]]*OO[[#This Row],[43]]</f>
        <v>3.0948099290625E-5</v>
      </c>
      <c r="AT386" s="10">
        <f>3/24000000*OO[[#This Row],[102 (01JUL1985 15:00:00)-Water Temperature (C)]]*OO[[#This Row],[44]]</f>
        <v>2.9323834816162501E-5</v>
      </c>
      <c r="AU386" s="10">
        <f>3/24000000*OO[[#This Row],[103 (01JUL1985 18:00:00)-Water Temperature (C)]]*OO[[#This Row],[45]]</f>
        <v>2.7914360578499995E-5</v>
      </c>
      <c r="AV386" s="10">
        <f>3/24000000*OO[[#This Row],[104 (01JUL1985 21:00:00)-Water Temperature (C)]]*OO[[#This Row],[46]]</f>
        <v>2.603772041535E-5</v>
      </c>
      <c r="AW386" s="10">
        <f>3/24000000*OO[[#This Row],[105 (02JUL1985 00:00:00)-Water Temperature (C)]]*OO[[#This Row],[47]]</f>
        <v>2.4121519834302494E-5</v>
      </c>
      <c r="AX386" s="10">
        <f>3/24000000*OO[[#This Row],[106 (02JUL1985 03:00:00)-Water Temperature (C)]]*OO[[#This Row],[48]]</f>
        <v>2.2603479950311245E-5</v>
      </c>
      <c r="AY386" s="10">
        <f>3/24000000*OO[[#This Row],[107 (02JUL1985 06:00:00)-Water Temperature (C)]]*OO[[#This Row],[49]]</f>
        <v>2.1442461329082502E-5</v>
      </c>
      <c r="AZ386" s="10">
        <f>3/24000000*OO[[#This Row],[108 (02JUL1985 09:00:00)-Water Temperature (C)]]*OO[[#This Row],[50]]</f>
        <v>2.0805335579294995E-5</v>
      </c>
      <c r="BA386" s="10">
        <f>3/24000000*OO[[#This Row],[109 (02JUL1985 12:00:00)-Water Temperature (C)]]*OO[[#This Row],[51]]</f>
        <v>2.1049249808519998E-5</v>
      </c>
      <c r="BB386" s="10">
        <f>3/24000000*OO[[#This Row],[110 (02JUL1985 15:00:00)-Water Temperature (C)]]*OO[[#This Row],[52]]</f>
        <v>2.1341841316830002E-5</v>
      </c>
      <c r="BC386" s="10">
        <f>3/24000000*OO[[#This Row],[111 (02JUL1985 18:00:00)-Water Temperature (C)]]*OO[[#This Row],[53]]</f>
        <v>2.1605796101602501E-5</v>
      </c>
      <c r="BD386" s="10">
        <f>3/24000000*OO[[#This Row],[112 (02JUL1985 21:00:00)-Water Temperature (C)]]*OO[[#This Row],[54]]</f>
        <v>2.1350658378640001E-5</v>
      </c>
      <c r="BE386" s="10">
        <f>3/24000000*OO[[#This Row],[113 (03JUL1985 00:00:00)-Water Temperature (C)]]*OO[[#This Row],[55]]</f>
        <v>2.0910074505704999E-5</v>
      </c>
      <c r="BF386" s="10">
        <f>3/24000000*OO[[#This Row],[114 (03JUL1985 03:00:00)-Water Temperature (C)]]*OO[[#This Row],[56]]</f>
        <v>1.9999991320694999E-5</v>
      </c>
      <c r="BG386" s="10">
        <f>3/24000000*OO[[#This Row],[115 (03JUL1985 06:00:00)-Water Temperature (C)]]*OO[[#This Row],[57]]</f>
        <v>1.8737303786748748E-5</v>
      </c>
      <c r="BH386" s="10">
        <f>3/24000000*OO[[#This Row],[116 (03JUL1985 09:00:00)-Water Temperature (C)]]*OO[[#This Row],[58]]</f>
        <v>1.7332920378125001E-5</v>
      </c>
      <c r="BI386" s="10">
        <f>3/24000000*OO[[#This Row],[117 (03JUL1985 12:00:00)-Water Temperature (C)]]*OO[[#This Row],[59]]</f>
        <v>1.6193941372500001E-5</v>
      </c>
      <c r="BJ386" s="10">
        <f>3/24000000*OO[[#This Row],[118 (03JUL1985 15:00:00)-Water Temperature (C)]]*OO[[#This Row],[60]]</f>
        <v>1.5070177061178749E-5</v>
      </c>
      <c r="BK386" s="10">
        <f>3/24000000*OO[[#This Row],[119 (03JUL1985 18:00:00)-Water Temperature (C)]]*OO[[#This Row],[61]]</f>
        <v>1.4093176891849998E-5</v>
      </c>
      <c r="BL386" s="10">
        <f>3/24000000*OO[[#This Row],[120 (03JUL1985 21:00:00)-Water Temperature (C)]]*OO[[#This Row],[62]]</f>
        <v>1.3008890863421249E-5</v>
      </c>
      <c r="BM386" s="10">
        <f>3/24000000*OO[[#This Row],[121 (04JUL1985 00:00:00)-Water Temperature (C)]]*OO[[#This Row],[63]]</f>
        <v>1.1908692893925001E-5</v>
      </c>
      <c r="BN386" s="10">
        <f>3/24000000*OO[[#This Row],[122 (04JUL1985 03:00:00)-Water Temperature (C)]]*OO[[#This Row],[64]]</f>
        <v>1.0976523888806248E-5</v>
      </c>
      <c r="BO386" s="10">
        <f>3/24000000*OO[[#This Row],[123 (04JUL1985 06:00:00)-Water Temperature (C)]]*OO[[#This Row],[65]]</f>
        <v>1.010766598495125E-5</v>
      </c>
      <c r="BP386" s="10">
        <f>3/24000000*OO[[#This Row],[124 (04JUL1985 09:00:00)-Water Temperature (C)]]*OO[[#This Row],[66]]</f>
        <v>9.5132441259225007E-6</v>
      </c>
      <c r="BQ386" s="10">
        <f>3/24000000*OO[[#This Row],[125 (04JUL1985 12:00:00)-Water Temperature (C)]]*OO[[#This Row],[67]]</f>
        <v>8.9299581527374987E-6</v>
      </c>
      <c r="BR386" s="10">
        <f>3/24000000*OO[[#This Row],[126 (04JUL1985 15:00:00)-Water Temperature (C)]]*OO[[#This Row],[68]]</f>
        <v>8.3008584531599998E-6</v>
      </c>
      <c r="BS386" s="10">
        <f>3/24000000*OO[[#This Row],[127 (04JUL1985 18:00:00)-Water Temperature (C)]]*OO[[#This Row],[69]]</f>
        <v>7.7915344288500008E-6</v>
      </c>
      <c r="BT386" s="10">
        <f>3/24000000*OO[[#This Row],[128 (04JUL1985 21:00:00)-Water Temperature (C)]]*OO[[#This Row],[70]]</f>
        <v>7.1964271542150001E-6</v>
      </c>
      <c r="BU386" s="10">
        <f>3/24000000*OO[[#This Row],[129 (05JUL1985 00:00:00)-Water Temperature (C)]]*OO[[#This Row],[71]]</f>
        <v>6.5445693242949996E-6</v>
      </c>
      <c r="BV386" s="10">
        <f>3/24000000*OO[[#This Row],[130 (05JUL1985 03:00:00)-Water Temperature (C)]]*OO[[#This Row],[72]]</f>
        <v>5.9634364434899998E-6</v>
      </c>
      <c r="BW386" s="10">
        <f>3/24000000*OO[[#This Row],[131 (05JUL1985 06:00:00)-Water Temperature (C)]]*OO[[#This Row],[73]]</f>
        <v>5.4604769205937504E-6</v>
      </c>
      <c r="BX386" s="10">
        <f>3/24000000*OO[[#This Row],[132 (05JUL1985 09:00:00)-Water Temperature (C)]]*OO[[#This Row],[74]]</f>
        <v>5.1943754618650006E-6</v>
      </c>
      <c r="BY386" s="10">
        <f>3/24000000*OO[[#This Row],[133 (05JUL1985 12:00:00)-Water Temperature (C)]]*OO[[#This Row],[75]]</f>
        <v>4.9417425251249997E-6</v>
      </c>
      <c r="BZ386" s="10">
        <f>3/24000000*OO[[#This Row],[134 (05JUL1985 15:00:00)-Water Temperature (C)]]*OO[[#This Row],[76]]</f>
        <v>4.6586297683350008E-6</v>
      </c>
      <c r="CA386" s="10">
        <f>3/24000000*OO[[#This Row],[135 (05JUL1985 18:00:00)-Water Temperature (C)]]*OO[[#This Row],[77]]</f>
        <v>4.3511701216149996E-6</v>
      </c>
      <c r="CB386" s="10">
        <f>3/24000000*OO[[#This Row],[136 (05JUL1985 21:00:00)-Water Temperature (C)]]*OO[[#This Row],[78]]</f>
        <v>3.9356464807274989E-6</v>
      </c>
      <c r="CC386" s="10">
        <f>3/24000000*OO[[#This Row],[137 (06JUL1985 00:00:00)-Water Temperature (C)]]*OO[[#This Row],[79]]</f>
        <v>3.4778465094649995E-6</v>
      </c>
      <c r="CD386" s="10">
        <f>3/24000000*OO[[#This Row],[138 (06JUL1985 03:00:00)-Water Temperature (C)]]*OO[[#This Row],[80]]</f>
        <v>3.0622942667624995E-6</v>
      </c>
      <c r="CE386" s="10">
        <f>3/24000000*OO[[#This Row],[139 (06JUL1985 06:00:00)-Water Temperature (C)]]*OO[[#This Row],[81]]</f>
        <v>2.6743779080224998E-6</v>
      </c>
      <c r="CF386" s="10">
        <f>3/24000000*OO[[#This Row],[140 (06JUL1985 09:00:00)-Water Temperature (C)]]*OO[[#This Row],[82]]</f>
        <v>2.3743116777884993E-6</v>
      </c>
      <c r="CG386" s="10">
        <f>3/24000000*OO[[#This Row],[141 (06JUL1985 12:00:00)-Water Temperature (C)]]*OO[[#This Row],[83]]</f>
        <v>2.0716908228814999E-6</v>
      </c>
      <c r="CH386" s="10">
        <f>3/24000000*OO[[#This Row],[142 (06JUL1985 15:00:00)-Water Temperature (C)]]*OO[[#This Row],[84]]</f>
        <v>1.7713478727100003E-6</v>
      </c>
      <c r="CI386" s="10">
        <f>3/24000000*OO[[#This Row],[143 (06JUL1985 18:00:00)-Water Temperature (C)]]*OO[[#This Row],[85]]</f>
        <v>1.4858741158462501E-6</v>
      </c>
      <c r="CJ386" s="10">
        <f>3/24000000*OO[[#This Row],[144 (06JUL1985 21:00:00)-Water Temperature (C)]]*OO[[#This Row],[86]]</f>
        <v>1.2193825399087499E-6</v>
      </c>
      <c r="CK386" s="10">
        <f>3/24000000*OO[[#This Row],[145 (07JUL1985 00:00:00)-Water Temperature (C)]]*OO[[#This Row],[87]]</f>
        <v>9.9848145257775006E-7</v>
      </c>
      <c r="CL386" s="10">
        <f>3/24000000*OO[[#This Row],[146 (07JUL1985 03:00:00)-Water Temperature (C)]]*OO[[#This Row],[88]]</f>
        <v>8.41037967099E-7</v>
      </c>
      <c r="CM386" s="10">
        <f>3/24000000*OO[[#This Row],[147 (07JUL1985 06:00:00)-Water Temperature (C)]]*OO[[#This Row],[89]]</f>
        <v>7.2809119405600009E-7</v>
      </c>
      <c r="CN386" s="10">
        <f>3/24000000*OO[[#This Row],[148 (07JUL1985 09:00:00)-Water Temperature (C)]]*OO[[#This Row],[90]]</f>
        <v>6.5861779578412497E-7</v>
      </c>
      <c r="CO386" s="10">
        <f>3/24000000*OO[[#This Row],[149 (07JUL1985 12:00:00)-Water Temperature (C)]]*OO[[#This Row],[91]]</f>
        <v>5.8982358580000002E-7</v>
      </c>
      <c r="CP386" s="10">
        <f>3/24000000*OO[[#This Row],[150 (07JUL1985 15:00:00)-Water Temperature (C)]]*OO[[#This Row],[92]]</f>
        <v>5.4156171886249995E-7</v>
      </c>
      <c r="CQ386" s="10">
        <f>3/24000000*OO[[#This Row],[151 (07JUL1985 18:00:00)-Water Temperature (C)]]*OO[[#This Row],[93]]</f>
        <v>4.9759895428699999E-7</v>
      </c>
      <c r="CR386" s="10">
        <f>3/24000000*OO[[#This Row],[152 (07JUL1985 21:00:00)-Water Temperature (C)]]*OO[[#This Row],[94]]</f>
        <v>4.5269199986399998E-7</v>
      </c>
      <c r="CS386" s="10">
        <f>3/24000000*OO[[#This Row],[153 (08JUL1985 00:00:00)-Water Temperature (C)]]*OO[[#This Row],[95]]</f>
        <v>4.1352730412499997E-7</v>
      </c>
      <c r="CT386" s="10">
        <f>3/24000000*OO[[#This Row],[154 (08JUL1985 03:00:00)-Water Temperature (C)]]*OO[[#This Row],[96]]</f>
        <v>3.8193915782000005E-7</v>
      </c>
      <c r="CU386" s="10">
        <f>3/24000000*OO[[#This Row],[155 (08JUL1985 06:00:00)-Water Temperature (C)]]*OO[[#This Row],[97]]</f>
        <v>3.5888095283512499E-7</v>
      </c>
      <c r="CV386" s="10">
        <f>3/24000000*OO[[#This Row],[156 (08JUL1985 09:00:00)-Water Temperature (C)]]*OO[[#This Row],[98]]</f>
        <v>3.5108700572137497E-7</v>
      </c>
      <c r="CW386" s="10">
        <f>3/24000000*OO[[#This Row],[157 (08JUL1985 12:00:00)-Water Temperature (C)]]*OO[[#This Row],[99]]</f>
        <v>3.4515889146199999E-7</v>
      </c>
    </row>
    <row r="387" spans="1:101" x14ac:dyDescent="0.35">
      <c r="A387" t="s">
        <v>394</v>
      </c>
      <c r="B387">
        <v>585.54520000000002</v>
      </c>
      <c r="C387" s="10">
        <f>3/24*OO[[#This Row],[59 (26JUN1985 06:00:00)-Water Temperature (C)]]*OO[[#This Row],[1]]/SUM(OO[1])</f>
        <v>0</v>
      </c>
      <c r="D387" s="10">
        <f>3/24*OO[[#This Row],[60 (26JUN1985 09:00:00)-Water Temperature (C)]]*OO[[#This Row],[2]]/SUM(OO[2])</f>
        <v>0</v>
      </c>
      <c r="E387" s="10">
        <f>3/24*OO[[#This Row],[61 (26JUN1985 12:00:00)-Water Temperature (C)]]*OO[[#This Row],[3]]/SUM(OO[3])</f>
        <v>0</v>
      </c>
      <c r="F387" s="10">
        <f>3/24*OO[[#This Row],[62 (26JUN1985 15:00:00)-Water Temperature (C)]]*OO[[#This Row],[4]]/SUM(OO[4])</f>
        <v>0</v>
      </c>
      <c r="G387" s="10">
        <f>3/24*OO[[#This Row],[63 (26JUN1985 18:00:00)-Water Temperature (C)]]*OO[[#This Row],[5]]/SUM(OO[5])</f>
        <v>0</v>
      </c>
      <c r="H387" s="10">
        <f>3/24*OO[[#This Row],[64 (26JUN1985 21:00:00)-Water Temperature (C)]]*OO[[#This Row],[6]]/SUM(OO[6])</f>
        <v>0</v>
      </c>
      <c r="I387" s="10">
        <f>3/24*OO[[#This Row],[65 (27JUN1985 00:00:00)-Water Temperature (C)]]*OO[[#This Row],[7]]/SUM(OO[7])</f>
        <v>0</v>
      </c>
      <c r="J387" s="10">
        <f>3/24*OO[[#This Row],[66 (27JUN1985 03:00:00)-Water Temperature (C)]]*OO[[#This Row],[8]]/SUM(OO[8])</f>
        <v>0</v>
      </c>
      <c r="K387" s="10">
        <f>3/24*OO[[#This Row],[67 (27JUN1985 06:00:00)-Water Temperature (C)]]*OO[[#This Row],[9]]/SUM(OO[9])</f>
        <v>0</v>
      </c>
      <c r="L387" s="10">
        <f>3/24*OO[[#This Row],[68 (27JUN1985 09:00:00)-Water Temperature (C)]]*OO[[#This Row],[10]]/SUM(OO[10])</f>
        <v>0</v>
      </c>
      <c r="M387" s="10">
        <f>3/24*OO[[#This Row],[69 (27JUN1985 12:00:00)-Water Temperature (C)]]*OO[[#This Row],[11]]/SUM(OO[11])</f>
        <v>0</v>
      </c>
      <c r="N387" s="10">
        <f>3/24*OO[[#This Row],[70 (27JUN1985 15:00:00)-Water Temperature (C)]]*OO[[#This Row],[12]]/SUM(OO[12])</f>
        <v>0</v>
      </c>
      <c r="O387" s="10">
        <f>3/24*OO[[#This Row],[71 (27JUN1985 18:00:00)-Water Temperature (C)]]*OO[[#This Row],[13]]/SUM(OO[13])</f>
        <v>0</v>
      </c>
      <c r="P387" s="10">
        <f>3/24*OO[[#This Row],[72 (27JUN1985 21:00:00)-Water Temperature (C)]]*OO[[#This Row],[14]]/SUM(OO[14])</f>
        <v>0</v>
      </c>
      <c r="Q387" s="10">
        <f>3/24*OO[[#This Row],[73 (28JUN1985 00:00:00)-Water Temperature (C)]]*OO[[#This Row],[15]]/SUM(OO[15])</f>
        <v>0</v>
      </c>
      <c r="R387" s="10">
        <f>3/24*OO[[#This Row],[74 (28JUN1985 03:00:00)-Water Temperature (C)]]*OO[[#This Row],[16]]/SUM(OO[16])</f>
        <v>0</v>
      </c>
      <c r="S387" s="10">
        <f>3/24*OO[[#This Row],[75 (28JUN1985 06:00:00)-Water Temperature (C)]]*OO[[#This Row],[17]]/SUM(OO[17])</f>
        <v>0</v>
      </c>
      <c r="T387" s="10">
        <f>3/24*OO[[#This Row],[76 (28JUN1985 09:00:00)-Water Temperature (C)]]*OO[[#This Row],[18]]/SUM(OO[18])</f>
        <v>0</v>
      </c>
      <c r="U387" s="10">
        <f>3/24*OO[[#This Row],[77 (28JUN1985 12:00:00)-Water Temperature (C)]]*OO[[#This Row],[19]]/SUM(OO[19])</f>
        <v>4.4537870240388042E-38</v>
      </c>
      <c r="V387" s="10">
        <f>3/24000000*OO[[#This Row],[78 (28JUN1985 15:00:00)-Water Temperature (C)]]*OO[[#This Row],[20]]</f>
        <v>1.4580707277674999E-28</v>
      </c>
      <c r="W387" s="10">
        <f>3/24000000*OO[[#This Row],[79 (28JUN1985 18:00:00)-Water Temperature (C)]]*OO[[#This Row],[21]]</f>
        <v>3.0071914972574994E-22</v>
      </c>
      <c r="X387" s="10">
        <f>3/24000000*OO[[#This Row],[80 (28JUN1985 21:00:00)-Water Temperature (C)]]*OO[[#This Row],[22]]</f>
        <v>8.0220659184925005E-17</v>
      </c>
      <c r="Y387" s="10">
        <f>3/24000000*OO[[#This Row],[81 (29JUN1985 00:00:00)-Water Temperature (C)]]*OO[[#This Row],[23]]</f>
        <v>2.9111310953562494E-13</v>
      </c>
      <c r="Z387" s="10">
        <f>3/24000000*OO[[#This Row],[82 (29JUN1985 03:00:00)-Water Temperature (C)]]*OO[[#This Row],[24]]</f>
        <v>1.5748644985514997E-10</v>
      </c>
      <c r="AA387" s="10">
        <f>3/24000000*OO[[#This Row],[83 (29JUN1985 06:00:00)-Water Temperature (C)]]*OO[[#This Row],[25]]</f>
        <v>2.3202544542581251E-8</v>
      </c>
      <c r="AB387" s="10">
        <f>3/24000000*OO[[#This Row],[84 (29JUN1985 09:00:00)-Water Temperature (C)]]*OO[[#This Row],[26]]</f>
        <v>1.2697519191543746E-6</v>
      </c>
      <c r="AC387" s="10">
        <f>3/24000000*OO[[#This Row],[85 (29JUN1985 12:00:00)-Water Temperature (C)]]*OO[[#This Row],[27]]</f>
        <v>3.0135731842325001E-5</v>
      </c>
      <c r="AD387" s="10">
        <f>3/24000000*OO[[#This Row],[86 (29JUN1985 15:00:00)-Water Temperature (C)]]*OO[[#This Row],[28]]</f>
        <v>3.5568417978000001E-4</v>
      </c>
      <c r="AE387" s="10">
        <f>3/24000000*OO[[#This Row],[88 (29JUN1985 21:00:00)-Water Temperature (C)]]*OO[[#This Row],[30]]</f>
        <v>8.8056607772912486E-3</v>
      </c>
      <c r="AF387" s="10">
        <f>3/24000000*OO[[#This Row],[88 (29JUN1985 21:00:00)-Water Temperature (C)]]*OO[[#This Row],[30]]</f>
        <v>8.8056607772912486E-3</v>
      </c>
      <c r="AG387" s="10">
        <f>3/24000000*OO[[#This Row],[89 (30JUN1985 00:00:00)-Water Temperature (C)]]*OO[[#This Row],[31]]</f>
        <v>2.1129959876917501E-2</v>
      </c>
      <c r="AH387" s="10">
        <f>3/24000000*OO[[#This Row],[90 (30JUN1985 03:00:00)-Water Temperature (C)]]*OO[[#This Row],[32]]</f>
        <v>3.3803328879374997E-2</v>
      </c>
      <c r="AI387" s="10">
        <f>3/24000000*OO[[#This Row],[91 (30JUN1985 06:00:00)-Water Temperature (C)]]*OO[[#This Row],[33]]</f>
        <v>3.7941551590550002E-2</v>
      </c>
      <c r="AJ387" s="10">
        <f>3/24000000*OO[[#This Row],[92 (30JUN1985 09:00:00)-Water Temperature (C)]]*OO[[#This Row],[34]]</f>
        <v>3.1630111638674997E-2</v>
      </c>
      <c r="AK387" s="10">
        <f>3/24000000*OO[[#This Row],[93 (30JUN1985 12:00:00)-Water Temperature (C)]]*OO[[#This Row],[35]]</f>
        <v>1.959693683255E-2</v>
      </c>
      <c r="AL387" s="10">
        <f>3/24000000*OO[[#This Row],[94 (30JUN1985 15:00:00)-Water Temperature (C)]]*OO[[#This Row],[36]]</f>
        <v>9.3638135151899986E-3</v>
      </c>
      <c r="AM387" s="10">
        <f>3/24000000*OO[[#This Row],[95 (30JUN1985 18:00:00)-Water Temperature (C)]]*OO[[#This Row],[37]]</f>
        <v>3.5698264681200001E-3</v>
      </c>
      <c r="AN387" s="10">
        <f>3/24000000*OO[[#This Row],[96 (30JUN1985 21:00:00)-Water Temperature (C)]]*OO[[#This Row],[38]]</f>
        <v>1.1062724449787498E-3</v>
      </c>
      <c r="AO387" s="10">
        <f>3/24000000*OO[[#This Row],[97 (01JUL1985 00:00:00)-Water Temperature (C)]]*OO[[#This Row],[39]]</f>
        <v>2.9946683707099999E-4</v>
      </c>
      <c r="AP387" s="10">
        <f>3/24000000*OO[[#This Row],[98 (01JUL1985 03:00:00)-Water Temperature (C)]]*OO[[#This Row],[40]]</f>
        <v>8.7546435067350004E-5</v>
      </c>
      <c r="AQ387" s="10">
        <f>3/24000000*OO[[#This Row],[99 (01JUL1985 06:00:00)-Water Temperature (C)]]*OO[[#This Row],[41]]</f>
        <v>3.8866707735274998E-5</v>
      </c>
      <c r="AR387" s="10">
        <f>3/24000000*OO[[#This Row],[100 (01JUL1985 09:00:00)-Water Temperature (C)]]*OO[[#This Row],[42]]</f>
        <v>2.8526793589187496E-5</v>
      </c>
      <c r="AS387" s="10">
        <f>3/24000000*OO[[#This Row],[101 (01JUL1985 12:00:00)-Water Temperature (C)]]*OO[[#This Row],[43]]</f>
        <v>2.5715517924675E-5</v>
      </c>
      <c r="AT387" s="10">
        <f>3/24000000*OO[[#This Row],[102 (01JUL1985 15:00:00)-Water Temperature (C)]]*OO[[#This Row],[44]]</f>
        <v>2.4298470824357502E-5</v>
      </c>
      <c r="AU387" s="10">
        <f>3/24000000*OO[[#This Row],[103 (01JUL1985 18:00:00)-Water Temperature (C)]]*OO[[#This Row],[45]]</f>
        <v>2.3127908503612496E-5</v>
      </c>
      <c r="AV387" s="10">
        <f>3/24000000*OO[[#This Row],[104 (01JUL1985 21:00:00)-Water Temperature (C)]]*OO[[#This Row],[46]]</f>
        <v>2.1583114819699999E-5</v>
      </c>
      <c r="AW387" s="10">
        <f>3/24000000*OO[[#This Row],[105 (02JUL1985 00:00:00)-Water Temperature (C)]]*OO[[#This Row],[47]]</f>
        <v>1.9987755801056248E-5</v>
      </c>
      <c r="AX387" s="10">
        <f>3/24000000*OO[[#This Row],[106 (02JUL1985 03:00:00)-Water Temperature (C)]]*OO[[#This Row],[48]]</f>
        <v>1.872897580176E-5</v>
      </c>
      <c r="AY387" s="10">
        <f>3/24000000*OO[[#This Row],[107 (02JUL1985 06:00:00)-Water Temperature (C)]]*OO[[#This Row],[49]]</f>
        <v>1.776547213918125E-5</v>
      </c>
      <c r="AZ387" s="10">
        <f>3/24000000*OO[[#This Row],[108 (02JUL1985 09:00:00)-Water Temperature (C)]]*OO[[#This Row],[50]]</f>
        <v>1.7220880170130001E-5</v>
      </c>
      <c r="BA387" s="10">
        <f>3/24000000*OO[[#This Row],[109 (02JUL1985 12:00:00)-Water Temperature (C)]]*OO[[#This Row],[51]]</f>
        <v>1.7395781980190001E-5</v>
      </c>
      <c r="BB387" s="10">
        <f>3/24000000*OO[[#This Row],[110 (02JUL1985 15:00:00)-Water Temperature (C)]]*OO[[#This Row],[52]]</f>
        <v>1.7657700815167502E-5</v>
      </c>
      <c r="BC387" s="10">
        <f>3/24000000*OO[[#This Row],[111 (02JUL1985 18:00:00)-Water Temperature (C)]]*OO[[#This Row],[53]]</f>
        <v>1.7894309027999999E-5</v>
      </c>
      <c r="BD387" s="10">
        <f>3/24000000*OO[[#This Row],[112 (02JUL1985 21:00:00)-Water Temperature (C)]]*OO[[#This Row],[54]]</f>
        <v>1.7724992456549998E-5</v>
      </c>
      <c r="BE387" s="10">
        <f>3/24000000*OO[[#This Row],[113 (03JUL1985 00:00:00)-Water Temperature (C)]]*OO[[#This Row],[55]]</f>
        <v>1.7392262242319998E-5</v>
      </c>
      <c r="BF387" s="10">
        <f>3/24000000*OO[[#This Row],[114 (03JUL1985 03:00:00)-Water Temperature (C)]]*OO[[#This Row],[56]]</f>
        <v>1.6692686790167497E-5</v>
      </c>
      <c r="BG387" s="10">
        <f>3/24000000*OO[[#This Row],[115 (03JUL1985 06:00:00)-Water Temperature (C)]]*OO[[#This Row],[57]]</f>
        <v>1.5684403680056251E-5</v>
      </c>
      <c r="BH387" s="10">
        <f>3/24000000*OO[[#This Row],[116 (03JUL1985 09:00:00)-Water Temperature (C)]]*OO[[#This Row],[58]]</f>
        <v>1.4558466489669999E-5</v>
      </c>
      <c r="BI387" s="10">
        <f>3/24000000*OO[[#This Row],[117 (03JUL1985 12:00:00)-Water Temperature (C)]]*OO[[#This Row],[59]]</f>
        <v>1.3625247162487499E-5</v>
      </c>
      <c r="BJ387" s="10">
        <f>3/24000000*OO[[#This Row],[118 (03JUL1985 15:00:00)-Water Temperature (C)]]*OO[[#This Row],[60]]</f>
        <v>1.271108062499E-5</v>
      </c>
      <c r="BK387" s="10">
        <f>3/24000000*OO[[#This Row],[119 (03JUL1985 18:00:00)-Water Temperature (C)]]*OO[[#This Row],[61]]</f>
        <v>1.1886309432937499E-5</v>
      </c>
      <c r="BL387" s="10">
        <f>3/24000000*OO[[#This Row],[120 (03JUL1985 21:00:00)-Water Temperature (C)]]*OO[[#This Row],[62]]</f>
        <v>1.0988057451502498E-5</v>
      </c>
      <c r="BM387" s="10">
        <f>3/24000000*OO[[#This Row],[121 (04JUL1985 00:00:00)-Water Temperature (C)]]*OO[[#This Row],[63]]</f>
        <v>1.0064302074891248E-5</v>
      </c>
      <c r="BN387" s="10">
        <f>3/24000000*OO[[#This Row],[122 (04JUL1985 03:00:00)-Water Temperature (C)]]*OO[[#This Row],[64]]</f>
        <v>9.2863176230362492E-6</v>
      </c>
      <c r="BO387" s="10">
        <f>3/24000000*OO[[#This Row],[123 (04JUL1985 06:00:00)-Water Temperature (C)]]*OO[[#This Row],[65]]</f>
        <v>8.5655685232562504E-6</v>
      </c>
      <c r="BP387" s="10">
        <f>3/24000000*OO[[#This Row],[124 (04JUL1985 09:00:00)-Water Temperature (C)]]*OO[[#This Row],[66]]</f>
        <v>8.0750721287499991E-6</v>
      </c>
      <c r="BQ387" s="10">
        <f>3/24000000*OO[[#This Row],[125 (04JUL1985 12:00:00)-Water Temperature (C)]]*OO[[#This Row],[67]]</f>
        <v>7.5966439378874998E-6</v>
      </c>
      <c r="BR387" s="10">
        <f>3/24000000*OO[[#This Row],[126 (04JUL1985 15:00:00)-Water Temperature (C)]]*OO[[#This Row],[68]]</f>
        <v>7.0712010062062498E-6</v>
      </c>
      <c r="BS387" s="10">
        <f>3/24000000*OO[[#This Row],[127 (04JUL1985 18:00:00)-Water Temperature (C)]]*OO[[#This Row],[69]]</f>
        <v>6.6427824205250007E-6</v>
      </c>
      <c r="BT387" s="10">
        <f>3/24000000*OO[[#This Row],[128 (04JUL1985 21:00:00)-Water Temperature (C)]]*OO[[#This Row],[70]]</f>
        <v>6.14639738592E-6</v>
      </c>
      <c r="BU387" s="10">
        <f>3/24000000*OO[[#This Row],[129 (05JUL1985 00:00:00)-Water Temperature (C)]]*OO[[#This Row],[71]]</f>
        <v>5.584431539977501E-6</v>
      </c>
      <c r="BV387" s="10">
        <f>3/24000000*OO[[#This Row],[130 (05JUL1985 03:00:00)-Water Temperature (C)]]*OO[[#This Row],[72]]</f>
        <v>5.1038310100199999E-6</v>
      </c>
      <c r="BW387" s="10">
        <f>3/24000000*OO[[#This Row],[131 (05JUL1985 06:00:00)-Water Temperature (C)]]*OO[[#This Row],[73]]</f>
        <v>4.6719199132725005E-6</v>
      </c>
      <c r="BX387" s="10">
        <f>3/24000000*OO[[#This Row],[132 (05JUL1985 09:00:00)-Water Temperature (C)]]*OO[[#This Row],[74]]</f>
        <v>4.4512534067349991E-6</v>
      </c>
      <c r="BY387" s="10">
        <f>3/24000000*OO[[#This Row],[133 (05JUL1985 12:00:00)-Water Temperature (C)]]*OO[[#This Row],[75]]</f>
        <v>4.2468486237850001E-6</v>
      </c>
      <c r="BZ387" s="10">
        <f>3/24000000*OO[[#This Row],[134 (05JUL1985 15:00:00)-Water Temperature (C)]]*OO[[#This Row],[76]]</f>
        <v>4.012912340841249E-6</v>
      </c>
      <c r="CA387" s="10">
        <f>3/24000000*OO[[#This Row],[135 (05JUL1985 18:00:00)-Water Temperature (C)]]*OO[[#This Row],[77]]</f>
        <v>3.7543443668450001E-6</v>
      </c>
      <c r="CB387" s="10">
        <f>3/24000000*OO[[#This Row],[136 (05JUL1985 21:00:00)-Water Temperature (C)]]*OO[[#This Row],[78]]</f>
        <v>3.4007167663999994E-6</v>
      </c>
      <c r="CC387" s="10">
        <f>3/24000000*OO[[#This Row],[137 (06JUL1985 00:00:00)-Water Temperature (C)]]*OO[[#This Row],[79]]</f>
        <v>3.0087741176250001E-6</v>
      </c>
      <c r="CD387" s="10">
        <f>3/24000000*OO[[#This Row],[138 (06JUL1985 03:00:00)-Water Temperature (C)]]*OO[[#This Row],[80]]</f>
        <v>2.6539169742749999E-6</v>
      </c>
      <c r="CE387" s="10">
        <f>3/24000000*OO[[#This Row],[139 (06JUL1985 06:00:00)-Water Temperature (C)]]*OO[[#This Row],[81]]</f>
        <v>2.3250913449974998E-6</v>
      </c>
      <c r="CF387" s="10">
        <f>3/24000000*OO[[#This Row],[140 (06JUL1985 09:00:00)-Water Temperature (C)]]*OO[[#This Row],[82]]</f>
        <v>2.0718341049542498E-6</v>
      </c>
      <c r="CG387" s="10">
        <f>3/24000000*OO[[#This Row],[141 (06JUL1985 12:00:00)-Water Temperature (C)]]*OO[[#This Row],[83]]</f>
        <v>1.8159633887456251E-6</v>
      </c>
      <c r="CH387" s="10">
        <f>3/24000000*OO[[#This Row],[142 (06JUL1985 15:00:00)-Water Temperature (C)]]*OO[[#This Row],[84]]</f>
        <v>1.5574791879867499E-6</v>
      </c>
      <c r="CI387" s="10">
        <f>3/24000000*OO[[#This Row],[143 (06JUL1985 18:00:00)-Water Temperature (C)]]*OO[[#This Row],[85]]</f>
        <v>1.3085064286717501E-6</v>
      </c>
      <c r="CJ387" s="10">
        <f>3/24000000*OO[[#This Row],[144 (06JUL1985 21:00:00)-Water Temperature (C)]]*OO[[#This Row],[86]]</f>
        <v>1.0732049437975001E-6</v>
      </c>
      <c r="CK387" s="10">
        <f>3/24000000*OO[[#This Row],[145 (07JUL1985 00:00:00)-Water Temperature (C)]]*OO[[#This Row],[87]]</f>
        <v>8.7643121895224994E-7</v>
      </c>
      <c r="CL387" s="10">
        <f>3/24000000*OO[[#This Row],[146 (07JUL1985 03:00:00)-Water Temperature (C)]]*OO[[#This Row],[88]]</f>
        <v>7.3583052124199994E-7</v>
      </c>
      <c r="CM387" s="10">
        <f>3/24000000*OO[[#This Row],[147 (07JUL1985 06:00:00)-Water Temperature (C)]]*OO[[#This Row],[89]]</f>
        <v>6.3566827664849988E-7</v>
      </c>
      <c r="CN387" s="10">
        <f>3/24000000*OO[[#This Row],[148 (07JUL1985 09:00:00)-Water Temperature (C)]]*OO[[#This Row],[90]]</f>
        <v>5.7421905897975003E-7</v>
      </c>
      <c r="CO387" s="10">
        <f>3/24000000*OO[[#This Row],[149 (07JUL1985 12:00:00)-Water Temperature (C)]]*OO[[#This Row],[91]]</f>
        <v>5.1428891337900003E-7</v>
      </c>
      <c r="CP387" s="10">
        <f>3/24000000*OO[[#This Row],[150 (07JUL1985 15:00:00)-Water Temperature (C)]]*OO[[#This Row],[92]]</f>
        <v>4.7200612417712488E-7</v>
      </c>
      <c r="CQ387" s="10">
        <f>3/24000000*OO[[#This Row],[151 (07JUL1985 18:00:00)-Water Temperature (C)]]*OO[[#This Row],[93]]</f>
        <v>4.3360063382437491E-7</v>
      </c>
      <c r="CR387" s="10">
        <f>3/24000000*OO[[#This Row],[152 (07JUL1985 21:00:00)-Water Temperature (C)]]*OO[[#This Row],[94]]</f>
        <v>3.9377791135637494E-7</v>
      </c>
      <c r="CS387" s="10">
        <f>3/24000000*OO[[#This Row],[153 (08JUL1985 00:00:00)-Water Temperature (C)]]*OO[[#This Row],[95]]</f>
        <v>3.5876258630149998E-7</v>
      </c>
      <c r="CT387" s="10">
        <f>3/24000000*OO[[#This Row],[154 (08JUL1985 03:00:00)-Water Temperature (C)]]*OO[[#This Row],[96]]</f>
        <v>3.3084737956874996E-7</v>
      </c>
      <c r="CU387" s="10">
        <f>3/24000000*OO[[#This Row],[155 (08JUL1985 06:00:00)-Water Temperature (C)]]*OO[[#This Row],[97]]</f>
        <v>3.1062784318650001E-7</v>
      </c>
      <c r="CV387" s="10">
        <f>3/24000000*OO[[#This Row],[156 (08JUL1985 09:00:00)-Water Temperature (C)]]*OO[[#This Row],[98]]</f>
        <v>3.0388504235125002E-7</v>
      </c>
      <c r="CW387" s="10">
        <f>3/24000000*OO[[#This Row],[157 (08JUL1985 12:00:00)-Water Temperature (C)]]*OO[[#This Row],[99]]</f>
        <v>2.9893735821249997E-7</v>
      </c>
    </row>
    <row r="388" spans="1:101" x14ac:dyDescent="0.35">
      <c r="A388" t="s">
        <v>395</v>
      </c>
      <c r="B388">
        <v>637.82449999999994</v>
      </c>
      <c r="C388" s="10">
        <f>3/24*OO[[#This Row],[59 (26JUN1985 06:00:00)-Water Temperature (C)]]*OO[[#This Row],[1]]/SUM(OO[1])</f>
        <v>0</v>
      </c>
      <c r="D388" s="10">
        <f>3/24*OO[[#This Row],[60 (26JUN1985 09:00:00)-Water Temperature (C)]]*OO[[#This Row],[2]]/SUM(OO[2])</f>
        <v>0</v>
      </c>
      <c r="E388" s="10">
        <f>3/24*OO[[#This Row],[61 (26JUN1985 12:00:00)-Water Temperature (C)]]*OO[[#This Row],[3]]/SUM(OO[3])</f>
        <v>0</v>
      </c>
      <c r="F388" s="10">
        <f>3/24*OO[[#This Row],[62 (26JUN1985 15:00:00)-Water Temperature (C)]]*OO[[#This Row],[4]]/SUM(OO[4])</f>
        <v>0</v>
      </c>
      <c r="G388" s="10">
        <f>3/24*OO[[#This Row],[63 (26JUN1985 18:00:00)-Water Temperature (C)]]*OO[[#This Row],[5]]/SUM(OO[5])</f>
        <v>0</v>
      </c>
      <c r="H388" s="10">
        <f>3/24*OO[[#This Row],[64 (26JUN1985 21:00:00)-Water Temperature (C)]]*OO[[#This Row],[6]]/SUM(OO[6])</f>
        <v>0</v>
      </c>
      <c r="I388" s="10">
        <f>3/24*OO[[#This Row],[65 (27JUN1985 00:00:00)-Water Temperature (C)]]*OO[[#This Row],[7]]/SUM(OO[7])</f>
        <v>0</v>
      </c>
      <c r="J388" s="10">
        <f>3/24*OO[[#This Row],[66 (27JUN1985 03:00:00)-Water Temperature (C)]]*OO[[#This Row],[8]]/SUM(OO[8])</f>
        <v>0</v>
      </c>
      <c r="K388" s="10">
        <f>3/24*OO[[#This Row],[67 (27JUN1985 06:00:00)-Water Temperature (C)]]*OO[[#This Row],[9]]/SUM(OO[9])</f>
        <v>0</v>
      </c>
      <c r="L388" s="10">
        <f>3/24*OO[[#This Row],[68 (27JUN1985 09:00:00)-Water Temperature (C)]]*OO[[#This Row],[10]]/SUM(OO[10])</f>
        <v>0</v>
      </c>
      <c r="M388" s="10">
        <f>3/24*OO[[#This Row],[69 (27JUN1985 12:00:00)-Water Temperature (C)]]*OO[[#This Row],[11]]/SUM(OO[11])</f>
        <v>0</v>
      </c>
      <c r="N388" s="10">
        <f>3/24*OO[[#This Row],[70 (27JUN1985 15:00:00)-Water Temperature (C)]]*OO[[#This Row],[12]]/SUM(OO[12])</f>
        <v>0</v>
      </c>
      <c r="O388" s="10">
        <f>3/24*OO[[#This Row],[71 (27JUN1985 18:00:00)-Water Temperature (C)]]*OO[[#This Row],[13]]/SUM(OO[13])</f>
        <v>0</v>
      </c>
      <c r="P388" s="10">
        <f>3/24*OO[[#This Row],[72 (27JUN1985 21:00:00)-Water Temperature (C)]]*OO[[#This Row],[14]]/SUM(OO[14])</f>
        <v>0</v>
      </c>
      <c r="Q388" s="10">
        <f>3/24*OO[[#This Row],[73 (28JUN1985 00:00:00)-Water Temperature (C)]]*OO[[#This Row],[15]]/SUM(OO[15])</f>
        <v>0</v>
      </c>
      <c r="R388" s="10">
        <f>3/24*OO[[#This Row],[74 (28JUN1985 03:00:00)-Water Temperature (C)]]*OO[[#This Row],[16]]/SUM(OO[16])</f>
        <v>0</v>
      </c>
      <c r="S388" s="10">
        <f>3/24*OO[[#This Row],[75 (28JUN1985 06:00:00)-Water Temperature (C)]]*OO[[#This Row],[17]]/SUM(OO[17])</f>
        <v>0</v>
      </c>
      <c r="T388" s="10">
        <f>3/24*OO[[#This Row],[76 (28JUN1985 09:00:00)-Water Temperature (C)]]*OO[[#This Row],[18]]/SUM(OO[18])</f>
        <v>0</v>
      </c>
      <c r="U388" s="10">
        <f>3/24*OO[[#This Row],[77 (28JUN1985 12:00:00)-Water Temperature (C)]]*OO[[#This Row],[19]]/SUM(OO[19])</f>
        <v>1.32018120509339E-38</v>
      </c>
      <c r="V388" s="10">
        <f>3/24000000*OO[[#This Row],[78 (28JUN1985 15:00:00)-Water Temperature (C)]]*OO[[#This Row],[20]]</f>
        <v>8.4118906644499995E-29</v>
      </c>
      <c r="W388" s="10">
        <f>3/24000000*OO[[#This Row],[79 (28JUN1985 18:00:00)-Water Temperature (C)]]*OO[[#This Row],[21]]</f>
        <v>1.305797063738125E-22</v>
      </c>
      <c r="X388" s="10">
        <f>3/24000000*OO[[#This Row],[80 (28JUN1985 21:00:00)-Water Temperature (C)]]*OO[[#This Row],[22]]</f>
        <v>5.2924314178124993E-17</v>
      </c>
      <c r="Y388" s="10">
        <f>3/24000000*OO[[#This Row],[81 (29JUN1985 00:00:00)-Water Temperature (C)]]*OO[[#This Row],[23]]</f>
        <v>2.2022802131507499E-13</v>
      </c>
      <c r="Z388" s="10">
        <f>3/24000000*OO[[#This Row],[82 (29JUN1985 03:00:00)-Water Temperature (C)]]*OO[[#This Row],[24]]</f>
        <v>1.2998749153613749E-10</v>
      </c>
      <c r="AA388" s="10">
        <f>3/24000000*OO[[#This Row],[83 (29JUN1985 06:00:00)-Water Temperature (C)]]*OO[[#This Row],[25]]</f>
        <v>2.0537071343156251E-8</v>
      </c>
      <c r="AB388" s="10">
        <f>3/24000000*OO[[#This Row],[84 (29JUN1985 09:00:00)-Water Temperature (C)]]*OO[[#This Row],[26]]</f>
        <v>1.193965721029875E-6</v>
      </c>
      <c r="AC388" s="10">
        <f>3/24000000*OO[[#This Row],[85 (29JUN1985 12:00:00)-Water Temperature (C)]]*OO[[#This Row],[27]]</f>
        <v>2.9856389316000001E-5</v>
      </c>
      <c r="AD388" s="10">
        <f>3/24000000*OO[[#This Row],[86 (29JUN1985 15:00:00)-Water Temperature (C)]]*OO[[#This Row],[28]]</f>
        <v>3.6949511756500001E-4</v>
      </c>
      <c r="AE388" s="10">
        <f>3/24000000*OO[[#This Row],[88 (29JUN1985 21:00:00)-Water Temperature (C)]]*OO[[#This Row],[30]]</f>
        <v>9.9232184864999993E-3</v>
      </c>
      <c r="AF388" s="10">
        <f>3/24000000*OO[[#This Row],[88 (29JUN1985 21:00:00)-Water Temperature (C)]]*OO[[#This Row],[30]]</f>
        <v>9.9232184864999993E-3</v>
      </c>
      <c r="AG388" s="10">
        <f>3/24000000*OO[[#This Row],[89 (30JUN1985 00:00:00)-Water Temperature (C)]]*OO[[#This Row],[31]]</f>
        <v>2.4686102271049996E-2</v>
      </c>
      <c r="AH388" s="10">
        <f>3/24000000*OO[[#This Row],[90 (30JUN1985 03:00:00)-Water Temperature (C)]]*OO[[#This Row],[32]]</f>
        <v>4.0896975422574998E-2</v>
      </c>
      <c r="AI388" s="10">
        <f>3/24000000*OO[[#This Row],[91 (30JUN1985 06:00:00)-Water Temperature (C)]]*OO[[#This Row],[33]]</f>
        <v>4.7520372755037503E-2</v>
      </c>
      <c r="AJ388" s="10">
        <f>3/24000000*OO[[#This Row],[92 (30JUN1985 09:00:00)-Water Temperature (C)]]*OO[[#This Row],[34]]</f>
        <v>4.0994403979199998E-2</v>
      </c>
      <c r="AK388" s="10">
        <f>3/24000000*OO[[#This Row],[93 (30JUN1985 12:00:00)-Water Temperature (C)]]*OO[[#This Row],[35]]</f>
        <v>2.6216118435425002E-2</v>
      </c>
      <c r="AL388" s="10">
        <f>3/24000000*OO[[#This Row],[94 (30JUN1985 15:00:00)-Water Temperature (C)]]*OO[[#This Row],[36]]</f>
        <v>1.2925973034881251E-2</v>
      </c>
      <c r="AM388" s="10">
        <f>3/24000000*OO[[#This Row],[95 (30JUN1985 18:00:00)-Water Temperature (C)]]*OO[[#This Row],[37]]</f>
        <v>5.0837622072787509E-3</v>
      </c>
      <c r="AN388" s="10">
        <f>3/24000000*OO[[#This Row],[96 (30JUN1985 21:00:00)-Water Temperature (C)]]*OO[[#This Row],[38]]</f>
        <v>1.6211356408811248E-3</v>
      </c>
      <c r="AO388" s="10">
        <f>3/24000000*OO[[#This Row],[97 (01JUL1985 00:00:00)-Water Temperature (C)]]*OO[[#This Row],[39]]</f>
        <v>4.4898129006387498E-4</v>
      </c>
      <c r="AP388" s="10">
        <f>3/24000000*OO[[#This Row],[98 (01JUL1985 03:00:00)-Water Temperature (C)]]*OO[[#This Row],[40]]</f>
        <v>1.2966541111676251E-4</v>
      </c>
      <c r="AQ388" s="10">
        <f>3/24000000*OO[[#This Row],[99 (01JUL1985 06:00:00)-Water Temperature (C)]]*OO[[#This Row],[41]]</f>
        <v>5.3589442194787499E-5</v>
      </c>
      <c r="AR388" s="10">
        <f>3/24000000*OO[[#This Row],[100 (01JUL1985 09:00:00)-Water Temperature (C)]]*OO[[#This Row],[42]]</f>
        <v>3.6760423435199996E-5</v>
      </c>
      <c r="AS388" s="10">
        <f>3/24000000*OO[[#This Row],[101 (01JUL1985 12:00:00)-Water Temperature (C)]]*OO[[#This Row],[43]]</f>
        <v>3.2216915538849998E-5</v>
      </c>
      <c r="AT388" s="10">
        <f>3/24000000*OO[[#This Row],[102 (01JUL1985 15:00:00)-Water Temperature (C)]]*OO[[#This Row],[44]]</f>
        <v>3.0117630379075003E-5</v>
      </c>
      <c r="AU388" s="10">
        <f>3/24000000*OO[[#This Row],[103 (01JUL1985 18:00:00)-Water Temperature (C)]]*OO[[#This Row],[45]]</f>
        <v>2.8571457766425001E-5</v>
      </c>
      <c r="AV388" s="10">
        <f>3/24000000*OO[[#This Row],[104 (01JUL1985 21:00:00)-Water Temperature (C)]]*OO[[#This Row],[46]]</f>
        <v>2.6614642891350002E-5</v>
      </c>
      <c r="AW388" s="10">
        <f>3/24000000*OO[[#This Row],[105 (02JUL1985 00:00:00)-Water Temperature (C)]]*OO[[#This Row],[47]]</f>
        <v>2.4598783259855003E-5</v>
      </c>
      <c r="AX388" s="10">
        <f>3/24000000*OO[[#This Row],[106 (02JUL1985 03:00:00)-Water Temperature (C)]]*OO[[#This Row],[48]]</f>
        <v>2.3007813092591251E-5</v>
      </c>
      <c r="AY388" s="10">
        <f>3/24000000*OO[[#This Row],[107 (02JUL1985 06:00:00)-Water Temperature (C)]]*OO[[#This Row],[49]]</f>
        <v>2.178538090240125E-5</v>
      </c>
      <c r="AZ388" s="10">
        <f>3/24000000*OO[[#This Row],[108 (02JUL1985 09:00:00)-Water Temperature (C)]]*OO[[#This Row],[50]]</f>
        <v>2.1071759498295E-5</v>
      </c>
      <c r="BA388" s="10">
        <f>3/24000000*OO[[#This Row],[109 (02JUL1985 12:00:00)-Water Temperature (C)]]*OO[[#This Row],[51]]</f>
        <v>2.1218393997119997E-5</v>
      </c>
      <c r="BB388" s="10">
        <f>3/24000000*OO[[#This Row],[110 (02JUL1985 15:00:00)-Water Temperature (C)]]*OO[[#This Row],[52]]</f>
        <v>2.1520375219406253E-5</v>
      </c>
      <c r="BC388" s="10">
        <f>3/24000000*OO[[#This Row],[111 (02JUL1985 18:00:00)-Water Temperature (C)]]*OO[[#This Row],[53]]</f>
        <v>2.1779219101615E-5</v>
      </c>
      <c r="BD388" s="10">
        <f>3/24000000*OO[[#This Row],[112 (02JUL1985 21:00:00)-Water Temperature (C)]]*OO[[#This Row],[54]]</f>
        <v>2.1583225279393749E-5</v>
      </c>
      <c r="BE388" s="10">
        <f>3/24000000*OO[[#This Row],[113 (03JUL1985 00:00:00)-Water Temperature (C)]]*OO[[#This Row],[55]]</f>
        <v>2.11635036373E-5</v>
      </c>
      <c r="BF388" s="10">
        <f>3/24000000*OO[[#This Row],[114 (03JUL1985 03:00:00)-Water Temperature (C)]]*OO[[#This Row],[56]]</f>
        <v>2.0350645005125001E-5</v>
      </c>
      <c r="BG388" s="10">
        <f>3/24000000*OO[[#This Row],[115 (03JUL1985 06:00:00)-Water Temperature (C)]]*OO[[#This Row],[57]]</f>
        <v>1.9131268413442497E-5</v>
      </c>
      <c r="BH388" s="10">
        <f>3/24000000*OO[[#This Row],[116 (03JUL1985 09:00:00)-Water Temperature (C)]]*OO[[#This Row],[58]]</f>
        <v>1.7784431052694997E-5</v>
      </c>
      <c r="BI388" s="10">
        <f>3/24000000*OO[[#This Row],[117 (03JUL1985 12:00:00)-Water Temperature (C)]]*OO[[#This Row],[59]]</f>
        <v>1.6651824379312498E-5</v>
      </c>
      <c r="BJ388" s="10">
        <f>3/24000000*OO[[#This Row],[118 (03JUL1985 15:00:00)-Water Temperature (C)]]*OO[[#This Row],[60]]</f>
        <v>1.5535326375043751E-5</v>
      </c>
      <c r="BK388" s="10">
        <f>3/24000000*OO[[#This Row],[119 (03JUL1985 18:00:00)-Water Temperature (C)]]*OO[[#This Row],[61]]</f>
        <v>1.4494790826015E-5</v>
      </c>
      <c r="BL388" s="10">
        <f>3/24000000*OO[[#This Row],[120 (03JUL1985 21:00:00)-Water Temperature (C)]]*OO[[#This Row],[62]]</f>
        <v>1.3369670800750003E-5</v>
      </c>
      <c r="BM388" s="10">
        <f>3/24000000*OO[[#This Row],[121 (04JUL1985 00:00:00)-Water Temperature (C)]]*OO[[#This Row],[63]]</f>
        <v>1.2227004325545E-5</v>
      </c>
      <c r="BN388" s="10">
        <f>3/24000000*OO[[#This Row],[122 (04JUL1985 03:00:00)-Water Temperature (C)]]*OO[[#This Row],[64]]</f>
        <v>1.1268256477362502E-5</v>
      </c>
      <c r="BO388" s="10">
        <f>3/24000000*OO[[#This Row],[123 (04JUL1985 06:00:00)-Water Temperature (C)]]*OO[[#This Row],[65]]</f>
        <v>1.038980048116125E-5</v>
      </c>
      <c r="BP388" s="10">
        <f>3/24000000*OO[[#This Row],[124 (04JUL1985 09:00:00)-Water Temperature (C)]]*OO[[#This Row],[66]]</f>
        <v>9.7956756048874984E-6</v>
      </c>
      <c r="BQ388" s="10">
        <f>3/24000000*OO[[#This Row],[125 (04JUL1985 12:00:00)-Water Temperature (C)]]*OO[[#This Row],[67]]</f>
        <v>9.20762048986E-6</v>
      </c>
      <c r="BR388" s="10">
        <f>3/24000000*OO[[#This Row],[126 (04JUL1985 15:00:00)-Water Temperature (C)]]*OO[[#This Row],[68]]</f>
        <v>8.5605896866187515E-6</v>
      </c>
      <c r="BS388" s="10">
        <f>3/24000000*OO[[#This Row],[127 (04JUL1985 18:00:00)-Water Temperature (C)]]*OO[[#This Row],[69]]</f>
        <v>8.0272307682837507E-6</v>
      </c>
      <c r="BT388" s="10">
        <f>3/24000000*OO[[#This Row],[128 (04JUL1985 21:00:00)-Water Temperature (C)]]*OO[[#This Row],[70]]</f>
        <v>7.4132130533299992E-6</v>
      </c>
      <c r="BU388" s="10">
        <f>3/24000000*OO[[#This Row],[129 (05JUL1985 00:00:00)-Water Temperature (C)]]*OO[[#This Row],[71]]</f>
        <v>6.7086211604187487E-6</v>
      </c>
      <c r="BV388" s="10">
        <f>3/24000000*OO[[#This Row],[130 (05JUL1985 03:00:00)-Water Temperature (C)]]*OO[[#This Row],[72]]</f>
        <v>6.1264388465574993E-6</v>
      </c>
      <c r="BW388" s="10">
        <f>3/24000000*OO[[#This Row],[131 (05JUL1985 06:00:00)-Water Temperature (C)]]*OO[[#This Row],[73]]</f>
        <v>5.5933830055800005E-6</v>
      </c>
      <c r="BX388" s="10">
        <f>3/24000000*OO[[#This Row],[132 (05JUL1985 09:00:00)-Water Temperature (C)]]*OO[[#This Row],[74]]</f>
        <v>5.3237817875999999E-6</v>
      </c>
      <c r="BY388" s="10">
        <f>3/24000000*OO[[#This Row],[133 (05JUL1985 12:00:00)-Water Temperature (C)]]*OO[[#This Row],[75]]</f>
        <v>5.0762335985974995E-6</v>
      </c>
      <c r="BZ388" s="10">
        <f>3/24000000*OO[[#This Row],[134 (05JUL1985 15:00:00)-Water Temperature (C)]]*OO[[#This Row],[76]]</f>
        <v>4.7933828189212498E-6</v>
      </c>
      <c r="CA388" s="10">
        <f>3/24000000*OO[[#This Row],[135 (05JUL1985 18:00:00)-Water Temperature (C)]]*OO[[#This Row],[77]]</f>
        <v>4.4798178692799997E-6</v>
      </c>
      <c r="CB388" s="10">
        <f>3/24000000*OO[[#This Row],[136 (05JUL1985 21:00:00)-Water Temperature (C)]]*OO[[#This Row],[78]]</f>
        <v>4.0500002130787495E-6</v>
      </c>
      <c r="CC388" s="10">
        <f>3/24000000*OO[[#This Row],[137 (06JUL1985 00:00:00)-Water Temperature (C)]]*OO[[#This Row],[79]]</f>
        <v>3.5783925854249996E-6</v>
      </c>
      <c r="CD388" s="10">
        <f>3/24000000*OO[[#This Row],[138 (06JUL1985 03:00:00)-Water Temperature (C)]]*OO[[#This Row],[80]]</f>
        <v>3.1543124639875003E-6</v>
      </c>
      <c r="CE388" s="10">
        <f>3/24000000*OO[[#This Row],[139 (06JUL1985 06:00:00)-Water Temperature (C)]]*OO[[#This Row],[81]]</f>
        <v>2.7671205042112496E-6</v>
      </c>
      <c r="CF388" s="10">
        <f>3/24000000*OO[[#This Row],[140 (06JUL1985 09:00:00)-Water Temperature (C)]]*OO[[#This Row],[82]]</f>
        <v>2.4707413543886249E-6</v>
      </c>
      <c r="CG388" s="10">
        <f>3/24000000*OO[[#This Row],[141 (06JUL1985 12:00:00)-Water Temperature (C)]]*OO[[#This Row],[83]]</f>
        <v>2.17069327797E-6</v>
      </c>
      <c r="CH388" s="10">
        <f>3/24000000*OO[[#This Row],[142 (06JUL1985 15:00:00)-Water Temperature (C)]]*OO[[#This Row],[84]]</f>
        <v>1.8637902691155002E-6</v>
      </c>
      <c r="CI388" s="10">
        <f>3/24000000*OO[[#This Row],[143 (06JUL1985 18:00:00)-Water Temperature (C)]]*OO[[#This Row],[85]]</f>
        <v>1.565519805232E-6</v>
      </c>
      <c r="CJ388" s="10">
        <f>3/24000000*OO[[#This Row],[144 (06JUL1985 21:00:00)-Water Temperature (C)]]*OO[[#This Row],[86]]</f>
        <v>1.2808785663765001E-6</v>
      </c>
      <c r="CK388" s="10">
        <f>3/24000000*OO[[#This Row],[145 (07JUL1985 00:00:00)-Water Temperature (C)]]*OO[[#This Row],[87]]</f>
        <v>1.0425476490851248E-6</v>
      </c>
      <c r="CL388" s="10">
        <f>3/24000000*OO[[#This Row],[146 (07JUL1985 03:00:00)-Water Temperature (C)]]*OO[[#This Row],[88]]</f>
        <v>8.7188833811887484E-7</v>
      </c>
      <c r="CM388" s="10">
        <f>3/24000000*OO[[#This Row],[147 (07JUL1985 06:00:00)-Water Temperature (C)]]*OO[[#This Row],[89]]</f>
        <v>7.5149625197812493E-7</v>
      </c>
      <c r="CN388" s="10">
        <f>3/24000000*OO[[#This Row],[148 (07JUL1985 09:00:00)-Water Temperature (C)]]*OO[[#This Row],[90]]</f>
        <v>6.7761898983624994E-7</v>
      </c>
      <c r="CO388" s="10">
        <f>3/24000000*OO[[#This Row],[149 (07JUL1985 12:00:00)-Water Temperature (C)]]*OO[[#This Row],[91]]</f>
        <v>6.0645207328125002E-7</v>
      </c>
      <c r="CP388" s="10">
        <f>3/24000000*OO[[#This Row],[150 (07JUL1985 15:00:00)-Water Temperature (C)]]*OO[[#This Row],[92]]</f>
        <v>5.5650648373200005E-7</v>
      </c>
      <c r="CQ388" s="10">
        <f>3/24000000*OO[[#This Row],[151 (07JUL1985 18:00:00)-Water Temperature (C)]]*OO[[#This Row],[93]]</f>
        <v>5.1083875161112496E-7</v>
      </c>
      <c r="CR388" s="10">
        <f>3/24000000*OO[[#This Row],[152 (07JUL1985 21:00:00)-Water Temperature (C)]]*OO[[#This Row],[94]]</f>
        <v>4.6294291342824993E-7</v>
      </c>
      <c r="CS388" s="10">
        <f>3/24000000*OO[[#This Row],[153 (08JUL1985 00:00:00)-Water Temperature (C)]]*OO[[#This Row],[95]]</f>
        <v>4.2072924931649996E-7</v>
      </c>
      <c r="CT388" s="10">
        <f>3/24000000*OO[[#This Row],[154 (08JUL1985 03:00:00)-Water Temperature (C)]]*OO[[#This Row],[96]]</f>
        <v>3.8747261388149995E-7</v>
      </c>
      <c r="CU388" s="10">
        <f>3/24000000*OO[[#This Row],[155 (08JUL1985 06:00:00)-Water Temperature (C)]]*OO[[#This Row],[97]]</f>
        <v>3.6379143736349998E-7</v>
      </c>
      <c r="CV388" s="10">
        <f>3/24000000*OO[[#This Row],[156 (08JUL1985 09:00:00)-Water Temperature (C)]]*OO[[#This Row],[98]]</f>
        <v>3.5614734293249996E-7</v>
      </c>
      <c r="CW388" s="10">
        <f>3/24000000*OO[[#This Row],[157 (08JUL1985 12:00:00)-Water Temperature (C)]]*OO[[#This Row],[99]]</f>
        <v>3.5072025929750004E-7</v>
      </c>
    </row>
    <row r="389" spans="1:101" x14ac:dyDescent="0.35">
      <c r="A389" t="s">
        <v>396</v>
      </c>
      <c r="B389">
        <v>606.77750000000003</v>
      </c>
      <c r="C389" s="10">
        <f>3/24*OO[[#This Row],[59 (26JUN1985 06:00:00)-Water Temperature (C)]]*OO[[#This Row],[1]]/SUM(OO[1])</f>
        <v>0</v>
      </c>
      <c r="D389" s="10">
        <f>3/24*OO[[#This Row],[60 (26JUN1985 09:00:00)-Water Temperature (C)]]*OO[[#This Row],[2]]/SUM(OO[2])</f>
        <v>0</v>
      </c>
      <c r="E389" s="10">
        <f>3/24*OO[[#This Row],[61 (26JUN1985 12:00:00)-Water Temperature (C)]]*OO[[#This Row],[3]]/SUM(OO[3])</f>
        <v>0</v>
      </c>
      <c r="F389" s="10">
        <f>3/24*OO[[#This Row],[62 (26JUN1985 15:00:00)-Water Temperature (C)]]*OO[[#This Row],[4]]/SUM(OO[4])</f>
        <v>0</v>
      </c>
      <c r="G389" s="10">
        <f>3/24*OO[[#This Row],[63 (26JUN1985 18:00:00)-Water Temperature (C)]]*OO[[#This Row],[5]]/SUM(OO[5])</f>
        <v>0</v>
      </c>
      <c r="H389" s="10">
        <f>3/24*OO[[#This Row],[64 (26JUN1985 21:00:00)-Water Temperature (C)]]*OO[[#This Row],[6]]/SUM(OO[6])</f>
        <v>0</v>
      </c>
      <c r="I389" s="10">
        <f>3/24*OO[[#This Row],[65 (27JUN1985 00:00:00)-Water Temperature (C)]]*OO[[#This Row],[7]]/SUM(OO[7])</f>
        <v>0</v>
      </c>
      <c r="J389" s="10">
        <f>3/24*OO[[#This Row],[66 (27JUN1985 03:00:00)-Water Temperature (C)]]*OO[[#This Row],[8]]/SUM(OO[8])</f>
        <v>0</v>
      </c>
      <c r="K389" s="10">
        <f>3/24*OO[[#This Row],[67 (27JUN1985 06:00:00)-Water Temperature (C)]]*OO[[#This Row],[9]]/SUM(OO[9])</f>
        <v>0</v>
      </c>
      <c r="L389" s="10">
        <f>3/24*OO[[#This Row],[68 (27JUN1985 09:00:00)-Water Temperature (C)]]*OO[[#This Row],[10]]/SUM(OO[10])</f>
        <v>0</v>
      </c>
      <c r="M389" s="10">
        <f>3/24*OO[[#This Row],[69 (27JUN1985 12:00:00)-Water Temperature (C)]]*OO[[#This Row],[11]]/SUM(OO[11])</f>
        <v>0</v>
      </c>
      <c r="N389" s="10">
        <f>3/24*OO[[#This Row],[70 (27JUN1985 15:00:00)-Water Temperature (C)]]*OO[[#This Row],[12]]/SUM(OO[12])</f>
        <v>0</v>
      </c>
      <c r="O389" s="10">
        <f>3/24*OO[[#This Row],[71 (27JUN1985 18:00:00)-Water Temperature (C)]]*OO[[#This Row],[13]]/SUM(OO[13])</f>
        <v>0</v>
      </c>
      <c r="P389" s="10">
        <f>3/24*OO[[#This Row],[72 (27JUN1985 21:00:00)-Water Temperature (C)]]*OO[[#This Row],[14]]/SUM(OO[14])</f>
        <v>0</v>
      </c>
      <c r="Q389" s="10">
        <f>3/24*OO[[#This Row],[73 (28JUN1985 00:00:00)-Water Temperature (C)]]*OO[[#This Row],[15]]/SUM(OO[15])</f>
        <v>0</v>
      </c>
      <c r="R389" s="10">
        <f>3/24*OO[[#This Row],[74 (28JUN1985 03:00:00)-Water Temperature (C)]]*OO[[#This Row],[16]]/SUM(OO[16])</f>
        <v>0</v>
      </c>
      <c r="S389" s="10">
        <f>3/24*OO[[#This Row],[75 (28JUN1985 06:00:00)-Water Temperature (C)]]*OO[[#This Row],[17]]/SUM(OO[17])</f>
        <v>0</v>
      </c>
      <c r="T389" s="10">
        <f>3/24*OO[[#This Row],[76 (28JUN1985 09:00:00)-Water Temperature (C)]]*OO[[#This Row],[18]]/SUM(OO[18])</f>
        <v>0</v>
      </c>
      <c r="U389" s="10">
        <f>3/24*OO[[#This Row],[77 (28JUN1985 12:00:00)-Water Temperature (C)]]*OO[[#This Row],[19]]/SUM(OO[19])</f>
        <v>3.3624652207189372E-39</v>
      </c>
      <c r="V389" s="10">
        <f>3/24000000*OO[[#This Row],[78 (28JUN1985 15:00:00)-Water Temperature (C)]]*OO[[#This Row],[20]]</f>
        <v>4.0477235086050003E-29</v>
      </c>
      <c r="W389" s="10">
        <f>3/24000000*OO[[#This Row],[79 (28JUN1985 18:00:00)-Water Temperature (C)]]*OO[[#This Row],[21]]</f>
        <v>4.4884751985150002E-23</v>
      </c>
      <c r="X389" s="10">
        <f>3/24000000*OO[[#This Row],[80 (28JUN1985 21:00:00)-Water Temperature (C)]]*OO[[#This Row],[22]]</f>
        <v>2.99028970906875E-17</v>
      </c>
      <c r="Y389" s="10">
        <f>3/24000000*OO[[#This Row],[81 (29JUN1985 00:00:00)-Water Temperature (C)]]*OO[[#This Row],[23]]</f>
        <v>1.4447668409184999E-13</v>
      </c>
      <c r="Z389" s="10">
        <f>3/24000000*OO[[#This Row],[82 (29JUN1985 03:00:00)-Water Temperature (C)]]*OO[[#This Row],[24]]</f>
        <v>9.3706924144225002E-11</v>
      </c>
      <c r="AA389" s="10">
        <f>3/24000000*OO[[#This Row],[83 (29JUN1985 06:00:00)-Water Temperature (C)]]*OO[[#This Row],[25]]</f>
        <v>1.5971589502391249E-8</v>
      </c>
      <c r="AB389" s="10">
        <f>3/24000000*OO[[#This Row],[84 (29JUN1985 09:00:00)-Water Temperature (C)]]*OO[[#This Row],[26]]</f>
        <v>9.9343359824399991E-7</v>
      </c>
      <c r="AC389" s="10">
        <f>3/24000000*OO[[#This Row],[85 (29JUN1985 12:00:00)-Water Temperature (C)]]*OO[[#This Row],[27]]</f>
        <v>2.6289890908124995E-5</v>
      </c>
      <c r="AD389" s="10">
        <f>3/24000000*OO[[#This Row],[86 (29JUN1985 15:00:00)-Water Temperature (C)]]*OO[[#This Row],[28]]</f>
        <v>3.4317780071924998E-4</v>
      </c>
      <c r="AE389" s="10">
        <f>3/24000000*OO[[#This Row],[88 (29JUN1985 21:00:00)-Water Temperature (C)]]*OO[[#This Row],[30]]</f>
        <v>1.0091391811042499E-2</v>
      </c>
      <c r="AF389" s="10">
        <f>3/24000000*OO[[#This Row],[88 (29JUN1985 21:00:00)-Water Temperature (C)]]*OO[[#This Row],[30]]</f>
        <v>1.0091391811042499E-2</v>
      </c>
      <c r="AG389" s="10">
        <f>3/24000000*OO[[#This Row],[89 (30JUN1985 00:00:00)-Water Temperature (C)]]*OO[[#This Row],[31]]</f>
        <v>2.6153631019499999E-2</v>
      </c>
      <c r="AH389" s="10">
        <f>3/24000000*OO[[#This Row],[90 (30JUN1985 03:00:00)-Water Temperature (C)]]*OO[[#This Row],[32]]</f>
        <v>4.5132643685250003E-2</v>
      </c>
      <c r="AI389" s="10">
        <f>3/24000000*OO[[#This Row],[91 (30JUN1985 06:00:00)-Water Temperature (C)]]*OO[[#This Row],[33]]</f>
        <v>5.4724472020000005E-2</v>
      </c>
      <c r="AJ389" s="10">
        <f>3/24000000*OO[[#This Row],[92 (30JUN1985 09:00:00)-Water Temperature (C)]]*OO[[#This Row],[34]]</f>
        <v>4.9291145821774997E-2</v>
      </c>
      <c r="AK389" s="10">
        <f>3/24000000*OO[[#This Row],[93 (30JUN1985 12:00:00)-Water Temperature (C)]]*OO[[#This Row],[35]]</f>
        <v>3.2800041753437495E-2</v>
      </c>
      <c r="AL389" s="10">
        <f>3/24000000*OO[[#This Row],[94 (30JUN1985 15:00:00)-Water Temperature (C)]]*OO[[#This Row],[36]]</f>
        <v>1.6864923457487503E-2</v>
      </c>
      <c r="AM389" s="10">
        <f>3/24000000*OO[[#This Row],[95 (30JUN1985 18:00:00)-Water Temperature (C)]]*OO[[#This Row],[37]]</f>
        <v>6.9275303346749998E-3</v>
      </c>
      <c r="AN389" s="10">
        <f>3/24000000*OO[[#This Row],[96 (30JUN1985 21:00:00)-Water Temperature (C)]]*OO[[#This Row],[38]]</f>
        <v>2.3055620974053751E-3</v>
      </c>
      <c r="AO389" s="10">
        <f>3/24000000*OO[[#This Row],[97 (01JUL1985 00:00:00)-Water Temperature (C)]]*OO[[#This Row],[39]]</f>
        <v>6.6629479469474989E-4</v>
      </c>
      <c r="AP389" s="10">
        <f>3/24000000*OO[[#This Row],[98 (01JUL1985 03:00:00)-Water Temperature (C)]]*OO[[#This Row],[40]]</f>
        <v>1.9439993853322498E-4</v>
      </c>
      <c r="AQ389" s="10">
        <f>3/24000000*OO[[#This Row],[99 (01JUL1985 06:00:00)-Water Temperature (C)]]*OO[[#This Row],[41]]</f>
        <v>7.4678368714687504E-5</v>
      </c>
      <c r="AR389" s="10">
        <f>3/24000000*OO[[#This Row],[100 (01JUL1985 09:00:00)-Water Temperature (C)]]*OO[[#This Row],[42]]</f>
        <v>4.6155522034299992E-5</v>
      </c>
      <c r="AS389" s="10">
        <f>3/24000000*OO[[#This Row],[101 (01JUL1985 12:00:00)-Water Temperature (C)]]*OO[[#This Row],[43]]</f>
        <v>3.826090815925E-5</v>
      </c>
      <c r="AT389" s="10">
        <f>3/24000000*OO[[#This Row],[102 (01JUL1985 15:00:00)-Water Temperature (C)]]*OO[[#This Row],[44]]</f>
        <v>3.4987726125075001E-5</v>
      </c>
      <c r="AU389" s="10">
        <f>3/24000000*OO[[#This Row],[103 (01JUL1985 18:00:00)-Water Temperature (C)]]*OO[[#This Row],[45]]</f>
        <v>3.2880589713400003E-5</v>
      </c>
      <c r="AV389" s="10">
        <f>3/24000000*OO[[#This Row],[104 (01JUL1985 21:00:00)-Water Temperature (C)]]*OO[[#This Row],[46]]</f>
        <v>3.0427275321937502E-5</v>
      </c>
      <c r="AW389" s="10">
        <f>3/24000000*OO[[#This Row],[105 (02JUL1985 00:00:00)-Water Temperature (C)]]*OO[[#This Row],[47]]</f>
        <v>2.7989537001499999E-5</v>
      </c>
      <c r="AX389" s="10">
        <f>3/24000000*OO[[#This Row],[106 (02JUL1985 03:00:00)-Water Temperature (C)]]*OO[[#This Row],[48]]</f>
        <v>2.60513922627875E-5</v>
      </c>
      <c r="AY389" s="10">
        <f>3/24000000*OO[[#This Row],[107 (02JUL1985 06:00:00)-Water Temperature (C)]]*OO[[#This Row],[49]]</f>
        <v>2.4568461429934995E-5</v>
      </c>
      <c r="AZ389" s="10">
        <f>3/24000000*OO[[#This Row],[108 (02JUL1985 09:00:00)-Water Temperature (C)]]*OO[[#This Row],[50]]</f>
        <v>2.3657032001702497E-5</v>
      </c>
      <c r="BA389" s="10">
        <f>3/24000000*OO[[#This Row],[109 (02JUL1985 12:00:00)-Water Temperature (C)]]*OO[[#This Row],[51]]</f>
        <v>2.3687728384807495E-5</v>
      </c>
      <c r="BB389" s="10">
        <f>3/24000000*OO[[#This Row],[110 (02JUL1985 15:00:00)-Water Temperature (C)]]*OO[[#This Row],[52]]</f>
        <v>2.3940506772334994E-5</v>
      </c>
      <c r="BC389" s="10">
        <f>3/24000000*OO[[#This Row],[111 (02JUL1985 18:00:00)-Water Temperature (C)]]*OO[[#This Row],[53]]</f>
        <v>2.4115939927743746E-5</v>
      </c>
      <c r="BD389" s="10">
        <f>3/24000000*OO[[#This Row],[112 (02JUL1985 21:00:00)-Water Temperature (C)]]*OO[[#This Row],[54]]</f>
        <v>2.3847394117675003E-5</v>
      </c>
      <c r="BE389" s="10">
        <f>3/24000000*OO[[#This Row],[113 (03JUL1985 00:00:00)-Water Temperature (C)]]*OO[[#This Row],[55]]</f>
        <v>2.3303174175558749E-5</v>
      </c>
      <c r="BF389" s="10">
        <f>3/24000000*OO[[#This Row],[114 (03JUL1985 03:00:00)-Water Temperature (C)]]*OO[[#This Row],[56]]</f>
        <v>2.238824276525E-5</v>
      </c>
      <c r="BG389" s="10">
        <f>3/24000000*OO[[#This Row],[115 (03JUL1985 06:00:00)-Water Temperature (C)]]*OO[[#This Row],[57]]</f>
        <v>2.0981474206976249E-5</v>
      </c>
      <c r="BH389" s="10">
        <f>3/24000000*OO[[#This Row],[116 (03JUL1985 09:00:00)-Water Temperature (C)]]*OO[[#This Row],[58]]</f>
        <v>1.9500905071829995E-5</v>
      </c>
      <c r="BI389" s="10">
        <f>3/24000000*OO[[#This Row],[117 (03JUL1985 12:00:00)-Water Temperature (C)]]*OO[[#This Row],[59]]</f>
        <v>1.82264804253325E-5</v>
      </c>
      <c r="BJ389" s="10">
        <f>3/24000000*OO[[#This Row],[118 (03JUL1985 15:00:00)-Water Temperature (C)]]*OO[[#This Row],[60]]</f>
        <v>1.6946840383282501E-5</v>
      </c>
      <c r="BK389" s="10">
        <f>3/24000000*OO[[#This Row],[119 (03JUL1985 18:00:00)-Water Temperature (C)]]*OO[[#This Row],[61]]</f>
        <v>1.5720369485891249E-5</v>
      </c>
      <c r="BL389" s="10">
        <f>3/24000000*OO[[#This Row],[120 (03JUL1985 21:00:00)-Water Temperature (C)]]*OO[[#This Row],[62]]</f>
        <v>1.43908800298325E-5</v>
      </c>
      <c r="BM389" s="10">
        <f>3/24000000*OO[[#This Row],[121 (04JUL1985 00:00:00)-Water Temperature (C)]]*OO[[#This Row],[63]]</f>
        <v>1.3092045845618749E-5</v>
      </c>
      <c r="BN389" s="10">
        <f>3/24000000*OO[[#This Row],[122 (04JUL1985 03:00:00)-Water Temperature (C)]]*OO[[#This Row],[64]]</f>
        <v>1.2008888066035E-5</v>
      </c>
      <c r="BO389" s="10">
        <f>3/24000000*OO[[#This Row],[123 (04JUL1985 06:00:00)-Water Temperature (C)]]*OO[[#This Row],[65]]</f>
        <v>1.103106574432E-5</v>
      </c>
      <c r="BP389" s="10">
        <f>3/24000000*OO[[#This Row],[124 (04JUL1985 09:00:00)-Water Temperature (C)]]*OO[[#This Row],[66]]</f>
        <v>1.0373693165434999E-5</v>
      </c>
      <c r="BQ389" s="10">
        <f>3/24000000*OO[[#This Row],[125 (04JUL1985 12:00:00)-Water Temperature (C)]]*OO[[#This Row],[67]]</f>
        <v>9.6953972810187509E-6</v>
      </c>
      <c r="BR389" s="10">
        <f>3/24000000*OO[[#This Row],[126 (04JUL1985 15:00:00)-Water Temperature (C)]]*OO[[#This Row],[68]]</f>
        <v>8.9610196513749989E-6</v>
      </c>
      <c r="BS389" s="10">
        <f>3/24000000*OO[[#This Row],[127 (04JUL1985 18:00:00)-Water Temperature (C)]]*OO[[#This Row],[69]]</f>
        <v>8.3542774808474999E-6</v>
      </c>
      <c r="BT389" s="10">
        <f>3/24000000*OO[[#This Row],[128 (04JUL1985 21:00:00)-Water Temperature (C)]]*OO[[#This Row],[70]]</f>
        <v>7.6571477631600008E-6</v>
      </c>
      <c r="BU389" s="10">
        <f>3/24000000*OO[[#This Row],[129 (05JUL1985 00:00:00)-Water Temperature (C)]]*OO[[#This Row],[71]]</f>
        <v>6.8666328333749997E-6</v>
      </c>
      <c r="BV389" s="10">
        <f>3/24000000*OO[[#This Row],[130 (05JUL1985 03:00:00)-Water Temperature (C)]]*OO[[#This Row],[72]]</f>
        <v>6.2319464114374996E-6</v>
      </c>
      <c r="BW389" s="10">
        <f>3/24000000*OO[[#This Row],[131 (05JUL1985 06:00:00)-Water Temperature (C)]]*OO[[#This Row],[73]]</f>
        <v>5.6534754609024997E-6</v>
      </c>
      <c r="BX389" s="10">
        <f>3/24000000*OO[[#This Row],[132 (05JUL1985 09:00:00)-Water Temperature (C)]]*OO[[#This Row],[74]]</f>
        <v>5.3525891171812486E-6</v>
      </c>
      <c r="BY389" s="10">
        <f>3/24000000*OO[[#This Row],[133 (05JUL1985 12:00:00)-Water Temperature (C)]]*OO[[#This Row],[75]]</f>
        <v>5.0727045259124992E-6</v>
      </c>
      <c r="BZ389" s="10">
        <f>3/24000000*OO[[#This Row],[134 (05JUL1985 15:00:00)-Water Temperature (C)]]*OO[[#This Row],[76]]</f>
        <v>4.7595271876337496E-6</v>
      </c>
      <c r="CA389" s="10">
        <f>3/24000000*OO[[#This Row],[135 (05JUL1985 18:00:00)-Water Temperature (C)]]*OO[[#This Row],[77]]</f>
        <v>4.4184062317499996E-6</v>
      </c>
      <c r="CB389" s="10">
        <f>3/24000000*OO[[#This Row],[136 (05JUL1985 21:00:00)-Water Temperature (C)]]*OO[[#This Row],[78]]</f>
        <v>3.9582565013249993E-6</v>
      </c>
      <c r="CC389" s="10">
        <f>3/24000000*OO[[#This Row],[137 (06JUL1985 00:00:00)-Water Temperature (C)]]*OO[[#This Row],[79]]</f>
        <v>3.4736324399437498E-6</v>
      </c>
      <c r="CD389" s="10">
        <f>3/24000000*OO[[#This Row],[138 (06JUL1985 03:00:00)-Water Temperature (C)]]*OO[[#This Row],[80]]</f>
        <v>3.0438941584537496E-6</v>
      </c>
      <c r="CE389" s="10">
        <f>3/24000000*OO[[#This Row],[139 (06JUL1985 06:00:00)-Water Temperature (C)]]*OO[[#This Row],[81]]</f>
        <v>2.6630853937874999E-6</v>
      </c>
      <c r="CF389" s="10">
        <f>3/24000000*OO[[#This Row],[140 (06JUL1985 09:00:00)-Water Temperature (C)]]*OO[[#This Row],[82]]</f>
        <v>2.3763104045309999E-6</v>
      </c>
      <c r="CG389" s="10">
        <f>3/24000000*OO[[#This Row],[141 (06JUL1985 12:00:00)-Water Temperature (C)]]*OO[[#This Row],[83]]</f>
        <v>2.0868099742560001E-6</v>
      </c>
      <c r="CH389" s="10">
        <f>3/24000000*OO[[#This Row],[142 (06JUL1985 15:00:00)-Water Temperature (C)]]*OO[[#This Row],[84]]</f>
        <v>1.7888653064782501E-6</v>
      </c>
      <c r="CI389" s="10">
        <f>3/24000000*OO[[#This Row],[143 (06JUL1985 18:00:00)-Water Temperature (C)]]*OO[[#This Row],[85]]</f>
        <v>1.4982757679085E-6</v>
      </c>
      <c r="CJ389" s="10">
        <f>3/24000000*OO[[#This Row],[144 (06JUL1985 21:00:00)-Water Temperature (C)]]*OO[[#This Row],[86]]</f>
        <v>1.2188660729219999E-6</v>
      </c>
      <c r="CK389" s="10">
        <f>3/24000000*OO[[#This Row],[145 (07JUL1985 00:00:00)-Water Temperature (C)]]*OO[[#This Row],[87]]</f>
        <v>9.8684454334987493E-7</v>
      </c>
      <c r="CL389" s="10">
        <f>3/24000000*OO[[#This Row],[146 (07JUL1985 03:00:00)-Water Temperature (C)]]*OO[[#This Row],[88]]</f>
        <v>8.2088933903025001E-7</v>
      </c>
      <c r="CM389" s="10">
        <f>3/24000000*OO[[#This Row],[147 (07JUL1985 06:00:00)-Water Temperature (C)]]*OO[[#This Row],[89]]</f>
        <v>7.0553903991099993E-7</v>
      </c>
      <c r="CN389" s="10">
        <f>3/24000000*OO[[#This Row],[148 (07JUL1985 09:00:00)-Water Temperature (C)]]*OO[[#This Row],[90]]</f>
        <v>6.34374272574E-7</v>
      </c>
      <c r="CO389" s="10">
        <f>3/24000000*OO[[#This Row],[149 (07JUL1985 12:00:00)-Water Temperature (C)]]*OO[[#This Row],[91]]</f>
        <v>5.6662396197812506E-7</v>
      </c>
      <c r="CP389" s="10">
        <f>3/24000000*OO[[#This Row],[150 (07JUL1985 15:00:00)-Water Temperature (C)]]*OO[[#This Row],[92]]</f>
        <v>5.1996884026874994E-7</v>
      </c>
      <c r="CQ389" s="10">
        <f>3/24000000*OO[[#This Row],[151 (07JUL1985 18:00:00)-Water Temperature (C)]]*OO[[#This Row],[93]]</f>
        <v>4.7648970390124997E-7</v>
      </c>
      <c r="CR389" s="10">
        <f>3/24000000*OO[[#This Row],[152 (07JUL1985 21:00:00)-Water Temperature (C)]]*OO[[#This Row],[94]]</f>
        <v>4.3035910043749994E-7</v>
      </c>
      <c r="CS389" s="10">
        <f>3/24000000*OO[[#This Row],[153 (08JUL1985 00:00:00)-Water Temperature (C)]]*OO[[#This Row],[95]]</f>
        <v>3.9008442319762492E-7</v>
      </c>
      <c r="CT389" s="10">
        <f>3/24000000*OO[[#This Row],[154 (08JUL1985 03:00:00)-Water Temperature (C)]]*OO[[#This Row],[96]]</f>
        <v>3.5875785401062498E-7</v>
      </c>
      <c r="CU389" s="10">
        <f>3/24000000*OO[[#This Row],[155 (08JUL1985 06:00:00)-Water Temperature (C)]]*OO[[#This Row],[97]]</f>
        <v>3.3725537991512498E-7</v>
      </c>
      <c r="CV389" s="10">
        <f>3/24000000*OO[[#This Row],[156 (08JUL1985 09:00:00)-Water Temperature (C)]]*OO[[#This Row],[98]]</f>
        <v>3.3088702167674996E-7</v>
      </c>
      <c r="CW389" s="10">
        <f>3/24000000*OO[[#This Row],[157 (08JUL1985 12:00:00)-Water Temperature (C)]]*OO[[#This Row],[99]]</f>
        <v>3.2636714076749997E-7</v>
      </c>
    </row>
    <row r="390" spans="1:101" x14ac:dyDescent="0.35">
      <c r="A390" t="s">
        <v>397</v>
      </c>
      <c r="B390">
        <v>701.90560000000005</v>
      </c>
      <c r="C390" s="10">
        <f>3/24*OO[[#This Row],[59 (26JUN1985 06:00:00)-Water Temperature (C)]]*OO[[#This Row],[1]]/SUM(OO[1])</f>
        <v>0</v>
      </c>
      <c r="D390" s="10">
        <f>3/24*OO[[#This Row],[60 (26JUN1985 09:00:00)-Water Temperature (C)]]*OO[[#This Row],[2]]/SUM(OO[2])</f>
        <v>0</v>
      </c>
      <c r="E390" s="10">
        <f>3/24*OO[[#This Row],[61 (26JUN1985 12:00:00)-Water Temperature (C)]]*OO[[#This Row],[3]]/SUM(OO[3])</f>
        <v>0</v>
      </c>
      <c r="F390" s="10">
        <f>3/24*OO[[#This Row],[62 (26JUN1985 15:00:00)-Water Temperature (C)]]*OO[[#This Row],[4]]/SUM(OO[4])</f>
        <v>0</v>
      </c>
      <c r="G390" s="10">
        <f>3/24*OO[[#This Row],[63 (26JUN1985 18:00:00)-Water Temperature (C)]]*OO[[#This Row],[5]]/SUM(OO[5])</f>
        <v>0</v>
      </c>
      <c r="H390" s="10">
        <f>3/24*OO[[#This Row],[64 (26JUN1985 21:00:00)-Water Temperature (C)]]*OO[[#This Row],[6]]/SUM(OO[6])</f>
        <v>0</v>
      </c>
      <c r="I390" s="10">
        <f>3/24*OO[[#This Row],[65 (27JUN1985 00:00:00)-Water Temperature (C)]]*OO[[#This Row],[7]]/SUM(OO[7])</f>
        <v>0</v>
      </c>
      <c r="J390" s="10">
        <f>3/24*OO[[#This Row],[66 (27JUN1985 03:00:00)-Water Temperature (C)]]*OO[[#This Row],[8]]/SUM(OO[8])</f>
        <v>0</v>
      </c>
      <c r="K390" s="10">
        <f>3/24*OO[[#This Row],[67 (27JUN1985 06:00:00)-Water Temperature (C)]]*OO[[#This Row],[9]]/SUM(OO[9])</f>
        <v>0</v>
      </c>
      <c r="L390" s="10">
        <f>3/24*OO[[#This Row],[68 (27JUN1985 09:00:00)-Water Temperature (C)]]*OO[[#This Row],[10]]/SUM(OO[10])</f>
        <v>0</v>
      </c>
      <c r="M390" s="10">
        <f>3/24*OO[[#This Row],[69 (27JUN1985 12:00:00)-Water Temperature (C)]]*OO[[#This Row],[11]]/SUM(OO[11])</f>
        <v>0</v>
      </c>
      <c r="N390" s="10">
        <f>3/24*OO[[#This Row],[70 (27JUN1985 15:00:00)-Water Temperature (C)]]*OO[[#This Row],[12]]/SUM(OO[12])</f>
        <v>0</v>
      </c>
      <c r="O390" s="10">
        <f>3/24*OO[[#This Row],[71 (27JUN1985 18:00:00)-Water Temperature (C)]]*OO[[#This Row],[13]]/SUM(OO[13])</f>
        <v>0</v>
      </c>
      <c r="P390" s="10">
        <f>3/24*OO[[#This Row],[72 (27JUN1985 21:00:00)-Water Temperature (C)]]*OO[[#This Row],[14]]/SUM(OO[14])</f>
        <v>0</v>
      </c>
      <c r="Q390" s="10">
        <f>3/24*OO[[#This Row],[73 (28JUN1985 00:00:00)-Water Temperature (C)]]*OO[[#This Row],[15]]/SUM(OO[15])</f>
        <v>0</v>
      </c>
      <c r="R390" s="10">
        <f>3/24*OO[[#This Row],[74 (28JUN1985 03:00:00)-Water Temperature (C)]]*OO[[#This Row],[16]]/SUM(OO[16])</f>
        <v>0</v>
      </c>
      <c r="S390" s="10">
        <f>3/24*OO[[#This Row],[75 (28JUN1985 06:00:00)-Water Temperature (C)]]*OO[[#This Row],[17]]/SUM(OO[17])</f>
        <v>0</v>
      </c>
      <c r="T390" s="10">
        <f>3/24*OO[[#This Row],[76 (28JUN1985 09:00:00)-Water Temperature (C)]]*OO[[#This Row],[18]]/SUM(OO[18])</f>
        <v>0</v>
      </c>
      <c r="U390" s="10">
        <f>3/24*OO[[#This Row],[77 (28JUN1985 12:00:00)-Water Temperature (C)]]*OO[[#This Row],[19]]/SUM(OO[19])</f>
        <v>9.287163068915102E-40</v>
      </c>
      <c r="V390" s="10">
        <f>3/24000000*OO[[#This Row],[78 (28JUN1985 15:00:00)-Water Temperature (C)]]*OO[[#This Row],[20]]</f>
        <v>1.9468276371303751E-29</v>
      </c>
      <c r="W390" s="10">
        <f>3/24000000*OO[[#This Row],[79 (28JUN1985 18:00:00)-Water Temperature (C)]]*OO[[#This Row],[21]]</f>
        <v>1.4361551519599998E-23</v>
      </c>
      <c r="X390" s="10">
        <f>3/24000000*OO[[#This Row],[80 (28JUN1985 21:00:00)-Water Temperature (C)]]*OO[[#This Row],[22]]</f>
        <v>1.7536397666002498E-17</v>
      </c>
      <c r="Y390" s="10">
        <f>3/24000000*OO[[#This Row],[81 (29JUN1985 00:00:00)-Water Temperature (C)]]*OO[[#This Row],[23]]</f>
        <v>1.0008843072284998E-13</v>
      </c>
      <c r="Z390" s="10">
        <f>3/24000000*OO[[#This Row],[82 (29JUN1985 03:00:00)-Water Temperature (C)]]*OO[[#This Row],[24]]</f>
        <v>7.2102969220562479E-11</v>
      </c>
      <c r="AA390" s="10">
        <f>3/24000000*OO[[#This Row],[83 (29JUN1985 06:00:00)-Water Temperature (C)]]*OO[[#This Row],[25]]</f>
        <v>1.33801354043075E-8</v>
      </c>
      <c r="AB390" s="10">
        <f>3/24000000*OO[[#This Row],[84 (29JUN1985 09:00:00)-Water Temperature (C)]]*OO[[#This Row],[26]]</f>
        <v>8.9971888834749987E-7</v>
      </c>
      <c r="AC390" s="10">
        <f>3/24000000*OO[[#This Row],[85 (29JUN1985 12:00:00)-Water Temperature (C)]]*OO[[#This Row],[27]]</f>
        <v>2.5402483289187497E-5</v>
      </c>
      <c r="AD390" s="10">
        <f>3/24000000*OO[[#This Row],[86 (29JUN1985 15:00:00)-Water Temperature (C)]]*OO[[#This Row],[28]]</f>
        <v>3.5295922495999998E-4</v>
      </c>
      <c r="AE390" s="10">
        <f>3/24000000*OO[[#This Row],[88 (29JUN1985 21:00:00)-Water Temperature (C)]]*OO[[#This Row],[30]]</f>
        <v>1.1548705272243753E-2</v>
      </c>
      <c r="AF390" s="10">
        <f>3/24000000*OO[[#This Row],[88 (29JUN1985 21:00:00)-Water Temperature (C)]]*OO[[#This Row],[30]]</f>
        <v>1.1548705272243753E-2</v>
      </c>
      <c r="AG390" s="10">
        <f>3/24000000*OO[[#This Row],[89 (30JUN1985 00:00:00)-Water Temperature (C)]]*OO[[#This Row],[31]]</f>
        <v>3.142823280695E-2</v>
      </c>
      <c r="AH390" s="10">
        <f>3/24000000*OO[[#This Row],[90 (30JUN1985 03:00:00)-Water Temperature (C)]]*OO[[#This Row],[32]]</f>
        <v>5.701523660265001E-2</v>
      </c>
      <c r="AI390" s="10">
        <f>3/24000000*OO[[#This Row],[91 (30JUN1985 06:00:00)-Water Temperature (C)]]*OO[[#This Row],[33]]</f>
        <v>7.2927195417999996E-2</v>
      </c>
      <c r="AJ390" s="10">
        <f>3/24000000*OO[[#This Row],[92 (30JUN1985 09:00:00)-Water Temperature (C)]]*OO[[#This Row],[34]]</f>
        <v>6.9529041517962492E-2</v>
      </c>
      <c r="AK390" s="10">
        <f>3/24000000*OO[[#This Row],[93 (30JUN1985 12:00:00)-Water Temperature (C)]]*OO[[#This Row],[35]]</f>
        <v>4.8736903342049998E-2</v>
      </c>
      <c r="AL390" s="10">
        <f>3/24000000*OO[[#This Row],[94 (30JUN1985 15:00:00)-Water Temperature (C)]]*OO[[#This Row],[36]]</f>
        <v>2.6506916720187495E-2</v>
      </c>
      <c r="AM390" s="10">
        <f>3/24000000*OO[[#This Row],[95 (30JUN1985 18:00:00)-Water Temperature (C)]]*OO[[#This Row],[37]]</f>
        <v>1.1561040822177501E-2</v>
      </c>
      <c r="AN390" s="10">
        <f>3/24000000*OO[[#This Row],[96 (30JUN1985 21:00:00)-Water Temperature (C)]]*OO[[#This Row],[38]]</f>
        <v>4.0887540410400004E-3</v>
      </c>
      <c r="AO390" s="10">
        <f>3/24000000*OO[[#This Row],[97 (01JUL1985 00:00:00)-Water Temperature (C)]]*OO[[#This Row],[39]]</f>
        <v>1.2599455909579999E-3</v>
      </c>
      <c r="AP390" s="10">
        <f>3/24000000*OO[[#This Row],[98 (01JUL1985 03:00:00)-Water Temperature (C)]]*OO[[#This Row],[40]]</f>
        <v>3.8209756295199998E-4</v>
      </c>
      <c r="AQ390" s="10">
        <f>3/24000000*OO[[#This Row],[99 (01JUL1985 06:00:00)-Water Temperature (C)]]*OO[[#This Row],[41]]</f>
        <v>1.388057169397875E-4</v>
      </c>
      <c r="AR390" s="10">
        <f>3/24000000*OO[[#This Row],[100 (01JUL1985 09:00:00)-Water Temperature (C)]]*OO[[#This Row],[42]]</f>
        <v>7.4836995817549988E-5</v>
      </c>
      <c r="AS390" s="10">
        <f>3/24000000*OO[[#This Row],[101 (01JUL1985 12:00:00)-Water Temperature (C)]]*OO[[#This Row],[43]]</f>
        <v>5.6165195368737493E-5</v>
      </c>
      <c r="AT390" s="10">
        <f>3/24000000*OO[[#This Row],[102 (01JUL1985 15:00:00)-Water Temperature (C)]]*OO[[#This Row],[44]]</f>
        <v>4.9148978231249996E-5</v>
      </c>
      <c r="AU390" s="10">
        <f>3/24000000*OO[[#This Row],[103 (01JUL1985 18:00:00)-Water Temperature (C)]]*OO[[#This Row],[45]]</f>
        <v>4.5364597873875002E-5</v>
      </c>
      <c r="AV390" s="10">
        <f>3/24000000*OO[[#This Row],[104 (01JUL1985 21:00:00)-Water Temperature (C)]]*OO[[#This Row],[46]]</f>
        <v>4.152593771975E-5</v>
      </c>
      <c r="AW390" s="10">
        <f>3/24000000*OO[[#This Row],[105 (02JUL1985 00:00:00)-Water Temperature (C)]]*OO[[#This Row],[47]]</f>
        <v>3.7962091301924998E-5</v>
      </c>
      <c r="AX390" s="10">
        <f>3/24000000*OO[[#This Row],[106 (02JUL1985 03:00:00)-Water Temperature (C)]]*OO[[#This Row],[48]]</f>
        <v>3.5146800638662497E-5</v>
      </c>
      <c r="AY390" s="10">
        <f>3/24000000*OO[[#This Row],[107 (02JUL1985 06:00:00)-Water Temperature (C)]]*OO[[#This Row],[49]]</f>
        <v>3.3019326366124999E-5</v>
      </c>
      <c r="AZ390" s="10">
        <f>3/24000000*OO[[#This Row],[108 (02JUL1985 09:00:00)-Water Temperature (C)]]*OO[[#This Row],[50]]</f>
        <v>3.1676183633249997E-5</v>
      </c>
      <c r="BA390" s="10">
        <f>3/24000000*OO[[#This Row],[109 (02JUL1985 12:00:00)-Water Temperature (C)]]*OO[[#This Row],[51]]</f>
        <v>3.1569843400049997E-5</v>
      </c>
      <c r="BB390" s="10">
        <f>3/24000000*OO[[#This Row],[110 (02JUL1985 15:00:00)-Water Temperature (C)]]*OO[[#This Row],[52]]</f>
        <v>3.1780585619475002E-5</v>
      </c>
      <c r="BC390" s="10">
        <f>3/24000000*OO[[#This Row],[111 (02JUL1985 18:00:00)-Water Temperature (C)]]*OO[[#This Row],[53]]</f>
        <v>3.1847814326749995E-5</v>
      </c>
      <c r="BD390" s="10">
        <f>3/24000000*OO[[#This Row],[112 (02JUL1985 21:00:00)-Water Temperature (C)]]*OO[[#This Row],[54]]</f>
        <v>3.1412768700412497E-5</v>
      </c>
      <c r="BE390" s="10">
        <f>3/24000000*OO[[#This Row],[113 (03JUL1985 00:00:00)-Water Temperature (C)]]*OO[[#This Row],[55]]</f>
        <v>3.0557398961137495E-5</v>
      </c>
      <c r="BF390" s="10">
        <f>3/24000000*OO[[#This Row],[114 (03JUL1985 03:00:00)-Water Temperature (C)]]*OO[[#This Row],[56]]</f>
        <v>2.9289029387799997E-5</v>
      </c>
      <c r="BG390" s="10">
        <f>3/24000000*OO[[#This Row],[115 (03JUL1985 06:00:00)-Water Temperature (C)]]*OO[[#This Row],[57]]</f>
        <v>2.7307241992799996E-5</v>
      </c>
      <c r="BH390" s="10">
        <f>3/24000000*OO[[#This Row],[116 (03JUL1985 09:00:00)-Water Temperature (C)]]*OO[[#This Row],[58]]</f>
        <v>2.5340798555525001E-5</v>
      </c>
      <c r="BI390" s="10">
        <f>3/24000000*OO[[#This Row],[117 (03JUL1985 12:00:00)-Water Temperature (C)]]*OO[[#This Row],[59]]</f>
        <v>2.3625732589099997E-5</v>
      </c>
      <c r="BJ390" s="10">
        <f>3/24000000*OO[[#This Row],[118 (03JUL1985 15:00:00)-Water Temperature (C)]]*OO[[#This Row],[60]]</f>
        <v>2.1846968839525002E-5</v>
      </c>
      <c r="BK390" s="10">
        <f>3/24000000*OO[[#This Row],[119 (03JUL1985 18:00:00)-Water Temperature (C)]]*OO[[#This Row],[61]]</f>
        <v>2.0127629568735E-5</v>
      </c>
      <c r="BL390" s="10">
        <f>3/24000000*OO[[#This Row],[120 (03JUL1985 21:00:00)-Water Temperature (C)]]*OO[[#This Row],[62]]</f>
        <v>1.823322261432E-5</v>
      </c>
      <c r="BM390" s="10">
        <f>3/24000000*OO[[#This Row],[121 (04JUL1985 00:00:00)-Water Temperature (C)]]*OO[[#This Row],[63]]</f>
        <v>1.6465201460407498E-5</v>
      </c>
      <c r="BN390" s="10">
        <f>3/24000000*OO[[#This Row],[122 (04JUL1985 03:00:00)-Water Temperature (C)]]*OO[[#This Row],[64]]</f>
        <v>1.5003884420332499E-5</v>
      </c>
      <c r="BO390" s="10">
        <f>3/24000000*OO[[#This Row],[123 (04JUL1985 06:00:00)-Water Temperature (C)]]*OO[[#This Row],[65]]</f>
        <v>1.3694020732887498E-5</v>
      </c>
      <c r="BP390" s="10">
        <f>3/24000000*OO[[#This Row],[124 (04JUL1985 09:00:00)-Water Temperature (C)]]*OO[[#This Row],[66]]</f>
        <v>1.2809451001875E-5</v>
      </c>
      <c r="BQ390" s="10">
        <f>3/24000000*OO[[#This Row],[125 (04JUL1985 12:00:00)-Water Temperature (C)]]*OO[[#This Row],[67]]</f>
        <v>1.185380936296375E-5</v>
      </c>
      <c r="BR390" s="10">
        <f>3/24000000*OO[[#This Row],[126 (04JUL1985 15:00:00)-Water Temperature (C)]]*OO[[#This Row],[68]]</f>
        <v>1.084486038664875E-5</v>
      </c>
      <c r="BS390" s="10">
        <f>3/24000000*OO[[#This Row],[127 (04JUL1985 18:00:00)-Water Temperature (C)]]*OO[[#This Row],[69]]</f>
        <v>1.0003423998437499E-5</v>
      </c>
      <c r="BT390" s="10">
        <f>3/24000000*OO[[#This Row],[128 (04JUL1985 21:00:00)-Water Temperature (C)]]*OO[[#This Row],[70]]</f>
        <v>9.0525773382974976E-6</v>
      </c>
      <c r="BU390" s="10">
        <f>3/24000000*OO[[#This Row],[129 (05JUL1985 00:00:00)-Water Temperature (C)]]*OO[[#This Row],[71]]</f>
        <v>8.0820982028999997E-6</v>
      </c>
      <c r="BV390" s="10">
        <f>3/24000000*OO[[#This Row],[130 (05JUL1985 03:00:00)-Water Temperature (C)]]*OO[[#This Row],[72]]</f>
        <v>7.3335442243900007E-6</v>
      </c>
      <c r="BW390" s="10">
        <f>3/24000000*OO[[#This Row],[131 (05JUL1985 06:00:00)-Water Temperature (C)]]*OO[[#This Row],[73]]</f>
        <v>6.6556838370949992E-6</v>
      </c>
      <c r="BX390" s="10">
        <f>3/24000000*OO[[#This Row],[132 (05JUL1985 09:00:00)-Water Temperature (C)]]*OO[[#This Row],[74]]</f>
        <v>6.3100676859674992E-6</v>
      </c>
      <c r="BY390" s="10">
        <f>3/24000000*OO[[#This Row],[133 (05JUL1985 12:00:00)-Water Temperature (C)]]*OO[[#This Row],[75]]</f>
        <v>5.9856832183162499E-6</v>
      </c>
      <c r="BZ390" s="10">
        <f>3/24000000*OO[[#This Row],[134 (05JUL1985 15:00:00)-Water Temperature (C)]]*OO[[#This Row],[76]]</f>
        <v>5.6279946325724996E-6</v>
      </c>
      <c r="CA390" s="10">
        <f>3/24000000*OO[[#This Row],[135 (05JUL1985 18:00:00)-Water Temperature (C)]]*OO[[#This Row],[77]]</f>
        <v>5.2210992553912498E-6</v>
      </c>
      <c r="CB390" s="10">
        <f>3/24000000*OO[[#This Row],[136 (05JUL1985 21:00:00)-Water Temperature (C)]]*OO[[#This Row],[78]]</f>
        <v>4.6674503343624999E-6</v>
      </c>
      <c r="CC390" s="10">
        <f>3/24000000*OO[[#This Row],[137 (06JUL1985 00:00:00)-Water Temperature (C)]]*OO[[#This Row],[79]]</f>
        <v>4.0928323625549992E-6</v>
      </c>
      <c r="CD390" s="10">
        <f>3/24000000*OO[[#This Row],[138 (06JUL1985 03:00:00)-Water Temperature (C)]]*OO[[#This Row],[80]]</f>
        <v>3.5871566896924995E-6</v>
      </c>
      <c r="CE390" s="10">
        <f>3/24000000*OO[[#This Row],[139 (06JUL1985 06:00:00)-Water Temperature (C)]]*OO[[#This Row],[81]]</f>
        <v>3.1467905589999998E-6</v>
      </c>
      <c r="CF390" s="10">
        <f>3/24000000*OO[[#This Row],[140 (06JUL1985 09:00:00)-Water Temperature (C)]]*OO[[#This Row],[82]]</f>
        <v>2.8207774867149996E-6</v>
      </c>
      <c r="CG390" s="10">
        <f>3/24000000*OO[[#This Row],[141 (06JUL1985 12:00:00)-Water Temperature (C)]]*OO[[#This Row],[83]]</f>
        <v>2.4865417409594999E-6</v>
      </c>
      <c r="CH390" s="10">
        <f>3/24000000*OO[[#This Row],[142 (06JUL1985 15:00:00)-Water Temperature (C)]]*OO[[#This Row],[84]]</f>
        <v>2.1364151276378746E-6</v>
      </c>
      <c r="CI390" s="10">
        <f>3/24000000*OO[[#This Row],[143 (06JUL1985 18:00:00)-Water Temperature (C)]]*OO[[#This Row],[85]]</f>
        <v>1.7915579186464995E-6</v>
      </c>
      <c r="CJ390" s="10">
        <f>3/24000000*OO[[#This Row],[144 (06JUL1985 21:00:00)-Water Temperature (C)]]*OO[[#This Row],[86]]</f>
        <v>1.455782283345E-6</v>
      </c>
      <c r="CK390" s="10">
        <f>3/24000000*OO[[#This Row],[145 (07JUL1985 00:00:00)-Water Temperature (C)]]*OO[[#This Row],[87]]</f>
        <v>1.17624594368275E-6</v>
      </c>
      <c r="CL390" s="10">
        <f>3/24000000*OO[[#This Row],[146 (07JUL1985 03:00:00)-Water Temperature (C)]]*OO[[#This Row],[88]]</f>
        <v>9.7594987087850012E-7</v>
      </c>
      <c r="CM390" s="10">
        <f>3/24000000*OO[[#This Row],[147 (07JUL1985 06:00:00)-Water Temperature (C)]]*OO[[#This Row],[89]]</f>
        <v>8.380300397178749E-7</v>
      </c>
      <c r="CN390" s="10">
        <f>3/24000000*OO[[#This Row],[148 (07JUL1985 09:00:00)-Water Temperature (C)]]*OO[[#This Row],[90]]</f>
        <v>7.5328118544149993E-7</v>
      </c>
      <c r="CO390" s="10">
        <f>3/24000000*OO[[#This Row],[149 (07JUL1985 12:00:00)-Water Temperature (C)]]*OO[[#This Row],[91]]</f>
        <v>6.7237397769262504E-7</v>
      </c>
      <c r="CP390" s="10">
        <f>3/24000000*OO[[#This Row],[150 (07JUL1985 15:00:00)-Water Temperature (C)]]*OO[[#This Row],[92]]</f>
        <v>6.1810447154474995E-7</v>
      </c>
      <c r="CQ390" s="10">
        <f>3/24000000*OO[[#This Row],[151 (07JUL1985 18:00:00)-Water Temperature (C)]]*OO[[#This Row],[93]]</f>
        <v>5.6613943522187496E-7</v>
      </c>
      <c r="CR390" s="10">
        <f>3/24000000*OO[[#This Row],[152 (07JUL1985 21:00:00)-Water Temperature (C)]]*OO[[#This Row],[94]]</f>
        <v>5.101900194884999E-7</v>
      </c>
      <c r="CS390" s="10">
        <f>3/24000000*OO[[#This Row],[153 (08JUL1985 00:00:00)-Water Temperature (C)]]*OO[[#This Row],[95]]</f>
        <v>4.61332106224875E-7</v>
      </c>
      <c r="CT390" s="10">
        <f>3/24000000*OO[[#This Row],[154 (08JUL1985 03:00:00)-Water Temperature (C)]]*OO[[#This Row],[96]]</f>
        <v>4.23656601085E-7</v>
      </c>
      <c r="CU390" s="10">
        <f>3/24000000*OO[[#This Row],[155 (08JUL1985 06:00:00)-Water Temperature (C)]]*OO[[#This Row],[97]]</f>
        <v>3.9853152541050005E-7</v>
      </c>
      <c r="CV390" s="10">
        <f>3/24000000*OO[[#This Row],[156 (08JUL1985 09:00:00)-Water Temperature (C)]]*OO[[#This Row],[98]]</f>
        <v>3.9180428818349989E-7</v>
      </c>
      <c r="CW390" s="10">
        <f>3/24000000*OO[[#This Row],[157 (08JUL1985 12:00:00)-Water Temperature (C)]]*OO[[#This Row],[99]]</f>
        <v>3.8682978763612492E-7</v>
      </c>
    </row>
    <row r="391" spans="1:101" x14ac:dyDescent="0.35">
      <c r="A391" t="s">
        <v>398</v>
      </c>
      <c r="B391">
        <v>847.13070000000005</v>
      </c>
      <c r="C391" s="10">
        <f>3/24*OO[[#This Row],[59 (26JUN1985 06:00:00)-Water Temperature (C)]]*OO[[#This Row],[1]]/SUM(OO[1])</f>
        <v>0</v>
      </c>
      <c r="D391" s="10">
        <f>3/24*OO[[#This Row],[60 (26JUN1985 09:00:00)-Water Temperature (C)]]*OO[[#This Row],[2]]/SUM(OO[2])</f>
        <v>0</v>
      </c>
      <c r="E391" s="10">
        <f>3/24*OO[[#This Row],[61 (26JUN1985 12:00:00)-Water Temperature (C)]]*OO[[#This Row],[3]]/SUM(OO[3])</f>
        <v>0</v>
      </c>
      <c r="F391" s="10">
        <f>3/24*OO[[#This Row],[62 (26JUN1985 15:00:00)-Water Temperature (C)]]*OO[[#This Row],[4]]/SUM(OO[4])</f>
        <v>0</v>
      </c>
      <c r="G391" s="10">
        <f>3/24*OO[[#This Row],[63 (26JUN1985 18:00:00)-Water Temperature (C)]]*OO[[#This Row],[5]]/SUM(OO[5])</f>
        <v>0</v>
      </c>
      <c r="H391" s="10">
        <f>3/24*OO[[#This Row],[64 (26JUN1985 21:00:00)-Water Temperature (C)]]*OO[[#This Row],[6]]/SUM(OO[6])</f>
        <v>0</v>
      </c>
      <c r="I391" s="10">
        <f>3/24*OO[[#This Row],[65 (27JUN1985 00:00:00)-Water Temperature (C)]]*OO[[#This Row],[7]]/SUM(OO[7])</f>
        <v>0</v>
      </c>
      <c r="J391" s="10">
        <f>3/24*OO[[#This Row],[66 (27JUN1985 03:00:00)-Water Temperature (C)]]*OO[[#This Row],[8]]/SUM(OO[8])</f>
        <v>0</v>
      </c>
      <c r="K391" s="10">
        <f>3/24*OO[[#This Row],[67 (27JUN1985 06:00:00)-Water Temperature (C)]]*OO[[#This Row],[9]]/SUM(OO[9])</f>
        <v>0</v>
      </c>
      <c r="L391" s="10">
        <f>3/24*OO[[#This Row],[68 (27JUN1985 09:00:00)-Water Temperature (C)]]*OO[[#This Row],[10]]/SUM(OO[10])</f>
        <v>0</v>
      </c>
      <c r="M391" s="10">
        <f>3/24*OO[[#This Row],[69 (27JUN1985 12:00:00)-Water Temperature (C)]]*OO[[#This Row],[11]]/SUM(OO[11])</f>
        <v>0</v>
      </c>
      <c r="N391" s="10">
        <f>3/24*OO[[#This Row],[70 (27JUN1985 15:00:00)-Water Temperature (C)]]*OO[[#This Row],[12]]/SUM(OO[12])</f>
        <v>0</v>
      </c>
      <c r="O391" s="10">
        <f>3/24*OO[[#This Row],[71 (27JUN1985 18:00:00)-Water Temperature (C)]]*OO[[#This Row],[13]]/SUM(OO[13])</f>
        <v>0</v>
      </c>
      <c r="P391" s="10">
        <f>3/24*OO[[#This Row],[72 (27JUN1985 21:00:00)-Water Temperature (C)]]*OO[[#This Row],[14]]/SUM(OO[14])</f>
        <v>0</v>
      </c>
      <c r="Q391" s="10">
        <f>3/24*OO[[#This Row],[73 (28JUN1985 00:00:00)-Water Temperature (C)]]*OO[[#This Row],[15]]/SUM(OO[15])</f>
        <v>0</v>
      </c>
      <c r="R391" s="10">
        <f>3/24*OO[[#This Row],[74 (28JUN1985 03:00:00)-Water Temperature (C)]]*OO[[#This Row],[16]]/SUM(OO[16])</f>
        <v>0</v>
      </c>
      <c r="S391" s="10">
        <f>3/24*OO[[#This Row],[75 (28JUN1985 06:00:00)-Water Temperature (C)]]*OO[[#This Row],[17]]/SUM(OO[17])</f>
        <v>0</v>
      </c>
      <c r="T391" s="10">
        <f>3/24*OO[[#This Row],[76 (28JUN1985 09:00:00)-Water Temperature (C)]]*OO[[#This Row],[18]]/SUM(OO[18])</f>
        <v>0</v>
      </c>
      <c r="U391" s="10">
        <f>3/24*OO[[#This Row],[77 (28JUN1985 12:00:00)-Water Temperature (C)]]*OO[[#This Row],[19]]/SUM(OO[19])</f>
        <v>2.6008890022201585E-40</v>
      </c>
      <c r="V391" s="10">
        <f>3/24000000*OO[[#This Row],[78 (28JUN1985 15:00:00)-Water Temperature (C)]]*OO[[#This Row],[20]]</f>
        <v>7.0571942397249993E-30</v>
      </c>
      <c r="W391" s="10">
        <f>3/24000000*OO[[#This Row],[79 (28JUN1985 18:00:00)-Water Temperature (C)]]*OO[[#This Row],[21]]</f>
        <v>4.5397766403499993E-24</v>
      </c>
      <c r="X391" s="10">
        <f>3/24000000*OO[[#This Row],[80 (28JUN1985 21:00:00)-Water Temperature (C)]]*OO[[#This Row],[22]]</f>
        <v>8.6506864280624993E-18</v>
      </c>
      <c r="Y391" s="10">
        <f>3/24000000*OO[[#This Row],[81 (29JUN1985 00:00:00)-Water Temperature (C)]]*OO[[#This Row],[23]]</f>
        <v>6.0690957822125001E-14</v>
      </c>
      <c r="Z391" s="10">
        <f>3/24000000*OO[[#This Row],[82 (29JUN1985 03:00:00)-Water Temperature (C)]]*OO[[#This Row],[24]]</f>
        <v>4.9602436857374992E-11</v>
      </c>
      <c r="AA391" s="10">
        <f>3/24000000*OO[[#This Row],[83 (29JUN1985 06:00:00)-Water Temperature (C)]]*OO[[#This Row],[25]]</f>
        <v>1.0164954366915E-8</v>
      </c>
      <c r="AB391" s="10">
        <f>3/24000000*OO[[#This Row],[84 (29JUN1985 09:00:00)-Water Temperature (C)]]*OO[[#This Row],[26]]</f>
        <v>7.5124041440574981E-7</v>
      </c>
      <c r="AC391" s="10">
        <f>3/24000000*OO[[#This Row],[85 (29JUN1985 12:00:00)-Water Temperature (C)]]*OO[[#This Row],[27]]</f>
        <v>2.2979066124732502E-5</v>
      </c>
      <c r="AD391" s="10">
        <f>3/24000000*OO[[#This Row],[86 (29JUN1985 15:00:00)-Water Temperature (C)]]*OO[[#This Row],[28]]</f>
        <v>3.4464800269224998E-4</v>
      </c>
      <c r="AE391" s="10">
        <f>3/24000000*OO[[#This Row],[88 (29JUN1985 21:00:00)-Water Temperature (C)]]*OO[[#This Row],[30]]</f>
        <v>1.2872053690250003E-2</v>
      </c>
      <c r="AF391" s="10">
        <f>3/24000000*OO[[#This Row],[88 (29JUN1985 21:00:00)-Water Temperature (C)]]*OO[[#This Row],[30]]</f>
        <v>1.2872053690250003E-2</v>
      </c>
      <c r="AG391" s="10">
        <f>3/24000000*OO[[#This Row],[89 (30JUN1985 00:00:00)-Water Temperature (C)]]*OO[[#This Row],[31]]</f>
        <v>3.7196302480399991E-2</v>
      </c>
      <c r="AH391" s="10">
        <f>3/24000000*OO[[#This Row],[90 (30JUN1985 03:00:00)-Water Temperature (C)]]*OO[[#This Row],[32]]</f>
        <v>7.1681379606000004E-2</v>
      </c>
      <c r="AI391" s="10">
        <f>3/24000000*OO[[#This Row],[91 (30JUN1985 06:00:00)-Water Temperature (C)]]*OO[[#This Row],[33]]</f>
        <v>9.7788196644187503E-2</v>
      </c>
      <c r="AJ391" s="10">
        <f>3/24000000*OO[[#This Row],[92 (30JUN1985 09:00:00)-Water Temperature (C)]]*OO[[#This Row],[34]]</f>
        <v>0.100160297197275</v>
      </c>
      <c r="AK391" s="10">
        <f>3/24000000*OO[[#This Row],[93 (30JUN1985 12:00:00)-Water Temperature (C)]]*OO[[#This Row],[35]]</f>
        <v>7.48760123326625E-2</v>
      </c>
      <c r="AL391" s="10">
        <f>3/24000000*OO[[#This Row],[94 (30JUN1985 15:00:00)-Water Temperature (C)]]*OO[[#This Row],[36]]</f>
        <v>4.3516709514874997E-2</v>
      </c>
      <c r="AM391" s="10">
        <f>3/24000000*OO[[#This Row],[95 (30JUN1985 18:00:00)-Water Temperature (C)]]*OO[[#This Row],[37]]</f>
        <v>2.0378431481192498E-2</v>
      </c>
      <c r="AN391" s="10">
        <f>3/24000000*OO[[#This Row],[96 (30JUN1985 21:00:00)-Water Temperature (C)]]*OO[[#This Row],[38]]</f>
        <v>7.7405425255550001E-3</v>
      </c>
      <c r="AO391" s="10">
        <f>3/24000000*OO[[#This Row],[97 (01JUL1985 00:00:00)-Water Temperature (C)]]*OO[[#This Row],[39]]</f>
        <v>2.5626824905499996E-3</v>
      </c>
      <c r="AP391" s="10">
        <f>3/24000000*OO[[#This Row],[98 (01JUL1985 03:00:00)-Water Temperature (C)]]*OO[[#This Row],[40]]</f>
        <v>8.1658130245649998E-4</v>
      </c>
      <c r="AQ391" s="10">
        <f>3/24000000*OO[[#This Row],[99 (01JUL1985 06:00:00)-Water Temperature (C)]]*OO[[#This Row],[41]]</f>
        <v>2.8516058447399997E-4</v>
      </c>
      <c r="AR391" s="10">
        <f>3/24000000*OO[[#This Row],[100 (01JUL1985 09:00:00)-Water Temperature (C)]]*OO[[#This Row],[42]]</f>
        <v>1.312299244312875E-4</v>
      </c>
      <c r="AS391" s="10">
        <f>3/24000000*OO[[#This Row],[101 (01JUL1985 12:00:00)-Water Temperature (C)]]*OO[[#This Row],[43]]</f>
        <v>8.3099122290750007E-5</v>
      </c>
      <c r="AT391" s="10">
        <f>3/24000000*OO[[#This Row],[102 (01JUL1985 15:00:00)-Water Temperature (C)]]*OO[[#This Row],[44]]</f>
        <v>6.5702215750050003E-5</v>
      </c>
      <c r="AU391" s="10">
        <f>3/24000000*OO[[#This Row],[103 (01JUL1985 18:00:00)-Water Temperature (C)]]*OO[[#This Row],[45]]</f>
        <v>5.7664351973999997E-5</v>
      </c>
      <c r="AV391" s="10">
        <f>3/24000000*OO[[#This Row],[104 (01JUL1985 21:00:00)-Water Temperature (C)]]*OO[[#This Row],[46]]</f>
        <v>5.1141317782499998E-5</v>
      </c>
      <c r="AW391" s="10">
        <f>3/24000000*OO[[#This Row],[105 (02JUL1985 00:00:00)-Water Temperature (C)]]*OO[[#This Row],[47]]</f>
        <v>4.5683037561000001E-5</v>
      </c>
      <c r="AX391" s="10">
        <f>3/24000000*OO[[#This Row],[106 (02JUL1985 03:00:00)-Water Temperature (C)]]*OO[[#This Row],[48]]</f>
        <v>4.1402674099199997E-5</v>
      </c>
      <c r="AY391" s="10">
        <f>3/24000000*OO[[#This Row],[107 (02JUL1985 06:00:00)-Water Temperature (C)]]*OO[[#This Row],[49]]</f>
        <v>3.8056024501949998E-5</v>
      </c>
      <c r="AZ391" s="10">
        <f>3/24000000*OO[[#This Row],[108 (02JUL1985 09:00:00)-Water Temperature (C)]]*OO[[#This Row],[50]]</f>
        <v>3.5654549775174998E-5</v>
      </c>
      <c r="BA391" s="10">
        <f>3/24000000*OO[[#This Row],[109 (02JUL1985 12:00:00)-Water Temperature (C)]]*OO[[#This Row],[51]]</f>
        <v>3.4714559464112495E-5</v>
      </c>
      <c r="BB391" s="10">
        <f>3/24000000*OO[[#This Row],[110 (02JUL1985 15:00:00)-Water Temperature (C)]]*OO[[#This Row],[52]]</f>
        <v>3.3968665326E-5</v>
      </c>
      <c r="BC391" s="10">
        <f>3/24000000*OO[[#This Row],[111 (02JUL1985 18:00:00)-Water Temperature (C)]]*OO[[#This Row],[53]]</f>
        <v>3.3096396107199995E-5</v>
      </c>
      <c r="BD391" s="10">
        <f>3/24000000*OO[[#This Row],[112 (02JUL1985 21:00:00)-Water Temperature (C)]]*OO[[#This Row],[54]]</f>
        <v>3.1760982930875E-5</v>
      </c>
      <c r="BE391" s="10">
        <f>3/24000000*OO[[#This Row],[113 (03JUL1985 00:00:00)-Water Temperature (C)]]*OO[[#This Row],[55]]</f>
        <v>3.04629444595875E-5</v>
      </c>
      <c r="BF391" s="10">
        <f>3/24000000*OO[[#This Row],[114 (03JUL1985 03:00:00)-Water Temperature (C)]]*OO[[#This Row],[56]]</f>
        <v>2.9245752778599996E-5</v>
      </c>
      <c r="BG391" s="10">
        <f>3/24000000*OO[[#This Row],[115 (03JUL1985 06:00:00)-Water Temperature (C)]]*OO[[#This Row],[57]]</f>
        <v>2.7321290155599998E-5</v>
      </c>
      <c r="BH391" s="10">
        <f>3/24000000*OO[[#This Row],[116 (03JUL1985 09:00:00)-Water Temperature (C)]]*OO[[#This Row],[58]]</f>
        <v>2.5492941230049995E-5</v>
      </c>
      <c r="BI391" s="10">
        <f>3/24000000*OO[[#This Row],[117 (03JUL1985 12:00:00)-Water Temperature (C)]]*OO[[#This Row],[59]]</f>
        <v>2.3891327779200001E-5</v>
      </c>
      <c r="BJ391" s="10">
        <f>3/24000000*OO[[#This Row],[118 (03JUL1985 15:00:00)-Water Temperature (C)]]*OO[[#This Row],[60]]</f>
        <v>2.2172679728024999E-5</v>
      </c>
      <c r="BK391" s="10">
        <f>3/24000000*OO[[#This Row],[119 (03JUL1985 18:00:00)-Water Temperature (C)]]*OO[[#This Row],[61]]</f>
        <v>2.048551922080625E-5</v>
      </c>
      <c r="BL391" s="10">
        <f>3/24000000*OO[[#This Row],[120 (03JUL1985 21:00:00)-Water Temperature (C)]]*OO[[#This Row],[62]]</f>
        <v>1.8568104612945001E-5</v>
      </c>
      <c r="BM391" s="10">
        <f>3/24000000*OO[[#This Row],[121 (04JUL1985 00:00:00)-Water Temperature (C)]]*OO[[#This Row],[63]]</f>
        <v>1.6812323467387499E-5</v>
      </c>
      <c r="BN391" s="10">
        <f>3/24000000*OO[[#This Row],[122 (04JUL1985 03:00:00)-Water Temperature (C)]]*OO[[#This Row],[64]]</f>
        <v>1.5369260524312499E-5</v>
      </c>
      <c r="BO391" s="10">
        <f>3/24000000*OO[[#This Row],[123 (04JUL1985 06:00:00)-Water Temperature (C)]]*OO[[#This Row],[65]]</f>
        <v>1.4064225371430002E-5</v>
      </c>
      <c r="BP391" s="10">
        <f>3/24000000*OO[[#This Row],[124 (04JUL1985 09:00:00)-Water Temperature (C)]]*OO[[#This Row],[66]]</f>
        <v>1.3204146009175E-5</v>
      </c>
      <c r="BQ391" s="10">
        <f>3/24000000*OO[[#This Row],[125 (04JUL1985 12:00:00)-Water Temperature (C)]]*OO[[#This Row],[67]]</f>
        <v>1.2251504397037497E-5</v>
      </c>
      <c r="BR391" s="10">
        <f>3/24000000*OO[[#This Row],[126 (04JUL1985 15:00:00)-Water Temperature (C)]]*OO[[#This Row],[68]]</f>
        <v>1.1245691977499999E-5</v>
      </c>
      <c r="BS391" s="10">
        <f>3/24000000*OO[[#This Row],[127 (04JUL1985 18:00:00)-Water Temperature (C)]]*OO[[#This Row],[69]]</f>
        <v>1.0409102950154999E-5</v>
      </c>
      <c r="BT391" s="10">
        <f>3/24000000*OO[[#This Row],[128 (04JUL1985 21:00:00)-Water Temperature (C)]]*OO[[#This Row],[70]]</f>
        <v>9.4487416698299992E-6</v>
      </c>
      <c r="BU391" s="10">
        <f>3/24000000*OO[[#This Row],[129 (05JUL1985 00:00:00)-Water Temperature (C)]]*OO[[#This Row],[71]]</f>
        <v>8.4448540902374999E-6</v>
      </c>
      <c r="BV391" s="10">
        <f>3/24000000*OO[[#This Row],[130 (05JUL1985 03:00:00)-Water Temperature (C)]]*OO[[#This Row],[72]]</f>
        <v>7.7047034959375001E-6</v>
      </c>
      <c r="BW391" s="10">
        <f>3/24000000*OO[[#This Row],[131 (05JUL1985 06:00:00)-Water Temperature (C)]]*OO[[#This Row],[73]]</f>
        <v>7.0263561004000001E-6</v>
      </c>
      <c r="BX391" s="10">
        <f>3/24000000*OO[[#This Row],[132 (05JUL1985 09:00:00)-Water Temperature (C)]]*OO[[#This Row],[74]]</f>
        <v>6.6986867102949989E-6</v>
      </c>
      <c r="BY391" s="10">
        <f>3/24000000*OO[[#This Row],[133 (05JUL1985 12:00:00)-Water Temperature (C)]]*OO[[#This Row],[75]]</f>
        <v>6.3966140295637485E-6</v>
      </c>
      <c r="BZ391" s="10">
        <f>3/24000000*OO[[#This Row],[134 (05JUL1985 15:00:00)-Water Temperature (C)]]*OO[[#This Row],[76]]</f>
        <v>6.0608587346187494E-6</v>
      </c>
      <c r="CA391" s="10">
        <f>3/24000000*OO[[#This Row],[135 (05JUL1985 18:00:00)-Water Temperature (C)]]*OO[[#This Row],[77]]</f>
        <v>5.6629870313087493E-6</v>
      </c>
      <c r="CB391" s="10">
        <f>3/24000000*OO[[#This Row],[136 (05JUL1985 21:00:00)-Water Temperature (C)]]*OO[[#This Row],[78]]</f>
        <v>5.0948087479187499E-6</v>
      </c>
      <c r="CC391" s="10">
        <f>3/24000000*OO[[#This Row],[137 (06JUL1985 00:00:00)-Water Temperature (C)]]*OO[[#This Row],[79]]</f>
        <v>4.4914367375949996E-6</v>
      </c>
      <c r="CD391" s="10">
        <f>3/24000000*OO[[#This Row],[138 (06JUL1985 03:00:00)-Water Temperature (C)]]*OO[[#This Row],[80]]</f>
        <v>3.9614821310162492E-6</v>
      </c>
      <c r="CE391" s="10">
        <f>3/24000000*OO[[#This Row],[139 (06JUL1985 06:00:00)-Water Temperature (C)]]*OO[[#This Row],[81]]</f>
        <v>3.4997977294800001E-6</v>
      </c>
      <c r="CF391" s="10">
        <f>3/24000000*OO[[#This Row],[140 (06JUL1985 09:00:00)-Water Temperature (C)]]*OO[[#This Row],[82]]</f>
        <v>3.1628718513975002E-6</v>
      </c>
      <c r="CG391" s="10">
        <f>3/24000000*OO[[#This Row],[141 (06JUL1985 12:00:00)-Water Temperature (C)]]*OO[[#This Row],[83]]</f>
        <v>2.8089040962124998E-6</v>
      </c>
      <c r="CH391" s="10">
        <f>3/24000000*OO[[#This Row],[142 (06JUL1985 15:00:00)-Water Temperature (C)]]*OO[[#This Row],[84]]</f>
        <v>2.429857120265625E-6</v>
      </c>
      <c r="CI391" s="10">
        <f>3/24000000*OO[[#This Row],[143 (06JUL1985 18:00:00)-Water Temperature (C)]]*OO[[#This Row],[85]]</f>
        <v>2.0473366771700002E-6</v>
      </c>
      <c r="CJ391" s="10">
        <f>3/24000000*OO[[#This Row],[144 (06JUL1985 21:00:00)-Water Temperature (C)]]*OO[[#This Row],[86]]</f>
        <v>1.6689206697370001E-6</v>
      </c>
      <c r="CK391" s="10">
        <f>3/24000000*OO[[#This Row],[145 (07JUL1985 00:00:00)-Water Temperature (C)]]*OO[[#This Row],[87]]</f>
        <v>1.349468701745E-6</v>
      </c>
      <c r="CL391" s="10">
        <f>3/24000000*OO[[#This Row],[146 (07JUL1985 03:00:00)-Water Temperature (C)]]*OO[[#This Row],[88]]</f>
        <v>1.1192240977739999E-6</v>
      </c>
      <c r="CM391" s="10">
        <f>3/24000000*OO[[#This Row],[147 (07JUL1985 06:00:00)-Water Temperature (C)]]*OO[[#This Row],[89]]</f>
        <v>9.606340459155E-7</v>
      </c>
      <c r="CN391" s="10">
        <f>3/24000000*OO[[#This Row],[148 (07JUL1985 09:00:00)-Water Temperature (C)]]*OO[[#This Row],[90]]</f>
        <v>8.6477174843874991E-7</v>
      </c>
      <c r="CO391" s="10">
        <f>3/24000000*OO[[#This Row],[149 (07JUL1985 12:00:00)-Water Temperature (C)]]*OO[[#This Row],[91]]</f>
        <v>7.7241101593500012E-7</v>
      </c>
      <c r="CP391" s="10">
        <f>3/24000000*OO[[#This Row],[150 (07JUL1985 15:00:00)-Water Temperature (C)]]*OO[[#This Row],[92]]</f>
        <v>7.114119694349999E-7</v>
      </c>
      <c r="CQ391" s="10">
        <f>3/24000000*OO[[#This Row],[151 (07JUL1985 18:00:00)-Water Temperature (C)]]*OO[[#This Row],[93]]</f>
        <v>6.5212696703550006E-7</v>
      </c>
      <c r="CR391" s="10">
        <f>3/24000000*OO[[#This Row],[152 (07JUL1985 21:00:00)-Water Temperature (C)]]*OO[[#This Row],[94]]</f>
        <v>5.8772774783999989E-7</v>
      </c>
      <c r="CS391" s="10">
        <f>3/24000000*OO[[#This Row],[153 (08JUL1985 00:00:00)-Water Temperature (C)]]*OO[[#This Row],[95]]</f>
        <v>5.3049023025099997E-7</v>
      </c>
      <c r="CT391" s="10">
        <f>3/24000000*OO[[#This Row],[154 (08JUL1985 03:00:00)-Water Temperature (C)]]*OO[[#This Row],[96]]</f>
        <v>4.8657302589812493E-7</v>
      </c>
      <c r="CU391" s="10">
        <f>3/24000000*OO[[#This Row],[155 (08JUL1985 06:00:00)-Water Temperature (C)]]*OO[[#This Row],[97]]</f>
        <v>4.5734007394600006E-7</v>
      </c>
      <c r="CV391" s="10">
        <f>3/24000000*OO[[#This Row],[156 (08JUL1985 09:00:00)-Water Temperature (C)]]*OO[[#This Row],[98]]</f>
        <v>4.4987019665737498E-7</v>
      </c>
      <c r="CW391" s="10">
        <f>3/24000000*OO[[#This Row],[157 (08JUL1985 12:00:00)-Water Temperature (C)]]*OO[[#This Row],[99]]</f>
        <v>4.446239136505E-7</v>
      </c>
    </row>
    <row r="392" spans="1:101" x14ac:dyDescent="0.35">
      <c r="A392" t="s">
        <v>399</v>
      </c>
      <c r="B392">
        <v>614.63530000000003</v>
      </c>
      <c r="C392" s="10">
        <f>3/24*OO[[#This Row],[59 (26JUN1985 06:00:00)-Water Temperature (C)]]*OO[[#This Row],[1]]/SUM(OO[1])</f>
        <v>0</v>
      </c>
      <c r="D392" s="10">
        <f>3/24*OO[[#This Row],[60 (26JUN1985 09:00:00)-Water Temperature (C)]]*OO[[#This Row],[2]]/SUM(OO[2])</f>
        <v>0</v>
      </c>
      <c r="E392" s="10">
        <f>3/24*OO[[#This Row],[61 (26JUN1985 12:00:00)-Water Temperature (C)]]*OO[[#This Row],[3]]/SUM(OO[3])</f>
        <v>0</v>
      </c>
      <c r="F392" s="10">
        <f>3/24*OO[[#This Row],[62 (26JUN1985 15:00:00)-Water Temperature (C)]]*OO[[#This Row],[4]]/SUM(OO[4])</f>
        <v>0</v>
      </c>
      <c r="G392" s="10">
        <f>3/24*OO[[#This Row],[63 (26JUN1985 18:00:00)-Water Temperature (C)]]*OO[[#This Row],[5]]/SUM(OO[5])</f>
        <v>0</v>
      </c>
      <c r="H392" s="10">
        <f>3/24*OO[[#This Row],[64 (26JUN1985 21:00:00)-Water Temperature (C)]]*OO[[#This Row],[6]]/SUM(OO[6])</f>
        <v>0</v>
      </c>
      <c r="I392" s="10">
        <f>3/24*OO[[#This Row],[65 (27JUN1985 00:00:00)-Water Temperature (C)]]*OO[[#This Row],[7]]/SUM(OO[7])</f>
        <v>0</v>
      </c>
      <c r="J392" s="10">
        <f>3/24*OO[[#This Row],[66 (27JUN1985 03:00:00)-Water Temperature (C)]]*OO[[#This Row],[8]]/SUM(OO[8])</f>
        <v>0</v>
      </c>
      <c r="K392" s="10">
        <f>3/24*OO[[#This Row],[67 (27JUN1985 06:00:00)-Water Temperature (C)]]*OO[[#This Row],[9]]/SUM(OO[9])</f>
        <v>0</v>
      </c>
      <c r="L392" s="10">
        <f>3/24*OO[[#This Row],[68 (27JUN1985 09:00:00)-Water Temperature (C)]]*OO[[#This Row],[10]]/SUM(OO[10])</f>
        <v>0</v>
      </c>
      <c r="M392" s="10">
        <f>3/24*OO[[#This Row],[69 (27JUN1985 12:00:00)-Water Temperature (C)]]*OO[[#This Row],[11]]/SUM(OO[11])</f>
        <v>0</v>
      </c>
      <c r="N392" s="10">
        <f>3/24*OO[[#This Row],[70 (27JUN1985 15:00:00)-Water Temperature (C)]]*OO[[#This Row],[12]]/SUM(OO[12])</f>
        <v>0</v>
      </c>
      <c r="O392" s="10">
        <f>3/24*OO[[#This Row],[71 (27JUN1985 18:00:00)-Water Temperature (C)]]*OO[[#This Row],[13]]/SUM(OO[13])</f>
        <v>0</v>
      </c>
      <c r="P392" s="10">
        <f>3/24*OO[[#This Row],[72 (27JUN1985 21:00:00)-Water Temperature (C)]]*OO[[#This Row],[14]]/SUM(OO[14])</f>
        <v>0</v>
      </c>
      <c r="Q392" s="10">
        <f>3/24*OO[[#This Row],[73 (28JUN1985 00:00:00)-Water Temperature (C)]]*OO[[#This Row],[15]]/SUM(OO[15])</f>
        <v>0</v>
      </c>
      <c r="R392" s="10">
        <f>3/24*OO[[#This Row],[74 (28JUN1985 03:00:00)-Water Temperature (C)]]*OO[[#This Row],[16]]/SUM(OO[16])</f>
        <v>0</v>
      </c>
      <c r="S392" s="10">
        <f>3/24*OO[[#This Row],[75 (28JUN1985 06:00:00)-Water Temperature (C)]]*OO[[#This Row],[17]]/SUM(OO[17])</f>
        <v>0</v>
      </c>
      <c r="T392" s="10">
        <f>3/24*OO[[#This Row],[76 (28JUN1985 09:00:00)-Water Temperature (C)]]*OO[[#This Row],[18]]/SUM(OO[18])</f>
        <v>0</v>
      </c>
      <c r="U392" s="10">
        <f>3/24*OO[[#This Row],[77 (28JUN1985 12:00:00)-Water Temperature (C)]]*OO[[#This Row],[19]]/SUM(OO[19])</f>
        <v>3.4638515403672034E-41</v>
      </c>
      <c r="V392" s="10">
        <f>3/24000000*OO[[#This Row],[78 (28JUN1985 15:00:00)-Water Temperature (C)]]*OO[[#This Row],[20]]</f>
        <v>1.4335204125994998E-30</v>
      </c>
      <c r="W392" s="10">
        <f>3/24000000*OO[[#This Row],[79 (28JUN1985 18:00:00)-Water Temperature (C)]]*OO[[#This Row],[21]]</f>
        <v>6.9217115187824997E-25</v>
      </c>
      <c r="X392" s="10">
        <f>3/24000000*OO[[#This Row],[80 (28JUN1985 21:00:00)-Water Temperature (C)]]*OO[[#This Row],[22]]</f>
        <v>2.2062213252719997E-18</v>
      </c>
      <c r="Y392" s="10">
        <f>3/24000000*OO[[#This Row],[81 (29JUN1985 00:00:00)-Water Temperature (C)]]*OO[[#This Row],[23]]</f>
        <v>2.0792944423439997E-14</v>
      </c>
      <c r="Z392" s="10">
        <f>3/24000000*OO[[#This Row],[82 (29JUN1985 03:00:00)-Water Temperature (C)]]*OO[[#This Row],[24]]</f>
        <v>2.0185920620621248E-11</v>
      </c>
      <c r="AA392" s="10">
        <f>3/24000000*OO[[#This Row],[83 (29JUN1985 06:00:00)-Water Temperature (C)]]*OO[[#This Row],[25]]</f>
        <v>4.6917255018262495E-9</v>
      </c>
      <c r="AB392" s="10">
        <f>3/24000000*OO[[#This Row],[84 (29JUN1985 09:00:00)-Water Temperature (C)]]*OO[[#This Row],[26]]</f>
        <v>3.8696981022E-7</v>
      </c>
      <c r="AC392" s="10">
        <f>3/24000000*OO[[#This Row],[85 (29JUN1985 12:00:00)-Water Temperature (C)]]*OO[[#This Row],[27]]</f>
        <v>1.3019457392651249E-5</v>
      </c>
      <c r="AD392" s="10">
        <f>3/24000000*OO[[#This Row],[86 (29JUN1985 15:00:00)-Water Temperature (C)]]*OO[[#This Row],[28]]</f>
        <v>2.1332429912709999E-4</v>
      </c>
      <c r="AE392" s="10">
        <f>3/24000000*OO[[#This Row],[88 (29JUN1985 21:00:00)-Water Temperature (C)]]*OO[[#This Row],[30]]</f>
        <v>9.3024280985749986E-3</v>
      </c>
      <c r="AF392" s="10">
        <f>3/24000000*OO[[#This Row],[88 (29JUN1985 21:00:00)-Water Temperature (C)]]*OO[[#This Row],[30]]</f>
        <v>9.3024280985749986E-3</v>
      </c>
      <c r="AG392" s="10">
        <f>3/24000000*OO[[#This Row],[89 (30JUN1985 00:00:00)-Water Temperature (C)]]*OO[[#This Row],[31]]</f>
        <v>2.87580816124875E-2</v>
      </c>
      <c r="AH392" s="10">
        <f>3/24000000*OO[[#This Row],[90 (30JUN1985 03:00:00)-Water Temperature (C)]]*OO[[#This Row],[32]]</f>
        <v>5.9312539929675001E-2</v>
      </c>
      <c r="AI392" s="10">
        <f>3/24000000*OO[[#This Row],[91 (30JUN1985 06:00:00)-Water Temperature (C)]]*OO[[#This Row],[33]]</f>
        <v>8.680474111415E-2</v>
      </c>
      <c r="AJ392" s="10">
        <f>3/24000000*OO[[#This Row],[92 (30JUN1985 09:00:00)-Water Temperature (C)]]*OO[[#This Row],[34]]</f>
        <v>9.5971428384412485E-2</v>
      </c>
      <c r="AK392" s="10">
        <f>3/24000000*OO[[#This Row],[93 (30JUN1985 12:00:00)-Water Temperature (C)]]*OO[[#This Row],[35]]</f>
        <v>7.7799117399899989E-2</v>
      </c>
      <c r="AL392" s="10">
        <f>3/24000000*OO[[#This Row],[94 (30JUN1985 15:00:00)-Water Temperature (C)]]*OO[[#This Row],[36]]</f>
        <v>4.9136157806724999E-2</v>
      </c>
      <c r="AM392" s="10">
        <f>3/24000000*OO[[#This Row],[95 (30JUN1985 18:00:00)-Water Temperature (C)]]*OO[[#This Row],[37]]</f>
        <v>2.5157552834232499E-2</v>
      </c>
      <c r="AN392" s="10">
        <f>3/24000000*OO[[#This Row],[96 (30JUN1985 21:00:00)-Water Temperature (C)]]*OO[[#This Row],[38]]</f>
        <v>1.0459913094042499E-2</v>
      </c>
      <c r="AO392" s="10">
        <f>3/24000000*OO[[#This Row],[97 (01JUL1985 00:00:00)-Water Temperature (C)]]*OO[[#This Row],[39]]</f>
        <v>3.7811933838674998E-3</v>
      </c>
      <c r="AP392" s="10">
        <f>3/24000000*OO[[#This Row],[98 (01JUL1985 03:00:00)-Water Temperature (C)]]*OO[[#This Row],[40]]</f>
        <v>1.2978106625374996E-3</v>
      </c>
      <c r="AQ392" s="10">
        <f>3/24000000*OO[[#This Row],[99 (01JUL1985 06:00:00)-Water Temperature (C)]]*OO[[#This Row],[41]]</f>
        <v>4.5651822274249995E-4</v>
      </c>
      <c r="AR392" s="10">
        <f>3/24000000*OO[[#This Row],[100 (01JUL1985 09:00:00)-Water Temperature (C)]]*OO[[#This Row],[42]]</f>
        <v>1.8766697603009999E-4</v>
      </c>
      <c r="AS392" s="10">
        <f>3/24000000*OO[[#This Row],[101 (01JUL1985 12:00:00)-Water Temperature (C)]]*OO[[#This Row],[43]]</f>
        <v>9.6800185813187504E-5</v>
      </c>
      <c r="AT392" s="10">
        <f>3/24000000*OO[[#This Row],[102 (01JUL1985 15:00:00)-Water Temperature (C)]]*OO[[#This Row],[44]]</f>
        <v>6.4303556119299995E-5</v>
      </c>
      <c r="AU392" s="10">
        <f>3/24000000*OO[[#This Row],[103 (01JUL1985 18:00:00)-Water Temperature (C)]]*OO[[#This Row],[45]]</f>
        <v>5.1070803103937503E-5</v>
      </c>
      <c r="AV392" s="10">
        <f>3/24000000*OO[[#This Row],[104 (01JUL1985 21:00:00)-Water Temperature (C)]]*OO[[#This Row],[46]]</f>
        <v>4.27517031407375E-5</v>
      </c>
      <c r="AW392" s="10">
        <f>3/24000000*OO[[#This Row],[105 (02JUL1985 00:00:00)-Water Temperature (C)]]*OO[[#This Row],[47]]</f>
        <v>3.6748528870200002E-5</v>
      </c>
      <c r="AX392" s="10">
        <f>3/24000000*OO[[#This Row],[106 (02JUL1985 03:00:00)-Water Temperature (C)]]*OO[[#This Row],[48]]</f>
        <v>3.2206203992749995E-5</v>
      </c>
      <c r="AY392" s="10">
        <f>3/24000000*OO[[#This Row],[107 (02JUL1985 06:00:00)-Water Temperature (C)]]*OO[[#This Row],[49]]</f>
        <v>2.8661203020787494E-5</v>
      </c>
      <c r="AZ392" s="10">
        <f>3/24000000*OO[[#This Row],[108 (02JUL1985 09:00:00)-Water Temperature (C)]]*OO[[#This Row],[50]]</f>
        <v>2.5869313228499994E-5</v>
      </c>
      <c r="BA392" s="10">
        <f>3/24000000*OO[[#This Row],[109 (02JUL1985 12:00:00)-Water Temperature (C)]]*OO[[#This Row],[51]]</f>
        <v>2.4120993189016248E-5</v>
      </c>
      <c r="BB392" s="10">
        <f>3/24000000*OO[[#This Row],[110 (02JUL1985 15:00:00)-Water Temperature (C)]]*OO[[#This Row],[52]]</f>
        <v>2.2393199550644997E-5</v>
      </c>
      <c r="BC392" s="10">
        <f>3/24000000*OO[[#This Row],[111 (02JUL1985 18:00:00)-Water Temperature (C)]]*OO[[#This Row],[53]]</f>
        <v>2.05373710236775E-5</v>
      </c>
      <c r="BD392" s="10">
        <f>3/24000000*OO[[#This Row],[112 (02JUL1985 21:00:00)-Water Temperature (C)]]*OO[[#This Row],[54]]</f>
        <v>1.8315638020874997E-5</v>
      </c>
      <c r="BE392" s="10">
        <f>3/24000000*OO[[#This Row],[113 (03JUL1985 00:00:00)-Water Temperature (C)]]*OO[[#This Row],[55]]</f>
        <v>1.6148948703960004E-5</v>
      </c>
      <c r="BF392" s="10">
        <f>3/24000000*OO[[#This Row],[114 (03JUL1985 03:00:00)-Water Temperature (C)]]*OO[[#This Row],[56]]</f>
        <v>1.4554141973279997E-5</v>
      </c>
      <c r="BG392" s="10">
        <f>3/24000000*OO[[#This Row],[115 (03JUL1985 06:00:00)-Water Temperature (C)]]*OO[[#This Row],[57]]</f>
        <v>1.3691693271783749E-5</v>
      </c>
      <c r="BH392" s="10">
        <f>3/24000000*OO[[#This Row],[116 (03JUL1985 09:00:00)-Water Temperature (C)]]*OO[[#This Row],[58]]</f>
        <v>1.2907227367836249E-5</v>
      </c>
      <c r="BI392" s="10">
        <f>3/24000000*OO[[#This Row],[117 (03JUL1985 12:00:00)-Water Temperature (C)]]*OO[[#This Row],[59]]</f>
        <v>1.2234345965575E-5</v>
      </c>
      <c r="BJ392" s="10">
        <f>3/24000000*OO[[#This Row],[118 (03JUL1985 15:00:00)-Water Temperature (C)]]*OO[[#This Row],[60]]</f>
        <v>1.1467413317577501E-5</v>
      </c>
      <c r="BK392" s="10">
        <f>3/24000000*OO[[#This Row],[119 (03JUL1985 18:00:00)-Water Temperature (C)]]*OO[[#This Row],[61]]</f>
        <v>1.0706396727836249E-5</v>
      </c>
      <c r="BL392" s="10">
        <f>3/24000000*OO[[#This Row],[120 (03JUL1985 21:00:00)-Water Temperature (C)]]*OO[[#This Row],[62]]</f>
        <v>9.7783289493124983E-6</v>
      </c>
      <c r="BM392" s="10">
        <f>3/24000000*OO[[#This Row],[121 (04JUL1985 00:00:00)-Water Temperature (C)]]*OO[[#This Row],[63]]</f>
        <v>8.9320455751974993E-6</v>
      </c>
      <c r="BN392" s="10">
        <f>3/24000000*OO[[#This Row],[122 (04JUL1985 03:00:00)-Water Temperature (C)]]*OO[[#This Row],[64]]</f>
        <v>8.2427708611074988E-6</v>
      </c>
      <c r="BO392" s="10">
        <f>3/24000000*OO[[#This Row],[123 (04JUL1985 06:00:00)-Water Temperature (C)]]*OO[[#This Row],[65]]</f>
        <v>7.6080520216799993E-6</v>
      </c>
      <c r="BP392" s="10">
        <f>3/24000000*OO[[#This Row],[124 (04JUL1985 09:00:00)-Water Temperature (C)]]*OO[[#This Row],[66]]</f>
        <v>7.20584268615E-6</v>
      </c>
      <c r="BQ392" s="10">
        <f>3/24000000*OO[[#This Row],[125 (04JUL1985 12:00:00)-Water Temperature (C)]]*OO[[#This Row],[67]]</f>
        <v>6.7588821450637499E-6</v>
      </c>
      <c r="BR392" s="10">
        <f>3/24000000*OO[[#This Row],[126 (04JUL1985 15:00:00)-Water Temperature (C)]]*OO[[#This Row],[68]]</f>
        <v>6.2791645170749996E-6</v>
      </c>
      <c r="BS392" s="10">
        <f>3/24000000*OO[[#This Row],[127 (04JUL1985 18:00:00)-Water Temperature (C)]]*OO[[#This Row],[69]]</f>
        <v>5.8874043388324996E-6</v>
      </c>
      <c r="BT392" s="10">
        <f>3/24000000*OO[[#This Row],[128 (04JUL1985 21:00:00)-Water Temperature (C)]]*OO[[#This Row],[70]]</f>
        <v>5.4159497945487487E-6</v>
      </c>
      <c r="BU392" s="10">
        <f>3/24000000*OO[[#This Row],[129 (05JUL1985 00:00:00)-Water Temperature (C)]]*OO[[#This Row],[71]]</f>
        <v>4.8374840962612501E-6</v>
      </c>
      <c r="BV392" s="10">
        <f>3/24000000*OO[[#This Row],[130 (05JUL1985 03:00:00)-Water Temperature (C)]]*OO[[#This Row],[72]]</f>
        <v>4.41561123128625E-6</v>
      </c>
      <c r="BW392" s="10">
        <f>3/24000000*OO[[#This Row],[131 (05JUL1985 06:00:00)-Water Temperature (C)]]*OO[[#This Row],[73]]</f>
        <v>4.0308547963499997E-6</v>
      </c>
      <c r="BX392" s="10">
        <f>3/24000000*OO[[#This Row],[132 (05JUL1985 09:00:00)-Water Temperature (C)]]*OO[[#This Row],[74]]</f>
        <v>3.8393957776637497E-6</v>
      </c>
      <c r="BY392" s="10">
        <f>3/24000000*OO[[#This Row],[133 (05JUL1985 12:00:00)-Water Temperature (C)]]*OO[[#This Row],[75]]</f>
        <v>3.6715077383774995E-6</v>
      </c>
      <c r="BZ392" s="10">
        <f>3/24000000*OO[[#This Row],[134 (05JUL1985 15:00:00)-Water Temperature (C)]]*OO[[#This Row],[76]]</f>
        <v>3.4889504558124998E-6</v>
      </c>
      <c r="CA392" s="10">
        <f>3/24000000*OO[[#This Row],[135 (05JUL1985 18:00:00)-Water Temperature (C)]]*OO[[#This Row],[77]]</f>
        <v>3.2686556911599999E-6</v>
      </c>
      <c r="CB392" s="10">
        <f>3/24000000*OO[[#This Row],[136 (05JUL1985 21:00:00)-Water Temperature (C)]]*OO[[#This Row],[78]]</f>
        <v>2.9470811497399996E-6</v>
      </c>
      <c r="CC392" s="10">
        <f>3/24000000*OO[[#This Row],[137 (06JUL1985 00:00:00)-Water Temperature (C)]]*OO[[#This Row],[79]]</f>
        <v>2.6009822460800005E-6</v>
      </c>
      <c r="CD392" s="10">
        <f>3/24000000*OO[[#This Row],[138 (06JUL1985 03:00:00)-Water Temperature (C)]]*OO[[#This Row],[80]]</f>
        <v>2.2988833831709995E-6</v>
      </c>
      <c r="CE392" s="10">
        <f>3/24000000*OO[[#This Row],[139 (06JUL1985 06:00:00)-Water Temperature (C)]]*OO[[#This Row],[81]]</f>
        <v>2.0358221935237501E-6</v>
      </c>
      <c r="CF392" s="10">
        <f>3/24000000*OO[[#This Row],[140 (06JUL1985 09:00:00)-Water Temperature (C)]]*OO[[#This Row],[82]]</f>
        <v>1.8468411297462498E-6</v>
      </c>
      <c r="CG392" s="10">
        <f>3/24000000*OO[[#This Row],[141 (06JUL1985 12:00:00)-Water Temperature (C)]]*OO[[#This Row],[83]]</f>
        <v>1.6473027282437499E-6</v>
      </c>
      <c r="CH392" s="10">
        <f>3/24000000*OO[[#This Row],[142 (06JUL1985 15:00:00)-Water Temperature (C)]]*OO[[#This Row],[84]]</f>
        <v>1.4310766068303748E-6</v>
      </c>
      <c r="CI392" s="10">
        <f>3/24000000*OO[[#This Row],[143 (06JUL1985 18:00:00)-Water Temperature (C)]]*OO[[#This Row],[85]]</f>
        <v>1.2085921259030001E-6</v>
      </c>
      <c r="CJ392" s="10">
        <f>3/24000000*OO[[#This Row],[144 (06JUL1985 21:00:00)-Water Temperature (C)]]*OO[[#This Row],[86]]</f>
        <v>9.8655938550374993E-7</v>
      </c>
      <c r="CK392" s="10">
        <f>3/24000000*OO[[#This Row],[145 (07JUL1985 00:00:00)-Water Temperature (C)]]*OO[[#This Row],[87]]</f>
        <v>7.9704418956562494E-7</v>
      </c>
      <c r="CL392" s="10">
        <f>3/24000000*OO[[#This Row],[146 (07JUL1985 03:00:00)-Water Temperature (C)]]*OO[[#This Row],[88]]</f>
        <v>6.5996040366262505E-7</v>
      </c>
      <c r="CM392" s="10">
        <f>3/24000000*OO[[#This Row],[147 (07JUL1985 06:00:00)-Water Temperature (C)]]*OO[[#This Row],[89]]</f>
        <v>5.653080964739999E-7</v>
      </c>
      <c r="CN392" s="10">
        <f>3/24000000*OO[[#This Row],[148 (07JUL1985 09:00:00)-Water Temperature (C)]]*OO[[#This Row],[90]]</f>
        <v>5.0921120645437497E-7</v>
      </c>
      <c r="CO392" s="10">
        <f>3/24000000*OO[[#This Row],[149 (07JUL1985 12:00:00)-Water Temperature (C)]]*OO[[#This Row],[91]]</f>
        <v>4.5476674256175E-7</v>
      </c>
      <c r="CP392" s="10">
        <f>3/24000000*OO[[#This Row],[150 (07JUL1985 15:00:00)-Water Temperature (C)]]*OO[[#This Row],[92]]</f>
        <v>4.1906381936099997E-7</v>
      </c>
      <c r="CQ392" s="10">
        <f>3/24000000*OO[[#This Row],[151 (07JUL1985 18:00:00)-Water Temperature (C)]]*OO[[#This Row],[93]]</f>
        <v>3.8432091516899993E-7</v>
      </c>
      <c r="CR392" s="10">
        <f>3/24000000*OO[[#This Row],[152 (07JUL1985 21:00:00)-Water Temperature (C)]]*OO[[#This Row],[94]]</f>
        <v>3.4648326746300002E-7</v>
      </c>
      <c r="CS392" s="10">
        <f>3/24000000*OO[[#This Row],[153 (08JUL1985 00:00:00)-Water Temperature (C)]]*OO[[#This Row],[95]]</f>
        <v>3.12255072437E-7</v>
      </c>
      <c r="CT392" s="10">
        <f>3/24000000*OO[[#This Row],[154 (08JUL1985 03:00:00)-Water Temperature (C)]]*OO[[#This Row],[96]]</f>
        <v>2.8612588328699994E-7</v>
      </c>
      <c r="CU392" s="10">
        <f>3/24000000*OO[[#This Row],[155 (08JUL1985 06:00:00)-Water Temperature (C)]]*OO[[#This Row],[97]]</f>
        <v>2.6868308371537497E-7</v>
      </c>
      <c r="CV392" s="10">
        <f>3/24000000*OO[[#This Row],[156 (08JUL1985 09:00:00)-Water Temperature (C)]]*OO[[#This Row],[98]]</f>
        <v>2.6443655177017496E-7</v>
      </c>
      <c r="CW392" s="10">
        <f>3/24000000*OO[[#This Row],[157 (08JUL1985 12:00:00)-Water Temperature (C)]]*OO[[#This Row],[99]]</f>
        <v>2.6154407325031248E-7</v>
      </c>
    </row>
    <row r="393" spans="1:101" x14ac:dyDescent="0.35">
      <c r="A393" t="s">
        <v>400</v>
      </c>
      <c r="B393">
        <v>916.09469999999999</v>
      </c>
      <c r="C393" s="10">
        <f>3/24*OO[[#This Row],[59 (26JUN1985 06:00:00)-Water Temperature (C)]]*OO[[#This Row],[1]]/SUM(OO[1])</f>
        <v>0</v>
      </c>
      <c r="D393" s="10">
        <f>3/24*OO[[#This Row],[60 (26JUN1985 09:00:00)-Water Temperature (C)]]*OO[[#This Row],[2]]/SUM(OO[2])</f>
        <v>0</v>
      </c>
      <c r="E393" s="10">
        <f>3/24*OO[[#This Row],[61 (26JUN1985 12:00:00)-Water Temperature (C)]]*OO[[#This Row],[3]]/SUM(OO[3])</f>
        <v>0</v>
      </c>
      <c r="F393" s="10">
        <f>3/24*OO[[#This Row],[62 (26JUN1985 15:00:00)-Water Temperature (C)]]*OO[[#This Row],[4]]/SUM(OO[4])</f>
        <v>0</v>
      </c>
      <c r="G393" s="10">
        <f>3/24*OO[[#This Row],[63 (26JUN1985 18:00:00)-Water Temperature (C)]]*OO[[#This Row],[5]]/SUM(OO[5])</f>
        <v>0</v>
      </c>
      <c r="H393" s="10">
        <f>3/24*OO[[#This Row],[64 (26JUN1985 21:00:00)-Water Temperature (C)]]*OO[[#This Row],[6]]/SUM(OO[6])</f>
        <v>0</v>
      </c>
      <c r="I393" s="10">
        <f>3/24*OO[[#This Row],[65 (27JUN1985 00:00:00)-Water Temperature (C)]]*OO[[#This Row],[7]]/SUM(OO[7])</f>
        <v>0</v>
      </c>
      <c r="J393" s="10">
        <f>3/24*OO[[#This Row],[66 (27JUN1985 03:00:00)-Water Temperature (C)]]*OO[[#This Row],[8]]/SUM(OO[8])</f>
        <v>0</v>
      </c>
      <c r="K393" s="10">
        <f>3/24*OO[[#This Row],[67 (27JUN1985 06:00:00)-Water Temperature (C)]]*OO[[#This Row],[9]]/SUM(OO[9])</f>
        <v>0</v>
      </c>
      <c r="L393" s="10">
        <f>3/24*OO[[#This Row],[68 (27JUN1985 09:00:00)-Water Temperature (C)]]*OO[[#This Row],[10]]/SUM(OO[10])</f>
        <v>0</v>
      </c>
      <c r="M393" s="10">
        <f>3/24*OO[[#This Row],[69 (27JUN1985 12:00:00)-Water Temperature (C)]]*OO[[#This Row],[11]]/SUM(OO[11])</f>
        <v>0</v>
      </c>
      <c r="N393" s="10">
        <f>3/24*OO[[#This Row],[70 (27JUN1985 15:00:00)-Water Temperature (C)]]*OO[[#This Row],[12]]/SUM(OO[12])</f>
        <v>0</v>
      </c>
      <c r="O393" s="10">
        <f>3/24*OO[[#This Row],[71 (27JUN1985 18:00:00)-Water Temperature (C)]]*OO[[#This Row],[13]]/SUM(OO[13])</f>
        <v>0</v>
      </c>
      <c r="P393" s="10">
        <f>3/24*OO[[#This Row],[72 (27JUN1985 21:00:00)-Water Temperature (C)]]*OO[[#This Row],[14]]/SUM(OO[14])</f>
        <v>0</v>
      </c>
      <c r="Q393" s="10">
        <f>3/24*OO[[#This Row],[73 (28JUN1985 00:00:00)-Water Temperature (C)]]*OO[[#This Row],[15]]/SUM(OO[15])</f>
        <v>0</v>
      </c>
      <c r="R393" s="10">
        <f>3/24*OO[[#This Row],[74 (28JUN1985 03:00:00)-Water Temperature (C)]]*OO[[#This Row],[16]]/SUM(OO[16])</f>
        <v>0</v>
      </c>
      <c r="S393" s="10">
        <f>3/24*OO[[#This Row],[75 (28JUN1985 06:00:00)-Water Temperature (C)]]*OO[[#This Row],[17]]/SUM(OO[17])</f>
        <v>0</v>
      </c>
      <c r="T393" s="10">
        <f>3/24*OO[[#This Row],[76 (28JUN1985 09:00:00)-Water Temperature (C)]]*OO[[#This Row],[18]]/SUM(OO[18])</f>
        <v>0</v>
      </c>
      <c r="U393" s="10">
        <f>3/24*OO[[#This Row],[77 (28JUN1985 12:00:00)-Water Temperature (C)]]*OO[[#This Row],[19]]/SUM(OO[19])</f>
        <v>1.336253323357229E-41</v>
      </c>
      <c r="V393" s="10">
        <f>3/24000000*OO[[#This Row],[78 (28JUN1985 15:00:00)-Water Temperature (C)]]*OO[[#This Row],[20]]</f>
        <v>7.2167420076799989E-31</v>
      </c>
      <c r="W393" s="10">
        <f>3/24000000*OO[[#This Row],[79 (28JUN1985 18:00:00)-Water Temperature (C)]]*OO[[#This Row],[21]]</f>
        <v>3.1221121261499996E-25</v>
      </c>
      <c r="X393" s="10">
        <f>3/24000000*OO[[#This Row],[80 (28JUN1985 21:00:00)-Water Temperature (C)]]*OO[[#This Row],[22]]</f>
        <v>1.3206584278876251E-18</v>
      </c>
      <c r="Y393" s="10">
        <f>3/24000000*OO[[#This Row],[81 (29JUN1985 00:00:00)-Water Temperature (C)]]*OO[[#This Row],[23]]</f>
        <v>1.3891745233524999E-14</v>
      </c>
      <c r="Z393" s="10">
        <f>3/24000000*OO[[#This Row],[82 (29JUN1985 03:00:00)-Water Temperature (C)]]*OO[[#This Row],[24]]</f>
        <v>1.4665894788187497E-11</v>
      </c>
      <c r="AA393" s="10">
        <f>3/24000000*OO[[#This Row],[83 (29JUN1985 06:00:00)-Water Temperature (C)]]*OO[[#This Row],[25]]</f>
        <v>3.7433015023949999E-9</v>
      </c>
      <c r="AB393" s="10">
        <f>3/24000000*OO[[#This Row],[84 (29JUN1985 09:00:00)-Water Temperature (C)]]*OO[[#This Row],[26]]</f>
        <v>3.3579186102737499E-7</v>
      </c>
      <c r="AC393" s="10">
        <f>3/24000000*OO[[#This Row],[85 (29JUN1985 12:00:00)-Water Temperature (C)]]*OO[[#This Row],[27]]</f>
        <v>1.2194648183324999E-5</v>
      </c>
      <c r="AD393" s="10">
        <f>3/24000000*OO[[#This Row],[86 (29JUN1985 15:00:00)-Water Temperature (C)]]*OO[[#This Row],[28]]</f>
        <v>2.1469196056799999E-4</v>
      </c>
      <c r="AE393" s="10">
        <f>3/24000000*OO[[#This Row],[88 (29JUN1985 21:00:00)-Water Temperature (C)]]*OO[[#This Row],[30]]</f>
        <v>1.071066604960625E-2</v>
      </c>
      <c r="AF393" s="10">
        <f>3/24000000*OO[[#This Row],[88 (29JUN1985 21:00:00)-Water Temperature (C)]]*OO[[#This Row],[30]]</f>
        <v>1.071066604960625E-2</v>
      </c>
      <c r="AG393" s="10">
        <f>3/24000000*OO[[#This Row],[89 (30JUN1985 00:00:00)-Water Temperature (C)]]*OO[[#This Row],[31]]</f>
        <v>3.5264269034399998E-2</v>
      </c>
      <c r="AH393" s="10">
        <f>3/24000000*OO[[#This Row],[90 (30JUN1985 03:00:00)-Water Temperature (C)]]*OO[[#This Row],[32]]</f>
        <v>7.7609694632850001E-2</v>
      </c>
      <c r="AI393" s="10">
        <f>3/24000000*OO[[#This Row],[91 (30JUN1985 06:00:00)-Water Temperature (C)]]*OO[[#This Row],[33]]</f>
        <v>0.12179614295009999</v>
      </c>
      <c r="AJ393" s="10">
        <f>3/24000000*OO[[#This Row],[92 (30JUN1985 09:00:00)-Water Temperature (C)]]*OO[[#This Row],[34]]</f>
        <v>0.1459238917878625</v>
      </c>
      <c r="AK393" s="10">
        <f>3/24000000*OO[[#This Row],[93 (30JUN1985 12:00:00)-Water Temperature (C)]]*OO[[#This Row],[35]]</f>
        <v>0.127724610156975</v>
      </c>
      <c r="AL393" s="10">
        <f>3/24000000*OO[[#This Row],[94 (30JUN1985 15:00:00)-Water Temperature (C)]]*OO[[#This Row],[36]]</f>
        <v>8.7211682125912487E-2</v>
      </c>
      <c r="AM393" s="10">
        <f>3/24000000*OO[[#This Row],[95 (30JUN1985 18:00:00)-Water Temperature (C)]]*OO[[#This Row],[37]]</f>
        <v>4.8503018617087494E-2</v>
      </c>
      <c r="AN393" s="10">
        <f>3/24000000*OO[[#This Row],[96 (30JUN1985 21:00:00)-Water Temperature (C)]]*OO[[#This Row],[38]]</f>
        <v>2.1924891045337496E-2</v>
      </c>
      <c r="AO393" s="10">
        <f>3/24000000*OO[[#This Row],[97 (01JUL1985 00:00:00)-Water Temperature (C)]]*OO[[#This Row],[39]]</f>
        <v>8.5929403637700005E-3</v>
      </c>
      <c r="AP393" s="10">
        <f>3/24000000*OO[[#This Row],[98 (01JUL1985 03:00:00)-Water Temperature (C)]]*OO[[#This Row],[40]]</f>
        <v>3.179442143445E-3</v>
      </c>
      <c r="AQ393" s="10">
        <f>3/24000000*OO[[#This Row],[99 (01JUL1985 06:00:00)-Water Temperature (C)]]*OO[[#This Row],[41]]</f>
        <v>1.1742807883221248E-3</v>
      </c>
      <c r="AR393" s="10">
        <f>3/24000000*OO[[#This Row],[100 (01JUL1985 09:00:00)-Water Temperature (C)]]*OO[[#This Row],[42]]</f>
        <v>4.7958697634924987E-4</v>
      </c>
      <c r="AS393" s="10">
        <f>3/24000000*OO[[#This Row],[101 (01JUL1985 12:00:00)-Water Temperature (C)]]*OO[[#This Row],[43]]</f>
        <v>2.2675455035021247E-4</v>
      </c>
      <c r="AT393" s="10">
        <f>3/24000000*OO[[#This Row],[102 (01JUL1985 15:00:00)-Water Temperature (C)]]*OO[[#This Row],[44]]</f>
        <v>1.341947207141625E-4</v>
      </c>
      <c r="AU393" s="10">
        <f>3/24000000*OO[[#This Row],[103 (01JUL1985 18:00:00)-Water Temperature (C)]]*OO[[#This Row],[45]]</f>
        <v>9.901863724584998E-5</v>
      </c>
      <c r="AV393" s="10">
        <f>3/24000000*OO[[#This Row],[104 (01JUL1985 21:00:00)-Water Temperature (C)]]*OO[[#This Row],[46]]</f>
        <v>8.0569438871625003E-5</v>
      </c>
      <c r="AW393" s="10">
        <f>3/24000000*OO[[#This Row],[105 (02JUL1985 00:00:00)-Water Temperature (C)]]*OO[[#This Row],[47]]</f>
        <v>6.9150896158312502E-5</v>
      </c>
      <c r="AX393" s="10">
        <f>3/24000000*OO[[#This Row],[106 (02JUL1985 03:00:00)-Water Temperature (C)]]*OO[[#This Row],[48]]</f>
        <v>6.1495495106500008E-5</v>
      </c>
      <c r="AY393" s="10">
        <f>3/24000000*OO[[#This Row],[107 (02JUL1985 06:00:00)-Water Temperature (C)]]*OO[[#This Row],[49]]</f>
        <v>5.618689685999999E-5</v>
      </c>
      <c r="AZ393" s="10">
        <f>3/24000000*OO[[#This Row],[108 (02JUL1985 09:00:00)-Water Temperature (C)]]*OO[[#This Row],[50]]</f>
        <v>5.2365593121074998E-5</v>
      </c>
      <c r="BA393" s="10">
        <f>3/24000000*OO[[#This Row],[109 (02JUL1985 12:00:00)-Water Temperature (C)]]*OO[[#This Row],[51]]</f>
        <v>5.0792557304699999E-5</v>
      </c>
      <c r="BB393" s="10">
        <f>3/24000000*OO[[#This Row],[110 (02JUL1985 15:00:00)-Water Temperature (C)]]*OO[[#This Row],[52]]</f>
        <v>4.91395297886875E-5</v>
      </c>
      <c r="BC393" s="10">
        <f>3/24000000*OO[[#This Row],[111 (02JUL1985 18:00:00)-Water Temperature (C)]]*OO[[#This Row],[53]]</f>
        <v>4.7390181486374992E-5</v>
      </c>
      <c r="BD393" s="10">
        <f>3/24000000*OO[[#This Row],[112 (02JUL1985 21:00:00)-Water Temperature (C)]]*OO[[#This Row],[54]]</f>
        <v>4.4803599081425002E-5</v>
      </c>
      <c r="BE393" s="10">
        <f>3/24000000*OO[[#This Row],[113 (03JUL1985 00:00:00)-Water Temperature (C)]]*OO[[#This Row],[55]]</f>
        <v>4.1395265247650002E-5</v>
      </c>
      <c r="BF393" s="10">
        <f>3/24000000*OO[[#This Row],[114 (03JUL1985 03:00:00)-Water Temperature (C)]]*OO[[#This Row],[56]]</f>
        <v>3.747855299085E-5</v>
      </c>
      <c r="BG393" s="10">
        <f>3/24000000*OO[[#This Row],[115 (03JUL1985 06:00:00)-Water Temperature (C)]]*OO[[#This Row],[57]]</f>
        <v>3.4478354769149995E-5</v>
      </c>
      <c r="BH393" s="10">
        <f>3/24000000*OO[[#This Row],[116 (03JUL1985 09:00:00)-Water Temperature (C)]]*OO[[#This Row],[58]]</f>
        <v>3.2005468682450003E-5</v>
      </c>
      <c r="BI393" s="10">
        <f>3/24000000*OO[[#This Row],[117 (03JUL1985 12:00:00)-Water Temperature (C)]]*OO[[#This Row],[59]]</f>
        <v>2.9947871807099998E-5</v>
      </c>
      <c r="BJ393" s="10">
        <f>3/24000000*OO[[#This Row],[118 (03JUL1985 15:00:00)-Water Temperature (C)]]*OO[[#This Row],[60]]</f>
        <v>2.7590209817299997E-5</v>
      </c>
      <c r="BK393" s="10">
        <f>3/24000000*OO[[#This Row],[119 (03JUL1985 18:00:00)-Water Temperature (C)]]*OO[[#This Row],[61]]</f>
        <v>2.5264159177150001E-5</v>
      </c>
      <c r="BL393" s="10">
        <f>3/24000000*OO[[#This Row],[120 (03JUL1985 21:00:00)-Water Temperature (C)]]*OO[[#This Row],[62]]</f>
        <v>2.2481482740260001E-5</v>
      </c>
      <c r="BM393" s="10">
        <f>3/24000000*OO[[#This Row],[121 (04JUL1985 00:00:00)-Water Temperature (C)]]*OO[[#This Row],[63]]</f>
        <v>2.0075109302929995E-5</v>
      </c>
      <c r="BN393" s="10">
        <f>3/24000000*OO[[#This Row],[122 (04JUL1985 03:00:00)-Water Temperature (C)]]*OO[[#This Row],[64]]</f>
        <v>1.8158145117393747E-5</v>
      </c>
      <c r="BO393" s="10">
        <f>3/24000000*OO[[#This Row],[123 (04JUL1985 06:00:00)-Water Temperature (C)]]*OO[[#This Row],[65]]</f>
        <v>1.6398243030114995E-5</v>
      </c>
      <c r="BP393" s="10">
        <f>3/24000000*OO[[#This Row],[124 (04JUL1985 09:00:00)-Water Temperature (C)]]*OO[[#This Row],[66]]</f>
        <v>1.5042801449802502E-5</v>
      </c>
      <c r="BQ393" s="10">
        <f>3/24000000*OO[[#This Row],[125 (04JUL1985 12:00:00)-Water Temperature (C)]]*OO[[#This Row],[67]]</f>
        <v>1.3578828407059997E-5</v>
      </c>
      <c r="BR393" s="10">
        <f>3/24000000*OO[[#This Row],[126 (04JUL1985 15:00:00)-Water Temperature (C)]]*OO[[#This Row],[68]]</f>
        <v>1.209918901512875E-5</v>
      </c>
      <c r="BS393" s="10">
        <f>3/24000000*OO[[#This Row],[127 (04JUL1985 18:00:00)-Water Temperature (C)]]*OO[[#This Row],[69]]</f>
        <v>1.0842769252299999E-5</v>
      </c>
      <c r="BT393" s="10">
        <f>3/24000000*OO[[#This Row],[128 (04JUL1985 21:00:00)-Water Temperature (C)]]*OO[[#This Row],[70]]</f>
        <v>9.4993020261562498E-6</v>
      </c>
      <c r="BU393" s="10">
        <f>3/24000000*OO[[#This Row],[129 (05JUL1985 00:00:00)-Water Temperature (C)]]*OO[[#This Row],[71]]</f>
        <v>8.0320325805800003E-6</v>
      </c>
      <c r="BV393" s="10">
        <f>3/24000000*OO[[#This Row],[130 (05JUL1985 03:00:00)-Water Temperature (C)]]*OO[[#This Row],[72]]</f>
        <v>6.8859620169199998E-6</v>
      </c>
      <c r="BW393" s="10">
        <f>3/24000000*OO[[#This Row],[131 (05JUL1985 06:00:00)-Water Temperature (C)]]*OO[[#This Row],[73]]</f>
        <v>5.8764217763925002E-6</v>
      </c>
      <c r="BX393" s="10">
        <f>3/24000000*OO[[#This Row],[132 (05JUL1985 09:00:00)-Water Temperature (C)]]*OO[[#This Row],[74]]</f>
        <v>5.2705414676149997E-6</v>
      </c>
      <c r="BY393" s="10">
        <f>3/24000000*OO[[#This Row],[133 (05JUL1985 12:00:00)-Water Temperature (C)]]*OO[[#This Row],[75]]</f>
        <v>5.0482284925575008E-6</v>
      </c>
      <c r="BZ393" s="10">
        <f>3/24000000*OO[[#This Row],[134 (05JUL1985 15:00:00)-Water Temperature (C)]]*OO[[#This Row],[76]]</f>
        <v>4.8086092743749988E-6</v>
      </c>
      <c r="CA393" s="10">
        <f>3/24000000*OO[[#This Row],[135 (05JUL1985 18:00:00)-Water Temperature (C)]]*OO[[#This Row],[77]]</f>
        <v>4.5137179374375E-6</v>
      </c>
      <c r="CB393" s="10">
        <f>3/24000000*OO[[#This Row],[136 (05JUL1985 21:00:00)-Water Temperature (C)]]*OO[[#This Row],[78]]</f>
        <v>4.0819279771699995E-6</v>
      </c>
      <c r="CC393" s="10">
        <f>3/24000000*OO[[#This Row],[137 (06JUL1985 00:00:00)-Water Temperature (C)]]*OO[[#This Row],[79]]</f>
        <v>3.6058499526487491E-6</v>
      </c>
      <c r="CD393" s="10">
        <f>3/24000000*OO[[#This Row],[138 (06JUL1985 03:00:00)-Water Temperature (C)]]*OO[[#This Row],[80]]</f>
        <v>3.1931177927999999E-6</v>
      </c>
      <c r="CE393" s="10">
        <f>3/24000000*OO[[#This Row],[139 (06JUL1985 06:00:00)-Water Temperature (C)]]*OO[[#This Row],[81]]</f>
        <v>2.83274754109875E-6</v>
      </c>
      <c r="CF393" s="10">
        <f>3/24000000*OO[[#This Row],[140 (06JUL1985 09:00:00)-Water Temperature (C)]]*OO[[#This Row],[82]]</f>
        <v>2.5783353140743749E-6</v>
      </c>
      <c r="CG393" s="10">
        <f>3/24000000*OO[[#This Row],[141 (06JUL1985 12:00:00)-Water Temperature (C)]]*OO[[#This Row],[83]]</f>
        <v>2.3093651166839998E-6</v>
      </c>
      <c r="CH393" s="10">
        <f>3/24000000*OO[[#This Row],[142 (06JUL1985 15:00:00)-Water Temperature (C)]]*OO[[#This Row],[84]]</f>
        <v>2.0148714892982498E-6</v>
      </c>
      <c r="CI393" s="10">
        <f>3/24000000*OO[[#This Row],[143 (06JUL1985 18:00:00)-Water Temperature (C)]]*OO[[#This Row],[85]]</f>
        <v>1.70612071216275E-6</v>
      </c>
      <c r="CJ393" s="10">
        <f>3/24000000*OO[[#This Row],[144 (06JUL1985 21:00:00)-Water Temperature (C)]]*OO[[#This Row],[86]]</f>
        <v>1.3960193416875E-6</v>
      </c>
      <c r="CK393" s="10">
        <f>3/24000000*OO[[#This Row],[145 (07JUL1985 00:00:00)-Water Temperature (C)]]*OO[[#This Row],[87]]</f>
        <v>1.1268639224192499E-6</v>
      </c>
      <c r="CL393" s="10">
        <f>3/24000000*OO[[#This Row],[146 (07JUL1985 03:00:00)-Water Temperature (C)]]*OO[[#This Row],[88]]</f>
        <v>9.3180567091199979E-7</v>
      </c>
      <c r="CM393" s="10">
        <f>3/24000000*OO[[#This Row],[147 (07JUL1985 06:00:00)-Water Temperature (C)]]*OO[[#This Row],[89]]</f>
        <v>7.9640883299999997E-7</v>
      </c>
      <c r="CN393" s="10">
        <f>3/24000000*OO[[#This Row],[148 (07JUL1985 09:00:00)-Water Temperature (C)]]*OO[[#This Row],[90]]</f>
        <v>7.1778329648000002E-7</v>
      </c>
      <c r="CO393" s="10">
        <f>3/24000000*OO[[#This Row],[149 (07JUL1985 12:00:00)-Water Temperature (C)]]*OO[[#This Row],[91]]</f>
        <v>6.4097157290887502E-7</v>
      </c>
      <c r="CP393" s="10">
        <f>3/24000000*OO[[#This Row],[150 (07JUL1985 15:00:00)-Water Temperature (C)]]*OO[[#This Row],[92]]</f>
        <v>5.9076079353450002E-7</v>
      </c>
      <c r="CQ393" s="10">
        <f>3/24000000*OO[[#This Row],[151 (07JUL1985 18:00:00)-Water Temperature (C)]]*OO[[#This Row],[93]]</f>
        <v>5.4208236299124998E-7</v>
      </c>
      <c r="CR393" s="10">
        <f>3/24000000*OO[[#This Row],[152 (07JUL1985 21:00:00)-Water Temperature (C)]]*OO[[#This Row],[94]]</f>
        <v>4.8913580233499991E-7</v>
      </c>
      <c r="CS393" s="10">
        <f>3/24000000*OO[[#This Row],[153 (08JUL1985 00:00:00)-Water Temperature (C)]]*OO[[#This Row],[95]]</f>
        <v>4.4006576230399999E-7</v>
      </c>
      <c r="CT393" s="10">
        <f>3/24000000*OO[[#This Row],[154 (08JUL1985 03:00:00)-Water Temperature (C)]]*OO[[#This Row],[96]]</f>
        <v>4.0269577976475001E-7</v>
      </c>
      <c r="CU393" s="10">
        <f>3/24000000*OO[[#This Row],[155 (08JUL1985 06:00:00)-Water Temperature (C)]]*OO[[#This Row],[97]]</f>
        <v>3.7764933837124997E-7</v>
      </c>
      <c r="CV393" s="10">
        <f>3/24000000*OO[[#This Row],[156 (08JUL1985 09:00:00)-Water Temperature (C)]]*OO[[#This Row],[98]]</f>
        <v>3.7162705458450002E-7</v>
      </c>
      <c r="CW393" s="10">
        <f>3/24000000*OO[[#This Row],[157 (08JUL1985 12:00:00)-Water Temperature (C)]]*OO[[#This Row],[99]]</f>
        <v>3.6775900399750003E-7</v>
      </c>
    </row>
    <row r="394" spans="1:101" x14ac:dyDescent="0.35">
      <c r="A394" t="s">
        <v>401</v>
      </c>
      <c r="B394">
        <v>997.14400000000001</v>
      </c>
      <c r="C394" s="10">
        <f>3/24*OO[[#This Row],[59 (26JUN1985 06:00:00)-Water Temperature (C)]]*OO[[#This Row],[1]]/SUM(OO[1])</f>
        <v>0</v>
      </c>
      <c r="D394" s="10">
        <f>3/24*OO[[#This Row],[60 (26JUN1985 09:00:00)-Water Temperature (C)]]*OO[[#This Row],[2]]/SUM(OO[2])</f>
        <v>0</v>
      </c>
      <c r="E394" s="10">
        <f>3/24*OO[[#This Row],[61 (26JUN1985 12:00:00)-Water Temperature (C)]]*OO[[#This Row],[3]]/SUM(OO[3])</f>
        <v>0</v>
      </c>
      <c r="F394" s="10">
        <f>3/24*OO[[#This Row],[62 (26JUN1985 15:00:00)-Water Temperature (C)]]*OO[[#This Row],[4]]/SUM(OO[4])</f>
        <v>0</v>
      </c>
      <c r="G394" s="10">
        <f>3/24*OO[[#This Row],[63 (26JUN1985 18:00:00)-Water Temperature (C)]]*OO[[#This Row],[5]]/SUM(OO[5])</f>
        <v>0</v>
      </c>
      <c r="H394" s="10">
        <f>3/24*OO[[#This Row],[64 (26JUN1985 21:00:00)-Water Temperature (C)]]*OO[[#This Row],[6]]/SUM(OO[6])</f>
        <v>0</v>
      </c>
      <c r="I394" s="10">
        <f>3/24*OO[[#This Row],[65 (27JUN1985 00:00:00)-Water Temperature (C)]]*OO[[#This Row],[7]]/SUM(OO[7])</f>
        <v>0</v>
      </c>
      <c r="J394" s="10">
        <f>3/24*OO[[#This Row],[66 (27JUN1985 03:00:00)-Water Temperature (C)]]*OO[[#This Row],[8]]/SUM(OO[8])</f>
        <v>0</v>
      </c>
      <c r="K394" s="10">
        <f>3/24*OO[[#This Row],[67 (27JUN1985 06:00:00)-Water Temperature (C)]]*OO[[#This Row],[9]]/SUM(OO[9])</f>
        <v>0</v>
      </c>
      <c r="L394" s="10">
        <f>3/24*OO[[#This Row],[68 (27JUN1985 09:00:00)-Water Temperature (C)]]*OO[[#This Row],[10]]/SUM(OO[10])</f>
        <v>0</v>
      </c>
      <c r="M394" s="10">
        <f>3/24*OO[[#This Row],[69 (27JUN1985 12:00:00)-Water Temperature (C)]]*OO[[#This Row],[11]]/SUM(OO[11])</f>
        <v>0</v>
      </c>
      <c r="N394" s="10">
        <f>3/24*OO[[#This Row],[70 (27JUN1985 15:00:00)-Water Temperature (C)]]*OO[[#This Row],[12]]/SUM(OO[12])</f>
        <v>0</v>
      </c>
      <c r="O394" s="10">
        <f>3/24*OO[[#This Row],[71 (27JUN1985 18:00:00)-Water Temperature (C)]]*OO[[#This Row],[13]]/SUM(OO[13])</f>
        <v>0</v>
      </c>
      <c r="P394" s="10">
        <f>3/24*OO[[#This Row],[72 (27JUN1985 21:00:00)-Water Temperature (C)]]*OO[[#This Row],[14]]/SUM(OO[14])</f>
        <v>0</v>
      </c>
      <c r="Q394" s="10">
        <f>3/24*OO[[#This Row],[73 (28JUN1985 00:00:00)-Water Temperature (C)]]*OO[[#This Row],[15]]/SUM(OO[15])</f>
        <v>0</v>
      </c>
      <c r="R394" s="10">
        <f>3/24*OO[[#This Row],[74 (28JUN1985 03:00:00)-Water Temperature (C)]]*OO[[#This Row],[16]]/SUM(OO[16])</f>
        <v>0</v>
      </c>
      <c r="S394" s="10">
        <f>3/24*OO[[#This Row],[75 (28JUN1985 06:00:00)-Water Temperature (C)]]*OO[[#This Row],[17]]/SUM(OO[17])</f>
        <v>0</v>
      </c>
      <c r="T394" s="10">
        <f>3/24*OO[[#This Row],[76 (28JUN1985 09:00:00)-Water Temperature (C)]]*OO[[#This Row],[18]]/SUM(OO[18])</f>
        <v>0</v>
      </c>
      <c r="U394" s="10">
        <f>3/24*OO[[#This Row],[77 (28JUN1985 12:00:00)-Water Temperature (C)]]*OO[[#This Row],[19]]/SUM(OO[19])</f>
        <v>1.7768774012340518E-42</v>
      </c>
      <c r="V394" s="10">
        <f>3/24000000*OO[[#This Row],[78 (28JUN1985 15:00:00)-Water Temperature (C)]]*OO[[#This Row],[20]]</f>
        <v>1.6021922013610001E-31</v>
      </c>
      <c r="W394" s="10">
        <f>3/24000000*OO[[#This Row],[79 (28JUN1985 18:00:00)-Water Temperature (C)]]*OO[[#This Row],[21]]</f>
        <v>5.4893495103837495E-26</v>
      </c>
      <c r="X394" s="10">
        <f>3/24000000*OO[[#This Row],[80 (28JUN1985 21:00:00)-Water Temperature (C)]]*OO[[#This Row],[22]]</f>
        <v>4.0374767155625E-19</v>
      </c>
      <c r="Y394" s="10">
        <f>3/24000000*OO[[#This Row],[81 (29JUN1985 00:00:00)-Water Temperature (C)]]*OO[[#This Row],[23]]</f>
        <v>5.3307986588325009E-15</v>
      </c>
      <c r="Z394" s="10">
        <f>3/24000000*OO[[#This Row],[82 (29JUN1985 03:00:00)-Water Temperature (C)]]*OO[[#This Row],[24]]</f>
        <v>6.5133896774624995E-12</v>
      </c>
      <c r="AA394" s="10">
        <f>3/24000000*OO[[#This Row],[83 (29JUN1985 06:00:00)-Water Temperature (C)]]*OO[[#This Row],[25]]</f>
        <v>1.8826634628603751E-9</v>
      </c>
      <c r="AB394" s="10">
        <f>3/24000000*OO[[#This Row],[84 (29JUN1985 09:00:00)-Water Temperature (C)]]*OO[[#This Row],[26]]</f>
        <v>1.8916189224759995E-7</v>
      </c>
      <c r="AC394" s="10">
        <f>3/24000000*OO[[#This Row],[85 (29JUN1985 12:00:00)-Water Temperature (C)]]*OO[[#This Row],[27]]</f>
        <v>7.6498741879199988E-6</v>
      </c>
      <c r="AD394" s="10">
        <f>3/24000000*OO[[#This Row],[86 (29JUN1985 15:00:00)-Water Temperature (C)]]*OO[[#This Row],[28]]</f>
        <v>1.4860696900499999E-4</v>
      </c>
      <c r="AE394" s="10">
        <f>3/24000000*OO[[#This Row],[88 (29JUN1985 21:00:00)-Water Temperature (C)]]*OO[[#This Row],[30]]</f>
        <v>8.9505465765587506E-3</v>
      </c>
      <c r="AF394" s="10">
        <f>3/24000000*OO[[#This Row],[88 (29JUN1985 21:00:00)-Water Temperature (C)]]*OO[[#This Row],[30]]</f>
        <v>8.9505465765587506E-3</v>
      </c>
      <c r="AG394" s="10">
        <f>3/24000000*OO[[#This Row],[89 (30JUN1985 00:00:00)-Water Temperature (C)]]*OO[[#This Row],[31]]</f>
        <v>3.2155457126925004E-2</v>
      </c>
      <c r="AH394" s="10">
        <f>3/24000000*OO[[#This Row],[90 (30JUN1985 03:00:00)-Water Temperature (C)]]*OO[[#This Row],[32]]</f>
        <v>7.7252407668362499E-2</v>
      </c>
      <c r="AI394" s="10">
        <f>3/24000000*OO[[#This Row],[91 (30JUN1985 06:00:00)-Water Temperature (C)]]*OO[[#This Row],[33]]</f>
        <v>0.13277842644285001</v>
      </c>
      <c r="AJ394" s="10">
        <f>3/24000000*OO[[#This Row],[92 (30JUN1985 09:00:00)-Water Temperature (C)]]*OO[[#This Row],[34]]</f>
        <v>0.17597179318893749</v>
      </c>
      <c r="AK394" s="10">
        <f>3/24000000*OO[[#This Row],[93 (30JUN1985 12:00:00)-Water Temperature (C)]]*OO[[#This Row],[35]]</f>
        <v>0.17144727937955001</v>
      </c>
      <c r="AL394" s="10">
        <f>3/24000000*OO[[#This Row],[94 (30JUN1985 15:00:00)-Water Temperature (C)]]*OO[[#This Row],[36]]</f>
        <v>0.12968964956857501</v>
      </c>
      <c r="AM394" s="10">
        <f>3/24000000*OO[[#This Row],[95 (30JUN1985 18:00:00)-Water Temperature (C)]]*OO[[#This Row],[37]]</f>
        <v>8.0018929189837495E-2</v>
      </c>
      <c r="AN394" s="10">
        <f>3/24000000*OO[[#This Row],[96 (30JUN1985 21:00:00)-Water Temperature (C)]]*OO[[#This Row],[38]]</f>
        <v>4.0026923527574997E-2</v>
      </c>
      <c r="AO394" s="10">
        <f>3/24000000*OO[[#This Row],[97 (01JUL1985 00:00:00)-Water Temperature (C)]]*OO[[#This Row],[39]]</f>
        <v>1.711539295686125E-2</v>
      </c>
      <c r="AP394" s="10">
        <f>3/24000000*OO[[#This Row],[98 (01JUL1985 03:00:00)-Water Temperature (C)]]*OO[[#This Row],[40]]</f>
        <v>6.8254591627250009E-3</v>
      </c>
      <c r="AQ394" s="10">
        <f>3/24000000*OO[[#This Row],[99 (01JUL1985 06:00:00)-Water Temperature (C)]]*OO[[#This Row],[41]]</f>
        <v>2.6476910262862498E-3</v>
      </c>
      <c r="AR394" s="10">
        <f>3/24000000*OO[[#This Row],[100 (01JUL1985 09:00:00)-Water Temperature (C)]]*OO[[#This Row],[42]]</f>
        <v>1.0880810741249998E-3</v>
      </c>
      <c r="AS394" s="10">
        <f>3/24000000*OO[[#This Row],[101 (01JUL1985 12:00:00)-Water Temperature (C)]]*OO[[#This Row],[43]]</f>
        <v>4.8193348959174999E-4</v>
      </c>
      <c r="AT394" s="10">
        <f>3/24000000*OO[[#This Row],[102 (01JUL1985 15:00:00)-Water Temperature (C)]]*OO[[#This Row],[44]]</f>
        <v>2.5098035339647499E-4</v>
      </c>
      <c r="AU394" s="10">
        <f>3/24000000*OO[[#This Row],[103 (01JUL1985 18:00:00)-Water Temperature (C)]]*OO[[#This Row],[45]]</f>
        <v>1.6499506592223748E-4</v>
      </c>
      <c r="AV394" s="10">
        <f>3/24000000*OO[[#This Row],[104 (01JUL1985 21:00:00)-Water Temperature (C)]]*OO[[#This Row],[46]]</f>
        <v>1.2615668585639998E-4</v>
      </c>
      <c r="AW394" s="10">
        <f>3/24000000*OO[[#This Row],[105 (02JUL1985 00:00:00)-Water Temperature (C)]]*OO[[#This Row],[47]]</f>
        <v>1.0573430703907501E-4</v>
      </c>
      <c r="AX394" s="10">
        <f>3/24000000*OO[[#This Row],[106 (02JUL1985 03:00:00)-Water Temperature (C)]]*OO[[#This Row],[48]]</f>
        <v>9.3961496341237496E-5</v>
      </c>
      <c r="AY394" s="10">
        <f>3/24000000*OO[[#This Row],[107 (02JUL1985 06:00:00)-Water Temperature (C)]]*OO[[#This Row],[49]]</f>
        <v>8.6329201563949986E-5</v>
      </c>
      <c r="AZ394" s="10">
        <f>3/24000000*OO[[#This Row],[108 (02JUL1985 09:00:00)-Water Temperature (C)]]*OO[[#This Row],[50]]</f>
        <v>8.0729463950275E-5</v>
      </c>
      <c r="BA394" s="10">
        <f>3/24000000*OO[[#This Row],[109 (02JUL1985 12:00:00)-Water Temperature (C)]]*OO[[#This Row],[51]]</f>
        <v>7.8774805902000002E-5</v>
      </c>
      <c r="BB394" s="10">
        <f>3/24000000*OO[[#This Row],[110 (02JUL1985 15:00:00)-Water Temperature (C)]]*OO[[#This Row],[52]]</f>
        <v>7.6296966402049994E-5</v>
      </c>
      <c r="BC394" s="10">
        <f>3/24000000*OO[[#This Row],[111 (02JUL1985 18:00:00)-Water Temperature (C)]]*OO[[#This Row],[53]]</f>
        <v>7.3938396304174992E-5</v>
      </c>
      <c r="BD394" s="10">
        <f>3/24000000*OO[[#This Row],[112 (02JUL1985 21:00:00)-Water Temperature (C)]]*OO[[#This Row],[54]]</f>
        <v>7.0176832429800004E-5</v>
      </c>
      <c r="BE394" s="10">
        <f>3/24000000*OO[[#This Row],[113 (03JUL1985 00:00:00)-Water Temperature (C)]]*OO[[#This Row],[55]]</f>
        <v>6.610371253449999E-5</v>
      </c>
      <c r="BF394" s="10">
        <f>3/24000000*OO[[#This Row],[114 (03JUL1985 03:00:00)-Water Temperature (C)]]*OO[[#This Row],[56]]</f>
        <v>6.0335561776399993E-5</v>
      </c>
      <c r="BG394" s="10">
        <f>3/24000000*OO[[#This Row],[115 (03JUL1985 06:00:00)-Water Temperature (C)]]*OO[[#This Row],[57]]</f>
        <v>5.3888912277087501E-5</v>
      </c>
      <c r="BH394" s="10">
        <f>3/24000000*OO[[#This Row],[116 (03JUL1985 09:00:00)-Water Temperature (C)]]*OO[[#This Row],[58]]</f>
        <v>4.886464194045E-5</v>
      </c>
      <c r="BI394" s="10">
        <f>3/24000000*OO[[#This Row],[117 (03JUL1985 12:00:00)-Water Temperature (C)]]*OO[[#This Row],[59]]</f>
        <v>4.4790673540375E-5</v>
      </c>
      <c r="BJ394" s="10">
        <f>3/24000000*OO[[#This Row],[118 (03JUL1985 15:00:00)-Water Temperature (C)]]*OO[[#This Row],[60]]</f>
        <v>4.0191285020687507E-5</v>
      </c>
      <c r="BK394" s="10">
        <f>3/24000000*OO[[#This Row],[119 (03JUL1985 18:00:00)-Water Temperature (C)]]*OO[[#This Row],[61]]</f>
        <v>3.5654605787287495E-5</v>
      </c>
      <c r="BL394" s="10">
        <f>3/24000000*OO[[#This Row],[120 (03JUL1985 21:00:00)-Water Temperature (C)]]*OO[[#This Row],[62]]</f>
        <v>3.0446324531400003E-5</v>
      </c>
      <c r="BM394" s="10">
        <f>3/24000000*OO[[#This Row],[121 (04JUL1985 00:00:00)-Water Temperature (C)]]*OO[[#This Row],[63]]</f>
        <v>2.6072194114737499E-5</v>
      </c>
      <c r="BN394" s="10">
        <f>3/24000000*OO[[#This Row],[122 (04JUL1985 03:00:00)-Water Temperature (C)]]*OO[[#This Row],[64]]</f>
        <v>2.2617019249974997E-5</v>
      </c>
      <c r="BO394" s="10">
        <f>3/24000000*OO[[#This Row],[123 (04JUL1985 06:00:00)-Water Temperature (C)]]*OO[[#This Row],[65]]</f>
        <v>1.9204038421099999E-5</v>
      </c>
      <c r="BP394" s="10">
        <f>3/24000000*OO[[#This Row],[124 (04JUL1985 09:00:00)-Water Temperature (C)]]*OO[[#This Row],[66]]</f>
        <v>1.6865831226615E-5</v>
      </c>
      <c r="BQ394" s="10">
        <f>3/24000000*OO[[#This Row],[125 (04JUL1985 12:00:00)-Water Temperature (C)]]*OO[[#This Row],[67]]</f>
        <v>1.5262038926988749E-5</v>
      </c>
      <c r="BR394" s="10">
        <f>3/24000000*OO[[#This Row],[126 (04JUL1985 15:00:00)-Water Temperature (C)]]*OO[[#This Row],[68]]</f>
        <v>1.3640474031322499E-5</v>
      </c>
      <c r="BS394" s="10">
        <f>3/24000000*OO[[#This Row],[127 (04JUL1985 18:00:00)-Water Temperature (C)]]*OO[[#This Row],[69]]</f>
        <v>1.2266244679919999E-5</v>
      </c>
      <c r="BT394" s="10">
        <f>3/24000000*OO[[#This Row],[128 (04JUL1985 21:00:00)-Water Temperature (C)]]*OO[[#This Row],[70]]</f>
        <v>1.0788158680749996E-5</v>
      </c>
      <c r="BU394" s="10">
        <f>3/24000000*OO[[#This Row],[129 (05JUL1985 00:00:00)-Water Temperature (C)]]*OO[[#This Row],[71]]</f>
        <v>9.1613974758075006E-6</v>
      </c>
      <c r="BV394" s="10">
        <f>3/24000000*OO[[#This Row],[130 (05JUL1985 03:00:00)-Water Temperature (C)]]*OO[[#This Row],[72]]</f>
        <v>7.8712403668799997E-6</v>
      </c>
      <c r="BW394" s="10">
        <f>3/24000000*OO[[#This Row],[131 (05JUL1985 06:00:00)-Water Temperature (C)]]*OO[[#This Row],[73]]</f>
        <v>6.7618395469574999E-6</v>
      </c>
      <c r="BX394" s="10">
        <f>3/24000000*OO[[#This Row],[132 (05JUL1985 09:00:00)-Water Temperature (C)]]*OO[[#This Row],[74]]</f>
        <v>5.9853815013849994E-6</v>
      </c>
      <c r="BY394" s="10">
        <f>3/24000000*OO[[#This Row],[133 (05JUL1985 12:00:00)-Water Temperature (C)]]*OO[[#This Row],[75]]</f>
        <v>5.7333214067537498E-6</v>
      </c>
      <c r="BZ394" s="10">
        <f>3/24000000*OO[[#This Row],[134 (05JUL1985 15:00:00)-Water Temperature (C)]]*OO[[#This Row],[76]]</f>
        <v>5.4699498482937497E-6</v>
      </c>
      <c r="CA394" s="10">
        <f>3/24000000*OO[[#This Row],[135 (05JUL1985 18:00:00)-Water Temperature (C)]]*OO[[#This Row],[77]]</f>
        <v>5.1442811618199997E-6</v>
      </c>
      <c r="CB394" s="10">
        <f>3/24000000*OO[[#This Row],[136 (05JUL1985 21:00:00)-Water Temperature (C)]]*OO[[#This Row],[78]]</f>
        <v>4.6660717710337495E-6</v>
      </c>
      <c r="CC394" s="10">
        <f>3/24000000*OO[[#This Row],[137 (06JUL1985 00:00:00)-Water Temperature (C)]]*OO[[#This Row],[79]]</f>
        <v>4.1273480254824999E-6</v>
      </c>
      <c r="CD394" s="10">
        <f>3/24000000*OO[[#This Row],[138 (06JUL1985 03:00:00)-Water Temperature (C)]]*OO[[#This Row],[80]]</f>
        <v>3.6603542447599996E-6</v>
      </c>
      <c r="CE394" s="10">
        <f>3/24000000*OO[[#This Row],[139 (06JUL1985 06:00:00)-Water Temperature (C)]]*OO[[#This Row],[81]]</f>
        <v>3.2520900313874999E-6</v>
      </c>
      <c r="CF394" s="10">
        <f>3/24000000*OO[[#This Row],[140 (06JUL1985 09:00:00)-Water Temperature (C)]]*OO[[#This Row],[82]]</f>
        <v>2.969483647815E-6</v>
      </c>
      <c r="CG394" s="10">
        <f>3/24000000*OO[[#This Row],[141 (06JUL1985 12:00:00)-Water Temperature (C)]]*OO[[#This Row],[83]]</f>
        <v>2.6711161730749999E-6</v>
      </c>
      <c r="CH394" s="10">
        <f>3/24000000*OO[[#This Row],[142 (06JUL1985 15:00:00)-Water Temperature (C)]]*OO[[#This Row],[84]]</f>
        <v>2.3419433178481251E-6</v>
      </c>
      <c r="CI394" s="10">
        <f>3/24000000*OO[[#This Row],[143 (06JUL1985 18:00:00)-Water Temperature (C)]]*OO[[#This Row],[85]]</f>
        <v>1.9893000092624998E-6</v>
      </c>
      <c r="CJ394" s="10">
        <f>3/24000000*OO[[#This Row],[144 (06JUL1985 21:00:00)-Water Temperature (C)]]*OO[[#This Row],[86]]</f>
        <v>1.63209306474375E-6</v>
      </c>
      <c r="CK394" s="10">
        <f>3/24000000*OO[[#This Row],[145 (07JUL1985 00:00:00)-Water Temperature (C)]]*OO[[#This Row],[87]]</f>
        <v>1.315673415057375E-6</v>
      </c>
      <c r="CL394" s="10">
        <f>3/24000000*OO[[#This Row],[146 (07JUL1985 03:00:00)-Water Temperature (C)]]*OO[[#This Row],[88]]</f>
        <v>1.08563330454375E-6</v>
      </c>
      <c r="CM394" s="10">
        <f>3/24000000*OO[[#This Row],[147 (07JUL1985 06:00:00)-Water Temperature (C)]]*OO[[#This Row],[89]]</f>
        <v>9.250080548857499E-7</v>
      </c>
      <c r="CN394" s="10">
        <f>3/24000000*OO[[#This Row],[148 (07JUL1985 09:00:00)-Water Temperature (C)]]*OO[[#This Row],[90]]</f>
        <v>8.3283865249812485E-7</v>
      </c>
      <c r="CO394" s="10">
        <f>3/24000000*OO[[#This Row],[149 (07JUL1985 12:00:00)-Water Temperature (C)]]*OO[[#This Row],[91]]</f>
        <v>7.4341901699799995E-7</v>
      </c>
      <c r="CP394" s="10">
        <f>3/24000000*OO[[#This Row],[150 (07JUL1985 15:00:00)-Water Temperature (C)]]*OO[[#This Row],[92]]</f>
        <v>6.8488394992299985E-7</v>
      </c>
      <c r="CQ394" s="10">
        <f>3/24000000*OO[[#This Row],[151 (07JUL1985 18:00:00)-Water Temperature (C)]]*OO[[#This Row],[93]]</f>
        <v>6.2887806489150003E-7</v>
      </c>
      <c r="CR394" s="10">
        <f>3/24000000*OO[[#This Row],[152 (07JUL1985 21:00:00)-Water Temperature (C)]]*OO[[#This Row],[94]]</f>
        <v>5.6816347585999984E-7</v>
      </c>
      <c r="CS394" s="10">
        <f>3/24000000*OO[[#This Row],[153 (08JUL1985 00:00:00)-Water Temperature (C)]]*OO[[#This Row],[95]]</f>
        <v>5.1001869894624999E-7</v>
      </c>
      <c r="CT394" s="10">
        <f>3/24000000*OO[[#This Row],[154 (08JUL1985 03:00:00)-Water Temperature (C)]]*OO[[#This Row],[96]]</f>
        <v>4.6589749290899999E-7</v>
      </c>
      <c r="CU394" s="10">
        <f>3/24000000*OO[[#This Row],[155 (08JUL1985 06:00:00)-Water Temperature (C)]]*OO[[#This Row],[97]]</f>
        <v>4.3618654037112493E-7</v>
      </c>
      <c r="CV394" s="10">
        <f>3/24000000*OO[[#This Row],[156 (08JUL1985 09:00:00)-Water Temperature (C)]]*OO[[#This Row],[98]]</f>
        <v>4.2902730119224993E-7</v>
      </c>
      <c r="CW394" s="10">
        <f>3/24000000*OO[[#This Row],[157 (08JUL1985 12:00:00)-Water Temperature (C)]]*OO[[#This Row],[99]]</f>
        <v>4.2496168870249995E-7</v>
      </c>
    </row>
    <row r="395" spans="1:101" x14ac:dyDescent="0.35">
      <c r="A395" t="s">
        <v>402</v>
      </c>
      <c r="B395">
        <v>920.3528</v>
      </c>
      <c r="C395" s="10">
        <f>3/24*OO[[#This Row],[59 (26JUN1985 06:00:00)-Water Temperature (C)]]*OO[[#This Row],[1]]/SUM(OO[1])</f>
        <v>0</v>
      </c>
      <c r="D395" s="10">
        <f>3/24*OO[[#This Row],[60 (26JUN1985 09:00:00)-Water Temperature (C)]]*OO[[#This Row],[2]]/SUM(OO[2])</f>
        <v>0</v>
      </c>
      <c r="E395" s="10">
        <f>3/24*OO[[#This Row],[61 (26JUN1985 12:00:00)-Water Temperature (C)]]*OO[[#This Row],[3]]/SUM(OO[3])</f>
        <v>0</v>
      </c>
      <c r="F395" s="10">
        <f>3/24*OO[[#This Row],[62 (26JUN1985 15:00:00)-Water Temperature (C)]]*OO[[#This Row],[4]]/SUM(OO[4])</f>
        <v>0</v>
      </c>
      <c r="G395" s="10">
        <f>3/24*OO[[#This Row],[63 (26JUN1985 18:00:00)-Water Temperature (C)]]*OO[[#This Row],[5]]/SUM(OO[5])</f>
        <v>0</v>
      </c>
      <c r="H395" s="10">
        <f>3/24*OO[[#This Row],[64 (26JUN1985 21:00:00)-Water Temperature (C)]]*OO[[#This Row],[6]]/SUM(OO[6])</f>
        <v>0</v>
      </c>
      <c r="I395" s="10">
        <f>3/24*OO[[#This Row],[65 (27JUN1985 00:00:00)-Water Temperature (C)]]*OO[[#This Row],[7]]/SUM(OO[7])</f>
        <v>0</v>
      </c>
      <c r="J395" s="10">
        <f>3/24*OO[[#This Row],[66 (27JUN1985 03:00:00)-Water Temperature (C)]]*OO[[#This Row],[8]]/SUM(OO[8])</f>
        <v>0</v>
      </c>
      <c r="K395" s="10">
        <f>3/24*OO[[#This Row],[67 (27JUN1985 06:00:00)-Water Temperature (C)]]*OO[[#This Row],[9]]/SUM(OO[9])</f>
        <v>0</v>
      </c>
      <c r="L395" s="10">
        <f>3/24*OO[[#This Row],[68 (27JUN1985 09:00:00)-Water Temperature (C)]]*OO[[#This Row],[10]]/SUM(OO[10])</f>
        <v>0</v>
      </c>
      <c r="M395" s="10">
        <f>3/24*OO[[#This Row],[69 (27JUN1985 12:00:00)-Water Temperature (C)]]*OO[[#This Row],[11]]/SUM(OO[11])</f>
        <v>0</v>
      </c>
      <c r="N395" s="10">
        <f>3/24*OO[[#This Row],[70 (27JUN1985 15:00:00)-Water Temperature (C)]]*OO[[#This Row],[12]]/SUM(OO[12])</f>
        <v>0</v>
      </c>
      <c r="O395" s="10">
        <f>3/24*OO[[#This Row],[71 (27JUN1985 18:00:00)-Water Temperature (C)]]*OO[[#This Row],[13]]/SUM(OO[13])</f>
        <v>0</v>
      </c>
      <c r="P395" s="10">
        <f>3/24*OO[[#This Row],[72 (27JUN1985 21:00:00)-Water Temperature (C)]]*OO[[#This Row],[14]]/SUM(OO[14])</f>
        <v>0</v>
      </c>
      <c r="Q395" s="10">
        <f>3/24*OO[[#This Row],[73 (28JUN1985 00:00:00)-Water Temperature (C)]]*OO[[#This Row],[15]]/SUM(OO[15])</f>
        <v>0</v>
      </c>
      <c r="R395" s="10">
        <f>3/24*OO[[#This Row],[74 (28JUN1985 03:00:00)-Water Temperature (C)]]*OO[[#This Row],[16]]/SUM(OO[16])</f>
        <v>0</v>
      </c>
      <c r="S395" s="10">
        <f>3/24*OO[[#This Row],[75 (28JUN1985 06:00:00)-Water Temperature (C)]]*OO[[#This Row],[17]]/SUM(OO[17])</f>
        <v>0</v>
      </c>
      <c r="T395" s="10">
        <f>3/24*OO[[#This Row],[76 (28JUN1985 09:00:00)-Water Temperature (C)]]*OO[[#This Row],[18]]/SUM(OO[18])</f>
        <v>0</v>
      </c>
      <c r="U395" s="10">
        <f>3/24*OO[[#This Row],[77 (28JUN1985 12:00:00)-Water Temperature (C)]]*OO[[#This Row],[19]]/SUM(OO[19])</f>
        <v>1.8260231239498223E-43</v>
      </c>
      <c r="V395" s="10">
        <f>3/24000000*OO[[#This Row],[78 (28JUN1985 15:00:00)-Water Temperature (C)]]*OO[[#This Row],[20]]</f>
        <v>2.5744076335499999E-32</v>
      </c>
      <c r="W395" s="10">
        <f>3/24000000*OO[[#This Row],[79 (28JUN1985 18:00:00)-Water Temperature (C)]]*OO[[#This Row],[21]]</f>
        <v>8.1830410014924999E-27</v>
      </c>
      <c r="X395" s="10">
        <f>3/24000000*OO[[#This Row],[80 (28JUN1985 21:00:00)-Water Temperature (C)]]*OO[[#This Row],[22]]</f>
        <v>8.9997579728324996E-20</v>
      </c>
      <c r="Y395" s="10">
        <f>3/24000000*OO[[#This Row],[81 (29JUN1985 00:00:00)-Water Temperature (C)]]*OO[[#This Row],[23]]</f>
        <v>1.5880240610156251E-15</v>
      </c>
      <c r="Z395" s="10">
        <f>3/24000000*OO[[#This Row],[82 (29JUN1985 03:00:00)-Water Temperature (C)]]*OO[[#This Row],[24]]</f>
        <v>2.3006585584529999E-12</v>
      </c>
      <c r="AA395" s="10">
        <f>3/24000000*OO[[#This Row],[83 (29JUN1985 06:00:00)-Water Temperature (C)]]*OO[[#This Row],[25]]</f>
        <v>7.5940654851424993E-10</v>
      </c>
      <c r="AB395" s="10">
        <f>3/24000000*OO[[#This Row],[84 (29JUN1985 09:00:00)-Water Temperature (C)]]*OO[[#This Row],[26]]</f>
        <v>8.5706715221324984E-8</v>
      </c>
      <c r="AC395" s="10">
        <f>3/24000000*OO[[#This Row],[85 (29JUN1985 12:00:00)-Water Temperature (C)]]*OO[[#This Row],[27]]</f>
        <v>3.865386080009999E-6</v>
      </c>
      <c r="AD395" s="10">
        <f>3/24000000*OO[[#This Row],[86 (29JUN1985 15:00:00)-Water Temperature (C)]]*OO[[#This Row],[28]]</f>
        <v>8.2746381712525002E-5</v>
      </c>
      <c r="AE395" s="10">
        <f>3/24000000*OO[[#This Row],[88 (29JUN1985 21:00:00)-Water Temperature (C)]]*OO[[#This Row],[30]]</f>
        <v>5.9724706577799994E-3</v>
      </c>
      <c r="AF395" s="10">
        <f>3/24000000*OO[[#This Row],[88 (29JUN1985 21:00:00)-Water Temperature (C)]]*OO[[#This Row],[30]]</f>
        <v>5.9724706577799994E-3</v>
      </c>
      <c r="AG395" s="10">
        <f>3/24000000*OO[[#This Row],[89 (30JUN1985 00:00:00)-Water Temperature (C)]]*OO[[#This Row],[31]]</f>
        <v>2.32657197612125E-2</v>
      </c>
      <c r="AH395" s="10">
        <f>3/24000000*OO[[#This Row],[90 (30JUN1985 03:00:00)-Water Temperature (C)]]*OO[[#This Row],[32]]</f>
        <v>6.0377418978699998E-2</v>
      </c>
      <c r="AI395" s="10">
        <f>3/24000000*OO[[#This Row],[91 (30JUN1985 06:00:00)-Water Temperature (C)]]*OO[[#This Row],[33]]</f>
        <v>0.11189009597562501</v>
      </c>
      <c r="AJ395" s="10">
        <f>3/24000000*OO[[#This Row],[92 (30JUN1985 09:00:00)-Water Temperature (C)]]*OO[[#This Row],[34]]</f>
        <v>0.16046736098585002</v>
      </c>
      <c r="AK395" s="10">
        <f>3/24000000*OO[[#This Row],[93 (30JUN1985 12:00:00)-Water Temperature (C)]]*OO[[#This Row],[35]]</f>
        <v>0.16963994014256248</v>
      </c>
      <c r="AL395" s="10">
        <f>3/24000000*OO[[#This Row],[94 (30JUN1985 15:00:00)-Water Temperature (C)]]*OO[[#This Row],[36]]</f>
        <v>0.13808348445600002</v>
      </c>
      <c r="AM395" s="10">
        <f>3/24000000*OO[[#This Row],[95 (30JUN1985 18:00:00)-Water Temperature (C)]]*OO[[#This Row],[37]]</f>
        <v>9.1254932652549997E-2</v>
      </c>
      <c r="AN395" s="10">
        <f>3/24000000*OO[[#This Row],[96 (30JUN1985 21:00:00)-Water Temperature (C)]]*OO[[#This Row],[38]]</f>
        <v>4.8642080309999995E-2</v>
      </c>
      <c r="AO395" s="10">
        <f>3/24000000*OO[[#This Row],[97 (01JUL1985 00:00:00)-Water Temperature (C)]]*OO[[#This Row],[39]]</f>
        <v>2.1827598808412504E-2</v>
      </c>
      <c r="AP395" s="10">
        <f>3/24000000*OO[[#This Row],[98 (01JUL1985 03:00:00)-Water Temperature (C)]]*OO[[#This Row],[40]]</f>
        <v>9.0279739653599984E-3</v>
      </c>
      <c r="AQ395" s="10">
        <f>3/24000000*OO[[#This Row],[99 (01JUL1985 06:00:00)-Water Temperature (C)]]*OO[[#This Row],[41]]</f>
        <v>3.5779448294700001E-3</v>
      </c>
      <c r="AR395" s="10">
        <f>3/24000000*OO[[#This Row],[100 (01JUL1985 09:00:00)-Water Temperature (C)]]*OO[[#This Row],[42]]</f>
        <v>1.47526239987675E-3</v>
      </c>
      <c r="AS395" s="10">
        <f>3/24000000*OO[[#This Row],[101 (01JUL1985 12:00:00)-Water Temperature (C)]]*OO[[#This Row],[43]]</f>
        <v>6.3367086259274996E-4</v>
      </c>
      <c r="AT395" s="10">
        <f>3/24000000*OO[[#This Row],[102 (01JUL1985 15:00:00)-Water Temperature (C)]]*OO[[#This Row],[44]]</f>
        <v>3.0654734582499999E-4</v>
      </c>
      <c r="AU395" s="10">
        <f>3/24000000*OO[[#This Row],[103 (01JUL1985 18:00:00)-Water Temperature (C)]]*OO[[#This Row],[45]]</f>
        <v>1.8470611474454999E-4</v>
      </c>
      <c r="AV395" s="10">
        <f>3/24000000*OO[[#This Row],[104 (01JUL1985 21:00:00)-Water Temperature (C)]]*OO[[#This Row],[46]]</f>
        <v>1.3288746219534999E-4</v>
      </c>
      <c r="AW395" s="10">
        <f>3/24000000*OO[[#This Row],[105 (02JUL1985 00:00:00)-Water Temperature (C)]]*OO[[#This Row],[47]]</f>
        <v>1.0773542645028749E-4</v>
      </c>
      <c r="AX395" s="10">
        <f>3/24000000*OO[[#This Row],[106 (02JUL1985 03:00:00)-Water Temperature (C)]]*OO[[#This Row],[48]]</f>
        <v>9.4330987942474993E-5</v>
      </c>
      <c r="AY395" s="10">
        <f>3/24000000*OO[[#This Row],[107 (02JUL1985 06:00:00)-Water Temperature (C)]]*OO[[#This Row],[49]]</f>
        <v>8.6555616672187504E-5</v>
      </c>
      <c r="AZ395" s="10">
        <f>3/24000000*OO[[#This Row],[108 (02JUL1985 09:00:00)-Water Temperature (C)]]*OO[[#This Row],[50]]</f>
        <v>8.1036294483087493E-5</v>
      </c>
      <c r="BA395" s="10">
        <f>3/24000000*OO[[#This Row],[109 (02JUL1985 12:00:00)-Water Temperature (C)]]*OO[[#This Row],[51]]</f>
        <v>7.8148889017925002E-5</v>
      </c>
      <c r="BB395" s="10">
        <f>3/24000000*OO[[#This Row],[110 (02JUL1985 15:00:00)-Water Temperature (C)]]*OO[[#This Row],[52]]</f>
        <v>7.4390699481000002E-5</v>
      </c>
      <c r="BC395" s="10">
        <f>3/24000000*OO[[#This Row],[111 (02JUL1985 18:00:00)-Water Temperature (C)]]*OO[[#This Row],[53]]</f>
        <v>7.0841257587099987E-5</v>
      </c>
      <c r="BD395" s="10">
        <f>3/24000000*OO[[#This Row],[112 (02JUL1985 21:00:00)-Water Temperature (C)]]*OO[[#This Row],[54]]</f>
        <v>6.5784046104437494E-5</v>
      </c>
      <c r="BE395" s="10">
        <f>3/24000000*OO[[#This Row],[113 (03JUL1985 00:00:00)-Water Temperature (C)]]*OO[[#This Row],[55]]</f>
        <v>6.1111416925575002E-5</v>
      </c>
      <c r="BF395" s="10">
        <f>3/24000000*OO[[#This Row],[114 (03JUL1985 03:00:00)-Water Temperature (C)]]*OO[[#This Row],[56]]</f>
        <v>5.5126762640224993E-5</v>
      </c>
      <c r="BG395" s="10">
        <f>3/24000000*OO[[#This Row],[115 (03JUL1985 06:00:00)-Water Temperature (C)]]*OO[[#This Row],[57]]</f>
        <v>4.8172767007224998E-5</v>
      </c>
      <c r="BH395" s="10">
        <f>3/24000000*OO[[#This Row],[116 (03JUL1985 09:00:00)-Water Temperature (C)]]*OO[[#This Row],[58]]</f>
        <v>4.2713042460412494E-5</v>
      </c>
      <c r="BI395" s="10">
        <f>3/24000000*OO[[#This Row],[117 (03JUL1985 12:00:00)-Water Temperature (C)]]*OO[[#This Row],[59]]</f>
        <v>3.8312783128100002E-5</v>
      </c>
      <c r="BJ395" s="10">
        <f>3/24000000*OO[[#This Row],[118 (03JUL1985 15:00:00)-Water Temperature (C)]]*OO[[#This Row],[60]]</f>
        <v>3.3362728993299994E-5</v>
      </c>
      <c r="BK395" s="10">
        <f>3/24000000*OO[[#This Row],[119 (03JUL1985 18:00:00)-Water Temperature (C)]]*OO[[#This Row],[61]]</f>
        <v>2.8445830279387495E-5</v>
      </c>
      <c r="BL395" s="10">
        <f>3/24000000*OO[[#This Row],[120 (03JUL1985 21:00:00)-Water Temperature (C)]]*OO[[#This Row],[62]]</f>
        <v>2.2951446310579993E-5</v>
      </c>
      <c r="BM395" s="10">
        <f>3/24000000*OO[[#This Row],[121 (04JUL1985 00:00:00)-Water Temperature (C)]]*OO[[#This Row],[63]]</f>
        <v>1.8174930259062499E-5</v>
      </c>
      <c r="BN395" s="10">
        <f>3/24000000*OO[[#This Row],[122 (04JUL1985 03:00:00)-Water Temperature (C)]]*OO[[#This Row],[64]]</f>
        <v>1.4160841049574999E-5</v>
      </c>
      <c r="BO395" s="10">
        <f>3/24000000*OO[[#This Row],[123 (04JUL1985 06:00:00)-Water Temperature (C)]]*OO[[#This Row],[65]]</f>
        <v>1.19040324152E-5</v>
      </c>
      <c r="BP395" s="10">
        <f>3/24000000*OO[[#This Row],[124 (04JUL1985 09:00:00)-Water Temperature (C)]]*OO[[#This Row],[66]]</f>
        <v>1.0429831634625E-5</v>
      </c>
      <c r="BQ395" s="10">
        <f>3/24000000*OO[[#This Row],[125 (04JUL1985 12:00:00)-Water Temperature (C)]]*OO[[#This Row],[67]]</f>
        <v>9.7918851931599996E-6</v>
      </c>
      <c r="BR395" s="10">
        <f>3/24000000*OO[[#This Row],[126 (04JUL1985 15:00:00)-Water Temperature (C)]]*OO[[#This Row],[68]]</f>
        <v>9.0980143433625013E-6</v>
      </c>
      <c r="BS395" s="10">
        <f>3/24000000*OO[[#This Row],[127 (04JUL1985 18:00:00)-Water Temperature (C)]]*OO[[#This Row],[69]]</f>
        <v>8.5275800363712489E-6</v>
      </c>
      <c r="BT395" s="10">
        <f>3/24000000*OO[[#This Row],[128 (04JUL1985 21:00:00)-Water Temperature (C)]]*OO[[#This Row],[70]]</f>
        <v>7.8383181347412495E-6</v>
      </c>
      <c r="BU395" s="10">
        <f>3/24000000*OO[[#This Row],[129 (05JUL1985 00:00:00)-Water Temperature (C)]]*OO[[#This Row],[71]]</f>
        <v>6.977890746045001E-6</v>
      </c>
      <c r="BV395" s="10">
        <f>3/24000000*OO[[#This Row],[130 (05JUL1985 03:00:00)-Water Temperature (C)]]*OO[[#This Row],[72]]</f>
        <v>6.3208829966100006E-6</v>
      </c>
      <c r="BW395" s="10">
        <f>3/24000000*OO[[#This Row],[131 (05JUL1985 06:00:00)-Water Temperature (C)]]*OO[[#This Row],[73]]</f>
        <v>5.7801464131737507E-6</v>
      </c>
      <c r="BX395" s="10">
        <f>3/24000000*OO[[#This Row],[132 (05JUL1985 09:00:00)-Water Temperature (C)]]*OO[[#This Row],[74]]</f>
        <v>5.3376800124412496E-6</v>
      </c>
      <c r="BY395" s="10">
        <f>3/24000000*OO[[#This Row],[133 (05JUL1985 12:00:00)-Water Temperature (C)]]*OO[[#This Row],[75]]</f>
        <v>5.0940120000999992E-6</v>
      </c>
      <c r="BZ395" s="10">
        <f>3/24000000*OO[[#This Row],[134 (05JUL1985 15:00:00)-Water Temperature (C)]]*OO[[#This Row],[76]]</f>
        <v>4.8596180083924991E-6</v>
      </c>
      <c r="CA395" s="10">
        <f>3/24000000*OO[[#This Row],[135 (05JUL1985 18:00:00)-Water Temperature (C)]]*OO[[#This Row],[77]]</f>
        <v>4.5670977173137494E-6</v>
      </c>
      <c r="CB395" s="10">
        <f>3/24000000*OO[[#This Row],[136 (05JUL1985 21:00:00)-Water Temperature (C)]]*OO[[#This Row],[78]]</f>
        <v>4.1451538892199995E-6</v>
      </c>
      <c r="CC395" s="10">
        <f>3/24000000*OO[[#This Row],[137 (06JUL1985 00:00:00)-Water Temperature (C)]]*OO[[#This Row],[79]]</f>
        <v>3.6668771346425006E-6</v>
      </c>
      <c r="CD395" s="10">
        <f>3/24000000*OO[[#This Row],[138 (06JUL1985 03:00:00)-Water Temperature (C)]]*OO[[#This Row],[80]]</f>
        <v>3.2511900572774996E-6</v>
      </c>
      <c r="CE395" s="10">
        <f>3/24000000*OO[[#This Row],[139 (06JUL1985 06:00:00)-Water Temperature (C)]]*OO[[#This Row],[81]]</f>
        <v>2.8901103106699997E-6</v>
      </c>
      <c r="CF395" s="10">
        <f>3/24000000*OO[[#This Row],[140 (06JUL1985 09:00:00)-Water Temperature (C)]]*OO[[#This Row],[82]]</f>
        <v>2.6430675155300001E-6</v>
      </c>
      <c r="CG395" s="10">
        <f>3/24000000*OO[[#This Row],[141 (06JUL1985 12:00:00)-Water Temperature (C)]]*OO[[#This Row],[83]]</f>
        <v>2.3838728734330002E-6</v>
      </c>
      <c r="CH395" s="10">
        <f>3/24000000*OO[[#This Row],[142 (06JUL1985 15:00:00)-Water Temperature (C)]]*OO[[#This Row],[84]]</f>
        <v>2.0968083667259996E-6</v>
      </c>
      <c r="CI395" s="10">
        <f>3/24000000*OO[[#This Row],[143 (06JUL1985 18:00:00)-Water Temperature (C)]]*OO[[#This Row],[85]]</f>
        <v>1.7846105816825002E-6</v>
      </c>
      <c r="CJ395" s="10">
        <f>3/24000000*OO[[#This Row],[144 (06JUL1985 21:00:00)-Water Temperature (C)]]*OO[[#This Row],[86]]</f>
        <v>1.4655880195132501E-6</v>
      </c>
      <c r="CK395" s="10">
        <f>3/24000000*OO[[#This Row],[145 (07JUL1985 00:00:00)-Water Temperature (C)]]*OO[[#This Row],[87]]</f>
        <v>1.1794396761093748E-6</v>
      </c>
      <c r="CL395" s="10">
        <f>3/24000000*OO[[#This Row],[146 (07JUL1985 03:00:00)-Water Temperature (C)]]*OO[[#This Row],[88]]</f>
        <v>9.7058850280125005E-7</v>
      </c>
      <c r="CM395" s="10">
        <f>3/24000000*OO[[#This Row],[147 (07JUL1985 06:00:00)-Water Temperature (C)]]*OO[[#This Row],[89]]</f>
        <v>8.2446467059724988E-7</v>
      </c>
      <c r="CN395" s="10">
        <f>3/24000000*OO[[#This Row],[148 (07JUL1985 09:00:00)-Water Temperature (C)]]*OO[[#This Row],[90]]</f>
        <v>7.4084577627200006E-7</v>
      </c>
      <c r="CO395" s="10">
        <f>3/24000000*OO[[#This Row],[149 (07JUL1985 12:00:00)-Water Temperature (C)]]*OO[[#This Row],[91]]</f>
        <v>6.6102400512000005E-7</v>
      </c>
      <c r="CP395" s="10">
        <f>3/24000000*OO[[#This Row],[150 (07JUL1985 15:00:00)-Water Temperature (C)]]*OO[[#This Row],[92]]</f>
        <v>6.0873012887924996E-7</v>
      </c>
      <c r="CQ395" s="10">
        <f>3/24000000*OO[[#This Row],[151 (07JUL1985 18:00:00)-Water Temperature (C)]]*OO[[#This Row],[93]]</f>
        <v>5.5918388396199995E-7</v>
      </c>
      <c r="CR395" s="10">
        <f>3/24000000*OO[[#This Row],[152 (07JUL1985 21:00:00)-Water Temperature (C)]]*OO[[#This Row],[94]]</f>
        <v>5.0548621598312503E-7</v>
      </c>
      <c r="CS395" s="10">
        <f>3/24000000*OO[[#This Row],[153 (08JUL1985 00:00:00)-Water Temperature (C)]]*OO[[#This Row],[95]]</f>
        <v>4.5293420116587506E-7</v>
      </c>
      <c r="CT395" s="10">
        <f>3/24000000*OO[[#This Row],[154 (08JUL1985 03:00:00)-Water Temperature (C)]]*OO[[#This Row],[96]]</f>
        <v>4.1306056466400003E-7</v>
      </c>
      <c r="CU395" s="10">
        <f>3/24000000*OO[[#This Row],[155 (08JUL1985 06:00:00)-Water Temperature (C)]]*OO[[#This Row],[97]]</f>
        <v>3.8632578426150003E-7</v>
      </c>
      <c r="CV395" s="10">
        <f>3/24000000*OO[[#This Row],[156 (08JUL1985 09:00:00)-Water Temperature (C)]]*OO[[#This Row],[98]]</f>
        <v>3.7989682507237497E-7</v>
      </c>
      <c r="CW395" s="10">
        <f>3/24000000*OO[[#This Row],[157 (08JUL1985 12:00:00)-Water Temperature (C)]]*OO[[#This Row],[99]]</f>
        <v>3.7672435554750004E-7</v>
      </c>
    </row>
    <row r="396" spans="1:101" x14ac:dyDescent="0.35">
      <c r="A396" t="s">
        <v>403</v>
      </c>
      <c r="B396">
        <v>919.92600000000004</v>
      </c>
      <c r="C396" s="10">
        <f>3/24*OO[[#This Row],[59 (26JUN1985 06:00:00)-Water Temperature (C)]]*OO[[#This Row],[1]]/SUM(OO[1])</f>
        <v>0</v>
      </c>
      <c r="D396" s="10">
        <f>3/24*OO[[#This Row],[60 (26JUN1985 09:00:00)-Water Temperature (C)]]*OO[[#This Row],[2]]/SUM(OO[2])</f>
        <v>0</v>
      </c>
      <c r="E396" s="10">
        <f>3/24*OO[[#This Row],[61 (26JUN1985 12:00:00)-Water Temperature (C)]]*OO[[#This Row],[3]]/SUM(OO[3])</f>
        <v>0</v>
      </c>
      <c r="F396" s="10">
        <f>3/24*OO[[#This Row],[62 (26JUN1985 15:00:00)-Water Temperature (C)]]*OO[[#This Row],[4]]/SUM(OO[4])</f>
        <v>0</v>
      </c>
      <c r="G396" s="10">
        <f>3/24*OO[[#This Row],[63 (26JUN1985 18:00:00)-Water Temperature (C)]]*OO[[#This Row],[5]]/SUM(OO[5])</f>
        <v>0</v>
      </c>
      <c r="H396" s="10">
        <f>3/24*OO[[#This Row],[64 (26JUN1985 21:00:00)-Water Temperature (C)]]*OO[[#This Row],[6]]/SUM(OO[6])</f>
        <v>0</v>
      </c>
      <c r="I396" s="10">
        <f>3/24*OO[[#This Row],[65 (27JUN1985 00:00:00)-Water Temperature (C)]]*OO[[#This Row],[7]]/SUM(OO[7])</f>
        <v>0</v>
      </c>
      <c r="J396" s="10">
        <f>3/24*OO[[#This Row],[66 (27JUN1985 03:00:00)-Water Temperature (C)]]*OO[[#This Row],[8]]/SUM(OO[8])</f>
        <v>0</v>
      </c>
      <c r="K396" s="10">
        <f>3/24*OO[[#This Row],[67 (27JUN1985 06:00:00)-Water Temperature (C)]]*OO[[#This Row],[9]]/SUM(OO[9])</f>
        <v>0</v>
      </c>
      <c r="L396" s="10">
        <f>3/24*OO[[#This Row],[68 (27JUN1985 09:00:00)-Water Temperature (C)]]*OO[[#This Row],[10]]/SUM(OO[10])</f>
        <v>0</v>
      </c>
      <c r="M396" s="10">
        <f>3/24*OO[[#This Row],[69 (27JUN1985 12:00:00)-Water Temperature (C)]]*OO[[#This Row],[11]]/SUM(OO[11])</f>
        <v>0</v>
      </c>
      <c r="N396" s="10">
        <f>3/24*OO[[#This Row],[70 (27JUN1985 15:00:00)-Water Temperature (C)]]*OO[[#This Row],[12]]/SUM(OO[12])</f>
        <v>0</v>
      </c>
      <c r="O396" s="10">
        <f>3/24*OO[[#This Row],[71 (27JUN1985 18:00:00)-Water Temperature (C)]]*OO[[#This Row],[13]]/SUM(OO[13])</f>
        <v>0</v>
      </c>
      <c r="P396" s="10">
        <f>3/24*OO[[#This Row],[72 (27JUN1985 21:00:00)-Water Temperature (C)]]*OO[[#This Row],[14]]/SUM(OO[14])</f>
        <v>0</v>
      </c>
      <c r="Q396" s="10">
        <f>3/24*OO[[#This Row],[73 (28JUN1985 00:00:00)-Water Temperature (C)]]*OO[[#This Row],[15]]/SUM(OO[15])</f>
        <v>0</v>
      </c>
      <c r="R396" s="10">
        <f>3/24*OO[[#This Row],[74 (28JUN1985 03:00:00)-Water Temperature (C)]]*OO[[#This Row],[16]]/SUM(OO[16])</f>
        <v>0</v>
      </c>
      <c r="S396" s="10">
        <f>3/24*OO[[#This Row],[75 (28JUN1985 06:00:00)-Water Temperature (C)]]*OO[[#This Row],[17]]/SUM(OO[17])</f>
        <v>0</v>
      </c>
      <c r="T396" s="10">
        <f>3/24*OO[[#This Row],[76 (28JUN1985 09:00:00)-Water Temperature (C)]]*OO[[#This Row],[18]]/SUM(OO[18])</f>
        <v>0</v>
      </c>
      <c r="U396" s="10">
        <f>3/24*OO[[#This Row],[77 (28JUN1985 12:00:00)-Water Temperature (C)]]*OO[[#This Row],[19]]/SUM(OO[19])</f>
        <v>0</v>
      </c>
      <c r="V396" s="10">
        <f>3/24000000*OO[[#This Row],[78 (28JUN1985 15:00:00)-Water Temperature (C)]]*OO[[#This Row],[20]]</f>
        <v>3.5459300260499998E-33</v>
      </c>
      <c r="W396" s="10">
        <f>3/24000000*OO[[#This Row],[79 (28JUN1985 18:00:00)-Water Temperature (C)]]*OO[[#This Row],[21]]</f>
        <v>1.3251288159764999E-27</v>
      </c>
      <c r="X396" s="10">
        <f>3/24000000*OO[[#This Row],[80 (28JUN1985 21:00:00)-Water Temperature (C)]]*OO[[#This Row],[22]]</f>
        <v>1.8619199837562499E-20</v>
      </c>
      <c r="Y396" s="10">
        <f>3/24000000*OO[[#This Row],[81 (29JUN1985 00:00:00)-Water Temperature (C)]]*OO[[#This Row],[23]]</f>
        <v>4.4932009363800005E-16</v>
      </c>
      <c r="Z396" s="10">
        <f>3/24000000*OO[[#This Row],[82 (29JUN1985 03:00:00)-Water Temperature (C)]]*OO[[#This Row],[24]]</f>
        <v>7.6898567147412503E-13</v>
      </c>
      <c r="AA396" s="10">
        <f>3/24000000*OO[[#This Row],[83 (29JUN1985 06:00:00)-Water Temperature (C)]]*OO[[#This Row],[25]]</f>
        <v>2.8649017443375001E-10</v>
      </c>
      <c r="AB396" s="10">
        <f>3/24000000*OO[[#This Row],[84 (29JUN1985 09:00:00)-Water Temperature (C)]]*OO[[#This Row],[26]]</f>
        <v>3.5798218525325001E-8</v>
      </c>
      <c r="AC396" s="10">
        <f>3/24000000*OO[[#This Row],[85 (29JUN1985 12:00:00)-Water Temperature (C)]]*OO[[#This Row],[27]]</f>
        <v>1.7683655044089999E-6</v>
      </c>
      <c r="AD396" s="10">
        <f>3/24000000*OO[[#This Row],[86 (29JUN1985 15:00:00)-Water Temperature (C)]]*OO[[#This Row],[28]]</f>
        <v>4.0999366176299994E-5</v>
      </c>
      <c r="AE396" s="10">
        <f>3/24000000*OO[[#This Row],[88 (29JUN1985 21:00:00)-Water Temperature (C)]]*OO[[#This Row],[30]]</f>
        <v>3.4080378417149998E-3</v>
      </c>
      <c r="AF396" s="10">
        <f>3/24000000*OO[[#This Row],[88 (29JUN1985 21:00:00)-Water Temperature (C)]]*OO[[#This Row],[30]]</f>
        <v>3.4080378417149998E-3</v>
      </c>
      <c r="AG396" s="10">
        <f>3/24000000*OO[[#This Row],[89 (30JUN1985 00:00:00)-Water Temperature (C)]]*OO[[#This Row],[31]]</f>
        <v>1.4109284956249999E-2</v>
      </c>
      <c r="AH396" s="10">
        <f>3/24000000*OO[[#This Row],[90 (30JUN1985 03:00:00)-Water Temperature (C)]]*OO[[#This Row],[32]]</f>
        <v>3.8711427327787498E-2</v>
      </c>
      <c r="AI396" s="10">
        <f>3/24000000*OO[[#This Row],[91 (30JUN1985 06:00:00)-Water Temperature (C)]]*OO[[#This Row],[33]]</f>
        <v>7.5604160580324986E-2</v>
      </c>
      <c r="AJ396" s="10">
        <f>3/24000000*OO[[#This Row],[92 (30JUN1985 09:00:00)-Water Temperature (C)]]*OO[[#This Row],[34]]</f>
        <v>0.11417036009942498</v>
      </c>
      <c r="AK396" s="10">
        <f>3/24000000*OO[[#This Row],[93 (30JUN1985 12:00:00)-Water Temperature (C)]]*OO[[#This Row],[35]]</f>
        <v>0.1270919848872625</v>
      </c>
      <c r="AL396" s="10">
        <f>3/24000000*OO[[#This Row],[94 (30JUN1985 15:00:00)-Water Temperature (C)]]*OO[[#This Row],[36]]</f>
        <v>0.10826475657739999</v>
      </c>
      <c r="AM396" s="10">
        <f>3/24000000*OO[[#This Row],[95 (30JUN1985 18:00:00)-Water Temperature (C)]]*OO[[#This Row],[37]]</f>
        <v>7.4468540874624997E-2</v>
      </c>
      <c r="AN396" s="10">
        <f>3/24000000*OO[[#This Row],[96 (30JUN1985 21:00:00)-Water Temperature (C)]]*OO[[#This Row],[38]]</f>
        <v>4.1119945435975004E-2</v>
      </c>
      <c r="AO396" s="10">
        <f>3/24000000*OO[[#This Row],[97 (01JUL1985 00:00:00)-Water Temperature (C)]]*OO[[#This Row],[39]]</f>
        <v>1.8938699825279997E-2</v>
      </c>
      <c r="AP396" s="10">
        <f>3/24000000*OO[[#This Row],[98 (01JUL1985 03:00:00)-Water Temperature (C)]]*OO[[#This Row],[40]]</f>
        <v>7.9746504984299985E-3</v>
      </c>
      <c r="AQ396" s="10">
        <f>3/24000000*OO[[#This Row],[99 (01JUL1985 06:00:00)-Water Temperature (C)]]*OO[[#This Row],[41]]</f>
        <v>3.1941503855625001E-3</v>
      </c>
      <c r="AR396" s="10">
        <f>3/24000000*OO[[#This Row],[100 (01JUL1985 09:00:00)-Water Temperature (C)]]*OO[[#This Row],[42]]</f>
        <v>1.3194005983843749E-3</v>
      </c>
      <c r="AS396" s="10">
        <f>3/24000000*OO[[#This Row],[101 (01JUL1985 12:00:00)-Water Temperature (C)]]*OO[[#This Row],[43]]</f>
        <v>5.591830981841251E-4</v>
      </c>
      <c r="AT396" s="10">
        <f>3/24000000*OO[[#This Row],[102 (01JUL1985 15:00:00)-Water Temperature (C)]]*OO[[#This Row],[44]]</f>
        <v>2.6085349701289998E-4</v>
      </c>
      <c r="AU396" s="10">
        <f>3/24000000*OO[[#This Row],[103 (01JUL1985 18:00:00)-Water Temperature (C)]]*OO[[#This Row],[45]]</f>
        <v>1.4881164461263749E-4</v>
      </c>
      <c r="AV396" s="10">
        <f>3/24000000*OO[[#This Row],[104 (01JUL1985 21:00:00)-Water Temperature (C)]]*OO[[#This Row],[46]]</f>
        <v>1.0209118964494999E-4</v>
      </c>
      <c r="AW396" s="10">
        <f>3/24000000*OO[[#This Row],[105 (02JUL1985 00:00:00)-Water Temperature (C)]]*OO[[#This Row],[47]]</f>
        <v>8.0240958450174997E-5</v>
      </c>
      <c r="AX396" s="10">
        <f>3/24000000*OO[[#This Row],[106 (02JUL1985 03:00:00)-Water Temperature (C)]]*OO[[#This Row],[48]]</f>
        <v>6.8929490424899994E-5</v>
      </c>
      <c r="AY396" s="10">
        <f>3/24000000*OO[[#This Row],[107 (02JUL1985 06:00:00)-Water Temperature (C)]]*OO[[#This Row],[49]]</f>
        <v>6.2939842014699991E-5</v>
      </c>
      <c r="AZ396" s="10">
        <f>3/24000000*OO[[#This Row],[108 (02JUL1985 09:00:00)-Water Temperature (C)]]*OO[[#This Row],[50]]</f>
        <v>5.9214505506000001E-5</v>
      </c>
      <c r="BA396" s="10">
        <f>3/24000000*OO[[#This Row],[109 (02JUL1985 12:00:00)-Water Temperature (C)]]*OO[[#This Row],[51]]</f>
        <v>5.7358309346000003E-5</v>
      </c>
      <c r="BB396" s="10">
        <f>3/24000000*OO[[#This Row],[110 (02JUL1985 15:00:00)-Water Temperature (C)]]*OO[[#This Row],[52]]</f>
        <v>5.4762368877812493E-5</v>
      </c>
      <c r="BC396" s="10">
        <f>3/24000000*OO[[#This Row],[111 (02JUL1985 18:00:00)-Water Temperature (C)]]*OO[[#This Row],[53]]</f>
        <v>5.2339445018212501E-5</v>
      </c>
      <c r="BD396" s="10">
        <f>3/24000000*OO[[#This Row],[112 (02JUL1985 21:00:00)-Water Temperature (C)]]*OO[[#This Row],[54]]</f>
        <v>4.8793497128249995E-5</v>
      </c>
      <c r="BE396" s="10">
        <f>3/24000000*OO[[#This Row],[113 (03JUL1985 00:00:00)-Water Temperature (C)]]*OO[[#This Row],[55]]</f>
        <v>4.5538356626000002E-5</v>
      </c>
      <c r="BF396" s="10">
        <f>3/24000000*OO[[#This Row],[114 (03JUL1985 03:00:00)-Water Temperature (C)]]*OO[[#This Row],[56]]</f>
        <v>4.1441583149E-5</v>
      </c>
      <c r="BG396" s="10">
        <f>3/24000000*OO[[#This Row],[115 (03JUL1985 06:00:00)-Water Temperature (C)]]*OO[[#This Row],[57]]</f>
        <v>3.6304998321974997E-5</v>
      </c>
      <c r="BH396" s="10">
        <f>3/24000000*OO[[#This Row],[116 (03JUL1985 09:00:00)-Water Temperature (C)]]*OO[[#This Row],[58]]</f>
        <v>3.2202536388375002E-5</v>
      </c>
      <c r="BI396" s="10">
        <f>3/24000000*OO[[#This Row],[117 (03JUL1985 12:00:00)-Water Temperature (C)]]*OO[[#This Row],[59]]</f>
        <v>2.8907504300012495E-5</v>
      </c>
      <c r="BJ396" s="10">
        <f>3/24000000*OO[[#This Row],[118 (03JUL1985 15:00:00)-Water Temperature (C)]]*OO[[#This Row],[60]]</f>
        <v>2.5441450075799996E-5</v>
      </c>
      <c r="BK396" s="10">
        <f>3/24000000*OO[[#This Row],[119 (03JUL1985 18:00:00)-Water Temperature (C)]]*OO[[#This Row],[61]]</f>
        <v>2.2595554630724997E-5</v>
      </c>
      <c r="BL396" s="10">
        <f>3/24000000*OO[[#This Row],[120 (03JUL1985 21:00:00)-Water Temperature (C)]]*OO[[#This Row],[62]]</f>
        <v>1.9076227823947497E-5</v>
      </c>
      <c r="BM396" s="10">
        <f>3/24000000*OO[[#This Row],[121 (04JUL1985 00:00:00)-Water Temperature (C)]]*OO[[#This Row],[63]]</f>
        <v>1.5885989188965004E-5</v>
      </c>
      <c r="BN396" s="10">
        <f>3/24000000*OO[[#This Row],[122 (04JUL1985 03:00:00)-Water Temperature (C)]]*OO[[#This Row],[64]]</f>
        <v>1.3065976112669998E-5</v>
      </c>
      <c r="BO396" s="10">
        <f>3/24000000*OO[[#This Row],[123 (04JUL1985 06:00:00)-Water Temperature (C)]]*OO[[#This Row],[65]]</f>
        <v>1.191650473545E-5</v>
      </c>
      <c r="BP396" s="10">
        <f>3/24000000*OO[[#This Row],[124 (04JUL1985 09:00:00)-Water Temperature (C)]]*OO[[#This Row],[66]]</f>
        <v>1.0910768835521249E-5</v>
      </c>
      <c r="BQ396" s="10">
        <f>3/24000000*OO[[#This Row],[125 (04JUL1985 12:00:00)-Water Temperature (C)]]*OO[[#This Row],[67]]</f>
        <v>1.0242946950840002E-5</v>
      </c>
      <c r="BR396" s="10">
        <f>3/24000000*OO[[#This Row],[126 (04JUL1985 15:00:00)-Water Temperature (C)]]*OO[[#This Row],[68]]</f>
        <v>9.5171779640050003E-6</v>
      </c>
      <c r="BS396" s="10">
        <f>3/24000000*OO[[#This Row],[127 (04JUL1985 18:00:00)-Water Temperature (C)]]*OO[[#This Row],[69]]</f>
        <v>8.9173449861674996E-6</v>
      </c>
      <c r="BT396" s="10">
        <f>3/24000000*OO[[#This Row],[128 (04JUL1985 21:00:00)-Water Temperature (C)]]*OO[[#This Row],[70]]</f>
        <v>8.1932698585949997E-6</v>
      </c>
      <c r="BU396" s="10">
        <f>3/24000000*OO[[#This Row],[129 (05JUL1985 00:00:00)-Water Temperature (C)]]*OO[[#This Row],[71]]</f>
        <v>7.2808439773225006E-6</v>
      </c>
      <c r="BV396" s="10">
        <f>3/24000000*OO[[#This Row],[130 (05JUL1985 03:00:00)-Water Temperature (C)]]*OO[[#This Row],[72]]</f>
        <v>6.5678833126712498E-6</v>
      </c>
      <c r="BW396" s="10">
        <f>3/24000000*OO[[#This Row],[131 (05JUL1985 06:00:00)-Water Temperature (C)]]*OO[[#This Row],[73]]</f>
        <v>5.9973403433599997E-6</v>
      </c>
      <c r="BX396" s="10">
        <f>3/24000000*OO[[#This Row],[132 (05JUL1985 09:00:00)-Water Temperature (C)]]*OO[[#This Row],[74]]</f>
        <v>5.5668287215624994E-6</v>
      </c>
      <c r="BY396" s="10">
        <f>3/24000000*OO[[#This Row],[133 (05JUL1985 12:00:00)-Water Temperature (C)]]*OO[[#This Row],[75]]</f>
        <v>5.2891632773999992E-6</v>
      </c>
      <c r="BZ396" s="10">
        <f>3/24000000*OO[[#This Row],[134 (05JUL1985 15:00:00)-Water Temperature (C)]]*OO[[#This Row],[76]]</f>
        <v>5.0514892260775005E-6</v>
      </c>
      <c r="CA396" s="10">
        <f>3/24000000*OO[[#This Row],[135 (05JUL1985 18:00:00)-Water Temperature (C)]]*OO[[#This Row],[77]]</f>
        <v>4.7501570126924988E-6</v>
      </c>
      <c r="CB396" s="10">
        <f>3/24000000*OO[[#This Row],[136 (05JUL1985 21:00:00)-Water Temperature (C)]]*OO[[#This Row],[78]]</f>
        <v>4.3203028765E-6</v>
      </c>
      <c r="CC396" s="10">
        <f>3/24000000*OO[[#This Row],[137 (06JUL1985 00:00:00)-Water Temperature (C)]]*OO[[#This Row],[79]]</f>
        <v>3.8197998878549988E-6</v>
      </c>
      <c r="CD396" s="10">
        <f>3/24000000*OO[[#This Row],[138 (06JUL1985 03:00:00)-Water Temperature (C)]]*OO[[#This Row],[80]]</f>
        <v>3.3873919741024997E-6</v>
      </c>
      <c r="CE396" s="10">
        <f>3/24000000*OO[[#This Row],[139 (06JUL1985 06:00:00)-Water Temperature (C)]]*OO[[#This Row],[81]]</f>
        <v>3.0156529540800001E-6</v>
      </c>
      <c r="CF396" s="10">
        <f>3/24000000*OO[[#This Row],[140 (06JUL1985 09:00:00)-Water Temperature (C)]]*OO[[#This Row],[82]]</f>
        <v>2.7642226275999998E-6</v>
      </c>
      <c r="CG396" s="10">
        <f>3/24000000*OO[[#This Row],[141 (06JUL1985 12:00:00)-Water Temperature (C)]]*OO[[#This Row],[83]]</f>
        <v>2.5017558422289996E-6</v>
      </c>
      <c r="CH396" s="10">
        <f>3/24000000*OO[[#This Row],[142 (06JUL1985 15:00:00)-Water Temperature (C)]]*OO[[#This Row],[84]]</f>
        <v>2.20910873827775E-6</v>
      </c>
      <c r="CI396" s="10">
        <f>3/24000000*OO[[#This Row],[143 (06JUL1985 18:00:00)-Water Temperature (C)]]*OO[[#This Row],[85]]</f>
        <v>1.8850786870232498E-6</v>
      </c>
      <c r="CJ396" s="10">
        <f>3/24000000*OO[[#This Row],[144 (06JUL1985 21:00:00)-Water Temperature (C)]]*OO[[#This Row],[86]]</f>
        <v>1.5501621100046248E-6</v>
      </c>
      <c r="CK396" s="10">
        <f>3/24000000*OO[[#This Row],[145 (07JUL1985 00:00:00)-Water Temperature (C)]]*OO[[#This Row],[87]]</f>
        <v>1.2461210891657499E-6</v>
      </c>
      <c r="CL396" s="10">
        <f>3/24000000*OO[[#This Row],[146 (07JUL1985 03:00:00)-Water Temperature (C)]]*OO[[#This Row],[88]]</f>
        <v>1.02272493726975E-6</v>
      </c>
      <c r="CM396" s="10">
        <f>3/24000000*OO[[#This Row],[147 (07JUL1985 06:00:00)-Water Temperature (C)]]*OO[[#This Row],[89]]</f>
        <v>8.6699060628374993E-7</v>
      </c>
      <c r="CN396" s="10">
        <f>3/24000000*OO[[#This Row],[148 (07JUL1985 09:00:00)-Water Temperature (C)]]*OO[[#This Row],[90]]</f>
        <v>7.7727945585149995E-7</v>
      </c>
      <c r="CO396" s="10">
        <f>3/24000000*OO[[#This Row],[149 (07JUL1985 12:00:00)-Water Temperature (C)]]*OO[[#This Row],[91]]</f>
        <v>6.9338673383812496E-7</v>
      </c>
      <c r="CP396" s="10">
        <f>3/24000000*OO[[#This Row],[150 (07JUL1985 15:00:00)-Water Temperature (C)]]*OO[[#This Row],[92]]</f>
        <v>6.3832209321800001E-7</v>
      </c>
      <c r="CQ396" s="10">
        <f>3/24000000*OO[[#This Row],[151 (07JUL1985 18:00:00)-Water Temperature (C)]]*OO[[#This Row],[93]]</f>
        <v>5.8652740066874997E-7</v>
      </c>
      <c r="CR396" s="10">
        <f>3/24000000*OO[[#This Row],[152 (07JUL1985 21:00:00)-Water Temperature (C)]]*OO[[#This Row],[94]]</f>
        <v>5.3023768499099999E-7</v>
      </c>
      <c r="CS396" s="10">
        <f>3/24000000*OO[[#This Row],[153 (08JUL1985 00:00:00)-Water Temperature (C)]]*OO[[#This Row],[95]]</f>
        <v>4.7431522165499999E-7</v>
      </c>
      <c r="CT396" s="10">
        <f>3/24000000*OO[[#This Row],[154 (08JUL1985 03:00:00)-Water Temperature (C)]]*OO[[#This Row],[96]]</f>
        <v>4.3159747996024995E-7</v>
      </c>
      <c r="CU396" s="10">
        <f>3/24000000*OO[[#This Row],[155 (08JUL1985 06:00:00)-Water Temperature (C)]]*OO[[#This Row],[97]]</f>
        <v>4.0325535703874992E-7</v>
      </c>
      <c r="CV396" s="10">
        <f>3/24000000*OO[[#This Row],[156 (08JUL1985 09:00:00)-Water Temperature (C)]]*OO[[#This Row],[98]]</f>
        <v>3.9630099943374995E-7</v>
      </c>
      <c r="CW396" s="10">
        <f>3/24000000*OO[[#This Row],[157 (08JUL1985 12:00:00)-Water Temperature (C)]]*OO[[#This Row],[99]]</f>
        <v>3.933539974155E-7</v>
      </c>
    </row>
    <row r="397" spans="1:101" x14ac:dyDescent="0.35">
      <c r="A397" t="s">
        <v>404</v>
      </c>
      <c r="B397">
        <v>921.25490000000002</v>
      </c>
      <c r="C397" s="10">
        <f>3/24*OO[[#This Row],[59 (26JUN1985 06:00:00)-Water Temperature (C)]]*OO[[#This Row],[1]]/SUM(OO[1])</f>
        <v>0</v>
      </c>
      <c r="D397" s="10">
        <f>3/24*OO[[#This Row],[60 (26JUN1985 09:00:00)-Water Temperature (C)]]*OO[[#This Row],[2]]/SUM(OO[2])</f>
        <v>0</v>
      </c>
      <c r="E397" s="10">
        <f>3/24*OO[[#This Row],[61 (26JUN1985 12:00:00)-Water Temperature (C)]]*OO[[#This Row],[3]]/SUM(OO[3])</f>
        <v>0</v>
      </c>
      <c r="F397" s="10">
        <f>3/24*OO[[#This Row],[62 (26JUN1985 15:00:00)-Water Temperature (C)]]*OO[[#This Row],[4]]/SUM(OO[4])</f>
        <v>0</v>
      </c>
      <c r="G397" s="10">
        <f>3/24*OO[[#This Row],[63 (26JUN1985 18:00:00)-Water Temperature (C)]]*OO[[#This Row],[5]]/SUM(OO[5])</f>
        <v>0</v>
      </c>
      <c r="H397" s="10">
        <f>3/24*OO[[#This Row],[64 (26JUN1985 21:00:00)-Water Temperature (C)]]*OO[[#This Row],[6]]/SUM(OO[6])</f>
        <v>0</v>
      </c>
      <c r="I397" s="10">
        <f>3/24*OO[[#This Row],[65 (27JUN1985 00:00:00)-Water Temperature (C)]]*OO[[#This Row],[7]]/SUM(OO[7])</f>
        <v>0</v>
      </c>
      <c r="J397" s="10">
        <f>3/24*OO[[#This Row],[66 (27JUN1985 03:00:00)-Water Temperature (C)]]*OO[[#This Row],[8]]/SUM(OO[8])</f>
        <v>0</v>
      </c>
      <c r="K397" s="10">
        <f>3/24*OO[[#This Row],[67 (27JUN1985 06:00:00)-Water Temperature (C)]]*OO[[#This Row],[9]]/SUM(OO[9])</f>
        <v>0</v>
      </c>
      <c r="L397" s="10">
        <f>3/24*OO[[#This Row],[68 (27JUN1985 09:00:00)-Water Temperature (C)]]*OO[[#This Row],[10]]/SUM(OO[10])</f>
        <v>0</v>
      </c>
      <c r="M397" s="10">
        <f>3/24*OO[[#This Row],[69 (27JUN1985 12:00:00)-Water Temperature (C)]]*OO[[#This Row],[11]]/SUM(OO[11])</f>
        <v>0</v>
      </c>
      <c r="N397" s="10">
        <f>3/24*OO[[#This Row],[70 (27JUN1985 15:00:00)-Water Temperature (C)]]*OO[[#This Row],[12]]/SUM(OO[12])</f>
        <v>0</v>
      </c>
      <c r="O397" s="10">
        <f>3/24*OO[[#This Row],[71 (27JUN1985 18:00:00)-Water Temperature (C)]]*OO[[#This Row],[13]]/SUM(OO[13])</f>
        <v>0</v>
      </c>
      <c r="P397" s="10">
        <f>3/24*OO[[#This Row],[72 (27JUN1985 21:00:00)-Water Temperature (C)]]*OO[[#This Row],[14]]/SUM(OO[14])</f>
        <v>0</v>
      </c>
      <c r="Q397" s="10">
        <f>3/24*OO[[#This Row],[73 (28JUN1985 00:00:00)-Water Temperature (C)]]*OO[[#This Row],[15]]/SUM(OO[15])</f>
        <v>0</v>
      </c>
      <c r="R397" s="10">
        <f>3/24*OO[[#This Row],[74 (28JUN1985 03:00:00)-Water Temperature (C)]]*OO[[#This Row],[16]]/SUM(OO[16])</f>
        <v>0</v>
      </c>
      <c r="S397" s="10">
        <f>3/24*OO[[#This Row],[75 (28JUN1985 06:00:00)-Water Temperature (C)]]*OO[[#This Row],[17]]/SUM(OO[17])</f>
        <v>0</v>
      </c>
      <c r="T397" s="10">
        <f>3/24*OO[[#This Row],[76 (28JUN1985 09:00:00)-Water Temperature (C)]]*OO[[#This Row],[18]]/SUM(OO[18])</f>
        <v>0</v>
      </c>
      <c r="U397" s="10">
        <f>3/24*OO[[#This Row],[77 (28JUN1985 12:00:00)-Water Temperature (C)]]*OO[[#This Row],[19]]/SUM(OO[19])</f>
        <v>0</v>
      </c>
      <c r="V397" s="10">
        <f>3/24000000*OO[[#This Row],[78 (28JUN1985 15:00:00)-Water Temperature (C)]]*OO[[#This Row],[20]]</f>
        <v>5.7358867482400001E-34</v>
      </c>
      <c r="W397" s="10">
        <f>3/24000000*OO[[#This Row],[79 (28JUN1985 18:00:00)-Water Temperature (C)]]*OO[[#This Row],[21]]</f>
        <v>3.5550043791749995E-28</v>
      </c>
      <c r="X397" s="10">
        <f>3/24000000*OO[[#This Row],[80 (28JUN1985 21:00:00)-Water Temperature (C)]]*OO[[#This Row],[22]]</f>
        <v>4.826708113612499E-21</v>
      </c>
      <c r="Y397" s="10">
        <f>3/24000000*OO[[#This Row],[81 (29JUN1985 00:00:00)-Water Temperature (C)]]*OO[[#This Row],[23]]</f>
        <v>1.544497925040625E-16</v>
      </c>
      <c r="Z397" s="10">
        <f>3/24000000*OO[[#This Row],[82 (29JUN1985 03:00:00)-Water Temperature (C)]]*OO[[#This Row],[24]]</f>
        <v>3.0686636910599993E-13</v>
      </c>
      <c r="AA397" s="10">
        <f>3/24000000*OO[[#This Row],[83 (29JUN1985 06:00:00)-Water Temperature (C)]]*OO[[#This Row],[25]]</f>
        <v>1.2725314869074997E-10</v>
      </c>
      <c r="AB397" s="10">
        <f>3/24000000*OO[[#This Row],[84 (29JUN1985 09:00:00)-Water Temperature (C)]]*OO[[#This Row],[26]]</f>
        <v>1.7411259537977498E-8</v>
      </c>
      <c r="AC397" s="10">
        <f>3/24000000*OO[[#This Row],[85 (29JUN1985 12:00:00)-Water Temperature (C)]]*OO[[#This Row],[27]]</f>
        <v>9.3146541085799989E-7</v>
      </c>
      <c r="AD397" s="10">
        <f>3/24000000*OO[[#This Row],[86 (29JUN1985 15:00:00)-Water Temperature (C)]]*OO[[#This Row],[28]]</f>
        <v>2.3186349835604998E-5</v>
      </c>
      <c r="AE397" s="10">
        <f>3/24000000*OO[[#This Row],[88 (29JUN1985 21:00:00)-Water Temperature (C)]]*OO[[#This Row],[30]]</f>
        <v>2.1803930475409999E-3</v>
      </c>
      <c r="AF397" s="10">
        <f>3/24000000*OO[[#This Row],[88 (29JUN1985 21:00:00)-Water Temperature (C)]]*OO[[#This Row],[30]]</f>
        <v>2.1803930475409999E-3</v>
      </c>
      <c r="AG397" s="10">
        <f>3/24000000*OO[[#This Row],[89 (30JUN1985 00:00:00)-Water Temperature (C)]]*OO[[#This Row],[31]]</f>
        <v>9.517787931329999E-3</v>
      </c>
      <c r="AH397" s="10">
        <f>3/24000000*OO[[#This Row],[90 (30JUN1985 03:00:00)-Water Temperature (C)]]*OO[[#This Row],[32]]</f>
        <v>2.7394364087612498E-2</v>
      </c>
      <c r="AI397" s="10">
        <f>3/24000000*OO[[#This Row],[91 (30JUN1985 06:00:00)-Water Temperature (C)]]*OO[[#This Row],[33]]</f>
        <v>5.5981123823049997E-2</v>
      </c>
      <c r="AJ397" s="10">
        <f>3/24000000*OO[[#This Row],[92 (30JUN1985 09:00:00)-Water Temperature (C)]]*OO[[#This Row],[34]]</f>
        <v>8.8261961976900005E-2</v>
      </c>
      <c r="AK397" s="10">
        <f>3/24000000*OO[[#This Row],[93 (30JUN1985 12:00:00)-Water Temperature (C)]]*OO[[#This Row],[35]]</f>
        <v>0.10242062767602497</v>
      </c>
      <c r="AL397" s="10">
        <f>3/24000000*OO[[#This Row],[94 (30JUN1985 15:00:00)-Water Temperature (C)]]*OO[[#This Row],[36]]</f>
        <v>9.0626293452474985E-2</v>
      </c>
      <c r="AM397" s="10">
        <f>3/24000000*OO[[#This Row],[95 (30JUN1985 18:00:00)-Water Temperature (C)]]*OO[[#This Row],[37]]</f>
        <v>6.4349325755400005E-2</v>
      </c>
      <c r="AN397" s="10">
        <f>3/24000000*OO[[#This Row],[96 (30JUN1985 21:00:00)-Water Temperature (C)]]*OO[[#This Row],[38]]</f>
        <v>3.6493428282562496E-2</v>
      </c>
      <c r="AO397" s="10">
        <f>3/24000000*OO[[#This Row],[97 (01JUL1985 00:00:00)-Water Temperature (C)]]*OO[[#This Row],[39]]</f>
        <v>1.7149645432499999E-2</v>
      </c>
      <c r="AP397" s="10">
        <f>3/24000000*OO[[#This Row],[98 (01JUL1985 03:00:00)-Water Temperature (C)]]*OO[[#This Row],[40]]</f>
        <v>7.3140296959800007E-3</v>
      </c>
      <c r="AQ397" s="10">
        <f>3/24000000*OO[[#This Row],[99 (01JUL1985 06:00:00)-Water Temperature (C)]]*OO[[#This Row],[41]]</f>
        <v>2.9534043585812495E-3</v>
      </c>
      <c r="AR397" s="10">
        <f>3/24000000*OO[[#This Row],[100 (01JUL1985 09:00:00)-Water Temperature (C)]]*OO[[#This Row],[42]]</f>
        <v>1.2209533561953749E-3</v>
      </c>
      <c r="AS397" s="10">
        <f>3/24000000*OO[[#This Row],[101 (01JUL1985 12:00:00)-Water Temperature (C)]]*OO[[#This Row],[43]]</f>
        <v>5.1225800142074994E-4</v>
      </c>
      <c r="AT397" s="10">
        <f>3/24000000*OO[[#This Row],[102 (01JUL1985 15:00:00)-Water Temperature (C)]]*OO[[#This Row],[44]]</f>
        <v>2.3250305996114998E-4</v>
      </c>
      <c r="AU397" s="10">
        <f>3/24000000*OO[[#This Row],[103 (01JUL1985 18:00:00)-Water Temperature (C)]]*OO[[#This Row],[45]]</f>
        <v>1.270886071229E-4</v>
      </c>
      <c r="AV397" s="10">
        <f>3/24000000*OO[[#This Row],[104 (01JUL1985 21:00:00)-Water Temperature (C)]]*OO[[#This Row],[46]]</f>
        <v>8.372570875199999E-5</v>
      </c>
      <c r="AW397" s="10">
        <f>3/24000000*OO[[#This Row],[105 (02JUL1985 00:00:00)-Water Temperature (C)]]*OO[[#This Row],[47]]</f>
        <v>6.4050267350474995E-5</v>
      </c>
      <c r="AX397" s="10">
        <f>3/24000000*OO[[#This Row],[106 (02JUL1985 03:00:00)-Water Temperature (C)]]*OO[[#This Row],[48]]</f>
        <v>5.4097192629062489E-5</v>
      </c>
      <c r="AY397" s="10">
        <f>3/24000000*OO[[#This Row],[107 (02JUL1985 06:00:00)-Water Temperature (C)]]*OO[[#This Row],[49]]</f>
        <v>4.8724752948799999E-5</v>
      </c>
      <c r="AZ397" s="10">
        <f>3/24000000*OO[[#This Row],[108 (02JUL1985 09:00:00)-Water Temperature (C)]]*OO[[#This Row],[50]]</f>
        <v>4.5686567416874997E-5</v>
      </c>
      <c r="BA397" s="10">
        <f>3/24000000*OO[[#This Row],[109 (02JUL1985 12:00:00)-Water Temperature (C)]]*OO[[#This Row],[51]]</f>
        <v>4.4605053004149996E-5</v>
      </c>
      <c r="BB397" s="10">
        <f>3/24000000*OO[[#This Row],[110 (02JUL1985 15:00:00)-Water Temperature (C)]]*OO[[#This Row],[52]]</f>
        <v>4.2969404311387499E-5</v>
      </c>
      <c r="BC397" s="10">
        <f>3/24000000*OO[[#This Row],[111 (02JUL1985 18:00:00)-Water Temperature (C)]]*OO[[#This Row],[53]]</f>
        <v>4.1465096873375001E-5</v>
      </c>
      <c r="BD397" s="10">
        <f>3/24000000*OO[[#This Row],[112 (02JUL1985 21:00:00)-Water Temperature (C)]]*OO[[#This Row],[54]]</f>
        <v>3.9135627865499999E-5</v>
      </c>
      <c r="BE397" s="10">
        <f>3/24000000*OO[[#This Row],[113 (03JUL1985 00:00:00)-Water Temperature (C)]]*OO[[#This Row],[55]]</f>
        <v>3.7034519056687502E-5</v>
      </c>
      <c r="BF397" s="10">
        <f>3/24000000*OO[[#This Row],[114 (03JUL1985 03:00:00)-Water Temperature (C)]]*OO[[#This Row],[56]]</f>
        <v>3.4353251102999994E-5</v>
      </c>
      <c r="BG397" s="10">
        <f>3/24000000*OO[[#This Row],[115 (03JUL1985 06:00:00)-Water Temperature (C)]]*OO[[#This Row],[57]]</f>
        <v>3.0720644315899995E-5</v>
      </c>
      <c r="BH397" s="10">
        <f>3/24000000*OO[[#This Row],[116 (03JUL1985 09:00:00)-Water Temperature (C)]]*OO[[#This Row],[58]]</f>
        <v>2.7755823670162499E-5</v>
      </c>
      <c r="BI397" s="10">
        <f>3/24000000*OO[[#This Row],[117 (03JUL1985 12:00:00)-Water Temperature (C)]]*OO[[#This Row],[59]]</f>
        <v>2.5623498685462498E-5</v>
      </c>
      <c r="BJ397" s="10">
        <f>3/24000000*OO[[#This Row],[118 (03JUL1985 15:00:00)-Water Temperature (C)]]*OO[[#This Row],[60]]</f>
        <v>2.3428827581249999E-5</v>
      </c>
      <c r="BK397" s="10">
        <f>3/24000000*OO[[#This Row],[119 (03JUL1985 18:00:00)-Water Temperature (C)]]*OO[[#This Row],[61]]</f>
        <v>2.1891039448450004E-5</v>
      </c>
      <c r="BL397" s="10">
        <f>3/24000000*OO[[#This Row],[120 (03JUL1985 21:00:00)-Water Temperature (C)]]*OO[[#This Row],[62]]</f>
        <v>1.9575891671887498E-5</v>
      </c>
      <c r="BM397" s="10">
        <f>3/24000000*OO[[#This Row],[121 (04JUL1985 00:00:00)-Water Temperature (C)]]*OO[[#This Row],[63]]</f>
        <v>1.74559961224725E-5</v>
      </c>
      <c r="BN397" s="10">
        <f>3/24000000*OO[[#This Row],[122 (04JUL1985 03:00:00)-Water Temperature (C)]]*OO[[#This Row],[64]]</f>
        <v>1.5649916339137502E-5</v>
      </c>
      <c r="BO397" s="10">
        <f>3/24000000*OO[[#This Row],[123 (04JUL1985 06:00:00)-Water Temperature (C)]]*OO[[#This Row],[65]]</f>
        <v>1.398791978609375E-5</v>
      </c>
      <c r="BP397" s="10">
        <f>3/24000000*OO[[#This Row],[124 (04JUL1985 09:00:00)-Water Temperature (C)]]*OO[[#This Row],[66]]</f>
        <v>1.2831744311579997E-5</v>
      </c>
      <c r="BQ397" s="10">
        <f>3/24000000*OO[[#This Row],[125 (04JUL1985 12:00:00)-Water Temperature (C)]]*OO[[#This Row],[67]]</f>
        <v>1.19552048879725E-5</v>
      </c>
      <c r="BR397" s="10">
        <f>3/24000000*OO[[#This Row],[126 (04JUL1985 15:00:00)-Water Temperature (C)]]*OO[[#This Row],[68]]</f>
        <v>1.1055014829723751E-5</v>
      </c>
      <c r="BS397" s="10">
        <f>3/24000000*OO[[#This Row],[127 (04JUL1985 18:00:00)-Water Temperature (C)]]*OO[[#This Row],[69]]</f>
        <v>1.03025970936425E-5</v>
      </c>
      <c r="BT397" s="10">
        <f>3/24000000*OO[[#This Row],[128 (04JUL1985 21:00:00)-Water Temperature (C)]]*OO[[#This Row],[70]]</f>
        <v>9.3978757532900002E-6</v>
      </c>
      <c r="BU397" s="10">
        <f>3/24000000*OO[[#This Row],[129 (05JUL1985 00:00:00)-Water Temperature (C)]]*OO[[#This Row],[71]]</f>
        <v>8.2876516122200012E-6</v>
      </c>
      <c r="BV397" s="10">
        <f>3/24000000*OO[[#This Row],[130 (05JUL1985 03:00:00)-Water Temperature (C)]]*OO[[#This Row],[72]]</f>
        <v>7.3955314575199993E-6</v>
      </c>
      <c r="BW397" s="10">
        <f>3/24000000*OO[[#This Row],[131 (05JUL1985 06:00:00)-Water Temperature (C)]]*OO[[#This Row],[73]]</f>
        <v>6.7427005012799993E-6</v>
      </c>
      <c r="BX397" s="10">
        <f>3/24000000*OO[[#This Row],[132 (05JUL1985 09:00:00)-Water Temperature (C)]]*OO[[#This Row],[74]]</f>
        <v>6.3075208113524999E-6</v>
      </c>
      <c r="BY397" s="10">
        <f>3/24000000*OO[[#This Row],[133 (05JUL1985 12:00:00)-Water Temperature (C)]]*OO[[#This Row],[75]]</f>
        <v>5.9301235321599999E-6</v>
      </c>
      <c r="BZ397" s="10">
        <f>3/24000000*OO[[#This Row],[134 (05JUL1985 15:00:00)-Water Temperature (C)]]*OO[[#This Row],[76]]</f>
        <v>5.6534618484449996E-6</v>
      </c>
      <c r="CA397" s="10">
        <f>3/24000000*OO[[#This Row],[135 (05JUL1985 18:00:00)-Water Temperature (C)]]*OO[[#This Row],[77]]</f>
        <v>5.3033263369625E-6</v>
      </c>
      <c r="CB397" s="10">
        <f>3/24000000*OO[[#This Row],[136 (05JUL1985 21:00:00)-Water Temperature (C)]]*OO[[#This Row],[78]]</f>
        <v>4.8038551195275002E-6</v>
      </c>
      <c r="CC397" s="10">
        <f>3/24000000*OO[[#This Row],[137 (06JUL1985 00:00:00)-Water Temperature (C)]]*OO[[#This Row],[79]]</f>
        <v>4.2312709700925002E-6</v>
      </c>
      <c r="CD397" s="10">
        <f>3/24000000*OO[[#This Row],[138 (06JUL1985 03:00:00)-Water Temperature (C)]]*OO[[#This Row],[80]]</f>
        <v>3.7397919491449998E-6</v>
      </c>
      <c r="CE397" s="10">
        <f>3/24000000*OO[[#This Row],[139 (06JUL1985 06:00:00)-Water Temperature (C)]]*OO[[#This Row],[81]]</f>
        <v>3.325349933125E-6</v>
      </c>
      <c r="CF397" s="10">
        <f>3/24000000*OO[[#This Row],[140 (06JUL1985 09:00:00)-Water Temperature (C)]]*OO[[#This Row],[82]]</f>
        <v>3.0485505425999999E-6</v>
      </c>
      <c r="CG397" s="10">
        <f>3/24000000*OO[[#This Row],[141 (06JUL1985 12:00:00)-Water Temperature (C)]]*OO[[#This Row],[83]]</f>
        <v>2.7611859993824998E-6</v>
      </c>
      <c r="CH397" s="10">
        <f>3/24000000*OO[[#This Row],[142 (06JUL1985 15:00:00)-Water Temperature (C)]]*OO[[#This Row],[84]]</f>
        <v>2.4402436511520001E-6</v>
      </c>
      <c r="CI397" s="10">
        <f>3/24000000*OO[[#This Row],[143 (06JUL1985 18:00:00)-Water Temperature (C)]]*OO[[#This Row],[85]]</f>
        <v>2.08314560470375E-6</v>
      </c>
      <c r="CJ397" s="10">
        <f>3/24000000*OO[[#This Row],[144 (06JUL1985 21:00:00)-Water Temperature (C)]]*OO[[#This Row],[86]]</f>
        <v>1.709754907692875E-6</v>
      </c>
      <c r="CK397" s="10">
        <f>3/24000000*OO[[#This Row],[145 (07JUL1985 00:00:00)-Water Temperature (C)]]*OO[[#This Row],[87]]</f>
        <v>1.372914127719E-6</v>
      </c>
      <c r="CL397" s="10">
        <f>3/24000000*OO[[#This Row],[146 (07JUL1985 03:00:00)-Water Temperature (C)]]*OO[[#This Row],[88]]</f>
        <v>1.1227776962542501E-6</v>
      </c>
      <c r="CM397" s="10">
        <f>3/24000000*OO[[#This Row],[147 (07JUL1985 06:00:00)-Water Temperature (C)]]*OO[[#This Row],[89]]</f>
        <v>9.4930426289899997E-7</v>
      </c>
      <c r="CN397" s="10">
        <f>3/24000000*OO[[#This Row],[148 (07JUL1985 09:00:00)-Water Temperature (C)]]*OO[[#This Row],[90]]</f>
        <v>8.4831735032499991E-7</v>
      </c>
      <c r="CO397" s="10">
        <f>3/24000000*OO[[#This Row],[149 (07JUL1985 12:00:00)-Water Temperature (C)]]*OO[[#This Row],[91]]</f>
        <v>7.5585466219874993E-7</v>
      </c>
      <c r="CP397" s="10">
        <f>3/24000000*OO[[#This Row],[150 (07JUL1985 15:00:00)-Water Temperature (C)]]*OO[[#This Row],[92]]</f>
        <v>6.9525584305012492E-7</v>
      </c>
      <c r="CQ397" s="10">
        <f>3/24000000*OO[[#This Row],[151 (07JUL1985 18:00:00)-Water Temperature (C)]]*OO[[#This Row],[93]]</f>
        <v>6.3859539193049992E-7</v>
      </c>
      <c r="CR397" s="10">
        <f>3/24000000*OO[[#This Row],[152 (07JUL1985 21:00:00)-Water Temperature (C)]]*OO[[#This Row],[94]]</f>
        <v>5.7654310629312506E-7</v>
      </c>
      <c r="CS397" s="10">
        <f>3/24000000*OO[[#This Row],[153 (08JUL1985 00:00:00)-Water Temperature (C)]]*OO[[#This Row],[95]]</f>
        <v>5.1469039912499996E-7</v>
      </c>
      <c r="CT397" s="10">
        <f>3/24000000*OO[[#This Row],[154 (08JUL1985 03:00:00)-Water Temperature (C)]]*OO[[#This Row],[96]]</f>
        <v>4.6709322045487497E-7</v>
      </c>
      <c r="CU397" s="10">
        <f>3/24000000*OO[[#This Row],[155 (08JUL1985 06:00:00)-Water Temperature (C)]]*OO[[#This Row],[97]]</f>
        <v>4.3607019580775003E-7</v>
      </c>
      <c r="CV397" s="10">
        <f>3/24000000*OO[[#This Row],[156 (08JUL1985 09:00:00)-Water Temperature (C)]]*OO[[#This Row],[98]]</f>
        <v>4.2853586524525001E-7</v>
      </c>
      <c r="CW397" s="10">
        <f>3/24000000*OO[[#This Row],[157 (08JUL1985 12:00:00)-Water Temperature (C)]]*OO[[#This Row],[99]]</f>
        <v>4.2556196022749994E-7</v>
      </c>
    </row>
    <row r="398" spans="1:101" x14ac:dyDescent="0.35">
      <c r="A398" t="s">
        <v>405</v>
      </c>
      <c r="B398">
        <v>624.07799999999997</v>
      </c>
      <c r="C398" s="10">
        <f>3/24*OO[[#This Row],[59 (26JUN1985 06:00:00)-Water Temperature (C)]]*OO[[#This Row],[1]]/SUM(OO[1])</f>
        <v>0</v>
      </c>
      <c r="D398" s="10">
        <f>3/24*OO[[#This Row],[60 (26JUN1985 09:00:00)-Water Temperature (C)]]*OO[[#This Row],[2]]/SUM(OO[2])</f>
        <v>0</v>
      </c>
      <c r="E398" s="10">
        <f>3/24*OO[[#This Row],[61 (26JUN1985 12:00:00)-Water Temperature (C)]]*OO[[#This Row],[3]]/SUM(OO[3])</f>
        <v>0</v>
      </c>
      <c r="F398" s="10">
        <f>3/24*OO[[#This Row],[62 (26JUN1985 15:00:00)-Water Temperature (C)]]*OO[[#This Row],[4]]/SUM(OO[4])</f>
        <v>0</v>
      </c>
      <c r="G398" s="10">
        <f>3/24*OO[[#This Row],[63 (26JUN1985 18:00:00)-Water Temperature (C)]]*OO[[#This Row],[5]]/SUM(OO[5])</f>
        <v>0</v>
      </c>
      <c r="H398" s="10">
        <f>3/24*OO[[#This Row],[64 (26JUN1985 21:00:00)-Water Temperature (C)]]*OO[[#This Row],[6]]/SUM(OO[6])</f>
        <v>0</v>
      </c>
      <c r="I398" s="10">
        <f>3/24*OO[[#This Row],[65 (27JUN1985 00:00:00)-Water Temperature (C)]]*OO[[#This Row],[7]]/SUM(OO[7])</f>
        <v>0</v>
      </c>
      <c r="J398" s="10">
        <f>3/24*OO[[#This Row],[66 (27JUN1985 03:00:00)-Water Temperature (C)]]*OO[[#This Row],[8]]/SUM(OO[8])</f>
        <v>0</v>
      </c>
      <c r="K398" s="10">
        <f>3/24*OO[[#This Row],[67 (27JUN1985 06:00:00)-Water Temperature (C)]]*OO[[#This Row],[9]]/SUM(OO[9])</f>
        <v>0</v>
      </c>
      <c r="L398" s="10">
        <f>3/24*OO[[#This Row],[68 (27JUN1985 09:00:00)-Water Temperature (C)]]*OO[[#This Row],[10]]/SUM(OO[10])</f>
        <v>0</v>
      </c>
      <c r="M398" s="10">
        <f>3/24*OO[[#This Row],[69 (27JUN1985 12:00:00)-Water Temperature (C)]]*OO[[#This Row],[11]]/SUM(OO[11])</f>
        <v>0</v>
      </c>
      <c r="N398" s="10">
        <f>3/24*OO[[#This Row],[70 (27JUN1985 15:00:00)-Water Temperature (C)]]*OO[[#This Row],[12]]/SUM(OO[12])</f>
        <v>0</v>
      </c>
      <c r="O398" s="10">
        <f>3/24*OO[[#This Row],[71 (27JUN1985 18:00:00)-Water Temperature (C)]]*OO[[#This Row],[13]]/SUM(OO[13])</f>
        <v>0</v>
      </c>
      <c r="P398" s="10">
        <f>3/24*OO[[#This Row],[72 (27JUN1985 21:00:00)-Water Temperature (C)]]*OO[[#This Row],[14]]/SUM(OO[14])</f>
        <v>0</v>
      </c>
      <c r="Q398" s="10">
        <f>3/24*OO[[#This Row],[73 (28JUN1985 00:00:00)-Water Temperature (C)]]*OO[[#This Row],[15]]/SUM(OO[15])</f>
        <v>0</v>
      </c>
      <c r="R398" s="10">
        <f>3/24*OO[[#This Row],[74 (28JUN1985 03:00:00)-Water Temperature (C)]]*OO[[#This Row],[16]]/SUM(OO[16])</f>
        <v>0</v>
      </c>
      <c r="S398" s="10">
        <f>3/24*OO[[#This Row],[75 (28JUN1985 06:00:00)-Water Temperature (C)]]*OO[[#This Row],[17]]/SUM(OO[17])</f>
        <v>0</v>
      </c>
      <c r="T398" s="10">
        <f>3/24*OO[[#This Row],[76 (28JUN1985 09:00:00)-Water Temperature (C)]]*OO[[#This Row],[18]]/SUM(OO[18])</f>
        <v>0</v>
      </c>
      <c r="U398" s="10">
        <f>3/24*OO[[#This Row],[77 (28JUN1985 12:00:00)-Water Temperature (C)]]*OO[[#This Row],[19]]/SUM(OO[19])</f>
        <v>0</v>
      </c>
      <c r="V398" s="10">
        <f>3/24000000*OO[[#This Row],[78 (28JUN1985 15:00:00)-Water Temperature (C)]]*OO[[#This Row],[20]]</f>
        <v>7.5759077788274992E-35</v>
      </c>
      <c r="W398" s="10">
        <f>3/24000000*OO[[#This Row],[79 (28JUN1985 18:00:00)-Water Temperature (C)]]*OO[[#This Row],[21]]</f>
        <v>1.0522409508483749E-28</v>
      </c>
      <c r="X398" s="10">
        <f>3/24000000*OO[[#This Row],[80 (28JUN1985 21:00:00)-Water Temperature (C)]]*OO[[#This Row],[22]]</f>
        <v>1.122871854312E-21</v>
      </c>
      <c r="Y398" s="10">
        <f>3/24000000*OO[[#This Row],[81 (29JUN1985 00:00:00)-Water Temperature (C)]]*OO[[#This Row],[23]]</f>
        <v>4.7669223347374994E-17</v>
      </c>
      <c r="Z398" s="10">
        <f>3/24000000*OO[[#This Row],[82 (29JUN1985 03:00:00)-Water Temperature (C)]]*OO[[#This Row],[24]]</f>
        <v>1.1004352033724998E-13</v>
      </c>
      <c r="AA398" s="10">
        <f>3/24000000*OO[[#This Row],[83 (29JUN1985 06:00:00)-Water Temperature (C)]]*OO[[#This Row],[25]]</f>
        <v>5.0774560837149992E-11</v>
      </c>
      <c r="AB398" s="10">
        <f>3/24000000*OO[[#This Row],[84 (29JUN1985 09:00:00)-Water Temperature (C)]]*OO[[#This Row],[26]]</f>
        <v>7.5997465800875E-9</v>
      </c>
      <c r="AC398" s="10">
        <f>3/24000000*OO[[#This Row],[85 (29JUN1985 12:00:00)-Water Temperature (C)]]*OO[[#This Row],[27]]</f>
        <v>4.4068381539299996E-7</v>
      </c>
      <c r="AD398" s="10">
        <f>3/24000000*OO[[#This Row],[86 (29JUN1985 15:00:00)-Water Temperature (C)]]*OO[[#This Row],[28]]</f>
        <v>1.1773660242999998E-5</v>
      </c>
      <c r="AE398" s="10">
        <f>3/24000000*OO[[#This Row],[88 (29JUN1985 21:00:00)-Water Temperature (C)]]*OO[[#This Row],[30]]</f>
        <v>1.25408257618875E-3</v>
      </c>
      <c r="AF398" s="10">
        <f>3/24000000*OO[[#This Row],[88 (29JUN1985 21:00:00)-Water Temperature (C)]]*OO[[#This Row],[30]]</f>
        <v>1.25408257618875E-3</v>
      </c>
      <c r="AG398" s="10">
        <f>3/24000000*OO[[#This Row],[89 (30JUN1985 00:00:00)-Water Temperature (C)]]*OO[[#This Row],[31]]</f>
        <v>5.7746113678662503E-3</v>
      </c>
      <c r="AH398" s="10">
        <f>3/24000000*OO[[#This Row],[90 (30JUN1985 03:00:00)-Water Temperature (C)]]*OO[[#This Row],[32]]</f>
        <v>1.7432340444562499E-2</v>
      </c>
      <c r="AI398" s="10">
        <f>3/24000000*OO[[#This Row],[91 (30JUN1985 06:00:00)-Water Temperature (C)]]*OO[[#This Row],[33]]</f>
        <v>3.7208067724399996E-2</v>
      </c>
      <c r="AJ398" s="10">
        <f>3/24000000*OO[[#This Row],[92 (30JUN1985 09:00:00)-Water Temperature (C)]]*OO[[#This Row],[34]]</f>
        <v>6.1127024375300001E-2</v>
      </c>
      <c r="AK398" s="10">
        <f>3/24000000*OO[[#This Row],[93 (30JUN1985 12:00:00)-Water Temperature (C)]]*OO[[#This Row],[35]]</f>
        <v>7.3992577073824992E-2</v>
      </c>
      <c r="AL398" s="10">
        <f>3/24000000*OO[[#This Row],[94 (30JUN1985 15:00:00)-Water Temperature (C)]]*OO[[#This Row],[36]]</f>
        <v>6.7829516243325005E-2</v>
      </c>
      <c r="AM398" s="10">
        <f>3/24000000*OO[[#This Row],[95 (30JUN1985 18:00:00)-Water Temperature (C)]]*OO[[#This Row],[37]]</f>
        <v>4.9684115785949994E-2</v>
      </c>
      <c r="AN398" s="10">
        <f>3/24000000*OO[[#This Row],[96 (30JUN1985 21:00:00)-Water Temperature (C)]]*OO[[#This Row],[38]]</f>
        <v>2.8960137240562497E-2</v>
      </c>
      <c r="AO398" s="10">
        <f>3/24000000*OO[[#This Row],[97 (01JUL1985 00:00:00)-Water Temperature (C)]]*OO[[#This Row],[39]]</f>
        <v>1.3892064406500001E-2</v>
      </c>
      <c r="AP398" s="10">
        <f>3/24000000*OO[[#This Row],[98 (01JUL1985 03:00:00)-Water Temperature (C)]]*OO[[#This Row],[40]]</f>
        <v>6.0036701948399992E-3</v>
      </c>
      <c r="AQ398" s="10">
        <f>3/24000000*OO[[#This Row],[99 (01JUL1985 06:00:00)-Water Temperature (C)]]*OO[[#This Row],[41]]</f>
        <v>2.4442391289612496E-3</v>
      </c>
      <c r="AR398" s="10">
        <f>3/24000000*OO[[#This Row],[100 (01JUL1985 09:00:00)-Water Temperature (C)]]*OO[[#This Row],[42]]</f>
        <v>1.0132803404624999E-3</v>
      </c>
      <c r="AS398" s="10">
        <f>3/24000000*OO[[#This Row],[101 (01JUL1985 12:00:00)-Water Temperature (C)]]*OO[[#This Row],[43]]</f>
        <v>4.2346053141749997E-4</v>
      </c>
      <c r="AT398" s="10">
        <f>3/24000000*OO[[#This Row],[102 (01JUL1985 15:00:00)-Water Temperature (C)]]*OO[[#This Row],[44]]</f>
        <v>1.8856845738840001E-4</v>
      </c>
      <c r="AU398" s="10">
        <f>3/24000000*OO[[#This Row],[103 (01JUL1985 18:00:00)-Water Temperature (C)]]*OO[[#This Row],[45]]</f>
        <v>1.0041385783509998E-4</v>
      </c>
      <c r="AV398" s="10">
        <f>3/24000000*OO[[#This Row],[104 (01JUL1985 21:00:00)-Water Temperature (C)]]*OO[[#This Row],[46]]</f>
        <v>6.4708942679749993E-5</v>
      </c>
      <c r="AW398" s="10">
        <f>3/24000000*OO[[#This Row],[105 (02JUL1985 00:00:00)-Water Temperature (C)]]*OO[[#This Row],[47]]</f>
        <v>4.8952638075600001E-5</v>
      </c>
      <c r="AX398" s="10">
        <f>3/24000000*OO[[#This Row],[106 (02JUL1985 03:00:00)-Water Temperature (C)]]*OO[[#This Row],[48]]</f>
        <v>4.1285466950812498E-5</v>
      </c>
      <c r="AY398" s="10">
        <f>3/24000000*OO[[#This Row],[107 (02JUL1985 06:00:00)-Water Temperature (C)]]*OO[[#This Row],[49]]</f>
        <v>3.7288154443974997E-5</v>
      </c>
      <c r="AZ398" s="10">
        <f>3/24000000*OO[[#This Row],[108 (02JUL1985 09:00:00)-Water Temperature (C)]]*OO[[#This Row],[50]]</f>
        <v>3.5241714303975002E-5</v>
      </c>
      <c r="BA398" s="10">
        <f>3/24000000*OO[[#This Row],[109 (02JUL1985 12:00:00)-Water Temperature (C)]]*OO[[#This Row],[51]]</f>
        <v>3.4883798383999995E-5</v>
      </c>
      <c r="BB398" s="10">
        <f>3/24000000*OO[[#This Row],[110 (02JUL1985 15:00:00)-Water Temperature (C)]]*OO[[#This Row],[52]]</f>
        <v>3.4142969002737499E-5</v>
      </c>
      <c r="BC398" s="10">
        <f>3/24000000*OO[[#This Row],[111 (02JUL1985 18:00:00)-Water Temperature (C)]]*OO[[#This Row],[53]]</f>
        <v>3.355556843125E-5</v>
      </c>
      <c r="BD398" s="10">
        <f>3/24000000*OO[[#This Row],[112 (02JUL1985 21:00:00)-Water Temperature (C)]]*OO[[#This Row],[54]]</f>
        <v>3.2347803007949998E-5</v>
      </c>
      <c r="BE398" s="10">
        <f>3/24000000*OO[[#This Row],[113 (03JUL1985 00:00:00)-Water Temperature (C)]]*OO[[#This Row],[55]]</f>
        <v>3.1362042265487499E-5</v>
      </c>
      <c r="BF398" s="10">
        <f>3/24000000*OO[[#This Row],[114 (03JUL1985 03:00:00)-Water Temperature (C)]]*OO[[#This Row],[56]]</f>
        <v>3.0014006757749997E-5</v>
      </c>
      <c r="BG398" s="10">
        <f>3/24000000*OO[[#This Row],[115 (03JUL1985 06:00:00)-Water Temperature (C)]]*OO[[#This Row],[57]]</f>
        <v>2.7758835345937504E-5</v>
      </c>
      <c r="BH398" s="10">
        <f>3/24000000*OO[[#This Row],[116 (03JUL1985 09:00:00)-Water Temperature (C)]]*OO[[#This Row],[58]]</f>
        <v>2.58646250235625E-5</v>
      </c>
      <c r="BI398" s="10">
        <f>3/24000000*OO[[#This Row],[117 (03JUL1985 12:00:00)-Water Temperature (C)]]*OO[[#This Row],[59]]</f>
        <v>2.4720686273999997E-5</v>
      </c>
      <c r="BJ398" s="10">
        <f>3/24000000*OO[[#This Row],[118 (03JUL1985 15:00:00)-Water Temperature (C)]]*OO[[#This Row],[60]]</f>
        <v>2.3138678317972498E-5</v>
      </c>
      <c r="BK398" s="10">
        <f>3/24000000*OO[[#This Row],[119 (03JUL1985 18:00:00)-Water Temperature (C)]]*OO[[#This Row],[61]]</f>
        <v>2.1601723226606246E-5</v>
      </c>
      <c r="BL398" s="10">
        <f>3/24000000*OO[[#This Row],[120 (03JUL1985 21:00:00)-Water Temperature (C)]]*OO[[#This Row],[62]]</f>
        <v>1.9288692886958748E-5</v>
      </c>
      <c r="BM398" s="10">
        <f>3/24000000*OO[[#This Row],[121 (04JUL1985 00:00:00)-Water Temperature (C)]]*OO[[#This Row],[63]]</f>
        <v>1.7122679251350001E-5</v>
      </c>
      <c r="BN398" s="10">
        <f>3/24000000*OO[[#This Row],[122 (04JUL1985 03:00:00)-Water Temperature (C)]]*OO[[#This Row],[64]]</f>
        <v>1.54048849139E-5</v>
      </c>
      <c r="BO398" s="10">
        <f>3/24000000*OO[[#This Row],[123 (04JUL1985 06:00:00)-Water Temperature (C)]]*OO[[#This Row],[65]]</f>
        <v>1.3667967186239999E-5</v>
      </c>
      <c r="BP398" s="10">
        <f>3/24000000*OO[[#This Row],[124 (04JUL1985 09:00:00)-Water Temperature (C)]]*OO[[#This Row],[66]]</f>
        <v>1.2681744715237502E-5</v>
      </c>
      <c r="BQ398" s="10">
        <f>3/24000000*OO[[#This Row],[125 (04JUL1985 12:00:00)-Water Temperature (C)]]*OO[[#This Row],[67]]</f>
        <v>1.1749637316669999E-5</v>
      </c>
      <c r="BR398" s="10">
        <f>3/24000000*OO[[#This Row],[126 (04JUL1985 15:00:00)-Water Temperature (C)]]*OO[[#This Row],[68]]</f>
        <v>1.0866456790312497E-5</v>
      </c>
      <c r="BS398" s="10">
        <f>3/24000000*OO[[#This Row],[127 (04JUL1985 18:00:00)-Water Temperature (C)]]*OO[[#This Row],[69]]</f>
        <v>1.0125353430348751E-5</v>
      </c>
      <c r="BT398" s="10">
        <f>3/24000000*OO[[#This Row],[128 (04JUL1985 21:00:00)-Water Temperature (C)]]*OO[[#This Row],[70]]</f>
        <v>9.2083395294812487E-6</v>
      </c>
      <c r="BU398" s="10">
        <f>3/24000000*OO[[#This Row],[129 (05JUL1985 00:00:00)-Water Temperature (C)]]*OO[[#This Row],[71]]</f>
        <v>8.1039691371599986E-6</v>
      </c>
      <c r="BV398" s="10">
        <f>3/24000000*OO[[#This Row],[130 (05JUL1985 03:00:00)-Water Temperature (C)]]*OO[[#This Row],[72]]</f>
        <v>7.1906144076899995E-6</v>
      </c>
      <c r="BW398" s="10">
        <f>3/24000000*OO[[#This Row],[131 (05JUL1985 06:00:00)-Water Temperature (C)]]*OO[[#This Row],[73]]</f>
        <v>6.5562732060999997E-6</v>
      </c>
      <c r="BX398" s="10">
        <f>3/24000000*OO[[#This Row],[132 (05JUL1985 09:00:00)-Water Temperature (C)]]*OO[[#This Row],[74]]</f>
        <v>6.1772198933700001E-6</v>
      </c>
      <c r="BY398" s="10">
        <f>3/24000000*OO[[#This Row],[133 (05JUL1985 12:00:00)-Water Temperature (C)]]*OO[[#This Row],[75]]</f>
        <v>5.7599591797312488E-6</v>
      </c>
      <c r="BZ398" s="10">
        <f>3/24000000*OO[[#This Row],[134 (05JUL1985 15:00:00)-Water Temperature (C)]]*OO[[#This Row],[76]]</f>
        <v>5.4807989669124992E-6</v>
      </c>
      <c r="CA398" s="10">
        <f>3/24000000*OO[[#This Row],[135 (05JUL1985 18:00:00)-Water Temperature (C)]]*OO[[#This Row],[77]]</f>
        <v>5.1295597405499997E-6</v>
      </c>
      <c r="CB398" s="10">
        <f>3/24000000*OO[[#This Row],[136 (05JUL1985 21:00:00)-Water Temperature (C)]]*OO[[#This Row],[78]]</f>
        <v>4.6213564789549994E-6</v>
      </c>
      <c r="CC398" s="10">
        <f>3/24000000*OO[[#This Row],[137 (06JUL1985 00:00:00)-Water Temperature (C)]]*OO[[#This Row],[79]]</f>
        <v>4.0634737804375005E-6</v>
      </c>
      <c r="CD398" s="10">
        <f>3/24000000*OO[[#This Row],[138 (06JUL1985 03:00:00)-Water Temperature (C)]]*OO[[#This Row],[80]]</f>
        <v>3.5837281278375002E-6</v>
      </c>
      <c r="CE398" s="10">
        <f>3/24000000*OO[[#This Row],[139 (06JUL1985 06:00:00)-Water Temperature (C)]]*OO[[#This Row],[81]]</f>
        <v>3.1879250852399998E-6</v>
      </c>
      <c r="CF398" s="10">
        <f>3/24000000*OO[[#This Row],[140 (06JUL1985 09:00:00)-Water Temperature (C)]]*OO[[#This Row],[82]]</f>
        <v>2.9314050127512496E-6</v>
      </c>
      <c r="CG398" s="10">
        <f>3/24000000*OO[[#This Row],[141 (06JUL1985 12:00:00)-Water Temperature (C)]]*OO[[#This Row],[83]]</f>
        <v>2.6622101693249998E-6</v>
      </c>
      <c r="CH398" s="10">
        <f>3/24000000*OO[[#This Row],[142 (06JUL1985 15:00:00)-Water Temperature (C)]]*OO[[#This Row],[84]]</f>
        <v>2.3595040209941247E-6</v>
      </c>
      <c r="CI398" s="10">
        <f>3/24000000*OO[[#This Row],[143 (06JUL1985 18:00:00)-Water Temperature (C)]]*OO[[#This Row],[85]]</f>
        <v>2.0176536357188746E-6</v>
      </c>
      <c r="CJ398" s="10">
        <f>3/24000000*OO[[#This Row],[144 (06JUL1985 21:00:00)-Water Temperature (C)]]*OO[[#This Row],[86]]</f>
        <v>1.6525419201348748E-6</v>
      </c>
      <c r="CK398" s="10">
        <f>3/24000000*OO[[#This Row],[145 (07JUL1985 00:00:00)-Water Temperature (C)]]*OO[[#This Row],[87]]</f>
        <v>1.3248603678037501E-6</v>
      </c>
      <c r="CL398" s="10">
        <f>3/24000000*OO[[#This Row],[146 (07JUL1985 03:00:00)-Water Temperature (C)]]*OO[[#This Row],[88]]</f>
        <v>1.0781182372906249E-6</v>
      </c>
      <c r="CM398" s="10">
        <f>3/24000000*OO[[#This Row],[147 (07JUL1985 06:00:00)-Water Temperature (C)]]*OO[[#This Row],[89]]</f>
        <v>9.0749991378462504E-7</v>
      </c>
      <c r="CN398" s="10">
        <f>3/24000000*OO[[#This Row],[148 (07JUL1985 09:00:00)-Water Temperature (C)]]*OO[[#This Row],[90]]</f>
        <v>8.0788076052599995E-7</v>
      </c>
      <c r="CO398" s="10">
        <f>3/24000000*OO[[#This Row],[149 (07JUL1985 12:00:00)-Water Temperature (C)]]*OO[[#This Row],[91]]</f>
        <v>7.1796626020799979E-7</v>
      </c>
      <c r="CP398" s="10">
        <f>3/24000000*OO[[#This Row],[150 (07JUL1985 15:00:00)-Water Temperature (C)]]*OO[[#This Row],[92]]</f>
        <v>6.6005033016749988E-7</v>
      </c>
      <c r="CQ398" s="10">
        <f>3/24000000*OO[[#This Row],[151 (07JUL1985 18:00:00)-Water Temperature (C)]]*OO[[#This Row],[93]]</f>
        <v>6.0537934137374988E-7</v>
      </c>
      <c r="CR398" s="10">
        <f>3/24000000*OO[[#This Row],[152 (07JUL1985 21:00:00)-Water Temperature (C)]]*OO[[#This Row],[94]]</f>
        <v>5.4492438318374993E-7</v>
      </c>
      <c r="CS398" s="10">
        <f>3/24000000*OO[[#This Row],[153 (08JUL1985 00:00:00)-Water Temperature (C)]]*OO[[#This Row],[95]]</f>
        <v>4.8527387508149995E-7</v>
      </c>
      <c r="CT398" s="10">
        <f>3/24000000*OO[[#This Row],[154 (08JUL1985 03:00:00)-Water Temperature (C)]]*OO[[#This Row],[96]]</f>
        <v>4.3881533132062496E-7</v>
      </c>
      <c r="CU398" s="10">
        <f>3/24000000*OO[[#This Row],[155 (08JUL1985 06:00:00)-Water Temperature (C)]]*OO[[#This Row],[97]]</f>
        <v>4.0940920700574992E-7</v>
      </c>
      <c r="CV398" s="10">
        <f>3/24000000*OO[[#This Row],[156 (08JUL1985 09:00:00)-Water Temperature (C)]]*OO[[#This Row],[98]]</f>
        <v>4.0249807661625E-7</v>
      </c>
      <c r="CW398" s="10">
        <f>3/24000000*OO[[#This Row],[157 (08JUL1985 12:00:00)-Water Temperature (C)]]*OO[[#This Row],[99]]</f>
        <v>4.0015536871274999E-7</v>
      </c>
    </row>
    <row r="399" spans="1:101" x14ac:dyDescent="0.35">
      <c r="A399" t="s">
        <v>406</v>
      </c>
      <c r="B399">
        <v>851.93430000000001</v>
      </c>
      <c r="C399" s="10">
        <f>3/24*OO[[#This Row],[59 (26JUN1985 06:00:00)-Water Temperature (C)]]*OO[[#This Row],[1]]/SUM(OO[1])</f>
        <v>0</v>
      </c>
      <c r="D399" s="10">
        <f>3/24*OO[[#This Row],[60 (26JUN1985 09:00:00)-Water Temperature (C)]]*OO[[#This Row],[2]]/SUM(OO[2])</f>
        <v>0</v>
      </c>
      <c r="E399" s="10">
        <f>3/24*OO[[#This Row],[61 (26JUN1985 12:00:00)-Water Temperature (C)]]*OO[[#This Row],[3]]/SUM(OO[3])</f>
        <v>0</v>
      </c>
      <c r="F399" s="10">
        <f>3/24*OO[[#This Row],[62 (26JUN1985 15:00:00)-Water Temperature (C)]]*OO[[#This Row],[4]]/SUM(OO[4])</f>
        <v>0</v>
      </c>
      <c r="G399" s="10">
        <f>3/24*OO[[#This Row],[63 (26JUN1985 18:00:00)-Water Temperature (C)]]*OO[[#This Row],[5]]/SUM(OO[5])</f>
        <v>0</v>
      </c>
      <c r="H399" s="10">
        <f>3/24*OO[[#This Row],[64 (26JUN1985 21:00:00)-Water Temperature (C)]]*OO[[#This Row],[6]]/SUM(OO[6])</f>
        <v>0</v>
      </c>
      <c r="I399" s="10">
        <f>3/24*OO[[#This Row],[65 (27JUN1985 00:00:00)-Water Temperature (C)]]*OO[[#This Row],[7]]/SUM(OO[7])</f>
        <v>0</v>
      </c>
      <c r="J399" s="10">
        <f>3/24*OO[[#This Row],[66 (27JUN1985 03:00:00)-Water Temperature (C)]]*OO[[#This Row],[8]]/SUM(OO[8])</f>
        <v>0</v>
      </c>
      <c r="K399" s="10">
        <f>3/24*OO[[#This Row],[67 (27JUN1985 06:00:00)-Water Temperature (C)]]*OO[[#This Row],[9]]/SUM(OO[9])</f>
        <v>0</v>
      </c>
      <c r="L399" s="10">
        <f>3/24*OO[[#This Row],[68 (27JUN1985 09:00:00)-Water Temperature (C)]]*OO[[#This Row],[10]]/SUM(OO[10])</f>
        <v>0</v>
      </c>
      <c r="M399" s="10">
        <f>3/24*OO[[#This Row],[69 (27JUN1985 12:00:00)-Water Temperature (C)]]*OO[[#This Row],[11]]/SUM(OO[11])</f>
        <v>0</v>
      </c>
      <c r="N399" s="10">
        <f>3/24*OO[[#This Row],[70 (27JUN1985 15:00:00)-Water Temperature (C)]]*OO[[#This Row],[12]]/SUM(OO[12])</f>
        <v>0</v>
      </c>
      <c r="O399" s="10">
        <f>3/24*OO[[#This Row],[71 (27JUN1985 18:00:00)-Water Temperature (C)]]*OO[[#This Row],[13]]/SUM(OO[13])</f>
        <v>0</v>
      </c>
      <c r="P399" s="10">
        <f>3/24*OO[[#This Row],[72 (27JUN1985 21:00:00)-Water Temperature (C)]]*OO[[#This Row],[14]]/SUM(OO[14])</f>
        <v>0</v>
      </c>
      <c r="Q399" s="10">
        <f>3/24*OO[[#This Row],[73 (28JUN1985 00:00:00)-Water Temperature (C)]]*OO[[#This Row],[15]]/SUM(OO[15])</f>
        <v>0</v>
      </c>
      <c r="R399" s="10">
        <f>3/24*OO[[#This Row],[74 (28JUN1985 03:00:00)-Water Temperature (C)]]*OO[[#This Row],[16]]/SUM(OO[16])</f>
        <v>0</v>
      </c>
      <c r="S399" s="10">
        <f>3/24*OO[[#This Row],[75 (28JUN1985 06:00:00)-Water Temperature (C)]]*OO[[#This Row],[17]]/SUM(OO[17])</f>
        <v>0</v>
      </c>
      <c r="T399" s="10">
        <f>3/24*OO[[#This Row],[76 (28JUN1985 09:00:00)-Water Temperature (C)]]*OO[[#This Row],[18]]/SUM(OO[18])</f>
        <v>0</v>
      </c>
      <c r="U399" s="10">
        <f>3/24*OO[[#This Row],[77 (28JUN1985 12:00:00)-Water Temperature (C)]]*OO[[#This Row],[19]]/SUM(OO[19])</f>
        <v>0</v>
      </c>
      <c r="V399" s="10">
        <f>3/24000000*OO[[#This Row],[78 (28JUN1985 15:00:00)-Water Temperature (C)]]*OO[[#This Row],[20]]</f>
        <v>2.0940030572972499E-35</v>
      </c>
      <c r="W399" s="10">
        <f>3/24000000*OO[[#This Row],[79 (28JUN1985 18:00:00)-Water Temperature (C)]]*OO[[#This Row],[21]]</f>
        <v>5.6246891403599985E-29</v>
      </c>
      <c r="X399" s="10">
        <f>3/24000000*OO[[#This Row],[80 (28JUN1985 21:00:00)-Water Temperature (C)]]*OO[[#This Row],[22]]</f>
        <v>4.7464946292224992E-22</v>
      </c>
      <c r="Y399" s="10">
        <f>3/24000000*OO[[#This Row],[81 (29JUN1985 00:00:00)-Water Temperature (C)]]*OO[[#This Row],[23]]</f>
        <v>2.5159643410312496E-17</v>
      </c>
      <c r="Z399" s="10">
        <f>3/24000000*OO[[#This Row],[82 (29JUN1985 03:00:00)-Water Temperature (C)]]*OO[[#This Row],[24]]</f>
        <v>6.4990322391599996E-14</v>
      </c>
      <c r="AA399" s="10">
        <f>3/24000000*OO[[#This Row],[83 (29JUN1985 06:00:00)-Water Temperature (C)]]*OO[[#This Row],[25]]</f>
        <v>3.2354643659449996E-11</v>
      </c>
      <c r="AB399" s="10">
        <f>3/24000000*OO[[#This Row],[84 (29JUN1985 09:00:00)-Water Temperature (C)]]*OO[[#This Row],[26]]</f>
        <v>5.1466934068987496E-9</v>
      </c>
      <c r="AC399" s="10">
        <f>3/24000000*OO[[#This Row],[85 (29JUN1985 12:00:00)-Water Temperature (C)]]*OO[[#This Row],[27]]</f>
        <v>3.1463382468600003E-7</v>
      </c>
      <c r="AD399" s="10">
        <f>3/24000000*OO[[#This Row],[86 (29JUN1985 15:00:00)-Water Temperature (C)]]*OO[[#This Row],[28]]</f>
        <v>8.7886243631062497E-6</v>
      </c>
      <c r="AE399" s="10">
        <f>3/24000000*OO[[#This Row],[88 (29JUN1985 21:00:00)-Water Temperature (C)]]*OO[[#This Row],[30]]</f>
        <v>1.0088025439844999E-3</v>
      </c>
      <c r="AF399" s="10">
        <f>3/24000000*OO[[#This Row],[88 (29JUN1985 21:00:00)-Water Temperature (C)]]*OO[[#This Row],[30]]</f>
        <v>1.0088025439844999E-3</v>
      </c>
      <c r="AG399" s="10">
        <f>3/24000000*OO[[#This Row],[89 (30JUN1985 00:00:00)-Water Temperature (C)]]*OO[[#This Row],[31]]</f>
        <v>4.7895768915499999E-3</v>
      </c>
      <c r="AH399" s="10">
        <f>3/24000000*OO[[#This Row],[90 (30JUN1985 03:00:00)-Water Temperature (C)]]*OO[[#This Row],[32]]</f>
        <v>1.484675841796875E-2</v>
      </c>
      <c r="AI399" s="10">
        <f>3/24000000*OO[[#This Row],[91 (30JUN1985 06:00:00)-Water Temperature (C)]]*OO[[#This Row],[33]]</f>
        <v>3.2418934805399993E-2</v>
      </c>
      <c r="AJ399" s="10">
        <f>3/24000000*OO[[#This Row],[92 (30JUN1985 09:00:00)-Water Temperature (C)]]*OO[[#This Row],[34]]</f>
        <v>5.4390230396612498E-2</v>
      </c>
      <c r="AK399" s="10">
        <f>3/24000000*OO[[#This Row],[93 (30JUN1985 12:00:00)-Water Temperature (C)]]*OO[[#This Row],[35]]</f>
        <v>6.7240730437199983E-2</v>
      </c>
      <c r="AL399" s="10">
        <f>3/24000000*OO[[#This Row],[94 (30JUN1985 15:00:00)-Water Temperature (C)]]*OO[[#This Row],[36]]</f>
        <v>6.2716634219999998E-2</v>
      </c>
      <c r="AM399" s="10">
        <f>3/24000000*OO[[#This Row],[95 (30JUN1985 18:00:00)-Water Temperature (C)]]*OO[[#This Row],[37]]</f>
        <v>4.6631100193599992E-2</v>
      </c>
      <c r="AN399" s="10">
        <f>3/24000000*OO[[#This Row],[96 (30JUN1985 21:00:00)-Water Temperature (C)]]*OO[[#This Row],[38]]</f>
        <v>2.7556669763299995E-2</v>
      </c>
      <c r="AO399" s="10">
        <f>3/24000000*OO[[#This Row],[97 (01JUL1985 00:00:00)-Water Temperature (C)]]*OO[[#This Row],[39]]</f>
        <v>1.3350658439247499E-2</v>
      </c>
      <c r="AP399" s="10">
        <f>3/24000000*OO[[#This Row],[98 (01JUL1985 03:00:00)-Water Temperature (C)]]*OO[[#This Row],[40]]</f>
        <v>5.8083290807124993E-3</v>
      </c>
      <c r="AQ399" s="10">
        <f>3/24000000*OO[[#This Row],[99 (01JUL1985 06:00:00)-Water Temperature (C)]]*OO[[#This Row],[41]]</f>
        <v>2.3744799120240002E-3</v>
      </c>
      <c r="AR399" s="10">
        <f>3/24000000*OO[[#This Row],[100 (01JUL1985 09:00:00)-Water Temperature (C)]]*OO[[#This Row],[42]]</f>
        <v>9.8726666081574987E-4</v>
      </c>
      <c r="AS399" s="10">
        <f>3/24000000*OO[[#This Row],[101 (01JUL1985 12:00:00)-Water Temperature (C)]]*OO[[#This Row],[43]]</f>
        <v>4.132079482425E-4</v>
      </c>
      <c r="AT399" s="10">
        <f>3/24000000*OO[[#This Row],[102 (01JUL1985 15:00:00)-Water Temperature (C)]]*OO[[#This Row],[44]]</f>
        <v>1.8350745900867497E-4</v>
      </c>
      <c r="AU399" s="10">
        <f>3/24000000*OO[[#This Row],[103 (01JUL1985 18:00:00)-Water Temperature (C)]]*OO[[#This Row],[45]]</f>
        <v>9.7139002261500008E-5</v>
      </c>
      <c r="AV399" s="10">
        <f>3/24000000*OO[[#This Row],[104 (01JUL1985 21:00:00)-Water Temperature (C)]]*OO[[#This Row],[46]]</f>
        <v>6.2287764421724997E-5</v>
      </c>
      <c r="AW399" s="10">
        <f>3/24000000*OO[[#This Row],[105 (02JUL1985 00:00:00)-Water Temperature (C)]]*OO[[#This Row],[47]]</f>
        <v>4.7037449517862505E-5</v>
      </c>
      <c r="AX399" s="10">
        <f>3/24000000*OO[[#This Row],[106 (02JUL1985 03:00:00)-Water Temperature (C)]]*OO[[#This Row],[48]]</f>
        <v>3.9732017364224999E-5</v>
      </c>
      <c r="AY399" s="10">
        <f>3/24000000*OO[[#This Row],[107 (02JUL1985 06:00:00)-Water Temperature (C)]]*OO[[#This Row],[49]]</f>
        <v>3.59911853808E-5</v>
      </c>
      <c r="AZ399" s="10">
        <f>3/24000000*OO[[#This Row],[108 (02JUL1985 09:00:00)-Water Temperature (C)]]*OO[[#This Row],[50]]</f>
        <v>3.4177973034725E-5</v>
      </c>
      <c r="BA399" s="10">
        <f>3/24000000*OO[[#This Row],[109 (02JUL1985 12:00:00)-Water Temperature (C)]]*OO[[#This Row],[51]]</f>
        <v>3.4102848722124996E-5</v>
      </c>
      <c r="BB399" s="10">
        <f>3/24000000*OO[[#This Row],[110 (02JUL1985 15:00:00)-Water Temperature (C)]]*OO[[#This Row],[52]]</f>
        <v>3.3678514826899995E-5</v>
      </c>
      <c r="BC399" s="10">
        <f>3/24000000*OO[[#This Row],[111 (02JUL1985 18:00:00)-Water Temperature (C)]]*OO[[#This Row],[53]]</f>
        <v>3.34454213543125E-5</v>
      </c>
      <c r="BD399" s="10">
        <f>3/24000000*OO[[#This Row],[112 (02JUL1985 21:00:00)-Water Temperature (C)]]*OO[[#This Row],[54]]</f>
        <v>3.2599462053100002E-5</v>
      </c>
      <c r="BE399" s="10">
        <f>3/24000000*OO[[#This Row],[113 (03JUL1985 00:00:00)-Water Temperature (C)]]*OO[[#This Row],[55]]</f>
        <v>3.1987857460099998E-5</v>
      </c>
      <c r="BF399" s="10">
        <f>3/24000000*OO[[#This Row],[114 (03JUL1985 03:00:00)-Water Temperature (C)]]*OO[[#This Row],[56]]</f>
        <v>3.1060216655649995E-5</v>
      </c>
      <c r="BG399" s="10">
        <f>3/24000000*OO[[#This Row],[115 (03JUL1985 06:00:00)-Water Temperature (C)]]*OO[[#This Row],[57]]</f>
        <v>2.9198518003725001E-5</v>
      </c>
      <c r="BH399" s="10">
        <f>3/24000000*OO[[#This Row],[116 (03JUL1985 09:00:00)-Water Temperature (C)]]*OO[[#This Row],[58]]</f>
        <v>2.7559287128099998E-5</v>
      </c>
      <c r="BI399" s="10">
        <f>3/24000000*OO[[#This Row],[117 (03JUL1985 12:00:00)-Water Temperature (C)]]*OO[[#This Row],[59]]</f>
        <v>2.6582089035512501E-5</v>
      </c>
      <c r="BJ399" s="10">
        <f>3/24000000*OO[[#This Row],[118 (03JUL1985 15:00:00)-Water Temperature (C)]]*OO[[#This Row],[60]]</f>
        <v>2.5039001846787495E-5</v>
      </c>
      <c r="BK399" s="10">
        <f>3/24000000*OO[[#This Row],[119 (03JUL1985 18:00:00)-Water Temperature (C)]]*OO[[#This Row],[61]]</f>
        <v>2.344400827496E-5</v>
      </c>
      <c r="BL399" s="10">
        <f>3/24000000*OO[[#This Row],[120 (03JUL1985 21:00:00)-Water Temperature (C)]]*OO[[#This Row],[62]]</f>
        <v>2.1008641369537496E-5</v>
      </c>
      <c r="BM399" s="10">
        <f>3/24000000*OO[[#This Row],[121 (04JUL1985 00:00:00)-Water Temperature (C)]]*OO[[#This Row],[63]]</f>
        <v>1.8689537302931253E-5</v>
      </c>
      <c r="BN399" s="10">
        <f>3/24000000*OO[[#This Row],[122 (04JUL1985 03:00:00)-Water Temperature (C)]]*OO[[#This Row],[64]]</f>
        <v>1.6889659855237501E-5</v>
      </c>
      <c r="BO399" s="10">
        <f>3/24000000*OO[[#This Row],[123 (04JUL1985 06:00:00)-Water Temperature (C)]]*OO[[#This Row],[65]]</f>
        <v>1.5019172081849997E-5</v>
      </c>
      <c r="BP399" s="10">
        <f>3/24000000*OO[[#This Row],[124 (04JUL1985 09:00:00)-Water Temperature (C)]]*OO[[#This Row],[66]]</f>
        <v>1.4061677891874999E-5</v>
      </c>
      <c r="BQ399" s="10">
        <f>3/24000000*OO[[#This Row],[125 (04JUL1985 12:00:00)-Water Temperature (C)]]*OO[[#This Row],[67]]</f>
        <v>1.30384032088475E-5</v>
      </c>
      <c r="BR399" s="10">
        <f>3/24000000*OO[[#This Row],[126 (04JUL1985 15:00:00)-Water Temperature (C)]]*OO[[#This Row],[68]]</f>
        <v>1.210494279943E-5</v>
      </c>
      <c r="BS399" s="10">
        <f>3/24000000*OO[[#This Row],[127 (04JUL1985 18:00:00)-Water Temperature (C)]]*OO[[#This Row],[69]]</f>
        <v>1.1322014684840001E-5</v>
      </c>
      <c r="BT399" s="10">
        <f>3/24000000*OO[[#This Row],[128 (04JUL1985 21:00:00)-Water Temperature (C)]]*OO[[#This Row],[70]]</f>
        <v>1.0328733784512499E-5</v>
      </c>
      <c r="BU399" s="10">
        <f>3/24000000*OO[[#This Row],[129 (05JUL1985 00:00:00)-Water Temperature (C)]]*OO[[#This Row],[71]]</f>
        <v>9.1225181596750012E-6</v>
      </c>
      <c r="BV399" s="10">
        <f>3/24000000*OO[[#This Row],[130 (05JUL1985 03:00:00)-Water Temperature (C)]]*OO[[#This Row],[72]]</f>
        <v>8.1104496447449998E-6</v>
      </c>
      <c r="BW399" s="10">
        <f>3/24000000*OO[[#This Row],[131 (05JUL1985 06:00:00)-Water Temperature (C)]]*OO[[#This Row],[73]]</f>
        <v>7.4049555267949998E-6</v>
      </c>
      <c r="BX399" s="10">
        <f>3/24000000*OO[[#This Row],[132 (05JUL1985 09:00:00)-Water Temperature (C)]]*OO[[#This Row],[74]]</f>
        <v>7.0114281376424984E-6</v>
      </c>
      <c r="BY399" s="10">
        <f>3/24000000*OO[[#This Row],[133 (05JUL1985 12:00:00)-Water Temperature (C)]]*OO[[#This Row],[75]]</f>
        <v>6.5343675381599997E-6</v>
      </c>
      <c r="BZ399" s="10">
        <f>3/24000000*OO[[#This Row],[134 (05JUL1985 15:00:00)-Water Temperature (C)]]*OO[[#This Row],[76]]</f>
        <v>6.2281242433549988E-6</v>
      </c>
      <c r="CA399" s="10">
        <f>3/24000000*OO[[#This Row],[135 (05JUL1985 18:00:00)-Water Temperature (C)]]*OO[[#This Row],[77]]</f>
        <v>5.8385703083450005E-6</v>
      </c>
      <c r="CB399" s="10">
        <f>3/24000000*OO[[#This Row],[136 (05JUL1985 21:00:00)-Water Temperature (C)]]*OO[[#This Row],[78]]</f>
        <v>5.2625800305125007E-6</v>
      </c>
      <c r="CC399" s="10">
        <f>3/24000000*OO[[#This Row],[137 (06JUL1985 00:00:00)-Water Temperature (C)]]*OO[[#This Row],[79]]</f>
        <v>4.6363116808725007E-6</v>
      </c>
      <c r="CD399" s="10">
        <f>3/24000000*OO[[#This Row],[138 (06JUL1985 03:00:00)-Water Temperature (C)]]*OO[[#This Row],[80]]</f>
        <v>4.09564698526E-6</v>
      </c>
      <c r="CE399" s="10">
        <f>3/24000000*OO[[#This Row],[139 (06JUL1985 06:00:00)-Water Temperature (C)]]*OO[[#This Row],[81]]</f>
        <v>3.6520763476925003E-6</v>
      </c>
      <c r="CF399" s="10">
        <f>3/24000000*OO[[#This Row],[140 (06JUL1985 09:00:00)-Water Temperature (C)]]*OO[[#This Row],[82]]</f>
        <v>3.3705109451974992E-6</v>
      </c>
      <c r="CG399" s="10">
        <f>3/24000000*OO[[#This Row],[141 (06JUL1985 12:00:00)-Water Temperature (C)]]*OO[[#This Row],[83]]</f>
        <v>3.0714792206500001E-6</v>
      </c>
      <c r="CH399" s="10">
        <f>3/24000000*OO[[#This Row],[142 (06JUL1985 15:00:00)-Water Temperature (C)]]*OO[[#This Row],[84]]</f>
        <v>2.7315581669868746E-6</v>
      </c>
      <c r="CI399" s="10">
        <f>3/24000000*OO[[#This Row],[143 (06JUL1985 18:00:00)-Water Temperature (C)]]*OO[[#This Row],[85]]</f>
        <v>2.34263183465475E-6</v>
      </c>
      <c r="CJ399" s="10">
        <f>3/24000000*OO[[#This Row],[144 (06JUL1985 21:00:00)-Water Temperature (C)]]*OO[[#This Row],[86]]</f>
        <v>1.9208620304943748E-6</v>
      </c>
      <c r="CK399" s="10">
        <f>3/24000000*OO[[#This Row],[145 (07JUL1985 00:00:00)-Water Temperature (C)]]*OO[[#This Row],[87]]</f>
        <v>1.5394138861374997E-6</v>
      </c>
      <c r="CL399" s="10">
        <f>3/24000000*OO[[#This Row],[146 (07JUL1985 03:00:00)-Water Temperature (C)]]*OO[[#This Row],[88]]</f>
        <v>1.2509326921487497E-6</v>
      </c>
      <c r="CM399" s="10">
        <f>3/24000000*OO[[#This Row],[147 (07JUL1985 06:00:00)-Water Temperature (C)]]*OO[[#This Row],[89]]</f>
        <v>1.0514435732215E-6</v>
      </c>
      <c r="CN399" s="10">
        <f>3/24000000*OO[[#This Row],[148 (07JUL1985 09:00:00)-Water Temperature (C)]]*OO[[#This Row],[90]]</f>
        <v>9.3520249132074988E-7</v>
      </c>
      <c r="CO399" s="10">
        <f>3/24000000*OO[[#This Row],[149 (07JUL1985 12:00:00)-Water Temperature (C)]]*OO[[#This Row],[91]]</f>
        <v>8.3055963006062493E-7</v>
      </c>
      <c r="CP399" s="10">
        <f>3/24000000*OO[[#This Row],[150 (07JUL1985 15:00:00)-Water Temperature (C)]]*OO[[#This Row],[92]]</f>
        <v>7.6375047183900001E-7</v>
      </c>
      <c r="CQ399" s="10">
        <f>3/24000000*OO[[#This Row],[151 (07JUL1985 18:00:00)-Water Temperature (C)]]*OO[[#This Row],[93]]</f>
        <v>7.0031394886349999E-7</v>
      </c>
      <c r="CR399" s="10">
        <f>3/24000000*OO[[#This Row],[152 (07JUL1985 21:00:00)-Water Temperature (C)]]*OO[[#This Row],[94]]</f>
        <v>6.2970681046349994E-7</v>
      </c>
      <c r="CS399" s="10">
        <f>3/24000000*OO[[#This Row],[153 (08JUL1985 00:00:00)-Water Temperature (C)]]*OO[[#This Row],[95]]</f>
        <v>5.6034560960175001E-7</v>
      </c>
      <c r="CT399" s="10">
        <f>3/24000000*OO[[#This Row],[154 (08JUL1985 03:00:00)-Water Temperature (C)]]*OO[[#This Row],[96]]</f>
        <v>5.0590513811149992E-7</v>
      </c>
      <c r="CU399" s="10">
        <f>3/24000000*OO[[#This Row],[155 (08JUL1985 06:00:00)-Water Temperature (C)]]*OO[[#This Row],[97]]</f>
        <v>4.7182435213100001E-7</v>
      </c>
      <c r="CV399" s="10">
        <f>3/24000000*OO[[#This Row],[156 (08JUL1985 09:00:00)-Water Temperature (C)]]*OO[[#This Row],[98]]</f>
        <v>4.6400203989174994E-7</v>
      </c>
      <c r="CW399" s="10">
        <f>3/24000000*OO[[#This Row],[157 (08JUL1985 12:00:00)-Water Temperature (C)]]*OO[[#This Row],[99]]</f>
        <v>4.6149072297049992E-7</v>
      </c>
    </row>
    <row r="400" spans="1:101" x14ac:dyDescent="0.35">
      <c r="A400" t="s">
        <v>407</v>
      </c>
      <c r="B400">
        <v>970.80629999999996</v>
      </c>
      <c r="C400" s="10">
        <f>3/24*OO[[#This Row],[59 (26JUN1985 06:00:00)-Water Temperature (C)]]*OO[[#This Row],[1]]/SUM(OO[1])</f>
        <v>0</v>
      </c>
      <c r="D400" s="10">
        <f>3/24*OO[[#This Row],[60 (26JUN1985 09:00:00)-Water Temperature (C)]]*OO[[#This Row],[2]]/SUM(OO[2])</f>
        <v>0</v>
      </c>
      <c r="E400" s="10">
        <f>3/24*OO[[#This Row],[61 (26JUN1985 12:00:00)-Water Temperature (C)]]*OO[[#This Row],[3]]/SUM(OO[3])</f>
        <v>0</v>
      </c>
      <c r="F400" s="10">
        <f>3/24*OO[[#This Row],[62 (26JUN1985 15:00:00)-Water Temperature (C)]]*OO[[#This Row],[4]]/SUM(OO[4])</f>
        <v>0</v>
      </c>
      <c r="G400" s="10">
        <f>3/24*OO[[#This Row],[63 (26JUN1985 18:00:00)-Water Temperature (C)]]*OO[[#This Row],[5]]/SUM(OO[5])</f>
        <v>0</v>
      </c>
      <c r="H400" s="10">
        <f>3/24*OO[[#This Row],[64 (26JUN1985 21:00:00)-Water Temperature (C)]]*OO[[#This Row],[6]]/SUM(OO[6])</f>
        <v>0</v>
      </c>
      <c r="I400" s="10">
        <f>3/24*OO[[#This Row],[65 (27JUN1985 00:00:00)-Water Temperature (C)]]*OO[[#This Row],[7]]/SUM(OO[7])</f>
        <v>0</v>
      </c>
      <c r="J400" s="10">
        <f>3/24*OO[[#This Row],[66 (27JUN1985 03:00:00)-Water Temperature (C)]]*OO[[#This Row],[8]]/SUM(OO[8])</f>
        <v>0</v>
      </c>
      <c r="K400" s="10">
        <f>3/24*OO[[#This Row],[67 (27JUN1985 06:00:00)-Water Temperature (C)]]*OO[[#This Row],[9]]/SUM(OO[9])</f>
        <v>0</v>
      </c>
      <c r="L400" s="10">
        <f>3/24*OO[[#This Row],[68 (27JUN1985 09:00:00)-Water Temperature (C)]]*OO[[#This Row],[10]]/SUM(OO[10])</f>
        <v>0</v>
      </c>
      <c r="M400" s="10">
        <f>3/24*OO[[#This Row],[69 (27JUN1985 12:00:00)-Water Temperature (C)]]*OO[[#This Row],[11]]/SUM(OO[11])</f>
        <v>0</v>
      </c>
      <c r="N400" s="10">
        <f>3/24*OO[[#This Row],[70 (27JUN1985 15:00:00)-Water Temperature (C)]]*OO[[#This Row],[12]]/SUM(OO[12])</f>
        <v>0</v>
      </c>
      <c r="O400" s="10">
        <f>3/24*OO[[#This Row],[71 (27JUN1985 18:00:00)-Water Temperature (C)]]*OO[[#This Row],[13]]/SUM(OO[13])</f>
        <v>0</v>
      </c>
      <c r="P400" s="10">
        <f>3/24*OO[[#This Row],[72 (27JUN1985 21:00:00)-Water Temperature (C)]]*OO[[#This Row],[14]]/SUM(OO[14])</f>
        <v>0</v>
      </c>
      <c r="Q400" s="10">
        <f>3/24*OO[[#This Row],[73 (28JUN1985 00:00:00)-Water Temperature (C)]]*OO[[#This Row],[15]]/SUM(OO[15])</f>
        <v>0</v>
      </c>
      <c r="R400" s="10">
        <f>3/24*OO[[#This Row],[74 (28JUN1985 03:00:00)-Water Temperature (C)]]*OO[[#This Row],[16]]/SUM(OO[16])</f>
        <v>0</v>
      </c>
      <c r="S400" s="10">
        <f>3/24*OO[[#This Row],[75 (28JUN1985 06:00:00)-Water Temperature (C)]]*OO[[#This Row],[17]]/SUM(OO[17])</f>
        <v>0</v>
      </c>
      <c r="T400" s="10">
        <f>3/24*OO[[#This Row],[76 (28JUN1985 09:00:00)-Water Temperature (C)]]*OO[[#This Row],[18]]/SUM(OO[18])</f>
        <v>0</v>
      </c>
      <c r="U400" s="10">
        <f>3/24*OO[[#This Row],[77 (28JUN1985 12:00:00)-Water Temperature (C)]]*OO[[#This Row],[19]]/SUM(OO[19])</f>
        <v>0</v>
      </c>
      <c r="V400" s="10">
        <f>3/24000000*OO[[#This Row],[78 (28JUN1985 15:00:00)-Water Temperature (C)]]*OO[[#This Row],[20]]</f>
        <v>3.1904875480449998E-36</v>
      </c>
      <c r="W400" s="10">
        <f>3/24000000*OO[[#This Row],[79 (28JUN1985 18:00:00)-Water Temperature (C)]]*OO[[#This Row],[21]]</f>
        <v>2.2414450340879997E-29</v>
      </c>
      <c r="X400" s="10">
        <f>3/24000000*OO[[#This Row],[80 (28JUN1985 21:00:00)-Water Temperature (C)]]*OO[[#This Row],[22]]</f>
        <v>1.3914369555727498E-22</v>
      </c>
      <c r="Y400" s="10">
        <f>3/24000000*OO[[#This Row],[81 (29JUN1985 00:00:00)-Water Temperature (C)]]*OO[[#This Row],[23]]</f>
        <v>1.0182412154131248E-17</v>
      </c>
      <c r="Z400" s="10">
        <f>3/24000000*OO[[#This Row],[82 (29JUN1985 03:00:00)-Water Temperature (C)]]*OO[[#This Row],[24]]</f>
        <v>3.1238647630987496E-14</v>
      </c>
      <c r="AA400" s="10">
        <f>3/24000000*OO[[#This Row],[83 (29JUN1985 06:00:00)-Water Temperature (C)]]*OO[[#This Row],[25]]</f>
        <v>1.7538367422192499E-11</v>
      </c>
      <c r="AB400" s="10">
        <f>3/24000000*OO[[#This Row],[84 (29JUN1985 09:00:00)-Water Temperature (C)]]*OO[[#This Row],[26]]</f>
        <v>3.0860827701299996E-9</v>
      </c>
      <c r="AC400" s="10">
        <f>3/24000000*OO[[#This Row],[85 (29JUN1985 12:00:00)-Water Temperature (C)]]*OO[[#This Row],[27]]</f>
        <v>2.0759398458954999E-7</v>
      </c>
      <c r="AD400" s="10">
        <f>3/24000000*OO[[#This Row],[86 (29JUN1985 15:00:00)-Water Temperature (C)]]*OO[[#This Row],[28]]</f>
        <v>6.3291041392524996E-6</v>
      </c>
      <c r="AE400" s="10">
        <f>3/24000000*OO[[#This Row],[88 (29JUN1985 21:00:00)-Water Temperature (C)]]*OO[[#This Row],[30]]</f>
        <v>8.5371548680750003E-4</v>
      </c>
      <c r="AF400" s="10">
        <f>3/24000000*OO[[#This Row],[88 (29JUN1985 21:00:00)-Water Temperature (C)]]*OO[[#This Row],[30]]</f>
        <v>8.5371548680750003E-4</v>
      </c>
      <c r="AG400" s="10">
        <f>3/24000000*OO[[#This Row],[89 (30JUN1985 00:00:00)-Water Temperature (C)]]*OO[[#This Row],[31]]</f>
        <v>4.3692889516749999E-3</v>
      </c>
      <c r="AH400" s="10">
        <f>3/24000000*OO[[#This Row],[90 (30JUN1985 03:00:00)-Water Temperature (C)]]*OO[[#This Row],[32]]</f>
        <v>1.4512715760887501E-2</v>
      </c>
      <c r="AI400" s="10">
        <f>3/24000000*OO[[#This Row],[91 (30JUN1985 06:00:00)-Water Temperature (C)]]*OO[[#This Row],[33]]</f>
        <v>3.3824543936062504E-2</v>
      </c>
      <c r="AJ400" s="10">
        <f>3/24000000*OO[[#This Row],[92 (30JUN1985 09:00:00)-Water Temperature (C)]]*OO[[#This Row],[34]]</f>
        <v>6.04770969528E-2</v>
      </c>
      <c r="AK400" s="10">
        <f>3/24000000*OO[[#This Row],[93 (30JUN1985 12:00:00)-Water Temperature (C)]]*OO[[#This Row],[35]]</f>
        <v>8.0357081969124999E-2</v>
      </c>
      <c r="AL400" s="10">
        <f>3/24000000*OO[[#This Row],[94 (30JUN1985 15:00:00)-Water Temperature (C)]]*OO[[#This Row],[36]]</f>
        <v>8.0600983445937496E-2</v>
      </c>
      <c r="AM400" s="10">
        <f>3/24000000*OO[[#This Row],[95 (30JUN1985 18:00:00)-Water Temperature (C)]]*OO[[#This Row],[37]]</f>
        <v>6.4221428316375007E-2</v>
      </c>
      <c r="AN400" s="10">
        <f>3/24000000*OO[[#This Row],[96 (30JUN1985 21:00:00)-Water Temperature (C)]]*OO[[#This Row],[38]]</f>
        <v>4.0700574746175E-2</v>
      </c>
      <c r="AO400" s="10">
        <f>3/24000000*OO[[#This Row],[97 (01JUL1985 00:00:00)-Water Temperature (C)]]*OO[[#This Row],[39]]</f>
        <v>2.10467751915E-2</v>
      </c>
      <c r="AP400" s="10">
        <f>3/24000000*OO[[#This Row],[98 (01JUL1985 03:00:00)-Water Temperature (C)]]*OO[[#This Row],[40]]</f>
        <v>9.6604078231099996E-3</v>
      </c>
      <c r="AQ400" s="10">
        <f>3/24000000*OO[[#This Row],[99 (01JUL1985 06:00:00)-Water Temperature (C)]]*OO[[#This Row],[41]]</f>
        <v>4.1287785784249994E-3</v>
      </c>
      <c r="AR400" s="10">
        <f>3/24000000*OO[[#This Row],[100 (01JUL1985 09:00:00)-Water Temperature (C)]]*OO[[#This Row],[42]]</f>
        <v>1.7691770169760001E-3</v>
      </c>
      <c r="AS400" s="10">
        <f>3/24000000*OO[[#This Row],[101 (01JUL1985 12:00:00)-Water Temperature (C)]]*OO[[#This Row],[43]]</f>
        <v>7.5016519005349997E-4</v>
      </c>
      <c r="AT400" s="10">
        <f>3/24000000*OO[[#This Row],[102 (01JUL1985 15:00:00)-Water Temperature (C)]]*OO[[#This Row],[44]]</f>
        <v>3.2367179365762501E-4</v>
      </c>
      <c r="AU400" s="10">
        <f>3/24000000*OO[[#This Row],[103 (01JUL1985 18:00:00)-Water Temperature (C)]]*OO[[#This Row],[45]]</f>
        <v>1.5769617641359999E-4</v>
      </c>
      <c r="AV400" s="10">
        <f>3/24000000*OO[[#This Row],[104 (01JUL1985 21:00:00)-Water Temperature (C)]]*OO[[#This Row],[46]]</f>
        <v>9.1704976952999999E-5</v>
      </c>
      <c r="AW400" s="10">
        <f>3/24000000*OO[[#This Row],[105 (02JUL1985 00:00:00)-Water Temperature (C)]]*OO[[#This Row],[47]]</f>
        <v>6.4390908363687503E-5</v>
      </c>
      <c r="AX400" s="10">
        <f>3/24000000*OO[[#This Row],[106 (02JUL1985 03:00:00)-Water Temperature (C)]]*OO[[#This Row],[48]]</f>
        <v>5.2247533280799988E-5</v>
      </c>
      <c r="AY400" s="10">
        <f>3/24000000*OO[[#This Row],[107 (02JUL1985 06:00:00)-Water Temperature (C)]]*OO[[#This Row],[49]]</f>
        <v>4.6317254029000001E-5</v>
      </c>
      <c r="AZ400" s="10">
        <f>3/24000000*OO[[#This Row],[108 (02JUL1985 09:00:00)-Water Temperature (C)]]*OO[[#This Row],[50]]</f>
        <v>4.351881180775001E-5</v>
      </c>
      <c r="BA400" s="10">
        <f>3/24000000*OO[[#This Row],[109 (02JUL1985 12:00:00)-Water Temperature (C)]]*OO[[#This Row],[51]]</f>
        <v>4.3244154761362499E-5</v>
      </c>
      <c r="BB400" s="10">
        <f>3/24000000*OO[[#This Row],[110 (02JUL1985 15:00:00)-Water Temperature (C)]]*OO[[#This Row],[52]]</f>
        <v>4.2746679810600005E-5</v>
      </c>
      <c r="BC400" s="10">
        <f>3/24000000*OO[[#This Row],[111 (02JUL1985 18:00:00)-Water Temperature (C)]]*OO[[#This Row],[53]]</f>
        <v>4.2413803371075002E-5</v>
      </c>
      <c r="BD400" s="10">
        <f>3/24000000*OO[[#This Row],[112 (02JUL1985 21:00:00)-Water Temperature (C)]]*OO[[#This Row],[54]]</f>
        <v>4.1398607684800001E-5</v>
      </c>
      <c r="BE400" s="10">
        <f>3/24000000*OO[[#This Row],[113 (03JUL1985 00:00:00)-Water Temperature (C)]]*OO[[#This Row],[55]]</f>
        <v>4.0563965348250004E-5</v>
      </c>
      <c r="BF400" s="10">
        <f>3/24000000*OO[[#This Row],[114 (03JUL1985 03:00:00)-Water Temperature (C)]]*OO[[#This Row],[56]]</f>
        <v>3.9608646777600001E-5</v>
      </c>
      <c r="BG400" s="10">
        <f>3/24000000*OO[[#This Row],[115 (03JUL1985 06:00:00)-Water Temperature (C)]]*OO[[#This Row],[57]]</f>
        <v>3.7712750298750004E-5</v>
      </c>
      <c r="BH400" s="10">
        <f>3/24000000*OO[[#This Row],[116 (03JUL1985 09:00:00)-Water Temperature (C)]]*OO[[#This Row],[58]]</f>
        <v>3.5730282215249994E-5</v>
      </c>
      <c r="BI400" s="10">
        <f>3/24000000*OO[[#This Row],[117 (03JUL1985 12:00:00)-Water Temperature (C)]]*OO[[#This Row],[59]]</f>
        <v>3.4642162688099996E-5</v>
      </c>
      <c r="BJ400" s="10">
        <f>3/24000000*OO[[#This Row],[118 (03JUL1985 15:00:00)-Water Temperature (C)]]*OO[[#This Row],[60]]</f>
        <v>3.3054554775250003E-5</v>
      </c>
      <c r="BK400" s="10">
        <f>3/24000000*OO[[#This Row],[119 (03JUL1985 18:00:00)-Water Temperature (C)]]*OO[[#This Row],[61]]</f>
        <v>3.1000215471200006E-5</v>
      </c>
      <c r="BL400" s="10">
        <f>3/24000000*OO[[#This Row],[120 (03JUL1985 21:00:00)-Water Temperature (C)]]*OO[[#This Row],[62]]</f>
        <v>2.79126951078375E-5</v>
      </c>
      <c r="BM400" s="10">
        <f>3/24000000*OO[[#This Row],[121 (04JUL1985 00:00:00)-Water Temperature (C)]]*OO[[#This Row],[63]]</f>
        <v>2.4825253269374999E-5</v>
      </c>
      <c r="BN400" s="10">
        <f>3/24000000*OO[[#This Row],[122 (04JUL1985 03:00:00)-Water Temperature (C)]]*OO[[#This Row],[64]]</f>
        <v>2.2428932124500002E-5</v>
      </c>
      <c r="BO400" s="10">
        <f>3/24000000*OO[[#This Row],[123 (04JUL1985 06:00:00)-Water Temperature (C)]]*OO[[#This Row],[65]]</f>
        <v>2.0013153027175E-5</v>
      </c>
      <c r="BP400" s="10">
        <f>3/24000000*OO[[#This Row],[124 (04JUL1985 09:00:00)-Water Temperature (C)]]*OO[[#This Row],[66]]</f>
        <v>1.8923241127115001E-5</v>
      </c>
      <c r="BQ400" s="10">
        <f>3/24000000*OO[[#This Row],[125 (04JUL1985 12:00:00)-Water Temperature (C)]]*OO[[#This Row],[67]]</f>
        <v>1.7527814758349997E-5</v>
      </c>
      <c r="BR400" s="10">
        <f>3/24000000*OO[[#This Row],[126 (04JUL1985 15:00:00)-Water Temperature (C)]]*OO[[#This Row],[68]]</f>
        <v>1.6305123475912499E-5</v>
      </c>
      <c r="BS400" s="10">
        <f>3/24000000*OO[[#This Row],[127 (04JUL1985 18:00:00)-Water Temperature (C)]]*OO[[#This Row],[69]]</f>
        <v>1.53053566582E-5</v>
      </c>
      <c r="BT400" s="10">
        <f>3/24000000*OO[[#This Row],[128 (04JUL1985 21:00:00)-Water Temperature (C)]]*OO[[#This Row],[70]]</f>
        <v>1.3930142326811251E-5</v>
      </c>
      <c r="BU400" s="10">
        <f>3/24000000*OO[[#This Row],[129 (05JUL1985 00:00:00)-Water Temperature (C)]]*OO[[#This Row],[71]]</f>
        <v>1.228605735523E-5</v>
      </c>
      <c r="BV400" s="10">
        <f>3/24000000*OO[[#This Row],[130 (05JUL1985 03:00:00)-Water Temperature (C)]]*OO[[#This Row],[72]]</f>
        <v>1.087578176392625E-5</v>
      </c>
      <c r="BW400" s="10">
        <f>3/24000000*OO[[#This Row],[131 (05JUL1985 06:00:00)-Water Temperature (C)]]*OO[[#This Row],[73]]</f>
        <v>9.8999740746724974E-6</v>
      </c>
      <c r="BX400" s="10">
        <f>3/24000000*OO[[#This Row],[132 (05JUL1985 09:00:00)-Water Temperature (C)]]*OO[[#This Row],[74]]</f>
        <v>9.4418305102687516E-6</v>
      </c>
      <c r="BY400" s="10">
        <f>3/24000000*OO[[#This Row],[133 (05JUL1985 12:00:00)-Water Temperature (C)]]*OO[[#This Row],[75]]</f>
        <v>8.836266990078749E-6</v>
      </c>
      <c r="BZ400" s="10">
        <f>3/24000000*OO[[#This Row],[134 (05JUL1985 15:00:00)-Water Temperature (C)]]*OO[[#This Row],[76]]</f>
        <v>8.4155058654874994E-6</v>
      </c>
      <c r="CA400" s="10">
        <f>3/24000000*OO[[#This Row],[135 (05JUL1985 18:00:00)-Water Temperature (C)]]*OO[[#This Row],[77]]</f>
        <v>7.9094285706249995E-6</v>
      </c>
      <c r="CB400" s="10">
        <f>3/24000000*OO[[#This Row],[136 (05JUL1985 21:00:00)-Water Temperature (C)]]*OO[[#This Row],[78]]</f>
        <v>7.1230483633625001E-6</v>
      </c>
      <c r="CC400" s="10">
        <f>3/24000000*OO[[#This Row],[137 (06JUL1985 00:00:00)-Water Temperature (C)]]*OO[[#This Row],[79]]</f>
        <v>6.2619524185650001E-6</v>
      </c>
      <c r="CD400" s="10">
        <f>3/24000000*OO[[#This Row],[138 (06JUL1985 03:00:00)-Water Temperature (C)]]*OO[[#This Row],[80]]</f>
        <v>5.5250756838912504E-6</v>
      </c>
      <c r="CE400" s="10">
        <f>3/24000000*OO[[#This Row],[139 (06JUL1985 06:00:00)-Water Temperature (C)]]*OO[[#This Row],[81]]</f>
        <v>4.9285851550512499E-6</v>
      </c>
      <c r="CF400" s="10">
        <f>3/24000000*OO[[#This Row],[140 (06JUL1985 09:00:00)-Water Temperature (C)]]*OO[[#This Row],[82]]</f>
        <v>4.5719297985375001E-6</v>
      </c>
      <c r="CG400" s="10">
        <f>3/24000000*OO[[#This Row],[141 (06JUL1985 12:00:00)-Water Temperature (C)]]*OO[[#This Row],[83]]</f>
        <v>4.1881667176275001E-6</v>
      </c>
      <c r="CH400" s="10">
        <f>3/24000000*OO[[#This Row],[142 (06JUL1985 15:00:00)-Water Temperature (C)]]*OO[[#This Row],[84]]</f>
        <v>3.7470188369249998E-6</v>
      </c>
      <c r="CI400" s="10">
        <f>3/24000000*OO[[#This Row],[143 (06JUL1985 18:00:00)-Water Temperature (C)]]*OO[[#This Row],[85]]</f>
        <v>3.2281568454312498E-6</v>
      </c>
      <c r="CJ400" s="10">
        <f>3/24000000*OO[[#This Row],[144 (06JUL1985 21:00:00)-Water Temperature (C)]]*OO[[#This Row],[86]]</f>
        <v>2.64418328065575E-6</v>
      </c>
      <c r="CK400" s="10">
        <f>3/24000000*OO[[#This Row],[145 (07JUL1985 00:00:00)-Water Temperature (C)]]*OO[[#This Row],[87]]</f>
        <v>2.1114805915541252E-6</v>
      </c>
      <c r="CL400" s="10">
        <f>3/24000000*OO[[#This Row],[146 (07JUL1985 03:00:00)-Water Temperature (C)]]*OO[[#This Row],[88]]</f>
        <v>1.7058380386949998E-6</v>
      </c>
      <c r="CM400" s="10">
        <f>3/24000000*OO[[#This Row],[147 (07JUL1985 06:00:00)-Water Temperature (C)]]*OO[[#This Row],[89]]</f>
        <v>1.4239966604639998E-6</v>
      </c>
      <c r="CN400" s="10">
        <f>3/24000000*OO[[#This Row],[148 (07JUL1985 09:00:00)-Water Temperature (C)]]*OO[[#This Row],[90]]</f>
        <v>1.2620192607E-6</v>
      </c>
      <c r="CO400" s="10">
        <f>3/24000000*OO[[#This Row],[149 (07JUL1985 12:00:00)-Water Temperature (C)]]*OO[[#This Row],[91]]</f>
        <v>1.1142073845693751E-6</v>
      </c>
      <c r="CP400" s="10">
        <f>3/24000000*OO[[#This Row],[150 (07JUL1985 15:00:00)-Water Temperature (C)]]*OO[[#This Row],[92]]</f>
        <v>1.0242451887089999E-6</v>
      </c>
      <c r="CQ400" s="10">
        <f>3/24000000*OO[[#This Row],[151 (07JUL1985 18:00:00)-Water Temperature (C)]]*OO[[#This Row],[93]]</f>
        <v>9.3705714103625E-7</v>
      </c>
      <c r="CR400" s="10">
        <f>3/24000000*OO[[#This Row],[152 (07JUL1985 21:00:00)-Water Temperature (C)]]*OO[[#This Row],[94]]</f>
        <v>8.3881599574500001E-7</v>
      </c>
      <c r="CS400" s="10">
        <f>3/24000000*OO[[#This Row],[153 (08JUL1985 00:00:00)-Water Temperature (C)]]*OO[[#This Row],[95]]</f>
        <v>7.4346711205624985E-7</v>
      </c>
      <c r="CT400" s="10">
        <f>3/24000000*OO[[#This Row],[154 (08JUL1985 03:00:00)-Water Temperature (C)]]*OO[[#This Row],[96]]</f>
        <v>6.6717320797650008E-7</v>
      </c>
      <c r="CU400" s="10">
        <f>3/24000000*OO[[#This Row],[155 (08JUL1985 06:00:00)-Water Temperature (C)]]*OO[[#This Row],[97]]</f>
        <v>6.204068555668749E-7</v>
      </c>
      <c r="CV400" s="10">
        <f>3/24000000*OO[[#This Row],[156 (08JUL1985 09:00:00)-Water Temperature (C)]]*OO[[#This Row],[98]]</f>
        <v>6.1136783871999992E-7</v>
      </c>
      <c r="CW400" s="10">
        <f>3/24000000*OO[[#This Row],[157 (08JUL1985 12:00:00)-Water Temperature (C)]]*OO[[#This Row],[99]]</f>
        <v>6.0853155992775E-7</v>
      </c>
    </row>
    <row r="401" spans="1:101" x14ac:dyDescent="0.35">
      <c r="A401" t="s">
        <v>408</v>
      </c>
      <c r="B401">
        <v>304.54700000000003</v>
      </c>
      <c r="C401" s="10">
        <f>3/24*OO[[#This Row],[59 (26JUN1985 06:00:00)-Water Temperature (C)]]*OO[[#This Row],[1]]/SUM(OO[1])</f>
        <v>0</v>
      </c>
      <c r="D401" s="10">
        <f>3/24*OO[[#This Row],[60 (26JUN1985 09:00:00)-Water Temperature (C)]]*OO[[#This Row],[2]]/SUM(OO[2])</f>
        <v>0</v>
      </c>
      <c r="E401" s="10">
        <f>3/24*OO[[#This Row],[61 (26JUN1985 12:00:00)-Water Temperature (C)]]*OO[[#This Row],[3]]/SUM(OO[3])</f>
        <v>0</v>
      </c>
      <c r="F401" s="10">
        <f>3/24*OO[[#This Row],[62 (26JUN1985 15:00:00)-Water Temperature (C)]]*OO[[#This Row],[4]]/SUM(OO[4])</f>
        <v>0</v>
      </c>
      <c r="G401" s="10">
        <f>3/24*OO[[#This Row],[63 (26JUN1985 18:00:00)-Water Temperature (C)]]*OO[[#This Row],[5]]/SUM(OO[5])</f>
        <v>0</v>
      </c>
      <c r="H401" s="10">
        <f>3/24*OO[[#This Row],[64 (26JUN1985 21:00:00)-Water Temperature (C)]]*OO[[#This Row],[6]]/SUM(OO[6])</f>
        <v>0</v>
      </c>
      <c r="I401" s="10">
        <f>3/24*OO[[#This Row],[65 (27JUN1985 00:00:00)-Water Temperature (C)]]*OO[[#This Row],[7]]/SUM(OO[7])</f>
        <v>0</v>
      </c>
      <c r="J401" s="10">
        <f>3/24*OO[[#This Row],[66 (27JUN1985 03:00:00)-Water Temperature (C)]]*OO[[#This Row],[8]]/SUM(OO[8])</f>
        <v>0</v>
      </c>
      <c r="K401" s="10">
        <f>3/24*OO[[#This Row],[67 (27JUN1985 06:00:00)-Water Temperature (C)]]*OO[[#This Row],[9]]/SUM(OO[9])</f>
        <v>0</v>
      </c>
      <c r="L401" s="10">
        <f>3/24*OO[[#This Row],[68 (27JUN1985 09:00:00)-Water Temperature (C)]]*OO[[#This Row],[10]]/SUM(OO[10])</f>
        <v>0</v>
      </c>
      <c r="M401" s="10">
        <f>3/24*OO[[#This Row],[69 (27JUN1985 12:00:00)-Water Temperature (C)]]*OO[[#This Row],[11]]/SUM(OO[11])</f>
        <v>0</v>
      </c>
      <c r="N401" s="10">
        <f>3/24*OO[[#This Row],[70 (27JUN1985 15:00:00)-Water Temperature (C)]]*OO[[#This Row],[12]]/SUM(OO[12])</f>
        <v>0</v>
      </c>
      <c r="O401" s="10">
        <f>3/24*OO[[#This Row],[71 (27JUN1985 18:00:00)-Water Temperature (C)]]*OO[[#This Row],[13]]/SUM(OO[13])</f>
        <v>0</v>
      </c>
      <c r="P401" s="10">
        <f>3/24*OO[[#This Row],[72 (27JUN1985 21:00:00)-Water Temperature (C)]]*OO[[#This Row],[14]]/SUM(OO[14])</f>
        <v>0</v>
      </c>
      <c r="Q401" s="10">
        <f>3/24*OO[[#This Row],[73 (28JUN1985 00:00:00)-Water Temperature (C)]]*OO[[#This Row],[15]]/SUM(OO[15])</f>
        <v>0</v>
      </c>
      <c r="R401" s="10">
        <f>3/24*OO[[#This Row],[74 (28JUN1985 03:00:00)-Water Temperature (C)]]*OO[[#This Row],[16]]/SUM(OO[16])</f>
        <v>0</v>
      </c>
      <c r="S401" s="10">
        <f>3/24*OO[[#This Row],[75 (28JUN1985 06:00:00)-Water Temperature (C)]]*OO[[#This Row],[17]]/SUM(OO[17])</f>
        <v>0</v>
      </c>
      <c r="T401" s="10">
        <f>3/24*OO[[#This Row],[76 (28JUN1985 09:00:00)-Water Temperature (C)]]*OO[[#This Row],[18]]/SUM(OO[18])</f>
        <v>0</v>
      </c>
      <c r="U401" s="10">
        <f>3/24*OO[[#This Row],[77 (28JUN1985 12:00:00)-Water Temperature (C)]]*OO[[#This Row],[19]]/SUM(OO[19])</f>
        <v>0</v>
      </c>
      <c r="V401" s="10">
        <f>3/24000000*OO[[#This Row],[78 (28JUN1985 15:00:00)-Water Temperature (C)]]*OO[[#This Row],[20]]</f>
        <v>-1.2927123566272499E-42</v>
      </c>
      <c r="W401" s="10">
        <f>3/24000000*OO[[#This Row],[79 (28JUN1985 18:00:00)-Water Temperature (C)]]*OO[[#This Row],[21]]</f>
        <v>3.6052317112349999E-30</v>
      </c>
      <c r="X401" s="10">
        <f>3/24000000*OO[[#This Row],[80 (28JUN1985 21:00:00)-Water Temperature (C)]]*OO[[#This Row],[22]]</f>
        <v>1.4221397529000001E-23</v>
      </c>
      <c r="Y401" s="10">
        <f>3/24000000*OO[[#This Row],[81 (29JUN1985 00:00:00)-Water Temperature (C)]]*OO[[#This Row],[23]]</f>
        <v>1.7457033063772502E-18</v>
      </c>
      <c r="Z401" s="10">
        <f>3/24000000*OO[[#This Row],[82 (29JUN1985 03:00:00)-Water Temperature (C)]]*OO[[#This Row],[24]]</f>
        <v>6.5532220811174996E-15</v>
      </c>
      <c r="AA401" s="10">
        <f>3/24000000*OO[[#This Row],[83 (29JUN1985 06:00:00)-Water Temperature (C)]]*OO[[#This Row],[25]]</f>
        <v>4.1465916732599999E-12</v>
      </c>
      <c r="AB401" s="10">
        <f>3/24000000*OO[[#This Row],[84 (29JUN1985 09:00:00)-Water Temperature (C)]]*OO[[#This Row],[26]]</f>
        <v>8.0209825794000001E-10</v>
      </c>
      <c r="AC401" s="10">
        <f>3/24000000*OO[[#This Row],[85 (29JUN1985 12:00:00)-Water Temperature (C)]]*OO[[#This Row],[27]]</f>
        <v>5.8603652916524994E-8</v>
      </c>
      <c r="AD401" s="10">
        <f>3/24000000*OO[[#This Row],[86 (29JUN1985 15:00:00)-Water Temperature (C)]]*OO[[#This Row],[28]]</f>
        <v>1.9244396646625001E-6</v>
      </c>
      <c r="AE401" s="10">
        <f>3/24000000*OO[[#This Row],[88 (29JUN1985 21:00:00)-Water Temperature (C)]]*OO[[#This Row],[30]]</f>
        <v>2.9541089957787499E-4</v>
      </c>
      <c r="AF401" s="10">
        <f>3/24000000*OO[[#This Row],[88 (29JUN1985 21:00:00)-Water Temperature (C)]]*OO[[#This Row],[30]]</f>
        <v>2.9541089957787499E-4</v>
      </c>
      <c r="AG401" s="10">
        <f>3/24000000*OO[[#This Row],[89 (30JUN1985 00:00:00)-Water Temperature (C)]]*OO[[#This Row],[31]]</f>
        <v>1.60238305908E-3</v>
      </c>
      <c r="AH401" s="10">
        <f>3/24000000*OO[[#This Row],[90 (30JUN1985 03:00:00)-Water Temperature (C)]]*OO[[#This Row],[32]]</f>
        <v>5.6093557381087494E-3</v>
      </c>
      <c r="AI401" s="10">
        <f>3/24000000*OO[[#This Row],[91 (30JUN1985 06:00:00)-Water Temperature (C)]]*OO[[#This Row],[33]]</f>
        <v>1.3727192031284996E-2</v>
      </c>
      <c r="AJ401" s="10">
        <f>3/24000000*OO[[#This Row],[92 (30JUN1985 09:00:00)-Water Temperature (C)]]*OO[[#This Row],[34]]</f>
        <v>2.5686820985174993E-2</v>
      </c>
      <c r="AK401" s="10">
        <f>3/24000000*OO[[#This Row],[93 (30JUN1985 12:00:00)-Water Temperature (C)]]*OO[[#This Row],[35]]</f>
        <v>3.5825436938549997E-2</v>
      </c>
      <c r="AL401" s="10">
        <f>3/24000000*OO[[#This Row],[94 (30JUN1985 15:00:00)-Water Temperature (C)]]*OO[[#This Row],[36]]</f>
        <v>3.7734035788799997E-2</v>
      </c>
      <c r="AM401" s="10">
        <f>3/24000000*OO[[#This Row],[95 (30JUN1985 18:00:00)-Water Temperature (C)]]*OO[[#This Row],[37]]</f>
        <v>3.1429105376699996E-2</v>
      </c>
      <c r="AN401" s="10">
        <f>3/24000000*OO[[#This Row],[96 (30JUN1985 21:00:00)-Water Temperature (C)]]*OO[[#This Row],[38]]</f>
        <v>2.0781680166129999E-2</v>
      </c>
      <c r="AO401" s="10">
        <f>3/24000000*OO[[#This Row],[97 (01JUL1985 00:00:00)-Water Temperature (C)]]*OO[[#This Row],[39]]</f>
        <v>1.117547785890375E-2</v>
      </c>
      <c r="AP401" s="10">
        <f>3/24000000*OO[[#This Row],[98 (01JUL1985 03:00:00)-Water Temperature (C)]]*OO[[#This Row],[40]]</f>
        <v>5.2867068510112488E-3</v>
      </c>
      <c r="AQ401" s="10">
        <f>3/24000000*OO[[#This Row],[99 (01JUL1985 06:00:00)-Water Temperature (C)]]*OO[[#This Row],[41]]</f>
        <v>2.3134682728024997E-3</v>
      </c>
      <c r="AR401" s="10">
        <f>3/24000000*OO[[#This Row],[100 (01JUL1985 09:00:00)-Water Temperature (C)]]*OO[[#This Row],[42]]</f>
        <v>1.00624832398125E-3</v>
      </c>
      <c r="AS401" s="10">
        <f>3/24000000*OO[[#This Row],[101 (01JUL1985 12:00:00)-Water Temperature (C)]]*OO[[#This Row],[43]]</f>
        <v>4.2986308032299999E-4</v>
      </c>
      <c r="AT401" s="10">
        <f>3/24000000*OO[[#This Row],[102 (01JUL1985 15:00:00)-Water Temperature (C)]]*OO[[#This Row],[44]]</f>
        <v>1.8319339219010001E-4</v>
      </c>
      <c r="AU401" s="10">
        <f>3/24000000*OO[[#This Row],[103 (01JUL1985 18:00:00)-Water Temperature (C)]]*OO[[#This Row],[45]]</f>
        <v>8.5553528986900005E-5</v>
      </c>
      <c r="AV401" s="10">
        <f>3/24000000*OO[[#This Row],[104 (01JUL1985 21:00:00)-Water Temperature (C)]]*OO[[#This Row],[46]]</f>
        <v>4.6923200117624997E-5</v>
      </c>
      <c r="AW401" s="10">
        <f>3/24000000*OO[[#This Row],[105 (02JUL1985 00:00:00)-Water Temperature (C)]]*OO[[#This Row],[47]]</f>
        <v>3.1325388795650001E-5</v>
      </c>
      <c r="AX401" s="10">
        <f>3/24000000*OO[[#This Row],[106 (02JUL1985 03:00:00)-Water Temperature (C)]]*OO[[#This Row],[48]]</f>
        <v>2.4646679747212494E-5</v>
      </c>
      <c r="AY401" s="10">
        <f>3/24000000*OO[[#This Row],[107 (02JUL1985 06:00:00)-Water Temperature (C)]]*OO[[#This Row],[49]]</f>
        <v>2.1470114046404999E-5</v>
      </c>
      <c r="AZ401" s="10">
        <f>3/24000000*OO[[#This Row],[108 (02JUL1985 09:00:00)-Water Temperature (C)]]*OO[[#This Row],[50]]</f>
        <v>1.9984095483731253E-5</v>
      </c>
      <c r="BA401" s="10">
        <f>3/24000000*OO[[#This Row],[109 (02JUL1985 12:00:00)-Water Temperature (C)]]*OO[[#This Row],[51]]</f>
        <v>1.9736115076349998E-5</v>
      </c>
      <c r="BB401" s="10">
        <f>3/24000000*OO[[#This Row],[110 (02JUL1985 15:00:00)-Water Temperature (C)]]*OO[[#This Row],[52]]</f>
        <v>1.9460764124707499E-5</v>
      </c>
      <c r="BC401" s="10">
        <f>3/24000000*OO[[#This Row],[111 (02JUL1985 18:00:00)-Water Temperature (C)]]*OO[[#This Row],[53]]</f>
        <v>1.9230708445151247E-5</v>
      </c>
      <c r="BD401" s="10">
        <f>3/24000000*OO[[#This Row],[112 (02JUL1985 21:00:00)-Water Temperature (C)]]*OO[[#This Row],[54]]</f>
        <v>1.8725278860487498E-5</v>
      </c>
      <c r="BE401" s="10">
        <f>3/24000000*OO[[#This Row],[113 (03JUL1985 00:00:00)-Water Temperature (C)]]*OO[[#This Row],[55]]</f>
        <v>1.8274190037276248E-5</v>
      </c>
      <c r="BF401" s="10">
        <f>3/24000000*OO[[#This Row],[114 (03JUL1985 03:00:00)-Water Temperature (C)]]*OO[[#This Row],[56]]</f>
        <v>1.7822198623003752E-5</v>
      </c>
      <c r="BG401" s="10">
        <f>3/24000000*OO[[#This Row],[115 (03JUL1985 06:00:00)-Water Temperature (C)]]*OO[[#This Row],[57]]</f>
        <v>1.7043271210560001E-5</v>
      </c>
      <c r="BH401" s="10">
        <f>3/24000000*OO[[#This Row],[116 (03JUL1985 09:00:00)-Water Temperature (C)]]*OO[[#This Row],[58]]</f>
        <v>1.6144231050969999E-5</v>
      </c>
      <c r="BI401" s="10">
        <f>3/24000000*OO[[#This Row],[117 (03JUL1985 12:00:00)-Water Temperature (C)]]*OO[[#This Row],[59]]</f>
        <v>1.5671308692748751E-5</v>
      </c>
      <c r="BJ401" s="10">
        <f>3/24000000*OO[[#This Row],[118 (03JUL1985 15:00:00)-Water Temperature (C)]]*OO[[#This Row],[60]]</f>
        <v>1.5028945936427498E-5</v>
      </c>
      <c r="BK401" s="10">
        <f>3/24000000*OO[[#This Row],[119 (03JUL1985 18:00:00)-Water Temperature (C)]]*OO[[#This Row],[61]]</f>
        <v>1.4078412674585E-5</v>
      </c>
      <c r="BL401" s="10">
        <f>3/24000000*OO[[#This Row],[120 (03JUL1985 21:00:00)-Water Temperature (C)]]*OO[[#This Row],[62]]</f>
        <v>1.2688384547283749E-5</v>
      </c>
      <c r="BM401" s="10">
        <f>3/24000000*OO[[#This Row],[121 (04JUL1985 00:00:00)-Water Temperature (C)]]*OO[[#This Row],[63]]</f>
        <v>1.1267104499388749E-5</v>
      </c>
      <c r="BN401" s="10">
        <f>3/24000000*OO[[#This Row],[122 (04JUL1985 03:00:00)-Water Temperature (C)]]*OO[[#This Row],[64]]</f>
        <v>1.0158209207999999E-5</v>
      </c>
      <c r="BO401" s="10">
        <f>3/24000000*OO[[#This Row],[123 (04JUL1985 06:00:00)-Water Temperature (C)]]*OO[[#This Row],[65]]</f>
        <v>9.0749582553299983E-6</v>
      </c>
      <c r="BP401" s="10">
        <f>3/24000000*OO[[#This Row],[124 (04JUL1985 09:00:00)-Water Temperature (C)]]*OO[[#This Row],[66]]</f>
        <v>8.5974569426100002E-6</v>
      </c>
      <c r="BQ401" s="10">
        <f>3/24000000*OO[[#This Row],[125 (04JUL1985 12:00:00)-Water Temperature (C)]]*OO[[#This Row],[67]]</f>
        <v>7.9658441143924987E-6</v>
      </c>
      <c r="BR401" s="10">
        <f>3/24000000*OO[[#This Row],[126 (04JUL1985 15:00:00)-Water Temperature (C)]]*OO[[#This Row],[68]]</f>
        <v>7.40965301653125E-6</v>
      </c>
      <c r="BS401" s="10">
        <f>3/24000000*OO[[#This Row],[127 (04JUL1985 18:00:00)-Water Temperature (C)]]*OO[[#This Row],[69]]</f>
        <v>6.9593179325250002E-6</v>
      </c>
      <c r="BT401" s="10">
        <f>3/24000000*OO[[#This Row],[128 (04JUL1985 21:00:00)-Water Temperature (C)]]*OO[[#This Row],[70]]</f>
        <v>6.31195259238E-6</v>
      </c>
      <c r="BU401" s="10">
        <f>3/24000000*OO[[#This Row],[129 (05JUL1985 00:00:00)-Water Temperature (C)]]*OO[[#This Row],[71]]</f>
        <v>5.5598695699049996E-6</v>
      </c>
      <c r="BV401" s="10">
        <f>3/24000000*OO[[#This Row],[130 (05JUL1985 03:00:00)-Water Temperature (C)]]*OO[[#This Row],[72]]</f>
        <v>4.9101023183725005E-6</v>
      </c>
      <c r="BW401" s="10">
        <f>3/24000000*OO[[#This Row],[131 (05JUL1985 06:00:00)-Water Temperature (C)]]*OO[[#This Row],[73]]</f>
        <v>4.4592122483999994E-6</v>
      </c>
      <c r="BX401" s="10">
        <f>3/24000000*OO[[#This Row],[132 (05JUL1985 09:00:00)-Water Temperature (C)]]*OO[[#This Row],[74]]</f>
        <v>4.2647290709099995E-6</v>
      </c>
      <c r="BY401" s="10">
        <f>3/24000000*OO[[#This Row],[133 (05JUL1985 12:00:00)-Water Temperature (C)]]*OO[[#This Row],[75]]</f>
        <v>4.0037020265E-6</v>
      </c>
      <c r="BZ401" s="10">
        <f>3/24000000*OO[[#This Row],[134 (05JUL1985 15:00:00)-Water Temperature (C)]]*OO[[#This Row],[76]]</f>
        <v>3.8082129245674999E-6</v>
      </c>
      <c r="CA401" s="10">
        <f>3/24000000*OO[[#This Row],[135 (05JUL1985 18:00:00)-Water Temperature (C)]]*OO[[#This Row],[77]]</f>
        <v>3.5814776861499999E-6</v>
      </c>
      <c r="CB401" s="10">
        <f>3/24000000*OO[[#This Row],[136 (05JUL1985 21:00:00)-Water Temperature (C)]]*OO[[#This Row],[78]]</f>
        <v>3.2199252032237496E-6</v>
      </c>
      <c r="CC401" s="10">
        <f>3/24000000*OO[[#This Row],[137 (06JUL1985 00:00:00)-Water Temperature (C)]]*OO[[#This Row],[79]]</f>
        <v>2.8259764718549997E-6</v>
      </c>
      <c r="CD401" s="10">
        <f>3/24000000*OO[[#This Row],[138 (06JUL1985 03:00:00)-Water Temperature (C)]]*OO[[#This Row],[80]]</f>
        <v>2.4909474202349998E-6</v>
      </c>
      <c r="CE401" s="10">
        <f>3/24000000*OO[[#This Row],[139 (06JUL1985 06:00:00)-Water Temperature (C)]]*OO[[#This Row],[81]]</f>
        <v>2.2223521238489999E-6</v>
      </c>
      <c r="CF401" s="10">
        <f>3/24000000*OO[[#This Row],[140 (06JUL1985 09:00:00)-Water Temperature (C)]]*OO[[#This Row],[82]]</f>
        <v>2.0678039910004999E-6</v>
      </c>
      <c r="CG401" s="10">
        <f>3/24000000*OO[[#This Row],[141 (06JUL1985 12:00:00)-Water Temperature (C)]]*OO[[#This Row],[83]]</f>
        <v>1.9003973546195E-6</v>
      </c>
      <c r="CH401" s="10">
        <f>3/24000000*OO[[#This Row],[142 (06JUL1985 15:00:00)-Water Temperature (C)]]*OO[[#This Row],[84]]</f>
        <v>1.7061741426624999E-6</v>
      </c>
      <c r="CI401" s="10">
        <f>3/24000000*OO[[#This Row],[143 (06JUL1985 18:00:00)-Water Temperature (C)]]*OO[[#This Row],[85]]</f>
        <v>1.4739099380167497E-6</v>
      </c>
      <c r="CJ401" s="10">
        <f>3/24000000*OO[[#This Row],[144 (06JUL1985 21:00:00)-Water Temperature (C)]]*OO[[#This Row],[86]]</f>
        <v>1.2070425094201249E-6</v>
      </c>
      <c r="CK401" s="10">
        <f>3/24000000*OO[[#This Row],[145 (07JUL1985 00:00:00)-Water Temperature (C)]]*OO[[#This Row],[87]]</f>
        <v>9.6252279162812478E-7</v>
      </c>
      <c r="CL401" s="10">
        <f>3/24000000*OO[[#This Row],[146 (07JUL1985 03:00:00)-Water Temperature (C)]]*OO[[#This Row],[88]]</f>
        <v>7.7579363537099995E-7</v>
      </c>
      <c r="CM401" s="10">
        <f>3/24000000*OO[[#This Row],[147 (07JUL1985 06:00:00)-Water Temperature (C)]]*OO[[#This Row],[89]]</f>
        <v>6.4595402531624994E-7</v>
      </c>
      <c r="CN401" s="10">
        <f>3/24000000*OO[[#This Row],[148 (07JUL1985 09:00:00)-Water Temperature (C)]]*OO[[#This Row],[90]]</f>
        <v>5.7186059419199989E-7</v>
      </c>
      <c r="CO401" s="10">
        <f>3/24000000*OO[[#This Row],[149 (07JUL1985 12:00:00)-Water Temperature (C)]]*OO[[#This Row],[91]]</f>
        <v>5.0350050677874998E-7</v>
      </c>
      <c r="CP401" s="10">
        <f>3/24000000*OO[[#This Row],[150 (07JUL1985 15:00:00)-Water Temperature (C)]]*OO[[#This Row],[92]]</f>
        <v>4.6318754786849999E-7</v>
      </c>
      <c r="CQ401" s="10">
        <f>3/24000000*OO[[#This Row],[151 (07JUL1985 18:00:00)-Water Temperature (C)]]*OO[[#This Row],[93]]</f>
        <v>4.2337280854499993E-7</v>
      </c>
      <c r="CR401" s="10">
        <f>3/24000000*OO[[#This Row],[152 (07JUL1985 21:00:00)-Water Temperature (C)]]*OO[[#This Row],[94]]</f>
        <v>3.7819514543099996E-7</v>
      </c>
      <c r="CS401" s="10">
        <f>3/24000000*OO[[#This Row],[153 (08JUL1985 00:00:00)-Water Temperature (C)]]*OO[[#This Row],[95]]</f>
        <v>3.3455143771700001E-7</v>
      </c>
      <c r="CT401" s="10">
        <f>3/24000000*OO[[#This Row],[154 (08JUL1985 03:00:00)-Water Temperature (C)]]*OO[[#This Row],[96]]</f>
        <v>2.9936272145999996E-7</v>
      </c>
      <c r="CU401" s="10">
        <f>3/24000000*OO[[#This Row],[155 (08JUL1985 06:00:00)-Water Temperature (C)]]*OO[[#This Row],[97]]</f>
        <v>2.7804350530450001E-7</v>
      </c>
      <c r="CV401" s="10">
        <f>3/24000000*OO[[#This Row],[156 (08JUL1985 09:00:00)-Water Temperature (C)]]*OO[[#This Row],[98]]</f>
        <v>2.7445077123862503E-7</v>
      </c>
      <c r="CW401" s="10">
        <f>3/24000000*OO[[#This Row],[157 (08JUL1985 12:00:00)-Water Temperature (C)]]*OO[[#This Row],[99]]</f>
        <v>2.7339467423152502E-7</v>
      </c>
    </row>
    <row r="402" spans="1:101" x14ac:dyDescent="0.35">
      <c r="A402" t="s">
        <v>409</v>
      </c>
      <c r="B402">
        <v>599.30690000000004</v>
      </c>
      <c r="C402" s="10">
        <f>3/24*OO[[#This Row],[59 (26JUN1985 06:00:00)-Water Temperature (C)]]*OO[[#This Row],[1]]/SUM(OO[1])</f>
        <v>0</v>
      </c>
      <c r="D402" s="10">
        <f>3/24*OO[[#This Row],[60 (26JUN1985 09:00:00)-Water Temperature (C)]]*OO[[#This Row],[2]]/SUM(OO[2])</f>
        <v>0</v>
      </c>
      <c r="E402" s="10">
        <f>3/24*OO[[#This Row],[61 (26JUN1985 12:00:00)-Water Temperature (C)]]*OO[[#This Row],[3]]/SUM(OO[3])</f>
        <v>0</v>
      </c>
      <c r="F402" s="10">
        <f>3/24*OO[[#This Row],[62 (26JUN1985 15:00:00)-Water Temperature (C)]]*OO[[#This Row],[4]]/SUM(OO[4])</f>
        <v>0</v>
      </c>
      <c r="G402" s="10">
        <f>3/24*OO[[#This Row],[63 (26JUN1985 18:00:00)-Water Temperature (C)]]*OO[[#This Row],[5]]/SUM(OO[5])</f>
        <v>0</v>
      </c>
      <c r="H402" s="10">
        <f>3/24*OO[[#This Row],[64 (26JUN1985 21:00:00)-Water Temperature (C)]]*OO[[#This Row],[6]]/SUM(OO[6])</f>
        <v>0</v>
      </c>
      <c r="I402" s="10">
        <f>3/24*OO[[#This Row],[65 (27JUN1985 00:00:00)-Water Temperature (C)]]*OO[[#This Row],[7]]/SUM(OO[7])</f>
        <v>0</v>
      </c>
      <c r="J402" s="10">
        <f>3/24*OO[[#This Row],[66 (27JUN1985 03:00:00)-Water Temperature (C)]]*OO[[#This Row],[8]]/SUM(OO[8])</f>
        <v>0</v>
      </c>
      <c r="K402" s="10">
        <f>3/24*OO[[#This Row],[67 (27JUN1985 06:00:00)-Water Temperature (C)]]*OO[[#This Row],[9]]/SUM(OO[9])</f>
        <v>0</v>
      </c>
      <c r="L402" s="10">
        <f>3/24*OO[[#This Row],[68 (27JUN1985 09:00:00)-Water Temperature (C)]]*OO[[#This Row],[10]]/SUM(OO[10])</f>
        <v>0</v>
      </c>
      <c r="M402" s="10">
        <f>3/24*OO[[#This Row],[69 (27JUN1985 12:00:00)-Water Temperature (C)]]*OO[[#This Row],[11]]/SUM(OO[11])</f>
        <v>0</v>
      </c>
      <c r="N402" s="10">
        <f>3/24*OO[[#This Row],[70 (27JUN1985 15:00:00)-Water Temperature (C)]]*OO[[#This Row],[12]]/SUM(OO[12])</f>
        <v>0</v>
      </c>
      <c r="O402" s="10">
        <f>3/24*OO[[#This Row],[71 (27JUN1985 18:00:00)-Water Temperature (C)]]*OO[[#This Row],[13]]/SUM(OO[13])</f>
        <v>0</v>
      </c>
      <c r="P402" s="10">
        <f>3/24*OO[[#This Row],[72 (27JUN1985 21:00:00)-Water Temperature (C)]]*OO[[#This Row],[14]]/SUM(OO[14])</f>
        <v>0</v>
      </c>
      <c r="Q402" s="10">
        <f>3/24*OO[[#This Row],[73 (28JUN1985 00:00:00)-Water Temperature (C)]]*OO[[#This Row],[15]]/SUM(OO[15])</f>
        <v>0</v>
      </c>
      <c r="R402" s="10">
        <f>3/24*OO[[#This Row],[74 (28JUN1985 03:00:00)-Water Temperature (C)]]*OO[[#This Row],[16]]/SUM(OO[16])</f>
        <v>0</v>
      </c>
      <c r="S402" s="10">
        <f>3/24*OO[[#This Row],[75 (28JUN1985 06:00:00)-Water Temperature (C)]]*OO[[#This Row],[17]]/SUM(OO[17])</f>
        <v>0</v>
      </c>
      <c r="T402" s="10">
        <f>3/24*OO[[#This Row],[76 (28JUN1985 09:00:00)-Water Temperature (C)]]*OO[[#This Row],[18]]/SUM(OO[18])</f>
        <v>0</v>
      </c>
      <c r="U402" s="10">
        <f>3/24*OO[[#This Row],[77 (28JUN1985 12:00:00)-Water Temperature (C)]]*OO[[#This Row],[19]]/SUM(OO[19])</f>
        <v>0</v>
      </c>
      <c r="V402" s="10">
        <f>3/24000000*OO[[#This Row],[78 (28JUN1985 15:00:00)-Water Temperature (C)]]*OO[[#This Row],[20]]</f>
        <v>1.40251922062875E-37</v>
      </c>
      <c r="W402" s="10">
        <f>3/24000000*OO[[#This Row],[79 (28JUN1985 18:00:00)-Water Temperature (C)]]*OO[[#This Row],[21]]</f>
        <v>4.6174865294249996E-30</v>
      </c>
      <c r="X402" s="10">
        <f>3/24000000*OO[[#This Row],[80 (28JUN1985 21:00:00)-Water Temperature (C)]]*OO[[#This Row],[22]]</f>
        <v>1.9295685468508747E-23</v>
      </c>
      <c r="Y402" s="10">
        <f>3/24000000*OO[[#This Row],[81 (29JUN1985 00:00:00)-Water Temperature (C)]]*OO[[#This Row],[23]]</f>
        <v>2.3143175697480001E-18</v>
      </c>
      <c r="Z402" s="10">
        <f>3/24000000*OO[[#This Row],[82 (29JUN1985 03:00:00)-Water Temperature (C)]]*OO[[#This Row],[24]]</f>
        <v>9.0301801604550003E-15</v>
      </c>
      <c r="AA402" s="10">
        <f>3/24000000*OO[[#This Row],[83 (29JUN1985 06:00:00)-Water Temperature (C)]]*OO[[#This Row],[25]]</f>
        <v>5.9662918813162493E-12</v>
      </c>
      <c r="AB402" s="10">
        <f>3/24000000*OO[[#This Row],[84 (29JUN1985 09:00:00)-Water Temperature (C)]]*OO[[#This Row],[26]]</f>
        <v>1.1976144154120001E-9</v>
      </c>
      <c r="AC402" s="10">
        <f>3/24000000*OO[[#This Row],[85 (29JUN1985 12:00:00)-Water Temperature (C)]]*OO[[#This Row],[27]]</f>
        <v>9.0507658308299991E-8</v>
      </c>
      <c r="AD402" s="10">
        <f>3/24000000*OO[[#This Row],[86 (29JUN1985 15:00:00)-Water Temperature (C)]]*OO[[#This Row],[28]]</f>
        <v>3.06851384626875E-6</v>
      </c>
      <c r="AE402" s="10">
        <f>3/24000000*OO[[#This Row],[88 (29JUN1985 21:00:00)-Water Temperature (C)]]*OO[[#This Row],[30]]</f>
        <v>4.9869265947E-4</v>
      </c>
      <c r="AF402" s="10">
        <f>3/24000000*OO[[#This Row],[88 (29JUN1985 21:00:00)-Water Temperature (C)]]*OO[[#This Row],[30]]</f>
        <v>4.9869265947E-4</v>
      </c>
      <c r="AG402" s="10">
        <f>3/24000000*OO[[#This Row],[89 (30JUN1985 00:00:00)-Water Temperature (C)]]*OO[[#This Row],[31]]</f>
        <v>2.7770047391537504E-3</v>
      </c>
      <c r="AH402" s="10">
        <f>3/24000000*OO[[#This Row],[90 (30JUN1985 03:00:00)-Water Temperature (C)]]*OO[[#This Row],[32]]</f>
        <v>9.9565908783599989E-3</v>
      </c>
      <c r="AI402" s="10">
        <f>3/24000000*OO[[#This Row],[91 (30JUN1985 06:00:00)-Water Temperature (C)]]*OO[[#This Row],[33]]</f>
        <v>2.4917453321099996E-2</v>
      </c>
      <c r="AJ402" s="10">
        <f>3/24000000*OO[[#This Row],[92 (30JUN1985 09:00:00)-Water Temperature (C)]]*OO[[#This Row],[34]]</f>
        <v>4.7596038388199993E-2</v>
      </c>
      <c r="AK402" s="10">
        <f>3/24000000*OO[[#This Row],[93 (30JUN1985 12:00:00)-Water Temperature (C)]]*OO[[#This Row],[35]]</f>
        <v>6.7814362678562501E-2</v>
      </c>
      <c r="AL402" s="10">
        <f>3/24000000*OO[[#This Row],[94 (30JUN1985 15:00:00)-Water Temperature (C)]]*OO[[#This Row],[36]]</f>
        <v>7.300243347389998E-2</v>
      </c>
      <c r="AM402" s="10">
        <f>3/24000000*OO[[#This Row],[95 (30JUN1985 18:00:00)-Water Temperature (C)]]*OO[[#This Row],[37]]</f>
        <v>6.2012755334012487E-2</v>
      </c>
      <c r="AN402" s="10">
        <f>3/24000000*OO[[#This Row],[96 (30JUN1985 21:00:00)-Water Temperature (C)]]*OO[[#This Row],[38]]</f>
        <v>4.1762318610562503E-2</v>
      </c>
      <c r="AO402" s="10">
        <f>3/24000000*OO[[#This Row],[97 (01JUL1985 00:00:00)-Water Temperature (C)]]*OO[[#This Row],[39]]</f>
        <v>2.2844190553827498E-2</v>
      </c>
      <c r="AP402" s="10">
        <f>3/24000000*OO[[#This Row],[98 (01JUL1985 03:00:00)-Water Temperature (C)]]*OO[[#This Row],[40]]</f>
        <v>1.0948786393488751E-2</v>
      </c>
      <c r="AQ402" s="10">
        <f>3/24000000*OO[[#This Row],[99 (01JUL1985 06:00:00)-Water Temperature (C)]]*OO[[#This Row],[41]]</f>
        <v>4.8401832160199993E-3</v>
      </c>
      <c r="AR402" s="10">
        <f>3/24000000*OO[[#This Row],[100 (01JUL1985 09:00:00)-Water Temperature (C)]]*OO[[#This Row],[42]]</f>
        <v>2.1189102111542502E-3</v>
      </c>
      <c r="AS402" s="10">
        <f>3/24000000*OO[[#This Row],[101 (01JUL1985 12:00:00)-Water Temperature (C)]]*OO[[#This Row],[43]]</f>
        <v>9.028508200599999E-4</v>
      </c>
      <c r="AT402" s="10">
        <f>3/24000000*OO[[#This Row],[102 (01JUL1985 15:00:00)-Water Temperature (C)]]*OO[[#This Row],[44]]</f>
        <v>3.8038175772250004E-4</v>
      </c>
      <c r="AU402" s="10">
        <f>3/24000000*OO[[#This Row],[103 (01JUL1985 18:00:00)-Water Temperature (C)]]*OO[[#This Row],[45]]</f>
        <v>1.7337018170906251E-4</v>
      </c>
      <c r="AV402" s="10">
        <f>3/24000000*OO[[#This Row],[104 (01JUL1985 21:00:00)-Water Temperature (C)]]*OO[[#This Row],[46]]</f>
        <v>9.2005481701699996E-5</v>
      </c>
      <c r="AW402" s="10">
        <f>3/24000000*OO[[#This Row],[105 (02JUL1985 00:00:00)-Water Temperature (C)]]*OO[[#This Row],[47]]</f>
        <v>5.9529652922025005E-5</v>
      </c>
      <c r="AX402" s="10">
        <f>3/24000000*OO[[#This Row],[106 (02JUL1985 03:00:00)-Water Temperature (C)]]*OO[[#This Row],[48]]</f>
        <v>4.5745676751562501E-5</v>
      </c>
      <c r="AY402" s="10">
        <f>3/24000000*OO[[#This Row],[107 (02JUL1985 06:00:00)-Water Temperature (C)]]*OO[[#This Row],[49]]</f>
        <v>3.9149567828224999E-5</v>
      </c>
      <c r="AZ402" s="10">
        <f>3/24000000*OO[[#This Row],[108 (02JUL1985 09:00:00)-Water Temperature (C)]]*OO[[#This Row],[50]]</f>
        <v>3.5915996184699995E-5</v>
      </c>
      <c r="BA402" s="10">
        <f>3/24000000*OO[[#This Row],[109 (02JUL1985 12:00:00)-Water Temperature (C)]]*OO[[#This Row],[51]]</f>
        <v>3.4996774944999998E-5</v>
      </c>
      <c r="BB402" s="10">
        <f>3/24000000*OO[[#This Row],[110 (02JUL1985 15:00:00)-Water Temperature (C)]]*OO[[#This Row],[52]]</f>
        <v>3.4061647392399994E-5</v>
      </c>
      <c r="BC402" s="10">
        <f>3/24000000*OO[[#This Row],[111 (02JUL1985 18:00:00)-Water Temperature (C)]]*OO[[#This Row],[53]]</f>
        <v>3.3139748349225005E-5</v>
      </c>
      <c r="BD402" s="10">
        <f>3/24000000*OO[[#This Row],[112 (02JUL1985 21:00:00)-Water Temperature (C)]]*OO[[#This Row],[54]]</f>
        <v>3.1744637831812499E-5</v>
      </c>
      <c r="BE402" s="10">
        <f>3/24000000*OO[[#This Row],[113 (03JUL1985 00:00:00)-Water Temperature (C)]]*OO[[#This Row],[55]]</f>
        <v>3.0410827757675001E-5</v>
      </c>
      <c r="BF402" s="10">
        <f>3/24000000*OO[[#This Row],[114 (03JUL1985 03:00:00)-Water Temperature (C)]]*OO[[#This Row],[56]]</f>
        <v>2.9079877557524997E-5</v>
      </c>
      <c r="BG402" s="10">
        <f>3/24000000*OO[[#This Row],[115 (03JUL1985 06:00:00)-Water Temperature (C)]]*OO[[#This Row],[57]]</f>
        <v>2.7316918200187494E-5</v>
      </c>
      <c r="BH402" s="10">
        <f>3/24000000*OO[[#This Row],[116 (03JUL1985 09:00:00)-Water Temperature (C)]]*OO[[#This Row],[58]]</f>
        <v>2.5367501385000002E-5</v>
      </c>
      <c r="BI402" s="10">
        <f>3/24000000*OO[[#This Row],[117 (03JUL1985 12:00:00)-Water Temperature (C)]]*OO[[#This Row],[59]]</f>
        <v>2.4114443718749999E-5</v>
      </c>
      <c r="BJ402" s="10">
        <f>3/24000000*OO[[#This Row],[118 (03JUL1985 15:00:00)-Water Temperature (C)]]*OO[[#This Row],[60]]</f>
        <v>2.2652008384057496E-5</v>
      </c>
      <c r="BK402" s="10">
        <f>3/24000000*OO[[#This Row],[119 (03JUL1985 18:00:00)-Water Temperature (C)]]*OO[[#This Row],[61]]</f>
        <v>2.096032119278125E-5</v>
      </c>
      <c r="BL402" s="10">
        <f>3/24000000*OO[[#This Row],[120 (03JUL1985 21:00:00)-Water Temperature (C)]]*OO[[#This Row],[62]]</f>
        <v>1.8892471456299999E-5</v>
      </c>
      <c r="BM402" s="10">
        <f>3/24000000*OO[[#This Row],[121 (04JUL1985 00:00:00)-Water Temperature (C)]]*OO[[#This Row],[63]]</f>
        <v>1.6767340559515E-5</v>
      </c>
      <c r="BN402" s="10">
        <f>3/24000000*OO[[#This Row],[122 (04JUL1985 03:00:00)-Water Temperature (C)]]*OO[[#This Row],[64]]</f>
        <v>1.5106094951475001E-5</v>
      </c>
      <c r="BO402" s="10">
        <f>3/24000000*OO[[#This Row],[123 (04JUL1985 06:00:00)-Water Temperature (C)]]*OO[[#This Row],[65]]</f>
        <v>1.350159207336E-5</v>
      </c>
      <c r="BP402" s="10">
        <f>3/24000000*OO[[#This Row],[124 (04JUL1985 09:00:00)-Water Temperature (C)]]*OO[[#This Row],[66]]</f>
        <v>1.2791170897436248E-5</v>
      </c>
      <c r="BQ402" s="10">
        <f>3/24000000*OO[[#This Row],[125 (04JUL1985 12:00:00)-Water Temperature (C)]]*OO[[#This Row],[67]]</f>
        <v>1.1856461719969998E-5</v>
      </c>
      <c r="BR402" s="10">
        <f>3/24000000*OO[[#This Row],[126 (04JUL1985 15:00:00)-Water Temperature (C)]]*OO[[#This Row],[68]]</f>
        <v>1.1027396852587499E-5</v>
      </c>
      <c r="BS402" s="10">
        <f>3/24000000*OO[[#This Row],[127 (04JUL1985 18:00:00)-Water Temperature (C)]]*OO[[#This Row],[69]]</f>
        <v>1.0359026234819998E-5</v>
      </c>
      <c r="BT402" s="10">
        <f>3/24000000*OO[[#This Row],[128 (04JUL1985 21:00:00)-Water Temperature (C)]]*OO[[#This Row],[70]]</f>
        <v>9.3740391390099994E-6</v>
      </c>
      <c r="BU402" s="10">
        <f>3/24000000*OO[[#This Row],[129 (05JUL1985 00:00:00)-Water Temperature (C)]]*OO[[#This Row],[71]]</f>
        <v>8.2506934139212502E-6</v>
      </c>
      <c r="BV402" s="10">
        <f>3/24000000*OO[[#This Row],[130 (05JUL1985 03:00:00)-Water Temperature (C)]]*OO[[#This Row],[72]]</f>
        <v>7.2797171809449991E-6</v>
      </c>
      <c r="BW402" s="10">
        <f>3/24000000*OO[[#This Row],[131 (05JUL1985 06:00:00)-Water Temperature (C)]]*OO[[#This Row],[73]]</f>
        <v>6.6039610470362509E-6</v>
      </c>
      <c r="BX402" s="10">
        <f>3/24000000*OO[[#This Row],[132 (05JUL1985 09:00:00)-Water Temperature (C)]]*OO[[#This Row],[74]]</f>
        <v>6.3183560009800002E-6</v>
      </c>
      <c r="BY402" s="10">
        <f>3/24000000*OO[[#This Row],[133 (05JUL1985 12:00:00)-Water Temperature (C)]]*OO[[#This Row],[75]]</f>
        <v>5.9349768818537493E-6</v>
      </c>
      <c r="BZ402" s="10">
        <f>3/24000000*OO[[#This Row],[134 (05JUL1985 15:00:00)-Water Temperature (C)]]*OO[[#This Row],[76]]</f>
        <v>5.6410615333799995E-6</v>
      </c>
      <c r="CA402" s="10">
        <f>3/24000000*OO[[#This Row],[135 (05JUL1985 18:00:00)-Water Temperature (C)]]*OO[[#This Row],[77]]</f>
        <v>5.3074430407250005E-6</v>
      </c>
      <c r="CB402" s="10">
        <f>3/24000000*OO[[#This Row],[136 (05JUL1985 21:00:00)-Water Temperature (C)]]*OO[[#This Row],[78]]</f>
        <v>4.7703254741375003E-6</v>
      </c>
      <c r="CC402" s="10">
        <f>3/24000000*OO[[#This Row],[137 (06JUL1985 00:00:00)-Water Temperature (C)]]*OO[[#This Row],[79]]</f>
        <v>4.1851177526024996E-6</v>
      </c>
      <c r="CD402" s="10">
        <f>3/24000000*OO[[#This Row],[138 (06JUL1985 03:00:00)-Water Temperature (C)]]*OO[[#This Row],[80]]</f>
        <v>3.6884616030099997E-6</v>
      </c>
      <c r="CE402" s="10">
        <f>3/24000000*OO[[#This Row],[139 (06JUL1985 06:00:00)-Water Temperature (C)]]*OO[[#This Row],[81]]</f>
        <v>3.29136495032375E-6</v>
      </c>
      <c r="CF402" s="10">
        <f>3/24000000*OO[[#This Row],[140 (06JUL1985 09:00:00)-Water Temperature (C)]]*OO[[#This Row],[82]]</f>
        <v>3.0657270915887496E-6</v>
      </c>
      <c r="CG402" s="10">
        <f>3/24000000*OO[[#This Row],[141 (06JUL1985 12:00:00)-Water Temperature (C)]]*OO[[#This Row],[83]]</f>
        <v>2.8208965292200003E-6</v>
      </c>
      <c r="CH402" s="10">
        <f>3/24000000*OO[[#This Row],[142 (06JUL1985 15:00:00)-Water Temperature (C)]]*OO[[#This Row],[84]]</f>
        <v>2.5357382273339999E-6</v>
      </c>
      <c r="CI402" s="10">
        <f>3/24000000*OO[[#This Row],[143 (06JUL1985 18:00:00)-Water Temperature (C)]]*OO[[#This Row],[85]]</f>
        <v>2.1927169165127499E-6</v>
      </c>
      <c r="CJ402" s="10">
        <f>3/24000000*OO[[#This Row],[144 (06JUL1985 21:00:00)-Water Temperature (C)]]*OO[[#This Row],[86]]</f>
        <v>1.796011817595E-6</v>
      </c>
      <c r="CK402" s="10">
        <f>3/24000000*OO[[#This Row],[145 (07JUL1985 00:00:00)-Water Temperature (C)]]*OO[[#This Row],[87]]</f>
        <v>1.4316392197735E-6</v>
      </c>
      <c r="CL402" s="10">
        <f>3/24000000*OO[[#This Row],[146 (07JUL1985 03:00:00)-Water Temperature (C)]]*OO[[#This Row],[88]]</f>
        <v>1.153171219815E-6</v>
      </c>
      <c r="CM402" s="10">
        <f>3/24000000*OO[[#This Row],[147 (07JUL1985 06:00:00)-Water Temperature (C)]]*OO[[#This Row],[89]]</f>
        <v>9.5924077131449999E-7</v>
      </c>
      <c r="CN402" s="10">
        <f>3/24000000*OO[[#This Row],[148 (07JUL1985 09:00:00)-Water Temperature (C)]]*OO[[#This Row],[90]]</f>
        <v>8.4872627135249988E-7</v>
      </c>
      <c r="CO402" s="10">
        <f>3/24000000*OO[[#This Row],[149 (07JUL1985 12:00:00)-Water Temperature (C)]]*OO[[#This Row],[91]]</f>
        <v>7.4640727627199995E-7</v>
      </c>
      <c r="CP402" s="10">
        <f>3/24000000*OO[[#This Row],[150 (07JUL1985 15:00:00)-Water Temperature (C)]]*OO[[#This Row],[92]]</f>
        <v>6.8681773680325002E-7</v>
      </c>
      <c r="CQ402" s="10">
        <f>3/24000000*OO[[#This Row],[151 (07JUL1985 18:00:00)-Water Temperature (C)]]*OO[[#This Row],[93]]</f>
        <v>6.2767116465624994E-7</v>
      </c>
      <c r="CR402" s="10">
        <f>3/24000000*OO[[#This Row],[152 (07JUL1985 21:00:00)-Water Temperature (C)]]*OO[[#This Row],[94]]</f>
        <v>5.6044085678600003E-7</v>
      </c>
      <c r="CS402" s="10">
        <f>3/24000000*OO[[#This Row],[153 (08JUL1985 00:00:00)-Water Temperature (C)]]*OO[[#This Row],[95]]</f>
        <v>4.9550020120149998E-7</v>
      </c>
      <c r="CT402" s="10">
        <f>3/24000000*OO[[#This Row],[154 (08JUL1985 03:00:00)-Water Temperature (C)]]*OO[[#This Row],[96]]</f>
        <v>4.4302175545062499E-7</v>
      </c>
      <c r="CU402" s="10">
        <f>3/24000000*OO[[#This Row],[155 (08JUL1985 06:00:00)-Water Temperature (C)]]*OO[[#This Row],[97]]</f>
        <v>4.1129785313812495E-7</v>
      </c>
      <c r="CV402" s="10">
        <f>3/24000000*OO[[#This Row],[156 (08JUL1985 09:00:00)-Water Temperature (C)]]*OO[[#This Row],[98]]</f>
        <v>4.0620375426399993E-7</v>
      </c>
      <c r="CW402" s="10">
        <f>3/24000000*OO[[#This Row],[157 (08JUL1985 12:00:00)-Water Temperature (C)]]*OO[[#This Row],[99]]</f>
        <v>4.0475548736574991E-7</v>
      </c>
    </row>
    <row r="403" spans="1:101" x14ac:dyDescent="0.35">
      <c r="A403" t="s">
        <v>410</v>
      </c>
      <c r="B403">
        <v>921.68470000000002</v>
      </c>
      <c r="C403" s="10">
        <f>3/24*OO[[#This Row],[59 (26JUN1985 06:00:00)-Water Temperature (C)]]*OO[[#This Row],[1]]/SUM(OO[1])</f>
        <v>0</v>
      </c>
      <c r="D403" s="10">
        <f>3/24*OO[[#This Row],[60 (26JUN1985 09:00:00)-Water Temperature (C)]]*OO[[#This Row],[2]]/SUM(OO[2])</f>
        <v>0</v>
      </c>
      <c r="E403" s="10">
        <f>3/24*OO[[#This Row],[61 (26JUN1985 12:00:00)-Water Temperature (C)]]*OO[[#This Row],[3]]/SUM(OO[3])</f>
        <v>0</v>
      </c>
      <c r="F403" s="10">
        <f>3/24*OO[[#This Row],[62 (26JUN1985 15:00:00)-Water Temperature (C)]]*OO[[#This Row],[4]]/SUM(OO[4])</f>
        <v>0</v>
      </c>
      <c r="G403" s="10">
        <f>3/24*OO[[#This Row],[63 (26JUN1985 18:00:00)-Water Temperature (C)]]*OO[[#This Row],[5]]/SUM(OO[5])</f>
        <v>0</v>
      </c>
      <c r="H403" s="10">
        <f>3/24*OO[[#This Row],[64 (26JUN1985 21:00:00)-Water Temperature (C)]]*OO[[#This Row],[6]]/SUM(OO[6])</f>
        <v>0</v>
      </c>
      <c r="I403" s="10">
        <f>3/24*OO[[#This Row],[65 (27JUN1985 00:00:00)-Water Temperature (C)]]*OO[[#This Row],[7]]/SUM(OO[7])</f>
        <v>0</v>
      </c>
      <c r="J403" s="10">
        <f>3/24*OO[[#This Row],[66 (27JUN1985 03:00:00)-Water Temperature (C)]]*OO[[#This Row],[8]]/SUM(OO[8])</f>
        <v>0</v>
      </c>
      <c r="K403" s="10">
        <f>3/24*OO[[#This Row],[67 (27JUN1985 06:00:00)-Water Temperature (C)]]*OO[[#This Row],[9]]/SUM(OO[9])</f>
        <v>0</v>
      </c>
      <c r="L403" s="10">
        <f>3/24*OO[[#This Row],[68 (27JUN1985 09:00:00)-Water Temperature (C)]]*OO[[#This Row],[10]]/SUM(OO[10])</f>
        <v>0</v>
      </c>
      <c r="M403" s="10">
        <f>3/24*OO[[#This Row],[69 (27JUN1985 12:00:00)-Water Temperature (C)]]*OO[[#This Row],[11]]/SUM(OO[11])</f>
        <v>0</v>
      </c>
      <c r="N403" s="10">
        <f>3/24*OO[[#This Row],[70 (27JUN1985 15:00:00)-Water Temperature (C)]]*OO[[#This Row],[12]]/SUM(OO[12])</f>
        <v>0</v>
      </c>
      <c r="O403" s="10">
        <f>3/24*OO[[#This Row],[71 (27JUN1985 18:00:00)-Water Temperature (C)]]*OO[[#This Row],[13]]/SUM(OO[13])</f>
        <v>0</v>
      </c>
      <c r="P403" s="10">
        <f>3/24*OO[[#This Row],[72 (27JUN1985 21:00:00)-Water Temperature (C)]]*OO[[#This Row],[14]]/SUM(OO[14])</f>
        <v>0</v>
      </c>
      <c r="Q403" s="10">
        <f>3/24*OO[[#This Row],[73 (28JUN1985 00:00:00)-Water Temperature (C)]]*OO[[#This Row],[15]]/SUM(OO[15])</f>
        <v>0</v>
      </c>
      <c r="R403" s="10">
        <f>3/24*OO[[#This Row],[74 (28JUN1985 03:00:00)-Water Temperature (C)]]*OO[[#This Row],[16]]/SUM(OO[16])</f>
        <v>0</v>
      </c>
      <c r="S403" s="10">
        <f>3/24*OO[[#This Row],[75 (28JUN1985 06:00:00)-Water Temperature (C)]]*OO[[#This Row],[17]]/SUM(OO[17])</f>
        <v>0</v>
      </c>
      <c r="T403" s="10">
        <f>3/24*OO[[#This Row],[76 (28JUN1985 09:00:00)-Water Temperature (C)]]*OO[[#This Row],[18]]/SUM(OO[18])</f>
        <v>0</v>
      </c>
      <c r="U403" s="10">
        <f>3/24*OO[[#This Row],[77 (28JUN1985 12:00:00)-Water Temperature (C)]]*OO[[#This Row],[19]]/SUM(OO[19])</f>
        <v>0</v>
      </c>
      <c r="V403" s="10">
        <f>3/24000000*OO[[#This Row],[78 (28JUN1985 15:00:00)-Water Temperature (C)]]*OO[[#This Row],[20]]</f>
        <v>5.0766469624374993E-38</v>
      </c>
      <c r="W403" s="10">
        <f>3/24000000*OO[[#This Row],[79 (28JUN1985 18:00:00)-Water Temperature (C)]]*OO[[#This Row],[21]]</f>
        <v>2.7980550816724995E-30</v>
      </c>
      <c r="X403" s="10">
        <f>3/24000000*OO[[#This Row],[80 (28JUN1985 21:00:00)-Water Temperature (C)]]*OO[[#This Row],[22]]</f>
        <v>1.012955161739E-23</v>
      </c>
      <c r="Y403" s="10">
        <f>3/24000000*OO[[#This Row],[81 (29JUN1985 00:00:00)-Water Temperature (C)]]*OO[[#This Row],[23]]</f>
        <v>1.5307159775227501E-18</v>
      </c>
      <c r="Z403" s="10">
        <f>3/24000000*OO[[#This Row],[82 (29JUN1985 03:00:00)-Water Temperature (C)]]*OO[[#This Row],[24]]</f>
        <v>6.7897513498499998E-15</v>
      </c>
      <c r="AA403" s="10">
        <f>3/24000000*OO[[#This Row],[83 (29JUN1985 06:00:00)-Water Temperature (C)]]*OO[[#This Row],[25]]</f>
        <v>4.9085374182562507E-12</v>
      </c>
      <c r="AB403" s="10">
        <f>3/24000000*OO[[#This Row],[84 (29JUN1985 09:00:00)-Water Temperature (C)]]*OO[[#This Row],[26]]</f>
        <v>1.062333813134E-9</v>
      </c>
      <c r="AC403" s="10">
        <f>3/24000000*OO[[#This Row],[85 (29JUN1985 12:00:00)-Water Temperature (C)]]*OO[[#This Row],[27]]</f>
        <v>8.5869971227862492E-8</v>
      </c>
      <c r="AD403" s="10">
        <f>3/24000000*OO[[#This Row],[86 (29JUN1985 15:00:00)-Water Temperature (C)]]*OO[[#This Row],[28]]</f>
        <v>3.1012646137199997E-6</v>
      </c>
      <c r="AE403" s="10">
        <f>3/24000000*OO[[#This Row],[88 (29JUN1985 21:00:00)-Water Temperature (C)]]*OO[[#This Row],[30]]</f>
        <v>5.6368933689599995E-4</v>
      </c>
      <c r="AF403" s="10">
        <f>3/24000000*OO[[#This Row],[88 (29JUN1985 21:00:00)-Water Temperature (C)]]*OO[[#This Row],[30]]</f>
        <v>5.6368933689599995E-4</v>
      </c>
      <c r="AG403" s="10">
        <f>3/24000000*OO[[#This Row],[89 (30JUN1985 00:00:00)-Water Temperature (C)]]*OO[[#This Row],[31]]</f>
        <v>3.3041415466575001E-3</v>
      </c>
      <c r="AH403" s="10">
        <f>3/24000000*OO[[#This Row],[90 (30JUN1985 03:00:00)-Water Temperature (C)]]*OO[[#This Row],[32]]</f>
        <v>1.2412245692734998E-2</v>
      </c>
      <c r="AI403" s="10">
        <f>3/24000000*OO[[#This Row],[91 (30JUN1985 06:00:00)-Water Temperature (C)]]*OO[[#This Row],[33]]</f>
        <v>3.2432913421799998E-2</v>
      </c>
      <c r="AJ403" s="10">
        <f>3/24000000*OO[[#This Row],[92 (30JUN1985 09:00:00)-Water Temperature (C)]]*OO[[#This Row],[34]]</f>
        <v>6.4478619427399991E-2</v>
      </c>
      <c r="AK403" s="10">
        <f>3/24000000*OO[[#This Row],[93 (30JUN1985 12:00:00)-Water Temperature (C)]]*OO[[#This Row],[35]]</f>
        <v>9.566119757057498E-2</v>
      </c>
      <c r="AL403" s="10">
        <f>3/24000000*OO[[#This Row],[94 (30JUN1985 15:00:00)-Water Temperature (C)]]*OO[[#This Row],[36]]</f>
        <v>0.10734171016511249</v>
      </c>
      <c r="AM403" s="10">
        <f>3/24000000*OO[[#This Row],[95 (30JUN1985 18:00:00)-Water Temperature (C)]]*OO[[#This Row],[37]]</f>
        <v>9.4723475630299994E-2</v>
      </c>
      <c r="AN403" s="10">
        <f>3/24000000*OO[[#This Row],[96 (30JUN1985 21:00:00)-Water Temperature (C)]]*OO[[#This Row],[38]]</f>
        <v>6.6064742081999986E-2</v>
      </c>
      <c r="AO403" s="10">
        <f>3/24000000*OO[[#This Row],[97 (01JUL1985 00:00:00)-Water Temperature (C)]]*OO[[#This Row],[39]]</f>
        <v>3.7341186853987497E-2</v>
      </c>
      <c r="AP403" s="10">
        <f>3/24000000*OO[[#This Row],[98 (01JUL1985 03:00:00)-Water Temperature (C)]]*OO[[#This Row],[40]]</f>
        <v>1.8364763645865E-2</v>
      </c>
      <c r="AQ403" s="10">
        <f>3/24000000*OO[[#This Row],[99 (01JUL1985 06:00:00)-Water Temperature (C)]]*OO[[#This Row],[41]]</f>
        <v>8.28456196259875E-3</v>
      </c>
      <c r="AR403" s="10">
        <f>3/24000000*OO[[#This Row],[100 (01JUL1985 09:00:00)-Water Temperature (C)]]*OO[[#This Row],[42]]</f>
        <v>3.6773670396824999E-3</v>
      </c>
      <c r="AS403" s="10">
        <f>3/24000000*OO[[#This Row],[101 (01JUL1985 12:00:00)-Water Temperature (C)]]*OO[[#This Row],[43]]</f>
        <v>1.5866887091274999E-3</v>
      </c>
      <c r="AT403" s="10">
        <f>3/24000000*OO[[#This Row],[102 (01JUL1985 15:00:00)-Water Temperature (C)]]*OO[[#This Row],[44]]</f>
        <v>6.6990274555799999E-4</v>
      </c>
      <c r="AU403" s="10">
        <f>3/24000000*OO[[#This Row],[103 (01JUL1985 18:00:00)-Water Temperature (C)]]*OO[[#This Row],[45]]</f>
        <v>2.9942103874412501E-4</v>
      </c>
      <c r="AV403" s="10">
        <f>3/24000000*OO[[#This Row],[104 (01JUL1985 21:00:00)-Water Temperature (C)]]*OO[[#This Row],[46]]</f>
        <v>1.5282007304732502E-4</v>
      </c>
      <c r="AW403" s="10">
        <f>3/24000000*OO[[#This Row],[105 (02JUL1985 00:00:00)-Water Temperature (C)]]*OO[[#This Row],[47]]</f>
        <v>9.4993301087900004E-5</v>
      </c>
      <c r="AX403" s="10">
        <f>3/24000000*OO[[#This Row],[106 (02JUL1985 03:00:00)-Water Temperature (C)]]*OO[[#This Row],[48]]</f>
        <v>7.1108590043699986E-5</v>
      </c>
      <c r="AY403" s="10">
        <f>3/24000000*OO[[#This Row],[107 (02JUL1985 06:00:00)-Water Temperature (C)]]*OO[[#This Row],[49]]</f>
        <v>6.0103274587649998E-5</v>
      </c>
      <c r="AZ403" s="10">
        <f>3/24000000*OO[[#This Row],[108 (02JUL1985 09:00:00)-Water Temperature (C)]]*OO[[#This Row],[50]]</f>
        <v>5.4899204524600005E-5</v>
      </c>
      <c r="BA403" s="10">
        <f>3/24000000*OO[[#This Row],[109 (02JUL1985 12:00:00)-Water Temperature (C)]]*OO[[#This Row],[51]]</f>
        <v>5.3476598921549997E-5</v>
      </c>
      <c r="BB403" s="10">
        <f>3/24000000*OO[[#This Row],[110 (02JUL1985 15:00:00)-Water Temperature (C)]]*OO[[#This Row],[52]]</f>
        <v>5.2272403155937491E-5</v>
      </c>
      <c r="BC403" s="10">
        <f>3/24000000*OO[[#This Row],[111 (02JUL1985 18:00:00)-Water Temperature (C)]]*OO[[#This Row],[53]]</f>
        <v>5.10674776142125E-5</v>
      </c>
      <c r="BD403" s="10">
        <f>3/24000000*OO[[#This Row],[112 (02JUL1985 21:00:00)-Water Temperature (C)]]*OO[[#This Row],[54]]</f>
        <v>4.9244656816150003E-5</v>
      </c>
      <c r="BE403" s="10">
        <f>3/24000000*OO[[#This Row],[113 (03JUL1985 00:00:00)-Water Temperature (C)]]*OO[[#This Row],[55]]</f>
        <v>4.7485143566200002E-5</v>
      </c>
      <c r="BF403" s="10">
        <f>3/24000000*OO[[#This Row],[114 (03JUL1985 03:00:00)-Water Temperature (C)]]*OO[[#This Row],[56]]</f>
        <v>4.5823288179774997E-5</v>
      </c>
      <c r="BG403" s="10">
        <f>3/24000000*OO[[#This Row],[115 (03JUL1985 06:00:00)-Water Temperature (C)]]*OO[[#This Row],[57]]</f>
        <v>4.3153437017625001E-5</v>
      </c>
      <c r="BH403" s="10">
        <f>3/24000000*OO[[#This Row],[116 (03JUL1985 09:00:00)-Water Temperature (C)]]*OO[[#This Row],[58]]</f>
        <v>3.9658862511112491E-5</v>
      </c>
      <c r="BI403" s="10">
        <f>3/24000000*OO[[#This Row],[117 (03JUL1985 12:00:00)-Water Temperature (C)]]*OO[[#This Row],[59]]</f>
        <v>3.7036345898374995E-5</v>
      </c>
      <c r="BJ403" s="10">
        <f>3/24000000*OO[[#This Row],[118 (03JUL1985 15:00:00)-Water Temperature (C)]]*OO[[#This Row],[60]]</f>
        <v>3.4178552431099994E-5</v>
      </c>
      <c r="BK403" s="10">
        <f>3/24000000*OO[[#This Row],[119 (03JUL1985 18:00:00)-Water Temperature (C)]]*OO[[#This Row],[61]]</f>
        <v>3.0767009930849998E-5</v>
      </c>
      <c r="BL403" s="10">
        <f>3/24000000*OO[[#This Row],[120 (03JUL1985 21:00:00)-Water Temperature (C)]]*OO[[#This Row],[62]]</f>
        <v>2.67771406740375E-5</v>
      </c>
      <c r="BM403" s="10">
        <f>3/24000000*OO[[#This Row],[121 (04JUL1985 00:00:00)-Water Temperature (C)]]*OO[[#This Row],[63]]</f>
        <v>2.2852117333908751E-5</v>
      </c>
      <c r="BN403" s="10">
        <f>3/24000000*OO[[#This Row],[122 (04JUL1985 03:00:00)-Water Temperature (C)]]*OO[[#This Row],[64]]</f>
        <v>1.97045976924875E-5</v>
      </c>
      <c r="BO403" s="10">
        <f>3/24000000*OO[[#This Row],[123 (04JUL1985 06:00:00)-Water Temperature (C)]]*OO[[#This Row],[65]]</f>
        <v>1.6850984549981249E-5</v>
      </c>
      <c r="BP403" s="10">
        <f>3/24000000*OO[[#This Row],[124 (04JUL1985 09:00:00)-Water Temperature (C)]]*OO[[#This Row],[66]]</f>
        <v>1.5149711177825001E-5</v>
      </c>
      <c r="BQ403" s="10">
        <f>3/24000000*OO[[#This Row],[125 (04JUL1985 12:00:00)-Water Temperature (C)]]*OO[[#This Row],[67]]</f>
        <v>1.3300830791640001E-5</v>
      </c>
      <c r="BR403" s="10">
        <f>3/24000000*OO[[#This Row],[126 (04JUL1985 15:00:00)-Water Temperature (C)]]*OO[[#This Row],[68]]</f>
        <v>1.1651151137619998E-5</v>
      </c>
      <c r="BS403" s="10">
        <f>3/24000000*OO[[#This Row],[127 (04JUL1985 18:00:00)-Water Temperature (C)]]*OO[[#This Row],[69]]</f>
        <v>1.0266456999562499E-5</v>
      </c>
      <c r="BT403" s="10">
        <f>3/24000000*OO[[#This Row],[128 (04JUL1985 21:00:00)-Water Temperature (C)]]*OO[[#This Row],[70]]</f>
        <v>9.1867044166974999E-6</v>
      </c>
      <c r="BU403" s="10">
        <f>3/24000000*OO[[#This Row],[129 (05JUL1985 00:00:00)-Water Temperature (C)]]*OO[[#This Row],[71]]</f>
        <v>8.0849176118099997E-6</v>
      </c>
      <c r="BV403" s="10">
        <f>3/24000000*OO[[#This Row],[130 (05JUL1985 03:00:00)-Water Temperature (C)]]*OO[[#This Row],[72]]</f>
        <v>7.1329742259374996E-6</v>
      </c>
      <c r="BW403" s="10">
        <f>3/24000000*OO[[#This Row],[131 (05JUL1985 06:00:00)-Water Temperature (C)]]*OO[[#This Row],[73]]</f>
        <v>6.464326389666249E-6</v>
      </c>
      <c r="BX403" s="10">
        <f>3/24000000*OO[[#This Row],[132 (05JUL1985 09:00:00)-Water Temperature (C)]]*OO[[#This Row],[74]]</f>
        <v>6.1943312380499988E-6</v>
      </c>
      <c r="BY403" s="10">
        <f>3/24000000*OO[[#This Row],[133 (05JUL1985 12:00:00)-Water Temperature (C)]]*OO[[#This Row],[75]]</f>
        <v>5.8376741188275007E-6</v>
      </c>
      <c r="BZ403" s="10">
        <f>3/24000000*OO[[#This Row],[134 (05JUL1985 15:00:00)-Water Temperature (C)]]*OO[[#This Row],[76]]</f>
        <v>5.5511228798149996E-6</v>
      </c>
      <c r="CA403" s="10">
        <f>3/24000000*OO[[#This Row],[135 (05JUL1985 18:00:00)-Water Temperature (C)]]*OO[[#This Row],[77]]</f>
        <v>5.2370860815712501E-6</v>
      </c>
      <c r="CB403" s="10">
        <f>3/24000000*OO[[#This Row],[136 (05JUL1985 21:00:00)-Water Temperature (C)]]*OO[[#This Row],[78]]</f>
        <v>4.7150631484237491E-6</v>
      </c>
      <c r="CC403" s="10">
        <f>3/24000000*OO[[#This Row],[137 (06JUL1985 00:00:00)-Water Temperature (C)]]*OO[[#This Row],[79]]</f>
        <v>4.1399427351562501E-6</v>
      </c>
      <c r="CD403" s="10">
        <f>3/24000000*OO[[#This Row],[138 (06JUL1985 03:00:00)-Water Temperature (C)]]*OO[[#This Row],[80]]</f>
        <v>3.6536806067775E-6</v>
      </c>
      <c r="CE403" s="10">
        <f>3/24000000*OO[[#This Row],[139 (06JUL1985 06:00:00)-Water Temperature (C)]]*OO[[#This Row],[81]]</f>
        <v>3.2644485645074998E-6</v>
      </c>
      <c r="CF403" s="10">
        <f>3/24000000*OO[[#This Row],[140 (06JUL1985 09:00:00)-Water Temperature (C)]]*OO[[#This Row],[82]]</f>
        <v>3.0521052033599999E-6</v>
      </c>
      <c r="CG403" s="10">
        <f>3/24000000*OO[[#This Row],[141 (06JUL1985 12:00:00)-Water Temperature (C)]]*OO[[#This Row],[83]]</f>
        <v>2.8198769542562498E-6</v>
      </c>
      <c r="CH403" s="10">
        <f>3/24000000*OO[[#This Row],[142 (06JUL1985 15:00:00)-Water Temperature (C)]]*OO[[#This Row],[84]]</f>
        <v>2.5452562682928745E-6</v>
      </c>
      <c r="CI403" s="10">
        <f>3/24000000*OO[[#This Row],[143 (06JUL1985 18:00:00)-Water Temperature (C)]]*OO[[#This Row],[85]]</f>
        <v>2.2085090939345001E-6</v>
      </c>
      <c r="CJ403" s="10">
        <f>3/24000000*OO[[#This Row],[144 (06JUL1985 21:00:00)-Water Temperature (C)]]*OO[[#This Row],[86]]</f>
        <v>1.8130699770739999E-6</v>
      </c>
      <c r="CK403" s="10">
        <f>3/24000000*OO[[#This Row],[145 (07JUL1985 00:00:00)-Water Temperature (C)]]*OO[[#This Row],[87]]</f>
        <v>1.445786132525E-6</v>
      </c>
      <c r="CL403" s="10">
        <f>3/24000000*OO[[#This Row],[146 (07JUL1985 03:00:00)-Water Temperature (C)]]*OO[[#This Row],[88]]</f>
        <v>1.1644010161001247E-6</v>
      </c>
      <c r="CM403" s="10">
        <f>3/24000000*OO[[#This Row],[147 (07JUL1985 06:00:00)-Water Temperature (C)]]*OO[[#This Row],[89]]</f>
        <v>9.6714328910849987E-7</v>
      </c>
      <c r="CN403" s="10">
        <f>3/24000000*OO[[#This Row],[148 (07JUL1985 09:00:00)-Water Temperature (C)]]*OO[[#This Row],[90]]</f>
        <v>8.5611813023049986E-7</v>
      </c>
      <c r="CO403" s="10">
        <f>3/24000000*OO[[#This Row],[149 (07JUL1985 12:00:00)-Water Temperature (C)]]*OO[[#This Row],[91]]</f>
        <v>7.5221631808562495E-7</v>
      </c>
      <c r="CP403" s="10">
        <f>3/24000000*OO[[#This Row],[150 (07JUL1985 15:00:00)-Water Temperature (C)]]*OO[[#This Row],[92]]</f>
        <v>6.9274682668737495E-7</v>
      </c>
      <c r="CQ403" s="10">
        <f>3/24000000*OO[[#This Row],[151 (07JUL1985 18:00:00)-Water Temperature (C)]]*OO[[#This Row],[93]]</f>
        <v>6.3352314076924994E-7</v>
      </c>
      <c r="CR403" s="10">
        <f>3/24000000*OO[[#This Row],[152 (07JUL1985 21:00:00)-Water Temperature (C)]]*OO[[#This Row],[94]]</f>
        <v>5.6594204779299999E-7</v>
      </c>
      <c r="CS403" s="10">
        <f>3/24000000*OO[[#This Row],[153 (08JUL1985 00:00:00)-Water Temperature (C)]]*OO[[#This Row],[95]]</f>
        <v>5.0015938870074988E-7</v>
      </c>
      <c r="CT403" s="10">
        <f>3/24000000*OO[[#This Row],[154 (08JUL1985 03:00:00)-Water Temperature (C)]]*OO[[#This Row],[96]]</f>
        <v>4.4670495799224995E-7</v>
      </c>
      <c r="CU403" s="10">
        <f>3/24000000*OO[[#This Row],[155 (08JUL1985 06:00:00)-Water Temperature (C)]]*OO[[#This Row],[97]]</f>
        <v>4.1407856118749999E-7</v>
      </c>
      <c r="CV403" s="10">
        <f>3/24000000*OO[[#This Row],[156 (08JUL1985 09:00:00)-Water Temperature (C)]]*OO[[#This Row],[98]]</f>
        <v>4.0921551600749994E-7</v>
      </c>
      <c r="CW403" s="10">
        <f>3/24000000*OO[[#This Row],[157 (08JUL1985 12:00:00)-Water Temperature (C)]]*OO[[#This Row],[99]]</f>
        <v>4.0786881356650002E-7</v>
      </c>
    </row>
    <row r="404" spans="1:101" x14ac:dyDescent="0.35">
      <c r="A404" t="s">
        <v>411</v>
      </c>
      <c r="B404">
        <v>1226.921</v>
      </c>
      <c r="C404" s="10">
        <f>3/24*OO[[#This Row],[59 (26JUN1985 06:00:00)-Water Temperature (C)]]*OO[[#This Row],[1]]/SUM(OO[1])</f>
        <v>0</v>
      </c>
      <c r="D404" s="10">
        <f>3/24*OO[[#This Row],[60 (26JUN1985 09:00:00)-Water Temperature (C)]]*OO[[#This Row],[2]]/SUM(OO[2])</f>
        <v>0</v>
      </c>
      <c r="E404" s="10">
        <f>3/24*OO[[#This Row],[61 (26JUN1985 12:00:00)-Water Temperature (C)]]*OO[[#This Row],[3]]/SUM(OO[3])</f>
        <v>0</v>
      </c>
      <c r="F404" s="10">
        <f>3/24*OO[[#This Row],[62 (26JUN1985 15:00:00)-Water Temperature (C)]]*OO[[#This Row],[4]]/SUM(OO[4])</f>
        <v>0</v>
      </c>
      <c r="G404" s="10">
        <f>3/24*OO[[#This Row],[63 (26JUN1985 18:00:00)-Water Temperature (C)]]*OO[[#This Row],[5]]/SUM(OO[5])</f>
        <v>0</v>
      </c>
      <c r="H404" s="10">
        <f>3/24*OO[[#This Row],[64 (26JUN1985 21:00:00)-Water Temperature (C)]]*OO[[#This Row],[6]]/SUM(OO[6])</f>
        <v>0</v>
      </c>
      <c r="I404" s="10">
        <f>3/24*OO[[#This Row],[65 (27JUN1985 00:00:00)-Water Temperature (C)]]*OO[[#This Row],[7]]/SUM(OO[7])</f>
        <v>0</v>
      </c>
      <c r="J404" s="10">
        <f>3/24*OO[[#This Row],[66 (27JUN1985 03:00:00)-Water Temperature (C)]]*OO[[#This Row],[8]]/SUM(OO[8])</f>
        <v>0</v>
      </c>
      <c r="K404" s="10">
        <f>3/24*OO[[#This Row],[67 (27JUN1985 06:00:00)-Water Temperature (C)]]*OO[[#This Row],[9]]/SUM(OO[9])</f>
        <v>0</v>
      </c>
      <c r="L404" s="10">
        <f>3/24*OO[[#This Row],[68 (27JUN1985 09:00:00)-Water Temperature (C)]]*OO[[#This Row],[10]]/SUM(OO[10])</f>
        <v>0</v>
      </c>
      <c r="M404" s="10">
        <f>3/24*OO[[#This Row],[69 (27JUN1985 12:00:00)-Water Temperature (C)]]*OO[[#This Row],[11]]/SUM(OO[11])</f>
        <v>0</v>
      </c>
      <c r="N404" s="10">
        <f>3/24*OO[[#This Row],[70 (27JUN1985 15:00:00)-Water Temperature (C)]]*OO[[#This Row],[12]]/SUM(OO[12])</f>
        <v>0</v>
      </c>
      <c r="O404" s="10">
        <f>3/24*OO[[#This Row],[71 (27JUN1985 18:00:00)-Water Temperature (C)]]*OO[[#This Row],[13]]/SUM(OO[13])</f>
        <v>0</v>
      </c>
      <c r="P404" s="10">
        <f>3/24*OO[[#This Row],[72 (27JUN1985 21:00:00)-Water Temperature (C)]]*OO[[#This Row],[14]]/SUM(OO[14])</f>
        <v>0</v>
      </c>
      <c r="Q404" s="10">
        <f>3/24*OO[[#This Row],[73 (28JUN1985 00:00:00)-Water Temperature (C)]]*OO[[#This Row],[15]]/SUM(OO[15])</f>
        <v>0</v>
      </c>
      <c r="R404" s="10">
        <f>3/24*OO[[#This Row],[74 (28JUN1985 03:00:00)-Water Temperature (C)]]*OO[[#This Row],[16]]/SUM(OO[16])</f>
        <v>0</v>
      </c>
      <c r="S404" s="10">
        <f>3/24*OO[[#This Row],[75 (28JUN1985 06:00:00)-Water Temperature (C)]]*OO[[#This Row],[17]]/SUM(OO[17])</f>
        <v>0</v>
      </c>
      <c r="T404" s="10">
        <f>3/24*OO[[#This Row],[76 (28JUN1985 09:00:00)-Water Temperature (C)]]*OO[[#This Row],[18]]/SUM(OO[18])</f>
        <v>0</v>
      </c>
      <c r="U404" s="10">
        <f>3/24*OO[[#This Row],[77 (28JUN1985 12:00:00)-Water Temperature (C)]]*OO[[#This Row],[19]]/SUM(OO[19])</f>
        <v>0</v>
      </c>
      <c r="V404" s="10">
        <f>3/24000000*OO[[#This Row],[78 (28JUN1985 15:00:00)-Water Temperature (C)]]*OO[[#This Row],[20]]</f>
        <v>9.7014810231562486E-39</v>
      </c>
      <c r="W404" s="10">
        <f>3/24000000*OO[[#This Row],[79 (28JUN1985 18:00:00)-Water Temperature (C)]]*OO[[#This Row],[21]]</f>
        <v>1.0191074357412499E-30</v>
      </c>
      <c r="X404" s="10">
        <f>3/24000000*OO[[#This Row],[80 (28JUN1985 21:00:00)-Water Temperature (C)]]*OO[[#This Row],[22]]</f>
        <v>2.9825788255899997E-24</v>
      </c>
      <c r="Y404" s="10">
        <f>3/24000000*OO[[#This Row],[81 (29JUN1985 00:00:00)-Water Temperature (C)]]*OO[[#This Row],[23]]</f>
        <v>6.4272325691587496E-19</v>
      </c>
      <c r="Z404" s="10">
        <f>3/24000000*OO[[#This Row],[82 (29JUN1985 03:00:00)-Water Temperature (C)]]*OO[[#This Row],[24]]</f>
        <v>3.4254338864399999E-15</v>
      </c>
      <c r="AA404" s="10">
        <f>3/24000000*OO[[#This Row],[83 (29JUN1985 06:00:00)-Water Temperature (C)]]*OO[[#This Row],[25]]</f>
        <v>2.80291532847625E-12</v>
      </c>
      <c r="AB404" s="10">
        <f>3/24000000*OO[[#This Row],[84 (29JUN1985 09:00:00)-Water Temperature (C)]]*OO[[#This Row],[26]]</f>
        <v>6.7121060485000001E-10</v>
      </c>
      <c r="AC404" s="10">
        <f>3/24000000*OO[[#This Row],[85 (29JUN1985 12:00:00)-Water Temperature (C)]]*OO[[#This Row],[27]]</f>
        <v>5.9317170031100001E-8</v>
      </c>
      <c r="AD404" s="10">
        <f>3/24000000*OO[[#This Row],[86 (29JUN1985 15:00:00)-Water Temperature (C)]]*OO[[#This Row],[28]]</f>
        <v>2.3263326703312498E-6</v>
      </c>
      <c r="AE404" s="10">
        <f>3/24000000*OO[[#This Row],[88 (29JUN1985 21:00:00)-Water Temperature (C)]]*OO[[#This Row],[30]]</f>
        <v>4.8826519435849999E-4</v>
      </c>
      <c r="AF404" s="10">
        <f>3/24000000*OO[[#This Row],[88 (29JUN1985 21:00:00)-Water Temperature (C)]]*OO[[#This Row],[30]]</f>
        <v>4.8826519435849999E-4</v>
      </c>
      <c r="AG404" s="10">
        <f>3/24000000*OO[[#This Row],[89 (30JUN1985 00:00:00)-Water Temperature (C)]]*OO[[#This Row],[31]]</f>
        <v>3.0534887963249995E-3</v>
      </c>
      <c r="AH404" s="10">
        <f>3/24000000*OO[[#This Row],[90 (30JUN1985 03:00:00)-Water Temperature (C)]]*OO[[#This Row],[32]]</f>
        <v>1.2161318695727499E-2</v>
      </c>
      <c r="AI404" s="10">
        <f>3/24000000*OO[[#This Row],[91 (30JUN1985 06:00:00)-Water Temperature (C)]]*OO[[#This Row],[33]]</f>
        <v>3.3500419509374997E-2</v>
      </c>
      <c r="AJ404" s="10">
        <f>3/24000000*OO[[#This Row],[92 (30JUN1985 09:00:00)-Water Temperature (C)]]*OO[[#This Row],[34]]</f>
        <v>6.990597933989999E-2</v>
      </c>
      <c r="AK404" s="10">
        <f>3/24000000*OO[[#This Row],[93 (30JUN1985 12:00:00)-Water Temperature (C)]]*OO[[#This Row],[35]]</f>
        <v>0.10884394903634999</v>
      </c>
      <c r="AL404" s="10">
        <f>3/24000000*OO[[#This Row],[94 (30JUN1985 15:00:00)-Water Temperature (C)]]*OO[[#This Row],[36]]</f>
        <v>0.1282792923636</v>
      </c>
      <c r="AM404" s="10">
        <f>3/24000000*OO[[#This Row],[95 (30JUN1985 18:00:00)-Water Temperature (C)]]*OO[[#This Row],[37]]</f>
        <v>0.11826656863255</v>
      </c>
      <c r="AN404" s="10">
        <f>3/24000000*OO[[#This Row],[96 (30JUN1985 21:00:00)-Water Temperature (C)]]*OO[[#This Row],[38]]</f>
        <v>8.5926395200887504E-2</v>
      </c>
      <c r="AO404" s="10">
        <f>3/24000000*OO[[#This Row],[97 (01JUL1985 00:00:00)-Water Temperature (C)]]*OO[[#This Row],[39]]</f>
        <v>5.0427075418225005E-2</v>
      </c>
      <c r="AP404" s="10">
        <f>3/24000000*OO[[#This Row],[98 (01JUL1985 03:00:00)-Water Temperature (C)]]*OO[[#This Row],[40]]</f>
        <v>2.5554860071124997E-2</v>
      </c>
      <c r="AQ404" s="10">
        <f>3/24000000*OO[[#This Row],[99 (01JUL1985 06:00:00)-Water Temperature (C)]]*OO[[#This Row],[41]]</f>
        <v>1.179301426645E-2</v>
      </c>
      <c r="AR404" s="10">
        <f>3/24000000*OO[[#This Row],[100 (01JUL1985 09:00:00)-Water Temperature (C)]]*OO[[#This Row],[42]]</f>
        <v>5.3189269217775005E-3</v>
      </c>
      <c r="AS404" s="10">
        <f>3/24000000*OO[[#This Row],[101 (01JUL1985 12:00:00)-Water Temperature (C)]]*OO[[#This Row],[43]]</f>
        <v>2.328989851643125E-3</v>
      </c>
      <c r="AT404" s="10">
        <f>3/24000000*OO[[#This Row],[102 (01JUL1985 15:00:00)-Water Temperature (C)]]*OO[[#This Row],[44]]</f>
        <v>9.9015646783550001E-4</v>
      </c>
      <c r="AU404" s="10">
        <f>3/24000000*OO[[#This Row],[103 (01JUL1985 18:00:00)-Water Temperature (C)]]*OO[[#This Row],[45]]</f>
        <v>4.3614802395449998E-4</v>
      </c>
      <c r="AV404" s="10">
        <f>3/24000000*OO[[#This Row],[104 (01JUL1985 21:00:00)-Water Temperature (C)]]*OO[[#This Row],[46]]</f>
        <v>2.1442079369967499E-4</v>
      </c>
      <c r="AW404" s="10">
        <f>3/24000000*OO[[#This Row],[105 (02JUL1985 00:00:00)-Water Temperature (C)]]*OO[[#This Row],[47]]</f>
        <v>1.2756801039433749E-4</v>
      </c>
      <c r="AX404" s="10">
        <f>3/24000000*OO[[#This Row],[106 (02JUL1985 03:00:00)-Water Temperature (C)]]*OO[[#This Row],[48]]</f>
        <v>9.2557497607787496E-5</v>
      </c>
      <c r="AY404" s="10">
        <f>3/24000000*OO[[#This Row],[107 (02JUL1985 06:00:00)-Water Temperature (C)]]*OO[[#This Row],[49]]</f>
        <v>7.7100290412299993E-5</v>
      </c>
      <c r="AZ404" s="10">
        <f>3/24000000*OO[[#This Row],[108 (02JUL1985 09:00:00)-Water Temperature (C)]]*OO[[#This Row],[50]]</f>
        <v>7.0079535635599993E-5</v>
      </c>
      <c r="BA404" s="10">
        <f>3/24000000*OO[[#This Row],[109 (02JUL1985 12:00:00)-Water Temperature (C)]]*OO[[#This Row],[51]]</f>
        <v>6.8300056030699984E-5</v>
      </c>
      <c r="BB404" s="10">
        <f>3/24000000*OO[[#This Row],[110 (02JUL1985 15:00:00)-Water Temperature (C)]]*OO[[#This Row],[52]]</f>
        <v>6.7161424271624997E-5</v>
      </c>
      <c r="BC404" s="10">
        <f>3/24000000*OO[[#This Row],[111 (02JUL1985 18:00:00)-Water Temperature (C)]]*OO[[#This Row],[53]]</f>
        <v>6.6058637860349999E-5</v>
      </c>
      <c r="BD404" s="10">
        <f>3/24000000*OO[[#This Row],[112 (02JUL1985 21:00:00)-Water Temperature (C)]]*OO[[#This Row],[54]]</f>
        <v>6.4200938680125005E-5</v>
      </c>
      <c r="BE404" s="10">
        <f>3/24000000*OO[[#This Row],[113 (03JUL1985 00:00:00)-Water Temperature (C)]]*OO[[#This Row],[55]]</f>
        <v>6.2421851900699998E-5</v>
      </c>
      <c r="BF404" s="10">
        <f>3/24000000*OO[[#This Row],[114 (03JUL1985 03:00:00)-Water Temperature (C)]]*OO[[#This Row],[56]]</f>
        <v>6.0836989044050006E-5</v>
      </c>
      <c r="BG404" s="10">
        <f>3/24000000*OO[[#This Row],[115 (03JUL1985 06:00:00)-Water Temperature (C)]]*OO[[#This Row],[57]]</f>
        <v>5.8670918598524997E-5</v>
      </c>
      <c r="BH404" s="10">
        <f>3/24000000*OO[[#This Row],[116 (03JUL1985 09:00:00)-Water Temperature (C)]]*OO[[#This Row],[58]]</f>
        <v>5.5050981986924999E-5</v>
      </c>
      <c r="BI404" s="10">
        <f>3/24000000*OO[[#This Row],[117 (03JUL1985 12:00:00)-Water Temperature (C)]]*OO[[#This Row],[59]]</f>
        <v>5.2517300539549992E-5</v>
      </c>
      <c r="BJ404" s="10">
        <f>3/24000000*OO[[#This Row],[118 (03JUL1985 15:00:00)-Water Temperature (C)]]*OO[[#This Row],[60]]</f>
        <v>4.9644186101250005E-5</v>
      </c>
      <c r="BK404" s="10">
        <f>3/24000000*OO[[#This Row],[119 (03JUL1985 18:00:00)-Water Temperature (C)]]*OO[[#This Row],[61]]</f>
        <v>4.5699225564999998E-5</v>
      </c>
      <c r="BL404" s="10">
        <f>3/24000000*OO[[#This Row],[120 (03JUL1985 21:00:00)-Water Temperature (C)]]*OO[[#This Row],[62]]</f>
        <v>4.0311525144800001E-5</v>
      </c>
      <c r="BM404" s="10">
        <f>3/24000000*OO[[#This Row],[121 (04JUL1985 00:00:00)-Water Temperature (C)]]*OO[[#This Row],[63]]</f>
        <v>3.4879301043E-5</v>
      </c>
      <c r="BN404" s="10">
        <f>3/24000000*OO[[#This Row],[122 (04JUL1985 03:00:00)-Water Temperature (C)]]*OO[[#This Row],[64]]</f>
        <v>3.04746187967E-5</v>
      </c>
      <c r="BO404" s="10">
        <f>3/24000000*OO[[#This Row],[123 (04JUL1985 06:00:00)-Water Temperature (C)]]*OO[[#This Row],[65]]</f>
        <v>2.658694597295E-5</v>
      </c>
      <c r="BP404" s="10">
        <f>3/24000000*OO[[#This Row],[124 (04JUL1985 09:00:00)-Water Temperature (C)]]*OO[[#This Row],[66]]</f>
        <v>2.43295338934375E-5</v>
      </c>
      <c r="BQ404" s="10">
        <f>3/24000000*OO[[#This Row],[125 (04JUL1985 12:00:00)-Water Temperature (C)]]*OO[[#This Row],[67]]</f>
        <v>2.1934501364144998E-5</v>
      </c>
      <c r="BR404" s="10">
        <f>3/24000000*OO[[#This Row],[126 (04JUL1985 15:00:00)-Water Temperature (C)]]*OO[[#This Row],[68]]</f>
        <v>1.9608748613700001E-5</v>
      </c>
      <c r="BS404" s="10">
        <f>3/24000000*OO[[#This Row],[127 (04JUL1985 18:00:00)-Water Temperature (C)]]*OO[[#This Row],[69]]</f>
        <v>1.7695361984911249E-5</v>
      </c>
      <c r="BT404" s="10">
        <f>3/24000000*OO[[#This Row],[128 (04JUL1985 21:00:00)-Water Temperature (C)]]*OO[[#This Row],[70]]</f>
        <v>1.5735095785832504E-5</v>
      </c>
      <c r="BU404" s="10">
        <f>3/24000000*OO[[#This Row],[129 (05JUL1985 00:00:00)-Water Temperature (C)]]*OO[[#This Row],[71]]</f>
        <v>1.38263006870625E-5</v>
      </c>
      <c r="BV404" s="10">
        <f>3/24000000*OO[[#This Row],[130 (05JUL1985 03:00:00)-Water Temperature (C)]]*OO[[#This Row],[72]]</f>
        <v>1.2184100177024998E-5</v>
      </c>
      <c r="BW404" s="10">
        <f>3/24000000*OO[[#This Row],[131 (05JUL1985 06:00:00)-Water Temperature (C)]]*OO[[#This Row],[73]]</f>
        <v>1.0995927452488749E-5</v>
      </c>
      <c r="BX404" s="10">
        <f>3/24000000*OO[[#This Row],[132 (05JUL1985 09:00:00)-Water Temperature (C)]]*OO[[#This Row],[74]]</f>
        <v>1.0549829172334999E-5</v>
      </c>
      <c r="BY404" s="10">
        <f>3/24000000*OO[[#This Row],[133 (05JUL1985 12:00:00)-Water Temperature (C)]]*OO[[#This Row],[75]]</f>
        <v>1.0011706244881249E-5</v>
      </c>
      <c r="BZ404" s="10">
        <f>3/24000000*OO[[#This Row],[134 (05JUL1985 15:00:00)-Water Temperature (C)]]*OO[[#This Row],[76]]</f>
        <v>9.4899092917200004E-6</v>
      </c>
      <c r="CA404" s="10">
        <f>3/24000000*OO[[#This Row],[135 (05JUL1985 18:00:00)-Water Temperature (C)]]*OO[[#This Row],[77]]</f>
        <v>8.9666329150824992E-6</v>
      </c>
      <c r="CB404" s="10">
        <f>3/24000000*OO[[#This Row],[136 (05JUL1985 21:00:00)-Water Temperature (C)]]*OO[[#This Row],[78]]</f>
        <v>8.0882853625125009E-6</v>
      </c>
      <c r="CC404" s="10">
        <f>3/24000000*OO[[#This Row],[137 (06JUL1985 00:00:00)-Water Temperature (C)]]*OO[[#This Row],[79]]</f>
        <v>7.0955479327449992E-6</v>
      </c>
      <c r="CD404" s="10">
        <f>3/24000000*OO[[#This Row],[138 (06JUL1985 03:00:00)-Water Temperature (C)]]*OO[[#This Row],[80]]</f>
        <v>6.2587124871749995E-6</v>
      </c>
      <c r="CE404" s="10">
        <f>3/24000000*OO[[#This Row],[139 (06JUL1985 06:00:00)-Water Temperature (C)]]*OO[[#This Row],[81]]</f>
        <v>5.5891935228324993E-6</v>
      </c>
      <c r="CF404" s="10">
        <f>3/24000000*OO[[#This Row],[140 (06JUL1985 09:00:00)-Water Temperature (C)]]*OO[[#This Row],[82]]</f>
        <v>5.2450020578550001E-6</v>
      </c>
      <c r="CG404" s="10">
        <f>3/24000000*OO[[#This Row],[141 (06JUL1985 12:00:00)-Water Temperature (C)]]*OO[[#This Row],[83]]</f>
        <v>4.8748155330562496E-6</v>
      </c>
      <c r="CH404" s="10">
        <f>3/24000000*OO[[#This Row],[142 (06JUL1985 15:00:00)-Water Temperature (C)]]*OO[[#This Row],[84]]</f>
        <v>4.4248500069900001E-6</v>
      </c>
      <c r="CI404" s="10">
        <f>3/24000000*OO[[#This Row],[143 (06JUL1985 18:00:00)-Water Temperature (C)]]*OO[[#This Row],[85]]</f>
        <v>3.8577551502750001E-6</v>
      </c>
      <c r="CJ404" s="10">
        <f>3/24000000*OO[[#This Row],[144 (06JUL1985 21:00:00)-Water Temperature (C)]]*OO[[#This Row],[86]]</f>
        <v>3.1752973380012496E-6</v>
      </c>
      <c r="CK404" s="10">
        <f>3/24000000*OO[[#This Row],[145 (07JUL1985 00:00:00)-Water Temperature (C)]]*OO[[#This Row],[87]]</f>
        <v>2.5286301334349999E-6</v>
      </c>
      <c r="CL404" s="10">
        <f>3/24000000*OO[[#This Row],[146 (07JUL1985 03:00:00)-Water Temperature (C)]]*OO[[#This Row],[88]]</f>
        <v>2.0311997372336247E-6</v>
      </c>
      <c r="CM404" s="10">
        <f>3/24000000*OO[[#This Row],[147 (07JUL1985 06:00:00)-Water Temperature (C)]]*OO[[#This Row],[89]]</f>
        <v>1.6773954437464998E-6</v>
      </c>
      <c r="CN404" s="10">
        <f>3/24000000*OO[[#This Row],[148 (07JUL1985 09:00:00)-Water Temperature (C)]]*OO[[#This Row],[90]]</f>
        <v>1.4804657885820002E-6</v>
      </c>
      <c r="CO404" s="10">
        <f>3/24000000*OO[[#This Row],[149 (07JUL1985 12:00:00)-Water Temperature (C)]]*OO[[#This Row],[91]]</f>
        <v>1.2951684347932499E-6</v>
      </c>
      <c r="CP404" s="10">
        <f>3/24000000*OO[[#This Row],[150 (07JUL1985 15:00:00)-Water Temperature (C)]]*OO[[#This Row],[92]]</f>
        <v>1.1902020515279999E-6</v>
      </c>
      <c r="CQ404" s="10">
        <f>3/24000000*OO[[#This Row],[151 (07JUL1985 18:00:00)-Water Temperature (C)]]*OO[[#This Row],[93]]</f>
        <v>1.0875190784062501E-6</v>
      </c>
      <c r="CR404" s="10">
        <f>3/24000000*OO[[#This Row],[152 (07JUL1985 21:00:00)-Water Temperature (C)]]*OO[[#This Row],[94]]</f>
        <v>9.7088833568999984E-7</v>
      </c>
      <c r="CS404" s="10">
        <f>3/24000000*OO[[#This Row],[153 (08JUL1985 00:00:00)-Water Temperature (C)]]*OO[[#This Row],[95]]</f>
        <v>8.5586023933199997E-7</v>
      </c>
      <c r="CT404" s="10">
        <f>3/24000000*OO[[#This Row],[154 (08JUL1985 03:00:00)-Water Temperature (C)]]*OO[[#This Row],[96]]</f>
        <v>7.6158832288999989E-7</v>
      </c>
      <c r="CU404" s="10">
        <f>3/24000000*OO[[#This Row],[155 (08JUL1985 06:00:00)-Water Temperature (C)]]*OO[[#This Row],[97]]</f>
        <v>7.0279437476937484E-7</v>
      </c>
      <c r="CV404" s="10">
        <f>3/24000000*OO[[#This Row],[156 (08JUL1985 09:00:00)-Water Temperature (C)]]*OO[[#This Row],[98]]</f>
        <v>6.9451975175837491E-7</v>
      </c>
      <c r="CW404" s="10">
        <f>3/24000000*OO[[#This Row],[157 (08JUL1985 12:00:00)-Water Temperature (C)]]*OO[[#This Row],[99]]</f>
        <v>6.9255018946062498E-7</v>
      </c>
    </row>
    <row r="405" spans="1:101" x14ac:dyDescent="0.35">
      <c r="A405" t="s">
        <v>412</v>
      </c>
      <c r="B405">
        <v>915.81119999999999</v>
      </c>
      <c r="C405" s="10">
        <f>3/24*OO[[#This Row],[59 (26JUN1985 06:00:00)-Water Temperature (C)]]*OO[[#This Row],[1]]/SUM(OO[1])</f>
        <v>0</v>
      </c>
      <c r="D405" s="10">
        <f>3/24*OO[[#This Row],[60 (26JUN1985 09:00:00)-Water Temperature (C)]]*OO[[#This Row],[2]]/SUM(OO[2])</f>
        <v>0</v>
      </c>
      <c r="E405" s="10">
        <f>3/24*OO[[#This Row],[61 (26JUN1985 12:00:00)-Water Temperature (C)]]*OO[[#This Row],[3]]/SUM(OO[3])</f>
        <v>0</v>
      </c>
      <c r="F405" s="10">
        <f>3/24*OO[[#This Row],[62 (26JUN1985 15:00:00)-Water Temperature (C)]]*OO[[#This Row],[4]]/SUM(OO[4])</f>
        <v>0</v>
      </c>
      <c r="G405" s="10">
        <f>3/24*OO[[#This Row],[63 (26JUN1985 18:00:00)-Water Temperature (C)]]*OO[[#This Row],[5]]/SUM(OO[5])</f>
        <v>0</v>
      </c>
      <c r="H405" s="10">
        <f>3/24*OO[[#This Row],[64 (26JUN1985 21:00:00)-Water Temperature (C)]]*OO[[#This Row],[6]]/SUM(OO[6])</f>
        <v>0</v>
      </c>
      <c r="I405" s="10">
        <f>3/24*OO[[#This Row],[65 (27JUN1985 00:00:00)-Water Temperature (C)]]*OO[[#This Row],[7]]/SUM(OO[7])</f>
        <v>0</v>
      </c>
      <c r="J405" s="10">
        <f>3/24*OO[[#This Row],[66 (27JUN1985 03:00:00)-Water Temperature (C)]]*OO[[#This Row],[8]]/SUM(OO[8])</f>
        <v>0</v>
      </c>
      <c r="K405" s="10">
        <f>3/24*OO[[#This Row],[67 (27JUN1985 06:00:00)-Water Temperature (C)]]*OO[[#This Row],[9]]/SUM(OO[9])</f>
        <v>0</v>
      </c>
      <c r="L405" s="10">
        <f>3/24*OO[[#This Row],[68 (27JUN1985 09:00:00)-Water Temperature (C)]]*OO[[#This Row],[10]]/SUM(OO[10])</f>
        <v>0</v>
      </c>
      <c r="M405" s="10">
        <f>3/24*OO[[#This Row],[69 (27JUN1985 12:00:00)-Water Temperature (C)]]*OO[[#This Row],[11]]/SUM(OO[11])</f>
        <v>0</v>
      </c>
      <c r="N405" s="10">
        <f>3/24*OO[[#This Row],[70 (27JUN1985 15:00:00)-Water Temperature (C)]]*OO[[#This Row],[12]]/SUM(OO[12])</f>
        <v>0</v>
      </c>
      <c r="O405" s="10">
        <f>3/24*OO[[#This Row],[71 (27JUN1985 18:00:00)-Water Temperature (C)]]*OO[[#This Row],[13]]/SUM(OO[13])</f>
        <v>0</v>
      </c>
      <c r="P405" s="10">
        <f>3/24*OO[[#This Row],[72 (27JUN1985 21:00:00)-Water Temperature (C)]]*OO[[#This Row],[14]]/SUM(OO[14])</f>
        <v>0</v>
      </c>
      <c r="Q405" s="10">
        <f>3/24*OO[[#This Row],[73 (28JUN1985 00:00:00)-Water Temperature (C)]]*OO[[#This Row],[15]]/SUM(OO[15])</f>
        <v>0</v>
      </c>
      <c r="R405" s="10">
        <f>3/24*OO[[#This Row],[74 (28JUN1985 03:00:00)-Water Temperature (C)]]*OO[[#This Row],[16]]/SUM(OO[16])</f>
        <v>0</v>
      </c>
      <c r="S405" s="10">
        <f>3/24*OO[[#This Row],[75 (28JUN1985 06:00:00)-Water Temperature (C)]]*OO[[#This Row],[17]]/SUM(OO[17])</f>
        <v>0</v>
      </c>
      <c r="T405" s="10">
        <f>3/24*OO[[#This Row],[76 (28JUN1985 09:00:00)-Water Temperature (C)]]*OO[[#This Row],[18]]/SUM(OO[18])</f>
        <v>0</v>
      </c>
      <c r="U405" s="10">
        <f>3/24*OO[[#This Row],[77 (28JUN1985 12:00:00)-Water Temperature (C)]]*OO[[#This Row],[19]]/SUM(OO[19])</f>
        <v>0</v>
      </c>
      <c r="V405" s="10">
        <f>3/24000000*OO[[#This Row],[78 (28JUN1985 15:00:00)-Water Temperature (C)]]*OO[[#This Row],[20]]</f>
        <v>4.27390874186E-40</v>
      </c>
      <c r="W405" s="10">
        <f>3/24000000*OO[[#This Row],[79 (28JUN1985 18:00:00)-Water Temperature (C)]]*OO[[#This Row],[21]]</f>
        <v>1.7952349613033747E-31</v>
      </c>
      <c r="X405" s="10">
        <f>3/24000000*OO[[#This Row],[80 (28JUN1985 21:00:00)-Water Temperature (C)]]*OO[[#This Row],[22]]</f>
        <v>3.5166987677362499E-25</v>
      </c>
      <c r="Y405" s="10">
        <f>3/24000000*OO[[#This Row],[81 (29JUN1985 00:00:00)-Water Temperature (C)]]*OO[[#This Row],[23]]</f>
        <v>1.3716643362949999E-19</v>
      </c>
      <c r="Z405" s="10">
        <f>3/24000000*OO[[#This Row],[82 (29JUN1985 03:00:00)-Water Temperature (C)]]*OO[[#This Row],[24]]</f>
        <v>9.0149604925124979E-16</v>
      </c>
      <c r="AA405" s="10">
        <f>3/24000000*OO[[#This Row],[83 (29JUN1985 06:00:00)-Water Temperature (C)]]*OO[[#This Row],[25]]</f>
        <v>8.4037236723749988E-13</v>
      </c>
      <c r="AB405" s="10">
        <f>3/24000000*OO[[#This Row],[84 (29JUN1985 09:00:00)-Water Temperature (C)]]*OO[[#This Row],[26]]</f>
        <v>2.2264361501576246E-10</v>
      </c>
      <c r="AC405" s="10">
        <f>3/24000000*OO[[#This Row],[85 (29JUN1985 12:00:00)-Water Temperature (C)]]*OO[[#This Row],[27]]</f>
        <v>2.1461337596144999E-8</v>
      </c>
      <c r="AD405" s="10">
        <f>3/24000000*OO[[#This Row],[86 (29JUN1985 15:00:00)-Water Temperature (C)]]*OO[[#This Row],[28]]</f>
        <v>9.1045199392812495E-7</v>
      </c>
      <c r="AE405" s="10">
        <f>3/24000000*OO[[#This Row],[88 (29JUN1985 21:00:00)-Water Temperature (C)]]*OO[[#This Row],[30]]</f>
        <v>2.1877777352788749E-4</v>
      </c>
      <c r="AF405" s="10">
        <f>3/24000000*OO[[#This Row],[88 (29JUN1985 21:00:00)-Water Temperature (C)]]*OO[[#This Row],[30]]</f>
        <v>2.1877777352788749E-4</v>
      </c>
      <c r="AG405" s="10">
        <f>3/24000000*OO[[#This Row],[89 (30JUN1985 00:00:00)-Water Temperature (C)]]*OO[[#This Row],[31]]</f>
        <v>1.453657868795375E-3</v>
      </c>
      <c r="AH405" s="10">
        <f>3/24000000*OO[[#This Row],[90 (30JUN1985 03:00:00)-Water Temperature (C)]]*OO[[#This Row],[32]]</f>
        <v>6.1172137982300001E-3</v>
      </c>
      <c r="AI405" s="10">
        <f>3/24000000*OO[[#This Row],[91 (30JUN1985 06:00:00)-Water Temperature (C)]]*OO[[#This Row],[33]]</f>
        <v>1.7710511699594995E-2</v>
      </c>
      <c r="AJ405" s="10">
        <f>3/24000000*OO[[#This Row],[92 (30JUN1985 09:00:00)-Water Temperature (C)]]*OO[[#This Row],[34]]</f>
        <v>3.86427365879125E-2</v>
      </c>
      <c r="AK405" s="10">
        <f>3/24000000*OO[[#This Row],[93 (30JUN1985 12:00:00)-Water Temperature (C)]]*OO[[#This Row],[35]]</f>
        <v>6.2956505544000008E-2</v>
      </c>
      <c r="AL405" s="10">
        <f>3/24000000*OO[[#This Row],[94 (30JUN1985 15:00:00)-Water Temperature (C)]]*OO[[#This Row],[36]]</f>
        <v>7.7712965341537488E-2</v>
      </c>
      <c r="AM405" s="10">
        <f>3/24000000*OO[[#This Row],[95 (30JUN1985 18:00:00)-Water Temperature (C)]]*OO[[#This Row],[37]]</f>
        <v>7.4821256841600001E-2</v>
      </c>
      <c r="AN405" s="10">
        <f>3/24000000*OO[[#This Row],[96 (30JUN1985 21:00:00)-Water Temperature (C)]]*OO[[#This Row],[38]]</f>
        <v>5.6603761084574995E-2</v>
      </c>
      <c r="AO405" s="10">
        <f>3/24000000*OO[[#This Row],[97 (01JUL1985 00:00:00)-Water Temperature (C)]]*OO[[#This Row],[39]]</f>
        <v>3.4499519513062502E-2</v>
      </c>
      <c r="AP405" s="10">
        <f>3/24000000*OO[[#This Row],[98 (01JUL1985 03:00:00)-Water Temperature (C)]]*OO[[#This Row],[40]]</f>
        <v>1.8043521612375001E-2</v>
      </c>
      <c r="AQ405" s="10">
        <f>3/24000000*OO[[#This Row],[99 (01JUL1985 06:00:00)-Water Temperature (C)]]*OO[[#This Row],[41]]</f>
        <v>8.5283553534399991E-3</v>
      </c>
      <c r="AR405" s="10">
        <f>3/24000000*OO[[#This Row],[100 (01JUL1985 09:00:00)-Water Temperature (C)]]*OO[[#This Row],[42]]</f>
        <v>3.9117073402999995E-3</v>
      </c>
      <c r="AS405" s="10">
        <f>3/24000000*OO[[#This Row],[101 (01JUL1985 12:00:00)-Water Temperature (C)]]*OO[[#This Row],[43]]</f>
        <v>1.73229119980875E-3</v>
      </c>
      <c r="AT405" s="10">
        <f>3/24000000*OO[[#This Row],[102 (01JUL1985 15:00:00)-Water Temperature (C)]]*OO[[#This Row],[44]]</f>
        <v>7.3904295743524998E-4</v>
      </c>
      <c r="AU405" s="10">
        <f>3/24000000*OO[[#This Row],[103 (01JUL1985 18:00:00)-Water Temperature (C)]]*OO[[#This Row],[45]]</f>
        <v>3.2022505787474996E-4</v>
      </c>
      <c r="AV405" s="10">
        <f>3/24000000*OO[[#This Row],[104 (01JUL1985 21:00:00)-Water Temperature (C)]]*OO[[#This Row],[46]]</f>
        <v>1.5120626595398751E-4</v>
      </c>
      <c r="AW405" s="10">
        <f>3/24000000*OO[[#This Row],[105 (02JUL1985 00:00:00)-Water Temperature (C)]]*OO[[#This Row],[47]]</f>
        <v>8.5413507178999987E-5</v>
      </c>
      <c r="AX405" s="10">
        <f>3/24000000*OO[[#This Row],[106 (02JUL1985 03:00:00)-Water Temperature (C)]]*OO[[#This Row],[48]]</f>
        <v>5.9363065869899996E-5</v>
      </c>
      <c r="AY405" s="10">
        <f>3/24000000*OO[[#This Row],[107 (02JUL1985 06:00:00)-Water Temperature (C)]]*OO[[#This Row],[49]]</f>
        <v>4.8247046350425004E-5</v>
      </c>
      <c r="AZ405" s="10">
        <f>3/24000000*OO[[#This Row],[108 (02JUL1985 09:00:00)-Water Temperature (C)]]*OO[[#This Row],[50]]</f>
        <v>4.3261987884749994E-5</v>
      </c>
      <c r="BA405" s="10">
        <f>3/24000000*OO[[#This Row],[109 (02JUL1985 12:00:00)-Water Temperature (C)]]*OO[[#This Row],[51]]</f>
        <v>4.1849922540937494E-5</v>
      </c>
      <c r="BB405" s="10">
        <f>3/24000000*OO[[#This Row],[110 (02JUL1985 15:00:00)-Water Temperature (C)]]*OO[[#This Row],[52]]</f>
        <v>4.1028588851249995E-5</v>
      </c>
      <c r="BC405" s="10">
        <f>3/24000000*OO[[#This Row],[111 (02JUL1985 18:00:00)-Water Temperature (C)]]*OO[[#This Row],[53]]</f>
        <v>4.0309635723087497E-5</v>
      </c>
      <c r="BD405" s="10">
        <f>3/24000000*OO[[#This Row],[112 (02JUL1985 21:00:00)-Water Temperature (C)]]*OO[[#This Row],[54]]</f>
        <v>3.9095555084887503E-5</v>
      </c>
      <c r="BE405" s="10">
        <f>3/24000000*OO[[#This Row],[113 (03JUL1985 00:00:00)-Water Temperature (C)]]*OO[[#This Row],[55]]</f>
        <v>3.7937679537800006E-5</v>
      </c>
      <c r="BF405" s="10">
        <f>3/24000000*OO[[#This Row],[114 (03JUL1985 03:00:00)-Water Temperature (C)]]*OO[[#This Row],[56]]</f>
        <v>3.6898593768800002E-5</v>
      </c>
      <c r="BG405" s="10">
        <f>3/24000000*OO[[#This Row],[115 (03JUL1985 06:00:00)-Water Temperature (C)]]*OO[[#This Row],[57]]</f>
        <v>3.60970532045375E-5</v>
      </c>
      <c r="BH405" s="10">
        <f>3/24000000*OO[[#This Row],[116 (03JUL1985 09:00:00)-Water Temperature (C)]]*OO[[#This Row],[58]]</f>
        <v>3.4664969055599998E-5</v>
      </c>
      <c r="BI405" s="10">
        <f>3/24000000*OO[[#This Row],[117 (03JUL1985 12:00:00)-Water Temperature (C)]]*OO[[#This Row],[59]]</f>
        <v>3.37019625004E-5</v>
      </c>
      <c r="BJ405" s="10">
        <f>3/24000000*OO[[#This Row],[118 (03JUL1985 15:00:00)-Water Temperature (C)]]*OO[[#This Row],[60]]</f>
        <v>3.2558474443949997E-5</v>
      </c>
      <c r="BK405" s="10">
        <f>3/24000000*OO[[#This Row],[119 (03JUL1985 18:00:00)-Water Temperature (C)]]*OO[[#This Row],[61]]</f>
        <v>3.0810705243299995E-5</v>
      </c>
      <c r="BL405" s="10">
        <f>3/24000000*OO[[#This Row],[120 (03JUL1985 21:00:00)-Water Temperature (C)]]*OO[[#This Row],[62]]</f>
        <v>2.7789678850725004E-5</v>
      </c>
      <c r="BM405" s="10">
        <f>3/24000000*OO[[#This Row],[121 (04JUL1985 00:00:00)-Water Temperature (C)]]*OO[[#This Row],[63]]</f>
        <v>2.4562824783750001E-5</v>
      </c>
      <c r="BN405" s="10">
        <f>3/24000000*OO[[#This Row],[122 (04JUL1985 03:00:00)-Water Temperature (C)]]*OO[[#This Row],[64]]</f>
        <v>2.18829713772125E-5</v>
      </c>
      <c r="BO405" s="10">
        <f>3/24000000*OO[[#This Row],[123 (04JUL1985 06:00:00)-Water Temperature (C)]]*OO[[#This Row],[65]]</f>
        <v>1.9619263683524999E-5</v>
      </c>
      <c r="BP405" s="10">
        <f>3/24000000*OO[[#This Row],[124 (04JUL1985 09:00:00)-Water Temperature (C)]]*OO[[#This Row],[66]]</f>
        <v>1.843141200621875E-5</v>
      </c>
      <c r="BQ405" s="10">
        <f>3/24000000*OO[[#This Row],[125 (04JUL1985 12:00:00)-Water Temperature (C)]]*OO[[#This Row],[67]]</f>
        <v>1.7249486451629998E-5</v>
      </c>
      <c r="BR405" s="10">
        <f>3/24000000*OO[[#This Row],[126 (04JUL1985 15:00:00)-Water Temperature (C)]]*OO[[#This Row],[68]]</f>
        <v>1.5895256639815E-5</v>
      </c>
      <c r="BS405" s="10">
        <f>3/24000000*OO[[#This Row],[127 (04JUL1985 18:00:00)-Water Temperature (C)]]*OO[[#This Row],[69]]</f>
        <v>1.4829936272687499E-5</v>
      </c>
      <c r="BT405" s="10">
        <f>3/24000000*OO[[#This Row],[128 (04JUL1985 21:00:00)-Water Temperature (C)]]*OO[[#This Row],[70]]</f>
        <v>1.3215442132119998E-5</v>
      </c>
      <c r="BU405" s="10">
        <f>3/24000000*OO[[#This Row],[129 (05JUL1985 00:00:00)-Water Temperature (C)]]*OO[[#This Row],[71]]</f>
        <v>1.1578636827528751E-5</v>
      </c>
      <c r="BV405" s="10">
        <f>3/24000000*OO[[#This Row],[130 (05JUL1985 03:00:00)-Water Temperature (C)]]*OO[[#This Row],[72]]</f>
        <v>1.018098905392125E-5</v>
      </c>
      <c r="BW405" s="10">
        <f>3/24000000*OO[[#This Row],[131 (05JUL1985 06:00:00)-Water Temperature (C)]]*OO[[#This Row],[73]]</f>
        <v>9.1456991717874993E-6</v>
      </c>
      <c r="BX405" s="10">
        <f>3/24000000*OO[[#This Row],[132 (05JUL1985 09:00:00)-Water Temperature (C)]]*OO[[#This Row],[74]]</f>
        <v>8.7711548903149985E-6</v>
      </c>
      <c r="BY405" s="10">
        <f>3/24000000*OO[[#This Row],[133 (05JUL1985 12:00:00)-Water Temperature (C)]]*OO[[#This Row],[75]]</f>
        <v>8.3680350599474991E-6</v>
      </c>
      <c r="BZ405" s="10">
        <f>3/24000000*OO[[#This Row],[134 (05JUL1985 15:00:00)-Water Temperature (C)]]*OO[[#This Row],[76]]</f>
        <v>7.905579370499999E-6</v>
      </c>
      <c r="CA405" s="10">
        <f>3/24000000*OO[[#This Row],[135 (05JUL1985 18:00:00)-Water Temperature (C)]]*OO[[#This Row],[77]]</f>
        <v>7.464836695469999E-6</v>
      </c>
      <c r="CB405" s="10">
        <f>3/24000000*OO[[#This Row],[136 (05JUL1985 21:00:00)-Water Temperature (C)]]*OO[[#This Row],[78]]</f>
        <v>6.7308792850774988E-6</v>
      </c>
      <c r="CC405" s="10">
        <f>3/24000000*OO[[#This Row],[137 (06JUL1985 00:00:00)-Water Temperature (C)]]*OO[[#This Row],[79]]</f>
        <v>5.9106171700374999E-6</v>
      </c>
      <c r="CD405" s="10">
        <f>3/24000000*OO[[#This Row],[138 (06JUL1985 03:00:00)-Water Temperature (C)]]*OO[[#This Row],[80]]</f>
        <v>5.2076335342475003E-6</v>
      </c>
      <c r="CE405" s="10">
        <f>3/24000000*OO[[#This Row],[139 (06JUL1985 06:00:00)-Water Temperature (C)]]*OO[[#This Row],[81]]</f>
        <v>4.6479404427750004E-6</v>
      </c>
      <c r="CF405" s="10">
        <f>3/24000000*OO[[#This Row],[140 (06JUL1985 09:00:00)-Water Temperature (C)]]*OO[[#This Row],[82]]</f>
        <v>4.3670513571299998E-6</v>
      </c>
      <c r="CG405" s="10">
        <f>3/24000000*OO[[#This Row],[141 (06JUL1985 12:00:00)-Water Temperature (C)]]*OO[[#This Row],[83]]</f>
        <v>4.0768486687125E-6</v>
      </c>
      <c r="CH405" s="10">
        <f>3/24000000*OO[[#This Row],[142 (06JUL1985 15:00:00)-Water Temperature (C)]]*OO[[#This Row],[84]]</f>
        <v>3.7166825748437499E-6</v>
      </c>
      <c r="CI405" s="10">
        <f>3/24000000*OO[[#This Row],[143 (06JUL1985 18:00:00)-Water Temperature (C)]]*OO[[#This Row],[85]]</f>
        <v>3.25403415759375E-6</v>
      </c>
      <c r="CJ405" s="10">
        <f>3/24000000*OO[[#This Row],[144 (06JUL1985 21:00:00)-Water Temperature (C)]]*OO[[#This Row],[86]]</f>
        <v>2.68478530806125E-6</v>
      </c>
      <c r="CK405" s="10">
        <f>3/24000000*OO[[#This Row],[145 (07JUL1985 00:00:00)-Water Temperature (C)]]*OO[[#This Row],[87]]</f>
        <v>2.1348766161084998E-6</v>
      </c>
      <c r="CL405" s="10">
        <f>3/24000000*OO[[#This Row],[146 (07JUL1985 03:00:00)-Water Temperature (C)]]*OO[[#This Row],[88]]</f>
        <v>1.7113460740479997E-6</v>
      </c>
      <c r="CM405" s="10">
        <f>3/24000000*OO[[#This Row],[147 (07JUL1985 06:00:00)-Water Temperature (C)]]*OO[[#This Row],[89]]</f>
        <v>1.40701847238775E-6</v>
      </c>
      <c r="CN405" s="10">
        <f>3/24000000*OO[[#This Row],[148 (07JUL1985 09:00:00)-Water Temperature (C)]]*OO[[#This Row],[90]]</f>
        <v>1.2379168245E-6</v>
      </c>
      <c r="CO405" s="10">
        <f>3/24000000*OO[[#This Row],[149 (07JUL1985 12:00:00)-Water Temperature (C)]]*OO[[#This Row],[91]]</f>
        <v>1.0787650045510001E-6</v>
      </c>
      <c r="CP405" s="10">
        <f>3/24000000*OO[[#This Row],[150 (07JUL1985 15:00:00)-Water Temperature (C)]]*OO[[#This Row],[92]]</f>
        <v>9.8978413584750006E-7</v>
      </c>
      <c r="CQ405" s="10">
        <f>3/24000000*OO[[#This Row],[151 (07JUL1985 18:00:00)-Water Temperature (C)]]*OO[[#This Row],[93]]</f>
        <v>9.0359821040274996E-7</v>
      </c>
      <c r="CR405" s="10">
        <f>3/24000000*OO[[#This Row],[152 (07JUL1985 21:00:00)-Water Temperature (C)]]*OO[[#This Row],[94]]</f>
        <v>8.06413524301625E-7</v>
      </c>
      <c r="CS405" s="10">
        <f>3/24000000*OO[[#This Row],[153 (08JUL1985 00:00:00)-Water Temperature (C)]]*OO[[#This Row],[95]]</f>
        <v>7.0936073422662495E-7</v>
      </c>
      <c r="CT405" s="10">
        <f>3/24000000*OO[[#This Row],[154 (08JUL1985 03:00:00)-Water Temperature (C)]]*OO[[#This Row],[96]]</f>
        <v>6.2954237045699993E-7</v>
      </c>
      <c r="CU405" s="10">
        <f>3/24000000*OO[[#This Row],[155 (08JUL1985 06:00:00)-Water Temperature (C)]]*OO[[#This Row],[97]]</f>
        <v>5.7920683661675001E-7</v>
      </c>
      <c r="CV405" s="10">
        <f>3/24000000*OO[[#This Row],[156 (08JUL1985 09:00:00)-Water Temperature (C)]]*OO[[#This Row],[98]]</f>
        <v>5.7267452985050003E-7</v>
      </c>
      <c r="CW405" s="10">
        <f>3/24000000*OO[[#This Row],[157 (08JUL1985 12:00:00)-Water Temperature (C)]]*OO[[#This Row],[99]]</f>
        <v>5.7164538607899996E-7</v>
      </c>
    </row>
    <row r="406" spans="1:101" x14ac:dyDescent="0.35">
      <c r="A406" t="s">
        <v>413</v>
      </c>
      <c r="B406">
        <v>1253.6300000000001</v>
      </c>
      <c r="C406" s="10">
        <f>3/24*OO[[#This Row],[59 (26JUN1985 06:00:00)-Water Temperature (C)]]*OO[[#This Row],[1]]/SUM(OO[1])</f>
        <v>0</v>
      </c>
      <c r="D406" s="10">
        <f>3/24*OO[[#This Row],[60 (26JUN1985 09:00:00)-Water Temperature (C)]]*OO[[#This Row],[2]]/SUM(OO[2])</f>
        <v>0</v>
      </c>
      <c r="E406" s="10">
        <f>3/24*OO[[#This Row],[61 (26JUN1985 12:00:00)-Water Temperature (C)]]*OO[[#This Row],[3]]/SUM(OO[3])</f>
        <v>0</v>
      </c>
      <c r="F406" s="10">
        <f>3/24*OO[[#This Row],[62 (26JUN1985 15:00:00)-Water Temperature (C)]]*OO[[#This Row],[4]]/SUM(OO[4])</f>
        <v>0</v>
      </c>
      <c r="G406" s="10">
        <f>3/24*OO[[#This Row],[63 (26JUN1985 18:00:00)-Water Temperature (C)]]*OO[[#This Row],[5]]/SUM(OO[5])</f>
        <v>0</v>
      </c>
      <c r="H406" s="10">
        <f>3/24*OO[[#This Row],[64 (26JUN1985 21:00:00)-Water Temperature (C)]]*OO[[#This Row],[6]]/SUM(OO[6])</f>
        <v>0</v>
      </c>
      <c r="I406" s="10">
        <f>3/24*OO[[#This Row],[65 (27JUN1985 00:00:00)-Water Temperature (C)]]*OO[[#This Row],[7]]/SUM(OO[7])</f>
        <v>0</v>
      </c>
      <c r="J406" s="10">
        <f>3/24*OO[[#This Row],[66 (27JUN1985 03:00:00)-Water Temperature (C)]]*OO[[#This Row],[8]]/SUM(OO[8])</f>
        <v>0</v>
      </c>
      <c r="K406" s="10">
        <f>3/24*OO[[#This Row],[67 (27JUN1985 06:00:00)-Water Temperature (C)]]*OO[[#This Row],[9]]/SUM(OO[9])</f>
        <v>0</v>
      </c>
      <c r="L406" s="10">
        <f>3/24*OO[[#This Row],[68 (27JUN1985 09:00:00)-Water Temperature (C)]]*OO[[#This Row],[10]]/SUM(OO[10])</f>
        <v>0</v>
      </c>
      <c r="M406" s="10">
        <f>3/24*OO[[#This Row],[69 (27JUN1985 12:00:00)-Water Temperature (C)]]*OO[[#This Row],[11]]/SUM(OO[11])</f>
        <v>0</v>
      </c>
      <c r="N406" s="10">
        <f>3/24*OO[[#This Row],[70 (27JUN1985 15:00:00)-Water Temperature (C)]]*OO[[#This Row],[12]]/SUM(OO[12])</f>
        <v>0</v>
      </c>
      <c r="O406" s="10">
        <f>3/24*OO[[#This Row],[71 (27JUN1985 18:00:00)-Water Temperature (C)]]*OO[[#This Row],[13]]/SUM(OO[13])</f>
        <v>0</v>
      </c>
      <c r="P406" s="10">
        <f>3/24*OO[[#This Row],[72 (27JUN1985 21:00:00)-Water Temperature (C)]]*OO[[#This Row],[14]]/SUM(OO[14])</f>
        <v>0</v>
      </c>
      <c r="Q406" s="10">
        <f>3/24*OO[[#This Row],[73 (28JUN1985 00:00:00)-Water Temperature (C)]]*OO[[#This Row],[15]]/SUM(OO[15])</f>
        <v>0</v>
      </c>
      <c r="R406" s="10">
        <f>3/24*OO[[#This Row],[74 (28JUN1985 03:00:00)-Water Temperature (C)]]*OO[[#This Row],[16]]/SUM(OO[16])</f>
        <v>0</v>
      </c>
      <c r="S406" s="10">
        <f>3/24*OO[[#This Row],[75 (28JUN1985 06:00:00)-Water Temperature (C)]]*OO[[#This Row],[17]]/SUM(OO[17])</f>
        <v>0</v>
      </c>
      <c r="T406" s="10">
        <f>3/24*OO[[#This Row],[76 (28JUN1985 09:00:00)-Water Temperature (C)]]*OO[[#This Row],[18]]/SUM(OO[18])</f>
        <v>0</v>
      </c>
      <c r="U406" s="10">
        <f>3/24*OO[[#This Row],[77 (28JUN1985 12:00:00)-Water Temperature (C)]]*OO[[#This Row],[19]]/SUM(OO[19])</f>
        <v>0</v>
      </c>
      <c r="V406" s="10">
        <f>3/24000000*OO[[#This Row],[78 (28JUN1985 15:00:00)-Water Temperature (C)]]*OO[[#This Row],[20]]</f>
        <v>1.9342301842370001E-40</v>
      </c>
      <c r="W406" s="10">
        <f>3/24000000*OO[[#This Row],[79 (28JUN1985 18:00:00)-Water Temperature (C)]]*OO[[#This Row],[21]]</f>
        <v>6.1688204178649996E-32</v>
      </c>
      <c r="X406" s="10">
        <f>3/24000000*OO[[#This Row],[80 (28JUN1985 21:00:00)-Water Temperature (C)]]*OO[[#This Row],[22]]</f>
        <v>1.1836705248925001E-25</v>
      </c>
      <c r="Y406" s="10">
        <f>3/24000000*OO[[#This Row],[81 (29JUN1985 00:00:00)-Water Temperature (C)]]*OO[[#This Row],[23]]</f>
        <v>6.3216611783324992E-20</v>
      </c>
      <c r="Z406" s="10">
        <f>3/24000000*OO[[#This Row],[82 (29JUN1985 03:00:00)-Water Temperature (C)]]*OO[[#This Row],[24]]</f>
        <v>5.5326507431624999E-16</v>
      </c>
      <c r="AA406" s="10">
        <f>3/24000000*OO[[#This Row],[83 (29JUN1985 06:00:00)-Water Temperature (C)]]*OO[[#This Row],[25]]</f>
        <v>6.0829394779162505E-13</v>
      </c>
      <c r="AB406" s="10">
        <f>3/24000000*OO[[#This Row],[84 (29JUN1985 09:00:00)-Water Temperature (C)]]*OO[[#This Row],[26]]</f>
        <v>1.836124320328125E-10</v>
      </c>
      <c r="AC406" s="10">
        <f>3/24000000*OO[[#This Row],[85 (29JUN1985 12:00:00)-Water Temperature (C)]]*OO[[#This Row],[27]]</f>
        <v>1.9761832338237496E-8</v>
      </c>
      <c r="AD406" s="10">
        <f>3/24000000*OO[[#This Row],[86 (29JUN1985 15:00:00)-Water Temperature (C)]]*OO[[#This Row],[28]]</f>
        <v>9.3042139098225001E-7</v>
      </c>
      <c r="AE406" s="10">
        <f>3/24000000*OO[[#This Row],[88 (29JUN1985 21:00:00)-Water Temperature (C)]]*OO[[#This Row],[30]]</f>
        <v>2.6890949327699999E-4</v>
      </c>
      <c r="AF406" s="10">
        <f>3/24000000*OO[[#This Row],[88 (29JUN1985 21:00:00)-Water Temperature (C)]]*OO[[#This Row],[30]]</f>
        <v>2.6890949327699999E-4</v>
      </c>
      <c r="AG406" s="10">
        <f>3/24000000*OO[[#This Row],[89 (30JUN1985 00:00:00)-Water Temperature (C)]]*OO[[#This Row],[31]]</f>
        <v>1.9448068673844998E-3</v>
      </c>
      <c r="AH406" s="10">
        <f>3/24000000*OO[[#This Row],[90 (30JUN1985 03:00:00)-Water Temperature (C)]]*OO[[#This Row],[32]]</f>
        <v>8.8526751917499986E-3</v>
      </c>
      <c r="AI406" s="10">
        <f>3/24000000*OO[[#This Row],[91 (30JUN1985 06:00:00)-Water Temperature (C)]]*OO[[#This Row],[33]]</f>
        <v>2.7535814585274997E-2</v>
      </c>
      <c r="AJ406" s="10">
        <f>3/24000000*OO[[#This Row],[92 (30JUN1985 09:00:00)-Water Temperature (C)]]*OO[[#This Row],[34]]</f>
        <v>6.4195778423374997E-2</v>
      </c>
      <c r="AK406" s="10">
        <f>3/24000000*OO[[#This Row],[93 (30JUN1985 12:00:00)-Water Temperature (C)]]*OO[[#This Row],[35]]</f>
        <v>0.11115421768799999</v>
      </c>
      <c r="AL406" s="10">
        <f>3/24000000*OO[[#This Row],[94 (30JUN1985 15:00:00)-Water Temperature (C)]]*OO[[#This Row],[36]]</f>
        <v>0.1463054729698125</v>
      </c>
      <c r="AM406" s="10">
        <f>3/24000000*OO[[#This Row],[95 (30JUN1985 18:00:00)-Water Temperature (C)]]*OO[[#This Row],[37]]</f>
        <v>0.14958158910922498</v>
      </c>
      <c r="AN406" s="10">
        <f>3/24000000*OO[[#This Row],[96 (30JUN1985 21:00:00)-Water Temperature (C)]]*OO[[#This Row],[38]]</f>
        <v>0.11922716970637499</v>
      </c>
      <c r="AO406" s="10">
        <f>3/24000000*OO[[#This Row],[97 (01JUL1985 00:00:00)-Water Temperature (C)]]*OO[[#This Row],[39]]</f>
        <v>7.6210126797937511E-2</v>
      </c>
      <c r="AP406" s="10">
        <f>3/24000000*OO[[#This Row],[98 (01JUL1985 03:00:00)-Water Temperature (C)]]*OO[[#This Row],[40]]</f>
        <v>4.1393080851637495E-2</v>
      </c>
      <c r="AQ406" s="10">
        <f>3/24000000*OO[[#This Row],[99 (01JUL1985 06:00:00)-Water Temperature (C)]]*OO[[#This Row],[41]]</f>
        <v>2.0059355387629998E-2</v>
      </c>
      <c r="AR406" s="10">
        <f>3/24000000*OO[[#This Row],[100 (01JUL1985 09:00:00)-Water Temperature (C)]]*OO[[#This Row],[42]]</f>
        <v>9.3268512507887497E-3</v>
      </c>
      <c r="AS406" s="10">
        <f>3/24000000*OO[[#This Row],[101 (01JUL1985 12:00:00)-Water Temperature (C)]]*OO[[#This Row],[43]]</f>
        <v>4.1312558811774994E-3</v>
      </c>
      <c r="AT406" s="10">
        <f>3/24000000*OO[[#This Row],[102 (01JUL1985 15:00:00)-Water Temperature (C)]]*OO[[#This Row],[44]]</f>
        <v>1.7456192703041247E-3</v>
      </c>
      <c r="AU406" s="10">
        <f>3/24000000*OO[[#This Row],[103 (01JUL1985 18:00:00)-Water Temperature (C)]]*OO[[#This Row],[45]]</f>
        <v>7.3118744786712501E-4</v>
      </c>
      <c r="AV406" s="10">
        <f>3/24000000*OO[[#This Row],[104 (01JUL1985 21:00:00)-Water Temperature (C)]]*OO[[#This Row],[46]]</f>
        <v>3.2229130735812495E-4</v>
      </c>
      <c r="AW406" s="10">
        <f>3/24000000*OO[[#This Row],[105 (02JUL1985 00:00:00)-Water Temperature (C)]]*OO[[#This Row],[47]]</f>
        <v>1.6667019247812499E-4</v>
      </c>
      <c r="AX406" s="10">
        <f>3/24000000*OO[[#This Row],[106 (02JUL1985 03:00:00)-Water Temperature (C)]]*OO[[#This Row],[48]]</f>
        <v>1.08156217609125E-4</v>
      </c>
      <c r="AY406" s="10">
        <f>3/24000000*OO[[#This Row],[107 (02JUL1985 06:00:00)-Water Temperature (C)]]*OO[[#This Row],[49]]</f>
        <v>8.444001866680001E-5</v>
      </c>
      <c r="AZ406" s="10">
        <f>3/24000000*OO[[#This Row],[108 (02JUL1985 09:00:00)-Water Temperature (C)]]*OO[[#This Row],[50]]</f>
        <v>7.385790629126249E-5</v>
      </c>
      <c r="BA406" s="10">
        <f>3/24000000*OO[[#This Row],[109 (02JUL1985 12:00:00)-Water Temperature (C)]]*OO[[#This Row],[51]]</f>
        <v>7.0397939239200003E-5</v>
      </c>
      <c r="BB406" s="10">
        <f>3/24000000*OO[[#This Row],[110 (02JUL1985 15:00:00)-Water Temperature (C)]]*OO[[#This Row],[52]]</f>
        <v>6.835226281739999E-5</v>
      </c>
      <c r="BC406" s="10">
        <f>3/24000000*OO[[#This Row],[111 (02JUL1985 18:00:00)-Water Temperature (C)]]*OO[[#This Row],[53]]</f>
        <v>6.6700199663999996E-5</v>
      </c>
      <c r="BD406" s="10">
        <f>3/24000000*OO[[#This Row],[112 (02JUL1985 21:00:00)-Water Temperature (C)]]*OO[[#This Row],[54]]</f>
        <v>6.4161613218675001E-5</v>
      </c>
      <c r="BE406" s="10">
        <f>3/24000000*OO[[#This Row],[113 (03JUL1985 00:00:00)-Water Temperature (C)]]*OO[[#This Row],[55]]</f>
        <v>6.1777388655399993E-5</v>
      </c>
      <c r="BF406" s="10">
        <f>3/24000000*OO[[#This Row],[114 (03JUL1985 03:00:00)-Water Temperature (C)]]*OO[[#This Row],[56]]</f>
        <v>5.9508195577312504E-5</v>
      </c>
      <c r="BG406" s="10">
        <f>3/24000000*OO[[#This Row],[115 (03JUL1985 06:00:00)-Water Temperature (C)]]*OO[[#This Row],[57]]</f>
        <v>5.7571184303549996E-5</v>
      </c>
      <c r="BH406" s="10">
        <f>3/24000000*OO[[#This Row],[116 (03JUL1985 09:00:00)-Water Temperature (C)]]*OO[[#This Row],[58]]</f>
        <v>5.5214690280524997E-5</v>
      </c>
      <c r="BI406" s="10">
        <f>3/24000000*OO[[#This Row],[117 (03JUL1985 12:00:00)-Water Temperature (C)]]*OO[[#This Row],[59]]</f>
        <v>5.3319890075962487E-5</v>
      </c>
      <c r="BJ406" s="10">
        <f>3/24000000*OO[[#This Row],[118 (03JUL1985 15:00:00)-Water Temperature (C)]]*OO[[#This Row],[60]]</f>
        <v>5.1124136816987495E-5</v>
      </c>
      <c r="BK406" s="10">
        <f>3/24000000*OO[[#This Row],[119 (03JUL1985 18:00:00)-Water Temperature (C)]]*OO[[#This Row],[61]]</f>
        <v>4.8236732455600007E-5</v>
      </c>
      <c r="BL406" s="10">
        <f>3/24000000*OO[[#This Row],[120 (03JUL1985 21:00:00)-Water Temperature (C)]]*OO[[#This Row],[62]]</f>
        <v>4.3132413165037501E-5</v>
      </c>
      <c r="BM406" s="10">
        <f>3/24000000*OO[[#This Row],[121 (04JUL1985 00:00:00)-Water Temperature (C)]]*OO[[#This Row],[63]]</f>
        <v>3.78081620878125E-5</v>
      </c>
      <c r="BN406" s="10">
        <f>3/24000000*OO[[#This Row],[122 (04JUL1985 03:00:00)-Water Temperature (C)]]*OO[[#This Row],[64]]</f>
        <v>3.34979554764E-5</v>
      </c>
      <c r="BO406" s="10">
        <f>3/24000000*OO[[#This Row],[123 (04JUL1985 06:00:00)-Water Temperature (C)]]*OO[[#This Row],[65]]</f>
        <v>2.9991210824550002E-5</v>
      </c>
      <c r="BP406" s="10">
        <f>3/24000000*OO[[#This Row],[124 (04JUL1985 09:00:00)-Water Temperature (C)]]*OO[[#This Row],[66]]</f>
        <v>2.7989138860474998E-5</v>
      </c>
      <c r="BQ406" s="10">
        <f>3/24000000*OO[[#This Row],[125 (04JUL1985 12:00:00)-Water Temperature (C)]]*OO[[#This Row],[67]]</f>
        <v>2.6315261267399999E-5</v>
      </c>
      <c r="BR406" s="10">
        <f>3/24000000*OO[[#This Row],[126 (04JUL1985 15:00:00)-Water Temperature (C)]]*OO[[#This Row],[68]]</f>
        <v>2.4170261794187498E-5</v>
      </c>
      <c r="BS406" s="10">
        <f>3/24000000*OO[[#This Row],[127 (04JUL1985 18:00:00)-Water Temperature (C)]]*OO[[#This Row],[69]]</f>
        <v>2.2459361223040001E-5</v>
      </c>
      <c r="BT406" s="10">
        <f>3/24000000*OO[[#This Row],[128 (04JUL1985 21:00:00)-Water Temperature (C)]]*OO[[#This Row],[70]]</f>
        <v>2.0025355921717496E-5</v>
      </c>
      <c r="BU406" s="10">
        <f>3/24000000*OO[[#This Row],[129 (05JUL1985 00:00:00)-Water Temperature (C)]]*OO[[#This Row],[71]]</f>
        <v>1.7440175361712499E-5</v>
      </c>
      <c r="BV406" s="10">
        <f>3/24000000*OO[[#This Row],[130 (05JUL1985 03:00:00)-Water Temperature (C)]]*OO[[#This Row],[72]]</f>
        <v>1.5264550054779999E-5</v>
      </c>
      <c r="BW406" s="10">
        <f>3/24000000*OO[[#This Row],[131 (05JUL1985 06:00:00)-Water Temperature (C)]]*OO[[#This Row],[73]]</f>
        <v>1.3620236120392498E-5</v>
      </c>
      <c r="BX406" s="10">
        <f>3/24000000*OO[[#This Row],[132 (05JUL1985 09:00:00)-Water Temperature (C)]]*OO[[#This Row],[74]]</f>
        <v>1.3018026329351249E-5</v>
      </c>
      <c r="BY406" s="10">
        <f>3/24000000*OO[[#This Row],[133 (05JUL1985 12:00:00)-Water Temperature (C)]]*OO[[#This Row],[75]]</f>
        <v>1.246024708899E-5</v>
      </c>
      <c r="BZ406" s="10">
        <f>3/24000000*OO[[#This Row],[134 (05JUL1985 15:00:00)-Water Temperature (C)]]*OO[[#This Row],[76]]</f>
        <v>1.171637199820125E-5</v>
      </c>
      <c r="CA406" s="10">
        <f>3/24000000*OO[[#This Row],[135 (05JUL1985 18:00:00)-Water Temperature (C)]]*OO[[#This Row],[77]]</f>
        <v>1.1007176182500001E-5</v>
      </c>
      <c r="CB406" s="10">
        <f>3/24000000*OO[[#This Row],[136 (05JUL1985 21:00:00)-Water Temperature (C)]]*OO[[#This Row],[78]]</f>
        <v>9.8623495994624991E-6</v>
      </c>
      <c r="CC406" s="10">
        <f>3/24000000*OO[[#This Row],[137 (06JUL1985 00:00:00)-Water Temperature (C)]]*OO[[#This Row],[79]]</f>
        <v>8.6313644867925012E-6</v>
      </c>
      <c r="CD406" s="10">
        <f>3/24000000*OO[[#This Row],[138 (06JUL1985 03:00:00)-Water Temperature (C)]]*OO[[#This Row],[80]]</f>
        <v>7.561413311599999E-6</v>
      </c>
      <c r="CE406" s="10">
        <f>3/24000000*OO[[#This Row],[139 (06JUL1985 06:00:00)-Water Temperature (C)]]*OO[[#This Row],[81]]</f>
        <v>6.7179988059100011E-6</v>
      </c>
      <c r="CF406" s="10">
        <f>3/24000000*OO[[#This Row],[140 (06JUL1985 09:00:00)-Water Temperature (C)]]*OO[[#This Row],[82]]</f>
        <v>6.2905666612525001E-6</v>
      </c>
      <c r="CG406" s="10">
        <f>3/24000000*OO[[#This Row],[141 (06JUL1985 12:00:00)-Water Temperature (C)]]*OO[[#This Row],[83]]</f>
        <v>5.8623779235199999E-6</v>
      </c>
      <c r="CH406" s="10">
        <f>3/24000000*OO[[#This Row],[142 (06JUL1985 15:00:00)-Water Temperature (C)]]*OO[[#This Row],[84]]</f>
        <v>5.3351090323300003E-6</v>
      </c>
      <c r="CI406" s="10">
        <f>3/24000000*OO[[#This Row],[143 (06JUL1985 18:00:00)-Water Temperature (C)]]*OO[[#This Row],[85]]</f>
        <v>4.6603660131199989E-6</v>
      </c>
      <c r="CJ406" s="10">
        <f>3/24000000*OO[[#This Row],[144 (06JUL1985 21:00:00)-Water Temperature (C)]]*OO[[#This Row],[86]]</f>
        <v>3.8335746911899995E-6</v>
      </c>
      <c r="CK406" s="10">
        <f>3/24000000*OO[[#This Row],[145 (07JUL1985 00:00:00)-Water Temperature (C)]]*OO[[#This Row],[87]]</f>
        <v>3.0289811418399994E-6</v>
      </c>
      <c r="CL406" s="10">
        <f>3/24000000*OO[[#This Row],[146 (07JUL1985 03:00:00)-Water Temperature (C)]]*OO[[#This Row],[88]]</f>
        <v>2.4097564705047495E-6</v>
      </c>
      <c r="CM406" s="10">
        <f>3/24000000*OO[[#This Row],[147 (07JUL1985 06:00:00)-Water Temperature (C)]]*OO[[#This Row],[89]]</f>
        <v>1.9641652952137502E-6</v>
      </c>
      <c r="CN406" s="10">
        <f>3/24000000*OO[[#This Row],[148 (07JUL1985 09:00:00)-Water Temperature (C)]]*OO[[#This Row],[90]]</f>
        <v>1.7137332124454999E-6</v>
      </c>
      <c r="CO406" s="10">
        <f>3/24000000*OO[[#This Row],[149 (07JUL1985 12:00:00)-Water Temperature (C)]]*OO[[#This Row],[91]]</f>
        <v>1.479127139931E-6</v>
      </c>
      <c r="CP406" s="10">
        <f>3/24000000*OO[[#This Row],[150 (07JUL1985 15:00:00)-Water Temperature (C)]]*OO[[#This Row],[92]]</f>
        <v>1.348057652914E-6</v>
      </c>
      <c r="CQ406" s="10">
        <f>3/24000000*OO[[#This Row],[151 (07JUL1985 18:00:00)-Water Temperature (C)]]*OO[[#This Row],[93]]</f>
        <v>1.222191115425E-6</v>
      </c>
      <c r="CR406" s="10">
        <f>3/24000000*OO[[#This Row],[152 (07JUL1985 21:00:00)-Water Temperature (C)]]*OO[[#This Row],[94]]</f>
        <v>1.082141120863E-6</v>
      </c>
      <c r="CS406" s="10">
        <f>3/24000000*OO[[#This Row],[153 (08JUL1985 00:00:00)-Water Temperature (C)]]*OO[[#This Row],[95]]</f>
        <v>9.4512457789762502E-7</v>
      </c>
      <c r="CT406" s="10">
        <f>3/24000000*OO[[#This Row],[154 (08JUL1985 03:00:00)-Water Temperature (C)]]*OO[[#This Row],[96]]</f>
        <v>8.3243738138549998E-7</v>
      </c>
      <c r="CU406" s="10">
        <f>3/24000000*OO[[#This Row],[155 (08JUL1985 06:00:00)-Water Temperature (C)]]*OO[[#This Row],[97]]</f>
        <v>7.6134664204987512E-7</v>
      </c>
      <c r="CV406" s="10">
        <f>3/24000000*OO[[#This Row],[156 (08JUL1985 09:00:00)-Water Temperature (C)]]*OO[[#This Row],[98]]</f>
        <v>7.5057066641924993E-7</v>
      </c>
      <c r="CW406" s="10">
        <f>3/24000000*OO[[#This Row],[157 (08JUL1985 12:00:00)-Water Temperature (C)]]*OO[[#This Row],[99]]</f>
        <v>7.4703738607225E-7</v>
      </c>
    </row>
    <row r="407" spans="1:101" x14ac:dyDescent="0.35">
      <c r="A407" t="s">
        <v>414</v>
      </c>
      <c r="B407">
        <v>608.73739999999998</v>
      </c>
      <c r="C407" s="10">
        <f>3/24*OO[[#This Row],[59 (26JUN1985 06:00:00)-Water Temperature (C)]]*OO[[#This Row],[1]]/SUM(OO[1])</f>
        <v>0</v>
      </c>
      <c r="D407" s="10">
        <f>3/24*OO[[#This Row],[60 (26JUN1985 09:00:00)-Water Temperature (C)]]*OO[[#This Row],[2]]/SUM(OO[2])</f>
        <v>0</v>
      </c>
      <c r="E407" s="10">
        <f>3/24*OO[[#This Row],[61 (26JUN1985 12:00:00)-Water Temperature (C)]]*OO[[#This Row],[3]]/SUM(OO[3])</f>
        <v>0</v>
      </c>
      <c r="F407" s="10">
        <f>3/24*OO[[#This Row],[62 (26JUN1985 15:00:00)-Water Temperature (C)]]*OO[[#This Row],[4]]/SUM(OO[4])</f>
        <v>0</v>
      </c>
      <c r="G407" s="10">
        <f>3/24*OO[[#This Row],[63 (26JUN1985 18:00:00)-Water Temperature (C)]]*OO[[#This Row],[5]]/SUM(OO[5])</f>
        <v>0</v>
      </c>
      <c r="H407" s="10">
        <f>3/24*OO[[#This Row],[64 (26JUN1985 21:00:00)-Water Temperature (C)]]*OO[[#This Row],[6]]/SUM(OO[6])</f>
        <v>0</v>
      </c>
      <c r="I407" s="10">
        <f>3/24*OO[[#This Row],[65 (27JUN1985 00:00:00)-Water Temperature (C)]]*OO[[#This Row],[7]]/SUM(OO[7])</f>
        <v>0</v>
      </c>
      <c r="J407" s="10">
        <f>3/24*OO[[#This Row],[66 (27JUN1985 03:00:00)-Water Temperature (C)]]*OO[[#This Row],[8]]/SUM(OO[8])</f>
        <v>0</v>
      </c>
      <c r="K407" s="10">
        <f>3/24*OO[[#This Row],[67 (27JUN1985 06:00:00)-Water Temperature (C)]]*OO[[#This Row],[9]]/SUM(OO[9])</f>
        <v>0</v>
      </c>
      <c r="L407" s="10">
        <f>3/24*OO[[#This Row],[68 (27JUN1985 09:00:00)-Water Temperature (C)]]*OO[[#This Row],[10]]/SUM(OO[10])</f>
        <v>0</v>
      </c>
      <c r="M407" s="10">
        <f>3/24*OO[[#This Row],[69 (27JUN1985 12:00:00)-Water Temperature (C)]]*OO[[#This Row],[11]]/SUM(OO[11])</f>
        <v>0</v>
      </c>
      <c r="N407" s="10">
        <f>3/24*OO[[#This Row],[70 (27JUN1985 15:00:00)-Water Temperature (C)]]*OO[[#This Row],[12]]/SUM(OO[12])</f>
        <v>0</v>
      </c>
      <c r="O407" s="10">
        <f>3/24*OO[[#This Row],[71 (27JUN1985 18:00:00)-Water Temperature (C)]]*OO[[#This Row],[13]]/SUM(OO[13])</f>
        <v>0</v>
      </c>
      <c r="P407" s="10">
        <f>3/24*OO[[#This Row],[72 (27JUN1985 21:00:00)-Water Temperature (C)]]*OO[[#This Row],[14]]/SUM(OO[14])</f>
        <v>0</v>
      </c>
      <c r="Q407" s="10">
        <f>3/24*OO[[#This Row],[73 (28JUN1985 00:00:00)-Water Temperature (C)]]*OO[[#This Row],[15]]/SUM(OO[15])</f>
        <v>0</v>
      </c>
      <c r="R407" s="10">
        <f>3/24*OO[[#This Row],[74 (28JUN1985 03:00:00)-Water Temperature (C)]]*OO[[#This Row],[16]]/SUM(OO[16])</f>
        <v>0</v>
      </c>
      <c r="S407" s="10">
        <f>3/24*OO[[#This Row],[75 (28JUN1985 06:00:00)-Water Temperature (C)]]*OO[[#This Row],[17]]/SUM(OO[17])</f>
        <v>0</v>
      </c>
      <c r="T407" s="10">
        <f>3/24*OO[[#This Row],[76 (28JUN1985 09:00:00)-Water Temperature (C)]]*OO[[#This Row],[18]]/SUM(OO[18])</f>
        <v>0</v>
      </c>
      <c r="U407" s="10">
        <f>3/24*OO[[#This Row],[77 (28JUN1985 12:00:00)-Water Temperature (C)]]*OO[[#This Row],[19]]/SUM(OO[19])</f>
        <v>0</v>
      </c>
      <c r="V407" s="10">
        <f>3/24000000*OO[[#This Row],[78 (28JUN1985 15:00:00)-Water Temperature (C)]]*OO[[#This Row],[20]]</f>
        <v>9.4982398353449987E-42</v>
      </c>
      <c r="W407" s="10">
        <f>3/24000000*OO[[#This Row],[79 (28JUN1985 18:00:00)-Water Temperature (C)]]*OO[[#This Row],[21]]</f>
        <v>2.6644595362425E-33</v>
      </c>
      <c r="X407" s="10">
        <f>3/24000000*OO[[#This Row],[80 (28JUN1985 21:00:00)-Water Temperature (C)]]*OO[[#This Row],[22]]</f>
        <v>4.5036715517475005E-27</v>
      </c>
      <c r="Y407" s="10">
        <f>3/24000000*OO[[#This Row],[81 (29JUN1985 00:00:00)-Water Temperature (C)]]*OO[[#This Row],[23]]</f>
        <v>5.9181783015949991E-21</v>
      </c>
      <c r="Z407" s="10">
        <f>3/24000000*OO[[#This Row],[82 (29JUN1985 03:00:00)-Water Temperature (C)]]*OO[[#This Row],[24]]</f>
        <v>8.3416363903799992E-17</v>
      </c>
      <c r="AA407" s="10">
        <f>3/24000000*OO[[#This Row],[83 (29JUN1985 06:00:00)-Water Temperature (C)]]*OO[[#This Row],[25]]</f>
        <v>1.1918368296135001E-13</v>
      </c>
      <c r="AB407" s="10">
        <f>3/24000000*OO[[#This Row],[84 (29JUN1985 09:00:00)-Water Temperature (C)]]*OO[[#This Row],[26]]</f>
        <v>4.2994591627824998E-11</v>
      </c>
      <c r="AC407" s="10">
        <f>3/24000000*OO[[#This Row],[85 (29JUN1985 12:00:00)-Water Temperature (C)]]*OO[[#This Row],[27]]</f>
        <v>5.3193787056649997E-9</v>
      </c>
      <c r="AD407" s="10">
        <f>3/24000000*OO[[#This Row],[86 (29JUN1985 15:00:00)-Water Temperature (C)]]*OO[[#This Row],[28]]</f>
        <v>2.8225313160124998E-7</v>
      </c>
      <c r="AE407" s="10">
        <f>3/24000000*OO[[#This Row],[88 (29JUN1985 21:00:00)-Water Temperature (C)]]*OO[[#This Row],[30]]</f>
        <v>9.9508584551899991E-5</v>
      </c>
      <c r="AF407" s="10">
        <f>3/24000000*OO[[#This Row],[88 (29JUN1985 21:00:00)-Water Temperature (C)]]*OO[[#This Row],[30]]</f>
        <v>9.9508584551899991E-5</v>
      </c>
      <c r="AG407" s="10">
        <f>3/24000000*OO[[#This Row],[89 (30JUN1985 00:00:00)-Water Temperature (C)]]*OO[[#This Row],[31]]</f>
        <v>7.8417113736474985E-4</v>
      </c>
      <c r="AH407" s="10">
        <f>3/24000000*OO[[#This Row],[90 (30JUN1985 03:00:00)-Water Temperature (C)]]*OO[[#This Row],[32]]</f>
        <v>3.8598614446374996E-3</v>
      </c>
      <c r="AI407" s="10">
        <f>3/24000000*OO[[#This Row],[91 (30JUN1985 06:00:00)-Water Temperature (C)]]*OO[[#This Row],[33]]</f>
        <v>1.2877500504E-2</v>
      </c>
      <c r="AJ407" s="10">
        <f>3/24000000*OO[[#This Row],[92 (30JUN1985 09:00:00)-Water Temperature (C)]]*OO[[#This Row],[34]]</f>
        <v>3.1992882338162498E-2</v>
      </c>
      <c r="AK407" s="10">
        <f>3/24000000*OO[[#This Row],[93 (30JUN1985 12:00:00)-Water Temperature (C)]]*OO[[#This Row],[35]]</f>
        <v>5.8603389338800001E-2</v>
      </c>
      <c r="AL407" s="10">
        <f>3/24000000*OO[[#This Row],[94 (30JUN1985 15:00:00)-Water Temperature (C)]]*OO[[#This Row],[36]]</f>
        <v>8.1539105544037496E-2</v>
      </c>
      <c r="AM407" s="10">
        <f>3/24000000*OO[[#This Row],[95 (30JUN1985 18:00:00)-Water Temperature (C)]]*OO[[#This Row],[37]]</f>
        <v>8.7843968951937509E-2</v>
      </c>
      <c r="AN407" s="10">
        <f>3/24000000*OO[[#This Row],[96 (30JUN1985 21:00:00)-Water Temperature (C)]]*OO[[#This Row],[38]]</f>
        <v>7.3304468561800007E-2</v>
      </c>
      <c r="AO407" s="10">
        <f>3/24000000*OO[[#This Row],[97 (01JUL1985 00:00:00)-Water Temperature (C)]]*OO[[#This Row],[39]]</f>
        <v>4.8858366319575006E-2</v>
      </c>
      <c r="AP407" s="10">
        <f>3/24000000*OO[[#This Row],[98 (01JUL1985 03:00:00)-Water Temperature (C)]]*OO[[#This Row],[40]]</f>
        <v>2.7506428254449992E-2</v>
      </c>
      <c r="AQ407" s="10">
        <f>3/24000000*OO[[#This Row],[99 (01JUL1985 06:00:00)-Water Temperature (C)]]*OO[[#This Row],[41]]</f>
        <v>1.369057620315E-2</v>
      </c>
      <c r="AR407" s="10">
        <f>3/24000000*OO[[#This Row],[100 (01JUL1985 09:00:00)-Water Temperature (C)]]*OO[[#This Row],[42]]</f>
        <v>6.4884372270149994E-3</v>
      </c>
      <c r="AS407" s="10">
        <f>3/24000000*OO[[#This Row],[101 (01JUL1985 12:00:00)-Water Temperature (C)]]*OO[[#This Row],[43]]</f>
        <v>2.9069782921199994E-3</v>
      </c>
      <c r="AT407" s="10">
        <f>3/24000000*OO[[#This Row],[102 (01JUL1985 15:00:00)-Water Temperature (C)]]*OO[[#This Row],[44]]</f>
        <v>1.2363649674300003E-3</v>
      </c>
      <c r="AU407" s="10">
        <f>3/24000000*OO[[#This Row],[103 (01JUL1985 18:00:00)-Water Temperature (C)]]*OO[[#This Row],[45]]</f>
        <v>5.1412166844499996E-4</v>
      </c>
      <c r="AV407" s="10">
        <f>3/24000000*OO[[#This Row],[104 (01JUL1985 21:00:00)-Water Temperature (C)]]*OO[[#This Row],[46]]</f>
        <v>2.1942496103579998E-4</v>
      </c>
      <c r="AW407" s="10">
        <f>3/24000000*OO[[#This Row],[105 (02JUL1985 00:00:00)-Water Temperature (C)]]*OO[[#This Row],[47]]</f>
        <v>1.075726329829875E-4</v>
      </c>
      <c r="AX407" s="10">
        <f>3/24000000*OO[[#This Row],[106 (02JUL1985 03:00:00)-Water Temperature (C)]]*OO[[#This Row],[48]]</f>
        <v>6.5643237577125001E-5</v>
      </c>
      <c r="AY407" s="10">
        <f>3/24000000*OO[[#This Row],[107 (02JUL1985 06:00:00)-Water Temperature (C)]]*OO[[#This Row],[49]]</f>
        <v>4.9104202644162487E-5</v>
      </c>
      <c r="AZ407" s="10">
        <f>3/24000000*OO[[#This Row],[108 (02JUL1985 09:00:00)-Water Temperature (C)]]*OO[[#This Row],[50]]</f>
        <v>4.1842463796049997E-5</v>
      </c>
      <c r="BA407" s="10">
        <f>3/24000000*OO[[#This Row],[109 (02JUL1985 12:00:00)-Water Temperature (C)]]*OO[[#This Row],[51]]</f>
        <v>3.9164750632750001E-5</v>
      </c>
      <c r="BB407" s="10">
        <f>3/24000000*OO[[#This Row],[110 (02JUL1985 15:00:00)-Water Temperature (C)]]*OO[[#This Row],[52]]</f>
        <v>3.7533233508925E-5</v>
      </c>
      <c r="BC407" s="10">
        <f>3/24000000*OO[[#This Row],[111 (02JUL1985 18:00:00)-Water Temperature (C)]]*OO[[#This Row],[53]]</f>
        <v>3.6218351010599992E-5</v>
      </c>
      <c r="BD407" s="10">
        <f>3/24000000*OO[[#This Row],[112 (02JUL1985 21:00:00)-Water Temperature (C)]]*OO[[#This Row],[54]]</f>
        <v>3.4456868055575002E-5</v>
      </c>
      <c r="BE407" s="10">
        <f>3/24000000*OO[[#This Row],[113 (03JUL1985 00:00:00)-Water Temperature (C)]]*OO[[#This Row],[55]]</f>
        <v>3.2764557988662498E-5</v>
      </c>
      <c r="BF407" s="10">
        <f>3/24000000*OO[[#This Row],[114 (03JUL1985 03:00:00)-Water Temperature (C)]]*OO[[#This Row],[56]]</f>
        <v>3.1137529621874992E-5</v>
      </c>
      <c r="BG407" s="10">
        <f>3/24000000*OO[[#This Row],[115 (03JUL1985 06:00:00)-Water Temperature (C)]]*OO[[#This Row],[57]]</f>
        <v>2.9837121235999998E-5</v>
      </c>
      <c r="BH407" s="10">
        <f>3/24000000*OO[[#This Row],[116 (03JUL1985 09:00:00)-Water Temperature (C)]]*OO[[#This Row],[58]]</f>
        <v>2.8809695631749999E-5</v>
      </c>
      <c r="BI407" s="10">
        <f>3/24000000*OO[[#This Row],[117 (03JUL1985 12:00:00)-Water Temperature (C)]]*OO[[#This Row],[59]]</f>
        <v>2.79272894963125E-5</v>
      </c>
      <c r="BJ407" s="10">
        <f>3/24000000*OO[[#This Row],[118 (03JUL1985 15:00:00)-Water Temperature (C)]]*OO[[#This Row],[60]]</f>
        <v>2.6872945488337501E-5</v>
      </c>
      <c r="BK407" s="10">
        <f>3/24000000*OO[[#This Row],[119 (03JUL1985 18:00:00)-Water Temperature (C)]]*OO[[#This Row],[61]]</f>
        <v>2.5537389762599999E-5</v>
      </c>
      <c r="BL407" s="10">
        <f>3/24000000*OO[[#This Row],[120 (03JUL1985 21:00:00)-Water Temperature (C)]]*OO[[#This Row],[62]]</f>
        <v>2.2944475464758747E-5</v>
      </c>
      <c r="BM407" s="10">
        <f>3/24000000*OO[[#This Row],[121 (04JUL1985 00:00:00)-Water Temperature (C)]]*OO[[#This Row],[63]]</f>
        <v>2.0148124222604999E-5</v>
      </c>
      <c r="BN407" s="10">
        <f>3/24000000*OO[[#This Row],[122 (04JUL1985 03:00:00)-Water Temperature (C)]]*OO[[#This Row],[64]]</f>
        <v>1.7820152344774998E-5</v>
      </c>
      <c r="BO407" s="10">
        <f>3/24000000*OO[[#This Row],[123 (04JUL1985 06:00:00)-Water Temperature (C)]]*OO[[#This Row],[65]]</f>
        <v>1.59585357934275E-5</v>
      </c>
      <c r="BP407" s="10">
        <f>3/24000000*OO[[#This Row],[124 (04JUL1985 09:00:00)-Water Temperature (C)]]*OO[[#This Row],[66]]</f>
        <v>1.4840266047844999E-5</v>
      </c>
      <c r="BQ407" s="10">
        <f>3/24000000*OO[[#This Row],[125 (04JUL1985 12:00:00)-Water Temperature (C)]]*OO[[#This Row],[67]]</f>
        <v>1.401256322421E-5</v>
      </c>
      <c r="BR407" s="10">
        <f>3/24000000*OO[[#This Row],[126 (04JUL1985 15:00:00)-Water Temperature (C)]]*OO[[#This Row],[68]]</f>
        <v>1.2881588712037497E-5</v>
      </c>
      <c r="BS407" s="10">
        <f>3/24000000*OO[[#This Row],[127 (04JUL1985 18:00:00)-Water Temperature (C)]]*OO[[#This Row],[69]]</f>
        <v>1.197162559728E-5</v>
      </c>
      <c r="BT407" s="10">
        <f>3/24000000*OO[[#This Row],[128 (04JUL1985 21:00:00)-Water Temperature (C)]]*OO[[#This Row],[70]]</f>
        <v>1.0724843605822501E-5</v>
      </c>
      <c r="BU407" s="10">
        <f>3/24000000*OO[[#This Row],[129 (05JUL1985 00:00:00)-Water Temperature (C)]]*OO[[#This Row],[71]]</f>
        <v>9.3234490685437495E-6</v>
      </c>
      <c r="BV407" s="10">
        <f>3/24000000*OO[[#This Row],[130 (05JUL1985 03:00:00)-Water Temperature (C)]]*OO[[#This Row],[72]]</f>
        <v>8.1527649091637499E-6</v>
      </c>
      <c r="BW407" s="10">
        <f>3/24000000*OO[[#This Row],[131 (05JUL1985 06:00:00)-Water Temperature (C)]]*OO[[#This Row],[73]]</f>
        <v>7.2536218166975001E-6</v>
      </c>
      <c r="BX407" s="10">
        <f>3/24000000*OO[[#This Row],[132 (05JUL1985 09:00:00)-Water Temperature (C)]]*OO[[#This Row],[74]]</f>
        <v>6.9236987338349998E-6</v>
      </c>
      <c r="BY407" s="10">
        <f>3/24000000*OO[[#This Row],[133 (05JUL1985 12:00:00)-Water Temperature (C)]]*OO[[#This Row],[75]]</f>
        <v>6.6618063461775002E-6</v>
      </c>
      <c r="BZ407" s="10">
        <f>3/24000000*OO[[#This Row],[134 (05JUL1985 15:00:00)-Water Temperature (C)]]*OO[[#This Row],[76]]</f>
        <v>6.2729582611849996E-6</v>
      </c>
      <c r="CA407" s="10">
        <f>3/24000000*OO[[#This Row],[135 (05JUL1985 18:00:00)-Water Temperature (C)]]*OO[[#This Row],[77]]</f>
        <v>5.8867511157937494E-6</v>
      </c>
      <c r="CB407" s="10">
        <f>3/24000000*OO[[#This Row],[136 (05JUL1985 21:00:00)-Water Temperature (C)]]*OO[[#This Row],[78]]</f>
        <v>5.2725177806499991E-6</v>
      </c>
      <c r="CC407" s="10">
        <f>3/24000000*OO[[#This Row],[137 (06JUL1985 00:00:00)-Water Temperature (C)]]*OO[[#This Row],[79]]</f>
        <v>4.6016623448575007E-6</v>
      </c>
      <c r="CD407" s="10">
        <f>3/24000000*OO[[#This Row],[138 (06JUL1985 03:00:00)-Water Temperature (C)]]*OO[[#This Row],[80]]</f>
        <v>4.0286314686374999E-6</v>
      </c>
      <c r="CE407" s="10">
        <f>3/24000000*OO[[#This Row],[139 (06JUL1985 06:00:00)-Water Temperature (C)]]*OO[[#This Row],[81]]</f>
        <v>3.5769913153887502E-6</v>
      </c>
      <c r="CF407" s="10">
        <f>3/24000000*OO[[#This Row],[140 (06JUL1985 09:00:00)-Water Temperature (C)]]*OO[[#This Row],[82]]</f>
        <v>3.3535429156550001E-6</v>
      </c>
      <c r="CG407" s="10">
        <f>3/24000000*OO[[#This Row],[141 (06JUL1985 12:00:00)-Water Temperature (C)]]*OO[[#This Row],[83]]</f>
        <v>3.1317393923200003E-6</v>
      </c>
      <c r="CH407" s="10">
        <f>3/24000000*OO[[#This Row],[142 (06JUL1985 15:00:00)-Water Temperature (C)]]*OO[[#This Row],[84]]</f>
        <v>2.8581441189299994E-6</v>
      </c>
      <c r="CI407" s="10">
        <f>3/24000000*OO[[#This Row],[143 (06JUL1985 18:00:00)-Water Temperature (C)]]*OO[[#This Row],[85]]</f>
        <v>2.502035169114E-6</v>
      </c>
      <c r="CJ407" s="10">
        <f>3/24000000*OO[[#This Row],[144 (06JUL1985 21:00:00)-Water Temperature (C)]]*OO[[#This Row],[86]]</f>
        <v>2.06005715725E-6</v>
      </c>
      <c r="CK407" s="10">
        <f>3/24000000*OO[[#This Row],[145 (07JUL1985 00:00:00)-Water Temperature (C)]]*OO[[#This Row],[87]]</f>
        <v>1.624480582908375E-6</v>
      </c>
      <c r="CL407" s="10">
        <f>3/24000000*OO[[#This Row],[146 (07JUL1985 03:00:00)-Water Temperature (C)]]*OO[[#This Row],[88]]</f>
        <v>1.28706991411675E-6</v>
      </c>
      <c r="CM407" s="10">
        <f>3/24000000*OO[[#This Row],[147 (07JUL1985 06:00:00)-Water Temperature (C)]]*OO[[#This Row],[89]]</f>
        <v>1.0430477610244999E-6</v>
      </c>
      <c r="CN407" s="10">
        <f>3/24000000*OO[[#This Row],[148 (07JUL1985 09:00:00)-Water Temperature (C)]]*OO[[#This Row],[90]]</f>
        <v>9.0498775374837495E-7</v>
      </c>
      <c r="CO407" s="10">
        <f>3/24000000*OO[[#This Row],[149 (07JUL1985 12:00:00)-Water Temperature (C)]]*OO[[#This Row],[91]]</f>
        <v>7.7707100395724993E-7</v>
      </c>
      <c r="CP407" s="10">
        <f>3/24000000*OO[[#This Row],[150 (07JUL1985 15:00:00)-Water Temperature (C)]]*OO[[#This Row],[92]]</f>
        <v>7.0520085145325003E-7</v>
      </c>
      <c r="CQ407" s="10">
        <f>3/24000000*OO[[#This Row],[151 (07JUL1985 18:00:00)-Water Temperature (C)]]*OO[[#This Row],[93]]</f>
        <v>6.3666207341212498E-7</v>
      </c>
      <c r="CR407" s="10">
        <f>3/24000000*OO[[#This Row],[152 (07JUL1985 21:00:00)-Water Temperature (C)]]*OO[[#This Row],[94]]</f>
        <v>5.6022474098574996E-7</v>
      </c>
      <c r="CS407" s="10">
        <f>3/24000000*OO[[#This Row],[153 (08JUL1985 00:00:00)-Water Temperature (C)]]*OO[[#This Row],[95]]</f>
        <v>4.8615626313312494E-7</v>
      </c>
      <c r="CT407" s="10">
        <f>3/24000000*OO[[#This Row],[154 (08JUL1985 03:00:00)-Water Temperature (C)]]*OO[[#This Row],[96]]</f>
        <v>4.2524364615499994E-7</v>
      </c>
      <c r="CU407" s="10">
        <f>3/24000000*OO[[#This Row],[155 (08JUL1985 06:00:00)-Water Temperature (C)]]*OO[[#This Row],[97]]</f>
        <v>3.8644356100000001E-7</v>
      </c>
      <c r="CV407" s="10">
        <f>3/24000000*OO[[#This Row],[156 (08JUL1985 09:00:00)-Water Temperature (C)]]*OO[[#This Row],[98]]</f>
        <v>3.7967245386000003E-7</v>
      </c>
      <c r="CW407" s="10">
        <f>3/24000000*OO[[#This Row],[157 (08JUL1985 12:00:00)-Water Temperature (C)]]*OO[[#This Row],[99]]</f>
        <v>3.7672864829999999E-7</v>
      </c>
    </row>
    <row r="408" spans="1:101" x14ac:dyDescent="0.35">
      <c r="A408" t="s">
        <v>415</v>
      </c>
      <c r="B408">
        <v>948.83019999999999</v>
      </c>
      <c r="C408" s="10">
        <f>3/24*OO[[#This Row],[59 (26JUN1985 06:00:00)-Water Temperature (C)]]*OO[[#This Row],[1]]/SUM(OO[1])</f>
        <v>0</v>
      </c>
      <c r="D408" s="10">
        <f>3/24*OO[[#This Row],[60 (26JUN1985 09:00:00)-Water Temperature (C)]]*OO[[#This Row],[2]]/SUM(OO[2])</f>
        <v>0</v>
      </c>
      <c r="E408" s="10">
        <f>3/24*OO[[#This Row],[61 (26JUN1985 12:00:00)-Water Temperature (C)]]*OO[[#This Row],[3]]/SUM(OO[3])</f>
        <v>0</v>
      </c>
      <c r="F408" s="10">
        <f>3/24*OO[[#This Row],[62 (26JUN1985 15:00:00)-Water Temperature (C)]]*OO[[#This Row],[4]]/SUM(OO[4])</f>
        <v>0</v>
      </c>
      <c r="G408" s="10">
        <f>3/24*OO[[#This Row],[63 (26JUN1985 18:00:00)-Water Temperature (C)]]*OO[[#This Row],[5]]/SUM(OO[5])</f>
        <v>0</v>
      </c>
      <c r="H408" s="10">
        <f>3/24*OO[[#This Row],[64 (26JUN1985 21:00:00)-Water Temperature (C)]]*OO[[#This Row],[6]]/SUM(OO[6])</f>
        <v>0</v>
      </c>
      <c r="I408" s="10">
        <f>3/24*OO[[#This Row],[65 (27JUN1985 00:00:00)-Water Temperature (C)]]*OO[[#This Row],[7]]/SUM(OO[7])</f>
        <v>0</v>
      </c>
      <c r="J408" s="10">
        <f>3/24*OO[[#This Row],[66 (27JUN1985 03:00:00)-Water Temperature (C)]]*OO[[#This Row],[8]]/SUM(OO[8])</f>
        <v>0</v>
      </c>
      <c r="K408" s="10">
        <f>3/24*OO[[#This Row],[67 (27JUN1985 06:00:00)-Water Temperature (C)]]*OO[[#This Row],[9]]/SUM(OO[9])</f>
        <v>0</v>
      </c>
      <c r="L408" s="10">
        <f>3/24*OO[[#This Row],[68 (27JUN1985 09:00:00)-Water Temperature (C)]]*OO[[#This Row],[10]]/SUM(OO[10])</f>
        <v>0</v>
      </c>
      <c r="M408" s="10">
        <f>3/24*OO[[#This Row],[69 (27JUN1985 12:00:00)-Water Temperature (C)]]*OO[[#This Row],[11]]/SUM(OO[11])</f>
        <v>0</v>
      </c>
      <c r="N408" s="10">
        <f>3/24*OO[[#This Row],[70 (27JUN1985 15:00:00)-Water Temperature (C)]]*OO[[#This Row],[12]]/SUM(OO[12])</f>
        <v>0</v>
      </c>
      <c r="O408" s="10">
        <f>3/24*OO[[#This Row],[71 (27JUN1985 18:00:00)-Water Temperature (C)]]*OO[[#This Row],[13]]/SUM(OO[13])</f>
        <v>0</v>
      </c>
      <c r="P408" s="10">
        <f>3/24*OO[[#This Row],[72 (27JUN1985 21:00:00)-Water Temperature (C)]]*OO[[#This Row],[14]]/SUM(OO[14])</f>
        <v>0</v>
      </c>
      <c r="Q408" s="10">
        <f>3/24*OO[[#This Row],[73 (28JUN1985 00:00:00)-Water Temperature (C)]]*OO[[#This Row],[15]]/SUM(OO[15])</f>
        <v>0</v>
      </c>
      <c r="R408" s="10">
        <f>3/24*OO[[#This Row],[74 (28JUN1985 03:00:00)-Water Temperature (C)]]*OO[[#This Row],[16]]/SUM(OO[16])</f>
        <v>0</v>
      </c>
      <c r="S408" s="10">
        <f>3/24*OO[[#This Row],[75 (28JUN1985 06:00:00)-Water Temperature (C)]]*OO[[#This Row],[17]]/SUM(OO[17])</f>
        <v>0</v>
      </c>
      <c r="T408" s="10">
        <f>3/24*OO[[#This Row],[76 (28JUN1985 09:00:00)-Water Temperature (C)]]*OO[[#This Row],[18]]/SUM(OO[18])</f>
        <v>0</v>
      </c>
      <c r="U408" s="10">
        <f>3/24*OO[[#This Row],[77 (28JUN1985 12:00:00)-Water Temperature (C)]]*OO[[#This Row],[19]]/SUM(OO[19])</f>
        <v>0</v>
      </c>
      <c r="V408" s="10">
        <f>3/24000000*OO[[#This Row],[78 (28JUN1985 15:00:00)-Water Temperature (C)]]*OO[[#This Row],[20]]</f>
        <v>2.49837370749225E-42</v>
      </c>
      <c r="W408" s="10">
        <f>3/24000000*OO[[#This Row],[79 (28JUN1985 18:00:00)-Water Temperature (C)]]*OO[[#This Row],[21]]</f>
        <v>1.124141885562E-33</v>
      </c>
      <c r="X408" s="10">
        <f>3/24000000*OO[[#This Row],[80 (28JUN1985 21:00:00)-Water Temperature (C)]]*OO[[#This Row],[22]]</f>
        <v>1.7533606342289998E-27</v>
      </c>
      <c r="Y408" s="10">
        <f>3/24000000*OO[[#This Row],[81 (29JUN1985 00:00:00)-Water Temperature (C)]]*OO[[#This Row],[23]]</f>
        <v>2.6788716226199999E-21</v>
      </c>
      <c r="Z408" s="10">
        <f>3/24000000*OO[[#This Row],[82 (29JUN1985 03:00:00)-Water Temperature (C)]]*OO[[#This Row],[24]]</f>
        <v>4.4807314856249998E-17</v>
      </c>
      <c r="AA408" s="10">
        <f>3/24000000*OO[[#This Row],[83 (29JUN1985 06:00:00)-Water Temperature (C)]]*OO[[#This Row],[25]]</f>
        <v>7.3532459023800005E-14</v>
      </c>
      <c r="AB408" s="10">
        <f>3/24000000*OO[[#This Row],[84 (29JUN1985 09:00:00)-Water Temperature (C)]]*OO[[#This Row],[26]]</f>
        <v>2.9207808773950005E-11</v>
      </c>
      <c r="AC408" s="10">
        <f>3/24000000*OO[[#This Row],[85 (29JUN1985 12:00:00)-Water Temperature (C)]]*OO[[#This Row],[27]]</f>
        <v>3.9048797626900001E-9</v>
      </c>
      <c r="AD408" s="10">
        <f>3/24000000*OO[[#This Row],[86 (29JUN1985 15:00:00)-Water Temperature (C)]]*OO[[#This Row],[28]]</f>
        <v>2.2140732449192503E-7</v>
      </c>
      <c r="AE408" s="10">
        <f>3/24000000*OO[[#This Row],[88 (29JUN1985 21:00:00)-Water Temperature (C)]]*OO[[#This Row],[30]]</f>
        <v>8.7220875229424995E-5</v>
      </c>
      <c r="AF408" s="10">
        <f>3/24000000*OO[[#This Row],[88 (29JUN1985 21:00:00)-Water Temperature (C)]]*OO[[#This Row],[30]]</f>
        <v>8.7220875229424995E-5</v>
      </c>
      <c r="AG408" s="10">
        <f>3/24000000*OO[[#This Row],[89 (30JUN1985 00:00:00)-Water Temperature (C)]]*OO[[#This Row],[31]]</f>
        <v>7.2067981323775004E-4</v>
      </c>
      <c r="AH408" s="10">
        <f>3/24000000*OO[[#This Row],[90 (30JUN1985 03:00:00)-Water Temperature (C)]]*OO[[#This Row],[32]]</f>
        <v>3.7020987935149994E-3</v>
      </c>
      <c r="AI408" s="10">
        <f>3/24000000*OO[[#This Row],[91 (30JUN1985 06:00:00)-Water Temperature (C)]]*OO[[#This Row],[33]]</f>
        <v>1.2821143626332498E-2</v>
      </c>
      <c r="AJ408" s="10">
        <f>3/24000000*OO[[#This Row],[92 (30JUN1985 09:00:00)-Water Temperature (C)]]*OO[[#This Row],[34]]</f>
        <v>3.2947473087549993E-2</v>
      </c>
      <c r="AK408" s="10">
        <f>3/24000000*OO[[#This Row],[93 (30JUN1985 12:00:00)-Water Temperature (C)]]*OO[[#This Row],[35]]</f>
        <v>6.2205580861574995E-2</v>
      </c>
      <c r="AL408" s="10">
        <f>3/24000000*OO[[#This Row],[94 (30JUN1985 15:00:00)-Water Temperature (C)]]*OO[[#This Row],[36]]</f>
        <v>8.9053226481174988E-2</v>
      </c>
      <c r="AM408" s="10">
        <f>3/24000000*OO[[#This Row],[95 (30JUN1985 18:00:00)-Water Temperature (C)]]*OO[[#This Row],[37]]</f>
        <v>9.8575383808199996E-2</v>
      </c>
      <c r="AN408" s="10">
        <f>3/24000000*OO[[#This Row],[96 (30JUN1985 21:00:00)-Water Temperature (C)]]*OO[[#This Row],[38]]</f>
        <v>8.4298153061099987E-2</v>
      </c>
      <c r="AO408" s="10">
        <f>3/24000000*OO[[#This Row],[97 (01JUL1985 00:00:00)-Water Temperature (C)]]*OO[[#This Row],[39]]</f>
        <v>5.7633280188E-2</v>
      </c>
      <c r="AP408" s="10">
        <f>3/24000000*OO[[#This Row],[98 (01JUL1985 03:00:00)-Water Temperature (C)]]*OO[[#This Row],[40]]</f>
        <v>3.3214899292050001E-2</v>
      </c>
      <c r="AQ408" s="10">
        <f>3/24000000*OO[[#This Row],[99 (01JUL1985 06:00:00)-Water Temperature (C)]]*OO[[#This Row],[41]]</f>
        <v>1.68531132231475E-2</v>
      </c>
      <c r="AR408" s="10">
        <f>3/24000000*OO[[#This Row],[100 (01JUL1985 09:00:00)-Water Temperature (C)]]*OO[[#This Row],[42]]</f>
        <v>8.1212515530299997E-3</v>
      </c>
      <c r="AS408" s="10">
        <f>3/24000000*OO[[#This Row],[101 (01JUL1985 12:00:00)-Water Temperature (C)]]*OO[[#This Row],[43]]</f>
        <v>3.6920672436674996E-3</v>
      </c>
      <c r="AT408" s="10">
        <f>3/24000000*OO[[#This Row],[102 (01JUL1985 15:00:00)-Water Temperature (C)]]*OO[[#This Row],[44]]</f>
        <v>1.5920416344689999E-3</v>
      </c>
      <c r="AU408" s="10">
        <f>3/24000000*OO[[#This Row],[103 (01JUL1985 18:00:00)-Water Temperature (C)]]*OO[[#This Row],[45]]</f>
        <v>6.6860833325137507E-4</v>
      </c>
      <c r="AV408" s="10">
        <f>3/24000000*OO[[#This Row],[104 (01JUL1985 21:00:00)-Water Temperature (C)]]*OO[[#This Row],[46]]</f>
        <v>2.8548150814299998E-4</v>
      </c>
      <c r="AW408" s="10">
        <f>3/24000000*OO[[#This Row],[105 (02JUL1985 00:00:00)-Water Temperature (C)]]*OO[[#This Row],[47]]</f>
        <v>1.3861950776999999E-4</v>
      </c>
      <c r="AX408" s="10">
        <f>3/24000000*OO[[#This Row],[106 (02JUL1985 03:00:00)-Water Temperature (C)]]*OO[[#This Row],[48]]</f>
        <v>8.2731329579699989E-5</v>
      </c>
      <c r="AY408" s="10">
        <f>3/24000000*OO[[#This Row],[107 (02JUL1985 06:00:00)-Water Temperature (C)]]*OO[[#This Row],[49]]</f>
        <v>6.0944130109000001E-5</v>
      </c>
      <c r="AZ408" s="10">
        <f>3/24000000*OO[[#This Row],[108 (02JUL1985 09:00:00)-Water Temperature (C)]]*OO[[#This Row],[50]]</f>
        <v>5.1514411843125001E-5</v>
      </c>
      <c r="BA408" s="10">
        <f>3/24000000*OO[[#This Row],[109 (02JUL1985 12:00:00)-Water Temperature (C)]]*OO[[#This Row],[51]]</f>
        <v>4.8090942907012494E-5</v>
      </c>
      <c r="BB408" s="10">
        <f>3/24000000*OO[[#This Row],[110 (02JUL1985 15:00:00)-Water Temperature (C)]]*OO[[#This Row],[52]]</f>
        <v>4.6100056891374996E-5</v>
      </c>
      <c r="BC408" s="10">
        <f>3/24000000*OO[[#This Row],[111 (02JUL1985 18:00:00)-Water Temperature (C)]]*OO[[#This Row],[53]]</f>
        <v>4.4592167995200002E-5</v>
      </c>
      <c r="BD408" s="10">
        <f>3/24000000*OO[[#This Row],[112 (02JUL1985 21:00:00)-Water Temperature (C)]]*OO[[#This Row],[54]]</f>
        <v>4.2541625058974995E-5</v>
      </c>
      <c r="BE408" s="10">
        <f>3/24000000*OO[[#This Row],[113 (03JUL1985 00:00:00)-Water Temperature (C)]]*OO[[#This Row],[55]]</f>
        <v>4.0597052125049995E-5</v>
      </c>
      <c r="BF408" s="10">
        <f>3/24000000*OO[[#This Row],[114 (03JUL1985 03:00:00)-Water Temperature (C)]]*OO[[#This Row],[56]]</f>
        <v>3.8728436615249996E-5</v>
      </c>
      <c r="BG408" s="10">
        <f>3/24000000*OO[[#This Row],[115 (03JUL1985 06:00:00)-Water Temperature (C)]]*OO[[#This Row],[57]]</f>
        <v>3.7195456996662503E-5</v>
      </c>
      <c r="BH408" s="10">
        <f>3/24000000*OO[[#This Row],[116 (03JUL1985 09:00:00)-Water Temperature (C)]]*OO[[#This Row],[58]]</f>
        <v>3.6264137583125005E-5</v>
      </c>
      <c r="BI408" s="10">
        <f>3/24000000*OO[[#This Row],[117 (03JUL1985 12:00:00)-Water Temperature (C)]]*OO[[#This Row],[59]]</f>
        <v>3.5481913365937497E-5</v>
      </c>
      <c r="BJ408" s="10">
        <f>3/24000000*OO[[#This Row],[118 (03JUL1985 15:00:00)-Water Temperature (C)]]*OO[[#This Row],[60]]</f>
        <v>3.44695782844875E-5</v>
      </c>
      <c r="BK408" s="10">
        <f>3/24000000*OO[[#This Row],[119 (03JUL1985 18:00:00)-Water Temperature (C)]]*OO[[#This Row],[61]]</f>
        <v>3.3142809205987498E-5</v>
      </c>
      <c r="BL408" s="10">
        <f>3/24000000*OO[[#This Row],[120 (03JUL1985 21:00:00)-Water Temperature (C)]]*OO[[#This Row],[62]]</f>
        <v>3.0123550888437501E-5</v>
      </c>
      <c r="BM408" s="10">
        <f>3/24000000*OO[[#This Row],[121 (04JUL1985 00:00:00)-Water Temperature (C)]]*OO[[#This Row],[63]]</f>
        <v>2.665161846705E-5</v>
      </c>
      <c r="BN408" s="10">
        <f>3/24000000*OO[[#This Row],[122 (04JUL1985 03:00:00)-Water Temperature (C)]]*OO[[#This Row],[64]]</f>
        <v>2.3602372257487502E-5</v>
      </c>
      <c r="BO408" s="10">
        <f>3/24000000*OO[[#This Row],[123 (04JUL1985 06:00:00)-Water Temperature (C)]]*OO[[#This Row],[65]]</f>
        <v>2.1174894176424999E-5</v>
      </c>
      <c r="BP408" s="10">
        <f>3/24000000*OO[[#This Row],[124 (04JUL1985 09:00:00)-Water Temperature (C)]]*OO[[#This Row],[66]]</f>
        <v>1.9696926349747499E-5</v>
      </c>
      <c r="BQ408" s="10">
        <f>3/24000000*OO[[#This Row],[125 (04JUL1985 12:00:00)-Water Temperature (C)]]*OO[[#This Row],[67]]</f>
        <v>1.8678084301025002E-5</v>
      </c>
      <c r="BR408" s="10">
        <f>3/24000000*OO[[#This Row],[126 (04JUL1985 15:00:00)-Water Temperature (C)]]*OO[[#This Row],[68]]</f>
        <v>1.7237184327604996E-5</v>
      </c>
      <c r="BS408" s="10">
        <f>3/24000000*OO[[#This Row],[127 (04JUL1985 18:00:00)-Water Temperature (C)]]*OO[[#This Row],[69]]</f>
        <v>1.6072614408225002E-5</v>
      </c>
      <c r="BT408" s="10">
        <f>3/24000000*OO[[#This Row],[128 (04JUL1985 21:00:00)-Water Temperature (C)]]*OO[[#This Row],[70]]</f>
        <v>1.4495870305169998E-5</v>
      </c>
      <c r="BU408" s="10">
        <f>3/24000000*OO[[#This Row],[129 (05JUL1985 00:00:00)-Water Temperature (C)]]*OO[[#This Row],[71]]</f>
        <v>1.2641785488179999E-5</v>
      </c>
      <c r="BV408" s="10">
        <f>3/24000000*OO[[#This Row],[130 (05JUL1985 03:00:00)-Water Temperature (C)]]*OO[[#This Row],[72]]</f>
        <v>1.1084180520829998E-5</v>
      </c>
      <c r="BW408" s="10">
        <f>3/24000000*OO[[#This Row],[131 (05JUL1985 06:00:00)-Water Temperature (C)]]*OO[[#This Row],[73]]</f>
        <v>9.8739772538975002E-6</v>
      </c>
      <c r="BX408" s="10">
        <f>3/24000000*OO[[#This Row],[132 (05JUL1985 09:00:00)-Water Temperature (C)]]*OO[[#This Row],[74]]</f>
        <v>9.4396037136687482E-6</v>
      </c>
      <c r="BY408" s="10">
        <f>3/24000000*OO[[#This Row],[133 (05JUL1985 12:00:00)-Water Temperature (C)]]*OO[[#This Row],[75]]</f>
        <v>9.1341968896199991E-6</v>
      </c>
      <c r="BZ408" s="10">
        <f>3/24000000*OO[[#This Row],[134 (05JUL1985 15:00:00)-Water Temperature (C)]]*OO[[#This Row],[76]]</f>
        <v>8.6455469902750003E-6</v>
      </c>
      <c r="CA408" s="10">
        <f>3/24000000*OO[[#This Row],[135 (05JUL1985 18:00:00)-Water Temperature (C)]]*OO[[#This Row],[77]]</f>
        <v>8.1392166321749988E-6</v>
      </c>
      <c r="CB408" s="10">
        <f>3/24000000*OO[[#This Row],[136 (05JUL1985 21:00:00)-Water Temperature (C)]]*OO[[#This Row],[78]]</f>
        <v>7.3277707562499998E-6</v>
      </c>
      <c r="CC408" s="10">
        <f>3/24000000*OO[[#This Row],[137 (06JUL1985 00:00:00)-Water Temperature (C)]]*OO[[#This Row],[79]]</f>
        <v>6.4132366478949999E-6</v>
      </c>
      <c r="CD408" s="10">
        <f>3/24000000*OO[[#This Row],[138 (06JUL1985 03:00:00)-Water Temperature (C)]]*OO[[#This Row],[80]]</f>
        <v>5.6408318153999996E-6</v>
      </c>
      <c r="CE408" s="10">
        <f>3/24000000*OO[[#This Row],[139 (06JUL1985 06:00:00)-Water Temperature (C)]]*OO[[#This Row],[81]]</f>
        <v>5.0282703728999991E-6</v>
      </c>
      <c r="CF408" s="10">
        <f>3/24000000*OO[[#This Row],[140 (06JUL1985 09:00:00)-Water Temperature (C)]]*OO[[#This Row],[82]]</f>
        <v>4.74843115838E-6</v>
      </c>
      <c r="CG408" s="10">
        <f>3/24000000*OO[[#This Row],[141 (06JUL1985 12:00:00)-Water Temperature (C)]]*OO[[#This Row],[83]]</f>
        <v>4.4668767035337496E-6</v>
      </c>
      <c r="CH408" s="10">
        <f>3/24000000*OO[[#This Row],[142 (06JUL1985 15:00:00)-Water Temperature (C)]]*OO[[#This Row],[84]]</f>
        <v>4.1117602408137496E-6</v>
      </c>
      <c r="CI408" s="10">
        <f>3/24000000*OO[[#This Row],[143 (06JUL1985 18:00:00)-Water Temperature (C)]]*OO[[#This Row],[85]]</f>
        <v>3.6302777641499998E-6</v>
      </c>
      <c r="CJ408" s="10">
        <f>3/24000000*OO[[#This Row],[144 (06JUL1985 21:00:00)-Water Temperature (C)]]*OO[[#This Row],[86]]</f>
        <v>3.0126867729625003E-6</v>
      </c>
      <c r="CK408" s="10">
        <f>3/24000000*OO[[#This Row],[145 (07JUL1985 00:00:00)-Water Temperature (C)]]*OO[[#This Row],[87]]</f>
        <v>2.3892134008215002E-6</v>
      </c>
      <c r="CL408" s="10">
        <f>3/24000000*OO[[#This Row],[146 (07JUL1985 03:00:00)-Water Temperature (C)]]*OO[[#This Row],[88]]</f>
        <v>1.9004371937115E-6</v>
      </c>
      <c r="CM408" s="10">
        <f>3/24000000*OO[[#This Row],[147 (07JUL1985 06:00:00)-Water Temperature (C)]]*OO[[#This Row],[89]]</f>
        <v>1.5429106322063748E-6</v>
      </c>
      <c r="CN408" s="10">
        <f>3/24000000*OO[[#This Row],[148 (07JUL1985 09:00:00)-Water Temperature (C)]]*OO[[#This Row],[90]]</f>
        <v>1.3423022931509999E-6</v>
      </c>
      <c r="CO408" s="10">
        <f>3/24000000*OO[[#This Row],[149 (07JUL1985 12:00:00)-Water Temperature (C)]]*OO[[#This Row],[91]]</f>
        <v>1.1561587205182499E-6</v>
      </c>
      <c r="CP408" s="10">
        <f>3/24000000*OO[[#This Row],[150 (07JUL1985 15:00:00)-Water Temperature (C)]]*OO[[#This Row],[92]]</f>
        <v>1.0520684706463751E-6</v>
      </c>
      <c r="CQ408" s="10">
        <f>3/24000000*OO[[#This Row],[151 (07JUL1985 18:00:00)-Water Temperature (C)]]*OO[[#This Row],[93]]</f>
        <v>9.550477258837501E-7</v>
      </c>
      <c r="CR408" s="10">
        <f>3/24000000*OO[[#This Row],[152 (07JUL1985 21:00:00)-Water Temperature (C)]]*OO[[#This Row],[94]]</f>
        <v>8.4368074954774986E-7</v>
      </c>
      <c r="CS408" s="10">
        <f>3/24000000*OO[[#This Row],[153 (08JUL1985 00:00:00)-Water Temperature (C)]]*OO[[#This Row],[95]]</f>
        <v>7.3407072786450014E-7</v>
      </c>
      <c r="CT408" s="10">
        <f>3/24000000*OO[[#This Row],[154 (08JUL1985 03:00:00)-Water Temperature (C)]]*OO[[#This Row],[96]]</f>
        <v>6.433855149934999E-7</v>
      </c>
      <c r="CU408" s="10">
        <f>3/24000000*OO[[#This Row],[155 (08JUL1985 06:00:00)-Water Temperature (C)]]*OO[[#This Row],[97]]</f>
        <v>5.8448577018699991E-7</v>
      </c>
      <c r="CV408" s="10">
        <f>3/24000000*OO[[#This Row],[156 (08JUL1985 09:00:00)-Water Temperature (C)]]*OO[[#This Row],[98]]</f>
        <v>5.7538508308124996E-7</v>
      </c>
      <c r="CW408" s="10">
        <f>3/24000000*OO[[#This Row],[157 (08JUL1985 12:00:00)-Water Temperature (C)]]*OO[[#This Row],[99]]</f>
        <v>5.7266206781249992E-7</v>
      </c>
    </row>
    <row r="409" spans="1:101" x14ac:dyDescent="0.35">
      <c r="A409" t="s">
        <v>416</v>
      </c>
      <c r="B409">
        <v>908.84349999999995</v>
      </c>
      <c r="C409" s="10">
        <f>3/24*OO[[#This Row],[59 (26JUN1985 06:00:00)-Water Temperature (C)]]*OO[[#This Row],[1]]/SUM(OO[1])</f>
        <v>0</v>
      </c>
      <c r="D409" s="10">
        <f>3/24*OO[[#This Row],[60 (26JUN1985 09:00:00)-Water Temperature (C)]]*OO[[#This Row],[2]]/SUM(OO[2])</f>
        <v>0</v>
      </c>
      <c r="E409" s="10">
        <f>3/24*OO[[#This Row],[61 (26JUN1985 12:00:00)-Water Temperature (C)]]*OO[[#This Row],[3]]/SUM(OO[3])</f>
        <v>0</v>
      </c>
      <c r="F409" s="10">
        <f>3/24*OO[[#This Row],[62 (26JUN1985 15:00:00)-Water Temperature (C)]]*OO[[#This Row],[4]]/SUM(OO[4])</f>
        <v>0</v>
      </c>
      <c r="G409" s="10">
        <f>3/24*OO[[#This Row],[63 (26JUN1985 18:00:00)-Water Temperature (C)]]*OO[[#This Row],[5]]/SUM(OO[5])</f>
        <v>0</v>
      </c>
      <c r="H409" s="10">
        <f>3/24*OO[[#This Row],[64 (26JUN1985 21:00:00)-Water Temperature (C)]]*OO[[#This Row],[6]]/SUM(OO[6])</f>
        <v>0</v>
      </c>
      <c r="I409" s="10">
        <f>3/24*OO[[#This Row],[65 (27JUN1985 00:00:00)-Water Temperature (C)]]*OO[[#This Row],[7]]/SUM(OO[7])</f>
        <v>0</v>
      </c>
      <c r="J409" s="10">
        <f>3/24*OO[[#This Row],[66 (27JUN1985 03:00:00)-Water Temperature (C)]]*OO[[#This Row],[8]]/SUM(OO[8])</f>
        <v>0</v>
      </c>
      <c r="K409" s="10">
        <f>3/24*OO[[#This Row],[67 (27JUN1985 06:00:00)-Water Temperature (C)]]*OO[[#This Row],[9]]/SUM(OO[9])</f>
        <v>0</v>
      </c>
      <c r="L409" s="10">
        <f>3/24*OO[[#This Row],[68 (27JUN1985 09:00:00)-Water Temperature (C)]]*OO[[#This Row],[10]]/SUM(OO[10])</f>
        <v>0</v>
      </c>
      <c r="M409" s="10">
        <f>3/24*OO[[#This Row],[69 (27JUN1985 12:00:00)-Water Temperature (C)]]*OO[[#This Row],[11]]/SUM(OO[11])</f>
        <v>0</v>
      </c>
      <c r="N409" s="10">
        <f>3/24*OO[[#This Row],[70 (27JUN1985 15:00:00)-Water Temperature (C)]]*OO[[#This Row],[12]]/SUM(OO[12])</f>
        <v>0</v>
      </c>
      <c r="O409" s="10">
        <f>3/24*OO[[#This Row],[71 (27JUN1985 18:00:00)-Water Temperature (C)]]*OO[[#This Row],[13]]/SUM(OO[13])</f>
        <v>0</v>
      </c>
      <c r="P409" s="10">
        <f>3/24*OO[[#This Row],[72 (27JUN1985 21:00:00)-Water Temperature (C)]]*OO[[#This Row],[14]]/SUM(OO[14])</f>
        <v>0</v>
      </c>
      <c r="Q409" s="10">
        <f>3/24*OO[[#This Row],[73 (28JUN1985 00:00:00)-Water Temperature (C)]]*OO[[#This Row],[15]]/SUM(OO[15])</f>
        <v>0</v>
      </c>
      <c r="R409" s="10">
        <f>3/24*OO[[#This Row],[74 (28JUN1985 03:00:00)-Water Temperature (C)]]*OO[[#This Row],[16]]/SUM(OO[16])</f>
        <v>0</v>
      </c>
      <c r="S409" s="10">
        <f>3/24*OO[[#This Row],[75 (28JUN1985 06:00:00)-Water Temperature (C)]]*OO[[#This Row],[17]]/SUM(OO[17])</f>
        <v>0</v>
      </c>
      <c r="T409" s="10">
        <f>3/24*OO[[#This Row],[76 (28JUN1985 09:00:00)-Water Temperature (C)]]*OO[[#This Row],[18]]/SUM(OO[18])</f>
        <v>0</v>
      </c>
      <c r="U409" s="10">
        <f>3/24*OO[[#This Row],[77 (28JUN1985 12:00:00)-Water Temperature (C)]]*OO[[#This Row],[19]]/SUM(OO[19])</f>
        <v>0</v>
      </c>
      <c r="V409" s="10">
        <f>3/24000000*OO[[#This Row],[78 (28JUN1985 15:00:00)-Water Temperature (C)]]*OO[[#This Row],[20]]</f>
        <v>2.4428391765435001E-43</v>
      </c>
      <c r="W409" s="10">
        <f>3/24000000*OO[[#This Row],[79 (28JUN1985 18:00:00)-Water Temperature (C)]]*OO[[#This Row],[21]]</f>
        <v>2.1819376685405E-34</v>
      </c>
      <c r="X409" s="10">
        <f>3/24000000*OO[[#This Row],[80 (28JUN1985 21:00:00)-Water Temperature (C)]]*OO[[#This Row],[22]]</f>
        <v>2.9582141812724999E-28</v>
      </c>
      <c r="Y409" s="10">
        <f>3/24000000*OO[[#This Row],[81 (29JUN1985 00:00:00)-Water Temperature (C)]]*OO[[#This Row],[23]]</f>
        <v>5.8865706863849999E-22</v>
      </c>
      <c r="Z409" s="10">
        <f>3/24000000*OO[[#This Row],[82 (29JUN1985 03:00:00)-Water Temperature (C)]]*OO[[#This Row],[24]]</f>
        <v>1.2227853693284999E-17</v>
      </c>
      <c r="AA409" s="10">
        <f>3/24000000*OO[[#This Row],[83 (29JUN1985 06:00:00)-Water Temperature (C)]]*OO[[#This Row],[25]]</f>
        <v>2.2853356192656251E-14</v>
      </c>
      <c r="AB409" s="10">
        <f>3/24000000*OO[[#This Row],[84 (29JUN1985 09:00:00)-Water Temperature (C)]]*OO[[#This Row],[26]]</f>
        <v>9.9461919370725007E-12</v>
      </c>
      <c r="AC409" s="10">
        <f>3/24000000*OO[[#This Row],[85 (29JUN1985 12:00:00)-Water Temperature (C)]]*OO[[#This Row],[27]]</f>
        <v>1.433120651775E-9</v>
      </c>
      <c r="AD409" s="10">
        <f>3/24000000*OO[[#This Row],[86 (29JUN1985 15:00:00)-Water Temperature (C)]]*OO[[#This Row],[28]]</f>
        <v>8.6542897012462495E-8</v>
      </c>
      <c r="AE409" s="10">
        <f>3/24000000*OO[[#This Row],[88 (29JUN1985 21:00:00)-Water Temperature (C)]]*OO[[#This Row],[30]]</f>
        <v>3.7909712439224998E-5</v>
      </c>
      <c r="AF409" s="10">
        <f>3/24000000*OO[[#This Row],[88 (29JUN1985 21:00:00)-Water Temperature (C)]]*OO[[#This Row],[30]]</f>
        <v>3.7909712439224998E-5</v>
      </c>
      <c r="AG409" s="10">
        <f>3/24000000*OO[[#This Row],[89 (30JUN1985 00:00:00)-Water Temperature (C)]]*OO[[#This Row],[31]]</f>
        <v>3.2740518001675E-4</v>
      </c>
      <c r="AH409" s="10">
        <f>3/24000000*OO[[#This Row],[90 (30JUN1985 03:00:00)-Water Temperature (C)]]*OO[[#This Row],[32]]</f>
        <v>1.7496777129255001E-3</v>
      </c>
      <c r="AI409" s="10">
        <f>3/24000000*OO[[#This Row],[91 (30JUN1985 06:00:00)-Water Temperature (C)]]*OO[[#This Row],[33]]</f>
        <v>6.2657086905249992E-3</v>
      </c>
      <c r="AJ409" s="10">
        <f>3/24000000*OO[[#This Row],[92 (30JUN1985 09:00:00)-Water Temperature (C)]]*OO[[#This Row],[34]]</f>
        <v>1.658034638823375E-2</v>
      </c>
      <c r="AK409" s="10">
        <f>3/24000000*OO[[#This Row],[93 (30JUN1985 12:00:00)-Water Temperature (C)]]*OO[[#This Row],[35]]</f>
        <v>3.22865645392875E-2</v>
      </c>
      <c r="AL409" s="10">
        <f>3/24000000*OO[[#This Row],[94 (30JUN1985 15:00:00)-Water Temperature (C)]]*OO[[#This Row],[36]]</f>
        <v>4.7545373675262494E-2</v>
      </c>
      <c r="AM409" s="10">
        <f>3/24000000*OO[[#This Row],[95 (30JUN1985 18:00:00)-Water Temperature (C)]]*OO[[#This Row],[37]]</f>
        <v>5.4079128730575E-2</v>
      </c>
      <c r="AN409" s="10">
        <f>3/24000000*OO[[#This Row],[96 (30JUN1985 21:00:00)-Water Temperature (C)]]*OO[[#This Row],[38]]</f>
        <v>4.7474516352549997E-2</v>
      </c>
      <c r="AO409" s="10">
        <f>3/24000000*OO[[#This Row],[97 (01JUL1985 00:00:00)-Water Temperature (C)]]*OO[[#This Row],[39]]</f>
        <v>3.3267512891800001E-2</v>
      </c>
      <c r="AP409" s="10">
        <f>3/24000000*OO[[#This Row],[98 (01JUL1985 03:00:00)-Water Temperature (C)]]*OO[[#This Row],[40]]</f>
        <v>1.9619299273639999E-2</v>
      </c>
      <c r="AQ409" s="10">
        <f>3/24000000*OO[[#This Row],[99 (01JUL1985 06:00:00)-Water Temperature (C)]]*OO[[#This Row],[41]]</f>
        <v>1.013413439916E-2</v>
      </c>
      <c r="AR409" s="10">
        <f>3/24000000*OO[[#This Row],[100 (01JUL1985 09:00:00)-Water Temperature (C)]]*OO[[#This Row],[42]]</f>
        <v>4.9570165086312498E-3</v>
      </c>
      <c r="AS409" s="10">
        <f>3/24000000*OO[[#This Row],[101 (01JUL1985 12:00:00)-Water Temperature (C)]]*OO[[#This Row],[43]]</f>
        <v>2.2835747802428751E-3</v>
      </c>
      <c r="AT409" s="10">
        <f>3/24000000*OO[[#This Row],[102 (01JUL1985 15:00:00)-Water Temperature (C)]]*OO[[#This Row],[44]]</f>
        <v>9.9766495104412507E-4</v>
      </c>
      <c r="AU409" s="10">
        <f>3/24000000*OO[[#This Row],[103 (01JUL1985 18:00:00)-Water Temperature (C)]]*OO[[#This Row],[45]]</f>
        <v>4.2252933916899995E-4</v>
      </c>
      <c r="AV409" s="10">
        <f>3/24000000*OO[[#This Row],[104 (01JUL1985 21:00:00)-Water Temperature (C)]]*OO[[#This Row],[46]]</f>
        <v>1.8028743130724998E-4</v>
      </c>
      <c r="AW409" s="10">
        <f>3/24000000*OO[[#This Row],[105 (02JUL1985 00:00:00)-Water Temperature (C)]]*OO[[#This Row],[47]]</f>
        <v>8.6425888966249978E-5</v>
      </c>
      <c r="AX409" s="10">
        <f>3/24000000*OO[[#This Row],[106 (02JUL1985 03:00:00)-Water Temperature (C)]]*OO[[#This Row],[48]]</f>
        <v>5.0752164586399994E-5</v>
      </c>
      <c r="AY409" s="10">
        <f>3/24000000*OO[[#This Row],[107 (02JUL1985 06:00:00)-Water Temperature (C)]]*OO[[#This Row],[49]]</f>
        <v>3.6981610493850003E-5</v>
      </c>
      <c r="AZ409" s="10">
        <f>3/24000000*OO[[#This Row],[108 (02JUL1985 09:00:00)-Water Temperature (C)]]*OO[[#This Row],[50]]</f>
        <v>3.117529867795E-5</v>
      </c>
      <c r="BA409" s="10">
        <f>3/24000000*OO[[#This Row],[109 (02JUL1985 12:00:00)-Water Temperature (C)]]*OO[[#This Row],[51]]</f>
        <v>2.918962527985E-5</v>
      </c>
      <c r="BB409" s="10">
        <f>3/24000000*OO[[#This Row],[110 (02JUL1985 15:00:00)-Water Temperature (C)]]*OO[[#This Row],[52]]</f>
        <v>2.8168986409362495E-5</v>
      </c>
      <c r="BC409" s="10">
        <f>3/24000000*OO[[#This Row],[111 (02JUL1985 18:00:00)-Water Temperature (C)]]*OO[[#This Row],[53]]</f>
        <v>2.7519498185300001E-5</v>
      </c>
      <c r="BD409" s="10">
        <f>3/24000000*OO[[#This Row],[112 (02JUL1985 21:00:00)-Water Temperature (C)]]*OO[[#This Row],[54]]</f>
        <v>2.6535037419800002E-5</v>
      </c>
      <c r="BE409" s="10">
        <f>3/24000000*OO[[#This Row],[113 (03JUL1985 00:00:00)-Water Temperature (C)]]*OO[[#This Row],[55]]</f>
        <v>2.5612370100900001E-5</v>
      </c>
      <c r="BF409" s="10">
        <f>3/24000000*OO[[#This Row],[114 (03JUL1985 03:00:00)-Water Temperature (C)]]*OO[[#This Row],[56]]</f>
        <v>2.4759312256850003E-5</v>
      </c>
      <c r="BG409" s="10">
        <f>3/24000000*OO[[#This Row],[115 (03JUL1985 06:00:00)-Water Temperature (C)]]*OO[[#This Row],[57]]</f>
        <v>2.38379402009E-5</v>
      </c>
      <c r="BH409" s="10">
        <f>3/24000000*OO[[#This Row],[116 (03JUL1985 09:00:00)-Water Temperature (C)]]*OO[[#This Row],[58]]</f>
        <v>2.3265959426499993E-5</v>
      </c>
      <c r="BI409" s="10">
        <f>3/24000000*OO[[#This Row],[117 (03JUL1985 12:00:00)-Water Temperature (C)]]*OO[[#This Row],[59]]</f>
        <v>2.2787988338762496E-5</v>
      </c>
      <c r="BJ409" s="10">
        <f>3/24000000*OO[[#This Row],[118 (03JUL1985 15:00:00)-Water Temperature (C)]]*OO[[#This Row],[60]]</f>
        <v>2.2153282202419998E-5</v>
      </c>
      <c r="BK409" s="10">
        <f>3/24000000*OO[[#This Row],[119 (03JUL1985 18:00:00)-Water Temperature (C)]]*OO[[#This Row],[61]]</f>
        <v>2.133879063317625E-5</v>
      </c>
      <c r="BL409" s="10">
        <f>3/24000000*OO[[#This Row],[120 (03JUL1985 21:00:00)-Water Temperature (C)]]*OO[[#This Row],[62]]</f>
        <v>1.948765176455625E-5</v>
      </c>
      <c r="BM409" s="10">
        <f>3/24000000*OO[[#This Row],[121 (04JUL1985 00:00:00)-Water Temperature (C)]]*OO[[#This Row],[63]]</f>
        <v>1.731323179067375E-5</v>
      </c>
      <c r="BN409" s="10">
        <f>3/24000000*OO[[#This Row],[122 (04JUL1985 03:00:00)-Water Temperature (C)]]*OO[[#This Row],[64]]</f>
        <v>1.5356867229251251E-5</v>
      </c>
      <c r="BO409" s="10">
        <f>3/24000000*OO[[#This Row],[123 (04JUL1985 06:00:00)-Water Temperature (C)]]*OO[[#This Row],[65]]</f>
        <v>1.3799036585235E-5</v>
      </c>
      <c r="BP409" s="10">
        <f>3/24000000*OO[[#This Row],[124 (04JUL1985 09:00:00)-Water Temperature (C)]]*OO[[#This Row],[66]]</f>
        <v>1.2840688602592499E-5</v>
      </c>
      <c r="BQ409" s="10">
        <f>3/24000000*OO[[#This Row],[125 (04JUL1985 12:00:00)-Water Temperature (C)]]*OO[[#This Row],[67]]</f>
        <v>1.2216561294927498E-5</v>
      </c>
      <c r="BR409" s="10">
        <f>3/24000000*OO[[#This Row],[126 (04JUL1985 15:00:00)-Water Temperature (C)]]*OO[[#This Row],[68]]</f>
        <v>1.1321183938350002E-5</v>
      </c>
      <c r="BS409" s="10">
        <f>3/24000000*OO[[#This Row],[127 (04JUL1985 18:00:00)-Water Temperature (C)]]*OO[[#This Row],[69]]</f>
        <v>1.0581105031750001E-5</v>
      </c>
      <c r="BT409" s="10">
        <f>3/24000000*OO[[#This Row],[128 (04JUL1985 21:00:00)-Water Temperature (C)]]*OO[[#This Row],[70]]</f>
        <v>9.6115197243150016E-6</v>
      </c>
      <c r="BU409" s="10">
        <f>3/24000000*OO[[#This Row],[129 (05JUL1985 00:00:00)-Water Temperature (C)]]*OO[[#This Row],[71]]</f>
        <v>8.4190366884037496E-6</v>
      </c>
      <c r="BV409" s="10">
        <f>3/24000000*OO[[#This Row],[130 (05JUL1985 03:00:00)-Water Temperature (C)]]*OO[[#This Row],[72]]</f>
        <v>7.3978012764799997E-6</v>
      </c>
      <c r="BW409" s="10">
        <f>3/24000000*OO[[#This Row],[131 (05JUL1985 06:00:00)-Water Temperature (C)]]*OO[[#This Row],[73]]</f>
        <v>6.5955330923375003E-6</v>
      </c>
      <c r="BX409" s="10">
        <f>3/24000000*OO[[#This Row],[132 (05JUL1985 09:00:00)-Water Temperature (C)]]*OO[[#This Row],[74]]</f>
        <v>6.308206219244999E-6</v>
      </c>
      <c r="BY409" s="10">
        <f>3/24000000*OO[[#This Row],[133 (05JUL1985 12:00:00)-Water Temperature (C)]]*OO[[#This Row],[75]]</f>
        <v>6.1330248636799994E-6</v>
      </c>
      <c r="BZ409" s="10">
        <f>3/24000000*OO[[#This Row],[134 (05JUL1985 15:00:00)-Water Temperature (C)]]*OO[[#This Row],[76]]</f>
        <v>5.8360074409762491E-6</v>
      </c>
      <c r="CA409" s="10">
        <f>3/24000000*OO[[#This Row],[135 (05JUL1985 18:00:00)-Water Temperature (C)]]*OO[[#This Row],[77]]</f>
        <v>5.5102838524387494E-6</v>
      </c>
      <c r="CB409" s="10">
        <f>3/24000000*OO[[#This Row],[136 (05JUL1985 21:00:00)-Water Temperature (C)]]*OO[[#This Row],[78]]</f>
        <v>4.9911615922800005E-6</v>
      </c>
      <c r="CC409" s="10">
        <f>3/24000000*OO[[#This Row],[137 (06JUL1985 00:00:00)-Water Temperature (C)]]*OO[[#This Row],[79]]</f>
        <v>4.3782787125349995E-6</v>
      </c>
      <c r="CD409" s="10">
        <f>3/24000000*OO[[#This Row],[138 (06JUL1985 03:00:00)-Water Temperature (C)]]*OO[[#This Row],[80]]</f>
        <v>3.8639368843674996E-6</v>
      </c>
      <c r="CE409" s="10">
        <f>3/24000000*OO[[#This Row],[139 (06JUL1985 06:00:00)-Water Temperature (C)]]*OO[[#This Row],[81]]</f>
        <v>3.4527475119749994E-6</v>
      </c>
      <c r="CF409" s="10">
        <f>3/24000000*OO[[#This Row],[140 (06JUL1985 09:00:00)-Water Temperature (C)]]*OO[[#This Row],[82]]</f>
        <v>3.2835682167212499E-6</v>
      </c>
      <c r="CG409" s="10">
        <f>3/24000000*OO[[#This Row],[141 (06JUL1985 12:00:00)-Water Temperature (C)]]*OO[[#This Row],[83]]</f>
        <v>3.1080783360637495E-6</v>
      </c>
      <c r="CH409" s="10">
        <f>3/24000000*OO[[#This Row],[142 (06JUL1985 15:00:00)-Water Temperature (C)]]*OO[[#This Row],[84]]</f>
        <v>2.8835844723537496E-6</v>
      </c>
      <c r="CI409" s="10">
        <f>3/24000000*OO[[#This Row],[143 (06JUL1985 18:00:00)-Water Temperature (C)]]*OO[[#This Row],[85]]</f>
        <v>2.5672245816315002E-6</v>
      </c>
      <c r="CJ409" s="10">
        <f>3/24000000*OO[[#This Row],[144 (06JUL1985 21:00:00)-Water Temperature (C)]]*OO[[#This Row],[86]]</f>
        <v>2.1498034577332496E-6</v>
      </c>
      <c r="CK409" s="10">
        <f>3/24000000*OO[[#This Row],[145 (07JUL1985 00:00:00)-Water Temperature (C)]]*OO[[#This Row],[87]]</f>
        <v>1.7153001979977501E-6</v>
      </c>
      <c r="CL409" s="10">
        <f>3/24000000*OO[[#This Row],[146 (07JUL1985 03:00:00)-Water Temperature (C)]]*OO[[#This Row],[88]]</f>
        <v>1.369028426944375E-6</v>
      </c>
      <c r="CM409" s="10">
        <f>3/24000000*OO[[#This Row],[147 (07JUL1985 06:00:00)-Water Temperature (C)]]*OO[[#This Row],[89]]</f>
        <v>1.1122071034484999E-6</v>
      </c>
      <c r="CN409" s="10">
        <f>3/24000000*OO[[#This Row],[148 (07JUL1985 09:00:00)-Water Temperature (C)]]*OO[[#This Row],[90]]</f>
        <v>9.6916954547274998E-7</v>
      </c>
      <c r="CO409" s="10">
        <f>3/24000000*OO[[#This Row],[149 (07JUL1985 12:00:00)-Water Temperature (C)]]*OO[[#This Row],[91]]</f>
        <v>8.3590439572350004E-7</v>
      </c>
      <c r="CP409" s="10">
        <f>3/24000000*OO[[#This Row],[150 (07JUL1985 15:00:00)-Water Temperature (C)]]*OO[[#This Row],[92]]</f>
        <v>7.6111866564249996E-7</v>
      </c>
      <c r="CQ409" s="10">
        <f>3/24000000*OO[[#This Row],[151 (07JUL1985 18:00:00)-Water Temperature (C)]]*OO[[#This Row],[93]]</f>
        <v>6.9506819546674994E-7</v>
      </c>
      <c r="CR409" s="10">
        <f>3/24000000*OO[[#This Row],[152 (07JUL1985 21:00:00)-Water Temperature (C)]]*OO[[#This Row],[94]]</f>
        <v>6.1672483618200001E-7</v>
      </c>
      <c r="CS409" s="10">
        <f>3/24000000*OO[[#This Row],[153 (08JUL1985 00:00:00)-Water Temperature (C)]]*OO[[#This Row],[95]]</f>
        <v>5.3767740589499994E-7</v>
      </c>
      <c r="CT409" s="10">
        <f>3/24000000*OO[[#This Row],[154 (08JUL1985 03:00:00)-Water Temperature (C)]]*OO[[#This Row],[96]]</f>
        <v>4.71881603069E-7</v>
      </c>
      <c r="CU409" s="10">
        <f>3/24000000*OO[[#This Row],[155 (08JUL1985 06:00:00)-Water Temperature (C)]]*OO[[#This Row],[97]]</f>
        <v>4.2800057588337504E-7</v>
      </c>
      <c r="CV409" s="10">
        <f>3/24000000*OO[[#This Row],[156 (08JUL1985 09:00:00)-Water Temperature (C)]]*OO[[#This Row],[98]]</f>
        <v>4.2131263543874997E-7</v>
      </c>
      <c r="CW409" s="10">
        <f>3/24000000*OO[[#This Row],[157 (08JUL1985 12:00:00)-Water Temperature (C)]]*OO[[#This Row],[99]]</f>
        <v>4.2038024274E-7</v>
      </c>
    </row>
    <row r="410" spans="1:101" x14ac:dyDescent="0.35">
      <c r="A410" t="s">
        <v>417</v>
      </c>
      <c r="B410">
        <v>701.4393</v>
      </c>
      <c r="C410" s="10">
        <f>3/24*OO[[#This Row],[59 (26JUN1985 06:00:00)-Water Temperature (C)]]*OO[[#This Row],[1]]/SUM(OO[1])</f>
        <v>0</v>
      </c>
      <c r="D410" s="10">
        <f>3/24*OO[[#This Row],[60 (26JUN1985 09:00:00)-Water Temperature (C)]]*OO[[#This Row],[2]]/SUM(OO[2])</f>
        <v>0</v>
      </c>
      <c r="E410" s="10">
        <f>3/24*OO[[#This Row],[61 (26JUN1985 12:00:00)-Water Temperature (C)]]*OO[[#This Row],[3]]/SUM(OO[3])</f>
        <v>0</v>
      </c>
      <c r="F410" s="10">
        <f>3/24*OO[[#This Row],[62 (26JUN1985 15:00:00)-Water Temperature (C)]]*OO[[#This Row],[4]]/SUM(OO[4])</f>
        <v>0</v>
      </c>
      <c r="G410" s="10">
        <f>3/24*OO[[#This Row],[63 (26JUN1985 18:00:00)-Water Temperature (C)]]*OO[[#This Row],[5]]/SUM(OO[5])</f>
        <v>0</v>
      </c>
      <c r="H410" s="10">
        <f>3/24*OO[[#This Row],[64 (26JUN1985 21:00:00)-Water Temperature (C)]]*OO[[#This Row],[6]]/SUM(OO[6])</f>
        <v>0</v>
      </c>
      <c r="I410" s="10">
        <f>3/24*OO[[#This Row],[65 (27JUN1985 00:00:00)-Water Temperature (C)]]*OO[[#This Row],[7]]/SUM(OO[7])</f>
        <v>0</v>
      </c>
      <c r="J410" s="10">
        <f>3/24*OO[[#This Row],[66 (27JUN1985 03:00:00)-Water Temperature (C)]]*OO[[#This Row],[8]]/SUM(OO[8])</f>
        <v>0</v>
      </c>
      <c r="K410" s="10">
        <f>3/24*OO[[#This Row],[67 (27JUN1985 06:00:00)-Water Temperature (C)]]*OO[[#This Row],[9]]/SUM(OO[9])</f>
        <v>0</v>
      </c>
      <c r="L410" s="10">
        <f>3/24*OO[[#This Row],[68 (27JUN1985 09:00:00)-Water Temperature (C)]]*OO[[#This Row],[10]]/SUM(OO[10])</f>
        <v>0</v>
      </c>
      <c r="M410" s="10">
        <f>3/24*OO[[#This Row],[69 (27JUN1985 12:00:00)-Water Temperature (C)]]*OO[[#This Row],[11]]/SUM(OO[11])</f>
        <v>0</v>
      </c>
      <c r="N410" s="10">
        <f>3/24*OO[[#This Row],[70 (27JUN1985 15:00:00)-Water Temperature (C)]]*OO[[#This Row],[12]]/SUM(OO[12])</f>
        <v>0</v>
      </c>
      <c r="O410" s="10">
        <f>3/24*OO[[#This Row],[71 (27JUN1985 18:00:00)-Water Temperature (C)]]*OO[[#This Row],[13]]/SUM(OO[13])</f>
        <v>0</v>
      </c>
      <c r="P410" s="10">
        <f>3/24*OO[[#This Row],[72 (27JUN1985 21:00:00)-Water Temperature (C)]]*OO[[#This Row],[14]]/SUM(OO[14])</f>
        <v>0</v>
      </c>
      <c r="Q410" s="10">
        <f>3/24*OO[[#This Row],[73 (28JUN1985 00:00:00)-Water Temperature (C)]]*OO[[#This Row],[15]]/SUM(OO[15])</f>
        <v>0</v>
      </c>
      <c r="R410" s="10">
        <f>3/24*OO[[#This Row],[74 (28JUN1985 03:00:00)-Water Temperature (C)]]*OO[[#This Row],[16]]/SUM(OO[16])</f>
        <v>0</v>
      </c>
      <c r="S410" s="10">
        <f>3/24*OO[[#This Row],[75 (28JUN1985 06:00:00)-Water Temperature (C)]]*OO[[#This Row],[17]]/SUM(OO[17])</f>
        <v>0</v>
      </c>
      <c r="T410" s="10">
        <f>3/24*OO[[#This Row],[76 (28JUN1985 09:00:00)-Water Temperature (C)]]*OO[[#This Row],[18]]/SUM(OO[18])</f>
        <v>0</v>
      </c>
      <c r="U410" s="10">
        <f>3/24*OO[[#This Row],[77 (28JUN1985 12:00:00)-Water Temperature (C)]]*OO[[#This Row],[19]]/SUM(OO[19])</f>
        <v>0</v>
      </c>
      <c r="V410" s="10">
        <f>3/24000000*OO[[#This Row],[78 (28JUN1985 15:00:00)-Water Temperature (C)]]*OO[[#This Row],[20]]</f>
        <v>3.4292403191887496E-44</v>
      </c>
      <c r="W410" s="10">
        <f>3/24000000*OO[[#This Row],[79 (28JUN1985 18:00:00)-Water Temperature (C)]]*OO[[#This Row],[21]]</f>
        <v>6.4725092133624991E-35</v>
      </c>
      <c r="X410" s="10">
        <f>3/24000000*OO[[#This Row],[80 (28JUN1985 21:00:00)-Water Temperature (C)]]*OO[[#This Row],[22]]</f>
        <v>7.6812511080074996E-29</v>
      </c>
      <c r="Y410" s="10">
        <f>3/24000000*OO[[#This Row],[81 (29JUN1985 00:00:00)-Water Temperature (C)]]*OO[[#This Row],[23]]</f>
        <v>2.0299058580487501E-22</v>
      </c>
      <c r="Z410" s="10">
        <f>3/24000000*OO[[#This Row],[82 (29JUN1985 03:00:00)-Water Temperature (C)]]*OO[[#This Row],[24]]</f>
        <v>5.2805705529250001E-18</v>
      </c>
      <c r="AA410" s="10">
        <f>3/24000000*OO[[#This Row],[83 (29JUN1985 06:00:00)-Water Temperature (C)]]*OO[[#This Row],[25]]</f>
        <v>1.1219706592587498E-14</v>
      </c>
      <c r="AB410" s="10">
        <f>3/24000000*OO[[#This Row],[84 (29JUN1985 09:00:00)-Water Temperature (C)]]*OO[[#This Row],[26]]</f>
        <v>5.3629065669899996E-12</v>
      </c>
      <c r="AC410" s="10">
        <f>3/24000000*OO[[#This Row],[85 (29JUN1985 12:00:00)-Water Temperature (C)]]*OO[[#This Row],[27]]</f>
        <v>8.3947815606899987E-10</v>
      </c>
      <c r="AD410" s="10">
        <f>3/24000000*OO[[#This Row],[86 (29JUN1985 15:00:00)-Water Temperature (C)]]*OO[[#This Row],[28]]</f>
        <v>5.4398220344799994E-8</v>
      </c>
      <c r="AE410" s="10">
        <f>3/24000000*OO[[#This Row],[88 (29JUN1985 21:00:00)-Water Temperature (C)]]*OO[[#This Row],[30]]</f>
        <v>2.7093061336599993E-5</v>
      </c>
      <c r="AF410" s="10">
        <f>3/24000000*OO[[#This Row],[88 (29JUN1985 21:00:00)-Water Temperature (C)]]*OO[[#This Row],[30]]</f>
        <v>2.7093061336599993E-5</v>
      </c>
      <c r="AG410" s="10">
        <f>3/24000000*OO[[#This Row],[89 (30JUN1985 00:00:00)-Water Temperature (C)]]*OO[[#This Row],[31]]</f>
        <v>2.4765451683075E-4</v>
      </c>
      <c r="AH410" s="10">
        <f>3/24000000*OO[[#This Row],[90 (30JUN1985 03:00:00)-Water Temperature (C)]]*OO[[#This Row],[32]]</f>
        <v>1.3949375562281249E-3</v>
      </c>
      <c r="AI410" s="10">
        <f>3/24000000*OO[[#This Row],[91 (30JUN1985 06:00:00)-Water Temperature (C)]]*OO[[#This Row],[33]]</f>
        <v>5.2293377535725001E-3</v>
      </c>
      <c r="AJ410" s="10">
        <f>3/24000000*OO[[#This Row],[92 (30JUN1985 09:00:00)-Water Temperature (C)]]*OO[[#This Row],[34]]</f>
        <v>1.441809286692875E-2</v>
      </c>
      <c r="AK410" s="10">
        <f>3/24000000*OO[[#This Row],[93 (30JUN1985 12:00:00)-Water Temperature (C)]]*OO[[#This Row],[35]]</f>
        <v>2.9299891228650003E-2</v>
      </c>
      <c r="AL410" s="10">
        <f>3/24000000*OO[[#This Row],[94 (30JUN1985 15:00:00)-Water Temperature (C)]]*OO[[#This Row],[36]]</f>
        <v>4.4911693213624995E-2</v>
      </c>
      <c r="AM410" s="10">
        <f>3/24000000*OO[[#This Row],[95 (30JUN1985 18:00:00)-Water Temperature (C)]]*OO[[#This Row],[37]]</f>
        <v>5.3298934896375001E-2</v>
      </c>
      <c r="AN410" s="10">
        <f>3/24000000*OO[[#This Row],[96 (30JUN1985 21:00:00)-Water Temperature (C)]]*OO[[#This Row],[38]]</f>
        <v>4.8731015983137498E-2</v>
      </c>
      <c r="AO410" s="10">
        <f>3/24000000*OO[[#This Row],[97 (01JUL1985 00:00:00)-Water Temperature (C)]]*OO[[#This Row],[39]]</f>
        <v>3.5226729951250001E-2</v>
      </c>
      <c r="AP410" s="10">
        <f>3/24000000*OO[[#This Row],[98 (01JUL1985 03:00:00)-Water Temperature (C)]]*OO[[#This Row],[40]]</f>
        <v>2.1371084230237498E-2</v>
      </c>
      <c r="AQ410" s="10">
        <f>3/24000000*OO[[#This Row],[99 (01JUL1985 06:00:00)-Water Temperature (C)]]*OO[[#This Row],[41]]</f>
        <v>1.1278200203487498E-2</v>
      </c>
      <c r="AR410" s="10">
        <f>3/24000000*OO[[#This Row],[100 (01JUL1985 09:00:00)-Water Temperature (C)]]*OO[[#This Row],[42]]</f>
        <v>5.607824012667499E-3</v>
      </c>
      <c r="AS410" s="10">
        <f>3/24000000*OO[[#This Row],[101 (01JUL1985 12:00:00)-Water Temperature (C)]]*OO[[#This Row],[43]]</f>
        <v>2.62049743366125E-3</v>
      </c>
      <c r="AT410" s="10">
        <f>3/24000000*OO[[#This Row],[102 (01JUL1985 15:00:00)-Water Temperature (C)]]*OO[[#This Row],[44]]</f>
        <v>1.15882763339E-3</v>
      </c>
      <c r="AU410" s="10">
        <f>3/24000000*OO[[#This Row],[103 (01JUL1985 18:00:00)-Water Temperature (C)]]*OO[[#This Row],[45]]</f>
        <v>4.9442090616487499E-4</v>
      </c>
      <c r="AV410" s="10">
        <f>3/24000000*OO[[#This Row],[104 (01JUL1985 21:00:00)-Water Temperature (C)]]*OO[[#This Row],[46]]</f>
        <v>2.0964721274175003E-4</v>
      </c>
      <c r="AW410" s="10">
        <f>3/24000000*OO[[#This Row],[105 (02JUL1985 00:00:00)-Water Temperature (C)]]*OO[[#This Row],[47]]</f>
        <v>9.7752413678699987E-5</v>
      </c>
      <c r="AX410" s="10">
        <f>3/24000000*OO[[#This Row],[106 (02JUL1985 03:00:00)-Water Temperature (C)]]*OO[[#This Row],[48]]</f>
        <v>5.5288167414099988E-5</v>
      </c>
      <c r="AY410" s="10">
        <f>3/24000000*OO[[#This Row],[107 (02JUL1985 06:00:00)-Water Temperature (C)]]*OO[[#This Row],[49]]</f>
        <v>3.9010132261800003E-5</v>
      </c>
      <c r="AZ410" s="10">
        <f>3/24000000*OO[[#This Row],[108 (02JUL1985 09:00:00)-Water Temperature (C)]]*OO[[#This Row],[50]]</f>
        <v>3.2282031549649991E-5</v>
      </c>
      <c r="BA410" s="10">
        <f>3/24000000*OO[[#This Row],[109 (02JUL1985 12:00:00)-Water Temperature (C)]]*OO[[#This Row],[51]]</f>
        <v>2.9915491580999994E-5</v>
      </c>
      <c r="BB410" s="10">
        <f>3/24000000*OO[[#This Row],[110 (02JUL1985 15:00:00)-Water Temperature (C)]]*OO[[#This Row],[52]]</f>
        <v>2.8779909519075E-5</v>
      </c>
      <c r="BC410" s="10">
        <f>3/24000000*OO[[#This Row],[111 (02JUL1985 18:00:00)-Water Temperature (C)]]*OO[[#This Row],[53]]</f>
        <v>2.814428563845E-5</v>
      </c>
      <c r="BD410" s="10">
        <f>3/24000000*OO[[#This Row],[112 (02JUL1985 21:00:00)-Water Temperature (C)]]*OO[[#This Row],[54]]</f>
        <v>2.7181488776612503E-5</v>
      </c>
      <c r="BE410" s="10">
        <f>3/24000000*OO[[#This Row],[113 (03JUL1985 00:00:00)-Water Temperature (C)]]*OO[[#This Row],[55]]</f>
        <v>2.6296772234149999E-5</v>
      </c>
      <c r="BF410" s="10">
        <f>3/24000000*OO[[#This Row],[114 (03JUL1985 03:00:00)-Water Temperature (C)]]*OO[[#This Row],[56]]</f>
        <v>2.5461726394762499E-5</v>
      </c>
      <c r="BG410" s="10">
        <f>3/24000000*OO[[#This Row],[115 (03JUL1985 06:00:00)-Water Temperature (C)]]*OO[[#This Row],[57]]</f>
        <v>2.4568482472199998E-5</v>
      </c>
      <c r="BH410" s="10">
        <f>3/24000000*OO[[#This Row],[116 (03JUL1985 09:00:00)-Water Temperature (C)]]*OO[[#This Row],[58]]</f>
        <v>2.4045294352E-5</v>
      </c>
      <c r="BI410" s="10">
        <f>3/24000000*OO[[#This Row],[117 (03JUL1985 12:00:00)-Water Temperature (C)]]*OO[[#This Row],[59]]</f>
        <v>2.3676992471287494E-5</v>
      </c>
      <c r="BJ410" s="10">
        <f>3/24000000*OO[[#This Row],[118 (03JUL1985 15:00:00)-Water Temperature (C)]]*OO[[#This Row],[60]]</f>
        <v>2.3127760312562499E-5</v>
      </c>
      <c r="BK410" s="10">
        <f>3/24000000*OO[[#This Row],[119 (03JUL1985 18:00:00)-Water Temperature (C)]]*OO[[#This Row],[61]]</f>
        <v>2.2432995311790002E-5</v>
      </c>
      <c r="BL410" s="10">
        <f>3/24000000*OO[[#This Row],[120 (03JUL1985 21:00:00)-Water Temperature (C)]]*OO[[#This Row],[62]]</f>
        <v>2.0700465130862498E-5</v>
      </c>
      <c r="BM410" s="10">
        <f>3/24000000*OO[[#This Row],[121 (04JUL1985 00:00:00)-Water Temperature (C)]]*OO[[#This Row],[63]]</f>
        <v>1.8515123619284996E-5</v>
      </c>
      <c r="BN410" s="10">
        <f>3/24000000*OO[[#This Row],[122 (04JUL1985 03:00:00)-Water Temperature (C)]]*OO[[#This Row],[64]]</f>
        <v>1.6460286366719998E-5</v>
      </c>
      <c r="BO410" s="10">
        <f>3/24000000*OO[[#This Row],[123 (04JUL1985 06:00:00)-Water Temperature (C)]]*OO[[#This Row],[65]]</f>
        <v>1.480185468897E-5</v>
      </c>
      <c r="BP410" s="10">
        <f>3/24000000*OO[[#This Row],[124 (04JUL1985 09:00:00)-Water Temperature (C)]]*OO[[#This Row],[66]]</f>
        <v>1.3767325430118749E-5</v>
      </c>
      <c r="BQ410" s="10">
        <f>3/24000000*OO[[#This Row],[125 (04JUL1985 12:00:00)-Water Temperature (C)]]*OO[[#This Row],[67]]</f>
        <v>1.3116930470424999E-5</v>
      </c>
      <c r="BR410" s="10">
        <f>3/24000000*OO[[#This Row],[126 (04JUL1985 15:00:00)-Water Temperature (C)]]*OO[[#This Row],[68]]</f>
        <v>1.2237367568779999E-5</v>
      </c>
      <c r="BS410" s="10">
        <f>3/24000000*OO[[#This Row],[127 (04JUL1985 18:00:00)-Water Temperature (C)]]*OO[[#This Row],[69]]</f>
        <v>1.1477976670062501E-5</v>
      </c>
      <c r="BT410" s="10">
        <f>3/24000000*OO[[#This Row],[128 (04JUL1985 21:00:00)-Water Temperature (C)]]*OO[[#This Row],[70]]</f>
        <v>1.0537191684750002E-5</v>
      </c>
      <c r="BU410" s="10">
        <f>3/24000000*OO[[#This Row],[129 (05JUL1985 00:00:00)-Water Temperature (C)]]*OO[[#This Row],[71]]</f>
        <v>9.2774565419012493E-6</v>
      </c>
      <c r="BV410" s="10">
        <f>3/24000000*OO[[#This Row],[130 (05JUL1985 03:00:00)-Water Temperature (C)]]*OO[[#This Row],[72]]</f>
        <v>8.1901105934599994E-6</v>
      </c>
      <c r="BW410" s="10">
        <f>3/24000000*OO[[#This Row],[131 (05JUL1985 06:00:00)-Water Temperature (C)]]*OO[[#This Row],[73]]</f>
        <v>7.3034117827012509E-6</v>
      </c>
      <c r="BX410" s="10">
        <f>3/24000000*OO[[#This Row],[132 (05JUL1985 09:00:00)-Water Temperature (C)]]*OO[[#This Row],[74]]</f>
        <v>6.9585196651025012E-6</v>
      </c>
      <c r="BY410" s="10">
        <f>3/24000000*OO[[#This Row],[133 (05JUL1985 12:00:00)-Water Temperature (C)]]*OO[[#This Row],[75]]</f>
        <v>6.7923693560799995E-6</v>
      </c>
      <c r="BZ410" s="10">
        <f>3/24000000*OO[[#This Row],[134 (05JUL1985 15:00:00)-Water Temperature (C)]]*OO[[#This Row],[76]]</f>
        <v>6.5155924809974996E-6</v>
      </c>
      <c r="CA410" s="10">
        <f>3/24000000*OO[[#This Row],[135 (05JUL1985 18:00:00)-Water Temperature (C)]]*OO[[#This Row],[77]]</f>
        <v>6.1758620261750001E-6</v>
      </c>
      <c r="CB410" s="10">
        <f>3/24000000*OO[[#This Row],[136 (05JUL1985 21:00:00)-Water Temperature (C)]]*OO[[#This Row],[78]]</f>
        <v>5.6510099712499997E-6</v>
      </c>
      <c r="CC410" s="10">
        <f>3/24000000*OO[[#This Row],[137 (06JUL1985 00:00:00)-Water Temperature (C)]]*OO[[#This Row],[79]]</f>
        <v>4.9818503350037494E-6</v>
      </c>
      <c r="CD410" s="10">
        <f>3/24000000*OO[[#This Row],[138 (06JUL1985 03:00:00)-Water Temperature (C)]]*OO[[#This Row],[80]]</f>
        <v>4.4113780244400003E-6</v>
      </c>
      <c r="CE410" s="10">
        <f>3/24000000*OO[[#This Row],[139 (06JUL1985 06:00:00)-Water Temperature (C)]]*OO[[#This Row],[81]]</f>
        <v>3.9492977340262496E-6</v>
      </c>
      <c r="CF410" s="10">
        <f>3/24000000*OO[[#This Row],[140 (06JUL1985 09:00:00)-Water Temperature (C)]]*OO[[#This Row],[82]]</f>
        <v>3.7529506273787504E-6</v>
      </c>
      <c r="CG410" s="10">
        <f>3/24000000*OO[[#This Row],[141 (06JUL1985 12:00:00)-Water Temperature (C)]]*OO[[#This Row],[83]]</f>
        <v>3.5796684137050002E-6</v>
      </c>
      <c r="CH410" s="10">
        <f>3/24000000*OO[[#This Row],[142 (06JUL1985 15:00:00)-Water Temperature (C)]]*OO[[#This Row],[84]]</f>
        <v>3.3551016512199995E-6</v>
      </c>
      <c r="CI410" s="10">
        <f>3/24000000*OO[[#This Row],[143 (06JUL1985 18:00:00)-Water Temperature (C)]]*OO[[#This Row],[85]]</f>
        <v>3.02290181094125E-6</v>
      </c>
      <c r="CJ410" s="10">
        <f>3/24000000*OO[[#This Row],[144 (06JUL1985 21:00:00)-Water Temperature (C)]]*OO[[#This Row],[86]]</f>
        <v>2.5697687705427499E-6</v>
      </c>
      <c r="CK410" s="10">
        <f>3/24000000*OO[[#This Row],[145 (07JUL1985 00:00:00)-Water Temperature (C)]]*OO[[#This Row],[87]]</f>
        <v>2.072393498755875E-6</v>
      </c>
      <c r="CL410" s="10">
        <f>3/24000000*OO[[#This Row],[146 (07JUL1985 03:00:00)-Water Temperature (C)]]*OO[[#This Row],[88]]</f>
        <v>1.6616793904575E-6</v>
      </c>
      <c r="CM410" s="10">
        <f>3/24000000*OO[[#This Row],[147 (07JUL1985 06:00:00)-Water Temperature (C)]]*OO[[#This Row],[89]]</f>
        <v>1.350274932089E-6</v>
      </c>
      <c r="CN410" s="10">
        <f>3/24000000*OO[[#This Row],[148 (07JUL1985 09:00:00)-Water Temperature (C)]]*OO[[#This Row],[90]]</f>
        <v>1.1734155201862499E-6</v>
      </c>
      <c r="CO410" s="10">
        <f>3/24000000*OO[[#This Row],[149 (07JUL1985 12:00:00)-Water Temperature (C)]]*OO[[#This Row],[91]]</f>
        <v>1.0145240661051249E-6</v>
      </c>
      <c r="CP410" s="10">
        <f>3/24000000*OO[[#This Row],[150 (07JUL1985 15:00:00)-Water Temperature (C)]]*OO[[#This Row],[92]]</f>
        <v>9.2063789758387491E-7</v>
      </c>
      <c r="CQ410" s="10">
        <f>3/24000000*OO[[#This Row],[151 (07JUL1985 18:00:00)-Water Temperature (C)]]*OO[[#This Row],[93]]</f>
        <v>8.4448811150224987E-7</v>
      </c>
      <c r="CR410" s="10">
        <f>3/24000000*OO[[#This Row],[152 (07JUL1985 21:00:00)-Water Temperature (C)]]*OO[[#This Row],[94]]</f>
        <v>7.5532621613849996E-7</v>
      </c>
      <c r="CS410" s="10">
        <f>3/24000000*OO[[#This Row],[153 (08JUL1985 00:00:00)-Water Temperature (C)]]*OO[[#This Row],[95]]</f>
        <v>6.6076429227475001E-7</v>
      </c>
      <c r="CT410" s="10">
        <f>3/24000000*OO[[#This Row],[154 (08JUL1985 03:00:00)-Water Temperature (C)]]*OO[[#This Row],[96]]</f>
        <v>5.8061101701599986E-7</v>
      </c>
      <c r="CU410" s="10">
        <f>3/24000000*OO[[#This Row],[155 (08JUL1985 06:00:00)-Water Temperature (C)]]*OO[[#This Row],[97]]</f>
        <v>5.2420230494299997E-7</v>
      </c>
      <c r="CV410" s="10">
        <f>3/24000000*OO[[#This Row],[156 (08JUL1985 09:00:00)-Water Temperature (C)]]*OO[[#This Row],[98]]</f>
        <v>5.1276244466850002E-7</v>
      </c>
      <c r="CW410" s="10">
        <f>3/24000000*OO[[#This Row],[157 (08JUL1985 12:00:00)-Water Temperature (C)]]*OO[[#This Row],[99]]</f>
        <v>5.1277245855937497E-7</v>
      </c>
    </row>
    <row r="411" spans="1:101" x14ac:dyDescent="0.35">
      <c r="A411" t="s">
        <v>418</v>
      </c>
      <c r="B411">
        <v>119.5365</v>
      </c>
      <c r="C411" s="10">
        <f>3/24*OO[[#This Row],[59 (26JUN1985 06:00:00)-Water Temperature (C)]]*OO[[#This Row],[1]]/SUM(OO[1])</f>
        <v>0</v>
      </c>
      <c r="D411" s="10">
        <f>3/24*OO[[#This Row],[60 (26JUN1985 09:00:00)-Water Temperature (C)]]*OO[[#This Row],[2]]/SUM(OO[2])</f>
        <v>0</v>
      </c>
      <c r="E411" s="10">
        <f>3/24*OO[[#This Row],[61 (26JUN1985 12:00:00)-Water Temperature (C)]]*OO[[#This Row],[3]]/SUM(OO[3])</f>
        <v>0</v>
      </c>
      <c r="F411" s="10">
        <f>3/24*OO[[#This Row],[62 (26JUN1985 15:00:00)-Water Temperature (C)]]*OO[[#This Row],[4]]/SUM(OO[4])</f>
        <v>0</v>
      </c>
      <c r="G411" s="10">
        <f>3/24*OO[[#This Row],[63 (26JUN1985 18:00:00)-Water Temperature (C)]]*OO[[#This Row],[5]]/SUM(OO[5])</f>
        <v>0</v>
      </c>
      <c r="H411" s="10">
        <f>3/24*OO[[#This Row],[64 (26JUN1985 21:00:00)-Water Temperature (C)]]*OO[[#This Row],[6]]/SUM(OO[6])</f>
        <v>0</v>
      </c>
      <c r="I411" s="10">
        <f>3/24*OO[[#This Row],[65 (27JUN1985 00:00:00)-Water Temperature (C)]]*OO[[#This Row],[7]]/SUM(OO[7])</f>
        <v>0</v>
      </c>
      <c r="J411" s="10">
        <f>3/24*OO[[#This Row],[66 (27JUN1985 03:00:00)-Water Temperature (C)]]*OO[[#This Row],[8]]/SUM(OO[8])</f>
        <v>0</v>
      </c>
      <c r="K411" s="10">
        <f>3/24*OO[[#This Row],[67 (27JUN1985 06:00:00)-Water Temperature (C)]]*OO[[#This Row],[9]]/SUM(OO[9])</f>
        <v>0</v>
      </c>
      <c r="L411" s="10">
        <f>3/24*OO[[#This Row],[68 (27JUN1985 09:00:00)-Water Temperature (C)]]*OO[[#This Row],[10]]/SUM(OO[10])</f>
        <v>0</v>
      </c>
      <c r="M411" s="10">
        <f>3/24*OO[[#This Row],[69 (27JUN1985 12:00:00)-Water Temperature (C)]]*OO[[#This Row],[11]]/SUM(OO[11])</f>
        <v>0</v>
      </c>
      <c r="N411" s="10">
        <f>3/24*OO[[#This Row],[70 (27JUN1985 15:00:00)-Water Temperature (C)]]*OO[[#This Row],[12]]/SUM(OO[12])</f>
        <v>0</v>
      </c>
      <c r="O411" s="10">
        <f>3/24*OO[[#This Row],[71 (27JUN1985 18:00:00)-Water Temperature (C)]]*OO[[#This Row],[13]]/SUM(OO[13])</f>
        <v>0</v>
      </c>
      <c r="P411" s="10">
        <f>3/24*OO[[#This Row],[72 (27JUN1985 21:00:00)-Water Temperature (C)]]*OO[[#This Row],[14]]/SUM(OO[14])</f>
        <v>0</v>
      </c>
      <c r="Q411" s="10">
        <f>3/24*OO[[#This Row],[73 (28JUN1985 00:00:00)-Water Temperature (C)]]*OO[[#This Row],[15]]/SUM(OO[15])</f>
        <v>0</v>
      </c>
      <c r="R411" s="10">
        <f>3/24*OO[[#This Row],[74 (28JUN1985 03:00:00)-Water Temperature (C)]]*OO[[#This Row],[16]]/SUM(OO[16])</f>
        <v>0</v>
      </c>
      <c r="S411" s="10">
        <f>3/24*OO[[#This Row],[75 (28JUN1985 06:00:00)-Water Temperature (C)]]*OO[[#This Row],[17]]/SUM(OO[17])</f>
        <v>0</v>
      </c>
      <c r="T411" s="10">
        <f>3/24*OO[[#This Row],[76 (28JUN1985 09:00:00)-Water Temperature (C)]]*OO[[#This Row],[18]]/SUM(OO[18])</f>
        <v>0</v>
      </c>
      <c r="U411" s="10">
        <f>3/24*OO[[#This Row],[77 (28JUN1985 12:00:00)-Water Temperature (C)]]*OO[[#This Row],[19]]/SUM(OO[19])</f>
        <v>0</v>
      </c>
      <c r="V411" s="10">
        <f>3/24000000*OO[[#This Row],[78 (28JUN1985 15:00:00)-Water Temperature (C)]]*OO[[#This Row],[20]]</f>
        <v>0</v>
      </c>
      <c r="W411" s="10">
        <f>3/24000000*OO[[#This Row],[79 (28JUN1985 18:00:00)-Water Temperature (C)]]*OO[[#This Row],[21]]</f>
        <v>6.6001482606499997E-36</v>
      </c>
      <c r="X411" s="10">
        <f>3/24000000*OO[[#This Row],[80 (28JUN1985 21:00:00)-Water Temperature (C)]]*OO[[#This Row],[22]]</f>
        <v>7.0852885797625003E-30</v>
      </c>
      <c r="Y411" s="10">
        <f>3/24000000*OO[[#This Row],[81 (29JUN1985 00:00:00)-Water Temperature (C)]]*OO[[#This Row],[23]]</f>
        <v>2.2622037599589999E-23</v>
      </c>
      <c r="Z411" s="10">
        <f>3/24000000*OO[[#This Row],[82 (29JUN1985 03:00:00)-Water Temperature (C)]]*OO[[#This Row],[24]]</f>
        <v>6.6764505911999995E-19</v>
      </c>
      <c r="AA411" s="10">
        <f>3/24000000*OO[[#This Row],[83 (29JUN1985 06:00:00)-Water Temperature (C)]]*OO[[#This Row],[25]]</f>
        <v>1.5106783298643749E-15</v>
      </c>
      <c r="AB411" s="10">
        <f>3/24000000*OO[[#This Row],[84 (29JUN1985 09:00:00)-Water Temperature (C)]]*OO[[#This Row],[26]]</f>
        <v>7.5401505031862491E-13</v>
      </c>
      <c r="AC411" s="10">
        <f>3/24000000*OO[[#This Row],[85 (29JUN1985 12:00:00)-Water Temperature (C)]]*OO[[#This Row],[27]]</f>
        <v>1.2241844573955001E-10</v>
      </c>
      <c r="AD411" s="10">
        <f>3/24000000*OO[[#This Row],[86 (29JUN1985 15:00:00)-Water Temperature (C)]]*OO[[#This Row],[28]]</f>
        <v>8.1749126501025008E-9</v>
      </c>
      <c r="AE411" s="10">
        <f>3/24000000*OO[[#This Row],[88 (29JUN1985 21:00:00)-Water Temperature (C)]]*OO[[#This Row],[30]]</f>
        <v>4.29415968196875E-6</v>
      </c>
      <c r="AF411" s="10">
        <f>3/24000000*OO[[#This Row],[88 (29JUN1985 21:00:00)-Water Temperature (C)]]*OO[[#This Row],[30]]</f>
        <v>4.29415968196875E-6</v>
      </c>
      <c r="AG411" s="10">
        <f>3/24000000*OO[[#This Row],[89 (30JUN1985 00:00:00)-Water Temperature (C)]]*OO[[#This Row],[31]]</f>
        <v>4.0174383557437498E-5</v>
      </c>
      <c r="AH411" s="10">
        <f>3/24000000*OO[[#This Row],[90 (30JUN1985 03:00:00)-Water Temperature (C)]]*OO[[#This Row],[32]]</f>
        <v>2.3111038734387497E-4</v>
      </c>
      <c r="AI411" s="10">
        <f>3/24000000*OO[[#This Row],[91 (30JUN1985 06:00:00)-Water Temperature (C)]]*OO[[#This Row],[33]]</f>
        <v>8.8245623316299997E-4</v>
      </c>
      <c r="AJ411" s="10">
        <f>3/24000000*OO[[#This Row],[92 (30JUN1985 09:00:00)-Water Temperature (C)]]*OO[[#This Row],[34]]</f>
        <v>2.4720661740824999E-3</v>
      </c>
      <c r="AK411" s="10">
        <f>3/24000000*OO[[#This Row],[93 (30JUN1985 12:00:00)-Water Temperature (C)]]*OO[[#This Row],[35]]</f>
        <v>5.1063663091549995E-3</v>
      </c>
      <c r="AL411" s="10">
        <f>3/24000000*OO[[#This Row],[94 (30JUN1985 15:00:00)-Water Temperature (C)]]*OO[[#This Row],[36]]</f>
        <v>7.9490384490487499E-3</v>
      </c>
      <c r="AM411" s="10">
        <f>3/24000000*OO[[#This Row],[95 (30JUN1985 18:00:00)-Water Temperature (C)]]*OO[[#This Row],[37]]</f>
        <v>9.5841922027874987E-3</v>
      </c>
      <c r="AN411" s="10">
        <f>3/24000000*OO[[#This Row],[96 (30JUN1985 21:00:00)-Water Temperature (C)]]*OO[[#This Row],[38]]</f>
        <v>8.9049553666149979E-3</v>
      </c>
      <c r="AO411" s="10">
        <f>3/24000000*OO[[#This Row],[97 (01JUL1985 00:00:00)-Water Temperature (C)]]*OO[[#This Row],[39]]</f>
        <v>6.5289185235724995E-3</v>
      </c>
      <c r="AP411" s="10">
        <f>3/24000000*OO[[#This Row],[98 (01JUL1985 03:00:00)-Water Temperature (C)]]*OO[[#This Row],[40]]</f>
        <v>4.0114273569599995E-3</v>
      </c>
      <c r="AQ411" s="10">
        <f>3/24000000*OO[[#This Row],[99 (01JUL1985 06:00:00)-Water Temperature (C)]]*OO[[#This Row],[41]]</f>
        <v>2.13850760554775E-3</v>
      </c>
      <c r="AR411" s="10">
        <f>3/24000000*OO[[#This Row],[100 (01JUL1985 09:00:00)-Water Temperature (C)]]*OO[[#This Row],[42]]</f>
        <v>1.0712198482256249E-3</v>
      </c>
      <c r="AS411" s="10">
        <f>3/24000000*OO[[#This Row],[101 (01JUL1985 12:00:00)-Water Temperature (C)]]*OO[[#This Row],[43]]</f>
        <v>5.0384465764725006E-4</v>
      </c>
      <c r="AT411" s="10">
        <f>3/24000000*OO[[#This Row],[102 (01JUL1985 15:00:00)-Water Temperature (C)]]*OO[[#This Row],[44]]</f>
        <v>2.2398505396619998E-4</v>
      </c>
      <c r="AU411" s="10">
        <f>3/24000000*OO[[#This Row],[103 (01JUL1985 18:00:00)-Water Temperature (C)]]*OO[[#This Row],[45]]</f>
        <v>9.5952181065749978E-5</v>
      </c>
      <c r="AV411" s="10">
        <f>3/24000000*OO[[#This Row],[104 (01JUL1985 21:00:00)-Water Temperature (C)]]*OO[[#This Row],[46]]</f>
        <v>4.0630111970399995E-5</v>
      </c>
      <c r="AW411" s="10">
        <f>3/24000000*OO[[#This Row],[105 (02JUL1985 00:00:00)-Water Temperature (C)]]*OO[[#This Row],[47]]</f>
        <v>1.8745778306812497E-5</v>
      </c>
      <c r="AX411" s="10">
        <f>3/24000000*OO[[#This Row],[106 (02JUL1985 03:00:00)-Water Temperature (C)]]*OO[[#This Row],[48]]</f>
        <v>1.0435199915717502E-5</v>
      </c>
      <c r="AY411" s="10">
        <f>3/24000000*OO[[#This Row],[107 (02JUL1985 06:00:00)-Water Temperature (C)]]*OO[[#This Row],[49]]</f>
        <v>7.2578605546374993E-6</v>
      </c>
      <c r="AZ411" s="10">
        <f>3/24000000*OO[[#This Row],[108 (02JUL1985 09:00:00)-Water Temperature (C)]]*OO[[#This Row],[50]]</f>
        <v>5.9568566261924998E-6</v>
      </c>
      <c r="BA411" s="10">
        <f>3/24000000*OO[[#This Row],[109 (02JUL1985 12:00:00)-Water Temperature (C)]]*OO[[#This Row],[51]]</f>
        <v>5.4957996256800004E-6</v>
      </c>
      <c r="BB411" s="10">
        <f>3/24000000*OO[[#This Row],[110 (02JUL1985 15:00:00)-Water Temperature (C)]]*OO[[#This Row],[52]]</f>
        <v>5.2826495535875001E-6</v>
      </c>
      <c r="BC411" s="10">
        <f>3/24000000*OO[[#This Row],[111 (02JUL1985 18:00:00)-Water Temperature (C)]]*OO[[#This Row],[53]]</f>
        <v>5.1702500189999995E-6</v>
      </c>
      <c r="BD411" s="10">
        <f>3/24000000*OO[[#This Row],[112 (02JUL1985 21:00:00)-Water Temperature (C)]]*OO[[#This Row],[54]]</f>
        <v>5.0013414784799998E-6</v>
      </c>
      <c r="BE411" s="10">
        <f>3/24000000*OO[[#This Row],[113 (03JUL1985 00:00:00)-Water Temperature (C)]]*OO[[#This Row],[55]]</f>
        <v>4.8476012867362501E-6</v>
      </c>
      <c r="BF411" s="10">
        <f>3/24000000*OO[[#This Row],[114 (03JUL1985 03:00:00)-Water Temperature (C)]]*OO[[#This Row],[56]]</f>
        <v>4.7007521772312506E-6</v>
      </c>
      <c r="BG411" s="10">
        <f>3/24000000*OO[[#This Row],[115 (03JUL1985 06:00:00)-Water Temperature (C)]]*OO[[#This Row],[57]]</f>
        <v>4.5444368224062497E-6</v>
      </c>
      <c r="BH411" s="10">
        <f>3/24000000*OO[[#This Row],[116 (03JUL1985 09:00:00)-Water Temperature (C)]]*OO[[#This Row],[58]]</f>
        <v>4.4556868735499993E-6</v>
      </c>
      <c r="BI411" s="10">
        <f>3/24000000*OO[[#This Row],[117 (03JUL1985 12:00:00)-Water Temperature (C)]]*OO[[#This Row],[59]]</f>
        <v>4.4004184953237497E-6</v>
      </c>
      <c r="BJ411" s="10">
        <f>3/24000000*OO[[#This Row],[118 (03JUL1985 15:00:00)-Water Temperature (C)]]*OO[[#This Row],[60]]</f>
        <v>4.3120343748750002E-6</v>
      </c>
      <c r="BK411" s="10">
        <f>3/24000000*OO[[#This Row],[119 (03JUL1985 18:00:00)-Water Temperature (C)]]*OO[[#This Row],[61]]</f>
        <v>4.1979496251074995E-6</v>
      </c>
      <c r="BL411" s="10">
        <f>3/24000000*OO[[#This Row],[120 (03JUL1985 21:00:00)-Water Temperature (C)]]*OO[[#This Row],[62]]</f>
        <v>3.889398359089999E-6</v>
      </c>
      <c r="BM411" s="10">
        <f>3/24000000*OO[[#This Row],[121 (04JUL1985 00:00:00)-Water Temperature (C)]]*OO[[#This Row],[63]]</f>
        <v>3.4861104351150002E-6</v>
      </c>
      <c r="BN411" s="10">
        <f>3/24000000*OO[[#This Row],[122 (04JUL1985 03:00:00)-Water Temperature (C)]]*OO[[#This Row],[64]]</f>
        <v>3.0993984227499997E-6</v>
      </c>
      <c r="BO411" s="10">
        <f>3/24000000*OO[[#This Row],[123 (04JUL1985 06:00:00)-Water Temperature (C)]]*OO[[#This Row],[65]]</f>
        <v>2.7850841760299998E-6</v>
      </c>
      <c r="BP411" s="10">
        <f>3/24000000*OO[[#This Row],[124 (04JUL1985 09:00:00)-Water Temperature (C)]]*OO[[#This Row],[66]]</f>
        <v>2.5876087801524999E-6</v>
      </c>
      <c r="BQ411" s="10">
        <f>3/24000000*OO[[#This Row],[125 (04JUL1985 12:00:00)-Water Temperature (C)]]*OO[[#This Row],[67]]</f>
        <v>2.4628522601374999E-6</v>
      </c>
      <c r="BR411" s="10">
        <f>3/24000000*OO[[#This Row],[126 (04JUL1985 15:00:00)-Water Temperature (C)]]*OO[[#This Row],[68]]</f>
        <v>2.3022895385262501E-6</v>
      </c>
      <c r="BS411" s="10">
        <f>3/24000000*OO[[#This Row],[127 (04JUL1985 18:00:00)-Water Temperature (C)]]*OO[[#This Row],[69]]</f>
        <v>2.1606878817843753E-6</v>
      </c>
      <c r="BT411" s="10">
        <f>3/24000000*OO[[#This Row],[128 (04JUL1985 21:00:00)-Water Temperature (C)]]*OO[[#This Row],[70]]</f>
        <v>1.9890354486622504E-6</v>
      </c>
      <c r="BU411" s="10">
        <f>3/24000000*OO[[#This Row],[129 (05JUL1985 00:00:00)-Water Temperature (C)]]*OO[[#This Row],[71]]</f>
        <v>1.7536949183781253E-6</v>
      </c>
      <c r="BV411" s="10">
        <f>3/24000000*OO[[#This Row],[130 (05JUL1985 03:00:00)-Water Temperature (C)]]*OO[[#This Row],[72]]</f>
        <v>1.549038786100625E-6</v>
      </c>
      <c r="BW411" s="10">
        <f>3/24000000*OO[[#This Row],[131 (05JUL1985 06:00:00)-Water Temperature (C)]]*OO[[#This Row],[73]]</f>
        <v>1.3802524752799999E-6</v>
      </c>
      <c r="BX411" s="10">
        <f>3/24000000*OO[[#This Row],[132 (05JUL1985 09:00:00)-Water Temperature (C)]]*OO[[#This Row],[74]]</f>
        <v>1.3112480775185001E-6</v>
      </c>
      <c r="BY411" s="10">
        <f>3/24000000*OO[[#This Row],[133 (05JUL1985 12:00:00)-Water Temperature (C)]]*OO[[#This Row],[75]]</f>
        <v>1.2799805835194999E-6</v>
      </c>
      <c r="BZ411" s="10">
        <f>3/24000000*OO[[#This Row],[134 (05JUL1985 15:00:00)-Water Temperature (C)]]*OO[[#This Row],[76]]</f>
        <v>1.2303872301840001E-6</v>
      </c>
      <c r="CA411" s="10">
        <f>3/24000000*OO[[#This Row],[135 (05JUL1985 18:00:00)-Water Temperature (C)]]*OO[[#This Row],[77]]</f>
        <v>1.166611014160875E-6</v>
      </c>
      <c r="CB411" s="10">
        <f>3/24000000*OO[[#This Row],[136 (05JUL1985 21:00:00)-Water Temperature (C)]]*OO[[#This Row],[78]]</f>
        <v>1.0701819268787499E-6</v>
      </c>
      <c r="CC411" s="10">
        <f>3/24000000*OO[[#This Row],[137 (06JUL1985 00:00:00)-Water Temperature (C)]]*OO[[#This Row],[79]]</f>
        <v>9.4440486126525003E-7</v>
      </c>
      <c r="CD411" s="10">
        <f>3/24000000*OO[[#This Row],[138 (06JUL1985 03:00:00)-Water Temperature (C)]]*OO[[#This Row],[80]]</f>
        <v>8.3618094944562495E-7</v>
      </c>
      <c r="CE411" s="10">
        <f>3/24000000*OO[[#This Row],[139 (06JUL1985 06:00:00)-Water Temperature (C)]]*OO[[#This Row],[81]]</f>
        <v>7.4826682101600005E-7</v>
      </c>
      <c r="CF411" s="10">
        <f>3/24000000*OO[[#This Row],[140 (06JUL1985 09:00:00)-Water Temperature (C)]]*OO[[#This Row],[82]]</f>
        <v>7.0951712873025E-7</v>
      </c>
      <c r="CG411" s="10">
        <f>3/24000000*OO[[#This Row],[141 (06JUL1985 12:00:00)-Water Temperature (C)]]*OO[[#This Row],[83]]</f>
        <v>6.7764397924387493E-7</v>
      </c>
      <c r="CH411" s="10">
        <f>3/24000000*OO[[#This Row],[142 (06JUL1985 15:00:00)-Water Temperature (C)]]*OO[[#This Row],[84]]</f>
        <v>6.3660816574587492E-7</v>
      </c>
      <c r="CI411" s="10">
        <f>3/24000000*OO[[#This Row],[143 (06JUL1985 18:00:00)-Water Temperature (C)]]*OO[[#This Row],[85]]</f>
        <v>5.7531852266874985E-7</v>
      </c>
      <c r="CJ411" s="10">
        <f>3/24000000*OO[[#This Row],[144 (06JUL1985 21:00:00)-Water Temperature (C)]]*OO[[#This Row],[86]]</f>
        <v>4.9116402384824992E-7</v>
      </c>
      <c r="CK411" s="10">
        <f>3/24000000*OO[[#This Row],[145 (07JUL1985 00:00:00)-Water Temperature (C)]]*OO[[#This Row],[87]]</f>
        <v>3.9734234375400005E-7</v>
      </c>
      <c r="CL411" s="10">
        <f>3/24000000*OO[[#This Row],[146 (07JUL1985 03:00:00)-Water Temperature (C)]]*OO[[#This Row],[88]]</f>
        <v>3.18711782862E-7</v>
      </c>
      <c r="CM411" s="10">
        <f>3/24000000*OO[[#This Row],[147 (07JUL1985 06:00:00)-Water Temperature (C)]]*OO[[#This Row],[89]]</f>
        <v>2.5875465212999997E-7</v>
      </c>
      <c r="CN411" s="10">
        <f>3/24000000*OO[[#This Row],[148 (07JUL1985 09:00:00)-Water Temperature (C)]]*OO[[#This Row],[90]]</f>
        <v>2.2419690988286243E-7</v>
      </c>
      <c r="CO411" s="10">
        <f>3/24000000*OO[[#This Row],[149 (07JUL1985 12:00:00)-Water Temperature (C)]]*OO[[#This Row],[91]]</f>
        <v>1.9377805492159997E-7</v>
      </c>
      <c r="CP411" s="10">
        <f>3/24000000*OO[[#This Row],[150 (07JUL1985 15:00:00)-Water Temperature (C)]]*OO[[#This Row],[92]]</f>
        <v>1.7534356857393749E-7</v>
      </c>
      <c r="CQ411" s="10">
        <f>3/24000000*OO[[#This Row],[151 (07JUL1985 18:00:00)-Water Temperature (C)]]*OO[[#This Row],[93]]</f>
        <v>1.6085797041380002E-7</v>
      </c>
      <c r="CR411" s="10">
        <f>3/24000000*OO[[#This Row],[152 (07JUL1985 21:00:00)-Water Temperature (C)]]*OO[[#This Row],[94]]</f>
        <v>1.4416935060600001E-7</v>
      </c>
      <c r="CS411" s="10">
        <f>3/24000000*OO[[#This Row],[153 (08JUL1985 00:00:00)-Water Temperature (C)]]*OO[[#This Row],[95]]</f>
        <v>1.2619170420901251E-7</v>
      </c>
      <c r="CT411" s="10">
        <f>3/24000000*OO[[#This Row],[154 (08JUL1985 03:00:00)-Water Temperature (C)]]*OO[[#This Row],[96]]</f>
        <v>1.1084581151268748E-7</v>
      </c>
      <c r="CU411" s="10">
        <f>3/24000000*OO[[#This Row],[155 (08JUL1985 06:00:00)-Water Temperature (C)]]*OO[[#This Row],[97]]</f>
        <v>9.9826628658712494E-8</v>
      </c>
      <c r="CV411" s="10">
        <f>3/24000000*OO[[#This Row],[156 (08JUL1985 09:00:00)-Water Temperature (C)]]*OO[[#This Row],[98]]</f>
        <v>9.7288534276749998E-8</v>
      </c>
      <c r="CW411" s="10">
        <f>3/24000000*OO[[#This Row],[157 (08JUL1985 12:00:00)-Water Temperature (C)]]*OO[[#This Row],[99]]</f>
        <v>9.7283712411937494E-8</v>
      </c>
    </row>
    <row r="412" spans="1:101" x14ac:dyDescent="0.35">
      <c r="A412" t="s">
        <v>419</v>
      </c>
      <c r="B412">
        <v>68.281300000000002</v>
      </c>
      <c r="C412" s="10">
        <f>3/24*OO[[#This Row],[59 (26JUN1985 06:00:00)-Water Temperature (C)]]*OO[[#This Row],[1]]/SUM(OO[1])</f>
        <v>0</v>
      </c>
      <c r="D412" s="10">
        <f>3/24*OO[[#This Row],[60 (26JUN1985 09:00:00)-Water Temperature (C)]]*OO[[#This Row],[2]]/SUM(OO[2])</f>
        <v>0</v>
      </c>
      <c r="E412" s="10">
        <f>3/24*OO[[#This Row],[61 (26JUN1985 12:00:00)-Water Temperature (C)]]*OO[[#This Row],[3]]/SUM(OO[3])</f>
        <v>0</v>
      </c>
      <c r="F412" s="10">
        <f>3/24*OO[[#This Row],[62 (26JUN1985 15:00:00)-Water Temperature (C)]]*OO[[#This Row],[4]]/SUM(OO[4])</f>
        <v>0</v>
      </c>
      <c r="G412" s="10">
        <f>3/24*OO[[#This Row],[63 (26JUN1985 18:00:00)-Water Temperature (C)]]*OO[[#This Row],[5]]/SUM(OO[5])</f>
        <v>0</v>
      </c>
      <c r="H412" s="10">
        <f>3/24*OO[[#This Row],[64 (26JUN1985 21:00:00)-Water Temperature (C)]]*OO[[#This Row],[6]]/SUM(OO[6])</f>
        <v>0</v>
      </c>
      <c r="I412" s="10">
        <f>3/24*OO[[#This Row],[65 (27JUN1985 00:00:00)-Water Temperature (C)]]*OO[[#This Row],[7]]/SUM(OO[7])</f>
        <v>0</v>
      </c>
      <c r="J412" s="10">
        <f>3/24*OO[[#This Row],[66 (27JUN1985 03:00:00)-Water Temperature (C)]]*OO[[#This Row],[8]]/SUM(OO[8])</f>
        <v>0</v>
      </c>
      <c r="K412" s="10">
        <f>3/24*OO[[#This Row],[67 (27JUN1985 06:00:00)-Water Temperature (C)]]*OO[[#This Row],[9]]/SUM(OO[9])</f>
        <v>0</v>
      </c>
      <c r="L412" s="10">
        <f>3/24*OO[[#This Row],[68 (27JUN1985 09:00:00)-Water Temperature (C)]]*OO[[#This Row],[10]]/SUM(OO[10])</f>
        <v>0</v>
      </c>
      <c r="M412" s="10">
        <f>3/24*OO[[#This Row],[69 (27JUN1985 12:00:00)-Water Temperature (C)]]*OO[[#This Row],[11]]/SUM(OO[11])</f>
        <v>0</v>
      </c>
      <c r="N412" s="10">
        <f>3/24*OO[[#This Row],[70 (27JUN1985 15:00:00)-Water Temperature (C)]]*OO[[#This Row],[12]]/SUM(OO[12])</f>
        <v>0</v>
      </c>
      <c r="O412" s="10">
        <f>3/24*OO[[#This Row],[71 (27JUN1985 18:00:00)-Water Temperature (C)]]*OO[[#This Row],[13]]/SUM(OO[13])</f>
        <v>0</v>
      </c>
      <c r="P412" s="10">
        <f>3/24*OO[[#This Row],[72 (27JUN1985 21:00:00)-Water Temperature (C)]]*OO[[#This Row],[14]]/SUM(OO[14])</f>
        <v>0</v>
      </c>
      <c r="Q412" s="10">
        <f>3/24*OO[[#This Row],[73 (28JUN1985 00:00:00)-Water Temperature (C)]]*OO[[#This Row],[15]]/SUM(OO[15])</f>
        <v>0</v>
      </c>
      <c r="R412" s="10">
        <f>3/24*OO[[#This Row],[74 (28JUN1985 03:00:00)-Water Temperature (C)]]*OO[[#This Row],[16]]/SUM(OO[16])</f>
        <v>0</v>
      </c>
      <c r="S412" s="10">
        <f>3/24*OO[[#This Row],[75 (28JUN1985 06:00:00)-Water Temperature (C)]]*OO[[#This Row],[17]]/SUM(OO[17])</f>
        <v>0</v>
      </c>
      <c r="T412" s="10">
        <f>3/24*OO[[#This Row],[76 (28JUN1985 09:00:00)-Water Temperature (C)]]*OO[[#This Row],[18]]/SUM(OO[18])</f>
        <v>0</v>
      </c>
      <c r="U412" s="10">
        <f>3/24*OO[[#This Row],[77 (28JUN1985 12:00:00)-Water Temperature (C)]]*OO[[#This Row],[19]]/SUM(OO[19])</f>
        <v>0</v>
      </c>
      <c r="V412" s="10">
        <f>3/24000000*OO[[#This Row],[78 (28JUN1985 15:00:00)-Water Temperature (C)]]*OO[[#This Row],[20]]</f>
        <v>0</v>
      </c>
      <c r="W412" s="10">
        <f>3/24000000*OO[[#This Row],[79 (28JUN1985 18:00:00)-Water Temperature (C)]]*OO[[#This Row],[21]]</f>
        <v>2.8896829992224997E-36</v>
      </c>
      <c r="X412" s="10">
        <f>3/24000000*OO[[#This Row],[80 (28JUN1985 21:00:00)-Water Temperature (C)]]*OO[[#This Row],[22]]</f>
        <v>3.0659905709249997E-30</v>
      </c>
      <c r="Y412" s="10">
        <f>3/24000000*OO[[#This Row],[81 (29JUN1985 00:00:00)-Water Temperature (C)]]*OO[[#This Row],[23]]</f>
        <v>1.0031025121079999E-23</v>
      </c>
      <c r="Z412" s="10">
        <f>3/24000000*OO[[#This Row],[82 (29JUN1985 03:00:00)-Water Temperature (C)]]*OO[[#This Row],[24]]</f>
        <v>3.0244014088762501E-19</v>
      </c>
      <c r="AA412" s="10">
        <f>3/24000000*OO[[#This Row],[83 (29JUN1985 06:00:00)-Water Temperature (C)]]*OO[[#This Row],[25]]</f>
        <v>6.9254727752499997E-16</v>
      </c>
      <c r="AB412" s="10">
        <f>3/24000000*OO[[#This Row],[84 (29JUN1985 09:00:00)-Water Temperature (C)]]*OO[[#This Row],[26]]</f>
        <v>3.4870700859637498E-13</v>
      </c>
      <c r="AC412" s="10">
        <f>3/24000000*OO[[#This Row],[85 (29JUN1985 12:00:00)-Water Temperature (C)]]*OO[[#This Row],[27]]</f>
        <v>5.7067283208874994E-11</v>
      </c>
      <c r="AD412" s="10">
        <f>3/24000000*OO[[#This Row],[86 (29JUN1985 15:00:00)-Water Temperature (C)]]*OO[[#This Row],[28]]</f>
        <v>3.8369519629949994E-9</v>
      </c>
      <c r="AE412" s="10">
        <f>3/24000000*OO[[#This Row],[88 (29JUN1985 21:00:00)-Water Temperature (C)]]*OO[[#This Row],[30]]</f>
        <v>2.0418364095855E-6</v>
      </c>
      <c r="AF412" s="10">
        <f>3/24000000*OO[[#This Row],[88 (29JUN1985 21:00:00)-Water Temperature (C)]]*OO[[#This Row],[30]]</f>
        <v>2.0418364095855E-6</v>
      </c>
      <c r="AG412" s="10">
        <f>3/24000000*OO[[#This Row],[89 (30JUN1985 00:00:00)-Water Temperature (C)]]*OO[[#This Row],[31]]</f>
        <v>1.9217162704349999E-5</v>
      </c>
      <c r="AH412" s="10">
        <f>3/24000000*OO[[#This Row],[90 (30JUN1985 03:00:00)-Water Temperature (C)]]*OO[[#This Row],[32]]</f>
        <v>1.111645314816E-4</v>
      </c>
      <c r="AI412" s="10">
        <f>3/24000000*OO[[#This Row],[91 (30JUN1985 06:00:00)-Water Temperature (C)]]*OO[[#This Row],[33]]</f>
        <v>4.2658522317687498E-4</v>
      </c>
      <c r="AJ412" s="10">
        <f>3/24000000*OO[[#This Row],[92 (30JUN1985 09:00:00)-Water Temperature (C)]]*OO[[#This Row],[34]]</f>
        <v>1.200143246403125E-3</v>
      </c>
      <c r="AK412" s="10">
        <f>3/24000000*OO[[#This Row],[93 (30JUN1985 12:00:00)-Water Temperature (C)]]*OO[[#This Row],[35]]</f>
        <v>2.4901475597862498E-3</v>
      </c>
      <c r="AL412" s="10">
        <f>3/24000000*OO[[#This Row],[94 (30JUN1985 15:00:00)-Water Temperature (C)]]*OO[[#This Row],[36]]</f>
        <v>3.8933054960249998E-3</v>
      </c>
      <c r="AM412" s="10">
        <f>3/24000000*OO[[#This Row],[95 (30JUN1985 18:00:00)-Water Temperature (C)]]*OO[[#This Row],[37]]</f>
        <v>4.7151026498999998E-3</v>
      </c>
      <c r="AN412" s="10">
        <f>3/24000000*OO[[#This Row],[96 (30JUN1985 21:00:00)-Water Temperature (C)]]*OO[[#This Row],[38]]</f>
        <v>4.4011298531249996E-3</v>
      </c>
      <c r="AO412" s="10">
        <f>3/24000000*OO[[#This Row],[97 (01JUL1985 00:00:00)-Water Temperature (C)]]*OO[[#This Row],[39]]</f>
        <v>3.2401540309999997E-3</v>
      </c>
      <c r="AP412" s="10">
        <f>3/24000000*OO[[#This Row],[98 (01JUL1985 03:00:00)-Water Temperature (C)]]*OO[[#This Row],[40]]</f>
        <v>1.998052704034125E-3</v>
      </c>
      <c r="AQ412" s="10">
        <f>3/24000000*OO[[#This Row],[99 (01JUL1985 06:00:00)-Water Temperature (C)]]*OO[[#This Row],[41]]</f>
        <v>1.0683448008507498E-3</v>
      </c>
      <c r="AR412" s="10">
        <f>3/24000000*OO[[#This Row],[100 (01JUL1985 09:00:00)-Water Temperature (C)]]*OO[[#This Row],[42]]</f>
        <v>5.362326152258749E-4</v>
      </c>
      <c r="AS412" s="10">
        <f>3/24000000*OO[[#This Row],[101 (01JUL1985 12:00:00)-Water Temperature (C)]]*OO[[#This Row],[43]]</f>
        <v>2.5263493778519998E-4</v>
      </c>
      <c r="AT412" s="10">
        <f>3/24000000*OO[[#This Row],[102 (01JUL1985 15:00:00)-Water Temperature (C)]]*OO[[#This Row],[44]]</f>
        <v>1.1243636487957499E-4</v>
      </c>
      <c r="AU412" s="10">
        <f>3/24000000*OO[[#This Row],[103 (01JUL1985 18:00:00)-Water Temperature (C)]]*OO[[#This Row],[45]]</f>
        <v>4.81939120310625E-5</v>
      </c>
      <c r="AV412" s="10">
        <f>3/24000000*OO[[#This Row],[104 (01JUL1985 21:00:00)-Water Temperature (C)]]*OO[[#This Row],[46]]</f>
        <v>2.0384132726567499E-5</v>
      </c>
      <c r="AW412" s="10">
        <f>3/24000000*OO[[#This Row],[105 (02JUL1985 00:00:00)-Water Temperature (C)]]*OO[[#This Row],[47]]</f>
        <v>9.3668826311499996E-6</v>
      </c>
      <c r="AX412" s="10">
        <f>3/24000000*OO[[#This Row],[106 (02JUL1985 03:00:00)-Water Temperature (C)]]*OO[[#This Row],[48]]</f>
        <v>5.183405546275E-6</v>
      </c>
      <c r="AY412" s="10">
        <f>3/24000000*OO[[#This Row],[107 (02JUL1985 06:00:00)-Water Temperature (C)]]*OO[[#This Row],[49]]</f>
        <v>3.5851172675662498E-6</v>
      </c>
      <c r="AZ412" s="10">
        <f>3/24000000*OO[[#This Row],[108 (02JUL1985 09:00:00)-Water Temperature (C)]]*OO[[#This Row],[50]]</f>
        <v>2.9318756716875E-6</v>
      </c>
      <c r="BA412" s="10">
        <f>3/24000000*OO[[#This Row],[109 (02JUL1985 12:00:00)-Water Temperature (C)]]*OO[[#This Row],[51]]</f>
        <v>2.6984746788099993E-6</v>
      </c>
      <c r="BB412" s="10">
        <f>3/24000000*OO[[#This Row],[110 (02JUL1985 15:00:00)-Water Temperature (C)]]*OO[[#This Row],[52]]</f>
        <v>2.5906189634162499E-6</v>
      </c>
      <c r="BC412" s="10">
        <f>3/24000000*OO[[#This Row],[111 (02JUL1985 18:00:00)-Water Temperature (C)]]*OO[[#This Row],[53]]</f>
        <v>2.5334440068937501E-6</v>
      </c>
      <c r="BD412" s="10">
        <f>3/24000000*OO[[#This Row],[112 (02JUL1985 21:00:00)-Water Temperature (C)]]*OO[[#This Row],[54]]</f>
        <v>2.4495074580547498E-6</v>
      </c>
      <c r="BE412" s="10">
        <f>3/24000000*OO[[#This Row],[113 (03JUL1985 00:00:00)-Water Temperature (C)]]*OO[[#This Row],[55]]</f>
        <v>2.3730556728452503E-6</v>
      </c>
      <c r="BF412" s="10">
        <f>3/24000000*OO[[#This Row],[114 (03JUL1985 03:00:00)-Water Temperature (C)]]*OO[[#This Row],[56]]</f>
        <v>2.2996061648673752E-6</v>
      </c>
      <c r="BG412" s="10">
        <f>3/24000000*OO[[#This Row],[115 (03JUL1985 06:00:00)-Water Temperature (C)]]*OO[[#This Row],[57]]</f>
        <v>2.2218477220698749E-6</v>
      </c>
      <c r="BH412" s="10">
        <f>3/24000000*OO[[#This Row],[116 (03JUL1985 09:00:00)-Water Temperature (C)]]*OO[[#This Row],[58]]</f>
        <v>2.1767903841112501E-6</v>
      </c>
      <c r="BI412" s="10">
        <f>3/24000000*OO[[#This Row],[117 (03JUL1985 12:00:00)-Water Temperature (C)]]*OO[[#This Row],[59]]</f>
        <v>2.1486096044527499E-6</v>
      </c>
      <c r="BJ412" s="10">
        <f>3/24000000*OO[[#This Row],[118 (03JUL1985 15:00:00)-Water Temperature (C)]]*OO[[#This Row],[60]]</f>
        <v>2.1045350074109998E-6</v>
      </c>
      <c r="BK412" s="10">
        <f>3/24000000*OO[[#This Row],[119 (03JUL1985 18:00:00)-Water Temperature (C)]]*OO[[#This Row],[61]]</f>
        <v>2.0478242035623752E-6</v>
      </c>
      <c r="BL412" s="10">
        <f>3/24000000*OO[[#This Row],[120 (03JUL1985 21:00:00)-Water Temperature (C)]]*OO[[#This Row],[62]]</f>
        <v>1.8971959363597498E-6</v>
      </c>
      <c r="BM412" s="10">
        <f>3/24000000*OO[[#This Row],[121 (04JUL1985 00:00:00)-Water Temperature (C)]]*OO[[#This Row],[63]]</f>
        <v>1.7000921358730002E-6</v>
      </c>
      <c r="BN412" s="10">
        <f>3/24000000*OO[[#This Row],[122 (04JUL1985 03:00:00)-Water Temperature (C)]]*OO[[#This Row],[64]]</f>
        <v>1.5104219374858749E-6</v>
      </c>
      <c r="BO412" s="10">
        <f>3/24000000*OO[[#This Row],[123 (04JUL1985 06:00:00)-Water Temperature (C)]]*OO[[#This Row],[65]]</f>
        <v>1.3557729358390001E-6</v>
      </c>
      <c r="BP412" s="10">
        <f>3/24000000*OO[[#This Row],[124 (04JUL1985 09:00:00)-Water Temperature (C)]]*OO[[#This Row],[66]]</f>
        <v>1.258153901934375E-6</v>
      </c>
      <c r="BQ412" s="10">
        <f>3/24000000*OO[[#This Row],[125 (04JUL1985 12:00:00)-Water Temperature (C)]]*OO[[#This Row],[67]]</f>
        <v>1.1958391659277498E-6</v>
      </c>
      <c r="BR412" s="10">
        <f>3/24000000*OO[[#This Row],[126 (04JUL1985 15:00:00)-Water Temperature (C)]]*OO[[#This Row],[68]]</f>
        <v>1.1175513093450001E-6</v>
      </c>
      <c r="BS412" s="10">
        <f>3/24000000*OO[[#This Row],[127 (04JUL1985 18:00:00)-Water Temperature (C)]]*OO[[#This Row],[69]]</f>
        <v>1.04796858937575E-6</v>
      </c>
      <c r="BT412" s="10">
        <f>3/24000000*OO[[#This Row],[128 (04JUL1985 21:00:00)-Water Temperature (C)]]*OO[[#This Row],[70]]</f>
        <v>9.6436887186562498E-7</v>
      </c>
      <c r="BU412" s="10">
        <f>3/24000000*OO[[#This Row],[129 (05JUL1985 00:00:00)-Water Temperature (C)]]*OO[[#This Row],[71]]</f>
        <v>8.498161043340001E-7</v>
      </c>
      <c r="BV412" s="10">
        <f>3/24000000*OO[[#This Row],[130 (05JUL1985 03:00:00)-Water Temperature (C)]]*OO[[#This Row],[72]]</f>
        <v>7.4988699984E-7</v>
      </c>
      <c r="BW412" s="10">
        <f>3/24000000*OO[[#This Row],[131 (05JUL1985 06:00:00)-Water Temperature (C)]]*OO[[#This Row],[73]]</f>
        <v>6.6739602161925014E-7</v>
      </c>
      <c r="BX412" s="10">
        <f>3/24000000*OO[[#This Row],[132 (05JUL1985 09:00:00)-Water Temperature (C)]]*OO[[#This Row],[74]]</f>
        <v>6.3279223783449994E-7</v>
      </c>
      <c r="BY412" s="10">
        <f>3/24000000*OO[[#This Row],[133 (05JUL1985 12:00:00)-Water Temperature (C)]]*OO[[#This Row],[75]]</f>
        <v>6.1700872867900002E-7</v>
      </c>
      <c r="BZ412" s="10">
        <f>3/24000000*OO[[#This Row],[134 (05JUL1985 15:00:00)-Water Temperature (C)]]*OO[[#This Row],[76]]</f>
        <v>5.9285186741099993E-7</v>
      </c>
      <c r="CA412" s="10">
        <f>3/24000000*OO[[#This Row],[135 (05JUL1985 18:00:00)-Water Temperature (C)]]*OO[[#This Row],[77]]</f>
        <v>5.6158729742762493E-7</v>
      </c>
      <c r="CB412" s="10">
        <f>3/24000000*OO[[#This Row],[136 (05JUL1985 21:00:00)-Water Temperature (C)]]*OO[[#This Row],[78]]</f>
        <v>5.1494987264250001E-7</v>
      </c>
      <c r="CC412" s="10">
        <f>3/24000000*OO[[#This Row],[137 (06JUL1985 00:00:00)-Water Temperature (C)]]*OO[[#This Row],[79]]</f>
        <v>4.5405817463999996E-7</v>
      </c>
      <c r="CD412" s="10">
        <f>3/24000000*OO[[#This Row],[138 (06JUL1985 03:00:00)-Water Temperature (C)]]*OO[[#This Row],[80]]</f>
        <v>4.0155815570950003E-7</v>
      </c>
      <c r="CE412" s="10">
        <f>3/24000000*OO[[#This Row],[139 (06JUL1985 06:00:00)-Water Temperature (C)]]*OO[[#This Row],[81]]</f>
        <v>3.5885996042537496E-7</v>
      </c>
      <c r="CF412" s="10">
        <f>3/24000000*OO[[#This Row],[140 (06JUL1985 09:00:00)-Water Temperature (C)]]*OO[[#This Row],[82]]</f>
        <v>3.3958487100999998E-7</v>
      </c>
      <c r="CG412" s="10">
        <f>3/24000000*OO[[#This Row],[141 (06JUL1985 12:00:00)-Water Temperature (C)]]*OO[[#This Row],[83]]</f>
        <v>3.2399444640349999E-7</v>
      </c>
      <c r="CH412" s="10">
        <f>3/24000000*OO[[#This Row],[142 (06JUL1985 15:00:00)-Water Temperature (C)]]*OO[[#This Row],[84]]</f>
        <v>3.0414820809349999E-7</v>
      </c>
      <c r="CI412" s="10">
        <f>3/24000000*OO[[#This Row],[143 (06JUL1985 18:00:00)-Water Temperature (C)]]*OO[[#This Row],[85]]</f>
        <v>2.7473014138824995E-7</v>
      </c>
      <c r="CJ412" s="10">
        <f>3/24000000*OO[[#This Row],[144 (06JUL1985 21:00:00)-Water Temperature (C)]]*OO[[#This Row],[86]]</f>
        <v>2.3450694535124996E-7</v>
      </c>
      <c r="CK412" s="10">
        <f>3/24000000*OO[[#This Row],[145 (07JUL1985 00:00:00)-Water Temperature (C)]]*OO[[#This Row],[87]]</f>
        <v>1.896427466037E-7</v>
      </c>
      <c r="CL412" s="10">
        <f>3/24000000*OO[[#This Row],[146 (07JUL1985 03:00:00)-Water Temperature (C)]]*OO[[#This Row],[88]]</f>
        <v>1.5191718696851252E-7</v>
      </c>
      <c r="CM412" s="10">
        <f>3/24000000*OO[[#This Row],[147 (07JUL1985 06:00:00)-Water Temperature (C)]]*OO[[#This Row],[89]]</f>
        <v>1.23142863639E-7</v>
      </c>
      <c r="CN412" s="10">
        <f>3/24000000*OO[[#This Row],[148 (07JUL1985 09:00:00)-Water Temperature (C)]]*OO[[#This Row],[90]]</f>
        <v>1.0643804867499998E-7</v>
      </c>
      <c r="CO412" s="10">
        <f>3/24000000*OO[[#This Row],[149 (07JUL1985 12:00:00)-Water Temperature (C)]]*OO[[#This Row],[91]]</f>
        <v>9.1857277825649983E-8</v>
      </c>
      <c r="CP412" s="10">
        <f>3/24000000*OO[[#This Row],[150 (07JUL1985 15:00:00)-Water Temperature (C)]]*OO[[#This Row],[92]]</f>
        <v>8.292322847942499E-8</v>
      </c>
      <c r="CQ412" s="10">
        <f>3/24000000*OO[[#This Row],[151 (07JUL1985 18:00:00)-Water Temperature (C)]]*OO[[#This Row],[93]]</f>
        <v>7.5958639124200004E-8</v>
      </c>
      <c r="CR412" s="10">
        <f>3/24000000*OO[[#This Row],[152 (07JUL1985 21:00:00)-Water Temperature (C)]]*OO[[#This Row],[94]]</f>
        <v>6.8026833323874979E-8</v>
      </c>
      <c r="CS412" s="10">
        <f>3/24000000*OO[[#This Row],[153 (08JUL1985 00:00:00)-Water Temperature (C)]]*OO[[#This Row],[95]]</f>
        <v>5.9481826155700002E-8</v>
      </c>
      <c r="CT412" s="10">
        <f>3/24000000*OO[[#This Row],[154 (08JUL1985 03:00:00)-Water Temperature (C)]]*OO[[#This Row],[96]]</f>
        <v>5.2180769477100001E-8</v>
      </c>
      <c r="CU412" s="10">
        <f>3/24000000*OO[[#This Row],[155 (08JUL1985 06:00:00)-Water Temperature (C)]]*OO[[#This Row],[97]]</f>
        <v>4.6906821014025003E-8</v>
      </c>
      <c r="CV412" s="10">
        <f>3/24000000*OO[[#This Row],[156 (08JUL1985 09:00:00)-Water Temperature (C)]]*OO[[#This Row],[98]]</f>
        <v>4.5610722843599997E-8</v>
      </c>
      <c r="CW412" s="10">
        <f>3/24000000*OO[[#This Row],[157 (08JUL1985 12:00:00)-Water Temperature (C)]]*OO[[#This Row],[99]]</f>
        <v>4.5558447065549997E-8</v>
      </c>
    </row>
    <row r="413" spans="1:101" x14ac:dyDescent="0.35">
      <c r="A413" t="s">
        <v>420</v>
      </c>
      <c r="B413">
        <v>624.5992</v>
      </c>
      <c r="C413" s="10">
        <f>3/24*OO[[#This Row],[59 (26JUN1985 06:00:00)-Water Temperature (C)]]*OO[[#This Row],[1]]/SUM(OO[1])</f>
        <v>0</v>
      </c>
      <c r="D413" s="10">
        <f>3/24*OO[[#This Row],[60 (26JUN1985 09:00:00)-Water Temperature (C)]]*OO[[#This Row],[2]]/SUM(OO[2])</f>
        <v>0</v>
      </c>
      <c r="E413" s="10">
        <f>3/24*OO[[#This Row],[61 (26JUN1985 12:00:00)-Water Temperature (C)]]*OO[[#This Row],[3]]/SUM(OO[3])</f>
        <v>0</v>
      </c>
      <c r="F413" s="10">
        <f>3/24*OO[[#This Row],[62 (26JUN1985 15:00:00)-Water Temperature (C)]]*OO[[#This Row],[4]]/SUM(OO[4])</f>
        <v>0</v>
      </c>
      <c r="G413" s="10">
        <f>3/24*OO[[#This Row],[63 (26JUN1985 18:00:00)-Water Temperature (C)]]*OO[[#This Row],[5]]/SUM(OO[5])</f>
        <v>0</v>
      </c>
      <c r="H413" s="10">
        <f>3/24*OO[[#This Row],[64 (26JUN1985 21:00:00)-Water Temperature (C)]]*OO[[#This Row],[6]]/SUM(OO[6])</f>
        <v>0</v>
      </c>
      <c r="I413" s="10">
        <f>3/24*OO[[#This Row],[65 (27JUN1985 00:00:00)-Water Temperature (C)]]*OO[[#This Row],[7]]/SUM(OO[7])</f>
        <v>0</v>
      </c>
      <c r="J413" s="10">
        <f>3/24*OO[[#This Row],[66 (27JUN1985 03:00:00)-Water Temperature (C)]]*OO[[#This Row],[8]]/SUM(OO[8])</f>
        <v>0</v>
      </c>
      <c r="K413" s="10">
        <f>3/24*OO[[#This Row],[67 (27JUN1985 06:00:00)-Water Temperature (C)]]*OO[[#This Row],[9]]/SUM(OO[9])</f>
        <v>0</v>
      </c>
      <c r="L413" s="10">
        <f>3/24*OO[[#This Row],[68 (27JUN1985 09:00:00)-Water Temperature (C)]]*OO[[#This Row],[10]]/SUM(OO[10])</f>
        <v>0</v>
      </c>
      <c r="M413" s="10">
        <f>3/24*OO[[#This Row],[69 (27JUN1985 12:00:00)-Water Temperature (C)]]*OO[[#This Row],[11]]/SUM(OO[11])</f>
        <v>0</v>
      </c>
      <c r="N413" s="10">
        <f>3/24*OO[[#This Row],[70 (27JUN1985 15:00:00)-Water Temperature (C)]]*OO[[#This Row],[12]]/SUM(OO[12])</f>
        <v>0</v>
      </c>
      <c r="O413" s="10">
        <f>3/24*OO[[#This Row],[71 (27JUN1985 18:00:00)-Water Temperature (C)]]*OO[[#This Row],[13]]/SUM(OO[13])</f>
        <v>0</v>
      </c>
      <c r="P413" s="10">
        <f>3/24*OO[[#This Row],[72 (27JUN1985 21:00:00)-Water Temperature (C)]]*OO[[#This Row],[14]]/SUM(OO[14])</f>
        <v>0</v>
      </c>
      <c r="Q413" s="10">
        <f>3/24*OO[[#This Row],[73 (28JUN1985 00:00:00)-Water Temperature (C)]]*OO[[#This Row],[15]]/SUM(OO[15])</f>
        <v>0</v>
      </c>
      <c r="R413" s="10">
        <f>3/24*OO[[#This Row],[74 (28JUN1985 03:00:00)-Water Temperature (C)]]*OO[[#This Row],[16]]/SUM(OO[16])</f>
        <v>0</v>
      </c>
      <c r="S413" s="10">
        <f>3/24*OO[[#This Row],[75 (28JUN1985 06:00:00)-Water Temperature (C)]]*OO[[#This Row],[17]]/SUM(OO[17])</f>
        <v>0</v>
      </c>
      <c r="T413" s="10">
        <f>3/24*OO[[#This Row],[76 (28JUN1985 09:00:00)-Water Temperature (C)]]*OO[[#This Row],[18]]/SUM(OO[18])</f>
        <v>0</v>
      </c>
      <c r="U413" s="10">
        <f>3/24*OO[[#This Row],[77 (28JUN1985 12:00:00)-Water Temperature (C)]]*OO[[#This Row],[19]]/SUM(OO[19])</f>
        <v>0</v>
      </c>
      <c r="V413" s="10">
        <f>3/24000000*OO[[#This Row],[78 (28JUN1985 15:00:00)-Water Temperature (C)]]*OO[[#This Row],[20]]</f>
        <v>0</v>
      </c>
      <c r="W413" s="10">
        <f>3/24000000*OO[[#This Row],[79 (28JUN1985 18:00:00)-Water Temperature (C)]]*OO[[#This Row],[21]]</f>
        <v>1.8081861603975001E-35</v>
      </c>
      <c r="X413" s="10">
        <f>3/24000000*OO[[#This Row],[80 (28JUN1985 21:00:00)-Water Temperature (C)]]*OO[[#This Row],[22]]</f>
        <v>1.7913217383631249E-29</v>
      </c>
      <c r="Y413" s="10">
        <f>3/24000000*OO[[#This Row],[81 (29JUN1985 00:00:00)-Water Temperature (C)]]*OO[[#This Row],[23]]</f>
        <v>6.8126130433724991E-23</v>
      </c>
      <c r="Z413" s="10">
        <f>3/24000000*OO[[#This Row],[82 (29JUN1985 03:00:00)-Water Temperature (C)]]*OO[[#This Row],[24]]</f>
        <v>2.3433070569569997E-18</v>
      </c>
      <c r="AA413" s="10">
        <f>3/24000000*OO[[#This Row],[83 (29JUN1985 06:00:00)-Water Temperature (C)]]*OO[[#This Row],[25]]</f>
        <v>5.7588845326099993E-15</v>
      </c>
      <c r="AB413" s="10">
        <f>3/24000000*OO[[#This Row],[84 (29JUN1985 09:00:00)-Water Temperature (C)]]*OO[[#This Row],[26]]</f>
        <v>3.0527632943874999E-12</v>
      </c>
      <c r="AC413" s="10">
        <f>3/24000000*OO[[#This Row],[85 (29JUN1985 12:00:00)-Water Temperature (C)]]*OO[[#This Row],[27]]</f>
        <v>5.2241008299637492E-10</v>
      </c>
      <c r="AD413" s="10">
        <f>3/24000000*OO[[#This Row],[86 (29JUN1985 15:00:00)-Water Temperature (C)]]*OO[[#This Row],[28]]</f>
        <v>3.6472352739899999E-8</v>
      </c>
      <c r="AE413" s="10">
        <f>3/24000000*OO[[#This Row],[88 (29JUN1985 21:00:00)-Water Temperature (C)]]*OO[[#This Row],[30]]</f>
        <v>2.0778410617016249E-5</v>
      </c>
      <c r="AF413" s="10">
        <f>3/24000000*OO[[#This Row],[88 (29JUN1985 21:00:00)-Water Temperature (C)]]*OO[[#This Row],[30]]</f>
        <v>2.0778410617016249E-5</v>
      </c>
      <c r="AG413" s="10">
        <f>3/24000000*OO[[#This Row],[89 (30JUN1985 00:00:00)-Water Temperature (C)]]*OO[[#This Row],[31]]</f>
        <v>2.01539435466875E-4</v>
      </c>
      <c r="AH413" s="10">
        <f>3/24000000*OO[[#This Row],[90 (30JUN1985 03:00:00)-Water Temperature (C)]]*OO[[#This Row],[32]]</f>
        <v>1.1989896883447496E-3</v>
      </c>
      <c r="AI413" s="10">
        <f>3/24000000*OO[[#This Row],[91 (30JUN1985 06:00:00)-Water Temperature (C)]]*OO[[#This Row],[33]]</f>
        <v>4.7157827452124993E-3</v>
      </c>
      <c r="AJ413" s="10">
        <f>3/24000000*OO[[#This Row],[92 (30JUN1985 09:00:00)-Water Temperature (C)]]*OO[[#This Row],[34]]</f>
        <v>1.3548174841634999E-2</v>
      </c>
      <c r="AK413" s="10">
        <f>3/24000000*OO[[#This Row],[93 (30JUN1985 12:00:00)-Water Temperature (C)]]*OO[[#This Row],[35]]</f>
        <v>2.8711383019712499E-2</v>
      </c>
      <c r="AL413" s="10">
        <f>3/24000000*OO[[#This Row],[94 (30JUN1985 15:00:00)-Water Temperature (C)]]*OO[[#This Row],[36]]</f>
        <v>4.5809599774400002E-2</v>
      </c>
      <c r="AM413" s="10">
        <f>3/24000000*OO[[#This Row],[95 (30JUN1985 18:00:00)-Water Temperature (C)]]*OO[[#This Row],[37]]</f>
        <v>5.6616344606249987E-2</v>
      </c>
      <c r="AN413" s="10">
        <f>3/24000000*OO[[#This Row],[96 (30JUN1985 21:00:00)-Water Temperature (C)]]*OO[[#This Row],[38]]</f>
        <v>5.393361210165E-2</v>
      </c>
      <c r="AO413" s="10">
        <f>3/24000000*OO[[#This Row],[97 (01JUL1985 00:00:00)-Water Temperature (C)]]*OO[[#This Row],[39]]</f>
        <v>4.0448880778124995E-2</v>
      </c>
      <c r="AP413" s="10">
        <f>3/24000000*OO[[#This Row],[98 (01JUL1985 03:00:00)-Water Temperature (C)]]*OO[[#This Row],[40]]</f>
        <v>2.5346208483374998E-2</v>
      </c>
      <c r="AQ413" s="10">
        <f>3/24000000*OO[[#This Row],[99 (01JUL1985 06:00:00)-Water Temperature (C)]]*OO[[#This Row],[41]]</f>
        <v>1.3729832121525001E-2</v>
      </c>
      <c r="AR413" s="10">
        <f>3/24000000*OO[[#This Row],[100 (01JUL1985 09:00:00)-Water Temperature (C)]]*OO[[#This Row],[42]]</f>
        <v>6.9509873666974992E-3</v>
      </c>
      <c r="AS413" s="10">
        <f>3/24000000*OO[[#This Row],[101 (01JUL1985 12:00:00)-Water Temperature (C)]]*OO[[#This Row],[43]]</f>
        <v>3.2985829414375004E-3</v>
      </c>
      <c r="AT413" s="10">
        <f>3/24000000*OO[[#This Row],[102 (01JUL1985 15:00:00)-Water Temperature (C)]]*OO[[#This Row],[44]]</f>
        <v>1.4754256607475002E-3</v>
      </c>
      <c r="AU413" s="10">
        <f>3/24000000*OO[[#This Row],[103 (01JUL1985 18:00:00)-Water Temperature (C)]]*OO[[#This Row],[45]]</f>
        <v>6.3429447189062497E-4</v>
      </c>
      <c r="AV413" s="10">
        <f>3/24000000*OO[[#This Row],[104 (01JUL1985 21:00:00)-Water Temperature (C)]]*OO[[#This Row],[46]]</f>
        <v>2.672516296940625E-4</v>
      </c>
      <c r="AW413" s="10">
        <f>3/24000000*OO[[#This Row],[105 (02JUL1985 00:00:00)-Water Temperature (C)]]*OO[[#This Row],[47]]</f>
        <v>1.2092223546789999E-4</v>
      </c>
      <c r="AX413" s="10">
        <f>3/24000000*OO[[#This Row],[106 (02JUL1985 03:00:00)-Water Temperature (C)]]*OO[[#This Row],[48]]</f>
        <v>6.5388934174812502E-5</v>
      </c>
      <c r="AY413" s="10">
        <f>3/24000000*OO[[#This Row],[107 (02JUL1985 06:00:00)-Water Temperature (C)]]*OO[[#This Row],[49]]</f>
        <v>4.4213240907937504E-5</v>
      </c>
      <c r="AZ413" s="10">
        <f>3/24000000*OO[[#This Row],[108 (02JUL1985 09:00:00)-Water Temperature (C)]]*OO[[#This Row],[50]]</f>
        <v>3.5640091604612497E-5</v>
      </c>
      <c r="BA413" s="10">
        <f>3/24000000*OO[[#This Row],[109 (02JUL1985 12:00:00)-Water Temperature (C)]]*OO[[#This Row],[51]]</f>
        <v>3.2496726609374992E-5</v>
      </c>
      <c r="BB413" s="10">
        <f>3/24000000*OO[[#This Row],[110 (02JUL1985 15:00:00)-Water Temperature (C)]]*OO[[#This Row],[52]]</f>
        <v>3.1063745424500003E-5</v>
      </c>
      <c r="BC413" s="10">
        <f>3/24000000*OO[[#This Row],[111 (02JUL1985 18:00:00)-Water Temperature (C)]]*OO[[#This Row],[53]]</f>
        <v>3.0293548374700002E-5</v>
      </c>
      <c r="BD413" s="10">
        <f>3/24000000*OO[[#This Row],[112 (02JUL1985 21:00:00)-Water Temperature (C)]]*OO[[#This Row],[54]]</f>
        <v>2.9281226840175004E-5</v>
      </c>
      <c r="BE413" s="10">
        <f>3/24000000*OO[[#This Row],[113 (03JUL1985 00:00:00)-Water Temperature (C)]]*OO[[#This Row],[55]]</f>
        <v>2.8343670748762498E-5</v>
      </c>
      <c r="BF413" s="10">
        <f>3/24000000*OO[[#This Row],[114 (03JUL1985 03:00:00)-Water Temperature (C)]]*OO[[#This Row],[56]]</f>
        <v>2.74267829365E-5</v>
      </c>
      <c r="BG413" s="10">
        <f>3/24000000*OO[[#This Row],[115 (03JUL1985 06:00:00)-Water Temperature (C)]]*OO[[#This Row],[57]]</f>
        <v>2.6479249995449999E-5</v>
      </c>
      <c r="BH413" s="10">
        <f>3/24000000*OO[[#This Row],[116 (03JUL1985 09:00:00)-Water Temperature (C)]]*OO[[#This Row],[58]]</f>
        <v>2.5912795708424998E-5</v>
      </c>
      <c r="BI413" s="10">
        <f>3/24000000*OO[[#This Row],[117 (03JUL1985 12:00:00)-Water Temperature (C)]]*OO[[#This Row],[59]]</f>
        <v>2.5564548573000001E-5</v>
      </c>
      <c r="BJ413" s="10">
        <f>3/24000000*OO[[#This Row],[118 (03JUL1985 15:00:00)-Water Temperature (C)]]*OO[[#This Row],[60]]</f>
        <v>2.5035886506425001E-5</v>
      </c>
      <c r="BK413" s="10">
        <f>3/24000000*OO[[#This Row],[119 (03JUL1985 18:00:00)-Water Temperature (C)]]*OO[[#This Row],[61]]</f>
        <v>2.4359902047262496E-5</v>
      </c>
      <c r="BL413" s="10">
        <f>3/24000000*OO[[#This Row],[120 (03JUL1985 21:00:00)-Water Temperature (C)]]*OO[[#This Row],[62]]</f>
        <v>2.2630157437206249E-5</v>
      </c>
      <c r="BM413" s="10">
        <f>3/24000000*OO[[#This Row],[121 (04JUL1985 00:00:00)-Water Temperature (C)]]*OO[[#This Row],[63]]</f>
        <v>2.0301989954399994E-5</v>
      </c>
      <c r="BN413" s="10">
        <f>3/24000000*OO[[#This Row],[122 (04JUL1985 03:00:00)-Water Temperature (C)]]*OO[[#This Row],[64]]</f>
        <v>1.8030716144639997E-5</v>
      </c>
      <c r="BO413" s="10">
        <f>3/24000000*OO[[#This Row],[123 (04JUL1985 06:00:00)-Water Temperature (C)]]*OO[[#This Row],[65]]</f>
        <v>1.6154275609E-5</v>
      </c>
      <c r="BP413" s="10">
        <f>3/24000000*OO[[#This Row],[124 (04JUL1985 09:00:00)-Water Temperature (C)]]*OO[[#This Row],[66]]</f>
        <v>1.4956749113502497E-5</v>
      </c>
      <c r="BQ413" s="10">
        <f>3/24000000*OO[[#This Row],[125 (04JUL1985 12:00:00)-Water Temperature (C)]]*OO[[#This Row],[67]]</f>
        <v>1.4171545107456248E-5</v>
      </c>
      <c r="BR413" s="10">
        <f>3/24000000*OO[[#This Row],[126 (04JUL1985 15:00:00)-Water Temperature (C)]]*OO[[#This Row],[68]]</f>
        <v>1.32704936352625E-5</v>
      </c>
      <c r="BS413" s="10">
        <f>3/24000000*OO[[#This Row],[127 (04JUL1985 18:00:00)-Water Temperature (C)]]*OO[[#This Row],[69]]</f>
        <v>1.2454130805150001E-5</v>
      </c>
      <c r="BT413" s="10">
        <f>3/24000000*OO[[#This Row],[128 (04JUL1985 21:00:00)-Water Temperature (C)]]*OO[[#This Row],[70]]</f>
        <v>1.1488311325642497E-5</v>
      </c>
      <c r="BU413" s="10">
        <f>3/24000000*OO[[#This Row],[129 (05JUL1985 00:00:00)-Water Temperature (C)]]*OO[[#This Row],[71]]</f>
        <v>1.0140400619392499E-5</v>
      </c>
      <c r="BV413" s="10">
        <f>3/24000000*OO[[#This Row],[130 (05JUL1985 03:00:00)-Water Temperature (C)]]*OO[[#This Row],[72]]</f>
        <v>8.9458629937725009E-6</v>
      </c>
      <c r="BW413" s="10">
        <f>3/24000000*OO[[#This Row],[131 (05JUL1985 06:00:00)-Water Temperature (C)]]*OO[[#This Row],[73]]</f>
        <v>7.9570205777999995E-6</v>
      </c>
      <c r="BX413" s="10">
        <f>3/24000000*OO[[#This Row],[132 (05JUL1985 09:00:00)-Water Temperature (C)]]*OO[[#This Row],[74]]</f>
        <v>7.5135826745325E-6</v>
      </c>
      <c r="BY413" s="10">
        <f>3/24000000*OO[[#This Row],[133 (05JUL1985 12:00:00)-Water Temperature (C)]]*OO[[#This Row],[75]]</f>
        <v>7.3213635122500006E-6</v>
      </c>
      <c r="BZ413" s="10">
        <f>3/24000000*OO[[#This Row],[134 (05JUL1985 15:00:00)-Water Temperature (C)]]*OO[[#This Row],[76]]</f>
        <v>7.0524846761499999E-6</v>
      </c>
      <c r="CA413" s="10">
        <f>3/24000000*OO[[#This Row],[135 (05JUL1985 18:00:00)-Water Temperature (C)]]*OO[[#This Row],[77]]</f>
        <v>6.6833360913687505E-6</v>
      </c>
      <c r="CB413" s="10">
        <f>3/24000000*OO[[#This Row],[136 (05JUL1985 21:00:00)-Water Temperature (C)]]*OO[[#This Row],[78]]</f>
        <v>6.1448725294637497E-6</v>
      </c>
      <c r="CC413" s="10">
        <f>3/24000000*OO[[#This Row],[137 (06JUL1985 00:00:00)-Water Temperature (C)]]*OO[[#This Row],[79]]</f>
        <v>5.4254988109999992E-6</v>
      </c>
      <c r="CD413" s="10">
        <f>3/24000000*OO[[#This Row],[138 (06JUL1985 03:00:00)-Water Temperature (C)]]*OO[[#This Row],[80]]</f>
        <v>4.8008248783274999E-6</v>
      </c>
      <c r="CE413" s="10">
        <f>3/24000000*OO[[#This Row],[139 (06JUL1985 06:00:00)-Water Temperature (C)]]*OO[[#This Row],[81]]</f>
        <v>4.2919168999799993E-6</v>
      </c>
      <c r="CF413" s="10">
        <f>3/24000000*OO[[#This Row],[140 (06JUL1985 09:00:00)-Water Temperature (C)]]*OO[[#This Row],[82]]</f>
        <v>4.0512954975074995E-6</v>
      </c>
      <c r="CG413" s="10">
        <f>3/24000000*OO[[#This Row],[141 (06JUL1985 12:00:00)-Water Temperature (C)]]*OO[[#This Row],[83]]</f>
        <v>3.8723240644937501E-6</v>
      </c>
      <c r="CH413" s="10">
        <f>3/24000000*OO[[#This Row],[142 (06JUL1985 15:00:00)-Water Temperature (C)]]*OO[[#This Row],[84]]</f>
        <v>3.6467455644250003E-6</v>
      </c>
      <c r="CI413" s="10">
        <f>3/24000000*OO[[#This Row],[143 (06JUL1985 18:00:00)-Water Temperature (C)]]*OO[[#This Row],[85]]</f>
        <v>3.3079100354624993E-6</v>
      </c>
      <c r="CJ413" s="10">
        <f>3/24000000*OO[[#This Row],[144 (06JUL1985 21:00:00)-Water Temperature (C)]]*OO[[#This Row],[86]]</f>
        <v>2.840128843925E-6</v>
      </c>
      <c r="CK413" s="10">
        <f>3/24000000*OO[[#This Row],[145 (07JUL1985 00:00:00)-Water Temperature (C)]]*OO[[#This Row],[87]]</f>
        <v>2.3084185914854998E-6</v>
      </c>
      <c r="CL413" s="10">
        <f>3/24000000*OO[[#This Row],[146 (07JUL1985 03:00:00)-Water Temperature (C)]]*OO[[#This Row],[88]]</f>
        <v>1.8532071049582501E-6</v>
      </c>
      <c r="CM413" s="10">
        <f>3/24000000*OO[[#This Row],[147 (07JUL1985 06:00:00)-Water Temperature (C)]]*OO[[#This Row],[89]]</f>
        <v>1.5034518243325001E-6</v>
      </c>
      <c r="CN413" s="10">
        <f>3/24000000*OO[[#This Row],[148 (07JUL1985 09:00:00)-Water Temperature (C)]]*OO[[#This Row],[90]]</f>
        <v>1.2955887882269999E-6</v>
      </c>
      <c r="CO413" s="10">
        <f>3/24000000*OO[[#This Row],[149 (07JUL1985 12:00:00)-Water Temperature (C)]]*OO[[#This Row],[91]]</f>
        <v>1.1197159626867499E-6</v>
      </c>
      <c r="CP413" s="10">
        <f>3/24000000*OO[[#This Row],[150 (07JUL1985 15:00:00)-Water Temperature (C)]]*OO[[#This Row],[92]]</f>
        <v>1.0087391409250001E-6</v>
      </c>
      <c r="CQ413" s="10">
        <f>3/24000000*OO[[#This Row],[151 (07JUL1985 18:00:00)-Water Temperature (C)]]*OO[[#This Row],[93]]</f>
        <v>9.2504414825549996E-7</v>
      </c>
      <c r="CR413" s="10">
        <f>3/24000000*OO[[#This Row],[152 (07JUL1985 21:00:00)-Water Temperature (C)]]*OO[[#This Row],[94]]</f>
        <v>8.3163307745524996E-7</v>
      </c>
      <c r="CS413" s="10">
        <f>3/24000000*OO[[#This Row],[153 (08JUL1985 00:00:00)-Water Temperature (C)]]*OO[[#This Row],[95]]</f>
        <v>7.2875784336999996E-7</v>
      </c>
      <c r="CT413" s="10">
        <f>3/24000000*OO[[#This Row],[154 (08JUL1985 03:00:00)-Water Temperature (C)]]*OO[[#This Row],[96]]</f>
        <v>6.3997201070162483E-7</v>
      </c>
      <c r="CU413" s="10">
        <f>3/24000000*OO[[#This Row],[155 (08JUL1985 06:00:00)-Water Temperature (C)]]*OO[[#This Row],[97]]</f>
        <v>5.7470303368499996E-7</v>
      </c>
      <c r="CV413" s="10">
        <f>3/24000000*OO[[#This Row],[156 (08JUL1985 09:00:00)-Water Temperature (C)]]*OO[[#This Row],[98]]</f>
        <v>5.56799719714875E-7</v>
      </c>
      <c r="CW413" s="10">
        <f>3/24000000*OO[[#This Row],[157 (08JUL1985 12:00:00)-Water Temperature (C)]]*OO[[#This Row],[99]]</f>
        <v>5.5680740448949989E-7</v>
      </c>
    </row>
    <row r="414" spans="1:101" x14ac:dyDescent="0.35">
      <c r="A414" t="s">
        <v>421</v>
      </c>
      <c r="B414">
        <v>818.60440000000006</v>
      </c>
      <c r="C414" s="10">
        <f>3/24*OO[[#This Row],[59 (26JUN1985 06:00:00)-Water Temperature (C)]]*OO[[#This Row],[1]]/SUM(OO[1])</f>
        <v>0</v>
      </c>
      <c r="D414" s="10">
        <f>3/24*OO[[#This Row],[60 (26JUN1985 09:00:00)-Water Temperature (C)]]*OO[[#This Row],[2]]/SUM(OO[2])</f>
        <v>0</v>
      </c>
      <c r="E414" s="10">
        <f>3/24*OO[[#This Row],[61 (26JUN1985 12:00:00)-Water Temperature (C)]]*OO[[#This Row],[3]]/SUM(OO[3])</f>
        <v>0</v>
      </c>
      <c r="F414" s="10">
        <f>3/24*OO[[#This Row],[62 (26JUN1985 15:00:00)-Water Temperature (C)]]*OO[[#This Row],[4]]/SUM(OO[4])</f>
        <v>0</v>
      </c>
      <c r="G414" s="10">
        <f>3/24*OO[[#This Row],[63 (26JUN1985 18:00:00)-Water Temperature (C)]]*OO[[#This Row],[5]]/SUM(OO[5])</f>
        <v>0</v>
      </c>
      <c r="H414" s="10">
        <f>3/24*OO[[#This Row],[64 (26JUN1985 21:00:00)-Water Temperature (C)]]*OO[[#This Row],[6]]/SUM(OO[6])</f>
        <v>0</v>
      </c>
      <c r="I414" s="10">
        <f>3/24*OO[[#This Row],[65 (27JUN1985 00:00:00)-Water Temperature (C)]]*OO[[#This Row],[7]]/SUM(OO[7])</f>
        <v>0</v>
      </c>
      <c r="J414" s="10">
        <f>3/24*OO[[#This Row],[66 (27JUN1985 03:00:00)-Water Temperature (C)]]*OO[[#This Row],[8]]/SUM(OO[8])</f>
        <v>0</v>
      </c>
      <c r="K414" s="10">
        <f>3/24*OO[[#This Row],[67 (27JUN1985 06:00:00)-Water Temperature (C)]]*OO[[#This Row],[9]]/SUM(OO[9])</f>
        <v>0</v>
      </c>
      <c r="L414" s="10">
        <f>3/24*OO[[#This Row],[68 (27JUN1985 09:00:00)-Water Temperature (C)]]*OO[[#This Row],[10]]/SUM(OO[10])</f>
        <v>0</v>
      </c>
      <c r="M414" s="10">
        <f>3/24*OO[[#This Row],[69 (27JUN1985 12:00:00)-Water Temperature (C)]]*OO[[#This Row],[11]]/SUM(OO[11])</f>
        <v>0</v>
      </c>
      <c r="N414" s="10">
        <f>3/24*OO[[#This Row],[70 (27JUN1985 15:00:00)-Water Temperature (C)]]*OO[[#This Row],[12]]/SUM(OO[12])</f>
        <v>0</v>
      </c>
      <c r="O414" s="10">
        <f>3/24*OO[[#This Row],[71 (27JUN1985 18:00:00)-Water Temperature (C)]]*OO[[#This Row],[13]]/SUM(OO[13])</f>
        <v>0</v>
      </c>
      <c r="P414" s="10">
        <f>3/24*OO[[#This Row],[72 (27JUN1985 21:00:00)-Water Temperature (C)]]*OO[[#This Row],[14]]/SUM(OO[14])</f>
        <v>0</v>
      </c>
      <c r="Q414" s="10">
        <f>3/24*OO[[#This Row],[73 (28JUN1985 00:00:00)-Water Temperature (C)]]*OO[[#This Row],[15]]/SUM(OO[15])</f>
        <v>0</v>
      </c>
      <c r="R414" s="10">
        <f>3/24*OO[[#This Row],[74 (28JUN1985 03:00:00)-Water Temperature (C)]]*OO[[#This Row],[16]]/SUM(OO[16])</f>
        <v>0</v>
      </c>
      <c r="S414" s="10">
        <f>3/24*OO[[#This Row],[75 (28JUN1985 06:00:00)-Water Temperature (C)]]*OO[[#This Row],[17]]/SUM(OO[17])</f>
        <v>0</v>
      </c>
      <c r="T414" s="10">
        <f>3/24*OO[[#This Row],[76 (28JUN1985 09:00:00)-Water Temperature (C)]]*OO[[#This Row],[18]]/SUM(OO[18])</f>
        <v>0</v>
      </c>
      <c r="U414" s="10">
        <f>3/24*OO[[#This Row],[77 (28JUN1985 12:00:00)-Water Temperature (C)]]*OO[[#This Row],[19]]/SUM(OO[19])</f>
        <v>0</v>
      </c>
      <c r="V414" s="10">
        <f>3/24000000*OO[[#This Row],[78 (28JUN1985 15:00:00)-Water Temperature (C)]]*OO[[#This Row],[20]]</f>
        <v>0</v>
      </c>
      <c r="W414" s="10">
        <f>3/24000000*OO[[#This Row],[79 (28JUN1985 18:00:00)-Water Temperature (C)]]*OO[[#This Row],[21]]</f>
        <v>8.1621838707500012E-36</v>
      </c>
      <c r="X414" s="10">
        <f>3/24000000*OO[[#This Row],[80 (28JUN1985 21:00:00)-Water Temperature (C)]]*OO[[#This Row],[22]]</f>
        <v>7.6740002069412502E-30</v>
      </c>
      <c r="Y414" s="10">
        <f>3/24000000*OO[[#This Row],[81 (29JUN1985 00:00:00)-Water Temperature (C)]]*OO[[#This Row],[23]]</f>
        <v>3.62554394325E-23</v>
      </c>
      <c r="Z414" s="10">
        <f>3/24000000*OO[[#This Row],[82 (29JUN1985 03:00:00)-Water Temperature (C)]]*OO[[#This Row],[24]]</f>
        <v>1.6080065369174999E-18</v>
      </c>
      <c r="AA414" s="10">
        <f>3/24000000*OO[[#This Row],[83 (29JUN1985 06:00:00)-Water Temperature (C)]]*OO[[#This Row],[25]]</f>
        <v>4.5349612049849994E-15</v>
      </c>
      <c r="AB414" s="10">
        <f>3/24000000*OO[[#This Row],[84 (29JUN1985 09:00:00)-Water Temperature (C)]]*OO[[#This Row],[26]]</f>
        <v>2.6616302199874999E-12</v>
      </c>
      <c r="AC414" s="10">
        <f>3/24000000*OO[[#This Row],[85 (29JUN1985 12:00:00)-Water Temperature (C)]]*OO[[#This Row],[27]]</f>
        <v>4.9785788907399993E-10</v>
      </c>
      <c r="AD414" s="10">
        <f>3/24000000*OO[[#This Row],[86 (29JUN1985 15:00:00)-Water Temperature (C)]]*OO[[#This Row],[28]]</f>
        <v>3.7534802227424993E-8</v>
      </c>
      <c r="AE414" s="10">
        <f>3/24000000*OO[[#This Row],[88 (29JUN1985 21:00:00)-Water Temperature (C)]]*OO[[#This Row],[30]]</f>
        <v>2.4614309476023752E-5</v>
      </c>
      <c r="AF414" s="10">
        <f>3/24000000*OO[[#This Row],[88 (29JUN1985 21:00:00)-Water Temperature (C)]]*OO[[#This Row],[30]]</f>
        <v>2.4614309476023752E-5</v>
      </c>
      <c r="AG414" s="10">
        <f>3/24000000*OO[[#This Row],[89 (30JUN1985 00:00:00)-Water Temperature (C)]]*OO[[#This Row],[31]]</f>
        <v>2.5445568506187496E-4</v>
      </c>
      <c r="AH414" s="10">
        <f>3/24000000*OO[[#This Row],[90 (30JUN1985 03:00:00)-Water Temperature (C)]]*OO[[#This Row],[32]]</f>
        <v>1.6055920959470002E-3</v>
      </c>
      <c r="AI414" s="10">
        <f>3/24000000*OO[[#This Row],[91 (30JUN1985 06:00:00)-Water Temperature (C)]]*OO[[#This Row],[33]]</f>
        <v>6.6608808289499999E-3</v>
      </c>
      <c r="AJ414" s="10">
        <f>3/24000000*OO[[#This Row],[92 (30JUN1985 09:00:00)-Water Temperature (C)]]*OO[[#This Row],[34]]</f>
        <v>2.0017836629752497E-2</v>
      </c>
      <c r="AK414" s="10">
        <f>3/24000000*OO[[#This Row],[93 (30JUN1985 12:00:00)-Water Temperature (C)]]*OO[[#This Row],[35]]</f>
        <v>4.4352007796624994E-2</v>
      </c>
      <c r="AL414" s="10">
        <f>3/24000000*OO[[#This Row],[94 (30JUN1985 15:00:00)-Water Temperature (C)]]*OO[[#This Row],[36]]</f>
        <v>7.389510245625E-2</v>
      </c>
      <c r="AM414" s="10">
        <f>3/24000000*OO[[#This Row],[95 (30JUN1985 18:00:00)-Water Temperature (C)]]*OO[[#This Row],[37]]</f>
        <v>9.5311489904475008E-2</v>
      </c>
      <c r="AN414" s="10">
        <f>3/24000000*OO[[#This Row],[96 (30JUN1985 21:00:00)-Water Temperature (C)]]*OO[[#This Row],[38]]</f>
        <v>9.4726727108599987E-2</v>
      </c>
      <c r="AO414" s="10">
        <f>3/24000000*OO[[#This Row],[97 (01JUL1985 00:00:00)-Water Temperature (C)]]*OO[[#This Row],[39]]</f>
        <v>7.3881924267625007E-2</v>
      </c>
      <c r="AP414" s="10">
        <f>3/24000000*OO[[#This Row],[98 (01JUL1985 03:00:00)-Water Temperature (C)]]*OO[[#This Row],[40]]</f>
        <v>4.7888036859812494E-2</v>
      </c>
      <c r="AQ414" s="10">
        <f>3/24000000*OO[[#This Row],[99 (01JUL1985 06:00:00)-Water Temperature (C)]]*OO[[#This Row],[41]]</f>
        <v>2.6681747727374999E-2</v>
      </c>
      <c r="AR414" s="10">
        <f>3/24000000*OO[[#This Row],[100 (01JUL1985 09:00:00)-Water Temperature (C)]]*OO[[#This Row],[42]]</f>
        <v>1.3757647066344999E-2</v>
      </c>
      <c r="AS414" s="10">
        <f>3/24000000*OO[[#This Row],[101 (01JUL1985 12:00:00)-Water Temperature (C)]]*OO[[#This Row],[43]]</f>
        <v>6.6288014900250007E-3</v>
      </c>
      <c r="AT414" s="10">
        <f>3/24000000*OO[[#This Row],[102 (01JUL1985 15:00:00)-Water Temperature (C)]]*OO[[#This Row],[44]]</f>
        <v>2.998911545135E-3</v>
      </c>
      <c r="AU414" s="10">
        <f>3/24000000*OO[[#This Row],[103 (01JUL1985 18:00:00)-Water Temperature (C)]]*OO[[#This Row],[45]]</f>
        <v>1.2984392579590001E-3</v>
      </c>
      <c r="AV414" s="10">
        <f>3/24000000*OO[[#This Row],[104 (01JUL1985 21:00:00)-Water Temperature (C)]]*OO[[#This Row],[46]]</f>
        <v>5.4482354887749993E-4</v>
      </c>
      <c r="AW414" s="10">
        <f>3/24000000*OO[[#This Row],[105 (02JUL1985 00:00:00)-Water Temperature (C)]]*OO[[#This Row],[47]]</f>
        <v>2.4013598854709999E-4</v>
      </c>
      <c r="AX414" s="10">
        <f>3/24000000*OO[[#This Row],[106 (02JUL1985 03:00:00)-Water Temperature (C)]]*OO[[#This Row],[48]]</f>
        <v>1.242901876848375E-4</v>
      </c>
      <c r="AY414" s="10">
        <f>3/24000000*OO[[#This Row],[107 (02JUL1985 06:00:00)-Water Temperature (C)]]*OO[[#This Row],[49]]</f>
        <v>8.0264282144800012E-5</v>
      </c>
      <c r="AZ414" s="10">
        <f>3/24000000*OO[[#This Row],[108 (02JUL1985 09:00:00)-Water Temperature (C)]]*OO[[#This Row],[50]]</f>
        <v>6.2767603902299997E-5</v>
      </c>
      <c r="BA414" s="10">
        <f>3/24000000*OO[[#This Row],[109 (02JUL1985 12:00:00)-Water Temperature (C)]]*OO[[#This Row],[51]]</f>
        <v>5.6144517266924995E-5</v>
      </c>
      <c r="BB414" s="10">
        <f>3/24000000*OO[[#This Row],[110 (02JUL1985 15:00:00)-Water Temperature (C)]]*OO[[#This Row],[52]]</f>
        <v>5.3211101219850002E-5</v>
      </c>
      <c r="BC414" s="10">
        <f>3/24000000*OO[[#This Row],[111 (02JUL1985 18:00:00)-Water Temperature (C)]]*OO[[#This Row],[53]]</f>
        <v>5.1647135026112499E-5</v>
      </c>
      <c r="BD414" s="10">
        <f>3/24000000*OO[[#This Row],[112 (02JUL1985 21:00:00)-Water Temperature (C)]]*OO[[#This Row],[54]]</f>
        <v>4.9868981088300001E-5</v>
      </c>
      <c r="BE414" s="10">
        <f>3/24000000*OO[[#This Row],[113 (03JUL1985 00:00:00)-Water Temperature (C)]]*OO[[#This Row],[55]]</f>
        <v>4.8206205497800002E-5</v>
      </c>
      <c r="BF414" s="10">
        <f>3/24000000*OO[[#This Row],[114 (03JUL1985 03:00:00)-Water Temperature (C)]]*OO[[#This Row],[56]]</f>
        <v>4.6565356166212495E-5</v>
      </c>
      <c r="BG414" s="10">
        <f>3/24000000*OO[[#This Row],[115 (03JUL1985 06:00:00)-Water Temperature (C)]]*OO[[#This Row],[57]]</f>
        <v>4.49210887714E-5</v>
      </c>
      <c r="BH414" s="10">
        <f>3/24000000*OO[[#This Row],[116 (03JUL1985 09:00:00)-Water Temperature (C)]]*OO[[#This Row],[58]]</f>
        <v>4.3811587396500002E-5</v>
      </c>
      <c r="BI414" s="10">
        <f>3/24000000*OO[[#This Row],[117 (03JUL1985 12:00:00)-Water Temperature (C)]]*OO[[#This Row],[59]]</f>
        <v>4.3211147616000007E-5</v>
      </c>
      <c r="BJ414" s="10">
        <f>3/24000000*OO[[#This Row],[118 (03JUL1985 15:00:00)-Water Temperature (C)]]*OO[[#This Row],[60]]</f>
        <v>4.2340987574249996E-5</v>
      </c>
      <c r="BK414" s="10">
        <f>3/24000000*OO[[#This Row],[119 (03JUL1985 18:00:00)-Water Temperature (C)]]*OO[[#This Row],[61]]</f>
        <v>4.1206755403674995E-5</v>
      </c>
      <c r="BL414" s="10">
        <f>3/24000000*OO[[#This Row],[120 (03JUL1985 21:00:00)-Water Temperature (C)]]*OO[[#This Row],[62]]</f>
        <v>3.846320624999999E-5</v>
      </c>
      <c r="BM414" s="10">
        <f>3/24000000*OO[[#This Row],[121 (04JUL1985 00:00:00)-Water Temperature (C)]]*OO[[#This Row],[63]]</f>
        <v>3.4613030920875007E-5</v>
      </c>
      <c r="BN414" s="10">
        <f>3/24000000*OO[[#This Row],[122 (04JUL1985 03:00:00)-Water Temperature (C)]]*OO[[#This Row],[64]]</f>
        <v>3.0726533267499999E-5</v>
      </c>
      <c r="BO414" s="10">
        <f>3/24000000*OO[[#This Row],[123 (04JUL1985 06:00:00)-Water Temperature (C)]]*OO[[#This Row],[65]]</f>
        <v>2.74417317649125E-5</v>
      </c>
      <c r="BP414" s="10">
        <f>3/24000000*OO[[#This Row],[124 (04JUL1985 09:00:00)-Water Temperature (C)]]*OO[[#This Row],[66]]</f>
        <v>2.5316179392625002E-5</v>
      </c>
      <c r="BQ414" s="10">
        <f>3/24000000*OO[[#This Row],[125 (04JUL1985 12:00:00)-Water Temperature (C)]]*OO[[#This Row],[67]]</f>
        <v>2.3827118168124998E-5</v>
      </c>
      <c r="BR414" s="10">
        <f>3/24000000*OO[[#This Row],[126 (04JUL1985 15:00:00)-Water Temperature (C)]]*OO[[#This Row],[68]]</f>
        <v>2.2362570101549997E-5</v>
      </c>
      <c r="BS414" s="10">
        <f>3/24000000*OO[[#This Row],[127 (04JUL1985 18:00:00)-Water Temperature (C)]]*OO[[#This Row],[69]]</f>
        <v>2.097737615784E-5</v>
      </c>
      <c r="BT414" s="10">
        <f>3/24000000*OO[[#This Row],[128 (04JUL1985 21:00:00)-Water Temperature (C)]]*OO[[#This Row],[70]]</f>
        <v>1.9374597490387496E-5</v>
      </c>
      <c r="BU414" s="10">
        <f>3/24000000*OO[[#This Row],[129 (05JUL1985 00:00:00)-Water Temperature (C)]]*OO[[#This Row],[71]]</f>
        <v>1.713969485441625E-5</v>
      </c>
      <c r="BV414" s="10">
        <f>3/24000000*OO[[#This Row],[130 (05JUL1985 03:00:00)-Water Temperature (C)]]*OO[[#This Row],[72]]</f>
        <v>1.5089169459839999E-5</v>
      </c>
      <c r="BW414" s="10">
        <f>3/24000000*OO[[#This Row],[131 (05JUL1985 06:00:00)-Water Temperature (C)]]*OO[[#This Row],[73]]</f>
        <v>1.3385583940687499E-5</v>
      </c>
      <c r="BX414" s="10">
        <f>3/24000000*OO[[#This Row],[132 (05JUL1985 09:00:00)-Water Temperature (C)]]*OO[[#This Row],[74]]</f>
        <v>1.2525631157227498E-5</v>
      </c>
      <c r="BY414" s="10">
        <f>3/24000000*OO[[#This Row],[133 (05JUL1985 12:00:00)-Water Temperature (C)]]*OO[[#This Row],[75]]</f>
        <v>1.2154175015381251E-5</v>
      </c>
      <c r="BZ414" s="10">
        <f>3/24000000*OO[[#This Row],[134 (05JUL1985 15:00:00)-Water Temperature (C)]]*OO[[#This Row],[76]]</f>
        <v>1.1727112909098747E-5</v>
      </c>
      <c r="CA414" s="10">
        <f>3/24000000*OO[[#This Row],[135 (05JUL1985 18:00:00)-Water Temperature (C)]]*OO[[#This Row],[77]]</f>
        <v>1.1108726658599999E-5</v>
      </c>
      <c r="CB414" s="10">
        <f>3/24000000*OO[[#This Row],[136 (05JUL1985 21:00:00)-Water Temperature (C)]]*OO[[#This Row],[78]]</f>
        <v>1.0230615446062499E-5</v>
      </c>
      <c r="CC414" s="10">
        <f>3/24000000*OO[[#This Row],[137 (06JUL1985 00:00:00)-Water Temperature (C)]]*OO[[#This Row],[79]]</f>
        <v>9.0388813457937507E-6</v>
      </c>
      <c r="CD414" s="10">
        <f>3/24000000*OO[[#This Row],[138 (06JUL1985 03:00:00)-Water Temperature (C)]]*OO[[#This Row],[80]]</f>
        <v>7.9725216045812513E-6</v>
      </c>
      <c r="CE414" s="10">
        <f>3/24000000*OO[[#This Row],[139 (06JUL1985 06:00:00)-Water Temperature (C)]]*OO[[#This Row],[81]]</f>
        <v>7.1052471582000001E-6</v>
      </c>
      <c r="CF414" s="10">
        <f>3/24000000*OO[[#This Row],[140 (06JUL1985 09:00:00)-Water Temperature (C)]]*OO[[#This Row],[82]]</f>
        <v>6.6473875965087496E-6</v>
      </c>
      <c r="CG414" s="10">
        <f>3/24000000*OO[[#This Row],[141 (06JUL1985 12:00:00)-Water Temperature (C)]]*OO[[#This Row],[83]]</f>
        <v>6.3418233850499991E-6</v>
      </c>
      <c r="CH414" s="10">
        <f>3/24000000*OO[[#This Row],[142 (06JUL1985 15:00:00)-Water Temperature (C)]]*OO[[#This Row],[84]]</f>
        <v>5.9757174180899986E-6</v>
      </c>
      <c r="CI414" s="10">
        <f>3/24000000*OO[[#This Row],[143 (06JUL1985 18:00:00)-Water Temperature (C)]]*OO[[#This Row],[85]]</f>
        <v>5.43760315921875E-6</v>
      </c>
      <c r="CJ414" s="10">
        <f>3/24000000*OO[[#This Row],[144 (06JUL1985 21:00:00)-Water Temperature (C)]]*OO[[#This Row],[86]]</f>
        <v>4.6921682649712501E-6</v>
      </c>
      <c r="CK414" s="10">
        <f>3/24000000*OO[[#This Row],[145 (07JUL1985 00:00:00)-Water Temperature (C)]]*OO[[#This Row],[87]]</f>
        <v>3.8280931027199996E-6</v>
      </c>
      <c r="CL414" s="10">
        <f>3/24000000*OO[[#This Row],[146 (07JUL1985 03:00:00)-Water Temperature (C)]]*OO[[#This Row],[88]]</f>
        <v>3.0694172733699997E-6</v>
      </c>
      <c r="CM414" s="10">
        <f>3/24000000*OO[[#This Row],[147 (07JUL1985 06:00:00)-Water Temperature (C)]]*OO[[#This Row],[89]]</f>
        <v>2.46713574133125E-6</v>
      </c>
      <c r="CN414" s="10">
        <f>3/24000000*OO[[#This Row],[148 (07JUL1985 09:00:00)-Water Temperature (C)]]*OO[[#This Row],[90]]</f>
        <v>2.0857317425359999E-6</v>
      </c>
      <c r="CO414" s="10">
        <f>3/24000000*OO[[#This Row],[149 (07JUL1985 12:00:00)-Water Temperature (C)]]*OO[[#This Row],[91]]</f>
        <v>1.7819243716877499E-6</v>
      </c>
      <c r="CP414" s="10">
        <f>3/24000000*OO[[#This Row],[150 (07JUL1985 15:00:00)-Water Temperature (C)]]*OO[[#This Row],[92]]</f>
        <v>1.5776922912772498E-6</v>
      </c>
      <c r="CQ414" s="10">
        <f>3/24000000*OO[[#This Row],[151 (07JUL1985 18:00:00)-Water Temperature (C)]]*OO[[#This Row],[93]]</f>
        <v>1.4286521624782501E-6</v>
      </c>
      <c r="CR414" s="10">
        <f>3/24000000*OO[[#This Row],[152 (07JUL1985 21:00:00)-Water Temperature (C)]]*OO[[#This Row],[94]]</f>
        <v>1.2750035371008749E-6</v>
      </c>
      <c r="CS414" s="10">
        <f>3/24000000*OO[[#This Row],[153 (08JUL1985 00:00:00)-Water Temperature (C)]]*OO[[#This Row],[95]]</f>
        <v>1.1085197024400001E-6</v>
      </c>
      <c r="CT414" s="10">
        <f>3/24000000*OO[[#This Row],[154 (08JUL1985 03:00:00)-Water Temperature (C)]]*OO[[#This Row],[96]]</f>
        <v>9.6372851442299986E-7</v>
      </c>
      <c r="CU414" s="10">
        <f>3/24000000*OO[[#This Row],[155 (08JUL1985 06:00:00)-Water Temperature (C)]]*OO[[#This Row],[97]]</f>
        <v>8.5544018618999995E-7</v>
      </c>
      <c r="CV414" s="10">
        <f>3/24000000*OO[[#This Row],[156 (08JUL1985 09:00:00)-Water Temperature (C)]]*OO[[#This Row],[98]]</f>
        <v>8.1409982972412506E-7</v>
      </c>
      <c r="CW414" s="10">
        <f>3/24000000*OO[[#This Row],[157 (08JUL1985 12:00:00)-Water Temperature (C)]]*OO[[#This Row],[99]]</f>
        <v>8.0598383433025011E-7</v>
      </c>
    </row>
    <row r="415" spans="1:101" x14ac:dyDescent="0.35">
      <c r="A415" t="s">
        <v>422</v>
      </c>
      <c r="B415">
        <v>799.63980000000004</v>
      </c>
      <c r="C415" s="10">
        <f>3/24*OO[[#This Row],[59 (26JUN1985 06:00:00)-Water Temperature (C)]]*OO[[#This Row],[1]]/SUM(OO[1])</f>
        <v>0</v>
      </c>
      <c r="D415" s="10">
        <f>3/24*OO[[#This Row],[60 (26JUN1985 09:00:00)-Water Temperature (C)]]*OO[[#This Row],[2]]/SUM(OO[2])</f>
        <v>0</v>
      </c>
      <c r="E415" s="10">
        <f>3/24*OO[[#This Row],[61 (26JUN1985 12:00:00)-Water Temperature (C)]]*OO[[#This Row],[3]]/SUM(OO[3])</f>
        <v>0</v>
      </c>
      <c r="F415" s="10">
        <f>3/24*OO[[#This Row],[62 (26JUN1985 15:00:00)-Water Temperature (C)]]*OO[[#This Row],[4]]/SUM(OO[4])</f>
        <v>0</v>
      </c>
      <c r="G415" s="10">
        <f>3/24*OO[[#This Row],[63 (26JUN1985 18:00:00)-Water Temperature (C)]]*OO[[#This Row],[5]]/SUM(OO[5])</f>
        <v>0</v>
      </c>
      <c r="H415" s="10">
        <f>3/24*OO[[#This Row],[64 (26JUN1985 21:00:00)-Water Temperature (C)]]*OO[[#This Row],[6]]/SUM(OO[6])</f>
        <v>0</v>
      </c>
      <c r="I415" s="10">
        <f>3/24*OO[[#This Row],[65 (27JUN1985 00:00:00)-Water Temperature (C)]]*OO[[#This Row],[7]]/SUM(OO[7])</f>
        <v>0</v>
      </c>
      <c r="J415" s="10">
        <f>3/24*OO[[#This Row],[66 (27JUN1985 03:00:00)-Water Temperature (C)]]*OO[[#This Row],[8]]/SUM(OO[8])</f>
        <v>0</v>
      </c>
      <c r="K415" s="10">
        <f>3/24*OO[[#This Row],[67 (27JUN1985 06:00:00)-Water Temperature (C)]]*OO[[#This Row],[9]]/SUM(OO[9])</f>
        <v>0</v>
      </c>
      <c r="L415" s="10">
        <f>3/24*OO[[#This Row],[68 (27JUN1985 09:00:00)-Water Temperature (C)]]*OO[[#This Row],[10]]/SUM(OO[10])</f>
        <v>0</v>
      </c>
      <c r="M415" s="10">
        <f>3/24*OO[[#This Row],[69 (27JUN1985 12:00:00)-Water Temperature (C)]]*OO[[#This Row],[11]]/SUM(OO[11])</f>
        <v>0</v>
      </c>
      <c r="N415" s="10">
        <f>3/24*OO[[#This Row],[70 (27JUN1985 15:00:00)-Water Temperature (C)]]*OO[[#This Row],[12]]/SUM(OO[12])</f>
        <v>0</v>
      </c>
      <c r="O415" s="10">
        <f>3/24*OO[[#This Row],[71 (27JUN1985 18:00:00)-Water Temperature (C)]]*OO[[#This Row],[13]]/SUM(OO[13])</f>
        <v>0</v>
      </c>
      <c r="P415" s="10">
        <f>3/24*OO[[#This Row],[72 (27JUN1985 21:00:00)-Water Temperature (C)]]*OO[[#This Row],[14]]/SUM(OO[14])</f>
        <v>0</v>
      </c>
      <c r="Q415" s="10">
        <f>3/24*OO[[#This Row],[73 (28JUN1985 00:00:00)-Water Temperature (C)]]*OO[[#This Row],[15]]/SUM(OO[15])</f>
        <v>0</v>
      </c>
      <c r="R415" s="10">
        <f>3/24*OO[[#This Row],[74 (28JUN1985 03:00:00)-Water Temperature (C)]]*OO[[#This Row],[16]]/SUM(OO[16])</f>
        <v>0</v>
      </c>
      <c r="S415" s="10">
        <f>3/24*OO[[#This Row],[75 (28JUN1985 06:00:00)-Water Temperature (C)]]*OO[[#This Row],[17]]/SUM(OO[17])</f>
        <v>0</v>
      </c>
      <c r="T415" s="10">
        <f>3/24*OO[[#This Row],[76 (28JUN1985 09:00:00)-Water Temperature (C)]]*OO[[#This Row],[18]]/SUM(OO[18])</f>
        <v>0</v>
      </c>
      <c r="U415" s="10">
        <f>3/24*OO[[#This Row],[77 (28JUN1985 12:00:00)-Water Temperature (C)]]*OO[[#This Row],[19]]/SUM(OO[19])</f>
        <v>0</v>
      </c>
      <c r="V415" s="10">
        <f>3/24000000*OO[[#This Row],[78 (28JUN1985 15:00:00)-Water Temperature (C)]]*OO[[#This Row],[20]]</f>
        <v>0</v>
      </c>
      <c r="W415" s="10">
        <f>3/24000000*OO[[#This Row],[79 (28JUN1985 18:00:00)-Water Temperature (C)]]*OO[[#This Row],[21]]</f>
        <v>1.7962076672222501E-36</v>
      </c>
      <c r="X415" s="10">
        <f>3/24000000*OO[[#This Row],[80 (28JUN1985 21:00:00)-Water Temperature (C)]]*OO[[#This Row],[22]]</f>
        <v>1.7003349972679999E-30</v>
      </c>
      <c r="Y415" s="10">
        <f>3/24000000*OO[[#This Row],[81 (29JUN1985 00:00:00)-Water Temperature (C)]]*OO[[#This Row],[23]]</f>
        <v>9.4166573822099997E-24</v>
      </c>
      <c r="Z415" s="10">
        <f>3/24000000*OO[[#This Row],[82 (29JUN1985 03:00:00)-Water Temperature (C)]]*OO[[#This Row],[24]]</f>
        <v>5.7242303885212496E-19</v>
      </c>
      <c r="AA415" s="10">
        <f>3/24000000*OO[[#This Row],[83 (29JUN1985 06:00:00)-Water Temperature (C)]]*OO[[#This Row],[25]]</f>
        <v>1.8835670877837502E-15</v>
      </c>
      <c r="AB415" s="10">
        <f>3/24000000*OO[[#This Row],[84 (29JUN1985 09:00:00)-Water Temperature (C)]]*OO[[#This Row],[26]]</f>
        <v>1.2305017419843752E-12</v>
      </c>
      <c r="AC415" s="10">
        <f>3/24000000*OO[[#This Row],[85 (29JUN1985 12:00:00)-Water Temperature (C)]]*OO[[#This Row],[27]]</f>
        <v>2.5105992185962497E-10</v>
      </c>
      <c r="AD415" s="10">
        <f>3/24000000*OO[[#This Row],[86 (29JUN1985 15:00:00)-Water Temperature (C)]]*OO[[#This Row],[28]]</f>
        <v>2.0339127999142504E-8</v>
      </c>
      <c r="AE415" s="10">
        <f>3/24000000*OO[[#This Row],[88 (29JUN1985 21:00:00)-Water Temperature (C)]]*OO[[#This Row],[30]]</f>
        <v>1.5059150161881249E-5</v>
      </c>
      <c r="AF415" s="10">
        <f>3/24000000*OO[[#This Row],[88 (29JUN1985 21:00:00)-Water Temperature (C)]]*OO[[#This Row],[30]]</f>
        <v>1.5059150161881249E-5</v>
      </c>
      <c r="AG415" s="10">
        <f>3/24000000*OO[[#This Row],[89 (30JUN1985 00:00:00)-Water Temperature (C)]]*OO[[#This Row],[31]]</f>
        <v>1.6394019033716249E-4</v>
      </c>
      <c r="AH415" s="10">
        <f>3/24000000*OO[[#This Row],[90 (30JUN1985 03:00:00)-Water Temperature (C)]]*OO[[#This Row],[32]]</f>
        <v>1.0832344688385001E-3</v>
      </c>
      <c r="AI415" s="10">
        <f>3/24000000*OO[[#This Row],[91 (30JUN1985 06:00:00)-Water Temperature (C)]]*OO[[#This Row],[33]]</f>
        <v>4.6793736060399991E-3</v>
      </c>
      <c r="AJ415" s="10">
        <f>3/24000000*OO[[#This Row],[92 (30JUN1985 09:00:00)-Water Temperature (C)]]*OO[[#This Row],[34]]</f>
        <v>1.45400526717425E-2</v>
      </c>
      <c r="AK415" s="10">
        <f>3/24000000*OO[[#This Row],[93 (30JUN1985 12:00:00)-Water Temperature (C)]]*OO[[#This Row],[35]]</f>
        <v>3.3251343210749996E-2</v>
      </c>
      <c r="AL415" s="10">
        <f>3/24000000*OO[[#This Row],[94 (30JUN1985 15:00:00)-Water Temperature (C)]]*OO[[#This Row],[36]]</f>
        <v>5.7070622685449997E-2</v>
      </c>
      <c r="AM415" s="10">
        <f>3/24000000*OO[[#This Row],[95 (30JUN1985 18:00:00)-Water Temperature (C)]]*OO[[#This Row],[37]]</f>
        <v>7.5719437562299999E-2</v>
      </c>
      <c r="AN415" s="10">
        <f>3/24000000*OO[[#This Row],[96 (30JUN1985 21:00:00)-Water Temperature (C)]]*OO[[#This Row],[38]]</f>
        <v>7.7367742441499993E-2</v>
      </c>
      <c r="AO415" s="10">
        <f>3/24000000*OO[[#This Row],[97 (01JUL1985 00:00:00)-Water Temperature (C)]]*OO[[#This Row],[39]]</f>
        <v>6.1866114723475002E-2</v>
      </c>
      <c r="AP415" s="10">
        <f>3/24000000*OO[[#This Row],[98 (01JUL1985 03:00:00)-Water Temperature (C)]]*OO[[#This Row],[40]]</f>
        <v>4.0948007286999995E-2</v>
      </c>
      <c r="AQ415" s="10">
        <f>3/24000000*OO[[#This Row],[99 (01JUL1985 06:00:00)-Water Temperature (C)]]*OO[[#This Row],[41]]</f>
        <v>2.3210132262934998E-2</v>
      </c>
      <c r="AR415" s="10">
        <f>3/24000000*OO[[#This Row],[100 (01JUL1985 09:00:00)-Water Temperature (C)]]*OO[[#This Row],[42]]</f>
        <v>1.2098108585159998E-2</v>
      </c>
      <c r="AS415" s="10">
        <f>3/24000000*OO[[#This Row],[101 (01JUL1985 12:00:00)-Water Temperature (C)]]*OO[[#This Row],[43]]</f>
        <v>5.8817561808124988E-3</v>
      </c>
      <c r="AT415" s="10">
        <f>3/24000000*OO[[#This Row],[102 (01JUL1985 15:00:00)-Water Temperature (C)]]*OO[[#This Row],[44]]</f>
        <v>2.6801825508224997E-3</v>
      </c>
      <c r="AU415" s="10">
        <f>3/24000000*OO[[#This Row],[103 (01JUL1985 18:00:00)-Water Temperature (C)]]*OO[[#This Row],[45]]</f>
        <v>1.166349853972875E-3</v>
      </c>
      <c r="AV415" s="10">
        <f>3/24000000*OO[[#This Row],[104 (01JUL1985 21:00:00)-Water Temperature (C)]]*OO[[#This Row],[46]]</f>
        <v>4.8937088259562499E-4</v>
      </c>
      <c r="AW415" s="10">
        <f>3/24000000*OO[[#This Row],[105 (02JUL1985 00:00:00)-Water Temperature (C)]]*OO[[#This Row],[47]]</f>
        <v>2.1316307656462499E-4</v>
      </c>
      <c r="AX415" s="10">
        <f>3/24000000*OO[[#This Row],[106 (02JUL1985 03:00:00)-Water Temperature (C)]]*OO[[#This Row],[48]]</f>
        <v>1.0783984876437499E-4</v>
      </c>
      <c r="AY415" s="10">
        <f>3/24000000*OO[[#This Row],[107 (02JUL1985 06:00:00)-Water Temperature (C)]]*OO[[#This Row],[49]]</f>
        <v>6.7854281707000003E-5</v>
      </c>
      <c r="AZ415" s="10">
        <f>3/24000000*OO[[#This Row],[108 (02JUL1985 09:00:00)-Water Temperature (C)]]*OO[[#This Row],[50]]</f>
        <v>5.2121658271337495E-5</v>
      </c>
      <c r="BA415" s="10">
        <f>3/24000000*OO[[#This Row],[109 (02JUL1985 12:00:00)-Water Temperature (C)]]*OO[[#This Row],[51]]</f>
        <v>4.6119278286899997E-5</v>
      </c>
      <c r="BB415" s="10">
        <f>3/24000000*OO[[#This Row],[110 (02JUL1985 15:00:00)-Water Temperature (C)]]*OO[[#This Row],[52]]</f>
        <v>4.3522155989674995E-5</v>
      </c>
      <c r="BC415" s="10">
        <f>3/24000000*OO[[#This Row],[111 (02JUL1985 18:00:00)-Water Temperature (C)]]*OO[[#This Row],[53]]</f>
        <v>4.2176422918874994E-5</v>
      </c>
      <c r="BD415" s="10">
        <f>3/24000000*OO[[#This Row],[112 (02JUL1985 21:00:00)-Water Temperature (C)]]*OO[[#This Row],[54]]</f>
        <v>4.07367266625E-5</v>
      </c>
      <c r="BE415" s="10">
        <f>3/24000000*OO[[#This Row],[113 (03JUL1985 00:00:00)-Water Temperature (C)]]*OO[[#This Row],[55]]</f>
        <v>3.9395025032399999E-5</v>
      </c>
      <c r="BF415" s="10">
        <f>3/24000000*OO[[#This Row],[114 (03JUL1985 03:00:00)-Water Temperature (C)]]*OO[[#This Row],[56]]</f>
        <v>3.8061935794650002E-5</v>
      </c>
      <c r="BG415" s="10">
        <f>3/24000000*OO[[#This Row],[115 (03JUL1985 06:00:00)-Water Temperature (C)]]*OO[[#This Row],[57]]</f>
        <v>3.6749219327999999E-5</v>
      </c>
      <c r="BH415" s="10">
        <f>3/24000000*OO[[#This Row],[116 (03JUL1985 09:00:00)-Water Temperature (C)]]*OO[[#This Row],[58]]</f>
        <v>3.5808912106687501E-5</v>
      </c>
      <c r="BI415" s="10">
        <f>3/24000000*OO[[#This Row],[117 (03JUL1985 12:00:00)-Water Temperature (C)]]*OO[[#This Row],[59]]</f>
        <v>3.5359311447112496E-5</v>
      </c>
      <c r="BJ415" s="10">
        <f>3/24000000*OO[[#This Row],[118 (03JUL1985 15:00:00)-Water Temperature (C)]]*OO[[#This Row],[60]]</f>
        <v>3.4712753463024993E-5</v>
      </c>
      <c r="BK415" s="10">
        <f>3/24000000*OO[[#This Row],[119 (03JUL1985 18:00:00)-Water Temperature (C)]]*OO[[#This Row],[61]]</f>
        <v>3.3854730215600001E-5</v>
      </c>
      <c r="BL415" s="10">
        <f>3/24000000*OO[[#This Row],[120 (03JUL1985 21:00:00)-Water Temperature (C)]]*OO[[#This Row],[62]]</f>
        <v>3.1761079888324996E-5</v>
      </c>
      <c r="BM415" s="10">
        <f>3/24000000*OO[[#This Row],[121 (04JUL1985 00:00:00)-Water Temperature (C)]]*OO[[#This Row],[63]]</f>
        <v>2.8694764679987496E-5</v>
      </c>
      <c r="BN415" s="10">
        <f>3/24000000*OO[[#This Row],[122 (04JUL1985 03:00:00)-Water Temperature (C)]]*OO[[#This Row],[64]]</f>
        <v>2.5518744689250002E-5</v>
      </c>
      <c r="BO415" s="10">
        <f>3/24000000*OO[[#This Row],[123 (04JUL1985 06:00:00)-Water Temperature (C)]]*OO[[#This Row],[65]]</f>
        <v>2.2792179303312498E-5</v>
      </c>
      <c r="BP415" s="10">
        <f>3/24000000*OO[[#This Row],[124 (04JUL1985 09:00:00)-Water Temperature (C)]]*OO[[#This Row],[66]]</f>
        <v>2.1020187379374998E-5</v>
      </c>
      <c r="BQ415" s="10">
        <f>3/24000000*OO[[#This Row],[125 (04JUL1985 12:00:00)-Water Temperature (C)]]*OO[[#This Row],[67]]</f>
        <v>1.9749939506419998E-5</v>
      </c>
      <c r="BR415" s="10">
        <f>3/24000000*OO[[#This Row],[126 (04JUL1985 15:00:00)-Water Temperature (C)]]*OO[[#This Row],[68]]</f>
        <v>1.8575251717750001E-5</v>
      </c>
      <c r="BS415" s="10">
        <f>3/24000000*OO[[#This Row],[127 (04JUL1985 18:00:00)-Water Temperature (C)]]*OO[[#This Row],[69]]</f>
        <v>1.744948479129125E-5</v>
      </c>
      <c r="BT415" s="10">
        <f>3/24000000*OO[[#This Row],[128 (04JUL1985 21:00:00)-Water Temperature (C)]]*OO[[#This Row],[70]]</f>
        <v>1.6153617193880001E-5</v>
      </c>
      <c r="BU415" s="10">
        <f>3/24000000*OO[[#This Row],[129 (05JUL1985 00:00:00)-Water Temperature (C)]]*OO[[#This Row],[71]]</f>
        <v>1.4341594285295E-5</v>
      </c>
      <c r="BV415" s="10">
        <f>3/24000000*OO[[#This Row],[130 (05JUL1985 03:00:00)-Water Temperature (C)]]*OO[[#This Row],[72]]</f>
        <v>1.263427776426375E-5</v>
      </c>
      <c r="BW415" s="10">
        <f>3/24000000*OO[[#This Row],[131 (05JUL1985 06:00:00)-Water Temperature (C)]]*OO[[#This Row],[73]]</f>
        <v>1.1209613754734998E-5</v>
      </c>
      <c r="BX415" s="10">
        <f>3/24000000*OO[[#This Row],[132 (05JUL1985 09:00:00)-Water Temperature (C)]]*OO[[#This Row],[74]]</f>
        <v>1.0459179276149999E-5</v>
      </c>
      <c r="BY415" s="10">
        <f>3/24000000*OO[[#This Row],[133 (05JUL1985 12:00:00)-Water Temperature (C)]]*OO[[#This Row],[75]]</f>
        <v>1.0137140783550001E-5</v>
      </c>
      <c r="BZ415" s="10">
        <f>3/24000000*OO[[#This Row],[134 (05JUL1985 15:00:00)-Water Temperature (C)]]*OO[[#This Row],[76]]</f>
        <v>9.8096534233499995E-6</v>
      </c>
      <c r="CA415" s="10">
        <f>3/24000000*OO[[#This Row],[135 (05JUL1985 18:00:00)-Water Temperature (C)]]*OO[[#This Row],[77]]</f>
        <v>9.3083464923224993E-6</v>
      </c>
      <c r="CB415" s="10">
        <f>3/24000000*OO[[#This Row],[136 (05JUL1985 21:00:00)-Water Temperature (C)]]*OO[[#This Row],[78]]</f>
        <v>8.6009232018712503E-6</v>
      </c>
      <c r="CC415" s="10">
        <f>3/24000000*OO[[#This Row],[137 (06JUL1985 00:00:00)-Water Temperature (C)]]*OO[[#This Row],[79]]</f>
        <v>7.6224150929349983E-6</v>
      </c>
      <c r="CD415" s="10">
        <f>3/24000000*OO[[#This Row],[138 (06JUL1985 03:00:00)-Water Temperature (C)]]*OO[[#This Row],[80]]</f>
        <v>6.7206186895987498E-6</v>
      </c>
      <c r="CE415" s="10">
        <f>3/24000000*OO[[#This Row],[139 (06JUL1985 06:00:00)-Water Temperature (C)]]*OO[[#This Row],[81]]</f>
        <v>5.9888219284800001E-6</v>
      </c>
      <c r="CF415" s="10">
        <f>3/24000000*OO[[#This Row],[140 (06JUL1985 09:00:00)-Water Temperature (C)]]*OO[[#This Row],[82]]</f>
        <v>5.5837402411E-6</v>
      </c>
      <c r="CG415" s="10">
        <f>3/24000000*OO[[#This Row],[141 (06JUL1985 12:00:00)-Water Temperature (C)]]*OO[[#This Row],[83]]</f>
        <v>5.3299748497274992E-6</v>
      </c>
      <c r="CH415" s="10">
        <f>3/24000000*OO[[#This Row],[142 (06JUL1985 15:00:00)-Water Temperature (C)]]*OO[[#This Row],[84]]</f>
        <v>5.0339080547999997E-6</v>
      </c>
      <c r="CI415" s="10">
        <f>3/24000000*OO[[#This Row],[143 (06JUL1985 18:00:00)-Water Temperature (C)]]*OO[[#This Row],[85]]</f>
        <v>4.6041774468375E-6</v>
      </c>
      <c r="CJ415" s="10">
        <f>3/24000000*OO[[#This Row],[144 (06JUL1985 21:00:00)-Water Temperature (C)]]*OO[[#This Row],[86]]</f>
        <v>3.9954189810200002E-6</v>
      </c>
      <c r="CK415" s="10">
        <f>3/24000000*OO[[#This Row],[145 (07JUL1985 00:00:00)-Water Temperature (C)]]*OO[[#This Row],[87]]</f>
        <v>3.2762645174875003E-6</v>
      </c>
      <c r="CL415" s="10">
        <f>3/24000000*OO[[#This Row],[146 (07JUL1985 03:00:00)-Water Temperature (C)]]*OO[[#This Row],[88]]</f>
        <v>2.6347189199837501E-6</v>
      </c>
      <c r="CM415" s="10">
        <f>3/24000000*OO[[#This Row],[147 (07JUL1985 06:00:00)-Water Temperature (C)]]*OO[[#This Row],[89]]</f>
        <v>2.1201636457336248E-6</v>
      </c>
      <c r="CN415" s="10">
        <f>3/24000000*OO[[#This Row],[148 (07JUL1985 09:00:00)-Water Temperature (C)]]*OO[[#This Row],[90]]</f>
        <v>1.7821022109600001E-6</v>
      </c>
      <c r="CO415" s="10">
        <f>3/24000000*OO[[#This Row],[149 (07JUL1985 12:00:00)-Water Temperature (C)]]*OO[[#This Row],[91]]</f>
        <v>1.519384900631E-6</v>
      </c>
      <c r="CP415" s="10">
        <f>3/24000000*OO[[#This Row],[150 (07JUL1985 15:00:00)-Water Temperature (C)]]*OO[[#This Row],[92]]</f>
        <v>1.3384817146799999E-6</v>
      </c>
      <c r="CQ415" s="10">
        <f>3/24000000*OO[[#This Row],[151 (07JUL1985 18:00:00)-Water Temperature (C)]]*OO[[#This Row],[93]]</f>
        <v>1.2087899399374999E-6</v>
      </c>
      <c r="CR415" s="10">
        <f>3/24000000*OO[[#This Row],[152 (07JUL1985 21:00:00)-Water Temperature (C)]]*OO[[#This Row],[94]]</f>
        <v>1.0795712415098748E-6</v>
      </c>
      <c r="CS415" s="10">
        <f>3/24000000*OO[[#This Row],[153 (08JUL1985 00:00:00)-Water Temperature (C)]]*OO[[#This Row],[95]]</f>
        <v>9.3938415965099997E-7</v>
      </c>
      <c r="CT415" s="10">
        <f>3/24000000*OO[[#This Row],[154 (08JUL1985 03:00:00)-Water Temperature (C)]]*OO[[#This Row],[96]]</f>
        <v>8.1588346835999997E-7</v>
      </c>
      <c r="CU415" s="10">
        <f>3/24000000*OO[[#This Row],[155 (08JUL1985 06:00:00)-Water Temperature (C)]]*OO[[#This Row],[97]]</f>
        <v>7.2249410218699995E-7</v>
      </c>
      <c r="CV415" s="10">
        <f>3/24000000*OO[[#This Row],[156 (08JUL1985 09:00:00)-Water Temperature (C)]]*OO[[#This Row],[98]]</f>
        <v>6.8251369283512497E-7</v>
      </c>
      <c r="CW415" s="10">
        <f>3/24000000*OO[[#This Row],[157 (08JUL1985 12:00:00)-Water Temperature (C)]]*OO[[#This Row],[99]]</f>
        <v>6.7397494385812493E-7</v>
      </c>
    </row>
    <row r="416" spans="1:101" x14ac:dyDescent="0.35">
      <c r="A416" t="s">
        <v>423</v>
      </c>
      <c r="B416">
        <v>835.97799999999995</v>
      </c>
      <c r="C416" s="10">
        <f>3/24*OO[[#This Row],[59 (26JUN1985 06:00:00)-Water Temperature (C)]]*OO[[#This Row],[1]]/SUM(OO[1])</f>
        <v>0</v>
      </c>
      <c r="D416" s="10">
        <f>3/24*OO[[#This Row],[60 (26JUN1985 09:00:00)-Water Temperature (C)]]*OO[[#This Row],[2]]/SUM(OO[2])</f>
        <v>0</v>
      </c>
      <c r="E416" s="10">
        <f>3/24*OO[[#This Row],[61 (26JUN1985 12:00:00)-Water Temperature (C)]]*OO[[#This Row],[3]]/SUM(OO[3])</f>
        <v>0</v>
      </c>
      <c r="F416" s="10">
        <f>3/24*OO[[#This Row],[62 (26JUN1985 15:00:00)-Water Temperature (C)]]*OO[[#This Row],[4]]/SUM(OO[4])</f>
        <v>0</v>
      </c>
      <c r="G416" s="10">
        <f>3/24*OO[[#This Row],[63 (26JUN1985 18:00:00)-Water Temperature (C)]]*OO[[#This Row],[5]]/SUM(OO[5])</f>
        <v>0</v>
      </c>
      <c r="H416" s="10">
        <f>3/24*OO[[#This Row],[64 (26JUN1985 21:00:00)-Water Temperature (C)]]*OO[[#This Row],[6]]/SUM(OO[6])</f>
        <v>0</v>
      </c>
      <c r="I416" s="10">
        <f>3/24*OO[[#This Row],[65 (27JUN1985 00:00:00)-Water Temperature (C)]]*OO[[#This Row],[7]]/SUM(OO[7])</f>
        <v>0</v>
      </c>
      <c r="J416" s="10">
        <f>3/24*OO[[#This Row],[66 (27JUN1985 03:00:00)-Water Temperature (C)]]*OO[[#This Row],[8]]/SUM(OO[8])</f>
        <v>0</v>
      </c>
      <c r="K416" s="10">
        <f>3/24*OO[[#This Row],[67 (27JUN1985 06:00:00)-Water Temperature (C)]]*OO[[#This Row],[9]]/SUM(OO[9])</f>
        <v>0</v>
      </c>
      <c r="L416" s="10">
        <f>3/24*OO[[#This Row],[68 (27JUN1985 09:00:00)-Water Temperature (C)]]*OO[[#This Row],[10]]/SUM(OO[10])</f>
        <v>0</v>
      </c>
      <c r="M416" s="10">
        <f>3/24*OO[[#This Row],[69 (27JUN1985 12:00:00)-Water Temperature (C)]]*OO[[#This Row],[11]]/SUM(OO[11])</f>
        <v>0</v>
      </c>
      <c r="N416" s="10">
        <f>3/24*OO[[#This Row],[70 (27JUN1985 15:00:00)-Water Temperature (C)]]*OO[[#This Row],[12]]/SUM(OO[12])</f>
        <v>0</v>
      </c>
      <c r="O416" s="10">
        <f>3/24*OO[[#This Row],[71 (27JUN1985 18:00:00)-Water Temperature (C)]]*OO[[#This Row],[13]]/SUM(OO[13])</f>
        <v>0</v>
      </c>
      <c r="P416" s="10">
        <f>3/24*OO[[#This Row],[72 (27JUN1985 21:00:00)-Water Temperature (C)]]*OO[[#This Row],[14]]/SUM(OO[14])</f>
        <v>0</v>
      </c>
      <c r="Q416" s="10">
        <f>3/24*OO[[#This Row],[73 (28JUN1985 00:00:00)-Water Temperature (C)]]*OO[[#This Row],[15]]/SUM(OO[15])</f>
        <v>0</v>
      </c>
      <c r="R416" s="10">
        <f>3/24*OO[[#This Row],[74 (28JUN1985 03:00:00)-Water Temperature (C)]]*OO[[#This Row],[16]]/SUM(OO[16])</f>
        <v>0</v>
      </c>
      <c r="S416" s="10">
        <f>3/24*OO[[#This Row],[75 (28JUN1985 06:00:00)-Water Temperature (C)]]*OO[[#This Row],[17]]/SUM(OO[17])</f>
        <v>0</v>
      </c>
      <c r="T416" s="10">
        <f>3/24*OO[[#This Row],[76 (28JUN1985 09:00:00)-Water Temperature (C)]]*OO[[#This Row],[18]]/SUM(OO[18])</f>
        <v>0</v>
      </c>
      <c r="U416" s="10">
        <f>3/24*OO[[#This Row],[77 (28JUN1985 12:00:00)-Water Temperature (C)]]*OO[[#This Row],[19]]/SUM(OO[19])</f>
        <v>0</v>
      </c>
      <c r="V416" s="10">
        <f>3/24000000*OO[[#This Row],[78 (28JUN1985 15:00:00)-Water Temperature (C)]]*OO[[#This Row],[20]]</f>
        <v>0</v>
      </c>
      <c r="W416" s="10">
        <f>3/24000000*OO[[#This Row],[79 (28JUN1985 18:00:00)-Water Temperature (C)]]*OO[[#This Row],[21]]</f>
        <v>3.3332483631599997E-37</v>
      </c>
      <c r="X416" s="10">
        <f>3/24000000*OO[[#This Row],[80 (28JUN1985 21:00:00)-Water Temperature (C)]]*OO[[#This Row],[22]]</f>
        <v>3.48421640195E-31</v>
      </c>
      <c r="Y416" s="10">
        <f>3/24000000*OO[[#This Row],[81 (29JUN1985 00:00:00)-Water Temperature (C)]]*OO[[#This Row],[23]]</f>
        <v>2.0784151633321249E-24</v>
      </c>
      <c r="Z416" s="10">
        <f>3/24000000*OO[[#This Row],[82 (29JUN1985 03:00:00)-Water Temperature (C)]]*OO[[#This Row],[24]]</f>
        <v>1.6577929668989999E-19</v>
      </c>
      <c r="AA416" s="10">
        <f>3/24000000*OO[[#This Row],[83 (29JUN1985 06:00:00)-Water Temperature (C)]]*OO[[#This Row],[25]]</f>
        <v>6.1848262288875003E-16</v>
      </c>
      <c r="AB416" s="10">
        <f>3/24000000*OO[[#This Row],[84 (29JUN1985 09:00:00)-Water Temperature (C)]]*OO[[#This Row],[26]]</f>
        <v>4.3966857074525002E-13</v>
      </c>
      <c r="AC416" s="10">
        <f>3/24000000*OO[[#This Row],[85 (29JUN1985 12:00:00)-Water Temperature (C)]]*OO[[#This Row],[27]]</f>
        <v>9.5939852833125003E-11</v>
      </c>
      <c r="AD416" s="10">
        <f>3/24000000*OO[[#This Row],[86 (29JUN1985 15:00:00)-Water Temperature (C)]]*OO[[#This Row],[28]]</f>
        <v>8.2120639074150007E-9</v>
      </c>
      <c r="AE416" s="10">
        <f>3/24000000*OO[[#This Row],[88 (29JUN1985 21:00:00)-Water Temperature (C)]]*OO[[#This Row],[30]]</f>
        <v>6.6595600753649991E-6</v>
      </c>
      <c r="AF416" s="10">
        <f>3/24000000*OO[[#This Row],[88 (29JUN1985 21:00:00)-Water Temperature (C)]]*OO[[#This Row],[30]]</f>
        <v>6.6595600753649991E-6</v>
      </c>
      <c r="AG416" s="10">
        <f>3/24000000*OO[[#This Row],[89 (30JUN1985 00:00:00)-Water Temperature (C)]]*OO[[#This Row],[31]]</f>
        <v>7.5319788018612496E-5</v>
      </c>
      <c r="AH416" s="10">
        <f>3/24000000*OO[[#This Row],[90 (30JUN1985 03:00:00)-Water Temperature (C)]]*OO[[#This Row],[32]]</f>
        <v>5.1476283214399985E-4</v>
      </c>
      <c r="AI416" s="10">
        <f>3/24000000*OO[[#This Row],[91 (30JUN1985 06:00:00)-Water Temperature (C)]]*OO[[#This Row],[33]]</f>
        <v>2.2902649863749997E-3</v>
      </c>
      <c r="AJ416" s="10">
        <f>3/24000000*OO[[#This Row],[92 (30JUN1985 09:00:00)-Water Temperature (C)]]*OO[[#This Row],[34]]</f>
        <v>7.2883554474149998E-3</v>
      </c>
      <c r="AK416" s="10">
        <f>3/24000000*OO[[#This Row],[93 (30JUN1985 12:00:00)-Water Temperature (C)]]*OO[[#This Row],[35]]</f>
        <v>1.7048958722844999E-2</v>
      </c>
      <c r="AL416" s="10">
        <f>3/24000000*OO[[#This Row],[94 (30JUN1985 15:00:00)-Water Temperature (C)]]*OO[[#This Row],[36]]</f>
        <v>2.9883234408599999E-2</v>
      </c>
      <c r="AM416" s="10">
        <f>3/24000000*OO[[#This Row],[95 (30JUN1985 18:00:00)-Water Temperature (C)]]*OO[[#This Row],[37]]</f>
        <v>4.0439611437224993E-2</v>
      </c>
      <c r="AN416" s="10">
        <f>3/24000000*OO[[#This Row],[96 (30JUN1985 21:00:00)-Water Temperature (C)]]*OO[[#This Row],[38]]</f>
        <v>4.2134523281899997E-2</v>
      </c>
      <c r="AO416" s="10">
        <f>3/24000000*OO[[#This Row],[97 (01JUL1985 00:00:00)-Water Temperature (C)]]*OO[[#This Row],[39]]</f>
        <v>3.4293280866074999E-2</v>
      </c>
      <c r="AP416" s="10">
        <f>3/24000000*OO[[#This Row],[98 (01JUL1985 03:00:00)-Water Temperature (C)]]*OO[[#This Row],[40]]</f>
        <v>2.3025348221000001E-2</v>
      </c>
      <c r="AQ416" s="10">
        <f>3/24000000*OO[[#This Row],[99 (01JUL1985 06:00:00)-Water Temperature (C)]]*OO[[#This Row],[41]]</f>
        <v>1.32083586036125E-2</v>
      </c>
      <c r="AR416" s="10">
        <f>3/24000000*OO[[#This Row],[100 (01JUL1985 09:00:00)-Water Temperature (C)]]*OO[[#This Row],[42]]</f>
        <v>6.9349100247187495E-3</v>
      </c>
      <c r="AS416" s="10">
        <f>3/24000000*OO[[#This Row],[101 (01JUL1985 12:00:00)-Water Temperature (C)]]*OO[[#This Row],[43]]</f>
        <v>3.3923272823749994E-3</v>
      </c>
      <c r="AT416" s="10">
        <f>3/24000000*OO[[#This Row],[102 (01JUL1985 15:00:00)-Water Temperature (C)]]*OO[[#This Row],[44]]</f>
        <v>1.5537193694721248E-3</v>
      </c>
      <c r="AU416" s="10">
        <f>3/24000000*OO[[#This Row],[103 (01JUL1985 18:00:00)-Water Temperature (C)]]*OO[[#This Row],[45]]</f>
        <v>6.7862405935499993E-4</v>
      </c>
      <c r="AV416" s="10">
        <f>3/24000000*OO[[#This Row],[104 (01JUL1985 21:00:00)-Water Temperature (C)]]*OO[[#This Row],[46]]</f>
        <v>2.8493043363750001E-4</v>
      </c>
      <c r="AW416" s="10">
        <f>3/24000000*OO[[#This Row],[105 (02JUL1985 00:00:00)-Water Temperature (C)]]*OO[[#This Row],[47]]</f>
        <v>1.2323719073655001E-4</v>
      </c>
      <c r="AX416" s="10">
        <f>3/24000000*OO[[#This Row],[106 (02JUL1985 03:00:00)-Water Temperature (C)]]*OO[[#This Row],[48]]</f>
        <v>6.1412364634999997E-5</v>
      </c>
      <c r="AY416" s="10">
        <f>3/24000000*OO[[#This Row],[107 (02JUL1985 06:00:00)-Water Temperature (C)]]*OO[[#This Row],[49]]</f>
        <v>3.7955613805649996E-5</v>
      </c>
      <c r="AZ416" s="10">
        <f>3/24000000*OO[[#This Row],[108 (02JUL1985 09:00:00)-Water Temperature (C)]]*OO[[#This Row],[50]]</f>
        <v>2.8772220507612493E-5</v>
      </c>
      <c r="BA416" s="10">
        <f>3/24000000*OO[[#This Row],[109 (02JUL1985 12:00:00)-Water Temperature (C)]]*OO[[#This Row],[51]]</f>
        <v>2.5257469943837495E-5</v>
      </c>
      <c r="BB416" s="10">
        <f>3/24000000*OO[[#This Row],[110 (02JUL1985 15:00:00)-Water Temperature (C)]]*OO[[#This Row],[52]]</f>
        <v>2.3758768671659999E-5</v>
      </c>
      <c r="BC416" s="10">
        <f>3/24000000*OO[[#This Row],[111 (02JUL1985 18:00:00)-Water Temperature (C)]]*OO[[#This Row],[53]]</f>
        <v>2.3004341345394999E-5</v>
      </c>
      <c r="BD416" s="10">
        <f>3/24000000*OO[[#This Row],[112 (02JUL1985 21:00:00)-Water Temperature (C)]]*OO[[#This Row],[54]]</f>
        <v>2.2216403038335001E-5</v>
      </c>
      <c r="BE416" s="10">
        <f>3/24000000*OO[[#This Row],[113 (03JUL1985 00:00:00)-Water Temperature (C)]]*OO[[#This Row],[55]]</f>
        <v>2.1496757239457498E-5</v>
      </c>
      <c r="BF416" s="10">
        <f>3/24000000*OO[[#This Row],[114 (03JUL1985 03:00:00)-Water Temperature (C)]]*OO[[#This Row],[56]]</f>
        <v>2.0781063026774998E-5</v>
      </c>
      <c r="BG416" s="10">
        <f>3/24000000*OO[[#This Row],[115 (03JUL1985 06:00:00)-Water Temperature (C)]]*OO[[#This Row],[57]]</f>
        <v>2.00821803175125E-5</v>
      </c>
      <c r="BH416" s="10">
        <f>3/24000000*OO[[#This Row],[116 (03JUL1985 09:00:00)-Water Temperature (C)]]*OO[[#This Row],[58]]</f>
        <v>1.95564952260825E-5</v>
      </c>
      <c r="BI416" s="10">
        <f>3/24000000*OO[[#This Row],[117 (03JUL1985 12:00:00)-Water Temperature (C)]]*OO[[#This Row],[59]]</f>
        <v>1.93297583304675E-5</v>
      </c>
      <c r="BJ416" s="10">
        <f>3/24000000*OO[[#This Row],[118 (03JUL1985 15:00:00)-Water Temperature (C)]]*OO[[#This Row],[60]]</f>
        <v>1.9002939583761254E-5</v>
      </c>
      <c r="BK416" s="10">
        <f>3/24000000*OO[[#This Row],[119 (03JUL1985 18:00:00)-Water Temperature (C)]]*OO[[#This Row],[61]]</f>
        <v>1.8580179526871252E-5</v>
      </c>
      <c r="BL416" s="10">
        <f>3/24000000*OO[[#This Row],[120 (03JUL1985 21:00:00)-Water Temperature (C)]]*OO[[#This Row],[62]]</f>
        <v>1.7497160172199999E-5</v>
      </c>
      <c r="BM416" s="10">
        <f>3/24000000*OO[[#This Row],[121 (04JUL1985 00:00:00)-Water Temperature (C)]]*OO[[#This Row],[63]]</f>
        <v>1.5854659657882501E-5</v>
      </c>
      <c r="BN416" s="10">
        <f>3/24000000*OO[[#This Row],[122 (04JUL1985 03:00:00)-Water Temperature (C)]]*OO[[#This Row],[64]]</f>
        <v>1.412526523265625E-5</v>
      </c>
      <c r="BO416" s="10">
        <f>3/24000000*OO[[#This Row],[123 (04JUL1985 06:00:00)-Water Temperature (C)]]*OO[[#This Row],[65]]</f>
        <v>1.2614332892575002E-5</v>
      </c>
      <c r="BP416" s="10">
        <f>3/24000000*OO[[#This Row],[124 (04JUL1985 09:00:00)-Water Temperature (C)]]*OO[[#This Row],[66]]</f>
        <v>1.1654315150658751E-5</v>
      </c>
      <c r="BQ416" s="10">
        <f>3/24000000*OO[[#This Row],[125 (04JUL1985 12:00:00)-Water Temperature (C)]]*OO[[#This Row],[67]]</f>
        <v>1.0952419785119998E-5</v>
      </c>
      <c r="BR416" s="10">
        <f>3/24000000*OO[[#This Row],[126 (04JUL1985 15:00:00)-Water Temperature (C)]]*OO[[#This Row],[68]]</f>
        <v>1.0324683129374999E-5</v>
      </c>
      <c r="BS416" s="10">
        <f>3/24000000*OO[[#This Row],[127 (04JUL1985 18:00:00)-Water Temperature (C)]]*OO[[#This Row],[69]]</f>
        <v>9.7184403414724975E-6</v>
      </c>
      <c r="BT416" s="10">
        <f>3/24000000*OO[[#This Row],[128 (04JUL1985 21:00:00)-Water Temperature (C)]]*OO[[#This Row],[70]]</f>
        <v>9.0216831187725003E-6</v>
      </c>
      <c r="BU416" s="10">
        <f>3/24000000*OO[[#This Row],[129 (05JUL1985 00:00:00)-Water Temperature (C)]]*OO[[#This Row],[71]]</f>
        <v>8.0425295014399987E-6</v>
      </c>
      <c r="BV416" s="10">
        <f>3/24000000*OO[[#This Row],[130 (05JUL1985 03:00:00)-Water Temperature (C)]]*OO[[#This Row],[72]]</f>
        <v>7.0974103748900001E-6</v>
      </c>
      <c r="BW416" s="10">
        <f>3/24000000*OO[[#This Row],[131 (05JUL1985 06:00:00)-Water Temperature (C)]]*OO[[#This Row],[73]]</f>
        <v>6.304987204545E-6</v>
      </c>
      <c r="BX416" s="10">
        <f>3/24000000*OO[[#This Row],[132 (05JUL1985 09:00:00)-Water Temperature (C)]]*OO[[#This Row],[74]]</f>
        <v>5.8812797672999986E-6</v>
      </c>
      <c r="BY416" s="10">
        <f>3/24000000*OO[[#This Row],[133 (05JUL1985 12:00:00)-Water Temperature (C)]]*OO[[#This Row],[75]]</f>
        <v>5.7005467466624999E-6</v>
      </c>
      <c r="BZ416" s="10">
        <f>3/24000000*OO[[#This Row],[134 (05JUL1985 15:00:00)-Water Temperature (C)]]*OO[[#This Row],[76]]</f>
        <v>5.5343236614749998E-6</v>
      </c>
      <c r="CA416" s="10">
        <f>3/24000000*OO[[#This Row],[135 (05JUL1985 18:00:00)-Water Temperature (C)]]*OO[[#This Row],[77]]</f>
        <v>5.2600009072699998E-6</v>
      </c>
      <c r="CB416" s="10">
        <f>3/24000000*OO[[#This Row],[136 (05JUL1985 21:00:00)-Water Temperature (C)]]*OO[[#This Row],[78]]</f>
        <v>4.8770827860599999E-6</v>
      </c>
      <c r="CC416" s="10">
        <f>3/24000000*OO[[#This Row],[137 (06JUL1985 00:00:00)-Water Temperature (C)]]*OO[[#This Row],[79]]</f>
        <v>4.3387302686650002E-6</v>
      </c>
      <c r="CD416" s="10">
        <f>3/24000000*OO[[#This Row],[138 (06JUL1985 03:00:00)-Water Temperature (C)]]*OO[[#This Row],[80]]</f>
        <v>3.8297300808037502E-6</v>
      </c>
      <c r="CE416" s="10">
        <f>3/24000000*OO[[#This Row],[139 (06JUL1985 06:00:00)-Water Temperature (C)]]*OO[[#This Row],[81]]</f>
        <v>3.4169076868899999E-6</v>
      </c>
      <c r="CF416" s="10">
        <f>3/24000000*OO[[#This Row],[140 (06JUL1985 09:00:00)-Water Temperature (C)]]*OO[[#This Row],[82]]</f>
        <v>3.1833539366825007E-6</v>
      </c>
      <c r="CG416" s="10">
        <f>3/24000000*OO[[#This Row],[141 (06JUL1985 12:00:00)-Water Temperature (C)]]*OO[[#This Row],[83]]</f>
        <v>3.0442004137349994E-6</v>
      </c>
      <c r="CH416" s="10">
        <f>3/24000000*OO[[#This Row],[142 (06JUL1985 15:00:00)-Water Temperature (C)]]*OO[[#This Row],[84]]</f>
        <v>2.8848775020999999E-6</v>
      </c>
      <c r="CI416" s="10">
        <f>3/24000000*OO[[#This Row],[143 (06JUL1985 18:00:00)-Water Temperature (C)]]*OO[[#This Row],[85]]</f>
        <v>2.655111046342E-6</v>
      </c>
      <c r="CJ416" s="10">
        <f>3/24000000*OO[[#This Row],[144 (06JUL1985 21:00:00)-Water Temperature (C)]]*OO[[#This Row],[86]]</f>
        <v>2.318640432254E-6</v>
      </c>
      <c r="CK416" s="10">
        <f>3/24000000*OO[[#This Row],[145 (07JUL1985 00:00:00)-Water Temperature (C)]]*OO[[#This Row],[87]]</f>
        <v>1.9121052306037498E-6</v>
      </c>
      <c r="CL416" s="10">
        <f>3/24000000*OO[[#This Row],[146 (07JUL1985 03:00:00)-Water Temperature (C)]]*OO[[#This Row],[88]]</f>
        <v>1.5449858202700003E-6</v>
      </c>
      <c r="CM416" s="10">
        <f>3/24000000*OO[[#This Row],[147 (07JUL1985 06:00:00)-Water Temperature (C)]]*OO[[#This Row],[89]]</f>
        <v>1.2576938709229998E-6</v>
      </c>
      <c r="CN416" s="10">
        <f>3/24000000*OO[[#This Row],[148 (07JUL1985 09:00:00)-Water Temperature (C)]]*OO[[#This Row],[90]]</f>
        <v>1.064548171306125E-6</v>
      </c>
      <c r="CO416" s="10">
        <f>3/24000000*OO[[#This Row],[149 (07JUL1985 12:00:00)-Water Temperature (C)]]*OO[[#This Row],[91]]</f>
        <v>9.1796592469687486E-7</v>
      </c>
      <c r="CP416" s="10">
        <f>3/24000000*OO[[#This Row],[150 (07JUL1985 15:00:00)-Water Temperature (C)]]*OO[[#This Row],[92]]</f>
        <v>8.1613726523400014E-7</v>
      </c>
      <c r="CQ416" s="10">
        <f>3/24000000*OO[[#This Row],[151 (07JUL1985 18:00:00)-Water Temperature (C)]]*OO[[#This Row],[93]]</f>
        <v>7.4474282313249994E-7</v>
      </c>
      <c r="CR416" s="10">
        <f>3/24000000*OO[[#This Row],[152 (07JUL1985 21:00:00)-Water Temperature (C)]]*OO[[#This Row],[94]]</f>
        <v>6.7355586026374993E-7</v>
      </c>
      <c r="CS416" s="10">
        <f>3/24000000*OO[[#This Row],[153 (08JUL1985 00:00:00)-Water Temperature (C)]]*OO[[#This Row],[95]]</f>
        <v>5.9343302565287495E-7</v>
      </c>
      <c r="CT416" s="10">
        <f>3/24000000*OO[[#This Row],[154 (08JUL1985 03:00:00)-Water Temperature (C)]]*OO[[#This Row],[96]]</f>
        <v>5.2108186087625E-7</v>
      </c>
      <c r="CU416" s="10">
        <f>3/24000000*OO[[#This Row],[155 (08JUL1985 06:00:00)-Water Temperature (C)]]*OO[[#This Row],[97]]</f>
        <v>4.6533007820000001E-7</v>
      </c>
      <c r="CV416" s="10">
        <f>3/24000000*OO[[#This Row],[156 (08JUL1985 09:00:00)-Water Temperature (C)]]*OO[[#This Row],[98]]</f>
        <v>4.4169882805999998E-7</v>
      </c>
      <c r="CW416" s="10">
        <f>3/24000000*OO[[#This Row],[157 (08JUL1985 12:00:00)-Water Temperature (C)]]*OO[[#This Row],[99]]</f>
        <v>4.3946216453400002E-7</v>
      </c>
    </row>
    <row r="417" spans="1:101" x14ac:dyDescent="0.35">
      <c r="A417" t="s">
        <v>424</v>
      </c>
      <c r="B417">
        <v>875.76350000000002</v>
      </c>
      <c r="C417" s="10">
        <f>3/24*OO[[#This Row],[59 (26JUN1985 06:00:00)-Water Temperature (C)]]*OO[[#This Row],[1]]/SUM(OO[1])</f>
        <v>0</v>
      </c>
      <c r="D417" s="10">
        <f>3/24*OO[[#This Row],[60 (26JUN1985 09:00:00)-Water Temperature (C)]]*OO[[#This Row],[2]]/SUM(OO[2])</f>
        <v>0</v>
      </c>
      <c r="E417" s="10">
        <f>3/24*OO[[#This Row],[61 (26JUN1985 12:00:00)-Water Temperature (C)]]*OO[[#This Row],[3]]/SUM(OO[3])</f>
        <v>0</v>
      </c>
      <c r="F417" s="10">
        <f>3/24*OO[[#This Row],[62 (26JUN1985 15:00:00)-Water Temperature (C)]]*OO[[#This Row],[4]]/SUM(OO[4])</f>
        <v>0</v>
      </c>
      <c r="G417" s="10">
        <f>3/24*OO[[#This Row],[63 (26JUN1985 18:00:00)-Water Temperature (C)]]*OO[[#This Row],[5]]/SUM(OO[5])</f>
        <v>0</v>
      </c>
      <c r="H417" s="10">
        <f>3/24*OO[[#This Row],[64 (26JUN1985 21:00:00)-Water Temperature (C)]]*OO[[#This Row],[6]]/SUM(OO[6])</f>
        <v>0</v>
      </c>
      <c r="I417" s="10">
        <f>3/24*OO[[#This Row],[65 (27JUN1985 00:00:00)-Water Temperature (C)]]*OO[[#This Row],[7]]/SUM(OO[7])</f>
        <v>0</v>
      </c>
      <c r="J417" s="10">
        <f>3/24*OO[[#This Row],[66 (27JUN1985 03:00:00)-Water Temperature (C)]]*OO[[#This Row],[8]]/SUM(OO[8])</f>
        <v>0</v>
      </c>
      <c r="K417" s="10">
        <f>3/24*OO[[#This Row],[67 (27JUN1985 06:00:00)-Water Temperature (C)]]*OO[[#This Row],[9]]/SUM(OO[9])</f>
        <v>0</v>
      </c>
      <c r="L417" s="10">
        <f>3/24*OO[[#This Row],[68 (27JUN1985 09:00:00)-Water Temperature (C)]]*OO[[#This Row],[10]]/SUM(OO[10])</f>
        <v>0</v>
      </c>
      <c r="M417" s="10">
        <f>3/24*OO[[#This Row],[69 (27JUN1985 12:00:00)-Water Temperature (C)]]*OO[[#This Row],[11]]/SUM(OO[11])</f>
        <v>0</v>
      </c>
      <c r="N417" s="10">
        <f>3/24*OO[[#This Row],[70 (27JUN1985 15:00:00)-Water Temperature (C)]]*OO[[#This Row],[12]]/SUM(OO[12])</f>
        <v>0</v>
      </c>
      <c r="O417" s="10">
        <f>3/24*OO[[#This Row],[71 (27JUN1985 18:00:00)-Water Temperature (C)]]*OO[[#This Row],[13]]/SUM(OO[13])</f>
        <v>0</v>
      </c>
      <c r="P417" s="10">
        <f>3/24*OO[[#This Row],[72 (27JUN1985 21:00:00)-Water Temperature (C)]]*OO[[#This Row],[14]]/SUM(OO[14])</f>
        <v>0</v>
      </c>
      <c r="Q417" s="10">
        <f>3/24*OO[[#This Row],[73 (28JUN1985 00:00:00)-Water Temperature (C)]]*OO[[#This Row],[15]]/SUM(OO[15])</f>
        <v>0</v>
      </c>
      <c r="R417" s="10">
        <f>3/24*OO[[#This Row],[74 (28JUN1985 03:00:00)-Water Temperature (C)]]*OO[[#This Row],[16]]/SUM(OO[16])</f>
        <v>0</v>
      </c>
      <c r="S417" s="10">
        <f>3/24*OO[[#This Row],[75 (28JUN1985 06:00:00)-Water Temperature (C)]]*OO[[#This Row],[17]]/SUM(OO[17])</f>
        <v>0</v>
      </c>
      <c r="T417" s="10">
        <f>3/24*OO[[#This Row],[76 (28JUN1985 09:00:00)-Water Temperature (C)]]*OO[[#This Row],[18]]/SUM(OO[18])</f>
        <v>0</v>
      </c>
      <c r="U417" s="10">
        <f>3/24*OO[[#This Row],[77 (28JUN1985 12:00:00)-Water Temperature (C)]]*OO[[#This Row],[19]]/SUM(OO[19])</f>
        <v>0</v>
      </c>
      <c r="V417" s="10">
        <f>3/24000000*OO[[#This Row],[78 (28JUN1985 15:00:00)-Water Temperature (C)]]*OO[[#This Row],[20]]</f>
        <v>0</v>
      </c>
      <c r="W417" s="10">
        <f>3/24000000*OO[[#This Row],[79 (28JUN1985 18:00:00)-Water Temperature (C)]]*OO[[#This Row],[21]]</f>
        <v>1.2578084961341251E-37</v>
      </c>
      <c r="X417" s="10">
        <f>3/24000000*OO[[#This Row],[80 (28JUN1985 21:00:00)-Water Temperature (C)]]*OO[[#This Row],[22]]</f>
        <v>1.6710974726939997E-31</v>
      </c>
      <c r="Y417" s="10">
        <f>3/24000000*OO[[#This Row],[81 (29JUN1985 00:00:00)-Water Temperature (C)]]*OO[[#This Row],[23]]</f>
        <v>9.3255941623600006E-25</v>
      </c>
      <c r="Z417" s="10">
        <f>3/24000000*OO[[#This Row],[82 (29JUN1985 03:00:00)-Water Temperature (C)]]*OO[[#This Row],[24]]</f>
        <v>9.6877697044874982E-20</v>
      </c>
      <c r="AA417" s="10">
        <f>3/24000000*OO[[#This Row],[83 (29JUN1985 06:00:00)-Water Temperature (C)]]*OO[[#This Row],[25]]</f>
        <v>4.1213614595737489E-16</v>
      </c>
      <c r="AB417" s="10">
        <f>3/24000000*OO[[#This Row],[84 (29JUN1985 09:00:00)-Water Temperature (C)]]*OO[[#This Row],[26]]</f>
        <v>3.2092426465874995E-13</v>
      </c>
      <c r="AC417" s="10">
        <f>3/24000000*OO[[#This Row],[85 (29JUN1985 12:00:00)-Water Temperature (C)]]*OO[[#This Row],[27]]</f>
        <v>7.5379661580600005E-11</v>
      </c>
      <c r="AD417" s="10">
        <f>3/24000000*OO[[#This Row],[86 (29JUN1985 15:00:00)-Water Temperature (C)]]*OO[[#This Row],[28]]</f>
        <v>6.8719374435375003E-9</v>
      </c>
      <c r="AE417" s="10">
        <f>3/24000000*OO[[#This Row],[88 (29JUN1985 21:00:00)-Water Temperature (C)]]*OO[[#This Row],[30]]</f>
        <v>6.2073153887475E-6</v>
      </c>
      <c r="AF417" s="10">
        <f>3/24000000*OO[[#This Row],[88 (29JUN1985 21:00:00)-Water Temperature (C)]]*OO[[#This Row],[30]]</f>
        <v>6.2073153887475E-6</v>
      </c>
      <c r="AG417" s="10">
        <f>3/24000000*OO[[#This Row],[89 (30JUN1985 00:00:00)-Water Temperature (C)]]*OO[[#This Row],[31]]</f>
        <v>7.3642013613000007E-5</v>
      </c>
      <c r="AH417" s="10">
        <f>3/24000000*OO[[#This Row],[90 (30JUN1985 03:00:00)-Water Temperature (C)]]*OO[[#This Row],[32]]</f>
        <v>5.2557598272449989E-4</v>
      </c>
      <c r="AI417" s="10">
        <f>3/24000000*OO[[#This Row],[91 (30JUN1985 06:00:00)-Water Temperature (C)]]*OO[[#This Row],[33]]</f>
        <v>2.4317194848625001E-3</v>
      </c>
      <c r="AJ417" s="10">
        <f>3/24000000*OO[[#This Row],[92 (30JUN1985 09:00:00)-Water Temperature (C)]]*OO[[#This Row],[34]]</f>
        <v>7.9949143950500002E-3</v>
      </c>
      <c r="AK417" s="10">
        <f>3/24000000*OO[[#This Row],[93 (30JUN1985 12:00:00)-Water Temperature (C)]]*OO[[#This Row],[35]]</f>
        <v>1.9277829329598747E-2</v>
      </c>
      <c r="AL417" s="10">
        <f>3/24000000*OO[[#This Row],[94 (30JUN1985 15:00:00)-Water Temperature (C)]]*OO[[#This Row],[36]]</f>
        <v>3.4809464872349996E-2</v>
      </c>
      <c r="AM417" s="10">
        <f>3/24000000*OO[[#This Row],[95 (30JUN1985 18:00:00)-Water Temperature (C)]]*OO[[#This Row],[37]]</f>
        <v>4.8453014174599997E-2</v>
      </c>
      <c r="AN417" s="10">
        <f>3/24000000*OO[[#This Row],[96 (30JUN1985 21:00:00)-Water Temperature (C)]]*OO[[#This Row],[38]]</f>
        <v>5.1885287102250002E-2</v>
      </c>
      <c r="AO417" s="10">
        <f>3/24000000*OO[[#This Row],[97 (01JUL1985 00:00:00)-Water Temperature (C)]]*OO[[#This Row],[39]]</f>
        <v>4.336704156875E-2</v>
      </c>
      <c r="AP417" s="10">
        <f>3/24000000*OO[[#This Row],[98 (01JUL1985 03:00:00)-Water Temperature (C)]]*OO[[#This Row],[40]]</f>
        <v>2.9778555395399996E-2</v>
      </c>
      <c r="AQ417" s="10">
        <f>3/24000000*OO[[#This Row],[99 (01JUL1985 06:00:00)-Water Temperature (C)]]*OO[[#This Row],[41]]</f>
        <v>1.7418708351637495E-2</v>
      </c>
      <c r="AR417" s="10">
        <f>3/24000000*OO[[#This Row],[100 (01JUL1985 09:00:00)-Water Temperature (C)]]*OO[[#This Row],[42]]</f>
        <v>9.2610564449749997E-3</v>
      </c>
      <c r="AS417" s="10">
        <f>3/24000000*OO[[#This Row],[101 (01JUL1985 12:00:00)-Water Temperature (C)]]*OO[[#This Row],[43]]</f>
        <v>4.5755452035124997E-3</v>
      </c>
      <c r="AT417" s="10">
        <f>3/24000000*OO[[#This Row],[102 (01JUL1985 15:00:00)-Water Temperature (C)]]*OO[[#This Row],[44]]</f>
        <v>2.1124763926892499E-3</v>
      </c>
      <c r="AU417" s="10">
        <f>3/24000000*OO[[#This Row],[103 (01JUL1985 18:00:00)-Water Temperature (C)]]*OO[[#This Row],[45]]</f>
        <v>9.2742050628849982E-4</v>
      </c>
      <c r="AV417" s="10">
        <f>3/24000000*OO[[#This Row],[104 (01JUL1985 21:00:00)-Water Temperature (C)]]*OO[[#This Row],[46]]</f>
        <v>3.8956028718924998E-4</v>
      </c>
      <c r="AW417" s="10">
        <f>3/24000000*OO[[#This Row],[105 (02JUL1985 00:00:00)-Water Temperature (C)]]*OO[[#This Row],[47]]</f>
        <v>1.6660312361212499E-4</v>
      </c>
      <c r="AX417" s="10">
        <f>3/24000000*OO[[#This Row],[106 (02JUL1985 03:00:00)-Water Temperature (C)]]*OO[[#This Row],[48]]</f>
        <v>8.0960413648937488E-5</v>
      </c>
      <c r="AY417" s="10">
        <f>3/24000000*OO[[#This Row],[107 (02JUL1985 06:00:00)-Water Temperature (C)]]*OO[[#This Row],[49]]</f>
        <v>4.8486569596362497E-5</v>
      </c>
      <c r="AZ417" s="10">
        <f>3/24000000*OO[[#This Row],[108 (02JUL1985 09:00:00)-Water Temperature (C)]]*OO[[#This Row],[50]]</f>
        <v>3.5881274837625E-5</v>
      </c>
      <c r="BA417" s="10">
        <f>3/24000000*OO[[#This Row],[109 (02JUL1985 12:00:00)-Water Temperature (C)]]*OO[[#This Row],[51]]</f>
        <v>3.1014505683000002E-5</v>
      </c>
      <c r="BB417" s="10">
        <f>3/24000000*OO[[#This Row],[110 (02JUL1985 15:00:00)-Water Temperature (C)]]*OO[[#This Row],[52]]</f>
        <v>2.89468763045E-5</v>
      </c>
      <c r="BC417" s="10">
        <f>3/24000000*OO[[#This Row],[111 (02JUL1985 18:00:00)-Water Temperature (C)]]*OO[[#This Row],[53]]</f>
        <v>2.7896468138449997E-5</v>
      </c>
      <c r="BD417" s="10">
        <f>3/24000000*OO[[#This Row],[112 (02JUL1985 21:00:00)-Water Temperature (C)]]*OO[[#This Row],[54]]</f>
        <v>2.6879884388212502E-5</v>
      </c>
      <c r="BE417" s="10">
        <f>3/24000000*OO[[#This Row],[113 (03JUL1985 00:00:00)-Water Temperature (C)]]*OO[[#This Row],[55]]</f>
        <v>2.5977398152449997E-5</v>
      </c>
      <c r="BF417" s="10">
        <f>3/24000000*OO[[#This Row],[114 (03JUL1985 03:00:00)-Water Temperature (C)]]*OO[[#This Row],[56]]</f>
        <v>2.5075739023037495E-5</v>
      </c>
      <c r="BG417" s="10">
        <f>3/24000000*OO[[#This Row],[115 (03JUL1985 06:00:00)-Water Temperature (C)]]*OO[[#This Row],[57]]</f>
        <v>2.4209313909199996E-5</v>
      </c>
      <c r="BH417" s="10">
        <f>3/24000000*OO[[#This Row],[116 (03JUL1985 09:00:00)-Water Temperature (C)]]*OO[[#This Row],[58]]</f>
        <v>2.3530448668400003E-5</v>
      </c>
      <c r="BI417" s="10">
        <f>3/24000000*OO[[#This Row],[117 (03JUL1985 12:00:00)-Water Temperature (C)]]*OO[[#This Row],[59]]</f>
        <v>2.3255241450712499E-5</v>
      </c>
      <c r="BJ417" s="10">
        <f>3/24000000*OO[[#This Row],[118 (03JUL1985 15:00:00)-Water Temperature (C)]]*OO[[#This Row],[60]]</f>
        <v>2.2854707645062497E-5</v>
      </c>
      <c r="BK417" s="10">
        <f>3/24000000*OO[[#This Row],[119 (03JUL1985 18:00:00)-Water Temperature (C)]]*OO[[#This Row],[61]]</f>
        <v>2.2339284423410003E-5</v>
      </c>
      <c r="BL417" s="10">
        <f>3/24000000*OO[[#This Row],[120 (03JUL1985 21:00:00)-Water Temperature (C)]]*OO[[#This Row],[62]]</f>
        <v>2.10633202730225E-5</v>
      </c>
      <c r="BM417" s="10">
        <f>3/24000000*OO[[#This Row],[121 (04JUL1985 00:00:00)-Water Temperature (C)]]*OO[[#This Row],[63]]</f>
        <v>1.9126879301778748E-5</v>
      </c>
      <c r="BN417" s="10">
        <f>3/24000000*OO[[#This Row],[122 (04JUL1985 03:00:00)-Water Temperature (C)]]*OO[[#This Row],[64]]</f>
        <v>1.7034206664637501E-5</v>
      </c>
      <c r="BO417" s="10">
        <f>3/24000000*OO[[#This Row],[123 (04JUL1985 06:00:00)-Water Temperature (C)]]*OO[[#This Row],[65]]</f>
        <v>1.5175641288055002E-5</v>
      </c>
      <c r="BP417" s="10">
        <f>3/24000000*OO[[#This Row],[124 (04JUL1985 09:00:00)-Water Temperature (C)]]*OO[[#This Row],[66]]</f>
        <v>1.4004096390724997E-5</v>
      </c>
      <c r="BQ417" s="10">
        <f>3/24000000*OO[[#This Row],[125 (04JUL1985 12:00:00)-Water Temperature (C)]]*OO[[#This Row],[67]]</f>
        <v>1.3132827945812498E-5</v>
      </c>
      <c r="BR417" s="10">
        <f>3/24000000*OO[[#This Row],[126 (04JUL1985 15:00:00)-Water Temperature (C)]]*OO[[#This Row],[68]]</f>
        <v>1.2372742065307498E-5</v>
      </c>
      <c r="BS417" s="10">
        <f>3/24000000*OO[[#This Row],[127 (04JUL1985 18:00:00)-Water Temperature (C)]]*OO[[#This Row],[69]]</f>
        <v>1.1626060027989998E-5</v>
      </c>
      <c r="BT417" s="10">
        <f>3/24000000*OO[[#This Row],[128 (04JUL1985 21:00:00)-Water Temperature (C)]]*OO[[#This Row],[70]]</f>
        <v>1.0775920421025E-5</v>
      </c>
      <c r="BU417" s="10">
        <f>3/24000000*OO[[#This Row],[129 (05JUL1985 00:00:00)-Water Temperature (C)]]*OO[[#This Row],[71]]</f>
        <v>9.6272197708050001E-6</v>
      </c>
      <c r="BV417" s="10">
        <f>3/24000000*OO[[#This Row],[130 (05JUL1985 03:00:00)-Water Temperature (C)]]*OO[[#This Row],[72]]</f>
        <v>8.4840610985624993E-6</v>
      </c>
      <c r="BW417" s="10">
        <f>3/24000000*OO[[#This Row],[131 (05JUL1985 06:00:00)-Water Temperature (C)]]*OO[[#This Row],[73]]</f>
        <v>7.5283955837749991E-6</v>
      </c>
      <c r="BX417" s="10">
        <f>3/24000000*OO[[#This Row],[132 (05JUL1985 09:00:00)-Water Temperature (C)]]*OO[[#This Row],[74]]</f>
        <v>6.9894592725499999E-6</v>
      </c>
      <c r="BY417" s="10">
        <f>3/24000000*OO[[#This Row],[133 (05JUL1985 12:00:00)-Water Temperature (C)]]*OO[[#This Row],[75]]</f>
        <v>6.7509858179499991E-6</v>
      </c>
      <c r="BZ417" s="10">
        <f>3/24000000*OO[[#This Row],[134 (05JUL1985 15:00:00)-Water Temperature (C)]]*OO[[#This Row],[76]]</f>
        <v>6.5531995333137487E-6</v>
      </c>
      <c r="CA417" s="10">
        <f>3/24000000*OO[[#This Row],[135 (05JUL1985 18:00:00)-Water Temperature (C)]]*OO[[#This Row],[77]]</f>
        <v>6.22206646205875E-6</v>
      </c>
      <c r="CB417" s="10">
        <f>3/24000000*OO[[#This Row],[136 (05JUL1985 21:00:00)-Water Temperature (C)]]*OO[[#This Row],[78]]</f>
        <v>5.7540278848349994E-6</v>
      </c>
      <c r="CC417" s="10">
        <f>3/24000000*OO[[#This Row],[137 (06JUL1985 00:00:00)-Water Temperature (C)]]*OO[[#This Row],[79]]</f>
        <v>5.1252566524875002E-6</v>
      </c>
      <c r="CD417" s="10">
        <f>3/24000000*OO[[#This Row],[138 (06JUL1985 03:00:00)-Water Temperature (C)]]*OO[[#This Row],[80]]</f>
        <v>4.5111686136274986E-6</v>
      </c>
      <c r="CE417" s="10">
        <f>3/24000000*OO[[#This Row],[139 (06JUL1985 06:00:00)-Water Temperature (C)]]*OO[[#This Row],[81]]</f>
        <v>4.0129376537250003E-6</v>
      </c>
      <c r="CF417" s="10">
        <f>3/24000000*OO[[#This Row],[140 (06JUL1985 09:00:00)-Water Temperature (C)]]*OO[[#This Row],[82]]</f>
        <v>3.7200856377349989E-6</v>
      </c>
      <c r="CG417" s="10">
        <f>3/24000000*OO[[#This Row],[141 (06JUL1985 12:00:00)-Water Temperature (C)]]*OO[[#This Row],[83]]</f>
        <v>3.5435337510099998E-6</v>
      </c>
      <c r="CH417" s="10">
        <f>3/24000000*OO[[#This Row],[142 (06JUL1985 15:00:00)-Water Temperature (C)]]*OO[[#This Row],[84]]</f>
        <v>3.3540417269199997E-6</v>
      </c>
      <c r="CI417" s="10">
        <f>3/24000000*OO[[#This Row],[143 (06JUL1985 18:00:00)-Water Temperature (C)]]*OO[[#This Row],[85]]</f>
        <v>3.0879192776849998E-6</v>
      </c>
      <c r="CJ417" s="10">
        <f>3/24000000*OO[[#This Row],[144 (06JUL1985 21:00:00)-Water Temperature (C)]]*OO[[#This Row],[86]]</f>
        <v>2.7006948713237499E-6</v>
      </c>
      <c r="CK417" s="10">
        <f>3/24000000*OO[[#This Row],[145 (07JUL1985 00:00:00)-Water Temperature (C)]]*OO[[#This Row],[87]]</f>
        <v>2.2355881720198749E-6</v>
      </c>
      <c r="CL417" s="10">
        <f>3/24000000*OO[[#This Row],[146 (07JUL1985 03:00:00)-Water Temperature (C)]]*OO[[#This Row],[88]]</f>
        <v>1.80297060334425E-6</v>
      </c>
      <c r="CM417" s="10">
        <f>3/24000000*OO[[#This Row],[147 (07JUL1985 06:00:00)-Water Temperature (C)]]*OO[[#This Row],[89]]</f>
        <v>1.4651319539771249E-6</v>
      </c>
      <c r="CN417" s="10">
        <f>3/24000000*OO[[#This Row],[148 (07JUL1985 09:00:00)-Water Temperature (C)]]*OO[[#This Row],[90]]</f>
        <v>1.23124392175E-6</v>
      </c>
      <c r="CO417" s="10">
        <f>3/24000000*OO[[#This Row],[149 (07JUL1985 12:00:00)-Water Temperature (C)]]*OO[[#This Row],[91]]</f>
        <v>1.0566939109466251E-6</v>
      </c>
      <c r="CP417" s="10">
        <f>3/24000000*OO[[#This Row],[150 (07JUL1985 15:00:00)-Water Temperature (C)]]*OO[[#This Row],[92]]</f>
        <v>9.3367863062499992E-7</v>
      </c>
      <c r="CQ417" s="10">
        <f>3/24000000*OO[[#This Row],[151 (07JUL1985 18:00:00)-Water Temperature (C)]]*OO[[#This Row],[93]]</f>
        <v>8.4628964639849997E-7</v>
      </c>
      <c r="CR417" s="10">
        <f>3/24000000*OO[[#This Row],[152 (07JUL1985 21:00:00)-Water Temperature (C)]]*OO[[#This Row],[94]]</f>
        <v>7.62849701485125E-7</v>
      </c>
      <c r="CS417" s="10">
        <f>3/24000000*OO[[#This Row],[153 (08JUL1985 00:00:00)-Water Temperature (C)]]*OO[[#This Row],[95]]</f>
        <v>6.71826419832E-7</v>
      </c>
      <c r="CT417" s="10">
        <f>3/24000000*OO[[#This Row],[154 (08JUL1985 03:00:00)-Water Temperature (C)]]*OO[[#This Row],[96]]</f>
        <v>5.8814580666787507E-7</v>
      </c>
      <c r="CU417" s="10">
        <f>3/24000000*OO[[#This Row],[155 (08JUL1985 06:00:00)-Water Temperature (C)]]*OO[[#This Row],[97]]</f>
        <v>5.2318235647424991E-7</v>
      </c>
      <c r="CV417" s="10">
        <f>3/24000000*OO[[#This Row],[156 (08JUL1985 09:00:00)-Water Temperature (C)]]*OO[[#This Row],[98]]</f>
        <v>4.9250476899649994E-7</v>
      </c>
      <c r="CW417" s="10">
        <f>3/24000000*OO[[#This Row],[157 (08JUL1985 12:00:00)-Water Temperature (C)]]*OO[[#This Row],[99]]</f>
        <v>4.868890307879999E-7</v>
      </c>
    </row>
    <row r="418" spans="1:101" x14ac:dyDescent="0.35">
      <c r="A418" t="s">
        <v>425</v>
      </c>
      <c r="B418">
        <v>877.24189999999999</v>
      </c>
      <c r="C418" s="10">
        <f>3/24*OO[[#This Row],[59 (26JUN1985 06:00:00)-Water Temperature (C)]]*OO[[#This Row],[1]]/SUM(OO[1])</f>
        <v>0</v>
      </c>
      <c r="D418" s="10">
        <f>3/24*OO[[#This Row],[60 (26JUN1985 09:00:00)-Water Temperature (C)]]*OO[[#This Row],[2]]/SUM(OO[2])</f>
        <v>0</v>
      </c>
      <c r="E418" s="10">
        <f>3/24*OO[[#This Row],[61 (26JUN1985 12:00:00)-Water Temperature (C)]]*OO[[#This Row],[3]]/SUM(OO[3])</f>
        <v>0</v>
      </c>
      <c r="F418" s="10">
        <f>3/24*OO[[#This Row],[62 (26JUN1985 15:00:00)-Water Temperature (C)]]*OO[[#This Row],[4]]/SUM(OO[4])</f>
        <v>0</v>
      </c>
      <c r="G418" s="10">
        <f>3/24*OO[[#This Row],[63 (26JUN1985 18:00:00)-Water Temperature (C)]]*OO[[#This Row],[5]]/SUM(OO[5])</f>
        <v>0</v>
      </c>
      <c r="H418" s="10">
        <f>3/24*OO[[#This Row],[64 (26JUN1985 21:00:00)-Water Temperature (C)]]*OO[[#This Row],[6]]/SUM(OO[6])</f>
        <v>0</v>
      </c>
      <c r="I418" s="10">
        <f>3/24*OO[[#This Row],[65 (27JUN1985 00:00:00)-Water Temperature (C)]]*OO[[#This Row],[7]]/SUM(OO[7])</f>
        <v>0</v>
      </c>
      <c r="J418" s="10">
        <f>3/24*OO[[#This Row],[66 (27JUN1985 03:00:00)-Water Temperature (C)]]*OO[[#This Row],[8]]/SUM(OO[8])</f>
        <v>0</v>
      </c>
      <c r="K418" s="10">
        <f>3/24*OO[[#This Row],[67 (27JUN1985 06:00:00)-Water Temperature (C)]]*OO[[#This Row],[9]]/SUM(OO[9])</f>
        <v>0</v>
      </c>
      <c r="L418" s="10">
        <f>3/24*OO[[#This Row],[68 (27JUN1985 09:00:00)-Water Temperature (C)]]*OO[[#This Row],[10]]/SUM(OO[10])</f>
        <v>0</v>
      </c>
      <c r="M418" s="10">
        <f>3/24*OO[[#This Row],[69 (27JUN1985 12:00:00)-Water Temperature (C)]]*OO[[#This Row],[11]]/SUM(OO[11])</f>
        <v>0</v>
      </c>
      <c r="N418" s="10">
        <f>3/24*OO[[#This Row],[70 (27JUN1985 15:00:00)-Water Temperature (C)]]*OO[[#This Row],[12]]/SUM(OO[12])</f>
        <v>0</v>
      </c>
      <c r="O418" s="10">
        <f>3/24*OO[[#This Row],[71 (27JUN1985 18:00:00)-Water Temperature (C)]]*OO[[#This Row],[13]]/SUM(OO[13])</f>
        <v>0</v>
      </c>
      <c r="P418" s="10">
        <f>3/24*OO[[#This Row],[72 (27JUN1985 21:00:00)-Water Temperature (C)]]*OO[[#This Row],[14]]/SUM(OO[14])</f>
        <v>0</v>
      </c>
      <c r="Q418" s="10">
        <f>3/24*OO[[#This Row],[73 (28JUN1985 00:00:00)-Water Temperature (C)]]*OO[[#This Row],[15]]/SUM(OO[15])</f>
        <v>0</v>
      </c>
      <c r="R418" s="10">
        <f>3/24*OO[[#This Row],[74 (28JUN1985 03:00:00)-Water Temperature (C)]]*OO[[#This Row],[16]]/SUM(OO[16])</f>
        <v>0</v>
      </c>
      <c r="S418" s="10">
        <f>3/24*OO[[#This Row],[75 (28JUN1985 06:00:00)-Water Temperature (C)]]*OO[[#This Row],[17]]/SUM(OO[17])</f>
        <v>0</v>
      </c>
      <c r="T418" s="10">
        <f>3/24*OO[[#This Row],[76 (28JUN1985 09:00:00)-Water Temperature (C)]]*OO[[#This Row],[18]]/SUM(OO[18])</f>
        <v>0</v>
      </c>
      <c r="U418" s="10">
        <f>3/24*OO[[#This Row],[77 (28JUN1985 12:00:00)-Water Temperature (C)]]*OO[[#This Row],[19]]/SUM(OO[19])</f>
        <v>0</v>
      </c>
      <c r="V418" s="10">
        <f>3/24000000*OO[[#This Row],[78 (28JUN1985 15:00:00)-Water Temperature (C)]]*OO[[#This Row],[20]]</f>
        <v>0</v>
      </c>
      <c r="W418" s="10">
        <f>3/24000000*OO[[#This Row],[79 (28JUN1985 18:00:00)-Water Temperature (C)]]*OO[[#This Row],[21]]</f>
        <v>3.5986882900374999E-38</v>
      </c>
      <c r="X418" s="10">
        <f>3/24000000*OO[[#This Row],[80 (28JUN1985 21:00:00)-Water Temperature (C)]]*OO[[#This Row],[22]]</f>
        <v>7.7945196820637493E-32</v>
      </c>
      <c r="Y418" s="10">
        <f>3/24000000*OO[[#This Row],[81 (29JUN1985 00:00:00)-Water Temperature (C)]]*OO[[#This Row],[23]]</f>
        <v>3.5401982995E-25</v>
      </c>
      <c r="Z418" s="10">
        <f>3/24000000*OO[[#This Row],[82 (29JUN1985 03:00:00)-Water Temperature (C)]]*OO[[#This Row],[24]]</f>
        <v>5.1176209288750008E-20</v>
      </c>
      <c r="AA418" s="10">
        <f>3/24000000*OO[[#This Row],[83 (29JUN1985 06:00:00)-Water Temperature (C)]]*OO[[#This Row],[25]]</f>
        <v>2.5607726572312499E-16</v>
      </c>
      <c r="AB418" s="10">
        <f>3/24000000*OO[[#This Row],[84 (29JUN1985 09:00:00)-Water Temperature (C)]]*OO[[#This Row],[26]]</f>
        <v>2.2285137703859996E-13</v>
      </c>
      <c r="AC418" s="10">
        <f>3/24000000*OO[[#This Row],[85 (29JUN1985 12:00:00)-Water Temperature (C)]]*OO[[#This Row],[27]]</f>
        <v>5.7051218325425E-11</v>
      </c>
      <c r="AD418" s="10">
        <f>3/24000000*OO[[#This Row],[86 (29JUN1985 15:00:00)-Water Temperature (C)]]*OO[[#This Row],[28]]</f>
        <v>5.60265557769E-9</v>
      </c>
      <c r="AE418" s="10">
        <f>3/24000000*OO[[#This Row],[88 (29JUN1985 21:00:00)-Water Temperature (C)]]*OO[[#This Row],[30]]</f>
        <v>5.7330116991950007E-6</v>
      </c>
      <c r="AF418" s="10">
        <f>3/24000000*OO[[#This Row],[88 (29JUN1985 21:00:00)-Water Temperature (C)]]*OO[[#This Row],[30]]</f>
        <v>5.7330116991950007E-6</v>
      </c>
      <c r="AG418" s="10">
        <f>3/24000000*OO[[#This Row],[89 (30JUN1985 00:00:00)-Water Temperature (C)]]*OO[[#This Row],[31]]</f>
        <v>7.1863678911500002E-5</v>
      </c>
      <c r="AH418" s="10">
        <f>3/24000000*OO[[#This Row],[90 (30JUN1985 03:00:00)-Water Temperature (C)]]*OO[[#This Row],[32]]</f>
        <v>5.3907761188800001E-4</v>
      </c>
      <c r="AI418" s="10">
        <f>3/24000000*OO[[#This Row],[91 (30JUN1985 06:00:00)-Water Temperature (C)]]*OO[[#This Row],[33]]</f>
        <v>2.6098735662475002E-3</v>
      </c>
      <c r="AJ418" s="10">
        <f>3/24000000*OO[[#This Row],[92 (30JUN1985 09:00:00)-Water Temperature (C)]]*OO[[#This Row],[34]]</f>
        <v>8.9127186483324971E-3</v>
      </c>
      <c r="AK418" s="10">
        <f>3/24000000*OO[[#This Row],[93 (30JUN1985 12:00:00)-Water Temperature (C)]]*OO[[#This Row],[35]]</f>
        <v>2.2229776137500001E-2</v>
      </c>
      <c r="AL418" s="10">
        <f>3/24000000*OO[[#This Row],[94 (30JUN1985 15:00:00)-Water Temperature (C)]]*OO[[#This Row],[36]]</f>
        <v>4.1517448645725E-2</v>
      </c>
      <c r="AM418" s="10">
        <f>3/24000000*OO[[#This Row],[95 (30JUN1985 18:00:00)-Water Temperature (C)]]*OO[[#This Row],[37]]</f>
        <v>5.9637564139724999E-2</v>
      </c>
      <c r="AN418" s="10">
        <f>3/24000000*OO[[#This Row],[96 (30JUN1985 21:00:00)-Water Temperature (C)]]*OO[[#This Row],[38]]</f>
        <v>6.5821860747824992E-2</v>
      </c>
      <c r="AO418" s="10">
        <f>3/24000000*OO[[#This Row],[97 (01JUL1985 00:00:00)-Water Temperature (C)]]*OO[[#This Row],[39]]</f>
        <v>5.6695629518287487E-2</v>
      </c>
      <c r="AP418" s="10">
        <f>3/24000000*OO[[#This Row],[98 (01JUL1985 03:00:00)-Water Temperature (C)]]*OO[[#This Row],[40]]</f>
        <v>3.9925895882874998E-2</v>
      </c>
      <c r="AQ418" s="10">
        <f>3/24000000*OO[[#This Row],[99 (01JUL1985 06:00:00)-Water Temperature (C)]]*OO[[#This Row],[41]]</f>
        <v>2.3877679805385001E-2</v>
      </c>
      <c r="AR418" s="10">
        <f>3/24000000*OO[[#This Row],[100 (01JUL1985 09:00:00)-Water Temperature (C)]]*OO[[#This Row],[42]]</f>
        <v>1.2886823881249999E-2</v>
      </c>
      <c r="AS418" s="10">
        <f>3/24000000*OO[[#This Row],[101 (01JUL1985 12:00:00)-Water Temperature (C)]]*OO[[#This Row],[43]]</f>
        <v>6.4397110860724997E-3</v>
      </c>
      <c r="AT418" s="10">
        <f>3/24000000*OO[[#This Row],[102 (01JUL1985 15:00:00)-Water Temperature (C)]]*OO[[#This Row],[44]]</f>
        <v>3.0010010689012498E-3</v>
      </c>
      <c r="AU418" s="10">
        <f>3/24000000*OO[[#This Row],[103 (01JUL1985 18:00:00)-Water Temperature (C)]]*OO[[#This Row],[45]]</f>
        <v>1.3259061789049999E-3</v>
      </c>
      <c r="AV418" s="10">
        <f>3/24000000*OO[[#This Row],[104 (01JUL1985 21:00:00)-Water Temperature (C)]]*OO[[#This Row],[46]]</f>
        <v>5.5793246088449997E-4</v>
      </c>
      <c r="AW418" s="10">
        <f>3/24000000*OO[[#This Row],[105 (02JUL1985 00:00:00)-Water Temperature (C)]]*OO[[#This Row],[47]]</f>
        <v>2.3639983088534995E-4</v>
      </c>
      <c r="AX418" s="10">
        <f>3/24000000*OO[[#This Row],[106 (02JUL1985 03:00:00)-Water Temperature (C)]]*OO[[#This Row],[48]]</f>
        <v>1.1207996794955E-4</v>
      </c>
      <c r="AY418" s="10">
        <f>3/24000000*OO[[#This Row],[107 (02JUL1985 06:00:00)-Water Temperature (C)]]*OO[[#This Row],[49]]</f>
        <v>6.4944795613350003E-5</v>
      </c>
      <c r="AZ418" s="10">
        <f>3/24000000*OO[[#This Row],[108 (02JUL1985 09:00:00)-Water Temperature (C)]]*OO[[#This Row],[50]]</f>
        <v>4.6789880339474999E-5</v>
      </c>
      <c r="BA418" s="10">
        <f>3/24000000*OO[[#This Row],[109 (02JUL1985 12:00:00)-Water Temperature (C)]]*OO[[#This Row],[51]]</f>
        <v>3.9786150182975005E-5</v>
      </c>
      <c r="BB418" s="10">
        <f>3/24000000*OO[[#This Row],[110 (02JUL1985 15:00:00)-Water Temperature (C)]]*OO[[#This Row],[52]]</f>
        <v>3.6815107115249998E-5</v>
      </c>
      <c r="BC418" s="10">
        <f>3/24000000*OO[[#This Row],[111 (02JUL1985 18:00:00)-Water Temperature (C)]]*OO[[#This Row],[53]]</f>
        <v>3.5315085926525E-5</v>
      </c>
      <c r="BD418" s="10">
        <f>3/24000000*OO[[#This Row],[112 (02JUL1985 21:00:00)-Water Temperature (C)]]*OO[[#This Row],[54]]</f>
        <v>3.3990784048237499E-5</v>
      </c>
      <c r="BE418" s="10">
        <f>3/24000000*OO[[#This Row],[113 (03JUL1985 00:00:00)-Water Temperature (C)]]*OO[[#This Row],[55]]</f>
        <v>3.2804565936449999E-5</v>
      </c>
      <c r="BF418" s="10">
        <f>3/24000000*OO[[#This Row],[114 (03JUL1985 03:00:00)-Water Temperature (C)]]*OO[[#This Row],[56]]</f>
        <v>3.1656023326424996E-5</v>
      </c>
      <c r="BG418" s="10">
        <f>3/24000000*OO[[#This Row],[115 (03JUL1985 06:00:00)-Water Temperature (C)]]*OO[[#This Row],[57]]</f>
        <v>3.0544739906037499E-5</v>
      </c>
      <c r="BH418" s="10">
        <f>3/24000000*OO[[#This Row],[116 (03JUL1985 09:00:00)-Water Temperature (C)]]*OO[[#This Row],[58]]</f>
        <v>2.9688383882850002E-5</v>
      </c>
      <c r="BI418" s="10">
        <f>3/24000000*OO[[#This Row],[117 (03JUL1985 12:00:00)-Water Temperature (C)]]*OO[[#This Row],[59]]</f>
        <v>2.9350332501599999E-5</v>
      </c>
      <c r="BJ418" s="10">
        <f>3/24000000*OO[[#This Row],[118 (03JUL1985 15:00:00)-Water Temperature (C)]]*OO[[#This Row],[60]]</f>
        <v>2.8880093827899997E-5</v>
      </c>
      <c r="BK418" s="10">
        <f>3/24000000*OO[[#This Row],[119 (03JUL1985 18:00:00)-Water Temperature (C)]]*OO[[#This Row],[61]]</f>
        <v>2.8221452908200001E-5</v>
      </c>
      <c r="BL418" s="10">
        <f>3/24000000*OO[[#This Row],[120 (03JUL1985 21:00:00)-Water Temperature (C)]]*OO[[#This Row],[62]]</f>
        <v>2.6678526055999998E-5</v>
      </c>
      <c r="BM418" s="10">
        <f>3/24000000*OO[[#This Row],[121 (04JUL1985 00:00:00)-Water Temperature (C)]]*OO[[#This Row],[63]]</f>
        <v>2.4310697591699998E-5</v>
      </c>
      <c r="BN418" s="10">
        <f>3/24000000*OO[[#This Row],[122 (04JUL1985 03:00:00)-Water Temperature (C)]]*OO[[#This Row],[64]]</f>
        <v>2.1698551183162498E-5</v>
      </c>
      <c r="BO418" s="10">
        <f>3/24000000*OO[[#This Row],[123 (04JUL1985 06:00:00)-Water Temperature (C)]]*OO[[#This Row],[65]]</f>
        <v>1.9296823398548752E-5</v>
      </c>
      <c r="BP418" s="10">
        <f>3/24000000*OO[[#This Row],[124 (04JUL1985 09:00:00)-Water Temperature (C)]]*OO[[#This Row],[66]]</f>
        <v>1.7764631637924999E-5</v>
      </c>
      <c r="BQ418" s="10">
        <f>3/24000000*OO[[#This Row],[125 (04JUL1985 12:00:00)-Water Temperature (C)]]*OO[[#This Row],[67]]</f>
        <v>1.6630064362725E-5</v>
      </c>
      <c r="BR418" s="10">
        <f>3/24000000*OO[[#This Row],[126 (04JUL1985 15:00:00)-Water Temperature (C)]]*OO[[#This Row],[68]]</f>
        <v>1.5664253709562502E-5</v>
      </c>
      <c r="BS418" s="10">
        <f>3/24000000*OO[[#This Row],[127 (04JUL1985 18:00:00)-Water Temperature (C)]]*OO[[#This Row],[69]]</f>
        <v>1.47156970066875E-5</v>
      </c>
      <c r="BT418" s="10">
        <f>3/24000000*OO[[#This Row],[128 (04JUL1985 21:00:00)-Water Temperature (C)]]*OO[[#This Row],[70]]</f>
        <v>1.363038828661125E-5</v>
      </c>
      <c r="BU418" s="10">
        <f>3/24000000*OO[[#This Row],[129 (05JUL1985 00:00:00)-Water Temperature (C)]]*OO[[#This Row],[71]]</f>
        <v>1.2216114635089998E-5</v>
      </c>
      <c r="BV418" s="10">
        <f>3/24000000*OO[[#This Row],[130 (05JUL1985 03:00:00)-Water Temperature (C)]]*OO[[#This Row],[72]]</f>
        <v>1.076663847996E-5</v>
      </c>
      <c r="BW418" s="10">
        <f>3/24000000*OO[[#This Row],[131 (05JUL1985 06:00:00)-Water Temperature (C)]]*OO[[#This Row],[73]]</f>
        <v>9.5554951229249991E-6</v>
      </c>
      <c r="BX418" s="10">
        <f>3/24000000*OO[[#This Row],[132 (05JUL1985 09:00:00)-Water Temperature (C)]]*OO[[#This Row],[74]]</f>
        <v>8.8465127438175004E-6</v>
      </c>
      <c r="BY418" s="10">
        <f>3/24000000*OO[[#This Row],[133 (05JUL1985 12:00:00)-Water Temperature (C)]]*OO[[#This Row],[75]]</f>
        <v>8.5147528143824992E-6</v>
      </c>
      <c r="BZ418" s="10">
        <f>3/24000000*OO[[#This Row],[134 (05JUL1985 15:00:00)-Water Temperature (C)]]*OO[[#This Row],[76]]</f>
        <v>8.2704218014724989E-6</v>
      </c>
      <c r="CA418" s="10">
        <f>3/24000000*OO[[#This Row],[135 (05JUL1985 18:00:00)-Water Temperature (C)]]*OO[[#This Row],[77]]</f>
        <v>7.8581973632800006E-6</v>
      </c>
      <c r="CB418" s="10">
        <f>3/24000000*OO[[#This Row],[136 (05JUL1985 21:00:00)-Water Temperature (C)]]*OO[[#This Row],[78]]</f>
        <v>7.2505869625149999E-6</v>
      </c>
      <c r="CC418" s="10">
        <f>3/24000000*OO[[#This Row],[137 (06JUL1985 00:00:00)-Water Temperature (C)]]*OO[[#This Row],[79]]</f>
        <v>6.4752606102150004E-6</v>
      </c>
      <c r="CD418" s="10">
        <f>3/24000000*OO[[#This Row],[138 (06JUL1985 03:00:00)-Water Temperature (C)]]*OO[[#This Row],[80]]</f>
        <v>5.6945601407149995E-6</v>
      </c>
      <c r="CE418" s="10">
        <f>3/24000000*OO[[#This Row],[139 (06JUL1985 06:00:00)-Water Temperature (C)]]*OO[[#This Row],[81]]</f>
        <v>5.0588515532099997E-6</v>
      </c>
      <c r="CF418" s="10">
        <f>3/24000000*OO[[#This Row],[140 (06JUL1985 09:00:00)-Water Temperature (C)]]*OO[[#This Row],[82]]</f>
        <v>4.6787448289649994E-6</v>
      </c>
      <c r="CG418" s="10">
        <f>3/24000000*OO[[#This Row],[141 (06JUL1985 12:00:00)-Water Temperature (C)]]*OO[[#This Row],[83]]</f>
        <v>4.4432234177999995E-6</v>
      </c>
      <c r="CH418" s="10">
        <f>3/24000000*OO[[#This Row],[142 (06JUL1985 15:00:00)-Water Temperature (C)]]*OO[[#This Row],[84]]</f>
        <v>4.2122709875249997E-6</v>
      </c>
      <c r="CI418" s="10">
        <f>3/24000000*OO[[#This Row],[143 (06JUL1985 18:00:00)-Water Temperature (C)]]*OO[[#This Row],[85]]</f>
        <v>3.8870818337E-6</v>
      </c>
      <c r="CJ418" s="10">
        <f>3/24000000*OO[[#This Row],[144 (06JUL1985 21:00:00)-Water Temperature (C)]]*OO[[#This Row],[86]]</f>
        <v>3.4104653458512501E-6</v>
      </c>
      <c r="CK418" s="10">
        <f>3/24000000*OO[[#This Row],[145 (07JUL1985 00:00:00)-Water Temperature (C)]]*OO[[#This Row],[87]]</f>
        <v>2.8381861960800002E-6</v>
      </c>
      <c r="CL418" s="10">
        <f>3/24000000*OO[[#This Row],[146 (07JUL1985 03:00:00)-Water Temperature (C)]]*OO[[#This Row],[88]]</f>
        <v>2.2934251009785E-6</v>
      </c>
      <c r="CM418" s="10">
        <f>3/24000000*OO[[#This Row],[147 (07JUL1985 06:00:00)-Water Temperature (C)]]*OO[[#This Row],[89]]</f>
        <v>1.86388612872075E-6</v>
      </c>
      <c r="CN418" s="10">
        <f>3/24000000*OO[[#This Row],[148 (07JUL1985 09:00:00)-Water Temperature (C)]]*OO[[#This Row],[90]]</f>
        <v>1.5604479813142499E-6</v>
      </c>
      <c r="CO418" s="10">
        <f>3/24000000*OO[[#This Row],[149 (07JUL1985 12:00:00)-Water Temperature (C)]]*OO[[#This Row],[91]]</f>
        <v>1.3317477371813751E-6</v>
      </c>
      <c r="CP418" s="10">
        <f>3/24000000*OO[[#This Row],[150 (07JUL1985 15:00:00)-Water Temperature (C)]]*OO[[#This Row],[92]]</f>
        <v>1.1719349475074998E-6</v>
      </c>
      <c r="CQ418" s="10">
        <f>3/24000000*OO[[#This Row],[151 (07JUL1985 18:00:00)-Water Temperature (C)]]*OO[[#This Row],[93]]</f>
        <v>1.055326264842375E-6</v>
      </c>
      <c r="CR418" s="10">
        <f>3/24000000*OO[[#This Row],[152 (07JUL1985 21:00:00)-Water Temperature (C)]]*OO[[#This Row],[94]]</f>
        <v>9.4812876908325004E-7</v>
      </c>
      <c r="CS418" s="10">
        <f>3/24000000*OO[[#This Row],[153 (08JUL1985 00:00:00)-Water Temperature (C)]]*OO[[#This Row],[95]]</f>
        <v>8.3679853853899996E-7</v>
      </c>
      <c r="CT418" s="10">
        <f>3/24000000*OO[[#This Row],[154 (08JUL1985 03:00:00)-Water Temperature (C)]]*OO[[#This Row],[96]]</f>
        <v>7.3205046790762497E-7</v>
      </c>
      <c r="CU418" s="10">
        <f>3/24000000*OO[[#This Row],[155 (08JUL1985 06:00:00)-Water Temperature (C)]]*OO[[#This Row],[97]]</f>
        <v>6.503523113282499E-7</v>
      </c>
      <c r="CV418" s="10">
        <f>3/24000000*OO[[#This Row],[156 (08JUL1985 09:00:00)-Water Temperature (C)]]*OO[[#This Row],[98]]</f>
        <v>6.0897483733049998E-7</v>
      </c>
      <c r="CW418" s="10">
        <f>3/24000000*OO[[#This Row],[157 (08JUL1985 12:00:00)-Water Temperature (C)]]*OO[[#This Row],[99]]</f>
        <v>5.9887040768850005E-7</v>
      </c>
    </row>
    <row r="419" spans="1:101" x14ac:dyDescent="0.35">
      <c r="A419" t="s">
        <v>426</v>
      </c>
      <c r="B419">
        <v>892.4819</v>
      </c>
      <c r="C419" s="10">
        <f>3/24*OO[[#This Row],[59 (26JUN1985 06:00:00)-Water Temperature (C)]]*OO[[#This Row],[1]]/SUM(OO[1])</f>
        <v>0</v>
      </c>
      <c r="D419" s="10">
        <f>3/24*OO[[#This Row],[60 (26JUN1985 09:00:00)-Water Temperature (C)]]*OO[[#This Row],[2]]/SUM(OO[2])</f>
        <v>0</v>
      </c>
      <c r="E419" s="10">
        <f>3/24*OO[[#This Row],[61 (26JUN1985 12:00:00)-Water Temperature (C)]]*OO[[#This Row],[3]]/SUM(OO[3])</f>
        <v>0</v>
      </c>
      <c r="F419" s="10">
        <f>3/24*OO[[#This Row],[62 (26JUN1985 15:00:00)-Water Temperature (C)]]*OO[[#This Row],[4]]/SUM(OO[4])</f>
        <v>0</v>
      </c>
      <c r="G419" s="10">
        <f>3/24*OO[[#This Row],[63 (26JUN1985 18:00:00)-Water Temperature (C)]]*OO[[#This Row],[5]]/SUM(OO[5])</f>
        <v>0</v>
      </c>
      <c r="H419" s="10">
        <f>3/24*OO[[#This Row],[64 (26JUN1985 21:00:00)-Water Temperature (C)]]*OO[[#This Row],[6]]/SUM(OO[6])</f>
        <v>0</v>
      </c>
      <c r="I419" s="10">
        <f>3/24*OO[[#This Row],[65 (27JUN1985 00:00:00)-Water Temperature (C)]]*OO[[#This Row],[7]]/SUM(OO[7])</f>
        <v>0</v>
      </c>
      <c r="J419" s="10">
        <f>3/24*OO[[#This Row],[66 (27JUN1985 03:00:00)-Water Temperature (C)]]*OO[[#This Row],[8]]/SUM(OO[8])</f>
        <v>0</v>
      </c>
      <c r="K419" s="10">
        <f>3/24*OO[[#This Row],[67 (27JUN1985 06:00:00)-Water Temperature (C)]]*OO[[#This Row],[9]]/SUM(OO[9])</f>
        <v>0</v>
      </c>
      <c r="L419" s="10">
        <f>3/24*OO[[#This Row],[68 (27JUN1985 09:00:00)-Water Temperature (C)]]*OO[[#This Row],[10]]/SUM(OO[10])</f>
        <v>0</v>
      </c>
      <c r="M419" s="10">
        <f>3/24*OO[[#This Row],[69 (27JUN1985 12:00:00)-Water Temperature (C)]]*OO[[#This Row],[11]]/SUM(OO[11])</f>
        <v>0</v>
      </c>
      <c r="N419" s="10">
        <f>3/24*OO[[#This Row],[70 (27JUN1985 15:00:00)-Water Temperature (C)]]*OO[[#This Row],[12]]/SUM(OO[12])</f>
        <v>0</v>
      </c>
      <c r="O419" s="10">
        <f>3/24*OO[[#This Row],[71 (27JUN1985 18:00:00)-Water Temperature (C)]]*OO[[#This Row],[13]]/SUM(OO[13])</f>
        <v>0</v>
      </c>
      <c r="P419" s="10">
        <f>3/24*OO[[#This Row],[72 (27JUN1985 21:00:00)-Water Temperature (C)]]*OO[[#This Row],[14]]/SUM(OO[14])</f>
        <v>0</v>
      </c>
      <c r="Q419" s="10">
        <f>3/24*OO[[#This Row],[73 (28JUN1985 00:00:00)-Water Temperature (C)]]*OO[[#This Row],[15]]/SUM(OO[15])</f>
        <v>0</v>
      </c>
      <c r="R419" s="10">
        <f>3/24*OO[[#This Row],[74 (28JUN1985 03:00:00)-Water Temperature (C)]]*OO[[#This Row],[16]]/SUM(OO[16])</f>
        <v>0</v>
      </c>
      <c r="S419" s="10">
        <f>3/24*OO[[#This Row],[75 (28JUN1985 06:00:00)-Water Temperature (C)]]*OO[[#This Row],[17]]/SUM(OO[17])</f>
        <v>0</v>
      </c>
      <c r="T419" s="10">
        <f>3/24*OO[[#This Row],[76 (28JUN1985 09:00:00)-Water Temperature (C)]]*OO[[#This Row],[18]]/SUM(OO[18])</f>
        <v>0</v>
      </c>
      <c r="U419" s="10">
        <f>3/24*OO[[#This Row],[77 (28JUN1985 12:00:00)-Water Temperature (C)]]*OO[[#This Row],[19]]/SUM(OO[19])</f>
        <v>0</v>
      </c>
      <c r="V419" s="10">
        <f>3/24000000*OO[[#This Row],[78 (28JUN1985 15:00:00)-Water Temperature (C)]]*OO[[#This Row],[20]]</f>
        <v>0</v>
      </c>
      <c r="W419" s="10">
        <f>3/24000000*OO[[#This Row],[79 (28JUN1985 18:00:00)-Water Temperature (C)]]*OO[[#This Row],[21]]</f>
        <v>7.148562416944999E-39</v>
      </c>
      <c r="X419" s="10">
        <f>3/24000000*OO[[#This Row],[80 (28JUN1985 21:00:00)-Water Temperature (C)]]*OO[[#This Row],[22]]</f>
        <v>2.7802530192062496E-32</v>
      </c>
      <c r="Y419" s="10">
        <f>3/24000000*OO[[#This Row],[81 (29JUN1985 00:00:00)-Water Temperature (C)]]*OO[[#This Row],[23]]</f>
        <v>9.1629209177999997E-26</v>
      </c>
      <c r="Z419" s="10">
        <f>3/24000000*OO[[#This Row],[82 (29JUN1985 03:00:00)-Water Temperature (C)]]*OO[[#This Row],[24]]</f>
        <v>1.968647328459E-20</v>
      </c>
      <c r="AA419" s="10">
        <f>3/24000000*OO[[#This Row],[83 (29JUN1985 06:00:00)-Water Temperature (C)]]*OO[[#This Row],[25]]</f>
        <v>1.186851730625E-16</v>
      </c>
      <c r="AB419" s="10">
        <f>3/24000000*OO[[#This Row],[84 (29JUN1985 09:00:00)-Water Temperature (C)]]*OO[[#This Row],[26]]</f>
        <v>1.1673351128800002E-13</v>
      </c>
      <c r="AC419" s="10">
        <f>3/24000000*OO[[#This Row],[85 (29JUN1985 12:00:00)-Water Temperature (C)]]*OO[[#This Row],[27]]</f>
        <v>3.2782604270625003E-11</v>
      </c>
      <c r="AD419" s="10">
        <f>3/24000000*OO[[#This Row],[86 (29JUN1985 15:00:00)-Water Temperature (C)]]*OO[[#This Row],[28]]</f>
        <v>3.4843685361499997E-9</v>
      </c>
      <c r="AE419" s="10">
        <f>3/24000000*OO[[#This Row],[88 (29JUN1985 21:00:00)-Water Temperature (C)]]*OO[[#This Row],[30]]</f>
        <v>4.0589903696650002E-6</v>
      </c>
      <c r="AF419" s="10">
        <f>3/24000000*OO[[#This Row],[88 (29JUN1985 21:00:00)-Water Temperature (C)]]*OO[[#This Row],[30]]</f>
        <v>4.0589903696650002E-6</v>
      </c>
      <c r="AG419" s="10">
        <f>3/24000000*OO[[#This Row],[89 (30JUN1985 00:00:00)-Water Temperature (C)]]*OO[[#This Row],[31]]</f>
        <v>5.3843423960749997E-5</v>
      </c>
      <c r="AH419" s="10">
        <f>3/24000000*OO[[#This Row],[90 (30JUN1985 03:00:00)-Water Temperature (C)]]*OO[[#This Row],[32]]</f>
        <v>4.2506870764462504E-4</v>
      </c>
      <c r="AI419" s="10">
        <f>3/24000000*OO[[#This Row],[91 (30JUN1985 06:00:00)-Water Temperature (C)]]*OO[[#This Row],[33]]</f>
        <v>2.1551720175539998E-3</v>
      </c>
      <c r="AJ419" s="10">
        <f>3/24000000*OO[[#This Row],[92 (30JUN1985 09:00:00)-Water Temperature (C)]]*OO[[#This Row],[34]]</f>
        <v>7.6519160359950003E-3</v>
      </c>
      <c r="AK419" s="10">
        <f>3/24000000*OO[[#This Row],[93 (30JUN1985 12:00:00)-Water Temperature (C)]]*OO[[#This Row],[35]]</f>
        <v>1.9747821226787501E-2</v>
      </c>
      <c r="AL419" s="10">
        <f>3/24000000*OO[[#This Row],[94 (30JUN1985 15:00:00)-Water Temperature (C)]]*OO[[#This Row],[36]]</f>
        <v>3.8144178912000004E-2</v>
      </c>
      <c r="AM419" s="10">
        <f>3/24000000*OO[[#This Row],[95 (30JUN1985 18:00:00)-Water Temperature (C)]]*OO[[#This Row],[37]]</f>
        <v>5.6528028526987496E-2</v>
      </c>
      <c r="AN419" s="10">
        <f>3/24000000*OO[[#This Row],[96 (30JUN1985 21:00:00)-Water Temperature (C)]]*OO[[#This Row],[38]]</f>
        <v>6.4315989259599998E-2</v>
      </c>
      <c r="AO419" s="10">
        <f>3/24000000*OO[[#This Row],[97 (01JUL1985 00:00:00)-Water Temperature (C)]]*OO[[#This Row],[39]]</f>
        <v>5.7036382461099995E-2</v>
      </c>
      <c r="AP419" s="10">
        <f>3/24000000*OO[[#This Row],[98 (01JUL1985 03:00:00)-Water Temperature (C)]]*OO[[#This Row],[40]]</f>
        <v>4.1184559343025E-2</v>
      </c>
      <c r="AQ419" s="10">
        <f>3/24000000*OO[[#This Row],[99 (01JUL1985 06:00:00)-Water Temperature (C)]]*OO[[#This Row],[41]]</f>
        <v>2.5174461074849996E-2</v>
      </c>
      <c r="AR419" s="10">
        <f>3/24000000*OO[[#This Row],[100 (01JUL1985 09:00:00)-Water Temperature (C)]]*OO[[#This Row],[42]]</f>
        <v>1.3796248546743748E-2</v>
      </c>
      <c r="AS419" s="10">
        <f>3/24000000*OO[[#This Row],[101 (01JUL1985 12:00:00)-Water Temperature (C)]]*OO[[#This Row],[43]]</f>
        <v>6.9727660981312497E-3</v>
      </c>
      <c r="AT419" s="10">
        <f>3/24000000*OO[[#This Row],[102 (01JUL1985 15:00:00)-Water Temperature (C)]]*OO[[#This Row],[44]]</f>
        <v>3.2800624945649999E-3</v>
      </c>
      <c r="AU419" s="10">
        <f>3/24000000*OO[[#This Row],[103 (01JUL1985 18:00:00)-Water Temperature (C)]]*OO[[#This Row],[45]]</f>
        <v>1.4590611162056248E-3</v>
      </c>
      <c r="AV419" s="10">
        <f>3/24000000*OO[[#This Row],[104 (01JUL1985 21:00:00)-Water Temperature (C)]]*OO[[#This Row],[46]]</f>
        <v>6.1580265211900001E-4</v>
      </c>
      <c r="AW419" s="10">
        <f>3/24000000*OO[[#This Row],[105 (02JUL1985 00:00:00)-Water Temperature (C)]]*OO[[#This Row],[47]]</f>
        <v>2.5923530492085004E-4</v>
      </c>
      <c r="AX419" s="10">
        <f>3/24000000*OO[[#This Row],[106 (02JUL1985 03:00:00)-Water Temperature (C)]]*OO[[#This Row],[48]]</f>
        <v>1.203217163648125E-4</v>
      </c>
      <c r="AY419" s="10">
        <f>3/24000000*OO[[#This Row],[107 (02JUL1985 06:00:00)-Water Temperature (C)]]*OO[[#This Row],[49]]</f>
        <v>6.7620034905899995E-5</v>
      </c>
      <c r="AZ419" s="10">
        <f>3/24000000*OO[[#This Row],[108 (02JUL1985 09:00:00)-Water Temperature (C)]]*OO[[#This Row],[50]]</f>
        <v>4.7435797410750002E-5</v>
      </c>
      <c r="BA419" s="10">
        <f>3/24000000*OO[[#This Row],[109 (02JUL1985 12:00:00)-Water Temperature (C)]]*OO[[#This Row],[51]]</f>
        <v>3.9695040923125001E-5</v>
      </c>
      <c r="BB419" s="10">
        <f>3/24000000*OO[[#This Row],[110 (02JUL1985 15:00:00)-Water Temperature (C)]]*OO[[#This Row],[52]]</f>
        <v>3.6401565946812498E-5</v>
      </c>
      <c r="BC419" s="10">
        <f>3/24000000*OO[[#This Row],[111 (02JUL1985 18:00:00)-Water Temperature (C)]]*OO[[#This Row],[53]]</f>
        <v>3.4774255719074994E-5</v>
      </c>
      <c r="BD419" s="10">
        <f>3/24000000*OO[[#This Row],[112 (02JUL1985 21:00:00)-Water Temperature (C)]]*OO[[#This Row],[54]]</f>
        <v>3.3434516562999995E-5</v>
      </c>
      <c r="BE419" s="10">
        <f>3/24000000*OO[[#This Row],[113 (03JUL1985 00:00:00)-Water Temperature (C)]]*OO[[#This Row],[55]]</f>
        <v>3.22474819936875E-5</v>
      </c>
      <c r="BF419" s="10">
        <f>3/24000000*OO[[#This Row],[114 (03JUL1985 03:00:00)-Water Temperature (C)]]*OO[[#This Row],[56]]</f>
        <v>3.1122939253349994E-5</v>
      </c>
      <c r="BG419" s="10">
        <f>3/24000000*OO[[#This Row],[115 (03JUL1985 06:00:00)-Water Temperature (C)]]*OO[[#This Row],[57]]</f>
        <v>3.0030058792199992E-5</v>
      </c>
      <c r="BH419" s="10">
        <f>3/24000000*OO[[#This Row],[116 (03JUL1985 09:00:00)-Water Temperature (C)]]*OO[[#This Row],[58]]</f>
        <v>2.9197830523500001E-5</v>
      </c>
      <c r="BI419" s="10">
        <f>3/24000000*OO[[#This Row],[117 (03JUL1985 12:00:00)-Water Temperature (C)]]*OO[[#This Row],[59]]</f>
        <v>2.8903002160987498E-5</v>
      </c>
      <c r="BJ419" s="10">
        <f>3/24000000*OO[[#This Row],[118 (03JUL1985 15:00:00)-Water Temperature (C)]]*OO[[#This Row],[60]]</f>
        <v>2.8467285917100004E-5</v>
      </c>
      <c r="BK419" s="10">
        <f>3/24000000*OO[[#This Row],[119 (03JUL1985 18:00:00)-Water Temperature (C)]]*OO[[#This Row],[61]]</f>
        <v>2.7850079628562505E-5</v>
      </c>
      <c r="BL419" s="10">
        <f>3/24000000*OO[[#This Row],[120 (03JUL1985 21:00:00)-Water Temperature (C)]]*OO[[#This Row],[62]]</f>
        <v>2.6401460242250002E-5</v>
      </c>
      <c r="BM419" s="10">
        <f>3/24000000*OO[[#This Row],[121 (04JUL1985 00:00:00)-Water Temperature (C)]]*OO[[#This Row],[63]]</f>
        <v>2.4160797322587496E-5</v>
      </c>
      <c r="BN419" s="10">
        <f>3/24000000*OO[[#This Row],[122 (04JUL1985 03:00:00)-Water Temperature (C)]]*OO[[#This Row],[64]]</f>
        <v>2.1630271355999998E-5</v>
      </c>
      <c r="BO419" s="10">
        <f>3/24000000*OO[[#This Row],[123 (04JUL1985 06:00:00)-Water Temperature (C)]]*OO[[#This Row],[65]]</f>
        <v>1.92398445583375E-5</v>
      </c>
      <c r="BP419" s="10">
        <f>3/24000000*OO[[#This Row],[124 (04JUL1985 09:00:00)-Water Temperature (C)]]*OO[[#This Row],[66]]</f>
        <v>1.7686512838942499E-5</v>
      </c>
      <c r="BQ419" s="10">
        <f>3/24000000*OO[[#This Row],[125 (04JUL1985 12:00:00)-Water Temperature (C)]]*OO[[#This Row],[67]]</f>
        <v>1.6535459833970001E-5</v>
      </c>
      <c r="BR419" s="10">
        <f>3/24000000*OO[[#This Row],[126 (04JUL1985 15:00:00)-Water Temperature (C)]]*OO[[#This Row],[68]]</f>
        <v>1.5576309174312499E-5</v>
      </c>
      <c r="BS419" s="10">
        <f>3/24000000*OO[[#This Row],[127 (04JUL1985 18:00:00)-Water Temperature (C)]]*OO[[#This Row],[69]]</f>
        <v>1.46537398316875E-5</v>
      </c>
      <c r="BT419" s="10">
        <f>3/24000000*OO[[#This Row],[128 (04JUL1985 21:00:00)-Water Temperature (C)]]*OO[[#This Row],[70]]</f>
        <v>1.3578476452050001E-5</v>
      </c>
      <c r="BU419" s="10">
        <f>3/24000000*OO[[#This Row],[129 (05JUL1985 00:00:00)-Water Temperature (C)]]*OO[[#This Row],[71]]</f>
        <v>1.2215387679174999E-5</v>
      </c>
      <c r="BV419" s="10">
        <f>3/24000000*OO[[#This Row],[130 (05JUL1985 03:00:00)-Water Temperature (C)]]*OO[[#This Row],[72]]</f>
        <v>1.0784224969594999E-5</v>
      </c>
      <c r="BW419" s="10">
        <f>3/24000000*OO[[#This Row],[131 (05JUL1985 06:00:00)-Water Temperature (C)]]*OO[[#This Row],[73]]</f>
        <v>9.5793124062062485E-6</v>
      </c>
      <c r="BX419" s="10">
        <f>3/24000000*OO[[#This Row],[132 (05JUL1985 09:00:00)-Water Temperature (C)]]*OO[[#This Row],[74]]</f>
        <v>8.8580046344287497E-6</v>
      </c>
      <c r="BY419" s="10">
        <f>3/24000000*OO[[#This Row],[133 (05JUL1985 12:00:00)-Water Temperature (C)]]*OO[[#This Row],[75]]</f>
        <v>8.4961472216699996E-6</v>
      </c>
      <c r="BZ419" s="10">
        <f>3/24000000*OO[[#This Row],[134 (05JUL1985 15:00:00)-Water Temperature (C)]]*OO[[#This Row],[76]]</f>
        <v>8.2626548780587499E-6</v>
      </c>
      <c r="CA419" s="10">
        <f>3/24000000*OO[[#This Row],[135 (05JUL1985 18:00:00)-Water Temperature (C)]]*OO[[#This Row],[77]]</f>
        <v>7.8681888489449996E-6</v>
      </c>
      <c r="CB419" s="10">
        <f>3/24000000*OO[[#This Row],[136 (05JUL1985 21:00:00)-Water Temperature (C)]]*OO[[#This Row],[78]]</f>
        <v>7.253393468195E-6</v>
      </c>
      <c r="CC419" s="10">
        <f>3/24000000*OO[[#This Row],[137 (06JUL1985 00:00:00)-Water Temperature (C)]]*OO[[#This Row],[79]]</f>
        <v>6.5027289668674996E-6</v>
      </c>
      <c r="CD419" s="10">
        <f>3/24000000*OO[[#This Row],[138 (06JUL1985 03:00:00)-Water Temperature (C)]]*OO[[#This Row],[80]]</f>
        <v>5.7258455374399995E-6</v>
      </c>
      <c r="CE419" s="10">
        <f>3/24000000*OO[[#This Row],[139 (06JUL1985 06:00:00)-Water Temperature (C)]]*OO[[#This Row],[81]]</f>
        <v>5.0855269750975002E-6</v>
      </c>
      <c r="CF419" s="10">
        <f>3/24000000*OO[[#This Row],[140 (06JUL1985 09:00:00)-Water Temperature (C)]]*OO[[#This Row],[82]]</f>
        <v>4.70290478235E-6</v>
      </c>
      <c r="CG419" s="10">
        <f>3/24000000*OO[[#This Row],[141 (06JUL1985 12:00:00)-Water Temperature (C)]]*OO[[#This Row],[83]]</f>
        <v>4.4570326734299989E-6</v>
      </c>
      <c r="CH419" s="10">
        <f>3/24000000*OO[[#This Row],[142 (06JUL1985 15:00:00)-Water Temperature (C)]]*OO[[#This Row],[84]]</f>
        <v>4.2370739443900002E-6</v>
      </c>
      <c r="CI419" s="10">
        <f>3/24000000*OO[[#This Row],[143 (06JUL1985 18:00:00)-Water Temperature (C)]]*OO[[#This Row],[85]]</f>
        <v>3.9232817475449998E-6</v>
      </c>
      <c r="CJ419" s="10">
        <f>3/24000000*OO[[#This Row],[144 (06JUL1985 21:00:00)-Water Temperature (C)]]*OO[[#This Row],[86]]</f>
        <v>3.4570056705324997E-6</v>
      </c>
      <c r="CK419" s="10">
        <f>3/24000000*OO[[#This Row],[145 (07JUL1985 00:00:00)-Water Temperature (C)]]*OO[[#This Row],[87]]</f>
        <v>2.8919714812875001E-6</v>
      </c>
      <c r="CL419" s="10">
        <f>3/24000000*OO[[#This Row],[146 (07JUL1985 03:00:00)-Water Temperature (C)]]*OO[[#This Row],[88]]</f>
        <v>2.3465832870550001E-6</v>
      </c>
      <c r="CM419" s="10">
        <f>3/24000000*OO[[#This Row],[147 (07JUL1985 06:00:00)-Water Temperature (C)]]*OO[[#This Row],[89]]</f>
        <v>1.9082850086684998E-6</v>
      </c>
      <c r="CN419" s="10">
        <f>3/24000000*OO[[#This Row],[148 (07JUL1985 09:00:00)-Water Temperature (C)]]*OO[[#This Row],[90]]</f>
        <v>1.5959954545469998E-6</v>
      </c>
      <c r="CO419" s="10">
        <f>3/24000000*OO[[#This Row],[149 (07JUL1985 12:00:00)-Water Temperature (C)]]*OO[[#This Row],[91]]</f>
        <v>1.3574957018087499E-6</v>
      </c>
      <c r="CP419" s="10">
        <f>3/24000000*OO[[#This Row],[150 (07JUL1985 15:00:00)-Water Temperature (C)]]*OO[[#This Row],[92]]</f>
        <v>1.1948647981192497E-6</v>
      </c>
      <c r="CQ419" s="10">
        <f>3/24000000*OO[[#This Row],[151 (07JUL1985 18:00:00)-Water Temperature (C)]]*OO[[#This Row],[93]]</f>
        <v>1.0720871555355001E-6</v>
      </c>
      <c r="CR419" s="10">
        <f>3/24000000*OO[[#This Row],[152 (07JUL1985 21:00:00)-Water Temperature (C)]]*OO[[#This Row],[94]]</f>
        <v>9.627622855102499E-7</v>
      </c>
      <c r="CS419" s="10">
        <f>3/24000000*OO[[#This Row],[153 (08JUL1985 00:00:00)-Water Temperature (C)]]*OO[[#This Row],[95]]</f>
        <v>8.5327159230612493E-7</v>
      </c>
      <c r="CT419" s="10">
        <f>3/24000000*OO[[#This Row],[154 (08JUL1985 03:00:00)-Water Temperature (C)]]*OO[[#This Row],[96]]</f>
        <v>7.4734594180049995E-7</v>
      </c>
      <c r="CU419" s="10">
        <f>3/24000000*OO[[#This Row],[155 (08JUL1985 06:00:00)-Water Temperature (C)]]*OO[[#This Row],[97]]</f>
        <v>6.6389895767124993E-7</v>
      </c>
      <c r="CV419" s="10">
        <f>3/24000000*OO[[#This Row],[156 (08JUL1985 09:00:00)-Water Temperature (C)]]*OO[[#This Row],[98]]</f>
        <v>6.1980427004850006E-7</v>
      </c>
      <c r="CW419" s="10">
        <f>3/24000000*OO[[#This Row],[157 (08JUL1985 12:00:00)-Water Temperature (C)]]*OO[[#This Row],[99]]</f>
        <v>6.0679402046437498E-7</v>
      </c>
    </row>
    <row r="420" spans="1:101" x14ac:dyDescent="0.35">
      <c r="A420" t="s">
        <v>427</v>
      </c>
      <c r="B420">
        <v>851.19669999999996</v>
      </c>
      <c r="C420" s="10">
        <f>3/24*OO[[#This Row],[59 (26JUN1985 06:00:00)-Water Temperature (C)]]*OO[[#This Row],[1]]/SUM(OO[1])</f>
        <v>0</v>
      </c>
      <c r="D420" s="10">
        <f>3/24*OO[[#This Row],[60 (26JUN1985 09:00:00)-Water Temperature (C)]]*OO[[#This Row],[2]]/SUM(OO[2])</f>
        <v>0</v>
      </c>
      <c r="E420" s="10">
        <f>3/24*OO[[#This Row],[61 (26JUN1985 12:00:00)-Water Temperature (C)]]*OO[[#This Row],[3]]/SUM(OO[3])</f>
        <v>0</v>
      </c>
      <c r="F420" s="10">
        <f>3/24*OO[[#This Row],[62 (26JUN1985 15:00:00)-Water Temperature (C)]]*OO[[#This Row],[4]]/SUM(OO[4])</f>
        <v>0</v>
      </c>
      <c r="G420" s="10">
        <f>3/24*OO[[#This Row],[63 (26JUN1985 18:00:00)-Water Temperature (C)]]*OO[[#This Row],[5]]/SUM(OO[5])</f>
        <v>0</v>
      </c>
      <c r="H420" s="10">
        <f>3/24*OO[[#This Row],[64 (26JUN1985 21:00:00)-Water Temperature (C)]]*OO[[#This Row],[6]]/SUM(OO[6])</f>
        <v>0</v>
      </c>
      <c r="I420" s="10">
        <f>3/24*OO[[#This Row],[65 (27JUN1985 00:00:00)-Water Temperature (C)]]*OO[[#This Row],[7]]/SUM(OO[7])</f>
        <v>0</v>
      </c>
      <c r="J420" s="10">
        <f>3/24*OO[[#This Row],[66 (27JUN1985 03:00:00)-Water Temperature (C)]]*OO[[#This Row],[8]]/SUM(OO[8])</f>
        <v>0</v>
      </c>
      <c r="K420" s="10">
        <f>3/24*OO[[#This Row],[67 (27JUN1985 06:00:00)-Water Temperature (C)]]*OO[[#This Row],[9]]/SUM(OO[9])</f>
        <v>0</v>
      </c>
      <c r="L420" s="10">
        <f>3/24*OO[[#This Row],[68 (27JUN1985 09:00:00)-Water Temperature (C)]]*OO[[#This Row],[10]]/SUM(OO[10])</f>
        <v>0</v>
      </c>
      <c r="M420" s="10">
        <f>3/24*OO[[#This Row],[69 (27JUN1985 12:00:00)-Water Temperature (C)]]*OO[[#This Row],[11]]/SUM(OO[11])</f>
        <v>0</v>
      </c>
      <c r="N420" s="10">
        <f>3/24*OO[[#This Row],[70 (27JUN1985 15:00:00)-Water Temperature (C)]]*OO[[#This Row],[12]]/SUM(OO[12])</f>
        <v>0</v>
      </c>
      <c r="O420" s="10">
        <f>3/24*OO[[#This Row],[71 (27JUN1985 18:00:00)-Water Temperature (C)]]*OO[[#This Row],[13]]/SUM(OO[13])</f>
        <v>0</v>
      </c>
      <c r="P420" s="10">
        <f>3/24*OO[[#This Row],[72 (27JUN1985 21:00:00)-Water Temperature (C)]]*OO[[#This Row],[14]]/SUM(OO[14])</f>
        <v>0</v>
      </c>
      <c r="Q420" s="10">
        <f>3/24*OO[[#This Row],[73 (28JUN1985 00:00:00)-Water Temperature (C)]]*OO[[#This Row],[15]]/SUM(OO[15])</f>
        <v>0</v>
      </c>
      <c r="R420" s="10">
        <f>3/24*OO[[#This Row],[74 (28JUN1985 03:00:00)-Water Temperature (C)]]*OO[[#This Row],[16]]/SUM(OO[16])</f>
        <v>0</v>
      </c>
      <c r="S420" s="10">
        <f>3/24*OO[[#This Row],[75 (28JUN1985 06:00:00)-Water Temperature (C)]]*OO[[#This Row],[17]]/SUM(OO[17])</f>
        <v>0</v>
      </c>
      <c r="T420" s="10">
        <f>3/24*OO[[#This Row],[76 (28JUN1985 09:00:00)-Water Temperature (C)]]*OO[[#This Row],[18]]/SUM(OO[18])</f>
        <v>0</v>
      </c>
      <c r="U420" s="10">
        <f>3/24*OO[[#This Row],[77 (28JUN1985 12:00:00)-Water Temperature (C)]]*OO[[#This Row],[19]]/SUM(OO[19])</f>
        <v>0</v>
      </c>
      <c r="V420" s="10">
        <f>3/24000000*OO[[#This Row],[78 (28JUN1985 15:00:00)-Water Temperature (C)]]*OO[[#This Row],[20]]</f>
        <v>0</v>
      </c>
      <c r="W420" s="10">
        <f>3/24000000*OO[[#This Row],[79 (28JUN1985 18:00:00)-Water Temperature (C)]]*OO[[#This Row],[21]]</f>
        <v>1.3091951475060001E-39</v>
      </c>
      <c r="X420" s="10">
        <f>3/24000000*OO[[#This Row],[80 (28JUN1985 21:00:00)-Water Temperature (C)]]*OO[[#This Row],[22]]</f>
        <v>9.2675708590574995E-33</v>
      </c>
      <c r="Y420" s="10">
        <f>3/24000000*OO[[#This Row],[81 (29JUN1985 00:00:00)-Water Temperature (C)]]*OO[[#This Row],[23]]</f>
        <v>2.256667957005E-26</v>
      </c>
      <c r="Z420" s="10">
        <f>3/24000000*OO[[#This Row],[82 (29JUN1985 03:00:00)-Water Temperature (C)]]*OO[[#This Row],[24]]</f>
        <v>6.997305687315001E-21</v>
      </c>
      <c r="AA420" s="10">
        <f>3/24000000*OO[[#This Row],[83 (29JUN1985 06:00:00)-Water Temperature (C)]]*OO[[#This Row],[25]]</f>
        <v>4.9831071649874991E-17</v>
      </c>
      <c r="AB420" s="10">
        <f>3/24000000*OO[[#This Row],[84 (29JUN1985 09:00:00)-Water Temperature (C)]]*OO[[#This Row],[26]]</f>
        <v>5.4400370321412506E-14</v>
      </c>
      <c r="AC420" s="10">
        <f>3/24000000*OO[[#This Row],[85 (29JUN1985 12:00:00)-Water Temperature (C)]]*OO[[#This Row],[27]]</f>
        <v>1.6492265502277501E-11</v>
      </c>
      <c r="AD420" s="10">
        <f>3/24000000*OO[[#This Row],[86 (29JUN1985 15:00:00)-Water Temperature (C)]]*OO[[#This Row],[28]]</f>
        <v>1.8686469427005E-9</v>
      </c>
      <c r="AE420" s="10">
        <f>3/24000000*OO[[#This Row],[88 (29JUN1985 21:00:00)-Water Temperature (C)]]*OO[[#This Row],[30]]</f>
        <v>2.4098719832437495E-6</v>
      </c>
      <c r="AF420" s="10">
        <f>3/24000000*OO[[#This Row],[88 (29JUN1985 21:00:00)-Water Temperature (C)]]*OO[[#This Row],[30]]</f>
        <v>2.4098719832437495E-6</v>
      </c>
      <c r="AG420" s="10">
        <f>3/24000000*OO[[#This Row],[89 (30JUN1985 00:00:00)-Water Temperature (C)]]*OO[[#This Row],[31]]</f>
        <v>3.3379773811699999E-5</v>
      </c>
      <c r="AH420" s="10">
        <f>3/24000000*OO[[#This Row],[90 (30JUN1985 03:00:00)-Water Temperature (C)]]*OO[[#This Row],[32]]</f>
        <v>2.7386074412224999E-4</v>
      </c>
      <c r="AI420" s="10">
        <f>3/24000000*OO[[#This Row],[91 (30JUN1985 06:00:00)-Water Temperature (C)]]*OO[[#This Row],[33]]</f>
        <v>1.4367405511874999E-3</v>
      </c>
      <c r="AJ420" s="10">
        <f>3/24000000*OO[[#This Row],[92 (30JUN1985 09:00:00)-Water Temperature (C)]]*OO[[#This Row],[34]]</f>
        <v>5.2499666873062492E-3</v>
      </c>
      <c r="AK420" s="10">
        <f>3/24000000*OO[[#This Row],[93 (30JUN1985 12:00:00)-Water Temperature (C)]]*OO[[#This Row],[35]]</f>
        <v>1.3892339534399998E-2</v>
      </c>
      <c r="AL420" s="10">
        <f>3/24000000*OO[[#This Row],[94 (30JUN1985 15:00:00)-Water Temperature (C)]]*OO[[#This Row],[36]]</f>
        <v>2.7484336194087498E-2</v>
      </c>
      <c r="AM420" s="10">
        <f>3/24000000*OO[[#This Row],[95 (30JUN1985 18:00:00)-Water Temperature (C)]]*OO[[#This Row],[37]]</f>
        <v>4.1641255579575001E-2</v>
      </c>
      <c r="AN420" s="10">
        <f>3/24000000*OO[[#This Row],[96 (30JUN1985 21:00:00)-Water Temperature (C)]]*OO[[#This Row],[38]]</f>
        <v>4.8405806430899992E-2</v>
      </c>
      <c r="AO420" s="10">
        <f>3/24000000*OO[[#This Row],[97 (01JUL1985 00:00:00)-Water Temperature (C)]]*OO[[#This Row],[39]]</f>
        <v>4.3799154956837498E-2</v>
      </c>
      <c r="AP420" s="10">
        <f>3/24000000*OO[[#This Row],[98 (01JUL1985 03:00:00)-Water Temperature (C)]]*OO[[#This Row],[40]]</f>
        <v>3.2184337190299998E-2</v>
      </c>
      <c r="AQ420" s="10">
        <f>3/24000000*OO[[#This Row],[99 (01JUL1985 06:00:00)-Water Temperature (C)]]*OO[[#This Row],[41]]</f>
        <v>1.9967608268749999E-2</v>
      </c>
      <c r="AR420" s="10">
        <f>3/24000000*OO[[#This Row],[100 (01JUL1985 09:00:00)-Water Temperature (C)]]*OO[[#This Row],[42]]</f>
        <v>1.1061163470227498E-2</v>
      </c>
      <c r="AS420" s="10">
        <f>3/24000000*OO[[#This Row],[101 (01JUL1985 12:00:00)-Water Temperature (C)]]*OO[[#This Row],[43]]</f>
        <v>5.6333738501237497E-3</v>
      </c>
      <c r="AT420" s="10">
        <f>3/24000000*OO[[#This Row],[102 (01JUL1985 15:00:00)-Water Temperature (C)]]*OO[[#This Row],[44]]</f>
        <v>2.66770615644E-3</v>
      </c>
      <c r="AU420" s="10">
        <f>3/24000000*OO[[#This Row],[103 (01JUL1985 18:00:00)-Water Temperature (C)]]*OO[[#This Row],[45]]</f>
        <v>1.1925822082065E-3</v>
      </c>
      <c r="AV420" s="10">
        <f>3/24000000*OO[[#This Row],[104 (01JUL1985 21:00:00)-Water Temperature (C)]]*OO[[#This Row],[46]]</f>
        <v>5.0480236885400002E-4</v>
      </c>
      <c r="AW420" s="10">
        <f>3/24000000*OO[[#This Row],[105 (02JUL1985 00:00:00)-Water Temperature (C)]]*OO[[#This Row],[47]]</f>
        <v>2.1184093018094998E-4</v>
      </c>
      <c r="AX420" s="10">
        <f>3/24000000*OO[[#This Row],[106 (02JUL1985 03:00:00)-Water Temperature (C)]]*OO[[#This Row],[48]]</f>
        <v>9.7073552771362494E-5</v>
      </c>
      <c r="AY420" s="10">
        <f>3/24000000*OO[[#This Row],[107 (02JUL1985 06:00:00)-Water Temperature (C)]]*OO[[#This Row],[49]]</f>
        <v>5.3481045077799998E-5</v>
      </c>
      <c r="AZ420" s="10">
        <f>3/24000000*OO[[#This Row],[108 (02JUL1985 09:00:00)-Water Temperature (C)]]*OO[[#This Row],[50]]</f>
        <v>3.6841533320399997E-5</v>
      </c>
      <c r="BA420" s="10">
        <f>3/24000000*OO[[#This Row],[109 (02JUL1985 12:00:00)-Water Temperature (C)]]*OO[[#This Row],[51]]</f>
        <v>3.0483397739437502E-5</v>
      </c>
      <c r="BB420" s="10">
        <f>3/24000000*OO[[#This Row],[110 (02JUL1985 15:00:00)-Water Temperature (C)]]*OO[[#This Row],[52]]</f>
        <v>2.7775197655224996E-5</v>
      </c>
      <c r="BC420" s="10">
        <f>3/24000000*OO[[#This Row],[111 (02JUL1985 18:00:00)-Water Temperature (C)]]*OO[[#This Row],[53]]</f>
        <v>2.64696338609375E-5</v>
      </c>
      <c r="BD420" s="10">
        <f>3/24000000*OO[[#This Row],[112 (02JUL1985 21:00:00)-Water Temperature (C)]]*OO[[#This Row],[54]]</f>
        <v>2.5438375560387503E-5</v>
      </c>
      <c r="BE420" s="10">
        <f>3/24000000*OO[[#This Row],[113 (03JUL1985 00:00:00)-Water Temperature (C)]]*OO[[#This Row],[55]]</f>
        <v>2.4535103248731248E-5</v>
      </c>
      <c r="BF420" s="10">
        <f>3/24000000*OO[[#This Row],[114 (03JUL1985 03:00:00)-Water Temperature (C)]]*OO[[#This Row],[56]]</f>
        <v>2.3692794518870003E-5</v>
      </c>
      <c r="BG420" s="10">
        <f>3/24000000*OO[[#This Row],[115 (03JUL1985 06:00:00)-Water Temperature (C)]]*OO[[#This Row],[57]]</f>
        <v>2.2869222018062501E-5</v>
      </c>
      <c r="BH420" s="10">
        <f>3/24000000*OO[[#This Row],[116 (03JUL1985 09:00:00)-Water Temperature (C)]]*OO[[#This Row],[58]]</f>
        <v>2.2247471828399999E-5</v>
      </c>
      <c r="BI420" s="10">
        <f>3/24000000*OO[[#This Row],[117 (03JUL1985 12:00:00)-Water Temperature (C)]]*OO[[#This Row],[59]]</f>
        <v>2.2050713694750001E-5</v>
      </c>
      <c r="BJ420" s="10">
        <f>3/24000000*OO[[#This Row],[118 (03JUL1985 15:00:00)-Water Temperature (C)]]*OO[[#This Row],[60]]</f>
        <v>2.1741423624456251E-5</v>
      </c>
      <c r="BK420" s="10">
        <f>3/24000000*OO[[#This Row],[119 (03JUL1985 18:00:00)-Water Temperature (C)]]*OO[[#This Row],[61]]</f>
        <v>2.1304170343312499E-5</v>
      </c>
      <c r="BL420" s="10">
        <f>3/24000000*OO[[#This Row],[120 (03JUL1985 21:00:00)-Water Temperature (C)]]*OO[[#This Row],[62]]</f>
        <v>2.0245202760781249E-5</v>
      </c>
      <c r="BM420" s="10">
        <f>3/24000000*OO[[#This Row],[121 (04JUL1985 00:00:00)-Water Temperature (C)]]*OO[[#This Row],[63]]</f>
        <v>1.8593043170621249E-5</v>
      </c>
      <c r="BN420" s="10">
        <f>3/24000000*OO[[#This Row],[122 (04JUL1985 03:00:00)-Water Temperature (C)]]*OO[[#This Row],[64]]</f>
        <v>1.6692775198302501E-5</v>
      </c>
      <c r="BO420" s="10">
        <f>3/24000000*OO[[#This Row],[123 (04JUL1985 06:00:00)-Water Temperature (C)]]*OO[[#This Row],[65]]</f>
        <v>1.4857751120624998E-5</v>
      </c>
      <c r="BP420" s="10">
        <f>3/24000000*OO[[#This Row],[124 (04JUL1985 09:00:00)-Water Temperature (C)]]*OO[[#This Row],[66]]</f>
        <v>1.365638468488E-5</v>
      </c>
      <c r="BQ420" s="10">
        <f>3/24000000*OO[[#This Row],[125 (04JUL1985 12:00:00)-Water Temperature (C)]]*OO[[#This Row],[67]]</f>
        <v>1.2762113757435E-5</v>
      </c>
      <c r="BR420" s="10">
        <f>3/24000000*OO[[#This Row],[126 (04JUL1985 15:00:00)-Water Temperature (C)]]*OO[[#This Row],[68]]</f>
        <v>1.20253252257825E-5</v>
      </c>
      <c r="BS420" s="10">
        <f>3/24000000*OO[[#This Row],[127 (04JUL1985 18:00:00)-Water Temperature (C)]]*OO[[#This Row],[69]]</f>
        <v>1.133439289164E-5</v>
      </c>
      <c r="BT420" s="10">
        <f>3/24000000*OO[[#This Row],[128 (04JUL1985 21:00:00)-Water Temperature (C)]]*OO[[#This Row],[70]]</f>
        <v>1.0514202759129998E-5</v>
      </c>
      <c r="BU420" s="10">
        <f>3/24000000*OO[[#This Row],[129 (05JUL1985 00:00:00)-Water Temperature (C)]]*OO[[#This Row],[71]]</f>
        <v>9.4883412367000002E-6</v>
      </c>
      <c r="BV420" s="10">
        <f>3/24000000*OO[[#This Row],[130 (05JUL1985 03:00:00)-Water Temperature (C)]]*OO[[#This Row],[72]]</f>
        <v>8.4009904867199993E-6</v>
      </c>
      <c r="BW420" s="10">
        <f>3/24000000*OO[[#This Row],[131 (05JUL1985 06:00:00)-Water Temperature (C)]]*OO[[#This Row],[73]]</f>
        <v>7.4697535312000007E-6</v>
      </c>
      <c r="BX420" s="10">
        <f>3/24000000*OO[[#This Row],[132 (05JUL1985 09:00:00)-Water Temperature (C)]]*OO[[#This Row],[74]]</f>
        <v>6.9084028058174991E-6</v>
      </c>
      <c r="BY420" s="10">
        <f>3/24000000*OO[[#This Row],[133 (05JUL1985 12:00:00)-Water Temperature (C)]]*OO[[#This Row],[75]]</f>
        <v>6.6127771024174998E-6</v>
      </c>
      <c r="BZ420" s="10">
        <f>3/24000000*OO[[#This Row],[134 (05JUL1985 15:00:00)-Water Temperature (C)]]*OO[[#This Row],[76]]</f>
        <v>6.4398353304049993E-6</v>
      </c>
      <c r="CA420" s="10">
        <f>3/24000000*OO[[#This Row],[135 (05JUL1985 18:00:00)-Water Temperature (C)]]*OO[[#This Row],[77]]</f>
        <v>6.1485024015487497E-6</v>
      </c>
      <c r="CB420" s="10">
        <f>3/24000000*OO[[#This Row],[136 (05JUL1985 21:00:00)-Water Temperature (C)]]*OO[[#This Row],[78]]</f>
        <v>5.6722262839450002E-6</v>
      </c>
      <c r="CC420" s="10">
        <f>3/24000000*OO[[#This Row],[137 (06JUL1985 00:00:00)-Water Temperature (C)]]*OO[[#This Row],[79]]</f>
        <v>5.102748410759999E-6</v>
      </c>
      <c r="CD420" s="10">
        <f>3/24000000*OO[[#This Row],[138 (06JUL1985 03:00:00)-Water Temperature (C)]]*OO[[#This Row],[80]]</f>
        <v>4.5034005385737505E-6</v>
      </c>
      <c r="CE420" s="10">
        <f>3/24000000*OO[[#This Row],[139 (06JUL1985 06:00:00)-Water Temperature (C)]]*OO[[#This Row],[81]]</f>
        <v>4.0010328387749989E-6</v>
      </c>
      <c r="CF420" s="10">
        <f>3/24000000*OO[[#This Row],[140 (06JUL1985 09:00:00)-Water Temperature (C)]]*OO[[#This Row],[82]]</f>
        <v>3.7034109724949997E-6</v>
      </c>
      <c r="CG420" s="10">
        <f>3/24000000*OO[[#This Row],[141 (06JUL1985 12:00:00)-Water Temperature (C)]]*OO[[#This Row],[83]]</f>
        <v>3.5071881802874995E-6</v>
      </c>
      <c r="CH420" s="10">
        <f>3/24000000*OO[[#This Row],[142 (06JUL1985 15:00:00)-Water Temperature (C)]]*OO[[#This Row],[84]]</f>
        <v>3.3417430792699996E-6</v>
      </c>
      <c r="CI420" s="10">
        <f>3/24000000*OO[[#This Row],[143 (06JUL1985 18:00:00)-Water Temperature (C)]]*OO[[#This Row],[85]]</f>
        <v>3.1047254419199997E-6</v>
      </c>
      <c r="CJ420" s="10">
        <f>3/24000000*OO[[#This Row],[144 (06JUL1985 21:00:00)-Water Temperature (C)]]*OO[[#This Row],[86]]</f>
        <v>2.7478124532562494E-6</v>
      </c>
      <c r="CK420" s="10">
        <f>3/24000000*OO[[#This Row],[145 (07JUL1985 00:00:00)-Water Temperature (C)]]*OO[[#This Row],[87]]</f>
        <v>2.3100238008224998E-6</v>
      </c>
      <c r="CL420" s="10">
        <f>3/24000000*OO[[#This Row],[146 (07JUL1985 03:00:00)-Water Temperature (C)]]*OO[[#This Row],[88]]</f>
        <v>1.8827123682337497E-6</v>
      </c>
      <c r="CM420" s="10">
        <f>3/24000000*OO[[#This Row],[147 (07JUL1985 06:00:00)-Water Temperature (C)]]*OO[[#This Row],[89]]</f>
        <v>1.5325366693907497E-6</v>
      </c>
      <c r="CN420" s="10">
        <f>3/24000000*OO[[#This Row],[148 (07JUL1985 09:00:00)-Water Temperature (C)]]*OO[[#This Row],[90]]</f>
        <v>1.2829503536561247E-6</v>
      </c>
      <c r="CO420" s="10">
        <f>3/24000000*OO[[#This Row],[149 (07JUL1985 12:00:00)-Water Temperature (C)]]*OO[[#This Row],[91]]</f>
        <v>1.0892097964414999E-6</v>
      </c>
      <c r="CP420" s="10">
        <f>3/24000000*OO[[#This Row],[150 (07JUL1985 15:00:00)-Water Temperature (C)]]*OO[[#This Row],[92]]</f>
        <v>9.5993776586249998E-7</v>
      </c>
      <c r="CQ420" s="10">
        <f>3/24000000*OO[[#This Row],[151 (07JUL1985 18:00:00)-Water Temperature (C)]]*OO[[#This Row],[93]]</f>
        <v>8.5979645847674993E-7</v>
      </c>
      <c r="CR420" s="10">
        <f>3/24000000*OO[[#This Row],[152 (07JUL1985 21:00:00)-Water Temperature (C)]]*OO[[#This Row],[94]]</f>
        <v>7.7248626651874993E-7</v>
      </c>
      <c r="CS420" s="10">
        <f>3/24000000*OO[[#This Row],[153 (08JUL1985 00:00:00)-Water Temperature (C)]]*OO[[#This Row],[95]]</f>
        <v>6.8610233410649997E-7</v>
      </c>
      <c r="CT420" s="10">
        <f>3/24000000*OO[[#This Row],[154 (08JUL1985 03:00:00)-Water Temperature (C)]]*OO[[#This Row],[96]]</f>
        <v>6.015027755932499E-7</v>
      </c>
      <c r="CU420" s="10">
        <f>3/24000000*OO[[#This Row],[155 (08JUL1985 06:00:00)-Water Temperature (C)]]*OO[[#This Row],[97]]</f>
        <v>5.3403013771250002E-7</v>
      </c>
      <c r="CV420" s="10">
        <f>3/24000000*OO[[#This Row],[156 (08JUL1985 09:00:00)-Water Temperature (C)]]*OO[[#This Row],[98]]</f>
        <v>4.9751194988012487E-7</v>
      </c>
      <c r="CW420" s="10">
        <f>3/24000000*OO[[#This Row],[157 (08JUL1985 12:00:00)-Water Temperature (C)]]*OO[[#This Row],[99]]</f>
        <v>4.8520364562337497E-7</v>
      </c>
    </row>
    <row r="421" spans="1:101" x14ac:dyDescent="0.35">
      <c r="A421" t="s">
        <v>428</v>
      </c>
      <c r="B421">
        <v>888.68399999999997</v>
      </c>
      <c r="C421" s="10">
        <f>3/24*OO[[#This Row],[59 (26JUN1985 06:00:00)-Water Temperature (C)]]*OO[[#This Row],[1]]/SUM(OO[1])</f>
        <v>0</v>
      </c>
      <c r="D421" s="10">
        <f>3/24*OO[[#This Row],[60 (26JUN1985 09:00:00)-Water Temperature (C)]]*OO[[#This Row],[2]]/SUM(OO[2])</f>
        <v>0</v>
      </c>
      <c r="E421" s="10">
        <f>3/24*OO[[#This Row],[61 (26JUN1985 12:00:00)-Water Temperature (C)]]*OO[[#This Row],[3]]/SUM(OO[3])</f>
        <v>0</v>
      </c>
      <c r="F421" s="10">
        <f>3/24*OO[[#This Row],[62 (26JUN1985 15:00:00)-Water Temperature (C)]]*OO[[#This Row],[4]]/SUM(OO[4])</f>
        <v>0</v>
      </c>
      <c r="G421" s="10">
        <f>3/24*OO[[#This Row],[63 (26JUN1985 18:00:00)-Water Temperature (C)]]*OO[[#This Row],[5]]/SUM(OO[5])</f>
        <v>0</v>
      </c>
      <c r="H421" s="10">
        <f>3/24*OO[[#This Row],[64 (26JUN1985 21:00:00)-Water Temperature (C)]]*OO[[#This Row],[6]]/SUM(OO[6])</f>
        <v>0</v>
      </c>
      <c r="I421" s="10">
        <f>3/24*OO[[#This Row],[65 (27JUN1985 00:00:00)-Water Temperature (C)]]*OO[[#This Row],[7]]/SUM(OO[7])</f>
        <v>0</v>
      </c>
      <c r="J421" s="10">
        <f>3/24*OO[[#This Row],[66 (27JUN1985 03:00:00)-Water Temperature (C)]]*OO[[#This Row],[8]]/SUM(OO[8])</f>
        <v>0</v>
      </c>
      <c r="K421" s="10">
        <f>3/24*OO[[#This Row],[67 (27JUN1985 06:00:00)-Water Temperature (C)]]*OO[[#This Row],[9]]/SUM(OO[9])</f>
        <v>0</v>
      </c>
      <c r="L421" s="10">
        <f>3/24*OO[[#This Row],[68 (27JUN1985 09:00:00)-Water Temperature (C)]]*OO[[#This Row],[10]]/SUM(OO[10])</f>
        <v>0</v>
      </c>
      <c r="M421" s="10">
        <f>3/24*OO[[#This Row],[69 (27JUN1985 12:00:00)-Water Temperature (C)]]*OO[[#This Row],[11]]/SUM(OO[11])</f>
        <v>0</v>
      </c>
      <c r="N421" s="10">
        <f>3/24*OO[[#This Row],[70 (27JUN1985 15:00:00)-Water Temperature (C)]]*OO[[#This Row],[12]]/SUM(OO[12])</f>
        <v>0</v>
      </c>
      <c r="O421" s="10">
        <f>3/24*OO[[#This Row],[71 (27JUN1985 18:00:00)-Water Temperature (C)]]*OO[[#This Row],[13]]/SUM(OO[13])</f>
        <v>0</v>
      </c>
      <c r="P421" s="10">
        <f>3/24*OO[[#This Row],[72 (27JUN1985 21:00:00)-Water Temperature (C)]]*OO[[#This Row],[14]]/SUM(OO[14])</f>
        <v>0</v>
      </c>
      <c r="Q421" s="10">
        <f>3/24*OO[[#This Row],[73 (28JUN1985 00:00:00)-Water Temperature (C)]]*OO[[#This Row],[15]]/SUM(OO[15])</f>
        <v>0</v>
      </c>
      <c r="R421" s="10">
        <f>3/24*OO[[#This Row],[74 (28JUN1985 03:00:00)-Water Temperature (C)]]*OO[[#This Row],[16]]/SUM(OO[16])</f>
        <v>0</v>
      </c>
      <c r="S421" s="10">
        <f>3/24*OO[[#This Row],[75 (28JUN1985 06:00:00)-Water Temperature (C)]]*OO[[#This Row],[17]]/SUM(OO[17])</f>
        <v>0</v>
      </c>
      <c r="T421" s="10">
        <f>3/24*OO[[#This Row],[76 (28JUN1985 09:00:00)-Water Temperature (C)]]*OO[[#This Row],[18]]/SUM(OO[18])</f>
        <v>0</v>
      </c>
      <c r="U421" s="10">
        <f>3/24*OO[[#This Row],[77 (28JUN1985 12:00:00)-Water Temperature (C)]]*OO[[#This Row],[19]]/SUM(OO[19])</f>
        <v>0</v>
      </c>
      <c r="V421" s="10">
        <f>3/24000000*OO[[#This Row],[78 (28JUN1985 15:00:00)-Water Temperature (C)]]*OO[[#This Row],[20]]</f>
        <v>0</v>
      </c>
      <c r="W421" s="10">
        <f>3/24000000*OO[[#This Row],[79 (28JUN1985 18:00:00)-Water Temperature (C)]]*OO[[#This Row],[21]]</f>
        <v>2.3833802016959998E-40</v>
      </c>
      <c r="X421" s="10">
        <f>3/24000000*OO[[#This Row],[80 (28JUN1985 21:00:00)-Water Temperature (C)]]*OO[[#This Row],[22]]</f>
        <v>3.9446108100000005E-33</v>
      </c>
      <c r="Y421" s="10">
        <f>3/24000000*OO[[#This Row],[81 (29JUN1985 00:00:00)-Water Temperature (C)]]*OO[[#This Row],[23]]</f>
        <v>7.2535768748799988E-27</v>
      </c>
      <c r="Z421" s="10">
        <f>3/24000000*OO[[#This Row],[82 (29JUN1985 03:00:00)-Water Temperature (C)]]*OO[[#This Row],[24]]</f>
        <v>3.35326405396875E-21</v>
      </c>
      <c r="AA421" s="10">
        <f>3/24000000*OO[[#This Row],[83 (29JUN1985 06:00:00)-Water Temperature (C)]]*OO[[#This Row],[25]]</f>
        <v>2.8701430725825001E-17</v>
      </c>
      <c r="AB421" s="10">
        <f>3/24000000*OO[[#This Row],[84 (29JUN1985 09:00:00)-Water Temperature (C)]]*OO[[#This Row],[26]]</f>
        <v>3.5269994272049997E-14</v>
      </c>
      <c r="AC421" s="10">
        <f>3/24000000*OO[[#This Row],[85 (29JUN1985 12:00:00)-Water Temperature (C)]]*OO[[#This Row],[27]]</f>
        <v>1.16648836199975E-11</v>
      </c>
      <c r="AD421" s="10">
        <f>3/24000000*OO[[#This Row],[86 (29JUN1985 15:00:00)-Water Temperature (C)]]*OO[[#This Row],[28]]</f>
        <v>1.4269255371749999E-9</v>
      </c>
      <c r="AE421" s="10">
        <f>3/24000000*OO[[#This Row],[88 (29JUN1985 21:00:00)-Water Temperature (C)]]*OO[[#This Row],[30]]</f>
        <v>2.08851672938625E-6</v>
      </c>
      <c r="AF421" s="10">
        <f>3/24000000*OO[[#This Row],[88 (29JUN1985 21:00:00)-Water Temperature (C)]]*OO[[#This Row],[30]]</f>
        <v>2.08851672938625E-6</v>
      </c>
      <c r="AG421" s="10">
        <f>3/24000000*OO[[#This Row],[89 (30JUN1985 00:00:00)-Water Temperature (C)]]*OO[[#This Row],[31]]</f>
        <v>3.0629465468249998E-5</v>
      </c>
      <c r="AH421" s="10">
        <f>3/24000000*OO[[#This Row],[90 (30JUN1985 03:00:00)-Water Temperature (C)]]*OO[[#This Row],[32]]</f>
        <v>2.6483413179450004E-4</v>
      </c>
      <c r="AI421" s="10">
        <f>3/24000000*OO[[#This Row],[91 (30JUN1985 06:00:00)-Water Temperature (C)]]*OO[[#This Row],[33]]</f>
        <v>1.4591685357034996E-3</v>
      </c>
      <c r="AJ421" s="10">
        <f>3/24000000*OO[[#This Row],[92 (30JUN1985 09:00:00)-Water Temperature (C)]]*OO[[#This Row],[34]]</f>
        <v>5.5659277199050002E-3</v>
      </c>
      <c r="AK421" s="10">
        <f>3/24000000*OO[[#This Row],[93 (30JUN1985 12:00:00)-Water Temperature (C)]]*OO[[#This Row],[35]]</f>
        <v>1.5275576093906248E-2</v>
      </c>
      <c r="AL421" s="10">
        <f>3/24000000*OO[[#This Row],[94 (30JUN1985 15:00:00)-Water Temperature (C)]]*OO[[#This Row],[36]]</f>
        <v>3.1354460222249997E-2</v>
      </c>
      <c r="AM421" s="10">
        <f>3/24000000*OO[[#This Row],[95 (30JUN1985 18:00:00)-Water Temperature (C)]]*OO[[#This Row],[37]]</f>
        <v>4.9184572806949989E-2</v>
      </c>
      <c r="AN421" s="10">
        <f>3/24000000*OO[[#This Row],[96 (30JUN1985 21:00:00)-Water Temperature (C)]]*OO[[#This Row],[38]]</f>
        <v>5.9119888130399999E-2</v>
      </c>
      <c r="AO421" s="10">
        <f>3/24000000*OO[[#This Row],[97 (01JUL1985 00:00:00)-Water Temperature (C)]]*OO[[#This Row],[39]]</f>
        <v>5.5347200038349996E-2</v>
      </c>
      <c r="AP421" s="10">
        <f>3/24000000*OO[[#This Row],[98 (01JUL1985 03:00:00)-Water Temperature (C)]]*OO[[#This Row],[40]]</f>
        <v>4.1934311469749998E-2</v>
      </c>
      <c r="AQ421" s="10">
        <f>3/24000000*OO[[#This Row],[99 (01JUL1985 06:00:00)-Water Temperature (C)]]*OO[[#This Row],[41]]</f>
        <v>2.6742699712299995E-2</v>
      </c>
      <c r="AR421" s="10">
        <f>3/24000000*OO[[#This Row],[100 (01JUL1985 09:00:00)-Water Temperature (C)]]*OO[[#This Row],[42]]</f>
        <v>1.5139429218258749E-2</v>
      </c>
      <c r="AS421" s="10">
        <f>3/24000000*OO[[#This Row],[101 (01JUL1985 12:00:00)-Water Temperature (C)]]*OO[[#This Row],[43]]</f>
        <v>7.8305426157262489E-3</v>
      </c>
      <c r="AT421" s="10">
        <f>3/24000000*OO[[#This Row],[102 (01JUL1985 15:00:00)-Water Temperature (C)]]*OO[[#This Row],[44]]</f>
        <v>3.7539338057525004E-3</v>
      </c>
      <c r="AU421" s="10">
        <f>3/24000000*OO[[#This Row],[103 (01JUL1985 18:00:00)-Water Temperature (C)]]*OO[[#This Row],[45]]</f>
        <v>1.6941788519235E-3</v>
      </c>
      <c r="AV421" s="10">
        <f>3/24000000*OO[[#This Row],[104 (01JUL1985 21:00:00)-Water Temperature (C)]]*OO[[#This Row],[46]]</f>
        <v>7.2066853821699999E-4</v>
      </c>
      <c r="AW421" s="10">
        <f>3/24000000*OO[[#This Row],[105 (02JUL1985 00:00:00)-Water Temperature (C)]]*OO[[#This Row],[47]]</f>
        <v>3.0114144836E-4</v>
      </c>
      <c r="AX421" s="10">
        <f>3/24000000*OO[[#This Row],[106 (02JUL1985 03:00:00)-Water Temperature (C)]]*OO[[#This Row],[48]]</f>
        <v>1.3487924180414999E-4</v>
      </c>
      <c r="AY421" s="10">
        <f>3/24000000*OO[[#This Row],[107 (02JUL1985 06:00:00)-Water Temperature (C)]]*OO[[#This Row],[49]]</f>
        <v>7.1591341829000001E-5</v>
      </c>
      <c r="AZ421" s="10">
        <f>3/24000000*OO[[#This Row],[108 (02JUL1985 09:00:00)-Water Temperature (C)]]*OO[[#This Row],[50]]</f>
        <v>4.7555467171874991E-5</v>
      </c>
      <c r="BA421" s="10">
        <f>3/24000000*OO[[#This Row],[109 (02JUL1985 12:00:00)-Water Temperature (C)]]*OO[[#This Row],[51]]</f>
        <v>3.8393281185474993E-5</v>
      </c>
      <c r="BB421" s="10">
        <f>3/24000000*OO[[#This Row],[110 (02JUL1985 15:00:00)-Water Temperature (C)]]*OO[[#This Row],[52]]</f>
        <v>3.4470540152299998E-5</v>
      </c>
      <c r="BC421" s="10">
        <f>3/24000000*OO[[#This Row],[111 (02JUL1985 18:00:00)-Water Temperature (C)]]*OO[[#This Row],[53]]</f>
        <v>3.2603139392874995E-5</v>
      </c>
      <c r="BD421" s="10">
        <f>3/24000000*OO[[#This Row],[112 (02JUL1985 21:00:00)-Water Temperature (C)]]*OO[[#This Row],[54]]</f>
        <v>3.1223380413974995E-5</v>
      </c>
      <c r="BE421" s="10">
        <f>3/24000000*OO[[#This Row],[113 (03JUL1985 00:00:00)-Water Temperature (C)]]*OO[[#This Row],[55]]</f>
        <v>3.0061689413449996E-5</v>
      </c>
      <c r="BF421" s="10">
        <f>3/24000000*OO[[#This Row],[114 (03JUL1985 03:00:00)-Water Temperature (C)]]*OO[[#This Row],[56]]</f>
        <v>2.8988649967499999E-5</v>
      </c>
      <c r="BG421" s="10">
        <f>3/24000000*OO[[#This Row],[115 (03JUL1985 06:00:00)-Water Temperature (C)]]*OO[[#This Row],[57]]</f>
        <v>2.7944868579050002E-5</v>
      </c>
      <c r="BH421" s="10">
        <f>3/24000000*OO[[#This Row],[116 (03JUL1985 09:00:00)-Water Temperature (C)]]*OO[[#This Row],[58]]</f>
        <v>2.7182748935762496E-5</v>
      </c>
      <c r="BI421" s="10">
        <f>3/24000000*OO[[#This Row],[117 (03JUL1985 12:00:00)-Water Temperature (C)]]*OO[[#This Row],[59]]</f>
        <v>2.6962006060874998E-5</v>
      </c>
      <c r="BJ421" s="10">
        <f>3/24000000*OO[[#This Row],[118 (03JUL1985 15:00:00)-Water Temperature (C)]]*OO[[#This Row],[60]]</f>
        <v>2.6583748612199994E-5</v>
      </c>
      <c r="BK421" s="10">
        <f>3/24000000*OO[[#This Row],[119 (03JUL1985 18:00:00)-Water Temperature (C)]]*OO[[#This Row],[61]]</f>
        <v>2.6057882854825001E-5</v>
      </c>
      <c r="BL421" s="10">
        <f>3/24000000*OO[[#This Row],[120 (03JUL1985 21:00:00)-Water Temperature (C)]]*OO[[#This Row],[62]]</f>
        <v>2.4760221386949995E-5</v>
      </c>
      <c r="BM421" s="10">
        <f>3/24000000*OO[[#This Row],[121 (04JUL1985 00:00:00)-Water Temperature (C)]]*OO[[#This Row],[63]]</f>
        <v>2.28129590901375E-5</v>
      </c>
      <c r="BN421" s="10">
        <f>3/24000000*OO[[#This Row],[122 (04JUL1985 03:00:00)-Water Temperature (C)]]*OO[[#This Row],[64]]</f>
        <v>2.0522141690808752E-5</v>
      </c>
      <c r="BO421" s="10">
        <f>3/24000000*OO[[#This Row],[123 (04JUL1985 06:00:00)-Water Temperature (C)]]*OO[[#This Row],[65]]</f>
        <v>1.8254264589884997E-5</v>
      </c>
      <c r="BP421" s="10">
        <f>3/24000000*OO[[#This Row],[124 (04JUL1985 09:00:00)-Water Temperature (C)]]*OO[[#This Row],[66]]</f>
        <v>1.6744985113127497E-5</v>
      </c>
      <c r="BQ421" s="10">
        <f>3/24000000*OO[[#This Row],[125 (04JUL1985 12:00:00)-Water Temperature (C)]]*OO[[#This Row],[67]]</f>
        <v>1.5583045309202499E-5</v>
      </c>
      <c r="BR421" s="10">
        <f>3/24000000*OO[[#This Row],[126 (04JUL1985 15:00:00)-Water Temperature (C)]]*OO[[#This Row],[68]]</f>
        <v>1.4629243426069998E-5</v>
      </c>
      <c r="BS421" s="10">
        <f>3/24000000*OO[[#This Row],[127 (04JUL1985 18:00:00)-Water Temperature (C)]]*OO[[#This Row],[69]]</f>
        <v>1.37846149100625E-5</v>
      </c>
      <c r="BT421" s="10">
        <f>3/24000000*OO[[#This Row],[128 (04JUL1985 21:00:00)-Water Temperature (C)]]*OO[[#This Row],[70]]</f>
        <v>1.2759669347013751E-5</v>
      </c>
      <c r="BU421" s="10">
        <f>3/24000000*OO[[#This Row],[129 (05JUL1985 00:00:00)-Water Temperature (C)]]*OO[[#This Row],[71]]</f>
        <v>1.152334907922375E-5</v>
      </c>
      <c r="BV421" s="10">
        <f>3/24000000*OO[[#This Row],[130 (05JUL1985 03:00:00)-Water Temperature (C)]]*OO[[#This Row],[72]]</f>
        <v>1.0231062527924999E-5</v>
      </c>
      <c r="BW421" s="10">
        <f>3/24000000*OO[[#This Row],[131 (05JUL1985 06:00:00)-Water Temperature (C)]]*OO[[#This Row],[73]]</f>
        <v>9.0911225729124978E-6</v>
      </c>
      <c r="BX421" s="10">
        <f>3/24000000*OO[[#This Row],[132 (05JUL1985 09:00:00)-Water Temperature (C)]]*OO[[#This Row],[74]]</f>
        <v>8.3973045656575004E-6</v>
      </c>
      <c r="BY421" s="10">
        <f>3/24000000*OO[[#This Row],[133 (05JUL1985 12:00:00)-Water Temperature (C)]]*OO[[#This Row],[75]]</f>
        <v>7.9910710997400009E-6</v>
      </c>
      <c r="BZ421" s="10">
        <f>3/24000000*OO[[#This Row],[134 (05JUL1985 15:00:00)-Water Temperature (C)]]*OO[[#This Row],[76]]</f>
        <v>7.7607660377974991E-6</v>
      </c>
      <c r="CA421" s="10">
        <f>3/24000000*OO[[#This Row],[135 (05JUL1985 18:00:00)-Water Temperature (C)]]*OO[[#This Row],[77]]</f>
        <v>7.4094300003499992E-6</v>
      </c>
      <c r="CB421" s="10">
        <f>3/24000000*OO[[#This Row],[136 (05JUL1985 21:00:00)-Water Temperature (C)]]*OO[[#This Row],[78]]</f>
        <v>6.8139080024537489E-6</v>
      </c>
      <c r="CC421" s="10">
        <f>3/24000000*OO[[#This Row],[137 (06JUL1985 00:00:00)-Water Temperature (C)]]*OO[[#This Row],[79]]</f>
        <v>6.1288104866999997E-6</v>
      </c>
      <c r="CD421" s="10">
        <f>3/24000000*OO[[#This Row],[138 (06JUL1985 03:00:00)-Water Temperature (C)]]*OO[[#This Row],[80]]</f>
        <v>5.4085959287999996E-6</v>
      </c>
      <c r="CE421" s="10">
        <f>3/24000000*OO[[#This Row],[139 (06JUL1985 06:00:00)-Water Temperature (C)]]*OO[[#This Row],[81]]</f>
        <v>4.7899449642374993E-6</v>
      </c>
      <c r="CF421" s="10">
        <f>3/24000000*OO[[#This Row],[140 (06JUL1985 09:00:00)-Water Temperature (C)]]*OO[[#This Row],[82]]</f>
        <v>4.4228566555949996E-6</v>
      </c>
      <c r="CG421" s="10">
        <f>3/24000000*OO[[#This Row],[141 (06JUL1985 12:00:00)-Water Temperature (C)]]*OO[[#This Row],[83]]</f>
        <v>4.1632893009875E-6</v>
      </c>
      <c r="CH421" s="10">
        <f>3/24000000*OO[[#This Row],[142 (06JUL1985 15:00:00)-Water Temperature (C)]]*OO[[#This Row],[84]]</f>
        <v>3.9565962909687501E-6</v>
      </c>
      <c r="CI421" s="10">
        <f>3/24000000*OO[[#This Row],[143 (06JUL1985 18:00:00)-Water Temperature (C)]]*OO[[#This Row],[85]]</f>
        <v>3.6750933130837495E-6</v>
      </c>
      <c r="CJ421" s="10">
        <f>3/24000000*OO[[#This Row],[144 (06JUL1985 21:00:00)-Water Temperature (C)]]*OO[[#This Row],[86]]</f>
        <v>3.2556963569562497E-6</v>
      </c>
      <c r="CK421" s="10">
        <f>3/24000000*OO[[#This Row],[145 (07JUL1985 00:00:00)-Water Temperature (C)]]*OO[[#This Row],[87]]</f>
        <v>2.7447041843024997E-6</v>
      </c>
      <c r="CL421" s="10">
        <f>3/24000000*OO[[#This Row],[146 (07JUL1985 03:00:00)-Water Temperature (C)]]*OO[[#This Row],[88]]</f>
        <v>2.2397162718342501E-6</v>
      </c>
      <c r="CM421" s="10">
        <f>3/24000000*OO[[#This Row],[147 (07JUL1985 06:00:00)-Water Temperature (C)]]*OO[[#This Row],[89]]</f>
        <v>1.8167383957923751E-6</v>
      </c>
      <c r="CN421" s="10">
        <f>3/24000000*OO[[#This Row],[148 (07JUL1985 09:00:00)-Water Temperature (C)]]*OO[[#This Row],[90]]</f>
        <v>1.5156941273251251E-6</v>
      </c>
      <c r="CO421" s="10">
        <f>3/24000000*OO[[#This Row],[149 (07JUL1985 12:00:00)-Water Temperature (C)]]*OO[[#This Row],[91]]</f>
        <v>1.2727332458585E-6</v>
      </c>
      <c r="CP421" s="10">
        <f>3/24000000*OO[[#This Row],[150 (07JUL1985 15:00:00)-Water Temperature (C)]]*OO[[#This Row],[92]]</f>
        <v>1.11549756431475E-6</v>
      </c>
      <c r="CQ421" s="10">
        <f>3/24000000*OO[[#This Row],[151 (07JUL1985 18:00:00)-Water Temperature (C)]]*OO[[#This Row],[93]]</f>
        <v>9.8971962312424995E-7</v>
      </c>
      <c r="CR421" s="10">
        <f>3/24000000*OO[[#This Row],[152 (07JUL1985 21:00:00)-Water Temperature (C)]]*OO[[#This Row],[94]]</f>
        <v>8.8300228812974998E-7</v>
      </c>
      <c r="CS421" s="10">
        <f>3/24000000*OO[[#This Row],[153 (08JUL1985 00:00:00)-Water Temperature (C)]]*OO[[#This Row],[95]]</f>
        <v>7.80869805331E-7</v>
      </c>
      <c r="CT421" s="10">
        <f>3/24000000*OO[[#This Row],[154 (08JUL1985 03:00:00)-Water Temperature (C)]]*OO[[#This Row],[96]]</f>
        <v>6.8204467532024998E-7</v>
      </c>
      <c r="CU421" s="10">
        <f>3/24000000*OO[[#This Row],[155 (08JUL1985 06:00:00)-Water Temperature (C)]]*OO[[#This Row],[97]]</f>
        <v>6.0435433672949997E-7</v>
      </c>
      <c r="CV421" s="10">
        <f>3/24000000*OO[[#This Row],[156 (08JUL1985 09:00:00)-Water Temperature (C)]]*OO[[#This Row],[98]]</f>
        <v>5.6119213867837501E-7</v>
      </c>
      <c r="CW421" s="10">
        <f>3/24000000*OO[[#This Row],[157 (08JUL1985 12:00:00)-Water Temperature (C)]]*OO[[#This Row],[99]]</f>
        <v>5.4306929462312501E-7</v>
      </c>
    </row>
    <row r="422" spans="1:101" x14ac:dyDescent="0.35">
      <c r="A422" t="s">
        <v>429</v>
      </c>
      <c r="B422">
        <v>909.12699999999995</v>
      </c>
      <c r="C422" s="10">
        <f>3/24*OO[[#This Row],[59 (26JUN1985 06:00:00)-Water Temperature (C)]]*OO[[#This Row],[1]]/SUM(OO[1])</f>
        <v>0</v>
      </c>
      <c r="D422" s="10">
        <f>3/24*OO[[#This Row],[60 (26JUN1985 09:00:00)-Water Temperature (C)]]*OO[[#This Row],[2]]/SUM(OO[2])</f>
        <v>0</v>
      </c>
      <c r="E422" s="10">
        <f>3/24*OO[[#This Row],[61 (26JUN1985 12:00:00)-Water Temperature (C)]]*OO[[#This Row],[3]]/SUM(OO[3])</f>
        <v>0</v>
      </c>
      <c r="F422" s="10">
        <f>3/24*OO[[#This Row],[62 (26JUN1985 15:00:00)-Water Temperature (C)]]*OO[[#This Row],[4]]/SUM(OO[4])</f>
        <v>0</v>
      </c>
      <c r="G422" s="10">
        <f>3/24*OO[[#This Row],[63 (26JUN1985 18:00:00)-Water Temperature (C)]]*OO[[#This Row],[5]]/SUM(OO[5])</f>
        <v>0</v>
      </c>
      <c r="H422" s="10">
        <f>3/24*OO[[#This Row],[64 (26JUN1985 21:00:00)-Water Temperature (C)]]*OO[[#This Row],[6]]/SUM(OO[6])</f>
        <v>0</v>
      </c>
      <c r="I422" s="10">
        <f>3/24*OO[[#This Row],[65 (27JUN1985 00:00:00)-Water Temperature (C)]]*OO[[#This Row],[7]]/SUM(OO[7])</f>
        <v>0</v>
      </c>
      <c r="J422" s="10">
        <f>3/24*OO[[#This Row],[66 (27JUN1985 03:00:00)-Water Temperature (C)]]*OO[[#This Row],[8]]/SUM(OO[8])</f>
        <v>0</v>
      </c>
      <c r="K422" s="10">
        <f>3/24*OO[[#This Row],[67 (27JUN1985 06:00:00)-Water Temperature (C)]]*OO[[#This Row],[9]]/SUM(OO[9])</f>
        <v>0</v>
      </c>
      <c r="L422" s="10">
        <f>3/24*OO[[#This Row],[68 (27JUN1985 09:00:00)-Water Temperature (C)]]*OO[[#This Row],[10]]/SUM(OO[10])</f>
        <v>0</v>
      </c>
      <c r="M422" s="10">
        <f>3/24*OO[[#This Row],[69 (27JUN1985 12:00:00)-Water Temperature (C)]]*OO[[#This Row],[11]]/SUM(OO[11])</f>
        <v>0</v>
      </c>
      <c r="N422" s="10">
        <f>3/24*OO[[#This Row],[70 (27JUN1985 15:00:00)-Water Temperature (C)]]*OO[[#This Row],[12]]/SUM(OO[12])</f>
        <v>0</v>
      </c>
      <c r="O422" s="10">
        <f>3/24*OO[[#This Row],[71 (27JUN1985 18:00:00)-Water Temperature (C)]]*OO[[#This Row],[13]]/SUM(OO[13])</f>
        <v>0</v>
      </c>
      <c r="P422" s="10">
        <f>3/24*OO[[#This Row],[72 (27JUN1985 21:00:00)-Water Temperature (C)]]*OO[[#This Row],[14]]/SUM(OO[14])</f>
        <v>0</v>
      </c>
      <c r="Q422" s="10">
        <f>3/24*OO[[#This Row],[73 (28JUN1985 00:00:00)-Water Temperature (C)]]*OO[[#This Row],[15]]/SUM(OO[15])</f>
        <v>0</v>
      </c>
      <c r="R422" s="10">
        <f>3/24*OO[[#This Row],[74 (28JUN1985 03:00:00)-Water Temperature (C)]]*OO[[#This Row],[16]]/SUM(OO[16])</f>
        <v>0</v>
      </c>
      <c r="S422" s="10">
        <f>3/24*OO[[#This Row],[75 (28JUN1985 06:00:00)-Water Temperature (C)]]*OO[[#This Row],[17]]/SUM(OO[17])</f>
        <v>0</v>
      </c>
      <c r="T422" s="10">
        <f>3/24*OO[[#This Row],[76 (28JUN1985 09:00:00)-Water Temperature (C)]]*OO[[#This Row],[18]]/SUM(OO[18])</f>
        <v>0</v>
      </c>
      <c r="U422" s="10">
        <f>3/24*OO[[#This Row],[77 (28JUN1985 12:00:00)-Water Temperature (C)]]*OO[[#This Row],[19]]/SUM(OO[19])</f>
        <v>0</v>
      </c>
      <c r="V422" s="10">
        <f>3/24000000*OO[[#This Row],[78 (28JUN1985 15:00:00)-Water Temperature (C)]]*OO[[#This Row],[20]]</f>
        <v>0</v>
      </c>
      <c r="W422" s="10">
        <f>3/24000000*OO[[#This Row],[79 (28JUN1985 18:00:00)-Water Temperature (C)]]*OO[[#This Row],[21]]</f>
        <v>7.3524197412449982E-41</v>
      </c>
      <c r="X422" s="10">
        <f>3/24000000*OO[[#This Row],[80 (28JUN1985 21:00:00)-Water Temperature (C)]]*OO[[#This Row],[22]]</f>
        <v>1.4157387270549998E-33</v>
      </c>
      <c r="Y422" s="10">
        <f>3/24000000*OO[[#This Row],[81 (29JUN1985 00:00:00)-Water Temperature (C)]]*OO[[#This Row],[23]]</f>
        <v>2.4584862409428744E-27</v>
      </c>
      <c r="Z422" s="10">
        <f>3/24000000*OO[[#This Row],[82 (29JUN1985 03:00:00)-Water Temperature (C)]]*OO[[#This Row],[24]]</f>
        <v>1.4997583167899999E-21</v>
      </c>
      <c r="AA422" s="10">
        <f>3/24000000*OO[[#This Row],[83 (29JUN1985 06:00:00)-Water Temperature (C)]]*OO[[#This Row],[25]]</f>
        <v>1.599272128863E-17</v>
      </c>
      <c r="AB422" s="10">
        <f>3/24000000*OO[[#This Row],[84 (29JUN1985 09:00:00)-Water Temperature (C)]]*OO[[#This Row],[26]]</f>
        <v>2.2511529858382497E-14</v>
      </c>
      <c r="AC422" s="10">
        <f>3/24000000*OO[[#This Row],[85 (29JUN1985 12:00:00)-Water Temperature (C)]]*OO[[#This Row],[27]]</f>
        <v>8.2212815572275003E-12</v>
      </c>
      <c r="AD422" s="10">
        <f>3/24000000*OO[[#This Row],[86 (29JUN1985 15:00:00)-Water Temperature (C)]]*OO[[#This Row],[28]]</f>
        <v>1.0952200572266248E-9</v>
      </c>
      <c r="AE422" s="10">
        <f>3/24000000*OO[[#This Row],[88 (29JUN1985 21:00:00)-Water Temperature (C)]]*OO[[#This Row],[30]]</f>
        <v>1.8440750492677499E-6</v>
      </c>
      <c r="AF422" s="10">
        <f>3/24000000*OO[[#This Row],[88 (29JUN1985 21:00:00)-Water Temperature (C)]]*OO[[#This Row],[30]]</f>
        <v>1.8440750492677499E-6</v>
      </c>
      <c r="AG422" s="10">
        <f>3/24000000*OO[[#This Row],[89 (30JUN1985 00:00:00)-Water Temperature (C)]]*OO[[#This Row],[31]]</f>
        <v>2.8775735743837496E-5</v>
      </c>
      <c r="AH422" s="10">
        <f>3/24000000*OO[[#This Row],[90 (30JUN1985 03:00:00)-Water Temperature (C)]]*OO[[#This Row],[32]]</f>
        <v>2.6344464655124998E-4</v>
      </c>
      <c r="AI422" s="10">
        <f>3/24000000*OO[[#This Row],[91 (30JUN1985 06:00:00)-Water Temperature (C)]]*OO[[#This Row],[33]]</f>
        <v>1.5294513321802501E-3</v>
      </c>
      <c r="AJ422" s="10">
        <f>3/24000000*OO[[#This Row],[92 (30JUN1985 09:00:00)-Water Temperature (C)]]*OO[[#This Row],[34]]</f>
        <v>6.1114557087325007E-3</v>
      </c>
      <c r="AK422" s="10">
        <f>3/24000000*OO[[#This Row],[93 (30JUN1985 12:00:00)-Water Temperature (C)]]*OO[[#This Row],[35]]</f>
        <v>1.744962944536E-2</v>
      </c>
      <c r="AL422" s="10">
        <f>3/24000000*OO[[#This Row],[94 (30JUN1985 15:00:00)-Water Temperature (C)]]*OO[[#This Row],[36]]</f>
        <v>3.7224021825200002E-2</v>
      </c>
      <c r="AM422" s="10">
        <f>3/24000000*OO[[#This Row],[95 (30JUN1985 18:00:00)-Water Temperature (C)]]*OO[[#This Row],[37]]</f>
        <v>6.0581321640124988E-2</v>
      </c>
      <c r="AN422" s="10">
        <f>3/24000000*OO[[#This Row],[96 (30JUN1985 21:00:00)-Water Temperature (C)]]*OO[[#This Row],[38]]</f>
        <v>7.5452755321024995E-2</v>
      </c>
      <c r="AO422" s="10">
        <f>3/24000000*OO[[#This Row],[97 (01JUL1985 00:00:00)-Water Temperature (C)]]*OO[[#This Row],[39]]</f>
        <v>7.3165426517187493E-2</v>
      </c>
      <c r="AP422" s="10">
        <f>3/24000000*OO[[#This Row],[98 (01JUL1985 03:00:00)-Water Temperature (C)]]*OO[[#This Row],[40]]</f>
        <v>5.7257224972187493E-2</v>
      </c>
      <c r="AQ422" s="10">
        <f>3/24000000*OO[[#This Row],[99 (01JUL1985 06:00:00)-Water Temperature (C)]]*OO[[#This Row],[41]]</f>
        <v>3.7556431961250004E-2</v>
      </c>
      <c r="AR422" s="10">
        <f>3/24000000*OO[[#This Row],[100 (01JUL1985 09:00:00)-Water Temperature (C)]]*OO[[#This Row],[42]]</f>
        <v>2.1761894663939997E-2</v>
      </c>
      <c r="AS422" s="10">
        <f>3/24000000*OO[[#This Row],[101 (01JUL1985 12:00:00)-Water Temperature (C)]]*OO[[#This Row],[43]]</f>
        <v>1.1441608304141251E-2</v>
      </c>
      <c r="AT422" s="10">
        <f>3/24000000*OO[[#This Row],[102 (01JUL1985 15:00:00)-Water Temperature (C)]]*OO[[#This Row],[44]]</f>
        <v>5.5602452001100007E-3</v>
      </c>
      <c r="AU422" s="10">
        <f>3/24000000*OO[[#This Row],[103 (01JUL1985 18:00:00)-Water Temperature (C)]]*OO[[#This Row],[45]]</f>
        <v>2.5377191691457503E-3</v>
      </c>
      <c r="AV422" s="10">
        <f>3/24000000*OO[[#This Row],[104 (01JUL1985 21:00:00)-Water Temperature (C)]]*OO[[#This Row],[46]]</f>
        <v>1.087536033588375E-3</v>
      </c>
      <c r="AW422" s="10">
        <f>3/24000000*OO[[#This Row],[105 (02JUL1985 00:00:00)-Water Temperature (C)]]*OO[[#This Row],[47]]</f>
        <v>4.5414021317924998E-4</v>
      </c>
      <c r="AX422" s="10">
        <f>3/24000000*OO[[#This Row],[106 (02JUL1985 03:00:00)-Water Temperature (C)]]*OO[[#This Row],[48]]</f>
        <v>1.9983005992125E-4</v>
      </c>
      <c r="AY422" s="10">
        <f>3/24000000*OO[[#This Row],[107 (02JUL1985 06:00:00)-Water Temperature (C)]]*OO[[#This Row],[49]]</f>
        <v>1.0258788573198748E-4</v>
      </c>
      <c r="AZ422" s="10">
        <f>3/24000000*OO[[#This Row],[108 (02JUL1985 09:00:00)-Water Temperature (C)]]*OO[[#This Row],[50]]</f>
        <v>6.5687570999749988E-5</v>
      </c>
      <c r="BA422" s="10">
        <f>3/24000000*OO[[#This Row],[109 (02JUL1985 12:00:00)-Water Temperature (C)]]*OO[[#This Row],[51]]</f>
        <v>5.1723748151437496E-5</v>
      </c>
      <c r="BB422" s="10">
        <f>3/24000000*OO[[#This Row],[110 (02JUL1985 15:00:00)-Water Temperature (C)]]*OO[[#This Row],[52]]</f>
        <v>4.5758587484937499E-5</v>
      </c>
      <c r="BC422" s="10">
        <f>3/24000000*OO[[#This Row],[111 (02JUL1985 18:00:00)-Water Temperature (C)]]*OO[[#This Row],[53]]</f>
        <v>4.3018577506799991E-5</v>
      </c>
      <c r="BD422" s="10">
        <f>3/24000000*OO[[#This Row],[112 (02JUL1985 21:00:00)-Water Temperature (C)]]*OO[[#This Row],[54]]</f>
        <v>4.1100780087499991E-5</v>
      </c>
      <c r="BE422" s="10">
        <f>3/24000000*OO[[#This Row],[113 (03JUL1985 00:00:00)-Water Temperature (C)]]*OO[[#This Row],[55]]</f>
        <v>3.9562419393749999E-5</v>
      </c>
      <c r="BF422" s="10">
        <f>3/24000000*OO[[#This Row],[114 (03JUL1985 03:00:00)-Water Temperature (C)]]*OO[[#This Row],[56]]</f>
        <v>3.8167001307149995E-5</v>
      </c>
      <c r="BG422" s="10">
        <f>3/24000000*OO[[#This Row],[115 (03JUL1985 06:00:00)-Water Temperature (C)]]*OO[[#This Row],[57]]</f>
        <v>3.6818269744025001E-5</v>
      </c>
      <c r="BH422" s="10">
        <f>3/24000000*OO[[#This Row],[116 (03JUL1985 09:00:00)-Water Temperature (C)]]*OO[[#This Row],[58]]</f>
        <v>3.5853304901737502E-5</v>
      </c>
      <c r="BI422" s="10">
        <f>3/24000000*OO[[#This Row],[117 (03JUL1985 12:00:00)-Water Temperature (C)]]*OO[[#This Row],[59]]</f>
        <v>3.5615058156562496E-5</v>
      </c>
      <c r="BJ422" s="10">
        <f>3/24000000*OO[[#This Row],[118 (03JUL1985 15:00:00)-Water Temperature (C)]]*OO[[#This Row],[60]]</f>
        <v>3.519146863575E-5</v>
      </c>
      <c r="BK422" s="10">
        <f>3/24000000*OO[[#This Row],[119 (03JUL1985 18:00:00)-Water Temperature (C)]]*OO[[#This Row],[61]]</f>
        <v>3.4584588578075004E-5</v>
      </c>
      <c r="BL422" s="10">
        <f>3/24000000*OO[[#This Row],[120 (03JUL1985 21:00:00)-Water Temperature (C)]]*OO[[#This Row],[62]]</f>
        <v>3.2957039339999997E-5</v>
      </c>
      <c r="BM422" s="10">
        <f>3/24000000*OO[[#This Row],[121 (04JUL1985 00:00:00)-Water Temperature (C)]]*OO[[#This Row],[63]]</f>
        <v>3.0544968674924999E-5</v>
      </c>
      <c r="BN422" s="10">
        <f>3/24000000*OO[[#This Row],[122 (04JUL1985 03:00:00)-Water Temperature (C)]]*OO[[#This Row],[64]]</f>
        <v>2.7619498228437501E-5</v>
      </c>
      <c r="BO422" s="10">
        <f>3/24000000*OO[[#This Row],[123 (04JUL1985 06:00:00)-Water Temperature (C)]]*OO[[#This Row],[65]]</f>
        <v>2.4639300713362498E-5</v>
      </c>
      <c r="BP422" s="10">
        <f>3/24000000*OO[[#This Row],[124 (04JUL1985 09:00:00)-Water Temperature (C)]]*OO[[#This Row],[66]]</f>
        <v>2.2617672318449997E-5</v>
      </c>
      <c r="BQ422" s="10">
        <f>3/24000000*OO[[#This Row],[125 (04JUL1985 12:00:00)-Water Temperature (C)]]*OO[[#This Row],[67]]</f>
        <v>2.1039746781299996E-5</v>
      </c>
      <c r="BR422" s="10">
        <f>3/24000000*OO[[#This Row],[126 (04JUL1985 15:00:00)-Water Temperature (C)]]*OO[[#This Row],[68]]</f>
        <v>1.974600532799375E-5</v>
      </c>
      <c r="BS422" s="10">
        <f>3/24000000*OO[[#This Row],[127 (04JUL1985 18:00:00)-Water Temperature (C)]]*OO[[#This Row],[69]]</f>
        <v>1.86712876044E-5</v>
      </c>
      <c r="BT422" s="10">
        <f>3/24000000*OO[[#This Row],[128 (04JUL1985 21:00:00)-Water Temperature (C)]]*OO[[#This Row],[70]]</f>
        <v>1.7321878639709999E-5</v>
      </c>
      <c r="BU422" s="10">
        <f>3/24000000*OO[[#This Row],[129 (05JUL1985 00:00:00)-Water Temperature (C)]]*OO[[#This Row],[71]]</f>
        <v>1.5697413404273747E-5</v>
      </c>
      <c r="BV422" s="10">
        <f>3/24000000*OO[[#This Row],[130 (05JUL1985 03:00:00)-Water Temperature (C)]]*OO[[#This Row],[72]]</f>
        <v>1.39988513921125E-5</v>
      </c>
      <c r="BW422" s="10">
        <f>3/24000000*OO[[#This Row],[131 (05JUL1985 06:00:00)-Water Temperature (C)]]*OO[[#This Row],[73]]</f>
        <v>1.2466213315333749E-5</v>
      </c>
      <c r="BX422" s="10">
        <f>3/24000000*OO[[#This Row],[132 (05JUL1985 09:00:00)-Water Temperature (C)]]*OO[[#This Row],[74]]</f>
        <v>1.1531836501406248E-5</v>
      </c>
      <c r="BY422" s="10">
        <f>3/24000000*OO[[#This Row],[133 (05JUL1985 12:00:00)-Water Temperature (C)]]*OO[[#This Row],[75]]</f>
        <v>1.0943876943698747E-5</v>
      </c>
      <c r="BZ422" s="10">
        <f>3/24000000*OO[[#This Row],[134 (05JUL1985 15:00:00)-Water Temperature (C)]]*OO[[#This Row],[76]]</f>
        <v>1.0625111976084999E-5</v>
      </c>
      <c r="CA422" s="10">
        <f>3/24000000*OO[[#This Row],[135 (05JUL1985 18:00:00)-Water Temperature (C)]]*OO[[#This Row],[77]]</f>
        <v>1.0186916416635E-5</v>
      </c>
      <c r="CB422" s="10">
        <f>3/24000000*OO[[#This Row],[136 (05JUL1985 21:00:00)-Water Temperature (C)]]*OO[[#This Row],[78]]</f>
        <v>9.3964246574999988E-6</v>
      </c>
      <c r="CC422" s="10">
        <f>3/24000000*OO[[#This Row],[137 (06JUL1985 00:00:00)-Water Temperature (C)]]*OO[[#This Row],[79]]</f>
        <v>8.4827528717999991E-6</v>
      </c>
      <c r="CD422" s="10">
        <f>3/24000000*OO[[#This Row],[138 (06JUL1985 03:00:00)-Water Temperature (C)]]*OO[[#This Row],[80]]</f>
        <v>7.5229979301425003E-6</v>
      </c>
      <c r="CE422" s="10">
        <f>3/24000000*OO[[#This Row],[139 (06JUL1985 06:00:00)-Water Temperature (C)]]*OO[[#This Row],[81]]</f>
        <v>6.6760201516799998E-6</v>
      </c>
      <c r="CF422" s="10">
        <f>3/24000000*OO[[#This Row],[140 (06JUL1985 09:00:00)-Water Temperature (C)]]*OO[[#This Row],[82]]</f>
        <v>6.1743666893137498E-6</v>
      </c>
      <c r="CG422" s="10">
        <f>3/24000000*OO[[#This Row],[141 (06JUL1985 12:00:00)-Water Temperature (C)]]*OO[[#This Row],[83]]</f>
        <v>5.8077414344299993E-6</v>
      </c>
      <c r="CH422" s="10">
        <f>3/24000000*OO[[#This Row],[142 (06JUL1985 15:00:00)-Water Temperature (C)]]*OO[[#This Row],[84]]</f>
        <v>5.5338724417050007E-6</v>
      </c>
      <c r="CI422" s="10">
        <f>3/24000000*OO[[#This Row],[143 (06JUL1985 18:00:00)-Water Temperature (C)]]*OO[[#This Row],[85]]</f>
        <v>5.1735533296999994E-6</v>
      </c>
      <c r="CJ422" s="10">
        <f>3/24000000*OO[[#This Row],[144 (06JUL1985 21:00:00)-Water Temperature (C)]]*OO[[#This Row],[86]]</f>
        <v>4.62519839745E-6</v>
      </c>
      <c r="CK422" s="10">
        <f>3/24000000*OO[[#This Row],[145 (07JUL1985 00:00:00)-Water Temperature (C)]]*OO[[#This Row],[87]]</f>
        <v>3.9403938502824998E-6</v>
      </c>
      <c r="CL422" s="10">
        <f>3/24000000*OO[[#This Row],[146 (07JUL1985 03:00:00)-Water Temperature (C)]]*OO[[#This Row],[88]]</f>
        <v>3.2470119116324999E-6</v>
      </c>
      <c r="CM422" s="10">
        <f>3/24000000*OO[[#This Row],[147 (07JUL1985 06:00:00)-Water Temperature (C)]]*OO[[#This Row],[89]]</f>
        <v>2.6431767901499996E-6</v>
      </c>
      <c r="CN422" s="10">
        <f>3/24000000*OO[[#This Row],[148 (07JUL1985 09:00:00)-Water Temperature (C)]]*OO[[#This Row],[90]]</f>
        <v>2.2157404150377497E-6</v>
      </c>
      <c r="CO422" s="10">
        <f>3/24000000*OO[[#This Row],[149 (07JUL1985 12:00:00)-Water Temperature (C)]]*OO[[#This Row],[91]]</f>
        <v>1.8560691784455001E-6</v>
      </c>
      <c r="CP422" s="10">
        <f>3/24000000*OO[[#This Row],[150 (07JUL1985 15:00:00)-Water Temperature (C)]]*OO[[#This Row],[92]]</f>
        <v>1.6286691475697495E-6</v>
      </c>
      <c r="CQ422" s="10">
        <f>3/24000000*OO[[#This Row],[151 (07JUL1985 18:00:00)-Water Temperature (C)]]*OO[[#This Row],[93]]</f>
        <v>1.44444199830125E-6</v>
      </c>
      <c r="CR422" s="10">
        <f>3/24000000*OO[[#This Row],[152 (07JUL1985 21:00:00)-Water Temperature (C)]]*OO[[#This Row],[94]]</f>
        <v>1.2907947899037501E-6</v>
      </c>
      <c r="CS422" s="10">
        <f>3/24000000*OO[[#This Row],[153 (08JUL1985 00:00:00)-Water Temperature (C)]]*OO[[#This Row],[95]]</f>
        <v>1.1462164263875E-6</v>
      </c>
      <c r="CT422" s="10">
        <f>3/24000000*OO[[#This Row],[154 (08JUL1985 03:00:00)-Water Temperature (C)]]*OO[[#This Row],[96]]</f>
        <v>1.0068454876252501E-6</v>
      </c>
      <c r="CU422" s="10">
        <f>3/24000000*OO[[#This Row],[155 (08JUL1985 06:00:00)-Water Temperature (C)]]*OO[[#This Row],[97]]</f>
        <v>8.94292960624E-7</v>
      </c>
      <c r="CV422" s="10">
        <f>3/24000000*OO[[#This Row],[156 (08JUL1985 09:00:00)-Water Temperature (C)]]*OO[[#This Row],[98]]</f>
        <v>8.3095405235549988E-7</v>
      </c>
      <c r="CW422" s="10">
        <f>3/24000000*OO[[#This Row],[157 (08JUL1985 12:00:00)-Water Temperature (C)]]*OO[[#This Row],[99]]</f>
        <v>8.0014233756074992E-7</v>
      </c>
    </row>
    <row r="423" spans="1:101" x14ac:dyDescent="0.35">
      <c r="A423" t="s">
        <v>430</v>
      </c>
      <c r="B423">
        <v>868.24109999999996</v>
      </c>
      <c r="C423" s="10">
        <f>3/24*OO[[#This Row],[59 (26JUN1985 06:00:00)-Water Temperature (C)]]*OO[[#This Row],[1]]/SUM(OO[1])</f>
        <v>0</v>
      </c>
      <c r="D423" s="10">
        <f>3/24*OO[[#This Row],[60 (26JUN1985 09:00:00)-Water Temperature (C)]]*OO[[#This Row],[2]]/SUM(OO[2])</f>
        <v>0</v>
      </c>
      <c r="E423" s="10">
        <f>3/24*OO[[#This Row],[61 (26JUN1985 12:00:00)-Water Temperature (C)]]*OO[[#This Row],[3]]/SUM(OO[3])</f>
        <v>0</v>
      </c>
      <c r="F423" s="10">
        <f>3/24*OO[[#This Row],[62 (26JUN1985 15:00:00)-Water Temperature (C)]]*OO[[#This Row],[4]]/SUM(OO[4])</f>
        <v>0</v>
      </c>
      <c r="G423" s="10">
        <f>3/24*OO[[#This Row],[63 (26JUN1985 18:00:00)-Water Temperature (C)]]*OO[[#This Row],[5]]/SUM(OO[5])</f>
        <v>0</v>
      </c>
      <c r="H423" s="10">
        <f>3/24*OO[[#This Row],[64 (26JUN1985 21:00:00)-Water Temperature (C)]]*OO[[#This Row],[6]]/SUM(OO[6])</f>
        <v>0</v>
      </c>
      <c r="I423" s="10">
        <f>3/24*OO[[#This Row],[65 (27JUN1985 00:00:00)-Water Temperature (C)]]*OO[[#This Row],[7]]/SUM(OO[7])</f>
        <v>0</v>
      </c>
      <c r="J423" s="10">
        <f>3/24*OO[[#This Row],[66 (27JUN1985 03:00:00)-Water Temperature (C)]]*OO[[#This Row],[8]]/SUM(OO[8])</f>
        <v>0</v>
      </c>
      <c r="K423" s="10">
        <f>3/24*OO[[#This Row],[67 (27JUN1985 06:00:00)-Water Temperature (C)]]*OO[[#This Row],[9]]/SUM(OO[9])</f>
        <v>0</v>
      </c>
      <c r="L423" s="10">
        <f>3/24*OO[[#This Row],[68 (27JUN1985 09:00:00)-Water Temperature (C)]]*OO[[#This Row],[10]]/SUM(OO[10])</f>
        <v>0</v>
      </c>
      <c r="M423" s="10">
        <f>3/24*OO[[#This Row],[69 (27JUN1985 12:00:00)-Water Temperature (C)]]*OO[[#This Row],[11]]/SUM(OO[11])</f>
        <v>0</v>
      </c>
      <c r="N423" s="10">
        <f>3/24*OO[[#This Row],[70 (27JUN1985 15:00:00)-Water Temperature (C)]]*OO[[#This Row],[12]]/SUM(OO[12])</f>
        <v>0</v>
      </c>
      <c r="O423" s="10">
        <f>3/24*OO[[#This Row],[71 (27JUN1985 18:00:00)-Water Temperature (C)]]*OO[[#This Row],[13]]/SUM(OO[13])</f>
        <v>0</v>
      </c>
      <c r="P423" s="10">
        <f>3/24*OO[[#This Row],[72 (27JUN1985 21:00:00)-Water Temperature (C)]]*OO[[#This Row],[14]]/SUM(OO[14])</f>
        <v>0</v>
      </c>
      <c r="Q423" s="10">
        <f>3/24*OO[[#This Row],[73 (28JUN1985 00:00:00)-Water Temperature (C)]]*OO[[#This Row],[15]]/SUM(OO[15])</f>
        <v>0</v>
      </c>
      <c r="R423" s="10">
        <f>3/24*OO[[#This Row],[74 (28JUN1985 03:00:00)-Water Temperature (C)]]*OO[[#This Row],[16]]/SUM(OO[16])</f>
        <v>0</v>
      </c>
      <c r="S423" s="10">
        <f>3/24*OO[[#This Row],[75 (28JUN1985 06:00:00)-Water Temperature (C)]]*OO[[#This Row],[17]]/SUM(OO[17])</f>
        <v>0</v>
      </c>
      <c r="T423" s="10">
        <f>3/24*OO[[#This Row],[76 (28JUN1985 09:00:00)-Water Temperature (C)]]*OO[[#This Row],[18]]/SUM(OO[18])</f>
        <v>0</v>
      </c>
      <c r="U423" s="10">
        <f>3/24*OO[[#This Row],[77 (28JUN1985 12:00:00)-Water Temperature (C)]]*OO[[#This Row],[19]]/SUM(OO[19])</f>
        <v>0</v>
      </c>
      <c r="V423" s="10">
        <f>3/24000000*OO[[#This Row],[78 (28JUN1985 15:00:00)-Water Temperature (C)]]*OO[[#This Row],[20]]</f>
        <v>0</v>
      </c>
      <c r="W423" s="10">
        <f>3/24000000*OO[[#This Row],[79 (28JUN1985 18:00:00)-Water Temperature (C)]]*OO[[#This Row],[21]]</f>
        <v>1.1415341673120001E-41</v>
      </c>
      <c r="X423" s="10">
        <f>3/24000000*OO[[#This Row],[80 (28JUN1985 21:00:00)-Water Temperature (C)]]*OO[[#This Row],[22]]</f>
        <v>2.9785804184725002E-34</v>
      </c>
      <c r="Y423" s="10">
        <f>3/24000000*OO[[#This Row],[81 (29JUN1985 00:00:00)-Water Temperature (C)]]*OO[[#This Row],[23]]</f>
        <v>5.0132609259037501E-28</v>
      </c>
      <c r="Z423" s="10">
        <f>3/24000000*OO[[#This Row],[82 (29JUN1985 03:00:00)-Water Temperature (C)]]*OO[[#This Row],[24]]</f>
        <v>4.42131915558E-22</v>
      </c>
      <c r="AA423" s="10">
        <f>3/24000000*OO[[#This Row],[83 (29JUN1985 06:00:00)-Water Temperature (C)]]*OO[[#This Row],[25]]</f>
        <v>6.0488240332012507E-18</v>
      </c>
      <c r="AB423" s="10">
        <f>3/24000000*OO[[#This Row],[84 (29JUN1985 09:00:00)-Water Temperature (C)]]*OO[[#This Row],[26]]</f>
        <v>9.8087857082162504E-15</v>
      </c>
      <c r="AC423" s="10">
        <f>3/24000000*OO[[#This Row],[85 (29JUN1985 12:00:00)-Water Temperature (C)]]*OO[[#This Row],[27]]</f>
        <v>3.9652172047499994E-12</v>
      </c>
      <c r="AD423" s="10">
        <f>3/24000000*OO[[#This Row],[86 (29JUN1985 15:00:00)-Water Temperature (C)]]*OO[[#This Row],[28]]</f>
        <v>5.7438848083499992E-10</v>
      </c>
      <c r="AE423" s="10">
        <f>3/24000000*OO[[#This Row],[88 (29JUN1985 21:00:00)-Water Temperature (C)]]*OO[[#This Row],[30]]</f>
        <v>1.1075942971956248E-6</v>
      </c>
      <c r="AF423" s="10">
        <f>3/24000000*OO[[#This Row],[88 (29JUN1985 21:00:00)-Water Temperature (C)]]*OO[[#This Row],[30]]</f>
        <v>1.1075942971956248E-6</v>
      </c>
      <c r="AG423" s="10">
        <f>3/24000000*OO[[#This Row],[89 (30JUN1985 00:00:00)-Water Temperature (C)]]*OO[[#This Row],[31]]</f>
        <v>1.8318592714922502E-5</v>
      </c>
      <c r="AH423" s="10">
        <f>3/24000000*OO[[#This Row],[90 (30JUN1985 03:00:00)-Water Temperature (C)]]*OO[[#This Row],[32]]</f>
        <v>1.768902369894E-4</v>
      </c>
      <c r="AI423" s="10">
        <f>3/24000000*OO[[#This Row],[91 (30JUN1985 06:00:00)-Water Temperature (C)]]*OO[[#This Row],[33]]</f>
        <v>1.0766296595025001E-3</v>
      </c>
      <c r="AJ423" s="10">
        <f>3/24000000*OO[[#This Row],[92 (30JUN1985 09:00:00)-Water Temperature (C)]]*OO[[#This Row],[34]]</f>
        <v>4.4866470315525001E-3</v>
      </c>
      <c r="AK423" s="10">
        <f>3/24000000*OO[[#This Row],[93 (30JUN1985 12:00:00)-Water Temperature (C)]]*OO[[#This Row],[35]]</f>
        <v>1.3285657587513747E-2</v>
      </c>
      <c r="AL423" s="10">
        <f>3/24000000*OO[[#This Row],[94 (30JUN1985 15:00:00)-Water Temperature (C)]]*OO[[#This Row],[36]]</f>
        <v>2.9312311989675006E-2</v>
      </c>
      <c r="AM423" s="10">
        <f>3/24000000*OO[[#This Row],[95 (30JUN1985 18:00:00)-Water Temperature (C)]]*OO[[#This Row],[37]]</f>
        <v>4.9291261264237496E-2</v>
      </c>
      <c r="AN423" s="10">
        <f>3/24000000*OO[[#This Row],[96 (30JUN1985 21:00:00)-Water Temperature (C)]]*OO[[#This Row],[38]]</f>
        <v>6.3391216580999998E-2</v>
      </c>
      <c r="AO423" s="10">
        <f>3/24000000*OO[[#This Row],[97 (01JUL1985 00:00:00)-Water Temperature (C)]]*OO[[#This Row],[39]]</f>
        <v>6.3358663982587507E-2</v>
      </c>
      <c r="AP423" s="10">
        <f>3/24000000*OO[[#This Row],[98 (01JUL1985 03:00:00)-Water Temperature (C)]]*OO[[#This Row],[40]]</f>
        <v>5.0994554725999994E-2</v>
      </c>
      <c r="AQ423" s="10">
        <f>3/24000000*OO[[#This Row],[99 (01JUL1985 06:00:00)-Water Temperature (C)]]*OO[[#This Row],[41]]</f>
        <v>3.4238442429674998E-2</v>
      </c>
      <c r="AR423" s="10">
        <f>3/24000000*OO[[#This Row],[100 (01JUL1985 09:00:00)-Water Temperature (C)]]*OO[[#This Row],[42]]</f>
        <v>2.0234586520329997E-2</v>
      </c>
      <c r="AS423" s="10">
        <f>3/24000000*OO[[#This Row],[101 (01JUL1985 12:00:00)-Water Temperature (C)]]*OO[[#This Row],[43]]</f>
        <v>1.0787626348320001E-2</v>
      </c>
      <c r="AT423" s="10">
        <f>3/24000000*OO[[#This Row],[102 (01JUL1985 15:00:00)-Water Temperature (C)]]*OO[[#This Row],[44]]</f>
        <v>5.3042077723575E-3</v>
      </c>
      <c r="AU423" s="10">
        <f>3/24000000*OO[[#This Row],[103 (01JUL1985 18:00:00)-Water Temperature (C)]]*OO[[#This Row],[45]]</f>
        <v>2.4453310390756254E-3</v>
      </c>
      <c r="AV423" s="10">
        <f>3/24000000*OO[[#This Row],[104 (01JUL1985 21:00:00)-Water Temperature (C)]]*OO[[#This Row],[46]]</f>
        <v>1.0560196601056249E-3</v>
      </c>
      <c r="AW423" s="10">
        <f>3/24000000*OO[[#This Row],[105 (02JUL1985 00:00:00)-Water Temperature (C)]]*OO[[#This Row],[47]]</f>
        <v>4.4129956244999996E-4</v>
      </c>
      <c r="AX423" s="10">
        <f>3/24000000*OO[[#This Row],[106 (02JUL1985 03:00:00)-Water Temperature (C)]]*OO[[#This Row],[48]]</f>
        <v>1.91887465026625E-4</v>
      </c>
      <c r="AY423" s="10">
        <f>3/24000000*OO[[#This Row],[107 (02JUL1985 06:00:00)-Water Temperature (C)]]*OO[[#This Row],[49]]</f>
        <v>9.6000373787124993E-5</v>
      </c>
      <c r="AZ423" s="10">
        <f>3/24000000*OO[[#This Row],[108 (02JUL1985 09:00:00)-Water Temperature (C)]]*OO[[#This Row],[50]]</f>
        <v>5.9560972844062509E-5</v>
      </c>
      <c r="BA423" s="10">
        <f>3/24000000*OO[[#This Row],[109 (02JUL1985 12:00:00)-Water Temperature (C)]]*OO[[#This Row],[51]]</f>
        <v>4.5858266090812498E-5</v>
      </c>
      <c r="BB423" s="10">
        <f>3/24000000*OO[[#This Row],[110 (02JUL1985 15:00:00)-Water Temperature (C)]]*OO[[#This Row],[52]]</f>
        <v>4.0028434442674994E-5</v>
      </c>
      <c r="BC423" s="10">
        <f>3/24000000*OO[[#This Row],[111 (02JUL1985 18:00:00)-Water Temperature (C)]]*OO[[#This Row],[53]]</f>
        <v>3.7453229125500001E-5</v>
      </c>
      <c r="BD423" s="10">
        <f>3/24000000*OO[[#This Row],[112 (02JUL1985 21:00:00)-Water Temperature (C)]]*OO[[#This Row],[54]]</f>
        <v>3.5712167064299995E-5</v>
      </c>
      <c r="BE423" s="10">
        <f>3/24000000*OO[[#This Row],[113 (03JUL1985 00:00:00)-Water Temperature (C)]]*OO[[#This Row],[55]]</f>
        <v>3.4376140051874995E-5</v>
      </c>
      <c r="BF423" s="10">
        <f>3/24000000*OO[[#This Row],[114 (03JUL1985 03:00:00)-Water Temperature (C)]]*OO[[#This Row],[56]]</f>
        <v>3.3177345690299991E-5</v>
      </c>
      <c r="BG423" s="10">
        <f>3/24000000*OO[[#This Row],[115 (03JUL1985 06:00:00)-Water Temperature (C)]]*OO[[#This Row],[57]]</f>
        <v>3.2045553671024998E-5</v>
      </c>
      <c r="BH423" s="10">
        <f>3/24000000*OO[[#This Row],[116 (03JUL1985 09:00:00)-Water Temperature (C)]]*OO[[#This Row],[58]]</f>
        <v>3.1223669138812497E-5</v>
      </c>
      <c r="BI423" s="10">
        <f>3/24000000*OO[[#This Row],[117 (03JUL1985 12:00:00)-Water Temperature (C)]]*OO[[#This Row],[59]]</f>
        <v>3.1027051905524996E-5</v>
      </c>
      <c r="BJ423" s="10">
        <f>3/24000000*OO[[#This Row],[118 (03JUL1985 15:00:00)-Water Temperature (C)]]*OO[[#This Row],[60]]</f>
        <v>3.0711191150562499E-5</v>
      </c>
      <c r="BK423" s="10">
        <f>3/24000000*OO[[#This Row],[119 (03JUL1985 18:00:00)-Water Temperature (C)]]*OO[[#This Row],[61]]</f>
        <v>3.0274801208487497E-5</v>
      </c>
      <c r="BL423" s="10">
        <f>3/24000000*OO[[#This Row],[120 (03JUL1985 21:00:00)-Water Temperature (C)]]*OO[[#This Row],[62]]</f>
        <v>2.8961551638974994E-5</v>
      </c>
      <c r="BM423" s="10">
        <f>3/24000000*OO[[#This Row],[121 (04JUL1985 00:00:00)-Water Temperature (C)]]*OO[[#This Row],[63]]</f>
        <v>2.6976579225749999E-5</v>
      </c>
      <c r="BN423" s="10">
        <f>3/24000000*OO[[#This Row],[122 (04JUL1985 03:00:00)-Water Temperature (C)]]*OO[[#This Row],[64]]</f>
        <v>2.4495022924450002E-5</v>
      </c>
      <c r="BO423" s="10">
        <f>3/24000000*OO[[#This Row],[123 (04JUL1985 06:00:00)-Water Temperature (C)]]*OO[[#This Row],[65]]</f>
        <v>2.1916695837450002E-5</v>
      </c>
      <c r="BP423" s="10">
        <f>3/24000000*OO[[#This Row],[124 (04JUL1985 09:00:00)-Water Temperature (C)]]*OO[[#This Row],[66]]</f>
        <v>2.0121585269999998E-5</v>
      </c>
      <c r="BQ423" s="10">
        <f>3/24000000*OO[[#This Row],[125 (04JUL1985 12:00:00)-Water Temperature (C)]]*OO[[#This Row],[67]]</f>
        <v>1.8728784765022505E-5</v>
      </c>
      <c r="BR423" s="10">
        <f>3/24000000*OO[[#This Row],[126 (04JUL1985 15:00:00)-Water Temperature (C)]]*OO[[#This Row],[68]]</f>
        <v>1.75821934167E-5</v>
      </c>
      <c r="BS423" s="10">
        <f>3/24000000*OO[[#This Row],[127 (04JUL1985 18:00:00)-Water Temperature (C)]]*OO[[#This Row],[69]]</f>
        <v>1.6680183741887498E-5</v>
      </c>
      <c r="BT423" s="10">
        <f>3/24000000*OO[[#This Row],[128 (04JUL1985 21:00:00)-Water Temperature (C)]]*OO[[#This Row],[70]]</f>
        <v>1.5547168088445E-5</v>
      </c>
      <c r="BU423" s="10">
        <f>3/24000000*OO[[#This Row],[129 (05JUL1985 00:00:00)-Water Temperature (C)]]*OO[[#This Row],[71]]</f>
        <v>1.4146471078533749E-5</v>
      </c>
      <c r="BV423" s="10">
        <f>3/24000000*OO[[#This Row],[130 (05JUL1985 03:00:00)-Water Temperature (C)]]*OO[[#This Row],[72]]</f>
        <v>1.2661746917984998E-5</v>
      </c>
      <c r="BW423" s="10">
        <f>3/24000000*OO[[#This Row],[131 (05JUL1985 06:00:00)-Water Temperature (C)]]*OO[[#This Row],[73]]</f>
        <v>1.1305141718189998E-5</v>
      </c>
      <c r="BX423" s="10">
        <f>3/24000000*OO[[#This Row],[132 (05JUL1985 09:00:00)-Water Temperature (C)]]*OO[[#This Row],[74]]</f>
        <v>1.0482296204417501E-5</v>
      </c>
      <c r="BY423" s="10">
        <f>3/24000000*OO[[#This Row],[133 (05JUL1985 12:00:00)-Water Temperature (C)]]*OO[[#This Row],[75]]</f>
        <v>9.9429438990999984E-6</v>
      </c>
      <c r="BZ423" s="10">
        <f>3/24000000*OO[[#This Row],[134 (05JUL1985 15:00:00)-Water Temperature (C)]]*OO[[#This Row],[76]]</f>
        <v>9.6619468916074994E-6</v>
      </c>
      <c r="CA423" s="10">
        <f>3/24000000*OO[[#This Row],[135 (05JUL1985 18:00:00)-Water Temperature (C)]]*OO[[#This Row],[77]]</f>
        <v>9.3125280881799983E-6</v>
      </c>
      <c r="CB423" s="10">
        <f>3/24000000*OO[[#This Row],[136 (05JUL1985 21:00:00)-Water Temperature (C)]]*OO[[#This Row],[78]]</f>
        <v>8.6434348024999993E-6</v>
      </c>
      <c r="CC423" s="10">
        <f>3/24000000*OO[[#This Row],[137 (06JUL1985 00:00:00)-Water Temperature (C)]]*OO[[#This Row],[79]]</f>
        <v>7.8378242743124996E-6</v>
      </c>
      <c r="CD423" s="10">
        <f>3/24000000*OO[[#This Row],[138 (06JUL1985 03:00:00)-Water Temperature (C)]]*OO[[#This Row],[80]]</f>
        <v>6.9865570585912494E-6</v>
      </c>
      <c r="CE423" s="10">
        <f>3/24000000*OO[[#This Row],[139 (06JUL1985 06:00:00)-Water Temperature (C)]]*OO[[#This Row],[81]]</f>
        <v>6.2195899209462489E-6</v>
      </c>
      <c r="CF423" s="10">
        <f>3/24000000*OO[[#This Row],[140 (06JUL1985 09:00:00)-Water Temperature (C)]]*OO[[#This Row],[82]]</f>
        <v>5.7685559280100013E-6</v>
      </c>
      <c r="CG423" s="10">
        <f>3/24000000*OO[[#This Row],[141 (06JUL1985 12:00:00)-Water Temperature (C)]]*OO[[#This Row],[83]]</f>
        <v>5.4346134720000002E-6</v>
      </c>
      <c r="CH423" s="10">
        <f>3/24000000*OO[[#This Row],[142 (06JUL1985 15:00:00)-Water Temperature (C)]]*OO[[#This Row],[84]]</f>
        <v>5.1993211209600008E-6</v>
      </c>
      <c r="CI423" s="10">
        <f>3/24000000*OO[[#This Row],[143 (06JUL1985 18:00:00)-Water Temperature (C)]]*OO[[#This Row],[85]]</f>
        <v>4.8963940644375E-6</v>
      </c>
      <c r="CJ423" s="10">
        <f>3/24000000*OO[[#This Row],[144 (06JUL1985 21:00:00)-Water Temperature (C)]]*OO[[#This Row],[86]]</f>
        <v>4.4230311732400002E-6</v>
      </c>
      <c r="CK423" s="10">
        <f>3/24000000*OO[[#This Row],[145 (07JUL1985 00:00:00)-Water Temperature (C)]]*OO[[#This Row],[87]]</f>
        <v>3.8072234203649996E-6</v>
      </c>
      <c r="CL423" s="10">
        <f>3/24000000*OO[[#This Row],[146 (07JUL1985 03:00:00)-Water Temperature (C)]]*OO[[#This Row],[88]]</f>
        <v>3.1618490624599997E-6</v>
      </c>
      <c r="CM423" s="10">
        <f>3/24000000*OO[[#This Row],[147 (07JUL1985 06:00:00)-Water Temperature (C)]]*OO[[#This Row],[89]]</f>
        <v>2.5910066835374996E-6</v>
      </c>
      <c r="CN423" s="10">
        <f>3/24000000*OO[[#This Row],[148 (07JUL1985 09:00:00)-Water Temperature (C)]]*OO[[#This Row],[90]]</f>
        <v>2.1835699192683752E-6</v>
      </c>
      <c r="CO423" s="10">
        <f>3/24000000*OO[[#This Row],[149 (07JUL1985 12:00:00)-Water Temperature (C)]]*OO[[#This Row],[91]]</f>
        <v>1.8321010169084999E-6</v>
      </c>
      <c r="CP423" s="10">
        <f>3/24000000*OO[[#This Row],[150 (07JUL1985 15:00:00)-Water Temperature (C)]]*OO[[#This Row],[92]]</f>
        <v>1.6101831136562497E-6</v>
      </c>
      <c r="CQ423" s="10">
        <f>3/24000000*OO[[#This Row],[151 (07JUL1985 18:00:00)-Water Temperature (C)]]*OO[[#This Row],[93]]</f>
        <v>1.4320040757029999E-6</v>
      </c>
      <c r="CR423" s="10">
        <f>3/24000000*OO[[#This Row],[152 (07JUL1985 21:00:00)-Water Temperature (C)]]*OO[[#This Row],[94]]</f>
        <v>1.2849138341735001E-6</v>
      </c>
      <c r="CS423" s="10">
        <f>3/24000000*OO[[#This Row],[153 (08JUL1985 00:00:00)-Water Temperature (C)]]*OO[[#This Row],[95]]</f>
        <v>1.1471451011735001E-6</v>
      </c>
      <c r="CT423" s="10">
        <f>3/24000000*OO[[#This Row],[154 (08JUL1985 03:00:00)-Water Temperature (C)]]*OO[[#This Row],[96]]</f>
        <v>1.0131569621895E-6</v>
      </c>
      <c r="CU423" s="10">
        <f>3/24000000*OO[[#This Row],[155 (08JUL1985 06:00:00)-Water Temperature (C)]]*OO[[#This Row],[97]]</f>
        <v>9.0181659096999982E-7</v>
      </c>
      <c r="CV423" s="10">
        <f>3/24000000*OO[[#This Row],[156 (08JUL1985 09:00:00)-Water Temperature (C)]]*OO[[#This Row],[98]]</f>
        <v>8.3882167712250001E-7</v>
      </c>
      <c r="CW423" s="10">
        <f>3/24000000*OO[[#This Row],[157 (08JUL1985 12:00:00)-Water Temperature (C)]]*OO[[#This Row],[99]]</f>
        <v>8.0555763318962507E-7</v>
      </c>
    </row>
    <row r="424" spans="1:101" x14ac:dyDescent="0.35">
      <c r="A424" t="s">
        <v>431</v>
      </c>
      <c r="B424">
        <v>283.48840000000001</v>
      </c>
      <c r="C424" s="10">
        <f>3/24*OO[[#This Row],[59 (26JUN1985 06:00:00)-Water Temperature (C)]]*OO[[#This Row],[1]]/SUM(OO[1])</f>
        <v>0</v>
      </c>
      <c r="D424" s="10">
        <f>3/24*OO[[#This Row],[60 (26JUN1985 09:00:00)-Water Temperature (C)]]*OO[[#This Row],[2]]/SUM(OO[2])</f>
        <v>0</v>
      </c>
      <c r="E424" s="10">
        <f>3/24*OO[[#This Row],[61 (26JUN1985 12:00:00)-Water Temperature (C)]]*OO[[#This Row],[3]]/SUM(OO[3])</f>
        <v>0</v>
      </c>
      <c r="F424" s="10">
        <f>3/24*OO[[#This Row],[62 (26JUN1985 15:00:00)-Water Temperature (C)]]*OO[[#This Row],[4]]/SUM(OO[4])</f>
        <v>0</v>
      </c>
      <c r="G424" s="10">
        <f>3/24*OO[[#This Row],[63 (26JUN1985 18:00:00)-Water Temperature (C)]]*OO[[#This Row],[5]]/SUM(OO[5])</f>
        <v>0</v>
      </c>
      <c r="H424" s="10">
        <f>3/24*OO[[#This Row],[64 (26JUN1985 21:00:00)-Water Temperature (C)]]*OO[[#This Row],[6]]/SUM(OO[6])</f>
        <v>0</v>
      </c>
      <c r="I424" s="10">
        <f>3/24*OO[[#This Row],[65 (27JUN1985 00:00:00)-Water Temperature (C)]]*OO[[#This Row],[7]]/SUM(OO[7])</f>
        <v>0</v>
      </c>
      <c r="J424" s="10">
        <f>3/24*OO[[#This Row],[66 (27JUN1985 03:00:00)-Water Temperature (C)]]*OO[[#This Row],[8]]/SUM(OO[8])</f>
        <v>0</v>
      </c>
      <c r="K424" s="10">
        <f>3/24*OO[[#This Row],[67 (27JUN1985 06:00:00)-Water Temperature (C)]]*OO[[#This Row],[9]]/SUM(OO[9])</f>
        <v>0</v>
      </c>
      <c r="L424" s="10">
        <f>3/24*OO[[#This Row],[68 (27JUN1985 09:00:00)-Water Temperature (C)]]*OO[[#This Row],[10]]/SUM(OO[10])</f>
        <v>0</v>
      </c>
      <c r="M424" s="10">
        <f>3/24*OO[[#This Row],[69 (27JUN1985 12:00:00)-Water Temperature (C)]]*OO[[#This Row],[11]]/SUM(OO[11])</f>
        <v>0</v>
      </c>
      <c r="N424" s="10">
        <f>3/24*OO[[#This Row],[70 (27JUN1985 15:00:00)-Water Temperature (C)]]*OO[[#This Row],[12]]/SUM(OO[12])</f>
        <v>0</v>
      </c>
      <c r="O424" s="10">
        <f>3/24*OO[[#This Row],[71 (27JUN1985 18:00:00)-Water Temperature (C)]]*OO[[#This Row],[13]]/SUM(OO[13])</f>
        <v>0</v>
      </c>
      <c r="P424" s="10">
        <f>3/24*OO[[#This Row],[72 (27JUN1985 21:00:00)-Water Temperature (C)]]*OO[[#This Row],[14]]/SUM(OO[14])</f>
        <v>0</v>
      </c>
      <c r="Q424" s="10">
        <f>3/24*OO[[#This Row],[73 (28JUN1985 00:00:00)-Water Temperature (C)]]*OO[[#This Row],[15]]/SUM(OO[15])</f>
        <v>0</v>
      </c>
      <c r="R424" s="10">
        <f>3/24*OO[[#This Row],[74 (28JUN1985 03:00:00)-Water Temperature (C)]]*OO[[#This Row],[16]]/SUM(OO[16])</f>
        <v>0</v>
      </c>
      <c r="S424" s="10">
        <f>3/24*OO[[#This Row],[75 (28JUN1985 06:00:00)-Water Temperature (C)]]*OO[[#This Row],[17]]/SUM(OO[17])</f>
        <v>0</v>
      </c>
      <c r="T424" s="10">
        <f>3/24*OO[[#This Row],[76 (28JUN1985 09:00:00)-Water Temperature (C)]]*OO[[#This Row],[18]]/SUM(OO[18])</f>
        <v>0</v>
      </c>
      <c r="U424" s="10">
        <f>3/24*OO[[#This Row],[77 (28JUN1985 12:00:00)-Water Temperature (C)]]*OO[[#This Row],[19]]/SUM(OO[19])</f>
        <v>0</v>
      </c>
      <c r="V424" s="10">
        <f>3/24000000*OO[[#This Row],[78 (28JUN1985 15:00:00)-Water Temperature (C)]]*OO[[#This Row],[20]]</f>
        <v>0</v>
      </c>
      <c r="W424" s="10">
        <f>3/24000000*OO[[#This Row],[79 (28JUN1985 18:00:00)-Water Temperature (C)]]*OO[[#This Row],[21]]</f>
        <v>8.2670927784499982E-43</v>
      </c>
      <c r="X424" s="10">
        <f>3/24000000*OO[[#This Row],[80 (28JUN1985 21:00:00)-Water Temperature (C)]]*OO[[#This Row],[22]]</f>
        <v>3.1434526015200001E-35</v>
      </c>
      <c r="Y424" s="10">
        <f>3/24000000*OO[[#This Row],[81 (29JUN1985 00:00:00)-Water Temperature (C)]]*OO[[#This Row],[23]]</f>
        <v>5.2181887633499994E-29</v>
      </c>
      <c r="Z424" s="10">
        <f>3/24000000*OO[[#This Row],[82 (29JUN1985 03:00:00)-Water Temperature (C)]]*OO[[#This Row],[24]]</f>
        <v>6.1796232278399994E-23</v>
      </c>
      <c r="AA424" s="10">
        <f>3/24000000*OO[[#This Row],[83 (29JUN1985 06:00:00)-Water Temperature (C)]]*OO[[#This Row],[25]]</f>
        <v>1.0036088088092498E-18</v>
      </c>
      <c r="AB424" s="10">
        <f>3/24000000*OO[[#This Row],[84 (29JUN1985 09:00:00)-Water Temperature (C)]]*OO[[#This Row],[26]]</f>
        <v>1.7802216183381253E-15</v>
      </c>
      <c r="AC424" s="10">
        <f>3/24000000*OO[[#This Row],[85 (29JUN1985 12:00:00)-Water Temperature (C)]]*OO[[#This Row],[27]]</f>
        <v>7.6582330870549984E-13</v>
      </c>
      <c r="AD424" s="10">
        <f>3/24000000*OO[[#This Row],[86 (29JUN1985 15:00:00)-Water Temperature (C)]]*OO[[#This Row],[28]]</f>
        <v>1.1673008193599998E-10</v>
      </c>
      <c r="AE424" s="10">
        <f>3/24000000*OO[[#This Row],[88 (29JUN1985 21:00:00)-Water Temperature (C)]]*OO[[#This Row],[30]]</f>
        <v>2.4423679228162499E-7</v>
      </c>
      <c r="AF424" s="10">
        <f>3/24000000*OO[[#This Row],[88 (29JUN1985 21:00:00)-Water Temperature (C)]]*OO[[#This Row],[30]]</f>
        <v>2.4423679228162499E-7</v>
      </c>
      <c r="AG424" s="10">
        <f>3/24000000*OO[[#This Row],[89 (30JUN1985 00:00:00)-Water Temperature (C)]]*OO[[#This Row],[31]]</f>
        <v>4.1863444242899998E-6</v>
      </c>
      <c r="AH424" s="10">
        <f>3/24000000*OO[[#This Row],[90 (30JUN1985 03:00:00)-Water Temperature (C)]]*OO[[#This Row],[32]]</f>
        <v>4.17368697479125E-5</v>
      </c>
      <c r="AI424" s="10">
        <f>3/24000000*OO[[#This Row],[91 (30JUN1985 06:00:00)-Water Temperature (C)]]*OO[[#This Row],[33]]</f>
        <v>2.6160959124300003E-4</v>
      </c>
      <c r="AJ424" s="10">
        <f>3/24000000*OO[[#This Row],[92 (30JUN1985 09:00:00)-Water Temperature (C)]]*OO[[#This Row],[34]]</f>
        <v>1.1192312598564996E-3</v>
      </c>
      <c r="AK424" s="10">
        <f>3/24000000*OO[[#This Row],[93 (30JUN1985 12:00:00)-Water Temperature (C)]]*OO[[#This Row],[35]]</f>
        <v>3.3877662474787501E-3</v>
      </c>
      <c r="AL424" s="10">
        <f>3/24000000*OO[[#This Row],[94 (30JUN1985 15:00:00)-Water Temperature (C)]]*OO[[#This Row],[36]]</f>
        <v>7.6301063999575005E-3</v>
      </c>
      <c r="AM424" s="10">
        <f>3/24000000*OO[[#This Row],[95 (30JUN1985 18:00:00)-Water Temperature (C)]]*OO[[#This Row],[37]]</f>
        <v>1.3088347410725001E-2</v>
      </c>
      <c r="AN424" s="10">
        <f>3/24000000*OO[[#This Row],[96 (30JUN1985 21:00:00)-Water Temperature (C)]]*OO[[#This Row],[38]]</f>
        <v>1.7149829999237497E-2</v>
      </c>
      <c r="AO424" s="10">
        <f>3/24000000*OO[[#This Row],[97 (01JUL1985 00:00:00)-Water Temperature (C)]]*OO[[#This Row],[39]]</f>
        <v>1.745844980337E-2</v>
      </c>
      <c r="AP424" s="10">
        <f>3/24000000*OO[[#This Row],[98 (01JUL1985 03:00:00)-Water Temperature (C)]]*OO[[#This Row],[40]]</f>
        <v>1.4297001666106248E-2</v>
      </c>
      <c r="AQ424" s="10">
        <f>3/24000000*OO[[#This Row],[99 (01JUL1985 06:00:00)-Water Temperature (C)]]*OO[[#This Row],[41]]</f>
        <v>9.7463982484800003E-3</v>
      </c>
      <c r="AR424" s="10">
        <f>3/24000000*OO[[#This Row],[100 (01JUL1985 09:00:00)-Water Temperature (C)]]*OO[[#This Row],[42]]</f>
        <v>5.83287470836875E-3</v>
      </c>
      <c r="AS424" s="10">
        <f>3/24000000*OO[[#This Row],[101 (01JUL1985 12:00:00)-Water Temperature (C)]]*OO[[#This Row],[43]]</f>
        <v>3.1361825298374998E-3</v>
      </c>
      <c r="AT424" s="10">
        <f>3/24000000*OO[[#This Row],[102 (01JUL1985 15:00:00)-Water Temperature (C)]]*OO[[#This Row],[44]]</f>
        <v>1.5519427873414999E-3</v>
      </c>
      <c r="AU424" s="10">
        <f>3/24000000*OO[[#This Row],[103 (01JUL1985 18:00:00)-Water Temperature (C)]]*OO[[#This Row],[45]]</f>
        <v>7.19266018202E-4</v>
      </c>
      <c r="AV424" s="10">
        <f>3/24000000*OO[[#This Row],[104 (01JUL1985 21:00:00)-Water Temperature (C)]]*OO[[#This Row],[46]]</f>
        <v>3.1167575640575002E-4</v>
      </c>
      <c r="AW424" s="10">
        <f>3/24000000*OO[[#This Row],[105 (02JUL1985 00:00:00)-Water Temperature (C)]]*OO[[#This Row],[47]]</f>
        <v>1.3032314836274999E-4</v>
      </c>
      <c r="AX424" s="10">
        <f>3/24000000*OO[[#This Row],[106 (02JUL1985 03:00:00)-Water Temperature (C)]]*OO[[#This Row],[48]]</f>
        <v>5.6201682079949995E-5</v>
      </c>
      <c r="AY424" s="10">
        <f>3/24000000*OO[[#This Row],[107 (02JUL1985 06:00:00)-Water Temperature (C)]]*OO[[#This Row],[49]]</f>
        <v>2.7642489067400002E-5</v>
      </c>
      <c r="AZ424" s="10">
        <f>3/24000000*OO[[#This Row],[108 (02JUL1985 09:00:00)-Water Temperature (C)]]*OO[[#This Row],[50]]</f>
        <v>1.6789736268399999E-5</v>
      </c>
      <c r="BA424" s="10">
        <f>3/24000000*OO[[#This Row],[109 (02JUL1985 12:00:00)-Water Temperature (C)]]*OO[[#This Row],[51]]</f>
        <v>1.2717385494112498E-5</v>
      </c>
      <c r="BB424" s="10">
        <f>3/24000000*OO[[#This Row],[110 (02JUL1985 15:00:00)-Water Temperature (C)]]*OO[[#This Row],[52]]</f>
        <v>1.09825816659E-5</v>
      </c>
      <c r="BC424" s="10">
        <f>3/24000000*OO[[#This Row],[111 (02JUL1985 18:00:00)-Water Temperature (C)]]*OO[[#This Row],[53]]</f>
        <v>1.0219283414999999E-5</v>
      </c>
      <c r="BD424" s="10">
        <f>3/24000000*OO[[#This Row],[112 (02JUL1985 21:00:00)-Water Temperature (C)]]*OO[[#This Row],[54]]</f>
        <v>9.7159475445000003E-6</v>
      </c>
      <c r="BE424" s="10">
        <f>3/24000000*OO[[#This Row],[113 (03JUL1985 00:00:00)-Water Temperature (C)]]*OO[[#This Row],[55]]</f>
        <v>9.3414241209574999E-6</v>
      </c>
      <c r="BF424" s="10">
        <f>3/24000000*OO[[#This Row],[114 (03JUL1985 03:00:00)-Water Temperature (C)]]*OO[[#This Row],[56]]</f>
        <v>9.0049003999199983E-6</v>
      </c>
      <c r="BG424" s="10">
        <f>3/24000000*OO[[#This Row],[115 (03JUL1985 06:00:00)-Water Temperature (C)]]*OO[[#This Row],[57]]</f>
        <v>8.6886017573187491E-6</v>
      </c>
      <c r="BH424" s="10">
        <f>3/24000000*OO[[#This Row],[116 (03JUL1985 09:00:00)-Water Temperature (C)]]*OO[[#This Row],[58]]</f>
        <v>8.46269005552125E-6</v>
      </c>
      <c r="BI424" s="10">
        <f>3/24000000*OO[[#This Row],[117 (03JUL1985 12:00:00)-Water Temperature (C)]]*OO[[#This Row],[59]]</f>
        <v>8.409051282791248E-6</v>
      </c>
      <c r="BJ424" s="10">
        <f>3/24000000*OO[[#This Row],[118 (03JUL1985 15:00:00)-Water Temperature (C)]]*OO[[#This Row],[60]]</f>
        <v>8.322010385605E-6</v>
      </c>
      <c r="BK424" s="10">
        <f>3/24000000*OO[[#This Row],[119 (03JUL1985 18:00:00)-Water Temperature (C)]]*OO[[#This Row],[61]]</f>
        <v>8.1908138048199983E-6</v>
      </c>
      <c r="BL424" s="10">
        <f>3/24000000*OO[[#This Row],[120 (03JUL1985 21:00:00)-Water Temperature (C)]]*OO[[#This Row],[62]]</f>
        <v>7.8252065907187486E-6</v>
      </c>
      <c r="BM424" s="10">
        <f>3/24000000*OO[[#This Row],[121 (04JUL1985 00:00:00)-Water Temperature (C)]]*OO[[#This Row],[63]]</f>
        <v>7.2917357065974993E-6</v>
      </c>
      <c r="BN424" s="10">
        <f>3/24000000*OO[[#This Row],[122 (04JUL1985 03:00:00)-Water Temperature (C)]]*OO[[#This Row],[64]]</f>
        <v>6.6320598032324999E-6</v>
      </c>
      <c r="BO424" s="10">
        <f>3/24000000*OO[[#This Row],[123 (04JUL1985 06:00:00)-Water Temperature (C)]]*OO[[#This Row],[65]]</f>
        <v>5.9305015866799996E-6</v>
      </c>
      <c r="BP424" s="10">
        <f>3/24000000*OO[[#This Row],[124 (04JUL1985 09:00:00)-Water Temperature (C)]]*OO[[#This Row],[66]]</f>
        <v>5.428711260699999E-6</v>
      </c>
      <c r="BQ424" s="10">
        <f>3/24000000*OO[[#This Row],[125 (04JUL1985 12:00:00)-Water Temperature (C)]]*OO[[#This Row],[67]]</f>
        <v>5.0385319863424994E-6</v>
      </c>
      <c r="BR424" s="10">
        <f>3/24000000*OO[[#This Row],[126 (04JUL1985 15:00:00)-Water Temperature (C)]]*OO[[#This Row],[68]]</f>
        <v>4.7158437581087501E-6</v>
      </c>
      <c r="BS424" s="10">
        <f>3/24000000*OO[[#This Row],[127 (04JUL1985 18:00:00)-Water Temperature (C)]]*OO[[#This Row],[69]]</f>
        <v>4.4672474711975003E-6</v>
      </c>
      <c r="BT424" s="10">
        <f>3/24000000*OO[[#This Row],[128 (04JUL1985 21:00:00)-Water Temperature (C)]]*OO[[#This Row],[70]]</f>
        <v>4.1589076423987497E-6</v>
      </c>
      <c r="BU424" s="10">
        <f>3/24000000*OO[[#This Row],[129 (05JUL1985 00:00:00)-Water Temperature (C)]]*OO[[#This Row],[71]]</f>
        <v>3.7820119079137496E-6</v>
      </c>
      <c r="BV424" s="10">
        <f>3/24000000*OO[[#This Row],[130 (05JUL1985 03:00:00)-Water Temperature (C)]]*OO[[#This Row],[72]]</f>
        <v>3.3939924729750004E-6</v>
      </c>
      <c r="BW424" s="10">
        <f>3/24000000*OO[[#This Row],[131 (05JUL1985 06:00:00)-Water Temperature (C)]]*OO[[#This Row],[73]]</f>
        <v>3.0292338314062494E-6</v>
      </c>
      <c r="BX424" s="10">
        <f>3/24000000*OO[[#This Row],[132 (05JUL1985 09:00:00)-Water Temperature (C)]]*OO[[#This Row],[74]]</f>
        <v>2.8062427235999992E-6</v>
      </c>
      <c r="BY424" s="10">
        <f>3/24000000*OO[[#This Row],[133 (05JUL1985 12:00:00)-Water Temperature (C)]]*OO[[#This Row],[75]]</f>
        <v>2.6588282185325003E-6</v>
      </c>
      <c r="BZ424" s="10">
        <f>3/24000000*OO[[#This Row],[134 (05JUL1985 15:00:00)-Water Temperature (C)]]*OO[[#This Row],[76]]</f>
        <v>2.5745362993325E-6</v>
      </c>
      <c r="CA424" s="10">
        <f>3/24000000*OO[[#This Row],[135 (05JUL1985 18:00:00)-Water Temperature (C)]]*OO[[#This Row],[77]]</f>
        <v>2.4795009437649994E-6</v>
      </c>
      <c r="CB424" s="10">
        <f>3/24000000*OO[[#This Row],[136 (05JUL1985 21:00:00)-Water Temperature (C)]]*OO[[#This Row],[78]]</f>
        <v>2.2991843162029997E-6</v>
      </c>
      <c r="CC424" s="10">
        <f>3/24000000*OO[[#This Row],[137 (06JUL1985 00:00:00)-Water Temperature (C)]]*OO[[#This Row],[79]]</f>
        <v>2.0840400975639998E-6</v>
      </c>
      <c r="CD424" s="10">
        <f>3/24000000*OO[[#This Row],[138 (06JUL1985 03:00:00)-Water Temperature (C)]]*OO[[#This Row],[80]]</f>
        <v>1.8607162511740001E-6</v>
      </c>
      <c r="CE424" s="10">
        <f>3/24000000*OO[[#This Row],[139 (06JUL1985 06:00:00)-Water Temperature (C)]]*OO[[#This Row],[81]]</f>
        <v>1.6526350241924999E-6</v>
      </c>
      <c r="CF424" s="10">
        <f>3/24000000*OO[[#This Row],[140 (06JUL1985 09:00:00)-Water Temperature (C)]]*OO[[#This Row],[82]]</f>
        <v>1.5275334829527502E-6</v>
      </c>
      <c r="CG424" s="10">
        <f>3/24000000*OO[[#This Row],[141 (06JUL1985 12:00:00)-Water Temperature (C)]]*OO[[#This Row],[83]]</f>
        <v>1.4351888757635001E-6</v>
      </c>
      <c r="CH424" s="10">
        <f>3/24000000*OO[[#This Row],[142 (06JUL1985 15:00:00)-Water Temperature (C)]]*OO[[#This Row],[84]]</f>
        <v>1.3699134441358747E-6</v>
      </c>
      <c r="CI424" s="10">
        <f>3/24000000*OO[[#This Row],[143 (06JUL1985 18:00:00)-Water Temperature (C)]]*OO[[#This Row],[85]]</f>
        <v>1.2893933234287502E-6</v>
      </c>
      <c r="CJ424" s="10">
        <f>3/24000000*OO[[#This Row],[144 (06JUL1985 21:00:00)-Water Temperature (C)]]*OO[[#This Row],[86]]</f>
        <v>1.1655726232710002E-6</v>
      </c>
      <c r="CK424" s="10">
        <f>3/24000000*OO[[#This Row],[145 (07JUL1985 00:00:00)-Water Temperature (C)]]*OO[[#This Row],[87]]</f>
        <v>1.0055140200119999E-6</v>
      </c>
      <c r="CL424" s="10">
        <f>3/24000000*OO[[#This Row],[146 (07JUL1985 03:00:00)-Water Temperature (C)]]*OO[[#This Row],[88]]</f>
        <v>8.392877095551249E-7</v>
      </c>
      <c r="CM424" s="10">
        <f>3/24000000*OO[[#This Row],[147 (07JUL1985 06:00:00)-Water Temperature (C)]]*OO[[#This Row],[89]]</f>
        <v>6.8501082372799982E-7</v>
      </c>
      <c r="CN424" s="10">
        <f>3/24000000*OO[[#This Row],[148 (07JUL1985 09:00:00)-Water Temperature (C)]]*OO[[#This Row],[90]]</f>
        <v>5.7621282051712506E-7</v>
      </c>
      <c r="CO424" s="10">
        <f>3/24000000*OO[[#This Row],[149 (07JUL1985 12:00:00)-Water Temperature (C)]]*OO[[#This Row],[91]]</f>
        <v>4.8177373530999987E-7</v>
      </c>
      <c r="CP424" s="10">
        <f>3/24000000*OO[[#This Row],[150 (07JUL1985 15:00:00)-Water Temperature (C)]]*OO[[#This Row],[92]]</f>
        <v>4.2168347294600001E-7</v>
      </c>
      <c r="CQ424" s="10">
        <f>3/24000000*OO[[#This Row],[151 (07JUL1985 18:00:00)-Water Temperature (C)]]*OO[[#This Row],[93]]</f>
        <v>3.7380723694349996E-7</v>
      </c>
      <c r="CR424" s="10">
        <f>3/24000000*OO[[#This Row],[152 (07JUL1985 21:00:00)-Water Temperature (C)]]*OO[[#This Row],[94]]</f>
        <v>3.3439986357899992E-7</v>
      </c>
      <c r="CS424" s="10">
        <f>3/24000000*OO[[#This Row],[153 (08JUL1985 00:00:00)-Water Temperature (C)]]*OO[[#This Row],[95]]</f>
        <v>2.9796032614449998E-7</v>
      </c>
      <c r="CT424" s="10">
        <f>3/24000000*OO[[#This Row],[154 (08JUL1985 03:00:00)-Water Temperature (C)]]*OO[[#This Row],[96]]</f>
        <v>2.6373538218374996E-7</v>
      </c>
      <c r="CU424" s="10">
        <f>3/24000000*OO[[#This Row],[155 (08JUL1985 06:00:00)-Water Temperature (C)]]*OO[[#This Row],[97]]</f>
        <v>2.3351298966206249E-7</v>
      </c>
      <c r="CV424" s="10">
        <f>3/24000000*OO[[#This Row],[156 (08JUL1985 09:00:00)-Water Temperature (C)]]*OO[[#This Row],[98]]</f>
        <v>2.1679100926332497E-7</v>
      </c>
      <c r="CW424" s="10">
        <f>3/24000000*OO[[#This Row],[157 (08JUL1985 12:00:00)-Water Temperature (C)]]*OO[[#This Row],[99]]</f>
        <v>2.07294933749E-7</v>
      </c>
    </row>
    <row r="425" spans="1:101" x14ac:dyDescent="0.35">
      <c r="A425" t="s">
        <v>432</v>
      </c>
      <c r="B425">
        <v>177.32660000000001</v>
      </c>
      <c r="C425" s="10">
        <f>3/24*OO[[#This Row],[59 (26JUN1985 06:00:00)-Water Temperature (C)]]*OO[[#This Row],[1]]/SUM(OO[1])</f>
        <v>0</v>
      </c>
      <c r="D425" s="10">
        <f>3/24*OO[[#This Row],[60 (26JUN1985 09:00:00)-Water Temperature (C)]]*OO[[#This Row],[2]]/SUM(OO[2])</f>
        <v>0</v>
      </c>
      <c r="E425" s="10">
        <f>3/24*OO[[#This Row],[61 (26JUN1985 12:00:00)-Water Temperature (C)]]*OO[[#This Row],[3]]/SUM(OO[3])</f>
        <v>0</v>
      </c>
      <c r="F425" s="10">
        <f>3/24*OO[[#This Row],[62 (26JUN1985 15:00:00)-Water Temperature (C)]]*OO[[#This Row],[4]]/SUM(OO[4])</f>
        <v>0</v>
      </c>
      <c r="G425" s="10">
        <f>3/24*OO[[#This Row],[63 (26JUN1985 18:00:00)-Water Temperature (C)]]*OO[[#This Row],[5]]/SUM(OO[5])</f>
        <v>0</v>
      </c>
      <c r="H425" s="10">
        <f>3/24*OO[[#This Row],[64 (26JUN1985 21:00:00)-Water Temperature (C)]]*OO[[#This Row],[6]]/SUM(OO[6])</f>
        <v>0</v>
      </c>
      <c r="I425" s="10">
        <f>3/24*OO[[#This Row],[65 (27JUN1985 00:00:00)-Water Temperature (C)]]*OO[[#This Row],[7]]/SUM(OO[7])</f>
        <v>0</v>
      </c>
      <c r="J425" s="10">
        <f>3/24*OO[[#This Row],[66 (27JUN1985 03:00:00)-Water Temperature (C)]]*OO[[#This Row],[8]]/SUM(OO[8])</f>
        <v>0</v>
      </c>
      <c r="K425" s="10">
        <f>3/24*OO[[#This Row],[67 (27JUN1985 06:00:00)-Water Temperature (C)]]*OO[[#This Row],[9]]/SUM(OO[9])</f>
        <v>0</v>
      </c>
      <c r="L425" s="10">
        <f>3/24*OO[[#This Row],[68 (27JUN1985 09:00:00)-Water Temperature (C)]]*OO[[#This Row],[10]]/SUM(OO[10])</f>
        <v>0</v>
      </c>
      <c r="M425" s="10">
        <f>3/24*OO[[#This Row],[69 (27JUN1985 12:00:00)-Water Temperature (C)]]*OO[[#This Row],[11]]/SUM(OO[11])</f>
        <v>0</v>
      </c>
      <c r="N425" s="10">
        <f>3/24*OO[[#This Row],[70 (27JUN1985 15:00:00)-Water Temperature (C)]]*OO[[#This Row],[12]]/SUM(OO[12])</f>
        <v>0</v>
      </c>
      <c r="O425" s="10">
        <f>3/24*OO[[#This Row],[71 (27JUN1985 18:00:00)-Water Temperature (C)]]*OO[[#This Row],[13]]/SUM(OO[13])</f>
        <v>0</v>
      </c>
      <c r="P425" s="10">
        <f>3/24*OO[[#This Row],[72 (27JUN1985 21:00:00)-Water Temperature (C)]]*OO[[#This Row],[14]]/SUM(OO[14])</f>
        <v>0</v>
      </c>
      <c r="Q425" s="10">
        <f>3/24*OO[[#This Row],[73 (28JUN1985 00:00:00)-Water Temperature (C)]]*OO[[#This Row],[15]]/SUM(OO[15])</f>
        <v>0</v>
      </c>
      <c r="R425" s="10">
        <f>3/24*OO[[#This Row],[74 (28JUN1985 03:00:00)-Water Temperature (C)]]*OO[[#This Row],[16]]/SUM(OO[16])</f>
        <v>0</v>
      </c>
      <c r="S425" s="10">
        <f>3/24*OO[[#This Row],[75 (28JUN1985 06:00:00)-Water Temperature (C)]]*OO[[#This Row],[17]]/SUM(OO[17])</f>
        <v>0</v>
      </c>
      <c r="T425" s="10">
        <f>3/24*OO[[#This Row],[76 (28JUN1985 09:00:00)-Water Temperature (C)]]*OO[[#This Row],[18]]/SUM(OO[18])</f>
        <v>0</v>
      </c>
      <c r="U425" s="10">
        <f>3/24*OO[[#This Row],[77 (28JUN1985 12:00:00)-Water Temperature (C)]]*OO[[#This Row],[19]]/SUM(OO[19])</f>
        <v>0</v>
      </c>
      <c r="V425" s="10">
        <f>3/24000000*OO[[#This Row],[78 (28JUN1985 15:00:00)-Water Temperature (C)]]*OO[[#This Row],[20]]</f>
        <v>0</v>
      </c>
      <c r="W425" s="10">
        <f>3/24000000*OO[[#This Row],[79 (28JUN1985 18:00:00)-Water Temperature (C)]]*OO[[#This Row],[21]]</f>
        <v>3.4247115219074998E-43</v>
      </c>
      <c r="X425" s="10">
        <f>3/24000000*OO[[#This Row],[80 (28JUN1985 21:00:00)-Water Temperature (C)]]*OO[[#This Row],[22]]</f>
        <v>1.6089432222630002E-35</v>
      </c>
      <c r="Y425" s="10">
        <f>3/24000000*OO[[#This Row],[81 (29JUN1985 00:00:00)-Water Temperature (C)]]*OO[[#This Row],[23]]</f>
        <v>2.6515090321999998E-29</v>
      </c>
      <c r="Z425" s="10">
        <f>3/24000000*OO[[#This Row],[82 (29JUN1985 03:00:00)-Water Temperature (C)]]*OO[[#This Row],[24]]</f>
        <v>3.6252440966624996E-23</v>
      </c>
      <c r="AA425" s="10">
        <f>3/24000000*OO[[#This Row],[83 (29JUN1985 06:00:00)-Water Temperature (C)]]*OO[[#This Row],[25]]</f>
        <v>6.5130354594862493E-19</v>
      </c>
      <c r="AB425" s="10">
        <f>3/24000000*OO[[#This Row],[84 (29JUN1985 09:00:00)-Water Temperature (C)]]*OO[[#This Row],[26]]</f>
        <v>1.219017433392E-15</v>
      </c>
      <c r="AC425" s="10">
        <f>3/24000000*OO[[#This Row],[85 (29JUN1985 12:00:00)-Water Temperature (C)]]*OO[[#This Row],[27]]</f>
        <v>5.4480653348625007E-13</v>
      </c>
      <c r="AD425" s="10">
        <f>3/24000000*OO[[#This Row],[86 (29JUN1985 15:00:00)-Water Temperature (C)]]*OO[[#This Row],[28]]</f>
        <v>8.5774598065599994E-11</v>
      </c>
      <c r="AE425" s="10">
        <f>3/24000000*OO[[#This Row],[88 (29JUN1985 21:00:00)-Water Temperature (C)]]*OO[[#This Row],[30]]</f>
        <v>1.8914234508701249E-7</v>
      </c>
      <c r="AF425" s="10">
        <f>3/24000000*OO[[#This Row],[88 (29JUN1985 21:00:00)-Water Temperature (C)]]*OO[[#This Row],[30]]</f>
        <v>1.8914234508701249E-7</v>
      </c>
      <c r="AG425" s="10">
        <f>3/24000000*OO[[#This Row],[89 (30JUN1985 00:00:00)-Water Temperature (C)]]*OO[[#This Row],[31]]</f>
        <v>3.3166749077500003E-6</v>
      </c>
      <c r="AH425" s="10">
        <f>3/24000000*OO[[#This Row],[90 (30JUN1985 03:00:00)-Water Temperature (C)]]*OO[[#This Row],[32]]</f>
        <v>3.3769474589812499E-5</v>
      </c>
      <c r="AI425" s="10">
        <f>3/24000000*OO[[#This Row],[91 (30JUN1985 06:00:00)-Water Temperature (C)]]*OO[[#This Row],[33]]</f>
        <v>2.1585848516617501E-4</v>
      </c>
      <c r="AJ425" s="10">
        <f>3/24000000*OO[[#This Row],[92 (30JUN1985 09:00:00)-Water Temperature (C)]]*OO[[#This Row],[34]]</f>
        <v>9.3958707202425015E-4</v>
      </c>
      <c r="AK425" s="10">
        <f>3/24000000*OO[[#This Row],[93 (30JUN1985 12:00:00)-Water Temperature (C)]]*OO[[#This Row],[35]]</f>
        <v>2.8829576250800001E-3</v>
      </c>
      <c r="AL425" s="10">
        <f>3/24000000*OO[[#This Row],[94 (30JUN1985 15:00:00)-Water Temperature (C)]]*OO[[#This Row],[36]]</f>
        <v>6.5773691361875001E-3</v>
      </c>
      <c r="AM425" s="10">
        <f>3/24000000*OO[[#This Row],[95 (30JUN1985 18:00:00)-Water Temperature (C)]]*OO[[#This Row],[37]]</f>
        <v>1.141861409461125E-2</v>
      </c>
      <c r="AN425" s="10">
        <f>3/24000000*OO[[#This Row],[96 (30JUN1985 21:00:00)-Water Temperature (C)]]*OO[[#This Row],[38]]</f>
        <v>1.5121621760781249E-2</v>
      </c>
      <c r="AO425" s="10">
        <f>3/24000000*OO[[#This Row],[97 (01JUL1985 00:00:00)-Water Temperature (C)]]*OO[[#This Row],[39]]</f>
        <v>1.5559650038474999E-2</v>
      </c>
      <c r="AP425" s="10">
        <f>3/24000000*OO[[#This Row],[98 (01JUL1985 03:00:00)-Water Temperature (C)]]*OO[[#This Row],[40]]</f>
        <v>1.2872406142049998E-2</v>
      </c>
      <c r="AQ425" s="10">
        <f>3/24000000*OO[[#This Row],[99 (01JUL1985 06:00:00)-Water Temperature (C)]]*OO[[#This Row],[41]]</f>
        <v>8.8549786186399998E-3</v>
      </c>
      <c r="AR425" s="10">
        <f>3/24000000*OO[[#This Row],[100 (01JUL1985 09:00:00)-Water Temperature (C)]]*OO[[#This Row],[42]]</f>
        <v>5.3367320515249998E-3</v>
      </c>
      <c r="AS425" s="10">
        <f>3/24000000*OO[[#This Row],[101 (01JUL1985 12:00:00)-Water Temperature (C)]]*OO[[#This Row],[43]]</f>
        <v>2.8809249632275004E-3</v>
      </c>
      <c r="AT425" s="10">
        <f>3/24000000*OO[[#This Row],[102 (01JUL1985 15:00:00)-Water Temperature (C)]]*OO[[#This Row],[44]]</f>
        <v>1.42871564107725E-3</v>
      </c>
      <c r="AU425" s="10">
        <f>3/24000000*OO[[#This Row],[103 (01JUL1985 18:00:00)-Water Temperature (C)]]*OO[[#This Row],[45]]</f>
        <v>6.6302572906249996E-4</v>
      </c>
      <c r="AV425" s="10">
        <f>3/24000000*OO[[#This Row],[104 (01JUL1985 21:00:00)-Water Temperature (C)]]*OO[[#This Row],[46]]</f>
        <v>2.8721854744099998E-4</v>
      </c>
      <c r="AW425" s="10">
        <f>3/24000000*OO[[#This Row],[105 (02JUL1985 00:00:00)-Water Temperature (C)]]*OO[[#This Row],[47]]</f>
        <v>1.1983653450135001E-4</v>
      </c>
      <c r="AX425" s="10">
        <f>3/24000000*OO[[#This Row],[106 (02JUL1985 03:00:00)-Water Temperature (C)]]*OO[[#This Row],[48]]</f>
        <v>5.1328481784699999E-5</v>
      </c>
      <c r="AY425" s="10">
        <f>3/24000000*OO[[#This Row],[107 (02JUL1985 06:00:00)-Water Temperature (C)]]*OO[[#This Row],[49]]</f>
        <v>2.4927600040979998E-5</v>
      </c>
      <c r="AZ425" s="10">
        <f>3/24000000*OO[[#This Row],[108 (02JUL1985 09:00:00)-Water Temperature (C)]]*OO[[#This Row],[50]]</f>
        <v>1.4902493327249999E-5</v>
      </c>
      <c r="BA425" s="10">
        <f>3/24000000*OO[[#This Row],[109 (02JUL1985 12:00:00)-Water Temperature (C)]]*OO[[#This Row],[51]]</f>
        <v>1.1137045459058749E-5</v>
      </c>
      <c r="BB425" s="10">
        <f>3/24000000*OO[[#This Row],[110 (02JUL1985 15:00:00)-Water Temperature (C)]]*OO[[#This Row],[52]]</f>
        <v>9.5253169465124985E-6</v>
      </c>
      <c r="BC425" s="10">
        <f>3/24000000*OO[[#This Row],[111 (02JUL1985 18:00:00)-Water Temperature (C)]]*OO[[#This Row],[53]]</f>
        <v>8.803835056857501E-6</v>
      </c>
      <c r="BD425" s="10">
        <f>3/24000000*OO[[#This Row],[112 (02JUL1985 21:00:00)-Water Temperature (C)]]*OO[[#This Row],[54]]</f>
        <v>8.3319496428124987E-6</v>
      </c>
      <c r="BE425" s="10">
        <f>3/24000000*OO[[#This Row],[113 (03JUL1985 00:00:00)-Water Temperature (C)]]*OO[[#This Row],[55]]</f>
        <v>7.9782041959875E-6</v>
      </c>
      <c r="BF425" s="10">
        <f>3/24000000*OO[[#This Row],[114 (03JUL1985 03:00:00)-Water Temperature (C)]]*OO[[#This Row],[56]]</f>
        <v>7.6630535756274983E-6</v>
      </c>
      <c r="BG425" s="10">
        <f>3/24000000*OO[[#This Row],[115 (03JUL1985 06:00:00)-Water Temperature (C)]]*OO[[#This Row],[57]]</f>
        <v>7.3709719860675001E-6</v>
      </c>
      <c r="BH425" s="10">
        <f>3/24000000*OO[[#This Row],[116 (03JUL1985 09:00:00)-Water Temperature (C)]]*OO[[#This Row],[58]]</f>
        <v>7.1617343100187488E-6</v>
      </c>
      <c r="BI425" s="10">
        <f>3/24000000*OO[[#This Row],[117 (03JUL1985 12:00:00)-Water Temperature (C)]]*OO[[#This Row],[59]]</f>
        <v>7.1002185327599987E-6</v>
      </c>
      <c r="BJ425" s="10">
        <f>3/24000000*OO[[#This Row],[118 (03JUL1985 15:00:00)-Water Temperature (C)]]*OO[[#This Row],[60]]</f>
        <v>7.0027236499499996E-6</v>
      </c>
      <c r="BK425" s="10">
        <f>3/24000000*OO[[#This Row],[119 (03JUL1985 18:00:00)-Water Temperature (C)]]*OO[[#This Row],[61]]</f>
        <v>6.8627819102699998E-6</v>
      </c>
      <c r="BL425" s="10">
        <f>3/24000000*OO[[#This Row],[120 (03JUL1985 21:00:00)-Water Temperature (C)]]*OO[[#This Row],[62]]</f>
        <v>6.5243679693749992E-6</v>
      </c>
      <c r="BM425" s="10">
        <f>3/24000000*OO[[#This Row],[121 (04JUL1985 00:00:00)-Water Temperature (C)]]*OO[[#This Row],[63]]</f>
        <v>6.0540878761312501E-6</v>
      </c>
      <c r="BN425" s="10">
        <f>3/24000000*OO[[#This Row],[122 (04JUL1985 03:00:00)-Water Temperature (C)]]*OO[[#This Row],[64]]</f>
        <v>5.4832064762249995E-6</v>
      </c>
      <c r="BO425" s="10">
        <f>3/24000000*OO[[#This Row],[123 (04JUL1985 06:00:00)-Water Temperature (C)]]*OO[[#This Row],[65]]</f>
        <v>4.8794761313062502E-6</v>
      </c>
      <c r="BP425" s="10">
        <f>3/24000000*OO[[#This Row],[124 (04JUL1985 09:00:00)-Water Temperature (C)]]*OO[[#This Row],[66]]</f>
        <v>4.4410178814787509E-6</v>
      </c>
      <c r="BQ425" s="10">
        <f>3/24000000*OO[[#This Row],[125 (04JUL1985 12:00:00)-Water Temperature (C)]]*OO[[#This Row],[67]]</f>
        <v>4.0927708860225002E-6</v>
      </c>
      <c r="BR425" s="10">
        <f>3/24000000*OO[[#This Row],[126 (04JUL1985 15:00:00)-Water Temperature (C)]]*OO[[#This Row],[68]]</f>
        <v>3.8035619563025004E-6</v>
      </c>
      <c r="BS425" s="10">
        <f>3/24000000*OO[[#This Row],[127 (04JUL1985 18:00:00)-Water Temperature (C)]]*OO[[#This Row],[69]]</f>
        <v>3.5792518980400003E-6</v>
      </c>
      <c r="BT425" s="10">
        <f>3/24000000*OO[[#This Row],[128 (04JUL1985 21:00:00)-Water Temperature (C)]]*OO[[#This Row],[70]]</f>
        <v>3.3009848511600003E-6</v>
      </c>
      <c r="BU425" s="10">
        <f>3/24000000*OO[[#This Row],[129 (05JUL1985 00:00:00)-Water Temperature (C)]]*OO[[#This Row],[71]]</f>
        <v>2.9770002044999997E-6</v>
      </c>
      <c r="BV425" s="10">
        <f>3/24000000*OO[[#This Row],[130 (05JUL1985 03:00:00)-Water Temperature (C)]]*OO[[#This Row],[72]]</f>
        <v>2.6506264097474994E-6</v>
      </c>
      <c r="BW425" s="10">
        <f>3/24000000*OO[[#This Row],[131 (05JUL1985 06:00:00)-Water Temperature (C)]]*OO[[#This Row],[73]]</f>
        <v>2.3476105044000001E-6</v>
      </c>
      <c r="BX425" s="10">
        <f>3/24000000*OO[[#This Row],[132 (05JUL1985 09:00:00)-Water Temperature (C)]]*OO[[#This Row],[74]]</f>
        <v>2.1624911312787502E-6</v>
      </c>
      <c r="BY425" s="10">
        <f>3/24000000*OO[[#This Row],[133 (05JUL1985 12:00:00)-Water Temperature (C)]]*OO[[#This Row],[75]]</f>
        <v>2.0366985363497502E-6</v>
      </c>
      <c r="BZ425" s="10">
        <f>3/24000000*OO[[#This Row],[134 (05JUL1985 15:00:00)-Water Temperature (C)]]*OO[[#This Row],[76]]</f>
        <v>1.9565882573912501E-6</v>
      </c>
      <c r="CA425" s="10">
        <f>3/24000000*OO[[#This Row],[135 (05JUL1985 18:00:00)-Water Temperature (C)]]*OO[[#This Row],[77]]</f>
        <v>1.8692990484150004E-6</v>
      </c>
      <c r="CB425" s="10">
        <f>3/24000000*OO[[#This Row],[136 (05JUL1985 21:00:00)-Water Temperature (C)]]*OO[[#This Row],[78]]</f>
        <v>1.7178771094849998E-6</v>
      </c>
      <c r="CC425" s="10">
        <f>3/24000000*OO[[#This Row],[137 (06JUL1985 00:00:00)-Water Temperature (C)]]*OO[[#This Row],[79]]</f>
        <v>1.5429381363845E-6</v>
      </c>
      <c r="CD425" s="10">
        <f>3/24000000*OO[[#This Row],[138 (06JUL1985 03:00:00)-Water Temperature (C)]]*OO[[#This Row],[80]]</f>
        <v>1.3659256207122498E-6</v>
      </c>
      <c r="CE425" s="10">
        <f>3/24000000*OO[[#This Row],[139 (06JUL1985 06:00:00)-Water Temperature (C)]]*OO[[#This Row],[81]]</f>
        <v>1.2020678183999999E-6</v>
      </c>
      <c r="CF425" s="10">
        <f>3/24000000*OO[[#This Row],[140 (06JUL1985 09:00:00)-Water Temperature (C)]]*OO[[#This Row],[82]]</f>
        <v>1.0993235116088749E-6</v>
      </c>
      <c r="CG425" s="10">
        <f>3/24000000*OO[[#This Row],[141 (06JUL1985 12:00:00)-Water Temperature (C)]]*OO[[#This Row],[83]]</f>
        <v>1.0211811389162498E-6</v>
      </c>
      <c r="CH425" s="10">
        <f>3/24000000*OO[[#This Row],[142 (06JUL1985 15:00:00)-Water Temperature (C)]]*OO[[#This Row],[84]]</f>
        <v>9.6320346082274978E-7</v>
      </c>
      <c r="CI425" s="10">
        <f>3/24000000*OO[[#This Row],[143 (06JUL1985 18:00:00)-Water Temperature (C)]]*OO[[#This Row],[85]]</f>
        <v>8.961267928194999E-7</v>
      </c>
      <c r="CJ425" s="10">
        <f>3/24000000*OO[[#This Row],[144 (06JUL1985 21:00:00)-Water Temperature (C)]]*OO[[#This Row],[86]]</f>
        <v>8.0046150622125E-7</v>
      </c>
      <c r="CK425" s="10">
        <f>3/24000000*OO[[#This Row],[145 (07JUL1985 00:00:00)-Water Temperature (C)]]*OO[[#This Row],[87]]</f>
        <v>6.8269503787000008E-7</v>
      </c>
      <c r="CL425" s="10">
        <f>3/24000000*OO[[#This Row],[146 (07JUL1985 03:00:00)-Water Temperature (C)]]*OO[[#This Row],[88]]</f>
        <v>5.6297631161362507E-7</v>
      </c>
      <c r="CM425" s="10">
        <f>3/24000000*OO[[#This Row],[147 (07JUL1985 06:00:00)-Water Temperature (C)]]*OO[[#This Row],[89]]</f>
        <v>4.5346954371787501E-7</v>
      </c>
      <c r="CN425" s="10">
        <f>3/24000000*OO[[#This Row],[148 (07JUL1985 09:00:00)-Water Temperature (C)]]*OO[[#This Row],[90]]</f>
        <v>3.7602964584000003E-7</v>
      </c>
      <c r="CO425" s="10">
        <f>3/24000000*OO[[#This Row],[149 (07JUL1985 12:00:00)-Water Temperature (C)]]*OO[[#This Row],[91]]</f>
        <v>3.0969105151499991E-7</v>
      </c>
      <c r="CP425" s="10">
        <f>3/24000000*OO[[#This Row],[150 (07JUL1985 15:00:00)-Water Temperature (C)]]*OO[[#This Row],[92]]</f>
        <v>2.6680884324412498E-7</v>
      </c>
      <c r="CQ425" s="10">
        <f>3/24000000*OO[[#This Row],[151 (07JUL1985 18:00:00)-Water Temperature (C)]]*OO[[#This Row],[93]]</f>
        <v>2.3286094994643749E-7</v>
      </c>
      <c r="CR425" s="10">
        <f>3/24000000*OO[[#This Row],[152 (07JUL1985 21:00:00)-Water Temperature (C)]]*OO[[#This Row],[94]]</f>
        <v>2.050881323795625E-7</v>
      </c>
      <c r="CS425" s="10">
        <f>3/24000000*OO[[#This Row],[153 (08JUL1985 00:00:00)-Water Temperature (C)]]*OO[[#This Row],[95]]</f>
        <v>1.80051852300325E-7</v>
      </c>
      <c r="CT425" s="10">
        <f>3/24000000*OO[[#This Row],[154 (08JUL1985 03:00:00)-Water Temperature (C)]]*OO[[#This Row],[96]]</f>
        <v>1.5697851515774999E-7</v>
      </c>
      <c r="CU425" s="10">
        <f>3/24000000*OO[[#This Row],[155 (08JUL1985 06:00:00)-Water Temperature (C)]]*OO[[#This Row],[97]]</f>
        <v>1.3678646640044998E-7</v>
      </c>
      <c r="CV425" s="10">
        <f>3/24000000*OO[[#This Row],[156 (08JUL1985 09:00:00)-Water Temperature (C)]]*OO[[#This Row],[98]]</f>
        <v>1.2496271568453749E-7</v>
      </c>
      <c r="CW425" s="10">
        <f>3/24000000*OO[[#This Row],[157 (08JUL1985 12:00:00)-Water Temperature (C)]]*OO[[#This Row],[99]]</f>
        <v>1.1758539162149999E-7</v>
      </c>
    </row>
    <row r="426" spans="1:101" x14ac:dyDescent="0.35">
      <c r="A426" t="s">
        <v>433</v>
      </c>
      <c r="B426">
        <v>461.17160000000001</v>
      </c>
      <c r="C426" s="10">
        <f>3/24*OO[[#This Row],[59 (26JUN1985 06:00:00)-Water Temperature (C)]]*OO[[#This Row],[1]]/SUM(OO[1])</f>
        <v>0</v>
      </c>
      <c r="D426" s="10">
        <f>3/24*OO[[#This Row],[60 (26JUN1985 09:00:00)-Water Temperature (C)]]*OO[[#This Row],[2]]/SUM(OO[2])</f>
        <v>0</v>
      </c>
      <c r="E426" s="10">
        <f>3/24*OO[[#This Row],[61 (26JUN1985 12:00:00)-Water Temperature (C)]]*OO[[#This Row],[3]]/SUM(OO[3])</f>
        <v>0</v>
      </c>
      <c r="F426" s="10">
        <f>3/24*OO[[#This Row],[62 (26JUN1985 15:00:00)-Water Temperature (C)]]*OO[[#This Row],[4]]/SUM(OO[4])</f>
        <v>0</v>
      </c>
      <c r="G426" s="10">
        <f>3/24*OO[[#This Row],[63 (26JUN1985 18:00:00)-Water Temperature (C)]]*OO[[#This Row],[5]]/SUM(OO[5])</f>
        <v>0</v>
      </c>
      <c r="H426" s="10">
        <f>3/24*OO[[#This Row],[64 (26JUN1985 21:00:00)-Water Temperature (C)]]*OO[[#This Row],[6]]/SUM(OO[6])</f>
        <v>0</v>
      </c>
      <c r="I426" s="10">
        <f>3/24*OO[[#This Row],[65 (27JUN1985 00:00:00)-Water Temperature (C)]]*OO[[#This Row],[7]]/SUM(OO[7])</f>
        <v>0</v>
      </c>
      <c r="J426" s="10">
        <f>3/24*OO[[#This Row],[66 (27JUN1985 03:00:00)-Water Temperature (C)]]*OO[[#This Row],[8]]/SUM(OO[8])</f>
        <v>0</v>
      </c>
      <c r="K426" s="10">
        <f>3/24*OO[[#This Row],[67 (27JUN1985 06:00:00)-Water Temperature (C)]]*OO[[#This Row],[9]]/SUM(OO[9])</f>
        <v>0</v>
      </c>
      <c r="L426" s="10">
        <f>3/24*OO[[#This Row],[68 (27JUN1985 09:00:00)-Water Temperature (C)]]*OO[[#This Row],[10]]/SUM(OO[10])</f>
        <v>0</v>
      </c>
      <c r="M426" s="10">
        <f>3/24*OO[[#This Row],[69 (27JUN1985 12:00:00)-Water Temperature (C)]]*OO[[#This Row],[11]]/SUM(OO[11])</f>
        <v>0</v>
      </c>
      <c r="N426" s="10">
        <f>3/24*OO[[#This Row],[70 (27JUN1985 15:00:00)-Water Temperature (C)]]*OO[[#This Row],[12]]/SUM(OO[12])</f>
        <v>0</v>
      </c>
      <c r="O426" s="10">
        <f>3/24*OO[[#This Row],[71 (27JUN1985 18:00:00)-Water Temperature (C)]]*OO[[#This Row],[13]]/SUM(OO[13])</f>
        <v>0</v>
      </c>
      <c r="P426" s="10">
        <f>3/24*OO[[#This Row],[72 (27JUN1985 21:00:00)-Water Temperature (C)]]*OO[[#This Row],[14]]/SUM(OO[14])</f>
        <v>0</v>
      </c>
      <c r="Q426" s="10">
        <f>3/24*OO[[#This Row],[73 (28JUN1985 00:00:00)-Water Temperature (C)]]*OO[[#This Row],[15]]/SUM(OO[15])</f>
        <v>0</v>
      </c>
      <c r="R426" s="10">
        <f>3/24*OO[[#This Row],[74 (28JUN1985 03:00:00)-Water Temperature (C)]]*OO[[#This Row],[16]]/SUM(OO[16])</f>
        <v>0</v>
      </c>
      <c r="S426" s="10">
        <f>3/24*OO[[#This Row],[75 (28JUN1985 06:00:00)-Water Temperature (C)]]*OO[[#This Row],[17]]/SUM(OO[17])</f>
        <v>0</v>
      </c>
      <c r="T426" s="10">
        <f>3/24*OO[[#This Row],[76 (28JUN1985 09:00:00)-Water Temperature (C)]]*OO[[#This Row],[18]]/SUM(OO[18])</f>
        <v>0</v>
      </c>
      <c r="U426" s="10">
        <f>3/24*OO[[#This Row],[77 (28JUN1985 12:00:00)-Water Temperature (C)]]*OO[[#This Row],[19]]/SUM(OO[19])</f>
        <v>0</v>
      </c>
      <c r="V426" s="10">
        <f>3/24000000*OO[[#This Row],[78 (28JUN1985 15:00:00)-Water Temperature (C)]]*OO[[#This Row],[20]]</f>
        <v>0</v>
      </c>
      <c r="W426" s="10">
        <f>3/24000000*OO[[#This Row],[79 (28JUN1985 18:00:00)-Water Temperature (C)]]*OO[[#This Row],[21]]</f>
        <v>6.4506855304650003E-43</v>
      </c>
      <c r="X426" s="10">
        <f>3/24000000*OO[[#This Row],[80 (28JUN1985 21:00:00)-Water Temperature (C)]]*OO[[#This Row],[22]]</f>
        <v>3.125239705455E-35</v>
      </c>
      <c r="Y426" s="10">
        <f>3/24000000*OO[[#This Row],[81 (29JUN1985 00:00:00)-Water Temperature (C)]]*OO[[#This Row],[23]]</f>
        <v>5.1126840432449993E-29</v>
      </c>
      <c r="Z426" s="10">
        <f>3/24000000*OO[[#This Row],[82 (29JUN1985 03:00:00)-Water Temperature (C)]]*OO[[#This Row],[24]]</f>
        <v>7.2834797581875005E-23</v>
      </c>
      <c r="AA426" s="10">
        <f>3/24000000*OO[[#This Row],[83 (29JUN1985 06:00:00)-Water Temperature (C)]]*OO[[#This Row],[25]]</f>
        <v>1.3803890609272502E-18</v>
      </c>
      <c r="AB426" s="10">
        <f>3/24000000*OO[[#This Row],[84 (29JUN1985 09:00:00)-Water Temperature (C)]]*OO[[#This Row],[26]]</f>
        <v>2.6857446350100001E-15</v>
      </c>
      <c r="AC426" s="10">
        <f>3/24000000*OO[[#This Row],[85 (29JUN1985 12:00:00)-Water Temperature (C)]]*OO[[#This Row],[27]]</f>
        <v>1.2344606845828748E-12</v>
      </c>
      <c r="AD426" s="10">
        <f>3/24000000*OO[[#This Row],[86 (29JUN1985 15:00:00)-Water Temperature (C)]]*OO[[#This Row],[28]]</f>
        <v>1.9896783082649999E-10</v>
      </c>
      <c r="AE426" s="10">
        <f>3/24000000*OO[[#This Row],[88 (29JUN1985 21:00:00)-Water Temperature (C)]]*OO[[#This Row],[30]]</f>
        <v>4.5558668706099994E-7</v>
      </c>
      <c r="AF426" s="10">
        <f>3/24000000*OO[[#This Row],[88 (29JUN1985 21:00:00)-Water Temperature (C)]]*OO[[#This Row],[30]]</f>
        <v>4.5558668706099994E-7</v>
      </c>
      <c r="AG426" s="10">
        <f>3/24000000*OO[[#This Row],[89 (30JUN1985 00:00:00)-Water Temperature (C)]]*OO[[#This Row],[31]]</f>
        <v>8.1186503998574989E-6</v>
      </c>
      <c r="AH426" s="10">
        <f>3/24000000*OO[[#This Row],[90 (30JUN1985 03:00:00)-Water Temperature (C)]]*OO[[#This Row],[32]]</f>
        <v>8.3883279970174996E-5</v>
      </c>
      <c r="AI426" s="10">
        <f>3/24000000*OO[[#This Row],[91 (30JUN1985 06:00:00)-Water Temperature (C)]]*OO[[#This Row],[33]]</f>
        <v>5.4349806222249995E-4</v>
      </c>
      <c r="AJ426" s="10">
        <f>3/24000000*OO[[#This Row],[92 (30JUN1985 09:00:00)-Water Temperature (C)]]*OO[[#This Row],[34]]</f>
        <v>2.3948234665812501E-3</v>
      </c>
      <c r="AK426" s="10">
        <f>3/24000000*OO[[#This Row],[93 (30JUN1985 12:00:00)-Water Temperature (C)]]*OO[[#This Row],[35]]</f>
        <v>7.4219016246562502E-3</v>
      </c>
      <c r="AL426" s="10">
        <f>3/24000000*OO[[#This Row],[94 (30JUN1985 15:00:00)-Water Temperature (C)]]*OO[[#This Row],[36]]</f>
        <v>1.709312730744E-2</v>
      </c>
      <c r="AM426" s="10">
        <f>3/24000000*OO[[#This Row],[95 (30JUN1985 18:00:00)-Water Temperature (C)]]*OO[[#This Row],[37]]</f>
        <v>2.9934568123649995E-2</v>
      </c>
      <c r="AN426" s="10">
        <f>3/24000000*OO[[#This Row],[96 (30JUN1985 21:00:00)-Water Temperature (C)]]*OO[[#This Row],[38]]</f>
        <v>3.9956335076999999E-2</v>
      </c>
      <c r="AO426" s="10">
        <f>3/24000000*OO[[#This Row],[97 (01JUL1985 00:00:00)-Water Temperature (C)]]*OO[[#This Row],[39]]</f>
        <v>4.1444013636224998E-2</v>
      </c>
      <c r="AP426" s="10">
        <f>3/24000000*OO[[#This Row],[98 (01JUL1985 03:00:00)-Water Temperature (C)]]*OO[[#This Row],[40]]</f>
        <v>3.4544742073187501E-2</v>
      </c>
      <c r="AQ426" s="10">
        <f>3/24000000*OO[[#This Row],[99 (01JUL1985 06:00:00)-Water Temperature (C)]]*OO[[#This Row],[41]]</f>
        <v>2.3922915868686247E-2</v>
      </c>
      <c r="AR426" s="10">
        <f>3/24000000*OO[[#This Row],[100 (01JUL1985 09:00:00)-Water Temperature (C)]]*OO[[#This Row],[42]]</f>
        <v>1.45014570283875E-2</v>
      </c>
      <c r="AS426" s="10">
        <f>3/24000000*OO[[#This Row],[101 (01JUL1985 12:00:00)-Water Temperature (C)]]*OO[[#This Row],[43]]</f>
        <v>7.8599522599674988E-3</v>
      </c>
      <c r="AT426" s="10">
        <f>3/24000000*OO[[#This Row],[102 (01JUL1985 15:00:00)-Water Temperature (C)]]*OO[[#This Row],[44]]</f>
        <v>3.9107759724349997E-3</v>
      </c>
      <c r="AU426" s="10">
        <f>3/24000000*OO[[#This Row],[103 (01JUL1985 18:00:00)-Water Temperature (C)]]*OO[[#This Row],[45]]</f>
        <v>1.81957052621925E-3</v>
      </c>
      <c r="AV426" s="10">
        <f>3/24000000*OO[[#This Row],[104 (01JUL1985 21:00:00)-Water Temperature (C)]]*OO[[#This Row],[46]]</f>
        <v>7.8954644813812504E-4</v>
      </c>
      <c r="AW426" s="10">
        <f>3/24000000*OO[[#This Row],[105 (02JUL1985 00:00:00)-Water Temperature (C)]]*OO[[#This Row],[47]]</f>
        <v>3.2968371544324999E-4</v>
      </c>
      <c r="AX426" s="10">
        <f>3/24000000*OO[[#This Row],[106 (02JUL1985 03:00:00)-Water Temperature (C)]]*OO[[#This Row],[48]]</f>
        <v>1.4091042103200001E-4</v>
      </c>
      <c r="AY426" s="10">
        <f>3/24000000*OO[[#This Row],[107 (02JUL1985 06:00:00)-Water Temperature (C)]]*OO[[#This Row],[49]]</f>
        <v>6.8040841212312501E-5</v>
      </c>
      <c r="AZ426" s="10">
        <f>3/24000000*OO[[#This Row],[108 (02JUL1985 09:00:00)-Water Temperature (C)]]*OO[[#This Row],[50]]</f>
        <v>4.0368486286125005E-5</v>
      </c>
      <c r="BA426" s="10">
        <f>3/24000000*OO[[#This Row],[109 (02JUL1985 12:00:00)-Water Temperature (C)]]*OO[[#This Row],[51]]</f>
        <v>2.9985706462999993E-5</v>
      </c>
      <c r="BB426" s="10">
        <f>3/24000000*OO[[#This Row],[110 (02JUL1985 15:00:00)-Water Temperature (C)]]*OO[[#This Row],[52]]</f>
        <v>2.5557585867924998E-5</v>
      </c>
      <c r="BC426" s="10">
        <f>3/24000000*OO[[#This Row],[111 (02JUL1985 18:00:00)-Water Temperature (C)]]*OO[[#This Row],[53]]</f>
        <v>2.358385136415E-5</v>
      </c>
      <c r="BD426" s="10">
        <f>3/24000000*OO[[#This Row],[112 (02JUL1985 21:00:00)-Water Temperature (C)]]*OO[[#This Row],[54]]</f>
        <v>2.2304723592847497E-5</v>
      </c>
      <c r="BE426" s="10">
        <f>3/24000000*OO[[#This Row],[113 (03JUL1985 00:00:00)-Water Temperature (C)]]*OO[[#This Row],[55]]</f>
        <v>2.1365564082468746E-5</v>
      </c>
      <c r="BF426" s="10">
        <f>3/24000000*OO[[#This Row],[114 (03JUL1985 03:00:00)-Water Temperature (C)]]*OO[[#This Row],[56]]</f>
        <v>2.0528143347936247E-5</v>
      </c>
      <c r="BG426" s="10">
        <f>3/24000000*OO[[#This Row],[115 (03JUL1985 06:00:00)-Water Temperature (C)]]*OO[[#This Row],[57]]</f>
        <v>1.9751556896913751E-5</v>
      </c>
      <c r="BH426" s="10">
        <f>3/24000000*OO[[#This Row],[116 (03JUL1985 09:00:00)-Water Temperature (C)]]*OO[[#This Row],[58]]</f>
        <v>1.9200146065787496E-5</v>
      </c>
      <c r="BI426" s="10">
        <f>3/24000000*OO[[#This Row],[117 (03JUL1985 12:00:00)-Water Temperature (C)]]*OO[[#This Row],[59]]</f>
        <v>1.9048017709138749E-5</v>
      </c>
      <c r="BJ426" s="10">
        <f>3/24000000*OO[[#This Row],[118 (03JUL1985 15:00:00)-Water Temperature (C)]]*OO[[#This Row],[60]]</f>
        <v>1.8802236208388749E-5</v>
      </c>
      <c r="BK426" s="10">
        <f>3/24000000*OO[[#This Row],[119 (03JUL1985 18:00:00)-Water Temperature (C)]]*OO[[#This Row],[61]]</f>
        <v>1.8438773751180002E-5</v>
      </c>
      <c r="BL426" s="10">
        <f>3/24000000*OO[[#This Row],[120 (03JUL1985 21:00:00)-Water Temperature (C)]]*OO[[#This Row],[62]]</f>
        <v>1.7537831379900001E-5</v>
      </c>
      <c r="BM426" s="10">
        <f>3/24000000*OO[[#This Row],[121 (04JUL1985 00:00:00)-Water Temperature (C)]]*OO[[#This Row],[63]]</f>
        <v>1.6293608568964998E-5</v>
      </c>
      <c r="BN426" s="10">
        <f>3/24000000*OO[[#This Row],[122 (04JUL1985 03:00:00)-Water Temperature (C)]]*OO[[#This Row],[64]]</f>
        <v>1.4776380529451249E-5</v>
      </c>
      <c r="BO426" s="10">
        <f>3/24000000*OO[[#This Row],[123 (04JUL1985 06:00:00)-Water Temperature (C)]]*OO[[#This Row],[65]]</f>
        <v>1.316442039378E-5</v>
      </c>
      <c r="BP426" s="10">
        <f>3/24000000*OO[[#This Row],[124 (04JUL1985 09:00:00)-Water Temperature (C)]]*OO[[#This Row],[66]]</f>
        <v>1.1992537035059998E-5</v>
      </c>
      <c r="BQ426" s="10">
        <f>3/24000000*OO[[#This Row],[125 (04JUL1985 12:00:00)-Water Temperature (C)]]*OO[[#This Row],[67]]</f>
        <v>1.105714140937E-5</v>
      </c>
      <c r="BR426" s="10">
        <f>3/24000000*OO[[#This Row],[126 (04JUL1985 15:00:00)-Water Temperature (C)]]*OO[[#This Row],[68]]</f>
        <v>1.027976197959375E-5</v>
      </c>
      <c r="BS426" s="10">
        <f>3/24000000*OO[[#This Row],[127 (04JUL1985 18:00:00)-Water Temperature (C)]]*OO[[#This Row],[69]]</f>
        <v>9.6814213020225003E-6</v>
      </c>
      <c r="BT426" s="10">
        <f>3/24000000*OO[[#This Row],[128 (04JUL1985 21:00:00)-Water Temperature (C)]]*OO[[#This Row],[70]]</f>
        <v>8.9297955468050008E-6</v>
      </c>
      <c r="BU426" s="10">
        <f>3/24000000*OO[[#This Row],[129 (05JUL1985 00:00:00)-Water Temperature (C)]]*OO[[#This Row],[71]]</f>
        <v>8.059524933167501E-6</v>
      </c>
      <c r="BV426" s="10">
        <f>3/24000000*OO[[#This Row],[130 (05JUL1985 03:00:00)-Water Temperature (C)]]*OO[[#This Row],[72]]</f>
        <v>7.186176935493748E-6</v>
      </c>
      <c r="BW426" s="10">
        <f>3/24000000*OO[[#This Row],[131 (05JUL1985 06:00:00)-Water Temperature (C)]]*OO[[#This Row],[73]]</f>
        <v>6.3712398678075002E-6</v>
      </c>
      <c r="BX426" s="10">
        <f>3/24000000*OO[[#This Row],[132 (05JUL1985 09:00:00)-Water Temperature (C)]]*OO[[#This Row],[74]]</f>
        <v>5.8643708689162507E-6</v>
      </c>
      <c r="BY426" s="10">
        <f>3/24000000*OO[[#This Row],[133 (05JUL1985 12:00:00)-Water Temperature (C)]]*OO[[#This Row],[75]]</f>
        <v>5.5234003781125002E-6</v>
      </c>
      <c r="BZ426" s="10">
        <f>3/24000000*OO[[#This Row],[134 (05JUL1985 15:00:00)-Water Temperature (C)]]*OO[[#This Row],[76]]</f>
        <v>5.3104623783050004E-6</v>
      </c>
      <c r="CA426" s="10">
        <f>3/24000000*OO[[#This Row],[135 (05JUL1985 18:00:00)-Water Temperature (C)]]*OO[[#This Row],[77]]</f>
        <v>5.0761036758275007E-6</v>
      </c>
      <c r="CB426" s="10">
        <f>3/24000000*OO[[#This Row],[136 (05JUL1985 21:00:00)-Water Temperature (C)]]*OO[[#This Row],[78]]</f>
        <v>4.6652220489187497E-6</v>
      </c>
      <c r="CC426" s="10">
        <f>3/24000000*OO[[#This Row],[137 (06JUL1985 00:00:00)-Water Temperature (C)]]*OO[[#This Row],[79]]</f>
        <v>4.1908025019600003E-6</v>
      </c>
      <c r="CD426" s="10">
        <f>3/24000000*OO[[#This Row],[138 (06JUL1985 03:00:00)-Water Temperature (C)]]*OO[[#This Row],[80]]</f>
        <v>3.7137066441750005E-6</v>
      </c>
      <c r="CE426" s="10">
        <f>3/24000000*OO[[#This Row],[139 (06JUL1985 06:00:00)-Water Temperature (C)]]*OO[[#This Row],[81]]</f>
        <v>3.2704944651500002E-6</v>
      </c>
      <c r="CF426" s="10">
        <f>3/24000000*OO[[#This Row],[140 (06JUL1985 09:00:00)-Water Temperature (C)]]*OO[[#This Row],[82]]</f>
        <v>2.9914577377624999E-6</v>
      </c>
      <c r="CG426" s="10">
        <f>3/24000000*OO[[#This Row],[141 (06JUL1985 12:00:00)-Water Temperature (C)]]*OO[[#This Row],[83]]</f>
        <v>2.7786987610862502E-6</v>
      </c>
      <c r="CH426" s="10">
        <f>3/24000000*OO[[#This Row],[142 (06JUL1985 15:00:00)-Water Temperature (C)]]*OO[[#This Row],[84]]</f>
        <v>2.6185108303200003E-6</v>
      </c>
      <c r="CI426" s="10">
        <f>3/24000000*OO[[#This Row],[143 (06JUL1985 18:00:00)-Water Temperature (C)]]*OO[[#This Row],[85]]</f>
        <v>2.4370620875662497E-6</v>
      </c>
      <c r="CJ426" s="10">
        <f>3/24000000*OO[[#This Row],[144 (06JUL1985 21:00:00)-Water Temperature (C)]]*OO[[#This Row],[86]]</f>
        <v>2.17873705335675E-6</v>
      </c>
      <c r="CK426" s="10">
        <f>3/24000000*OO[[#This Row],[145 (07JUL1985 00:00:00)-Water Temperature (C)]]*OO[[#This Row],[87]]</f>
        <v>1.8617379006649998E-6</v>
      </c>
      <c r="CL426" s="10">
        <f>3/24000000*OO[[#This Row],[146 (07JUL1985 03:00:00)-Water Temperature (C)]]*OO[[#This Row],[88]]</f>
        <v>1.5381131600575E-6</v>
      </c>
      <c r="CM426" s="10">
        <f>3/24000000*OO[[#This Row],[147 (07JUL1985 06:00:00)-Water Temperature (C)]]*OO[[#This Row],[89]]</f>
        <v>1.2406292533919998E-6</v>
      </c>
      <c r="CN426" s="10">
        <f>3/24000000*OO[[#This Row],[148 (07JUL1985 09:00:00)-Water Temperature (C)]]*OO[[#This Row],[90]]</f>
        <v>1.0284330305937501E-6</v>
      </c>
      <c r="CO426" s="10">
        <f>3/24000000*OO[[#This Row],[149 (07JUL1985 12:00:00)-Water Temperature (C)]]*OO[[#This Row],[91]]</f>
        <v>8.4742047490250003E-7</v>
      </c>
      <c r="CP426" s="10">
        <f>3/24000000*OO[[#This Row],[150 (07JUL1985 15:00:00)-Water Temperature (C)]]*OO[[#This Row],[92]]</f>
        <v>7.292609504675001E-7</v>
      </c>
      <c r="CQ426" s="10">
        <f>3/24000000*OO[[#This Row],[151 (07JUL1985 18:00:00)-Water Temperature (C)]]*OO[[#This Row],[93]]</f>
        <v>6.3624879527399993E-7</v>
      </c>
      <c r="CR426" s="10">
        <f>3/24000000*OO[[#This Row],[152 (07JUL1985 21:00:00)-Water Temperature (C)]]*OO[[#This Row],[94]]</f>
        <v>5.5990411095149997E-7</v>
      </c>
      <c r="CS426" s="10">
        <f>3/24000000*OO[[#This Row],[153 (08JUL1985 00:00:00)-Water Temperature (C)]]*OO[[#This Row],[95]]</f>
        <v>4.9169321776549994E-7</v>
      </c>
      <c r="CT426" s="10">
        <f>3/24000000*OO[[#This Row],[154 (08JUL1985 03:00:00)-Water Temperature (C)]]*OO[[#This Row],[96]]</f>
        <v>4.2917780544999993E-7</v>
      </c>
      <c r="CU426" s="10">
        <f>3/24000000*OO[[#This Row],[155 (08JUL1985 06:00:00)-Water Temperature (C)]]*OO[[#This Row],[97]]</f>
        <v>3.7419456161137501E-7</v>
      </c>
      <c r="CV426" s="10">
        <f>3/24000000*OO[[#This Row],[156 (08JUL1985 09:00:00)-Water Temperature (C)]]*OO[[#This Row],[98]]</f>
        <v>3.4144550001349997E-7</v>
      </c>
      <c r="CW426" s="10">
        <f>3/24000000*OO[[#This Row],[157 (08JUL1985 12:00:00)-Water Temperature (C)]]*OO[[#This Row],[99]]</f>
        <v>3.2088246991674996E-7</v>
      </c>
    </row>
    <row r="427" spans="1:101" x14ac:dyDescent="0.35">
      <c r="A427" t="s">
        <v>434</v>
      </c>
      <c r="B427">
        <v>230.7397</v>
      </c>
      <c r="C427" s="10">
        <f>3/24*OO[[#This Row],[59 (26JUN1985 06:00:00)-Water Temperature (C)]]*OO[[#This Row],[1]]/SUM(OO[1])</f>
        <v>0</v>
      </c>
      <c r="D427" s="10">
        <f>3/24*OO[[#This Row],[60 (26JUN1985 09:00:00)-Water Temperature (C)]]*OO[[#This Row],[2]]/SUM(OO[2])</f>
        <v>0</v>
      </c>
      <c r="E427" s="10">
        <f>3/24*OO[[#This Row],[61 (26JUN1985 12:00:00)-Water Temperature (C)]]*OO[[#This Row],[3]]/SUM(OO[3])</f>
        <v>0</v>
      </c>
      <c r="F427" s="10">
        <f>3/24*OO[[#This Row],[62 (26JUN1985 15:00:00)-Water Temperature (C)]]*OO[[#This Row],[4]]/SUM(OO[4])</f>
        <v>0</v>
      </c>
      <c r="G427" s="10">
        <f>3/24*OO[[#This Row],[63 (26JUN1985 18:00:00)-Water Temperature (C)]]*OO[[#This Row],[5]]/SUM(OO[5])</f>
        <v>0</v>
      </c>
      <c r="H427" s="10">
        <f>3/24*OO[[#This Row],[64 (26JUN1985 21:00:00)-Water Temperature (C)]]*OO[[#This Row],[6]]/SUM(OO[6])</f>
        <v>0</v>
      </c>
      <c r="I427" s="10">
        <f>3/24*OO[[#This Row],[65 (27JUN1985 00:00:00)-Water Temperature (C)]]*OO[[#This Row],[7]]/SUM(OO[7])</f>
        <v>0</v>
      </c>
      <c r="J427" s="10">
        <f>3/24*OO[[#This Row],[66 (27JUN1985 03:00:00)-Water Temperature (C)]]*OO[[#This Row],[8]]/SUM(OO[8])</f>
        <v>0</v>
      </c>
      <c r="K427" s="10">
        <f>3/24*OO[[#This Row],[67 (27JUN1985 06:00:00)-Water Temperature (C)]]*OO[[#This Row],[9]]/SUM(OO[9])</f>
        <v>0</v>
      </c>
      <c r="L427" s="10">
        <f>3/24*OO[[#This Row],[68 (27JUN1985 09:00:00)-Water Temperature (C)]]*OO[[#This Row],[10]]/SUM(OO[10])</f>
        <v>0</v>
      </c>
      <c r="M427" s="10">
        <f>3/24*OO[[#This Row],[69 (27JUN1985 12:00:00)-Water Temperature (C)]]*OO[[#This Row],[11]]/SUM(OO[11])</f>
        <v>0</v>
      </c>
      <c r="N427" s="10">
        <f>3/24*OO[[#This Row],[70 (27JUN1985 15:00:00)-Water Temperature (C)]]*OO[[#This Row],[12]]/SUM(OO[12])</f>
        <v>0</v>
      </c>
      <c r="O427" s="10">
        <f>3/24*OO[[#This Row],[71 (27JUN1985 18:00:00)-Water Temperature (C)]]*OO[[#This Row],[13]]/SUM(OO[13])</f>
        <v>0</v>
      </c>
      <c r="P427" s="10">
        <f>3/24*OO[[#This Row],[72 (27JUN1985 21:00:00)-Water Temperature (C)]]*OO[[#This Row],[14]]/SUM(OO[14])</f>
        <v>0</v>
      </c>
      <c r="Q427" s="10">
        <f>3/24*OO[[#This Row],[73 (28JUN1985 00:00:00)-Water Temperature (C)]]*OO[[#This Row],[15]]/SUM(OO[15])</f>
        <v>0</v>
      </c>
      <c r="R427" s="10">
        <f>3/24*OO[[#This Row],[74 (28JUN1985 03:00:00)-Water Temperature (C)]]*OO[[#This Row],[16]]/SUM(OO[16])</f>
        <v>0</v>
      </c>
      <c r="S427" s="10">
        <f>3/24*OO[[#This Row],[75 (28JUN1985 06:00:00)-Water Temperature (C)]]*OO[[#This Row],[17]]/SUM(OO[17])</f>
        <v>0</v>
      </c>
      <c r="T427" s="10">
        <f>3/24*OO[[#This Row],[76 (28JUN1985 09:00:00)-Water Temperature (C)]]*OO[[#This Row],[18]]/SUM(OO[18])</f>
        <v>0</v>
      </c>
      <c r="U427" s="10">
        <f>3/24*OO[[#This Row],[77 (28JUN1985 12:00:00)-Water Temperature (C)]]*OO[[#This Row],[19]]/SUM(OO[19])</f>
        <v>0</v>
      </c>
      <c r="V427" s="10">
        <f>3/24000000*OO[[#This Row],[78 (28JUN1985 15:00:00)-Water Temperature (C)]]*OO[[#This Row],[20]]</f>
        <v>0</v>
      </c>
      <c r="W427" s="10">
        <f>3/24000000*OO[[#This Row],[79 (28JUN1985 18:00:00)-Water Temperature (C)]]*OO[[#This Row],[21]]</f>
        <v>1.1583680046268748E-43</v>
      </c>
      <c r="X427" s="10">
        <f>3/24000000*OO[[#This Row],[80 (28JUN1985 21:00:00)-Water Temperature (C)]]*OO[[#This Row],[22]]</f>
        <v>6.251449071874999E-36</v>
      </c>
      <c r="Y427" s="10">
        <f>3/24000000*OO[[#This Row],[81 (29JUN1985 00:00:00)-Water Temperature (C)]]*OO[[#This Row],[23]]</f>
        <v>1.0097122381678748E-29</v>
      </c>
      <c r="Z427" s="10">
        <f>3/24000000*OO[[#This Row],[82 (29JUN1985 03:00:00)-Water Temperature (C)]]*OO[[#This Row],[24]]</f>
        <v>1.5605730048026247E-23</v>
      </c>
      <c r="AA427" s="10">
        <f>3/24000000*OO[[#This Row],[83 (29JUN1985 06:00:00)-Water Temperature (C)]]*OO[[#This Row],[25]]</f>
        <v>3.1853959389099999E-19</v>
      </c>
      <c r="AB427" s="10">
        <f>3/24000000*OO[[#This Row],[84 (29JUN1985 09:00:00)-Water Temperature (C)]]*OO[[#This Row],[26]]</f>
        <v>6.4829003534699992E-16</v>
      </c>
      <c r="AC427" s="10">
        <f>3/24000000*OO[[#This Row],[85 (29JUN1985 12:00:00)-Water Temperature (C)]]*OO[[#This Row],[27]]</f>
        <v>3.0780990652124999E-13</v>
      </c>
      <c r="AD427" s="10">
        <f>3/24000000*OO[[#This Row],[86 (29JUN1985 15:00:00)-Water Temperature (C)]]*OO[[#This Row],[28]]</f>
        <v>5.0986604503999991E-11</v>
      </c>
      <c r="AE427" s="10">
        <f>3/24000000*OO[[#This Row],[88 (29JUN1985 21:00:00)-Water Temperature (C)]]*OO[[#This Row],[30]]</f>
        <v>1.2200488411569998E-7</v>
      </c>
      <c r="AF427" s="10">
        <f>3/24000000*OO[[#This Row],[88 (29JUN1985 21:00:00)-Water Temperature (C)]]*OO[[#This Row],[30]]</f>
        <v>1.2200488411569998E-7</v>
      </c>
      <c r="AG427" s="10">
        <f>3/24000000*OO[[#This Row],[89 (30JUN1985 00:00:00)-Water Temperature (C)]]*OO[[#This Row],[31]]</f>
        <v>2.2160494021249999E-6</v>
      </c>
      <c r="AH427" s="10">
        <f>3/24000000*OO[[#This Row],[90 (30JUN1985 03:00:00)-Water Temperature (C)]]*OO[[#This Row],[32]]</f>
        <v>2.3307989222205E-5</v>
      </c>
      <c r="AI427" s="10">
        <f>3/24000000*OO[[#This Row],[91 (30JUN1985 06:00:00)-Water Temperature (C)]]*OO[[#This Row],[33]]</f>
        <v>1.53491752138375E-4</v>
      </c>
      <c r="AJ427" s="10">
        <f>3/24000000*OO[[#This Row],[92 (30JUN1985 09:00:00)-Water Temperature (C)]]*OO[[#This Row],[34]]</f>
        <v>6.8645577791724992E-4</v>
      </c>
      <c r="AK427" s="10">
        <f>3/24000000*OO[[#This Row],[93 (30JUN1985 12:00:00)-Water Temperature (C)]]*OO[[#This Row],[35]]</f>
        <v>2.1531734058937504E-3</v>
      </c>
      <c r="AL427" s="10">
        <f>3/24000000*OO[[#This Row],[94 (30JUN1985 15:00:00)-Water Temperature (C)]]*OO[[#This Row],[36]]</f>
        <v>5.0143109699449994E-3</v>
      </c>
      <c r="AM427" s="10">
        <f>3/24000000*OO[[#This Row],[95 (30JUN1985 18:00:00)-Water Temperature (C)]]*OO[[#This Row],[37]]</f>
        <v>8.8779395862625E-3</v>
      </c>
      <c r="AN427" s="10">
        <f>3/24000000*OO[[#This Row],[96 (30JUN1985 21:00:00)-Water Temperature (C)]]*OO[[#This Row],[38]]</f>
        <v>1.1966251505312501E-2</v>
      </c>
      <c r="AO427" s="10">
        <f>3/24000000*OO[[#This Row],[97 (01JUL1985 00:00:00)-Water Temperature (C)]]*OO[[#This Row],[39]]</f>
        <v>1.2533032521847499E-2</v>
      </c>
      <c r="AP427" s="10">
        <f>3/24000000*OO[[#This Row],[98 (01JUL1985 03:00:00)-Water Temperature (C)]]*OO[[#This Row],[40]]</f>
        <v>1.0545068936250001E-2</v>
      </c>
      <c r="AQ427" s="10">
        <f>3/24000000*OO[[#This Row],[99 (01JUL1985 06:00:00)-Water Temperature (C)]]*OO[[#This Row],[41]]</f>
        <v>7.3619027968187508E-3</v>
      </c>
      <c r="AR427" s="10">
        <f>3/24000000*OO[[#This Row],[100 (01JUL1985 09:00:00)-Water Temperature (C)]]*OO[[#This Row],[42]]</f>
        <v>4.4940972865649999E-3</v>
      </c>
      <c r="AS427" s="10">
        <f>3/24000000*OO[[#This Row],[101 (01JUL1985 12:00:00)-Water Temperature (C)]]*OO[[#This Row],[43]]</f>
        <v>2.44710136024575E-3</v>
      </c>
      <c r="AT427" s="10">
        <f>3/24000000*OO[[#This Row],[102 (01JUL1985 15:00:00)-Water Temperature (C)]]*OO[[#This Row],[44]]</f>
        <v>1.2219776856219999E-3</v>
      </c>
      <c r="AU427" s="10">
        <f>3/24000000*OO[[#This Row],[103 (01JUL1985 18:00:00)-Water Temperature (C)]]*OO[[#This Row],[45]]</f>
        <v>5.6993050894074996E-4</v>
      </c>
      <c r="AV427" s="10">
        <f>3/24000000*OO[[#This Row],[104 (01JUL1985 21:00:00)-Water Temperature (C)]]*OO[[#This Row],[46]]</f>
        <v>2.4761217232675001E-4</v>
      </c>
      <c r="AW427" s="10">
        <f>3/24000000*OO[[#This Row],[105 (02JUL1985 00:00:00)-Water Temperature (C)]]*OO[[#This Row],[47]]</f>
        <v>1.0336560297270001E-4</v>
      </c>
      <c r="AX427" s="10">
        <f>3/24000000*OO[[#This Row],[106 (02JUL1985 03:00:00)-Water Temperature (C)]]*OO[[#This Row],[48]]</f>
        <v>4.4044957377599995E-5</v>
      </c>
      <c r="AY427" s="10">
        <f>3/24000000*OO[[#This Row],[107 (02JUL1985 06:00:00)-Water Temperature (C)]]*OO[[#This Row],[49]]</f>
        <v>2.1157838500294996E-5</v>
      </c>
      <c r="AZ427" s="10">
        <f>3/24000000*OO[[#This Row],[108 (02JUL1985 09:00:00)-Water Temperature (C)]]*OO[[#This Row],[50]]</f>
        <v>1.2453451396609999E-5</v>
      </c>
      <c r="BA427" s="10">
        <f>3/24000000*OO[[#This Row],[109 (02JUL1985 12:00:00)-Water Temperature (C)]]*OO[[#This Row],[51]]</f>
        <v>9.1974247058999991E-6</v>
      </c>
      <c r="BB427" s="10">
        <f>3/24000000*OO[[#This Row],[110 (02JUL1985 15:00:00)-Water Temperature (C)]]*OO[[#This Row],[52]]</f>
        <v>7.8220858323400002E-6</v>
      </c>
      <c r="BC427" s="10">
        <f>3/24000000*OO[[#This Row],[111 (02JUL1985 18:00:00)-Water Temperature (C)]]*OO[[#This Row],[53]]</f>
        <v>7.2201124535999999E-6</v>
      </c>
      <c r="BD427" s="10">
        <f>3/24000000*OO[[#This Row],[112 (02JUL1985 21:00:00)-Water Temperature (C)]]*OO[[#This Row],[54]]</f>
        <v>6.84113030122E-6</v>
      </c>
      <c r="BE427" s="10">
        <f>3/24000000*OO[[#This Row],[113 (03JUL1985 00:00:00)-Water Temperature (C)]]*OO[[#This Row],[55]]</f>
        <v>6.5738086188549986E-6</v>
      </c>
      <c r="BF427" s="10">
        <f>3/24000000*OO[[#This Row],[114 (03JUL1985 03:00:00)-Water Temperature (C)]]*OO[[#This Row],[56]]</f>
        <v>6.3368746558087499E-6</v>
      </c>
      <c r="BG427" s="10">
        <f>3/24000000*OO[[#This Row],[115 (03JUL1985 06:00:00)-Water Temperature (C)]]*OO[[#This Row],[57]]</f>
        <v>6.1185426138187499E-6</v>
      </c>
      <c r="BH427" s="10">
        <f>3/24000000*OO[[#This Row],[116 (03JUL1985 09:00:00)-Water Temperature (C)]]*OO[[#This Row],[58]]</f>
        <v>5.9691538869800004E-6</v>
      </c>
      <c r="BI427" s="10">
        <f>3/24000000*OO[[#This Row],[117 (03JUL1985 12:00:00)-Water Temperature (C)]]*OO[[#This Row],[59]]</f>
        <v>5.9436362872537501E-6</v>
      </c>
      <c r="BJ427" s="10">
        <f>3/24000000*OO[[#This Row],[118 (03JUL1985 15:00:00)-Water Temperature (C)]]*OO[[#This Row],[60]]</f>
        <v>5.8903767078699993E-6</v>
      </c>
      <c r="BK427" s="10">
        <f>3/24000000*OO[[#This Row],[119 (03JUL1985 18:00:00)-Water Temperature (C)]]*OO[[#This Row],[61]]</f>
        <v>5.7994453787025003E-6</v>
      </c>
      <c r="BL427" s="10">
        <f>3/24000000*OO[[#This Row],[120 (03JUL1985 21:00:00)-Water Temperature (C)]]*OO[[#This Row],[62]]</f>
        <v>5.5395208383499996E-6</v>
      </c>
      <c r="BM427" s="10">
        <f>3/24000000*OO[[#This Row],[121 (04JUL1985 00:00:00)-Water Temperature (C)]]*OO[[#This Row],[63]]</f>
        <v>5.1769080139612499E-6</v>
      </c>
      <c r="BN427" s="10">
        <f>3/24000000*OO[[#This Row],[122 (04JUL1985 03:00:00)-Water Temperature (C)]]*OO[[#This Row],[64]]</f>
        <v>4.7276454475650003E-6</v>
      </c>
      <c r="BO427" s="10">
        <f>3/24000000*OO[[#This Row],[123 (04JUL1985 06:00:00)-Water Temperature (C)]]*OO[[#This Row],[65]]</f>
        <v>4.2397788929687504E-6</v>
      </c>
      <c r="BP427" s="10">
        <f>3/24000000*OO[[#This Row],[124 (04JUL1985 09:00:00)-Water Temperature (C)]]*OO[[#This Row],[66]]</f>
        <v>3.8878717474349995E-6</v>
      </c>
      <c r="BQ427" s="10">
        <f>3/24000000*OO[[#This Row],[125 (04JUL1985 12:00:00)-Water Temperature (C)]]*OO[[#This Row],[67]]</f>
        <v>3.6076471855050001E-6</v>
      </c>
      <c r="BR427" s="10">
        <f>3/24000000*OO[[#This Row],[126 (04JUL1985 15:00:00)-Water Temperature (C)]]*OO[[#This Row],[68]]</f>
        <v>3.3739562616374997E-6</v>
      </c>
      <c r="BS427" s="10">
        <f>3/24000000*OO[[#This Row],[127 (04JUL1985 18:00:00)-Water Temperature (C)]]*OO[[#This Row],[69]]</f>
        <v>3.2014982035237502E-6</v>
      </c>
      <c r="BT427" s="10">
        <f>3/24000000*OO[[#This Row],[128 (04JUL1985 21:00:00)-Water Temperature (C)]]*OO[[#This Row],[70]]</f>
        <v>2.9743745994374999E-6</v>
      </c>
      <c r="BU427" s="10">
        <f>3/24000000*OO[[#This Row],[129 (05JUL1985 00:00:00)-Water Temperature (C)]]*OO[[#This Row],[71]]</f>
        <v>2.7056347184674999E-6</v>
      </c>
      <c r="BV427" s="10">
        <f>3/24000000*OO[[#This Row],[130 (05JUL1985 03:00:00)-Water Temperature (C)]]*OO[[#This Row],[72]]</f>
        <v>2.4334667641312497E-6</v>
      </c>
      <c r="BW427" s="10">
        <f>3/24000000*OO[[#This Row],[131 (05JUL1985 06:00:00)-Water Temperature (C)]]*OO[[#This Row],[73]]</f>
        <v>2.1766041657799994E-6</v>
      </c>
      <c r="BX427" s="10">
        <f>3/24000000*OO[[#This Row],[132 (05JUL1985 09:00:00)-Water Temperature (C)]]*OO[[#This Row],[74]]</f>
        <v>2.0199482500609997E-6</v>
      </c>
      <c r="BY427" s="10">
        <f>3/24000000*OO[[#This Row],[133 (05JUL1985 12:00:00)-Water Temperature (C)]]*OO[[#This Row],[75]]</f>
        <v>1.9124913557627502E-6</v>
      </c>
      <c r="BZ427" s="10">
        <f>3/24000000*OO[[#This Row],[134 (05JUL1985 15:00:00)-Water Temperature (C)]]*OO[[#This Row],[76]]</f>
        <v>1.8511875523951249E-6</v>
      </c>
      <c r="CA427" s="10">
        <f>3/24000000*OO[[#This Row],[135 (05JUL1985 18:00:00)-Water Temperature (C)]]*OO[[#This Row],[77]]</f>
        <v>1.783805727285E-6</v>
      </c>
      <c r="CB427" s="10">
        <f>3/24000000*OO[[#This Row],[136 (05JUL1985 21:00:00)-Water Temperature (C)]]*OO[[#This Row],[78]]</f>
        <v>1.6520989561837499E-6</v>
      </c>
      <c r="CC427" s="10">
        <f>3/24000000*OO[[#This Row],[137 (06JUL1985 00:00:00)-Water Temperature (C)]]*OO[[#This Row],[79]]</f>
        <v>1.4958808556163749E-6</v>
      </c>
      <c r="CD427" s="10">
        <f>3/24000000*OO[[#This Row],[138 (06JUL1985 03:00:00)-Water Temperature (C)]]*OO[[#This Row],[80]]</f>
        <v>1.3385511331507499E-6</v>
      </c>
      <c r="CE427" s="10">
        <f>3/24000000*OO[[#This Row],[139 (06JUL1985 06:00:00)-Water Temperature (C)]]*OO[[#This Row],[81]]</f>
        <v>1.1897427132112499E-6</v>
      </c>
      <c r="CF427" s="10">
        <f>3/24000000*OO[[#This Row],[140 (06JUL1985 09:00:00)-Water Temperature (C)]]*OO[[#This Row],[82]]</f>
        <v>1.09839914250575E-6</v>
      </c>
      <c r="CG427" s="10">
        <f>3/24000000*OO[[#This Row],[141 (06JUL1985 12:00:00)-Water Temperature (C)]]*OO[[#This Row],[83]]</f>
        <v>1.0296181299650001E-6</v>
      </c>
      <c r="CH427" s="10">
        <f>3/24000000*OO[[#This Row],[142 (06JUL1985 15:00:00)-Water Temperature (C)]]*OO[[#This Row],[84]]</f>
        <v>9.7940709387950003E-7</v>
      </c>
      <c r="CI427" s="10">
        <f>3/24000000*OO[[#This Row],[143 (06JUL1985 18:00:00)-Water Temperature (C)]]*OO[[#This Row],[85]]</f>
        <v>9.2160363938999997E-7</v>
      </c>
      <c r="CJ427" s="10">
        <f>3/24000000*OO[[#This Row],[144 (06JUL1985 21:00:00)-Water Temperature (C)]]*OO[[#This Row],[86]]</f>
        <v>8.3411131328849989E-7</v>
      </c>
      <c r="CK427" s="10">
        <f>3/24000000*OO[[#This Row],[145 (07JUL1985 00:00:00)-Water Temperature (C)]]*OO[[#This Row],[87]]</f>
        <v>7.2243859281900005E-7</v>
      </c>
      <c r="CL427" s="10">
        <f>3/24000000*OO[[#This Row],[146 (07JUL1985 03:00:00)-Water Temperature (C)]]*OO[[#This Row],[88]]</f>
        <v>6.0514582359000009E-7</v>
      </c>
      <c r="CM427" s="10">
        <f>3/24000000*OO[[#This Row],[147 (07JUL1985 06:00:00)-Water Temperature (C)]]*OO[[#This Row],[89]]</f>
        <v>4.9493303347499997E-7</v>
      </c>
      <c r="CN427" s="10">
        <f>3/24000000*OO[[#This Row],[148 (07JUL1985 09:00:00)-Water Temperature (C)]]*OO[[#This Row],[90]]</f>
        <v>4.1563764905312498E-7</v>
      </c>
      <c r="CO427" s="10">
        <f>3/24000000*OO[[#This Row],[149 (07JUL1985 12:00:00)-Water Temperature (C)]]*OO[[#This Row],[91]]</f>
        <v>3.4794209952699999E-7</v>
      </c>
      <c r="CP427" s="10">
        <f>3/24000000*OO[[#This Row],[150 (07JUL1985 15:00:00)-Water Temperature (C)]]*OO[[#This Row],[92]]</f>
        <v>3.0331928690362501E-7</v>
      </c>
      <c r="CQ427" s="10">
        <f>3/24000000*OO[[#This Row],[151 (07JUL1985 18:00:00)-Water Temperature (C)]]*OO[[#This Row],[93]]</f>
        <v>2.6824363402200001E-7</v>
      </c>
      <c r="CR427" s="10">
        <f>3/24000000*OO[[#This Row],[152 (07JUL1985 21:00:00)-Water Temperature (C)]]*OO[[#This Row],[94]]</f>
        <v>2.3914678157999998E-7</v>
      </c>
      <c r="CS427" s="10">
        <f>3/24000000*OO[[#This Row],[153 (08JUL1985 00:00:00)-Water Temperature (C)]]*OO[[#This Row],[95]]</f>
        <v>2.1294926694919997E-7</v>
      </c>
      <c r="CT427" s="10">
        <f>3/24000000*OO[[#This Row],[154 (08JUL1985 03:00:00)-Water Temperature (C)]]*OO[[#This Row],[96]]</f>
        <v>1.886620994347375E-7</v>
      </c>
      <c r="CU427" s="10">
        <f>3/24000000*OO[[#This Row],[155 (08JUL1985 06:00:00)-Water Temperature (C)]]*OO[[#This Row],[97]]</f>
        <v>1.6695706290082498E-7</v>
      </c>
      <c r="CV427" s="10">
        <f>3/24000000*OO[[#This Row],[156 (08JUL1985 09:00:00)-Water Temperature (C)]]*OO[[#This Row],[98]]</f>
        <v>1.5448398801412499E-7</v>
      </c>
      <c r="CW427" s="10">
        <f>3/24000000*OO[[#This Row],[157 (08JUL1985 12:00:00)-Water Temperature (C)]]*OO[[#This Row],[99]]</f>
        <v>1.4712629594454997E-7</v>
      </c>
    </row>
    <row r="428" spans="1:101" x14ac:dyDescent="0.35">
      <c r="A428" t="s">
        <v>435</v>
      </c>
      <c r="B428">
        <v>777.38630000000001</v>
      </c>
      <c r="C428" s="10">
        <f>3/24*OO[[#This Row],[59 (26JUN1985 06:00:00)-Water Temperature (C)]]*OO[[#This Row],[1]]/SUM(OO[1])</f>
        <v>0</v>
      </c>
      <c r="D428" s="10">
        <f>3/24*OO[[#This Row],[60 (26JUN1985 09:00:00)-Water Temperature (C)]]*OO[[#This Row],[2]]/SUM(OO[2])</f>
        <v>0</v>
      </c>
      <c r="E428" s="10">
        <f>3/24*OO[[#This Row],[61 (26JUN1985 12:00:00)-Water Temperature (C)]]*OO[[#This Row],[3]]/SUM(OO[3])</f>
        <v>0</v>
      </c>
      <c r="F428" s="10">
        <f>3/24*OO[[#This Row],[62 (26JUN1985 15:00:00)-Water Temperature (C)]]*OO[[#This Row],[4]]/SUM(OO[4])</f>
        <v>0</v>
      </c>
      <c r="G428" s="10">
        <f>3/24*OO[[#This Row],[63 (26JUN1985 18:00:00)-Water Temperature (C)]]*OO[[#This Row],[5]]/SUM(OO[5])</f>
        <v>0</v>
      </c>
      <c r="H428" s="10">
        <f>3/24*OO[[#This Row],[64 (26JUN1985 21:00:00)-Water Temperature (C)]]*OO[[#This Row],[6]]/SUM(OO[6])</f>
        <v>0</v>
      </c>
      <c r="I428" s="10">
        <f>3/24*OO[[#This Row],[65 (27JUN1985 00:00:00)-Water Temperature (C)]]*OO[[#This Row],[7]]/SUM(OO[7])</f>
        <v>0</v>
      </c>
      <c r="J428" s="10">
        <f>3/24*OO[[#This Row],[66 (27JUN1985 03:00:00)-Water Temperature (C)]]*OO[[#This Row],[8]]/SUM(OO[8])</f>
        <v>0</v>
      </c>
      <c r="K428" s="10">
        <f>3/24*OO[[#This Row],[67 (27JUN1985 06:00:00)-Water Temperature (C)]]*OO[[#This Row],[9]]/SUM(OO[9])</f>
        <v>0</v>
      </c>
      <c r="L428" s="10">
        <f>3/24*OO[[#This Row],[68 (27JUN1985 09:00:00)-Water Temperature (C)]]*OO[[#This Row],[10]]/SUM(OO[10])</f>
        <v>0</v>
      </c>
      <c r="M428" s="10">
        <f>3/24*OO[[#This Row],[69 (27JUN1985 12:00:00)-Water Temperature (C)]]*OO[[#This Row],[11]]/SUM(OO[11])</f>
        <v>0</v>
      </c>
      <c r="N428" s="10">
        <f>3/24*OO[[#This Row],[70 (27JUN1985 15:00:00)-Water Temperature (C)]]*OO[[#This Row],[12]]/SUM(OO[12])</f>
        <v>0</v>
      </c>
      <c r="O428" s="10">
        <f>3/24*OO[[#This Row],[71 (27JUN1985 18:00:00)-Water Temperature (C)]]*OO[[#This Row],[13]]/SUM(OO[13])</f>
        <v>0</v>
      </c>
      <c r="P428" s="10">
        <f>3/24*OO[[#This Row],[72 (27JUN1985 21:00:00)-Water Temperature (C)]]*OO[[#This Row],[14]]/SUM(OO[14])</f>
        <v>0</v>
      </c>
      <c r="Q428" s="10">
        <f>3/24*OO[[#This Row],[73 (28JUN1985 00:00:00)-Water Temperature (C)]]*OO[[#This Row],[15]]/SUM(OO[15])</f>
        <v>0</v>
      </c>
      <c r="R428" s="10">
        <f>3/24*OO[[#This Row],[74 (28JUN1985 03:00:00)-Water Temperature (C)]]*OO[[#This Row],[16]]/SUM(OO[16])</f>
        <v>0</v>
      </c>
      <c r="S428" s="10">
        <f>3/24*OO[[#This Row],[75 (28JUN1985 06:00:00)-Water Temperature (C)]]*OO[[#This Row],[17]]/SUM(OO[17])</f>
        <v>0</v>
      </c>
      <c r="T428" s="10">
        <f>3/24*OO[[#This Row],[76 (28JUN1985 09:00:00)-Water Temperature (C)]]*OO[[#This Row],[18]]/SUM(OO[18])</f>
        <v>0</v>
      </c>
      <c r="U428" s="10">
        <f>3/24*OO[[#This Row],[77 (28JUN1985 12:00:00)-Water Temperature (C)]]*OO[[#This Row],[19]]/SUM(OO[19])</f>
        <v>0</v>
      </c>
      <c r="V428" s="10">
        <f>3/24000000*OO[[#This Row],[78 (28JUN1985 15:00:00)-Water Temperature (C)]]*OO[[#This Row],[20]]</f>
        <v>0</v>
      </c>
      <c r="W428" s="10">
        <f>3/24000000*OO[[#This Row],[79 (28JUN1985 18:00:00)-Water Temperature (C)]]*OO[[#This Row],[21]]</f>
        <v>1.8133169466746249E-43</v>
      </c>
      <c r="X428" s="10">
        <f>3/24000000*OO[[#This Row],[80 (28JUN1985 21:00:00)-Water Temperature (C)]]*OO[[#This Row],[22]]</f>
        <v>1.2049220573779998E-35</v>
      </c>
      <c r="Y428" s="10">
        <f>3/24000000*OO[[#This Row],[81 (29JUN1985 00:00:00)-Water Temperature (C)]]*OO[[#This Row],[23]]</f>
        <v>1.8847146843462497E-29</v>
      </c>
      <c r="Z428" s="10">
        <f>3/24000000*OO[[#This Row],[82 (29JUN1985 03:00:00)-Water Temperature (C)]]*OO[[#This Row],[24]]</f>
        <v>3.3603383829300004E-23</v>
      </c>
      <c r="AA428" s="10">
        <f>3/24000000*OO[[#This Row],[83 (29JUN1985 06:00:00)-Water Temperature (C)]]*OO[[#This Row],[25]]</f>
        <v>7.7707949231700003E-19</v>
      </c>
      <c r="AB428" s="10">
        <f>3/24000000*OO[[#This Row],[84 (29JUN1985 09:00:00)-Water Temperature (C)]]*OO[[#This Row],[26]]</f>
        <v>1.6994660575271253E-15</v>
      </c>
      <c r="AC428" s="10">
        <f>3/24000000*OO[[#This Row],[85 (29JUN1985 12:00:00)-Water Temperature (C)]]*OO[[#This Row],[27]]</f>
        <v>8.4933315520662493E-13</v>
      </c>
      <c r="AD428" s="10">
        <f>3/24000000*OO[[#This Row],[86 (29JUN1985 15:00:00)-Water Temperature (C)]]*OO[[#This Row],[28]]</f>
        <v>1.4690839059426248E-10</v>
      </c>
      <c r="AE428" s="10">
        <f>3/24000000*OO[[#This Row],[88 (29JUN1985 21:00:00)-Water Temperature (C)]]*OO[[#This Row],[30]]</f>
        <v>3.7679484808125003E-7</v>
      </c>
      <c r="AF428" s="10">
        <f>3/24000000*OO[[#This Row],[88 (29JUN1985 21:00:00)-Water Temperature (C)]]*OO[[#This Row],[30]]</f>
        <v>3.7679484808125003E-7</v>
      </c>
      <c r="AG428" s="10">
        <f>3/24000000*OO[[#This Row],[89 (30JUN1985 00:00:00)-Water Temperature (C)]]*OO[[#This Row],[31]]</f>
        <v>7.0542561596100004E-6</v>
      </c>
      <c r="AH428" s="10">
        <f>3/24000000*OO[[#This Row],[90 (30JUN1985 03:00:00)-Water Temperature (C)]]*OO[[#This Row],[32]]</f>
        <v>7.6330695290937491E-5</v>
      </c>
      <c r="AI428" s="10">
        <f>3/24000000*OO[[#This Row],[91 (30JUN1985 06:00:00)-Water Temperature (C)]]*OO[[#This Row],[33]]</f>
        <v>5.1624508686524994E-4</v>
      </c>
      <c r="AJ428" s="10">
        <f>3/24000000*OO[[#This Row],[92 (30JUN1985 09:00:00)-Water Temperature (C)]]*OO[[#This Row],[34]]</f>
        <v>2.3654582702499999E-3</v>
      </c>
      <c r="AK428" s="10">
        <f>3/24000000*OO[[#This Row],[93 (30JUN1985 12:00:00)-Water Temperature (C)]]*OO[[#This Row],[35]]</f>
        <v>7.5646969455399997E-3</v>
      </c>
      <c r="AL428" s="10">
        <f>3/24000000*OO[[#This Row],[94 (30JUN1985 15:00:00)-Water Temperature (C)]]*OO[[#This Row],[36]]</f>
        <v>1.7942931805934998E-2</v>
      </c>
      <c r="AM428" s="10">
        <f>3/24000000*OO[[#This Row],[95 (30JUN1985 18:00:00)-Water Temperature (C)]]*OO[[#This Row],[37]]</f>
        <v>3.2316762542312492E-2</v>
      </c>
      <c r="AN428" s="10">
        <f>3/24000000*OO[[#This Row],[96 (30JUN1985 21:00:00)-Water Temperature (C)]]*OO[[#This Row],[38]]</f>
        <v>4.4233725252112499E-2</v>
      </c>
      <c r="AO428" s="10">
        <f>3/24000000*OO[[#This Row],[97 (01JUL1985 00:00:00)-Water Temperature (C)]]*OO[[#This Row],[39]]</f>
        <v>4.7074117107674993E-2</v>
      </c>
      <c r="AP428" s="10">
        <f>3/24000000*OO[[#This Row],[98 (01JUL1985 03:00:00)-Water Temperature (C)]]*OO[[#This Row],[40]]</f>
        <v>4.0228677413849993E-2</v>
      </c>
      <c r="AQ428" s="10">
        <f>3/24000000*OO[[#This Row],[99 (01JUL1985 06:00:00)-Water Temperature (C)]]*OO[[#This Row],[41]]</f>
        <v>2.8486204709000002E-2</v>
      </c>
      <c r="AR428" s="10">
        <f>3/24000000*OO[[#This Row],[100 (01JUL1985 09:00:00)-Water Temperature (C)]]*OO[[#This Row],[42]]</f>
        <v>1.7607050165359999E-2</v>
      </c>
      <c r="AS428" s="10">
        <f>3/24000000*OO[[#This Row],[101 (01JUL1985 12:00:00)-Water Temperature (C)]]*OO[[#This Row],[43]]</f>
        <v>9.6694892910899992E-3</v>
      </c>
      <c r="AT428" s="10">
        <f>3/24000000*OO[[#This Row],[102 (01JUL1985 15:00:00)-Water Temperature (C)]]*OO[[#This Row],[44]]</f>
        <v>4.8585673256337503E-3</v>
      </c>
      <c r="AU428" s="10">
        <f>3/24000000*OO[[#This Row],[103 (01JUL1985 18:00:00)-Water Temperature (C)]]*OO[[#This Row],[45]]</f>
        <v>2.2766520944084998E-3</v>
      </c>
      <c r="AV428" s="10">
        <f>3/24000000*OO[[#This Row],[104 (01JUL1985 21:00:00)-Water Temperature (C)]]*OO[[#This Row],[46]]</f>
        <v>9.9178064516687505E-4</v>
      </c>
      <c r="AW428" s="10">
        <f>3/24000000*OO[[#This Row],[105 (02JUL1985 00:00:00)-Water Temperature (C)]]*OO[[#This Row],[47]]</f>
        <v>4.1434346642149996E-4</v>
      </c>
      <c r="AX428" s="10">
        <f>3/24000000*OO[[#This Row],[106 (02JUL1985 03:00:00)-Water Temperature (C)]]*OO[[#This Row],[48]]</f>
        <v>1.7567093232468751E-4</v>
      </c>
      <c r="AY428" s="10">
        <f>3/24000000*OO[[#This Row],[107 (02JUL1985 06:00:00)-Water Temperature (C)]]*OO[[#This Row],[49]]</f>
        <v>8.3205279175224984E-5</v>
      </c>
      <c r="AZ428" s="10">
        <f>3/24000000*OO[[#This Row],[108 (02JUL1985 09:00:00)-Water Temperature (C)]]*OO[[#This Row],[50]]</f>
        <v>4.8041944361287489E-5</v>
      </c>
      <c r="BA428" s="10">
        <f>3/24000000*OO[[#This Row],[109 (02JUL1985 12:00:00)-Water Temperature (C)]]*OO[[#This Row],[51]]</f>
        <v>3.4896024461249994E-5</v>
      </c>
      <c r="BB428" s="10">
        <f>3/24000000*OO[[#This Row],[110 (02JUL1985 15:00:00)-Water Temperature (C)]]*OO[[#This Row],[52]]</f>
        <v>2.9347025434249998E-5</v>
      </c>
      <c r="BC428" s="10">
        <f>3/24000000*OO[[#This Row],[111 (02JUL1985 18:00:00)-Water Temperature (C)]]*OO[[#This Row],[53]]</f>
        <v>2.6884912668250001E-5</v>
      </c>
      <c r="BD428" s="10">
        <f>3/24000000*OO[[#This Row],[112 (02JUL1985 21:00:00)-Water Temperature (C)]]*OO[[#This Row],[54]]</f>
        <v>2.5374022264049997E-5</v>
      </c>
      <c r="BE428" s="10">
        <f>3/24000000*OO[[#This Row],[113 (03JUL1985 00:00:00)-Water Temperature (C)]]*OO[[#This Row],[55]]</f>
        <v>2.4323794832609995E-5</v>
      </c>
      <c r="BF428" s="10">
        <f>3/24000000*OO[[#This Row],[114 (03JUL1985 03:00:00)-Water Temperature (C)]]*OO[[#This Row],[56]]</f>
        <v>2.3407527674879995E-5</v>
      </c>
      <c r="BG428" s="10">
        <f>3/24000000*OO[[#This Row],[115 (03JUL1985 06:00:00)-Water Temperature (C)]]*OO[[#This Row],[57]]</f>
        <v>2.25562526462E-5</v>
      </c>
      <c r="BH428" s="10">
        <f>3/24000000*OO[[#This Row],[116 (03JUL1985 09:00:00)-Water Temperature (C)]]*OO[[#This Row],[58]]</f>
        <v>2.1988190543543753E-5</v>
      </c>
      <c r="BI428" s="10">
        <f>3/24000000*OO[[#This Row],[117 (03JUL1985 12:00:00)-Water Temperature (C)]]*OO[[#This Row],[59]]</f>
        <v>2.1884191788959997E-5</v>
      </c>
      <c r="BJ428" s="10">
        <f>3/24000000*OO[[#This Row],[118 (03JUL1985 15:00:00)-Water Temperature (C)]]*OO[[#This Row],[60]]</f>
        <v>2.16685302632325E-5</v>
      </c>
      <c r="BK428" s="10">
        <f>3/24000000*OO[[#This Row],[119 (03JUL1985 18:00:00)-Water Temperature (C)]]*OO[[#This Row],[61]]</f>
        <v>2.1301176238125003E-5</v>
      </c>
      <c r="BL428" s="10">
        <f>3/24000000*OO[[#This Row],[120 (03JUL1985 21:00:00)-Water Temperature (C)]]*OO[[#This Row],[62]]</f>
        <v>2.0282155737663749E-5</v>
      </c>
      <c r="BM428" s="10">
        <f>3/24000000*OO[[#This Row],[121 (04JUL1985 00:00:00)-Water Temperature (C)]]*OO[[#This Row],[63]]</f>
        <v>1.8927635463163749E-5</v>
      </c>
      <c r="BN428" s="10">
        <f>3/24000000*OO[[#This Row],[122 (04JUL1985 03:00:00)-Water Temperature (C)]]*OO[[#This Row],[64]]</f>
        <v>1.7277712526250001E-5</v>
      </c>
      <c r="BO428" s="10">
        <f>3/24000000*OO[[#This Row],[123 (04JUL1985 06:00:00)-Water Temperature (C)]]*OO[[#This Row],[65]]</f>
        <v>1.5469187731452498E-5</v>
      </c>
      <c r="BP428" s="10">
        <f>3/24000000*OO[[#This Row],[124 (04JUL1985 09:00:00)-Water Temperature (C)]]*OO[[#This Row],[66]]</f>
        <v>1.4159998329321249E-5</v>
      </c>
      <c r="BQ428" s="10">
        <f>3/24000000*OO[[#This Row],[125 (04JUL1985 12:00:00)-Water Temperature (C)]]*OO[[#This Row],[67]]</f>
        <v>1.3086954698599997E-5</v>
      </c>
      <c r="BR428" s="10">
        <f>3/24000000*OO[[#This Row],[126 (04JUL1985 15:00:00)-Water Temperature (C)]]*OO[[#This Row],[68]]</f>
        <v>1.2185994057224997E-5</v>
      </c>
      <c r="BS428" s="10">
        <f>3/24000000*OO[[#This Row],[127 (04JUL1985 18:00:00)-Water Temperature (C)]]*OO[[#This Row],[69]]</f>
        <v>1.1518712237247501E-5</v>
      </c>
      <c r="BT428" s="10">
        <f>3/24000000*OO[[#This Row],[128 (04JUL1985 21:00:00)-Water Temperature (C)]]*OO[[#This Row],[70]]</f>
        <v>1.0650636953345001E-5</v>
      </c>
      <c r="BU428" s="10">
        <f>3/24000000*OO[[#This Row],[129 (05JUL1985 00:00:00)-Water Temperature (C)]]*OO[[#This Row],[71]]</f>
        <v>9.6491803805987501E-6</v>
      </c>
      <c r="BV428" s="10">
        <f>3/24000000*OO[[#This Row],[130 (05JUL1985 03:00:00)-Water Temperature (C)]]*OO[[#This Row],[72]]</f>
        <v>8.6558042691224982E-6</v>
      </c>
      <c r="BW428" s="10">
        <f>3/24000000*OO[[#This Row],[131 (05JUL1985 06:00:00)-Water Temperature (C)]]*OO[[#This Row],[73]]</f>
        <v>7.7239208547500006E-6</v>
      </c>
      <c r="BX428" s="10">
        <f>3/24000000*OO[[#This Row],[132 (05JUL1985 09:00:00)-Water Temperature (C)]]*OO[[#This Row],[74]]</f>
        <v>7.150045500989999E-6</v>
      </c>
      <c r="BY428" s="10">
        <f>3/24000000*OO[[#This Row],[133 (05JUL1985 12:00:00)-Water Temperature (C)]]*OO[[#This Row],[75]]</f>
        <v>6.7425412603200001E-6</v>
      </c>
      <c r="BZ428" s="10">
        <f>3/24000000*OO[[#This Row],[134 (05JUL1985 15:00:00)-Water Temperature (C)]]*OO[[#This Row],[76]]</f>
        <v>6.477382180335E-6</v>
      </c>
      <c r="CA428" s="10">
        <f>3/24000000*OO[[#This Row],[135 (05JUL1985 18:00:00)-Water Temperature (C)]]*OO[[#This Row],[77]]</f>
        <v>6.2064590649599996E-6</v>
      </c>
      <c r="CB428" s="10">
        <f>3/24000000*OO[[#This Row],[136 (05JUL1985 21:00:00)-Water Temperature (C)]]*OO[[#This Row],[78]]</f>
        <v>5.7122940223762495E-6</v>
      </c>
      <c r="CC428" s="10">
        <f>3/24000000*OO[[#This Row],[137 (06JUL1985 00:00:00)-Water Temperature (C)]]*OO[[#This Row],[79]]</f>
        <v>5.1378570924862504E-6</v>
      </c>
      <c r="CD428" s="10">
        <f>3/24000000*OO[[#This Row],[138 (06JUL1985 03:00:00)-Water Temperature (C)]]*OO[[#This Row],[80]]</f>
        <v>4.5733771576799999E-6</v>
      </c>
      <c r="CE428" s="10">
        <f>3/24000000*OO[[#This Row],[139 (06JUL1985 06:00:00)-Water Temperature (C)]]*OO[[#This Row],[81]]</f>
        <v>4.0411387943149998E-6</v>
      </c>
      <c r="CF428" s="10">
        <f>3/24000000*OO[[#This Row],[140 (06JUL1985 09:00:00)-Water Temperature (C)]]*OO[[#This Row],[82]]</f>
        <v>3.7037110559224995E-6</v>
      </c>
      <c r="CG428" s="10">
        <f>3/24000000*OO[[#This Row],[141 (06JUL1985 12:00:00)-Water Temperature (C)]]*OO[[#This Row],[83]]</f>
        <v>3.4422534630449998E-6</v>
      </c>
      <c r="CH428" s="10">
        <f>3/24000000*OO[[#This Row],[142 (06JUL1985 15:00:00)-Water Temperature (C)]]*OO[[#This Row],[84]]</f>
        <v>3.2428832811300002E-6</v>
      </c>
      <c r="CI428" s="10">
        <f>3/24000000*OO[[#This Row],[143 (06JUL1985 18:00:00)-Water Temperature (C)]]*OO[[#This Row],[85]]</f>
        <v>3.0265449274774998E-6</v>
      </c>
      <c r="CJ428" s="10">
        <f>3/24000000*OO[[#This Row],[144 (06JUL1985 21:00:00)-Water Temperature (C)]]*OO[[#This Row],[86]]</f>
        <v>2.7171295932299998E-6</v>
      </c>
      <c r="CK428" s="10">
        <f>3/24000000*OO[[#This Row],[145 (07JUL1985 00:00:00)-Water Temperature (C)]]*OO[[#This Row],[87]]</f>
        <v>2.3366654427160001E-6</v>
      </c>
      <c r="CL428" s="10">
        <f>3/24000000*OO[[#This Row],[146 (07JUL1985 03:00:00)-Water Temperature (C)]]*OO[[#This Row],[88]]</f>
        <v>1.9475629888683754E-6</v>
      </c>
      <c r="CM428" s="10">
        <f>3/24000000*OO[[#This Row],[147 (07JUL1985 06:00:00)-Water Temperature (C)]]*OO[[#This Row],[89]]</f>
        <v>1.593513965734875E-6</v>
      </c>
      <c r="CN428" s="10">
        <f>3/24000000*OO[[#This Row],[148 (07JUL1985 09:00:00)-Water Temperature (C)]]*OO[[#This Row],[90]]</f>
        <v>1.3356714141034998E-6</v>
      </c>
      <c r="CO428" s="10">
        <f>3/24000000*OO[[#This Row],[149 (07JUL1985 12:00:00)-Water Temperature (C)]]*OO[[#This Row],[91]]</f>
        <v>1.117114816185625E-6</v>
      </c>
      <c r="CP428" s="10">
        <f>3/24000000*OO[[#This Row],[150 (07JUL1985 15:00:00)-Water Temperature (C)]]*OO[[#This Row],[92]]</f>
        <v>9.7067178308624988E-7</v>
      </c>
      <c r="CQ428" s="10">
        <f>3/24000000*OO[[#This Row],[151 (07JUL1985 18:00:00)-Water Temperature (C)]]*OO[[#This Row],[93]]</f>
        <v>8.5637414362500007E-7</v>
      </c>
      <c r="CR428" s="10">
        <f>3/24000000*OO[[#This Row],[152 (07JUL1985 21:00:00)-Water Temperature (C)]]*OO[[#This Row],[94]]</f>
        <v>7.6117903856999991E-7</v>
      </c>
      <c r="CS428" s="10">
        <f>3/24000000*OO[[#This Row],[153 (08JUL1985 00:00:00)-Water Temperature (C)]]*OO[[#This Row],[95]]</f>
        <v>6.7661514367775001E-7</v>
      </c>
      <c r="CT428" s="10">
        <f>3/24000000*OO[[#This Row],[154 (08JUL1985 03:00:00)-Water Temperature (C)]]*OO[[#This Row],[96]]</f>
        <v>5.9881946386899997E-7</v>
      </c>
      <c r="CU428" s="10">
        <f>3/24000000*OO[[#This Row],[155 (08JUL1985 06:00:00)-Water Temperature (C)]]*OO[[#This Row],[97]]</f>
        <v>5.2939783253699998E-7</v>
      </c>
      <c r="CV428" s="10">
        <f>3/24000000*OO[[#This Row],[156 (08JUL1985 09:00:00)-Water Temperature (C)]]*OO[[#This Row],[98]]</f>
        <v>4.8839117609249994E-7</v>
      </c>
      <c r="CW428" s="10">
        <f>3/24000000*OO[[#This Row],[157 (08JUL1985 12:00:00)-Water Temperature (C)]]*OO[[#This Row],[99]]</f>
        <v>4.6369512001250002E-7</v>
      </c>
    </row>
    <row r="429" spans="1:101" x14ac:dyDescent="0.35">
      <c r="A429" t="s">
        <v>436</v>
      </c>
      <c r="B429">
        <v>824.45650000000001</v>
      </c>
      <c r="C429" s="10">
        <f>3/24*OO[[#This Row],[59 (26JUN1985 06:00:00)-Water Temperature (C)]]*OO[[#This Row],[1]]/SUM(OO[1])</f>
        <v>0</v>
      </c>
      <c r="D429" s="10">
        <f>3/24*OO[[#This Row],[60 (26JUN1985 09:00:00)-Water Temperature (C)]]*OO[[#This Row],[2]]/SUM(OO[2])</f>
        <v>0</v>
      </c>
      <c r="E429" s="10">
        <f>3/24*OO[[#This Row],[61 (26JUN1985 12:00:00)-Water Temperature (C)]]*OO[[#This Row],[3]]/SUM(OO[3])</f>
        <v>0</v>
      </c>
      <c r="F429" s="10">
        <f>3/24*OO[[#This Row],[62 (26JUN1985 15:00:00)-Water Temperature (C)]]*OO[[#This Row],[4]]/SUM(OO[4])</f>
        <v>0</v>
      </c>
      <c r="G429" s="10">
        <f>3/24*OO[[#This Row],[63 (26JUN1985 18:00:00)-Water Temperature (C)]]*OO[[#This Row],[5]]/SUM(OO[5])</f>
        <v>0</v>
      </c>
      <c r="H429" s="10">
        <f>3/24*OO[[#This Row],[64 (26JUN1985 21:00:00)-Water Temperature (C)]]*OO[[#This Row],[6]]/SUM(OO[6])</f>
        <v>0</v>
      </c>
      <c r="I429" s="10">
        <f>3/24*OO[[#This Row],[65 (27JUN1985 00:00:00)-Water Temperature (C)]]*OO[[#This Row],[7]]/SUM(OO[7])</f>
        <v>0</v>
      </c>
      <c r="J429" s="10">
        <f>3/24*OO[[#This Row],[66 (27JUN1985 03:00:00)-Water Temperature (C)]]*OO[[#This Row],[8]]/SUM(OO[8])</f>
        <v>0</v>
      </c>
      <c r="K429" s="10">
        <f>3/24*OO[[#This Row],[67 (27JUN1985 06:00:00)-Water Temperature (C)]]*OO[[#This Row],[9]]/SUM(OO[9])</f>
        <v>0</v>
      </c>
      <c r="L429" s="10">
        <f>3/24*OO[[#This Row],[68 (27JUN1985 09:00:00)-Water Temperature (C)]]*OO[[#This Row],[10]]/SUM(OO[10])</f>
        <v>0</v>
      </c>
      <c r="M429" s="10">
        <f>3/24*OO[[#This Row],[69 (27JUN1985 12:00:00)-Water Temperature (C)]]*OO[[#This Row],[11]]/SUM(OO[11])</f>
        <v>0</v>
      </c>
      <c r="N429" s="10">
        <f>3/24*OO[[#This Row],[70 (27JUN1985 15:00:00)-Water Temperature (C)]]*OO[[#This Row],[12]]/SUM(OO[12])</f>
        <v>0</v>
      </c>
      <c r="O429" s="10">
        <f>3/24*OO[[#This Row],[71 (27JUN1985 18:00:00)-Water Temperature (C)]]*OO[[#This Row],[13]]/SUM(OO[13])</f>
        <v>0</v>
      </c>
      <c r="P429" s="10">
        <f>3/24*OO[[#This Row],[72 (27JUN1985 21:00:00)-Water Temperature (C)]]*OO[[#This Row],[14]]/SUM(OO[14])</f>
        <v>0</v>
      </c>
      <c r="Q429" s="10">
        <f>3/24*OO[[#This Row],[73 (28JUN1985 00:00:00)-Water Temperature (C)]]*OO[[#This Row],[15]]/SUM(OO[15])</f>
        <v>0</v>
      </c>
      <c r="R429" s="10">
        <f>3/24*OO[[#This Row],[74 (28JUN1985 03:00:00)-Water Temperature (C)]]*OO[[#This Row],[16]]/SUM(OO[16])</f>
        <v>0</v>
      </c>
      <c r="S429" s="10">
        <f>3/24*OO[[#This Row],[75 (28JUN1985 06:00:00)-Water Temperature (C)]]*OO[[#This Row],[17]]/SUM(OO[17])</f>
        <v>0</v>
      </c>
      <c r="T429" s="10">
        <f>3/24*OO[[#This Row],[76 (28JUN1985 09:00:00)-Water Temperature (C)]]*OO[[#This Row],[18]]/SUM(OO[18])</f>
        <v>0</v>
      </c>
      <c r="U429" s="10">
        <f>3/24*OO[[#This Row],[77 (28JUN1985 12:00:00)-Water Temperature (C)]]*OO[[#This Row],[19]]/SUM(OO[19])</f>
        <v>0</v>
      </c>
      <c r="V429" s="10">
        <f>3/24000000*OO[[#This Row],[78 (28JUN1985 15:00:00)-Water Temperature (C)]]*OO[[#This Row],[20]]</f>
        <v>0</v>
      </c>
      <c r="W429" s="10">
        <f>3/24000000*OO[[#This Row],[79 (28JUN1985 18:00:00)-Water Temperature (C)]]*OO[[#This Row],[21]]</f>
        <v>4.4550601124749999E-44</v>
      </c>
      <c r="X429" s="10">
        <f>3/24000000*OO[[#This Row],[80 (28JUN1985 21:00:00)-Water Temperature (C)]]*OO[[#This Row],[22]]</f>
        <v>4.7447392021287493E-36</v>
      </c>
      <c r="Y429" s="10">
        <f>3/24000000*OO[[#This Row],[81 (29JUN1985 00:00:00)-Water Temperature (C)]]*OO[[#This Row],[23]]</f>
        <v>6.8682075080000011E-30</v>
      </c>
      <c r="Z429" s="10">
        <f>3/24000000*OO[[#This Row],[82 (29JUN1985 03:00:00)-Water Temperature (C)]]*OO[[#This Row],[24]]</f>
        <v>1.5867944305124999E-23</v>
      </c>
      <c r="AA429" s="10">
        <f>3/24000000*OO[[#This Row],[83 (29JUN1985 06:00:00)-Water Temperature (C)]]*OO[[#This Row],[25]]</f>
        <v>4.6261633198937496E-19</v>
      </c>
      <c r="AB429" s="10">
        <f>3/24000000*OO[[#This Row],[84 (29JUN1985 09:00:00)-Water Temperature (C)]]*OO[[#This Row],[26]]</f>
        <v>1.1554134216224999E-15</v>
      </c>
      <c r="AC429" s="10">
        <f>3/24000000*OO[[#This Row],[85 (29JUN1985 12:00:00)-Water Temperature (C)]]*OO[[#This Row],[27]]</f>
        <v>6.3425730837237503E-13</v>
      </c>
      <c r="AD429" s="10">
        <f>3/24000000*OO[[#This Row],[86 (29JUN1985 15:00:00)-Water Temperature (C)]]*OO[[#This Row],[28]]</f>
        <v>1.1891521072759999E-10</v>
      </c>
      <c r="AE429" s="10">
        <f>3/24000000*OO[[#This Row],[88 (29JUN1985 21:00:00)-Water Temperature (C)]]*OO[[#This Row],[30]]</f>
        <v>3.4770934687087496E-7</v>
      </c>
      <c r="AF429" s="10">
        <f>3/24000000*OO[[#This Row],[88 (29JUN1985 21:00:00)-Water Temperature (C)]]*OO[[#This Row],[30]]</f>
        <v>3.4770934687087496E-7</v>
      </c>
      <c r="AG429" s="10">
        <f>3/24000000*OO[[#This Row],[89 (30JUN1985 00:00:00)-Water Temperature (C)]]*OO[[#This Row],[31]]</f>
        <v>6.9020323727000002E-6</v>
      </c>
      <c r="AH429" s="10">
        <f>3/24000000*OO[[#This Row],[90 (30JUN1985 03:00:00)-Water Temperature (C)]]*OO[[#This Row],[32]]</f>
        <v>7.8992654923799971E-5</v>
      </c>
      <c r="AI429" s="10">
        <f>3/24000000*OO[[#This Row],[91 (30JUN1985 06:00:00)-Water Temperature (C)]]*OO[[#This Row],[33]]</f>
        <v>5.6412764476199996E-4</v>
      </c>
      <c r="AJ429" s="10">
        <f>3/24000000*OO[[#This Row],[92 (30JUN1985 09:00:00)-Water Temperature (C)]]*OO[[#This Row],[34]]</f>
        <v>2.7209379532837502E-3</v>
      </c>
      <c r="AK429" s="10">
        <f>3/24000000*OO[[#This Row],[93 (30JUN1985 12:00:00)-Water Temperature (C)]]*OO[[#This Row],[35]]</f>
        <v>9.0588413524812488E-3</v>
      </c>
      <c r="AL429" s="10">
        <f>3/24000000*OO[[#This Row],[94 (30JUN1985 15:00:00)-Water Temperature (C)]]*OO[[#This Row],[36]]</f>
        <v>2.2336785978123753E-2</v>
      </c>
      <c r="AM429" s="10">
        <f>3/24000000*OO[[#This Row],[95 (30JUN1985 18:00:00)-Water Temperature (C)]]*OO[[#This Row],[37]]</f>
        <v>4.175366673293749E-2</v>
      </c>
      <c r="AN429" s="10">
        <f>3/24000000*OO[[#This Row],[96 (30JUN1985 21:00:00)-Water Temperature (C)]]*OO[[#This Row],[38]]</f>
        <v>5.9014433800987497E-2</v>
      </c>
      <c r="AO429" s="10">
        <f>3/24000000*OO[[#This Row],[97 (01JUL1985 00:00:00)-Water Temperature (C)]]*OO[[#This Row],[39]]</f>
        <v>6.4962944409375001E-2</v>
      </c>
      <c r="AP429" s="10">
        <f>3/24000000*OO[[#This Row],[98 (01JUL1985 03:00:00)-Water Temperature (C)]]*OO[[#This Row],[40]]</f>
        <v>5.7507073576874998E-2</v>
      </c>
      <c r="AQ429" s="10">
        <f>3/24000000*OO[[#This Row],[99 (01JUL1985 06:00:00)-Water Temperature (C)]]*OO[[#This Row],[41]]</f>
        <v>4.2105958709337497E-2</v>
      </c>
      <c r="AR429" s="10">
        <f>3/24000000*OO[[#This Row],[100 (01JUL1985 09:00:00)-Water Temperature (C)]]*OO[[#This Row],[42]]</f>
        <v>2.6836419812124999E-2</v>
      </c>
      <c r="AS429" s="10">
        <f>3/24000000*OO[[#This Row],[101 (01JUL1985 12:00:00)-Water Temperature (C)]]*OO[[#This Row],[43]]</f>
        <v>1.5066045226012497E-2</v>
      </c>
      <c r="AT429" s="10">
        <f>3/24000000*OO[[#This Row],[102 (01JUL1985 15:00:00)-Water Temperature (C)]]*OO[[#This Row],[44]]</f>
        <v>7.6956003370999984E-3</v>
      </c>
      <c r="AU429" s="10">
        <f>3/24000000*OO[[#This Row],[103 (01JUL1985 18:00:00)-Water Temperature (C)]]*OO[[#This Row],[45]]</f>
        <v>3.6564260441287501E-3</v>
      </c>
      <c r="AV429" s="10">
        <f>3/24000000*OO[[#This Row],[104 (01JUL1985 21:00:00)-Water Temperature (C)]]*OO[[#This Row],[46]]</f>
        <v>1.6059492513689998E-3</v>
      </c>
      <c r="AW429" s="10">
        <f>3/24000000*OO[[#This Row],[105 (02JUL1985 00:00:00)-Water Temperature (C)]]*OO[[#This Row],[47]]</f>
        <v>6.7503276167075001E-4</v>
      </c>
      <c r="AX429" s="10">
        <f>3/24000000*OO[[#This Row],[106 (02JUL1985 03:00:00)-Water Temperature (C)]]*OO[[#This Row],[48]]</f>
        <v>2.8485707814887497E-4</v>
      </c>
      <c r="AY429" s="10">
        <f>3/24000000*OO[[#This Row],[107 (02JUL1985 06:00:00)-Water Temperature (C)]]*OO[[#This Row],[49]]</f>
        <v>1.3153120816355001E-4</v>
      </c>
      <c r="AZ429" s="10">
        <f>3/24000000*OO[[#This Row],[108 (02JUL1985 09:00:00)-Water Temperature (C)]]*OO[[#This Row],[50]]</f>
        <v>7.3145981756250004E-5</v>
      </c>
      <c r="BA429" s="10">
        <f>3/24000000*OO[[#This Row],[109 (02JUL1985 12:00:00)-Water Temperature (C)]]*OO[[#This Row],[51]]</f>
        <v>5.1365583467249986E-5</v>
      </c>
      <c r="BB429" s="10">
        <f>3/24000000*OO[[#This Row],[110 (02JUL1985 15:00:00)-Water Temperature (C)]]*OO[[#This Row],[52]]</f>
        <v>4.2201839914699997E-5</v>
      </c>
      <c r="BC429" s="10">
        <f>3/24000000*OO[[#This Row],[111 (02JUL1985 18:00:00)-Water Temperature (C)]]*OO[[#This Row],[53]]</f>
        <v>3.8093776257250003E-5</v>
      </c>
      <c r="BD429" s="10">
        <f>3/24000000*OO[[#This Row],[112 (02JUL1985 21:00:00)-Water Temperature (C)]]*OO[[#This Row],[54]]</f>
        <v>3.5664782240250001E-5</v>
      </c>
      <c r="BE429" s="10">
        <f>3/24000000*OO[[#This Row],[113 (03JUL1985 00:00:00)-Water Temperature (C)]]*OO[[#This Row],[55]]</f>
        <v>3.4063168963599997E-5</v>
      </c>
      <c r="BF429" s="10">
        <f>3/24000000*OO[[#This Row],[114 (03JUL1985 03:00:00)-Water Temperature (C)]]*OO[[#This Row],[56]]</f>
        <v>3.2709632264887501E-5</v>
      </c>
      <c r="BG429" s="10">
        <f>3/24000000*OO[[#This Row],[115 (03JUL1985 06:00:00)-Water Temperature (C)]]*OO[[#This Row],[57]]</f>
        <v>3.1460406473925001E-5</v>
      </c>
      <c r="BH429" s="10">
        <f>3/24000000*OO[[#This Row],[116 (03JUL1985 09:00:00)-Water Temperature (C)]]*OO[[#This Row],[58]]</f>
        <v>3.0696910756874999E-5</v>
      </c>
      <c r="BI429" s="10">
        <f>3/24000000*OO[[#This Row],[117 (03JUL1985 12:00:00)-Water Temperature (C)]]*OO[[#This Row],[59]]</f>
        <v>3.0607718876624996E-5</v>
      </c>
      <c r="BJ429" s="10">
        <f>3/24000000*OO[[#This Row],[118 (03JUL1985 15:00:00)-Water Temperature (C)]]*OO[[#This Row],[60]]</f>
        <v>3.0305455813799996E-5</v>
      </c>
      <c r="BK429" s="10">
        <f>3/24000000*OO[[#This Row],[119 (03JUL1985 18:00:00)-Water Temperature (C)]]*OO[[#This Row],[61]]</f>
        <v>2.9771799825899999E-5</v>
      </c>
      <c r="BL429" s="10">
        <f>3/24000000*OO[[#This Row],[120 (03JUL1985 21:00:00)-Water Temperature (C)]]*OO[[#This Row],[62]]</f>
        <v>2.8222976146424998E-5</v>
      </c>
      <c r="BM429" s="10">
        <f>3/24000000*OO[[#This Row],[121 (04JUL1985 00:00:00)-Water Temperature (C)]]*OO[[#This Row],[63]]</f>
        <v>2.63331372302625E-5</v>
      </c>
      <c r="BN429" s="10">
        <f>3/24000000*OO[[#This Row],[122 (04JUL1985 03:00:00)-Water Temperature (C)]]*OO[[#This Row],[64]]</f>
        <v>2.4086831638099998E-5</v>
      </c>
      <c r="BO429" s="10">
        <f>3/24000000*OO[[#This Row],[123 (04JUL1985 06:00:00)-Water Temperature (C)]]*OO[[#This Row],[65]]</f>
        <v>2.1584995649137503E-5</v>
      </c>
      <c r="BP429" s="10">
        <f>3/24000000*OO[[#This Row],[124 (04JUL1985 09:00:00)-Water Temperature (C)]]*OO[[#This Row],[66]]</f>
        <v>1.9798590870022499E-5</v>
      </c>
      <c r="BQ429" s="10">
        <f>3/24000000*OO[[#This Row],[125 (04JUL1985 12:00:00)-Water Temperature (C)]]*OO[[#This Row],[67]]</f>
        <v>1.8144985006102502E-5</v>
      </c>
      <c r="BR429" s="10">
        <f>3/24000000*OO[[#This Row],[126 (04JUL1985 15:00:00)-Water Temperature (C)]]*OO[[#This Row],[68]]</f>
        <v>1.673205964691625E-5</v>
      </c>
      <c r="BS429" s="10">
        <f>3/24000000*OO[[#This Row],[127 (04JUL1985 18:00:00)-Water Temperature (C)]]*OO[[#This Row],[69]]</f>
        <v>1.5697566980549999E-5</v>
      </c>
      <c r="BT429" s="10">
        <f>3/24000000*OO[[#This Row],[128 (04JUL1985 21:00:00)-Water Temperature (C)]]*OO[[#This Row],[70]]</f>
        <v>1.4345985068887497E-5</v>
      </c>
      <c r="BU429" s="10">
        <f>3/24000000*OO[[#This Row],[129 (05JUL1985 00:00:00)-Water Temperature (C)]]*OO[[#This Row],[71]]</f>
        <v>1.2862804084816249E-5</v>
      </c>
      <c r="BV429" s="10">
        <f>3/24000000*OO[[#This Row],[130 (05JUL1985 03:00:00)-Water Temperature (C)]]*OO[[#This Row],[72]]</f>
        <v>1.147179628662E-5</v>
      </c>
      <c r="BW429" s="10">
        <f>3/24000000*OO[[#This Row],[131 (05JUL1985 06:00:00)-Water Temperature (C)]]*OO[[#This Row],[73]]</f>
        <v>1.0188794829695001E-5</v>
      </c>
      <c r="BX429" s="10">
        <f>3/24000000*OO[[#This Row],[132 (05JUL1985 09:00:00)-Water Temperature (C)]]*OO[[#This Row],[74]]</f>
        <v>9.401533477709999E-6</v>
      </c>
      <c r="BY429" s="10">
        <f>3/24000000*OO[[#This Row],[133 (05JUL1985 12:00:00)-Water Temperature (C)]]*OO[[#This Row],[75]]</f>
        <v>8.8008185720937485E-6</v>
      </c>
      <c r="BZ429" s="10">
        <f>3/24000000*OO[[#This Row],[134 (05JUL1985 15:00:00)-Water Temperature (C)]]*OO[[#This Row],[76]]</f>
        <v>8.3247846145749988E-6</v>
      </c>
      <c r="CA429" s="10">
        <f>3/24000000*OO[[#This Row],[135 (05JUL1985 18:00:00)-Water Temperature (C)]]*OO[[#This Row],[77]]</f>
        <v>7.8651337256012491E-6</v>
      </c>
      <c r="CB429" s="10">
        <f>3/24000000*OO[[#This Row],[136 (05JUL1985 21:00:00)-Water Temperature (C)]]*OO[[#This Row],[78]]</f>
        <v>7.1138111339387488E-6</v>
      </c>
      <c r="CC429" s="10">
        <f>3/24000000*OO[[#This Row],[137 (06JUL1985 00:00:00)-Water Temperature (C)]]*OO[[#This Row],[79]]</f>
        <v>6.2944651195199993E-6</v>
      </c>
      <c r="CD429" s="10">
        <f>3/24000000*OO[[#This Row],[138 (06JUL1985 03:00:00)-Water Temperature (C)]]*OO[[#This Row],[80]]</f>
        <v>5.5211858655775008E-6</v>
      </c>
      <c r="CE429" s="10">
        <f>3/24000000*OO[[#This Row],[139 (06JUL1985 06:00:00)-Water Temperature (C)]]*OO[[#This Row],[81]]</f>
        <v>4.8051720719999997E-6</v>
      </c>
      <c r="CF429" s="10">
        <f>3/24000000*OO[[#This Row],[140 (06JUL1985 09:00:00)-Water Temperature (C)]]*OO[[#This Row],[82]]</f>
        <v>4.3265715640874993E-6</v>
      </c>
      <c r="CG429" s="10">
        <f>3/24000000*OO[[#This Row],[141 (06JUL1985 12:00:00)-Water Temperature (C)]]*OO[[#This Row],[83]]</f>
        <v>3.9309670035074998E-6</v>
      </c>
      <c r="CH429" s="10">
        <f>3/24000000*OO[[#This Row],[142 (06JUL1985 15:00:00)-Water Temperature (C)]]*OO[[#This Row],[84]]</f>
        <v>3.6093338781362497E-6</v>
      </c>
      <c r="CI429" s="10">
        <f>3/24000000*OO[[#This Row],[143 (06JUL1985 18:00:00)-Water Temperature (C)]]*OO[[#This Row],[85]]</f>
        <v>3.3095996220375E-6</v>
      </c>
      <c r="CJ429" s="10">
        <f>3/24000000*OO[[#This Row],[144 (06JUL1985 21:00:00)-Water Temperature (C)]]*OO[[#This Row],[86]]</f>
        <v>2.9518292847499996E-6</v>
      </c>
      <c r="CK429" s="10">
        <f>3/24000000*OO[[#This Row],[145 (07JUL1985 00:00:00)-Water Temperature (C)]]*OO[[#This Row],[87]]</f>
        <v>2.5314068544274998E-6</v>
      </c>
      <c r="CL429" s="10">
        <f>3/24000000*OO[[#This Row],[146 (07JUL1985 03:00:00)-Water Temperature (C)]]*OO[[#This Row],[88]]</f>
        <v>2.1028420635932503E-6</v>
      </c>
      <c r="CM429" s="10">
        <f>3/24000000*OO[[#This Row],[147 (07JUL1985 06:00:00)-Water Temperature (C)]]*OO[[#This Row],[89]]</f>
        <v>1.7153476333595003E-6</v>
      </c>
      <c r="CN429" s="10">
        <f>3/24000000*OO[[#This Row],[148 (07JUL1985 09:00:00)-Water Temperature (C)]]*OO[[#This Row],[90]]</f>
        <v>1.4264255999485001E-6</v>
      </c>
      <c r="CO429" s="10">
        <f>3/24000000*OO[[#This Row],[149 (07JUL1985 12:00:00)-Water Temperature (C)]]*OO[[#This Row],[91]]</f>
        <v>1.1823351843204997E-6</v>
      </c>
      <c r="CP429" s="10">
        <f>3/24000000*OO[[#This Row],[150 (07JUL1985 15:00:00)-Water Temperature (C)]]*OO[[#This Row],[92]]</f>
        <v>1.0168455550901249E-6</v>
      </c>
      <c r="CQ429" s="10">
        <f>3/24000000*OO[[#This Row],[151 (07JUL1985 18:00:00)-Water Temperature (C)]]*OO[[#This Row],[93]]</f>
        <v>8.8837153474749992E-7</v>
      </c>
      <c r="CR429" s="10">
        <f>3/24000000*OO[[#This Row],[152 (07JUL1985 21:00:00)-Water Temperature (C)]]*OO[[#This Row],[94]]</f>
        <v>7.8086163848562483E-7</v>
      </c>
      <c r="CS429" s="10">
        <f>3/24000000*OO[[#This Row],[153 (08JUL1985 00:00:00)-Water Temperature (C)]]*OO[[#This Row],[95]]</f>
        <v>6.8795029505999992E-7</v>
      </c>
      <c r="CT429" s="10">
        <f>3/24000000*OO[[#This Row],[154 (08JUL1985 03:00:00)-Water Temperature (C)]]*OO[[#This Row],[96]]</f>
        <v>6.0395408004E-7</v>
      </c>
      <c r="CU429" s="10">
        <f>3/24000000*OO[[#This Row],[155 (08JUL1985 06:00:00)-Water Temperature (C)]]*OO[[#This Row],[97]]</f>
        <v>5.2995918874499998E-7</v>
      </c>
      <c r="CV429" s="10">
        <f>3/24000000*OO[[#This Row],[156 (08JUL1985 09:00:00)-Water Temperature (C)]]*OO[[#This Row],[98]]</f>
        <v>4.8622497787049997E-7</v>
      </c>
      <c r="CW429" s="10">
        <f>3/24000000*OO[[#This Row],[157 (08JUL1985 12:00:00)-Water Temperature (C)]]*OO[[#This Row],[99]]</f>
        <v>4.6047901427000004E-7</v>
      </c>
    </row>
    <row r="430" spans="1:101" x14ac:dyDescent="0.35">
      <c r="A430" t="s">
        <v>437</v>
      </c>
      <c r="B430">
        <v>720.63559999999995</v>
      </c>
      <c r="C430" s="10">
        <f>3/24*OO[[#This Row],[59 (26JUN1985 06:00:00)-Water Temperature (C)]]*OO[[#This Row],[1]]/SUM(OO[1])</f>
        <v>0</v>
      </c>
      <c r="D430" s="10">
        <f>3/24*OO[[#This Row],[60 (26JUN1985 09:00:00)-Water Temperature (C)]]*OO[[#This Row],[2]]/SUM(OO[2])</f>
        <v>0</v>
      </c>
      <c r="E430" s="10">
        <f>3/24*OO[[#This Row],[61 (26JUN1985 12:00:00)-Water Temperature (C)]]*OO[[#This Row],[3]]/SUM(OO[3])</f>
        <v>0</v>
      </c>
      <c r="F430" s="10">
        <f>3/24*OO[[#This Row],[62 (26JUN1985 15:00:00)-Water Temperature (C)]]*OO[[#This Row],[4]]/SUM(OO[4])</f>
        <v>0</v>
      </c>
      <c r="G430" s="10">
        <f>3/24*OO[[#This Row],[63 (26JUN1985 18:00:00)-Water Temperature (C)]]*OO[[#This Row],[5]]/SUM(OO[5])</f>
        <v>0</v>
      </c>
      <c r="H430" s="10">
        <f>3/24*OO[[#This Row],[64 (26JUN1985 21:00:00)-Water Temperature (C)]]*OO[[#This Row],[6]]/SUM(OO[6])</f>
        <v>0</v>
      </c>
      <c r="I430" s="10">
        <f>3/24*OO[[#This Row],[65 (27JUN1985 00:00:00)-Water Temperature (C)]]*OO[[#This Row],[7]]/SUM(OO[7])</f>
        <v>0</v>
      </c>
      <c r="J430" s="10">
        <f>3/24*OO[[#This Row],[66 (27JUN1985 03:00:00)-Water Temperature (C)]]*OO[[#This Row],[8]]/SUM(OO[8])</f>
        <v>0</v>
      </c>
      <c r="K430" s="10">
        <f>3/24*OO[[#This Row],[67 (27JUN1985 06:00:00)-Water Temperature (C)]]*OO[[#This Row],[9]]/SUM(OO[9])</f>
        <v>0</v>
      </c>
      <c r="L430" s="10">
        <f>3/24*OO[[#This Row],[68 (27JUN1985 09:00:00)-Water Temperature (C)]]*OO[[#This Row],[10]]/SUM(OO[10])</f>
        <v>0</v>
      </c>
      <c r="M430" s="10">
        <f>3/24*OO[[#This Row],[69 (27JUN1985 12:00:00)-Water Temperature (C)]]*OO[[#This Row],[11]]/SUM(OO[11])</f>
        <v>0</v>
      </c>
      <c r="N430" s="10">
        <f>3/24*OO[[#This Row],[70 (27JUN1985 15:00:00)-Water Temperature (C)]]*OO[[#This Row],[12]]/SUM(OO[12])</f>
        <v>0</v>
      </c>
      <c r="O430" s="10">
        <f>3/24*OO[[#This Row],[71 (27JUN1985 18:00:00)-Water Temperature (C)]]*OO[[#This Row],[13]]/SUM(OO[13])</f>
        <v>0</v>
      </c>
      <c r="P430" s="10">
        <f>3/24*OO[[#This Row],[72 (27JUN1985 21:00:00)-Water Temperature (C)]]*OO[[#This Row],[14]]/SUM(OO[14])</f>
        <v>0</v>
      </c>
      <c r="Q430" s="10">
        <f>3/24*OO[[#This Row],[73 (28JUN1985 00:00:00)-Water Temperature (C)]]*OO[[#This Row],[15]]/SUM(OO[15])</f>
        <v>0</v>
      </c>
      <c r="R430" s="10">
        <f>3/24*OO[[#This Row],[74 (28JUN1985 03:00:00)-Water Temperature (C)]]*OO[[#This Row],[16]]/SUM(OO[16])</f>
        <v>0</v>
      </c>
      <c r="S430" s="10">
        <f>3/24*OO[[#This Row],[75 (28JUN1985 06:00:00)-Water Temperature (C)]]*OO[[#This Row],[17]]/SUM(OO[17])</f>
        <v>0</v>
      </c>
      <c r="T430" s="10">
        <f>3/24*OO[[#This Row],[76 (28JUN1985 09:00:00)-Water Temperature (C)]]*OO[[#This Row],[18]]/SUM(OO[18])</f>
        <v>0</v>
      </c>
      <c r="U430" s="10">
        <f>3/24*OO[[#This Row],[77 (28JUN1985 12:00:00)-Water Temperature (C)]]*OO[[#This Row],[19]]/SUM(OO[19])</f>
        <v>0</v>
      </c>
      <c r="V430" s="10">
        <f>3/24000000*OO[[#This Row],[78 (28JUN1985 15:00:00)-Water Temperature (C)]]*OO[[#This Row],[20]]</f>
        <v>0</v>
      </c>
      <c r="W430" s="10">
        <f>3/24000000*OO[[#This Row],[79 (28JUN1985 18:00:00)-Water Temperature (C)]]*OO[[#This Row],[21]]</f>
        <v>0</v>
      </c>
      <c r="X430" s="10">
        <f>3/24000000*OO[[#This Row],[80 (28JUN1985 21:00:00)-Water Temperature (C)]]*OO[[#This Row],[22]]</f>
        <v>1.2203769754155001E-36</v>
      </c>
      <c r="Y430" s="10">
        <f>3/24000000*OO[[#This Row],[81 (29JUN1985 00:00:00)-Water Temperature (C)]]*OO[[#This Row],[23]]</f>
        <v>1.5954967404318747E-30</v>
      </c>
      <c r="Z430" s="10">
        <f>3/24000000*OO[[#This Row],[82 (29JUN1985 03:00:00)-Water Temperature (C)]]*OO[[#This Row],[24]]</f>
        <v>4.90647709475125E-24</v>
      </c>
      <c r="AA430" s="10">
        <f>3/24000000*OO[[#This Row],[83 (29JUN1985 06:00:00)-Water Temperature (C)]]*OO[[#This Row],[25]]</f>
        <v>1.8492482397870001E-19</v>
      </c>
      <c r="AB430" s="10">
        <f>3/24000000*OO[[#This Row],[84 (29JUN1985 09:00:00)-Water Temperature (C)]]*OO[[#This Row],[26]]</f>
        <v>5.2721272838650004E-16</v>
      </c>
      <c r="AC430" s="10">
        <f>3/24000000*OO[[#This Row],[85 (29JUN1985 12:00:00)-Water Temperature (C)]]*OO[[#This Row],[27]]</f>
        <v>3.1713422694687499E-13</v>
      </c>
      <c r="AD430" s="10">
        <f>3/24000000*OO[[#This Row],[86 (29JUN1985 15:00:00)-Water Temperature (C)]]*OO[[#This Row],[28]]</f>
        <v>6.4070954657999998E-11</v>
      </c>
      <c r="AE430" s="10">
        <f>3/24000000*OO[[#This Row],[88 (29JUN1985 21:00:00)-Water Temperature (C)]]*OO[[#This Row],[30]]</f>
        <v>2.1095688161755001E-7</v>
      </c>
      <c r="AF430" s="10">
        <f>3/24000000*OO[[#This Row],[88 (29JUN1985 21:00:00)-Water Temperature (C)]]*OO[[#This Row],[30]]</f>
        <v>2.1095688161755001E-7</v>
      </c>
      <c r="AG430" s="10">
        <f>3/24000000*OO[[#This Row],[89 (30JUN1985 00:00:00)-Water Temperature (C)]]*OO[[#This Row],[31]]</f>
        <v>4.4062362892799995E-6</v>
      </c>
      <c r="AH430" s="10">
        <f>3/24000000*OO[[#This Row],[90 (30JUN1985 03:00:00)-Water Temperature (C)]]*OO[[#This Row],[32]]</f>
        <v>5.2905901664274991E-5</v>
      </c>
      <c r="AI430" s="10">
        <f>3/24000000*OO[[#This Row],[91 (30JUN1985 06:00:00)-Water Temperature (C)]]*OO[[#This Row],[33]]</f>
        <v>3.9516044637224996E-4</v>
      </c>
      <c r="AJ430" s="10">
        <f>3/24000000*OO[[#This Row],[92 (30JUN1985 09:00:00)-Water Temperature (C)]]*OO[[#This Row],[34]]</f>
        <v>1.9889696134863751E-3</v>
      </c>
      <c r="AK430" s="10">
        <f>3/24000000*OO[[#This Row],[93 (30JUN1985 12:00:00)-Water Temperature (C)]]*OO[[#This Row],[35]]</f>
        <v>6.8486903360537501E-3</v>
      </c>
      <c r="AL430" s="10">
        <f>3/24000000*OO[[#This Row],[94 (30JUN1985 15:00:00)-Water Temperature (C)]]*OO[[#This Row],[36]]</f>
        <v>1.7409682312493749E-2</v>
      </c>
      <c r="AM430" s="10">
        <f>3/24000000*OO[[#This Row],[95 (30JUN1985 18:00:00)-Water Temperature (C)]]*OO[[#This Row],[37]]</f>
        <v>3.3513219328999998E-2</v>
      </c>
      <c r="AN430" s="10">
        <f>3/24000000*OO[[#This Row],[96 (30JUN1985 21:00:00)-Water Temperature (C)]]*OO[[#This Row],[38]]</f>
        <v>4.8591078268599999E-2</v>
      </c>
      <c r="AO430" s="10">
        <f>3/24000000*OO[[#This Row],[97 (01JUL1985 00:00:00)-Water Temperature (C)]]*OO[[#This Row],[39]]</f>
        <v>5.4935037790549993E-2</v>
      </c>
      <c r="AP430" s="10">
        <f>3/24000000*OO[[#This Row],[98 (01JUL1985 03:00:00)-Water Temperature (C)]]*OO[[#This Row],[40]]</f>
        <v>4.9986884043749999E-2</v>
      </c>
      <c r="AQ430" s="10">
        <f>3/24000000*OO[[#This Row],[99 (01JUL1985 06:00:00)-Water Temperature (C)]]*OO[[#This Row],[41]]</f>
        <v>3.7534842590549997E-2</v>
      </c>
      <c r="AR430" s="10">
        <f>3/24000000*OO[[#This Row],[100 (01JUL1985 09:00:00)-Water Temperature (C)]]*OO[[#This Row],[42]]</f>
        <v>2.4500476997587495E-2</v>
      </c>
      <c r="AS430" s="10">
        <f>3/24000000*OO[[#This Row],[101 (01JUL1985 12:00:00)-Water Temperature (C)]]*OO[[#This Row],[43]]</f>
        <v>1.3990228978408749E-2</v>
      </c>
      <c r="AT430" s="10">
        <f>3/24000000*OO[[#This Row],[102 (01JUL1985 15:00:00)-Water Temperature (C)]]*OO[[#This Row],[44]]</f>
        <v>7.2327580986250011E-3</v>
      </c>
      <c r="AU430" s="10">
        <f>3/24000000*OO[[#This Row],[103 (01JUL1985 18:00:00)-Water Temperature (C)]]*OO[[#This Row],[45]]</f>
        <v>3.4715909714674994E-3</v>
      </c>
      <c r="AV430" s="10">
        <f>3/24000000*OO[[#This Row],[104 (01JUL1985 21:00:00)-Water Temperature (C)]]*OO[[#This Row],[46]]</f>
        <v>1.5335530814037496E-3</v>
      </c>
      <c r="AW430" s="10">
        <f>3/24000000*OO[[#This Row],[105 (02JUL1985 00:00:00)-Water Temperature (C)]]*OO[[#This Row],[47]]</f>
        <v>6.471320679687499E-4</v>
      </c>
      <c r="AX430" s="10">
        <f>3/24000000*OO[[#This Row],[106 (02JUL1985 03:00:00)-Water Temperature (C)]]*OO[[#This Row],[48]]</f>
        <v>2.7226083570524998E-4</v>
      </c>
      <c r="AY430" s="10">
        <f>3/24000000*OO[[#This Row],[107 (02JUL1985 06:00:00)-Water Temperature (C)]]*OO[[#This Row],[49]]</f>
        <v>1.236248284835125E-4</v>
      </c>
      <c r="AZ430" s="10">
        <f>3/24000000*OO[[#This Row],[108 (02JUL1985 09:00:00)-Water Temperature (C)]]*OO[[#This Row],[50]]</f>
        <v>6.6868398270112498E-5</v>
      </c>
      <c r="BA430" s="10">
        <f>3/24000000*OO[[#This Row],[109 (02JUL1985 12:00:00)-Water Temperature (C)]]*OO[[#This Row],[51]]</f>
        <v>4.5749333233662498E-5</v>
      </c>
      <c r="BB430" s="10">
        <f>3/24000000*OO[[#This Row],[110 (02JUL1985 15:00:00)-Water Temperature (C)]]*OO[[#This Row],[52]]</f>
        <v>3.6894004390825E-5</v>
      </c>
      <c r="BC430" s="10">
        <f>3/24000000*OO[[#This Row],[111 (02JUL1985 18:00:00)-Water Temperature (C)]]*OO[[#This Row],[53]]</f>
        <v>3.2948403006474997E-5</v>
      </c>
      <c r="BD430" s="10">
        <f>3/24000000*OO[[#This Row],[112 (02JUL1985 21:00:00)-Water Temperature (C)]]*OO[[#This Row],[54]]</f>
        <v>3.0676761678449996E-5</v>
      </c>
      <c r="BE430" s="10">
        <f>3/24000000*OO[[#This Row],[113 (03JUL1985 00:00:00)-Water Temperature (C)]]*OO[[#This Row],[55]]</f>
        <v>2.9250434300850002E-5</v>
      </c>
      <c r="BF430" s="10">
        <f>3/24000000*OO[[#This Row],[114 (03JUL1985 03:00:00)-Water Temperature (C)]]*OO[[#This Row],[56]]</f>
        <v>2.8077246391199997E-5</v>
      </c>
      <c r="BG430" s="10">
        <f>3/24000000*OO[[#This Row],[115 (03JUL1985 06:00:00)-Water Temperature (C)]]*OO[[#This Row],[57]]</f>
        <v>2.7002477068599997E-5</v>
      </c>
      <c r="BH430" s="10">
        <f>3/24000000*OO[[#This Row],[116 (03JUL1985 09:00:00)-Water Temperature (C)]]*OO[[#This Row],[58]]</f>
        <v>2.6383380166799999E-5</v>
      </c>
      <c r="BI430" s="10">
        <f>3/24000000*OO[[#This Row],[117 (03JUL1985 12:00:00)-Water Temperature (C)]]*OO[[#This Row],[59]]</f>
        <v>2.6361098489699998E-5</v>
      </c>
      <c r="BJ430" s="10">
        <f>3/24000000*OO[[#This Row],[118 (03JUL1985 15:00:00)-Water Temperature (C)]]*OO[[#This Row],[60]]</f>
        <v>2.6141464755374996E-5</v>
      </c>
      <c r="BK430" s="10">
        <f>3/24000000*OO[[#This Row],[119 (03JUL1985 18:00:00)-Water Temperature (C)]]*OO[[#This Row],[61]]</f>
        <v>2.5730870081437494E-5</v>
      </c>
      <c r="BL430" s="10">
        <f>3/24000000*OO[[#This Row],[120 (03JUL1985 21:00:00)-Water Temperature (C)]]*OO[[#This Row],[62]]</f>
        <v>2.4390265069774996E-5</v>
      </c>
      <c r="BM430" s="10">
        <f>3/24000000*OO[[#This Row],[121 (04JUL1985 00:00:00)-Water Temperature (C)]]*OO[[#This Row],[63]]</f>
        <v>2.2791216784000001E-5</v>
      </c>
      <c r="BN430" s="10">
        <f>3/24000000*OO[[#This Row],[122 (04JUL1985 03:00:00)-Water Temperature (C)]]*OO[[#This Row],[64]]</f>
        <v>2.0935426195179997E-5</v>
      </c>
      <c r="BO430" s="10">
        <f>3/24000000*OO[[#This Row],[123 (04JUL1985 06:00:00)-Water Temperature (C)]]*OO[[#This Row],[65]]</f>
        <v>1.8825895999093744E-5</v>
      </c>
      <c r="BP430" s="10">
        <f>3/24000000*OO[[#This Row],[124 (04JUL1985 09:00:00)-Water Temperature (C)]]*OO[[#This Row],[66]]</f>
        <v>1.73471609810425E-5</v>
      </c>
      <c r="BQ430" s="10">
        <f>3/24000000*OO[[#This Row],[125 (04JUL1985 12:00:00)-Water Temperature (C)]]*OO[[#This Row],[67]]</f>
        <v>1.5924945488882501E-5</v>
      </c>
      <c r="BR430" s="10">
        <f>3/24000000*OO[[#This Row],[126 (04JUL1985 15:00:00)-Water Temperature (C)]]*OO[[#This Row],[68]]</f>
        <v>1.469437473908625E-5</v>
      </c>
      <c r="BS430" s="10">
        <f>3/24000000*OO[[#This Row],[127 (04JUL1985 18:00:00)-Water Temperature (C)]]*OO[[#This Row],[69]]</f>
        <v>1.3824419186759997E-5</v>
      </c>
      <c r="BT430" s="10">
        <f>3/24000000*OO[[#This Row],[128 (04JUL1985 21:00:00)-Water Temperature (C)]]*OO[[#This Row],[70]]</f>
        <v>1.2658558318350001E-5</v>
      </c>
      <c r="BU430" s="10">
        <f>3/24000000*OO[[#This Row],[129 (05JUL1985 00:00:00)-Water Temperature (C)]]*OO[[#This Row],[71]]</f>
        <v>1.135723555043E-5</v>
      </c>
      <c r="BV430" s="10">
        <f>3/24000000*OO[[#This Row],[130 (05JUL1985 03:00:00)-Water Temperature (C)]]*OO[[#This Row],[72]]</f>
        <v>1.018593585315E-5</v>
      </c>
      <c r="BW430" s="10">
        <f>3/24000000*OO[[#This Row],[131 (05JUL1985 06:00:00)-Water Temperature (C)]]*OO[[#This Row],[73]]</f>
        <v>9.0948206497599999E-6</v>
      </c>
      <c r="BX430" s="10">
        <f>3/24000000*OO[[#This Row],[132 (05JUL1985 09:00:00)-Water Temperature (C)]]*OO[[#This Row],[74]]</f>
        <v>8.4498705367449985E-6</v>
      </c>
      <c r="BY430" s="10">
        <f>3/24000000*OO[[#This Row],[133 (05JUL1985 12:00:00)-Water Temperature (C)]]*OO[[#This Row],[75]]</f>
        <v>7.9384235880300007E-6</v>
      </c>
      <c r="BZ430" s="10">
        <f>3/24000000*OO[[#This Row],[134 (05JUL1985 15:00:00)-Water Temperature (C)]]*OO[[#This Row],[76]]</f>
        <v>7.502127325481249E-6</v>
      </c>
      <c r="CA430" s="10">
        <f>3/24000000*OO[[#This Row],[135 (05JUL1985 18:00:00)-Water Temperature (C)]]*OO[[#This Row],[77]]</f>
        <v>7.1138273658725011E-6</v>
      </c>
      <c r="CB430" s="10">
        <f>3/24000000*OO[[#This Row],[136 (05JUL1985 21:00:00)-Water Temperature (C)]]*OO[[#This Row],[78]]</f>
        <v>6.4617164021549997E-6</v>
      </c>
      <c r="CC430" s="10">
        <f>3/24000000*OO[[#This Row],[137 (06JUL1985 00:00:00)-Water Temperature (C)]]*OO[[#This Row],[79]]</f>
        <v>5.7437701594699998E-6</v>
      </c>
      <c r="CD430" s="10">
        <f>3/24000000*OO[[#This Row],[138 (06JUL1985 03:00:00)-Water Temperature (C)]]*OO[[#This Row],[80]]</f>
        <v>5.0785059783174993E-6</v>
      </c>
      <c r="CE430" s="10">
        <f>3/24000000*OO[[#This Row],[139 (06JUL1985 06:00:00)-Water Temperature (C)]]*OO[[#This Row],[81]]</f>
        <v>4.4598323220462499E-6</v>
      </c>
      <c r="CF430" s="10">
        <f>3/24000000*OO[[#This Row],[140 (06JUL1985 09:00:00)-Water Temperature (C)]]*OO[[#This Row],[82]]</f>
        <v>4.0552579512899999E-6</v>
      </c>
      <c r="CG430" s="10">
        <f>3/24000000*OO[[#This Row],[141 (06JUL1985 12:00:00)-Water Temperature (C)]]*OO[[#This Row],[83]]</f>
        <v>3.7130555005375004E-6</v>
      </c>
      <c r="CH430" s="10">
        <f>3/24000000*OO[[#This Row],[142 (06JUL1985 15:00:00)-Water Temperature (C)]]*OO[[#This Row],[84]]</f>
        <v>3.4330467839249993E-6</v>
      </c>
      <c r="CI430" s="10">
        <f>3/24000000*OO[[#This Row],[143 (06JUL1985 18:00:00)-Water Temperature (C)]]*OO[[#This Row],[85]]</f>
        <v>3.1597617431537497E-6</v>
      </c>
      <c r="CJ430" s="10">
        <f>3/24000000*OO[[#This Row],[144 (06JUL1985 21:00:00)-Water Temperature (C)]]*OO[[#This Row],[86]]</f>
        <v>2.8218786735974997E-6</v>
      </c>
      <c r="CK430" s="10">
        <f>3/24000000*OO[[#This Row],[145 (07JUL1985 00:00:00)-Water Temperature (C)]]*OO[[#This Row],[87]]</f>
        <v>2.430902747434E-6</v>
      </c>
      <c r="CL430" s="10">
        <f>3/24000000*OO[[#This Row],[146 (07JUL1985 03:00:00)-Water Temperature (C)]]*OO[[#This Row],[88]]</f>
        <v>2.0264466645075003E-6</v>
      </c>
      <c r="CM430" s="10">
        <f>3/24000000*OO[[#This Row],[147 (07JUL1985 06:00:00)-Water Temperature (C)]]*OO[[#This Row],[89]]</f>
        <v>1.6492059978209999E-6</v>
      </c>
      <c r="CN430" s="10">
        <f>3/24000000*OO[[#This Row],[148 (07JUL1985 09:00:00)-Water Temperature (C)]]*OO[[#This Row],[90]]</f>
        <v>1.363070523839375E-6</v>
      </c>
      <c r="CO430" s="10">
        <f>3/24000000*OO[[#This Row],[149 (07JUL1985 12:00:00)-Water Temperature (C)]]*OO[[#This Row],[91]]</f>
        <v>1.1199375415199999E-6</v>
      </c>
      <c r="CP430" s="10">
        <f>3/24000000*OO[[#This Row],[150 (07JUL1985 15:00:00)-Water Temperature (C)]]*OO[[#This Row],[92]]</f>
        <v>9.6321581520899991E-7</v>
      </c>
      <c r="CQ430" s="10">
        <f>3/24000000*OO[[#This Row],[151 (07JUL1985 18:00:00)-Water Temperature (C)]]*OO[[#This Row],[93]]</f>
        <v>8.4215233876399997E-7</v>
      </c>
      <c r="CR430" s="10">
        <f>3/24000000*OO[[#This Row],[152 (07JUL1985 21:00:00)-Water Temperature (C)]]*OO[[#This Row],[94]]</f>
        <v>7.39622224194E-7</v>
      </c>
      <c r="CS430" s="10">
        <f>3/24000000*OO[[#This Row],[153 (08JUL1985 00:00:00)-Water Temperature (C)]]*OO[[#This Row],[95]]</f>
        <v>6.5253609364275005E-7</v>
      </c>
      <c r="CT430" s="10">
        <f>3/24000000*OO[[#This Row],[154 (08JUL1985 03:00:00)-Water Temperature (C)]]*OO[[#This Row],[96]]</f>
        <v>5.7460411969362489E-7</v>
      </c>
      <c r="CU430" s="10">
        <f>3/24000000*OO[[#This Row],[155 (08JUL1985 06:00:00)-Water Temperature (C)]]*OO[[#This Row],[97]]</f>
        <v>5.0637425142037506E-7</v>
      </c>
      <c r="CV430" s="10">
        <f>3/24000000*OO[[#This Row],[156 (08JUL1985 09:00:00)-Water Temperature (C)]]*OO[[#This Row],[98]]</f>
        <v>4.6396721743649996E-7</v>
      </c>
      <c r="CW430" s="10">
        <f>3/24000000*OO[[#This Row],[157 (08JUL1985 12:00:00)-Water Temperature (C)]]*OO[[#This Row],[99]]</f>
        <v>4.3852790255624993E-7</v>
      </c>
    </row>
    <row r="431" spans="1:101" x14ac:dyDescent="0.35">
      <c r="A431" t="s">
        <v>438</v>
      </c>
      <c r="B431">
        <v>895.96879999999999</v>
      </c>
      <c r="C431" s="10">
        <f>3/24*OO[[#This Row],[59 (26JUN1985 06:00:00)-Water Temperature (C)]]*OO[[#This Row],[1]]/SUM(OO[1])</f>
        <v>0</v>
      </c>
      <c r="D431" s="10">
        <f>3/24*OO[[#This Row],[60 (26JUN1985 09:00:00)-Water Temperature (C)]]*OO[[#This Row],[2]]/SUM(OO[2])</f>
        <v>0</v>
      </c>
      <c r="E431" s="10">
        <f>3/24*OO[[#This Row],[61 (26JUN1985 12:00:00)-Water Temperature (C)]]*OO[[#This Row],[3]]/SUM(OO[3])</f>
        <v>0</v>
      </c>
      <c r="F431" s="10">
        <f>3/24*OO[[#This Row],[62 (26JUN1985 15:00:00)-Water Temperature (C)]]*OO[[#This Row],[4]]/SUM(OO[4])</f>
        <v>0</v>
      </c>
      <c r="G431" s="10">
        <f>3/24*OO[[#This Row],[63 (26JUN1985 18:00:00)-Water Temperature (C)]]*OO[[#This Row],[5]]/SUM(OO[5])</f>
        <v>0</v>
      </c>
      <c r="H431" s="10">
        <f>3/24*OO[[#This Row],[64 (26JUN1985 21:00:00)-Water Temperature (C)]]*OO[[#This Row],[6]]/SUM(OO[6])</f>
        <v>0</v>
      </c>
      <c r="I431" s="10">
        <f>3/24*OO[[#This Row],[65 (27JUN1985 00:00:00)-Water Temperature (C)]]*OO[[#This Row],[7]]/SUM(OO[7])</f>
        <v>0</v>
      </c>
      <c r="J431" s="10">
        <f>3/24*OO[[#This Row],[66 (27JUN1985 03:00:00)-Water Temperature (C)]]*OO[[#This Row],[8]]/SUM(OO[8])</f>
        <v>0</v>
      </c>
      <c r="K431" s="10">
        <f>3/24*OO[[#This Row],[67 (27JUN1985 06:00:00)-Water Temperature (C)]]*OO[[#This Row],[9]]/SUM(OO[9])</f>
        <v>0</v>
      </c>
      <c r="L431" s="10">
        <f>3/24*OO[[#This Row],[68 (27JUN1985 09:00:00)-Water Temperature (C)]]*OO[[#This Row],[10]]/SUM(OO[10])</f>
        <v>0</v>
      </c>
      <c r="M431" s="10">
        <f>3/24*OO[[#This Row],[69 (27JUN1985 12:00:00)-Water Temperature (C)]]*OO[[#This Row],[11]]/SUM(OO[11])</f>
        <v>0</v>
      </c>
      <c r="N431" s="10">
        <f>3/24*OO[[#This Row],[70 (27JUN1985 15:00:00)-Water Temperature (C)]]*OO[[#This Row],[12]]/SUM(OO[12])</f>
        <v>0</v>
      </c>
      <c r="O431" s="10">
        <f>3/24*OO[[#This Row],[71 (27JUN1985 18:00:00)-Water Temperature (C)]]*OO[[#This Row],[13]]/SUM(OO[13])</f>
        <v>0</v>
      </c>
      <c r="P431" s="10">
        <f>3/24*OO[[#This Row],[72 (27JUN1985 21:00:00)-Water Temperature (C)]]*OO[[#This Row],[14]]/SUM(OO[14])</f>
        <v>0</v>
      </c>
      <c r="Q431" s="10">
        <f>3/24*OO[[#This Row],[73 (28JUN1985 00:00:00)-Water Temperature (C)]]*OO[[#This Row],[15]]/SUM(OO[15])</f>
        <v>0</v>
      </c>
      <c r="R431" s="10">
        <f>3/24*OO[[#This Row],[74 (28JUN1985 03:00:00)-Water Temperature (C)]]*OO[[#This Row],[16]]/SUM(OO[16])</f>
        <v>0</v>
      </c>
      <c r="S431" s="10">
        <f>3/24*OO[[#This Row],[75 (28JUN1985 06:00:00)-Water Temperature (C)]]*OO[[#This Row],[17]]/SUM(OO[17])</f>
        <v>0</v>
      </c>
      <c r="T431" s="10">
        <f>3/24*OO[[#This Row],[76 (28JUN1985 09:00:00)-Water Temperature (C)]]*OO[[#This Row],[18]]/SUM(OO[18])</f>
        <v>0</v>
      </c>
      <c r="U431" s="10">
        <f>3/24*OO[[#This Row],[77 (28JUN1985 12:00:00)-Water Temperature (C)]]*OO[[#This Row],[19]]/SUM(OO[19])</f>
        <v>0</v>
      </c>
      <c r="V431" s="10">
        <f>3/24000000*OO[[#This Row],[78 (28JUN1985 15:00:00)-Water Temperature (C)]]*OO[[#This Row],[20]]</f>
        <v>0</v>
      </c>
      <c r="W431" s="10">
        <f>3/24000000*OO[[#This Row],[79 (28JUN1985 18:00:00)-Water Temperature (C)]]*OO[[#This Row],[21]]</f>
        <v>0</v>
      </c>
      <c r="X431" s="10">
        <f>3/24000000*OO[[#This Row],[80 (28JUN1985 21:00:00)-Water Temperature (C)]]*OO[[#This Row],[22]]</f>
        <v>4.6601288068700007E-37</v>
      </c>
      <c r="Y431" s="10">
        <f>3/24000000*OO[[#This Row],[81 (29JUN1985 00:00:00)-Water Temperature (C)]]*OO[[#This Row],[23]]</f>
        <v>5.4901467130124989E-31</v>
      </c>
      <c r="Z431" s="10">
        <f>3/24000000*OO[[#This Row],[82 (29JUN1985 03:00:00)-Water Temperature (C)]]*OO[[#This Row],[24]]</f>
        <v>2.1567295292999996E-24</v>
      </c>
      <c r="AA431" s="10">
        <f>3/24000000*OO[[#This Row],[83 (29JUN1985 06:00:00)-Water Temperature (C)]]*OO[[#This Row],[25]]</f>
        <v>1.0468025007230001E-19</v>
      </c>
      <c r="AB431" s="10">
        <f>3/24000000*OO[[#This Row],[84 (29JUN1985 09:00:00)-Water Temperature (C)]]*OO[[#This Row],[26]]</f>
        <v>3.3932096551149996E-16</v>
      </c>
      <c r="AC431" s="10">
        <f>3/24000000*OO[[#This Row],[85 (29JUN1985 12:00:00)-Water Temperature (C)]]*OO[[#This Row],[27]]</f>
        <v>2.2357553765440001E-13</v>
      </c>
      <c r="AD431" s="10">
        <f>3/24000000*OO[[#This Row],[86 (29JUN1985 15:00:00)-Water Temperature (C)]]*OO[[#This Row],[28]]</f>
        <v>4.8616150576499996E-11</v>
      </c>
      <c r="AE431" s="10">
        <f>3/24000000*OO[[#This Row],[88 (29JUN1985 21:00:00)-Water Temperature (C)]]*OO[[#This Row],[30]]</f>
        <v>1.804266303249875E-7</v>
      </c>
      <c r="AF431" s="10">
        <f>3/24000000*OO[[#This Row],[88 (29JUN1985 21:00:00)-Water Temperature (C)]]*OO[[#This Row],[30]]</f>
        <v>1.804266303249875E-7</v>
      </c>
      <c r="AG431" s="10">
        <f>3/24000000*OO[[#This Row],[89 (30JUN1985 00:00:00)-Water Temperature (C)]]*OO[[#This Row],[31]]</f>
        <v>3.9672790214687499E-6</v>
      </c>
      <c r="AH431" s="10">
        <f>3/24000000*OO[[#This Row],[90 (30JUN1985 03:00:00)-Water Temperature (C)]]*OO[[#This Row],[32]]</f>
        <v>4.9995919672299997E-5</v>
      </c>
      <c r="AI431" s="10">
        <f>3/24000000*OO[[#This Row],[91 (30JUN1985 06:00:00)-Water Temperature (C)]]*OO[[#This Row],[33]]</f>
        <v>3.9046393187024998E-4</v>
      </c>
      <c r="AJ431" s="10">
        <f>3/24000000*OO[[#This Row],[92 (30JUN1985 09:00:00)-Water Temperature (C)]]*OO[[#This Row],[34]]</f>
        <v>2.0512826317879997E-3</v>
      </c>
      <c r="AK431" s="10">
        <f>3/24000000*OO[[#This Row],[93 (30JUN1985 12:00:00)-Water Temperature (C)]]*OO[[#This Row],[35]]</f>
        <v>7.3177210386524997E-3</v>
      </c>
      <c r="AL431" s="10">
        <f>3/24000000*OO[[#This Row],[94 (30JUN1985 15:00:00)-Water Temperature (C)]]*OO[[#This Row],[36]]</f>
        <v>1.9175960509679998E-2</v>
      </c>
      <c r="AM431" s="10">
        <f>3/24000000*OO[[#This Row],[95 (30JUN1985 18:00:00)-Water Temperature (C)]]*OO[[#This Row],[37]]</f>
        <v>3.8035875876275001E-2</v>
      </c>
      <c r="AN431" s="10">
        <f>3/24000000*OO[[#This Row],[96 (30JUN1985 21:00:00)-Water Temperature (C)]]*OO[[#This Row],[38]]</f>
        <v>5.6637365686774993E-2</v>
      </c>
      <c r="AO431" s="10">
        <f>3/24000000*OO[[#This Row],[97 (01JUL1985 00:00:00)-Water Temperature (C)]]*OO[[#This Row],[39]]</f>
        <v>6.5581649671949988E-2</v>
      </c>
      <c r="AP431" s="10">
        <f>3/24000000*OO[[#This Row],[98 (01JUL1985 03:00:00)-Water Temperature (C)]]*OO[[#This Row],[40]]</f>
        <v>6.1181341721550007E-2</v>
      </c>
      <c r="AQ431" s="10">
        <f>3/24000000*OO[[#This Row],[99 (01JUL1985 06:00:00)-Water Temperature (C)]]*OO[[#This Row],[41]]</f>
        <v>4.694590962445E-2</v>
      </c>
      <c r="AR431" s="10">
        <f>3/24000000*OO[[#This Row],[100 (01JUL1985 09:00:00)-Water Temperature (C)]]*OO[[#This Row],[42]]</f>
        <v>3.1280080221749995E-2</v>
      </c>
      <c r="AS431" s="10">
        <f>3/24000000*OO[[#This Row],[101 (01JUL1985 12:00:00)-Water Temperature (C)]]*OO[[#This Row],[43]]</f>
        <v>1.811748514687125E-2</v>
      </c>
      <c r="AT431" s="10">
        <f>3/24000000*OO[[#This Row],[102 (01JUL1985 15:00:00)-Water Temperature (C)]]*OO[[#This Row],[44]]</f>
        <v>9.4501301930875001E-3</v>
      </c>
      <c r="AU431" s="10">
        <f>3/24000000*OO[[#This Row],[103 (01JUL1985 18:00:00)-Water Temperature (C)]]*OO[[#This Row],[45]]</f>
        <v>4.5678754232499992E-3</v>
      </c>
      <c r="AV431" s="10">
        <f>3/24000000*OO[[#This Row],[104 (01JUL1985 21:00:00)-Water Temperature (C)]]*OO[[#This Row],[46]]</f>
        <v>2.0242430867384999E-3</v>
      </c>
      <c r="AW431" s="10">
        <f>3/24000000*OO[[#This Row],[105 (02JUL1985 00:00:00)-Water Temperature (C)]]*OO[[#This Row],[47]]</f>
        <v>8.5460450513812492E-4</v>
      </c>
      <c r="AX431" s="10">
        <f>3/24000000*OO[[#This Row],[106 (02JUL1985 03:00:00)-Water Temperature (C)]]*OO[[#This Row],[48]]</f>
        <v>3.5768610093549999E-4</v>
      </c>
      <c r="AY431" s="10">
        <f>3/24000000*OO[[#This Row],[107 (02JUL1985 06:00:00)-Water Temperature (C)]]*OO[[#This Row],[49]]</f>
        <v>1.5961397419690001E-4</v>
      </c>
      <c r="AZ431" s="10">
        <f>3/24000000*OO[[#This Row],[108 (02JUL1985 09:00:00)-Water Temperature (C)]]*OO[[#This Row],[50]]</f>
        <v>8.3915726163500003E-5</v>
      </c>
      <c r="BA431" s="10">
        <f>3/24000000*OO[[#This Row],[109 (02JUL1985 12:00:00)-Water Temperature (C)]]*OO[[#This Row],[51]]</f>
        <v>5.5814019404062502E-5</v>
      </c>
      <c r="BB431" s="10">
        <f>3/24000000*OO[[#This Row],[110 (02JUL1985 15:00:00)-Water Temperature (C)]]*OO[[#This Row],[52]]</f>
        <v>4.4029826995399998E-5</v>
      </c>
      <c r="BC431" s="10">
        <f>3/24000000*OO[[#This Row],[111 (02JUL1985 18:00:00)-Water Temperature (C)]]*OO[[#This Row],[53]]</f>
        <v>3.8801935095825008E-5</v>
      </c>
      <c r="BD431" s="10">
        <f>3/24000000*OO[[#This Row],[112 (02JUL1985 21:00:00)-Water Temperature (C)]]*OO[[#This Row],[54]]</f>
        <v>3.5796486161249998E-5</v>
      </c>
      <c r="BE431" s="10">
        <f>3/24000000*OO[[#This Row],[113 (03JUL1985 00:00:00)-Water Temperature (C)]]*OO[[#This Row],[55]]</f>
        <v>3.3958828899775E-5</v>
      </c>
      <c r="BF431" s="10">
        <f>3/24000000*OO[[#This Row],[114 (03JUL1985 03:00:00)-Water Temperature (C)]]*OO[[#This Row],[56]]</f>
        <v>3.2474617161775001E-5</v>
      </c>
      <c r="BG431" s="10">
        <f>3/24000000*OO[[#This Row],[115 (03JUL1985 06:00:00)-Water Temperature (C)]]*OO[[#This Row],[57]]</f>
        <v>3.1136337746599996E-5</v>
      </c>
      <c r="BH431" s="10">
        <f>3/24000000*OO[[#This Row],[116 (03JUL1985 09:00:00)-Water Temperature (C)]]*OO[[#This Row],[58]]</f>
        <v>3.0344557253587502E-5</v>
      </c>
      <c r="BI431" s="10">
        <f>3/24000000*OO[[#This Row],[117 (03JUL1985 12:00:00)-Water Temperature (C)]]*OO[[#This Row],[59]]</f>
        <v>3.0276016193549996E-5</v>
      </c>
      <c r="BJ431" s="10">
        <f>3/24000000*OO[[#This Row],[118 (03JUL1985 15:00:00)-Water Temperature (C)]]*OO[[#This Row],[60]]</f>
        <v>2.9889109576799994E-5</v>
      </c>
      <c r="BK431" s="10">
        <f>3/24000000*OO[[#This Row],[119 (03JUL1985 18:00:00)-Water Temperature (C)]]*OO[[#This Row],[61]]</f>
        <v>2.9286184580199998E-5</v>
      </c>
      <c r="BL431" s="10">
        <f>3/24000000*OO[[#This Row],[120 (03JUL1985 21:00:00)-Water Temperature (C)]]*OO[[#This Row],[62]]</f>
        <v>2.7575642123600002E-5</v>
      </c>
      <c r="BM431" s="10">
        <f>3/24000000*OO[[#This Row],[121 (04JUL1985 00:00:00)-Water Temperature (C)]]*OO[[#This Row],[63]]</f>
        <v>2.5575110763374999E-5</v>
      </c>
      <c r="BN431" s="10">
        <f>3/24000000*OO[[#This Row],[122 (04JUL1985 03:00:00)-Water Temperature (C)]]*OO[[#This Row],[64]]</f>
        <v>2.3335902312524996E-5</v>
      </c>
      <c r="BO431" s="10">
        <f>3/24000000*OO[[#This Row],[123 (04JUL1985 06:00:00)-Water Temperature (C)]]*OO[[#This Row],[65]]</f>
        <v>2.0805996679424998E-5</v>
      </c>
      <c r="BP431" s="10">
        <f>3/24000000*OO[[#This Row],[124 (04JUL1985 09:00:00)-Water Temperature (C)]]*OO[[#This Row],[66]]</f>
        <v>1.8985061882328748E-5</v>
      </c>
      <c r="BQ431" s="10">
        <f>3/24000000*OO[[#This Row],[125 (04JUL1985 12:00:00)-Water Temperature (C)]]*OO[[#This Row],[67]]</f>
        <v>1.7247975895458746E-5</v>
      </c>
      <c r="BR431" s="10">
        <f>3/24000000*OO[[#This Row],[126 (04JUL1985 15:00:00)-Water Temperature (C)]]*OO[[#This Row],[68]]</f>
        <v>1.5713731111774999E-5</v>
      </c>
      <c r="BS431" s="10">
        <f>3/24000000*OO[[#This Row],[127 (04JUL1985 18:00:00)-Water Temperature (C)]]*OO[[#This Row],[69]]</f>
        <v>1.4599724298524999E-5</v>
      </c>
      <c r="BT431" s="10">
        <f>3/24000000*OO[[#This Row],[128 (04JUL1985 21:00:00)-Water Temperature (C)]]*OO[[#This Row],[70]]</f>
        <v>1.3187120881905E-5</v>
      </c>
      <c r="BU431" s="10">
        <f>3/24000000*OO[[#This Row],[129 (05JUL1985 00:00:00)-Water Temperature (C)]]*OO[[#This Row],[71]]</f>
        <v>1.1620075816804998E-5</v>
      </c>
      <c r="BV431" s="10">
        <f>3/24000000*OO[[#This Row],[130 (05JUL1985 03:00:00)-Water Temperature (C)]]*OO[[#This Row],[72]]</f>
        <v>1.0236391175287498E-5</v>
      </c>
      <c r="BW431" s="10">
        <f>3/24000000*OO[[#This Row],[131 (05JUL1985 06:00:00)-Water Temperature (C)]]*OO[[#This Row],[73]]</f>
        <v>8.9406467683699982E-6</v>
      </c>
      <c r="BX431" s="10">
        <f>3/24000000*OO[[#This Row],[132 (05JUL1985 09:00:00)-Water Temperature (C)]]*OO[[#This Row],[74]]</f>
        <v>8.101381373808748E-6</v>
      </c>
      <c r="BY431" s="10">
        <f>3/24000000*OO[[#This Row],[133 (05JUL1985 12:00:00)-Water Temperature (C)]]*OO[[#This Row],[75]]</f>
        <v>7.3797549899999996E-6</v>
      </c>
      <c r="BZ431" s="10">
        <f>3/24000000*OO[[#This Row],[134 (05JUL1985 15:00:00)-Water Temperature (C)]]*OO[[#This Row],[76]]</f>
        <v>6.9587514708300005E-6</v>
      </c>
      <c r="CA431" s="10">
        <f>3/24000000*OO[[#This Row],[135 (05JUL1985 18:00:00)-Water Temperature (C)]]*OO[[#This Row],[77]]</f>
        <v>6.6545125237562499E-6</v>
      </c>
      <c r="CB431" s="10">
        <f>3/24000000*OO[[#This Row],[136 (05JUL1985 21:00:00)-Water Temperature (C)]]*OO[[#This Row],[78]]</f>
        <v>6.1081658364949997E-6</v>
      </c>
      <c r="CC431" s="10">
        <f>3/24000000*OO[[#This Row],[137 (06JUL1985 00:00:00)-Water Temperature (C)]]*OO[[#This Row],[79]]</f>
        <v>5.4813362748925004E-6</v>
      </c>
      <c r="CD431" s="10">
        <f>3/24000000*OO[[#This Row],[138 (06JUL1985 03:00:00)-Water Temperature (C)]]*OO[[#This Row],[80]]</f>
        <v>4.9051466699599997E-6</v>
      </c>
      <c r="CE431" s="10">
        <f>3/24000000*OO[[#This Row],[139 (06JUL1985 06:00:00)-Water Temperature (C)]]*OO[[#This Row],[81]]</f>
        <v>4.3598990472262501E-6</v>
      </c>
      <c r="CF431" s="10">
        <f>3/24000000*OO[[#This Row],[140 (06JUL1985 09:00:00)-Water Temperature (C)]]*OO[[#This Row],[82]]</f>
        <v>4.0166489902149997E-6</v>
      </c>
      <c r="CG431" s="10">
        <f>3/24000000*OO[[#This Row],[141 (06JUL1985 12:00:00)-Water Temperature (C)]]*OO[[#This Row],[83]]</f>
        <v>3.7289325828562497E-6</v>
      </c>
      <c r="CH431" s="10">
        <f>3/24000000*OO[[#This Row],[142 (06JUL1985 15:00:00)-Water Temperature (C)]]*OO[[#This Row],[84]]</f>
        <v>3.4965456704999999E-6</v>
      </c>
      <c r="CI431" s="10">
        <f>3/24000000*OO[[#This Row],[143 (06JUL1985 18:00:00)-Water Temperature (C)]]*OO[[#This Row],[85]]</f>
        <v>3.2517701622000001E-6</v>
      </c>
      <c r="CJ431" s="10">
        <f>3/24000000*OO[[#This Row],[144 (06JUL1985 21:00:00)-Water Temperature (C)]]*OO[[#This Row],[86]]</f>
        <v>2.9245914435299998E-6</v>
      </c>
      <c r="CK431" s="10">
        <f>3/24000000*OO[[#This Row],[145 (07JUL1985 00:00:00)-Water Temperature (C)]]*OO[[#This Row],[87]]</f>
        <v>2.5393938871587498E-6</v>
      </c>
      <c r="CL431" s="10">
        <f>3/24000000*OO[[#This Row],[146 (07JUL1985 03:00:00)-Water Temperature (C)]]*OO[[#This Row],[88]]</f>
        <v>2.1376651763661251E-6</v>
      </c>
      <c r="CM431" s="10">
        <f>3/24000000*OO[[#This Row],[147 (07JUL1985 06:00:00)-Water Temperature (C)]]*OO[[#This Row],[89]]</f>
        <v>1.7545651042447501E-6</v>
      </c>
      <c r="CN431" s="10">
        <f>3/24000000*OO[[#This Row],[148 (07JUL1985 09:00:00)-Water Temperature (C)]]*OO[[#This Row],[90]]</f>
        <v>1.4616608962046249E-6</v>
      </c>
      <c r="CO431" s="10">
        <f>3/24000000*OO[[#This Row],[149 (07JUL1985 12:00:00)-Water Temperature (C)]]*OO[[#This Row],[91]]</f>
        <v>1.2082924847126247E-6</v>
      </c>
      <c r="CP431" s="10">
        <f>3/24000000*OO[[#This Row],[150 (07JUL1985 15:00:00)-Water Temperature (C)]]*OO[[#This Row],[92]]</f>
        <v>1.0432451389057498E-6</v>
      </c>
      <c r="CQ431" s="10">
        <f>3/24000000*OO[[#This Row],[151 (07JUL1985 18:00:00)-Water Temperature (C)]]*OO[[#This Row],[93]]</f>
        <v>9.1608272792874995E-7</v>
      </c>
      <c r="CR431" s="10">
        <f>3/24000000*OO[[#This Row],[152 (07JUL1985 21:00:00)-Water Temperature (C)]]*OO[[#This Row],[94]]</f>
        <v>8.0723187655875003E-7</v>
      </c>
      <c r="CS431" s="10">
        <f>3/24000000*OO[[#This Row],[153 (08JUL1985 00:00:00)-Water Temperature (C)]]*OO[[#This Row],[95]]</f>
        <v>7.1516422626137498E-7</v>
      </c>
      <c r="CT431" s="10">
        <f>3/24000000*OO[[#This Row],[154 (08JUL1985 03:00:00)-Water Temperature (C)]]*OO[[#This Row],[96]]</f>
        <v>6.3329666964299989E-7</v>
      </c>
      <c r="CU431" s="10">
        <f>3/24000000*OO[[#This Row],[155 (08JUL1985 06:00:00)-Water Temperature (C)]]*OO[[#This Row],[97]]</f>
        <v>5.6176486125499998E-7</v>
      </c>
      <c r="CV431" s="10">
        <f>3/24000000*OO[[#This Row],[156 (08JUL1985 09:00:00)-Water Temperature (C)]]*OO[[#This Row],[98]]</f>
        <v>5.1497320266149994E-7</v>
      </c>
      <c r="CW431" s="10">
        <f>3/24000000*OO[[#This Row],[157 (08JUL1985 12:00:00)-Water Temperature (C)]]*OO[[#This Row],[99]]</f>
        <v>4.8615481278899995E-7</v>
      </c>
    </row>
    <row r="432" spans="1:101" x14ac:dyDescent="0.35">
      <c r="A432" t="s">
        <v>439</v>
      </c>
      <c r="B432">
        <v>845.5213</v>
      </c>
      <c r="C432" s="10">
        <f>3/24*OO[[#This Row],[59 (26JUN1985 06:00:00)-Water Temperature (C)]]*OO[[#This Row],[1]]/SUM(OO[1])</f>
        <v>0</v>
      </c>
      <c r="D432" s="10">
        <f>3/24*OO[[#This Row],[60 (26JUN1985 09:00:00)-Water Temperature (C)]]*OO[[#This Row],[2]]/SUM(OO[2])</f>
        <v>0</v>
      </c>
      <c r="E432" s="10">
        <f>3/24*OO[[#This Row],[61 (26JUN1985 12:00:00)-Water Temperature (C)]]*OO[[#This Row],[3]]/SUM(OO[3])</f>
        <v>0</v>
      </c>
      <c r="F432" s="10">
        <f>3/24*OO[[#This Row],[62 (26JUN1985 15:00:00)-Water Temperature (C)]]*OO[[#This Row],[4]]/SUM(OO[4])</f>
        <v>0</v>
      </c>
      <c r="G432" s="10">
        <f>3/24*OO[[#This Row],[63 (26JUN1985 18:00:00)-Water Temperature (C)]]*OO[[#This Row],[5]]/SUM(OO[5])</f>
        <v>0</v>
      </c>
      <c r="H432" s="10">
        <f>3/24*OO[[#This Row],[64 (26JUN1985 21:00:00)-Water Temperature (C)]]*OO[[#This Row],[6]]/SUM(OO[6])</f>
        <v>0</v>
      </c>
      <c r="I432" s="10">
        <f>3/24*OO[[#This Row],[65 (27JUN1985 00:00:00)-Water Temperature (C)]]*OO[[#This Row],[7]]/SUM(OO[7])</f>
        <v>0</v>
      </c>
      <c r="J432" s="10">
        <f>3/24*OO[[#This Row],[66 (27JUN1985 03:00:00)-Water Temperature (C)]]*OO[[#This Row],[8]]/SUM(OO[8])</f>
        <v>0</v>
      </c>
      <c r="K432" s="10">
        <f>3/24*OO[[#This Row],[67 (27JUN1985 06:00:00)-Water Temperature (C)]]*OO[[#This Row],[9]]/SUM(OO[9])</f>
        <v>0</v>
      </c>
      <c r="L432" s="10">
        <f>3/24*OO[[#This Row],[68 (27JUN1985 09:00:00)-Water Temperature (C)]]*OO[[#This Row],[10]]/SUM(OO[10])</f>
        <v>0</v>
      </c>
      <c r="M432" s="10">
        <f>3/24*OO[[#This Row],[69 (27JUN1985 12:00:00)-Water Temperature (C)]]*OO[[#This Row],[11]]/SUM(OO[11])</f>
        <v>0</v>
      </c>
      <c r="N432" s="10">
        <f>3/24*OO[[#This Row],[70 (27JUN1985 15:00:00)-Water Temperature (C)]]*OO[[#This Row],[12]]/SUM(OO[12])</f>
        <v>0</v>
      </c>
      <c r="O432" s="10">
        <f>3/24*OO[[#This Row],[71 (27JUN1985 18:00:00)-Water Temperature (C)]]*OO[[#This Row],[13]]/SUM(OO[13])</f>
        <v>0</v>
      </c>
      <c r="P432" s="10">
        <f>3/24*OO[[#This Row],[72 (27JUN1985 21:00:00)-Water Temperature (C)]]*OO[[#This Row],[14]]/SUM(OO[14])</f>
        <v>0</v>
      </c>
      <c r="Q432" s="10">
        <f>3/24*OO[[#This Row],[73 (28JUN1985 00:00:00)-Water Temperature (C)]]*OO[[#This Row],[15]]/SUM(OO[15])</f>
        <v>0</v>
      </c>
      <c r="R432" s="10">
        <f>3/24*OO[[#This Row],[74 (28JUN1985 03:00:00)-Water Temperature (C)]]*OO[[#This Row],[16]]/SUM(OO[16])</f>
        <v>0</v>
      </c>
      <c r="S432" s="10">
        <f>3/24*OO[[#This Row],[75 (28JUN1985 06:00:00)-Water Temperature (C)]]*OO[[#This Row],[17]]/SUM(OO[17])</f>
        <v>0</v>
      </c>
      <c r="T432" s="10">
        <f>3/24*OO[[#This Row],[76 (28JUN1985 09:00:00)-Water Temperature (C)]]*OO[[#This Row],[18]]/SUM(OO[18])</f>
        <v>0</v>
      </c>
      <c r="U432" s="10">
        <f>3/24*OO[[#This Row],[77 (28JUN1985 12:00:00)-Water Temperature (C)]]*OO[[#This Row],[19]]/SUM(OO[19])</f>
        <v>0</v>
      </c>
      <c r="V432" s="10">
        <f>3/24000000*OO[[#This Row],[78 (28JUN1985 15:00:00)-Water Temperature (C)]]*OO[[#This Row],[20]]</f>
        <v>0</v>
      </c>
      <c r="W432" s="10">
        <f>3/24000000*OO[[#This Row],[79 (28JUN1985 18:00:00)-Water Temperature (C)]]*OO[[#This Row],[21]]</f>
        <v>0</v>
      </c>
      <c r="X432" s="10">
        <f>3/24000000*OO[[#This Row],[80 (28JUN1985 21:00:00)-Water Temperature (C)]]*OO[[#This Row],[22]]</f>
        <v>1.1644416158969999E-37</v>
      </c>
      <c r="Y432" s="10">
        <f>3/24000000*OO[[#This Row],[81 (29JUN1985 00:00:00)-Water Temperature (C)]]*OO[[#This Row],[23]]</f>
        <v>1.2434100284433747E-31</v>
      </c>
      <c r="Z432" s="10">
        <f>3/24000000*OO[[#This Row],[82 (29JUN1985 03:00:00)-Water Temperature (C)]]*OO[[#This Row],[24]]</f>
        <v>6.1242271737150003E-25</v>
      </c>
      <c r="AA432" s="10">
        <f>3/24000000*OO[[#This Row],[83 (29JUN1985 06:00:00)-Water Temperature (C)]]*OO[[#This Row],[25]]</f>
        <v>3.9063524726849993E-20</v>
      </c>
      <c r="AB432" s="10">
        <f>3/24000000*OO[[#This Row],[84 (29JUN1985 09:00:00)-Water Temperature (C)]]*OO[[#This Row],[26]]</f>
        <v>1.442029211771625E-16</v>
      </c>
      <c r="AC432" s="10">
        <f>3/24000000*OO[[#This Row],[85 (29JUN1985 12:00:00)-Water Temperature (C)]]*OO[[#This Row],[27]]</f>
        <v>1.0403085336420001E-13</v>
      </c>
      <c r="AD432" s="10">
        <f>3/24000000*OO[[#This Row],[86 (29JUN1985 15:00:00)-Water Temperature (C)]]*OO[[#This Row],[28]]</f>
        <v>2.4281076210199996E-11</v>
      </c>
      <c r="AE432" s="10">
        <f>3/24000000*OO[[#This Row],[88 (29JUN1985 21:00:00)-Water Temperature (C)]]*OO[[#This Row],[30]]</f>
        <v>1.0080370675721249E-7</v>
      </c>
      <c r="AF432" s="10">
        <f>3/24000000*OO[[#This Row],[88 (29JUN1985 21:00:00)-Water Temperature (C)]]*OO[[#This Row],[30]]</f>
        <v>1.0080370675721249E-7</v>
      </c>
      <c r="AG432" s="10">
        <f>3/24000000*OO[[#This Row],[89 (30JUN1985 00:00:00)-Water Temperature (C)]]*OO[[#This Row],[31]]</f>
        <v>2.3196639018779999E-6</v>
      </c>
      <c r="AH432" s="10">
        <f>3/24000000*OO[[#This Row],[90 (30JUN1985 03:00:00)-Water Temperature (C)]]*OO[[#This Row],[32]]</f>
        <v>3.04810004345625E-5</v>
      </c>
      <c r="AI432" s="10">
        <f>3/24000000*OO[[#This Row],[91 (30JUN1985 06:00:00)-Water Temperature (C)]]*OO[[#This Row],[33]]</f>
        <v>2.4713274368799997E-4</v>
      </c>
      <c r="AJ432" s="10">
        <f>3/24000000*OO[[#This Row],[92 (30JUN1985 09:00:00)-Water Temperature (C)]]*OO[[#This Row],[34]]</f>
        <v>1.344714268610625E-3</v>
      </c>
      <c r="AK432" s="10">
        <f>3/24000000*OO[[#This Row],[93 (30JUN1985 12:00:00)-Water Temperature (C)]]*OO[[#This Row],[35]]</f>
        <v>4.9370882922899996E-3</v>
      </c>
      <c r="AL432" s="10">
        <f>3/24000000*OO[[#This Row],[94 (30JUN1985 15:00:00)-Water Temperature (C)]]*OO[[#This Row],[36]]</f>
        <v>1.324105590453625E-2</v>
      </c>
      <c r="AM432" s="10">
        <f>3/24000000*OO[[#This Row],[95 (30JUN1985 18:00:00)-Water Temperature (C)]]*OO[[#This Row],[37]]</f>
        <v>2.68536116592E-2</v>
      </c>
      <c r="AN432" s="10">
        <f>3/24000000*OO[[#This Row],[96 (30JUN1985 21:00:00)-Water Temperature (C)]]*OO[[#This Row],[38]]</f>
        <v>4.0774068847937502E-2</v>
      </c>
      <c r="AO432" s="10">
        <f>3/24000000*OO[[#This Row],[97 (01JUL1985 00:00:00)-Water Temperature (C)]]*OO[[#This Row],[39]]</f>
        <v>4.8024505446700005E-2</v>
      </c>
      <c r="AP432" s="10">
        <f>3/24000000*OO[[#This Row],[98 (01JUL1985 03:00:00)-Water Temperature (C)]]*OO[[#This Row],[40]]</f>
        <v>4.5588287061025003E-2</v>
      </c>
      <c r="AQ432" s="10">
        <f>3/24000000*OO[[#This Row],[99 (01JUL1985 06:00:00)-Water Temperature (C)]]*OO[[#This Row],[41]]</f>
        <v>3.5484685581712493E-2</v>
      </c>
      <c r="AR432" s="10">
        <f>3/24000000*OO[[#This Row],[100 (01JUL1985 09:00:00)-Water Temperature (C)]]*OO[[#This Row],[42]]</f>
        <v>2.395589508406875E-2</v>
      </c>
      <c r="AS432" s="10">
        <f>3/24000000*OO[[#This Row],[101 (01JUL1985 12:00:00)-Water Temperature (C)]]*OO[[#This Row],[43]]</f>
        <v>1.3985644619821248E-2</v>
      </c>
      <c r="AT432" s="10">
        <f>3/24000000*OO[[#This Row],[102 (01JUL1985 15:00:00)-Water Temperature (C)]]*OO[[#This Row],[44]]</f>
        <v>7.3144857896887501E-3</v>
      </c>
      <c r="AU432" s="10">
        <f>3/24000000*OO[[#This Row],[103 (01JUL1985 18:00:00)-Water Temperature (C)]]*OO[[#This Row],[45]]</f>
        <v>3.5374329484449997E-3</v>
      </c>
      <c r="AV432" s="10">
        <f>3/24000000*OO[[#This Row],[104 (01JUL1985 21:00:00)-Water Temperature (C)]]*OO[[#This Row],[46]]</f>
        <v>1.56328968660325E-3</v>
      </c>
      <c r="AW432" s="10">
        <f>3/24000000*OO[[#This Row],[105 (02JUL1985 00:00:00)-Water Temperature (C)]]*OO[[#This Row],[47]]</f>
        <v>6.5632814678749998E-4</v>
      </c>
      <c r="AX432" s="10">
        <f>3/24000000*OO[[#This Row],[106 (02JUL1985 03:00:00)-Water Temperature (C)]]*OO[[#This Row],[48]]</f>
        <v>2.7204310490187497E-4</v>
      </c>
      <c r="AY432" s="10">
        <f>3/24000000*OO[[#This Row],[107 (02JUL1985 06:00:00)-Water Temperature (C)]]*OO[[#This Row],[49]]</f>
        <v>1.1911401733829998E-4</v>
      </c>
      <c r="AZ432" s="10">
        <f>3/24000000*OO[[#This Row],[108 (02JUL1985 09:00:00)-Water Temperature (C)]]*OO[[#This Row],[50]]</f>
        <v>6.0907462289787503E-5</v>
      </c>
      <c r="BA432" s="10">
        <f>3/24000000*OO[[#This Row],[109 (02JUL1985 12:00:00)-Water Temperature (C)]]*OO[[#This Row],[51]]</f>
        <v>3.9276816043725E-5</v>
      </c>
      <c r="BB432" s="10">
        <f>3/24000000*OO[[#This Row],[110 (02JUL1985 15:00:00)-Water Temperature (C)]]*OO[[#This Row],[52]]</f>
        <v>3.0132401422287499E-5</v>
      </c>
      <c r="BC432" s="10">
        <f>3/24000000*OO[[#This Row],[111 (02JUL1985 18:00:00)-Water Temperature (C)]]*OO[[#This Row],[53]]</f>
        <v>2.598163704745E-5</v>
      </c>
      <c r="BD432" s="10">
        <f>3/24000000*OO[[#This Row],[112 (02JUL1985 21:00:00)-Water Temperature (C)]]*OO[[#This Row],[54]]</f>
        <v>2.3501359538437499E-5</v>
      </c>
      <c r="BE432" s="10">
        <f>3/24000000*OO[[#This Row],[113 (03JUL1985 00:00:00)-Water Temperature (C)]]*OO[[#This Row],[55]]</f>
        <v>2.1895073221437498E-5</v>
      </c>
      <c r="BF432" s="10">
        <f>3/24000000*OO[[#This Row],[114 (03JUL1985 03:00:00)-Water Temperature (C)]]*OO[[#This Row],[56]]</f>
        <v>2.0556537575887499E-5</v>
      </c>
      <c r="BG432" s="10">
        <f>3/24000000*OO[[#This Row],[115 (03JUL1985 06:00:00)-Water Temperature (C)]]*OO[[#This Row],[57]]</f>
        <v>1.9327752741905002E-5</v>
      </c>
      <c r="BH432" s="10">
        <f>3/24000000*OO[[#This Row],[116 (03JUL1985 09:00:00)-Water Temperature (C)]]*OO[[#This Row],[58]]</f>
        <v>1.8438550683084994E-5</v>
      </c>
      <c r="BI432" s="10">
        <f>3/24000000*OO[[#This Row],[117 (03JUL1985 12:00:00)-Water Temperature (C)]]*OO[[#This Row],[59]]</f>
        <v>1.79812715457125E-5</v>
      </c>
      <c r="BJ432" s="10">
        <f>3/24000000*OO[[#This Row],[118 (03JUL1985 15:00:00)-Water Temperature (C)]]*OO[[#This Row],[60]]</f>
        <v>1.779228585591E-5</v>
      </c>
      <c r="BK432" s="10">
        <f>3/24000000*OO[[#This Row],[119 (03JUL1985 18:00:00)-Water Temperature (C)]]*OO[[#This Row],[61]]</f>
        <v>1.7487365093121249E-5</v>
      </c>
      <c r="BL432" s="10">
        <f>3/24000000*OO[[#This Row],[120 (03JUL1985 21:00:00)-Water Temperature (C)]]*OO[[#This Row],[62]]</f>
        <v>1.650648850875E-5</v>
      </c>
      <c r="BM432" s="10">
        <f>3/24000000*OO[[#This Row],[121 (04JUL1985 00:00:00)-Water Temperature (C)]]*OO[[#This Row],[63]]</f>
        <v>1.535609437327625E-5</v>
      </c>
      <c r="BN432" s="10">
        <f>3/24000000*OO[[#This Row],[122 (04JUL1985 03:00:00)-Water Temperature (C)]]*OO[[#This Row],[64]]</f>
        <v>1.4074036319508749E-5</v>
      </c>
      <c r="BO432" s="10">
        <f>3/24000000*OO[[#This Row],[123 (04JUL1985 06:00:00)-Water Temperature (C)]]*OO[[#This Row],[65]]</f>
        <v>1.2606742214628749E-5</v>
      </c>
      <c r="BP432" s="10">
        <f>3/24000000*OO[[#This Row],[124 (04JUL1985 09:00:00)-Water Temperature (C)]]*OO[[#This Row],[66]]</f>
        <v>1.1547764116994999E-5</v>
      </c>
      <c r="BQ432" s="10">
        <f>3/24000000*OO[[#This Row],[125 (04JUL1985 12:00:00)-Water Temperature (C)]]*OO[[#This Row],[67]]</f>
        <v>1.0533393787599999E-5</v>
      </c>
      <c r="BR432" s="10">
        <f>3/24000000*OO[[#This Row],[126 (04JUL1985 15:00:00)-Water Temperature (C)]]*OO[[#This Row],[68]]</f>
        <v>9.6257853829199997E-6</v>
      </c>
      <c r="BS432" s="10">
        <f>3/24000000*OO[[#This Row],[127 (04JUL1985 18:00:00)-Water Temperature (C)]]*OO[[#This Row],[69]]</f>
        <v>8.9846396161062502E-6</v>
      </c>
      <c r="BT432" s="10">
        <f>3/24000000*OO[[#This Row],[128 (04JUL1985 21:00:00)-Water Temperature (C)]]*OO[[#This Row],[70]]</f>
        <v>8.164338947383749E-6</v>
      </c>
      <c r="BU432" s="10">
        <f>3/24000000*OO[[#This Row],[129 (05JUL1985 00:00:00)-Water Temperature (C)]]*OO[[#This Row],[71]]</f>
        <v>7.2300511181250004E-6</v>
      </c>
      <c r="BV432" s="10">
        <f>3/24000000*OO[[#This Row],[130 (05JUL1985 03:00:00)-Water Temperature (C)]]*OO[[#This Row],[72]]</f>
        <v>6.4108671891749989E-6</v>
      </c>
      <c r="BW432" s="10">
        <f>3/24000000*OO[[#This Row],[131 (05JUL1985 06:00:00)-Water Temperature (C)]]*OO[[#This Row],[73]]</f>
        <v>5.6388981945600001E-6</v>
      </c>
      <c r="BX432" s="10">
        <f>3/24000000*OO[[#This Row],[132 (05JUL1985 09:00:00)-Water Temperature (C)]]*OO[[#This Row],[74]]</f>
        <v>5.1497386245200007E-6</v>
      </c>
      <c r="BY432" s="10">
        <f>3/24000000*OO[[#This Row],[133 (05JUL1985 12:00:00)-Water Temperature (C)]]*OO[[#This Row],[75]]</f>
        <v>4.7302685156824998E-6</v>
      </c>
      <c r="BZ432" s="10">
        <f>3/24000000*OO[[#This Row],[134 (05JUL1985 15:00:00)-Water Temperature (C)]]*OO[[#This Row],[76]]</f>
        <v>4.46798396108625E-6</v>
      </c>
      <c r="CA432" s="10">
        <f>3/24000000*OO[[#This Row],[135 (05JUL1985 18:00:00)-Water Temperature (C)]]*OO[[#This Row],[77]]</f>
        <v>4.2882233754937495E-6</v>
      </c>
      <c r="CB432" s="10">
        <f>3/24000000*OO[[#This Row],[136 (05JUL1985 21:00:00)-Water Temperature (C)]]*OO[[#This Row],[78]]</f>
        <v>3.959983599285E-6</v>
      </c>
      <c r="CC432" s="10">
        <f>3/24000000*OO[[#This Row],[137 (06JUL1985 00:00:00)-Water Temperature (C)]]*OO[[#This Row],[79]]</f>
        <v>3.5668849782224999E-6</v>
      </c>
      <c r="CD432" s="10">
        <f>3/24000000*OO[[#This Row],[138 (06JUL1985 03:00:00)-Water Temperature (C)]]*OO[[#This Row],[80]]</f>
        <v>3.2111381210162496E-6</v>
      </c>
      <c r="CE432" s="10">
        <f>3/24000000*OO[[#This Row],[139 (06JUL1985 06:00:00)-Water Temperature (C)]]*OO[[#This Row],[81]]</f>
        <v>2.8670638213324998E-6</v>
      </c>
      <c r="CF432" s="10">
        <f>3/24000000*OO[[#This Row],[140 (06JUL1985 09:00:00)-Water Temperature (C)]]*OO[[#This Row],[82]]</f>
        <v>2.6556376139999999E-6</v>
      </c>
      <c r="CG432" s="10">
        <f>3/24000000*OO[[#This Row],[141 (06JUL1985 12:00:00)-Water Temperature (C)]]*OO[[#This Row],[83]]</f>
        <v>2.4779253562624994E-6</v>
      </c>
      <c r="CH432" s="10">
        <f>3/24000000*OO[[#This Row],[142 (06JUL1985 15:00:00)-Water Temperature (C)]]*OO[[#This Row],[84]]</f>
        <v>2.3357332328400002E-6</v>
      </c>
      <c r="CI432" s="10">
        <f>3/24000000*OO[[#This Row],[143 (06JUL1985 18:00:00)-Water Temperature (C)]]*OO[[#This Row],[85]]</f>
        <v>2.1869438248140003E-6</v>
      </c>
      <c r="CJ432" s="10">
        <f>3/24000000*OO[[#This Row],[144 (06JUL1985 21:00:00)-Water Temperature (C)]]*OO[[#This Row],[86]]</f>
        <v>1.9819314335531248E-6</v>
      </c>
      <c r="CK432" s="10">
        <f>3/24000000*OO[[#This Row],[145 (07JUL1985 00:00:00)-Water Temperature (C)]]*OO[[#This Row],[87]]</f>
        <v>1.7344554429112501E-6</v>
      </c>
      <c r="CL432" s="10">
        <f>3/24000000*OO[[#This Row],[146 (07JUL1985 03:00:00)-Water Temperature (C)]]*OO[[#This Row],[88]]</f>
        <v>1.4742916240617501E-6</v>
      </c>
      <c r="CM432" s="10">
        <f>3/24000000*OO[[#This Row],[147 (07JUL1985 06:00:00)-Water Temperature (C)]]*OO[[#This Row],[89]]</f>
        <v>1.220232670924875E-6</v>
      </c>
      <c r="CN432" s="10">
        <f>3/24000000*OO[[#This Row],[148 (07JUL1985 09:00:00)-Water Temperature (C)]]*OO[[#This Row],[90]]</f>
        <v>1.0239638614484999E-6</v>
      </c>
      <c r="CO432" s="10">
        <f>3/24000000*OO[[#This Row],[149 (07JUL1985 12:00:00)-Water Temperature (C)]]*OO[[#This Row],[91]]</f>
        <v>8.5128564177249988E-7</v>
      </c>
      <c r="CP432" s="10">
        <f>3/24000000*OO[[#This Row],[150 (07JUL1985 15:00:00)-Water Temperature (C)]]*OO[[#This Row],[92]]</f>
        <v>7.3442503598437498E-7</v>
      </c>
      <c r="CQ432" s="10">
        <f>3/24000000*OO[[#This Row],[151 (07JUL1985 18:00:00)-Water Temperature (C)]]*OO[[#This Row],[93]]</f>
        <v>6.4474453316800001E-7</v>
      </c>
      <c r="CR432" s="10">
        <f>3/24000000*OO[[#This Row],[152 (07JUL1985 21:00:00)-Water Temperature (C)]]*OO[[#This Row],[94]]</f>
        <v>5.6749577985137495E-7</v>
      </c>
      <c r="CS432" s="10">
        <f>3/24000000*OO[[#This Row],[153 (08JUL1985 00:00:00)-Water Temperature (C)]]*OO[[#This Row],[95]]</f>
        <v>5.0257075041149999E-7</v>
      </c>
      <c r="CT432" s="10">
        <f>3/24000000*OO[[#This Row],[154 (08JUL1985 03:00:00)-Water Temperature (C)]]*OO[[#This Row],[96]]</f>
        <v>4.4568508223312492E-7</v>
      </c>
      <c r="CU432" s="10">
        <f>3/24000000*OO[[#This Row],[155 (08JUL1985 06:00:00)-Water Temperature (C)]]*OO[[#This Row],[97]]</f>
        <v>3.9617060351624996E-7</v>
      </c>
      <c r="CV432" s="10">
        <f>3/24000000*OO[[#This Row],[156 (08JUL1985 09:00:00)-Water Temperature (C)]]*OO[[#This Row],[98]]</f>
        <v>3.6286187652375E-7</v>
      </c>
      <c r="CW432" s="10">
        <f>3/24000000*OO[[#This Row],[157 (08JUL1985 12:00:00)-Water Temperature (C)]]*OO[[#This Row],[99]]</f>
        <v>3.4238135520187502E-7</v>
      </c>
    </row>
    <row r="433" spans="1:101" x14ac:dyDescent="0.35">
      <c r="A433" t="s">
        <v>440</v>
      </c>
      <c r="B433">
        <v>795.54020000000003</v>
      </c>
      <c r="C433" s="10">
        <f>3/24*OO[[#This Row],[59 (26JUN1985 06:00:00)-Water Temperature (C)]]*OO[[#This Row],[1]]/SUM(OO[1])</f>
        <v>0</v>
      </c>
      <c r="D433" s="10">
        <f>3/24*OO[[#This Row],[60 (26JUN1985 09:00:00)-Water Temperature (C)]]*OO[[#This Row],[2]]/SUM(OO[2])</f>
        <v>0</v>
      </c>
      <c r="E433" s="10">
        <f>3/24*OO[[#This Row],[61 (26JUN1985 12:00:00)-Water Temperature (C)]]*OO[[#This Row],[3]]/SUM(OO[3])</f>
        <v>0</v>
      </c>
      <c r="F433" s="10">
        <f>3/24*OO[[#This Row],[62 (26JUN1985 15:00:00)-Water Temperature (C)]]*OO[[#This Row],[4]]/SUM(OO[4])</f>
        <v>0</v>
      </c>
      <c r="G433" s="10">
        <f>3/24*OO[[#This Row],[63 (26JUN1985 18:00:00)-Water Temperature (C)]]*OO[[#This Row],[5]]/SUM(OO[5])</f>
        <v>0</v>
      </c>
      <c r="H433" s="10">
        <f>3/24*OO[[#This Row],[64 (26JUN1985 21:00:00)-Water Temperature (C)]]*OO[[#This Row],[6]]/SUM(OO[6])</f>
        <v>0</v>
      </c>
      <c r="I433" s="10">
        <f>3/24*OO[[#This Row],[65 (27JUN1985 00:00:00)-Water Temperature (C)]]*OO[[#This Row],[7]]/SUM(OO[7])</f>
        <v>0</v>
      </c>
      <c r="J433" s="10">
        <f>3/24*OO[[#This Row],[66 (27JUN1985 03:00:00)-Water Temperature (C)]]*OO[[#This Row],[8]]/SUM(OO[8])</f>
        <v>0</v>
      </c>
      <c r="K433" s="10">
        <f>3/24*OO[[#This Row],[67 (27JUN1985 06:00:00)-Water Temperature (C)]]*OO[[#This Row],[9]]/SUM(OO[9])</f>
        <v>0</v>
      </c>
      <c r="L433" s="10">
        <f>3/24*OO[[#This Row],[68 (27JUN1985 09:00:00)-Water Temperature (C)]]*OO[[#This Row],[10]]/SUM(OO[10])</f>
        <v>0</v>
      </c>
      <c r="M433" s="10">
        <f>3/24*OO[[#This Row],[69 (27JUN1985 12:00:00)-Water Temperature (C)]]*OO[[#This Row],[11]]/SUM(OO[11])</f>
        <v>0</v>
      </c>
      <c r="N433" s="10">
        <f>3/24*OO[[#This Row],[70 (27JUN1985 15:00:00)-Water Temperature (C)]]*OO[[#This Row],[12]]/SUM(OO[12])</f>
        <v>0</v>
      </c>
      <c r="O433" s="10">
        <f>3/24*OO[[#This Row],[71 (27JUN1985 18:00:00)-Water Temperature (C)]]*OO[[#This Row],[13]]/SUM(OO[13])</f>
        <v>0</v>
      </c>
      <c r="P433" s="10">
        <f>3/24*OO[[#This Row],[72 (27JUN1985 21:00:00)-Water Temperature (C)]]*OO[[#This Row],[14]]/SUM(OO[14])</f>
        <v>0</v>
      </c>
      <c r="Q433" s="10">
        <f>3/24*OO[[#This Row],[73 (28JUN1985 00:00:00)-Water Temperature (C)]]*OO[[#This Row],[15]]/SUM(OO[15])</f>
        <v>0</v>
      </c>
      <c r="R433" s="10">
        <f>3/24*OO[[#This Row],[74 (28JUN1985 03:00:00)-Water Temperature (C)]]*OO[[#This Row],[16]]/SUM(OO[16])</f>
        <v>0</v>
      </c>
      <c r="S433" s="10">
        <f>3/24*OO[[#This Row],[75 (28JUN1985 06:00:00)-Water Temperature (C)]]*OO[[#This Row],[17]]/SUM(OO[17])</f>
        <v>0</v>
      </c>
      <c r="T433" s="10">
        <f>3/24*OO[[#This Row],[76 (28JUN1985 09:00:00)-Water Temperature (C)]]*OO[[#This Row],[18]]/SUM(OO[18])</f>
        <v>0</v>
      </c>
      <c r="U433" s="10">
        <f>3/24*OO[[#This Row],[77 (28JUN1985 12:00:00)-Water Temperature (C)]]*OO[[#This Row],[19]]/SUM(OO[19])</f>
        <v>0</v>
      </c>
      <c r="V433" s="10">
        <f>3/24000000*OO[[#This Row],[78 (28JUN1985 15:00:00)-Water Temperature (C)]]*OO[[#This Row],[20]]</f>
        <v>0</v>
      </c>
      <c r="W433" s="10">
        <f>3/24000000*OO[[#This Row],[79 (28JUN1985 18:00:00)-Water Temperature (C)]]*OO[[#This Row],[21]]</f>
        <v>0</v>
      </c>
      <c r="X433" s="10">
        <f>3/24000000*OO[[#This Row],[80 (28JUN1985 21:00:00)-Water Temperature (C)]]*OO[[#This Row],[22]]</f>
        <v>3.7913763797899997E-38</v>
      </c>
      <c r="Y433" s="10">
        <f>3/24000000*OO[[#This Row],[81 (29JUN1985 00:00:00)-Water Temperature (C)]]*OO[[#This Row],[23]]</f>
        <v>3.9009668989924999E-32</v>
      </c>
      <c r="Z433" s="10">
        <f>3/24000000*OO[[#This Row],[82 (29JUN1985 03:00:00)-Water Temperature (C)]]*OO[[#This Row],[24]]</f>
        <v>2.1731676203282502E-25</v>
      </c>
      <c r="AA433" s="10">
        <f>3/24000000*OO[[#This Row],[83 (29JUN1985 06:00:00)-Water Temperature (C)]]*OO[[#This Row],[25]]</f>
        <v>1.6995945993474999E-20</v>
      </c>
      <c r="AB433" s="10">
        <f>3/24000000*OO[[#This Row],[84 (29JUN1985 09:00:00)-Water Temperature (C)]]*OO[[#This Row],[26]]</f>
        <v>6.8734903005762493E-17</v>
      </c>
      <c r="AC433" s="10">
        <f>3/24000000*OO[[#This Row],[85 (29JUN1985 12:00:00)-Water Temperature (C)]]*OO[[#This Row],[27]]</f>
        <v>5.2751554016800005E-14</v>
      </c>
      <c r="AD433" s="10">
        <f>3/24000000*OO[[#This Row],[86 (29JUN1985 15:00:00)-Water Temperature (C)]]*OO[[#This Row],[28]]</f>
        <v>1.28995547452E-11</v>
      </c>
      <c r="AE433" s="10">
        <f>3/24000000*OO[[#This Row],[88 (29JUN1985 21:00:00)-Water Temperature (C)]]*OO[[#This Row],[30]]</f>
        <v>5.7577479949649987E-8</v>
      </c>
      <c r="AF433" s="10">
        <f>3/24000000*OO[[#This Row],[88 (29JUN1985 21:00:00)-Water Temperature (C)]]*OO[[#This Row],[30]]</f>
        <v>5.7577479949649987E-8</v>
      </c>
      <c r="AG433" s="10">
        <f>3/24000000*OO[[#This Row],[89 (30JUN1985 00:00:00)-Water Temperature (C)]]*OO[[#This Row],[31]]</f>
        <v>1.3652746593875E-6</v>
      </c>
      <c r="AH433" s="10">
        <f>3/24000000*OO[[#This Row],[90 (30JUN1985 03:00:00)-Water Temperature (C)]]*OO[[#This Row],[32]]</f>
        <v>1.84365455777625E-5</v>
      </c>
      <c r="AI433" s="10">
        <f>3/24000000*OO[[#This Row],[91 (30JUN1985 06:00:00)-Water Temperature (C)]]*OO[[#This Row],[33]]</f>
        <v>1.5314219304623749E-4</v>
      </c>
      <c r="AJ433" s="10">
        <f>3/24000000*OO[[#This Row],[92 (30JUN1985 09:00:00)-Water Temperature (C)]]*OO[[#This Row],[34]]</f>
        <v>8.5236936904187492E-4</v>
      </c>
      <c r="AK433" s="10">
        <f>3/24000000*OO[[#This Row],[93 (30JUN1985 12:00:00)-Water Temperature (C)]]*OO[[#This Row],[35]]</f>
        <v>3.1896174286624997E-3</v>
      </c>
      <c r="AL433" s="10">
        <f>3/24000000*OO[[#This Row],[94 (30JUN1985 15:00:00)-Water Temperature (C)]]*OO[[#This Row],[36]]</f>
        <v>8.6892042122600002E-3</v>
      </c>
      <c r="AM433" s="10">
        <f>3/24000000*OO[[#This Row],[95 (30JUN1985 18:00:00)-Water Temperature (C)]]*OO[[#This Row],[37]]</f>
        <v>1.7889183991439999E-2</v>
      </c>
      <c r="AN433" s="10">
        <f>3/24000000*OO[[#This Row],[96 (30JUN1985 21:00:00)-Water Temperature (C)]]*OO[[#This Row],[38]]</f>
        <v>2.7535813497624999E-2</v>
      </c>
      <c r="AO433" s="10">
        <f>3/24000000*OO[[#This Row],[97 (01JUL1985 00:00:00)-Water Temperature (C)]]*OO[[#This Row],[39]]</f>
        <v>3.2823892478400001E-2</v>
      </c>
      <c r="AP433" s="10">
        <f>3/24000000*OO[[#This Row],[98 (01JUL1985 03:00:00)-Water Temperature (C)]]*OO[[#This Row],[40]]</f>
        <v>3.1545604451999998E-2</v>
      </c>
      <c r="AQ433" s="10">
        <f>3/24000000*OO[[#This Row],[99 (01JUL1985 06:00:00)-Water Temperature (C)]]*OO[[#This Row],[41]]</f>
        <v>2.4816954684609999E-2</v>
      </c>
      <c r="AR433" s="10">
        <f>3/24000000*OO[[#This Row],[100 (01JUL1985 09:00:00)-Water Temperature (C)]]*OO[[#This Row],[42]]</f>
        <v>1.6925674329600002E-2</v>
      </c>
      <c r="AS433" s="10">
        <f>3/24000000*OO[[#This Row],[101 (01JUL1985 12:00:00)-Water Temperature (C)]]*OO[[#This Row],[43]]</f>
        <v>9.9571459858999994E-3</v>
      </c>
      <c r="AT433" s="10">
        <f>3/24000000*OO[[#This Row],[102 (01JUL1985 15:00:00)-Water Temperature (C)]]*OO[[#This Row],[44]]</f>
        <v>5.2336889385462496E-3</v>
      </c>
      <c r="AU433" s="10">
        <f>3/24000000*OO[[#This Row],[103 (01JUL1985 18:00:00)-Water Temperature (C)]]*OO[[#This Row],[45]]</f>
        <v>2.5417156466397499E-3</v>
      </c>
      <c r="AV433" s="10">
        <f>3/24000000*OO[[#This Row],[104 (01JUL1985 21:00:00)-Water Temperature (C)]]*OO[[#This Row],[46]]</f>
        <v>1.1267335925490001E-3</v>
      </c>
      <c r="AW433" s="10">
        <f>3/24000000*OO[[#This Row],[105 (02JUL1985 00:00:00)-Water Temperature (C)]]*OO[[#This Row],[47]]</f>
        <v>4.7377290312499999E-4</v>
      </c>
      <c r="AX433" s="10">
        <f>3/24000000*OO[[#This Row],[106 (02JUL1985 03:00:00)-Water Temperature (C)]]*OO[[#This Row],[48]]</f>
        <v>1.963609521054E-4</v>
      </c>
      <c r="AY433" s="10">
        <f>3/24000000*OO[[#This Row],[107 (02JUL1985 06:00:00)-Water Temperature (C)]]*OO[[#This Row],[49]]</f>
        <v>8.5569397048349989E-5</v>
      </c>
      <c r="AZ433" s="10">
        <f>3/24000000*OO[[#This Row],[108 (02JUL1985 09:00:00)-Water Temperature (C)]]*OO[[#This Row],[50]]</f>
        <v>4.3331887401474991E-5</v>
      </c>
      <c r="BA433" s="10">
        <f>3/24000000*OO[[#This Row],[109 (02JUL1985 12:00:00)-Water Temperature (C)]]*OO[[#This Row],[51]]</f>
        <v>2.7620065223487499E-5</v>
      </c>
      <c r="BB433" s="10">
        <f>3/24000000*OO[[#This Row],[110 (02JUL1985 15:00:00)-Water Temperature (C)]]*OO[[#This Row],[52]]</f>
        <v>2.0988688319999999E-5</v>
      </c>
      <c r="BC433" s="10">
        <f>3/24000000*OO[[#This Row],[111 (02JUL1985 18:00:00)-Water Temperature (C)]]*OO[[#This Row],[53]]</f>
        <v>1.7993851554848752E-5</v>
      </c>
      <c r="BD433" s="10">
        <f>3/24000000*OO[[#This Row],[112 (02JUL1985 21:00:00)-Water Temperature (C)]]*OO[[#This Row],[54]]</f>
        <v>1.6206987264779999E-5</v>
      </c>
      <c r="BE433" s="10">
        <f>3/24000000*OO[[#This Row],[113 (03JUL1985 00:00:00)-Water Temperature (C)]]*OO[[#This Row],[55]]</f>
        <v>1.50557024868075E-5</v>
      </c>
      <c r="BF433" s="10">
        <f>3/24000000*OO[[#This Row],[114 (03JUL1985 03:00:00)-Water Temperature (C)]]*OO[[#This Row],[56]]</f>
        <v>1.4102573256768748E-5</v>
      </c>
      <c r="BG433" s="10">
        <f>3/24000000*OO[[#This Row],[115 (03JUL1985 06:00:00)-Water Temperature (C)]]*OO[[#This Row],[57]]</f>
        <v>1.32173544074375E-5</v>
      </c>
      <c r="BH433" s="10">
        <f>3/24000000*OO[[#This Row],[116 (03JUL1985 09:00:00)-Water Temperature (C)]]*OO[[#This Row],[58]]</f>
        <v>1.255624419131E-5</v>
      </c>
      <c r="BI433" s="10">
        <f>3/24000000*OO[[#This Row],[117 (03JUL1985 12:00:00)-Water Temperature (C)]]*OO[[#This Row],[59]]</f>
        <v>1.2173467211489998E-5</v>
      </c>
      <c r="BJ433" s="10">
        <f>3/24000000*OO[[#This Row],[118 (03JUL1985 15:00:00)-Water Temperature (C)]]*OO[[#This Row],[60]]</f>
        <v>1.2086242213952499E-5</v>
      </c>
      <c r="BK433" s="10">
        <f>3/24000000*OO[[#This Row],[119 (03JUL1985 18:00:00)-Water Temperature (C)]]*OO[[#This Row],[61]]</f>
        <v>1.1945582396684998E-5</v>
      </c>
      <c r="BL433" s="10">
        <f>3/24000000*OO[[#This Row],[120 (03JUL1985 21:00:00)-Water Temperature (C)]]*OO[[#This Row],[62]]</f>
        <v>1.1341492836374999E-5</v>
      </c>
      <c r="BM433" s="10">
        <f>3/24000000*OO[[#This Row],[121 (04JUL1985 00:00:00)-Water Temperature (C)]]*OO[[#This Row],[63]]</f>
        <v>1.0619294572362497E-5</v>
      </c>
      <c r="BN433" s="10">
        <f>3/24000000*OO[[#This Row],[122 (04JUL1985 03:00:00)-Water Temperature (C)]]*OO[[#This Row],[64]]</f>
        <v>9.8124019419800015E-6</v>
      </c>
      <c r="BO433" s="10">
        <f>3/24000000*OO[[#This Row],[123 (04JUL1985 06:00:00)-Water Temperature (C)]]*OO[[#This Row],[65]]</f>
        <v>8.8642896446249978E-6</v>
      </c>
      <c r="BP433" s="10">
        <f>3/24000000*OO[[#This Row],[124 (04JUL1985 09:00:00)-Water Temperature (C)]]*OO[[#This Row],[66]]</f>
        <v>8.1833689363200008E-6</v>
      </c>
      <c r="BQ433" s="10">
        <f>3/24000000*OO[[#This Row],[125 (04JUL1985 12:00:00)-Water Temperature (C)]]*OO[[#This Row],[67]]</f>
        <v>7.5338891685074994E-6</v>
      </c>
      <c r="BR433" s="10">
        <f>3/24000000*OO[[#This Row],[126 (04JUL1985 15:00:00)-Water Temperature (C)]]*OO[[#This Row],[68]]</f>
        <v>6.9430391660100003E-6</v>
      </c>
      <c r="BS433" s="10">
        <f>3/24000000*OO[[#This Row],[127 (04JUL1985 18:00:00)-Water Temperature (C)]]*OO[[#This Row],[69]]</f>
        <v>6.5384734904500002E-6</v>
      </c>
      <c r="BT433" s="10">
        <f>3/24000000*OO[[#This Row],[128 (04JUL1985 21:00:00)-Water Temperature (C)]]*OO[[#This Row],[70]]</f>
        <v>6.0058342314687492E-6</v>
      </c>
      <c r="BU433" s="10">
        <f>3/24000000*OO[[#This Row],[129 (05JUL1985 00:00:00)-Water Temperature (C)]]*OO[[#This Row],[71]]</f>
        <v>5.3700624258124994E-6</v>
      </c>
      <c r="BV433" s="10">
        <f>3/24000000*OO[[#This Row],[130 (05JUL1985 03:00:00)-Water Temperature (C)]]*OO[[#This Row],[72]]</f>
        <v>4.8391805896875002E-6</v>
      </c>
      <c r="BW433" s="10">
        <f>3/24000000*OO[[#This Row],[131 (05JUL1985 06:00:00)-Water Temperature (C)]]*OO[[#This Row],[73]]</f>
        <v>4.3483785393325002E-6</v>
      </c>
      <c r="BX433" s="10">
        <f>3/24000000*OO[[#This Row],[132 (05JUL1985 09:00:00)-Water Temperature (C)]]*OO[[#This Row],[74]]</f>
        <v>4.0632973118212499E-6</v>
      </c>
      <c r="BY433" s="10">
        <f>3/24000000*OO[[#This Row],[133 (05JUL1985 12:00:00)-Water Temperature (C)]]*OO[[#This Row],[75]]</f>
        <v>3.8260193716799993E-6</v>
      </c>
      <c r="BZ433" s="10">
        <f>3/24000000*OO[[#This Row],[134 (05JUL1985 15:00:00)-Water Temperature (C)]]*OO[[#This Row],[76]]</f>
        <v>3.6261139152599994E-6</v>
      </c>
      <c r="CA433" s="10">
        <f>3/24000000*OO[[#This Row],[135 (05JUL1985 18:00:00)-Water Temperature (C)]]*OO[[#This Row],[77]]</f>
        <v>3.4808201147249997E-6</v>
      </c>
      <c r="CB433" s="10">
        <f>3/24000000*OO[[#This Row],[136 (05JUL1985 21:00:00)-Water Temperature (C)]]*OO[[#This Row],[78]]</f>
        <v>3.2206852525800001E-6</v>
      </c>
      <c r="CC433" s="10">
        <f>3/24000000*OO[[#This Row],[137 (06JUL1985 00:00:00)-Water Temperature (C)]]*OO[[#This Row],[79]]</f>
        <v>2.9007912868725E-6</v>
      </c>
      <c r="CD433" s="10">
        <f>3/24000000*OO[[#This Row],[138 (06JUL1985 03:00:00)-Water Temperature (C)]]*OO[[#This Row],[80]]</f>
        <v>2.6139558699312498E-6</v>
      </c>
      <c r="CE433" s="10">
        <f>3/24000000*OO[[#This Row],[139 (06JUL1985 06:00:00)-Water Temperature (C)]]*OO[[#This Row],[81]]</f>
        <v>2.33526691743375E-6</v>
      </c>
      <c r="CF433" s="10">
        <f>3/24000000*OO[[#This Row],[140 (06JUL1985 09:00:00)-Water Temperature (C)]]*OO[[#This Row],[82]]</f>
        <v>2.1631711634422499E-6</v>
      </c>
      <c r="CG433" s="10">
        <f>3/24000000*OO[[#This Row],[141 (06JUL1985 12:00:00)-Water Temperature (C)]]*OO[[#This Row],[83]]</f>
        <v>2.0194471393959999E-6</v>
      </c>
      <c r="CH433" s="10">
        <f>3/24000000*OO[[#This Row],[142 (06JUL1985 15:00:00)-Water Temperature (C)]]*OO[[#This Row],[84]]</f>
        <v>1.9038772123359998E-6</v>
      </c>
      <c r="CI433" s="10">
        <f>3/24000000*OO[[#This Row],[143 (06JUL1985 18:00:00)-Water Temperature (C)]]*OO[[#This Row],[85]]</f>
        <v>1.784671000705E-6</v>
      </c>
      <c r="CJ433" s="10">
        <f>3/24000000*OO[[#This Row],[144 (06JUL1985 21:00:00)-Water Temperature (C)]]*OO[[#This Row],[86]]</f>
        <v>1.620376693915E-6</v>
      </c>
      <c r="CK433" s="10">
        <f>3/24000000*OO[[#This Row],[145 (07JUL1985 00:00:00)-Water Temperature (C)]]*OO[[#This Row],[87]]</f>
        <v>1.4206437822149998E-6</v>
      </c>
      <c r="CL433" s="10">
        <f>3/24000000*OO[[#This Row],[146 (07JUL1985 03:00:00)-Water Temperature (C)]]*OO[[#This Row],[88]]</f>
        <v>1.2113919563025E-6</v>
      </c>
      <c r="CM433" s="10">
        <f>3/24000000*OO[[#This Row],[147 (07JUL1985 06:00:00)-Water Temperature (C)]]*OO[[#This Row],[89]]</f>
        <v>1.0044961256802499E-6</v>
      </c>
      <c r="CN433" s="10">
        <f>3/24000000*OO[[#This Row],[148 (07JUL1985 09:00:00)-Water Temperature (C)]]*OO[[#This Row],[90]]</f>
        <v>8.437439337775E-7</v>
      </c>
      <c r="CO433" s="10">
        <f>3/24000000*OO[[#This Row],[149 (07JUL1985 12:00:00)-Water Temperature (C)]]*OO[[#This Row],[91]]</f>
        <v>7.01712509253E-7</v>
      </c>
      <c r="CP433" s="10">
        <f>3/24000000*OO[[#This Row],[150 (07JUL1985 15:00:00)-Water Temperature (C)]]*OO[[#This Row],[92]]</f>
        <v>6.0513838570149982E-7</v>
      </c>
      <c r="CQ433" s="10">
        <f>3/24000000*OO[[#This Row],[151 (07JUL1985 18:00:00)-Water Temperature (C)]]*OO[[#This Row],[93]]</f>
        <v>5.3139053529400003E-7</v>
      </c>
      <c r="CR433" s="10">
        <f>3/24000000*OO[[#This Row],[152 (07JUL1985 21:00:00)-Water Temperature (C)]]*OO[[#This Row],[94]]</f>
        <v>4.6756969224187496E-7</v>
      </c>
      <c r="CS433" s="10">
        <f>3/24000000*OO[[#This Row],[153 (08JUL1985 00:00:00)-Water Temperature (C)]]*OO[[#This Row],[95]]</f>
        <v>4.1426613562899997E-7</v>
      </c>
      <c r="CT433" s="10">
        <f>3/24000000*OO[[#This Row],[154 (08JUL1985 03:00:00)-Water Temperature (C)]]*OO[[#This Row],[96]]</f>
        <v>3.6774482263499991E-7</v>
      </c>
      <c r="CU433" s="10">
        <f>3/24000000*OO[[#This Row],[155 (08JUL1985 06:00:00)-Water Temperature (C)]]*OO[[#This Row],[97]]</f>
        <v>3.2725099613249997E-7</v>
      </c>
      <c r="CV433" s="10">
        <f>3/24000000*OO[[#This Row],[156 (08JUL1985 09:00:00)-Water Temperature (C)]]*OO[[#This Row],[98]]</f>
        <v>2.9949082613249996E-7</v>
      </c>
      <c r="CW433" s="10">
        <f>3/24000000*OO[[#This Row],[157 (08JUL1985 12:00:00)-Water Temperature (C)]]*OO[[#This Row],[99]]</f>
        <v>2.8241803216437502E-7</v>
      </c>
    </row>
    <row r="434" spans="1:101" x14ac:dyDescent="0.35">
      <c r="A434" t="s">
        <v>441</v>
      </c>
      <c r="B434">
        <v>776.09699999999998</v>
      </c>
      <c r="C434" s="10">
        <f>3/24*OO[[#This Row],[59 (26JUN1985 06:00:00)-Water Temperature (C)]]*OO[[#This Row],[1]]/SUM(OO[1])</f>
        <v>0</v>
      </c>
      <c r="D434" s="10">
        <f>3/24*OO[[#This Row],[60 (26JUN1985 09:00:00)-Water Temperature (C)]]*OO[[#This Row],[2]]/SUM(OO[2])</f>
        <v>0</v>
      </c>
      <c r="E434" s="10">
        <f>3/24*OO[[#This Row],[61 (26JUN1985 12:00:00)-Water Temperature (C)]]*OO[[#This Row],[3]]/SUM(OO[3])</f>
        <v>0</v>
      </c>
      <c r="F434" s="10">
        <f>3/24*OO[[#This Row],[62 (26JUN1985 15:00:00)-Water Temperature (C)]]*OO[[#This Row],[4]]/SUM(OO[4])</f>
        <v>0</v>
      </c>
      <c r="G434" s="10">
        <f>3/24*OO[[#This Row],[63 (26JUN1985 18:00:00)-Water Temperature (C)]]*OO[[#This Row],[5]]/SUM(OO[5])</f>
        <v>0</v>
      </c>
      <c r="H434" s="10">
        <f>3/24*OO[[#This Row],[64 (26JUN1985 21:00:00)-Water Temperature (C)]]*OO[[#This Row],[6]]/SUM(OO[6])</f>
        <v>0</v>
      </c>
      <c r="I434" s="10">
        <f>3/24*OO[[#This Row],[65 (27JUN1985 00:00:00)-Water Temperature (C)]]*OO[[#This Row],[7]]/SUM(OO[7])</f>
        <v>0</v>
      </c>
      <c r="J434" s="10">
        <f>3/24*OO[[#This Row],[66 (27JUN1985 03:00:00)-Water Temperature (C)]]*OO[[#This Row],[8]]/SUM(OO[8])</f>
        <v>0</v>
      </c>
      <c r="K434" s="10">
        <f>3/24*OO[[#This Row],[67 (27JUN1985 06:00:00)-Water Temperature (C)]]*OO[[#This Row],[9]]/SUM(OO[9])</f>
        <v>0</v>
      </c>
      <c r="L434" s="10">
        <f>3/24*OO[[#This Row],[68 (27JUN1985 09:00:00)-Water Temperature (C)]]*OO[[#This Row],[10]]/SUM(OO[10])</f>
        <v>0</v>
      </c>
      <c r="M434" s="10">
        <f>3/24*OO[[#This Row],[69 (27JUN1985 12:00:00)-Water Temperature (C)]]*OO[[#This Row],[11]]/SUM(OO[11])</f>
        <v>0</v>
      </c>
      <c r="N434" s="10">
        <f>3/24*OO[[#This Row],[70 (27JUN1985 15:00:00)-Water Temperature (C)]]*OO[[#This Row],[12]]/SUM(OO[12])</f>
        <v>0</v>
      </c>
      <c r="O434" s="10">
        <f>3/24*OO[[#This Row],[71 (27JUN1985 18:00:00)-Water Temperature (C)]]*OO[[#This Row],[13]]/SUM(OO[13])</f>
        <v>0</v>
      </c>
      <c r="P434" s="10">
        <f>3/24*OO[[#This Row],[72 (27JUN1985 21:00:00)-Water Temperature (C)]]*OO[[#This Row],[14]]/SUM(OO[14])</f>
        <v>0</v>
      </c>
      <c r="Q434" s="10">
        <f>3/24*OO[[#This Row],[73 (28JUN1985 00:00:00)-Water Temperature (C)]]*OO[[#This Row],[15]]/SUM(OO[15])</f>
        <v>0</v>
      </c>
      <c r="R434" s="10">
        <f>3/24*OO[[#This Row],[74 (28JUN1985 03:00:00)-Water Temperature (C)]]*OO[[#This Row],[16]]/SUM(OO[16])</f>
        <v>0</v>
      </c>
      <c r="S434" s="10">
        <f>3/24*OO[[#This Row],[75 (28JUN1985 06:00:00)-Water Temperature (C)]]*OO[[#This Row],[17]]/SUM(OO[17])</f>
        <v>0</v>
      </c>
      <c r="T434" s="10">
        <f>3/24*OO[[#This Row],[76 (28JUN1985 09:00:00)-Water Temperature (C)]]*OO[[#This Row],[18]]/SUM(OO[18])</f>
        <v>0</v>
      </c>
      <c r="U434" s="10">
        <f>3/24*OO[[#This Row],[77 (28JUN1985 12:00:00)-Water Temperature (C)]]*OO[[#This Row],[19]]/SUM(OO[19])</f>
        <v>0</v>
      </c>
      <c r="V434" s="10">
        <f>3/24000000*OO[[#This Row],[78 (28JUN1985 15:00:00)-Water Temperature (C)]]*OO[[#This Row],[20]]</f>
        <v>0</v>
      </c>
      <c r="W434" s="10">
        <f>3/24000000*OO[[#This Row],[79 (28JUN1985 18:00:00)-Water Temperature (C)]]*OO[[#This Row],[21]]</f>
        <v>0</v>
      </c>
      <c r="X434" s="10">
        <f>3/24000000*OO[[#This Row],[80 (28JUN1985 21:00:00)-Water Temperature (C)]]*OO[[#This Row],[22]]</f>
        <v>1.6528058742975E-38</v>
      </c>
      <c r="Y434" s="10">
        <f>3/24000000*OO[[#This Row],[81 (29JUN1985 00:00:00)-Water Temperature (C)]]*OO[[#This Row],[23]]</f>
        <v>1.8163417033789999E-32</v>
      </c>
      <c r="Z434" s="10">
        <f>3/24000000*OO[[#This Row],[82 (29JUN1985 03:00:00)-Water Temperature (C)]]*OO[[#This Row],[24]]</f>
        <v>1.0635797536200001E-25</v>
      </c>
      <c r="AA434" s="10">
        <f>3/24000000*OO[[#This Row],[83 (29JUN1985 06:00:00)-Water Temperature (C)]]*OO[[#This Row],[25]]</f>
        <v>1.0493062938672499E-20</v>
      </c>
      <c r="AB434" s="10">
        <f>3/24000000*OO[[#This Row],[84 (29JUN1985 09:00:00)-Water Temperature (C)]]*OO[[#This Row],[26]]</f>
        <v>4.7484831538537496E-17</v>
      </c>
      <c r="AC434" s="10">
        <f>3/24000000*OO[[#This Row],[85 (29JUN1985 12:00:00)-Water Temperature (C)]]*OO[[#This Row],[27]]</f>
        <v>3.9443415600349999E-14</v>
      </c>
      <c r="AD434" s="10">
        <f>3/24000000*OO[[#This Row],[86 (29JUN1985 15:00:00)-Water Temperature (C)]]*OO[[#This Row],[28]]</f>
        <v>1.0239369096093749E-11</v>
      </c>
      <c r="AE434" s="10">
        <f>3/24000000*OO[[#This Row],[88 (29JUN1985 21:00:00)-Water Temperature (C)]]*OO[[#This Row],[30]]</f>
        <v>5.0421913604687492E-8</v>
      </c>
      <c r="AF434" s="10">
        <f>3/24000000*OO[[#This Row],[88 (29JUN1985 21:00:00)-Water Temperature (C)]]*OO[[#This Row],[30]]</f>
        <v>5.0421913604687492E-8</v>
      </c>
      <c r="AG434" s="10">
        <f>3/24000000*OO[[#This Row],[89 (30JUN1985 00:00:00)-Water Temperature (C)]]*OO[[#This Row],[31]]</f>
        <v>1.24790866670325E-6</v>
      </c>
      <c r="AH434" s="10">
        <f>3/24000000*OO[[#This Row],[90 (30JUN1985 03:00:00)-Water Temperature (C)]]*OO[[#This Row],[32]]</f>
        <v>1.7548943705947499E-5</v>
      </c>
      <c r="AI434" s="10">
        <f>3/24000000*OO[[#This Row],[91 (30JUN1985 06:00:00)-Water Temperature (C)]]*OO[[#This Row],[33]]</f>
        <v>1.5139915396319997E-4</v>
      </c>
      <c r="AJ434" s="10">
        <f>3/24000000*OO[[#This Row],[92 (30JUN1985 09:00:00)-Water Temperature (C)]]*OO[[#This Row],[34]]</f>
        <v>8.7396650485562497E-4</v>
      </c>
      <c r="AK434" s="10">
        <f>3/24000000*OO[[#This Row],[93 (30JUN1985 12:00:00)-Water Temperature (C)]]*OO[[#This Row],[35]]</f>
        <v>3.3748104379449999E-3</v>
      </c>
      <c r="AL434" s="10">
        <f>3/24000000*OO[[#This Row],[94 (30JUN1985 15:00:00)-Water Temperature (C)]]*OO[[#This Row],[36]]</f>
        <v>9.4334445981599999E-3</v>
      </c>
      <c r="AM434" s="10">
        <f>3/24000000*OO[[#This Row],[95 (30JUN1985 18:00:00)-Water Temperature (C)]]*OO[[#This Row],[37]]</f>
        <v>1.99143989852625E-2</v>
      </c>
      <c r="AN434" s="10">
        <f>3/24000000*OO[[#This Row],[96 (30JUN1985 21:00:00)-Water Temperature (C)]]*OO[[#This Row],[38]]</f>
        <v>3.1379046888225001E-2</v>
      </c>
      <c r="AO434" s="10">
        <f>3/24000000*OO[[#This Row],[97 (01JUL1985 00:00:00)-Water Temperature (C)]]*OO[[#This Row],[39]]</f>
        <v>3.8207129540174994E-2</v>
      </c>
      <c r="AP434" s="10">
        <f>3/24000000*OO[[#This Row],[98 (01JUL1985 03:00:00)-Water Temperature (C)]]*OO[[#This Row],[40]]</f>
        <v>3.75807442918E-2</v>
      </c>
      <c r="AQ434" s="10">
        <f>3/24000000*OO[[#This Row],[99 (01JUL1985 06:00:00)-Water Temperature (C)]]*OO[[#This Row],[41]]</f>
        <v>3.0189370211924995E-2</v>
      </c>
      <c r="AR434" s="10">
        <f>3/24000000*OO[[#This Row],[100 (01JUL1985 09:00:00)-Water Temperature (C)]]*OO[[#This Row],[42]]</f>
        <v>2.1024460438512499E-2</v>
      </c>
      <c r="AS434" s="10">
        <f>3/24000000*OO[[#This Row],[101 (01JUL1985 12:00:00)-Water Temperature (C)]]*OO[[#This Row],[43]]</f>
        <v>1.257217554714E-2</v>
      </c>
      <c r="AT434" s="10">
        <f>3/24000000*OO[[#This Row],[102 (01JUL1985 15:00:00)-Water Temperature (C)]]*OO[[#This Row],[44]]</f>
        <v>6.651007500915E-3</v>
      </c>
      <c r="AU434" s="10">
        <f>3/24000000*OO[[#This Row],[103 (01JUL1985 18:00:00)-Water Temperature (C)]]*OO[[#This Row],[45]]</f>
        <v>3.2343426793012501E-3</v>
      </c>
      <c r="AV434" s="10">
        <f>3/24000000*OO[[#This Row],[104 (01JUL1985 21:00:00)-Water Temperature (C)]]*OO[[#This Row],[46]]</f>
        <v>1.4292259782900001E-3</v>
      </c>
      <c r="AW434" s="10">
        <f>3/24000000*OO[[#This Row],[105 (02JUL1985 00:00:00)-Water Temperature (C)]]*OO[[#This Row],[47]]</f>
        <v>5.9577038464125008E-4</v>
      </c>
      <c r="AX434" s="10">
        <f>3/24000000*OO[[#This Row],[106 (02JUL1985 03:00:00)-Water Temperature (C)]]*OO[[#This Row],[48]]</f>
        <v>2.4318157632447499E-4</v>
      </c>
      <c r="AY434" s="10">
        <f>3/24000000*OO[[#This Row],[107 (02JUL1985 06:00:00)-Water Temperature (C)]]*OO[[#This Row],[49]]</f>
        <v>1.0310524662249999E-4</v>
      </c>
      <c r="AZ434" s="10">
        <f>3/24000000*OO[[#This Row],[108 (02JUL1985 09:00:00)-Water Temperature (C)]]*OO[[#This Row],[50]]</f>
        <v>5.0117583209349996E-5</v>
      </c>
      <c r="BA434" s="10">
        <f>3/24000000*OO[[#This Row],[109 (02JUL1985 12:00:00)-Water Temperature (C)]]*OO[[#This Row],[51]]</f>
        <v>3.1557269979599999E-5</v>
      </c>
      <c r="BB434" s="10">
        <f>3/24000000*OO[[#This Row],[110 (02JUL1985 15:00:00)-Water Temperature (C)]]*OO[[#This Row],[52]]</f>
        <v>2.3902058955273747E-5</v>
      </c>
      <c r="BC434" s="10">
        <f>3/24000000*OO[[#This Row],[111 (02JUL1985 18:00:00)-Water Temperature (C)]]*OO[[#This Row],[53]]</f>
        <v>2.0622241597125E-5</v>
      </c>
      <c r="BD434" s="10">
        <f>3/24000000*OO[[#This Row],[112 (02JUL1985 21:00:00)-Water Temperature (C)]]*OO[[#This Row],[54]]</f>
        <v>1.8798034212315E-5</v>
      </c>
      <c r="BE434" s="10">
        <f>3/24000000*OO[[#This Row],[113 (03JUL1985 00:00:00)-Water Temperature (C)]]*OO[[#This Row],[55]]</f>
        <v>1.777065456702375E-5</v>
      </c>
      <c r="BF434" s="10">
        <f>3/24000000*OO[[#This Row],[114 (03JUL1985 03:00:00)-Water Temperature (C)]]*OO[[#This Row],[56]]</f>
        <v>1.697891198281875E-5</v>
      </c>
      <c r="BG434" s="10">
        <f>3/24000000*OO[[#This Row],[115 (03JUL1985 06:00:00)-Water Temperature (C)]]*OO[[#This Row],[57]]</f>
        <v>1.627087191327E-5</v>
      </c>
      <c r="BH434" s="10">
        <f>3/24000000*OO[[#This Row],[116 (03JUL1985 09:00:00)-Water Temperature (C)]]*OO[[#This Row],[58]]</f>
        <v>1.5820159016156248E-5</v>
      </c>
      <c r="BI434" s="10">
        <f>3/24000000*OO[[#This Row],[117 (03JUL1985 12:00:00)-Water Temperature (C)]]*OO[[#This Row],[59]]</f>
        <v>1.575618343083E-5</v>
      </c>
      <c r="BJ434" s="10">
        <f>3/24000000*OO[[#This Row],[118 (03JUL1985 15:00:00)-Water Temperature (C)]]*OO[[#This Row],[60]]</f>
        <v>1.5640926914786251E-5</v>
      </c>
      <c r="BK434" s="10">
        <f>3/24000000*OO[[#This Row],[119 (03JUL1985 18:00:00)-Water Temperature (C)]]*OO[[#This Row],[61]]</f>
        <v>1.550290007208E-5</v>
      </c>
      <c r="BL434" s="10">
        <f>3/24000000*OO[[#This Row],[120 (03JUL1985 21:00:00)-Water Temperature (C)]]*OO[[#This Row],[62]]</f>
        <v>1.4755566645645001E-5</v>
      </c>
      <c r="BM434" s="10">
        <f>3/24000000*OO[[#This Row],[121 (04JUL1985 00:00:00)-Water Temperature (C)]]*OO[[#This Row],[63]]</f>
        <v>1.3839548055062498E-5</v>
      </c>
      <c r="BN434" s="10">
        <f>3/24000000*OO[[#This Row],[122 (04JUL1985 03:00:00)-Water Temperature (C)]]*OO[[#This Row],[64]]</f>
        <v>1.2835562050519998E-5</v>
      </c>
      <c r="BO434" s="10">
        <f>3/24000000*OO[[#This Row],[123 (04JUL1985 06:00:00)-Water Temperature (C)]]*OO[[#This Row],[65]]</f>
        <v>1.164106876829125E-5</v>
      </c>
      <c r="BP434" s="10">
        <f>3/24000000*OO[[#This Row],[124 (04JUL1985 09:00:00)-Water Temperature (C)]]*OO[[#This Row],[66]]</f>
        <v>1.0767724323674999E-5</v>
      </c>
      <c r="BQ434" s="10">
        <f>3/24000000*OO[[#This Row],[125 (04JUL1985 12:00:00)-Water Temperature (C)]]*OO[[#This Row],[67]]</f>
        <v>9.9460592108662509E-6</v>
      </c>
      <c r="BR434" s="10">
        <f>3/24000000*OO[[#This Row],[126 (04JUL1985 15:00:00)-Water Temperature (C)]]*OO[[#This Row],[68]]</f>
        <v>9.1771815422924993E-6</v>
      </c>
      <c r="BS434" s="10">
        <f>3/24000000*OO[[#This Row],[127 (04JUL1985 18:00:00)-Water Temperature (C)]]*OO[[#This Row],[69]]</f>
        <v>8.6373675209062478E-6</v>
      </c>
      <c r="BT434" s="10">
        <f>3/24000000*OO[[#This Row],[128 (04JUL1985 21:00:00)-Water Temperature (C)]]*OO[[#This Row],[70]]</f>
        <v>7.9662754370362496E-6</v>
      </c>
      <c r="BU434" s="10">
        <f>3/24000000*OO[[#This Row],[129 (05JUL1985 00:00:00)-Water Temperature (C)]]*OO[[#This Row],[71]]</f>
        <v>7.1354233273599999E-6</v>
      </c>
      <c r="BV434" s="10">
        <f>3/24000000*OO[[#This Row],[130 (05JUL1985 03:00:00)-Water Temperature (C)]]*OO[[#This Row],[72]]</f>
        <v>6.4379940644949989E-6</v>
      </c>
      <c r="BW434" s="10">
        <f>3/24000000*OO[[#This Row],[131 (05JUL1985 06:00:00)-Water Temperature (C)]]*OO[[#This Row],[73]]</f>
        <v>5.7901441106250002E-6</v>
      </c>
      <c r="BX434" s="10">
        <f>3/24000000*OO[[#This Row],[132 (05JUL1985 09:00:00)-Water Temperature (C)]]*OO[[#This Row],[74]]</f>
        <v>5.4096077572312509E-6</v>
      </c>
      <c r="BY434" s="10">
        <f>3/24000000*OO[[#This Row],[133 (05JUL1985 12:00:00)-Water Temperature (C)]]*OO[[#This Row],[75]]</f>
        <v>5.0944862616449996E-6</v>
      </c>
      <c r="BZ434" s="10">
        <f>3/24000000*OO[[#This Row],[134 (05JUL1985 15:00:00)-Water Temperature (C)]]*OO[[#This Row],[76]]</f>
        <v>4.8279700499399993E-6</v>
      </c>
      <c r="CA434" s="10">
        <f>3/24000000*OO[[#This Row],[135 (05JUL1985 18:00:00)-Water Temperature (C)]]*OO[[#This Row],[77]]</f>
        <v>4.6292845342799993E-6</v>
      </c>
      <c r="CB434" s="10">
        <f>3/24000000*OO[[#This Row],[136 (05JUL1985 21:00:00)-Water Temperature (C)]]*OO[[#This Row],[78]]</f>
        <v>4.2897963489250005E-6</v>
      </c>
      <c r="CC434" s="10">
        <f>3/24000000*OO[[#This Row],[137 (06JUL1985 00:00:00)-Water Temperature (C)]]*OO[[#This Row],[79]]</f>
        <v>3.86130755856E-6</v>
      </c>
      <c r="CD434" s="10">
        <f>3/24000000*OO[[#This Row],[138 (06JUL1985 03:00:00)-Water Temperature (C)]]*OO[[#This Row],[80]]</f>
        <v>3.4824050418537502E-6</v>
      </c>
      <c r="CE434" s="10">
        <f>3/24000000*OO[[#This Row],[139 (06JUL1985 06:00:00)-Water Temperature (C)]]*OO[[#This Row],[81]]</f>
        <v>3.1143340413824999E-6</v>
      </c>
      <c r="CF434" s="10">
        <f>3/24000000*OO[[#This Row],[140 (06JUL1985 09:00:00)-Water Temperature (C)]]*OO[[#This Row],[82]]</f>
        <v>2.8848562841499993E-6</v>
      </c>
      <c r="CG434" s="10">
        <f>3/24000000*OO[[#This Row],[141 (06JUL1985 12:00:00)-Water Temperature (C)]]*OO[[#This Row],[83]]</f>
        <v>2.6922693212700003E-6</v>
      </c>
      <c r="CH434" s="10">
        <f>3/24000000*OO[[#This Row],[142 (06JUL1985 15:00:00)-Water Temperature (C)]]*OO[[#This Row],[84]]</f>
        <v>2.5362381765012499E-6</v>
      </c>
      <c r="CI434" s="10">
        <f>3/24000000*OO[[#This Row],[143 (06JUL1985 18:00:00)-Water Temperature (C)]]*OO[[#This Row],[85]]</f>
        <v>2.378355328618E-6</v>
      </c>
      <c r="CJ434" s="10">
        <f>3/24000000*OO[[#This Row],[144 (06JUL1985 21:00:00)-Water Temperature (C)]]*OO[[#This Row],[86]]</f>
        <v>2.1628972337279999E-6</v>
      </c>
      <c r="CK434" s="10">
        <f>3/24000000*OO[[#This Row],[145 (07JUL1985 00:00:00)-Water Temperature (C)]]*OO[[#This Row],[87]]</f>
        <v>1.9002371014825001E-6</v>
      </c>
      <c r="CL434" s="10">
        <f>3/24000000*OO[[#This Row],[146 (07JUL1985 03:00:00)-Water Temperature (C)]]*OO[[#This Row],[88]]</f>
        <v>1.6268845310066248E-6</v>
      </c>
      <c r="CM434" s="10">
        <f>3/24000000*OO[[#This Row],[147 (07JUL1985 06:00:00)-Water Temperature (C)]]*OO[[#This Row],[89]]</f>
        <v>1.3534991386447499E-6</v>
      </c>
      <c r="CN434" s="10">
        <f>3/24000000*OO[[#This Row],[148 (07JUL1985 09:00:00)-Water Temperature (C)]]*OO[[#This Row],[90]]</f>
        <v>1.138026883097125E-6</v>
      </c>
      <c r="CO434" s="10">
        <f>3/24000000*OO[[#This Row],[149 (07JUL1985 12:00:00)-Water Temperature (C)]]*OO[[#This Row],[91]]</f>
        <v>9.4605261888149988E-7</v>
      </c>
      <c r="CP434" s="10">
        <f>3/24000000*OO[[#This Row],[150 (07JUL1985 15:00:00)-Water Temperature (C)]]*OO[[#This Row],[92]]</f>
        <v>8.1464382583724998E-7</v>
      </c>
      <c r="CQ434" s="10">
        <f>3/24000000*OO[[#This Row],[151 (07JUL1985 18:00:00)-Water Temperature (C)]]*OO[[#This Row],[93]]</f>
        <v>7.1456873508150002E-7</v>
      </c>
      <c r="CR434" s="10">
        <f>3/24000000*OO[[#This Row],[152 (07JUL1985 21:00:00)-Water Temperature (C)]]*OO[[#This Row],[94]]</f>
        <v>6.275337783062499E-7</v>
      </c>
      <c r="CS434" s="10">
        <f>3/24000000*OO[[#This Row],[153 (08JUL1985 00:00:00)-Water Temperature (C)]]*OO[[#This Row],[95]]</f>
        <v>5.5342048059049995E-7</v>
      </c>
      <c r="CT434" s="10">
        <f>3/24000000*OO[[#This Row],[154 (08JUL1985 03:00:00)-Water Temperature (C)]]*OO[[#This Row],[96]]</f>
        <v>4.9075465159812496E-7</v>
      </c>
      <c r="CU434" s="10">
        <f>3/24000000*OO[[#This Row],[155 (08JUL1985 06:00:00)-Water Temperature (C)]]*OO[[#This Row],[97]]</f>
        <v>4.3670295305887499E-7</v>
      </c>
      <c r="CV434" s="10">
        <f>3/24000000*OO[[#This Row],[156 (08JUL1985 09:00:00)-Water Temperature (C)]]*OO[[#This Row],[98]]</f>
        <v>3.9871781503875004E-7</v>
      </c>
      <c r="CW434" s="10">
        <f>3/24000000*OO[[#This Row],[157 (08JUL1985 12:00:00)-Water Temperature (C)]]*OO[[#This Row],[99]]</f>
        <v>3.7534394401875001E-7</v>
      </c>
    </row>
    <row r="435" spans="1:101" x14ac:dyDescent="0.35">
      <c r="A435" t="s">
        <v>442</v>
      </c>
      <c r="B435">
        <v>950.90890000000002</v>
      </c>
      <c r="C435" s="10">
        <f>3/24*OO[[#This Row],[59 (26JUN1985 06:00:00)-Water Temperature (C)]]*OO[[#This Row],[1]]/SUM(OO[1])</f>
        <v>0</v>
      </c>
      <c r="D435" s="10">
        <f>3/24*OO[[#This Row],[60 (26JUN1985 09:00:00)-Water Temperature (C)]]*OO[[#This Row],[2]]/SUM(OO[2])</f>
        <v>0</v>
      </c>
      <c r="E435" s="10">
        <f>3/24*OO[[#This Row],[61 (26JUN1985 12:00:00)-Water Temperature (C)]]*OO[[#This Row],[3]]/SUM(OO[3])</f>
        <v>0</v>
      </c>
      <c r="F435" s="10">
        <f>3/24*OO[[#This Row],[62 (26JUN1985 15:00:00)-Water Temperature (C)]]*OO[[#This Row],[4]]/SUM(OO[4])</f>
        <v>0</v>
      </c>
      <c r="G435" s="10">
        <f>3/24*OO[[#This Row],[63 (26JUN1985 18:00:00)-Water Temperature (C)]]*OO[[#This Row],[5]]/SUM(OO[5])</f>
        <v>0</v>
      </c>
      <c r="H435" s="10">
        <f>3/24*OO[[#This Row],[64 (26JUN1985 21:00:00)-Water Temperature (C)]]*OO[[#This Row],[6]]/SUM(OO[6])</f>
        <v>0</v>
      </c>
      <c r="I435" s="10">
        <f>3/24*OO[[#This Row],[65 (27JUN1985 00:00:00)-Water Temperature (C)]]*OO[[#This Row],[7]]/SUM(OO[7])</f>
        <v>0</v>
      </c>
      <c r="J435" s="10">
        <f>3/24*OO[[#This Row],[66 (27JUN1985 03:00:00)-Water Temperature (C)]]*OO[[#This Row],[8]]/SUM(OO[8])</f>
        <v>0</v>
      </c>
      <c r="K435" s="10">
        <f>3/24*OO[[#This Row],[67 (27JUN1985 06:00:00)-Water Temperature (C)]]*OO[[#This Row],[9]]/SUM(OO[9])</f>
        <v>0</v>
      </c>
      <c r="L435" s="10">
        <f>3/24*OO[[#This Row],[68 (27JUN1985 09:00:00)-Water Temperature (C)]]*OO[[#This Row],[10]]/SUM(OO[10])</f>
        <v>0</v>
      </c>
      <c r="M435" s="10">
        <f>3/24*OO[[#This Row],[69 (27JUN1985 12:00:00)-Water Temperature (C)]]*OO[[#This Row],[11]]/SUM(OO[11])</f>
        <v>0</v>
      </c>
      <c r="N435" s="10">
        <f>3/24*OO[[#This Row],[70 (27JUN1985 15:00:00)-Water Temperature (C)]]*OO[[#This Row],[12]]/SUM(OO[12])</f>
        <v>0</v>
      </c>
      <c r="O435" s="10">
        <f>3/24*OO[[#This Row],[71 (27JUN1985 18:00:00)-Water Temperature (C)]]*OO[[#This Row],[13]]/SUM(OO[13])</f>
        <v>0</v>
      </c>
      <c r="P435" s="10">
        <f>3/24*OO[[#This Row],[72 (27JUN1985 21:00:00)-Water Temperature (C)]]*OO[[#This Row],[14]]/SUM(OO[14])</f>
        <v>0</v>
      </c>
      <c r="Q435" s="10">
        <f>3/24*OO[[#This Row],[73 (28JUN1985 00:00:00)-Water Temperature (C)]]*OO[[#This Row],[15]]/SUM(OO[15])</f>
        <v>0</v>
      </c>
      <c r="R435" s="10">
        <f>3/24*OO[[#This Row],[74 (28JUN1985 03:00:00)-Water Temperature (C)]]*OO[[#This Row],[16]]/SUM(OO[16])</f>
        <v>0</v>
      </c>
      <c r="S435" s="10">
        <f>3/24*OO[[#This Row],[75 (28JUN1985 06:00:00)-Water Temperature (C)]]*OO[[#This Row],[17]]/SUM(OO[17])</f>
        <v>0</v>
      </c>
      <c r="T435" s="10">
        <f>3/24*OO[[#This Row],[76 (28JUN1985 09:00:00)-Water Temperature (C)]]*OO[[#This Row],[18]]/SUM(OO[18])</f>
        <v>0</v>
      </c>
      <c r="U435" s="10">
        <f>3/24*OO[[#This Row],[77 (28JUN1985 12:00:00)-Water Temperature (C)]]*OO[[#This Row],[19]]/SUM(OO[19])</f>
        <v>0</v>
      </c>
      <c r="V435" s="10">
        <f>3/24000000*OO[[#This Row],[78 (28JUN1985 15:00:00)-Water Temperature (C)]]*OO[[#This Row],[20]]</f>
        <v>0</v>
      </c>
      <c r="W435" s="10">
        <f>3/24000000*OO[[#This Row],[79 (28JUN1985 18:00:00)-Water Temperature (C)]]*OO[[#This Row],[21]]</f>
        <v>0</v>
      </c>
      <c r="X435" s="10">
        <f>3/24000000*OO[[#This Row],[80 (28JUN1985 21:00:00)-Water Temperature (C)]]*OO[[#This Row],[22]]</f>
        <v>6.7935958059124982E-39</v>
      </c>
      <c r="Y435" s="10">
        <f>3/24000000*OO[[#This Row],[81 (29JUN1985 00:00:00)-Water Temperature (C)]]*OO[[#This Row],[23]]</f>
        <v>9.1168729500324988E-33</v>
      </c>
      <c r="Z435" s="10">
        <f>3/24000000*OO[[#This Row],[82 (29JUN1985 03:00:00)-Water Temperature (C)]]*OO[[#This Row],[24]]</f>
        <v>5.0061341627824996E-26</v>
      </c>
      <c r="AA435" s="10">
        <f>3/24000000*OO[[#This Row],[83 (29JUN1985 06:00:00)-Water Temperature (C)]]*OO[[#This Row],[25]]</f>
        <v>7.3576533308525007E-21</v>
      </c>
      <c r="AB435" s="10">
        <f>3/24000000*OO[[#This Row],[84 (29JUN1985 09:00:00)-Water Temperature (C)]]*OO[[#This Row],[26]]</f>
        <v>3.94806874152E-17</v>
      </c>
      <c r="AC435" s="10">
        <f>3/24000000*OO[[#This Row],[85 (29JUN1985 12:00:00)-Water Temperature (C)]]*OO[[#This Row],[27]]</f>
        <v>3.7006911244687499E-14</v>
      </c>
      <c r="AD435" s="10">
        <f>3/24000000*OO[[#This Row],[86 (29JUN1985 15:00:00)-Water Temperature (C)]]*OO[[#This Row],[28]]</f>
        <v>1.0549442623756251E-11</v>
      </c>
      <c r="AE435" s="10">
        <f>3/24000000*OO[[#This Row],[88 (29JUN1985 21:00:00)-Water Temperature (C)]]*OO[[#This Row],[30]]</f>
        <v>6.0568036389749997E-8</v>
      </c>
      <c r="AF435" s="10">
        <f>3/24000000*OO[[#This Row],[88 (29JUN1985 21:00:00)-Water Temperature (C)]]*OO[[#This Row],[30]]</f>
        <v>6.0568036389749997E-8</v>
      </c>
      <c r="AG435" s="10">
        <f>3/24000000*OO[[#This Row],[89 (30JUN1985 00:00:00)-Water Temperature (C)]]*OO[[#This Row],[31]]</f>
        <v>1.5998152853837502E-6</v>
      </c>
      <c r="AH435" s="10">
        <f>3/24000000*OO[[#This Row],[90 (30JUN1985 03:00:00)-Water Temperature (C)]]*OO[[#This Row],[32]]</f>
        <v>2.3967413330899993E-5</v>
      </c>
      <c r="AI435" s="10">
        <f>3/24000000*OO[[#This Row],[91 (30JUN1985 06:00:00)-Water Temperature (C)]]*OO[[#This Row],[33]]</f>
        <v>2.1993297131024997E-4</v>
      </c>
      <c r="AJ435" s="10">
        <f>3/24000000*OO[[#This Row],[92 (30JUN1985 09:00:00)-Water Temperature (C)]]*OO[[#This Row],[34]]</f>
        <v>1.3494367982640001E-3</v>
      </c>
      <c r="AK435" s="10">
        <f>3/24000000*OO[[#This Row],[93 (30JUN1985 12:00:00)-Water Temperature (C)]]*OO[[#This Row],[35]]</f>
        <v>5.5019727185700003E-3</v>
      </c>
      <c r="AL435" s="10">
        <f>3/24000000*OO[[#This Row],[94 (30JUN1985 15:00:00)-Water Temperature (C)]]*OO[[#This Row],[36]]</f>
        <v>1.610027237384375E-2</v>
      </c>
      <c r="AM435" s="10">
        <f>3/24000000*OO[[#This Row],[95 (30JUN1985 18:00:00)-Water Temperature (C)]]*OO[[#This Row],[37]]</f>
        <v>3.5525087689999998E-2</v>
      </c>
      <c r="AN435" s="10">
        <f>3/24000000*OO[[#This Row],[96 (30JUN1985 21:00:00)-Water Temperature (C)]]*OO[[#This Row],[38]]</f>
        <v>5.8404615057250003E-2</v>
      </c>
      <c r="AO435" s="10">
        <f>3/24000000*OO[[#This Row],[97 (01JUL1985 00:00:00)-Water Temperature (C)]]*OO[[#This Row],[39]]</f>
        <v>7.4056600510549991E-2</v>
      </c>
      <c r="AP435" s="10">
        <f>3/24000000*OO[[#This Row],[98 (01JUL1985 03:00:00)-Water Temperature (C)]]*OO[[#This Row],[40]]</f>
        <v>7.6152095685937504E-2</v>
      </c>
      <c r="AQ435" s="10">
        <f>3/24000000*OO[[#This Row],[99 (01JUL1985 06:00:00)-Water Temperature (C)]]*OO[[#This Row],[41]]</f>
        <v>6.4090147073400008E-2</v>
      </c>
      <c r="AR435" s="10">
        <f>3/24000000*OO[[#This Row],[100 (01JUL1985 09:00:00)-Water Temperature (C)]]*OO[[#This Row],[42]]</f>
        <v>4.67280702549E-2</v>
      </c>
      <c r="AS435" s="10">
        <f>3/24000000*OO[[#This Row],[101 (01JUL1985 12:00:00)-Water Temperature (C)]]*OO[[#This Row],[43]]</f>
        <v>2.914789542E-2</v>
      </c>
      <c r="AT435" s="10">
        <f>3/24000000*OO[[#This Row],[102 (01JUL1985 15:00:00)-Water Temperature (C)]]*OO[[#This Row],[44]]</f>
        <v>1.5952312695729998E-2</v>
      </c>
      <c r="AU435" s="10">
        <f>3/24000000*OO[[#This Row],[103 (01JUL1985 18:00:00)-Water Temperature (C)]]*OO[[#This Row],[45]]</f>
        <v>7.9818368146649995E-3</v>
      </c>
      <c r="AV435" s="10">
        <f>3/24000000*OO[[#This Row],[104 (01JUL1985 21:00:00)-Water Temperature (C)]]*OO[[#This Row],[46]]</f>
        <v>3.6121139331749992E-3</v>
      </c>
      <c r="AW435" s="10">
        <f>3/24000000*OO[[#This Row],[105 (02JUL1985 00:00:00)-Water Temperature (C)]]*OO[[#This Row],[47]]</f>
        <v>1.5318067177799999E-3</v>
      </c>
      <c r="AX435" s="10">
        <f>3/24000000*OO[[#This Row],[106 (02JUL1985 03:00:00)-Water Temperature (C)]]*OO[[#This Row],[48]]</f>
        <v>6.3018380530624994E-4</v>
      </c>
      <c r="AY435" s="10">
        <f>3/24000000*OO[[#This Row],[107 (02JUL1985 06:00:00)-Water Temperature (C)]]*OO[[#This Row],[49]]</f>
        <v>2.6354011117424997E-4</v>
      </c>
      <c r="AZ435" s="10">
        <f>3/24000000*OO[[#This Row],[108 (02JUL1985 09:00:00)-Water Temperature (C)]]*OO[[#This Row],[50]]</f>
        <v>1.2254299186753749E-4</v>
      </c>
      <c r="BA435" s="10">
        <f>3/24000000*OO[[#This Row],[109 (02JUL1985 12:00:00)-Water Temperature (C)]]*OO[[#This Row],[51]]</f>
        <v>7.1517738379999992E-5</v>
      </c>
      <c r="BB435" s="10">
        <f>3/24000000*OO[[#This Row],[110 (02JUL1985 15:00:00)-Water Temperature (C)]]*OO[[#This Row],[52]]</f>
        <v>5.0971853196399995E-5</v>
      </c>
      <c r="BC435" s="10">
        <f>3/24000000*OO[[#This Row],[111 (02JUL1985 18:00:00)-Water Temperature (C)]]*OO[[#This Row],[53]]</f>
        <v>4.218679498799999E-5</v>
      </c>
      <c r="BD435" s="10">
        <f>3/24000000*OO[[#This Row],[112 (02JUL1985 21:00:00)-Water Temperature (C)]]*OO[[#This Row],[54]]</f>
        <v>3.7371914592762498E-5</v>
      </c>
      <c r="BE435" s="10">
        <f>3/24000000*OO[[#This Row],[113 (03JUL1985 00:00:00)-Water Temperature (C)]]*OO[[#This Row],[55]]</f>
        <v>3.4569726743599999E-5</v>
      </c>
      <c r="BF435" s="10">
        <f>3/24000000*OO[[#This Row],[114 (03JUL1985 03:00:00)-Water Temperature (C)]]*OO[[#This Row],[56]]</f>
        <v>3.2410802646749998E-5</v>
      </c>
      <c r="BG435" s="10">
        <f>3/24000000*OO[[#This Row],[115 (03JUL1985 06:00:00)-Water Temperature (C)]]*OO[[#This Row],[57]]</f>
        <v>3.0494506729499998E-5</v>
      </c>
      <c r="BH435" s="10">
        <f>3/24000000*OO[[#This Row],[116 (03JUL1985 09:00:00)-Water Temperature (C)]]*OO[[#This Row],[58]]</f>
        <v>2.91038786711375E-5</v>
      </c>
      <c r="BI435" s="10">
        <f>3/24000000*OO[[#This Row],[117 (03JUL1985 12:00:00)-Water Temperature (C)]]*OO[[#This Row],[59]]</f>
        <v>2.8471315330749999E-5</v>
      </c>
      <c r="BJ435" s="10">
        <f>3/24000000*OO[[#This Row],[118 (03JUL1985 15:00:00)-Water Temperature (C)]]*OO[[#This Row],[60]]</f>
        <v>2.7791548605500003E-5</v>
      </c>
      <c r="BK435" s="10">
        <f>3/24000000*OO[[#This Row],[119 (03JUL1985 18:00:00)-Water Temperature (C)]]*OO[[#This Row],[61]]</f>
        <v>2.7168939925324999E-5</v>
      </c>
      <c r="BL435" s="10">
        <f>3/24000000*OO[[#This Row],[120 (03JUL1985 21:00:00)-Water Temperature (C)]]*OO[[#This Row],[62]]</f>
        <v>2.5510494950562497E-5</v>
      </c>
      <c r="BM435" s="10">
        <f>3/24000000*OO[[#This Row],[121 (04JUL1985 00:00:00)-Water Temperature (C)]]*OO[[#This Row],[63]]</f>
        <v>2.3564331103950003E-5</v>
      </c>
      <c r="BN435" s="10">
        <f>3/24000000*OO[[#This Row],[122 (04JUL1985 03:00:00)-Water Temperature (C)]]*OO[[#This Row],[64]]</f>
        <v>2.1524742471750001E-5</v>
      </c>
      <c r="BO435" s="10">
        <f>3/24000000*OO[[#This Row],[123 (04JUL1985 06:00:00)-Water Temperature (C)]]*OO[[#This Row],[65]]</f>
        <v>1.9188628792949996E-5</v>
      </c>
      <c r="BP435" s="10">
        <f>3/24000000*OO[[#This Row],[124 (04JUL1985 09:00:00)-Water Temperature (C)]]*OO[[#This Row],[66]]</f>
        <v>1.7358007684100002E-5</v>
      </c>
      <c r="BQ435" s="10">
        <f>3/24000000*OO[[#This Row],[125 (04JUL1985 12:00:00)-Water Temperature (C)]]*OO[[#This Row],[67]]</f>
        <v>1.5651193276269998E-5</v>
      </c>
      <c r="BR435" s="10">
        <f>3/24000000*OO[[#This Row],[126 (04JUL1985 15:00:00)-Water Temperature (C)]]*OO[[#This Row],[68]]</f>
        <v>1.4018977929132499E-5</v>
      </c>
      <c r="BS435" s="10">
        <f>3/24000000*OO[[#This Row],[127 (04JUL1985 18:00:00)-Water Temperature (C)]]*OO[[#This Row],[69]]</f>
        <v>1.3083185286843751E-5</v>
      </c>
      <c r="BT435" s="10">
        <f>3/24000000*OO[[#This Row],[128 (04JUL1985 21:00:00)-Water Temperature (C)]]*OO[[#This Row],[70]]</f>
        <v>1.212806356666875E-5</v>
      </c>
      <c r="BU435" s="10">
        <f>3/24000000*OO[[#This Row],[129 (05JUL1985 00:00:00)-Water Temperature (C)]]*OO[[#This Row],[71]]</f>
        <v>1.08955231125975E-5</v>
      </c>
      <c r="BV435" s="10">
        <f>3/24000000*OO[[#This Row],[130 (05JUL1985 03:00:00)-Water Temperature (C)]]*OO[[#This Row],[72]]</f>
        <v>9.8507248689374999E-6</v>
      </c>
      <c r="BW435" s="10">
        <f>3/24000000*OO[[#This Row],[131 (05JUL1985 06:00:00)-Water Temperature (C)]]*OO[[#This Row],[73]]</f>
        <v>8.880353534183751E-6</v>
      </c>
      <c r="BX435" s="10">
        <f>3/24000000*OO[[#This Row],[132 (05JUL1985 09:00:00)-Water Temperature (C)]]*OO[[#This Row],[74]]</f>
        <v>8.3026260243300001E-6</v>
      </c>
      <c r="BY435" s="10">
        <f>3/24000000*OO[[#This Row],[133 (05JUL1985 12:00:00)-Water Temperature (C)]]*OO[[#This Row],[75]]</f>
        <v>7.8232409209599985E-6</v>
      </c>
      <c r="BZ435" s="10">
        <f>3/24000000*OO[[#This Row],[134 (05JUL1985 15:00:00)-Water Temperature (C)]]*OO[[#This Row],[76]]</f>
        <v>7.4200929925574996E-6</v>
      </c>
      <c r="CA435" s="10">
        <f>3/24000000*OO[[#This Row],[135 (05JUL1985 18:00:00)-Water Temperature (C)]]*OO[[#This Row],[77]]</f>
        <v>7.0983972555999987E-6</v>
      </c>
      <c r="CB435" s="10">
        <f>3/24000000*OO[[#This Row],[136 (05JUL1985 21:00:00)-Water Temperature (C)]]*OO[[#This Row],[78]]</f>
        <v>6.5887706522687502E-6</v>
      </c>
      <c r="CC435" s="10">
        <f>3/24000000*OO[[#This Row],[137 (06JUL1985 00:00:00)-Water Temperature (C)]]*OO[[#This Row],[79]]</f>
        <v>5.9305534501500001E-6</v>
      </c>
      <c r="CD435" s="10">
        <f>3/24000000*OO[[#This Row],[138 (06JUL1985 03:00:00)-Water Temperature (C)]]*OO[[#This Row],[80]]</f>
        <v>5.3548791900187494E-6</v>
      </c>
      <c r="CE435" s="10">
        <f>3/24000000*OO[[#This Row],[139 (06JUL1985 06:00:00)-Water Temperature (C)]]*OO[[#This Row],[81]]</f>
        <v>4.7979349612999991E-6</v>
      </c>
      <c r="CF435" s="10">
        <f>3/24000000*OO[[#This Row],[140 (06JUL1985 09:00:00)-Water Temperature (C)]]*OO[[#This Row],[82]]</f>
        <v>4.4447382079687492E-6</v>
      </c>
      <c r="CG435" s="10">
        <f>3/24000000*OO[[#This Row],[141 (06JUL1985 12:00:00)-Water Temperature (C)]]*OO[[#This Row],[83]]</f>
        <v>4.1515629349699999E-6</v>
      </c>
      <c r="CH435" s="10">
        <f>3/24000000*OO[[#This Row],[142 (06JUL1985 15:00:00)-Water Temperature (C)]]*OO[[#This Row],[84]]</f>
        <v>3.9049486135949997E-6</v>
      </c>
      <c r="CI435" s="10">
        <f>3/24000000*OO[[#This Row],[143 (06JUL1985 18:00:00)-Water Temperature (C)]]*OO[[#This Row],[85]]</f>
        <v>3.6606328437499994E-6</v>
      </c>
      <c r="CJ435" s="10">
        <f>3/24000000*OO[[#This Row],[144 (06JUL1985 21:00:00)-Water Temperature (C)]]*OO[[#This Row],[86]]</f>
        <v>3.3366996030112496E-6</v>
      </c>
      <c r="CK435" s="10">
        <f>3/24000000*OO[[#This Row],[145 (07JUL1985 00:00:00)-Water Temperature (C)]]*OO[[#This Row],[87]]</f>
        <v>2.9385674733412499E-6</v>
      </c>
      <c r="CL435" s="10">
        <f>3/24000000*OO[[#This Row],[146 (07JUL1985 03:00:00)-Water Temperature (C)]]*OO[[#This Row],[88]]</f>
        <v>2.5264393888499999E-6</v>
      </c>
      <c r="CM435" s="10">
        <f>3/24000000*OO[[#This Row],[147 (07JUL1985 06:00:00)-Water Temperature (C)]]*OO[[#This Row],[89]]</f>
        <v>2.1108259324293752E-6</v>
      </c>
      <c r="CN435" s="10">
        <f>3/24000000*OO[[#This Row],[148 (07JUL1985 09:00:00)-Water Temperature (C)]]*OO[[#This Row],[90]]</f>
        <v>1.777501495035E-6</v>
      </c>
      <c r="CO435" s="10">
        <f>3/24000000*OO[[#This Row],[149 (07JUL1985 12:00:00)-Water Temperature (C)]]*OO[[#This Row],[91]]</f>
        <v>1.4776547236146249E-6</v>
      </c>
      <c r="CP435" s="10">
        <f>3/24000000*OO[[#This Row],[150 (07JUL1985 15:00:00)-Water Temperature (C)]]*OO[[#This Row],[92]]</f>
        <v>1.2706630153956249E-6</v>
      </c>
      <c r="CQ435" s="10">
        <f>3/24000000*OO[[#This Row],[151 (07JUL1985 18:00:00)-Water Temperature (C)]]*OO[[#This Row],[93]]</f>
        <v>1.1133047284335E-6</v>
      </c>
      <c r="CR435" s="10">
        <f>3/24000000*OO[[#This Row],[152 (07JUL1985 21:00:00)-Water Temperature (C)]]*OO[[#This Row],[94]]</f>
        <v>9.7557424242274988E-7</v>
      </c>
      <c r="CS435" s="10">
        <f>3/24000000*OO[[#This Row],[153 (08JUL1985 00:00:00)-Water Temperature (C)]]*OO[[#This Row],[95]]</f>
        <v>8.5592965649099984E-7</v>
      </c>
      <c r="CT435" s="10">
        <f>3/24000000*OO[[#This Row],[154 (08JUL1985 03:00:00)-Water Temperature (C)]]*OO[[#This Row],[96]]</f>
        <v>7.5928373270400004E-7</v>
      </c>
      <c r="CU435" s="10">
        <f>3/24000000*OO[[#This Row],[155 (08JUL1985 06:00:00)-Water Temperature (C)]]*OO[[#This Row],[97]]</f>
        <v>6.7682277062999996E-7</v>
      </c>
      <c r="CV435" s="10">
        <f>3/24000000*OO[[#This Row],[156 (08JUL1985 09:00:00)-Water Temperature (C)]]*OO[[#This Row],[98]]</f>
        <v>6.1786019131199988E-7</v>
      </c>
      <c r="CW435" s="10">
        <f>3/24000000*OO[[#This Row],[157 (08JUL1985 12:00:00)-Water Temperature (C)]]*OO[[#This Row],[99]]</f>
        <v>5.8127093353312493E-7</v>
      </c>
    </row>
    <row r="436" spans="1:101" x14ac:dyDescent="0.35">
      <c r="A436" t="s">
        <v>443</v>
      </c>
      <c r="B436">
        <v>851.45569999999998</v>
      </c>
      <c r="C436" s="10">
        <f>3/24*OO[[#This Row],[59 (26JUN1985 06:00:00)-Water Temperature (C)]]*OO[[#This Row],[1]]/SUM(OO[1])</f>
        <v>0</v>
      </c>
      <c r="D436" s="10">
        <f>3/24*OO[[#This Row],[60 (26JUN1985 09:00:00)-Water Temperature (C)]]*OO[[#This Row],[2]]/SUM(OO[2])</f>
        <v>0</v>
      </c>
      <c r="E436" s="10">
        <f>3/24*OO[[#This Row],[61 (26JUN1985 12:00:00)-Water Temperature (C)]]*OO[[#This Row],[3]]/SUM(OO[3])</f>
        <v>0</v>
      </c>
      <c r="F436" s="10">
        <f>3/24*OO[[#This Row],[62 (26JUN1985 15:00:00)-Water Temperature (C)]]*OO[[#This Row],[4]]/SUM(OO[4])</f>
        <v>0</v>
      </c>
      <c r="G436" s="10">
        <f>3/24*OO[[#This Row],[63 (26JUN1985 18:00:00)-Water Temperature (C)]]*OO[[#This Row],[5]]/SUM(OO[5])</f>
        <v>0</v>
      </c>
      <c r="H436" s="10">
        <f>3/24*OO[[#This Row],[64 (26JUN1985 21:00:00)-Water Temperature (C)]]*OO[[#This Row],[6]]/SUM(OO[6])</f>
        <v>0</v>
      </c>
      <c r="I436" s="10">
        <f>3/24*OO[[#This Row],[65 (27JUN1985 00:00:00)-Water Temperature (C)]]*OO[[#This Row],[7]]/SUM(OO[7])</f>
        <v>0</v>
      </c>
      <c r="J436" s="10">
        <f>3/24*OO[[#This Row],[66 (27JUN1985 03:00:00)-Water Temperature (C)]]*OO[[#This Row],[8]]/SUM(OO[8])</f>
        <v>0</v>
      </c>
      <c r="K436" s="10">
        <f>3/24*OO[[#This Row],[67 (27JUN1985 06:00:00)-Water Temperature (C)]]*OO[[#This Row],[9]]/SUM(OO[9])</f>
        <v>0</v>
      </c>
      <c r="L436" s="10">
        <f>3/24*OO[[#This Row],[68 (27JUN1985 09:00:00)-Water Temperature (C)]]*OO[[#This Row],[10]]/SUM(OO[10])</f>
        <v>0</v>
      </c>
      <c r="M436" s="10">
        <f>3/24*OO[[#This Row],[69 (27JUN1985 12:00:00)-Water Temperature (C)]]*OO[[#This Row],[11]]/SUM(OO[11])</f>
        <v>0</v>
      </c>
      <c r="N436" s="10">
        <f>3/24*OO[[#This Row],[70 (27JUN1985 15:00:00)-Water Temperature (C)]]*OO[[#This Row],[12]]/SUM(OO[12])</f>
        <v>0</v>
      </c>
      <c r="O436" s="10">
        <f>3/24*OO[[#This Row],[71 (27JUN1985 18:00:00)-Water Temperature (C)]]*OO[[#This Row],[13]]/SUM(OO[13])</f>
        <v>0</v>
      </c>
      <c r="P436" s="10">
        <f>3/24*OO[[#This Row],[72 (27JUN1985 21:00:00)-Water Temperature (C)]]*OO[[#This Row],[14]]/SUM(OO[14])</f>
        <v>0</v>
      </c>
      <c r="Q436" s="10">
        <f>3/24*OO[[#This Row],[73 (28JUN1985 00:00:00)-Water Temperature (C)]]*OO[[#This Row],[15]]/SUM(OO[15])</f>
        <v>0</v>
      </c>
      <c r="R436" s="10">
        <f>3/24*OO[[#This Row],[74 (28JUN1985 03:00:00)-Water Temperature (C)]]*OO[[#This Row],[16]]/SUM(OO[16])</f>
        <v>0</v>
      </c>
      <c r="S436" s="10">
        <f>3/24*OO[[#This Row],[75 (28JUN1985 06:00:00)-Water Temperature (C)]]*OO[[#This Row],[17]]/SUM(OO[17])</f>
        <v>0</v>
      </c>
      <c r="T436" s="10">
        <f>3/24*OO[[#This Row],[76 (28JUN1985 09:00:00)-Water Temperature (C)]]*OO[[#This Row],[18]]/SUM(OO[18])</f>
        <v>0</v>
      </c>
      <c r="U436" s="10">
        <f>3/24*OO[[#This Row],[77 (28JUN1985 12:00:00)-Water Temperature (C)]]*OO[[#This Row],[19]]/SUM(OO[19])</f>
        <v>0</v>
      </c>
      <c r="V436" s="10">
        <f>3/24000000*OO[[#This Row],[78 (28JUN1985 15:00:00)-Water Temperature (C)]]*OO[[#This Row],[20]]</f>
        <v>0</v>
      </c>
      <c r="W436" s="10">
        <f>3/24000000*OO[[#This Row],[79 (28JUN1985 18:00:00)-Water Temperature (C)]]*OO[[#This Row],[21]]</f>
        <v>0</v>
      </c>
      <c r="X436" s="10">
        <f>3/24000000*OO[[#This Row],[80 (28JUN1985 21:00:00)-Water Temperature (C)]]*OO[[#This Row],[22]]</f>
        <v>1.4680456250137499E-39</v>
      </c>
      <c r="Y436" s="10">
        <f>3/24000000*OO[[#This Row],[81 (29JUN1985 00:00:00)-Water Temperature (C)]]*OO[[#This Row],[23]]</f>
        <v>2.5589872448750002E-33</v>
      </c>
      <c r="Z436" s="10">
        <f>3/24000000*OO[[#This Row],[82 (29JUN1985 03:00:00)-Water Temperature (C)]]*OO[[#This Row],[24]]</f>
        <v>1.2002143373167498E-26</v>
      </c>
      <c r="AA436" s="10">
        <f>3/24000000*OO[[#This Row],[83 (29JUN1985 06:00:00)-Water Temperature (C)]]*OO[[#This Row],[25]]</f>
        <v>2.3075107544302497E-21</v>
      </c>
      <c r="AB436" s="10">
        <f>3/24000000*OO[[#This Row],[84 (29JUN1985 09:00:00)-Water Temperature (C)]]*OO[[#This Row],[26]]</f>
        <v>1.5601904299725E-17</v>
      </c>
      <c r="AC436" s="10">
        <f>3/24000000*OO[[#This Row],[85 (29JUN1985 12:00:00)-Water Temperature (C)]]*OO[[#This Row],[27]]</f>
        <v>1.6965435934356247E-14</v>
      </c>
      <c r="AD436" s="10">
        <f>3/24000000*OO[[#This Row],[86 (29JUN1985 15:00:00)-Water Temperature (C)]]*OO[[#This Row],[28]]</f>
        <v>5.41086467022E-12</v>
      </c>
      <c r="AE436" s="10">
        <f>3/24000000*OO[[#This Row],[88 (29JUN1985 21:00:00)-Water Temperature (C)]]*OO[[#This Row],[30]]</f>
        <v>3.7184921007974997E-8</v>
      </c>
      <c r="AF436" s="10">
        <f>3/24000000*OO[[#This Row],[88 (29JUN1985 21:00:00)-Water Temperature (C)]]*OO[[#This Row],[30]]</f>
        <v>3.7184921007974997E-8</v>
      </c>
      <c r="AG436" s="10">
        <f>3/24000000*OO[[#This Row],[89 (30JUN1985 00:00:00)-Water Temperature (C)]]*OO[[#This Row],[31]]</f>
        <v>1.0598702690219998E-6</v>
      </c>
      <c r="AH436" s="10">
        <f>3/24000000*OO[[#This Row],[90 (30JUN1985 03:00:00)-Water Temperature (C)]]*OO[[#This Row],[32]]</f>
        <v>1.7108016091109998E-5</v>
      </c>
      <c r="AI436" s="10">
        <f>3/24000000*OO[[#This Row],[91 (30JUN1985 06:00:00)-Water Temperature (C)]]*OO[[#This Row],[33]]</f>
        <v>1.6919881912473748E-4</v>
      </c>
      <c r="AJ436" s="10">
        <f>3/24000000*OO[[#This Row],[92 (30JUN1985 09:00:00)-Water Temperature (C)]]*OO[[#This Row],[34]]</f>
        <v>1.1195503692831249E-3</v>
      </c>
      <c r="AK436" s="10">
        <f>3/24000000*OO[[#This Row],[93 (30JUN1985 12:00:00)-Water Temperature (C)]]*OO[[#This Row],[35]]</f>
        <v>4.8917803199999997E-3</v>
      </c>
      <c r="AL436" s="10">
        <f>3/24000000*OO[[#This Row],[94 (30JUN1985 15:00:00)-Water Temperature (C)]]*OO[[#This Row],[36]]</f>
        <v>1.5199189835868749E-2</v>
      </c>
      <c r="AM436" s="10">
        <f>3/24000000*OO[[#This Row],[95 (30JUN1985 18:00:00)-Water Temperature (C)]]*OO[[#This Row],[37]]</f>
        <v>3.5506070671500002E-2</v>
      </c>
      <c r="AN436" s="10">
        <f>3/24000000*OO[[#This Row],[96 (30JUN1985 21:00:00)-Water Temperature (C)]]*OO[[#This Row],[38]]</f>
        <v>6.16850437934E-2</v>
      </c>
      <c r="AO436" s="10">
        <f>3/24000000*OO[[#This Row],[97 (01JUL1985 00:00:00)-Water Temperature (C)]]*OO[[#This Row],[39]]</f>
        <v>8.2583413539900008E-2</v>
      </c>
      <c r="AP436" s="10">
        <f>3/24000000*OO[[#This Row],[98 (01JUL1985 03:00:00)-Water Temperature (C)]]*OO[[#This Row],[40]]</f>
        <v>9.0140375420200008E-2</v>
      </c>
      <c r="AQ436" s="10">
        <f>3/24000000*OO[[#This Row],[99 (01JUL1985 06:00:00)-Water Temperature (C)]]*OO[[#This Row],[41]]</f>
        <v>8.1004107734925002E-2</v>
      </c>
      <c r="AR436" s="10">
        <f>3/24000000*OO[[#This Row],[100 (01JUL1985 09:00:00)-Water Temperature (C)]]*OO[[#This Row],[42]]</f>
        <v>6.3152372685199992E-2</v>
      </c>
      <c r="AS436" s="10">
        <f>3/24000000*OO[[#This Row],[101 (01JUL1985 12:00:00)-Water Temperature (C)]]*OO[[#This Row],[43]]</f>
        <v>4.1988024348499998E-2</v>
      </c>
      <c r="AT436" s="10">
        <f>3/24000000*OO[[#This Row],[102 (01JUL1985 15:00:00)-Water Temperature (C)]]*OO[[#This Row],[44]]</f>
        <v>2.431698495535E-2</v>
      </c>
      <c r="AU436" s="10">
        <f>3/24000000*OO[[#This Row],[103 (01JUL1985 18:00:00)-Water Temperature (C)]]*OO[[#This Row],[45]]</f>
        <v>1.2798910872049998E-2</v>
      </c>
      <c r="AV436" s="10">
        <f>3/24000000*OO[[#This Row],[104 (01JUL1985 21:00:00)-Water Temperature (C)]]*OO[[#This Row],[46]]</f>
        <v>6.0608179424512494E-3</v>
      </c>
      <c r="AW436" s="10">
        <f>3/24000000*OO[[#This Row],[105 (02JUL1985 00:00:00)-Water Temperature (C)]]*OO[[#This Row],[47]]</f>
        <v>2.6738567224199998E-3</v>
      </c>
      <c r="AX436" s="10">
        <f>3/24000000*OO[[#This Row],[106 (02JUL1985 03:00:00)-Water Temperature (C)]]*OO[[#This Row],[48]]</f>
        <v>1.1349978890249999E-3</v>
      </c>
      <c r="AY436" s="10">
        <f>3/24000000*OO[[#This Row],[107 (02JUL1985 06:00:00)-Water Temperature (C)]]*OO[[#This Row],[49]]</f>
        <v>4.7839786788774998E-4</v>
      </c>
      <c r="AZ436" s="10">
        <f>3/24000000*OO[[#This Row],[108 (02JUL1985 09:00:00)-Water Temperature (C)]]*OO[[#This Row],[50]]</f>
        <v>2.1452988333997498E-4</v>
      </c>
      <c r="BA436" s="10">
        <f>3/24000000*OO[[#This Row],[109 (02JUL1985 12:00:00)-Water Temperature (C)]]*OO[[#This Row],[51]]</f>
        <v>1.1443305484375E-4</v>
      </c>
      <c r="BB436" s="10">
        <f>3/24000000*OO[[#This Row],[110 (02JUL1985 15:00:00)-Water Temperature (C)]]*OO[[#This Row],[52]]</f>
        <v>7.4943933616949989E-5</v>
      </c>
      <c r="BC436" s="10">
        <f>3/24000000*OO[[#This Row],[111 (02JUL1985 18:00:00)-Water Temperature (C)]]*OO[[#This Row],[53]]</f>
        <v>5.8733400694312496E-5</v>
      </c>
      <c r="BD436" s="10">
        <f>3/24000000*OO[[#This Row],[112 (02JUL1985 21:00:00)-Water Temperature (C)]]*OO[[#This Row],[54]]</f>
        <v>5.0631452881249995E-5</v>
      </c>
      <c r="BE436" s="10">
        <f>3/24000000*OO[[#This Row],[113 (03JUL1985 00:00:00)-Water Temperature (C)]]*OO[[#This Row],[55]]</f>
        <v>4.6323053139824996E-5</v>
      </c>
      <c r="BF436" s="10">
        <f>3/24000000*OO[[#This Row],[114 (03JUL1985 03:00:00)-Water Temperature (C)]]*OO[[#This Row],[56]]</f>
        <v>4.3328552861324994E-5</v>
      </c>
      <c r="BG436" s="10">
        <f>3/24000000*OO[[#This Row],[115 (03JUL1985 06:00:00)-Water Temperature (C)]]*OO[[#This Row],[57]]</f>
        <v>4.0806483490124993E-5</v>
      </c>
      <c r="BH436" s="10">
        <f>3/24000000*OO[[#This Row],[116 (03JUL1985 09:00:00)-Water Temperature (C)]]*OO[[#This Row],[58]]</f>
        <v>3.9104332050262493E-5</v>
      </c>
      <c r="BI436" s="10">
        <f>3/24000000*OO[[#This Row],[117 (03JUL1985 12:00:00)-Water Temperature (C)]]*OO[[#This Row],[59]]</f>
        <v>3.8497908598049996E-5</v>
      </c>
      <c r="BJ436" s="10">
        <f>3/24000000*OO[[#This Row],[118 (03JUL1985 15:00:00)-Water Temperature (C)]]*OO[[#This Row],[60]]</f>
        <v>3.7774992890512492E-5</v>
      </c>
      <c r="BK436" s="10">
        <f>3/24000000*OO[[#This Row],[119 (03JUL1985 18:00:00)-Water Temperature (C)]]*OO[[#This Row],[61]]</f>
        <v>3.7116829148699991E-5</v>
      </c>
      <c r="BL436" s="10">
        <f>3/24000000*OO[[#This Row],[120 (03JUL1985 21:00:00)-Water Temperature (C)]]*OO[[#This Row],[62]]</f>
        <v>3.4986553315999999E-5</v>
      </c>
      <c r="BM436" s="10">
        <f>3/24000000*OO[[#This Row],[121 (04JUL1985 00:00:00)-Water Temperature (C)]]*OO[[#This Row],[63]]</f>
        <v>3.2437156876274999E-5</v>
      </c>
      <c r="BN436" s="10">
        <f>3/24000000*OO[[#This Row],[122 (04JUL1985 03:00:00)-Water Temperature (C)]]*OO[[#This Row],[64]]</f>
        <v>2.9878604579700001E-5</v>
      </c>
      <c r="BO436" s="10">
        <f>3/24000000*OO[[#This Row],[123 (04JUL1985 06:00:00)-Water Temperature (C)]]*OO[[#This Row],[65]]</f>
        <v>2.6953825416049998E-5</v>
      </c>
      <c r="BP436" s="10">
        <f>3/24000000*OO[[#This Row],[124 (04JUL1985 09:00:00)-Water Temperature (C)]]*OO[[#This Row],[66]]</f>
        <v>2.4655100486624999E-5</v>
      </c>
      <c r="BQ436" s="10">
        <f>3/24000000*OO[[#This Row],[125 (04JUL1985 12:00:00)-Water Temperature (C)]]*OO[[#This Row],[67]]</f>
        <v>2.2419622995124994E-5</v>
      </c>
      <c r="BR436" s="10">
        <f>3/24000000*OO[[#This Row],[126 (04JUL1985 15:00:00)-Water Temperature (C)]]*OO[[#This Row],[68]]</f>
        <v>2.0179458486038744E-5</v>
      </c>
      <c r="BS436" s="10">
        <f>3/24000000*OO[[#This Row],[127 (04JUL1985 18:00:00)-Water Temperature (C)]]*OO[[#This Row],[69]]</f>
        <v>1.8516761736624996E-5</v>
      </c>
      <c r="BT436" s="10">
        <f>3/24000000*OO[[#This Row],[128 (04JUL1985 21:00:00)-Water Temperature (C)]]*OO[[#This Row],[70]]</f>
        <v>1.6913570714932499E-5</v>
      </c>
      <c r="BU436" s="10">
        <f>3/24000000*OO[[#This Row],[129 (05JUL1985 00:00:00)-Water Temperature (C)]]*OO[[#This Row],[71]]</f>
        <v>1.497225146037E-5</v>
      </c>
      <c r="BV436" s="10">
        <f>3/24000000*OO[[#This Row],[130 (05JUL1985 03:00:00)-Water Temperature (C)]]*OO[[#This Row],[72]]</f>
        <v>1.3332447156375001E-5</v>
      </c>
      <c r="BW436" s="10">
        <f>3/24000000*OO[[#This Row],[131 (05JUL1985 06:00:00)-Water Temperature (C)]]*OO[[#This Row],[73]]</f>
        <v>1.1885369262587498E-5</v>
      </c>
      <c r="BX436" s="10">
        <f>3/24000000*OO[[#This Row],[132 (05JUL1985 09:00:00)-Water Temperature (C)]]*OO[[#This Row],[74]]</f>
        <v>1.0978097795760001E-5</v>
      </c>
      <c r="BY436" s="10">
        <f>3/24000000*OO[[#This Row],[133 (05JUL1985 12:00:00)-Water Temperature (C)]]*OO[[#This Row],[75]]</f>
        <v>1.0205779468117499E-5</v>
      </c>
      <c r="BZ436" s="10">
        <f>3/24000000*OO[[#This Row],[134 (05JUL1985 15:00:00)-Water Temperature (C)]]*OO[[#This Row],[76]]</f>
        <v>9.5294871314000011E-6</v>
      </c>
      <c r="CA436" s="10">
        <f>3/24000000*OO[[#This Row],[135 (05JUL1985 18:00:00)-Water Temperature (C)]]*OO[[#This Row],[77]]</f>
        <v>8.9500589131225009E-6</v>
      </c>
      <c r="CB436" s="10">
        <f>3/24000000*OO[[#This Row],[136 (05JUL1985 21:00:00)-Water Temperature (C)]]*OO[[#This Row],[78]]</f>
        <v>8.1562995526787497E-6</v>
      </c>
      <c r="CC436" s="10">
        <f>3/24000000*OO[[#This Row],[137 (06JUL1985 00:00:00)-Water Temperature (C)]]*OO[[#This Row],[79]]</f>
        <v>7.2115313677537495E-6</v>
      </c>
      <c r="CD436" s="10">
        <f>3/24000000*OO[[#This Row],[138 (06JUL1985 03:00:00)-Water Temperature (C)]]*OO[[#This Row],[80]]</f>
        <v>6.3908249994000007E-6</v>
      </c>
      <c r="CE436" s="10">
        <f>3/24000000*OO[[#This Row],[139 (06JUL1985 06:00:00)-Water Temperature (C)]]*OO[[#This Row],[81]]</f>
        <v>5.6436439359599995E-6</v>
      </c>
      <c r="CF436" s="10">
        <f>3/24000000*OO[[#This Row],[140 (06JUL1985 09:00:00)-Water Temperature (C)]]*OO[[#This Row],[82]]</f>
        <v>5.1360079808699996E-6</v>
      </c>
      <c r="CG436" s="10">
        <f>3/24000000*OO[[#This Row],[141 (06JUL1985 12:00:00)-Water Temperature (C)]]*OO[[#This Row],[83]]</f>
        <v>4.6969474659149993E-6</v>
      </c>
      <c r="CH436" s="10">
        <f>3/24000000*OO[[#This Row],[142 (06JUL1985 15:00:00)-Water Temperature (C)]]*OO[[#This Row],[84]]</f>
        <v>4.3159233161887502E-6</v>
      </c>
      <c r="CI436" s="10">
        <f>3/24000000*OO[[#This Row],[143 (06JUL1985 18:00:00)-Water Temperature (C)]]*OO[[#This Row],[85]]</f>
        <v>3.9522237829099998E-6</v>
      </c>
      <c r="CJ436" s="10">
        <f>3/24000000*OO[[#This Row],[144 (06JUL1985 21:00:00)-Water Temperature (C)]]*OO[[#This Row],[86]]</f>
        <v>3.5138550870774995E-6</v>
      </c>
      <c r="CK436" s="10">
        <f>3/24000000*OO[[#This Row],[145 (07JUL1985 00:00:00)-Water Temperature (C)]]*OO[[#This Row],[87]]</f>
        <v>3.02532513612625E-6</v>
      </c>
      <c r="CL436" s="10">
        <f>3/24000000*OO[[#This Row],[146 (07JUL1985 03:00:00)-Water Temperature (C)]]*OO[[#This Row],[88]]</f>
        <v>2.5468094495675E-6</v>
      </c>
      <c r="CM436" s="10">
        <f>3/24000000*OO[[#This Row],[147 (07JUL1985 06:00:00)-Water Temperature (C)]]*OO[[#This Row],[89]]</f>
        <v>2.0816950014786252E-6</v>
      </c>
      <c r="CN436" s="10">
        <f>3/24000000*OO[[#This Row],[148 (07JUL1985 09:00:00)-Water Temperature (C)]]*OO[[#This Row],[90]]</f>
        <v>1.7056905275399999E-6</v>
      </c>
      <c r="CO436" s="10">
        <f>3/24000000*OO[[#This Row],[149 (07JUL1985 12:00:00)-Water Temperature (C)]]*OO[[#This Row],[91]]</f>
        <v>1.3761592920599998E-6</v>
      </c>
      <c r="CP436" s="10">
        <f>3/24000000*OO[[#This Row],[150 (07JUL1985 15:00:00)-Water Temperature (C)]]*OO[[#This Row],[92]]</f>
        <v>1.1467663809891248E-6</v>
      </c>
      <c r="CQ436" s="10">
        <f>3/24000000*OO[[#This Row],[151 (07JUL1985 18:00:00)-Water Temperature (C)]]*OO[[#This Row],[93]]</f>
        <v>9.7336454576287503E-7</v>
      </c>
      <c r="CR436" s="10">
        <f>3/24000000*OO[[#This Row],[152 (07JUL1985 21:00:00)-Water Temperature (C)]]*OO[[#This Row],[94]]</f>
        <v>8.3331960449599983E-7</v>
      </c>
      <c r="CS436" s="10">
        <f>3/24000000*OO[[#This Row],[153 (08JUL1985 00:00:00)-Water Temperature (C)]]*OO[[#This Row],[95]]</f>
        <v>7.2752741181637494E-7</v>
      </c>
      <c r="CT436" s="10">
        <f>3/24000000*OO[[#This Row],[154 (08JUL1985 03:00:00)-Water Temperature (C)]]*OO[[#This Row],[96]]</f>
        <v>6.4569622539562493E-7</v>
      </c>
      <c r="CU436" s="10">
        <f>3/24000000*OO[[#This Row],[155 (08JUL1985 06:00:00)-Water Temperature (C)]]*OO[[#This Row],[97]]</f>
        <v>5.7677194857187506E-7</v>
      </c>
      <c r="CV436" s="10">
        <f>3/24000000*OO[[#This Row],[156 (08JUL1985 09:00:00)-Water Temperature (C)]]*OO[[#This Row],[98]]</f>
        <v>5.2703645665999991E-7</v>
      </c>
      <c r="CW436" s="10">
        <f>3/24000000*OO[[#This Row],[157 (08JUL1985 12:00:00)-Water Temperature (C)]]*OO[[#This Row],[99]]</f>
        <v>4.9505488650712494E-7</v>
      </c>
    </row>
    <row r="437" spans="1:101" x14ac:dyDescent="0.35">
      <c r="A437" t="s">
        <v>444</v>
      </c>
      <c r="B437">
        <v>856.52149999999995</v>
      </c>
      <c r="C437" s="10">
        <f>3/24*OO[[#This Row],[59 (26JUN1985 06:00:00)-Water Temperature (C)]]*OO[[#This Row],[1]]/SUM(OO[1])</f>
        <v>0</v>
      </c>
      <c r="D437" s="10">
        <f>3/24*OO[[#This Row],[60 (26JUN1985 09:00:00)-Water Temperature (C)]]*OO[[#This Row],[2]]/SUM(OO[2])</f>
        <v>0</v>
      </c>
      <c r="E437" s="10">
        <f>3/24*OO[[#This Row],[61 (26JUN1985 12:00:00)-Water Temperature (C)]]*OO[[#This Row],[3]]/SUM(OO[3])</f>
        <v>0</v>
      </c>
      <c r="F437" s="10">
        <f>3/24*OO[[#This Row],[62 (26JUN1985 15:00:00)-Water Temperature (C)]]*OO[[#This Row],[4]]/SUM(OO[4])</f>
        <v>0</v>
      </c>
      <c r="G437" s="10">
        <f>3/24*OO[[#This Row],[63 (26JUN1985 18:00:00)-Water Temperature (C)]]*OO[[#This Row],[5]]/SUM(OO[5])</f>
        <v>0</v>
      </c>
      <c r="H437" s="10">
        <f>3/24*OO[[#This Row],[64 (26JUN1985 21:00:00)-Water Temperature (C)]]*OO[[#This Row],[6]]/SUM(OO[6])</f>
        <v>0</v>
      </c>
      <c r="I437" s="10">
        <f>3/24*OO[[#This Row],[65 (27JUN1985 00:00:00)-Water Temperature (C)]]*OO[[#This Row],[7]]/SUM(OO[7])</f>
        <v>0</v>
      </c>
      <c r="J437" s="10">
        <f>3/24*OO[[#This Row],[66 (27JUN1985 03:00:00)-Water Temperature (C)]]*OO[[#This Row],[8]]/SUM(OO[8])</f>
        <v>0</v>
      </c>
      <c r="K437" s="10">
        <f>3/24*OO[[#This Row],[67 (27JUN1985 06:00:00)-Water Temperature (C)]]*OO[[#This Row],[9]]/SUM(OO[9])</f>
        <v>0</v>
      </c>
      <c r="L437" s="10">
        <f>3/24*OO[[#This Row],[68 (27JUN1985 09:00:00)-Water Temperature (C)]]*OO[[#This Row],[10]]/SUM(OO[10])</f>
        <v>0</v>
      </c>
      <c r="M437" s="10">
        <f>3/24*OO[[#This Row],[69 (27JUN1985 12:00:00)-Water Temperature (C)]]*OO[[#This Row],[11]]/SUM(OO[11])</f>
        <v>0</v>
      </c>
      <c r="N437" s="10">
        <f>3/24*OO[[#This Row],[70 (27JUN1985 15:00:00)-Water Temperature (C)]]*OO[[#This Row],[12]]/SUM(OO[12])</f>
        <v>0</v>
      </c>
      <c r="O437" s="10">
        <f>3/24*OO[[#This Row],[71 (27JUN1985 18:00:00)-Water Temperature (C)]]*OO[[#This Row],[13]]/SUM(OO[13])</f>
        <v>0</v>
      </c>
      <c r="P437" s="10">
        <f>3/24*OO[[#This Row],[72 (27JUN1985 21:00:00)-Water Temperature (C)]]*OO[[#This Row],[14]]/SUM(OO[14])</f>
        <v>0</v>
      </c>
      <c r="Q437" s="10">
        <f>3/24*OO[[#This Row],[73 (28JUN1985 00:00:00)-Water Temperature (C)]]*OO[[#This Row],[15]]/SUM(OO[15])</f>
        <v>0</v>
      </c>
      <c r="R437" s="10">
        <f>3/24*OO[[#This Row],[74 (28JUN1985 03:00:00)-Water Temperature (C)]]*OO[[#This Row],[16]]/SUM(OO[16])</f>
        <v>0</v>
      </c>
      <c r="S437" s="10">
        <f>3/24*OO[[#This Row],[75 (28JUN1985 06:00:00)-Water Temperature (C)]]*OO[[#This Row],[17]]/SUM(OO[17])</f>
        <v>0</v>
      </c>
      <c r="T437" s="10">
        <f>3/24*OO[[#This Row],[76 (28JUN1985 09:00:00)-Water Temperature (C)]]*OO[[#This Row],[18]]/SUM(OO[18])</f>
        <v>0</v>
      </c>
      <c r="U437" s="10">
        <f>3/24*OO[[#This Row],[77 (28JUN1985 12:00:00)-Water Temperature (C)]]*OO[[#This Row],[19]]/SUM(OO[19])</f>
        <v>0</v>
      </c>
      <c r="V437" s="10">
        <f>3/24000000*OO[[#This Row],[78 (28JUN1985 15:00:00)-Water Temperature (C)]]*OO[[#This Row],[20]]</f>
        <v>0</v>
      </c>
      <c r="W437" s="10">
        <f>3/24000000*OO[[#This Row],[79 (28JUN1985 18:00:00)-Water Temperature (C)]]*OO[[#This Row],[21]]</f>
        <v>0</v>
      </c>
      <c r="X437" s="10">
        <f>3/24000000*OO[[#This Row],[80 (28JUN1985 21:00:00)-Water Temperature (C)]]*OO[[#This Row],[22]]</f>
        <v>3.8265832139062501E-40</v>
      </c>
      <c r="Y437" s="10">
        <f>3/24000000*OO[[#This Row],[81 (29JUN1985 00:00:00)-Water Temperature (C)]]*OO[[#This Row],[23]]</f>
        <v>8.7725621525474991E-34</v>
      </c>
      <c r="Z437" s="10">
        <f>3/24000000*OO[[#This Row],[82 (29JUN1985 03:00:00)-Water Temperature (C)]]*OO[[#This Row],[24]]</f>
        <v>3.5031973101687496E-27</v>
      </c>
      <c r="AA437" s="10">
        <f>3/24000000*OO[[#This Row],[83 (29JUN1985 06:00:00)-Water Temperature (C)]]*OO[[#This Row],[25]]</f>
        <v>8.3498399405750003E-22</v>
      </c>
      <c r="AB437" s="10">
        <f>3/24000000*OO[[#This Row],[84 (29JUN1985 09:00:00)-Water Temperature (C)]]*OO[[#This Row],[26]]</f>
        <v>6.7148483695199997E-18</v>
      </c>
      <c r="AC437" s="10">
        <f>3/24000000*OO[[#This Row],[85 (29JUN1985 12:00:00)-Water Temperature (C)]]*OO[[#This Row],[27]]</f>
        <v>8.335859431968749E-15</v>
      </c>
      <c r="AD437" s="10">
        <f>3/24000000*OO[[#This Row],[86 (29JUN1985 15:00:00)-Water Temperature (C)]]*OO[[#This Row],[28]]</f>
        <v>2.9340480788574999E-12</v>
      </c>
      <c r="AE437" s="10">
        <f>3/24000000*OO[[#This Row],[88 (29JUN1985 21:00:00)-Water Temperature (C)]]*OO[[#This Row],[30]]</f>
        <v>2.3583794072534997E-8</v>
      </c>
      <c r="AF437" s="10">
        <f>3/24000000*OO[[#This Row],[88 (29JUN1985 21:00:00)-Water Temperature (C)]]*OO[[#This Row],[30]]</f>
        <v>2.3583794072534997E-8</v>
      </c>
      <c r="AG437" s="10">
        <f>3/24000000*OO[[#This Row],[89 (30JUN1985 00:00:00)-Water Temperature (C)]]*OO[[#This Row],[31]]</f>
        <v>7.1827623268874995E-7</v>
      </c>
      <c r="AH437" s="10">
        <f>3/24000000*OO[[#This Row],[90 (30JUN1985 03:00:00)-Water Temperature (C)]]*OO[[#This Row],[32]]</f>
        <v>1.236589037121125E-5</v>
      </c>
      <c r="AI437" s="10">
        <f>3/24000000*OO[[#This Row],[91 (30JUN1985 06:00:00)-Water Temperature (C)]]*OO[[#This Row],[33]]</f>
        <v>1.3041119215766249E-4</v>
      </c>
      <c r="AJ437" s="10">
        <f>3/24000000*OO[[#This Row],[92 (30JUN1985 09:00:00)-Water Temperature (C)]]*OO[[#This Row],[34]]</f>
        <v>9.2091234119449992E-4</v>
      </c>
      <c r="AK437" s="10">
        <f>3/24000000*OO[[#This Row],[93 (30JUN1985 12:00:00)-Water Temperature (C)]]*OO[[#This Row],[35]]</f>
        <v>4.2789528320000001E-3</v>
      </c>
      <c r="AL437" s="10">
        <f>3/24000000*OO[[#This Row],[94 (30JUN1985 15:00:00)-Water Temperature (C)]]*OO[[#This Row],[36]]</f>
        <v>1.402416699429E-2</v>
      </c>
      <c r="AM437" s="10">
        <f>3/24000000*OO[[#This Row],[95 (30JUN1985 18:00:00)-Water Temperature (C)]]*OO[[#This Row],[37]]</f>
        <v>3.4429433516262493E-2</v>
      </c>
      <c r="AN437" s="10">
        <f>3/24000000*OO[[#This Row],[96 (30JUN1985 21:00:00)-Water Temperature (C)]]*OO[[#This Row],[38]]</f>
        <v>6.2763089517900009E-2</v>
      </c>
      <c r="AO437" s="10">
        <f>3/24000000*OO[[#This Row],[97 (01JUL1985 00:00:00)-Water Temperature (C)]]*OO[[#This Row],[39]]</f>
        <v>8.7989953162874987E-2</v>
      </c>
      <c r="AP437" s="10">
        <f>3/24000000*OO[[#This Row],[98 (01JUL1985 03:00:00)-Water Temperature (C)]]*OO[[#This Row],[40]]</f>
        <v>0.10083495353099997</v>
      </c>
      <c r="AQ437" s="10">
        <f>3/24000000*OO[[#This Row],[99 (01JUL1985 06:00:00)-Water Temperature (C)]]*OO[[#This Row],[41]]</f>
        <v>9.5396545104262501E-2</v>
      </c>
      <c r="AR437" s="10">
        <f>3/24000000*OO[[#This Row],[100 (01JUL1985 09:00:00)-Water Temperature (C)]]*OO[[#This Row],[42]]</f>
        <v>7.8467414948999989E-2</v>
      </c>
      <c r="AS437" s="10">
        <f>3/24000000*OO[[#This Row],[101 (01JUL1985 12:00:00)-Water Temperature (C)]]*OO[[#This Row],[43]]</f>
        <v>5.4810727641175006E-2</v>
      </c>
      <c r="AT437" s="10">
        <f>3/24000000*OO[[#This Row],[102 (01JUL1985 15:00:00)-Water Temperature (C)]]*OO[[#This Row],[44]]</f>
        <v>3.3100328431562499E-2</v>
      </c>
      <c r="AU437" s="10">
        <f>3/24000000*OO[[#This Row],[103 (01JUL1985 18:00:00)-Water Temperature (C)]]*OO[[#This Row],[45]]</f>
        <v>1.8044379848069999E-2</v>
      </c>
      <c r="AV437" s="10">
        <f>3/24000000*OO[[#This Row],[104 (01JUL1985 21:00:00)-Water Temperature (C)]]*OO[[#This Row],[46]]</f>
        <v>8.8015894007474997E-3</v>
      </c>
      <c r="AW437" s="10">
        <f>3/24000000*OO[[#This Row],[105 (02JUL1985 00:00:00)-Water Temperature (C)]]*OO[[#This Row],[47]]</f>
        <v>3.9786803923800001E-3</v>
      </c>
      <c r="AX437" s="10">
        <f>3/24000000*OO[[#This Row],[106 (02JUL1985 03:00:00)-Water Temperature (C)]]*OO[[#This Row],[48]]</f>
        <v>1.7210968572679999E-3</v>
      </c>
      <c r="AY437" s="10">
        <f>3/24000000*OO[[#This Row],[107 (02JUL1985 06:00:00)-Water Temperature (C)]]*OO[[#This Row],[49]]</f>
        <v>7.2924609130587488E-4</v>
      </c>
      <c r="AZ437" s="10">
        <f>3/24000000*OO[[#This Row],[108 (02JUL1985 09:00:00)-Water Temperature (C)]]*OO[[#This Row],[50]]</f>
        <v>3.1923284894324998E-4</v>
      </c>
      <c r="BA437" s="10">
        <f>3/24000000*OO[[#This Row],[109 (02JUL1985 12:00:00)-Water Temperature (C)]]*OO[[#This Row],[51]]</f>
        <v>1.6096309724069997E-4</v>
      </c>
      <c r="BB437" s="10">
        <f>3/24000000*OO[[#This Row],[110 (02JUL1985 15:00:00)-Water Temperature (C)]]*OO[[#This Row],[52]]</f>
        <v>9.8741707476450005E-5</v>
      </c>
      <c r="BC437" s="10">
        <f>3/24000000*OO[[#This Row],[111 (02JUL1985 18:00:00)-Water Temperature (C)]]*OO[[#This Row],[53]]</f>
        <v>7.3852923069799996E-5</v>
      </c>
      <c r="BD437" s="10">
        <f>3/24000000*OO[[#This Row],[112 (02JUL1985 21:00:00)-Water Temperature (C)]]*OO[[#This Row],[54]]</f>
        <v>6.215661812477499E-5</v>
      </c>
      <c r="BE437" s="10">
        <f>3/24000000*OO[[#This Row],[113 (03JUL1985 00:00:00)-Water Temperature (C)]]*OO[[#This Row],[55]]</f>
        <v>5.6334862028200001E-5</v>
      </c>
      <c r="BF437" s="10">
        <f>3/24000000*OO[[#This Row],[114 (03JUL1985 03:00:00)-Water Temperature (C)]]*OO[[#This Row],[56]]</f>
        <v>5.2629017863824996E-5</v>
      </c>
      <c r="BG437" s="10">
        <f>3/24000000*OO[[#This Row],[115 (03JUL1985 06:00:00)-Water Temperature (C)]]*OO[[#This Row],[57]]</f>
        <v>4.9681788748049995E-5</v>
      </c>
      <c r="BH437" s="10">
        <f>3/24000000*OO[[#This Row],[116 (03JUL1985 09:00:00)-Water Temperature (C)]]*OO[[#This Row],[58]]</f>
        <v>4.7851261251325003E-5</v>
      </c>
      <c r="BI437" s="10">
        <f>3/24000000*OO[[#This Row],[117 (03JUL1985 12:00:00)-Water Temperature (C)]]*OO[[#This Row],[59]]</f>
        <v>4.7454671257550002E-5</v>
      </c>
      <c r="BJ437" s="10">
        <f>3/24000000*OO[[#This Row],[118 (03JUL1985 15:00:00)-Water Temperature (C)]]*OO[[#This Row],[60]]</f>
        <v>4.6861757129687502E-5</v>
      </c>
      <c r="BK437" s="10">
        <f>3/24000000*OO[[#This Row],[119 (03JUL1985 18:00:00)-Water Temperature (C)]]*OO[[#This Row],[61]]</f>
        <v>4.6312294696699992E-5</v>
      </c>
      <c r="BL437" s="10">
        <f>3/24000000*OO[[#This Row],[120 (03JUL1985 21:00:00)-Water Temperature (C)]]*OO[[#This Row],[62]]</f>
        <v>4.3871502058650005E-5</v>
      </c>
      <c r="BM437" s="10">
        <f>3/24000000*OO[[#This Row],[121 (04JUL1985 00:00:00)-Water Temperature (C)]]*OO[[#This Row],[63]]</f>
        <v>4.0871712013199995E-5</v>
      </c>
      <c r="BN437" s="10">
        <f>3/24000000*OO[[#This Row],[122 (04JUL1985 03:00:00)-Water Temperature (C)]]*OO[[#This Row],[64]]</f>
        <v>3.7969110026550007E-5</v>
      </c>
      <c r="BO437" s="10">
        <f>3/24000000*OO[[#This Row],[123 (04JUL1985 06:00:00)-Water Temperature (C)]]*OO[[#This Row],[65]]</f>
        <v>3.4683808059099999E-5</v>
      </c>
      <c r="BP437" s="10">
        <f>3/24000000*OO[[#This Row],[124 (04JUL1985 09:00:00)-Water Temperature (C)]]*OO[[#This Row],[66]]</f>
        <v>3.2178830469975004E-5</v>
      </c>
      <c r="BQ437" s="10">
        <f>3/24000000*OO[[#This Row],[125 (04JUL1985 12:00:00)-Water Temperature (C)]]*OO[[#This Row],[67]]</f>
        <v>2.9569097936749999E-5</v>
      </c>
      <c r="BR437" s="10">
        <f>3/24000000*OO[[#This Row],[126 (04JUL1985 15:00:00)-Water Temperature (C)]]*OO[[#This Row],[68]]</f>
        <v>2.6844079912324997E-5</v>
      </c>
      <c r="BS437" s="10">
        <f>3/24000000*OO[[#This Row],[127 (04JUL1985 18:00:00)-Water Temperature (C)]]*OO[[#This Row],[69]]</f>
        <v>2.4553363596237499E-5</v>
      </c>
      <c r="BT437" s="10">
        <f>3/24000000*OO[[#This Row],[128 (04JUL1985 21:00:00)-Water Temperature (C)]]*OO[[#This Row],[70]]</f>
        <v>2.2269315611675002E-5</v>
      </c>
      <c r="BU437" s="10">
        <f>3/24000000*OO[[#This Row],[129 (05JUL1985 00:00:00)-Water Temperature (C)]]*OO[[#This Row],[71]]</f>
        <v>1.9616162652092498E-5</v>
      </c>
      <c r="BV437" s="10">
        <f>3/24000000*OO[[#This Row],[130 (05JUL1985 03:00:00)-Water Temperature (C)]]*OO[[#This Row],[72]]</f>
        <v>1.7370442156115E-5</v>
      </c>
      <c r="BW437" s="10">
        <f>3/24000000*OO[[#This Row],[131 (05JUL1985 06:00:00)-Water Temperature (C)]]*OO[[#This Row],[73]]</f>
        <v>1.5471531633497497E-5</v>
      </c>
      <c r="BX437" s="10">
        <f>3/24000000*OO[[#This Row],[132 (05JUL1985 09:00:00)-Water Temperature (C)]]*OO[[#This Row],[74]]</f>
        <v>1.4282707920425E-5</v>
      </c>
      <c r="BY437" s="10">
        <f>3/24000000*OO[[#This Row],[133 (05JUL1985 12:00:00)-Water Temperature (C)]]*OO[[#This Row],[75]]</f>
        <v>1.3244131578149998E-5</v>
      </c>
      <c r="BZ437" s="10">
        <f>3/24000000*OO[[#This Row],[134 (05JUL1985 15:00:00)-Water Temperature (C)]]*OO[[#This Row],[76]]</f>
        <v>1.2291818141907498E-5</v>
      </c>
      <c r="CA437" s="10">
        <f>3/24000000*OO[[#This Row],[135 (05JUL1985 18:00:00)-Water Temperature (C)]]*OO[[#This Row],[77]]</f>
        <v>1.14000694243625E-5</v>
      </c>
      <c r="CB437" s="10">
        <f>3/24000000*OO[[#This Row],[136 (05JUL1985 21:00:00)-Water Temperature (C)]]*OO[[#This Row],[78]]</f>
        <v>1.0288380438815E-5</v>
      </c>
      <c r="CC437" s="10">
        <f>3/24000000*OO[[#This Row],[137 (06JUL1985 00:00:00)-Water Temperature (C)]]*OO[[#This Row],[79]]</f>
        <v>9.0344078383999996E-6</v>
      </c>
      <c r="CD437" s="10">
        <f>3/24000000*OO[[#This Row],[138 (06JUL1985 03:00:00)-Water Temperature (C)]]*OO[[#This Row],[80]]</f>
        <v>7.9421990315175002E-6</v>
      </c>
      <c r="CE437" s="10">
        <f>3/24000000*OO[[#This Row],[139 (06JUL1985 06:00:00)-Water Temperature (C)]]*OO[[#This Row],[81]]</f>
        <v>6.9865541440399993E-6</v>
      </c>
      <c r="CF437" s="10">
        <f>3/24000000*OO[[#This Row],[140 (06JUL1985 09:00:00)-Water Temperature (C)]]*OO[[#This Row],[82]]</f>
        <v>6.3211060343099988E-6</v>
      </c>
      <c r="CG437" s="10">
        <f>3/24000000*OO[[#This Row],[141 (06JUL1985 12:00:00)-Water Temperature (C)]]*OO[[#This Row],[83]]</f>
        <v>5.7281411637449991E-6</v>
      </c>
      <c r="CH437" s="10">
        <f>3/24000000*OO[[#This Row],[142 (06JUL1985 15:00:00)-Water Temperature (C)]]*OO[[#This Row],[84]]</f>
        <v>5.1957876471875001E-6</v>
      </c>
      <c r="CI437" s="10">
        <f>3/24000000*OO[[#This Row],[143 (06JUL1985 18:00:00)-Water Temperature (C)]]*OO[[#This Row],[85]]</f>
        <v>4.6889962396725009E-6</v>
      </c>
      <c r="CJ437" s="10">
        <f>3/24000000*OO[[#This Row],[144 (06JUL1985 21:00:00)-Water Temperature (C)]]*OO[[#This Row],[86]]</f>
        <v>4.1050868177550001E-6</v>
      </c>
      <c r="CK437" s="10">
        <f>3/24000000*OO[[#This Row],[145 (07JUL1985 00:00:00)-Water Temperature (C)]]*OO[[#This Row],[87]]</f>
        <v>3.4841352911612501E-6</v>
      </c>
      <c r="CL437" s="10">
        <f>3/24000000*OO[[#This Row],[146 (07JUL1985 03:00:00)-Water Temperature (C)]]*OO[[#This Row],[88]]</f>
        <v>2.8907490582599997E-6</v>
      </c>
      <c r="CM437" s="10">
        <f>3/24000000*OO[[#This Row],[147 (07JUL1985 06:00:00)-Water Temperature (C)]]*OO[[#This Row],[89]]</f>
        <v>2.3267476363624997E-6</v>
      </c>
      <c r="CN437" s="10">
        <f>3/24000000*OO[[#This Row],[148 (07JUL1985 09:00:00)-Water Temperature (C)]]*OO[[#This Row],[90]]</f>
        <v>1.861751758265E-6</v>
      </c>
      <c r="CO437" s="10">
        <f>3/24000000*OO[[#This Row],[149 (07JUL1985 12:00:00)-Water Temperature (C)]]*OO[[#This Row],[91]]</f>
        <v>1.4564187557968749E-6</v>
      </c>
      <c r="CP437" s="10">
        <f>3/24000000*OO[[#This Row],[150 (07JUL1985 15:00:00)-Water Temperature (C)]]*OO[[#This Row],[92]]</f>
        <v>1.1679091136264999E-6</v>
      </c>
      <c r="CQ437" s="10">
        <f>3/24000000*OO[[#This Row],[151 (07JUL1985 18:00:00)-Water Temperature (C)]]*OO[[#This Row],[93]]</f>
        <v>9.4574868351150011E-7</v>
      </c>
      <c r="CR437" s="10">
        <f>3/24000000*OO[[#This Row],[152 (07JUL1985 21:00:00)-Water Temperature (C)]]*OO[[#This Row],[94]]</f>
        <v>7.6433932600874992E-7</v>
      </c>
      <c r="CS437" s="10">
        <f>3/24000000*OO[[#This Row],[153 (08JUL1985 00:00:00)-Water Temperature (C)]]*OO[[#This Row],[95]]</f>
        <v>6.6236943441099995E-7</v>
      </c>
      <c r="CT437" s="10">
        <f>3/24000000*OO[[#This Row],[154 (08JUL1985 03:00:00)-Water Temperature (C)]]*OO[[#This Row],[96]]</f>
        <v>5.8745837862999991E-7</v>
      </c>
      <c r="CU437" s="10">
        <f>3/24000000*OO[[#This Row],[155 (08JUL1985 06:00:00)-Water Temperature (C)]]*OO[[#This Row],[97]]</f>
        <v>5.2520771663999999E-7</v>
      </c>
      <c r="CV437" s="10">
        <f>3/24000000*OO[[#This Row],[156 (08JUL1985 09:00:00)-Water Temperature (C)]]*OO[[#This Row],[98]]</f>
        <v>4.8012676259399991E-7</v>
      </c>
      <c r="CW437" s="10">
        <f>3/24000000*OO[[#This Row],[157 (08JUL1985 12:00:00)-Water Temperature (C)]]*OO[[#This Row],[99]]</f>
        <v>4.5008834419762507E-7</v>
      </c>
    </row>
    <row r="438" spans="1:101" x14ac:dyDescent="0.35">
      <c r="A438" t="s">
        <v>445</v>
      </c>
      <c r="B438">
        <v>859.37750000000005</v>
      </c>
      <c r="C438" s="10">
        <f>3/24*OO[[#This Row],[59 (26JUN1985 06:00:00)-Water Temperature (C)]]*OO[[#This Row],[1]]/SUM(OO[1])</f>
        <v>0</v>
      </c>
      <c r="D438" s="10">
        <f>3/24*OO[[#This Row],[60 (26JUN1985 09:00:00)-Water Temperature (C)]]*OO[[#This Row],[2]]/SUM(OO[2])</f>
        <v>0</v>
      </c>
      <c r="E438" s="10">
        <f>3/24*OO[[#This Row],[61 (26JUN1985 12:00:00)-Water Temperature (C)]]*OO[[#This Row],[3]]/SUM(OO[3])</f>
        <v>0</v>
      </c>
      <c r="F438" s="10">
        <f>3/24*OO[[#This Row],[62 (26JUN1985 15:00:00)-Water Temperature (C)]]*OO[[#This Row],[4]]/SUM(OO[4])</f>
        <v>0</v>
      </c>
      <c r="G438" s="10">
        <f>3/24*OO[[#This Row],[63 (26JUN1985 18:00:00)-Water Temperature (C)]]*OO[[#This Row],[5]]/SUM(OO[5])</f>
        <v>0</v>
      </c>
      <c r="H438" s="10">
        <f>3/24*OO[[#This Row],[64 (26JUN1985 21:00:00)-Water Temperature (C)]]*OO[[#This Row],[6]]/SUM(OO[6])</f>
        <v>0</v>
      </c>
      <c r="I438" s="10">
        <f>3/24*OO[[#This Row],[65 (27JUN1985 00:00:00)-Water Temperature (C)]]*OO[[#This Row],[7]]/SUM(OO[7])</f>
        <v>0</v>
      </c>
      <c r="J438" s="10">
        <f>3/24*OO[[#This Row],[66 (27JUN1985 03:00:00)-Water Temperature (C)]]*OO[[#This Row],[8]]/SUM(OO[8])</f>
        <v>0</v>
      </c>
      <c r="K438" s="10">
        <f>3/24*OO[[#This Row],[67 (27JUN1985 06:00:00)-Water Temperature (C)]]*OO[[#This Row],[9]]/SUM(OO[9])</f>
        <v>0</v>
      </c>
      <c r="L438" s="10">
        <f>3/24*OO[[#This Row],[68 (27JUN1985 09:00:00)-Water Temperature (C)]]*OO[[#This Row],[10]]/SUM(OO[10])</f>
        <v>0</v>
      </c>
      <c r="M438" s="10">
        <f>3/24*OO[[#This Row],[69 (27JUN1985 12:00:00)-Water Temperature (C)]]*OO[[#This Row],[11]]/SUM(OO[11])</f>
        <v>0</v>
      </c>
      <c r="N438" s="10">
        <f>3/24*OO[[#This Row],[70 (27JUN1985 15:00:00)-Water Temperature (C)]]*OO[[#This Row],[12]]/SUM(OO[12])</f>
        <v>0</v>
      </c>
      <c r="O438" s="10">
        <f>3/24*OO[[#This Row],[71 (27JUN1985 18:00:00)-Water Temperature (C)]]*OO[[#This Row],[13]]/SUM(OO[13])</f>
        <v>0</v>
      </c>
      <c r="P438" s="10">
        <f>3/24*OO[[#This Row],[72 (27JUN1985 21:00:00)-Water Temperature (C)]]*OO[[#This Row],[14]]/SUM(OO[14])</f>
        <v>0</v>
      </c>
      <c r="Q438" s="10">
        <f>3/24*OO[[#This Row],[73 (28JUN1985 00:00:00)-Water Temperature (C)]]*OO[[#This Row],[15]]/SUM(OO[15])</f>
        <v>0</v>
      </c>
      <c r="R438" s="10">
        <f>3/24*OO[[#This Row],[74 (28JUN1985 03:00:00)-Water Temperature (C)]]*OO[[#This Row],[16]]/SUM(OO[16])</f>
        <v>0</v>
      </c>
      <c r="S438" s="10">
        <f>3/24*OO[[#This Row],[75 (28JUN1985 06:00:00)-Water Temperature (C)]]*OO[[#This Row],[17]]/SUM(OO[17])</f>
        <v>0</v>
      </c>
      <c r="T438" s="10">
        <f>3/24*OO[[#This Row],[76 (28JUN1985 09:00:00)-Water Temperature (C)]]*OO[[#This Row],[18]]/SUM(OO[18])</f>
        <v>0</v>
      </c>
      <c r="U438" s="10">
        <f>3/24*OO[[#This Row],[77 (28JUN1985 12:00:00)-Water Temperature (C)]]*OO[[#This Row],[19]]/SUM(OO[19])</f>
        <v>0</v>
      </c>
      <c r="V438" s="10">
        <f>3/24000000*OO[[#This Row],[78 (28JUN1985 15:00:00)-Water Temperature (C)]]*OO[[#This Row],[20]]</f>
        <v>0</v>
      </c>
      <c r="W438" s="10">
        <f>3/24000000*OO[[#This Row],[79 (28JUN1985 18:00:00)-Water Temperature (C)]]*OO[[#This Row],[21]]</f>
        <v>0</v>
      </c>
      <c r="X438" s="10">
        <f>3/24000000*OO[[#This Row],[80 (28JUN1985 21:00:00)-Water Temperature (C)]]*OO[[#This Row],[22]]</f>
        <v>1.0104572634624999E-40</v>
      </c>
      <c r="Y438" s="10">
        <f>3/24000000*OO[[#This Row],[81 (29JUN1985 00:00:00)-Water Temperature (C)]]*OO[[#This Row],[23]]</f>
        <v>3.0858229146149998E-34</v>
      </c>
      <c r="Z438" s="10">
        <f>3/24000000*OO[[#This Row],[82 (29JUN1985 03:00:00)-Water Temperature (C)]]*OO[[#This Row],[24]]</f>
        <v>1.020247321933E-27</v>
      </c>
      <c r="AA438" s="10">
        <f>3/24000000*OO[[#This Row],[83 (29JUN1985 06:00:00)-Water Temperature (C)]]*OO[[#This Row],[25]]</f>
        <v>3.0898252481599998E-22</v>
      </c>
      <c r="AB438" s="10">
        <f>3/24000000*OO[[#This Row],[84 (29JUN1985 09:00:00)-Water Temperature (C)]]*OO[[#This Row],[26]]</f>
        <v>2.9962459603499999E-18</v>
      </c>
      <c r="AC438" s="10">
        <f>3/24000000*OO[[#This Row],[85 (29JUN1985 12:00:00)-Water Temperature (C)]]*OO[[#This Row],[27]]</f>
        <v>4.2646769081962501E-15</v>
      </c>
      <c r="AD438" s="10">
        <f>3/24000000*OO[[#This Row],[86 (29JUN1985 15:00:00)-Water Temperature (C)]]*OO[[#This Row],[28]]</f>
        <v>1.6646551694565E-12</v>
      </c>
      <c r="AE438" s="10">
        <f>3/24000000*OO[[#This Row],[88 (29JUN1985 21:00:00)-Water Temperature (C)]]*OO[[#This Row],[30]]</f>
        <v>1.5877973916000001E-8</v>
      </c>
      <c r="AF438" s="10">
        <f>3/24000000*OO[[#This Row],[88 (29JUN1985 21:00:00)-Water Temperature (C)]]*OO[[#This Row],[30]]</f>
        <v>1.5877973916000001E-8</v>
      </c>
      <c r="AG438" s="10">
        <f>3/24000000*OO[[#This Row],[89 (30JUN1985 00:00:00)-Water Temperature (C)]]*OO[[#This Row],[31]]</f>
        <v>5.2086653014499996E-7</v>
      </c>
      <c r="AH438" s="10">
        <f>3/24000000*OO[[#This Row],[90 (30JUN1985 03:00:00)-Water Temperature (C)]]*OO[[#This Row],[32]]</f>
        <v>9.6332474819999988E-6</v>
      </c>
      <c r="AI438" s="10">
        <f>3/24000000*OO[[#This Row],[91 (30JUN1985 06:00:00)-Water Temperature (C)]]*OO[[#This Row],[33]]</f>
        <v>1.0895692966974999E-4</v>
      </c>
      <c r="AJ438" s="10">
        <f>3/24000000*OO[[#This Row],[92 (30JUN1985 09:00:00)-Water Temperature (C)]]*OO[[#This Row],[34]]</f>
        <v>8.2582507574000008E-4</v>
      </c>
      <c r="AK438" s="10">
        <f>3/24000000*OO[[#This Row],[93 (30JUN1985 12:00:00)-Water Temperature (C)]]*OO[[#This Row],[35]]</f>
        <v>4.1113492988399999E-3</v>
      </c>
      <c r="AL438" s="10">
        <f>3/24000000*OO[[#This Row],[94 (30JUN1985 15:00:00)-Water Temperature (C)]]*OO[[#This Row],[36]]</f>
        <v>1.4296725252060001E-2</v>
      </c>
      <c r="AM438" s="10">
        <f>3/24000000*OO[[#This Row],[95 (30JUN1985 18:00:00)-Water Temperature (C)]]*OO[[#This Row],[37]]</f>
        <v>3.7047051783000003E-2</v>
      </c>
      <c r="AN438" s="10">
        <f>3/24000000*OO[[#This Row],[96 (30JUN1985 21:00:00)-Water Temperature (C)]]*OO[[#This Row],[38]]</f>
        <v>7.1170761900000004E-2</v>
      </c>
      <c r="AO438" s="10">
        <f>3/24000000*OO[[#This Row],[97 (01JUL1985 00:00:00)-Water Temperature (C)]]*OO[[#This Row],[39]]</f>
        <v>0.10462264391699999</v>
      </c>
      <c r="AP438" s="10">
        <f>3/24000000*OO[[#This Row],[98 (01JUL1985 03:00:00)-Water Temperature (C)]]*OO[[#This Row],[40]]</f>
        <v>0.12562857921996248</v>
      </c>
      <c r="AQ438" s="10">
        <f>3/24000000*OO[[#This Row],[99 (01JUL1985 06:00:00)-Water Temperature (C)]]*OO[[#This Row],[41]]</f>
        <v>0.12442461795307501</v>
      </c>
      <c r="AR438" s="10">
        <f>3/24000000*OO[[#This Row],[100 (01JUL1985 09:00:00)-Water Temperature (C)]]*OO[[#This Row],[42]]</f>
        <v>0.1074175628099875</v>
      </c>
      <c r="AS438" s="10">
        <f>3/24000000*OO[[#This Row],[101 (01JUL1985 12:00:00)-Water Temperature (C)]]*OO[[#This Row],[43]]</f>
        <v>7.8304034336812489E-2</v>
      </c>
      <c r="AT438" s="10">
        <f>3/24000000*OO[[#This Row],[102 (01JUL1985 15:00:00)-Water Temperature (C)]]*OO[[#This Row],[44]]</f>
        <v>4.8949740505424999E-2</v>
      </c>
      <c r="AU438" s="10">
        <f>3/24000000*OO[[#This Row],[103 (01JUL1985 18:00:00)-Water Temperature (C)]]*OO[[#This Row],[45]]</f>
        <v>2.7410953224824997E-2</v>
      </c>
      <c r="AV438" s="10">
        <f>3/24000000*OO[[#This Row],[104 (01JUL1985 21:00:00)-Water Temperature (C)]]*OO[[#This Row],[46]]</f>
        <v>1.3661082051067497E-2</v>
      </c>
      <c r="AW438" s="10">
        <f>3/24000000*OO[[#This Row],[105 (02JUL1985 00:00:00)-Water Temperature (C)]]*OO[[#This Row],[47]]</f>
        <v>6.2707237427449998E-3</v>
      </c>
      <c r="AX438" s="10">
        <f>3/24000000*OO[[#This Row],[106 (02JUL1985 03:00:00)-Water Temperature (C)]]*OO[[#This Row],[48]]</f>
        <v>2.7441852898612501E-3</v>
      </c>
      <c r="AY438" s="10">
        <f>3/24000000*OO[[#This Row],[107 (02JUL1985 06:00:00)-Water Temperature (C)]]*OO[[#This Row],[49]]</f>
        <v>1.1611459123439998E-3</v>
      </c>
      <c r="AZ438" s="10">
        <f>3/24000000*OO[[#This Row],[108 (02JUL1985 09:00:00)-Water Temperature (C)]]*OO[[#This Row],[50]]</f>
        <v>4.9620093412199994E-4</v>
      </c>
      <c r="BA438" s="10">
        <f>3/24000000*OO[[#This Row],[109 (02JUL1985 12:00:00)-Water Temperature (C)]]*OO[[#This Row],[51]]</f>
        <v>2.3862652959749994E-4</v>
      </c>
      <c r="BB438" s="10">
        <f>3/24000000*OO[[#This Row],[110 (02JUL1985 15:00:00)-Water Temperature (C)]]*OO[[#This Row],[52]]</f>
        <v>1.3790454939231251E-4</v>
      </c>
      <c r="BC438" s="10">
        <f>3/24000000*OO[[#This Row],[111 (02JUL1985 18:00:00)-Water Temperature (C)]]*OO[[#This Row],[53]]</f>
        <v>9.8490716985599988E-5</v>
      </c>
      <c r="BD438" s="10">
        <f>3/24000000*OO[[#This Row],[112 (02JUL1985 21:00:00)-Water Temperature (C)]]*OO[[#This Row],[54]]</f>
        <v>8.0551838549274989E-5</v>
      </c>
      <c r="BE438" s="10">
        <f>3/24000000*OO[[#This Row],[113 (03JUL1985 00:00:00)-Water Temperature (C)]]*OO[[#This Row],[55]]</f>
        <v>7.1779574026049992E-5</v>
      </c>
      <c r="BF438" s="10">
        <f>3/24000000*OO[[#This Row],[114 (03JUL1985 03:00:00)-Water Temperature (C)]]*OO[[#This Row],[56]]</f>
        <v>6.6366941623387506E-5</v>
      </c>
      <c r="BG438" s="10">
        <f>3/24000000*OO[[#This Row],[115 (03JUL1985 06:00:00)-Water Temperature (C)]]*OO[[#This Row],[57]]</f>
        <v>6.2159576566874999E-5</v>
      </c>
      <c r="BH438" s="10">
        <f>3/24000000*OO[[#This Row],[116 (03JUL1985 09:00:00)-Water Temperature (C)]]*OO[[#This Row],[58]]</f>
        <v>5.9411958221737496E-5</v>
      </c>
      <c r="BI438" s="10">
        <f>3/24000000*OO[[#This Row],[117 (03JUL1985 12:00:00)-Water Temperature (C)]]*OO[[#This Row],[59]]</f>
        <v>5.8526863220312506E-5</v>
      </c>
      <c r="BJ438" s="10">
        <f>3/24000000*OO[[#This Row],[118 (03JUL1985 15:00:00)-Water Temperature (C)]]*OO[[#This Row],[60]]</f>
        <v>5.7486172079700002E-5</v>
      </c>
      <c r="BK438" s="10">
        <f>3/24000000*OO[[#This Row],[119 (03JUL1985 18:00:00)-Water Temperature (C)]]*OO[[#This Row],[61]]</f>
        <v>5.6566149667874997E-5</v>
      </c>
      <c r="BL438" s="10">
        <f>3/24000000*OO[[#This Row],[120 (03JUL1985 21:00:00)-Water Temperature (C)]]*OO[[#This Row],[62]]</f>
        <v>5.337510390555E-5</v>
      </c>
      <c r="BM438" s="10">
        <f>3/24000000*OO[[#This Row],[121 (04JUL1985 00:00:00)-Water Temperature (C)]]*OO[[#This Row],[63]]</f>
        <v>4.9455771773E-5</v>
      </c>
      <c r="BN438" s="10">
        <f>3/24000000*OO[[#This Row],[122 (04JUL1985 03:00:00)-Water Temperature (C)]]*OO[[#This Row],[64]]</f>
        <v>4.5739083501149995E-5</v>
      </c>
      <c r="BO438" s="10">
        <f>3/24000000*OO[[#This Row],[123 (04JUL1985 06:00:00)-Water Temperature (C)]]*OO[[#This Row],[65]]</f>
        <v>4.1660704674224995E-5</v>
      </c>
      <c r="BP438" s="10">
        <f>3/24000000*OO[[#This Row],[124 (04JUL1985 09:00:00)-Water Temperature (C)]]*OO[[#This Row],[66]]</f>
        <v>3.8509075315200006E-5</v>
      </c>
      <c r="BQ438" s="10">
        <f>3/24000000*OO[[#This Row],[125 (04JUL1985 12:00:00)-Water Temperature (C)]]*OO[[#This Row],[67]]</f>
        <v>3.5127521492687491E-5</v>
      </c>
      <c r="BR438" s="10">
        <f>3/24000000*OO[[#This Row],[126 (04JUL1985 15:00:00)-Water Temperature (C)]]*OO[[#This Row],[68]]</f>
        <v>3.1549344927187499E-5</v>
      </c>
      <c r="BS438" s="10">
        <f>3/24000000*OO[[#This Row],[127 (04JUL1985 18:00:00)-Water Temperature (C)]]*OO[[#This Row],[69]]</f>
        <v>2.8506138040800004E-5</v>
      </c>
      <c r="BT438" s="10">
        <f>3/24000000*OO[[#This Row],[128 (04JUL1985 21:00:00)-Water Temperature (C)]]*OO[[#This Row],[70]]</f>
        <v>2.54861581423625E-5</v>
      </c>
      <c r="BU438" s="10">
        <f>3/24000000*OO[[#This Row],[129 (05JUL1985 00:00:00)-Water Temperature (C)]]*OO[[#This Row],[71]]</f>
        <v>2.2119775585599999E-5</v>
      </c>
      <c r="BV438" s="10">
        <f>3/24000000*OO[[#This Row],[130 (05JUL1985 03:00:00)-Water Temperature (C)]]*OO[[#This Row],[72]]</f>
        <v>1.9254078108339995E-5</v>
      </c>
      <c r="BW438" s="10">
        <f>3/24000000*OO[[#This Row],[131 (05JUL1985 06:00:00)-Water Temperature (C)]]*OO[[#This Row],[73]]</f>
        <v>1.6881655269029998E-5</v>
      </c>
      <c r="BX438" s="10">
        <f>3/24000000*OO[[#This Row],[132 (05JUL1985 09:00:00)-Water Temperature (C)]]*OO[[#This Row],[74]]</f>
        <v>1.5332516629397501E-5</v>
      </c>
      <c r="BY438" s="10">
        <f>3/24000000*OO[[#This Row],[133 (05JUL1985 12:00:00)-Water Temperature (C)]]*OO[[#This Row],[75]]</f>
        <v>1.3966493157792499E-5</v>
      </c>
      <c r="BZ438" s="10">
        <f>3/24000000*OO[[#This Row],[134 (05JUL1985 15:00:00)-Water Temperature (C)]]*OO[[#This Row],[76]]</f>
        <v>1.2699149320068751E-5</v>
      </c>
      <c r="CA438" s="10">
        <f>3/24000000*OO[[#This Row],[135 (05JUL1985 18:00:00)-Water Temperature (C)]]*OO[[#This Row],[77]]</f>
        <v>1.17312553746E-5</v>
      </c>
      <c r="CB438" s="10">
        <f>3/24000000*OO[[#This Row],[136 (05JUL1985 21:00:00)-Water Temperature (C)]]*OO[[#This Row],[78]]</f>
        <v>1.0743864387326251E-5</v>
      </c>
      <c r="CC438" s="10">
        <f>3/24000000*OO[[#This Row],[137 (06JUL1985 00:00:00)-Water Temperature (C)]]*OO[[#This Row],[79]]</f>
        <v>9.5916534214700011E-6</v>
      </c>
      <c r="CD438" s="10">
        <f>3/24000000*OO[[#This Row],[138 (06JUL1985 03:00:00)-Water Temperature (C)]]*OO[[#This Row],[80]]</f>
        <v>8.5741502444650011E-6</v>
      </c>
      <c r="CE438" s="10">
        <f>3/24000000*OO[[#This Row],[139 (06JUL1985 06:00:00)-Water Temperature (C)]]*OO[[#This Row],[81]]</f>
        <v>7.6907503078937497E-6</v>
      </c>
      <c r="CF438" s="10">
        <f>3/24000000*OO[[#This Row],[140 (06JUL1985 09:00:00)-Water Temperature (C)]]*OO[[#This Row],[82]]</f>
        <v>7.0998984760125001E-6</v>
      </c>
      <c r="CG438" s="10">
        <f>3/24000000*OO[[#This Row],[141 (06JUL1985 12:00:00)-Water Temperature (C)]]*OO[[#This Row],[83]]</f>
        <v>6.5741235505874999E-6</v>
      </c>
      <c r="CH438" s="10">
        <f>3/24000000*OO[[#This Row],[142 (06JUL1985 15:00:00)-Water Temperature (C)]]*OO[[#This Row],[84]]</f>
        <v>6.0933805706912505E-6</v>
      </c>
      <c r="CI438" s="10">
        <f>3/24000000*OO[[#This Row],[143 (06JUL1985 18:00:00)-Water Temperature (C)]]*OO[[#This Row],[85]]</f>
        <v>5.6352930958687493E-6</v>
      </c>
      <c r="CJ438" s="10">
        <f>3/24000000*OO[[#This Row],[144 (06JUL1985 21:00:00)-Water Temperature (C)]]*OO[[#This Row],[86]]</f>
        <v>5.078503672759999E-6</v>
      </c>
      <c r="CK438" s="10">
        <f>3/24000000*OO[[#This Row],[145 (07JUL1985 00:00:00)-Water Temperature (C)]]*OO[[#This Row],[87]]</f>
        <v>4.4502138755500003E-6</v>
      </c>
      <c r="CL438" s="10">
        <f>3/24000000*OO[[#This Row],[146 (07JUL1985 03:00:00)-Water Temperature (C)]]*OO[[#This Row],[88]]</f>
        <v>3.8338058890899999E-6</v>
      </c>
      <c r="CM438" s="10">
        <f>3/24000000*OO[[#This Row],[147 (07JUL1985 06:00:00)-Water Temperature (C)]]*OO[[#This Row],[89]]</f>
        <v>3.2188549705250001E-6</v>
      </c>
      <c r="CN438" s="10">
        <f>3/24000000*OO[[#This Row],[148 (07JUL1985 09:00:00)-Water Temperature (C)]]*OO[[#This Row],[90]]</f>
        <v>2.69548539537E-6</v>
      </c>
      <c r="CO438" s="10">
        <f>3/24000000*OO[[#This Row],[149 (07JUL1985 12:00:00)-Water Temperature (C)]]*OO[[#This Row],[91]]</f>
        <v>2.2061571488096251E-6</v>
      </c>
      <c r="CP438" s="10">
        <f>3/24000000*OO[[#This Row],[150 (07JUL1985 15:00:00)-Water Temperature (C)]]*OO[[#This Row],[92]]</f>
        <v>1.8541627055223748E-6</v>
      </c>
      <c r="CQ438" s="10">
        <f>3/24000000*OO[[#This Row],[151 (07JUL1985 18:00:00)-Water Temperature (C)]]*OO[[#This Row],[93]]</f>
        <v>1.5820813211375001E-6</v>
      </c>
      <c r="CR438" s="10">
        <f>3/24000000*OO[[#This Row],[152 (07JUL1985 21:00:00)-Water Temperature (C)]]*OO[[#This Row],[94]]</f>
        <v>1.3472954555781251E-6</v>
      </c>
      <c r="CS438" s="10">
        <f>3/24000000*OO[[#This Row],[153 (08JUL1985 00:00:00)-Water Temperature (C)]]*OO[[#This Row],[95]]</f>
        <v>1.1582024988868752E-6</v>
      </c>
      <c r="CT438" s="10">
        <f>3/24000000*OO[[#This Row],[154 (08JUL1985 03:00:00)-Water Temperature (C)]]*OO[[#This Row],[96]]</f>
        <v>1.02581791797625E-6</v>
      </c>
      <c r="CU438" s="10">
        <f>3/24000000*OO[[#This Row],[155 (08JUL1985 06:00:00)-Water Temperature (C)]]*OO[[#This Row],[97]]</f>
        <v>9.1864675090499981E-7</v>
      </c>
      <c r="CV438" s="10">
        <f>3/24000000*OO[[#This Row],[156 (08JUL1985 09:00:00)-Water Temperature (C)]]*OO[[#This Row],[98]]</f>
        <v>8.4154105869174997E-7</v>
      </c>
      <c r="CW438" s="10">
        <f>3/24000000*OO[[#This Row],[157 (08JUL1985 12:00:00)-Water Temperature (C)]]*OO[[#This Row],[99]]</f>
        <v>7.8625730243500002E-7</v>
      </c>
    </row>
    <row r="439" spans="1:101" x14ac:dyDescent="0.35">
      <c r="A439" t="s">
        <v>446</v>
      </c>
      <c r="B439">
        <v>849.02340000000004</v>
      </c>
      <c r="C439" s="10">
        <f>3/24*OO[[#This Row],[59 (26JUN1985 06:00:00)-Water Temperature (C)]]*OO[[#This Row],[1]]/SUM(OO[1])</f>
        <v>0</v>
      </c>
      <c r="D439" s="10">
        <f>3/24*OO[[#This Row],[60 (26JUN1985 09:00:00)-Water Temperature (C)]]*OO[[#This Row],[2]]/SUM(OO[2])</f>
        <v>0</v>
      </c>
      <c r="E439" s="10">
        <f>3/24*OO[[#This Row],[61 (26JUN1985 12:00:00)-Water Temperature (C)]]*OO[[#This Row],[3]]/SUM(OO[3])</f>
        <v>0</v>
      </c>
      <c r="F439" s="10">
        <f>3/24*OO[[#This Row],[62 (26JUN1985 15:00:00)-Water Temperature (C)]]*OO[[#This Row],[4]]/SUM(OO[4])</f>
        <v>0</v>
      </c>
      <c r="G439" s="10">
        <f>3/24*OO[[#This Row],[63 (26JUN1985 18:00:00)-Water Temperature (C)]]*OO[[#This Row],[5]]/SUM(OO[5])</f>
        <v>0</v>
      </c>
      <c r="H439" s="10">
        <f>3/24*OO[[#This Row],[64 (26JUN1985 21:00:00)-Water Temperature (C)]]*OO[[#This Row],[6]]/SUM(OO[6])</f>
        <v>0</v>
      </c>
      <c r="I439" s="10">
        <f>3/24*OO[[#This Row],[65 (27JUN1985 00:00:00)-Water Temperature (C)]]*OO[[#This Row],[7]]/SUM(OO[7])</f>
        <v>0</v>
      </c>
      <c r="J439" s="10">
        <f>3/24*OO[[#This Row],[66 (27JUN1985 03:00:00)-Water Temperature (C)]]*OO[[#This Row],[8]]/SUM(OO[8])</f>
        <v>0</v>
      </c>
      <c r="K439" s="10">
        <f>3/24*OO[[#This Row],[67 (27JUN1985 06:00:00)-Water Temperature (C)]]*OO[[#This Row],[9]]/SUM(OO[9])</f>
        <v>0</v>
      </c>
      <c r="L439" s="10">
        <f>3/24*OO[[#This Row],[68 (27JUN1985 09:00:00)-Water Temperature (C)]]*OO[[#This Row],[10]]/SUM(OO[10])</f>
        <v>0</v>
      </c>
      <c r="M439" s="10">
        <f>3/24*OO[[#This Row],[69 (27JUN1985 12:00:00)-Water Temperature (C)]]*OO[[#This Row],[11]]/SUM(OO[11])</f>
        <v>0</v>
      </c>
      <c r="N439" s="10">
        <f>3/24*OO[[#This Row],[70 (27JUN1985 15:00:00)-Water Temperature (C)]]*OO[[#This Row],[12]]/SUM(OO[12])</f>
        <v>0</v>
      </c>
      <c r="O439" s="10">
        <f>3/24*OO[[#This Row],[71 (27JUN1985 18:00:00)-Water Temperature (C)]]*OO[[#This Row],[13]]/SUM(OO[13])</f>
        <v>0</v>
      </c>
      <c r="P439" s="10">
        <f>3/24*OO[[#This Row],[72 (27JUN1985 21:00:00)-Water Temperature (C)]]*OO[[#This Row],[14]]/SUM(OO[14])</f>
        <v>0</v>
      </c>
      <c r="Q439" s="10">
        <f>3/24*OO[[#This Row],[73 (28JUN1985 00:00:00)-Water Temperature (C)]]*OO[[#This Row],[15]]/SUM(OO[15])</f>
        <v>0</v>
      </c>
      <c r="R439" s="10">
        <f>3/24*OO[[#This Row],[74 (28JUN1985 03:00:00)-Water Temperature (C)]]*OO[[#This Row],[16]]/SUM(OO[16])</f>
        <v>0</v>
      </c>
      <c r="S439" s="10">
        <f>3/24*OO[[#This Row],[75 (28JUN1985 06:00:00)-Water Temperature (C)]]*OO[[#This Row],[17]]/SUM(OO[17])</f>
        <v>0</v>
      </c>
      <c r="T439" s="10">
        <f>3/24*OO[[#This Row],[76 (28JUN1985 09:00:00)-Water Temperature (C)]]*OO[[#This Row],[18]]/SUM(OO[18])</f>
        <v>0</v>
      </c>
      <c r="U439" s="10">
        <f>3/24*OO[[#This Row],[77 (28JUN1985 12:00:00)-Water Temperature (C)]]*OO[[#This Row],[19]]/SUM(OO[19])</f>
        <v>0</v>
      </c>
      <c r="V439" s="10">
        <f>3/24000000*OO[[#This Row],[78 (28JUN1985 15:00:00)-Water Temperature (C)]]*OO[[#This Row],[20]]</f>
        <v>0</v>
      </c>
      <c r="W439" s="10">
        <f>3/24000000*OO[[#This Row],[79 (28JUN1985 18:00:00)-Water Temperature (C)]]*OO[[#This Row],[21]]</f>
        <v>0</v>
      </c>
      <c r="X439" s="10">
        <f>3/24000000*OO[[#This Row],[80 (28JUN1985 21:00:00)-Water Temperature (C)]]*OO[[#This Row],[22]]</f>
        <v>2.8367677646874996E-41</v>
      </c>
      <c r="Y439" s="10">
        <f>3/24000000*OO[[#This Row],[81 (29JUN1985 00:00:00)-Water Temperature (C)]]*OO[[#This Row],[23]]</f>
        <v>1.1708875514343748E-34</v>
      </c>
      <c r="Z439" s="10">
        <f>3/24000000*OO[[#This Row],[82 (29JUN1985 03:00:00)-Water Temperature (C)]]*OO[[#This Row],[24]]</f>
        <v>3.2355536524412497E-28</v>
      </c>
      <c r="AA439" s="10">
        <f>3/24000000*OO[[#This Row],[83 (29JUN1985 06:00:00)-Water Temperature (C)]]*OO[[#This Row],[25]]</f>
        <v>1.2148529873523749E-22</v>
      </c>
      <c r="AB439" s="10">
        <f>3/24000000*OO[[#This Row],[84 (29JUN1985 09:00:00)-Water Temperature (C)]]*OO[[#This Row],[26]]</f>
        <v>1.3581970477031253E-18</v>
      </c>
      <c r="AC439" s="10">
        <f>3/24000000*OO[[#This Row],[85 (29JUN1985 12:00:00)-Water Temperature (C)]]*OO[[#This Row],[27]]</f>
        <v>2.1397312719224997E-15</v>
      </c>
      <c r="AD439" s="10">
        <f>3/24000000*OO[[#This Row],[86 (29JUN1985 15:00:00)-Water Temperature (C)]]*OO[[#This Row],[28]]</f>
        <v>9.0183941566162484E-13</v>
      </c>
      <c r="AE439" s="10">
        <f>3/24000000*OO[[#This Row],[88 (29JUN1985 21:00:00)-Water Temperature (C)]]*OO[[#This Row],[30]]</f>
        <v>9.6495796223574995E-9</v>
      </c>
      <c r="AF439" s="10">
        <f>3/24000000*OO[[#This Row],[88 (29JUN1985 21:00:00)-Water Temperature (C)]]*OO[[#This Row],[30]]</f>
        <v>9.6495796223574995E-9</v>
      </c>
      <c r="AG439" s="10">
        <f>3/24000000*OO[[#This Row],[89 (30JUN1985 00:00:00)-Water Temperature (C)]]*OO[[#This Row],[31]]</f>
        <v>3.3123680757749997E-7</v>
      </c>
      <c r="AH439" s="10">
        <f>3/24000000*OO[[#This Row],[90 (30JUN1985 03:00:00)-Water Temperature (C)]]*OO[[#This Row],[32]]</f>
        <v>6.3782402461762505E-6</v>
      </c>
      <c r="AI439" s="10">
        <f>3/24000000*OO[[#This Row],[91 (30JUN1985 06:00:00)-Water Temperature (C)]]*OO[[#This Row],[33]]</f>
        <v>7.4803838855849985E-5</v>
      </c>
      <c r="AJ439" s="10">
        <f>3/24000000*OO[[#This Row],[92 (30JUN1985 09:00:00)-Water Temperature (C)]]*OO[[#This Row],[34]]</f>
        <v>5.8632997809375E-4</v>
      </c>
      <c r="AK439" s="10">
        <f>3/24000000*OO[[#This Row],[93 (30JUN1985 12:00:00)-Water Temperature (C)]]*OO[[#This Row],[35]]</f>
        <v>3.010734339375E-3</v>
      </c>
      <c r="AL439" s="10">
        <f>3/24000000*OO[[#This Row],[94 (30JUN1985 15:00:00)-Water Temperature (C)]]*OO[[#This Row],[36]]</f>
        <v>1.0734278791065E-2</v>
      </c>
      <c r="AM439" s="10">
        <f>3/24000000*OO[[#This Row],[95 (30JUN1985 18:00:00)-Water Temperature (C)]]*OO[[#This Row],[37]]</f>
        <v>2.8413907535750002E-2</v>
      </c>
      <c r="AN439" s="10">
        <f>3/24000000*OO[[#This Row],[96 (30JUN1985 21:00:00)-Water Temperature (C)]]*OO[[#This Row],[38]]</f>
        <v>5.5649624690562491E-2</v>
      </c>
      <c r="AO439" s="10">
        <f>3/24000000*OO[[#This Row],[97 (01JUL1985 00:00:00)-Water Temperature (C)]]*OO[[#This Row],[39]]</f>
        <v>8.3134617628399993E-2</v>
      </c>
      <c r="AP439" s="10">
        <f>3/24000000*OO[[#This Row],[98 (01JUL1985 03:00:00)-Water Temperature (C)]]*OO[[#This Row],[40]]</f>
        <v>0.101207273765275</v>
      </c>
      <c r="AQ439" s="10">
        <f>3/24000000*OO[[#This Row],[99 (01JUL1985 06:00:00)-Water Temperature (C)]]*OO[[#This Row],[41]]</f>
        <v>0.10138429492347499</v>
      </c>
      <c r="AR439" s="10">
        <f>3/24000000*OO[[#This Row],[100 (01JUL1985 09:00:00)-Water Temperature (C)]]*OO[[#This Row],[42]]</f>
        <v>8.8680523944600007E-2</v>
      </c>
      <c r="AS439" s="10">
        <f>3/24000000*OO[[#This Row],[101 (01JUL1985 12:00:00)-Water Temperature (C)]]*OO[[#This Row],[43]]</f>
        <v>6.5335354071899998E-2</v>
      </c>
      <c r="AT439" s="10">
        <f>3/24000000*OO[[#This Row],[102 (01JUL1985 15:00:00)-Water Temperature (C)]]*OO[[#This Row],[44]]</f>
        <v>4.1233153602487499E-2</v>
      </c>
      <c r="AU439" s="10">
        <f>3/24000000*OO[[#This Row],[103 (01JUL1985 18:00:00)-Water Temperature (C)]]*OO[[#This Row],[45]]</f>
        <v>2.3240638287720002E-2</v>
      </c>
      <c r="AV439" s="10">
        <f>3/24000000*OO[[#This Row],[104 (01JUL1985 21:00:00)-Water Temperature (C)]]*OO[[#This Row],[46]]</f>
        <v>1.1634562235881248E-2</v>
      </c>
      <c r="AW439" s="10">
        <f>3/24000000*OO[[#This Row],[105 (02JUL1985 00:00:00)-Water Temperature (C)]]*OO[[#This Row],[47]]</f>
        <v>5.3520178805899999E-3</v>
      </c>
      <c r="AX439" s="10">
        <f>3/24000000*OO[[#This Row],[106 (02JUL1985 03:00:00)-Water Temperature (C)]]*OO[[#This Row],[48]]</f>
        <v>2.3427129142983747E-3</v>
      </c>
      <c r="AY439" s="10">
        <f>3/24000000*OO[[#This Row],[107 (02JUL1985 06:00:00)-Water Temperature (C)]]*OO[[#This Row],[49]]</f>
        <v>9.8975016071100002E-4</v>
      </c>
      <c r="AZ439" s="10">
        <f>3/24000000*OO[[#This Row],[108 (02JUL1985 09:00:00)-Water Temperature (C)]]*OO[[#This Row],[50]]</f>
        <v>4.1957369386550001E-4</v>
      </c>
      <c r="BA439" s="10">
        <f>3/24000000*OO[[#This Row],[109 (02JUL1985 12:00:00)-Water Temperature (C)]]*OO[[#This Row],[51]]</f>
        <v>1.9897541354517499E-4</v>
      </c>
      <c r="BB439" s="10">
        <f>3/24000000*OO[[#This Row],[110 (02JUL1985 15:00:00)-Water Temperature (C)]]*OO[[#This Row],[52]]</f>
        <v>1.1322209909587501E-4</v>
      </c>
      <c r="BC439" s="10">
        <f>3/24000000*OO[[#This Row],[111 (02JUL1985 18:00:00)-Water Temperature (C)]]*OO[[#This Row],[53]]</f>
        <v>8.0121122711412498E-5</v>
      </c>
      <c r="BD439" s="10">
        <f>3/24000000*OO[[#This Row],[112 (02JUL1985 21:00:00)-Water Temperature (C)]]*OO[[#This Row],[54]]</f>
        <v>6.5240338491599989E-5</v>
      </c>
      <c r="BE439" s="10">
        <f>3/24000000*OO[[#This Row],[113 (03JUL1985 00:00:00)-Water Temperature (C)]]*OO[[#This Row],[55]]</f>
        <v>5.8023702597187498E-5</v>
      </c>
      <c r="BF439" s="10">
        <f>3/24000000*OO[[#This Row],[114 (03JUL1985 03:00:00)-Water Temperature (C)]]*OO[[#This Row],[56]]</f>
        <v>5.3606765944999999E-5</v>
      </c>
      <c r="BG439" s="10">
        <f>3/24000000*OO[[#This Row],[115 (03JUL1985 06:00:00)-Water Temperature (C)]]*OO[[#This Row],[57]]</f>
        <v>5.0180500561599993E-5</v>
      </c>
      <c r="BH439" s="10">
        <f>3/24000000*OO[[#This Row],[116 (03JUL1985 09:00:00)-Water Temperature (C)]]*OO[[#This Row],[58]]</f>
        <v>4.7913422687787495E-5</v>
      </c>
      <c r="BI439" s="10">
        <f>3/24000000*OO[[#This Row],[117 (03JUL1985 12:00:00)-Water Temperature (C)]]*OO[[#This Row],[59]]</f>
        <v>4.7167719909999999E-5</v>
      </c>
      <c r="BJ439" s="10">
        <f>3/24000000*OO[[#This Row],[118 (03JUL1985 15:00:00)-Water Temperature (C)]]*OO[[#This Row],[60]]</f>
        <v>4.6316161698200004E-5</v>
      </c>
      <c r="BK439" s="10">
        <f>3/24000000*OO[[#This Row],[119 (03JUL1985 18:00:00)-Water Temperature (C)]]*OO[[#This Row],[61]]</f>
        <v>4.5577628042625001E-5</v>
      </c>
      <c r="BL439" s="10">
        <f>3/24000000*OO[[#This Row],[120 (03JUL1985 21:00:00)-Water Temperature (C)]]*OO[[#This Row],[62]]</f>
        <v>4.3027420024125005E-5</v>
      </c>
      <c r="BM439" s="10">
        <f>3/24000000*OO[[#This Row],[121 (04JUL1985 00:00:00)-Water Temperature (C)]]*OO[[#This Row],[63]]</f>
        <v>3.9848587549350002E-5</v>
      </c>
      <c r="BN439" s="10">
        <f>3/24000000*OO[[#This Row],[122 (04JUL1985 03:00:00)-Water Temperature (C)]]*OO[[#This Row],[64]]</f>
        <v>3.6858115042099997E-5</v>
      </c>
      <c r="BO439" s="10">
        <f>3/24000000*OO[[#This Row],[123 (04JUL1985 06:00:00)-Water Temperature (C)]]*OO[[#This Row],[65]]</f>
        <v>3.36017937492E-5</v>
      </c>
      <c r="BP439" s="10">
        <f>3/24000000*OO[[#This Row],[124 (04JUL1985 09:00:00)-Water Temperature (C)]]*OO[[#This Row],[66]]</f>
        <v>3.1076145600749995E-5</v>
      </c>
      <c r="BQ439" s="10">
        <f>3/24000000*OO[[#This Row],[125 (04JUL1985 12:00:00)-Water Temperature (C)]]*OO[[#This Row],[67]]</f>
        <v>2.8347294379424999E-5</v>
      </c>
      <c r="BR439" s="10">
        <f>3/24000000*OO[[#This Row],[126 (04JUL1985 15:00:00)-Water Temperature (C)]]*OO[[#This Row],[68]]</f>
        <v>2.5431653406499999E-5</v>
      </c>
      <c r="BS439" s="10">
        <f>3/24000000*OO[[#This Row],[127 (04JUL1985 18:00:00)-Water Temperature (C)]]*OO[[#This Row],[69]]</f>
        <v>2.2943354258587502E-5</v>
      </c>
      <c r="BT439" s="10">
        <f>3/24000000*OO[[#This Row],[128 (04JUL1985 21:00:00)-Water Temperature (C)]]*OO[[#This Row],[70]]</f>
        <v>2.0478013254693752E-5</v>
      </c>
      <c r="BU439" s="10">
        <f>3/24000000*OO[[#This Row],[129 (05JUL1985 00:00:00)-Water Temperature (C)]]*OO[[#This Row],[71]]</f>
        <v>1.77390545933475E-5</v>
      </c>
      <c r="BV439" s="10">
        <f>3/24000000*OO[[#This Row],[130 (05JUL1985 03:00:00)-Water Temperature (C)]]*OO[[#This Row],[72]]</f>
        <v>1.5397852131386248E-5</v>
      </c>
      <c r="BW439" s="10">
        <f>3/24000000*OO[[#This Row],[131 (05JUL1985 06:00:00)-Water Temperature (C)]]*OO[[#This Row],[73]]</f>
        <v>1.3464403471447499E-5</v>
      </c>
      <c r="BX439" s="10">
        <f>3/24000000*OO[[#This Row],[132 (05JUL1985 09:00:00)-Water Temperature (C)]]*OO[[#This Row],[74]]</f>
        <v>1.219537307498E-5</v>
      </c>
      <c r="BY439" s="10">
        <f>3/24000000*OO[[#This Row],[133 (05JUL1985 12:00:00)-Water Temperature (C)]]*OO[[#This Row],[75]]</f>
        <v>1.1084770110097497E-5</v>
      </c>
      <c r="BZ439" s="10">
        <f>3/24000000*OO[[#This Row],[134 (05JUL1985 15:00:00)-Water Temperature (C)]]*OO[[#This Row],[76]]</f>
        <v>1.0039594687184999E-5</v>
      </c>
      <c r="CA439" s="10">
        <f>3/24000000*OO[[#This Row],[135 (05JUL1985 18:00:00)-Water Temperature (C)]]*OO[[#This Row],[77]]</f>
        <v>9.2615194641012506E-6</v>
      </c>
      <c r="CB439" s="10">
        <f>3/24000000*OO[[#This Row],[136 (05JUL1985 21:00:00)-Water Temperature (C)]]*OO[[#This Row],[78]]</f>
        <v>8.5590480185662509E-6</v>
      </c>
      <c r="CC439" s="10">
        <f>3/24000000*OO[[#This Row],[137 (06JUL1985 00:00:00)-Water Temperature (C)]]*OO[[#This Row],[79]]</f>
        <v>7.7124264103237495E-6</v>
      </c>
      <c r="CD439" s="10">
        <f>3/24000000*OO[[#This Row],[138 (06JUL1985 03:00:00)-Water Temperature (C)]]*OO[[#This Row],[80]]</f>
        <v>6.9564770728124995E-6</v>
      </c>
      <c r="CE439" s="10">
        <f>3/24000000*OO[[#This Row],[139 (06JUL1985 06:00:00)-Water Temperature (C)]]*OO[[#This Row],[81]]</f>
        <v>6.2967524254799993E-6</v>
      </c>
      <c r="CF439" s="10">
        <f>3/24000000*OO[[#This Row],[140 (06JUL1985 09:00:00)-Water Temperature (C)]]*OO[[#This Row],[82]]</f>
        <v>5.8669685910374998E-6</v>
      </c>
      <c r="CG439" s="10">
        <f>3/24000000*OO[[#This Row],[141 (06JUL1985 12:00:00)-Water Temperature (C)]]*OO[[#This Row],[83]]</f>
        <v>5.4876476813650003E-6</v>
      </c>
      <c r="CH439" s="10">
        <f>3/24000000*OO[[#This Row],[142 (06JUL1985 15:00:00)-Water Temperature (C)]]*OO[[#This Row],[84]]</f>
        <v>5.1398577039825007E-6</v>
      </c>
      <c r="CI439" s="10">
        <f>3/24000000*OO[[#This Row],[143 (06JUL1985 18:00:00)-Water Temperature (C)]]*OO[[#This Row],[85]]</f>
        <v>4.8015818832799998E-6</v>
      </c>
      <c r="CJ439" s="10">
        <f>3/24000000*OO[[#This Row],[144 (06JUL1985 21:00:00)-Water Temperature (C)]]*OO[[#This Row],[86]]</f>
        <v>4.3814391077025009E-6</v>
      </c>
      <c r="CK439" s="10">
        <f>3/24000000*OO[[#This Row],[145 (07JUL1985 00:00:00)-Water Temperature (C)]]*OO[[#This Row],[87]]</f>
        <v>3.8866782197187501E-6</v>
      </c>
      <c r="CL439" s="10">
        <f>3/24000000*OO[[#This Row],[146 (07JUL1985 03:00:00)-Water Temperature (C)]]*OO[[#This Row],[88]]</f>
        <v>3.3950057754499998E-6</v>
      </c>
      <c r="CM439" s="10">
        <f>3/24000000*OO[[#This Row],[147 (07JUL1985 06:00:00)-Water Temperature (C)]]*OO[[#This Row],[89]]</f>
        <v>2.8925503900875001E-6</v>
      </c>
      <c r="CN439" s="10">
        <f>3/24000000*OO[[#This Row],[148 (07JUL1985 09:00:00)-Water Temperature (C)]]*OO[[#This Row],[90]]</f>
        <v>2.45794494054375E-6</v>
      </c>
      <c r="CO439" s="10">
        <f>3/24000000*OO[[#This Row],[149 (07JUL1985 12:00:00)-Water Temperature (C)]]*OO[[#This Row],[91]]</f>
        <v>2.0375663350174999E-6</v>
      </c>
      <c r="CP439" s="10">
        <f>3/24000000*OO[[#This Row],[150 (07JUL1985 15:00:00)-Water Temperature (C)]]*OO[[#This Row],[92]]</f>
        <v>1.7319686127769998E-6</v>
      </c>
      <c r="CQ439" s="10">
        <f>3/24000000*OO[[#This Row],[151 (07JUL1985 18:00:00)-Water Temperature (C)]]*OO[[#This Row],[93]]</f>
        <v>1.4944398553755E-6</v>
      </c>
      <c r="CR439" s="10">
        <f>3/24000000*OO[[#This Row],[152 (07JUL1985 21:00:00)-Water Temperature (C)]]*OO[[#This Row],[94]]</f>
        <v>1.2903259519168748E-6</v>
      </c>
      <c r="CS439" s="10">
        <f>3/24000000*OO[[#This Row],[153 (08JUL1985 00:00:00)-Water Temperature (C)]]*OO[[#This Row],[95]]</f>
        <v>1.1044953564675E-6</v>
      </c>
      <c r="CT439" s="10">
        <f>3/24000000*OO[[#This Row],[154 (08JUL1985 03:00:00)-Water Temperature (C)]]*OO[[#This Row],[96]]</f>
        <v>9.7573013025124994E-7</v>
      </c>
      <c r="CU439" s="10">
        <f>3/24000000*OO[[#This Row],[155 (08JUL1985 06:00:00)-Water Temperature (C)]]*OO[[#This Row],[97]]</f>
        <v>8.7324482721962489E-7</v>
      </c>
      <c r="CV439" s="10">
        <f>3/24000000*OO[[#This Row],[156 (08JUL1985 09:00:00)-Water Temperature (C)]]*OO[[#This Row],[98]]</f>
        <v>7.9959750021875004E-7</v>
      </c>
      <c r="CW439" s="10">
        <f>3/24000000*OO[[#This Row],[157 (08JUL1985 12:00:00)-Water Temperature (C)]]*OO[[#This Row],[99]]</f>
        <v>7.4488304782874993E-7</v>
      </c>
    </row>
    <row r="440" spans="1:101" x14ac:dyDescent="0.35">
      <c r="A440" t="s">
        <v>447</v>
      </c>
      <c r="B440">
        <v>816.5806</v>
      </c>
      <c r="C440" s="10">
        <f>3/24*OO[[#This Row],[59 (26JUN1985 06:00:00)-Water Temperature (C)]]*OO[[#This Row],[1]]/SUM(OO[1])</f>
        <v>0</v>
      </c>
      <c r="D440" s="10">
        <f>3/24*OO[[#This Row],[60 (26JUN1985 09:00:00)-Water Temperature (C)]]*OO[[#This Row],[2]]/SUM(OO[2])</f>
        <v>0</v>
      </c>
      <c r="E440" s="10">
        <f>3/24*OO[[#This Row],[61 (26JUN1985 12:00:00)-Water Temperature (C)]]*OO[[#This Row],[3]]/SUM(OO[3])</f>
        <v>0</v>
      </c>
      <c r="F440" s="10">
        <f>3/24*OO[[#This Row],[62 (26JUN1985 15:00:00)-Water Temperature (C)]]*OO[[#This Row],[4]]/SUM(OO[4])</f>
        <v>0</v>
      </c>
      <c r="G440" s="10">
        <f>3/24*OO[[#This Row],[63 (26JUN1985 18:00:00)-Water Temperature (C)]]*OO[[#This Row],[5]]/SUM(OO[5])</f>
        <v>0</v>
      </c>
      <c r="H440" s="10">
        <f>3/24*OO[[#This Row],[64 (26JUN1985 21:00:00)-Water Temperature (C)]]*OO[[#This Row],[6]]/SUM(OO[6])</f>
        <v>0</v>
      </c>
      <c r="I440" s="10">
        <f>3/24*OO[[#This Row],[65 (27JUN1985 00:00:00)-Water Temperature (C)]]*OO[[#This Row],[7]]/SUM(OO[7])</f>
        <v>0</v>
      </c>
      <c r="J440" s="10">
        <f>3/24*OO[[#This Row],[66 (27JUN1985 03:00:00)-Water Temperature (C)]]*OO[[#This Row],[8]]/SUM(OO[8])</f>
        <v>0</v>
      </c>
      <c r="K440" s="10">
        <f>3/24*OO[[#This Row],[67 (27JUN1985 06:00:00)-Water Temperature (C)]]*OO[[#This Row],[9]]/SUM(OO[9])</f>
        <v>0</v>
      </c>
      <c r="L440" s="10">
        <f>3/24*OO[[#This Row],[68 (27JUN1985 09:00:00)-Water Temperature (C)]]*OO[[#This Row],[10]]/SUM(OO[10])</f>
        <v>0</v>
      </c>
      <c r="M440" s="10">
        <f>3/24*OO[[#This Row],[69 (27JUN1985 12:00:00)-Water Temperature (C)]]*OO[[#This Row],[11]]/SUM(OO[11])</f>
        <v>0</v>
      </c>
      <c r="N440" s="10">
        <f>3/24*OO[[#This Row],[70 (27JUN1985 15:00:00)-Water Temperature (C)]]*OO[[#This Row],[12]]/SUM(OO[12])</f>
        <v>0</v>
      </c>
      <c r="O440" s="10">
        <f>3/24*OO[[#This Row],[71 (27JUN1985 18:00:00)-Water Temperature (C)]]*OO[[#This Row],[13]]/SUM(OO[13])</f>
        <v>0</v>
      </c>
      <c r="P440" s="10">
        <f>3/24*OO[[#This Row],[72 (27JUN1985 21:00:00)-Water Temperature (C)]]*OO[[#This Row],[14]]/SUM(OO[14])</f>
        <v>0</v>
      </c>
      <c r="Q440" s="10">
        <f>3/24*OO[[#This Row],[73 (28JUN1985 00:00:00)-Water Temperature (C)]]*OO[[#This Row],[15]]/SUM(OO[15])</f>
        <v>0</v>
      </c>
      <c r="R440" s="10">
        <f>3/24*OO[[#This Row],[74 (28JUN1985 03:00:00)-Water Temperature (C)]]*OO[[#This Row],[16]]/SUM(OO[16])</f>
        <v>0</v>
      </c>
      <c r="S440" s="10">
        <f>3/24*OO[[#This Row],[75 (28JUN1985 06:00:00)-Water Temperature (C)]]*OO[[#This Row],[17]]/SUM(OO[17])</f>
        <v>0</v>
      </c>
      <c r="T440" s="10">
        <f>3/24*OO[[#This Row],[76 (28JUN1985 09:00:00)-Water Temperature (C)]]*OO[[#This Row],[18]]/SUM(OO[18])</f>
        <v>0</v>
      </c>
      <c r="U440" s="10">
        <f>3/24*OO[[#This Row],[77 (28JUN1985 12:00:00)-Water Temperature (C)]]*OO[[#This Row],[19]]/SUM(OO[19])</f>
        <v>0</v>
      </c>
      <c r="V440" s="10">
        <f>3/24000000*OO[[#This Row],[78 (28JUN1985 15:00:00)-Water Temperature (C)]]*OO[[#This Row],[20]]</f>
        <v>0</v>
      </c>
      <c r="W440" s="10">
        <f>3/24000000*OO[[#This Row],[79 (28JUN1985 18:00:00)-Water Temperature (C)]]*OO[[#This Row],[21]]</f>
        <v>0</v>
      </c>
      <c r="X440" s="10">
        <f>3/24000000*OO[[#This Row],[80 (28JUN1985 21:00:00)-Water Temperature (C)]]*OO[[#This Row],[22]]</f>
        <v>3.4238222915937496E-42</v>
      </c>
      <c r="Y440" s="10">
        <f>3/24000000*OO[[#This Row],[81 (29JUN1985 00:00:00)-Water Temperature (C)]]*OO[[#This Row],[23]]</f>
        <v>2.2532769027918746E-35</v>
      </c>
      <c r="Z440" s="10">
        <f>3/24000000*OO[[#This Row],[82 (29JUN1985 03:00:00)-Water Temperature (C)]]*OO[[#This Row],[24]]</f>
        <v>4.8308816568312496E-29</v>
      </c>
      <c r="AA440" s="10">
        <f>3/24000000*OO[[#This Row],[83 (29JUN1985 06:00:00)-Water Temperature (C)]]*OO[[#This Row],[25]]</f>
        <v>2.5012878882400003E-23</v>
      </c>
      <c r="AB440" s="10">
        <f>3/24000000*OO[[#This Row],[84 (29JUN1985 09:00:00)-Water Temperature (C)]]*OO[[#This Row],[26]]</f>
        <v>3.3365021533200002E-19</v>
      </c>
      <c r="AC440" s="10">
        <f>3/24000000*OO[[#This Row],[85 (29JUN1985 12:00:00)-Water Temperature (C)]]*OO[[#This Row],[27]]</f>
        <v>5.9608256565549997E-16</v>
      </c>
      <c r="AD440" s="10">
        <f>3/24000000*OO[[#This Row],[86 (29JUN1985 15:00:00)-Water Temperature (C)]]*OO[[#This Row],[28]]</f>
        <v>2.7644865610700002E-13</v>
      </c>
      <c r="AE440" s="10">
        <f>3/24000000*OO[[#This Row],[88 (29JUN1985 21:00:00)-Water Temperature (C)]]*OO[[#This Row],[30]]</f>
        <v>3.4217648646749995E-9</v>
      </c>
      <c r="AF440" s="10">
        <f>3/24000000*OO[[#This Row],[88 (29JUN1985 21:00:00)-Water Temperature (C)]]*OO[[#This Row],[30]]</f>
        <v>3.4217648646749995E-9</v>
      </c>
      <c r="AG440" s="10">
        <f>3/24000000*OO[[#This Row],[89 (30JUN1985 00:00:00)-Water Temperature (C)]]*OO[[#This Row],[31]]</f>
        <v>1.2482489850000001E-7</v>
      </c>
      <c r="AH440" s="10">
        <f>3/24000000*OO[[#This Row],[90 (30JUN1985 03:00:00)-Water Temperature (C)]]*OO[[#This Row],[32]]</f>
        <v>2.5430965077087497E-6</v>
      </c>
      <c r="AI440" s="10">
        <f>3/24000000*OO[[#This Row],[91 (30JUN1985 06:00:00)-Water Temperature (C)]]*OO[[#This Row],[33]]</f>
        <v>3.1522908215249996E-5</v>
      </c>
      <c r="AJ440" s="10">
        <f>3/24000000*OO[[#This Row],[92 (30JUN1985 09:00:00)-Water Temperature (C)]]*OO[[#This Row],[34]]</f>
        <v>2.6092238421624998E-4</v>
      </c>
      <c r="AK440" s="10">
        <f>3/24000000*OO[[#This Row],[93 (30JUN1985 12:00:00)-Water Temperature (C)]]*OO[[#This Row],[35]]</f>
        <v>1.4199793767967499E-3</v>
      </c>
      <c r="AL440" s="10">
        <f>3/24000000*OO[[#This Row],[94 (30JUN1985 15:00:00)-Water Temperature (C)]]*OO[[#This Row],[36]]</f>
        <v>5.3361301578000002E-3</v>
      </c>
      <c r="AM440" s="10">
        <f>3/24000000*OO[[#This Row],[95 (30JUN1985 18:00:00)-Water Temperature (C)]]*OO[[#This Row],[37]]</f>
        <v>1.4788867177385001E-2</v>
      </c>
      <c r="AN440" s="10">
        <f>3/24000000*OO[[#This Row],[96 (30JUN1985 21:00:00)-Water Temperature (C)]]*OO[[#This Row],[38]]</f>
        <v>3.0329293084949995E-2</v>
      </c>
      <c r="AO440" s="10">
        <f>3/24000000*OO[[#This Row],[97 (01JUL1985 00:00:00)-Water Temperature (C)]]*OO[[#This Row],[39]]</f>
        <v>4.7326068640749987E-2</v>
      </c>
      <c r="AP440" s="10">
        <f>3/24000000*OO[[#This Row],[98 (01JUL1985 03:00:00)-Water Temperature (C)]]*OO[[#This Row],[40]]</f>
        <v>6.0265124000087482E-2</v>
      </c>
      <c r="AQ440" s="10">
        <f>3/24000000*OO[[#This Row],[99 (01JUL1985 06:00:00)-Water Temperature (C)]]*OO[[#This Row],[41]]</f>
        <v>6.3784912930724996E-2</v>
      </c>
      <c r="AR440" s="10">
        <f>3/24000000*OO[[#This Row],[100 (01JUL1985 09:00:00)-Water Temperature (C)]]*OO[[#This Row],[42]]</f>
        <v>5.870526879663749E-2</v>
      </c>
      <c r="AS440" s="10">
        <f>3/24000000*OO[[#This Row],[101 (01JUL1985 12:00:00)-Water Temperature (C)]]*OO[[#This Row],[43]]</f>
        <v>4.6019817906000002E-2</v>
      </c>
      <c r="AT440" s="10">
        <f>3/24000000*OO[[#This Row],[102 (01JUL1985 15:00:00)-Water Temperature (C)]]*OO[[#This Row],[44]]</f>
        <v>3.1025971871250006E-2</v>
      </c>
      <c r="AU440" s="10">
        <f>3/24000000*OO[[#This Row],[103 (01JUL1985 18:00:00)-Water Temperature (C)]]*OO[[#This Row],[45]]</f>
        <v>1.8700981768721245E-2</v>
      </c>
      <c r="AV440" s="10">
        <f>3/24000000*OO[[#This Row],[104 (01JUL1985 21:00:00)-Water Temperature (C)]]*OO[[#This Row],[46]]</f>
        <v>1.0069303316E-2</v>
      </c>
      <c r="AW440" s="10">
        <f>3/24000000*OO[[#This Row],[105 (02JUL1985 00:00:00)-Water Temperature (C)]]*OO[[#This Row],[47]]</f>
        <v>4.9988450725199996E-3</v>
      </c>
      <c r="AX440" s="10">
        <f>3/24000000*OO[[#This Row],[106 (02JUL1985 03:00:00)-Water Temperature (C)]]*OO[[#This Row],[48]]</f>
        <v>2.3825646147445003E-3</v>
      </c>
      <c r="AY440" s="10">
        <f>3/24000000*OO[[#This Row],[107 (02JUL1985 06:00:00)-Water Temperature (C)]]*OO[[#This Row],[49]]</f>
        <v>1.106681132865E-3</v>
      </c>
      <c r="AZ440" s="10">
        <f>3/24000000*OO[[#This Row],[108 (02JUL1985 09:00:00)-Water Temperature (C)]]*OO[[#This Row],[50]]</f>
        <v>5.0589044257500003E-4</v>
      </c>
      <c r="BA440" s="10">
        <f>3/24000000*OO[[#This Row],[109 (02JUL1985 12:00:00)-Water Temperature (C)]]*OO[[#This Row],[51]]</f>
        <v>2.4135496873755E-4</v>
      </c>
      <c r="BB440" s="10">
        <f>3/24000000*OO[[#This Row],[110 (02JUL1985 15:00:00)-Water Temperature (C)]]*OO[[#This Row],[52]]</f>
        <v>1.2365117956207499E-4</v>
      </c>
      <c r="BC440" s="10">
        <f>3/24000000*OO[[#This Row],[111 (02JUL1985 18:00:00)-Water Temperature (C)]]*OO[[#This Row],[53]]</f>
        <v>7.3057952946400001E-5</v>
      </c>
      <c r="BD440" s="10">
        <f>3/24000000*OO[[#This Row],[112 (02JUL1985 21:00:00)-Water Temperature (C)]]*OO[[#This Row],[54]]</f>
        <v>5.0200385491312496E-5</v>
      </c>
      <c r="BE440" s="10">
        <f>3/24000000*OO[[#This Row],[113 (03JUL1985 00:00:00)-Water Temperature (C)]]*OO[[#This Row],[55]]</f>
        <v>3.9809412241274995E-5</v>
      </c>
      <c r="BF440" s="10">
        <f>3/24000000*OO[[#This Row],[114 (03JUL1985 03:00:00)-Water Temperature (C)]]*OO[[#This Row],[56]]</f>
        <v>3.4507580739474996E-5</v>
      </c>
      <c r="BG440" s="10">
        <f>3/24000000*OO[[#This Row],[115 (03JUL1985 06:00:00)-Water Temperature (C)]]*OO[[#This Row],[57]]</f>
        <v>3.1276102747174996E-5</v>
      </c>
      <c r="BH440" s="10">
        <f>3/24000000*OO[[#This Row],[116 (03JUL1985 09:00:00)-Water Temperature (C)]]*OO[[#This Row],[58]]</f>
        <v>2.9361217017412496E-5</v>
      </c>
      <c r="BI440" s="10">
        <f>3/24000000*OO[[#This Row],[117 (03JUL1985 12:00:00)-Water Temperature (C)]]*OO[[#This Row],[59]]</f>
        <v>2.8645287938099997E-5</v>
      </c>
      <c r="BJ440" s="10">
        <f>3/24000000*OO[[#This Row],[118 (03JUL1985 15:00:00)-Water Temperature (C)]]*OO[[#This Row],[60]]</f>
        <v>2.8005449131187499E-5</v>
      </c>
      <c r="BK440" s="10">
        <f>3/24000000*OO[[#This Row],[119 (03JUL1985 18:00:00)-Water Temperature (C)]]*OO[[#This Row],[61]]</f>
        <v>2.744804204175E-5</v>
      </c>
      <c r="BL440" s="10">
        <f>3/24000000*OO[[#This Row],[120 (03JUL1985 21:00:00)-Water Temperature (C)]]*OO[[#This Row],[62]]</f>
        <v>2.5875805749499998E-5</v>
      </c>
      <c r="BM440" s="10">
        <f>3/24000000*OO[[#This Row],[121 (04JUL1985 00:00:00)-Water Temperature (C)]]*OO[[#This Row],[63]]</f>
        <v>2.3900344834612499E-5</v>
      </c>
      <c r="BN440" s="10">
        <f>3/24000000*OO[[#This Row],[122 (04JUL1985 03:00:00)-Water Temperature (C)]]*OO[[#This Row],[64]]</f>
        <v>2.2099370155099998E-5</v>
      </c>
      <c r="BO440" s="10">
        <f>3/24000000*OO[[#This Row],[123 (04JUL1985 06:00:00)-Water Temperature (C)]]*OO[[#This Row],[65]]</f>
        <v>2.020743789652E-5</v>
      </c>
      <c r="BP440" s="10">
        <f>3/24000000*OO[[#This Row],[124 (04JUL1985 09:00:00)-Water Temperature (C)]]*OO[[#This Row],[66]]</f>
        <v>1.8732106448400001E-5</v>
      </c>
      <c r="BQ440" s="10">
        <f>3/24000000*OO[[#This Row],[125 (04JUL1985 12:00:00)-Water Temperature (C)]]*OO[[#This Row],[67]]</f>
        <v>1.7112890751494999E-5</v>
      </c>
      <c r="BR440" s="10">
        <f>3/24000000*OO[[#This Row],[126 (04JUL1985 15:00:00)-Water Temperature (C)]]*OO[[#This Row],[68]]</f>
        <v>1.5320346410249998E-5</v>
      </c>
      <c r="BS440" s="10">
        <f>3/24000000*OO[[#This Row],[127 (04JUL1985 18:00:00)-Water Temperature (C)]]*OO[[#This Row],[69]]</f>
        <v>1.3743142102814998E-5</v>
      </c>
      <c r="BT440" s="10">
        <f>3/24000000*OO[[#This Row],[128 (04JUL1985 21:00:00)-Water Temperature (C)]]*OO[[#This Row],[70]]</f>
        <v>1.215938343144875E-5</v>
      </c>
      <c r="BU440" s="10">
        <f>3/24000000*OO[[#This Row],[129 (05JUL1985 00:00:00)-Water Temperature (C)]]*OO[[#This Row],[71]]</f>
        <v>1.0407271977569998E-5</v>
      </c>
      <c r="BV440" s="10">
        <f>3/24000000*OO[[#This Row],[130 (05JUL1985 03:00:00)-Water Temperature (C)]]*OO[[#This Row],[72]]</f>
        <v>8.8829284749049995E-6</v>
      </c>
      <c r="BW440" s="10">
        <f>3/24000000*OO[[#This Row],[131 (05JUL1985 06:00:00)-Water Temperature (C)]]*OO[[#This Row],[73]]</f>
        <v>7.6165622772749989E-6</v>
      </c>
      <c r="BX440" s="10">
        <f>3/24000000*OO[[#This Row],[132 (05JUL1985 09:00:00)-Water Temperature (C)]]*OO[[#This Row],[74]]</f>
        <v>6.7384480629037484E-6</v>
      </c>
      <c r="BY440" s="10">
        <f>3/24000000*OO[[#This Row],[133 (05JUL1985 12:00:00)-Water Temperature (C)]]*OO[[#This Row],[75]]</f>
        <v>5.9551156135800005E-6</v>
      </c>
      <c r="BZ440" s="10">
        <f>3/24000000*OO[[#This Row],[134 (05JUL1985 15:00:00)-Water Temperature (C)]]*OO[[#This Row],[76]]</f>
        <v>5.1717477463799995E-6</v>
      </c>
      <c r="CA440" s="10">
        <f>3/24000000*OO[[#This Row],[135 (05JUL1985 18:00:00)-Water Temperature (C)]]*OO[[#This Row],[77]]</f>
        <v>4.7738256754099995E-6</v>
      </c>
      <c r="CB440" s="10">
        <f>3/24000000*OO[[#This Row],[136 (05JUL1985 21:00:00)-Water Temperature (C)]]*OO[[#This Row],[78]]</f>
        <v>4.4049465073949996E-6</v>
      </c>
      <c r="CC440" s="10">
        <f>3/24000000*OO[[#This Row],[137 (06JUL1985 00:00:00)-Water Temperature (C)]]*OO[[#This Row],[79]]</f>
        <v>3.9674614678724996E-6</v>
      </c>
      <c r="CD440" s="10">
        <f>3/24000000*OO[[#This Row],[138 (06JUL1985 03:00:00)-Water Temperature (C)]]*OO[[#This Row],[80]]</f>
        <v>3.5752603252462501E-6</v>
      </c>
      <c r="CE440" s="10">
        <f>3/24000000*OO[[#This Row],[139 (06JUL1985 06:00:00)-Water Temperature (C)]]*OO[[#This Row],[81]]</f>
        <v>3.2350510731924997E-6</v>
      </c>
      <c r="CF440" s="10">
        <f>3/24000000*OO[[#This Row],[140 (06JUL1985 09:00:00)-Water Temperature (C)]]*OO[[#This Row],[82]]</f>
        <v>3.0137333111737496E-6</v>
      </c>
      <c r="CG440" s="10">
        <f>3/24000000*OO[[#This Row],[141 (06JUL1985 12:00:00)-Water Temperature (C)]]*OO[[#This Row],[83]]</f>
        <v>2.8182552544525001E-6</v>
      </c>
      <c r="CH440" s="10">
        <f>3/24000000*OO[[#This Row],[142 (06JUL1985 15:00:00)-Water Temperature (C)]]*OO[[#This Row],[84]]</f>
        <v>2.6388790362512499E-6</v>
      </c>
      <c r="CI440" s="10">
        <f>3/24000000*OO[[#This Row],[143 (06JUL1985 18:00:00)-Water Temperature (C)]]*OO[[#This Row],[85]]</f>
        <v>2.4598453565399995E-6</v>
      </c>
      <c r="CJ440" s="10">
        <f>3/24000000*OO[[#This Row],[144 (06JUL1985 21:00:00)-Water Temperature (C)]]*OO[[#This Row],[86]]</f>
        <v>2.2453753649639999E-6</v>
      </c>
      <c r="CK440" s="10">
        <f>3/24000000*OO[[#This Row],[145 (07JUL1985 00:00:00)-Water Temperature (C)]]*OO[[#This Row],[87]]</f>
        <v>1.9919874957949999E-6</v>
      </c>
      <c r="CL440" s="10">
        <f>3/24000000*OO[[#This Row],[146 (07JUL1985 03:00:00)-Water Temperature (C)]]*OO[[#This Row],[88]]</f>
        <v>1.7422196481691251E-6</v>
      </c>
      <c r="CM440" s="10">
        <f>3/24000000*OO[[#This Row],[147 (07JUL1985 06:00:00)-Water Temperature (C)]]*OO[[#This Row],[89]]</f>
        <v>1.4883801014609999E-6</v>
      </c>
      <c r="CN440" s="10">
        <f>3/24000000*OO[[#This Row],[148 (07JUL1985 09:00:00)-Water Temperature (C)]]*OO[[#This Row],[90]]</f>
        <v>1.2671718352696249E-6</v>
      </c>
      <c r="CO440" s="10">
        <f>3/24000000*OO[[#This Row],[149 (07JUL1985 12:00:00)-Water Temperature (C)]]*OO[[#This Row],[91]]</f>
        <v>1.0503693247379999E-6</v>
      </c>
      <c r="CP440" s="10">
        <f>3/24000000*OO[[#This Row],[150 (07JUL1985 15:00:00)-Water Temperature (C)]]*OO[[#This Row],[92]]</f>
        <v>8.9074903736700001E-7</v>
      </c>
      <c r="CQ440" s="10">
        <f>3/24000000*OO[[#This Row],[151 (07JUL1985 18:00:00)-Water Temperature (C)]]*OO[[#This Row],[93]]</f>
        <v>7.6625753040000005E-7</v>
      </c>
      <c r="CR440" s="10">
        <f>3/24000000*OO[[#This Row],[152 (07JUL1985 21:00:00)-Water Temperature (C)]]*OO[[#This Row],[94]]</f>
        <v>6.6040478845325005E-7</v>
      </c>
      <c r="CS440" s="10">
        <f>3/24000000*OO[[#This Row],[153 (08JUL1985 00:00:00)-Water Temperature (C)]]*OO[[#This Row],[95]]</f>
        <v>5.6345030913412496E-7</v>
      </c>
      <c r="CT440" s="10">
        <f>3/24000000*OO[[#This Row],[154 (08JUL1985 03:00:00)-Water Temperature (C)]]*OO[[#This Row],[96]]</f>
        <v>4.958967872158749E-7</v>
      </c>
      <c r="CU440" s="10">
        <f>3/24000000*OO[[#This Row],[155 (08JUL1985 06:00:00)-Water Temperature (C)]]*OO[[#This Row],[97]]</f>
        <v>4.4331422306299996E-7</v>
      </c>
      <c r="CV440" s="10">
        <f>3/24000000*OO[[#This Row],[156 (08JUL1985 09:00:00)-Water Temperature (C)]]*OO[[#This Row],[98]]</f>
        <v>4.0585231881975001E-7</v>
      </c>
      <c r="CW440" s="10">
        <f>3/24000000*OO[[#This Row],[157 (08JUL1985 12:00:00)-Water Temperature (C)]]*OO[[#This Row],[99]]</f>
        <v>3.7672474366125004E-7</v>
      </c>
    </row>
    <row r="441" spans="1:101" x14ac:dyDescent="0.35">
      <c r="A441" t="s">
        <v>448</v>
      </c>
      <c r="B441">
        <v>837.02949999999998</v>
      </c>
      <c r="C441" s="10">
        <f>3/24*OO[[#This Row],[59 (26JUN1985 06:00:00)-Water Temperature (C)]]*OO[[#This Row],[1]]/SUM(OO[1])</f>
        <v>0</v>
      </c>
      <c r="D441" s="10">
        <f>3/24*OO[[#This Row],[60 (26JUN1985 09:00:00)-Water Temperature (C)]]*OO[[#This Row],[2]]/SUM(OO[2])</f>
        <v>0</v>
      </c>
      <c r="E441" s="10">
        <f>3/24*OO[[#This Row],[61 (26JUN1985 12:00:00)-Water Temperature (C)]]*OO[[#This Row],[3]]/SUM(OO[3])</f>
        <v>0</v>
      </c>
      <c r="F441" s="10">
        <f>3/24*OO[[#This Row],[62 (26JUN1985 15:00:00)-Water Temperature (C)]]*OO[[#This Row],[4]]/SUM(OO[4])</f>
        <v>0</v>
      </c>
      <c r="G441" s="10">
        <f>3/24*OO[[#This Row],[63 (26JUN1985 18:00:00)-Water Temperature (C)]]*OO[[#This Row],[5]]/SUM(OO[5])</f>
        <v>0</v>
      </c>
      <c r="H441" s="10">
        <f>3/24*OO[[#This Row],[64 (26JUN1985 21:00:00)-Water Temperature (C)]]*OO[[#This Row],[6]]/SUM(OO[6])</f>
        <v>0</v>
      </c>
      <c r="I441" s="10">
        <f>3/24*OO[[#This Row],[65 (27JUN1985 00:00:00)-Water Temperature (C)]]*OO[[#This Row],[7]]/SUM(OO[7])</f>
        <v>0</v>
      </c>
      <c r="J441" s="10">
        <f>3/24*OO[[#This Row],[66 (27JUN1985 03:00:00)-Water Temperature (C)]]*OO[[#This Row],[8]]/SUM(OO[8])</f>
        <v>0</v>
      </c>
      <c r="K441" s="10">
        <f>3/24*OO[[#This Row],[67 (27JUN1985 06:00:00)-Water Temperature (C)]]*OO[[#This Row],[9]]/SUM(OO[9])</f>
        <v>0</v>
      </c>
      <c r="L441" s="10">
        <f>3/24*OO[[#This Row],[68 (27JUN1985 09:00:00)-Water Temperature (C)]]*OO[[#This Row],[10]]/SUM(OO[10])</f>
        <v>0</v>
      </c>
      <c r="M441" s="10">
        <f>3/24*OO[[#This Row],[69 (27JUN1985 12:00:00)-Water Temperature (C)]]*OO[[#This Row],[11]]/SUM(OO[11])</f>
        <v>0</v>
      </c>
      <c r="N441" s="10">
        <f>3/24*OO[[#This Row],[70 (27JUN1985 15:00:00)-Water Temperature (C)]]*OO[[#This Row],[12]]/SUM(OO[12])</f>
        <v>0</v>
      </c>
      <c r="O441" s="10">
        <f>3/24*OO[[#This Row],[71 (27JUN1985 18:00:00)-Water Temperature (C)]]*OO[[#This Row],[13]]/SUM(OO[13])</f>
        <v>0</v>
      </c>
      <c r="P441" s="10">
        <f>3/24*OO[[#This Row],[72 (27JUN1985 21:00:00)-Water Temperature (C)]]*OO[[#This Row],[14]]/SUM(OO[14])</f>
        <v>0</v>
      </c>
      <c r="Q441" s="10">
        <f>3/24*OO[[#This Row],[73 (28JUN1985 00:00:00)-Water Temperature (C)]]*OO[[#This Row],[15]]/SUM(OO[15])</f>
        <v>0</v>
      </c>
      <c r="R441" s="10">
        <f>3/24*OO[[#This Row],[74 (28JUN1985 03:00:00)-Water Temperature (C)]]*OO[[#This Row],[16]]/SUM(OO[16])</f>
        <v>0</v>
      </c>
      <c r="S441" s="10">
        <f>3/24*OO[[#This Row],[75 (28JUN1985 06:00:00)-Water Temperature (C)]]*OO[[#This Row],[17]]/SUM(OO[17])</f>
        <v>0</v>
      </c>
      <c r="T441" s="10">
        <f>3/24*OO[[#This Row],[76 (28JUN1985 09:00:00)-Water Temperature (C)]]*OO[[#This Row],[18]]/SUM(OO[18])</f>
        <v>0</v>
      </c>
      <c r="U441" s="10">
        <f>3/24*OO[[#This Row],[77 (28JUN1985 12:00:00)-Water Temperature (C)]]*OO[[#This Row],[19]]/SUM(OO[19])</f>
        <v>0</v>
      </c>
      <c r="V441" s="10">
        <f>3/24000000*OO[[#This Row],[78 (28JUN1985 15:00:00)-Water Temperature (C)]]*OO[[#This Row],[20]]</f>
        <v>0</v>
      </c>
      <c r="W441" s="10">
        <f>3/24000000*OO[[#This Row],[79 (28JUN1985 18:00:00)-Water Temperature (C)]]*OO[[#This Row],[21]]</f>
        <v>0</v>
      </c>
      <c r="X441" s="10">
        <f>3/24000000*OO[[#This Row],[80 (28JUN1985 21:00:00)-Water Temperature (C)]]*OO[[#This Row],[22]]</f>
        <v>1.356745062798E-42</v>
      </c>
      <c r="Y441" s="10">
        <f>3/24000000*OO[[#This Row],[81 (29JUN1985 00:00:00)-Water Temperature (C)]]*OO[[#This Row],[23]]</f>
        <v>9.1730980110699989E-36</v>
      </c>
      <c r="Z441" s="10">
        <f>3/24000000*OO[[#This Row],[82 (29JUN1985 03:00:00)-Water Temperature (C)]]*OO[[#This Row],[24]]</f>
        <v>1.9176352496064999E-29</v>
      </c>
      <c r="AA441" s="10">
        <f>3/24000000*OO[[#This Row],[83 (29JUN1985 06:00:00)-Water Temperature (C)]]*OO[[#This Row],[25]]</f>
        <v>1.0833455940669999E-23</v>
      </c>
      <c r="AB441" s="10">
        <f>3/24000000*OO[[#This Row],[84 (29JUN1985 09:00:00)-Water Temperature (C)]]*OO[[#This Row],[26]]</f>
        <v>1.792863972396E-19</v>
      </c>
      <c r="AC441" s="10">
        <f>3/24000000*OO[[#This Row],[85 (29JUN1985 12:00:00)-Water Temperature (C)]]*OO[[#This Row],[27]]</f>
        <v>3.7445084215249996E-16</v>
      </c>
      <c r="AD441" s="10">
        <f>3/24000000*OO[[#This Row],[86 (29JUN1985 15:00:00)-Water Temperature (C)]]*OO[[#This Row],[28]]</f>
        <v>1.9621504994433746E-13</v>
      </c>
      <c r="AE441" s="10">
        <f>3/24000000*OO[[#This Row],[88 (29JUN1985 21:00:00)-Water Temperature (C)]]*OO[[#This Row],[30]]</f>
        <v>2.9049278985449996E-9</v>
      </c>
      <c r="AF441" s="10">
        <f>3/24000000*OO[[#This Row],[88 (29JUN1985 21:00:00)-Water Temperature (C)]]*OO[[#This Row],[30]]</f>
        <v>2.9049278985449996E-9</v>
      </c>
      <c r="AG441" s="10">
        <f>3/24000000*OO[[#This Row],[89 (30JUN1985 00:00:00)-Water Temperature (C)]]*OO[[#This Row],[31]]</f>
        <v>1.1440710134437498E-7</v>
      </c>
      <c r="AH441" s="10">
        <f>3/24000000*OO[[#This Row],[90 (30JUN1985 03:00:00)-Water Temperature (C)]]*OO[[#This Row],[32]]</f>
        <v>2.5017762097125003E-6</v>
      </c>
      <c r="AI441" s="10">
        <f>3/24000000*OO[[#This Row],[91 (30JUN1985 06:00:00)-Water Temperature (C)]]*OO[[#This Row],[33]]</f>
        <v>3.3224336372500003E-5</v>
      </c>
      <c r="AJ441" s="10">
        <f>3/24000000*OO[[#This Row],[92 (30JUN1985 09:00:00)-Water Temperature (C)]]*OO[[#This Row],[34]]</f>
        <v>2.9451982314825001E-4</v>
      </c>
      <c r="AK441" s="10">
        <f>3/24000000*OO[[#This Row],[93 (30JUN1985 12:00:00)-Water Temperature (C)]]*OO[[#This Row],[35]]</f>
        <v>1.7265491735412499E-3</v>
      </c>
      <c r="AL441" s="10">
        <f>3/24000000*OO[[#This Row],[94 (30JUN1985 15:00:00)-Water Temperature (C)]]*OO[[#This Row],[36]]</f>
        <v>6.9673264827862496E-3</v>
      </c>
      <c r="AM441" s="10">
        <f>3/24000000*OO[[#This Row],[95 (30JUN1985 18:00:00)-Water Temperature (C)]]*OO[[#This Row],[37]]</f>
        <v>2.0603068471807501E-2</v>
      </c>
      <c r="AN441" s="10">
        <f>3/24000000*OO[[#This Row],[96 (30JUN1985 21:00:00)-Water Temperature (C)]]*OO[[#This Row],[38]]</f>
        <v>4.5094775423999998E-2</v>
      </c>
      <c r="AO441" s="10">
        <f>3/24000000*OO[[#This Row],[97 (01JUL1985 00:00:00)-Water Temperature (C)]]*OO[[#This Row],[39]]</f>
        <v>7.5037521523199979E-2</v>
      </c>
      <c r="AP441" s="10">
        <f>3/24000000*OO[[#This Row],[98 (01JUL1985 03:00:00)-Water Temperature (C)]]*OO[[#This Row],[40]]</f>
        <v>0.10165487214933749</v>
      </c>
      <c r="AQ441" s="10">
        <f>3/24000000*OO[[#This Row],[99 (01JUL1985 06:00:00)-Water Temperature (C)]]*OO[[#This Row],[41]]</f>
        <v>0.11520079328619999</v>
      </c>
      <c r="AR441" s="10">
        <f>3/24000000*OO[[#This Row],[100 (01JUL1985 09:00:00)-Water Temperature (C)]]*OO[[#This Row],[42]]</f>
        <v>0.11397135165731249</v>
      </c>
      <c r="AS441" s="10">
        <f>3/24000000*OO[[#This Row],[101 (01JUL1985 12:00:00)-Water Temperature (C)]]*OO[[#This Row],[43]]</f>
        <v>9.6602928484949988E-2</v>
      </c>
      <c r="AT441" s="10">
        <f>3/24000000*OO[[#This Row],[102 (01JUL1985 15:00:00)-Water Temperature (C)]]*OO[[#This Row],[44]]</f>
        <v>7.0465830397724999E-2</v>
      </c>
      <c r="AU441" s="10">
        <f>3/24000000*OO[[#This Row],[103 (01JUL1985 18:00:00)-Water Temperature (C)]]*OO[[#This Row],[45]]</f>
        <v>4.5825640121625003E-2</v>
      </c>
      <c r="AV441" s="10">
        <f>3/24000000*OO[[#This Row],[104 (01JUL1985 21:00:00)-Water Temperature (C)]]*OO[[#This Row],[46]]</f>
        <v>2.6622168583119995E-2</v>
      </c>
      <c r="AW441" s="10">
        <f>3/24000000*OO[[#This Row],[105 (02JUL1985 00:00:00)-Water Temperature (C)]]*OO[[#This Row],[47]]</f>
        <v>1.4229909413335001E-2</v>
      </c>
      <c r="AX441" s="10">
        <f>3/24000000*OO[[#This Row],[106 (02JUL1985 03:00:00)-Water Temperature (C)]]*OO[[#This Row],[48]]</f>
        <v>7.2801609581474996E-3</v>
      </c>
      <c r="AY441" s="10">
        <f>3/24000000*OO[[#This Row],[107 (02JUL1985 06:00:00)-Water Temperature (C)]]*OO[[#This Row],[49]]</f>
        <v>3.61897254336E-3</v>
      </c>
      <c r="AZ441" s="10">
        <f>3/24000000*OO[[#This Row],[108 (02JUL1985 09:00:00)-Water Temperature (C)]]*OO[[#This Row],[50]]</f>
        <v>1.7537604468300001E-3</v>
      </c>
      <c r="BA441" s="10">
        <f>3/24000000*OO[[#This Row],[109 (02JUL1985 12:00:00)-Water Temperature (C)]]*OO[[#This Row],[51]]</f>
        <v>8.5816081928187494E-4</v>
      </c>
      <c r="BB441" s="10">
        <f>3/24000000*OO[[#This Row],[110 (02JUL1985 15:00:00)-Water Temperature (C)]]*OO[[#This Row],[52]]</f>
        <v>4.2531616816325005E-4</v>
      </c>
      <c r="BC441" s="10">
        <f>3/24000000*OO[[#This Row],[111 (02JUL1985 18:00:00)-Water Temperature (C)]]*OO[[#This Row],[53]]</f>
        <v>2.2633719709425E-4</v>
      </c>
      <c r="BD441" s="10">
        <f>3/24000000*OO[[#This Row],[112 (02JUL1985 21:00:00)-Water Temperature (C)]]*OO[[#This Row],[54]]</f>
        <v>1.3426281292806249E-4</v>
      </c>
      <c r="BE441" s="10">
        <f>3/24000000*OO[[#This Row],[113 (03JUL1985 00:00:00)-Water Temperature (C)]]*OO[[#This Row],[55]]</f>
        <v>9.2818537371099988E-5</v>
      </c>
      <c r="BF441" s="10">
        <f>3/24000000*OO[[#This Row],[114 (03JUL1985 03:00:00)-Water Temperature (C)]]*OO[[#This Row],[56]]</f>
        <v>7.3126407800849991E-5</v>
      </c>
      <c r="BG441" s="10">
        <f>3/24000000*OO[[#This Row],[115 (03JUL1985 06:00:00)-Water Temperature (C)]]*OO[[#This Row],[57]]</f>
        <v>6.2727529627724989E-5</v>
      </c>
      <c r="BH441" s="10">
        <f>3/24000000*OO[[#This Row],[116 (03JUL1985 09:00:00)-Water Temperature (C)]]*OO[[#This Row],[58]]</f>
        <v>5.7156365797987508E-5</v>
      </c>
      <c r="BI441" s="10">
        <f>3/24000000*OO[[#This Row],[117 (03JUL1985 12:00:00)-Water Temperature (C)]]*OO[[#This Row],[59]]</f>
        <v>5.4882955438400001E-5</v>
      </c>
      <c r="BJ441" s="10">
        <f>3/24000000*OO[[#This Row],[118 (03JUL1985 15:00:00)-Water Temperature (C)]]*OO[[#This Row],[60]]</f>
        <v>5.3398795363649995E-5</v>
      </c>
      <c r="BK441" s="10">
        <f>3/24000000*OO[[#This Row],[119 (03JUL1985 18:00:00)-Water Temperature (C)]]*OO[[#This Row],[61]]</f>
        <v>5.2234542805499992E-5</v>
      </c>
      <c r="BL441" s="10">
        <f>3/24000000*OO[[#This Row],[120 (03JUL1985 21:00:00)-Water Temperature (C)]]*OO[[#This Row],[62]]</f>
        <v>4.9370024172312498E-5</v>
      </c>
      <c r="BM441" s="10">
        <f>3/24000000*OO[[#This Row],[121 (04JUL1985 00:00:00)-Water Temperature (C)]]*OO[[#This Row],[63]]</f>
        <v>4.5649351014850002E-5</v>
      </c>
      <c r="BN441" s="10">
        <f>3/24000000*OO[[#This Row],[122 (04JUL1985 03:00:00)-Water Temperature (C)]]*OO[[#This Row],[64]]</f>
        <v>4.2223347728250002E-5</v>
      </c>
      <c r="BO441" s="10">
        <f>3/24000000*OO[[#This Row],[123 (04JUL1985 06:00:00)-Water Temperature (C)]]*OO[[#This Row],[65]]</f>
        <v>3.8755804858425002E-5</v>
      </c>
      <c r="BP441" s="10">
        <f>3/24000000*OO[[#This Row],[124 (04JUL1985 09:00:00)-Water Temperature (C)]]*OO[[#This Row],[66]]</f>
        <v>3.6089464380974998E-5</v>
      </c>
      <c r="BQ441" s="10">
        <f>3/24000000*OO[[#This Row],[125 (04JUL1985 12:00:00)-Water Temperature (C)]]*OO[[#This Row],[67]]</f>
        <v>3.3156291869550005E-5</v>
      </c>
      <c r="BR441" s="10">
        <f>3/24000000*OO[[#This Row],[126 (04JUL1985 15:00:00)-Water Temperature (C)]]*OO[[#This Row],[68]]</f>
        <v>2.9761671675037501E-5</v>
      </c>
      <c r="BS441" s="10">
        <f>3/24000000*OO[[#This Row],[127 (04JUL1985 18:00:00)-Water Temperature (C)]]*OO[[#This Row],[69]]</f>
        <v>2.670339359125E-5</v>
      </c>
      <c r="BT441" s="10">
        <f>3/24000000*OO[[#This Row],[128 (04JUL1985 21:00:00)-Water Temperature (C)]]*OO[[#This Row],[70]]</f>
        <v>2.35397556381375E-5</v>
      </c>
      <c r="BU441" s="10">
        <f>3/24000000*OO[[#This Row],[129 (05JUL1985 00:00:00)-Water Temperature (C)]]*OO[[#This Row],[71]]</f>
        <v>2.0284189889982496E-5</v>
      </c>
      <c r="BV441" s="10">
        <f>3/24000000*OO[[#This Row],[130 (05JUL1985 03:00:00)-Water Temperature (C)]]*OO[[#This Row],[72]]</f>
        <v>1.7754058305928746E-5</v>
      </c>
      <c r="BW441" s="10">
        <f>3/24000000*OO[[#This Row],[131 (05JUL1985 06:00:00)-Water Temperature (C)]]*OO[[#This Row],[73]]</f>
        <v>1.568903581242E-5</v>
      </c>
      <c r="BX441" s="10">
        <f>3/24000000*OO[[#This Row],[132 (05JUL1985 09:00:00)-Water Temperature (C)]]*OO[[#This Row],[74]]</f>
        <v>1.4395877222501251E-5</v>
      </c>
      <c r="BY441" s="10">
        <f>3/24000000*OO[[#This Row],[133 (05JUL1985 12:00:00)-Water Temperature (C)]]*OO[[#This Row],[75]]</f>
        <v>1.3294974930382498E-5</v>
      </c>
      <c r="BZ441" s="10">
        <f>3/24000000*OO[[#This Row],[134 (05JUL1985 15:00:00)-Water Temperature (C)]]*OO[[#This Row],[76]]</f>
        <v>1.2133500803586251E-5</v>
      </c>
      <c r="CA441" s="10">
        <f>3/24000000*OO[[#This Row],[135 (05JUL1985 18:00:00)-Water Temperature (C)]]*OO[[#This Row],[77]]</f>
        <v>1.1122825268014999E-5</v>
      </c>
      <c r="CB441" s="10">
        <f>3/24000000*OO[[#This Row],[136 (05JUL1985 21:00:00)-Water Temperature (C)]]*OO[[#This Row],[78]]</f>
        <v>1.02288694740525E-5</v>
      </c>
      <c r="CC441" s="10">
        <f>3/24000000*OO[[#This Row],[137 (06JUL1985 00:00:00)-Water Temperature (C)]]*OO[[#This Row],[79]]</f>
        <v>9.2177405484787506E-6</v>
      </c>
      <c r="CD441" s="10">
        <f>3/24000000*OO[[#This Row],[138 (06JUL1985 03:00:00)-Water Temperature (C)]]*OO[[#This Row],[80]]</f>
        <v>8.3046882886224999E-6</v>
      </c>
      <c r="CE441" s="10">
        <f>3/24000000*OO[[#This Row],[139 (06JUL1985 06:00:00)-Water Temperature (C)]]*OO[[#This Row],[81]]</f>
        <v>7.5298442617337497E-6</v>
      </c>
      <c r="CF441" s="10">
        <f>3/24000000*OO[[#This Row],[140 (06JUL1985 09:00:00)-Water Temperature (C)]]*OO[[#This Row],[82]]</f>
        <v>7.040283329756249E-6</v>
      </c>
      <c r="CG441" s="10">
        <f>3/24000000*OO[[#This Row],[141 (06JUL1985 12:00:00)-Water Temperature (C)]]*OO[[#This Row],[83]]</f>
        <v>6.6093671592624995E-6</v>
      </c>
      <c r="CH441" s="10">
        <f>3/24000000*OO[[#This Row],[142 (06JUL1985 15:00:00)-Water Temperature (C)]]*OO[[#This Row],[84]]</f>
        <v>6.2031551605762502E-6</v>
      </c>
      <c r="CI441" s="10">
        <f>3/24000000*OO[[#This Row],[143 (06JUL1985 18:00:00)-Water Temperature (C)]]*OO[[#This Row],[85]]</f>
        <v>5.7855345379274987E-6</v>
      </c>
      <c r="CJ441" s="10">
        <f>3/24000000*OO[[#This Row],[144 (06JUL1985 21:00:00)-Water Temperature (C)]]*OO[[#This Row],[86]]</f>
        <v>5.2863521804499995E-6</v>
      </c>
      <c r="CK441" s="10">
        <f>3/24000000*OO[[#This Row],[145 (07JUL1985 00:00:00)-Water Temperature (C)]]*OO[[#This Row],[87]]</f>
        <v>4.7029641830624999E-6</v>
      </c>
      <c r="CL441" s="10">
        <f>3/24000000*OO[[#This Row],[146 (07JUL1985 03:00:00)-Water Temperature (C)]]*OO[[#This Row],[88]]</f>
        <v>4.1393536605362504E-6</v>
      </c>
      <c r="CM441" s="10">
        <f>3/24000000*OO[[#This Row],[147 (07JUL1985 06:00:00)-Water Temperature (C)]]*OO[[#This Row],[89]]</f>
        <v>3.5754278693074999E-6</v>
      </c>
      <c r="CN441" s="10">
        <f>3/24000000*OO[[#This Row],[148 (07JUL1985 09:00:00)-Water Temperature (C)]]*OO[[#This Row],[90]]</f>
        <v>3.08362762098E-6</v>
      </c>
      <c r="CO441" s="10">
        <f>3/24000000*OO[[#This Row],[149 (07JUL1985 12:00:00)-Water Temperature (C)]]*OO[[#This Row],[91]]</f>
        <v>2.5745839485024999E-6</v>
      </c>
      <c r="CP441" s="10">
        <f>3/24000000*OO[[#This Row],[150 (07JUL1985 15:00:00)-Water Temperature (C)]]*OO[[#This Row],[92]]</f>
        <v>2.1887738744231247E-6</v>
      </c>
      <c r="CQ441" s="10">
        <f>3/24000000*OO[[#This Row],[151 (07JUL1985 18:00:00)-Water Temperature (C)]]*OO[[#This Row],[93]]</f>
        <v>1.8776563183702499E-6</v>
      </c>
      <c r="CR441" s="10">
        <f>3/24000000*OO[[#This Row],[152 (07JUL1985 21:00:00)-Water Temperature (C)]]*OO[[#This Row],[94]]</f>
        <v>1.6094230374874999E-6</v>
      </c>
      <c r="CS441" s="10">
        <f>3/24000000*OO[[#This Row],[153 (08JUL1985 00:00:00)-Water Temperature (C)]]*OO[[#This Row],[95]]</f>
        <v>1.3696155534599996E-6</v>
      </c>
      <c r="CT441" s="10">
        <f>3/24000000*OO[[#This Row],[154 (08JUL1985 03:00:00)-Water Temperature (C)]]*OO[[#This Row],[96]]</f>
        <v>1.1955915930379997E-6</v>
      </c>
      <c r="CU441" s="10">
        <f>3/24000000*OO[[#This Row],[155 (08JUL1985 06:00:00)-Water Temperature (C)]]*OO[[#This Row],[97]]</f>
        <v>1.0665390433198749E-6</v>
      </c>
      <c r="CV441" s="10">
        <f>3/24000000*OO[[#This Row],[156 (08JUL1985 09:00:00)-Water Temperature (C)]]*OO[[#This Row],[98]]</f>
        <v>9.8016131824000004E-7</v>
      </c>
      <c r="CW441" s="10">
        <f>3/24000000*OO[[#This Row],[157 (08JUL1985 12:00:00)-Water Temperature (C)]]*OO[[#This Row],[99]]</f>
        <v>9.083432026979999E-7</v>
      </c>
    </row>
    <row r="442" spans="1:101" x14ac:dyDescent="0.35">
      <c r="A442" t="s">
        <v>449</v>
      </c>
      <c r="B442">
        <v>825.11800000000005</v>
      </c>
      <c r="C442" s="10">
        <f>3/24*OO[[#This Row],[59 (26JUN1985 06:00:00)-Water Temperature (C)]]*OO[[#This Row],[1]]/SUM(OO[1])</f>
        <v>0</v>
      </c>
      <c r="D442" s="10">
        <f>3/24*OO[[#This Row],[60 (26JUN1985 09:00:00)-Water Temperature (C)]]*OO[[#This Row],[2]]/SUM(OO[2])</f>
        <v>0</v>
      </c>
      <c r="E442" s="10">
        <f>3/24*OO[[#This Row],[61 (26JUN1985 12:00:00)-Water Temperature (C)]]*OO[[#This Row],[3]]/SUM(OO[3])</f>
        <v>0</v>
      </c>
      <c r="F442" s="10">
        <f>3/24*OO[[#This Row],[62 (26JUN1985 15:00:00)-Water Temperature (C)]]*OO[[#This Row],[4]]/SUM(OO[4])</f>
        <v>0</v>
      </c>
      <c r="G442" s="10">
        <f>3/24*OO[[#This Row],[63 (26JUN1985 18:00:00)-Water Temperature (C)]]*OO[[#This Row],[5]]/SUM(OO[5])</f>
        <v>0</v>
      </c>
      <c r="H442" s="10">
        <f>3/24*OO[[#This Row],[64 (26JUN1985 21:00:00)-Water Temperature (C)]]*OO[[#This Row],[6]]/SUM(OO[6])</f>
        <v>0</v>
      </c>
      <c r="I442" s="10">
        <f>3/24*OO[[#This Row],[65 (27JUN1985 00:00:00)-Water Temperature (C)]]*OO[[#This Row],[7]]/SUM(OO[7])</f>
        <v>0</v>
      </c>
      <c r="J442" s="10">
        <f>3/24*OO[[#This Row],[66 (27JUN1985 03:00:00)-Water Temperature (C)]]*OO[[#This Row],[8]]/SUM(OO[8])</f>
        <v>0</v>
      </c>
      <c r="K442" s="10">
        <f>3/24*OO[[#This Row],[67 (27JUN1985 06:00:00)-Water Temperature (C)]]*OO[[#This Row],[9]]/SUM(OO[9])</f>
        <v>0</v>
      </c>
      <c r="L442" s="10">
        <f>3/24*OO[[#This Row],[68 (27JUN1985 09:00:00)-Water Temperature (C)]]*OO[[#This Row],[10]]/SUM(OO[10])</f>
        <v>0</v>
      </c>
      <c r="M442" s="10">
        <f>3/24*OO[[#This Row],[69 (27JUN1985 12:00:00)-Water Temperature (C)]]*OO[[#This Row],[11]]/SUM(OO[11])</f>
        <v>0</v>
      </c>
      <c r="N442" s="10">
        <f>3/24*OO[[#This Row],[70 (27JUN1985 15:00:00)-Water Temperature (C)]]*OO[[#This Row],[12]]/SUM(OO[12])</f>
        <v>0</v>
      </c>
      <c r="O442" s="10">
        <f>3/24*OO[[#This Row],[71 (27JUN1985 18:00:00)-Water Temperature (C)]]*OO[[#This Row],[13]]/SUM(OO[13])</f>
        <v>0</v>
      </c>
      <c r="P442" s="10">
        <f>3/24*OO[[#This Row],[72 (27JUN1985 21:00:00)-Water Temperature (C)]]*OO[[#This Row],[14]]/SUM(OO[14])</f>
        <v>0</v>
      </c>
      <c r="Q442" s="10">
        <f>3/24*OO[[#This Row],[73 (28JUN1985 00:00:00)-Water Temperature (C)]]*OO[[#This Row],[15]]/SUM(OO[15])</f>
        <v>0</v>
      </c>
      <c r="R442" s="10">
        <f>3/24*OO[[#This Row],[74 (28JUN1985 03:00:00)-Water Temperature (C)]]*OO[[#This Row],[16]]/SUM(OO[16])</f>
        <v>0</v>
      </c>
      <c r="S442" s="10">
        <f>3/24*OO[[#This Row],[75 (28JUN1985 06:00:00)-Water Temperature (C)]]*OO[[#This Row],[17]]/SUM(OO[17])</f>
        <v>0</v>
      </c>
      <c r="T442" s="10">
        <f>3/24*OO[[#This Row],[76 (28JUN1985 09:00:00)-Water Temperature (C)]]*OO[[#This Row],[18]]/SUM(OO[18])</f>
        <v>0</v>
      </c>
      <c r="U442" s="10">
        <f>3/24*OO[[#This Row],[77 (28JUN1985 12:00:00)-Water Temperature (C)]]*OO[[#This Row],[19]]/SUM(OO[19])</f>
        <v>0</v>
      </c>
      <c r="V442" s="10">
        <f>3/24000000*OO[[#This Row],[78 (28JUN1985 15:00:00)-Water Temperature (C)]]*OO[[#This Row],[20]]</f>
        <v>0</v>
      </c>
      <c r="W442" s="10">
        <f>3/24000000*OO[[#This Row],[79 (28JUN1985 18:00:00)-Water Temperature (C)]]*OO[[#This Row],[21]]</f>
        <v>0</v>
      </c>
      <c r="X442" s="10">
        <f>3/24000000*OO[[#This Row],[80 (28JUN1985 21:00:00)-Water Temperature (C)]]*OO[[#This Row],[22]]</f>
        <v>3.4845910977149999E-43</v>
      </c>
      <c r="Y442" s="10">
        <f>3/24000000*OO[[#This Row],[81 (29JUN1985 00:00:00)-Water Temperature (C)]]*OO[[#This Row],[23]]</f>
        <v>3.0363508079850003E-36</v>
      </c>
      <c r="Z442" s="10">
        <f>3/24000000*OO[[#This Row],[82 (29JUN1985 03:00:00)-Water Temperature (C)]]*OO[[#This Row],[24]]</f>
        <v>5.7201977294074993E-30</v>
      </c>
      <c r="AA442" s="10">
        <f>3/24000000*OO[[#This Row],[83 (29JUN1985 06:00:00)-Water Temperature (C)]]*OO[[#This Row],[25]]</f>
        <v>3.8712116996225004E-24</v>
      </c>
      <c r="AB442" s="10">
        <f>3/24000000*OO[[#This Row],[84 (29JUN1985 09:00:00)-Water Temperature (C)]]*OO[[#This Row],[26]]</f>
        <v>7.2719147907875006E-20</v>
      </c>
      <c r="AC442" s="10">
        <f>3/24000000*OO[[#This Row],[85 (29JUN1985 12:00:00)-Water Temperature (C)]]*OO[[#This Row],[27]]</f>
        <v>1.6798999503463747E-16</v>
      </c>
      <c r="AD442" s="10">
        <f>3/24000000*OO[[#This Row],[86 (29JUN1985 15:00:00)-Water Temperature (C)]]*OO[[#This Row],[28]]</f>
        <v>9.5868638580974996E-14</v>
      </c>
      <c r="AE442" s="10">
        <f>3/24000000*OO[[#This Row],[88 (29JUN1985 21:00:00)-Water Temperature (C)]]*OO[[#This Row],[30]]</f>
        <v>1.6915929053639995E-9</v>
      </c>
      <c r="AF442" s="10">
        <f>3/24000000*OO[[#This Row],[88 (29JUN1985 21:00:00)-Water Temperature (C)]]*OO[[#This Row],[30]]</f>
        <v>1.6915929053639995E-9</v>
      </c>
      <c r="AG442" s="10">
        <f>3/24000000*OO[[#This Row],[89 (30JUN1985 00:00:00)-Water Temperature (C)]]*OO[[#This Row],[31]]</f>
        <v>7.19403110579125E-8</v>
      </c>
      <c r="AH442" s="10">
        <f>3/24000000*OO[[#This Row],[90 (30JUN1985 03:00:00)-Water Temperature (C)]]*OO[[#This Row],[32]]</f>
        <v>1.6881902029833748E-6</v>
      </c>
      <c r="AI442" s="10">
        <f>3/24000000*OO[[#This Row],[91 (30JUN1985 06:00:00)-Water Temperature (C)]]*OO[[#This Row],[33]]</f>
        <v>2.3997091276349998E-5</v>
      </c>
      <c r="AJ442" s="10">
        <f>3/24000000*OO[[#This Row],[92 (30JUN1985 09:00:00)-Water Temperature (C)]]*OO[[#This Row],[34]]</f>
        <v>2.2734384167891246E-4</v>
      </c>
      <c r="AK442" s="10">
        <f>3/24000000*OO[[#This Row],[93 (30JUN1985 12:00:00)-Water Temperature (C)]]*OO[[#This Row],[35]]</f>
        <v>1.4280739350253748E-3</v>
      </c>
      <c r="AL442" s="10">
        <f>3/24000000*OO[[#This Row],[94 (30JUN1985 15:00:00)-Water Temperature (C)]]*OO[[#This Row],[36]]</f>
        <v>6.1704438207812497E-3</v>
      </c>
      <c r="AM442" s="10">
        <f>3/24000000*OO[[#This Row],[95 (30JUN1985 18:00:00)-Water Temperature (C)]]*OO[[#This Row],[37]]</f>
        <v>1.942453507495125E-2</v>
      </c>
      <c r="AN442" s="10">
        <f>3/24000000*OO[[#This Row],[96 (30JUN1985 21:00:00)-Water Temperature (C)]]*OO[[#This Row],[38]]</f>
        <v>4.5162392430999995E-2</v>
      </c>
      <c r="AO442" s="10">
        <f>3/24000000*OO[[#This Row],[97 (01JUL1985 00:00:00)-Water Temperature (C)]]*OO[[#This Row],[39]]</f>
        <v>7.9791426284400002E-2</v>
      </c>
      <c r="AP442" s="10">
        <f>3/24000000*OO[[#This Row],[98 (01JUL1985 03:00:00)-Water Temperature (C)]]*OO[[#This Row],[40]]</f>
        <v>0.114410934886875</v>
      </c>
      <c r="AQ442" s="10">
        <f>3/24000000*OO[[#This Row],[99 (01JUL1985 06:00:00)-Water Temperature (C)]]*OO[[#This Row],[41]]</f>
        <v>0.13755609724358753</v>
      </c>
      <c r="AR442" s="10">
        <f>3/24000000*OO[[#This Row],[100 (01JUL1985 09:00:00)-Water Temperature (C)]]*OO[[#This Row],[42]]</f>
        <v>0.14452711705260002</v>
      </c>
      <c r="AS442" s="10">
        <f>3/24000000*OO[[#This Row],[101 (01JUL1985 12:00:00)-Water Temperature (C)]]*OO[[#This Row],[43]]</f>
        <v>0.1311088715473</v>
      </c>
      <c r="AT442" s="10">
        <f>3/24000000*OO[[#This Row],[102 (01JUL1985 15:00:00)-Water Temperature (C)]]*OO[[#This Row],[44]]</f>
        <v>0.10210693604978749</v>
      </c>
      <c r="AU442" s="10">
        <f>3/24000000*OO[[#This Row],[103 (01JUL1985 18:00:00)-Water Temperature (C)]]*OO[[#This Row],[45]]</f>
        <v>7.0547379607275001E-2</v>
      </c>
      <c r="AV442" s="10">
        <f>3/24000000*OO[[#This Row],[104 (01JUL1985 21:00:00)-Water Temperature (C)]]*OO[[#This Row],[46]]</f>
        <v>4.3366044679650002E-2</v>
      </c>
      <c r="AW442" s="10">
        <f>3/24000000*OO[[#This Row],[105 (02JUL1985 00:00:00)-Water Temperature (C)]]*OO[[#This Row],[47]]</f>
        <v>2.4432876511499998E-2</v>
      </c>
      <c r="AX442" s="10">
        <f>3/24000000*OO[[#This Row],[106 (02JUL1985 03:00:00)-Water Temperature (C)]]*OO[[#This Row],[48]]</f>
        <v>1.3105651820669998E-2</v>
      </c>
      <c r="AY442" s="10">
        <f>3/24000000*OO[[#This Row],[107 (02JUL1985 06:00:00)-Water Temperature (C)]]*OO[[#This Row],[49]]</f>
        <v>6.8121458273374992E-3</v>
      </c>
      <c r="AZ442" s="10">
        <f>3/24000000*OO[[#This Row],[108 (02JUL1985 09:00:00)-Water Temperature (C)]]*OO[[#This Row],[50]]</f>
        <v>3.4432537188374998E-3</v>
      </c>
      <c r="BA442" s="10">
        <f>3/24000000*OO[[#This Row],[109 (02JUL1985 12:00:00)-Water Temperature (C)]]*OO[[#This Row],[51]]</f>
        <v>1.7364066772053749E-3</v>
      </c>
      <c r="BB442" s="10">
        <f>3/24000000*OO[[#This Row],[110 (02JUL1985 15:00:00)-Water Temperature (C)]]*OO[[#This Row],[52]]</f>
        <v>8.6625423227249985E-4</v>
      </c>
      <c r="BC442" s="10">
        <f>3/24000000*OO[[#This Row],[111 (02JUL1985 18:00:00)-Water Temperature (C)]]*OO[[#This Row],[53]]</f>
        <v>4.4708738317199997E-4</v>
      </c>
      <c r="BD442" s="10">
        <f>3/24000000*OO[[#This Row],[112 (02JUL1985 21:00:00)-Water Temperature (C)]]*OO[[#This Row],[54]]</f>
        <v>2.4782709792258752E-4</v>
      </c>
      <c r="BE442" s="10">
        <f>3/24000000*OO[[#This Row],[113 (03JUL1985 00:00:00)-Water Temperature (C)]]*OO[[#This Row],[55]]</f>
        <v>1.5702154237455E-4</v>
      </c>
      <c r="BF442" s="10">
        <f>3/24000000*OO[[#This Row],[114 (03JUL1985 03:00:00)-Water Temperature (C)]]*OO[[#This Row],[56]]</f>
        <v>1.1466604783575E-4</v>
      </c>
      <c r="BG442" s="10">
        <f>3/24000000*OO[[#This Row],[115 (03JUL1985 06:00:00)-Water Temperature (C)]]*OO[[#This Row],[57]]</f>
        <v>9.3775111890224993E-5</v>
      </c>
      <c r="BH442" s="10">
        <f>3/24000000*OO[[#This Row],[116 (03JUL1985 09:00:00)-Water Temperature (C)]]*OO[[#This Row],[58]]</f>
        <v>8.3525472733124995E-5</v>
      </c>
      <c r="BI442" s="10">
        <f>3/24000000*OO[[#This Row],[117 (03JUL1985 12:00:00)-Water Temperature (C)]]*OO[[#This Row],[59]]</f>
        <v>7.9636375957187509E-5</v>
      </c>
      <c r="BJ442" s="10">
        <f>3/24000000*OO[[#This Row],[118 (03JUL1985 15:00:00)-Water Temperature (C)]]*OO[[#This Row],[60]]</f>
        <v>7.7775931859999992E-5</v>
      </c>
      <c r="BK442" s="10">
        <f>3/24000000*OO[[#This Row],[119 (03JUL1985 18:00:00)-Water Temperature (C)]]*OO[[#This Row],[61]]</f>
        <v>7.65915209268E-5</v>
      </c>
      <c r="BL442" s="10">
        <f>3/24000000*OO[[#This Row],[120 (03JUL1985 21:00:00)-Water Temperature (C)]]*OO[[#This Row],[62]]</f>
        <v>7.3209725680000001E-5</v>
      </c>
      <c r="BM442" s="10">
        <f>3/24000000*OO[[#This Row],[121 (04JUL1985 00:00:00)-Water Temperature (C)]]*OO[[#This Row],[63]]</f>
        <v>6.8517200016337485E-5</v>
      </c>
      <c r="BN442" s="10">
        <f>3/24000000*OO[[#This Row],[122 (04JUL1985 03:00:00)-Water Temperature (C)]]*OO[[#This Row],[64]]</f>
        <v>6.4060916317599997E-5</v>
      </c>
      <c r="BO442" s="10">
        <f>3/24000000*OO[[#This Row],[123 (04JUL1985 06:00:00)-Water Temperature (C)]]*OO[[#This Row],[65]]</f>
        <v>5.9674894369499994E-5</v>
      </c>
      <c r="BP442" s="10">
        <f>3/24000000*OO[[#This Row],[124 (04JUL1985 09:00:00)-Water Temperature (C)]]*OO[[#This Row],[66]]</f>
        <v>5.6682539410875E-5</v>
      </c>
      <c r="BQ442" s="10">
        <f>3/24000000*OO[[#This Row],[125 (04JUL1985 12:00:00)-Water Temperature (C)]]*OO[[#This Row],[67]]</f>
        <v>5.3232776756249993E-5</v>
      </c>
      <c r="BR442" s="10">
        <f>3/24000000*OO[[#This Row],[126 (04JUL1985 15:00:00)-Water Temperature (C)]]*OO[[#This Row],[68]]</f>
        <v>4.8888713344949994E-5</v>
      </c>
      <c r="BS442" s="10">
        <f>3/24000000*OO[[#This Row],[127 (04JUL1985 18:00:00)-Water Temperature (C)]]*OO[[#This Row],[69]]</f>
        <v>4.4873904561087487E-5</v>
      </c>
      <c r="BT442" s="10">
        <f>3/24000000*OO[[#This Row],[128 (04JUL1985 21:00:00)-Water Temperature (C)]]*OO[[#This Row],[70]]</f>
        <v>4.0309751737124999E-5</v>
      </c>
      <c r="BU442" s="10">
        <f>3/24000000*OO[[#This Row],[129 (05JUL1985 00:00:00)-Water Temperature (C)]]*OO[[#This Row],[71]]</f>
        <v>3.5164964927024998E-5</v>
      </c>
      <c r="BV442" s="10">
        <f>3/24000000*OO[[#This Row],[130 (05JUL1985 03:00:00)-Water Temperature (C)]]*OO[[#This Row],[72]]</f>
        <v>3.0986531073537493E-5</v>
      </c>
      <c r="BW442" s="10">
        <f>3/24000000*OO[[#This Row],[131 (05JUL1985 06:00:00)-Water Temperature (C)]]*OO[[#This Row],[73]]</f>
        <v>2.7691210537199995E-5</v>
      </c>
      <c r="BX442" s="10">
        <f>3/24000000*OO[[#This Row],[132 (05JUL1985 09:00:00)-Water Temperature (C)]]*OO[[#This Row],[74]]</f>
        <v>2.5832752699975E-5</v>
      </c>
      <c r="BY442" s="10">
        <f>3/24000000*OO[[#This Row],[133 (05JUL1985 12:00:00)-Water Temperature (C)]]*OO[[#This Row],[75]]</f>
        <v>2.42855759446125E-5</v>
      </c>
      <c r="BZ442" s="10">
        <f>3/24000000*OO[[#This Row],[134 (05JUL1985 15:00:00)-Water Temperature (C)]]*OO[[#This Row],[76]]</f>
        <v>2.267960149902125E-5</v>
      </c>
      <c r="CA442" s="10">
        <f>3/24000000*OO[[#This Row],[135 (05JUL1985 18:00:00)-Water Temperature (C)]]*OO[[#This Row],[77]]</f>
        <v>2.0508827065326247E-5</v>
      </c>
      <c r="CB442" s="10">
        <f>3/24000000*OO[[#This Row],[136 (05JUL1985 21:00:00)-Water Temperature (C)]]*OO[[#This Row],[78]]</f>
        <v>1.8432712350403747E-5</v>
      </c>
      <c r="CC442" s="10">
        <f>3/24000000*OO[[#This Row],[137 (06JUL1985 00:00:00)-Water Temperature (C)]]*OO[[#This Row],[79]]</f>
        <v>1.6365634926871252E-5</v>
      </c>
      <c r="CD442" s="10">
        <f>3/24000000*OO[[#This Row],[138 (06JUL1985 03:00:00)-Water Temperature (C)]]*OO[[#This Row],[80]]</f>
        <v>1.4555731883712501E-5</v>
      </c>
      <c r="CE442" s="10">
        <f>3/24000000*OO[[#This Row],[139 (06JUL1985 06:00:00)-Water Temperature (C)]]*OO[[#This Row],[81]]</f>
        <v>1.307638445106E-5</v>
      </c>
      <c r="CF442" s="10">
        <f>3/24000000*OO[[#This Row],[140 (06JUL1985 09:00:00)-Water Temperature (C)]]*OO[[#This Row],[82]]</f>
        <v>1.2163850378220001E-5</v>
      </c>
      <c r="CG442" s="10">
        <f>3/24000000*OO[[#This Row],[141 (06JUL1985 12:00:00)-Water Temperature (C)]]*OO[[#This Row],[83]]</f>
        <v>1.1336643695542499E-5</v>
      </c>
      <c r="CH442" s="10">
        <f>3/24000000*OO[[#This Row],[142 (06JUL1985 15:00:00)-Water Temperature (C)]]*OO[[#This Row],[84]]</f>
        <v>1.05301282083175E-5</v>
      </c>
      <c r="CI442" s="10">
        <f>3/24000000*OO[[#This Row],[143 (06JUL1985 18:00:00)-Water Temperature (C)]]*OO[[#This Row],[85]]</f>
        <v>9.6855852850574982E-6</v>
      </c>
      <c r="CJ442" s="10">
        <f>3/24000000*OO[[#This Row],[144 (06JUL1985 21:00:00)-Water Temperature (C)]]*OO[[#This Row],[86]]</f>
        <v>8.7024669059662493E-6</v>
      </c>
      <c r="CK442" s="10">
        <f>3/24000000*OO[[#This Row],[145 (07JUL1985 00:00:00)-Water Temperature (C)]]*OO[[#This Row],[87]]</f>
        <v>7.6279727124875003E-6</v>
      </c>
      <c r="CL442" s="10">
        <f>3/24000000*OO[[#This Row],[146 (07JUL1985 03:00:00)-Water Temperature (C)]]*OO[[#This Row],[88]]</f>
        <v>6.6399322165924993E-6</v>
      </c>
      <c r="CM442" s="10">
        <f>3/24000000*OO[[#This Row],[147 (07JUL1985 06:00:00)-Water Temperature (C)]]*OO[[#This Row],[89]]</f>
        <v>5.7071256152287483E-6</v>
      </c>
      <c r="CN442" s="10">
        <f>3/24000000*OO[[#This Row],[148 (07JUL1985 09:00:00)-Water Temperature (C)]]*OO[[#This Row],[90]]</f>
        <v>4.8981290740937496E-6</v>
      </c>
      <c r="CO442" s="10">
        <f>3/24000000*OO[[#This Row],[149 (07JUL1985 12:00:00)-Water Temperature (C)]]*OO[[#This Row],[91]]</f>
        <v>4.0408623476099997E-6</v>
      </c>
      <c r="CP442" s="10">
        <f>3/24000000*OO[[#This Row],[150 (07JUL1985 15:00:00)-Water Temperature (C)]]*OO[[#This Row],[92]]</f>
        <v>3.3830578522549995E-6</v>
      </c>
      <c r="CQ442" s="10">
        <f>3/24000000*OO[[#This Row],[151 (07JUL1985 18:00:00)-Water Temperature (C)]]*OO[[#This Row],[93]]</f>
        <v>2.8317232539812503E-6</v>
      </c>
      <c r="CR442" s="10">
        <f>3/24000000*OO[[#This Row],[152 (07JUL1985 21:00:00)-Water Temperature (C)]]*OO[[#This Row],[94]]</f>
        <v>2.3593648190218748E-6</v>
      </c>
      <c r="CS442" s="10">
        <f>3/24000000*OO[[#This Row],[153 (08JUL1985 00:00:00)-Water Temperature (C)]]*OO[[#This Row],[95]]</f>
        <v>1.9540921315499997E-6</v>
      </c>
      <c r="CT442" s="10">
        <f>3/24000000*OO[[#This Row],[154 (08JUL1985 03:00:00)-Water Temperature (C)]]*OO[[#This Row],[96]]</f>
        <v>1.6562226685864998E-6</v>
      </c>
      <c r="CU442" s="10">
        <f>3/24000000*OO[[#This Row],[155 (08JUL1985 06:00:00)-Water Temperature (C)]]*OO[[#This Row],[97]]</f>
        <v>1.4456875277265001E-6</v>
      </c>
      <c r="CV442" s="10">
        <f>3/24000000*OO[[#This Row],[156 (08JUL1985 09:00:00)-Water Temperature (C)]]*OO[[#This Row],[98]]</f>
        <v>1.3061765079225001E-6</v>
      </c>
      <c r="CW442" s="10">
        <f>3/24000000*OO[[#This Row],[157 (08JUL1985 12:00:00)-Water Temperature (C)]]*OO[[#This Row],[99]]</f>
        <v>1.18867567157775E-6</v>
      </c>
    </row>
    <row r="443" spans="1:101" x14ac:dyDescent="0.35">
      <c r="A443" t="s">
        <v>450</v>
      </c>
      <c r="B443">
        <v>843.68640000000005</v>
      </c>
      <c r="C443" s="10">
        <f>3/24*OO[[#This Row],[59 (26JUN1985 06:00:00)-Water Temperature (C)]]*OO[[#This Row],[1]]/SUM(OO[1])</f>
        <v>0</v>
      </c>
      <c r="D443" s="10">
        <f>3/24*OO[[#This Row],[60 (26JUN1985 09:00:00)-Water Temperature (C)]]*OO[[#This Row],[2]]/SUM(OO[2])</f>
        <v>0</v>
      </c>
      <c r="E443" s="10">
        <f>3/24*OO[[#This Row],[61 (26JUN1985 12:00:00)-Water Temperature (C)]]*OO[[#This Row],[3]]/SUM(OO[3])</f>
        <v>0</v>
      </c>
      <c r="F443" s="10">
        <f>3/24*OO[[#This Row],[62 (26JUN1985 15:00:00)-Water Temperature (C)]]*OO[[#This Row],[4]]/SUM(OO[4])</f>
        <v>0</v>
      </c>
      <c r="G443" s="10">
        <f>3/24*OO[[#This Row],[63 (26JUN1985 18:00:00)-Water Temperature (C)]]*OO[[#This Row],[5]]/SUM(OO[5])</f>
        <v>0</v>
      </c>
      <c r="H443" s="10">
        <f>3/24*OO[[#This Row],[64 (26JUN1985 21:00:00)-Water Temperature (C)]]*OO[[#This Row],[6]]/SUM(OO[6])</f>
        <v>0</v>
      </c>
      <c r="I443" s="10">
        <f>3/24*OO[[#This Row],[65 (27JUN1985 00:00:00)-Water Temperature (C)]]*OO[[#This Row],[7]]/SUM(OO[7])</f>
        <v>0</v>
      </c>
      <c r="J443" s="10">
        <f>3/24*OO[[#This Row],[66 (27JUN1985 03:00:00)-Water Temperature (C)]]*OO[[#This Row],[8]]/SUM(OO[8])</f>
        <v>0</v>
      </c>
      <c r="K443" s="10">
        <f>3/24*OO[[#This Row],[67 (27JUN1985 06:00:00)-Water Temperature (C)]]*OO[[#This Row],[9]]/SUM(OO[9])</f>
        <v>0</v>
      </c>
      <c r="L443" s="10">
        <f>3/24*OO[[#This Row],[68 (27JUN1985 09:00:00)-Water Temperature (C)]]*OO[[#This Row],[10]]/SUM(OO[10])</f>
        <v>0</v>
      </c>
      <c r="M443" s="10">
        <f>3/24*OO[[#This Row],[69 (27JUN1985 12:00:00)-Water Temperature (C)]]*OO[[#This Row],[11]]/SUM(OO[11])</f>
        <v>0</v>
      </c>
      <c r="N443" s="10">
        <f>3/24*OO[[#This Row],[70 (27JUN1985 15:00:00)-Water Temperature (C)]]*OO[[#This Row],[12]]/SUM(OO[12])</f>
        <v>0</v>
      </c>
      <c r="O443" s="10">
        <f>3/24*OO[[#This Row],[71 (27JUN1985 18:00:00)-Water Temperature (C)]]*OO[[#This Row],[13]]/SUM(OO[13])</f>
        <v>0</v>
      </c>
      <c r="P443" s="10">
        <f>3/24*OO[[#This Row],[72 (27JUN1985 21:00:00)-Water Temperature (C)]]*OO[[#This Row],[14]]/SUM(OO[14])</f>
        <v>0</v>
      </c>
      <c r="Q443" s="10">
        <f>3/24*OO[[#This Row],[73 (28JUN1985 00:00:00)-Water Temperature (C)]]*OO[[#This Row],[15]]/SUM(OO[15])</f>
        <v>0</v>
      </c>
      <c r="R443" s="10">
        <f>3/24*OO[[#This Row],[74 (28JUN1985 03:00:00)-Water Temperature (C)]]*OO[[#This Row],[16]]/SUM(OO[16])</f>
        <v>0</v>
      </c>
      <c r="S443" s="10">
        <f>3/24*OO[[#This Row],[75 (28JUN1985 06:00:00)-Water Temperature (C)]]*OO[[#This Row],[17]]/SUM(OO[17])</f>
        <v>0</v>
      </c>
      <c r="T443" s="10">
        <f>3/24*OO[[#This Row],[76 (28JUN1985 09:00:00)-Water Temperature (C)]]*OO[[#This Row],[18]]/SUM(OO[18])</f>
        <v>0</v>
      </c>
      <c r="U443" s="10">
        <f>3/24*OO[[#This Row],[77 (28JUN1985 12:00:00)-Water Temperature (C)]]*OO[[#This Row],[19]]/SUM(OO[19])</f>
        <v>0</v>
      </c>
      <c r="V443" s="10">
        <f>3/24000000*OO[[#This Row],[78 (28JUN1985 15:00:00)-Water Temperature (C)]]*OO[[#This Row],[20]]</f>
        <v>0</v>
      </c>
      <c r="W443" s="10">
        <f>3/24000000*OO[[#This Row],[79 (28JUN1985 18:00:00)-Water Temperature (C)]]*OO[[#This Row],[21]]</f>
        <v>0</v>
      </c>
      <c r="X443" s="10">
        <f>3/24000000*OO[[#This Row],[80 (28JUN1985 21:00:00)-Water Temperature (C)]]*OO[[#This Row],[22]]</f>
        <v>6.5456761577624995E-44</v>
      </c>
      <c r="Y443" s="10">
        <f>3/24000000*OO[[#This Row],[81 (29JUN1985 00:00:00)-Water Temperature (C)]]*OO[[#This Row],[23]]</f>
        <v>7.4859088443999998E-37</v>
      </c>
      <c r="Z443" s="10">
        <f>3/24000000*OO[[#This Row],[82 (29JUN1985 03:00:00)-Water Temperature (C)]]*OO[[#This Row],[24]]</f>
        <v>1.2619733931146251E-30</v>
      </c>
      <c r="AA443" s="10">
        <f>3/24000000*OO[[#This Row],[83 (29JUN1985 06:00:00)-Water Temperature (C)]]*OO[[#This Row],[25]]</f>
        <v>1.0711254410025001E-24</v>
      </c>
      <c r="AB443" s="10">
        <f>3/24000000*OO[[#This Row],[84 (29JUN1985 09:00:00)-Water Temperature (C)]]*OO[[#This Row],[26]]</f>
        <v>2.4103591028164998E-20</v>
      </c>
      <c r="AC443" s="10">
        <f>3/24000000*OO[[#This Row],[85 (29JUN1985 12:00:00)-Water Temperature (C)]]*OO[[#This Row],[27]]</f>
        <v>6.3203378168962496E-17</v>
      </c>
      <c r="AD443" s="10">
        <f>3/24000000*OO[[#This Row],[86 (29JUN1985 15:00:00)-Water Temperature (C)]]*OO[[#This Row],[28]]</f>
        <v>3.9920550295499997E-14</v>
      </c>
      <c r="AE443" s="10">
        <f>3/24000000*OO[[#This Row],[88 (29JUN1985 21:00:00)-Water Temperature (C)]]*OO[[#This Row],[30]]</f>
        <v>8.2978381564849992E-10</v>
      </c>
      <c r="AF443" s="10">
        <f>3/24000000*OO[[#This Row],[88 (29JUN1985 21:00:00)-Water Temperature (C)]]*OO[[#This Row],[30]]</f>
        <v>8.2978381564849992E-10</v>
      </c>
      <c r="AG443" s="10">
        <f>3/24000000*OO[[#This Row],[89 (30JUN1985 00:00:00)-Water Temperature (C)]]*OO[[#This Row],[31]]</f>
        <v>3.7817652521625001E-8</v>
      </c>
      <c r="AH443" s="10">
        <f>3/24000000*OO[[#This Row],[90 (30JUN1985 03:00:00)-Water Temperature (C)]]*OO[[#This Row],[32]]</f>
        <v>9.4512007714974997E-7</v>
      </c>
      <c r="AI443" s="10">
        <f>3/24000000*OO[[#This Row],[91 (30JUN1985 06:00:00)-Water Temperature (C)]]*OO[[#This Row],[33]]</f>
        <v>1.4265812643114999E-5</v>
      </c>
      <c r="AJ443" s="10">
        <f>3/24000000*OO[[#This Row],[92 (30JUN1985 09:00:00)-Water Temperature (C)]]*OO[[#This Row],[34]]</f>
        <v>1.4316435756772498E-4</v>
      </c>
      <c r="AK443" s="10">
        <f>3/24000000*OO[[#This Row],[93 (30JUN1985 12:00:00)-Water Temperature (C)]]*OO[[#This Row],[35]]</f>
        <v>9.5196254919025002E-4</v>
      </c>
      <c r="AL443" s="10">
        <f>3/24000000*OO[[#This Row],[94 (30JUN1985 15:00:00)-Water Temperature (C)]]*OO[[#This Row],[36]]</f>
        <v>4.3540188435887504E-3</v>
      </c>
      <c r="AM443" s="10">
        <f>3/24000000*OO[[#This Row],[95 (30JUN1985 18:00:00)-Water Temperature (C)]]*OO[[#This Row],[37]]</f>
        <v>1.4431797394299999E-2</v>
      </c>
      <c r="AN443" s="10">
        <f>3/24000000*OO[[#This Row],[96 (30JUN1985 21:00:00)-Water Temperature (C)]]*OO[[#This Row],[38]]</f>
        <v>3.5185023720899995E-2</v>
      </c>
      <c r="AO443" s="10">
        <f>3/24000000*OO[[#This Row],[97 (01JUL1985 00:00:00)-Water Temperature (C)]]*OO[[#This Row],[39]]</f>
        <v>6.5120129226449996E-2</v>
      </c>
      <c r="AP443" s="10">
        <f>3/24000000*OO[[#This Row],[98 (01JUL1985 03:00:00)-Water Temperature (C)]]*OO[[#This Row],[40]]</f>
        <v>9.7488015567074995E-2</v>
      </c>
      <c r="AQ443" s="10">
        <f>3/24000000*OO[[#This Row],[99 (01JUL1985 06:00:00)-Water Temperature (C)]]*OO[[#This Row],[41]]</f>
        <v>0.12232392667723747</v>
      </c>
      <c r="AR443" s="10">
        <f>3/24000000*OO[[#This Row],[100 (01JUL1985 09:00:00)-Water Temperature (C)]]*OO[[#This Row],[42]]</f>
        <v>0.13433466128595001</v>
      </c>
      <c r="AS443" s="10">
        <f>3/24000000*OO[[#This Row],[101 (01JUL1985 12:00:00)-Water Temperature (C)]]*OO[[#This Row],[43]]</f>
        <v>0.12734243539255</v>
      </c>
      <c r="AT443" s="10">
        <f>3/24000000*OO[[#This Row],[102 (01JUL1985 15:00:00)-Water Temperature (C)]]*OO[[#This Row],[44]]</f>
        <v>0.1035481277887125</v>
      </c>
      <c r="AU443" s="10">
        <f>3/24000000*OO[[#This Row],[103 (01JUL1985 18:00:00)-Water Temperature (C)]]*OO[[#This Row],[45]]</f>
        <v>7.4301315538199991E-2</v>
      </c>
      <c r="AV443" s="10">
        <f>3/24000000*OO[[#This Row],[104 (01JUL1985 21:00:00)-Water Temperature (C)]]*OO[[#This Row],[46]]</f>
        <v>4.7166460298875001E-2</v>
      </c>
      <c r="AW443" s="10">
        <f>3/24000000*OO[[#This Row],[105 (02JUL1985 00:00:00)-Water Temperature (C)]]*OO[[#This Row],[47]]</f>
        <v>2.7326003101337495E-2</v>
      </c>
      <c r="AX443" s="10">
        <f>3/24000000*OO[[#This Row],[106 (02JUL1985 03:00:00)-Water Temperature (C)]]*OO[[#This Row],[48]]</f>
        <v>1.4990786731334997E-2</v>
      </c>
      <c r="AY443" s="10">
        <f>3/24000000*OO[[#This Row],[107 (02JUL1985 06:00:00)-Water Temperature (C)]]*OO[[#This Row],[49]]</f>
        <v>7.9408115985849983E-3</v>
      </c>
      <c r="AZ443" s="10">
        <f>3/24000000*OO[[#This Row],[108 (02JUL1985 09:00:00)-Water Temperature (C)]]*OO[[#This Row],[50]]</f>
        <v>4.0840186666949996E-3</v>
      </c>
      <c r="BA443" s="10">
        <f>3/24000000*OO[[#This Row],[109 (02JUL1985 12:00:00)-Water Temperature (C)]]*OO[[#This Row],[51]]</f>
        <v>2.0833233880319995E-3</v>
      </c>
      <c r="BB443" s="10">
        <f>3/24000000*OO[[#This Row],[110 (02JUL1985 15:00:00)-Water Temperature (C)]]*OO[[#This Row],[52]]</f>
        <v>1.039711046691375E-3</v>
      </c>
      <c r="BC443" s="10">
        <f>3/24000000*OO[[#This Row],[111 (02JUL1985 18:00:00)-Water Temperature (C)]]*OO[[#This Row],[53]]</f>
        <v>5.2694324169312503E-4</v>
      </c>
      <c r="BD443" s="10">
        <f>3/24000000*OO[[#This Row],[112 (02JUL1985 21:00:00)-Water Temperature (C)]]*OO[[#This Row],[54]]</f>
        <v>2.8087803631699995E-4</v>
      </c>
      <c r="BE443" s="10">
        <f>3/24000000*OO[[#This Row],[113 (03JUL1985 00:00:00)-Water Temperature (C)]]*OO[[#This Row],[55]]</f>
        <v>1.6846315510507501E-4</v>
      </c>
      <c r="BF443" s="10">
        <f>3/24000000*OO[[#This Row],[114 (03JUL1985 03:00:00)-Water Temperature (C)]]*OO[[#This Row],[56]]</f>
        <v>1.1647952593054999E-4</v>
      </c>
      <c r="BG443" s="10">
        <f>3/24000000*OO[[#This Row],[115 (03JUL1985 06:00:00)-Water Temperature (C)]]*OO[[#This Row],[57]]</f>
        <v>9.1431445440299988E-5</v>
      </c>
      <c r="BH443" s="10">
        <f>3/24000000*OO[[#This Row],[116 (03JUL1985 09:00:00)-Water Temperature (C)]]*OO[[#This Row],[58]]</f>
        <v>7.9427794016999987E-5</v>
      </c>
      <c r="BI443" s="10">
        <f>3/24000000*OO[[#This Row],[117 (03JUL1985 12:00:00)-Water Temperature (C)]]*OO[[#This Row],[59]]</f>
        <v>7.4681808924375006E-5</v>
      </c>
      <c r="BJ443" s="10">
        <f>3/24000000*OO[[#This Row],[118 (03JUL1985 15:00:00)-Water Temperature (C)]]*OO[[#This Row],[60]]</f>
        <v>7.2444263698624988E-5</v>
      </c>
      <c r="BK443" s="10">
        <f>3/24000000*OO[[#This Row],[119 (03JUL1985 18:00:00)-Water Temperature (C)]]*OO[[#This Row],[61]]</f>
        <v>7.1466471643124983E-5</v>
      </c>
      <c r="BL443" s="10">
        <f>3/24000000*OO[[#This Row],[120 (03JUL1985 21:00:00)-Water Temperature (C)]]*OO[[#This Row],[62]]</f>
        <v>6.8714676367050007E-5</v>
      </c>
      <c r="BM443" s="10">
        <f>3/24000000*OO[[#This Row],[121 (04JUL1985 00:00:00)-Water Temperature (C)]]*OO[[#This Row],[63]]</f>
        <v>6.480020531396249E-5</v>
      </c>
      <c r="BN443" s="10">
        <f>3/24000000*OO[[#This Row],[122 (04JUL1985 03:00:00)-Water Temperature (C)]]*OO[[#This Row],[64]]</f>
        <v>6.097937588598749E-5</v>
      </c>
      <c r="BO443" s="10">
        <f>3/24000000*OO[[#This Row],[123 (04JUL1985 06:00:00)-Water Temperature (C)]]*OO[[#This Row],[65]]</f>
        <v>5.7273417353962498E-5</v>
      </c>
      <c r="BP443" s="10">
        <f>3/24000000*OO[[#This Row],[124 (04JUL1985 09:00:00)-Water Temperature (C)]]*OO[[#This Row],[66]]</f>
        <v>5.5070427247437488E-5</v>
      </c>
      <c r="BQ443" s="10">
        <f>3/24000000*OO[[#This Row],[125 (04JUL1985 12:00:00)-Water Temperature (C)]]*OO[[#This Row],[67]]</f>
        <v>5.2370255837799996E-5</v>
      </c>
      <c r="BR443" s="10">
        <f>3/24000000*OO[[#This Row],[126 (04JUL1985 15:00:00)-Water Temperature (C)]]*OO[[#This Row],[68]]</f>
        <v>4.8728089503299993E-5</v>
      </c>
      <c r="BS443" s="10">
        <f>3/24000000*OO[[#This Row],[127 (04JUL1985 18:00:00)-Water Temperature (C)]]*OO[[#This Row],[69]]</f>
        <v>4.5295989158124996E-5</v>
      </c>
      <c r="BT443" s="10">
        <f>3/24000000*OO[[#This Row],[128 (04JUL1985 21:00:00)-Water Temperature (C)]]*OO[[#This Row],[70]]</f>
        <v>4.1066572624912497E-5</v>
      </c>
      <c r="BU443" s="10">
        <f>3/24000000*OO[[#This Row],[129 (05JUL1985 00:00:00)-Water Temperature (C)]]*OO[[#This Row],[71]]</f>
        <v>3.6004642599637499E-5</v>
      </c>
      <c r="BV443" s="10">
        <f>3/24000000*OO[[#This Row],[130 (05JUL1985 03:00:00)-Water Temperature (C)]]*OO[[#This Row],[72]]</f>
        <v>3.1636600466812503E-5</v>
      </c>
      <c r="BW443" s="10">
        <f>3/24000000*OO[[#This Row],[131 (05JUL1985 06:00:00)-Water Temperature (C)]]*OO[[#This Row],[73]]</f>
        <v>2.8252901254400001E-5</v>
      </c>
      <c r="BX443" s="10">
        <f>3/24000000*OO[[#This Row],[132 (05JUL1985 09:00:00)-Water Temperature (C)]]*OO[[#This Row],[74]]</f>
        <v>2.6446117810712497E-5</v>
      </c>
      <c r="BY443" s="10">
        <f>3/24000000*OO[[#This Row],[133 (05JUL1985 12:00:00)-Water Temperature (C)]]*OO[[#This Row],[75]]</f>
        <v>2.4928116142674999E-5</v>
      </c>
      <c r="BZ443" s="10">
        <f>3/24000000*OO[[#This Row],[134 (05JUL1985 15:00:00)-Water Temperature (C)]]*OO[[#This Row],[76]]</f>
        <v>2.3378721675962498E-5</v>
      </c>
      <c r="CA443" s="10">
        <f>3/24000000*OO[[#This Row],[135 (05JUL1985 18:00:00)-Water Temperature (C)]]*OO[[#This Row],[77]]</f>
        <v>2.1239135295431248E-5</v>
      </c>
      <c r="CB443" s="10">
        <f>3/24000000*OO[[#This Row],[136 (05JUL1985 21:00:00)-Water Temperature (C)]]*OO[[#This Row],[78]]</f>
        <v>1.8923750130294999E-5</v>
      </c>
      <c r="CC443" s="10">
        <f>3/24000000*OO[[#This Row],[137 (06JUL1985 00:00:00)-Water Temperature (C)]]*OO[[#This Row],[79]]</f>
        <v>1.6731698824997499E-5</v>
      </c>
      <c r="CD443" s="10">
        <f>3/24000000*OO[[#This Row],[138 (06JUL1985 03:00:00)-Water Temperature (C)]]*OO[[#This Row],[80]]</f>
        <v>1.4859017439125002E-5</v>
      </c>
      <c r="CE443" s="10">
        <f>3/24000000*OO[[#This Row],[139 (06JUL1985 06:00:00)-Water Temperature (C)]]*OO[[#This Row],[81]]</f>
        <v>1.3371485318625E-5</v>
      </c>
      <c r="CF443" s="10">
        <f>3/24000000*OO[[#This Row],[140 (06JUL1985 09:00:00)-Water Temperature (C)]]*OO[[#This Row],[82]]</f>
        <v>1.2516409052087501E-5</v>
      </c>
      <c r="CG443" s="10">
        <f>3/24000000*OO[[#This Row],[141 (06JUL1985 12:00:00)-Water Temperature (C)]]*OO[[#This Row],[83]]</f>
        <v>1.171174565925E-5</v>
      </c>
      <c r="CH443" s="10">
        <f>3/24000000*OO[[#This Row],[142 (06JUL1985 15:00:00)-Water Temperature (C)]]*OO[[#This Row],[84]]</f>
        <v>1.0899870963554999E-5</v>
      </c>
      <c r="CI443" s="10">
        <f>3/24000000*OO[[#This Row],[143 (06JUL1985 18:00:00)-Water Temperature (C)]]*OO[[#This Row],[85]]</f>
        <v>1.0020265564620001E-5</v>
      </c>
      <c r="CJ443" s="10">
        <f>3/24000000*OO[[#This Row],[144 (06JUL1985 21:00:00)-Water Temperature (C)]]*OO[[#This Row],[86]]</f>
        <v>8.9627814661987498E-6</v>
      </c>
      <c r="CK443" s="10">
        <f>3/24000000*OO[[#This Row],[145 (07JUL1985 00:00:00)-Water Temperature (C)]]*OO[[#This Row],[87]]</f>
        <v>7.8448660983200003E-6</v>
      </c>
      <c r="CL443" s="10">
        <f>3/24000000*OO[[#This Row],[146 (07JUL1985 03:00:00)-Water Temperature (C)]]*OO[[#This Row],[88]]</f>
        <v>6.8453368427600003E-6</v>
      </c>
      <c r="CM443" s="10">
        <f>3/24000000*OO[[#This Row],[147 (07JUL1985 06:00:00)-Water Temperature (C)]]*OO[[#This Row],[89]]</f>
        <v>5.9370031971187495E-6</v>
      </c>
      <c r="CN443" s="10">
        <f>3/24000000*OO[[#This Row],[148 (07JUL1985 09:00:00)-Water Temperature (C)]]*OO[[#This Row],[90]]</f>
        <v>5.1631272902475008E-6</v>
      </c>
      <c r="CO443" s="10">
        <f>3/24000000*OO[[#This Row],[149 (07JUL1985 12:00:00)-Water Temperature (C)]]*OO[[#This Row],[91]]</f>
        <v>4.2919611620699997E-6</v>
      </c>
      <c r="CP443" s="10">
        <f>3/24000000*OO[[#This Row],[150 (07JUL1985 15:00:00)-Water Temperature (C)]]*OO[[#This Row],[92]]</f>
        <v>3.6228011354437498E-6</v>
      </c>
      <c r="CQ443" s="10">
        <f>3/24000000*OO[[#This Row],[151 (07JUL1985 18:00:00)-Water Temperature (C)]]*OO[[#This Row],[93]]</f>
        <v>3.0304389873424998E-6</v>
      </c>
      <c r="CR443" s="10">
        <f>3/24000000*OO[[#This Row],[152 (07JUL1985 21:00:00)-Water Temperature (C)]]*OO[[#This Row],[94]]</f>
        <v>2.5078317826650003E-6</v>
      </c>
      <c r="CS443" s="10">
        <f>3/24000000*OO[[#This Row],[153 (08JUL1985 00:00:00)-Water Temperature (C)]]*OO[[#This Row],[95]]</f>
        <v>2.0691656912744999E-6</v>
      </c>
      <c r="CT443" s="10">
        <f>3/24000000*OO[[#This Row],[154 (08JUL1985 03:00:00)-Water Temperature (C)]]*OO[[#This Row],[96]]</f>
        <v>1.7399383487606248E-6</v>
      </c>
      <c r="CU443" s="10">
        <f>3/24000000*OO[[#This Row],[155 (08JUL1985 06:00:00)-Water Temperature (C)]]*OO[[#This Row],[97]]</f>
        <v>1.5166560678213751E-6</v>
      </c>
      <c r="CV443" s="10">
        <f>3/24000000*OO[[#This Row],[156 (08JUL1985 09:00:00)-Water Temperature (C)]]*OO[[#This Row],[98]]</f>
        <v>1.3805904309890001E-6</v>
      </c>
      <c r="CW443" s="10">
        <f>3/24000000*OO[[#This Row],[157 (08JUL1985 12:00:00)-Water Temperature (C)]]*OO[[#This Row],[99]]</f>
        <v>1.26288346419675E-6</v>
      </c>
    </row>
    <row r="444" spans="1:101" x14ac:dyDescent="0.35">
      <c r="A444" t="s">
        <v>451</v>
      </c>
      <c r="B444">
        <v>827.11739999999998</v>
      </c>
      <c r="C444" s="10">
        <f>3/24*OO[[#This Row],[59 (26JUN1985 06:00:00)-Water Temperature (C)]]*OO[[#This Row],[1]]/SUM(OO[1])</f>
        <v>0</v>
      </c>
      <c r="D444" s="10">
        <f>3/24*OO[[#This Row],[60 (26JUN1985 09:00:00)-Water Temperature (C)]]*OO[[#This Row],[2]]/SUM(OO[2])</f>
        <v>0</v>
      </c>
      <c r="E444" s="10">
        <f>3/24*OO[[#This Row],[61 (26JUN1985 12:00:00)-Water Temperature (C)]]*OO[[#This Row],[3]]/SUM(OO[3])</f>
        <v>0</v>
      </c>
      <c r="F444" s="10">
        <f>3/24*OO[[#This Row],[62 (26JUN1985 15:00:00)-Water Temperature (C)]]*OO[[#This Row],[4]]/SUM(OO[4])</f>
        <v>0</v>
      </c>
      <c r="G444" s="10">
        <f>3/24*OO[[#This Row],[63 (26JUN1985 18:00:00)-Water Temperature (C)]]*OO[[#This Row],[5]]/SUM(OO[5])</f>
        <v>0</v>
      </c>
      <c r="H444" s="10">
        <f>3/24*OO[[#This Row],[64 (26JUN1985 21:00:00)-Water Temperature (C)]]*OO[[#This Row],[6]]/SUM(OO[6])</f>
        <v>0</v>
      </c>
      <c r="I444" s="10">
        <f>3/24*OO[[#This Row],[65 (27JUN1985 00:00:00)-Water Temperature (C)]]*OO[[#This Row],[7]]/SUM(OO[7])</f>
        <v>0</v>
      </c>
      <c r="J444" s="10">
        <f>3/24*OO[[#This Row],[66 (27JUN1985 03:00:00)-Water Temperature (C)]]*OO[[#This Row],[8]]/SUM(OO[8])</f>
        <v>0</v>
      </c>
      <c r="K444" s="10">
        <f>3/24*OO[[#This Row],[67 (27JUN1985 06:00:00)-Water Temperature (C)]]*OO[[#This Row],[9]]/SUM(OO[9])</f>
        <v>0</v>
      </c>
      <c r="L444" s="10">
        <f>3/24*OO[[#This Row],[68 (27JUN1985 09:00:00)-Water Temperature (C)]]*OO[[#This Row],[10]]/SUM(OO[10])</f>
        <v>0</v>
      </c>
      <c r="M444" s="10">
        <f>3/24*OO[[#This Row],[69 (27JUN1985 12:00:00)-Water Temperature (C)]]*OO[[#This Row],[11]]/SUM(OO[11])</f>
        <v>0</v>
      </c>
      <c r="N444" s="10">
        <f>3/24*OO[[#This Row],[70 (27JUN1985 15:00:00)-Water Temperature (C)]]*OO[[#This Row],[12]]/SUM(OO[12])</f>
        <v>0</v>
      </c>
      <c r="O444" s="10">
        <f>3/24*OO[[#This Row],[71 (27JUN1985 18:00:00)-Water Temperature (C)]]*OO[[#This Row],[13]]/SUM(OO[13])</f>
        <v>0</v>
      </c>
      <c r="P444" s="10">
        <f>3/24*OO[[#This Row],[72 (27JUN1985 21:00:00)-Water Temperature (C)]]*OO[[#This Row],[14]]/SUM(OO[14])</f>
        <v>0</v>
      </c>
      <c r="Q444" s="10">
        <f>3/24*OO[[#This Row],[73 (28JUN1985 00:00:00)-Water Temperature (C)]]*OO[[#This Row],[15]]/SUM(OO[15])</f>
        <v>0</v>
      </c>
      <c r="R444" s="10">
        <f>3/24*OO[[#This Row],[74 (28JUN1985 03:00:00)-Water Temperature (C)]]*OO[[#This Row],[16]]/SUM(OO[16])</f>
        <v>0</v>
      </c>
      <c r="S444" s="10">
        <f>3/24*OO[[#This Row],[75 (28JUN1985 06:00:00)-Water Temperature (C)]]*OO[[#This Row],[17]]/SUM(OO[17])</f>
        <v>0</v>
      </c>
      <c r="T444" s="10">
        <f>3/24*OO[[#This Row],[76 (28JUN1985 09:00:00)-Water Temperature (C)]]*OO[[#This Row],[18]]/SUM(OO[18])</f>
        <v>0</v>
      </c>
      <c r="U444" s="10">
        <f>3/24*OO[[#This Row],[77 (28JUN1985 12:00:00)-Water Temperature (C)]]*OO[[#This Row],[19]]/SUM(OO[19])</f>
        <v>0</v>
      </c>
      <c r="V444" s="10">
        <f>3/24000000*OO[[#This Row],[78 (28JUN1985 15:00:00)-Water Temperature (C)]]*OO[[#This Row],[20]]</f>
        <v>0</v>
      </c>
      <c r="W444" s="10">
        <f>3/24000000*OO[[#This Row],[79 (28JUN1985 18:00:00)-Water Temperature (C)]]*OO[[#This Row],[21]]</f>
        <v>0</v>
      </c>
      <c r="X444" s="10">
        <f>3/24000000*OO[[#This Row],[80 (28JUN1985 21:00:00)-Water Temperature (C)]]*OO[[#This Row],[22]]</f>
        <v>0</v>
      </c>
      <c r="Y444" s="10">
        <f>3/24000000*OO[[#This Row],[81 (29JUN1985 00:00:00)-Water Temperature (C)]]*OO[[#This Row],[23]]</f>
        <v>2.0010323900586249E-37</v>
      </c>
      <c r="Z444" s="10">
        <f>3/24000000*OO[[#This Row],[82 (29JUN1985 03:00:00)-Water Temperature (C)]]*OO[[#This Row],[24]]</f>
        <v>3.2024634717375001E-31</v>
      </c>
      <c r="AA444" s="10">
        <f>3/24000000*OO[[#This Row],[83 (29JUN1985 06:00:00)-Water Temperature (C)]]*OO[[#This Row],[25]]</f>
        <v>3.2765724427687499E-25</v>
      </c>
      <c r="AB444" s="10">
        <f>3/24000000*OO[[#This Row],[84 (29JUN1985 09:00:00)-Water Temperature (C)]]*OO[[#This Row],[26]]</f>
        <v>9.0005706945762523E-21</v>
      </c>
      <c r="AC444" s="10">
        <f>3/24000000*OO[[#This Row],[85 (29JUN1985 12:00:00)-Water Temperature (C)]]*OO[[#This Row],[27]]</f>
        <v>2.7109363721125E-17</v>
      </c>
      <c r="AD444" s="10">
        <f>3/24000000*OO[[#This Row],[86 (29JUN1985 15:00:00)-Water Temperature (C)]]*OO[[#This Row],[28]]</f>
        <v>1.9160342801912501E-14</v>
      </c>
      <c r="AE444" s="10">
        <f>3/24000000*OO[[#This Row],[88 (29JUN1985 21:00:00)-Water Temperature (C)]]*OO[[#This Row],[30]]</f>
        <v>4.7706607182487495E-10</v>
      </c>
      <c r="AF444" s="10">
        <f>3/24000000*OO[[#This Row],[88 (29JUN1985 21:00:00)-Water Temperature (C)]]*OO[[#This Row],[30]]</f>
        <v>4.7706607182487495E-10</v>
      </c>
      <c r="AG444" s="10">
        <f>3/24000000*OO[[#This Row],[89 (30JUN1985 00:00:00)-Water Temperature (C)]]*OO[[#This Row],[31]]</f>
        <v>2.3537439565349998E-8</v>
      </c>
      <c r="AH444" s="10">
        <f>3/24000000*OO[[#This Row],[90 (30JUN1985 03:00:00)-Water Temperature (C)]]*OO[[#This Row],[32]]</f>
        <v>6.3356464087799996E-7</v>
      </c>
      <c r="AI444" s="10">
        <f>3/24000000*OO[[#This Row],[91 (30JUN1985 06:00:00)-Water Temperature (C)]]*OO[[#This Row],[33]]</f>
        <v>1.0271951074407499E-5</v>
      </c>
      <c r="AJ444" s="10">
        <f>3/24000000*OO[[#This Row],[92 (30JUN1985 09:00:00)-Water Temperature (C)]]*OO[[#This Row],[34]]</f>
        <v>1.10587551039E-4</v>
      </c>
      <c r="AK444" s="10">
        <f>3/24000000*OO[[#This Row],[93 (30JUN1985 12:00:00)-Water Temperature (C)]]*OO[[#This Row],[35]]</f>
        <v>7.8840977786999997E-4</v>
      </c>
      <c r="AL444" s="10">
        <f>3/24000000*OO[[#This Row],[94 (30JUN1985 15:00:00)-Water Temperature (C)]]*OO[[#This Row],[36]]</f>
        <v>3.868299950799999E-3</v>
      </c>
      <c r="AM444" s="10">
        <f>3/24000000*OO[[#This Row],[95 (30JUN1985 18:00:00)-Water Temperature (C)]]*OO[[#This Row],[37]]</f>
        <v>1.3691149777540003E-2</v>
      </c>
      <c r="AN444" s="10">
        <f>3/24000000*OO[[#This Row],[96 (30JUN1985 21:00:00)-Water Temperature (C)]]*OO[[#This Row],[38]]</f>
        <v>3.5463876583999999E-2</v>
      </c>
      <c r="AO444" s="10">
        <f>3/24000000*OO[[#This Row],[97 (01JUL1985 00:00:00)-Water Temperature (C)]]*OO[[#This Row],[39]]</f>
        <v>6.9581517335662493E-2</v>
      </c>
      <c r="AP444" s="10">
        <f>3/24000000*OO[[#This Row],[98 (01JUL1985 03:00:00)-Water Temperature (C)]]*OO[[#This Row],[40]]</f>
        <v>0.1100334091611375</v>
      </c>
      <c r="AQ444" s="10">
        <f>3/24000000*OO[[#This Row],[99 (01JUL1985 06:00:00)-Water Temperature (C)]]*OO[[#This Row],[41]]</f>
        <v>0.14543063642912499</v>
      </c>
      <c r="AR444" s="10">
        <f>3/24000000*OO[[#This Row],[100 (01JUL1985 09:00:00)-Water Temperature (C)]]*OO[[#This Row],[42]]</f>
        <v>0.1686946360323</v>
      </c>
      <c r="AS444" s="10">
        <f>3/24000000*OO[[#This Row],[101 (01JUL1985 12:00:00)-Water Temperature (C)]]*OO[[#This Row],[43]]</f>
        <v>0.16845863819399998</v>
      </c>
      <c r="AT444" s="10">
        <f>3/24000000*OO[[#This Row],[102 (01JUL1985 15:00:00)-Water Temperature (C)]]*OO[[#This Row],[44]]</f>
        <v>0.14420260525839998</v>
      </c>
      <c r="AU444" s="10">
        <f>3/24000000*OO[[#This Row],[103 (01JUL1985 18:00:00)-Water Temperature (C)]]*OO[[#This Row],[45]]</f>
        <v>0.10828761460323748</v>
      </c>
      <c r="AV444" s="10">
        <f>3/24000000*OO[[#This Row],[104 (01JUL1985 21:00:00)-Water Temperature (C)]]*OO[[#This Row],[46]]</f>
        <v>7.1428752774225002E-2</v>
      </c>
      <c r="AW444" s="10">
        <f>3/24000000*OO[[#This Row],[105 (02JUL1985 00:00:00)-Water Temperature (C)]]*OO[[#This Row],[47]]</f>
        <v>4.2778375884999997E-2</v>
      </c>
      <c r="AX444" s="10">
        <f>3/24000000*OO[[#This Row],[106 (02JUL1985 03:00:00)-Water Temperature (C)]]*OO[[#This Row],[48]]</f>
        <v>2.4116348300690003E-2</v>
      </c>
      <c r="AY444" s="10">
        <f>3/24000000*OO[[#This Row],[107 (02JUL1985 06:00:00)-Water Temperature (C)]]*OO[[#This Row],[49]]</f>
        <v>1.3079846884299999E-2</v>
      </c>
      <c r="AZ444" s="10">
        <f>3/24000000*OO[[#This Row],[108 (02JUL1985 09:00:00)-Water Temperature (C)]]*OO[[#This Row],[50]]</f>
        <v>6.8827746279875E-3</v>
      </c>
      <c r="BA444" s="10">
        <f>3/24000000*OO[[#This Row],[109 (02JUL1985 12:00:00)-Water Temperature (C)]]*OO[[#This Row],[51]]</f>
        <v>3.5816842370624997E-3</v>
      </c>
      <c r="BB444" s="10">
        <f>3/24000000*OO[[#This Row],[110 (02JUL1985 15:00:00)-Water Temperature (C)]]*OO[[#This Row],[52]]</f>
        <v>1.8061078597374999E-3</v>
      </c>
      <c r="BC444" s="10">
        <f>3/24000000*OO[[#This Row],[111 (02JUL1985 18:00:00)-Water Temperature (C)]]*OO[[#This Row],[53]]</f>
        <v>9.1023132844050001E-4</v>
      </c>
      <c r="BD444" s="10">
        <f>3/24000000*OO[[#This Row],[112 (02JUL1985 21:00:00)-Water Temperature (C)]]*OO[[#This Row],[54]]</f>
        <v>4.7169915416799994E-4</v>
      </c>
      <c r="BE444" s="10">
        <f>3/24000000*OO[[#This Row],[113 (03JUL1985 00:00:00)-Water Temperature (C)]]*OO[[#This Row],[55]]</f>
        <v>2.6923720799737499E-4</v>
      </c>
      <c r="BF444" s="10">
        <f>3/24000000*OO[[#This Row],[114 (03JUL1985 03:00:00)-Water Temperature (C)]]*OO[[#This Row],[56]]</f>
        <v>1.7601999952687497E-4</v>
      </c>
      <c r="BG444" s="10">
        <f>3/24000000*OO[[#This Row],[115 (03JUL1985 06:00:00)-Water Temperature (C)]]*OO[[#This Row],[57]]</f>
        <v>1.319694168387375E-4</v>
      </c>
      <c r="BH444" s="10">
        <f>3/24000000*OO[[#This Row],[116 (03JUL1985 09:00:00)-Water Temperature (C)]]*OO[[#This Row],[58]]</f>
        <v>1.1151423029662499E-4</v>
      </c>
      <c r="BI444" s="10">
        <f>3/24000000*OO[[#This Row],[117 (03JUL1985 12:00:00)-Water Temperature (C)]]*OO[[#This Row],[59]]</f>
        <v>1.0356225358604999E-4</v>
      </c>
      <c r="BJ444" s="10">
        <f>3/24000000*OO[[#This Row],[118 (03JUL1985 15:00:00)-Water Temperature (C)]]*OO[[#This Row],[60]]</f>
        <v>1.0026068565899999E-4</v>
      </c>
      <c r="BK444" s="10">
        <f>3/24000000*OO[[#This Row],[119 (03JUL1985 18:00:00)-Water Temperature (C)]]*OO[[#This Row],[61]]</f>
        <v>9.8909058910625006E-5</v>
      </c>
      <c r="BL444" s="10">
        <f>3/24000000*OO[[#This Row],[120 (03JUL1985 21:00:00)-Water Temperature (C)]]*OO[[#This Row],[62]]</f>
        <v>9.5269932776099998E-5</v>
      </c>
      <c r="BM444" s="10">
        <f>3/24000000*OO[[#This Row],[121 (04JUL1985 00:00:00)-Water Temperature (C)]]*OO[[#This Row],[63]]</f>
        <v>9.0268882395637485E-5</v>
      </c>
      <c r="BN444" s="10">
        <f>3/24000000*OO[[#This Row],[122 (04JUL1985 03:00:00)-Water Temperature (C)]]*OO[[#This Row],[64]]</f>
        <v>8.5251977674400003E-5</v>
      </c>
      <c r="BO444" s="10">
        <f>3/24000000*OO[[#This Row],[123 (04JUL1985 06:00:00)-Water Temperature (C)]]*OO[[#This Row],[65]]</f>
        <v>8.0413398813312497E-5</v>
      </c>
      <c r="BP444" s="10">
        <f>3/24000000*OO[[#This Row],[124 (04JUL1985 09:00:00)-Water Temperature (C)]]*OO[[#This Row],[66]]</f>
        <v>7.7991052587699988E-5</v>
      </c>
      <c r="BQ444" s="10">
        <f>3/24000000*OO[[#This Row],[125 (04JUL1985 12:00:00)-Water Temperature (C)]]*OO[[#This Row],[67]]</f>
        <v>7.4837288135649985E-5</v>
      </c>
      <c r="BR444" s="10">
        <f>3/24000000*OO[[#This Row],[126 (04JUL1985 15:00:00)-Water Temperature (C)]]*OO[[#This Row],[68]]</f>
        <v>7.0237417256037514E-5</v>
      </c>
      <c r="BS444" s="10">
        <f>3/24000000*OO[[#This Row],[127 (04JUL1985 18:00:00)-Water Temperature (C)]]*OO[[#This Row],[69]]</f>
        <v>6.5804767274250004E-5</v>
      </c>
      <c r="BT444" s="10">
        <f>3/24000000*OO[[#This Row],[128 (04JUL1985 21:00:00)-Water Temperature (C)]]*OO[[#This Row],[70]]</f>
        <v>5.9916190523675003E-5</v>
      </c>
      <c r="BU444" s="10">
        <f>3/24000000*OO[[#This Row],[129 (05JUL1985 00:00:00)-Water Temperature (C)]]*OO[[#This Row],[71]]</f>
        <v>5.2772427267524999E-5</v>
      </c>
      <c r="BV444" s="10">
        <f>3/24000000*OO[[#This Row],[130 (05JUL1985 03:00:00)-Water Temperature (C)]]*OO[[#This Row],[72]]</f>
        <v>4.6426913356075002E-5</v>
      </c>
      <c r="BW444" s="10">
        <f>3/24000000*OO[[#This Row],[131 (05JUL1985 06:00:00)-Water Temperature (C)]]*OO[[#This Row],[73]]</f>
        <v>4.1539540899300003E-5</v>
      </c>
      <c r="BX444" s="10">
        <f>3/24000000*OO[[#This Row],[132 (05JUL1985 09:00:00)-Water Temperature (C)]]*OO[[#This Row],[74]]</f>
        <v>3.9198564437125002E-5</v>
      </c>
      <c r="BY444" s="10">
        <f>3/24000000*OO[[#This Row],[133 (05JUL1985 12:00:00)-Water Temperature (C)]]*OO[[#This Row],[75]]</f>
        <v>3.7257640238349999E-5</v>
      </c>
      <c r="BZ444" s="10">
        <f>3/24000000*OO[[#This Row],[134 (05JUL1985 15:00:00)-Water Temperature (C)]]*OO[[#This Row],[76]]</f>
        <v>3.525234815745E-5</v>
      </c>
      <c r="CA444" s="10">
        <f>3/24000000*OO[[#This Row],[135 (05JUL1985 18:00:00)-Water Temperature (C)]]*OO[[#This Row],[77]]</f>
        <v>3.2469080487000003E-5</v>
      </c>
      <c r="CB444" s="10">
        <f>3/24000000*OO[[#This Row],[136 (05JUL1985 21:00:00)-Water Temperature (C)]]*OO[[#This Row],[78]]</f>
        <v>2.8827592895337498E-5</v>
      </c>
      <c r="CC444" s="10">
        <f>3/24000000*OO[[#This Row],[137 (06JUL1985 00:00:00)-Water Temperature (C)]]*OO[[#This Row],[79]]</f>
        <v>2.5413876305600002E-5</v>
      </c>
      <c r="CD444" s="10">
        <f>3/24000000*OO[[#This Row],[138 (06JUL1985 03:00:00)-Water Temperature (C)]]*OO[[#This Row],[80]]</f>
        <v>2.2615980997687498E-5</v>
      </c>
      <c r="CE444" s="10">
        <f>3/24000000*OO[[#This Row],[139 (06JUL1985 06:00:00)-Water Temperature (C)]]*OO[[#This Row],[81]]</f>
        <v>2.0428767269112501E-5</v>
      </c>
      <c r="CF444" s="10">
        <f>3/24000000*OO[[#This Row],[140 (06JUL1985 09:00:00)-Water Temperature (C)]]*OO[[#This Row],[82]]</f>
        <v>1.9334689187433751E-5</v>
      </c>
      <c r="CG444" s="10">
        <f>3/24000000*OO[[#This Row],[141 (06JUL1985 12:00:00)-Water Temperature (C)]]*OO[[#This Row],[83]]</f>
        <v>1.8259919391993749E-5</v>
      </c>
      <c r="CH444" s="10">
        <f>3/24000000*OO[[#This Row],[142 (06JUL1985 15:00:00)-Water Temperature (C)]]*OO[[#This Row],[84]]</f>
        <v>1.7125814718468748E-5</v>
      </c>
      <c r="CI444" s="10">
        <f>3/24000000*OO[[#This Row],[143 (06JUL1985 18:00:00)-Water Temperature (C)]]*OO[[#This Row],[85]]</f>
        <v>1.5812483862987499E-5</v>
      </c>
      <c r="CJ444" s="10">
        <f>3/24000000*OO[[#This Row],[144 (06JUL1985 21:00:00)-Water Temperature (C)]]*OO[[#This Row],[86]]</f>
        <v>1.4158111734640001E-5</v>
      </c>
      <c r="CK444" s="10">
        <f>3/24000000*OO[[#This Row],[145 (07JUL1985 00:00:00)-Water Temperature (C)]]*OO[[#This Row],[87]]</f>
        <v>1.2436914116562502E-5</v>
      </c>
      <c r="CL444" s="10">
        <f>3/24000000*OO[[#This Row],[146 (07JUL1985 03:00:00)-Water Temperature (C)]]*OO[[#This Row],[88]]</f>
        <v>1.0952529599887498E-5</v>
      </c>
      <c r="CM444" s="10">
        <f>3/24000000*OO[[#This Row],[147 (07JUL1985 06:00:00)-Water Temperature (C)]]*OO[[#This Row],[89]]</f>
        <v>9.6478065045375001E-6</v>
      </c>
      <c r="CN444" s="10">
        <f>3/24000000*OO[[#This Row],[148 (07JUL1985 09:00:00)-Water Temperature (C)]]*OO[[#This Row],[90]]</f>
        <v>8.6030524929062489E-6</v>
      </c>
      <c r="CO444" s="10">
        <f>3/24000000*OO[[#This Row],[149 (07JUL1985 12:00:00)-Water Temperature (C)]]*OO[[#This Row],[91]]</f>
        <v>7.2889585839412486E-6</v>
      </c>
      <c r="CP444" s="10">
        <f>3/24000000*OO[[#This Row],[150 (07JUL1985 15:00:00)-Water Temperature (C)]]*OO[[#This Row],[92]]</f>
        <v>6.2691384256999988E-6</v>
      </c>
      <c r="CQ444" s="10">
        <f>3/24000000*OO[[#This Row],[151 (07JUL1985 18:00:00)-Water Temperature (C)]]*OO[[#This Row],[93]]</f>
        <v>5.3061584424749999E-6</v>
      </c>
      <c r="CR444" s="10">
        <f>3/24000000*OO[[#This Row],[152 (07JUL1985 21:00:00)-Water Temperature (C)]]*OO[[#This Row],[94]]</f>
        <v>4.41221615415E-6</v>
      </c>
      <c r="CS444" s="10">
        <f>3/24000000*OO[[#This Row],[153 (08JUL1985 00:00:00)-Water Temperature (C)]]*OO[[#This Row],[95]]</f>
        <v>3.6589501379924997E-6</v>
      </c>
      <c r="CT444" s="10">
        <f>3/24000000*OO[[#This Row],[154 (08JUL1985 03:00:00)-Water Temperature (C)]]*OO[[#This Row],[96]]</f>
        <v>3.0791506431087492E-6</v>
      </c>
      <c r="CU444" s="10">
        <f>3/24000000*OO[[#This Row],[155 (08JUL1985 06:00:00)-Water Temperature (C)]]*OO[[#This Row],[97]]</f>
        <v>2.6925493216499997E-6</v>
      </c>
      <c r="CV444" s="10">
        <f>3/24000000*OO[[#This Row],[156 (08JUL1985 09:00:00)-Water Temperature (C)]]*OO[[#This Row],[98]]</f>
        <v>2.4896635386999996E-6</v>
      </c>
      <c r="CW444" s="10">
        <f>3/24000000*OO[[#This Row],[157 (08JUL1985 12:00:00)-Water Temperature (C)]]*OO[[#This Row],[99]]</f>
        <v>2.308568065392E-6</v>
      </c>
    </row>
    <row r="445" spans="1:101" x14ac:dyDescent="0.35">
      <c r="A445" t="s">
        <v>452</v>
      </c>
      <c r="B445">
        <v>819.37249999999995</v>
      </c>
      <c r="C445" s="10">
        <f>3/24*OO[[#This Row],[59 (26JUN1985 06:00:00)-Water Temperature (C)]]*OO[[#This Row],[1]]/SUM(OO[1])</f>
        <v>0</v>
      </c>
      <c r="D445" s="10">
        <f>3/24*OO[[#This Row],[60 (26JUN1985 09:00:00)-Water Temperature (C)]]*OO[[#This Row],[2]]/SUM(OO[2])</f>
        <v>0</v>
      </c>
      <c r="E445" s="10">
        <f>3/24*OO[[#This Row],[61 (26JUN1985 12:00:00)-Water Temperature (C)]]*OO[[#This Row],[3]]/SUM(OO[3])</f>
        <v>0</v>
      </c>
      <c r="F445" s="10">
        <f>3/24*OO[[#This Row],[62 (26JUN1985 15:00:00)-Water Temperature (C)]]*OO[[#This Row],[4]]/SUM(OO[4])</f>
        <v>0</v>
      </c>
      <c r="G445" s="10">
        <f>3/24*OO[[#This Row],[63 (26JUN1985 18:00:00)-Water Temperature (C)]]*OO[[#This Row],[5]]/SUM(OO[5])</f>
        <v>0</v>
      </c>
      <c r="H445" s="10">
        <f>3/24*OO[[#This Row],[64 (26JUN1985 21:00:00)-Water Temperature (C)]]*OO[[#This Row],[6]]/SUM(OO[6])</f>
        <v>0</v>
      </c>
      <c r="I445" s="10">
        <f>3/24*OO[[#This Row],[65 (27JUN1985 00:00:00)-Water Temperature (C)]]*OO[[#This Row],[7]]/SUM(OO[7])</f>
        <v>0</v>
      </c>
      <c r="J445" s="10">
        <f>3/24*OO[[#This Row],[66 (27JUN1985 03:00:00)-Water Temperature (C)]]*OO[[#This Row],[8]]/SUM(OO[8])</f>
        <v>0</v>
      </c>
      <c r="K445" s="10">
        <f>3/24*OO[[#This Row],[67 (27JUN1985 06:00:00)-Water Temperature (C)]]*OO[[#This Row],[9]]/SUM(OO[9])</f>
        <v>0</v>
      </c>
      <c r="L445" s="10">
        <f>3/24*OO[[#This Row],[68 (27JUN1985 09:00:00)-Water Temperature (C)]]*OO[[#This Row],[10]]/SUM(OO[10])</f>
        <v>0</v>
      </c>
      <c r="M445" s="10">
        <f>3/24*OO[[#This Row],[69 (27JUN1985 12:00:00)-Water Temperature (C)]]*OO[[#This Row],[11]]/SUM(OO[11])</f>
        <v>0</v>
      </c>
      <c r="N445" s="10">
        <f>3/24*OO[[#This Row],[70 (27JUN1985 15:00:00)-Water Temperature (C)]]*OO[[#This Row],[12]]/SUM(OO[12])</f>
        <v>0</v>
      </c>
      <c r="O445" s="10">
        <f>3/24*OO[[#This Row],[71 (27JUN1985 18:00:00)-Water Temperature (C)]]*OO[[#This Row],[13]]/SUM(OO[13])</f>
        <v>0</v>
      </c>
      <c r="P445" s="10">
        <f>3/24*OO[[#This Row],[72 (27JUN1985 21:00:00)-Water Temperature (C)]]*OO[[#This Row],[14]]/SUM(OO[14])</f>
        <v>0</v>
      </c>
      <c r="Q445" s="10">
        <f>3/24*OO[[#This Row],[73 (28JUN1985 00:00:00)-Water Temperature (C)]]*OO[[#This Row],[15]]/SUM(OO[15])</f>
        <v>0</v>
      </c>
      <c r="R445" s="10">
        <f>3/24*OO[[#This Row],[74 (28JUN1985 03:00:00)-Water Temperature (C)]]*OO[[#This Row],[16]]/SUM(OO[16])</f>
        <v>0</v>
      </c>
      <c r="S445" s="10">
        <f>3/24*OO[[#This Row],[75 (28JUN1985 06:00:00)-Water Temperature (C)]]*OO[[#This Row],[17]]/SUM(OO[17])</f>
        <v>0</v>
      </c>
      <c r="T445" s="10">
        <f>3/24*OO[[#This Row],[76 (28JUN1985 09:00:00)-Water Temperature (C)]]*OO[[#This Row],[18]]/SUM(OO[18])</f>
        <v>0</v>
      </c>
      <c r="U445" s="10">
        <f>3/24*OO[[#This Row],[77 (28JUN1985 12:00:00)-Water Temperature (C)]]*OO[[#This Row],[19]]/SUM(OO[19])</f>
        <v>0</v>
      </c>
      <c r="V445" s="10">
        <f>3/24000000*OO[[#This Row],[78 (28JUN1985 15:00:00)-Water Temperature (C)]]*OO[[#This Row],[20]]</f>
        <v>0</v>
      </c>
      <c r="W445" s="10">
        <f>3/24000000*OO[[#This Row],[79 (28JUN1985 18:00:00)-Water Temperature (C)]]*OO[[#This Row],[21]]</f>
        <v>0</v>
      </c>
      <c r="X445" s="10">
        <f>3/24000000*OO[[#This Row],[80 (28JUN1985 21:00:00)-Water Temperature (C)]]*OO[[#This Row],[22]]</f>
        <v>0</v>
      </c>
      <c r="Y445" s="10">
        <f>3/24000000*OO[[#This Row],[81 (29JUN1985 00:00:00)-Water Temperature (C)]]*OO[[#This Row],[23]]</f>
        <v>4.8089079571687488E-38</v>
      </c>
      <c r="Z445" s="10">
        <f>3/24000000*OO[[#This Row],[82 (29JUN1985 03:00:00)-Water Temperature (C)]]*OO[[#This Row],[24]]</f>
        <v>7.2881373506849991E-32</v>
      </c>
      <c r="AA445" s="10">
        <f>3/24000000*OO[[#This Row],[83 (29JUN1985 06:00:00)-Water Temperature (C)]]*OO[[#This Row],[25]]</f>
        <v>9.1478994544174998E-26</v>
      </c>
      <c r="AB445" s="10">
        <f>3/24000000*OO[[#This Row],[84 (29JUN1985 09:00:00)-Water Temperature (C)]]*OO[[#This Row],[26]]</f>
        <v>3.0515450729062499E-21</v>
      </c>
      <c r="AC445" s="10">
        <f>3/24000000*OO[[#This Row],[85 (29JUN1985 12:00:00)-Water Temperature (C)]]*OO[[#This Row],[27]]</f>
        <v>1.0467205100729999E-17</v>
      </c>
      <c r="AD445" s="10">
        <f>3/24000000*OO[[#This Row],[86 (29JUN1985 15:00:00)-Water Temperature (C)]]*OO[[#This Row],[28]]</f>
        <v>8.1861310698000003E-15</v>
      </c>
      <c r="AE445" s="10">
        <f>3/24000000*OO[[#This Row],[88 (29JUN1985 21:00:00)-Water Temperature (C)]]*OO[[#This Row],[30]]</f>
        <v>2.3638962096750003E-10</v>
      </c>
      <c r="AF445" s="10">
        <f>3/24000000*OO[[#This Row],[88 (29JUN1985 21:00:00)-Water Temperature (C)]]*OO[[#This Row],[30]]</f>
        <v>2.3638962096750003E-10</v>
      </c>
      <c r="AG445" s="10">
        <f>3/24000000*OO[[#This Row],[89 (30JUN1985 00:00:00)-Water Temperature (C)]]*OO[[#This Row],[31]]</f>
        <v>1.23805534269125E-8</v>
      </c>
      <c r="AH445" s="10">
        <f>3/24000000*OO[[#This Row],[90 (30JUN1985 03:00:00)-Water Temperature (C)]]*OO[[#This Row],[32]]</f>
        <v>3.5143322353875002E-7</v>
      </c>
      <c r="AI445" s="10">
        <f>3/24000000*OO[[#This Row],[91 (30JUN1985 06:00:00)-Water Temperature (C)]]*OO[[#This Row],[33]]</f>
        <v>5.9832704076399993E-6</v>
      </c>
      <c r="AJ445" s="10">
        <f>3/24000000*OO[[#This Row],[92 (30JUN1985 09:00:00)-Water Temperature (C)]]*OO[[#This Row],[34]]</f>
        <v>6.7374770603824996E-5</v>
      </c>
      <c r="AK445" s="10">
        <f>3/24000000*OO[[#This Row],[93 (30JUN1985 12:00:00)-Water Temperature (C)]]*OO[[#This Row],[35]]</f>
        <v>5.0035192882675E-4</v>
      </c>
      <c r="AL445" s="10">
        <f>3/24000000*OO[[#This Row],[94 (30JUN1985 15:00:00)-Water Temperature (C)]]*OO[[#This Row],[36]]</f>
        <v>2.5528038345849998E-3</v>
      </c>
      <c r="AM445" s="10">
        <f>3/24000000*OO[[#This Row],[95 (30JUN1985 18:00:00)-Water Temperature (C)]]*OO[[#This Row],[37]]</f>
        <v>9.3543026449849995E-3</v>
      </c>
      <c r="AN445" s="10">
        <f>3/24000000*OO[[#This Row],[96 (30JUN1985 21:00:00)-Water Temperature (C)]]*OO[[#This Row],[38]]</f>
        <v>2.496505709523E-2</v>
      </c>
      <c r="AO445" s="10">
        <f>3/24000000*OO[[#This Row],[97 (01JUL1985 00:00:00)-Water Temperature (C)]]*OO[[#This Row],[39]]</f>
        <v>5.0361668291187503E-2</v>
      </c>
      <c r="AP445" s="10">
        <f>3/24000000*OO[[#This Row],[98 (01JUL1985 03:00:00)-Water Temperature (C)]]*OO[[#This Row],[40]]</f>
        <v>8.1647251621649999E-2</v>
      </c>
      <c r="AQ445" s="10">
        <f>3/24000000*OO[[#This Row],[99 (01JUL1985 06:00:00)-Water Temperature (C)]]*OO[[#This Row],[41]]</f>
        <v>0.11041520238675</v>
      </c>
      <c r="AR445" s="10">
        <f>3/24000000*OO[[#This Row],[100 (01JUL1985 09:00:00)-Water Temperature (C)]]*OO[[#This Row],[42]]</f>
        <v>0.13100037488775002</v>
      </c>
      <c r="AS445" s="10">
        <f>3/24000000*OO[[#This Row],[101 (01JUL1985 12:00:00)-Water Temperature (C)]]*OO[[#This Row],[43]]</f>
        <v>0.13346203045489999</v>
      </c>
      <c r="AT445" s="10">
        <f>3/24000000*OO[[#This Row],[102 (01JUL1985 15:00:00)-Water Temperature (C)]]*OO[[#This Row],[44]]</f>
        <v>0.116427307925</v>
      </c>
      <c r="AU445" s="10">
        <f>3/24000000*OO[[#This Row],[103 (01JUL1985 18:00:00)-Water Temperature (C)]]*OO[[#This Row],[45]]</f>
        <v>8.8838814004874991E-2</v>
      </c>
      <c r="AV445" s="10">
        <f>3/24000000*OO[[#This Row],[104 (01JUL1985 21:00:00)-Water Temperature (C)]]*OO[[#This Row],[46]]</f>
        <v>5.9325427302112502E-2</v>
      </c>
      <c r="AW445" s="10">
        <f>3/24000000*OO[[#This Row],[105 (02JUL1985 00:00:00)-Water Temperature (C)]]*OO[[#This Row],[47]]</f>
        <v>3.5900382639899996E-2</v>
      </c>
      <c r="AX445" s="10">
        <f>3/24000000*OO[[#This Row],[106 (02JUL1985 03:00:00)-Water Temperature (C)]]*OO[[#This Row],[48]]</f>
        <v>2.0400738555937496E-2</v>
      </c>
      <c r="AY445" s="10">
        <f>3/24000000*OO[[#This Row],[107 (02JUL1985 06:00:00)-Water Temperature (C)]]*OO[[#This Row],[49]]</f>
        <v>1.1144473662551248E-2</v>
      </c>
      <c r="AZ445" s="10">
        <f>3/24000000*OO[[#This Row],[108 (02JUL1985 09:00:00)-Water Temperature (C)]]*OO[[#This Row],[50]]</f>
        <v>5.9065396155687502E-3</v>
      </c>
      <c r="BA445" s="10">
        <f>3/24000000*OO[[#This Row],[109 (02JUL1985 12:00:00)-Water Temperature (C)]]*OO[[#This Row],[51]]</f>
        <v>3.0929604859999994E-3</v>
      </c>
      <c r="BB445" s="10">
        <f>3/24000000*OO[[#This Row],[110 (02JUL1985 15:00:00)-Water Temperature (C)]]*OO[[#This Row],[52]]</f>
        <v>1.56482322242275E-3</v>
      </c>
      <c r="BC445" s="10">
        <f>3/24000000*OO[[#This Row],[111 (02JUL1985 18:00:00)-Water Temperature (C)]]*OO[[#This Row],[53]]</f>
        <v>7.8723405069499989E-4</v>
      </c>
      <c r="BD445" s="10">
        <f>3/24000000*OO[[#This Row],[112 (02JUL1985 21:00:00)-Water Temperature (C)]]*OO[[#This Row],[54]]</f>
        <v>4.0453854712150004E-4</v>
      </c>
      <c r="BE445" s="10">
        <f>3/24000000*OO[[#This Row],[113 (03JUL1985 00:00:00)-Water Temperature (C)]]*OO[[#This Row],[55]]</f>
        <v>2.2718728491727497E-4</v>
      </c>
      <c r="BF445" s="10">
        <f>3/24000000*OO[[#This Row],[114 (03JUL1985 03:00:00)-Water Temperature (C)]]*OO[[#This Row],[56]]</f>
        <v>1.4560027415149999E-4</v>
      </c>
      <c r="BG445" s="10">
        <f>3/24000000*OO[[#This Row],[115 (03JUL1985 06:00:00)-Water Temperature (C)]]*OO[[#This Row],[57]]</f>
        <v>1.0724446571248751E-4</v>
      </c>
      <c r="BH445" s="10">
        <f>3/24000000*OO[[#This Row],[116 (03JUL1985 09:00:00)-Water Temperature (C)]]*OO[[#This Row],[58]]</f>
        <v>8.9578887993000016E-5</v>
      </c>
      <c r="BI445" s="10">
        <f>3/24000000*OO[[#This Row],[117 (03JUL1985 12:00:00)-Water Temperature (C)]]*OO[[#This Row],[59]]</f>
        <v>8.2675799517599997E-5</v>
      </c>
      <c r="BJ445" s="10">
        <f>3/24000000*OO[[#This Row],[118 (03JUL1985 15:00:00)-Water Temperature (C)]]*OO[[#This Row],[60]]</f>
        <v>7.980432210099999E-5</v>
      </c>
      <c r="BK445" s="10">
        <f>3/24000000*OO[[#This Row],[119 (03JUL1985 18:00:00)-Water Temperature (C)]]*OO[[#This Row],[61]]</f>
        <v>7.8596782821899999E-5</v>
      </c>
      <c r="BL445" s="10">
        <f>3/24000000*OO[[#This Row],[120 (03JUL1985 21:00:00)-Water Temperature (C)]]*OO[[#This Row],[62]]</f>
        <v>7.5584311278787495E-5</v>
      </c>
      <c r="BM445" s="10">
        <f>3/24000000*OO[[#This Row],[121 (04JUL1985 00:00:00)-Water Temperature (C)]]*OO[[#This Row],[63]]</f>
        <v>7.1625476168437504E-5</v>
      </c>
      <c r="BN445" s="10">
        <f>3/24000000*OO[[#This Row],[122 (04JUL1985 03:00:00)-Water Temperature (C)]]*OO[[#This Row],[64]]</f>
        <v>6.7638454594875E-5</v>
      </c>
      <c r="BO445" s="10">
        <f>3/24000000*OO[[#This Row],[123 (04JUL1985 06:00:00)-Water Temperature (C)]]*OO[[#This Row],[65]]</f>
        <v>6.3808917198350008E-5</v>
      </c>
      <c r="BP445" s="10">
        <f>3/24000000*OO[[#This Row],[124 (04JUL1985 09:00:00)-Water Temperature (C)]]*OO[[#This Row],[66]]</f>
        <v>6.2006567689949996E-5</v>
      </c>
      <c r="BQ445" s="10">
        <f>3/24000000*OO[[#This Row],[125 (04JUL1985 12:00:00)-Water Temperature (C)]]*OO[[#This Row],[67]]</f>
        <v>5.9573290384312503E-5</v>
      </c>
      <c r="BR445" s="10">
        <f>3/24000000*OO[[#This Row],[126 (04JUL1985 15:00:00)-Water Temperature (C)]]*OO[[#This Row],[68]]</f>
        <v>5.5963126423687504E-5</v>
      </c>
      <c r="BS445" s="10">
        <f>3/24000000*OO[[#This Row],[127 (04JUL1985 18:00:00)-Water Temperature (C)]]*OO[[#This Row],[69]]</f>
        <v>5.2455008358975003E-5</v>
      </c>
      <c r="BT445" s="10">
        <f>3/24000000*OO[[#This Row],[128 (04JUL1985 21:00:00)-Water Temperature (C)]]*OO[[#This Row],[70]]</f>
        <v>4.7692933203149999E-5</v>
      </c>
      <c r="BU445" s="10">
        <f>3/24000000*OO[[#This Row],[129 (05JUL1985 00:00:00)-Water Temperature (C)]]*OO[[#This Row],[71]]</f>
        <v>4.1944642171725E-5</v>
      </c>
      <c r="BV445" s="10">
        <f>3/24000000*OO[[#This Row],[130 (05JUL1985 03:00:00)-Water Temperature (C)]]*OO[[#This Row],[72]]</f>
        <v>3.6805038557062495E-5</v>
      </c>
      <c r="BW445" s="10">
        <f>3/24000000*OO[[#This Row],[131 (05JUL1985 06:00:00)-Water Temperature (C)]]*OO[[#This Row],[73]]</f>
        <v>3.2857896258687499E-5</v>
      </c>
      <c r="BX445" s="10">
        <f>3/24000000*OO[[#This Row],[132 (05JUL1985 09:00:00)-Water Temperature (C)]]*OO[[#This Row],[74]]</f>
        <v>3.1001263579687499E-5</v>
      </c>
      <c r="BY445" s="10">
        <f>3/24000000*OO[[#This Row],[133 (05JUL1985 12:00:00)-Water Temperature (C)]]*OO[[#This Row],[75]]</f>
        <v>2.9446718842800001E-5</v>
      </c>
      <c r="BZ445" s="10">
        <f>3/24000000*OO[[#This Row],[134 (05JUL1985 15:00:00)-Water Temperature (C)]]*OO[[#This Row],[76]]</f>
        <v>2.7848525106137502E-5</v>
      </c>
      <c r="CA445" s="10">
        <f>3/24000000*OO[[#This Row],[135 (05JUL1985 18:00:00)-Water Temperature (C)]]*OO[[#This Row],[77]]</f>
        <v>2.5720381926149999E-5</v>
      </c>
      <c r="CB445" s="10">
        <f>3/24000000*OO[[#This Row],[136 (05JUL1985 21:00:00)-Water Temperature (C)]]*OO[[#This Row],[78]]</f>
        <v>2.276435440068E-5</v>
      </c>
      <c r="CC445" s="10">
        <f>3/24000000*OO[[#This Row],[137 (06JUL1985 00:00:00)-Water Temperature (C)]]*OO[[#This Row],[79]]</f>
        <v>2.001147722026875E-5</v>
      </c>
      <c r="CD445" s="10">
        <f>3/24000000*OO[[#This Row],[138 (06JUL1985 03:00:00)-Water Temperature (C)]]*OO[[#This Row],[80]]</f>
        <v>1.779014125728E-5</v>
      </c>
      <c r="CE445" s="10">
        <f>3/24000000*OO[[#This Row],[139 (06JUL1985 06:00:00)-Water Temperature (C)]]*OO[[#This Row],[81]]</f>
        <v>1.6068954771855001E-5</v>
      </c>
      <c r="CF445" s="10">
        <f>3/24000000*OO[[#This Row],[140 (06JUL1985 09:00:00)-Water Temperature (C)]]*OO[[#This Row],[82]]</f>
        <v>1.5244282347206249E-5</v>
      </c>
      <c r="CG445" s="10">
        <f>3/24000000*OO[[#This Row],[141 (06JUL1985 12:00:00)-Water Temperature (C)]]*OO[[#This Row],[83]]</f>
        <v>1.4420755441476248E-5</v>
      </c>
      <c r="CH445" s="10">
        <f>3/24000000*OO[[#This Row],[142 (06JUL1985 15:00:00)-Water Temperature (C)]]*OO[[#This Row],[84]]</f>
        <v>1.353711750831E-5</v>
      </c>
      <c r="CI445" s="10">
        <f>3/24000000*OO[[#This Row],[143 (06JUL1985 18:00:00)-Water Temperature (C)]]*OO[[#This Row],[85]]</f>
        <v>1.2494908036574999E-5</v>
      </c>
      <c r="CJ445" s="10">
        <f>3/24000000*OO[[#This Row],[144 (06JUL1985 21:00:00)-Water Temperature (C)]]*OO[[#This Row],[86]]</f>
        <v>1.1168929418025E-5</v>
      </c>
      <c r="CK445" s="10">
        <f>3/24000000*OO[[#This Row],[145 (07JUL1985 00:00:00)-Water Temperature (C)]]*OO[[#This Row],[87]]</f>
        <v>9.7929814383250005E-6</v>
      </c>
      <c r="CL445" s="10">
        <f>3/24000000*OO[[#This Row],[146 (07JUL1985 03:00:00)-Water Temperature (C)]]*OO[[#This Row],[88]]</f>
        <v>8.62401418652125E-6</v>
      </c>
      <c r="CM445" s="10">
        <f>3/24000000*OO[[#This Row],[147 (07JUL1985 06:00:00)-Water Temperature (C)]]*OO[[#This Row],[89]]</f>
        <v>7.6111275592799999E-6</v>
      </c>
      <c r="CN445" s="10">
        <f>3/24000000*OO[[#This Row],[148 (07JUL1985 09:00:00)-Water Temperature (C)]]*OO[[#This Row],[90]]</f>
        <v>6.82026781317875E-6</v>
      </c>
      <c r="CO445" s="10">
        <f>3/24000000*OO[[#This Row],[149 (07JUL1985 12:00:00)-Water Temperature (C)]]*OO[[#This Row],[91]]</f>
        <v>5.7948049256699996E-6</v>
      </c>
      <c r="CP445" s="10">
        <f>3/24000000*OO[[#This Row],[150 (07JUL1985 15:00:00)-Water Temperature (C)]]*OO[[#This Row],[92]]</f>
        <v>4.9951067597474993E-6</v>
      </c>
      <c r="CQ445" s="10">
        <f>3/24000000*OO[[#This Row],[151 (07JUL1985 18:00:00)-Water Temperature (C)]]*OO[[#This Row],[93]]</f>
        <v>4.2277550572050001E-6</v>
      </c>
      <c r="CR445" s="10">
        <f>3/24000000*OO[[#This Row],[152 (07JUL1985 21:00:00)-Water Temperature (C)]]*OO[[#This Row],[94]]</f>
        <v>3.50699579579125E-6</v>
      </c>
      <c r="CS445" s="10">
        <f>3/24000000*OO[[#This Row],[153 (08JUL1985 00:00:00)-Water Temperature (C)]]*OO[[#This Row],[95]]</f>
        <v>2.9006436149062493E-6</v>
      </c>
      <c r="CT445" s="10">
        <f>3/24000000*OO[[#This Row],[154 (08JUL1985 03:00:00)-Water Temperature (C)]]*OO[[#This Row],[96]]</f>
        <v>2.4322879777724999E-6</v>
      </c>
      <c r="CU445" s="10">
        <f>3/24000000*OO[[#This Row],[155 (08JUL1985 06:00:00)-Water Temperature (C)]]*OO[[#This Row],[97]]</f>
        <v>2.1212686562725E-6</v>
      </c>
      <c r="CV445" s="10">
        <f>3/24000000*OO[[#This Row],[156 (08JUL1985 09:00:00)-Water Temperature (C)]]*OO[[#This Row],[98]]</f>
        <v>1.9665096507707502E-6</v>
      </c>
      <c r="CW445" s="10">
        <f>3/24000000*OO[[#This Row],[157 (08JUL1985 12:00:00)-Water Temperature (C)]]*OO[[#This Row],[99]]</f>
        <v>1.8284000313039999E-6</v>
      </c>
    </row>
    <row r="446" spans="1:101" x14ac:dyDescent="0.35">
      <c r="A446" t="s">
        <v>453</v>
      </c>
      <c r="B446">
        <v>808.39059999999995</v>
      </c>
      <c r="C446" s="10">
        <f>3/24*OO[[#This Row],[59 (26JUN1985 06:00:00)-Water Temperature (C)]]*OO[[#This Row],[1]]/SUM(OO[1])</f>
        <v>0</v>
      </c>
      <c r="D446" s="10">
        <f>3/24*OO[[#This Row],[60 (26JUN1985 09:00:00)-Water Temperature (C)]]*OO[[#This Row],[2]]/SUM(OO[2])</f>
        <v>0</v>
      </c>
      <c r="E446" s="10">
        <f>3/24*OO[[#This Row],[61 (26JUN1985 12:00:00)-Water Temperature (C)]]*OO[[#This Row],[3]]/SUM(OO[3])</f>
        <v>0</v>
      </c>
      <c r="F446" s="10">
        <f>3/24*OO[[#This Row],[62 (26JUN1985 15:00:00)-Water Temperature (C)]]*OO[[#This Row],[4]]/SUM(OO[4])</f>
        <v>0</v>
      </c>
      <c r="G446" s="10">
        <f>3/24*OO[[#This Row],[63 (26JUN1985 18:00:00)-Water Temperature (C)]]*OO[[#This Row],[5]]/SUM(OO[5])</f>
        <v>0</v>
      </c>
      <c r="H446" s="10">
        <f>3/24*OO[[#This Row],[64 (26JUN1985 21:00:00)-Water Temperature (C)]]*OO[[#This Row],[6]]/SUM(OO[6])</f>
        <v>0</v>
      </c>
      <c r="I446" s="10">
        <f>3/24*OO[[#This Row],[65 (27JUN1985 00:00:00)-Water Temperature (C)]]*OO[[#This Row],[7]]/SUM(OO[7])</f>
        <v>0</v>
      </c>
      <c r="J446" s="10">
        <f>3/24*OO[[#This Row],[66 (27JUN1985 03:00:00)-Water Temperature (C)]]*OO[[#This Row],[8]]/SUM(OO[8])</f>
        <v>0</v>
      </c>
      <c r="K446" s="10">
        <f>3/24*OO[[#This Row],[67 (27JUN1985 06:00:00)-Water Temperature (C)]]*OO[[#This Row],[9]]/SUM(OO[9])</f>
        <v>0</v>
      </c>
      <c r="L446" s="10">
        <f>3/24*OO[[#This Row],[68 (27JUN1985 09:00:00)-Water Temperature (C)]]*OO[[#This Row],[10]]/SUM(OO[10])</f>
        <v>0</v>
      </c>
      <c r="M446" s="10">
        <f>3/24*OO[[#This Row],[69 (27JUN1985 12:00:00)-Water Temperature (C)]]*OO[[#This Row],[11]]/SUM(OO[11])</f>
        <v>0</v>
      </c>
      <c r="N446" s="10">
        <f>3/24*OO[[#This Row],[70 (27JUN1985 15:00:00)-Water Temperature (C)]]*OO[[#This Row],[12]]/SUM(OO[12])</f>
        <v>0</v>
      </c>
      <c r="O446" s="10">
        <f>3/24*OO[[#This Row],[71 (27JUN1985 18:00:00)-Water Temperature (C)]]*OO[[#This Row],[13]]/SUM(OO[13])</f>
        <v>0</v>
      </c>
      <c r="P446" s="10">
        <f>3/24*OO[[#This Row],[72 (27JUN1985 21:00:00)-Water Temperature (C)]]*OO[[#This Row],[14]]/SUM(OO[14])</f>
        <v>0</v>
      </c>
      <c r="Q446" s="10">
        <f>3/24*OO[[#This Row],[73 (28JUN1985 00:00:00)-Water Temperature (C)]]*OO[[#This Row],[15]]/SUM(OO[15])</f>
        <v>0</v>
      </c>
      <c r="R446" s="10">
        <f>3/24*OO[[#This Row],[74 (28JUN1985 03:00:00)-Water Temperature (C)]]*OO[[#This Row],[16]]/SUM(OO[16])</f>
        <v>0</v>
      </c>
      <c r="S446" s="10">
        <f>3/24*OO[[#This Row],[75 (28JUN1985 06:00:00)-Water Temperature (C)]]*OO[[#This Row],[17]]/SUM(OO[17])</f>
        <v>0</v>
      </c>
      <c r="T446" s="10">
        <f>3/24*OO[[#This Row],[76 (28JUN1985 09:00:00)-Water Temperature (C)]]*OO[[#This Row],[18]]/SUM(OO[18])</f>
        <v>0</v>
      </c>
      <c r="U446" s="10">
        <f>3/24*OO[[#This Row],[77 (28JUN1985 12:00:00)-Water Temperature (C)]]*OO[[#This Row],[19]]/SUM(OO[19])</f>
        <v>0</v>
      </c>
      <c r="V446" s="10">
        <f>3/24000000*OO[[#This Row],[78 (28JUN1985 15:00:00)-Water Temperature (C)]]*OO[[#This Row],[20]]</f>
        <v>0</v>
      </c>
      <c r="W446" s="10">
        <f>3/24000000*OO[[#This Row],[79 (28JUN1985 18:00:00)-Water Temperature (C)]]*OO[[#This Row],[21]]</f>
        <v>0</v>
      </c>
      <c r="X446" s="10">
        <f>3/24000000*OO[[#This Row],[80 (28JUN1985 21:00:00)-Water Temperature (C)]]*OO[[#This Row],[22]]</f>
        <v>0</v>
      </c>
      <c r="Y446" s="10">
        <f>3/24000000*OO[[#This Row],[81 (29JUN1985 00:00:00)-Water Temperature (C)]]*OO[[#This Row],[23]]</f>
        <v>6.4370452114375003E-39</v>
      </c>
      <c r="Z446" s="10">
        <f>3/24000000*OO[[#This Row],[82 (29JUN1985 03:00:00)-Water Temperature (C)]]*OO[[#This Row],[24]]</f>
        <v>9.2726714440899979E-33</v>
      </c>
      <c r="AA446" s="10">
        <f>3/24000000*OO[[#This Row],[83 (29JUN1985 06:00:00)-Water Temperature (C)]]*OO[[#This Row],[25]]</f>
        <v>1.4409230071668749E-26</v>
      </c>
      <c r="AB446" s="10">
        <f>3/24000000*OO[[#This Row],[84 (29JUN1985 09:00:00)-Water Temperature (C)]]*OO[[#This Row],[26]]</f>
        <v>5.9233507232000006E-22</v>
      </c>
      <c r="AC446" s="10">
        <f>3/24000000*OO[[#This Row],[85 (29JUN1985 12:00:00)-Water Temperature (C)]]*OO[[#This Row],[27]]</f>
        <v>2.3034894010765003E-18</v>
      </c>
      <c r="AD446" s="10">
        <f>3/24000000*OO[[#This Row],[86 (29JUN1985 15:00:00)-Water Temperature (C)]]*OO[[#This Row],[28]]</f>
        <v>1.9918521766237497E-15</v>
      </c>
      <c r="AE446" s="10">
        <f>3/24000000*OO[[#This Row],[88 (29JUN1985 21:00:00)-Water Temperature (C)]]*OO[[#This Row],[30]]</f>
        <v>6.6293666156249992E-11</v>
      </c>
      <c r="AF446" s="10">
        <f>3/24000000*OO[[#This Row],[88 (29JUN1985 21:00:00)-Water Temperature (C)]]*OO[[#This Row],[30]]</f>
        <v>6.6293666156249992E-11</v>
      </c>
      <c r="AG446" s="10">
        <f>3/24000000*OO[[#This Row],[89 (30JUN1985 00:00:00)-Water Temperature (C)]]*OO[[#This Row],[31]]</f>
        <v>3.6793450861999996E-9</v>
      </c>
      <c r="AH446" s="10">
        <f>3/24000000*OO[[#This Row],[90 (30JUN1985 03:00:00)-Water Temperature (C)]]*OO[[#This Row],[32]]</f>
        <v>1.102215661052E-7</v>
      </c>
      <c r="AI446" s="10">
        <f>3/24000000*OO[[#This Row],[91 (30JUN1985 06:00:00)-Water Temperature (C)]]*OO[[#This Row],[33]]</f>
        <v>1.9790640285360001E-6</v>
      </c>
      <c r="AJ446" s="10">
        <f>3/24000000*OO[[#This Row],[92 (30JUN1985 09:00:00)-Water Temperature (C)]]*OO[[#This Row],[34]]</f>
        <v>2.3455436680593752E-5</v>
      </c>
      <c r="AK446" s="10">
        <f>3/24000000*OO[[#This Row],[93 (30JUN1985 12:00:00)-Water Temperature (C)]]*OO[[#This Row],[35]]</f>
        <v>1.8141444481899999E-4</v>
      </c>
      <c r="AL446" s="10">
        <f>3/24000000*OO[[#This Row],[94 (30JUN1985 15:00:00)-Water Temperature (C)]]*OO[[#This Row],[36]]</f>
        <v>9.6619470214724993E-4</v>
      </c>
      <c r="AM446" s="10">
        <f>3/24000000*OO[[#This Row],[95 (30JUN1985 18:00:00)-Water Temperature (C)]]*OO[[#This Row],[37]]</f>
        <v>3.6757642666250001E-3</v>
      </c>
      <c r="AN446" s="10">
        <f>3/24000000*OO[[#This Row],[96 (30JUN1985 21:00:00)-Water Temperature (C)]]*OO[[#This Row],[38]]</f>
        <v>1.0086064533545E-2</v>
      </c>
      <c r="AO446" s="10">
        <f>3/24000000*OO[[#This Row],[97 (01JUL1985 00:00:00)-Water Temperature (C)]]*OO[[#This Row],[39]]</f>
        <v>2.0942969215879997E-2</v>
      </c>
      <c r="AP446" s="10">
        <f>3/24000000*OO[[#This Row],[98 (01JUL1985 03:00:00)-Water Temperature (C)]]*OO[[#This Row],[40]]</f>
        <v>3.4929167045512494E-2</v>
      </c>
      <c r="AQ446" s="10">
        <f>3/24000000*OO[[#This Row],[99 (01JUL1985 06:00:00)-Water Temperature (C)]]*OO[[#This Row],[41]]</f>
        <v>4.8594456348774989E-2</v>
      </c>
      <c r="AR446" s="10">
        <f>3/24000000*OO[[#This Row],[100 (01JUL1985 09:00:00)-Water Temperature (C)]]*OO[[#This Row],[42]]</f>
        <v>5.9348794702187506E-2</v>
      </c>
      <c r="AS446" s="10">
        <f>3/24000000*OO[[#This Row],[101 (01JUL1985 12:00:00)-Water Temperature (C)]]*OO[[#This Row],[43]]</f>
        <v>6.1884055049324989E-2</v>
      </c>
      <c r="AT446" s="10">
        <f>3/24000000*OO[[#This Row],[102 (01JUL1985 15:00:00)-Water Temperature (C)]]*OO[[#This Row],[44]]</f>
        <v>5.515076809397499E-2</v>
      </c>
      <c r="AU446" s="10">
        <f>3/24000000*OO[[#This Row],[103 (01JUL1985 18:00:00)-Water Temperature (C)]]*OO[[#This Row],[45]]</f>
        <v>4.2840928645999997E-2</v>
      </c>
      <c r="AV446" s="10">
        <f>3/24000000*OO[[#This Row],[104 (01JUL1985 21:00:00)-Water Temperature (C)]]*OO[[#This Row],[46]]</f>
        <v>2.8904043371499998E-2</v>
      </c>
      <c r="AW446" s="10">
        <f>3/24000000*OO[[#This Row],[105 (02JUL1985 00:00:00)-Water Temperature (C)]]*OO[[#This Row],[47]]</f>
        <v>1.76756058487E-2</v>
      </c>
      <c r="AX446" s="10">
        <f>3/24000000*OO[[#This Row],[106 (02JUL1985 03:00:00)-Water Temperature (C)]]*OO[[#This Row],[48]]</f>
        <v>1.01264091539E-2</v>
      </c>
      <c r="AY446" s="10">
        <f>3/24000000*OO[[#This Row],[107 (02JUL1985 06:00:00)-Water Temperature (C)]]*OO[[#This Row],[49]]</f>
        <v>5.568774646234999E-3</v>
      </c>
      <c r="AZ446" s="10">
        <f>3/24000000*OO[[#This Row],[108 (02JUL1985 09:00:00)-Water Temperature (C)]]*OO[[#This Row],[50]]</f>
        <v>2.9704582216800004E-3</v>
      </c>
      <c r="BA446" s="10">
        <f>3/24000000*OO[[#This Row],[109 (02JUL1985 12:00:00)-Water Temperature (C)]]*OO[[#This Row],[51]]</f>
        <v>1.5635773713060001E-3</v>
      </c>
      <c r="BB446" s="10">
        <f>3/24000000*OO[[#This Row],[110 (02JUL1985 15:00:00)-Water Temperature (C)]]*OO[[#This Row],[52]]</f>
        <v>7.9045005366524992E-4</v>
      </c>
      <c r="BC446" s="10">
        <f>3/24000000*OO[[#This Row],[111 (02JUL1985 18:00:00)-Water Temperature (C)]]*OO[[#This Row],[53]]</f>
        <v>3.9387912635400004E-4</v>
      </c>
      <c r="BD446" s="10">
        <f>3/24000000*OO[[#This Row],[112 (02JUL1985 21:00:00)-Water Temperature (C)]]*OO[[#This Row],[54]]</f>
        <v>1.9899315416815002E-4</v>
      </c>
      <c r="BE446" s="10">
        <f>3/24000000*OO[[#This Row],[113 (03JUL1985 00:00:00)-Water Temperature (C)]]*OO[[#This Row],[55]]</f>
        <v>1.0876403192187498E-4</v>
      </c>
      <c r="BF446" s="10">
        <f>3/24000000*OO[[#This Row],[114 (03JUL1985 03:00:00)-Water Temperature (C)]]*OO[[#This Row],[56]]</f>
        <v>6.74372842716875E-5</v>
      </c>
      <c r="BG446" s="10">
        <f>3/24000000*OO[[#This Row],[115 (03JUL1985 06:00:00)-Water Temperature (C)]]*OO[[#This Row],[57]]</f>
        <v>4.8110949361400005E-5</v>
      </c>
      <c r="BH446" s="10">
        <f>3/24000000*OO[[#This Row],[116 (03JUL1985 09:00:00)-Water Temperature (C)]]*OO[[#This Row],[58]]</f>
        <v>3.9341212375062504E-5</v>
      </c>
      <c r="BI446" s="10">
        <f>3/24000000*OO[[#This Row],[117 (03JUL1985 12:00:00)-Water Temperature (C)]]*OO[[#This Row],[59]]</f>
        <v>3.5816514986499995E-5</v>
      </c>
      <c r="BJ446" s="10">
        <f>3/24000000*OO[[#This Row],[118 (03JUL1985 15:00:00)-Water Temperature (C)]]*OO[[#This Row],[60]]</f>
        <v>3.4155274622099998E-5</v>
      </c>
      <c r="BK446" s="10">
        <f>3/24000000*OO[[#This Row],[119 (03JUL1985 18:00:00)-Water Temperature (C)]]*OO[[#This Row],[61]]</f>
        <v>3.3357222925474995E-5</v>
      </c>
      <c r="BL446" s="10">
        <f>3/24000000*OO[[#This Row],[120 (03JUL1985 21:00:00)-Water Temperature (C)]]*OO[[#This Row],[62]]</f>
        <v>3.1741834246499999E-5</v>
      </c>
      <c r="BM446" s="10">
        <f>3/24000000*OO[[#This Row],[121 (04JUL1985 00:00:00)-Water Temperature (C)]]*OO[[#This Row],[63]]</f>
        <v>2.9921488282400001E-5</v>
      </c>
      <c r="BN446" s="10">
        <f>3/24000000*OO[[#This Row],[122 (04JUL1985 03:00:00)-Water Temperature (C)]]*OO[[#This Row],[64]]</f>
        <v>2.8130971967999995E-5</v>
      </c>
      <c r="BO446" s="10">
        <f>3/24000000*OO[[#This Row],[123 (04JUL1985 06:00:00)-Water Temperature (C)]]*OO[[#This Row],[65]]</f>
        <v>2.644487686385E-5</v>
      </c>
      <c r="BP446" s="10">
        <f>3/24000000*OO[[#This Row],[124 (04JUL1985 09:00:00)-Water Temperature (C)]]*OO[[#This Row],[66]]</f>
        <v>2.5737594283550004E-5</v>
      </c>
      <c r="BQ446" s="10">
        <f>3/24000000*OO[[#This Row],[125 (04JUL1985 12:00:00)-Water Temperature (C)]]*OO[[#This Row],[67]]</f>
        <v>2.4606972179662498E-5</v>
      </c>
      <c r="BR446" s="10">
        <f>3/24000000*OO[[#This Row],[126 (04JUL1985 15:00:00)-Water Temperature (C)]]*OO[[#This Row],[68]]</f>
        <v>2.2982545394380003E-5</v>
      </c>
      <c r="BS446" s="10">
        <f>3/24000000*OO[[#This Row],[127 (04JUL1985 18:00:00)-Water Temperature (C)]]*OO[[#This Row],[69]]</f>
        <v>2.1402308742509998E-5</v>
      </c>
      <c r="BT446" s="10">
        <f>3/24000000*OO[[#This Row],[128 (04JUL1985 21:00:00)-Water Temperature (C)]]*OO[[#This Row],[70]]</f>
        <v>1.9208436043125001E-5</v>
      </c>
      <c r="BU446" s="10">
        <f>3/24000000*OO[[#This Row],[129 (05JUL1985 00:00:00)-Water Temperature (C)]]*OO[[#This Row],[71]]</f>
        <v>1.67676528019175E-5</v>
      </c>
      <c r="BV446" s="10">
        <f>3/24000000*OO[[#This Row],[130 (05JUL1985 03:00:00)-Water Temperature (C)]]*OO[[#This Row],[72]]</f>
        <v>1.468062463579E-5</v>
      </c>
      <c r="BW446" s="10">
        <f>3/24000000*OO[[#This Row],[131 (05JUL1985 06:00:00)-Water Temperature (C)]]*OO[[#This Row],[73]]</f>
        <v>1.3100527554639999E-5</v>
      </c>
      <c r="BX446" s="10">
        <f>3/24000000*OO[[#This Row],[132 (05JUL1985 09:00:00)-Water Temperature (C)]]*OO[[#This Row],[74]]</f>
        <v>1.2409994353221248E-5</v>
      </c>
      <c r="BY446" s="10">
        <f>3/24000000*OO[[#This Row],[133 (05JUL1985 12:00:00)-Water Temperature (C)]]*OO[[#This Row],[75]]</f>
        <v>1.1792558394399999E-5</v>
      </c>
      <c r="BZ446" s="10">
        <f>3/24000000*OO[[#This Row],[134 (05JUL1985 15:00:00)-Water Temperature (C)]]*OO[[#This Row],[76]]</f>
        <v>1.1150742075331249E-5</v>
      </c>
      <c r="CA446" s="10">
        <f>3/24000000*OO[[#This Row],[135 (05JUL1985 18:00:00)-Water Temperature (C)]]*OO[[#This Row],[77]]</f>
        <v>1.0329607421617498E-5</v>
      </c>
      <c r="CB446" s="10">
        <f>3/24000000*OO[[#This Row],[136 (05JUL1985 21:00:00)-Water Temperature (C)]]*OO[[#This Row],[78]]</f>
        <v>9.0854198786487499E-6</v>
      </c>
      <c r="CC446" s="10">
        <f>3/24000000*OO[[#This Row],[137 (06JUL1985 00:00:00)-Water Temperature (C)]]*OO[[#This Row],[79]]</f>
        <v>7.9552185977162486E-6</v>
      </c>
      <c r="CD446" s="10">
        <f>3/24000000*OO[[#This Row],[138 (06JUL1985 03:00:00)-Water Temperature (C)]]*OO[[#This Row],[80]]</f>
        <v>7.0700467809749992E-6</v>
      </c>
      <c r="CE446" s="10">
        <f>3/24000000*OO[[#This Row],[139 (06JUL1985 06:00:00)-Water Temperature (C)]]*OO[[#This Row],[81]]</f>
        <v>6.4002309383924993E-6</v>
      </c>
      <c r="CF446" s="10">
        <f>3/24000000*OO[[#This Row],[140 (06JUL1985 09:00:00)-Water Temperature (C)]]*OO[[#This Row],[82]]</f>
        <v>6.1098467480100002E-6</v>
      </c>
      <c r="CG446" s="10">
        <f>3/24000000*OO[[#This Row],[141 (06JUL1985 12:00:00)-Water Temperature (C)]]*OO[[#This Row],[83]]</f>
        <v>5.7994861487750007E-6</v>
      </c>
      <c r="CH446" s="10">
        <f>3/24000000*OO[[#This Row],[142 (06JUL1985 15:00:00)-Water Temperature (C)]]*OO[[#This Row],[84]]</f>
        <v>5.4520025961512506E-6</v>
      </c>
      <c r="CI446" s="10">
        <f>3/24000000*OO[[#This Row],[143 (06JUL1985 18:00:00)-Water Temperature (C)]]*OO[[#This Row],[85]]</f>
        <v>5.0331849349387498E-6</v>
      </c>
      <c r="CJ446" s="10">
        <f>3/24000000*OO[[#This Row],[144 (06JUL1985 21:00:00)-Water Temperature (C)]]*OO[[#This Row],[86]]</f>
        <v>4.4837715017025003E-6</v>
      </c>
      <c r="CK446" s="10">
        <f>3/24000000*OO[[#This Row],[145 (07JUL1985 00:00:00)-Water Temperature (C)]]*OO[[#This Row],[87]]</f>
        <v>3.9162602073600003E-6</v>
      </c>
      <c r="CL446" s="10">
        <f>3/24000000*OO[[#This Row],[146 (07JUL1985 03:00:00)-Water Temperature (C)]]*OO[[#This Row],[88]]</f>
        <v>3.4440083759999999E-6</v>
      </c>
      <c r="CM446" s="10">
        <f>3/24000000*OO[[#This Row],[147 (07JUL1985 06:00:00)-Water Temperature (C)]]*OO[[#This Row],[89]]</f>
        <v>3.0453937889700005E-6</v>
      </c>
      <c r="CN446" s="10">
        <f>3/24000000*OO[[#This Row],[148 (07JUL1985 09:00:00)-Water Temperature (C)]]*OO[[#This Row],[90]]</f>
        <v>2.7417230585387502E-6</v>
      </c>
      <c r="CO446" s="10">
        <f>3/24000000*OO[[#This Row],[149 (07JUL1985 12:00:00)-Water Temperature (C)]]*OO[[#This Row],[91]]</f>
        <v>2.3352807914887505E-6</v>
      </c>
      <c r="CP446" s="10">
        <f>3/24000000*OO[[#This Row],[150 (07JUL1985 15:00:00)-Water Temperature (C)]]*OO[[#This Row],[92]]</f>
        <v>2.0182727903859997E-6</v>
      </c>
      <c r="CQ446" s="10">
        <f>3/24000000*OO[[#This Row],[151 (07JUL1985 18:00:00)-Water Temperature (C)]]*OO[[#This Row],[93]]</f>
        <v>1.7060104883920001E-6</v>
      </c>
      <c r="CR446" s="10">
        <f>3/24000000*OO[[#This Row],[152 (07JUL1985 21:00:00)-Water Temperature (C)]]*OO[[#This Row],[94]]</f>
        <v>1.4079601460137498E-6</v>
      </c>
      <c r="CS446" s="10">
        <f>3/24000000*OO[[#This Row],[153 (08JUL1985 00:00:00)-Water Temperature (C)]]*OO[[#This Row],[95]]</f>
        <v>1.1580723974484998E-6</v>
      </c>
      <c r="CT446" s="10">
        <f>3/24000000*OO[[#This Row],[154 (08JUL1985 03:00:00)-Water Temperature (C)]]*OO[[#This Row],[96]]</f>
        <v>9.6559234037549995E-7</v>
      </c>
      <c r="CU446" s="10">
        <f>3/24000000*OO[[#This Row],[155 (08JUL1985 06:00:00)-Water Temperature (C)]]*OO[[#This Row],[97]]</f>
        <v>8.381052027774999E-7</v>
      </c>
      <c r="CV446" s="10">
        <f>3/24000000*OO[[#This Row],[156 (08JUL1985 09:00:00)-Water Temperature (C)]]*OO[[#This Row],[98]]</f>
        <v>7.7820744220249997E-7</v>
      </c>
      <c r="CW446" s="10">
        <f>3/24000000*OO[[#This Row],[157 (08JUL1985 12:00:00)-Water Temperature (C)]]*OO[[#This Row],[99]]</f>
        <v>7.2526437140625002E-7</v>
      </c>
    </row>
    <row r="447" spans="1:101" x14ac:dyDescent="0.35">
      <c r="A447" t="s">
        <v>454</v>
      </c>
      <c r="B447">
        <v>799.47820000000002</v>
      </c>
      <c r="C447" s="10">
        <f>3/24*OO[[#This Row],[59 (26JUN1985 06:00:00)-Water Temperature (C)]]*OO[[#This Row],[1]]/SUM(OO[1])</f>
        <v>0</v>
      </c>
      <c r="D447" s="10">
        <f>3/24*OO[[#This Row],[60 (26JUN1985 09:00:00)-Water Temperature (C)]]*OO[[#This Row],[2]]/SUM(OO[2])</f>
        <v>0</v>
      </c>
      <c r="E447" s="10">
        <f>3/24*OO[[#This Row],[61 (26JUN1985 12:00:00)-Water Temperature (C)]]*OO[[#This Row],[3]]/SUM(OO[3])</f>
        <v>0</v>
      </c>
      <c r="F447" s="10">
        <f>3/24*OO[[#This Row],[62 (26JUN1985 15:00:00)-Water Temperature (C)]]*OO[[#This Row],[4]]/SUM(OO[4])</f>
        <v>0</v>
      </c>
      <c r="G447" s="10">
        <f>3/24*OO[[#This Row],[63 (26JUN1985 18:00:00)-Water Temperature (C)]]*OO[[#This Row],[5]]/SUM(OO[5])</f>
        <v>0</v>
      </c>
      <c r="H447" s="10">
        <f>3/24*OO[[#This Row],[64 (26JUN1985 21:00:00)-Water Temperature (C)]]*OO[[#This Row],[6]]/SUM(OO[6])</f>
        <v>0</v>
      </c>
      <c r="I447" s="10">
        <f>3/24*OO[[#This Row],[65 (27JUN1985 00:00:00)-Water Temperature (C)]]*OO[[#This Row],[7]]/SUM(OO[7])</f>
        <v>0</v>
      </c>
      <c r="J447" s="10">
        <f>3/24*OO[[#This Row],[66 (27JUN1985 03:00:00)-Water Temperature (C)]]*OO[[#This Row],[8]]/SUM(OO[8])</f>
        <v>0</v>
      </c>
      <c r="K447" s="10">
        <f>3/24*OO[[#This Row],[67 (27JUN1985 06:00:00)-Water Temperature (C)]]*OO[[#This Row],[9]]/SUM(OO[9])</f>
        <v>0</v>
      </c>
      <c r="L447" s="10">
        <f>3/24*OO[[#This Row],[68 (27JUN1985 09:00:00)-Water Temperature (C)]]*OO[[#This Row],[10]]/SUM(OO[10])</f>
        <v>0</v>
      </c>
      <c r="M447" s="10">
        <f>3/24*OO[[#This Row],[69 (27JUN1985 12:00:00)-Water Temperature (C)]]*OO[[#This Row],[11]]/SUM(OO[11])</f>
        <v>0</v>
      </c>
      <c r="N447" s="10">
        <f>3/24*OO[[#This Row],[70 (27JUN1985 15:00:00)-Water Temperature (C)]]*OO[[#This Row],[12]]/SUM(OO[12])</f>
        <v>0</v>
      </c>
      <c r="O447" s="10">
        <f>3/24*OO[[#This Row],[71 (27JUN1985 18:00:00)-Water Temperature (C)]]*OO[[#This Row],[13]]/SUM(OO[13])</f>
        <v>0</v>
      </c>
      <c r="P447" s="10">
        <f>3/24*OO[[#This Row],[72 (27JUN1985 21:00:00)-Water Temperature (C)]]*OO[[#This Row],[14]]/SUM(OO[14])</f>
        <v>0</v>
      </c>
      <c r="Q447" s="10">
        <f>3/24*OO[[#This Row],[73 (28JUN1985 00:00:00)-Water Temperature (C)]]*OO[[#This Row],[15]]/SUM(OO[15])</f>
        <v>0</v>
      </c>
      <c r="R447" s="10">
        <f>3/24*OO[[#This Row],[74 (28JUN1985 03:00:00)-Water Temperature (C)]]*OO[[#This Row],[16]]/SUM(OO[16])</f>
        <v>0</v>
      </c>
      <c r="S447" s="10">
        <f>3/24*OO[[#This Row],[75 (28JUN1985 06:00:00)-Water Temperature (C)]]*OO[[#This Row],[17]]/SUM(OO[17])</f>
        <v>0</v>
      </c>
      <c r="T447" s="10">
        <f>3/24*OO[[#This Row],[76 (28JUN1985 09:00:00)-Water Temperature (C)]]*OO[[#This Row],[18]]/SUM(OO[18])</f>
        <v>0</v>
      </c>
      <c r="U447" s="10">
        <f>3/24*OO[[#This Row],[77 (28JUN1985 12:00:00)-Water Temperature (C)]]*OO[[#This Row],[19]]/SUM(OO[19])</f>
        <v>0</v>
      </c>
      <c r="V447" s="10">
        <f>3/24000000*OO[[#This Row],[78 (28JUN1985 15:00:00)-Water Temperature (C)]]*OO[[#This Row],[20]]</f>
        <v>0</v>
      </c>
      <c r="W447" s="10">
        <f>3/24000000*OO[[#This Row],[79 (28JUN1985 18:00:00)-Water Temperature (C)]]*OO[[#This Row],[21]]</f>
        <v>0</v>
      </c>
      <c r="X447" s="10">
        <f>3/24000000*OO[[#This Row],[80 (28JUN1985 21:00:00)-Water Temperature (C)]]*OO[[#This Row],[22]]</f>
        <v>0</v>
      </c>
      <c r="Y447" s="10">
        <f>3/24000000*OO[[#This Row],[81 (29JUN1985 00:00:00)-Water Temperature (C)]]*OO[[#This Row],[23]]</f>
        <v>2.1566228025440005E-39</v>
      </c>
      <c r="Z447" s="10">
        <f>3/24000000*OO[[#This Row],[82 (29JUN1985 03:00:00)-Water Temperature (C)]]*OO[[#This Row],[24]]</f>
        <v>3.0213310224199997E-33</v>
      </c>
      <c r="AA447" s="10">
        <f>3/24000000*OO[[#This Row],[83 (29JUN1985 06:00:00)-Water Temperature (C)]]*OO[[#This Row],[25]]</f>
        <v>5.6550350519274996E-27</v>
      </c>
      <c r="AB447" s="10">
        <f>3/24000000*OO[[#This Row],[84 (29JUN1985 09:00:00)-Water Temperature (C)]]*OO[[#This Row],[26]]</f>
        <v>2.8440793181587497E-22</v>
      </c>
      <c r="AC447" s="10">
        <f>3/24000000*OO[[#This Row],[85 (29JUN1985 12:00:00)-Water Temperature (C)]]*OO[[#This Row],[27]]</f>
        <v>1.2492032262500001E-18</v>
      </c>
      <c r="AD447" s="10">
        <f>3/24000000*OO[[#This Row],[86 (29JUN1985 15:00:00)-Water Temperature (C)]]*OO[[#This Row],[28]]</f>
        <v>1.193336050358E-15</v>
      </c>
      <c r="AE447" s="10">
        <f>3/24000000*OO[[#This Row],[88 (29JUN1985 21:00:00)-Water Temperature (C)]]*OO[[#This Row],[30]]</f>
        <v>4.5873285117325006E-11</v>
      </c>
      <c r="AF447" s="10">
        <f>3/24000000*OO[[#This Row],[88 (29JUN1985 21:00:00)-Water Temperature (C)]]*OO[[#This Row],[30]]</f>
        <v>4.5873285117325006E-11</v>
      </c>
      <c r="AG447" s="10">
        <f>3/24000000*OO[[#This Row],[89 (30JUN1985 00:00:00)-Water Temperature (C)]]*OO[[#This Row],[31]]</f>
        <v>2.7009156125737496E-9</v>
      </c>
      <c r="AH447" s="10">
        <f>3/24000000*OO[[#This Row],[90 (30JUN1985 03:00:00)-Water Temperature (C)]]*OO[[#This Row],[32]]</f>
        <v>8.5534415213999976E-8</v>
      </c>
      <c r="AI447" s="10">
        <f>3/24000000*OO[[#This Row],[91 (30JUN1985 06:00:00)-Water Temperature (C)]]*OO[[#This Row],[33]]</f>
        <v>1.6232272175562501E-6</v>
      </c>
      <c r="AJ447" s="10">
        <f>3/24000000*OO[[#This Row],[92 (30JUN1985 09:00:00)-Water Temperature (C)]]*OO[[#This Row],[34]]</f>
        <v>2.03341751135775E-5</v>
      </c>
      <c r="AK447" s="10">
        <f>3/24000000*OO[[#This Row],[93 (30JUN1985 12:00:00)-Water Temperature (C)]]*OO[[#This Row],[35]]</f>
        <v>1.642390613486E-4</v>
      </c>
      <c r="AL447" s="10">
        <f>3/24000000*OO[[#This Row],[94 (30JUN1985 15:00:00)-Water Temperature (C)]]*OO[[#This Row],[36]]</f>
        <v>9.1471403931075003E-4</v>
      </c>
      <c r="AM447" s="10">
        <f>3/24000000*OO[[#This Row],[95 (30JUN1985 18:00:00)-Water Temperature (C)]]*OO[[#This Row],[37]]</f>
        <v>3.6247446544049994E-3</v>
      </c>
      <c r="AN447" s="10">
        <f>3/24000000*OO[[#This Row],[96 (30JUN1985 21:00:00)-Water Temperature (C)]]*OO[[#This Row],[38]]</f>
        <v>1.025464909377875E-2</v>
      </c>
      <c r="AO447" s="10">
        <f>3/24000000*OO[[#This Row],[97 (01JUL1985 00:00:00)-Water Temperature (C)]]*OO[[#This Row],[39]]</f>
        <v>2.1948317684024998E-2</v>
      </c>
      <c r="AP447" s="10">
        <f>3/24000000*OO[[#This Row],[98 (01JUL1985 03:00:00)-Water Temperature (C)]]*OO[[#This Row],[40]]</f>
        <v>3.7757273821762492E-2</v>
      </c>
      <c r="AQ447" s="10">
        <f>3/24000000*OO[[#This Row],[99 (01JUL1985 06:00:00)-Water Temperature (C)]]*OO[[#This Row],[41]]</f>
        <v>5.4204322062824994E-2</v>
      </c>
      <c r="AR447" s="10">
        <f>3/24000000*OO[[#This Row],[100 (01JUL1985 09:00:00)-Water Temperature (C)]]*OO[[#This Row],[42]]</f>
        <v>6.8431416305999998E-2</v>
      </c>
      <c r="AS447" s="10">
        <f>3/24000000*OO[[#This Row],[101 (01JUL1985 12:00:00)-Water Temperature (C)]]*OO[[#This Row],[43]]</f>
        <v>7.3266075464999997E-2</v>
      </c>
      <c r="AT447" s="10">
        <f>3/24000000*OO[[#This Row],[102 (01JUL1985 15:00:00)-Water Temperature (C)]]*OO[[#This Row],[44]]</f>
        <v>6.68519388051875E-2</v>
      </c>
      <c r="AU447" s="10">
        <f>3/24000000*OO[[#This Row],[103 (01JUL1985 18:00:00)-Water Temperature (C)]]*OO[[#This Row],[45]]</f>
        <v>5.3034299357974997E-2</v>
      </c>
      <c r="AV447" s="10">
        <f>3/24000000*OO[[#This Row],[104 (01JUL1985 21:00:00)-Water Temperature (C)]]*OO[[#This Row],[46]]</f>
        <v>3.6235176126187499E-2</v>
      </c>
      <c r="AW447" s="10">
        <f>3/24000000*OO[[#This Row],[105 (02JUL1985 00:00:00)-Water Temperature (C)]]*OO[[#This Row],[47]]</f>
        <v>2.2456666098598747E-2</v>
      </c>
      <c r="AX447" s="10">
        <f>3/24000000*OO[[#This Row],[106 (02JUL1985 03:00:00)-Water Temperature (C)]]*OO[[#This Row],[48]]</f>
        <v>1.3024342281632496E-2</v>
      </c>
      <c r="AY447" s="10">
        <f>3/24000000*OO[[#This Row],[107 (02JUL1985 06:00:00)-Water Temperature (C)]]*OO[[#This Row],[49]]</f>
        <v>7.2273399034387511E-3</v>
      </c>
      <c r="AZ447" s="10">
        <f>3/24000000*OO[[#This Row],[108 (02JUL1985 09:00:00)-Water Temperature (C)]]*OO[[#This Row],[50]]</f>
        <v>3.8886994620512499E-3</v>
      </c>
      <c r="BA447" s="10">
        <f>3/24000000*OO[[#This Row],[109 (02JUL1985 12:00:00)-Water Temperature (C)]]*OO[[#This Row],[51]]</f>
        <v>2.0665822299565E-3</v>
      </c>
      <c r="BB447" s="10">
        <f>3/24000000*OO[[#This Row],[110 (02JUL1985 15:00:00)-Water Temperature (C)]]*OO[[#This Row],[52]]</f>
        <v>1.0472303705062499E-3</v>
      </c>
      <c r="BC447" s="10">
        <f>3/24000000*OO[[#This Row],[111 (02JUL1985 18:00:00)-Water Temperature (C)]]*OO[[#This Row],[53]]</f>
        <v>5.1943893687800009E-4</v>
      </c>
      <c r="BD447" s="10">
        <f>3/24000000*OO[[#This Row],[112 (02JUL1985 21:00:00)-Water Temperature (C)]]*OO[[#This Row],[54]]</f>
        <v>2.5922418299999998E-4</v>
      </c>
      <c r="BE447" s="10">
        <f>3/24000000*OO[[#This Row],[113 (03JUL1985 00:00:00)-Water Temperature (C)]]*OO[[#This Row],[55]]</f>
        <v>1.3871497616775E-4</v>
      </c>
      <c r="BF447" s="10">
        <f>3/24000000*OO[[#This Row],[114 (03JUL1985 03:00:00)-Water Temperature (C)]]*OO[[#This Row],[56]]</f>
        <v>8.3640739038937488E-5</v>
      </c>
      <c r="BG447" s="10">
        <f>3/24000000*OO[[#This Row],[115 (03JUL1985 06:00:00)-Water Temperature (C)]]*OO[[#This Row],[57]]</f>
        <v>5.8043898676799995E-5</v>
      </c>
      <c r="BH447" s="10">
        <f>3/24000000*OO[[#This Row],[116 (03JUL1985 09:00:00)-Water Temperature (C)]]*OO[[#This Row],[58]]</f>
        <v>4.6640222490487494E-5</v>
      </c>
      <c r="BI447" s="10">
        <f>3/24000000*OO[[#This Row],[117 (03JUL1985 12:00:00)-Water Temperature (C)]]*OO[[#This Row],[59]]</f>
        <v>4.2084555120799994E-5</v>
      </c>
      <c r="BJ447" s="10">
        <f>3/24000000*OO[[#This Row],[118 (03JUL1985 15:00:00)-Water Temperature (C)]]*OO[[#This Row],[60]]</f>
        <v>3.9806616685624995E-5</v>
      </c>
      <c r="BK447" s="10">
        <f>3/24000000*OO[[#This Row],[119 (03JUL1985 18:00:00)-Water Temperature (C)]]*OO[[#This Row],[61]]</f>
        <v>3.8706885984062494E-5</v>
      </c>
      <c r="BL447" s="10">
        <f>3/24000000*OO[[#This Row],[120 (03JUL1985 21:00:00)-Water Temperature (C)]]*OO[[#This Row],[62]]</f>
        <v>3.6547740257599997E-5</v>
      </c>
      <c r="BM447" s="10">
        <f>3/24000000*OO[[#This Row],[121 (04JUL1985 00:00:00)-Water Temperature (C)]]*OO[[#This Row],[63]]</f>
        <v>3.4404530722187502E-5</v>
      </c>
      <c r="BN447" s="10">
        <f>3/24000000*OO[[#This Row],[122 (04JUL1985 03:00:00)-Water Temperature (C)]]*OO[[#This Row],[64]]</f>
        <v>3.2453755915124999E-5</v>
      </c>
      <c r="BO447" s="10">
        <f>3/24000000*OO[[#This Row],[123 (04JUL1985 06:00:00)-Water Temperature (C)]]*OO[[#This Row],[65]]</f>
        <v>3.0625226823975E-5</v>
      </c>
      <c r="BP447" s="10">
        <f>3/24000000*OO[[#This Row],[124 (04JUL1985 09:00:00)-Water Temperature (C)]]*OO[[#This Row],[66]]</f>
        <v>3.0146291942925003E-5</v>
      </c>
      <c r="BQ447" s="10">
        <f>3/24000000*OO[[#This Row],[125 (04JUL1985 12:00:00)-Water Temperature (C)]]*OO[[#This Row],[67]]</f>
        <v>2.8958629291200004E-5</v>
      </c>
      <c r="BR447" s="10">
        <f>3/24000000*OO[[#This Row],[126 (04JUL1985 15:00:00)-Water Temperature (C)]]*OO[[#This Row],[68]]</f>
        <v>2.7188153376125E-5</v>
      </c>
      <c r="BS447" s="10">
        <f>3/24000000*OO[[#This Row],[127 (04JUL1985 18:00:00)-Water Temperature (C)]]*OO[[#This Row],[69]]</f>
        <v>2.5493001470425E-5</v>
      </c>
      <c r="BT447" s="10">
        <f>3/24000000*OO[[#This Row],[128 (04JUL1985 21:00:00)-Water Temperature (C)]]*OO[[#This Row],[70]]</f>
        <v>2.2893348150329999E-5</v>
      </c>
      <c r="BU447" s="10">
        <f>3/24000000*OO[[#This Row],[129 (05JUL1985 00:00:00)-Water Temperature (C)]]*OO[[#This Row],[71]]</f>
        <v>1.9990110330287498E-5</v>
      </c>
      <c r="BV447" s="10">
        <f>3/24000000*OO[[#This Row],[130 (05JUL1985 03:00:00)-Water Temperature (C)]]*OO[[#This Row],[72]]</f>
        <v>1.7556339114405E-5</v>
      </c>
      <c r="BW447" s="10">
        <f>3/24000000*OO[[#This Row],[131 (05JUL1985 06:00:00)-Water Temperature (C)]]*OO[[#This Row],[73]]</f>
        <v>1.5741014624815001E-5</v>
      </c>
      <c r="BX447" s="10">
        <f>3/24000000*OO[[#This Row],[132 (05JUL1985 09:00:00)-Water Temperature (C)]]*OO[[#This Row],[74]]</f>
        <v>1.5067271913562501E-5</v>
      </c>
      <c r="BY447" s="10">
        <f>3/24000000*OO[[#This Row],[133 (05JUL1985 12:00:00)-Water Temperature (C)]]*OO[[#This Row],[75]]</f>
        <v>1.441286218117875E-5</v>
      </c>
      <c r="BZ447" s="10">
        <f>3/24000000*OO[[#This Row],[134 (05JUL1985 15:00:00)-Water Temperature (C)]]*OO[[#This Row],[76]]</f>
        <v>1.3688721246733749E-5</v>
      </c>
      <c r="CA447" s="10">
        <f>3/24000000*OO[[#This Row],[135 (05JUL1985 18:00:00)-Water Temperature (C)]]*OO[[#This Row],[77]]</f>
        <v>1.2705020039818749E-5</v>
      </c>
      <c r="CB447" s="10">
        <f>3/24000000*OO[[#This Row],[136 (05JUL1985 21:00:00)-Water Temperature (C)]]*OO[[#This Row],[78]]</f>
        <v>1.1115784174049999E-5</v>
      </c>
      <c r="CC447" s="10">
        <f>3/24000000*OO[[#This Row],[137 (06JUL1985 00:00:00)-Water Temperature (C)]]*OO[[#This Row],[79]]</f>
        <v>9.6825138185450013E-6</v>
      </c>
      <c r="CD447" s="10">
        <f>3/24000000*OO[[#This Row],[138 (06JUL1985 03:00:00)-Water Temperature (C)]]*OO[[#This Row],[80]]</f>
        <v>8.5924824741937504E-6</v>
      </c>
      <c r="CE447" s="10">
        <f>3/24000000*OO[[#This Row],[139 (06JUL1985 06:00:00)-Water Temperature (C)]]*OO[[#This Row],[81]]</f>
        <v>7.7854257190000007E-6</v>
      </c>
      <c r="CF447" s="10">
        <f>3/24000000*OO[[#This Row],[140 (06JUL1985 09:00:00)-Water Temperature (C)]]*OO[[#This Row],[82]]</f>
        <v>7.4709874914999999E-6</v>
      </c>
      <c r="CG447" s="10">
        <f>3/24000000*OO[[#This Row],[141 (06JUL1985 12:00:00)-Water Temperature (C)]]*OO[[#This Row],[83]]</f>
        <v>7.1107116640749992E-6</v>
      </c>
      <c r="CH447" s="10">
        <f>3/24000000*OO[[#This Row],[142 (06JUL1985 15:00:00)-Water Temperature (C)]]*OO[[#This Row],[84]]</f>
        <v>6.6937597457399995E-6</v>
      </c>
      <c r="CI447" s="10">
        <f>3/24000000*OO[[#This Row],[143 (06JUL1985 18:00:00)-Water Temperature (C)]]*OO[[#This Row],[85]]</f>
        <v>6.1772798419400009E-6</v>
      </c>
      <c r="CJ447" s="10">
        <f>3/24000000*OO[[#This Row],[144 (06JUL1985 21:00:00)-Water Temperature (C)]]*OO[[#This Row],[86]]</f>
        <v>5.4879886535437503E-6</v>
      </c>
      <c r="CK447" s="10">
        <f>3/24000000*OO[[#This Row],[145 (07JUL1985 00:00:00)-Water Temperature (C)]]*OO[[#This Row],[87]]</f>
        <v>4.7807831565449991E-6</v>
      </c>
      <c r="CL447" s="10">
        <f>3/24000000*OO[[#This Row],[146 (07JUL1985 03:00:00)-Water Temperature (C)]]*OO[[#This Row],[88]]</f>
        <v>4.2037593892250002E-6</v>
      </c>
      <c r="CM447" s="10">
        <f>3/24000000*OO[[#This Row],[147 (07JUL1985 06:00:00)-Water Temperature (C)]]*OO[[#This Row],[89]]</f>
        <v>3.7247703581249998E-6</v>
      </c>
      <c r="CN447" s="10">
        <f>3/24000000*OO[[#This Row],[148 (07JUL1985 09:00:00)-Water Temperature (C)]]*OO[[#This Row],[90]]</f>
        <v>3.3846302998174999E-6</v>
      </c>
      <c r="CO447" s="10">
        <f>3/24000000*OO[[#This Row],[149 (07JUL1985 12:00:00)-Water Temperature (C)]]*OO[[#This Row],[91]]</f>
        <v>2.9047196946499999E-6</v>
      </c>
      <c r="CP447" s="10">
        <f>3/24000000*OO[[#This Row],[150 (07JUL1985 15:00:00)-Water Temperature (C)]]*OO[[#This Row],[92]]</f>
        <v>2.5299990733649995E-6</v>
      </c>
      <c r="CQ447" s="10">
        <f>3/24000000*OO[[#This Row],[151 (07JUL1985 18:00:00)-Water Temperature (C)]]*OO[[#This Row],[93]]</f>
        <v>2.150405799548875E-6</v>
      </c>
      <c r="CR447" s="10">
        <f>3/24000000*OO[[#This Row],[152 (07JUL1985 21:00:00)-Water Temperature (C)]]*OO[[#This Row],[94]]</f>
        <v>1.7788837563200001E-6</v>
      </c>
      <c r="CS447" s="10">
        <f>3/24000000*OO[[#This Row],[153 (08JUL1985 00:00:00)-Water Temperature (C)]]*OO[[#This Row],[95]]</f>
        <v>1.4648655162239998E-6</v>
      </c>
      <c r="CT447" s="10">
        <f>3/24000000*OO[[#This Row],[154 (08JUL1985 03:00:00)-Water Temperature (C)]]*OO[[#This Row],[96]]</f>
        <v>1.2228011804431251E-6</v>
      </c>
      <c r="CU447" s="10">
        <f>3/24000000*OO[[#This Row],[155 (08JUL1985 06:00:00)-Water Temperature (C)]]*OO[[#This Row],[97]]</f>
        <v>1.0605817739887499E-6</v>
      </c>
      <c r="CV447" s="10">
        <f>3/24000000*OO[[#This Row],[156 (08JUL1985 09:00:00)-Water Temperature (C)]]*OO[[#This Row],[98]]</f>
        <v>9.8506281349375011E-7</v>
      </c>
      <c r="CW447" s="10">
        <f>3/24000000*OO[[#This Row],[157 (08JUL1985 12:00:00)-Water Temperature (C)]]*OO[[#This Row],[99]]</f>
        <v>9.1930523241562494E-7</v>
      </c>
    </row>
    <row r="448" spans="1:101" x14ac:dyDescent="0.35">
      <c r="A448" t="s">
        <v>455</v>
      </c>
      <c r="B448">
        <v>771.36350000000004</v>
      </c>
      <c r="C448" s="10">
        <f>3/24*OO[[#This Row],[59 (26JUN1985 06:00:00)-Water Temperature (C)]]*OO[[#This Row],[1]]/SUM(OO[1])</f>
        <v>0</v>
      </c>
      <c r="D448" s="10">
        <f>3/24*OO[[#This Row],[60 (26JUN1985 09:00:00)-Water Temperature (C)]]*OO[[#This Row],[2]]/SUM(OO[2])</f>
        <v>0</v>
      </c>
      <c r="E448" s="10">
        <f>3/24*OO[[#This Row],[61 (26JUN1985 12:00:00)-Water Temperature (C)]]*OO[[#This Row],[3]]/SUM(OO[3])</f>
        <v>0</v>
      </c>
      <c r="F448" s="10">
        <f>3/24*OO[[#This Row],[62 (26JUN1985 15:00:00)-Water Temperature (C)]]*OO[[#This Row],[4]]/SUM(OO[4])</f>
        <v>0</v>
      </c>
      <c r="G448" s="10">
        <f>3/24*OO[[#This Row],[63 (26JUN1985 18:00:00)-Water Temperature (C)]]*OO[[#This Row],[5]]/SUM(OO[5])</f>
        <v>0</v>
      </c>
      <c r="H448" s="10">
        <f>3/24*OO[[#This Row],[64 (26JUN1985 21:00:00)-Water Temperature (C)]]*OO[[#This Row],[6]]/SUM(OO[6])</f>
        <v>0</v>
      </c>
      <c r="I448" s="10">
        <f>3/24*OO[[#This Row],[65 (27JUN1985 00:00:00)-Water Temperature (C)]]*OO[[#This Row],[7]]/SUM(OO[7])</f>
        <v>0</v>
      </c>
      <c r="J448" s="10">
        <f>3/24*OO[[#This Row],[66 (27JUN1985 03:00:00)-Water Temperature (C)]]*OO[[#This Row],[8]]/SUM(OO[8])</f>
        <v>0</v>
      </c>
      <c r="K448" s="10">
        <f>3/24*OO[[#This Row],[67 (27JUN1985 06:00:00)-Water Temperature (C)]]*OO[[#This Row],[9]]/SUM(OO[9])</f>
        <v>0</v>
      </c>
      <c r="L448" s="10">
        <f>3/24*OO[[#This Row],[68 (27JUN1985 09:00:00)-Water Temperature (C)]]*OO[[#This Row],[10]]/SUM(OO[10])</f>
        <v>0</v>
      </c>
      <c r="M448" s="10">
        <f>3/24*OO[[#This Row],[69 (27JUN1985 12:00:00)-Water Temperature (C)]]*OO[[#This Row],[11]]/SUM(OO[11])</f>
        <v>0</v>
      </c>
      <c r="N448" s="10">
        <f>3/24*OO[[#This Row],[70 (27JUN1985 15:00:00)-Water Temperature (C)]]*OO[[#This Row],[12]]/SUM(OO[12])</f>
        <v>0</v>
      </c>
      <c r="O448" s="10">
        <f>3/24*OO[[#This Row],[71 (27JUN1985 18:00:00)-Water Temperature (C)]]*OO[[#This Row],[13]]/SUM(OO[13])</f>
        <v>0</v>
      </c>
      <c r="P448" s="10">
        <f>3/24*OO[[#This Row],[72 (27JUN1985 21:00:00)-Water Temperature (C)]]*OO[[#This Row],[14]]/SUM(OO[14])</f>
        <v>0</v>
      </c>
      <c r="Q448" s="10">
        <f>3/24*OO[[#This Row],[73 (28JUN1985 00:00:00)-Water Temperature (C)]]*OO[[#This Row],[15]]/SUM(OO[15])</f>
        <v>0</v>
      </c>
      <c r="R448" s="10">
        <f>3/24*OO[[#This Row],[74 (28JUN1985 03:00:00)-Water Temperature (C)]]*OO[[#This Row],[16]]/SUM(OO[16])</f>
        <v>0</v>
      </c>
      <c r="S448" s="10">
        <f>3/24*OO[[#This Row],[75 (28JUN1985 06:00:00)-Water Temperature (C)]]*OO[[#This Row],[17]]/SUM(OO[17])</f>
        <v>0</v>
      </c>
      <c r="T448" s="10">
        <f>3/24*OO[[#This Row],[76 (28JUN1985 09:00:00)-Water Temperature (C)]]*OO[[#This Row],[18]]/SUM(OO[18])</f>
        <v>0</v>
      </c>
      <c r="U448" s="10">
        <f>3/24*OO[[#This Row],[77 (28JUN1985 12:00:00)-Water Temperature (C)]]*OO[[#This Row],[19]]/SUM(OO[19])</f>
        <v>0</v>
      </c>
      <c r="V448" s="10">
        <f>3/24000000*OO[[#This Row],[78 (28JUN1985 15:00:00)-Water Temperature (C)]]*OO[[#This Row],[20]]</f>
        <v>0</v>
      </c>
      <c r="W448" s="10">
        <f>3/24000000*OO[[#This Row],[79 (28JUN1985 18:00:00)-Water Temperature (C)]]*OO[[#This Row],[21]]</f>
        <v>0</v>
      </c>
      <c r="X448" s="10">
        <f>3/24000000*OO[[#This Row],[80 (28JUN1985 21:00:00)-Water Temperature (C)]]*OO[[#This Row],[22]]</f>
        <v>0</v>
      </c>
      <c r="Y448" s="10">
        <f>3/24000000*OO[[#This Row],[81 (29JUN1985 00:00:00)-Water Temperature (C)]]*OO[[#This Row],[23]]</f>
        <v>5.2779446337062498E-40</v>
      </c>
      <c r="Z448" s="10">
        <f>3/24000000*OO[[#This Row],[82 (29JUN1985 03:00:00)-Water Temperature (C)]]*OO[[#This Row],[24]]</f>
        <v>7.22044104155E-34</v>
      </c>
      <c r="AA448" s="10">
        <f>3/24000000*OO[[#This Row],[83 (29JUN1985 06:00:00)-Water Temperature (C)]]*OO[[#This Row],[25]]</f>
        <v>1.6641528822719999E-27</v>
      </c>
      <c r="AB448" s="10">
        <f>3/24000000*OO[[#This Row],[84 (29JUN1985 09:00:00)-Water Temperature (C)]]*OO[[#This Row],[26]]</f>
        <v>1.049363626304E-22</v>
      </c>
      <c r="AC448" s="10">
        <f>3/24000000*OO[[#This Row],[85 (29JUN1985 12:00:00)-Water Temperature (C)]]*OO[[#This Row],[27]]</f>
        <v>5.2482198411449999E-19</v>
      </c>
      <c r="AD448" s="10">
        <f>3/24000000*OO[[#This Row],[86 (29JUN1985 15:00:00)-Water Temperature (C)]]*OO[[#This Row],[28]]</f>
        <v>5.5441112235699999E-16</v>
      </c>
      <c r="AE448" s="10">
        <f>3/24000000*OO[[#This Row],[88 (29JUN1985 21:00:00)-Water Temperature (C)]]*OO[[#This Row],[30]]</f>
        <v>2.4547794213469998E-11</v>
      </c>
      <c r="AF448" s="10">
        <f>3/24000000*OO[[#This Row],[88 (29JUN1985 21:00:00)-Water Temperature (C)]]*OO[[#This Row],[30]]</f>
        <v>2.4547794213469998E-11</v>
      </c>
      <c r="AG448" s="10">
        <f>3/24000000*OO[[#This Row],[89 (30JUN1985 00:00:00)-Water Temperature (C)]]*OO[[#This Row],[31]]</f>
        <v>1.5277866947E-9</v>
      </c>
      <c r="AH448" s="10">
        <f>3/24000000*OO[[#This Row],[90 (30JUN1985 03:00:00)-Water Temperature (C)]]*OO[[#This Row],[32]]</f>
        <v>5.0921628670987497E-8</v>
      </c>
      <c r="AI448" s="10">
        <f>3/24000000*OO[[#This Row],[91 (30JUN1985 06:00:00)-Water Temperature (C)]]*OO[[#This Row],[33]]</f>
        <v>1.0156528726451251E-6</v>
      </c>
      <c r="AJ448" s="10">
        <f>3/24000000*OO[[#This Row],[92 (30JUN1985 09:00:00)-Water Temperature (C)]]*OO[[#This Row],[34]]</f>
        <v>1.337350716989625E-5</v>
      </c>
      <c r="AK448" s="10">
        <f>3/24000000*OO[[#This Row],[93 (30JUN1985 12:00:00)-Water Temperature (C)]]*OO[[#This Row],[35]]</f>
        <v>1.1221124789474999E-4</v>
      </c>
      <c r="AL448" s="10">
        <f>3/24000000*OO[[#This Row],[94 (30JUN1985 15:00:00)-Water Temperature (C)]]*OO[[#This Row],[36]]</f>
        <v>6.4897417856849991E-4</v>
      </c>
      <c r="AM448" s="10">
        <f>3/24000000*OO[[#This Row],[95 (30JUN1985 18:00:00)-Water Temperature (C)]]*OO[[#This Row],[37]]</f>
        <v>2.6618430152256251E-3</v>
      </c>
      <c r="AN448" s="10">
        <f>3/24000000*OO[[#This Row],[96 (30JUN1985 21:00:00)-Water Temperature (C)]]*OO[[#This Row],[38]]</f>
        <v>7.7227162232500002E-3</v>
      </c>
      <c r="AO448" s="10">
        <f>3/24000000*OO[[#This Row],[97 (01JUL1985 00:00:00)-Water Temperature (C)]]*OO[[#This Row],[39]]</f>
        <v>1.6926761237487497E-2</v>
      </c>
      <c r="AP448" s="10">
        <f>3/24000000*OO[[#This Row],[98 (01JUL1985 03:00:00)-Water Temperature (C)]]*OO[[#This Row],[40]]</f>
        <v>2.9851505775674993E-2</v>
      </c>
      <c r="AQ448" s="10">
        <f>3/24000000*OO[[#This Row],[99 (01JUL1985 06:00:00)-Water Temperature (C)]]*OO[[#This Row],[41]]</f>
        <v>4.3929303696812499E-2</v>
      </c>
      <c r="AR448" s="10">
        <f>3/24000000*OO[[#This Row],[100 (01JUL1985 09:00:00)-Water Temperature (C)]]*OO[[#This Row],[42]]</f>
        <v>5.6971469678849987E-2</v>
      </c>
      <c r="AS448" s="10">
        <f>3/24000000*OO[[#This Row],[101 (01JUL1985 12:00:00)-Water Temperature (C)]]*OO[[#This Row],[43]]</f>
        <v>6.2252307748124999E-2</v>
      </c>
      <c r="AT448" s="10">
        <f>3/24000000*OO[[#This Row],[102 (01JUL1985 15:00:00)-Water Temperature (C)]]*OO[[#This Row],[44]]</f>
        <v>5.7840762313199998E-2</v>
      </c>
      <c r="AU448" s="10">
        <f>3/24000000*OO[[#This Row],[103 (01JUL1985 18:00:00)-Water Temperature (C)]]*OO[[#This Row],[45]]</f>
        <v>4.6626813862499991E-2</v>
      </c>
      <c r="AV448" s="10">
        <f>3/24000000*OO[[#This Row],[104 (01JUL1985 21:00:00)-Water Temperature (C)]]*OO[[#This Row],[46]]</f>
        <v>3.2131779350687499E-2</v>
      </c>
      <c r="AW448" s="10">
        <f>3/24000000*OO[[#This Row],[105 (02JUL1985 00:00:00)-Water Temperature (C)]]*OO[[#This Row],[47]]</f>
        <v>2.0090200262384998E-2</v>
      </c>
      <c r="AX448" s="10">
        <f>3/24000000*OO[[#This Row],[106 (02JUL1985 03:00:00)-Water Temperature (C)]]*OO[[#This Row],[48]]</f>
        <v>1.174803934106875E-2</v>
      </c>
      <c r="AY448" s="10">
        <f>3/24000000*OO[[#This Row],[107 (02JUL1985 06:00:00)-Water Temperature (C)]]*OO[[#This Row],[49]]</f>
        <v>6.5632509903187494E-3</v>
      </c>
      <c r="AZ448" s="10">
        <f>3/24000000*OO[[#This Row],[108 (02JUL1985 09:00:00)-Water Temperature (C)]]*OO[[#This Row],[50]]</f>
        <v>3.556463401962499E-3</v>
      </c>
      <c r="BA448" s="10">
        <f>3/24000000*OO[[#This Row],[109 (02JUL1985 12:00:00)-Water Temperature (C)]]*OO[[#This Row],[51]]</f>
        <v>1.9128525540101251E-3</v>
      </c>
      <c r="BB448" s="10">
        <f>3/24000000*OO[[#This Row],[110 (02JUL1985 15:00:00)-Water Temperature (C)]]*OO[[#This Row],[52]]</f>
        <v>9.7492248827999979E-4</v>
      </c>
      <c r="BC448" s="10">
        <f>3/24000000*OO[[#This Row],[111 (02JUL1985 18:00:00)-Water Temperature (C)]]*OO[[#This Row],[53]]</f>
        <v>4.83982501410125E-4</v>
      </c>
      <c r="BD448" s="10">
        <f>3/24000000*OO[[#This Row],[112 (02JUL1985 21:00:00)-Water Temperature (C)]]*OO[[#This Row],[54]]</f>
        <v>2.4017669832791249E-4</v>
      </c>
      <c r="BE448" s="10">
        <f>3/24000000*OO[[#This Row],[113 (03JUL1985 00:00:00)-Water Temperature (C)]]*OO[[#This Row],[55]]</f>
        <v>1.2693247492170001E-4</v>
      </c>
      <c r="BF448" s="10">
        <f>3/24000000*OO[[#This Row],[114 (03JUL1985 03:00:00)-Water Temperature (C)]]*OO[[#This Row],[56]]</f>
        <v>7.5102467413749998E-5</v>
      </c>
      <c r="BG448" s="10">
        <f>3/24000000*OO[[#This Row],[115 (03JUL1985 06:00:00)-Water Temperature (C)]]*OO[[#This Row],[57]]</f>
        <v>5.1100231817962499E-5</v>
      </c>
      <c r="BH448" s="10">
        <f>3/24000000*OO[[#This Row],[116 (03JUL1985 09:00:00)-Water Temperature (C)]]*OO[[#This Row],[58]]</f>
        <v>4.05905810765625E-5</v>
      </c>
      <c r="BI448" s="10">
        <f>3/24000000*OO[[#This Row],[117 (03JUL1985 12:00:00)-Water Temperature (C)]]*OO[[#This Row],[59]]</f>
        <v>3.6506103950700003E-5</v>
      </c>
      <c r="BJ448" s="10">
        <f>3/24000000*OO[[#This Row],[118 (03JUL1985 15:00:00)-Water Temperature (C)]]*OO[[#This Row],[60]]</f>
        <v>3.4433522978399994E-5</v>
      </c>
      <c r="BK448" s="10">
        <f>3/24000000*OO[[#This Row],[119 (03JUL1985 18:00:00)-Water Temperature (C)]]*OO[[#This Row],[61]]</f>
        <v>3.3497999568837499E-5</v>
      </c>
      <c r="BL448" s="10">
        <f>3/24000000*OO[[#This Row],[120 (03JUL1985 21:00:00)-Water Temperature (C)]]*OO[[#This Row],[62]]</f>
        <v>3.1524374554725003E-5</v>
      </c>
      <c r="BM448" s="10">
        <f>3/24000000*OO[[#This Row],[121 (04JUL1985 00:00:00)-Water Temperature (C)]]*OO[[#This Row],[63]]</f>
        <v>2.9725540279312504E-5</v>
      </c>
      <c r="BN448" s="10">
        <f>3/24000000*OO[[#This Row],[122 (04JUL1985 03:00:00)-Water Temperature (C)]]*OO[[#This Row],[64]]</f>
        <v>2.8157066085649999E-5</v>
      </c>
      <c r="BO448" s="10">
        <f>3/24000000*OO[[#This Row],[123 (04JUL1985 06:00:00)-Water Temperature (C)]]*OO[[#This Row],[65]]</f>
        <v>2.66879550645E-5</v>
      </c>
      <c r="BP448" s="10">
        <f>3/24000000*OO[[#This Row],[124 (04JUL1985 09:00:00)-Water Temperature (C)]]*OO[[#This Row],[66]]</f>
        <v>2.6585555823550001E-5</v>
      </c>
      <c r="BQ448" s="10">
        <f>3/24000000*OO[[#This Row],[125 (04JUL1985 12:00:00)-Water Temperature (C)]]*OO[[#This Row],[67]]</f>
        <v>2.5688725549199997E-5</v>
      </c>
      <c r="BR448" s="10">
        <f>3/24000000*OO[[#This Row],[126 (04JUL1985 15:00:00)-Water Temperature (C)]]*OO[[#This Row],[68]]</f>
        <v>2.4264464960774997E-5</v>
      </c>
      <c r="BS448" s="10">
        <f>3/24000000*OO[[#This Row],[127 (04JUL1985 18:00:00)-Water Temperature (C)]]*OO[[#This Row],[69]]</f>
        <v>2.2936421125944997E-5</v>
      </c>
      <c r="BT448" s="10">
        <f>3/24000000*OO[[#This Row],[128 (04JUL1985 21:00:00)-Water Temperature (C)]]*OO[[#This Row],[70]]</f>
        <v>2.0644105999352498E-5</v>
      </c>
      <c r="BU448" s="10">
        <f>3/24000000*OO[[#This Row],[129 (05JUL1985 00:00:00)-Water Temperature (C)]]*OO[[#This Row],[71]]</f>
        <v>1.7980868391439998E-5</v>
      </c>
      <c r="BV448" s="10">
        <f>3/24000000*OO[[#This Row],[130 (05JUL1985 03:00:00)-Water Temperature (C)]]*OO[[#This Row],[72]]</f>
        <v>1.5754695940799999E-5</v>
      </c>
      <c r="BW448" s="10">
        <f>3/24000000*OO[[#This Row],[131 (05JUL1985 06:00:00)-Water Temperature (C)]]*OO[[#This Row],[73]]</f>
        <v>1.4111608044435E-5</v>
      </c>
      <c r="BX448" s="10">
        <f>3/24000000*OO[[#This Row],[132 (05JUL1985 09:00:00)-Water Temperature (C)]]*OO[[#This Row],[74]]</f>
        <v>1.3570234914599997E-5</v>
      </c>
      <c r="BY448" s="10">
        <f>3/24000000*OO[[#This Row],[133 (05JUL1985 12:00:00)-Water Temperature (C)]]*OO[[#This Row],[75]]</f>
        <v>1.2984169522319999E-5</v>
      </c>
      <c r="BZ448" s="10">
        <f>3/24000000*OO[[#This Row],[134 (05JUL1985 15:00:00)-Water Temperature (C)]]*OO[[#This Row],[76]]</f>
        <v>1.2315160543775E-5</v>
      </c>
      <c r="CA448" s="10">
        <f>3/24000000*OO[[#This Row],[135 (05JUL1985 18:00:00)-Water Temperature (C)]]*OO[[#This Row],[77]]</f>
        <v>1.1413882101173747E-5</v>
      </c>
      <c r="CB448" s="10">
        <f>3/24000000*OO[[#This Row],[136 (05JUL1985 21:00:00)-Water Temperature (C)]]*OO[[#This Row],[78]]</f>
        <v>9.9149217082174995E-6</v>
      </c>
      <c r="CC448" s="10">
        <f>3/24000000*OO[[#This Row],[137 (06JUL1985 00:00:00)-Water Temperature (C)]]*OO[[#This Row],[79]]</f>
        <v>8.5738982601200002E-6</v>
      </c>
      <c r="CD448" s="10">
        <f>3/24000000*OO[[#This Row],[138 (06JUL1985 03:00:00)-Water Temperature (C)]]*OO[[#This Row],[80]]</f>
        <v>7.5804795040799996E-6</v>
      </c>
      <c r="CE448" s="10">
        <f>3/24000000*OO[[#This Row],[139 (06JUL1985 06:00:00)-Water Temperature (C)]]*OO[[#This Row],[81]]</f>
        <v>6.8619806626199994E-6</v>
      </c>
      <c r="CF448" s="10">
        <f>3/24000000*OO[[#This Row],[140 (06JUL1985 09:00:00)-Water Temperature (C)]]*OO[[#This Row],[82]]</f>
        <v>6.6080422725987499E-6</v>
      </c>
      <c r="CG448" s="10">
        <f>3/24000000*OO[[#This Row],[141 (06JUL1985 12:00:00)-Water Temperature (C)]]*OO[[#This Row],[83]]</f>
        <v>6.2935542324824998E-6</v>
      </c>
      <c r="CH448" s="10">
        <f>3/24000000*OO[[#This Row],[142 (06JUL1985 15:00:00)-Water Temperature (C)]]*OO[[#This Row],[84]]</f>
        <v>5.9195504254774997E-6</v>
      </c>
      <c r="CI448" s="10">
        <f>3/24000000*OO[[#This Row],[143 (06JUL1985 18:00:00)-Water Temperature (C)]]*OO[[#This Row],[85]]</f>
        <v>5.4487844650399987E-6</v>
      </c>
      <c r="CJ448" s="10">
        <f>3/24000000*OO[[#This Row],[144 (06JUL1985 21:00:00)-Water Temperature (C)]]*OO[[#This Row],[86]]</f>
        <v>4.8139422726624998E-6</v>
      </c>
      <c r="CK448" s="10">
        <f>3/24000000*OO[[#This Row],[145 (07JUL1985 00:00:00)-Water Temperature (C)]]*OO[[#This Row],[87]]</f>
        <v>4.1718561620287507E-6</v>
      </c>
      <c r="CL448" s="10">
        <f>3/24000000*OO[[#This Row],[146 (07JUL1985 03:00:00)-Water Temperature (C)]]*OO[[#This Row],[88]]</f>
        <v>3.6576779517000006E-6</v>
      </c>
      <c r="CM448" s="10">
        <f>3/24000000*OO[[#This Row],[147 (07JUL1985 06:00:00)-Water Temperature (C)]]*OO[[#This Row],[89]]</f>
        <v>3.2383085481249997E-6</v>
      </c>
      <c r="CN448" s="10">
        <f>3/24000000*OO[[#This Row],[148 (07JUL1985 09:00:00)-Water Temperature (C)]]*OO[[#This Row],[90]]</f>
        <v>2.9511440504212497E-6</v>
      </c>
      <c r="CO448" s="10">
        <f>3/24000000*OO[[#This Row],[149 (07JUL1985 12:00:00)-Water Temperature (C)]]*OO[[#This Row],[91]]</f>
        <v>2.5344555993912496E-6</v>
      </c>
      <c r="CP448" s="10">
        <f>3/24000000*OO[[#This Row],[150 (07JUL1985 15:00:00)-Water Temperature (C)]]*OO[[#This Row],[92]]</f>
        <v>2.2100904137200001E-6</v>
      </c>
      <c r="CQ448" s="10">
        <f>3/24000000*OO[[#This Row],[151 (07JUL1985 18:00:00)-Water Temperature (C)]]*OO[[#This Row],[93]]</f>
        <v>1.8748549420382497E-6</v>
      </c>
      <c r="CR448" s="10">
        <f>3/24000000*OO[[#This Row],[152 (07JUL1985 21:00:00)-Water Temperature (C)]]*OO[[#This Row],[94]]</f>
        <v>1.5426731814443747E-6</v>
      </c>
      <c r="CS448" s="10">
        <f>3/24000000*OO[[#This Row],[153 (08JUL1985 00:00:00)-Water Temperature (C)]]*OO[[#This Row],[95]]</f>
        <v>1.2622734999496248E-6</v>
      </c>
      <c r="CT448" s="10">
        <f>3/24000000*OO[[#This Row],[154 (08JUL1985 03:00:00)-Water Temperature (C)]]*OO[[#This Row],[96]]</f>
        <v>1.0476950379658751E-6</v>
      </c>
      <c r="CU448" s="10">
        <f>3/24000000*OO[[#This Row],[155 (08JUL1985 06:00:00)-Water Temperature (C)]]*OO[[#This Row],[97]]</f>
        <v>9.0387534608624995E-7</v>
      </c>
      <c r="CV448" s="10">
        <f>3/24000000*OO[[#This Row],[156 (08JUL1985 09:00:00)-Water Temperature (C)]]*OO[[#This Row],[98]]</f>
        <v>8.374493199069999E-7</v>
      </c>
      <c r="CW448" s="10">
        <f>3/24000000*OO[[#This Row],[157 (08JUL1985 12:00:00)-Water Temperature (C)]]*OO[[#This Row],[99]]</f>
        <v>7.8024686980100003E-7</v>
      </c>
    </row>
    <row r="449" spans="1:101" x14ac:dyDescent="0.35">
      <c r="A449" t="s">
        <v>456</v>
      </c>
      <c r="B449">
        <v>789.84659999999997</v>
      </c>
      <c r="C449" s="10">
        <f>3/24*OO[[#This Row],[59 (26JUN1985 06:00:00)-Water Temperature (C)]]*OO[[#This Row],[1]]/SUM(OO[1])</f>
        <v>0</v>
      </c>
      <c r="D449" s="10">
        <f>3/24*OO[[#This Row],[60 (26JUN1985 09:00:00)-Water Temperature (C)]]*OO[[#This Row],[2]]/SUM(OO[2])</f>
        <v>0</v>
      </c>
      <c r="E449" s="10">
        <f>3/24*OO[[#This Row],[61 (26JUN1985 12:00:00)-Water Temperature (C)]]*OO[[#This Row],[3]]/SUM(OO[3])</f>
        <v>0</v>
      </c>
      <c r="F449" s="10">
        <f>3/24*OO[[#This Row],[62 (26JUN1985 15:00:00)-Water Temperature (C)]]*OO[[#This Row],[4]]/SUM(OO[4])</f>
        <v>0</v>
      </c>
      <c r="G449" s="10">
        <f>3/24*OO[[#This Row],[63 (26JUN1985 18:00:00)-Water Temperature (C)]]*OO[[#This Row],[5]]/SUM(OO[5])</f>
        <v>0</v>
      </c>
      <c r="H449" s="10">
        <f>3/24*OO[[#This Row],[64 (26JUN1985 21:00:00)-Water Temperature (C)]]*OO[[#This Row],[6]]/SUM(OO[6])</f>
        <v>0</v>
      </c>
      <c r="I449" s="10">
        <f>3/24*OO[[#This Row],[65 (27JUN1985 00:00:00)-Water Temperature (C)]]*OO[[#This Row],[7]]/SUM(OO[7])</f>
        <v>0</v>
      </c>
      <c r="J449" s="10">
        <f>3/24*OO[[#This Row],[66 (27JUN1985 03:00:00)-Water Temperature (C)]]*OO[[#This Row],[8]]/SUM(OO[8])</f>
        <v>0</v>
      </c>
      <c r="K449" s="10">
        <f>3/24*OO[[#This Row],[67 (27JUN1985 06:00:00)-Water Temperature (C)]]*OO[[#This Row],[9]]/SUM(OO[9])</f>
        <v>0</v>
      </c>
      <c r="L449" s="10">
        <f>3/24*OO[[#This Row],[68 (27JUN1985 09:00:00)-Water Temperature (C)]]*OO[[#This Row],[10]]/SUM(OO[10])</f>
        <v>0</v>
      </c>
      <c r="M449" s="10">
        <f>3/24*OO[[#This Row],[69 (27JUN1985 12:00:00)-Water Temperature (C)]]*OO[[#This Row],[11]]/SUM(OO[11])</f>
        <v>0</v>
      </c>
      <c r="N449" s="10">
        <f>3/24*OO[[#This Row],[70 (27JUN1985 15:00:00)-Water Temperature (C)]]*OO[[#This Row],[12]]/SUM(OO[12])</f>
        <v>0</v>
      </c>
      <c r="O449" s="10">
        <f>3/24*OO[[#This Row],[71 (27JUN1985 18:00:00)-Water Temperature (C)]]*OO[[#This Row],[13]]/SUM(OO[13])</f>
        <v>0</v>
      </c>
      <c r="P449" s="10">
        <f>3/24*OO[[#This Row],[72 (27JUN1985 21:00:00)-Water Temperature (C)]]*OO[[#This Row],[14]]/SUM(OO[14])</f>
        <v>0</v>
      </c>
      <c r="Q449" s="10">
        <f>3/24*OO[[#This Row],[73 (28JUN1985 00:00:00)-Water Temperature (C)]]*OO[[#This Row],[15]]/SUM(OO[15])</f>
        <v>0</v>
      </c>
      <c r="R449" s="10">
        <f>3/24*OO[[#This Row],[74 (28JUN1985 03:00:00)-Water Temperature (C)]]*OO[[#This Row],[16]]/SUM(OO[16])</f>
        <v>0</v>
      </c>
      <c r="S449" s="10">
        <f>3/24*OO[[#This Row],[75 (28JUN1985 06:00:00)-Water Temperature (C)]]*OO[[#This Row],[17]]/SUM(OO[17])</f>
        <v>0</v>
      </c>
      <c r="T449" s="10">
        <f>3/24*OO[[#This Row],[76 (28JUN1985 09:00:00)-Water Temperature (C)]]*OO[[#This Row],[18]]/SUM(OO[18])</f>
        <v>0</v>
      </c>
      <c r="U449" s="10">
        <f>3/24*OO[[#This Row],[77 (28JUN1985 12:00:00)-Water Temperature (C)]]*OO[[#This Row],[19]]/SUM(OO[19])</f>
        <v>0</v>
      </c>
      <c r="V449" s="10">
        <f>3/24000000*OO[[#This Row],[78 (28JUN1985 15:00:00)-Water Temperature (C)]]*OO[[#This Row],[20]]</f>
        <v>0</v>
      </c>
      <c r="W449" s="10">
        <f>3/24000000*OO[[#This Row],[79 (28JUN1985 18:00:00)-Water Temperature (C)]]*OO[[#This Row],[21]]</f>
        <v>0</v>
      </c>
      <c r="X449" s="10">
        <f>3/24000000*OO[[#This Row],[80 (28JUN1985 21:00:00)-Water Temperature (C)]]*OO[[#This Row],[22]]</f>
        <v>0</v>
      </c>
      <c r="Y449" s="10">
        <f>3/24000000*OO[[#This Row],[81 (29JUN1985 00:00:00)-Water Temperature (C)]]*OO[[#This Row],[23]]</f>
        <v>1.3804011705359998E-40</v>
      </c>
      <c r="Z449" s="10">
        <f>3/24000000*OO[[#This Row],[82 (29JUN1985 03:00:00)-Water Temperature (C)]]*OO[[#This Row],[24]]</f>
        <v>1.8596553583781249E-34</v>
      </c>
      <c r="AA449" s="10">
        <f>3/24000000*OO[[#This Row],[83 (29JUN1985 06:00:00)-Water Temperature (C)]]*OO[[#This Row],[25]]</f>
        <v>5.2735921615800002E-28</v>
      </c>
      <c r="AB449" s="10">
        <f>3/24000000*OO[[#This Row],[84 (29JUN1985 09:00:00)-Water Temperature (C)]]*OO[[#This Row],[26]]</f>
        <v>4.20032634436625E-23</v>
      </c>
      <c r="AC449" s="10">
        <f>3/24000000*OO[[#This Row],[85 (29JUN1985 12:00:00)-Water Temperature (C)]]*OO[[#This Row],[27]]</f>
        <v>2.4006246108267496E-19</v>
      </c>
      <c r="AD449" s="10">
        <f>3/24000000*OO[[#This Row],[86 (29JUN1985 15:00:00)-Water Temperature (C)]]*OO[[#This Row],[28]]</f>
        <v>2.8064958596062497E-16</v>
      </c>
      <c r="AE449" s="10">
        <f>3/24000000*OO[[#This Row],[88 (29JUN1985 21:00:00)-Water Temperature (C)]]*OO[[#This Row],[30]]</f>
        <v>1.4380798818195E-11</v>
      </c>
      <c r="AF449" s="10">
        <f>3/24000000*OO[[#This Row],[88 (29JUN1985 21:00:00)-Water Temperature (C)]]*OO[[#This Row],[30]]</f>
        <v>1.4380798818195E-11</v>
      </c>
      <c r="AG449" s="10">
        <f>3/24000000*OO[[#This Row],[89 (30JUN1985 00:00:00)-Water Temperature (C)]]*OO[[#This Row],[31]]</f>
        <v>9.4713445571400008E-10</v>
      </c>
      <c r="AH449" s="10">
        <f>3/24000000*OO[[#This Row],[90 (30JUN1985 03:00:00)-Water Temperature (C)]]*OO[[#This Row],[32]]</f>
        <v>3.3276146811187499E-8</v>
      </c>
      <c r="AI449" s="10">
        <f>3/24000000*OO[[#This Row],[91 (30JUN1985 06:00:00)-Water Temperature (C)]]*OO[[#This Row],[33]]</f>
        <v>6.9848089411199989E-7</v>
      </c>
      <c r="AJ449" s="10">
        <f>3/24000000*OO[[#This Row],[92 (30JUN1985 09:00:00)-Water Temperature (C)]]*OO[[#This Row],[34]]</f>
        <v>9.7057117565287501E-6</v>
      </c>
      <c r="AK449" s="10">
        <f>3/24000000*OO[[#This Row],[93 (30JUN1985 12:00:00)-Water Temperature (C)]]*OO[[#This Row],[35]]</f>
        <v>8.5016157413599991E-5</v>
      </c>
      <c r="AL449" s="10">
        <f>3/24000000*OO[[#This Row],[94 (30JUN1985 15:00:00)-Water Temperature (C)]]*OO[[#This Row],[36]]</f>
        <v>5.12239119546E-4</v>
      </c>
      <c r="AM449" s="10">
        <f>3/24000000*OO[[#This Row],[95 (30JUN1985 18:00:00)-Water Temperature (C)]]*OO[[#This Row],[37]]</f>
        <v>2.1866234248642501E-3</v>
      </c>
      <c r="AN449" s="10">
        <f>3/24000000*OO[[#This Row],[96 (30JUN1985 21:00:00)-Water Temperature (C)]]*OO[[#This Row],[38]]</f>
        <v>6.5477830911312498E-3</v>
      </c>
      <c r="AO449" s="10">
        <f>3/24000000*OO[[#This Row],[97 (01JUL1985 00:00:00)-Water Temperature (C)]]*OO[[#This Row],[39]]</f>
        <v>1.4749528615181251E-2</v>
      </c>
      <c r="AP449" s="10">
        <f>3/24000000*OO[[#This Row],[98 (01JUL1985 03:00:00)-Water Temperature (C)]]*OO[[#This Row],[40]]</f>
        <v>2.6813278566049998E-2</v>
      </c>
      <c r="AQ449" s="10">
        <f>3/24000000*OO[[#This Row],[99 (01JUL1985 06:00:00)-Water Temperature (C)]]*OO[[#This Row],[41]]</f>
        <v>4.0646108317462501E-2</v>
      </c>
      <c r="AR449" s="10">
        <f>3/24000000*OO[[#This Row],[100 (01JUL1985 09:00:00)-Water Temperature (C)]]*OO[[#This Row],[42]]</f>
        <v>5.4582477201174991E-2</v>
      </c>
      <c r="AS449" s="10">
        <f>3/24000000*OO[[#This Row],[101 (01JUL1985 12:00:00)-Water Temperature (C)]]*OO[[#This Row],[43]]</f>
        <v>6.1431120710025003E-2</v>
      </c>
      <c r="AT449" s="10">
        <f>3/24000000*OO[[#This Row],[102 (01JUL1985 15:00:00)-Water Temperature (C)]]*OO[[#This Row],[44]]</f>
        <v>5.849707034162499E-2</v>
      </c>
      <c r="AU449" s="10">
        <f>3/24000000*OO[[#This Row],[103 (01JUL1985 18:00:00)-Water Temperature (C)]]*OO[[#This Row],[45]]</f>
        <v>4.8309553000949995E-2</v>
      </c>
      <c r="AV449" s="10">
        <f>3/24000000*OO[[#This Row],[104 (01JUL1985 21:00:00)-Water Temperature (C)]]*OO[[#This Row],[46]]</f>
        <v>3.3856318887299994E-2</v>
      </c>
      <c r="AW449" s="10">
        <f>3/24000000*OO[[#This Row],[105 (02JUL1985 00:00:00)-Water Temperature (C)]]*OO[[#This Row],[47]]</f>
        <v>2.1490309894331247E-2</v>
      </c>
      <c r="AX449" s="10">
        <f>3/24000000*OO[[#This Row],[106 (02JUL1985 03:00:00)-Water Temperature (C)]]*OO[[#This Row],[48]]</f>
        <v>1.27624614928175E-2</v>
      </c>
      <c r="AY449" s="10">
        <f>3/24000000*OO[[#This Row],[107 (02JUL1985 06:00:00)-Water Temperature (C)]]*OO[[#This Row],[49]]</f>
        <v>7.2308283789962492E-3</v>
      </c>
      <c r="AZ449" s="10">
        <f>3/24000000*OO[[#This Row],[108 (02JUL1985 09:00:00)-Water Temperature (C)]]*OO[[#This Row],[50]]</f>
        <v>3.97093340050625E-3</v>
      </c>
      <c r="BA449" s="10">
        <f>3/24000000*OO[[#This Row],[109 (02JUL1985 12:00:00)-Water Temperature (C)]]*OO[[#This Row],[51]]</f>
        <v>2.1717870804315001E-3</v>
      </c>
      <c r="BB449" s="10">
        <f>3/24000000*OO[[#This Row],[110 (02JUL1985 15:00:00)-Water Temperature (C)]]*OO[[#This Row],[52]]</f>
        <v>1.116438194936625E-3</v>
      </c>
      <c r="BC449" s="10">
        <f>3/24000000*OO[[#This Row],[111 (02JUL1985 18:00:00)-Water Temperature (C)]]*OO[[#This Row],[53]]</f>
        <v>5.5633398892987506E-4</v>
      </c>
      <c r="BD449" s="10">
        <f>3/24000000*OO[[#This Row],[112 (02JUL1985 21:00:00)-Water Temperature (C)]]*OO[[#This Row],[54]]</f>
        <v>2.7415743990599994E-4</v>
      </c>
      <c r="BE449" s="10">
        <f>3/24000000*OO[[#This Row],[113 (03JUL1985 00:00:00)-Water Temperature (C)]]*OO[[#This Row],[55]]</f>
        <v>1.425915096661E-4</v>
      </c>
      <c r="BF449" s="10">
        <f>3/24000000*OO[[#This Row],[114 (03JUL1985 03:00:00)-Water Temperature (C)]]*OO[[#This Row],[56]]</f>
        <v>8.2150606381149995E-5</v>
      </c>
      <c r="BG449" s="10">
        <f>3/24000000*OO[[#This Row],[115 (03JUL1985 06:00:00)-Water Temperature (C)]]*OO[[#This Row],[57]]</f>
        <v>5.4247048934099995E-5</v>
      </c>
      <c r="BH449" s="10">
        <f>3/24000000*OO[[#This Row],[116 (03JUL1985 09:00:00)-Water Temperature (C)]]*OO[[#This Row],[58]]</f>
        <v>4.2172295896224991E-5</v>
      </c>
      <c r="BI449" s="10">
        <f>3/24000000*OO[[#This Row],[117 (03JUL1985 12:00:00)-Water Temperature (C)]]*OO[[#This Row],[59]]</f>
        <v>3.7572352555724996E-5</v>
      </c>
      <c r="BJ449" s="10">
        <f>3/24000000*OO[[#This Row],[118 (03JUL1985 15:00:00)-Water Temperature (C)]]*OO[[#This Row],[60]]</f>
        <v>3.5221297338612493E-5</v>
      </c>
      <c r="BK449" s="10">
        <f>3/24000000*OO[[#This Row],[119 (03JUL1985 18:00:00)-Water Temperature (C)]]*OO[[#This Row],[61]]</f>
        <v>3.4234736428562497E-5</v>
      </c>
      <c r="BL449" s="10">
        <f>3/24000000*OO[[#This Row],[120 (03JUL1985 21:00:00)-Water Temperature (C)]]*OO[[#This Row],[62]]</f>
        <v>3.20742425814E-5</v>
      </c>
      <c r="BM449" s="10">
        <f>3/24000000*OO[[#This Row],[121 (04JUL1985 00:00:00)-Water Temperature (C)]]*OO[[#This Row],[63]]</f>
        <v>3.0207084546037503E-5</v>
      </c>
      <c r="BN449" s="10">
        <f>3/24000000*OO[[#This Row],[122 (04JUL1985 03:00:00)-Water Temperature (C)]]*OO[[#This Row],[64]]</f>
        <v>2.85772058432E-5</v>
      </c>
      <c r="BO449" s="10">
        <f>3/24000000*OO[[#This Row],[123 (04JUL1985 06:00:00)-Water Temperature (C)]]*OO[[#This Row],[65]]</f>
        <v>2.7060387049500003E-5</v>
      </c>
      <c r="BP449" s="10">
        <f>3/24000000*OO[[#This Row],[124 (04JUL1985 09:00:00)-Water Temperature (C)]]*OO[[#This Row],[66]]</f>
        <v>2.71472812767375E-5</v>
      </c>
      <c r="BQ449" s="10">
        <f>3/24000000*OO[[#This Row],[125 (04JUL1985 12:00:00)-Water Temperature (C)]]*OO[[#This Row],[67]]</f>
        <v>2.62764847125E-5</v>
      </c>
      <c r="BR449" s="10">
        <f>3/24000000*OO[[#This Row],[126 (04JUL1985 15:00:00)-Water Temperature (C)]]*OO[[#This Row],[68]]</f>
        <v>2.4803308761862499E-5</v>
      </c>
      <c r="BS449" s="10">
        <f>3/24000000*OO[[#This Row],[127 (04JUL1985 18:00:00)-Water Temperature (C)]]*OO[[#This Row],[69]]</f>
        <v>2.3474691643095003E-5</v>
      </c>
      <c r="BT449" s="10">
        <f>3/24000000*OO[[#This Row],[128 (04JUL1985 21:00:00)-Water Temperature (C)]]*OO[[#This Row],[70]]</f>
        <v>2.1023373199229998E-5</v>
      </c>
      <c r="BU449" s="10">
        <f>3/24000000*OO[[#This Row],[129 (05JUL1985 00:00:00)-Water Temperature (C)]]*OO[[#This Row],[71]]</f>
        <v>1.8142867418827494E-5</v>
      </c>
      <c r="BV449" s="10">
        <f>3/24000000*OO[[#This Row],[130 (05JUL1985 03:00:00)-Water Temperature (C)]]*OO[[#This Row],[72]]</f>
        <v>1.5815153513520001E-5</v>
      </c>
      <c r="BW449" s="10">
        <f>3/24000000*OO[[#This Row],[131 (05JUL1985 06:00:00)-Water Temperature (C)]]*OO[[#This Row],[73]]</f>
        <v>1.4111618060422497E-5</v>
      </c>
      <c r="BX449" s="10">
        <f>3/24000000*OO[[#This Row],[132 (05JUL1985 09:00:00)-Water Temperature (C)]]*OO[[#This Row],[74]]</f>
        <v>1.362218567758125E-5</v>
      </c>
      <c r="BY449" s="10">
        <f>3/24000000*OO[[#This Row],[133 (05JUL1985 12:00:00)-Water Temperature (C)]]*OO[[#This Row],[75]]</f>
        <v>1.3019690771619999E-5</v>
      </c>
      <c r="BZ449" s="10">
        <f>3/24000000*OO[[#This Row],[134 (05JUL1985 15:00:00)-Water Temperature (C)]]*OO[[#This Row],[76]]</f>
        <v>1.2301704792349998E-5</v>
      </c>
      <c r="CA449" s="10">
        <f>3/24000000*OO[[#This Row],[135 (05JUL1985 18:00:00)-Water Temperature (C)]]*OO[[#This Row],[77]]</f>
        <v>1.1360361792296249E-5</v>
      </c>
      <c r="CB449" s="10">
        <f>3/24000000*OO[[#This Row],[136 (05JUL1985 21:00:00)-Water Temperature (C)]]*OO[[#This Row],[78]]</f>
        <v>9.8031135749849991E-6</v>
      </c>
      <c r="CC449" s="10">
        <f>3/24000000*OO[[#This Row],[137 (06JUL1985 00:00:00)-Water Temperature (C)]]*OO[[#This Row],[79]]</f>
        <v>8.4120937916175001E-6</v>
      </c>
      <c r="CD449" s="10">
        <f>3/24000000*OO[[#This Row],[138 (06JUL1985 03:00:00)-Water Temperature (C)]]*OO[[#This Row],[80]]</f>
        <v>7.4129589994600008E-6</v>
      </c>
      <c r="CE449" s="10">
        <f>3/24000000*OO[[#This Row],[139 (06JUL1985 06:00:00)-Water Temperature (C)]]*OO[[#This Row],[81]]</f>
        <v>6.7201001330650002E-6</v>
      </c>
      <c r="CF449" s="10">
        <f>3/24000000*OO[[#This Row],[140 (06JUL1985 09:00:00)-Water Temperature (C)]]*OO[[#This Row],[82]]</f>
        <v>6.5241687813574999E-6</v>
      </c>
      <c r="CG449" s="10">
        <f>3/24000000*OO[[#This Row],[141 (06JUL1985 12:00:00)-Water Temperature (C)]]*OO[[#This Row],[83]]</f>
        <v>6.2366850132187493E-6</v>
      </c>
      <c r="CH449" s="10">
        <f>3/24000000*OO[[#This Row],[142 (06JUL1985 15:00:00)-Water Temperature (C)]]*OO[[#This Row],[84]]</f>
        <v>5.8718694980374987E-6</v>
      </c>
      <c r="CI449" s="10">
        <f>3/24000000*OO[[#This Row],[143 (06JUL1985 18:00:00)-Water Temperature (C)]]*OO[[#This Row],[85]]</f>
        <v>5.3982051179874999E-6</v>
      </c>
      <c r="CJ449" s="10">
        <f>3/24000000*OO[[#This Row],[144 (06JUL1985 21:00:00)-Water Temperature (C)]]*OO[[#This Row],[86]]</f>
        <v>4.7369946904499995E-6</v>
      </c>
      <c r="CK449" s="10">
        <f>3/24000000*OO[[#This Row],[145 (07JUL1985 00:00:00)-Water Temperature (C)]]*OO[[#This Row],[87]]</f>
        <v>4.0842470125800004E-6</v>
      </c>
      <c r="CL449" s="10">
        <f>3/24000000*OO[[#This Row],[146 (07JUL1985 03:00:00)-Water Temperature (C)]]*OO[[#This Row],[88]]</f>
        <v>3.5749860673800002E-6</v>
      </c>
      <c r="CM449" s="10">
        <f>3/24000000*OO[[#This Row],[147 (07JUL1985 06:00:00)-Water Temperature (C)]]*OO[[#This Row],[89]]</f>
        <v>3.1747538201399996E-6</v>
      </c>
      <c r="CN449" s="10">
        <f>3/24000000*OO[[#This Row],[148 (07JUL1985 09:00:00)-Water Temperature (C)]]*OO[[#This Row],[90]]</f>
        <v>2.9019609872499996E-6</v>
      </c>
      <c r="CO449" s="10">
        <f>3/24000000*OO[[#This Row],[149 (07JUL1985 12:00:00)-Water Temperature (C)]]*OO[[#This Row],[91]]</f>
        <v>2.4889413810624997E-6</v>
      </c>
      <c r="CP449" s="10">
        <f>3/24000000*OO[[#This Row],[150 (07JUL1985 15:00:00)-Water Temperature (C)]]*OO[[#This Row],[92]]</f>
        <v>2.17549834861125E-6</v>
      </c>
      <c r="CQ449" s="10">
        <f>3/24000000*OO[[#This Row],[151 (07JUL1985 18:00:00)-Water Temperature (C)]]*OO[[#This Row],[93]]</f>
        <v>1.8366895991042501E-6</v>
      </c>
      <c r="CR449" s="10">
        <f>3/24000000*OO[[#This Row],[152 (07JUL1985 21:00:00)-Water Temperature (C)]]*OO[[#This Row],[94]]</f>
        <v>1.4952245314182499E-6</v>
      </c>
      <c r="CS449" s="10">
        <f>3/24000000*OO[[#This Row],[153 (08JUL1985 00:00:00)-Water Temperature (C)]]*OO[[#This Row],[95]]</f>
        <v>1.2104554166801248E-6</v>
      </c>
      <c r="CT449" s="10">
        <f>3/24000000*OO[[#This Row],[154 (08JUL1985 03:00:00)-Water Temperature (C)]]*OO[[#This Row],[96]]</f>
        <v>9.9554417362250005E-7</v>
      </c>
      <c r="CU449" s="10">
        <f>3/24000000*OO[[#This Row],[155 (08JUL1985 06:00:00)-Water Temperature (C)]]*OO[[#This Row],[97]]</f>
        <v>8.5353546017999985E-7</v>
      </c>
      <c r="CV449" s="10">
        <f>3/24000000*OO[[#This Row],[156 (08JUL1985 09:00:00)-Water Temperature (C)]]*OO[[#This Row],[98]]</f>
        <v>7.8851269478999993E-7</v>
      </c>
      <c r="CW449" s="10">
        <f>3/24000000*OO[[#This Row],[157 (08JUL1985 12:00:00)-Water Temperature (C)]]*OO[[#This Row],[99]]</f>
        <v>7.3175059503174993E-7</v>
      </c>
    </row>
    <row r="450" spans="1:101" x14ac:dyDescent="0.35">
      <c r="A450" t="s">
        <v>457</v>
      </c>
      <c r="B450">
        <v>845.08540000000005</v>
      </c>
      <c r="C450" s="10">
        <f>3/24*OO[[#This Row],[59 (26JUN1985 06:00:00)-Water Temperature (C)]]*OO[[#This Row],[1]]/SUM(OO[1])</f>
        <v>0</v>
      </c>
      <c r="D450" s="10">
        <f>3/24*OO[[#This Row],[60 (26JUN1985 09:00:00)-Water Temperature (C)]]*OO[[#This Row],[2]]/SUM(OO[2])</f>
        <v>0</v>
      </c>
      <c r="E450" s="10">
        <f>3/24*OO[[#This Row],[61 (26JUN1985 12:00:00)-Water Temperature (C)]]*OO[[#This Row],[3]]/SUM(OO[3])</f>
        <v>0</v>
      </c>
      <c r="F450" s="10">
        <f>3/24*OO[[#This Row],[62 (26JUN1985 15:00:00)-Water Temperature (C)]]*OO[[#This Row],[4]]/SUM(OO[4])</f>
        <v>0</v>
      </c>
      <c r="G450" s="10">
        <f>3/24*OO[[#This Row],[63 (26JUN1985 18:00:00)-Water Temperature (C)]]*OO[[#This Row],[5]]/SUM(OO[5])</f>
        <v>0</v>
      </c>
      <c r="H450" s="10">
        <f>3/24*OO[[#This Row],[64 (26JUN1985 21:00:00)-Water Temperature (C)]]*OO[[#This Row],[6]]/SUM(OO[6])</f>
        <v>0</v>
      </c>
      <c r="I450" s="10">
        <f>3/24*OO[[#This Row],[65 (27JUN1985 00:00:00)-Water Temperature (C)]]*OO[[#This Row],[7]]/SUM(OO[7])</f>
        <v>0</v>
      </c>
      <c r="J450" s="10">
        <f>3/24*OO[[#This Row],[66 (27JUN1985 03:00:00)-Water Temperature (C)]]*OO[[#This Row],[8]]/SUM(OO[8])</f>
        <v>0</v>
      </c>
      <c r="K450" s="10">
        <f>3/24*OO[[#This Row],[67 (27JUN1985 06:00:00)-Water Temperature (C)]]*OO[[#This Row],[9]]/SUM(OO[9])</f>
        <v>0</v>
      </c>
      <c r="L450" s="10">
        <f>3/24*OO[[#This Row],[68 (27JUN1985 09:00:00)-Water Temperature (C)]]*OO[[#This Row],[10]]/SUM(OO[10])</f>
        <v>0</v>
      </c>
      <c r="M450" s="10">
        <f>3/24*OO[[#This Row],[69 (27JUN1985 12:00:00)-Water Temperature (C)]]*OO[[#This Row],[11]]/SUM(OO[11])</f>
        <v>0</v>
      </c>
      <c r="N450" s="10">
        <f>3/24*OO[[#This Row],[70 (27JUN1985 15:00:00)-Water Temperature (C)]]*OO[[#This Row],[12]]/SUM(OO[12])</f>
        <v>0</v>
      </c>
      <c r="O450" s="10">
        <f>3/24*OO[[#This Row],[71 (27JUN1985 18:00:00)-Water Temperature (C)]]*OO[[#This Row],[13]]/SUM(OO[13])</f>
        <v>0</v>
      </c>
      <c r="P450" s="10">
        <f>3/24*OO[[#This Row],[72 (27JUN1985 21:00:00)-Water Temperature (C)]]*OO[[#This Row],[14]]/SUM(OO[14])</f>
        <v>0</v>
      </c>
      <c r="Q450" s="10">
        <f>3/24*OO[[#This Row],[73 (28JUN1985 00:00:00)-Water Temperature (C)]]*OO[[#This Row],[15]]/SUM(OO[15])</f>
        <v>0</v>
      </c>
      <c r="R450" s="10">
        <f>3/24*OO[[#This Row],[74 (28JUN1985 03:00:00)-Water Temperature (C)]]*OO[[#This Row],[16]]/SUM(OO[16])</f>
        <v>0</v>
      </c>
      <c r="S450" s="10">
        <f>3/24*OO[[#This Row],[75 (28JUN1985 06:00:00)-Water Temperature (C)]]*OO[[#This Row],[17]]/SUM(OO[17])</f>
        <v>0</v>
      </c>
      <c r="T450" s="10">
        <f>3/24*OO[[#This Row],[76 (28JUN1985 09:00:00)-Water Temperature (C)]]*OO[[#This Row],[18]]/SUM(OO[18])</f>
        <v>0</v>
      </c>
      <c r="U450" s="10">
        <f>3/24*OO[[#This Row],[77 (28JUN1985 12:00:00)-Water Temperature (C)]]*OO[[#This Row],[19]]/SUM(OO[19])</f>
        <v>0</v>
      </c>
      <c r="V450" s="10">
        <f>3/24000000*OO[[#This Row],[78 (28JUN1985 15:00:00)-Water Temperature (C)]]*OO[[#This Row],[20]]</f>
        <v>0</v>
      </c>
      <c r="W450" s="10">
        <f>3/24000000*OO[[#This Row],[79 (28JUN1985 18:00:00)-Water Temperature (C)]]*OO[[#This Row],[21]]</f>
        <v>0</v>
      </c>
      <c r="X450" s="10">
        <f>3/24000000*OO[[#This Row],[80 (28JUN1985 21:00:00)-Water Temperature (C)]]*OO[[#This Row],[22]]</f>
        <v>0</v>
      </c>
      <c r="Y450" s="10">
        <f>3/24000000*OO[[#This Row],[81 (29JUN1985 00:00:00)-Water Temperature (C)]]*OO[[#This Row],[23]]</f>
        <v>3.9299673889087498E-41</v>
      </c>
      <c r="Z450" s="10">
        <f>3/24000000*OO[[#This Row],[82 (29JUN1985 03:00:00)-Water Temperature (C)]]*OO[[#This Row],[24]]</f>
        <v>5.3504800944999993E-35</v>
      </c>
      <c r="AA450" s="10">
        <f>3/24000000*OO[[#This Row],[83 (29JUN1985 06:00:00)-Water Temperature (C)]]*OO[[#This Row],[25]]</f>
        <v>1.8017688124955E-28</v>
      </c>
      <c r="AB450" s="10">
        <f>3/24000000*OO[[#This Row],[84 (29JUN1985 09:00:00)-Water Temperature (C)]]*OO[[#This Row],[26]]</f>
        <v>1.9279622822320002E-23</v>
      </c>
      <c r="AC450" s="10">
        <f>3/24000000*OO[[#This Row],[85 (29JUN1985 12:00:00)-Water Temperature (C)]]*OO[[#This Row],[27]]</f>
        <v>1.2947575108387498E-19</v>
      </c>
      <c r="AD450" s="10">
        <f>3/24000000*OO[[#This Row],[86 (29JUN1985 15:00:00)-Water Temperature (C)]]*OO[[#This Row],[28]]</f>
        <v>1.7042425033259999E-16</v>
      </c>
      <c r="AE450" s="10">
        <f>3/24000000*OO[[#This Row],[88 (29JUN1985 21:00:00)-Water Temperature (C)]]*OO[[#This Row],[30]]</f>
        <v>1.04695730729425E-11</v>
      </c>
      <c r="AF450" s="10">
        <f>3/24000000*OO[[#This Row],[88 (29JUN1985 21:00:00)-Water Temperature (C)]]*OO[[#This Row],[30]]</f>
        <v>1.04695730729425E-11</v>
      </c>
      <c r="AG450" s="10">
        <f>3/24000000*OO[[#This Row],[89 (30JUN1985 00:00:00)-Water Temperature (C)]]*OO[[#This Row],[31]]</f>
        <v>7.3976677194000003E-10</v>
      </c>
      <c r="AH450" s="10">
        <f>3/24000000*OO[[#This Row],[90 (30JUN1985 03:00:00)-Water Temperature (C)]]*OO[[#This Row],[32]]</f>
        <v>2.7765389349E-8</v>
      </c>
      <c r="AI450" s="10">
        <f>3/24000000*OO[[#This Row],[91 (30JUN1985 06:00:00)-Water Temperature (C)]]*OO[[#This Row],[33]]</f>
        <v>6.2034069489100003E-7</v>
      </c>
      <c r="AJ450" s="10">
        <f>3/24000000*OO[[#This Row],[92 (30JUN1985 09:00:00)-Water Temperature (C)]]*OO[[#This Row],[34]]</f>
        <v>9.2333416775150008E-6</v>
      </c>
      <c r="AK450" s="10">
        <f>3/24000000*OO[[#This Row],[93 (30JUN1985 12:00:00)-Water Temperature (C)]]*OO[[#This Row],[35]]</f>
        <v>8.5942144774299995E-5</v>
      </c>
      <c r="AL450" s="10">
        <f>3/24000000*OO[[#This Row],[94 (30JUN1985 15:00:00)-Water Temperature (C)]]*OO[[#This Row],[36]]</f>
        <v>5.4622676866024995E-4</v>
      </c>
      <c r="AM450" s="10">
        <f>3/24000000*OO[[#This Row],[95 (30JUN1985 18:00:00)-Water Temperature (C)]]*OO[[#This Row],[37]]</f>
        <v>2.4631625979138747E-3</v>
      </c>
      <c r="AN450" s="10">
        <f>3/24000000*OO[[#This Row],[96 (30JUN1985 21:00:00)-Water Temperature (C)]]*OO[[#This Row],[38]]</f>
        <v>7.7424762210524991E-3</v>
      </c>
      <c r="AO450" s="10">
        <f>3/24000000*OO[[#This Row],[97 (01JUL1985 00:00:00)-Water Temperature (C)]]*OO[[#This Row],[39]]</f>
        <v>1.8127550711862499E-2</v>
      </c>
      <c r="AP450" s="10">
        <f>3/24000000*OO[[#This Row],[98 (01JUL1985 03:00:00)-Water Temperature (C)]]*OO[[#This Row],[40]]</f>
        <v>3.4392251344687499E-2</v>
      </c>
      <c r="AQ450" s="10">
        <f>3/24000000*OO[[#This Row],[99 (01JUL1985 06:00:00)-Water Temperature (C)]]*OO[[#This Row],[41]]</f>
        <v>5.42608860064E-2</v>
      </c>
      <c r="AR450" s="10">
        <f>3/24000000*OO[[#This Row],[100 (01JUL1985 09:00:00)-Water Temperature (C)]]*OO[[#This Row],[42]]</f>
        <v>7.6488184156899994E-2</v>
      </c>
      <c r="AS450" s="10">
        <f>3/24000000*OO[[#This Row],[101 (01JUL1985 12:00:00)-Water Temperature (C)]]*OO[[#This Row],[43]]</f>
        <v>8.996818143919999E-2</v>
      </c>
      <c r="AT450" s="10">
        <f>3/24000000*OO[[#This Row],[102 (01JUL1985 15:00:00)-Water Temperature (C)]]*OO[[#This Row],[44]]</f>
        <v>8.9042082279375004E-2</v>
      </c>
      <c r="AU450" s="10">
        <f>3/24000000*OO[[#This Row],[103 (01JUL1985 18:00:00)-Water Temperature (C)]]*OO[[#This Row],[45]]</f>
        <v>7.6356726243175008E-2</v>
      </c>
      <c r="AV450" s="10">
        <f>3/24000000*OO[[#This Row],[104 (01JUL1985 21:00:00)-Water Temperature (C)]]*OO[[#This Row],[46]]</f>
        <v>5.5184120653199997E-2</v>
      </c>
      <c r="AW450" s="10">
        <f>3/24000000*OO[[#This Row],[105 (02JUL1985 00:00:00)-Water Temperature (C)]]*OO[[#This Row],[47]]</f>
        <v>3.5886343956600002E-2</v>
      </c>
      <c r="AX450" s="10">
        <f>3/24000000*OO[[#This Row],[106 (02JUL1985 03:00:00)-Water Temperature (C)]]*OO[[#This Row],[48]]</f>
        <v>2.1843593032576249E-2</v>
      </c>
      <c r="AY450" s="10">
        <f>3/24000000*OO[[#This Row],[107 (02JUL1985 06:00:00)-Water Temperature (C)]]*OO[[#This Row],[49]]</f>
        <v>1.266874981984E-2</v>
      </c>
      <c r="AZ450" s="10">
        <f>3/24000000*OO[[#This Row],[108 (02JUL1985 09:00:00)-Water Temperature (C)]]*OO[[#This Row],[50]]</f>
        <v>7.1034675181512489E-3</v>
      </c>
      <c r="BA450" s="10">
        <f>3/24000000*OO[[#This Row],[109 (02JUL1985 12:00:00)-Water Temperature (C)]]*OO[[#This Row],[51]]</f>
        <v>3.9682776843812505E-3</v>
      </c>
      <c r="BB450" s="10">
        <f>3/24000000*OO[[#This Row],[110 (02JUL1985 15:00:00)-Water Temperature (C)]]*OO[[#This Row],[52]]</f>
        <v>2.0657044043969996E-3</v>
      </c>
      <c r="BC450" s="10">
        <f>3/24000000*OO[[#This Row],[111 (02JUL1985 18:00:00)-Water Temperature (C)]]*OO[[#This Row],[53]]</f>
        <v>1.0370422429143748E-3</v>
      </c>
      <c r="BD450" s="10">
        <f>3/24000000*OO[[#This Row],[112 (02JUL1985 21:00:00)-Water Temperature (C)]]*OO[[#This Row],[54]]</f>
        <v>5.0652581332899993E-4</v>
      </c>
      <c r="BE450" s="10">
        <f>3/24000000*OO[[#This Row],[113 (03JUL1985 00:00:00)-Water Temperature (C)]]*OO[[#This Row],[55]]</f>
        <v>2.5769957913125002E-4</v>
      </c>
      <c r="BF450" s="10">
        <f>3/24000000*OO[[#This Row],[114 (03JUL1985 03:00:00)-Water Temperature (C)]]*OO[[#This Row],[56]]</f>
        <v>1.4268865885792498E-4</v>
      </c>
      <c r="BG450" s="10">
        <f>3/24000000*OO[[#This Row],[115 (03JUL1985 06:00:00)-Water Temperature (C)]]*OO[[#This Row],[57]]</f>
        <v>8.9782190447625012E-5</v>
      </c>
      <c r="BH450" s="10">
        <f>3/24000000*OO[[#This Row],[116 (03JUL1985 09:00:00)-Water Temperature (C)]]*OO[[#This Row],[58]]</f>
        <v>6.6901795641799991E-5</v>
      </c>
      <c r="BI450" s="10">
        <f>3/24000000*OO[[#This Row],[117 (03JUL1985 12:00:00)-Water Temperature (C)]]*OO[[#This Row],[59]]</f>
        <v>5.8123046498999996E-5</v>
      </c>
      <c r="BJ450" s="10">
        <f>3/24000000*OO[[#This Row],[118 (03JUL1985 15:00:00)-Water Temperature (C)]]*OO[[#This Row],[60]]</f>
        <v>5.3654252722049998E-5</v>
      </c>
      <c r="BK450" s="10">
        <f>3/24000000*OO[[#This Row],[119 (03JUL1985 18:00:00)-Water Temperature (C)]]*OO[[#This Row],[61]]</f>
        <v>5.1805884919949996E-5</v>
      </c>
      <c r="BL450" s="10">
        <f>3/24000000*OO[[#This Row],[120 (03JUL1985 21:00:00)-Water Temperature (C)]]*OO[[#This Row],[62]]</f>
        <v>4.8133583009924993E-5</v>
      </c>
      <c r="BM450" s="10">
        <f>3/24000000*OO[[#This Row],[121 (04JUL1985 00:00:00)-Water Temperature (C)]]*OO[[#This Row],[63]]</f>
        <v>4.5043205705837505E-5</v>
      </c>
      <c r="BN450" s="10">
        <f>3/24000000*OO[[#This Row],[122 (04JUL1985 03:00:00)-Water Temperature (C)]]*OO[[#This Row],[64]]</f>
        <v>4.2598279397212493E-5</v>
      </c>
      <c r="BO450" s="10">
        <f>3/24000000*OO[[#This Row],[123 (04JUL1985 06:00:00)-Water Temperature (C)]]*OO[[#This Row],[65]]</f>
        <v>4.0346238991899997E-5</v>
      </c>
      <c r="BP450" s="10">
        <f>3/24000000*OO[[#This Row],[124 (04JUL1985 09:00:00)-Water Temperature (C)]]*OO[[#This Row],[66]]</f>
        <v>4.0823389696049991E-5</v>
      </c>
      <c r="BQ450" s="10">
        <f>3/24000000*OO[[#This Row],[125 (04JUL1985 12:00:00)-Water Temperature (C)]]*OO[[#This Row],[67]]</f>
        <v>3.9817467580312504E-5</v>
      </c>
      <c r="BR450" s="10">
        <f>3/24000000*OO[[#This Row],[126 (04JUL1985 15:00:00)-Water Temperature (C)]]*OO[[#This Row],[68]]</f>
        <v>3.7677503556224996E-5</v>
      </c>
      <c r="BS450" s="10">
        <f>3/24000000*OO[[#This Row],[127 (04JUL1985 18:00:00)-Water Temperature (C)]]*OO[[#This Row],[69]]</f>
        <v>3.5832080682824996E-5</v>
      </c>
      <c r="BT450" s="10">
        <f>3/24000000*OO[[#This Row],[128 (04JUL1985 21:00:00)-Water Temperature (C)]]*OO[[#This Row],[70]]</f>
        <v>3.2094004921124998E-5</v>
      </c>
      <c r="BU450" s="10">
        <f>3/24000000*OO[[#This Row],[129 (05JUL1985 00:00:00)-Water Temperature (C)]]*OO[[#This Row],[71]]</f>
        <v>2.7448314277475001E-5</v>
      </c>
      <c r="BV450" s="10">
        <f>3/24000000*OO[[#This Row],[130 (05JUL1985 03:00:00)-Water Temperature (C)]]*OO[[#This Row],[72]]</f>
        <v>2.3822194631724999E-5</v>
      </c>
      <c r="BW450" s="10">
        <f>3/24000000*OO[[#This Row],[131 (05JUL1985 06:00:00)-Water Temperature (C)]]*OO[[#This Row],[73]]</f>
        <v>2.12039637909375E-5</v>
      </c>
      <c r="BX450" s="10">
        <f>3/24000000*OO[[#This Row],[132 (05JUL1985 09:00:00)-Water Temperature (C)]]*OO[[#This Row],[74]]</f>
        <v>2.0658032458953749E-5</v>
      </c>
      <c r="BY450" s="10">
        <f>3/24000000*OO[[#This Row],[133 (05JUL1985 12:00:00)-Water Temperature (C)]]*OO[[#This Row],[75]]</f>
        <v>1.9854233994978748E-5</v>
      </c>
      <c r="BZ450" s="10">
        <f>3/24000000*OO[[#This Row],[134 (05JUL1985 15:00:00)-Water Temperature (C)]]*OO[[#This Row],[76]]</f>
        <v>1.878723615074E-5</v>
      </c>
      <c r="CA450" s="10">
        <f>3/24000000*OO[[#This Row],[135 (05JUL1985 18:00:00)-Water Temperature (C)]]*OO[[#This Row],[77]]</f>
        <v>1.7328374369893749E-5</v>
      </c>
      <c r="CB450" s="10">
        <f>3/24000000*OO[[#This Row],[136 (05JUL1985 21:00:00)-Water Temperature (C)]]*OO[[#This Row],[78]]</f>
        <v>1.4821803431104997E-5</v>
      </c>
      <c r="CC450" s="10">
        <f>3/24000000*OO[[#This Row],[137 (06JUL1985 00:00:00)-Water Temperature (C)]]*OO[[#This Row],[79]]</f>
        <v>1.2532203196099999E-5</v>
      </c>
      <c r="CD450" s="10">
        <f>3/24000000*OO[[#This Row],[138 (06JUL1985 03:00:00)-Water Temperature (C)]]*OO[[#This Row],[80]]</f>
        <v>1.0950538775838749E-5</v>
      </c>
      <c r="CE450" s="10">
        <f>3/24000000*OO[[#This Row],[139 (06JUL1985 06:00:00)-Water Temperature (C)]]*OO[[#This Row],[81]]</f>
        <v>9.9150475251450005E-6</v>
      </c>
      <c r="CF450" s="10">
        <f>3/24000000*OO[[#This Row],[140 (06JUL1985 09:00:00)-Water Temperature (C)]]*OO[[#This Row],[82]]</f>
        <v>9.7273393223037504E-6</v>
      </c>
      <c r="CG450" s="10">
        <f>3/24000000*OO[[#This Row],[141 (06JUL1985 12:00:00)-Water Temperature (C)]]*OO[[#This Row],[83]]</f>
        <v>9.3467810834587489E-6</v>
      </c>
      <c r="CH450" s="10">
        <f>3/24000000*OO[[#This Row],[142 (06JUL1985 15:00:00)-Water Temperature (C)]]*OO[[#This Row],[84]]</f>
        <v>8.8082577551249994E-6</v>
      </c>
      <c r="CI450" s="10">
        <f>3/24000000*OO[[#This Row],[143 (06JUL1985 18:00:00)-Water Temperature (C)]]*OO[[#This Row],[85]]</f>
        <v>8.0697084493574992E-6</v>
      </c>
      <c r="CJ450" s="10">
        <f>3/24000000*OO[[#This Row],[144 (06JUL1985 21:00:00)-Water Temperature (C)]]*OO[[#This Row],[86]]</f>
        <v>6.9974398912449993E-6</v>
      </c>
      <c r="CK450" s="10">
        <f>3/24000000*OO[[#This Row],[145 (07JUL1985 00:00:00)-Water Temperature (C)]]*OO[[#This Row],[87]]</f>
        <v>5.9629137684874997E-6</v>
      </c>
      <c r="CL450" s="10">
        <f>3/24000000*OO[[#This Row],[146 (07JUL1985 03:00:00)-Water Temperature (C)]]*OO[[#This Row],[88]]</f>
        <v>5.1858020839062495E-6</v>
      </c>
      <c r="CM450" s="10">
        <f>3/24000000*OO[[#This Row],[147 (07JUL1985 06:00:00)-Water Temperature (C)]]*OO[[#This Row],[89]]</f>
        <v>4.6192991807724991E-6</v>
      </c>
      <c r="CN450" s="10">
        <f>3/24000000*OO[[#This Row],[148 (07JUL1985 09:00:00)-Water Temperature (C)]]*OO[[#This Row],[90]]</f>
        <v>4.2788638550249998E-6</v>
      </c>
      <c r="CO450" s="10">
        <f>3/24000000*OO[[#This Row],[149 (07JUL1985 12:00:00)-Water Temperature (C)]]*OO[[#This Row],[91]]</f>
        <v>3.68782193154375E-6</v>
      </c>
      <c r="CP450" s="10">
        <f>3/24000000*OO[[#This Row],[150 (07JUL1985 15:00:00)-Water Temperature (C)]]*OO[[#This Row],[92]]</f>
        <v>3.2672944918349996E-6</v>
      </c>
      <c r="CQ450" s="10">
        <f>3/24000000*OO[[#This Row],[151 (07JUL1985 18:00:00)-Water Temperature (C)]]*OO[[#This Row],[93]]</f>
        <v>2.7656569547274996E-6</v>
      </c>
      <c r="CR450" s="10">
        <f>3/24000000*OO[[#This Row],[152 (07JUL1985 21:00:00)-Water Temperature (C)]]*OO[[#This Row],[94]]</f>
        <v>2.2342437623827499E-6</v>
      </c>
      <c r="CS450" s="10">
        <f>3/24000000*OO[[#This Row],[153 (08JUL1985 00:00:00)-Water Temperature (C)]]*OO[[#This Row],[95]]</f>
        <v>1.794314160153375E-6</v>
      </c>
      <c r="CT450" s="10">
        <f>3/24000000*OO[[#This Row],[154 (08JUL1985 03:00:00)-Water Temperature (C)]]*OO[[#This Row],[96]]</f>
        <v>1.4675600620169999E-6</v>
      </c>
      <c r="CU450" s="10">
        <f>3/24000000*OO[[#This Row],[155 (08JUL1985 06:00:00)-Water Temperature (C)]]*OO[[#This Row],[97]]</f>
        <v>1.2593073671528749E-6</v>
      </c>
      <c r="CV450" s="10">
        <f>3/24000000*OO[[#This Row],[156 (08JUL1985 09:00:00)-Water Temperature (C)]]*OO[[#This Row],[98]]</f>
        <v>1.1728423085827497E-6</v>
      </c>
      <c r="CW450" s="10">
        <f>3/24000000*OO[[#This Row],[157 (08JUL1985 12:00:00)-Water Temperature (C)]]*OO[[#This Row],[99]]</f>
        <v>1.09286271704E-6</v>
      </c>
    </row>
    <row r="451" spans="1:101" x14ac:dyDescent="0.35">
      <c r="A451" t="s">
        <v>458</v>
      </c>
      <c r="B451">
        <v>734.60760000000005</v>
      </c>
      <c r="C451" s="10">
        <f>3/24*OO[[#This Row],[59 (26JUN1985 06:00:00)-Water Temperature (C)]]*OO[[#This Row],[1]]/SUM(OO[1])</f>
        <v>0</v>
      </c>
      <c r="D451" s="10">
        <f>3/24*OO[[#This Row],[60 (26JUN1985 09:00:00)-Water Temperature (C)]]*OO[[#This Row],[2]]/SUM(OO[2])</f>
        <v>0</v>
      </c>
      <c r="E451" s="10">
        <f>3/24*OO[[#This Row],[61 (26JUN1985 12:00:00)-Water Temperature (C)]]*OO[[#This Row],[3]]/SUM(OO[3])</f>
        <v>0</v>
      </c>
      <c r="F451" s="10">
        <f>3/24*OO[[#This Row],[62 (26JUN1985 15:00:00)-Water Temperature (C)]]*OO[[#This Row],[4]]/SUM(OO[4])</f>
        <v>0</v>
      </c>
      <c r="G451" s="10">
        <f>3/24*OO[[#This Row],[63 (26JUN1985 18:00:00)-Water Temperature (C)]]*OO[[#This Row],[5]]/SUM(OO[5])</f>
        <v>0</v>
      </c>
      <c r="H451" s="10">
        <f>3/24*OO[[#This Row],[64 (26JUN1985 21:00:00)-Water Temperature (C)]]*OO[[#This Row],[6]]/SUM(OO[6])</f>
        <v>0</v>
      </c>
      <c r="I451" s="10">
        <f>3/24*OO[[#This Row],[65 (27JUN1985 00:00:00)-Water Temperature (C)]]*OO[[#This Row],[7]]/SUM(OO[7])</f>
        <v>0</v>
      </c>
      <c r="J451" s="10">
        <f>3/24*OO[[#This Row],[66 (27JUN1985 03:00:00)-Water Temperature (C)]]*OO[[#This Row],[8]]/SUM(OO[8])</f>
        <v>0</v>
      </c>
      <c r="K451" s="10">
        <f>3/24*OO[[#This Row],[67 (27JUN1985 06:00:00)-Water Temperature (C)]]*OO[[#This Row],[9]]/SUM(OO[9])</f>
        <v>0</v>
      </c>
      <c r="L451" s="10">
        <f>3/24*OO[[#This Row],[68 (27JUN1985 09:00:00)-Water Temperature (C)]]*OO[[#This Row],[10]]/SUM(OO[10])</f>
        <v>0</v>
      </c>
      <c r="M451" s="10">
        <f>3/24*OO[[#This Row],[69 (27JUN1985 12:00:00)-Water Temperature (C)]]*OO[[#This Row],[11]]/SUM(OO[11])</f>
        <v>0</v>
      </c>
      <c r="N451" s="10">
        <f>3/24*OO[[#This Row],[70 (27JUN1985 15:00:00)-Water Temperature (C)]]*OO[[#This Row],[12]]/SUM(OO[12])</f>
        <v>0</v>
      </c>
      <c r="O451" s="10">
        <f>3/24*OO[[#This Row],[71 (27JUN1985 18:00:00)-Water Temperature (C)]]*OO[[#This Row],[13]]/SUM(OO[13])</f>
        <v>0</v>
      </c>
      <c r="P451" s="10">
        <f>3/24*OO[[#This Row],[72 (27JUN1985 21:00:00)-Water Temperature (C)]]*OO[[#This Row],[14]]/SUM(OO[14])</f>
        <v>0</v>
      </c>
      <c r="Q451" s="10">
        <f>3/24*OO[[#This Row],[73 (28JUN1985 00:00:00)-Water Temperature (C)]]*OO[[#This Row],[15]]/SUM(OO[15])</f>
        <v>0</v>
      </c>
      <c r="R451" s="10">
        <f>3/24*OO[[#This Row],[74 (28JUN1985 03:00:00)-Water Temperature (C)]]*OO[[#This Row],[16]]/SUM(OO[16])</f>
        <v>0</v>
      </c>
      <c r="S451" s="10">
        <f>3/24*OO[[#This Row],[75 (28JUN1985 06:00:00)-Water Temperature (C)]]*OO[[#This Row],[17]]/SUM(OO[17])</f>
        <v>0</v>
      </c>
      <c r="T451" s="10">
        <f>3/24*OO[[#This Row],[76 (28JUN1985 09:00:00)-Water Temperature (C)]]*OO[[#This Row],[18]]/SUM(OO[18])</f>
        <v>0</v>
      </c>
      <c r="U451" s="10">
        <f>3/24*OO[[#This Row],[77 (28JUN1985 12:00:00)-Water Temperature (C)]]*OO[[#This Row],[19]]/SUM(OO[19])</f>
        <v>0</v>
      </c>
      <c r="V451" s="10">
        <f>3/24000000*OO[[#This Row],[78 (28JUN1985 15:00:00)-Water Temperature (C)]]*OO[[#This Row],[20]]</f>
        <v>0</v>
      </c>
      <c r="W451" s="10">
        <f>3/24000000*OO[[#This Row],[79 (28JUN1985 18:00:00)-Water Temperature (C)]]*OO[[#This Row],[21]]</f>
        <v>0</v>
      </c>
      <c r="X451" s="10">
        <f>3/24000000*OO[[#This Row],[80 (28JUN1985 21:00:00)-Water Temperature (C)]]*OO[[#This Row],[22]]</f>
        <v>0</v>
      </c>
      <c r="Y451" s="10">
        <f>3/24000000*OO[[#This Row],[81 (29JUN1985 00:00:00)-Water Temperature (C)]]*OO[[#This Row],[23]]</f>
        <v>8.8991602041899998E-42</v>
      </c>
      <c r="Z451" s="10">
        <f>3/24000000*OO[[#This Row],[82 (29JUN1985 03:00:00)-Water Temperature (C)]]*OO[[#This Row],[24]]</f>
        <v>1.2422876679155E-35</v>
      </c>
      <c r="AA451" s="10">
        <f>3/24000000*OO[[#This Row],[83 (29JUN1985 06:00:00)-Water Temperature (C)]]*OO[[#This Row],[25]]</f>
        <v>4.5576721880600004E-29</v>
      </c>
      <c r="AB451" s="10">
        <f>3/24000000*OO[[#This Row],[84 (29JUN1985 09:00:00)-Water Temperature (C)]]*OO[[#This Row],[26]]</f>
        <v>6.0972947503087502E-24</v>
      </c>
      <c r="AC451" s="10">
        <f>3/24000000*OO[[#This Row],[85 (29JUN1985 12:00:00)-Water Temperature (C)]]*OO[[#This Row],[27]]</f>
        <v>4.9032533271224997E-20</v>
      </c>
      <c r="AD451" s="10">
        <f>3/24000000*OO[[#This Row],[86 (29JUN1985 15:00:00)-Water Temperature (C)]]*OO[[#This Row],[28]]</f>
        <v>7.3072351789199992E-17</v>
      </c>
      <c r="AE451" s="10">
        <f>3/24000000*OO[[#This Row],[88 (29JUN1985 21:00:00)-Water Temperature (C)]]*OO[[#This Row],[30]]</f>
        <v>5.4030315599525005E-12</v>
      </c>
      <c r="AF451" s="10">
        <f>3/24000000*OO[[#This Row],[88 (29JUN1985 21:00:00)-Water Temperature (C)]]*OO[[#This Row],[30]]</f>
        <v>5.4030315599525005E-12</v>
      </c>
      <c r="AG451" s="10">
        <f>3/24000000*OO[[#This Row],[89 (30JUN1985 00:00:00)-Water Temperature (C)]]*OO[[#This Row],[31]]</f>
        <v>4.0962335257137496E-10</v>
      </c>
      <c r="AH451" s="10">
        <f>3/24000000*OO[[#This Row],[90 (30JUN1985 03:00:00)-Water Temperature (C)]]*OO[[#This Row],[32]]</f>
        <v>1.638557700756E-8</v>
      </c>
      <c r="AI451" s="10">
        <f>3/24000000*OO[[#This Row],[91 (30JUN1985 06:00:00)-Water Temperature (C)]]*OO[[#This Row],[33]]</f>
        <v>3.8785695597112502E-7</v>
      </c>
      <c r="AJ451" s="10">
        <f>3/24000000*OO[[#This Row],[92 (30JUN1985 09:00:00)-Water Temperature (C)]]*OO[[#This Row],[34]]</f>
        <v>6.1310047790925001E-6</v>
      </c>
      <c r="AK451" s="10">
        <f>3/24000000*OO[[#This Row],[93 (30JUN1985 12:00:00)-Water Temperature (C)]]*OO[[#This Row],[35]]</f>
        <v>6.0504511525974995E-5</v>
      </c>
      <c r="AL451" s="10">
        <f>3/24000000*OO[[#This Row],[94 (30JUN1985 15:00:00)-Water Temperature (C)]]*OO[[#This Row],[36]]</f>
        <v>4.0347890454262502E-4</v>
      </c>
      <c r="AM451" s="10">
        <f>3/24000000*OO[[#This Row],[95 (30JUN1985 18:00:00)-Water Temperature (C)]]*OO[[#This Row],[37]]</f>
        <v>1.9104592063817502E-3</v>
      </c>
      <c r="AN451" s="10">
        <f>3/24000000*OO[[#This Row],[96 (30JUN1985 21:00:00)-Water Temperature (C)]]*OO[[#This Row],[38]]</f>
        <v>6.2865378771125007E-3</v>
      </c>
      <c r="AO451" s="10">
        <f>3/24000000*OO[[#This Row],[97 (01JUL1985 00:00:00)-Water Temperature (C)]]*OO[[#This Row],[39]]</f>
        <v>1.524500315333375E-2</v>
      </c>
      <c r="AP451" s="10">
        <f>3/24000000*OO[[#This Row],[98 (01JUL1985 03:00:00)-Water Temperature (C)]]*OO[[#This Row],[40]]</f>
        <v>2.9974195376062499E-2</v>
      </c>
      <c r="AQ451" s="10">
        <f>3/24000000*OO[[#This Row],[99 (01JUL1985 06:00:00)-Water Temperature (C)]]*OO[[#This Row],[41]]</f>
        <v>4.8885045146399998E-2</v>
      </c>
      <c r="AR451" s="10">
        <f>3/24000000*OO[[#This Row],[100 (01JUL1985 09:00:00)-Water Temperature (C)]]*OO[[#This Row],[42]]</f>
        <v>7.1559574187562494E-2</v>
      </c>
      <c r="AS451" s="10">
        <f>3/24000000*OO[[#This Row],[101 (01JUL1985 12:00:00)-Water Temperature (C)]]*OO[[#This Row],[43]]</f>
        <v>8.7377490572399991E-2</v>
      </c>
      <c r="AT451" s="10">
        <f>3/24000000*OO[[#This Row],[102 (01JUL1985 15:00:00)-Water Temperature (C)]]*OO[[#This Row],[44]]</f>
        <v>8.9331870528224999E-2</v>
      </c>
      <c r="AU451" s="10">
        <f>3/24000000*OO[[#This Row],[103 (01JUL1985 18:00:00)-Water Temperature (C)]]*OO[[#This Row],[45]]</f>
        <v>7.9006591721474992E-2</v>
      </c>
      <c r="AV451" s="10">
        <f>3/24000000*OO[[#This Row],[104 (01JUL1985 21:00:00)-Water Temperature (C)]]*OO[[#This Row],[46]]</f>
        <v>5.8678947462299999E-2</v>
      </c>
      <c r="AW451" s="10">
        <f>3/24000000*OO[[#This Row],[105 (02JUL1985 00:00:00)-Water Temperature (C)]]*OO[[#This Row],[47]]</f>
        <v>3.8893498973287498E-2</v>
      </c>
      <c r="AX451" s="10">
        <f>3/24000000*OO[[#This Row],[106 (02JUL1985 03:00:00)-Water Temperature (C)]]*OO[[#This Row],[48]]</f>
        <v>2.4119374641059999E-2</v>
      </c>
      <c r="AY451" s="10">
        <f>3/24000000*OO[[#This Row],[107 (02JUL1985 06:00:00)-Water Temperature (C)]]*OO[[#This Row],[49]]</f>
        <v>1.4231434094899997E-2</v>
      </c>
      <c r="AZ451" s="10">
        <f>3/24000000*OO[[#This Row],[108 (02JUL1985 09:00:00)-Water Temperature (C)]]*OO[[#This Row],[50]]</f>
        <v>8.1017111150625005E-3</v>
      </c>
      <c r="BA451" s="10">
        <f>3/24000000*OO[[#This Row],[109 (02JUL1985 12:00:00)-Water Temperature (C)]]*OO[[#This Row],[51]]</f>
        <v>4.6012226690475E-3</v>
      </c>
      <c r="BB451" s="10">
        <f>3/24000000*OO[[#This Row],[110 (02JUL1985 15:00:00)-Water Temperature (C)]]*OO[[#This Row],[52]]</f>
        <v>2.4267483411569996E-3</v>
      </c>
      <c r="BC451" s="10">
        <f>3/24000000*OO[[#This Row],[111 (02JUL1985 18:00:00)-Water Temperature (C)]]*OO[[#This Row],[53]]</f>
        <v>1.2301053612217498E-3</v>
      </c>
      <c r="BD451" s="10">
        <f>3/24000000*OO[[#This Row],[112 (02JUL1985 21:00:00)-Water Temperature (C)]]*OO[[#This Row],[54]]</f>
        <v>5.9935223665012489E-4</v>
      </c>
      <c r="BE451" s="10">
        <f>3/24000000*OO[[#This Row],[113 (03JUL1985 00:00:00)-Water Temperature (C)]]*OO[[#This Row],[55]]</f>
        <v>3.0114235029999996E-4</v>
      </c>
      <c r="BF451" s="10">
        <f>3/24000000*OO[[#This Row],[114 (03JUL1985 03:00:00)-Water Temperature (C)]]*OO[[#This Row],[56]]</f>
        <v>1.6239581340306248E-4</v>
      </c>
      <c r="BG451" s="10">
        <f>3/24000000*OO[[#This Row],[115 (03JUL1985 06:00:00)-Water Temperature (C)]]*OO[[#This Row],[57]]</f>
        <v>9.8620477091399984E-5</v>
      </c>
      <c r="BH451" s="10">
        <f>3/24000000*OO[[#This Row],[116 (03JUL1985 09:00:00)-Water Temperature (C)]]*OO[[#This Row],[58]]</f>
        <v>7.0887909708949989E-5</v>
      </c>
      <c r="BI451" s="10">
        <f>3/24000000*OO[[#This Row],[117 (03JUL1985 12:00:00)-Water Temperature (C)]]*OO[[#This Row],[59]]</f>
        <v>6.0189673604775002E-5</v>
      </c>
      <c r="BJ451" s="10">
        <f>3/24000000*OO[[#This Row],[118 (03JUL1985 15:00:00)-Water Temperature (C)]]*OO[[#This Row],[60]]</f>
        <v>5.4884790473437491E-5</v>
      </c>
      <c r="BK451" s="10">
        <f>3/24000000*OO[[#This Row],[119 (03JUL1985 18:00:00)-Water Temperature (C)]]*OO[[#This Row],[61]]</f>
        <v>5.2731725497399997E-5</v>
      </c>
      <c r="BL451" s="10">
        <f>3/24000000*OO[[#This Row],[120 (03JUL1985 21:00:00)-Water Temperature (C)]]*OO[[#This Row],[62]]</f>
        <v>4.8831116647949994E-5</v>
      </c>
      <c r="BM451" s="10">
        <f>3/24000000*OO[[#This Row],[121 (04JUL1985 00:00:00)-Water Temperature (C)]]*OO[[#This Row],[63]]</f>
        <v>4.5481972315000006E-5</v>
      </c>
      <c r="BN451" s="10">
        <f>3/24000000*OO[[#This Row],[122 (04JUL1985 03:00:00)-Water Temperature (C)]]*OO[[#This Row],[64]]</f>
        <v>4.3040459484062494E-5</v>
      </c>
      <c r="BO451" s="10">
        <f>3/24000000*OO[[#This Row],[123 (04JUL1985 06:00:00)-Water Temperature (C)]]*OO[[#This Row],[65]]</f>
        <v>4.0813969758187493E-5</v>
      </c>
      <c r="BP451" s="10">
        <f>3/24000000*OO[[#This Row],[124 (04JUL1985 09:00:00)-Water Temperature (C)]]*OO[[#This Row],[66]]</f>
        <v>4.1472306664575006E-5</v>
      </c>
      <c r="BQ451" s="10">
        <f>3/24000000*OO[[#This Row],[125 (04JUL1985 12:00:00)-Water Temperature (C)]]*OO[[#This Row],[67]]</f>
        <v>4.0868509927399997E-5</v>
      </c>
      <c r="BR451" s="10">
        <f>3/24000000*OO[[#This Row],[126 (04JUL1985 15:00:00)-Water Temperature (C)]]*OO[[#This Row],[68]]</f>
        <v>3.8847753499399996E-5</v>
      </c>
      <c r="BS451" s="10">
        <f>3/24000000*OO[[#This Row],[127 (04JUL1985 18:00:00)-Water Temperature (C)]]*OO[[#This Row],[69]]</f>
        <v>3.7154789015400003E-5</v>
      </c>
      <c r="BT451" s="10">
        <f>3/24000000*OO[[#This Row],[128 (04JUL1985 21:00:00)-Water Temperature (C)]]*OO[[#This Row],[70]]</f>
        <v>3.3467939397337496E-5</v>
      </c>
      <c r="BU451" s="10">
        <f>3/24000000*OO[[#This Row],[129 (05JUL1985 00:00:00)-Water Temperature (C)]]*OO[[#This Row],[71]]</f>
        <v>2.8532158697E-5</v>
      </c>
      <c r="BV451" s="10">
        <f>3/24000000*OO[[#This Row],[130 (05JUL1985 03:00:00)-Water Temperature (C)]]*OO[[#This Row],[72]]</f>
        <v>2.4778608846987498E-5</v>
      </c>
      <c r="BW451" s="10">
        <f>3/24000000*OO[[#This Row],[131 (05JUL1985 06:00:00)-Water Temperature (C)]]*OO[[#This Row],[73]]</f>
        <v>2.2096032493887501E-5</v>
      </c>
      <c r="BX451" s="10">
        <f>3/24000000*OO[[#This Row],[132 (05JUL1985 09:00:00)-Water Temperature (C)]]*OO[[#This Row],[74]]</f>
        <v>2.1744746538322501E-5</v>
      </c>
      <c r="BY451" s="10">
        <f>3/24000000*OO[[#This Row],[133 (05JUL1985 12:00:00)-Water Temperature (C)]]*OO[[#This Row],[75]]</f>
        <v>2.1148027258679998E-5</v>
      </c>
      <c r="BZ451" s="10">
        <f>3/24000000*OO[[#This Row],[134 (05JUL1985 15:00:00)-Water Temperature (C)]]*OO[[#This Row],[76]]</f>
        <v>2.0189966867628752E-5</v>
      </c>
      <c r="CA451" s="10">
        <f>3/24000000*OO[[#This Row],[135 (05JUL1985 18:00:00)-Water Temperature (C)]]*OO[[#This Row],[77]]</f>
        <v>1.8748731196968751E-5</v>
      </c>
      <c r="CB451" s="10">
        <f>3/24000000*OO[[#This Row],[136 (05JUL1985 21:00:00)-Water Temperature (C)]]*OO[[#This Row],[78]]</f>
        <v>1.6061271156984999E-5</v>
      </c>
      <c r="CC451" s="10">
        <f>3/24000000*OO[[#This Row],[137 (06JUL1985 00:00:00)-Water Temperature (C)]]*OO[[#This Row],[79]]</f>
        <v>1.3464782367370001E-5</v>
      </c>
      <c r="CD451" s="10">
        <f>3/24000000*OO[[#This Row],[138 (06JUL1985 03:00:00)-Water Temperature (C)]]*OO[[#This Row],[80]]</f>
        <v>1.1715851444321249E-5</v>
      </c>
      <c r="CE451" s="10">
        <f>3/24000000*OO[[#This Row],[139 (06JUL1985 06:00:00)-Water Temperature (C)]]*OO[[#This Row],[81]]</f>
        <v>1.0594596496093752E-5</v>
      </c>
      <c r="CF451" s="10">
        <f>3/24000000*OO[[#This Row],[140 (06JUL1985 09:00:00)-Water Temperature (C)]]*OO[[#This Row],[82]]</f>
        <v>1.04984826845875E-5</v>
      </c>
      <c r="CG451" s="10">
        <f>3/24000000*OO[[#This Row],[141 (06JUL1985 12:00:00)-Water Temperature (C)]]*OO[[#This Row],[83]]</f>
        <v>1.0175580789009998E-5</v>
      </c>
      <c r="CH451" s="10">
        <f>3/24000000*OO[[#This Row],[142 (06JUL1985 15:00:00)-Water Temperature (C)]]*OO[[#This Row],[84]]</f>
        <v>9.6487621945374989E-6</v>
      </c>
      <c r="CI451" s="10">
        <f>3/24000000*OO[[#This Row],[143 (06JUL1985 18:00:00)-Water Temperature (C)]]*OO[[#This Row],[85]]</f>
        <v>8.8553338437600001E-6</v>
      </c>
      <c r="CJ451" s="10">
        <f>3/24000000*OO[[#This Row],[144 (06JUL1985 21:00:00)-Water Temperature (C)]]*OO[[#This Row],[86]]</f>
        <v>7.6579736754250002E-6</v>
      </c>
      <c r="CK451" s="10">
        <f>3/24000000*OO[[#This Row],[145 (07JUL1985 00:00:00)-Water Temperature (C)]]*OO[[#This Row],[87]]</f>
        <v>6.4787732834662496E-6</v>
      </c>
      <c r="CL451" s="10">
        <f>3/24000000*OO[[#This Row],[146 (07JUL1985 03:00:00)-Water Temperature (C)]]*OO[[#This Row],[88]]</f>
        <v>5.6230832954549995E-6</v>
      </c>
      <c r="CM451" s="10">
        <f>3/24000000*OO[[#This Row],[147 (07JUL1985 06:00:00)-Water Temperature (C)]]*OO[[#This Row],[89]]</f>
        <v>5.0228091407024996E-6</v>
      </c>
      <c r="CN451" s="10">
        <f>3/24000000*OO[[#This Row],[148 (07JUL1985 09:00:00)-Water Temperature (C)]]*OO[[#This Row],[90]]</f>
        <v>4.7212391032449999E-6</v>
      </c>
      <c r="CO451" s="10">
        <f>3/24000000*OO[[#This Row],[149 (07JUL1985 12:00:00)-Water Temperature (C)]]*OO[[#This Row],[91]]</f>
        <v>4.0983579875300001E-6</v>
      </c>
      <c r="CP451" s="10">
        <f>3/24000000*OO[[#This Row],[150 (07JUL1985 15:00:00)-Water Temperature (C)]]*OO[[#This Row],[92]]</f>
        <v>3.6780071032412496E-6</v>
      </c>
      <c r="CQ451" s="10">
        <f>3/24000000*OO[[#This Row],[151 (07JUL1985 18:00:00)-Water Temperature (C)]]*OO[[#This Row],[93]]</f>
        <v>3.1367297864924999E-6</v>
      </c>
      <c r="CR451" s="10">
        <f>3/24000000*OO[[#This Row],[152 (07JUL1985 21:00:00)-Water Temperature (C)]]*OO[[#This Row],[94]]</f>
        <v>2.5323805558612499E-6</v>
      </c>
      <c r="CS451" s="10">
        <f>3/24000000*OO[[#This Row],[153 (08JUL1985 00:00:00)-Water Temperature (C)]]*OO[[#This Row],[95]]</f>
        <v>2.0241621055582499E-6</v>
      </c>
      <c r="CT451" s="10">
        <f>3/24000000*OO[[#This Row],[154 (08JUL1985 03:00:00)-Water Temperature (C)]]*OO[[#This Row],[96]]</f>
        <v>1.6506240913249999E-6</v>
      </c>
      <c r="CU451" s="10">
        <f>3/24000000*OO[[#This Row],[155 (08JUL1985 06:00:00)-Water Temperature (C)]]*OO[[#This Row],[97]]</f>
        <v>1.4173515964440002E-6</v>
      </c>
      <c r="CV451" s="10">
        <f>3/24000000*OO[[#This Row],[156 (08JUL1985 09:00:00)-Water Temperature (C)]]*OO[[#This Row],[98]]</f>
        <v>1.3331769211406249E-6</v>
      </c>
      <c r="CW451" s="10">
        <f>3/24000000*OO[[#This Row],[157 (08JUL1985 12:00:00)-Water Temperature (C)]]*OO[[#This Row],[99]]</f>
        <v>1.2509193911969998E-6</v>
      </c>
    </row>
    <row r="452" spans="1:101" x14ac:dyDescent="0.35">
      <c r="A452" t="s">
        <v>459</v>
      </c>
      <c r="B452">
        <v>824.09389999999996</v>
      </c>
      <c r="C452" s="10">
        <f>3/24*OO[[#This Row],[59 (26JUN1985 06:00:00)-Water Temperature (C)]]*OO[[#This Row],[1]]/SUM(OO[1])</f>
        <v>0</v>
      </c>
      <c r="D452" s="10">
        <f>3/24*OO[[#This Row],[60 (26JUN1985 09:00:00)-Water Temperature (C)]]*OO[[#This Row],[2]]/SUM(OO[2])</f>
        <v>0</v>
      </c>
      <c r="E452" s="10">
        <f>3/24*OO[[#This Row],[61 (26JUN1985 12:00:00)-Water Temperature (C)]]*OO[[#This Row],[3]]/SUM(OO[3])</f>
        <v>0</v>
      </c>
      <c r="F452" s="10">
        <f>3/24*OO[[#This Row],[62 (26JUN1985 15:00:00)-Water Temperature (C)]]*OO[[#This Row],[4]]/SUM(OO[4])</f>
        <v>0</v>
      </c>
      <c r="G452" s="10">
        <f>3/24*OO[[#This Row],[63 (26JUN1985 18:00:00)-Water Temperature (C)]]*OO[[#This Row],[5]]/SUM(OO[5])</f>
        <v>0</v>
      </c>
      <c r="H452" s="10">
        <f>3/24*OO[[#This Row],[64 (26JUN1985 21:00:00)-Water Temperature (C)]]*OO[[#This Row],[6]]/SUM(OO[6])</f>
        <v>0</v>
      </c>
      <c r="I452" s="10">
        <f>3/24*OO[[#This Row],[65 (27JUN1985 00:00:00)-Water Temperature (C)]]*OO[[#This Row],[7]]/SUM(OO[7])</f>
        <v>0</v>
      </c>
      <c r="J452" s="10">
        <f>3/24*OO[[#This Row],[66 (27JUN1985 03:00:00)-Water Temperature (C)]]*OO[[#This Row],[8]]/SUM(OO[8])</f>
        <v>0</v>
      </c>
      <c r="K452" s="10">
        <f>3/24*OO[[#This Row],[67 (27JUN1985 06:00:00)-Water Temperature (C)]]*OO[[#This Row],[9]]/SUM(OO[9])</f>
        <v>0</v>
      </c>
      <c r="L452" s="10">
        <f>3/24*OO[[#This Row],[68 (27JUN1985 09:00:00)-Water Temperature (C)]]*OO[[#This Row],[10]]/SUM(OO[10])</f>
        <v>0</v>
      </c>
      <c r="M452" s="10">
        <f>3/24*OO[[#This Row],[69 (27JUN1985 12:00:00)-Water Temperature (C)]]*OO[[#This Row],[11]]/SUM(OO[11])</f>
        <v>0</v>
      </c>
      <c r="N452" s="10">
        <f>3/24*OO[[#This Row],[70 (27JUN1985 15:00:00)-Water Temperature (C)]]*OO[[#This Row],[12]]/SUM(OO[12])</f>
        <v>0</v>
      </c>
      <c r="O452" s="10">
        <f>3/24*OO[[#This Row],[71 (27JUN1985 18:00:00)-Water Temperature (C)]]*OO[[#This Row],[13]]/SUM(OO[13])</f>
        <v>0</v>
      </c>
      <c r="P452" s="10">
        <f>3/24*OO[[#This Row],[72 (27JUN1985 21:00:00)-Water Temperature (C)]]*OO[[#This Row],[14]]/SUM(OO[14])</f>
        <v>0</v>
      </c>
      <c r="Q452" s="10">
        <f>3/24*OO[[#This Row],[73 (28JUN1985 00:00:00)-Water Temperature (C)]]*OO[[#This Row],[15]]/SUM(OO[15])</f>
        <v>0</v>
      </c>
      <c r="R452" s="10">
        <f>3/24*OO[[#This Row],[74 (28JUN1985 03:00:00)-Water Temperature (C)]]*OO[[#This Row],[16]]/SUM(OO[16])</f>
        <v>0</v>
      </c>
      <c r="S452" s="10">
        <f>3/24*OO[[#This Row],[75 (28JUN1985 06:00:00)-Water Temperature (C)]]*OO[[#This Row],[17]]/SUM(OO[17])</f>
        <v>0</v>
      </c>
      <c r="T452" s="10">
        <f>3/24*OO[[#This Row],[76 (28JUN1985 09:00:00)-Water Temperature (C)]]*OO[[#This Row],[18]]/SUM(OO[18])</f>
        <v>0</v>
      </c>
      <c r="U452" s="10">
        <f>3/24*OO[[#This Row],[77 (28JUN1985 12:00:00)-Water Temperature (C)]]*OO[[#This Row],[19]]/SUM(OO[19])</f>
        <v>0</v>
      </c>
      <c r="V452" s="10">
        <f>3/24000000*OO[[#This Row],[78 (28JUN1985 15:00:00)-Water Temperature (C)]]*OO[[#This Row],[20]]</f>
        <v>0</v>
      </c>
      <c r="W452" s="10">
        <f>3/24000000*OO[[#This Row],[79 (28JUN1985 18:00:00)-Water Temperature (C)]]*OO[[#This Row],[21]]</f>
        <v>0</v>
      </c>
      <c r="X452" s="10">
        <f>3/24000000*OO[[#This Row],[80 (28JUN1985 21:00:00)-Water Temperature (C)]]*OO[[#This Row],[22]]</f>
        <v>0</v>
      </c>
      <c r="Y452" s="10">
        <f>3/24000000*OO[[#This Row],[81 (29JUN1985 00:00:00)-Water Temperature (C)]]*OO[[#This Row],[23]]</f>
        <v>2.29700532875E-42</v>
      </c>
      <c r="Z452" s="10">
        <f>3/24000000*OO[[#This Row],[82 (29JUN1985 03:00:00)-Water Temperature (C)]]*OO[[#This Row],[24]]</f>
        <v>3.3658490693174991E-36</v>
      </c>
      <c r="AA452" s="10">
        <f>3/24000000*OO[[#This Row],[83 (29JUN1985 06:00:00)-Water Temperature (C)]]*OO[[#This Row],[25]]</f>
        <v>1.2910061627277499E-29</v>
      </c>
      <c r="AB452" s="10">
        <f>3/24000000*OO[[#This Row],[84 (29JUN1985 09:00:00)-Water Temperature (C)]]*OO[[#This Row],[26]]</f>
        <v>2.2186509544379997E-24</v>
      </c>
      <c r="AC452" s="10">
        <f>3/24000000*OO[[#This Row],[85 (29JUN1985 12:00:00)-Water Temperature (C)]]*OO[[#This Row],[27]]</f>
        <v>2.1173150678962501E-20</v>
      </c>
      <c r="AD452" s="10">
        <f>3/24000000*OO[[#This Row],[86 (29JUN1985 15:00:00)-Water Temperature (C)]]*OO[[#This Row],[28]]</f>
        <v>3.5441419196062496E-17</v>
      </c>
      <c r="AE452" s="10">
        <f>3/24000000*OO[[#This Row],[88 (29JUN1985 21:00:00)-Water Temperature (C)]]*OO[[#This Row],[30]]</f>
        <v>3.1212516821349999E-12</v>
      </c>
      <c r="AF452" s="10">
        <f>3/24000000*OO[[#This Row],[88 (29JUN1985 21:00:00)-Water Temperature (C)]]*OO[[#This Row],[30]]</f>
        <v>3.1212516821349999E-12</v>
      </c>
      <c r="AG452" s="10">
        <f>3/24000000*OO[[#This Row],[89 (30JUN1985 00:00:00)-Water Temperature (C)]]*OO[[#This Row],[31]]</f>
        <v>2.5306897986074998E-10</v>
      </c>
      <c r="AH452" s="10">
        <f>3/24000000*OO[[#This Row],[90 (30JUN1985 03:00:00)-Water Temperature (C)]]*OO[[#This Row],[32]]</f>
        <v>1.0749720152945001E-8</v>
      </c>
      <c r="AI452" s="10">
        <f>3/24000000*OO[[#This Row],[91 (30JUN1985 06:00:00)-Water Temperature (C)]]*OO[[#This Row],[33]]</f>
        <v>2.6870616593124998E-7</v>
      </c>
      <c r="AJ452" s="10">
        <f>3/24000000*OO[[#This Row],[92 (30JUN1985 09:00:00)-Water Temperature (C)]]*OO[[#This Row],[34]]</f>
        <v>4.4888788355775002E-6</v>
      </c>
      <c r="AK452" s="10">
        <f>3/24000000*OO[[#This Row],[93 (30JUN1985 12:00:00)-Water Temperature (C)]]*OO[[#This Row],[35]]</f>
        <v>4.6838048858412488E-5</v>
      </c>
      <c r="AL452" s="10">
        <f>3/24000000*OO[[#This Row],[94 (30JUN1985 15:00:00)-Water Temperature (C)]]*OO[[#This Row],[36]]</f>
        <v>3.2719385603799996E-4</v>
      </c>
      <c r="AM452" s="10">
        <f>3/24000000*OO[[#This Row],[95 (30JUN1985 18:00:00)-Water Temperature (C)]]*OO[[#This Row],[37]]</f>
        <v>1.6227687896875E-3</v>
      </c>
      <c r="AN452" s="10">
        <f>3/24000000*OO[[#This Row],[96 (30JUN1985 21:00:00)-Water Temperature (C)]]*OO[[#This Row],[38]]</f>
        <v>5.585438224015E-3</v>
      </c>
      <c r="AO452" s="10">
        <f>3/24000000*OO[[#This Row],[97 (01JUL1985 00:00:00)-Water Temperature (C)]]*OO[[#This Row],[39]]</f>
        <v>1.4031106258487502E-2</v>
      </c>
      <c r="AP452" s="10">
        <f>3/24000000*OO[[#This Row],[98 (01JUL1985 03:00:00)-Water Temperature (C)]]*OO[[#This Row],[40]]</f>
        <v>2.852581500125E-2</v>
      </c>
      <c r="AQ452" s="10">
        <f>3/24000000*OO[[#This Row],[99 (01JUL1985 06:00:00)-Water Temperature (C)]]*OO[[#This Row],[41]]</f>
        <v>4.8019219424312504E-2</v>
      </c>
      <c r="AR452" s="10">
        <f>3/24000000*OO[[#This Row],[100 (01JUL1985 09:00:00)-Water Temperature (C)]]*OO[[#This Row],[42]]</f>
        <v>7.2715405037062503E-2</v>
      </c>
      <c r="AS452" s="10">
        <f>3/24000000*OO[[#This Row],[101 (01JUL1985 12:00:00)-Water Temperature (C)]]*OO[[#This Row],[43]]</f>
        <v>9.1966284533562495E-2</v>
      </c>
      <c r="AT452" s="10">
        <f>3/24000000*OO[[#This Row],[102 (01JUL1985 15:00:00)-Water Temperature (C)]]*OO[[#This Row],[44]]</f>
        <v>9.6978467054299994E-2</v>
      </c>
      <c r="AU452" s="10">
        <f>3/24000000*OO[[#This Row],[103 (01JUL1985 18:00:00)-Water Temperature (C)]]*OO[[#This Row],[45]]</f>
        <v>8.8264566028349992E-2</v>
      </c>
      <c r="AV452" s="10">
        <f>3/24000000*OO[[#This Row],[104 (01JUL1985 21:00:00)-Water Temperature (C)]]*OO[[#This Row],[46]]</f>
        <v>6.7353296994262499E-2</v>
      </c>
      <c r="AW452" s="10">
        <f>3/24000000*OO[[#This Row],[105 (02JUL1985 00:00:00)-Water Temperature (C)]]*OO[[#This Row],[47]]</f>
        <v>4.5469861542537494E-2</v>
      </c>
      <c r="AX452" s="10">
        <f>3/24000000*OO[[#This Row],[106 (02JUL1985 03:00:00)-Water Temperature (C)]]*OO[[#This Row],[48]]</f>
        <v>2.86790701965625E-2</v>
      </c>
      <c r="AY452" s="10">
        <f>3/24000000*OO[[#This Row],[107 (02JUL1985 06:00:00)-Water Temperature (C)]]*OO[[#This Row],[49]]</f>
        <v>1.7183871778274996E-2</v>
      </c>
      <c r="AZ452" s="10">
        <f>3/24000000*OO[[#This Row],[108 (02JUL1985 09:00:00)-Water Temperature (C)]]*OO[[#This Row],[50]]</f>
        <v>9.9183831133799992E-3</v>
      </c>
      <c r="BA452" s="10">
        <f>3/24000000*OO[[#This Row],[109 (02JUL1985 12:00:00)-Water Temperature (C)]]*OO[[#This Row],[51]]</f>
        <v>5.7100494209999996E-3</v>
      </c>
      <c r="BB452" s="10">
        <f>3/24000000*OO[[#This Row],[110 (02JUL1985 15:00:00)-Water Temperature (C)]]*OO[[#This Row],[52]]</f>
        <v>3.0510529328699998E-3</v>
      </c>
      <c r="BC452" s="10">
        <f>3/24000000*OO[[#This Row],[111 (02JUL1985 18:00:00)-Water Temperature (C)]]*OO[[#This Row],[53]]</f>
        <v>1.5614216762484998E-3</v>
      </c>
      <c r="BD452" s="10">
        <f>3/24000000*OO[[#This Row],[112 (02JUL1985 21:00:00)-Water Temperature (C)]]*OO[[#This Row],[54]]</f>
        <v>7.6113931391662509E-4</v>
      </c>
      <c r="BE452" s="10">
        <f>3/24000000*OO[[#This Row],[113 (03JUL1985 00:00:00)-Water Temperature (C)]]*OO[[#This Row],[55]]</f>
        <v>3.7904838216374997E-4</v>
      </c>
      <c r="BF452" s="10">
        <f>3/24000000*OO[[#This Row],[114 (03JUL1985 03:00:00)-Water Temperature (C)]]*OO[[#This Row],[56]]</f>
        <v>2.0016352679643747E-4</v>
      </c>
      <c r="BG452" s="10">
        <f>3/24000000*OO[[#This Row],[115 (03JUL1985 06:00:00)-Water Temperature (C)]]*OO[[#This Row],[57]]</f>
        <v>1.1783998752581252E-4</v>
      </c>
      <c r="BH452" s="10">
        <f>3/24000000*OO[[#This Row],[116 (03JUL1985 09:00:00)-Water Temperature (C)]]*OO[[#This Row],[58]]</f>
        <v>8.1857540004237492E-5</v>
      </c>
      <c r="BI452" s="10">
        <f>3/24000000*OO[[#This Row],[117 (03JUL1985 12:00:00)-Water Temperature (C)]]*OO[[#This Row],[59]]</f>
        <v>6.780978018037499E-5</v>
      </c>
      <c r="BJ452" s="10">
        <f>3/24000000*OO[[#This Row],[118 (03JUL1985 15:00:00)-Water Temperature (C)]]*OO[[#This Row],[60]]</f>
        <v>6.1024963684749998E-5</v>
      </c>
      <c r="BK452" s="10">
        <f>3/24000000*OO[[#This Row],[119 (03JUL1985 18:00:00)-Water Temperature (C)]]*OO[[#This Row],[61]]</f>
        <v>5.8237128184499993E-5</v>
      </c>
      <c r="BL452" s="10">
        <f>3/24000000*OO[[#This Row],[120 (03JUL1985 21:00:00)-Water Temperature (C)]]*OO[[#This Row],[62]]</f>
        <v>5.3790318903299992E-5</v>
      </c>
      <c r="BM452" s="10">
        <f>3/24000000*OO[[#This Row],[121 (04JUL1985 00:00:00)-Water Temperature (C)]]*OO[[#This Row],[63]]</f>
        <v>4.9844559730125008E-5</v>
      </c>
      <c r="BN452" s="10">
        <f>3/24000000*OO[[#This Row],[122 (04JUL1985 03:00:00)-Water Temperature (C)]]*OO[[#This Row],[64]]</f>
        <v>4.7136154609025002E-5</v>
      </c>
      <c r="BO452" s="10">
        <f>3/24000000*OO[[#This Row],[123 (04JUL1985 06:00:00)-Water Temperature (C)]]*OO[[#This Row],[65]]</f>
        <v>4.4725722594150005E-5</v>
      </c>
      <c r="BP452" s="10">
        <f>3/24000000*OO[[#This Row],[124 (04JUL1985 09:00:00)-Water Temperature (C)]]*OO[[#This Row],[66]]</f>
        <v>4.5501349652812499E-5</v>
      </c>
      <c r="BQ452" s="10">
        <f>3/24000000*OO[[#This Row],[125 (04JUL1985 12:00:00)-Water Temperature (C)]]*OO[[#This Row],[67]]</f>
        <v>4.5259085907000001E-5</v>
      </c>
      <c r="BR452" s="10">
        <f>3/24000000*OO[[#This Row],[126 (04JUL1985 15:00:00)-Water Temperature (C)]]*OO[[#This Row],[68]]</f>
        <v>4.3208486790875001E-5</v>
      </c>
      <c r="BS452" s="10">
        <f>3/24000000*OO[[#This Row],[127 (04JUL1985 18:00:00)-Water Temperature (C)]]*OO[[#This Row],[69]]</f>
        <v>4.1484968262087497E-5</v>
      </c>
      <c r="BT452" s="10">
        <f>3/24000000*OO[[#This Row],[128 (04JUL1985 21:00:00)-Water Temperature (C)]]*OO[[#This Row],[70]]</f>
        <v>3.7606522772174994E-5</v>
      </c>
      <c r="BU452" s="10">
        <f>3/24000000*OO[[#This Row],[129 (05JUL1985 00:00:00)-Water Temperature (C)]]*OO[[#This Row],[71]]</f>
        <v>3.2007872738399995E-5</v>
      </c>
      <c r="BV452" s="10">
        <f>3/24000000*OO[[#This Row],[130 (05JUL1985 03:00:00)-Water Temperature (C)]]*OO[[#This Row],[72]]</f>
        <v>2.7755217472674994E-5</v>
      </c>
      <c r="BW452" s="10">
        <f>3/24000000*OO[[#This Row],[131 (05JUL1985 06:00:00)-Water Temperature (C)]]*OO[[#This Row],[73]]</f>
        <v>2.4729748355249998E-5</v>
      </c>
      <c r="BX452" s="10">
        <f>3/24000000*OO[[#This Row],[132 (05JUL1985 09:00:00)-Water Temperature (C)]]*OO[[#This Row],[74]]</f>
        <v>2.4429021243624999E-5</v>
      </c>
      <c r="BY452" s="10">
        <f>3/24000000*OO[[#This Row],[133 (05JUL1985 12:00:00)-Water Temperature (C)]]*OO[[#This Row],[75]]</f>
        <v>2.3978477090842499E-5</v>
      </c>
      <c r="BZ452" s="10">
        <f>3/24000000*OO[[#This Row],[134 (05JUL1985 15:00:00)-Water Temperature (C)]]*OO[[#This Row],[76]]</f>
        <v>2.3035043169182498E-5</v>
      </c>
      <c r="CA452" s="10">
        <f>3/24000000*OO[[#This Row],[135 (05JUL1985 18:00:00)-Water Temperature (C)]]*OO[[#This Row],[77]]</f>
        <v>2.1513761959500001E-5</v>
      </c>
      <c r="CB452" s="10">
        <f>3/24000000*OO[[#This Row],[136 (05JUL1985 21:00:00)-Water Temperature (C)]]*OO[[#This Row],[78]]</f>
        <v>1.8529934791724999E-5</v>
      </c>
      <c r="CC452" s="10">
        <f>3/24000000*OO[[#This Row],[137 (06JUL1985 00:00:00)-Water Temperature (C)]]*OO[[#This Row],[79]]</f>
        <v>1.544661004955E-5</v>
      </c>
      <c r="CD452" s="10">
        <f>3/24000000*OO[[#This Row],[138 (06JUL1985 03:00:00)-Water Temperature (C)]]*OO[[#This Row],[80]]</f>
        <v>1.3381519221049999E-5</v>
      </c>
      <c r="CE452" s="10">
        <f>3/24000000*OO[[#This Row],[139 (06JUL1985 06:00:00)-Water Temperature (C)]]*OO[[#This Row],[81]]</f>
        <v>1.2074958949743748E-5</v>
      </c>
      <c r="CF452" s="10">
        <f>3/24000000*OO[[#This Row],[140 (06JUL1985 09:00:00)-Water Temperature (C)]]*OO[[#This Row],[82]]</f>
        <v>1.20356585242425E-5</v>
      </c>
      <c r="CG452" s="10">
        <f>3/24000000*OO[[#This Row],[141 (06JUL1985 12:00:00)-Water Temperature (C)]]*OO[[#This Row],[83]]</f>
        <v>1.1775705486469999E-5</v>
      </c>
      <c r="CH452" s="10">
        <f>3/24000000*OO[[#This Row],[142 (06JUL1985 15:00:00)-Water Temperature (C)]]*OO[[#This Row],[84]]</f>
        <v>1.1245764914832498E-5</v>
      </c>
      <c r="CI452" s="10">
        <f>3/24000000*OO[[#This Row],[143 (06JUL1985 18:00:00)-Water Temperature (C)]]*OO[[#This Row],[85]]</f>
        <v>1.0355470766180001E-5</v>
      </c>
      <c r="CJ452" s="10">
        <f>3/24000000*OO[[#This Row],[144 (06JUL1985 21:00:00)-Water Temperature (C)]]*OO[[#This Row],[86]]</f>
        <v>8.9708621850562501E-6</v>
      </c>
      <c r="CK452" s="10">
        <f>3/24000000*OO[[#This Row],[145 (07JUL1985 00:00:00)-Water Temperature (C)]]*OO[[#This Row],[87]]</f>
        <v>7.5511692104625E-6</v>
      </c>
      <c r="CL452" s="10">
        <f>3/24000000*OO[[#This Row],[146 (07JUL1985 03:00:00)-Water Temperature (C)]]*OO[[#This Row],[88]]</f>
        <v>6.5420577701874996E-6</v>
      </c>
      <c r="CM452" s="10">
        <f>3/24000000*OO[[#This Row],[147 (07JUL1985 06:00:00)-Water Temperature (C)]]*OO[[#This Row],[89]]</f>
        <v>5.8427059807049991E-6</v>
      </c>
      <c r="CN452" s="10">
        <f>3/24000000*OO[[#This Row],[148 (07JUL1985 09:00:00)-Water Temperature (C)]]*OO[[#This Row],[90]]</f>
        <v>5.5456773791874995E-6</v>
      </c>
      <c r="CO452" s="10">
        <f>3/24000000*OO[[#This Row],[149 (07JUL1985 12:00:00)-Water Temperature (C)]]*OO[[#This Row],[91]]</f>
        <v>4.8458719602312497E-6</v>
      </c>
      <c r="CP452" s="10">
        <f>3/24000000*OO[[#This Row],[150 (07JUL1985 15:00:00)-Water Temperature (C)]]*OO[[#This Row],[92]]</f>
        <v>4.3888518436937491E-6</v>
      </c>
      <c r="CQ452" s="10">
        <f>3/24000000*OO[[#This Row],[151 (07JUL1985 18:00:00)-Water Temperature (C)]]*OO[[#This Row],[93]]</f>
        <v>3.7816113058874997E-6</v>
      </c>
      <c r="CR452" s="10">
        <f>3/24000000*OO[[#This Row],[152 (07JUL1985 21:00:00)-Water Temperature (C)]]*OO[[#This Row],[94]]</f>
        <v>3.0682872561574997E-6</v>
      </c>
      <c r="CS452" s="10">
        <f>3/24000000*OO[[#This Row],[153 (08JUL1985 00:00:00)-Water Temperature (C)]]*OO[[#This Row],[95]]</f>
        <v>2.4474723630974999E-6</v>
      </c>
      <c r="CT452" s="10">
        <f>3/24000000*OO[[#This Row],[154 (08JUL1985 03:00:00)-Water Temperature (C)]]*OO[[#This Row],[96]]</f>
        <v>1.9938995418784994E-6</v>
      </c>
      <c r="CU452" s="10">
        <f>3/24000000*OO[[#This Row],[155 (08JUL1985 06:00:00)-Water Temperature (C)]]*OO[[#This Row],[97]]</f>
        <v>1.7117318965119998E-6</v>
      </c>
      <c r="CV452" s="10">
        <f>3/24000000*OO[[#This Row],[156 (08JUL1985 09:00:00)-Water Temperature (C)]]*OO[[#This Row],[98]]</f>
        <v>1.6231062836744997E-6</v>
      </c>
      <c r="CW452" s="10">
        <f>3/24000000*OO[[#This Row],[157 (08JUL1985 12:00:00)-Water Temperature (C)]]*OO[[#This Row],[99]]</f>
        <v>1.5364019005757498E-6</v>
      </c>
    </row>
    <row r="453" spans="1:101" x14ac:dyDescent="0.35">
      <c r="A453" t="s">
        <v>460</v>
      </c>
      <c r="B453">
        <v>818.27520000000004</v>
      </c>
      <c r="C453" s="10">
        <f>3/24*OO[[#This Row],[59 (26JUN1985 06:00:00)-Water Temperature (C)]]*OO[[#This Row],[1]]/SUM(OO[1])</f>
        <v>0</v>
      </c>
      <c r="D453" s="10">
        <f>3/24*OO[[#This Row],[60 (26JUN1985 09:00:00)-Water Temperature (C)]]*OO[[#This Row],[2]]/SUM(OO[2])</f>
        <v>0</v>
      </c>
      <c r="E453" s="10">
        <f>3/24*OO[[#This Row],[61 (26JUN1985 12:00:00)-Water Temperature (C)]]*OO[[#This Row],[3]]/SUM(OO[3])</f>
        <v>0</v>
      </c>
      <c r="F453" s="10">
        <f>3/24*OO[[#This Row],[62 (26JUN1985 15:00:00)-Water Temperature (C)]]*OO[[#This Row],[4]]/SUM(OO[4])</f>
        <v>0</v>
      </c>
      <c r="G453" s="10">
        <f>3/24*OO[[#This Row],[63 (26JUN1985 18:00:00)-Water Temperature (C)]]*OO[[#This Row],[5]]/SUM(OO[5])</f>
        <v>0</v>
      </c>
      <c r="H453" s="10">
        <f>3/24*OO[[#This Row],[64 (26JUN1985 21:00:00)-Water Temperature (C)]]*OO[[#This Row],[6]]/SUM(OO[6])</f>
        <v>0</v>
      </c>
      <c r="I453" s="10">
        <f>3/24*OO[[#This Row],[65 (27JUN1985 00:00:00)-Water Temperature (C)]]*OO[[#This Row],[7]]/SUM(OO[7])</f>
        <v>0</v>
      </c>
      <c r="J453" s="10">
        <f>3/24*OO[[#This Row],[66 (27JUN1985 03:00:00)-Water Temperature (C)]]*OO[[#This Row],[8]]/SUM(OO[8])</f>
        <v>0</v>
      </c>
      <c r="K453" s="10">
        <f>3/24*OO[[#This Row],[67 (27JUN1985 06:00:00)-Water Temperature (C)]]*OO[[#This Row],[9]]/SUM(OO[9])</f>
        <v>0</v>
      </c>
      <c r="L453" s="10">
        <f>3/24*OO[[#This Row],[68 (27JUN1985 09:00:00)-Water Temperature (C)]]*OO[[#This Row],[10]]/SUM(OO[10])</f>
        <v>0</v>
      </c>
      <c r="M453" s="10">
        <f>3/24*OO[[#This Row],[69 (27JUN1985 12:00:00)-Water Temperature (C)]]*OO[[#This Row],[11]]/SUM(OO[11])</f>
        <v>0</v>
      </c>
      <c r="N453" s="10">
        <f>3/24*OO[[#This Row],[70 (27JUN1985 15:00:00)-Water Temperature (C)]]*OO[[#This Row],[12]]/SUM(OO[12])</f>
        <v>0</v>
      </c>
      <c r="O453" s="10">
        <f>3/24*OO[[#This Row],[71 (27JUN1985 18:00:00)-Water Temperature (C)]]*OO[[#This Row],[13]]/SUM(OO[13])</f>
        <v>0</v>
      </c>
      <c r="P453" s="10">
        <f>3/24*OO[[#This Row],[72 (27JUN1985 21:00:00)-Water Temperature (C)]]*OO[[#This Row],[14]]/SUM(OO[14])</f>
        <v>0</v>
      </c>
      <c r="Q453" s="10">
        <f>3/24*OO[[#This Row],[73 (28JUN1985 00:00:00)-Water Temperature (C)]]*OO[[#This Row],[15]]/SUM(OO[15])</f>
        <v>0</v>
      </c>
      <c r="R453" s="10">
        <f>3/24*OO[[#This Row],[74 (28JUN1985 03:00:00)-Water Temperature (C)]]*OO[[#This Row],[16]]/SUM(OO[16])</f>
        <v>0</v>
      </c>
      <c r="S453" s="10">
        <f>3/24*OO[[#This Row],[75 (28JUN1985 06:00:00)-Water Temperature (C)]]*OO[[#This Row],[17]]/SUM(OO[17])</f>
        <v>0</v>
      </c>
      <c r="T453" s="10">
        <f>3/24*OO[[#This Row],[76 (28JUN1985 09:00:00)-Water Temperature (C)]]*OO[[#This Row],[18]]/SUM(OO[18])</f>
        <v>0</v>
      </c>
      <c r="U453" s="10">
        <f>3/24*OO[[#This Row],[77 (28JUN1985 12:00:00)-Water Temperature (C)]]*OO[[#This Row],[19]]/SUM(OO[19])</f>
        <v>0</v>
      </c>
      <c r="V453" s="10">
        <f>3/24000000*OO[[#This Row],[78 (28JUN1985 15:00:00)-Water Temperature (C)]]*OO[[#This Row],[20]]</f>
        <v>0</v>
      </c>
      <c r="W453" s="10">
        <f>3/24000000*OO[[#This Row],[79 (28JUN1985 18:00:00)-Water Temperature (C)]]*OO[[#This Row],[21]]</f>
        <v>0</v>
      </c>
      <c r="X453" s="10">
        <f>3/24000000*OO[[#This Row],[80 (28JUN1985 21:00:00)-Water Temperature (C)]]*OO[[#This Row],[22]]</f>
        <v>0</v>
      </c>
      <c r="Y453" s="10">
        <f>3/24000000*OO[[#This Row],[81 (29JUN1985 00:00:00)-Water Temperature (C)]]*OO[[#This Row],[23]]</f>
        <v>5.0275620532024989E-43</v>
      </c>
      <c r="Z453" s="10">
        <f>3/24000000*OO[[#This Row],[82 (29JUN1985 03:00:00)-Water Temperature (C)]]*OO[[#This Row],[24]]</f>
        <v>8.157700887189999E-37</v>
      </c>
      <c r="AA453" s="10">
        <f>3/24000000*OO[[#This Row],[83 (29JUN1985 06:00:00)-Water Temperature (C)]]*OO[[#This Row],[25]]</f>
        <v>3.1523470661625E-30</v>
      </c>
      <c r="AB453" s="10">
        <f>3/24000000*OO[[#This Row],[84 (29JUN1985 09:00:00)-Water Temperature (C)]]*OO[[#This Row],[26]]</f>
        <v>7.1414186181300002E-25</v>
      </c>
      <c r="AC453" s="10">
        <f>3/24000000*OO[[#This Row],[85 (29JUN1985 12:00:00)-Water Temperature (C)]]*OO[[#This Row],[27]]</f>
        <v>8.1452243288324981E-21</v>
      </c>
      <c r="AD453" s="10">
        <f>3/24000000*OO[[#This Row],[86 (29JUN1985 15:00:00)-Water Temperature (C)]]*OO[[#This Row],[28]]</f>
        <v>1.5380138503124999E-17</v>
      </c>
      <c r="AE453" s="10">
        <f>3/24000000*OO[[#This Row],[88 (29JUN1985 21:00:00)-Water Temperature (C)]]*OO[[#This Row],[30]]</f>
        <v>1.6196287682493749E-12</v>
      </c>
      <c r="AF453" s="10">
        <f>3/24000000*OO[[#This Row],[88 (29JUN1985 21:00:00)-Water Temperature (C)]]*OO[[#This Row],[30]]</f>
        <v>1.6196287682493749E-12</v>
      </c>
      <c r="AG453" s="10">
        <f>3/24000000*OO[[#This Row],[89 (30JUN1985 00:00:00)-Water Temperature (C)]]*OO[[#This Row],[31]]</f>
        <v>1.4074128409349999E-10</v>
      </c>
      <c r="AH453" s="10">
        <f>3/24000000*OO[[#This Row],[90 (30JUN1985 03:00:00)-Water Temperature (C)]]*OO[[#This Row],[32]]</f>
        <v>6.3555235544949982E-9</v>
      </c>
      <c r="AI453" s="10">
        <f>3/24000000*OO[[#This Row],[91 (30JUN1985 06:00:00)-Water Temperature (C)]]*OO[[#This Row],[33]]</f>
        <v>1.6801774087229999E-7</v>
      </c>
      <c r="AJ453" s="10">
        <f>3/24000000*OO[[#This Row],[92 (30JUN1985 09:00:00)-Water Temperature (C)]]*OO[[#This Row],[34]]</f>
        <v>2.9636087837124992E-6</v>
      </c>
      <c r="AK453" s="10">
        <f>3/24000000*OO[[#This Row],[93 (30JUN1985 12:00:00)-Water Temperature (C)]]*OO[[#This Row],[35]]</f>
        <v>3.2695857351625002E-5</v>
      </c>
      <c r="AL453" s="10">
        <f>3/24000000*OO[[#This Row],[94 (30JUN1985 15:00:00)-Water Temperature (C)]]*OO[[#This Row],[36]]</f>
        <v>2.3948732060517498E-4</v>
      </c>
      <c r="AM453" s="10">
        <f>3/24000000*OO[[#This Row],[95 (30JUN1985 18:00:00)-Water Temperature (C)]]*OO[[#This Row],[37]]</f>
        <v>1.243316711116875E-3</v>
      </c>
      <c r="AN453" s="10">
        <f>3/24000000*OO[[#This Row],[96 (30JUN1985 21:00:00)-Water Temperature (C)]]*OO[[#This Row],[38]]</f>
        <v>4.4741141477362498E-3</v>
      </c>
      <c r="AO453" s="10">
        <f>3/24000000*OO[[#This Row],[97 (01JUL1985 00:00:00)-Water Temperature (C)]]*OO[[#This Row],[39]]</f>
        <v>1.1656565650899998E-2</v>
      </c>
      <c r="AP453" s="10">
        <f>3/24000000*OO[[#This Row],[98 (01JUL1985 03:00:00)-Water Temperature (C)]]*OO[[#This Row],[40]]</f>
        <v>2.4478404058487502E-2</v>
      </c>
      <c r="AQ453" s="10">
        <f>3/24000000*OO[[#This Row],[99 (01JUL1985 06:00:00)-Water Temperature (C)]]*OO[[#This Row],[41]]</f>
        <v>4.2521455230962499E-2</v>
      </c>
      <c r="AR453" s="10">
        <f>3/24000000*OO[[#This Row],[100 (01JUL1985 09:00:00)-Water Temperature (C)]]*OO[[#This Row],[42]]</f>
        <v>6.6424328066749999E-2</v>
      </c>
      <c r="AS453" s="10">
        <f>3/24000000*OO[[#This Row],[101 (01JUL1985 12:00:00)-Water Temperature (C)]]*OO[[#This Row],[43]]</f>
        <v>8.6870113765062498E-2</v>
      </c>
      <c r="AT453" s="10">
        <f>3/24000000*OO[[#This Row],[102 (01JUL1985 15:00:00)-Water Temperature (C)]]*OO[[#This Row],[44]]</f>
        <v>9.4348968770087499E-2</v>
      </c>
      <c r="AU453" s="10">
        <f>3/24000000*OO[[#This Row],[103 (01JUL1985 18:00:00)-Water Temperature (C)]]*OO[[#This Row],[45]]</f>
        <v>8.8205991227424993E-2</v>
      </c>
      <c r="AV453" s="10">
        <f>3/24000000*OO[[#This Row],[104 (01JUL1985 21:00:00)-Water Temperature (C)]]*OO[[#This Row],[46]]</f>
        <v>6.9060578866149983E-2</v>
      </c>
      <c r="AW453" s="10">
        <f>3/24000000*OO[[#This Row],[105 (02JUL1985 00:00:00)-Water Temperature (C)]]*OO[[#This Row],[47]]</f>
        <v>4.74570294881375E-2</v>
      </c>
      <c r="AX453" s="10">
        <f>3/24000000*OO[[#This Row],[106 (02JUL1985 03:00:00)-Water Temperature (C)]]*OO[[#This Row],[48]]</f>
        <v>3.0390035055337501E-2</v>
      </c>
      <c r="AY453" s="10">
        <f>3/24000000*OO[[#This Row],[107 (02JUL1985 06:00:00)-Water Temperature (C)]]*OO[[#This Row],[49]]</f>
        <v>1.84612857051E-2</v>
      </c>
      <c r="AZ453" s="10">
        <f>3/24000000*OO[[#This Row],[108 (02JUL1985 09:00:00)-Water Temperature (C)]]*OO[[#This Row],[50]]</f>
        <v>1.078661122539E-2</v>
      </c>
      <c r="BA453" s="10">
        <f>3/24000000*OO[[#This Row],[109 (02JUL1985 12:00:00)-Water Temperature (C)]]*OO[[#This Row],[51]]</f>
        <v>6.2797518667800012E-3</v>
      </c>
      <c r="BB453" s="10">
        <f>3/24000000*OO[[#This Row],[110 (02JUL1985 15:00:00)-Water Temperature (C)]]*OO[[#This Row],[52]]</f>
        <v>3.3971214327124999E-3</v>
      </c>
      <c r="BC453" s="10">
        <f>3/24000000*OO[[#This Row],[111 (02JUL1985 18:00:00)-Water Temperature (C)]]*OO[[#This Row],[53]]</f>
        <v>1.7533186493821249E-3</v>
      </c>
      <c r="BD453" s="10">
        <f>3/24000000*OO[[#This Row],[112 (02JUL1985 21:00:00)-Water Temperature (C)]]*OO[[#This Row],[54]]</f>
        <v>8.5666719203325006E-4</v>
      </c>
      <c r="BE453" s="10">
        <f>3/24000000*OO[[#This Row],[113 (03JUL1985 00:00:00)-Water Temperature (C)]]*OO[[#This Row],[55]]</f>
        <v>4.23883884484125E-4</v>
      </c>
      <c r="BF453" s="10">
        <f>3/24000000*OO[[#This Row],[114 (03JUL1985 03:00:00)-Water Temperature (C)]]*OO[[#This Row],[56]]</f>
        <v>2.2014365815679998E-4</v>
      </c>
      <c r="BG453" s="10">
        <f>3/24000000*OO[[#This Row],[115 (03JUL1985 06:00:00)-Water Temperature (C)]]*OO[[#This Row],[57]]</f>
        <v>1.262022079136875E-4</v>
      </c>
      <c r="BH453" s="10">
        <f>3/24000000*OO[[#This Row],[116 (03JUL1985 09:00:00)-Water Temperature (C)]]*OO[[#This Row],[58]]</f>
        <v>8.4947475171824995E-5</v>
      </c>
      <c r="BI453" s="10">
        <f>3/24000000*OO[[#This Row],[117 (03JUL1985 12:00:00)-Water Temperature (C)]]*OO[[#This Row],[59]]</f>
        <v>6.8611667939474995E-5</v>
      </c>
      <c r="BJ453" s="10">
        <f>3/24000000*OO[[#This Row],[118 (03JUL1985 15:00:00)-Water Temperature (C)]]*OO[[#This Row],[60]]</f>
        <v>6.0867160524249999E-5</v>
      </c>
      <c r="BK453" s="10">
        <f>3/24000000*OO[[#This Row],[119 (03JUL1985 18:00:00)-Water Temperature (C)]]*OO[[#This Row],[61]]</f>
        <v>5.7572365628700002E-5</v>
      </c>
      <c r="BL453" s="10">
        <f>3/24000000*OO[[#This Row],[120 (03JUL1985 21:00:00)-Water Temperature (C)]]*OO[[#This Row],[62]]</f>
        <v>5.3004058274925009E-5</v>
      </c>
      <c r="BM453" s="10">
        <f>3/24000000*OO[[#This Row],[121 (04JUL1985 00:00:00)-Water Temperature (C)]]*OO[[#This Row],[63]]</f>
        <v>4.8844982488725002E-5</v>
      </c>
      <c r="BN453" s="10">
        <f>3/24000000*OO[[#This Row],[122 (04JUL1985 03:00:00)-Water Temperature (C)]]*OO[[#This Row],[64]]</f>
        <v>4.6112375863749997E-5</v>
      </c>
      <c r="BO453" s="10">
        <f>3/24000000*OO[[#This Row],[123 (04JUL1985 06:00:00)-Water Temperature (C)]]*OO[[#This Row],[65]]</f>
        <v>4.3774132863337497E-5</v>
      </c>
      <c r="BP453" s="10">
        <f>3/24000000*OO[[#This Row],[124 (04JUL1985 09:00:00)-Water Temperature (C)]]*OO[[#This Row],[66]]</f>
        <v>4.4510156070124996E-5</v>
      </c>
      <c r="BQ453" s="10">
        <f>3/24000000*OO[[#This Row],[125 (04JUL1985 12:00:00)-Water Temperature (C)]]*OO[[#This Row],[67]]</f>
        <v>4.4641063697812502E-5</v>
      </c>
      <c r="BR453" s="10">
        <f>3/24000000*OO[[#This Row],[126 (04JUL1985 15:00:00)-Water Temperature (C)]]*OO[[#This Row],[68]]</f>
        <v>4.2819592818975005E-5</v>
      </c>
      <c r="BS453" s="10">
        <f>3/24000000*OO[[#This Row],[127 (04JUL1985 18:00:00)-Water Temperature (C)]]*OO[[#This Row],[69]]</f>
        <v>4.1234123228124995E-5</v>
      </c>
      <c r="BT453" s="10">
        <f>3/24000000*OO[[#This Row],[128 (04JUL1985 21:00:00)-Water Temperature (C)]]*OO[[#This Row],[70]]</f>
        <v>3.76135725384125E-5</v>
      </c>
      <c r="BU453" s="10">
        <f>3/24000000*OO[[#This Row],[129 (05JUL1985 00:00:00)-Water Temperature (C)]]*OO[[#This Row],[71]]</f>
        <v>3.2025322315987498E-5</v>
      </c>
      <c r="BV453" s="10">
        <f>3/24000000*OO[[#This Row],[130 (05JUL1985 03:00:00)-Water Temperature (C)]]*OO[[#This Row],[72]]</f>
        <v>2.7670761091362498E-5</v>
      </c>
      <c r="BW453" s="10">
        <f>3/24000000*OO[[#This Row],[131 (05JUL1985 06:00:00)-Water Temperature (C)]]*OO[[#This Row],[73]]</f>
        <v>2.4585156250349999E-5</v>
      </c>
      <c r="BX453" s="10">
        <f>3/24000000*OO[[#This Row],[132 (05JUL1985 09:00:00)-Water Temperature (C)]]*OO[[#This Row],[74]]</f>
        <v>2.4269620555437498E-5</v>
      </c>
      <c r="BY453" s="10">
        <f>3/24000000*OO[[#This Row],[133 (05JUL1985 12:00:00)-Water Temperature (C)]]*OO[[#This Row],[75]]</f>
        <v>2.3963570522918748E-5</v>
      </c>
      <c r="BZ453" s="10">
        <f>3/24000000*OO[[#This Row],[134 (05JUL1985 15:00:00)-Water Temperature (C)]]*OO[[#This Row],[76]]</f>
        <v>2.3106013725600001E-5</v>
      </c>
      <c r="CA453" s="10">
        <f>3/24000000*OO[[#This Row],[135 (05JUL1985 18:00:00)-Water Temperature (C)]]*OO[[#This Row],[77]]</f>
        <v>2.1643758064587502E-5</v>
      </c>
      <c r="CB453" s="10">
        <f>3/24000000*OO[[#This Row],[136 (05JUL1985 21:00:00)-Water Temperature (C)]]*OO[[#This Row],[78]]</f>
        <v>1.8718218851949996E-5</v>
      </c>
      <c r="CC453" s="10">
        <f>3/24000000*OO[[#This Row],[137 (06JUL1985 00:00:00)-Water Temperature (C)]]*OO[[#This Row],[79]]</f>
        <v>1.5518079658989999E-5</v>
      </c>
      <c r="CD453" s="10">
        <f>3/24000000*OO[[#This Row],[138 (06JUL1985 03:00:00)-Water Temperature (C)]]*OO[[#This Row],[80]]</f>
        <v>1.335553332097625E-5</v>
      </c>
      <c r="CE453" s="10">
        <f>3/24000000*OO[[#This Row],[139 (06JUL1985 06:00:00)-Water Temperature (C)]]*OO[[#This Row],[81]]</f>
        <v>1.1998159871381249E-5</v>
      </c>
      <c r="CF453" s="10">
        <f>3/24000000*OO[[#This Row],[140 (06JUL1985 09:00:00)-Water Temperature (C)]]*OO[[#This Row],[82]]</f>
        <v>1.197872512541125E-5</v>
      </c>
      <c r="CG453" s="10">
        <f>3/24000000*OO[[#This Row],[141 (06JUL1985 12:00:00)-Water Temperature (C)]]*OO[[#This Row],[83]]</f>
        <v>1.179768873976E-5</v>
      </c>
      <c r="CH453" s="10">
        <f>3/24000000*OO[[#This Row],[142 (06JUL1985 15:00:00)-Water Temperature (C)]]*OO[[#This Row],[84]]</f>
        <v>1.1323235040425001E-5</v>
      </c>
      <c r="CI453" s="10">
        <f>3/24000000*OO[[#This Row],[143 (06JUL1985 18:00:00)-Water Temperature (C)]]*OO[[#This Row],[85]]</f>
        <v>1.044811002694375E-5</v>
      </c>
      <c r="CJ453" s="10">
        <f>3/24000000*OO[[#This Row],[144 (06JUL1985 21:00:00)-Water Temperature (C)]]*OO[[#This Row],[86]]</f>
        <v>9.06026208525E-6</v>
      </c>
      <c r="CK453" s="10">
        <f>3/24000000*OO[[#This Row],[145 (07JUL1985 00:00:00)-Water Temperature (C)]]*OO[[#This Row],[87]]</f>
        <v>7.5830421743862495E-6</v>
      </c>
      <c r="CL453" s="10">
        <f>3/24000000*OO[[#This Row],[146 (07JUL1985 03:00:00)-Water Temperature (C)]]*OO[[#This Row],[88]]</f>
        <v>6.5404276105537504E-6</v>
      </c>
      <c r="CM453" s="10">
        <f>3/24000000*OO[[#This Row],[147 (07JUL1985 06:00:00)-Water Temperature (C)]]*OO[[#This Row],[89]]</f>
        <v>5.8271439807962503E-6</v>
      </c>
      <c r="CN453" s="10">
        <f>3/24000000*OO[[#This Row],[148 (07JUL1985 09:00:00)-Water Temperature (C)]]*OO[[#This Row],[90]]</f>
        <v>5.5691929072462492E-6</v>
      </c>
      <c r="CO453" s="10">
        <f>3/24000000*OO[[#This Row],[149 (07JUL1985 12:00:00)-Water Temperature (C)]]*OO[[#This Row],[91]]</f>
        <v>4.9005131713574999E-6</v>
      </c>
      <c r="CP453" s="10">
        <f>3/24000000*OO[[#This Row],[150 (07JUL1985 15:00:00)-Water Temperature (C)]]*OO[[#This Row],[92]]</f>
        <v>4.4675578704175001E-6</v>
      </c>
      <c r="CQ453" s="10">
        <f>3/24000000*OO[[#This Row],[151 (07JUL1985 18:00:00)-Water Temperature (C)]]*OO[[#This Row],[93]]</f>
        <v>3.8831766754875002E-6</v>
      </c>
      <c r="CR453" s="10">
        <f>3/24000000*OO[[#This Row],[152 (07JUL1985 21:00:00)-Water Temperature (C)]]*OO[[#This Row],[94]]</f>
        <v>3.1650435671249996E-6</v>
      </c>
      <c r="CS453" s="10">
        <f>3/24000000*OO[[#This Row],[153 (08JUL1985 00:00:00)-Water Temperature (C)]]*OO[[#This Row],[95]]</f>
        <v>2.5164042110187498E-6</v>
      </c>
      <c r="CT453" s="10">
        <f>3/24000000*OO[[#This Row],[154 (08JUL1985 03:00:00)-Water Temperature (C)]]*OO[[#This Row],[96]]</f>
        <v>2.0438893195087499E-6</v>
      </c>
      <c r="CU453" s="10">
        <f>3/24000000*OO[[#This Row],[155 (08JUL1985 06:00:00)-Water Temperature (C)]]*OO[[#This Row],[97]]</f>
        <v>1.75053028349375E-6</v>
      </c>
      <c r="CV453" s="10">
        <f>3/24000000*OO[[#This Row],[156 (08JUL1985 09:00:00)-Water Temperature (C)]]*OO[[#This Row],[98]]</f>
        <v>1.6678924823099999E-6</v>
      </c>
      <c r="CW453" s="10">
        <f>3/24000000*OO[[#This Row],[157 (08JUL1985 12:00:00)-Water Temperature (C)]]*OO[[#This Row],[99]]</f>
        <v>1.5895629487897501E-6</v>
      </c>
    </row>
    <row r="454" spans="1:101" x14ac:dyDescent="0.35">
      <c r="A454" t="s">
        <v>461</v>
      </c>
      <c r="B454">
        <v>838.78520000000003</v>
      </c>
      <c r="C454" s="10">
        <f>3/24*OO[[#This Row],[59 (26JUN1985 06:00:00)-Water Temperature (C)]]*OO[[#This Row],[1]]/SUM(OO[1])</f>
        <v>0</v>
      </c>
      <c r="D454" s="10">
        <f>3/24*OO[[#This Row],[60 (26JUN1985 09:00:00)-Water Temperature (C)]]*OO[[#This Row],[2]]/SUM(OO[2])</f>
        <v>0</v>
      </c>
      <c r="E454" s="10">
        <f>3/24*OO[[#This Row],[61 (26JUN1985 12:00:00)-Water Temperature (C)]]*OO[[#This Row],[3]]/SUM(OO[3])</f>
        <v>0</v>
      </c>
      <c r="F454" s="10">
        <f>3/24*OO[[#This Row],[62 (26JUN1985 15:00:00)-Water Temperature (C)]]*OO[[#This Row],[4]]/SUM(OO[4])</f>
        <v>0</v>
      </c>
      <c r="G454" s="10">
        <f>3/24*OO[[#This Row],[63 (26JUN1985 18:00:00)-Water Temperature (C)]]*OO[[#This Row],[5]]/SUM(OO[5])</f>
        <v>0</v>
      </c>
      <c r="H454" s="10">
        <f>3/24*OO[[#This Row],[64 (26JUN1985 21:00:00)-Water Temperature (C)]]*OO[[#This Row],[6]]/SUM(OO[6])</f>
        <v>0</v>
      </c>
      <c r="I454" s="10">
        <f>3/24*OO[[#This Row],[65 (27JUN1985 00:00:00)-Water Temperature (C)]]*OO[[#This Row],[7]]/SUM(OO[7])</f>
        <v>0</v>
      </c>
      <c r="J454" s="10">
        <f>3/24*OO[[#This Row],[66 (27JUN1985 03:00:00)-Water Temperature (C)]]*OO[[#This Row],[8]]/SUM(OO[8])</f>
        <v>0</v>
      </c>
      <c r="K454" s="10">
        <f>3/24*OO[[#This Row],[67 (27JUN1985 06:00:00)-Water Temperature (C)]]*OO[[#This Row],[9]]/SUM(OO[9])</f>
        <v>0</v>
      </c>
      <c r="L454" s="10">
        <f>3/24*OO[[#This Row],[68 (27JUN1985 09:00:00)-Water Temperature (C)]]*OO[[#This Row],[10]]/SUM(OO[10])</f>
        <v>0</v>
      </c>
      <c r="M454" s="10">
        <f>3/24*OO[[#This Row],[69 (27JUN1985 12:00:00)-Water Temperature (C)]]*OO[[#This Row],[11]]/SUM(OO[11])</f>
        <v>0</v>
      </c>
      <c r="N454" s="10">
        <f>3/24*OO[[#This Row],[70 (27JUN1985 15:00:00)-Water Temperature (C)]]*OO[[#This Row],[12]]/SUM(OO[12])</f>
        <v>0</v>
      </c>
      <c r="O454" s="10">
        <f>3/24*OO[[#This Row],[71 (27JUN1985 18:00:00)-Water Temperature (C)]]*OO[[#This Row],[13]]/SUM(OO[13])</f>
        <v>0</v>
      </c>
      <c r="P454" s="10">
        <f>3/24*OO[[#This Row],[72 (27JUN1985 21:00:00)-Water Temperature (C)]]*OO[[#This Row],[14]]/SUM(OO[14])</f>
        <v>0</v>
      </c>
      <c r="Q454" s="10">
        <f>3/24*OO[[#This Row],[73 (28JUN1985 00:00:00)-Water Temperature (C)]]*OO[[#This Row],[15]]/SUM(OO[15])</f>
        <v>0</v>
      </c>
      <c r="R454" s="10">
        <f>3/24*OO[[#This Row],[74 (28JUN1985 03:00:00)-Water Temperature (C)]]*OO[[#This Row],[16]]/SUM(OO[16])</f>
        <v>0</v>
      </c>
      <c r="S454" s="10">
        <f>3/24*OO[[#This Row],[75 (28JUN1985 06:00:00)-Water Temperature (C)]]*OO[[#This Row],[17]]/SUM(OO[17])</f>
        <v>0</v>
      </c>
      <c r="T454" s="10">
        <f>3/24*OO[[#This Row],[76 (28JUN1985 09:00:00)-Water Temperature (C)]]*OO[[#This Row],[18]]/SUM(OO[18])</f>
        <v>0</v>
      </c>
      <c r="U454" s="10">
        <f>3/24*OO[[#This Row],[77 (28JUN1985 12:00:00)-Water Temperature (C)]]*OO[[#This Row],[19]]/SUM(OO[19])</f>
        <v>0</v>
      </c>
      <c r="V454" s="10">
        <f>3/24000000*OO[[#This Row],[78 (28JUN1985 15:00:00)-Water Temperature (C)]]*OO[[#This Row],[20]]</f>
        <v>0</v>
      </c>
      <c r="W454" s="10">
        <f>3/24000000*OO[[#This Row],[79 (28JUN1985 18:00:00)-Water Temperature (C)]]*OO[[#This Row],[21]]</f>
        <v>0</v>
      </c>
      <c r="X454" s="10">
        <f>3/24000000*OO[[#This Row],[80 (28JUN1985 21:00:00)-Water Temperature (C)]]*OO[[#This Row],[22]]</f>
        <v>0</v>
      </c>
      <c r="Y454" s="10">
        <f>3/24000000*OO[[#This Row],[81 (29JUN1985 00:00:00)-Water Temperature (C)]]*OO[[#This Row],[23]]</f>
        <v>1.0789789800324998E-43</v>
      </c>
      <c r="Z454" s="10">
        <f>3/24000000*OO[[#This Row],[82 (29JUN1985 03:00:00)-Water Temperature (C)]]*OO[[#This Row],[24]]</f>
        <v>2.0884085000212499E-37</v>
      </c>
      <c r="AA454" s="10">
        <f>3/24000000*OO[[#This Row],[83 (29JUN1985 06:00:00)-Water Temperature (C)]]*OO[[#This Row],[25]]</f>
        <v>7.5362655224549989E-31</v>
      </c>
      <c r="AB454" s="10">
        <f>3/24000000*OO[[#This Row],[84 (29JUN1985 09:00:00)-Water Temperature (C)]]*OO[[#This Row],[26]]</f>
        <v>2.2757250899429998E-25</v>
      </c>
      <c r="AC454" s="10">
        <f>3/24000000*OO[[#This Row],[85 (29JUN1985 12:00:00)-Water Temperature (C)]]*OO[[#This Row],[27]]</f>
        <v>3.1095140150374997E-21</v>
      </c>
      <c r="AD454" s="10">
        <f>3/24000000*OO[[#This Row],[86 (29JUN1985 15:00:00)-Water Temperature (C)]]*OO[[#This Row],[28]]</f>
        <v>6.6289229202074996E-18</v>
      </c>
      <c r="AE454" s="10">
        <f>3/24000000*OO[[#This Row],[88 (29JUN1985 21:00:00)-Water Temperature (C)]]*OO[[#This Row],[30]]</f>
        <v>8.3172546658499999E-13</v>
      </c>
      <c r="AF454" s="10">
        <f>3/24000000*OO[[#This Row],[88 (29JUN1985 21:00:00)-Water Temperature (C)]]*OO[[#This Row],[30]]</f>
        <v>8.3172546658499999E-13</v>
      </c>
      <c r="AG454" s="10">
        <f>3/24000000*OO[[#This Row],[89 (30JUN1985 00:00:00)-Water Temperature (C)]]*OO[[#This Row],[31]]</f>
        <v>7.7363704453824989E-11</v>
      </c>
      <c r="AH454" s="10">
        <f>3/24000000*OO[[#This Row],[90 (30JUN1985 03:00:00)-Water Temperature (C)]]*OO[[#This Row],[32]]</f>
        <v>3.7061922502375E-9</v>
      </c>
      <c r="AI454" s="10">
        <f>3/24000000*OO[[#This Row],[91 (30JUN1985 06:00:00)-Water Temperature (C)]]*OO[[#This Row],[33]]</f>
        <v>1.0340240887762498E-7</v>
      </c>
      <c r="AJ454" s="10">
        <f>3/24000000*OO[[#This Row],[92 (30JUN1985 09:00:00)-Water Temperature (C)]]*OO[[#This Row],[34]]</f>
        <v>1.9181176109999995E-6</v>
      </c>
      <c r="AK454" s="10">
        <f>3/24000000*OO[[#This Row],[93 (30JUN1985 12:00:00)-Water Temperature (C)]]*OO[[#This Row],[35]]</f>
        <v>2.2278968039440003E-5</v>
      </c>
      <c r="AL454" s="10">
        <f>3/24000000*OO[[#This Row],[94 (30JUN1985 15:00:00)-Water Temperature (C)]]*OO[[#This Row],[36]]</f>
        <v>1.7059973450258751E-4</v>
      </c>
      <c r="AM454" s="10">
        <f>3/24000000*OO[[#This Row],[95 (30JUN1985 18:00:00)-Water Temperature (C)]]*OO[[#This Row],[37]]</f>
        <v>9.2314458690999986E-4</v>
      </c>
      <c r="AN454" s="10">
        <f>3/24000000*OO[[#This Row],[96 (30JUN1985 21:00:00)-Water Temperature (C)]]*OO[[#This Row],[38]]</f>
        <v>3.4580276625824995E-3</v>
      </c>
      <c r="AO454" s="10">
        <f>3/24000000*OO[[#This Row],[97 (01JUL1985 00:00:00)-Water Temperature (C)]]*OO[[#This Row],[39]]</f>
        <v>9.317823832760001E-3</v>
      </c>
      <c r="AP454" s="10">
        <f>3/24000000*OO[[#This Row],[98 (01JUL1985 03:00:00)-Water Temperature (C)]]*OO[[#This Row],[40]]</f>
        <v>2.01307559718025E-2</v>
      </c>
      <c r="AQ454" s="10">
        <f>3/24000000*OO[[#This Row],[99 (01JUL1985 06:00:00)-Water Temperature (C)]]*OO[[#This Row],[41]]</f>
        <v>3.5947394848249999E-2</v>
      </c>
      <c r="AR454" s="10">
        <f>3/24000000*OO[[#This Row],[100 (01JUL1985 09:00:00)-Water Temperature (C)]]*OO[[#This Row],[42]]</f>
        <v>5.7610622336399991E-2</v>
      </c>
      <c r="AS454" s="10">
        <f>3/24000000*OO[[#This Row],[101 (01JUL1985 12:00:00)-Water Temperature (C)]]*OO[[#This Row],[43]]</f>
        <v>7.7485271094599989E-2</v>
      </c>
      <c r="AT454" s="10">
        <f>3/24000000*OO[[#This Row],[102 (01JUL1985 15:00:00)-Water Temperature (C)]]*OO[[#This Row],[44]]</f>
        <v>8.63082770631E-2</v>
      </c>
      <c r="AU454" s="10">
        <f>3/24000000*OO[[#This Row],[103 (01JUL1985 18:00:00)-Water Temperature (C)]]*OO[[#This Row],[45]]</f>
        <v>8.2465269909912486E-2</v>
      </c>
      <c r="AV454" s="10">
        <f>3/24000000*OO[[#This Row],[104 (01JUL1985 21:00:00)-Water Temperature (C)]]*OO[[#This Row],[46]]</f>
        <v>6.5968657717500004E-2</v>
      </c>
      <c r="AW454" s="10">
        <f>3/24000000*OO[[#This Row],[105 (02JUL1985 00:00:00)-Water Temperature (C)]]*OO[[#This Row],[47]]</f>
        <v>4.6060626378287506E-2</v>
      </c>
      <c r="AX454" s="10">
        <f>3/24000000*OO[[#This Row],[106 (02JUL1985 03:00:00)-Water Temperature (C)]]*OO[[#This Row],[48]]</f>
        <v>2.9876702099649998E-2</v>
      </c>
      <c r="AY454" s="10">
        <f>3/24000000*OO[[#This Row],[107 (02JUL1985 06:00:00)-Water Temperature (C)]]*OO[[#This Row],[49]]</f>
        <v>1.8362682555799998E-2</v>
      </c>
      <c r="AZ454" s="10">
        <f>3/24000000*OO[[#This Row],[108 (02JUL1985 09:00:00)-Water Temperature (C)]]*OO[[#This Row],[50]]</f>
        <v>1.0841427126186248E-2</v>
      </c>
      <c r="BA454" s="10">
        <f>3/24000000*OO[[#This Row],[109 (02JUL1985 12:00:00)-Water Temperature (C)]]*OO[[#This Row],[51]]</f>
        <v>6.3706483958849997E-3</v>
      </c>
      <c r="BB454" s="10">
        <f>3/24000000*OO[[#This Row],[110 (02JUL1985 15:00:00)-Water Temperature (C)]]*OO[[#This Row],[52]]</f>
        <v>3.4857751122374997E-3</v>
      </c>
      <c r="BC454" s="10">
        <f>3/24000000*OO[[#This Row],[111 (02JUL1985 18:00:00)-Water Temperature (C)]]*OO[[#This Row],[53]]</f>
        <v>1.8137852280699996E-3</v>
      </c>
      <c r="BD454" s="10">
        <f>3/24000000*OO[[#This Row],[112 (02JUL1985 21:00:00)-Water Temperature (C)]]*OO[[#This Row],[54]]</f>
        <v>8.9029563980699996E-4</v>
      </c>
      <c r="BE454" s="10">
        <f>3/24000000*OO[[#This Row],[113 (03JUL1985 00:00:00)-Water Temperature (C)]]*OO[[#This Row],[55]]</f>
        <v>4.3947451856424995E-4</v>
      </c>
      <c r="BF454" s="10">
        <f>3/24000000*OO[[#This Row],[114 (03JUL1985 03:00:00)-Water Temperature (C)]]*OO[[#This Row],[56]]</f>
        <v>2.2606136592250001E-4</v>
      </c>
      <c r="BG454" s="10">
        <f>3/24000000*OO[[#This Row],[115 (03JUL1985 06:00:00)-Water Temperature (C)]]*OO[[#This Row],[57]]</f>
        <v>1.272898175626E-4</v>
      </c>
      <c r="BH454" s="10">
        <f>3/24000000*OO[[#This Row],[116 (03JUL1985 09:00:00)-Water Temperature (C)]]*OO[[#This Row],[58]]</f>
        <v>8.3677425399624996E-5</v>
      </c>
      <c r="BI454" s="10">
        <f>3/24000000*OO[[#This Row],[117 (03JUL1985 12:00:00)-Water Temperature (C)]]*OO[[#This Row],[59]]</f>
        <v>6.6177777742212483E-5</v>
      </c>
      <c r="BJ454" s="10">
        <f>3/24000000*OO[[#This Row],[118 (03JUL1985 15:00:00)-Water Temperature (C)]]*OO[[#This Row],[60]]</f>
        <v>5.7964395213712494E-5</v>
      </c>
      <c r="BK454" s="10">
        <f>3/24000000*OO[[#This Row],[119 (03JUL1985 18:00:00)-Water Temperature (C)]]*OO[[#This Row],[61]]</f>
        <v>5.4342400492399995E-5</v>
      </c>
      <c r="BL454" s="10">
        <f>3/24000000*OO[[#This Row],[120 (03JUL1985 21:00:00)-Water Temperature (C)]]*OO[[#This Row],[62]]</f>
        <v>4.9865803197762496E-5</v>
      </c>
      <c r="BM454" s="10">
        <f>3/24000000*OO[[#This Row],[121 (04JUL1985 00:00:00)-Water Temperature (C)]]*OO[[#This Row],[63]]</f>
        <v>4.571072409694999E-5</v>
      </c>
      <c r="BN454" s="10">
        <f>3/24000000*OO[[#This Row],[122 (04JUL1985 03:00:00)-Water Temperature (C)]]*OO[[#This Row],[64]]</f>
        <v>4.30206151921875E-5</v>
      </c>
      <c r="BO454" s="10">
        <f>3/24000000*OO[[#This Row],[123 (04JUL1985 06:00:00)-Water Temperature (C)]]*OO[[#This Row],[65]]</f>
        <v>4.08149923605E-5</v>
      </c>
      <c r="BP454" s="10">
        <f>3/24000000*OO[[#This Row],[124 (04JUL1985 09:00:00)-Water Temperature (C)]]*OO[[#This Row],[66]]</f>
        <v>4.141965348299999E-5</v>
      </c>
      <c r="BQ454" s="10">
        <f>3/24000000*OO[[#This Row],[125 (04JUL1985 12:00:00)-Water Temperature (C)]]*OO[[#This Row],[67]]</f>
        <v>4.1784874716749992E-5</v>
      </c>
      <c r="BR454" s="10">
        <f>3/24000000*OO[[#This Row],[126 (04JUL1985 15:00:00)-Water Temperature (C)]]*OO[[#This Row],[68]]</f>
        <v>4.0246937308749998E-5</v>
      </c>
      <c r="BS454" s="10">
        <f>3/24000000*OO[[#This Row],[127 (04JUL1985 18:00:00)-Water Temperature (C)]]*OO[[#This Row],[69]]</f>
        <v>3.8830291871799996E-5</v>
      </c>
      <c r="BT454" s="10">
        <f>3/24000000*OO[[#This Row],[128 (04JUL1985 21:00:00)-Water Temperature (C)]]*OO[[#This Row],[70]]</f>
        <v>3.5606290102687496E-5</v>
      </c>
      <c r="BU454" s="10">
        <f>3/24000000*OO[[#This Row],[129 (05JUL1985 00:00:00)-Water Temperature (C)]]*OO[[#This Row],[71]]</f>
        <v>3.0363226570687498E-5</v>
      </c>
      <c r="BV454" s="10">
        <f>3/24000000*OO[[#This Row],[130 (05JUL1985 03:00:00)-Water Temperature (C)]]*OO[[#This Row],[72]]</f>
        <v>2.6169880525424997E-5</v>
      </c>
      <c r="BW454" s="10">
        <f>3/24000000*OO[[#This Row],[131 (05JUL1985 06:00:00)-Water Temperature (C)]]*OO[[#This Row],[73]]</f>
        <v>2.3217584159474995E-5</v>
      </c>
      <c r="BX454" s="10">
        <f>3/24000000*OO[[#This Row],[132 (05JUL1985 09:00:00)-Water Temperature (C)]]*OO[[#This Row],[74]]</f>
        <v>2.2892458502349999E-5</v>
      </c>
      <c r="BY454" s="10">
        <f>3/24000000*OO[[#This Row],[133 (05JUL1985 12:00:00)-Water Temperature (C)]]*OO[[#This Row],[75]]</f>
        <v>2.2736280866937503E-5</v>
      </c>
      <c r="BZ454" s="10">
        <f>3/24000000*OO[[#This Row],[134 (05JUL1985 15:00:00)-Water Temperature (C)]]*OO[[#This Row],[76]]</f>
        <v>2.2025263609798747E-5</v>
      </c>
      <c r="CA454" s="10">
        <f>3/24000000*OO[[#This Row],[135 (05JUL1985 18:00:00)-Water Temperature (C)]]*OO[[#This Row],[77]]</f>
        <v>2.0713819054661249E-5</v>
      </c>
      <c r="CB454" s="10">
        <f>3/24000000*OO[[#This Row],[136 (05JUL1985 21:00:00)-Water Temperature (C)]]*OO[[#This Row],[78]]</f>
        <v>1.8018587736599995E-5</v>
      </c>
      <c r="CC454" s="10">
        <f>3/24000000*OO[[#This Row],[137 (06JUL1985 00:00:00)-Water Temperature (C)]]*OO[[#This Row],[79]]</f>
        <v>1.4910155343530001E-5</v>
      </c>
      <c r="CD454" s="10">
        <f>3/24000000*OO[[#This Row],[138 (06JUL1985 03:00:00)-Water Temperature (C)]]*OO[[#This Row],[80]]</f>
        <v>1.2771658456879999E-5</v>
      </c>
      <c r="CE454" s="10">
        <f>3/24000000*OO[[#This Row],[139 (06JUL1985 06:00:00)-Water Temperature (C)]]*OO[[#This Row],[81]]</f>
        <v>1.1437186180554999E-5</v>
      </c>
      <c r="CF454" s="10">
        <f>3/24000000*OO[[#This Row],[140 (06JUL1985 09:00:00)-Water Temperature (C)]]*OO[[#This Row],[82]]</f>
        <v>1.1422370693947499E-5</v>
      </c>
      <c r="CG454" s="10">
        <f>3/24000000*OO[[#This Row],[141 (06JUL1985 12:00:00)-Water Temperature (C)]]*OO[[#This Row],[83]]</f>
        <v>1.1325501894524998E-5</v>
      </c>
      <c r="CH454" s="10">
        <f>3/24000000*OO[[#This Row],[142 (06JUL1985 15:00:00)-Water Temperature (C)]]*OO[[#This Row],[84]]</f>
        <v>1.093137471759375E-5</v>
      </c>
      <c r="CI454" s="10">
        <f>3/24000000*OO[[#This Row],[143 (06JUL1985 18:00:00)-Water Temperature (C)]]*OO[[#This Row],[85]]</f>
        <v>1.01226018361E-5</v>
      </c>
      <c r="CJ454" s="10">
        <f>3/24000000*OO[[#This Row],[144 (06JUL1985 21:00:00)-Water Temperature (C)]]*OO[[#This Row],[86]]</f>
        <v>8.8076734573800003E-6</v>
      </c>
      <c r="CK454" s="10">
        <f>3/24000000*OO[[#This Row],[145 (07JUL1985 00:00:00)-Water Temperature (C)]]*OO[[#This Row],[87]]</f>
        <v>7.35493981205E-6</v>
      </c>
      <c r="CL454" s="10">
        <f>3/24000000*OO[[#This Row],[146 (07JUL1985 03:00:00)-Water Temperature (C)]]*OO[[#This Row],[88]]</f>
        <v>6.3247796917724992E-6</v>
      </c>
      <c r="CM454" s="10">
        <f>3/24000000*OO[[#This Row],[147 (07JUL1985 06:00:00)-Water Temperature (C)]]*OO[[#This Row],[89]]</f>
        <v>5.6298583379249998E-6</v>
      </c>
      <c r="CN454" s="10">
        <f>3/24000000*OO[[#This Row],[148 (07JUL1985 09:00:00)-Water Temperature (C)]]*OO[[#This Row],[90]]</f>
        <v>5.4110770750349991E-6</v>
      </c>
      <c r="CO454" s="10">
        <f>3/24000000*OO[[#This Row],[149 (07JUL1985 12:00:00)-Water Temperature (C)]]*OO[[#This Row],[91]]</f>
        <v>4.8061221751725001E-6</v>
      </c>
      <c r="CP454" s="10">
        <f>3/24000000*OO[[#This Row],[150 (07JUL1985 15:00:00)-Water Temperature (C)]]*OO[[#This Row],[92]]</f>
        <v>4.4069146878812502E-6</v>
      </c>
      <c r="CQ454" s="10">
        <f>3/24000000*OO[[#This Row],[151 (07JUL1985 18:00:00)-Water Temperature (C)]]*OO[[#This Row],[93]]</f>
        <v>3.8630774329862502E-6</v>
      </c>
      <c r="CR454" s="10">
        <f>3/24000000*OO[[#This Row],[152 (07JUL1985 21:00:00)-Water Temperature (C)]]*OO[[#This Row],[94]]</f>
        <v>3.1680287332650001E-6</v>
      </c>
      <c r="CS454" s="10">
        <f>3/24000000*OO[[#This Row],[153 (08JUL1985 00:00:00)-Water Temperature (C)]]*OO[[#This Row],[95]]</f>
        <v>2.5169693575199998E-6</v>
      </c>
      <c r="CT454" s="10">
        <f>3/24000000*OO[[#This Row],[154 (08JUL1985 03:00:00)-Water Temperature (C)]]*OO[[#This Row],[96]]</f>
        <v>2.0425169998098747E-6</v>
      </c>
      <c r="CU454" s="10">
        <f>3/24000000*OO[[#This Row],[155 (08JUL1985 06:00:00)-Water Temperature (C)]]*OO[[#This Row],[97]]</f>
        <v>1.74774110841E-6</v>
      </c>
      <c r="CV454" s="10">
        <f>3/24000000*OO[[#This Row],[156 (08JUL1985 09:00:00)-Water Temperature (C)]]*OO[[#This Row],[98]]</f>
        <v>1.6732687476999998E-6</v>
      </c>
      <c r="CW454" s="10">
        <f>3/24000000*OO[[#This Row],[157 (08JUL1985 12:00:00)-Water Temperature (C)]]*OO[[#This Row],[99]]</f>
        <v>1.6083157468754999E-6</v>
      </c>
    </row>
    <row r="455" spans="1:101" x14ac:dyDescent="0.35">
      <c r="A455" t="s">
        <v>462</v>
      </c>
      <c r="B455">
        <v>815.2242</v>
      </c>
      <c r="C455" s="10">
        <f>3/24*OO[[#This Row],[59 (26JUN1985 06:00:00)-Water Temperature (C)]]*OO[[#This Row],[1]]/SUM(OO[1])</f>
        <v>0</v>
      </c>
      <c r="D455" s="10">
        <f>3/24*OO[[#This Row],[60 (26JUN1985 09:00:00)-Water Temperature (C)]]*OO[[#This Row],[2]]/SUM(OO[2])</f>
        <v>0</v>
      </c>
      <c r="E455" s="10">
        <f>3/24*OO[[#This Row],[61 (26JUN1985 12:00:00)-Water Temperature (C)]]*OO[[#This Row],[3]]/SUM(OO[3])</f>
        <v>0</v>
      </c>
      <c r="F455" s="10">
        <f>3/24*OO[[#This Row],[62 (26JUN1985 15:00:00)-Water Temperature (C)]]*OO[[#This Row],[4]]/SUM(OO[4])</f>
        <v>0</v>
      </c>
      <c r="G455" s="10">
        <f>3/24*OO[[#This Row],[63 (26JUN1985 18:00:00)-Water Temperature (C)]]*OO[[#This Row],[5]]/SUM(OO[5])</f>
        <v>0</v>
      </c>
      <c r="H455" s="10">
        <f>3/24*OO[[#This Row],[64 (26JUN1985 21:00:00)-Water Temperature (C)]]*OO[[#This Row],[6]]/SUM(OO[6])</f>
        <v>0</v>
      </c>
      <c r="I455" s="10">
        <f>3/24*OO[[#This Row],[65 (27JUN1985 00:00:00)-Water Temperature (C)]]*OO[[#This Row],[7]]/SUM(OO[7])</f>
        <v>0</v>
      </c>
      <c r="J455" s="10">
        <f>3/24*OO[[#This Row],[66 (27JUN1985 03:00:00)-Water Temperature (C)]]*OO[[#This Row],[8]]/SUM(OO[8])</f>
        <v>0</v>
      </c>
      <c r="K455" s="10">
        <f>3/24*OO[[#This Row],[67 (27JUN1985 06:00:00)-Water Temperature (C)]]*OO[[#This Row],[9]]/SUM(OO[9])</f>
        <v>0</v>
      </c>
      <c r="L455" s="10">
        <f>3/24*OO[[#This Row],[68 (27JUN1985 09:00:00)-Water Temperature (C)]]*OO[[#This Row],[10]]/SUM(OO[10])</f>
        <v>0</v>
      </c>
      <c r="M455" s="10">
        <f>3/24*OO[[#This Row],[69 (27JUN1985 12:00:00)-Water Temperature (C)]]*OO[[#This Row],[11]]/SUM(OO[11])</f>
        <v>0</v>
      </c>
      <c r="N455" s="10">
        <f>3/24*OO[[#This Row],[70 (27JUN1985 15:00:00)-Water Temperature (C)]]*OO[[#This Row],[12]]/SUM(OO[12])</f>
        <v>0</v>
      </c>
      <c r="O455" s="10">
        <f>3/24*OO[[#This Row],[71 (27JUN1985 18:00:00)-Water Temperature (C)]]*OO[[#This Row],[13]]/SUM(OO[13])</f>
        <v>0</v>
      </c>
      <c r="P455" s="10">
        <f>3/24*OO[[#This Row],[72 (27JUN1985 21:00:00)-Water Temperature (C)]]*OO[[#This Row],[14]]/SUM(OO[14])</f>
        <v>0</v>
      </c>
      <c r="Q455" s="10">
        <f>3/24*OO[[#This Row],[73 (28JUN1985 00:00:00)-Water Temperature (C)]]*OO[[#This Row],[15]]/SUM(OO[15])</f>
        <v>0</v>
      </c>
      <c r="R455" s="10">
        <f>3/24*OO[[#This Row],[74 (28JUN1985 03:00:00)-Water Temperature (C)]]*OO[[#This Row],[16]]/SUM(OO[16])</f>
        <v>0</v>
      </c>
      <c r="S455" s="10">
        <f>3/24*OO[[#This Row],[75 (28JUN1985 06:00:00)-Water Temperature (C)]]*OO[[#This Row],[17]]/SUM(OO[17])</f>
        <v>0</v>
      </c>
      <c r="T455" s="10">
        <f>3/24*OO[[#This Row],[76 (28JUN1985 09:00:00)-Water Temperature (C)]]*OO[[#This Row],[18]]/SUM(OO[18])</f>
        <v>0</v>
      </c>
      <c r="U455" s="10">
        <f>3/24*OO[[#This Row],[77 (28JUN1985 12:00:00)-Water Temperature (C)]]*OO[[#This Row],[19]]/SUM(OO[19])</f>
        <v>0</v>
      </c>
      <c r="V455" s="10">
        <f>3/24000000*OO[[#This Row],[78 (28JUN1985 15:00:00)-Water Temperature (C)]]*OO[[#This Row],[20]]</f>
        <v>0</v>
      </c>
      <c r="W455" s="10">
        <f>3/24000000*OO[[#This Row],[79 (28JUN1985 18:00:00)-Water Temperature (C)]]*OO[[#This Row],[21]]</f>
        <v>0</v>
      </c>
      <c r="X455" s="10">
        <f>3/24000000*OO[[#This Row],[80 (28JUN1985 21:00:00)-Water Temperature (C)]]*OO[[#This Row],[22]]</f>
        <v>0</v>
      </c>
      <c r="Y455" s="10">
        <f>3/24000000*OO[[#This Row],[81 (29JUN1985 00:00:00)-Water Temperature (C)]]*OO[[#This Row],[23]]</f>
        <v>0</v>
      </c>
      <c r="Z455" s="10">
        <f>3/24000000*OO[[#This Row],[82 (29JUN1985 03:00:00)-Water Temperature (C)]]*OO[[#This Row],[24]]</f>
        <v>5.4257917627499994E-38</v>
      </c>
      <c r="AA455" s="10">
        <f>3/24000000*OO[[#This Row],[83 (29JUN1985 06:00:00)-Water Temperature (C)]]*OO[[#This Row],[25]]</f>
        <v>1.694119508407375E-31</v>
      </c>
      <c r="AB455" s="10">
        <f>3/24000000*OO[[#This Row],[84 (29JUN1985 09:00:00)-Water Temperature (C)]]*OO[[#This Row],[26]]</f>
        <v>6.7993058650825E-26</v>
      </c>
      <c r="AC455" s="10">
        <f>3/24000000*OO[[#This Row],[85 (29JUN1985 12:00:00)-Water Temperature (C)]]*OO[[#This Row],[27]]</f>
        <v>1.1064370736993748E-21</v>
      </c>
      <c r="AD455" s="10">
        <f>3/24000000*OO[[#This Row],[86 (29JUN1985 15:00:00)-Water Temperature (C)]]*OO[[#This Row],[28]]</f>
        <v>2.6457953484800001E-18</v>
      </c>
      <c r="AE455" s="10">
        <f>3/24000000*OO[[#This Row],[88 (29JUN1985 21:00:00)-Water Temperature (C)]]*OO[[#This Row],[30]]</f>
        <v>3.8959278334200005E-13</v>
      </c>
      <c r="AF455" s="10">
        <f>3/24000000*OO[[#This Row],[88 (29JUN1985 21:00:00)-Water Temperature (C)]]*OO[[#This Row],[30]]</f>
        <v>3.8959278334200005E-13</v>
      </c>
      <c r="AG455" s="10">
        <f>3/24000000*OO[[#This Row],[89 (30JUN1985 00:00:00)-Water Temperature (C)]]*OO[[#This Row],[31]]</f>
        <v>3.8530524647050002E-11</v>
      </c>
      <c r="AH455" s="10">
        <f>3/24000000*OO[[#This Row],[90 (30JUN1985 03:00:00)-Water Temperature (C)]]*OO[[#This Row],[32]]</f>
        <v>1.9447463719417499E-9</v>
      </c>
      <c r="AI455" s="10">
        <f>3/24000000*OO[[#This Row],[91 (30JUN1985 06:00:00)-Water Temperature (C)]]*OO[[#This Row],[33]]</f>
        <v>5.6840946145349989E-8</v>
      </c>
      <c r="AJ455" s="10">
        <f>3/24000000*OO[[#This Row],[92 (30JUN1985 09:00:00)-Water Temperature (C)]]*OO[[#This Row],[34]]</f>
        <v>1.0998609325587499E-6</v>
      </c>
      <c r="AK455" s="10">
        <f>3/24000000*OO[[#This Row],[93 (30JUN1985 12:00:00)-Water Temperature (C)]]*OO[[#This Row],[35]]</f>
        <v>1.334037585860625E-5</v>
      </c>
      <c r="AL455" s="10">
        <f>3/24000000*OO[[#This Row],[94 (30JUN1985 15:00:00)-Water Temperature (C)]]*OO[[#This Row],[36]]</f>
        <v>1.0603415472795E-4</v>
      </c>
      <c r="AM455" s="10">
        <f>3/24000000*OO[[#This Row],[95 (30JUN1985 18:00:00)-Water Temperature (C)]]*OO[[#This Row],[37]]</f>
        <v>5.9368091221200002E-4</v>
      </c>
      <c r="AN455" s="10">
        <f>3/24000000*OO[[#This Row],[96 (30JUN1985 21:00:00)-Water Temperature (C)]]*OO[[#This Row],[38]]</f>
        <v>2.2991943061779997E-3</v>
      </c>
      <c r="AO455" s="10">
        <f>3/24000000*OO[[#This Row],[97 (01JUL1985 00:00:00)-Water Temperature (C)]]*OO[[#This Row],[39]]</f>
        <v>6.3705485943199996E-3</v>
      </c>
      <c r="AP455" s="10">
        <f>3/24000000*OO[[#This Row],[98 (01JUL1985 03:00:00)-Water Temperature (C)]]*OO[[#This Row],[40]]</f>
        <v>1.407856114775E-2</v>
      </c>
      <c r="AQ455" s="10">
        <f>3/24000000*OO[[#This Row],[99 (01JUL1985 06:00:00)-Water Temperature (C)]]*OO[[#This Row],[41]]</f>
        <v>2.5683452100625E-2</v>
      </c>
      <c r="AR455" s="10">
        <f>3/24000000*OO[[#This Row],[100 (01JUL1985 09:00:00)-Water Temperature (C)]]*OO[[#This Row],[42]]</f>
        <v>4.1950086606874992E-2</v>
      </c>
      <c r="AS455" s="10">
        <f>3/24000000*OO[[#This Row],[101 (01JUL1985 12:00:00)-Water Temperature (C)]]*OO[[#This Row],[43]]</f>
        <v>5.7650815855099999E-2</v>
      </c>
      <c r="AT455" s="10">
        <f>3/24000000*OO[[#This Row],[102 (01JUL1985 15:00:00)-Water Temperature (C)]]*OO[[#This Row],[44]]</f>
        <v>6.5484928517449997E-2</v>
      </c>
      <c r="AU455" s="10">
        <f>3/24000000*OO[[#This Row],[103 (01JUL1985 18:00:00)-Water Temperature (C)]]*OO[[#This Row],[45]]</f>
        <v>6.3645803321399991E-2</v>
      </c>
      <c r="AV455" s="10">
        <f>3/24000000*OO[[#This Row],[104 (01JUL1985 21:00:00)-Water Temperature (C)]]*OO[[#This Row],[46]]</f>
        <v>5.1767798978775002E-2</v>
      </c>
      <c r="AW455" s="10">
        <f>3/24000000*OO[[#This Row],[105 (02JUL1985 00:00:00)-Water Temperature (C)]]*OO[[#This Row],[47]]</f>
        <v>3.6644861485025E-2</v>
      </c>
      <c r="AX455" s="10">
        <f>3/24000000*OO[[#This Row],[106 (02JUL1985 03:00:00)-Water Temperature (C)]]*OO[[#This Row],[48]]</f>
        <v>2.4044386216725E-2</v>
      </c>
      <c r="AY455" s="10">
        <f>3/24000000*OO[[#This Row],[107 (02JUL1985 06:00:00)-Water Temperature (C)]]*OO[[#This Row],[49]]</f>
        <v>1.493673550026E-2</v>
      </c>
      <c r="AZ455" s="10">
        <f>3/24000000*OO[[#This Row],[108 (02JUL1985 09:00:00)-Water Temperature (C)]]*OO[[#This Row],[50]]</f>
        <v>8.9068678353750007E-3</v>
      </c>
      <c r="BA455" s="10">
        <f>3/24000000*OO[[#This Row],[109 (02JUL1985 12:00:00)-Water Temperature (C)]]*OO[[#This Row],[51]]</f>
        <v>5.2830532658474996E-3</v>
      </c>
      <c r="BB455" s="10">
        <f>3/24000000*OO[[#This Row],[110 (02JUL1985 15:00:00)-Water Temperature (C)]]*OO[[#This Row],[52]]</f>
        <v>2.9256368345599998E-3</v>
      </c>
      <c r="BC455" s="10">
        <f>3/24000000*OO[[#This Row],[111 (02JUL1985 18:00:00)-Water Temperature (C)]]*OO[[#This Row],[53]]</f>
        <v>1.5385643813699997E-3</v>
      </c>
      <c r="BD455" s="10">
        <f>3/24000000*OO[[#This Row],[112 (02JUL1985 21:00:00)-Water Temperature (C)]]*OO[[#This Row],[54]]</f>
        <v>7.6225070879999994E-4</v>
      </c>
      <c r="BE455" s="10">
        <f>3/24000000*OO[[#This Row],[113 (03JUL1985 00:00:00)-Water Temperature (C)]]*OO[[#This Row],[55]]</f>
        <v>3.7827560758199998E-4</v>
      </c>
      <c r="BF455" s="10">
        <f>3/24000000*OO[[#This Row],[114 (03JUL1985 03:00:00)-Water Temperature (C)]]*OO[[#This Row],[56]]</f>
        <v>1.9495035009768749E-4</v>
      </c>
      <c r="BG455" s="10">
        <f>3/24000000*OO[[#This Row],[115 (03JUL1985 06:00:00)-Water Temperature (C)]]*OO[[#This Row],[57]]</f>
        <v>1.0937084935854998E-4</v>
      </c>
      <c r="BH455" s="10">
        <f>3/24000000*OO[[#This Row],[116 (03JUL1985 09:00:00)-Water Temperature (C)]]*OO[[#This Row],[58]]</f>
        <v>7.1188953134399989E-5</v>
      </c>
      <c r="BI455" s="10">
        <f>3/24000000*OO[[#This Row],[117 (03JUL1985 12:00:00)-Water Temperature (C)]]*OO[[#This Row],[59]]</f>
        <v>5.5643455687062495E-5</v>
      </c>
      <c r="BJ455" s="10">
        <f>3/24000000*OO[[#This Row],[118 (03JUL1985 15:00:00)-Water Temperature (C)]]*OO[[#This Row],[60]]</f>
        <v>4.8335353353787498E-5</v>
      </c>
      <c r="BK455" s="10">
        <f>3/24000000*OO[[#This Row],[119 (03JUL1985 18:00:00)-Water Temperature (C)]]*OO[[#This Row],[61]]</f>
        <v>4.4974887129124995E-5</v>
      </c>
      <c r="BL455" s="10">
        <f>3/24000000*OO[[#This Row],[120 (03JUL1985 21:00:00)-Water Temperature (C)]]*OO[[#This Row],[62]]</f>
        <v>4.1112414710399995E-5</v>
      </c>
      <c r="BM455" s="10">
        <f>3/24000000*OO[[#This Row],[121 (04JUL1985 00:00:00)-Water Temperature (C)]]*OO[[#This Row],[63]]</f>
        <v>3.7461556174275003E-5</v>
      </c>
      <c r="BN455" s="10">
        <f>3/24000000*OO[[#This Row],[122 (04JUL1985 03:00:00)-Water Temperature (C)]]*OO[[#This Row],[64]]</f>
        <v>3.5064412336850003E-5</v>
      </c>
      <c r="BO455" s="10">
        <f>3/24000000*OO[[#This Row],[123 (04JUL1985 06:00:00)-Water Temperature (C)]]*OO[[#This Row],[65]]</f>
        <v>3.3172018003950002E-5</v>
      </c>
      <c r="BP455" s="10">
        <f>3/24000000*OO[[#This Row],[124 (04JUL1985 09:00:00)-Water Temperature (C)]]*OO[[#This Row],[66]]</f>
        <v>3.35340814485875E-5</v>
      </c>
      <c r="BQ455" s="10">
        <f>3/24000000*OO[[#This Row],[125 (04JUL1985 12:00:00)-Water Temperature (C)]]*OO[[#This Row],[67]]</f>
        <v>3.3925954896224996E-5</v>
      </c>
      <c r="BR455" s="10">
        <f>3/24000000*OO[[#This Row],[126 (04JUL1985 15:00:00)-Water Temperature (C)]]*OO[[#This Row],[68]]</f>
        <v>3.2784072698374992E-5</v>
      </c>
      <c r="BS455" s="10">
        <f>3/24000000*OO[[#This Row],[127 (04JUL1985 18:00:00)-Water Temperature (C)]]*OO[[#This Row],[69]]</f>
        <v>3.1680075594000001E-5</v>
      </c>
      <c r="BT455" s="10">
        <f>3/24000000*OO[[#This Row],[128 (04JUL1985 21:00:00)-Water Temperature (C)]]*OO[[#This Row],[70]]</f>
        <v>2.9196314713825001E-5</v>
      </c>
      <c r="BU455" s="10">
        <f>3/24000000*OO[[#This Row],[129 (05JUL1985 00:00:00)-Water Temperature (C)]]*OO[[#This Row],[71]]</f>
        <v>2.4975162021749994E-5</v>
      </c>
      <c r="BV455" s="10">
        <f>3/24000000*OO[[#This Row],[130 (05JUL1985 03:00:00)-Water Temperature (C)]]*OO[[#This Row],[72]]</f>
        <v>2.1509824739598755E-5</v>
      </c>
      <c r="BW455" s="10">
        <f>3/24000000*OO[[#This Row],[131 (05JUL1985 06:00:00)-Water Temperature (C)]]*OO[[#This Row],[73]]</f>
        <v>1.9076081547188745E-5</v>
      </c>
      <c r="BX455" s="10">
        <f>3/24000000*OO[[#This Row],[132 (05JUL1985 09:00:00)-Water Temperature (C)]]*OO[[#This Row],[74]]</f>
        <v>1.8796113916143748E-5</v>
      </c>
      <c r="BY455" s="10">
        <f>3/24000000*OO[[#This Row],[133 (05JUL1985 12:00:00)-Water Temperature (C)]]*OO[[#This Row],[75]]</f>
        <v>1.8778283733825001E-5</v>
      </c>
      <c r="BZ455" s="10">
        <f>3/24000000*OO[[#This Row],[134 (05JUL1985 15:00:00)-Water Temperature (C)]]*OO[[#This Row],[76]]</f>
        <v>1.8301890037724999E-5</v>
      </c>
      <c r="CA455" s="10">
        <f>3/24000000*OO[[#This Row],[135 (05JUL1985 18:00:00)-Water Temperature (C)]]*OO[[#This Row],[77]]</f>
        <v>1.731132172259375E-5</v>
      </c>
      <c r="CB455" s="10">
        <f>3/24000000*OO[[#This Row],[136 (05JUL1985 21:00:00)-Water Temperature (C)]]*OO[[#This Row],[78]]</f>
        <v>1.5179974762436251E-5</v>
      </c>
      <c r="CC455" s="10">
        <f>3/24000000*OO[[#This Row],[137 (06JUL1985 00:00:00)-Water Temperature (C)]]*OO[[#This Row],[79]]</f>
        <v>1.2587321809466251E-5</v>
      </c>
      <c r="CD455" s="10">
        <f>3/24000000*OO[[#This Row],[138 (06JUL1985 03:00:00)-Water Temperature (C)]]*OO[[#This Row],[80]]</f>
        <v>1.0760826674675E-5</v>
      </c>
      <c r="CE455" s="10">
        <f>3/24000000*OO[[#This Row],[139 (06JUL1985 06:00:00)-Water Temperature (C)]]*OO[[#This Row],[81]]</f>
        <v>9.6238852369799999E-6</v>
      </c>
      <c r="CF455" s="10">
        <f>3/24000000*OO[[#This Row],[140 (06JUL1985 09:00:00)-Water Temperature (C)]]*OO[[#This Row],[82]]</f>
        <v>9.6133328725800005E-6</v>
      </c>
      <c r="CG455" s="10">
        <f>3/24000000*OO[[#This Row],[141 (06JUL1985 12:00:00)-Water Temperature (C)]]*OO[[#This Row],[83]]</f>
        <v>9.60076588402875E-6</v>
      </c>
      <c r="CH455" s="10">
        <f>3/24000000*OO[[#This Row],[142 (06JUL1985 15:00:00)-Water Temperature (C)]]*OO[[#This Row],[84]]</f>
        <v>9.3335362574624997E-6</v>
      </c>
      <c r="CI455" s="10">
        <f>3/24000000*OO[[#This Row],[143 (06JUL1985 18:00:00)-Water Temperature (C)]]*OO[[#This Row],[85]]</f>
        <v>8.6942765034137493E-6</v>
      </c>
      <c r="CJ455" s="10">
        <f>3/24000000*OO[[#This Row],[144 (06JUL1985 21:00:00)-Water Temperature (C)]]*OO[[#This Row],[86]]</f>
        <v>7.6140547993149994E-6</v>
      </c>
      <c r="CK455" s="10">
        <f>3/24000000*OO[[#This Row],[145 (07JUL1985 00:00:00)-Water Temperature (C)]]*OO[[#This Row],[87]]</f>
        <v>6.368977993034999E-6</v>
      </c>
      <c r="CL455" s="10">
        <f>3/24000000*OO[[#This Row],[146 (07JUL1985 03:00:00)-Water Temperature (C)]]*OO[[#This Row],[88]]</f>
        <v>5.4779347310350007E-6</v>
      </c>
      <c r="CM455" s="10">
        <f>3/24000000*OO[[#This Row],[147 (07JUL1985 06:00:00)-Water Temperature (C)]]*OO[[#This Row],[89]]</f>
        <v>4.8835327400099997E-6</v>
      </c>
      <c r="CN455" s="10">
        <f>3/24000000*OO[[#This Row],[148 (07JUL1985 09:00:00)-Water Temperature (C)]]*OO[[#This Row],[90]]</f>
        <v>4.7270701234199989E-6</v>
      </c>
      <c r="CO455" s="10">
        <f>3/24000000*OO[[#This Row],[149 (07JUL1985 12:00:00)-Water Temperature (C)]]*OO[[#This Row],[91]]</f>
        <v>4.2559658206099998E-6</v>
      </c>
      <c r="CP455" s="10">
        <f>3/24000000*OO[[#This Row],[150 (07JUL1985 15:00:00)-Water Temperature (C)]]*OO[[#This Row],[92]]</f>
        <v>3.9443057539874995E-6</v>
      </c>
      <c r="CQ455" s="10">
        <f>3/24000000*OO[[#This Row],[151 (07JUL1985 18:00:00)-Water Temperature (C)]]*OO[[#This Row],[93]]</f>
        <v>3.5169295332199995E-6</v>
      </c>
      <c r="CR455" s="10">
        <f>3/24000000*OO[[#This Row],[152 (07JUL1985 21:00:00)-Water Temperature (C)]]*OO[[#This Row],[94]]</f>
        <v>2.9354386152112499E-6</v>
      </c>
      <c r="CS455" s="10">
        <f>3/24000000*OO[[#This Row],[153 (08JUL1985 00:00:00)-Water Temperature (C)]]*OO[[#This Row],[95]]</f>
        <v>2.3626327192292501E-6</v>
      </c>
      <c r="CT455" s="10">
        <f>3/24000000*OO[[#This Row],[154 (08JUL1985 03:00:00)-Water Temperature (C)]]*OO[[#This Row],[96]]</f>
        <v>1.9415646983397498E-6</v>
      </c>
      <c r="CU455" s="10">
        <f>3/24000000*OO[[#This Row],[155 (08JUL1985 06:00:00)-Water Temperature (C)]]*OO[[#This Row],[97]]</f>
        <v>1.683251414973125E-6</v>
      </c>
      <c r="CV455" s="10">
        <f>3/24000000*OO[[#This Row],[156 (08JUL1985 09:00:00)-Water Temperature (C)]]*OO[[#This Row],[98]]</f>
        <v>1.639482775999E-6</v>
      </c>
      <c r="CW455" s="10">
        <f>3/24000000*OO[[#This Row],[157 (08JUL1985 12:00:00)-Water Temperature (C)]]*OO[[#This Row],[99]]</f>
        <v>1.6114899686462499E-6</v>
      </c>
    </row>
    <row r="456" spans="1:101" x14ac:dyDescent="0.35">
      <c r="A456" t="s">
        <v>463</v>
      </c>
      <c r="B456">
        <v>757.47670000000005</v>
      </c>
      <c r="C456" s="10">
        <f>3/24*OO[[#This Row],[59 (26JUN1985 06:00:00)-Water Temperature (C)]]*OO[[#This Row],[1]]/SUM(OO[1])</f>
        <v>0</v>
      </c>
      <c r="D456" s="10">
        <f>3/24*OO[[#This Row],[60 (26JUN1985 09:00:00)-Water Temperature (C)]]*OO[[#This Row],[2]]/SUM(OO[2])</f>
        <v>0</v>
      </c>
      <c r="E456" s="10">
        <f>3/24*OO[[#This Row],[61 (26JUN1985 12:00:00)-Water Temperature (C)]]*OO[[#This Row],[3]]/SUM(OO[3])</f>
        <v>0</v>
      </c>
      <c r="F456" s="10">
        <f>3/24*OO[[#This Row],[62 (26JUN1985 15:00:00)-Water Temperature (C)]]*OO[[#This Row],[4]]/SUM(OO[4])</f>
        <v>0</v>
      </c>
      <c r="G456" s="10">
        <f>3/24*OO[[#This Row],[63 (26JUN1985 18:00:00)-Water Temperature (C)]]*OO[[#This Row],[5]]/SUM(OO[5])</f>
        <v>0</v>
      </c>
      <c r="H456" s="10">
        <f>3/24*OO[[#This Row],[64 (26JUN1985 21:00:00)-Water Temperature (C)]]*OO[[#This Row],[6]]/SUM(OO[6])</f>
        <v>0</v>
      </c>
      <c r="I456" s="10">
        <f>3/24*OO[[#This Row],[65 (27JUN1985 00:00:00)-Water Temperature (C)]]*OO[[#This Row],[7]]/SUM(OO[7])</f>
        <v>0</v>
      </c>
      <c r="J456" s="10">
        <f>3/24*OO[[#This Row],[66 (27JUN1985 03:00:00)-Water Temperature (C)]]*OO[[#This Row],[8]]/SUM(OO[8])</f>
        <v>0</v>
      </c>
      <c r="K456" s="10">
        <f>3/24*OO[[#This Row],[67 (27JUN1985 06:00:00)-Water Temperature (C)]]*OO[[#This Row],[9]]/SUM(OO[9])</f>
        <v>0</v>
      </c>
      <c r="L456" s="10">
        <f>3/24*OO[[#This Row],[68 (27JUN1985 09:00:00)-Water Temperature (C)]]*OO[[#This Row],[10]]/SUM(OO[10])</f>
        <v>0</v>
      </c>
      <c r="M456" s="10">
        <f>3/24*OO[[#This Row],[69 (27JUN1985 12:00:00)-Water Temperature (C)]]*OO[[#This Row],[11]]/SUM(OO[11])</f>
        <v>0</v>
      </c>
      <c r="N456" s="10">
        <f>3/24*OO[[#This Row],[70 (27JUN1985 15:00:00)-Water Temperature (C)]]*OO[[#This Row],[12]]/SUM(OO[12])</f>
        <v>0</v>
      </c>
      <c r="O456" s="10">
        <f>3/24*OO[[#This Row],[71 (27JUN1985 18:00:00)-Water Temperature (C)]]*OO[[#This Row],[13]]/SUM(OO[13])</f>
        <v>0</v>
      </c>
      <c r="P456" s="10">
        <f>3/24*OO[[#This Row],[72 (27JUN1985 21:00:00)-Water Temperature (C)]]*OO[[#This Row],[14]]/SUM(OO[14])</f>
        <v>0</v>
      </c>
      <c r="Q456" s="10">
        <f>3/24*OO[[#This Row],[73 (28JUN1985 00:00:00)-Water Temperature (C)]]*OO[[#This Row],[15]]/SUM(OO[15])</f>
        <v>0</v>
      </c>
      <c r="R456" s="10">
        <f>3/24*OO[[#This Row],[74 (28JUN1985 03:00:00)-Water Temperature (C)]]*OO[[#This Row],[16]]/SUM(OO[16])</f>
        <v>0</v>
      </c>
      <c r="S456" s="10">
        <f>3/24*OO[[#This Row],[75 (28JUN1985 06:00:00)-Water Temperature (C)]]*OO[[#This Row],[17]]/SUM(OO[17])</f>
        <v>0</v>
      </c>
      <c r="T456" s="10">
        <f>3/24*OO[[#This Row],[76 (28JUN1985 09:00:00)-Water Temperature (C)]]*OO[[#This Row],[18]]/SUM(OO[18])</f>
        <v>0</v>
      </c>
      <c r="U456" s="10">
        <f>3/24*OO[[#This Row],[77 (28JUN1985 12:00:00)-Water Temperature (C)]]*OO[[#This Row],[19]]/SUM(OO[19])</f>
        <v>0</v>
      </c>
      <c r="V456" s="10">
        <f>3/24000000*OO[[#This Row],[78 (28JUN1985 15:00:00)-Water Temperature (C)]]*OO[[#This Row],[20]]</f>
        <v>0</v>
      </c>
      <c r="W456" s="10">
        <f>3/24000000*OO[[#This Row],[79 (28JUN1985 18:00:00)-Water Temperature (C)]]*OO[[#This Row],[21]]</f>
        <v>0</v>
      </c>
      <c r="X456" s="10">
        <f>3/24000000*OO[[#This Row],[80 (28JUN1985 21:00:00)-Water Temperature (C)]]*OO[[#This Row],[22]]</f>
        <v>0</v>
      </c>
      <c r="Y456" s="10">
        <f>3/24000000*OO[[#This Row],[81 (29JUN1985 00:00:00)-Water Temperature (C)]]*OO[[#This Row],[23]]</f>
        <v>0</v>
      </c>
      <c r="Z456" s="10">
        <f>3/24000000*OO[[#This Row],[82 (29JUN1985 03:00:00)-Water Temperature (C)]]*OO[[#This Row],[24]]</f>
        <v>1.6693631598987499E-38</v>
      </c>
      <c r="AA456" s="10">
        <f>3/24000000*OO[[#This Row],[83 (29JUN1985 06:00:00)-Water Temperature (C)]]*OO[[#This Row],[25]]</f>
        <v>4.3608333364137496E-32</v>
      </c>
      <c r="AB456" s="10">
        <f>3/24000000*OO[[#This Row],[84 (29JUN1985 09:00:00)-Water Temperature (C)]]*OO[[#This Row],[26]]</f>
        <v>2.2642405970167497E-26</v>
      </c>
      <c r="AC456" s="10">
        <f>3/24000000*OO[[#This Row],[85 (29JUN1985 12:00:00)-Water Temperature (C)]]*OO[[#This Row],[27]]</f>
        <v>4.3442266513950002E-22</v>
      </c>
      <c r="AD456" s="10">
        <f>3/24000000*OO[[#This Row],[86 (29JUN1985 15:00:00)-Water Temperature (C)]]*OO[[#This Row],[28]]</f>
        <v>1.1617216594058749E-18</v>
      </c>
      <c r="AE456" s="10">
        <f>3/24000000*OO[[#This Row],[88 (29JUN1985 21:00:00)-Water Temperature (C)]]*OO[[#This Row],[30]]</f>
        <v>1.9999118112084995E-13</v>
      </c>
      <c r="AF456" s="10">
        <f>3/24000000*OO[[#This Row],[88 (29JUN1985 21:00:00)-Water Temperature (C)]]*OO[[#This Row],[30]]</f>
        <v>1.9999118112084995E-13</v>
      </c>
      <c r="AG456" s="10">
        <f>3/24000000*OO[[#This Row],[89 (30JUN1985 00:00:00)-Water Temperature (C)]]*OO[[#This Row],[31]]</f>
        <v>2.1036450130897498E-11</v>
      </c>
      <c r="AH456" s="10">
        <f>3/24000000*OO[[#This Row],[90 (30JUN1985 03:00:00)-Water Temperature (C)]]*OO[[#This Row],[32]]</f>
        <v>1.1192994477824999E-9</v>
      </c>
      <c r="AI456" s="10">
        <f>3/24000000*OO[[#This Row],[91 (30JUN1985 06:00:00)-Water Temperature (C)]]*OO[[#This Row],[33]]</f>
        <v>3.4334851189474995E-8</v>
      </c>
      <c r="AJ456" s="10">
        <f>3/24000000*OO[[#This Row],[92 (30JUN1985 09:00:00)-Water Temperature (C)]]*OO[[#This Row],[34]]</f>
        <v>6.9428139310850007E-7</v>
      </c>
      <c r="AK456" s="10">
        <f>3/24000000*OO[[#This Row],[93 (30JUN1985 12:00:00)-Water Temperature (C)]]*OO[[#This Row],[35]]</f>
        <v>8.8074730899599993E-6</v>
      </c>
      <c r="AL456" s="10">
        <f>3/24000000*OO[[#This Row],[94 (30JUN1985 15:00:00)-Water Temperature (C)]]*OO[[#This Row],[36]]</f>
        <v>7.2980894320125004E-5</v>
      </c>
      <c r="AM456" s="10">
        <f>3/24000000*OO[[#This Row],[95 (30JUN1985 18:00:00)-Water Temperature (C)]]*OO[[#This Row],[37]]</f>
        <v>4.2402434557999995E-4</v>
      </c>
      <c r="AN456" s="10">
        <f>3/24000000*OO[[#This Row],[96 (30JUN1985 21:00:00)-Water Temperature (C)]]*OO[[#This Row],[38]]</f>
        <v>1.702662485685E-3</v>
      </c>
      <c r="AO456" s="10">
        <f>3/24000000*OO[[#This Row],[97 (01JUL1985 00:00:00)-Water Temperature (C)]]*OO[[#This Row],[39]]</f>
        <v>4.8782345127799994E-3</v>
      </c>
      <c r="AP456" s="10">
        <f>3/24000000*OO[[#This Row],[98 (01JUL1985 03:00:00)-Water Temperature (C)]]*OO[[#This Row],[40]]</f>
        <v>1.1077214792928751E-2</v>
      </c>
      <c r="AQ456" s="10">
        <f>3/24000000*OO[[#This Row],[99 (01JUL1985 06:00:00)-Water Temperature (C)]]*OO[[#This Row],[41]]</f>
        <v>2.0759160856980003E-2</v>
      </c>
      <c r="AR456" s="10">
        <f>3/24000000*OO[[#This Row],[100 (01JUL1985 09:00:00)-Water Temperature (C)]]*OO[[#This Row],[42]]</f>
        <v>3.4748283617999996E-2</v>
      </c>
      <c r="AS456" s="10">
        <f>3/24000000*OO[[#This Row],[101 (01JUL1985 12:00:00)-Water Temperature (C)]]*OO[[#This Row],[43]]</f>
        <v>4.9082139068600004E-2</v>
      </c>
      <c r="AT456" s="10">
        <f>3/24000000*OO[[#This Row],[102 (01JUL1985 15:00:00)-Water Temperature (C)]]*OO[[#This Row],[44]]</f>
        <v>5.72636835924E-2</v>
      </c>
      <c r="AU456" s="10">
        <f>3/24000000*OO[[#This Row],[103 (01JUL1985 18:00:00)-Water Temperature (C)]]*OO[[#This Row],[45]]</f>
        <v>5.7044328818100003E-2</v>
      </c>
      <c r="AV456" s="10">
        <f>3/24000000*OO[[#This Row],[104 (01JUL1985 21:00:00)-Water Temperature (C)]]*OO[[#This Row],[46]]</f>
        <v>4.7444907294899995E-2</v>
      </c>
      <c r="AW456" s="10">
        <f>3/24000000*OO[[#This Row],[105 (02JUL1985 00:00:00)-Water Temperature (C)]]*OO[[#This Row],[47]]</f>
        <v>3.4257243033649999E-2</v>
      </c>
      <c r="AX456" s="10">
        <f>3/24000000*OO[[#This Row],[106 (02JUL1985 03:00:00)-Water Temperature (C)]]*OO[[#This Row],[48]]</f>
        <v>2.2844702139525001E-2</v>
      </c>
      <c r="AY456" s="10">
        <f>3/24000000*OO[[#This Row],[107 (02JUL1985 06:00:00)-Water Temperature (C)]]*OO[[#This Row],[49]]</f>
        <v>1.4416776342663747E-2</v>
      </c>
      <c r="AZ456" s="10">
        <f>3/24000000*OO[[#This Row],[108 (02JUL1985 09:00:00)-Water Temperature (C)]]*OO[[#This Row],[50]]</f>
        <v>8.7353187591312498E-3</v>
      </c>
      <c r="BA456" s="10">
        <f>3/24000000*OO[[#This Row],[109 (02JUL1985 12:00:00)-Water Temperature (C)]]*OO[[#This Row],[51]]</f>
        <v>5.2656718701750002E-3</v>
      </c>
      <c r="BB456" s="10">
        <f>3/24000000*OO[[#This Row],[110 (02JUL1985 15:00:00)-Water Temperature (C)]]*OO[[#This Row],[52]]</f>
        <v>2.9795302371999999E-3</v>
      </c>
      <c r="BC456" s="10">
        <f>3/24000000*OO[[#This Row],[111 (02JUL1985 18:00:00)-Water Temperature (C)]]*OO[[#This Row],[53]]</f>
        <v>1.6029083454614998E-3</v>
      </c>
      <c r="BD456" s="10">
        <f>3/24000000*OO[[#This Row],[112 (02JUL1985 21:00:00)-Water Temperature (C)]]*OO[[#This Row],[54]]</f>
        <v>8.1653964762474986E-4</v>
      </c>
      <c r="BE456" s="10">
        <f>3/24000000*OO[[#This Row],[113 (03JUL1985 00:00:00)-Water Temperature (C)]]*OO[[#This Row],[55]]</f>
        <v>4.1753519604499997E-4</v>
      </c>
      <c r="BF456" s="10">
        <f>3/24000000*OO[[#This Row],[114 (03JUL1985 03:00:00)-Water Temperature (C)]]*OO[[#This Row],[56]]</f>
        <v>2.2245298685882501E-4</v>
      </c>
      <c r="BG456" s="10">
        <f>3/24000000*OO[[#This Row],[115 (03JUL1985 06:00:00)-Water Temperature (C)]]*OO[[#This Row],[57]]</f>
        <v>1.2866172597897501E-4</v>
      </c>
      <c r="BH456" s="10">
        <f>3/24000000*OO[[#This Row],[116 (03JUL1985 09:00:00)-Water Temperature (C)]]*OO[[#This Row],[58]]</f>
        <v>8.5362126559124997E-5</v>
      </c>
      <c r="BI456" s="10">
        <f>3/24000000*OO[[#This Row],[117 (03JUL1985 12:00:00)-Water Temperature (C)]]*OO[[#This Row],[59]]</f>
        <v>6.68834079858E-5</v>
      </c>
      <c r="BJ456" s="10">
        <f>3/24000000*OO[[#This Row],[118 (03JUL1985 15:00:00)-Water Temperature (C)]]*OO[[#This Row],[60]]</f>
        <v>5.7527480897687503E-5</v>
      </c>
      <c r="BK456" s="10">
        <f>3/24000000*OO[[#This Row],[119 (03JUL1985 18:00:00)-Water Temperature (C)]]*OO[[#This Row],[61]]</f>
        <v>5.2454578207999996E-5</v>
      </c>
      <c r="BL456" s="10">
        <f>3/24000000*OO[[#This Row],[120 (03JUL1985 21:00:00)-Water Temperature (C)]]*OO[[#This Row],[62]]</f>
        <v>4.6873032016249999E-5</v>
      </c>
      <c r="BM456" s="10">
        <f>3/24000000*OO[[#This Row],[121 (04JUL1985 00:00:00)-Water Temperature (C)]]*OO[[#This Row],[63]]</f>
        <v>4.1659922802300003E-5</v>
      </c>
      <c r="BN456" s="10">
        <f>3/24000000*OO[[#This Row],[122 (04JUL1985 03:00:00)-Water Temperature (C)]]*OO[[#This Row],[64]]</f>
        <v>3.8064253914449999E-5</v>
      </c>
      <c r="BO456" s="10">
        <f>3/24000000*OO[[#This Row],[123 (04JUL1985 06:00:00)-Water Temperature (C)]]*OO[[#This Row],[65]]</f>
        <v>3.5336589062937495E-5</v>
      </c>
      <c r="BP456" s="10">
        <f>3/24000000*OO[[#This Row],[124 (04JUL1985 09:00:00)-Water Temperature (C)]]*OO[[#This Row],[66]]</f>
        <v>3.5158162513699998E-5</v>
      </c>
      <c r="BQ456" s="10">
        <f>3/24000000*OO[[#This Row],[125 (04JUL1985 12:00:00)-Water Temperature (C)]]*OO[[#This Row],[67]]</f>
        <v>3.5254712838949996E-5</v>
      </c>
      <c r="BR456" s="10">
        <f>3/24000000*OO[[#This Row],[126 (04JUL1985 15:00:00)-Water Temperature (C)]]*OO[[#This Row],[68]]</f>
        <v>3.3913473690750001E-5</v>
      </c>
      <c r="BS456" s="10">
        <f>3/24000000*OO[[#This Row],[127 (04JUL1985 18:00:00)-Water Temperature (C)]]*OO[[#This Row],[69]]</f>
        <v>3.2607410066549999E-5</v>
      </c>
      <c r="BT456" s="10">
        <f>3/24000000*OO[[#This Row],[128 (04JUL1985 21:00:00)-Water Temperature (C)]]*OO[[#This Row],[70]]</f>
        <v>2.9995128465299999E-5</v>
      </c>
      <c r="BU456" s="10">
        <f>3/24000000*OO[[#This Row],[129 (05JUL1985 00:00:00)-Water Temperature (C)]]*OO[[#This Row],[71]]</f>
        <v>2.5658541201500001E-5</v>
      </c>
      <c r="BV456" s="10">
        <f>3/24000000*OO[[#This Row],[130 (05JUL1985 03:00:00)-Water Temperature (C)]]*OO[[#This Row],[72]]</f>
        <v>2.2010579807999997E-5</v>
      </c>
      <c r="BW456" s="10">
        <f>3/24000000*OO[[#This Row],[131 (05JUL1985 06:00:00)-Water Temperature (C)]]*OO[[#This Row],[73]]</f>
        <v>1.9473957285034995E-5</v>
      </c>
      <c r="BX456" s="10">
        <f>3/24000000*OO[[#This Row],[132 (05JUL1985 09:00:00)-Water Temperature (C)]]*OO[[#This Row],[74]]</f>
        <v>1.9141406554790001E-5</v>
      </c>
      <c r="BY456" s="10">
        <f>3/24000000*OO[[#This Row],[133 (05JUL1985 12:00:00)-Water Temperature (C)]]*OO[[#This Row],[75]]</f>
        <v>1.9189034927674999E-5</v>
      </c>
      <c r="BZ456" s="10">
        <f>3/24000000*OO[[#This Row],[134 (05JUL1985 15:00:00)-Water Temperature (C)]]*OO[[#This Row],[76]]</f>
        <v>1.8799160143177501E-5</v>
      </c>
      <c r="CA456" s="10">
        <f>3/24000000*OO[[#This Row],[135 (05JUL1985 18:00:00)-Water Temperature (C)]]*OO[[#This Row],[77]]</f>
        <v>1.7867814872754997E-5</v>
      </c>
      <c r="CB456" s="10">
        <f>3/24000000*OO[[#This Row],[136 (05JUL1985 21:00:00)-Water Temperature (C)]]*OO[[#This Row],[78]]</f>
        <v>1.5769590962914998E-5</v>
      </c>
      <c r="CC456" s="10">
        <f>3/24000000*OO[[#This Row],[137 (06JUL1985 00:00:00)-Water Temperature (C)]]*OO[[#This Row],[79]]</f>
        <v>1.3131820375301249E-5</v>
      </c>
      <c r="CD456" s="10">
        <f>3/24000000*OO[[#This Row],[138 (06JUL1985 03:00:00)-Water Temperature (C)]]*OO[[#This Row],[80]]</f>
        <v>1.1208911086945E-5</v>
      </c>
      <c r="CE456" s="10">
        <f>3/24000000*OO[[#This Row],[139 (06JUL1985 06:00:00)-Water Temperature (C)]]*OO[[#This Row],[81]]</f>
        <v>1.0016177146262501E-5</v>
      </c>
      <c r="CF456" s="10">
        <f>3/24000000*OO[[#This Row],[140 (06JUL1985 09:00:00)-Water Temperature (C)]]*OO[[#This Row],[82]]</f>
        <v>1.0012535631551249E-5</v>
      </c>
      <c r="CG456" s="10">
        <f>3/24000000*OO[[#This Row],[141 (06JUL1985 12:00:00)-Water Temperature (C)]]*OO[[#This Row],[83]]</f>
        <v>1.0072393121169999E-5</v>
      </c>
      <c r="CH456" s="10">
        <f>3/24000000*OO[[#This Row],[142 (06JUL1985 15:00:00)-Water Temperature (C)]]*OO[[#This Row],[84]]</f>
        <v>9.8733455484300001E-6</v>
      </c>
      <c r="CI456" s="10">
        <f>3/24000000*OO[[#This Row],[143 (06JUL1985 18:00:00)-Water Temperature (C)]]*OO[[#This Row],[85]]</f>
        <v>9.2692355353800001E-6</v>
      </c>
      <c r="CJ456" s="10">
        <f>3/24000000*OO[[#This Row],[144 (06JUL1985 21:00:00)-Water Temperature (C)]]*OO[[#This Row],[86]]</f>
        <v>8.1782813764662505E-6</v>
      </c>
      <c r="CK456" s="10">
        <f>3/24000000*OO[[#This Row],[145 (07JUL1985 00:00:00)-Water Temperature (C)]]*OO[[#This Row],[87]]</f>
        <v>6.8753820408000001E-6</v>
      </c>
      <c r="CL456" s="10">
        <f>3/24000000*OO[[#This Row],[146 (07JUL1985 03:00:00)-Water Temperature (C)]]*OO[[#This Row],[88]]</f>
        <v>5.9276433294487485E-6</v>
      </c>
      <c r="CM456" s="10">
        <f>3/24000000*OO[[#This Row],[147 (07JUL1985 06:00:00)-Water Temperature (C)]]*OO[[#This Row],[89]]</f>
        <v>5.3139717571799998E-6</v>
      </c>
      <c r="CN456" s="10">
        <f>3/24000000*OO[[#This Row],[148 (07JUL1985 09:00:00)-Water Temperature (C)]]*OO[[#This Row],[90]]</f>
        <v>5.1901161668437508E-6</v>
      </c>
      <c r="CO456" s="10">
        <f>3/24000000*OO[[#This Row],[149 (07JUL1985 12:00:00)-Water Temperature (C)]]*OO[[#This Row],[91]]</f>
        <v>4.7678090561999999E-6</v>
      </c>
      <c r="CP456" s="10">
        <f>3/24000000*OO[[#This Row],[150 (07JUL1985 15:00:00)-Water Temperature (C)]]*OO[[#This Row],[92]]</f>
        <v>4.5095374768950002E-6</v>
      </c>
      <c r="CQ456" s="10">
        <f>3/24000000*OO[[#This Row],[151 (07JUL1985 18:00:00)-Water Temperature (C)]]*OO[[#This Row],[93]]</f>
        <v>4.1353248051899998E-6</v>
      </c>
      <c r="CR456" s="10">
        <f>3/24000000*OO[[#This Row],[152 (07JUL1985 21:00:00)-Water Temperature (C)]]*OO[[#This Row],[94]]</f>
        <v>3.5617578307874993E-6</v>
      </c>
      <c r="CS456" s="10">
        <f>3/24000000*OO[[#This Row],[153 (08JUL1985 00:00:00)-Water Temperature (C)]]*OO[[#This Row],[95]]</f>
        <v>2.9546497133024999E-6</v>
      </c>
      <c r="CT456" s="10">
        <f>3/24000000*OO[[#This Row],[154 (08JUL1985 03:00:00)-Water Temperature (C)]]*OO[[#This Row],[96]]</f>
        <v>2.5022953749187501E-6</v>
      </c>
      <c r="CU456" s="10">
        <f>3/24000000*OO[[#This Row],[155 (08JUL1985 06:00:00)-Water Temperature (C)]]*OO[[#This Row],[97]]</f>
        <v>2.2389411694787502E-6</v>
      </c>
      <c r="CV456" s="10">
        <f>3/24000000*OO[[#This Row],[156 (08JUL1985 09:00:00)-Water Temperature (C)]]*OO[[#This Row],[98]]</f>
        <v>2.2550775080399998E-6</v>
      </c>
      <c r="CW456" s="10">
        <f>3/24000000*OO[[#This Row],[157 (08JUL1985 12:00:00)-Water Temperature (C)]]*OO[[#This Row],[99]]</f>
        <v>2.3028793112820002E-6</v>
      </c>
    </row>
    <row r="457" spans="1:101" x14ac:dyDescent="0.35">
      <c r="A457" t="s">
        <v>464</v>
      </c>
      <c r="B457">
        <v>883.4384</v>
      </c>
      <c r="C457" s="10">
        <f>3/24*OO[[#This Row],[59 (26JUN1985 06:00:00)-Water Temperature (C)]]*OO[[#This Row],[1]]/SUM(OO[1])</f>
        <v>0</v>
      </c>
      <c r="D457" s="10">
        <f>3/24*OO[[#This Row],[60 (26JUN1985 09:00:00)-Water Temperature (C)]]*OO[[#This Row],[2]]/SUM(OO[2])</f>
        <v>0</v>
      </c>
      <c r="E457" s="10">
        <f>3/24*OO[[#This Row],[61 (26JUN1985 12:00:00)-Water Temperature (C)]]*OO[[#This Row],[3]]/SUM(OO[3])</f>
        <v>0</v>
      </c>
      <c r="F457" s="10">
        <f>3/24*OO[[#This Row],[62 (26JUN1985 15:00:00)-Water Temperature (C)]]*OO[[#This Row],[4]]/SUM(OO[4])</f>
        <v>0</v>
      </c>
      <c r="G457" s="10">
        <f>3/24*OO[[#This Row],[63 (26JUN1985 18:00:00)-Water Temperature (C)]]*OO[[#This Row],[5]]/SUM(OO[5])</f>
        <v>0</v>
      </c>
      <c r="H457" s="10">
        <f>3/24*OO[[#This Row],[64 (26JUN1985 21:00:00)-Water Temperature (C)]]*OO[[#This Row],[6]]/SUM(OO[6])</f>
        <v>0</v>
      </c>
      <c r="I457" s="10">
        <f>3/24*OO[[#This Row],[65 (27JUN1985 00:00:00)-Water Temperature (C)]]*OO[[#This Row],[7]]/SUM(OO[7])</f>
        <v>0</v>
      </c>
      <c r="J457" s="10">
        <f>3/24*OO[[#This Row],[66 (27JUN1985 03:00:00)-Water Temperature (C)]]*OO[[#This Row],[8]]/SUM(OO[8])</f>
        <v>0</v>
      </c>
      <c r="K457" s="10">
        <f>3/24*OO[[#This Row],[67 (27JUN1985 06:00:00)-Water Temperature (C)]]*OO[[#This Row],[9]]/SUM(OO[9])</f>
        <v>0</v>
      </c>
      <c r="L457" s="10">
        <f>3/24*OO[[#This Row],[68 (27JUN1985 09:00:00)-Water Temperature (C)]]*OO[[#This Row],[10]]/SUM(OO[10])</f>
        <v>0</v>
      </c>
      <c r="M457" s="10">
        <f>3/24*OO[[#This Row],[69 (27JUN1985 12:00:00)-Water Temperature (C)]]*OO[[#This Row],[11]]/SUM(OO[11])</f>
        <v>0</v>
      </c>
      <c r="N457" s="10">
        <f>3/24*OO[[#This Row],[70 (27JUN1985 15:00:00)-Water Temperature (C)]]*OO[[#This Row],[12]]/SUM(OO[12])</f>
        <v>0</v>
      </c>
      <c r="O457" s="10">
        <f>3/24*OO[[#This Row],[71 (27JUN1985 18:00:00)-Water Temperature (C)]]*OO[[#This Row],[13]]/SUM(OO[13])</f>
        <v>0</v>
      </c>
      <c r="P457" s="10">
        <f>3/24*OO[[#This Row],[72 (27JUN1985 21:00:00)-Water Temperature (C)]]*OO[[#This Row],[14]]/SUM(OO[14])</f>
        <v>0</v>
      </c>
      <c r="Q457" s="10">
        <f>3/24*OO[[#This Row],[73 (28JUN1985 00:00:00)-Water Temperature (C)]]*OO[[#This Row],[15]]/SUM(OO[15])</f>
        <v>0</v>
      </c>
      <c r="R457" s="10">
        <f>3/24*OO[[#This Row],[74 (28JUN1985 03:00:00)-Water Temperature (C)]]*OO[[#This Row],[16]]/SUM(OO[16])</f>
        <v>0</v>
      </c>
      <c r="S457" s="10">
        <f>3/24*OO[[#This Row],[75 (28JUN1985 06:00:00)-Water Temperature (C)]]*OO[[#This Row],[17]]/SUM(OO[17])</f>
        <v>0</v>
      </c>
      <c r="T457" s="10">
        <f>3/24*OO[[#This Row],[76 (28JUN1985 09:00:00)-Water Temperature (C)]]*OO[[#This Row],[18]]/SUM(OO[18])</f>
        <v>0</v>
      </c>
      <c r="U457" s="10">
        <f>3/24*OO[[#This Row],[77 (28JUN1985 12:00:00)-Water Temperature (C)]]*OO[[#This Row],[19]]/SUM(OO[19])</f>
        <v>0</v>
      </c>
      <c r="V457" s="10">
        <f>3/24000000*OO[[#This Row],[78 (28JUN1985 15:00:00)-Water Temperature (C)]]*OO[[#This Row],[20]]</f>
        <v>0</v>
      </c>
      <c r="W457" s="10">
        <f>3/24000000*OO[[#This Row],[79 (28JUN1985 18:00:00)-Water Temperature (C)]]*OO[[#This Row],[21]]</f>
        <v>0</v>
      </c>
      <c r="X457" s="10">
        <f>3/24000000*OO[[#This Row],[80 (28JUN1985 21:00:00)-Water Temperature (C)]]*OO[[#This Row],[22]]</f>
        <v>0</v>
      </c>
      <c r="Y457" s="10">
        <f>3/24000000*OO[[#This Row],[81 (29JUN1985 00:00:00)-Water Temperature (C)]]*OO[[#This Row],[23]]</f>
        <v>0</v>
      </c>
      <c r="Z457" s="10">
        <f>3/24000000*OO[[#This Row],[82 (29JUN1985 03:00:00)-Water Temperature (C)]]*OO[[#This Row],[24]]</f>
        <v>7.2386872427475002E-39</v>
      </c>
      <c r="AA457" s="10">
        <f>3/24000000*OO[[#This Row],[83 (29JUN1985 06:00:00)-Water Temperature (C)]]*OO[[#This Row],[25]]</f>
        <v>1.5053886046064999E-32</v>
      </c>
      <c r="AB457" s="10">
        <f>3/24000000*OO[[#This Row],[84 (29JUN1985 09:00:00)-Water Temperature (C)]]*OO[[#This Row],[26]]</f>
        <v>1.0520759726955001E-26</v>
      </c>
      <c r="AC457" s="10">
        <f>3/24000000*OO[[#This Row],[85 (29JUN1985 12:00:00)-Water Temperature (C)]]*OO[[#This Row],[27]]</f>
        <v>2.4243024205800001E-22</v>
      </c>
      <c r="AD457" s="10">
        <f>3/24000000*OO[[#This Row],[86 (29JUN1985 15:00:00)-Water Temperature (C)]]*OO[[#This Row],[28]]</f>
        <v>7.3677362707462509E-19</v>
      </c>
      <c r="AE457" s="10">
        <f>3/24000000*OO[[#This Row],[88 (29JUN1985 21:00:00)-Water Temperature (C)]]*OO[[#This Row],[30]]</f>
        <v>1.517026895938125E-13</v>
      </c>
      <c r="AF457" s="10">
        <f>3/24000000*OO[[#This Row],[88 (29JUN1985 21:00:00)-Water Temperature (C)]]*OO[[#This Row],[30]]</f>
        <v>1.517026895938125E-13</v>
      </c>
      <c r="AG457" s="10">
        <f>3/24000000*OO[[#This Row],[89 (30JUN1985 00:00:00)-Water Temperature (C)]]*OO[[#This Row],[31]]</f>
        <v>1.715872772225E-11</v>
      </c>
      <c r="AH457" s="10">
        <f>3/24000000*OO[[#This Row],[90 (30JUN1985 03:00:00)-Water Temperature (C)]]*OO[[#This Row],[32]]</f>
        <v>9.7182244405124999E-10</v>
      </c>
      <c r="AI457" s="10">
        <f>3/24000000*OO[[#This Row],[91 (30JUN1985 06:00:00)-Water Temperature (C)]]*OO[[#This Row],[33]]</f>
        <v>3.1588667744474994E-8</v>
      </c>
      <c r="AJ457" s="10">
        <f>3/24000000*OO[[#This Row],[92 (30JUN1985 09:00:00)-Water Temperature (C)]]*OO[[#This Row],[34]]</f>
        <v>6.7324586395337497E-7</v>
      </c>
      <c r="AK457" s="10">
        <f>3/24000000*OO[[#This Row],[93 (30JUN1985 12:00:00)-Water Temperature (C)]]*OO[[#This Row],[35]]</f>
        <v>9.0009406950874998E-6</v>
      </c>
      <c r="AL457" s="10">
        <f>3/24000000*OO[[#This Row],[94 (30JUN1985 15:00:00)-Water Temperature (C)]]*OO[[#This Row],[36]]</f>
        <v>7.8600305480812493E-5</v>
      </c>
      <c r="AM457" s="10">
        <f>3/24000000*OO[[#This Row],[95 (30JUN1985 18:00:00)-Water Temperature (C)]]*OO[[#This Row],[37]]</f>
        <v>4.7811740669037497E-4</v>
      </c>
      <c r="AN457" s="10">
        <f>3/24000000*OO[[#This Row],[96 (30JUN1985 21:00:00)-Water Temperature (C)]]*OO[[#This Row],[38]]</f>
        <v>2.0072141783801251E-3</v>
      </c>
      <c r="AO457" s="10">
        <f>3/24000000*OO[[#This Row],[97 (01JUL1985 00:00:00)-Water Temperature (C)]]*OO[[#This Row],[39]]</f>
        <v>6.0091269972999996E-3</v>
      </c>
      <c r="AP457" s="10">
        <f>3/24000000*OO[[#This Row],[98 (01JUL1985 03:00:00)-Water Temperature (C)]]*OO[[#This Row],[40]]</f>
        <v>1.4145598454349997E-2</v>
      </c>
      <c r="AQ457" s="10">
        <f>3/24000000*OO[[#This Row],[99 (01JUL1985 06:00:00)-Water Temperature (C)]]*OO[[#This Row],[41]]</f>
        <v>2.7483333166699996E-2</v>
      </c>
      <c r="AR457" s="10">
        <f>3/24000000*OO[[#This Row],[100 (01JUL1985 09:00:00)-Water Temperature (C)]]*OO[[#This Row],[42]]</f>
        <v>4.7549340009600004E-2</v>
      </c>
      <c r="AS457" s="10">
        <f>3/24000000*OO[[#This Row],[101 (01JUL1985 12:00:00)-Water Temperature (C)]]*OO[[#This Row],[43]]</f>
        <v>6.9590398779137488E-2</v>
      </c>
      <c r="AT457" s="10">
        <f>3/24000000*OO[[#This Row],[102 (01JUL1985 15:00:00)-Water Temperature (C)]]*OO[[#This Row],[44]]</f>
        <v>8.4283258270099998E-2</v>
      </c>
      <c r="AU457" s="10">
        <f>3/24000000*OO[[#This Row],[103 (01JUL1985 18:00:00)-Water Temperature (C)]]*OO[[#This Row],[45]]</f>
        <v>8.6636813834450002E-2</v>
      </c>
      <c r="AV457" s="10">
        <f>3/24000000*OO[[#This Row],[104 (01JUL1985 21:00:00)-Water Temperature (C)]]*OO[[#This Row],[46]]</f>
        <v>7.4724246449812487E-2</v>
      </c>
      <c r="AW457" s="10">
        <f>3/24000000*OO[[#This Row],[105 (02JUL1985 00:00:00)-Water Temperature (C)]]*OO[[#This Row],[47]]</f>
        <v>5.5686210871425001E-2</v>
      </c>
      <c r="AX457" s="10">
        <f>3/24000000*OO[[#This Row],[106 (02JUL1985 03:00:00)-Water Temperature (C)]]*OO[[#This Row],[48]]</f>
        <v>3.8132342587562498E-2</v>
      </c>
      <c r="AY457" s="10">
        <f>3/24000000*OO[[#This Row],[107 (02JUL1985 06:00:00)-Water Temperature (C)]]*OO[[#This Row],[49]]</f>
        <v>2.471863828382E-2</v>
      </c>
      <c r="AZ457" s="10">
        <f>3/24000000*OO[[#This Row],[108 (02JUL1985 09:00:00)-Water Temperature (C)]]*OO[[#This Row],[50]]</f>
        <v>1.541529818787E-2</v>
      </c>
      <c r="BA457" s="10">
        <f>3/24000000*OO[[#This Row],[109 (02JUL1985 12:00:00)-Water Temperature (C)]]*OO[[#This Row],[51]]</f>
        <v>9.5923080033899991E-3</v>
      </c>
      <c r="BB457" s="10">
        <f>3/24000000*OO[[#This Row],[110 (02JUL1985 15:00:00)-Water Temperature (C)]]*OO[[#This Row],[52]]</f>
        <v>5.6533375623624999E-3</v>
      </c>
      <c r="BC457" s="10">
        <f>3/24000000*OO[[#This Row],[111 (02JUL1985 18:00:00)-Water Temperature (C)]]*OO[[#This Row],[53]]</f>
        <v>3.19066147806E-3</v>
      </c>
      <c r="BD457" s="10">
        <f>3/24000000*OO[[#This Row],[112 (02JUL1985 21:00:00)-Water Temperature (C)]]*OO[[#This Row],[54]]</f>
        <v>1.7289092765506249E-3</v>
      </c>
      <c r="BE457" s="10">
        <f>3/24000000*OO[[#This Row],[113 (03JUL1985 00:00:00)-Water Temperature (C)]]*OO[[#This Row],[55]]</f>
        <v>9.4922831505012508E-4</v>
      </c>
      <c r="BF457" s="10">
        <f>3/24000000*OO[[#This Row],[114 (03JUL1985 03:00:00)-Water Temperature (C)]]*OO[[#This Row],[56]]</f>
        <v>5.4719789870024999E-4</v>
      </c>
      <c r="BG457" s="10">
        <f>3/24000000*OO[[#This Row],[115 (03JUL1985 06:00:00)-Water Temperature (C)]]*OO[[#This Row],[57]]</f>
        <v>3.4076287987625003E-4</v>
      </c>
      <c r="BH457" s="10">
        <f>3/24000000*OO[[#This Row],[116 (03JUL1985 09:00:00)-Water Temperature (C)]]*OO[[#This Row],[58]]</f>
        <v>2.3869575966674997E-4</v>
      </c>
      <c r="BI457" s="10">
        <f>3/24000000*OO[[#This Row],[117 (03JUL1985 12:00:00)-Water Temperature (C)]]*OO[[#This Row],[59]]</f>
        <v>1.9165816016322498E-4</v>
      </c>
      <c r="BJ457" s="10">
        <f>3/24000000*OO[[#This Row],[118 (03JUL1985 15:00:00)-Water Temperature (C)]]*OO[[#This Row],[60]]</f>
        <v>1.6457974573687499E-4</v>
      </c>
      <c r="BK457" s="10">
        <f>3/24000000*OO[[#This Row],[119 (03JUL1985 18:00:00)-Water Temperature (C)]]*OO[[#This Row],[61]]</f>
        <v>1.4695640557604999E-4</v>
      </c>
      <c r="BL457" s="10">
        <f>3/24000000*OO[[#This Row],[120 (03JUL1985 21:00:00)-Water Temperature (C)]]*OO[[#This Row],[62]]</f>
        <v>1.2725328326400001E-4</v>
      </c>
      <c r="BM457" s="10">
        <f>3/24000000*OO[[#This Row],[121 (04JUL1985 00:00:00)-Water Temperature (C)]]*OO[[#This Row],[63]]</f>
        <v>1.0904179850460002E-4</v>
      </c>
      <c r="BN457" s="10">
        <f>3/24000000*OO[[#This Row],[122 (04JUL1985 03:00:00)-Water Temperature (C)]]*OO[[#This Row],[64]]</f>
        <v>9.5691245667125005E-5</v>
      </c>
      <c r="BO457" s="10">
        <f>3/24000000*OO[[#This Row],[123 (04JUL1985 06:00:00)-Water Temperature (C)]]*OO[[#This Row],[65]]</f>
        <v>8.5746319510050011E-5</v>
      </c>
      <c r="BP457" s="10">
        <f>3/24000000*OO[[#This Row],[124 (04JUL1985 09:00:00)-Water Temperature (C)]]*OO[[#This Row],[66]]</f>
        <v>8.2800884183899985E-5</v>
      </c>
      <c r="BQ457" s="10">
        <f>3/24000000*OO[[#This Row],[125 (04JUL1985 12:00:00)-Water Temperature (C)]]*OO[[#This Row],[67]]</f>
        <v>8.1037208757674996E-5</v>
      </c>
      <c r="BR457" s="10">
        <f>3/24000000*OO[[#This Row],[126 (04JUL1985 15:00:00)-Water Temperature (C)]]*OO[[#This Row],[68]]</f>
        <v>7.685131876075E-5</v>
      </c>
      <c r="BS457" s="10">
        <f>3/24000000*OO[[#This Row],[127 (04JUL1985 18:00:00)-Water Temperature (C)]]*OO[[#This Row],[69]]</f>
        <v>7.2973868638500004E-5</v>
      </c>
      <c r="BT457" s="10">
        <f>3/24000000*OO[[#This Row],[128 (04JUL1985 21:00:00)-Water Temperature (C)]]*OO[[#This Row],[70]]</f>
        <v>6.6499509281762488E-5</v>
      </c>
      <c r="BU457" s="10">
        <f>3/24000000*OO[[#This Row],[129 (05JUL1985 00:00:00)-Water Temperature (C)]]*OO[[#This Row],[71]]</f>
        <v>5.6741977845000004E-5</v>
      </c>
      <c r="BV457" s="10">
        <f>3/24000000*OO[[#This Row],[130 (05JUL1985 03:00:00)-Water Temperature (C)]]*OO[[#This Row],[72]]</f>
        <v>4.8380985037449999E-5</v>
      </c>
      <c r="BW457" s="10">
        <f>3/24000000*OO[[#This Row],[131 (05JUL1985 06:00:00)-Water Temperature (C)]]*OO[[#This Row],[73]]</f>
        <v>4.2674403537412502E-5</v>
      </c>
      <c r="BX457" s="10">
        <f>3/24000000*OO[[#This Row],[132 (05JUL1985 09:00:00)-Water Temperature (C)]]*OO[[#This Row],[74]]</f>
        <v>4.1838264326437489E-5</v>
      </c>
      <c r="BY457" s="10">
        <f>3/24000000*OO[[#This Row],[133 (05JUL1985 12:00:00)-Water Temperature (C)]]*OO[[#This Row],[75]]</f>
        <v>4.2086323341874993E-5</v>
      </c>
      <c r="BZ457" s="10">
        <f>3/24000000*OO[[#This Row],[134 (05JUL1985 15:00:00)-Water Temperature (C)]]*OO[[#This Row],[76]]</f>
        <v>4.1534261188200001E-5</v>
      </c>
      <c r="CA457" s="10">
        <f>3/24000000*OO[[#This Row],[135 (05JUL1985 18:00:00)-Water Temperature (C)]]*OO[[#This Row],[77]]</f>
        <v>3.9782698863050004E-5</v>
      </c>
      <c r="CB457" s="10">
        <f>3/24000000*OO[[#This Row],[136 (05JUL1985 21:00:00)-Water Temperature (C)]]*OO[[#This Row],[78]]</f>
        <v>3.5380036467150002E-5</v>
      </c>
      <c r="CC457" s="10">
        <f>3/24000000*OO[[#This Row],[137 (06JUL1985 00:00:00)-Water Temperature (C)]]*OO[[#This Row],[79]]</f>
        <v>2.9777586469124996E-5</v>
      </c>
      <c r="CD457" s="10">
        <f>3/24000000*OO[[#This Row],[138 (06JUL1985 03:00:00)-Water Temperature (C)]]*OO[[#This Row],[80]]</f>
        <v>2.5475257707299994E-5</v>
      </c>
      <c r="CE457" s="10">
        <f>3/24000000*OO[[#This Row],[139 (06JUL1985 06:00:00)-Water Temperature (C)]]*OO[[#This Row],[81]]</f>
        <v>2.2842638234062499E-5</v>
      </c>
      <c r="CF457" s="10">
        <f>3/24000000*OO[[#This Row],[140 (06JUL1985 09:00:00)-Water Temperature (C)]]*OO[[#This Row],[82]]</f>
        <v>2.2903823292900001E-5</v>
      </c>
      <c r="CG457" s="10">
        <f>3/24000000*OO[[#This Row],[141 (06JUL1985 12:00:00)-Water Temperature (C)]]*OO[[#This Row],[83]]</f>
        <v>2.3277594999612501E-5</v>
      </c>
      <c r="CH457" s="10">
        <f>3/24000000*OO[[#This Row],[142 (06JUL1985 15:00:00)-Water Temperature (C)]]*OO[[#This Row],[84]]</f>
        <v>2.3109810886042498E-5</v>
      </c>
      <c r="CI457" s="10">
        <f>3/24000000*OO[[#This Row],[143 (06JUL1985 18:00:00)-Water Temperature (C)]]*OO[[#This Row],[85]]</f>
        <v>2.1992883536294998E-5</v>
      </c>
      <c r="CJ457" s="10">
        <f>3/24000000*OO[[#This Row],[144 (06JUL1985 21:00:00)-Water Temperature (C)]]*OO[[#This Row],[86]]</f>
        <v>1.9620484438593751E-5</v>
      </c>
      <c r="CK457" s="10">
        <f>3/24000000*OO[[#This Row],[145 (07JUL1985 00:00:00)-Water Temperature (C)]]*OO[[#This Row],[87]]</f>
        <v>1.6701558512234997E-5</v>
      </c>
      <c r="CL457" s="10">
        <f>3/24000000*OO[[#This Row],[146 (07JUL1985 03:00:00)-Water Temperature (C)]]*OO[[#This Row],[88]]</f>
        <v>1.4507323025100001E-5</v>
      </c>
      <c r="CM457" s="10">
        <f>3/24000000*OO[[#This Row],[147 (07JUL1985 06:00:00)-Water Temperature (C)]]*OO[[#This Row],[89]]</f>
        <v>1.3165947431324998E-5</v>
      </c>
      <c r="CN457" s="10">
        <f>3/24000000*OO[[#This Row],[148 (07JUL1985 09:00:00)-Water Temperature (C)]]*OO[[#This Row],[90]]</f>
        <v>1.30816619571925E-5</v>
      </c>
      <c r="CO457" s="10">
        <f>3/24000000*OO[[#This Row],[149 (07JUL1985 12:00:00)-Water Temperature (C)]]*OO[[#This Row],[91]]</f>
        <v>1.23984358388725E-5</v>
      </c>
      <c r="CP457" s="10">
        <f>3/24000000*OO[[#This Row],[150 (07JUL1985 15:00:00)-Water Temperature (C)]]*OO[[#This Row],[92]]</f>
        <v>1.2166759055598749E-5</v>
      </c>
      <c r="CQ457" s="10">
        <f>3/24000000*OO[[#This Row],[151 (07JUL1985 18:00:00)-Water Temperature (C)]]*OO[[#This Row],[93]]</f>
        <v>1.16435912979E-5</v>
      </c>
      <c r="CR457" s="10">
        <f>3/24000000*OO[[#This Row],[152 (07JUL1985 21:00:00)-Water Temperature (C)]]*OO[[#This Row],[94]]</f>
        <v>1.0503531304640001E-5</v>
      </c>
      <c r="CS457" s="10">
        <f>3/24000000*OO[[#This Row],[153 (08JUL1985 00:00:00)-Water Temperature (C)]]*OO[[#This Row],[95]]</f>
        <v>9.1327256188549987E-6</v>
      </c>
      <c r="CT457" s="10">
        <f>3/24000000*OO[[#This Row],[154 (08JUL1985 03:00:00)-Water Temperature (C)]]*OO[[#This Row],[96]]</f>
        <v>8.0706820335624994E-6</v>
      </c>
      <c r="CU457" s="10">
        <f>3/24000000*OO[[#This Row],[155 (08JUL1985 06:00:00)-Water Temperature (C)]]*OO[[#This Row],[97]]</f>
        <v>7.5354181864562496E-6</v>
      </c>
      <c r="CV457" s="10">
        <f>3/24000000*OO[[#This Row],[156 (08JUL1985 09:00:00)-Water Temperature (C)]]*OO[[#This Row],[98]]</f>
        <v>7.9049309757299998E-6</v>
      </c>
      <c r="CW457" s="10">
        <f>3/24000000*OO[[#This Row],[157 (08JUL1985 12:00:00)-Water Temperature (C)]]*OO[[#This Row],[99]]</f>
        <v>8.4046693848649994E-6</v>
      </c>
    </row>
    <row r="458" spans="1:101" x14ac:dyDescent="0.35">
      <c r="A458" t="s">
        <v>465</v>
      </c>
      <c r="B458">
        <v>742.93169999999998</v>
      </c>
      <c r="C458" s="10">
        <f>3/24*OO[[#This Row],[59 (26JUN1985 06:00:00)-Water Temperature (C)]]*OO[[#This Row],[1]]/SUM(OO[1])</f>
        <v>0</v>
      </c>
      <c r="D458" s="10">
        <f>3/24*OO[[#This Row],[60 (26JUN1985 09:00:00)-Water Temperature (C)]]*OO[[#This Row],[2]]/SUM(OO[2])</f>
        <v>0</v>
      </c>
      <c r="E458" s="10">
        <f>3/24*OO[[#This Row],[61 (26JUN1985 12:00:00)-Water Temperature (C)]]*OO[[#This Row],[3]]/SUM(OO[3])</f>
        <v>0</v>
      </c>
      <c r="F458" s="10">
        <f>3/24*OO[[#This Row],[62 (26JUN1985 15:00:00)-Water Temperature (C)]]*OO[[#This Row],[4]]/SUM(OO[4])</f>
        <v>0</v>
      </c>
      <c r="G458" s="10">
        <f>3/24*OO[[#This Row],[63 (26JUN1985 18:00:00)-Water Temperature (C)]]*OO[[#This Row],[5]]/SUM(OO[5])</f>
        <v>0</v>
      </c>
      <c r="H458" s="10">
        <f>3/24*OO[[#This Row],[64 (26JUN1985 21:00:00)-Water Temperature (C)]]*OO[[#This Row],[6]]/SUM(OO[6])</f>
        <v>0</v>
      </c>
      <c r="I458" s="10">
        <f>3/24*OO[[#This Row],[65 (27JUN1985 00:00:00)-Water Temperature (C)]]*OO[[#This Row],[7]]/SUM(OO[7])</f>
        <v>0</v>
      </c>
      <c r="J458" s="10">
        <f>3/24*OO[[#This Row],[66 (27JUN1985 03:00:00)-Water Temperature (C)]]*OO[[#This Row],[8]]/SUM(OO[8])</f>
        <v>0</v>
      </c>
      <c r="K458" s="10">
        <f>3/24*OO[[#This Row],[67 (27JUN1985 06:00:00)-Water Temperature (C)]]*OO[[#This Row],[9]]/SUM(OO[9])</f>
        <v>0</v>
      </c>
      <c r="L458" s="10">
        <f>3/24*OO[[#This Row],[68 (27JUN1985 09:00:00)-Water Temperature (C)]]*OO[[#This Row],[10]]/SUM(OO[10])</f>
        <v>0</v>
      </c>
      <c r="M458" s="10">
        <f>3/24*OO[[#This Row],[69 (27JUN1985 12:00:00)-Water Temperature (C)]]*OO[[#This Row],[11]]/SUM(OO[11])</f>
        <v>0</v>
      </c>
      <c r="N458" s="10">
        <f>3/24*OO[[#This Row],[70 (27JUN1985 15:00:00)-Water Temperature (C)]]*OO[[#This Row],[12]]/SUM(OO[12])</f>
        <v>0</v>
      </c>
      <c r="O458" s="10">
        <f>3/24*OO[[#This Row],[71 (27JUN1985 18:00:00)-Water Temperature (C)]]*OO[[#This Row],[13]]/SUM(OO[13])</f>
        <v>0</v>
      </c>
      <c r="P458" s="10">
        <f>3/24*OO[[#This Row],[72 (27JUN1985 21:00:00)-Water Temperature (C)]]*OO[[#This Row],[14]]/SUM(OO[14])</f>
        <v>0</v>
      </c>
      <c r="Q458" s="10">
        <f>3/24*OO[[#This Row],[73 (28JUN1985 00:00:00)-Water Temperature (C)]]*OO[[#This Row],[15]]/SUM(OO[15])</f>
        <v>0</v>
      </c>
      <c r="R458" s="10">
        <f>3/24*OO[[#This Row],[74 (28JUN1985 03:00:00)-Water Temperature (C)]]*OO[[#This Row],[16]]/SUM(OO[16])</f>
        <v>0</v>
      </c>
      <c r="S458" s="10">
        <f>3/24*OO[[#This Row],[75 (28JUN1985 06:00:00)-Water Temperature (C)]]*OO[[#This Row],[17]]/SUM(OO[17])</f>
        <v>0</v>
      </c>
      <c r="T458" s="10">
        <f>3/24*OO[[#This Row],[76 (28JUN1985 09:00:00)-Water Temperature (C)]]*OO[[#This Row],[18]]/SUM(OO[18])</f>
        <v>0</v>
      </c>
      <c r="U458" s="10">
        <f>3/24*OO[[#This Row],[77 (28JUN1985 12:00:00)-Water Temperature (C)]]*OO[[#This Row],[19]]/SUM(OO[19])</f>
        <v>0</v>
      </c>
      <c r="V458" s="10">
        <f>3/24000000*OO[[#This Row],[78 (28JUN1985 15:00:00)-Water Temperature (C)]]*OO[[#This Row],[20]]</f>
        <v>0</v>
      </c>
      <c r="W458" s="10">
        <f>3/24000000*OO[[#This Row],[79 (28JUN1985 18:00:00)-Water Temperature (C)]]*OO[[#This Row],[21]]</f>
        <v>0</v>
      </c>
      <c r="X458" s="10">
        <f>3/24000000*OO[[#This Row],[80 (28JUN1985 21:00:00)-Water Temperature (C)]]*OO[[#This Row],[22]]</f>
        <v>0</v>
      </c>
      <c r="Y458" s="10">
        <f>3/24000000*OO[[#This Row],[81 (29JUN1985 00:00:00)-Water Temperature (C)]]*OO[[#This Row],[23]]</f>
        <v>0</v>
      </c>
      <c r="Z458" s="10">
        <f>3/24000000*OO[[#This Row],[82 (29JUN1985 03:00:00)-Water Temperature (C)]]*OO[[#This Row],[24]]</f>
        <v>1.6938281064613748E-39</v>
      </c>
      <c r="AA458" s="10">
        <f>3/24000000*OO[[#This Row],[83 (29JUN1985 06:00:00)-Water Temperature (C)]]*OO[[#This Row],[25]]</f>
        <v>3.09840719484E-33</v>
      </c>
      <c r="AB458" s="10">
        <f>3/24000000*OO[[#This Row],[84 (29JUN1985 09:00:00)-Water Temperature (C)]]*OO[[#This Row],[26]]</f>
        <v>2.76463517454E-27</v>
      </c>
      <c r="AC458" s="10">
        <f>3/24000000*OO[[#This Row],[85 (29JUN1985 12:00:00)-Water Temperature (C)]]*OO[[#This Row],[27]]</f>
        <v>8.3667426973199982E-23</v>
      </c>
      <c r="AD458" s="10">
        <f>3/24000000*OO[[#This Row],[86 (29JUN1985 15:00:00)-Water Temperature (C)]]*OO[[#This Row],[28]]</f>
        <v>2.9592796236912501E-19</v>
      </c>
      <c r="AE458" s="10">
        <f>3/24000000*OO[[#This Row],[88 (29JUN1985 21:00:00)-Water Temperature (C)]]*OO[[#This Row],[30]]</f>
        <v>7.4810311988849993E-14</v>
      </c>
      <c r="AF458" s="10">
        <f>3/24000000*OO[[#This Row],[88 (29JUN1985 21:00:00)-Water Temperature (C)]]*OO[[#This Row],[30]]</f>
        <v>7.4810311988849993E-14</v>
      </c>
      <c r="AG458" s="10">
        <f>3/24000000*OO[[#This Row],[89 (30JUN1985 00:00:00)-Water Temperature (C)]]*OO[[#This Row],[31]]</f>
        <v>9.1919551935000006E-12</v>
      </c>
      <c r="AH458" s="10">
        <f>3/24000000*OO[[#This Row],[90 (30JUN1985 03:00:00)-Water Temperature (C)]]*OO[[#This Row],[32]]</f>
        <v>5.5852542210349993E-10</v>
      </c>
      <c r="AI458" s="10">
        <f>3/24000000*OO[[#This Row],[91 (30JUN1985 06:00:00)-Water Temperature (C)]]*OO[[#This Row],[33]]</f>
        <v>1.9299218517382501E-8</v>
      </c>
      <c r="AJ458" s="10">
        <f>3/24000000*OO[[#This Row],[92 (30JUN1985 09:00:00)-Water Temperature (C)]]*OO[[#This Row],[34]]</f>
        <v>4.3464224797812493E-7</v>
      </c>
      <c r="AK458" s="10">
        <f>3/24000000*OO[[#This Row],[93 (30JUN1985 12:00:00)-Water Temperature (C)]]*OO[[#This Row],[35]]</f>
        <v>6.1536719475199995E-6</v>
      </c>
      <c r="AL458" s="10">
        <f>3/24000000*OO[[#This Row],[94 (30JUN1985 15:00:00)-Water Temperature (C)]]*OO[[#This Row],[36]]</f>
        <v>5.6879585812462499E-5</v>
      </c>
      <c r="AM458" s="10">
        <f>3/24000000*OO[[#This Row],[95 (30JUN1985 18:00:00)-Water Temperature (C)]]*OO[[#This Row],[37]]</f>
        <v>3.6457562708099999E-4</v>
      </c>
      <c r="AN458" s="10">
        <f>3/24000000*OO[[#This Row],[96 (30JUN1985 21:00:00)-Water Temperature (C)]]*OO[[#This Row],[38]]</f>
        <v>1.6129634074290001E-3</v>
      </c>
      <c r="AO458" s="10">
        <f>3/24000000*OO[[#This Row],[97 (01JUL1985 00:00:00)-Water Temperature (C)]]*OO[[#This Row],[39]]</f>
        <v>5.0829961943249999E-3</v>
      </c>
      <c r="AP458" s="10">
        <f>3/24000000*OO[[#This Row],[98 (01JUL1985 03:00:00)-Water Temperature (C)]]*OO[[#This Row],[40]]</f>
        <v>1.249156468727625E-2</v>
      </c>
      <c r="AQ458" s="10">
        <f>3/24000000*OO[[#This Row],[99 (01JUL1985 06:00:00)-Water Temperature (C)]]*OO[[#This Row],[41]]</f>
        <v>2.5222853099591252E-2</v>
      </c>
      <c r="AR458" s="10">
        <f>3/24000000*OO[[#This Row],[100 (01JUL1985 09:00:00)-Water Temperature (C)]]*OO[[#This Row],[42]]</f>
        <v>4.5233034035787489E-2</v>
      </c>
      <c r="AS458" s="10">
        <f>3/24000000*OO[[#This Row],[101 (01JUL1985 12:00:00)-Water Temperature (C)]]*OO[[#This Row],[43]]</f>
        <v>6.8901784999337495E-2</v>
      </c>
      <c r="AT458" s="10">
        <f>3/24000000*OO[[#This Row],[102 (01JUL1985 15:00:00)-Water Temperature (C)]]*OO[[#This Row],[44]]</f>
        <v>8.7098113684999992E-2</v>
      </c>
      <c r="AU458" s="10">
        <f>3/24000000*OO[[#This Row],[103 (01JUL1985 18:00:00)-Water Temperature (C)]]*OO[[#This Row],[45]]</f>
        <v>9.3704310922749987E-2</v>
      </c>
      <c r="AV458" s="10">
        <f>3/24000000*OO[[#This Row],[104 (01JUL1985 21:00:00)-Water Temperature (C)]]*OO[[#This Row],[46]]</f>
        <v>8.4451752920112505E-2</v>
      </c>
      <c r="AW458" s="10">
        <f>3/24000000*OO[[#This Row],[105 (02JUL1985 00:00:00)-Water Temperature (C)]]*OO[[#This Row],[47]]</f>
        <v>6.5703877682999998E-2</v>
      </c>
      <c r="AX458" s="10">
        <f>3/24000000*OO[[#This Row],[106 (02JUL1985 03:00:00)-Water Temperature (C)]]*OO[[#This Row],[48]]</f>
        <v>4.6819364391749996E-2</v>
      </c>
      <c r="AY458" s="10">
        <f>3/24000000*OO[[#This Row],[107 (02JUL1985 06:00:00)-Water Temperature (C)]]*OO[[#This Row],[49]]</f>
        <v>3.1601759909999999E-2</v>
      </c>
      <c r="AZ458" s="10">
        <f>3/24000000*OO[[#This Row],[108 (02JUL1985 09:00:00)-Water Temperature (C)]]*OO[[#This Row],[50]]</f>
        <v>2.0582883277110001E-2</v>
      </c>
      <c r="BA458" s="10">
        <f>3/24000000*OO[[#This Row],[109 (02JUL1985 12:00:00)-Water Temperature (C)]]*OO[[#This Row],[51]]</f>
        <v>1.34611142262975E-2</v>
      </c>
      <c r="BB458" s="10">
        <f>3/24000000*OO[[#This Row],[110 (02JUL1985 15:00:00)-Water Temperature (C)]]*OO[[#This Row],[52]]</f>
        <v>8.4406675416299985E-3</v>
      </c>
      <c r="BC458" s="10">
        <f>3/24000000*OO[[#This Row],[111 (02JUL1985 18:00:00)-Water Temperature (C)]]*OO[[#This Row],[53]]</f>
        <v>5.142820672627499E-3</v>
      </c>
      <c r="BD458" s="10">
        <f>3/24000000*OO[[#This Row],[112 (02JUL1985 21:00:00)-Water Temperature (C)]]*OO[[#This Row],[54]]</f>
        <v>3.0501567970987503E-3</v>
      </c>
      <c r="BE458" s="10">
        <f>3/24000000*OO[[#This Row],[113 (03JUL1985 00:00:00)-Water Temperature (C)]]*OO[[#This Row],[55]]</f>
        <v>1.8457665353539998E-3</v>
      </c>
      <c r="BF458" s="10">
        <f>3/24000000*OO[[#This Row],[114 (03JUL1985 03:00:00)-Water Temperature (C)]]*OO[[#This Row],[56]]</f>
        <v>1.1706412832952501E-3</v>
      </c>
      <c r="BG458" s="10">
        <f>3/24000000*OO[[#This Row],[115 (03JUL1985 06:00:00)-Water Temperature (C)]]*OO[[#This Row],[57]]</f>
        <v>7.8988171795374993E-4</v>
      </c>
      <c r="BH458" s="10">
        <f>3/24000000*OO[[#This Row],[116 (03JUL1985 09:00:00)-Water Temperature (C)]]*OO[[#This Row],[58]]</f>
        <v>5.8363127039174993E-4</v>
      </c>
      <c r="BI458" s="10">
        <f>3/24000000*OO[[#This Row],[117 (03JUL1985 12:00:00)-Water Temperature (C)]]*OO[[#This Row],[59]]</f>
        <v>4.8039614939062494E-4</v>
      </c>
      <c r="BJ458" s="10">
        <f>3/24000000*OO[[#This Row],[118 (03JUL1985 15:00:00)-Water Temperature (C)]]*OO[[#This Row],[60]]</f>
        <v>4.1500602182812502E-4</v>
      </c>
      <c r="BK458" s="10">
        <f>3/24000000*OO[[#This Row],[119 (03JUL1985 18:00:00)-Water Temperature (C)]]*OO[[#This Row],[61]]</f>
        <v>3.6803837811599994E-4</v>
      </c>
      <c r="BL458" s="10">
        <f>3/24000000*OO[[#This Row],[120 (03JUL1985 21:00:00)-Water Temperature (C)]]*OO[[#This Row],[62]]</f>
        <v>3.1412420025850004E-4</v>
      </c>
      <c r="BM458" s="10">
        <f>3/24000000*OO[[#This Row],[121 (04JUL1985 00:00:00)-Water Temperature (C)]]*OO[[#This Row],[63]]</f>
        <v>2.6364241728599999E-4</v>
      </c>
      <c r="BN458" s="10">
        <f>3/24000000*OO[[#This Row],[122 (04JUL1985 03:00:00)-Water Temperature (C)]]*OO[[#This Row],[64]]</f>
        <v>2.2477599413514999E-4</v>
      </c>
      <c r="BO458" s="10">
        <f>3/24000000*OO[[#This Row],[123 (04JUL1985 06:00:00)-Water Temperature (C)]]*OO[[#This Row],[65]]</f>
        <v>1.9551583603144999E-4</v>
      </c>
      <c r="BP458" s="10">
        <f>3/24000000*OO[[#This Row],[124 (04JUL1985 09:00:00)-Water Temperature (C)]]*OO[[#This Row],[66]]</f>
        <v>1.832863408443E-4</v>
      </c>
      <c r="BQ458" s="10">
        <f>3/24000000*OO[[#This Row],[125 (04JUL1985 12:00:00)-Water Temperature (C)]]*OO[[#This Row],[67]]</f>
        <v>1.7491261535999998E-4</v>
      </c>
      <c r="BR458" s="10">
        <f>3/24000000*OO[[#This Row],[126 (04JUL1985 15:00:00)-Water Temperature (C)]]*OO[[#This Row],[68]]</f>
        <v>1.6357135973510002E-4</v>
      </c>
      <c r="BS458" s="10">
        <f>3/24000000*OO[[#This Row],[127 (04JUL1985 18:00:00)-Water Temperature (C)]]*OO[[#This Row],[69]]</f>
        <v>1.5366480773026247E-4</v>
      </c>
      <c r="BT458" s="10">
        <f>3/24000000*OO[[#This Row],[128 (04JUL1985 21:00:00)-Water Temperature (C)]]*OO[[#This Row],[70]]</f>
        <v>1.3917025068420003E-4</v>
      </c>
      <c r="BU458" s="10">
        <f>3/24000000*OO[[#This Row],[129 (05JUL1985 00:00:00)-Water Temperature (C)]]*OO[[#This Row],[71]]</f>
        <v>1.1885647865624999E-4</v>
      </c>
      <c r="BV458" s="10">
        <f>3/24000000*OO[[#This Row],[130 (05JUL1985 03:00:00)-Water Temperature (C)]]*OO[[#This Row],[72]]</f>
        <v>1.0111050935874999E-4</v>
      </c>
      <c r="BW458" s="10">
        <f>3/24000000*OO[[#This Row],[131 (05JUL1985 06:00:00)-Water Temperature (C)]]*OO[[#This Row],[73]]</f>
        <v>8.8816830022012504E-5</v>
      </c>
      <c r="BX458" s="10">
        <f>3/24000000*OO[[#This Row],[132 (05JUL1985 09:00:00)-Water Temperature (C)]]*OO[[#This Row],[74]]</f>
        <v>8.6590927111499994E-5</v>
      </c>
      <c r="BY458" s="10">
        <f>3/24000000*OO[[#This Row],[133 (05JUL1985 12:00:00)-Water Temperature (C)]]*OO[[#This Row],[75]]</f>
        <v>8.7111296776349982E-5</v>
      </c>
      <c r="BZ458" s="10">
        <f>3/24000000*OO[[#This Row],[134 (05JUL1985 15:00:00)-Water Temperature (C)]]*OO[[#This Row],[76]]</f>
        <v>8.6752764141349994E-5</v>
      </c>
      <c r="CA458" s="10">
        <f>3/24000000*OO[[#This Row],[135 (05JUL1985 18:00:00)-Water Temperature (C)]]*OO[[#This Row],[77]]</f>
        <v>8.3995798752650012E-5</v>
      </c>
      <c r="CB458" s="10">
        <f>3/24000000*OO[[#This Row],[136 (05JUL1985 21:00:00)-Water Temperature (C)]]*OO[[#This Row],[78]]</f>
        <v>7.5686688396500008E-5</v>
      </c>
      <c r="CC458" s="10">
        <f>3/24000000*OO[[#This Row],[137 (06JUL1985 00:00:00)-Water Temperature (C)]]*OO[[#This Row],[79]]</f>
        <v>6.4700294259200001E-5</v>
      </c>
      <c r="CD458" s="10">
        <f>3/24000000*OO[[#This Row],[138 (06JUL1985 03:00:00)-Water Temperature (C)]]*OO[[#This Row],[80]]</f>
        <v>5.5709589572149996E-5</v>
      </c>
      <c r="CE458" s="10">
        <f>3/24000000*OO[[#This Row],[139 (06JUL1985 06:00:00)-Water Temperature (C)]]*OO[[#This Row],[81]]</f>
        <v>5.0015873083749992E-5</v>
      </c>
      <c r="CF458" s="10">
        <f>3/24000000*OO[[#This Row],[140 (06JUL1985 09:00:00)-Water Temperature (C)]]*OO[[#This Row],[82]]</f>
        <v>5.0067102354299997E-5</v>
      </c>
      <c r="CG458" s="10">
        <f>3/24000000*OO[[#This Row],[141 (06JUL1985 12:00:00)-Water Temperature (C)]]*OO[[#This Row],[83]]</f>
        <v>5.1201891207675E-5</v>
      </c>
      <c r="CH458" s="10">
        <f>3/24000000*OO[[#This Row],[142 (06JUL1985 15:00:00)-Water Temperature (C)]]*OO[[#This Row],[84]]</f>
        <v>5.1522067294249992E-5</v>
      </c>
      <c r="CI458" s="10">
        <f>3/24000000*OO[[#This Row],[143 (06JUL1985 18:00:00)-Water Temperature (C)]]*OO[[#This Row],[85]]</f>
        <v>4.9780852676849993E-5</v>
      </c>
      <c r="CJ458" s="10">
        <f>3/24000000*OO[[#This Row],[144 (06JUL1985 21:00:00)-Water Temperature (C)]]*OO[[#This Row],[86]]</f>
        <v>4.5106658411499995E-5</v>
      </c>
      <c r="CK458" s="10">
        <f>3/24000000*OO[[#This Row],[145 (07JUL1985 00:00:00)-Water Temperature (C)]]*OO[[#This Row],[87]]</f>
        <v>3.9013394429475003E-5</v>
      </c>
      <c r="CL458" s="10">
        <f>3/24000000*OO[[#This Row],[146 (07JUL1985 03:00:00)-Water Temperature (C)]]*OO[[#This Row],[88]]</f>
        <v>3.4174471862962496E-5</v>
      </c>
      <c r="CM458" s="10">
        <f>3/24000000*OO[[#This Row],[147 (07JUL1985 06:00:00)-Water Temperature (C)]]*OO[[#This Row],[89]]</f>
        <v>3.1219371696824999E-5</v>
      </c>
      <c r="CN458" s="10">
        <f>3/24000000*OO[[#This Row],[148 (07JUL1985 09:00:00)-Water Temperature (C)]]*OO[[#This Row],[90]]</f>
        <v>3.12317226624E-5</v>
      </c>
      <c r="CO458" s="10">
        <f>3/24000000*OO[[#This Row],[149 (07JUL1985 12:00:00)-Water Temperature (C)]]*OO[[#This Row],[91]]</f>
        <v>3.0205296060249995E-5</v>
      </c>
      <c r="CP458" s="10">
        <f>3/24000000*OO[[#This Row],[150 (07JUL1985 15:00:00)-Water Temperature (C)]]*OO[[#This Row],[92]]</f>
        <v>3.0369904414199999E-5</v>
      </c>
      <c r="CQ458" s="10">
        <f>3/24000000*OO[[#This Row],[151 (07JUL1985 18:00:00)-Water Temperature (C)]]*OO[[#This Row],[93]]</f>
        <v>2.9895537520724997E-5</v>
      </c>
      <c r="CR458" s="10">
        <f>3/24000000*OO[[#This Row],[152 (07JUL1985 21:00:00)-Water Temperature (C)]]*OO[[#This Row],[94]]</f>
        <v>2.7858080213775004E-5</v>
      </c>
      <c r="CS458" s="10">
        <f>3/24000000*OO[[#This Row],[153 (08JUL1985 00:00:00)-Water Temperature (C)]]*OO[[#This Row],[95]]</f>
        <v>2.4986394423600003E-5</v>
      </c>
      <c r="CT458" s="10">
        <f>3/24000000*OO[[#This Row],[154 (08JUL1985 03:00:00)-Water Temperature (C)]]*OO[[#This Row],[96]]</f>
        <v>2.257225966428E-5</v>
      </c>
      <c r="CU458" s="10">
        <f>3/24000000*OO[[#This Row],[155 (08JUL1985 06:00:00)-Water Temperature (C)]]*OO[[#This Row],[97]]</f>
        <v>2.1415594630157499E-5</v>
      </c>
      <c r="CV458" s="10">
        <f>3/24000000*OO[[#This Row],[156 (08JUL1985 09:00:00)-Water Temperature (C)]]*OO[[#This Row],[98]]</f>
        <v>2.2692651228000002E-5</v>
      </c>
      <c r="CW458" s="10">
        <f>3/24000000*OO[[#This Row],[157 (08JUL1985 12:00:00)-Water Temperature (C)]]*OO[[#This Row],[99]]</f>
        <v>2.4474190814534996E-5</v>
      </c>
    </row>
    <row r="459" spans="1:101" x14ac:dyDescent="0.35">
      <c r="A459" t="s">
        <v>466</v>
      </c>
      <c r="B459">
        <v>880.04600000000005</v>
      </c>
      <c r="C459" s="10">
        <f>3/24*OO[[#This Row],[59 (26JUN1985 06:00:00)-Water Temperature (C)]]*OO[[#This Row],[1]]/SUM(OO[1])</f>
        <v>0</v>
      </c>
      <c r="D459" s="10">
        <f>3/24*OO[[#This Row],[60 (26JUN1985 09:00:00)-Water Temperature (C)]]*OO[[#This Row],[2]]/SUM(OO[2])</f>
        <v>0</v>
      </c>
      <c r="E459" s="10">
        <f>3/24*OO[[#This Row],[61 (26JUN1985 12:00:00)-Water Temperature (C)]]*OO[[#This Row],[3]]/SUM(OO[3])</f>
        <v>0</v>
      </c>
      <c r="F459" s="10">
        <f>3/24*OO[[#This Row],[62 (26JUN1985 15:00:00)-Water Temperature (C)]]*OO[[#This Row],[4]]/SUM(OO[4])</f>
        <v>0</v>
      </c>
      <c r="G459" s="10">
        <f>3/24*OO[[#This Row],[63 (26JUN1985 18:00:00)-Water Temperature (C)]]*OO[[#This Row],[5]]/SUM(OO[5])</f>
        <v>0</v>
      </c>
      <c r="H459" s="10">
        <f>3/24*OO[[#This Row],[64 (26JUN1985 21:00:00)-Water Temperature (C)]]*OO[[#This Row],[6]]/SUM(OO[6])</f>
        <v>0</v>
      </c>
      <c r="I459" s="10">
        <f>3/24*OO[[#This Row],[65 (27JUN1985 00:00:00)-Water Temperature (C)]]*OO[[#This Row],[7]]/SUM(OO[7])</f>
        <v>0</v>
      </c>
      <c r="J459" s="10">
        <f>3/24*OO[[#This Row],[66 (27JUN1985 03:00:00)-Water Temperature (C)]]*OO[[#This Row],[8]]/SUM(OO[8])</f>
        <v>0</v>
      </c>
      <c r="K459" s="10">
        <f>3/24*OO[[#This Row],[67 (27JUN1985 06:00:00)-Water Temperature (C)]]*OO[[#This Row],[9]]/SUM(OO[9])</f>
        <v>0</v>
      </c>
      <c r="L459" s="10">
        <f>3/24*OO[[#This Row],[68 (27JUN1985 09:00:00)-Water Temperature (C)]]*OO[[#This Row],[10]]/SUM(OO[10])</f>
        <v>0</v>
      </c>
      <c r="M459" s="10">
        <f>3/24*OO[[#This Row],[69 (27JUN1985 12:00:00)-Water Temperature (C)]]*OO[[#This Row],[11]]/SUM(OO[11])</f>
        <v>0</v>
      </c>
      <c r="N459" s="10">
        <f>3/24*OO[[#This Row],[70 (27JUN1985 15:00:00)-Water Temperature (C)]]*OO[[#This Row],[12]]/SUM(OO[12])</f>
        <v>0</v>
      </c>
      <c r="O459" s="10">
        <f>3/24*OO[[#This Row],[71 (27JUN1985 18:00:00)-Water Temperature (C)]]*OO[[#This Row],[13]]/SUM(OO[13])</f>
        <v>0</v>
      </c>
      <c r="P459" s="10">
        <f>3/24*OO[[#This Row],[72 (27JUN1985 21:00:00)-Water Temperature (C)]]*OO[[#This Row],[14]]/SUM(OO[14])</f>
        <v>0</v>
      </c>
      <c r="Q459" s="10">
        <f>3/24*OO[[#This Row],[73 (28JUN1985 00:00:00)-Water Temperature (C)]]*OO[[#This Row],[15]]/SUM(OO[15])</f>
        <v>0</v>
      </c>
      <c r="R459" s="10">
        <f>3/24*OO[[#This Row],[74 (28JUN1985 03:00:00)-Water Temperature (C)]]*OO[[#This Row],[16]]/SUM(OO[16])</f>
        <v>0</v>
      </c>
      <c r="S459" s="10">
        <f>3/24*OO[[#This Row],[75 (28JUN1985 06:00:00)-Water Temperature (C)]]*OO[[#This Row],[17]]/SUM(OO[17])</f>
        <v>0</v>
      </c>
      <c r="T459" s="10">
        <f>3/24*OO[[#This Row],[76 (28JUN1985 09:00:00)-Water Temperature (C)]]*OO[[#This Row],[18]]/SUM(OO[18])</f>
        <v>0</v>
      </c>
      <c r="U459" s="10">
        <f>3/24*OO[[#This Row],[77 (28JUN1985 12:00:00)-Water Temperature (C)]]*OO[[#This Row],[19]]/SUM(OO[19])</f>
        <v>0</v>
      </c>
      <c r="V459" s="10">
        <f>3/24000000*OO[[#This Row],[78 (28JUN1985 15:00:00)-Water Temperature (C)]]*OO[[#This Row],[20]]</f>
        <v>0</v>
      </c>
      <c r="W459" s="10">
        <f>3/24000000*OO[[#This Row],[79 (28JUN1985 18:00:00)-Water Temperature (C)]]*OO[[#This Row],[21]]</f>
        <v>0</v>
      </c>
      <c r="X459" s="10">
        <f>3/24000000*OO[[#This Row],[80 (28JUN1985 21:00:00)-Water Temperature (C)]]*OO[[#This Row],[22]]</f>
        <v>0</v>
      </c>
      <c r="Y459" s="10">
        <f>3/24000000*OO[[#This Row],[81 (29JUN1985 00:00:00)-Water Temperature (C)]]*OO[[#This Row],[23]]</f>
        <v>0</v>
      </c>
      <c r="Z459" s="10">
        <f>3/24000000*OO[[#This Row],[82 (29JUN1985 03:00:00)-Water Temperature (C)]]*OO[[#This Row],[24]]</f>
        <v>6.6869969098724996E-40</v>
      </c>
      <c r="AA459" s="10">
        <f>3/24000000*OO[[#This Row],[83 (29JUN1985 06:00:00)-Water Temperature (C)]]*OO[[#This Row],[25]]</f>
        <v>1.1566132267079998E-33</v>
      </c>
      <c r="AB459" s="10">
        <f>3/24000000*OO[[#This Row],[84 (29JUN1985 09:00:00)-Water Temperature (C)]]*OO[[#This Row],[26]]</f>
        <v>1.1268907674017499E-27</v>
      </c>
      <c r="AC459" s="10">
        <f>3/24000000*OO[[#This Row],[85 (29JUN1985 12:00:00)-Water Temperature (C)]]*OO[[#This Row],[27]]</f>
        <v>3.7285159142862498E-23</v>
      </c>
      <c r="AD459" s="10">
        <f>3/24000000*OO[[#This Row],[86 (29JUN1985 15:00:00)-Water Temperature (C)]]*OO[[#This Row],[28]]</f>
        <v>1.5385197425171248E-19</v>
      </c>
      <c r="AE459" s="10">
        <f>3/24000000*OO[[#This Row],[88 (29JUN1985 21:00:00)-Water Temperature (C)]]*OO[[#This Row],[30]]</f>
        <v>4.7643465100349999E-14</v>
      </c>
      <c r="AF459" s="10">
        <f>3/24000000*OO[[#This Row],[88 (29JUN1985 21:00:00)-Water Temperature (C)]]*OO[[#This Row],[30]]</f>
        <v>4.7643465100349999E-14</v>
      </c>
      <c r="AG459" s="10">
        <f>3/24000000*OO[[#This Row],[89 (30JUN1985 00:00:00)-Water Temperature (C)]]*OO[[#This Row],[31]]</f>
        <v>6.3648023508299993E-12</v>
      </c>
      <c r="AH459" s="10">
        <f>3/24000000*OO[[#This Row],[90 (30JUN1985 03:00:00)-Water Temperature (C)]]*OO[[#This Row],[32]]</f>
        <v>4.1551485655749994E-10</v>
      </c>
      <c r="AI459" s="10">
        <f>3/24000000*OO[[#This Row],[91 (30JUN1985 06:00:00)-Water Temperature (C)]]*OO[[#This Row],[33]]</f>
        <v>1.5256129840447497E-8</v>
      </c>
      <c r="AJ459" s="10">
        <f>3/24000000*OO[[#This Row],[92 (30JUN1985 09:00:00)-Water Temperature (C)]]*OO[[#This Row],[34]]</f>
        <v>3.6207101452500001E-7</v>
      </c>
      <c r="AK459" s="10">
        <f>3/24000000*OO[[#This Row],[93 (30JUN1985 12:00:00)-Water Temperature (C)]]*OO[[#This Row],[35]]</f>
        <v>5.4244161937750003E-6</v>
      </c>
      <c r="AL459" s="10">
        <f>3/24000000*OO[[#This Row],[94 (30JUN1985 15:00:00)-Water Temperature (C)]]*OO[[#This Row],[36]]</f>
        <v>5.3088500392950001E-5</v>
      </c>
      <c r="AM459" s="10">
        <f>3/24000000*OO[[#This Row],[95 (30JUN1985 18:00:00)-Water Temperature (C)]]*OO[[#This Row],[37]]</f>
        <v>3.5898254230649993E-4</v>
      </c>
      <c r="AN459" s="10">
        <f>3/24000000*OO[[#This Row],[96 (30JUN1985 21:00:00)-Water Temperature (C)]]*OO[[#This Row],[38]]</f>
        <v>1.6795790744639999E-3</v>
      </c>
      <c r="AO459" s="10">
        <f>3/24000000*OO[[#This Row],[97 (01JUL1985 00:00:00)-Water Temperature (C)]]*OO[[#This Row],[39]]</f>
        <v>5.592100196355E-3</v>
      </c>
      <c r="AP459" s="10">
        <f>3/24000000*OO[[#This Row],[98 (01JUL1985 03:00:00)-Water Temperature (C)]]*OO[[#This Row],[40]]</f>
        <v>1.441092328164E-2</v>
      </c>
      <c r="AQ459" s="10">
        <f>3/24000000*OO[[#This Row],[99 (01JUL1985 06:00:00)-Water Temperature (C)]]*OO[[#This Row],[41]]</f>
        <v>3.02862611556E-2</v>
      </c>
      <c r="AR459" s="10">
        <f>3/24000000*OO[[#This Row],[100 (01JUL1985 09:00:00)-Water Temperature (C)]]*OO[[#This Row],[42]]</f>
        <v>5.6287322809249994E-2</v>
      </c>
      <c r="AS459" s="10">
        <f>3/24000000*OO[[#This Row],[101 (01JUL1985 12:00:00)-Water Temperature (C)]]*OO[[#This Row],[43]]</f>
        <v>8.9182136279999991E-2</v>
      </c>
      <c r="AT459" s="10">
        <f>3/24000000*OO[[#This Row],[102 (01JUL1985 15:00:00)-Water Temperature (C)]]*OO[[#This Row],[44]]</f>
        <v>0.11793433611274999</v>
      </c>
      <c r="AU459" s="10">
        <f>3/24000000*OO[[#This Row],[103 (01JUL1985 18:00:00)-Water Temperature (C)]]*OO[[#This Row],[45]]</f>
        <v>0.13279260116382496</v>
      </c>
      <c r="AV459" s="10">
        <f>3/24000000*OO[[#This Row],[104 (01JUL1985 21:00:00)-Water Temperature (C)]]*OO[[#This Row],[46]]</f>
        <v>0.12536174758912502</v>
      </c>
      <c r="AW459" s="10">
        <f>3/24000000*OO[[#This Row],[105 (02JUL1985 00:00:00)-Water Temperature (C)]]*OO[[#This Row],[47]]</f>
        <v>0.10292399827789998</v>
      </c>
      <c r="AX459" s="10">
        <f>3/24000000*OO[[#This Row],[106 (02JUL1985 03:00:00)-Water Temperature (C)]]*OO[[#This Row],[48]]</f>
        <v>7.6834121619199988E-2</v>
      </c>
      <c r="AY459" s="10">
        <f>3/24000000*OO[[#This Row],[107 (02JUL1985 06:00:00)-Water Temperature (C)]]*OO[[#This Row],[49]]</f>
        <v>5.4274062796999999E-2</v>
      </c>
      <c r="AZ459" s="10">
        <f>3/24000000*OO[[#This Row],[108 (02JUL1985 09:00:00)-Water Temperature (C)]]*OO[[#This Row],[50]]</f>
        <v>3.7076657030437499E-2</v>
      </c>
      <c r="BA459" s="10">
        <f>3/24000000*OO[[#This Row],[109 (02JUL1985 12:00:00)-Water Temperature (C)]]*OO[[#This Row],[51]]</f>
        <v>2.5548999410523746E-2</v>
      </c>
      <c r="BB459" s="10">
        <f>3/24000000*OO[[#This Row],[110 (02JUL1985 15:00:00)-Water Temperature (C)]]*OO[[#This Row],[52]]</f>
        <v>1.7066690206579999E-2</v>
      </c>
      <c r="BC459" s="10">
        <f>3/24000000*OO[[#This Row],[111 (02JUL1985 18:00:00)-Water Temperature (C)]]*OO[[#This Row],[53]]</f>
        <v>1.1207443652054999E-2</v>
      </c>
      <c r="BD459" s="10">
        <f>3/24000000*OO[[#This Row],[112 (02JUL1985 21:00:00)-Water Temperature (C)]]*OO[[#This Row],[54]]</f>
        <v>7.209169670959999E-3</v>
      </c>
      <c r="BE459" s="10">
        <f>3/24000000*OO[[#This Row],[113 (03JUL1985 00:00:00)-Water Temperature (C)]]*OO[[#This Row],[55]]</f>
        <v>4.7207878305512499E-3</v>
      </c>
      <c r="BF459" s="10">
        <f>3/24000000*OO[[#This Row],[114 (03JUL1985 03:00:00)-Water Temperature (C)]]*OO[[#This Row],[56]]</f>
        <v>3.2041851325212496E-3</v>
      </c>
      <c r="BG459" s="10">
        <f>3/24000000*OO[[#This Row],[115 (03JUL1985 06:00:00)-Water Temperature (C)]]*OO[[#This Row],[57]]</f>
        <v>2.2744946618215001E-3</v>
      </c>
      <c r="BH459" s="10">
        <f>3/24000000*OO[[#This Row],[116 (03JUL1985 09:00:00)-Water Temperature (C)]]*OO[[#This Row],[58]]</f>
        <v>1.7298900532731248E-3</v>
      </c>
      <c r="BI459" s="10">
        <f>3/24000000*OO[[#This Row],[117 (03JUL1985 12:00:00)-Water Temperature (C)]]*OO[[#This Row],[59]]</f>
        <v>1.437839898283125E-3</v>
      </c>
      <c r="BJ459" s="10">
        <f>3/24000000*OO[[#This Row],[118 (03JUL1985 15:00:00)-Water Temperature (C)]]*OO[[#This Row],[60]]</f>
        <v>1.2443028059823749E-3</v>
      </c>
      <c r="BK459" s="10">
        <f>3/24000000*OO[[#This Row],[119 (03JUL1985 18:00:00)-Water Temperature (C)]]*OO[[#This Row],[61]]</f>
        <v>1.1017381072354999E-3</v>
      </c>
      <c r="BL459" s="10">
        <f>3/24000000*OO[[#This Row],[120 (03JUL1985 21:00:00)-Water Temperature (C)]]*OO[[#This Row],[62]]</f>
        <v>9.3839907371837496E-4</v>
      </c>
      <c r="BM459" s="10">
        <f>3/24000000*OO[[#This Row],[121 (04JUL1985 00:00:00)-Water Temperature (C)]]*OO[[#This Row],[63]]</f>
        <v>7.8354964762874992E-4</v>
      </c>
      <c r="BN459" s="10">
        <f>3/24000000*OO[[#This Row],[122 (04JUL1985 03:00:00)-Water Temperature (C)]]*OO[[#This Row],[64]]</f>
        <v>6.59971229998E-4</v>
      </c>
      <c r="BO459" s="10">
        <f>3/24000000*OO[[#This Row],[123 (04JUL1985 06:00:00)-Water Temperature (C)]]*OO[[#This Row],[65]]</f>
        <v>5.6501743779687494E-4</v>
      </c>
      <c r="BP459" s="10">
        <f>3/24000000*OO[[#This Row],[124 (04JUL1985 09:00:00)-Water Temperature (C)]]*OO[[#This Row],[66]]</f>
        <v>5.1879796736249999E-4</v>
      </c>
      <c r="BQ459" s="10">
        <f>3/24000000*OO[[#This Row],[125 (04JUL1985 12:00:00)-Water Temperature (C)]]*OO[[#This Row],[67]]</f>
        <v>4.8644073209550004E-4</v>
      </c>
      <c r="BR459" s="10">
        <f>3/24000000*OO[[#This Row],[126 (04JUL1985 15:00:00)-Water Temperature (C)]]*OO[[#This Row],[68]]</f>
        <v>4.5068871467249987E-4</v>
      </c>
      <c r="BS459" s="10">
        <f>3/24000000*OO[[#This Row],[127 (04JUL1985 18:00:00)-Water Temperature (C)]]*OO[[#This Row],[69]]</f>
        <v>4.2043879903125005E-4</v>
      </c>
      <c r="BT459" s="10">
        <f>3/24000000*OO[[#This Row],[128 (04JUL1985 21:00:00)-Water Temperature (C)]]*OO[[#This Row],[70]]</f>
        <v>3.7984463900187496E-4</v>
      </c>
      <c r="BU459" s="10">
        <f>3/24000000*OO[[#This Row],[129 (05JUL1985 00:00:00)-Water Temperature (C)]]*OO[[#This Row],[71]]</f>
        <v>3.2534825384925004E-4</v>
      </c>
      <c r="BV459" s="10">
        <f>3/24000000*OO[[#This Row],[130 (05JUL1985 03:00:00)-Water Temperature (C)]]*OO[[#This Row],[72]]</f>
        <v>2.7675702785000001E-4</v>
      </c>
      <c r="BW459" s="10">
        <f>3/24000000*OO[[#This Row],[131 (05JUL1985 06:00:00)-Water Temperature (C)]]*OO[[#This Row],[73]]</f>
        <v>2.4158670534899995E-4</v>
      </c>
      <c r="BX459" s="10">
        <f>3/24000000*OO[[#This Row],[132 (05JUL1985 09:00:00)-Water Temperature (C)]]*OO[[#This Row],[74]]</f>
        <v>2.3263487222275001E-4</v>
      </c>
      <c r="BY459" s="10">
        <f>3/24000000*OO[[#This Row],[133 (05JUL1985 12:00:00)-Water Temperature (C)]]*OO[[#This Row],[75]]</f>
        <v>2.322593810580875E-4</v>
      </c>
      <c r="BZ459" s="10">
        <f>3/24000000*OO[[#This Row],[134 (05JUL1985 15:00:00)-Water Temperature (C)]]*OO[[#This Row],[76]]</f>
        <v>2.3140357931804997E-4</v>
      </c>
      <c r="CA459" s="10">
        <f>3/24000000*OO[[#This Row],[135 (05JUL1985 18:00:00)-Water Temperature (C)]]*OO[[#This Row],[77]]</f>
        <v>2.2504694658362497E-4</v>
      </c>
      <c r="CB459" s="10">
        <f>3/24000000*OO[[#This Row],[136 (05JUL1985 21:00:00)-Water Temperature (C)]]*OO[[#This Row],[78]]</f>
        <v>2.0508602943199999E-4</v>
      </c>
      <c r="CC459" s="10">
        <f>3/24000000*OO[[#This Row],[137 (06JUL1985 00:00:00)-Water Temperature (C)]]*OO[[#This Row],[79]]</f>
        <v>1.77391079844525E-4</v>
      </c>
      <c r="CD459" s="10">
        <f>3/24000000*OO[[#This Row],[138 (06JUL1985 03:00:00)-Water Temperature (C)]]*OO[[#This Row],[80]]</f>
        <v>1.5346938902943751E-4</v>
      </c>
      <c r="CE459" s="10">
        <f>3/24000000*OO[[#This Row],[139 (06JUL1985 06:00:00)-Water Temperature (C)]]*OO[[#This Row],[81]]</f>
        <v>1.371978554341875E-4</v>
      </c>
      <c r="CF459" s="10">
        <f>3/24000000*OO[[#This Row],[140 (06JUL1985 09:00:00)-Water Temperature (C)]]*OO[[#This Row],[82]]</f>
        <v>1.3580272040980001E-4</v>
      </c>
      <c r="CG459" s="10">
        <f>3/24000000*OO[[#This Row],[141 (06JUL1985 12:00:00)-Water Temperature (C)]]*OO[[#This Row],[83]]</f>
        <v>1.3821365856575002E-4</v>
      </c>
      <c r="CH459" s="10">
        <f>3/24000000*OO[[#This Row],[142 (06JUL1985 15:00:00)-Water Temperature (C)]]*OO[[#This Row],[84]]</f>
        <v>1.39596409923825E-4</v>
      </c>
      <c r="CI459" s="10">
        <f>3/24000000*OO[[#This Row],[143 (06JUL1985 18:00:00)-Water Temperature (C)]]*OO[[#This Row],[85]]</f>
        <v>1.36199829539675E-4</v>
      </c>
      <c r="CJ459" s="10">
        <f>3/24000000*OO[[#This Row],[144 (06JUL1985 21:00:00)-Water Temperature (C)]]*OO[[#This Row],[86]]</f>
        <v>1.2492644516879999E-4</v>
      </c>
      <c r="CK459" s="10">
        <f>3/24000000*OO[[#This Row],[145 (07JUL1985 00:00:00)-Water Temperature (C)]]*OO[[#This Row],[87]]</f>
        <v>1.0933996414862498E-4</v>
      </c>
      <c r="CL459" s="10">
        <f>3/24000000*OO[[#This Row],[146 (07JUL1985 03:00:00)-Water Temperature (C)]]*OO[[#This Row],[88]]</f>
        <v>9.6219783984487513E-5</v>
      </c>
      <c r="CM459" s="10">
        <f>3/24000000*OO[[#This Row],[147 (07JUL1985 06:00:00)-Water Temperature (C)]]*OO[[#This Row],[89]]</f>
        <v>8.7617481963199993E-5</v>
      </c>
      <c r="CN459" s="10">
        <f>3/24000000*OO[[#This Row],[148 (07JUL1985 09:00:00)-Water Temperature (C)]]*OO[[#This Row],[90]]</f>
        <v>8.7002249584599995E-5</v>
      </c>
      <c r="CO459" s="10">
        <f>3/24000000*OO[[#This Row],[149 (07JUL1985 12:00:00)-Water Temperature (C)]]*OO[[#This Row],[91]]</f>
        <v>8.4415760396424995E-5</v>
      </c>
      <c r="CP459" s="10">
        <f>3/24000000*OO[[#This Row],[150 (07JUL1985 15:00:00)-Water Temperature (C)]]*OO[[#This Row],[92]]</f>
        <v>8.5245609686499991E-5</v>
      </c>
      <c r="CQ459" s="10">
        <f>3/24000000*OO[[#This Row],[151 (07JUL1985 18:00:00)-Water Temperature (C)]]*OO[[#This Row],[93]]</f>
        <v>8.4745251934000004E-5</v>
      </c>
      <c r="CR459" s="10">
        <f>3/24000000*OO[[#This Row],[152 (07JUL1985 21:00:00)-Water Temperature (C)]]*OO[[#This Row],[94]]</f>
        <v>8.02282380578E-5</v>
      </c>
      <c r="CS459" s="10">
        <f>3/24000000*OO[[#This Row],[153 (08JUL1985 00:00:00)-Water Temperature (C)]]*OO[[#This Row],[95]]</f>
        <v>7.3043809372974998E-5</v>
      </c>
      <c r="CT459" s="10">
        <f>3/24000000*OO[[#This Row],[154 (08JUL1985 03:00:00)-Water Temperature (C)]]*OO[[#This Row],[96]]</f>
        <v>6.6461491454425007E-5</v>
      </c>
      <c r="CU459" s="10">
        <f>3/24000000*OO[[#This Row],[155 (08JUL1985 06:00:00)-Water Temperature (C)]]*OO[[#This Row],[97]]</f>
        <v>6.2966999666325E-5</v>
      </c>
      <c r="CV459" s="10">
        <f>3/24000000*OO[[#This Row],[156 (08JUL1985 09:00:00)-Water Temperature (C)]]*OO[[#This Row],[98]]</f>
        <v>6.6100038719475008E-5</v>
      </c>
      <c r="CW459" s="10">
        <f>3/24000000*OO[[#This Row],[157 (08JUL1985 12:00:00)-Water Temperature (C)]]*OO[[#This Row],[99]]</f>
        <v>7.1051114120999998E-5</v>
      </c>
    </row>
    <row r="460" spans="1:101" x14ac:dyDescent="0.35">
      <c r="A460" s="3" t="s">
        <v>467</v>
      </c>
      <c r="B460" s="3">
        <v>967.74</v>
      </c>
      <c r="C460" s="10">
        <f>3/24*OO[[#This Row],[59 (26JUN1985 06:00:00)-Water Temperature (C)]]*OO[[#This Row],[1]]/SUM(OO[1])</f>
        <v>0</v>
      </c>
      <c r="D460" s="10">
        <f>3/24*OO[[#This Row],[60 (26JUN1985 09:00:00)-Water Temperature (C)]]*OO[[#This Row],[2]]/SUM(OO[2])</f>
        <v>0</v>
      </c>
      <c r="E460" s="10">
        <f>3/24*OO[[#This Row],[61 (26JUN1985 12:00:00)-Water Temperature (C)]]*OO[[#This Row],[3]]/SUM(OO[3])</f>
        <v>0</v>
      </c>
      <c r="F460" s="10">
        <f>3/24*OO[[#This Row],[62 (26JUN1985 15:00:00)-Water Temperature (C)]]*OO[[#This Row],[4]]/SUM(OO[4])</f>
        <v>0</v>
      </c>
      <c r="G460" s="10">
        <f>3/24*OO[[#This Row],[63 (26JUN1985 18:00:00)-Water Temperature (C)]]*OO[[#This Row],[5]]/SUM(OO[5])</f>
        <v>0</v>
      </c>
      <c r="H460" s="10">
        <f>3/24*OO[[#This Row],[64 (26JUN1985 21:00:00)-Water Temperature (C)]]*OO[[#This Row],[6]]/SUM(OO[6])</f>
        <v>0</v>
      </c>
      <c r="I460" s="10">
        <f>3/24*OO[[#This Row],[65 (27JUN1985 00:00:00)-Water Temperature (C)]]*OO[[#This Row],[7]]/SUM(OO[7])</f>
        <v>0</v>
      </c>
      <c r="J460" s="10">
        <f>3/24*OO[[#This Row],[66 (27JUN1985 03:00:00)-Water Temperature (C)]]*OO[[#This Row],[8]]/SUM(OO[8])</f>
        <v>0</v>
      </c>
      <c r="K460" s="10">
        <f>3/24*OO[[#This Row],[67 (27JUN1985 06:00:00)-Water Temperature (C)]]*OO[[#This Row],[9]]/SUM(OO[9])</f>
        <v>0</v>
      </c>
      <c r="L460" s="10">
        <f>3/24*OO[[#This Row],[68 (27JUN1985 09:00:00)-Water Temperature (C)]]*OO[[#This Row],[10]]/SUM(OO[10])</f>
        <v>0</v>
      </c>
      <c r="M460" s="10">
        <f>3/24*OO[[#This Row],[69 (27JUN1985 12:00:00)-Water Temperature (C)]]*OO[[#This Row],[11]]/SUM(OO[11])</f>
        <v>0</v>
      </c>
      <c r="N460" s="10">
        <f>3/24*OO[[#This Row],[70 (27JUN1985 15:00:00)-Water Temperature (C)]]*OO[[#This Row],[12]]/SUM(OO[12])</f>
        <v>0</v>
      </c>
      <c r="O460" s="10">
        <f>3/24*OO[[#This Row],[71 (27JUN1985 18:00:00)-Water Temperature (C)]]*OO[[#This Row],[13]]/SUM(OO[13])</f>
        <v>0</v>
      </c>
      <c r="P460" s="10">
        <f>3/24*OO[[#This Row],[72 (27JUN1985 21:00:00)-Water Temperature (C)]]*OO[[#This Row],[14]]/SUM(OO[14])</f>
        <v>0</v>
      </c>
      <c r="Q460" s="10">
        <f>3/24*OO[[#This Row],[73 (28JUN1985 00:00:00)-Water Temperature (C)]]*OO[[#This Row],[15]]/SUM(OO[15])</f>
        <v>0</v>
      </c>
      <c r="R460" s="10">
        <f>3/24*OO[[#This Row],[74 (28JUN1985 03:00:00)-Water Temperature (C)]]*OO[[#This Row],[16]]/SUM(OO[16])</f>
        <v>0</v>
      </c>
      <c r="S460" s="10">
        <f>3/24*OO[[#This Row],[75 (28JUN1985 06:00:00)-Water Temperature (C)]]*OO[[#This Row],[17]]/SUM(OO[17])</f>
        <v>0</v>
      </c>
      <c r="T460" s="10">
        <f>3/24*OO[[#This Row],[76 (28JUN1985 09:00:00)-Water Temperature (C)]]*OO[[#This Row],[18]]/SUM(OO[18])</f>
        <v>0</v>
      </c>
      <c r="U460" s="10">
        <f>3/24*OO[[#This Row],[77 (28JUN1985 12:00:00)-Water Temperature (C)]]*OO[[#This Row],[19]]/SUM(OO[19])</f>
        <v>0</v>
      </c>
      <c r="V460" s="10">
        <f>3/24000000*OO[[#This Row],[78 (28JUN1985 15:00:00)-Water Temperature (C)]]*OO[[#This Row],[20]]</f>
        <v>0</v>
      </c>
      <c r="W460" s="10">
        <f>3/24000000*OO[[#This Row],[79 (28JUN1985 18:00:00)-Water Temperature (C)]]*OO[[#This Row],[21]]</f>
        <v>0</v>
      </c>
      <c r="X460" s="10">
        <f>3/24000000*OO[[#This Row],[80 (28JUN1985 21:00:00)-Water Temperature (C)]]*OO[[#This Row],[22]]</f>
        <v>0</v>
      </c>
      <c r="Y460" s="10">
        <f>3/24000000*OO[[#This Row],[81 (29JUN1985 00:00:00)-Water Temperature (C)]]*OO[[#This Row],[23]]</f>
        <v>0</v>
      </c>
      <c r="Z460" s="10">
        <f>3/24000000*OO[[#This Row],[82 (29JUN1985 03:00:00)-Water Temperature (C)]]*OO[[#This Row],[24]]</f>
        <v>1.776136902258875E-40</v>
      </c>
      <c r="AA460" s="10">
        <f>3/24000000*OO[[#This Row],[83 (29JUN1985 06:00:00)-Water Temperature (C)]]*OO[[#This Row],[25]]</f>
        <v>2.8568884931500002E-34</v>
      </c>
      <c r="AB460" s="10">
        <f>3/24000000*OO[[#This Row],[84 (29JUN1985 09:00:00)-Water Temperature (C)]]*OO[[#This Row],[26]]</f>
        <v>3.2482415300000002E-28</v>
      </c>
      <c r="AC460" s="10">
        <f>3/24000000*OO[[#This Row],[85 (29JUN1985 12:00:00)-Water Temperature (C)]]*OO[[#This Row],[27]]</f>
        <v>1.2699341441812499E-23</v>
      </c>
      <c r="AD460" s="10">
        <f>3/24000000*OO[[#This Row],[86 (29JUN1985 15:00:00)-Water Temperature (C)]]*OO[[#This Row],[28]]</f>
        <v>5.9322408854800001E-20</v>
      </c>
      <c r="AE460" s="10">
        <f>3/24000000*OO[[#This Row],[88 (29JUN1985 21:00:00)-Water Temperature (C)]]*OO[[#This Row],[30]]</f>
        <v>2.3133115805835001E-14</v>
      </c>
      <c r="AF460" s="10">
        <f>3/24000000*OO[[#This Row],[88 (29JUN1985 21:00:00)-Water Temperature (C)]]*OO[[#This Row],[30]]</f>
        <v>2.3133115805835001E-14</v>
      </c>
      <c r="AG460" s="10">
        <f>3/24000000*OO[[#This Row],[89 (30JUN1985 00:00:00)-Water Temperature (C)]]*OO[[#This Row],[31]]</f>
        <v>3.4023553444950001E-12</v>
      </c>
      <c r="AH460" s="10">
        <f>3/24000000*OO[[#This Row],[90 (30JUN1985 03:00:00)-Water Temperature (C)]]*OO[[#This Row],[32]]</f>
        <v>2.415628827163125E-10</v>
      </c>
      <c r="AI460" s="10">
        <f>3/24000000*OO[[#This Row],[91 (30JUN1985 06:00:00)-Water Temperature (C)]]*OO[[#This Row],[33]]</f>
        <v>9.5199198175100002E-9</v>
      </c>
      <c r="AJ460" s="10">
        <f>3/24000000*OO[[#This Row],[92 (30JUN1985 09:00:00)-Water Temperature (C)]]*OO[[#This Row],[34]]</f>
        <v>2.3937066808959999E-7</v>
      </c>
      <c r="AK460" s="10">
        <f>3/24000000*OO[[#This Row],[93 (30JUN1985 12:00:00)-Water Temperature (C)]]*OO[[#This Row],[35]]</f>
        <v>3.8109616813349997E-6</v>
      </c>
      <c r="AL460" s="10">
        <f>3/24000000*OO[[#This Row],[94 (30JUN1985 15:00:00)-Water Temperature (C)]]*OO[[#This Row],[36]]</f>
        <v>3.9771029206224999E-5</v>
      </c>
      <c r="AM460" s="10">
        <f>3/24000000*OO[[#This Row],[95 (30JUN1985 18:00:00)-Water Temperature (C)]]*OO[[#This Row],[37]]</f>
        <v>2.861304048525625E-4</v>
      </c>
      <c r="AN460" s="10">
        <f>3/24000000*OO[[#This Row],[96 (30JUN1985 21:00:00)-Water Temperature (C)]]*OO[[#This Row],[38]]</f>
        <v>1.427221708596E-3</v>
      </c>
      <c r="AO460" s="10">
        <f>3/24000000*OO[[#This Row],[97 (01JUL1985 00:00:00)-Water Temperature (C)]]*OO[[#This Row],[39]]</f>
        <v>5.07850556581875E-3</v>
      </c>
      <c r="AP460" s="10">
        <f>3/24000000*OO[[#This Row],[98 (01JUL1985 03:00:00)-Water Temperature (C)]]*OO[[#This Row],[40]]</f>
        <v>1.388626508719625E-2</v>
      </c>
      <c r="AQ460" s="10">
        <f>3/24000000*OO[[#This Row],[99 (01JUL1985 06:00:00)-Water Temperature (C)]]*OO[[#This Row],[41]]</f>
        <v>3.0674902449449998E-2</v>
      </c>
      <c r="AR460" s="10">
        <f>3/24000000*OO[[#This Row],[100 (01JUL1985 09:00:00)-Water Temperature (C)]]*OO[[#This Row],[42]]</f>
        <v>5.93895556918125E-2</v>
      </c>
      <c r="AS460" s="10">
        <f>3/24000000*OO[[#This Row],[101 (01JUL1985 12:00:00)-Water Temperature (C)]]*OO[[#This Row],[43]]</f>
        <v>9.8324911156424985E-2</v>
      </c>
      <c r="AT460" s="10">
        <f>3/24000000*OO[[#This Row],[102 (01JUL1985 15:00:00)-Water Temperature (C)]]*OO[[#This Row],[44]]</f>
        <v>0.13693857693406247</v>
      </c>
      <c r="AU460" s="10">
        <f>3/24000000*OO[[#This Row],[103 (01JUL1985 18:00:00)-Water Temperature (C)]]*OO[[#This Row],[45]]</f>
        <v>0.16294228992599999</v>
      </c>
      <c r="AV460" s="10">
        <f>3/24000000*OO[[#This Row],[104 (01JUL1985 21:00:00)-Water Temperature (C)]]*OO[[#This Row],[46]]</f>
        <v>0.16359063430379997</v>
      </c>
      <c r="AW460" s="10">
        <f>3/24000000*OO[[#This Row],[105 (02JUL1985 00:00:00)-Water Temperature (C)]]*OO[[#This Row],[47]]</f>
        <v>0.142703871040575</v>
      </c>
      <c r="AX460" s="10">
        <f>3/24000000*OO[[#This Row],[106 (02JUL1985 03:00:00)-Water Temperature (C)]]*OO[[#This Row],[48]]</f>
        <v>0.11345928267316248</v>
      </c>
      <c r="AY460" s="10">
        <f>3/24000000*OO[[#This Row],[107 (02JUL1985 06:00:00)-Water Temperature (C)]]*OO[[#This Row],[49]]</f>
        <v>8.4948118634212505E-2</v>
      </c>
      <c r="AZ460" s="10">
        <f>3/24000000*OO[[#This Row],[108 (02JUL1985 09:00:00)-Water Temperature (C)]]*OO[[#This Row],[50]]</f>
        <v>6.1568541486899997E-2</v>
      </c>
      <c r="BA460" s="10">
        <f>3/24000000*OO[[#This Row],[109 (02JUL1985 12:00:00)-Water Temperature (C)]]*OO[[#This Row],[51]]</f>
        <v>4.5054542020537498E-2</v>
      </c>
      <c r="BB460" s="10">
        <f>3/24000000*OO[[#This Row],[110 (02JUL1985 15:00:00)-Water Temperature (C)]]*OO[[#This Row],[52]]</f>
        <v>3.2256116554675002E-2</v>
      </c>
      <c r="BC460" s="10">
        <f>3/24000000*OO[[#This Row],[111 (02JUL1985 18:00:00)-Water Temperature (C)]]*OO[[#This Row],[53]]</f>
        <v>2.2872789466528751E-2</v>
      </c>
      <c r="BD460" s="10">
        <f>3/24000000*OO[[#This Row],[112 (02JUL1985 21:00:00)-Water Temperature (C)]]*OO[[#This Row],[54]]</f>
        <v>1.5919225605250002E-2</v>
      </c>
      <c r="BE460" s="10">
        <f>3/24000000*OO[[#This Row],[113 (03JUL1985 00:00:00)-Water Temperature (C)]]*OO[[#This Row],[55]]</f>
        <v>1.1194311362275E-2</v>
      </c>
      <c r="BF460" s="10">
        <f>3/24000000*OO[[#This Row],[114 (03JUL1985 03:00:00)-Water Temperature (C)]]*OO[[#This Row],[56]]</f>
        <v>8.0392021984874995E-3</v>
      </c>
      <c r="BG460" s="10">
        <f>3/24000000*OO[[#This Row],[115 (03JUL1985 06:00:00)-Water Temperature (C)]]*OO[[#This Row],[57]]</f>
        <v>5.9373045957499988E-3</v>
      </c>
      <c r="BH460" s="10">
        <f>3/24000000*OO[[#This Row],[116 (03JUL1985 09:00:00)-Water Temperature (C)]]*OO[[#This Row],[58]]</f>
        <v>4.6085514680174995E-3</v>
      </c>
      <c r="BI460" s="10">
        <f>3/24000000*OO[[#This Row],[117 (03JUL1985 12:00:00)-Water Temperature (C)]]*OO[[#This Row],[59]]</f>
        <v>3.8419708138899998E-3</v>
      </c>
      <c r="BJ460" s="10">
        <f>3/24000000*OO[[#This Row],[118 (03JUL1985 15:00:00)-Water Temperature (C)]]*OO[[#This Row],[60]]</f>
        <v>3.3188859942699998E-3</v>
      </c>
      <c r="BK460" s="10">
        <f>3/24000000*OO[[#This Row],[119 (03JUL1985 18:00:00)-Water Temperature (C)]]*OO[[#This Row],[61]]</f>
        <v>2.9304135640162501E-3</v>
      </c>
      <c r="BL460" s="10">
        <f>3/24000000*OO[[#This Row],[120 (03JUL1985 21:00:00)-Water Temperature (C)]]*OO[[#This Row],[62]]</f>
        <v>2.4999946762462497E-3</v>
      </c>
      <c r="BM460" s="10">
        <f>3/24000000*OO[[#This Row],[121 (04JUL1985 00:00:00)-Water Temperature (C)]]*OO[[#This Row],[63]]</f>
        <v>2.091247462803E-3</v>
      </c>
      <c r="BN460" s="10">
        <f>3/24000000*OO[[#This Row],[122 (04JUL1985 03:00:00)-Water Temperature (C)]]*OO[[#This Row],[64]]</f>
        <v>1.7548066425599998E-3</v>
      </c>
      <c r="BO460" s="10">
        <f>3/24000000*OO[[#This Row],[123 (04JUL1985 06:00:00)-Water Temperature (C)]]*OO[[#This Row],[65]]</f>
        <v>1.4894624426144999E-3</v>
      </c>
      <c r="BP460" s="10">
        <f>3/24000000*OO[[#This Row],[124 (04JUL1985 09:00:00)-Water Temperature (C)]]*OO[[#This Row],[66]]</f>
        <v>1.3439928239662501E-3</v>
      </c>
      <c r="BQ460" s="10">
        <f>3/24000000*OO[[#This Row],[125 (04JUL1985 12:00:00)-Water Temperature (C)]]*OO[[#This Row],[67]]</f>
        <v>1.24041628261425E-3</v>
      </c>
      <c r="BR460" s="10">
        <f>3/24000000*OO[[#This Row],[126 (04JUL1985 15:00:00)-Water Temperature (C)]]*OO[[#This Row],[68]]</f>
        <v>1.1394860754607502E-3</v>
      </c>
      <c r="BS460" s="10">
        <f>3/24000000*OO[[#This Row],[127 (04JUL1985 18:00:00)-Water Temperature (C)]]*OO[[#This Row],[69]]</f>
        <v>1.0561522678447497E-3</v>
      </c>
      <c r="BT460" s="10">
        <f>3/24000000*OO[[#This Row],[128 (04JUL1985 21:00:00)-Water Temperature (C)]]*OO[[#This Row],[70]]</f>
        <v>9.5300232215637492E-4</v>
      </c>
      <c r="BU460" s="10">
        <f>3/24000000*OO[[#This Row],[129 (05JUL1985 00:00:00)-Water Temperature (C)]]*OO[[#This Row],[71]]</f>
        <v>8.2072451982712514E-4</v>
      </c>
      <c r="BV460" s="10">
        <f>3/24000000*OO[[#This Row],[130 (05JUL1985 03:00:00)-Water Temperature (C)]]*OO[[#This Row],[72]]</f>
        <v>7.0045528348624988E-4</v>
      </c>
      <c r="BW460" s="10">
        <f>3/24000000*OO[[#This Row],[131 (05JUL1985 06:00:00)-Water Temperature (C)]]*OO[[#This Row],[73]]</f>
        <v>6.0854586674787491E-4</v>
      </c>
      <c r="BX460" s="10">
        <f>3/24000000*OO[[#This Row],[132 (05JUL1985 09:00:00)-Water Temperature (C)]]*OO[[#This Row],[74]]</f>
        <v>5.7615392570312487E-4</v>
      </c>
      <c r="BY460" s="10">
        <f>3/24000000*OO[[#This Row],[133 (05JUL1985 12:00:00)-Water Temperature (C)]]*OO[[#This Row],[75]]</f>
        <v>5.6689464216825008E-4</v>
      </c>
      <c r="BZ460" s="10">
        <f>3/24000000*OO[[#This Row],[134 (05JUL1985 15:00:00)-Water Temperature (C)]]*OO[[#This Row],[76]]</f>
        <v>5.6124853903387491E-4</v>
      </c>
      <c r="CA460" s="10">
        <f>3/24000000*OO[[#This Row],[135 (05JUL1985 18:00:00)-Water Temperature (C)]]*OO[[#This Row],[77]]</f>
        <v>5.4606352074750009E-4</v>
      </c>
      <c r="CB460" s="10">
        <f>3/24000000*OO[[#This Row],[136 (05JUL1985 21:00:00)-Water Temperature (C)]]*OO[[#This Row],[78]]</f>
        <v>5.0204654121524994E-4</v>
      </c>
      <c r="CC460" s="10">
        <f>3/24000000*OO[[#This Row],[137 (06JUL1985 00:00:00)-Water Temperature (C)]]*OO[[#This Row],[79]]</f>
        <v>4.3966736764037499E-4</v>
      </c>
      <c r="CD460" s="10">
        <f>3/24000000*OO[[#This Row],[138 (06JUL1985 03:00:00)-Water Temperature (C)]]*OO[[#This Row],[80]]</f>
        <v>3.8302761766462499E-4</v>
      </c>
      <c r="CE460" s="10">
        <f>3/24000000*OO[[#This Row],[139 (06JUL1985 06:00:00)-Water Temperature (C)]]*OO[[#This Row],[81]]</f>
        <v>3.4116501609999996E-4</v>
      </c>
      <c r="CF460" s="10">
        <f>3/24000000*OO[[#This Row],[140 (06JUL1985 09:00:00)-Water Temperature (C)]]*OO[[#This Row],[82]]</f>
        <v>3.3203173450949998E-4</v>
      </c>
      <c r="CG460" s="10">
        <f>3/24000000*OO[[#This Row],[141 (06JUL1985 12:00:00)-Water Temperature (C)]]*OO[[#This Row],[83]]</f>
        <v>3.3368878391287505E-4</v>
      </c>
      <c r="CH460" s="10">
        <f>3/24000000*OO[[#This Row],[142 (06JUL1985 15:00:00)-Water Temperature (C)]]*OO[[#This Row],[84]]</f>
        <v>3.3598233894E-4</v>
      </c>
      <c r="CI460" s="10">
        <f>3/24000000*OO[[#This Row],[143 (06JUL1985 18:00:00)-Water Temperature (C)]]*OO[[#This Row],[85]]</f>
        <v>3.2899017636537497E-4</v>
      </c>
      <c r="CJ460" s="10">
        <f>3/24000000*OO[[#This Row],[144 (06JUL1985 21:00:00)-Water Temperature (C)]]*OO[[#This Row],[86]]</f>
        <v>3.0542912153799995E-4</v>
      </c>
      <c r="CK460" s="10">
        <f>3/24000000*OO[[#This Row],[145 (07JUL1985 00:00:00)-Water Temperature (C)]]*OO[[#This Row],[87]]</f>
        <v>2.709040623965E-4</v>
      </c>
      <c r="CL460" s="10">
        <f>3/24000000*OO[[#This Row],[146 (07JUL1985 03:00:00)-Water Temperature (C)]]*OO[[#This Row],[88]]</f>
        <v>2.3993911420274998E-4</v>
      </c>
      <c r="CM460" s="10">
        <f>3/24000000*OO[[#This Row],[147 (07JUL1985 06:00:00)-Water Temperature (C)]]*OO[[#This Row],[89]]</f>
        <v>2.1766899131249999E-4</v>
      </c>
      <c r="CN460" s="10">
        <f>3/24000000*OO[[#This Row],[148 (07JUL1985 09:00:00)-Water Temperature (C)]]*OO[[#This Row],[90]]</f>
        <v>2.1304717400659999E-4</v>
      </c>
      <c r="CO460" s="10">
        <f>3/24000000*OO[[#This Row],[149 (07JUL1985 12:00:00)-Water Temperature (C)]]*OO[[#This Row],[91]]</f>
        <v>2.0579250949919999E-4</v>
      </c>
      <c r="CP460" s="10">
        <f>3/24000000*OO[[#This Row],[150 (07JUL1985 15:00:00)-Water Temperature (C)]]*OO[[#This Row],[92]]</f>
        <v>2.0702070018999998E-4</v>
      </c>
      <c r="CQ460" s="10">
        <f>3/24000000*OO[[#This Row],[151 (07JUL1985 18:00:00)-Water Temperature (C)]]*OO[[#This Row],[93]]</f>
        <v>2.061002785292E-4</v>
      </c>
      <c r="CR460" s="10">
        <f>3/24000000*OO[[#This Row],[152 (07JUL1985 21:00:00)-Water Temperature (C)]]*OO[[#This Row],[94]]</f>
        <v>1.9722435324374997E-4</v>
      </c>
      <c r="CS460" s="10">
        <f>3/24000000*OO[[#This Row],[153 (08JUL1985 00:00:00)-Water Temperature (C)]]*OO[[#This Row],[95]]</f>
        <v>1.8183897180975003E-4</v>
      </c>
      <c r="CT460" s="10">
        <f>3/24000000*OO[[#This Row],[154 (08JUL1985 03:00:00)-Water Temperature (C)]]*OO[[#This Row],[96]]</f>
        <v>1.6653847447275E-4</v>
      </c>
      <c r="CU460" s="10">
        <f>3/24000000*OO[[#This Row],[155 (08JUL1985 06:00:00)-Water Temperature (C)]]*OO[[#This Row],[97]]</f>
        <v>1.5720845845319998E-4</v>
      </c>
      <c r="CV460" s="10">
        <f>3/24000000*OO[[#This Row],[156 (08JUL1985 09:00:00)-Water Temperature (C)]]*OO[[#This Row],[98]]</f>
        <v>1.6226461018479998E-4</v>
      </c>
      <c r="CW460" s="10">
        <f>3/24000000*OO[[#This Row],[157 (08JUL1985 12:00:00)-Water Temperature (C)]]*OO[[#This Row],[99]]</f>
        <v>1.723224527212E-4</v>
      </c>
    </row>
    <row r="461" spans="1:101" x14ac:dyDescent="0.35">
      <c r="A461" t="s">
        <v>468</v>
      </c>
      <c r="B461">
        <v>733.98889999999994</v>
      </c>
      <c r="C461" s="10">
        <f>3/24*OO[[#This Row],[59 (26JUN1985 06:00:00)-Water Temperature (C)]]*OO[[#This Row],[1]]/SUM(OO[1])</f>
        <v>0</v>
      </c>
      <c r="D461" s="10">
        <f>3/24*OO[[#This Row],[60 (26JUN1985 09:00:00)-Water Temperature (C)]]*OO[[#This Row],[2]]/SUM(OO[2])</f>
        <v>0</v>
      </c>
      <c r="E461" s="10">
        <f>3/24*OO[[#This Row],[61 (26JUN1985 12:00:00)-Water Temperature (C)]]*OO[[#This Row],[3]]/SUM(OO[3])</f>
        <v>0</v>
      </c>
      <c r="F461" s="10">
        <f>3/24*OO[[#This Row],[62 (26JUN1985 15:00:00)-Water Temperature (C)]]*OO[[#This Row],[4]]/SUM(OO[4])</f>
        <v>0</v>
      </c>
      <c r="G461" s="10">
        <f>3/24*OO[[#This Row],[63 (26JUN1985 18:00:00)-Water Temperature (C)]]*OO[[#This Row],[5]]/SUM(OO[5])</f>
        <v>0</v>
      </c>
      <c r="H461" s="10">
        <f>3/24*OO[[#This Row],[64 (26JUN1985 21:00:00)-Water Temperature (C)]]*OO[[#This Row],[6]]/SUM(OO[6])</f>
        <v>0</v>
      </c>
      <c r="I461" s="10">
        <f>3/24*OO[[#This Row],[65 (27JUN1985 00:00:00)-Water Temperature (C)]]*OO[[#This Row],[7]]/SUM(OO[7])</f>
        <v>0</v>
      </c>
      <c r="J461" s="10">
        <f>3/24*OO[[#This Row],[66 (27JUN1985 03:00:00)-Water Temperature (C)]]*OO[[#This Row],[8]]/SUM(OO[8])</f>
        <v>0</v>
      </c>
      <c r="K461" s="10">
        <f>3/24*OO[[#This Row],[67 (27JUN1985 06:00:00)-Water Temperature (C)]]*OO[[#This Row],[9]]/SUM(OO[9])</f>
        <v>0</v>
      </c>
      <c r="L461" s="10">
        <f>3/24*OO[[#This Row],[68 (27JUN1985 09:00:00)-Water Temperature (C)]]*OO[[#This Row],[10]]/SUM(OO[10])</f>
        <v>0</v>
      </c>
      <c r="M461" s="10">
        <f>3/24*OO[[#This Row],[69 (27JUN1985 12:00:00)-Water Temperature (C)]]*OO[[#This Row],[11]]/SUM(OO[11])</f>
        <v>0</v>
      </c>
      <c r="N461" s="10">
        <f>3/24*OO[[#This Row],[70 (27JUN1985 15:00:00)-Water Temperature (C)]]*OO[[#This Row],[12]]/SUM(OO[12])</f>
        <v>0</v>
      </c>
      <c r="O461" s="10">
        <f>3/24*OO[[#This Row],[71 (27JUN1985 18:00:00)-Water Temperature (C)]]*OO[[#This Row],[13]]/SUM(OO[13])</f>
        <v>0</v>
      </c>
      <c r="P461" s="10">
        <f>3/24*OO[[#This Row],[72 (27JUN1985 21:00:00)-Water Temperature (C)]]*OO[[#This Row],[14]]/SUM(OO[14])</f>
        <v>0</v>
      </c>
      <c r="Q461" s="10">
        <f>3/24*OO[[#This Row],[73 (28JUN1985 00:00:00)-Water Temperature (C)]]*OO[[#This Row],[15]]/SUM(OO[15])</f>
        <v>0</v>
      </c>
      <c r="R461" s="10">
        <f>3/24*OO[[#This Row],[74 (28JUN1985 03:00:00)-Water Temperature (C)]]*OO[[#This Row],[16]]/SUM(OO[16])</f>
        <v>0</v>
      </c>
      <c r="S461" s="10">
        <f>3/24*OO[[#This Row],[75 (28JUN1985 06:00:00)-Water Temperature (C)]]*OO[[#This Row],[17]]/SUM(OO[17])</f>
        <v>0</v>
      </c>
      <c r="T461" s="10">
        <f>3/24*OO[[#This Row],[76 (28JUN1985 09:00:00)-Water Temperature (C)]]*OO[[#This Row],[18]]/SUM(OO[18])</f>
        <v>0</v>
      </c>
      <c r="U461" s="10">
        <f>3/24*OO[[#This Row],[77 (28JUN1985 12:00:00)-Water Temperature (C)]]*OO[[#This Row],[19]]/SUM(OO[19])</f>
        <v>0</v>
      </c>
      <c r="V461" s="10">
        <f>3/24000000*OO[[#This Row],[78 (28JUN1985 15:00:00)-Water Temperature (C)]]*OO[[#This Row],[20]]</f>
        <v>0</v>
      </c>
      <c r="W461" s="10">
        <f>3/24000000*OO[[#This Row],[79 (28JUN1985 18:00:00)-Water Temperature (C)]]*OO[[#This Row],[21]]</f>
        <v>0</v>
      </c>
      <c r="X461" s="10">
        <f>3/24000000*OO[[#This Row],[80 (28JUN1985 21:00:00)-Water Temperature (C)]]*OO[[#This Row],[22]]</f>
        <v>0</v>
      </c>
      <c r="Y461" s="10">
        <f>3/24000000*OO[[#This Row],[81 (29JUN1985 00:00:00)-Water Temperature (C)]]*OO[[#This Row],[23]]</f>
        <v>0</v>
      </c>
      <c r="Z461" s="10">
        <f>3/24000000*OO[[#This Row],[82 (29JUN1985 03:00:00)-Water Temperature (C)]]*OO[[#This Row],[24]]</f>
        <v>2.68662165553E-41</v>
      </c>
      <c r="AA461" s="10">
        <f>3/24000000*OO[[#This Row],[83 (29JUN1985 06:00:00)-Water Temperature (C)]]*OO[[#This Row],[25]]</f>
        <v>4.0132032863999998E-35</v>
      </c>
      <c r="AB461" s="10">
        <f>3/24000000*OO[[#This Row],[84 (29JUN1985 09:00:00)-Water Temperature (C)]]*OO[[#This Row],[26]]</f>
        <v>5.5185899972699999E-29</v>
      </c>
      <c r="AC461" s="10">
        <f>3/24000000*OO[[#This Row],[85 (29JUN1985 12:00:00)-Water Temperature (C)]]*OO[[#This Row],[27]]</f>
        <v>2.6489911346324997E-24</v>
      </c>
      <c r="AD461" s="10">
        <f>3/24000000*OO[[#This Row],[86 (29JUN1985 15:00:00)-Water Temperature (C)]]*OO[[#This Row],[28]]</f>
        <v>1.4551916652517498E-20</v>
      </c>
      <c r="AE461" s="10">
        <f>3/24000000*OO[[#This Row],[88 (29JUN1985 21:00:00)-Water Temperature (C)]]*OO[[#This Row],[30]]</f>
        <v>7.4646107983999995E-15</v>
      </c>
      <c r="AF461" s="10">
        <f>3/24000000*OO[[#This Row],[88 (29JUN1985 21:00:00)-Water Temperature (C)]]*OO[[#This Row],[30]]</f>
        <v>7.4646107983999995E-15</v>
      </c>
      <c r="AG461" s="10">
        <f>3/24000000*OO[[#This Row],[89 (30JUN1985 00:00:00)-Water Temperature (C)]]*OO[[#This Row],[31]]</f>
        <v>1.2156599570550001E-12</v>
      </c>
      <c r="AH461" s="10">
        <f>3/24000000*OO[[#This Row],[90 (30JUN1985 03:00:00)-Water Temperature (C)]]*OO[[#This Row],[32]]</f>
        <v>9.4344784398524998E-11</v>
      </c>
      <c r="AI461" s="10">
        <f>3/24000000*OO[[#This Row],[91 (30JUN1985 06:00:00)-Water Temperature (C)]]*OO[[#This Row],[33]]</f>
        <v>4.0071810425624995E-9</v>
      </c>
      <c r="AJ461" s="10">
        <f>3/24000000*OO[[#This Row],[92 (30JUN1985 09:00:00)-Water Temperature (C)]]*OO[[#This Row],[34]]</f>
        <v>1.0682395460939999E-7</v>
      </c>
      <c r="AK461" s="10">
        <f>3/24000000*OO[[#This Row],[93 (30JUN1985 12:00:00)-Water Temperature (C)]]*OO[[#This Row],[35]]</f>
        <v>1.8025122087450001E-6</v>
      </c>
      <c r="AL461" s="10">
        <f>3/24000000*OO[[#This Row],[94 (30JUN1985 15:00:00)-Water Temperature (C)]]*OO[[#This Row],[36]]</f>
        <v>1.99912637048E-5</v>
      </c>
      <c r="AM461" s="10">
        <f>3/24000000*OO[[#This Row],[95 (30JUN1985 18:00:00)-Water Temperature (C)]]*OO[[#This Row],[37]]</f>
        <v>1.526945059025625E-4</v>
      </c>
      <c r="AN461" s="10">
        <f>3/24000000*OO[[#This Row],[96 (30JUN1985 21:00:00)-Water Temperature (C)]]*OO[[#This Row],[38]]</f>
        <v>8.103970285075001E-4</v>
      </c>
      <c r="AO461" s="10">
        <f>3/24000000*OO[[#This Row],[97 (01JUL1985 00:00:00)-Water Temperature (C)]]*OO[[#This Row],[39]]</f>
        <v>3.0761785638562496E-3</v>
      </c>
      <c r="AP461" s="10">
        <f>3/24000000*OO[[#This Row],[98 (01JUL1985 03:00:00)-Water Temperature (C)]]*OO[[#This Row],[40]]</f>
        <v>8.9304158963374996E-3</v>
      </c>
      <c r="AQ461" s="10">
        <f>3/24000000*OO[[#This Row],[99 (01JUL1985 06:00:00)-Water Temperature (C)]]*OO[[#This Row],[41]]</f>
        <v>2.0767833078307499E-2</v>
      </c>
      <c r="AR461" s="10">
        <f>3/24000000*OO[[#This Row],[100 (01JUL1985 09:00:00)-Water Temperature (C)]]*OO[[#This Row],[42]]</f>
        <v>4.1863907576874998E-2</v>
      </c>
      <c r="AS461" s="10">
        <f>3/24000000*OO[[#This Row],[101 (01JUL1985 12:00:00)-Water Temperature (C)]]*OO[[#This Row],[43]]</f>
        <v>7.2180560104200001E-2</v>
      </c>
      <c r="AT461" s="10">
        <f>3/24000000*OO[[#This Row],[102 (01JUL1985 15:00:00)-Water Temperature (C)]]*OO[[#This Row],[44]]</f>
        <v>0.10543414101114999</v>
      </c>
      <c r="AU461" s="10">
        <f>3/24000000*OO[[#This Row],[103 (01JUL1985 18:00:00)-Water Temperature (C)]]*OO[[#This Row],[45]]</f>
        <v>0.13218535441980001</v>
      </c>
      <c r="AV461" s="10">
        <f>3/24000000*OO[[#This Row],[104 (01JUL1985 21:00:00)-Water Temperature (C)]]*OO[[#This Row],[46]]</f>
        <v>0.14068143463206248</v>
      </c>
      <c r="AW461" s="10">
        <f>3/24000000*OO[[#This Row],[105 (02JUL1985 00:00:00)-Water Temperature (C)]]*OO[[#This Row],[47]]</f>
        <v>0.13072538465122499</v>
      </c>
      <c r="AX461" s="10">
        <f>3/24000000*OO[[#This Row],[106 (02JUL1985 03:00:00)-Water Temperature (C)]]*OO[[#This Row],[48]]</f>
        <v>0.11060962164459999</v>
      </c>
      <c r="AY461" s="10">
        <f>3/24000000*OO[[#This Row],[107 (02JUL1985 06:00:00)-Water Temperature (C)]]*OO[[#This Row],[49]]</f>
        <v>8.7703346184449998E-2</v>
      </c>
      <c r="AZ461" s="10">
        <f>3/24000000*OO[[#This Row],[108 (02JUL1985 09:00:00)-Water Temperature (C)]]*OO[[#This Row],[50]]</f>
        <v>6.7256068265587499E-2</v>
      </c>
      <c r="BA461" s="10">
        <f>3/24000000*OO[[#This Row],[109 (02JUL1985 12:00:00)-Water Temperature (C)]]*OO[[#This Row],[51]]</f>
        <v>5.1889729727137492E-2</v>
      </c>
      <c r="BB461" s="10">
        <f>3/24000000*OO[[#This Row],[110 (02JUL1985 15:00:00)-Water Temperature (C)]]*OO[[#This Row],[52]]</f>
        <v>3.9317486066325E-2</v>
      </c>
      <c r="BC461" s="10">
        <f>3/24000000*OO[[#This Row],[111 (02JUL1985 18:00:00)-Water Temperature (C)]]*OO[[#This Row],[53]]</f>
        <v>2.9570376700000001E-2</v>
      </c>
      <c r="BD461" s="10">
        <f>3/24000000*OO[[#This Row],[112 (02JUL1985 21:00:00)-Water Temperature (C)]]*OO[[#This Row],[54]]</f>
        <v>2.181531256672125E-2</v>
      </c>
      <c r="BE461" s="10">
        <f>3/24000000*OO[[#This Row],[113 (03JUL1985 00:00:00)-Water Temperature (C)]]*OO[[#This Row],[55]]</f>
        <v>1.6139343696809999E-2</v>
      </c>
      <c r="BF461" s="10">
        <f>3/24000000*OO[[#This Row],[114 (03JUL1985 03:00:00)-Water Temperature (C)]]*OO[[#This Row],[56]]</f>
        <v>1.2053037534115001E-2</v>
      </c>
      <c r="BG461" s="10">
        <f>3/24000000*OO[[#This Row],[115 (03JUL1985 06:00:00)-Water Temperature (C)]]*OO[[#This Row],[57]]</f>
        <v>9.1466575228800005E-3</v>
      </c>
      <c r="BH461" s="10">
        <f>3/24000000*OO[[#This Row],[116 (03JUL1985 09:00:00)-Water Temperature (C)]]*OO[[#This Row],[58]]</f>
        <v>7.1951228751524999E-3</v>
      </c>
      <c r="BI461" s="10">
        <f>3/24000000*OO[[#This Row],[117 (03JUL1985 12:00:00)-Water Temperature (C)]]*OO[[#This Row],[59]]</f>
        <v>5.9962790268149992E-3</v>
      </c>
      <c r="BJ461" s="10">
        <f>3/24000000*OO[[#This Row],[118 (03JUL1985 15:00:00)-Water Temperature (C)]]*OO[[#This Row],[60]]</f>
        <v>5.1576823175999995E-3</v>
      </c>
      <c r="BK461" s="10">
        <f>3/24000000*OO[[#This Row],[119 (03JUL1985 18:00:00)-Water Temperature (C)]]*OO[[#This Row],[61]]</f>
        <v>4.5360443052449998E-3</v>
      </c>
      <c r="BL461" s="10">
        <f>3/24000000*OO[[#This Row],[120 (03JUL1985 21:00:00)-Water Temperature (C)]]*OO[[#This Row],[62]]</f>
        <v>3.8790822458349993E-3</v>
      </c>
      <c r="BM461" s="10">
        <f>3/24000000*OO[[#This Row],[121 (04JUL1985 00:00:00)-Water Temperature (C)]]*OO[[#This Row],[63]]</f>
        <v>3.2599899285624999E-3</v>
      </c>
      <c r="BN461" s="10">
        <f>3/24000000*OO[[#This Row],[122 (04JUL1985 03:00:00)-Water Temperature (C)]]*OO[[#This Row],[64]]</f>
        <v>2.7404963643850003E-3</v>
      </c>
      <c r="BO461" s="10">
        <f>3/24000000*OO[[#This Row],[123 (04JUL1985 06:00:00)-Water Temperature (C)]]*OO[[#This Row],[65]]</f>
        <v>2.3207062097919998E-3</v>
      </c>
      <c r="BP461" s="10">
        <f>3/24000000*OO[[#This Row],[124 (04JUL1985 09:00:00)-Water Temperature (C)]]*OO[[#This Row],[66]]</f>
        <v>2.0697715286512501E-3</v>
      </c>
      <c r="BQ461" s="10">
        <f>3/24000000*OO[[#This Row],[125 (04JUL1985 12:00:00)-Water Temperature (C)]]*OO[[#This Row],[67]]</f>
        <v>1.887416282803875E-3</v>
      </c>
      <c r="BR461" s="10">
        <f>3/24000000*OO[[#This Row],[126 (04JUL1985 15:00:00)-Water Temperature (C)]]*OO[[#This Row],[68]]</f>
        <v>1.7214179269909998E-3</v>
      </c>
      <c r="BS461" s="10">
        <f>3/24000000*OO[[#This Row],[127 (04JUL1985 18:00:00)-Water Temperature (C)]]*OO[[#This Row],[69]]</f>
        <v>1.5872568960539999E-3</v>
      </c>
      <c r="BT461" s="10">
        <f>3/24000000*OO[[#This Row],[128 (04JUL1985 21:00:00)-Water Temperature (C)]]*OO[[#This Row],[70]]</f>
        <v>1.4319325211015E-3</v>
      </c>
      <c r="BU461" s="10">
        <f>3/24000000*OO[[#This Row],[129 (05JUL1985 00:00:00)-Water Temperature (C)]]*OO[[#This Row],[71]]</f>
        <v>1.2409462843732499E-3</v>
      </c>
      <c r="BV461" s="10">
        <f>3/24000000*OO[[#This Row],[130 (05JUL1985 03:00:00)-Water Temperature (C)]]*OO[[#This Row],[72]]</f>
        <v>1.0651985414437499E-3</v>
      </c>
      <c r="BW461" s="10">
        <f>3/24000000*OO[[#This Row],[131 (05JUL1985 06:00:00)-Water Temperature (C)]]*OO[[#This Row],[73]]</f>
        <v>9.2470402962750004E-4</v>
      </c>
      <c r="BX461" s="10">
        <f>3/24000000*OO[[#This Row],[132 (05JUL1985 09:00:00)-Water Temperature (C)]]*OO[[#This Row],[74]]</f>
        <v>8.6289732891862492E-4</v>
      </c>
      <c r="BY461" s="10">
        <f>3/24000000*OO[[#This Row],[133 (05JUL1985 12:00:00)-Water Temperature (C)]]*OO[[#This Row],[75]]</f>
        <v>8.3587615640937497E-4</v>
      </c>
      <c r="BZ461" s="10">
        <f>3/24000000*OO[[#This Row],[134 (05JUL1985 15:00:00)-Water Temperature (C)]]*OO[[#This Row],[76]]</f>
        <v>8.1975963286125004E-4</v>
      </c>
      <c r="CA461" s="10">
        <f>3/24000000*OO[[#This Row],[135 (05JUL1985 18:00:00)-Water Temperature (C)]]*OO[[#This Row],[77]]</f>
        <v>7.9555320754274997E-4</v>
      </c>
      <c r="CB461" s="10">
        <f>3/24000000*OO[[#This Row],[136 (05JUL1985 21:00:00)-Water Temperature (C)]]*OO[[#This Row],[78]]</f>
        <v>7.3579645583362501E-4</v>
      </c>
      <c r="CC461" s="10">
        <f>3/24000000*OO[[#This Row],[137 (06JUL1985 00:00:00)-Water Temperature (C)]]*OO[[#This Row],[79]]</f>
        <v>6.517574965167499E-4</v>
      </c>
      <c r="CD461" s="10">
        <f>3/24000000*OO[[#This Row],[138 (06JUL1985 03:00:00)-Water Temperature (C)]]*OO[[#This Row],[80]]</f>
        <v>5.7259014920512503E-4</v>
      </c>
      <c r="CE461" s="10">
        <f>3/24000000*OO[[#This Row],[139 (06JUL1985 06:00:00)-Water Temperature (C)]]*OO[[#This Row],[81]]</f>
        <v>5.0996429930599992E-4</v>
      </c>
      <c r="CF461" s="10">
        <f>3/24000000*OO[[#This Row],[140 (06JUL1985 09:00:00)-Water Temperature (C)]]*OO[[#This Row],[82]]</f>
        <v>4.8900730326299996E-4</v>
      </c>
      <c r="CG461" s="10">
        <f>3/24000000*OO[[#This Row],[141 (06JUL1985 12:00:00)-Water Temperature (C)]]*OO[[#This Row],[83]]</f>
        <v>4.8439407523749996E-4</v>
      </c>
      <c r="CH461" s="10">
        <f>3/24000000*OO[[#This Row],[142 (06JUL1985 15:00:00)-Water Temperature (C)]]*OO[[#This Row],[84]]</f>
        <v>4.8414100900725002E-4</v>
      </c>
      <c r="CI461" s="10">
        <f>3/24000000*OO[[#This Row],[143 (06JUL1985 18:00:00)-Water Temperature (C)]]*OO[[#This Row],[85]]</f>
        <v>4.7438837246625008E-4</v>
      </c>
      <c r="CJ461" s="10">
        <f>3/24000000*OO[[#This Row],[144 (06JUL1985 21:00:00)-Water Temperature (C)]]*OO[[#This Row],[86]]</f>
        <v>4.4409895668437509E-4</v>
      </c>
      <c r="CK461" s="10">
        <f>3/24000000*OO[[#This Row],[145 (07JUL1985 00:00:00)-Water Temperature (C)]]*OO[[#This Row],[87]]</f>
        <v>3.9880625338349998E-4</v>
      </c>
      <c r="CL461" s="10">
        <f>3/24000000*OO[[#This Row],[146 (07JUL1985 03:00:00)-Water Temperature (C)]]*OO[[#This Row],[88]]</f>
        <v>3.5608394347125E-4</v>
      </c>
      <c r="CM461" s="10">
        <f>3/24000000*OO[[#This Row],[147 (07JUL1985 06:00:00)-Water Temperature (C)]]*OO[[#This Row],[89]]</f>
        <v>3.2283088473149995E-4</v>
      </c>
      <c r="CN461" s="10">
        <f>3/24000000*OO[[#This Row],[148 (07JUL1985 09:00:00)-Water Temperature (C)]]*OO[[#This Row],[90]]</f>
        <v>3.1180439391874999E-4</v>
      </c>
      <c r="CO461" s="10">
        <f>3/24000000*OO[[#This Row],[149 (07JUL1985 12:00:00)-Water Temperature (C)]]*OO[[#This Row],[91]]</f>
        <v>2.9905905818025002E-4</v>
      </c>
      <c r="CP461" s="10">
        <f>3/24000000*OO[[#This Row],[150 (07JUL1985 15:00:00)-Water Temperature (C)]]*OO[[#This Row],[92]]</f>
        <v>2.9841788359237498E-4</v>
      </c>
      <c r="CQ461" s="10">
        <f>3/24000000*OO[[#This Row],[151 (07JUL1985 18:00:00)-Water Temperature (C)]]*OO[[#This Row],[93]]</f>
        <v>2.9627469626000003E-4</v>
      </c>
      <c r="CR461" s="10">
        <f>3/24000000*OO[[#This Row],[152 (07JUL1985 21:00:00)-Water Temperature (C)]]*OO[[#This Row],[94]]</f>
        <v>2.85008031372E-4</v>
      </c>
      <c r="CS461" s="10">
        <f>3/24000000*OO[[#This Row],[153 (08JUL1985 00:00:00)-Water Temperature (C)]]*OO[[#This Row],[95]]</f>
        <v>2.65281624645375E-4</v>
      </c>
      <c r="CT461" s="10">
        <f>3/24000000*OO[[#This Row],[154 (08JUL1985 03:00:00)-Water Temperature (C)]]*OO[[#This Row],[96]]</f>
        <v>2.4458145259047498E-4</v>
      </c>
      <c r="CU461" s="10">
        <f>3/24000000*OO[[#This Row],[155 (08JUL1985 06:00:00)-Water Temperature (C)]]*OO[[#This Row],[97]]</f>
        <v>2.3042062129852498E-4</v>
      </c>
      <c r="CV461" s="10">
        <f>3/24000000*OO[[#This Row],[156 (08JUL1985 09:00:00)-Water Temperature (C)]]*OO[[#This Row],[98]]</f>
        <v>2.34104527232625E-4</v>
      </c>
      <c r="CW461" s="10">
        <f>3/24000000*OO[[#This Row],[157 (08JUL1985 12:00:00)-Water Temperature (C)]]*OO[[#This Row],[99]]</f>
        <v>2.4502418744242496E-4</v>
      </c>
    </row>
    <row r="462" spans="1:101" x14ac:dyDescent="0.35">
      <c r="A462" t="s">
        <v>469</v>
      </c>
      <c r="B462">
        <v>883.88340000000005</v>
      </c>
      <c r="C462" s="10">
        <f>3/24*OO[[#This Row],[59 (26JUN1985 06:00:00)-Water Temperature (C)]]*OO[[#This Row],[1]]/SUM(OO[1])</f>
        <v>0</v>
      </c>
      <c r="D462" s="10">
        <f>3/24*OO[[#This Row],[60 (26JUN1985 09:00:00)-Water Temperature (C)]]*OO[[#This Row],[2]]/SUM(OO[2])</f>
        <v>0</v>
      </c>
      <c r="E462" s="10">
        <f>3/24*OO[[#This Row],[61 (26JUN1985 12:00:00)-Water Temperature (C)]]*OO[[#This Row],[3]]/SUM(OO[3])</f>
        <v>0</v>
      </c>
      <c r="F462" s="10">
        <f>3/24*OO[[#This Row],[62 (26JUN1985 15:00:00)-Water Temperature (C)]]*OO[[#This Row],[4]]/SUM(OO[4])</f>
        <v>0</v>
      </c>
      <c r="G462" s="10">
        <f>3/24*OO[[#This Row],[63 (26JUN1985 18:00:00)-Water Temperature (C)]]*OO[[#This Row],[5]]/SUM(OO[5])</f>
        <v>0</v>
      </c>
      <c r="H462" s="10">
        <f>3/24*OO[[#This Row],[64 (26JUN1985 21:00:00)-Water Temperature (C)]]*OO[[#This Row],[6]]/SUM(OO[6])</f>
        <v>0</v>
      </c>
      <c r="I462" s="10">
        <f>3/24*OO[[#This Row],[65 (27JUN1985 00:00:00)-Water Temperature (C)]]*OO[[#This Row],[7]]/SUM(OO[7])</f>
        <v>0</v>
      </c>
      <c r="J462" s="10">
        <f>3/24*OO[[#This Row],[66 (27JUN1985 03:00:00)-Water Temperature (C)]]*OO[[#This Row],[8]]/SUM(OO[8])</f>
        <v>0</v>
      </c>
      <c r="K462" s="10">
        <f>3/24*OO[[#This Row],[67 (27JUN1985 06:00:00)-Water Temperature (C)]]*OO[[#This Row],[9]]/SUM(OO[9])</f>
        <v>0</v>
      </c>
      <c r="L462" s="10">
        <f>3/24*OO[[#This Row],[68 (27JUN1985 09:00:00)-Water Temperature (C)]]*OO[[#This Row],[10]]/SUM(OO[10])</f>
        <v>0</v>
      </c>
      <c r="M462" s="10">
        <f>3/24*OO[[#This Row],[69 (27JUN1985 12:00:00)-Water Temperature (C)]]*OO[[#This Row],[11]]/SUM(OO[11])</f>
        <v>0</v>
      </c>
      <c r="N462" s="10">
        <f>3/24*OO[[#This Row],[70 (27JUN1985 15:00:00)-Water Temperature (C)]]*OO[[#This Row],[12]]/SUM(OO[12])</f>
        <v>0</v>
      </c>
      <c r="O462" s="10">
        <f>3/24*OO[[#This Row],[71 (27JUN1985 18:00:00)-Water Temperature (C)]]*OO[[#This Row],[13]]/SUM(OO[13])</f>
        <v>0</v>
      </c>
      <c r="P462" s="10">
        <f>3/24*OO[[#This Row],[72 (27JUN1985 21:00:00)-Water Temperature (C)]]*OO[[#This Row],[14]]/SUM(OO[14])</f>
        <v>0</v>
      </c>
      <c r="Q462" s="10">
        <f>3/24*OO[[#This Row],[73 (28JUN1985 00:00:00)-Water Temperature (C)]]*OO[[#This Row],[15]]/SUM(OO[15])</f>
        <v>0</v>
      </c>
      <c r="R462" s="10">
        <f>3/24*OO[[#This Row],[74 (28JUN1985 03:00:00)-Water Temperature (C)]]*OO[[#This Row],[16]]/SUM(OO[16])</f>
        <v>0</v>
      </c>
      <c r="S462" s="10">
        <f>3/24*OO[[#This Row],[75 (28JUN1985 06:00:00)-Water Temperature (C)]]*OO[[#This Row],[17]]/SUM(OO[17])</f>
        <v>0</v>
      </c>
      <c r="T462" s="10">
        <f>3/24*OO[[#This Row],[76 (28JUN1985 09:00:00)-Water Temperature (C)]]*OO[[#This Row],[18]]/SUM(OO[18])</f>
        <v>0</v>
      </c>
      <c r="U462" s="10">
        <f>3/24*OO[[#This Row],[77 (28JUN1985 12:00:00)-Water Temperature (C)]]*OO[[#This Row],[19]]/SUM(OO[19])</f>
        <v>0</v>
      </c>
      <c r="V462" s="10">
        <f>3/24000000*OO[[#This Row],[78 (28JUN1985 15:00:00)-Water Temperature (C)]]*OO[[#This Row],[20]]</f>
        <v>0</v>
      </c>
      <c r="W462" s="10">
        <f>3/24000000*OO[[#This Row],[79 (28JUN1985 18:00:00)-Water Temperature (C)]]*OO[[#This Row],[21]]</f>
        <v>0</v>
      </c>
      <c r="X462" s="10">
        <f>3/24000000*OO[[#This Row],[80 (28JUN1985 21:00:00)-Water Temperature (C)]]*OO[[#This Row],[22]]</f>
        <v>0</v>
      </c>
      <c r="Y462" s="10">
        <f>3/24000000*OO[[#This Row],[81 (29JUN1985 00:00:00)-Water Temperature (C)]]*OO[[#This Row],[23]]</f>
        <v>0</v>
      </c>
      <c r="Z462" s="10">
        <f>3/24000000*OO[[#This Row],[82 (29JUN1985 03:00:00)-Water Temperature (C)]]*OO[[#This Row],[24]]</f>
        <v>1.056259523900625E-41</v>
      </c>
      <c r="AA462" s="10">
        <f>3/24000000*OO[[#This Row],[83 (29JUN1985 06:00:00)-Water Temperature (C)]]*OO[[#This Row],[25]]</f>
        <v>1.5560457307987496E-35</v>
      </c>
      <c r="AB462" s="10">
        <f>3/24000000*OO[[#This Row],[84 (29JUN1985 09:00:00)-Water Temperature (C)]]*OO[[#This Row],[26]]</f>
        <v>2.2724243077817498E-29</v>
      </c>
      <c r="AC462" s="10">
        <f>3/24000000*OO[[#This Row],[85 (29JUN1985 12:00:00)-Water Temperature (C)]]*OO[[#This Row],[27]]</f>
        <v>1.1920312797014999E-24</v>
      </c>
      <c r="AD462" s="10">
        <f>3/24000000*OO[[#This Row],[86 (29JUN1985 15:00:00)-Water Temperature (C)]]*OO[[#This Row],[28]]</f>
        <v>6.9579380371599998E-21</v>
      </c>
      <c r="AE462" s="10">
        <f>3/24000000*OO[[#This Row],[88 (29JUN1985 21:00:00)-Water Temperature (C)]]*OO[[#This Row],[30]]</f>
        <v>4.09840082985E-15</v>
      </c>
      <c r="AF462" s="10">
        <f>3/24000000*OO[[#This Row],[88 (29JUN1985 21:00:00)-Water Temperature (C)]]*OO[[#This Row],[30]]</f>
        <v>4.09840082985E-15</v>
      </c>
      <c r="AG462" s="10">
        <f>3/24000000*OO[[#This Row],[89 (30JUN1985 00:00:00)-Water Temperature (C)]]*OO[[#This Row],[31]]</f>
        <v>7.24615849284375E-13</v>
      </c>
      <c r="AH462" s="10">
        <f>3/24000000*OO[[#This Row],[90 (30JUN1985 03:00:00)-Water Temperature (C)]]*OO[[#This Row],[32]]</f>
        <v>6.0644834653712497E-11</v>
      </c>
      <c r="AI462" s="10">
        <f>3/24000000*OO[[#This Row],[91 (30JUN1985 06:00:00)-Water Temperature (C)]]*OO[[#This Row],[33]]</f>
        <v>2.7499686724999998E-9</v>
      </c>
      <c r="AJ462" s="10">
        <f>3/24000000*OO[[#This Row],[92 (30JUN1985 09:00:00)-Water Temperature (C)]]*OO[[#This Row],[34]]</f>
        <v>7.7148618608599991E-8</v>
      </c>
      <c r="AK462" s="10">
        <f>3/24000000*OO[[#This Row],[93 (30JUN1985 12:00:00)-Water Temperature (C)]]*OO[[#This Row],[35]]</f>
        <v>1.3685609714302499E-6</v>
      </c>
      <c r="AL462" s="10">
        <f>3/24000000*OO[[#This Row],[94 (30JUN1985 15:00:00)-Water Temperature (C)]]*OO[[#This Row],[36]]</f>
        <v>1.6009201638281249E-5</v>
      </c>
      <c r="AM462" s="10">
        <f>3/24000000*OO[[#This Row],[95 (30JUN1985 18:00:00)-Water Temperature (C)]]*OO[[#This Row],[37]]</f>
        <v>1.2915923375407502E-4</v>
      </c>
      <c r="AN462" s="10">
        <f>3/24000000*OO[[#This Row],[96 (30JUN1985 21:00:00)-Water Temperature (C)]]*OO[[#This Row],[38]]</f>
        <v>7.2662174977799999E-4</v>
      </c>
      <c r="AO462" s="10">
        <f>3/24000000*OO[[#This Row],[97 (01JUL1985 00:00:00)-Water Temperature (C)]]*OO[[#This Row],[39]]</f>
        <v>2.9350387895400003E-3</v>
      </c>
      <c r="AP462" s="10">
        <f>3/24000000*OO[[#This Row],[98 (01JUL1985 03:00:00)-Water Temperature (C)]]*OO[[#This Row],[40]]</f>
        <v>9.0459768237975014E-3</v>
      </c>
      <c r="AQ462" s="10">
        <f>3/24000000*OO[[#This Row],[99 (01JUL1985 06:00:00)-Water Temperature (C)]]*OO[[#This Row],[41]]</f>
        <v>2.218921637248375E-2</v>
      </c>
      <c r="AR462" s="10">
        <f>3/24000000*OO[[#This Row],[100 (01JUL1985 09:00:00)-Water Temperature (C)]]*OO[[#This Row],[42]]</f>
        <v>4.66528420449E-2</v>
      </c>
      <c r="AS462" s="10">
        <f>3/24000000*OO[[#This Row],[101 (01JUL1985 12:00:00)-Water Temperature (C)]]*OO[[#This Row],[43]]</f>
        <v>8.3779004245199989E-2</v>
      </c>
      <c r="AT462" s="10">
        <f>3/24000000*OO[[#This Row],[102 (01JUL1985 15:00:00)-Water Temperature (C)]]*OO[[#This Row],[44]]</f>
        <v>0.12816963544124998</v>
      </c>
      <c r="AU462" s="10">
        <f>3/24000000*OO[[#This Row],[103 (01JUL1985 18:00:00)-Water Temperature (C)]]*OO[[#This Row],[45]]</f>
        <v>0.16917836014337498</v>
      </c>
      <c r="AV462" s="10">
        <f>3/24000000*OO[[#This Row],[104 (01JUL1985 21:00:00)-Water Temperature (C)]]*OO[[#This Row],[46]]</f>
        <v>0.19090791178637498</v>
      </c>
      <c r="AW462" s="10">
        <f>3/24000000*OO[[#This Row],[105 (02JUL1985 00:00:00)-Water Temperature (C)]]*OO[[#This Row],[47]]</f>
        <v>0.18877997860799997</v>
      </c>
      <c r="AX462" s="10">
        <f>3/24000000*OO[[#This Row],[106 (02JUL1985 03:00:00)-Water Temperature (C)]]*OO[[#This Row],[48]]</f>
        <v>0.16934636603887501</v>
      </c>
      <c r="AY462" s="10">
        <f>3/24000000*OO[[#This Row],[107 (02JUL1985 06:00:00)-Water Temperature (C)]]*OO[[#This Row],[49]]</f>
        <v>0.14283073739999999</v>
      </c>
      <c r="AZ462" s="10">
        <f>3/24000000*OO[[#This Row],[108 (02JUL1985 09:00:00)-Water Temperature (C)]]*OO[[#This Row],[50]]</f>
        <v>0.11559918752111249</v>
      </c>
      <c r="BA462" s="10">
        <f>3/24000000*OO[[#This Row],[109 (02JUL1985 12:00:00)-Water Temperature (C)]]*OO[[#This Row],[51]]</f>
        <v>9.3479027004000001E-2</v>
      </c>
      <c r="BB462" s="10">
        <f>3/24000000*OO[[#This Row],[110 (02JUL1985 15:00:00)-Water Temperature (C)]]*OO[[#This Row],[52]]</f>
        <v>7.4213446835874983E-2</v>
      </c>
      <c r="BC462" s="10">
        <f>3/24000000*OO[[#This Row],[111 (02JUL1985 18:00:00)-Water Temperature (C)]]*OO[[#This Row],[53]]</f>
        <v>5.8409916656625004E-2</v>
      </c>
      <c r="BD462" s="10">
        <f>3/24000000*OO[[#This Row],[112 (02JUL1985 21:00:00)-Water Temperature (C)]]*OO[[#This Row],[54]]</f>
        <v>4.5035310302812492E-2</v>
      </c>
      <c r="BE462" s="10">
        <f>3/24000000*OO[[#This Row],[113 (03JUL1985 00:00:00)-Water Temperature (C)]]*OO[[#This Row],[55]]</f>
        <v>3.4614226035224994E-2</v>
      </c>
      <c r="BF462" s="10">
        <f>3/24000000*OO[[#This Row],[114 (03JUL1985 03:00:00)-Water Temperature (C)]]*OO[[#This Row],[56]]</f>
        <v>2.663212483398E-2</v>
      </c>
      <c r="BG462" s="10">
        <f>3/24000000*OO[[#This Row],[115 (03JUL1985 06:00:00)-Water Temperature (C)]]*OO[[#This Row],[57]]</f>
        <v>2.0641096580647497E-2</v>
      </c>
      <c r="BH462" s="10">
        <f>3/24000000*OO[[#This Row],[116 (03JUL1985 09:00:00)-Water Temperature (C)]]*OO[[#This Row],[58]]</f>
        <v>1.6409747278496253E-2</v>
      </c>
      <c r="BI462" s="10">
        <f>3/24000000*OO[[#This Row],[117 (03JUL1985 12:00:00)-Water Temperature (C)]]*OO[[#This Row],[59]]</f>
        <v>1.3664124586897497E-2</v>
      </c>
      <c r="BJ462" s="10">
        <f>3/24000000*OO[[#This Row],[118 (03JUL1985 15:00:00)-Water Temperature (C)]]*OO[[#This Row],[60]]</f>
        <v>1.169676972324E-2</v>
      </c>
      <c r="BK462" s="10">
        <f>3/24000000*OO[[#This Row],[119 (03JUL1985 18:00:00)-Water Temperature (C)]]*OO[[#This Row],[61]]</f>
        <v>1.0237520435850002E-2</v>
      </c>
      <c r="BL462" s="10">
        <f>3/24000000*OO[[#This Row],[120 (03JUL1985 21:00:00)-Water Temperature (C)]]*OO[[#This Row],[62]]</f>
        <v>8.7701319212025002E-3</v>
      </c>
      <c r="BM462" s="10">
        <f>3/24000000*OO[[#This Row],[121 (04JUL1985 00:00:00)-Water Temperature (C)]]*OO[[#This Row],[63]]</f>
        <v>7.4076465487062492E-3</v>
      </c>
      <c r="BN462" s="10">
        <f>3/24000000*OO[[#This Row],[122 (04JUL1985 03:00:00)-Water Temperature (C)]]*OO[[#This Row],[64]]</f>
        <v>6.2526215530800001E-3</v>
      </c>
      <c r="BO462" s="10">
        <f>3/24000000*OO[[#This Row],[123 (04JUL1985 06:00:00)-Water Temperature (C)]]*OO[[#This Row],[65]]</f>
        <v>5.2994369485374997E-3</v>
      </c>
      <c r="BP462" s="10">
        <f>3/24000000*OO[[#This Row],[124 (04JUL1985 09:00:00)-Water Temperature (C)]]*OO[[#This Row],[66]]</f>
        <v>4.6886316573525001E-3</v>
      </c>
      <c r="BQ462" s="10">
        <f>3/24000000*OO[[#This Row],[125 (04JUL1985 12:00:00)-Water Temperature (C)]]*OO[[#This Row],[67]]</f>
        <v>4.2350710473437496E-3</v>
      </c>
      <c r="BR462" s="10">
        <f>3/24000000*OO[[#This Row],[126 (04JUL1985 15:00:00)-Water Temperature (C)]]*OO[[#This Row],[68]]</f>
        <v>3.8372799243187499E-3</v>
      </c>
      <c r="BS462" s="10">
        <f>3/24000000*OO[[#This Row],[127 (04JUL1985 18:00:00)-Water Temperature (C)]]*OO[[#This Row],[69]]</f>
        <v>3.5213163252299996E-3</v>
      </c>
      <c r="BT462" s="10">
        <f>3/24000000*OO[[#This Row],[128 (04JUL1985 21:00:00)-Water Temperature (C)]]*OO[[#This Row],[70]]</f>
        <v>3.1767307452299997E-3</v>
      </c>
      <c r="BU462" s="10">
        <f>3/24000000*OO[[#This Row],[129 (05JUL1985 00:00:00)-Water Temperature (C)]]*OO[[#This Row],[71]]</f>
        <v>2.7698443880400003E-3</v>
      </c>
      <c r="BV462" s="10">
        <f>3/24000000*OO[[#This Row],[130 (05JUL1985 03:00:00)-Water Temperature (C)]]*OO[[#This Row],[72]]</f>
        <v>2.3932600944632496E-3</v>
      </c>
      <c r="BW462" s="10">
        <f>3/24000000*OO[[#This Row],[131 (05JUL1985 06:00:00)-Water Temperature (C)]]*OO[[#This Row],[73]]</f>
        <v>2.0815504265E-3</v>
      </c>
      <c r="BX462" s="10">
        <f>3/24000000*OO[[#This Row],[132 (05JUL1985 09:00:00)-Water Temperature (C)]]*OO[[#This Row],[74]]</f>
        <v>1.9208802292225002E-3</v>
      </c>
      <c r="BY462" s="10">
        <f>3/24000000*OO[[#This Row],[133 (05JUL1985 12:00:00)-Water Temperature (C)]]*OO[[#This Row],[75]]</f>
        <v>1.8343413594902498E-3</v>
      </c>
      <c r="BZ462" s="10">
        <f>3/24000000*OO[[#This Row],[134 (05JUL1985 15:00:00)-Water Temperature (C)]]*OO[[#This Row],[76]]</f>
        <v>1.7795879444479999E-3</v>
      </c>
      <c r="CA462" s="10">
        <f>3/24000000*OO[[#This Row],[135 (05JUL1985 18:00:00)-Water Temperature (C)]]*OO[[#This Row],[77]]</f>
        <v>1.7193643539696248E-3</v>
      </c>
      <c r="CB462" s="10">
        <f>3/24000000*OO[[#This Row],[136 (05JUL1985 21:00:00)-Water Temperature (C)]]*OO[[#This Row],[78]]</f>
        <v>1.5969162396518748E-3</v>
      </c>
      <c r="CC462" s="10">
        <f>3/24000000*OO[[#This Row],[137 (06JUL1985 00:00:00)-Water Temperature (C)]]*OO[[#This Row],[79]]</f>
        <v>1.42878984260475E-3</v>
      </c>
      <c r="CD462" s="10">
        <f>3/24000000*OO[[#This Row],[138 (06JUL1985 03:00:00)-Water Temperature (C)]]*OO[[#This Row],[80]]</f>
        <v>1.26652676047075E-3</v>
      </c>
      <c r="CE462" s="10">
        <f>3/24000000*OO[[#This Row],[139 (06JUL1985 06:00:00)-Water Temperature (C)]]*OO[[#This Row],[81]]</f>
        <v>1.1309350330875E-3</v>
      </c>
      <c r="CF462" s="10">
        <f>3/24000000*OO[[#This Row],[140 (06JUL1985 09:00:00)-Water Temperature (C)]]*OO[[#This Row],[82]]</f>
        <v>1.072244343696E-3</v>
      </c>
      <c r="CG462" s="10">
        <f>3/24000000*OO[[#This Row],[141 (06JUL1985 12:00:00)-Water Temperature (C)]]*OO[[#This Row],[83]]</f>
        <v>1.0479118738029997E-3</v>
      </c>
      <c r="CH462" s="10">
        <f>3/24000000*OO[[#This Row],[142 (06JUL1985 15:00:00)-Water Temperature (C)]]*OO[[#This Row],[84]]</f>
        <v>1.03771272504375E-3</v>
      </c>
      <c r="CI462" s="10">
        <f>3/24000000*OO[[#This Row],[143 (06JUL1985 18:00:00)-Water Temperature (C)]]*OO[[#This Row],[85]]</f>
        <v>1.0148229411802499E-3</v>
      </c>
      <c r="CJ462" s="10">
        <f>3/24000000*OO[[#This Row],[144 (06JUL1985 21:00:00)-Water Temperature (C)]]*OO[[#This Row],[86]]</f>
        <v>9.5602106112074989E-4</v>
      </c>
      <c r="CK462" s="10">
        <f>3/24000000*OO[[#This Row],[145 (07JUL1985 00:00:00)-Water Temperature (C)]]*OO[[#This Row],[87]]</f>
        <v>8.6805898206999998E-4</v>
      </c>
      <c r="CL462" s="10">
        <f>3/24000000*OO[[#This Row],[146 (07JUL1985 03:00:00)-Water Temperature (C)]]*OO[[#This Row],[88]]</f>
        <v>7.8192641401875001E-4</v>
      </c>
      <c r="CM462" s="10">
        <f>3/24000000*OO[[#This Row],[147 (07JUL1985 06:00:00)-Water Temperature (C)]]*OO[[#This Row],[89]]</f>
        <v>7.1034208484099999E-4</v>
      </c>
      <c r="CN462" s="10">
        <f>3/24000000*OO[[#This Row],[148 (07JUL1985 09:00:00)-Water Temperature (C)]]*OO[[#This Row],[90]]</f>
        <v>6.7917969676287507E-4</v>
      </c>
      <c r="CO462" s="10">
        <f>3/24000000*OO[[#This Row],[149 (07JUL1985 12:00:00)-Water Temperature (C)]]*OO[[#This Row],[91]]</f>
        <v>6.4687756386549999E-4</v>
      </c>
      <c r="CP462" s="10">
        <f>3/24000000*OO[[#This Row],[150 (07JUL1985 15:00:00)-Water Temperature (C)]]*OO[[#This Row],[92]]</f>
        <v>6.3944978119749997E-4</v>
      </c>
      <c r="CQ462" s="10">
        <f>3/24000000*OO[[#This Row],[151 (07JUL1985 18:00:00)-Water Temperature (C)]]*OO[[#This Row],[93]]</f>
        <v>6.3188437659749991E-4</v>
      </c>
      <c r="CR462" s="10">
        <f>3/24000000*OO[[#This Row],[152 (07JUL1985 21:00:00)-Water Temperature (C)]]*OO[[#This Row],[94]]</f>
        <v>6.0930227412524999E-4</v>
      </c>
      <c r="CS462" s="10">
        <f>3/24000000*OO[[#This Row],[153 (08JUL1985 00:00:00)-Water Temperature (C)]]*OO[[#This Row],[95]]</f>
        <v>5.7135861466549992E-4</v>
      </c>
      <c r="CT462" s="10">
        <f>3/24000000*OO[[#This Row],[154 (08JUL1985 03:00:00)-Water Temperature (C)]]*OO[[#This Row],[96]]</f>
        <v>5.30250657774E-4</v>
      </c>
      <c r="CU462" s="10">
        <f>3/24000000*OO[[#This Row],[155 (08JUL1985 06:00:00)-Water Temperature (C)]]*OO[[#This Row],[97]]</f>
        <v>4.99472594088375E-4</v>
      </c>
      <c r="CV462" s="10">
        <f>3/24000000*OO[[#This Row],[156 (08JUL1985 09:00:00)-Water Temperature (C)]]*OO[[#This Row],[98]]</f>
        <v>5.0090167240087499E-4</v>
      </c>
      <c r="CW462" s="10">
        <f>3/24000000*OO[[#This Row],[157 (08JUL1985 12:00:00)-Water Temperature (C)]]*OO[[#This Row],[99]]</f>
        <v>5.1695142120562504E-4</v>
      </c>
    </row>
    <row r="463" spans="1:101" x14ac:dyDescent="0.35">
      <c r="A463" t="s">
        <v>470</v>
      </c>
      <c r="B463">
        <v>801.68489999999997</v>
      </c>
      <c r="C463" s="10">
        <f>3/24*OO[[#This Row],[59 (26JUN1985 06:00:00)-Water Temperature (C)]]*OO[[#This Row],[1]]/SUM(OO[1])</f>
        <v>0</v>
      </c>
      <c r="D463" s="10">
        <f>3/24*OO[[#This Row],[60 (26JUN1985 09:00:00)-Water Temperature (C)]]*OO[[#This Row],[2]]/SUM(OO[2])</f>
        <v>0</v>
      </c>
      <c r="E463" s="10">
        <f>3/24*OO[[#This Row],[61 (26JUN1985 12:00:00)-Water Temperature (C)]]*OO[[#This Row],[3]]/SUM(OO[3])</f>
        <v>0</v>
      </c>
      <c r="F463" s="10">
        <f>3/24*OO[[#This Row],[62 (26JUN1985 15:00:00)-Water Temperature (C)]]*OO[[#This Row],[4]]/SUM(OO[4])</f>
        <v>0</v>
      </c>
      <c r="G463" s="10">
        <f>3/24*OO[[#This Row],[63 (26JUN1985 18:00:00)-Water Temperature (C)]]*OO[[#This Row],[5]]/SUM(OO[5])</f>
        <v>0</v>
      </c>
      <c r="H463" s="10">
        <f>3/24*OO[[#This Row],[64 (26JUN1985 21:00:00)-Water Temperature (C)]]*OO[[#This Row],[6]]/SUM(OO[6])</f>
        <v>0</v>
      </c>
      <c r="I463" s="10">
        <f>3/24*OO[[#This Row],[65 (27JUN1985 00:00:00)-Water Temperature (C)]]*OO[[#This Row],[7]]/SUM(OO[7])</f>
        <v>0</v>
      </c>
      <c r="J463" s="10">
        <f>3/24*OO[[#This Row],[66 (27JUN1985 03:00:00)-Water Temperature (C)]]*OO[[#This Row],[8]]/SUM(OO[8])</f>
        <v>0</v>
      </c>
      <c r="K463" s="10">
        <f>3/24*OO[[#This Row],[67 (27JUN1985 06:00:00)-Water Temperature (C)]]*OO[[#This Row],[9]]/SUM(OO[9])</f>
        <v>0</v>
      </c>
      <c r="L463" s="10">
        <f>3/24*OO[[#This Row],[68 (27JUN1985 09:00:00)-Water Temperature (C)]]*OO[[#This Row],[10]]/SUM(OO[10])</f>
        <v>0</v>
      </c>
      <c r="M463" s="10">
        <f>3/24*OO[[#This Row],[69 (27JUN1985 12:00:00)-Water Temperature (C)]]*OO[[#This Row],[11]]/SUM(OO[11])</f>
        <v>0</v>
      </c>
      <c r="N463" s="10">
        <f>3/24*OO[[#This Row],[70 (27JUN1985 15:00:00)-Water Temperature (C)]]*OO[[#This Row],[12]]/SUM(OO[12])</f>
        <v>0</v>
      </c>
      <c r="O463" s="10">
        <f>3/24*OO[[#This Row],[71 (27JUN1985 18:00:00)-Water Temperature (C)]]*OO[[#This Row],[13]]/SUM(OO[13])</f>
        <v>0</v>
      </c>
      <c r="P463" s="10">
        <f>3/24*OO[[#This Row],[72 (27JUN1985 21:00:00)-Water Temperature (C)]]*OO[[#This Row],[14]]/SUM(OO[14])</f>
        <v>0</v>
      </c>
      <c r="Q463" s="10">
        <f>3/24*OO[[#This Row],[73 (28JUN1985 00:00:00)-Water Temperature (C)]]*OO[[#This Row],[15]]/SUM(OO[15])</f>
        <v>0</v>
      </c>
      <c r="R463" s="10">
        <f>3/24*OO[[#This Row],[74 (28JUN1985 03:00:00)-Water Temperature (C)]]*OO[[#This Row],[16]]/SUM(OO[16])</f>
        <v>0</v>
      </c>
      <c r="S463" s="10">
        <f>3/24*OO[[#This Row],[75 (28JUN1985 06:00:00)-Water Temperature (C)]]*OO[[#This Row],[17]]/SUM(OO[17])</f>
        <v>0</v>
      </c>
      <c r="T463" s="10">
        <f>3/24*OO[[#This Row],[76 (28JUN1985 09:00:00)-Water Temperature (C)]]*OO[[#This Row],[18]]/SUM(OO[18])</f>
        <v>0</v>
      </c>
      <c r="U463" s="10">
        <f>3/24*OO[[#This Row],[77 (28JUN1985 12:00:00)-Water Temperature (C)]]*OO[[#This Row],[19]]/SUM(OO[19])</f>
        <v>0</v>
      </c>
      <c r="V463" s="10">
        <f>3/24000000*OO[[#This Row],[78 (28JUN1985 15:00:00)-Water Temperature (C)]]*OO[[#This Row],[20]]</f>
        <v>0</v>
      </c>
      <c r="W463" s="10">
        <f>3/24000000*OO[[#This Row],[79 (28JUN1985 18:00:00)-Water Temperature (C)]]*OO[[#This Row],[21]]</f>
        <v>0</v>
      </c>
      <c r="X463" s="10">
        <f>3/24000000*OO[[#This Row],[80 (28JUN1985 21:00:00)-Water Temperature (C)]]*OO[[#This Row],[22]]</f>
        <v>0</v>
      </c>
      <c r="Y463" s="10">
        <f>3/24000000*OO[[#This Row],[81 (29JUN1985 00:00:00)-Water Temperature (C)]]*OO[[#This Row],[23]]</f>
        <v>0</v>
      </c>
      <c r="Z463" s="10">
        <f>3/24000000*OO[[#This Row],[82 (29JUN1985 03:00:00)-Water Temperature (C)]]*OO[[#This Row],[24]]</f>
        <v>2.1866746304516247E-42</v>
      </c>
      <c r="AA463" s="10">
        <f>3/24000000*OO[[#This Row],[83 (29JUN1985 06:00:00)-Water Temperature (C)]]*OO[[#This Row],[25]]</f>
        <v>3.1177556960549996E-36</v>
      </c>
      <c r="AB463" s="10">
        <f>3/24000000*OO[[#This Row],[84 (29JUN1985 09:00:00)-Water Temperature (C)]]*OO[[#This Row],[26]]</f>
        <v>5.2266773929600003E-30</v>
      </c>
      <c r="AC463" s="10">
        <f>3/24000000*OO[[#This Row],[85 (29JUN1985 12:00:00)-Water Temperature (C)]]*OO[[#This Row],[27]]</f>
        <v>3.238748261625E-25</v>
      </c>
      <c r="AD463" s="10">
        <f>3/24000000*OO[[#This Row],[86 (29JUN1985 15:00:00)-Water Temperature (C)]]*OO[[#This Row],[28]]</f>
        <v>2.1306077458531248E-21</v>
      </c>
      <c r="AE463" s="10">
        <f>3/24000000*OO[[#This Row],[88 (29JUN1985 21:00:00)-Water Temperature (C)]]*OO[[#This Row],[30]]</f>
        <v>1.5403572847904998E-15</v>
      </c>
      <c r="AF463" s="10">
        <f>3/24000000*OO[[#This Row],[88 (29JUN1985 21:00:00)-Water Temperature (C)]]*OO[[#This Row],[30]]</f>
        <v>1.5403572847904998E-15</v>
      </c>
      <c r="AG463" s="10">
        <f>3/24000000*OO[[#This Row],[89 (30JUN1985 00:00:00)-Water Temperature (C)]]*OO[[#This Row],[31]]</f>
        <v>2.9782460818499999E-13</v>
      </c>
      <c r="AH463" s="10">
        <f>3/24000000*OO[[#This Row],[90 (30JUN1985 03:00:00)-Water Temperature (C)]]*OO[[#This Row],[32]]</f>
        <v>2.7067865005912495E-11</v>
      </c>
      <c r="AI463" s="10">
        <f>3/24000000*OO[[#This Row],[91 (30JUN1985 06:00:00)-Water Temperature (C)]]*OO[[#This Row],[33]]</f>
        <v>1.3202210895722497E-9</v>
      </c>
      <c r="AJ463" s="10">
        <f>3/24000000*OO[[#This Row],[92 (30JUN1985 09:00:00)-Water Temperature (C)]]*OO[[#This Row],[34]]</f>
        <v>3.9287531419499996E-8</v>
      </c>
      <c r="AK463" s="10">
        <f>3/24000000*OO[[#This Row],[93 (30JUN1985 12:00:00)-Water Temperature (C)]]*OO[[#This Row],[35]]</f>
        <v>7.364260807612498E-7</v>
      </c>
      <c r="AL463" s="10">
        <f>3/24000000*OO[[#This Row],[94 (30JUN1985 15:00:00)-Water Temperature (C)]]*OO[[#This Row],[36]]</f>
        <v>9.1126101273949992E-6</v>
      </c>
      <c r="AM463" s="10">
        <f>3/24000000*OO[[#This Row],[95 (30JUN1985 18:00:00)-Water Temperature (C)]]*OO[[#This Row],[37]]</f>
        <v>7.7857717578550003E-5</v>
      </c>
      <c r="AN463" s="10">
        <f>3/24000000*OO[[#This Row],[96 (30JUN1985 21:00:00)-Water Temperature (C)]]*OO[[#This Row],[38]]</f>
        <v>4.6523397556500005E-4</v>
      </c>
      <c r="AO463" s="10">
        <f>3/24000000*OO[[#This Row],[97 (01JUL1985 00:00:00)-Water Temperature (C)]]*OO[[#This Row],[39]]</f>
        <v>2.0024625920987498E-3</v>
      </c>
      <c r="AP463" s="10">
        <f>3/24000000*OO[[#This Row],[98 (01JUL1985 03:00:00)-Water Temperature (C)]]*OO[[#This Row],[40]]</f>
        <v>6.5689539707999992E-3</v>
      </c>
      <c r="AQ463" s="10">
        <f>3/24000000*OO[[#This Row],[99 (01JUL1985 06:00:00)-Water Temperature (C)]]*OO[[#This Row],[41]]</f>
        <v>1.7064478807109998E-2</v>
      </c>
      <c r="AR463" s="10">
        <f>3/24000000*OO[[#This Row],[100 (01JUL1985 09:00:00)-Water Temperature (C)]]*OO[[#This Row],[42]]</f>
        <v>3.7599986482000004E-2</v>
      </c>
      <c r="AS463" s="10">
        <f>3/24000000*OO[[#This Row],[101 (01JUL1985 12:00:00)-Water Temperature (C)]]*OO[[#This Row],[43]]</f>
        <v>7.0539919414662491E-2</v>
      </c>
      <c r="AT463" s="10">
        <f>3/24000000*OO[[#This Row],[102 (01JUL1985 15:00:00)-Water Temperature (C)]]*OO[[#This Row],[44]]</f>
        <v>0.1130282131156</v>
      </c>
      <c r="AU463" s="10">
        <f>3/24000000*OO[[#This Row],[103 (01JUL1985 18:00:00)-Water Temperature (C)]]*OO[[#This Row],[45]]</f>
        <v>0.15692427797562503</v>
      </c>
      <c r="AV463" s="10">
        <f>3/24000000*OO[[#This Row],[104 (01JUL1985 21:00:00)-Water Temperature (C)]]*OO[[#This Row],[46]]</f>
        <v>0.18735082654461249</v>
      </c>
      <c r="AW463" s="10">
        <f>3/24000000*OO[[#This Row],[105 (02JUL1985 00:00:00)-Water Temperature (C)]]*OO[[#This Row],[47]]</f>
        <v>0.19662205279739997</v>
      </c>
      <c r="AX463" s="10">
        <f>3/24000000*OO[[#This Row],[106 (02JUL1985 03:00:00)-Water Temperature (C)]]*OO[[#This Row],[48]]</f>
        <v>0.18734529819652498</v>
      </c>
      <c r="AY463" s="10">
        <f>3/24000000*OO[[#This Row],[107 (02JUL1985 06:00:00)-Water Temperature (C)]]*OO[[#This Row],[49]]</f>
        <v>0.16678681509599999</v>
      </c>
      <c r="AZ463" s="10">
        <f>3/24000000*OO[[#This Row],[108 (02JUL1985 09:00:00)-Water Temperature (C)]]*OO[[#This Row],[50]]</f>
        <v>0.14179211522384999</v>
      </c>
      <c r="BA463" s="10">
        <f>3/24000000*OO[[#This Row],[109 (02JUL1985 12:00:00)-Water Temperature (C)]]*OO[[#This Row],[51]]</f>
        <v>0.11946139362835</v>
      </c>
      <c r="BB463" s="10">
        <f>3/24000000*OO[[#This Row],[110 (02JUL1985 15:00:00)-Water Temperature (C)]]*OO[[#This Row],[52]]</f>
        <v>9.8502569261725015E-2</v>
      </c>
      <c r="BC463" s="10">
        <f>3/24000000*OO[[#This Row],[111 (02JUL1985 18:00:00)-Water Temperature (C)]]*OO[[#This Row],[53]]</f>
        <v>8.0281999696524997E-2</v>
      </c>
      <c r="BD463" s="10">
        <f>3/24000000*OO[[#This Row],[112 (02JUL1985 21:00:00)-Water Temperature (C)]]*OO[[#This Row],[54]]</f>
        <v>6.4014121502099994E-2</v>
      </c>
      <c r="BE463" s="10">
        <f>3/24000000*OO[[#This Row],[113 (03JUL1985 00:00:00)-Water Temperature (C)]]*OO[[#This Row],[55]]</f>
        <v>5.0661901393000003E-2</v>
      </c>
      <c r="BF463" s="10">
        <f>3/24000000*OO[[#This Row],[114 (03JUL1985 03:00:00)-Water Temperature (C)]]*OO[[#This Row],[56]]</f>
        <v>3.9913177295962499E-2</v>
      </c>
      <c r="BG463" s="10">
        <f>3/24000000*OO[[#This Row],[115 (03JUL1985 06:00:00)-Water Temperature (C)]]*OO[[#This Row],[57]]</f>
        <v>3.1479272999150001E-2</v>
      </c>
      <c r="BH463" s="10">
        <f>3/24000000*OO[[#This Row],[116 (03JUL1985 09:00:00)-Water Temperature (C)]]*OO[[#This Row],[58]]</f>
        <v>2.5267739183962502E-2</v>
      </c>
      <c r="BI463" s="10">
        <f>3/24000000*OO[[#This Row],[117 (03JUL1985 12:00:00)-Water Temperature (C)]]*OO[[#This Row],[59]]</f>
        <v>2.1047672104683748E-2</v>
      </c>
      <c r="BJ463" s="10">
        <f>3/24000000*OO[[#This Row],[118 (03JUL1985 15:00:00)-Water Temperature (C)]]*OO[[#This Row],[60]]</f>
        <v>1.7949855621893749E-2</v>
      </c>
      <c r="BK463" s="10">
        <f>3/24000000*OO[[#This Row],[119 (03JUL1985 18:00:00)-Water Temperature (C)]]*OO[[#This Row],[61]]</f>
        <v>1.5636900593737499E-2</v>
      </c>
      <c r="BL463" s="10">
        <f>3/24000000*OO[[#This Row],[120 (03JUL1985 21:00:00)-Water Temperature (C)]]*OO[[#This Row],[62]]</f>
        <v>1.3409044114128752E-2</v>
      </c>
      <c r="BM463" s="10">
        <f>3/24000000*OO[[#This Row],[121 (04JUL1985 00:00:00)-Water Temperature (C)]]*OO[[#This Row],[63]]</f>
        <v>1.1375477032139999E-2</v>
      </c>
      <c r="BN463" s="10">
        <f>3/24000000*OO[[#This Row],[122 (04JUL1985 03:00:00)-Water Temperature (C)]]*OO[[#This Row],[64]]</f>
        <v>9.6455408471999987E-3</v>
      </c>
      <c r="BO463" s="10">
        <f>3/24000000*OO[[#This Row],[123 (04JUL1985 06:00:00)-Water Temperature (C)]]*OO[[#This Row],[65]]</f>
        <v>8.1957130522249989E-3</v>
      </c>
      <c r="BP463" s="10">
        <f>3/24000000*OO[[#This Row],[124 (04JUL1985 09:00:00)-Water Temperature (C)]]*OO[[#This Row],[66]]</f>
        <v>7.2168871442249991E-3</v>
      </c>
      <c r="BQ463" s="10">
        <f>3/24000000*OO[[#This Row],[125 (04JUL1985 12:00:00)-Water Temperature (C)]]*OO[[#This Row],[67]]</f>
        <v>6.4731969943874991E-3</v>
      </c>
      <c r="BR463" s="10">
        <f>3/24000000*OO[[#This Row],[126 (04JUL1985 15:00:00)-Water Temperature (C)]]*OO[[#This Row],[68]]</f>
        <v>5.8328166900000001E-3</v>
      </c>
      <c r="BS463" s="10">
        <f>3/24000000*OO[[#This Row],[127 (04JUL1985 18:00:00)-Water Temperature (C)]]*OO[[#This Row],[69]]</f>
        <v>5.3287867413550002E-3</v>
      </c>
      <c r="BT463" s="10">
        <f>3/24000000*OO[[#This Row],[128 (04JUL1985 21:00:00)-Water Temperature (C)]]*OO[[#This Row],[70]]</f>
        <v>4.8059459391762496E-3</v>
      </c>
      <c r="BU463" s="10">
        <f>3/24000000*OO[[#This Row],[129 (05JUL1985 00:00:00)-Water Temperature (C)]]*OO[[#This Row],[71]]</f>
        <v>4.2114294637250003E-3</v>
      </c>
      <c r="BV463" s="10">
        <f>3/24000000*OO[[#This Row],[130 (05JUL1985 03:00:00)-Water Temperature (C)]]*OO[[#This Row],[72]]</f>
        <v>3.661172035285E-3</v>
      </c>
      <c r="BW463" s="10">
        <f>3/24000000*OO[[#This Row],[131 (05JUL1985 06:00:00)-Water Temperature (C)]]*OO[[#This Row],[73]]</f>
        <v>3.1948703024000003E-3</v>
      </c>
      <c r="BX463" s="10">
        <f>3/24000000*OO[[#This Row],[132 (05JUL1985 09:00:00)-Water Temperature (C)]]*OO[[#This Row],[74]]</f>
        <v>2.9269085829200002E-3</v>
      </c>
      <c r="BY463" s="10">
        <f>3/24000000*OO[[#This Row],[133 (05JUL1985 12:00:00)-Water Temperature (C)]]*OO[[#This Row],[75]]</f>
        <v>2.7633291091574996E-3</v>
      </c>
      <c r="BZ463" s="10">
        <f>3/24000000*OO[[#This Row],[134 (05JUL1985 15:00:00)-Water Temperature (C)]]*OO[[#This Row],[76]]</f>
        <v>2.6536911574537502E-3</v>
      </c>
      <c r="CA463" s="10">
        <f>3/24000000*OO[[#This Row],[135 (05JUL1985 18:00:00)-Water Temperature (C)]]*OO[[#This Row],[77]]</f>
        <v>2.5501599131574999E-3</v>
      </c>
      <c r="CB463" s="10">
        <f>3/24000000*OO[[#This Row],[136 (05JUL1985 21:00:00)-Water Temperature (C)]]*OO[[#This Row],[78]]</f>
        <v>2.37421894266375E-3</v>
      </c>
      <c r="CC463" s="10">
        <f>3/24000000*OO[[#This Row],[137 (06JUL1985 00:00:00)-Water Temperature (C)]]*OO[[#This Row],[79]]</f>
        <v>2.1408912180420001E-3</v>
      </c>
      <c r="CD463" s="10">
        <f>3/24000000*OO[[#This Row],[138 (06JUL1985 03:00:00)-Water Temperature (C)]]*OO[[#This Row],[80]]</f>
        <v>1.9133506504174999E-3</v>
      </c>
      <c r="CE463" s="10">
        <f>3/24000000*OO[[#This Row],[139 (06JUL1985 06:00:00)-Water Temperature (C)]]*OO[[#This Row],[81]]</f>
        <v>1.715415016584375E-3</v>
      </c>
      <c r="CF463" s="10">
        <f>3/24000000*OO[[#This Row],[140 (06JUL1985 09:00:00)-Water Temperature (C)]]*OO[[#This Row],[82]]</f>
        <v>1.6146530675887499E-3</v>
      </c>
      <c r="CG463" s="10">
        <f>3/24000000*OO[[#This Row],[141 (06JUL1985 12:00:00)-Water Temperature (C)]]*OO[[#This Row],[83]]</f>
        <v>1.5611281076460001E-3</v>
      </c>
      <c r="CH463" s="10">
        <f>3/24000000*OO[[#This Row],[142 (06JUL1985 15:00:00)-Water Temperature (C)]]*OO[[#This Row],[84]]</f>
        <v>1.532122588227E-3</v>
      </c>
      <c r="CI463" s="10">
        <f>3/24000000*OO[[#This Row],[143 (06JUL1985 18:00:00)-Water Temperature (C)]]*OO[[#This Row],[85]]</f>
        <v>1.4934094663935E-3</v>
      </c>
      <c r="CJ463" s="10">
        <f>3/24000000*OO[[#This Row],[144 (06JUL1985 21:00:00)-Water Temperature (C)]]*OO[[#This Row],[86]]</f>
        <v>1.4122030007449997E-3</v>
      </c>
      <c r="CK463" s="10">
        <f>3/24000000*OO[[#This Row],[145 (07JUL1985 00:00:00)-Water Temperature (C)]]*OO[[#This Row],[87]]</f>
        <v>1.2936705361499999E-3</v>
      </c>
      <c r="CL463" s="10">
        <f>3/24000000*OO[[#This Row],[146 (07JUL1985 03:00:00)-Water Temperature (C)]]*OO[[#This Row],[88]]</f>
        <v>1.1748142076709999E-3</v>
      </c>
      <c r="CM463" s="10">
        <f>3/24000000*OO[[#This Row],[147 (07JUL1985 06:00:00)-Water Temperature (C)]]*OO[[#This Row],[89]]</f>
        <v>1.0710903618089999E-3</v>
      </c>
      <c r="CN463" s="10">
        <f>3/24000000*OO[[#This Row],[148 (07JUL1985 09:00:00)-Water Temperature (C)]]*OO[[#This Row],[90]]</f>
        <v>1.01755614556875E-3</v>
      </c>
      <c r="CO463" s="10">
        <f>3/24000000*OO[[#This Row],[149 (07JUL1985 12:00:00)-Water Temperature (C)]]*OO[[#This Row],[91]]</f>
        <v>9.63795993459E-4</v>
      </c>
      <c r="CP463" s="10">
        <f>3/24000000*OO[[#This Row],[150 (07JUL1985 15:00:00)-Water Temperature (C)]]*OO[[#This Row],[92]]</f>
        <v>9.4466495934187504E-4</v>
      </c>
      <c r="CQ463" s="10">
        <f>3/24000000*OO[[#This Row],[151 (07JUL1985 18:00:00)-Water Temperature (C)]]*OO[[#This Row],[93]]</f>
        <v>9.2863875423900011E-4</v>
      </c>
      <c r="CR463" s="10">
        <f>3/24000000*OO[[#This Row],[152 (07JUL1985 21:00:00)-Water Temperature (C)]]*OO[[#This Row],[94]]</f>
        <v>8.9588054118674987E-4</v>
      </c>
      <c r="CS463" s="10">
        <f>3/24000000*OO[[#This Row],[153 (08JUL1985 00:00:00)-Water Temperature (C)]]*OO[[#This Row],[95]]</f>
        <v>8.4451328173200011E-4</v>
      </c>
      <c r="CT463" s="10">
        <f>3/24000000*OO[[#This Row],[154 (08JUL1985 03:00:00)-Water Temperature (C)]]*OO[[#This Row],[96]]</f>
        <v>7.8820495092499991E-4</v>
      </c>
      <c r="CU463" s="10">
        <f>3/24000000*OO[[#This Row],[155 (08JUL1985 06:00:00)-Water Temperature (C)]]*OO[[#This Row],[97]]</f>
        <v>7.4332525107799995E-4</v>
      </c>
      <c r="CV463" s="10">
        <f>3/24000000*OO[[#This Row],[156 (08JUL1985 09:00:00)-Water Temperature (C)]]*OO[[#This Row],[98]]</f>
        <v>7.3861566194299995E-4</v>
      </c>
      <c r="CW463" s="10">
        <f>3/24000000*OO[[#This Row],[157 (08JUL1985 12:00:00)-Water Temperature (C)]]*OO[[#This Row],[99]]</f>
        <v>7.5354755600250004E-4</v>
      </c>
    </row>
    <row r="464" spans="1:101" x14ac:dyDescent="0.35">
      <c r="A464" t="s">
        <v>471</v>
      </c>
      <c r="B464">
        <v>863.59590000000003</v>
      </c>
      <c r="C464" s="10">
        <f>3/24*OO[[#This Row],[59 (26JUN1985 06:00:00)-Water Temperature (C)]]*OO[[#This Row],[1]]/SUM(OO[1])</f>
        <v>0</v>
      </c>
      <c r="D464" s="10">
        <f>3/24*OO[[#This Row],[60 (26JUN1985 09:00:00)-Water Temperature (C)]]*OO[[#This Row],[2]]/SUM(OO[2])</f>
        <v>0</v>
      </c>
      <c r="E464" s="10">
        <f>3/24*OO[[#This Row],[61 (26JUN1985 12:00:00)-Water Temperature (C)]]*OO[[#This Row],[3]]/SUM(OO[3])</f>
        <v>0</v>
      </c>
      <c r="F464" s="10">
        <f>3/24*OO[[#This Row],[62 (26JUN1985 15:00:00)-Water Temperature (C)]]*OO[[#This Row],[4]]/SUM(OO[4])</f>
        <v>0</v>
      </c>
      <c r="G464" s="10">
        <f>3/24*OO[[#This Row],[63 (26JUN1985 18:00:00)-Water Temperature (C)]]*OO[[#This Row],[5]]/SUM(OO[5])</f>
        <v>0</v>
      </c>
      <c r="H464" s="10">
        <f>3/24*OO[[#This Row],[64 (26JUN1985 21:00:00)-Water Temperature (C)]]*OO[[#This Row],[6]]/SUM(OO[6])</f>
        <v>0</v>
      </c>
      <c r="I464" s="10">
        <f>3/24*OO[[#This Row],[65 (27JUN1985 00:00:00)-Water Temperature (C)]]*OO[[#This Row],[7]]/SUM(OO[7])</f>
        <v>0</v>
      </c>
      <c r="J464" s="10">
        <f>3/24*OO[[#This Row],[66 (27JUN1985 03:00:00)-Water Temperature (C)]]*OO[[#This Row],[8]]/SUM(OO[8])</f>
        <v>0</v>
      </c>
      <c r="K464" s="10">
        <f>3/24*OO[[#This Row],[67 (27JUN1985 06:00:00)-Water Temperature (C)]]*OO[[#This Row],[9]]/SUM(OO[9])</f>
        <v>0</v>
      </c>
      <c r="L464" s="10">
        <f>3/24*OO[[#This Row],[68 (27JUN1985 09:00:00)-Water Temperature (C)]]*OO[[#This Row],[10]]/SUM(OO[10])</f>
        <v>0</v>
      </c>
      <c r="M464" s="10">
        <f>3/24*OO[[#This Row],[69 (27JUN1985 12:00:00)-Water Temperature (C)]]*OO[[#This Row],[11]]/SUM(OO[11])</f>
        <v>0</v>
      </c>
      <c r="N464" s="10">
        <f>3/24*OO[[#This Row],[70 (27JUN1985 15:00:00)-Water Temperature (C)]]*OO[[#This Row],[12]]/SUM(OO[12])</f>
        <v>0</v>
      </c>
      <c r="O464" s="10">
        <f>3/24*OO[[#This Row],[71 (27JUN1985 18:00:00)-Water Temperature (C)]]*OO[[#This Row],[13]]/SUM(OO[13])</f>
        <v>0</v>
      </c>
      <c r="P464" s="10">
        <f>3/24*OO[[#This Row],[72 (27JUN1985 21:00:00)-Water Temperature (C)]]*OO[[#This Row],[14]]/SUM(OO[14])</f>
        <v>0</v>
      </c>
      <c r="Q464" s="10">
        <f>3/24*OO[[#This Row],[73 (28JUN1985 00:00:00)-Water Temperature (C)]]*OO[[#This Row],[15]]/SUM(OO[15])</f>
        <v>0</v>
      </c>
      <c r="R464" s="10">
        <f>3/24*OO[[#This Row],[74 (28JUN1985 03:00:00)-Water Temperature (C)]]*OO[[#This Row],[16]]/SUM(OO[16])</f>
        <v>0</v>
      </c>
      <c r="S464" s="10">
        <f>3/24*OO[[#This Row],[75 (28JUN1985 06:00:00)-Water Temperature (C)]]*OO[[#This Row],[17]]/SUM(OO[17])</f>
        <v>0</v>
      </c>
      <c r="T464" s="10">
        <f>3/24*OO[[#This Row],[76 (28JUN1985 09:00:00)-Water Temperature (C)]]*OO[[#This Row],[18]]/SUM(OO[18])</f>
        <v>0</v>
      </c>
      <c r="U464" s="10">
        <f>3/24*OO[[#This Row],[77 (28JUN1985 12:00:00)-Water Temperature (C)]]*OO[[#This Row],[19]]/SUM(OO[19])</f>
        <v>0</v>
      </c>
      <c r="V464" s="10">
        <f>3/24000000*OO[[#This Row],[78 (28JUN1985 15:00:00)-Water Temperature (C)]]*OO[[#This Row],[20]]</f>
        <v>0</v>
      </c>
      <c r="W464" s="10">
        <f>3/24000000*OO[[#This Row],[79 (28JUN1985 18:00:00)-Water Temperature (C)]]*OO[[#This Row],[21]]</f>
        <v>0</v>
      </c>
      <c r="X464" s="10">
        <f>3/24000000*OO[[#This Row],[80 (28JUN1985 21:00:00)-Water Temperature (C)]]*OO[[#This Row],[22]]</f>
        <v>0</v>
      </c>
      <c r="Y464" s="10">
        <f>3/24000000*OO[[#This Row],[81 (29JUN1985 00:00:00)-Water Temperature (C)]]*OO[[#This Row],[23]]</f>
        <v>0</v>
      </c>
      <c r="Z464" s="10">
        <f>3/24000000*OO[[#This Row],[82 (29JUN1985 03:00:00)-Water Temperature (C)]]*OO[[#This Row],[24]]</f>
        <v>5.8352205068550012E-43</v>
      </c>
      <c r="AA464" s="10">
        <f>3/24000000*OO[[#This Row],[83 (29JUN1985 06:00:00)-Water Temperature (C)]]*OO[[#This Row],[25]]</f>
        <v>8.2054422801087492E-37</v>
      </c>
      <c r="AB464" s="10">
        <f>3/24000000*OO[[#This Row],[84 (29JUN1985 09:00:00)-Water Temperature (C)]]*OO[[#This Row],[26]]</f>
        <v>1.5244722364639997E-30</v>
      </c>
      <c r="AC464" s="10">
        <f>3/24000000*OO[[#This Row],[85 (29JUN1985 12:00:00)-Water Temperature (C)]]*OO[[#This Row],[27]]</f>
        <v>1.0855480445250002E-25</v>
      </c>
      <c r="AD464" s="10">
        <f>3/24000000*OO[[#This Row],[86 (29JUN1985 15:00:00)-Water Temperature (C)]]*OO[[#This Row],[28]]</f>
        <v>7.8548198081062504E-22</v>
      </c>
      <c r="AE464" s="10">
        <f>3/24000000*OO[[#This Row],[88 (29JUN1985 21:00:00)-Water Temperature (C)]]*OO[[#This Row],[30]]</f>
        <v>6.709596894568749E-16</v>
      </c>
      <c r="AF464" s="10">
        <f>3/24000000*OO[[#This Row],[88 (29JUN1985 21:00:00)-Water Temperature (C)]]*OO[[#This Row],[30]]</f>
        <v>6.709596894568749E-16</v>
      </c>
      <c r="AG464" s="10">
        <f>3/24000000*OO[[#This Row],[89 (30JUN1985 00:00:00)-Water Temperature (C)]]*OO[[#This Row],[31]]</f>
        <v>1.4065258795287501E-13</v>
      </c>
      <c r="AH464" s="10">
        <f>3/24000000*OO[[#This Row],[90 (30JUN1985 03:00:00)-Water Temperature (C)]]*OO[[#This Row],[32]]</f>
        <v>1.3786427434645E-11</v>
      </c>
      <c r="AI464" s="10">
        <f>3/24000000*OO[[#This Row],[91 (30JUN1985 06:00:00)-Water Temperature (C)]]*OO[[#This Row],[33]]</f>
        <v>7.2002589165000006E-10</v>
      </c>
      <c r="AJ464" s="10">
        <f>3/24000000*OO[[#This Row],[92 (30JUN1985 09:00:00)-Water Temperature (C)]]*OO[[#This Row],[34]]</f>
        <v>2.2694079557883752E-8</v>
      </c>
      <c r="AK464" s="10">
        <f>3/24000000*OO[[#This Row],[93 (30JUN1985 12:00:00)-Water Temperature (C)]]*OO[[#This Row],[35]]</f>
        <v>4.4835354396125E-7</v>
      </c>
      <c r="AL464" s="10">
        <f>3/24000000*OO[[#This Row],[94 (30JUN1985 15:00:00)-Water Temperature (C)]]*OO[[#This Row],[36]]</f>
        <v>5.843605837434999E-6</v>
      </c>
      <c r="AM464" s="10">
        <f>3/24000000*OO[[#This Row],[95 (30JUN1985 18:00:00)-Water Temperature (C)]]*OO[[#This Row],[37]]</f>
        <v>5.2620327491849998E-5</v>
      </c>
      <c r="AN464" s="10">
        <f>3/24000000*OO[[#This Row],[96 (30JUN1985 21:00:00)-Water Temperature (C)]]*OO[[#This Row],[38]]</f>
        <v>3.3206205784800004E-4</v>
      </c>
      <c r="AO464" s="10">
        <f>3/24000000*OO[[#This Row],[97 (01JUL1985 00:00:00)-Water Temperature (C)]]*OO[[#This Row],[39]]</f>
        <v>1.513439721742875E-3</v>
      </c>
      <c r="AP464" s="10">
        <f>3/24000000*OO[[#This Row],[98 (01JUL1985 03:00:00)-Water Temperature (C)]]*OO[[#This Row],[40]]</f>
        <v>5.2551301275099993E-3</v>
      </c>
      <c r="AQ464" s="10">
        <f>3/24000000*OO[[#This Row],[99 (01JUL1985 06:00:00)-Water Temperature (C)]]*OO[[#This Row],[41]]</f>
        <v>1.4406431440563748E-2</v>
      </c>
      <c r="AR464" s="10">
        <f>3/24000000*OO[[#This Row],[100 (01JUL1985 09:00:00)-Water Temperature (C)]]*OO[[#This Row],[42]]</f>
        <v>3.3230453370962497E-2</v>
      </c>
      <c r="AS464" s="10">
        <f>3/24000000*OO[[#This Row],[101 (01JUL1985 12:00:00)-Water Temperature (C)]]*OO[[#This Row],[43]]</f>
        <v>6.4990365248249998E-2</v>
      </c>
      <c r="AT464" s="10">
        <f>3/24000000*OO[[#This Row],[102 (01JUL1985 15:00:00)-Water Temperature (C)]]*OO[[#This Row],[44]]</f>
        <v>0.108619409171725</v>
      </c>
      <c r="AU464" s="10">
        <f>3/24000000*OO[[#This Row],[103 (01JUL1985 18:00:00)-Water Temperature (C)]]*OO[[#This Row],[45]]</f>
        <v>0.15765249818824997</v>
      </c>
      <c r="AV464" s="10">
        <f>3/24000000*OO[[#This Row],[104 (01JUL1985 21:00:00)-Water Temperature (C)]]*OO[[#This Row],[46]]</f>
        <v>0.1975438265776</v>
      </c>
      <c r="AW464" s="10">
        <f>3/24000000*OO[[#This Row],[105 (02JUL1985 00:00:00)-Water Temperature (C)]]*OO[[#This Row],[47]]</f>
        <v>0.21810916983274997</v>
      </c>
      <c r="AX464" s="10">
        <f>3/24000000*OO[[#This Row],[106 (02JUL1985 03:00:00)-Water Temperature (C)]]*OO[[#This Row],[48]]</f>
        <v>0.21855292097939996</v>
      </c>
      <c r="AY464" s="10">
        <f>3/24000000*OO[[#This Row],[107 (02JUL1985 06:00:00)-Water Temperature (C)]]*OO[[#This Row],[49]]</f>
        <v>0.20366804068318747</v>
      </c>
      <c r="AZ464" s="10">
        <f>3/24000000*OO[[#This Row],[108 (02JUL1985 09:00:00)-Water Temperature (C)]]*OO[[#This Row],[50]]</f>
        <v>0.18072218104349999</v>
      </c>
      <c r="BA464" s="10">
        <f>3/24000000*OO[[#This Row],[109 (02JUL1985 12:00:00)-Water Temperature (C)]]*OO[[#This Row],[51]]</f>
        <v>0.15754064767875001</v>
      </c>
      <c r="BB464" s="10">
        <f>3/24000000*OO[[#This Row],[110 (02JUL1985 15:00:00)-Water Temperature (C)]]*OO[[#This Row],[52]]</f>
        <v>0.1338134668524</v>
      </c>
      <c r="BC464" s="10">
        <f>3/24000000*OO[[#This Row],[111 (02JUL1985 18:00:00)-Water Temperature (C)]]*OO[[#This Row],[53]]</f>
        <v>0.1119500466625</v>
      </c>
      <c r="BD464" s="10">
        <f>3/24000000*OO[[#This Row],[112 (02JUL1985 21:00:00)-Water Temperature (C)]]*OO[[#This Row],[54]]</f>
        <v>9.1512385265699991E-2</v>
      </c>
      <c r="BE464" s="10">
        <f>3/24000000*OO[[#This Row],[113 (03JUL1985 00:00:00)-Water Temperature (C)]]*OO[[#This Row],[55]]</f>
        <v>7.4026878964312509E-2</v>
      </c>
      <c r="BF464" s="10">
        <f>3/24000000*OO[[#This Row],[114 (03JUL1985 03:00:00)-Water Temperature (C)]]*OO[[#This Row],[56]]</f>
        <v>5.9403749609500005E-2</v>
      </c>
      <c r="BG464" s="10">
        <f>3/24000000*OO[[#This Row],[115 (03JUL1985 06:00:00)-Water Temperature (C)]]*OO[[#This Row],[57]]</f>
        <v>4.7524307185349994E-2</v>
      </c>
      <c r="BH464" s="10">
        <f>3/24000000*OO[[#This Row],[116 (03JUL1985 09:00:00)-Water Temperature (C)]]*OO[[#This Row],[58]]</f>
        <v>3.8490995339124999E-2</v>
      </c>
      <c r="BI464" s="10">
        <f>3/24000000*OO[[#This Row],[117 (03JUL1985 12:00:00)-Water Temperature (C)]]*OO[[#This Row],[59]]</f>
        <v>3.2131864673399999E-2</v>
      </c>
      <c r="BJ464" s="10">
        <f>3/24000000*OO[[#This Row],[118 (03JUL1985 15:00:00)-Water Temperature (C)]]*OO[[#This Row],[60]]</f>
        <v>2.7355497508037504E-2</v>
      </c>
      <c r="BK464" s="10">
        <f>3/24000000*OO[[#This Row],[119 (03JUL1985 18:00:00)-Water Temperature (C)]]*OO[[#This Row],[61]]</f>
        <v>2.3751732178807498E-2</v>
      </c>
      <c r="BL464" s="10">
        <f>3/24000000*OO[[#This Row],[120 (03JUL1985 21:00:00)-Water Temperature (C)]]*OO[[#This Row],[62]]</f>
        <v>2.0371939216199998E-2</v>
      </c>
      <c r="BM464" s="10">
        <f>3/24000000*OO[[#This Row],[121 (04JUL1985 00:00:00)-Water Temperature (C)]]*OO[[#This Row],[63]]</f>
        <v>1.7337887903035001E-2</v>
      </c>
      <c r="BN464" s="10">
        <f>3/24000000*OO[[#This Row],[122 (04JUL1985 03:00:00)-Water Temperature (C)]]*OO[[#This Row],[64]]</f>
        <v>1.4759958012636248E-2</v>
      </c>
      <c r="BO464" s="10">
        <f>3/24000000*OO[[#This Row],[123 (04JUL1985 06:00:00)-Water Temperature (C)]]*OO[[#This Row],[65]]</f>
        <v>1.2580794755715002E-2</v>
      </c>
      <c r="BP464" s="10">
        <f>3/24000000*OO[[#This Row],[124 (04JUL1985 09:00:00)-Water Temperature (C)]]*OO[[#This Row],[66]]</f>
        <v>1.1058458398784998E-2</v>
      </c>
      <c r="BQ464" s="10">
        <f>3/24000000*OO[[#This Row],[125 (04JUL1985 12:00:00)-Water Temperature (C)]]*OO[[#This Row],[67]]</f>
        <v>9.8760954479512504E-3</v>
      </c>
      <c r="BR464" s="10">
        <f>3/24000000*OO[[#This Row],[126 (04JUL1985 15:00:00)-Water Temperature (C)]]*OO[[#This Row],[68]]</f>
        <v>8.8635765256500007E-3</v>
      </c>
      <c r="BS464" s="10">
        <f>3/24000000*OO[[#This Row],[127 (04JUL1985 18:00:00)-Water Temperature (C)]]*OO[[#This Row],[69]]</f>
        <v>8.0687810074724989E-3</v>
      </c>
      <c r="BT464" s="10">
        <f>3/24000000*OO[[#This Row],[128 (04JUL1985 21:00:00)-Water Temperature (C)]]*OO[[#This Row],[70]]</f>
        <v>7.2716822681249994E-3</v>
      </c>
      <c r="BU464" s="10">
        <f>3/24000000*OO[[#This Row],[129 (05JUL1985 00:00:00)-Water Temperature (C)]]*OO[[#This Row],[71]]</f>
        <v>6.3934640146300009E-3</v>
      </c>
      <c r="BV464" s="10">
        <f>3/24000000*OO[[#This Row],[130 (05JUL1985 03:00:00)-Water Temperature (C)]]*OO[[#This Row],[72]]</f>
        <v>5.5850322318874998E-3</v>
      </c>
      <c r="BW464" s="10">
        <f>3/24000000*OO[[#This Row],[131 (05JUL1985 06:00:00)-Water Temperature (C)]]*OO[[#This Row],[73]]</f>
        <v>4.8917822797025006E-3</v>
      </c>
      <c r="BX464" s="10">
        <f>3/24000000*OO[[#This Row],[132 (05JUL1985 09:00:00)-Water Temperature (C)]]*OO[[#This Row],[74]]</f>
        <v>4.4661147971750007E-3</v>
      </c>
      <c r="BY464" s="10">
        <f>3/24000000*OO[[#This Row],[133 (05JUL1985 12:00:00)-Water Temperature (C)]]*OO[[#This Row],[75]]</f>
        <v>4.1846149425499996E-3</v>
      </c>
      <c r="BZ464" s="10">
        <f>3/24000000*OO[[#This Row],[134 (05JUL1985 15:00:00)-Water Temperature (C)]]*OO[[#This Row],[76]]</f>
        <v>3.9871025443287498E-3</v>
      </c>
      <c r="CA464" s="10">
        <f>3/24000000*OO[[#This Row],[135 (05JUL1985 18:00:00)-Water Temperature (C)]]*OO[[#This Row],[77]]</f>
        <v>3.8114758219249993E-3</v>
      </c>
      <c r="CB464" s="10">
        <f>3/24000000*OO[[#This Row],[136 (05JUL1985 21:00:00)-Water Temperature (C)]]*OO[[#This Row],[78]]</f>
        <v>3.5497985221074994E-3</v>
      </c>
      <c r="CC464" s="10">
        <f>3/24000000*OO[[#This Row],[137 (06JUL1985 00:00:00)-Water Temperature (C)]]*OO[[#This Row],[79]]</f>
        <v>3.2175416390174999E-3</v>
      </c>
      <c r="CD464" s="10">
        <f>3/24000000*OO[[#This Row],[138 (06JUL1985 03:00:00)-Water Temperature (C)]]*OO[[#This Row],[80]]</f>
        <v>2.8938705934500003E-3</v>
      </c>
      <c r="CE464" s="10">
        <f>3/24000000*OO[[#This Row],[139 (06JUL1985 06:00:00)-Water Temperature (C)]]*OO[[#This Row],[81]]</f>
        <v>2.6060967852000001E-3</v>
      </c>
      <c r="CF464" s="10">
        <f>3/24000000*OO[[#This Row],[140 (06JUL1985 09:00:00)-Water Temperature (C)]]*OO[[#This Row],[82]]</f>
        <v>2.444863487312E-3</v>
      </c>
      <c r="CG464" s="10">
        <f>3/24000000*OO[[#This Row],[141 (06JUL1985 12:00:00)-Water Temperature (C)]]*OO[[#This Row],[83]]</f>
        <v>2.3471591241206249E-3</v>
      </c>
      <c r="CH464" s="10">
        <f>3/24000000*OO[[#This Row],[142 (06JUL1985 15:00:00)-Water Temperature (C)]]*OO[[#This Row],[84]]</f>
        <v>2.2869746472697502E-3</v>
      </c>
      <c r="CI464" s="10">
        <f>3/24000000*OO[[#This Row],[143 (06JUL1985 18:00:00)-Water Temperature (C)]]*OO[[#This Row],[85]]</f>
        <v>2.22092922192075E-3</v>
      </c>
      <c r="CJ464" s="10">
        <f>3/24000000*OO[[#This Row],[144 (06JUL1985 21:00:00)-Water Temperature (C)]]*OO[[#This Row],[86]]</f>
        <v>2.1033053057444998E-3</v>
      </c>
      <c r="CK464" s="10">
        <f>3/24000000*OO[[#This Row],[145 (07JUL1985 00:00:00)-Water Temperature (C)]]*OO[[#This Row],[87]]</f>
        <v>1.9381881352185E-3</v>
      </c>
      <c r="CL464" s="10">
        <f>3/24000000*OO[[#This Row],[146 (07JUL1985 03:00:00)-Water Temperature (C)]]*OO[[#This Row],[88]]</f>
        <v>1.7714191007939997E-3</v>
      </c>
      <c r="CM464" s="10">
        <f>3/24000000*OO[[#This Row],[147 (07JUL1985 06:00:00)-Water Temperature (C)]]*OO[[#This Row],[89]]</f>
        <v>1.6215790419532498E-3</v>
      </c>
      <c r="CN464" s="10">
        <f>3/24000000*OO[[#This Row],[148 (07JUL1985 09:00:00)-Water Temperature (C)]]*OO[[#This Row],[90]]</f>
        <v>1.5359904449674998E-3</v>
      </c>
      <c r="CO464" s="10">
        <f>3/24000000*OO[[#This Row],[149 (07JUL1985 12:00:00)-Water Temperature (C)]]*OO[[#This Row],[91]]</f>
        <v>1.449623721546E-3</v>
      </c>
      <c r="CP464" s="10">
        <f>3/24000000*OO[[#This Row],[150 (07JUL1985 15:00:00)-Water Temperature (C)]]*OO[[#This Row],[92]]</f>
        <v>1.4120891459347498E-3</v>
      </c>
      <c r="CQ464" s="10">
        <f>3/24000000*OO[[#This Row],[151 (07JUL1985 18:00:00)-Water Temperature (C)]]*OO[[#This Row],[93]]</f>
        <v>1.3817367402277501E-3</v>
      </c>
      <c r="CR464" s="10">
        <f>3/24000000*OO[[#This Row],[152 (07JUL1985 21:00:00)-Water Temperature (C)]]*OO[[#This Row],[94]]</f>
        <v>1.331793915452E-3</v>
      </c>
      <c r="CS464" s="10">
        <f>3/24000000*OO[[#This Row],[153 (08JUL1985 00:00:00)-Water Temperature (C)]]*OO[[#This Row],[95]]</f>
        <v>1.2591820279687501E-3</v>
      </c>
      <c r="CT464" s="10">
        <f>3/24000000*OO[[#This Row],[154 (08JUL1985 03:00:00)-Water Temperature (C)]]*OO[[#This Row],[96]]</f>
        <v>1.1802318995552499E-3</v>
      </c>
      <c r="CU464" s="10">
        <f>3/24000000*OO[[#This Row],[155 (08JUL1985 06:00:00)-Water Temperature (C)]]*OO[[#This Row],[97]]</f>
        <v>1.1151857819081251E-3</v>
      </c>
      <c r="CV464" s="10">
        <f>3/24000000*OO[[#This Row],[156 (08JUL1985 09:00:00)-Water Temperature (C)]]*OO[[#This Row],[98]]</f>
        <v>1.1023644836887499E-3</v>
      </c>
      <c r="CW464" s="10">
        <f>3/24000000*OO[[#This Row],[157 (08JUL1985 12:00:00)-Water Temperature (C)]]*OO[[#This Row],[99]]</f>
        <v>1.1154980774989998E-3</v>
      </c>
    </row>
    <row r="465" spans="1:101" x14ac:dyDescent="0.35">
      <c r="A465" t="s">
        <v>472</v>
      </c>
      <c r="B465">
        <v>892.99080000000004</v>
      </c>
      <c r="C465" s="10">
        <f>3/24*OO[[#This Row],[59 (26JUN1985 06:00:00)-Water Temperature (C)]]*OO[[#This Row],[1]]/SUM(OO[1])</f>
        <v>0</v>
      </c>
      <c r="D465" s="10">
        <f>3/24*OO[[#This Row],[60 (26JUN1985 09:00:00)-Water Temperature (C)]]*OO[[#This Row],[2]]/SUM(OO[2])</f>
        <v>0</v>
      </c>
      <c r="E465" s="10">
        <f>3/24*OO[[#This Row],[61 (26JUN1985 12:00:00)-Water Temperature (C)]]*OO[[#This Row],[3]]/SUM(OO[3])</f>
        <v>0</v>
      </c>
      <c r="F465" s="10">
        <f>3/24*OO[[#This Row],[62 (26JUN1985 15:00:00)-Water Temperature (C)]]*OO[[#This Row],[4]]/SUM(OO[4])</f>
        <v>0</v>
      </c>
      <c r="G465" s="10">
        <f>3/24*OO[[#This Row],[63 (26JUN1985 18:00:00)-Water Temperature (C)]]*OO[[#This Row],[5]]/SUM(OO[5])</f>
        <v>0</v>
      </c>
      <c r="H465" s="10">
        <f>3/24*OO[[#This Row],[64 (26JUN1985 21:00:00)-Water Temperature (C)]]*OO[[#This Row],[6]]/SUM(OO[6])</f>
        <v>0</v>
      </c>
      <c r="I465" s="10">
        <f>3/24*OO[[#This Row],[65 (27JUN1985 00:00:00)-Water Temperature (C)]]*OO[[#This Row],[7]]/SUM(OO[7])</f>
        <v>0</v>
      </c>
      <c r="J465" s="10">
        <f>3/24*OO[[#This Row],[66 (27JUN1985 03:00:00)-Water Temperature (C)]]*OO[[#This Row],[8]]/SUM(OO[8])</f>
        <v>0</v>
      </c>
      <c r="K465" s="10">
        <f>3/24*OO[[#This Row],[67 (27JUN1985 06:00:00)-Water Temperature (C)]]*OO[[#This Row],[9]]/SUM(OO[9])</f>
        <v>0</v>
      </c>
      <c r="L465" s="10">
        <f>3/24*OO[[#This Row],[68 (27JUN1985 09:00:00)-Water Temperature (C)]]*OO[[#This Row],[10]]/SUM(OO[10])</f>
        <v>0</v>
      </c>
      <c r="M465" s="10">
        <f>3/24*OO[[#This Row],[69 (27JUN1985 12:00:00)-Water Temperature (C)]]*OO[[#This Row],[11]]/SUM(OO[11])</f>
        <v>0</v>
      </c>
      <c r="N465" s="10">
        <f>3/24*OO[[#This Row],[70 (27JUN1985 15:00:00)-Water Temperature (C)]]*OO[[#This Row],[12]]/SUM(OO[12])</f>
        <v>0</v>
      </c>
      <c r="O465" s="10">
        <f>3/24*OO[[#This Row],[71 (27JUN1985 18:00:00)-Water Temperature (C)]]*OO[[#This Row],[13]]/SUM(OO[13])</f>
        <v>0</v>
      </c>
      <c r="P465" s="10">
        <f>3/24*OO[[#This Row],[72 (27JUN1985 21:00:00)-Water Temperature (C)]]*OO[[#This Row],[14]]/SUM(OO[14])</f>
        <v>0</v>
      </c>
      <c r="Q465" s="10">
        <f>3/24*OO[[#This Row],[73 (28JUN1985 00:00:00)-Water Temperature (C)]]*OO[[#This Row],[15]]/SUM(OO[15])</f>
        <v>0</v>
      </c>
      <c r="R465" s="10">
        <f>3/24*OO[[#This Row],[74 (28JUN1985 03:00:00)-Water Temperature (C)]]*OO[[#This Row],[16]]/SUM(OO[16])</f>
        <v>0</v>
      </c>
      <c r="S465" s="10">
        <f>3/24*OO[[#This Row],[75 (28JUN1985 06:00:00)-Water Temperature (C)]]*OO[[#This Row],[17]]/SUM(OO[17])</f>
        <v>0</v>
      </c>
      <c r="T465" s="10">
        <f>3/24*OO[[#This Row],[76 (28JUN1985 09:00:00)-Water Temperature (C)]]*OO[[#This Row],[18]]/SUM(OO[18])</f>
        <v>0</v>
      </c>
      <c r="U465" s="10">
        <f>3/24*OO[[#This Row],[77 (28JUN1985 12:00:00)-Water Temperature (C)]]*OO[[#This Row],[19]]/SUM(OO[19])</f>
        <v>0</v>
      </c>
      <c r="V465" s="10">
        <f>3/24000000*OO[[#This Row],[78 (28JUN1985 15:00:00)-Water Temperature (C)]]*OO[[#This Row],[20]]</f>
        <v>0</v>
      </c>
      <c r="W465" s="10">
        <f>3/24000000*OO[[#This Row],[79 (28JUN1985 18:00:00)-Water Temperature (C)]]*OO[[#This Row],[21]]</f>
        <v>0</v>
      </c>
      <c r="X465" s="10">
        <f>3/24000000*OO[[#This Row],[80 (28JUN1985 21:00:00)-Water Temperature (C)]]*OO[[#This Row],[22]]</f>
        <v>0</v>
      </c>
      <c r="Y465" s="10">
        <f>3/24000000*OO[[#This Row],[81 (29JUN1985 00:00:00)-Water Temperature (C)]]*OO[[#This Row],[23]]</f>
        <v>0</v>
      </c>
      <c r="Z465" s="10">
        <f>3/24000000*OO[[#This Row],[82 (29JUN1985 03:00:00)-Water Temperature (C)]]*OO[[#This Row],[24]]</f>
        <v>1.1936743347102499E-43</v>
      </c>
      <c r="AA465" s="10">
        <f>3/24000000*OO[[#This Row],[83 (29JUN1985 06:00:00)-Water Temperature (C)]]*OO[[#This Row],[25]]</f>
        <v>1.6639938553639999E-37</v>
      </c>
      <c r="AB465" s="10">
        <f>3/24000000*OO[[#This Row],[84 (29JUN1985 09:00:00)-Water Temperature (C)]]*OO[[#This Row],[26]]</f>
        <v>3.4829243920999997E-31</v>
      </c>
      <c r="AC465" s="10">
        <f>3/24000000*OO[[#This Row],[85 (29JUN1985 12:00:00)-Water Temperature (C)]]*OO[[#This Row],[27]]</f>
        <v>2.9278039231024998E-26</v>
      </c>
      <c r="AD465" s="10">
        <f>3/24000000*OO[[#This Row],[86 (29JUN1985 15:00:00)-Water Temperature (C)]]*OO[[#This Row],[28]]</f>
        <v>2.4025879871137499E-22</v>
      </c>
      <c r="AE465" s="10">
        <f>3/24000000*OO[[#This Row],[88 (29JUN1985 21:00:00)-Water Temperature (C)]]*OO[[#This Row],[30]]</f>
        <v>2.4980854395249998E-16</v>
      </c>
      <c r="AF465" s="10">
        <f>3/24000000*OO[[#This Row],[88 (29JUN1985 21:00:00)-Water Temperature (C)]]*OO[[#This Row],[30]]</f>
        <v>2.4980854395249998E-16</v>
      </c>
      <c r="AG465" s="10">
        <f>3/24000000*OO[[#This Row],[89 (30JUN1985 00:00:00)-Water Temperature (C)]]*OO[[#This Row],[31]]</f>
        <v>5.6986394282675E-14</v>
      </c>
      <c r="AH465" s="10">
        <f>3/24000000*OO[[#This Row],[90 (30JUN1985 03:00:00)-Water Temperature (C)]]*OO[[#This Row],[32]]</f>
        <v>6.0454450536500001E-12</v>
      </c>
      <c r="AI465" s="10">
        <f>3/24000000*OO[[#This Row],[91 (30JUN1985 06:00:00)-Water Temperature (C)]]*OO[[#This Row],[33]]</f>
        <v>3.39494936354E-10</v>
      </c>
      <c r="AJ465" s="10">
        <f>3/24000000*OO[[#This Row],[92 (30JUN1985 09:00:00)-Water Temperature (C)]]*OO[[#This Row],[34]]</f>
        <v>1.1394381445136248E-8</v>
      </c>
      <c r="AK465" s="10">
        <f>3/24000000*OO[[#This Row],[93 (30JUN1985 12:00:00)-Water Temperature (C)]]*OO[[#This Row],[35]]</f>
        <v>2.3821026095762501E-7</v>
      </c>
      <c r="AL465" s="10">
        <f>3/24000000*OO[[#This Row],[94 (30JUN1985 15:00:00)-Water Temperature (C)]]*OO[[#This Row],[36]]</f>
        <v>3.279292062135E-6</v>
      </c>
      <c r="AM465" s="10">
        <f>3/24000000*OO[[#This Row],[95 (30JUN1985 18:00:00)-Water Temperature (C)]]*OO[[#This Row],[37]]</f>
        <v>3.1178964949412501E-5</v>
      </c>
      <c r="AN465" s="10">
        <f>3/24000000*OO[[#This Row],[96 (30JUN1985 21:00:00)-Water Temperature (C)]]*OO[[#This Row],[38]]</f>
        <v>2.0801390822889997E-4</v>
      </c>
      <c r="AO465" s="10">
        <f>3/24000000*OO[[#This Row],[97 (01JUL1985 00:00:00)-Water Temperature (C)]]*OO[[#This Row],[39]]</f>
        <v>1.0045281796158749E-3</v>
      </c>
      <c r="AP465" s="10">
        <f>3/24000000*OO[[#This Row],[98 (01JUL1985 03:00:00)-Water Temperature (C)]]*OO[[#This Row],[40]]</f>
        <v>3.696037028017499E-3</v>
      </c>
      <c r="AQ465" s="10">
        <f>3/24000000*OO[[#This Row],[99 (01JUL1985 06:00:00)-Water Temperature (C)]]*OO[[#This Row],[41]]</f>
        <v>1.0716336644197501E-2</v>
      </c>
      <c r="AR465" s="10">
        <f>3/24000000*OO[[#This Row],[100 (01JUL1985 09:00:00)-Water Temperature (C)]]*OO[[#This Row],[42]]</f>
        <v>2.59704775205125E-2</v>
      </c>
      <c r="AS465" s="10">
        <f>3/24000000*OO[[#This Row],[101 (01JUL1985 12:00:00)-Water Temperature (C)]]*OO[[#This Row],[43]]</f>
        <v>5.3110737917774993E-2</v>
      </c>
      <c r="AT465" s="10">
        <f>3/24000000*OO[[#This Row],[102 (01JUL1985 15:00:00)-Water Temperature (C)]]*OO[[#This Row],[44]]</f>
        <v>9.2701861006775008E-2</v>
      </c>
      <c r="AU465" s="10">
        <f>3/24000000*OO[[#This Row],[103 (01JUL1985 18:00:00)-Water Temperature (C)]]*OO[[#This Row],[45]]</f>
        <v>0.14064896936107499</v>
      </c>
      <c r="AV465" s="10">
        <f>3/24000000*OO[[#This Row],[104 (01JUL1985 21:00:00)-Water Temperature (C)]]*OO[[#This Row],[46]]</f>
        <v>0.1847213682789125</v>
      </c>
      <c r="AW465" s="10">
        <f>3/24000000*OO[[#This Row],[105 (02JUL1985 00:00:00)-Water Temperature (C)]]*OO[[#This Row],[47]]</f>
        <v>0.21421443674531249</v>
      </c>
      <c r="AX465" s="10">
        <f>3/24000000*OO[[#This Row],[106 (02JUL1985 03:00:00)-Water Temperature (C)]]*OO[[#This Row],[48]]</f>
        <v>0.22534402932956249</v>
      </c>
      <c r="AY465" s="10">
        <f>3/24000000*OO[[#This Row],[107 (02JUL1985 06:00:00)-Water Temperature (C)]]*OO[[#This Row],[49]]</f>
        <v>0.21981384927809999</v>
      </c>
      <c r="AZ465" s="10">
        <f>3/24000000*OO[[#This Row],[108 (02JUL1985 09:00:00)-Water Temperature (C)]]*OO[[#This Row],[50]]</f>
        <v>0.20302539426807498</v>
      </c>
      <c r="BA465" s="10">
        <f>3/24000000*OO[[#This Row],[109 (02JUL1985 12:00:00)-Water Temperature (C)]]*OO[[#This Row],[51]]</f>
        <v>0.18295814139225</v>
      </c>
      <c r="BB465" s="10">
        <f>3/24000000*OO[[#This Row],[110 (02JUL1985 15:00:00)-Water Temperature (C)]]*OO[[#This Row],[52]]</f>
        <v>0.15980674252706248</v>
      </c>
      <c r="BC465" s="10">
        <f>3/24000000*OO[[#This Row],[111 (02JUL1985 18:00:00)-Water Temperature (C)]]*OO[[#This Row],[53]]</f>
        <v>0.13692890311897501</v>
      </c>
      <c r="BD465" s="10">
        <f>3/24000000*OO[[#This Row],[112 (02JUL1985 21:00:00)-Water Temperature (C)]]*OO[[#This Row],[54]]</f>
        <v>0.11443566725377498</v>
      </c>
      <c r="BE465" s="10">
        <f>3/24000000*OO[[#This Row],[113 (03JUL1985 00:00:00)-Water Temperature (C)]]*OO[[#This Row],[55]]</f>
        <v>9.4419544631999988E-2</v>
      </c>
      <c r="BF465" s="10">
        <f>3/24000000*OO[[#This Row],[114 (03JUL1985 03:00:00)-Water Temperature (C)]]*OO[[#This Row],[56]]</f>
        <v>7.7078234284062505E-2</v>
      </c>
      <c r="BG465" s="10">
        <f>3/24000000*OO[[#This Row],[115 (03JUL1985 06:00:00)-Water Temperature (C)]]*OO[[#This Row],[57]]</f>
        <v>6.2531026638899992E-2</v>
      </c>
      <c r="BH465" s="10">
        <f>3/24000000*OO[[#This Row],[116 (03JUL1985 09:00:00)-Water Temperature (C)]]*OO[[#This Row],[58]]</f>
        <v>5.1147082477525009E-2</v>
      </c>
      <c r="BI465" s="10">
        <f>3/24000000*OO[[#This Row],[117 (03JUL1985 12:00:00)-Water Temperature (C)]]*OO[[#This Row],[59]]</f>
        <v>4.2879076829699998E-2</v>
      </c>
      <c r="BJ465" s="10">
        <f>3/24000000*OO[[#This Row],[118 (03JUL1985 15:00:00)-Water Temperature (C)]]*OO[[#This Row],[60]]</f>
        <v>3.6511930133699994E-2</v>
      </c>
      <c r="BK465" s="10">
        <f>3/24000000*OO[[#This Row],[119 (03JUL1985 18:00:00)-Water Temperature (C)]]*OO[[#This Row],[61]]</f>
        <v>3.1640724453374999E-2</v>
      </c>
      <c r="BL465" s="10">
        <f>3/24000000*OO[[#This Row],[120 (03JUL1985 21:00:00)-Water Temperature (C)]]*OO[[#This Row],[62]]</f>
        <v>2.7141261744299996E-2</v>
      </c>
      <c r="BM465" s="10">
        <f>3/24000000*OO[[#This Row],[121 (04JUL1985 00:00:00)-Water Temperature (C)]]*OO[[#This Row],[63]]</f>
        <v>2.3162762542517496E-2</v>
      </c>
      <c r="BN465" s="10">
        <f>3/24000000*OO[[#This Row],[122 (04JUL1985 03:00:00)-Water Temperature (C)]]*OO[[#This Row],[64]]</f>
        <v>1.9797099050781249E-2</v>
      </c>
      <c r="BO465" s="10">
        <f>3/24000000*OO[[#This Row],[123 (04JUL1985 06:00:00)-Water Temperature (C)]]*OO[[#This Row],[65]]</f>
        <v>1.693827298295E-2</v>
      </c>
      <c r="BP465" s="10">
        <f>3/24000000*OO[[#This Row],[124 (04JUL1985 09:00:00)-Water Temperature (C)]]*OO[[#This Row],[66]]</f>
        <v>1.4891444493995001E-2</v>
      </c>
      <c r="BQ465" s="10">
        <f>3/24000000*OO[[#This Row],[125 (04JUL1985 12:00:00)-Water Temperature (C)]]*OO[[#This Row],[67]]</f>
        <v>1.3265620404513749E-2</v>
      </c>
      <c r="BR465" s="10">
        <f>3/24000000*OO[[#This Row],[126 (04JUL1985 15:00:00)-Water Temperature (C)]]*OO[[#This Row],[68]]</f>
        <v>1.187041746327E-2</v>
      </c>
      <c r="BS465" s="10">
        <f>3/24000000*OO[[#This Row],[127 (04JUL1985 18:00:00)-Water Temperature (C)]]*OO[[#This Row],[69]]</f>
        <v>1.0774286861399999E-2</v>
      </c>
      <c r="BT465" s="10">
        <f>3/24000000*OO[[#This Row],[128 (04JUL1985 21:00:00)-Water Temperature (C)]]*OO[[#This Row],[70]]</f>
        <v>9.7001636996249981E-3</v>
      </c>
      <c r="BU465" s="10">
        <f>3/24000000*OO[[#This Row],[129 (05JUL1985 00:00:00)-Water Temperature (C)]]*OO[[#This Row],[71]]</f>
        <v>8.5500085324150005E-3</v>
      </c>
      <c r="BV465" s="10">
        <f>3/24000000*OO[[#This Row],[130 (05JUL1985 03:00:00)-Water Temperature (C)]]*OO[[#This Row],[72]]</f>
        <v>7.5010728414999991E-3</v>
      </c>
      <c r="BW465" s="10">
        <f>3/24000000*OO[[#This Row],[131 (05JUL1985 06:00:00)-Water Temperature (C)]]*OO[[#This Row],[73]]</f>
        <v>6.5970526127112489E-3</v>
      </c>
      <c r="BX465" s="10">
        <f>3/24000000*OO[[#This Row],[132 (05JUL1985 09:00:00)-Water Temperature (C)]]*OO[[#This Row],[74]]</f>
        <v>6.0171541069175003E-3</v>
      </c>
      <c r="BY465" s="10">
        <f>3/24000000*OO[[#This Row],[133 (05JUL1985 12:00:00)-Water Temperature (C)]]*OO[[#This Row],[75]]</f>
        <v>5.6087526056200002E-3</v>
      </c>
      <c r="BZ465" s="10">
        <f>3/24000000*OO[[#This Row],[134 (05JUL1985 15:00:00)-Water Temperature (C)]]*OO[[#This Row],[76]]</f>
        <v>5.3085633819062493E-3</v>
      </c>
      <c r="CA465" s="10">
        <f>3/24000000*OO[[#This Row],[135 (05JUL1985 18:00:00)-Water Temperature (C)]]*OO[[#This Row],[77]]</f>
        <v>5.0496442200849995E-3</v>
      </c>
      <c r="CB465" s="10">
        <f>3/24000000*OO[[#This Row],[136 (05JUL1985 21:00:00)-Water Temperature (C)]]*OO[[#This Row],[78]]</f>
        <v>4.6988358076299995E-3</v>
      </c>
      <c r="CC465" s="10">
        <f>3/24000000*OO[[#This Row],[137 (06JUL1985 00:00:00)-Water Temperature (C)]]*OO[[#This Row],[79]]</f>
        <v>4.2746959607324999E-3</v>
      </c>
      <c r="CD465" s="10">
        <f>3/24000000*OO[[#This Row],[138 (06JUL1985 03:00:00)-Water Temperature (C)]]*OO[[#This Row],[80]]</f>
        <v>3.8658493026824999E-3</v>
      </c>
      <c r="CE465" s="10">
        <f>3/24000000*OO[[#This Row],[139 (06JUL1985 06:00:00)-Water Temperature (C)]]*OO[[#This Row],[81]]</f>
        <v>3.4985190782499996E-3</v>
      </c>
      <c r="CF465" s="10">
        <f>3/24000000*OO[[#This Row],[140 (06JUL1985 09:00:00)-Water Temperature (C)]]*OO[[#This Row],[82]]</f>
        <v>3.279379468145E-3</v>
      </c>
      <c r="CG465" s="10">
        <f>3/24000000*OO[[#This Row],[141 (06JUL1985 12:00:00)-Water Temperature (C)]]*OO[[#This Row],[83]]</f>
        <v>3.1331473693674999E-3</v>
      </c>
      <c r="CH465" s="10">
        <f>3/24000000*OO[[#This Row],[142 (06JUL1985 15:00:00)-Water Temperature (C)]]*OO[[#This Row],[84]]</f>
        <v>3.0340845838124999E-3</v>
      </c>
      <c r="CI465" s="10">
        <f>3/24000000*OO[[#This Row],[143 (06JUL1985 18:00:00)-Water Temperature (C)]]*OO[[#This Row],[85]]</f>
        <v>2.9348547967349998E-3</v>
      </c>
      <c r="CJ465" s="10">
        <f>3/24000000*OO[[#This Row],[144 (06JUL1985 21:00:00)-Water Temperature (C)]]*OO[[#This Row],[86]]</f>
        <v>2.7797345426432501E-3</v>
      </c>
      <c r="CK465" s="10">
        <f>3/24000000*OO[[#This Row],[145 (07JUL1985 00:00:00)-Water Temperature (C)]]*OO[[#This Row],[87]]</f>
        <v>2.5726035536976248E-3</v>
      </c>
      <c r="CL465" s="10">
        <f>3/24000000*OO[[#This Row],[146 (07JUL1985 03:00:00)-Water Temperature (C)]]*OO[[#This Row],[88]]</f>
        <v>2.36453430557225E-3</v>
      </c>
      <c r="CM465" s="10">
        <f>3/24000000*OO[[#This Row],[147 (07JUL1985 06:00:00)-Water Temperature (C)]]*OO[[#This Row],[89]]</f>
        <v>2.1743057502287499E-3</v>
      </c>
      <c r="CN465" s="10">
        <f>3/24000000*OO[[#This Row],[148 (07JUL1985 09:00:00)-Water Temperature (C)]]*OO[[#This Row],[90]]</f>
        <v>2.0580248101016245E-3</v>
      </c>
      <c r="CO465" s="10">
        <f>3/24000000*OO[[#This Row],[149 (07JUL1985 12:00:00)-Water Temperature (C)]]*OO[[#This Row],[91]]</f>
        <v>1.9379198320358751E-3</v>
      </c>
      <c r="CP465" s="10">
        <f>3/24000000*OO[[#This Row],[150 (07JUL1985 15:00:00)-Water Temperature (C)]]*OO[[#This Row],[92]]</f>
        <v>1.8789074168150005E-3</v>
      </c>
      <c r="CQ465" s="10">
        <f>3/24000000*OO[[#This Row],[151 (07JUL1985 18:00:00)-Water Temperature (C)]]*OO[[#This Row],[93]]</f>
        <v>1.8306381738094999E-3</v>
      </c>
      <c r="CR465" s="10">
        <f>3/24000000*OO[[#This Row],[152 (07JUL1985 21:00:00)-Water Temperature (C)]]*OO[[#This Row],[94]]</f>
        <v>1.7615427276540003E-3</v>
      </c>
      <c r="CS465" s="10">
        <f>3/24000000*OO[[#This Row],[153 (08JUL1985 00:00:00)-Water Temperature (C)]]*OO[[#This Row],[95]]</f>
        <v>1.6684630331963749E-3</v>
      </c>
      <c r="CT465" s="10">
        <f>3/24000000*OO[[#This Row],[154 (08JUL1985 03:00:00)-Water Temperature (C)]]*OO[[#This Row],[96]]</f>
        <v>1.5693427206065003E-3</v>
      </c>
      <c r="CU465" s="10">
        <f>3/24000000*OO[[#This Row],[155 (08JUL1985 06:00:00)-Water Temperature (C)]]*OO[[#This Row],[97]]</f>
        <v>1.4865546835878748E-3</v>
      </c>
      <c r="CV465" s="10">
        <f>3/24000000*OO[[#This Row],[156 (08JUL1985 09:00:00)-Water Temperature (C)]]*OO[[#This Row],[98]]</f>
        <v>1.4652417283830001E-3</v>
      </c>
      <c r="CW465" s="10">
        <f>3/24000000*OO[[#This Row],[157 (08JUL1985 12:00:00)-Water Temperature (C)]]*OO[[#This Row],[99]]</f>
        <v>1.4735436045762499E-3</v>
      </c>
    </row>
    <row r="466" spans="1:101" x14ac:dyDescent="0.35">
      <c r="A466" t="s">
        <v>473</v>
      </c>
      <c r="B466">
        <v>872.45339999999999</v>
      </c>
      <c r="C466" s="10">
        <f>3/24*OO[[#This Row],[59 (26JUN1985 06:00:00)-Water Temperature (C)]]*OO[[#This Row],[1]]/SUM(OO[1])</f>
        <v>0</v>
      </c>
      <c r="D466" s="10">
        <f>3/24*OO[[#This Row],[60 (26JUN1985 09:00:00)-Water Temperature (C)]]*OO[[#This Row],[2]]/SUM(OO[2])</f>
        <v>0</v>
      </c>
      <c r="E466" s="10">
        <f>3/24*OO[[#This Row],[61 (26JUN1985 12:00:00)-Water Temperature (C)]]*OO[[#This Row],[3]]/SUM(OO[3])</f>
        <v>0</v>
      </c>
      <c r="F466" s="10">
        <f>3/24*OO[[#This Row],[62 (26JUN1985 15:00:00)-Water Temperature (C)]]*OO[[#This Row],[4]]/SUM(OO[4])</f>
        <v>0</v>
      </c>
      <c r="G466" s="10">
        <f>3/24*OO[[#This Row],[63 (26JUN1985 18:00:00)-Water Temperature (C)]]*OO[[#This Row],[5]]/SUM(OO[5])</f>
        <v>0</v>
      </c>
      <c r="H466" s="10">
        <f>3/24*OO[[#This Row],[64 (26JUN1985 21:00:00)-Water Temperature (C)]]*OO[[#This Row],[6]]/SUM(OO[6])</f>
        <v>0</v>
      </c>
      <c r="I466" s="10">
        <f>3/24*OO[[#This Row],[65 (27JUN1985 00:00:00)-Water Temperature (C)]]*OO[[#This Row],[7]]/SUM(OO[7])</f>
        <v>0</v>
      </c>
      <c r="J466" s="10">
        <f>3/24*OO[[#This Row],[66 (27JUN1985 03:00:00)-Water Temperature (C)]]*OO[[#This Row],[8]]/SUM(OO[8])</f>
        <v>0</v>
      </c>
      <c r="K466" s="10">
        <f>3/24*OO[[#This Row],[67 (27JUN1985 06:00:00)-Water Temperature (C)]]*OO[[#This Row],[9]]/SUM(OO[9])</f>
        <v>0</v>
      </c>
      <c r="L466" s="10">
        <f>3/24*OO[[#This Row],[68 (27JUN1985 09:00:00)-Water Temperature (C)]]*OO[[#This Row],[10]]/SUM(OO[10])</f>
        <v>0</v>
      </c>
      <c r="M466" s="10">
        <f>3/24*OO[[#This Row],[69 (27JUN1985 12:00:00)-Water Temperature (C)]]*OO[[#This Row],[11]]/SUM(OO[11])</f>
        <v>0</v>
      </c>
      <c r="N466" s="10">
        <f>3/24*OO[[#This Row],[70 (27JUN1985 15:00:00)-Water Temperature (C)]]*OO[[#This Row],[12]]/SUM(OO[12])</f>
        <v>0</v>
      </c>
      <c r="O466" s="10">
        <f>3/24*OO[[#This Row],[71 (27JUN1985 18:00:00)-Water Temperature (C)]]*OO[[#This Row],[13]]/SUM(OO[13])</f>
        <v>0</v>
      </c>
      <c r="P466" s="10">
        <f>3/24*OO[[#This Row],[72 (27JUN1985 21:00:00)-Water Temperature (C)]]*OO[[#This Row],[14]]/SUM(OO[14])</f>
        <v>0</v>
      </c>
      <c r="Q466" s="10">
        <f>3/24*OO[[#This Row],[73 (28JUN1985 00:00:00)-Water Temperature (C)]]*OO[[#This Row],[15]]/SUM(OO[15])</f>
        <v>0</v>
      </c>
      <c r="R466" s="10">
        <f>3/24*OO[[#This Row],[74 (28JUN1985 03:00:00)-Water Temperature (C)]]*OO[[#This Row],[16]]/SUM(OO[16])</f>
        <v>0</v>
      </c>
      <c r="S466" s="10">
        <f>3/24*OO[[#This Row],[75 (28JUN1985 06:00:00)-Water Temperature (C)]]*OO[[#This Row],[17]]/SUM(OO[17])</f>
        <v>0</v>
      </c>
      <c r="T466" s="10">
        <f>3/24*OO[[#This Row],[76 (28JUN1985 09:00:00)-Water Temperature (C)]]*OO[[#This Row],[18]]/SUM(OO[18])</f>
        <v>0</v>
      </c>
      <c r="U466" s="10">
        <f>3/24*OO[[#This Row],[77 (28JUN1985 12:00:00)-Water Temperature (C)]]*OO[[#This Row],[19]]/SUM(OO[19])</f>
        <v>0</v>
      </c>
      <c r="V466" s="10">
        <f>3/24000000*OO[[#This Row],[78 (28JUN1985 15:00:00)-Water Temperature (C)]]*OO[[#This Row],[20]]</f>
        <v>0</v>
      </c>
      <c r="W466" s="10">
        <f>3/24000000*OO[[#This Row],[79 (28JUN1985 18:00:00)-Water Temperature (C)]]*OO[[#This Row],[21]]</f>
        <v>0</v>
      </c>
      <c r="X466" s="10">
        <f>3/24000000*OO[[#This Row],[80 (28JUN1985 21:00:00)-Water Temperature (C)]]*OO[[#This Row],[22]]</f>
        <v>0</v>
      </c>
      <c r="Y466" s="10">
        <f>3/24000000*OO[[#This Row],[81 (29JUN1985 00:00:00)-Water Temperature (C)]]*OO[[#This Row],[23]]</f>
        <v>0</v>
      </c>
      <c r="Z466" s="10">
        <f>3/24000000*OO[[#This Row],[82 (29JUN1985 03:00:00)-Water Temperature (C)]]*OO[[#This Row],[24]]</f>
        <v>0</v>
      </c>
      <c r="AA466" s="10">
        <f>3/24000000*OO[[#This Row],[83 (29JUN1985 06:00:00)-Water Temperature (C)]]*OO[[#This Row],[25]]</f>
        <v>3.0431634130975E-38</v>
      </c>
      <c r="AB466" s="10">
        <f>3/24000000*OO[[#This Row],[84 (29JUN1985 09:00:00)-Water Temperature (C)]]*OO[[#This Row],[26]]</f>
        <v>7.1352828246424986E-32</v>
      </c>
      <c r="AC466" s="10">
        <f>3/24000000*OO[[#This Row],[85 (29JUN1985 12:00:00)-Water Temperature (C)]]*OO[[#This Row],[27]]</f>
        <v>7.1358248902650001E-27</v>
      </c>
      <c r="AD466" s="10">
        <f>3/24000000*OO[[#This Row],[86 (29JUN1985 15:00:00)-Water Temperature (C)]]*OO[[#This Row],[28]]</f>
        <v>6.6626512967249997E-23</v>
      </c>
      <c r="AE466" s="10">
        <f>3/24000000*OO[[#This Row],[88 (29JUN1985 21:00:00)-Water Temperature (C)]]*OO[[#This Row],[30]]</f>
        <v>8.5201161795599988E-17</v>
      </c>
      <c r="AF466" s="10">
        <f>3/24000000*OO[[#This Row],[88 (29JUN1985 21:00:00)-Water Temperature (C)]]*OO[[#This Row],[30]]</f>
        <v>8.5201161795599988E-17</v>
      </c>
      <c r="AG466" s="10">
        <f>3/24000000*OO[[#This Row],[89 (30JUN1985 00:00:00)-Water Temperature (C)]]*OO[[#This Row],[31]]</f>
        <v>2.1191674261880001E-14</v>
      </c>
      <c r="AH466" s="10">
        <f>3/24000000*OO[[#This Row],[90 (30JUN1985 03:00:00)-Water Temperature (C)]]*OO[[#This Row],[32]]</f>
        <v>2.4370574460566251E-12</v>
      </c>
      <c r="AI466" s="10">
        <f>3/24000000*OO[[#This Row],[91 (30JUN1985 06:00:00)-Water Temperature (C)]]*OO[[#This Row],[33]]</f>
        <v>1.4744281704679999E-10</v>
      </c>
      <c r="AJ466" s="10">
        <f>3/24000000*OO[[#This Row],[92 (30JUN1985 09:00:00)-Water Temperature (C)]]*OO[[#This Row],[34]]</f>
        <v>5.2879644453749993E-9</v>
      </c>
      <c r="AK466" s="10">
        <f>3/24000000*OO[[#This Row],[93 (30JUN1985 12:00:00)-Water Temperature (C)]]*OO[[#This Row],[35]]</f>
        <v>1.1735465978536249E-7</v>
      </c>
      <c r="AL466" s="10">
        <f>3/24000000*OO[[#This Row],[94 (30JUN1985 15:00:00)-Water Temperature (C)]]*OO[[#This Row],[36]]</f>
        <v>1.7096169175609998E-6</v>
      </c>
      <c r="AM466" s="10">
        <f>3/24000000*OO[[#This Row],[95 (30JUN1985 18:00:00)-Water Temperature (C)]]*OO[[#This Row],[37]]</f>
        <v>1.7182795730199996E-5</v>
      </c>
      <c r="AN466" s="10">
        <f>3/24000000*OO[[#This Row],[96 (30JUN1985 21:00:00)-Water Temperature (C)]]*OO[[#This Row],[38]]</f>
        <v>1.2123685189987497E-4</v>
      </c>
      <c r="AO466" s="10">
        <f>3/24000000*OO[[#This Row],[97 (01JUL1985 00:00:00)-Water Temperature (C)]]*OO[[#This Row],[39]]</f>
        <v>6.2007411723075004E-4</v>
      </c>
      <c r="AP466" s="10">
        <f>3/24000000*OO[[#This Row],[98 (01JUL1985 03:00:00)-Water Temperature (C)]]*OO[[#This Row],[40]]</f>
        <v>2.4170727266317497E-3</v>
      </c>
      <c r="AQ466" s="10">
        <f>3/24000000*OO[[#This Row],[99 (01JUL1985 06:00:00)-Water Temperature (C)]]*OO[[#This Row],[41]]</f>
        <v>7.4151217582750003E-3</v>
      </c>
      <c r="AR466" s="10">
        <f>3/24000000*OO[[#This Row],[100 (01JUL1985 09:00:00)-Water Temperature (C)]]*OO[[#This Row],[42]]</f>
        <v>1.891689425815625E-2</v>
      </c>
      <c r="AS466" s="10">
        <f>3/24000000*OO[[#This Row],[101 (01JUL1985 12:00:00)-Water Temperature (C)]]*OO[[#This Row],[43]]</f>
        <v>4.0523804011599995E-2</v>
      </c>
      <c r="AT466" s="10">
        <f>3/24000000*OO[[#This Row],[102 (01JUL1985 15:00:00)-Water Temperature (C)]]*OO[[#This Row],[44]]</f>
        <v>7.3911031831349991E-2</v>
      </c>
      <c r="AU466" s="10">
        <f>3/24000000*OO[[#This Row],[103 (01JUL1985 18:00:00)-Water Temperature (C)]]*OO[[#This Row],[45]]</f>
        <v>0.1171206055876875</v>
      </c>
      <c r="AV466" s="10">
        <f>3/24000000*OO[[#This Row],[104 (01JUL1985 21:00:00)-Water Temperature (C)]]*OO[[#This Row],[46]]</f>
        <v>0.1608500880042</v>
      </c>
      <c r="AW466" s="10">
        <f>3/24000000*OO[[#This Row],[105 (02JUL1985 00:00:00)-Water Temperature (C)]]*OO[[#This Row],[47]]</f>
        <v>0.19527729681243752</v>
      </c>
      <c r="AX466" s="10">
        <f>3/24000000*OO[[#This Row],[106 (02JUL1985 03:00:00)-Water Temperature (C)]]*OO[[#This Row],[48]]</f>
        <v>0.21494323964767498</v>
      </c>
      <c r="AY466" s="10">
        <f>3/24000000*OO[[#This Row],[107 (02JUL1985 06:00:00)-Water Temperature (C)]]*OO[[#This Row],[49]]</f>
        <v>0.21878680188937502</v>
      </c>
      <c r="AZ466" s="10">
        <f>3/24000000*OO[[#This Row],[108 (02JUL1985 09:00:00)-Water Temperature (C)]]*OO[[#This Row],[50]]</f>
        <v>0.20978763241843748</v>
      </c>
      <c r="BA466" s="10">
        <f>3/24000000*OO[[#This Row],[109 (02JUL1985 12:00:00)-Water Temperature (C)]]*OO[[#This Row],[51]]</f>
        <v>0.19512916398624999</v>
      </c>
      <c r="BB466" s="10">
        <f>3/24000000*OO[[#This Row],[110 (02JUL1985 15:00:00)-Water Temperature (C)]]*OO[[#This Row],[52]]</f>
        <v>0.17494577245093751</v>
      </c>
      <c r="BC466" s="10">
        <f>3/24000000*OO[[#This Row],[111 (02JUL1985 18:00:00)-Water Temperature (C)]]*OO[[#This Row],[53]]</f>
        <v>0.15322159617480002</v>
      </c>
      <c r="BD466" s="10">
        <f>3/24000000*OO[[#This Row],[112 (02JUL1985 21:00:00)-Water Temperature (C)]]*OO[[#This Row],[54]]</f>
        <v>0.13060110754056248</v>
      </c>
      <c r="BE466" s="10">
        <f>3/24000000*OO[[#This Row],[113 (03JUL1985 00:00:00)-Water Temperature (C)]]*OO[[#This Row],[55]]</f>
        <v>0.10969461496642499</v>
      </c>
      <c r="BF466" s="10">
        <f>3/24000000*OO[[#This Row],[114 (03JUL1985 03:00:00)-Water Temperature (C)]]*OO[[#This Row],[56]]</f>
        <v>9.0974503043774996E-2</v>
      </c>
      <c r="BG466" s="10">
        <f>3/24000000*OO[[#This Row],[115 (03JUL1985 06:00:00)-Water Temperature (C)]]*OO[[#This Row],[57]]</f>
        <v>7.4801904368899996E-2</v>
      </c>
      <c r="BH466" s="10">
        <f>3/24000000*OO[[#This Row],[116 (03JUL1985 09:00:00)-Water Temperature (C)]]*OO[[#This Row],[58]]</f>
        <v>6.1819037058450002E-2</v>
      </c>
      <c r="BI466" s="10">
        <f>3/24000000*OO[[#This Row],[117 (03JUL1985 12:00:00)-Water Temperature (C)]]*OO[[#This Row],[59]]</f>
        <v>5.2133052037424993E-2</v>
      </c>
      <c r="BJ466" s="10">
        <f>3/24000000*OO[[#This Row],[118 (03JUL1985 15:00:00)-Water Temperature (C)]]*OO[[#This Row],[60]]</f>
        <v>4.4489138941499994E-2</v>
      </c>
      <c r="BK466" s="10">
        <f>3/24000000*OO[[#This Row],[119 (03JUL1985 18:00:00)-Water Temperature (C)]]*OO[[#This Row],[61]]</f>
        <v>3.8546036817450002E-2</v>
      </c>
      <c r="BL466" s="10">
        <f>3/24000000*OO[[#This Row],[120 (03JUL1985 21:00:00)-Water Temperature (C)]]*OO[[#This Row],[62]]</f>
        <v>3.3083742725249998E-2</v>
      </c>
      <c r="BM466" s="10">
        <f>3/24000000*OO[[#This Row],[121 (04JUL1985 00:00:00)-Water Temperature (C)]]*OO[[#This Row],[63]]</f>
        <v>2.8307450236775E-2</v>
      </c>
      <c r="BN466" s="10">
        <f>3/24000000*OO[[#This Row],[122 (04JUL1985 03:00:00)-Water Temperature (C)]]*OO[[#This Row],[64]]</f>
        <v>2.4288181209606248E-2</v>
      </c>
      <c r="BO466" s="10">
        <f>3/24000000*OO[[#This Row],[123 (04JUL1985 06:00:00)-Water Temperature (C)]]*OO[[#This Row],[65]]</f>
        <v>2.0865453016963752E-2</v>
      </c>
      <c r="BP466" s="10">
        <f>3/24000000*OO[[#This Row],[124 (04JUL1985 09:00:00)-Water Temperature (C)]]*OO[[#This Row],[66]]</f>
        <v>1.8374802750029999E-2</v>
      </c>
      <c r="BQ466" s="10">
        <f>3/24000000*OO[[#This Row],[125 (04JUL1985 12:00:00)-Water Temperature (C)]]*OO[[#This Row],[67]]</f>
        <v>1.635502565211E-2</v>
      </c>
      <c r="BR466" s="10">
        <f>3/24000000*OO[[#This Row],[126 (04JUL1985 15:00:00)-Water Temperature (C)]]*OO[[#This Row],[68]]</f>
        <v>1.461047308636375E-2</v>
      </c>
      <c r="BS466" s="10">
        <f>3/24000000*OO[[#This Row],[127 (04JUL1985 18:00:00)-Water Temperature (C)]]*OO[[#This Row],[69]]</f>
        <v>1.323489903253375E-2</v>
      </c>
      <c r="BT466" s="10">
        <f>3/24000000*OO[[#This Row],[128 (04JUL1985 21:00:00)-Water Temperature (C)]]*OO[[#This Row],[70]]</f>
        <v>1.1906331748037501E-2</v>
      </c>
      <c r="BU466" s="10">
        <f>3/24000000*OO[[#This Row],[129 (05JUL1985 00:00:00)-Water Temperature (C)]]*OO[[#This Row],[71]]</f>
        <v>1.0514278323109999E-2</v>
      </c>
      <c r="BV466" s="10">
        <f>3/24000000*OO[[#This Row],[130 (05JUL1985 03:00:00)-Water Temperature (C)]]*OO[[#This Row],[72]]</f>
        <v>9.2586287930399979E-3</v>
      </c>
      <c r="BW466" s="10">
        <f>3/24000000*OO[[#This Row],[131 (05JUL1985 06:00:00)-Water Temperature (C)]]*OO[[#This Row],[73]]</f>
        <v>8.1760343674100004E-3</v>
      </c>
      <c r="BX466" s="10">
        <f>3/24000000*OO[[#This Row],[132 (05JUL1985 09:00:00)-Water Temperature (C)]]*OO[[#This Row],[74]]</f>
        <v>7.4634490484450002E-3</v>
      </c>
      <c r="BY466" s="10">
        <f>3/24000000*OO[[#This Row],[133 (05JUL1985 12:00:00)-Water Temperature (C)]]*OO[[#This Row],[75]]</f>
        <v>6.9369271344362493E-3</v>
      </c>
      <c r="BZ466" s="10">
        <f>3/24000000*OO[[#This Row],[134 (05JUL1985 15:00:00)-Water Temperature (C)]]*OO[[#This Row],[76]]</f>
        <v>6.5347428224237494E-3</v>
      </c>
      <c r="CA466" s="10">
        <f>3/24000000*OO[[#This Row],[135 (05JUL1985 18:00:00)-Water Temperature (C)]]*OO[[#This Row],[77]]</f>
        <v>6.1894323771174995E-3</v>
      </c>
      <c r="CB466" s="10">
        <f>3/24000000*OO[[#This Row],[136 (05JUL1985 21:00:00)-Water Temperature (C)]]*OO[[#This Row],[78]]</f>
        <v>5.7514709481937499E-3</v>
      </c>
      <c r="CC466" s="10">
        <f>3/24000000*OO[[#This Row],[137 (06JUL1985 00:00:00)-Water Temperature (C)]]*OO[[#This Row],[79]]</f>
        <v>5.24464949439E-3</v>
      </c>
      <c r="CD466" s="10">
        <f>3/24000000*OO[[#This Row],[138 (06JUL1985 03:00:00)-Water Temperature (C)]]*OO[[#This Row],[80]]</f>
        <v>4.7644918773937497E-3</v>
      </c>
      <c r="CE466" s="10">
        <f>3/24000000*OO[[#This Row],[139 (06JUL1985 06:00:00)-Water Temperature (C)]]*OO[[#This Row],[81]]</f>
        <v>4.3319789515175004E-3</v>
      </c>
      <c r="CF466" s="10">
        <f>3/24000000*OO[[#This Row],[140 (06JUL1985 09:00:00)-Water Temperature (C)]]*OO[[#This Row],[82]]</f>
        <v>4.0647269609725006E-3</v>
      </c>
      <c r="CG466" s="10">
        <f>3/24000000*OO[[#This Row],[141 (06JUL1985 12:00:00)-Water Temperature (C)]]*OO[[#This Row],[83]]</f>
        <v>3.8730363716437499E-3</v>
      </c>
      <c r="CH466" s="10">
        <f>3/24000000*OO[[#This Row],[142 (06JUL1985 15:00:00)-Water Temperature (C)]]*OO[[#This Row],[84]]</f>
        <v>3.7338372481174999E-3</v>
      </c>
      <c r="CI466" s="10">
        <f>3/24000000*OO[[#This Row],[143 (06JUL1985 18:00:00)-Water Temperature (C)]]*OO[[#This Row],[85]]</f>
        <v>3.5988968886525E-3</v>
      </c>
      <c r="CJ466" s="10">
        <f>3/24000000*OO[[#This Row],[144 (06JUL1985 21:00:00)-Water Temperature (C)]]*OO[[#This Row],[86]]</f>
        <v>3.4064431544325001E-3</v>
      </c>
      <c r="CK466" s="10">
        <f>3/24000000*OO[[#This Row],[145 (07JUL1985 00:00:00)-Water Temperature (C)]]*OO[[#This Row],[87]]</f>
        <v>3.16156736772E-3</v>
      </c>
      <c r="CL466" s="10">
        <f>3/24000000*OO[[#This Row],[146 (07JUL1985 03:00:00)-Water Temperature (C)]]*OO[[#This Row],[88]]</f>
        <v>2.9194809565500001E-3</v>
      </c>
      <c r="CM466" s="10">
        <f>3/24000000*OO[[#This Row],[147 (07JUL1985 06:00:00)-Water Temperature (C)]]*OO[[#This Row],[89]]</f>
        <v>2.6964925917847497E-3</v>
      </c>
      <c r="CN466" s="10">
        <f>3/24000000*OO[[#This Row],[148 (07JUL1985 09:00:00)-Water Temperature (C)]]*OO[[#This Row],[90]]</f>
        <v>2.5546932656100004E-3</v>
      </c>
      <c r="CO466" s="10">
        <f>3/24000000*OO[[#This Row],[149 (07JUL1985 12:00:00)-Water Temperature (C)]]*OO[[#This Row],[91]]</f>
        <v>2.4033838297624999E-3</v>
      </c>
      <c r="CP466" s="10">
        <f>3/24000000*OO[[#This Row],[150 (07JUL1985 15:00:00)-Water Temperature (C)]]*OO[[#This Row],[92]]</f>
        <v>2.3228467492664999E-3</v>
      </c>
      <c r="CQ466" s="10">
        <f>3/24000000*OO[[#This Row],[151 (07JUL1985 18:00:00)-Water Temperature (C)]]*OO[[#This Row],[93]]</f>
        <v>2.2553671841300002E-3</v>
      </c>
      <c r="CR466" s="10">
        <f>3/24000000*OO[[#This Row],[152 (07JUL1985 21:00:00)-Water Temperature (C)]]*OO[[#This Row],[94]]</f>
        <v>2.1663386377874998E-3</v>
      </c>
      <c r="CS466" s="10">
        <f>3/24000000*OO[[#This Row],[153 (08JUL1985 00:00:00)-Water Temperature (C)]]*OO[[#This Row],[95]]</f>
        <v>2.0537067439668753E-3</v>
      </c>
      <c r="CT466" s="10">
        <f>3/24000000*OO[[#This Row],[154 (08JUL1985 03:00:00)-Water Temperature (C)]]*OO[[#This Row],[96]]</f>
        <v>1.9369020174980001E-3</v>
      </c>
      <c r="CU466" s="10">
        <f>3/24000000*OO[[#This Row],[155 (08JUL1985 06:00:00)-Water Temperature (C)]]*OO[[#This Row],[97]]</f>
        <v>1.8393684500847499E-3</v>
      </c>
      <c r="CV466" s="10">
        <f>3/24000000*OO[[#This Row],[156 (08JUL1985 09:00:00)-Water Temperature (C)]]*OO[[#This Row],[98]]</f>
        <v>1.8110322235124997E-3</v>
      </c>
      <c r="CW466" s="10">
        <f>3/24000000*OO[[#This Row],[157 (08JUL1985 12:00:00)-Water Temperature (C)]]*OO[[#This Row],[99]]</f>
        <v>1.8136251299399999E-3</v>
      </c>
    </row>
    <row r="467" spans="1:101" x14ac:dyDescent="0.35">
      <c r="A467" t="s">
        <v>474</v>
      </c>
      <c r="B467">
        <v>872.96860000000004</v>
      </c>
      <c r="C467" s="10">
        <f>3/24*OO[[#This Row],[59 (26JUN1985 06:00:00)-Water Temperature (C)]]*OO[[#This Row],[1]]/SUM(OO[1])</f>
        <v>0</v>
      </c>
      <c r="D467" s="10">
        <f>3/24*OO[[#This Row],[60 (26JUN1985 09:00:00)-Water Temperature (C)]]*OO[[#This Row],[2]]/SUM(OO[2])</f>
        <v>0</v>
      </c>
      <c r="E467" s="10">
        <f>3/24*OO[[#This Row],[61 (26JUN1985 12:00:00)-Water Temperature (C)]]*OO[[#This Row],[3]]/SUM(OO[3])</f>
        <v>0</v>
      </c>
      <c r="F467" s="10">
        <f>3/24*OO[[#This Row],[62 (26JUN1985 15:00:00)-Water Temperature (C)]]*OO[[#This Row],[4]]/SUM(OO[4])</f>
        <v>0</v>
      </c>
      <c r="G467" s="10">
        <f>3/24*OO[[#This Row],[63 (26JUN1985 18:00:00)-Water Temperature (C)]]*OO[[#This Row],[5]]/SUM(OO[5])</f>
        <v>0</v>
      </c>
      <c r="H467" s="10">
        <f>3/24*OO[[#This Row],[64 (26JUN1985 21:00:00)-Water Temperature (C)]]*OO[[#This Row],[6]]/SUM(OO[6])</f>
        <v>0</v>
      </c>
      <c r="I467" s="10">
        <f>3/24*OO[[#This Row],[65 (27JUN1985 00:00:00)-Water Temperature (C)]]*OO[[#This Row],[7]]/SUM(OO[7])</f>
        <v>0</v>
      </c>
      <c r="J467" s="10">
        <f>3/24*OO[[#This Row],[66 (27JUN1985 03:00:00)-Water Temperature (C)]]*OO[[#This Row],[8]]/SUM(OO[8])</f>
        <v>0</v>
      </c>
      <c r="K467" s="10">
        <f>3/24*OO[[#This Row],[67 (27JUN1985 06:00:00)-Water Temperature (C)]]*OO[[#This Row],[9]]/SUM(OO[9])</f>
        <v>0</v>
      </c>
      <c r="L467" s="10">
        <f>3/24*OO[[#This Row],[68 (27JUN1985 09:00:00)-Water Temperature (C)]]*OO[[#This Row],[10]]/SUM(OO[10])</f>
        <v>0</v>
      </c>
      <c r="M467" s="10">
        <f>3/24*OO[[#This Row],[69 (27JUN1985 12:00:00)-Water Temperature (C)]]*OO[[#This Row],[11]]/SUM(OO[11])</f>
        <v>0</v>
      </c>
      <c r="N467" s="10">
        <f>3/24*OO[[#This Row],[70 (27JUN1985 15:00:00)-Water Temperature (C)]]*OO[[#This Row],[12]]/SUM(OO[12])</f>
        <v>0</v>
      </c>
      <c r="O467" s="10">
        <f>3/24*OO[[#This Row],[71 (27JUN1985 18:00:00)-Water Temperature (C)]]*OO[[#This Row],[13]]/SUM(OO[13])</f>
        <v>0</v>
      </c>
      <c r="P467" s="10">
        <f>3/24*OO[[#This Row],[72 (27JUN1985 21:00:00)-Water Temperature (C)]]*OO[[#This Row],[14]]/SUM(OO[14])</f>
        <v>0</v>
      </c>
      <c r="Q467" s="10">
        <f>3/24*OO[[#This Row],[73 (28JUN1985 00:00:00)-Water Temperature (C)]]*OO[[#This Row],[15]]/SUM(OO[15])</f>
        <v>0</v>
      </c>
      <c r="R467" s="10">
        <f>3/24*OO[[#This Row],[74 (28JUN1985 03:00:00)-Water Temperature (C)]]*OO[[#This Row],[16]]/SUM(OO[16])</f>
        <v>0</v>
      </c>
      <c r="S467" s="10">
        <f>3/24*OO[[#This Row],[75 (28JUN1985 06:00:00)-Water Temperature (C)]]*OO[[#This Row],[17]]/SUM(OO[17])</f>
        <v>0</v>
      </c>
      <c r="T467" s="10">
        <f>3/24*OO[[#This Row],[76 (28JUN1985 09:00:00)-Water Temperature (C)]]*OO[[#This Row],[18]]/SUM(OO[18])</f>
        <v>0</v>
      </c>
      <c r="U467" s="10">
        <f>3/24*OO[[#This Row],[77 (28JUN1985 12:00:00)-Water Temperature (C)]]*OO[[#This Row],[19]]/SUM(OO[19])</f>
        <v>0</v>
      </c>
      <c r="V467" s="10">
        <f>3/24000000*OO[[#This Row],[78 (28JUN1985 15:00:00)-Water Temperature (C)]]*OO[[#This Row],[20]]</f>
        <v>0</v>
      </c>
      <c r="W467" s="10">
        <f>3/24000000*OO[[#This Row],[79 (28JUN1985 18:00:00)-Water Temperature (C)]]*OO[[#This Row],[21]]</f>
        <v>0</v>
      </c>
      <c r="X467" s="10">
        <f>3/24000000*OO[[#This Row],[80 (28JUN1985 21:00:00)-Water Temperature (C)]]*OO[[#This Row],[22]]</f>
        <v>0</v>
      </c>
      <c r="Y467" s="10">
        <f>3/24000000*OO[[#This Row],[81 (29JUN1985 00:00:00)-Water Temperature (C)]]*OO[[#This Row],[23]]</f>
        <v>0</v>
      </c>
      <c r="Z467" s="10">
        <f>3/24000000*OO[[#This Row],[82 (29JUN1985 03:00:00)-Water Temperature (C)]]*OO[[#This Row],[24]]</f>
        <v>0</v>
      </c>
      <c r="AA467" s="10">
        <f>3/24000000*OO[[#This Row],[83 (29JUN1985 06:00:00)-Water Temperature (C)]]*OO[[#This Row],[25]]</f>
        <v>5.8839507590500006E-39</v>
      </c>
      <c r="AB467" s="10">
        <f>3/24000000*OO[[#This Row],[84 (29JUN1985 09:00:00)-Water Temperature (C)]]*OO[[#This Row],[26]]</f>
        <v>1.5248830320375E-32</v>
      </c>
      <c r="AC467" s="10">
        <f>3/24000000*OO[[#This Row],[85 (29JUN1985 12:00:00)-Water Temperature (C)]]*OO[[#This Row],[27]]</f>
        <v>1.8108650454317498E-27</v>
      </c>
      <c r="AD467" s="10">
        <f>3/24000000*OO[[#This Row],[86 (29JUN1985 15:00:00)-Water Temperature (C)]]*OO[[#This Row],[28]]</f>
        <v>1.9132600331705001E-23</v>
      </c>
      <c r="AE467" s="10">
        <f>3/24000000*OO[[#This Row],[88 (29JUN1985 21:00:00)-Water Temperature (C)]]*OO[[#This Row],[30]]</f>
        <v>3.0052566685387497E-17</v>
      </c>
      <c r="AF467" s="10">
        <f>3/24000000*OO[[#This Row],[88 (29JUN1985 21:00:00)-Water Temperature (C)]]*OO[[#This Row],[30]]</f>
        <v>3.0052566685387497E-17</v>
      </c>
      <c r="AG467" s="10">
        <f>3/24000000*OO[[#This Row],[89 (30JUN1985 00:00:00)-Water Temperature (C)]]*OO[[#This Row],[31]]</f>
        <v>8.1353288349124994E-15</v>
      </c>
      <c r="AH467" s="10">
        <f>3/24000000*OO[[#This Row],[90 (30JUN1985 03:00:00)-Water Temperature (C)]]*OO[[#This Row],[32]]</f>
        <v>1.0120801722034998E-12</v>
      </c>
      <c r="AI467" s="10">
        <f>3/24000000*OO[[#This Row],[91 (30JUN1985 06:00:00)-Water Temperature (C)]]*OO[[#This Row],[33]]</f>
        <v>6.5861567087049992E-11</v>
      </c>
      <c r="AJ467" s="10">
        <f>3/24000000*OO[[#This Row],[92 (30JUN1985 09:00:00)-Water Temperature (C)]]*OO[[#This Row],[34]]</f>
        <v>2.5234104950099997E-9</v>
      </c>
      <c r="AK467" s="10">
        <f>3/24000000*OO[[#This Row],[93 (30JUN1985 12:00:00)-Water Temperature (C)]]*OO[[#This Row],[35]]</f>
        <v>5.9443121608200004E-8</v>
      </c>
      <c r="AL467" s="10">
        <f>3/24000000*OO[[#This Row],[94 (30JUN1985 15:00:00)-Water Temperature (C)]]*OO[[#This Row],[36]]</f>
        <v>9.157806904804999E-7</v>
      </c>
      <c r="AM467" s="10">
        <f>3/24000000*OO[[#This Row],[95 (30JUN1985 18:00:00)-Water Temperature (C)]]*OO[[#This Row],[37]]</f>
        <v>9.7126281386275E-6</v>
      </c>
      <c r="AN467" s="10">
        <f>3/24000000*OO[[#This Row],[96 (30JUN1985 21:00:00)-Water Temperature (C)]]*OO[[#This Row],[38]]</f>
        <v>7.2263611084212497E-5</v>
      </c>
      <c r="AO467" s="10">
        <f>3/24000000*OO[[#This Row],[97 (01JUL1985 00:00:00)-Water Temperature (C)]]*OO[[#This Row],[39]]</f>
        <v>3.8990696819549999E-4</v>
      </c>
      <c r="AP467" s="10">
        <f>3/24000000*OO[[#This Row],[98 (01JUL1985 03:00:00)-Water Temperature (C)]]*OO[[#This Row],[40]]</f>
        <v>1.6032778094296246E-3</v>
      </c>
      <c r="AQ467" s="10">
        <f>3/24000000*OO[[#This Row],[99 (01JUL1985 06:00:00)-Water Temperature (C)]]*OO[[#This Row],[41]]</f>
        <v>5.1820135343437499E-3</v>
      </c>
      <c r="AR467" s="10">
        <f>3/24000000*OO[[#This Row],[100 (01JUL1985 09:00:00)-Water Temperature (C)]]*OO[[#This Row],[42]]</f>
        <v>1.3874480292956249E-2</v>
      </c>
      <c r="AS467" s="10">
        <f>3/24000000*OO[[#This Row],[101 (01JUL1985 12:00:00)-Water Temperature (C)]]*OO[[#This Row],[43]]</f>
        <v>3.1045504610324993E-2</v>
      </c>
      <c r="AT467" s="10">
        <f>3/24000000*OO[[#This Row],[102 (01JUL1985 15:00:00)-Water Temperature (C)]]*OO[[#This Row],[44]]</f>
        <v>5.8950442315012494E-2</v>
      </c>
      <c r="AU467" s="10">
        <f>3/24000000*OO[[#This Row],[103 (01JUL1985 18:00:00)-Water Temperature (C)]]*OO[[#This Row],[45]]</f>
        <v>9.7102964182874993E-2</v>
      </c>
      <c r="AV467" s="10">
        <f>3/24000000*OO[[#This Row],[104 (01JUL1985 21:00:00)-Water Temperature (C)]]*OO[[#This Row],[46]]</f>
        <v>0.13857805200044998</v>
      </c>
      <c r="AW467" s="10">
        <f>3/24000000*OO[[#This Row],[105 (02JUL1985 00:00:00)-Water Temperature (C)]]*OO[[#This Row],[47]]</f>
        <v>0.17487990401600001</v>
      </c>
      <c r="AX467" s="10">
        <f>3/24000000*OO[[#This Row],[106 (02JUL1985 03:00:00)-Water Temperature (C)]]*OO[[#This Row],[48]]</f>
        <v>0.19994139781039999</v>
      </c>
      <c r="AY467" s="10">
        <f>3/24000000*OO[[#This Row],[107 (02JUL1985 06:00:00)-Water Temperature (C)]]*OO[[#This Row],[49]]</f>
        <v>0.210944220519375</v>
      </c>
      <c r="AZ467" s="10">
        <f>3/24000000*OO[[#This Row],[108 (02JUL1985 09:00:00)-Water Temperature (C)]]*OO[[#This Row],[50]]</f>
        <v>0.20887751704919996</v>
      </c>
      <c r="BA467" s="10">
        <f>3/24000000*OO[[#This Row],[109 (02JUL1985 12:00:00)-Water Temperature (C)]]*OO[[#This Row],[51]]</f>
        <v>0.19954347553777502</v>
      </c>
      <c r="BB467" s="10">
        <f>3/24000000*OO[[#This Row],[110 (02JUL1985 15:00:00)-Water Temperature (C)]]*OO[[#This Row],[52]]</f>
        <v>0.18299217634162498</v>
      </c>
      <c r="BC467" s="10">
        <f>3/24000000*OO[[#This Row],[111 (02JUL1985 18:00:00)-Water Temperature (C)]]*OO[[#This Row],[53]]</f>
        <v>0.16330601709329998</v>
      </c>
      <c r="BD467" s="10">
        <f>3/24000000*OO[[#This Row],[112 (02JUL1985 21:00:00)-Water Temperature (C)]]*OO[[#This Row],[54]]</f>
        <v>0.14153145552292498</v>
      </c>
      <c r="BE467" s="10">
        <f>3/24000000*OO[[#This Row],[113 (03JUL1985 00:00:00)-Water Temperature (C)]]*OO[[#This Row],[55]]</f>
        <v>0.12068058280312499</v>
      </c>
      <c r="BF467" s="10">
        <f>3/24000000*OO[[#This Row],[114 (03JUL1985 03:00:00)-Water Temperature (C)]]*OO[[#This Row],[56]]</f>
        <v>0.1014615933818</v>
      </c>
      <c r="BG467" s="10">
        <f>3/24000000*OO[[#This Row],[115 (03JUL1985 06:00:00)-Water Temperature (C)]]*OO[[#This Row],[57]]</f>
        <v>8.4432904608324991E-2</v>
      </c>
      <c r="BH467" s="10">
        <f>3/24000000*OO[[#This Row],[116 (03JUL1985 09:00:00)-Water Temperature (C)]]*OO[[#This Row],[58]]</f>
        <v>7.0475109434749994E-2</v>
      </c>
      <c r="BI467" s="10">
        <f>3/24000000*OO[[#This Row],[117 (03JUL1985 12:00:00)-Water Temperature (C)]]*OO[[#This Row],[59]]</f>
        <v>5.9836258391674994E-2</v>
      </c>
      <c r="BJ467" s="10">
        <f>3/24000000*OO[[#This Row],[118 (03JUL1985 15:00:00)-Water Temperature (C)]]*OO[[#This Row],[60]]</f>
        <v>5.125128980243749E-2</v>
      </c>
      <c r="BK467" s="10">
        <f>3/24000000*OO[[#This Row],[119 (03JUL1985 18:00:00)-Water Temperature (C)]]*OO[[#This Row],[61]]</f>
        <v>4.4467071848000007E-2</v>
      </c>
      <c r="BL467" s="10">
        <f>3/24000000*OO[[#This Row],[120 (03JUL1985 21:00:00)-Water Temperature (C)]]*OO[[#This Row],[62]]</f>
        <v>3.8213115340124996E-2</v>
      </c>
      <c r="BM467" s="10">
        <f>3/24000000*OO[[#This Row],[121 (04JUL1985 00:00:00)-Water Temperature (C)]]*OO[[#This Row],[63]]</f>
        <v>3.2780999884499999E-2</v>
      </c>
      <c r="BN467" s="10">
        <f>3/24000000*OO[[#This Row],[122 (04JUL1985 03:00:00)-Water Temperature (C)]]*OO[[#This Row],[64]]</f>
        <v>2.8227268189099999E-2</v>
      </c>
      <c r="BO467" s="10">
        <f>3/24000000*OO[[#This Row],[123 (04JUL1985 06:00:00)-Water Temperature (C)]]*OO[[#This Row],[65]]</f>
        <v>2.4344805260462499E-2</v>
      </c>
      <c r="BP467" s="10">
        <f>3/24000000*OO[[#This Row],[124 (04JUL1985 09:00:00)-Water Temperature (C)]]*OO[[#This Row],[66]]</f>
        <v>2.1496373796824998E-2</v>
      </c>
      <c r="BQ467" s="10">
        <f>3/24000000*OO[[#This Row],[125 (04JUL1985 12:00:00)-Water Temperature (C)]]*OO[[#This Row],[67]]</f>
        <v>1.9143372745735E-2</v>
      </c>
      <c r="BR467" s="10">
        <f>3/24000000*OO[[#This Row],[126 (04JUL1985 15:00:00)-Water Temperature (C)]]*OO[[#This Row],[68]]</f>
        <v>1.7094550999487503E-2</v>
      </c>
      <c r="BS467" s="10">
        <f>3/24000000*OO[[#This Row],[127 (04JUL1985 18:00:00)-Water Temperature (C)]]*OO[[#This Row],[69]]</f>
        <v>1.5471376005922499E-2</v>
      </c>
      <c r="BT467" s="10">
        <f>3/24000000*OO[[#This Row],[128 (04JUL1985 21:00:00)-Water Temperature (C)]]*OO[[#This Row],[70]]</f>
        <v>1.3911918293075001E-2</v>
      </c>
      <c r="BU467" s="10">
        <f>3/24000000*OO[[#This Row],[129 (05JUL1985 00:00:00)-Water Temperature (C)]]*OO[[#This Row],[71]]</f>
        <v>1.2302647803974999E-2</v>
      </c>
      <c r="BV467" s="10">
        <f>3/24000000*OO[[#This Row],[130 (05JUL1985 03:00:00)-Water Temperature (C)]]*OO[[#This Row],[72]]</f>
        <v>1.0865983253774998E-2</v>
      </c>
      <c r="BW467" s="10">
        <f>3/24000000*OO[[#This Row],[131 (05JUL1985 06:00:00)-Water Temperature (C)]]*OO[[#This Row],[73]]</f>
        <v>9.6311015397299998E-3</v>
      </c>
      <c r="BX467" s="10">
        <f>3/24000000*OO[[#This Row],[132 (05JUL1985 09:00:00)-Water Temperature (C)]]*OO[[#This Row],[74]]</f>
        <v>8.8083336001087507E-3</v>
      </c>
      <c r="BY467" s="10">
        <f>3/24000000*OO[[#This Row],[133 (05JUL1985 12:00:00)-Water Temperature (C)]]*OO[[#This Row],[75]]</f>
        <v>8.1790608919949988E-3</v>
      </c>
      <c r="BZ467" s="10">
        <f>3/24000000*OO[[#This Row],[134 (05JUL1985 15:00:00)-Water Temperature (C)]]*OO[[#This Row],[76]]</f>
        <v>7.6834378517175008E-3</v>
      </c>
      <c r="CA467" s="10">
        <f>3/24000000*OO[[#This Row],[135 (05JUL1985 18:00:00)-Water Temperature (C)]]*OO[[#This Row],[77]]</f>
        <v>7.2550942457962489E-3</v>
      </c>
      <c r="CB467" s="10">
        <f>3/24000000*OO[[#This Row],[136 (05JUL1985 21:00:00)-Water Temperature (C)]]*OO[[#This Row],[78]]</f>
        <v>6.7315016193912509E-3</v>
      </c>
      <c r="CC467" s="10">
        <f>3/24000000*OO[[#This Row],[137 (06JUL1985 00:00:00)-Water Temperature (C)]]*OO[[#This Row],[79]]</f>
        <v>6.1467670976362498E-3</v>
      </c>
      <c r="CD467" s="10">
        <f>3/24000000*OO[[#This Row],[138 (06JUL1985 03:00:00)-Water Temperature (C)]]*OO[[#This Row],[80]]</f>
        <v>5.6023819151299996E-3</v>
      </c>
      <c r="CE467" s="10">
        <f>3/24000000*OO[[#This Row],[139 (06JUL1985 06:00:00)-Water Temperature (C)]]*OO[[#This Row],[81]]</f>
        <v>5.1142330024625E-3</v>
      </c>
      <c r="CF467" s="10">
        <f>3/24000000*OO[[#This Row],[140 (06JUL1985 09:00:00)-Water Temperature (C)]]*OO[[#This Row],[82]]</f>
        <v>4.8084116809125003E-3</v>
      </c>
      <c r="CG467" s="10">
        <f>3/24000000*OO[[#This Row],[141 (06JUL1985 12:00:00)-Water Temperature (C)]]*OO[[#This Row],[83]]</f>
        <v>4.5773274336075006E-3</v>
      </c>
      <c r="CH467" s="10">
        <f>3/24000000*OO[[#This Row],[142 (06JUL1985 15:00:00)-Water Temperature (C)]]*OO[[#This Row],[84]]</f>
        <v>4.4007443178825005E-3</v>
      </c>
      <c r="CI467" s="10">
        <f>3/24000000*OO[[#This Row],[143 (06JUL1985 18:00:00)-Water Temperature (C)]]*OO[[#This Row],[85]]</f>
        <v>4.2301289007799997E-3</v>
      </c>
      <c r="CJ467" s="10">
        <f>3/24000000*OO[[#This Row],[144 (06JUL1985 21:00:00)-Water Temperature (C)]]*OO[[#This Row],[86]]</f>
        <v>3.9999016779762491E-3</v>
      </c>
      <c r="CK467" s="10">
        <f>3/24000000*OO[[#This Row],[145 (07JUL1985 00:00:00)-Water Temperature (C)]]*OO[[#This Row],[87]]</f>
        <v>3.7184693859024995E-3</v>
      </c>
      <c r="CL467" s="10">
        <f>3/24000000*OO[[#This Row],[146 (07JUL1985 03:00:00)-Water Temperature (C)]]*OO[[#This Row],[88]]</f>
        <v>3.4455410736900002E-3</v>
      </c>
      <c r="CM467" s="10">
        <f>3/24000000*OO[[#This Row],[147 (07JUL1985 06:00:00)-Water Temperature (C)]]*OO[[#This Row],[89]]</f>
        <v>3.1945759021699996E-3</v>
      </c>
      <c r="CN467" s="10">
        <f>3/24000000*OO[[#This Row],[148 (07JUL1985 09:00:00)-Water Temperature (C)]]*OO[[#This Row],[90]]</f>
        <v>3.0318800424062498E-3</v>
      </c>
      <c r="CO467" s="10">
        <f>3/24000000*OO[[#This Row],[149 (07JUL1985 12:00:00)-Water Temperature (C)]]*OO[[#This Row],[91]]</f>
        <v>2.8525188070925001E-3</v>
      </c>
      <c r="CP467" s="10">
        <f>3/24000000*OO[[#This Row],[150 (07JUL1985 15:00:00)-Water Temperature (C)]]*OO[[#This Row],[92]]</f>
        <v>2.7526626873199999E-3</v>
      </c>
      <c r="CQ467" s="10">
        <f>3/24000000*OO[[#This Row],[151 (07JUL1985 18:00:00)-Water Temperature (C)]]*OO[[#This Row],[93]]</f>
        <v>2.6662916341213747E-3</v>
      </c>
      <c r="CR467" s="10">
        <f>3/24000000*OO[[#This Row],[152 (07JUL1985 21:00:00)-Water Temperature (C)]]*OO[[#This Row],[94]]</f>
        <v>2.5568410098082499E-3</v>
      </c>
      <c r="CS467" s="10">
        <f>3/24000000*OO[[#This Row],[153 (08JUL1985 00:00:00)-Water Temperature (C)]]*OO[[#This Row],[95]]</f>
        <v>2.4245668078925003E-3</v>
      </c>
      <c r="CT467" s="10">
        <f>3/24000000*OO[[#This Row],[154 (08JUL1985 03:00:00)-Water Temperature (C)]]*OO[[#This Row],[96]]</f>
        <v>2.2908623310862498E-3</v>
      </c>
      <c r="CU467" s="10">
        <f>3/24000000*OO[[#This Row],[155 (08JUL1985 06:00:00)-Water Temperature (C)]]*OO[[#This Row],[97]]</f>
        <v>2.1804118094605001E-3</v>
      </c>
      <c r="CV467" s="10">
        <f>3/24000000*OO[[#This Row],[156 (08JUL1985 09:00:00)-Water Temperature (C)]]*OO[[#This Row],[98]]</f>
        <v>2.1471923441606249E-3</v>
      </c>
      <c r="CW467" s="10">
        <f>3/24000000*OO[[#This Row],[157 (08JUL1985 12:00:00)-Water Temperature (C)]]*OO[[#This Row],[99]]</f>
        <v>2.1449494935131246E-3</v>
      </c>
    </row>
    <row r="468" spans="1:101" x14ac:dyDescent="0.35">
      <c r="A468" t="s">
        <v>475</v>
      </c>
      <c r="B468">
        <v>853.60770000000002</v>
      </c>
      <c r="C468" s="10">
        <f>3/24*OO[[#This Row],[59 (26JUN1985 06:00:00)-Water Temperature (C)]]*OO[[#This Row],[1]]/SUM(OO[1])</f>
        <v>0</v>
      </c>
      <c r="D468" s="10">
        <f>3/24*OO[[#This Row],[60 (26JUN1985 09:00:00)-Water Temperature (C)]]*OO[[#This Row],[2]]/SUM(OO[2])</f>
        <v>0</v>
      </c>
      <c r="E468" s="10">
        <f>3/24*OO[[#This Row],[61 (26JUN1985 12:00:00)-Water Temperature (C)]]*OO[[#This Row],[3]]/SUM(OO[3])</f>
        <v>0</v>
      </c>
      <c r="F468" s="10">
        <f>3/24*OO[[#This Row],[62 (26JUN1985 15:00:00)-Water Temperature (C)]]*OO[[#This Row],[4]]/SUM(OO[4])</f>
        <v>0</v>
      </c>
      <c r="G468" s="10">
        <f>3/24*OO[[#This Row],[63 (26JUN1985 18:00:00)-Water Temperature (C)]]*OO[[#This Row],[5]]/SUM(OO[5])</f>
        <v>0</v>
      </c>
      <c r="H468" s="10">
        <f>3/24*OO[[#This Row],[64 (26JUN1985 21:00:00)-Water Temperature (C)]]*OO[[#This Row],[6]]/SUM(OO[6])</f>
        <v>0</v>
      </c>
      <c r="I468" s="10">
        <f>3/24*OO[[#This Row],[65 (27JUN1985 00:00:00)-Water Temperature (C)]]*OO[[#This Row],[7]]/SUM(OO[7])</f>
        <v>0</v>
      </c>
      <c r="J468" s="10">
        <f>3/24*OO[[#This Row],[66 (27JUN1985 03:00:00)-Water Temperature (C)]]*OO[[#This Row],[8]]/SUM(OO[8])</f>
        <v>0</v>
      </c>
      <c r="K468" s="10">
        <f>3/24*OO[[#This Row],[67 (27JUN1985 06:00:00)-Water Temperature (C)]]*OO[[#This Row],[9]]/SUM(OO[9])</f>
        <v>0</v>
      </c>
      <c r="L468" s="10">
        <f>3/24*OO[[#This Row],[68 (27JUN1985 09:00:00)-Water Temperature (C)]]*OO[[#This Row],[10]]/SUM(OO[10])</f>
        <v>0</v>
      </c>
      <c r="M468" s="10">
        <f>3/24*OO[[#This Row],[69 (27JUN1985 12:00:00)-Water Temperature (C)]]*OO[[#This Row],[11]]/SUM(OO[11])</f>
        <v>0</v>
      </c>
      <c r="N468" s="10">
        <f>3/24*OO[[#This Row],[70 (27JUN1985 15:00:00)-Water Temperature (C)]]*OO[[#This Row],[12]]/SUM(OO[12])</f>
        <v>0</v>
      </c>
      <c r="O468" s="10">
        <f>3/24*OO[[#This Row],[71 (27JUN1985 18:00:00)-Water Temperature (C)]]*OO[[#This Row],[13]]/SUM(OO[13])</f>
        <v>0</v>
      </c>
      <c r="P468" s="10">
        <f>3/24*OO[[#This Row],[72 (27JUN1985 21:00:00)-Water Temperature (C)]]*OO[[#This Row],[14]]/SUM(OO[14])</f>
        <v>0</v>
      </c>
      <c r="Q468" s="10">
        <f>3/24*OO[[#This Row],[73 (28JUN1985 00:00:00)-Water Temperature (C)]]*OO[[#This Row],[15]]/SUM(OO[15])</f>
        <v>0</v>
      </c>
      <c r="R468" s="10">
        <f>3/24*OO[[#This Row],[74 (28JUN1985 03:00:00)-Water Temperature (C)]]*OO[[#This Row],[16]]/SUM(OO[16])</f>
        <v>0</v>
      </c>
      <c r="S468" s="10">
        <f>3/24*OO[[#This Row],[75 (28JUN1985 06:00:00)-Water Temperature (C)]]*OO[[#This Row],[17]]/SUM(OO[17])</f>
        <v>0</v>
      </c>
      <c r="T468" s="10">
        <f>3/24*OO[[#This Row],[76 (28JUN1985 09:00:00)-Water Temperature (C)]]*OO[[#This Row],[18]]/SUM(OO[18])</f>
        <v>0</v>
      </c>
      <c r="U468" s="10">
        <f>3/24*OO[[#This Row],[77 (28JUN1985 12:00:00)-Water Temperature (C)]]*OO[[#This Row],[19]]/SUM(OO[19])</f>
        <v>0</v>
      </c>
      <c r="V468" s="10">
        <f>3/24000000*OO[[#This Row],[78 (28JUN1985 15:00:00)-Water Temperature (C)]]*OO[[#This Row],[20]]</f>
        <v>0</v>
      </c>
      <c r="W468" s="10">
        <f>3/24000000*OO[[#This Row],[79 (28JUN1985 18:00:00)-Water Temperature (C)]]*OO[[#This Row],[21]]</f>
        <v>0</v>
      </c>
      <c r="X468" s="10">
        <f>3/24000000*OO[[#This Row],[80 (28JUN1985 21:00:00)-Water Temperature (C)]]*OO[[#This Row],[22]]</f>
        <v>0</v>
      </c>
      <c r="Y468" s="10">
        <f>3/24000000*OO[[#This Row],[81 (29JUN1985 00:00:00)-Water Temperature (C)]]*OO[[#This Row],[23]]</f>
        <v>0</v>
      </c>
      <c r="Z468" s="10">
        <f>3/24000000*OO[[#This Row],[82 (29JUN1985 03:00:00)-Water Temperature (C)]]*OO[[#This Row],[24]]</f>
        <v>0</v>
      </c>
      <c r="AA468" s="10">
        <f>3/24000000*OO[[#This Row],[83 (29JUN1985 06:00:00)-Water Temperature (C)]]*OO[[#This Row],[25]]</f>
        <v>9.748643501310001E-40</v>
      </c>
      <c r="AB468" s="10">
        <f>3/24000000*OO[[#This Row],[84 (29JUN1985 09:00:00)-Water Temperature (C)]]*OO[[#This Row],[26]]</f>
        <v>2.7940882177137497E-33</v>
      </c>
      <c r="AC468" s="10">
        <f>3/24000000*OO[[#This Row],[85 (29JUN1985 12:00:00)-Water Temperature (C)]]*OO[[#This Row],[27]]</f>
        <v>4.0735928192599996E-28</v>
      </c>
      <c r="AD468" s="10">
        <f>3/24000000*OO[[#This Row],[86 (29JUN1985 15:00:00)-Water Temperature (C)]]*OO[[#This Row],[28]]</f>
        <v>4.9795251573900005E-24</v>
      </c>
      <c r="AE468" s="10">
        <f>3/24000000*OO[[#This Row],[88 (29JUN1985 21:00:00)-Water Temperature (C)]]*OO[[#This Row],[30]]</f>
        <v>9.6490840546999979E-18</v>
      </c>
      <c r="AF468" s="10">
        <f>3/24000000*OO[[#This Row],[88 (29JUN1985 21:00:00)-Water Temperature (C)]]*OO[[#This Row],[30]]</f>
        <v>9.6490840546999979E-18</v>
      </c>
      <c r="AG468" s="10">
        <f>3/24000000*OO[[#This Row],[89 (30JUN1985 00:00:00)-Water Temperature (C)]]*OO[[#This Row],[31]]</f>
        <v>2.8372261702487504E-15</v>
      </c>
      <c r="AH468" s="10">
        <f>3/24000000*OO[[#This Row],[90 (30JUN1985 03:00:00)-Water Temperature (C)]]*OO[[#This Row],[32]]</f>
        <v>3.8044931398325002E-13</v>
      </c>
      <c r="AI468" s="10">
        <f>3/24000000*OO[[#This Row],[91 (30JUN1985 06:00:00)-Water Temperature (C)]]*OO[[#This Row],[33]]</f>
        <v>2.6516618318149999E-11</v>
      </c>
      <c r="AJ468" s="10">
        <f>3/24000000*OO[[#This Row],[92 (30JUN1985 09:00:00)-Water Temperature (C)]]*OO[[#This Row],[34]]</f>
        <v>1.080749258773E-9</v>
      </c>
      <c r="AK468" s="10">
        <f>3/24000000*OO[[#This Row],[93 (30JUN1985 12:00:00)-Water Temperature (C)]]*OO[[#This Row],[35]]</f>
        <v>2.6901630783462502E-8</v>
      </c>
      <c r="AL468" s="10">
        <f>3/24000000*OO[[#This Row],[94 (30JUN1985 15:00:00)-Water Temperature (C)]]*OO[[#This Row],[36]]</f>
        <v>4.3605267341887494E-7</v>
      </c>
      <c r="AM468" s="10">
        <f>3/24000000*OO[[#This Row],[95 (30JUN1985 18:00:00)-Water Temperature (C)]]*OO[[#This Row],[37]]</f>
        <v>4.8505480695000003E-6</v>
      </c>
      <c r="AN468" s="10">
        <f>3/24000000*OO[[#This Row],[96 (30JUN1985 21:00:00)-Water Temperature (C)]]*OO[[#This Row],[38]]</f>
        <v>3.7773446323650001E-5</v>
      </c>
      <c r="AO468" s="10">
        <f>3/24000000*OO[[#This Row],[97 (01JUL1985 00:00:00)-Water Temperature (C)]]*OO[[#This Row],[39]]</f>
        <v>2.1323949518299999E-4</v>
      </c>
      <c r="AP468" s="10">
        <f>3/24000000*OO[[#This Row],[98 (01JUL1985 03:00:00)-Water Temperature (C)]]*OO[[#This Row],[40]]</f>
        <v>9.1675800070574985E-4</v>
      </c>
      <c r="AQ468" s="10">
        <f>3/24000000*OO[[#This Row],[99 (01JUL1985 06:00:00)-Water Temperature (C)]]*OO[[#This Row],[41]]</f>
        <v>3.0946820114374999E-3</v>
      </c>
      <c r="AR468" s="10">
        <f>3/24000000*OO[[#This Row],[100 (01JUL1985 09:00:00)-Water Temperature (C)]]*OO[[#This Row],[42]]</f>
        <v>8.6264990992600005E-3</v>
      </c>
      <c r="AS468" s="10">
        <f>3/24000000*OO[[#This Row],[101 (01JUL1985 12:00:00)-Water Temperature (C)]]*OO[[#This Row],[43]]</f>
        <v>2.0015399314570002E-2</v>
      </c>
      <c r="AT468" s="10">
        <f>3/24000000*OO[[#This Row],[102 (01JUL1985 15:00:00)-Water Temperature (C)]]*OO[[#This Row],[44]]</f>
        <v>3.9282388667199998E-2</v>
      </c>
      <c r="AU468" s="10">
        <f>3/24000000*OO[[#This Row],[103 (01JUL1985 18:00:00)-Water Temperature (C)]]*OO[[#This Row],[45]]</f>
        <v>6.674683146116249E-2</v>
      </c>
      <c r="AV468" s="10">
        <f>3/24000000*OO[[#This Row],[104 (01JUL1985 21:00:00)-Water Temperature (C)]]*OO[[#This Row],[46]]</f>
        <v>9.8174167731574988E-2</v>
      </c>
      <c r="AW468" s="10">
        <f>3/24000000*OO[[#This Row],[105 (02JUL1985 00:00:00)-Water Temperature (C)]]*OO[[#This Row],[47]]</f>
        <v>0.12770476904899999</v>
      </c>
      <c r="AX468" s="10">
        <f>3/24000000*OO[[#This Row],[106 (02JUL1985 03:00:00)-Water Temperature (C)]]*OO[[#This Row],[48]]</f>
        <v>0.15042536468902498</v>
      </c>
      <c r="AY468" s="10">
        <f>3/24000000*OO[[#This Row],[107 (02JUL1985 06:00:00)-Water Temperature (C)]]*OO[[#This Row],[49]]</f>
        <v>0.16328292186462498</v>
      </c>
      <c r="AZ468" s="10">
        <f>3/24000000*OO[[#This Row],[108 (02JUL1985 09:00:00)-Water Temperature (C)]]*OO[[#This Row],[50]]</f>
        <v>0.16595811315338749</v>
      </c>
      <c r="BA468" s="10">
        <f>3/24000000*OO[[#This Row],[109 (02JUL1985 12:00:00)-Water Temperature (C)]]*OO[[#This Row],[51]]</f>
        <v>0.16220480852821248</v>
      </c>
      <c r="BB468" s="10">
        <f>3/24000000*OO[[#This Row],[110 (02JUL1985 15:00:00)-Water Temperature (C)]]*OO[[#This Row],[52]]</f>
        <v>0.15156842783999999</v>
      </c>
      <c r="BC468" s="10">
        <f>3/24000000*OO[[#This Row],[111 (02JUL1985 18:00:00)-Water Temperature (C)]]*OO[[#This Row],[53]]</f>
        <v>0.137453174887675</v>
      </c>
      <c r="BD468" s="10">
        <f>3/24000000*OO[[#This Row],[112 (02JUL1985 21:00:00)-Water Temperature (C)]]*OO[[#This Row],[54]]</f>
        <v>0.12084747532824999</v>
      </c>
      <c r="BE468" s="10">
        <f>3/24000000*OO[[#This Row],[113 (03JUL1985 00:00:00)-Water Temperature (C)]]*OO[[#This Row],[55]]</f>
        <v>0.10439920479627499</v>
      </c>
      <c r="BF468" s="10">
        <f>3/24000000*OO[[#This Row],[114 (03JUL1985 03:00:00)-Water Temperature (C)]]*OO[[#This Row],[56]]</f>
        <v>8.8838371249024994E-2</v>
      </c>
      <c r="BG468" s="10">
        <f>3/24000000*OO[[#This Row],[115 (03JUL1985 06:00:00)-Water Temperature (C)]]*OO[[#This Row],[57]]</f>
        <v>7.4742544090000002E-2</v>
      </c>
      <c r="BH468" s="10">
        <f>3/24000000*OO[[#This Row],[116 (03JUL1985 09:00:00)-Water Temperature (C)]]*OO[[#This Row],[58]]</f>
        <v>6.2990793774224993E-2</v>
      </c>
      <c r="BI468" s="10">
        <f>3/24000000*OO[[#This Row],[117 (03JUL1985 12:00:00)-Water Temperature (C)]]*OO[[#This Row],[59]]</f>
        <v>5.3877672972462494E-2</v>
      </c>
      <c r="BJ468" s="10">
        <f>3/24000000*OO[[#This Row],[118 (03JUL1985 15:00:00)-Water Temperature (C)]]*OO[[#This Row],[60]]</f>
        <v>4.6369366221149996E-2</v>
      </c>
      <c r="BK468" s="10">
        <f>3/24000000*OO[[#This Row],[119 (03JUL1985 18:00:00)-Water Temperature (C)]]*OO[[#This Row],[61]]</f>
        <v>4.0341898061300001E-2</v>
      </c>
      <c r="BL468" s="10">
        <f>3/24000000*OO[[#This Row],[120 (03JUL1985 21:00:00)-Water Temperature (C)]]*OO[[#This Row],[62]]</f>
        <v>3.4738674766912496E-2</v>
      </c>
      <c r="BM468" s="10">
        <f>3/24000000*OO[[#This Row],[121 (04JUL1985 00:00:00)-Water Temperature (C)]]*OO[[#This Row],[63]]</f>
        <v>2.9885396953999995E-2</v>
      </c>
      <c r="BN468" s="10">
        <f>3/24000000*OO[[#This Row],[122 (04JUL1985 03:00:00)-Water Temperature (C)]]*OO[[#This Row],[64]]</f>
        <v>2.5822698303359995E-2</v>
      </c>
      <c r="BO468" s="10">
        <f>3/24000000*OO[[#This Row],[123 (04JUL1985 06:00:00)-Water Temperature (C)]]*OO[[#This Row],[65]]</f>
        <v>2.2357214080998746E-2</v>
      </c>
      <c r="BP468" s="10">
        <f>3/24000000*OO[[#This Row],[124 (04JUL1985 09:00:00)-Water Temperature (C)]]*OO[[#This Row],[66]]</f>
        <v>1.980684431321E-2</v>
      </c>
      <c r="BQ468" s="10">
        <f>3/24000000*OO[[#This Row],[125 (04JUL1985 12:00:00)-Water Temperature (C)]]*OO[[#This Row],[67]]</f>
        <v>1.7665041516359999E-2</v>
      </c>
      <c r="BR468" s="10">
        <f>3/24000000*OO[[#This Row],[126 (04JUL1985 15:00:00)-Water Temperature (C)]]*OO[[#This Row],[68]]</f>
        <v>1.5783968021141247E-2</v>
      </c>
      <c r="BS468" s="10">
        <f>3/24000000*OO[[#This Row],[127 (04JUL1985 18:00:00)-Water Temperature (C)]]*OO[[#This Row],[69]]</f>
        <v>1.4285380593074999E-2</v>
      </c>
      <c r="BT468" s="10">
        <f>3/24000000*OO[[#This Row],[128 (04JUL1985 21:00:00)-Water Temperature (C)]]*OO[[#This Row],[70]]</f>
        <v>1.2843932317159999E-2</v>
      </c>
      <c r="BU468" s="10">
        <f>3/24000000*OO[[#This Row],[129 (05JUL1985 00:00:00)-Water Temperature (C)]]*OO[[#This Row],[71]]</f>
        <v>1.137289776748125E-2</v>
      </c>
      <c r="BV468" s="10">
        <f>3/24000000*OO[[#This Row],[130 (05JUL1985 03:00:00)-Water Temperature (C)]]*OO[[#This Row],[72]]</f>
        <v>1.0069985167604999E-2</v>
      </c>
      <c r="BW468" s="10">
        <f>3/24000000*OO[[#This Row],[131 (05JUL1985 06:00:00)-Water Temperature (C)]]*OO[[#This Row],[73]]</f>
        <v>8.9559194565937503E-3</v>
      </c>
      <c r="BX468" s="10">
        <f>3/24000000*OO[[#This Row],[132 (05JUL1985 09:00:00)-Water Temperature (C)]]*OO[[#This Row],[74]]</f>
        <v>8.2105164178212509E-3</v>
      </c>
      <c r="BY468" s="10">
        <f>3/24000000*OO[[#This Row],[133 (05JUL1985 12:00:00)-Water Temperature (C)]]*OO[[#This Row],[75]]</f>
        <v>7.6260793050250001E-3</v>
      </c>
      <c r="BZ468" s="10">
        <f>3/24000000*OO[[#This Row],[134 (05JUL1985 15:00:00)-Water Temperature (C)]]*OO[[#This Row],[76]]</f>
        <v>7.1544759276574998E-3</v>
      </c>
      <c r="CA468" s="10">
        <f>3/24000000*OO[[#This Row],[135 (05JUL1985 18:00:00)-Water Temperature (C)]]*OO[[#This Row],[77]]</f>
        <v>6.7425004785599991E-3</v>
      </c>
      <c r="CB468" s="10">
        <f>3/24000000*OO[[#This Row],[136 (05JUL1985 21:00:00)-Water Temperature (C)]]*OO[[#This Row],[78]]</f>
        <v>6.2470661679337501E-3</v>
      </c>
      <c r="CC468" s="10">
        <f>3/24000000*OO[[#This Row],[137 (06JUL1985 00:00:00)-Water Temperature (C)]]*OO[[#This Row],[79]]</f>
        <v>5.7092829097374993E-3</v>
      </c>
      <c r="CD468" s="10">
        <f>3/24000000*OO[[#This Row],[138 (06JUL1985 03:00:00)-Water Temperature (C)]]*OO[[#This Row],[80]]</f>
        <v>5.2160304133787496E-3</v>
      </c>
      <c r="CE468" s="10">
        <f>3/24000000*OO[[#This Row],[139 (06JUL1985 06:00:00)-Water Temperature (C)]]*OO[[#This Row],[81]]</f>
        <v>4.7777916795249996E-3</v>
      </c>
      <c r="CF468" s="10">
        <f>3/24000000*OO[[#This Row],[140 (06JUL1985 09:00:00)-Water Temperature (C)]]*OO[[#This Row],[82]]</f>
        <v>4.5024704915200007E-3</v>
      </c>
      <c r="CG468" s="10">
        <f>3/24000000*OO[[#This Row],[141 (06JUL1985 12:00:00)-Water Temperature (C)]]*OO[[#This Row],[83]]</f>
        <v>4.2867834489624997E-3</v>
      </c>
      <c r="CH468" s="10">
        <f>3/24000000*OO[[#This Row],[142 (06JUL1985 15:00:00)-Water Temperature (C)]]*OO[[#This Row],[84]]</f>
        <v>4.115274437831249E-3</v>
      </c>
      <c r="CI468" s="10">
        <f>3/24000000*OO[[#This Row],[143 (06JUL1985 18:00:00)-Water Temperature (C)]]*OO[[#This Row],[85]]</f>
        <v>3.9485038649362501E-3</v>
      </c>
      <c r="CJ468" s="10">
        <f>3/24000000*OO[[#This Row],[144 (06JUL1985 21:00:00)-Water Temperature (C)]]*OO[[#This Row],[86]]</f>
        <v>3.7291647624524992E-3</v>
      </c>
      <c r="CK468" s="10">
        <f>3/24000000*OO[[#This Row],[145 (07JUL1985 00:00:00)-Water Temperature (C)]]*OO[[#This Row],[87]]</f>
        <v>3.4701231395187493E-3</v>
      </c>
      <c r="CL468" s="10">
        <f>3/24000000*OO[[#This Row],[146 (07JUL1985 03:00:00)-Water Temperature (C)]]*OO[[#This Row],[88]]</f>
        <v>3.2232555106500001E-3</v>
      </c>
      <c r="CM468" s="10">
        <f>3/24000000*OO[[#This Row],[147 (07JUL1985 06:00:00)-Water Temperature (C)]]*OO[[#This Row],[89]]</f>
        <v>2.9980849498862502E-3</v>
      </c>
      <c r="CN468" s="10">
        <f>3/24000000*OO[[#This Row],[148 (07JUL1985 09:00:00)-Water Temperature (C)]]*OO[[#This Row],[90]]</f>
        <v>2.8507766264700002E-3</v>
      </c>
      <c r="CO468" s="10">
        <f>3/24000000*OO[[#This Row],[149 (07JUL1985 12:00:00)-Water Temperature (C)]]*OO[[#This Row],[91]]</f>
        <v>2.684014495931E-3</v>
      </c>
      <c r="CP468" s="10">
        <f>3/24000000*OO[[#This Row],[150 (07JUL1985 15:00:00)-Water Temperature (C)]]*OO[[#This Row],[92]]</f>
        <v>2.589134855643375E-3</v>
      </c>
      <c r="CQ468" s="10">
        <f>3/24000000*OO[[#This Row],[151 (07JUL1985 18:00:00)-Water Temperature (C)]]*OO[[#This Row],[93]]</f>
        <v>2.5039408956639996E-3</v>
      </c>
      <c r="CR468" s="10">
        <f>3/24000000*OO[[#This Row],[152 (07JUL1985 21:00:00)-Water Temperature (C)]]*OO[[#This Row],[94]]</f>
        <v>2.3977137651371252E-3</v>
      </c>
      <c r="CS468" s="10">
        <f>3/24000000*OO[[#This Row],[153 (08JUL1985 00:00:00)-Water Temperature (C)]]*OO[[#This Row],[95]]</f>
        <v>2.2737017501531249E-3</v>
      </c>
      <c r="CT468" s="10">
        <f>3/24000000*OO[[#This Row],[154 (08JUL1985 03:00:00)-Water Temperature (C)]]*OO[[#This Row],[96]]</f>
        <v>2.1508127649951247E-3</v>
      </c>
      <c r="CU468" s="10">
        <f>3/24000000*OO[[#This Row],[155 (08JUL1985 06:00:00)-Water Temperature (C)]]*OO[[#This Row],[97]]</f>
        <v>2.051291297715E-3</v>
      </c>
      <c r="CV468" s="10">
        <f>3/24000000*OO[[#This Row],[156 (08JUL1985 09:00:00)-Water Temperature (C)]]*OO[[#This Row],[98]]</f>
        <v>2.0215924328397497E-3</v>
      </c>
      <c r="CW468" s="10">
        <f>3/24000000*OO[[#This Row],[157 (08JUL1985 12:00:00)-Water Temperature (C)]]*OO[[#This Row],[99]]</f>
        <v>2.016714286384E-3</v>
      </c>
    </row>
    <row r="469" spans="1:101" x14ac:dyDescent="0.35">
      <c r="A469" t="s">
        <v>476</v>
      </c>
      <c r="B469">
        <v>836.87099999999998</v>
      </c>
      <c r="C469" s="10">
        <f>3/24*OO[[#This Row],[59 (26JUN1985 06:00:00)-Water Temperature (C)]]*OO[[#This Row],[1]]/SUM(OO[1])</f>
        <v>0</v>
      </c>
      <c r="D469" s="10">
        <f>3/24*OO[[#This Row],[60 (26JUN1985 09:00:00)-Water Temperature (C)]]*OO[[#This Row],[2]]/SUM(OO[2])</f>
        <v>0</v>
      </c>
      <c r="E469" s="10">
        <f>3/24*OO[[#This Row],[61 (26JUN1985 12:00:00)-Water Temperature (C)]]*OO[[#This Row],[3]]/SUM(OO[3])</f>
        <v>0</v>
      </c>
      <c r="F469" s="10">
        <f>3/24*OO[[#This Row],[62 (26JUN1985 15:00:00)-Water Temperature (C)]]*OO[[#This Row],[4]]/SUM(OO[4])</f>
        <v>0</v>
      </c>
      <c r="G469" s="10">
        <f>3/24*OO[[#This Row],[63 (26JUN1985 18:00:00)-Water Temperature (C)]]*OO[[#This Row],[5]]/SUM(OO[5])</f>
        <v>0</v>
      </c>
      <c r="H469" s="10">
        <f>3/24*OO[[#This Row],[64 (26JUN1985 21:00:00)-Water Temperature (C)]]*OO[[#This Row],[6]]/SUM(OO[6])</f>
        <v>0</v>
      </c>
      <c r="I469" s="10">
        <f>3/24*OO[[#This Row],[65 (27JUN1985 00:00:00)-Water Temperature (C)]]*OO[[#This Row],[7]]/SUM(OO[7])</f>
        <v>0</v>
      </c>
      <c r="J469" s="10">
        <f>3/24*OO[[#This Row],[66 (27JUN1985 03:00:00)-Water Temperature (C)]]*OO[[#This Row],[8]]/SUM(OO[8])</f>
        <v>0</v>
      </c>
      <c r="K469" s="10">
        <f>3/24*OO[[#This Row],[67 (27JUN1985 06:00:00)-Water Temperature (C)]]*OO[[#This Row],[9]]/SUM(OO[9])</f>
        <v>0</v>
      </c>
      <c r="L469" s="10">
        <f>3/24*OO[[#This Row],[68 (27JUN1985 09:00:00)-Water Temperature (C)]]*OO[[#This Row],[10]]/SUM(OO[10])</f>
        <v>0</v>
      </c>
      <c r="M469" s="10">
        <f>3/24*OO[[#This Row],[69 (27JUN1985 12:00:00)-Water Temperature (C)]]*OO[[#This Row],[11]]/SUM(OO[11])</f>
        <v>0</v>
      </c>
      <c r="N469" s="10">
        <f>3/24*OO[[#This Row],[70 (27JUN1985 15:00:00)-Water Temperature (C)]]*OO[[#This Row],[12]]/SUM(OO[12])</f>
        <v>0</v>
      </c>
      <c r="O469" s="10">
        <f>3/24*OO[[#This Row],[71 (27JUN1985 18:00:00)-Water Temperature (C)]]*OO[[#This Row],[13]]/SUM(OO[13])</f>
        <v>0</v>
      </c>
      <c r="P469" s="10">
        <f>3/24*OO[[#This Row],[72 (27JUN1985 21:00:00)-Water Temperature (C)]]*OO[[#This Row],[14]]/SUM(OO[14])</f>
        <v>0</v>
      </c>
      <c r="Q469" s="10">
        <f>3/24*OO[[#This Row],[73 (28JUN1985 00:00:00)-Water Temperature (C)]]*OO[[#This Row],[15]]/SUM(OO[15])</f>
        <v>0</v>
      </c>
      <c r="R469" s="10">
        <f>3/24*OO[[#This Row],[74 (28JUN1985 03:00:00)-Water Temperature (C)]]*OO[[#This Row],[16]]/SUM(OO[16])</f>
        <v>0</v>
      </c>
      <c r="S469" s="10">
        <f>3/24*OO[[#This Row],[75 (28JUN1985 06:00:00)-Water Temperature (C)]]*OO[[#This Row],[17]]/SUM(OO[17])</f>
        <v>0</v>
      </c>
      <c r="T469" s="10">
        <f>3/24*OO[[#This Row],[76 (28JUN1985 09:00:00)-Water Temperature (C)]]*OO[[#This Row],[18]]/SUM(OO[18])</f>
        <v>0</v>
      </c>
      <c r="U469" s="10">
        <f>3/24*OO[[#This Row],[77 (28JUN1985 12:00:00)-Water Temperature (C)]]*OO[[#This Row],[19]]/SUM(OO[19])</f>
        <v>0</v>
      </c>
      <c r="V469" s="10">
        <f>3/24000000*OO[[#This Row],[78 (28JUN1985 15:00:00)-Water Temperature (C)]]*OO[[#This Row],[20]]</f>
        <v>0</v>
      </c>
      <c r="W469" s="10">
        <f>3/24000000*OO[[#This Row],[79 (28JUN1985 18:00:00)-Water Temperature (C)]]*OO[[#This Row],[21]]</f>
        <v>0</v>
      </c>
      <c r="X469" s="10">
        <f>3/24000000*OO[[#This Row],[80 (28JUN1985 21:00:00)-Water Temperature (C)]]*OO[[#This Row],[22]]</f>
        <v>0</v>
      </c>
      <c r="Y469" s="10">
        <f>3/24000000*OO[[#This Row],[81 (29JUN1985 00:00:00)-Water Temperature (C)]]*OO[[#This Row],[23]]</f>
        <v>0</v>
      </c>
      <c r="Z469" s="10">
        <f>3/24000000*OO[[#This Row],[82 (29JUN1985 03:00:00)-Water Temperature (C)]]*OO[[#This Row],[24]]</f>
        <v>0</v>
      </c>
      <c r="AA469" s="10">
        <f>3/24000000*OO[[#This Row],[83 (29JUN1985 06:00:00)-Water Temperature (C)]]*OO[[#This Row],[25]]</f>
        <v>1.5318106760358751E-40</v>
      </c>
      <c r="AB469" s="10">
        <f>3/24000000*OO[[#This Row],[84 (29JUN1985 09:00:00)-Water Temperature (C)]]*OO[[#This Row],[26]]</f>
        <v>4.8077959195099999E-34</v>
      </c>
      <c r="AC469" s="10">
        <f>3/24000000*OO[[#This Row],[85 (29JUN1985 12:00:00)-Water Temperature (C)]]*OO[[#This Row],[27]]</f>
        <v>8.8227945688049983E-29</v>
      </c>
      <c r="AD469" s="10">
        <f>3/24000000*OO[[#This Row],[86 (29JUN1985 15:00:00)-Water Temperature (C)]]*OO[[#This Row],[28]]</f>
        <v>1.2527626808029998E-24</v>
      </c>
      <c r="AE469" s="10">
        <f>3/24000000*OO[[#This Row],[88 (29JUN1985 21:00:00)-Water Temperature (C)]]*OO[[#This Row],[30]]</f>
        <v>2.9886553947687497E-18</v>
      </c>
      <c r="AF469" s="10">
        <f>3/24000000*OO[[#This Row],[88 (29JUN1985 21:00:00)-Water Temperature (C)]]*OO[[#This Row],[30]]</f>
        <v>2.9886553947687497E-18</v>
      </c>
      <c r="AG469" s="10">
        <f>3/24000000*OO[[#This Row],[89 (30JUN1985 00:00:00)-Water Temperature (C)]]*OO[[#This Row],[31]]</f>
        <v>9.5454893457687502E-16</v>
      </c>
      <c r="AH469" s="10">
        <f>3/24000000*OO[[#This Row],[90 (30JUN1985 03:00:00)-Water Temperature (C)]]*OO[[#This Row],[32]]</f>
        <v>1.3803935976674999E-13</v>
      </c>
      <c r="AI469" s="10">
        <f>3/24000000*OO[[#This Row],[91 (30JUN1985 06:00:00)-Water Temperature (C)]]*OO[[#This Row],[33]]</f>
        <v>1.0315427238794998E-11</v>
      </c>
      <c r="AJ469" s="10">
        <f>3/24000000*OO[[#This Row],[92 (30JUN1985 09:00:00)-Water Temperature (C)]]*OO[[#This Row],[34]]</f>
        <v>4.4793821898737499E-10</v>
      </c>
      <c r="AK469" s="10">
        <f>3/24000000*OO[[#This Row],[93 (30JUN1985 12:00:00)-Water Temperature (C)]]*OO[[#This Row],[35]]</f>
        <v>1.1810350148214998E-8</v>
      </c>
      <c r="AL469" s="10">
        <f>3/24000000*OO[[#This Row],[94 (30JUN1985 15:00:00)-Water Temperature (C)]]*OO[[#This Row],[36]]</f>
        <v>2.01840321825675E-7</v>
      </c>
      <c r="AM469" s="10">
        <f>3/24000000*OO[[#This Row],[95 (30JUN1985 18:00:00)-Water Temperature (C)]]*OO[[#This Row],[37]]</f>
        <v>2.3597564857762501E-6</v>
      </c>
      <c r="AN469" s="10">
        <f>3/24000000*OO[[#This Row],[96 (30JUN1985 21:00:00)-Water Temperature (C)]]*OO[[#This Row],[38]]</f>
        <v>1.92889194978275E-5</v>
      </c>
      <c r="AO469" s="10">
        <f>3/24000000*OO[[#This Row],[97 (01JUL1985 00:00:00)-Water Temperature (C)]]*OO[[#This Row],[39]]</f>
        <v>1.1426715636674999E-4</v>
      </c>
      <c r="AP469" s="10">
        <f>3/24000000*OO[[#This Row],[98 (01JUL1985 03:00:00)-Water Temperature (C)]]*OO[[#This Row],[40]]</f>
        <v>5.1536862218700004E-4</v>
      </c>
      <c r="AQ469" s="10">
        <f>3/24000000*OO[[#This Row],[99 (01JUL1985 06:00:00)-Water Temperature (C)]]*OO[[#This Row],[41]]</f>
        <v>1.8243245179432501E-3</v>
      </c>
      <c r="AR469" s="10">
        <f>3/24000000*OO[[#This Row],[100 (01JUL1985 09:00:00)-Water Temperature (C)]]*OO[[#This Row],[42]]</f>
        <v>5.319414435587499E-3</v>
      </c>
      <c r="AS469" s="10">
        <f>3/24000000*OO[[#This Row],[101 (01JUL1985 12:00:00)-Water Temperature (C)]]*OO[[#This Row],[43]]</f>
        <v>1.2865402962019998E-2</v>
      </c>
      <c r="AT469" s="10">
        <f>3/24000000*OO[[#This Row],[102 (01JUL1985 15:00:00)-Water Temperature (C)]]*OO[[#This Row],[44]]</f>
        <v>2.6237935430612501E-2</v>
      </c>
      <c r="AU469" s="10">
        <f>3/24000000*OO[[#This Row],[103 (01JUL1985 18:00:00)-Water Temperature (C)]]*OO[[#This Row],[45]]</f>
        <v>4.6229401111749995E-2</v>
      </c>
      <c r="AV469" s="10">
        <f>3/24000000*OO[[#This Row],[104 (01JUL1985 21:00:00)-Water Temperature (C)]]*OO[[#This Row],[46]]</f>
        <v>7.0472443141199992E-2</v>
      </c>
      <c r="AW469" s="10">
        <f>3/24000000*OO[[#This Row],[105 (02JUL1985 00:00:00)-Water Temperature (C)]]*OO[[#This Row],[47]]</f>
        <v>9.5029336705362483E-2</v>
      </c>
      <c r="AX469" s="10">
        <f>3/24000000*OO[[#This Row],[106 (02JUL1985 03:00:00)-Water Temperature (C)]]*OO[[#This Row],[48]]</f>
        <v>0.11602283411377501</v>
      </c>
      <c r="AY469" s="10">
        <f>3/24000000*OO[[#This Row],[107 (02JUL1985 06:00:00)-Water Temperature (C)]]*OO[[#This Row],[49]]</f>
        <v>0.13043666356682498</v>
      </c>
      <c r="AZ469" s="10">
        <f>3/24000000*OO[[#This Row],[108 (02JUL1985 09:00:00)-Water Temperature (C)]]*OO[[#This Row],[50]]</f>
        <v>0.13704177210364998</v>
      </c>
      <c r="BA469" s="10">
        <f>3/24000000*OO[[#This Row],[109 (02JUL1985 12:00:00)-Water Temperature (C)]]*OO[[#This Row],[51]]</f>
        <v>0.13796626094987499</v>
      </c>
      <c r="BB469" s="10">
        <f>3/24000000*OO[[#This Row],[110 (02JUL1985 15:00:00)-Water Temperature (C)]]*OO[[#This Row],[52]]</f>
        <v>0.13237529216161251</v>
      </c>
      <c r="BC469" s="10">
        <f>3/24000000*OO[[#This Row],[111 (02JUL1985 18:00:00)-Water Temperature (C)]]*OO[[#This Row],[53]]</f>
        <v>0.12280143919599998</v>
      </c>
      <c r="BD469" s="10">
        <f>3/24000000*OO[[#This Row],[112 (02JUL1985 21:00:00)-Water Temperature (C)]]*OO[[#This Row],[54]]</f>
        <v>0.11018146223531251</v>
      </c>
      <c r="BE469" s="10">
        <f>3/24000000*OO[[#This Row],[113 (03JUL1985 00:00:00)-Water Temperature (C)]]*OO[[#This Row],[55]]</f>
        <v>9.6975753078599999E-2</v>
      </c>
      <c r="BF469" s="10">
        <f>3/24000000*OO[[#This Row],[114 (03JUL1985 03:00:00)-Water Temperature (C)]]*OO[[#This Row],[56]]</f>
        <v>8.3966159926275E-2</v>
      </c>
      <c r="BG469" s="10">
        <f>3/24000000*OO[[#This Row],[115 (03JUL1985 06:00:00)-Water Temperature (C)]]*OO[[#This Row],[57]]</f>
        <v>7.1784652978350003E-2</v>
      </c>
      <c r="BH469" s="10">
        <f>3/24000000*OO[[#This Row],[116 (03JUL1985 09:00:00)-Water Temperature (C)]]*OO[[#This Row],[58]]</f>
        <v>6.136209635077499E-2</v>
      </c>
      <c r="BI469" s="10">
        <f>3/24000000*OO[[#This Row],[117 (03JUL1985 12:00:00)-Water Temperature (C)]]*OO[[#This Row],[59]]</f>
        <v>5.3090819092124993E-2</v>
      </c>
      <c r="BJ469" s="10">
        <f>3/24000000*OO[[#This Row],[118 (03JUL1985 15:00:00)-Water Temperature (C)]]*OO[[#This Row],[60]]</f>
        <v>4.6092069968812495E-2</v>
      </c>
      <c r="BK469" s="10">
        <f>3/24000000*OO[[#This Row],[119 (03JUL1985 18:00:00)-Water Temperature (C)]]*OO[[#This Row],[61]]</f>
        <v>4.0345951539599995E-2</v>
      </c>
      <c r="BL469" s="10">
        <f>3/24000000*OO[[#This Row],[120 (03JUL1985 21:00:00)-Water Temperature (C)]]*OO[[#This Row],[62]]</f>
        <v>3.4919138276099999E-2</v>
      </c>
      <c r="BM469" s="10">
        <f>3/24000000*OO[[#This Row],[121 (04JUL1985 00:00:00)-Water Temperature (C)]]*OO[[#This Row],[63]]</f>
        <v>3.01918011732E-2</v>
      </c>
      <c r="BN469" s="10">
        <f>3/24000000*OO[[#This Row],[122 (04JUL1985 03:00:00)-Water Temperature (C)]]*OO[[#This Row],[64]]</f>
        <v>2.6227029084337501E-2</v>
      </c>
      <c r="BO469" s="10">
        <f>3/24000000*OO[[#This Row],[123 (04JUL1985 06:00:00)-Water Temperature (C)]]*OO[[#This Row],[65]]</f>
        <v>2.2838055667406248E-2</v>
      </c>
      <c r="BP469" s="10">
        <f>3/24000000*OO[[#This Row],[124 (04JUL1985 09:00:00)-Water Temperature (C)]]*OO[[#This Row],[66]]</f>
        <v>2.0329798103021251E-2</v>
      </c>
      <c r="BQ469" s="10">
        <f>3/24000000*OO[[#This Row],[125 (04JUL1985 12:00:00)-Water Temperature (C)]]*OO[[#This Row],[67]]</f>
        <v>1.8192373973332499E-2</v>
      </c>
      <c r="BR469" s="10">
        <f>3/24000000*OO[[#This Row],[126 (04JUL1985 15:00:00)-Water Temperature (C)]]*OO[[#This Row],[68]]</f>
        <v>1.629158999863E-2</v>
      </c>
      <c r="BS469" s="10">
        <f>3/24000000*OO[[#This Row],[127 (04JUL1985 18:00:00)-Water Temperature (C)]]*OO[[#This Row],[69]]</f>
        <v>1.476271003261875E-2</v>
      </c>
      <c r="BT469" s="10">
        <f>3/24000000*OO[[#This Row],[128 (04JUL1985 21:00:00)-Water Temperature (C)]]*OO[[#This Row],[70]]</f>
        <v>1.3289889313119998E-2</v>
      </c>
      <c r="BU469" s="10">
        <f>3/24000000*OO[[#This Row],[129 (05JUL1985 00:00:00)-Water Temperature (C)]]*OO[[#This Row],[71]]</f>
        <v>1.1796789710025001E-2</v>
      </c>
      <c r="BV469" s="10">
        <f>3/24000000*OO[[#This Row],[130 (05JUL1985 03:00:00)-Water Temperature (C)]]*OO[[#This Row],[72]]</f>
        <v>1.04823364254525E-2</v>
      </c>
      <c r="BW469" s="10">
        <f>3/24000000*OO[[#This Row],[131 (05JUL1985 06:00:00)-Water Temperature (C)]]*OO[[#This Row],[73]]</f>
        <v>9.3633569568000001E-3</v>
      </c>
      <c r="BX469" s="10">
        <f>3/24000000*OO[[#This Row],[132 (05JUL1985 09:00:00)-Water Temperature (C)]]*OO[[#This Row],[74]]</f>
        <v>8.6118969215950008E-3</v>
      </c>
      <c r="BY469" s="10">
        <f>3/24000000*OO[[#This Row],[133 (05JUL1985 12:00:00)-Water Temperature (C)]]*OO[[#This Row],[75]]</f>
        <v>8.0108671634262496E-3</v>
      </c>
      <c r="BZ469" s="10">
        <f>3/24000000*OO[[#This Row],[134 (05JUL1985 15:00:00)-Water Temperature (C)]]*OO[[#This Row],[76]]</f>
        <v>7.5129398656250002E-3</v>
      </c>
      <c r="CA469" s="10">
        <f>3/24000000*OO[[#This Row],[135 (05JUL1985 18:00:00)-Water Temperature (C)]]*OO[[#This Row],[77]]</f>
        <v>7.0713733132000004E-3</v>
      </c>
      <c r="CB469" s="10">
        <f>3/24000000*OO[[#This Row],[136 (05JUL1985 21:00:00)-Water Temperature (C)]]*OO[[#This Row],[78]]</f>
        <v>6.5480720648362504E-3</v>
      </c>
      <c r="CC469" s="10">
        <f>3/24000000*OO[[#This Row],[137 (06JUL1985 00:00:00)-Water Temperature (C)]]*OO[[#This Row],[79]]</f>
        <v>5.9920201338937501E-3</v>
      </c>
      <c r="CD469" s="10">
        <f>3/24000000*OO[[#This Row],[138 (06JUL1985 03:00:00)-Water Temperature (C)]]*OO[[#This Row],[80]]</f>
        <v>5.4901283186024998E-3</v>
      </c>
      <c r="CE469" s="10">
        <f>3/24000000*OO[[#This Row],[139 (06JUL1985 06:00:00)-Water Temperature (C)]]*OO[[#This Row],[81]]</f>
        <v>5.0488486703900003E-3</v>
      </c>
      <c r="CF469" s="10">
        <f>3/24000000*OO[[#This Row],[140 (06JUL1985 09:00:00)-Water Temperature (C)]]*OO[[#This Row],[82]]</f>
        <v>4.7715892846387498E-3</v>
      </c>
      <c r="CG469" s="10">
        <f>3/24000000*OO[[#This Row],[141 (06JUL1985 12:00:00)-Water Temperature (C)]]*OO[[#This Row],[83]]</f>
        <v>4.5482498237562497E-3</v>
      </c>
      <c r="CH469" s="10">
        <f>3/24000000*OO[[#This Row],[142 (06JUL1985 15:00:00)-Water Temperature (C)]]*OO[[#This Row],[84]]</f>
        <v>4.3637763269749998E-3</v>
      </c>
      <c r="CI469" s="10">
        <f>3/24000000*OO[[#This Row],[143 (06JUL1985 18:00:00)-Water Temperature (C)]]*OO[[#This Row],[85]]</f>
        <v>4.1813919998262492E-3</v>
      </c>
      <c r="CJ469" s="10">
        <f>3/24000000*OO[[#This Row],[144 (06JUL1985 21:00:00)-Water Temperature (C)]]*OO[[#This Row],[86]]</f>
        <v>3.9468089395400001E-3</v>
      </c>
      <c r="CK469" s="10">
        <f>3/24000000*OO[[#This Row],[145 (07JUL1985 00:00:00)-Water Temperature (C)]]*OO[[#This Row],[87]]</f>
        <v>3.6774014108099996E-3</v>
      </c>
      <c r="CL469" s="10">
        <f>3/24000000*OO[[#This Row],[146 (07JUL1985 03:00:00)-Water Temperature (C)]]*OO[[#This Row],[88]]</f>
        <v>3.4255115934937494E-3</v>
      </c>
      <c r="CM469" s="10">
        <f>3/24000000*OO[[#This Row],[147 (07JUL1985 06:00:00)-Water Temperature (C)]]*OO[[#This Row],[89]]</f>
        <v>3.1982384626800002E-3</v>
      </c>
      <c r="CN469" s="10">
        <f>3/24000000*OO[[#This Row],[148 (07JUL1985 09:00:00)-Water Temperature (C)]]*OO[[#This Row],[90]]</f>
        <v>3.0494753950349998E-3</v>
      </c>
      <c r="CO469" s="10">
        <f>3/24000000*OO[[#This Row],[149 (07JUL1985 12:00:00)-Water Temperature (C)]]*OO[[#This Row],[91]]</f>
        <v>2.8767628437899994E-3</v>
      </c>
      <c r="CP469" s="10">
        <f>3/24000000*OO[[#This Row],[150 (07JUL1985 15:00:00)-Water Temperature (C)]]*OO[[#This Row],[92]]</f>
        <v>2.7752450524599999E-3</v>
      </c>
      <c r="CQ469" s="10">
        <f>3/24000000*OO[[#This Row],[151 (07JUL1985 18:00:00)-Water Temperature (C)]]*OO[[#This Row],[93]]</f>
        <v>2.6813286127649999E-3</v>
      </c>
      <c r="CR469" s="10">
        <f>3/24000000*OO[[#This Row],[152 (07JUL1985 21:00:00)-Water Temperature (C)]]*OO[[#This Row],[94]]</f>
        <v>2.565417904608E-3</v>
      </c>
      <c r="CS469" s="10">
        <f>3/24000000*OO[[#This Row],[153 (08JUL1985 00:00:00)-Water Temperature (C)]]*OO[[#This Row],[95]]</f>
        <v>2.4334244065334996E-3</v>
      </c>
      <c r="CT469" s="10">
        <f>3/24000000*OO[[#This Row],[154 (08JUL1985 03:00:00)-Water Temperature (C)]]*OO[[#This Row],[96]]</f>
        <v>2.3051143602699996E-3</v>
      </c>
      <c r="CU469" s="10">
        <f>3/24000000*OO[[#This Row],[155 (08JUL1985 06:00:00)-Water Temperature (C)]]*OO[[#This Row],[97]]</f>
        <v>2.2030134626851252E-3</v>
      </c>
      <c r="CV469" s="10">
        <f>3/24000000*OO[[#This Row],[156 (08JUL1985 09:00:00)-Water Temperature (C)]]*OO[[#This Row],[98]]</f>
        <v>2.1724924879102498E-3</v>
      </c>
      <c r="CW469" s="10">
        <f>3/24000000*OO[[#This Row],[157 (08JUL1985 12:00:00)-Water Temperature (C)]]*OO[[#This Row],[99]]</f>
        <v>2.16456803178875E-3</v>
      </c>
    </row>
    <row r="470" spans="1:101" x14ac:dyDescent="0.35">
      <c r="A470" t="s">
        <v>477</v>
      </c>
      <c r="B470">
        <v>850.02930000000003</v>
      </c>
      <c r="C470" s="10">
        <f>3/24*OO[[#This Row],[59 (26JUN1985 06:00:00)-Water Temperature (C)]]*OO[[#This Row],[1]]/SUM(OO[1])</f>
        <v>0</v>
      </c>
      <c r="D470" s="10">
        <f>3/24*OO[[#This Row],[60 (26JUN1985 09:00:00)-Water Temperature (C)]]*OO[[#This Row],[2]]/SUM(OO[2])</f>
        <v>0</v>
      </c>
      <c r="E470" s="10">
        <f>3/24*OO[[#This Row],[61 (26JUN1985 12:00:00)-Water Temperature (C)]]*OO[[#This Row],[3]]/SUM(OO[3])</f>
        <v>0</v>
      </c>
      <c r="F470" s="10">
        <f>3/24*OO[[#This Row],[62 (26JUN1985 15:00:00)-Water Temperature (C)]]*OO[[#This Row],[4]]/SUM(OO[4])</f>
        <v>0</v>
      </c>
      <c r="G470" s="10">
        <f>3/24*OO[[#This Row],[63 (26JUN1985 18:00:00)-Water Temperature (C)]]*OO[[#This Row],[5]]/SUM(OO[5])</f>
        <v>0</v>
      </c>
      <c r="H470" s="10">
        <f>3/24*OO[[#This Row],[64 (26JUN1985 21:00:00)-Water Temperature (C)]]*OO[[#This Row],[6]]/SUM(OO[6])</f>
        <v>0</v>
      </c>
      <c r="I470" s="10">
        <f>3/24*OO[[#This Row],[65 (27JUN1985 00:00:00)-Water Temperature (C)]]*OO[[#This Row],[7]]/SUM(OO[7])</f>
        <v>0</v>
      </c>
      <c r="J470" s="10">
        <f>3/24*OO[[#This Row],[66 (27JUN1985 03:00:00)-Water Temperature (C)]]*OO[[#This Row],[8]]/SUM(OO[8])</f>
        <v>0</v>
      </c>
      <c r="K470" s="10">
        <f>3/24*OO[[#This Row],[67 (27JUN1985 06:00:00)-Water Temperature (C)]]*OO[[#This Row],[9]]/SUM(OO[9])</f>
        <v>0</v>
      </c>
      <c r="L470" s="10">
        <f>3/24*OO[[#This Row],[68 (27JUN1985 09:00:00)-Water Temperature (C)]]*OO[[#This Row],[10]]/SUM(OO[10])</f>
        <v>0</v>
      </c>
      <c r="M470" s="10">
        <f>3/24*OO[[#This Row],[69 (27JUN1985 12:00:00)-Water Temperature (C)]]*OO[[#This Row],[11]]/SUM(OO[11])</f>
        <v>0</v>
      </c>
      <c r="N470" s="10">
        <f>3/24*OO[[#This Row],[70 (27JUN1985 15:00:00)-Water Temperature (C)]]*OO[[#This Row],[12]]/SUM(OO[12])</f>
        <v>0</v>
      </c>
      <c r="O470" s="10">
        <f>3/24*OO[[#This Row],[71 (27JUN1985 18:00:00)-Water Temperature (C)]]*OO[[#This Row],[13]]/SUM(OO[13])</f>
        <v>0</v>
      </c>
      <c r="P470" s="10">
        <f>3/24*OO[[#This Row],[72 (27JUN1985 21:00:00)-Water Temperature (C)]]*OO[[#This Row],[14]]/SUM(OO[14])</f>
        <v>0</v>
      </c>
      <c r="Q470" s="10">
        <f>3/24*OO[[#This Row],[73 (28JUN1985 00:00:00)-Water Temperature (C)]]*OO[[#This Row],[15]]/SUM(OO[15])</f>
        <v>0</v>
      </c>
      <c r="R470" s="10">
        <f>3/24*OO[[#This Row],[74 (28JUN1985 03:00:00)-Water Temperature (C)]]*OO[[#This Row],[16]]/SUM(OO[16])</f>
        <v>0</v>
      </c>
      <c r="S470" s="10">
        <f>3/24*OO[[#This Row],[75 (28JUN1985 06:00:00)-Water Temperature (C)]]*OO[[#This Row],[17]]/SUM(OO[17])</f>
        <v>0</v>
      </c>
      <c r="T470" s="10">
        <f>3/24*OO[[#This Row],[76 (28JUN1985 09:00:00)-Water Temperature (C)]]*OO[[#This Row],[18]]/SUM(OO[18])</f>
        <v>0</v>
      </c>
      <c r="U470" s="10">
        <f>3/24*OO[[#This Row],[77 (28JUN1985 12:00:00)-Water Temperature (C)]]*OO[[#This Row],[19]]/SUM(OO[19])</f>
        <v>0</v>
      </c>
      <c r="V470" s="10">
        <f>3/24000000*OO[[#This Row],[78 (28JUN1985 15:00:00)-Water Temperature (C)]]*OO[[#This Row],[20]]</f>
        <v>0</v>
      </c>
      <c r="W470" s="10">
        <f>3/24000000*OO[[#This Row],[79 (28JUN1985 18:00:00)-Water Temperature (C)]]*OO[[#This Row],[21]]</f>
        <v>0</v>
      </c>
      <c r="X470" s="10">
        <f>3/24000000*OO[[#This Row],[80 (28JUN1985 21:00:00)-Water Temperature (C)]]*OO[[#This Row],[22]]</f>
        <v>0</v>
      </c>
      <c r="Y470" s="10">
        <f>3/24000000*OO[[#This Row],[81 (29JUN1985 00:00:00)-Water Temperature (C)]]*OO[[#This Row],[23]]</f>
        <v>0</v>
      </c>
      <c r="Z470" s="10">
        <f>3/24000000*OO[[#This Row],[82 (29JUN1985 03:00:00)-Water Temperature (C)]]*OO[[#This Row],[24]]</f>
        <v>0</v>
      </c>
      <c r="AA470" s="10">
        <f>3/24000000*OO[[#This Row],[83 (29JUN1985 06:00:00)-Water Temperature (C)]]*OO[[#This Row],[25]]</f>
        <v>3.5127569050699993E-41</v>
      </c>
      <c r="AB470" s="10">
        <f>3/24000000*OO[[#This Row],[84 (29JUN1985 09:00:00)-Water Temperature (C)]]*OO[[#This Row],[26]]</f>
        <v>1.1297449806299997E-34</v>
      </c>
      <c r="AC470" s="10">
        <f>3/24000000*OO[[#This Row],[85 (29JUN1985 12:00:00)-Water Temperature (C)]]*OO[[#This Row],[27]]</f>
        <v>2.4283103025779999E-29</v>
      </c>
      <c r="AD470" s="10">
        <f>3/24000000*OO[[#This Row],[86 (29JUN1985 15:00:00)-Water Temperature (C)]]*OO[[#This Row],[28]]</f>
        <v>3.9902686736624993E-25</v>
      </c>
      <c r="AE470" s="10">
        <f>3/24000000*OO[[#This Row],[88 (29JUN1985 21:00:00)-Water Temperature (C)]]*OO[[#This Row],[30]]</f>
        <v>1.159774669746E-18</v>
      </c>
      <c r="AF470" s="10">
        <f>3/24000000*OO[[#This Row],[88 (29JUN1985 21:00:00)-Water Temperature (C)]]*OO[[#This Row],[30]]</f>
        <v>1.159774669746E-18</v>
      </c>
      <c r="AG470" s="10">
        <f>3/24000000*OO[[#This Row],[89 (30JUN1985 00:00:00)-Water Temperature (C)]]*OO[[#This Row],[31]]</f>
        <v>4.0112410583200001E-16</v>
      </c>
      <c r="AH470" s="10">
        <f>3/24000000*OO[[#This Row],[90 (30JUN1985 03:00:00)-Water Temperature (C)]]*OO[[#This Row],[32]]</f>
        <v>6.2395235108662495E-14</v>
      </c>
      <c r="AI470" s="10">
        <f>3/24000000*OO[[#This Row],[91 (30JUN1985 06:00:00)-Water Temperature (C)]]*OO[[#This Row],[33]]</f>
        <v>4.9863416254275006E-12</v>
      </c>
      <c r="AJ470" s="10">
        <f>3/24000000*OO[[#This Row],[92 (30JUN1985 09:00:00)-Water Temperature (C)]]*OO[[#This Row],[34]]</f>
        <v>2.3025194500893749E-10</v>
      </c>
      <c r="AK470" s="10">
        <f>3/24000000*OO[[#This Row],[93 (30JUN1985 12:00:00)-Water Temperature (C)]]*OO[[#This Row],[35]]</f>
        <v>6.4299755487412495E-9</v>
      </c>
      <c r="AL470" s="10">
        <f>3/24000000*OO[[#This Row],[94 (30JUN1985 15:00:00)-Water Temperature (C)]]*OO[[#This Row],[36]]</f>
        <v>1.158315596976375E-7</v>
      </c>
      <c r="AM470" s="10">
        <f>3/24000000*OO[[#This Row],[95 (30JUN1985 18:00:00)-Water Temperature (C)]]*OO[[#This Row],[37]]</f>
        <v>1.4231969103840001E-6</v>
      </c>
      <c r="AN470" s="10">
        <f>3/24000000*OO[[#This Row],[96 (30JUN1985 21:00:00)-Water Temperature (C)]]*OO[[#This Row],[38]]</f>
        <v>1.221880347246E-5</v>
      </c>
      <c r="AO470" s="10">
        <f>3/24000000*OO[[#This Row],[97 (01JUL1985 00:00:00)-Water Temperature (C)]]*OO[[#This Row],[39]]</f>
        <v>7.596146400952499E-5</v>
      </c>
      <c r="AP470" s="10">
        <f>3/24000000*OO[[#This Row],[98 (01JUL1985 03:00:00)-Water Temperature (C)]]*OO[[#This Row],[40]]</f>
        <v>3.5931825433999998E-4</v>
      </c>
      <c r="AQ470" s="10">
        <f>3/24000000*OO[[#This Row],[99 (01JUL1985 06:00:00)-Water Temperature (C)]]*OO[[#This Row],[41]]</f>
        <v>1.3330861160535E-3</v>
      </c>
      <c r="AR470" s="10">
        <f>3/24000000*OO[[#This Row],[100 (01JUL1985 09:00:00)-Water Temperature (C)]]*OO[[#This Row],[42]]</f>
        <v>4.0661368199400002E-3</v>
      </c>
      <c r="AS470" s="10">
        <f>3/24000000*OO[[#This Row],[101 (01JUL1985 12:00:00)-Water Temperature (C)]]*OO[[#This Row],[43]]</f>
        <v>1.026245938279125E-2</v>
      </c>
      <c r="AT470" s="10">
        <f>3/24000000*OO[[#This Row],[102 (01JUL1985 15:00:00)-Water Temperature (C)]]*OO[[#This Row],[44]]</f>
        <v>2.1783708450562499E-2</v>
      </c>
      <c r="AU470" s="10">
        <f>3/24000000*OO[[#This Row],[103 (01JUL1985 18:00:00)-Water Temperature (C)]]*OO[[#This Row],[45]]</f>
        <v>3.98609214123E-2</v>
      </c>
      <c r="AV470" s="10">
        <f>3/24000000*OO[[#This Row],[104 (01JUL1985 21:00:00)-Water Temperature (C)]]*OO[[#This Row],[46]]</f>
        <v>6.3085224518875008E-2</v>
      </c>
      <c r="AW470" s="10">
        <f>3/24000000*OO[[#This Row],[105 (02JUL1985 00:00:00)-Water Temperature (C)]]*OO[[#This Row],[47]]</f>
        <v>8.8272384517799993E-2</v>
      </c>
      <c r="AX470" s="10">
        <f>3/24000000*OO[[#This Row],[106 (02JUL1985 03:00:00)-Water Temperature (C)]]*OO[[#This Row],[48]]</f>
        <v>0.11177958998744998</v>
      </c>
      <c r="AY470" s="10">
        <f>3/24000000*OO[[#This Row],[107 (02JUL1985 06:00:00)-Water Temperature (C)]]*OO[[#This Row],[49]]</f>
        <v>0.13023798586466248</v>
      </c>
      <c r="AZ470" s="10">
        <f>3/24000000*OO[[#This Row],[108 (02JUL1985 09:00:00)-Water Temperature (C)]]*OO[[#This Row],[50]]</f>
        <v>0.14156214298799999</v>
      </c>
      <c r="BA470" s="10">
        <f>3/24000000*OO[[#This Row],[109 (02JUL1985 12:00:00)-Water Temperature (C)]]*OO[[#This Row],[51]]</f>
        <v>0.14695599024502498</v>
      </c>
      <c r="BB470" s="10">
        <f>3/24000000*OO[[#This Row],[110 (02JUL1985 15:00:00)-Water Temperature (C)]]*OO[[#This Row],[52]]</f>
        <v>0.14500060488905001</v>
      </c>
      <c r="BC470" s="10">
        <f>3/24000000*OO[[#This Row],[111 (02JUL1985 18:00:00)-Water Temperature (C)]]*OO[[#This Row],[53]]</f>
        <v>0.13774751823885001</v>
      </c>
      <c r="BD470" s="10">
        <f>3/24000000*OO[[#This Row],[112 (02JUL1985 21:00:00)-Water Temperature (C)]]*OO[[#This Row],[54]]</f>
        <v>0.12643698178329998</v>
      </c>
      <c r="BE470" s="10">
        <f>3/24000000*OO[[#This Row],[113 (03JUL1985 00:00:00)-Water Temperature (C)]]*OO[[#This Row],[55]]</f>
        <v>0.11351645456639999</v>
      </c>
      <c r="BF470" s="10">
        <f>3/24000000*OO[[#This Row],[114 (03JUL1985 03:00:00)-Water Temperature (C)]]*OO[[#This Row],[56]]</f>
        <v>0.10009881438422499</v>
      </c>
      <c r="BG470" s="10">
        <f>3/24000000*OO[[#This Row],[115 (03JUL1985 06:00:00)-Water Temperature (C)]]*OO[[#This Row],[57]]</f>
        <v>8.7032983846412504E-2</v>
      </c>
      <c r="BH470" s="10">
        <f>3/24000000*OO[[#This Row],[116 (03JUL1985 09:00:00)-Water Temperature (C)]]*OO[[#This Row],[58]]</f>
        <v>7.5491308130162499E-2</v>
      </c>
      <c r="BI470" s="10">
        <f>3/24000000*OO[[#This Row],[117 (03JUL1985 12:00:00)-Water Temperature (C)]]*OO[[#This Row],[59]]</f>
        <v>6.6101028607899986E-2</v>
      </c>
      <c r="BJ470" s="10">
        <f>3/24000000*OO[[#This Row],[118 (03JUL1985 15:00:00)-Water Temperature (C)]]*OO[[#This Row],[60]]</f>
        <v>5.7956246886737499E-2</v>
      </c>
      <c r="BK470" s="10">
        <f>3/24000000*OO[[#This Row],[119 (03JUL1985 18:00:00)-Water Temperature (C)]]*OO[[#This Row],[61]]</f>
        <v>5.1111608798600008E-2</v>
      </c>
      <c r="BL470" s="10">
        <f>3/24000000*OO[[#This Row],[120 (03JUL1985 21:00:00)-Water Temperature (C)]]*OO[[#This Row],[62]]</f>
        <v>4.4536708835850002E-2</v>
      </c>
      <c r="BM470" s="10">
        <f>3/24000000*OO[[#This Row],[121 (04JUL1985 00:00:00)-Water Temperature (C)]]*OO[[#This Row],[63]]</f>
        <v>3.8729917133849996E-2</v>
      </c>
      <c r="BN470" s="10">
        <f>3/24000000*OO[[#This Row],[122 (04JUL1985 03:00:00)-Water Temperature (C)]]*OO[[#This Row],[64]]</f>
        <v>3.3833761413774997E-2</v>
      </c>
      <c r="BO470" s="10">
        <f>3/24000000*OO[[#This Row],[123 (04JUL1985 06:00:00)-Water Temperature (C)]]*OO[[#This Row],[65]]</f>
        <v>2.9631509536799997E-2</v>
      </c>
      <c r="BP470" s="10">
        <f>3/24000000*OO[[#This Row],[124 (04JUL1985 09:00:00)-Water Temperature (C)]]*OO[[#This Row],[66]]</f>
        <v>2.6490069658387495E-2</v>
      </c>
      <c r="BQ470" s="10">
        <f>3/24000000*OO[[#This Row],[125 (04JUL1985 12:00:00)-Water Temperature (C)]]*OO[[#This Row],[67]]</f>
        <v>2.3799389299414997E-2</v>
      </c>
      <c r="BR470" s="10">
        <f>3/24000000*OO[[#This Row],[126 (04JUL1985 15:00:00)-Water Temperature (C)]]*OO[[#This Row],[68]]</f>
        <v>2.137744824845E-2</v>
      </c>
      <c r="BS470" s="10">
        <f>3/24000000*OO[[#This Row],[127 (04JUL1985 18:00:00)-Water Temperature (C)]]*OO[[#This Row],[69]]</f>
        <v>1.9405931686807498E-2</v>
      </c>
      <c r="BT470" s="10">
        <f>3/24000000*OO[[#This Row],[128 (04JUL1985 21:00:00)-Water Temperature (C)]]*OO[[#This Row],[70]]</f>
        <v>1.7510888259497499E-2</v>
      </c>
      <c r="BU470" s="10">
        <f>3/24000000*OO[[#This Row],[129 (05JUL1985 00:00:00)-Water Temperature (C)]]*OO[[#This Row],[71]]</f>
        <v>1.5590631686969997E-2</v>
      </c>
      <c r="BV470" s="10">
        <f>3/24000000*OO[[#This Row],[130 (05JUL1985 03:00:00)-Water Temperature (C)]]*OO[[#This Row],[72]]</f>
        <v>1.3901919991173748E-2</v>
      </c>
      <c r="BW470" s="10">
        <f>3/24000000*OO[[#This Row],[131 (05JUL1985 06:00:00)-Water Temperature (C)]]*OO[[#This Row],[73]]</f>
        <v>1.2464720838152499E-2</v>
      </c>
      <c r="BX470" s="10">
        <f>3/24000000*OO[[#This Row],[132 (05JUL1985 09:00:00)-Water Temperature (C)]]*OO[[#This Row],[74]]</f>
        <v>1.1491593216579998E-2</v>
      </c>
      <c r="BY470" s="10">
        <f>3/24000000*OO[[#This Row],[133 (05JUL1985 12:00:00)-Water Temperature (C)]]*OO[[#This Row],[75]]</f>
        <v>1.0707547551346249E-2</v>
      </c>
      <c r="BZ470" s="10">
        <f>3/24000000*OO[[#This Row],[134 (05JUL1985 15:00:00)-Water Temperature (C)]]*OO[[#This Row],[76]]</f>
        <v>1.0045157763055E-2</v>
      </c>
      <c r="CA470" s="10">
        <f>3/24000000*OO[[#This Row],[135 (05JUL1985 18:00:00)-Water Temperature (C)]]*OO[[#This Row],[77]]</f>
        <v>9.4505271054349995E-3</v>
      </c>
      <c r="CB470" s="10">
        <f>3/24000000*OO[[#This Row],[136 (05JUL1985 21:00:00)-Water Temperature (C)]]*OO[[#This Row],[78]]</f>
        <v>8.7575780001000018E-3</v>
      </c>
      <c r="CC470" s="10">
        <f>3/24000000*OO[[#This Row],[137 (06JUL1985 00:00:00)-Water Temperature (C)]]*OO[[#This Row],[79]]</f>
        <v>8.0248568014124992E-3</v>
      </c>
      <c r="CD470" s="10">
        <f>3/24000000*OO[[#This Row],[138 (06JUL1985 03:00:00)-Water Temperature (C)]]*OO[[#This Row],[80]]</f>
        <v>7.3706815457662504E-3</v>
      </c>
      <c r="CE470" s="10">
        <f>3/24000000*OO[[#This Row],[139 (06JUL1985 06:00:00)-Water Temperature (C)]]*OO[[#This Row],[81]]</f>
        <v>6.798800199645E-3</v>
      </c>
      <c r="CF470" s="10">
        <f>3/24000000*OO[[#This Row],[140 (06JUL1985 09:00:00)-Water Temperature (C)]]*OO[[#This Row],[82]]</f>
        <v>6.4377109715312505E-3</v>
      </c>
      <c r="CG470" s="10">
        <f>3/24000000*OO[[#This Row],[141 (06JUL1985 12:00:00)-Water Temperature (C)]]*OO[[#This Row],[83]]</f>
        <v>6.1442866101324989E-3</v>
      </c>
      <c r="CH470" s="10">
        <f>3/24000000*OO[[#This Row],[142 (06JUL1985 15:00:00)-Water Temperature (C)]]*OO[[#This Row],[84]]</f>
        <v>5.8959946147712494E-3</v>
      </c>
      <c r="CI470" s="10">
        <f>3/24000000*OO[[#This Row],[143 (06JUL1985 18:00:00)-Water Temperature (C)]]*OO[[#This Row],[85]]</f>
        <v>5.6466178123825003E-3</v>
      </c>
      <c r="CJ470" s="10">
        <f>3/24000000*OO[[#This Row],[144 (06JUL1985 21:00:00)-Water Temperature (C)]]*OO[[#This Row],[86]]</f>
        <v>5.3328233065949998E-3</v>
      </c>
      <c r="CK470" s="10">
        <f>3/24000000*OO[[#This Row],[145 (07JUL1985 00:00:00)-Water Temperature (C)]]*OO[[#This Row],[87]]</f>
        <v>4.9754755974150003E-3</v>
      </c>
      <c r="CL470" s="10">
        <f>3/24000000*OO[[#This Row],[146 (07JUL1985 03:00:00)-Water Temperature (C)]]*OO[[#This Row],[88]]</f>
        <v>4.6457615057699997E-3</v>
      </c>
      <c r="CM470" s="10">
        <f>3/24000000*OO[[#This Row],[147 (07JUL1985 06:00:00)-Water Temperature (C)]]*OO[[#This Row],[89]]</f>
        <v>4.3502034715275006E-3</v>
      </c>
      <c r="CN470" s="10">
        <f>3/24000000*OO[[#This Row],[148 (07JUL1985 09:00:00)-Water Temperature (C)]]*OO[[#This Row],[90]]</f>
        <v>4.1569552680912492E-3</v>
      </c>
      <c r="CO470" s="10">
        <f>3/24000000*OO[[#This Row],[149 (07JUL1985 12:00:00)-Water Temperature (C)]]*OO[[#This Row],[91]]</f>
        <v>3.9311355460649993E-3</v>
      </c>
      <c r="CP470" s="10">
        <f>3/24000000*OO[[#This Row],[150 (07JUL1985 15:00:00)-Water Temperature (C)]]*OO[[#This Row],[92]]</f>
        <v>3.7920880825125002E-3</v>
      </c>
      <c r="CQ470" s="10">
        <f>3/24000000*OO[[#This Row],[151 (07JUL1985 18:00:00)-Water Temperature (C)]]*OO[[#This Row],[93]]</f>
        <v>3.6626912758062498E-3</v>
      </c>
      <c r="CR470" s="10">
        <f>3/24000000*OO[[#This Row],[152 (07JUL1985 21:00:00)-Water Temperature (C)]]*OO[[#This Row],[94]]</f>
        <v>3.5049669929374996E-3</v>
      </c>
      <c r="CS470" s="10">
        <f>3/24000000*OO[[#This Row],[153 (08JUL1985 00:00:00)-Water Temperature (C)]]*OO[[#This Row],[95]]</f>
        <v>3.3262442596499998E-3</v>
      </c>
      <c r="CT470" s="10">
        <f>3/24000000*OO[[#This Row],[154 (08JUL1985 03:00:00)-Water Temperature (C)]]*OO[[#This Row],[96]]</f>
        <v>3.1544939325187497E-3</v>
      </c>
      <c r="CU470" s="10">
        <f>3/24000000*OO[[#This Row],[155 (08JUL1985 06:00:00)-Water Temperature (C)]]*OO[[#This Row],[97]]</f>
        <v>3.0179082140999996E-3</v>
      </c>
      <c r="CV470" s="10">
        <f>3/24000000*OO[[#This Row],[156 (08JUL1985 09:00:00)-Water Temperature (C)]]*OO[[#This Row],[98]]</f>
        <v>2.9745873452399997E-3</v>
      </c>
      <c r="CW470" s="10">
        <f>3/24000000*OO[[#This Row],[157 (08JUL1985 12:00:00)-Water Temperature (C)]]*OO[[#This Row],[99]]</f>
        <v>2.96014941417E-3</v>
      </c>
    </row>
    <row r="471" spans="1:101" x14ac:dyDescent="0.35">
      <c r="A471" t="s">
        <v>478</v>
      </c>
      <c r="B471">
        <v>844.41790000000003</v>
      </c>
      <c r="C471" s="10">
        <f>3/24*OO[[#This Row],[59 (26JUN1985 06:00:00)-Water Temperature (C)]]*OO[[#This Row],[1]]/SUM(OO[1])</f>
        <v>0</v>
      </c>
      <c r="D471" s="10">
        <f>3/24*OO[[#This Row],[60 (26JUN1985 09:00:00)-Water Temperature (C)]]*OO[[#This Row],[2]]/SUM(OO[2])</f>
        <v>0</v>
      </c>
      <c r="E471" s="10">
        <f>3/24*OO[[#This Row],[61 (26JUN1985 12:00:00)-Water Temperature (C)]]*OO[[#This Row],[3]]/SUM(OO[3])</f>
        <v>0</v>
      </c>
      <c r="F471" s="10">
        <f>3/24*OO[[#This Row],[62 (26JUN1985 15:00:00)-Water Temperature (C)]]*OO[[#This Row],[4]]/SUM(OO[4])</f>
        <v>0</v>
      </c>
      <c r="G471" s="10">
        <f>3/24*OO[[#This Row],[63 (26JUN1985 18:00:00)-Water Temperature (C)]]*OO[[#This Row],[5]]/SUM(OO[5])</f>
        <v>0</v>
      </c>
      <c r="H471" s="10">
        <f>3/24*OO[[#This Row],[64 (26JUN1985 21:00:00)-Water Temperature (C)]]*OO[[#This Row],[6]]/SUM(OO[6])</f>
        <v>0</v>
      </c>
      <c r="I471" s="10">
        <f>3/24*OO[[#This Row],[65 (27JUN1985 00:00:00)-Water Temperature (C)]]*OO[[#This Row],[7]]/SUM(OO[7])</f>
        <v>0</v>
      </c>
      <c r="J471" s="10">
        <f>3/24*OO[[#This Row],[66 (27JUN1985 03:00:00)-Water Temperature (C)]]*OO[[#This Row],[8]]/SUM(OO[8])</f>
        <v>0</v>
      </c>
      <c r="K471" s="10">
        <f>3/24*OO[[#This Row],[67 (27JUN1985 06:00:00)-Water Temperature (C)]]*OO[[#This Row],[9]]/SUM(OO[9])</f>
        <v>0</v>
      </c>
      <c r="L471" s="10">
        <f>3/24*OO[[#This Row],[68 (27JUN1985 09:00:00)-Water Temperature (C)]]*OO[[#This Row],[10]]/SUM(OO[10])</f>
        <v>0</v>
      </c>
      <c r="M471" s="10">
        <f>3/24*OO[[#This Row],[69 (27JUN1985 12:00:00)-Water Temperature (C)]]*OO[[#This Row],[11]]/SUM(OO[11])</f>
        <v>0</v>
      </c>
      <c r="N471" s="10">
        <f>3/24*OO[[#This Row],[70 (27JUN1985 15:00:00)-Water Temperature (C)]]*OO[[#This Row],[12]]/SUM(OO[12])</f>
        <v>0</v>
      </c>
      <c r="O471" s="10">
        <f>3/24*OO[[#This Row],[71 (27JUN1985 18:00:00)-Water Temperature (C)]]*OO[[#This Row],[13]]/SUM(OO[13])</f>
        <v>0</v>
      </c>
      <c r="P471" s="10">
        <f>3/24*OO[[#This Row],[72 (27JUN1985 21:00:00)-Water Temperature (C)]]*OO[[#This Row],[14]]/SUM(OO[14])</f>
        <v>0</v>
      </c>
      <c r="Q471" s="10">
        <f>3/24*OO[[#This Row],[73 (28JUN1985 00:00:00)-Water Temperature (C)]]*OO[[#This Row],[15]]/SUM(OO[15])</f>
        <v>0</v>
      </c>
      <c r="R471" s="10">
        <f>3/24*OO[[#This Row],[74 (28JUN1985 03:00:00)-Water Temperature (C)]]*OO[[#This Row],[16]]/SUM(OO[16])</f>
        <v>0</v>
      </c>
      <c r="S471" s="10">
        <f>3/24*OO[[#This Row],[75 (28JUN1985 06:00:00)-Water Temperature (C)]]*OO[[#This Row],[17]]/SUM(OO[17])</f>
        <v>0</v>
      </c>
      <c r="T471" s="10">
        <f>3/24*OO[[#This Row],[76 (28JUN1985 09:00:00)-Water Temperature (C)]]*OO[[#This Row],[18]]/SUM(OO[18])</f>
        <v>0</v>
      </c>
      <c r="U471" s="10">
        <f>3/24*OO[[#This Row],[77 (28JUN1985 12:00:00)-Water Temperature (C)]]*OO[[#This Row],[19]]/SUM(OO[19])</f>
        <v>0</v>
      </c>
      <c r="V471" s="10">
        <f>3/24000000*OO[[#This Row],[78 (28JUN1985 15:00:00)-Water Temperature (C)]]*OO[[#This Row],[20]]</f>
        <v>0</v>
      </c>
      <c r="W471" s="10">
        <f>3/24000000*OO[[#This Row],[79 (28JUN1985 18:00:00)-Water Temperature (C)]]*OO[[#This Row],[21]]</f>
        <v>0</v>
      </c>
      <c r="X471" s="10">
        <f>3/24000000*OO[[#This Row],[80 (28JUN1985 21:00:00)-Water Temperature (C)]]*OO[[#This Row],[22]]</f>
        <v>0</v>
      </c>
      <c r="Y471" s="10">
        <f>3/24000000*OO[[#This Row],[81 (29JUN1985 00:00:00)-Water Temperature (C)]]*OO[[#This Row],[23]]</f>
        <v>0</v>
      </c>
      <c r="Z471" s="10">
        <f>3/24000000*OO[[#This Row],[82 (29JUN1985 03:00:00)-Water Temperature (C)]]*OO[[#This Row],[24]]</f>
        <v>0</v>
      </c>
      <c r="AA471" s="10">
        <f>3/24000000*OO[[#This Row],[83 (29JUN1985 06:00:00)-Water Temperature (C)]]*OO[[#This Row],[25]]</f>
        <v>7.5479749484375001E-42</v>
      </c>
      <c r="AB471" s="10">
        <f>3/24000000*OO[[#This Row],[84 (29JUN1985 09:00:00)-Water Temperature (C)]]*OO[[#This Row],[26]]</f>
        <v>2.4518052168606251E-35</v>
      </c>
      <c r="AC471" s="10">
        <f>3/24000000*OO[[#This Row],[85 (29JUN1985 12:00:00)-Water Temperature (C)]]*OO[[#This Row],[27]]</f>
        <v>6.1891782523599992E-30</v>
      </c>
      <c r="AD471" s="10">
        <f>3/24000000*OO[[#This Row],[86 (29JUN1985 15:00:00)-Water Temperature (C)]]*OO[[#This Row],[28]]</f>
        <v>1.1563429763812501E-25</v>
      </c>
      <c r="AE471" s="10">
        <f>3/24000000*OO[[#This Row],[88 (29JUN1985 21:00:00)-Water Temperature (C)]]*OO[[#This Row],[30]]</f>
        <v>4.1390087159574999E-19</v>
      </c>
      <c r="AF471" s="10">
        <f>3/24000000*OO[[#This Row],[88 (29JUN1985 21:00:00)-Water Temperature (C)]]*OO[[#This Row],[30]]</f>
        <v>4.1390087159574999E-19</v>
      </c>
      <c r="AG471" s="10">
        <f>3/24000000*OO[[#This Row],[89 (30JUN1985 00:00:00)-Water Temperature (C)]]*OO[[#This Row],[31]]</f>
        <v>1.5553569358140001E-16</v>
      </c>
      <c r="AH471" s="10">
        <f>3/24000000*OO[[#This Row],[90 (30JUN1985 03:00:00)-Water Temperature (C)]]*OO[[#This Row],[32]]</f>
        <v>2.6102011795597498E-14</v>
      </c>
      <c r="AI471" s="10">
        <f>3/24000000*OO[[#This Row],[91 (30JUN1985 06:00:00)-Water Temperature (C)]]*OO[[#This Row],[33]]</f>
        <v>2.23694100519175E-12</v>
      </c>
      <c r="AJ471" s="10">
        <f>3/24000000*OO[[#This Row],[92 (30JUN1985 09:00:00)-Water Temperature (C)]]*OO[[#This Row],[34]]</f>
        <v>1.1012813400812499E-10</v>
      </c>
      <c r="AK471" s="10">
        <f>3/24000000*OO[[#This Row],[93 (30JUN1985 12:00:00)-Water Temperature (C)]]*OO[[#This Row],[35]]</f>
        <v>3.2678725963649997E-9</v>
      </c>
      <c r="AL471" s="10">
        <f>3/24000000*OO[[#This Row],[94 (30JUN1985 15:00:00)-Water Temperature (C)]]*OO[[#This Row],[36]]</f>
        <v>6.2275571554724988E-8</v>
      </c>
      <c r="AM471" s="10">
        <f>3/24000000*OO[[#This Row],[95 (30JUN1985 18:00:00)-Water Temperature (C)]]*OO[[#This Row],[37]]</f>
        <v>8.0677030370724986E-7</v>
      </c>
      <c r="AN471" s="10">
        <f>3/24000000*OO[[#This Row],[96 (30JUN1985 21:00:00)-Water Temperature (C)]]*OO[[#This Row],[38]]</f>
        <v>7.2978395219400002E-6</v>
      </c>
      <c r="AO471" s="10">
        <f>3/24000000*OO[[#This Row],[97 (01JUL1985 00:00:00)-Water Temperature (C)]]*OO[[#This Row],[39]]</f>
        <v>4.77580961076E-5</v>
      </c>
      <c r="AP471" s="10">
        <f>3/24000000*OO[[#This Row],[98 (01JUL1985 03:00:00)-Water Temperature (C)]]*OO[[#This Row],[40]]</f>
        <v>2.3754257965181248E-4</v>
      </c>
      <c r="AQ471" s="10">
        <f>3/24000000*OO[[#This Row],[99 (01JUL1985 06:00:00)-Water Temperature (C)]]*OO[[#This Row],[41]]</f>
        <v>9.2599372146875004E-4</v>
      </c>
      <c r="AR471" s="10">
        <f>3/24000000*OO[[#This Row],[100 (01JUL1985 09:00:00)-Water Temperature (C)]]*OO[[#This Row],[42]]</f>
        <v>2.9617019897074997E-3</v>
      </c>
      <c r="AS471" s="10">
        <f>3/24000000*OO[[#This Row],[101 (01JUL1985 12:00:00)-Water Temperature (C)]]*OO[[#This Row],[43]]</f>
        <v>7.8237557404275005E-3</v>
      </c>
      <c r="AT471" s="10">
        <f>3/24000000*OO[[#This Row],[102 (01JUL1985 15:00:00)-Water Temperature (C)]]*OO[[#This Row],[44]]</f>
        <v>1.7342795466825E-2</v>
      </c>
      <c r="AU471" s="10">
        <f>3/24000000*OO[[#This Row],[103 (01JUL1985 18:00:00)-Water Temperature (C)]]*OO[[#This Row],[45]]</f>
        <v>3.3057848944312497E-2</v>
      </c>
      <c r="AV471" s="10">
        <f>3/24000000*OO[[#This Row],[104 (01JUL1985 21:00:00)-Water Temperature (C)]]*OO[[#This Row],[46]]</f>
        <v>5.4465290300999995E-2</v>
      </c>
      <c r="AW471" s="10">
        <f>3/24000000*OO[[#This Row],[105 (02JUL1985 00:00:00)-Water Temperature (C)]]*OO[[#This Row],[47]]</f>
        <v>7.9254964635949998E-2</v>
      </c>
      <c r="AX471" s="10">
        <f>3/24000000*OO[[#This Row],[106 (02JUL1985 03:00:00)-Water Temperature (C)]]*OO[[#This Row],[48]]</f>
        <v>0.10426394802925001</v>
      </c>
      <c r="AY471" s="10">
        <f>3/24000000*OO[[#This Row],[107 (02JUL1985 06:00:00)-Water Temperature (C)]]*OO[[#This Row],[49]]</f>
        <v>0.12605551890963748</v>
      </c>
      <c r="AZ471" s="10">
        <f>3/24000000*OO[[#This Row],[108 (02JUL1985 09:00:00)-Water Temperature (C)]]*OO[[#This Row],[50]]</f>
        <v>0.14193796391312499</v>
      </c>
      <c r="BA471" s="10">
        <f>3/24000000*OO[[#This Row],[109 (02JUL1985 12:00:00)-Water Temperature (C)]]*OO[[#This Row],[51]]</f>
        <v>0.1521169920289</v>
      </c>
      <c r="BB471" s="10">
        <f>3/24000000*OO[[#This Row],[110 (02JUL1985 15:00:00)-Water Temperature (C)]]*OO[[#This Row],[52]]</f>
        <v>0.15454762244183751</v>
      </c>
      <c r="BC471" s="10">
        <f>3/24000000*OO[[#This Row],[111 (02JUL1985 18:00:00)-Water Temperature (C)]]*OO[[#This Row],[53]]</f>
        <v>0.1508143761879375</v>
      </c>
      <c r="BD471" s="10">
        <f>3/24000000*OO[[#This Row],[112 (02JUL1985 21:00:00)-Water Temperature (C)]]*OO[[#This Row],[54]]</f>
        <v>0.1415288847682375</v>
      </c>
      <c r="BE471" s="10">
        <f>3/24000000*OO[[#This Row],[113 (03JUL1985 00:00:00)-Water Temperature (C)]]*OO[[#This Row],[55]]</f>
        <v>0.12974845541872498</v>
      </c>
      <c r="BF471" s="10">
        <f>3/24000000*OO[[#This Row],[114 (03JUL1985 03:00:00)-Water Temperature (C)]]*OO[[#This Row],[56]]</f>
        <v>0.11658567986835</v>
      </c>
      <c r="BG471" s="10">
        <f>3/24000000*OO[[#This Row],[115 (03JUL1985 06:00:00)-Water Temperature (C)]]*OO[[#This Row],[57]]</f>
        <v>0.1031358879798</v>
      </c>
      <c r="BH471" s="10">
        <f>3/24000000*OO[[#This Row],[116 (03JUL1985 09:00:00)-Water Temperature (C)]]*OO[[#This Row],[58]]</f>
        <v>9.0817690329675002E-2</v>
      </c>
      <c r="BI471" s="10">
        <f>3/24000000*OO[[#This Row],[117 (03JUL1985 12:00:00)-Water Temperature (C)]]*OO[[#This Row],[59]]</f>
        <v>8.0512976770175007E-2</v>
      </c>
      <c r="BJ471" s="10">
        <f>3/24000000*OO[[#This Row],[118 (03JUL1985 15:00:00)-Water Temperature (C)]]*OO[[#This Row],[60]]</f>
        <v>7.1344109877850004E-2</v>
      </c>
      <c r="BK471" s="10">
        <f>3/24000000*OO[[#This Row],[119 (03JUL1985 18:00:00)-Water Temperature (C)]]*OO[[#This Row],[61]]</f>
        <v>6.3440373655499996E-2</v>
      </c>
      <c r="BL471" s="10">
        <f>3/24000000*OO[[#This Row],[120 (03JUL1985 21:00:00)-Water Temperature (C)]]*OO[[#This Row],[62]]</f>
        <v>5.5705304836150001E-2</v>
      </c>
      <c r="BM471" s="10">
        <f>3/24000000*OO[[#This Row],[121 (04JUL1985 00:00:00)-Water Temperature (C)]]*OO[[#This Row],[63]]</f>
        <v>4.875443246249999E-2</v>
      </c>
      <c r="BN471" s="10">
        <f>3/24000000*OO[[#This Row],[122 (04JUL1985 03:00:00)-Water Temperature (C)]]*OO[[#This Row],[64]]</f>
        <v>4.2841297923875005E-2</v>
      </c>
      <c r="BO471" s="10">
        <f>3/24000000*OO[[#This Row],[123 (04JUL1985 06:00:00)-Water Temperature (C)]]*OO[[#This Row],[65]]</f>
        <v>3.7739204660137492E-2</v>
      </c>
      <c r="BP471" s="10">
        <f>3/24000000*OO[[#This Row],[124 (04JUL1985 09:00:00)-Water Temperature (C)]]*OO[[#This Row],[66]]</f>
        <v>3.3880360111024993E-2</v>
      </c>
      <c r="BQ471" s="10">
        <f>3/24000000*OO[[#This Row],[125 (04JUL1985 12:00:00)-Water Temperature (C)]]*OO[[#This Row],[67]]</f>
        <v>3.0568233388799999E-2</v>
      </c>
      <c r="BR471" s="10">
        <f>3/24000000*OO[[#This Row],[126 (04JUL1985 15:00:00)-Water Temperature (C)]]*OO[[#This Row],[68]]</f>
        <v>2.7555100633124999E-2</v>
      </c>
      <c r="BS471" s="10">
        <f>3/24000000*OO[[#This Row],[127 (04JUL1985 18:00:00)-Water Temperature (C)]]*OO[[#This Row],[69]]</f>
        <v>2.5067948862824999E-2</v>
      </c>
      <c r="BT471" s="10">
        <f>3/24000000*OO[[#This Row],[128 (04JUL1985 21:00:00)-Water Temperature (C)]]*OO[[#This Row],[70]]</f>
        <v>2.2680917484614999E-2</v>
      </c>
      <c r="BU471" s="10">
        <f>3/24000000*OO[[#This Row],[129 (05JUL1985 00:00:00)-Water Temperature (C)]]*OO[[#This Row],[71]]</f>
        <v>2.0261373110160002E-2</v>
      </c>
      <c r="BV471" s="10">
        <f>3/24000000*OO[[#This Row],[130 (05JUL1985 03:00:00)-Water Temperature (C)]]*OO[[#This Row],[72]]</f>
        <v>1.81280777368725E-2</v>
      </c>
      <c r="BW471" s="10">
        <f>3/24000000*OO[[#This Row],[131 (05JUL1985 06:00:00)-Water Temperature (C)]]*OO[[#This Row],[73]]</f>
        <v>1.6311298287415E-2</v>
      </c>
      <c r="BX471" s="10">
        <f>3/24000000*OO[[#This Row],[132 (05JUL1985 09:00:00)-Water Temperature (C)]]*OO[[#This Row],[74]]</f>
        <v>1.5067014321772498E-2</v>
      </c>
      <c r="BY471" s="10">
        <f>3/24000000*OO[[#This Row],[133 (05JUL1985 12:00:00)-Water Temperature (C)]]*OO[[#This Row],[75]]</f>
        <v>1.4062260044049998E-2</v>
      </c>
      <c r="BZ471" s="10">
        <f>3/24000000*OO[[#This Row],[134 (05JUL1985 15:00:00)-Water Temperature (C)]]*OO[[#This Row],[76]]</f>
        <v>1.3201743192149997E-2</v>
      </c>
      <c r="CA471" s="10">
        <f>3/24000000*OO[[#This Row],[135 (05JUL1985 18:00:00)-Water Temperature (C)]]*OO[[#This Row],[77]]</f>
        <v>1.24200922500225E-2</v>
      </c>
      <c r="CB471" s="10">
        <f>3/24000000*OO[[#This Row],[136 (05JUL1985 21:00:00)-Water Temperature (C)]]*OO[[#This Row],[78]]</f>
        <v>1.1521778733249999E-2</v>
      </c>
      <c r="CC471" s="10">
        <f>3/24000000*OO[[#This Row],[137 (06JUL1985 00:00:00)-Water Temperature (C)]]*OO[[#This Row],[79]]</f>
        <v>1.0573478188166251E-2</v>
      </c>
      <c r="CD471" s="10">
        <f>3/24000000*OO[[#This Row],[138 (06JUL1985 03:00:00)-Water Temperature (C)]]*OO[[#This Row],[80]]</f>
        <v>9.7312335648674989E-3</v>
      </c>
      <c r="CE471" s="10">
        <f>3/24000000*OO[[#This Row],[139 (06JUL1985 06:00:00)-Water Temperature (C)]]*OO[[#This Row],[81]]</f>
        <v>8.9993024490249984E-3</v>
      </c>
      <c r="CF471" s="10">
        <f>3/24000000*OO[[#This Row],[140 (06JUL1985 09:00:00)-Water Temperature (C)]]*OO[[#This Row],[82]]</f>
        <v>8.5324337818099994E-3</v>
      </c>
      <c r="CG471" s="10">
        <f>3/24000000*OO[[#This Row],[141 (06JUL1985 12:00:00)-Water Temperature (C)]]*OO[[#This Row],[83]]</f>
        <v>8.1535390122999991E-3</v>
      </c>
      <c r="CH471" s="10">
        <f>3/24000000*OO[[#This Row],[142 (06JUL1985 15:00:00)-Water Temperature (C)]]*OO[[#This Row],[84]]</f>
        <v>7.8272830551737484E-3</v>
      </c>
      <c r="CI471" s="10">
        <f>3/24000000*OO[[#This Row],[143 (06JUL1985 18:00:00)-Water Temperature (C)]]*OO[[#This Row],[85]]</f>
        <v>7.4955824355400005E-3</v>
      </c>
      <c r="CJ471" s="10">
        <f>3/24000000*OO[[#This Row],[144 (06JUL1985 21:00:00)-Water Temperature (C)]]*OO[[#This Row],[86]]</f>
        <v>7.0846252005299995E-3</v>
      </c>
      <c r="CK471" s="10">
        <f>3/24000000*OO[[#This Row],[145 (07JUL1985 00:00:00)-Water Temperature (C)]]*OO[[#This Row],[87]]</f>
        <v>6.6192893963550005E-3</v>
      </c>
      <c r="CL471" s="10">
        <f>3/24000000*OO[[#This Row],[146 (07JUL1985 03:00:00)-Water Temperature (C)]]*OO[[#This Row],[88]]</f>
        <v>6.1926942699374998E-3</v>
      </c>
      <c r="CM471" s="10">
        <f>3/24000000*OO[[#This Row],[147 (07JUL1985 06:00:00)-Water Temperature (C)]]*OO[[#This Row],[89]]</f>
        <v>5.8127675051075009E-3</v>
      </c>
      <c r="CN471" s="10">
        <f>3/24000000*OO[[#This Row],[148 (07JUL1985 09:00:00)-Water Temperature (C)]]*OO[[#This Row],[90]]</f>
        <v>5.5632235763974991E-3</v>
      </c>
      <c r="CO471" s="10">
        <f>3/24000000*OO[[#This Row],[149 (07JUL1985 12:00:00)-Water Temperature (C)]]*OO[[#This Row],[91]]</f>
        <v>5.2739980803299998E-3</v>
      </c>
      <c r="CP471" s="10">
        <f>3/24000000*OO[[#This Row],[150 (07JUL1985 15:00:00)-Water Temperature (C)]]*OO[[#This Row],[92]]</f>
        <v>5.0878426777649999E-3</v>
      </c>
      <c r="CQ471" s="10">
        <f>3/24000000*OO[[#This Row],[151 (07JUL1985 18:00:00)-Water Temperature (C)]]*OO[[#This Row],[93]]</f>
        <v>4.9138872151949994E-3</v>
      </c>
      <c r="CR471" s="10">
        <f>3/24000000*OO[[#This Row],[152 (07JUL1985 21:00:00)-Water Temperature (C)]]*OO[[#This Row],[94]]</f>
        <v>4.7042310621862498E-3</v>
      </c>
      <c r="CS471" s="10">
        <f>3/24000000*OO[[#This Row],[153 (08JUL1985 00:00:00)-Water Temperature (C)]]*OO[[#This Row],[95]]</f>
        <v>4.46700861904375E-3</v>
      </c>
      <c r="CT471" s="10">
        <f>3/24000000*OO[[#This Row],[154 (08JUL1985 03:00:00)-Water Temperature (C)]]*OO[[#This Row],[96]]</f>
        <v>4.2401839191424998E-3</v>
      </c>
      <c r="CU471" s="10">
        <f>3/24000000*OO[[#This Row],[155 (08JUL1985 06:00:00)-Water Temperature (C)]]*OO[[#This Row],[97]]</f>
        <v>4.0592021024324996E-3</v>
      </c>
      <c r="CV471" s="10">
        <f>3/24000000*OO[[#This Row],[156 (08JUL1985 09:00:00)-Water Temperature (C)]]*OO[[#This Row],[98]]</f>
        <v>3.9968273258124999E-3</v>
      </c>
      <c r="CW471" s="10">
        <f>3/24000000*OO[[#This Row],[157 (08JUL1985 12:00:00)-Water Temperature (C)]]*OO[[#This Row],[99]]</f>
        <v>3.9723494693574999E-3</v>
      </c>
    </row>
    <row r="472" spans="1:101" x14ac:dyDescent="0.35">
      <c r="A472" t="s">
        <v>479</v>
      </c>
      <c r="B472">
        <v>840.73599999999999</v>
      </c>
      <c r="C472" s="10">
        <f>3/24*OO[[#This Row],[59 (26JUN1985 06:00:00)-Water Temperature (C)]]*OO[[#This Row],[1]]/SUM(OO[1])</f>
        <v>0</v>
      </c>
      <c r="D472" s="10">
        <f>3/24*OO[[#This Row],[60 (26JUN1985 09:00:00)-Water Temperature (C)]]*OO[[#This Row],[2]]/SUM(OO[2])</f>
        <v>0</v>
      </c>
      <c r="E472" s="10">
        <f>3/24*OO[[#This Row],[61 (26JUN1985 12:00:00)-Water Temperature (C)]]*OO[[#This Row],[3]]/SUM(OO[3])</f>
        <v>0</v>
      </c>
      <c r="F472" s="10">
        <f>3/24*OO[[#This Row],[62 (26JUN1985 15:00:00)-Water Temperature (C)]]*OO[[#This Row],[4]]/SUM(OO[4])</f>
        <v>0</v>
      </c>
      <c r="G472" s="10">
        <f>3/24*OO[[#This Row],[63 (26JUN1985 18:00:00)-Water Temperature (C)]]*OO[[#This Row],[5]]/SUM(OO[5])</f>
        <v>0</v>
      </c>
      <c r="H472" s="10">
        <f>3/24*OO[[#This Row],[64 (26JUN1985 21:00:00)-Water Temperature (C)]]*OO[[#This Row],[6]]/SUM(OO[6])</f>
        <v>0</v>
      </c>
      <c r="I472" s="10">
        <f>3/24*OO[[#This Row],[65 (27JUN1985 00:00:00)-Water Temperature (C)]]*OO[[#This Row],[7]]/SUM(OO[7])</f>
        <v>0</v>
      </c>
      <c r="J472" s="10">
        <f>3/24*OO[[#This Row],[66 (27JUN1985 03:00:00)-Water Temperature (C)]]*OO[[#This Row],[8]]/SUM(OO[8])</f>
        <v>0</v>
      </c>
      <c r="K472" s="10">
        <f>3/24*OO[[#This Row],[67 (27JUN1985 06:00:00)-Water Temperature (C)]]*OO[[#This Row],[9]]/SUM(OO[9])</f>
        <v>0</v>
      </c>
      <c r="L472" s="10">
        <f>3/24*OO[[#This Row],[68 (27JUN1985 09:00:00)-Water Temperature (C)]]*OO[[#This Row],[10]]/SUM(OO[10])</f>
        <v>0</v>
      </c>
      <c r="M472" s="10">
        <f>3/24*OO[[#This Row],[69 (27JUN1985 12:00:00)-Water Temperature (C)]]*OO[[#This Row],[11]]/SUM(OO[11])</f>
        <v>0</v>
      </c>
      <c r="N472" s="10">
        <f>3/24*OO[[#This Row],[70 (27JUN1985 15:00:00)-Water Temperature (C)]]*OO[[#This Row],[12]]/SUM(OO[12])</f>
        <v>0</v>
      </c>
      <c r="O472" s="10">
        <f>3/24*OO[[#This Row],[71 (27JUN1985 18:00:00)-Water Temperature (C)]]*OO[[#This Row],[13]]/SUM(OO[13])</f>
        <v>0</v>
      </c>
      <c r="P472" s="10">
        <f>3/24*OO[[#This Row],[72 (27JUN1985 21:00:00)-Water Temperature (C)]]*OO[[#This Row],[14]]/SUM(OO[14])</f>
        <v>0</v>
      </c>
      <c r="Q472" s="10">
        <f>3/24*OO[[#This Row],[73 (28JUN1985 00:00:00)-Water Temperature (C)]]*OO[[#This Row],[15]]/SUM(OO[15])</f>
        <v>0</v>
      </c>
      <c r="R472" s="10">
        <f>3/24*OO[[#This Row],[74 (28JUN1985 03:00:00)-Water Temperature (C)]]*OO[[#This Row],[16]]/SUM(OO[16])</f>
        <v>0</v>
      </c>
      <c r="S472" s="10">
        <f>3/24*OO[[#This Row],[75 (28JUN1985 06:00:00)-Water Temperature (C)]]*OO[[#This Row],[17]]/SUM(OO[17])</f>
        <v>0</v>
      </c>
      <c r="T472" s="10">
        <f>3/24*OO[[#This Row],[76 (28JUN1985 09:00:00)-Water Temperature (C)]]*OO[[#This Row],[18]]/SUM(OO[18])</f>
        <v>0</v>
      </c>
      <c r="U472" s="10">
        <f>3/24*OO[[#This Row],[77 (28JUN1985 12:00:00)-Water Temperature (C)]]*OO[[#This Row],[19]]/SUM(OO[19])</f>
        <v>0</v>
      </c>
      <c r="V472" s="10">
        <f>3/24000000*OO[[#This Row],[78 (28JUN1985 15:00:00)-Water Temperature (C)]]*OO[[#This Row],[20]]</f>
        <v>0</v>
      </c>
      <c r="W472" s="10">
        <f>3/24000000*OO[[#This Row],[79 (28JUN1985 18:00:00)-Water Temperature (C)]]*OO[[#This Row],[21]]</f>
        <v>0</v>
      </c>
      <c r="X472" s="10">
        <f>3/24000000*OO[[#This Row],[80 (28JUN1985 21:00:00)-Water Temperature (C)]]*OO[[#This Row],[22]]</f>
        <v>0</v>
      </c>
      <c r="Y472" s="10">
        <f>3/24000000*OO[[#This Row],[81 (29JUN1985 00:00:00)-Water Temperature (C)]]*OO[[#This Row],[23]]</f>
        <v>0</v>
      </c>
      <c r="Z472" s="10">
        <f>3/24000000*OO[[#This Row],[82 (29JUN1985 03:00:00)-Water Temperature (C)]]*OO[[#This Row],[24]]</f>
        <v>0</v>
      </c>
      <c r="AA472" s="10">
        <f>3/24000000*OO[[#This Row],[83 (29JUN1985 06:00:00)-Water Temperature (C)]]*OO[[#This Row],[25]]</f>
        <v>1.7435683663267496E-42</v>
      </c>
      <c r="AB472" s="10">
        <f>3/24000000*OO[[#This Row],[84 (29JUN1985 09:00:00)-Water Temperature (C)]]*OO[[#This Row],[26]]</f>
        <v>5.6099182654875002E-36</v>
      </c>
      <c r="AC472" s="10">
        <f>3/24000000*OO[[#This Row],[85 (29JUN1985 12:00:00)-Water Temperature (C)]]*OO[[#This Row],[27]]</f>
        <v>1.6582159976304996E-30</v>
      </c>
      <c r="AD472" s="10">
        <f>3/24000000*OO[[#This Row],[86 (29JUN1985 15:00:00)-Water Temperature (C)]]*OO[[#This Row],[28]]</f>
        <v>3.4944525633924999E-26</v>
      </c>
      <c r="AE472" s="10">
        <f>3/24000000*OO[[#This Row],[88 (29JUN1985 21:00:00)-Water Temperature (C)]]*OO[[#This Row],[30]]</f>
        <v>1.5129256454191249E-19</v>
      </c>
      <c r="AF472" s="10">
        <f>3/24000000*OO[[#This Row],[88 (29JUN1985 21:00:00)-Water Temperature (C)]]*OO[[#This Row],[30]]</f>
        <v>1.5129256454191249E-19</v>
      </c>
      <c r="AG472" s="10">
        <f>3/24000000*OO[[#This Row],[89 (30JUN1985 00:00:00)-Water Temperature (C)]]*OO[[#This Row],[31]]</f>
        <v>6.1647467685375004E-17</v>
      </c>
      <c r="AH472" s="10">
        <f>3/24000000*OO[[#This Row],[90 (30JUN1985 03:00:00)-Water Temperature (C)]]*OO[[#This Row],[32]]</f>
        <v>1.1136178651193751E-14</v>
      </c>
      <c r="AI472" s="10">
        <f>3/24000000*OO[[#This Row],[91 (30JUN1985 06:00:00)-Water Temperature (C)]]*OO[[#This Row],[33]]</f>
        <v>1.0209646046935001E-12</v>
      </c>
      <c r="AJ472" s="10">
        <f>3/24000000*OO[[#This Row],[92 (30JUN1985 09:00:00)-Water Temperature (C)]]*OO[[#This Row],[34]]</f>
        <v>5.3461216633100007E-11</v>
      </c>
      <c r="AK472" s="10">
        <f>3/24000000*OO[[#This Row],[93 (30JUN1985 12:00:00)-Water Temperature (C)]]*OO[[#This Row],[35]]</f>
        <v>1.6815444833167501E-9</v>
      </c>
      <c r="AL472" s="10">
        <f>3/24000000*OO[[#This Row],[94 (30JUN1985 15:00:00)-Water Temperature (C)]]*OO[[#This Row],[36]]</f>
        <v>3.3834089167199998E-8</v>
      </c>
      <c r="AM472" s="10">
        <f>3/24000000*OO[[#This Row],[95 (30JUN1985 18:00:00)-Water Temperature (C)]]*OO[[#This Row],[37]]</f>
        <v>4.6118124144750001E-7</v>
      </c>
      <c r="AN472" s="10">
        <f>3/24000000*OO[[#This Row],[96 (30JUN1985 21:00:00)-Water Temperature (C)]]*OO[[#This Row],[38]]</f>
        <v>4.3830609620874994E-6</v>
      </c>
      <c r="AO472" s="10">
        <f>3/24000000*OO[[#This Row],[97 (01JUL1985 00:00:00)-Water Temperature (C)]]*OO[[#This Row],[39]]</f>
        <v>3.0099893696999994E-5</v>
      </c>
      <c r="AP472" s="10">
        <f>3/24000000*OO[[#This Row],[98 (01JUL1985 03:00:00)-Water Temperature (C)]]*OO[[#This Row],[40]]</f>
        <v>1.5684954898739998E-4</v>
      </c>
      <c r="AQ472" s="10">
        <f>3/24000000*OO[[#This Row],[99 (01JUL1985 06:00:00)-Water Temperature (C)]]*OO[[#This Row],[41]]</f>
        <v>6.3984086631825002E-4</v>
      </c>
      <c r="AR472" s="10">
        <f>3/24000000*OO[[#This Row],[100 (01JUL1985 09:00:00)-Water Temperature (C)]]*OO[[#This Row],[42]]</f>
        <v>2.1371140972607497E-3</v>
      </c>
      <c r="AS472" s="10">
        <f>3/24000000*OO[[#This Row],[101 (01JUL1985 12:00:00)-Water Temperature (C)]]*OO[[#This Row],[43]]</f>
        <v>5.8855040039474992E-3</v>
      </c>
      <c r="AT472" s="10">
        <f>3/24000000*OO[[#This Row],[102 (01JUL1985 15:00:00)-Water Temperature (C)]]*OO[[#This Row],[44]]</f>
        <v>1.3572141459174999E-2</v>
      </c>
      <c r="AU472" s="10">
        <f>3/24000000*OO[[#This Row],[103 (01JUL1985 18:00:00)-Water Temperature (C)]]*OO[[#This Row],[45]]</f>
        <v>2.6846159430105002E-2</v>
      </c>
      <c r="AV472" s="10">
        <f>3/24000000*OO[[#This Row],[104 (01JUL1985 21:00:00)-Water Temperature (C)]]*OO[[#This Row],[46]]</f>
        <v>4.5848855830899996E-2</v>
      </c>
      <c r="AW472" s="10">
        <f>3/24000000*OO[[#This Row],[105 (02JUL1985 00:00:00)-Water Temperature (C)]]*OO[[#This Row],[47]]</f>
        <v>6.9062154743099999E-2</v>
      </c>
      <c r="AX472" s="10">
        <f>3/24000000*OO[[#This Row],[106 (02JUL1985 03:00:00)-Water Temperature (C)]]*OO[[#This Row],[48]]</f>
        <v>9.3915775736899992E-2</v>
      </c>
      <c r="AY472" s="10">
        <f>3/24000000*OO[[#This Row],[107 (02JUL1985 06:00:00)-Water Temperature (C)]]*OO[[#This Row],[49]]</f>
        <v>0.11720632636230001</v>
      </c>
      <c r="AZ472" s="10">
        <f>3/24000000*OO[[#This Row],[108 (02JUL1985 09:00:00)-Water Temperature (C)]]*OO[[#This Row],[50]]</f>
        <v>0.13601050519839999</v>
      </c>
      <c r="BA472" s="10">
        <f>3/24000000*OO[[#This Row],[109 (02JUL1985 12:00:00)-Water Temperature (C)]]*OO[[#This Row],[51]]</f>
        <v>0.14979857347530001</v>
      </c>
      <c r="BB472" s="10">
        <f>3/24000000*OO[[#This Row],[110 (02JUL1985 15:00:00)-Water Temperature (C)]]*OO[[#This Row],[52]]</f>
        <v>0.15605260211310001</v>
      </c>
      <c r="BC472" s="10">
        <f>3/24000000*OO[[#This Row],[111 (02JUL1985 18:00:00)-Water Temperature (C)]]*OO[[#This Row],[53]]</f>
        <v>0.15573211765349998</v>
      </c>
      <c r="BD472" s="10">
        <f>3/24000000*OO[[#This Row],[112 (02JUL1985 21:00:00)-Water Temperature (C)]]*OO[[#This Row],[54]]</f>
        <v>0.14917301469630001</v>
      </c>
      <c r="BE472" s="10">
        <f>3/24000000*OO[[#This Row],[113 (03JUL1985 00:00:00)-Water Temperature (C)]]*OO[[#This Row],[55]]</f>
        <v>0.13916251320951251</v>
      </c>
      <c r="BF472" s="10">
        <f>3/24000000*OO[[#This Row],[114 (03JUL1985 03:00:00)-Water Temperature (C)]]*OO[[#This Row],[56]]</f>
        <v>0.127082298626675</v>
      </c>
      <c r="BG472" s="10">
        <f>3/24000000*OO[[#This Row],[115 (03JUL1985 06:00:00)-Water Temperature (C)]]*OO[[#This Row],[57]]</f>
        <v>0.11409337481782499</v>
      </c>
      <c r="BH472" s="10">
        <f>3/24000000*OO[[#This Row],[116 (03JUL1985 09:00:00)-Water Temperature (C)]]*OO[[#This Row],[58]]</f>
        <v>0.10178742761731251</v>
      </c>
      <c r="BI472" s="10">
        <f>3/24000000*OO[[#This Row],[117 (03JUL1985 12:00:00)-Water Temperature (C)]]*OO[[#This Row],[59]]</f>
        <v>9.1225518131849995E-2</v>
      </c>
      <c r="BJ472" s="10">
        <f>3/24000000*OO[[#This Row],[118 (03JUL1985 15:00:00)-Water Temperature (C)]]*OO[[#This Row],[60]]</f>
        <v>8.1607380138225008E-2</v>
      </c>
      <c r="BK472" s="10">
        <f>3/24000000*OO[[#This Row],[119 (03JUL1985 18:00:00)-Water Temperature (C)]]*OO[[#This Row],[61]]</f>
        <v>7.3124389918250002E-2</v>
      </c>
      <c r="BL472" s="10">
        <f>3/24000000*OO[[#This Row],[120 (03JUL1985 21:00:00)-Water Temperature (C)]]*OO[[#This Row],[62]]</f>
        <v>6.4669565744624985E-2</v>
      </c>
      <c r="BM472" s="10">
        <f>3/24000000*OO[[#This Row],[121 (04JUL1985 00:00:00)-Water Temperature (C)]]*OO[[#This Row],[63]]</f>
        <v>5.6946604199999987E-2</v>
      </c>
      <c r="BN472" s="10">
        <f>3/24000000*OO[[#This Row],[122 (04JUL1985 03:00:00)-Water Temperature (C)]]*OO[[#This Row],[64]]</f>
        <v>5.0309126664999995E-2</v>
      </c>
      <c r="BO472" s="10">
        <f>3/24000000*OO[[#This Row],[123 (04JUL1985 06:00:00)-Water Temperature (C)]]*OO[[#This Row],[65]]</f>
        <v>4.4546725372325006E-2</v>
      </c>
      <c r="BP472" s="10">
        <f>3/24000000*OO[[#This Row],[124 (04JUL1985 09:00:00)-Water Temperature (C)]]*OO[[#This Row],[66]]</f>
        <v>4.0146868959224993E-2</v>
      </c>
      <c r="BQ472" s="10">
        <f>3/24000000*OO[[#This Row],[125 (04JUL1985 12:00:00)-Water Temperature (C)]]*OO[[#This Row],[67]]</f>
        <v>3.635949764712499E-2</v>
      </c>
      <c r="BR472" s="10">
        <f>3/24000000*OO[[#This Row],[126 (04JUL1985 15:00:00)-Water Temperature (C)]]*OO[[#This Row],[68]]</f>
        <v>3.2888601000449998E-2</v>
      </c>
      <c r="BS472" s="10">
        <f>3/24000000*OO[[#This Row],[127 (04JUL1985 18:00:00)-Water Temperature (C)]]*OO[[#This Row],[69]]</f>
        <v>2.9990540463799998E-2</v>
      </c>
      <c r="BT472" s="10">
        <f>3/24000000*OO[[#This Row],[128 (04JUL1985 21:00:00)-Water Temperature (C)]]*OO[[#This Row],[70]]</f>
        <v>2.7204452071199998E-2</v>
      </c>
      <c r="BU472" s="10">
        <f>3/24000000*OO[[#This Row],[129 (05JUL1985 00:00:00)-Water Temperature (C)]]*OO[[#This Row],[71]]</f>
        <v>2.4378686674875E-2</v>
      </c>
      <c r="BV472" s="10">
        <f>3/24000000*OO[[#This Row],[130 (05JUL1985 03:00:00)-Water Temperature (C)]]*OO[[#This Row],[72]]</f>
        <v>2.1878004996461246E-2</v>
      </c>
      <c r="BW472" s="10">
        <f>3/24000000*OO[[#This Row],[131 (05JUL1985 06:00:00)-Water Temperature (C)]]*OO[[#This Row],[73]]</f>
        <v>1.9744684216694997E-2</v>
      </c>
      <c r="BX472" s="10">
        <f>3/24000000*OO[[#This Row],[132 (05JUL1985 09:00:00)-Water Temperature (C)]]*OO[[#This Row],[74]]</f>
        <v>1.827007945152E-2</v>
      </c>
      <c r="BY472" s="10">
        <f>3/24000000*OO[[#This Row],[133 (05JUL1985 12:00:00)-Water Temperature (C)]]*OO[[#This Row],[75]]</f>
        <v>1.7077643933285001E-2</v>
      </c>
      <c r="BZ472" s="10">
        <f>3/24000000*OO[[#This Row],[134 (05JUL1985 15:00:00)-Water Temperature (C)]]*OO[[#This Row],[76]]</f>
        <v>1.604871324374E-2</v>
      </c>
      <c r="CA472" s="10">
        <f>3/24000000*OO[[#This Row],[135 (05JUL1985 18:00:00)-Water Temperature (C)]]*OO[[#This Row],[77]]</f>
        <v>1.5105184888092498E-2</v>
      </c>
      <c r="CB472" s="10">
        <f>3/24000000*OO[[#This Row],[136 (05JUL1985 21:00:00)-Water Temperature (C)]]*OO[[#This Row],[78]]</f>
        <v>1.4028351232368749E-2</v>
      </c>
      <c r="CC472" s="10">
        <f>3/24000000*OO[[#This Row],[137 (06JUL1985 00:00:00)-Water Temperature (C)]]*OO[[#This Row],[79]]</f>
        <v>1.2893190388609999E-2</v>
      </c>
      <c r="CD472" s="10">
        <f>3/24000000*OO[[#This Row],[138 (06JUL1985 03:00:00)-Water Temperature (C)]]*OO[[#This Row],[80]]</f>
        <v>1.1885879756819999E-2</v>
      </c>
      <c r="CE472" s="10">
        <f>3/24000000*OO[[#This Row],[139 (06JUL1985 06:00:00)-Water Temperature (C)]]*OO[[#This Row],[81]]</f>
        <v>1.1014292580107499E-2</v>
      </c>
      <c r="CF472" s="10">
        <f>3/24000000*OO[[#This Row],[140 (06JUL1985 09:00:00)-Water Temperature (C)]]*OO[[#This Row],[82]]</f>
        <v>1.0453407412297498E-2</v>
      </c>
      <c r="CG472" s="10">
        <f>3/24000000*OO[[#This Row],[141 (06JUL1985 12:00:00)-Water Temperature (C)]]*OO[[#This Row],[83]]</f>
        <v>9.9998023697849998E-3</v>
      </c>
      <c r="CH472" s="10">
        <f>3/24000000*OO[[#This Row],[142 (06JUL1985 15:00:00)-Water Temperature (C)]]*OO[[#This Row],[84]]</f>
        <v>9.6051516071624984E-3</v>
      </c>
      <c r="CI472" s="10">
        <f>3/24000000*OO[[#This Row],[143 (06JUL1985 18:00:00)-Water Temperature (C)]]*OO[[#This Row],[85]]</f>
        <v>9.2008777524262494E-3</v>
      </c>
      <c r="CJ472" s="10">
        <f>3/24000000*OO[[#This Row],[144 (06JUL1985 21:00:00)-Water Temperature (C)]]*OO[[#This Row],[86]]</f>
        <v>8.7035498903199997E-3</v>
      </c>
      <c r="CK472" s="10">
        <f>3/24000000*OO[[#This Row],[145 (07JUL1985 00:00:00)-Water Temperature (C)]]*OO[[#This Row],[87]]</f>
        <v>8.1427171878199998E-3</v>
      </c>
      <c r="CL472" s="10">
        <f>3/24000000*OO[[#This Row],[146 (07JUL1985 03:00:00)-Water Temperature (C)]]*OO[[#This Row],[88]]</f>
        <v>7.6295216690625001E-3</v>
      </c>
      <c r="CM472" s="10">
        <f>3/24000000*OO[[#This Row],[147 (07JUL1985 06:00:00)-Water Temperature (C)]]*OO[[#This Row],[89]]</f>
        <v>7.1746920843749999E-3</v>
      </c>
      <c r="CN472" s="10">
        <f>3/24000000*OO[[#This Row],[148 (07JUL1985 09:00:00)-Water Temperature (C)]]*OO[[#This Row],[90]]</f>
        <v>6.8745107158749994E-3</v>
      </c>
      <c r="CO472" s="10">
        <f>3/24000000*OO[[#This Row],[149 (07JUL1985 12:00:00)-Water Temperature (C)]]*OO[[#This Row],[91]]</f>
        <v>6.5301790735237501E-3</v>
      </c>
      <c r="CP472" s="10">
        <f>3/24000000*OO[[#This Row],[150 (07JUL1985 15:00:00)-Water Temperature (C)]]*OO[[#This Row],[92]]</f>
        <v>6.3020967556149995E-3</v>
      </c>
      <c r="CQ472" s="10">
        <f>3/24000000*OO[[#This Row],[151 (07JUL1985 18:00:00)-Water Temperature (C)]]*OO[[#This Row],[93]]</f>
        <v>6.0877020519000003E-3</v>
      </c>
      <c r="CR472" s="10">
        <f>3/24000000*OO[[#This Row],[152 (07JUL1985 21:00:00)-Water Temperature (C)]]*OO[[#This Row],[94]]</f>
        <v>5.8307940975475007E-3</v>
      </c>
      <c r="CS472" s="10">
        <f>3/24000000*OO[[#This Row],[153 (08JUL1985 00:00:00)-Water Temperature (C)]]*OO[[#This Row],[95]]</f>
        <v>5.5405141684149997E-3</v>
      </c>
      <c r="CT472" s="10">
        <f>3/24000000*OO[[#This Row],[154 (08JUL1985 03:00:00)-Water Temperature (C)]]*OO[[#This Row],[96]]</f>
        <v>5.2631885509749994E-3</v>
      </c>
      <c r="CU472" s="10">
        <f>3/24000000*OO[[#This Row],[155 (08JUL1985 06:00:00)-Water Temperature (C)]]*OO[[#This Row],[97]]</f>
        <v>5.0411115369537497E-3</v>
      </c>
      <c r="CV472" s="10">
        <f>3/24000000*OO[[#This Row],[156 (08JUL1985 09:00:00)-Water Temperature (C)]]*OO[[#This Row],[98]]</f>
        <v>4.9593723887249993E-3</v>
      </c>
      <c r="CW472" s="10">
        <f>3/24000000*OO[[#This Row],[157 (08JUL1985 12:00:00)-Water Temperature (C)]]*OO[[#This Row],[99]]</f>
        <v>4.9238542367024997E-3</v>
      </c>
    </row>
    <row r="473" spans="1:101" x14ac:dyDescent="0.35">
      <c r="A473" t="s">
        <v>480</v>
      </c>
      <c r="B473">
        <v>749.49099999999999</v>
      </c>
      <c r="C473" s="10">
        <f>3/24*OO[[#This Row],[59 (26JUN1985 06:00:00)-Water Temperature (C)]]*OO[[#This Row],[1]]/SUM(OO[1])</f>
        <v>0</v>
      </c>
      <c r="D473" s="10">
        <f>3/24*OO[[#This Row],[60 (26JUN1985 09:00:00)-Water Temperature (C)]]*OO[[#This Row],[2]]/SUM(OO[2])</f>
        <v>0</v>
      </c>
      <c r="E473" s="10">
        <f>3/24*OO[[#This Row],[61 (26JUN1985 12:00:00)-Water Temperature (C)]]*OO[[#This Row],[3]]/SUM(OO[3])</f>
        <v>0</v>
      </c>
      <c r="F473" s="10">
        <f>3/24*OO[[#This Row],[62 (26JUN1985 15:00:00)-Water Temperature (C)]]*OO[[#This Row],[4]]/SUM(OO[4])</f>
        <v>0</v>
      </c>
      <c r="G473" s="10">
        <f>3/24*OO[[#This Row],[63 (26JUN1985 18:00:00)-Water Temperature (C)]]*OO[[#This Row],[5]]/SUM(OO[5])</f>
        <v>0</v>
      </c>
      <c r="H473" s="10">
        <f>3/24*OO[[#This Row],[64 (26JUN1985 21:00:00)-Water Temperature (C)]]*OO[[#This Row],[6]]/SUM(OO[6])</f>
        <v>0</v>
      </c>
      <c r="I473" s="10">
        <f>3/24*OO[[#This Row],[65 (27JUN1985 00:00:00)-Water Temperature (C)]]*OO[[#This Row],[7]]/SUM(OO[7])</f>
        <v>0</v>
      </c>
      <c r="J473" s="10">
        <f>3/24*OO[[#This Row],[66 (27JUN1985 03:00:00)-Water Temperature (C)]]*OO[[#This Row],[8]]/SUM(OO[8])</f>
        <v>0</v>
      </c>
      <c r="K473" s="10">
        <f>3/24*OO[[#This Row],[67 (27JUN1985 06:00:00)-Water Temperature (C)]]*OO[[#This Row],[9]]/SUM(OO[9])</f>
        <v>0</v>
      </c>
      <c r="L473" s="10">
        <f>3/24*OO[[#This Row],[68 (27JUN1985 09:00:00)-Water Temperature (C)]]*OO[[#This Row],[10]]/SUM(OO[10])</f>
        <v>0</v>
      </c>
      <c r="M473" s="10">
        <f>3/24*OO[[#This Row],[69 (27JUN1985 12:00:00)-Water Temperature (C)]]*OO[[#This Row],[11]]/SUM(OO[11])</f>
        <v>0</v>
      </c>
      <c r="N473" s="10">
        <f>3/24*OO[[#This Row],[70 (27JUN1985 15:00:00)-Water Temperature (C)]]*OO[[#This Row],[12]]/SUM(OO[12])</f>
        <v>0</v>
      </c>
      <c r="O473" s="10">
        <f>3/24*OO[[#This Row],[71 (27JUN1985 18:00:00)-Water Temperature (C)]]*OO[[#This Row],[13]]/SUM(OO[13])</f>
        <v>0</v>
      </c>
      <c r="P473" s="10">
        <f>3/24*OO[[#This Row],[72 (27JUN1985 21:00:00)-Water Temperature (C)]]*OO[[#This Row],[14]]/SUM(OO[14])</f>
        <v>0</v>
      </c>
      <c r="Q473" s="10">
        <f>3/24*OO[[#This Row],[73 (28JUN1985 00:00:00)-Water Temperature (C)]]*OO[[#This Row],[15]]/SUM(OO[15])</f>
        <v>0</v>
      </c>
      <c r="R473" s="10">
        <f>3/24*OO[[#This Row],[74 (28JUN1985 03:00:00)-Water Temperature (C)]]*OO[[#This Row],[16]]/SUM(OO[16])</f>
        <v>0</v>
      </c>
      <c r="S473" s="10">
        <f>3/24*OO[[#This Row],[75 (28JUN1985 06:00:00)-Water Temperature (C)]]*OO[[#This Row],[17]]/SUM(OO[17])</f>
        <v>0</v>
      </c>
      <c r="T473" s="10">
        <f>3/24*OO[[#This Row],[76 (28JUN1985 09:00:00)-Water Temperature (C)]]*OO[[#This Row],[18]]/SUM(OO[18])</f>
        <v>0</v>
      </c>
      <c r="U473" s="10">
        <f>3/24*OO[[#This Row],[77 (28JUN1985 12:00:00)-Water Temperature (C)]]*OO[[#This Row],[19]]/SUM(OO[19])</f>
        <v>0</v>
      </c>
      <c r="V473" s="10">
        <f>3/24000000*OO[[#This Row],[78 (28JUN1985 15:00:00)-Water Temperature (C)]]*OO[[#This Row],[20]]</f>
        <v>0</v>
      </c>
      <c r="W473" s="10">
        <f>3/24000000*OO[[#This Row],[79 (28JUN1985 18:00:00)-Water Temperature (C)]]*OO[[#This Row],[21]]</f>
        <v>0</v>
      </c>
      <c r="X473" s="10">
        <f>3/24000000*OO[[#This Row],[80 (28JUN1985 21:00:00)-Water Temperature (C)]]*OO[[#This Row],[22]]</f>
        <v>0</v>
      </c>
      <c r="Y473" s="10">
        <f>3/24000000*OO[[#This Row],[81 (29JUN1985 00:00:00)-Water Temperature (C)]]*OO[[#This Row],[23]]</f>
        <v>0</v>
      </c>
      <c r="Z473" s="10">
        <f>3/24000000*OO[[#This Row],[82 (29JUN1985 03:00:00)-Water Temperature (C)]]*OO[[#This Row],[24]]</f>
        <v>0</v>
      </c>
      <c r="AA473" s="10">
        <f>3/24000000*OO[[#This Row],[83 (29JUN1985 06:00:00)-Water Temperature (C)]]*OO[[#This Row],[25]]</f>
        <v>3.2498632566399998E-43</v>
      </c>
      <c r="AB473" s="10">
        <f>3/24000000*OO[[#This Row],[84 (29JUN1985 09:00:00)-Water Temperature (C)]]*OO[[#This Row],[26]]</f>
        <v>1.01286918663525E-36</v>
      </c>
      <c r="AC473" s="10">
        <f>3/24000000*OO[[#This Row],[85 (29JUN1985 12:00:00)-Water Temperature (C)]]*OO[[#This Row],[27]]</f>
        <v>3.6121280741049996E-31</v>
      </c>
      <c r="AD473" s="10">
        <f>3/24000000*OO[[#This Row],[86 (29JUN1985 15:00:00)-Water Temperature (C)]]*OO[[#This Row],[28]]</f>
        <v>8.8382114554775E-27</v>
      </c>
      <c r="AE473" s="10">
        <f>3/24000000*OO[[#This Row],[88 (29JUN1985 21:00:00)-Water Temperature (C)]]*OO[[#This Row],[30]]</f>
        <v>4.7033570489600003E-20</v>
      </c>
      <c r="AF473" s="10">
        <f>3/24000000*OO[[#This Row],[88 (29JUN1985 21:00:00)-Water Temperature (C)]]*OO[[#This Row],[30]]</f>
        <v>4.7033570489600003E-20</v>
      </c>
      <c r="AG473" s="10">
        <f>3/24000000*OO[[#This Row],[89 (30JUN1985 00:00:00)-Water Temperature (C)]]*OO[[#This Row],[31]]</f>
        <v>2.07948711793375E-17</v>
      </c>
      <c r="AH473" s="10">
        <f>3/24000000*OO[[#This Row],[90 (30JUN1985 03:00:00)-Water Temperature (C)]]*OO[[#This Row],[32]]</f>
        <v>4.0416929938124999E-15</v>
      </c>
      <c r="AI473" s="10">
        <f>3/24000000*OO[[#This Row],[91 (30JUN1985 06:00:00)-Water Temperature (C)]]*OO[[#This Row],[33]]</f>
        <v>3.9596640441599995E-13</v>
      </c>
      <c r="AJ473" s="10">
        <f>3/24000000*OO[[#This Row],[92 (30JUN1985 09:00:00)-Water Temperature (C)]]*OO[[#This Row],[34]]</f>
        <v>2.2018219140337499E-11</v>
      </c>
      <c r="AK473" s="10">
        <f>3/24000000*OO[[#This Row],[93 (30JUN1985 12:00:00)-Water Temperature (C)]]*OO[[#This Row],[35]]</f>
        <v>7.3235316076949994E-10</v>
      </c>
      <c r="AL473" s="10">
        <f>3/24000000*OO[[#This Row],[94 (30JUN1985 15:00:00)-Water Temperature (C)]]*OO[[#This Row],[36]]</f>
        <v>1.5523148511318751E-8</v>
      </c>
      <c r="AM473" s="10">
        <f>3/24000000*OO[[#This Row],[95 (30JUN1985 18:00:00)-Water Temperature (C)]]*OO[[#This Row],[37]]</f>
        <v>2.2208113958257501E-7</v>
      </c>
      <c r="AN473" s="10">
        <f>3/24000000*OO[[#This Row],[96 (30JUN1985 21:00:00)-Water Temperature (C)]]*OO[[#This Row],[38]]</f>
        <v>2.2104034037062499E-6</v>
      </c>
      <c r="AO473" s="10">
        <f>3/24000000*OO[[#This Row],[97 (01JUL1985 00:00:00)-Water Temperature (C)]]*OO[[#This Row],[39]]</f>
        <v>1.5874748906314998E-5</v>
      </c>
      <c r="AP473" s="10">
        <f>3/24000000*OO[[#This Row],[98 (01JUL1985 03:00:00)-Water Temperature (C)]]*OO[[#This Row],[40]]</f>
        <v>8.6345595513487495E-5</v>
      </c>
      <c r="AQ473" s="10">
        <f>3/24000000*OO[[#This Row],[99 (01JUL1985 06:00:00)-Water Temperature (C)]]*OO[[#This Row],[41]]</f>
        <v>3.6715692439124995E-4</v>
      </c>
      <c r="AR473" s="10">
        <f>3/24000000*OO[[#This Row],[100 (01JUL1985 09:00:00)-Water Temperature (C)]]*OO[[#This Row],[42]]</f>
        <v>1.2755565031527499E-3</v>
      </c>
      <c r="AS473" s="10">
        <f>3/24000000*OO[[#This Row],[101 (01JUL1985 12:00:00)-Water Temperature (C)]]*OO[[#This Row],[43]]</f>
        <v>3.6473735280287498E-3</v>
      </c>
      <c r="AT473" s="10">
        <f>3/24000000*OO[[#This Row],[102 (01JUL1985 15:00:00)-Water Temperature (C)]]*OO[[#This Row],[44]]</f>
        <v>8.7163967240625004E-3</v>
      </c>
      <c r="AU473" s="10">
        <f>3/24000000*OO[[#This Row],[103 (01JUL1985 18:00:00)-Water Temperature (C)]]*OO[[#This Row],[45]]</f>
        <v>1.7826651456075E-2</v>
      </c>
      <c r="AV473" s="10">
        <f>3/24000000*OO[[#This Row],[104 (01JUL1985 21:00:00)-Water Temperature (C)]]*OO[[#This Row],[46]]</f>
        <v>3.1436457692399992E-2</v>
      </c>
      <c r="AW473" s="10">
        <f>3/24000000*OO[[#This Row],[105 (02JUL1985 00:00:00)-Water Temperature (C)]]*OO[[#This Row],[47]]</f>
        <v>4.88332897014375E-2</v>
      </c>
      <c r="AX473" s="10">
        <f>3/24000000*OO[[#This Row],[106 (02JUL1985 03:00:00)-Water Temperature (C)]]*OO[[#This Row],[48]]</f>
        <v>6.8384540816437508E-2</v>
      </c>
      <c r="AY473" s="10">
        <f>3/24000000*OO[[#This Row],[107 (02JUL1985 06:00:00)-Water Temperature (C)]]*OO[[#This Row],[49]]</f>
        <v>8.7765686318062489E-2</v>
      </c>
      <c r="AZ473" s="10">
        <f>3/24000000*OO[[#This Row],[108 (02JUL1985 09:00:00)-Water Temperature (C)]]*OO[[#This Row],[50]]</f>
        <v>0.10459522584800002</v>
      </c>
      <c r="BA473" s="10">
        <f>3/24000000*OO[[#This Row],[109 (02JUL1985 12:00:00)-Water Temperature (C)]]*OO[[#This Row],[51]]</f>
        <v>0.11803997477849998</v>
      </c>
      <c r="BB473" s="10">
        <f>3/24000000*OO[[#This Row],[110 (02JUL1985 15:00:00)-Water Temperature (C)]]*OO[[#This Row],[52]]</f>
        <v>0.12576464377351249</v>
      </c>
      <c r="BC473" s="10">
        <f>3/24000000*OO[[#This Row],[111 (02JUL1985 18:00:00)-Water Temperature (C)]]*OO[[#This Row],[53]]</f>
        <v>0.12808271141789998</v>
      </c>
      <c r="BD473" s="10">
        <f>3/24000000*OO[[#This Row],[112 (02JUL1985 21:00:00)-Water Temperature (C)]]*OO[[#This Row],[54]]</f>
        <v>0.12499167627817501</v>
      </c>
      <c r="BE473" s="10">
        <f>3/24000000*OO[[#This Row],[113 (03JUL1985 00:00:00)-Water Temperature (C)]]*OO[[#This Row],[55]]</f>
        <v>0.11855610903449997</v>
      </c>
      <c r="BF473" s="10">
        <f>3/24000000*OO[[#This Row],[114 (03JUL1985 03:00:00)-Water Temperature (C)]]*OO[[#This Row],[56]]</f>
        <v>0.10987654384985</v>
      </c>
      <c r="BG473" s="10">
        <f>3/24000000*OO[[#This Row],[115 (03JUL1985 06:00:00)-Water Temperature (C)]]*OO[[#This Row],[57]]</f>
        <v>0.10000872258368751</v>
      </c>
      <c r="BH473" s="10">
        <f>3/24000000*OO[[#This Row],[116 (03JUL1985 09:00:00)-Water Temperature (C)]]*OO[[#This Row],[58]]</f>
        <v>9.0334517698099998E-2</v>
      </c>
      <c r="BI473" s="10">
        <f>3/24000000*OO[[#This Row],[117 (03JUL1985 12:00:00)-Water Temperature (C)]]*OO[[#This Row],[59]]</f>
        <v>8.1822460473187503E-2</v>
      </c>
      <c r="BJ473" s="10">
        <f>3/24000000*OO[[#This Row],[118 (03JUL1985 15:00:00)-Water Temperature (C)]]*OO[[#This Row],[60]]</f>
        <v>7.3877292463487496E-2</v>
      </c>
      <c r="BK473" s="10">
        <f>3/24000000*OO[[#This Row],[119 (03JUL1985 18:00:00)-Water Temperature (C)]]*OO[[#This Row],[61]]</f>
        <v>6.6711798591374993E-2</v>
      </c>
      <c r="BL473" s="10">
        <f>3/24000000*OO[[#This Row],[120 (03JUL1985 21:00:00)-Water Temperature (C)]]*OO[[#This Row],[62]]</f>
        <v>5.9420835618975001E-2</v>
      </c>
      <c r="BM473" s="10">
        <f>3/24000000*OO[[#This Row],[121 (04JUL1985 00:00:00)-Water Temperature (C)]]*OO[[#This Row],[63]]</f>
        <v>5.2659981259987498E-2</v>
      </c>
      <c r="BN473" s="10">
        <f>3/24000000*OO[[#This Row],[122 (04JUL1985 03:00:00)-Water Temperature (C)]]*OO[[#This Row],[64]]</f>
        <v>4.6780346307175001E-2</v>
      </c>
      <c r="BO473" s="10">
        <f>3/24000000*OO[[#This Row],[123 (04JUL1985 06:00:00)-Water Temperature (C)]]*OO[[#This Row],[65]]</f>
        <v>4.1637317066399997E-2</v>
      </c>
      <c r="BP473" s="10">
        <f>3/24000000*OO[[#This Row],[124 (04JUL1985 09:00:00)-Water Temperature (C)]]*OO[[#This Row],[66]]</f>
        <v>3.7681614414262501E-2</v>
      </c>
      <c r="BQ473" s="10">
        <f>3/24000000*OO[[#This Row],[125 (04JUL1985 12:00:00)-Water Temperature (C)]]*OO[[#This Row],[67]]</f>
        <v>3.4255539702312501E-2</v>
      </c>
      <c r="BR473" s="10">
        <f>3/24000000*OO[[#This Row],[126 (04JUL1985 15:00:00)-Water Temperature (C)]]*OO[[#This Row],[68]]</f>
        <v>3.1097461478149999E-2</v>
      </c>
      <c r="BS473" s="10">
        <f>3/24000000*OO[[#This Row],[127 (04JUL1985 18:00:00)-Water Temperature (C)]]*OO[[#This Row],[69]]</f>
        <v>2.8434983868399998E-2</v>
      </c>
      <c r="BT473" s="10">
        <f>3/24000000*OO[[#This Row],[128 (04JUL1985 21:00:00)-Water Temperature (C)]]*OO[[#This Row],[70]]</f>
        <v>2.5861709237694996E-2</v>
      </c>
      <c r="BU473" s="10">
        <f>3/24000000*OO[[#This Row],[129 (05JUL1985 00:00:00)-Water Temperature (C)]]*OO[[#This Row],[71]]</f>
        <v>2.3249528621234999E-2</v>
      </c>
      <c r="BV473" s="10">
        <f>3/24000000*OO[[#This Row],[130 (05JUL1985 03:00:00)-Water Temperature (C)]]*OO[[#This Row],[72]]</f>
        <v>2.0929052004593749E-2</v>
      </c>
      <c r="BW473" s="10">
        <f>3/24000000*OO[[#This Row],[131 (05JUL1985 06:00:00)-Water Temperature (C)]]*OO[[#This Row],[73]]</f>
        <v>1.8945601974807501E-2</v>
      </c>
      <c r="BX473" s="10">
        <f>3/24000000*OO[[#This Row],[132 (05JUL1985 09:00:00)-Water Temperature (C)]]*OO[[#This Row],[74]]</f>
        <v>1.756598632893E-2</v>
      </c>
      <c r="BY473" s="10">
        <f>3/24000000*OO[[#This Row],[133 (05JUL1985 12:00:00)-Water Temperature (C)]]*OO[[#This Row],[75]]</f>
        <v>1.6446344094172498E-2</v>
      </c>
      <c r="BZ473" s="10">
        <f>3/24000000*OO[[#This Row],[134 (05JUL1985 15:00:00)-Water Temperature (C)]]*OO[[#This Row],[76]]</f>
        <v>1.5475270792145E-2</v>
      </c>
      <c r="CA473" s="10">
        <f>3/24000000*OO[[#This Row],[135 (05JUL1985 18:00:00)-Water Temperature (C)]]*OO[[#This Row],[77]]</f>
        <v>1.4577572867125001E-2</v>
      </c>
      <c r="CB473" s="10">
        <f>3/24000000*OO[[#This Row],[136 (05JUL1985 21:00:00)-Water Temperature (C)]]*OO[[#This Row],[78]]</f>
        <v>1.3553724598067498E-2</v>
      </c>
      <c r="CC473" s="10">
        <f>3/24000000*OO[[#This Row],[137 (06JUL1985 00:00:00)-Water Temperature (C)]]*OO[[#This Row],[79]]</f>
        <v>1.2477485148667498E-2</v>
      </c>
      <c r="CD473" s="10">
        <f>3/24000000*OO[[#This Row],[138 (06JUL1985 03:00:00)-Water Temperature (C)]]*OO[[#This Row],[80]]</f>
        <v>1.152181360008E-2</v>
      </c>
      <c r="CE473" s="10">
        <f>3/24000000*OO[[#This Row],[139 (06JUL1985 06:00:00)-Water Temperature (C)]]*OO[[#This Row],[81]]</f>
        <v>1.069761383803125E-2</v>
      </c>
      <c r="CF473" s="10">
        <f>3/24000000*OO[[#This Row],[140 (06JUL1985 09:00:00)-Water Temperature (C)]]*OO[[#This Row],[82]]</f>
        <v>1.0164463683604999E-2</v>
      </c>
      <c r="CG473" s="10">
        <f>3/24000000*OO[[#This Row],[141 (06JUL1985 12:00:00)-Water Temperature (C)]]*OO[[#This Row],[83]]</f>
        <v>9.7334582314400012E-3</v>
      </c>
      <c r="CH473" s="10">
        <f>3/24000000*OO[[#This Row],[142 (06JUL1985 15:00:00)-Water Temperature (C)]]*OO[[#This Row],[84]]</f>
        <v>9.3557804533375005E-3</v>
      </c>
      <c r="CI473" s="10">
        <f>3/24000000*OO[[#This Row],[143 (06JUL1985 18:00:00)-Water Temperature (C)]]*OO[[#This Row],[85]]</f>
        <v>8.9668530664049981E-3</v>
      </c>
      <c r="CJ473" s="10">
        <f>3/24000000*OO[[#This Row],[144 (06JUL1985 21:00:00)-Water Temperature (C)]]*OO[[#This Row],[86]]</f>
        <v>8.4888343536749997E-3</v>
      </c>
      <c r="CK473" s="10">
        <f>3/24000000*OO[[#This Row],[145 (07JUL1985 00:00:00)-Water Temperature (C)]]*OO[[#This Row],[87]]</f>
        <v>7.9525356759725004E-3</v>
      </c>
      <c r="CL473" s="10">
        <f>3/24000000*OO[[#This Row],[146 (07JUL1985 03:00:00)-Water Temperature (C)]]*OO[[#This Row],[88]]</f>
        <v>7.4619587286475003E-3</v>
      </c>
      <c r="CM473" s="10">
        <f>3/24000000*OO[[#This Row],[147 (07JUL1985 06:00:00)-Water Temperature (C)]]*OO[[#This Row],[89]]</f>
        <v>7.0289791462800006E-3</v>
      </c>
      <c r="CN473" s="10">
        <f>3/24000000*OO[[#This Row],[148 (07JUL1985 09:00:00)-Water Temperature (C)]]*OO[[#This Row],[90]]</f>
        <v>6.7417825749599989E-3</v>
      </c>
      <c r="CO473" s="10">
        <f>3/24000000*OO[[#This Row],[149 (07JUL1985 12:00:00)-Water Temperature (C)]]*OO[[#This Row],[91]]</f>
        <v>6.4150536826200009E-3</v>
      </c>
      <c r="CP473" s="10">
        <f>3/24000000*OO[[#This Row],[150 (07JUL1985 15:00:00)-Water Temperature (C)]]*OO[[#This Row],[92]]</f>
        <v>6.1956756432375E-3</v>
      </c>
      <c r="CQ473" s="10">
        <f>3/24000000*OO[[#This Row],[151 (07JUL1985 18:00:00)-Water Temperature (C)]]*OO[[#This Row],[93]]</f>
        <v>5.9868294050724998E-3</v>
      </c>
      <c r="CR473" s="10">
        <f>3/24000000*OO[[#This Row],[152 (07JUL1985 21:00:00)-Water Temperature (C)]]*OO[[#This Row],[94]]</f>
        <v>5.7368556812800002E-3</v>
      </c>
      <c r="CS473" s="10">
        <f>3/24000000*OO[[#This Row],[153 (08JUL1985 00:00:00)-Water Temperature (C)]]*OO[[#This Row],[95]]</f>
        <v>5.4553787044375E-3</v>
      </c>
      <c r="CT473" s="10">
        <f>3/24000000*OO[[#This Row],[154 (08JUL1985 03:00:00)-Water Temperature (C)]]*OO[[#This Row],[96]]</f>
        <v>5.1863113139500004E-3</v>
      </c>
      <c r="CU473" s="10">
        <f>3/24000000*OO[[#This Row],[155 (08JUL1985 06:00:00)-Water Temperature (C)]]*OO[[#This Row],[97]]</f>
        <v>4.9707852667687496E-3</v>
      </c>
      <c r="CV473" s="10">
        <f>3/24000000*OO[[#This Row],[156 (08JUL1985 09:00:00)-Water Temperature (C)]]*OO[[#This Row],[98]]</f>
        <v>4.887575356299999E-3</v>
      </c>
      <c r="CW473" s="10">
        <f>3/24000000*OO[[#This Row],[157 (08JUL1985 12:00:00)-Water Temperature (C)]]*OO[[#This Row],[99]]</f>
        <v>4.8482083036637501E-3</v>
      </c>
    </row>
    <row r="474" spans="1:101" x14ac:dyDescent="0.35">
      <c r="A474" t="s">
        <v>481</v>
      </c>
      <c r="B474">
        <v>750.64919999999995</v>
      </c>
      <c r="C474" s="10">
        <f>3/24*OO[[#This Row],[59 (26JUN1985 06:00:00)-Water Temperature (C)]]*OO[[#This Row],[1]]/SUM(OO[1])</f>
        <v>0</v>
      </c>
      <c r="D474" s="10">
        <f>3/24*OO[[#This Row],[60 (26JUN1985 09:00:00)-Water Temperature (C)]]*OO[[#This Row],[2]]/SUM(OO[2])</f>
        <v>0</v>
      </c>
      <c r="E474" s="10">
        <f>3/24*OO[[#This Row],[61 (26JUN1985 12:00:00)-Water Temperature (C)]]*OO[[#This Row],[3]]/SUM(OO[3])</f>
        <v>0</v>
      </c>
      <c r="F474" s="10">
        <f>3/24*OO[[#This Row],[62 (26JUN1985 15:00:00)-Water Temperature (C)]]*OO[[#This Row],[4]]/SUM(OO[4])</f>
        <v>0</v>
      </c>
      <c r="G474" s="10">
        <f>3/24*OO[[#This Row],[63 (26JUN1985 18:00:00)-Water Temperature (C)]]*OO[[#This Row],[5]]/SUM(OO[5])</f>
        <v>0</v>
      </c>
      <c r="H474" s="10">
        <f>3/24*OO[[#This Row],[64 (26JUN1985 21:00:00)-Water Temperature (C)]]*OO[[#This Row],[6]]/SUM(OO[6])</f>
        <v>0</v>
      </c>
      <c r="I474" s="10">
        <f>3/24*OO[[#This Row],[65 (27JUN1985 00:00:00)-Water Temperature (C)]]*OO[[#This Row],[7]]/SUM(OO[7])</f>
        <v>0</v>
      </c>
      <c r="J474" s="10">
        <f>3/24*OO[[#This Row],[66 (27JUN1985 03:00:00)-Water Temperature (C)]]*OO[[#This Row],[8]]/SUM(OO[8])</f>
        <v>0</v>
      </c>
      <c r="K474" s="10">
        <f>3/24*OO[[#This Row],[67 (27JUN1985 06:00:00)-Water Temperature (C)]]*OO[[#This Row],[9]]/SUM(OO[9])</f>
        <v>0</v>
      </c>
      <c r="L474" s="10">
        <f>3/24*OO[[#This Row],[68 (27JUN1985 09:00:00)-Water Temperature (C)]]*OO[[#This Row],[10]]/SUM(OO[10])</f>
        <v>0</v>
      </c>
      <c r="M474" s="10">
        <f>3/24*OO[[#This Row],[69 (27JUN1985 12:00:00)-Water Temperature (C)]]*OO[[#This Row],[11]]/SUM(OO[11])</f>
        <v>0</v>
      </c>
      <c r="N474" s="10">
        <f>3/24*OO[[#This Row],[70 (27JUN1985 15:00:00)-Water Temperature (C)]]*OO[[#This Row],[12]]/SUM(OO[12])</f>
        <v>0</v>
      </c>
      <c r="O474" s="10">
        <f>3/24*OO[[#This Row],[71 (27JUN1985 18:00:00)-Water Temperature (C)]]*OO[[#This Row],[13]]/SUM(OO[13])</f>
        <v>0</v>
      </c>
      <c r="P474" s="10">
        <f>3/24*OO[[#This Row],[72 (27JUN1985 21:00:00)-Water Temperature (C)]]*OO[[#This Row],[14]]/SUM(OO[14])</f>
        <v>0</v>
      </c>
      <c r="Q474" s="10">
        <f>3/24*OO[[#This Row],[73 (28JUN1985 00:00:00)-Water Temperature (C)]]*OO[[#This Row],[15]]/SUM(OO[15])</f>
        <v>0</v>
      </c>
      <c r="R474" s="10">
        <f>3/24*OO[[#This Row],[74 (28JUN1985 03:00:00)-Water Temperature (C)]]*OO[[#This Row],[16]]/SUM(OO[16])</f>
        <v>0</v>
      </c>
      <c r="S474" s="10">
        <f>3/24*OO[[#This Row],[75 (28JUN1985 06:00:00)-Water Temperature (C)]]*OO[[#This Row],[17]]/SUM(OO[17])</f>
        <v>0</v>
      </c>
      <c r="T474" s="10">
        <f>3/24*OO[[#This Row],[76 (28JUN1985 09:00:00)-Water Temperature (C)]]*OO[[#This Row],[18]]/SUM(OO[18])</f>
        <v>0</v>
      </c>
      <c r="U474" s="10">
        <f>3/24*OO[[#This Row],[77 (28JUN1985 12:00:00)-Water Temperature (C)]]*OO[[#This Row],[19]]/SUM(OO[19])</f>
        <v>0</v>
      </c>
      <c r="V474" s="10">
        <f>3/24000000*OO[[#This Row],[78 (28JUN1985 15:00:00)-Water Temperature (C)]]*OO[[#This Row],[20]]</f>
        <v>0</v>
      </c>
      <c r="W474" s="10">
        <f>3/24000000*OO[[#This Row],[79 (28JUN1985 18:00:00)-Water Temperature (C)]]*OO[[#This Row],[21]]</f>
        <v>0</v>
      </c>
      <c r="X474" s="10">
        <f>3/24000000*OO[[#This Row],[80 (28JUN1985 21:00:00)-Water Temperature (C)]]*OO[[#This Row],[22]]</f>
        <v>0</v>
      </c>
      <c r="Y474" s="10">
        <f>3/24000000*OO[[#This Row],[81 (29JUN1985 00:00:00)-Water Temperature (C)]]*OO[[#This Row],[23]]</f>
        <v>0</v>
      </c>
      <c r="Z474" s="10">
        <f>3/24000000*OO[[#This Row],[82 (29JUN1985 03:00:00)-Water Temperature (C)]]*OO[[#This Row],[24]]</f>
        <v>0</v>
      </c>
      <c r="AA474" s="10">
        <f>3/24000000*OO[[#This Row],[83 (29JUN1985 06:00:00)-Water Temperature (C)]]*OO[[#This Row],[25]]</f>
        <v>7.7638424201662497E-44</v>
      </c>
      <c r="AB474" s="10">
        <f>3/24000000*OO[[#This Row],[84 (29JUN1985 09:00:00)-Water Temperature (C)]]*OO[[#This Row],[26]]</f>
        <v>2.3097920058539999E-37</v>
      </c>
      <c r="AC474" s="10">
        <f>3/24000000*OO[[#This Row],[85 (29JUN1985 12:00:00)-Water Temperature (C)]]*OO[[#This Row],[27]]</f>
        <v>9.7566138839524986E-32</v>
      </c>
      <c r="AD474" s="10">
        <f>3/24000000*OO[[#This Row],[86 (29JUN1985 15:00:00)-Water Temperature (C)]]*OO[[#This Row],[28]]</f>
        <v>2.7453510441499996E-27</v>
      </c>
      <c r="AE474" s="10">
        <f>3/24000000*OO[[#This Row],[88 (29JUN1985 21:00:00)-Water Temperature (C)]]*OO[[#This Row],[30]]</f>
        <v>1.7633395952199998E-20</v>
      </c>
      <c r="AF474" s="10">
        <f>3/24000000*OO[[#This Row],[88 (29JUN1985 21:00:00)-Water Temperature (C)]]*OO[[#This Row],[30]]</f>
        <v>1.7633395952199998E-20</v>
      </c>
      <c r="AG474" s="10">
        <f>3/24000000*OO[[#This Row],[89 (30JUN1985 00:00:00)-Water Temperature (C)]]*OO[[#This Row],[31]]</f>
        <v>8.3959039101924997E-18</v>
      </c>
      <c r="AH474" s="10">
        <f>3/24000000*OO[[#This Row],[90 (30JUN1985 03:00:00)-Water Temperature (C)]]*OO[[#This Row],[32]]</f>
        <v>1.7446435692681247E-15</v>
      </c>
      <c r="AI474" s="10">
        <f>3/24000000*OO[[#This Row],[91 (30JUN1985 06:00:00)-Water Temperature (C)]]*OO[[#This Row],[33]]</f>
        <v>1.8167072248022498E-13</v>
      </c>
      <c r="AJ474" s="10">
        <f>3/24000000*OO[[#This Row],[92 (30JUN1985 09:00:00)-Water Temperature (C)]]*OO[[#This Row],[34]]</f>
        <v>1.0676758218704996E-11</v>
      </c>
      <c r="AK474" s="10">
        <f>3/24000000*OO[[#This Row],[93 (30JUN1985 12:00:00)-Water Temperature (C)]]*OO[[#This Row],[35]]</f>
        <v>3.7383894403124999E-10</v>
      </c>
      <c r="AL474" s="10">
        <f>3/24000000*OO[[#This Row],[94 (30JUN1985 15:00:00)-Water Temperature (C)]]*OO[[#This Row],[36]]</f>
        <v>8.3158536139249994E-9</v>
      </c>
      <c r="AM474" s="10">
        <f>3/24000000*OO[[#This Row],[95 (30JUN1985 18:00:00)-Water Temperature (C)]]*OO[[#This Row],[37]]</f>
        <v>1.2444281482782498E-7</v>
      </c>
      <c r="AN474" s="10">
        <f>3/24000000*OO[[#This Row],[96 (30JUN1985 21:00:00)-Water Temperature (C)]]*OO[[#This Row],[38]]</f>
        <v>1.2927839176563751E-6</v>
      </c>
      <c r="AO474" s="10">
        <f>3/24000000*OO[[#This Row],[97 (01JUL1985 00:00:00)-Water Temperature (C)]]*OO[[#This Row],[39]]</f>
        <v>9.6795642631124988E-6</v>
      </c>
      <c r="AP474" s="10">
        <f>3/24000000*OO[[#This Row],[98 (01JUL1985 03:00:00)-Water Temperature (C)]]*OO[[#This Row],[40]]</f>
        <v>5.4793560728437493E-5</v>
      </c>
      <c r="AQ474" s="10">
        <f>3/24000000*OO[[#This Row],[99 (01JUL1985 06:00:00)-Water Temperature (C)]]*OO[[#This Row],[41]]</f>
        <v>2.4219336530598748E-4</v>
      </c>
      <c r="AR474" s="10">
        <f>3/24000000*OO[[#This Row],[100 (01JUL1985 09:00:00)-Water Temperature (C)]]*OO[[#This Row],[42]]</f>
        <v>8.7291350370562496E-4</v>
      </c>
      <c r="AS474" s="10">
        <f>3/24000000*OO[[#This Row],[101 (01JUL1985 12:00:00)-Water Temperature (C)]]*OO[[#This Row],[43]]</f>
        <v>2.5853092561357502E-3</v>
      </c>
      <c r="AT474" s="10">
        <f>3/24000000*OO[[#This Row],[102 (01JUL1985 15:00:00)-Water Temperature (C)]]*OO[[#This Row],[44]]</f>
        <v>6.3891840460525004E-3</v>
      </c>
      <c r="AU474" s="10">
        <f>3/24000000*OO[[#This Row],[103 (01JUL1985 18:00:00)-Water Temperature (C)]]*OO[[#This Row],[45]]</f>
        <v>1.3487580546242502E-2</v>
      </c>
      <c r="AV474" s="10">
        <f>3/24000000*OO[[#This Row],[104 (01JUL1985 21:00:00)-Water Temperature (C)]]*OO[[#This Row],[46]]</f>
        <v>2.4516757254224999E-2</v>
      </c>
      <c r="AW474" s="10">
        <f>3/24000000*OO[[#This Row],[105 (02JUL1985 00:00:00)-Water Temperature (C)]]*OO[[#This Row],[47]]</f>
        <v>3.9218026828199998E-2</v>
      </c>
      <c r="AX474" s="10">
        <f>3/24000000*OO[[#This Row],[106 (02JUL1985 03:00:00)-Water Temperature (C)]]*OO[[#This Row],[48]]</f>
        <v>5.6478573708287502E-2</v>
      </c>
      <c r="AY474" s="10">
        <f>3/24000000*OO[[#This Row],[107 (02JUL1985 06:00:00)-Water Temperature (C)]]*OO[[#This Row],[49]]</f>
        <v>7.4449558446899988E-2</v>
      </c>
      <c r="AZ474" s="10">
        <f>3/24000000*OO[[#This Row],[108 (02JUL1985 09:00:00)-Water Temperature (C)]]*OO[[#This Row],[50]]</f>
        <v>9.1025875224700001E-2</v>
      </c>
      <c r="BA474" s="10">
        <f>3/24000000*OO[[#This Row],[109 (02JUL1985 12:00:00)-Water Temperature (C)]]*OO[[#This Row],[51]]</f>
        <v>0.1051905989315125</v>
      </c>
      <c r="BB474" s="10">
        <f>3/24000000*OO[[#This Row],[110 (02JUL1985 15:00:00)-Water Temperature (C)]]*OO[[#This Row],[52]]</f>
        <v>0.11457961553781251</v>
      </c>
      <c r="BC474" s="10">
        <f>3/24000000*OO[[#This Row],[111 (02JUL1985 18:00:00)-Water Temperature (C)]]*OO[[#This Row],[53]]</f>
        <v>0.11906967831663749</v>
      </c>
      <c r="BD474" s="10">
        <f>3/24000000*OO[[#This Row],[112 (02JUL1985 21:00:00)-Water Temperature (C)]]*OO[[#This Row],[54]]</f>
        <v>0.11839193126818748</v>
      </c>
      <c r="BE474" s="10">
        <f>3/24000000*OO[[#This Row],[113 (03JUL1985 00:00:00)-Water Temperature (C)]]*OO[[#This Row],[55]]</f>
        <v>0.11420604130548749</v>
      </c>
      <c r="BF474" s="10">
        <f>3/24000000*OO[[#This Row],[114 (03JUL1985 03:00:00)-Water Temperature (C)]]*OO[[#This Row],[56]]</f>
        <v>0.10748560303439998</v>
      </c>
      <c r="BG474" s="10">
        <f>3/24000000*OO[[#This Row],[115 (03JUL1985 06:00:00)-Water Temperature (C)]]*OO[[#This Row],[57]]</f>
        <v>9.9220343182874982E-2</v>
      </c>
      <c r="BH474" s="10">
        <f>3/24000000*OO[[#This Row],[116 (03JUL1985 09:00:00)-Water Temperature (C)]]*OO[[#This Row],[58]]</f>
        <v>9.0780678772012513E-2</v>
      </c>
      <c r="BI474" s="10">
        <f>3/24000000*OO[[#This Row],[117 (03JUL1985 12:00:00)-Water Temperature (C)]]*OO[[#This Row],[59]]</f>
        <v>8.3153967163862488E-2</v>
      </c>
      <c r="BJ474" s="10">
        <f>3/24000000*OO[[#This Row],[118 (03JUL1985 15:00:00)-Water Temperature (C)]]*OO[[#This Row],[60]]</f>
        <v>7.5821691680150002E-2</v>
      </c>
      <c r="BK474" s="10">
        <f>3/24000000*OO[[#This Row],[119 (03JUL1985 18:00:00)-Water Temperature (C)]]*OO[[#This Row],[61]]</f>
        <v>6.9045664488012484E-2</v>
      </c>
      <c r="BL474" s="10">
        <f>3/24000000*OO[[#This Row],[120 (03JUL1985 21:00:00)-Water Temperature (C)]]*OO[[#This Row],[62]]</f>
        <v>6.1976836435724998E-2</v>
      </c>
      <c r="BM474" s="10">
        <f>3/24000000*OO[[#This Row],[121 (04JUL1985 00:00:00)-Water Temperature (C)]]*OO[[#This Row],[63]]</f>
        <v>5.5316828490525001E-2</v>
      </c>
      <c r="BN474" s="10">
        <f>3/24000000*OO[[#This Row],[122 (04JUL1985 03:00:00)-Water Temperature (C)]]*OO[[#This Row],[64]]</f>
        <v>4.9443024746687499E-2</v>
      </c>
      <c r="BO474" s="10">
        <f>3/24000000*OO[[#This Row],[123 (04JUL1985 06:00:00)-Water Temperature (C)]]*OO[[#This Row],[65]]</f>
        <v>4.4258216504250006E-2</v>
      </c>
      <c r="BP474" s="10">
        <f>3/24000000*OO[[#This Row],[124 (04JUL1985 09:00:00)-Water Temperature (C)]]*OO[[#This Row],[66]]</f>
        <v>4.0243190289337503E-2</v>
      </c>
      <c r="BQ474" s="10">
        <f>3/24000000*OO[[#This Row],[125 (04JUL1985 12:00:00)-Water Temperature (C)]]*OO[[#This Row],[67]]</f>
        <v>3.673307704105E-2</v>
      </c>
      <c r="BR474" s="10">
        <f>3/24000000*OO[[#This Row],[126 (04JUL1985 15:00:00)-Water Temperature (C)]]*OO[[#This Row],[68]]</f>
        <v>3.3479174026899997E-2</v>
      </c>
      <c r="BS474" s="10">
        <f>3/24000000*OO[[#This Row],[127 (04JUL1985 18:00:00)-Water Temperature (C)]]*OO[[#This Row],[69]]</f>
        <v>3.0711632907587501E-2</v>
      </c>
      <c r="BT474" s="10">
        <f>3/24000000*OO[[#This Row],[128 (04JUL1985 21:00:00)-Water Temperature (C)]]*OO[[#This Row],[70]]</f>
        <v>2.8015160696249999E-2</v>
      </c>
      <c r="BU474" s="10">
        <f>3/24000000*OO[[#This Row],[129 (05JUL1985 00:00:00)-Water Temperature (C)]]*OO[[#This Row],[71]]</f>
        <v>2.5273356388025001E-2</v>
      </c>
      <c r="BV474" s="10">
        <f>3/24000000*OO[[#This Row],[130 (05JUL1985 03:00:00)-Water Temperature (C)]]*OO[[#This Row],[72]]</f>
        <v>2.2827254427862497E-2</v>
      </c>
      <c r="BW474" s="10">
        <f>3/24000000*OO[[#This Row],[131 (05JUL1985 06:00:00)-Water Temperature (C)]]*OO[[#This Row],[73]]</f>
        <v>2.0732225281241246E-2</v>
      </c>
      <c r="BX474" s="10">
        <f>3/24000000*OO[[#This Row],[132 (05JUL1985 09:00:00)-Water Temperature (C)]]*OO[[#This Row],[74]]</f>
        <v>1.92677986102275E-2</v>
      </c>
      <c r="BY474" s="10">
        <f>3/24000000*OO[[#This Row],[133 (05JUL1985 12:00:00)-Water Temperature (C)]]*OO[[#This Row],[75]]</f>
        <v>1.8072605375172499E-2</v>
      </c>
      <c r="BZ474" s="10">
        <f>3/24000000*OO[[#This Row],[134 (05JUL1985 15:00:00)-Water Temperature (C)]]*OO[[#This Row],[76]]</f>
        <v>1.7031320821059997E-2</v>
      </c>
      <c r="CA474" s="10">
        <f>3/24000000*OO[[#This Row],[135 (05JUL1985 18:00:00)-Water Temperature (C)]]*OO[[#This Row],[77]]</f>
        <v>1.6061869342820001E-2</v>
      </c>
      <c r="CB474" s="10">
        <f>3/24000000*OO[[#This Row],[136 (05JUL1985 21:00:00)-Water Temperature (C)]]*OO[[#This Row],[78]]</f>
        <v>1.4952456746516249E-2</v>
      </c>
      <c r="CC474" s="10">
        <f>3/24000000*OO[[#This Row],[137 (06JUL1985 00:00:00)-Water Temperature (C)]]*OO[[#This Row],[79]]</f>
        <v>1.3790982238118747E-2</v>
      </c>
      <c r="CD474" s="10">
        <f>3/24000000*OO[[#This Row],[138 (06JUL1985 03:00:00)-Water Temperature (C)]]*OO[[#This Row],[80]]</f>
        <v>1.275768877653E-2</v>
      </c>
      <c r="CE474" s="10">
        <f>3/24000000*OO[[#This Row],[139 (06JUL1985 06:00:00)-Water Temperature (C)]]*OO[[#This Row],[81]]</f>
        <v>1.1868973160306251E-2</v>
      </c>
      <c r="CF474" s="10">
        <f>3/24000000*OO[[#This Row],[140 (06JUL1985 09:00:00)-Water Temperature (C)]]*OO[[#This Row],[82]]</f>
        <v>1.1292050252569999E-2</v>
      </c>
      <c r="CG474" s="10">
        <f>3/24000000*OO[[#This Row],[141 (06JUL1985 12:00:00)-Water Temperature (C)]]*OO[[#This Row],[83]]</f>
        <v>1.0824433379952498E-2</v>
      </c>
      <c r="CH474" s="10">
        <f>3/24000000*OO[[#This Row],[142 (06JUL1985 15:00:00)-Water Temperature (C)]]*OO[[#This Row],[84]]</f>
        <v>1.0412544384308749E-2</v>
      </c>
      <c r="CI474" s="10">
        <f>3/24000000*OO[[#This Row],[143 (06JUL1985 18:00:00)-Water Temperature (C)]]*OO[[#This Row],[85]]</f>
        <v>9.9866303570249997E-3</v>
      </c>
      <c r="CJ474" s="10">
        <f>3/24000000*OO[[#This Row],[144 (06JUL1985 21:00:00)-Water Temperature (C)]]*OO[[#This Row],[86]]</f>
        <v>9.4622461542599994E-3</v>
      </c>
      <c r="CK474" s="10">
        <f>3/24000000*OO[[#This Row],[145 (07JUL1985 00:00:00)-Water Temperature (C)]]*OO[[#This Row],[87]]</f>
        <v>8.8774383523999995E-3</v>
      </c>
      <c r="CL474" s="10">
        <f>3/24000000*OO[[#This Row],[146 (07JUL1985 03:00:00)-Water Temperature (C)]]*OO[[#This Row],[88]]</f>
        <v>8.3420134325000016E-3</v>
      </c>
      <c r="CM474" s="10">
        <f>3/24000000*OO[[#This Row],[147 (07JUL1985 06:00:00)-Water Temperature (C)]]*OO[[#This Row],[89]]</f>
        <v>7.8712255275499993E-3</v>
      </c>
      <c r="CN474" s="10">
        <f>3/24000000*OO[[#This Row],[148 (07JUL1985 09:00:00)-Water Temperature (C)]]*OO[[#This Row],[90]]</f>
        <v>7.5570986165937491E-3</v>
      </c>
      <c r="CO474" s="10">
        <f>3/24000000*OO[[#This Row],[149 (07JUL1985 12:00:00)-Water Temperature (C)]]*OO[[#This Row],[91]]</f>
        <v>7.2020173273000003E-3</v>
      </c>
      <c r="CP474" s="10">
        <f>3/24000000*OO[[#This Row],[150 (07JUL1985 15:00:00)-Water Temperature (C)]]*OO[[#This Row],[92]]</f>
        <v>6.9625812169874998E-3</v>
      </c>
      <c r="CQ474" s="10">
        <f>3/24000000*OO[[#This Row],[151 (07JUL1985 18:00:00)-Water Temperature (C)]]*OO[[#This Row],[93]]</f>
        <v>6.7307816590349992E-3</v>
      </c>
      <c r="CR474" s="10">
        <f>3/24000000*OO[[#This Row],[152 (07JUL1985 21:00:00)-Water Temperature (C)]]*OO[[#This Row],[94]]</f>
        <v>6.4529357259899998E-3</v>
      </c>
      <c r="CS474" s="10">
        <f>3/24000000*OO[[#This Row],[153 (08JUL1985 00:00:00)-Water Temperature (C)]]*OO[[#This Row],[95]]</f>
        <v>6.14148438196875E-3</v>
      </c>
      <c r="CT474" s="10">
        <f>3/24000000*OO[[#This Row],[154 (08JUL1985 03:00:00)-Water Temperature (C)]]*OO[[#This Row],[96]]</f>
        <v>5.843593610259999E-3</v>
      </c>
      <c r="CU474" s="10">
        <f>3/24000000*OO[[#This Row],[155 (08JUL1985 06:00:00)-Water Temperature (C)]]*OO[[#This Row],[97]]</f>
        <v>5.6051370663600004E-3</v>
      </c>
      <c r="CV474" s="10">
        <f>3/24000000*OO[[#This Row],[156 (08JUL1985 09:00:00)-Water Temperature (C)]]*OO[[#This Row],[98]]</f>
        <v>5.5093163974987503E-3</v>
      </c>
      <c r="CW474" s="10">
        <f>3/24000000*OO[[#This Row],[157 (08JUL1985 12:00:00)-Water Temperature (C)]]*OO[[#This Row],[99]]</f>
        <v>5.4601841868749989E-3</v>
      </c>
    </row>
    <row r="475" spans="1:101" x14ac:dyDescent="0.35">
      <c r="A475" t="s">
        <v>482</v>
      </c>
      <c r="B475">
        <v>753.09379999999999</v>
      </c>
      <c r="C475" s="10">
        <f>3/24*OO[[#This Row],[59 (26JUN1985 06:00:00)-Water Temperature (C)]]*OO[[#This Row],[1]]/SUM(OO[1])</f>
        <v>0</v>
      </c>
      <c r="D475" s="10">
        <f>3/24*OO[[#This Row],[60 (26JUN1985 09:00:00)-Water Temperature (C)]]*OO[[#This Row],[2]]/SUM(OO[2])</f>
        <v>0</v>
      </c>
      <c r="E475" s="10">
        <f>3/24*OO[[#This Row],[61 (26JUN1985 12:00:00)-Water Temperature (C)]]*OO[[#This Row],[3]]/SUM(OO[3])</f>
        <v>0</v>
      </c>
      <c r="F475" s="10">
        <f>3/24*OO[[#This Row],[62 (26JUN1985 15:00:00)-Water Temperature (C)]]*OO[[#This Row],[4]]/SUM(OO[4])</f>
        <v>0</v>
      </c>
      <c r="G475" s="10">
        <f>3/24*OO[[#This Row],[63 (26JUN1985 18:00:00)-Water Temperature (C)]]*OO[[#This Row],[5]]/SUM(OO[5])</f>
        <v>0</v>
      </c>
      <c r="H475" s="10">
        <f>3/24*OO[[#This Row],[64 (26JUN1985 21:00:00)-Water Temperature (C)]]*OO[[#This Row],[6]]/SUM(OO[6])</f>
        <v>0</v>
      </c>
      <c r="I475" s="10">
        <f>3/24*OO[[#This Row],[65 (27JUN1985 00:00:00)-Water Temperature (C)]]*OO[[#This Row],[7]]/SUM(OO[7])</f>
        <v>0</v>
      </c>
      <c r="J475" s="10">
        <f>3/24*OO[[#This Row],[66 (27JUN1985 03:00:00)-Water Temperature (C)]]*OO[[#This Row],[8]]/SUM(OO[8])</f>
        <v>0</v>
      </c>
      <c r="K475" s="10">
        <f>3/24*OO[[#This Row],[67 (27JUN1985 06:00:00)-Water Temperature (C)]]*OO[[#This Row],[9]]/SUM(OO[9])</f>
        <v>0</v>
      </c>
      <c r="L475" s="10">
        <f>3/24*OO[[#This Row],[68 (27JUN1985 09:00:00)-Water Temperature (C)]]*OO[[#This Row],[10]]/SUM(OO[10])</f>
        <v>0</v>
      </c>
      <c r="M475" s="10">
        <f>3/24*OO[[#This Row],[69 (27JUN1985 12:00:00)-Water Temperature (C)]]*OO[[#This Row],[11]]/SUM(OO[11])</f>
        <v>0</v>
      </c>
      <c r="N475" s="10">
        <f>3/24*OO[[#This Row],[70 (27JUN1985 15:00:00)-Water Temperature (C)]]*OO[[#This Row],[12]]/SUM(OO[12])</f>
        <v>0</v>
      </c>
      <c r="O475" s="10">
        <f>3/24*OO[[#This Row],[71 (27JUN1985 18:00:00)-Water Temperature (C)]]*OO[[#This Row],[13]]/SUM(OO[13])</f>
        <v>0</v>
      </c>
      <c r="P475" s="10">
        <f>3/24*OO[[#This Row],[72 (27JUN1985 21:00:00)-Water Temperature (C)]]*OO[[#This Row],[14]]/SUM(OO[14])</f>
        <v>0</v>
      </c>
      <c r="Q475" s="10">
        <f>3/24*OO[[#This Row],[73 (28JUN1985 00:00:00)-Water Temperature (C)]]*OO[[#This Row],[15]]/SUM(OO[15])</f>
        <v>0</v>
      </c>
      <c r="R475" s="10">
        <f>3/24*OO[[#This Row],[74 (28JUN1985 03:00:00)-Water Temperature (C)]]*OO[[#This Row],[16]]/SUM(OO[16])</f>
        <v>0</v>
      </c>
      <c r="S475" s="10">
        <f>3/24*OO[[#This Row],[75 (28JUN1985 06:00:00)-Water Temperature (C)]]*OO[[#This Row],[17]]/SUM(OO[17])</f>
        <v>0</v>
      </c>
      <c r="T475" s="10">
        <f>3/24*OO[[#This Row],[76 (28JUN1985 09:00:00)-Water Temperature (C)]]*OO[[#This Row],[18]]/SUM(OO[18])</f>
        <v>0</v>
      </c>
      <c r="U475" s="10">
        <f>3/24*OO[[#This Row],[77 (28JUN1985 12:00:00)-Water Temperature (C)]]*OO[[#This Row],[19]]/SUM(OO[19])</f>
        <v>0</v>
      </c>
      <c r="V475" s="10">
        <f>3/24000000*OO[[#This Row],[78 (28JUN1985 15:00:00)-Water Temperature (C)]]*OO[[#This Row],[20]]</f>
        <v>0</v>
      </c>
      <c r="W475" s="10">
        <f>3/24000000*OO[[#This Row],[79 (28JUN1985 18:00:00)-Water Temperature (C)]]*OO[[#This Row],[21]]</f>
        <v>0</v>
      </c>
      <c r="X475" s="10">
        <f>3/24000000*OO[[#This Row],[80 (28JUN1985 21:00:00)-Water Temperature (C)]]*OO[[#This Row],[22]]</f>
        <v>0</v>
      </c>
      <c r="Y475" s="10">
        <f>3/24000000*OO[[#This Row],[81 (29JUN1985 00:00:00)-Water Temperature (C)]]*OO[[#This Row],[23]]</f>
        <v>0</v>
      </c>
      <c r="Z475" s="10">
        <f>3/24000000*OO[[#This Row],[82 (29JUN1985 03:00:00)-Water Temperature (C)]]*OO[[#This Row],[24]]</f>
        <v>0</v>
      </c>
      <c r="AA475" s="10">
        <f>3/24000000*OO[[#This Row],[83 (29JUN1985 06:00:00)-Water Temperature (C)]]*OO[[#This Row],[25]]</f>
        <v>0</v>
      </c>
      <c r="AB475" s="10">
        <f>3/24000000*OO[[#This Row],[84 (29JUN1985 09:00:00)-Water Temperature (C)]]*OO[[#This Row],[26]]</f>
        <v>5.4418841823999996E-38</v>
      </c>
      <c r="AC475" s="10">
        <f>3/24000000*OO[[#This Row],[85 (29JUN1985 12:00:00)-Water Temperature (C)]]*OO[[#This Row],[27]]</f>
        <v>2.7028086931137498E-32</v>
      </c>
      <c r="AD475" s="10">
        <f>3/24000000*OO[[#This Row],[86 (29JUN1985 15:00:00)-Water Temperature (C)]]*OO[[#This Row],[28]]</f>
        <v>8.7327358474124999E-28</v>
      </c>
      <c r="AE475" s="10">
        <f>3/24000000*OO[[#This Row],[88 (29JUN1985 21:00:00)-Water Temperature (C)]]*OO[[#This Row],[30]]</f>
        <v>6.7557159420099998E-21</v>
      </c>
      <c r="AF475" s="10">
        <f>3/24000000*OO[[#This Row],[88 (29JUN1985 21:00:00)-Water Temperature (C)]]*OO[[#This Row],[30]]</f>
        <v>6.7557159420099998E-21</v>
      </c>
      <c r="AG475" s="10">
        <f>3/24000000*OO[[#This Row],[89 (30JUN1985 00:00:00)-Water Temperature (C)]]*OO[[#This Row],[31]]</f>
        <v>3.4618125477762502E-18</v>
      </c>
      <c r="AH475" s="10">
        <f>3/24000000*OO[[#This Row],[90 (30JUN1985 03:00:00)-Water Temperature (C)]]*OO[[#This Row],[32]]</f>
        <v>7.6874141844749993E-16</v>
      </c>
      <c r="AI475" s="10">
        <f>3/24000000*OO[[#This Row],[91 (30JUN1985 06:00:00)-Water Temperature (C)]]*OO[[#This Row],[33]]</f>
        <v>8.5048886912150007E-14</v>
      </c>
      <c r="AJ475" s="10">
        <f>3/24000000*OO[[#This Row],[92 (30JUN1985 09:00:00)-Water Temperature (C)]]*OO[[#This Row],[34]]</f>
        <v>5.2811590718049999E-12</v>
      </c>
      <c r="AK475" s="10">
        <f>3/24000000*OO[[#This Row],[93 (30JUN1985 12:00:00)-Water Temperature (C)]]*OO[[#This Row],[35]]</f>
        <v>1.9463855629049997E-10</v>
      </c>
      <c r="AL475" s="10">
        <f>3/24000000*OO[[#This Row],[94 (30JUN1985 15:00:00)-Water Temperature (C)]]*OO[[#This Row],[36]]</f>
        <v>4.5434422793625006E-9</v>
      </c>
      <c r="AM475" s="10">
        <f>3/24000000*OO[[#This Row],[95 (30JUN1985 18:00:00)-Water Temperature (C)]]*OO[[#This Row],[37]]</f>
        <v>7.1129779586325002E-8</v>
      </c>
      <c r="AN475" s="10">
        <f>3/24000000*OO[[#This Row],[96 (30JUN1985 21:00:00)-Water Temperature (C)]]*OO[[#This Row],[38]]</f>
        <v>7.7151575251575011E-7</v>
      </c>
      <c r="AO475" s="10">
        <f>3/24000000*OO[[#This Row],[97 (01JUL1985 00:00:00)-Water Temperature (C)]]*OO[[#This Row],[39]]</f>
        <v>6.0233287592249993E-6</v>
      </c>
      <c r="AP475" s="10">
        <f>3/24000000*OO[[#This Row],[98 (01JUL1985 03:00:00)-Water Temperature (C)]]*OO[[#This Row],[40]]</f>
        <v>3.5490922224299999E-5</v>
      </c>
      <c r="AQ475" s="10">
        <f>3/24000000*OO[[#This Row],[99 (01JUL1985 06:00:00)-Water Temperature (C)]]*OO[[#This Row],[41]]</f>
        <v>1.6306616371568748E-4</v>
      </c>
      <c r="AR475" s="10">
        <f>3/24000000*OO[[#This Row],[100 (01JUL1985 09:00:00)-Water Temperature (C)]]*OO[[#This Row],[42]]</f>
        <v>6.0976147908749993E-4</v>
      </c>
      <c r="AS475" s="10">
        <f>3/24000000*OO[[#This Row],[101 (01JUL1985 12:00:00)-Water Temperature (C)]]*OO[[#This Row],[43]]</f>
        <v>1.8709119187906248E-3</v>
      </c>
      <c r="AT475" s="10">
        <f>3/24000000*OO[[#This Row],[102 (01JUL1985 15:00:00)-Water Temperature (C)]]*OO[[#This Row],[44]]</f>
        <v>4.7834306018099994E-3</v>
      </c>
      <c r="AU475" s="10">
        <f>3/24000000*OO[[#This Row],[103 (01JUL1985 18:00:00)-Water Temperature (C)]]*OO[[#This Row],[45]]</f>
        <v>1.0429989622893749E-2</v>
      </c>
      <c r="AV475" s="10">
        <f>3/24000000*OO[[#This Row],[104 (01JUL1985 21:00:00)-Water Temperature (C)]]*OO[[#This Row],[46]]</f>
        <v>1.9558957156309998E-2</v>
      </c>
      <c r="AW475" s="10">
        <f>3/24000000*OO[[#This Row],[105 (02JUL1985 00:00:00)-Water Temperature (C)]]*OO[[#This Row],[47]]</f>
        <v>3.2244853920674998E-2</v>
      </c>
      <c r="AX475" s="10">
        <f>3/24000000*OO[[#This Row],[106 (02JUL1985 03:00:00)-Water Temperature (C)]]*OO[[#This Row],[48]]</f>
        <v>4.77927525933E-2</v>
      </c>
      <c r="AY475" s="10">
        <f>3/24000000*OO[[#This Row],[107 (02JUL1985 06:00:00)-Water Temperature (C)]]*OO[[#This Row],[49]]</f>
        <v>6.4759821985162488E-2</v>
      </c>
      <c r="AZ475" s="10">
        <f>3/24000000*OO[[#This Row],[108 (02JUL1985 09:00:00)-Water Temperature (C)]]*OO[[#This Row],[50]]</f>
        <v>8.1298114157574999E-2</v>
      </c>
      <c r="BA475" s="10">
        <f>3/24000000*OO[[#This Row],[109 (02JUL1985 12:00:00)-Water Temperature (C)]]*OO[[#This Row],[51]]</f>
        <v>9.6297578894137495E-2</v>
      </c>
      <c r="BB475" s="10">
        <f>3/24000000*OO[[#This Row],[110 (02JUL1985 15:00:00)-Water Temperature (C)]]*OO[[#This Row],[52]]</f>
        <v>0.1073624916609375</v>
      </c>
      <c r="BC475" s="10">
        <f>3/24000000*OO[[#This Row],[111 (02JUL1985 18:00:00)-Water Temperature (C)]]*OO[[#This Row],[53]]</f>
        <v>0.11400182446882499</v>
      </c>
      <c r="BD475" s="10">
        <f>3/24000000*OO[[#This Row],[112 (02JUL1985 21:00:00)-Water Temperature (C)]]*OO[[#This Row],[54]]</f>
        <v>0.1156596747024</v>
      </c>
      <c r="BE475" s="10">
        <f>3/24000000*OO[[#This Row],[113 (03JUL1985 00:00:00)-Water Temperature (C)]]*OO[[#This Row],[55]]</f>
        <v>0.11363414479619997</v>
      </c>
      <c r="BF475" s="10">
        <f>3/24000000*OO[[#This Row],[114 (03JUL1985 03:00:00)-Water Temperature (C)]]*OO[[#This Row],[56]]</f>
        <v>0.10875686439337501</v>
      </c>
      <c r="BG475" s="10">
        <f>3/24000000*OO[[#This Row],[115 (03JUL1985 06:00:00)-Water Temperature (C)]]*OO[[#This Row],[57]]</f>
        <v>0.10194177273332498</v>
      </c>
      <c r="BH475" s="10">
        <f>3/24000000*OO[[#This Row],[116 (03JUL1985 09:00:00)-Water Temperature (C)]]*OO[[#This Row],[58]]</f>
        <v>9.4595295147925001E-2</v>
      </c>
      <c r="BI475" s="10">
        <f>3/24000000*OO[[#This Row],[117 (03JUL1985 12:00:00)-Water Temperature (C)]]*OO[[#This Row],[59]]</f>
        <v>8.771179476843749E-2</v>
      </c>
      <c r="BJ475" s="10">
        <f>3/24000000*OO[[#This Row],[118 (03JUL1985 15:00:00)-Water Temperature (C)]]*OO[[#This Row],[60]]</f>
        <v>8.0850443680312495E-2</v>
      </c>
      <c r="BK475" s="10">
        <f>3/24000000*OO[[#This Row],[119 (03JUL1985 18:00:00)-Water Temperature (C)]]*OO[[#This Row],[61]]</f>
        <v>7.4327018728024996E-2</v>
      </c>
      <c r="BL475" s="10">
        <f>3/24000000*OO[[#This Row],[120 (03JUL1985 21:00:00)-Water Temperature (C)]]*OO[[#This Row],[62]]</f>
        <v>6.7309918813000011E-2</v>
      </c>
      <c r="BM475" s="10">
        <f>3/24000000*OO[[#This Row],[121 (04JUL1985 00:00:00)-Water Temperature (C)]]*OO[[#This Row],[63]]</f>
        <v>6.0562934936700001E-2</v>
      </c>
      <c r="BN475" s="10">
        <f>3/24000000*OO[[#This Row],[122 (04JUL1985 03:00:00)-Water Temperature (C)]]*OO[[#This Row],[64]]</f>
        <v>5.451337089274999E-2</v>
      </c>
      <c r="BO475" s="10">
        <f>3/24000000*OO[[#This Row],[123 (04JUL1985 06:00:00)-Water Temperature (C)]]*OO[[#This Row],[65]]</f>
        <v>4.9108069238500002E-2</v>
      </c>
      <c r="BP475" s="10">
        <f>3/24000000*OO[[#This Row],[124 (04JUL1985 09:00:00)-Water Temperature (C)]]*OO[[#This Row],[66]]</f>
        <v>4.4886346057850003E-2</v>
      </c>
      <c r="BQ475" s="10">
        <f>3/24000000*OO[[#This Row],[125 (04JUL1985 12:00:00)-Water Temperature (C)]]*OO[[#This Row],[67]]</f>
        <v>4.1158179482174997E-2</v>
      </c>
      <c r="BR475" s="10">
        <f>3/24000000*OO[[#This Row],[126 (04JUL1985 15:00:00)-Water Temperature (C)]]*OO[[#This Row],[68]]</f>
        <v>3.7679682799337498E-2</v>
      </c>
      <c r="BS475" s="10">
        <f>3/24000000*OO[[#This Row],[127 (04JUL1985 18:00:00)-Water Temperature (C)]]*OO[[#This Row],[69]]</f>
        <v>3.4695988193775E-2</v>
      </c>
      <c r="BT475" s="10">
        <f>3/24000000*OO[[#This Row],[128 (04JUL1985 21:00:00)-Water Temperature (C)]]*OO[[#This Row],[70]]</f>
        <v>3.1764124816949998E-2</v>
      </c>
      <c r="BU475" s="10">
        <f>3/24000000*OO[[#This Row],[129 (05JUL1985 00:00:00)-Water Temperature (C)]]*OO[[#This Row],[71]]</f>
        <v>2.8769771063250002E-2</v>
      </c>
      <c r="BV475" s="10">
        <f>3/24000000*OO[[#This Row],[130 (05JUL1985 03:00:00)-Water Temperature (C)]]*OO[[#This Row],[72]]</f>
        <v>2.6083751734848747E-2</v>
      </c>
      <c r="BW475" s="10">
        <f>3/24000000*OO[[#This Row],[131 (05JUL1985 06:00:00)-Water Temperature (C)]]*OO[[#This Row],[73]]</f>
        <v>2.3773963942305E-2</v>
      </c>
      <c r="BX475" s="10">
        <f>3/24000000*OO[[#This Row],[132 (05JUL1985 09:00:00)-Water Temperature (C)]]*OO[[#This Row],[74]]</f>
        <v>2.2150381983045E-2</v>
      </c>
      <c r="BY475" s="10">
        <f>3/24000000*OO[[#This Row],[133 (05JUL1985 12:00:00)-Water Temperature (C)]]*OO[[#This Row],[75]]</f>
        <v>2.081817167148E-2</v>
      </c>
      <c r="BZ475" s="10">
        <f>3/24000000*OO[[#This Row],[134 (05JUL1985 15:00:00)-Water Temperature (C)]]*OO[[#This Row],[76]]</f>
        <v>1.9653023025999996E-2</v>
      </c>
      <c r="CA475" s="10">
        <f>3/24000000*OO[[#This Row],[135 (05JUL1985 18:00:00)-Water Temperature (C)]]*OO[[#This Row],[77]]</f>
        <v>1.8562590864708749E-2</v>
      </c>
      <c r="CB475" s="10">
        <f>3/24000000*OO[[#This Row],[136 (05JUL1985 21:00:00)-Water Temperature (C)]]*OO[[#This Row],[78]]</f>
        <v>1.7310973221857498E-2</v>
      </c>
      <c r="CC475" s="10">
        <f>3/24000000*OO[[#This Row],[137 (06JUL1985 00:00:00)-Water Temperature (C)]]*OO[[#This Row],[79]]</f>
        <v>1.6001480275121251E-2</v>
      </c>
      <c r="CD475" s="10">
        <f>3/24000000*OO[[#This Row],[138 (06JUL1985 03:00:00)-Water Temperature (C)]]*OO[[#This Row],[80]]</f>
        <v>1.4833268564255002E-2</v>
      </c>
      <c r="CE475" s="10">
        <f>3/24000000*OO[[#This Row],[139 (06JUL1985 06:00:00)-Water Temperature (C)]]*OO[[#This Row],[81]]</f>
        <v>1.3827737979025E-2</v>
      </c>
      <c r="CF475" s="10">
        <f>3/24000000*OO[[#This Row],[140 (06JUL1985 09:00:00)-Water Temperature (C)]]*OO[[#This Row],[82]]</f>
        <v>1.3172337179154999E-2</v>
      </c>
      <c r="CG475" s="10">
        <f>3/24000000*OO[[#This Row],[141 (06JUL1985 12:00:00)-Water Temperature (C)]]*OO[[#This Row],[83]]</f>
        <v>1.263991640742375E-2</v>
      </c>
      <c r="CH475" s="10">
        <f>3/24000000*OO[[#This Row],[142 (06JUL1985 15:00:00)-Water Temperature (C)]]*OO[[#This Row],[84]]</f>
        <v>1.2170290744864998E-2</v>
      </c>
      <c r="CI475" s="10">
        <f>3/24000000*OO[[#This Row],[143 (06JUL1985 18:00:00)-Water Temperature (C)]]*OO[[#This Row],[85]]</f>
        <v>1.16830950568125E-2</v>
      </c>
      <c r="CJ475" s="10">
        <f>3/24000000*OO[[#This Row],[144 (06JUL1985 21:00:00)-Water Temperature (C)]]*OO[[#This Row],[86]]</f>
        <v>1.1083335153549999E-2</v>
      </c>
      <c r="CK475" s="10">
        <f>3/24000000*OO[[#This Row],[145 (07JUL1985 00:00:00)-Water Temperature (C)]]*OO[[#This Row],[87]]</f>
        <v>1.0415776761912498E-2</v>
      </c>
      <c r="CL475" s="10">
        <f>3/24000000*OO[[#This Row],[146 (07JUL1985 03:00:00)-Water Temperature (C)]]*OO[[#This Row],[88]]</f>
        <v>9.8034829216999998E-3</v>
      </c>
      <c r="CM475" s="10">
        <f>3/24000000*OO[[#This Row],[147 (07JUL1985 06:00:00)-Water Temperature (C)]]*OO[[#This Row],[89]]</f>
        <v>9.2653967801587488E-3</v>
      </c>
      <c r="CN475" s="10">
        <f>3/24000000*OO[[#This Row],[148 (07JUL1985 09:00:00)-Water Temperature (C)]]*OO[[#This Row],[90]]</f>
        <v>8.9047371167749988E-3</v>
      </c>
      <c r="CO475" s="10">
        <f>3/24000000*OO[[#This Row],[149 (07JUL1985 12:00:00)-Water Temperature (C)]]*OO[[#This Row],[91]]</f>
        <v>8.4993813368849976E-3</v>
      </c>
      <c r="CP475" s="10">
        <f>3/24000000*OO[[#This Row],[150 (07JUL1985 15:00:00)-Water Temperature (C)]]*OO[[#This Row],[92]]</f>
        <v>8.2247748976574993E-3</v>
      </c>
      <c r="CQ475" s="10">
        <f>3/24000000*OO[[#This Row],[151 (07JUL1985 18:00:00)-Water Temperature (C)]]*OO[[#This Row],[93]]</f>
        <v>7.9559350424050004E-3</v>
      </c>
      <c r="CR475" s="10">
        <f>3/24000000*OO[[#This Row],[152 (07JUL1985 21:00:00)-Water Temperature (C)]]*OO[[#This Row],[94]]</f>
        <v>7.6335587448149991E-3</v>
      </c>
      <c r="CS475" s="10">
        <f>3/24000000*OO[[#This Row],[153 (08JUL1985 00:00:00)-Water Temperature (C)]]*OO[[#This Row],[95]]</f>
        <v>7.272807917209999E-3</v>
      </c>
      <c r="CT475" s="10">
        <f>3/24000000*OO[[#This Row],[154 (08JUL1985 03:00:00)-Water Temperature (C)]]*OO[[#This Row],[96]]</f>
        <v>6.9270034227750001E-3</v>
      </c>
      <c r="CU475" s="10">
        <f>3/24000000*OO[[#This Row],[155 (08JUL1985 06:00:00)-Water Temperature (C)]]*OO[[#This Row],[97]]</f>
        <v>6.6489402960224998E-3</v>
      </c>
      <c r="CV475" s="10">
        <f>3/24000000*OO[[#This Row],[156 (08JUL1985 09:00:00)-Water Temperature (C)]]*OO[[#This Row],[98]]</f>
        <v>6.5321188385250003E-3</v>
      </c>
      <c r="CW475" s="10">
        <f>3/24000000*OO[[#This Row],[157 (08JUL1985 12:00:00)-Water Temperature (C)]]*OO[[#This Row],[99]]</f>
        <v>6.4680203440249991E-3</v>
      </c>
    </row>
    <row r="476" spans="1:101" x14ac:dyDescent="0.35">
      <c r="A476" t="s">
        <v>483</v>
      </c>
      <c r="B476">
        <v>753.47479999999996</v>
      </c>
      <c r="C476" s="10">
        <f>3/24*OO[[#This Row],[59 (26JUN1985 06:00:00)-Water Temperature (C)]]*OO[[#This Row],[1]]/SUM(OO[1])</f>
        <v>0</v>
      </c>
      <c r="D476" s="10">
        <f>3/24*OO[[#This Row],[60 (26JUN1985 09:00:00)-Water Temperature (C)]]*OO[[#This Row],[2]]/SUM(OO[2])</f>
        <v>0</v>
      </c>
      <c r="E476" s="10">
        <f>3/24*OO[[#This Row],[61 (26JUN1985 12:00:00)-Water Temperature (C)]]*OO[[#This Row],[3]]/SUM(OO[3])</f>
        <v>0</v>
      </c>
      <c r="F476" s="10">
        <f>3/24*OO[[#This Row],[62 (26JUN1985 15:00:00)-Water Temperature (C)]]*OO[[#This Row],[4]]/SUM(OO[4])</f>
        <v>0</v>
      </c>
      <c r="G476" s="10">
        <f>3/24*OO[[#This Row],[63 (26JUN1985 18:00:00)-Water Temperature (C)]]*OO[[#This Row],[5]]/SUM(OO[5])</f>
        <v>0</v>
      </c>
      <c r="H476" s="10">
        <f>3/24*OO[[#This Row],[64 (26JUN1985 21:00:00)-Water Temperature (C)]]*OO[[#This Row],[6]]/SUM(OO[6])</f>
        <v>0</v>
      </c>
      <c r="I476" s="10">
        <f>3/24*OO[[#This Row],[65 (27JUN1985 00:00:00)-Water Temperature (C)]]*OO[[#This Row],[7]]/SUM(OO[7])</f>
        <v>0</v>
      </c>
      <c r="J476" s="10">
        <f>3/24*OO[[#This Row],[66 (27JUN1985 03:00:00)-Water Temperature (C)]]*OO[[#This Row],[8]]/SUM(OO[8])</f>
        <v>0</v>
      </c>
      <c r="K476" s="10">
        <f>3/24*OO[[#This Row],[67 (27JUN1985 06:00:00)-Water Temperature (C)]]*OO[[#This Row],[9]]/SUM(OO[9])</f>
        <v>0</v>
      </c>
      <c r="L476" s="10">
        <f>3/24*OO[[#This Row],[68 (27JUN1985 09:00:00)-Water Temperature (C)]]*OO[[#This Row],[10]]/SUM(OO[10])</f>
        <v>0</v>
      </c>
      <c r="M476" s="10">
        <f>3/24*OO[[#This Row],[69 (27JUN1985 12:00:00)-Water Temperature (C)]]*OO[[#This Row],[11]]/SUM(OO[11])</f>
        <v>0</v>
      </c>
      <c r="N476" s="10">
        <f>3/24*OO[[#This Row],[70 (27JUN1985 15:00:00)-Water Temperature (C)]]*OO[[#This Row],[12]]/SUM(OO[12])</f>
        <v>0</v>
      </c>
      <c r="O476" s="10">
        <f>3/24*OO[[#This Row],[71 (27JUN1985 18:00:00)-Water Temperature (C)]]*OO[[#This Row],[13]]/SUM(OO[13])</f>
        <v>0</v>
      </c>
      <c r="P476" s="10">
        <f>3/24*OO[[#This Row],[72 (27JUN1985 21:00:00)-Water Temperature (C)]]*OO[[#This Row],[14]]/SUM(OO[14])</f>
        <v>0</v>
      </c>
      <c r="Q476" s="10">
        <f>3/24*OO[[#This Row],[73 (28JUN1985 00:00:00)-Water Temperature (C)]]*OO[[#This Row],[15]]/SUM(OO[15])</f>
        <v>0</v>
      </c>
      <c r="R476" s="10">
        <f>3/24*OO[[#This Row],[74 (28JUN1985 03:00:00)-Water Temperature (C)]]*OO[[#This Row],[16]]/SUM(OO[16])</f>
        <v>0</v>
      </c>
      <c r="S476" s="10">
        <f>3/24*OO[[#This Row],[75 (28JUN1985 06:00:00)-Water Temperature (C)]]*OO[[#This Row],[17]]/SUM(OO[17])</f>
        <v>0</v>
      </c>
      <c r="T476" s="10">
        <f>3/24*OO[[#This Row],[76 (28JUN1985 09:00:00)-Water Temperature (C)]]*OO[[#This Row],[18]]/SUM(OO[18])</f>
        <v>0</v>
      </c>
      <c r="U476" s="10">
        <f>3/24*OO[[#This Row],[77 (28JUN1985 12:00:00)-Water Temperature (C)]]*OO[[#This Row],[19]]/SUM(OO[19])</f>
        <v>0</v>
      </c>
      <c r="V476" s="10">
        <f>3/24000000*OO[[#This Row],[78 (28JUN1985 15:00:00)-Water Temperature (C)]]*OO[[#This Row],[20]]</f>
        <v>0</v>
      </c>
      <c r="W476" s="10">
        <f>3/24000000*OO[[#This Row],[79 (28JUN1985 18:00:00)-Water Temperature (C)]]*OO[[#This Row],[21]]</f>
        <v>0</v>
      </c>
      <c r="X476" s="10">
        <f>3/24000000*OO[[#This Row],[80 (28JUN1985 21:00:00)-Water Temperature (C)]]*OO[[#This Row],[22]]</f>
        <v>0</v>
      </c>
      <c r="Y476" s="10">
        <f>3/24000000*OO[[#This Row],[81 (29JUN1985 00:00:00)-Water Temperature (C)]]*OO[[#This Row],[23]]</f>
        <v>0</v>
      </c>
      <c r="Z476" s="10">
        <f>3/24000000*OO[[#This Row],[82 (29JUN1985 03:00:00)-Water Temperature (C)]]*OO[[#This Row],[24]]</f>
        <v>0</v>
      </c>
      <c r="AA476" s="10">
        <f>3/24000000*OO[[#This Row],[83 (29JUN1985 06:00:00)-Water Temperature (C)]]*OO[[#This Row],[25]]</f>
        <v>0</v>
      </c>
      <c r="AB476" s="10">
        <f>3/24000000*OO[[#This Row],[84 (29JUN1985 09:00:00)-Water Temperature (C)]]*OO[[#This Row],[26]]</f>
        <v>1.2986055988290001E-38</v>
      </c>
      <c r="AC476" s="10">
        <f>3/24000000*OO[[#This Row],[85 (29JUN1985 12:00:00)-Water Temperature (C)]]*OO[[#This Row],[27]]</f>
        <v>7.4574909069299992E-33</v>
      </c>
      <c r="AD476" s="10">
        <f>3/24000000*OO[[#This Row],[86 (29JUN1985 15:00:00)-Water Temperature (C)]]*OO[[#This Row],[28]]</f>
        <v>2.7676760787599999E-28</v>
      </c>
      <c r="AE476" s="10">
        <f>3/24000000*OO[[#This Row],[88 (29JUN1985 21:00:00)-Water Temperature (C)]]*OO[[#This Row],[30]]</f>
        <v>2.5787744013149998E-21</v>
      </c>
      <c r="AF476" s="10">
        <f>3/24000000*OO[[#This Row],[88 (29JUN1985 21:00:00)-Water Temperature (C)]]*OO[[#This Row],[30]]</f>
        <v>2.5787744013149998E-21</v>
      </c>
      <c r="AG476" s="10">
        <f>3/24000000*OO[[#This Row],[89 (30JUN1985 00:00:00)-Water Temperature (C)]]*OO[[#This Row],[31]]</f>
        <v>1.4222025604185E-18</v>
      </c>
      <c r="AH476" s="10">
        <f>3/24000000*OO[[#This Row],[90 (30JUN1985 03:00:00)-Water Temperature (C)]]*OO[[#This Row],[32]]</f>
        <v>3.3752632542062503E-16</v>
      </c>
      <c r="AI476" s="10">
        <f>3/24000000*OO[[#This Row],[91 (30JUN1985 06:00:00)-Water Temperature (C)]]*OO[[#This Row],[33]]</f>
        <v>3.9672603516000003E-14</v>
      </c>
      <c r="AJ476" s="10">
        <f>3/24000000*OO[[#This Row],[92 (30JUN1985 09:00:00)-Water Temperature (C)]]*OO[[#This Row],[34]]</f>
        <v>2.6029024542736249E-12</v>
      </c>
      <c r="AK476" s="10">
        <f>3/24000000*OO[[#This Row],[93 (30JUN1985 12:00:00)-Water Temperature (C)]]*OO[[#This Row],[35]]</f>
        <v>1.0100097325725E-10</v>
      </c>
      <c r="AL476" s="10">
        <f>3/24000000*OO[[#This Row],[94 (30JUN1985 15:00:00)-Water Temperature (C)]]*OO[[#This Row],[36]]</f>
        <v>2.4747221734943751E-9</v>
      </c>
      <c r="AM476" s="10">
        <f>3/24000000*OO[[#This Row],[95 (30JUN1985 18:00:00)-Water Temperature (C)]]*OO[[#This Row],[37]]</f>
        <v>4.0552390021324997E-8</v>
      </c>
      <c r="AN476" s="10">
        <f>3/24000000*OO[[#This Row],[96 (30JUN1985 21:00:00)-Water Temperature (C)]]*OO[[#This Row],[38]]</f>
        <v>4.5960501844499999E-7</v>
      </c>
      <c r="AO476" s="10">
        <f>3/24000000*OO[[#This Row],[97 (01JUL1985 00:00:00)-Water Temperature (C)]]*OO[[#This Row],[39]]</f>
        <v>3.7437470811875003E-6</v>
      </c>
      <c r="AP476" s="10">
        <f>3/24000000*OO[[#This Row],[98 (01JUL1985 03:00:00)-Water Temperature (C)]]*OO[[#This Row],[40]]</f>
        <v>2.2974808175639997E-5</v>
      </c>
      <c r="AQ476" s="10">
        <f>3/24000000*OO[[#This Row],[99 (01JUL1985 06:00:00)-Water Temperature (C)]]*OO[[#This Row],[41]]</f>
        <v>1.0977547105437499E-4</v>
      </c>
      <c r="AR476" s="10">
        <f>3/24000000*OO[[#This Row],[100 (01JUL1985 09:00:00)-Water Temperature (C)]]*OO[[#This Row],[42]]</f>
        <v>4.2610002813612494E-4</v>
      </c>
      <c r="AS476" s="10">
        <f>3/24000000*OO[[#This Row],[101 (01JUL1985 12:00:00)-Water Temperature (C)]]*OO[[#This Row],[43]]</f>
        <v>1.3553516403164998E-3</v>
      </c>
      <c r="AT476" s="10">
        <f>3/24000000*OO[[#This Row],[102 (01JUL1985 15:00:00)-Water Temperature (C)]]*OO[[#This Row],[44]]</f>
        <v>3.5883187255012494E-3</v>
      </c>
      <c r="AU476" s="10">
        <f>3/24000000*OO[[#This Row],[103 (01JUL1985 18:00:00)-Water Temperature (C)]]*OO[[#This Row],[45]]</f>
        <v>8.0908388930187505E-3</v>
      </c>
      <c r="AV476" s="10">
        <f>3/24000000*OO[[#This Row],[104 (01JUL1985 21:00:00)-Water Temperature (C)]]*OO[[#This Row],[46]]</f>
        <v>1.5674914129095E-2</v>
      </c>
      <c r="AW476" s="10">
        <f>3/24000000*OO[[#This Row],[105 (02JUL1985 00:00:00)-Water Temperature (C)]]*OO[[#This Row],[47]]</f>
        <v>2.666763920628E-2</v>
      </c>
      <c r="AX476" s="10">
        <f>3/24000000*OO[[#This Row],[106 (02JUL1985 03:00:00)-Water Temperature (C)]]*OO[[#This Row],[48]]</f>
        <v>4.0733765449124992E-2</v>
      </c>
      <c r="AY476" s="10">
        <f>3/24000000*OO[[#This Row],[107 (02JUL1985 06:00:00)-Water Temperature (C)]]*OO[[#This Row],[49]]</f>
        <v>5.6808086164162497E-2</v>
      </c>
      <c r="AZ476" s="10">
        <f>3/24000000*OO[[#This Row],[108 (02JUL1985 09:00:00)-Water Temperature (C)]]*OO[[#This Row],[50]]</f>
        <v>7.3309643023799984E-2</v>
      </c>
      <c r="BA476" s="10">
        <f>3/24000000*OO[[#This Row],[109 (02JUL1985 12:00:00)-Water Temperature (C)]]*OO[[#This Row],[51]]</f>
        <v>8.9115273731274994E-2</v>
      </c>
      <c r="BB476" s="10">
        <f>3/24000000*OO[[#This Row],[110 (02JUL1985 15:00:00)-Water Temperature (C)]]*OO[[#This Row],[52]]</f>
        <v>0.1018264947426</v>
      </c>
      <c r="BC476" s="10">
        <f>3/24000000*OO[[#This Row],[111 (02JUL1985 18:00:00)-Water Temperature (C)]]*OO[[#This Row],[53]]</f>
        <v>0.11064801509159999</v>
      </c>
      <c r="BD476" s="10">
        <f>3/24000000*OO[[#This Row],[112 (02JUL1985 21:00:00)-Water Temperature (C)]]*OO[[#This Row],[54]]</f>
        <v>0.11470578003489999</v>
      </c>
      <c r="BE476" s="10">
        <f>3/24000000*OO[[#This Row],[113 (03JUL1985 00:00:00)-Water Temperature (C)]]*OO[[#This Row],[55]]</f>
        <v>0.11494393239260001</v>
      </c>
      <c r="BF476" s="10">
        <f>3/24000000*OO[[#This Row],[114 (03JUL1985 03:00:00)-Water Temperature (C)]]*OO[[#This Row],[56]]</f>
        <v>0.11201367363229998</v>
      </c>
      <c r="BG476" s="10">
        <f>3/24000000*OO[[#This Row],[115 (03JUL1985 06:00:00)-Water Temperature (C)]]*OO[[#This Row],[57]]</f>
        <v>0.1067518326678875</v>
      </c>
      <c r="BH476" s="10">
        <f>3/24000000*OO[[#This Row],[116 (03JUL1985 09:00:00)-Water Temperature (C)]]*OO[[#This Row],[58]]</f>
        <v>0.10052333665650001</v>
      </c>
      <c r="BI476" s="10">
        <f>3/24000000*OO[[#This Row],[117 (03JUL1985 12:00:00)-Water Temperature (C)]]*OO[[#This Row],[59]]</f>
        <v>9.4454196459899983E-2</v>
      </c>
      <c r="BJ476" s="10">
        <f>3/24000000*OO[[#This Row],[118 (03JUL1985 15:00:00)-Water Temperature (C)]]*OO[[#This Row],[60]]</f>
        <v>8.8082863774349998E-2</v>
      </c>
      <c r="BK476" s="10">
        <f>3/24000000*OO[[#This Row],[119 (03JUL1985 18:00:00)-Water Temperature (C)]]*OO[[#This Row],[61]]</f>
        <v>8.1813768378124999E-2</v>
      </c>
      <c r="BL476" s="10">
        <f>3/24000000*OO[[#This Row],[120 (03JUL1985 21:00:00)-Water Temperature (C)]]*OO[[#This Row],[62]]</f>
        <v>7.4812671119974986E-2</v>
      </c>
      <c r="BM476" s="10">
        <f>3/24000000*OO[[#This Row],[121 (04JUL1985 00:00:00)-Water Temperature (C)]]*OO[[#This Row],[63]]</f>
        <v>6.7909270512112499E-2</v>
      </c>
      <c r="BN476" s="10">
        <f>3/24000000*OO[[#This Row],[122 (04JUL1985 03:00:00)-Water Temperature (C)]]*OO[[#This Row],[64]]</f>
        <v>6.1597505203199988E-2</v>
      </c>
      <c r="BO476" s="10">
        <f>3/24000000*OO[[#This Row],[123 (04JUL1985 06:00:00)-Water Temperature (C)]]*OO[[#This Row],[65]]</f>
        <v>5.5871036993674995E-2</v>
      </c>
      <c r="BP476" s="10">
        <f>3/24000000*OO[[#This Row],[124 (04JUL1985 09:00:00)-Water Temperature (C)]]*OO[[#This Row],[66]]</f>
        <v>5.1346558128074996E-2</v>
      </c>
      <c r="BQ476" s="10">
        <f>3/24000000*OO[[#This Row],[125 (04JUL1985 12:00:00)-Water Temperature (C)]]*OO[[#This Row],[67]]</f>
        <v>4.7315446515999997E-2</v>
      </c>
      <c r="BR476" s="10">
        <f>3/24000000*OO[[#This Row],[126 (04JUL1985 15:00:00)-Water Temperature (C)]]*OO[[#This Row],[68]]</f>
        <v>4.3524923248949993E-2</v>
      </c>
      <c r="BS476" s="10">
        <f>3/24000000*OO[[#This Row],[127 (04JUL1985 18:00:00)-Water Temperature (C)]]*OO[[#This Row],[69]]</f>
        <v>4.0244453519399995E-2</v>
      </c>
      <c r="BT476" s="10">
        <f>3/24000000*OO[[#This Row],[128 (04JUL1985 21:00:00)-Water Temperature (C)]]*OO[[#This Row],[70]]</f>
        <v>3.6995978168974993E-2</v>
      </c>
      <c r="BU476" s="10">
        <f>3/24000000*OO[[#This Row],[129 (05JUL1985 00:00:00)-Water Temperature (C)]]*OO[[#This Row],[71]]</f>
        <v>3.3654782860562497E-2</v>
      </c>
      <c r="BV476" s="10">
        <f>3/24000000*OO[[#This Row],[130 (05JUL1985 03:00:00)-Water Temperature (C)]]*OO[[#This Row],[72]]</f>
        <v>3.0637559495724997E-2</v>
      </c>
      <c r="BW476" s="10">
        <f>3/24000000*OO[[#This Row],[131 (05JUL1985 06:00:00)-Water Temperature (C)]]*OO[[#This Row],[73]]</f>
        <v>2.8026738064687501E-2</v>
      </c>
      <c r="BX476" s="10">
        <f>3/24000000*OO[[#This Row],[132 (05JUL1985 09:00:00)-Water Temperature (C)]]*OO[[#This Row],[74]]</f>
        <v>2.6177970513365002E-2</v>
      </c>
      <c r="BY476" s="10">
        <f>3/24000000*OO[[#This Row],[133 (05JUL1985 12:00:00)-Water Temperature (C)]]*OO[[#This Row],[75]]</f>
        <v>2.465486570932875E-2</v>
      </c>
      <c r="BZ476" s="10">
        <f>3/24000000*OO[[#This Row],[134 (05JUL1985 15:00:00)-Water Temperature (C)]]*OO[[#This Row],[76]]</f>
        <v>2.331863098455E-2</v>
      </c>
      <c r="CA476" s="10">
        <f>3/24000000*OO[[#This Row],[135 (05JUL1985 18:00:00)-Water Temperature (C)]]*OO[[#This Row],[77]]</f>
        <v>2.2063437824489995E-2</v>
      </c>
      <c r="CB476" s="10">
        <f>3/24000000*OO[[#This Row],[136 (05JUL1985 21:00:00)-Water Temperature (C)]]*OO[[#This Row],[78]]</f>
        <v>2.0621938304875E-2</v>
      </c>
      <c r="CC476" s="10">
        <f>3/24000000*OO[[#This Row],[137 (06JUL1985 00:00:00)-Water Temperature (C)]]*OO[[#This Row],[79]]</f>
        <v>1.910895132166E-2</v>
      </c>
      <c r="CD476" s="10">
        <f>3/24000000*OO[[#This Row],[138 (06JUL1985 03:00:00)-Water Temperature (C)]]*OO[[#This Row],[80]]</f>
        <v>1.7753200416552501E-2</v>
      </c>
      <c r="CE476" s="10">
        <f>3/24000000*OO[[#This Row],[139 (06JUL1985 06:00:00)-Water Temperature (C)]]*OO[[#This Row],[81]]</f>
        <v>1.6582226560199999E-2</v>
      </c>
      <c r="CF476" s="10">
        <f>3/24000000*OO[[#This Row],[140 (06JUL1985 09:00:00)-Water Temperature (C)]]*OO[[#This Row],[82]]</f>
        <v>1.5813684200219998E-2</v>
      </c>
      <c r="CG476" s="10">
        <f>3/24000000*OO[[#This Row],[141 (06JUL1985 12:00:00)-Water Temperature (C)]]*OO[[#This Row],[83]]</f>
        <v>1.5188874873060001E-2</v>
      </c>
      <c r="CH476" s="10">
        <f>3/24000000*OO[[#This Row],[142 (06JUL1985 15:00:00)-Water Temperature (C)]]*OO[[#This Row],[84]]</f>
        <v>1.4638934393049998E-2</v>
      </c>
      <c r="CI476" s="10">
        <f>3/24000000*OO[[#This Row],[143 (06JUL1985 18:00:00)-Water Temperature (C)]]*OO[[#This Row],[85]]</f>
        <v>1.4067962894782501E-2</v>
      </c>
      <c r="CJ476" s="10">
        <f>3/24000000*OO[[#This Row],[144 (06JUL1985 21:00:00)-Water Temperature (C)]]*OO[[#This Row],[86]]</f>
        <v>1.3366655878729998E-2</v>
      </c>
      <c r="CK476" s="10">
        <f>3/24000000*OO[[#This Row],[145 (07JUL1985 00:00:00)-Water Temperature (C)]]*OO[[#This Row],[87]]</f>
        <v>1.2584265446178749E-2</v>
      </c>
      <c r="CL476" s="10">
        <f>3/24000000*OO[[#This Row],[146 (07JUL1985 03:00:00)-Water Temperature (C)]]*OO[[#This Row],[88]]</f>
        <v>1.1864941805535E-2</v>
      </c>
      <c r="CM476" s="10">
        <f>3/24000000*OO[[#This Row],[147 (07JUL1985 06:00:00)-Water Temperature (C)]]*OO[[#This Row],[89]]</f>
        <v>1.123097304846E-2</v>
      </c>
      <c r="CN476" s="10">
        <f>3/24000000*OO[[#This Row],[148 (07JUL1985 09:00:00)-Water Temperature (C)]]*OO[[#This Row],[90]]</f>
        <v>1.0803668001128749E-2</v>
      </c>
      <c r="CO476" s="10">
        <f>3/24000000*OO[[#This Row],[149 (07JUL1985 12:00:00)-Water Temperature (C)]]*OO[[#This Row],[91]]</f>
        <v>1.0326995762929999E-2</v>
      </c>
      <c r="CP476" s="10">
        <f>3/24000000*OO[[#This Row],[150 (07JUL1985 15:00:00)-Water Temperature (C)]]*OO[[#This Row],[92]]</f>
        <v>1.0001171124494999E-2</v>
      </c>
      <c r="CQ476" s="10">
        <f>3/24000000*OO[[#This Row],[151 (07JUL1985 18:00:00)-Water Temperature (C)]]*OO[[#This Row],[93]]</f>
        <v>9.6814901469187489E-3</v>
      </c>
      <c r="CR476" s="10">
        <f>3/24000000*OO[[#This Row],[152 (07JUL1985 21:00:00)-Water Temperature (C)]]*OO[[#This Row],[94]]</f>
        <v>9.2988946115487494E-3</v>
      </c>
      <c r="CS476" s="10">
        <f>3/24000000*OO[[#This Row],[153 (08JUL1985 00:00:00)-Water Temperature (C)]]*OO[[#This Row],[95]]</f>
        <v>8.8700787993562496E-3</v>
      </c>
      <c r="CT476" s="10">
        <f>3/24000000*OO[[#This Row],[154 (08JUL1985 03:00:00)-Water Temperature (C)]]*OO[[#This Row],[96]]</f>
        <v>8.4574299247649996E-3</v>
      </c>
      <c r="CU476" s="10">
        <f>3/24000000*OO[[#This Row],[155 (08JUL1985 06:00:00)-Water Temperature (C)]]*OO[[#This Row],[97]]</f>
        <v>8.1225391202550002E-3</v>
      </c>
      <c r="CV476" s="10">
        <f>3/24000000*OO[[#This Row],[156 (08JUL1985 09:00:00)-Water Temperature (C)]]*OO[[#This Row],[98]]</f>
        <v>7.9746019275487492E-3</v>
      </c>
      <c r="CW476" s="10">
        <f>3/24000000*OO[[#This Row],[157 (08JUL1985 12:00:00)-Water Temperature (C)]]*OO[[#This Row],[99]]</f>
        <v>7.8886833650099984E-3</v>
      </c>
    </row>
    <row r="477" spans="1:101" x14ac:dyDescent="0.35">
      <c r="A477" t="s">
        <v>484</v>
      </c>
      <c r="B477">
        <v>697.26350000000002</v>
      </c>
      <c r="C477" s="10">
        <f>3/24*OO[[#This Row],[59 (26JUN1985 06:00:00)-Water Temperature (C)]]*OO[[#This Row],[1]]/SUM(OO[1])</f>
        <v>0</v>
      </c>
      <c r="D477" s="10">
        <f>3/24*OO[[#This Row],[60 (26JUN1985 09:00:00)-Water Temperature (C)]]*OO[[#This Row],[2]]/SUM(OO[2])</f>
        <v>0</v>
      </c>
      <c r="E477" s="10">
        <f>3/24*OO[[#This Row],[61 (26JUN1985 12:00:00)-Water Temperature (C)]]*OO[[#This Row],[3]]/SUM(OO[3])</f>
        <v>0</v>
      </c>
      <c r="F477" s="10">
        <f>3/24*OO[[#This Row],[62 (26JUN1985 15:00:00)-Water Temperature (C)]]*OO[[#This Row],[4]]/SUM(OO[4])</f>
        <v>0</v>
      </c>
      <c r="G477" s="10">
        <f>3/24*OO[[#This Row],[63 (26JUN1985 18:00:00)-Water Temperature (C)]]*OO[[#This Row],[5]]/SUM(OO[5])</f>
        <v>0</v>
      </c>
      <c r="H477" s="10">
        <f>3/24*OO[[#This Row],[64 (26JUN1985 21:00:00)-Water Temperature (C)]]*OO[[#This Row],[6]]/SUM(OO[6])</f>
        <v>0</v>
      </c>
      <c r="I477" s="10">
        <f>3/24*OO[[#This Row],[65 (27JUN1985 00:00:00)-Water Temperature (C)]]*OO[[#This Row],[7]]/SUM(OO[7])</f>
        <v>0</v>
      </c>
      <c r="J477" s="10">
        <f>3/24*OO[[#This Row],[66 (27JUN1985 03:00:00)-Water Temperature (C)]]*OO[[#This Row],[8]]/SUM(OO[8])</f>
        <v>0</v>
      </c>
      <c r="K477" s="10">
        <f>3/24*OO[[#This Row],[67 (27JUN1985 06:00:00)-Water Temperature (C)]]*OO[[#This Row],[9]]/SUM(OO[9])</f>
        <v>0</v>
      </c>
      <c r="L477" s="10">
        <f>3/24*OO[[#This Row],[68 (27JUN1985 09:00:00)-Water Temperature (C)]]*OO[[#This Row],[10]]/SUM(OO[10])</f>
        <v>0</v>
      </c>
      <c r="M477" s="10">
        <f>3/24*OO[[#This Row],[69 (27JUN1985 12:00:00)-Water Temperature (C)]]*OO[[#This Row],[11]]/SUM(OO[11])</f>
        <v>0</v>
      </c>
      <c r="N477" s="10">
        <f>3/24*OO[[#This Row],[70 (27JUN1985 15:00:00)-Water Temperature (C)]]*OO[[#This Row],[12]]/SUM(OO[12])</f>
        <v>0</v>
      </c>
      <c r="O477" s="10">
        <f>3/24*OO[[#This Row],[71 (27JUN1985 18:00:00)-Water Temperature (C)]]*OO[[#This Row],[13]]/SUM(OO[13])</f>
        <v>0</v>
      </c>
      <c r="P477" s="10">
        <f>3/24*OO[[#This Row],[72 (27JUN1985 21:00:00)-Water Temperature (C)]]*OO[[#This Row],[14]]/SUM(OO[14])</f>
        <v>0</v>
      </c>
      <c r="Q477" s="10">
        <f>3/24*OO[[#This Row],[73 (28JUN1985 00:00:00)-Water Temperature (C)]]*OO[[#This Row],[15]]/SUM(OO[15])</f>
        <v>0</v>
      </c>
      <c r="R477" s="10">
        <f>3/24*OO[[#This Row],[74 (28JUN1985 03:00:00)-Water Temperature (C)]]*OO[[#This Row],[16]]/SUM(OO[16])</f>
        <v>0</v>
      </c>
      <c r="S477" s="10">
        <f>3/24*OO[[#This Row],[75 (28JUN1985 06:00:00)-Water Temperature (C)]]*OO[[#This Row],[17]]/SUM(OO[17])</f>
        <v>0</v>
      </c>
      <c r="T477" s="10">
        <f>3/24*OO[[#This Row],[76 (28JUN1985 09:00:00)-Water Temperature (C)]]*OO[[#This Row],[18]]/SUM(OO[18])</f>
        <v>0</v>
      </c>
      <c r="U477" s="10">
        <f>3/24*OO[[#This Row],[77 (28JUN1985 12:00:00)-Water Temperature (C)]]*OO[[#This Row],[19]]/SUM(OO[19])</f>
        <v>0</v>
      </c>
      <c r="V477" s="10">
        <f>3/24000000*OO[[#This Row],[78 (28JUN1985 15:00:00)-Water Temperature (C)]]*OO[[#This Row],[20]]</f>
        <v>0</v>
      </c>
      <c r="W477" s="10">
        <f>3/24000000*OO[[#This Row],[79 (28JUN1985 18:00:00)-Water Temperature (C)]]*OO[[#This Row],[21]]</f>
        <v>0</v>
      </c>
      <c r="X477" s="10">
        <f>3/24000000*OO[[#This Row],[80 (28JUN1985 21:00:00)-Water Temperature (C)]]*OO[[#This Row],[22]]</f>
        <v>0</v>
      </c>
      <c r="Y477" s="10">
        <f>3/24000000*OO[[#This Row],[81 (29JUN1985 00:00:00)-Water Temperature (C)]]*OO[[#This Row],[23]]</f>
        <v>0</v>
      </c>
      <c r="Z477" s="10">
        <f>3/24000000*OO[[#This Row],[82 (29JUN1985 03:00:00)-Water Temperature (C)]]*OO[[#This Row],[24]]</f>
        <v>0</v>
      </c>
      <c r="AA477" s="10">
        <f>3/24000000*OO[[#This Row],[83 (29JUN1985 06:00:00)-Water Temperature (C)]]*OO[[#This Row],[25]]</f>
        <v>0</v>
      </c>
      <c r="AB477" s="10">
        <f>3/24000000*OO[[#This Row],[84 (29JUN1985 09:00:00)-Water Temperature (C)]]*OO[[#This Row],[26]]</f>
        <v>2.9717454640800003E-39</v>
      </c>
      <c r="AC477" s="10">
        <f>3/24000000*OO[[#This Row],[85 (29JUN1985 12:00:00)-Water Temperature (C)]]*OO[[#This Row],[27]]</f>
        <v>1.9582334848976251E-33</v>
      </c>
      <c r="AD477" s="10">
        <f>3/24000000*OO[[#This Row],[86 (29JUN1985 15:00:00)-Water Temperature (C)]]*OO[[#This Row],[28]]</f>
        <v>8.3672904532249993E-29</v>
      </c>
      <c r="AE477" s="10">
        <f>3/24000000*OO[[#This Row],[88 (29JUN1985 21:00:00)-Water Temperature (C)]]*OO[[#This Row],[30]]</f>
        <v>9.4018831196324997E-22</v>
      </c>
      <c r="AF477" s="10">
        <f>3/24000000*OO[[#This Row],[88 (29JUN1985 21:00:00)-Water Temperature (C)]]*OO[[#This Row],[30]]</f>
        <v>9.4018831196324997E-22</v>
      </c>
      <c r="AG477" s="10">
        <f>3/24000000*OO[[#This Row],[89 (30JUN1985 00:00:00)-Water Temperature (C)]]*OO[[#This Row],[31]]</f>
        <v>5.5822408677674999E-19</v>
      </c>
      <c r="AH477" s="10">
        <f>3/24000000*OO[[#This Row],[90 (30JUN1985 03:00:00)-Water Temperature (C)]]*OO[[#This Row],[32]]</f>
        <v>1.4161818600300001E-16</v>
      </c>
      <c r="AI477" s="10">
        <f>3/24000000*OO[[#This Row],[91 (30JUN1985 06:00:00)-Water Temperature (C)]]*OO[[#This Row],[33]]</f>
        <v>1.7687011420244998E-14</v>
      </c>
      <c r="AJ477" s="10">
        <f>3/24000000*OO[[#This Row],[92 (30JUN1985 09:00:00)-Water Temperature (C)]]*OO[[#This Row],[34]]</f>
        <v>1.22627242393E-12</v>
      </c>
      <c r="AK477" s="10">
        <f>3/24000000*OO[[#This Row],[93 (30JUN1985 12:00:00)-Water Temperature (C)]]*OO[[#This Row],[35]]</f>
        <v>5.0108966045449994E-11</v>
      </c>
      <c r="AL477" s="10">
        <f>3/24000000*OO[[#This Row],[94 (30JUN1985 15:00:00)-Water Temperature (C)]]*OO[[#This Row],[36]]</f>
        <v>1.2891171842156249E-9</v>
      </c>
      <c r="AM477" s="10">
        <f>3/24000000*OO[[#This Row],[95 (30JUN1985 18:00:00)-Water Temperature (C)]]*OO[[#This Row],[37]]</f>
        <v>2.2120290094893752E-8</v>
      </c>
      <c r="AN477" s="10">
        <f>3/24000000*OO[[#This Row],[96 (30JUN1985 21:00:00)-Water Temperature (C)]]*OO[[#This Row],[38]]</f>
        <v>2.6209687533293746E-7</v>
      </c>
      <c r="AO477" s="10">
        <f>3/24000000*OO[[#This Row],[97 (01JUL1985 00:00:00)-Water Temperature (C)]]*OO[[#This Row],[39]]</f>
        <v>2.2287025047446247E-6</v>
      </c>
      <c r="AP477" s="10">
        <f>3/24000000*OO[[#This Row],[98 (01JUL1985 03:00:00)-Water Temperature (C)]]*OO[[#This Row],[40]]</f>
        <v>1.4252008569134999E-5</v>
      </c>
      <c r="AQ477" s="10">
        <f>3/24000000*OO[[#This Row],[99 (01JUL1985 06:00:00)-Water Temperature (C)]]*OO[[#This Row],[41]]</f>
        <v>7.0848806195612489E-5</v>
      </c>
      <c r="AR477" s="10">
        <f>3/24000000*OO[[#This Row],[100 (01JUL1985 09:00:00)-Water Temperature (C)]]*OO[[#This Row],[42]]</f>
        <v>2.8557495326587501E-4</v>
      </c>
      <c r="AS477" s="10">
        <f>3/24000000*OO[[#This Row],[101 (01JUL1985 12:00:00)-Water Temperature (C)]]*OO[[#This Row],[43]]</f>
        <v>9.4215613784999995E-4</v>
      </c>
      <c r="AT477" s="10">
        <f>3/24000000*OO[[#This Row],[102 (01JUL1985 15:00:00)-Water Temperature (C)]]*OO[[#This Row],[44]]</f>
        <v>2.5845395024249999E-3</v>
      </c>
      <c r="AU477" s="10">
        <f>3/24000000*OO[[#This Row],[103 (01JUL1985 18:00:00)-Water Temperature (C)]]*OO[[#This Row],[45]]</f>
        <v>6.0304176922825001E-3</v>
      </c>
      <c r="AV477" s="10">
        <f>3/24000000*OO[[#This Row],[104 (01JUL1985 21:00:00)-Water Temperature (C)]]*OO[[#This Row],[46]]</f>
        <v>1.2079547384625001E-2</v>
      </c>
      <c r="AW477" s="10">
        <f>3/24000000*OO[[#This Row],[105 (02JUL1985 00:00:00)-Water Temperature (C)]]*OO[[#This Row],[47]]</f>
        <v>2.1223347536647497E-2</v>
      </c>
      <c r="AX477" s="10">
        <f>3/24000000*OO[[#This Row],[106 (02JUL1985 03:00:00)-Water Temperature (C)]]*OO[[#This Row],[48]]</f>
        <v>3.3430292380799996E-2</v>
      </c>
      <c r="AY477" s="10">
        <f>3/24000000*OO[[#This Row],[107 (02JUL1985 06:00:00)-Water Temperature (C)]]*OO[[#This Row],[49]]</f>
        <v>4.8011354876912493E-2</v>
      </c>
      <c r="AZ477" s="10">
        <f>3/24000000*OO[[#This Row],[108 (02JUL1985 09:00:00)-Water Temperature (C)]]*OO[[#This Row],[50]]</f>
        <v>6.371519602499999E-2</v>
      </c>
      <c r="BA477" s="10">
        <f>3/24000000*OO[[#This Row],[109 (02JUL1985 12:00:00)-Water Temperature (C)]]*OO[[#This Row],[51]]</f>
        <v>7.9510599542699997E-2</v>
      </c>
      <c r="BB477" s="10">
        <f>3/24000000*OO[[#This Row],[110 (02JUL1985 15:00:00)-Water Temperature (C)]]*OO[[#This Row],[52]]</f>
        <v>9.3147582974624998E-2</v>
      </c>
      <c r="BC477" s="10">
        <f>3/24000000*OO[[#This Row],[111 (02JUL1985 18:00:00)-Water Temperature (C)]]*OO[[#This Row],[53]]</f>
        <v>0.103607302678525</v>
      </c>
      <c r="BD477" s="10">
        <f>3/24000000*OO[[#This Row],[112 (02JUL1985 21:00:00)-Water Temperature (C)]]*OO[[#This Row],[54]]</f>
        <v>0.10977897345138751</v>
      </c>
      <c r="BE477" s="10">
        <f>3/24000000*OO[[#This Row],[113 (03JUL1985 00:00:00)-Water Temperature (C)]]*OO[[#This Row],[55]]</f>
        <v>0.11222828977562499</v>
      </c>
      <c r="BF477" s="10">
        <f>3/24000000*OO[[#This Row],[114 (03JUL1985 03:00:00)-Water Temperature (C)]]*OO[[#This Row],[56]]</f>
        <v>0.11137963047076249</v>
      </c>
      <c r="BG477" s="10">
        <f>3/24000000*OO[[#This Row],[115 (03JUL1985 06:00:00)-Water Temperature (C)]]*OO[[#This Row],[57]]</f>
        <v>0.107928439921575</v>
      </c>
      <c r="BH477" s="10">
        <f>3/24000000*OO[[#This Row],[116 (03JUL1985 09:00:00)-Water Temperature (C)]]*OO[[#This Row],[58]]</f>
        <v>0.10316075425957499</v>
      </c>
      <c r="BI477" s="10">
        <f>3/24000000*OO[[#This Row],[117 (03JUL1985 12:00:00)-Water Temperature (C)]]*OO[[#This Row],[59]]</f>
        <v>9.8167620383562484E-2</v>
      </c>
      <c r="BJ477" s="10">
        <f>3/24000000*OO[[#This Row],[118 (03JUL1985 15:00:00)-Water Temperature (C)]]*OO[[#This Row],[60]]</f>
        <v>9.264737017552499E-2</v>
      </c>
      <c r="BK477" s="10">
        <f>3/24000000*OO[[#This Row],[119 (03JUL1985 18:00:00)-Water Temperature (C)]]*OO[[#This Row],[61]]</f>
        <v>8.6938689871337488E-2</v>
      </c>
      <c r="BL477" s="10">
        <f>3/24000000*OO[[#This Row],[120 (03JUL1985 21:00:00)-Water Temperature (C)]]*OO[[#This Row],[62]]</f>
        <v>8.0276096013300005E-2</v>
      </c>
      <c r="BM477" s="10">
        <f>3/24000000*OO[[#This Row],[121 (04JUL1985 00:00:00)-Water Temperature (C)]]*OO[[#This Row],[63]]</f>
        <v>7.3514344674999982E-2</v>
      </c>
      <c r="BN477" s="10">
        <f>3/24000000*OO[[#This Row],[122 (04JUL1985 03:00:00)-Water Temperature (C)]]*OO[[#This Row],[64]]</f>
        <v>6.7200953677912498E-2</v>
      </c>
      <c r="BO477" s="10">
        <f>3/24000000*OO[[#This Row],[123 (04JUL1985 06:00:00)-Water Temperature (C)]]*OO[[#This Row],[65]]</f>
        <v>6.1372060069250001E-2</v>
      </c>
      <c r="BP477" s="10">
        <f>3/24000000*OO[[#This Row],[124 (04JUL1985 09:00:00)-Water Temperature (C)]]*OO[[#This Row],[66]]</f>
        <v>5.67079429912625E-2</v>
      </c>
      <c r="BQ477" s="10">
        <f>3/24000000*OO[[#This Row],[125 (04JUL1985 12:00:00)-Water Temperature (C)]]*OO[[#This Row],[67]]</f>
        <v>5.2515758597462506E-2</v>
      </c>
      <c r="BR477" s="10">
        <f>3/24000000*OO[[#This Row],[126 (04JUL1985 15:00:00)-Water Temperature (C)]]*OO[[#This Row],[68]]</f>
        <v>4.8539236355549992E-2</v>
      </c>
      <c r="BS477" s="10">
        <f>3/24000000*OO[[#This Row],[127 (04JUL1985 18:00:00)-Water Temperature (C)]]*OO[[#This Row],[69]]</f>
        <v>4.5067460223487503E-2</v>
      </c>
      <c r="BT477" s="10">
        <f>3/24000000*OO[[#This Row],[128 (04JUL1985 21:00:00)-Water Temperature (C)]]*OO[[#This Row],[70]]</f>
        <v>4.1603331556124994E-2</v>
      </c>
      <c r="BU477" s="10">
        <f>3/24000000*OO[[#This Row],[129 (05JUL1985 00:00:00)-Water Temperature (C)]]*OO[[#This Row],[71]]</f>
        <v>3.8011550666399996E-2</v>
      </c>
      <c r="BV477" s="10">
        <f>3/24000000*OO[[#This Row],[130 (05JUL1985 03:00:00)-Water Temperature (C)]]*OO[[#This Row],[72]]</f>
        <v>3.4744801438325E-2</v>
      </c>
      <c r="BW477" s="10">
        <f>3/24000000*OO[[#This Row],[131 (05JUL1985 06:00:00)-Water Temperature (C)]]*OO[[#This Row],[73]]</f>
        <v>3.1898522538674992E-2</v>
      </c>
      <c r="BX477" s="10">
        <f>3/24000000*OO[[#This Row],[132 (05JUL1985 09:00:00)-Water Temperature (C)]]*OO[[#This Row],[74]]</f>
        <v>2.9865533859375001E-2</v>
      </c>
      <c r="BY477" s="10">
        <f>3/24000000*OO[[#This Row],[133 (05JUL1985 12:00:00)-Water Temperature (C)]]*OO[[#This Row],[75]]</f>
        <v>2.8185814903999996E-2</v>
      </c>
      <c r="BZ477" s="10">
        <f>3/24000000*OO[[#This Row],[134 (05JUL1985 15:00:00)-Water Temperature (C)]]*OO[[#This Row],[76]]</f>
        <v>2.6707356758849998E-2</v>
      </c>
      <c r="CA477" s="10">
        <f>3/24000000*OO[[#This Row],[135 (05JUL1985 18:00:00)-Water Temperature (C)]]*OO[[#This Row],[77]]</f>
        <v>2.5314908961296248E-2</v>
      </c>
      <c r="CB477" s="10">
        <f>3/24000000*OO[[#This Row],[136 (05JUL1985 21:00:00)-Water Temperature (C)]]*OO[[#This Row],[78]]</f>
        <v>2.3716240964578746E-2</v>
      </c>
      <c r="CC477" s="10">
        <f>3/24000000*OO[[#This Row],[137 (06JUL1985 00:00:00)-Water Temperature (C)]]*OO[[#This Row],[79]]</f>
        <v>2.203086879349125E-2</v>
      </c>
      <c r="CD477" s="10">
        <f>3/24000000*OO[[#This Row],[138 (06JUL1985 03:00:00)-Water Temperature (C)]]*OO[[#This Row],[80]]</f>
        <v>2.0513344877777499E-2</v>
      </c>
      <c r="CE477" s="10">
        <f>3/24000000*OO[[#This Row],[139 (06JUL1985 06:00:00)-Water Temperature (C)]]*OO[[#This Row],[81]]</f>
        <v>1.9197224508759998E-2</v>
      </c>
      <c r="CF477" s="10">
        <f>3/24000000*OO[[#This Row],[140 (06JUL1985 09:00:00)-Water Temperature (C)]]*OO[[#This Row],[82]]</f>
        <v>1.8324611249335002E-2</v>
      </c>
      <c r="CG477" s="10">
        <f>3/24000000*OO[[#This Row],[141 (06JUL1985 12:00:00)-Water Temperature (C)]]*OO[[#This Row],[83]]</f>
        <v>1.7615751819767496E-2</v>
      </c>
      <c r="CH477" s="10">
        <f>3/24000000*OO[[#This Row],[142 (06JUL1985 15:00:00)-Water Temperature (C)]]*OO[[#This Row],[84]]</f>
        <v>1.6993306149104995E-2</v>
      </c>
      <c r="CI477" s="10">
        <f>3/24000000*OO[[#This Row],[143 (06JUL1985 18:00:00)-Water Temperature (C)]]*OO[[#This Row],[85]]</f>
        <v>1.6347941791939997E-2</v>
      </c>
      <c r="CJ477" s="10">
        <f>3/24000000*OO[[#This Row],[144 (06JUL1985 21:00:00)-Water Temperature (C)]]*OO[[#This Row],[86]]</f>
        <v>1.5557537096310001E-2</v>
      </c>
      <c r="CK477" s="10">
        <f>3/24000000*OO[[#This Row],[145 (07JUL1985 00:00:00)-Water Temperature (C)]]*OO[[#This Row],[87]]</f>
        <v>1.4673434262510001E-2</v>
      </c>
      <c r="CL477" s="10">
        <f>3/24000000*OO[[#This Row],[146 (07JUL1985 03:00:00)-Water Temperature (C)]]*OO[[#This Row],[88]]</f>
        <v>1.3857571982342498E-2</v>
      </c>
      <c r="CM477" s="10">
        <f>3/24000000*OO[[#This Row],[147 (07JUL1985 06:00:00)-Water Temperature (C)]]*OO[[#This Row],[89]]</f>
        <v>1.3136263354484999E-2</v>
      </c>
      <c r="CN477" s="10">
        <f>3/24000000*OO[[#This Row],[148 (07JUL1985 09:00:00)-Water Temperature (C)]]*OO[[#This Row],[90]]</f>
        <v>1.26457643541E-2</v>
      </c>
      <c r="CO477" s="10">
        <f>3/24000000*OO[[#This Row],[149 (07JUL1985 12:00:00)-Water Temperature (C)]]*OO[[#This Row],[91]]</f>
        <v>1.2103635004575E-2</v>
      </c>
      <c r="CP477" s="10">
        <f>3/24000000*OO[[#This Row],[150 (07JUL1985 15:00:00)-Water Temperature (C)]]*OO[[#This Row],[92]]</f>
        <v>1.1729030677384998E-2</v>
      </c>
      <c r="CQ477" s="10">
        <f>3/24000000*OO[[#This Row],[151 (07JUL1985 18:00:00)-Water Temperature (C)]]*OO[[#This Row],[93]]</f>
        <v>1.1362442955075E-2</v>
      </c>
      <c r="CR477" s="10">
        <f>3/24000000*OO[[#This Row],[152 (07JUL1985 21:00:00)-Water Temperature (C)]]*OO[[#This Row],[94]]</f>
        <v>1.0925075455839999E-2</v>
      </c>
      <c r="CS477" s="10">
        <f>3/24000000*OO[[#This Row],[153 (08JUL1985 00:00:00)-Water Temperature (C)]]*OO[[#This Row],[95]]</f>
        <v>1.0433550400652499E-2</v>
      </c>
      <c r="CT477" s="10">
        <f>3/24000000*OO[[#This Row],[154 (08JUL1985 03:00:00)-Water Temperature (C)]]*OO[[#This Row],[96]]</f>
        <v>9.9586920041100004E-3</v>
      </c>
      <c r="CU477" s="10">
        <f>3/24000000*OO[[#This Row],[155 (08JUL1985 06:00:00)-Water Temperature (C)]]*OO[[#This Row],[97]]</f>
        <v>9.5692916174699993E-3</v>
      </c>
      <c r="CV477" s="10">
        <f>3/24000000*OO[[#This Row],[156 (08JUL1985 09:00:00)-Water Temperature (C)]]*OO[[#This Row],[98]]</f>
        <v>9.3888288352374991E-3</v>
      </c>
      <c r="CW477" s="10">
        <f>3/24000000*OO[[#This Row],[157 (08JUL1985 12:00:00)-Water Temperature (C)]]*OO[[#This Row],[99]]</f>
        <v>9.2791809685399997E-3</v>
      </c>
    </row>
    <row r="478" spans="1:101" x14ac:dyDescent="0.35">
      <c r="A478" t="s">
        <v>485</v>
      </c>
      <c r="B478">
        <v>705.53890000000001</v>
      </c>
      <c r="C478" s="10">
        <f>3/24*OO[[#This Row],[59 (26JUN1985 06:00:00)-Water Temperature (C)]]*OO[[#This Row],[1]]/SUM(OO[1])</f>
        <v>0</v>
      </c>
      <c r="D478" s="10">
        <f>3/24*OO[[#This Row],[60 (26JUN1985 09:00:00)-Water Temperature (C)]]*OO[[#This Row],[2]]/SUM(OO[2])</f>
        <v>0</v>
      </c>
      <c r="E478" s="10">
        <f>3/24*OO[[#This Row],[61 (26JUN1985 12:00:00)-Water Temperature (C)]]*OO[[#This Row],[3]]/SUM(OO[3])</f>
        <v>0</v>
      </c>
      <c r="F478" s="10">
        <f>3/24*OO[[#This Row],[62 (26JUN1985 15:00:00)-Water Temperature (C)]]*OO[[#This Row],[4]]/SUM(OO[4])</f>
        <v>0</v>
      </c>
      <c r="G478" s="10">
        <f>3/24*OO[[#This Row],[63 (26JUN1985 18:00:00)-Water Temperature (C)]]*OO[[#This Row],[5]]/SUM(OO[5])</f>
        <v>0</v>
      </c>
      <c r="H478" s="10">
        <f>3/24*OO[[#This Row],[64 (26JUN1985 21:00:00)-Water Temperature (C)]]*OO[[#This Row],[6]]/SUM(OO[6])</f>
        <v>0</v>
      </c>
      <c r="I478" s="10">
        <f>3/24*OO[[#This Row],[65 (27JUN1985 00:00:00)-Water Temperature (C)]]*OO[[#This Row],[7]]/SUM(OO[7])</f>
        <v>0</v>
      </c>
      <c r="J478" s="10">
        <f>3/24*OO[[#This Row],[66 (27JUN1985 03:00:00)-Water Temperature (C)]]*OO[[#This Row],[8]]/SUM(OO[8])</f>
        <v>0</v>
      </c>
      <c r="K478" s="10">
        <f>3/24*OO[[#This Row],[67 (27JUN1985 06:00:00)-Water Temperature (C)]]*OO[[#This Row],[9]]/SUM(OO[9])</f>
        <v>0</v>
      </c>
      <c r="L478" s="10">
        <f>3/24*OO[[#This Row],[68 (27JUN1985 09:00:00)-Water Temperature (C)]]*OO[[#This Row],[10]]/SUM(OO[10])</f>
        <v>0</v>
      </c>
      <c r="M478" s="10">
        <f>3/24*OO[[#This Row],[69 (27JUN1985 12:00:00)-Water Temperature (C)]]*OO[[#This Row],[11]]/SUM(OO[11])</f>
        <v>0</v>
      </c>
      <c r="N478" s="10">
        <f>3/24*OO[[#This Row],[70 (27JUN1985 15:00:00)-Water Temperature (C)]]*OO[[#This Row],[12]]/SUM(OO[12])</f>
        <v>0</v>
      </c>
      <c r="O478" s="10">
        <f>3/24*OO[[#This Row],[71 (27JUN1985 18:00:00)-Water Temperature (C)]]*OO[[#This Row],[13]]/SUM(OO[13])</f>
        <v>0</v>
      </c>
      <c r="P478" s="10">
        <f>3/24*OO[[#This Row],[72 (27JUN1985 21:00:00)-Water Temperature (C)]]*OO[[#This Row],[14]]/SUM(OO[14])</f>
        <v>0</v>
      </c>
      <c r="Q478" s="10">
        <f>3/24*OO[[#This Row],[73 (28JUN1985 00:00:00)-Water Temperature (C)]]*OO[[#This Row],[15]]/SUM(OO[15])</f>
        <v>0</v>
      </c>
      <c r="R478" s="10">
        <f>3/24*OO[[#This Row],[74 (28JUN1985 03:00:00)-Water Temperature (C)]]*OO[[#This Row],[16]]/SUM(OO[16])</f>
        <v>0</v>
      </c>
      <c r="S478" s="10">
        <f>3/24*OO[[#This Row],[75 (28JUN1985 06:00:00)-Water Temperature (C)]]*OO[[#This Row],[17]]/SUM(OO[17])</f>
        <v>0</v>
      </c>
      <c r="T478" s="10">
        <f>3/24*OO[[#This Row],[76 (28JUN1985 09:00:00)-Water Temperature (C)]]*OO[[#This Row],[18]]/SUM(OO[18])</f>
        <v>0</v>
      </c>
      <c r="U478" s="10">
        <f>3/24*OO[[#This Row],[77 (28JUN1985 12:00:00)-Water Temperature (C)]]*OO[[#This Row],[19]]/SUM(OO[19])</f>
        <v>0</v>
      </c>
      <c r="V478" s="10">
        <f>3/24000000*OO[[#This Row],[78 (28JUN1985 15:00:00)-Water Temperature (C)]]*OO[[#This Row],[20]]</f>
        <v>0</v>
      </c>
      <c r="W478" s="10">
        <f>3/24000000*OO[[#This Row],[79 (28JUN1985 18:00:00)-Water Temperature (C)]]*OO[[#This Row],[21]]</f>
        <v>0</v>
      </c>
      <c r="X478" s="10">
        <f>3/24000000*OO[[#This Row],[80 (28JUN1985 21:00:00)-Water Temperature (C)]]*OO[[#This Row],[22]]</f>
        <v>0</v>
      </c>
      <c r="Y478" s="10">
        <f>3/24000000*OO[[#This Row],[81 (29JUN1985 00:00:00)-Water Temperature (C)]]*OO[[#This Row],[23]]</f>
        <v>0</v>
      </c>
      <c r="Z478" s="10">
        <f>3/24000000*OO[[#This Row],[82 (29JUN1985 03:00:00)-Water Temperature (C)]]*OO[[#This Row],[24]]</f>
        <v>0</v>
      </c>
      <c r="AA478" s="10">
        <f>3/24000000*OO[[#This Row],[83 (29JUN1985 06:00:00)-Water Temperature (C)]]*OO[[#This Row],[25]]</f>
        <v>0</v>
      </c>
      <c r="AB478" s="10">
        <f>3/24000000*OO[[#This Row],[84 (29JUN1985 09:00:00)-Water Temperature (C)]]*OO[[#This Row],[26]]</f>
        <v>8.3229785641537499E-40</v>
      </c>
      <c r="AC478" s="10">
        <f>3/24000000*OO[[#This Row],[85 (29JUN1985 12:00:00)-Water Temperature (C)]]*OO[[#This Row],[27]]</f>
        <v>6.1824108822175003E-34</v>
      </c>
      <c r="AD478" s="10">
        <f>3/24000000*OO[[#This Row],[86 (29JUN1985 15:00:00)-Water Temperature (C)]]*OO[[#This Row],[28]]</f>
        <v>2.9591323256700002E-29</v>
      </c>
      <c r="AE478" s="10">
        <f>3/24000000*OO[[#This Row],[88 (29JUN1985 21:00:00)-Water Temperature (C)]]*OO[[#This Row],[30]]</f>
        <v>3.9520424056837502E-22</v>
      </c>
      <c r="AF478" s="10">
        <f>3/24000000*OO[[#This Row],[88 (29JUN1985 21:00:00)-Water Temperature (C)]]*OO[[#This Row],[30]]</f>
        <v>3.9520424056837502E-22</v>
      </c>
      <c r="AG478" s="10">
        <f>3/24000000*OO[[#This Row],[89 (30JUN1985 00:00:00)-Water Temperature (C)]]*OO[[#This Row],[31]]</f>
        <v>2.5130038650514998E-19</v>
      </c>
      <c r="AH478" s="10">
        <f>3/24000000*OO[[#This Row],[90 (30JUN1985 03:00:00)-Water Temperature (C)]]*OO[[#This Row],[32]]</f>
        <v>6.7838646767099993E-17</v>
      </c>
      <c r="AI478" s="10">
        <f>3/24000000*OO[[#This Row],[91 (30JUN1985 06:00:00)-Water Temperature (C)]]*OO[[#This Row],[33]]</f>
        <v>8.9666378627062501E-15</v>
      </c>
      <c r="AJ478" s="10">
        <f>3/24000000*OO[[#This Row],[92 (30JUN1985 09:00:00)-Water Temperature (C)]]*OO[[#This Row],[34]]</f>
        <v>6.5467561681925007E-13</v>
      </c>
      <c r="AK478" s="10">
        <f>3/24000000*OO[[#This Row],[93 (30JUN1985 12:00:00)-Water Temperature (C)]]*OO[[#This Row],[35]]</f>
        <v>2.80827247194E-11</v>
      </c>
      <c r="AL478" s="10">
        <f>3/24000000*OO[[#This Row],[94 (30JUN1985 15:00:00)-Water Temperature (C)]]*OO[[#This Row],[36]]</f>
        <v>7.5637152950999996E-10</v>
      </c>
      <c r="AM478" s="10">
        <f>3/24000000*OO[[#This Row],[95 (30JUN1985 18:00:00)-Water Temperature (C)]]*OO[[#This Row],[37]]</f>
        <v>1.3554690591712498E-8</v>
      </c>
      <c r="AN478" s="10">
        <f>3/24000000*OO[[#This Row],[96 (30JUN1985 21:00:00)-Water Temperature (C)]]*OO[[#This Row],[38]]</f>
        <v>1.6747065265349999E-7</v>
      </c>
      <c r="AO478" s="10">
        <f>3/24000000*OO[[#This Row],[97 (01JUL1985 00:00:00)-Water Temperature (C)]]*OO[[#This Row],[39]]</f>
        <v>1.4828997067362502E-6</v>
      </c>
      <c r="AP478" s="10">
        <f>3/24000000*OO[[#This Row],[98 (01JUL1985 03:00:00)-Water Temperature (C)]]*OO[[#This Row],[40]]</f>
        <v>9.8577347599799986E-6</v>
      </c>
      <c r="AQ478" s="10">
        <f>3/24000000*OO[[#This Row],[99 (01JUL1985 06:00:00)-Water Temperature (C)]]*OO[[#This Row],[41]]</f>
        <v>5.0862164364799991E-5</v>
      </c>
      <c r="AR478" s="10">
        <f>3/24000000*OO[[#This Row],[100 (01JUL1985 09:00:00)-Water Temperature (C)]]*OO[[#This Row],[42]]</f>
        <v>2.1239798264195001E-4</v>
      </c>
      <c r="AS478" s="10">
        <f>3/24000000*OO[[#This Row],[101 (01JUL1985 12:00:00)-Water Temperature (C)]]*OO[[#This Row],[43]]</f>
        <v>7.2511865393162485E-4</v>
      </c>
      <c r="AT478" s="10">
        <f>3/24000000*OO[[#This Row],[102 (01JUL1985 15:00:00)-Water Temperature (C)]]*OO[[#This Row],[44]]</f>
        <v>2.0563203526785001E-3</v>
      </c>
      <c r="AU478" s="10">
        <f>3/24000000*OO[[#This Row],[103 (01JUL1985 18:00:00)-Water Temperature (C)]]*OO[[#This Row],[45]]</f>
        <v>4.9535602846499998E-3</v>
      </c>
      <c r="AV478" s="10">
        <f>3/24000000*OO[[#This Row],[104 (01JUL1985 21:00:00)-Water Temperature (C)]]*OO[[#This Row],[46]]</f>
        <v>1.0235201543943749E-2</v>
      </c>
      <c r="AW478" s="10">
        <f>3/24000000*OO[[#This Row],[105 (02JUL1985 00:00:00)-Water Temperature (C)]]*OO[[#This Row],[47]]</f>
        <v>1.85275212646125E-2</v>
      </c>
      <c r="AX478" s="10">
        <f>3/24000000*OO[[#This Row],[106 (02JUL1985 03:00:00)-Water Temperature (C)]]*OO[[#This Row],[48]]</f>
        <v>3.0024809129349996E-2</v>
      </c>
      <c r="AY478" s="10">
        <f>3/24000000*OO[[#This Row],[107 (02JUL1985 06:00:00)-Water Temperature (C)]]*OO[[#This Row],[49]]</f>
        <v>4.4297302054837506E-2</v>
      </c>
      <c r="AZ478" s="10">
        <f>3/24000000*OO[[#This Row],[108 (02JUL1985 09:00:00)-Water Temperature (C)]]*OO[[#This Row],[50]]</f>
        <v>6.030587516995E-2</v>
      </c>
      <c r="BA478" s="10">
        <f>3/24000000*OO[[#This Row],[109 (02JUL1985 12:00:00)-Water Temperature (C)]]*OO[[#This Row],[51]]</f>
        <v>7.7066546465899999E-2</v>
      </c>
      <c r="BB478" s="10">
        <f>3/24000000*OO[[#This Row],[110 (02JUL1985 15:00:00)-Water Temperature (C)]]*OO[[#This Row],[52]]</f>
        <v>9.23385147416875E-2</v>
      </c>
      <c r="BC478" s="10">
        <f>3/24000000*OO[[#This Row],[111 (02JUL1985 18:00:00)-Water Temperature (C)]]*OO[[#This Row],[53]]</f>
        <v>0.1048851084574</v>
      </c>
      <c r="BD478" s="10">
        <f>3/24000000*OO[[#This Row],[112 (02JUL1985 21:00:00)-Water Temperature (C)]]*OO[[#This Row],[54]]</f>
        <v>0.1133278595972</v>
      </c>
      <c r="BE478" s="10">
        <f>3/24000000*OO[[#This Row],[113 (03JUL1985 00:00:00)-Water Temperature (C)]]*OO[[#This Row],[55]]</f>
        <v>0.11794838130687499</v>
      </c>
      <c r="BF478" s="10">
        <f>3/24000000*OO[[#This Row],[114 (03JUL1985 03:00:00)-Water Temperature (C)]]*OO[[#This Row],[56]]</f>
        <v>0.118973490900525</v>
      </c>
      <c r="BG478" s="10">
        <f>3/24000000*OO[[#This Row],[115 (03JUL1985 06:00:00)-Water Temperature (C)]]*OO[[#This Row],[57]]</f>
        <v>0.1170013579077</v>
      </c>
      <c r="BH478" s="10">
        <f>3/24000000*OO[[#This Row],[116 (03JUL1985 09:00:00)-Water Temperature (C)]]*OO[[#This Row],[58]]</f>
        <v>0.11331859189652498</v>
      </c>
      <c r="BI478" s="10">
        <f>3/24000000*OO[[#This Row],[117 (03JUL1985 12:00:00)-Water Temperature (C)]]*OO[[#This Row],[59]]</f>
        <v>0.1090823398581125</v>
      </c>
      <c r="BJ478" s="10">
        <f>3/24000000*OO[[#This Row],[118 (03JUL1985 15:00:00)-Water Temperature (C)]]*OO[[#This Row],[60]]</f>
        <v>0.10397916691787498</v>
      </c>
      <c r="BK478" s="10">
        <f>3/24000000*OO[[#This Row],[119 (03JUL1985 18:00:00)-Water Temperature (C)]]*OO[[#This Row],[61]]</f>
        <v>9.8493322498049984E-2</v>
      </c>
      <c r="BL478" s="10">
        <f>3/24000000*OO[[#This Row],[120 (03JUL1985 21:00:00)-Water Temperature (C)]]*OO[[#This Row],[62]]</f>
        <v>9.1728673215299997E-2</v>
      </c>
      <c r="BM478" s="10">
        <f>3/24000000*OO[[#This Row],[121 (04JUL1985 00:00:00)-Water Temperature (C)]]*OO[[#This Row],[63]]</f>
        <v>8.4660063262399998E-2</v>
      </c>
      <c r="BN478" s="10">
        <f>3/24000000*OO[[#This Row],[122 (04JUL1985 03:00:00)-Water Temperature (C)]]*OO[[#This Row],[64]]</f>
        <v>7.7930485227749993E-2</v>
      </c>
      <c r="BO478" s="10">
        <f>3/24000000*OO[[#This Row],[123 (04JUL1985 06:00:00)-Water Temperature (C)]]*OO[[#This Row],[65]]</f>
        <v>7.1606622176574999E-2</v>
      </c>
      <c r="BP478" s="10">
        <f>3/24000000*OO[[#This Row],[124 (04JUL1985 09:00:00)-Water Temperature (C)]]*OO[[#This Row],[66]]</f>
        <v>6.6488978140874996E-2</v>
      </c>
      <c r="BQ478" s="10">
        <f>3/24000000*OO[[#This Row],[125 (04JUL1985 12:00:00)-Water Temperature (C)]]*OO[[#This Row],[67]]</f>
        <v>6.184965359039999E-2</v>
      </c>
      <c r="BR478" s="10">
        <f>3/24000000*OO[[#This Row],[126 (04JUL1985 15:00:00)-Water Temperature (C)]]*OO[[#This Row],[68]]</f>
        <v>5.740941018513749E-2</v>
      </c>
      <c r="BS478" s="10">
        <f>3/24000000*OO[[#This Row],[127 (04JUL1985 18:00:00)-Water Temperature (C)]]*OO[[#This Row],[69]]</f>
        <v>5.3503871741662504E-2</v>
      </c>
      <c r="BT478" s="10">
        <f>3/24000000*OO[[#This Row],[128 (04JUL1985 21:00:00)-Water Temperature (C)]]*OO[[#This Row],[70]]</f>
        <v>4.9577496249999999E-2</v>
      </c>
      <c r="BU478" s="10">
        <f>3/24000000*OO[[#This Row],[129 (05JUL1985 00:00:00)-Water Temperature (C)]]*OO[[#This Row],[71]]</f>
        <v>4.5475530968524989E-2</v>
      </c>
      <c r="BV478" s="10">
        <f>3/24000000*OO[[#This Row],[130 (05JUL1985 03:00:00)-Water Temperature (C)]]*OO[[#This Row],[72]]</f>
        <v>4.1718651705449999E-2</v>
      </c>
      <c r="BW478" s="10">
        <f>3/24000000*OO[[#This Row],[131 (05JUL1985 06:00:00)-Water Temperature (C)]]*OO[[#This Row],[73]]</f>
        <v>3.8425749936499998E-2</v>
      </c>
      <c r="BX478" s="10">
        <f>3/24000000*OO[[#This Row],[132 (05JUL1985 09:00:00)-Water Temperature (C)]]*OO[[#This Row],[74]]</f>
        <v>3.6055942526849995E-2</v>
      </c>
      <c r="BY478" s="10">
        <f>3/24000000*OO[[#This Row],[133 (05JUL1985 12:00:00)-Water Temperature (C)]]*OO[[#This Row],[75]]</f>
        <v>3.4092121470524997E-2</v>
      </c>
      <c r="BZ478" s="10">
        <f>3/24000000*OO[[#This Row],[134 (05JUL1985 15:00:00)-Water Temperature (C)]]*OO[[#This Row],[76]]</f>
        <v>3.2358826752175003E-2</v>
      </c>
      <c r="CA478" s="10">
        <f>3/24000000*OO[[#This Row],[135 (05JUL1985 18:00:00)-Water Temperature (C)]]*OO[[#This Row],[77]]</f>
        <v>3.07229617436625E-2</v>
      </c>
      <c r="CB478" s="10">
        <f>3/24000000*OO[[#This Row],[136 (05JUL1985 21:00:00)-Water Temperature (C)]]*OO[[#This Row],[78]]</f>
        <v>2.8843434169200002E-2</v>
      </c>
      <c r="CC478" s="10">
        <f>3/24000000*OO[[#This Row],[137 (06JUL1985 00:00:00)-Water Temperature (C)]]*OO[[#This Row],[79]]</f>
        <v>2.685409815804625E-2</v>
      </c>
      <c r="CD478" s="10">
        <f>3/24000000*OO[[#This Row],[138 (06JUL1985 03:00:00)-Water Temperature (C)]]*OO[[#This Row],[80]]</f>
        <v>2.5055488459157498E-2</v>
      </c>
      <c r="CE478" s="10">
        <f>3/24000000*OO[[#This Row],[139 (06JUL1985 06:00:00)-Water Temperature (C)]]*OO[[#This Row],[81]]</f>
        <v>2.348870417587625E-2</v>
      </c>
      <c r="CF478" s="10">
        <f>3/24000000*OO[[#This Row],[140 (06JUL1985 09:00:00)-Water Temperature (C)]]*OO[[#This Row],[82]]</f>
        <v>2.2440955317547501E-2</v>
      </c>
      <c r="CG478" s="10">
        <f>3/24000000*OO[[#This Row],[141 (06JUL1985 12:00:00)-Water Temperature (C)]]*OO[[#This Row],[83]]</f>
        <v>2.1589887570929996E-2</v>
      </c>
      <c r="CH478" s="10">
        <f>3/24000000*OO[[#This Row],[142 (06JUL1985 15:00:00)-Water Temperature (C)]]*OO[[#This Row],[84]]</f>
        <v>2.08431984107075E-2</v>
      </c>
      <c r="CI478" s="10">
        <f>3/24000000*OO[[#This Row],[143 (06JUL1985 18:00:00)-Water Temperature (C)]]*OO[[#This Row],[85]]</f>
        <v>2.0070838349058751E-2</v>
      </c>
      <c r="CJ478" s="10">
        <f>3/24000000*OO[[#This Row],[144 (06JUL1985 21:00:00)-Water Temperature (C)]]*OO[[#This Row],[86]]</f>
        <v>1.9126986911269999E-2</v>
      </c>
      <c r="CK478" s="10">
        <f>3/24000000*OO[[#This Row],[145 (07JUL1985 00:00:00)-Water Temperature (C)]]*OO[[#This Row],[87]]</f>
        <v>1.8069327651639999E-2</v>
      </c>
      <c r="CL478" s="10">
        <f>3/24000000*OO[[#This Row],[146 (07JUL1985 03:00:00)-Water Temperature (C)]]*OO[[#This Row],[88]]</f>
        <v>1.7089526988279997E-2</v>
      </c>
      <c r="CM478" s="10">
        <f>3/24000000*OO[[#This Row],[147 (07JUL1985 06:00:00)-Water Temperature (C)]]*OO[[#This Row],[89]]</f>
        <v>1.6220718843387497E-2</v>
      </c>
      <c r="CN478" s="10">
        <f>3/24000000*OO[[#This Row],[148 (07JUL1985 09:00:00)-Water Temperature (C)]]*OO[[#This Row],[90]]</f>
        <v>1.562498154931E-2</v>
      </c>
      <c r="CO478" s="10">
        <f>3/24000000*OO[[#This Row],[149 (07JUL1985 12:00:00)-Water Temperature (C)]]*OO[[#This Row],[91]]</f>
        <v>1.497141963214875E-2</v>
      </c>
      <c r="CP478" s="10">
        <f>3/24000000*OO[[#This Row],[150 (07JUL1985 15:00:00)-Water Temperature (C)]]*OO[[#This Row],[92]]</f>
        <v>1.4515503608654997E-2</v>
      </c>
      <c r="CQ478" s="10">
        <f>3/24000000*OO[[#This Row],[151 (07JUL1985 18:00:00)-Water Temperature (C)]]*OO[[#This Row],[93]]</f>
        <v>1.4071042839869999E-2</v>
      </c>
      <c r="CR478" s="10">
        <f>3/24000000*OO[[#This Row],[152 (07JUL1985 21:00:00)-Water Temperature (C)]]*OO[[#This Row],[94]]</f>
        <v>1.354172518907E-2</v>
      </c>
      <c r="CS478" s="10">
        <f>3/24000000*OO[[#This Row],[153 (08JUL1985 00:00:00)-Water Temperature (C)]]*OO[[#This Row],[95]]</f>
        <v>1.294610169645E-2</v>
      </c>
      <c r="CT478" s="10">
        <f>3/24000000*OO[[#This Row],[154 (08JUL1985 03:00:00)-Water Temperature (C)]]*OO[[#This Row],[96]]</f>
        <v>1.236855071295E-2</v>
      </c>
      <c r="CU478" s="10">
        <f>3/24000000*OO[[#This Row],[155 (08JUL1985 06:00:00)-Water Temperature (C)]]*OO[[#This Row],[97]]</f>
        <v>1.1890903856149999E-2</v>
      </c>
      <c r="CV478" s="10">
        <f>3/24000000*OO[[#This Row],[156 (08JUL1985 09:00:00)-Water Temperature (C)]]*OO[[#This Row],[98]]</f>
        <v>1.1660853012974998E-2</v>
      </c>
      <c r="CW478" s="10">
        <f>3/24000000*OO[[#This Row],[157 (08JUL1985 12:00:00)-Water Temperature (C)]]*OO[[#This Row],[99]]</f>
        <v>1.1516864269353749E-2</v>
      </c>
    </row>
    <row r="479" spans="1:101" x14ac:dyDescent="0.35">
      <c r="A479" t="s">
        <v>486</v>
      </c>
      <c r="B479">
        <v>701.40269999999998</v>
      </c>
      <c r="C479" s="10">
        <f>3/24*OO[[#This Row],[59 (26JUN1985 06:00:00)-Water Temperature (C)]]*OO[[#This Row],[1]]/SUM(OO[1])</f>
        <v>0</v>
      </c>
      <c r="D479" s="10">
        <f>3/24*OO[[#This Row],[60 (26JUN1985 09:00:00)-Water Temperature (C)]]*OO[[#This Row],[2]]/SUM(OO[2])</f>
        <v>0</v>
      </c>
      <c r="E479" s="10">
        <f>3/24*OO[[#This Row],[61 (26JUN1985 12:00:00)-Water Temperature (C)]]*OO[[#This Row],[3]]/SUM(OO[3])</f>
        <v>0</v>
      </c>
      <c r="F479" s="10">
        <f>3/24*OO[[#This Row],[62 (26JUN1985 15:00:00)-Water Temperature (C)]]*OO[[#This Row],[4]]/SUM(OO[4])</f>
        <v>0</v>
      </c>
      <c r="G479" s="10">
        <f>3/24*OO[[#This Row],[63 (26JUN1985 18:00:00)-Water Temperature (C)]]*OO[[#This Row],[5]]/SUM(OO[5])</f>
        <v>0</v>
      </c>
      <c r="H479" s="10">
        <f>3/24*OO[[#This Row],[64 (26JUN1985 21:00:00)-Water Temperature (C)]]*OO[[#This Row],[6]]/SUM(OO[6])</f>
        <v>0</v>
      </c>
      <c r="I479" s="10">
        <f>3/24*OO[[#This Row],[65 (27JUN1985 00:00:00)-Water Temperature (C)]]*OO[[#This Row],[7]]/SUM(OO[7])</f>
        <v>0</v>
      </c>
      <c r="J479" s="10">
        <f>3/24*OO[[#This Row],[66 (27JUN1985 03:00:00)-Water Temperature (C)]]*OO[[#This Row],[8]]/SUM(OO[8])</f>
        <v>0</v>
      </c>
      <c r="K479" s="10">
        <f>3/24*OO[[#This Row],[67 (27JUN1985 06:00:00)-Water Temperature (C)]]*OO[[#This Row],[9]]/SUM(OO[9])</f>
        <v>0</v>
      </c>
      <c r="L479" s="10">
        <f>3/24*OO[[#This Row],[68 (27JUN1985 09:00:00)-Water Temperature (C)]]*OO[[#This Row],[10]]/SUM(OO[10])</f>
        <v>0</v>
      </c>
      <c r="M479" s="10">
        <f>3/24*OO[[#This Row],[69 (27JUN1985 12:00:00)-Water Temperature (C)]]*OO[[#This Row],[11]]/SUM(OO[11])</f>
        <v>0</v>
      </c>
      <c r="N479" s="10">
        <f>3/24*OO[[#This Row],[70 (27JUN1985 15:00:00)-Water Temperature (C)]]*OO[[#This Row],[12]]/SUM(OO[12])</f>
        <v>0</v>
      </c>
      <c r="O479" s="10">
        <f>3/24*OO[[#This Row],[71 (27JUN1985 18:00:00)-Water Temperature (C)]]*OO[[#This Row],[13]]/SUM(OO[13])</f>
        <v>0</v>
      </c>
      <c r="P479" s="10">
        <f>3/24*OO[[#This Row],[72 (27JUN1985 21:00:00)-Water Temperature (C)]]*OO[[#This Row],[14]]/SUM(OO[14])</f>
        <v>0</v>
      </c>
      <c r="Q479" s="10">
        <f>3/24*OO[[#This Row],[73 (28JUN1985 00:00:00)-Water Temperature (C)]]*OO[[#This Row],[15]]/SUM(OO[15])</f>
        <v>0</v>
      </c>
      <c r="R479" s="10">
        <f>3/24*OO[[#This Row],[74 (28JUN1985 03:00:00)-Water Temperature (C)]]*OO[[#This Row],[16]]/SUM(OO[16])</f>
        <v>0</v>
      </c>
      <c r="S479" s="10">
        <f>3/24*OO[[#This Row],[75 (28JUN1985 06:00:00)-Water Temperature (C)]]*OO[[#This Row],[17]]/SUM(OO[17])</f>
        <v>0</v>
      </c>
      <c r="T479" s="10">
        <f>3/24*OO[[#This Row],[76 (28JUN1985 09:00:00)-Water Temperature (C)]]*OO[[#This Row],[18]]/SUM(OO[18])</f>
        <v>0</v>
      </c>
      <c r="U479" s="10">
        <f>3/24*OO[[#This Row],[77 (28JUN1985 12:00:00)-Water Temperature (C)]]*OO[[#This Row],[19]]/SUM(OO[19])</f>
        <v>0</v>
      </c>
      <c r="V479" s="10">
        <f>3/24000000*OO[[#This Row],[78 (28JUN1985 15:00:00)-Water Temperature (C)]]*OO[[#This Row],[20]]</f>
        <v>0</v>
      </c>
      <c r="W479" s="10">
        <f>3/24000000*OO[[#This Row],[79 (28JUN1985 18:00:00)-Water Temperature (C)]]*OO[[#This Row],[21]]</f>
        <v>0</v>
      </c>
      <c r="X479" s="10">
        <f>3/24000000*OO[[#This Row],[80 (28JUN1985 21:00:00)-Water Temperature (C)]]*OO[[#This Row],[22]]</f>
        <v>0</v>
      </c>
      <c r="Y479" s="10">
        <f>3/24000000*OO[[#This Row],[81 (29JUN1985 00:00:00)-Water Temperature (C)]]*OO[[#This Row],[23]]</f>
        <v>0</v>
      </c>
      <c r="Z479" s="10">
        <f>3/24000000*OO[[#This Row],[82 (29JUN1985 03:00:00)-Water Temperature (C)]]*OO[[#This Row],[24]]</f>
        <v>0</v>
      </c>
      <c r="AA479" s="10">
        <f>3/24000000*OO[[#This Row],[83 (29JUN1985 06:00:00)-Water Temperature (C)]]*OO[[#This Row],[25]]</f>
        <v>0</v>
      </c>
      <c r="AB479" s="10">
        <f>3/24000000*OO[[#This Row],[84 (29JUN1985 09:00:00)-Water Temperature (C)]]*OO[[#This Row],[26]]</f>
        <v>2.1333412047273747E-40</v>
      </c>
      <c r="AC479" s="10">
        <f>3/24000000*OO[[#This Row],[85 (29JUN1985 12:00:00)-Water Temperature (C)]]*OO[[#This Row],[27]]</f>
        <v>1.79831688788375E-34</v>
      </c>
      <c r="AD479" s="10">
        <f>3/24000000*OO[[#This Row],[86 (29JUN1985 15:00:00)-Water Temperature (C)]]*OO[[#This Row],[28]]</f>
        <v>9.7847223645099988E-30</v>
      </c>
      <c r="AE479" s="10">
        <f>3/24000000*OO[[#This Row],[88 (29JUN1985 21:00:00)-Water Temperature (C)]]*OO[[#This Row],[30]]</f>
        <v>1.5607222678389999E-22</v>
      </c>
      <c r="AF479" s="10">
        <f>3/24000000*OO[[#This Row],[88 (29JUN1985 21:00:00)-Water Temperature (C)]]*OO[[#This Row],[30]]</f>
        <v>1.5607222678389999E-22</v>
      </c>
      <c r="AG479" s="10">
        <f>3/24000000*OO[[#This Row],[89 (30JUN1985 00:00:00)-Water Temperature (C)]]*OO[[#This Row],[31]]</f>
        <v>1.06470357244475E-19</v>
      </c>
      <c r="AH479" s="10">
        <f>3/24000000*OO[[#This Row],[90 (30JUN1985 03:00:00)-Water Temperature (C)]]*OO[[#This Row],[32]]</f>
        <v>3.0624928797712501E-17</v>
      </c>
      <c r="AI479" s="10">
        <f>3/24000000*OO[[#This Row],[91 (30JUN1985 06:00:00)-Water Temperature (C)]]*OO[[#This Row],[33]]</f>
        <v>4.2893812229399995E-15</v>
      </c>
      <c r="AJ479" s="10">
        <f>3/24000000*OO[[#This Row],[92 (30JUN1985 09:00:00)-Water Temperature (C)]]*OO[[#This Row],[34]]</f>
        <v>3.3018162423212496E-13</v>
      </c>
      <c r="AK479" s="10">
        <f>3/24000000*OO[[#This Row],[93 (30JUN1985 12:00:00)-Water Temperature (C)]]*OO[[#This Row],[35]]</f>
        <v>1.4881436384237498E-11</v>
      </c>
      <c r="AL479" s="10">
        <f>3/24000000*OO[[#This Row],[94 (30JUN1985 15:00:00)-Water Temperature (C)]]*OO[[#This Row],[36]]</f>
        <v>4.1995561040312497E-10</v>
      </c>
      <c r="AM479" s="10">
        <f>3/24000000*OO[[#This Row],[95 (30JUN1985 18:00:00)-Water Temperature (C)]]*OO[[#This Row],[37]]</f>
        <v>7.8654345012999995E-9</v>
      </c>
      <c r="AN479" s="10">
        <f>3/24000000*OO[[#This Row],[96 (30JUN1985 21:00:00)-Water Temperature (C)]]*OO[[#This Row],[38]]</f>
        <v>1.0138447811976248E-7</v>
      </c>
      <c r="AO479" s="10">
        <f>3/24000000*OO[[#This Row],[97 (01JUL1985 00:00:00)-Water Temperature (C)]]*OO[[#This Row],[39]]</f>
        <v>9.3520836397399992E-7</v>
      </c>
      <c r="AP479" s="10">
        <f>3/24000000*OO[[#This Row],[98 (01JUL1985 03:00:00)-Water Temperature (C)]]*OO[[#This Row],[40]]</f>
        <v>6.4646270519812494E-6</v>
      </c>
      <c r="AQ479" s="10">
        <f>3/24000000*OO[[#This Row],[99 (01JUL1985 06:00:00)-Water Temperature (C)]]*OO[[#This Row],[41]]</f>
        <v>3.4626029086124998E-5</v>
      </c>
      <c r="AR479" s="10">
        <f>3/24000000*OO[[#This Row],[100 (01JUL1985 09:00:00)-Water Temperature (C)]]*OO[[#This Row],[42]]</f>
        <v>1.4981455386370001E-4</v>
      </c>
      <c r="AS479" s="10">
        <f>3/24000000*OO[[#This Row],[101 (01JUL1985 12:00:00)-Water Temperature (C)]]*OO[[#This Row],[43]]</f>
        <v>5.2918790335125001E-4</v>
      </c>
      <c r="AT479" s="10">
        <f>3/24000000*OO[[#This Row],[102 (01JUL1985 15:00:00)-Water Temperature (C)]]*OO[[#This Row],[44]]</f>
        <v>1.5508728154012498E-3</v>
      </c>
      <c r="AU479" s="10">
        <f>3/24000000*OO[[#This Row],[103 (01JUL1985 18:00:00)-Water Temperature (C)]]*OO[[#This Row],[45]]</f>
        <v>3.8556129127087497E-3</v>
      </c>
      <c r="AV479" s="10">
        <f>3/24000000*OO[[#This Row],[104 (01JUL1985 21:00:00)-Water Temperature (C)]]*OO[[#This Row],[46]]</f>
        <v>8.2129495095000001E-3</v>
      </c>
      <c r="AW479" s="10">
        <f>3/24000000*OO[[#This Row],[105 (02JUL1985 00:00:00)-Water Temperature (C)]]*OO[[#This Row],[47]]</f>
        <v>1.5307262907199999E-2</v>
      </c>
      <c r="AX479" s="10">
        <f>3/24000000*OO[[#This Row],[106 (02JUL1985 03:00:00)-Water Temperature (C)]]*OO[[#This Row],[48]]</f>
        <v>2.5502754690562502E-2</v>
      </c>
      <c r="AY479" s="10">
        <f>3/24000000*OO[[#This Row],[107 (02JUL1985 06:00:00)-Water Temperature (C)]]*OO[[#This Row],[49]]</f>
        <v>3.8620845605024996E-2</v>
      </c>
      <c r="AZ479" s="10">
        <f>3/24000000*OO[[#This Row],[108 (02JUL1985 09:00:00)-Water Temperature (C)]]*OO[[#This Row],[50]]</f>
        <v>5.3886920185999991E-2</v>
      </c>
      <c r="BA479" s="10">
        <f>3/24000000*OO[[#This Row],[109 (02JUL1985 12:00:00)-Water Temperature (C)]]*OO[[#This Row],[51]]</f>
        <v>7.0452502187749996E-2</v>
      </c>
      <c r="BB479" s="10">
        <f>3/24000000*OO[[#This Row],[110 (02JUL1985 15:00:00)-Water Temperature (C)]]*OO[[#This Row],[52]]</f>
        <v>8.6244993824062491E-2</v>
      </c>
      <c r="BC479" s="10">
        <f>3/24000000*OO[[#This Row],[111 (02JUL1985 18:00:00)-Water Temperature (C)]]*OO[[#This Row],[53]]</f>
        <v>9.993662313264999E-2</v>
      </c>
      <c r="BD479" s="10">
        <f>3/24000000*OO[[#This Row],[112 (02JUL1985 21:00:00)-Water Temperature (C)]]*OO[[#This Row],[54]]</f>
        <v>0.11000540469590002</v>
      </c>
      <c r="BE479" s="10">
        <f>3/24000000*OO[[#This Row],[113 (03JUL1985 00:00:00)-Water Temperature (C)]]*OO[[#This Row],[55]]</f>
        <v>0.11645451358320001</v>
      </c>
      <c r="BF479" s="10">
        <f>3/24000000*OO[[#This Row],[114 (03JUL1985 03:00:00)-Water Temperature (C)]]*OO[[#This Row],[56]]</f>
        <v>0.11929429850709999</v>
      </c>
      <c r="BG479" s="10">
        <f>3/24000000*OO[[#This Row],[115 (03JUL1985 06:00:00)-Water Temperature (C)]]*OO[[#This Row],[57]]</f>
        <v>0.11897432646539999</v>
      </c>
      <c r="BH479" s="10">
        <f>3/24000000*OO[[#This Row],[116 (03JUL1985 09:00:00)-Water Temperature (C)]]*OO[[#This Row],[58]]</f>
        <v>0.11668428379799999</v>
      </c>
      <c r="BI479" s="10">
        <f>3/24000000*OO[[#This Row],[117 (03JUL1985 12:00:00)-Water Temperature (C)]]*OO[[#This Row],[59]]</f>
        <v>0.11356510648437501</v>
      </c>
      <c r="BJ479" s="10">
        <f>3/24000000*OO[[#This Row],[118 (03JUL1985 15:00:00)-Water Temperature (C)]]*OO[[#This Row],[60]]</f>
        <v>0.10932308072074999</v>
      </c>
      <c r="BK479" s="10">
        <f>3/24000000*OO[[#This Row],[119 (03JUL1985 18:00:00)-Water Temperature (C)]]*OO[[#This Row],[61]]</f>
        <v>0.1044416718953125</v>
      </c>
      <c r="BL479" s="10">
        <f>3/24000000*OO[[#This Row],[120 (03JUL1985 21:00:00)-Water Temperature (C)]]*OO[[#This Row],[62]]</f>
        <v>9.8090181857312511E-2</v>
      </c>
      <c r="BM479" s="10">
        <f>3/24000000*OO[[#This Row],[121 (04JUL1985 00:00:00)-Water Temperature (C)]]*OO[[#This Row],[63]]</f>
        <v>9.1214803046212503E-2</v>
      </c>
      <c r="BN479" s="10">
        <f>3/24000000*OO[[#This Row],[122 (04JUL1985 03:00:00)-Water Temperature (C)]]*OO[[#This Row],[64]]</f>
        <v>8.4537947857612511E-2</v>
      </c>
      <c r="BO479" s="10">
        <f>3/24000000*OO[[#This Row],[123 (04JUL1985 06:00:00)-Water Temperature (C)]]*OO[[#This Row],[65]]</f>
        <v>7.8146359268449997E-2</v>
      </c>
      <c r="BP479" s="10">
        <f>3/24000000*OO[[#This Row],[124 (04JUL1985 09:00:00)-Water Temperature (C)]]*OO[[#This Row],[66]]</f>
        <v>7.2919720280587491E-2</v>
      </c>
      <c r="BQ479" s="10">
        <f>3/24000000*OO[[#This Row],[125 (04JUL1985 12:00:00)-Water Temperature (C)]]*OO[[#This Row],[67]]</f>
        <v>6.8135397185499991E-2</v>
      </c>
      <c r="BR479" s="10">
        <f>3/24000000*OO[[#This Row],[126 (04JUL1985 15:00:00)-Water Temperature (C)]]*OO[[#This Row],[68]]</f>
        <v>6.3511321371312504E-2</v>
      </c>
      <c r="BS479" s="10">
        <f>3/24000000*OO[[#This Row],[127 (04JUL1985 18:00:00)-Water Temperature (C)]]*OO[[#This Row],[69]]</f>
        <v>5.9414893625487498E-2</v>
      </c>
      <c r="BT479" s="10">
        <f>3/24000000*OO[[#This Row],[128 (04JUL1985 21:00:00)-Water Temperature (C)]]*OO[[#This Row],[70]]</f>
        <v>5.5260636783974998E-2</v>
      </c>
      <c r="BU479" s="10">
        <f>3/24000000*OO[[#This Row],[129 (05JUL1985 00:00:00)-Water Temperature (C)]]*OO[[#This Row],[71]]</f>
        <v>5.0886524962800002E-2</v>
      </c>
      <c r="BV479" s="10">
        <f>3/24000000*OO[[#This Row],[130 (05JUL1985 03:00:00)-Water Temperature (C)]]*OO[[#This Row],[72]]</f>
        <v>4.6852424454000001E-2</v>
      </c>
      <c r="BW479" s="10">
        <f>3/24000000*OO[[#This Row],[131 (05JUL1985 06:00:00)-Water Temperature (C)]]*OO[[#This Row],[73]]</f>
        <v>4.32978115834E-2</v>
      </c>
      <c r="BX479" s="10">
        <f>3/24000000*OO[[#This Row],[132 (05JUL1985 09:00:00)-Water Temperature (C)]]*OO[[#This Row],[74]]</f>
        <v>4.0723262579125001E-2</v>
      </c>
      <c r="BY479" s="10">
        <f>3/24000000*OO[[#This Row],[133 (05JUL1985 12:00:00)-Water Temperature (C)]]*OO[[#This Row],[75]]</f>
        <v>3.8582233020799994E-2</v>
      </c>
      <c r="BZ479" s="10">
        <f>3/24000000*OO[[#This Row],[134 (05JUL1985 15:00:00)-Water Temperature (C)]]*OO[[#This Row],[76]]</f>
        <v>3.6687074568299997E-2</v>
      </c>
      <c r="CA479" s="10">
        <f>3/24000000*OO[[#This Row],[135 (05JUL1985 18:00:00)-Water Temperature (C)]]*OO[[#This Row],[77]]</f>
        <v>3.489321747871249E-2</v>
      </c>
      <c r="CB479" s="10">
        <f>3/24000000*OO[[#This Row],[136 (05JUL1985 21:00:00)-Water Temperature (C)]]*OO[[#This Row],[78]]</f>
        <v>3.2827638623062497E-2</v>
      </c>
      <c r="CC479" s="10">
        <f>3/24000000*OO[[#This Row],[137 (06JUL1985 00:00:00)-Water Temperature (C)]]*OO[[#This Row],[79]]</f>
        <v>3.0633639268499997E-2</v>
      </c>
      <c r="CD479" s="10">
        <f>3/24000000*OO[[#This Row],[138 (06JUL1985 03:00:00)-Water Temperature (C)]]*OO[[#This Row],[80]]</f>
        <v>2.8641283126000002E-2</v>
      </c>
      <c r="CE479" s="10">
        <f>3/24000000*OO[[#This Row],[139 (06JUL1985 06:00:00)-Water Temperature (C)]]*OO[[#This Row],[81]]</f>
        <v>2.6899212000937499E-2</v>
      </c>
      <c r="CF479" s="10">
        <f>3/24000000*OO[[#This Row],[140 (06JUL1985 09:00:00)-Water Temperature (C)]]*OO[[#This Row],[82]]</f>
        <v>2.5726344919299995E-2</v>
      </c>
      <c r="CG479" s="10">
        <f>3/24000000*OO[[#This Row],[141 (06JUL1985 12:00:00)-Water Temperature (C)]]*OO[[#This Row],[83]]</f>
        <v>2.4772417396343747E-2</v>
      </c>
      <c r="CH479" s="10">
        <f>3/24000000*OO[[#This Row],[142 (06JUL1985 15:00:00)-Water Temperature (C)]]*OO[[#This Row],[84]]</f>
        <v>2.3934920880984995E-2</v>
      </c>
      <c r="CI479" s="10">
        <f>3/24000000*OO[[#This Row],[143 (06JUL1985 18:00:00)-Water Temperature (C)]]*OO[[#This Row],[85]]</f>
        <v>2.307059259936375E-2</v>
      </c>
      <c r="CJ479" s="10">
        <f>3/24000000*OO[[#This Row],[144 (06JUL1985 21:00:00)-Water Temperature (C)]]*OO[[#This Row],[86]]</f>
        <v>2.2015168093537499E-2</v>
      </c>
      <c r="CK479" s="10">
        <f>3/24000000*OO[[#This Row],[145 (07JUL1985 00:00:00)-Water Temperature (C)]]*OO[[#This Row],[87]]</f>
        <v>2.0830995128238747E-2</v>
      </c>
      <c r="CL479" s="10">
        <f>3/24000000*OO[[#This Row],[146 (07JUL1985 03:00:00)-Water Temperature (C)]]*OO[[#This Row],[88]]</f>
        <v>1.9730150810174998E-2</v>
      </c>
      <c r="CM479" s="10">
        <f>3/24000000*OO[[#This Row],[147 (07JUL1985 06:00:00)-Water Temperature (C)]]*OO[[#This Row],[89]]</f>
        <v>1.8750932708032499E-2</v>
      </c>
      <c r="CN479" s="10">
        <f>3/24000000*OO[[#This Row],[148 (07JUL1985 09:00:00)-Water Temperature (C)]]*OO[[#This Row],[90]]</f>
        <v>1.8075099843228748E-2</v>
      </c>
      <c r="CO479" s="10">
        <f>3/24000000*OO[[#This Row],[149 (07JUL1985 12:00:00)-Water Temperature (C)]]*OO[[#This Row],[91]]</f>
        <v>1.7336866802250002E-2</v>
      </c>
      <c r="CP479" s="10">
        <f>3/24000000*OO[[#This Row],[150 (07JUL1985 15:00:00)-Water Temperature (C)]]*OO[[#This Row],[92]]</f>
        <v>1.681858225880125E-2</v>
      </c>
      <c r="CQ479" s="10">
        <f>3/24000000*OO[[#This Row],[151 (07JUL1985 18:00:00)-Water Temperature (C)]]*OO[[#This Row],[93]]</f>
        <v>1.6313825349874998E-2</v>
      </c>
      <c r="CR479" s="10">
        <f>3/24000000*OO[[#This Row],[152 (07JUL1985 21:00:00)-Water Temperature (C)]]*OO[[#This Row],[94]]</f>
        <v>1.5713615513479998E-2</v>
      </c>
      <c r="CS479" s="10">
        <f>3/24000000*OO[[#This Row],[153 (08JUL1985 00:00:00)-Water Temperature (C)]]*OO[[#This Row],[95]]</f>
        <v>1.5038041899512501E-2</v>
      </c>
      <c r="CT479" s="10">
        <f>3/24000000*OO[[#This Row],[154 (08JUL1985 03:00:00)-Water Temperature (C)]]*OO[[#This Row],[96]]</f>
        <v>1.4380968910948748E-2</v>
      </c>
      <c r="CU479" s="10">
        <f>3/24000000*OO[[#This Row],[155 (08JUL1985 06:00:00)-Water Temperature (C)]]*OO[[#This Row],[97]]</f>
        <v>1.3834029700235E-2</v>
      </c>
      <c r="CV479" s="10">
        <f>3/24000000*OO[[#This Row],[156 (08JUL1985 09:00:00)-Water Temperature (C)]]*OO[[#This Row],[98]]</f>
        <v>1.35623997923225E-2</v>
      </c>
      <c r="CW479" s="10">
        <f>3/24000000*OO[[#This Row],[157 (08JUL1985 12:00:00)-Water Temperature (C)]]*OO[[#This Row],[99]]</f>
        <v>1.3387828133696249E-2</v>
      </c>
    </row>
    <row r="480" spans="1:101" x14ac:dyDescent="0.35">
      <c r="A480" t="s">
        <v>487</v>
      </c>
      <c r="B480">
        <v>701.40269999999998</v>
      </c>
      <c r="C480" s="10">
        <f>3/24*OO[[#This Row],[59 (26JUN1985 06:00:00)-Water Temperature (C)]]*OO[[#This Row],[1]]/SUM(OO[1])</f>
        <v>0</v>
      </c>
      <c r="D480" s="10">
        <f>3/24*OO[[#This Row],[60 (26JUN1985 09:00:00)-Water Temperature (C)]]*OO[[#This Row],[2]]/SUM(OO[2])</f>
        <v>0</v>
      </c>
      <c r="E480" s="10">
        <f>3/24*OO[[#This Row],[61 (26JUN1985 12:00:00)-Water Temperature (C)]]*OO[[#This Row],[3]]/SUM(OO[3])</f>
        <v>0</v>
      </c>
      <c r="F480" s="10">
        <f>3/24*OO[[#This Row],[62 (26JUN1985 15:00:00)-Water Temperature (C)]]*OO[[#This Row],[4]]/SUM(OO[4])</f>
        <v>0</v>
      </c>
      <c r="G480" s="10">
        <f>3/24*OO[[#This Row],[63 (26JUN1985 18:00:00)-Water Temperature (C)]]*OO[[#This Row],[5]]/SUM(OO[5])</f>
        <v>0</v>
      </c>
      <c r="H480" s="10">
        <f>3/24*OO[[#This Row],[64 (26JUN1985 21:00:00)-Water Temperature (C)]]*OO[[#This Row],[6]]/SUM(OO[6])</f>
        <v>0</v>
      </c>
      <c r="I480" s="10">
        <f>3/24*OO[[#This Row],[65 (27JUN1985 00:00:00)-Water Temperature (C)]]*OO[[#This Row],[7]]/SUM(OO[7])</f>
        <v>0</v>
      </c>
      <c r="J480" s="10">
        <f>3/24*OO[[#This Row],[66 (27JUN1985 03:00:00)-Water Temperature (C)]]*OO[[#This Row],[8]]/SUM(OO[8])</f>
        <v>0</v>
      </c>
      <c r="K480" s="10">
        <f>3/24*OO[[#This Row],[67 (27JUN1985 06:00:00)-Water Temperature (C)]]*OO[[#This Row],[9]]/SUM(OO[9])</f>
        <v>0</v>
      </c>
      <c r="L480" s="10">
        <f>3/24*OO[[#This Row],[68 (27JUN1985 09:00:00)-Water Temperature (C)]]*OO[[#This Row],[10]]/SUM(OO[10])</f>
        <v>0</v>
      </c>
      <c r="M480" s="10">
        <f>3/24*OO[[#This Row],[69 (27JUN1985 12:00:00)-Water Temperature (C)]]*OO[[#This Row],[11]]/SUM(OO[11])</f>
        <v>0</v>
      </c>
      <c r="N480" s="10">
        <f>3/24*OO[[#This Row],[70 (27JUN1985 15:00:00)-Water Temperature (C)]]*OO[[#This Row],[12]]/SUM(OO[12])</f>
        <v>0</v>
      </c>
      <c r="O480" s="10">
        <f>3/24*OO[[#This Row],[71 (27JUN1985 18:00:00)-Water Temperature (C)]]*OO[[#This Row],[13]]/SUM(OO[13])</f>
        <v>0</v>
      </c>
      <c r="P480" s="10">
        <f>3/24*OO[[#This Row],[72 (27JUN1985 21:00:00)-Water Temperature (C)]]*OO[[#This Row],[14]]/SUM(OO[14])</f>
        <v>0</v>
      </c>
      <c r="Q480" s="10">
        <f>3/24*OO[[#This Row],[73 (28JUN1985 00:00:00)-Water Temperature (C)]]*OO[[#This Row],[15]]/SUM(OO[15])</f>
        <v>0</v>
      </c>
      <c r="R480" s="10">
        <f>3/24*OO[[#This Row],[74 (28JUN1985 03:00:00)-Water Temperature (C)]]*OO[[#This Row],[16]]/SUM(OO[16])</f>
        <v>0</v>
      </c>
      <c r="S480" s="10">
        <f>3/24*OO[[#This Row],[75 (28JUN1985 06:00:00)-Water Temperature (C)]]*OO[[#This Row],[17]]/SUM(OO[17])</f>
        <v>0</v>
      </c>
      <c r="T480" s="10">
        <f>3/24*OO[[#This Row],[76 (28JUN1985 09:00:00)-Water Temperature (C)]]*OO[[#This Row],[18]]/SUM(OO[18])</f>
        <v>0</v>
      </c>
      <c r="U480" s="10">
        <f>3/24*OO[[#This Row],[77 (28JUN1985 12:00:00)-Water Temperature (C)]]*OO[[#This Row],[19]]/SUM(OO[19])</f>
        <v>0</v>
      </c>
      <c r="V480" s="10">
        <f>3/24000000*OO[[#This Row],[78 (28JUN1985 15:00:00)-Water Temperature (C)]]*OO[[#This Row],[20]]</f>
        <v>0</v>
      </c>
      <c r="W480" s="10">
        <f>3/24000000*OO[[#This Row],[79 (28JUN1985 18:00:00)-Water Temperature (C)]]*OO[[#This Row],[21]]</f>
        <v>0</v>
      </c>
      <c r="X480" s="10">
        <f>3/24000000*OO[[#This Row],[80 (28JUN1985 21:00:00)-Water Temperature (C)]]*OO[[#This Row],[22]]</f>
        <v>0</v>
      </c>
      <c r="Y480" s="10">
        <f>3/24000000*OO[[#This Row],[81 (29JUN1985 00:00:00)-Water Temperature (C)]]*OO[[#This Row],[23]]</f>
        <v>0</v>
      </c>
      <c r="Z480" s="10">
        <f>3/24000000*OO[[#This Row],[82 (29JUN1985 03:00:00)-Water Temperature (C)]]*OO[[#This Row],[24]]</f>
        <v>0</v>
      </c>
      <c r="AA480" s="10">
        <f>3/24000000*OO[[#This Row],[83 (29JUN1985 06:00:00)-Water Temperature (C)]]*OO[[#This Row],[25]]</f>
        <v>0</v>
      </c>
      <c r="AB480" s="10">
        <f>3/24000000*OO[[#This Row],[84 (29JUN1985 09:00:00)-Water Temperature (C)]]*OO[[#This Row],[26]]</f>
        <v>5.3616922397062491E-41</v>
      </c>
      <c r="AC480" s="10">
        <f>3/24000000*OO[[#This Row],[85 (29JUN1985 12:00:00)-Water Temperature (C)]]*OO[[#This Row],[27]]</f>
        <v>5.1311520448249992E-35</v>
      </c>
      <c r="AD480" s="10">
        <f>3/24000000*OO[[#This Row],[86 (29JUN1985 15:00:00)-Water Temperature (C)]]*OO[[#This Row],[28]]</f>
        <v>3.1831734955350001E-30</v>
      </c>
      <c r="AE480" s="10">
        <f>3/24000000*OO[[#This Row],[88 (29JUN1985 21:00:00)-Water Temperature (C)]]*OO[[#This Row],[30]]</f>
        <v>6.0649867418062505E-23</v>
      </c>
      <c r="AF480" s="10">
        <f>3/24000000*OO[[#This Row],[88 (29JUN1985 21:00:00)-Water Temperature (C)]]*OO[[#This Row],[30]]</f>
        <v>6.0649867418062505E-23</v>
      </c>
      <c r="AG480" s="10">
        <f>3/24000000*OO[[#This Row],[89 (30JUN1985 00:00:00)-Water Temperature (C)]]*OO[[#This Row],[31]]</f>
        <v>4.4344141818075003E-20</v>
      </c>
      <c r="AH480" s="10">
        <f>3/24000000*OO[[#This Row],[90 (30JUN1985 03:00:00)-Water Temperature (C)]]*OO[[#This Row],[32]]</f>
        <v>1.3570204859726251E-17</v>
      </c>
      <c r="AI480" s="10">
        <f>3/24000000*OO[[#This Row],[91 (30JUN1985 06:00:00)-Water Temperature (C)]]*OO[[#This Row],[33]]</f>
        <v>2.0105472923449999E-15</v>
      </c>
      <c r="AJ480" s="10">
        <f>3/24000000*OO[[#This Row],[92 (30JUN1985 09:00:00)-Water Temperature (C)]]*OO[[#This Row],[34]]</f>
        <v>1.6286058439199997E-13</v>
      </c>
      <c r="AK480" s="10">
        <f>3/24000000*OO[[#This Row],[93 (30JUN1985 12:00:00)-Water Temperature (C)]]*OO[[#This Row],[35]]</f>
        <v>7.6955756206799985E-12</v>
      </c>
      <c r="AL480" s="10">
        <f>3/24000000*OO[[#This Row],[94 (30JUN1985 15:00:00)-Water Temperature (C)]]*OO[[#This Row],[36]]</f>
        <v>2.2700792181187499E-10</v>
      </c>
      <c r="AM480" s="10">
        <f>3/24000000*OO[[#This Row],[95 (30JUN1985 18:00:00)-Water Temperature (C)]]*OO[[#This Row],[37]]</f>
        <v>4.4324956863625003E-9</v>
      </c>
      <c r="AN480" s="10">
        <f>3/24000000*OO[[#This Row],[96 (30JUN1985 21:00:00)-Water Temperature (C)]]*OO[[#This Row],[38]]</f>
        <v>5.9446335507187499E-8</v>
      </c>
      <c r="AO480" s="10">
        <f>3/24000000*OO[[#This Row],[97 (01JUL1985 00:00:00)-Water Temperature (C)]]*OO[[#This Row],[39]]</f>
        <v>5.6963373838499999E-7</v>
      </c>
      <c r="AP480" s="10">
        <f>3/24000000*OO[[#This Row],[98 (01JUL1985 03:00:00)-Water Temperature (C)]]*OO[[#This Row],[40]]</f>
        <v>4.0827258750600003E-6</v>
      </c>
      <c r="AQ480" s="10">
        <f>3/24000000*OO[[#This Row],[99 (01JUL1985 06:00:00)-Water Temperature (C)]]*OO[[#This Row],[41]]</f>
        <v>2.263498437549375E-5</v>
      </c>
      <c r="AR480" s="10">
        <f>3/24000000*OO[[#This Row],[100 (01JUL1985 09:00:00)-Water Temperature (C)]]*OO[[#This Row],[42]]</f>
        <v>1.01168262261E-4</v>
      </c>
      <c r="AS480" s="10">
        <f>3/24000000*OO[[#This Row],[101 (01JUL1985 12:00:00)-Water Temperature (C)]]*OO[[#This Row],[43]]</f>
        <v>3.686058035275E-4</v>
      </c>
      <c r="AT480" s="10">
        <f>3/24000000*OO[[#This Row],[102 (01JUL1985 15:00:00)-Water Temperature (C)]]*OO[[#This Row],[44]]</f>
        <v>1.1128262561185E-3</v>
      </c>
      <c r="AU480" s="10">
        <f>3/24000000*OO[[#This Row],[103 (01JUL1985 18:00:00)-Water Temperature (C)]]*OO[[#This Row],[45]]</f>
        <v>2.8461687222150001E-3</v>
      </c>
      <c r="AV480" s="10">
        <f>3/24000000*OO[[#This Row],[104 (01JUL1985 21:00:00)-Water Temperature (C)]]*OO[[#This Row],[46]]</f>
        <v>6.2301546174624994E-3</v>
      </c>
      <c r="AW480" s="10">
        <f>3/24000000*OO[[#This Row],[105 (02JUL1985 00:00:00)-Water Temperature (C)]]*OO[[#This Row],[47]]</f>
        <v>1.1918418605909999E-2</v>
      </c>
      <c r="AX480" s="10">
        <f>3/24000000*OO[[#This Row],[106 (02JUL1985 03:00:00)-Water Temperature (C)]]*OO[[#This Row],[48]]</f>
        <v>2.0352113950454997E-2</v>
      </c>
      <c r="AY480" s="10">
        <f>3/24000000*OO[[#This Row],[107 (02JUL1985 06:00:00)-Water Temperature (C)]]*OO[[#This Row],[49]]</f>
        <v>3.1543605218124993E-2</v>
      </c>
      <c r="AZ480" s="10">
        <f>3/24000000*OO[[#This Row],[108 (02JUL1985 09:00:00)-Water Temperature (C)]]*OO[[#This Row],[50]]</f>
        <v>4.4980392421499996E-2</v>
      </c>
      <c r="BA480" s="10">
        <f>3/24000000*OO[[#This Row],[109 (02JUL1985 12:00:00)-Water Temperature (C)]]*OO[[#This Row],[51]]</f>
        <v>6.0004467874750007E-2</v>
      </c>
      <c r="BB480" s="10">
        <f>3/24000000*OO[[#This Row],[110 (02JUL1985 15:00:00)-Water Temperature (C)]]*OO[[#This Row],[52]]</f>
        <v>7.4855331359025001E-2</v>
      </c>
      <c r="BC480" s="10">
        <f>3/24000000*OO[[#This Row],[111 (02JUL1985 18:00:00)-Water Temperature (C)]]*OO[[#This Row],[53]]</f>
        <v>8.8271125899374983E-2</v>
      </c>
      <c r="BD480" s="10">
        <f>3/24000000*OO[[#This Row],[112 (02JUL1985 21:00:00)-Water Temperature (C)]]*OO[[#This Row],[54]]</f>
        <v>9.8769068609499994E-2</v>
      </c>
      <c r="BE480" s="10">
        <f>3/24000000*OO[[#This Row],[113 (03JUL1985 00:00:00)-Water Temperature (C)]]*OO[[#This Row],[55]]</f>
        <v>0.10614406137929999</v>
      </c>
      <c r="BF480" s="10">
        <f>3/24000000*OO[[#This Row],[114 (03JUL1985 03:00:00)-Water Temperature (C)]]*OO[[#This Row],[56]]</f>
        <v>0.11023497471016248</v>
      </c>
      <c r="BG480" s="10">
        <f>3/24000000*OO[[#This Row],[115 (03JUL1985 06:00:00)-Water Temperature (C)]]*OO[[#This Row],[57]]</f>
        <v>0.11132212181564999</v>
      </c>
      <c r="BH480" s="10">
        <f>3/24000000*OO[[#This Row],[116 (03JUL1985 09:00:00)-Water Temperature (C)]]*OO[[#This Row],[58]]</f>
        <v>0.11041645283954998</v>
      </c>
      <c r="BI480" s="10">
        <f>3/24000000*OO[[#This Row],[117 (03JUL1985 12:00:00)-Water Temperature (C)]]*OO[[#This Row],[59]]</f>
        <v>0.108537886801225</v>
      </c>
      <c r="BJ480" s="10">
        <f>3/24000000*OO[[#This Row],[118 (03JUL1985 15:00:00)-Water Temperature (C)]]*OO[[#This Row],[60]]</f>
        <v>0.10542209461272499</v>
      </c>
      <c r="BK480" s="10">
        <f>3/24000000*OO[[#This Row],[119 (03JUL1985 18:00:00)-Water Temperature (C)]]*OO[[#This Row],[61]]</f>
        <v>0.10152041014497501</v>
      </c>
      <c r="BL480" s="10">
        <f>3/24000000*OO[[#This Row],[120 (03JUL1985 21:00:00)-Water Temperature (C)]]*OO[[#This Row],[62]]</f>
        <v>9.6061510073249992E-2</v>
      </c>
      <c r="BM480" s="10">
        <f>3/24000000*OO[[#This Row],[121 (04JUL1985 00:00:00)-Water Temperature (C)]]*OO[[#This Row],[63]]</f>
        <v>8.9951931144474986E-2</v>
      </c>
      <c r="BN480" s="10">
        <f>3/24000000*OO[[#This Row],[122 (04JUL1985 03:00:00)-Water Temperature (C)]]*OO[[#This Row],[64]]</f>
        <v>8.389914158834999E-2</v>
      </c>
      <c r="BO480" s="10">
        <f>3/24000000*OO[[#This Row],[123 (04JUL1985 06:00:00)-Water Temperature (C)]]*OO[[#This Row],[65]]</f>
        <v>7.8000868421437511E-2</v>
      </c>
      <c r="BP480" s="10">
        <f>3/24000000*OO[[#This Row],[124 (04JUL1985 09:00:00)-Water Temperature (C)]]*OO[[#This Row],[66]]</f>
        <v>7.3133686762974992E-2</v>
      </c>
      <c r="BQ480" s="10">
        <f>3/24000000*OO[[#This Row],[125 (04JUL1985 12:00:00)-Water Temperature (C)]]*OO[[#This Row],[67]]</f>
        <v>6.8628635622974998E-2</v>
      </c>
      <c r="BR480" s="10">
        <f>3/24000000*OO[[#This Row],[126 (04JUL1985 15:00:00)-Water Temperature (C)]]*OO[[#This Row],[68]]</f>
        <v>6.4232524353374995E-2</v>
      </c>
      <c r="BS480" s="10">
        <f>3/24000000*OO[[#This Row],[127 (04JUL1985 18:00:00)-Water Temperature (C)]]*OO[[#This Row],[69]]</f>
        <v>6.0310084446499997E-2</v>
      </c>
      <c r="BT480" s="10">
        <f>3/24000000*OO[[#This Row],[128 (04JUL1985 21:00:00)-Water Temperature (C)]]*OO[[#This Row],[70]]</f>
        <v>5.6295415223549999E-2</v>
      </c>
      <c r="BU480" s="10">
        <f>3/24000000*OO[[#This Row],[129 (05JUL1985 00:00:00)-Water Temperature (C)]]*OO[[#This Row],[71]]</f>
        <v>5.2032921220750004E-2</v>
      </c>
      <c r="BV480" s="10">
        <f>3/24000000*OO[[#This Row],[130 (05JUL1985 03:00:00)-Water Temperature (C)]]*OO[[#This Row],[72]]</f>
        <v>4.8077250161599999E-2</v>
      </c>
      <c r="BW480" s="10">
        <f>3/24000000*OO[[#This Row],[131 (05JUL1985 06:00:00)-Water Temperature (C)]]*OO[[#This Row],[73]]</f>
        <v>4.4574880391162496E-2</v>
      </c>
      <c r="BX480" s="10">
        <f>3/24000000*OO[[#This Row],[132 (05JUL1985 09:00:00)-Water Temperature (C)]]*OO[[#This Row],[74]]</f>
        <v>4.2027324477975005E-2</v>
      </c>
      <c r="BY480" s="10">
        <f>3/24000000*OO[[#This Row],[133 (05JUL1985 12:00:00)-Water Temperature (C)]]*OO[[#This Row],[75]]</f>
        <v>3.9900495944924994E-2</v>
      </c>
      <c r="BZ480" s="10">
        <f>3/24000000*OO[[#This Row],[134 (05JUL1985 15:00:00)-Water Temperature (C)]]*OO[[#This Row],[76]]</f>
        <v>3.8011555238024998E-2</v>
      </c>
      <c r="CA480" s="10">
        <f>3/24000000*OO[[#This Row],[135 (05JUL1985 18:00:00)-Water Temperature (C)]]*OO[[#This Row],[77]]</f>
        <v>3.6217419280800002E-2</v>
      </c>
      <c r="CB480" s="10">
        <f>3/24000000*OO[[#This Row],[136 (05JUL1985 21:00:00)-Water Temperature (C)]]*OO[[#This Row],[78]]</f>
        <v>3.4142557061250002E-2</v>
      </c>
      <c r="CC480" s="10">
        <f>3/24000000*OO[[#This Row],[137 (06JUL1985 00:00:00)-Water Temperature (C)]]*OO[[#This Row],[79]]</f>
        <v>3.1932054333249998E-2</v>
      </c>
      <c r="CD480" s="10">
        <f>3/24000000*OO[[#This Row],[138 (06JUL1985 03:00:00)-Water Temperature (C)]]*OO[[#This Row],[80]]</f>
        <v>2.9916867689887498E-2</v>
      </c>
      <c r="CE480" s="10">
        <f>3/24000000*OO[[#This Row],[139 (06JUL1985 06:00:00)-Water Temperature (C)]]*OO[[#This Row],[81]]</f>
        <v>2.8149698338875002E-2</v>
      </c>
      <c r="CF480" s="10">
        <f>3/24000000*OO[[#This Row],[140 (06JUL1985 09:00:00)-Water Temperature (C)]]*OO[[#This Row],[82]]</f>
        <v>2.6954068415081248E-2</v>
      </c>
      <c r="CG480" s="10">
        <f>3/24000000*OO[[#This Row],[141 (06JUL1985 12:00:00)-Water Temperature (C)]]*OO[[#This Row],[83]]</f>
        <v>2.5979638721057498E-2</v>
      </c>
      <c r="CH480" s="10">
        <f>3/24000000*OO[[#This Row],[142 (06JUL1985 15:00:00)-Water Temperature (C)]]*OO[[#This Row],[84]]</f>
        <v>2.5122573609187501E-2</v>
      </c>
      <c r="CI480" s="10">
        <f>3/24000000*OO[[#This Row],[143 (06JUL1985 18:00:00)-Water Temperature (C)]]*OO[[#This Row],[85]]</f>
        <v>2.4238552781992499E-2</v>
      </c>
      <c r="CJ480" s="10">
        <f>3/24000000*OO[[#This Row],[144 (06JUL1985 21:00:00)-Water Temperature (C)]]*OO[[#This Row],[86]]</f>
        <v>2.3158173271499997E-2</v>
      </c>
      <c r="CK480" s="10">
        <f>3/24000000*OO[[#This Row],[145 (07JUL1985 00:00:00)-Water Temperature (C)]]*OO[[#This Row],[87]]</f>
        <v>2.194541110539E-2</v>
      </c>
      <c r="CL480" s="10">
        <f>3/24000000*OO[[#This Row],[146 (07JUL1985 03:00:00)-Water Temperature (C)]]*OO[[#This Row],[88]]</f>
        <v>2.0814887028410001E-2</v>
      </c>
      <c r="CM480" s="10">
        <f>3/24000000*OO[[#This Row],[147 (07JUL1985 06:00:00)-Water Temperature (C)]]*OO[[#This Row],[89]]</f>
        <v>1.9806819528237502E-2</v>
      </c>
      <c r="CN480" s="10">
        <f>3/24000000*OO[[#This Row],[148 (07JUL1985 09:00:00)-Water Temperature (C)]]*OO[[#This Row],[90]]</f>
        <v>1.9107496871562501E-2</v>
      </c>
      <c r="CO480" s="10">
        <f>3/24000000*OO[[#This Row],[149 (07JUL1985 12:00:00)-Water Temperature (C)]]*OO[[#This Row],[91]]</f>
        <v>1.8344409971542498E-2</v>
      </c>
      <c r="CP480" s="10">
        <f>3/24000000*OO[[#This Row],[150 (07JUL1985 15:00:00)-Water Temperature (C)]]*OO[[#This Row],[92]]</f>
        <v>1.7807283174531247E-2</v>
      </c>
      <c r="CQ480" s="10">
        <f>3/24000000*OO[[#This Row],[151 (07JUL1985 18:00:00)-Water Temperature (C)]]*OO[[#This Row],[93]]</f>
        <v>1.7282950484287501E-2</v>
      </c>
      <c r="CR480" s="10">
        <f>3/24000000*OO[[#This Row],[152 (07JUL1985 21:00:00)-Water Temperature (C)]]*OO[[#This Row],[94]]</f>
        <v>1.6660075287119998E-2</v>
      </c>
      <c r="CS480" s="10">
        <f>3/24000000*OO[[#This Row],[153 (08JUL1985 00:00:00)-Water Temperature (C)]]*OO[[#This Row],[95]]</f>
        <v>1.5959240285721248E-2</v>
      </c>
      <c r="CT480" s="10">
        <f>3/24000000*OO[[#This Row],[154 (08JUL1985 03:00:00)-Water Temperature (C)]]*OO[[#This Row],[96]]</f>
        <v>1.5275850714416251E-2</v>
      </c>
      <c r="CU480" s="10">
        <f>3/24000000*OO[[#This Row],[155 (08JUL1985 06:00:00)-Water Temperature (C)]]*OO[[#This Row],[97]]</f>
        <v>1.4704856625465001E-2</v>
      </c>
      <c r="CV480" s="10">
        <f>3/24000000*OO[[#This Row],[156 (08JUL1985 09:00:00)-Water Temperature (C)]]*OO[[#This Row],[98]]</f>
        <v>1.44152353392E-2</v>
      </c>
      <c r="CW480" s="10">
        <f>3/24000000*OO[[#This Row],[157 (08JUL1985 12:00:00)-Water Temperature (C)]]*OO[[#This Row],[99]]</f>
        <v>1.422421415268E-2</v>
      </c>
    </row>
    <row r="481" spans="1:101" x14ac:dyDescent="0.35">
      <c r="A481" t="s">
        <v>488</v>
      </c>
      <c r="B481">
        <v>690.0154</v>
      </c>
      <c r="C481" s="10">
        <f>3/24*OO[[#This Row],[59 (26JUN1985 06:00:00)-Water Temperature (C)]]*OO[[#This Row],[1]]/SUM(OO[1])</f>
        <v>0</v>
      </c>
      <c r="D481" s="10">
        <f>3/24*OO[[#This Row],[60 (26JUN1985 09:00:00)-Water Temperature (C)]]*OO[[#This Row],[2]]/SUM(OO[2])</f>
        <v>0</v>
      </c>
      <c r="E481" s="10">
        <f>3/24*OO[[#This Row],[61 (26JUN1985 12:00:00)-Water Temperature (C)]]*OO[[#This Row],[3]]/SUM(OO[3])</f>
        <v>0</v>
      </c>
      <c r="F481" s="10">
        <f>3/24*OO[[#This Row],[62 (26JUN1985 15:00:00)-Water Temperature (C)]]*OO[[#This Row],[4]]/SUM(OO[4])</f>
        <v>0</v>
      </c>
      <c r="G481" s="10">
        <f>3/24*OO[[#This Row],[63 (26JUN1985 18:00:00)-Water Temperature (C)]]*OO[[#This Row],[5]]/SUM(OO[5])</f>
        <v>0</v>
      </c>
      <c r="H481" s="10">
        <f>3/24*OO[[#This Row],[64 (26JUN1985 21:00:00)-Water Temperature (C)]]*OO[[#This Row],[6]]/SUM(OO[6])</f>
        <v>0</v>
      </c>
      <c r="I481" s="10">
        <f>3/24*OO[[#This Row],[65 (27JUN1985 00:00:00)-Water Temperature (C)]]*OO[[#This Row],[7]]/SUM(OO[7])</f>
        <v>0</v>
      </c>
      <c r="J481" s="10">
        <f>3/24*OO[[#This Row],[66 (27JUN1985 03:00:00)-Water Temperature (C)]]*OO[[#This Row],[8]]/SUM(OO[8])</f>
        <v>0</v>
      </c>
      <c r="K481" s="10">
        <f>3/24*OO[[#This Row],[67 (27JUN1985 06:00:00)-Water Temperature (C)]]*OO[[#This Row],[9]]/SUM(OO[9])</f>
        <v>0</v>
      </c>
      <c r="L481" s="10">
        <f>3/24*OO[[#This Row],[68 (27JUN1985 09:00:00)-Water Temperature (C)]]*OO[[#This Row],[10]]/SUM(OO[10])</f>
        <v>0</v>
      </c>
      <c r="M481" s="10">
        <f>3/24*OO[[#This Row],[69 (27JUN1985 12:00:00)-Water Temperature (C)]]*OO[[#This Row],[11]]/SUM(OO[11])</f>
        <v>0</v>
      </c>
      <c r="N481" s="10">
        <f>3/24*OO[[#This Row],[70 (27JUN1985 15:00:00)-Water Temperature (C)]]*OO[[#This Row],[12]]/SUM(OO[12])</f>
        <v>0</v>
      </c>
      <c r="O481" s="10">
        <f>3/24*OO[[#This Row],[71 (27JUN1985 18:00:00)-Water Temperature (C)]]*OO[[#This Row],[13]]/SUM(OO[13])</f>
        <v>0</v>
      </c>
      <c r="P481" s="10">
        <f>3/24*OO[[#This Row],[72 (27JUN1985 21:00:00)-Water Temperature (C)]]*OO[[#This Row],[14]]/SUM(OO[14])</f>
        <v>0</v>
      </c>
      <c r="Q481" s="10">
        <f>3/24*OO[[#This Row],[73 (28JUN1985 00:00:00)-Water Temperature (C)]]*OO[[#This Row],[15]]/SUM(OO[15])</f>
        <v>0</v>
      </c>
      <c r="R481" s="10">
        <f>3/24*OO[[#This Row],[74 (28JUN1985 03:00:00)-Water Temperature (C)]]*OO[[#This Row],[16]]/SUM(OO[16])</f>
        <v>0</v>
      </c>
      <c r="S481" s="10">
        <f>3/24*OO[[#This Row],[75 (28JUN1985 06:00:00)-Water Temperature (C)]]*OO[[#This Row],[17]]/SUM(OO[17])</f>
        <v>0</v>
      </c>
      <c r="T481" s="10">
        <f>3/24*OO[[#This Row],[76 (28JUN1985 09:00:00)-Water Temperature (C)]]*OO[[#This Row],[18]]/SUM(OO[18])</f>
        <v>0</v>
      </c>
      <c r="U481" s="10">
        <f>3/24*OO[[#This Row],[77 (28JUN1985 12:00:00)-Water Temperature (C)]]*OO[[#This Row],[19]]/SUM(OO[19])</f>
        <v>0</v>
      </c>
      <c r="V481" s="10">
        <f>3/24000000*OO[[#This Row],[78 (28JUN1985 15:00:00)-Water Temperature (C)]]*OO[[#This Row],[20]]</f>
        <v>0</v>
      </c>
      <c r="W481" s="10">
        <f>3/24000000*OO[[#This Row],[79 (28JUN1985 18:00:00)-Water Temperature (C)]]*OO[[#This Row],[21]]</f>
        <v>0</v>
      </c>
      <c r="X481" s="10">
        <f>3/24000000*OO[[#This Row],[80 (28JUN1985 21:00:00)-Water Temperature (C)]]*OO[[#This Row],[22]]</f>
        <v>0</v>
      </c>
      <c r="Y481" s="10">
        <f>3/24000000*OO[[#This Row],[81 (29JUN1985 00:00:00)-Water Temperature (C)]]*OO[[#This Row],[23]]</f>
        <v>0</v>
      </c>
      <c r="Z481" s="10">
        <f>3/24000000*OO[[#This Row],[82 (29JUN1985 03:00:00)-Water Temperature (C)]]*OO[[#This Row],[24]]</f>
        <v>0</v>
      </c>
      <c r="AA481" s="10">
        <f>3/24000000*OO[[#This Row],[83 (29JUN1985 06:00:00)-Water Temperature (C)]]*OO[[#This Row],[25]]</f>
        <v>0</v>
      </c>
      <c r="AB481" s="10">
        <f>3/24000000*OO[[#This Row],[84 (29JUN1985 09:00:00)-Water Temperature (C)]]*OO[[#This Row],[26]]</f>
        <v>1.237405439424E-41</v>
      </c>
      <c r="AC481" s="10">
        <f>3/24000000*OO[[#This Row],[85 (29JUN1985 12:00:00)-Water Temperature (C)]]*OO[[#This Row],[27]]</f>
        <v>1.35231587032E-35</v>
      </c>
      <c r="AD481" s="10">
        <f>3/24000000*OO[[#This Row],[86 (29JUN1985 15:00:00)-Water Temperature (C)]]*OO[[#This Row],[28]]</f>
        <v>9.5991744210249986E-31</v>
      </c>
      <c r="AE481" s="10">
        <f>3/24000000*OO[[#This Row],[88 (29JUN1985 21:00:00)-Water Temperature (C)]]*OO[[#This Row],[30]]</f>
        <v>2.1949693955489999E-23</v>
      </c>
      <c r="AF481" s="10">
        <f>3/24000000*OO[[#This Row],[88 (29JUN1985 21:00:00)-Water Temperature (C)]]*OO[[#This Row],[30]]</f>
        <v>2.1949693955489999E-23</v>
      </c>
      <c r="AG481" s="10">
        <f>3/24000000*OO[[#This Row],[89 (30JUN1985 00:00:00)-Water Temperature (C)]]*OO[[#This Row],[31]]</f>
        <v>1.7231588206474999E-20</v>
      </c>
      <c r="AH481" s="10">
        <f>3/24000000*OO[[#This Row],[90 (30JUN1985 03:00:00)-Water Temperature (C)]]*OO[[#This Row],[32]]</f>
        <v>5.6181880333199997E-18</v>
      </c>
      <c r="AI481" s="10">
        <f>3/24000000*OO[[#This Row],[91 (30JUN1985 06:00:00)-Water Temperature (C)]]*OO[[#This Row],[33]]</f>
        <v>8.8173496498087488E-16</v>
      </c>
      <c r="AJ481" s="10">
        <f>3/24000000*OO[[#This Row],[92 (30JUN1985 09:00:00)-Water Temperature (C)]]*OO[[#This Row],[34]]</f>
        <v>7.5252927010687492E-14</v>
      </c>
      <c r="AK481" s="10">
        <f>3/24000000*OO[[#This Row],[93 (30JUN1985 12:00:00)-Water Temperature (C)]]*OO[[#This Row],[35]]</f>
        <v>3.7321383955649998E-12</v>
      </c>
      <c r="AL481" s="10">
        <f>3/24000000*OO[[#This Row],[94 (30JUN1985 15:00:00)-Water Temperature (C)]]*OO[[#This Row],[36]]</f>
        <v>1.1519769002425E-10</v>
      </c>
      <c r="AM481" s="10">
        <f>3/24000000*OO[[#This Row],[95 (30JUN1985 18:00:00)-Water Temperature (C)]]*OO[[#This Row],[37]]</f>
        <v>2.3473754707975002E-9</v>
      </c>
      <c r="AN481" s="10">
        <f>3/24000000*OO[[#This Row],[96 (30JUN1985 21:00:00)-Water Temperature (C)]]*OO[[#This Row],[38]]</f>
        <v>3.2789861831999995E-8</v>
      </c>
      <c r="AO481" s="10">
        <f>3/24000000*OO[[#This Row],[97 (01JUL1985 00:00:00)-Water Temperature (C)]]*OO[[#This Row],[39]]</f>
        <v>3.2672903430774994E-7</v>
      </c>
      <c r="AP481" s="10">
        <f>3/24000000*OO[[#This Row],[98 (01JUL1985 03:00:00)-Water Temperature (C)]]*OO[[#This Row],[40]]</f>
        <v>2.4306215154299995E-6</v>
      </c>
      <c r="AQ481" s="10">
        <f>3/24000000*OO[[#This Row],[99 (01JUL1985 06:00:00)-Water Temperature (C)]]*OO[[#This Row],[41]]</f>
        <v>1.3963042848351249E-5</v>
      </c>
      <c r="AR481" s="10">
        <f>3/24000000*OO[[#This Row],[100 (01JUL1985 09:00:00)-Water Temperature (C)]]*OO[[#This Row],[42]]</f>
        <v>6.4532979399999996E-5</v>
      </c>
      <c r="AS481" s="10">
        <f>3/24000000*OO[[#This Row],[101 (01JUL1985 12:00:00)-Water Temperature (C)]]*OO[[#This Row],[43]]</f>
        <v>2.4274928113694999E-4</v>
      </c>
      <c r="AT481" s="10">
        <f>3/24000000*OO[[#This Row],[102 (01JUL1985 15:00:00)-Water Temperature (C)]]*OO[[#This Row],[44]]</f>
        <v>7.5561732152499997E-4</v>
      </c>
      <c r="AU481" s="10">
        <f>3/24000000*OO[[#This Row],[103 (01JUL1985 18:00:00)-Water Temperature (C)]]*OO[[#This Row],[45]]</f>
        <v>1.9899878439687498E-3</v>
      </c>
      <c r="AV481" s="10">
        <f>3/24000000*OO[[#This Row],[104 (01JUL1985 21:00:00)-Water Temperature (C)]]*OO[[#This Row],[46]]</f>
        <v>4.4805743765037494E-3</v>
      </c>
      <c r="AW481" s="10">
        <f>3/24000000*OO[[#This Row],[105 (02JUL1985 00:00:00)-Water Temperature (C)]]*OO[[#This Row],[47]]</f>
        <v>8.8063506932574993E-3</v>
      </c>
      <c r="AX481" s="10">
        <f>3/24000000*OO[[#This Row],[106 (02JUL1985 03:00:00)-Water Temperature (C)]]*OO[[#This Row],[48]]</f>
        <v>1.5428419423068747E-2</v>
      </c>
      <c r="AY481" s="10">
        <f>3/24000000*OO[[#This Row],[107 (02JUL1985 06:00:00)-Water Temperature (C)]]*OO[[#This Row],[49]]</f>
        <v>2.4497523661879999E-2</v>
      </c>
      <c r="AZ481" s="10">
        <f>3/24000000*OO[[#This Row],[108 (02JUL1985 09:00:00)-Water Temperature (C)]]*OO[[#This Row],[50]]</f>
        <v>3.5736517161799999E-2</v>
      </c>
      <c r="BA481" s="10">
        <f>3/24000000*OO[[#This Row],[109 (02JUL1985 12:00:00)-Water Temperature (C)]]*OO[[#This Row],[51]]</f>
        <v>4.8689817383999995E-2</v>
      </c>
      <c r="BB481" s="10">
        <f>3/24000000*OO[[#This Row],[110 (02JUL1985 15:00:00)-Water Temperature (C)]]*OO[[#This Row],[52]]</f>
        <v>6.1956293134050003E-2</v>
      </c>
      <c r="BC481" s="10">
        <f>3/24000000*OO[[#This Row],[111 (02JUL1985 18:00:00)-Water Temperature (C)]]*OO[[#This Row],[53]]</f>
        <v>7.4421691553999997E-2</v>
      </c>
      <c r="BD481" s="10">
        <f>3/24000000*OO[[#This Row],[112 (02JUL1985 21:00:00)-Water Temperature (C)]]*OO[[#This Row],[54]]</f>
        <v>8.4732289787600015E-2</v>
      </c>
      <c r="BE481" s="10">
        <f>3/24000000*OO[[#This Row],[113 (03JUL1985 00:00:00)-Water Temperature (C)]]*OO[[#This Row],[55]]</f>
        <v>9.253522385612499E-2</v>
      </c>
      <c r="BF481" s="10">
        <f>3/24000000*OO[[#This Row],[114 (03JUL1985 03:00:00)-Water Temperature (C)]]*OO[[#This Row],[56]]</f>
        <v>9.7533443712637488E-2</v>
      </c>
      <c r="BG481" s="10">
        <f>3/24000000*OO[[#This Row],[115 (03JUL1985 06:00:00)-Water Temperature (C)]]*OO[[#This Row],[57]]</f>
        <v>9.9839268446937496E-2</v>
      </c>
      <c r="BH481" s="10">
        <f>3/24000000*OO[[#This Row],[116 (03JUL1985 09:00:00)-Water Temperature (C)]]*OO[[#This Row],[58]]</f>
        <v>0.10025443832698748</v>
      </c>
      <c r="BI481" s="10">
        <f>3/24000000*OO[[#This Row],[117 (03JUL1985 12:00:00)-Water Temperature (C)]]*OO[[#This Row],[59]]</f>
        <v>9.9635463793599999E-2</v>
      </c>
      <c r="BJ481" s="10">
        <f>3/24000000*OO[[#This Row],[118 (03JUL1985 15:00:00)-Water Temperature (C)]]*OO[[#This Row],[60]]</f>
        <v>9.7740563771024982E-2</v>
      </c>
      <c r="BK481" s="10">
        <f>3/24000000*OO[[#This Row],[119 (03JUL1985 18:00:00)-Water Temperature (C)]]*OO[[#This Row],[61]]</f>
        <v>9.4966632159299985E-2</v>
      </c>
      <c r="BL481" s="10">
        <f>3/24000000*OO[[#This Row],[120 (03JUL1985 21:00:00)-Water Temperature (C)]]*OO[[#This Row],[62]]</f>
        <v>9.0623016449999982E-2</v>
      </c>
      <c r="BM481" s="10">
        <f>3/24000000*OO[[#This Row],[121 (04JUL1985 00:00:00)-Water Temperature (C)]]*OO[[#This Row],[63]]</f>
        <v>8.5547914424100008E-2</v>
      </c>
      <c r="BN481" s="10">
        <f>3/24000000*OO[[#This Row],[122 (04JUL1985 03:00:00)-Water Temperature (C)]]*OO[[#This Row],[64]]</f>
        <v>8.0342279692474997E-2</v>
      </c>
      <c r="BO481" s="10">
        <f>3/24000000*OO[[#This Row],[123 (04JUL1985 06:00:00)-Water Temperature (C)]]*OO[[#This Row],[65]]</f>
        <v>7.5208833641499995E-2</v>
      </c>
      <c r="BP481" s="10">
        <f>3/24000000*OO[[#This Row],[124 (04JUL1985 09:00:00)-Water Temperature (C)]]*OO[[#This Row],[66]]</f>
        <v>7.0914748751099987E-2</v>
      </c>
      <c r="BQ481" s="10">
        <f>3/24000000*OO[[#This Row],[125 (04JUL1985 12:00:00)-Water Temperature (C)]]*OO[[#This Row],[67]]</f>
        <v>6.6885845765599999E-2</v>
      </c>
      <c r="BR481" s="10">
        <f>3/24000000*OO[[#This Row],[126 (04JUL1985 15:00:00)-Water Temperature (C)]]*OO[[#This Row],[68]]</f>
        <v>6.29053056045E-2</v>
      </c>
      <c r="BS481" s="10">
        <f>3/24000000*OO[[#This Row],[127 (04JUL1985 18:00:00)-Water Temperature (C)]]*OO[[#This Row],[69]]</f>
        <v>5.932287830125E-2</v>
      </c>
      <c r="BT481" s="10">
        <f>3/24000000*OO[[#This Row],[128 (04JUL1985 21:00:00)-Water Temperature (C)]]*OO[[#This Row],[70]]</f>
        <v>5.5611707539274996E-2</v>
      </c>
      <c r="BU481" s="10">
        <f>3/24000000*OO[[#This Row],[129 (05JUL1985 00:00:00)-Water Temperature (C)]]*OO[[#This Row],[71]]</f>
        <v>5.1628108561312502E-2</v>
      </c>
      <c r="BV481" s="10">
        <f>3/24000000*OO[[#This Row],[130 (05JUL1985 03:00:00)-Water Temperature (C)]]*OO[[#This Row],[72]]</f>
        <v>4.7903329283837497E-2</v>
      </c>
      <c r="BW481" s="10">
        <f>3/24000000*OO[[#This Row],[131 (05JUL1985 06:00:00)-Water Temperature (C)]]*OO[[#This Row],[73]]</f>
        <v>4.4586949200000003E-2</v>
      </c>
      <c r="BX481" s="10">
        <f>3/24000000*OO[[#This Row],[132 (05JUL1985 09:00:00)-Water Temperature (C)]]*OO[[#This Row],[74]]</f>
        <v>4.2167706157712502E-2</v>
      </c>
      <c r="BY481" s="10">
        <f>3/24000000*OO[[#This Row],[133 (05JUL1985 12:00:00)-Water Temperature (C)]]*OO[[#This Row],[75]]</f>
        <v>4.0138391704675001E-2</v>
      </c>
      <c r="BZ481" s="10">
        <f>3/24000000*OO[[#This Row],[134 (05JUL1985 15:00:00)-Water Temperature (C)]]*OO[[#This Row],[76]]</f>
        <v>3.8328420424125001E-2</v>
      </c>
      <c r="CA481" s="10">
        <f>3/24000000*OO[[#This Row],[135 (05JUL1985 18:00:00)-Water Temperature (C)]]*OO[[#This Row],[77]]</f>
        <v>3.6601090044749998E-2</v>
      </c>
      <c r="CB481" s="10">
        <f>3/24000000*OO[[#This Row],[136 (05JUL1985 21:00:00)-Water Temperature (C)]]*OO[[#This Row],[78]]</f>
        <v>3.4588339388924999E-2</v>
      </c>
      <c r="CC481" s="10">
        <f>3/24000000*OO[[#This Row],[137 (06JUL1985 00:00:00)-Water Temperature (C)]]*OO[[#This Row],[79]]</f>
        <v>3.2435170210800002E-2</v>
      </c>
      <c r="CD481" s="10">
        <f>3/24000000*OO[[#This Row],[138 (06JUL1985 03:00:00)-Water Temperature (C)]]*OO[[#This Row],[80]]</f>
        <v>3.0464305650937499E-2</v>
      </c>
      <c r="CE481" s="10">
        <f>3/24000000*OO[[#This Row],[139 (06JUL1985 06:00:00)-Water Temperature (C)]]*OO[[#This Row],[81]]</f>
        <v>2.8729600234474999E-2</v>
      </c>
      <c r="CF481" s="10">
        <f>3/24000000*OO[[#This Row],[140 (06JUL1985 09:00:00)-Water Temperature (C)]]*OO[[#This Row],[82]]</f>
        <v>2.7552153566262502E-2</v>
      </c>
      <c r="CG481" s="10">
        <f>3/24000000*OO[[#This Row],[141 (06JUL1985 12:00:00)-Water Temperature (C)]]*OO[[#This Row],[83]]</f>
        <v>2.6589399082819997E-2</v>
      </c>
      <c r="CH481" s="10">
        <f>3/24000000*OO[[#This Row],[142 (06JUL1985 15:00:00)-Water Temperature (C)]]*OO[[#This Row],[84]]</f>
        <v>2.5740040031569999E-2</v>
      </c>
      <c r="CI481" s="10">
        <f>3/24000000*OO[[#This Row],[143 (06JUL1985 18:00:00)-Water Temperature (C)]]*OO[[#This Row],[85]]</f>
        <v>2.4863415895394994E-2</v>
      </c>
      <c r="CJ481" s="10">
        <f>3/24000000*OO[[#This Row],[144 (06JUL1985 21:00:00)-Water Temperature (C)]]*OO[[#This Row],[86]]</f>
        <v>2.378912727894375E-2</v>
      </c>
      <c r="CK481" s="10">
        <f>3/24000000*OO[[#This Row],[145 (07JUL1985 00:00:00)-Water Temperature (C)]]*OO[[#This Row],[87]]</f>
        <v>2.2582192860044998E-2</v>
      </c>
      <c r="CL481" s="10">
        <f>3/24000000*OO[[#This Row],[146 (07JUL1985 03:00:00)-Water Temperature (C)]]*OO[[#This Row],[88]]</f>
        <v>2.1454244412314999E-2</v>
      </c>
      <c r="CM481" s="10">
        <f>3/24000000*OO[[#This Row],[147 (07JUL1985 06:00:00)-Water Temperature (C)]]*OO[[#This Row],[89]]</f>
        <v>2.0445879874887499E-2</v>
      </c>
      <c r="CN481" s="10">
        <f>3/24000000*OO[[#This Row],[148 (07JUL1985 09:00:00)-Water Temperature (C)]]*OO[[#This Row],[90]]</f>
        <v>1.9742924440827498E-2</v>
      </c>
      <c r="CO481" s="10">
        <f>3/24000000*OO[[#This Row],[149 (07JUL1985 12:00:00)-Water Temperature (C)]]*OO[[#This Row],[91]]</f>
        <v>1.8975268017382502E-2</v>
      </c>
      <c r="CP481" s="10">
        <f>3/24000000*OO[[#This Row],[150 (07JUL1985 15:00:00)-Water Temperature (C)]]*OO[[#This Row],[92]]</f>
        <v>1.8434196246147502E-2</v>
      </c>
      <c r="CQ481" s="10">
        <f>3/24000000*OO[[#This Row],[151 (07JUL1985 18:00:00)-Water Temperature (C)]]*OO[[#This Row],[93]]</f>
        <v>1.7903972638827498E-2</v>
      </c>
      <c r="CR481" s="10">
        <f>3/24000000*OO[[#This Row],[152 (07JUL1985 21:00:00)-Water Temperature (C)]]*OO[[#This Row],[94]]</f>
        <v>1.7273879588700001E-2</v>
      </c>
      <c r="CS481" s="10">
        <f>3/24000000*OO[[#This Row],[153 (08JUL1985 00:00:00)-Water Temperature (C)]]*OO[[#This Row],[95]]</f>
        <v>1.6565593002374999E-2</v>
      </c>
      <c r="CT481" s="10">
        <f>3/24000000*OO[[#This Row],[154 (08JUL1985 03:00:00)-Water Temperature (C)]]*OO[[#This Row],[96]]</f>
        <v>1.5873067998134999E-2</v>
      </c>
      <c r="CU481" s="10">
        <f>3/24000000*OO[[#This Row],[155 (08JUL1985 06:00:00)-Water Temperature (C)]]*OO[[#This Row],[97]]</f>
        <v>1.529259436237E-2</v>
      </c>
      <c r="CV481" s="10">
        <f>3/24000000*OO[[#This Row],[156 (08JUL1985 09:00:00)-Water Temperature (C)]]*OO[[#This Row],[98]]</f>
        <v>1.49928372499825E-2</v>
      </c>
      <c r="CW481" s="10">
        <f>3/24000000*OO[[#This Row],[157 (08JUL1985 12:00:00)-Water Temperature (C)]]*OO[[#This Row],[99]]</f>
        <v>1.4789807056508751E-2</v>
      </c>
    </row>
    <row r="482" spans="1:101" x14ac:dyDescent="0.35">
      <c r="A482" t="s">
        <v>489</v>
      </c>
      <c r="B482">
        <v>688.3329</v>
      </c>
      <c r="C482" s="10">
        <f>3/24*OO[[#This Row],[59 (26JUN1985 06:00:00)-Water Temperature (C)]]*OO[[#This Row],[1]]/SUM(OO[1])</f>
        <v>0</v>
      </c>
      <c r="D482" s="10">
        <f>3/24*OO[[#This Row],[60 (26JUN1985 09:00:00)-Water Temperature (C)]]*OO[[#This Row],[2]]/SUM(OO[2])</f>
        <v>0</v>
      </c>
      <c r="E482" s="10">
        <f>3/24*OO[[#This Row],[61 (26JUN1985 12:00:00)-Water Temperature (C)]]*OO[[#This Row],[3]]/SUM(OO[3])</f>
        <v>0</v>
      </c>
      <c r="F482" s="10">
        <f>3/24*OO[[#This Row],[62 (26JUN1985 15:00:00)-Water Temperature (C)]]*OO[[#This Row],[4]]/SUM(OO[4])</f>
        <v>0</v>
      </c>
      <c r="G482" s="10">
        <f>3/24*OO[[#This Row],[63 (26JUN1985 18:00:00)-Water Temperature (C)]]*OO[[#This Row],[5]]/SUM(OO[5])</f>
        <v>0</v>
      </c>
      <c r="H482" s="10">
        <f>3/24*OO[[#This Row],[64 (26JUN1985 21:00:00)-Water Temperature (C)]]*OO[[#This Row],[6]]/SUM(OO[6])</f>
        <v>0</v>
      </c>
      <c r="I482" s="10">
        <f>3/24*OO[[#This Row],[65 (27JUN1985 00:00:00)-Water Temperature (C)]]*OO[[#This Row],[7]]/SUM(OO[7])</f>
        <v>0</v>
      </c>
      <c r="J482" s="10">
        <f>3/24*OO[[#This Row],[66 (27JUN1985 03:00:00)-Water Temperature (C)]]*OO[[#This Row],[8]]/SUM(OO[8])</f>
        <v>0</v>
      </c>
      <c r="K482" s="10">
        <f>3/24*OO[[#This Row],[67 (27JUN1985 06:00:00)-Water Temperature (C)]]*OO[[#This Row],[9]]/SUM(OO[9])</f>
        <v>0</v>
      </c>
      <c r="L482" s="10">
        <f>3/24*OO[[#This Row],[68 (27JUN1985 09:00:00)-Water Temperature (C)]]*OO[[#This Row],[10]]/SUM(OO[10])</f>
        <v>0</v>
      </c>
      <c r="M482" s="10">
        <f>3/24*OO[[#This Row],[69 (27JUN1985 12:00:00)-Water Temperature (C)]]*OO[[#This Row],[11]]/SUM(OO[11])</f>
        <v>0</v>
      </c>
      <c r="N482" s="10">
        <f>3/24*OO[[#This Row],[70 (27JUN1985 15:00:00)-Water Temperature (C)]]*OO[[#This Row],[12]]/SUM(OO[12])</f>
        <v>0</v>
      </c>
      <c r="O482" s="10">
        <f>3/24*OO[[#This Row],[71 (27JUN1985 18:00:00)-Water Temperature (C)]]*OO[[#This Row],[13]]/SUM(OO[13])</f>
        <v>0</v>
      </c>
      <c r="P482" s="10">
        <f>3/24*OO[[#This Row],[72 (27JUN1985 21:00:00)-Water Temperature (C)]]*OO[[#This Row],[14]]/SUM(OO[14])</f>
        <v>0</v>
      </c>
      <c r="Q482" s="10">
        <f>3/24*OO[[#This Row],[73 (28JUN1985 00:00:00)-Water Temperature (C)]]*OO[[#This Row],[15]]/SUM(OO[15])</f>
        <v>0</v>
      </c>
      <c r="R482" s="10">
        <f>3/24*OO[[#This Row],[74 (28JUN1985 03:00:00)-Water Temperature (C)]]*OO[[#This Row],[16]]/SUM(OO[16])</f>
        <v>0</v>
      </c>
      <c r="S482" s="10">
        <f>3/24*OO[[#This Row],[75 (28JUN1985 06:00:00)-Water Temperature (C)]]*OO[[#This Row],[17]]/SUM(OO[17])</f>
        <v>0</v>
      </c>
      <c r="T482" s="10">
        <f>3/24*OO[[#This Row],[76 (28JUN1985 09:00:00)-Water Temperature (C)]]*OO[[#This Row],[18]]/SUM(OO[18])</f>
        <v>0</v>
      </c>
      <c r="U482" s="10">
        <f>3/24*OO[[#This Row],[77 (28JUN1985 12:00:00)-Water Temperature (C)]]*OO[[#This Row],[19]]/SUM(OO[19])</f>
        <v>0</v>
      </c>
      <c r="V482" s="10">
        <f>3/24000000*OO[[#This Row],[78 (28JUN1985 15:00:00)-Water Temperature (C)]]*OO[[#This Row],[20]]</f>
        <v>0</v>
      </c>
      <c r="W482" s="10">
        <f>3/24000000*OO[[#This Row],[79 (28JUN1985 18:00:00)-Water Temperature (C)]]*OO[[#This Row],[21]]</f>
        <v>0</v>
      </c>
      <c r="X482" s="10">
        <f>3/24000000*OO[[#This Row],[80 (28JUN1985 21:00:00)-Water Temperature (C)]]*OO[[#This Row],[22]]</f>
        <v>0</v>
      </c>
      <c r="Y482" s="10">
        <f>3/24000000*OO[[#This Row],[81 (29JUN1985 00:00:00)-Water Temperature (C)]]*OO[[#This Row],[23]]</f>
        <v>0</v>
      </c>
      <c r="Z482" s="10">
        <f>3/24000000*OO[[#This Row],[82 (29JUN1985 03:00:00)-Water Temperature (C)]]*OO[[#This Row],[24]]</f>
        <v>0</v>
      </c>
      <c r="AA482" s="10">
        <f>3/24000000*OO[[#This Row],[83 (29JUN1985 06:00:00)-Water Temperature (C)]]*OO[[#This Row],[25]]</f>
        <v>0</v>
      </c>
      <c r="AB482" s="10">
        <f>3/24000000*OO[[#This Row],[84 (29JUN1985 09:00:00)-Water Temperature (C)]]*OO[[#This Row],[26]]</f>
        <v>3.1576622336124996E-42</v>
      </c>
      <c r="AC482" s="10">
        <f>3/24000000*OO[[#This Row],[85 (29JUN1985 12:00:00)-Water Temperature (C)]]*OO[[#This Row],[27]]</f>
        <v>3.8938828020099998E-36</v>
      </c>
      <c r="AD482" s="10">
        <f>3/24000000*OO[[#This Row],[86 (29JUN1985 15:00:00)-Water Temperature (C)]]*OO[[#This Row],[28]]</f>
        <v>3.1482113942250005E-31</v>
      </c>
      <c r="AE482" s="10">
        <f>3/24000000*OO[[#This Row],[88 (29JUN1985 21:00:00)-Water Temperature (C)]]*OO[[#This Row],[30]]</f>
        <v>8.5964947862299991E-24</v>
      </c>
      <c r="AF482" s="10">
        <f>3/24000000*OO[[#This Row],[88 (29JUN1985 21:00:00)-Water Temperature (C)]]*OO[[#This Row],[30]]</f>
        <v>8.5964947862299991E-24</v>
      </c>
      <c r="AG482" s="10">
        <f>3/24000000*OO[[#This Row],[89 (30JUN1985 00:00:00)-Water Temperature (C)]]*OO[[#This Row],[31]]</f>
        <v>7.2334019196000006E-21</v>
      </c>
      <c r="AH482" s="10">
        <f>3/24000000*OO[[#This Row],[90 (30JUN1985 03:00:00)-Water Temperature (C)]]*OO[[#This Row],[32]]</f>
        <v>2.508193371555E-18</v>
      </c>
      <c r="AI482" s="10">
        <f>3/24000000*OO[[#This Row],[91 (30JUN1985 06:00:00)-Water Temperature (C)]]*OO[[#This Row],[33]]</f>
        <v>4.1630816456887493E-16</v>
      </c>
      <c r="AJ482" s="10">
        <f>3/24000000*OO[[#This Row],[92 (30JUN1985 09:00:00)-Water Temperature (C)]]*OO[[#This Row],[34]]</f>
        <v>3.7382826130312504E-14</v>
      </c>
      <c r="AK482" s="10">
        <f>3/24000000*OO[[#This Row],[93 (30JUN1985 12:00:00)-Water Temperature (C)]]*OO[[#This Row],[35]]</f>
        <v>1.9433023342584999E-12</v>
      </c>
      <c r="AL482" s="10">
        <f>3/24000000*OO[[#This Row],[94 (30JUN1985 15:00:00)-Water Temperature (C)]]*OO[[#This Row],[36]]</f>
        <v>6.2681705391624996E-11</v>
      </c>
      <c r="AM482" s="10">
        <f>3/24000000*OO[[#This Row],[95 (30JUN1985 18:00:00)-Water Temperature (C)]]*OO[[#This Row],[37]]</f>
        <v>1.331312499252E-9</v>
      </c>
      <c r="AN482" s="10">
        <f>3/24000000*OO[[#This Row],[96 (30JUN1985 21:00:00)-Water Temperature (C)]]*OO[[#This Row],[38]]</f>
        <v>1.93468264189875E-8</v>
      </c>
      <c r="AO482" s="10">
        <f>3/24000000*OO[[#This Row],[97 (01JUL1985 00:00:00)-Water Temperature (C)]]*OO[[#This Row],[39]]</f>
        <v>2.0022855347290001E-7</v>
      </c>
      <c r="AP482" s="10">
        <f>3/24000000*OO[[#This Row],[98 (01JUL1985 03:00:00)-Water Temperature (C)]]*OO[[#This Row],[40]]</f>
        <v>1.5443534953679998E-6</v>
      </c>
      <c r="AQ482" s="10">
        <f>3/24000000*OO[[#This Row],[99 (01JUL1985 06:00:00)-Water Temperature (C)]]*OO[[#This Row],[41]]</f>
        <v>9.1825230273749988E-6</v>
      </c>
      <c r="AR482" s="10">
        <f>3/24000000*OO[[#This Row],[100 (01JUL1985 09:00:00)-Water Temperature (C)]]*OO[[#This Row],[42]]</f>
        <v>4.383766244218749E-5</v>
      </c>
      <c r="AS482" s="10">
        <f>3/24000000*OO[[#This Row],[101 (01JUL1985 12:00:00)-Water Temperature (C)]]*OO[[#This Row],[43]]</f>
        <v>1.70069732462E-4</v>
      </c>
      <c r="AT482" s="10">
        <f>3/24000000*OO[[#This Row],[102 (01JUL1985 15:00:00)-Water Temperature (C)]]*OO[[#This Row],[44]]</f>
        <v>5.4526049659400007E-4</v>
      </c>
      <c r="AU482" s="10">
        <f>3/24000000*OO[[#This Row],[103 (01JUL1985 18:00:00)-Water Temperature (C)]]*OO[[#This Row],[45]]</f>
        <v>1.4771965260411248E-3</v>
      </c>
      <c r="AV482" s="10">
        <f>3/24000000*OO[[#This Row],[104 (01JUL1985 21:00:00)-Water Temperature (C)]]*OO[[#This Row],[46]]</f>
        <v>3.4178626752999998E-3</v>
      </c>
      <c r="AW482" s="10">
        <f>3/24000000*OO[[#This Row],[105 (02JUL1985 00:00:00)-Water Temperature (C)]]*OO[[#This Row],[47]]</f>
        <v>6.8956079347574995E-3</v>
      </c>
      <c r="AX482" s="10">
        <f>3/24000000*OO[[#This Row],[106 (02JUL1985 03:00:00)-Water Temperature (C)]]*OO[[#This Row],[48]]</f>
        <v>1.2384572760004998E-2</v>
      </c>
      <c r="AY482" s="10">
        <f>3/24000000*OO[[#This Row],[107 (02JUL1985 06:00:00)-Water Temperature (C)]]*OO[[#This Row],[49]]</f>
        <v>2.0130796422577497E-2</v>
      </c>
      <c r="AZ482" s="10">
        <f>3/24000000*OO[[#This Row],[108 (02JUL1985 09:00:00)-Water Temperature (C)]]*OO[[#This Row],[50]]</f>
        <v>3.002130545985E-2</v>
      </c>
      <c r="BA482" s="10">
        <f>3/24000000*OO[[#This Row],[109 (02JUL1985 12:00:00)-Water Temperature (C)]]*OO[[#This Row],[51]]</f>
        <v>4.1750925761999999E-2</v>
      </c>
      <c r="BB482" s="10">
        <f>3/24000000*OO[[#This Row],[110 (02JUL1985 15:00:00)-Water Temperature (C)]]*OO[[#This Row],[52]]</f>
        <v>5.4160833949212492E-2</v>
      </c>
      <c r="BC482" s="10">
        <f>3/24000000*OO[[#This Row],[111 (02JUL1985 18:00:00)-Water Temperature (C)]]*OO[[#This Row],[53]]</f>
        <v>6.6242355170924999E-2</v>
      </c>
      <c r="BD482" s="10">
        <f>3/24000000*OO[[#This Row],[112 (02JUL1985 21:00:00)-Water Temperature (C)]]*OO[[#This Row],[54]]</f>
        <v>7.6714162225649987E-2</v>
      </c>
      <c r="BE482" s="10">
        <f>3/24000000*OO[[#This Row],[113 (03JUL1985 00:00:00)-Water Temperature (C)]]*OO[[#This Row],[55]]</f>
        <v>8.5118484499800001E-2</v>
      </c>
      <c r="BF482" s="10">
        <f>3/24000000*OO[[#This Row],[114 (03JUL1985 03:00:00)-Water Temperature (C)]]*OO[[#This Row],[56]]</f>
        <v>9.104245010275E-2</v>
      </c>
      <c r="BG482" s="10">
        <f>3/24000000*OO[[#This Row],[115 (03JUL1985 06:00:00)-Water Temperature (C)]]*OO[[#This Row],[57]]</f>
        <v>9.44652517102125E-2</v>
      </c>
      <c r="BH482" s="10">
        <f>3/24000000*OO[[#This Row],[116 (03JUL1985 09:00:00)-Water Temperature (C)]]*OO[[#This Row],[58]]</f>
        <v>9.6036161726925001E-2</v>
      </c>
      <c r="BI482" s="10">
        <f>3/24000000*OO[[#This Row],[117 (03JUL1985 12:00:00)-Water Temperature (C)]]*OO[[#This Row],[59]]</f>
        <v>9.6507609685449997E-2</v>
      </c>
      <c r="BJ482" s="10">
        <f>3/24000000*OO[[#This Row],[118 (03JUL1985 15:00:00)-Water Temperature (C)]]*OO[[#This Row],[60]]</f>
        <v>9.5632233335099986E-2</v>
      </c>
      <c r="BK482" s="10">
        <f>3/24000000*OO[[#This Row],[119 (03JUL1985 18:00:00)-Water Temperature (C)]]*OO[[#This Row],[61]]</f>
        <v>9.3773400213937499E-2</v>
      </c>
      <c r="BL482" s="10">
        <f>3/24000000*OO[[#This Row],[120 (03JUL1985 21:00:00)-Water Temperature (C)]]*OO[[#This Row],[62]]</f>
        <v>9.0266922056887508E-2</v>
      </c>
      <c r="BM482" s="10">
        <f>3/24000000*OO[[#This Row],[121 (04JUL1985 00:00:00)-Water Temperature (C)]]*OO[[#This Row],[63]]</f>
        <v>8.5911607893125005E-2</v>
      </c>
      <c r="BN482" s="10">
        <f>3/24000000*OO[[#This Row],[122 (04JUL1985 03:00:00)-Water Temperature (C)]]*OO[[#This Row],[64]]</f>
        <v>8.1318164522399997E-2</v>
      </c>
      <c r="BO482" s="10">
        <f>3/24000000*OO[[#This Row],[123 (04JUL1985 06:00:00)-Water Temperature (C)]]*OO[[#This Row],[65]]</f>
        <v>7.6627156236587488E-2</v>
      </c>
      <c r="BP482" s="10">
        <f>3/24000000*OO[[#This Row],[124 (04JUL1985 09:00:00)-Water Temperature (C)]]*OO[[#This Row],[66]]</f>
        <v>7.2693535689600006E-2</v>
      </c>
      <c r="BQ482" s="10">
        <f>3/24000000*OO[[#This Row],[125 (04JUL1985 12:00:00)-Water Temperature (C)]]*OO[[#This Row],[67]]</f>
        <v>6.8938590042400008E-2</v>
      </c>
      <c r="BR482" s="10">
        <f>3/24000000*OO[[#This Row],[126 (04JUL1985 15:00:00)-Water Temperature (C)]]*OO[[#This Row],[68]]</f>
        <v>6.5173844376375009E-2</v>
      </c>
      <c r="BS482" s="10">
        <f>3/24000000*OO[[#This Row],[127 (04JUL1985 18:00:00)-Water Temperature (C)]]*OO[[#This Row],[69]]</f>
        <v>6.1751551665349985E-2</v>
      </c>
      <c r="BT482" s="10">
        <f>3/24000000*OO[[#This Row],[128 (04JUL1985 21:00:00)-Water Temperature (C)]]*OO[[#This Row],[70]]</f>
        <v>5.8154328214399996E-2</v>
      </c>
      <c r="BU482" s="10">
        <f>3/24000000*OO[[#This Row],[129 (05JUL1985 00:00:00)-Water Temperature (C)]]*OO[[#This Row],[71]]</f>
        <v>5.4242798026899998E-2</v>
      </c>
      <c r="BV482" s="10">
        <f>3/24000000*OO[[#This Row],[130 (05JUL1985 03:00:00)-Water Temperature (C)]]*OO[[#This Row],[72]]</f>
        <v>5.0553508396749991E-2</v>
      </c>
      <c r="BW482" s="10">
        <f>3/24000000*OO[[#This Row],[131 (05JUL1985 06:00:00)-Water Temperature (C)]]*OO[[#This Row],[73]]</f>
        <v>4.7247946772750002E-2</v>
      </c>
      <c r="BX482" s="10">
        <f>3/24000000*OO[[#This Row],[132 (05JUL1985 09:00:00)-Water Temperature (C)]]*OO[[#This Row],[74]]</f>
        <v>4.4834274411974996E-2</v>
      </c>
      <c r="BY482" s="10">
        <f>3/24000000*OO[[#This Row],[133 (05JUL1985 12:00:00)-Water Temperature (C)]]*OO[[#This Row],[75]]</f>
        <v>4.2799350212999999E-2</v>
      </c>
      <c r="BZ482" s="10">
        <f>3/24000000*OO[[#This Row],[134 (05JUL1985 15:00:00)-Water Temperature (C)]]*OO[[#This Row],[76]]</f>
        <v>4.0975798050562499E-2</v>
      </c>
      <c r="CA482" s="10">
        <f>3/24000000*OO[[#This Row],[135 (05JUL1985 18:00:00)-Water Temperature (C)]]*OO[[#This Row],[77]]</f>
        <v>3.9224994985999996E-2</v>
      </c>
      <c r="CB482" s="10">
        <f>3/24000000*OO[[#This Row],[136 (05JUL1985 21:00:00)-Water Temperature (C)]]*OO[[#This Row],[78]]</f>
        <v>3.7166033832049999E-2</v>
      </c>
      <c r="CC482" s="10">
        <f>3/24000000*OO[[#This Row],[137 (06JUL1985 00:00:00)-Water Temperature (C)]]*OO[[#This Row],[79]]</f>
        <v>3.4949678418874995E-2</v>
      </c>
      <c r="CD482" s="10">
        <f>3/24000000*OO[[#This Row],[138 (06JUL1985 03:00:00)-Water Temperature (C)]]*OO[[#This Row],[80]]</f>
        <v>3.2913413119087499E-2</v>
      </c>
      <c r="CE482" s="10">
        <f>3/24000000*OO[[#This Row],[139 (06JUL1985 06:00:00)-Water Temperature (C)]]*OO[[#This Row],[81]]</f>
        <v>3.11131719402E-2</v>
      </c>
      <c r="CF482" s="10">
        <f>3/24000000*OO[[#This Row],[140 (06JUL1985 09:00:00)-Water Temperature (C)]]*OO[[#This Row],[82]]</f>
        <v>2.9889063764124996E-2</v>
      </c>
      <c r="CG482" s="10">
        <f>3/24000000*OO[[#This Row],[141 (06JUL1985 12:00:00)-Water Temperature (C)]]*OO[[#This Row],[83]]</f>
        <v>2.8884135193199999E-2</v>
      </c>
      <c r="CH482" s="10">
        <f>3/24000000*OO[[#This Row],[142 (06JUL1985 15:00:00)-Water Temperature (C)]]*OO[[#This Row],[84]]</f>
        <v>2.7995854225209997E-2</v>
      </c>
      <c r="CI482" s="10">
        <f>3/24000000*OO[[#This Row],[143 (06JUL1985 18:00:00)-Water Temperature (C)]]*OO[[#This Row],[85]]</f>
        <v>2.707624147156875E-2</v>
      </c>
      <c r="CJ482" s="10">
        <f>3/24000000*OO[[#This Row],[144 (06JUL1985 21:00:00)-Water Temperature (C)]]*OO[[#This Row],[86]]</f>
        <v>2.5945461981659996E-2</v>
      </c>
      <c r="CK482" s="10">
        <f>3/24000000*OO[[#This Row],[145 (07JUL1985 00:00:00)-Water Temperature (C)]]*OO[[#This Row],[87]]</f>
        <v>2.4672493874875003E-2</v>
      </c>
      <c r="CL482" s="10">
        <f>3/24000000*OO[[#This Row],[146 (07JUL1985 03:00:00)-Water Temperature (C)]]*OO[[#This Row],[88]]</f>
        <v>2.3479502458282502E-2</v>
      </c>
      <c r="CM482" s="10">
        <f>3/24000000*OO[[#This Row],[147 (07JUL1985 06:00:00)-Water Temperature (C)]]*OO[[#This Row],[89]]</f>
        <v>2.2410203805779998E-2</v>
      </c>
      <c r="CN482" s="10">
        <f>3/24000000*OO[[#This Row],[148 (07JUL1985 09:00:00)-Water Temperature (C)]]*OO[[#This Row],[90]]</f>
        <v>2.1662098337787497E-2</v>
      </c>
      <c r="CO482" s="10">
        <f>3/24000000*OO[[#This Row],[149 (07JUL1985 12:00:00)-Water Temperature (C)]]*OO[[#This Row],[91]]</f>
        <v>2.0843313992742502E-2</v>
      </c>
      <c r="CP482" s="10">
        <f>3/24000000*OO[[#This Row],[150 (07JUL1985 15:00:00)-Water Temperature (C)]]*OO[[#This Row],[92]]</f>
        <v>2.0265252611618746E-2</v>
      </c>
      <c r="CQ482" s="10">
        <f>3/24000000*OO[[#This Row],[151 (07JUL1985 18:00:00)-Water Temperature (C)]]*OO[[#This Row],[93]]</f>
        <v>1.9696672026499995E-2</v>
      </c>
      <c r="CR482" s="10">
        <f>3/24000000*OO[[#This Row],[152 (07JUL1985 21:00:00)-Water Temperature (C)]]*OO[[#This Row],[94]]</f>
        <v>1.90209131336775E-2</v>
      </c>
      <c r="CS482" s="10">
        <f>3/24000000*OO[[#This Row],[153 (08JUL1985 00:00:00)-Water Temperature (C)]]*OO[[#This Row],[95]]</f>
        <v>1.8261069310557498E-2</v>
      </c>
      <c r="CT482" s="10">
        <f>3/24000000*OO[[#This Row],[154 (08JUL1985 03:00:00)-Water Temperature (C)]]*OO[[#This Row],[96]]</f>
        <v>1.751677684366125E-2</v>
      </c>
      <c r="CU482" s="10">
        <f>3/24000000*OO[[#This Row],[155 (08JUL1985 06:00:00)-Water Temperature (C)]]*OO[[#This Row],[97]]</f>
        <v>1.6890493161023749E-2</v>
      </c>
      <c r="CV482" s="10">
        <f>3/24000000*OO[[#This Row],[156 (08JUL1985 09:00:00)-Water Temperature (C)]]*OO[[#This Row],[98]]</f>
        <v>1.6562049959939998E-2</v>
      </c>
      <c r="CW482" s="10">
        <f>3/24000000*OO[[#This Row],[157 (08JUL1985 12:00:00)-Water Temperature (C)]]*OO[[#This Row],[99]]</f>
        <v>1.6334639657051248E-2</v>
      </c>
    </row>
    <row r="483" spans="1:101" x14ac:dyDescent="0.35">
      <c r="A483" t="s">
        <v>490</v>
      </c>
      <c r="B483">
        <v>694.48990000000003</v>
      </c>
      <c r="C483" s="10">
        <f>3/24*OO[[#This Row],[59 (26JUN1985 06:00:00)-Water Temperature (C)]]*OO[[#This Row],[1]]/SUM(OO[1])</f>
        <v>0</v>
      </c>
      <c r="D483" s="10">
        <f>3/24*OO[[#This Row],[60 (26JUN1985 09:00:00)-Water Temperature (C)]]*OO[[#This Row],[2]]/SUM(OO[2])</f>
        <v>0</v>
      </c>
      <c r="E483" s="10">
        <f>3/24*OO[[#This Row],[61 (26JUN1985 12:00:00)-Water Temperature (C)]]*OO[[#This Row],[3]]/SUM(OO[3])</f>
        <v>0</v>
      </c>
      <c r="F483" s="10">
        <f>3/24*OO[[#This Row],[62 (26JUN1985 15:00:00)-Water Temperature (C)]]*OO[[#This Row],[4]]/SUM(OO[4])</f>
        <v>0</v>
      </c>
      <c r="G483" s="10">
        <f>3/24*OO[[#This Row],[63 (26JUN1985 18:00:00)-Water Temperature (C)]]*OO[[#This Row],[5]]/SUM(OO[5])</f>
        <v>0</v>
      </c>
      <c r="H483" s="10">
        <f>3/24*OO[[#This Row],[64 (26JUN1985 21:00:00)-Water Temperature (C)]]*OO[[#This Row],[6]]/SUM(OO[6])</f>
        <v>0</v>
      </c>
      <c r="I483" s="10">
        <f>3/24*OO[[#This Row],[65 (27JUN1985 00:00:00)-Water Temperature (C)]]*OO[[#This Row],[7]]/SUM(OO[7])</f>
        <v>0</v>
      </c>
      <c r="J483" s="10">
        <f>3/24*OO[[#This Row],[66 (27JUN1985 03:00:00)-Water Temperature (C)]]*OO[[#This Row],[8]]/SUM(OO[8])</f>
        <v>0</v>
      </c>
      <c r="K483" s="10">
        <f>3/24*OO[[#This Row],[67 (27JUN1985 06:00:00)-Water Temperature (C)]]*OO[[#This Row],[9]]/SUM(OO[9])</f>
        <v>0</v>
      </c>
      <c r="L483" s="10">
        <f>3/24*OO[[#This Row],[68 (27JUN1985 09:00:00)-Water Temperature (C)]]*OO[[#This Row],[10]]/SUM(OO[10])</f>
        <v>0</v>
      </c>
      <c r="M483" s="10">
        <f>3/24*OO[[#This Row],[69 (27JUN1985 12:00:00)-Water Temperature (C)]]*OO[[#This Row],[11]]/SUM(OO[11])</f>
        <v>0</v>
      </c>
      <c r="N483" s="10">
        <f>3/24*OO[[#This Row],[70 (27JUN1985 15:00:00)-Water Temperature (C)]]*OO[[#This Row],[12]]/SUM(OO[12])</f>
        <v>0</v>
      </c>
      <c r="O483" s="10">
        <f>3/24*OO[[#This Row],[71 (27JUN1985 18:00:00)-Water Temperature (C)]]*OO[[#This Row],[13]]/SUM(OO[13])</f>
        <v>0</v>
      </c>
      <c r="P483" s="10">
        <f>3/24*OO[[#This Row],[72 (27JUN1985 21:00:00)-Water Temperature (C)]]*OO[[#This Row],[14]]/SUM(OO[14])</f>
        <v>0</v>
      </c>
      <c r="Q483" s="10">
        <f>3/24*OO[[#This Row],[73 (28JUN1985 00:00:00)-Water Temperature (C)]]*OO[[#This Row],[15]]/SUM(OO[15])</f>
        <v>0</v>
      </c>
      <c r="R483" s="10">
        <f>3/24*OO[[#This Row],[74 (28JUN1985 03:00:00)-Water Temperature (C)]]*OO[[#This Row],[16]]/SUM(OO[16])</f>
        <v>0</v>
      </c>
      <c r="S483" s="10">
        <f>3/24*OO[[#This Row],[75 (28JUN1985 06:00:00)-Water Temperature (C)]]*OO[[#This Row],[17]]/SUM(OO[17])</f>
        <v>0</v>
      </c>
      <c r="T483" s="10">
        <f>3/24*OO[[#This Row],[76 (28JUN1985 09:00:00)-Water Temperature (C)]]*OO[[#This Row],[18]]/SUM(OO[18])</f>
        <v>0</v>
      </c>
      <c r="U483" s="10">
        <f>3/24*OO[[#This Row],[77 (28JUN1985 12:00:00)-Water Temperature (C)]]*OO[[#This Row],[19]]/SUM(OO[19])</f>
        <v>0</v>
      </c>
      <c r="V483" s="10">
        <f>3/24000000*OO[[#This Row],[78 (28JUN1985 15:00:00)-Water Temperature (C)]]*OO[[#This Row],[20]]</f>
        <v>0</v>
      </c>
      <c r="W483" s="10">
        <f>3/24000000*OO[[#This Row],[79 (28JUN1985 18:00:00)-Water Temperature (C)]]*OO[[#This Row],[21]]</f>
        <v>0</v>
      </c>
      <c r="X483" s="10">
        <f>3/24000000*OO[[#This Row],[80 (28JUN1985 21:00:00)-Water Temperature (C)]]*OO[[#This Row],[22]]</f>
        <v>0</v>
      </c>
      <c r="Y483" s="10">
        <f>3/24000000*OO[[#This Row],[81 (29JUN1985 00:00:00)-Water Temperature (C)]]*OO[[#This Row],[23]]</f>
        <v>0</v>
      </c>
      <c r="Z483" s="10">
        <f>3/24000000*OO[[#This Row],[82 (29JUN1985 03:00:00)-Water Temperature (C)]]*OO[[#This Row],[24]]</f>
        <v>0</v>
      </c>
      <c r="AA483" s="10">
        <f>3/24000000*OO[[#This Row],[83 (29JUN1985 06:00:00)-Water Temperature (C)]]*OO[[#This Row],[25]]</f>
        <v>0</v>
      </c>
      <c r="AB483" s="10">
        <f>3/24000000*OO[[#This Row],[84 (29JUN1985 09:00:00)-Water Temperature (C)]]*OO[[#This Row],[26]]</f>
        <v>7.919143860379999E-43</v>
      </c>
      <c r="AC483" s="10">
        <f>3/24000000*OO[[#This Row],[85 (29JUN1985 12:00:00)-Water Temperature (C)]]*OO[[#This Row],[27]]</f>
        <v>1.0970208668037501E-36</v>
      </c>
      <c r="AD483" s="10">
        <f>3/24000000*OO[[#This Row],[86 (29JUN1985 15:00:00)-Water Temperature (C)]]*OO[[#This Row],[28]]</f>
        <v>1.010986980874E-31</v>
      </c>
      <c r="AE483" s="10">
        <f>3/24000000*OO[[#This Row],[88 (29JUN1985 21:00:00)-Water Temperature (C)]]*OO[[#This Row],[30]]</f>
        <v>3.3039071343249993E-24</v>
      </c>
      <c r="AF483" s="10">
        <f>3/24000000*OO[[#This Row],[88 (29JUN1985 21:00:00)-Water Temperature (C)]]*OO[[#This Row],[30]]</f>
        <v>3.3039071343249993E-24</v>
      </c>
      <c r="AG483" s="10">
        <f>3/24000000*OO[[#This Row],[89 (30JUN1985 00:00:00)-Water Temperature (C)]]*OO[[#This Row],[31]]</f>
        <v>2.9830611392624995E-21</v>
      </c>
      <c r="AH483" s="10">
        <f>3/24000000*OO[[#This Row],[90 (30JUN1985 03:00:00)-Water Temperature (C)]]*OO[[#This Row],[32]]</f>
        <v>1.1009761295073749E-18</v>
      </c>
      <c r="AI483" s="10">
        <f>3/24000000*OO[[#This Row],[91 (30JUN1985 06:00:00)-Water Temperature (C)]]*OO[[#This Row],[33]]</f>
        <v>1.9342312486312499E-16</v>
      </c>
      <c r="AJ483" s="10">
        <f>3/24000000*OO[[#This Row],[92 (30JUN1985 09:00:00)-Water Temperature (C)]]*OO[[#This Row],[34]]</f>
        <v>1.8289233878851251E-14</v>
      </c>
      <c r="AK483" s="10">
        <f>3/24000000*OO[[#This Row],[93 (30JUN1985 12:00:00)-Water Temperature (C)]]*OO[[#This Row],[35]]</f>
        <v>9.9730854508537514E-13</v>
      </c>
      <c r="AL483" s="10">
        <f>3/24000000*OO[[#This Row],[94 (30JUN1985 15:00:00)-Water Temperature (C)]]*OO[[#This Row],[36]]</f>
        <v>3.3640038842250004E-11</v>
      </c>
      <c r="AM483" s="10">
        <f>3/24000000*OO[[#This Row],[95 (30JUN1985 18:00:00)-Water Temperature (C)]]*OO[[#This Row],[37]]</f>
        <v>7.4523074502662491E-10</v>
      </c>
      <c r="AN483" s="10">
        <f>3/24000000*OO[[#This Row],[96 (30JUN1985 21:00:00)-Water Temperature (C)]]*OO[[#This Row],[38]]</f>
        <v>1.127419226690625E-8</v>
      </c>
      <c r="AO483" s="10">
        <f>3/24000000*OO[[#This Row],[97 (01JUL1985 00:00:00)-Water Temperature (C)]]*OO[[#This Row],[39]]</f>
        <v>1.212697194377625E-7</v>
      </c>
      <c r="AP483" s="10">
        <f>3/24000000*OO[[#This Row],[98 (01JUL1985 03:00:00)-Water Temperature (C)]]*OO[[#This Row],[40]]</f>
        <v>9.7038309046574988E-7</v>
      </c>
      <c r="AQ483" s="10">
        <f>3/24000000*OO[[#This Row],[99 (01JUL1985 06:00:00)-Water Temperature (C)]]*OO[[#This Row],[41]]</f>
        <v>5.975801463159999E-6</v>
      </c>
      <c r="AR483" s="10">
        <f>3/24000000*OO[[#This Row],[100 (01JUL1985 09:00:00)-Water Temperature (C)]]*OO[[#This Row],[42]]</f>
        <v>2.9486894045349999E-5</v>
      </c>
      <c r="AS483" s="10">
        <f>3/24000000*OO[[#This Row],[101 (01JUL1985 12:00:00)-Water Temperature (C)]]*OO[[#This Row],[43]]</f>
        <v>1.1805018281284998E-4</v>
      </c>
      <c r="AT483" s="10">
        <f>3/24000000*OO[[#This Row],[102 (01JUL1985 15:00:00)-Water Temperature (C)]]*OO[[#This Row],[44]]</f>
        <v>3.9003019732649995E-4</v>
      </c>
      <c r="AU483" s="10">
        <f>3/24000000*OO[[#This Row],[103 (01JUL1985 18:00:00)-Water Temperature (C)]]*OO[[#This Row],[45]]</f>
        <v>1.087536325674E-3</v>
      </c>
      <c r="AV483" s="10">
        <f>3/24000000*OO[[#This Row],[104 (01JUL1985 21:00:00)-Water Temperature (C)]]*OO[[#This Row],[46]]</f>
        <v>2.5871993647954999E-3</v>
      </c>
      <c r="AW483" s="10">
        <f>3/24000000*OO[[#This Row],[105 (02JUL1985 00:00:00)-Water Temperature (C)]]*OO[[#This Row],[47]]</f>
        <v>5.3610871911074992E-3</v>
      </c>
      <c r="AX483" s="10">
        <f>3/24000000*OO[[#This Row],[106 (02JUL1985 03:00:00)-Water Temperature (C)]]*OO[[#This Row],[48]]</f>
        <v>9.8765527566937496E-3</v>
      </c>
      <c r="AY483" s="10">
        <f>3/24000000*OO[[#This Row],[107 (02JUL1985 06:00:00)-Water Temperature (C)]]*OO[[#This Row],[49]]</f>
        <v>1.6445123871184998E-2</v>
      </c>
      <c r="AZ483" s="10">
        <f>3/24000000*OO[[#This Row],[108 (02JUL1985 09:00:00)-Water Temperature (C)]]*OO[[#This Row],[50]]</f>
        <v>2.5087987339246248E-2</v>
      </c>
      <c r="BA483" s="10">
        <f>3/24000000*OO[[#This Row],[109 (02JUL1985 12:00:00)-Water Temperature (C)]]*OO[[#This Row],[51]]</f>
        <v>3.5636390680674999E-2</v>
      </c>
      <c r="BB483" s="10">
        <f>3/24000000*OO[[#This Row],[110 (02JUL1985 15:00:00)-Water Temperature (C)]]*OO[[#This Row],[52]]</f>
        <v>4.7159747953499996E-2</v>
      </c>
      <c r="BC483" s="10">
        <f>3/24000000*OO[[#This Row],[111 (02JUL1985 18:00:00)-Water Temperature (C)]]*OO[[#This Row],[53]]</f>
        <v>5.8771037495700007E-2</v>
      </c>
      <c r="BD483" s="10">
        <f>3/24000000*OO[[#This Row],[112 (02JUL1985 21:00:00)-Water Temperature (C)]]*OO[[#This Row],[54]]</f>
        <v>6.9279724043799992E-2</v>
      </c>
      <c r="BE483" s="10">
        <f>3/24000000*OO[[#This Row],[113 (03JUL1985 00:00:00)-Water Temperature (C)]]*OO[[#This Row],[55]]</f>
        <v>7.8157412617237493E-2</v>
      </c>
      <c r="BF483" s="10">
        <f>3/24000000*OO[[#This Row],[114 (03JUL1985 03:00:00)-Water Temperature (C)]]*OO[[#This Row],[56]]</f>
        <v>8.4901487671999995E-2</v>
      </c>
      <c r="BG483" s="10">
        <f>3/24000000*OO[[#This Row],[115 (03JUL1985 06:00:00)-Water Temperature (C)]]*OO[[#This Row],[57]]</f>
        <v>8.9368862790149994E-2</v>
      </c>
      <c r="BH483" s="10">
        <f>3/24000000*OO[[#This Row],[116 (03JUL1985 09:00:00)-Water Temperature (C)]]*OO[[#This Row],[58]]</f>
        <v>9.2060644617062495E-2</v>
      </c>
      <c r="BI483" s="10">
        <f>3/24000000*OO[[#This Row],[117 (03JUL1985 12:00:00)-Water Temperature (C)]]*OO[[#This Row],[59]]</f>
        <v>9.3622770912124995E-2</v>
      </c>
      <c r="BJ483" s="10">
        <f>3/24000000*OO[[#This Row],[118 (03JUL1985 15:00:00)-Water Temperature (C)]]*OO[[#This Row],[60]]</f>
        <v>9.3791976268762484E-2</v>
      </c>
      <c r="BK483" s="10">
        <f>3/24000000*OO[[#This Row],[119 (03JUL1985 18:00:00)-Water Temperature (C)]]*OO[[#This Row],[61]]</f>
        <v>9.2892933576299991E-2</v>
      </c>
      <c r="BL483" s="10">
        <f>3/24000000*OO[[#This Row],[120 (03JUL1985 21:00:00)-Water Temperature (C)]]*OO[[#This Row],[62]]</f>
        <v>9.0271409280475001E-2</v>
      </c>
      <c r="BM483" s="10">
        <f>3/24000000*OO[[#This Row],[121 (04JUL1985 00:00:00)-Water Temperature (C)]]*OO[[#This Row],[63]]</f>
        <v>8.668753103049999E-2</v>
      </c>
      <c r="BN483" s="10">
        <f>3/24000000*OO[[#This Row],[122 (04JUL1985 03:00:00)-Water Temperature (C)]]*OO[[#This Row],[64]]</f>
        <v>8.2735822382400001E-2</v>
      </c>
      <c r="BO483" s="10">
        <f>3/24000000*OO[[#This Row],[123 (04JUL1985 06:00:00)-Water Temperature (C)]]*OO[[#This Row],[65]]</f>
        <v>7.857134968376249E-2</v>
      </c>
      <c r="BP483" s="10">
        <f>3/24000000*OO[[#This Row],[124 (04JUL1985 09:00:00)-Water Temperature (C)]]*OO[[#This Row],[66]]</f>
        <v>7.5047931377250007E-2</v>
      </c>
      <c r="BQ483" s="10">
        <f>3/24000000*OO[[#This Row],[125 (04JUL1985 12:00:00)-Water Temperature (C)]]*OO[[#This Row],[67]]</f>
        <v>7.1598558355674996E-2</v>
      </c>
      <c r="BR483" s="10">
        <f>3/24000000*OO[[#This Row],[126 (04JUL1985 15:00:00)-Water Temperature (C)]]*OO[[#This Row],[68]]</f>
        <v>6.8091069839250007E-2</v>
      </c>
      <c r="BS483" s="10">
        <f>3/24000000*OO[[#This Row],[127 (04JUL1985 18:00:00)-Water Temperature (C)]]*OO[[#This Row],[69]]</f>
        <v>6.4857169592550001E-2</v>
      </c>
      <c r="BT483" s="10">
        <f>3/24000000*OO[[#This Row],[128 (04JUL1985 21:00:00)-Water Temperature (C)]]*OO[[#This Row],[70]]</f>
        <v>6.1393161500500004E-2</v>
      </c>
      <c r="BU483" s="10">
        <f>3/24000000*OO[[#This Row],[129 (05JUL1985 00:00:00)-Water Temperature (C)]]*OO[[#This Row],[71]]</f>
        <v>5.7563041830800001E-2</v>
      </c>
      <c r="BV483" s="10">
        <f>3/24000000*OO[[#This Row],[130 (05JUL1985 03:00:00)-Water Temperature (C)]]*OO[[#This Row],[72]]</f>
        <v>5.3913495189800001E-2</v>
      </c>
      <c r="BW483" s="10">
        <f>3/24000000*OO[[#This Row],[131 (05JUL1985 06:00:00)-Water Temperature (C)]]*OO[[#This Row],[73]]</f>
        <v>5.0619788159849993E-2</v>
      </c>
      <c r="BX483" s="10">
        <f>3/24000000*OO[[#This Row],[132 (05JUL1985 09:00:00)-Water Temperature (C)]]*OO[[#This Row],[74]]</f>
        <v>4.8216649198462504E-2</v>
      </c>
      <c r="BY483" s="10">
        <f>3/24000000*OO[[#This Row],[133 (05JUL1985 12:00:00)-Water Temperature (C)]]*OO[[#This Row],[75]]</f>
        <v>4.6179273314625E-2</v>
      </c>
      <c r="BZ483" s="10">
        <f>3/24000000*OO[[#This Row],[134 (05JUL1985 15:00:00)-Water Temperature (C)]]*OO[[#This Row],[76]]</f>
        <v>4.4342342040825003E-2</v>
      </c>
      <c r="CA483" s="10">
        <f>3/24000000*OO[[#This Row],[135 (05JUL1985 18:00:00)-Water Temperature (C)]]*OO[[#This Row],[77]]</f>
        <v>4.2565448848649996E-2</v>
      </c>
      <c r="CB483" s="10">
        <f>3/24000000*OO[[#This Row],[136 (05JUL1985 21:00:00)-Water Temperature (C)]]*OO[[#This Row],[78]]</f>
        <v>4.0449114855600002E-2</v>
      </c>
      <c r="CC483" s="10">
        <f>3/24000000*OO[[#This Row],[137 (06JUL1985 00:00:00)-Water Temperature (C)]]*OO[[#This Row],[79]]</f>
        <v>3.8153079021324997E-2</v>
      </c>
      <c r="CD483" s="10">
        <f>3/24000000*OO[[#This Row],[138 (06JUL1985 03:00:00)-Water Temperature (C)]]*OO[[#This Row],[80]]</f>
        <v>3.6034475377350002E-2</v>
      </c>
      <c r="CE483" s="10">
        <f>3/24000000*OO[[#This Row],[139 (06JUL1985 06:00:00)-Water Temperature (C)]]*OO[[#This Row],[81]]</f>
        <v>3.4153004588999995E-2</v>
      </c>
      <c r="CF483" s="10">
        <f>3/24000000*OO[[#This Row],[140 (06JUL1985 09:00:00)-Water Temperature (C)]]*OO[[#This Row],[82]]</f>
        <v>3.2872358687399995E-2</v>
      </c>
      <c r="CG483" s="10">
        <f>3/24000000*OO[[#This Row],[141 (06JUL1985 12:00:00)-Water Temperature (C)]]*OO[[#This Row],[83]]</f>
        <v>3.1816774286000001E-2</v>
      </c>
      <c r="CH483" s="10">
        <f>3/24000000*OO[[#This Row],[142 (06JUL1985 15:00:00)-Water Temperature (C)]]*OO[[#This Row],[84]]</f>
        <v>3.0880994210100002E-2</v>
      </c>
      <c r="CI483" s="10">
        <f>3/24000000*OO[[#This Row],[143 (06JUL1985 18:00:00)-Water Temperature (C)]]*OO[[#This Row],[85]]</f>
        <v>2.9907249445387498E-2</v>
      </c>
      <c r="CJ483" s="10">
        <f>3/24000000*OO[[#This Row],[144 (06JUL1985 21:00:00)-Water Temperature (C)]]*OO[[#This Row],[86]]</f>
        <v>2.8704456664654994E-2</v>
      </c>
      <c r="CK483" s="10">
        <f>3/24000000*OO[[#This Row],[145 (07JUL1985 00:00:00)-Water Temperature (C)]]*OO[[#This Row],[87]]</f>
        <v>2.7346538831546252E-2</v>
      </c>
      <c r="CL483" s="10">
        <f>3/24000000*OO[[#This Row],[146 (07JUL1985 03:00:00)-Water Temperature (C)]]*OO[[#This Row],[88]]</f>
        <v>2.6070570032124995E-2</v>
      </c>
      <c r="CM483" s="10">
        <f>3/24000000*OO[[#This Row],[147 (07JUL1985 06:00:00)-Water Temperature (C)]]*OO[[#This Row],[89]]</f>
        <v>2.4923693790932504E-2</v>
      </c>
      <c r="CN483" s="10">
        <f>3/24000000*OO[[#This Row],[148 (07JUL1985 09:00:00)-Water Temperature (C)]]*OO[[#This Row],[90]]</f>
        <v>2.4119007777149998E-2</v>
      </c>
      <c r="CO483" s="10">
        <f>3/24000000*OO[[#This Row],[149 (07JUL1985 12:00:00)-Water Temperature (C)]]*OO[[#This Row],[91]]</f>
        <v>2.3234924434421253E-2</v>
      </c>
      <c r="CP483" s="10">
        <f>3/24000000*OO[[#This Row],[150 (07JUL1985 15:00:00)-Water Temperature (C)]]*OO[[#This Row],[92]]</f>
        <v>2.2609607309459996E-2</v>
      </c>
      <c r="CQ483" s="10">
        <f>3/24000000*OO[[#This Row],[151 (07JUL1985 18:00:00)-Water Temperature (C)]]*OO[[#This Row],[93]]</f>
        <v>2.1992057124939998E-2</v>
      </c>
      <c r="CR483" s="10">
        <f>3/24000000*OO[[#This Row],[152 (07JUL1985 21:00:00)-Water Temperature (C)]]*OO[[#This Row],[94]]</f>
        <v>2.1258297922874998E-2</v>
      </c>
      <c r="CS483" s="10">
        <f>3/24000000*OO[[#This Row],[153 (08JUL1985 00:00:00)-Water Temperature (C)]]*OO[[#This Row],[95]]</f>
        <v>2.0431836107000001E-2</v>
      </c>
      <c r="CT483" s="10">
        <f>3/24000000*OO[[#This Row],[154 (08JUL1985 03:00:00)-Water Temperature (C)]]*OO[[#This Row],[96]]</f>
        <v>1.96211299506075E-2</v>
      </c>
      <c r="CU483" s="10">
        <f>3/24000000*OO[[#This Row],[155 (08JUL1985 06:00:00)-Water Temperature (C)]]*OO[[#This Row],[97]]</f>
        <v>1.8936513483581253E-2</v>
      </c>
      <c r="CV483" s="10">
        <f>3/24000000*OO[[#This Row],[156 (08JUL1985 09:00:00)-Water Temperature (C)]]*OO[[#This Row],[98]]</f>
        <v>1.8572202190812497E-2</v>
      </c>
      <c r="CW483" s="10">
        <f>3/24000000*OO[[#This Row],[157 (08JUL1985 12:00:00)-Water Temperature (C)]]*OO[[#This Row],[99]]</f>
        <v>1.83150451598625E-2</v>
      </c>
    </row>
    <row r="484" spans="1:101" x14ac:dyDescent="0.35">
      <c r="A484" t="s">
        <v>491</v>
      </c>
      <c r="B484">
        <v>687.1259</v>
      </c>
      <c r="C484" s="10">
        <f>3/24*OO[[#This Row],[59 (26JUN1985 06:00:00)-Water Temperature (C)]]*OO[[#This Row],[1]]/SUM(OO[1])</f>
        <v>0</v>
      </c>
      <c r="D484" s="10">
        <f>3/24*OO[[#This Row],[60 (26JUN1985 09:00:00)-Water Temperature (C)]]*OO[[#This Row],[2]]/SUM(OO[2])</f>
        <v>0</v>
      </c>
      <c r="E484" s="10">
        <f>3/24*OO[[#This Row],[61 (26JUN1985 12:00:00)-Water Temperature (C)]]*OO[[#This Row],[3]]/SUM(OO[3])</f>
        <v>0</v>
      </c>
      <c r="F484" s="10">
        <f>3/24*OO[[#This Row],[62 (26JUN1985 15:00:00)-Water Temperature (C)]]*OO[[#This Row],[4]]/SUM(OO[4])</f>
        <v>0</v>
      </c>
      <c r="G484" s="10">
        <f>3/24*OO[[#This Row],[63 (26JUN1985 18:00:00)-Water Temperature (C)]]*OO[[#This Row],[5]]/SUM(OO[5])</f>
        <v>0</v>
      </c>
      <c r="H484" s="10">
        <f>3/24*OO[[#This Row],[64 (26JUN1985 21:00:00)-Water Temperature (C)]]*OO[[#This Row],[6]]/SUM(OO[6])</f>
        <v>0</v>
      </c>
      <c r="I484" s="10">
        <f>3/24*OO[[#This Row],[65 (27JUN1985 00:00:00)-Water Temperature (C)]]*OO[[#This Row],[7]]/SUM(OO[7])</f>
        <v>0</v>
      </c>
      <c r="J484" s="10">
        <f>3/24*OO[[#This Row],[66 (27JUN1985 03:00:00)-Water Temperature (C)]]*OO[[#This Row],[8]]/SUM(OO[8])</f>
        <v>0</v>
      </c>
      <c r="K484" s="10">
        <f>3/24*OO[[#This Row],[67 (27JUN1985 06:00:00)-Water Temperature (C)]]*OO[[#This Row],[9]]/SUM(OO[9])</f>
        <v>0</v>
      </c>
      <c r="L484" s="10">
        <f>3/24*OO[[#This Row],[68 (27JUN1985 09:00:00)-Water Temperature (C)]]*OO[[#This Row],[10]]/SUM(OO[10])</f>
        <v>0</v>
      </c>
      <c r="M484" s="10">
        <f>3/24*OO[[#This Row],[69 (27JUN1985 12:00:00)-Water Temperature (C)]]*OO[[#This Row],[11]]/SUM(OO[11])</f>
        <v>0</v>
      </c>
      <c r="N484" s="10">
        <f>3/24*OO[[#This Row],[70 (27JUN1985 15:00:00)-Water Temperature (C)]]*OO[[#This Row],[12]]/SUM(OO[12])</f>
        <v>0</v>
      </c>
      <c r="O484" s="10">
        <f>3/24*OO[[#This Row],[71 (27JUN1985 18:00:00)-Water Temperature (C)]]*OO[[#This Row],[13]]/SUM(OO[13])</f>
        <v>0</v>
      </c>
      <c r="P484" s="10">
        <f>3/24*OO[[#This Row],[72 (27JUN1985 21:00:00)-Water Temperature (C)]]*OO[[#This Row],[14]]/SUM(OO[14])</f>
        <v>0</v>
      </c>
      <c r="Q484" s="10">
        <f>3/24*OO[[#This Row],[73 (28JUN1985 00:00:00)-Water Temperature (C)]]*OO[[#This Row],[15]]/SUM(OO[15])</f>
        <v>0</v>
      </c>
      <c r="R484" s="10">
        <f>3/24*OO[[#This Row],[74 (28JUN1985 03:00:00)-Water Temperature (C)]]*OO[[#This Row],[16]]/SUM(OO[16])</f>
        <v>0</v>
      </c>
      <c r="S484" s="10">
        <f>3/24*OO[[#This Row],[75 (28JUN1985 06:00:00)-Water Temperature (C)]]*OO[[#This Row],[17]]/SUM(OO[17])</f>
        <v>0</v>
      </c>
      <c r="T484" s="10">
        <f>3/24*OO[[#This Row],[76 (28JUN1985 09:00:00)-Water Temperature (C)]]*OO[[#This Row],[18]]/SUM(OO[18])</f>
        <v>0</v>
      </c>
      <c r="U484" s="10">
        <f>3/24*OO[[#This Row],[77 (28JUN1985 12:00:00)-Water Temperature (C)]]*OO[[#This Row],[19]]/SUM(OO[19])</f>
        <v>0</v>
      </c>
      <c r="V484" s="10">
        <f>3/24000000*OO[[#This Row],[78 (28JUN1985 15:00:00)-Water Temperature (C)]]*OO[[#This Row],[20]]</f>
        <v>0</v>
      </c>
      <c r="W484" s="10">
        <f>3/24000000*OO[[#This Row],[79 (28JUN1985 18:00:00)-Water Temperature (C)]]*OO[[#This Row],[21]]</f>
        <v>0</v>
      </c>
      <c r="X484" s="10">
        <f>3/24000000*OO[[#This Row],[80 (28JUN1985 21:00:00)-Water Temperature (C)]]*OO[[#This Row],[22]]</f>
        <v>0</v>
      </c>
      <c r="Y484" s="10">
        <f>3/24000000*OO[[#This Row],[81 (29JUN1985 00:00:00)-Water Temperature (C)]]*OO[[#This Row],[23]]</f>
        <v>0</v>
      </c>
      <c r="Z484" s="10">
        <f>3/24000000*OO[[#This Row],[82 (29JUN1985 03:00:00)-Water Temperature (C)]]*OO[[#This Row],[24]]</f>
        <v>0</v>
      </c>
      <c r="AA484" s="10">
        <f>3/24000000*OO[[#This Row],[83 (29JUN1985 06:00:00)-Water Temperature (C)]]*OO[[#This Row],[25]]</f>
        <v>0</v>
      </c>
      <c r="AB484" s="10">
        <f>3/24000000*OO[[#This Row],[84 (29JUN1985 09:00:00)-Water Temperature (C)]]*OO[[#This Row],[26]]</f>
        <v>1.9561344350008751E-43</v>
      </c>
      <c r="AC484" s="10">
        <f>3/24000000*OO[[#This Row],[85 (29JUN1985 12:00:00)-Water Temperature (C)]]*OO[[#This Row],[27]]</f>
        <v>3.0228177842624997E-37</v>
      </c>
      <c r="AD484" s="10">
        <f>3/24000000*OO[[#This Row],[86 (29JUN1985 15:00:00)-Water Temperature (C)]]*OO[[#This Row],[28]]</f>
        <v>3.1923873688599995E-32</v>
      </c>
      <c r="AE484" s="10">
        <f>3/24000000*OO[[#This Row],[88 (29JUN1985 21:00:00)-Water Temperature (C)]]*OO[[#This Row],[30]]</f>
        <v>1.253643156528E-24</v>
      </c>
      <c r="AF484" s="10">
        <f>3/24000000*OO[[#This Row],[88 (29JUN1985 21:00:00)-Water Temperature (C)]]*OO[[#This Row],[30]]</f>
        <v>1.253643156528E-24</v>
      </c>
      <c r="AG484" s="10">
        <f>3/24000000*OO[[#This Row],[89 (30JUN1985 00:00:00)-Water Temperature (C)]]*OO[[#This Row],[31]]</f>
        <v>1.21602238668825E-21</v>
      </c>
      <c r="AH484" s="10">
        <f>3/24000000*OO[[#This Row],[90 (30JUN1985 03:00:00)-Water Temperature (C)]]*OO[[#This Row],[32]]</f>
        <v>4.7798711438875001E-19</v>
      </c>
      <c r="AI484" s="10">
        <f>3/24000000*OO[[#This Row],[91 (30JUN1985 06:00:00)-Water Temperature (C)]]*OO[[#This Row],[33]]</f>
        <v>8.8919395264749999E-17</v>
      </c>
      <c r="AJ484" s="10">
        <f>3/24000000*OO[[#This Row],[92 (30JUN1985 09:00:00)-Water Temperature (C)]]*OO[[#This Row],[34]]</f>
        <v>8.8559244675825008E-15</v>
      </c>
      <c r="AK484" s="10">
        <f>3/24000000*OO[[#This Row],[93 (30JUN1985 12:00:00)-Water Temperature (C)]]*OO[[#This Row],[35]]</f>
        <v>5.0663848949062497E-13</v>
      </c>
      <c r="AL484" s="10">
        <f>3/24000000*OO[[#This Row],[94 (30JUN1985 15:00:00)-Water Temperature (C)]]*OO[[#This Row],[36]]</f>
        <v>1.7870523257925E-11</v>
      </c>
      <c r="AM484" s="10">
        <f>3/24000000*OO[[#This Row],[95 (30JUN1985 18:00:00)-Water Temperature (C)]]*OO[[#This Row],[37]]</f>
        <v>4.1286848567699999E-10</v>
      </c>
      <c r="AN484" s="10">
        <f>3/24000000*OO[[#This Row],[96 (30JUN1985 21:00:00)-Water Temperature (C)]]*OO[[#This Row],[38]]</f>
        <v>6.5011424797987495E-9</v>
      </c>
      <c r="AO484" s="10">
        <f>3/24000000*OO[[#This Row],[97 (01JUL1985 00:00:00)-Water Temperature (C)]]*OO[[#This Row],[39]]</f>
        <v>7.2659710197750003E-8</v>
      </c>
      <c r="AP484" s="10">
        <f>3/24000000*OO[[#This Row],[98 (01JUL1985 03:00:00)-Water Temperature (C)]]*OO[[#This Row],[40]]</f>
        <v>6.0301306235625003E-7</v>
      </c>
      <c r="AQ484" s="10">
        <f>3/24000000*OO[[#This Row],[99 (01JUL1985 06:00:00)-Water Temperature (C)]]*OO[[#This Row],[41]]</f>
        <v>3.8448716346275003E-6</v>
      </c>
      <c r="AR484" s="10">
        <f>3/24000000*OO[[#This Row],[100 (01JUL1985 09:00:00)-Water Temperature (C)]]*OO[[#This Row],[42]]</f>
        <v>1.9603262513722499E-5</v>
      </c>
      <c r="AS484" s="10">
        <f>3/24000000*OO[[#This Row],[101 (01JUL1985 12:00:00)-Water Temperature (C)]]*OO[[#This Row],[43]]</f>
        <v>8.0961934388174987E-5</v>
      </c>
      <c r="AT484" s="10">
        <f>3/24000000*OO[[#This Row],[102 (01JUL1985 15:00:00)-Water Temperature (C)]]*OO[[#This Row],[44]]</f>
        <v>2.7556606814029997E-4</v>
      </c>
      <c r="AU484" s="10">
        <f>3/24000000*OO[[#This Row],[103 (01JUL1985 18:00:00)-Water Temperature (C)]]*OO[[#This Row],[45]]</f>
        <v>7.9055034750674983E-4</v>
      </c>
      <c r="AV484" s="10">
        <f>3/24000000*OO[[#This Row],[104 (01JUL1985 21:00:00)-Water Temperature (C)]]*OO[[#This Row],[46]]</f>
        <v>1.9331140362165E-3</v>
      </c>
      <c r="AW484" s="10">
        <f>3/24000000*OO[[#This Row],[105 (02JUL1985 00:00:00)-Water Temperature (C)]]*OO[[#This Row],[47]]</f>
        <v>4.1131268075024997E-3</v>
      </c>
      <c r="AX484" s="10">
        <f>3/24000000*OO[[#This Row],[106 (02JUL1985 03:00:00)-Water Temperature (C)]]*OO[[#This Row],[48]]</f>
        <v>7.7710777635637499E-3</v>
      </c>
      <c r="AY484" s="10">
        <f>3/24000000*OO[[#This Row],[107 (02JUL1985 06:00:00)-Water Temperature (C)]]*OO[[#This Row],[49]]</f>
        <v>1.3252923378343748E-2</v>
      </c>
      <c r="AZ484" s="10">
        <f>3/24000000*OO[[#This Row],[108 (02JUL1985 09:00:00)-Water Temperature (C)]]*OO[[#This Row],[50]]</f>
        <v>2.0681163406291246E-2</v>
      </c>
      <c r="BA484" s="10">
        <f>3/24000000*OO[[#This Row],[109 (02JUL1985 12:00:00)-Water Temperature (C)]]*OO[[#This Row],[51]]</f>
        <v>3.0005138391899999E-2</v>
      </c>
      <c r="BB484" s="10">
        <f>3/24000000*OO[[#This Row],[110 (02JUL1985 15:00:00)-Water Temperature (C)]]*OO[[#This Row],[52]]</f>
        <v>4.0509873103999998E-2</v>
      </c>
      <c r="BC484" s="10">
        <f>3/24000000*OO[[#This Row],[111 (02JUL1985 18:00:00)-Water Temperature (C)]]*OO[[#This Row],[53]]</f>
        <v>5.1444908277100007E-2</v>
      </c>
      <c r="BD484" s="10">
        <f>3/24000000*OO[[#This Row],[112 (02JUL1985 21:00:00)-Water Temperature (C)]]*OO[[#This Row],[54]]</f>
        <v>6.1739565645312494E-2</v>
      </c>
      <c r="BE484" s="10">
        <f>3/24000000*OO[[#This Row],[113 (03JUL1985 00:00:00)-Water Temperature (C)]]*OO[[#This Row],[55]]</f>
        <v>7.0833554645999997E-2</v>
      </c>
      <c r="BF484" s="10">
        <f>3/24000000*OO[[#This Row],[114 (03JUL1985 03:00:00)-Water Temperature (C)]]*OO[[#This Row],[56]]</f>
        <v>7.8169067208424994E-2</v>
      </c>
      <c r="BG484" s="10">
        <f>3/24000000*OO[[#This Row],[115 (03JUL1985 06:00:00)-Water Temperature (C)]]*OO[[#This Row],[57]]</f>
        <v>8.3503472033500004E-2</v>
      </c>
      <c r="BH484" s="10">
        <f>3/24000000*OO[[#This Row],[116 (03JUL1985 09:00:00)-Water Temperature (C)]]*OO[[#This Row],[58]]</f>
        <v>8.7194809867349982E-2</v>
      </c>
      <c r="BI484" s="10">
        <f>3/24000000*OO[[#This Row],[117 (03JUL1985 12:00:00)-Water Temperature (C)]]*OO[[#This Row],[59]]</f>
        <v>8.9777683668E-2</v>
      </c>
      <c r="BJ484" s="10">
        <f>3/24000000*OO[[#This Row],[118 (03JUL1985 15:00:00)-Water Temperature (C)]]*OO[[#This Row],[60]]</f>
        <v>9.0968701444599981E-2</v>
      </c>
      <c r="BK484" s="10">
        <f>3/24000000*OO[[#This Row],[119 (03JUL1985 18:00:00)-Water Temperature (C)]]*OO[[#This Row],[61]]</f>
        <v>9.1043282585937496E-2</v>
      </c>
      <c r="BL484" s="10">
        <f>3/24000000*OO[[#This Row],[120 (03JUL1985 21:00:00)-Water Temperature (C)]]*OO[[#This Row],[62]]</f>
        <v>8.93574552061E-2</v>
      </c>
      <c r="BM484" s="10">
        <f>3/24000000*OO[[#This Row],[121 (04JUL1985 00:00:00)-Water Temperature (C)]]*OO[[#This Row],[63]]</f>
        <v>8.6618128098812502E-2</v>
      </c>
      <c r="BN484" s="10">
        <f>3/24000000*OO[[#This Row],[122 (04JUL1985 03:00:00)-Water Temperature (C)]]*OO[[#This Row],[64]]</f>
        <v>8.3395596108874995E-2</v>
      </c>
      <c r="BO484" s="10">
        <f>3/24000000*OO[[#This Row],[123 (04JUL1985 06:00:00)-Water Temperature (C)]]*OO[[#This Row],[65]]</f>
        <v>7.984833415648751E-2</v>
      </c>
      <c r="BP484" s="10">
        <f>3/24000000*OO[[#This Row],[124 (04JUL1985 09:00:00)-Water Temperature (C)]]*OO[[#This Row],[66]]</f>
        <v>7.68192508656E-2</v>
      </c>
      <c r="BQ484" s="10">
        <f>3/24000000*OO[[#This Row],[125 (04JUL1985 12:00:00)-Water Temperature (C)]]*OO[[#This Row],[67]]</f>
        <v>7.3787553119999988E-2</v>
      </c>
      <c r="BR484" s="10">
        <f>3/24000000*OO[[#This Row],[126 (04JUL1985 15:00:00)-Water Temperature (C)]]*OO[[#This Row],[68]]</f>
        <v>7.0580064572924997E-2</v>
      </c>
      <c r="BS484" s="10">
        <f>3/24000000*OO[[#This Row],[127 (04JUL1985 18:00:00)-Water Temperature (C)]]*OO[[#This Row],[69]]</f>
        <v>6.7625472745349996E-2</v>
      </c>
      <c r="BT484" s="10">
        <f>3/24000000*OO[[#This Row],[128 (04JUL1985 21:00:00)-Water Temperature (C)]]*OO[[#This Row],[70]]</f>
        <v>6.4362023239499994E-2</v>
      </c>
      <c r="BU484" s="10">
        <f>3/24000000*OO[[#This Row],[129 (05JUL1985 00:00:00)-Water Temperature (C)]]*OO[[#This Row],[71]]</f>
        <v>6.0679519298399993E-2</v>
      </c>
      <c r="BV484" s="10">
        <f>3/24000000*OO[[#This Row],[130 (05JUL1985 03:00:00)-Water Temperature (C)]]*OO[[#This Row],[72]]</f>
        <v>5.7126798879549988E-2</v>
      </c>
      <c r="BW484" s="10">
        <f>3/24000000*OO[[#This Row],[131 (05JUL1985 06:00:00)-Water Temperature (C)]]*OO[[#This Row],[73]]</f>
        <v>5.3896117399912492E-2</v>
      </c>
      <c r="BX484" s="10">
        <f>3/24000000*OO[[#This Row],[132 (05JUL1985 09:00:00)-Water Temperature (C)]]*OO[[#This Row],[74]]</f>
        <v>5.1544679303037501E-2</v>
      </c>
      <c r="BY484" s="10">
        <f>3/24000000*OO[[#This Row],[133 (05JUL1985 12:00:00)-Water Temperature (C)]]*OO[[#This Row],[75]]</f>
        <v>4.9540684875449992E-2</v>
      </c>
      <c r="BZ484" s="10">
        <f>3/24000000*OO[[#This Row],[134 (05JUL1985 15:00:00)-Water Temperature (C)]]*OO[[#This Row],[76]]</f>
        <v>4.7719968341849994E-2</v>
      </c>
      <c r="CA484" s="10">
        <f>3/24000000*OO[[#This Row],[135 (05JUL1985 18:00:00)-Water Temperature (C)]]*OO[[#This Row],[77]]</f>
        <v>4.5941945618699999E-2</v>
      </c>
      <c r="CB484" s="10">
        <f>3/24000000*OO[[#This Row],[136 (05JUL1985 21:00:00)-Water Temperature (C)]]*OO[[#This Row],[78]]</f>
        <v>4.3791620517000002E-2</v>
      </c>
      <c r="CC484" s="10">
        <f>3/24000000*OO[[#This Row],[137 (06JUL1985 00:00:00)-Water Temperature (C)]]*OO[[#This Row],[79]]</f>
        <v>4.1436344864062495E-2</v>
      </c>
      <c r="CD484" s="10">
        <f>3/24000000*OO[[#This Row],[138 (06JUL1985 03:00:00)-Water Temperature (C)]]*OO[[#This Row],[80]]</f>
        <v>3.9251433896100002E-2</v>
      </c>
      <c r="CE484" s="10">
        <f>3/24000000*OO[[#This Row],[139 (06JUL1985 06:00:00)-Water Temperature (C)]]*OO[[#This Row],[81]]</f>
        <v>3.7303286306400001E-2</v>
      </c>
      <c r="CF484" s="10">
        <f>3/24000000*OO[[#This Row],[140 (06JUL1985 09:00:00)-Water Temperature (C)]]*OO[[#This Row],[82]]</f>
        <v>3.5976960633074997E-2</v>
      </c>
      <c r="CG484" s="10">
        <f>3/24000000*OO[[#This Row],[141 (06JUL1985 12:00:00)-Water Temperature (C)]]*OO[[#This Row],[83]]</f>
        <v>3.4879278783975003E-2</v>
      </c>
      <c r="CH484" s="10">
        <f>3/24000000*OO[[#This Row],[142 (06JUL1985 15:00:00)-Water Temperature (C)]]*OO[[#This Row],[84]]</f>
        <v>3.3902306189499999E-2</v>
      </c>
      <c r="CI484" s="10">
        <f>3/24000000*OO[[#This Row],[143 (06JUL1985 18:00:00)-Water Temperature (C)]]*OO[[#This Row],[85]]</f>
        <v>3.2879263487174994E-2</v>
      </c>
      <c r="CJ484" s="10">
        <f>3/24000000*OO[[#This Row],[144 (06JUL1985 21:00:00)-Water Temperature (C)]]*OO[[#This Row],[86]]</f>
        <v>3.1608559826999998E-2</v>
      </c>
      <c r="CK484" s="10">
        <f>3/24000000*OO[[#This Row],[145 (07JUL1985 00:00:00)-Water Temperature (C)]]*OO[[#This Row],[87]]</f>
        <v>3.0168217315524996E-2</v>
      </c>
      <c r="CL484" s="10">
        <f>3/24000000*OO[[#This Row],[146 (07JUL1985 03:00:00)-Water Temperature (C)]]*OO[[#This Row],[88]]</f>
        <v>2.8811723499199998E-2</v>
      </c>
      <c r="CM484" s="10">
        <f>3/24000000*OO[[#This Row],[147 (07JUL1985 06:00:00)-Water Temperature (C)]]*OO[[#This Row],[89]]</f>
        <v>2.7588732857187499E-2</v>
      </c>
      <c r="CN484" s="10">
        <f>3/24000000*OO[[#This Row],[148 (07JUL1985 09:00:00)-Water Temperature (C)]]*OO[[#This Row],[90]]</f>
        <v>2.6728806961454996E-2</v>
      </c>
      <c r="CO484" s="10">
        <f>3/24000000*OO[[#This Row],[149 (07JUL1985 12:00:00)-Water Temperature (C)]]*OO[[#This Row],[91]]</f>
        <v>2.5779851075422501E-2</v>
      </c>
      <c r="CP484" s="10">
        <f>3/24000000*OO[[#This Row],[150 (07JUL1985 15:00:00)-Water Temperature (C)]]*OO[[#This Row],[92]]</f>
        <v>2.510671247728E-2</v>
      </c>
      <c r="CQ484" s="10">
        <f>3/24000000*OO[[#This Row],[151 (07JUL1985 18:00:00)-Water Temperature (C)]]*OO[[#This Row],[93]]</f>
        <v>2.4439859015100002E-2</v>
      </c>
      <c r="CR484" s="10">
        <f>3/24000000*OO[[#This Row],[152 (07JUL1985 21:00:00)-Water Temperature (C)]]*OO[[#This Row],[94]]</f>
        <v>2.3647063084874999E-2</v>
      </c>
      <c r="CS484" s="10">
        <f>3/24000000*OO[[#This Row],[153 (08JUL1985 00:00:00)-Water Temperature (C)]]*OO[[#This Row],[95]]</f>
        <v>2.2752520397355001E-2</v>
      </c>
      <c r="CT484" s="10">
        <f>3/24000000*OO[[#This Row],[154 (08JUL1985 03:00:00)-Water Temperature (C)]]*OO[[#This Row],[96]]</f>
        <v>2.1873711688444999E-2</v>
      </c>
      <c r="CU484" s="10">
        <f>3/24000000*OO[[#This Row],[155 (08JUL1985 06:00:00)-Water Temperature (C)]]*OO[[#This Row],[97]]</f>
        <v>2.112898896327375E-2</v>
      </c>
      <c r="CV484" s="10">
        <f>3/24000000*OO[[#This Row],[156 (08JUL1985 09:00:00)-Water Temperature (C)]]*OO[[#This Row],[98]]</f>
        <v>2.0727295572431251E-2</v>
      </c>
      <c r="CW484" s="10">
        <f>3/24000000*OO[[#This Row],[157 (08JUL1985 12:00:00)-Water Temperature (C)]]*OO[[#This Row],[99]]</f>
        <v>2.0438960736652498E-2</v>
      </c>
    </row>
    <row r="485" spans="1:101" x14ac:dyDescent="0.35">
      <c r="A485" t="s">
        <v>492</v>
      </c>
      <c r="B485">
        <v>833.33230000000003</v>
      </c>
      <c r="C485" s="10">
        <f>3/24*OO[[#This Row],[59 (26JUN1985 06:00:00)-Water Temperature (C)]]*OO[[#This Row],[1]]/SUM(OO[1])</f>
        <v>0</v>
      </c>
      <c r="D485" s="10">
        <f>3/24*OO[[#This Row],[60 (26JUN1985 09:00:00)-Water Temperature (C)]]*OO[[#This Row],[2]]/SUM(OO[2])</f>
        <v>0</v>
      </c>
      <c r="E485" s="10">
        <f>3/24*OO[[#This Row],[61 (26JUN1985 12:00:00)-Water Temperature (C)]]*OO[[#This Row],[3]]/SUM(OO[3])</f>
        <v>0</v>
      </c>
      <c r="F485" s="10">
        <f>3/24*OO[[#This Row],[62 (26JUN1985 15:00:00)-Water Temperature (C)]]*OO[[#This Row],[4]]/SUM(OO[4])</f>
        <v>0</v>
      </c>
      <c r="G485" s="10">
        <f>3/24*OO[[#This Row],[63 (26JUN1985 18:00:00)-Water Temperature (C)]]*OO[[#This Row],[5]]/SUM(OO[5])</f>
        <v>0</v>
      </c>
      <c r="H485" s="10">
        <f>3/24*OO[[#This Row],[64 (26JUN1985 21:00:00)-Water Temperature (C)]]*OO[[#This Row],[6]]/SUM(OO[6])</f>
        <v>0</v>
      </c>
      <c r="I485" s="10">
        <f>3/24*OO[[#This Row],[65 (27JUN1985 00:00:00)-Water Temperature (C)]]*OO[[#This Row],[7]]/SUM(OO[7])</f>
        <v>0</v>
      </c>
      <c r="J485" s="10">
        <f>3/24*OO[[#This Row],[66 (27JUN1985 03:00:00)-Water Temperature (C)]]*OO[[#This Row],[8]]/SUM(OO[8])</f>
        <v>0</v>
      </c>
      <c r="K485" s="10">
        <f>3/24*OO[[#This Row],[67 (27JUN1985 06:00:00)-Water Temperature (C)]]*OO[[#This Row],[9]]/SUM(OO[9])</f>
        <v>0</v>
      </c>
      <c r="L485" s="10">
        <f>3/24*OO[[#This Row],[68 (27JUN1985 09:00:00)-Water Temperature (C)]]*OO[[#This Row],[10]]/SUM(OO[10])</f>
        <v>0</v>
      </c>
      <c r="M485" s="10">
        <f>3/24*OO[[#This Row],[69 (27JUN1985 12:00:00)-Water Temperature (C)]]*OO[[#This Row],[11]]/SUM(OO[11])</f>
        <v>0</v>
      </c>
      <c r="N485" s="10">
        <f>3/24*OO[[#This Row],[70 (27JUN1985 15:00:00)-Water Temperature (C)]]*OO[[#This Row],[12]]/SUM(OO[12])</f>
        <v>0</v>
      </c>
      <c r="O485" s="10">
        <f>3/24*OO[[#This Row],[71 (27JUN1985 18:00:00)-Water Temperature (C)]]*OO[[#This Row],[13]]/SUM(OO[13])</f>
        <v>0</v>
      </c>
      <c r="P485" s="10">
        <f>3/24*OO[[#This Row],[72 (27JUN1985 21:00:00)-Water Temperature (C)]]*OO[[#This Row],[14]]/SUM(OO[14])</f>
        <v>0</v>
      </c>
      <c r="Q485" s="10">
        <f>3/24*OO[[#This Row],[73 (28JUN1985 00:00:00)-Water Temperature (C)]]*OO[[#This Row],[15]]/SUM(OO[15])</f>
        <v>0</v>
      </c>
      <c r="R485" s="10">
        <f>3/24*OO[[#This Row],[74 (28JUN1985 03:00:00)-Water Temperature (C)]]*OO[[#This Row],[16]]/SUM(OO[16])</f>
        <v>0</v>
      </c>
      <c r="S485" s="10">
        <f>3/24*OO[[#This Row],[75 (28JUN1985 06:00:00)-Water Temperature (C)]]*OO[[#This Row],[17]]/SUM(OO[17])</f>
        <v>0</v>
      </c>
      <c r="T485" s="10">
        <f>3/24*OO[[#This Row],[76 (28JUN1985 09:00:00)-Water Temperature (C)]]*OO[[#This Row],[18]]/SUM(OO[18])</f>
        <v>0</v>
      </c>
      <c r="U485" s="10">
        <f>3/24*OO[[#This Row],[77 (28JUN1985 12:00:00)-Water Temperature (C)]]*OO[[#This Row],[19]]/SUM(OO[19])</f>
        <v>0</v>
      </c>
      <c r="V485" s="10">
        <f>3/24000000*OO[[#This Row],[78 (28JUN1985 15:00:00)-Water Temperature (C)]]*OO[[#This Row],[20]]</f>
        <v>0</v>
      </c>
      <c r="W485" s="10">
        <f>3/24000000*OO[[#This Row],[79 (28JUN1985 18:00:00)-Water Temperature (C)]]*OO[[#This Row],[21]]</f>
        <v>0</v>
      </c>
      <c r="X485" s="10">
        <f>3/24000000*OO[[#This Row],[80 (28JUN1985 21:00:00)-Water Temperature (C)]]*OO[[#This Row],[22]]</f>
        <v>0</v>
      </c>
      <c r="Y485" s="10">
        <f>3/24000000*OO[[#This Row],[81 (29JUN1985 00:00:00)-Water Temperature (C)]]*OO[[#This Row],[23]]</f>
        <v>0</v>
      </c>
      <c r="Z485" s="10">
        <f>3/24000000*OO[[#This Row],[82 (29JUN1985 03:00:00)-Water Temperature (C)]]*OO[[#This Row],[24]]</f>
        <v>0</v>
      </c>
      <c r="AA485" s="10">
        <f>3/24000000*OO[[#This Row],[83 (29JUN1985 06:00:00)-Water Temperature (C)]]*OO[[#This Row],[25]]</f>
        <v>0</v>
      </c>
      <c r="AB485" s="10">
        <f>3/24000000*OO[[#This Row],[84 (29JUN1985 09:00:00)-Water Temperature (C)]]*OO[[#This Row],[26]]</f>
        <v>5.8776285164187496E-44</v>
      </c>
      <c r="AC485" s="10">
        <f>3/24000000*OO[[#This Row],[85 (29JUN1985 12:00:00)-Water Temperature (C)]]*OO[[#This Row],[27]]</f>
        <v>9.824751815350001E-38</v>
      </c>
      <c r="AD485" s="10">
        <f>3/24000000*OO[[#This Row],[86 (29JUN1985 15:00:00)-Water Temperature (C)]]*OO[[#This Row],[28]]</f>
        <v>1.1606414685254998E-32</v>
      </c>
      <c r="AE485" s="10">
        <f>3/24000000*OO[[#This Row],[88 (29JUN1985 21:00:00)-Water Temperature (C)]]*OO[[#This Row],[30]]</f>
        <v>5.4494605827024997E-25</v>
      </c>
      <c r="AF485" s="10">
        <f>3/24000000*OO[[#This Row],[88 (29JUN1985 21:00:00)-Water Temperature (C)]]*OO[[#This Row],[30]]</f>
        <v>5.4494605827024997E-25</v>
      </c>
      <c r="AG485" s="10">
        <f>3/24000000*OO[[#This Row],[89 (30JUN1985 00:00:00)-Water Temperature (C)]]*OO[[#This Row],[31]]</f>
        <v>5.6769557644574999E-22</v>
      </c>
      <c r="AH485" s="10">
        <f>3/24000000*OO[[#This Row],[90 (30JUN1985 03:00:00)-Water Temperature (C)]]*OO[[#This Row],[32]]</f>
        <v>2.3779344472812498E-19</v>
      </c>
      <c r="AI485" s="10">
        <f>3/24000000*OO[[#This Row],[91 (30JUN1985 06:00:00)-Water Temperature (C)]]*OO[[#This Row],[33]]</f>
        <v>4.6908363334687493E-17</v>
      </c>
      <c r="AJ485" s="10">
        <f>3/24000000*OO[[#This Row],[92 (30JUN1985 09:00:00)-Water Temperature (C)]]*OO[[#This Row],[34]]</f>
        <v>4.9308748800000003E-15</v>
      </c>
      <c r="AK485" s="10">
        <f>3/24000000*OO[[#This Row],[93 (30JUN1985 12:00:00)-Water Temperature (C)]]*OO[[#This Row],[35]]</f>
        <v>2.9670488435512498E-13</v>
      </c>
      <c r="AL485" s="10">
        <f>3/24000000*OO[[#This Row],[94 (30JUN1985 15:00:00)-Water Temperature (C)]]*OO[[#This Row],[36]]</f>
        <v>1.0975551841063748E-11</v>
      </c>
      <c r="AM485" s="10">
        <f>3/24000000*OO[[#This Row],[95 (30JUN1985 18:00:00)-Water Temperature (C)]]*OO[[#This Row],[37]]</f>
        <v>2.6528339914312504E-10</v>
      </c>
      <c r="AN485" s="10">
        <f>3/24000000*OO[[#This Row],[96 (30JUN1985 21:00:00)-Water Temperature (C)]]*OO[[#This Row],[38]]</f>
        <v>4.3627305844537493E-9</v>
      </c>
      <c r="AO485" s="10">
        <f>3/24000000*OO[[#This Row],[97 (01JUL1985 00:00:00)-Water Temperature (C)]]*OO[[#This Row],[39]]</f>
        <v>5.0850329114850002E-8</v>
      </c>
      <c r="AP485" s="10">
        <f>3/24000000*OO[[#This Row],[98 (01JUL1985 03:00:00)-Water Temperature (C)]]*OO[[#This Row],[40]]</f>
        <v>4.3938629653799999E-7</v>
      </c>
      <c r="AQ485" s="10">
        <f>3/24000000*OO[[#This Row],[99 (01JUL1985 06:00:00)-Water Temperature (C)]]*OO[[#This Row],[41]]</f>
        <v>2.9122393536112496E-6</v>
      </c>
      <c r="AR485" s="10">
        <f>3/24000000*OO[[#This Row],[100 (01JUL1985 09:00:00)-Water Temperature (C)]]*OO[[#This Row],[42]]</f>
        <v>1.540423782105E-5</v>
      </c>
      <c r="AS485" s="10">
        <f>3/24000000*OO[[#This Row],[101 (01JUL1985 12:00:00)-Water Temperature (C)]]*OO[[#This Row],[43]]</f>
        <v>6.5896739948462482E-5</v>
      </c>
      <c r="AT485" s="10">
        <f>3/24000000*OO[[#This Row],[102 (01JUL1985 15:00:00)-Water Temperature (C)]]*OO[[#This Row],[44]]</f>
        <v>2.3201174914706251E-4</v>
      </c>
      <c r="AU485" s="10">
        <f>3/24000000*OO[[#This Row],[103 (01JUL1985 18:00:00)-Water Temperature (C)]]*OO[[#This Row],[45]]</f>
        <v>6.87637742119125E-4</v>
      </c>
      <c r="AV485" s="10">
        <f>3/24000000*OO[[#This Row],[104 (01JUL1985 21:00:00)-Water Temperature (C)]]*OO[[#This Row],[46]]</f>
        <v>1.7355180167E-3</v>
      </c>
      <c r="AW485" s="10">
        <f>3/24000000*OO[[#This Row],[105 (02JUL1985 00:00:00)-Water Temperature (C)]]*OO[[#This Row],[47]]</f>
        <v>3.8074521974649999E-3</v>
      </c>
      <c r="AX485" s="10">
        <f>3/24000000*OO[[#This Row],[106 (02JUL1985 03:00:00)-Water Temperature (C)]]*OO[[#This Row],[48]]</f>
        <v>7.4079031852874984E-3</v>
      </c>
      <c r="AY485" s="10">
        <f>3/24000000*OO[[#This Row],[107 (02JUL1985 06:00:00)-Water Temperature (C)]]*OO[[#This Row],[49]]</f>
        <v>1.299265067625E-2</v>
      </c>
      <c r="AZ485" s="10">
        <f>3/24000000*OO[[#This Row],[108 (02JUL1985 09:00:00)-Water Temperature (C)]]*OO[[#This Row],[50]]</f>
        <v>2.0822420846770003E-2</v>
      </c>
      <c r="BA485" s="10">
        <f>3/24000000*OO[[#This Row],[109 (02JUL1985 12:00:00)-Water Temperature (C)]]*OO[[#This Row],[51]]</f>
        <v>3.0976135915199998E-2</v>
      </c>
      <c r="BB485" s="10">
        <f>3/24000000*OO[[#This Row],[110 (02JUL1985 15:00:00)-Water Temperature (C)]]*OO[[#This Row],[52]]</f>
        <v>4.2826185470250001E-2</v>
      </c>
      <c r="BC485" s="10">
        <f>3/24000000*OO[[#This Row],[111 (02JUL1985 18:00:00)-Water Temperature (C)]]*OO[[#This Row],[53]]</f>
        <v>5.5622968086249995E-2</v>
      </c>
      <c r="BD485" s="10">
        <f>3/24000000*OO[[#This Row],[112 (02JUL1985 21:00:00)-Water Temperature (C)]]*OO[[#This Row],[54]]</f>
        <v>6.8196717757962502E-2</v>
      </c>
      <c r="BE485" s="10">
        <f>3/24000000*OO[[#This Row],[113 (03JUL1985 00:00:00)-Water Temperature (C)]]*OO[[#This Row],[55]]</f>
        <v>7.9839567502612493E-2</v>
      </c>
      <c r="BF485" s="10">
        <f>3/24000000*OO[[#This Row],[114 (03JUL1985 03:00:00)-Water Temperature (C)]]*OO[[#This Row],[56]]</f>
        <v>8.9799059079787497E-2</v>
      </c>
      <c r="BG485" s="10">
        <f>3/24000000*OO[[#This Row],[115 (03JUL1985 06:00:00)-Water Temperature (C)]]*OO[[#This Row],[57]]</f>
        <v>9.765225114645E-2</v>
      </c>
      <c r="BH485" s="10">
        <f>3/24000000*OO[[#This Row],[116 (03JUL1985 09:00:00)-Water Temperature (C)]]*OO[[#This Row],[58]]</f>
        <v>0.1036663222993125</v>
      </c>
      <c r="BI485" s="10">
        <f>3/24000000*OO[[#This Row],[117 (03JUL1985 12:00:00)-Water Temperature (C)]]*OO[[#This Row],[59]]</f>
        <v>0.10836120104836248</v>
      </c>
      <c r="BJ485" s="10">
        <f>3/24000000*OO[[#This Row],[118 (03JUL1985 15:00:00)-Water Temperature (C)]]*OO[[#This Row],[60]]</f>
        <v>0.11134030719055001</v>
      </c>
      <c r="BK485" s="10">
        <f>3/24000000*OO[[#This Row],[119 (03JUL1985 18:00:00)-Water Temperature (C)]]*OO[[#This Row],[61]]</f>
        <v>0.11287226376899999</v>
      </c>
      <c r="BL485" s="10">
        <f>3/24000000*OO[[#This Row],[120 (03JUL1985 21:00:00)-Water Temperature (C)]]*OO[[#This Row],[62]]</f>
        <v>0.11214198233762498</v>
      </c>
      <c r="BM485" s="10">
        <f>3/24000000*OO[[#This Row],[121 (04JUL1985 00:00:00)-Water Temperature (C)]]*OO[[#This Row],[63]]</f>
        <v>0.10996337966568749</v>
      </c>
      <c r="BN485" s="10">
        <f>3/24000000*OO[[#This Row],[122 (04JUL1985 03:00:00)-Water Temperature (C)]]*OO[[#This Row],[64]]</f>
        <v>0.10701763256210001</v>
      </c>
      <c r="BO485" s="10">
        <f>3/24000000*OO[[#This Row],[123 (04JUL1985 06:00:00)-Water Temperature (C)]]*OO[[#This Row],[65]]</f>
        <v>0.10349737561044998</v>
      </c>
      <c r="BP485" s="10">
        <f>3/24000000*OO[[#This Row],[124 (04JUL1985 09:00:00)-Water Temperature (C)]]*OO[[#This Row],[66]]</f>
        <v>0.100463018801425</v>
      </c>
      <c r="BQ485" s="10">
        <f>3/24000000*OO[[#This Row],[125 (04JUL1985 12:00:00)-Water Temperature (C)]]*OO[[#This Row],[67]]</f>
        <v>9.7289101114949983E-2</v>
      </c>
      <c r="BR485" s="10">
        <f>3/24000000*OO[[#This Row],[126 (04JUL1985 15:00:00)-Water Temperature (C)]]*OO[[#This Row],[68]]</f>
        <v>9.37890397738875E-2</v>
      </c>
      <c r="BS485" s="10">
        <f>3/24000000*OO[[#This Row],[127 (04JUL1985 18:00:00)-Water Temperature (C)]]*OO[[#This Row],[69]]</f>
        <v>9.0477611901599989E-2</v>
      </c>
      <c r="BT485" s="10">
        <f>3/24000000*OO[[#This Row],[128 (04JUL1985 21:00:00)-Water Temperature (C)]]*OO[[#This Row],[70]]</f>
        <v>8.6698013049374995E-2</v>
      </c>
      <c r="BU485" s="10">
        <f>3/24000000*OO[[#This Row],[129 (05JUL1985 00:00:00)-Water Temperature (C)]]*OO[[#This Row],[71]]</f>
        <v>8.2287495294399993E-2</v>
      </c>
      <c r="BV485" s="10">
        <f>3/24000000*OO[[#This Row],[130 (05JUL1985 03:00:00)-Water Temperature (C)]]*OO[[#This Row],[72]]</f>
        <v>7.7955745762824991E-2</v>
      </c>
      <c r="BW485" s="10">
        <f>3/24000000*OO[[#This Row],[131 (05JUL1985 06:00:00)-Water Temperature (C)]]*OO[[#This Row],[73]]</f>
        <v>7.3977556404600006E-2</v>
      </c>
      <c r="BX485" s="10">
        <f>3/24000000*OO[[#This Row],[132 (05JUL1985 09:00:00)-Water Temperature (C)]]*OO[[#This Row],[74]]</f>
        <v>7.1099133317549995E-2</v>
      </c>
      <c r="BY485" s="10">
        <f>3/24000000*OO[[#This Row],[133 (05JUL1985 12:00:00)-Water Temperature (C)]]*OO[[#This Row],[75]]</f>
        <v>6.8630685962549995E-2</v>
      </c>
      <c r="BZ485" s="10">
        <f>3/24000000*OO[[#This Row],[134 (05JUL1985 15:00:00)-Water Temperature (C)]]*OO[[#This Row],[76]]</f>
        <v>6.6363839960599996E-2</v>
      </c>
      <c r="CA485" s="10">
        <f>3/24000000*OO[[#This Row],[135 (05JUL1985 18:00:00)-Water Temperature (C)]]*OO[[#This Row],[77]]</f>
        <v>6.4118407840549993E-2</v>
      </c>
      <c r="CB485" s="10">
        <f>3/24000000*OO[[#This Row],[136 (05JUL1985 21:00:00)-Water Temperature (C)]]*OO[[#This Row],[78]]</f>
        <v>6.1342414323299989E-2</v>
      </c>
      <c r="CC485" s="10">
        <f>3/24000000*OO[[#This Row],[137 (06JUL1985 00:00:00)-Water Temperature (C)]]*OO[[#This Row],[79]]</f>
        <v>5.8260518675987499E-2</v>
      </c>
      <c r="CD485" s="10">
        <f>3/24000000*OO[[#This Row],[138 (06JUL1985 03:00:00)-Water Temperature (C)]]*OO[[#This Row],[80]]</f>
        <v>5.5381633515225001E-2</v>
      </c>
      <c r="CE485" s="10">
        <f>3/24000000*OO[[#This Row],[139 (06JUL1985 06:00:00)-Water Temperature (C)]]*OO[[#This Row],[81]]</f>
        <v>5.2801945891874993E-2</v>
      </c>
      <c r="CF485" s="10">
        <f>3/24000000*OO[[#This Row],[140 (06JUL1985 09:00:00)-Water Temperature (C)]]*OO[[#This Row],[82]]</f>
        <v>5.104755253545E-2</v>
      </c>
      <c r="CG485" s="10">
        <f>3/24000000*OO[[#This Row],[141 (06JUL1985 12:00:00)-Water Temperature (C)]]*OO[[#This Row],[83]]</f>
        <v>4.9588746012300004E-2</v>
      </c>
      <c r="CH485" s="10">
        <f>3/24000000*OO[[#This Row],[142 (06JUL1985 15:00:00)-Water Temperature (C)]]*OO[[#This Row],[84]]</f>
        <v>4.82837008690125E-2</v>
      </c>
      <c r="CI485" s="10">
        <f>3/24000000*OO[[#This Row],[143 (06JUL1985 18:00:00)-Water Temperature (C)]]*OO[[#This Row],[85]]</f>
        <v>4.6903831239274996E-2</v>
      </c>
      <c r="CJ485" s="10">
        <f>3/24000000*OO[[#This Row],[144 (06JUL1985 21:00:00)-Water Temperature (C)]]*OO[[#This Row],[86]]</f>
        <v>4.5176574936674999E-2</v>
      </c>
      <c r="CK485" s="10">
        <f>3/24000000*OO[[#This Row],[145 (07JUL1985 00:00:00)-Water Temperature (C)]]*OO[[#This Row],[87]]</f>
        <v>4.3208170517224996E-2</v>
      </c>
      <c r="CL485" s="10">
        <f>3/24000000*OO[[#This Row],[146 (07JUL1985 03:00:00)-Water Temperature (C)]]*OO[[#This Row],[88]]</f>
        <v>4.1348258011774996E-2</v>
      </c>
      <c r="CM485" s="10">
        <f>3/24000000*OO[[#This Row],[147 (07JUL1985 06:00:00)-Water Temperature (C)]]*OO[[#This Row],[89]]</f>
        <v>3.9666703241424996E-2</v>
      </c>
      <c r="CN485" s="10">
        <f>3/24000000*OO[[#This Row],[148 (07JUL1985 09:00:00)-Water Temperature (C)]]*OO[[#This Row],[90]]</f>
        <v>3.8481433771074998E-2</v>
      </c>
      <c r="CO485" s="10">
        <f>3/24000000*OO[[#This Row],[149 (07JUL1985 12:00:00)-Water Temperature (C)]]*OO[[#This Row],[91]]</f>
        <v>3.7166168837587499E-2</v>
      </c>
      <c r="CP485" s="10">
        <f>3/24000000*OO[[#This Row],[150 (07JUL1985 15:00:00)-Water Temperature (C)]]*OO[[#This Row],[92]]</f>
        <v>3.62296548375E-2</v>
      </c>
      <c r="CQ485" s="10">
        <f>3/24000000*OO[[#This Row],[151 (07JUL1985 18:00:00)-Water Temperature (C)]]*OO[[#This Row],[93]]</f>
        <v>3.5298573232474997E-2</v>
      </c>
      <c r="CR485" s="10">
        <f>3/24000000*OO[[#This Row],[152 (07JUL1985 21:00:00)-Water Temperature (C)]]*OO[[#This Row],[94]]</f>
        <v>3.4189678719199999E-2</v>
      </c>
      <c r="CS485" s="10">
        <f>3/24000000*OO[[#This Row],[153 (08JUL1985 00:00:00)-Water Temperature (C)]]*OO[[#This Row],[95]]</f>
        <v>3.2937071222250001E-2</v>
      </c>
      <c r="CT485" s="10">
        <f>3/24000000*OO[[#This Row],[154 (08JUL1985 03:00:00)-Water Temperature (C)]]*OO[[#This Row],[96]]</f>
        <v>3.1703540775274992E-2</v>
      </c>
      <c r="CU485" s="10">
        <f>3/24000000*OO[[#This Row],[155 (08JUL1985 06:00:00)-Water Temperature (C)]]*OO[[#This Row],[97]]</f>
        <v>3.0654514243275002E-2</v>
      </c>
      <c r="CV485" s="10">
        <f>3/24000000*OO[[#This Row],[156 (08JUL1985 09:00:00)-Water Temperature (C)]]*OO[[#This Row],[98]]</f>
        <v>3.0080059999899999E-2</v>
      </c>
      <c r="CW485" s="10">
        <f>3/24000000*OO[[#This Row],[157 (08JUL1985 12:00:00)-Water Temperature (C)]]*OO[[#This Row],[99]]</f>
        <v>2.9661143644687495E-2</v>
      </c>
    </row>
    <row r="486" spans="1:101" x14ac:dyDescent="0.35">
      <c r="A486" t="s">
        <v>493</v>
      </c>
      <c r="B486">
        <v>833.49689999999998</v>
      </c>
      <c r="C486" s="10">
        <f>3/24*OO[[#This Row],[59 (26JUN1985 06:00:00)-Water Temperature (C)]]*OO[[#This Row],[1]]/SUM(OO[1])</f>
        <v>0</v>
      </c>
      <c r="D486" s="10">
        <f>3/24*OO[[#This Row],[60 (26JUN1985 09:00:00)-Water Temperature (C)]]*OO[[#This Row],[2]]/SUM(OO[2])</f>
        <v>0</v>
      </c>
      <c r="E486" s="10">
        <f>3/24*OO[[#This Row],[61 (26JUN1985 12:00:00)-Water Temperature (C)]]*OO[[#This Row],[3]]/SUM(OO[3])</f>
        <v>0</v>
      </c>
      <c r="F486" s="10">
        <f>3/24*OO[[#This Row],[62 (26JUN1985 15:00:00)-Water Temperature (C)]]*OO[[#This Row],[4]]/SUM(OO[4])</f>
        <v>0</v>
      </c>
      <c r="G486" s="10">
        <f>3/24*OO[[#This Row],[63 (26JUN1985 18:00:00)-Water Temperature (C)]]*OO[[#This Row],[5]]/SUM(OO[5])</f>
        <v>0</v>
      </c>
      <c r="H486" s="10">
        <f>3/24*OO[[#This Row],[64 (26JUN1985 21:00:00)-Water Temperature (C)]]*OO[[#This Row],[6]]/SUM(OO[6])</f>
        <v>0</v>
      </c>
      <c r="I486" s="10">
        <f>3/24*OO[[#This Row],[65 (27JUN1985 00:00:00)-Water Temperature (C)]]*OO[[#This Row],[7]]/SUM(OO[7])</f>
        <v>0</v>
      </c>
      <c r="J486" s="10">
        <f>3/24*OO[[#This Row],[66 (27JUN1985 03:00:00)-Water Temperature (C)]]*OO[[#This Row],[8]]/SUM(OO[8])</f>
        <v>0</v>
      </c>
      <c r="K486" s="10">
        <f>3/24*OO[[#This Row],[67 (27JUN1985 06:00:00)-Water Temperature (C)]]*OO[[#This Row],[9]]/SUM(OO[9])</f>
        <v>0</v>
      </c>
      <c r="L486" s="10">
        <f>3/24*OO[[#This Row],[68 (27JUN1985 09:00:00)-Water Temperature (C)]]*OO[[#This Row],[10]]/SUM(OO[10])</f>
        <v>0</v>
      </c>
      <c r="M486" s="10">
        <f>3/24*OO[[#This Row],[69 (27JUN1985 12:00:00)-Water Temperature (C)]]*OO[[#This Row],[11]]/SUM(OO[11])</f>
        <v>0</v>
      </c>
      <c r="N486" s="10">
        <f>3/24*OO[[#This Row],[70 (27JUN1985 15:00:00)-Water Temperature (C)]]*OO[[#This Row],[12]]/SUM(OO[12])</f>
        <v>0</v>
      </c>
      <c r="O486" s="10">
        <f>3/24*OO[[#This Row],[71 (27JUN1985 18:00:00)-Water Temperature (C)]]*OO[[#This Row],[13]]/SUM(OO[13])</f>
        <v>0</v>
      </c>
      <c r="P486" s="10">
        <f>3/24*OO[[#This Row],[72 (27JUN1985 21:00:00)-Water Temperature (C)]]*OO[[#This Row],[14]]/SUM(OO[14])</f>
        <v>0</v>
      </c>
      <c r="Q486" s="10">
        <f>3/24*OO[[#This Row],[73 (28JUN1985 00:00:00)-Water Temperature (C)]]*OO[[#This Row],[15]]/SUM(OO[15])</f>
        <v>0</v>
      </c>
      <c r="R486" s="10">
        <f>3/24*OO[[#This Row],[74 (28JUN1985 03:00:00)-Water Temperature (C)]]*OO[[#This Row],[16]]/SUM(OO[16])</f>
        <v>0</v>
      </c>
      <c r="S486" s="10">
        <f>3/24*OO[[#This Row],[75 (28JUN1985 06:00:00)-Water Temperature (C)]]*OO[[#This Row],[17]]/SUM(OO[17])</f>
        <v>0</v>
      </c>
      <c r="T486" s="10">
        <f>3/24*OO[[#This Row],[76 (28JUN1985 09:00:00)-Water Temperature (C)]]*OO[[#This Row],[18]]/SUM(OO[18])</f>
        <v>0</v>
      </c>
      <c r="U486" s="10">
        <f>3/24*OO[[#This Row],[77 (28JUN1985 12:00:00)-Water Temperature (C)]]*OO[[#This Row],[19]]/SUM(OO[19])</f>
        <v>0</v>
      </c>
      <c r="V486" s="10">
        <f>3/24000000*OO[[#This Row],[78 (28JUN1985 15:00:00)-Water Temperature (C)]]*OO[[#This Row],[20]]</f>
        <v>0</v>
      </c>
      <c r="W486" s="10">
        <f>3/24000000*OO[[#This Row],[79 (28JUN1985 18:00:00)-Water Temperature (C)]]*OO[[#This Row],[21]]</f>
        <v>0</v>
      </c>
      <c r="X486" s="10">
        <f>3/24000000*OO[[#This Row],[80 (28JUN1985 21:00:00)-Water Temperature (C)]]*OO[[#This Row],[22]]</f>
        <v>0</v>
      </c>
      <c r="Y486" s="10">
        <f>3/24000000*OO[[#This Row],[81 (29JUN1985 00:00:00)-Water Temperature (C)]]*OO[[#This Row],[23]]</f>
        <v>0</v>
      </c>
      <c r="Z486" s="10">
        <f>3/24000000*OO[[#This Row],[82 (29JUN1985 03:00:00)-Water Temperature (C)]]*OO[[#This Row],[24]]</f>
        <v>0</v>
      </c>
      <c r="AA486" s="10">
        <f>3/24000000*OO[[#This Row],[83 (29JUN1985 06:00:00)-Water Temperature (C)]]*OO[[#This Row],[25]]</f>
        <v>0</v>
      </c>
      <c r="AB486" s="10">
        <f>3/24000000*OO[[#This Row],[84 (29JUN1985 09:00:00)-Water Temperature (C)]]*OO[[#This Row],[26]]</f>
        <v>0</v>
      </c>
      <c r="AC486" s="10">
        <f>3/24000000*OO[[#This Row],[85 (29JUN1985 12:00:00)-Water Temperature (C)]]*OO[[#This Row],[27]]</f>
        <v>2.34422492333925E-38</v>
      </c>
      <c r="AD486" s="10">
        <f>3/24000000*OO[[#This Row],[86 (29JUN1985 15:00:00)-Water Temperature (C)]]*OO[[#This Row],[28]]</f>
        <v>3.1492612867499999E-33</v>
      </c>
      <c r="AE486" s="10">
        <f>3/24000000*OO[[#This Row],[88 (29JUN1985 21:00:00)-Water Temperature (C)]]*OO[[#This Row],[30]]</f>
        <v>1.7952120537762502E-25</v>
      </c>
      <c r="AF486" s="10">
        <f>3/24000000*OO[[#This Row],[88 (29JUN1985 21:00:00)-Water Temperature (C)]]*OO[[#This Row],[30]]</f>
        <v>1.7952120537762502E-25</v>
      </c>
      <c r="AG486" s="10">
        <f>3/24000000*OO[[#This Row],[89 (30JUN1985 00:00:00)-Water Temperature (C)]]*OO[[#This Row],[31]]</f>
        <v>2.0274950577464998E-22</v>
      </c>
      <c r="AH486" s="10">
        <f>3/24000000*OO[[#This Row],[90 (30JUN1985 03:00:00)-Water Temperature (C)]]*OO[[#This Row],[32]]</f>
        <v>9.1195915124025006E-20</v>
      </c>
      <c r="AI486" s="10">
        <f>3/24000000*OO[[#This Row],[91 (30JUN1985 06:00:00)-Water Temperature (C)]]*OO[[#This Row],[33]]</f>
        <v>1.9203574913834997E-17</v>
      </c>
      <c r="AJ486" s="10">
        <f>3/24000000*OO[[#This Row],[92 (30JUN1985 09:00:00)-Water Temperature (C)]]*OO[[#This Row],[34]]</f>
        <v>2.1433065263819998E-15</v>
      </c>
      <c r="AK486" s="10">
        <f>3/24000000*OO[[#This Row],[93 (30JUN1985 12:00:00)-Water Temperature (C)]]*OO[[#This Row],[35]]</f>
        <v>1.3638560476325001E-13</v>
      </c>
      <c r="AL486" s="10">
        <f>3/24000000*OO[[#This Row],[94 (30JUN1985 15:00:00)-Water Temperature (C)]]*OO[[#This Row],[36]]</f>
        <v>5.3170312274749998E-12</v>
      </c>
      <c r="AM486" s="10">
        <f>3/24000000*OO[[#This Row],[95 (30JUN1985 18:00:00)-Water Temperature (C)]]*OO[[#This Row],[37]]</f>
        <v>1.3505322569039997E-10</v>
      </c>
      <c r="AN486" s="10">
        <f>3/24000000*OO[[#This Row],[96 (30JUN1985 21:00:00)-Water Temperature (C)]]*OO[[#This Row],[38]]</f>
        <v>2.3291430253031247E-9</v>
      </c>
      <c r="AO486" s="10">
        <f>3/24000000*OO[[#This Row],[97 (01JUL1985 00:00:00)-Water Temperature (C)]]*OO[[#This Row],[39]]</f>
        <v>2.8419690282599999E-8</v>
      </c>
      <c r="AP486" s="10">
        <f>3/24000000*OO[[#This Row],[98 (01JUL1985 03:00:00)-Water Temperature (C)]]*OO[[#This Row],[40]]</f>
        <v>2.5659489234274998E-7</v>
      </c>
      <c r="AQ486" s="10">
        <f>3/24000000*OO[[#This Row],[99 (01JUL1985 06:00:00)-Water Temperature (C)]]*OO[[#This Row],[41]]</f>
        <v>1.7737734215039997E-6</v>
      </c>
      <c r="AR486" s="10">
        <f>3/24000000*OO[[#This Row],[100 (01JUL1985 09:00:00)-Water Temperature (C)]]*OO[[#This Row],[42]]</f>
        <v>9.7648971467137488E-6</v>
      </c>
      <c r="AS486" s="10">
        <f>3/24000000*OO[[#This Row],[101 (01JUL1985 12:00:00)-Water Temperature (C)]]*OO[[#This Row],[43]]</f>
        <v>4.3398903610874995E-5</v>
      </c>
      <c r="AT486" s="10">
        <f>3/24000000*OO[[#This Row],[102 (01JUL1985 15:00:00)-Water Temperature (C)]]*OO[[#This Row],[44]]</f>
        <v>1.5851490009599999E-4</v>
      </c>
      <c r="AU486" s="10">
        <f>3/24000000*OO[[#This Row],[103 (01JUL1985 18:00:00)-Water Temperature (C)]]*OO[[#This Row],[45]]</f>
        <v>4.8664390163512494E-4</v>
      </c>
      <c r="AV486" s="10">
        <f>3/24000000*OO[[#This Row],[104 (01JUL1985 21:00:00)-Water Temperature (C)]]*OO[[#This Row],[46]]</f>
        <v>1.270855452974375E-3</v>
      </c>
      <c r="AW486" s="10">
        <f>3/24000000*OO[[#This Row],[105 (02JUL1985 00:00:00)-Water Temperature (C)]]*OO[[#This Row],[47]]</f>
        <v>2.8814111621434995E-3</v>
      </c>
      <c r="AX486" s="10">
        <f>3/24000000*OO[[#This Row],[106 (02JUL1985 03:00:00)-Water Temperature (C)]]*OO[[#This Row],[48]]</f>
        <v>5.7861028387600003E-3</v>
      </c>
      <c r="AY486" s="10">
        <f>3/24000000*OO[[#This Row],[107 (02JUL1985 06:00:00)-Water Temperature (C)]]*OO[[#This Row],[49]]</f>
        <v>1.0458746777602499E-2</v>
      </c>
      <c r="AZ486" s="10">
        <f>3/24000000*OO[[#This Row],[108 (02JUL1985 09:00:00)-Water Temperature (C)]]*OO[[#This Row],[50]]</f>
        <v>1.7249097053249996E-2</v>
      </c>
      <c r="BA486" s="10">
        <f>3/24000000*OO[[#This Row],[109 (02JUL1985 12:00:00)-Water Temperature (C)]]*OO[[#This Row],[51]]</f>
        <v>2.63623672742575E-2</v>
      </c>
      <c r="BB486" s="10">
        <f>3/24000000*OO[[#This Row],[110 (02JUL1985 15:00:00)-Water Temperature (C)]]*OO[[#This Row],[52]]</f>
        <v>3.7392379172312501E-2</v>
      </c>
      <c r="BC486" s="10">
        <f>3/24000000*OO[[#This Row],[111 (02JUL1985 18:00:00)-Water Temperature (C)]]*OO[[#This Row],[53]]</f>
        <v>4.97548279206E-2</v>
      </c>
      <c r="BD486" s="10">
        <f>3/24000000*OO[[#This Row],[112 (02JUL1985 21:00:00)-Water Temperature (C)]]*OO[[#This Row],[54]]</f>
        <v>6.241955146915E-2</v>
      </c>
      <c r="BE486" s="10">
        <f>3/24000000*OO[[#This Row],[113 (03JUL1985 00:00:00)-Water Temperature (C)]]*OO[[#This Row],[55]]</f>
        <v>7.4678903420799983E-2</v>
      </c>
      <c r="BF486" s="10">
        <f>3/24000000*OO[[#This Row],[114 (03JUL1985 03:00:00)-Water Temperature (C)]]*OO[[#This Row],[56]]</f>
        <v>8.5730360264800007E-2</v>
      </c>
      <c r="BG486" s="10">
        <f>3/24000000*OO[[#This Row],[115 (03JUL1985 06:00:00)-Water Temperature (C)]]*OO[[#This Row],[57]]</f>
        <v>9.5031752999999997E-2</v>
      </c>
      <c r="BH486" s="10">
        <f>3/24000000*OO[[#This Row],[116 (03JUL1985 09:00:00)-Water Temperature (C)]]*OO[[#This Row],[58]]</f>
        <v>0.10269885272547498</v>
      </c>
      <c r="BI486" s="10">
        <f>3/24000000*OO[[#This Row],[117 (03JUL1985 12:00:00)-Water Temperature (C)]]*OO[[#This Row],[59]]</f>
        <v>0.10911686428582498</v>
      </c>
      <c r="BJ486" s="10">
        <f>3/24000000*OO[[#This Row],[118 (03JUL1985 15:00:00)-Water Temperature (C)]]*OO[[#This Row],[60]]</f>
        <v>0.11382259285319998</v>
      </c>
      <c r="BK486" s="10">
        <f>3/24000000*OO[[#This Row],[119 (03JUL1985 18:00:00)-Water Temperature (C)]]*OO[[#This Row],[61]]</f>
        <v>0.1170055113385625</v>
      </c>
      <c r="BL486" s="10">
        <f>3/24000000*OO[[#This Row],[120 (03JUL1985 21:00:00)-Water Temperature (C)]]*OO[[#This Row],[62]]</f>
        <v>0.1177907949034375</v>
      </c>
      <c r="BM486" s="10">
        <f>3/24000000*OO[[#This Row],[121 (04JUL1985 00:00:00)-Water Temperature (C)]]*OO[[#This Row],[63]]</f>
        <v>0.11694535510612501</v>
      </c>
      <c r="BN486" s="10">
        <f>3/24000000*OO[[#This Row],[122 (04JUL1985 03:00:00)-Water Temperature (C)]]*OO[[#This Row],[64]]</f>
        <v>0.11513920973489999</v>
      </c>
      <c r="BO486" s="10">
        <f>3/24000000*OO[[#This Row],[123 (04JUL1985 06:00:00)-Water Temperature (C)]]*OO[[#This Row],[65]]</f>
        <v>0.11255828285904998</v>
      </c>
      <c r="BP486" s="10">
        <f>3/24000000*OO[[#This Row],[124 (04JUL1985 09:00:00)-Water Temperature (C)]]*OO[[#This Row],[66]]</f>
        <v>0.11031866533164998</v>
      </c>
      <c r="BQ486" s="10">
        <f>3/24000000*OO[[#This Row],[125 (04JUL1985 12:00:00)-Water Temperature (C)]]*OO[[#This Row],[67]]</f>
        <v>0.107784432709</v>
      </c>
      <c r="BR486" s="10">
        <f>3/24000000*OO[[#This Row],[126 (04JUL1985 15:00:00)-Water Temperature (C)]]*OO[[#This Row],[68]]</f>
        <v>0.10476938047555</v>
      </c>
      <c r="BS486" s="10">
        <f>3/24000000*OO[[#This Row],[127 (04JUL1985 18:00:00)-Water Temperature (C)]]*OO[[#This Row],[69]]</f>
        <v>0.10184177689649999</v>
      </c>
      <c r="BT486" s="10">
        <f>3/24000000*OO[[#This Row],[128 (04JUL1985 21:00:00)-Water Temperature (C)]]*OO[[#This Row],[70]]</f>
        <v>9.8297968175799999E-2</v>
      </c>
      <c r="BU486" s="10">
        <f>3/24000000*OO[[#This Row],[129 (05JUL1985 00:00:00)-Water Temperature (C)]]*OO[[#This Row],[71]]</f>
        <v>9.3922427066574984E-2</v>
      </c>
      <c r="BV486" s="10">
        <f>3/24000000*OO[[#This Row],[130 (05JUL1985 03:00:00)-Water Temperature (C)]]*OO[[#This Row],[72]]</f>
        <v>8.9599412828812494E-2</v>
      </c>
      <c r="BW486" s="10">
        <f>3/24000000*OO[[#This Row],[131 (05JUL1985 06:00:00)-Water Temperature (C)]]*OO[[#This Row],[73]]</f>
        <v>8.5546442045225005E-2</v>
      </c>
      <c r="BX486" s="10">
        <f>3/24000000*OO[[#This Row],[132 (05JUL1985 09:00:00)-Water Temperature (C)]]*OO[[#This Row],[74]]</f>
        <v>8.2651053708037506E-2</v>
      </c>
      <c r="BY486" s="10">
        <f>3/24000000*OO[[#This Row],[133 (05JUL1985 12:00:00)-Water Temperature (C)]]*OO[[#This Row],[75]]</f>
        <v>8.0147954726350001E-2</v>
      </c>
      <c r="BZ486" s="10">
        <f>3/24000000*OO[[#This Row],[134 (05JUL1985 15:00:00)-Water Temperature (C)]]*OO[[#This Row],[76]]</f>
        <v>7.7819045019150004E-2</v>
      </c>
      <c r="CA486" s="10">
        <f>3/24000000*OO[[#This Row],[135 (05JUL1985 18:00:00)-Water Temperature (C)]]*OO[[#This Row],[77]]</f>
        <v>7.5469155180524994E-2</v>
      </c>
      <c r="CB486" s="10">
        <f>3/24000000*OO[[#This Row],[136 (05JUL1985 21:00:00)-Water Temperature (C)]]*OO[[#This Row],[78]]</f>
        <v>7.2477151692524985E-2</v>
      </c>
      <c r="CC486" s="10">
        <f>3/24000000*OO[[#This Row],[137 (06JUL1985 00:00:00)-Water Temperature (C)]]*OO[[#This Row],[79]]</f>
        <v>6.9100473252037498E-2</v>
      </c>
      <c r="CD486" s="10">
        <f>3/24000000*OO[[#This Row],[138 (06JUL1985 03:00:00)-Water Temperature (C)]]*OO[[#This Row],[80]]</f>
        <v>6.5922665139375003E-2</v>
      </c>
      <c r="CE486" s="10">
        <f>3/24000000*OO[[#This Row],[139 (06JUL1985 06:00:00)-Water Temperature (C)]]*OO[[#This Row],[81]]</f>
        <v>6.3058194510099988E-2</v>
      </c>
      <c r="CF486" s="10">
        <f>3/24000000*OO[[#This Row],[140 (06JUL1985 09:00:00)-Water Temperature (C)]]*OO[[#This Row],[82]]</f>
        <v>6.1115849865812498E-2</v>
      </c>
      <c r="CG486" s="10">
        <f>3/24000000*OO[[#This Row],[141 (06JUL1985 12:00:00)-Water Temperature (C)]]*OO[[#This Row],[83]]</f>
        <v>5.9494223007437487E-2</v>
      </c>
      <c r="CH486" s="10">
        <f>3/24000000*OO[[#This Row],[142 (06JUL1985 15:00:00)-Water Temperature (C)]]*OO[[#This Row],[84]]</f>
        <v>5.8032866245049997E-2</v>
      </c>
      <c r="CI486" s="10">
        <f>3/24000000*OO[[#This Row],[143 (06JUL1985 18:00:00)-Water Temperature (C)]]*OO[[#This Row],[85]]</f>
        <v>5.6470387355299995E-2</v>
      </c>
      <c r="CJ486" s="10">
        <f>3/24000000*OO[[#This Row],[144 (06JUL1985 21:00:00)-Water Temperature (C)]]*OO[[#This Row],[86]]</f>
        <v>5.4494321292675001E-2</v>
      </c>
      <c r="CK486" s="10">
        <f>3/24000000*OO[[#This Row],[145 (07JUL1985 00:00:00)-Water Temperature (C)]]*OO[[#This Row],[87]]</f>
        <v>5.2228828733987508E-2</v>
      </c>
      <c r="CL486" s="10">
        <f>3/24000000*OO[[#This Row],[146 (07JUL1985 03:00:00)-Water Temperature (C)]]*OO[[#This Row],[88]]</f>
        <v>5.0080651632437495E-2</v>
      </c>
      <c r="CM486" s="10">
        <f>3/24000000*OO[[#This Row],[147 (07JUL1985 06:00:00)-Water Temperature (C)]]*OO[[#This Row],[89]]</f>
        <v>4.8132919571587503E-2</v>
      </c>
      <c r="CN486" s="10">
        <f>3/24000000*OO[[#This Row],[148 (07JUL1985 09:00:00)-Water Temperature (C)]]*OO[[#This Row],[90]]</f>
        <v>4.6755933662424996E-2</v>
      </c>
      <c r="CO486" s="10">
        <f>3/24000000*OO[[#This Row],[149 (07JUL1985 12:00:00)-Water Temperature (C)]]*OO[[#This Row],[91]]</f>
        <v>4.522051139462499E-2</v>
      </c>
      <c r="CP486" s="10">
        <f>3/24000000*OO[[#This Row],[150 (07JUL1985 15:00:00)-Water Temperature (C)]]*OO[[#This Row],[92]]</f>
        <v>4.4122236690024998E-2</v>
      </c>
      <c r="CQ486" s="10">
        <f>3/24000000*OO[[#This Row],[151 (07JUL1985 18:00:00)-Water Temperature (C)]]*OO[[#This Row],[93]]</f>
        <v>4.3026348450899997E-2</v>
      </c>
      <c r="CR486" s="10">
        <f>3/24000000*OO[[#This Row],[152 (07JUL1985 21:00:00)-Water Temperature (C)]]*OO[[#This Row],[94]]</f>
        <v>4.1716958682299993E-2</v>
      </c>
      <c r="CS486" s="10">
        <f>3/24000000*OO[[#This Row],[153 (08JUL1985 00:00:00)-Water Temperature (C)]]*OO[[#This Row],[95]]</f>
        <v>4.0237439882900003E-2</v>
      </c>
      <c r="CT486" s="10">
        <f>3/24000000*OO[[#This Row],[154 (08JUL1985 03:00:00)-Water Temperature (C)]]*OO[[#This Row],[96]]</f>
        <v>3.8776547380199991E-2</v>
      </c>
      <c r="CU486" s="10">
        <f>3/24000000*OO[[#This Row],[155 (08JUL1985 06:00:00)-Water Temperature (C)]]*OO[[#This Row],[97]]</f>
        <v>3.7529417982449999E-2</v>
      </c>
      <c r="CV486" s="10">
        <f>3/24000000*OO[[#This Row],[156 (08JUL1985 09:00:00)-Water Temperature (C)]]*OO[[#This Row],[98]]</f>
        <v>3.6837364108400002E-2</v>
      </c>
      <c r="CW486" s="10">
        <f>3/24000000*OO[[#This Row],[157 (08JUL1985 12:00:00)-Water Temperature (C)]]*OO[[#This Row],[99]]</f>
        <v>3.6326021612624999E-2</v>
      </c>
    </row>
    <row r="487" spans="1:101" x14ac:dyDescent="0.35">
      <c r="A487" t="s">
        <v>494</v>
      </c>
      <c r="B487">
        <v>842.55560000000003</v>
      </c>
      <c r="C487" s="10">
        <f>3/24*OO[[#This Row],[59 (26JUN1985 06:00:00)-Water Temperature (C)]]*OO[[#This Row],[1]]/SUM(OO[1])</f>
        <v>0</v>
      </c>
      <c r="D487" s="10">
        <f>3/24*OO[[#This Row],[60 (26JUN1985 09:00:00)-Water Temperature (C)]]*OO[[#This Row],[2]]/SUM(OO[2])</f>
        <v>0</v>
      </c>
      <c r="E487" s="10">
        <f>3/24*OO[[#This Row],[61 (26JUN1985 12:00:00)-Water Temperature (C)]]*OO[[#This Row],[3]]/SUM(OO[3])</f>
        <v>0</v>
      </c>
      <c r="F487" s="10">
        <f>3/24*OO[[#This Row],[62 (26JUN1985 15:00:00)-Water Temperature (C)]]*OO[[#This Row],[4]]/SUM(OO[4])</f>
        <v>0</v>
      </c>
      <c r="G487" s="10">
        <f>3/24*OO[[#This Row],[63 (26JUN1985 18:00:00)-Water Temperature (C)]]*OO[[#This Row],[5]]/SUM(OO[5])</f>
        <v>0</v>
      </c>
      <c r="H487" s="10">
        <f>3/24*OO[[#This Row],[64 (26JUN1985 21:00:00)-Water Temperature (C)]]*OO[[#This Row],[6]]/SUM(OO[6])</f>
        <v>0</v>
      </c>
      <c r="I487" s="10">
        <f>3/24*OO[[#This Row],[65 (27JUN1985 00:00:00)-Water Temperature (C)]]*OO[[#This Row],[7]]/SUM(OO[7])</f>
        <v>0</v>
      </c>
      <c r="J487" s="10">
        <f>3/24*OO[[#This Row],[66 (27JUN1985 03:00:00)-Water Temperature (C)]]*OO[[#This Row],[8]]/SUM(OO[8])</f>
        <v>0</v>
      </c>
      <c r="K487" s="10">
        <f>3/24*OO[[#This Row],[67 (27JUN1985 06:00:00)-Water Temperature (C)]]*OO[[#This Row],[9]]/SUM(OO[9])</f>
        <v>0</v>
      </c>
      <c r="L487" s="10">
        <f>3/24*OO[[#This Row],[68 (27JUN1985 09:00:00)-Water Temperature (C)]]*OO[[#This Row],[10]]/SUM(OO[10])</f>
        <v>0</v>
      </c>
      <c r="M487" s="10">
        <f>3/24*OO[[#This Row],[69 (27JUN1985 12:00:00)-Water Temperature (C)]]*OO[[#This Row],[11]]/SUM(OO[11])</f>
        <v>0</v>
      </c>
      <c r="N487" s="10">
        <f>3/24*OO[[#This Row],[70 (27JUN1985 15:00:00)-Water Temperature (C)]]*OO[[#This Row],[12]]/SUM(OO[12])</f>
        <v>0</v>
      </c>
      <c r="O487" s="10">
        <f>3/24*OO[[#This Row],[71 (27JUN1985 18:00:00)-Water Temperature (C)]]*OO[[#This Row],[13]]/SUM(OO[13])</f>
        <v>0</v>
      </c>
      <c r="P487" s="10">
        <f>3/24*OO[[#This Row],[72 (27JUN1985 21:00:00)-Water Temperature (C)]]*OO[[#This Row],[14]]/SUM(OO[14])</f>
        <v>0</v>
      </c>
      <c r="Q487" s="10">
        <f>3/24*OO[[#This Row],[73 (28JUN1985 00:00:00)-Water Temperature (C)]]*OO[[#This Row],[15]]/SUM(OO[15])</f>
        <v>0</v>
      </c>
      <c r="R487" s="10">
        <f>3/24*OO[[#This Row],[74 (28JUN1985 03:00:00)-Water Temperature (C)]]*OO[[#This Row],[16]]/SUM(OO[16])</f>
        <v>0</v>
      </c>
      <c r="S487" s="10">
        <f>3/24*OO[[#This Row],[75 (28JUN1985 06:00:00)-Water Temperature (C)]]*OO[[#This Row],[17]]/SUM(OO[17])</f>
        <v>0</v>
      </c>
      <c r="T487" s="10">
        <f>3/24*OO[[#This Row],[76 (28JUN1985 09:00:00)-Water Temperature (C)]]*OO[[#This Row],[18]]/SUM(OO[18])</f>
        <v>0</v>
      </c>
      <c r="U487" s="10">
        <f>3/24*OO[[#This Row],[77 (28JUN1985 12:00:00)-Water Temperature (C)]]*OO[[#This Row],[19]]/SUM(OO[19])</f>
        <v>0</v>
      </c>
      <c r="V487" s="10">
        <f>3/24000000*OO[[#This Row],[78 (28JUN1985 15:00:00)-Water Temperature (C)]]*OO[[#This Row],[20]]</f>
        <v>0</v>
      </c>
      <c r="W487" s="10">
        <f>3/24000000*OO[[#This Row],[79 (28JUN1985 18:00:00)-Water Temperature (C)]]*OO[[#This Row],[21]]</f>
        <v>0</v>
      </c>
      <c r="X487" s="10">
        <f>3/24000000*OO[[#This Row],[80 (28JUN1985 21:00:00)-Water Temperature (C)]]*OO[[#This Row],[22]]</f>
        <v>0</v>
      </c>
      <c r="Y487" s="10">
        <f>3/24000000*OO[[#This Row],[81 (29JUN1985 00:00:00)-Water Temperature (C)]]*OO[[#This Row],[23]]</f>
        <v>0</v>
      </c>
      <c r="Z487" s="10">
        <f>3/24000000*OO[[#This Row],[82 (29JUN1985 03:00:00)-Water Temperature (C)]]*OO[[#This Row],[24]]</f>
        <v>0</v>
      </c>
      <c r="AA487" s="10">
        <f>3/24000000*OO[[#This Row],[83 (29JUN1985 06:00:00)-Water Temperature (C)]]*OO[[#This Row],[25]]</f>
        <v>0</v>
      </c>
      <c r="AB487" s="10">
        <f>3/24000000*OO[[#This Row],[84 (29JUN1985 09:00:00)-Water Temperature (C)]]*OO[[#This Row],[26]]</f>
        <v>0</v>
      </c>
      <c r="AC487" s="10">
        <f>3/24000000*OO[[#This Row],[85 (29JUN1985 12:00:00)-Water Temperature (C)]]*OO[[#This Row],[27]]</f>
        <v>5.5050008691599997E-39</v>
      </c>
      <c r="AD487" s="10">
        <f>3/24000000*OO[[#This Row],[86 (29JUN1985 15:00:00)-Water Temperature (C)]]*OO[[#This Row],[28]]</f>
        <v>8.3865300262312503E-34</v>
      </c>
      <c r="AE487" s="10">
        <f>3/24000000*OO[[#This Row],[88 (29JUN1985 21:00:00)-Water Temperature (C)]]*OO[[#This Row],[30]]</f>
        <v>5.7619416901837495E-26</v>
      </c>
      <c r="AF487" s="10">
        <f>3/24000000*OO[[#This Row],[88 (29JUN1985 21:00:00)-Water Temperature (C)]]*OO[[#This Row],[30]]</f>
        <v>5.7619416901837495E-26</v>
      </c>
      <c r="AG487" s="10">
        <f>3/24000000*OO[[#This Row],[89 (30JUN1985 00:00:00)-Water Temperature (C)]]*OO[[#This Row],[31]]</f>
        <v>7.0575666708749997E-23</v>
      </c>
      <c r="AH487" s="10">
        <f>3/24000000*OO[[#This Row],[90 (30JUN1985 03:00:00)-Water Temperature (C)]]*OO[[#This Row],[32]]</f>
        <v>3.4093119878124999E-20</v>
      </c>
      <c r="AI487" s="10">
        <f>3/24000000*OO[[#This Row],[91 (30JUN1985 06:00:00)-Water Temperature (C)]]*OO[[#This Row],[33]]</f>
        <v>7.6645852229999998E-18</v>
      </c>
      <c r="AJ487" s="10">
        <f>3/24000000*OO[[#This Row],[92 (30JUN1985 09:00:00)-Water Temperature (C)]]*OO[[#This Row],[34]]</f>
        <v>9.0850382056799974E-16</v>
      </c>
      <c r="AK487" s="10">
        <f>3/24000000*OO[[#This Row],[93 (30JUN1985 12:00:00)-Water Temperature (C)]]*OO[[#This Row],[35]]</f>
        <v>6.1153782938000005E-14</v>
      </c>
      <c r="AL487" s="10">
        <f>3/24000000*OO[[#This Row],[94 (30JUN1985 15:00:00)-Water Temperature (C)]]*OO[[#This Row],[36]]</f>
        <v>2.5134274815597497E-12</v>
      </c>
      <c r="AM487" s="10">
        <f>3/24000000*OO[[#This Row],[95 (30JUN1985 18:00:00)-Water Temperature (C)]]*OO[[#This Row],[37]]</f>
        <v>6.7110078488699994E-11</v>
      </c>
      <c r="AN487" s="10">
        <f>3/24000000*OO[[#This Row],[96 (30JUN1985 21:00:00)-Water Temperature (C)]]*OO[[#This Row],[38]]</f>
        <v>1.214057908845375E-9</v>
      </c>
      <c r="AO487" s="10">
        <f>3/24000000*OO[[#This Row],[97 (01JUL1985 00:00:00)-Water Temperature (C)]]*OO[[#This Row],[39]]</f>
        <v>1.551156215635E-8</v>
      </c>
      <c r="AP487" s="10">
        <f>3/24000000*OO[[#This Row],[98 (01JUL1985 03:00:00)-Water Temperature (C)]]*OO[[#This Row],[40]]</f>
        <v>1.463756762573E-7</v>
      </c>
      <c r="AQ487" s="10">
        <f>3/24000000*OO[[#This Row],[99 (01JUL1985 06:00:00)-Water Temperature (C)]]*OO[[#This Row],[41]]</f>
        <v>1.0555845898450001E-6</v>
      </c>
      <c r="AR487" s="10">
        <f>3/24000000*OO[[#This Row],[100 (01JUL1985 09:00:00)-Water Temperature (C)]]*OO[[#This Row],[42]]</f>
        <v>6.0497739456724992E-6</v>
      </c>
      <c r="AS487" s="10">
        <f>3/24000000*OO[[#This Row],[101 (01JUL1985 12:00:00)-Water Temperature (C)]]*OO[[#This Row],[43]]</f>
        <v>2.7944083402784999E-5</v>
      </c>
      <c r="AT487" s="10">
        <f>3/24000000*OO[[#This Row],[102 (01JUL1985 15:00:00)-Water Temperature (C)]]*OO[[#This Row],[44]]</f>
        <v>1.0591655382768749E-4</v>
      </c>
      <c r="AU487" s="10">
        <f>3/24000000*OO[[#This Row],[103 (01JUL1985 18:00:00)-Water Temperature (C)]]*OO[[#This Row],[45]]</f>
        <v>3.3691166970075E-4</v>
      </c>
      <c r="AV487" s="10">
        <f>3/24000000*OO[[#This Row],[104 (01JUL1985 21:00:00)-Water Temperature (C)]]*OO[[#This Row],[46]]</f>
        <v>9.1054570577000008E-4</v>
      </c>
      <c r="AW487" s="10">
        <f>3/24000000*OO[[#This Row],[105 (02JUL1985 00:00:00)-Water Temperature (C)]]*OO[[#This Row],[47]]</f>
        <v>2.1339649268519996E-3</v>
      </c>
      <c r="AX487" s="10">
        <f>3/24000000*OO[[#This Row],[106 (02JUL1985 03:00:00)-Water Temperature (C)]]*OO[[#This Row],[48]]</f>
        <v>4.4233843885575002E-3</v>
      </c>
      <c r="AY487" s="10">
        <f>3/24000000*OO[[#This Row],[107 (02JUL1985 06:00:00)-Water Temperature (C)]]*OO[[#This Row],[49]]</f>
        <v>8.241525542634999E-3</v>
      </c>
      <c r="AZ487" s="10">
        <f>3/24000000*OO[[#This Row],[108 (02JUL1985 09:00:00)-Water Temperature (C)]]*OO[[#This Row],[50]]</f>
        <v>1.3989839365234997E-2</v>
      </c>
      <c r="BA487" s="10">
        <f>3/24000000*OO[[#This Row],[109 (02JUL1985 12:00:00)-Water Temperature (C)]]*OO[[#This Row],[51]]</f>
        <v>2.1970278420872499E-2</v>
      </c>
      <c r="BB487" s="10">
        <f>3/24000000*OO[[#This Row],[110 (02JUL1985 15:00:00)-Water Temperature (C)]]*OO[[#This Row],[52]]</f>
        <v>3.1976483895674999E-2</v>
      </c>
      <c r="BC487" s="10">
        <f>3/24000000*OO[[#This Row],[111 (02JUL1985 18:00:00)-Water Temperature (C)]]*OO[[#This Row],[53]]</f>
        <v>4.3598267169125002E-2</v>
      </c>
      <c r="BD487" s="10">
        <f>3/24000000*OO[[#This Row],[112 (02JUL1985 21:00:00)-Water Temperature (C)]]*OO[[#This Row],[54]]</f>
        <v>5.5973785236949999E-2</v>
      </c>
      <c r="BE487" s="10">
        <f>3/24000000*OO[[#This Row],[113 (03JUL1985 00:00:00)-Water Temperature (C)]]*OO[[#This Row],[55]]</f>
        <v>6.8443653305137492E-2</v>
      </c>
      <c r="BF487" s="10">
        <f>3/24000000*OO[[#This Row],[114 (03JUL1985 03:00:00)-Water Temperature (C)]]*OO[[#This Row],[56]]</f>
        <v>8.0205372073749989E-2</v>
      </c>
      <c r="BG487" s="10">
        <f>3/24000000*OO[[#This Row],[115 (03JUL1985 06:00:00)-Water Temperature (C)]]*OO[[#This Row],[57]]</f>
        <v>9.0640646969512489E-2</v>
      </c>
      <c r="BH487" s="10">
        <f>3/24000000*OO[[#This Row],[116 (03JUL1985 09:00:00)-Water Temperature (C)]]*OO[[#This Row],[58]]</f>
        <v>9.9729631402249996E-2</v>
      </c>
      <c r="BI487" s="10">
        <f>3/24000000*OO[[#This Row],[117 (03JUL1985 12:00:00)-Water Temperature (C)]]*OO[[#This Row],[59]]</f>
        <v>0.10772525660239998</v>
      </c>
      <c r="BJ487" s="10">
        <f>3/24000000*OO[[#This Row],[118 (03JUL1985 15:00:00)-Water Temperature (C)]]*OO[[#This Row],[60]]</f>
        <v>0.1141012109359375</v>
      </c>
      <c r="BK487" s="10">
        <f>3/24000000*OO[[#This Row],[119 (03JUL1985 18:00:00)-Water Temperature (C)]]*OO[[#This Row],[61]]</f>
        <v>0.11895940173435</v>
      </c>
      <c r="BL487" s="10">
        <f>3/24000000*OO[[#This Row],[120 (03JUL1985 21:00:00)-Water Temperature (C)]]*OO[[#This Row],[62]]</f>
        <v>0.12136687958970001</v>
      </c>
      <c r="BM487" s="10">
        <f>3/24000000*OO[[#This Row],[121 (04JUL1985 00:00:00)-Water Temperature (C)]]*OO[[#This Row],[63]]</f>
        <v>0.12201581354624998</v>
      </c>
      <c r="BN487" s="10">
        <f>3/24000000*OO[[#This Row],[122 (04JUL1985 03:00:00)-Water Temperature (C)]]*OO[[#This Row],[64]]</f>
        <v>0.12154135186765</v>
      </c>
      <c r="BO487" s="10">
        <f>3/24000000*OO[[#This Row],[123 (04JUL1985 06:00:00)-Water Temperature (C)]]*OO[[#This Row],[65]]</f>
        <v>0.120114651388875</v>
      </c>
      <c r="BP487" s="10">
        <f>3/24000000*OO[[#This Row],[124 (04JUL1985 09:00:00)-Water Temperature (C)]]*OO[[#This Row],[66]]</f>
        <v>0.11888086698099998</v>
      </c>
      <c r="BQ487" s="10">
        <f>3/24000000*OO[[#This Row],[125 (04JUL1985 12:00:00)-Water Temperature (C)]]*OO[[#This Row],[67]]</f>
        <v>0.11719697292152499</v>
      </c>
      <c r="BR487" s="10">
        <f>3/24000000*OO[[#This Row],[126 (04JUL1985 15:00:00)-Water Temperature (C)]]*OO[[#This Row],[68]]</f>
        <v>0.11487464820328751</v>
      </c>
      <c r="BS487" s="10">
        <f>3/24000000*OO[[#This Row],[127 (04JUL1985 18:00:00)-Water Temperature (C)]]*OO[[#This Row],[69]]</f>
        <v>0.11252074993320001</v>
      </c>
      <c r="BT487" s="10">
        <f>3/24000000*OO[[#This Row],[128 (04JUL1985 21:00:00)-Water Temperature (C)]]*OO[[#This Row],[70]]</f>
        <v>0.10939221397912501</v>
      </c>
      <c r="BU487" s="10">
        <f>3/24000000*OO[[#This Row],[129 (05JUL1985 00:00:00)-Water Temperature (C)]]*OO[[#This Row],[71]]</f>
        <v>0.105283602207875</v>
      </c>
      <c r="BV487" s="10">
        <f>3/24000000*OO[[#This Row],[130 (05JUL1985 03:00:00)-Water Temperature (C)]]*OO[[#This Row],[72]]</f>
        <v>0.10106900193389998</v>
      </c>
      <c r="BW487" s="10">
        <f>3/24000000*OO[[#This Row],[131 (05JUL1985 06:00:00)-Water Temperature (C)]]*OO[[#This Row],[73]]</f>
        <v>9.7088263799450014E-2</v>
      </c>
      <c r="BX487" s="10">
        <f>3/24000000*OO[[#This Row],[132 (05JUL1985 09:00:00)-Water Temperature (C)]]*OO[[#This Row],[74]]</f>
        <v>9.4295428164299991E-2</v>
      </c>
      <c r="BY487" s="10">
        <f>3/24000000*OO[[#This Row],[133 (05JUL1985 12:00:00)-Water Temperature (C)]]*OO[[#This Row],[75]]</f>
        <v>9.185776602899999E-2</v>
      </c>
      <c r="BZ487" s="10">
        <f>3/24000000*OO[[#This Row],[134 (05JUL1985 15:00:00)-Water Temperature (C)]]*OO[[#This Row],[76]]</f>
        <v>8.9553627428050009E-2</v>
      </c>
      <c r="CA487" s="10">
        <f>3/24000000*OO[[#This Row],[135 (05JUL1985 18:00:00)-Water Temperature (C)]]*OO[[#This Row],[77]]</f>
        <v>8.7176846988962498E-2</v>
      </c>
      <c r="CB487" s="10">
        <f>3/24000000*OO[[#This Row],[136 (05JUL1985 21:00:00)-Water Temperature (C)]]*OO[[#This Row],[78]]</f>
        <v>8.4035431126400009E-2</v>
      </c>
      <c r="CC487" s="10">
        <f>3/24000000*OO[[#This Row],[137 (06JUL1985 00:00:00)-Water Temperature (C)]]*OO[[#This Row],[79]]</f>
        <v>8.0420462420925001E-2</v>
      </c>
      <c r="CD487" s="10">
        <f>3/24000000*OO[[#This Row],[138 (06JUL1985 03:00:00)-Water Temperature (C)]]*OO[[#This Row],[80]]</f>
        <v>7.6990797949799988E-2</v>
      </c>
      <c r="CE487" s="10">
        <f>3/24000000*OO[[#This Row],[139 (06JUL1985 06:00:00)-Water Temperature (C)]]*OO[[#This Row],[81]]</f>
        <v>7.3879124342649996E-2</v>
      </c>
      <c r="CF487" s="10">
        <f>3/24000000*OO[[#This Row],[140 (06JUL1985 09:00:00)-Water Temperature (C)]]*OO[[#This Row],[82]]</f>
        <v>7.1780106537174995E-2</v>
      </c>
      <c r="CG487" s="10">
        <f>3/24000000*OO[[#This Row],[141 (06JUL1985 12:00:00)-Water Temperature (C)]]*OO[[#This Row],[83]]</f>
        <v>7.0020731531999988E-2</v>
      </c>
      <c r="CH487" s="10">
        <f>3/24000000*OO[[#This Row],[142 (06JUL1985 15:00:00)-Water Temperature (C)]]*OO[[#This Row],[84]]</f>
        <v>6.8422432956874987E-2</v>
      </c>
      <c r="CI487" s="10">
        <f>3/24000000*OO[[#This Row],[143 (06JUL1985 18:00:00)-Water Temperature (C)]]*OO[[#This Row],[85]]</f>
        <v>6.6693618693649995E-2</v>
      </c>
      <c r="CJ487" s="10">
        <f>3/24000000*OO[[#This Row],[144 (06JUL1985 21:00:00)-Water Temperature (C)]]*OO[[#This Row],[86]]</f>
        <v>6.44777384161625E-2</v>
      </c>
      <c r="CK487" s="10">
        <f>3/24000000*OO[[#This Row],[145 (07JUL1985 00:00:00)-Water Temperature (C)]]*OO[[#This Row],[87]]</f>
        <v>6.1920947060599994E-2</v>
      </c>
      <c r="CL487" s="10">
        <f>3/24000000*OO[[#This Row],[146 (07JUL1985 03:00:00)-Water Temperature (C)]]*OO[[#This Row],[88]]</f>
        <v>5.9487603626137489E-2</v>
      </c>
      <c r="CM487" s="10">
        <f>3/24000000*OO[[#This Row],[147 (07JUL1985 06:00:00)-Water Temperature (C)]]*OO[[#This Row],[89]]</f>
        <v>5.7272763550274997E-2</v>
      </c>
      <c r="CN487" s="10">
        <f>3/24000000*OO[[#This Row],[148 (07JUL1985 09:00:00)-Water Temperature (C)]]*OO[[#This Row],[90]]</f>
        <v>5.570578136216249E-2</v>
      </c>
      <c r="CO487" s="10">
        <f>3/24000000*OO[[#This Row],[149 (07JUL1985 12:00:00)-Water Temperature (C)]]*OO[[#This Row],[91]]</f>
        <v>5.3947637455499992E-2</v>
      </c>
      <c r="CP487" s="10">
        <f>3/24000000*OO[[#This Row],[150 (07JUL1985 15:00:00)-Water Temperature (C)]]*OO[[#This Row],[92]]</f>
        <v>5.2685040060499989E-2</v>
      </c>
      <c r="CQ487" s="10">
        <f>3/24000000*OO[[#This Row],[151 (07JUL1985 18:00:00)-Water Temperature (C)]]*OO[[#This Row],[93]]</f>
        <v>5.1421040347049994E-2</v>
      </c>
      <c r="CR487" s="10">
        <f>3/24000000*OO[[#This Row],[152 (07JUL1985 21:00:00)-Water Temperature (C)]]*OO[[#This Row],[94]]</f>
        <v>4.9905070277399995E-2</v>
      </c>
      <c r="CS487" s="10">
        <f>3/24000000*OO[[#This Row],[153 (08JUL1985 00:00:00)-Water Temperature (C)]]*OO[[#This Row],[95]]</f>
        <v>4.8189990380024986E-2</v>
      </c>
      <c r="CT487" s="10">
        <f>3/24000000*OO[[#This Row],[154 (08JUL1985 03:00:00)-Water Temperature (C)]]*OO[[#This Row],[96]]</f>
        <v>4.64929695972E-2</v>
      </c>
      <c r="CU487" s="10">
        <f>3/24000000*OO[[#This Row],[155 (08JUL1985 06:00:00)-Water Temperature (C)]]*OO[[#This Row],[97]]</f>
        <v>4.5038757094037499E-2</v>
      </c>
      <c r="CV487" s="10">
        <f>3/24000000*OO[[#This Row],[156 (08JUL1985 09:00:00)-Water Temperature (C)]]*OO[[#This Row],[98]]</f>
        <v>4.4222477880924989E-2</v>
      </c>
      <c r="CW487" s="10">
        <f>3/24000000*OO[[#This Row],[157 (08JUL1985 12:00:00)-Water Temperature (C)]]*OO[[#This Row],[99]]</f>
        <v>4.3612939594000005E-2</v>
      </c>
    </row>
    <row r="488" spans="1:101" x14ac:dyDescent="0.35">
      <c r="A488" t="s">
        <v>495</v>
      </c>
      <c r="B488">
        <v>817.22969999999998</v>
      </c>
      <c r="C488" s="10">
        <f>3/24*OO[[#This Row],[59 (26JUN1985 06:00:00)-Water Temperature (C)]]*OO[[#This Row],[1]]/SUM(OO[1])</f>
        <v>0</v>
      </c>
      <c r="D488" s="10">
        <f>3/24*OO[[#This Row],[60 (26JUN1985 09:00:00)-Water Temperature (C)]]*OO[[#This Row],[2]]/SUM(OO[2])</f>
        <v>0</v>
      </c>
      <c r="E488" s="10">
        <f>3/24*OO[[#This Row],[61 (26JUN1985 12:00:00)-Water Temperature (C)]]*OO[[#This Row],[3]]/SUM(OO[3])</f>
        <v>0</v>
      </c>
      <c r="F488" s="10">
        <f>3/24*OO[[#This Row],[62 (26JUN1985 15:00:00)-Water Temperature (C)]]*OO[[#This Row],[4]]/SUM(OO[4])</f>
        <v>0</v>
      </c>
      <c r="G488" s="10">
        <f>3/24*OO[[#This Row],[63 (26JUN1985 18:00:00)-Water Temperature (C)]]*OO[[#This Row],[5]]/SUM(OO[5])</f>
        <v>0</v>
      </c>
      <c r="H488" s="10">
        <f>3/24*OO[[#This Row],[64 (26JUN1985 21:00:00)-Water Temperature (C)]]*OO[[#This Row],[6]]/SUM(OO[6])</f>
        <v>0</v>
      </c>
      <c r="I488" s="10">
        <f>3/24*OO[[#This Row],[65 (27JUN1985 00:00:00)-Water Temperature (C)]]*OO[[#This Row],[7]]/SUM(OO[7])</f>
        <v>0</v>
      </c>
      <c r="J488" s="10">
        <f>3/24*OO[[#This Row],[66 (27JUN1985 03:00:00)-Water Temperature (C)]]*OO[[#This Row],[8]]/SUM(OO[8])</f>
        <v>0</v>
      </c>
      <c r="K488" s="10">
        <f>3/24*OO[[#This Row],[67 (27JUN1985 06:00:00)-Water Temperature (C)]]*OO[[#This Row],[9]]/SUM(OO[9])</f>
        <v>0</v>
      </c>
      <c r="L488" s="10">
        <f>3/24*OO[[#This Row],[68 (27JUN1985 09:00:00)-Water Temperature (C)]]*OO[[#This Row],[10]]/SUM(OO[10])</f>
        <v>0</v>
      </c>
      <c r="M488" s="10">
        <f>3/24*OO[[#This Row],[69 (27JUN1985 12:00:00)-Water Temperature (C)]]*OO[[#This Row],[11]]/SUM(OO[11])</f>
        <v>0</v>
      </c>
      <c r="N488" s="10">
        <f>3/24*OO[[#This Row],[70 (27JUN1985 15:00:00)-Water Temperature (C)]]*OO[[#This Row],[12]]/SUM(OO[12])</f>
        <v>0</v>
      </c>
      <c r="O488" s="10">
        <f>3/24*OO[[#This Row],[71 (27JUN1985 18:00:00)-Water Temperature (C)]]*OO[[#This Row],[13]]/SUM(OO[13])</f>
        <v>0</v>
      </c>
      <c r="P488" s="10">
        <f>3/24*OO[[#This Row],[72 (27JUN1985 21:00:00)-Water Temperature (C)]]*OO[[#This Row],[14]]/SUM(OO[14])</f>
        <v>0</v>
      </c>
      <c r="Q488" s="10">
        <f>3/24*OO[[#This Row],[73 (28JUN1985 00:00:00)-Water Temperature (C)]]*OO[[#This Row],[15]]/SUM(OO[15])</f>
        <v>0</v>
      </c>
      <c r="R488" s="10">
        <f>3/24*OO[[#This Row],[74 (28JUN1985 03:00:00)-Water Temperature (C)]]*OO[[#This Row],[16]]/SUM(OO[16])</f>
        <v>0</v>
      </c>
      <c r="S488" s="10">
        <f>3/24*OO[[#This Row],[75 (28JUN1985 06:00:00)-Water Temperature (C)]]*OO[[#This Row],[17]]/SUM(OO[17])</f>
        <v>0</v>
      </c>
      <c r="T488" s="10">
        <f>3/24*OO[[#This Row],[76 (28JUN1985 09:00:00)-Water Temperature (C)]]*OO[[#This Row],[18]]/SUM(OO[18])</f>
        <v>0</v>
      </c>
      <c r="U488" s="10">
        <f>3/24*OO[[#This Row],[77 (28JUN1985 12:00:00)-Water Temperature (C)]]*OO[[#This Row],[19]]/SUM(OO[19])</f>
        <v>0</v>
      </c>
      <c r="V488" s="10">
        <f>3/24000000*OO[[#This Row],[78 (28JUN1985 15:00:00)-Water Temperature (C)]]*OO[[#This Row],[20]]</f>
        <v>0</v>
      </c>
      <c r="W488" s="10">
        <f>3/24000000*OO[[#This Row],[79 (28JUN1985 18:00:00)-Water Temperature (C)]]*OO[[#This Row],[21]]</f>
        <v>0</v>
      </c>
      <c r="X488" s="10">
        <f>3/24000000*OO[[#This Row],[80 (28JUN1985 21:00:00)-Water Temperature (C)]]*OO[[#This Row],[22]]</f>
        <v>0</v>
      </c>
      <c r="Y488" s="10">
        <f>3/24000000*OO[[#This Row],[81 (29JUN1985 00:00:00)-Water Temperature (C)]]*OO[[#This Row],[23]]</f>
        <v>0</v>
      </c>
      <c r="Z488" s="10">
        <f>3/24000000*OO[[#This Row],[82 (29JUN1985 03:00:00)-Water Temperature (C)]]*OO[[#This Row],[24]]</f>
        <v>0</v>
      </c>
      <c r="AA488" s="10">
        <f>3/24000000*OO[[#This Row],[83 (29JUN1985 06:00:00)-Water Temperature (C)]]*OO[[#This Row],[25]]</f>
        <v>0</v>
      </c>
      <c r="AB488" s="10">
        <f>3/24000000*OO[[#This Row],[84 (29JUN1985 09:00:00)-Water Temperature (C)]]*OO[[#This Row],[26]]</f>
        <v>0</v>
      </c>
      <c r="AC488" s="10">
        <f>3/24000000*OO[[#This Row],[85 (29JUN1985 12:00:00)-Water Temperature (C)]]*OO[[#This Row],[27]]</f>
        <v>1.2066338541119999E-39</v>
      </c>
      <c r="AD488" s="10">
        <f>3/24000000*OO[[#This Row],[86 (29JUN1985 15:00:00)-Water Temperature (C)]]*OO[[#This Row],[28]]</f>
        <v>2.0980747558636251E-34</v>
      </c>
      <c r="AE488" s="10">
        <f>3/24000000*OO[[#This Row],[88 (29JUN1985 21:00:00)-Water Temperature (C)]]*OO[[#This Row],[30]]</f>
        <v>1.7522685854099995E-26</v>
      </c>
      <c r="AF488" s="10">
        <f>3/24000000*OO[[#This Row],[88 (29JUN1985 21:00:00)-Water Temperature (C)]]*OO[[#This Row],[30]]</f>
        <v>1.7522685854099995E-26</v>
      </c>
      <c r="AG488" s="10">
        <f>3/24000000*OO[[#This Row],[89 (30JUN1985 00:00:00)-Water Temperature (C)]]*OO[[#This Row],[31]]</f>
        <v>2.3310745783237497E-23</v>
      </c>
      <c r="AH488" s="10">
        <f>3/24000000*OO[[#This Row],[90 (30JUN1985 03:00:00)-Water Temperature (C)]]*OO[[#This Row],[32]]</f>
        <v>1.2103042190806249E-20</v>
      </c>
      <c r="AI488" s="10">
        <f>3/24000000*OO[[#This Row],[91 (30JUN1985 06:00:00)-Water Temperature (C)]]*OO[[#This Row],[33]]</f>
        <v>2.9060241584824995E-18</v>
      </c>
      <c r="AJ488" s="10">
        <f>3/24000000*OO[[#This Row],[92 (30JUN1985 09:00:00)-Water Temperature (C)]]*OO[[#This Row],[34]]</f>
        <v>3.6588564944100001E-16</v>
      </c>
      <c r="AK488" s="10">
        <f>3/24000000*OO[[#This Row],[93 (30JUN1985 12:00:00)-Water Temperature (C)]]*OO[[#This Row],[35]]</f>
        <v>2.6052086868885E-14</v>
      </c>
      <c r="AL488" s="10">
        <f>3/24000000*OO[[#This Row],[94 (30JUN1985 15:00:00)-Water Temperature (C)]]*OO[[#This Row],[36]]</f>
        <v>1.1286067201920001E-12</v>
      </c>
      <c r="AM488" s="10">
        <f>3/24000000*OO[[#This Row],[95 (30JUN1985 18:00:00)-Water Temperature (C)]]*OO[[#This Row],[37]]</f>
        <v>3.1666538828550001E-11</v>
      </c>
      <c r="AN488" s="10">
        <f>3/24000000*OO[[#This Row],[96 (30JUN1985 21:00:00)-Water Temperature (C)]]*OO[[#This Row],[38]]</f>
        <v>6.0058447325549996E-10</v>
      </c>
      <c r="AO488" s="10">
        <f>3/24000000*OO[[#This Row],[97 (01JUL1985 00:00:00)-Water Temperature (C)]]*OO[[#This Row],[39]]</f>
        <v>8.0294588822675002E-9</v>
      </c>
      <c r="AP488" s="10">
        <f>3/24000000*OO[[#This Row],[98 (01JUL1985 03:00:00)-Water Temperature (C)]]*OO[[#This Row],[40]]</f>
        <v>7.9130189101362506E-8</v>
      </c>
      <c r="AQ488" s="10">
        <f>3/24000000*OO[[#This Row],[99 (01JUL1985 06:00:00)-Water Temperature (C)]]*OO[[#This Row],[41]]</f>
        <v>5.9480118869325007E-7</v>
      </c>
      <c r="AR488" s="10">
        <f>3/24000000*OO[[#This Row],[100 (01JUL1985 09:00:00)-Water Temperature (C)]]*OO[[#This Row],[42]]</f>
        <v>3.5457678078899998E-6</v>
      </c>
      <c r="AS488" s="10">
        <f>3/24000000*OO[[#This Row],[101 (01JUL1985 12:00:00)-Water Temperature (C)]]*OO[[#This Row],[43]]</f>
        <v>1.7006058044257497E-5</v>
      </c>
      <c r="AT488" s="10">
        <f>3/24000000*OO[[#This Row],[102 (01JUL1985 15:00:00)-Water Temperature (C)]]*OO[[#This Row],[44]]</f>
        <v>6.6826699031025E-5</v>
      </c>
      <c r="AU488" s="10">
        <f>3/24000000*OO[[#This Row],[103 (01JUL1985 18:00:00)-Water Temperature (C)]]*OO[[#This Row],[45]]</f>
        <v>2.2003291055486249E-4</v>
      </c>
      <c r="AV488" s="10">
        <f>3/24000000*OO[[#This Row],[104 (01JUL1985 21:00:00)-Water Temperature (C)]]*OO[[#This Row],[46]]</f>
        <v>6.1475249525625006E-4</v>
      </c>
      <c r="AW488" s="10">
        <f>3/24000000*OO[[#This Row],[105 (02JUL1985 00:00:00)-Water Temperature (C)]]*OO[[#This Row],[47]]</f>
        <v>1.4875442945424999E-3</v>
      </c>
      <c r="AX488" s="10">
        <f>3/24000000*OO[[#This Row],[106 (02JUL1985 03:00:00)-Water Temperature (C)]]*OO[[#This Row],[48]]</f>
        <v>3.1792702137399998E-3</v>
      </c>
      <c r="AY488" s="10">
        <f>3/24000000*OO[[#This Row],[107 (02JUL1985 06:00:00)-Water Temperature (C)]]*OO[[#This Row],[49]]</f>
        <v>6.0987670077124996E-3</v>
      </c>
      <c r="AZ488" s="10">
        <f>3/24000000*OO[[#This Row],[108 (02JUL1985 09:00:00)-Water Temperature (C)]]*OO[[#This Row],[50]]</f>
        <v>1.0643545048257499E-2</v>
      </c>
      <c r="BA488" s="10">
        <f>3/24000000*OO[[#This Row],[109 (02JUL1985 12:00:00)-Water Temperature (C)]]*OO[[#This Row],[51]]</f>
        <v>1.7157881312387501E-2</v>
      </c>
      <c r="BB488" s="10">
        <f>3/24000000*OO[[#This Row],[110 (02JUL1985 15:00:00)-Water Temperature (C)]]*OO[[#This Row],[52]]</f>
        <v>2.5598800494539997E-2</v>
      </c>
      <c r="BC488" s="10">
        <f>3/24000000*OO[[#This Row],[111 (02JUL1985 18:00:00)-Water Temperature (C)]]*OO[[#This Row],[53]]</f>
        <v>3.5730004443512493E-2</v>
      </c>
      <c r="BD488" s="10">
        <f>3/24000000*OO[[#This Row],[112 (02JUL1985 21:00:00)-Water Temperature (C)]]*OO[[#This Row],[54]]</f>
        <v>4.6900847364799998E-2</v>
      </c>
      <c r="BE488" s="10">
        <f>3/24000000*OO[[#This Row],[113 (03JUL1985 00:00:00)-Water Temperature (C)]]*OO[[#This Row],[55]]</f>
        <v>5.8562523035474996E-2</v>
      </c>
      <c r="BF488" s="10">
        <f>3/24000000*OO[[#This Row],[114 (03JUL1985 03:00:00)-Water Temperature (C)]]*OO[[#This Row],[56]]</f>
        <v>6.9993186628175011E-2</v>
      </c>
      <c r="BG488" s="10">
        <f>3/24000000*OO[[#This Row],[115 (03JUL1985 06:00:00)-Water Temperature (C)]]*OO[[#This Row],[57]]</f>
        <v>8.0579862971800004E-2</v>
      </c>
      <c r="BH488" s="10">
        <f>3/24000000*OO[[#This Row],[116 (03JUL1985 09:00:00)-Water Temperature (C)]]*OO[[#This Row],[58]]</f>
        <v>9.0204479796799991E-2</v>
      </c>
      <c r="BI488" s="10">
        <f>3/24000000*OO[[#This Row],[117 (03JUL1985 12:00:00)-Water Temperature (C)]]*OO[[#This Row],[59]]</f>
        <v>9.8997932779199993E-2</v>
      </c>
      <c r="BJ488" s="10">
        <f>3/24000000*OO[[#This Row],[118 (03JUL1985 15:00:00)-Water Temperature (C)]]*OO[[#This Row],[60]]</f>
        <v>0.1064130435192375</v>
      </c>
      <c r="BK488" s="10">
        <f>3/24000000*OO[[#This Row],[119 (03JUL1985 18:00:00)-Water Temperature (C)]]*OO[[#This Row],[61]]</f>
        <v>0.11246909391371249</v>
      </c>
      <c r="BL488" s="10">
        <f>3/24000000*OO[[#This Row],[120 (03JUL1985 21:00:00)-Water Temperature (C)]]*OO[[#This Row],[62]]</f>
        <v>0.11623275352500001</v>
      </c>
      <c r="BM488" s="10">
        <f>3/24000000*OO[[#This Row],[121 (04JUL1985 00:00:00)-Water Temperature (C)]]*OO[[#This Row],[63]]</f>
        <v>0.11827243880193748</v>
      </c>
      <c r="BN488" s="10">
        <f>3/24000000*OO[[#This Row],[122 (04JUL1985 03:00:00)-Water Temperature (C)]]*OO[[#This Row],[64]]</f>
        <v>0.11914156043114998</v>
      </c>
      <c r="BO488" s="10">
        <f>3/24000000*OO[[#This Row],[123 (04JUL1985 06:00:00)-Water Temperature (C)]]*OO[[#This Row],[65]]</f>
        <v>0.118978074561225</v>
      </c>
      <c r="BP488" s="10">
        <f>3/24000000*OO[[#This Row],[124 (04JUL1985 09:00:00)-Water Temperature (C)]]*OO[[#This Row],[66]]</f>
        <v>0.118870461290525</v>
      </c>
      <c r="BQ488" s="10">
        <f>3/24000000*OO[[#This Row],[125 (04JUL1985 12:00:00)-Water Temperature (C)]]*OO[[#This Row],[67]]</f>
        <v>0.11820365801009999</v>
      </c>
      <c r="BR488" s="10">
        <f>3/24000000*OO[[#This Row],[126 (04JUL1985 15:00:00)-Water Temperature (C)]]*OO[[#This Row],[68]]</f>
        <v>0.11679698008372498</v>
      </c>
      <c r="BS488" s="10">
        <f>3/24000000*OO[[#This Row],[127 (04JUL1985 18:00:00)-Water Temperature (C)]]*OO[[#This Row],[69]]</f>
        <v>0.115244645028</v>
      </c>
      <c r="BT488" s="10">
        <f>3/24000000*OO[[#This Row],[128 (04JUL1985 21:00:00)-Water Temperature (C)]]*OO[[#This Row],[70]]</f>
        <v>0.11281849555124998</v>
      </c>
      <c r="BU488" s="10">
        <f>3/24000000*OO[[#This Row],[129 (05JUL1985 00:00:00)-Water Temperature (C)]]*OO[[#This Row],[71]]</f>
        <v>0.10930595184349998</v>
      </c>
      <c r="BV488" s="10">
        <f>3/24000000*OO[[#This Row],[130 (05JUL1985 03:00:00)-Water Temperature (C)]]*OO[[#This Row],[72]]</f>
        <v>0.10559218421543748</v>
      </c>
      <c r="BW488" s="10">
        <f>3/24000000*OO[[#This Row],[131 (05JUL1985 06:00:00)-Water Temperature (C)]]*OO[[#This Row],[73]]</f>
        <v>0.10201962361589997</v>
      </c>
      <c r="BX488" s="10">
        <f>3/24000000*OO[[#This Row],[132 (05JUL1985 09:00:00)-Water Temperature (C)]]*OO[[#This Row],[74]]</f>
        <v>9.9550973052000002E-2</v>
      </c>
      <c r="BY488" s="10">
        <f>3/24000000*OO[[#This Row],[133 (05JUL1985 12:00:00)-Water Temperature (C)]]*OO[[#This Row],[75]]</f>
        <v>9.741671175562501E-2</v>
      </c>
      <c r="BZ488" s="10">
        <f>3/24000000*OO[[#This Row],[134 (05JUL1985 15:00:00)-Water Temperature (C)]]*OO[[#This Row],[76]]</f>
        <v>9.5342136411975004E-2</v>
      </c>
      <c r="CA488" s="10">
        <f>3/24000000*OO[[#This Row],[135 (05JUL1985 18:00:00)-Water Temperature (C)]]*OO[[#This Row],[77]]</f>
        <v>9.3147387864724998E-2</v>
      </c>
      <c r="CB488" s="10">
        <f>3/24000000*OO[[#This Row],[136 (05JUL1985 21:00:00)-Water Temperature (C)]]*OO[[#This Row],[78]]</f>
        <v>9.0109090680862494E-2</v>
      </c>
      <c r="CC488" s="10">
        <f>3/24000000*OO[[#This Row],[137 (06JUL1985 00:00:00)-Water Temperature (C)]]*OO[[#This Row],[79]]</f>
        <v>8.6536823923262493E-2</v>
      </c>
      <c r="CD488" s="10">
        <f>3/24000000*OO[[#This Row],[138 (06JUL1985 03:00:00)-Water Temperature (C)]]*OO[[#This Row],[80]]</f>
        <v>8.3116325839575012E-2</v>
      </c>
      <c r="CE488" s="10">
        <f>3/24000000*OO[[#This Row],[139 (06JUL1985 06:00:00)-Water Temperature (C)]]*OO[[#This Row],[81]]</f>
        <v>7.9992700115999987E-2</v>
      </c>
      <c r="CF488" s="10">
        <f>3/24000000*OO[[#This Row],[140 (06JUL1985 09:00:00)-Water Temperature (C)]]*OO[[#This Row],[82]]</f>
        <v>7.790054679135E-2</v>
      </c>
      <c r="CG488" s="10">
        <f>3/24000000*OO[[#This Row],[141 (06JUL1985 12:00:00)-Water Temperature (C)]]*OO[[#This Row],[83]]</f>
        <v>7.6141874736112503E-2</v>
      </c>
      <c r="CH488" s="10">
        <f>3/24000000*OO[[#This Row],[142 (06JUL1985 15:00:00)-Water Temperature (C)]]*OO[[#This Row],[84]]</f>
        <v>7.452956983499999E-2</v>
      </c>
      <c r="CI488" s="10">
        <f>3/24000000*OO[[#This Row],[143 (06JUL1985 18:00:00)-Water Temperature (C)]]*OO[[#This Row],[85]]</f>
        <v>7.27655262695375E-2</v>
      </c>
      <c r="CJ488" s="10">
        <f>3/24000000*OO[[#This Row],[144 (06JUL1985 21:00:00)-Water Temperature (C)]]*OO[[#This Row],[86]]</f>
        <v>7.0468872230900009E-2</v>
      </c>
      <c r="CK488" s="10">
        <f>3/24000000*OO[[#This Row],[145 (07JUL1985 00:00:00)-Water Temperature (C)]]*OO[[#This Row],[87]]</f>
        <v>6.7799890639250002E-2</v>
      </c>
      <c r="CL488" s="10">
        <f>3/24000000*OO[[#This Row],[146 (07JUL1985 03:00:00)-Water Temperature (C)]]*OO[[#This Row],[88]]</f>
        <v>6.5249748034799993E-2</v>
      </c>
      <c r="CM488" s="10">
        <f>3/24000000*OO[[#This Row],[147 (07JUL1985 06:00:00)-Water Temperature (C)]]*OO[[#This Row],[89]]</f>
        <v>6.2920966715687504E-2</v>
      </c>
      <c r="CN488" s="10">
        <f>3/24000000*OO[[#This Row],[148 (07JUL1985 09:00:00)-Water Temperature (C)]]*OO[[#This Row],[90]]</f>
        <v>6.1273277639137501E-2</v>
      </c>
      <c r="CO488" s="10">
        <f>3/24000000*OO[[#This Row],[149 (07JUL1985 12:00:00)-Water Temperature (C)]]*OO[[#This Row],[91]]</f>
        <v>5.9410991055200001E-2</v>
      </c>
      <c r="CP488" s="10">
        <f>3/24000000*OO[[#This Row],[150 (07JUL1985 15:00:00)-Water Temperature (C)]]*OO[[#This Row],[92]]</f>
        <v>5.8071742806224999E-2</v>
      </c>
      <c r="CQ488" s="10">
        <f>3/24000000*OO[[#This Row],[151 (07JUL1985 18:00:00)-Water Temperature (C)]]*OO[[#This Row],[93]]</f>
        <v>5.6724436731937507E-2</v>
      </c>
      <c r="CR488" s="10">
        <f>3/24000000*OO[[#This Row],[152 (07JUL1985 21:00:00)-Water Temperature (C)]]*OO[[#This Row],[94]]</f>
        <v>5.5103624441600003E-2</v>
      </c>
      <c r="CS488" s="10">
        <f>3/24000000*OO[[#This Row],[153 (08JUL1985 00:00:00)-Water Temperature (C)]]*OO[[#This Row],[95]]</f>
        <v>5.3265411469812507E-2</v>
      </c>
      <c r="CT488" s="10">
        <f>3/24000000*OO[[#This Row],[154 (08JUL1985 03:00:00)-Water Temperature (C)]]*OO[[#This Row],[96]]</f>
        <v>5.1443599328749999E-2</v>
      </c>
      <c r="CU488" s="10">
        <f>3/24000000*OO[[#This Row],[155 (08JUL1985 06:00:00)-Water Temperature (C)]]*OO[[#This Row],[97]]</f>
        <v>4.987780562759999E-2</v>
      </c>
      <c r="CV488" s="10">
        <f>3/24000000*OO[[#This Row],[156 (08JUL1985 09:00:00)-Water Temperature (C)]]*OO[[#This Row],[98]]</f>
        <v>4.898989157315E-2</v>
      </c>
      <c r="CW488" s="10">
        <f>3/24000000*OO[[#This Row],[157 (08JUL1985 12:00:00)-Water Temperature (C)]]*OO[[#This Row],[99]]</f>
        <v>4.8322059217312502E-2</v>
      </c>
    </row>
    <row r="489" spans="1:101" x14ac:dyDescent="0.35">
      <c r="A489" t="s">
        <v>496</v>
      </c>
      <c r="B489">
        <v>788.1884</v>
      </c>
      <c r="C489" s="10">
        <f>3/24*OO[[#This Row],[59 (26JUN1985 06:00:00)-Water Temperature (C)]]*OO[[#This Row],[1]]/SUM(OO[1])</f>
        <v>0</v>
      </c>
      <c r="D489" s="10">
        <f>3/24*OO[[#This Row],[60 (26JUN1985 09:00:00)-Water Temperature (C)]]*OO[[#This Row],[2]]/SUM(OO[2])</f>
        <v>0</v>
      </c>
      <c r="E489" s="10">
        <f>3/24*OO[[#This Row],[61 (26JUN1985 12:00:00)-Water Temperature (C)]]*OO[[#This Row],[3]]/SUM(OO[3])</f>
        <v>0</v>
      </c>
      <c r="F489" s="10">
        <f>3/24*OO[[#This Row],[62 (26JUN1985 15:00:00)-Water Temperature (C)]]*OO[[#This Row],[4]]/SUM(OO[4])</f>
        <v>0</v>
      </c>
      <c r="G489" s="10">
        <f>3/24*OO[[#This Row],[63 (26JUN1985 18:00:00)-Water Temperature (C)]]*OO[[#This Row],[5]]/SUM(OO[5])</f>
        <v>0</v>
      </c>
      <c r="H489" s="10">
        <f>3/24*OO[[#This Row],[64 (26JUN1985 21:00:00)-Water Temperature (C)]]*OO[[#This Row],[6]]/SUM(OO[6])</f>
        <v>0</v>
      </c>
      <c r="I489" s="10">
        <f>3/24*OO[[#This Row],[65 (27JUN1985 00:00:00)-Water Temperature (C)]]*OO[[#This Row],[7]]/SUM(OO[7])</f>
        <v>0</v>
      </c>
      <c r="J489" s="10">
        <f>3/24*OO[[#This Row],[66 (27JUN1985 03:00:00)-Water Temperature (C)]]*OO[[#This Row],[8]]/SUM(OO[8])</f>
        <v>0</v>
      </c>
      <c r="K489" s="10">
        <f>3/24*OO[[#This Row],[67 (27JUN1985 06:00:00)-Water Temperature (C)]]*OO[[#This Row],[9]]/SUM(OO[9])</f>
        <v>0</v>
      </c>
      <c r="L489" s="10">
        <f>3/24*OO[[#This Row],[68 (27JUN1985 09:00:00)-Water Temperature (C)]]*OO[[#This Row],[10]]/SUM(OO[10])</f>
        <v>0</v>
      </c>
      <c r="M489" s="10">
        <f>3/24*OO[[#This Row],[69 (27JUN1985 12:00:00)-Water Temperature (C)]]*OO[[#This Row],[11]]/SUM(OO[11])</f>
        <v>0</v>
      </c>
      <c r="N489" s="10">
        <f>3/24*OO[[#This Row],[70 (27JUN1985 15:00:00)-Water Temperature (C)]]*OO[[#This Row],[12]]/SUM(OO[12])</f>
        <v>0</v>
      </c>
      <c r="O489" s="10">
        <f>3/24*OO[[#This Row],[71 (27JUN1985 18:00:00)-Water Temperature (C)]]*OO[[#This Row],[13]]/SUM(OO[13])</f>
        <v>0</v>
      </c>
      <c r="P489" s="10">
        <f>3/24*OO[[#This Row],[72 (27JUN1985 21:00:00)-Water Temperature (C)]]*OO[[#This Row],[14]]/SUM(OO[14])</f>
        <v>0</v>
      </c>
      <c r="Q489" s="10">
        <f>3/24*OO[[#This Row],[73 (28JUN1985 00:00:00)-Water Temperature (C)]]*OO[[#This Row],[15]]/SUM(OO[15])</f>
        <v>0</v>
      </c>
      <c r="R489" s="10">
        <f>3/24*OO[[#This Row],[74 (28JUN1985 03:00:00)-Water Temperature (C)]]*OO[[#This Row],[16]]/SUM(OO[16])</f>
        <v>0</v>
      </c>
      <c r="S489" s="10">
        <f>3/24*OO[[#This Row],[75 (28JUN1985 06:00:00)-Water Temperature (C)]]*OO[[#This Row],[17]]/SUM(OO[17])</f>
        <v>0</v>
      </c>
      <c r="T489" s="10">
        <f>3/24*OO[[#This Row],[76 (28JUN1985 09:00:00)-Water Temperature (C)]]*OO[[#This Row],[18]]/SUM(OO[18])</f>
        <v>0</v>
      </c>
      <c r="U489" s="10">
        <f>3/24*OO[[#This Row],[77 (28JUN1985 12:00:00)-Water Temperature (C)]]*OO[[#This Row],[19]]/SUM(OO[19])</f>
        <v>0</v>
      </c>
      <c r="V489" s="10">
        <f>3/24000000*OO[[#This Row],[78 (28JUN1985 15:00:00)-Water Temperature (C)]]*OO[[#This Row],[20]]</f>
        <v>0</v>
      </c>
      <c r="W489" s="10">
        <f>3/24000000*OO[[#This Row],[79 (28JUN1985 18:00:00)-Water Temperature (C)]]*OO[[#This Row],[21]]</f>
        <v>0</v>
      </c>
      <c r="X489" s="10">
        <f>3/24000000*OO[[#This Row],[80 (28JUN1985 21:00:00)-Water Temperature (C)]]*OO[[#This Row],[22]]</f>
        <v>0</v>
      </c>
      <c r="Y489" s="10">
        <f>3/24000000*OO[[#This Row],[81 (29JUN1985 00:00:00)-Water Temperature (C)]]*OO[[#This Row],[23]]</f>
        <v>0</v>
      </c>
      <c r="Z489" s="10">
        <f>3/24000000*OO[[#This Row],[82 (29JUN1985 03:00:00)-Water Temperature (C)]]*OO[[#This Row],[24]]</f>
        <v>0</v>
      </c>
      <c r="AA489" s="10">
        <f>3/24000000*OO[[#This Row],[83 (29JUN1985 06:00:00)-Water Temperature (C)]]*OO[[#This Row],[25]]</f>
        <v>0</v>
      </c>
      <c r="AB489" s="10">
        <f>3/24000000*OO[[#This Row],[84 (29JUN1985 09:00:00)-Water Temperature (C)]]*OO[[#This Row],[26]]</f>
        <v>0</v>
      </c>
      <c r="AC489" s="10">
        <f>3/24000000*OO[[#This Row],[85 (29JUN1985 12:00:00)-Water Temperature (C)]]*OO[[#This Row],[27]]</f>
        <v>2.6075266659487496E-40</v>
      </c>
      <c r="AD489" s="10">
        <f>3/24000000*OO[[#This Row],[86 (29JUN1985 15:00:00)-Water Temperature (C)]]*OO[[#This Row],[28]]</f>
        <v>5.1764368959662494E-35</v>
      </c>
      <c r="AE489" s="10">
        <f>3/24000000*OO[[#This Row],[88 (29JUN1985 21:00:00)-Water Temperature (C)]]*OO[[#This Row],[30]]</f>
        <v>5.2845518403999991E-27</v>
      </c>
      <c r="AF489" s="10">
        <f>3/24000000*OO[[#This Row],[88 (29JUN1985 21:00:00)-Water Temperature (C)]]*OO[[#This Row],[30]]</f>
        <v>5.2845518403999991E-27</v>
      </c>
      <c r="AG489" s="10">
        <f>3/24000000*OO[[#This Row],[89 (30JUN1985 00:00:00)-Water Temperature (C)]]*OO[[#This Row],[31]]</f>
        <v>7.6304485952475007E-24</v>
      </c>
      <c r="AH489" s="10">
        <f>3/24000000*OO[[#This Row],[90 (30JUN1985 03:00:00)-Water Temperature (C)]]*OO[[#This Row],[32]]</f>
        <v>4.2550987693362503E-21</v>
      </c>
      <c r="AI489" s="10">
        <f>3/24000000*OO[[#This Row],[91 (30JUN1985 06:00:00)-Water Temperature (C)]]*OO[[#This Row],[33]]</f>
        <v>1.0903307364483751E-18</v>
      </c>
      <c r="AJ489" s="10">
        <f>3/24000000*OO[[#This Row],[92 (30JUN1985 09:00:00)-Water Temperature (C)]]*OO[[#This Row],[34]]</f>
        <v>1.4570467022055001E-16</v>
      </c>
      <c r="AK489" s="10">
        <f>3/24000000*OO[[#This Row],[93 (30JUN1985 12:00:00)-Water Temperature (C)]]*OO[[#This Row],[35]]</f>
        <v>1.0965517706737497E-14</v>
      </c>
      <c r="AL489" s="10">
        <f>3/24000000*OO[[#This Row],[94 (30JUN1985 15:00:00)-Water Temperature (C)]]*OO[[#This Row],[36]]</f>
        <v>5.00324682936375E-13</v>
      </c>
      <c r="AM489" s="10">
        <f>3/24000000*OO[[#This Row],[95 (30JUN1985 18:00:00)-Water Temperature (C)]]*OO[[#This Row],[37]]</f>
        <v>1.4740531847467497E-11</v>
      </c>
      <c r="AN489" s="10">
        <f>3/24000000*OO[[#This Row],[96 (30JUN1985 21:00:00)-Water Temperature (C)]]*OO[[#This Row],[38]]</f>
        <v>2.9286059744499997E-10</v>
      </c>
      <c r="AO489" s="10">
        <f>3/24000000*OO[[#This Row],[97 (01JUL1985 00:00:00)-Water Temperature (C)]]*OO[[#This Row],[39]]</f>
        <v>4.0936262085699999E-9</v>
      </c>
      <c r="AP489" s="10">
        <f>3/24000000*OO[[#This Row],[98 (01JUL1985 03:00:00)-Water Temperature (C)]]*OO[[#This Row],[40]]</f>
        <v>4.2095277447699999E-8</v>
      </c>
      <c r="AQ489" s="10">
        <f>3/24000000*OO[[#This Row],[99 (01JUL1985 06:00:00)-Water Temperature (C)]]*OO[[#This Row],[41]]</f>
        <v>3.2954137062599998E-7</v>
      </c>
      <c r="AR489" s="10">
        <f>3/24000000*OO[[#This Row],[100 (01JUL1985 09:00:00)-Water Temperature (C)]]*OO[[#This Row],[42]]</f>
        <v>2.0416800952968751E-6</v>
      </c>
      <c r="AS489" s="10">
        <f>3/24000000*OO[[#This Row],[101 (01JUL1985 12:00:00)-Water Temperature (C)]]*OO[[#This Row],[43]]</f>
        <v>1.015985626743375E-5</v>
      </c>
      <c r="AT489" s="10">
        <f>3/24000000*OO[[#This Row],[102 (01JUL1985 15:00:00)-Water Temperature (C)]]*OO[[#This Row],[44]]</f>
        <v>4.1359862888524998E-5</v>
      </c>
      <c r="AU489" s="10">
        <f>3/24000000*OO[[#This Row],[103 (01JUL1985 18:00:00)-Water Temperature (C)]]*OO[[#This Row],[45]]</f>
        <v>1.4086221013474999E-4</v>
      </c>
      <c r="AV489" s="10">
        <f>3/24000000*OO[[#This Row],[104 (01JUL1985 21:00:00)-Water Temperature (C)]]*OO[[#This Row],[46]]</f>
        <v>4.0655976622800002E-4</v>
      </c>
      <c r="AW489" s="10">
        <f>3/24000000*OO[[#This Row],[105 (02JUL1985 00:00:00)-Water Temperature (C)]]*OO[[#This Row],[47]]</f>
        <v>1.0149719870289999E-3</v>
      </c>
      <c r="AX489" s="10">
        <f>3/24000000*OO[[#This Row],[106 (02JUL1985 03:00:00)-Water Temperature (C)]]*OO[[#This Row],[48]]</f>
        <v>2.235050606829E-3</v>
      </c>
      <c r="AY489" s="10">
        <f>3/24000000*OO[[#This Row],[107 (02JUL1985 06:00:00)-Water Temperature (C)]]*OO[[#This Row],[49]]</f>
        <v>4.4113539072487499E-3</v>
      </c>
      <c r="AZ489" s="10">
        <f>3/24000000*OO[[#This Row],[108 (02JUL1985 09:00:00)-Water Temperature (C)]]*OO[[#This Row],[50]]</f>
        <v>7.9099172119800002E-3</v>
      </c>
      <c r="BA489" s="10">
        <f>3/24000000*OO[[#This Row],[109 (02JUL1985 12:00:00)-Water Temperature (C)]]*OO[[#This Row],[51]]</f>
        <v>1.3081497610499999E-2</v>
      </c>
      <c r="BB489" s="10">
        <f>3/24000000*OO[[#This Row],[110 (02JUL1985 15:00:00)-Water Temperature (C)]]*OO[[#This Row],[52]]</f>
        <v>1.999655601714E-2</v>
      </c>
      <c r="BC489" s="10">
        <f>3/24000000*OO[[#This Row],[111 (02JUL1985 18:00:00)-Water Temperature (C)]]*OO[[#This Row],[53]]</f>
        <v>2.8558828174584997E-2</v>
      </c>
      <c r="BD489" s="10">
        <f>3/24000000*OO[[#This Row],[112 (02JUL1985 21:00:00)-Water Temperature (C)]]*OO[[#This Row],[54]]</f>
        <v>3.8313483742274994E-2</v>
      </c>
      <c r="BE489" s="10">
        <f>3/24000000*OO[[#This Row],[113 (03JUL1985 00:00:00)-Water Temperature (C)]]*OO[[#This Row],[55]]</f>
        <v>4.8833281050224997E-2</v>
      </c>
      <c r="BF489" s="10">
        <f>3/24000000*OO[[#This Row],[114 (03JUL1985 03:00:00)-Water Temperature (C)]]*OO[[#This Row],[56]]</f>
        <v>5.9507164037749992E-2</v>
      </c>
      <c r="BG489" s="10">
        <f>3/24000000*OO[[#This Row],[115 (03JUL1985 06:00:00)-Water Temperature (C)]]*OO[[#This Row],[57]]</f>
        <v>6.9769968897474985E-2</v>
      </c>
      <c r="BH489" s="10">
        <f>3/24000000*OO[[#This Row],[116 (03JUL1985 09:00:00)-Water Temperature (C)]]*OO[[#This Row],[58]]</f>
        <v>7.9443775892699992E-2</v>
      </c>
      <c r="BI489" s="10">
        <f>3/24000000*OO[[#This Row],[117 (03JUL1985 12:00:00)-Water Temperature (C)]]*OO[[#This Row],[59]]</f>
        <v>8.8567309547500001E-2</v>
      </c>
      <c r="BJ489" s="10">
        <f>3/24000000*OO[[#This Row],[118 (03JUL1985 15:00:00)-Water Temperature (C)]]*OO[[#This Row],[60]]</f>
        <v>9.6601109621549996E-2</v>
      </c>
      <c r="BK489" s="10">
        <f>3/24000000*OO[[#This Row],[119 (03JUL1985 18:00:00)-Water Temperature (C)]]*OO[[#This Row],[61]]</f>
        <v>0.10348963743239999</v>
      </c>
      <c r="BL489" s="10">
        <f>3/24000000*OO[[#This Row],[120 (03JUL1985 21:00:00)-Water Temperature (C)]]*OO[[#This Row],[62]]</f>
        <v>0.10832631289424999</v>
      </c>
      <c r="BM489" s="10">
        <f>3/24000000*OO[[#This Row],[121 (04JUL1985 00:00:00)-Water Temperature (C)]]*OO[[#This Row],[63]]</f>
        <v>0.11155010067427498</v>
      </c>
      <c r="BN489" s="10">
        <f>3/24000000*OO[[#This Row],[122 (04JUL1985 03:00:00)-Water Temperature (C)]]*OO[[#This Row],[64]]</f>
        <v>0.11362202224240001</v>
      </c>
      <c r="BO489" s="10">
        <f>3/24000000*OO[[#This Row],[123 (04JUL1985 06:00:00)-Water Temperature (C)]]*OO[[#This Row],[65]]</f>
        <v>0.11463876874218751</v>
      </c>
      <c r="BP489" s="10">
        <f>3/24000000*OO[[#This Row],[124 (04JUL1985 09:00:00)-Water Temperature (C)]]*OO[[#This Row],[66]]</f>
        <v>0.1156053309146875</v>
      </c>
      <c r="BQ489" s="10">
        <f>3/24000000*OO[[#This Row],[125 (04JUL1985 12:00:00)-Water Temperature (C)]]*OO[[#This Row],[67]]</f>
        <v>0.1159434652081875</v>
      </c>
      <c r="BR489" s="10">
        <f>3/24000000*OO[[#This Row],[126 (04JUL1985 15:00:00)-Water Temperature (C)]]*OO[[#This Row],[68]]</f>
        <v>0.11547567938662501</v>
      </c>
      <c r="BS489" s="10">
        <f>3/24000000*OO[[#This Row],[127 (04JUL1985 18:00:00)-Water Temperature (C)]]*OO[[#This Row],[69]]</f>
        <v>0.11476558339635</v>
      </c>
      <c r="BT489" s="10">
        <f>3/24000000*OO[[#This Row],[128 (04JUL1985 21:00:00)-Water Temperature (C)]]*OO[[#This Row],[70]]</f>
        <v>0.11311765973144999</v>
      </c>
      <c r="BU489" s="10">
        <f>3/24000000*OO[[#This Row],[129 (05JUL1985 00:00:00)-Water Temperature (C)]]*OO[[#This Row],[71]]</f>
        <v>0.11031277456342502</v>
      </c>
      <c r="BV489" s="10">
        <f>3/24000000*OO[[#This Row],[130 (05JUL1985 03:00:00)-Water Temperature (C)]]*OO[[#This Row],[72]]</f>
        <v>0.107216524859875</v>
      </c>
      <c r="BW489" s="10">
        <f>3/24000000*OO[[#This Row],[131 (05JUL1985 06:00:00)-Water Temperature (C)]]*OO[[#This Row],[73]]</f>
        <v>0.1041663002520625</v>
      </c>
      <c r="BX489" s="10">
        <f>3/24000000*OO[[#This Row],[132 (05JUL1985 09:00:00)-Water Temperature (C)]]*OO[[#This Row],[74]]</f>
        <v>0.10214680234679999</v>
      </c>
      <c r="BY489" s="10">
        <f>3/24000000*OO[[#This Row],[133 (05JUL1985 12:00:00)-Water Temperature (C)]]*OO[[#This Row],[75]]</f>
        <v>0.1003635855995</v>
      </c>
      <c r="BZ489" s="10">
        <f>3/24000000*OO[[#This Row],[134 (05JUL1985 15:00:00)-Water Temperature (C)]]*OO[[#This Row],[76]]</f>
        <v>9.8603998950487493E-2</v>
      </c>
      <c r="CA489" s="10">
        <f>3/24000000*OO[[#This Row],[135 (05JUL1985 18:00:00)-Water Temperature (C)]]*OO[[#This Row],[77]]</f>
        <v>9.667699155018751E-2</v>
      </c>
      <c r="CB489" s="10">
        <f>3/24000000*OO[[#This Row],[136 (05JUL1985 21:00:00)-Water Temperature (C)]]*OO[[#This Row],[78]]</f>
        <v>9.3846263291862478E-2</v>
      </c>
      <c r="CC489" s="10">
        <f>3/24000000*OO[[#This Row],[137 (06JUL1985 00:00:00)-Water Temperature (C)]]*OO[[#This Row],[79]]</f>
        <v>9.0434873685487499E-2</v>
      </c>
      <c r="CD489" s="10">
        <f>3/24000000*OO[[#This Row],[138 (06JUL1985 03:00:00)-Water Temperature (C)]]*OO[[#This Row],[80]]</f>
        <v>8.7132733552349989E-2</v>
      </c>
      <c r="CE489" s="10">
        <f>3/24000000*OO[[#This Row],[139 (06JUL1985 06:00:00)-Water Temperature (C)]]*OO[[#This Row],[81]]</f>
        <v>8.4096174844249985E-2</v>
      </c>
      <c r="CF489" s="10">
        <f>3/24000000*OO[[#This Row],[140 (06JUL1985 09:00:00)-Water Temperature (C)]]*OO[[#This Row],[82]]</f>
        <v>8.2080860210724998E-2</v>
      </c>
      <c r="CG489" s="10">
        <f>3/24000000*OO[[#This Row],[141 (06JUL1985 12:00:00)-Water Temperature (C)]]*OO[[#This Row],[83]]</f>
        <v>8.0382752357599993E-2</v>
      </c>
      <c r="CH489" s="10">
        <f>3/24000000*OO[[#This Row],[142 (06JUL1985 15:00:00)-Water Temperature (C)]]*OO[[#This Row],[84]]</f>
        <v>7.8813759946524994E-2</v>
      </c>
      <c r="CI489" s="10">
        <f>3/24000000*OO[[#This Row],[143 (06JUL1985 18:00:00)-Water Temperature (C)]]*OO[[#This Row],[85]]</f>
        <v>7.7072436505499997E-2</v>
      </c>
      <c r="CJ489" s="10">
        <f>3/24000000*OO[[#This Row],[144 (06JUL1985 21:00:00)-Water Temperature (C)]]*OO[[#This Row],[86]]</f>
        <v>7.4767395509812498E-2</v>
      </c>
      <c r="CK489" s="10">
        <f>3/24000000*OO[[#This Row],[145 (07JUL1985 00:00:00)-Water Temperature (C)]]*OO[[#This Row],[87]]</f>
        <v>7.2064590323699995E-2</v>
      </c>
      <c r="CL489" s="10">
        <f>3/24000000*OO[[#This Row],[146 (07JUL1985 03:00:00)-Water Temperature (C)]]*OO[[#This Row],[88]]</f>
        <v>6.9470789373787506E-2</v>
      </c>
      <c r="CM489" s="10">
        <f>3/24000000*OO[[#This Row],[147 (07JUL1985 06:00:00)-Water Temperature (C)]]*OO[[#This Row],[89]]</f>
        <v>6.7094580911399998E-2</v>
      </c>
      <c r="CN489" s="10">
        <f>3/24000000*OO[[#This Row],[148 (07JUL1985 09:00:00)-Water Temperature (C)]]*OO[[#This Row],[90]]</f>
        <v>6.5412573539987501E-2</v>
      </c>
      <c r="CO489" s="10">
        <f>3/24000000*OO[[#This Row],[149 (07JUL1985 12:00:00)-Water Temperature (C)]]*OO[[#This Row],[91]]</f>
        <v>6.3500011729250003E-2</v>
      </c>
      <c r="CP489" s="10">
        <f>3/24000000*OO[[#This Row],[150 (07JUL1985 15:00:00)-Water Temperature (C)]]*OO[[#This Row],[92]]</f>
        <v>6.2122289098975006E-2</v>
      </c>
      <c r="CQ489" s="10">
        <f>3/24000000*OO[[#This Row],[151 (07JUL1985 18:00:00)-Water Temperature (C)]]*OO[[#This Row],[93]]</f>
        <v>6.0730346812249987E-2</v>
      </c>
      <c r="CR489" s="10">
        <f>3/24000000*OO[[#This Row],[152 (07JUL1985 21:00:00)-Water Temperature (C)]]*OO[[#This Row],[94]]</f>
        <v>5.9049610160624995E-2</v>
      </c>
      <c r="CS489" s="10">
        <f>3/24000000*OO[[#This Row],[153 (08JUL1985 00:00:00)-Water Temperature (C)]]*OO[[#This Row],[95]]</f>
        <v>5.7138569800125001E-2</v>
      </c>
      <c r="CT489" s="10">
        <f>3/24000000*OO[[#This Row],[154 (08JUL1985 03:00:00)-Water Temperature (C)]]*OO[[#This Row],[96]]</f>
        <v>5.5239796150987501E-2</v>
      </c>
      <c r="CU489" s="10">
        <f>3/24000000*OO[[#This Row],[155 (08JUL1985 06:00:00)-Water Temperature (C)]]*OO[[#This Row],[97]]</f>
        <v>5.3603648074800003E-2</v>
      </c>
      <c r="CV489" s="10">
        <f>3/24000000*OO[[#This Row],[156 (08JUL1985 09:00:00)-Water Temperature (C)]]*OO[[#This Row],[98]]</f>
        <v>5.2667925862062495E-2</v>
      </c>
      <c r="CW489" s="10">
        <f>3/24000000*OO[[#This Row],[157 (08JUL1985 12:00:00)-Water Temperature (C)]]*OO[[#This Row],[99]]</f>
        <v>5.1960468775862502E-2</v>
      </c>
    </row>
    <row r="490" spans="1:101" x14ac:dyDescent="0.35">
      <c r="A490" t="s">
        <v>497</v>
      </c>
      <c r="B490">
        <v>792.76949999999999</v>
      </c>
      <c r="C490" s="10">
        <f>3/24*OO[[#This Row],[59 (26JUN1985 06:00:00)-Water Temperature (C)]]*OO[[#This Row],[1]]/SUM(OO[1])</f>
        <v>0</v>
      </c>
      <c r="D490" s="10">
        <f>3/24*OO[[#This Row],[60 (26JUN1985 09:00:00)-Water Temperature (C)]]*OO[[#This Row],[2]]/SUM(OO[2])</f>
        <v>0</v>
      </c>
      <c r="E490" s="10">
        <f>3/24*OO[[#This Row],[61 (26JUN1985 12:00:00)-Water Temperature (C)]]*OO[[#This Row],[3]]/SUM(OO[3])</f>
        <v>0</v>
      </c>
      <c r="F490" s="10">
        <f>3/24*OO[[#This Row],[62 (26JUN1985 15:00:00)-Water Temperature (C)]]*OO[[#This Row],[4]]/SUM(OO[4])</f>
        <v>0</v>
      </c>
      <c r="G490" s="10">
        <f>3/24*OO[[#This Row],[63 (26JUN1985 18:00:00)-Water Temperature (C)]]*OO[[#This Row],[5]]/SUM(OO[5])</f>
        <v>0</v>
      </c>
      <c r="H490" s="10">
        <f>3/24*OO[[#This Row],[64 (26JUN1985 21:00:00)-Water Temperature (C)]]*OO[[#This Row],[6]]/SUM(OO[6])</f>
        <v>0</v>
      </c>
      <c r="I490" s="10">
        <f>3/24*OO[[#This Row],[65 (27JUN1985 00:00:00)-Water Temperature (C)]]*OO[[#This Row],[7]]/SUM(OO[7])</f>
        <v>0</v>
      </c>
      <c r="J490" s="10">
        <f>3/24*OO[[#This Row],[66 (27JUN1985 03:00:00)-Water Temperature (C)]]*OO[[#This Row],[8]]/SUM(OO[8])</f>
        <v>0</v>
      </c>
      <c r="K490" s="10">
        <f>3/24*OO[[#This Row],[67 (27JUN1985 06:00:00)-Water Temperature (C)]]*OO[[#This Row],[9]]/SUM(OO[9])</f>
        <v>0</v>
      </c>
      <c r="L490" s="10">
        <f>3/24*OO[[#This Row],[68 (27JUN1985 09:00:00)-Water Temperature (C)]]*OO[[#This Row],[10]]/SUM(OO[10])</f>
        <v>0</v>
      </c>
      <c r="M490" s="10">
        <f>3/24*OO[[#This Row],[69 (27JUN1985 12:00:00)-Water Temperature (C)]]*OO[[#This Row],[11]]/SUM(OO[11])</f>
        <v>0</v>
      </c>
      <c r="N490" s="10">
        <f>3/24*OO[[#This Row],[70 (27JUN1985 15:00:00)-Water Temperature (C)]]*OO[[#This Row],[12]]/SUM(OO[12])</f>
        <v>0</v>
      </c>
      <c r="O490" s="10">
        <f>3/24*OO[[#This Row],[71 (27JUN1985 18:00:00)-Water Temperature (C)]]*OO[[#This Row],[13]]/SUM(OO[13])</f>
        <v>0</v>
      </c>
      <c r="P490" s="10">
        <f>3/24*OO[[#This Row],[72 (27JUN1985 21:00:00)-Water Temperature (C)]]*OO[[#This Row],[14]]/SUM(OO[14])</f>
        <v>0</v>
      </c>
      <c r="Q490" s="10">
        <f>3/24*OO[[#This Row],[73 (28JUN1985 00:00:00)-Water Temperature (C)]]*OO[[#This Row],[15]]/SUM(OO[15])</f>
        <v>0</v>
      </c>
      <c r="R490" s="10">
        <f>3/24*OO[[#This Row],[74 (28JUN1985 03:00:00)-Water Temperature (C)]]*OO[[#This Row],[16]]/SUM(OO[16])</f>
        <v>0</v>
      </c>
      <c r="S490" s="10">
        <f>3/24*OO[[#This Row],[75 (28JUN1985 06:00:00)-Water Temperature (C)]]*OO[[#This Row],[17]]/SUM(OO[17])</f>
        <v>0</v>
      </c>
      <c r="T490" s="10">
        <f>3/24*OO[[#This Row],[76 (28JUN1985 09:00:00)-Water Temperature (C)]]*OO[[#This Row],[18]]/SUM(OO[18])</f>
        <v>0</v>
      </c>
      <c r="U490" s="10">
        <f>3/24*OO[[#This Row],[77 (28JUN1985 12:00:00)-Water Temperature (C)]]*OO[[#This Row],[19]]/SUM(OO[19])</f>
        <v>0</v>
      </c>
      <c r="V490" s="10">
        <f>3/24000000*OO[[#This Row],[78 (28JUN1985 15:00:00)-Water Temperature (C)]]*OO[[#This Row],[20]]</f>
        <v>0</v>
      </c>
      <c r="W490" s="10">
        <f>3/24000000*OO[[#This Row],[79 (28JUN1985 18:00:00)-Water Temperature (C)]]*OO[[#This Row],[21]]</f>
        <v>0</v>
      </c>
      <c r="X490" s="10">
        <f>3/24000000*OO[[#This Row],[80 (28JUN1985 21:00:00)-Water Temperature (C)]]*OO[[#This Row],[22]]</f>
        <v>0</v>
      </c>
      <c r="Y490" s="10">
        <f>3/24000000*OO[[#This Row],[81 (29JUN1985 00:00:00)-Water Temperature (C)]]*OO[[#This Row],[23]]</f>
        <v>0</v>
      </c>
      <c r="Z490" s="10">
        <f>3/24000000*OO[[#This Row],[82 (29JUN1985 03:00:00)-Water Temperature (C)]]*OO[[#This Row],[24]]</f>
        <v>0</v>
      </c>
      <c r="AA490" s="10">
        <f>3/24000000*OO[[#This Row],[83 (29JUN1985 06:00:00)-Water Temperature (C)]]*OO[[#This Row],[25]]</f>
        <v>0</v>
      </c>
      <c r="AB490" s="10">
        <f>3/24000000*OO[[#This Row],[84 (29JUN1985 09:00:00)-Water Temperature (C)]]*OO[[#This Row],[26]]</f>
        <v>0</v>
      </c>
      <c r="AC490" s="10">
        <f>3/24000000*OO[[#This Row],[85 (29JUN1985 12:00:00)-Water Temperature (C)]]*OO[[#This Row],[27]]</f>
        <v>6.1648749025650001E-41</v>
      </c>
      <c r="AD490" s="10">
        <f>3/24000000*OO[[#This Row],[86 (29JUN1985 15:00:00)-Water Temperature (C)]]*OO[[#This Row],[28]]</f>
        <v>1.3873533228239999E-35</v>
      </c>
      <c r="AE490" s="10">
        <f>3/24000000*OO[[#This Row],[88 (29JUN1985 21:00:00)-Water Temperature (C)]]*OO[[#This Row],[30]]</f>
        <v>1.7145751388295001E-27</v>
      </c>
      <c r="AF490" s="10">
        <f>3/24000000*OO[[#This Row],[88 (29JUN1985 21:00:00)-Water Temperature (C)]]*OO[[#This Row],[30]]</f>
        <v>1.7145751388295001E-27</v>
      </c>
      <c r="AG490" s="10">
        <f>3/24000000*OO[[#This Row],[89 (30JUN1985 00:00:00)-Water Temperature (C)]]*OO[[#This Row],[31]]</f>
        <v>2.6777628330669997E-24</v>
      </c>
      <c r="AH490" s="10">
        <f>3/24000000*OO[[#This Row],[90 (30JUN1985 03:00:00)-Water Temperature (C)]]*OO[[#This Row],[32]]</f>
        <v>1.5992124469762499E-21</v>
      </c>
      <c r="AI490" s="10">
        <f>3/24000000*OO[[#This Row],[91 (30JUN1985 06:00:00)-Water Temperature (C)]]*OO[[#This Row],[33]]</f>
        <v>4.3618275205374995E-19</v>
      </c>
      <c r="AJ490" s="10">
        <f>3/24000000*OO[[#This Row],[92 (30JUN1985 09:00:00)-Water Temperature (C)]]*OO[[#This Row],[34]]</f>
        <v>6.1724648958199987E-17</v>
      </c>
      <c r="AK490" s="10">
        <f>3/24000000*OO[[#This Row],[93 (30JUN1985 12:00:00)-Water Temperature (C)]]*OO[[#This Row],[35]]</f>
        <v>4.8998232654437495E-15</v>
      </c>
      <c r="AL490" s="10">
        <f>3/24000000*OO[[#This Row],[94 (30JUN1985 15:00:00)-Water Temperature (C)]]*OO[[#This Row],[36]]</f>
        <v>2.3502283547818753E-13</v>
      </c>
      <c r="AM490" s="10">
        <f>3/24000000*OO[[#This Row],[95 (30JUN1985 18:00:00)-Water Temperature (C)]]*OO[[#This Row],[37]]</f>
        <v>7.2579306380875001E-12</v>
      </c>
      <c r="AN490" s="10">
        <f>3/24000000*OO[[#This Row],[96 (30JUN1985 21:00:00)-Water Temperature (C)]]*OO[[#This Row],[38]]</f>
        <v>1.5080530398986251E-10</v>
      </c>
      <c r="AO490" s="10">
        <f>3/24000000*OO[[#This Row],[97 (01JUL1985 00:00:00)-Water Temperature (C)]]*OO[[#This Row],[39]]</f>
        <v>2.2003524886830001E-9</v>
      </c>
      <c r="AP490" s="10">
        <f>3/24000000*OO[[#This Row],[98 (01JUL1985 03:00:00)-Water Temperature (C)]]*OO[[#This Row],[40]]</f>
        <v>2.3572501894424998E-8</v>
      </c>
      <c r="AQ490" s="10">
        <f>3/24000000*OO[[#This Row],[99 (01JUL1985 06:00:00)-Water Temperature (C)]]*OO[[#This Row],[41]]</f>
        <v>1.9190013585269997E-7</v>
      </c>
      <c r="AR490" s="10">
        <f>3/24000000*OO[[#This Row],[100 (01JUL1985 09:00:00)-Water Temperature (C)]]*OO[[#This Row],[42]]</f>
        <v>1.23388874714E-6</v>
      </c>
      <c r="AS490" s="10">
        <f>3/24000000*OO[[#This Row],[101 (01JUL1985 12:00:00)-Water Temperature (C)]]*OO[[#This Row],[43]]</f>
        <v>6.3622433889624997E-6</v>
      </c>
      <c r="AT490" s="10">
        <f>3/24000000*OO[[#This Row],[102 (01JUL1985 15:00:00)-Water Temperature (C)]]*OO[[#This Row],[44]]</f>
        <v>2.6798182387270004E-5</v>
      </c>
      <c r="AU490" s="10">
        <f>3/24000000*OO[[#This Row],[103 (01JUL1985 18:00:00)-Water Temperature (C)]]*OO[[#This Row],[45]]</f>
        <v>9.4294450519624999E-5</v>
      </c>
      <c r="AV490" s="10">
        <f>3/24000000*OO[[#This Row],[104 (01JUL1985 21:00:00)-Water Temperature (C)]]*OO[[#This Row],[46]]</f>
        <v>2.8083120992902495E-4</v>
      </c>
      <c r="AW490" s="10">
        <f>3/24000000*OO[[#This Row],[105 (02JUL1985 00:00:00)-Water Temperature (C)]]*OO[[#This Row],[47]]</f>
        <v>7.2251600416899987E-4</v>
      </c>
      <c r="AX490" s="10">
        <f>3/24000000*OO[[#This Row],[106 (02JUL1985 03:00:00)-Water Temperature (C)]]*OO[[#This Row],[48]]</f>
        <v>1.6375140614244999E-3</v>
      </c>
      <c r="AY490" s="10">
        <f>3/24000000*OO[[#This Row],[107 (02JUL1985 06:00:00)-Water Temperature (C)]]*OO[[#This Row],[49]]</f>
        <v>3.3220037065374995E-3</v>
      </c>
      <c r="AZ490" s="10">
        <f>3/24000000*OO[[#This Row],[108 (02JUL1985 09:00:00)-Water Temperature (C)]]*OO[[#This Row],[50]]</f>
        <v>6.1143216986399998E-3</v>
      </c>
      <c r="BA490" s="10">
        <f>3/24000000*OO[[#This Row],[109 (02JUL1985 12:00:00)-Water Temperature (C)]]*OO[[#This Row],[51]]</f>
        <v>1.0365057318E-2</v>
      </c>
      <c r="BB490" s="10">
        <f>3/24000000*OO[[#This Row],[110 (02JUL1985 15:00:00)-Water Temperature (C)]]*OO[[#This Row],[52]]</f>
        <v>1.62213127861425E-2</v>
      </c>
      <c r="BC490" s="10">
        <f>3/24000000*OO[[#This Row],[111 (02JUL1985 18:00:00)-Water Temperature (C)]]*OO[[#This Row],[53]]</f>
        <v>2.3689205545702498E-2</v>
      </c>
      <c r="BD490" s="10">
        <f>3/24000000*OO[[#This Row],[112 (02JUL1985 21:00:00)-Water Temperature (C)]]*OO[[#This Row],[54]]</f>
        <v>3.2460382131100002E-2</v>
      </c>
      <c r="BE490" s="10">
        <f>3/24000000*OO[[#This Row],[113 (03JUL1985 00:00:00)-Water Temperature (C)]]*OO[[#This Row],[55]]</f>
        <v>4.2207690488949998E-2</v>
      </c>
      <c r="BF490" s="10">
        <f>3/24000000*OO[[#This Row],[114 (03JUL1985 03:00:00)-Water Temperature (C)]]*OO[[#This Row],[56]]</f>
        <v>5.2412729817399993E-2</v>
      </c>
      <c r="BG490" s="10">
        <f>3/24000000*OO[[#This Row],[115 (03JUL1985 06:00:00)-Water Temperature (C)]]*OO[[#This Row],[57]]</f>
        <v>6.2553193164000001E-2</v>
      </c>
      <c r="BH490" s="10">
        <f>3/24000000*OO[[#This Row],[116 (03JUL1985 09:00:00)-Water Temperature (C)]]*OO[[#This Row],[58]]</f>
        <v>7.2415629051774996E-2</v>
      </c>
      <c r="BI490" s="10">
        <f>3/24000000*OO[[#This Row],[117 (03JUL1985 12:00:00)-Water Temperature (C)]]*OO[[#This Row],[59]]</f>
        <v>8.1978324823387488E-2</v>
      </c>
      <c r="BJ490" s="10">
        <f>3/24000000*OO[[#This Row],[118 (03JUL1985 15:00:00)-Water Temperature (C)]]*OO[[#This Row],[60]]</f>
        <v>9.0698805304799984E-2</v>
      </c>
      <c r="BK490" s="10">
        <f>3/24000000*OO[[#This Row],[119 (03JUL1985 18:00:00)-Water Temperature (C)]]*OO[[#This Row],[61]]</f>
        <v>9.8459159972699981E-2</v>
      </c>
      <c r="BL490" s="10">
        <f>3/24000000*OO[[#This Row],[120 (03JUL1985 21:00:00)-Water Temperature (C)]]*OO[[#This Row],[62]]</f>
        <v>0.10435374301274998</v>
      </c>
      <c r="BM490" s="10">
        <f>3/24000000*OO[[#This Row],[121 (04JUL1985 00:00:00)-Water Temperature (C)]]*OO[[#This Row],[63]]</f>
        <v>0.10871585742899997</v>
      </c>
      <c r="BN490" s="10">
        <f>3/24000000*OO[[#This Row],[122 (04JUL1985 03:00:00)-Water Temperature (C)]]*OO[[#This Row],[64]]</f>
        <v>0.11193435169935001</v>
      </c>
      <c r="BO490" s="10">
        <f>3/24000000*OO[[#This Row],[123 (04JUL1985 06:00:00)-Water Temperature (C)]]*OO[[#This Row],[65]]</f>
        <v>0.11406699147777499</v>
      </c>
      <c r="BP490" s="10">
        <f>3/24000000*OO[[#This Row],[124 (04JUL1985 09:00:00)-Water Temperature (C)]]*OO[[#This Row],[66]]</f>
        <v>0.1160683907125875</v>
      </c>
      <c r="BQ490" s="10">
        <f>3/24000000*OO[[#This Row],[125 (04JUL1985 12:00:00)-Water Temperature (C)]]*OO[[#This Row],[67]]</f>
        <v>0.11737664808389998</v>
      </c>
      <c r="BR490" s="10">
        <f>3/24000000*OO[[#This Row],[126 (04JUL1985 15:00:00)-Water Temperature (C)]]*OO[[#This Row],[68]]</f>
        <v>0.117803797765225</v>
      </c>
      <c r="BS490" s="10">
        <f>3/24000000*OO[[#This Row],[127 (04JUL1985 18:00:00)-Water Temperature (C)]]*OO[[#This Row],[69]]</f>
        <v>0.11789967828319999</v>
      </c>
      <c r="BT490" s="10">
        <f>3/24000000*OO[[#This Row],[128 (04JUL1985 21:00:00)-Water Temperature (C)]]*OO[[#This Row],[70]]</f>
        <v>0.116973635733625</v>
      </c>
      <c r="BU490" s="10">
        <f>3/24000000*OO[[#This Row],[129 (05JUL1985 00:00:00)-Water Temperature (C)]]*OO[[#This Row],[71]]</f>
        <v>0.11479233595005001</v>
      </c>
      <c r="BV490" s="10">
        <f>3/24000000*OO[[#This Row],[130 (05JUL1985 03:00:00)-Water Temperature (C)]]*OO[[#This Row],[72]]</f>
        <v>0.1122195279358125</v>
      </c>
      <c r="BW490" s="10">
        <f>3/24000000*OO[[#This Row],[131 (05JUL1985 06:00:00)-Water Temperature (C)]]*OO[[#This Row],[73]]</f>
        <v>0.1096054358615625</v>
      </c>
      <c r="BX490" s="10">
        <f>3/24000000*OO[[#This Row],[132 (05JUL1985 09:00:00)-Water Temperature (C)]]*OO[[#This Row],[74]]</f>
        <v>0.10796668776843749</v>
      </c>
      <c r="BY490" s="10">
        <f>3/24000000*OO[[#This Row],[133 (05JUL1985 12:00:00)-Water Temperature (C)]]*OO[[#This Row],[75]]</f>
        <v>0.10651743376525</v>
      </c>
      <c r="BZ490" s="10">
        <f>3/24000000*OO[[#This Row],[134 (05JUL1985 15:00:00)-Water Temperature (C)]]*OO[[#This Row],[76]]</f>
        <v>0.10503965058921248</v>
      </c>
      <c r="CA490" s="10">
        <f>3/24000000*OO[[#This Row],[135 (05JUL1985 18:00:00)-Water Temperature (C)]]*OO[[#This Row],[77]]</f>
        <v>0.10332047777512501</v>
      </c>
      <c r="CB490" s="10">
        <f>3/24000000*OO[[#This Row],[136 (05JUL1985 21:00:00)-Water Temperature (C)]]*OO[[#This Row],[78]]</f>
        <v>0.10064293487819999</v>
      </c>
      <c r="CC490" s="10">
        <f>3/24000000*OO[[#This Row],[137 (06JUL1985 00:00:00)-Water Temperature (C)]]*OO[[#This Row],[79]]</f>
        <v>9.7300194088499992E-2</v>
      </c>
      <c r="CD490" s="10">
        <f>3/24000000*OO[[#This Row],[138 (06JUL1985 03:00:00)-Water Temperature (C)]]*OO[[#This Row],[80]]</f>
        <v>9.4027166252799985E-2</v>
      </c>
      <c r="CE490" s="10">
        <f>3/24000000*OO[[#This Row],[139 (06JUL1985 06:00:00)-Water Temperature (C)]]*OO[[#This Row],[81]]</f>
        <v>9.0992753604187487E-2</v>
      </c>
      <c r="CF490" s="10">
        <f>3/24000000*OO[[#This Row],[140 (06JUL1985 09:00:00)-Water Temperature (C)]]*OO[[#This Row],[82]]</f>
        <v>8.9001395759399998E-2</v>
      </c>
      <c r="CG490" s="10">
        <f>3/24000000*OO[[#This Row],[141 (06JUL1985 12:00:00)-Water Temperature (C)]]*OO[[#This Row],[83]]</f>
        <v>8.7322237990750007E-2</v>
      </c>
      <c r="CH490" s="10">
        <f>3/24000000*OO[[#This Row],[142 (06JUL1985 15:00:00)-Water Temperature (C)]]*OO[[#This Row],[84]]</f>
        <v>8.5759821801224989E-2</v>
      </c>
      <c r="CI490" s="10">
        <f>3/24000000*OO[[#This Row],[143 (06JUL1985 18:00:00)-Water Temperature (C)]]*OO[[#This Row],[85]]</f>
        <v>8.3997407886637496E-2</v>
      </c>
      <c r="CJ490" s="10">
        <f>3/24000000*OO[[#This Row],[144 (06JUL1985 21:00:00)-Water Temperature (C)]]*OO[[#This Row],[86]]</f>
        <v>8.1622594603749987E-2</v>
      </c>
      <c r="CK490" s="10">
        <f>3/24000000*OO[[#This Row],[145 (07JUL1985 00:00:00)-Water Temperature (C)]]*OO[[#This Row],[87]]</f>
        <v>7.8807408961624983E-2</v>
      </c>
      <c r="CL490" s="10">
        <f>3/24000000*OO[[#This Row],[146 (07JUL1985 03:00:00)-Water Temperature (C)]]*OO[[#This Row],[88]]</f>
        <v>7.6093948734374986E-2</v>
      </c>
      <c r="CM490" s="10">
        <f>3/24000000*OO[[#This Row],[147 (07JUL1985 06:00:00)-Water Temperature (C)]]*OO[[#This Row],[89]]</f>
        <v>7.3596392245287495E-2</v>
      </c>
      <c r="CN490" s="10">
        <f>3/24000000*OO[[#This Row],[148 (07JUL1985 09:00:00)-Water Temperature (C)]]*OO[[#This Row],[90]]</f>
        <v>7.1830420999874994E-2</v>
      </c>
      <c r="CO490" s="10">
        <f>3/24000000*OO[[#This Row],[149 (07JUL1985 12:00:00)-Water Temperature (C)]]*OO[[#This Row],[91]]</f>
        <v>6.9811059124587488E-2</v>
      </c>
      <c r="CP490" s="10">
        <f>3/24000000*OO[[#This Row],[150 (07JUL1985 15:00:00)-Water Temperature (C)]]*OO[[#This Row],[92]]</f>
        <v>6.8353859960749996E-2</v>
      </c>
      <c r="CQ490" s="10">
        <f>3/24000000*OO[[#This Row],[151 (07JUL1985 18:00:00)-Water Temperature (C)]]*OO[[#This Row],[93]]</f>
        <v>6.6877236410249993E-2</v>
      </c>
      <c r="CR490" s="10">
        <f>3/24000000*OO[[#This Row],[152 (07JUL1985 21:00:00)-Water Temperature (C)]]*OO[[#This Row],[94]]</f>
        <v>6.5086135805000001E-2</v>
      </c>
      <c r="CS490" s="10">
        <f>3/24000000*OO[[#This Row],[153 (08JUL1985 00:00:00)-Water Temperature (C)]]*OO[[#This Row],[95]]</f>
        <v>6.3042807666274986E-2</v>
      </c>
      <c r="CT490" s="10">
        <f>3/24000000*OO[[#This Row],[154 (08JUL1985 03:00:00)-Water Temperature (C)]]*OO[[#This Row],[96]]</f>
        <v>6.1007511698999997E-2</v>
      </c>
      <c r="CU490" s="10">
        <f>3/24000000*OO[[#This Row],[155 (08JUL1985 06:00:00)-Water Temperature (C)]]*OO[[#This Row],[97]]</f>
        <v>5.9247635985599997E-2</v>
      </c>
      <c r="CV490" s="10">
        <f>3/24000000*OO[[#This Row],[156 (08JUL1985 09:00:00)-Water Temperature (C)]]*OO[[#This Row],[98]]</f>
        <v>5.8234571351550003E-2</v>
      </c>
      <c r="CW490" s="10">
        <f>3/24000000*OO[[#This Row],[157 (08JUL1985 12:00:00)-Water Temperature (C)]]*OO[[#This Row],[99]]</f>
        <v>5.7466217923399995E-2</v>
      </c>
    </row>
    <row r="491" spans="1:101" x14ac:dyDescent="0.35">
      <c r="A491" t="s">
        <v>498</v>
      </c>
      <c r="B491">
        <v>778.55070000000001</v>
      </c>
      <c r="C491" s="10">
        <f>3/24*OO[[#This Row],[59 (26JUN1985 06:00:00)-Water Temperature (C)]]*OO[[#This Row],[1]]/SUM(OO[1])</f>
        <v>0</v>
      </c>
      <c r="D491" s="10">
        <f>3/24*OO[[#This Row],[60 (26JUN1985 09:00:00)-Water Temperature (C)]]*OO[[#This Row],[2]]/SUM(OO[2])</f>
        <v>0</v>
      </c>
      <c r="E491" s="10">
        <f>3/24*OO[[#This Row],[61 (26JUN1985 12:00:00)-Water Temperature (C)]]*OO[[#This Row],[3]]/SUM(OO[3])</f>
        <v>0</v>
      </c>
      <c r="F491" s="10">
        <f>3/24*OO[[#This Row],[62 (26JUN1985 15:00:00)-Water Temperature (C)]]*OO[[#This Row],[4]]/SUM(OO[4])</f>
        <v>0</v>
      </c>
      <c r="G491" s="10">
        <f>3/24*OO[[#This Row],[63 (26JUN1985 18:00:00)-Water Temperature (C)]]*OO[[#This Row],[5]]/SUM(OO[5])</f>
        <v>0</v>
      </c>
      <c r="H491" s="10">
        <f>3/24*OO[[#This Row],[64 (26JUN1985 21:00:00)-Water Temperature (C)]]*OO[[#This Row],[6]]/SUM(OO[6])</f>
        <v>0</v>
      </c>
      <c r="I491" s="10">
        <f>3/24*OO[[#This Row],[65 (27JUN1985 00:00:00)-Water Temperature (C)]]*OO[[#This Row],[7]]/SUM(OO[7])</f>
        <v>0</v>
      </c>
      <c r="J491" s="10">
        <f>3/24*OO[[#This Row],[66 (27JUN1985 03:00:00)-Water Temperature (C)]]*OO[[#This Row],[8]]/SUM(OO[8])</f>
        <v>0</v>
      </c>
      <c r="K491" s="10">
        <f>3/24*OO[[#This Row],[67 (27JUN1985 06:00:00)-Water Temperature (C)]]*OO[[#This Row],[9]]/SUM(OO[9])</f>
        <v>0</v>
      </c>
      <c r="L491" s="10">
        <f>3/24*OO[[#This Row],[68 (27JUN1985 09:00:00)-Water Temperature (C)]]*OO[[#This Row],[10]]/SUM(OO[10])</f>
        <v>0</v>
      </c>
      <c r="M491" s="10">
        <f>3/24*OO[[#This Row],[69 (27JUN1985 12:00:00)-Water Temperature (C)]]*OO[[#This Row],[11]]/SUM(OO[11])</f>
        <v>0</v>
      </c>
      <c r="N491" s="10">
        <f>3/24*OO[[#This Row],[70 (27JUN1985 15:00:00)-Water Temperature (C)]]*OO[[#This Row],[12]]/SUM(OO[12])</f>
        <v>0</v>
      </c>
      <c r="O491" s="10">
        <f>3/24*OO[[#This Row],[71 (27JUN1985 18:00:00)-Water Temperature (C)]]*OO[[#This Row],[13]]/SUM(OO[13])</f>
        <v>0</v>
      </c>
      <c r="P491" s="10">
        <f>3/24*OO[[#This Row],[72 (27JUN1985 21:00:00)-Water Temperature (C)]]*OO[[#This Row],[14]]/SUM(OO[14])</f>
        <v>0</v>
      </c>
      <c r="Q491" s="10">
        <f>3/24*OO[[#This Row],[73 (28JUN1985 00:00:00)-Water Temperature (C)]]*OO[[#This Row],[15]]/SUM(OO[15])</f>
        <v>0</v>
      </c>
      <c r="R491" s="10">
        <f>3/24*OO[[#This Row],[74 (28JUN1985 03:00:00)-Water Temperature (C)]]*OO[[#This Row],[16]]/SUM(OO[16])</f>
        <v>0</v>
      </c>
      <c r="S491" s="10">
        <f>3/24*OO[[#This Row],[75 (28JUN1985 06:00:00)-Water Temperature (C)]]*OO[[#This Row],[17]]/SUM(OO[17])</f>
        <v>0</v>
      </c>
      <c r="T491" s="10">
        <f>3/24*OO[[#This Row],[76 (28JUN1985 09:00:00)-Water Temperature (C)]]*OO[[#This Row],[18]]/SUM(OO[18])</f>
        <v>0</v>
      </c>
      <c r="U491" s="10">
        <f>3/24*OO[[#This Row],[77 (28JUN1985 12:00:00)-Water Temperature (C)]]*OO[[#This Row],[19]]/SUM(OO[19])</f>
        <v>0</v>
      </c>
      <c r="V491" s="10">
        <f>3/24000000*OO[[#This Row],[78 (28JUN1985 15:00:00)-Water Temperature (C)]]*OO[[#This Row],[20]]</f>
        <v>0</v>
      </c>
      <c r="W491" s="10">
        <f>3/24000000*OO[[#This Row],[79 (28JUN1985 18:00:00)-Water Temperature (C)]]*OO[[#This Row],[21]]</f>
        <v>0</v>
      </c>
      <c r="X491" s="10">
        <f>3/24000000*OO[[#This Row],[80 (28JUN1985 21:00:00)-Water Temperature (C)]]*OO[[#This Row],[22]]</f>
        <v>0</v>
      </c>
      <c r="Y491" s="10">
        <f>3/24000000*OO[[#This Row],[81 (29JUN1985 00:00:00)-Water Temperature (C)]]*OO[[#This Row],[23]]</f>
        <v>0</v>
      </c>
      <c r="Z491" s="10">
        <f>3/24000000*OO[[#This Row],[82 (29JUN1985 03:00:00)-Water Temperature (C)]]*OO[[#This Row],[24]]</f>
        <v>0</v>
      </c>
      <c r="AA491" s="10">
        <f>3/24000000*OO[[#This Row],[83 (29JUN1985 06:00:00)-Water Temperature (C)]]*OO[[#This Row],[25]]</f>
        <v>0</v>
      </c>
      <c r="AB491" s="10">
        <f>3/24000000*OO[[#This Row],[84 (29JUN1985 09:00:00)-Water Temperature (C)]]*OO[[#This Row],[26]]</f>
        <v>0</v>
      </c>
      <c r="AC491" s="10">
        <f>3/24000000*OO[[#This Row],[85 (29JUN1985 12:00:00)-Water Temperature (C)]]*OO[[#This Row],[27]]</f>
        <v>1.3596176406399999E-41</v>
      </c>
      <c r="AD491" s="10">
        <f>3/24000000*OO[[#This Row],[86 (29JUN1985 15:00:00)-Water Temperature (C)]]*OO[[#This Row],[28]]</f>
        <v>3.4862686990587492E-36</v>
      </c>
      <c r="AE491" s="10">
        <f>3/24000000*OO[[#This Row],[88 (29JUN1985 21:00:00)-Water Temperature (C)]]*OO[[#This Row],[30]]</f>
        <v>5.27274074912E-28</v>
      </c>
      <c r="AF491" s="10">
        <f>3/24000000*OO[[#This Row],[88 (29JUN1985 21:00:00)-Water Temperature (C)]]*OO[[#This Row],[30]]</f>
        <v>5.27274074912E-28</v>
      </c>
      <c r="AG491" s="10">
        <f>3/24000000*OO[[#This Row],[89 (30JUN1985 00:00:00)-Water Temperature (C)]]*OO[[#This Row],[31]]</f>
        <v>8.9199627693549989E-25</v>
      </c>
      <c r="AH491" s="10">
        <f>3/24000000*OO[[#This Row],[90 (30JUN1985 03:00:00)-Water Temperature (C)]]*OO[[#This Row],[32]]</f>
        <v>5.7116492964999993E-22</v>
      </c>
      <c r="AI491" s="10">
        <f>3/24000000*OO[[#This Row],[91 (30JUN1985 06:00:00)-Water Temperature (C)]]*OO[[#This Row],[33]]</f>
        <v>1.6594586675475E-19</v>
      </c>
      <c r="AJ491" s="10">
        <f>3/24000000*OO[[#This Row],[92 (30JUN1985 09:00:00)-Water Temperature (C)]]*OO[[#This Row],[34]]</f>
        <v>2.4881050701848754E-17</v>
      </c>
      <c r="AK491" s="10">
        <f>3/24000000*OO[[#This Row],[93 (30JUN1985 12:00:00)-Water Temperature (C)]]*OO[[#This Row],[35]]</f>
        <v>2.0841143392971248E-15</v>
      </c>
      <c r="AL491" s="10">
        <f>3/24000000*OO[[#This Row],[94 (30JUN1985 15:00:00)-Water Temperature (C)]]*OO[[#This Row],[36]]</f>
        <v>1.0511750645662501E-13</v>
      </c>
      <c r="AM491" s="10">
        <f>3/24000000*OO[[#This Row],[95 (30JUN1985 18:00:00)-Water Temperature (C)]]*OO[[#This Row],[37]]</f>
        <v>3.4031525249100004E-12</v>
      </c>
      <c r="AN491" s="10">
        <f>3/24000000*OO[[#This Row],[96 (30JUN1985 21:00:00)-Water Temperature (C)]]*OO[[#This Row],[38]]</f>
        <v>7.3956207723824999E-11</v>
      </c>
      <c r="AO491" s="10">
        <f>3/24000000*OO[[#This Row],[97 (01JUL1985 00:00:00)-Water Temperature (C)]]*OO[[#This Row],[39]]</f>
        <v>1.1263239464812501E-9</v>
      </c>
      <c r="AP491" s="10">
        <f>3/24000000*OO[[#This Row],[98 (01JUL1985 03:00:00)-Water Temperature (C)]]*OO[[#This Row],[40]]</f>
        <v>1.2569545001775E-8</v>
      </c>
      <c r="AQ491" s="10">
        <f>3/24000000*OO[[#This Row],[99 (01JUL1985 06:00:00)-Water Temperature (C)]]*OO[[#This Row],[41]]</f>
        <v>1.0639928893019999E-7</v>
      </c>
      <c r="AR491" s="10">
        <f>3/24000000*OO[[#This Row],[100 (01JUL1985 09:00:00)-Water Temperature (C)]]*OO[[#This Row],[42]]</f>
        <v>7.0991687012949987E-7</v>
      </c>
      <c r="AS491" s="10">
        <f>3/24000000*OO[[#This Row],[101 (01JUL1985 12:00:00)-Water Temperature (C)]]*OO[[#This Row],[43]]</f>
        <v>3.7925446079399993E-6</v>
      </c>
      <c r="AT491" s="10">
        <f>3/24000000*OO[[#This Row],[102 (01JUL1985 15:00:00)-Water Temperature (C)]]*OO[[#This Row],[44]]</f>
        <v>1.6526863008089996E-5</v>
      </c>
      <c r="AU491" s="10">
        <f>3/24000000*OO[[#This Row],[103 (01JUL1985 18:00:00)-Water Temperature (C)]]*OO[[#This Row],[45]]</f>
        <v>6.0076819311749994E-5</v>
      </c>
      <c r="AV491" s="10">
        <f>3/24000000*OO[[#This Row],[104 (01JUL1985 21:00:00)-Water Temperature (C)]]*OO[[#This Row],[46]]</f>
        <v>1.84617424764375E-4</v>
      </c>
      <c r="AW491" s="10">
        <f>3/24000000*OO[[#This Row],[105 (02JUL1985 00:00:00)-Water Temperature (C)]]*OO[[#This Row],[47]]</f>
        <v>4.8947006145899999E-4</v>
      </c>
      <c r="AX491" s="10">
        <f>3/24000000*OO[[#This Row],[106 (02JUL1985 03:00:00)-Water Temperature (C)]]*OO[[#This Row],[48]]</f>
        <v>1.14167562660375E-3</v>
      </c>
      <c r="AY491" s="10">
        <f>3/24000000*OO[[#This Row],[107 (02JUL1985 06:00:00)-Water Temperature (C)]]*OO[[#This Row],[49]]</f>
        <v>2.3805736811314997E-3</v>
      </c>
      <c r="AZ491" s="10">
        <f>3/24000000*OO[[#This Row],[108 (02JUL1985 09:00:00)-Water Temperature (C)]]*OO[[#This Row],[50]]</f>
        <v>4.4976556151999992E-3</v>
      </c>
      <c r="BA491" s="10">
        <f>3/24000000*OO[[#This Row],[109 (02JUL1985 12:00:00)-Water Temperature (C)]]*OO[[#This Row],[51]]</f>
        <v>7.815796830494999E-3</v>
      </c>
      <c r="BB491" s="10">
        <f>3/24000000*OO[[#This Row],[110 (02JUL1985 15:00:00)-Water Temperature (C)]]*OO[[#This Row],[52]]</f>
        <v>1.2524339720295E-2</v>
      </c>
      <c r="BC491" s="10">
        <f>3/24000000*OO[[#This Row],[111 (02JUL1985 18:00:00)-Water Temperature (C)]]*OO[[#This Row],[53]]</f>
        <v>1.8705270432940003E-2</v>
      </c>
      <c r="BD491" s="10">
        <f>3/24000000*OO[[#This Row],[112 (02JUL1985 21:00:00)-Water Temperature (C)]]*OO[[#This Row],[54]]</f>
        <v>2.6183383100874997E-2</v>
      </c>
      <c r="BE491" s="10">
        <f>3/24000000*OO[[#This Row],[113 (03JUL1985 00:00:00)-Water Temperature (C)]]*OO[[#This Row],[55]]</f>
        <v>3.4738222055999989E-2</v>
      </c>
      <c r="BF491" s="10">
        <f>3/24000000*OO[[#This Row],[114 (03JUL1985 03:00:00)-Water Temperature (C)]]*OO[[#This Row],[56]]</f>
        <v>4.3965098870849997E-2</v>
      </c>
      <c r="BG491" s="10">
        <f>3/24000000*OO[[#This Row],[115 (03JUL1985 06:00:00)-Water Temperature (C)]]*OO[[#This Row],[57]]</f>
        <v>5.3418644887500005E-2</v>
      </c>
      <c r="BH491" s="10">
        <f>3/24000000*OO[[#This Row],[116 (03JUL1985 09:00:00)-Water Temperature (C)]]*OO[[#This Row],[58]]</f>
        <v>6.2881111447687488E-2</v>
      </c>
      <c r="BI491" s="10">
        <f>3/24000000*OO[[#This Row],[117 (03JUL1985 12:00:00)-Water Temperature (C)]]*OO[[#This Row],[59]]</f>
        <v>7.2293676045750002E-2</v>
      </c>
      <c r="BJ491" s="10">
        <f>3/24000000*OO[[#This Row],[118 (03JUL1985 15:00:00)-Water Temperature (C)]]*OO[[#This Row],[60]]</f>
        <v>8.1141969241500009E-2</v>
      </c>
      <c r="BK491" s="10">
        <f>3/24000000*OO[[#This Row],[119 (03JUL1985 18:00:00)-Water Temperature (C)]]*OO[[#This Row],[61]]</f>
        <v>8.9266880038724988E-2</v>
      </c>
      <c r="BL491" s="10">
        <f>3/24000000*OO[[#This Row],[120 (03JUL1985 21:00:00)-Water Temperature (C)]]*OO[[#This Row],[62]]</f>
        <v>9.5805059080812494E-2</v>
      </c>
      <c r="BM491" s="10">
        <f>3/24000000*OO[[#This Row],[121 (04JUL1985 00:00:00)-Water Temperature (C)]]*OO[[#This Row],[63]]</f>
        <v>0.10097935757528749</v>
      </c>
      <c r="BN491" s="10">
        <f>3/24000000*OO[[#This Row],[122 (04JUL1985 03:00:00)-Water Temperature (C)]]*OO[[#This Row],[64]]</f>
        <v>0.105093811738375</v>
      </c>
      <c r="BO491" s="10">
        <f>3/24000000*OO[[#This Row],[123 (04JUL1985 06:00:00)-Water Temperature (C)]]*OO[[#This Row],[65]]</f>
        <v>0.10816667487210001</v>
      </c>
      <c r="BP491" s="10">
        <f>3/24000000*OO[[#This Row],[124 (04JUL1985 09:00:00)-Water Temperature (C)]]*OO[[#This Row],[66]]</f>
        <v>0.1110546261528375</v>
      </c>
      <c r="BQ491" s="10">
        <f>3/24000000*OO[[#This Row],[125 (04JUL1985 12:00:00)-Water Temperature (C)]]*OO[[#This Row],[67]]</f>
        <v>0.11323560461769999</v>
      </c>
      <c r="BR491" s="10">
        <f>3/24000000*OO[[#This Row],[126 (04JUL1985 15:00:00)-Water Temperature (C)]]*OO[[#This Row],[68]]</f>
        <v>0.11451653812799999</v>
      </c>
      <c r="BS491" s="10">
        <f>3/24000000*OO[[#This Row],[127 (04JUL1985 18:00:00)-Water Temperature (C)]]*OO[[#This Row],[69]]</f>
        <v>0.1154090687568</v>
      </c>
      <c r="BT491" s="10">
        <f>3/24000000*OO[[#This Row],[128 (04JUL1985 21:00:00)-Water Temperature (C)]]*OO[[#This Row],[70]]</f>
        <v>0.11524993807332498</v>
      </c>
      <c r="BU491" s="10">
        <f>3/24000000*OO[[#This Row],[129 (05JUL1985 00:00:00)-Water Temperature (C)]]*OO[[#This Row],[71]]</f>
        <v>0.1138024714526</v>
      </c>
      <c r="BV491" s="10">
        <f>3/24000000*OO[[#This Row],[130 (05JUL1985 03:00:00)-Water Temperature (C)]]*OO[[#This Row],[72]]</f>
        <v>0.11188614080914999</v>
      </c>
      <c r="BW491" s="10">
        <f>3/24000000*OO[[#This Row],[131 (05JUL1985 06:00:00)-Water Temperature (C)]]*OO[[#This Row],[73]]</f>
        <v>0.10984722731824999</v>
      </c>
      <c r="BX491" s="10">
        <f>3/24000000*OO[[#This Row],[132 (05JUL1985 09:00:00)-Water Temperature (C)]]*OO[[#This Row],[74]]</f>
        <v>0.10868527450912499</v>
      </c>
      <c r="BY491" s="10">
        <f>3/24000000*OO[[#This Row],[133 (05JUL1985 12:00:00)-Water Temperature (C)]]*OO[[#This Row],[75]]</f>
        <v>0.1076586487474375</v>
      </c>
      <c r="BZ491" s="10">
        <f>3/24000000*OO[[#This Row],[134 (05JUL1985 15:00:00)-Water Temperature (C)]]*OO[[#This Row],[76]]</f>
        <v>0.10655105936736248</v>
      </c>
      <c r="CA491" s="10">
        <f>3/24000000*OO[[#This Row],[135 (05JUL1985 18:00:00)-Water Temperature (C)]]*OO[[#This Row],[77]]</f>
        <v>0.10516739190570001</v>
      </c>
      <c r="CB491" s="10">
        <f>3/24000000*OO[[#This Row],[136 (05JUL1985 21:00:00)-Water Temperature (C)]]*OO[[#This Row],[78]]</f>
        <v>0.10277405871006248</v>
      </c>
      <c r="CC491" s="10">
        <f>3/24000000*OO[[#This Row],[137 (06JUL1985 00:00:00)-Water Temperature (C)]]*OO[[#This Row],[79]]</f>
        <v>9.967158119175E-2</v>
      </c>
      <c r="CD491" s="10">
        <f>3/24000000*OO[[#This Row],[138 (06JUL1985 03:00:00)-Water Temperature (C)]]*OO[[#This Row],[80]]</f>
        <v>9.6604844859300001E-2</v>
      </c>
      <c r="CE491" s="10">
        <f>3/24000000*OO[[#This Row],[139 (06JUL1985 06:00:00)-Water Temperature (C)]]*OO[[#This Row],[81]]</f>
        <v>9.3729625750424997E-2</v>
      </c>
      <c r="CF491" s="10">
        <f>3/24000000*OO[[#This Row],[140 (06JUL1985 09:00:00)-Water Temperature (C)]]*OO[[#This Row],[82]]</f>
        <v>9.1870625025150005E-2</v>
      </c>
      <c r="CG491" s="10">
        <f>3/24000000*OO[[#This Row],[141 (06JUL1985 12:00:00)-Water Temperature (C)]]*OO[[#This Row],[83]]</f>
        <v>9.0304726134599986E-2</v>
      </c>
      <c r="CH491" s="10">
        <f>3/24000000*OO[[#This Row],[142 (06JUL1985 15:00:00)-Water Temperature (C)]]*OO[[#This Row],[84]]</f>
        <v>8.8835389497412501E-2</v>
      </c>
      <c r="CI491" s="10">
        <f>3/24000000*OO[[#This Row],[143 (06JUL1985 18:00:00)-Water Temperature (C)]]*OO[[#This Row],[85]]</f>
        <v>8.7149284199449992E-2</v>
      </c>
      <c r="CJ491" s="10">
        <f>3/24000000*OO[[#This Row],[144 (06JUL1985 21:00:00)-Water Temperature (C)]]*OO[[#This Row],[86]]</f>
        <v>8.4828448711499999E-2</v>
      </c>
      <c r="CK491" s="10">
        <f>3/24000000*OO[[#This Row],[145 (07JUL1985 00:00:00)-Water Temperature (C)]]*OO[[#This Row],[87]]</f>
        <v>8.2042483184250004E-2</v>
      </c>
      <c r="CL491" s="10">
        <f>3/24000000*OO[[#This Row],[146 (07JUL1985 03:00:00)-Water Temperature (C)]]*OO[[#This Row],[88]]</f>
        <v>7.9343551560000003E-2</v>
      </c>
      <c r="CM491" s="10">
        <f>3/24000000*OO[[#This Row],[147 (07JUL1985 06:00:00)-Water Temperature (C)]]*OO[[#This Row],[89]]</f>
        <v>7.6848197065087512E-2</v>
      </c>
      <c r="CN491" s="10">
        <f>3/24000000*OO[[#This Row],[148 (07JUL1985 09:00:00)-Water Temperature (C)]]*OO[[#This Row],[90]]</f>
        <v>7.5085090787524997E-2</v>
      </c>
      <c r="CO491" s="10">
        <f>3/24000000*OO[[#This Row],[149 (07JUL1985 12:00:00)-Water Temperature (C)]]*OO[[#This Row],[91]]</f>
        <v>7.3059429309212498E-2</v>
      </c>
      <c r="CP491" s="10">
        <f>3/24000000*OO[[#This Row],[150 (07JUL1985 15:00:00)-Water Temperature (C)]]*OO[[#This Row],[92]]</f>
        <v>7.15952305895E-2</v>
      </c>
      <c r="CQ491" s="10">
        <f>3/24000000*OO[[#This Row],[151 (07JUL1985 18:00:00)-Water Temperature (C)]]*OO[[#This Row],[93]]</f>
        <v>7.0108477996212504E-2</v>
      </c>
      <c r="CR491" s="10">
        <f>3/24000000*OO[[#This Row],[152 (07JUL1985 21:00:00)-Water Temperature (C)]]*OO[[#This Row],[94]]</f>
        <v>6.829548443849999E-2</v>
      </c>
      <c r="CS491" s="10">
        <f>3/24000000*OO[[#This Row],[153 (08JUL1985 00:00:00)-Water Temperature (C)]]*OO[[#This Row],[95]]</f>
        <v>6.6217802983800006E-2</v>
      </c>
      <c r="CT491" s="10">
        <f>3/24000000*OO[[#This Row],[154 (08JUL1985 03:00:00)-Water Temperature (C)]]*OO[[#This Row],[96]]</f>
        <v>6.414297801187499E-2</v>
      </c>
      <c r="CU491" s="10">
        <f>3/24000000*OO[[#This Row],[155 (08JUL1985 06:00:00)-Water Temperature (C)]]*OO[[#This Row],[97]]</f>
        <v>6.2342247046462497E-2</v>
      </c>
      <c r="CV491" s="10">
        <f>3/24000000*OO[[#This Row],[156 (08JUL1985 09:00:00)-Water Temperature (C)]]*OO[[#This Row],[98]]</f>
        <v>6.1300044382087492E-2</v>
      </c>
      <c r="CW491" s="10">
        <f>3/24000000*OO[[#This Row],[157 (08JUL1985 12:00:00)-Water Temperature (C)]]*OO[[#This Row],[99]]</f>
        <v>6.050912948219999E-2</v>
      </c>
    </row>
    <row r="492" spans="1:101" x14ac:dyDescent="0.35">
      <c r="A492" t="s">
        <v>499</v>
      </c>
      <c r="B492">
        <v>794.19899999999996</v>
      </c>
      <c r="C492" s="10">
        <f>3/24*OO[[#This Row],[59 (26JUN1985 06:00:00)-Water Temperature (C)]]*OO[[#This Row],[1]]/SUM(OO[1])</f>
        <v>0</v>
      </c>
      <c r="D492" s="10">
        <f>3/24*OO[[#This Row],[60 (26JUN1985 09:00:00)-Water Temperature (C)]]*OO[[#This Row],[2]]/SUM(OO[2])</f>
        <v>0</v>
      </c>
      <c r="E492" s="10">
        <f>3/24*OO[[#This Row],[61 (26JUN1985 12:00:00)-Water Temperature (C)]]*OO[[#This Row],[3]]/SUM(OO[3])</f>
        <v>0</v>
      </c>
      <c r="F492" s="10">
        <f>3/24*OO[[#This Row],[62 (26JUN1985 15:00:00)-Water Temperature (C)]]*OO[[#This Row],[4]]/SUM(OO[4])</f>
        <v>0</v>
      </c>
      <c r="G492" s="10">
        <f>3/24*OO[[#This Row],[63 (26JUN1985 18:00:00)-Water Temperature (C)]]*OO[[#This Row],[5]]/SUM(OO[5])</f>
        <v>0</v>
      </c>
      <c r="H492" s="10">
        <f>3/24*OO[[#This Row],[64 (26JUN1985 21:00:00)-Water Temperature (C)]]*OO[[#This Row],[6]]/SUM(OO[6])</f>
        <v>0</v>
      </c>
      <c r="I492" s="10">
        <f>3/24*OO[[#This Row],[65 (27JUN1985 00:00:00)-Water Temperature (C)]]*OO[[#This Row],[7]]/SUM(OO[7])</f>
        <v>0</v>
      </c>
      <c r="J492" s="10">
        <f>3/24*OO[[#This Row],[66 (27JUN1985 03:00:00)-Water Temperature (C)]]*OO[[#This Row],[8]]/SUM(OO[8])</f>
        <v>0</v>
      </c>
      <c r="K492" s="10">
        <f>3/24*OO[[#This Row],[67 (27JUN1985 06:00:00)-Water Temperature (C)]]*OO[[#This Row],[9]]/SUM(OO[9])</f>
        <v>0</v>
      </c>
      <c r="L492" s="10">
        <f>3/24*OO[[#This Row],[68 (27JUN1985 09:00:00)-Water Temperature (C)]]*OO[[#This Row],[10]]/SUM(OO[10])</f>
        <v>0</v>
      </c>
      <c r="M492" s="10">
        <f>3/24*OO[[#This Row],[69 (27JUN1985 12:00:00)-Water Temperature (C)]]*OO[[#This Row],[11]]/SUM(OO[11])</f>
        <v>0</v>
      </c>
      <c r="N492" s="10">
        <f>3/24*OO[[#This Row],[70 (27JUN1985 15:00:00)-Water Temperature (C)]]*OO[[#This Row],[12]]/SUM(OO[12])</f>
        <v>0</v>
      </c>
      <c r="O492" s="10">
        <f>3/24*OO[[#This Row],[71 (27JUN1985 18:00:00)-Water Temperature (C)]]*OO[[#This Row],[13]]/SUM(OO[13])</f>
        <v>0</v>
      </c>
      <c r="P492" s="10">
        <f>3/24*OO[[#This Row],[72 (27JUN1985 21:00:00)-Water Temperature (C)]]*OO[[#This Row],[14]]/SUM(OO[14])</f>
        <v>0</v>
      </c>
      <c r="Q492" s="10">
        <f>3/24*OO[[#This Row],[73 (28JUN1985 00:00:00)-Water Temperature (C)]]*OO[[#This Row],[15]]/SUM(OO[15])</f>
        <v>0</v>
      </c>
      <c r="R492" s="10">
        <f>3/24*OO[[#This Row],[74 (28JUN1985 03:00:00)-Water Temperature (C)]]*OO[[#This Row],[16]]/SUM(OO[16])</f>
        <v>0</v>
      </c>
      <c r="S492" s="10">
        <f>3/24*OO[[#This Row],[75 (28JUN1985 06:00:00)-Water Temperature (C)]]*OO[[#This Row],[17]]/SUM(OO[17])</f>
        <v>0</v>
      </c>
      <c r="T492" s="10">
        <f>3/24*OO[[#This Row],[76 (28JUN1985 09:00:00)-Water Temperature (C)]]*OO[[#This Row],[18]]/SUM(OO[18])</f>
        <v>0</v>
      </c>
      <c r="U492" s="10">
        <f>3/24*OO[[#This Row],[77 (28JUN1985 12:00:00)-Water Temperature (C)]]*OO[[#This Row],[19]]/SUM(OO[19])</f>
        <v>0</v>
      </c>
      <c r="V492" s="10">
        <f>3/24000000*OO[[#This Row],[78 (28JUN1985 15:00:00)-Water Temperature (C)]]*OO[[#This Row],[20]]</f>
        <v>0</v>
      </c>
      <c r="W492" s="10">
        <f>3/24000000*OO[[#This Row],[79 (28JUN1985 18:00:00)-Water Temperature (C)]]*OO[[#This Row],[21]]</f>
        <v>0</v>
      </c>
      <c r="X492" s="10">
        <f>3/24000000*OO[[#This Row],[80 (28JUN1985 21:00:00)-Water Temperature (C)]]*OO[[#This Row],[22]]</f>
        <v>0</v>
      </c>
      <c r="Y492" s="10">
        <f>3/24000000*OO[[#This Row],[81 (29JUN1985 00:00:00)-Water Temperature (C)]]*OO[[#This Row],[23]]</f>
        <v>0</v>
      </c>
      <c r="Z492" s="10">
        <f>3/24000000*OO[[#This Row],[82 (29JUN1985 03:00:00)-Water Temperature (C)]]*OO[[#This Row],[24]]</f>
        <v>0</v>
      </c>
      <c r="AA492" s="10">
        <f>3/24000000*OO[[#This Row],[83 (29JUN1985 06:00:00)-Water Temperature (C)]]*OO[[#This Row],[25]]</f>
        <v>0</v>
      </c>
      <c r="AB492" s="10">
        <f>3/24000000*OO[[#This Row],[84 (29JUN1985 09:00:00)-Water Temperature (C)]]*OO[[#This Row],[26]]</f>
        <v>0</v>
      </c>
      <c r="AC492" s="10">
        <f>3/24000000*OO[[#This Row],[85 (29JUN1985 12:00:00)-Water Temperature (C)]]*OO[[#This Row],[27]]</f>
        <v>3.1752098007999999E-42</v>
      </c>
      <c r="AD492" s="10">
        <f>3/24000000*OO[[#This Row],[86 (29JUN1985 15:00:00)-Water Temperature (C)]]*OO[[#This Row],[28]]</f>
        <v>9.2031229056150004E-37</v>
      </c>
      <c r="AE492" s="10">
        <f>3/24000000*OO[[#This Row],[88 (29JUN1985 21:00:00)-Water Temperature (C)]]*OO[[#This Row],[30]]</f>
        <v>1.69167033501375E-28</v>
      </c>
      <c r="AF492" s="10">
        <f>3/24000000*OO[[#This Row],[88 (29JUN1985 21:00:00)-Water Temperature (C)]]*OO[[#This Row],[30]]</f>
        <v>1.69167033501375E-28</v>
      </c>
      <c r="AG492" s="10">
        <f>3/24000000*OO[[#This Row],[89 (30JUN1985 00:00:00)-Water Temperature (C)]]*OO[[#This Row],[31]]</f>
        <v>3.0943547228749998E-25</v>
      </c>
      <c r="AH492" s="10">
        <f>3/24000000*OO[[#This Row],[90 (30JUN1985 03:00:00)-Water Temperature (C)]]*OO[[#This Row],[32]]</f>
        <v>2.1222524010984999E-22</v>
      </c>
      <c r="AI492" s="10">
        <f>3/24000000*OO[[#This Row],[91 (30JUN1985 06:00:00)-Water Temperature (C)]]*OO[[#This Row],[33]]</f>
        <v>6.5634345950249993E-20</v>
      </c>
      <c r="AJ492" s="10">
        <f>3/24000000*OO[[#This Row],[92 (30JUN1985 09:00:00)-Water Temperature (C)]]*OO[[#This Row],[34]]</f>
        <v>1.042285714588125E-17</v>
      </c>
      <c r="AK492" s="10">
        <f>3/24000000*OO[[#This Row],[93 (30JUN1985 12:00:00)-Water Temperature (C)]]*OO[[#This Row],[35]]</f>
        <v>9.2115709569412492E-16</v>
      </c>
      <c r="AL492" s="10">
        <f>3/24000000*OO[[#This Row],[94 (30JUN1985 15:00:00)-Water Temperature (C)]]*OO[[#This Row],[36]]</f>
        <v>4.8861491273199996E-14</v>
      </c>
      <c r="AM492" s="10">
        <f>3/24000000*OO[[#This Row],[95 (30JUN1985 18:00:00)-Water Temperature (C)]]*OO[[#This Row],[37]]</f>
        <v>1.6588881417519999E-12</v>
      </c>
      <c r="AN492" s="10">
        <f>3/24000000*OO[[#This Row],[96 (30JUN1985 21:00:00)-Water Temperature (C)]]*OO[[#This Row],[38]]</f>
        <v>3.7722037103249996E-11</v>
      </c>
      <c r="AO492" s="10">
        <f>3/24000000*OO[[#This Row],[97 (01JUL1985 00:00:00)-Water Temperature (C)]]*OO[[#This Row],[39]]</f>
        <v>5.9998321736549986E-10</v>
      </c>
      <c r="AP492" s="10">
        <f>3/24000000*OO[[#This Row],[98 (01JUL1985 03:00:00)-Water Temperature (C)]]*OO[[#This Row],[40]]</f>
        <v>6.9797257505700008E-9</v>
      </c>
      <c r="AQ492" s="10">
        <f>3/24000000*OO[[#This Row],[99 (01JUL1985 06:00:00)-Water Temperature (C)]]*OO[[#This Row],[41]]</f>
        <v>6.1483413347912508E-8</v>
      </c>
      <c r="AR492" s="10">
        <f>3/24000000*OO[[#This Row],[100 (01JUL1985 09:00:00)-Water Temperature (C)]]*OO[[#This Row],[42]]</f>
        <v>4.2607987937199993E-7</v>
      </c>
      <c r="AS492" s="10">
        <f>3/24000000*OO[[#This Row],[101 (01JUL1985 12:00:00)-Water Temperature (C)]]*OO[[#This Row],[43]]</f>
        <v>2.36075709025E-6</v>
      </c>
      <c r="AT492" s="10">
        <f>3/24000000*OO[[#This Row],[102 (01JUL1985 15:00:00)-Water Temperature (C)]]*OO[[#This Row],[44]]</f>
        <v>1.065491274383E-5</v>
      </c>
      <c r="AU492" s="10">
        <f>3/24000000*OO[[#This Row],[103 (01JUL1985 18:00:00)-Water Temperature (C)]]*OO[[#This Row],[45]]</f>
        <v>4.0060363795999997E-5</v>
      </c>
      <c r="AV492" s="10">
        <f>3/24000000*OO[[#This Row],[104 (01JUL1985 21:00:00)-Water Temperature (C)]]*OO[[#This Row],[46]]</f>
        <v>1.2717638706465E-4</v>
      </c>
      <c r="AW492" s="10">
        <f>3/24000000*OO[[#This Row],[105 (02JUL1985 00:00:00)-Water Temperature (C)]]*OO[[#This Row],[47]]</f>
        <v>3.4788639383925005E-4</v>
      </c>
      <c r="AX492" s="10">
        <f>3/24000000*OO[[#This Row],[106 (02JUL1985 03:00:00)-Water Temperature (C)]]*OO[[#This Row],[48]]</f>
        <v>8.3611213549674996E-4</v>
      </c>
      <c r="AY492" s="10">
        <f>3/24000000*OO[[#This Row],[107 (02JUL1985 06:00:00)-Water Temperature (C)]]*OO[[#This Row],[49]]</f>
        <v>1.7941650150137501E-3</v>
      </c>
      <c r="AZ492" s="10">
        <f>3/24000000*OO[[#This Row],[108 (02JUL1985 09:00:00)-Water Temperature (C)]]*OO[[#This Row],[50]]</f>
        <v>3.4837987786875001E-3</v>
      </c>
      <c r="BA492" s="10">
        <f>3/24000000*OO[[#This Row],[109 (02JUL1985 12:00:00)-Water Temperature (C)]]*OO[[#This Row],[51]]</f>
        <v>6.21333556738125E-3</v>
      </c>
      <c r="BB492" s="10">
        <f>3/24000000*OO[[#This Row],[110 (02JUL1985 15:00:00)-Water Temperature (C)]]*OO[[#This Row],[52]]</f>
        <v>1.0206849728508749E-2</v>
      </c>
      <c r="BC492" s="10">
        <f>3/24000000*OO[[#This Row],[111 (02JUL1985 18:00:00)-Water Temperature (C)]]*OO[[#This Row],[53]]</f>
        <v>1.5607641682124999E-2</v>
      </c>
      <c r="BD492" s="10">
        <f>3/24000000*OO[[#This Row],[112 (02JUL1985 21:00:00)-Water Temperature (C)]]*OO[[#This Row],[54]]</f>
        <v>2.2342005742674999E-2</v>
      </c>
      <c r="BE492" s="10">
        <f>3/24000000*OO[[#This Row],[113 (03JUL1985 00:00:00)-Water Temperature (C)]]*OO[[#This Row],[55]]</f>
        <v>3.0275048742900001E-2</v>
      </c>
      <c r="BF492" s="10">
        <f>3/24000000*OO[[#This Row],[114 (03JUL1985 03:00:00)-Water Temperature (C)]]*OO[[#This Row],[56]]</f>
        <v>3.9086430531250001E-2</v>
      </c>
      <c r="BG492" s="10">
        <f>3/24000000*OO[[#This Row],[115 (03JUL1985 06:00:00)-Water Temperature (C)]]*OO[[#This Row],[57]]</f>
        <v>4.8387696831399998E-2</v>
      </c>
      <c r="BH492" s="10">
        <f>3/24000000*OO[[#This Row],[116 (03JUL1985 09:00:00)-Water Temperature (C)]]*OO[[#This Row],[58]]</f>
        <v>5.7959436911249995E-2</v>
      </c>
      <c r="BI492" s="10">
        <f>3/24000000*OO[[#This Row],[117 (03JUL1985 12:00:00)-Water Temperature (C)]]*OO[[#This Row],[59]]</f>
        <v>6.7717431965137492E-2</v>
      </c>
      <c r="BJ492" s="10">
        <f>3/24000000*OO[[#This Row],[118 (03JUL1985 15:00:00)-Water Temperature (C)]]*OO[[#This Row],[60]]</f>
        <v>7.71511205581875E-2</v>
      </c>
      <c r="BK492" s="10">
        <f>3/24000000*OO[[#This Row],[119 (03JUL1985 18:00:00)-Water Temperature (C)]]*OO[[#This Row],[61]]</f>
        <v>8.6057183330300005E-2</v>
      </c>
      <c r="BL492" s="10">
        <f>3/24000000*OO[[#This Row],[120 (03JUL1985 21:00:00)-Water Temperature (C)]]*OO[[#This Row],[62]]</f>
        <v>9.3564111795237506E-2</v>
      </c>
      <c r="BM492" s="10">
        <f>3/24000000*OO[[#This Row],[121 (04JUL1985 00:00:00)-Water Temperature (C)]]*OO[[#This Row],[63]]</f>
        <v>9.9806543215249996E-2</v>
      </c>
      <c r="BN492" s="10">
        <f>3/24000000*OO[[#This Row],[122 (04JUL1985 03:00:00)-Water Temperature (C)]]*OO[[#This Row],[64]]</f>
        <v>0.1050231378380625</v>
      </c>
      <c r="BO492" s="10">
        <f>3/24000000*OO[[#This Row],[123 (04JUL1985 06:00:00)-Water Temperature (C)]]*OO[[#This Row],[65]]</f>
        <v>0.10919712539566249</v>
      </c>
      <c r="BP492" s="10">
        <f>3/24000000*OO[[#This Row],[124 (04JUL1985 09:00:00)-Water Temperature (C)]]*OO[[#This Row],[66]]</f>
        <v>0.1131408743374875</v>
      </c>
      <c r="BQ492" s="10">
        <f>3/24000000*OO[[#This Row],[125 (04JUL1985 12:00:00)-Water Temperature (C)]]*OO[[#This Row],[67]]</f>
        <v>0.11633247658265</v>
      </c>
      <c r="BR492" s="10">
        <f>3/24000000*OO[[#This Row],[126 (04JUL1985 15:00:00)-Water Temperature (C)]]*OO[[#This Row],[68]]</f>
        <v>0.11856019619993752</v>
      </c>
      <c r="BS492" s="10">
        <f>3/24000000*OO[[#This Row],[127 (04JUL1985 18:00:00)-Water Temperature (C)]]*OO[[#This Row],[69]]</f>
        <v>0.12032895290254998</v>
      </c>
      <c r="BT492" s="10">
        <f>3/24000000*OO[[#This Row],[128 (04JUL1985 21:00:00)-Water Temperature (C)]]*OO[[#This Row],[70]]</f>
        <v>0.120953906193825</v>
      </c>
      <c r="BU492" s="10">
        <f>3/24000000*OO[[#This Row],[129 (05JUL1985 00:00:00)-Water Temperature (C)]]*OO[[#This Row],[71]]</f>
        <v>0.12017754471010002</v>
      </c>
      <c r="BV492" s="10">
        <f>3/24000000*OO[[#This Row],[130 (05JUL1985 03:00:00)-Water Temperature (C)]]*OO[[#This Row],[72]]</f>
        <v>0.118829472334125</v>
      </c>
      <c r="BW492" s="10">
        <f>3/24000000*OO[[#This Row],[131 (05JUL1985 06:00:00)-Water Temperature (C)]]*OO[[#This Row],[73]]</f>
        <v>0.11726819528862499</v>
      </c>
      <c r="BX492" s="10">
        <f>3/24000000*OO[[#This Row],[132 (05JUL1985 09:00:00)-Water Temperature (C)]]*OO[[#This Row],[74]]</f>
        <v>0.11654687110324999</v>
      </c>
      <c r="BY492" s="10">
        <f>3/24000000*OO[[#This Row],[133 (05JUL1985 12:00:00)-Water Temperature (C)]]*OO[[#This Row],[75]]</f>
        <v>0.11591308401804999</v>
      </c>
      <c r="BZ492" s="10">
        <f>3/24000000*OO[[#This Row],[134 (05JUL1985 15:00:00)-Water Temperature (C)]]*OO[[#This Row],[76]]</f>
        <v>0.11514115448353748</v>
      </c>
      <c r="CA492" s="10">
        <f>3/24000000*OO[[#This Row],[135 (05JUL1985 18:00:00)-Water Temperature (C)]]*OO[[#This Row],[77]]</f>
        <v>0.11402765751817499</v>
      </c>
      <c r="CB492" s="10">
        <f>3/24000000*OO[[#This Row],[136 (05JUL1985 21:00:00)-Water Temperature (C)]]*OO[[#This Row],[78]]</f>
        <v>0.111806434269</v>
      </c>
      <c r="CC492" s="10">
        <f>3/24000000*OO[[#This Row],[137 (06JUL1985 00:00:00)-Water Temperature (C)]]*OO[[#This Row],[79]]</f>
        <v>0.10878393488137501</v>
      </c>
      <c r="CD492" s="10">
        <f>3/24000000*OO[[#This Row],[138 (06JUL1985 03:00:00)-Water Temperature (C)]]*OO[[#This Row],[80]]</f>
        <v>0.10573477870863748</v>
      </c>
      <c r="CE492" s="10">
        <f>3/24000000*OO[[#This Row],[139 (06JUL1985 06:00:00)-Water Temperature (C)]]*OO[[#This Row],[81]]</f>
        <v>0.10285219807926249</v>
      </c>
      <c r="CF492" s="10">
        <f>3/24000000*OO[[#This Row],[140 (06JUL1985 09:00:00)-Water Temperature (C)]]*OO[[#This Row],[82]]</f>
        <v>0.101030768487</v>
      </c>
      <c r="CG492" s="10">
        <f>3/24000000*OO[[#This Row],[141 (06JUL1985 12:00:00)-Water Temperature (C)]]*OO[[#This Row],[83]]</f>
        <v>9.9495658805399984E-2</v>
      </c>
      <c r="CH492" s="10">
        <f>3/24000000*OO[[#This Row],[142 (06JUL1985 15:00:00)-Water Temperature (C)]]*OO[[#This Row],[84]]</f>
        <v>9.8043744375724995E-2</v>
      </c>
      <c r="CI492" s="10">
        <f>3/24000000*OO[[#This Row],[143 (06JUL1985 18:00:00)-Water Temperature (C)]]*OO[[#This Row],[85]]</f>
        <v>9.6341825293249986E-2</v>
      </c>
      <c r="CJ492" s="10">
        <f>3/24000000*OO[[#This Row],[144 (06JUL1985 21:00:00)-Water Temperature (C)]]*OO[[#This Row],[86]]</f>
        <v>9.3938120756887511E-2</v>
      </c>
      <c r="CK492" s="10">
        <f>3/24000000*OO[[#This Row],[145 (07JUL1985 00:00:00)-Water Temperature (C)]]*OO[[#This Row],[87]]</f>
        <v>9.100937621159999E-2</v>
      </c>
      <c r="CL492" s="10">
        <f>3/24000000*OO[[#This Row],[146 (07JUL1985 03:00:00)-Water Temperature (C)]]*OO[[#This Row],[88]]</f>
        <v>8.8156551873987493E-2</v>
      </c>
      <c r="CM492" s="10">
        <f>3/24000000*OO[[#This Row],[147 (07JUL1985 06:00:00)-Water Temperature (C)]]*OO[[#This Row],[89]]</f>
        <v>8.5508542216724992E-2</v>
      </c>
      <c r="CN492" s="10">
        <f>3/24000000*OO[[#This Row],[148 (07JUL1985 09:00:00)-Water Temperature (C)]]*OO[[#This Row],[90]]</f>
        <v>8.3639376594487488E-2</v>
      </c>
      <c r="CO492" s="10">
        <f>3/24000000*OO[[#This Row],[149 (07JUL1985 12:00:00)-Water Temperature (C)]]*OO[[#This Row],[91]]</f>
        <v>8.1480840481687494E-2</v>
      </c>
      <c r="CP492" s="10">
        <f>3/24000000*OO[[#This Row],[150 (07JUL1985 15:00:00)-Water Temperature (C)]]*OO[[#This Row],[92]]</f>
        <v>7.9919324670399999E-2</v>
      </c>
      <c r="CQ492" s="10">
        <f>3/24000000*OO[[#This Row],[151 (07JUL1985 18:00:00)-Water Temperature (C)]]*OO[[#This Row],[93]]</f>
        <v>7.8330040879999993E-2</v>
      </c>
      <c r="CR492" s="10">
        <f>3/24000000*OO[[#This Row],[152 (07JUL1985 21:00:00)-Water Temperature (C)]]*OO[[#This Row],[94]]</f>
        <v>7.6380316356000011E-2</v>
      </c>
      <c r="CS492" s="10">
        <f>3/24000000*OO[[#This Row],[153 (08JUL1985 00:00:00)-Water Temperature (C)]]*OO[[#This Row],[95]]</f>
        <v>7.4133314636250003E-2</v>
      </c>
      <c r="CT492" s="10">
        <f>3/24000000*OO[[#This Row],[154 (08JUL1985 03:00:00)-Water Temperature (C)]]*OO[[#This Row],[96]]</f>
        <v>7.1882147398774993E-2</v>
      </c>
      <c r="CU492" s="10">
        <f>3/24000000*OO[[#This Row],[155 (08JUL1985 06:00:00)-Water Temperature (C)]]*OO[[#This Row],[97]]</f>
        <v>6.9922347537624996E-2</v>
      </c>
      <c r="CV492" s="10">
        <f>3/24000000*OO[[#This Row],[156 (08JUL1985 09:00:00)-Water Temperature (C)]]*OO[[#This Row],[98]]</f>
        <v>6.8783822754475005E-2</v>
      </c>
      <c r="CW492" s="10">
        <f>3/24000000*OO[[#This Row],[157 (08JUL1985 12:00:00)-Water Temperature (C)]]*OO[[#This Row],[99]]</f>
        <v>6.7921629179700002E-2</v>
      </c>
    </row>
    <row r="493" spans="1:101" x14ac:dyDescent="0.35">
      <c r="A493" t="s">
        <v>500</v>
      </c>
      <c r="B493">
        <v>820.91480000000001</v>
      </c>
      <c r="C493" s="10">
        <f>3/24*OO[[#This Row],[59 (26JUN1985 06:00:00)-Water Temperature (C)]]*OO[[#This Row],[1]]/SUM(OO[1])</f>
        <v>0</v>
      </c>
      <c r="D493" s="10">
        <f>3/24*OO[[#This Row],[60 (26JUN1985 09:00:00)-Water Temperature (C)]]*OO[[#This Row],[2]]/SUM(OO[2])</f>
        <v>0</v>
      </c>
      <c r="E493" s="10">
        <f>3/24*OO[[#This Row],[61 (26JUN1985 12:00:00)-Water Temperature (C)]]*OO[[#This Row],[3]]/SUM(OO[3])</f>
        <v>0</v>
      </c>
      <c r="F493" s="10">
        <f>3/24*OO[[#This Row],[62 (26JUN1985 15:00:00)-Water Temperature (C)]]*OO[[#This Row],[4]]/SUM(OO[4])</f>
        <v>0</v>
      </c>
      <c r="G493" s="10">
        <f>3/24*OO[[#This Row],[63 (26JUN1985 18:00:00)-Water Temperature (C)]]*OO[[#This Row],[5]]/SUM(OO[5])</f>
        <v>0</v>
      </c>
      <c r="H493" s="10">
        <f>3/24*OO[[#This Row],[64 (26JUN1985 21:00:00)-Water Temperature (C)]]*OO[[#This Row],[6]]/SUM(OO[6])</f>
        <v>0</v>
      </c>
      <c r="I493" s="10">
        <f>3/24*OO[[#This Row],[65 (27JUN1985 00:00:00)-Water Temperature (C)]]*OO[[#This Row],[7]]/SUM(OO[7])</f>
        <v>0</v>
      </c>
      <c r="J493" s="10">
        <f>3/24*OO[[#This Row],[66 (27JUN1985 03:00:00)-Water Temperature (C)]]*OO[[#This Row],[8]]/SUM(OO[8])</f>
        <v>0</v>
      </c>
      <c r="K493" s="10">
        <f>3/24*OO[[#This Row],[67 (27JUN1985 06:00:00)-Water Temperature (C)]]*OO[[#This Row],[9]]/SUM(OO[9])</f>
        <v>0</v>
      </c>
      <c r="L493" s="10">
        <f>3/24*OO[[#This Row],[68 (27JUN1985 09:00:00)-Water Temperature (C)]]*OO[[#This Row],[10]]/SUM(OO[10])</f>
        <v>0</v>
      </c>
      <c r="M493" s="10">
        <f>3/24*OO[[#This Row],[69 (27JUN1985 12:00:00)-Water Temperature (C)]]*OO[[#This Row],[11]]/SUM(OO[11])</f>
        <v>0</v>
      </c>
      <c r="N493" s="10">
        <f>3/24*OO[[#This Row],[70 (27JUN1985 15:00:00)-Water Temperature (C)]]*OO[[#This Row],[12]]/SUM(OO[12])</f>
        <v>0</v>
      </c>
      <c r="O493" s="10">
        <f>3/24*OO[[#This Row],[71 (27JUN1985 18:00:00)-Water Temperature (C)]]*OO[[#This Row],[13]]/SUM(OO[13])</f>
        <v>0</v>
      </c>
      <c r="P493" s="10">
        <f>3/24*OO[[#This Row],[72 (27JUN1985 21:00:00)-Water Temperature (C)]]*OO[[#This Row],[14]]/SUM(OO[14])</f>
        <v>0</v>
      </c>
      <c r="Q493" s="10">
        <f>3/24*OO[[#This Row],[73 (28JUN1985 00:00:00)-Water Temperature (C)]]*OO[[#This Row],[15]]/SUM(OO[15])</f>
        <v>0</v>
      </c>
      <c r="R493" s="10">
        <f>3/24*OO[[#This Row],[74 (28JUN1985 03:00:00)-Water Temperature (C)]]*OO[[#This Row],[16]]/SUM(OO[16])</f>
        <v>0</v>
      </c>
      <c r="S493" s="10">
        <f>3/24*OO[[#This Row],[75 (28JUN1985 06:00:00)-Water Temperature (C)]]*OO[[#This Row],[17]]/SUM(OO[17])</f>
        <v>0</v>
      </c>
      <c r="T493" s="10">
        <f>3/24*OO[[#This Row],[76 (28JUN1985 09:00:00)-Water Temperature (C)]]*OO[[#This Row],[18]]/SUM(OO[18])</f>
        <v>0</v>
      </c>
      <c r="U493" s="10">
        <f>3/24*OO[[#This Row],[77 (28JUN1985 12:00:00)-Water Temperature (C)]]*OO[[#This Row],[19]]/SUM(OO[19])</f>
        <v>0</v>
      </c>
      <c r="V493" s="10">
        <f>3/24000000*OO[[#This Row],[78 (28JUN1985 15:00:00)-Water Temperature (C)]]*OO[[#This Row],[20]]</f>
        <v>0</v>
      </c>
      <c r="W493" s="10">
        <f>3/24000000*OO[[#This Row],[79 (28JUN1985 18:00:00)-Water Temperature (C)]]*OO[[#This Row],[21]]</f>
        <v>0</v>
      </c>
      <c r="X493" s="10">
        <f>3/24000000*OO[[#This Row],[80 (28JUN1985 21:00:00)-Water Temperature (C)]]*OO[[#This Row],[22]]</f>
        <v>0</v>
      </c>
      <c r="Y493" s="10">
        <f>3/24000000*OO[[#This Row],[81 (29JUN1985 00:00:00)-Water Temperature (C)]]*OO[[#This Row],[23]]</f>
        <v>0</v>
      </c>
      <c r="Z493" s="10">
        <f>3/24000000*OO[[#This Row],[82 (29JUN1985 03:00:00)-Water Temperature (C)]]*OO[[#This Row],[24]]</f>
        <v>0</v>
      </c>
      <c r="AA493" s="10">
        <f>3/24000000*OO[[#This Row],[83 (29JUN1985 06:00:00)-Water Temperature (C)]]*OO[[#This Row],[25]]</f>
        <v>0</v>
      </c>
      <c r="AB493" s="10">
        <f>3/24000000*OO[[#This Row],[84 (29JUN1985 09:00:00)-Water Temperature (C)]]*OO[[#This Row],[26]]</f>
        <v>0</v>
      </c>
      <c r="AC493" s="10">
        <f>3/24000000*OO[[#This Row],[85 (29JUN1985 12:00:00)-Water Temperature (C)]]*OO[[#This Row],[27]]</f>
        <v>7.6996596356874977E-43</v>
      </c>
      <c r="AD493" s="10">
        <f>3/24000000*OO[[#This Row],[86 (29JUN1985 15:00:00)-Water Temperature (C)]]*OO[[#This Row],[28]]</f>
        <v>2.5119584453466249E-37</v>
      </c>
      <c r="AE493" s="10">
        <f>3/24000000*OO[[#This Row],[88 (29JUN1985 21:00:00)-Water Temperature (C)]]*OO[[#This Row],[30]]</f>
        <v>5.5608035668000005E-29</v>
      </c>
      <c r="AF493" s="10">
        <f>3/24000000*OO[[#This Row],[88 (29JUN1985 21:00:00)-Water Temperature (C)]]*OO[[#This Row],[30]]</f>
        <v>5.5608035668000005E-29</v>
      </c>
      <c r="AG493" s="10">
        <f>3/24000000*OO[[#This Row],[89 (30JUN1985 00:00:00)-Water Temperature (C)]]*OO[[#This Row],[31]]</f>
        <v>1.0989038080169999E-25</v>
      </c>
      <c r="AH493" s="10">
        <f>3/24000000*OO[[#This Row],[90 (30JUN1985 03:00:00)-Water Temperature (C)]]*OO[[#This Row],[32]]</f>
        <v>8.0708244231875E-23</v>
      </c>
      <c r="AI493" s="10">
        <f>3/24000000*OO[[#This Row],[91 (30JUN1985 06:00:00)-Water Temperature (C)]]*OO[[#This Row],[33]]</f>
        <v>2.6567268862623746E-20</v>
      </c>
      <c r="AJ493" s="10">
        <f>3/24000000*OO[[#This Row],[92 (30JUN1985 09:00:00)-Water Temperature (C)]]*OO[[#This Row],[34]]</f>
        <v>4.4693287114300004E-18</v>
      </c>
      <c r="AK493" s="10">
        <f>3/24000000*OO[[#This Row],[93 (30JUN1985 12:00:00)-Water Temperature (C)]]*OO[[#This Row],[35]]</f>
        <v>4.1691767614399992E-16</v>
      </c>
      <c r="AL493" s="10">
        <f>3/24000000*OO[[#This Row],[94 (30JUN1985 15:00:00)-Water Temperature (C)]]*OO[[#This Row],[36]]</f>
        <v>2.3269069063684998E-14</v>
      </c>
      <c r="AM493" s="10">
        <f>3/24000000*OO[[#This Row],[95 (30JUN1985 18:00:00)-Water Temperature (C)]]*OO[[#This Row],[37]]</f>
        <v>8.2895948037650004E-13</v>
      </c>
      <c r="AN493" s="10">
        <f>3/24000000*OO[[#This Row],[96 (30JUN1985 21:00:00)-Water Temperature (C)]]*OO[[#This Row],[38]]</f>
        <v>1.9736369218274997E-11</v>
      </c>
      <c r="AO493" s="10">
        <f>3/24000000*OO[[#This Row],[97 (01JUL1985 00:00:00)-Water Temperature (C)]]*OO[[#This Row],[39]]</f>
        <v>3.2805267047000001E-10</v>
      </c>
      <c r="AP493" s="10">
        <f>3/24000000*OO[[#This Row],[98 (01JUL1985 03:00:00)-Water Temperature (C)]]*OO[[#This Row],[40]]</f>
        <v>3.9810436768850003E-9</v>
      </c>
      <c r="AQ493" s="10">
        <f>3/24000000*OO[[#This Row],[99 (01JUL1985 06:00:00)-Water Temperature (C)]]*OO[[#This Row],[41]]</f>
        <v>3.6518569530800002E-8</v>
      </c>
      <c r="AR493" s="10">
        <f>3/24000000*OO[[#This Row],[100 (01JUL1985 09:00:00)-Water Temperature (C)]]*OO[[#This Row],[42]]</f>
        <v>2.6306137682084998E-7</v>
      </c>
      <c r="AS493" s="10">
        <f>3/24000000*OO[[#This Row],[101 (01JUL1985 12:00:00)-Water Temperature (C)]]*OO[[#This Row],[43]]</f>
        <v>1.5128579309929998E-6</v>
      </c>
      <c r="AT493" s="10">
        <f>3/24000000*OO[[#This Row],[102 (01JUL1985 15:00:00)-Water Temperature (C)]]*OO[[#This Row],[44]]</f>
        <v>7.0774957673337488E-6</v>
      </c>
      <c r="AU493" s="10">
        <f>3/24000000*OO[[#This Row],[103 (01JUL1985 18:00:00)-Water Temperature (C)]]*OO[[#This Row],[45]]</f>
        <v>2.7542846714223747E-5</v>
      </c>
      <c r="AV493" s="10">
        <f>3/24000000*OO[[#This Row],[104 (01JUL1985 21:00:00)-Water Temperature (C)]]*OO[[#This Row],[46]]</f>
        <v>9.0386057841687493E-5</v>
      </c>
      <c r="AW493" s="10">
        <f>3/24000000*OO[[#This Row],[105 (02JUL1985 00:00:00)-Water Temperature (C)]]*OO[[#This Row],[47]]</f>
        <v>2.5524235716699995E-4</v>
      </c>
      <c r="AX493" s="10">
        <f>3/24000000*OO[[#This Row],[106 (02JUL1985 03:00:00)-Water Temperature (C)]]*OO[[#This Row],[48]]</f>
        <v>6.3242429720624998E-4</v>
      </c>
      <c r="AY493" s="10">
        <f>3/24000000*OO[[#This Row],[107 (02JUL1985 06:00:00)-Water Temperature (C)]]*OO[[#This Row],[49]]</f>
        <v>1.3971371079425001E-3</v>
      </c>
      <c r="AZ493" s="10">
        <f>3/24000000*OO[[#This Row],[108 (02JUL1985 09:00:00)-Water Temperature (C)]]*OO[[#This Row],[50]]</f>
        <v>2.7891602414129996E-3</v>
      </c>
      <c r="BA493" s="10">
        <f>3/24000000*OO[[#This Row],[109 (02JUL1985 12:00:00)-Water Temperature (C)]]*OO[[#This Row],[51]]</f>
        <v>5.1069257150612498E-3</v>
      </c>
      <c r="BB493" s="10">
        <f>3/24000000*OO[[#This Row],[110 (02JUL1985 15:00:00)-Water Temperature (C)]]*OO[[#This Row],[52]]</f>
        <v>8.6017977368574999E-3</v>
      </c>
      <c r="BC493" s="10">
        <f>3/24000000*OO[[#This Row],[111 (02JUL1985 18:00:00)-Water Temperature (C)]]*OO[[#This Row],[53]]</f>
        <v>1.3468567222881249E-2</v>
      </c>
      <c r="BD493" s="10">
        <f>3/24000000*OO[[#This Row],[112 (02JUL1985 21:00:00)-Water Temperature (C)]]*OO[[#This Row],[54]]</f>
        <v>1.9716503282306248E-2</v>
      </c>
      <c r="BE493" s="10">
        <f>3/24000000*OO[[#This Row],[113 (03JUL1985 00:00:00)-Water Temperature (C)]]*OO[[#This Row],[55]]</f>
        <v>2.7285287180460003E-2</v>
      </c>
      <c r="BF493" s="10">
        <f>3/24000000*OO[[#This Row],[114 (03JUL1985 03:00:00)-Water Temperature (C)]]*OO[[#This Row],[56]]</f>
        <v>3.59281733259375E-2</v>
      </c>
      <c r="BG493" s="10">
        <f>3/24000000*OO[[#This Row],[115 (03JUL1985 06:00:00)-Water Temperature (C)]]*OO[[#This Row],[57]]</f>
        <v>4.5305508180000002E-2</v>
      </c>
      <c r="BH493" s="10">
        <f>3/24000000*OO[[#This Row],[116 (03JUL1985 09:00:00)-Water Temperature (C)]]*OO[[#This Row],[58]]</f>
        <v>5.5203786395037494E-2</v>
      </c>
      <c r="BI493" s="10">
        <f>3/24000000*OO[[#This Row],[117 (03JUL1985 12:00:00)-Water Temperature (C)]]*OO[[#This Row],[59]]</f>
        <v>6.5522343937799987E-2</v>
      </c>
      <c r="BJ493" s="10">
        <f>3/24000000*OO[[#This Row],[118 (03JUL1985 15:00:00)-Water Temperature (C)]]*OO[[#This Row],[60]]</f>
        <v>7.5745796912624994E-2</v>
      </c>
      <c r="BK493" s="10">
        <f>3/24000000*OO[[#This Row],[119 (03JUL1985 18:00:00)-Water Temperature (C)]]*OO[[#This Row],[61]]</f>
        <v>8.5629503881349989E-2</v>
      </c>
      <c r="BL493" s="10">
        <f>3/24000000*OO[[#This Row],[120 (03JUL1985 21:00:00)-Water Temperature (C)]]*OO[[#This Row],[62]]</f>
        <v>9.4267039637024999E-2</v>
      </c>
      <c r="BM493" s="10">
        <f>3/24000000*OO[[#This Row],[121 (04JUL1985 00:00:00)-Water Temperature (C)]]*OO[[#This Row],[63]]</f>
        <v>0.101718840135</v>
      </c>
      <c r="BN493" s="10">
        <f>3/24000000*OO[[#This Row],[122 (04JUL1985 03:00:00)-Water Temperature (C)]]*OO[[#This Row],[64]]</f>
        <v>0.10816883460119998</v>
      </c>
      <c r="BO493" s="10">
        <f>3/24000000*OO[[#This Row],[123 (04JUL1985 06:00:00)-Water Temperature (C)]]*OO[[#This Row],[65]]</f>
        <v>0.113558194506125</v>
      </c>
      <c r="BP493" s="10">
        <f>3/24000000*OO[[#This Row],[124 (04JUL1985 09:00:00)-Water Temperature (C)]]*OO[[#This Row],[66]]</f>
        <v>0.11868426704374999</v>
      </c>
      <c r="BQ493" s="10">
        <f>3/24000000*OO[[#This Row],[125 (04JUL1985 12:00:00)-Water Temperature (C)]]*OO[[#This Row],[67]]</f>
        <v>0.12300542402062499</v>
      </c>
      <c r="BR493" s="10">
        <f>3/24000000*OO[[#This Row],[126 (04JUL1985 15:00:00)-Water Temperature (C)]]*OO[[#This Row],[68]]</f>
        <v>0.12627979567852501</v>
      </c>
      <c r="BS493" s="10">
        <f>3/24000000*OO[[#This Row],[127 (04JUL1985 18:00:00)-Water Temperature (C)]]*OO[[#This Row],[69]]</f>
        <v>0.12901674976681249</v>
      </c>
      <c r="BT493" s="10">
        <f>3/24000000*OO[[#This Row],[128 (04JUL1985 21:00:00)-Water Temperature (C)]]*OO[[#This Row],[70]]</f>
        <v>0.13049079308219999</v>
      </c>
      <c r="BU493" s="10">
        <f>3/24000000*OO[[#This Row],[129 (05JUL1985 00:00:00)-Water Temperature (C)]]*OO[[#This Row],[71]]</f>
        <v>0.13040836154154997</v>
      </c>
      <c r="BV493" s="10">
        <f>3/24000000*OO[[#This Row],[130 (05JUL1985 03:00:00)-Water Temperature (C)]]*OO[[#This Row],[72]]</f>
        <v>0.12963470830119997</v>
      </c>
      <c r="BW493" s="10">
        <f>3/24000000*OO[[#This Row],[131 (05JUL1985 06:00:00)-Water Temperature (C)]]*OO[[#This Row],[73]]</f>
        <v>0.12855073629914998</v>
      </c>
      <c r="BX493" s="10">
        <f>3/24000000*OO[[#This Row],[132 (05JUL1985 09:00:00)-Water Temperature (C)]]*OO[[#This Row],[74]]</f>
        <v>0.128299745844525</v>
      </c>
      <c r="BY493" s="10">
        <f>3/24000000*OO[[#This Row],[133 (05JUL1985 12:00:00)-Water Temperature (C)]]*OO[[#This Row],[75]]</f>
        <v>0.12808848088749999</v>
      </c>
      <c r="BZ493" s="10">
        <f>3/24000000*OO[[#This Row],[134 (05JUL1985 15:00:00)-Water Temperature (C)]]*OO[[#This Row],[76]]</f>
        <v>0.12767803689611248</v>
      </c>
      <c r="CA493" s="10">
        <f>3/24000000*OO[[#This Row],[135 (05JUL1985 18:00:00)-Water Temperature (C)]]*OO[[#This Row],[77]]</f>
        <v>0.12684840040015</v>
      </c>
      <c r="CB493" s="10">
        <f>3/24000000*OO[[#This Row],[136 (05JUL1985 21:00:00)-Water Temperature (C)]]*OO[[#This Row],[78]]</f>
        <v>0.12476635231481251</v>
      </c>
      <c r="CC493" s="10">
        <f>3/24000000*OO[[#This Row],[137 (06JUL1985 00:00:00)-Water Temperature (C)]]*OO[[#This Row],[79]]</f>
        <v>0.1217537072047</v>
      </c>
      <c r="CD493" s="10">
        <f>3/24000000*OO[[#This Row],[138 (06JUL1985 03:00:00)-Water Temperature (C)]]*OO[[#This Row],[80]]</f>
        <v>0.11866795127294999</v>
      </c>
      <c r="CE493" s="10">
        <f>3/24000000*OO[[#This Row],[139 (06JUL1985 06:00:00)-Water Temperature (C)]]*OO[[#This Row],[81]]</f>
        <v>0.11572397478094999</v>
      </c>
      <c r="CF493" s="10">
        <f>3/24000000*OO[[#This Row],[140 (06JUL1985 09:00:00)-Water Temperature (C)]]*OO[[#This Row],[82]]</f>
        <v>0.11389781762117498</v>
      </c>
      <c r="CG493" s="10">
        <f>3/24000000*OO[[#This Row],[141 (06JUL1985 12:00:00)-Water Temperature (C)]]*OO[[#This Row],[83]]</f>
        <v>0.11236421053835</v>
      </c>
      <c r="CH493" s="10">
        <f>3/24000000*OO[[#This Row],[142 (06JUL1985 15:00:00)-Water Temperature (C)]]*OO[[#This Row],[84]]</f>
        <v>0.110920196520475</v>
      </c>
      <c r="CI493" s="10">
        <f>3/24000000*OO[[#This Row],[143 (06JUL1985 18:00:00)-Water Temperature (C)]]*OO[[#This Row],[85]]</f>
        <v>0.10917063303505001</v>
      </c>
      <c r="CJ493" s="10">
        <f>3/24000000*OO[[#This Row],[144 (06JUL1985 21:00:00)-Water Temperature (C)]]*OO[[#This Row],[86]]</f>
        <v>0.10662411231675001</v>
      </c>
      <c r="CK493" s="10">
        <f>3/24000000*OO[[#This Row],[145 (07JUL1985 00:00:00)-Water Temperature (C)]]*OO[[#This Row],[87]]</f>
        <v>0.103469072970725</v>
      </c>
      <c r="CL493" s="10">
        <f>3/24000000*OO[[#This Row],[146 (07JUL1985 03:00:00)-Water Temperature (C)]]*OO[[#This Row],[88]]</f>
        <v>0.10038032588925001</v>
      </c>
      <c r="CM493" s="10">
        <f>3/24000000*OO[[#This Row],[147 (07JUL1985 06:00:00)-Water Temperature (C)]]*OO[[#This Row],[89]]</f>
        <v>9.7502010566287489E-2</v>
      </c>
      <c r="CN493" s="10">
        <f>3/24000000*OO[[#This Row],[148 (07JUL1985 09:00:00)-Water Temperature (C)]]*OO[[#This Row],[90]]</f>
        <v>9.5476983643825009E-2</v>
      </c>
      <c r="CO493" s="10">
        <f>3/24000000*OO[[#This Row],[149 (07JUL1985 12:00:00)-Water Temperature (C)]]*OO[[#This Row],[91]]</f>
        <v>9.3121837317100012E-2</v>
      </c>
      <c r="CP493" s="10">
        <f>3/24000000*OO[[#This Row],[150 (07JUL1985 15:00:00)-Water Temperature (C)]]*OO[[#This Row],[92]]</f>
        <v>9.1421819989149999E-2</v>
      </c>
      <c r="CQ493" s="10">
        <f>3/24000000*OO[[#This Row],[151 (07JUL1985 18:00:00)-Water Temperature (C)]]*OO[[#This Row],[93]]</f>
        <v>8.9685737256837497E-2</v>
      </c>
      <c r="CR493" s="10">
        <f>3/24000000*OO[[#This Row],[152 (07JUL1985 21:00:00)-Water Temperature (C)]]*OO[[#This Row],[94]]</f>
        <v>8.7538669934624988E-2</v>
      </c>
      <c r="CS493" s="10">
        <f>3/24000000*OO[[#This Row],[153 (08JUL1985 00:00:00)-Water Temperature (C)]]*OO[[#This Row],[95]]</f>
        <v>8.504950881021249E-2</v>
      </c>
      <c r="CT493" s="10">
        <f>3/24000000*OO[[#This Row],[154 (08JUL1985 03:00:00)-Water Temperature (C)]]*OO[[#This Row],[96]]</f>
        <v>8.2546751072249999E-2</v>
      </c>
      <c r="CU493" s="10">
        <f>3/24000000*OO[[#This Row],[155 (08JUL1985 06:00:00)-Water Temperature (C)]]*OO[[#This Row],[97]]</f>
        <v>8.0362562768175008E-2</v>
      </c>
      <c r="CV493" s="10">
        <f>3/24000000*OO[[#This Row],[156 (08JUL1985 09:00:00)-Water Temperature (C)]]*OO[[#This Row],[98]]</f>
        <v>7.9094342864250003E-2</v>
      </c>
      <c r="CW493" s="10">
        <f>3/24000000*OO[[#This Row],[157 (08JUL1985 12:00:00)-Water Temperature (C)]]*OO[[#This Row],[99]]</f>
        <v>7.8137442907012494E-2</v>
      </c>
    </row>
    <row r="494" spans="1:101" x14ac:dyDescent="0.35">
      <c r="A494" t="s">
        <v>501</v>
      </c>
      <c r="B494">
        <v>822.60950000000003</v>
      </c>
      <c r="C494" s="10">
        <f>3/24*OO[[#This Row],[59 (26JUN1985 06:00:00)-Water Temperature (C)]]*OO[[#This Row],[1]]/SUM(OO[1])</f>
        <v>0</v>
      </c>
      <c r="D494" s="10">
        <f>3/24*OO[[#This Row],[60 (26JUN1985 09:00:00)-Water Temperature (C)]]*OO[[#This Row],[2]]/SUM(OO[2])</f>
        <v>0</v>
      </c>
      <c r="E494" s="10">
        <f>3/24*OO[[#This Row],[61 (26JUN1985 12:00:00)-Water Temperature (C)]]*OO[[#This Row],[3]]/SUM(OO[3])</f>
        <v>0</v>
      </c>
      <c r="F494" s="10">
        <f>3/24*OO[[#This Row],[62 (26JUN1985 15:00:00)-Water Temperature (C)]]*OO[[#This Row],[4]]/SUM(OO[4])</f>
        <v>0</v>
      </c>
      <c r="G494" s="10">
        <f>3/24*OO[[#This Row],[63 (26JUN1985 18:00:00)-Water Temperature (C)]]*OO[[#This Row],[5]]/SUM(OO[5])</f>
        <v>0</v>
      </c>
      <c r="H494" s="10">
        <f>3/24*OO[[#This Row],[64 (26JUN1985 21:00:00)-Water Temperature (C)]]*OO[[#This Row],[6]]/SUM(OO[6])</f>
        <v>0</v>
      </c>
      <c r="I494" s="10">
        <f>3/24*OO[[#This Row],[65 (27JUN1985 00:00:00)-Water Temperature (C)]]*OO[[#This Row],[7]]/SUM(OO[7])</f>
        <v>0</v>
      </c>
      <c r="J494" s="10">
        <f>3/24*OO[[#This Row],[66 (27JUN1985 03:00:00)-Water Temperature (C)]]*OO[[#This Row],[8]]/SUM(OO[8])</f>
        <v>0</v>
      </c>
      <c r="K494" s="10">
        <f>3/24*OO[[#This Row],[67 (27JUN1985 06:00:00)-Water Temperature (C)]]*OO[[#This Row],[9]]/SUM(OO[9])</f>
        <v>0</v>
      </c>
      <c r="L494" s="10">
        <f>3/24*OO[[#This Row],[68 (27JUN1985 09:00:00)-Water Temperature (C)]]*OO[[#This Row],[10]]/SUM(OO[10])</f>
        <v>0</v>
      </c>
      <c r="M494" s="10">
        <f>3/24*OO[[#This Row],[69 (27JUN1985 12:00:00)-Water Temperature (C)]]*OO[[#This Row],[11]]/SUM(OO[11])</f>
        <v>0</v>
      </c>
      <c r="N494" s="10">
        <f>3/24*OO[[#This Row],[70 (27JUN1985 15:00:00)-Water Temperature (C)]]*OO[[#This Row],[12]]/SUM(OO[12])</f>
        <v>0</v>
      </c>
      <c r="O494" s="10">
        <f>3/24*OO[[#This Row],[71 (27JUN1985 18:00:00)-Water Temperature (C)]]*OO[[#This Row],[13]]/SUM(OO[13])</f>
        <v>0</v>
      </c>
      <c r="P494" s="10">
        <f>3/24*OO[[#This Row],[72 (27JUN1985 21:00:00)-Water Temperature (C)]]*OO[[#This Row],[14]]/SUM(OO[14])</f>
        <v>0</v>
      </c>
      <c r="Q494" s="10">
        <f>3/24*OO[[#This Row],[73 (28JUN1985 00:00:00)-Water Temperature (C)]]*OO[[#This Row],[15]]/SUM(OO[15])</f>
        <v>0</v>
      </c>
      <c r="R494" s="10">
        <f>3/24*OO[[#This Row],[74 (28JUN1985 03:00:00)-Water Temperature (C)]]*OO[[#This Row],[16]]/SUM(OO[16])</f>
        <v>0</v>
      </c>
      <c r="S494" s="10">
        <f>3/24*OO[[#This Row],[75 (28JUN1985 06:00:00)-Water Temperature (C)]]*OO[[#This Row],[17]]/SUM(OO[17])</f>
        <v>0</v>
      </c>
      <c r="T494" s="10">
        <f>3/24*OO[[#This Row],[76 (28JUN1985 09:00:00)-Water Temperature (C)]]*OO[[#This Row],[18]]/SUM(OO[18])</f>
        <v>0</v>
      </c>
      <c r="U494" s="10">
        <f>3/24*OO[[#This Row],[77 (28JUN1985 12:00:00)-Water Temperature (C)]]*OO[[#This Row],[19]]/SUM(OO[19])</f>
        <v>0</v>
      </c>
      <c r="V494" s="10">
        <f>3/24000000*OO[[#This Row],[78 (28JUN1985 15:00:00)-Water Temperature (C)]]*OO[[#This Row],[20]]</f>
        <v>0</v>
      </c>
      <c r="W494" s="10">
        <f>3/24000000*OO[[#This Row],[79 (28JUN1985 18:00:00)-Water Temperature (C)]]*OO[[#This Row],[21]]</f>
        <v>0</v>
      </c>
      <c r="X494" s="10">
        <f>3/24000000*OO[[#This Row],[80 (28JUN1985 21:00:00)-Water Temperature (C)]]*OO[[#This Row],[22]]</f>
        <v>0</v>
      </c>
      <c r="Y494" s="10">
        <f>3/24000000*OO[[#This Row],[81 (29JUN1985 00:00:00)-Water Temperature (C)]]*OO[[#This Row],[23]]</f>
        <v>0</v>
      </c>
      <c r="Z494" s="10">
        <f>3/24000000*OO[[#This Row],[82 (29JUN1985 03:00:00)-Water Temperature (C)]]*OO[[#This Row],[24]]</f>
        <v>0</v>
      </c>
      <c r="AA494" s="10">
        <f>3/24000000*OO[[#This Row],[83 (29JUN1985 06:00:00)-Water Temperature (C)]]*OO[[#This Row],[25]]</f>
        <v>0</v>
      </c>
      <c r="AB494" s="10">
        <f>3/24000000*OO[[#This Row],[84 (29JUN1985 09:00:00)-Water Temperature (C)]]*OO[[#This Row],[26]]</f>
        <v>0</v>
      </c>
      <c r="AC494" s="10">
        <f>3/24000000*OO[[#This Row],[85 (29JUN1985 12:00:00)-Water Temperature (C)]]*OO[[#This Row],[27]]</f>
        <v>1.6062584936527498E-43</v>
      </c>
      <c r="AD494" s="10">
        <f>3/24000000*OO[[#This Row],[86 (29JUN1985 15:00:00)-Water Temperature (C)]]*OO[[#This Row],[28]]</f>
        <v>5.9939098687399995E-38</v>
      </c>
      <c r="AE494" s="10">
        <f>3/24000000*OO[[#This Row],[88 (29JUN1985 21:00:00)-Water Temperature (C)]]*OO[[#This Row],[30]]</f>
        <v>1.6350313424697497E-29</v>
      </c>
      <c r="AF494" s="10">
        <f>3/24000000*OO[[#This Row],[88 (29JUN1985 21:00:00)-Water Temperature (C)]]*OO[[#This Row],[30]]</f>
        <v>1.6350313424697497E-29</v>
      </c>
      <c r="AG494" s="10">
        <f>3/24000000*OO[[#This Row],[89 (30JUN1985 00:00:00)-Water Temperature (C)]]*OO[[#This Row],[31]]</f>
        <v>3.5093354995050002E-26</v>
      </c>
      <c r="AH494" s="10">
        <f>3/24000000*OO[[#This Row],[90 (30JUN1985 03:00:00)-Water Temperature (C)]]*OO[[#This Row],[32]]</f>
        <v>2.7708224037599999E-23</v>
      </c>
      <c r="AI494" s="10">
        <f>3/24000000*OO[[#This Row],[91 (30JUN1985 06:00:00)-Water Temperature (C)]]*OO[[#This Row],[33]]</f>
        <v>9.732971169712501E-21</v>
      </c>
      <c r="AJ494" s="10">
        <f>3/24000000*OO[[#This Row],[92 (30JUN1985 09:00:00)-Water Temperature (C)]]*OO[[#This Row],[34]]</f>
        <v>1.7375278965788751E-18</v>
      </c>
      <c r="AK494" s="10">
        <f>3/24000000*OO[[#This Row],[93 (30JUN1985 12:00:00)-Water Temperature (C)]]*OO[[#This Row],[35]]</f>
        <v>1.7124292363046252E-16</v>
      </c>
      <c r="AL494" s="10">
        <f>3/24000000*OO[[#This Row],[94 (30JUN1985 15:00:00)-Water Temperature (C)]]*OO[[#This Row],[36]]</f>
        <v>1.0059802513799999E-14</v>
      </c>
      <c r="AM494" s="10">
        <f>3/24000000*OO[[#This Row],[95 (30JUN1985 18:00:00)-Water Temperature (C)]]*OO[[#This Row],[37]]</f>
        <v>3.7600449093274999E-13</v>
      </c>
      <c r="AN494" s="10">
        <f>3/24000000*OO[[#This Row],[96 (30JUN1985 21:00:00)-Water Temperature (C)]]*OO[[#This Row],[38]]</f>
        <v>9.3673661546937496E-12</v>
      </c>
      <c r="AO494" s="10">
        <f>3/24000000*OO[[#This Row],[97 (01JUL1985 00:00:00)-Water Temperature (C)]]*OO[[#This Row],[39]]</f>
        <v>1.6255041286915E-10</v>
      </c>
      <c r="AP494" s="10">
        <f>3/24000000*OO[[#This Row],[98 (01JUL1985 03:00:00)-Water Temperature (C)]]*OO[[#This Row],[40]]</f>
        <v>2.0550604932354996E-9</v>
      </c>
      <c r="AQ494" s="10">
        <f>3/24000000*OO[[#This Row],[99 (01JUL1985 06:00:00)-Water Temperature (C)]]*OO[[#This Row],[41]]</f>
        <v>1.9600733132504999E-8</v>
      </c>
      <c r="AR494" s="10">
        <f>3/24000000*OO[[#This Row],[100 (01JUL1985 09:00:00)-Water Temperature (C)]]*OO[[#This Row],[42]]</f>
        <v>1.4652061257414999E-7</v>
      </c>
      <c r="AS494" s="10">
        <f>3/24000000*OO[[#This Row],[101 (01JUL1985 12:00:00)-Water Temperature (C)]]*OO[[#This Row],[43]]</f>
        <v>8.7296104294937493E-7</v>
      </c>
      <c r="AT494" s="10">
        <f>3/24000000*OO[[#This Row],[102 (01JUL1985 15:00:00)-Water Temperature (C)]]*OO[[#This Row],[44]]</f>
        <v>4.2244066055624992E-6</v>
      </c>
      <c r="AU494" s="10">
        <f>3/24000000*OO[[#This Row],[103 (01JUL1985 18:00:00)-Water Temperature (C)]]*OO[[#This Row],[45]]</f>
        <v>1.697893005703E-5</v>
      </c>
      <c r="AV494" s="10">
        <f>3/24000000*OO[[#This Row],[104 (01JUL1985 21:00:00)-Water Temperature (C)]]*OO[[#This Row],[46]]</f>
        <v>5.7463412773937503E-5</v>
      </c>
      <c r="AW494" s="10">
        <f>3/24000000*OO[[#This Row],[105 (02JUL1985 00:00:00)-Water Temperature (C)]]*OO[[#This Row],[47]]</f>
        <v>1.6710998498967498E-4</v>
      </c>
      <c r="AX494" s="10">
        <f>3/24000000*OO[[#This Row],[106 (02JUL1985 03:00:00)-Water Temperature (C)]]*OO[[#This Row],[48]]</f>
        <v>4.2580001878599999E-4</v>
      </c>
      <c r="AY494" s="10">
        <f>3/24000000*OO[[#This Row],[107 (02JUL1985 06:00:00)-Water Temperature (C)]]*OO[[#This Row],[49]]</f>
        <v>9.6600268913687494E-4</v>
      </c>
      <c r="AZ494" s="10">
        <f>3/24000000*OO[[#This Row],[108 (02JUL1985 09:00:00)-Water Temperature (C)]]*OO[[#This Row],[50]]</f>
        <v>1.9776944210139996E-3</v>
      </c>
      <c r="BA494" s="10">
        <f>3/24000000*OO[[#This Row],[109 (02JUL1985 12:00:00)-Water Temperature (C)]]*OO[[#This Row],[51]]</f>
        <v>3.7083409593999996E-3</v>
      </c>
      <c r="BB494" s="10">
        <f>3/24000000*OO[[#This Row],[110 (02JUL1985 15:00:00)-Water Temperature (C)]]*OO[[#This Row],[52]]</f>
        <v>6.3881725916624995E-3</v>
      </c>
      <c r="BC494" s="10">
        <f>3/24000000*OO[[#This Row],[111 (02JUL1985 18:00:00)-Water Temperature (C)]]*OO[[#This Row],[53]]</f>
        <v>1.0216846277681251E-2</v>
      </c>
      <c r="BD494" s="10">
        <f>3/24000000*OO[[#This Row],[112 (02JUL1985 21:00:00)-Water Temperature (C)]]*OO[[#This Row],[54]]</f>
        <v>1.5257391371516249E-2</v>
      </c>
      <c r="BE494" s="10">
        <f>3/24000000*OO[[#This Row],[113 (03JUL1985 00:00:00)-Water Temperature (C)]]*OO[[#This Row],[55]]</f>
        <v>2.1511355101687498E-2</v>
      </c>
      <c r="BF494" s="10">
        <f>3/24000000*OO[[#This Row],[114 (03JUL1985 03:00:00)-Water Temperature (C)]]*OO[[#This Row],[56]]</f>
        <v>2.88223436603025E-2</v>
      </c>
      <c r="BG494" s="10">
        <f>3/24000000*OO[[#This Row],[115 (03JUL1985 06:00:00)-Water Temperature (C)]]*OO[[#This Row],[57]]</f>
        <v>3.6937617380999994E-2</v>
      </c>
      <c r="BH494" s="10">
        <f>3/24000000*OO[[#This Row],[116 (03JUL1985 09:00:00)-Water Temperature (C)]]*OO[[#This Row],[58]]</f>
        <v>4.5686027371424999E-2</v>
      </c>
      <c r="BI494" s="10">
        <f>3/24000000*OO[[#This Row],[117 (03JUL1985 12:00:00)-Water Temperature (C)]]*OO[[#This Row],[59]]</f>
        <v>5.4975727738799995E-2</v>
      </c>
      <c r="BJ494" s="10">
        <f>3/24000000*OO[[#This Row],[118 (03JUL1985 15:00:00)-Water Temperature (C)]]*OO[[#This Row],[60]]</f>
        <v>6.4362393510800003E-2</v>
      </c>
      <c r="BK494" s="10">
        <f>3/24000000*OO[[#This Row],[119 (03JUL1985 18:00:00)-Water Temperature (C)]]*OO[[#This Row],[61]]</f>
        <v>7.3610615714400002E-2</v>
      </c>
      <c r="BL494" s="10">
        <f>3/24000000*OO[[#This Row],[120 (03JUL1985 21:00:00)-Water Temperature (C)]]*OO[[#This Row],[62]]</f>
        <v>8.1910073320174998E-2</v>
      </c>
      <c r="BM494" s="10">
        <f>3/24000000*OO[[#This Row],[121 (04JUL1985 00:00:00)-Water Temperature (C)]]*OO[[#This Row],[63]]</f>
        <v>8.9261558738574998E-2</v>
      </c>
      <c r="BN494" s="10">
        <f>3/24000000*OO[[#This Row],[122 (04JUL1985 03:00:00)-Water Temperature (C)]]*OO[[#This Row],[64]]</f>
        <v>9.5782437769612497E-2</v>
      </c>
      <c r="BO494" s="10">
        <f>3/24000000*OO[[#This Row],[123 (04JUL1985 06:00:00)-Water Temperature (C)]]*OO[[#This Row],[65]]</f>
        <v>0.1013884245904</v>
      </c>
      <c r="BP494" s="10">
        <f>3/24000000*OO[[#This Row],[124 (04JUL1985 09:00:00)-Water Temperature (C)]]*OO[[#This Row],[66]]</f>
        <v>0.1067567347866</v>
      </c>
      <c r="BQ494" s="10">
        <f>3/24000000*OO[[#This Row],[125 (04JUL1985 12:00:00)-Water Temperature (C)]]*OO[[#This Row],[67]]</f>
        <v>0.11139977434747499</v>
      </c>
      <c r="BR494" s="10">
        <f>3/24000000*OO[[#This Row],[126 (04JUL1985 15:00:00)-Water Temperature (C)]]*OO[[#This Row],[68]]</f>
        <v>0.1150821427707</v>
      </c>
      <c r="BS494" s="10">
        <f>3/24000000*OO[[#This Row],[127 (04JUL1985 18:00:00)-Water Temperature (C)]]*OO[[#This Row],[69]]</f>
        <v>0.11824703867374999</v>
      </c>
      <c r="BT494" s="10">
        <f>3/24000000*OO[[#This Row],[128 (04JUL1985 21:00:00)-Water Temperature (C)]]*OO[[#This Row],[70]]</f>
        <v>0.1202318212505</v>
      </c>
      <c r="BU494" s="10">
        <f>3/24000000*OO[[#This Row],[129 (05JUL1985 00:00:00)-Water Temperature (C)]]*OO[[#This Row],[71]]</f>
        <v>0.120750436381575</v>
      </c>
      <c r="BV494" s="10">
        <f>3/24000000*OO[[#This Row],[130 (05JUL1985 03:00:00)-Water Temperature (C)]]*OO[[#This Row],[72]]</f>
        <v>0.12057999692399998</v>
      </c>
      <c r="BW494" s="10">
        <f>3/24000000*OO[[#This Row],[131 (05JUL1985 06:00:00)-Water Temperature (C)]]*OO[[#This Row],[73]]</f>
        <v>0.12006926897609999</v>
      </c>
      <c r="BX494" s="10">
        <f>3/24000000*OO[[#This Row],[132 (05JUL1985 09:00:00)-Water Temperature (C)]]*OO[[#This Row],[74]]</f>
        <v>0.12027478672612499</v>
      </c>
      <c r="BY494" s="10">
        <f>3/24000000*OO[[#This Row],[133 (05JUL1985 12:00:00)-Water Temperature (C)]]*OO[[#This Row],[75]]</f>
        <v>0.12047565947944999</v>
      </c>
      <c r="BZ494" s="10">
        <f>3/24000000*OO[[#This Row],[134 (05JUL1985 15:00:00)-Water Temperature (C)]]*OO[[#This Row],[76]]</f>
        <v>0.1204534304085</v>
      </c>
      <c r="CA494" s="10">
        <f>3/24000000*OO[[#This Row],[135 (05JUL1985 18:00:00)-Water Temperature (C)]]*OO[[#This Row],[77]]</f>
        <v>0.12000687416230001</v>
      </c>
      <c r="CB494" s="10">
        <f>3/24000000*OO[[#This Row],[136 (05JUL1985 21:00:00)-Water Temperature (C)]]*OO[[#This Row],[78]]</f>
        <v>0.11835619496575001</v>
      </c>
      <c r="CC494" s="10">
        <f>3/24000000*OO[[#This Row],[137 (06JUL1985 00:00:00)-Water Temperature (C)]]*OO[[#This Row],[79]]</f>
        <v>0.1157936764502</v>
      </c>
      <c r="CD494" s="10">
        <f>3/24000000*OO[[#This Row],[138 (06JUL1985 03:00:00)-Water Temperature (C)]]*OO[[#This Row],[80]]</f>
        <v>0.11312852650777498</v>
      </c>
      <c r="CE494" s="10">
        <f>3/24000000*OO[[#This Row],[139 (06JUL1985 06:00:00)-Water Temperature (C)]]*OO[[#This Row],[81]]</f>
        <v>0.1105614761928625</v>
      </c>
      <c r="CF494" s="10">
        <f>3/24000000*OO[[#This Row],[140 (06JUL1985 09:00:00)-Water Temperature (C)]]*OO[[#This Row],[82]]</f>
        <v>0.10901959077635</v>
      </c>
      <c r="CG494" s="10">
        <f>3/24000000*OO[[#This Row],[141 (06JUL1985 12:00:00)-Water Temperature (C)]]*OO[[#This Row],[83]]</f>
        <v>0.10773994060646248</v>
      </c>
      <c r="CH494" s="10">
        <f>3/24000000*OO[[#This Row],[142 (06JUL1985 15:00:00)-Water Temperature (C)]]*OO[[#This Row],[84]]</f>
        <v>0.10651585025519998</v>
      </c>
      <c r="CI494" s="10">
        <f>3/24000000*OO[[#This Row],[143 (06JUL1985 18:00:00)-Water Temperature (C)]]*OO[[#This Row],[85]]</f>
        <v>0.10498486784736248</v>
      </c>
      <c r="CJ494" s="10">
        <f>3/24000000*OO[[#This Row],[144 (06JUL1985 21:00:00)-Water Temperature (C)]]*OO[[#This Row],[86]]</f>
        <v>0.10268314450677497</v>
      </c>
      <c r="CK494" s="10">
        <f>3/24000000*OO[[#This Row],[145 (07JUL1985 00:00:00)-Water Temperature (C)]]*OO[[#This Row],[87]]</f>
        <v>9.9795894171499991E-2</v>
      </c>
      <c r="CL494" s="10">
        <f>3/24000000*OO[[#This Row],[146 (07JUL1985 03:00:00)-Water Temperature (C)]]*OO[[#This Row],[88]]</f>
        <v>9.6951742321600018E-2</v>
      </c>
      <c r="CM494" s="10">
        <f>3/24000000*OO[[#This Row],[147 (07JUL1985 06:00:00)-Water Temperature (C)]]*OO[[#This Row],[89]]</f>
        <v>9.4292681143374996E-2</v>
      </c>
      <c r="CN494" s="10">
        <f>3/24000000*OO[[#This Row],[148 (07JUL1985 09:00:00)-Water Temperature (C)]]*OO[[#This Row],[90]]</f>
        <v>9.2432432498124995E-2</v>
      </c>
      <c r="CO494" s="10">
        <f>3/24000000*OO[[#This Row],[149 (07JUL1985 12:00:00)-Water Temperature (C)]]*OO[[#This Row],[91]]</f>
        <v>9.0249322833799994E-2</v>
      </c>
      <c r="CP494" s="10">
        <f>3/24000000*OO[[#This Row],[150 (07JUL1985 15:00:00)-Water Temperature (C)]]*OO[[#This Row],[92]]</f>
        <v>8.86832715347875E-2</v>
      </c>
      <c r="CQ494" s="10">
        <f>3/24000000*OO[[#This Row],[151 (07JUL1985 18:00:00)-Water Temperature (C)]]*OO[[#This Row],[93]]</f>
        <v>8.7075072247999999E-2</v>
      </c>
      <c r="CR494" s="10">
        <f>3/24000000*OO[[#This Row],[152 (07JUL1985 21:00:00)-Water Temperature (C)]]*OO[[#This Row],[94]]</f>
        <v>8.5066382969474996E-2</v>
      </c>
      <c r="CS494" s="10">
        <f>3/24000000*OO[[#This Row],[153 (08JUL1985 00:00:00)-Water Temperature (C)]]*OO[[#This Row],[95]]</f>
        <v>8.2725072034949998E-2</v>
      </c>
      <c r="CT494" s="10">
        <f>3/24000000*OO[[#This Row],[154 (08JUL1985 03:00:00)-Water Temperature (C)]]*OO[[#This Row],[96]]</f>
        <v>8.0362944916799989E-2</v>
      </c>
      <c r="CU494" s="10">
        <f>3/24000000*OO[[#This Row],[155 (08JUL1985 06:00:00)-Water Temperature (C)]]*OO[[#This Row],[97]]</f>
        <v>7.8297729509999983E-2</v>
      </c>
      <c r="CV494" s="10">
        <f>3/24000000*OO[[#This Row],[156 (08JUL1985 09:00:00)-Water Temperature (C)]]*OO[[#This Row],[98]]</f>
        <v>7.7105786484999994E-2</v>
      </c>
      <c r="CW494" s="10">
        <f>3/24000000*OO[[#This Row],[157 (08JUL1985 12:00:00)-Water Temperature (C)]]*OO[[#This Row],[99]]</f>
        <v>7.6210481563750002E-2</v>
      </c>
    </row>
    <row r="495" spans="1:101" x14ac:dyDescent="0.35">
      <c r="A495" t="s">
        <v>502</v>
      </c>
      <c r="B495">
        <v>833.48779999999999</v>
      </c>
      <c r="C495" s="10">
        <f>3/24*OO[[#This Row],[59 (26JUN1985 06:00:00)-Water Temperature (C)]]*OO[[#This Row],[1]]/SUM(OO[1])</f>
        <v>0</v>
      </c>
      <c r="D495" s="10">
        <f>3/24*OO[[#This Row],[60 (26JUN1985 09:00:00)-Water Temperature (C)]]*OO[[#This Row],[2]]/SUM(OO[2])</f>
        <v>0</v>
      </c>
      <c r="E495" s="10">
        <f>3/24*OO[[#This Row],[61 (26JUN1985 12:00:00)-Water Temperature (C)]]*OO[[#This Row],[3]]/SUM(OO[3])</f>
        <v>0</v>
      </c>
      <c r="F495" s="10">
        <f>3/24*OO[[#This Row],[62 (26JUN1985 15:00:00)-Water Temperature (C)]]*OO[[#This Row],[4]]/SUM(OO[4])</f>
        <v>0</v>
      </c>
      <c r="G495" s="10">
        <f>3/24*OO[[#This Row],[63 (26JUN1985 18:00:00)-Water Temperature (C)]]*OO[[#This Row],[5]]/SUM(OO[5])</f>
        <v>0</v>
      </c>
      <c r="H495" s="10">
        <f>3/24*OO[[#This Row],[64 (26JUN1985 21:00:00)-Water Temperature (C)]]*OO[[#This Row],[6]]/SUM(OO[6])</f>
        <v>0</v>
      </c>
      <c r="I495" s="10">
        <f>3/24*OO[[#This Row],[65 (27JUN1985 00:00:00)-Water Temperature (C)]]*OO[[#This Row],[7]]/SUM(OO[7])</f>
        <v>0</v>
      </c>
      <c r="J495" s="10">
        <f>3/24*OO[[#This Row],[66 (27JUN1985 03:00:00)-Water Temperature (C)]]*OO[[#This Row],[8]]/SUM(OO[8])</f>
        <v>0</v>
      </c>
      <c r="K495" s="10">
        <f>3/24*OO[[#This Row],[67 (27JUN1985 06:00:00)-Water Temperature (C)]]*OO[[#This Row],[9]]/SUM(OO[9])</f>
        <v>0</v>
      </c>
      <c r="L495" s="10">
        <f>3/24*OO[[#This Row],[68 (27JUN1985 09:00:00)-Water Temperature (C)]]*OO[[#This Row],[10]]/SUM(OO[10])</f>
        <v>0</v>
      </c>
      <c r="M495" s="10">
        <f>3/24*OO[[#This Row],[69 (27JUN1985 12:00:00)-Water Temperature (C)]]*OO[[#This Row],[11]]/SUM(OO[11])</f>
        <v>0</v>
      </c>
      <c r="N495" s="10">
        <f>3/24*OO[[#This Row],[70 (27JUN1985 15:00:00)-Water Temperature (C)]]*OO[[#This Row],[12]]/SUM(OO[12])</f>
        <v>0</v>
      </c>
      <c r="O495" s="10">
        <f>3/24*OO[[#This Row],[71 (27JUN1985 18:00:00)-Water Temperature (C)]]*OO[[#This Row],[13]]/SUM(OO[13])</f>
        <v>0</v>
      </c>
      <c r="P495" s="10">
        <f>3/24*OO[[#This Row],[72 (27JUN1985 21:00:00)-Water Temperature (C)]]*OO[[#This Row],[14]]/SUM(OO[14])</f>
        <v>0</v>
      </c>
      <c r="Q495" s="10">
        <f>3/24*OO[[#This Row],[73 (28JUN1985 00:00:00)-Water Temperature (C)]]*OO[[#This Row],[15]]/SUM(OO[15])</f>
        <v>0</v>
      </c>
      <c r="R495" s="10">
        <f>3/24*OO[[#This Row],[74 (28JUN1985 03:00:00)-Water Temperature (C)]]*OO[[#This Row],[16]]/SUM(OO[16])</f>
        <v>0</v>
      </c>
      <c r="S495" s="10">
        <f>3/24*OO[[#This Row],[75 (28JUN1985 06:00:00)-Water Temperature (C)]]*OO[[#This Row],[17]]/SUM(OO[17])</f>
        <v>0</v>
      </c>
      <c r="T495" s="10">
        <f>3/24*OO[[#This Row],[76 (28JUN1985 09:00:00)-Water Temperature (C)]]*OO[[#This Row],[18]]/SUM(OO[18])</f>
        <v>0</v>
      </c>
      <c r="U495" s="10">
        <f>3/24*OO[[#This Row],[77 (28JUN1985 12:00:00)-Water Temperature (C)]]*OO[[#This Row],[19]]/SUM(OO[19])</f>
        <v>0</v>
      </c>
      <c r="V495" s="10">
        <f>3/24000000*OO[[#This Row],[78 (28JUN1985 15:00:00)-Water Temperature (C)]]*OO[[#This Row],[20]]</f>
        <v>0</v>
      </c>
      <c r="W495" s="10">
        <f>3/24000000*OO[[#This Row],[79 (28JUN1985 18:00:00)-Water Temperature (C)]]*OO[[#This Row],[21]]</f>
        <v>0</v>
      </c>
      <c r="X495" s="10">
        <f>3/24000000*OO[[#This Row],[80 (28JUN1985 21:00:00)-Water Temperature (C)]]*OO[[#This Row],[22]]</f>
        <v>0</v>
      </c>
      <c r="Y495" s="10">
        <f>3/24000000*OO[[#This Row],[81 (29JUN1985 00:00:00)-Water Temperature (C)]]*OO[[#This Row],[23]]</f>
        <v>0</v>
      </c>
      <c r="Z495" s="10">
        <f>3/24000000*OO[[#This Row],[82 (29JUN1985 03:00:00)-Water Temperature (C)]]*OO[[#This Row],[24]]</f>
        <v>0</v>
      </c>
      <c r="AA495" s="10">
        <f>3/24000000*OO[[#This Row],[83 (29JUN1985 06:00:00)-Water Temperature (C)]]*OO[[#This Row],[25]]</f>
        <v>0</v>
      </c>
      <c r="AB495" s="10">
        <f>3/24000000*OO[[#This Row],[84 (29JUN1985 09:00:00)-Water Temperature (C)]]*OO[[#This Row],[26]]</f>
        <v>0</v>
      </c>
      <c r="AC495" s="10">
        <f>3/24000000*OO[[#This Row],[85 (29JUN1985 12:00:00)-Water Temperature (C)]]*OO[[#This Row],[27]]</f>
        <v>0</v>
      </c>
      <c r="AD495" s="10">
        <f>3/24000000*OO[[#This Row],[86 (29JUN1985 15:00:00)-Water Temperature (C)]]*OO[[#This Row],[28]]</f>
        <v>1.2994196313199997E-38</v>
      </c>
      <c r="AE495" s="10">
        <f>3/24000000*OO[[#This Row],[88 (29JUN1985 21:00:00)-Water Temperature (C)]]*OO[[#This Row],[30]]</f>
        <v>4.4193567082625E-30</v>
      </c>
      <c r="AF495" s="10">
        <f>3/24000000*OO[[#This Row],[88 (29JUN1985 21:00:00)-Water Temperature (C)]]*OO[[#This Row],[30]]</f>
        <v>4.4193567082625E-30</v>
      </c>
      <c r="AG495" s="10">
        <f>3/24000000*OO[[#This Row],[89 (30JUN1985 00:00:00)-Water Temperature (C)]]*OO[[#This Row],[31]]</f>
        <v>1.0325588116709999E-26</v>
      </c>
      <c r="AH495" s="10">
        <f>3/24000000*OO[[#This Row],[90 (30JUN1985 03:00:00)-Water Temperature (C)]]*OO[[#This Row],[32]]</f>
        <v>8.7876044807699998E-24</v>
      </c>
      <c r="AI495" s="10">
        <f>3/24000000*OO[[#This Row],[91 (30JUN1985 06:00:00)-Water Temperature (C)]]*OO[[#This Row],[33]]</f>
        <v>3.3024870367499998E-21</v>
      </c>
      <c r="AJ495" s="10">
        <f>3/24000000*OO[[#This Row],[92 (30JUN1985 09:00:00)-Water Temperature (C)]]*OO[[#This Row],[34]]</f>
        <v>6.2728804683674993E-19</v>
      </c>
      <c r="AK495" s="10">
        <f>3/24000000*OO[[#This Row],[93 (30JUN1985 12:00:00)-Water Temperature (C)]]*OO[[#This Row],[35]]</f>
        <v>6.5488729050199994E-17</v>
      </c>
      <c r="AL495" s="10">
        <f>3/24000000*OO[[#This Row],[94 (30JUN1985 15:00:00)-Water Temperature (C)]]*OO[[#This Row],[36]]</f>
        <v>4.060441590075E-15</v>
      </c>
      <c r="AM495" s="10">
        <f>3/24000000*OO[[#This Row],[95 (30JUN1985 18:00:00)-Water Temperature (C)]]*OO[[#This Row],[37]]</f>
        <v>1.5968592136277501E-13</v>
      </c>
      <c r="AN495" s="10">
        <f>3/24000000*OO[[#This Row],[96 (30JUN1985 21:00:00)-Water Temperature (C)]]*OO[[#This Row],[38]]</f>
        <v>4.1747358838412494E-12</v>
      </c>
      <c r="AO495" s="10">
        <f>3/24000000*OO[[#This Row],[97 (01JUL1985 00:00:00)-Water Temperature (C)]]*OO[[#This Row],[39]]</f>
        <v>7.5851058797049995E-11</v>
      </c>
      <c r="AP495" s="10">
        <f>3/24000000*OO[[#This Row],[98 (01JUL1985 03:00:00)-Water Temperature (C)]]*OO[[#This Row],[40]]</f>
        <v>1.002030220421E-9</v>
      </c>
      <c r="AQ495" s="10">
        <f>3/24000000*OO[[#This Row],[99 (01JUL1985 06:00:00)-Water Temperature (C)]]*OO[[#This Row],[41]]</f>
        <v>9.9684407137350001E-9</v>
      </c>
      <c r="AR495" s="10">
        <f>3/24000000*OO[[#This Row],[100 (01JUL1985 09:00:00)-Water Temperature (C)]]*OO[[#This Row],[42]]</f>
        <v>7.7571071864549992E-8</v>
      </c>
      <c r="AS495" s="10">
        <f>3/24000000*OO[[#This Row],[101 (01JUL1985 12:00:00)-Water Temperature (C)]]*OO[[#This Row],[43]]</f>
        <v>4.8028848544600004E-7</v>
      </c>
      <c r="AT495" s="10">
        <f>3/24000000*OO[[#This Row],[102 (01JUL1985 15:00:00)-Water Temperature (C)]]*OO[[#This Row],[44]]</f>
        <v>2.4115276622299998E-6</v>
      </c>
      <c r="AU495" s="10">
        <f>3/24000000*OO[[#This Row],[103 (01JUL1985 18:00:00)-Water Temperature (C)]]*OO[[#This Row],[45]]</f>
        <v>1.0041473914362498E-5</v>
      </c>
      <c r="AV495" s="10">
        <f>3/24000000*OO[[#This Row],[104 (01JUL1985 21:00:00)-Water Temperature (C)]]*OO[[#This Row],[46]]</f>
        <v>3.5154679516074996E-5</v>
      </c>
      <c r="AW495" s="10">
        <f>3/24000000*OO[[#This Row],[105 (02JUL1985 00:00:00)-Water Temperature (C)]]*OO[[#This Row],[47]]</f>
        <v>1.0559464563724999E-4</v>
      </c>
      <c r="AX495" s="10">
        <f>3/24000000*OO[[#This Row],[106 (02JUL1985 03:00:00)-Water Temperature (C)]]*OO[[#This Row],[48]]</f>
        <v>2.7748247333512496E-4</v>
      </c>
      <c r="AY495" s="10">
        <f>3/24000000*OO[[#This Row],[107 (02JUL1985 06:00:00)-Water Temperature (C)]]*OO[[#This Row],[49]]</f>
        <v>6.482821940699999E-4</v>
      </c>
      <c r="AZ495" s="10">
        <f>3/24000000*OO[[#This Row],[108 (02JUL1985 09:00:00)-Water Temperature (C)]]*OO[[#This Row],[50]]</f>
        <v>1.364726635861875E-3</v>
      </c>
      <c r="BA495" s="10">
        <f>3/24000000*OO[[#This Row],[109 (02JUL1985 12:00:00)-Water Temperature (C)]]*OO[[#This Row],[51]]</f>
        <v>2.6272602613393748E-3</v>
      </c>
      <c r="BB495" s="10">
        <f>3/24000000*OO[[#This Row],[110 (02JUL1985 15:00:00)-Water Temperature (C)]]*OO[[#This Row],[52]]</f>
        <v>4.6397530664374995E-3</v>
      </c>
      <c r="BC495" s="10">
        <f>3/24000000*OO[[#This Row],[111 (02JUL1985 18:00:00)-Water Temperature (C)]]*OO[[#This Row],[53]]</f>
        <v>7.5963558632524998E-3</v>
      </c>
      <c r="BD495" s="10">
        <f>3/24000000*OO[[#This Row],[112 (02JUL1985 21:00:00)-Water Temperature (C)]]*OO[[#This Row],[54]]</f>
        <v>1.1596222640881249E-2</v>
      </c>
      <c r="BE495" s="10">
        <f>3/24000000*OO[[#This Row],[113 (03JUL1985 00:00:00)-Water Temperature (C)]]*OO[[#This Row],[55]]</f>
        <v>1.6688686732964999E-2</v>
      </c>
      <c r="BF495" s="10">
        <f>3/24000000*OO[[#This Row],[114 (03JUL1985 03:00:00)-Water Temperature (C)]]*OO[[#This Row],[56]]</f>
        <v>2.279264287771875E-2</v>
      </c>
      <c r="BG495" s="10">
        <f>3/24000000*OO[[#This Row],[115 (03JUL1985 06:00:00)-Water Temperature (C)]]*OO[[#This Row],[57]]</f>
        <v>2.9734033155049997E-2</v>
      </c>
      <c r="BH495" s="10">
        <f>3/24000000*OO[[#This Row],[116 (03JUL1985 09:00:00)-Water Temperature (C)]]*OO[[#This Row],[58]]</f>
        <v>3.7385988559249995E-2</v>
      </c>
      <c r="BI495" s="10">
        <f>3/24000000*OO[[#This Row],[117 (03JUL1985 12:00:00)-Water Temperature (C)]]*OO[[#This Row],[59]]</f>
        <v>4.5672797063249997E-2</v>
      </c>
      <c r="BJ495" s="10">
        <f>3/24000000*OO[[#This Row],[118 (03JUL1985 15:00:00)-Water Temperature (C)]]*OO[[#This Row],[60]]</f>
        <v>5.4218366253674995E-2</v>
      </c>
      <c r="BK495" s="10">
        <f>3/24000000*OO[[#This Row],[119 (03JUL1985 18:00:00)-Water Temperature (C)]]*OO[[#This Row],[61]]</f>
        <v>6.2803574605062501E-2</v>
      </c>
      <c r="BL495" s="10">
        <f>3/24000000*OO[[#This Row],[120 (03JUL1985 21:00:00)-Water Temperature (C)]]*OO[[#This Row],[62]]</f>
        <v>7.0708625373299999E-2</v>
      </c>
      <c r="BM495" s="10">
        <f>3/24000000*OO[[#This Row],[121 (04JUL1985 00:00:00)-Water Temperature (C)]]*OO[[#This Row],[63]]</f>
        <v>7.7890078667799997E-2</v>
      </c>
      <c r="BN495" s="10">
        <f>3/24000000*OO[[#This Row],[122 (04JUL1985 03:00:00)-Water Temperature (C)]]*OO[[#This Row],[64]]</f>
        <v>8.4410061782824994E-2</v>
      </c>
      <c r="BO495" s="10">
        <f>3/24000000*OO[[#This Row],[123 (04JUL1985 06:00:00)-Water Temperature (C)]]*OO[[#This Row],[65]]</f>
        <v>9.01614404863125E-2</v>
      </c>
      <c r="BP495" s="10">
        <f>3/24000000*OO[[#This Row],[124 (04JUL1985 09:00:00)-Water Temperature (C)]]*OO[[#This Row],[66]]</f>
        <v>9.5719088557799994E-2</v>
      </c>
      <c r="BQ495" s="10">
        <f>3/24000000*OO[[#This Row],[125 (04JUL1985 12:00:00)-Water Temperature (C)]]*OO[[#This Row],[67]]</f>
        <v>0.10063436402862498</v>
      </c>
      <c r="BR495" s="10">
        <f>3/24000000*OO[[#This Row],[126 (04JUL1985 15:00:00)-Water Temperature (C)]]*OO[[#This Row],[68]]</f>
        <v>0.10468047231279999</v>
      </c>
      <c r="BS495" s="10">
        <f>3/24000000*OO[[#This Row],[127 (04JUL1985 18:00:00)-Water Temperature (C)]]*OO[[#This Row],[69]]</f>
        <v>0.10824102754547499</v>
      </c>
      <c r="BT495" s="10">
        <f>3/24000000*OO[[#This Row],[128 (04JUL1985 21:00:00)-Water Temperature (C)]]*OO[[#This Row],[70]]</f>
        <v>0.110702439543575</v>
      </c>
      <c r="BU495" s="10">
        <f>3/24000000*OO[[#This Row],[129 (05JUL1985 00:00:00)-Water Temperature (C)]]*OO[[#This Row],[71]]</f>
        <v>0.11178578828624998</v>
      </c>
      <c r="BV495" s="10">
        <f>3/24000000*OO[[#This Row],[130 (05JUL1985 03:00:00)-Water Temperature (C)]]*OO[[#This Row],[72]]</f>
        <v>0.112189766481</v>
      </c>
      <c r="BW495" s="10">
        <f>3/24000000*OO[[#This Row],[131 (05JUL1985 06:00:00)-Water Temperature (C)]]*OO[[#This Row],[73]]</f>
        <v>0.11223501687444999</v>
      </c>
      <c r="BX495" s="10">
        <f>3/24000000*OO[[#This Row],[132 (05JUL1985 09:00:00)-Water Temperature (C)]]*OO[[#This Row],[74]]</f>
        <v>0.11289879064702499</v>
      </c>
      <c r="BY495" s="10">
        <f>3/24000000*OO[[#This Row],[133 (05JUL1985 12:00:00)-Water Temperature (C)]]*OO[[#This Row],[75]]</f>
        <v>0.11351661999259999</v>
      </c>
      <c r="BZ495" s="10">
        <f>3/24000000*OO[[#This Row],[134 (05JUL1985 15:00:00)-Water Temperature (C)]]*OO[[#This Row],[76]]</f>
        <v>0.1138894361505625</v>
      </c>
      <c r="CA495" s="10">
        <f>3/24000000*OO[[#This Row],[135 (05JUL1985 18:00:00)-Water Temperature (C)]]*OO[[#This Row],[77]]</f>
        <v>0.11383227591389999</v>
      </c>
      <c r="CB495" s="10">
        <f>3/24000000*OO[[#This Row],[136 (05JUL1985 21:00:00)-Water Temperature (C)]]*OO[[#This Row],[78]]</f>
        <v>0.11261014123919998</v>
      </c>
      <c r="CC495" s="10">
        <f>3/24000000*OO[[#This Row],[137 (06JUL1985 00:00:00)-Water Temperature (C)]]*OO[[#This Row],[79]]</f>
        <v>0.11049204743155</v>
      </c>
      <c r="CD495" s="10">
        <f>3/24000000*OO[[#This Row],[138 (06JUL1985 03:00:00)-Water Temperature (C)]]*OO[[#This Row],[80]]</f>
        <v>0.10824331765499999</v>
      </c>
      <c r="CE495" s="10">
        <f>3/24000000*OO[[#This Row],[139 (06JUL1985 06:00:00)-Water Temperature (C)]]*OO[[#This Row],[81]]</f>
        <v>0.10605546781087499</v>
      </c>
      <c r="CF495" s="10">
        <f>3/24000000*OO[[#This Row],[140 (06JUL1985 09:00:00)-Water Temperature (C)]]*OO[[#This Row],[82]]</f>
        <v>0.10481269566697499</v>
      </c>
      <c r="CG495" s="10">
        <f>3/24000000*OO[[#This Row],[141 (06JUL1985 12:00:00)-Water Temperature (C)]]*OO[[#This Row],[83]]</f>
        <v>0.10379281121839999</v>
      </c>
      <c r="CH495" s="10">
        <f>3/24000000*OO[[#This Row],[142 (06JUL1985 15:00:00)-Water Temperature (C)]]*OO[[#This Row],[84]]</f>
        <v>0.10280829279034999</v>
      </c>
      <c r="CI495" s="10">
        <f>3/24000000*OO[[#This Row],[143 (06JUL1985 18:00:00)-Water Temperature (C)]]*OO[[#This Row],[85]]</f>
        <v>0.1015126756992</v>
      </c>
      <c r="CJ495" s="10">
        <f>3/24000000*OO[[#This Row],[144 (06JUL1985 21:00:00)-Water Temperature (C)]]*OO[[#This Row],[86]]</f>
        <v>9.9467824684799991E-2</v>
      </c>
      <c r="CK495" s="10">
        <f>3/24000000*OO[[#This Row],[145 (07JUL1985 00:00:00)-Water Temperature (C)]]*OO[[#This Row],[87]]</f>
        <v>9.6833921452449984E-2</v>
      </c>
      <c r="CL495" s="10">
        <f>3/24000000*OO[[#This Row],[146 (07JUL1985 03:00:00)-Water Temperature (C)]]*OO[[#This Row],[88]]</f>
        <v>9.422529569325E-2</v>
      </c>
      <c r="CM495" s="10">
        <f>3/24000000*OO[[#This Row],[147 (07JUL1985 06:00:00)-Water Temperature (C)]]*OO[[#This Row],[89]]</f>
        <v>9.1779413781387487E-2</v>
      </c>
      <c r="CN495" s="10">
        <f>3/24000000*OO[[#This Row],[148 (07JUL1985 09:00:00)-Water Temperature (C)]]*OO[[#This Row],[90]]</f>
        <v>9.009444350887498E-2</v>
      </c>
      <c r="CO495" s="10">
        <f>3/24000000*OO[[#This Row],[149 (07JUL1985 12:00:00)-Water Temperature (C)]]*OO[[#This Row],[91]]</f>
        <v>8.8083854785299995E-2</v>
      </c>
      <c r="CP495" s="10">
        <f>3/24000000*OO[[#This Row],[150 (07JUL1985 15:00:00)-Water Temperature (C)]]*OO[[#This Row],[92]]</f>
        <v>8.6660058782199997E-2</v>
      </c>
      <c r="CQ495" s="10">
        <f>3/24000000*OO[[#This Row],[151 (07JUL1985 18:00:00)-Water Temperature (C)]]*OO[[#This Row],[93]]</f>
        <v>8.5182713030099985E-2</v>
      </c>
      <c r="CR495" s="10">
        <f>3/24000000*OO[[#This Row],[152 (07JUL1985 21:00:00)-Water Temperature (C)]]*OO[[#This Row],[94]]</f>
        <v>8.3308513411199978E-2</v>
      </c>
      <c r="CS495" s="10">
        <f>3/24000000*OO[[#This Row],[153 (08JUL1985 00:00:00)-Water Temperature (C)]]*OO[[#This Row],[95]]</f>
        <v>8.1107558428249987E-2</v>
      </c>
      <c r="CT495" s="10">
        <f>3/24000000*OO[[#This Row],[154 (08JUL1985 03:00:00)-Water Temperature (C)]]*OO[[#This Row],[96]]</f>
        <v>7.8879162057899993E-2</v>
      </c>
      <c r="CU495" s="10">
        <f>3/24000000*OO[[#This Row],[155 (08JUL1985 06:00:00)-Water Temperature (C)]]*OO[[#This Row],[97]]</f>
        <v>7.6929245171887498E-2</v>
      </c>
      <c r="CV495" s="10">
        <f>3/24000000*OO[[#This Row],[156 (08JUL1985 09:00:00)-Water Temperature (C)]]*OO[[#This Row],[98]]</f>
        <v>7.5820727830749987E-2</v>
      </c>
      <c r="CW495" s="10">
        <f>3/24000000*OO[[#This Row],[157 (08JUL1985 12:00:00)-Water Temperature (C)]]*OO[[#This Row],[99]]</f>
        <v>7.4994204489637506E-2</v>
      </c>
    </row>
    <row r="496" spans="1:101" x14ac:dyDescent="0.35">
      <c r="A496" t="s">
        <v>503</v>
      </c>
      <c r="B496">
        <v>771.57069999999999</v>
      </c>
      <c r="C496" s="10">
        <f>3/24*OO[[#This Row],[59 (26JUN1985 06:00:00)-Water Temperature (C)]]*OO[[#This Row],[1]]/SUM(OO[1])</f>
        <v>0</v>
      </c>
      <c r="D496" s="10">
        <f>3/24*OO[[#This Row],[60 (26JUN1985 09:00:00)-Water Temperature (C)]]*OO[[#This Row],[2]]/SUM(OO[2])</f>
        <v>0</v>
      </c>
      <c r="E496" s="10">
        <f>3/24*OO[[#This Row],[61 (26JUN1985 12:00:00)-Water Temperature (C)]]*OO[[#This Row],[3]]/SUM(OO[3])</f>
        <v>0</v>
      </c>
      <c r="F496" s="10">
        <f>3/24*OO[[#This Row],[62 (26JUN1985 15:00:00)-Water Temperature (C)]]*OO[[#This Row],[4]]/SUM(OO[4])</f>
        <v>0</v>
      </c>
      <c r="G496" s="10">
        <f>3/24*OO[[#This Row],[63 (26JUN1985 18:00:00)-Water Temperature (C)]]*OO[[#This Row],[5]]/SUM(OO[5])</f>
        <v>0</v>
      </c>
      <c r="H496" s="10">
        <f>3/24*OO[[#This Row],[64 (26JUN1985 21:00:00)-Water Temperature (C)]]*OO[[#This Row],[6]]/SUM(OO[6])</f>
        <v>0</v>
      </c>
      <c r="I496" s="10">
        <f>3/24*OO[[#This Row],[65 (27JUN1985 00:00:00)-Water Temperature (C)]]*OO[[#This Row],[7]]/SUM(OO[7])</f>
        <v>0</v>
      </c>
      <c r="J496" s="10">
        <f>3/24*OO[[#This Row],[66 (27JUN1985 03:00:00)-Water Temperature (C)]]*OO[[#This Row],[8]]/SUM(OO[8])</f>
        <v>0</v>
      </c>
      <c r="K496" s="10">
        <f>3/24*OO[[#This Row],[67 (27JUN1985 06:00:00)-Water Temperature (C)]]*OO[[#This Row],[9]]/SUM(OO[9])</f>
        <v>0</v>
      </c>
      <c r="L496" s="10">
        <f>3/24*OO[[#This Row],[68 (27JUN1985 09:00:00)-Water Temperature (C)]]*OO[[#This Row],[10]]/SUM(OO[10])</f>
        <v>0</v>
      </c>
      <c r="M496" s="10">
        <f>3/24*OO[[#This Row],[69 (27JUN1985 12:00:00)-Water Temperature (C)]]*OO[[#This Row],[11]]/SUM(OO[11])</f>
        <v>0</v>
      </c>
      <c r="N496" s="10">
        <f>3/24*OO[[#This Row],[70 (27JUN1985 15:00:00)-Water Temperature (C)]]*OO[[#This Row],[12]]/SUM(OO[12])</f>
        <v>0</v>
      </c>
      <c r="O496" s="10">
        <f>3/24*OO[[#This Row],[71 (27JUN1985 18:00:00)-Water Temperature (C)]]*OO[[#This Row],[13]]/SUM(OO[13])</f>
        <v>0</v>
      </c>
      <c r="P496" s="10">
        <f>3/24*OO[[#This Row],[72 (27JUN1985 21:00:00)-Water Temperature (C)]]*OO[[#This Row],[14]]/SUM(OO[14])</f>
        <v>0</v>
      </c>
      <c r="Q496" s="10">
        <f>3/24*OO[[#This Row],[73 (28JUN1985 00:00:00)-Water Temperature (C)]]*OO[[#This Row],[15]]/SUM(OO[15])</f>
        <v>0</v>
      </c>
      <c r="R496" s="10">
        <f>3/24*OO[[#This Row],[74 (28JUN1985 03:00:00)-Water Temperature (C)]]*OO[[#This Row],[16]]/SUM(OO[16])</f>
        <v>0</v>
      </c>
      <c r="S496" s="10">
        <f>3/24*OO[[#This Row],[75 (28JUN1985 06:00:00)-Water Temperature (C)]]*OO[[#This Row],[17]]/SUM(OO[17])</f>
        <v>0</v>
      </c>
      <c r="T496" s="10">
        <f>3/24*OO[[#This Row],[76 (28JUN1985 09:00:00)-Water Temperature (C)]]*OO[[#This Row],[18]]/SUM(OO[18])</f>
        <v>0</v>
      </c>
      <c r="U496" s="10">
        <f>3/24*OO[[#This Row],[77 (28JUN1985 12:00:00)-Water Temperature (C)]]*OO[[#This Row],[19]]/SUM(OO[19])</f>
        <v>0</v>
      </c>
      <c r="V496" s="10">
        <f>3/24000000*OO[[#This Row],[78 (28JUN1985 15:00:00)-Water Temperature (C)]]*OO[[#This Row],[20]]</f>
        <v>0</v>
      </c>
      <c r="W496" s="10">
        <f>3/24000000*OO[[#This Row],[79 (28JUN1985 18:00:00)-Water Temperature (C)]]*OO[[#This Row],[21]]</f>
        <v>0</v>
      </c>
      <c r="X496" s="10">
        <f>3/24000000*OO[[#This Row],[80 (28JUN1985 21:00:00)-Water Temperature (C)]]*OO[[#This Row],[22]]</f>
        <v>0</v>
      </c>
      <c r="Y496" s="10">
        <f>3/24000000*OO[[#This Row],[81 (29JUN1985 00:00:00)-Water Temperature (C)]]*OO[[#This Row],[23]]</f>
        <v>0</v>
      </c>
      <c r="Z496" s="10">
        <f>3/24000000*OO[[#This Row],[82 (29JUN1985 03:00:00)-Water Temperature (C)]]*OO[[#This Row],[24]]</f>
        <v>0</v>
      </c>
      <c r="AA496" s="10">
        <f>3/24000000*OO[[#This Row],[83 (29JUN1985 06:00:00)-Water Temperature (C)]]*OO[[#This Row],[25]]</f>
        <v>0</v>
      </c>
      <c r="AB496" s="10">
        <f>3/24000000*OO[[#This Row],[84 (29JUN1985 09:00:00)-Water Temperature (C)]]*OO[[#This Row],[26]]</f>
        <v>0</v>
      </c>
      <c r="AC496" s="10">
        <f>3/24000000*OO[[#This Row],[85 (29JUN1985 12:00:00)-Water Temperature (C)]]*OO[[#This Row],[27]]</f>
        <v>0</v>
      </c>
      <c r="AD496" s="10">
        <f>3/24000000*OO[[#This Row],[86 (29JUN1985 15:00:00)-Water Temperature (C)]]*OO[[#This Row],[28]]</f>
        <v>2.8685107236374998E-39</v>
      </c>
      <c r="AE496" s="10">
        <f>3/24000000*OO[[#This Row],[88 (29JUN1985 21:00:00)-Water Temperature (C)]]*OO[[#This Row],[30]]</f>
        <v>1.21837386624075E-30</v>
      </c>
      <c r="AF496" s="10">
        <f>3/24000000*OO[[#This Row],[88 (29JUN1985 21:00:00)-Water Temperature (C)]]*OO[[#This Row],[30]]</f>
        <v>1.21837386624075E-30</v>
      </c>
      <c r="AG496" s="10">
        <f>3/24000000*OO[[#This Row],[89 (30JUN1985 00:00:00)-Water Temperature (C)]]*OO[[#This Row],[31]]</f>
        <v>3.0985673388749999E-27</v>
      </c>
      <c r="AH496" s="10">
        <f>3/24000000*OO[[#This Row],[90 (30JUN1985 03:00:00)-Water Temperature (C)]]*OO[[#This Row],[32]]</f>
        <v>2.8411151498437496E-24</v>
      </c>
      <c r="AI496" s="10">
        <f>3/24000000*OO[[#This Row],[91 (30JUN1985 06:00:00)-Water Temperature (C)]]*OO[[#This Row],[33]]</f>
        <v>1.1410457149049999E-21</v>
      </c>
      <c r="AJ496" s="10">
        <f>3/24000000*OO[[#This Row],[92 (30JUN1985 09:00:00)-Water Temperature (C)]]*OO[[#This Row],[34]]</f>
        <v>2.3026697817742499E-19</v>
      </c>
      <c r="AK496" s="10">
        <f>3/24000000*OO[[#This Row],[93 (30JUN1985 12:00:00)-Water Temperature (C)]]*OO[[#This Row],[35]]</f>
        <v>2.5418141109973751E-17</v>
      </c>
      <c r="AL496" s="10">
        <f>3/24000000*OO[[#This Row],[94 (30JUN1985 15:00:00)-Water Temperature (C)]]*OO[[#This Row],[36]]</f>
        <v>1.659949893882125E-15</v>
      </c>
      <c r="AM496" s="10">
        <f>3/24000000*OO[[#This Row],[95 (30JUN1985 18:00:00)-Water Temperature (C)]]*OO[[#This Row],[37]]</f>
        <v>6.8529320849437504E-14</v>
      </c>
      <c r="AN496" s="10">
        <f>3/24000000*OO[[#This Row],[96 (30JUN1985 21:00:00)-Water Temperature (C)]]*OO[[#This Row],[38]]</f>
        <v>1.8752188707199998E-12</v>
      </c>
      <c r="AO496" s="10">
        <f>3/24000000*OO[[#This Row],[97 (01JUL1985 00:00:00)-Water Temperature (C)]]*OO[[#This Row],[39]]</f>
        <v>3.5576074373437496E-11</v>
      </c>
      <c r="AP496" s="10">
        <f>3/24000000*OO[[#This Row],[98 (01JUL1985 03:00:00)-Water Temperature (C)]]*OO[[#This Row],[40]]</f>
        <v>4.8968694087812502E-10</v>
      </c>
      <c r="AQ496" s="10">
        <f>3/24000000*OO[[#This Row],[99 (01JUL1985 06:00:00)-Water Temperature (C)]]*OO[[#This Row],[41]]</f>
        <v>5.0661850258749994E-9</v>
      </c>
      <c r="AR496" s="10">
        <f>3/24000000*OO[[#This Row],[100 (01JUL1985 09:00:00)-Water Temperature (C)]]*OO[[#This Row],[42]]</f>
        <v>4.0916729864399999E-8</v>
      </c>
      <c r="AS496" s="10">
        <f>3/24000000*OO[[#This Row],[101 (01JUL1985 12:00:00)-Water Temperature (C)]]*OO[[#This Row],[43]]</f>
        <v>2.6244615193492499E-7</v>
      </c>
      <c r="AT496" s="10">
        <f>3/24000000*OO[[#This Row],[102 (01JUL1985 15:00:00)-Water Temperature (C)]]*OO[[#This Row],[44]]</f>
        <v>1.3627747919143751E-6</v>
      </c>
      <c r="AU496" s="10">
        <f>3/24000000*OO[[#This Row],[103 (01JUL1985 18:00:00)-Water Temperature (C)]]*OO[[#This Row],[45]]</f>
        <v>5.85899725961625E-6</v>
      </c>
      <c r="AV496" s="10">
        <f>3/24000000*OO[[#This Row],[104 (01JUL1985 21:00:00)-Water Temperature (C)]]*OO[[#This Row],[46]]</f>
        <v>2.1143910047964999E-5</v>
      </c>
      <c r="AW496" s="10">
        <f>3/24000000*OO[[#This Row],[105 (02JUL1985 00:00:00)-Water Temperature (C)]]*OO[[#This Row],[47]]</f>
        <v>6.53683959839625E-5</v>
      </c>
      <c r="AX496" s="10">
        <f>3/24000000*OO[[#This Row],[106 (02JUL1985 03:00:00)-Water Temperature (C)]]*OO[[#This Row],[48]]</f>
        <v>1.7652752335900002E-4</v>
      </c>
      <c r="AY496" s="10">
        <f>3/24000000*OO[[#This Row],[107 (02JUL1985 06:00:00)-Water Temperature (C)]]*OO[[#This Row],[49]]</f>
        <v>4.2320735894050003E-4</v>
      </c>
      <c r="AZ496" s="10">
        <f>3/24000000*OO[[#This Row],[108 (02JUL1985 09:00:00)-Water Temperature (C)]]*OO[[#This Row],[50]]</f>
        <v>9.1287299821037505E-4</v>
      </c>
      <c r="BA496" s="10">
        <f>3/24000000*OO[[#This Row],[109 (02JUL1985 12:00:00)-Water Temperature (C)]]*OO[[#This Row],[51]]</f>
        <v>1.7980289864722501E-3</v>
      </c>
      <c r="BB496" s="10">
        <f>3/24000000*OO[[#This Row],[110 (02JUL1985 15:00:00)-Water Temperature (C)]]*OO[[#This Row],[52]]</f>
        <v>3.2440219624824997E-3</v>
      </c>
      <c r="BC496" s="10">
        <f>3/24000000*OO[[#This Row],[111 (02JUL1985 18:00:00)-Water Temperature (C)]]*OO[[#This Row],[53]]</f>
        <v>5.4184298034487492E-3</v>
      </c>
      <c r="BD496" s="10">
        <f>3/24000000*OO[[#This Row],[112 (02JUL1985 21:00:00)-Water Temperature (C)]]*OO[[#This Row],[54]]</f>
        <v>8.4274341195937491E-3</v>
      </c>
      <c r="BE496" s="10">
        <f>3/24000000*OO[[#This Row],[113 (03JUL1985 00:00:00)-Water Temperature (C)]]*OO[[#This Row],[55]]</f>
        <v>1.2340530131567499E-2</v>
      </c>
      <c r="BF496" s="10">
        <f>3/24000000*OO[[#This Row],[114 (03JUL1985 03:00:00)-Water Temperature (C)]]*OO[[#This Row],[56]]</f>
        <v>1.7127323694562501E-2</v>
      </c>
      <c r="BG496" s="10">
        <f>3/24000000*OO[[#This Row],[115 (03JUL1985 06:00:00)-Water Temperature (C)]]*OO[[#This Row],[57]]</f>
        <v>2.2677964709555E-2</v>
      </c>
      <c r="BH496" s="10">
        <f>3/24000000*OO[[#This Row],[116 (03JUL1985 09:00:00)-Water Temperature (C)]]*OO[[#This Row],[58]]</f>
        <v>2.8908711021437501E-2</v>
      </c>
      <c r="BI496" s="10">
        <f>3/24000000*OO[[#This Row],[117 (03JUL1985 12:00:00)-Water Temperature (C)]]*OO[[#This Row],[59]]</f>
        <v>3.5765042516499999E-2</v>
      </c>
      <c r="BJ496" s="10">
        <f>3/24000000*OO[[#This Row],[118 (03JUL1985 15:00:00)-Water Temperature (C)]]*OO[[#This Row],[60]]</f>
        <v>4.2949073338537501E-2</v>
      </c>
      <c r="BK496" s="10">
        <f>3/24000000*OO[[#This Row],[119 (03JUL1985 18:00:00)-Water Temperature (C)]]*OO[[#This Row],[61]]</f>
        <v>5.0276663533649998E-2</v>
      </c>
      <c r="BL496" s="10">
        <f>3/24000000*OO[[#This Row],[120 (03JUL1985 21:00:00)-Water Temperature (C)]]*OO[[#This Row],[62]]</f>
        <v>5.715318465194999E-2</v>
      </c>
      <c r="BM496" s="10">
        <f>3/24000000*OO[[#This Row],[121 (04JUL1985 00:00:00)-Water Temperature (C)]]*OO[[#This Row],[63]]</f>
        <v>6.3520896693375004E-2</v>
      </c>
      <c r="BN496" s="10">
        <f>3/24000000*OO[[#This Row],[122 (04JUL1985 03:00:00)-Water Temperature (C)]]*OO[[#This Row],[64]]</f>
        <v>6.9403266418425008E-2</v>
      </c>
      <c r="BO496" s="10">
        <f>3/24000000*OO[[#This Row],[123 (04JUL1985 06:00:00)-Water Temperature (C)]]*OO[[#This Row],[65]]</f>
        <v>7.4689943424749994E-2</v>
      </c>
      <c r="BP496" s="10">
        <f>3/24000000*OO[[#This Row],[124 (04JUL1985 09:00:00)-Water Temperature (C)]]*OO[[#This Row],[66]]</f>
        <v>7.9842278050612503E-2</v>
      </c>
      <c r="BQ496" s="10">
        <f>3/24000000*OO[[#This Row],[125 (04JUL1985 12:00:00)-Water Temperature (C)]]*OO[[#This Row],[67]]</f>
        <v>8.4468444402149984E-2</v>
      </c>
      <c r="BR496" s="10">
        <f>3/24000000*OO[[#This Row],[126 (04JUL1985 15:00:00)-Water Temperature (C)]]*OO[[#This Row],[68]]</f>
        <v>8.83734478419375E-2</v>
      </c>
      <c r="BS496" s="10">
        <f>3/24000000*OO[[#This Row],[127 (04JUL1985 18:00:00)-Water Temperature (C)]]*OO[[#This Row],[69]]</f>
        <v>9.1865448712850004E-2</v>
      </c>
      <c r="BT496" s="10">
        <f>3/24000000*OO[[#This Row],[128 (04JUL1985 21:00:00)-Water Temperature (C)]]*OO[[#This Row],[70]]</f>
        <v>9.44120796988E-2</v>
      </c>
      <c r="BU496" s="10">
        <f>3/24000000*OO[[#This Row],[129 (05JUL1985 00:00:00)-Water Temperature (C)]]*OO[[#This Row],[71]]</f>
        <v>9.5770544362499987E-2</v>
      </c>
      <c r="BV496" s="10">
        <f>3/24000000*OO[[#This Row],[130 (05JUL1985 03:00:00)-Water Temperature (C)]]*OO[[#This Row],[72]]</f>
        <v>9.6525251781187496E-2</v>
      </c>
      <c r="BW496" s="10">
        <f>3/24000000*OO[[#This Row],[131 (05JUL1985 06:00:00)-Water Temperature (C)]]*OO[[#This Row],[73]]</f>
        <v>9.6949100217937498E-2</v>
      </c>
      <c r="BX496" s="10">
        <f>3/24000000*OO[[#This Row],[132 (05JUL1985 09:00:00)-Water Temperature (C)]]*OO[[#This Row],[74]]</f>
        <v>9.7881464402312504E-2</v>
      </c>
      <c r="BY496" s="10">
        <f>3/24000000*OO[[#This Row],[133 (05JUL1985 12:00:00)-Water Temperature (C)]]*OO[[#This Row],[75]]</f>
        <v>9.8741833943874993E-2</v>
      </c>
      <c r="BZ496" s="10">
        <f>3/24000000*OO[[#This Row],[134 (05JUL1985 15:00:00)-Water Temperature (C)]]*OO[[#This Row],[76]]</f>
        <v>9.9366536781875001E-2</v>
      </c>
      <c r="CA496" s="10">
        <f>3/24000000*OO[[#This Row],[135 (05JUL1985 18:00:00)-Water Temperature (C)]]*OO[[#This Row],[77]]</f>
        <v>9.9594438350200001E-2</v>
      </c>
      <c r="CB496" s="10">
        <f>3/24000000*OO[[#This Row],[136 (05JUL1985 21:00:00)-Water Temperature (C)]]*OO[[#This Row],[78]]</f>
        <v>9.8778449502937501E-2</v>
      </c>
      <c r="CC496" s="10">
        <f>3/24000000*OO[[#This Row],[137 (06JUL1985 00:00:00)-Water Temperature (C)]]*OO[[#This Row],[79]]</f>
        <v>9.7165975545562486E-2</v>
      </c>
      <c r="CD496" s="10">
        <f>3/24000000*OO[[#This Row],[138 (06JUL1985 03:00:00)-Water Temperature (C)]]*OO[[#This Row],[80]]</f>
        <v>9.5416776136499987E-2</v>
      </c>
      <c r="CE496" s="10">
        <f>3/24000000*OO[[#This Row],[139 (06JUL1985 06:00:00)-Water Temperature (C)]]*OO[[#This Row],[81]]</f>
        <v>9.3702615259874986E-2</v>
      </c>
      <c r="CF496" s="10">
        <f>3/24000000*OO[[#This Row],[140 (06JUL1985 09:00:00)-Water Temperature (C)]]*OO[[#This Row],[82]]</f>
        <v>9.2800509222750002E-2</v>
      </c>
      <c r="CG496" s="10">
        <f>3/24000000*OO[[#This Row],[141 (06JUL1985 12:00:00)-Water Temperature (C)]]*OO[[#This Row],[83]]</f>
        <v>9.20706649968E-2</v>
      </c>
      <c r="CH496" s="10">
        <f>3/24000000*OO[[#This Row],[142 (06JUL1985 15:00:00)-Water Temperature (C)]]*OO[[#This Row],[84]]</f>
        <v>9.1355239749074987E-2</v>
      </c>
      <c r="CI496" s="10">
        <f>3/24000000*OO[[#This Row],[143 (06JUL1985 18:00:00)-Water Temperature (C)]]*OO[[#This Row],[85]]</f>
        <v>9.0351434392375002E-2</v>
      </c>
      <c r="CJ496" s="10">
        <f>3/24000000*OO[[#This Row],[144 (06JUL1985 21:00:00)-Water Temperature (C)]]*OO[[#This Row],[86]]</f>
        <v>8.8663063875749987E-2</v>
      </c>
      <c r="CK496" s="10">
        <f>3/24000000*OO[[#This Row],[145 (07JUL1985 00:00:00)-Water Temperature (C)]]*OO[[#This Row],[87]]</f>
        <v>8.645063669990001E-2</v>
      </c>
      <c r="CL496" s="10">
        <f>3/24000000*OO[[#This Row],[146 (07JUL1985 03:00:00)-Water Temperature (C)]]*OO[[#This Row],[88]]</f>
        <v>8.4248513735749986E-2</v>
      </c>
      <c r="CM496" s="10">
        <f>3/24000000*OO[[#This Row],[147 (07JUL1985 06:00:00)-Water Temperature (C)]]*OO[[#This Row],[89]]</f>
        <v>8.2182443146375003E-2</v>
      </c>
      <c r="CN496" s="10">
        <f>3/24000000*OO[[#This Row],[148 (07JUL1985 09:00:00)-Water Temperature (C)]]*OO[[#This Row],[90]]</f>
        <v>8.0786536666749995E-2</v>
      </c>
      <c r="CO496" s="10">
        <f>3/24000000*OO[[#This Row],[149 (07JUL1985 12:00:00)-Water Temperature (C)]]*OO[[#This Row],[91]]</f>
        <v>7.9077922978274984E-2</v>
      </c>
      <c r="CP496" s="10">
        <f>3/24000000*OO[[#This Row],[150 (07JUL1985 15:00:00)-Water Temperature (C)]]*OO[[#This Row],[92]]</f>
        <v>7.7890293987375001E-2</v>
      </c>
      <c r="CQ496" s="10">
        <f>3/24000000*OO[[#This Row],[151 (07JUL1985 18:00:00)-Water Temperature (C)]]*OO[[#This Row],[93]]</f>
        <v>7.6639231198675009E-2</v>
      </c>
      <c r="CR496" s="10">
        <f>3/24000000*OO[[#This Row],[152 (07JUL1985 21:00:00)-Water Temperature (C)]]*OO[[#This Row],[94]]</f>
        <v>7.5029918735249987E-2</v>
      </c>
      <c r="CS496" s="10">
        <f>3/24000000*OO[[#This Row],[153 (08JUL1985 00:00:00)-Water Temperature (C)]]*OO[[#This Row],[95]]</f>
        <v>7.3124163075599991E-2</v>
      </c>
      <c r="CT496" s="10">
        <f>3/24000000*OO[[#This Row],[154 (08JUL1985 03:00:00)-Water Temperature (C)]]*OO[[#This Row],[96]]</f>
        <v>7.1188464137749999E-2</v>
      </c>
      <c r="CU496" s="10">
        <f>3/24000000*OO[[#This Row],[155 (08JUL1985 06:00:00)-Water Temperature (C)]]*OO[[#This Row],[97]]</f>
        <v>6.9497842821049996E-2</v>
      </c>
      <c r="CV496" s="10">
        <f>3/24000000*OO[[#This Row],[156 (08JUL1985 09:00:00)-Water Temperature (C)]]*OO[[#This Row],[98]]</f>
        <v>6.8558465259899989E-2</v>
      </c>
      <c r="CW496" s="10">
        <f>3/24000000*OO[[#This Row],[157 (08JUL1985 12:00:00)-Water Temperature (C)]]*OO[[#This Row],[99]]</f>
        <v>6.7863321085275E-2</v>
      </c>
    </row>
    <row r="497" spans="1:101" x14ac:dyDescent="0.35">
      <c r="A497" t="s">
        <v>504</v>
      </c>
      <c r="B497">
        <v>772.03700000000003</v>
      </c>
      <c r="C497" s="10">
        <f>3/24*OO[[#This Row],[59 (26JUN1985 06:00:00)-Water Temperature (C)]]*OO[[#This Row],[1]]/SUM(OO[1])</f>
        <v>0</v>
      </c>
      <c r="D497" s="10">
        <f>3/24*OO[[#This Row],[60 (26JUN1985 09:00:00)-Water Temperature (C)]]*OO[[#This Row],[2]]/SUM(OO[2])</f>
        <v>0</v>
      </c>
      <c r="E497" s="10">
        <f>3/24*OO[[#This Row],[61 (26JUN1985 12:00:00)-Water Temperature (C)]]*OO[[#This Row],[3]]/SUM(OO[3])</f>
        <v>0</v>
      </c>
      <c r="F497" s="10">
        <f>3/24*OO[[#This Row],[62 (26JUN1985 15:00:00)-Water Temperature (C)]]*OO[[#This Row],[4]]/SUM(OO[4])</f>
        <v>0</v>
      </c>
      <c r="G497" s="10">
        <f>3/24*OO[[#This Row],[63 (26JUN1985 18:00:00)-Water Temperature (C)]]*OO[[#This Row],[5]]/SUM(OO[5])</f>
        <v>0</v>
      </c>
      <c r="H497" s="10">
        <f>3/24*OO[[#This Row],[64 (26JUN1985 21:00:00)-Water Temperature (C)]]*OO[[#This Row],[6]]/SUM(OO[6])</f>
        <v>0</v>
      </c>
      <c r="I497" s="10">
        <f>3/24*OO[[#This Row],[65 (27JUN1985 00:00:00)-Water Temperature (C)]]*OO[[#This Row],[7]]/SUM(OO[7])</f>
        <v>0</v>
      </c>
      <c r="J497" s="10">
        <f>3/24*OO[[#This Row],[66 (27JUN1985 03:00:00)-Water Temperature (C)]]*OO[[#This Row],[8]]/SUM(OO[8])</f>
        <v>0</v>
      </c>
      <c r="K497" s="10">
        <f>3/24*OO[[#This Row],[67 (27JUN1985 06:00:00)-Water Temperature (C)]]*OO[[#This Row],[9]]/SUM(OO[9])</f>
        <v>0</v>
      </c>
      <c r="L497" s="10">
        <f>3/24*OO[[#This Row],[68 (27JUN1985 09:00:00)-Water Temperature (C)]]*OO[[#This Row],[10]]/SUM(OO[10])</f>
        <v>0</v>
      </c>
      <c r="M497" s="10">
        <f>3/24*OO[[#This Row],[69 (27JUN1985 12:00:00)-Water Temperature (C)]]*OO[[#This Row],[11]]/SUM(OO[11])</f>
        <v>0</v>
      </c>
      <c r="N497" s="10">
        <f>3/24*OO[[#This Row],[70 (27JUN1985 15:00:00)-Water Temperature (C)]]*OO[[#This Row],[12]]/SUM(OO[12])</f>
        <v>0</v>
      </c>
      <c r="O497" s="10">
        <f>3/24*OO[[#This Row],[71 (27JUN1985 18:00:00)-Water Temperature (C)]]*OO[[#This Row],[13]]/SUM(OO[13])</f>
        <v>0</v>
      </c>
      <c r="P497" s="10">
        <f>3/24*OO[[#This Row],[72 (27JUN1985 21:00:00)-Water Temperature (C)]]*OO[[#This Row],[14]]/SUM(OO[14])</f>
        <v>0</v>
      </c>
      <c r="Q497" s="10">
        <f>3/24*OO[[#This Row],[73 (28JUN1985 00:00:00)-Water Temperature (C)]]*OO[[#This Row],[15]]/SUM(OO[15])</f>
        <v>0</v>
      </c>
      <c r="R497" s="10">
        <f>3/24*OO[[#This Row],[74 (28JUN1985 03:00:00)-Water Temperature (C)]]*OO[[#This Row],[16]]/SUM(OO[16])</f>
        <v>0</v>
      </c>
      <c r="S497" s="10">
        <f>3/24*OO[[#This Row],[75 (28JUN1985 06:00:00)-Water Temperature (C)]]*OO[[#This Row],[17]]/SUM(OO[17])</f>
        <v>0</v>
      </c>
      <c r="T497" s="10">
        <f>3/24*OO[[#This Row],[76 (28JUN1985 09:00:00)-Water Temperature (C)]]*OO[[#This Row],[18]]/SUM(OO[18])</f>
        <v>0</v>
      </c>
      <c r="U497" s="10">
        <f>3/24*OO[[#This Row],[77 (28JUN1985 12:00:00)-Water Temperature (C)]]*OO[[#This Row],[19]]/SUM(OO[19])</f>
        <v>0</v>
      </c>
      <c r="V497" s="10">
        <f>3/24000000*OO[[#This Row],[78 (28JUN1985 15:00:00)-Water Temperature (C)]]*OO[[#This Row],[20]]</f>
        <v>0</v>
      </c>
      <c r="W497" s="10">
        <f>3/24000000*OO[[#This Row],[79 (28JUN1985 18:00:00)-Water Temperature (C)]]*OO[[#This Row],[21]]</f>
        <v>0</v>
      </c>
      <c r="X497" s="10">
        <f>3/24000000*OO[[#This Row],[80 (28JUN1985 21:00:00)-Water Temperature (C)]]*OO[[#This Row],[22]]</f>
        <v>0</v>
      </c>
      <c r="Y497" s="10">
        <f>3/24000000*OO[[#This Row],[81 (29JUN1985 00:00:00)-Water Temperature (C)]]*OO[[#This Row],[23]]</f>
        <v>0</v>
      </c>
      <c r="Z497" s="10">
        <f>3/24000000*OO[[#This Row],[82 (29JUN1985 03:00:00)-Water Temperature (C)]]*OO[[#This Row],[24]]</f>
        <v>0</v>
      </c>
      <c r="AA497" s="10">
        <f>3/24000000*OO[[#This Row],[83 (29JUN1985 06:00:00)-Water Temperature (C)]]*OO[[#This Row],[25]]</f>
        <v>0</v>
      </c>
      <c r="AB497" s="10">
        <f>3/24000000*OO[[#This Row],[84 (29JUN1985 09:00:00)-Water Temperature (C)]]*OO[[#This Row],[26]]</f>
        <v>0</v>
      </c>
      <c r="AC497" s="10">
        <f>3/24000000*OO[[#This Row],[85 (29JUN1985 12:00:00)-Water Temperature (C)]]*OO[[#This Row],[27]]</f>
        <v>0</v>
      </c>
      <c r="AD497" s="10">
        <f>3/24000000*OO[[#This Row],[86 (29JUN1985 15:00:00)-Water Temperature (C)]]*OO[[#This Row],[28]]</f>
        <v>6.5073965592200005E-40</v>
      </c>
      <c r="AE497" s="10">
        <f>3/24000000*OO[[#This Row],[88 (29JUN1985 21:00:00)-Water Temperature (C)]]*OO[[#This Row],[30]]</f>
        <v>3.4515886159275E-31</v>
      </c>
      <c r="AF497" s="10">
        <f>3/24000000*OO[[#This Row],[88 (29JUN1985 21:00:00)-Water Temperature (C)]]*OO[[#This Row],[30]]</f>
        <v>3.4515886159275E-31</v>
      </c>
      <c r="AG497" s="10">
        <f>3/24000000*OO[[#This Row],[89 (30JUN1985 00:00:00)-Water Temperature (C)]]*OO[[#This Row],[31]]</f>
        <v>9.5329856879662509E-28</v>
      </c>
      <c r="AH497" s="10">
        <f>3/24000000*OO[[#This Row],[90 (30JUN1985 03:00:00)-Water Temperature (C)]]*OO[[#This Row],[32]]</f>
        <v>9.3989832332724996E-25</v>
      </c>
      <c r="AI497" s="10">
        <f>3/24000000*OO[[#This Row],[91 (30JUN1985 06:00:00)-Water Temperature (C)]]*OO[[#This Row],[33]]</f>
        <v>4.0257347747499997E-22</v>
      </c>
      <c r="AJ497" s="10">
        <f>3/24000000*OO[[#This Row],[92 (30JUN1985 09:00:00)-Water Temperature (C)]]*OO[[#This Row],[34]]</f>
        <v>8.6131529335687501E-20</v>
      </c>
      <c r="AK497" s="10">
        <f>3/24000000*OO[[#This Row],[93 (30JUN1985 12:00:00)-Water Temperature (C)]]*OO[[#This Row],[35]]</f>
        <v>1.0030898616716251E-17</v>
      </c>
      <c r="AL497" s="10">
        <f>3/24000000*OO[[#This Row],[94 (30JUN1985 15:00:00)-Water Temperature (C)]]*OO[[#This Row],[36]]</f>
        <v>6.8848998467899995E-16</v>
      </c>
      <c r="AM497" s="10">
        <f>3/24000000*OO[[#This Row],[95 (30JUN1985 18:00:00)-Water Temperature (C)]]*OO[[#This Row],[37]]</f>
        <v>2.97731675044125E-14</v>
      </c>
      <c r="AN497" s="10">
        <f>3/24000000*OO[[#This Row],[96 (30JUN1985 21:00:00)-Water Temperature (C)]]*OO[[#This Row],[38]]</f>
        <v>8.508470748815E-13</v>
      </c>
      <c r="AO497" s="10">
        <f>3/24000000*OO[[#This Row],[97 (01JUL1985 00:00:00)-Water Temperature (C)]]*OO[[#This Row],[39]]</f>
        <v>1.681755775879E-11</v>
      </c>
      <c r="AP497" s="10">
        <f>3/24000000*OO[[#This Row],[98 (01JUL1985 03:00:00)-Water Temperature (C)]]*OO[[#This Row],[40]]</f>
        <v>2.4064639058878751E-10</v>
      </c>
      <c r="AQ497" s="10">
        <f>3/24000000*OO[[#This Row],[99 (01JUL1985 06:00:00)-Water Temperature (C)]]*OO[[#This Row],[41]]</f>
        <v>2.58344840777925E-9</v>
      </c>
      <c r="AR497" s="10">
        <f>3/24000000*OO[[#This Row],[100 (01JUL1985 09:00:00)-Water Temperature (C)]]*OO[[#This Row],[42]]</f>
        <v>2.1607319536389998E-8</v>
      </c>
      <c r="AS497" s="10">
        <f>3/24000000*OO[[#This Row],[101 (01JUL1985 12:00:00)-Water Temperature (C)]]*OO[[#This Row],[43]]</f>
        <v>1.4324339632679999E-7</v>
      </c>
      <c r="AT497" s="10">
        <f>3/24000000*OO[[#This Row],[102 (01JUL1985 15:00:00)-Water Temperature (C)]]*OO[[#This Row],[44]]</f>
        <v>7.6743968790450003E-7</v>
      </c>
      <c r="AU497" s="10">
        <f>3/24000000*OO[[#This Row],[103 (01JUL1985 18:00:00)-Water Temperature (C)]]*OO[[#This Row],[45]]</f>
        <v>3.3989066449312506E-6</v>
      </c>
      <c r="AV497" s="10">
        <f>3/24000000*OO[[#This Row],[104 (01JUL1985 21:00:00)-Water Temperature (C)]]*OO[[#This Row],[46]]</f>
        <v>1.261483683705E-5</v>
      </c>
      <c r="AW497" s="10">
        <f>3/24000000*OO[[#This Row],[105 (02JUL1985 00:00:00)-Water Temperature (C)]]*OO[[#This Row],[47]]</f>
        <v>4.0050704758487501E-5</v>
      </c>
      <c r="AX497" s="10">
        <f>3/24000000*OO[[#This Row],[106 (02JUL1985 03:00:00)-Water Temperature (C)]]*OO[[#This Row],[48]]</f>
        <v>1.1090124755027498E-4</v>
      </c>
      <c r="AY497" s="10">
        <f>3/24000000*OO[[#This Row],[107 (02JUL1985 06:00:00)-Water Temperature (C)]]*OO[[#This Row],[49]]</f>
        <v>2.7223762866357502E-4</v>
      </c>
      <c r="AZ497" s="10">
        <f>3/24000000*OO[[#This Row],[108 (02JUL1985 09:00:00)-Water Temperature (C)]]*OO[[#This Row],[50]]</f>
        <v>6.0043238990625E-4</v>
      </c>
      <c r="BA497" s="10">
        <f>3/24000000*OO[[#This Row],[109 (02JUL1985 12:00:00)-Water Temperature (C)]]*OO[[#This Row],[51]]</f>
        <v>1.2075111051041249E-3</v>
      </c>
      <c r="BB497" s="10">
        <f>3/24000000*OO[[#This Row],[110 (02JUL1985 15:00:00)-Water Temperature (C)]]*OO[[#This Row],[52]]</f>
        <v>2.2213333210309998E-3</v>
      </c>
      <c r="BC497" s="10">
        <f>3/24000000*OO[[#This Row],[111 (02JUL1985 18:00:00)-Water Temperature (C)]]*OO[[#This Row],[53]]</f>
        <v>3.7779371606249997E-3</v>
      </c>
      <c r="BD497" s="10">
        <f>3/24000000*OO[[#This Row],[112 (02JUL1985 21:00:00)-Water Temperature (C)]]*OO[[#This Row],[54]]</f>
        <v>5.9761340428124993E-3</v>
      </c>
      <c r="BE497" s="10">
        <f>3/24000000*OO[[#This Row],[113 (03JUL1985 00:00:00)-Water Temperature (C)]]*OO[[#This Row],[55]]</f>
        <v>8.8894841530174993E-3</v>
      </c>
      <c r="BF497" s="10">
        <f>3/24000000*OO[[#This Row],[114 (03JUL1985 03:00:00)-Water Temperature (C)]]*OO[[#This Row],[56]]</f>
        <v>1.2518251174369999E-2</v>
      </c>
      <c r="BG497" s="10">
        <f>3/24000000*OO[[#This Row],[115 (03JUL1985 06:00:00)-Water Temperature (C)]]*OO[[#This Row],[57]]</f>
        <v>1.679956717248E-2</v>
      </c>
      <c r="BH497" s="10">
        <f>3/24000000*OO[[#This Row],[116 (03JUL1985 09:00:00)-Water Temperature (C)]]*OO[[#This Row],[58]]</f>
        <v>2.1684267243899998E-2</v>
      </c>
      <c r="BI497" s="10">
        <f>3/24000000*OO[[#This Row],[117 (03JUL1985 12:00:00)-Water Temperature (C)]]*OO[[#This Row],[59]]</f>
        <v>2.7137172987948748E-2</v>
      </c>
      <c r="BJ497" s="10">
        <f>3/24000000*OO[[#This Row],[118 (03JUL1985 15:00:00)-Water Temperature (C)]]*OO[[#This Row],[60]]</f>
        <v>3.2932319176274996E-2</v>
      </c>
      <c r="BK497" s="10">
        <f>3/24000000*OO[[#This Row],[119 (03JUL1985 18:00:00)-Water Temperature (C)]]*OO[[#This Row],[61]]</f>
        <v>3.8923713243075003E-2</v>
      </c>
      <c r="BL497" s="10">
        <f>3/24000000*OO[[#This Row],[120 (03JUL1985 21:00:00)-Water Temperature (C)]]*OO[[#This Row],[62]]</f>
        <v>4.4639846073724995E-2</v>
      </c>
      <c r="BM497" s="10">
        <f>3/24000000*OO[[#This Row],[121 (04JUL1985 00:00:00)-Water Temperature (C)]]*OO[[#This Row],[63]]</f>
        <v>5.0022010009374999E-2</v>
      </c>
      <c r="BN497" s="10">
        <f>3/24000000*OO[[#This Row],[122 (04JUL1985 03:00:00)-Water Temperature (C)]]*OO[[#This Row],[64]]</f>
        <v>5.5070022256500005E-2</v>
      </c>
      <c r="BO497" s="10">
        <f>3/24000000*OO[[#This Row],[123 (04JUL1985 06:00:00)-Water Temperature (C)]]*OO[[#This Row],[65]]</f>
        <v>5.9680720266299996E-2</v>
      </c>
      <c r="BP497" s="10">
        <f>3/24000000*OO[[#This Row],[124 (04JUL1985 09:00:00)-Water Temperature (C)]]*OO[[#This Row],[66]]</f>
        <v>6.4213613812799997E-2</v>
      </c>
      <c r="BQ497" s="10">
        <f>3/24000000*OO[[#This Row],[125 (04JUL1985 12:00:00)-Water Temperature (C)]]*OO[[#This Row],[67]]</f>
        <v>6.8337696128624989E-2</v>
      </c>
      <c r="BR497" s="10">
        <f>3/24000000*OO[[#This Row],[126 (04JUL1985 15:00:00)-Water Temperature (C)]]*OO[[#This Row],[68]]</f>
        <v>7.1891986807437497E-2</v>
      </c>
      <c r="BS497" s="10">
        <f>3/24000000*OO[[#This Row],[127 (04JUL1985 18:00:00)-Water Temperature (C)]]*OO[[#This Row],[69]]</f>
        <v>7.5115344057962496E-2</v>
      </c>
      <c r="BT497" s="10">
        <f>3/24000000*OO[[#This Row],[128 (04JUL1985 21:00:00)-Water Temperature (C)]]*OO[[#This Row],[70]]</f>
        <v>7.7558235747562487E-2</v>
      </c>
      <c r="BU497" s="10">
        <f>3/24000000*OO[[#This Row],[129 (05JUL1985 00:00:00)-Water Temperature (C)]]*OO[[#This Row],[71]]</f>
        <v>7.9021035275324988E-2</v>
      </c>
      <c r="BV497" s="10">
        <f>3/24000000*OO[[#This Row],[130 (05JUL1985 03:00:00)-Water Temperature (C)]]*OO[[#This Row],[72]]</f>
        <v>7.9974588954175002E-2</v>
      </c>
      <c r="BW497" s="10">
        <f>3/24000000*OO[[#This Row],[131 (05JUL1985 06:00:00)-Water Temperature (C)]]*OO[[#This Row],[73]]</f>
        <v>8.0642281415000003E-2</v>
      </c>
      <c r="BX497" s="10">
        <f>3/24000000*OO[[#This Row],[132 (05JUL1985 09:00:00)-Water Temperature (C)]]*OO[[#This Row],[74]]</f>
        <v>8.1717481397475006E-2</v>
      </c>
      <c r="BY497" s="10">
        <f>3/24000000*OO[[#This Row],[133 (05JUL1985 12:00:00)-Water Temperature (C)]]*OO[[#This Row],[75]]</f>
        <v>8.2710833053012509E-2</v>
      </c>
      <c r="BZ497" s="10">
        <f>3/24000000*OO[[#This Row],[134 (05JUL1985 15:00:00)-Water Temperature (C)]]*OO[[#This Row],[76]]</f>
        <v>8.3490649931499988E-2</v>
      </c>
      <c r="CA497" s="10">
        <f>3/24000000*OO[[#This Row],[135 (05JUL1985 18:00:00)-Water Temperature (C)]]*OO[[#This Row],[77]]</f>
        <v>8.3921102225399988E-2</v>
      </c>
      <c r="CB497" s="10">
        <f>3/24000000*OO[[#This Row],[136 (05JUL1985 21:00:00)-Water Temperature (C)]]*OO[[#This Row],[78]]</f>
        <v>8.3448350069249985E-2</v>
      </c>
      <c r="CC497" s="10">
        <f>3/24000000*OO[[#This Row],[137 (06JUL1985 00:00:00)-Water Temperature (C)]]*OO[[#This Row],[79]]</f>
        <v>8.2299364895525001E-2</v>
      </c>
      <c r="CD497" s="10">
        <f>3/24000000*OO[[#This Row],[138 (06JUL1985 03:00:00)-Water Temperature (C)]]*OO[[#This Row],[80]]</f>
        <v>8.1017255580274991E-2</v>
      </c>
      <c r="CE497" s="10">
        <f>3/24000000*OO[[#This Row],[139 (06JUL1985 06:00:00)-Water Temperature (C)]]*OO[[#This Row],[81]]</f>
        <v>7.9752979344150002E-2</v>
      </c>
      <c r="CF497" s="10">
        <f>3/24000000*OO[[#This Row],[140 (06JUL1985 09:00:00)-Water Temperature (C)]]*OO[[#This Row],[82]]</f>
        <v>7.9164026520249994E-2</v>
      </c>
      <c r="CG497" s="10">
        <f>3/24000000*OO[[#This Row],[141 (06JUL1985 12:00:00)-Water Temperature (C)]]*OO[[#This Row],[83]]</f>
        <v>7.8700940759924995E-2</v>
      </c>
      <c r="CH497" s="10">
        <f>3/24000000*OO[[#This Row],[142 (06JUL1985 15:00:00)-Water Temperature (C)]]*OO[[#This Row],[84]]</f>
        <v>7.8234990724800002E-2</v>
      </c>
      <c r="CI497" s="10">
        <f>3/24000000*OO[[#This Row],[143 (06JUL1985 18:00:00)-Water Temperature (C)]]*OO[[#This Row],[85]]</f>
        <v>7.75109854101E-2</v>
      </c>
      <c r="CJ497" s="10">
        <f>3/24000000*OO[[#This Row],[144 (06JUL1985 21:00:00)-Water Temperature (C)]]*OO[[#This Row],[86]]</f>
        <v>7.6184022285337494E-2</v>
      </c>
      <c r="CK497" s="10">
        <f>3/24000000*OO[[#This Row],[145 (07JUL1985 00:00:00)-Water Temperature (C)]]*OO[[#This Row],[87]]</f>
        <v>7.4407117500674996E-2</v>
      </c>
      <c r="CL497" s="10">
        <f>3/24000000*OO[[#This Row],[146 (07JUL1985 03:00:00)-Water Temperature (C)]]*OO[[#This Row],[88]]</f>
        <v>7.2629263789325008E-2</v>
      </c>
      <c r="CM497" s="10">
        <f>3/24000000*OO[[#This Row],[147 (07JUL1985 06:00:00)-Water Temperature (C)]]*OO[[#This Row],[89]]</f>
        <v>7.09619432469E-2</v>
      </c>
      <c r="CN497" s="10">
        <f>3/24000000*OO[[#This Row],[148 (07JUL1985 09:00:00)-Water Temperature (C)]]*OO[[#This Row],[90]]</f>
        <v>6.985847031749999E-2</v>
      </c>
      <c r="CO497" s="10">
        <f>3/24000000*OO[[#This Row],[149 (07JUL1985 12:00:00)-Water Temperature (C)]]*OO[[#This Row],[91]]</f>
        <v>6.8473810190024992E-2</v>
      </c>
      <c r="CP497" s="10">
        <f>3/24000000*OO[[#This Row],[150 (07JUL1985 15:00:00)-Water Temperature (C)]]*OO[[#This Row],[92]]</f>
        <v>6.7537432983425003E-2</v>
      </c>
      <c r="CQ497" s="10">
        <f>3/24000000*OO[[#This Row],[151 (07JUL1985 18:00:00)-Water Temperature (C)]]*OO[[#This Row],[93]]</f>
        <v>6.6532920757499989E-2</v>
      </c>
      <c r="CR497" s="10">
        <f>3/24000000*OO[[#This Row],[152 (07JUL1985 21:00:00)-Water Temperature (C)]]*OO[[#This Row],[94]]</f>
        <v>6.5209437127000003E-2</v>
      </c>
      <c r="CS497" s="10">
        <f>3/24000000*OO[[#This Row],[153 (08JUL1985 00:00:00)-Water Temperature (C)]]*OO[[#This Row],[95]]</f>
        <v>6.3622902200925008E-2</v>
      </c>
      <c r="CT497" s="10">
        <f>3/24000000*OO[[#This Row],[154 (08JUL1985 03:00:00)-Water Temperature (C)]]*OO[[#This Row],[96]]</f>
        <v>6.2006180495562495E-2</v>
      </c>
      <c r="CU497" s="10">
        <f>3/24000000*OO[[#This Row],[155 (08JUL1985 06:00:00)-Water Temperature (C)]]*OO[[#This Row],[97]]</f>
        <v>6.0599588086537502E-2</v>
      </c>
      <c r="CV497" s="10">
        <f>3/24000000*OO[[#This Row],[156 (08JUL1985 09:00:00)-Water Temperature (C)]]*OO[[#This Row],[98]]</f>
        <v>5.98458613668E-2</v>
      </c>
      <c r="CW497" s="10">
        <f>3/24000000*OO[[#This Row],[157 (08JUL1985 12:00:00)-Water Temperature (C)]]*OO[[#This Row],[99]]</f>
        <v>5.9293941194812502E-2</v>
      </c>
    </row>
    <row r="498" spans="1:101" x14ac:dyDescent="0.35">
      <c r="A498" t="s">
        <v>505</v>
      </c>
      <c r="B498">
        <v>776.49630000000002</v>
      </c>
      <c r="C498" s="10">
        <f>3/24*OO[[#This Row],[59 (26JUN1985 06:00:00)-Water Temperature (C)]]*OO[[#This Row],[1]]/SUM(OO[1])</f>
        <v>0</v>
      </c>
      <c r="D498" s="10">
        <f>3/24*OO[[#This Row],[60 (26JUN1985 09:00:00)-Water Temperature (C)]]*OO[[#This Row],[2]]/SUM(OO[2])</f>
        <v>0</v>
      </c>
      <c r="E498" s="10">
        <f>3/24*OO[[#This Row],[61 (26JUN1985 12:00:00)-Water Temperature (C)]]*OO[[#This Row],[3]]/SUM(OO[3])</f>
        <v>0</v>
      </c>
      <c r="F498" s="10">
        <f>3/24*OO[[#This Row],[62 (26JUN1985 15:00:00)-Water Temperature (C)]]*OO[[#This Row],[4]]/SUM(OO[4])</f>
        <v>0</v>
      </c>
      <c r="G498" s="10">
        <f>3/24*OO[[#This Row],[63 (26JUN1985 18:00:00)-Water Temperature (C)]]*OO[[#This Row],[5]]/SUM(OO[5])</f>
        <v>0</v>
      </c>
      <c r="H498" s="10">
        <f>3/24*OO[[#This Row],[64 (26JUN1985 21:00:00)-Water Temperature (C)]]*OO[[#This Row],[6]]/SUM(OO[6])</f>
        <v>0</v>
      </c>
      <c r="I498" s="10">
        <f>3/24*OO[[#This Row],[65 (27JUN1985 00:00:00)-Water Temperature (C)]]*OO[[#This Row],[7]]/SUM(OO[7])</f>
        <v>0</v>
      </c>
      <c r="J498" s="10">
        <f>3/24*OO[[#This Row],[66 (27JUN1985 03:00:00)-Water Temperature (C)]]*OO[[#This Row],[8]]/SUM(OO[8])</f>
        <v>0</v>
      </c>
      <c r="K498" s="10">
        <f>3/24*OO[[#This Row],[67 (27JUN1985 06:00:00)-Water Temperature (C)]]*OO[[#This Row],[9]]/SUM(OO[9])</f>
        <v>0</v>
      </c>
      <c r="L498" s="10">
        <f>3/24*OO[[#This Row],[68 (27JUN1985 09:00:00)-Water Temperature (C)]]*OO[[#This Row],[10]]/SUM(OO[10])</f>
        <v>0</v>
      </c>
      <c r="M498" s="10">
        <f>3/24*OO[[#This Row],[69 (27JUN1985 12:00:00)-Water Temperature (C)]]*OO[[#This Row],[11]]/SUM(OO[11])</f>
        <v>0</v>
      </c>
      <c r="N498" s="10">
        <f>3/24*OO[[#This Row],[70 (27JUN1985 15:00:00)-Water Temperature (C)]]*OO[[#This Row],[12]]/SUM(OO[12])</f>
        <v>0</v>
      </c>
      <c r="O498" s="10">
        <f>3/24*OO[[#This Row],[71 (27JUN1985 18:00:00)-Water Temperature (C)]]*OO[[#This Row],[13]]/SUM(OO[13])</f>
        <v>0</v>
      </c>
      <c r="P498" s="10">
        <f>3/24*OO[[#This Row],[72 (27JUN1985 21:00:00)-Water Temperature (C)]]*OO[[#This Row],[14]]/SUM(OO[14])</f>
        <v>0</v>
      </c>
      <c r="Q498" s="10">
        <f>3/24*OO[[#This Row],[73 (28JUN1985 00:00:00)-Water Temperature (C)]]*OO[[#This Row],[15]]/SUM(OO[15])</f>
        <v>0</v>
      </c>
      <c r="R498" s="10">
        <f>3/24*OO[[#This Row],[74 (28JUN1985 03:00:00)-Water Temperature (C)]]*OO[[#This Row],[16]]/SUM(OO[16])</f>
        <v>0</v>
      </c>
      <c r="S498" s="10">
        <f>3/24*OO[[#This Row],[75 (28JUN1985 06:00:00)-Water Temperature (C)]]*OO[[#This Row],[17]]/SUM(OO[17])</f>
        <v>0</v>
      </c>
      <c r="T498" s="10">
        <f>3/24*OO[[#This Row],[76 (28JUN1985 09:00:00)-Water Temperature (C)]]*OO[[#This Row],[18]]/SUM(OO[18])</f>
        <v>0</v>
      </c>
      <c r="U498" s="10">
        <f>3/24*OO[[#This Row],[77 (28JUN1985 12:00:00)-Water Temperature (C)]]*OO[[#This Row],[19]]/SUM(OO[19])</f>
        <v>0</v>
      </c>
      <c r="V498" s="10">
        <f>3/24000000*OO[[#This Row],[78 (28JUN1985 15:00:00)-Water Temperature (C)]]*OO[[#This Row],[20]]</f>
        <v>0</v>
      </c>
      <c r="W498" s="10">
        <f>3/24000000*OO[[#This Row],[79 (28JUN1985 18:00:00)-Water Temperature (C)]]*OO[[#This Row],[21]]</f>
        <v>0</v>
      </c>
      <c r="X498" s="10">
        <f>3/24000000*OO[[#This Row],[80 (28JUN1985 21:00:00)-Water Temperature (C)]]*OO[[#This Row],[22]]</f>
        <v>0</v>
      </c>
      <c r="Y498" s="10">
        <f>3/24000000*OO[[#This Row],[81 (29JUN1985 00:00:00)-Water Temperature (C)]]*OO[[#This Row],[23]]</f>
        <v>0</v>
      </c>
      <c r="Z498" s="10">
        <f>3/24000000*OO[[#This Row],[82 (29JUN1985 03:00:00)-Water Temperature (C)]]*OO[[#This Row],[24]]</f>
        <v>0</v>
      </c>
      <c r="AA498" s="10">
        <f>3/24000000*OO[[#This Row],[83 (29JUN1985 06:00:00)-Water Temperature (C)]]*OO[[#This Row],[25]]</f>
        <v>0</v>
      </c>
      <c r="AB498" s="10">
        <f>3/24000000*OO[[#This Row],[84 (29JUN1985 09:00:00)-Water Temperature (C)]]*OO[[#This Row],[26]]</f>
        <v>0</v>
      </c>
      <c r="AC498" s="10">
        <f>3/24000000*OO[[#This Row],[85 (29JUN1985 12:00:00)-Water Temperature (C)]]*OO[[#This Row],[27]]</f>
        <v>0</v>
      </c>
      <c r="AD498" s="10">
        <f>3/24000000*OO[[#This Row],[86 (29JUN1985 15:00:00)-Water Temperature (C)]]*OO[[#This Row],[28]]</f>
        <v>1.50059329746325E-40</v>
      </c>
      <c r="AE498" s="10">
        <f>3/24000000*OO[[#This Row],[88 (29JUN1985 21:00:00)-Water Temperature (C)]]*OO[[#This Row],[30]]</f>
        <v>9.9262811651824999E-32</v>
      </c>
      <c r="AF498" s="10">
        <f>3/24000000*OO[[#This Row],[88 (29JUN1985 21:00:00)-Water Temperature (C)]]*OO[[#This Row],[30]]</f>
        <v>9.9262811651824999E-32</v>
      </c>
      <c r="AG498" s="10">
        <f>3/24000000*OO[[#This Row],[89 (30JUN1985 00:00:00)-Water Temperature (C)]]*OO[[#This Row],[31]]</f>
        <v>2.9731038596550002E-28</v>
      </c>
      <c r="AH498" s="10">
        <f>3/24000000*OO[[#This Row],[90 (30JUN1985 03:00:00)-Water Temperature (C)]]*OO[[#This Row],[32]]</f>
        <v>3.1486392587399996E-25</v>
      </c>
      <c r="AI498" s="10">
        <f>3/24000000*OO[[#This Row],[91 (30JUN1985 06:00:00)-Water Temperature (C)]]*OO[[#This Row],[33]]</f>
        <v>1.4365100140773749E-22</v>
      </c>
      <c r="AJ498" s="10">
        <f>3/24000000*OO[[#This Row],[92 (30JUN1985 09:00:00)-Water Temperature (C)]]*OO[[#This Row],[34]]</f>
        <v>3.2543331649274996E-20</v>
      </c>
      <c r="AK498" s="10">
        <f>3/24000000*OO[[#This Row],[93 (30JUN1985 12:00:00)-Water Temperature (C)]]*OO[[#This Row],[35]]</f>
        <v>3.9937650429600002E-18</v>
      </c>
      <c r="AL498" s="10">
        <f>3/24000000*OO[[#This Row],[94 (30JUN1985 15:00:00)-Water Temperature (C)]]*OO[[#This Row],[36]]</f>
        <v>2.8772391789299996E-16</v>
      </c>
      <c r="AM498" s="10">
        <f>3/24000000*OO[[#This Row],[95 (30JUN1985 18:00:00)-Water Temperature (C)]]*OO[[#This Row],[37]]</f>
        <v>1.3016812682415E-14</v>
      </c>
      <c r="AN498" s="10">
        <f>3/24000000*OO[[#This Row],[96 (30JUN1985 21:00:00)-Water Temperature (C)]]*OO[[#This Row],[38]]</f>
        <v>3.8803859002350002E-13</v>
      </c>
      <c r="AO498" s="10">
        <f>3/24000000*OO[[#This Row],[97 (01JUL1985 00:00:00)-Water Temperature (C)]]*OO[[#This Row],[39]]</f>
        <v>7.9806765618674996E-12</v>
      </c>
      <c r="AP498" s="10">
        <f>3/24000000*OO[[#This Row],[98 (01JUL1985 03:00:00)-Water Temperature (C)]]*OO[[#This Row],[40]]</f>
        <v>1.185547923800625E-10</v>
      </c>
      <c r="AQ498" s="10">
        <f>3/24000000*OO[[#This Row],[99 (01JUL1985 06:00:00)-Water Temperature (C)]]*OO[[#This Row],[41]]</f>
        <v>1.318893127358625E-9</v>
      </c>
      <c r="AR498" s="10">
        <f>3/24000000*OO[[#This Row],[100 (01JUL1985 09:00:00)-Water Temperature (C)]]*OO[[#This Row],[42]]</f>
        <v>1.1407837425074999E-8</v>
      </c>
      <c r="AS498" s="10">
        <f>3/24000000*OO[[#This Row],[101 (01JUL1985 12:00:00)-Water Temperature (C)]]*OO[[#This Row],[43]]</f>
        <v>7.8058574947062497E-8</v>
      </c>
      <c r="AT498" s="10">
        <f>3/24000000*OO[[#This Row],[102 (01JUL1985 15:00:00)-Water Temperature (C)]]*OO[[#This Row],[44]]</f>
        <v>4.3092104751937496E-7</v>
      </c>
      <c r="AU498" s="10">
        <f>3/24000000*OO[[#This Row],[103 (01JUL1985 18:00:00)-Water Temperature (C)]]*OO[[#This Row],[45]]</f>
        <v>1.9635224559041248E-6</v>
      </c>
      <c r="AV498" s="10">
        <f>3/24000000*OO[[#This Row],[104 (01JUL1985 21:00:00)-Water Temperature (C)]]*OO[[#This Row],[46]]</f>
        <v>7.4862562139437507E-6</v>
      </c>
      <c r="AW498" s="10">
        <f>3/24000000*OO[[#This Row],[105 (02JUL1985 00:00:00)-Water Temperature (C)]]*OO[[#This Row],[47]]</f>
        <v>2.4379901524912497E-5</v>
      </c>
      <c r="AX498" s="10">
        <f>3/24000000*OO[[#This Row],[106 (02JUL1985 03:00:00)-Water Temperature (C)]]*OO[[#This Row],[48]]</f>
        <v>6.9140924402324996E-5</v>
      </c>
      <c r="AY498" s="10">
        <f>3/24000000*OO[[#This Row],[107 (02JUL1985 06:00:00)-Water Temperature (C)]]*OO[[#This Row],[49]]</f>
        <v>1.7360112846015E-4</v>
      </c>
      <c r="AZ498" s="10">
        <f>3/24000000*OO[[#This Row],[108 (02JUL1985 09:00:00)-Water Temperature (C)]]*OO[[#This Row],[50]]</f>
        <v>3.9109589406250003E-4</v>
      </c>
      <c r="BA498" s="10">
        <f>3/24000000*OO[[#This Row],[109 (02JUL1985 12:00:00)-Water Temperature (C)]]*OO[[#This Row],[51]]</f>
        <v>8.0229181043374996E-4</v>
      </c>
      <c r="BB498" s="10">
        <f>3/24000000*OO[[#This Row],[110 (02JUL1985 15:00:00)-Water Temperature (C)]]*OO[[#This Row],[52]]</f>
        <v>1.5035605334368751E-3</v>
      </c>
      <c r="BC498" s="10">
        <f>3/24000000*OO[[#This Row],[111 (02JUL1985 18:00:00)-Water Temperature (C)]]*OO[[#This Row],[53]]</f>
        <v>2.6020617222869999E-3</v>
      </c>
      <c r="BD498" s="10">
        <f>3/24000000*OO[[#This Row],[112 (02JUL1985 21:00:00)-Water Temperature (C)]]*OO[[#This Row],[54]]</f>
        <v>4.1836790936587492E-3</v>
      </c>
      <c r="BE498" s="10">
        <f>3/24000000*OO[[#This Row],[113 (03JUL1985 00:00:00)-Water Temperature (C)]]*OO[[#This Row],[55]]</f>
        <v>6.3184428660374992E-3</v>
      </c>
      <c r="BF498" s="10">
        <f>3/24000000*OO[[#This Row],[114 (03JUL1985 03:00:00)-Water Temperature (C)]]*OO[[#This Row],[56]]</f>
        <v>9.0241219123800009E-3</v>
      </c>
      <c r="BG498" s="10">
        <f>3/24000000*OO[[#This Row],[115 (03JUL1985 06:00:00)-Water Temperature (C)]]*OO[[#This Row],[57]]</f>
        <v>1.2270383904240002E-2</v>
      </c>
      <c r="BH498" s="10">
        <f>3/24000000*OO[[#This Row],[116 (03JUL1985 09:00:00)-Water Temperature (C)]]*OO[[#This Row],[58]]</f>
        <v>1.6032536064257495E-2</v>
      </c>
      <c r="BI498" s="10">
        <f>3/24000000*OO[[#This Row],[117 (03JUL1985 12:00:00)-Water Temperature (C)]]*OO[[#This Row],[59]]</f>
        <v>2.0291957666879998E-2</v>
      </c>
      <c r="BJ498" s="10">
        <f>3/24000000*OO[[#This Row],[118 (03JUL1985 15:00:00)-Water Temperature (C)]]*OO[[#This Row],[60]]</f>
        <v>2.4884109804782499E-2</v>
      </c>
      <c r="BK498" s="10">
        <f>3/24000000*OO[[#This Row],[119 (03JUL1985 18:00:00)-Water Temperature (C)]]*OO[[#This Row],[61]]</f>
        <v>2.9696981976749998E-2</v>
      </c>
      <c r="BL498" s="10">
        <f>3/24000000*OO[[#This Row],[120 (03JUL1985 21:00:00)-Water Temperature (C)]]*OO[[#This Row],[62]]</f>
        <v>3.4365518244687504E-2</v>
      </c>
      <c r="BM498" s="10">
        <f>3/24000000*OO[[#This Row],[121 (04JUL1985 00:00:00)-Water Temperature (C)]]*OO[[#This Row],[63]]</f>
        <v>3.8832040374375001E-2</v>
      </c>
      <c r="BN498" s="10">
        <f>3/24000000*OO[[#This Row],[122 (04JUL1985 03:00:00)-Water Temperature (C)]]*OO[[#This Row],[64]]</f>
        <v>4.3084461225999994E-2</v>
      </c>
      <c r="BO498" s="10">
        <f>3/24000000*OO[[#This Row],[123 (04JUL1985 06:00:00)-Water Temperature (C)]]*OO[[#This Row],[65]]</f>
        <v>4.70300933867E-2</v>
      </c>
      <c r="BP498" s="10">
        <f>3/24000000*OO[[#This Row],[124 (04JUL1985 09:00:00)-Water Temperature (C)]]*OO[[#This Row],[66]]</f>
        <v>5.0942835607949995E-2</v>
      </c>
      <c r="BQ498" s="10">
        <f>3/24000000*OO[[#This Row],[125 (04JUL1985 12:00:00)-Water Temperature (C)]]*OO[[#This Row],[67]]</f>
        <v>5.4556218998137493E-2</v>
      </c>
      <c r="BR498" s="10">
        <f>3/24000000*OO[[#This Row],[126 (04JUL1985 15:00:00)-Water Temperature (C)]]*OO[[#This Row],[68]]</f>
        <v>5.7733522676250003E-2</v>
      </c>
      <c r="BS498" s="10">
        <f>3/24000000*OO[[#This Row],[127 (04JUL1985 18:00:00)-Water Temperature (C)]]*OO[[#This Row],[69]]</f>
        <v>6.0655692853699997E-2</v>
      </c>
      <c r="BT498" s="10">
        <f>3/24000000*OO[[#This Row],[128 (04JUL1985 21:00:00)-Water Temperature (C)]]*OO[[#This Row],[70]]</f>
        <v>6.2950945110225004E-2</v>
      </c>
      <c r="BU498" s="10">
        <f>3/24000000*OO[[#This Row],[129 (05JUL1985 00:00:00)-Water Temperature (C)]]*OO[[#This Row],[71]]</f>
        <v>6.4449571595824998E-2</v>
      </c>
      <c r="BV498" s="10">
        <f>3/24000000*OO[[#This Row],[130 (05JUL1985 03:00:00)-Water Temperature (C)]]*OO[[#This Row],[72]]</f>
        <v>6.5525174308199999E-2</v>
      </c>
      <c r="BW498" s="10">
        <f>3/24000000*OO[[#This Row],[131 (05JUL1985 06:00:00)-Water Temperature (C)]]*OO[[#This Row],[73]]</f>
        <v>6.6357203698325012E-2</v>
      </c>
      <c r="BX498" s="10">
        <f>3/24000000*OO[[#This Row],[132 (05JUL1985 09:00:00)-Water Temperature (C)]]*OO[[#This Row],[74]]</f>
        <v>6.7513017810562487E-2</v>
      </c>
      <c r="BY498" s="10">
        <f>3/24000000*OO[[#This Row],[133 (05JUL1985 12:00:00)-Water Temperature (C)]]*OO[[#This Row],[75]]</f>
        <v>6.8592272659950007E-2</v>
      </c>
      <c r="BZ498" s="10">
        <f>3/24000000*OO[[#This Row],[134 (05JUL1985 15:00:00)-Water Temperature (C)]]*OO[[#This Row],[76]]</f>
        <v>6.9483574410837495E-2</v>
      </c>
      <c r="CA498" s="10">
        <f>3/24000000*OO[[#This Row],[135 (05JUL1985 18:00:00)-Water Temperature (C)]]*OO[[#This Row],[77]]</f>
        <v>7.0073812909062491E-2</v>
      </c>
      <c r="CB498" s="10">
        <f>3/24000000*OO[[#This Row],[136 (05JUL1985 21:00:00)-Water Temperature (C)]]*OO[[#This Row],[78]]</f>
        <v>6.9898013064899997E-2</v>
      </c>
      <c r="CC498" s="10">
        <f>3/24000000*OO[[#This Row],[137 (06JUL1985 00:00:00)-Water Temperature (C)]]*OO[[#This Row],[79]]</f>
        <v>6.9143988761274991E-2</v>
      </c>
      <c r="CD498" s="10">
        <f>3/24000000*OO[[#This Row],[138 (06JUL1985 03:00:00)-Water Temperature (C)]]*OO[[#This Row],[80]]</f>
        <v>6.8262536314687497E-2</v>
      </c>
      <c r="CE498" s="10">
        <f>3/24000000*OO[[#This Row],[139 (06JUL1985 06:00:00)-Water Temperature (C)]]*OO[[#This Row],[81]]</f>
        <v>6.7382143982249995E-2</v>
      </c>
      <c r="CF498" s="10">
        <f>3/24000000*OO[[#This Row],[140 (06JUL1985 09:00:00)-Water Temperature (C)]]*OO[[#This Row],[82]]</f>
        <v>6.7057497224575005E-2</v>
      </c>
      <c r="CG498" s="10">
        <f>3/24000000*OO[[#This Row],[141 (06JUL1985 12:00:00)-Water Temperature (C)]]*OO[[#This Row],[83]]</f>
        <v>6.6827266819299999E-2</v>
      </c>
      <c r="CH498" s="10">
        <f>3/24000000*OO[[#This Row],[142 (06JUL1985 15:00:00)-Water Temperature (C)]]*OO[[#This Row],[84]]</f>
        <v>6.6583241239999993E-2</v>
      </c>
      <c r="CI498" s="10">
        <f>3/24000000*OO[[#This Row],[143 (06JUL1985 18:00:00)-Water Temperature (C)]]*OO[[#This Row],[85]]</f>
        <v>6.6110757546537488E-2</v>
      </c>
      <c r="CJ498" s="10">
        <f>3/24000000*OO[[#This Row],[144 (06JUL1985 21:00:00)-Water Temperature (C)]]*OO[[#This Row],[86]]</f>
        <v>6.5114244410400007E-2</v>
      </c>
      <c r="CK498" s="10">
        <f>3/24000000*OO[[#This Row],[145 (07JUL1985 00:00:00)-Water Temperature (C)]]*OO[[#This Row],[87]]</f>
        <v>6.3724585921749996E-2</v>
      </c>
      <c r="CL498" s="10">
        <f>3/24000000*OO[[#This Row],[146 (07JUL1985 03:00:00)-Water Temperature (C)]]*OO[[#This Row],[88]]</f>
        <v>6.2323962955199992E-2</v>
      </c>
      <c r="CM498" s="10">
        <f>3/24000000*OO[[#This Row],[147 (07JUL1985 06:00:00)-Water Temperature (C)]]*OO[[#This Row],[89]]</f>
        <v>6.1008378587949996E-2</v>
      </c>
      <c r="CN498" s="10">
        <f>3/24000000*OO[[#This Row],[148 (07JUL1985 09:00:00)-Water Temperature (C)]]*OO[[#This Row],[90]]</f>
        <v>6.0165340829100002E-2</v>
      </c>
      <c r="CO498" s="10">
        <f>3/24000000*OO[[#This Row],[149 (07JUL1985 12:00:00)-Water Temperature (C)]]*OO[[#This Row],[91]]</f>
        <v>5.907307608274999E-2</v>
      </c>
      <c r="CP498" s="10">
        <f>3/24000000*OO[[#This Row],[150 (07JUL1985 15:00:00)-Water Temperature (C)]]*OO[[#This Row],[92]]</f>
        <v>5.8359177105637504E-2</v>
      </c>
      <c r="CQ498" s="10">
        <f>3/24000000*OO[[#This Row],[151 (07JUL1985 18:00:00)-Water Temperature (C)]]*OO[[#This Row],[93]]</f>
        <v>5.7577428754124992E-2</v>
      </c>
      <c r="CR498" s="10">
        <f>3/24000000*OO[[#This Row],[152 (07JUL1985 21:00:00)-Water Temperature (C)]]*OO[[#This Row],[94]]</f>
        <v>5.6516124578624996E-2</v>
      </c>
      <c r="CS498" s="10">
        <f>3/24000000*OO[[#This Row],[153 (08JUL1985 00:00:00)-Water Temperature (C)]]*OO[[#This Row],[95]]</f>
        <v>5.5220769752099996E-2</v>
      </c>
      <c r="CT498" s="10">
        <f>3/24000000*OO[[#This Row],[154 (08JUL1985 03:00:00)-Water Temperature (C)]]*OO[[#This Row],[96]]</f>
        <v>5.3892053375424999E-2</v>
      </c>
      <c r="CU498" s="10">
        <f>3/24000000*OO[[#This Row],[155 (08JUL1985 06:00:00)-Water Temperature (C)]]*OO[[#This Row],[97]]</f>
        <v>5.2742926321249994E-2</v>
      </c>
      <c r="CV498" s="10">
        <f>3/24000000*OO[[#This Row],[156 (08JUL1985 09:00:00)-Water Temperature (C)]]*OO[[#This Row],[98]]</f>
        <v>5.2148689709787498E-2</v>
      </c>
      <c r="CW498" s="10">
        <f>3/24000000*OO[[#This Row],[157 (08JUL1985 12:00:00)-Water Temperature (C)]]*OO[[#This Row],[99]]</f>
        <v>5.172537691647499E-2</v>
      </c>
    </row>
    <row r="499" spans="1:101" x14ac:dyDescent="0.35">
      <c r="A499" t="s">
        <v>506</v>
      </c>
      <c r="B499">
        <v>773.17700000000002</v>
      </c>
      <c r="C499" s="10">
        <f>3/24*OO[[#This Row],[59 (26JUN1985 06:00:00)-Water Temperature (C)]]*OO[[#This Row],[1]]/SUM(OO[1])</f>
        <v>0</v>
      </c>
      <c r="D499" s="10">
        <f>3/24*OO[[#This Row],[60 (26JUN1985 09:00:00)-Water Temperature (C)]]*OO[[#This Row],[2]]/SUM(OO[2])</f>
        <v>0</v>
      </c>
      <c r="E499" s="10">
        <f>3/24*OO[[#This Row],[61 (26JUN1985 12:00:00)-Water Temperature (C)]]*OO[[#This Row],[3]]/SUM(OO[3])</f>
        <v>0</v>
      </c>
      <c r="F499" s="10">
        <f>3/24*OO[[#This Row],[62 (26JUN1985 15:00:00)-Water Temperature (C)]]*OO[[#This Row],[4]]/SUM(OO[4])</f>
        <v>0</v>
      </c>
      <c r="G499" s="10">
        <f>3/24*OO[[#This Row],[63 (26JUN1985 18:00:00)-Water Temperature (C)]]*OO[[#This Row],[5]]/SUM(OO[5])</f>
        <v>0</v>
      </c>
      <c r="H499" s="10">
        <f>3/24*OO[[#This Row],[64 (26JUN1985 21:00:00)-Water Temperature (C)]]*OO[[#This Row],[6]]/SUM(OO[6])</f>
        <v>0</v>
      </c>
      <c r="I499" s="10">
        <f>3/24*OO[[#This Row],[65 (27JUN1985 00:00:00)-Water Temperature (C)]]*OO[[#This Row],[7]]/SUM(OO[7])</f>
        <v>0</v>
      </c>
      <c r="J499" s="10">
        <f>3/24*OO[[#This Row],[66 (27JUN1985 03:00:00)-Water Temperature (C)]]*OO[[#This Row],[8]]/SUM(OO[8])</f>
        <v>0</v>
      </c>
      <c r="K499" s="10">
        <f>3/24*OO[[#This Row],[67 (27JUN1985 06:00:00)-Water Temperature (C)]]*OO[[#This Row],[9]]/SUM(OO[9])</f>
        <v>0</v>
      </c>
      <c r="L499" s="10">
        <f>3/24*OO[[#This Row],[68 (27JUN1985 09:00:00)-Water Temperature (C)]]*OO[[#This Row],[10]]/SUM(OO[10])</f>
        <v>0</v>
      </c>
      <c r="M499" s="10">
        <f>3/24*OO[[#This Row],[69 (27JUN1985 12:00:00)-Water Temperature (C)]]*OO[[#This Row],[11]]/SUM(OO[11])</f>
        <v>0</v>
      </c>
      <c r="N499" s="10">
        <f>3/24*OO[[#This Row],[70 (27JUN1985 15:00:00)-Water Temperature (C)]]*OO[[#This Row],[12]]/SUM(OO[12])</f>
        <v>0</v>
      </c>
      <c r="O499" s="10">
        <f>3/24*OO[[#This Row],[71 (27JUN1985 18:00:00)-Water Temperature (C)]]*OO[[#This Row],[13]]/SUM(OO[13])</f>
        <v>0</v>
      </c>
      <c r="P499" s="10">
        <f>3/24*OO[[#This Row],[72 (27JUN1985 21:00:00)-Water Temperature (C)]]*OO[[#This Row],[14]]/SUM(OO[14])</f>
        <v>0</v>
      </c>
      <c r="Q499" s="10">
        <f>3/24*OO[[#This Row],[73 (28JUN1985 00:00:00)-Water Temperature (C)]]*OO[[#This Row],[15]]/SUM(OO[15])</f>
        <v>0</v>
      </c>
      <c r="R499" s="10">
        <f>3/24*OO[[#This Row],[74 (28JUN1985 03:00:00)-Water Temperature (C)]]*OO[[#This Row],[16]]/SUM(OO[16])</f>
        <v>0</v>
      </c>
      <c r="S499" s="10">
        <f>3/24*OO[[#This Row],[75 (28JUN1985 06:00:00)-Water Temperature (C)]]*OO[[#This Row],[17]]/SUM(OO[17])</f>
        <v>0</v>
      </c>
      <c r="T499" s="10">
        <f>3/24*OO[[#This Row],[76 (28JUN1985 09:00:00)-Water Temperature (C)]]*OO[[#This Row],[18]]/SUM(OO[18])</f>
        <v>0</v>
      </c>
      <c r="U499" s="10">
        <f>3/24*OO[[#This Row],[77 (28JUN1985 12:00:00)-Water Temperature (C)]]*OO[[#This Row],[19]]/SUM(OO[19])</f>
        <v>0</v>
      </c>
      <c r="V499" s="10">
        <f>3/24000000*OO[[#This Row],[78 (28JUN1985 15:00:00)-Water Temperature (C)]]*OO[[#This Row],[20]]</f>
        <v>0</v>
      </c>
      <c r="W499" s="10">
        <f>3/24000000*OO[[#This Row],[79 (28JUN1985 18:00:00)-Water Temperature (C)]]*OO[[#This Row],[21]]</f>
        <v>0</v>
      </c>
      <c r="X499" s="10">
        <f>3/24000000*OO[[#This Row],[80 (28JUN1985 21:00:00)-Water Temperature (C)]]*OO[[#This Row],[22]]</f>
        <v>0</v>
      </c>
      <c r="Y499" s="10">
        <f>3/24000000*OO[[#This Row],[81 (29JUN1985 00:00:00)-Water Temperature (C)]]*OO[[#This Row],[23]]</f>
        <v>0</v>
      </c>
      <c r="Z499" s="10">
        <f>3/24000000*OO[[#This Row],[82 (29JUN1985 03:00:00)-Water Temperature (C)]]*OO[[#This Row],[24]]</f>
        <v>0</v>
      </c>
      <c r="AA499" s="10">
        <f>3/24000000*OO[[#This Row],[83 (29JUN1985 06:00:00)-Water Temperature (C)]]*OO[[#This Row],[25]]</f>
        <v>0</v>
      </c>
      <c r="AB499" s="10">
        <f>3/24000000*OO[[#This Row],[84 (29JUN1985 09:00:00)-Water Temperature (C)]]*OO[[#This Row],[26]]</f>
        <v>0</v>
      </c>
      <c r="AC499" s="10">
        <f>3/24000000*OO[[#This Row],[85 (29JUN1985 12:00:00)-Water Temperature (C)]]*OO[[#This Row],[27]]</f>
        <v>0</v>
      </c>
      <c r="AD499" s="10">
        <f>3/24000000*OO[[#This Row],[86 (29JUN1985 15:00:00)-Water Temperature (C)]]*OO[[#This Row],[28]]</f>
        <v>3.3371617178599993E-41</v>
      </c>
      <c r="AE499" s="10">
        <f>3/24000000*OO[[#This Row],[88 (29JUN1985 21:00:00)-Water Temperature (C)]]*OO[[#This Row],[30]]</f>
        <v>2.7721151269212498E-32</v>
      </c>
      <c r="AF499" s="10">
        <f>3/24000000*OO[[#This Row],[88 (29JUN1985 21:00:00)-Water Temperature (C)]]*OO[[#This Row],[30]]</f>
        <v>2.7721151269212498E-32</v>
      </c>
      <c r="AG499" s="10">
        <f>3/24000000*OO[[#This Row],[89 (30JUN1985 00:00:00)-Water Temperature (C)]]*OO[[#This Row],[31]]</f>
        <v>9.019224753337499E-29</v>
      </c>
      <c r="AH499" s="10">
        <f>3/24000000*OO[[#This Row],[90 (30JUN1985 03:00:00)-Water Temperature (C)]]*OO[[#This Row],[32]]</f>
        <v>1.02782963896575E-25</v>
      </c>
      <c r="AI499" s="10">
        <f>3/24000000*OO[[#This Row],[91 (30JUN1985 06:00:00)-Water Temperature (C)]]*OO[[#This Row],[33]]</f>
        <v>5.0019033772599994E-23</v>
      </c>
      <c r="AJ499" s="10">
        <f>3/24000000*OO[[#This Row],[92 (30JUN1985 09:00:00)-Water Temperature (C)]]*OO[[#This Row],[34]]</f>
        <v>1.2012047497732499E-20</v>
      </c>
      <c r="AK499" s="10">
        <f>3/24000000*OO[[#This Row],[93 (30JUN1985 12:00:00)-Water Temperature (C)]]*OO[[#This Row],[35]]</f>
        <v>1.5551400843614999E-18</v>
      </c>
      <c r="AL499" s="10">
        <f>3/24000000*OO[[#This Row],[94 (30JUN1985 15:00:00)-Water Temperature (C)]]*OO[[#This Row],[36]]</f>
        <v>1.1770380846750001E-16</v>
      </c>
      <c r="AM499" s="10">
        <f>3/24000000*OO[[#This Row],[95 (30JUN1985 18:00:00)-Water Temperature (C)]]*OO[[#This Row],[37]]</f>
        <v>5.5760389201687499E-15</v>
      </c>
      <c r="AN499" s="10">
        <f>3/24000000*OO[[#This Row],[96 (30JUN1985 21:00:00)-Water Temperature (C)]]*OO[[#This Row],[38]]</f>
        <v>1.7357837933825E-13</v>
      </c>
      <c r="AO499" s="10">
        <f>3/24000000*OO[[#This Row],[97 (01JUL1985 00:00:00)-Water Temperature (C)]]*OO[[#This Row],[39]]</f>
        <v>3.7178132294362501E-12</v>
      </c>
      <c r="AP499" s="10">
        <f>3/24000000*OO[[#This Row],[98 (01JUL1985 03:00:00)-Water Temperature (C)]]*OO[[#This Row],[40]]</f>
        <v>5.7379361397937496E-11</v>
      </c>
      <c r="AQ499" s="10">
        <f>3/24000000*OO[[#This Row],[99 (01JUL1985 06:00:00)-Water Temperature (C)]]*OO[[#This Row],[41]]</f>
        <v>6.6198309049374993E-10</v>
      </c>
      <c r="AR499" s="10">
        <f>3/24000000*OO[[#This Row],[100 (01JUL1985 09:00:00)-Water Temperature (C)]]*OO[[#This Row],[42]]</f>
        <v>5.9257780586000008E-9</v>
      </c>
      <c r="AS499" s="10">
        <f>3/24000000*OO[[#This Row],[101 (01JUL1985 12:00:00)-Water Temperature (C)]]*OO[[#This Row],[43]]</f>
        <v>4.1882652291937502E-8</v>
      </c>
      <c r="AT499" s="10">
        <f>3/24000000*OO[[#This Row],[102 (01JUL1985 15:00:00)-Water Temperature (C)]]*OO[[#This Row],[44]]</f>
        <v>2.3842438231235002E-7</v>
      </c>
      <c r="AU499" s="10">
        <f>3/24000000*OO[[#This Row],[103 (01JUL1985 18:00:00)-Water Temperature (C)]]*OO[[#This Row],[45]]</f>
        <v>1.118679230167875E-6</v>
      </c>
      <c r="AV499" s="10">
        <f>3/24000000*OO[[#This Row],[104 (01JUL1985 21:00:00)-Water Temperature (C)]]*OO[[#This Row],[46]]</f>
        <v>4.3860070536974995E-6</v>
      </c>
      <c r="AW499" s="10">
        <f>3/24000000*OO[[#This Row],[105 (02JUL1985 00:00:00)-Water Temperature (C)]]*OO[[#This Row],[47]]</f>
        <v>1.46654035889625E-5</v>
      </c>
      <c r="AX499" s="10">
        <f>3/24000000*OO[[#This Row],[106 (02JUL1985 03:00:00)-Water Temperature (C)]]*OO[[#This Row],[48]]</f>
        <v>4.2636409471825001E-5</v>
      </c>
      <c r="AY499" s="10">
        <f>3/24000000*OO[[#This Row],[107 (02JUL1985 06:00:00)-Water Temperature (C)]]*OO[[#This Row],[49]]</f>
        <v>1.0960868022207499E-4</v>
      </c>
      <c r="AZ499" s="10">
        <f>3/24000000*OO[[#This Row],[108 (02JUL1985 09:00:00)-Water Temperature (C)]]*OO[[#This Row],[50]]</f>
        <v>2.524870806282E-4</v>
      </c>
      <c r="BA499" s="10">
        <f>3/24000000*OO[[#This Row],[109 (02JUL1985 12:00:00)-Water Temperature (C)]]*OO[[#This Row],[51]]</f>
        <v>5.2889131845500008E-4</v>
      </c>
      <c r="BB499" s="10">
        <f>3/24000000*OO[[#This Row],[110 (02JUL1985 15:00:00)-Water Temperature (C)]]*OO[[#This Row],[52]]</f>
        <v>1.0109288679292501E-3</v>
      </c>
      <c r="BC499" s="10">
        <f>3/24000000*OO[[#This Row],[111 (02JUL1985 18:00:00)-Water Temperature (C)]]*OO[[#This Row],[53]]</f>
        <v>1.78250010306375E-3</v>
      </c>
      <c r="BD499" s="10">
        <f>3/24000000*OO[[#This Row],[112 (02JUL1985 21:00:00)-Water Temperature (C)]]*OO[[#This Row],[54]]</f>
        <v>2.9168176372075002E-3</v>
      </c>
      <c r="BE499" s="10">
        <f>3/24000000*OO[[#This Row],[113 (03JUL1985 00:00:00)-Water Temperature (C)]]*OO[[#This Row],[55]]</f>
        <v>4.4785670671400003E-3</v>
      </c>
      <c r="BF499" s="10">
        <f>3/24000000*OO[[#This Row],[114 (03JUL1985 03:00:00)-Water Temperature (C)]]*OO[[#This Row],[56]]</f>
        <v>6.4961241444325005E-3</v>
      </c>
      <c r="BG499" s="10">
        <f>3/24000000*OO[[#This Row],[115 (03JUL1985 06:00:00)-Water Temperature (C)]]*OO[[#This Row],[57]]</f>
        <v>8.9622133415549997E-3</v>
      </c>
      <c r="BH499" s="10">
        <f>3/24000000*OO[[#This Row],[116 (03JUL1985 09:00:00)-Water Temperature (C)]]*OO[[#This Row],[58]]</f>
        <v>1.1869518116374997E-2</v>
      </c>
      <c r="BI499" s="10">
        <f>3/24000000*OO[[#This Row],[117 (03JUL1985 12:00:00)-Water Temperature (C)]]*OO[[#This Row],[59]]</f>
        <v>1.5213998874287501E-2</v>
      </c>
      <c r="BJ499" s="10">
        <f>3/24000000*OO[[#This Row],[118 (03JUL1985 15:00:00)-Water Temperature (C)]]*OO[[#This Row],[60]]</f>
        <v>1.8880167128400002E-2</v>
      </c>
      <c r="BK499" s="10">
        <f>3/24000000*OO[[#This Row],[119 (03JUL1985 18:00:00)-Water Temperature (C)]]*OO[[#This Row],[61]]</f>
        <v>2.2784471899506248E-2</v>
      </c>
      <c r="BL499" s="10">
        <f>3/24000000*OO[[#This Row],[120 (03JUL1985 21:00:00)-Water Temperature (C)]]*OO[[#This Row],[62]]</f>
        <v>2.6644860918844996E-2</v>
      </c>
      <c r="BM499" s="10">
        <f>3/24000000*OO[[#This Row],[121 (04JUL1985 00:00:00)-Water Temperature (C)]]*OO[[#This Row],[63]]</f>
        <v>3.0403748616299998E-2</v>
      </c>
      <c r="BN499" s="10">
        <f>3/24000000*OO[[#This Row],[122 (04JUL1985 03:00:00)-Water Temperature (C)]]*OO[[#This Row],[64]]</f>
        <v>3.4044525079500003E-2</v>
      </c>
      <c r="BO499" s="10">
        <f>3/24000000*OO[[#This Row],[123 (04JUL1985 06:00:00)-Water Temperature (C)]]*OO[[#This Row],[65]]</f>
        <v>3.7482543185137496E-2</v>
      </c>
      <c r="BP499" s="10">
        <f>3/24000000*OO[[#This Row],[124 (04JUL1985 09:00:00)-Water Temperature (C)]]*OO[[#This Row],[66]]</f>
        <v>4.0925399806799996E-2</v>
      </c>
      <c r="BQ499" s="10">
        <f>3/24000000*OO[[#This Row],[125 (04JUL1985 12:00:00)-Water Temperature (C)]]*OO[[#This Row],[67]]</f>
        <v>4.4165863719724995E-2</v>
      </c>
      <c r="BR499" s="10">
        <f>3/24000000*OO[[#This Row],[126 (04JUL1985 15:00:00)-Water Temperature (C)]]*OO[[#This Row],[68]]</f>
        <v>4.7077942193549993E-2</v>
      </c>
      <c r="BS499" s="10">
        <f>3/24000000*OO[[#This Row],[127 (04JUL1985 18:00:00)-Water Temperature (C)]]*OO[[#This Row],[69]]</f>
        <v>4.97982949527375E-2</v>
      </c>
      <c r="BT499" s="10">
        <f>3/24000000*OO[[#This Row],[128 (04JUL1985 21:00:00)-Water Temperature (C)]]*OO[[#This Row],[70]]</f>
        <v>5.2020216039049993E-2</v>
      </c>
      <c r="BU499" s="10">
        <f>3/24000000*OO[[#This Row],[129 (05JUL1985 00:00:00)-Water Temperature (C)]]*OO[[#This Row],[71]]</f>
        <v>5.3585205180675E-2</v>
      </c>
      <c r="BV499" s="10">
        <f>3/24000000*OO[[#This Row],[130 (05JUL1985 03:00:00)-Water Temperature (C)]]*OO[[#This Row],[72]]</f>
        <v>5.4792486114712498E-2</v>
      </c>
      <c r="BW499" s="10">
        <f>3/24000000*OO[[#This Row],[131 (05JUL1985 06:00:00)-Water Temperature (C)]]*OO[[#This Row],[73]]</f>
        <v>5.5787360655399999E-2</v>
      </c>
      <c r="BX499" s="10">
        <f>3/24000000*OO[[#This Row],[132 (05JUL1985 09:00:00)-Water Temperature (C)]]*OO[[#This Row],[74]]</f>
        <v>5.70444287374125E-2</v>
      </c>
      <c r="BY499" s="10">
        <f>3/24000000*OO[[#This Row],[133 (05JUL1985 12:00:00)-Water Temperature (C)]]*OO[[#This Row],[75]]</f>
        <v>5.8237264975749992E-2</v>
      </c>
      <c r="BZ499" s="10">
        <f>3/24000000*OO[[#This Row],[134 (05JUL1985 15:00:00)-Water Temperature (C)]]*OO[[#This Row],[76]]</f>
        <v>5.9265002902050001E-2</v>
      </c>
      <c r="CA499" s="10">
        <f>3/24000000*OO[[#This Row],[135 (05JUL1985 18:00:00)-Water Temperature (C)]]*OO[[#This Row],[77]]</f>
        <v>6.0029288333499999E-2</v>
      </c>
      <c r="CB499" s="10">
        <f>3/24000000*OO[[#This Row],[136 (05JUL1985 21:00:00)-Water Temperature (C)]]*OO[[#This Row],[78]]</f>
        <v>6.0135525201149988E-2</v>
      </c>
      <c r="CC499" s="10">
        <f>3/24000000*OO[[#This Row],[137 (06JUL1985 00:00:00)-Water Temperature (C)]]*OO[[#This Row],[79]]</f>
        <v>5.9722485709349994E-2</v>
      </c>
      <c r="CD499" s="10">
        <f>3/24000000*OO[[#This Row],[138 (06JUL1985 03:00:00)-Water Temperature (C)]]*OO[[#This Row],[80]]</f>
        <v>5.918297847879999E-2</v>
      </c>
      <c r="CE499" s="10">
        <f>3/24000000*OO[[#This Row],[139 (06JUL1985 06:00:00)-Water Temperature (C)]]*OO[[#This Row],[81]]</f>
        <v>5.8625387919749999E-2</v>
      </c>
      <c r="CF499" s="10">
        <f>3/24000000*OO[[#This Row],[140 (06JUL1985 09:00:00)-Water Temperature (C)]]*OO[[#This Row],[82]]</f>
        <v>5.85351671559E-2</v>
      </c>
      <c r="CG499" s="10">
        <f>3/24000000*OO[[#This Row],[141 (06JUL1985 12:00:00)-Water Temperature (C)]]*OO[[#This Row],[83]]</f>
        <v>5.8521671938812497E-2</v>
      </c>
      <c r="CH499" s="10">
        <f>3/24000000*OO[[#This Row],[142 (06JUL1985 15:00:00)-Water Temperature (C)]]*OO[[#This Row],[84]]</f>
        <v>5.8488700372537505E-2</v>
      </c>
      <c r="CI499" s="10">
        <f>3/24000000*OO[[#This Row],[143 (06JUL1985 18:00:00)-Water Temperature (C)]]*OO[[#This Row],[85]]</f>
        <v>5.8246274756250008E-2</v>
      </c>
      <c r="CJ499" s="10">
        <f>3/24000000*OO[[#This Row],[144 (06JUL1985 21:00:00)-Water Temperature (C)]]*OO[[#This Row],[86]]</f>
        <v>5.7536557657500001E-2</v>
      </c>
      <c r="CK499" s="10">
        <f>3/24000000*OO[[#This Row],[145 (07JUL1985 00:00:00)-Water Temperature (C)]]*OO[[#This Row],[87]]</f>
        <v>5.6462133599937493E-2</v>
      </c>
      <c r="CL499" s="10">
        <f>3/24000000*OO[[#This Row],[146 (07JUL1985 03:00:00)-Water Temperature (C)]]*OO[[#This Row],[88]]</f>
        <v>5.5364307843124995E-2</v>
      </c>
      <c r="CM499" s="10">
        <f>3/24000000*OO[[#This Row],[147 (07JUL1985 06:00:00)-Water Temperature (C)]]*OO[[#This Row],[89]]</f>
        <v>5.4327571579999998E-2</v>
      </c>
      <c r="CN499" s="10">
        <f>3/24000000*OO[[#This Row],[148 (07JUL1985 09:00:00)-Water Temperature (C)]]*OO[[#This Row],[90]]</f>
        <v>5.3701561422949996E-2</v>
      </c>
      <c r="CO499" s="10">
        <f>3/24000000*OO[[#This Row],[149 (07JUL1985 12:00:00)-Water Temperature (C)]]*OO[[#This Row],[91]]</f>
        <v>5.2849725769624989E-2</v>
      </c>
      <c r="CP499" s="10">
        <f>3/24000000*OO[[#This Row],[150 (07JUL1985 15:00:00)-Water Temperature (C)]]*OO[[#This Row],[92]]</f>
        <v>5.2318035215549993E-2</v>
      </c>
      <c r="CQ499" s="10">
        <f>3/24000000*OO[[#This Row],[151 (07JUL1985 18:00:00)-Water Temperature (C)]]*OO[[#This Row],[93]]</f>
        <v>5.1726344681462498E-2</v>
      </c>
      <c r="CR499" s="10">
        <f>3/24000000*OO[[#This Row],[152 (07JUL1985 21:00:00)-Water Temperature (C)]]*OO[[#This Row],[94]]</f>
        <v>5.0879198798999999E-2</v>
      </c>
      <c r="CS499" s="10">
        <f>3/24000000*OO[[#This Row],[153 (08JUL1985 00:00:00)-Water Temperature (C)]]*OO[[#This Row],[95]]</f>
        <v>4.9811049184574997E-2</v>
      </c>
      <c r="CT499" s="10">
        <f>3/24000000*OO[[#This Row],[154 (08JUL1985 03:00:00)-Water Temperature (C)]]*OO[[#This Row],[96]]</f>
        <v>4.8702666351849999E-2</v>
      </c>
      <c r="CU499" s="10">
        <f>3/24000000*OO[[#This Row],[155 (08JUL1985 06:00:00)-Water Temperature (C)]]*OO[[#This Row],[97]]</f>
        <v>4.7742338704874994E-2</v>
      </c>
      <c r="CV499" s="10">
        <f>3/24000000*OO[[#This Row],[156 (08JUL1985 09:00:00)-Water Temperature (C)]]*OO[[#This Row],[98]]</f>
        <v>4.7276208037625E-2</v>
      </c>
      <c r="CW499" s="10">
        <f>3/24000000*OO[[#This Row],[157 (08JUL1985 12:00:00)-Water Temperature (C)]]*OO[[#This Row],[99]]</f>
        <v>4.6964361663525002E-2</v>
      </c>
    </row>
    <row r="500" spans="1:101" x14ac:dyDescent="0.35">
      <c r="A500" t="s">
        <v>507</v>
      </c>
      <c r="B500">
        <v>882.85929999999996</v>
      </c>
      <c r="C500" s="10">
        <f>3/24*OO[[#This Row],[59 (26JUN1985 06:00:00)-Water Temperature (C)]]*OO[[#This Row],[1]]/SUM(OO[1])</f>
        <v>0</v>
      </c>
      <c r="D500" s="10">
        <f>3/24*OO[[#This Row],[60 (26JUN1985 09:00:00)-Water Temperature (C)]]*OO[[#This Row],[2]]/SUM(OO[2])</f>
        <v>0</v>
      </c>
      <c r="E500" s="10">
        <f>3/24*OO[[#This Row],[61 (26JUN1985 12:00:00)-Water Temperature (C)]]*OO[[#This Row],[3]]/SUM(OO[3])</f>
        <v>0</v>
      </c>
      <c r="F500" s="10">
        <f>3/24*OO[[#This Row],[62 (26JUN1985 15:00:00)-Water Temperature (C)]]*OO[[#This Row],[4]]/SUM(OO[4])</f>
        <v>0</v>
      </c>
      <c r="G500" s="10">
        <f>3/24*OO[[#This Row],[63 (26JUN1985 18:00:00)-Water Temperature (C)]]*OO[[#This Row],[5]]/SUM(OO[5])</f>
        <v>0</v>
      </c>
      <c r="H500" s="10">
        <f>3/24*OO[[#This Row],[64 (26JUN1985 21:00:00)-Water Temperature (C)]]*OO[[#This Row],[6]]/SUM(OO[6])</f>
        <v>0</v>
      </c>
      <c r="I500" s="10">
        <f>3/24*OO[[#This Row],[65 (27JUN1985 00:00:00)-Water Temperature (C)]]*OO[[#This Row],[7]]/SUM(OO[7])</f>
        <v>0</v>
      </c>
      <c r="J500" s="10">
        <f>3/24*OO[[#This Row],[66 (27JUN1985 03:00:00)-Water Temperature (C)]]*OO[[#This Row],[8]]/SUM(OO[8])</f>
        <v>0</v>
      </c>
      <c r="K500" s="10">
        <f>3/24*OO[[#This Row],[67 (27JUN1985 06:00:00)-Water Temperature (C)]]*OO[[#This Row],[9]]/SUM(OO[9])</f>
        <v>0</v>
      </c>
      <c r="L500" s="10">
        <f>3/24*OO[[#This Row],[68 (27JUN1985 09:00:00)-Water Temperature (C)]]*OO[[#This Row],[10]]/SUM(OO[10])</f>
        <v>0</v>
      </c>
      <c r="M500" s="10">
        <f>3/24*OO[[#This Row],[69 (27JUN1985 12:00:00)-Water Temperature (C)]]*OO[[#This Row],[11]]/SUM(OO[11])</f>
        <v>0</v>
      </c>
      <c r="N500" s="10">
        <f>3/24*OO[[#This Row],[70 (27JUN1985 15:00:00)-Water Temperature (C)]]*OO[[#This Row],[12]]/SUM(OO[12])</f>
        <v>0</v>
      </c>
      <c r="O500" s="10">
        <f>3/24*OO[[#This Row],[71 (27JUN1985 18:00:00)-Water Temperature (C)]]*OO[[#This Row],[13]]/SUM(OO[13])</f>
        <v>0</v>
      </c>
      <c r="P500" s="10">
        <f>3/24*OO[[#This Row],[72 (27JUN1985 21:00:00)-Water Temperature (C)]]*OO[[#This Row],[14]]/SUM(OO[14])</f>
        <v>0</v>
      </c>
      <c r="Q500" s="10">
        <f>3/24*OO[[#This Row],[73 (28JUN1985 00:00:00)-Water Temperature (C)]]*OO[[#This Row],[15]]/SUM(OO[15])</f>
        <v>0</v>
      </c>
      <c r="R500" s="10">
        <f>3/24*OO[[#This Row],[74 (28JUN1985 03:00:00)-Water Temperature (C)]]*OO[[#This Row],[16]]/SUM(OO[16])</f>
        <v>0</v>
      </c>
      <c r="S500" s="10">
        <f>3/24*OO[[#This Row],[75 (28JUN1985 06:00:00)-Water Temperature (C)]]*OO[[#This Row],[17]]/SUM(OO[17])</f>
        <v>0</v>
      </c>
      <c r="T500" s="10">
        <f>3/24*OO[[#This Row],[76 (28JUN1985 09:00:00)-Water Temperature (C)]]*OO[[#This Row],[18]]/SUM(OO[18])</f>
        <v>0</v>
      </c>
      <c r="U500" s="10">
        <f>3/24*OO[[#This Row],[77 (28JUN1985 12:00:00)-Water Temperature (C)]]*OO[[#This Row],[19]]/SUM(OO[19])</f>
        <v>0</v>
      </c>
      <c r="V500" s="10">
        <f>3/24000000*OO[[#This Row],[78 (28JUN1985 15:00:00)-Water Temperature (C)]]*OO[[#This Row],[20]]</f>
        <v>0</v>
      </c>
      <c r="W500" s="10">
        <f>3/24000000*OO[[#This Row],[79 (28JUN1985 18:00:00)-Water Temperature (C)]]*OO[[#This Row],[21]]</f>
        <v>0</v>
      </c>
      <c r="X500" s="10">
        <f>3/24000000*OO[[#This Row],[80 (28JUN1985 21:00:00)-Water Temperature (C)]]*OO[[#This Row],[22]]</f>
        <v>0</v>
      </c>
      <c r="Y500" s="10">
        <f>3/24000000*OO[[#This Row],[81 (29JUN1985 00:00:00)-Water Temperature (C)]]*OO[[#This Row],[23]]</f>
        <v>0</v>
      </c>
      <c r="Z500" s="10">
        <f>3/24000000*OO[[#This Row],[82 (29JUN1985 03:00:00)-Water Temperature (C)]]*OO[[#This Row],[24]]</f>
        <v>0</v>
      </c>
      <c r="AA500" s="10">
        <f>3/24000000*OO[[#This Row],[83 (29JUN1985 06:00:00)-Water Temperature (C)]]*OO[[#This Row],[25]]</f>
        <v>0</v>
      </c>
      <c r="AB500" s="10">
        <f>3/24000000*OO[[#This Row],[84 (29JUN1985 09:00:00)-Water Temperature (C)]]*OO[[#This Row],[26]]</f>
        <v>0</v>
      </c>
      <c r="AC500" s="10">
        <f>3/24000000*OO[[#This Row],[85 (29JUN1985 12:00:00)-Water Temperature (C)]]*OO[[#This Row],[27]]</f>
        <v>0</v>
      </c>
      <c r="AD500" s="10">
        <f>3/24000000*OO[[#This Row],[86 (29JUN1985 15:00:00)-Water Temperature (C)]]*OO[[#This Row],[28]]</f>
        <v>8.8678585913899988E-42</v>
      </c>
      <c r="AE500" s="10">
        <f>3/24000000*OO[[#This Row],[88 (29JUN1985 21:00:00)-Water Temperature (C)]]*OO[[#This Row],[30]]</f>
        <v>8.9876783277062488E-33</v>
      </c>
      <c r="AF500" s="10">
        <f>3/24000000*OO[[#This Row],[88 (29JUN1985 21:00:00)-Water Temperature (C)]]*OO[[#This Row],[30]]</f>
        <v>8.9876783277062488E-33</v>
      </c>
      <c r="AG500" s="10">
        <f>3/24000000*OO[[#This Row],[89 (30JUN1985 00:00:00)-Water Temperature (C)]]*OO[[#This Row],[31]]</f>
        <v>3.1655235499999994E-29</v>
      </c>
      <c r="AH500" s="10">
        <f>3/24000000*OO[[#This Row],[90 (30JUN1985 03:00:00)-Water Temperature (C)]]*OO[[#This Row],[32]]</f>
        <v>3.8785997857425001E-26</v>
      </c>
      <c r="AI500" s="10">
        <f>3/24000000*OO[[#This Row],[91 (30JUN1985 06:00:00)-Water Temperature (C)]]*OO[[#This Row],[33]]</f>
        <v>2.0135646911347499E-23</v>
      </c>
      <c r="AJ500" s="10">
        <f>3/24000000*OO[[#This Row],[92 (30JUN1985 09:00:00)-Water Temperature (C)]]*OO[[#This Row],[34]]</f>
        <v>5.1291194828124995E-21</v>
      </c>
      <c r="AK500" s="10">
        <f>3/24000000*OO[[#This Row],[93 (30JUN1985 12:00:00)-Water Temperature (C)]]*OO[[#This Row],[35]]</f>
        <v>7.015744096678748E-19</v>
      </c>
      <c r="AL500" s="10">
        <f>3/24000000*OO[[#This Row],[94 (30JUN1985 15:00:00)-Water Temperature (C)]]*OO[[#This Row],[36]]</f>
        <v>5.5906989896312497E-17</v>
      </c>
      <c r="AM500" s="10">
        <f>3/24000000*OO[[#This Row],[95 (30JUN1985 18:00:00)-Water Temperature (C)]]*OO[[#This Row],[37]]</f>
        <v>2.7809461382580001E-15</v>
      </c>
      <c r="AN500" s="10">
        <f>3/24000000*OO[[#This Row],[96 (30JUN1985 21:00:00)-Water Temperature (C)]]*OO[[#This Row],[38]]</f>
        <v>9.0691220558812491E-14</v>
      </c>
      <c r="AO500" s="10">
        <f>3/24000000*OO[[#This Row],[97 (01JUL1985 00:00:00)-Water Temperature (C)]]*OO[[#This Row],[39]]</f>
        <v>2.0301757004419997E-12</v>
      </c>
      <c r="AP500" s="10">
        <f>3/24000000*OO[[#This Row],[98 (01JUL1985 03:00:00)-Water Temperature (C)]]*OO[[#This Row],[40]]</f>
        <v>3.2679025010625002E-11</v>
      </c>
      <c r="AQ500" s="10">
        <f>3/24000000*OO[[#This Row],[99 (01JUL1985 06:00:00)-Water Temperature (C)]]*OO[[#This Row],[41]]</f>
        <v>3.9261622855949996E-10</v>
      </c>
      <c r="AR500" s="10">
        <f>3/24000000*OO[[#This Row],[100 (01JUL1985 09:00:00)-Water Temperature (C)]]*OO[[#This Row],[42]]</f>
        <v>3.6533946800125E-9</v>
      </c>
      <c r="AS500" s="10">
        <f>3/24000000*OO[[#This Row],[101 (01JUL1985 12:00:00)-Water Temperature (C)]]*OO[[#This Row],[43]]</f>
        <v>2.6794731033297497E-8</v>
      </c>
      <c r="AT500" s="10">
        <f>3/24000000*OO[[#This Row],[102 (01JUL1985 15:00:00)-Water Temperature (C)]]*OO[[#This Row],[44]]</f>
        <v>1.5802827981477499E-7</v>
      </c>
      <c r="AU500" s="10">
        <f>3/24000000*OO[[#This Row],[103 (01JUL1985 18:00:00)-Water Temperature (C)]]*OO[[#This Row],[45]]</f>
        <v>7.6715771060174994E-7</v>
      </c>
      <c r="AV500" s="10">
        <f>3/24000000*OO[[#This Row],[104 (01JUL1985 21:00:00)-Water Temperature (C)]]*OO[[#This Row],[46]]</f>
        <v>3.1082428595249998E-6</v>
      </c>
      <c r="AW500" s="10">
        <f>3/24000000*OO[[#This Row],[105 (02JUL1985 00:00:00)-Water Temperature (C)]]*OO[[#This Row],[47]]</f>
        <v>1.0724046665255E-5</v>
      </c>
      <c r="AX500" s="10">
        <f>3/24000000*OO[[#This Row],[106 (02JUL1985 03:00:00)-Water Temperature (C)]]*OO[[#This Row],[48]]</f>
        <v>3.2120321505800001E-5</v>
      </c>
      <c r="AY500" s="10">
        <f>3/24000000*OO[[#This Row],[107 (02JUL1985 06:00:00)-Water Temperature (C)]]*OO[[#This Row],[49]]</f>
        <v>8.4966595271999986E-5</v>
      </c>
      <c r="AZ500" s="10">
        <f>3/24000000*OO[[#This Row],[108 (02JUL1985 09:00:00)-Water Temperature (C)]]*OO[[#This Row],[50]]</f>
        <v>2.0112793015875002E-4</v>
      </c>
      <c r="BA500" s="10">
        <f>3/24000000*OO[[#This Row],[109 (02JUL1985 12:00:00)-Water Temperature (C)]]*OO[[#This Row],[51]]</f>
        <v>4.3232052887187493E-4</v>
      </c>
      <c r="BB500" s="10">
        <f>3/24000000*OO[[#This Row],[110 (02JUL1985 15:00:00)-Water Temperature (C)]]*OO[[#This Row],[52]]</f>
        <v>8.4693079316975001E-4</v>
      </c>
      <c r="BC500" s="10">
        <f>3/24000000*OO[[#This Row],[111 (02JUL1985 18:00:00)-Water Temperature (C)]]*OO[[#This Row],[53]]</f>
        <v>1.5287634170016249E-3</v>
      </c>
      <c r="BD500" s="10">
        <f>3/24000000*OO[[#This Row],[112 (02JUL1985 21:00:00)-Water Temperature (C)]]*OO[[#This Row],[54]]</f>
        <v>2.5580311297289998E-3</v>
      </c>
      <c r="BE500" s="10">
        <f>3/24000000*OO[[#This Row],[113 (03JUL1985 00:00:00)-Water Temperature (C)]]*OO[[#This Row],[55]]</f>
        <v>4.0115971060650001E-3</v>
      </c>
      <c r="BF500" s="10">
        <f>3/24000000*OO[[#This Row],[114 (03JUL1985 03:00:00)-Water Temperature (C)]]*OO[[#This Row],[56]]</f>
        <v>5.9362582729974994E-3</v>
      </c>
      <c r="BG500" s="10">
        <f>3/24000000*OO[[#This Row],[115 (03JUL1985 06:00:00)-Water Temperature (C)]]*OO[[#This Row],[57]]</f>
        <v>8.3460617338125005E-3</v>
      </c>
      <c r="BH500" s="10">
        <f>3/24000000*OO[[#This Row],[116 (03JUL1985 09:00:00)-Water Temperature (C)]]*OO[[#This Row],[58]]</f>
        <v>1.1251794643563748E-2</v>
      </c>
      <c r="BI500" s="10">
        <f>3/24000000*OO[[#This Row],[117 (03JUL1985 12:00:00)-Water Temperature (C)]]*OO[[#This Row],[59]]</f>
        <v>1.4665827541863751E-2</v>
      </c>
      <c r="BJ500" s="10">
        <f>3/24000000*OO[[#This Row],[118 (03JUL1985 15:00:00)-Water Temperature (C)]]*OO[[#This Row],[60]]</f>
        <v>1.849128357875E-2</v>
      </c>
      <c r="BK500" s="10">
        <f>3/24000000*OO[[#This Row],[119 (03JUL1985 18:00:00)-Water Temperature (C)]]*OO[[#This Row],[61]]</f>
        <v>2.2652088178725001E-2</v>
      </c>
      <c r="BL500" s="10">
        <f>3/24000000*OO[[#This Row],[120 (03JUL1985 21:00:00)-Water Temperature (C)]]*OO[[#This Row],[62]]</f>
        <v>2.6868499155809994E-2</v>
      </c>
      <c r="BM500" s="10">
        <f>3/24000000*OO[[#This Row],[121 (04JUL1985 00:00:00)-Water Temperature (C)]]*OO[[#This Row],[63]]</f>
        <v>3.1069064106125002E-2</v>
      </c>
      <c r="BN500" s="10">
        <f>3/24000000*OO[[#This Row],[122 (04JUL1985 03:00:00)-Water Temperature (C)]]*OO[[#This Row],[64]]</f>
        <v>3.5228379459949992E-2</v>
      </c>
      <c r="BO500" s="10">
        <f>3/24000000*OO[[#This Row],[123 (04JUL1985 06:00:00)-Water Temperature (C)]]*OO[[#This Row],[65]]</f>
        <v>3.9246674078999996E-2</v>
      </c>
      <c r="BP500" s="10">
        <f>3/24000000*OO[[#This Row],[124 (04JUL1985 09:00:00)-Water Temperature (C)]]*OO[[#This Row],[66]]</f>
        <v>4.3326794609175004E-2</v>
      </c>
      <c r="BQ500" s="10">
        <f>3/24000000*OO[[#This Row],[125 (04JUL1985 12:00:00)-Water Temperature (C)]]*OO[[#This Row],[67]]</f>
        <v>4.7256431543749991E-2</v>
      </c>
      <c r="BR500" s="10">
        <f>3/24000000*OO[[#This Row],[126 (04JUL1985 15:00:00)-Water Temperature (C)]]*OO[[#This Row],[68]]</f>
        <v>5.088216254869999E-2</v>
      </c>
      <c r="BS500" s="10">
        <f>3/24000000*OO[[#This Row],[127 (04JUL1985 18:00:00)-Water Temperature (C)]]*OO[[#This Row],[69]]</f>
        <v>5.4334223913699999E-2</v>
      </c>
      <c r="BT500" s="10">
        <f>3/24000000*OO[[#This Row],[128 (04JUL1985 21:00:00)-Water Temperature (C)]]*OO[[#This Row],[70]]</f>
        <v>5.7275654397999996E-2</v>
      </c>
      <c r="BU500" s="10">
        <f>3/24000000*OO[[#This Row],[129 (05JUL1985 00:00:00)-Water Temperature (C)]]*OO[[#This Row],[71]]</f>
        <v>5.9503947184012494E-2</v>
      </c>
      <c r="BV500" s="10">
        <f>3/24000000*OO[[#This Row],[130 (05JUL1985 03:00:00)-Water Temperature (C)]]*OO[[#This Row],[72]]</f>
        <v>6.1335519461587495E-2</v>
      </c>
      <c r="BW500" s="10">
        <f>3/24000000*OO[[#This Row],[131 (05JUL1985 06:00:00)-Water Temperature (C)]]*OO[[#This Row],[73]]</f>
        <v>6.2923323461949995E-2</v>
      </c>
      <c r="BX500" s="10">
        <f>3/24000000*OO[[#This Row],[132 (05JUL1985 09:00:00)-Water Temperature (C)]]*OO[[#This Row],[74]]</f>
        <v>6.4799606436174995E-2</v>
      </c>
      <c r="BY500" s="10">
        <f>3/24000000*OO[[#This Row],[133 (05JUL1985 12:00:00)-Water Temperature (C)]]*OO[[#This Row],[75]]</f>
        <v>6.660881002449999E-2</v>
      </c>
      <c r="BZ500" s="10">
        <f>3/24000000*OO[[#This Row],[134 (05JUL1985 15:00:00)-Water Temperature (C)]]*OO[[#This Row],[76]]</f>
        <v>6.8226523314999996E-2</v>
      </c>
      <c r="CA500" s="10">
        <f>3/24000000*OO[[#This Row],[135 (05JUL1985 18:00:00)-Water Temperature (C)]]*OO[[#This Row],[77]]</f>
        <v>6.9534110694374998E-2</v>
      </c>
      <c r="CB500" s="10">
        <f>3/24000000*OO[[#This Row],[136 (05JUL1985 21:00:00)-Water Temperature (C)]]*OO[[#This Row],[78]]</f>
        <v>7.007555575124999E-2</v>
      </c>
      <c r="CC500" s="10">
        <f>3/24000000*OO[[#This Row],[137 (06JUL1985 00:00:00)-Water Temperature (C)]]*OO[[#This Row],[79]]</f>
        <v>6.9981603539175E-2</v>
      </c>
      <c r="CD500" s="10">
        <f>3/24000000*OO[[#This Row],[138 (06JUL1985 03:00:00)-Water Temperature (C)]]*OO[[#This Row],[80]]</f>
        <v>6.9714554815724999E-2</v>
      </c>
      <c r="CE500" s="10">
        <f>3/24000000*OO[[#This Row],[139 (06JUL1985 06:00:00)-Water Temperature (C)]]*OO[[#This Row],[81]]</f>
        <v>6.9401304634099992E-2</v>
      </c>
      <c r="CF500" s="10">
        <f>3/24000000*OO[[#This Row],[140 (06JUL1985 09:00:00)-Water Temperature (C)]]*OO[[#This Row],[82]]</f>
        <v>6.9618163411375E-2</v>
      </c>
      <c r="CG500" s="10">
        <f>3/24000000*OO[[#This Row],[141 (06JUL1985 12:00:00)-Water Temperature (C)]]*OO[[#This Row],[83]]</f>
        <v>6.9920217220725001E-2</v>
      </c>
      <c r="CH500" s="10">
        <f>3/24000000*OO[[#This Row],[142 (06JUL1985 15:00:00)-Water Temperature (C)]]*OO[[#This Row],[84]]</f>
        <v>7.0185829989262496E-2</v>
      </c>
      <c r="CI500" s="10">
        <f>3/24000000*OO[[#This Row],[143 (06JUL1985 18:00:00)-Water Temperature (C)]]*OO[[#This Row],[85]]</f>
        <v>7.0185543785349996E-2</v>
      </c>
      <c r="CJ500" s="10">
        <f>3/24000000*OO[[#This Row],[144 (06JUL1985 21:00:00)-Water Temperature (C)]]*OO[[#This Row],[86]]</f>
        <v>6.9612245482725002E-2</v>
      </c>
      <c r="CK500" s="10">
        <f>3/24000000*OO[[#This Row],[145 (07JUL1985 00:00:00)-Water Temperature (C)]]*OO[[#This Row],[87]]</f>
        <v>6.857072550907499E-2</v>
      </c>
      <c r="CL500" s="10">
        <f>3/24000000*OO[[#This Row],[146 (07JUL1985 03:00:00)-Water Temperature (C)]]*OO[[#This Row],[88]]</f>
        <v>6.7477913690499991E-2</v>
      </c>
      <c r="CM500" s="10">
        <f>3/24000000*OO[[#This Row],[147 (07JUL1985 06:00:00)-Water Temperature (C)]]*OO[[#This Row],[89]]</f>
        <v>6.6437732013750014E-2</v>
      </c>
      <c r="CN500" s="10">
        <f>3/24000000*OO[[#This Row],[148 (07JUL1985 09:00:00)-Water Temperature (C)]]*OO[[#This Row],[90]]</f>
        <v>6.5884484399662505E-2</v>
      </c>
      <c r="CO500" s="10">
        <f>3/24000000*OO[[#This Row],[149 (07JUL1985 12:00:00)-Water Temperature (C)]]*OO[[#This Row],[91]]</f>
        <v>6.5049008297174984E-2</v>
      </c>
      <c r="CP500" s="10">
        <f>3/24000000*OO[[#This Row],[150 (07JUL1985 15:00:00)-Water Temperature (C)]]*OO[[#This Row],[92]]</f>
        <v>6.4580221373699995E-2</v>
      </c>
      <c r="CQ500" s="10">
        <f>3/24000000*OO[[#This Row],[151 (07JUL1985 18:00:00)-Water Temperature (C)]]*OO[[#This Row],[93]]</f>
        <v>6.4036476443650001E-2</v>
      </c>
      <c r="CR500" s="10">
        <f>3/24000000*OO[[#This Row],[152 (07JUL1985 21:00:00)-Water Temperature (C)]]*OO[[#This Row],[94]]</f>
        <v>6.3167154837249995E-2</v>
      </c>
      <c r="CS500" s="10">
        <f>3/24000000*OO[[#This Row],[153 (08JUL1985 00:00:00)-Water Temperature (C)]]*OO[[#This Row],[95]]</f>
        <v>6.2005813753499991E-2</v>
      </c>
      <c r="CT500" s="10">
        <f>3/24000000*OO[[#This Row],[154 (08JUL1985 03:00:00)-Water Temperature (C)]]*OO[[#This Row],[96]]</f>
        <v>6.0778318024549999E-2</v>
      </c>
      <c r="CU500" s="10">
        <f>3/24000000*OO[[#This Row],[155 (08JUL1985 06:00:00)-Water Temperature (C)]]*OO[[#This Row],[97]]</f>
        <v>5.9716405924800001E-2</v>
      </c>
      <c r="CV500" s="10">
        <f>3/24000000*OO[[#This Row],[156 (08JUL1985 09:00:00)-Water Temperature (C)]]*OO[[#This Row],[98]]</f>
        <v>5.9258479883200002E-2</v>
      </c>
      <c r="CW500" s="10">
        <f>3/24000000*OO[[#This Row],[157 (08JUL1985 12:00:00)-Water Temperature (C)]]*OO[[#This Row],[99]]</f>
        <v>5.8993938662449986E-2</v>
      </c>
    </row>
    <row r="501" spans="1:101" x14ac:dyDescent="0.35">
      <c r="A501" t="s">
        <v>508</v>
      </c>
      <c r="B501">
        <v>872.65160000000003</v>
      </c>
      <c r="C501" s="10">
        <f>3/24*OO[[#This Row],[59 (26JUN1985 06:00:00)-Water Temperature (C)]]*OO[[#This Row],[1]]/SUM(OO[1])</f>
        <v>0</v>
      </c>
      <c r="D501" s="10">
        <f>3/24*OO[[#This Row],[60 (26JUN1985 09:00:00)-Water Temperature (C)]]*OO[[#This Row],[2]]/SUM(OO[2])</f>
        <v>0</v>
      </c>
      <c r="E501" s="10">
        <f>3/24*OO[[#This Row],[61 (26JUN1985 12:00:00)-Water Temperature (C)]]*OO[[#This Row],[3]]/SUM(OO[3])</f>
        <v>0</v>
      </c>
      <c r="F501" s="10">
        <f>3/24*OO[[#This Row],[62 (26JUN1985 15:00:00)-Water Temperature (C)]]*OO[[#This Row],[4]]/SUM(OO[4])</f>
        <v>0</v>
      </c>
      <c r="G501" s="10">
        <f>3/24*OO[[#This Row],[63 (26JUN1985 18:00:00)-Water Temperature (C)]]*OO[[#This Row],[5]]/SUM(OO[5])</f>
        <v>0</v>
      </c>
      <c r="H501" s="10">
        <f>3/24*OO[[#This Row],[64 (26JUN1985 21:00:00)-Water Temperature (C)]]*OO[[#This Row],[6]]/SUM(OO[6])</f>
        <v>0</v>
      </c>
      <c r="I501" s="10">
        <f>3/24*OO[[#This Row],[65 (27JUN1985 00:00:00)-Water Temperature (C)]]*OO[[#This Row],[7]]/SUM(OO[7])</f>
        <v>0</v>
      </c>
      <c r="J501" s="10">
        <f>3/24*OO[[#This Row],[66 (27JUN1985 03:00:00)-Water Temperature (C)]]*OO[[#This Row],[8]]/SUM(OO[8])</f>
        <v>0</v>
      </c>
      <c r="K501" s="10">
        <f>3/24*OO[[#This Row],[67 (27JUN1985 06:00:00)-Water Temperature (C)]]*OO[[#This Row],[9]]/SUM(OO[9])</f>
        <v>0</v>
      </c>
      <c r="L501" s="10">
        <f>3/24*OO[[#This Row],[68 (27JUN1985 09:00:00)-Water Temperature (C)]]*OO[[#This Row],[10]]/SUM(OO[10])</f>
        <v>0</v>
      </c>
      <c r="M501" s="10">
        <f>3/24*OO[[#This Row],[69 (27JUN1985 12:00:00)-Water Temperature (C)]]*OO[[#This Row],[11]]/SUM(OO[11])</f>
        <v>0</v>
      </c>
      <c r="N501" s="10">
        <f>3/24*OO[[#This Row],[70 (27JUN1985 15:00:00)-Water Temperature (C)]]*OO[[#This Row],[12]]/SUM(OO[12])</f>
        <v>0</v>
      </c>
      <c r="O501" s="10">
        <f>3/24*OO[[#This Row],[71 (27JUN1985 18:00:00)-Water Temperature (C)]]*OO[[#This Row],[13]]/SUM(OO[13])</f>
        <v>0</v>
      </c>
      <c r="P501" s="10">
        <f>3/24*OO[[#This Row],[72 (27JUN1985 21:00:00)-Water Temperature (C)]]*OO[[#This Row],[14]]/SUM(OO[14])</f>
        <v>0</v>
      </c>
      <c r="Q501" s="10">
        <f>3/24*OO[[#This Row],[73 (28JUN1985 00:00:00)-Water Temperature (C)]]*OO[[#This Row],[15]]/SUM(OO[15])</f>
        <v>0</v>
      </c>
      <c r="R501" s="10">
        <f>3/24*OO[[#This Row],[74 (28JUN1985 03:00:00)-Water Temperature (C)]]*OO[[#This Row],[16]]/SUM(OO[16])</f>
        <v>0</v>
      </c>
      <c r="S501" s="10">
        <f>3/24*OO[[#This Row],[75 (28JUN1985 06:00:00)-Water Temperature (C)]]*OO[[#This Row],[17]]/SUM(OO[17])</f>
        <v>0</v>
      </c>
      <c r="T501" s="10">
        <f>3/24*OO[[#This Row],[76 (28JUN1985 09:00:00)-Water Temperature (C)]]*OO[[#This Row],[18]]/SUM(OO[18])</f>
        <v>0</v>
      </c>
      <c r="U501" s="10">
        <f>3/24*OO[[#This Row],[77 (28JUN1985 12:00:00)-Water Temperature (C)]]*OO[[#This Row],[19]]/SUM(OO[19])</f>
        <v>0</v>
      </c>
      <c r="V501" s="10">
        <f>3/24000000*OO[[#This Row],[78 (28JUN1985 15:00:00)-Water Temperature (C)]]*OO[[#This Row],[20]]</f>
        <v>0</v>
      </c>
      <c r="W501" s="10">
        <f>3/24000000*OO[[#This Row],[79 (28JUN1985 18:00:00)-Water Temperature (C)]]*OO[[#This Row],[21]]</f>
        <v>0</v>
      </c>
      <c r="X501" s="10">
        <f>3/24000000*OO[[#This Row],[80 (28JUN1985 21:00:00)-Water Temperature (C)]]*OO[[#This Row],[22]]</f>
        <v>0</v>
      </c>
      <c r="Y501" s="10">
        <f>3/24000000*OO[[#This Row],[81 (29JUN1985 00:00:00)-Water Temperature (C)]]*OO[[#This Row],[23]]</f>
        <v>0</v>
      </c>
      <c r="Z501" s="10">
        <f>3/24000000*OO[[#This Row],[82 (29JUN1985 03:00:00)-Water Temperature (C)]]*OO[[#This Row],[24]]</f>
        <v>0</v>
      </c>
      <c r="AA501" s="10">
        <f>3/24000000*OO[[#This Row],[83 (29JUN1985 06:00:00)-Water Temperature (C)]]*OO[[#This Row],[25]]</f>
        <v>0</v>
      </c>
      <c r="AB501" s="10">
        <f>3/24000000*OO[[#This Row],[84 (29JUN1985 09:00:00)-Water Temperature (C)]]*OO[[#This Row],[26]]</f>
        <v>0</v>
      </c>
      <c r="AC501" s="10">
        <f>3/24000000*OO[[#This Row],[85 (29JUN1985 12:00:00)-Water Temperature (C)]]*OO[[#This Row],[27]]</f>
        <v>0</v>
      </c>
      <c r="AD501" s="10">
        <f>3/24000000*OO[[#This Row],[86 (29JUN1985 15:00:00)-Water Temperature (C)]]*OO[[#This Row],[28]]</f>
        <v>2.1053993207042499E-42</v>
      </c>
      <c r="AE501" s="10">
        <f>3/24000000*OO[[#This Row],[88 (29JUN1985 21:00:00)-Water Temperature (C)]]*OO[[#This Row],[30]]</f>
        <v>2.5856077788030003E-33</v>
      </c>
      <c r="AF501" s="10">
        <f>3/24000000*OO[[#This Row],[88 (29JUN1985 21:00:00)-Water Temperature (C)]]*OO[[#This Row],[30]]</f>
        <v>2.5856077788030003E-33</v>
      </c>
      <c r="AG501" s="10">
        <f>3/24000000*OO[[#This Row],[89 (30JUN1985 00:00:00)-Water Temperature (C)]]*OO[[#This Row],[31]]</f>
        <v>9.8073658463549992E-30</v>
      </c>
      <c r="AH501" s="10">
        <f>3/24000000*OO[[#This Row],[90 (30JUN1985 03:00:00)-Water Temperature (C)]]*OO[[#This Row],[32]]</f>
        <v>1.2868615618830001E-26</v>
      </c>
      <c r="AI501" s="10">
        <f>3/24000000*OO[[#This Row],[91 (30JUN1985 06:00:00)-Water Temperature (C)]]*OO[[#This Row],[33]]</f>
        <v>7.1219037505124991E-24</v>
      </c>
      <c r="AJ501" s="10">
        <f>3/24000000*OO[[#This Row],[92 (30JUN1985 09:00:00)-Water Temperature (C)]]*OO[[#This Row],[34]]</f>
        <v>1.9299401710668747E-21</v>
      </c>
      <c r="AK501" s="10">
        <f>3/24000000*OO[[#This Row],[93 (30JUN1985 12:00:00)-Water Temperature (C)]]*OO[[#This Row],[35]]</f>
        <v>2.7946802644262497E-19</v>
      </c>
      <c r="AL501" s="10">
        <f>3/24000000*OO[[#This Row],[94 (30JUN1985 15:00:00)-Water Temperature (C)]]*OO[[#This Row],[36]]</f>
        <v>2.349258815543625E-17</v>
      </c>
      <c r="AM501" s="10">
        <f>3/24000000*OO[[#This Row],[95 (30JUN1985 18:00:00)-Water Temperature (C)]]*OO[[#This Row],[37]]</f>
        <v>1.2289546606618747E-15</v>
      </c>
      <c r="AN501" s="10">
        <f>3/24000000*OO[[#This Row],[96 (30JUN1985 21:00:00)-Water Temperature (C)]]*OO[[#This Row],[38]]</f>
        <v>4.2037694454412497E-14</v>
      </c>
      <c r="AO501" s="10">
        <f>3/24000000*OO[[#This Row],[97 (01JUL1985 00:00:00)-Water Temperature (C)]]*OO[[#This Row],[39]]</f>
        <v>9.8477983148512495E-13</v>
      </c>
      <c r="AP501" s="10">
        <f>3/24000000*OO[[#This Row],[98 (01JUL1985 03:00:00)-Water Temperature (C)]]*OO[[#This Row],[40]]</f>
        <v>1.6554767676010001E-11</v>
      </c>
      <c r="AQ501" s="10">
        <f>3/24000000*OO[[#This Row],[99 (01JUL1985 06:00:00)-Water Temperature (C)]]*OO[[#This Row],[41]]</f>
        <v>2.0736106994639997E-10</v>
      </c>
      <c r="AR501" s="10">
        <f>3/24000000*OO[[#This Row],[100 (01JUL1985 09:00:00)-Water Temperature (C)]]*OO[[#This Row],[42]]</f>
        <v>2.008664981652875E-9</v>
      </c>
      <c r="AS501" s="10">
        <f>3/24000000*OO[[#This Row],[101 (01JUL1985 12:00:00)-Water Temperature (C)]]*OO[[#This Row],[43]]</f>
        <v>1.5308537075177499E-8</v>
      </c>
      <c r="AT501" s="10">
        <f>3/24000000*OO[[#This Row],[102 (01JUL1985 15:00:00)-Water Temperature (C)]]*OO[[#This Row],[44]]</f>
        <v>9.3666541372299995E-8</v>
      </c>
      <c r="AU501" s="10">
        <f>3/24000000*OO[[#This Row],[103 (01JUL1985 18:00:00)-Water Temperature (C)]]*OO[[#This Row],[45]]</f>
        <v>4.7102834267999993E-7</v>
      </c>
      <c r="AV501" s="10">
        <f>3/24000000*OO[[#This Row],[104 (01JUL1985 21:00:00)-Water Temperature (C)]]*OO[[#This Row],[46]]</f>
        <v>1.9741978619387499E-6</v>
      </c>
      <c r="AW501" s="10">
        <f>3/24000000*OO[[#This Row],[105 (02JUL1985 00:00:00)-Water Temperature (C)]]*OO[[#This Row],[47]]</f>
        <v>7.0366568629362513E-6</v>
      </c>
      <c r="AX501" s="10">
        <f>3/24000000*OO[[#This Row],[106 (02JUL1985 03:00:00)-Water Temperature (C)]]*OO[[#This Row],[48]]</f>
        <v>2.1742247710793747E-5</v>
      </c>
      <c r="AY501" s="10">
        <f>3/24000000*OO[[#This Row],[107 (02JUL1985 06:00:00)-Water Temperature (C)]]*OO[[#This Row],[49]]</f>
        <v>5.9253391024125009E-5</v>
      </c>
      <c r="AZ501" s="10">
        <f>3/24000000*OO[[#This Row],[108 (02JUL1985 09:00:00)-Water Temperature (C)]]*OO[[#This Row],[50]]</f>
        <v>1.4433762955265E-4</v>
      </c>
      <c r="BA501" s="10">
        <f>3/24000000*OO[[#This Row],[109 (02JUL1985 12:00:00)-Water Temperature (C)]]*OO[[#This Row],[51]]</f>
        <v>3.1883756579899997E-4</v>
      </c>
      <c r="BB501" s="10">
        <f>3/24000000*OO[[#This Row],[110 (02JUL1985 15:00:00)-Water Temperature (C)]]*OO[[#This Row],[52]]</f>
        <v>6.4108963387312496E-4</v>
      </c>
      <c r="BC501" s="10">
        <f>3/24000000*OO[[#This Row],[111 (02JUL1985 18:00:00)-Water Temperature (C)]]*OO[[#This Row],[53]]</f>
        <v>1.1861942801062501E-3</v>
      </c>
      <c r="BD501" s="10">
        <f>3/24000000*OO[[#This Row],[112 (02JUL1985 21:00:00)-Water Temperature (C)]]*OO[[#This Row],[54]]</f>
        <v>2.0321834768540002E-3</v>
      </c>
      <c r="BE501" s="10">
        <f>3/24000000*OO[[#This Row],[113 (03JUL1985 00:00:00)-Water Temperature (C)]]*OO[[#This Row],[55]]</f>
        <v>3.2593067680450004E-3</v>
      </c>
      <c r="BF501" s="10">
        <f>3/24000000*OO[[#This Row],[114 (03JUL1985 03:00:00)-Water Temperature (C)]]*OO[[#This Row],[56]]</f>
        <v>4.9269596829262493E-3</v>
      </c>
      <c r="BG501" s="10">
        <f>3/24000000*OO[[#This Row],[115 (03JUL1985 06:00:00)-Water Temperature (C)]]*OO[[#This Row],[57]]</f>
        <v>7.0682554383725005E-3</v>
      </c>
      <c r="BH501" s="10">
        <f>3/24000000*OO[[#This Row],[116 (03JUL1985 09:00:00)-Water Temperature (C)]]*OO[[#This Row],[58]]</f>
        <v>9.7134389642700002E-3</v>
      </c>
      <c r="BI501" s="10">
        <f>3/24000000*OO[[#This Row],[117 (03JUL1985 12:00:00)-Water Temperature (C)]]*OO[[#This Row],[59]]</f>
        <v>1.2892606798527498E-2</v>
      </c>
      <c r="BJ501" s="10">
        <f>3/24000000*OO[[#This Row],[118 (03JUL1985 15:00:00)-Water Temperature (C)]]*OO[[#This Row],[60]]</f>
        <v>1.6536569181210003E-2</v>
      </c>
      <c r="BK501" s="10">
        <f>3/24000000*OO[[#This Row],[119 (03JUL1985 18:00:00)-Water Temperature (C)]]*OO[[#This Row],[61]]</f>
        <v>2.0586990195843747E-2</v>
      </c>
      <c r="BL501" s="10">
        <f>3/24000000*OO[[#This Row],[120 (03JUL1985 21:00:00)-Water Temperature (C)]]*OO[[#This Row],[62]]</f>
        <v>2.4792383649584998E-2</v>
      </c>
      <c r="BM501" s="10">
        <f>3/24000000*OO[[#This Row],[121 (04JUL1985 00:00:00)-Water Temperature (C)]]*OO[[#This Row],[63]]</f>
        <v>2.9081717383599999E-2</v>
      </c>
      <c r="BN501" s="10">
        <f>3/24000000*OO[[#This Row],[122 (04JUL1985 03:00:00)-Water Temperature (C)]]*OO[[#This Row],[64]]</f>
        <v>3.3423209966599997E-2</v>
      </c>
      <c r="BO501" s="10">
        <f>3/24000000*OO[[#This Row],[123 (04JUL1985 06:00:00)-Water Temperature (C)]]*OO[[#This Row],[65]]</f>
        <v>3.7714484896199996E-2</v>
      </c>
      <c r="BP501" s="10">
        <f>3/24000000*OO[[#This Row],[124 (04JUL1985 09:00:00)-Water Temperature (C)]]*OO[[#This Row],[66]]</f>
        <v>4.2141422467949996E-2</v>
      </c>
      <c r="BQ501" s="10">
        <f>3/24000000*OO[[#This Row],[125 (04JUL1985 12:00:00)-Water Temperature (C)]]*OO[[#This Row],[67]]</f>
        <v>4.6489972862249998E-2</v>
      </c>
      <c r="BR501" s="10">
        <f>3/24000000*OO[[#This Row],[126 (04JUL1985 15:00:00)-Water Temperature (C)]]*OO[[#This Row],[68]]</f>
        <v>5.0598622825850002E-2</v>
      </c>
      <c r="BS501" s="10">
        <f>3/24000000*OO[[#This Row],[127 (04JUL1985 18:00:00)-Water Temperature (C)]]*OO[[#This Row],[69]]</f>
        <v>5.4582871802250001E-2</v>
      </c>
      <c r="BT501" s="10">
        <f>3/24000000*OO[[#This Row],[128 (04JUL1985 21:00:00)-Water Temperature (C)]]*OO[[#This Row],[70]]</f>
        <v>5.8091012333562494E-2</v>
      </c>
      <c r="BU501" s="10">
        <f>3/24000000*OO[[#This Row],[129 (05JUL1985 00:00:00)-Water Temperature (C)]]*OO[[#This Row],[71]]</f>
        <v>6.0897646071874992E-2</v>
      </c>
      <c r="BV501" s="10">
        <f>3/24000000*OO[[#This Row],[130 (05JUL1985 03:00:00)-Water Temperature (C)]]*OO[[#This Row],[72]]</f>
        <v>6.3311401187100005E-2</v>
      </c>
      <c r="BW501" s="10">
        <f>3/24000000*OO[[#This Row],[131 (05JUL1985 06:00:00)-Water Temperature (C)]]*OO[[#This Row],[73]]</f>
        <v>6.548174316007499E-2</v>
      </c>
      <c r="BX501" s="10">
        <f>3/24000000*OO[[#This Row],[132 (05JUL1985 09:00:00)-Water Temperature (C)]]*OO[[#This Row],[74]]</f>
        <v>6.7958913599124995E-2</v>
      </c>
      <c r="BY501" s="10">
        <f>3/24000000*OO[[#This Row],[133 (05JUL1985 12:00:00)-Water Temperature (C)]]*OO[[#This Row],[75]]</f>
        <v>7.0370524759275008E-2</v>
      </c>
      <c r="BZ501" s="10">
        <f>3/24000000*OO[[#This Row],[134 (05JUL1985 15:00:00)-Water Temperature (C)]]*OO[[#This Row],[76]]</f>
        <v>7.2579943125937491E-2</v>
      </c>
      <c r="CA501" s="10">
        <f>3/24000000*OO[[#This Row],[135 (05JUL1985 18:00:00)-Water Temperature (C)]]*OO[[#This Row],[77]]</f>
        <v>7.4453207607874994E-2</v>
      </c>
      <c r="CB501" s="10">
        <f>3/24000000*OO[[#This Row],[136 (05JUL1985 21:00:00)-Water Temperature (C)]]*OO[[#This Row],[78]]</f>
        <v>7.5490410956099985E-2</v>
      </c>
      <c r="CC501" s="10">
        <f>3/24000000*OO[[#This Row],[137 (06JUL1985 00:00:00)-Water Temperature (C)]]*OO[[#This Row],[79]]</f>
        <v>7.5824145805187482E-2</v>
      </c>
      <c r="CD501" s="10">
        <f>3/24000000*OO[[#This Row],[138 (06JUL1985 03:00:00)-Water Temperature (C)]]*OO[[#This Row],[80]]</f>
        <v>7.5949967392087495E-2</v>
      </c>
      <c r="CE501" s="10">
        <f>3/24000000*OO[[#This Row],[139 (06JUL1985 06:00:00)-Water Temperature (C)]]*OO[[#This Row],[81]]</f>
        <v>7.6007317633449992E-2</v>
      </c>
      <c r="CF501" s="10">
        <f>3/24000000*OO[[#This Row],[140 (06JUL1985 09:00:00)-Water Temperature (C)]]*OO[[#This Row],[82]]</f>
        <v>7.6629477758299994E-2</v>
      </c>
      <c r="CG501" s="10">
        <f>3/24000000*OO[[#This Row],[141 (06JUL1985 12:00:00)-Water Temperature (C)]]*OO[[#This Row],[83]]</f>
        <v>7.7332099112849995E-2</v>
      </c>
      <c r="CH501" s="10">
        <f>3/24000000*OO[[#This Row],[142 (06JUL1985 15:00:00)-Water Temperature (C)]]*OO[[#This Row],[84]]</f>
        <v>7.7975997298550009E-2</v>
      </c>
      <c r="CI501" s="10">
        <f>3/24000000*OO[[#This Row],[143 (06JUL1985 18:00:00)-Water Temperature (C)]]*OO[[#This Row],[85]]</f>
        <v>7.8305249327249998E-2</v>
      </c>
      <c r="CJ501" s="10">
        <f>3/24000000*OO[[#This Row],[144 (06JUL1985 21:00:00)-Water Temperature (C)]]*OO[[#This Row],[86]]</f>
        <v>7.7973914052825E-2</v>
      </c>
      <c r="CK501" s="10">
        <f>3/24000000*OO[[#This Row],[145 (07JUL1985 00:00:00)-Water Temperature (C)]]*OO[[#This Row],[87]]</f>
        <v>7.7098379539362508E-2</v>
      </c>
      <c r="CL501" s="10">
        <f>3/24000000*OO[[#This Row],[146 (07JUL1985 03:00:00)-Water Temperature (C)]]*OO[[#This Row],[88]]</f>
        <v>7.6144074150374996E-2</v>
      </c>
      <c r="CM501" s="10">
        <f>3/24000000*OO[[#This Row],[147 (07JUL1985 06:00:00)-Water Temperature (C)]]*OO[[#This Row],[89]]</f>
        <v>7.52331500412E-2</v>
      </c>
      <c r="CN501" s="10">
        <f>3/24000000*OO[[#This Row],[148 (07JUL1985 09:00:00)-Water Temperature (C)]]*OO[[#This Row],[90]]</f>
        <v>7.4856770356499999E-2</v>
      </c>
      <c r="CO501" s="10">
        <f>3/24000000*OO[[#This Row],[149 (07JUL1985 12:00:00)-Water Temperature (C)]]*OO[[#This Row],[91]]</f>
        <v>7.4145065939100002E-2</v>
      </c>
      <c r="CP501" s="10">
        <f>3/24000000*OO[[#This Row],[150 (07JUL1985 15:00:00)-Water Temperature (C)]]*OO[[#This Row],[92]]</f>
        <v>7.3837034600599996E-2</v>
      </c>
      <c r="CQ501" s="10">
        <f>3/24000000*OO[[#This Row],[151 (07JUL1985 18:00:00)-Water Temperature (C)]]*OO[[#This Row],[93]]</f>
        <v>7.3426720444500007E-2</v>
      </c>
      <c r="CR501" s="10">
        <f>3/24000000*OO[[#This Row],[152 (07JUL1985 21:00:00)-Water Temperature (C)]]*OO[[#This Row],[94]]</f>
        <v>7.2625339741049996E-2</v>
      </c>
      <c r="CS501" s="10">
        <f>3/24000000*OO[[#This Row],[153 (08JUL1985 00:00:00)-Water Temperature (C)]]*OO[[#This Row],[95]]</f>
        <v>7.1472910700399989E-2</v>
      </c>
      <c r="CT501" s="10">
        <f>3/24000000*OO[[#This Row],[154 (08JUL1985 03:00:00)-Water Temperature (C)]]*OO[[#This Row],[96]]</f>
        <v>7.0230497359049987E-2</v>
      </c>
      <c r="CU501" s="10">
        <f>3/24000000*OO[[#This Row],[155 (08JUL1985 06:00:00)-Water Temperature (C)]]*OO[[#This Row],[97]]</f>
        <v>6.9170614873399996E-2</v>
      </c>
      <c r="CV501" s="10">
        <f>3/24000000*OO[[#This Row],[156 (08JUL1985 09:00:00)-Water Temperature (C)]]*OO[[#This Row],[98]]</f>
        <v>6.8797331442975007E-2</v>
      </c>
      <c r="CW501" s="10">
        <f>3/24000000*OO[[#This Row],[157 (08JUL1985 12:00:00)-Water Temperature (C)]]*OO[[#This Row],[99]]</f>
        <v>6.864121107585E-2</v>
      </c>
    </row>
    <row r="502" spans="1:101" x14ac:dyDescent="0.35">
      <c r="A502" t="s">
        <v>509</v>
      </c>
      <c r="B502">
        <v>878.5403</v>
      </c>
      <c r="C502" s="10">
        <f>3/24*OO[[#This Row],[59 (26JUN1985 06:00:00)-Water Temperature (C)]]*OO[[#This Row],[1]]/SUM(OO[1])</f>
        <v>0</v>
      </c>
      <c r="D502" s="10">
        <f>3/24*OO[[#This Row],[60 (26JUN1985 09:00:00)-Water Temperature (C)]]*OO[[#This Row],[2]]/SUM(OO[2])</f>
        <v>0</v>
      </c>
      <c r="E502" s="10">
        <f>3/24*OO[[#This Row],[61 (26JUN1985 12:00:00)-Water Temperature (C)]]*OO[[#This Row],[3]]/SUM(OO[3])</f>
        <v>0</v>
      </c>
      <c r="F502" s="10">
        <f>3/24*OO[[#This Row],[62 (26JUN1985 15:00:00)-Water Temperature (C)]]*OO[[#This Row],[4]]/SUM(OO[4])</f>
        <v>0</v>
      </c>
      <c r="G502" s="10">
        <f>3/24*OO[[#This Row],[63 (26JUN1985 18:00:00)-Water Temperature (C)]]*OO[[#This Row],[5]]/SUM(OO[5])</f>
        <v>0</v>
      </c>
      <c r="H502" s="10">
        <f>3/24*OO[[#This Row],[64 (26JUN1985 21:00:00)-Water Temperature (C)]]*OO[[#This Row],[6]]/SUM(OO[6])</f>
        <v>0</v>
      </c>
      <c r="I502" s="10">
        <f>3/24*OO[[#This Row],[65 (27JUN1985 00:00:00)-Water Temperature (C)]]*OO[[#This Row],[7]]/SUM(OO[7])</f>
        <v>0</v>
      </c>
      <c r="J502" s="10">
        <f>3/24*OO[[#This Row],[66 (27JUN1985 03:00:00)-Water Temperature (C)]]*OO[[#This Row],[8]]/SUM(OO[8])</f>
        <v>0</v>
      </c>
      <c r="K502" s="10">
        <f>3/24*OO[[#This Row],[67 (27JUN1985 06:00:00)-Water Temperature (C)]]*OO[[#This Row],[9]]/SUM(OO[9])</f>
        <v>0</v>
      </c>
      <c r="L502" s="10">
        <f>3/24*OO[[#This Row],[68 (27JUN1985 09:00:00)-Water Temperature (C)]]*OO[[#This Row],[10]]/SUM(OO[10])</f>
        <v>0</v>
      </c>
      <c r="M502" s="10">
        <f>3/24*OO[[#This Row],[69 (27JUN1985 12:00:00)-Water Temperature (C)]]*OO[[#This Row],[11]]/SUM(OO[11])</f>
        <v>0</v>
      </c>
      <c r="N502" s="10">
        <f>3/24*OO[[#This Row],[70 (27JUN1985 15:00:00)-Water Temperature (C)]]*OO[[#This Row],[12]]/SUM(OO[12])</f>
        <v>0</v>
      </c>
      <c r="O502" s="10">
        <f>3/24*OO[[#This Row],[71 (27JUN1985 18:00:00)-Water Temperature (C)]]*OO[[#This Row],[13]]/SUM(OO[13])</f>
        <v>0</v>
      </c>
      <c r="P502" s="10">
        <f>3/24*OO[[#This Row],[72 (27JUN1985 21:00:00)-Water Temperature (C)]]*OO[[#This Row],[14]]/SUM(OO[14])</f>
        <v>0</v>
      </c>
      <c r="Q502" s="10">
        <f>3/24*OO[[#This Row],[73 (28JUN1985 00:00:00)-Water Temperature (C)]]*OO[[#This Row],[15]]/SUM(OO[15])</f>
        <v>0</v>
      </c>
      <c r="R502" s="10">
        <f>3/24*OO[[#This Row],[74 (28JUN1985 03:00:00)-Water Temperature (C)]]*OO[[#This Row],[16]]/SUM(OO[16])</f>
        <v>0</v>
      </c>
      <c r="S502" s="10">
        <f>3/24*OO[[#This Row],[75 (28JUN1985 06:00:00)-Water Temperature (C)]]*OO[[#This Row],[17]]/SUM(OO[17])</f>
        <v>0</v>
      </c>
      <c r="T502" s="10">
        <f>3/24*OO[[#This Row],[76 (28JUN1985 09:00:00)-Water Temperature (C)]]*OO[[#This Row],[18]]/SUM(OO[18])</f>
        <v>0</v>
      </c>
      <c r="U502" s="10">
        <f>3/24*OO[[#This Row],[77 (28JUN1985 12:00:00)-Water Temperature (C)]]*OO[[#This Row],[19]]/SUM(OO[19])</f>
        <v>0</v>
      </c>
      <c r="V502" s="10">
        <f>3/24000000*OO[[#This Row],[78 (28JUN1985 15:00:00)-Water Temperature (C)]]*OO[[#This Row],[20]]</f>
        <v>0</v>
      </c>
      <c r="W502" s="10">
        <f>3/24000000*OO[[#This Row],[79 (28JUN1985 18:00:00)-Water Temperature (C)]]*OO[[#This Row],[21]]</f>
        <v>0</v>
      </c>
      <c r="X502" s="10">
        <f>3/24000000*OO[[#This Row],[80 (28JUN1985 21:00:00)-Water Temperature (C)]]*OO[[#This Row],[22]]</f>
        <v>0</v>
      </c>
      <c r="Y502" s="10">
        <f>3/24000000*OO[[#This Row],[81 (29JUN1985 00:00:00)-Water Temperature (C)]]*OO[[#This Row],[23]]</f>
        <v>0</v>
      </c>
      <c r="Z502" s="10">
        <f>3/24000000*OO[[#This Row],[82 (29JUN1985 03:00:00)-Water Temperature (C)]]*OO[[#This Row],[24]]</f>
        <v>0</v>
      </c>
      <c r="AA502" s="10">
        <f>3/24000000*OO[[#This Row],[83 (29JUN1985 06:00:00)-Water Temperature (C)]]*OO[[#This Row],[25]]</f>
        <v>0</v>
      </c>
      <c r="AB502" s="10">
        <f>3/24000000*OO[[#This Row],[84 (29JUN1985 09:00:00)-Water Temperature (C)]]*OO[[#This Row],[26]]</f>
        <v>0</v>
      </c>
      <c r="AC502" s="10">
        <f>3/24000000*OO[[#This Row],[85 (29JUN1985 12:00:00)-Water Temperature (C)]]*OO[[#This Row],[27]]</f>
        <v>0</v>
      </c>
      <c r="AD502" s="10">
        <f>3/24000000*OO[[#This Row],[86 (29JUN1985 15:00:00)-Water Temperature (C)]]*OO[[#This Row],[28]]</f>
        <v>5.1426815314524999E-43</v>
      </c>
      <c r="AE502" s="10">
        <f>3/24000000*OO[[#This Row],[88 (29JUN1985 21:00:00)-Water Temperature (C)]]*OO[[#This Row],[30]]</f>
        <v>7.5972735918124993E-34</v>
      </c>
      <c r="AF502" s="10">
        <f>3/24000000*OO[[#This Row],[88 (29JUN1985 21:00:00)-Water Temperature (C)]]*OO[[#This Row],[30]]</f>
        <v>7.5972735918124993E-34</v>
      </c>
      <c r="AG502" s="10">
        <f>3/24000000*OO[[#This Row],[89 (30JUN1985 00:00:00)-Water Temperature (C)]]*OO[[#This Row],[31]]</f>
        <v>3.0967437921599999E-30</v>
      </c>
      <c r="AH502" s="10">
        <f>3/24000000*OO[[#This Row],[90 (30JUN1985 03:00:00)-Water Temperature (C)]]*OO[[#This Row],[32]]</f>
        <v>4.3440465046874994E-27</v>
      </c>
      <c r="AI502" s="10">
        <f>3/24000000*OO[[#This Row],[91 (30JUN1985 06:00:00)-Water Temperature (C)]]*OO[[#This Row],[33]]</f>
        <v>2.5521563124021246E-24</v>
      </c>
      <c r="AJ502" s="10">
        <f>3/24000000*OO[[#This Row],[92 (30JUN1985 09:00:00)-Water Temperature (C)]]*OO[[#This Row],[34]]</f>
        <v>7.3292243529300003E-22</v>
      </c>
      <c r="AK502" s="10">
        <f>3/24000000*OO[[#This Row],[93 (30JUN1985 12:00:00)-Water Temperature (C)]]*OO[[#This Row],[35]]</f>
        <v>1.122882917021875E-19</v>
      </c>
      <c r="AL502" s="10">
        <f>3/24000000*OO[[#This Row],[94 (30JUN1985 15:00:00)-Water Temperature (C)]]*OO[[#This Row],[36]]</f>
        <v>9.9499241695262489E-18</v>
      </c>
      <c r="AM502" s="10">
        <f>3/24000000*OO[[#This Row],[95 (30JUN1985 18:00:00)-Water Temperature (C)]]*OO[[#This Row],[37]]</f>
        <v>5.4718826346249998E-16</v>
      </c>
      <c r="AN502" s="10">
        <f>3/24000000*OO[[#This Row],[96 (30JUN1985 21:00:00)-Water Temperature (C)]]*OO[[#This Row],[38]]</f>
        <v>1.9629575653668749E-14</v>
      </c>
      <c r="AO502" s="10">
        <f>3/24000000*OO[[#This Row],[97 (01JUL1985 00:00:00)-Water Temperature (C)]]*OO[[#This Row],[39]]</f>
        <v>4.8126275643600001E-13</v>
      </c>
      <c r="AP502" s="10">
        <f>3/24000000*OO[[#This Row],[98 (01JUL1985 03:00:00)-Water Temperature (C)]]*OO[[#This Row],[40]]</f>
        <v>8.4529871628949988E-12</v>
      </c>
      <c r="AQ502" s="10">
        <f>3/24000000*OO[[#This Row],[99 (01JUL1985 06:00:00)-Water Temperature (C)]]*OO[[#This Row],[41]]</f>
        <v>1.104453009699875E-10</v>
      </c>
      <c r="AR502" s="10">
        <f>3/24000000*OO[[#This Row],[100 (01JUL1985 09:00:00)-Water Temperature (C)]]*OO[[#This Row],[42]]</f>
        <v>1.1147857143655E-9</v>
      </c>
      <c r="AS502" s="10">
        <f>3/24000000*OO[[#This Row],[101 (01JUL1985 12:00:00)-Water Temperature (C)]]*OO[[#This Row],[43]]</f>
        <v>8.8385040116462494E-9</v>
      </c>
      <c r="AT502" s="10">
        <f>3/24000000*OO[[#This Row],[102 (01JUL1985 15:00:00)-Water Temperature (C)]]*OO[[#This Row],[44]]</f>
        <v>5.6174288932850001E-8</v>
      </c>
      <c r="AU502" s="10">
        <f>3/24000000*OO[[#This Row],[103 (01JUL1985 18:00:00)-Water Temperature (C)]]*OO[[#This Row],[45]]</f>
        <v>2.9301231897449996E-7</v>
      </c>
      <c r="AV502" s="10">
        <f>3/24000000*OO[[#This Row],[104 (01JUL1985 21:00:00)-Water Temperature (C)]]*OO[[#This Row],[46]]</f>
        <v>1.2721064642097499E-6</v>
      </c>
      <c r="AW502" s="10">
        <f>3/24000000*OO[[#This Row],[105 (02JUL1985 00:00:00)-Water Temperature (C)]]*OO[[#This Row],[47]]</f>
        <v>4.6907144246249998E-6</v>
      </c>
      <c r="AX502" s="10">
        <f>3/24000000*OO[[#This Row],[106 (02JUL1985 03:00:00)-Water Temperature (C)]]*OO[[#This Row],[48]]</f>
        <v>1.4975628162950001E-5</v>
      </c>
      <c r="AY502" s="10">
        <f>3/24000000*OO[[#This Row],[107 (02JUL1985 06:00:00)-Water Temperature (C)]]*OO[[#This Row],[49]]</f>
        <v>4.2112649949375E-5</v>
      </c>
      <c r="AZ502" s="10">
        <f>3/24000000*OO[[#This Row],[108 (02JUL1985 09:00:00)-Water Temperature (C)]]*OO[[#This Row],[50]]</f>
        <v>1.0573531068864998E-4</v>
      </c>
      <c r="BA502" s="10">
        <f>3/24000000*OO[[#This Row],[109 (02JUL1985 12:00:00)-Water Temperature (C)]]*OO[[#This Row],[51]]</f>
        <v>2.4045132274439998E-4</v>
      </c>
      <c r="BB502" s="10">
        <f>3/24000000*OO[[#This Row],[110 (02JUL1985 15:00:00)-Water Temperature (C)]]*OO[[#This Row],[52]]</f>
        <v>4.9704412881749994E-4</v>
      </c>
      <c r="BC502" s="10">
        <f>3/24000000*OO[[#This Row],[111 (02JUL1985 18:00:00)-Water Temperature (C)]]*OO[[#This Row],[53]]</f>
        <v>9.4422973545499995E-4</v>
      </c>
      <c r="BD502" s="10">
        <f>3/24000000*OO[[#This Row],[112 (02JUL1985 21:00:00)-Water Temperature (C)]]*OO[[#This Row],[54]]</f>
        <v>1.6586683583231249E-3</v>
      </c>
      <c r="BE502" s="10">
        <f>3/24000000*OO[[#This Row],[113 (03JUL1985 00:00:00)-Water Temperature (C)]]*OO[[#This Row],[55]]</f>
        <v>2.7246363657199998E-3</v>
      </c>
      <c r="BF502" s="10">
        <f>3/24000000*OO[[#This Row],[114 (03JUL1985 03:00:00)-Water Temperature (C)]]*OO[[#This Row],[56]]</f>
        <v>4.2133967604499993E-3</v>
      </c>
      <c r="BG502" s="10">
        <f>3/24000000*OO[[#This Row],[115 (03JUL1985 06:00:00)-Water Temperature (C)]]*OO[[#This Row],[57]]</f>
        <v>6.1761871072737494E-3</v>
      </c>
      <c r="BH502" s="10">
        <f>3/24000000*OO[[#This Row],[116 (03JUL1985 09:00:00)-Water Temperature (C)]]*OO[[#This Row],[58]]</f>
        <v>8.6627609016999996E-3</v>
      </c>
      <c r="BI502" s="10">
        <f>3/24000000*OO[[#This Row],[117 (03JUL1985 12:00:00)-Water Temperature (C)]]*OO[[#This Row],[59]]</f>
        <v>1.1723325866624999E-2</v>
      </c>
      <c r="BJ502" s="10">
        <f>3/24000000*OO[[#This Row],[118 (03JUL1985 15:00:00)-Water Temperature (C)]]*OO[[#This Row],[60]]</f>
        <v>1.5313956525569999E-2</v>
      </c>
      <c r="BK502" s="10">
        <f>3/24000000*OO[[#This Row],[119 (03JUL1985 18:00:00)-Water Temperature (C)]]*OO[[#This Row],[61]]</f>
        <v>1.939561678921E-2</v>
      </c>
      <c r="BL502" s="10">
        <f>3/24000000*OO[[#This Row],[120 (03JUL1985 21:00:00)-Water Temperature (C)]]*OO[[#This Row],[62]]</f>
        <v>2.373642706806E-2</v>
      </c>
      <c r="BM502" s="10">
        <f>3/24000000*OO[[#This Row],[121 (04JUL1985 00:00:00)-Water Temperature (C)]]*OO[[#This Row],[63]]</f>
        <v>2.8267879989889999E-2</v>
      </c>
      <c r="BN502" s="10">
        <f>3/24000000*OO[[#This Row],[122 (04JUL1985 03:00:00)-Water Temperature (C)]]*OO[[#This Row],[64]]</f>
        <v>3.2954668373799997E-2</v>
      </c>
      <c r="BO502" s="10">
        <f>3/24000000*OO[[#This Row],[123 (04JUL1985 06:00:00)-Water Temperature (C)]]*OO[[#This Row],[65]]</f>
        <v>3.7690198905499996E-2</v>
      </c>
      <c r="BP502" s="10">
        <f>3/24000000*OO[[#This Row],[124 (04JUL1985 09:00:00)-Water Temperature (C)]]*OO[[#This Row],[66]]</f>
        <v>4.26560527704875E-2</v>
      </c>
      <c r="BQ502" s="10">
        <f>3/24000000*OO[[#This Row],[125 (04JUL1985 12:00:00)-Water Temperature (C)]]*OO[[#This Row],[67]]</f>
        <v>4.7623178669000003E-2</v>
      </c>
      <c r="BR502" s="10">
        <f>3/24000000*OO[[#This Row],[126 (04JUL1985 15:00:00)-Water Temperature (C)]]*OO[[#This Row],[68]]</f>
        <v>5.2415842785075002E-2</v>
      </c>
      <c r="BS502" s="10">
        <f>3/24000000*OO[[#This Row],[127 (04JUL1985 18:00:00)-Water Temperature (C)]]*OO[[#This Row],[69]]</f>
        <v>5.7145366492512499E-2</v>
      </c>
      <c r="BT502" s="10">
        <f>3/24000000*OO[[#This Row],[128 (04JUL1985 21:00:00)-Water Temperature (C)]]*OO[[#This Row],[70]]</f>
        <v>6.1425306928987511E-2</v>
      </c>
      <c r="BU502" s="10">
        <f>3/24000000*OO[[#This Row],[129 (05JUL1985 00:00:00)-Water Temperature (C)]]*OO[[#This Row],[71]]</f>
        <v>6.4993872868500002E-2</v>
      </c>
      <c r="BV502" s="10">
        <f>3/24000000*OO[[#This Row],[130 (05JUL1985 03:00:00)-Water Temperature (C)]]*OO[[#This Row],[72]]</f>
        <v>6.816939163449999E-2</v>
      </c>
      <c r="BW502" s="10">
        <f>3/24000000*OO[[#This Row],[131 (05JUL1985 06:00:00)-Water Temperature (C)]]*OO[[#This Row],[73]]</f>
        <v>7.1099776187299984E-2</v>
      </c>
      <c r="BX502" s="10">
        <f>3/24000000*OO[[#This Row],[132 (05JUL1985 09:00:00)-Water Temperature (C)]]*OO[[#This Row],[74]]</f>
        <v>7.4386239482625002E-2</v>
      </c>
      <c r="BY502" s="10">
        <f>3/24000000*OO[[#This Row],[133 (05JUL1985 12:00:00)-Water Temperature (C)]]*OO[[#This Row],[75]]</f>
        <v>7.7611860449624995E-2</v>
      </c>
      <c r="BZ502" s="10">
        <f>3/24000000*OO[[#This Row],[134 (05JUL1985 15:00:00)-Water Temperature (C)]]*OO[[#This Row],[76]]</f>
        <v>8.0617536890799993E-2</v>
      </c>
      <c r="CA502" s="10">
        <f>3/24000000*OO[[#This Row],[135 (05JUL1985 18:00:00)-Water Temperature (C)]]*OO[[#This Row],[77]]</f>
        <v>8.324802216579999E-2</v>
      </c>
      <c r="CB502" s="10">
        <f>3/24000000*OO[[#This Row],[136 (05JUL1985 21:00:00)-Water Temperature (C)]]*OO[[#This Row],[78]]</f>
        <v>8.4927053869499988E-2</v>
      </c>
      <c r="CC502" s="10">
        <f>3/24000000*OO[[#This Row],[137 (06JUL1985 00:00:00)-Water Temperature (C)]]*OO[[#This Row],[79]]</f>
        <v>8.5796559966287503E-2</v>
      </c>
      <c r="CD502" s="10">
        <f>3/24000000*OO[[#This Row],[138 (06JUL1985 03:00:00)-Water Temperature (C)]]*OO[[#This Row],[80]]</f>
        <v>8.6416208715525009E-2</v>
      </c>
      <c r="CE502" s="10">
        <f>3/24000000*OO[[#This Row],[139 (06JUL1985 06:00:00)-Water Temperature (C)]]*OO[[#This Row],[81]]</f>
        <v>8.6940794162475007E-2</v>
      </c>
      <c r="CF502" s="10">
        <f>3/24000000*OO[[#This Row],[140 (06JUL1985 09:00:00)-Water Temperature (C)]]*OO[[#This Row],[82]]</f>
        <v>8.8105695678399987E-2</v>
      </c>
      <c r="CG502" s="10">
        <f>3/24000000*OO[[#This Row],[141 (06JUL1985 12:00:00)-Water Temperature (C)]]*OO[[#This Row],[83]]</f>
        <v>8.9345611578374992E-2</v>
      </c>
      <c r="CH502" s="10">
        <f>3/24000000*OO[[#This Row],[142 (06JUL1985 15:00:00)-Water Temperature (C)]]*OO[[#This Row],[84]]</f>
        <v>9.0498944806749998E-2</v>
      </c>
      <c r="CI502" s="10">
        <f>3/24000000*OO[[#This Row],[143 (06JUL1985 18:00:00)-Water Temperature (C)]]*OO[[#This Row],[85]]</f>
        <v>9.126393120048748E-2</v>
      </c>
      <c r="CJ502" s="10">
        <f>3/24000000*OO[[#This Row],[144 (06JUL1985 21:00:00)-Water Temperature (C)]]*OO[[#This Row],[86]]</f>
        <v>9.1232701213599998E-2</v>
      </c>
      <c r="CK502" s="10">
        <f>3/24000000*OO[[#This Row],[145 (07JUL1985 00:00:00)-Water Temperature (C)]]*OO[[#This Row],[87]]</f>
        <v>9.0541116920312498E-2</v>
      </c>
      <c r="CL502" s="10">
        <f>3/24000000*OO[[#This Row],[146 (07JUL1985 03:00:00)-Water Temperature (C)]]*OO[[#This Row],[88]]</f>
        <v>8.9738956657274993E-2</v>
      </c>
      <c r="CM502" s="10">
        <f>3/24000000*OO[[#This Row],[147 (07JUL1985 06:00:00)-Water Temperature (C)]]*OO[[#This Row],[89]]</f>
        <v>8.8973206437849992E-2</v>
      </c>
      <c r="CN502" s="10">
        <f>3/24000000*OO[[#This Row],[148 (07JUL1985 09:00:00)-Water Temperature (C)]]*OO[[#This Row],[90]]</f>
        <v>8.8828824539962506E-2</v>
      </c>
      <c r="CO502" s="10">
        <f>3/24000000*OO[[#This Row],[149 (07JUL1985 12:00:00)-Water Temperature (C)]]*OO[[#This Row],[91]]</f>
        <v>8.8260226794862492E-2</v>
      </c>
      <c r="CP502" s="10">
        <f>3/24000000*OO[[#This Row],[150 (07JUL1985 15:00:00)-Water Temperature (C)]]*OO[[#This Row],[92]]</f>
        <v>8.8162944016799999E-2</v>
      </c>
      <c r="CQ502" s="10">
        <f>3/24000000*OO[[#This Row],[151 (07JUL1985 18:00:00)-Water Temperature (C)]]*OO[[#This Row],[93]]</f>
        <v>8.7922207101400002E-2</v>
      </c>
      <c r="CR502" s="10">
        <f>3/24000000*OO[[#This Row],[152 (07JUL1985 21:00:00)-Water Temperature (C)]]*OO[[#This Row],[94]]</f>
        <v>8.7189595344549994E-2</v>
      </c>
      <c r="CS502" s="10">
        <f>3/24000000*OO[[#This Row],[153 (08JUL1985 00:00:00)-Water Temperature (C)]]*OO[[#This Row],[95]]</f>
        <v>8.6016219640312502E-2</v>
      </c>
      <c r="CT502" s="10">
        <f>3/24000000*OO[[#This Row],[154 (08JUL1985 03:00:00)-Water Temperature (C)]]*OO[[#This Row],[96]]</f>
        <v>8.4722771938337493E-2</v>
      </c>
      <c r="CU502" s="10">
        <f>3/24000000*OO[[#This Row],[155 (08JUL1985 06:00:00)-Water Temperature (C)]]*OO[[#This Row],[97]]</f>
        <v>8.3640433220849991E-2</v>
      </c>
      <c r="CV502" s="10">
        <f>3/24000000*OO[[#This Row],[156 (08JUL1985 09:00:00)-Water Temperature (C)]]*OO[[#This Row],[98]]</f>
        <v>8.3383498620499985E-2</v>
      </c>
      <c r="CW502" s="10">
        <f>3/24000000*OO[[#This Row],[157 (08JUL1985 12:00:00)-Water Temperature (C)]]*OO[[#This Row],[99]]</f>
        <v>8.3374388253687495E-2</v>
      </c>
    </row>
    <row r="503" spans="1:101" x14ac:dyDescent="0.35">
      <c r="A503" t="s">
        <v>510</v>
      </c>
      <c r="B503">
        <v>877.23270000000002</v>
      </c>
      <c r="C503" s="10">
        <f>3/24*OO[[#This Row],[59 (26JUN1985 06:00:00)-Water Temperature (C)]]*OO[[#This Row],[1]]/SUM(OO[1])</f>
        <v>0</v>
      </c>
      <c r="D503" s="10">
        <f>3/24*OO[[#This Row],[60 (26JUN1985 09:00:00)-Water Temperature (C)]]*OO[[#This Row],[2]]/SUM(OO[2])</f>
        <v>0</v>
      </c>
      <c r="E503" s="10">
        <f>3/24*OO[[#This Row],[61 (26JUN1985 12:00:00)-Water Temperature (C)]]*OO[[#This Row],[3]]/SUM(OO[3])</f>
        <v>0</v>
      </c>
      <c r="F503" s="10">
        <f>3/24*OO[[#This Row],[62 (26JUN1985 15:00:00)-Water Temperature (C)]]*OO[[#This Row],[4]]/SUM(OO[4])</f>
        <v>0</v>
      </c>
      <c r="G503" s="10">
        <f>3/24*OO[[#This Row],[63 (26JUN1985 18:00:00)-Water Temperature (C)]]*OO[[#This Row],[5]]/SUM(OO[5])</f>
        <v>0</v>
      </c>
      <c r="H503" s="10">
        <f>3/24*OO[[#This Row],[64 (26JUN1985 21:00:00)-Water Temperature (C)]]*OO[[#This Row],[6]]/SUM(OO[6])</f>
        <v>0</v>
      </c>
      <c r="I503" s="10">
        <f>3/24*OO[[#This Row],[65 (27JUN1985 00:00:00)-Water Temperature (C)]]*OO[[#This Row],[7]]/SUM(OO[7])</f>
        <v>0</v>
      </c>
      <c r="J503" s="10">
        <f>3/24*OO[[#This Row],[66 (27JUN1985 03:00:00)-Water Temperature (C)]]*OO[[#This Row],[8]]/SUM(OO[8])</f>
        <v>0</v>
      </c>
      <c r="K503" s="10">
        <f>3/24*OO[[#This Row],[67 (27JUN1985 06:00:00)-Water Temperature (C)]]*OO[[#This Row],[9]]/SUM(OO[9])</f>
        <v>0</v>
      </c>
      <c r="L503" s="10">
        <f>3/24*OO[[#This Row],[68 (27JUN1985 09:00:00)-Water Temperature (C)]]*OO[[#This Row],[10]]/SUM(OO[10])</f>
        <v>0</v>
      </c>
      <c r="M503" s="10">
        <f>3/24*OO[[#This Row],[69 (27JUN1985 12:00:00)-Water Temperature (C)]]*OO[[#This Row],[11]]/SUM(OO[11])</f>
        <v>0</v>
      </c>
      <c r="N503" s="10">
        <f>3/24*OO[[#This Row],[70 (27JUN1985 15:00:00)-Water Temperature (C)]]*OO[[#This Row],[12]]/SUM(OO[12])</f>
        <v>0</v>
      </c>
      <c r="O503" s="10">
        <f>3/24*OO[[#This Row],[71 (27JUN1985 18:00:00)-Water Temperature (C)]]*OO[[#This Row],[13]]/SUM(OO[13])</f>
        <v>0</v>
      </c>
      <c r="P503" s="10">
        <f>3/24*OO[[#This Row],[72 (27JUN1985 21:00:00)-Water Temperature (C)]]*OO[[#This Row],[14]]/SUM(OO[14])</f>
        <v>0</v>
      </c>
      <c r="Q503" s="10">
        <f>3/24*OO[[#This Row],[73 (28JUN1985 00:00:00)-Water Temperature (C)]]*OO[[#This Row],[15]]/SUM(OO[15])</f>
        <v>0</v>
      </c>
      <c r="R503" s="10">
        <f>3/24*OO[[#This Row],[74 (28JUN1985 03:00:00)-Water Temperature (C)]]*OO[[#This Row],[16]]/SUM(OO[16])</f>
        <v>0</v>
      </c>
      <c r="S503" s="10">
        <f>3/24*OO[[#This Row],[75 (28JUN1985 06:00:00)-Water Temperature (C)]]*OO[[#This Row],[17]]/SUM(OO[17])</f>
        <v>0</v>
      </c>
      <c r="T503" s="10">
        <f>3/24*OO[[#This Row],[76 (28JUN1985 09:00:00)-Water Temperature (C)]]*OO[[#This Row],[18]]/SUM(OO[18])</f>
        <v>0</v>
      </c>
      <c r="U503" s="10">
        <f>3/24*OO[[#This Row],[77 (28JUN1985 12:00:00)-Water Temperature (C)]]*OO[[#This Row],[19]]/SUM(OO[19])</f>
        <v>0</v>
      </c>
      <c r="V503" s="10">
        <f>3/24000000*OO[[#This Row],[78 (28JUN1985 15:00:00)-Water Temperature (C)]]*OO[[#This Row],[20]]</f>
        <v>0</v>
      </c>
      <c r="W503" s="10">
        <f>3/24000000*OO[[#This Row],[79 (28JUN1985 18:00:00)-Water Temperature (C)]]*OO[[#This Row],[21]]</f>
        <v>0</v>
      </c>
      <c r="X503" s="10">
        <f>3/24000000*OO[[#This Row],[80 (28JUN1985 21:00:00)-Water Temperature (C)]]*OO[[#This Row],[22]]</f>
        <v>0</v>
      </c>
      <c r="Y503" s="10">
        <f>3/24000000*OO[[#This Row],[81 (29JUN1985 00:00:00)-Water Temperature (C)]]*OO[[#This Row],[23]]</f>
        <v>0</v>
      </c>
      <c r="Z503" s="10">
        <f>3/24000000*OO[[#This Row],[82 (29JUN1985 03:00:00)-Water Temperature (C)]]*OO[[#This Row],[24]]</f>
        <v>0</v>
      </c>
      <c r="AA503" s="10">
        <f>3/24000000*OO[[#This Row],[83 (29JUN1985 06:00:00)-Water Temperature (C)]]*OO[[#This Row],[25]]</f>
        <v>0</v>
      </c>
      <c r="AB503" s="10">
        <f>3/24000000*OO[[#This Row],[84 (29JUN1985 09:00:00)-Water Temperature (C)]]*OO[[#This Row],[26]]</f>
        <v>0</v>
      </c>
      <c r="AC503" s="10">
        <f>3/24000000*OO[[#This Row],[85 (29JUN1985 12:00:00)-Water Temperature (C)]]*OO[[#This Row],[27]]</f>
        <v>0</v>
      </c>
      <c r="AD503" s="10">
        <f>3/24000000*OO[[#This Row],[86 (29JUN1985 15:00:00)-Water Temperature (C)]]*OO[[#This Row],[28]]</f>
        <v>1.2533431601171251E-43</v>
      </c>
      <c r="AE503" s="10">
        <f>3/24000000*OO[[#This Row],[88 (29JUN1985 21:00:00)-Water Temperature (C)]]*OO[[#This Row],[30]]</f>
        <v>2.2541039779259997E-34</v>
      </c>
      <c r="AF503" s="10">
        <f>3/24000000*OO[[#This Row],[88 (29JUN1985 21:00:00)-Water Temperature (C)]]*OO[[#This Row],[30]]</f>
        <v>2.2541039779259997E-34</v>
      </c>
      <c r="AG503" s="10">
        <f>3/24000000*OO[[#This Row],[89 (30JUN1985 00:00:00)-Water Temperature (C)]]*OO[[#This Row],[31]]</f>
        <v>9.8976207933300002E-31</v>
      </c>
      <c r="AH503" s="10">
        <f>3/24000000*OO[[#This Row],[90 (30JUN1985 03:00:00)-Water Temperature (C)]]*OO[[#This Row],[32]]</f>
        <v>1.4868338599799997E-27</v>
      </c>
      <c r="AI503" s="10">
        <f>3/24000000*OO[[#This Row],[91 (30JUN1985 06:00:00)-Water Temperature (C)]]*OO[[#This Row],[33]]</f>
        <v>9.2879228188499992E-25</v>
      </c>
      <c r="AJ503" s="10">
        <f>3/24000000*OO[[#This Row],[92 (30JUN1985 09:00:00)-Water Temperature (C)]]*OO[[#This Row],[34]]</f>
        <v>2.8232350762274998E-22</v>
      </c>
      <c r="AK503" s="10">
        <f>3/24000000*OO[[#This Row],[93 (30JUN1985 12:00:00)-Water Temperature (C)]]*OO[[#This Row],[35]]</f>
        <v>4.5633785613800002E-20</v>
      </c>
      <c r="AL503" s="10">
        <f>3/24000000*OO[[#This Row],[94 (30JUN1985 15:00:00)-Water Temperature (C)]]*OO[[#This Row],[36]]</f>
        <v>4.2598834424849999E-18</v>
      </c>
      <c r="AM503" s="10">
        <f>3/24000000*OO[[#This Row],[95 (30JUN1985 18:00:00)-Water Temperature (C)]]*OO[[#This Row],[37]]</f>
        <v>2.4605538070098746E-16</v>
      </c>
      <c r="AN503" s="10">
        <f>3/24000000*OO[[#This Row],[96 (30JUN1985 21:00:00)-Water Temperature (C)]]*OO[[#This Row],[38]]</f>
        <v>9.2458489782399988E-15</v>
      </c>
      <c r="AO503" s="10">
        <f>3/24000000*OO[[#This Row],[97 (01JUL1985 00:00:00)-Water Temperature (C)]]*OO[[#This Row],[39]]</f>
        <v>2.3690860661615E-13</v>
      </c>
      <c r="AP503" s="10">
        <f>3/24000000*OO[[#This Row],[98 (01JUL1985 03:00:00)-Water Temperature (C)]]*OO[[#This Row],[40]]</f>
        <v>4.3409711348324993E-12</v>
      </c>
      <c r="AQ503" s="10">
        <f>3/24000000*OO[[#This Row],[99 (01JUL1985 06:00:00)-Water Temperature (C)]]*OO[[#This Row],[41]]</f>
        <v>5.9056575597875E-11</v>
      </c>
      <c r="AR503" s="10">
        <f>3/24000000*OO[[#This Row],[100 (01JUL1985 09:00:00)-Water Temperature (C)]]*OO[[#This Row],[42]]</f>
        <v>6.1994658365050002E-10</v>
      </c>
      <c r="AS503" s="10">
        <f>3/24000000*OO[[#This Row],[101 (01JUL1985 12:00:00)-Water Temperature (C)]]*OO[[#This Row],[43]]</f>
        <v>5.1031068278249996E-9</v>
      </c>
      <c r="AT503" s="10">
        <f>3/24000000*OO[[#This Row],[102 (01JUL1985 15:00:00)-Water Temperature (C)]]*OO[[#This Row],[44]]</f>
        <v>3.3617134783049996E-8</v>
      </c>
      <c r="AU503" s="10">
        <f>3/24000000*OO[[#This Row],[103 (01JUL1985 18:00:00)-Water Temperature (C)]]*OO[[#This Row],[45]]</f>
        <v>1.8146058151396247E-7</v>
      </c>
      <c r="AV503" s="10">
        <f>3/24000000*OO[[#This Row],[104 (01JUL1985 21:00:00)-Water Temperature (C)]]*OO[[#This Row],[46]]</f>
        <v>8.1398626692750002E-7</v>
      </c>
      <c r="AW503" s="10">
        <f>3/24000000*OO[[#This Row],[105 (02JUL1985 00:00:00)-Water Temperature (C)]]*OO[[#This Row],[47]]</f>
        <v>3.0970790457837503E-6</v>
      </c>
      <c r="AX503" s="10">
        <f>3/24000000*OO[[#This Row],[106 (02JUL1985 03:00:00)-Water Temperature (C)]]*OO[[#This Row],[48]]</f>
        <v>1.0190291548534999E-5</v>
      </c>
      <c r="AY503" s="10">
        <f>3/24000000*OO[[#This Row],[107 (02JUL1985 06:00:00)-Water Temperature (C)]]*OO[[#This Row],[49]]</f>
        <v>2.948959622715E-5</v>
      </c>
      <c r="AZ503" s="10">
        <f>3/24000000*OO[[#This Row],[108 (02JUL1985 09:00:00)-Water Temperature (C)]]*OO[[#This Row],[50]]</f>
        <v>7.6106779385962499E-5</v>
      </c>
      <c r="BA503" s="10">
        <f>3/24000000*OO[[#This Row],[109 (02JUL1985 12:00:00)-Water Temperature (C)]]*OO[[#This Row],[51]]</f>
        <v>1.77697372711725E-4</v>
      </c>
      <c r="BB503" s="10">
        <f>3/24000000*OO[[#This Row],[110 (02JUL1985 15:00:00)-Water Temperature (C)]]*OO[[#This Row],[52]]</f>
        <v>3.7659011853825001E-4</v>
      </c>
      <c r="BC503" s="10">
        <f>3/24000000*OO[[#This Row],[111 (02JUL1985 18:00:00)-Water Temperature (C)]]*OO[[#This Row],[53]]</f>
        <v>7.3246763145187505E-4</v>
      </c>
      <c r="BD503" s="10">
        <f>3/24000000*OO[[#This Row],[112 (02JUL1985 21:00:00)-Water Temperature (C)]]*OO[[#This Row],[54]]</f>
        <v>1.3156338292499999E-3</v>
      </c>
      <c r="BE503" s="10">
        <f>3/24000000*OO[[#This Row],[113 (03JUL1985 00:00:00)-Water Temperature (C)]]*OO[[#This Row],[55]]</f>
        <v>2.2073568392627497E-3</v>
      </c>
      <c r="BF503" s="10">
        <f>3/24000000*OO[[#This Row],[114 (03JUL1985 03:00:00)-Water Temperature (C)]]*OO[[#This Row],[56]]</f>
        <v>3.4825376201874998E-3</v>
      </c>
      <c r="BG503" s="10">
        <f>3/24000000*OO[[#This Row],[115 (03JUL1985 06:00:00)-Water Temperature (C)]]*OO[[#This Row],[57]]</f>
        <v>5.2023507245574996E-3</v>
      </c>
      <c r="BH503" s="10">
        <f>3/24000000*OO[[#This Row],[116 (03JUL1985 09:00:00)-Water Temperature (C)]]*OO[[#This Row],[58]]</f>
        <v>7.4286225278049995E-3</v>
      </c>
      <c r="BI503" s="10">
        <f>3/24000000*OO[[#This Row],[117 (03JUL1985 12:00:00)-Water Temperature (C)]]*OO[[#This Row],[59]]</f>
        <v>1.0224832258409998E-2</v>
      </c>
      <c r="BJ503" s="10">
        <f>3/24000000*OO[[#This Row],[118 (03JUL1985 15:00:00)-Water Temperature (C)]]*OO[[#This Row],[60]]</f>
        <v>1.3569790864233749E-2</v>
      </c>
      <c r="BK503" s="10">
        <f>3/24000000*OO[[#This Row],[119 (03JUL1985 18:00:00)-Water Temperature (C)]]*OO[[#This Row],[61]]</f>
        <v>1.7443874174265E-2</v>
      </c>
      <c r="BL503" s="10">
        <f>3/24000000*OO[[#This Row],[120 (03JUL1985 21:00:00)-Water Temperature (C)]]*OO[[#This Row],[62]]</f>
        <v>2.1644359048316252E-2</v>
      </c>
      <c r="BM503" s="10">
        <f>3/24000000*OO[[#This Row],[121 (04JUL1985 00:00:00)-Water Temperature (C)]]*OO[[#This Row],[63]]</f>
        <v>2.6112898285499998E-2</v>
      </c>
      <c r="BN503" s="10">
        <f>3/24000000*OO[[#This Row],[122 (04JUL1985 03:00:00)-Water Temperature (C)]]*OO[[#This Row],[64]]</f>
        <v>3.0816302937549996E-2</v>
      </c>
      <c r="BO503" s="10">
        <f>3/24000000*OO[[#This Row],[123 (04JUL1985 06:00:00)-Water Temperature (C)]]*OO[[#This Row],[65]]</f>
        <v>3.5651915774999994E-2</v>
      </c>
      <c r="BP503" s="10">
        <f>3/24000000*OO[[#This Row],[124 (04JUL1985 09:00:00)-Water Temperature (C)]]*OO[[#This Row],[66]]</f>
        <v>4.0792347954599996E-2</v>
      </c>
      <c r="BQ503" s="10">
        <f>3/24000000*OO[[#This Row],[125 (04JUL1985 12:00:00)-Water Temperature (C)]]*OO[[#This Row],[67]]</f>
        <v>4.6004980759099992E-2</v>
      </c>
      <c r="BR503" s="10">
        <f>3/24000000*OO[[#This Row],[126 (04JUL1985 15:00:00)-Water Temperature (C)]]*OO[[#This Row],[68]]</f>
        <v>5.1114739985099994E-2</v>
      </c>
      <c r="BS503" s="10">
        <f>3/24000000*OO[[#This Row],[127 (04JUL1985 18:00:00)-Water Temperature (C)]]*OO[[#This Row],[69]]</f>
        <v>5.6226592798862496E-2</v>
      </c>
      <c r="BT503" s="10">
        <f>3/24000000*OO[[#This Row],[128 (04JUL1985 21:00:00)-Water Temperature (C)]]*OO[[#This Row],[70]]</f>
        <v>6.0940479333999993E-2</v>
      </c>
      <c r="BU503" s="10">
        <f>3/24000000*OO[[#This Row],[129 (05JUL1985 00:00:00)-Water Temperature (C)]]*OO[[#This Row],[71]]</f>
        <v>6.4981579166887488E-2</v>
      </c>
      <c r="BV503" s="10">
        <f>3/24000000*OO[[#This Row],[130 (05JUL1985 03:00:00)-Water Temperature (C)]]*OO[[#This Row],[72]]</f>
        <v>6.8661058743049994E-2</v>
      </c>
      <c r="BW503" s="10">
        <f>3/24000000*OO[[#This Row],[131 (05JUL1985 06:00:00)-Water Temperature (C)]]*OO[[#This Row],[73]]</f>
        <v>7.2116572751087502E-2</v>
      </c>
      <c r="BX503" s="10">
        <f>3/24000000*OO[[#This Row],[132 (05JUL1985 09:00:00)-Water Temperature (C)]]*OO[[#This Row],[74]]</f>
        <v>7.5964422003499996E-2</v>
      </c>
      <c r="BY503" s="10">
        <f>3/24000000*OO[[#This Row],[133 (05JUL1985 12:00:00)-Water Temperature (C)]]*OO[[#This Row],[75]]</f>
        <v>7.9760220937162493E-2</v>
      </c>
      <c r="BZ503" s="10">
        <f>3/24000000*OO[[#This Row],[134 (05JUL1985 15:00:00)-Water Temperature (C)]]*OO[[#This Row],[76]]</f>
        <v>8.333651013344999E-2</v>
      </c>
      <c r="CA503" s="10">
        <f>3/24000000*OO[[#This Row],[135 (05JUL1985 18:00:00)-Water Temperature (C)]]*OO[[#This Row],[77]]</f>
        <v>8.6527124818399997E-2</v>
      </c>
      <c r="CB503" s="10">
        <f>3/24000000*OO[[#This Row],[136 (05JUL1985 21:00:00)-Water Temperature (C)]]*OO[[#This Row],[78]]</f>
        <v>8.8713085330650018E-2</v>
      </c>
      <c r="CC503" s="10">
        <f>3/24000000*OO[[#This Row],[137 (06JUL1985 00:00:00)-Water Temperature (C)]]*OO[[#This Row],[79]]</f>
        <v>9.0046519388624985E-2</v>
      </c>
      <c r="CD503" s="10">
        <f>3/24000000*OO[[#This Row],[138 (06JUL1985 03:00:00)-Water Temperature (C)]]*OO[[#This Row],[80]]</f>
        <v>9.1111196195999986E-2</v>
      </c>
      <c r="CE503" s="10">
        <f>3/24000000*OO[[#This Row],[139 (06JUL1985 06:00:00)-Water Temperature (C)]]*OO[[#This Row],[81]]</f>
        <v>9.2068231840875009E-2</v>
      </c>
      <c r="CF503" s="10">
        <f>3/24000000*OO[[#This Row],[140 (06JUL1985 09:00:00)-Water Temperature (C)]]*OO[[#This Row],[82]]</f>
        <v>9.3706275812187503E-2</v>
      </c>
      <c r="CG503" s="10">
        <f>3/24000000*OO[[#This Row],[141 (06JUL1985 12:00:00)-Water Temperature (C)]]*OO[[#This Row],[83]]</f>
        <v>9.540488579049998E-2</v>
      </c>
      <c r="CH503" s="10">
        <f>3/24000000*OO[[#This Row],[142 (06JUL1985 15:00:00)-Water Temperature (C)]]*OO[[#This Row],[84]]</f>
        <v>9.6994926440474999E-2</v>
      </c>
      <c r="CI503" s="10">
        <f>3/24000000*OO[[#This Row],[143 (06JUL1985 18:00:00)-Water Temperature (C)]]*OO[[#This Row],[85]]</f>
        <v>9.8147902935000017E-2</v>
      </c>
      <c r="CJ503" s="10">
        <f>3/24000000*OO[[#This Row],[144 (06JUL1985 21:00:00)-Water Temperature (C)]]*OO[[#This Row],[86]]</f>
        <v>9.8420208382124993E-2</v>
      </c>
      <c r="CK503" s="10">
        <f>3/24000000*OO[[#This Row],[145 (07JUL1985 00:00:00)-Water Temperature (C)]]*OO[[#This Row],[87]]</f>
        <v>9.7961776035824996E-2</v>
      </c>
      <c r="CL503" s="10">
        <f>3/24000000*OO[[#This Row],[146 (07JUL1985 03:00:00)-Water Temperature (C)]]*OO[[#This Row],[88]]</f>
        <v>9.7377730074612492E-2</v>
      </c>
      <c r="CM503" s="10">
        <f>3/24000000*OO[[#This Row],[147 (07JUL1985 06:00:00)-Water Temperature (C)]]*OO[[#This Row],[89]]</f>
        <v>9.6820458268799994E-2</v>
      </c>
      <c r="CN503" s="10">
        <f>3/24000000*OO[[#This Row],[148 (07JUL1985 09:00:00)-Water Temperature (C)]]*OO[[#This Row],[90]]</f>
        <v>9.6937216747799995E-2</v>
      </c>
      <c r="CO503" s="10">
        <f>3/24000000*OO[[#This Row],[149 (07JUL1985 12:00:00)-Water Temperature (C)]]*OO[[#This Row],[91]]</f>
        <v>9.6558760924350007E-2</v>
      </c>
      <c r="CP503" s="10">
        <f>3/24000000*OO[[#This Row],[150 (07JUL1985 15:00:00)-Water Temperature (C)]]*OO[[#This Row],[92]]</f>
        <v>9.6697349352799999E-2</v>
      </c>
      <c r="CQ503" s="10">
        <f>3/24000000*OO[[#This Row],[151 (07JUL1985 18:00:00)-Water Temperature (C)]]*OO[[#This Row],[93]]</f>
        <v>9.6653358958849994E-2</v>
      </c>
      <c r="CR503" s="10">
        <f>3/24000000*OO[[#This Row],[152 (07JUL1985 21:00:00)-Water Temperature (C)]]*OO[[#This Row],[94]]</f>
        <v>9.6042874817337504E-2</v>
      </c>
      <c r="CS503" s="10">
        <f>3/24000000*OO[[#This Row],[153 (08JUL1985 00:00:00)-Water Temperature (C)]]*OO[[#This Row],[95]]</f>
        <v>9.4935146909024992E-2</v>
      </c>
      <c r="CT503" s="10">
        <f>3/24000000*OO[[#This Row],[154 (08JUL1985 03:00:00)-Water Temperature (C)]]*OO[[#This Row],[96]]</f>
        <v>9.3688231997099997E-2</v>
      </c>
      <c r="CU503" s="10">
        <f>3/24000000*OO[[#This Row],[155 (08JUL1985 06:00:00)-Water Temperature (C)]]*OO[[#This Row],[97]]</f>
        <v>9.2668803301937497E-2</v>
      </c>
      <c r="CV503" s="10">
        <f>3/24000000*OO[[#This Row],[156 (08JUL1985 09:00:00)-Water Temperature (C)]]*OO[[#This Row],[98]]</f>
        <v>9.2568179048699989E-2</v>
      </c>
      <c r="CW503" s="10">
        <f>3/24000000*OO[[#This Row],[157 (08JUL1985 12:00:00)-Water Temperature (C)]]*OO[[#This Row],[99]]</f>
        <v>9.2721561967150007E-2</v>
      </c>
    </row>
    <row r="504" spans="1:101" x14ac:dyDescent="0.35">
      <c r="A504" t="s">
        <v>511</v>
      </c>
      <c r="B504">
        <v>843.19870000000003</v>
      </c>
      <c r="C504" s="10">
        <f>3/24*OO[[#This Row],[59 (26JUN1985 06:00:00)-Water Temperature (C)]]*OO[[#This Row],[1]]/SUM(OO[1])</f>
        <v>0</v>
      </c>
      <c r="D504" s="10">
        <f>3/24*OO[[#This Row],[60 (26JUN1985 09:00:00)-Water Temperature (C)]]*OO[[#This Row],[2]]/SUM(OO[2])</f>
        <v>0</v>
      </c>
      <c r="E504" s="10">
        <f>3/24*OO[[#This Row],[61 (26JUN1985 12:00:00)-Water Temperature (C)]]*OO[[#This Row],[3]]/SUM(OO[3])</f>
        <v>0</v>
      </c>
      <c r="F504" s="10">
        <f>3/24*OO[[#This Row],[62 (26JUN1985 15:00:00)-Water Temperature (C)]]*OO[[#This Row],[4]]/SUM(OO[4])</f>
        <v>0</v>
      </c>
      <c r="G504" s="10">
        <f>3/24*OO[[#This Row],[63 (26JUN1985 18:00:00)-Water Temperature (C)]]*OO[[#This Row],[5]]/SUM(OO[5])</f>
        <v>0</v>
      </c>
      <c r="H504" s="10">
        <f>3/24*OO[[#This Row],[64 (26JUN1985 21:00:00)-Water Temperature (C)]]*OO[[#This Row],[6]]/SUM(OO[6])</f>
        <v>0</v>
      </c>
      <c r="I504" s="10">
        <f>3/24*OO[[#This Row],[65 (27JUN1985 00:00:00)-Water Temperature (C)]]*OO[[#This Row],[7]]/SUM(OO[7])</f>
        <v>0</v>
      </c>
      <c r="J504" s="10">
        <f>3/24*OO[[#This Row],[66 (27JUN1985 03:00:00)-Water Temperature (C)]]*OO[[#This Row],[8]]/SUM(OO[8])</f>
        <v>0</v>
      </c>
      <c r="K504" s="10">
        <f>3/24*OO[[#This Row],[67 (27JUN1985 06:00:00)-Water Temperature (C)]]*OO[[#This Row],[9]]/SUM(OO[9])</f>
        <v>0</v>
      </c>
      <c r="L504" s="10">
        <f>3/24*OO[[#This Row],[68 (27JUN1985 09:00:00)-Water Temperature (C)]]*OO[[#This Row],[10]]/SUM(OO[10])</f>
        <v>0</v>
      </c>
      <c r="M504" s="10">
        <f>3/24*OO[[#This Row],[69 (27JUN1985 12:00:00)-Water Temperature (C)]]*OO[[#This Row],[11]]/SUM(OO[11])</f>
        <v>0</v>
      </c>
      <c r="N504" s="10">
        <f>3/24*OO[[#This Row],[70 (27JUN1985 15:00:00)-Water Temperature (C)]]*OO[[#This Row],[12]]/SUM(OO[12])</f>
        <v>0</v>
      </c>
      <c r="O504" s="10">
        <f>3/24*OO[[#This Row],[71 (27JUN1985 18:00:00)-Water Temperature (C)]]*OO[[#This Row],[13]]/SUM(OO[13])</f>
        <v>0</v>
      </c>
      <c r="P504" s="10">
        <f>3/24*OO[[#This Row],[72 (27JUN1985 21:00:00)-Water Temperature (C)]]*OO[[#This Row],[14]]/SUM(OO[14])</f>
        <v>0</v>
      </c>
      <c r="Q504" s="10">
        <f>3/24*OO[[#This Row],[73 (28JUN1985 00:00:00)-Water Temperature (C)]]*OO[[#This Row],[15]]/SUM(OO[15])</f>
        <v>0</v>
      </c>
      <c r="R504" s="10">
        <f>3/24*OO[[#This Row],[74 (28JUN1985 03:00:00)-Water Temperature (C)]]*OO[[#This Row],[16]]/SUM(OO[16])</f>
        <v>0</v>
      </c>
      <c r="S504" s="10">
        <f>3/24*OO[[#This Row],[75 (28JUN1985 06:00:00)-Water Temperature (C)]]*OO[[#This Row],[17]]/SUM(OO[17])</f>
        <v>0</v>
      </c>
      <c r="T504" s="10">
        <f>3/24*OO[[#This Row],[76 (28JUN1985 09:00:00)-Water Temperature (C)]]*OO[[#This Row],[18]]/SUM(OO[18])</f>
        <v>0</v>
      </c>
      <c r="U504" s="10">
        <f>3/24*OO[[#This Row],[77 (28JUN1985 12:00:00)-Water Temperature (C)]]*OO[[#This Row],[19]]/SUM(OO[19])</f>
        <v>0</v>
      </c>
      <c r="V504" s="10">
        <f>3/24000000*OO[[#This Row],[78 (28JUN1985 15:00:00)-Water Temperature (C)]]*OO[[#This Row],[20]]</f>
        <v>0</v>
      </c>
      <c r="W504" s="10">
        <f>3/24000000*OO[[#This Row],[79 (28JUN1985 18:00:00)-Water Temperature (C)]]*OO[[#This Row],[21]]</f>
        <v>0</v>
      </c>
      <c r="X504" s="10">
        <f>3/24000000*OO[[#This Row],[80 (28JUN1985 21:00:00)-Water Temperature (C)]]*OO[[#This Row],[22]]</f>
        <v>0</v>
      </c>
      <c r="Y504" s="10">
        <f>3/24000000*OO[[#This Row],[81 (29JUN1985 00:00:00)-Water Temperature (C)]]*OO[[#This Row],[23]]</f>
        <v>0</v>
      </c>
      <c r="Z504" s="10">
        <f>3/24000000*OO[[#This Row],[82 (29JUN1985 03:00:00)-Water Temperature (C)]]*OO[[#This Row],[24]]</f>
        <v>0</v>
      </c>
      <c r="AA504" s="10">
        <f>3/24000000*OO[[#This Row],[83 (29JUN1985 06:00:00)-Water Temperature (C)]]*OO[[#This Row],[25]]</f>
        <v>0</v>
      </c>
      <c r="AB504" s="10">
        <f>3/24000000*OO[[#This Row],[84 (29JUN1985 09:00:00)-Water Temperature (C)]]*OO[[#This Row],[26]]</f>
        <v>0</v>
      </c>
      <c r="AC504" s="10">
        <f>3/24000000*OO[[#This Row],[85 (29JUN1985 12:00:00)-Water Temperature (C)]]*OO[[#This Row],[27]]</f>
        <v>0</v>
      </c>
      <c r="AD504" s="10">
        <f>3/24000000*OO[[#This Row],[86 (29JUN1985 15:00:00)-Water Temperature (C)]]*OO[[#This Row],[28]]</f>
        <v>0</v>
      </c>
      <c r="AE504" s="10">
        <f>3/24000000*OO[[#This Row],[88 (29JUN1985 21:00:00)-Water Temperature (C)]]*OO[[#This Row],[30]]</f>
        <v>5.4561947557725004E-35</v>
      </c>
      <c r="AF504" s="10">
        <f>3/24000000*OO[[#This Row],[88 (29JUN1985 21:00:00)-Water Temperature (C)]]*OO[[#This Row],[30]]</f>
        <v>5.4561947557725004E-35</v>
      </c>
      <c r="AG504" s="10">
        <f>3/24000000*OO[[#This Row],[89 (30JUN1985 00:00:00)-Water Temperature (C)]]*OO[[#This Row],[31]]</f>
        <v>2.6147647455207496E-31</v>
      </c>
      <c r="AH504" s="10">
        <f>3/24000000*OO[[#This Row],[90 (30JUN1985 03:00:00)-Water Temperature (C)]]*OO[[#This Row],[32]]</f>
        <v>4.2509093201100001E-28</v>
      </c>
      <c r="AI504" s="10">
        <f>3/24000000*OO[[#This Row],[91 (30JUN1985 06:00:00)-Water Temperature (C)]]*OO[[#This Row],[33]]</f>
        <v>2.8473015476399997E-25</v>
      </c>
      <c r="AJ504" s="10">
        <f>3/24000000*OO[[#This Row],[92 (30JUN1985 09:00:00)-Water Temperature (C)]]*OO[[#This Row],[34]]</f>
        <v>9.2234350093049992E-23</v>
      </c>
      <c r="AK504" s="10">
        <f>3/24000000*OO[[#This Row],[93 (30JUN1985 12:00:00)-Water Temperature (C)]]*OO[[#This Row],[35]]</f>
        <v>1.5805969112004997E-20</v>
      </c>
      <c r="AL504" s="10">
        <f>3/24000000*OO[[#This Row],[94 (30JUN1985 15:00:00)-Water Temperature (C)]]*OO[[#This Row],[36]]</f>
        <v>1.5584112004028749E-18</v>
      </c>
      <c r="AM504" s="10">
        <f>3/24000000*OO[[#This Row],[95 (30JUN1985 18:00:00)-Water Temperature (C)]]*OO[[#This Row],[37]]</f>
        <v>9.4729304986312501E-17</v>
      </c>
      <c r="AN504" s="10">
        <f>3/24000000*OO[[#This Row],[96 (30JUN1985 21:00:00)-Water Temperature (C)]]*OO[[#This Row],[38]]</f>
        <v>3.7333318545050008E-15</v>
      </c>
      <c r="AO504" s="10">
        <f>3/24000000*OO[[#This Row],[97 (01JUL1985 00:00:00)-Water Temperature (C)]]*OO[[#This Row],[39]]</f>
        <v>1.000724188869E-13</v>
      </c>
      <c r="AP504" s="10">
        <f>3/24000000*OO[[#This Row],[98 (01JUL1985 03:00:00)-Water Temperature (C)]]*OO[[#This Row],[40]]</f>
        <v>1.9140196583969997E-12</v>
      </c>
      <c r="AQ504" s="10">
        <f>3/24000000*OO[[#This Row],[99 (01JUL1985 06:00:00)-Water Temperature (C)]]*OO[[#This Row],[41]]</f>
        <v>2.7123583894199997E-11</v>
      </c>
      <c r="AR504" s="10">
        <f>3/24000000*OO[[#This Row],[100 (01JUL1985 09:00:00)-Water Temperature (C)]]*OO[[#This Row],[42]]</f>
        <v>2.9610760455237499E-10</v>
      </c>
      <c r="AS504" s="10">
        <f>3/24000000*OO[[#This Row],[101 (01JUL1985 12:00:00)-Water Temperature (C)]]*OO[[#This Row],[43]]</f>
        <v>2.5296893598281249E-9</v>
      </c>
      <c r="AT504" s="10">
        <f>3/24000000*OO[[#This Row],[102 (01JUL1985 15:00:00)-Water Temperature (C)]]*OO[[#This Row],[44]]</f>
        <v>1.7262667496228747E-8</v>
      </c>
      <c r="AU504" s="10">
        <f>3/24000000*OO[[#This Row],[103 (01JUL1985 18:00:00)-Water Temperature (C)]]*OO[[#This Row],[45]]</f>
        <v>9.6356367955312491E-8</v>
      </c>
      <c r="AV504" s="10">
        <f>3/24000000*OO[[#This Row],[104 (01JUL1985 21:00:00)-Water Temperature (C)]]*OO[[#This Row],[46]]</f>
        <v>4.46175061696E-7</v>
      </c>
      <c r="AW504" s="10">
        <f>3/24000000*OO[[#This Row],[105 (02JUL1985 00:00:00)-Water Temperature (C)]]*OO[[#This Row],[47]]</f>
        <v>1.7500231334606247E-6</v>
      </c>
      <c r="AX504" s="10">
        <f>3/24000000*OO[[#This Row],[106 (02JUL1985 03:00:00)-Water Temperature (C)]]*OO[[#This Row],[48]]</f>
        <v>5.9281881351E-6</v>
      </c>
      <c r="AY504" s="10">
        <f>3/24000000*OO[[#This Row],[107 (02JUL1985 06:00:00)-Water Temperature (C)]]*OO[[#This Row],[49]]</f>
        <v>1.7636604678727498E-5</v>
      </c>
      <c r="AZ504" s="10">
        <f>3/24000000*OO[[#This Row],[108 (02JUL1985 09:00:00)-Water Temperature (C)]]*OO[[#This Row],[50]]</f>
        <v>4.6731897140774996E-5</v>
      </c>
      <c r="BA504" s="10">
        <f>3/24000000*OO[[#This Row],[109 (02JUL1985 12:00:00)-Water Temperature (C)]]*OO[[#This Row],[51]]</f>
        <v>1.1189715480033748E-4</v>
      </c>
      <c r="BB504" s="10">
        <f>3/24000000*OO[[#This Row],[110 (02JUL1985 15:00:00)-Water Temperature (C)]]*OO[[#This Row],[52]]</f>
        <v>2.4283099185975004E-4</v>
      </c>
      <c r="BC504" s="10">
        <f>3/24000000*OO[[#This Row],[111 (02JUL1985 18:00:00)-Water Temperature (C)]]*OO[[#This Row],[53]]</f>
        <v>4.8297575564299996E-4</v>
      </c>
      <c r="BD504" s="10">
        <f>3/24000000*OO[[#This Row],[112 (02JUL1985 21:00:00)-Water Temperature (C)]]*OO[[#This Row],[54]]</f>
        <v>8.860217253951249E-4</v>
      </c>
      <c r="BE504" s="10">
        <f>3/24000000*OO[[#This Row],[113 (03JUL1985 00:00:00)-Water Temperature (C)]]*OO[[#This Row],[55]]</f>
        <v>1.5166184973279999E-3</v>
      </c>
      <c r="BF504" s="10">
        <f>3/24000000*OO[[#This Row],[114 (03JUL1985 03:00:00)-Water Temperature (C)]]*OO[[#This Row],[56]]</f>
        <v>2.4385409074507499E-3</v>
      </c>
      <c r="BG504" s="10">
        <f>3/24000000*OO[[#This Row],[115 (03JUL1985 06:00:00)-Water Temperature (C)]]*OO[[#This Row],[57]]</f>
        <v>3.7085488660999998E-3</v>
      </c>
      <c r="BH504" s="10">
        <f>3/24000000*OO[[#This Row],[116 (03JUL1985 09:00:00)-Water Temperature (C)]]*OO[[#This Row],[58]]</f>
        <v>5.3863645945875002E-3</v>
      </c>
      <c r="BI504" s="10">
        <f>3/24000000*OO[[#This Row],[117 (03JUL1985 12:00:00)-Water Temperature (C)]]*OO[[#This Row],[59]]</f>
        <v>7.5340862922150002E-3</v>
      </c>
      <c r="BJ504" s="10">
        <f>3/24000000*OO[[#This Row],[118 (03JUL1985 15:00:00)-Water Temperature (C)]]*OO[[#This Row],[60]]</f>
        <v>1.0149598713611249E-2</v>
      </c>
      <c r="BK504" s="10">
        <f>3/24000000*OO[[#This Row],[119 (03JUL1985 18:00:00)-Water Temperature (C)]]*OO[[#This Row],[61]]</f>
        <v>1.3231174990763749E-2</v>
      </c>
      <c r="BL504" s="10">
        <f>3/24000000*OO[[#This Row],[120 (03JUL1985 21:00:00)-Water Temperature (C)]]*OO[[#This Row],[62]]</f>
        <v>1.6631316030460003E-2</v>
      </c>
      <c r="BM504" s="10">
        <f>3/24000000*OO[[#This Row],[121 (04JUL1985 00:00:00)-Water Temperature (C)]]*OO[[#This Row],[63]]</f>
        <v>2.0312765236863747E-2</v>
      </c>
      <c r="BN504" s="10">
        <f>3/24000000*OO[[#This Row],[122 (04JUL1985 03:00:00)-Water Temperature (C)]]*OO[[#This Row],[64]]</f>
        <v>2.4250440679605002E-2</v>
      </c>
      <c r="BO504" s="10">
        <f>3/24000000*OO[[#This Row],[123 (04JUL1985 06:00:00)-Water Temperature (C)]]*OO[[#This Row],[65]]</f>
        <v>2.8363188629587498E-2</v>
      </c>
      <c r="BP504" s="10">
        <f>3/24000000*OO[[#This Row],[124 (04JUL1985 09:00:00)-Water Temperature (C)]]*OO[[#This Row],[66]]</f>
        <v>3.2793602903250001E-2</v>
      </c>
      <c r="BQ504" s="10">
        <f>3/24000000*OO[[#This Row],[125 (04JUL1985 12:00:00)-Water Temperature (C)]]*OO[[#This Row],[67]]</f>
        <v>3.7339662239512496E-2</v>
      </c>
      <c r="BR504" s="10">
        <f>3/24000000*OO[[#This Row],[126 (04JUL1985 15:00:00)-Water Temperature (C)]]*OO[[#This Row],[68]]</f>
        <v>4.1859509989937496E-2</v>
      </c>
      <c r="BS504" s="10">
        <f>3/24000000*OO[[#This Row],[127 (04JUL1985 18:00:00)-Water Temperature (C)]]*OO[[#This Row],[69]]</f>
        <v>4.6437044307550003E-2</v>
      </c>
      <c r="BT504" s="10">
        <f>3/24000000*OO[[#This Row],[128 (04JUL1985 21:00:00)-Water Temperature (C)]]*OO[[#This Row],[70]]</f>
        <v>5.0720072889799989E-2</v>
      </c>
      <c r="BU504" s="10">
        <f>3/24000000*OO[[#This Row],[129 (05JUL1985 00:00:00)-Water Temperature (C)]]*OO[[#This Row],[71]]</f>
        <v>5.4479956474199995E-2</v>
      </c>
      <c r="BV504" s="10">
        <f>3/24000000*OO[[#This Row],[130 (05JUL1985 03:00:00)-Water Temperature (C)]]*OO[[#This Row],[72]]</f>
        <v>5.7968226087187491E-2</v>
      </c>
      <c r="BW504" s="10">
        <f>3/24000000*OO[[#This Row],[131 (05JUL1985 06:00:00)-Water Temperature (C)]]*OO[[#This Row],[73]]</f>
        <v>6.1297281370500001E-2</v>
      </c>
      <c r="BX504" s="10">
        <f>3/24000000*OO[[#This Row],[132 (05JUL1985 09:00:00)-Water Temperature (C)]]*OO[[#This Row],[74]]</f>
        <v>6.4991044808499987E-2</v>
      </c>
      <c r="BY504" s="10">
        <f>3/24000000*OO[[#This Row],[133 (05JUL1985 12:00:00)-Water Temperature (C)]]*OO[[#This Row],[75]]</f>
        <v>6.8646666299549991E-2</v>
      </c>
      <c r="BZ504" s="10">
        <f>3/24000000*OO[[#This Row],[134 (05JUL1985 15:00:00)-Water Temperature (C)]]*OO[[#This Row],[76]]</f>
        <v>7.212322073893751E-2</v>
      </c>
      <c r="CA504" s="10">
        <f>3/24000000*OO[[#This Row],[135 (05JUL1985 18:00:00)-Water Temperature (C)]]*OO[[#This Row],[77]]</f>
        <v>7.5269445060375001E-2</v>
      </c>
      <c r="CB504" s="10">
        <f>3/24000000*OO[[#This Row],[136 (05JUL1985 21:00:00)-Water Temperature (C)]]*OO[[#This Row],[78]]</f>
        <v>7.7523458217749988E-2</v>
      </c>
      <c r="CC504" s="10">
        <f>3/24000000*OO[[#This Row],[137 (06JUL1985 00:00:00)-Water Temperature (C)]]*OO[[#This Row],[79]]</f>
        <v>7.9041557691074987E-2</v>
      </c>
      <c r="CD504" s="10">
        <f>3/24000000*OO[[#This Row],[138 (06JUL1985 03:00:00)-Water Temperature (C)]]*OO[[#This Row],[80]]</f>
        <v>8.0324911363200011E-2</v>
      </c>
      <c r="CE504" s="10">
        <f>3/24000000*OO[[#This Row],[139 (06JUL1985 06:00:00)-Water Temperature (C)]]*OO[[#This Row],[81]]</f>
        <v>8.1515532646799976E-2</v>
      </c>
      <c r="CF504" s="10">
        <f>3/24000000*OO[[#This Row],[140 (06JUL1985 09:00:00)-Water Temperature (C)]]*OO[[#This Row],[82]]</f>
        <v>8.3314116437499988E-2</v>
      </c>
      <c r="CG504" s="10">
        <f>3/24000000*OO[[#This Row],[141 (06JUL1985 12:00:00)-Water Temperature (C)]]*OO[[#This Row],[83]]</f>
        <v>8.5146092824924996E-2</v>
      </c>
      <c r="CH504" s="10">
        <f>3/24000000*OO[[#This Row],[142 (06JUL1985 15:00:00)-Water Temperature (C)]]*OO[[#This Row],[84]]</f>
        <v>8.6864189549149998E-2</v>
      </c>
      <c r="CI504" s="10">
        <f>3/24000000*OO[[#This Row],[143 (06JUL1985 18:00:00)-Water Temperature (C)]]*OO[[#This Row],[85]]</f>
        <v>8.8176565693450004E-2</v>
      </c>
      <c r="CJ504" s="10">
        <f>3/24000000*OO[[#This Row],[144 (06JUL1985 21:00:00)-Water Temperature (C)]]*OO[[#This Row],[86]]</f>
        <v>8.8669522250399979E-2</v>
      </c>
      <c r="CK504" s="10">
        <f>3/24000000*OO[[#This Row],[145 (07JUL1985 00:00:00)-Water Temperature (C)]]*OO[[#This Row],[87]]</f>
        <v>8.8503118478224993E-2</v>
      </c>
      <c r="CL504" s="10">
        <f>3/24000000*OO[[#This Row],[146 (07JUL1985 03:00:00)-Water Temperature (C)]]*OO[[#This Row],[88]]</f>
        <v>8.8220898162400002E-2</v>
      </c>
      <c r="CM504" s="10">
        <f>3/24000000*OO[[#This Row],[147 (07JUL1985 06:00:00)-Water Temperature (C)]]*OO[[#This Row],[89]]</f>
        <v>8.7957948550387494E-2</v>
      </c>
      <c r="CN504" s="10">
        <f>3/24000000*OO[[#This Row],[148 (07JUL1985 09:00:00)-Water Temperature (C)]]*OO[[#This Row],[90]]</f>
        <v>8.8302399298799988E-2</v>
      </c>
      <c r="CO504" s="10">
        <f>3/24000000*OO[[#This Row],[149 (07JUL1985 12:00:00)-Water Temperature (C)]]*OO[[#This Row],[91]]</f>
        <v>8.81629206528E-2</v>
      </c>
      <c r="CP504" s="10">
        <f>3/24000000*OO[[#This Row],[150 (07JUL1985 15:00:00)-Water Temperature (C)]]*OO[[#This Row],[92]]</f>
        <v>8.8507831042399981E-2</v>
      </c>
      <c r="CQ504" s="10">
        <f>3/24000000*OO[[#This Row],[151 (07JUL1985 18:00:00)-Water Temperature (C)]]*OO[[#This Row],[93]]</f>
        <v>8.86537241196E-2</v>
      </c>
      <c r="CR504" s="10">
        <f>3/24000000*OO[[#This Row],[152 (07JUL1985 21:00:00)-Water Temperature (C)]]*OO[[#This Row],[94]]</f>
        <v>8.8253318735799988E-2</v>
      </c>
      <c r="CS504" s="10">
        <f>3/24000000*OO[[#This Row],[153 (08JUL1985 00:00:00)-Water Temperature (C)]]*OO[[#This Row],[95]]</f>
        <v>8.7395070897225008E-2</v>
      </c>
      <c r="CT504" s="10">
        <f>3/24000000*OO[[#This Row],[154 (08JUL1985 03:00:00)-Water Temperature (C)]]*OO[[#This Row],[96]]</f>
        <v>8.6405170299524992E-2</v>
      </c>
      <c r="CU504" s="10">
        <f>3/24000000*OO[[#This Row],[155 (08JUL1985 06:00:00)-Water Temperature (C)]]*OO[[#This Row],[97]]</f>
        <v>8.5628511083450015E-2</v>
      </c>
      <c r="CV504" s="10">
        <f>3/24000000*OO[[#This Row],[156 (08JUL1985 09:00:00)-Water Temperature (C)]]*OO[[#This Row],[98]]</f>
        <v>8.5705139887749984E-2</v>
      </c>
      <c r="CW504" s="10">
        <f>3/24000000*OO[[#This Row],[157 (08JUL1985 12:00:00)-Water Temperature (C)]]*OO[[#This Row],[99]]</f>
        <v>8.5991302034975001E-2</v>
      </c>
    </row>
    <row r="505" spans="1:101" x14ac:dyDescent="0.35">
      <c r="A505" t="s">
        <v>512</v>
      </c>
      <c r="B505">
        <v>848.56320000000005</v>
      </c>
      <c r="C505" s="10">
        <f>3/24*OO[[#This Row],[59 (26JUN1985 06:00:00)-Water Temperature (C)]]*OO[[#This Row],[1]]/SUM(OO[1])</f>
        <v>0</v>
      </c>
      <c r="D505" s="10">
        <f>3/24*OO[[#This Row],[60 (26JUN1985 09:00:00)-Water Temperature (C)]]*OO[[#This Row],[2]]/SUM(OO[2])</f>
        <v>0</v>
      </c>
      <c r="E505" s="10">
        <f>3/24*OO[[#This Row],[61 (26JUN1985 12:00:00)-Water Temperature (C)]]*OO[[#This Row],[3]]/SUM(OO[3])</f>
        <v>0</v>
      </c>
      <c r="F505" s="10">
        <f>3/24*OO[[#This Row],[62 (26JUN1985 15:00:00)-Water Temperature (C)]]*OO[[#This Row],[4]]/SUM(OO[4])</f>
        <v>0</v>
      </c>
      <c r="G505" s="10">
        <f>3/24*OO[[#This Row],[63 (26JUN1985 18:00:00)-Water Temperature (C)]]*OO[[#This Row],[5]]/SUM(OO[5])</f>
        <v>0</v>
      </c>
      <c r="H505" s="10">
        <f>3/24*OO[[#This Row],[64 (26JUN1985 21:00:00)-Water Temperature (C)]]*OO[[#This Row],[6]]/SUM(OO[6])</f>
        <v>0</v>
      </c>
      <c r="I505" s="10">
        <f>3/24*OO[[#This Row],[65 (27JUN1985 00:00:00)-Water Temperature (C)]]*OO[[#This Row],[7]]/SUM(OO[7])</f>
        <v>0</v>
      </c>
      <c r="J505" s="10">
        <f>3/24*OO[[#This Row],[66 (27JUN1985 03:00:00)-Water Temperature (C)]]*OO[[#This Row],[8]]/SUM(OO[8])</f>
        <v>0</v>
      </c>
      <c r="K505" s="10">
        <f>3/24*OO[[#This Row],[67 (27JUN1985 06:00:00)-Water Temperature (C)]]*OO[[#This Row],[9]]/SUM(OO[9])</f>
        <v>0</v>
      </c>
      <c r="L505" s="10">
        <f>3/24*OO[[#This Row],[68 (27JUN1985 09:00:00)-Water Temperature (C)]]*OO[[#This Row],[10]]/SUM(OO[10])</f>
        <v>0</v>
      </c>
      <c r="M505" s="10">
        <f>3/24*OO[[#This Row],[69 (27JUN1985 12:00:00)-Water Temperature (C)]]*OO[[#This Row],[11]]/SUM(OO[11])</f>
        <v>0</v>
      </c>
      <c r="N505" s="10">
        <f>3/24*OO[[#This Row],[70 (27JUN1985 15:00:00)-Water Temperature (C)]]*OO[[#This Row],[12]]/SUM(OO[12])</f>
        <v>0</v>
      </c>
      <c r="O505" s="10">
        <f>3/24*OO[[#This Row],[71 (27JUN1985 18:00:00)-Water Temperature (C)]]*OO[[#This Row],[13]]/SUM(OO[13])</f>
        <v>0</v>
      </c>
      <c r="P505" s="10">
        <f>3/24*OO[[#This Row],[72 (27JUN1985 21:00:00)-Water Temperature (C)]]*OO[[#This Row],[14]]/SUM(OO[14])</f>
        <v>0</v>
      </c>
      <c r="Q505" s="10">
        <f>3/24*OO[[#This Row],[73 (28JUN1985 00:00:00)-Water Temperature (C)]]*OO[[#This Row],[15]]/SUM(OO[15])</f>
        <v>0</v>
      </c>
      <c r="R505" s="10">
        <f>3/24*OO[[#This Row],[74 (28JUN1985 03:00:00)-Water Temperature (C)]]*OO[[#This Row],[16]]/SUM(OO[16])</f>
        <v>0</v>
      </c>
      <c r="S505" s="10">
        <f>3/24*OO[[#This Row],[75 (28JUN1985 06:00:00)-Water Temperature (C)]]*OO[[#This Row],[17]]/SUM(OO[17])</f>
        <v>0</v>
      </c>
      <c r="T505" s="10">
        <f>3/24*OO[[#This Row],[76 (28JUN1985 09:00:00)-Water Temperature (C)]]*OO[[#This Row],[18]]/SUM(OO[18])</f>
        <v>0</v>
      </c>
      <c r="U505" s="10">
        <f>3/24*OO[[#This Row],[77 (28JUN1985 12:00:00)-Water Temperature (C)]]*OO[[#This Row],[19]]/SUM(OO[19])</f>
        <v>0</v>
      </c>
      <c r="V505" s="10">
        <f>3/24000000*OO[[#This Row],[78 (28JUN1985 15:00:00)-Water Temperature (C)]]*OO[[#This Row],[20]]</f>
        <v>0</v>
      </c>
      <c r="W505" s="10">
        <f>3/24000000*OO[[#This Row],[79 (28JUN1985 18:00:00)-Water Temperature (C)]]*OO[[#This Row],[21]]</f>
        <v>0</v>
      </c>
      <c r="X505" s="10">
        <f>3/24000000*OO[[#This Row],[80 (28JUN1985 21:00:00)-Water Temperature (C)]]*OO[[#This Row],[22]]</f>
        <v>0</v>
      </c>
      <c r="Y505" s="10">
        <f>3/24000000*OO[[#This Row],[81 (29JUN1985 00:00:00)-Water Temperature (C)]]*OO[[#This Row],[23]]</f>
        <v>0</v>
      </c>
      <c r="Z505" s="10">
        <f>3/24000000*OO[[#This Row],[82 (29JUN1985 03:00:00)-Water Temperature (C)]]*OO[[#This Row],[24]]</f>
        <v>0</v>
      </c>
      <c r="AA505" s="10">
        <f>3/24000000*OO[[#This Row],[83 (29JUN1985 06:00:00)-Water Temperature (C)]]*OO[[#This Row],[25]]</f>
        <v>0</v>
      </c>
      <c r="AB505" s="10">
        <f>3/24000000*OO[[#This Row],[84 (29JUN1985 09:00:00)-Water Temperature (C)]]*OO[[#This Row],[26]]</f>
        <v>0</v>
      </c>
      <c r="AC505" s="10">
        <f>3/24000000*OO[[#This Row],[85 (29JUN1985 12:00:00)-Water Temperature (C)]]*OO[[#This Row],[27]]</f>
        <v>0</v>
      </c>
      <c r="AD505" s="10">
        <f>3/24000000*OO[[#This Row],[86 (29JUN1985 15:00:00)-Water Temperature (C)]]*OO[[#This Row],[28]]</f>
        <v>0</v>
      </c>
      <c r="AE505" s="10">
        <f>3/24000000*OO[[#This Row],[88 (29JUN1985 21:00:00)-Water Temperature (C)]]*OO[[#This Row],[30]]</f>
        <v>1.390511641614125E-35</v>
      </c>
      <c r="AF505" s="10">
        <f>3/24000000*OO[[#This Row],[88 (29JUN1985 21:00:00)-Water Temperature (C)]]*OO[[#This Row],[30]]</f>
        <v>1.390511641614125E-35</v>
      </c>
      <c r="AG505" s="10">
        <f>3/24000000*OO[[#This Row],[89 (30JUN1985 00:00:00)-Water Temperature (C)]]*OO[[#This Row],[31]]</f>
        <v>7.2568870949362488E-32</v>
      </c>
      <c r="AH505" s="10">
        <f>3/24000000*OO[[#This Row],[90 (30JUN1985 03:00:00)-Water Temperature (C)]]*OO[[#This Row],[32]]</f>
        <v>1.2739238707169998E-28</v>
      </c>
      <c r="AI505" s="10">
        <f>3/24000000*OO[[#This Row],[91 (30JUN1985 06:00:00)-Water Temperature (C)]]*OO[[#This Row],[33]]</f>
        <v>9.1345066001687498E-26</v>
      </c>
      <c r="AJ505" s="10">
        <f>3/24000000*OO[[#This Row],[92 (30JUN1985 09:00:00)-Water Temperature (C)]]*OO[[#This Row],[34]]</f>
        <v>3.1483572547174998E-23</v>
      </c>
      <c r="AK505" s="10">
        <f>3/24000000*OO[[#This Row],[93 (30JUN1985 12:00:00)-Water Temperature (C)]]*OO[[#This Row],[35]]</f>
        <v>5.7126735371649992E-21</v>
      </c>
      <c r="AL505" s="10">
        <f>3/24000000*OO[[#This Row],[94 (30JUN1985 15:00:00)-Water Temperature (C)]]*OO[[#This Row],[36]]</f>
        <v>5.9419534157587498E-19</v>
      </c>
      <c r="AM505" s="10">
        <f>3/24000000*OO[[#This Row],[95 (30JUN1985 18:00:00)-Water Temperature (C)]]*OO[[#This Row],[37]]</f>
        <v>3.797473673925E-17</v>
      </c>
      <c r="AN505" s="10">
        <f>3/24000000*OO[[#This Row],[96 (30JUN1985 21:00:00)-Water Temperature (C)]]*OO[[#This Row],[38]]</f>
        <v>1.5685942312461249E-15</v>
      </c>
      <c r="AO505" s="10">
        <f>3/24000000*OO[[#This Row],[97 (01JUL1985 00:00:00)-Water Temperature (C)]]*OO[[#This Row],[39]]</f>
        <v>4.3965827925199995E-14</v>
      </c>
      <c r="AP505" s="10">
        <f>3/24000000*OO[[#This Row],[98 (01JUL1985 03:00:00)-Water Temperature (C)]]*OO[[#This Row],[40]]</f>
        <v>8.774289554572499E-13</v>
      </c>
      <c r="AQ505" s="10">
        <f>3/24000000*OO[[#This Row],[99 (01JUL1985 06:00:00)-Water Temperature (C)]]*OO[[#This Row],[41]]</f>
        <v>1.2950292260519998E-11</v>
      </c>
      <c r="AR505" s="10">
        <f>3/24000000*OO[[#This Row],[100 (01JUL1985 09:00:00)-Water Temperature (C)]]*OO[[#This Row],[42]]</f>
        <v>1.4699404119262498E-10</v>
      </c>
      <c r="AS505" s="10">
        <f>3/24000000*OO[[#This Row],[101 (01JUL1985 12:00:00)-Water Temperature (C)]]*OO[[#This Row],[43]]</f>
        <v>1.3033051213E-9</v>
      </c>
      <c r="AT505" s="10">
        <f>3/24000000*OO[[#This Row],[102 (01JUL1985 15:00:00)-Water Temperature (C)]]*OO[[#This Row],[44]]</f>
        <v>9.2140067708149995E-9</v>
      </c>
      <c r="AU505" s="10">
        <f>3/24000000*OO[[#This Row],[103 (01JUL1985 18:00:00)-Water Temperature (C)]]*OO[[#This Row],[45]]</f>
        <v>5.3197299661749998E-8</v>
      </c>
      <c r="AV505" s="10">
        <f>3/24000000*OO[[#This Row],[104 (01JUL1985 21:00:00)-Water Temperature (C)]]*OO[[#This Row],[46]]</f>
        <v>2.5438308877379997E-7</v>
      </c>
      <c r="AW505" s="10">
        <f>3/24000000*OO[[#This Row],[105 (02JUL1985 00:00:00)-Water Temperature (C)]]*OO[[#This Row],[47]]</f>
        <v>1.0291364034799999E-6</v>
      </c>
      <c r="AX505" s="10">
        <f>3/24000000*OO[[#This Row],[106 (02JUL1985 03:00:00)-Water Temperature (C)]]*OO[[#This Row],[48]]</f>
        <v>3.5912769303599994E-6</v>
      </c>
      <c r="AY505" s="10">
        <f>3/24000000*OO[[#This Row],[107 (02JUL1985 06:00:00)-Water Temperature (C)]]*OO[[#This Row],[49]]</f>
        <v>1.0991704797012498E-5</v>
      </c>
      <c r="AZ505" s="10">
        <f>3/24000000*OO[[#This Row],[108 (02JUL1985 09:00:00)-Water Temperature (C)]]*OO[[#This Row],[50]]</f>
        <v>2.9923975718375E-5</v>
      </c>
      <c r="BA505" s="10">
        <f>3/24000000*OO[[#This Row],[109 (02JUL1985 12:00:00)-Water Temperature (C)]]*OO[[#This Row],[51]]</f>
        <v>7.3532871306450004E-5</v>
      </c>
      <c r="BB505" s="10">
        <f>3/24000000*OO[[#This Row],[110 (02JUL1985 15:00:00)-Water Temperature (C)]]*OO[[#This Row],[52]]</f>
        <v>1.6354217579399999E-4</v>
      </c>
      <c r="BC505" s="10">
        <f>3/24000000*OO[[#This Row],[111 (02JUL1985 18:00:00)-Water Temperature (C)]]*OO[[#This Row],[53]]</f>
        <v>3.3291954476337502E-4</v>
      </c>
      <c r="BD505" s="10">
        <f>3/24000000*OO[[#This Row],[112 (02JUL1985 21:00:00)-Water Temperature (C)]]*OO[[#This Row],[54]]</f>
        <v>6.2440120045575E-4</v>
      </c>
      <c r="BE505" s="10">
        <f>3/24000000*OO[[#This Row],[113 (03JUL1985 00:00:00)-Water Temperature (C)]]*OO[[#This Row],[55]]</f>
        <v>1.09145934341625E-3</v>
      </c>
      <c r="BF505" s="10">
        <f>3/24000000*OO[[#This Row],[114 (03JUL1985 03:00:00)-Water Temperature (C)]]*OO[[#This Row],[56]]</f>
        <v>1.7902810814377497E-3</v>
      </c>
      <c r="BG505" s="10">
        <f>3/24000000*OO[[#This Row],[115 (03JUL1985 06:00:00)-Water Temperature (C)]]*OO[[#This Row],[57]]</f>
        <v>2.7746104519443754E-3</v>
      </c>
      <c r="BH505" s="10">
        <f>3/24000000*OO[[#This Row],[116 (03JUL1985 09:00:00)-Water Temperature (C)]]*OO[[#This Row],[58]]</f>
        <v>4.1030381713387503E-3</v>
      </c>
      <c r="BI505" s="10">
        <f>3/24000000*OO[[#This Row],[117 (03JUL1985 12:00:00)-Water Temperature (C)]]*OO[[#This Row],[59]]</f>
        <v>5.8376601147199988E-3</v>
      </c>
      <c r="BJ505" s="10">
        <f>3/24000000*OO[[#This Row],[118 (03JUL1985 15:00:00)-Water Temperature (C)]]*OO[[#This Row],[60]]</f>
        <v>7.99025805832E-3</v>
      </c>
      <c r="BK505" s="10">
        <f>3/24000000*OO[[#This Row],[119 (03JUL1985 18:00:00)-Water Temperature (C)]]*OO[[#This Row],[61]]</f>
        <v>1.0572611553754999E-2</v>
      </c>
      <c r="BL505" s="10">
        <f>3/24000000*OO[[#This Row],[120 (03JUL1985 21:00:00)-Water Temperature (C)]]*OO[[#This Row],[62]]</f>
        <v>1.3475501172799999E-2</v>
      </c>
      <c r="BM505" s="10">
        <f>3/24000000*OO[[#This Row],[121 (04JUL1985 00:00:00)-Water Temperature (C)]]*OO[[#This Row],[63]]</f>
        <v>1.6676747424539999E-2</v>
      </c>
      <c r="BN505" s="10">
        <f>3/24000000*OO[[#This Row],[122 (04JUL1985 03:00:00)-Water Temperature (C)]]*OO[[#This Row],[64]]</f>
        <v>2.0159096618267498E-2</v>
      </c>
      <c r="BO505" s="10">
        <f>3/24000000*OO[[#This Row],[123 (04JUL1985 06:00:00)-Water Temperature (C)]]*OO[[#This Row],[65]]</f>
        <v>2.38555741741425E-2</v>
      </c>
      <c r="BP505" s="10">
        <f>3/24000000*OO[[#This Row],[124 (04JUL1985 09:00:00)-Water Temperature (C)]]*OO[[#This Row],[66]]</f>
        <v>2.7892086967105E-2</v>
      </c>
      <c r="BQ505" s="10">
        <f>3/24000000*OO[[#This Row],[125 (04JUL1985 12:00:00)-Water Temperature (C)]]*OO[[#This Row],[67]]</f>
        <v>3.2087119248562501E-2</v>
      </c>
      <c r="BR505" s="10">
        <f>3/24000000*OO[[#This Row],[126 (04JUL1985 15:00:00)-Water Temperature (C)]]*OO[[#This Row],[68]]</f>
        <v>3.6319636490824994E-2</v>
      </c>
      <c r="BS505" s="10">
        <f>3/24000000*OO[[#This Row],[127 (04JUL1985 18:00:00)-Water Temperature (C)]]*OO[[#This Row],[69]]</f>
        <v>4.0658973162812501E-2</v>
      </c>
      <c r="BT505" s="10">
        <f>3/24000000*OO[[#This Row],[128 (04JUL1985 21:00:00)-Water Temperature (C)]]*OO[[#This Row],[70]]</f>
        <v>4.4780955023349993E-2</v>
      </c>
      <c r="BU505" s="10">
        <f>3/24000000*OO[[#This Row],[129 (05JUL1985 00:00:00)-Water Temperature (C)]]*OO[[#This Row],[71]]</f>
        <v>4.8484637810000002E-2</v>
      </c>
      <c r="BV505" s="10">
        <f>3/24000000*OO[[#This Row],[130 (05JUL1985 03:00:00)-Water Temperature (C)]]*OO[[#This Row],[72]]</f>
        <v>5.1981179739074998E-2</v>
      </c>
      <c r="BW505" s="10">
        <f>3/24000000*OO[[#This Row],[131 (05JUL1985 06:00:00)-Water Temperature (C)]]*OO[[#This Row],[73]]</f>
        <v>5.536773069432499E-2</v>
      </c>
      <c r="BX505" s="10">
        <f>3/24000000*OO[[#This Row],[132 (05JUL1985 09:00:00)-Water Temperature (C)]]*OO[[#This Row],[74]]</f>
        <v>5.9114078463599999E-2</v>
      </c>
      <c r="BY505" s="10">
        <f>3/24000000*OO[[#This Row],[133 (05JUL1985 12:00:00)-Water Temperature (C)]]*OO[[#This Row],[75]]</f>
        <v>6.2837811248962497E-2</v>
      </c>
      <c r="BZ505" s="10">
        <f>3/24000000*OO[[#This Row],[134 (05JUL1985 15:00:00)-Water Temperature (C)]]*OO[[#This Row],[76]]</f>
        <v>6.6414860585937499E-2</v>
      </c>
      <c r="CA505" s="10">
        <f>3/24000000*OO[[#This Row],[135 (05JUL1985 18:00:00)-Water Temperature (C)]]*OO[[#This Row],[77]]</f>
        <v>6.9695465851062496E-2</v>
      </c>
      <c r="CB505" s="10">
        <f>3/24000000*OO[[#This Row],[136 (05JUL1985 21:00:00)-Water Temperature (C)]]*OO[[#This Row],[78]]</f>
        <v>7.2141710922000002E-2</v>
      </c>
      <c r="CC505" s="10">
        <f>3/24000000*OO[[#This Row],[137 (06JUL1985 00:00:00)-Water Temperature (C)]]*OO[[#This Row],[79]]</f>
        <v>7.391692841296249E-2</v>
      </c>
      <c r="CD505" s="10">
        <f>3/24000000*OO[[#This Row],[138 (06JUL1985 03:00:00)-Water Temperature (C)]]*OO[[#This Row],[80]]</f>
        <v>7.5473470470262496E-2</v>
      </c>
      <c r="CE505" s="10">
        <f>3/24000000*OO[[#This Row],[139 (06JUL1985 06:00:00)-Water Temperature (C)]]*OO[[#This Row],[81]]</f>
        <v>7.6946610667500012E-2</v>
      </c>
      <c r="CF505" s="10">
        <f>3/24000000*OO[[#This Row],[140 (06JUL1985 09:00:00)-Water Temperature (C)]]*OO[[#This Row],[82]]</f>
        <v>7.8993996736875002E-2</v>
      </c>
      <c r="CG505" s="10">
        <f>3/24000000*OO[[#This Row],[141 (06JUL1985 12:00:00)-Water Temperature (C)]]*OO[[#This Row],[83]]</f>
        <v>8.1056929272449993E-2</v>
      </c>
      <c r="CH505" s="10">
        <f>3/24000000*OO[[#This Row],[142 (06JUL1985 15:00:00)-Water Temperature (C)]]*OO[[#This Row],[84]]</f>
        <v>8.2996933530799996E-2</v>
      </c>
      <c r="CI505" s="10">
        <f>3/24000000*OO[[#This Row],[143 (06JUL1985 18:00:00)-Water Temperature (C)]]*OO[[#This Row],[85]]</f>
        <v>8.4541873170699985E-2</v>
      </c>
      <c r="CJ505" s="10">
        <f>3/24000000*OO[[#This Row],[144 (06JUL1985 21:00:00)-Water Temperature (C)]]*OO[[#This Row],[86]]</f>
        <v>8.5277295441925E-2</v>
      </c>
      <c r="CK505" s="10">
        <f>3/24000000*OO[[#This Row],[145 (07JUL1985 00:00:00)-Water Temperature (C)]]*OO[[#This Row],[87]]</f>
        <v>8.5381694787625001E-2</v>
      </c>
      <c r="CL505" s="10">
        <f>3/24000000*OO[[#This Row],[146 (07JUL1985 03:00:00)-Water Temperature (C)]]*OO[[#This Row],[88]]</f>
        <v>8.5367893282874988E-2</v>
      </c>
      <c r="CM505" s="10">
        <f>3/24000000*OO[[#This Row],[147 (07JUL1985 06:00:00)-Water Temperature (C)]]*OO[[#This Row],[89]]</f>
        <v>8.5369996096874998E-2</v>
      </c>
      <c r="CN505" s="10">
        <f>3/24000000*OO[[#This Row],[148 (07JUL1985 09:00:00)-Water Temperature (C)]]*OO[[#This Row],[90]]</f>
        <v>8.5947014055337501E-2</v>
      </c>
      <c r="CO505" s="10">
        <f>3/24000000*OO[[#This Row],[149 (07JUL1985 12:00:00)-Water Temperature (C)]]*OO[[#This Row],[91]]</f>
        <v>8.6029052452612498E-2</v>
      </c>
      <c r="CP505" s="10">
        <f>3/24000000*OO[[#This Row],[150 (07JUL1985 15:00:00)-Water Temperature (C)]]*OO[[#This Row],[92]]</f>
        <v>8.6590981074375004E-2</v>
      </c>
      <c r="CQ505" s="10">
        <f>3/24000000*OO[[#This Row],[151 (07JUL1985 18:00:00)-Water Temperature (C)]]*OO[[#This Row],[93]]</f>
        <v>8.6929175088487493E-2</v>
      </c>
      <c r="CR505" s="10">
        <f>3/24000000*OO[[#This Row],[152 (07JUL1985 21:00:00)-Water Temperature (C)]]*OO[[#This Row],[94]]</f>
        <v>8.6710098928837492E-2</v>
      </c>
      <c r="CS505" s="10">
        <f>3/24000000*OO[[#This Row],[153 (08JUL1985 00:00:00)-Water Temperature (C)]]*OO[[#This Row],[95]]</f>
        <v>8.6041100389099984E-2</v>
      </c>
      <c r="CT505" s="10">
        <f>3/24000000*OO[[#This Row],[154 (08JUL1985 03:00:00)-Water Temperature (C)]]*OO[[#This Row],[96]]</f>
        <v>8.5237887983962493E-2</v>
      </c>
      <c r="CU505" s="10">
        <f>3/24000000*OO[[#This Row],[155 (08JUL1985 06:00:00)-Water Temperature (C)]]*OO[[#This Row],[97]]</f>
        <v>8.4647283507512494E-2</v>
      </c>
      <c r="CV505" s="10">
        <f>3/24000000*OO[[#This Row],[156 (08JUL1985 09:00:00)-Water Temperature (C)]]*OO[[#This Row],[98]]</f>
        <v>8.4894238899600002E-2</v>
      </c>
      <c r="CW505" s="10">
        <f>3/24000000*OO[[#This Row],[157 (08JUL1985 12:00:00)-Water Temperature (C)]]*OO[[#This Row],[99]]</f>
        <v>8.5326463446224993E-2</v>
      </c>
    </row>
    <row r="506" spans="1:101" x14ac:dyDescent="0.35">
      <c r="A506" t="s">
        <v>513</v>
      </c>
      <c r="B506">
        <v>838.55349999999999</v>
      </c>
      <c r="C506" s="10">
        <f>3/24*OO[[#This Row],[59 (26JUN1985 06:00:00)-Water Temperature (C)]]*OO[[#This Row],[1]]/SUM(OO[1])</f>
        <v>0</v>
      </c>
      <c r="D506" s="10">
        <f>3/24*OO[[#This Row],[60 (26JUN1985 09:00:00)-Water Temperature (C)]]*OO[[#This Row],[2]]/SUM(OO[2])</f>
        <v>0</v>
      </c>
      <c r="E506" s="10">
        <f>3/24*OO[[#This Row],[61 (26JUN1985 12:00:00)-Water Temperature (C)]]*OO[[#This Row],[3]]/SUM(OO[3])</f>
        <v>0</v>
      </c>
      <c r="F506" s="10">
        <f>3/24*OO[[#This Row],[62 (26JUN1985 15:00:00)-Water Temperature (C)]]*OO[[#This Row],[4]]/SUM(OO[4])</f>
        <v>0</v>
      </c>
      <c r="G506" s="10">
        <f>3/24*OO[[#This Row],[63 (26JUN1985 18:00:00)-Water Temperature (C)]]*OO[[#This Row],[5]]/SUM(OO[5])</f>
        <v>0</v>
      </c>
      <c r="H506" s="10">
        <f>3/24*OO[[#This Row],[64 (26JUN1985 21:00:00)-Water Temperature (C)]]*OO[[#This Row],[6]]/SUM(OO[6])</f>
        <v>0</v>
      </c>
      <c r="I506" s="10">
        <f>3/24*OO[[#This Row],[65 (27JUN1985 00:00:00)-Water Temperature (C)]]*OO[[#This Row],[7]]/SUM(OO[7])</f>
        <v>0</v>
      </c>
      <c r="J506" s="10">
        <f>3/24*OO[[#This Row],[66 (27JUN1985 03:00:00)-Water Temperature (C)]]*OO[[#This Row],[8]]/SUM(OO[8])</f>
        <v>0</v>
      </c>
      <c r="K506" s="10">
        <f>3/24*OO[[#This Row],[67 (27JUN1985 06:00:00)-Water Temperature (C)]]*OO[[#This Row],[9]]/SUM(OO[9])</f>
        <v>0</v>
      </c>
      <c r="L506" s="10">
        <f>3/24*OO[[#This Row],[68 (27JUN1985 09:00:00)-Water Temperature (C)]]*OO[[#This Row],[10]]/SUM(OO[10])</f>
        <v>0</v>
      </c>
      <c r="M506" s="10">
        <f>3/24*OO[[#This Row],[69 (27JUN1985 12:00:00)-Water Temperature (C)]]*OO[[#This Row],[11]]/SUM(OO[11])</f>
        <v>0</v>
      </c>
      <c r="N506" s="10">
        <f>3/24*OO[[#This Row],[70 (27JUN1985 15:00:00)-Water Temperature (C)]]*OO[[#This Row],[12]]/SUM(OO[12])</f>
        <v>0</v>
      </c>
      <c r="O506" s="10">
        <f>3/24*OO[[#This Row],[71 (27JUN1985 18:00:00)-Water Temperature (C)]]*OO[[#This Row],[13]]/SUM(OO[13])</f>
        <v>0</v>
      </c>
      <c r="P506" s="10">
        <f>3/24*OO[[#This Row],[72 (27JUN1985 21:00:00)-Water Temperature (C)]]*OO[[#This Row],[14]]/SUM(OO[14])</f>
        <v>0</v>
      </c>
      <c r="Q506" s="10">
        <f>3/24*OO[[#This Row],[73 (28JUN1985 00:00:00)-Water Temperature (C)]]*OO[[#This Row],[15]]/SUM(OO[15])</f>
        <v>0</v>
      </c>
      <c r="R506" s="10">
        <f>3/24*OO[[#This Row],[74 (28JUN1985 03:00:00)-Water Temperature (C)]]*OO[[#This Row],[16]]/SUM(OO[16])</f>
        <v>0</v>
      </c>
      <c r="S506" s="10">
        <f>3/24*OO[[#This Row],[75 (28JUN1985 06:00:00)-Water Temperature (C)]]*OO[[#This Row],[17]]/SUM(OO[17])</f>
        <v>0</v>
      </c>
      <c r="T506" s="10">
        <f>3/24*OO[[#This Row],[76 (28JUN1985 09:00:00)-Water Temperature (C)]]*OO[[#This Row],[18]]/SUM(OO[18])</f>
        <v>0</v>
      </c>
      <c r="U506" s="10">
        <f>3/24*OO[[#This Row],[77 (28JUN1985 12:00:00)-Water Temperature (C)]]*OO[[#This Row],[19]]/SUM(OO[19])</f>
        <v>0</v>
      </c>
      <c r="V506" s="10">
        <f>3/24000000*OO[[#This Row],[78 (28JUN1985 15:00:00)-Water Temperature (C)]]*OO[[#This Row],[20]]</f>
        <v>0</v>
      </c>
      <c r="W506" s="10">
        <f>3/24000000*OO[[#This Row],[79 (28JUN1985 18:00:00)-Water Temperature (C)]]*OO[[#This Row],[21]]</f>
        <v>0</v>
      </c>
      <c r="X506" s="10">
        <f>3/24000000*OO[[#This Row],[80 (28JUN1985 21:00:00)-Water Temperature (C)]]*OO[[#This Row],[22]]</f>
        <v>0</v>
      </c>
      <c r="Y506" s="10">
        <f>3/24000000*OO[[#This Row],[81 (29JUN1985 00:00:00)-Water Temperature (C)]]*OO[[#This Row],[23]]</f>
        <v>0</v>
      </c>
      <c r="Z506" s="10">
        <f>3/24000000*OO[[#This Row],[82 (29JUN1985 03:00:00)-Water Temperature (C)]]*OO[[#This Row],[24]]</f>
        <v>0</v>
      </c>
      <c r="AA506" s="10">
        <f>3/24000000*OO[[#This Row],[83 (29JUN1985 06:00:00)-Water Temperature (C)]]*OO[[#This Row],[25]]</f>
        <v>0</v>
      </c>
      <c r="AB506" s="10">
        <f>3/24000000*OO[[#This Row],[84 (29JUN1985 09:00:00)-Water Temperature (C)]]*OO[[#This Row],[26]]</f>
        <v>0</v>
      </c>
      <c r="AC506" s="10">
        <f>3/24000000*OO[[#This Row],[85 (29JUN1985 12:00:00)-Water Temperature (C)]]*OO[[#This Row],[27]]</f>
        <v>0</v>
      </c>
      <c r="AD506" s="10">
        <f>3/24000000*OO[[#This Row],[86 (29JUN1985 15:00:00)-Water Temperature (C)]]*OO[[#This Row],[28]]</f>
        <v>0</v>
      </c>
      <c r="AE506" s="10">
        <f>3/24000000*OO[[#This Row],[88 (29JUN1985 21:00:00)-Water Temperature (C)]]*OO[[#This Row],[30]]</f>
        <v>3.7259185773937497E-36</v>
      </c>
      <c r="AF506" s="10">
        <f>3/24000000*OO[[#This Row],[88 (29JUN1985 21:00:00)-Water Temperature (C)]]*OO[[#This Row],[30]]</f>
        <v>3.7259185773937497E-36</v>
      </c>
      <c r="AG506" s="10">
        <f>3/24000000*OO[[#This Row],[89 (30JUN1985 00:00:00)-Water Temperature (C)]]*OO[[#This Row],[31]]</f>
        <v>2.10525573121875E-32</v>
      </c>
      <c r="AH506" s="10">
        <f>3/24000000*OO[[#This Row],[90 (30JUN1985 03:00:00)-Water Temperature (C)]]*OO[[#This Row],[32]]</f>
        <v>3.98132955078875E-29</v>
      </c>
      <c r="AI506" s="10">
        <f>3/24000000*OO[[#This Row],[91 (30JUN1985 06:00:00)-Water Temperature (C)]]*OO[[#This Row],[33]]</f>
        <v>3.0497748760975E-26</v>
      </c>
      <c r="AJ506" s="10">
        <f>3/24000000*OO[[#This Row],[92 (30JUN1985 09:00:00)-Water Temperature (C)]]*OO[[#This Row],[34]]</f>
        <v>1.1164236668573747E-23</v>
      </c>
      <c r="AK506" s="10">
        <f>3/24000000*OO[[#This Row],[93 (30JUN1985 12:00:00)-Water Temperature (C)]]*OO[[#This Row],[35]]</f>
        <v>2.1432147255679995E-21</v>
      </c>
      <c r="AL506" s="10">
        <f>3/24000000*OO[[#This Row],[94 (30JUN1985 15:00:00)-Water Temperature (C)]]*OO[[#This Row],[36]]</f>
        <v>2.3498589402603747E-19</v>
      </c>
      <c r="AM506" s="10">
        <f>3/24000000*OO[[#This Row],[95 (30JUN1985 18:00:00)-Water Temperature (C)]]*OO[[#This Row],[37]]</f>
        <v>1.5784297746851249E-17</v>
      </c>
      <c r="AN506" s="10">
        <f>3/24000000*OO[[#This Row],[96 (30JUN1985 21:00:00)-Water Temperature (C)]]*OO[[#This Row],[38]]</f>
        <v>6.8356578276000003E-16</v>
      </c>
      <c r="AO506" s="10">
        <f>3/24000000*OO[[#This Row],[97 (01JUL1985 00:00:00)-Water Temperature (C)]]*OO[[#This Row],[39]]</f>
        <v>2.0039376406544997E-14</v>
      </c>
      <c r="AP506" s="10">
        <f>3/24000000*OO[[#This Row],[98 (01JUL1985 03:00:00)-Water Temperature (C)]]*OO[[#This Row],[40]]</f>
        <v>4.1741838313175004E-13</v>
      </c>
      <c r="AQ506" s="10">
        <f>3/24000000*OO[[#This Row],[99 (01JUL1985 06:00:00)-Water Temperature (C)]]*OO[[#This Row],[41]]</f>
        <v>6.417564013315001E-12</v>
      </c>
      <c r="AR506" s="10">
        <f>3/24000000*OO[[#This Row],[100 (01JUL1985 09:00:00)-Water Temperature (C)]]*OO[[#This Row],[42]]</f>
        <v>7.5748868981375004E-11</v>
      </c>
      <c r="AS506" s="10">
        <f>3/24000000*OO[[#This Row],[101 (01JUL1985 12:00:00)-Water Temperature (C)]]*OO[[#This Row],[43]]</f>
        <v>6.9742373508937495E-10</v>
      </c>
      <c r="AT506" s="10">
        <f>3/24000000*OO[[#This Row],[102 (01JUL1985 15:00:00)-Water Temperature (C)]]*OO[[#This Row],[44]]</f>
        <v>5.1121321533599999E-9</v>
      </c>
      <c r="AU506" s="10">
        <f>3/24000000*OO[[#This Row],[103 (01JUL1985 18:00:00)-Water Temperature (C)]]*OO[[#This Row],[45]]</f>
        <v>3.0556849079562501E-8</v>
      </c>
      <c r="AV506" s="10">
        <f>3/24000000*OO[[#This Row],[104 (01JUL1985 21:00:00)-Water Temperature (C)]]*OO[[#This Row],[46]]</f>
        <v>1.5108690538419999E-7</v>
      </c>
      <c r="AW506" s="10">
        <f>3/24000000*OO[[#This Row],[105 (02JUL1985 00:00:00)-Water Temperature (C)]]*OO[[#This Row],[47]]</f>
        <v>6.3113136903599991E-7</v>
      </c>
      <c r="AX506" s="10">
        <f>3/24000000*OO[[#This Row],[106 (02JUL1985 03:00:00)-Water Temperature (C)]]*OO[[#This Row],[48]]</f>
        <v>2.2710608458556247E-6</v>
      </c>
      <c r="AY506" s="10">
        <f>3/24000000*OO[[#This Row],[107 (02JUL1985 06:00:00)-Water Temperature (C)]]*OO[[#This Row],[49]]</f>
        <v>7.1578604302875011E-6</v>
      </c>
      <c r="AZ506" s="10">
        <f>3/24000000*OO[[#This Row],[108 (02JUL1985 09:00:00)-Water Temperature (C)]]*OO[[#This Row],[50]]</f>
        <v>2.0039512778729999E-5</v>
      </c>
      <c r="BA506" s="10">
        <f>3/24000000*OO[[#This Row],[109 (02JUL1985 12:00:00)-Water Temperature (C)]]*OO[[#This Row],[51]]</f>
        <v>5.0578234890325007E-5</v>
      </c>
      <c r="BB506" s="10">
        <f>3/24000000*OO[[#This Row],[110 (02JUL1985 15:00:00)-Water Temperature (C)]]*OO[[#This Row],[52]]</f>
        <v>1.1540360995818751E-4</v>
      </c>
      <c r="BC506" s="10">
        <f>3/24000000*OO[[#This Row],[111 (02JUL1985 18:00:00)-Water Temperature (C)]]*OO[[#This Row],[53]]</f>
        <v>2.4073012861259999E-4</v>
      </c>
      <c r="BD506" s="10">
        <f>3/24000000*OO[[#This Row],[112 (02JUL1985 21:00:00)-Water Temperature (C)]]*OO[[#This Row],[54]]</f>
        <v>4.6208872902150005E-4</v>
      </c>
      <c r="BE506" s="10">
        <f>3/24000000*OO[[#This Row],[113 (03JUL1985 00:00:00)-Water Temperature (C)]]*OO[[#This Row],[55]]</f>
        <v>8.2570231314462502E-4</v>
      </c>
      <c r="BF506" s="10">
        <f>3/24000000*OO[[#This Row],[114 (03JUL1985 03:00:00)-Water Temperature (C)]]*OO[[#This Row],[56]]</f>
        <v>1.38296824999775E-3</v>
      </c>
      <c r="BG506" s="10">
        <f>3/24000000*OO[[#This Row],[115 (03JUL1985 06:00:00)-Water Temperature (C)]]*OO[[#This Row],[57]]</f>
        <v>2.1862421598911248E-3</v>
      </c>
      <c r="BH506" s="10">
        <f>3/24000000*OO[[#This Row],[116 (03JUL1985 09:00:00)-Water Temperature (C)]]*OO[[#This Row],[58]]</f>
        <v>3.2936826824224992E-3</v>
      </c>
      <c r="BI506" s="10">
        <f>3/24000000*OO[[#This Row],[117 (03JUL1985 12:00:00)-Water Temperature (C)]]*OO[[#This Row],[59]]</f>
        <v>4.7688684875250003E-3</v>
      </c>
      <c r="BJ506" s="10">
        <f>3/24000000*OO[[#This Row],[118 (03JUL1985 15:00:00)-Water Temperature (C)]]*OO[[#This Row],[60]]</f>
        <v>6.6363439248262497E-3</v>
      </c>
      <c r="BK506" s="10">
        <f>3/24000000*OO[[#This Row],[119 (03JUL1985 18:00:00)-Water Temperature (C)]]*OO[[#This Row],[61]]</f>
        <v>8.9192554405500002E-3</v>
      </c>
      <c r="BL506" s="10">
        <f>3/24000000*OO[[#This Row],[120 (03JUL1985 21:00:00)-Water Temperature (C)]]*OO[[#This Row],[62]]</f>
        <v>1.1537391983271248E-2</v>
      </c>
      <c r="BM506" s="10">
        <f>3/24000000*OO[[#This Row],[121 (04JUL1985 00:00:00)-Water Temperature (C)]]*OO[[#This Row],[63]]</f>
        <v>1.4476510700754999E-2</v>
      </c>
      <c r="BN506" s="10">
        <f>3/24000000*OO[[#This Row],[122 (04JUL1985 03:00:00)-Water Temperature (C)]]*OO[[#This Row],[64]]</f>
        <v>1.7727645443107499E-2</v>
      </c>
      <c r="BO506" s="10">
        <f>3/24000000*OO[[#This Row],[123 (04JUL1985 06:00:00)-Water Temperature (C)]]*OO[[#This Row],[65]]</f>
        <v>2.1233962238287499E-2</v>
      </c>
      <c r="BP506" s="10">
        <f>3/24000000*OO[[#This Row],[124 (04JUL1985 09:00:00)-Water Temperature (C)]]*OO[[#This Row],[66]]</f>
        <v>2.5107178985899998E-2</v>
      </c>
      <c r="BQ506" s="10">
        <f>3/24000000*OO[[#This Row],[125 (04JUL1985 12:00:00)-Water Temperature (C)]]*OO[[#This Row],[67]]</f>
        <v>2.9192965012975001E-2</v>
      </c>
      <c r="BR506" s="10">
        <f>3/24000000*OO[[#This Row],[126 (04JUL1985 15:00:00)-Water Temperature (C)]]*OO[[#This Row],[68]]</f>
        <v>3.33748859620875E-2</v>
      </c>
      <c r="BS506" s="10">
        <f>3/24000000*OO[[#This Row],[127 (04JUL1985 18:00:00)-Water Temperature (C)]]*OO[[#This Row],[69]]</f>
        <v>3.7713091877750002E-2</v>
      </c>
      <c r="BT506" s="10">
        <f>3/24000000*OO[[#This Row],[128 (04JUL1985 21:00:00)-Water Temperature (C)]]*OO[[#This Row],[70]]</f>
        <v>4.1908572422612499E-2</v>
      </c>
      <c r="BU506" s="10">
        <f>3/24000000*OO[[#This Row],[129 (05JUL1985 00:00:00)-Water Temperature (C)]]*OO[[#This Row],[71]]</f>
        <v>4.5757132509412497E-2</v>
      </c>
      <c r="BV506" s="10">
        <f>3/24000000*OO[[#This Row],[130 (05JUL1985 03:00:00)-Water Temperature (C)]]*OO[[#This Row],[72]]</f>
        <v>4.9444316117249996E-2</v>
      </c>
      <c r="BW506" s="10">
        <f>3/24000000*OO[[#This Row],[131 (05JUL1985 06:00:00)-Water Temperature (C)]]*OO[[#This Row],[73]]</f>
        <v>5.30514227932E-2</v>
      </c>
      <c r="BX506" s="10">
        <f>3/24000000*OO[[#This Row],[132 (05JUL1985 09:00:00)-Water Temperature (C)]]*OO[[#This Row],[74]]</f>
        <v>5.7024866954899993E-2</v>
      </c>
      <c r="BY506" s="10">
        <f>3/24000000*OO[[#This Row],[133 (05JUL1985 12:00:00)-Water Temperature (C)]]*OO[[#This Row],[75]]</f>
        <v>6.1006770970924995E-2</v>
      </c>
      <c r="BZ506" s="10">
        <f>3/24000000*OO[[#This Row],[134 (05JUL1985 15:00:00)-Water Temperature (C)]]*OO[[#This Row],[76]]</f>
        <v>6.4870955613787501E-2</v>
      </c>
      <c r="CA506" s="10">
        <f>3/24000000*OO[[#This Row],[135 (05JUL1985 18:00:00)-Water Temperature (C)]]*OO[[#This Row],[77]]</f>
        <v>6.846764402596249E-2</v>
      </c>
      <c r="CB506" s="10">
        <f>3/24000000*OO[[#This Row],[136 (05JUL1985 21:00:00)-Water Temperature (C)]]*OO[[#This Row],[78]]</f>
        <v>7.1270351542912488E-2</v>
      </c>
      <c r="CC506" s="10">
        <f>3/24000000*OO[[#This Row],[137 (06JUL1985 00:00:00)-Water Temperature (C)]]*OO[[#This Row],[79]]</f>
        <v>7.3406403547124993E-2</v>
      </c>
      <c r="CD506" s="10">
        <f>3/24000000*OO[[#This Row],[138 (06JUL1985 03:00:00)-Water Temperature (C)]]*OO[[#This Row],[80]]</f>
        <v>7.5320102694799995E-2</v>
      </c>
      <c r="CE506" s="10">
        <f>3/24000000*OO[[#This Row],[139 (06JUL1985 06:00:00)-Water Temperature (C)]]*OO[[#This Row],[81]]</f>
        <v>7.7139553813349984E-2</v>
      </c>
      <c r="CF506" s="10">
        <f>3/24000000*OO[[#This Row],[140 (06JUL1985 09:00:00)-Water Temperature (C)]]*OO[[#This Row],[82]]</f>
        <v>7.9521658691999994E-2</v>
      </c>
      <c r="CG506" s="10">
        <f>3/24000000*OO[[#This Row],[141 (06JUL1985 12:00:00)-Water Temperature (C)]]*OO[[#This Row],[83]]</f>
        <v>8.1924171889499992E-2</v>
      </c>
      <c r="CH506" s="10">
        <f>3/24000000*OO[[#This Row],[142 (06JUL1985 15:00:00)-Water Temperature (C)]]*OO[[#This Row],[84]]</f>
        <v>8.4204847359749993E-2</v>
      </c>
      <c r="CI506" s="10">
        <f>3/24000000*OO[[#This Row],[143 (06JUL1985 18:00:00)-Water Temperature (C)]]*OO[[#This Row],[85]]</f>
        <v>8.6084067258599989E-2</v>
      </c>
      <c r="CJ506" s="10">
        <f>3/24000000*OO[[#This Row],[144 (06JUL1985 21:00:00)-Water Temperature (C)]]*OO[[#This Row],[86]]</f>
        <v>8.714743647438751E-2</v>
      </c>
      <c r="CK506" s="10">
        <f>3/24000000*OO[[#This Row],[145 (07JUL1985 00:00:00)-Water Temperature (C)]]*OO[[#This Row],[87]]</f>
        <v>8.7547961626949999E-2</v>
      </c>
      <c r="CL506" s="10">
        <f>3/24000000*OO[[#This Row],[146 (07JUL1985 03:00:00)-Water Temperature (C)]]*OO[[#This Row],[88]]</f>
        <v>8.7811088927999992E-2</v>
      </c>
      <c r="CM506" s="10">
        <f>3/24000000*OO[[#This Row],[147 (07JUL1985 06:00:00)-Water Temperature (C)]]*OO[[#This Row],[89]]</f>
        <v>8.8071051982875001E-2</v>
      </c>
      <c r="CN506" s="10">
        <f>3/24000000*OO[[#This Row],[148 (07JUL1985 09:00:00)-Water Temperature (C)]]*OO[[#This Row],[90]]</f>
        <v>8.8909480576874991E-2</v>
      </c>
      <c r="CO506" s="10">
        <f>3/24000000*OO[[#This Row],[149 (07JUL1985 12:00:00)-Water Temperature (C)]]*OO[[#This Row],[91]]</f>
        <v>8.9235634875449998E-2</v>
      </c>
      <c r="CP506" s="10">
        <f>3/24000000*OO[[#This Row],[150 (07JUL1985 15:00:00)-Water Temperature (C)]]*OO[[#This Row],[92]]</f>
        <v>9.0032300811874993E-2</v>
      </c>
      <c r="CQ506" s="10">
        <f>3/24000000*OO[[#This Row],[151 (07JUL1985 18:00:00)-Water Temperature (C)]]*OO[[#This Row],[93]]</f>
        <v>9.0601410162499993E-2</v>
      </c>
      <c r="CR506" s="10">
        <f>3/24000000*OO[[#This Row],[152 (07JUL1985 21:00:00)-Water Temperature (C)]]*OO[[#This Row],[94]]</f>
        <v>9.0590931900999982E-2</v>
      </c>
      <c r="CS506" s="10">
        <f>3/24000000*OO[[#This Row],[153 (08JUL1985 00:00:00)-Water Temperature (C)]]*OO[[#This Row],[95]]</f>
        <v>9.0095119128449988E-2</v>
      </c>
      <c r="CT506" s="10">
        <f>3/24000000*OO[[#This Row],[154 (08JUL1985 03:00:00)-Water Temperature (C)]]*OO[[#This Row],[96]]</f>
        <v>8.9445049692349995E-2</v>
      </c>
      <c r="CU506" s="10">
        <f>3/24000000*OO[[#This Row],[155 (08JUL1985 06:00:00)-Water Temperature (C)]]*OO[[#This Row],[97]]</f>
        <v>8.8993603552612502E-2</v>
      </c>
      <c r="CV506" s="10">
        <f>3/24000000*OO[[#This Row],[156 (08JUL1985 09:00:00)-Water Temperature (C)]]*OO[[#This Row],[98]]</f>
        <v>8.9398945496624999E-2</v>
      </c>
      <c r="CW506" s="10">
        <f>3/24000000*OO[[#This Row],[157 (08JUL1985 12:00:00)-Water Temperature (C)]]*OO[[#This Row],[99]]</f>
        <v>9.000130314158751E-2</v>
      </c>
    </row>
    <row r="507" spans="1:101" x14ac:dyDescent="0.35">
      <c r="A507" t="s">
        <v>514</v>
      </c>
      <c r="B507">
        <v>847.9384</v>
      </c>
      <c r="C507" s="10">
        <f>3/24*OO[[#This Row],[59 (26JUN1985 06:00:00)-Water Temperature (C)]]*OO[[#This Row],[1]]/SUM(OO[1])</f>
        <v>0</v>
      </c>
      <c r="D507" s="10">
        <f>3/24*OO[[#This Row],[60 (26JUN1985 09:00:00)-Water Temperature (C)]]*OO[[#This Row],[2]]/SUM(OO[2])</f>
        <v>0</v>
      </c>
      <c r="E507" s="10">
        <f>3/24*OO[[#This Row],[61 (26JUN1985 12:00:00)-Water Temperature (C)]]*OO[[#This Row],[3]]/SUM(OO[3])</f>
        <v>0</v>
      </c>
      <c r="F507" s="10">
        <f>3/24*OO[[#This Row],[62 (26JUN1985 15:00:00)-Water Temperature (C)]]*OO[[#This Row],[4]]/SUM(OO[4])</f>
        <v>0</v>
      </c>
      <c r="G507" s="10">
        <f>3/24*OO[[#This Row],[63 (26JUN1985 18:00:00)-Water Temperature (C)]]*OO[[#This Row],[5]]/SUM(OO[5])</f>
        <v>0</v>
      </c>
      <c r="H507" s="10">
        <f>3/24*OO[[#This Row],[64 (26JUN1985 21:00:00)-Water Temperature (C)]]*OO[[#This Row],[6]]/SUM(OO[6])</f>
        <v>0</v>
      </c>
      <c r="I507" s="10">
        <f>3/24*OO[[#This Row],[65 (27JUN1985 00:00:00)-Water Temperature (C)]]*OO[[#This Row],[7]]/SUM(OO[7])</f>
        <v>0</v>
      </c>
      <c r="J507" s="10">
        <f>3/24*OO[[#This Row],[66 (27JUN1985 03:00:00)-Water Temperature (C)]]*OO[[#This Row],[8]]/SUM(OO[8])</f>
        <v>0</v>
      </c>
      <c r="K507" s="10">
        <f>3/24*OO[[#This Row],[67 (27JUN1985 06:00:00)-Water Temperature (C)]]*OO[[#This Row],[9]]/SUM(OO[9])</f>
        <v>0</v>
      </c>
      <c r="L507" s="10">
        <f>3/24*OO[[#This Row],[68 (27JUN1985 09:00:00)-Water Temperature (C)]]*OO[[#This Row],[10]]/SUM(OO[10])</f>
        <v>0</v>
      </c>
      <c r="M507" s="10">
        <f>3/24*OO[[#This Row],[69 (27JUN1985 12:00:00)-Water Temperature (C)]]*OO[[#This Row],[11]]/SUM(OO[11])</f>
        <v>0</v>
      </c>
      <c r="N507" s="10">
        <f>3/24*OO[[#This Row],[70 (27JUN1985 15:00:00)-Water Temperature (C)]]*OO[[#This Row],[12]]/SUM(OO[12])</f>
        <v>0</v>
      </c>
      <c r="O507" s="10">
        <f>3/24*OO[[#This Row],[71 (27JUN1985 18:00:00)-Water Temperature (C)]]*OO[[#This Row],[13]]/SUM(OO[13])</f>
        <v>0</v>
      </c>
      <c r="P507" s="10">
        <f>3/24*OO[[#This Row],[72 (27JUN1985 21:00:00)-Water Temperature (C)]]*OO[[#This Row],[14]]/SUM(OO[14])</f>
        <v>0</v>
      </c>
      <c r="Q507" s="10">
        <f>3/24*OO[[#This Row],[73 (28JUN1985 00:00:00)-Water Temperature (C)]]*OO[[#This Row],[15]]/SUM(OO[15])</f>
        <v>0</v>
      </c>
      <c r="R507" s="10">
        <f>3/24*OO[[#This Row],[74 (28JUN1985 03:00:00)-Water Temperature (C)]]*OO[[#This Row],[16]]/SUM(OO[16])</f>
        <v>0</v>
      </c>
      <c r="S507" s="10">
        <f>3/24*OO[[#This Row],[75 (28JUN1985 06:00:00)-Water Temperature (C)]]*OO[[#This Row],[17]]/SUM(OO[17])</f>
        <v>0</v>
      </c>
      <c r="T507" s="10">
        <f>3/24*OO[[#This Row],[76 (28JUN1985 09:00:00)-Water Temperature (C)]]*OO[[#This Row],[18]]/SUM(OO[18])</f>
        <v>0</v>
      </c>
      <c r="U507" s="10">
        <f>3/24*OO[[#This Row],[77 (28JUN1985 12:00:00)-Water Temperature (C)]]*OO[[#This Row],[19]]/SUM(OO[19])</f>
        <v>0</v>
      </c>
      <c r="V507" s="10">
        <f>3/24000000*OO[[#This Row],[78 (28JUN1985 15:00:00)-Water Temperature (C)]]*OO[[#This Row],[20]]</f>
        <v>0</v>
      </c>
      <c r="W507" s="10">
        <f>3/24000000*OO[[#This Row],[79 (28JUN1985 18:00:00)-Water Temperature (C)]]*OO[[#This Row],[21]]</f>
        <v>0</v>
      </c>
      <c r="X507" s="10">
        <f>3/24000000*OO[[#This Row],[80 (28JUN1985 21:00:00)-Water Temperature (C)]]*OO[[#This Row],[22]]</f>
        <v>0</v>
      </c>
      <c r="Y507" s="10">
        <f>3/24000000*OO[[#This Row],[81 (29JUN1985 00:00:00)-Water Temperature (C)]]*OO[[#This Row],[23]]</f>
        <v>0</v>
      </c>
      <c r="Z507" s="10">
        <f>3/24000000*OO[[#This Row],[82 (29JUN1985 03:00:00)-Water Temperature (C)]]*OO[[#This Row],[24]]</f>
        <v>0</v>
      </c>
      <c r="AA507" s="10">
        <f>3/24000000*OO[[#This Row],[83 (29JUN1985 06:00:00)-Water Temperature (C)]]*OO[[#This Row],[25]]</f>
        <v>0</v>
      </c>
      <c r="AB507" s="10">
        <f>3/24000000*OO[[#This Row],[84 (29JUN1985 09:00:00)-Water Temperature (C)]]*OO[[#This Row],[26]]</f>
        <v>0</v>
      </c>
      <c r="AC507" s="10">
        <f>3/24000000*OO[[#This Row],[85 (29JUN1985 12:00:00)-Water Temperature (C)]]*OO[[#This Row],[27]]</f>
        <v>0</v>
      </c>
      <c r="AD507" s="10">
        <f>3/24000000*OO[[#This Row],[86 (29JUN1985 15:00:00)-Water Temperature (C)]]*OO[[#This Row],[28]]</f>
        <v>0</v>
      </c>
      <c r="AE507" s="10">
        <f>3/24000000*OO[[#This Row],[88 (29JUN1985 21:00:00)-Water Temperature (C)]]*OO[[#This Row],[30]]</f>
        <v>1.0373886829170002E-36</v>
      </c>
      <c r="AF507" s="10">
        <f>3/24000000*OO[[#This Row],[88 (29JUN1985 21:00:00)-Water Temperature (C)]]*OO[[#This Row],[30]]</f>
        <v>1.0373886829170002E-36</v>
      </c>
      <c r="AG507" s="10">
        <f>3/24000000*OO[[#This Row],[89 (30JUN1985 00:00:00)-Water Temperature (C)]]*OO[[#This Row],[31]]</f>
        <v>6.3364026904750007E-33</v>
      </c>
      <c r="AH507" s="10">
        <f>3/24000000*OO[[#This Row],[90 (30JUN1985 03:00:00)-Water Temperature (C)]]*OO[[#This Row],[32]]</f>
        <v>1.2881214535239998E-29</v>
      </c>
      <c r="AI507" s="10">
        <f>3/24000000*OO[[#This Row],[91 (30JUN1985 06:00:00)-Water Temperature (C)]]*OO[[#This Row],[33]]</f>
        <v>1.0534907967559999E-26</v>
      </c>
      <c r="AJ507" s="10">
        <f>3/24000000*OO[[#This Row],[92 (30JUN1985 09:00:00)-Water Temperature (C)]]*OO[[#This Row],[34]]</f>
        <v>4.09193939728E-24</v>
      </c>
      <c r="AK507" s="10">
        <f>3/24000000*OO[[#This Row],[93 (30JUN1985 12:00:00)-Water Temperature (C)]]*OO[[#This Row],[35]]</f>
        <v>8.3038843879875001E-22</v>
      </c>
      <c r="AL507" s="10">
        <f>3/24000000*OO[[#This Row],[94 (30JUN1985 15:00:00)-Water Temperature (C)]]*OO[[#This Row],[36]]</f>
        <v>9.5867981653050023E-20</v>
      </c>
      <c r="AM507" s="10">
        <f>3/24000000*OO[[#This Row],[95 (30JUN1985 18:00:00)-Water Temperature (C)]]*OO[[#This Row],[37]]</f>
        <v>6.76068212844E-18</v>
      </c>
      <c r="AN507" s="10">
        <f>3/24000000*OO[[#This Row],[96 (30JUN1985 21:00:00)-Water Temperature (C)]]*OO[[#This Row],[38]]</f>
        <v>3.0665635922725E-16</v>
      </c>
      <c r="AO507" s="10">
        <f>3/24000000*OO[[#This Row],[97 (01JUL1985 00:00:00)-Water Temperature (C)]]*OO[[#This Row],[39]]</f>
        <v>9.3919909028849997E-15</v>
      </c>
      <c r="AP507" s="10">
        <f>3/24000000*OO[[#This Row],[98 (01JUL1985 03:00:00)-Water Temperature (C)]]*OO[[#This Row],[40]]</f>
        <v>2.039230827794625E-13</v>
      </c>
      <c r="AQ507" s="10">
        <f>3/24000000*OO[[#This Row],[99 (01JUL1985 06:00:00)-Water Temperature (C)]]*OO[[#This Row],[41]]</f>
        <v>3.2608698406312497E-12</v>
      </c>
      <c r="AR507" s="10">
        <f>3/24000000*OO[[#This Row],[100 (01JUL1985 09:00:00)-Water Temperature (C)]]*OO[[#This Row],[42]]</f>
        <v>3.9958005793387495E-11</v>
      </c>
      <c r="AS507" s="10">
        <f>3/24000000*OO[[#This Row],[101 (01JUL1985 12:00:00)-Water Temperature (C)]]*OO[[#This Row],[43]]</f>
        <v>3.8142639593249995E-10</v>
      </c>
      <c r="AT507" s="10">
        <f>3/24000000*OO[[#This Row],[102 (01JUL1985 15:00:00)-Water Temperature (C)]]*OO[[#This Row],[44]]</f>
        <v>2.8942936617050001E-9</v>
      </c>
      <c r="AU507" s="10">
        <f>3/24000000*OO[[#This Row],[103 (01JUL1985 18:00:00)-Water Temperature (C)]]*OO[[#This Row],[45]]</f>
        <v>1.7882419361397501E-8</v>
      </c>
      <c r="AV507" s="10">
        <f>3/24000000*OO[[#This Row],[104 (01JUL1985 21:00:00)-Water Temperature (C)]]*OO[[#This Row],[46]]</f>
        <v>9.12869753624125E-8</v>
      </c>
      <c r="AW507" s="10">
        <f>3/24000000*OO[[#This Row],[105 (02JUL1985 00:00:00)-Water Temperature (C)]]*OO[[#This Row],[47]]</f>
        <v>3.9309871092799995E-7</v>
      </c>
      <c r="AX507" s="10">
        <f>3/24000000*OO[[#This Row],[106 (02JUL1985 03:00:00)-Water Temperature (C)]]*OO[[#This Row],[48]]</f>
        <v>1.4561366972129999E-6</v>
      </c>
      <c r="AY507" s="10">
        <f>3/24000000*OO[[#This Row],[107 (02JUL1985 06:00:00)-Water Temperature (C)]]*OO[[#This Row],[49]]</f>
        <v>4.7176504241749999E-6</v>
      </c>
      <c r="AZ507" s="10">
        <f>3/24000000*OO[[#This Row],[108 (02JUL1985 09:00:00)-Water Temperature (C)]]*OO[[#This Row],[50]]</f>
        <v>1.3557922278864999E-5</v>
      </c>
      <c r="BA507" s="10">
        <f>3/24000000*OO[[#This Row],[109 (02JUL1985 12:00:00)-Water Temperature (C)]]*OO[[#This Row],[51]]</f>
        <v>3.5080265607200001E-5</v>
      </c>
      <c r="BB507" s="10">
        <f>3/24000000*OO[[#This Row],[110 (02JUL1985 15:00:00)-Water Temperature (C)]]*OO[[#This Row],[52]]</f>
        <v>8.1969801406999994E-5</v>
      </c>
      <c r="BC507" s="10">
        <f>3/24000000*OO[[#This Row],[111 (02JUL1985 18:00:00)-Water Temperature (C)]]*OO[[#This Row],[53]]</f>
        <v>1.7491529812454996E-4</v>
      </c>
      <c r="BD507" s="10">
        <f>3/24000000*OO[[#This Row],[112 (02JUL1985 21:00:00)-Water Temperature (C)]]*OO[[#This Row],[54]]</f>
        <v>3.4304663774549997E-4</v>
      </c>
      <c r="BE507" s="10">
        <f>3/24000000*OO[[#This Row],[113 (03JUL1985 00:00:00)-Water Temperature (C)]]*OO[[#This Row],[55]]</f>
        <v>6.2556946668037498E-4</v>
      </c>
      <c r="BF507" s="10">
        <f>3/24000000*OO[[#This Row],[114 (03JUL1985 03:00:00)-Water Temperature (C)]]*OO[[#This Row],[56]]</f>
        <v>1.0681192809999999E-3</v>
      </c>
      <c r="BG507" s="10">
        <f>3/24000000*OO[[#This Row],[115 (03JUL1985 06:00:00)-Water Temperature (C)]]*OO[[#This Row],[57]]</f>
        <v>1.7194565962612499E-3</v>
      </c>
      <c r="BH507" s="10">
        <f>3/24000000*OO[[#This Row],[116 (03JUL1985 09:00:00)-Water Temperature (C)]]*OO[[#This Row],[58]]</f>
        <v>2.6345928069768749E-3</v>
      </c>
      <c r="BI507" s="10">
        <f>3/24000000*OO[[#This Row],[117 (03JUL1985 12:00:00)-Water Temperature (C)]]*OO[[#This Row],[59]]</f>
        <v>3.8751900886062497E-3</v>
      </c>
      <c r="BJ507" s="10">
        <f>3/24000000*OO[[#This Row],[118 (03JUL1985 15:00:00)-Water Temperature (C)]]*OO[[#This Row],[60]]</f>
        <v>5.4741706280887498E-3</v>
      </c>
      <c r="BK507" s="10">
        <f>3/24000000*OO[[#This Row],[119 (03JUL1985 18:00:00)-Water Temperature (C)]]*OO[[#This Row],[61]]</f>
        <v>7.4619521407962497E-3</v>
      </c>
      <c r="BL507" s="10">
        <f>3/24000000*OO[[#This Row],[120 (03JUL1985 21:00:00)-Water Temperature (C)]]*OO[[#This Row],[62]]</f>
        <v>9.7833231402050004E-3</v>
      </c>
      <c r="BM507" s="10">
        <f>3/24000000*OO[[#This Row],[121 (04JUL1985 00:00:00)-Water Temperature (C)]]*OO[[#This Row],[63]]</f>
        <v>1.2429776075264997E-2</v>
      </c>
      <c r="BN507" s="10">
        <f>3/24000000*OO[[#This Row],[122 (04JUL1985 03:00:00)-Water Temperature (C)]]*OO[[#This Row],[64]]</f>
        <v>1.53993519735E-2</v>
      </c>
      <c r="BO507" s="10">
        <f>3/24000000*OO[[#This Row],[123 (04JUL1985 06:00:00)-Water Temperature (C)]]*OO[[#This Row],[65]]</f>
        <v>1.86465336064E-2</v>
      </c>
      <c r="BP507" s="10">
        <f>3/24000000*OO[[#This Row],[124 (04JUL1985 09:00:00)-Water Temperature (C)]]*OO[[#This Row],[66]]</f>
        <v>2.2265994474839998E-2</v>
      </c>
      <c r="BQ507" s="10">
        <f>3/24000000*OO[[#This Row],[125 (04JUL1985 12:00:00)-Water Temperature (C)]]*OO[[#This Row],[67]]</f>
        <v>2.6136591204832495E-2</v>
      </c>
      <c r="BR507" s="10">
        <f>3/24000000*OO[[#This Row],[126 (04JUL1985 15:00:00)-Water Temperature (C)]]*OO[[#This Row],[68]]</f>
        <v>3.0147691841662504E-2</v>
      </c>
      <c r="BS507" s="10">
        <f>3/24000000*OO[[#This Row],[127 (04JUL1985 18:00:00)-Water Temperature (C)]]*OO[[#This Row],[69]]</f>
        <v>3.4349797352999999E-2</v>
      </c>
      <c r="BT507" s="10">
        <f>3/24000000*OO[[#This Row],[128 (04JUL1985 21:00:00)-Water Temperature (C)]]*OO[[#This Row],[70]]</f>
        <v>3.8480462392050004E-2</v>
      </c>
      <c r="BU507" s="10">
        <f>3/24000000*OO[[#This Row],[129 (05JUL1985 00:00:00)-Water Temperature (C)]]*OO[[#This Row],[71]]</f>
        <v>4.2334402607900001E-2</v>
      </c>
      <c r="BV507" s="10">
        <f>3/24000000*OO[[#This Row],[130 (05JUL1985 03:00:00)-Water Temperature (C)]]*OO[[#This Row],[72]]</f>
        <v>4.6067794862699997E-2</v>
      </c>
      <c r="BW507" s="10">
        <f>3/24000000*OO[[#This Row],[131 (05JUL1985 06:00:00)-Water Temperature (C)]]*OO[[#This Row],[73]]</f>
        <v>4.9746538739149998E-2</v>
      </c>
      <c r="BX507" s="10">
        <f>3/24000000*OO[[#This Row],[132 (05JUL1985 09:00:00)-Water Temperature (C)]]*OO[[#This Row],[74]]</f>
        <v>5.3781208221099989E-2</v>
      </c>
      <c r="BY507" s="10">
        <f>3/24000000*OO[[#This Row],[133 (05JUL1985 12:00:00)-Water Temperature (C)]]*OO[[#This Row],[75]]</f>
        <v>5.7859399292925003E-2</v>
      </c>
      <c r="BZ507" s="10">
        <f>3/24000000*OO[[#This Row],[134 (05JUL1985 15:00:00)-Water Temperature (C)]]*OO[[#This Row],[76]]</f>
        <v>6.1851016384574992E-2</v>
      </c>
      <c r="CA507" s="10">
        <f>3/24000000*OO[[#This Row],[135 (05JUL1985 18:00:00)-Water Temperature (C)]]*OO[[#This Row],[77]]</f>
        <v>6.5614939572499989E-2</v>
      </c>
      <c r="CB507" s="10">
        <f>3/24000000*OO[[#This Row],[136 (05JUL1985 21:00:00)-Water Temperature (C)]]*OO[[#This Row],[78]]</f>
        <v>6.8659018320900003E-2</v>
      </c>
      <c r="CC507" s="10">
        <f>3/24000000*OO[[#This Row],[137 (06JUL1985 00:00:00)-Water Temperature (C)]]*OO[[#This Row],[79]]</f>
        <v>7.105315916539999E-2</v>
      </c>
      <c r="CD507" s="10">
        <f>3/24000000*OO[[#This Row],[138 (06JUL1985 03:00:00)-Water Temperature (C)]]*OO[[#This Row],[80]]</f>
        <v>7.3225718541024984E-2</v>
      </c>
      <c r="CE507" s="10">
        <f>3/24000000*OO[[#This Row],[139 (06JUL1985 06:00:00)-Water Temperature (C)]]*OO[[#This Row],[81]]</f>
        <v>7.5290734370000001E-2</v>
      </c>
      <c r="CF507" s="10">
        <f>3/24000000*OO[[#This Row],[140 (06JUL1985 09:00:00)-Water Temperature (C)]]*OO[[#This Row],[82]]</f>
        <v>7.7884367515299993E-2</v>
      </c>
      <c r="CG507" s="10">
        <f>3/24000000*OO[[#This Row],[141 (06JUL1985 12:00:00)-Water Temperature (C)]]*OO[[#This Row],[83]]</f>
        <v>8.0512886730650005E-2</v>
      </c>
      <c r="CH507" s="10">
        <f>3/24000000*OO[[#This Row],[142 (06JUL1985 15:00:00)-Water Temperature (C)]]*OO[[#This Row],[84]]</f>
        <v>8.3033313027937497E-2</v>
      </c>
      <c r="CI507" s="10">
        <f>3/24000000*OO[[#This Row],[143 (06JUL1985 18:00:00)-Water Temperature (C)]]*OO[[#This Row],[85]]</f>
        <v>8.516407175541249E-2</v>
      </c>
      <c r="CJ507" s="10">
        <f>3/24000000*OO[[#This Row],[144 (06JUL1985 21:00:00)-Water Temperature (C)]]*OO[[#This Row],[86]]</f>
        <v>8.6511895954312495E-2</v>
      </c>
      <c r="CK507" s="10">
        <f>3/24000000*OO[[#This Row],[145 (07JUL1985 00:00:00)-Water Temperature (C)]]*OO[[#This Row],[87]]</f>
        <v>8.7180714396525E-2</v>
      </c>
      <c r="CL507" s="10">
        <f>3/24000000*OO[[#This Row],[146 (07JUL1985 03:00:00)-Water Temperature (C)]]*OO[[#This Row],[88]]</f>
        <v>8.7691902709250008E-2</v>
      </c>
      <c r="CM507" s="10">
        <f>3/24000000*OO[[#This Row],[147 (07JUL1985 06:00:00)-Water Temperature (C)]]*OO[[#This Row],[89]]</f>
        <v>8.817657752186249E-2</v>
      </c>
      <c r="CN507" s="10">
        <f>3/24000000*OO[[#This Row],[148 (07JUL1985 09:00:00)-Water Temperature (C)]]*OO[[#This Row],[90]]</f>
        <v>8.9222058251812494E-2</v>
      </c>
      <c r="CO507" s="10">
        <f>3/24000000*OO[[#This Row],[149 (07JUL1985 12:00:00)-Water Temperature (C)]]*OO[[#This Row],[91]]</f>
        <v>8.9770003072199997E-2</v>
      </c>
      <c r="CP507" s="10">
        <f>3/24000000*OO[[#This Row],[150 (07JUL1985 15:00:00)-Water Temperature (C)]]*OO[[#This Row],[92]]</f>
        <v>9.0748000577299995E-2</v>
      </c>
      <c r="CQ507" s="10">
        <f>3/24000000*OO[[#This Row],[151 (07JUL1985 18:00:00)-Water Temperature (C)]]*OO[[#This Row],[93]]</f>
        <v>9.1519754614812487E-2</v>
      </c>
      <c r="CR507" s="10">
        <f>3/24000000*OO[[#This Row],[152 (07JUL1985 21:00:00)-Water Temperature (C)]]*OO[[#This Row],[94]]</f>
        <v>9.1721745254587497E-2</v>
      </c>
      <c r="CS507" s="10">
        <f>3/24000000*OO[[#This Row],[153 (08JUL1985 00:00:00)-Water Temperature (C)]]*OO[[#This Row],[95]]</f>
        <v>9.1413145393874989E-2</v>
      </c>
      <c r="CT507" s="10">
        <f>3/24000000*OO[[#This Row],[154 (08JUL1985 03:00:00)-Water Temperature (C)]]*OO[[#This Row],[96]]</f>
        <v>9.0930591666237487E-2</v>
      </c>
      <c r="CU507" s="10">
        <f>3/24000000*OO[[#This Row],[155 (08JUL1985 06:00:00)-Water Temperature (C)]]*OO[[#This Row],[97]]</f>
        <v>9.0614675818449994E-2</v>
      </c>
      <c r="CV507" s="10">
        <f>3/24000000*OO[[#This Row],[156 (08JUL1985 09:00:00)-Water Temperature (C)]]*OO[[#This Row],[98]]</f>
        <v>9.1138983511950003E-2</v>
      </c>
      <c r="CW507" s="10">
        <f>3/24000000*OO[[#This Row],[157 (08JUL1985 12:00:00)-Water Temperature (C)]]*OO[[#This Row],[99]]</f>
        <v>9.1875975940937493E-2</v>
      </c>
    </row>
    <row r="508" spans="1:101" x14ac:dyDescent="0.35">
      <c r="A508" t="s">
        <v>515</v>
      </c>
      <c r="B508">
        <v>815.34609999999998</v>
      </c>
      <c r="C508" s="10">
        <f>3/24*OO[[#This Row],[59 (26JUN1985 06:00:00)-Water Temperature (C)]]*OO[[#This Row],[1]]/SUM(OO[1])</f>
        <v>0</v>
      </c>
      <c r="D508" s="10">
        <f>3/24*OO[[#This Row],[60 (26JUN1985 09:00:00)-Water Temperature (C)]]*OO[[#This Row],[2]]/SUM(OO[2])</f>
        <v>0</v>
      </c>
      <c r="E508" s="10">
        <f>3/24*OO[[#This Row],[61 (26JUN1985 12:00:00)-Water Temperature (C)]]*OO[[#This Row],[3]]/SUM(OO[3])</f>
        <v>0</v>
      </c>
      <c r="F508" s="10">
        <f>3/24*OO[[#This Row],[62 (26JUN1985 15:00:00)-Water Temperature (C)]]*OO[[#This Row],[4]]/SUM(OO[4])</f>
        <v>0</v>
      </c>
      <c r="G508" s="10">
        <f>3/24*OO[[#This Row],[63 (26JUN1985 18:00:00)-Water Temperature (C)]]*OO[[#This Row],[5]]/SUM(OO[5])</f>
        <v>0</v>
      </c>
      <c r="H508" s="10">
        <f>3/24*OO[[#This Row],[64 (26JUN1985 21:00:00)-Water Temperature (C)]]*OO[[#This Row],[6]]/SUM(OO[6])</f>
        <v>0</v>
      </c>
      <c r="I508" s="10">
        <f>3/24*OO[[#This Row],[65 (27JUN1985 00:00:00)-Water Temperature (C)]]*OO[[#This Row],[7]]/SUM(OO[7])</f>
        <v>0</v>
      </c>
      <c r="J508" s="10">
        <f>3/24*OO[[#This Row],[66 (27JUN1985 03:00:00)-Water Temperature (C)]]*OO[[#This Row],[8]]/SUM(OO[8])</f>
        <v>0</v>
      </c>
      <c r="K508" s="10">
        <f>3/24*OO[[#This Row],[67 (27JUN1985 06:00:00)-Water Temperature (C)]]*OO[[#This Row],[9]]/SUM(OO[9])</f>
        <v>0</v>
      </c>
      <c r="L508" s="10">
        <f>3/24*OO[[#This Row],[68 (27JUN1985 09:00:00)-Water Temperature (C)]]*OO[[#This Row],[10]]/SUM(OO[10])</f>
        <v>0</v>
      </c>
      <c r="M508" s="10">
        <f>3/24*OO[[#This Row],[69 (27JUN1985 12:00:00)-Water Temperature (C)]]*OO[[#This Row],[11]]/SUM(OO[11])</f>
        <v>0</v>
      </c>
      <c r="N508" s="10">
        <f>3/24*OO[[#This Row],[70 (27JUN1985 15:00:00)-Water Temperature (C)]]*OO[[#This Row],[12]]/SUM(OO[12])</f>
        <v>0</v>
      </c>
      <c r="O508" s="10">
        <f>3/24*OO[[#This Row],[71 (27JUN1985 18:00:00)-Water Temperature (C)]]*OO[[#This Row],[13]]/SUM(OO[13])</f>
        <v>0</v>
      </c>
      <c r="P508" s="10">
        <f>3/24*OO[[#This Row],[72 (27JUN1985 21:00:00)-Water Temperature (C)]]*OO[[#This Row],[14]]/SUM(OO[14])</f>
        <v>0</v>
      </c>
      <c r="Q508" s="10">
        <f>3/24*OO[[#This Row],[73 (28JUN1985 00:00:00)-Water Temperature (C)]]*OO[[#This Row],[15]]/SUM(OO[15])</f>
        <v>0</v>
      </c>
      <c r="R508" s="10">
        <f>3/24*OO[[#This Row],[74 (28JUN1985 03:00:00)-Water Temperature (C)]]*OO[[#This Row],[16]]/SUM(OO[16])</f>
        <v>0</v>
      </c>
      <c r="S508" s="10">
        <f>3/24*OO[[#This Row],[75 (28JUN1985 06:00:00)-Water Temperature (C)]]*OO[[#This Row],[17]]/SUM(OO[17])</f>
        <v>0</v>
      </c>
      <c r="T508" s="10">
        <f>3/24*OO[[#This Row],[76 (28JUN1985 09:00:00)-Water Temperature (C)]]*OO[[#This Row],[18]]/SUM(OO[18])</f>
        <v>0</v>
      </c>
      <c r="U508" s="10">
        <f>3/24*OO[[#This Row],[77 (28JUN1985 12:00:00)-Water Temperature (C)]]*OO[[#This Row],[19]]/SUM(OO[19])</f>
        <v>0</v>
      </c>
      <c r="V508" s="10">
        <f>3/24000000*OO[[#This Row],[78 (28JUN1985 15:00:00)-Water Temperature (C)]]*OO[[#This Row],[20]]</f>
        <v>0</v>
      </c>
      <c r="W508" s="10">
        <f>3/24000000*OO[[#This Row],[79 (28JUN1985 18:00:00)-Water Temperature (C)]]*OO[[#This Row],[21]]</f>
        <v>0</v>
      </c>
      <c r="X508" s="10">
        <f>3/24000000*OO[[#This Row],[80 (28JUN1985 21:00:00)-Water Temperature (C)]]*OO[[#This Row],[22]]</f>
        <v>0</v>
      </c>
      <c r="Y508" s="10">
        <f>3/24000000*OO[[#This Row],[81 (29JUN1985 00:00:00)-Water Temperature (C)]]*OO[[#This Row],[23]]</f>
        <v>0</v>
      </c>
      <c r="Z508" s="10">
        <f>3/24000000*OO[[#This Row],[82 (29JUN1985 03:00:00)-Water Temperature (C)]]*OO[[#This Row],[24]]</f>
        <v>0</v>
      </c>
      <c r="AA508" s="10">
        <f>3/24000000*OO[[#This Row],[83 (29JUN1985 06:00:00)-Water Temperature (C)]]*OO[[#This Row],[25]]</f>
        <v>0</v>
      </c>
      <c r="AB508" s="10">
        <f>3/24000000*OO[[#This Row],[84 (29JUN1985 09:00:00)-Water Temperature (C)]]*OO[[#This Row],[26]]</f>
        <v>0</v>
      </c>
      <c r="AC508" s="10">
        <f>3/24000000*OO[[#This Row],[85 (29JUN1985 12:00:00)-Water Temperature (C)]]*OO[[#This Row],[27]]</f>
        <v>0</v>
      </c>
      <c r="AD508" s="10">
        <f>3/24000000*OO[[#This Row],[86 (29JUN1985 15:00:00)-Water Temperature (C)]]*OO[[#This Row],[28]]</f>
        <v>0</v>
      </c>
      <c r="AE508" s="10">
        <f>3/24000000*OO[[#This Row],[88 (29JUN1985 21:00:00)-Water Temperature (C)]]*OO[[#This Row],[30]]</f>
        <v>2.4968233783544994E-37</v>
      </c>
      <c r="AF508" s="10">
        <f>3/24000000*OO[[#This Row],[88 (29JUN1985 21:00:00)-Water Temperature (C)]]*OO[[#This Row],[30]]</f>
        <v>2.4968233783544994E-37</v>
      </c>
      <c r="AG508" s="10">
        <f>3/24000000*OO[[#This Row],[89 (30JUN1985 00:00:00)-Water Temperature (C)]]*OO[[#This Row],[31]]</f>
        <v>1.6641080314023749E-33</v>
      </c>
      <c r="AH508" s="10">
        <f>3/24000000*OO[[#This Row],[90 (30JUN1985 03:00:00)-Water Temperature (C)]]*OO[[#This Row],[32]]</f>
        <v>3.6580423066687495E-30</v>
      </c>
      <c r="AI508" s="10">
        <f>3/24000000*OO[[#This Row],[91 (30JUN1985 06:00:00)-Water Temperature (C)]]*OO[[#This Row],[33]]</f>
        <v>3.2070950458575E-27</v>
      </c>
      <c r="AJ508" s="10">
        <f>3/24000000*OO[[#This Row],[92 (30JUN1985 09:00:00)-Water Temperature (C)]]*OO[[#This Row],[34]]</f>
        <v>1.3255454199831249E-24</v>
      </c>
      <c r="AK508" s="10">
        <f>3/24000000*OO[[#This Row],[93 (30JUN1985 12:00:00)-Water Temperature (C)]]*OO[[#This Row],[35]]</f>
        <v>2.8492482694499998E-22</v>
      </c>
      <c r="AL508" s="10">
        <f>3/24000000*OO[[#This Row],[94 (30JUN1985 15:00:00)-Water Temperature (C)]]*OO[[#This Row],[36]]</f>
        <v>3.4694885091825002E-20</v>
      </c>
      <c r="AM508" s="10">
        <f>3/24000000*OO[[#This Row],[95 (30JUN1985 18:00:00)-Water Temperature (C)]]*OO[[#This Row],[37]]</f>
        <v>2.5718450857147502E-18</v>
      </c>
      <c r="AN508" s="10">
        <f>3/24000000*OO[[#This Row],[96 (30JUN1985 21:00:00)-Water Temperature (C)]]*OO[[#This Row],[38]]</f>
        <v>1.2227643838299998E-16</v>
      </c>
      <c r="AO508" s="10">
        <f>3/24000000*OO[[#This Row],[97 (01JUL1985 00:00:00)-Water Temperature (C)]]*OO[[#This Row],[39]]</f>
        <v>3.9151146494849998E-15</v>
      </c>
      <c r="AP508" s="10">
        <f>3/24000000*OO[[#This Row],[98 (01JUL1985 03:00:00)-Water Temperature (C)]]*OO[[#This Row],[40]]</f>
        <v>8.8644614849037491E-14</v>
      </c>
      <c r="AQ508" s="10">
        <f>3/24000000*OO[[#This Row],[99 (01JUL1985 06:00:00)-Water Temperature (C)]]*OO[[#This Row],[41]]</f>
        <v>1.4748936516518749E-12</v>
      </c>
      <c r="AR508" s="10">
        <f>3/24000000*OO[[#This Row],[100 (01JUL1985 09:00:00)-Water Temperature (C)]]*OO[[#This Row],[42]]</f>
        <v>1.8762861293508751E-11</v>
      </c>
      <c r="AS508" s="10">
        <f>3/24000000*OO[[#This Row],[101 (01JUL1985 12:00:00)-Water Temperature (C)]]*OO[[#This Row],[43]]</f>
        <v>1.8565003725435001E-10</v>
      </c>
      <c r="AT508" s="10">
        <f>3/24000000*OO[[#This Row],[102 (01JUL1985 15:00:00)-Water Temperature (C)]]*OO[[#This Row],[44]]</f>
        <v>1.4578117501823748E-9</v>
      </c>
      <c r="AU508" s="10">
        <f>3/24000000*OO[[#This Row],[103 (01JUL1985 18:00:00)-Water Temperature (C)]]*OO[[#This Row],[45]]</f>
        <v>9.3060970375199996E-9</v>
      </c>
      <c r="AV508" s="10">
        <f>3/24000000*OO[[#This Row],[104 (01JUL1985 21:00:00)-Water Temperature (C)]]*OO[[#This Row],[46]]</f>
        <v>4.9017607988137499E-8</v>
      </c>
      <c r="AW508" s="10">
        <f>3/24000000*OO[[#This Row],[105 (02JUL1985 00:00:00)-Water Temperature (C)]]*OO[[#This Row],[47]]</f>
        <v>2.1747757360837498E-7</v>
      </c>
      <c r="AX508" s="10">
        <f>3/24000000*OO[[#This Row],[106 (02JUL1985 03:00:00)-Water Temperature (C)]]*OO[[#This Row],[48]]</f>
        <v>8.2877727990749984E-7</v>
      </c>
      <c r="AY508" s="10">
        <f>3/24000000*OO[[#This Row],[107 (02JUL1985 06:00:00)-Water Temperature (C)]]*OO[[#This Row],[49]]</f>
        <v>2.7584567023137497E-6</v>
      </c>
      <c r="AZ508" s="10">
        <f>3/24000000*OO[[#This Row],[108 (02JUL1985 09:00:00)-Water Temperature (C)]]*OO[[#This Row],[50]]</f>
        <v>8.1321389759999987E-6</v>
      </c>
      <c r="BA508" s="10">
        <f>3/24000000*OO[[#This Row],[109 (02JUL1985 12:00:00)-Water Temperature (C)]]*OO[[#This Row],[51]]</f>
        <v>2.1554306018655E-5</v>
      </c>
      <c r="BB508" s="10">
        <f>3/24000000*OO[[#This Row],[110 (02JUL1985 15:00:00)-Water Temperature (C)]]*OO[[#This Row],[52]]</f>
        <v>5.1536666452699995E-5</v>
      </c>
      <c r="BC508" s="10">
        <f>3/24000000*OO[[#This Row],[111 (02JUL1985 18:00:00)-Water Temperature (C)]]*OO[[#This Row],[53]]</f>
        <v>1.1240092374348749E-4</v>
      </c>
      <c r="BD508" s="10">
        <f>3/24000000*OO[[#This Row],[112 (02JUL1985 21:00:00)-Water Temperature (C)]]*OO[[#This Row],[54]]</f>
        <v>2.2505812944648748E-4</v>
      </c>
      <c r="BE508" s="10">
        <f>3/24000000*OO[[#This Row],[113 (03JUL1985 00:00:00)-Water Temperature (C)]]*OO[[#This Row],[55]]</f>
        <v>4.1851315678087498E-4</v>
      </c>
      <c r="BF508" s="10">
        <f>3/24000000*OO[[#This Row],[114 (03JUL1985 03:00:00)-Water Temperature (C)]]*OO[[#This Row],[56]]</f>
        <v>7.2791347743125009E-4</v>
      </c>
      <c r="BG508" s="10">
        <f>3/24000000*OO[[#This Row],[115 (03JUL1985 06:00:00)-Water Temperature (C)]]*OO[[#This Row],[57]]</f>
        <v>1.1923869630169998E-3</v>
      </c>
      <c r="BH508" s="10">
        <f>3/24000000*OO[[#This Row],[116 (03JUL1985 09:00:00)-Water Temperature (C)]]*OO[[#This Row],[58]]</f>
        <v>1.85702128826275E-3</v>
      </c>
      <c r="BI508" s="10">
        <f>3/24000000*OO[[#This Row],[117 (03JUL1985 12:00:00)-Water Temperature (C)]]*OO[[#This Row],[59]]</f>
        <v>2.7732220773949994E-3</v>
      </c>
      <c r="BJ508" s="10">
        <f>3/24000000*OO[[#This Row],[118 (03JUL1985 15:00:00)-Water Temperature (C)]]*OO[[#This Row],[60]]</f>
        <v>3.9740400984375002E-3</v>
      </c>
      <c r="BK508" s="10">
        <f>3/24000000*OO[[#This Row],[119 (03JUL1985 18:00:00)-Water Temperature (C)]]*OO[[#This Row],[61]]</f>
        <v>5.4904004702449995E-3</v>
      </c>
      <c r="BL508" s="10">
        <f>3/24000000*OO[[#This Row],[120 (03JUL1985 21:00:00)-Water Temperature (C)]]*OO[[#This Row],[62]]</f>
        <v>7.2912891430562485E-3</v>
      </c>
      <c r="BM508" s="10">
        <f>3/24000000*OO[[#This Row],[121 (04JUL1985 00:00:00)-Water Temperature (C)]]*OO[[#This Row],[63]]</f>
        <v>9.3753166220499999E-3</v>
      </c>
      <c r="BN508" s="10">
        <f>3/24000000*OO[[#This Row],[122 (04JUL1985 03:00:00)-Water Temperature (C)]]*OO[[#This Row],[64]]</f>
        <v>1.174550619711E-2</v>
      </c>
      <c r="BO508" s="10">
        <f>3/24000000*OO[[#This Row],[123 (04JUL1985 06:00:00)-Water Temperature (C)]]*OO[[#This Row],[65]]</f>
        <v>1.4371568763810003E-2</v>
      </c>
      <c r="BP508" s="10">
        <f>3/24000000*OO[[#This Row],[124 (04JUL1985 09:00:00)-Water Temperature (C)]]*OO[[#This Row],[66]]</f>
        <v>1.7325770280344998E-2</v>
      </c>
      <c r="BQ508" s="10">
        <f>3/24000000*OO[[#This Row],[125 (04JUL1985 12:00:00)-Water Temperature (C)]]*OO[[#This Row],[67]]</f>
        <v>2.0522519189533749E-2</v>
      </c>
      <c r="BR508" s="10">
        <f>3/24000000*OO[[#This Row],[126 (04JUL1985 15:00:00)-Water Temperature (C)]]*OO[[#This Row],[68]]</f>
        <v>2.3874906610815001E-2</v>
      </c>
      <c r="BS508" s="10">
        <f>3/24000000*OO[[#This Row],[127 (04JUL1985 18:00:00)-Water Temperature (C)]]*OO[[#This Row],[69]]</f>
        <v>2.7419085513187502E-2</v>
      </c>
      <c r="BT508" s="10">
        <f>3/24000000*OO[[#This Row],[128 (04JUL1985 21:00:00)-Water Temperature (C)]]*OO[[#This Row],[70]]</f>
        <v>3.0951623902500003E-2</v>
      </c>
      <c r="BU508" s="10">
        <f>3/24000000*OO[[#This Row],[129 (05JUL1985 00:00:00)-Water Temperature (C)]]*OO[[#This Row],[71]]</f>
        <v>3.4300677208199994E-2</v>
      </c>
      <c r="BV508" s="10">
        <f>3/24000000*OO[[#This Row],[130 (05JUL1985 03:00:00)-Water Temperature (C)]]*OO[[#This Row],[72]]</f>
        <v>3.7579351245299999E-2</v>
      </c>
      <c r="BW508" s="10">
        <f>3/24000000*OO[[#This Row],[131 (05JUL1985 06:00:00)-Water Temperature (C)]]*OO[[#This Row],[73]]</f>
        <v>4.0835768672137493E-2</v>
      </c>
      <c r="BX508" s="10">
        <f>3/24000000*OO[[#This Row],[132 (05JUL1985 09:00:00)-Water Temperature (C)]]*OO[[#This Row],[74]]</f>
        <v>4.4395924718062495E-2</v>
      </c>
      <c r="BY508" s="10">
        <f>3/24000000*OO[[#This Row],[133 (05JUL1985 12:00:00)-Water Temperature (C)]]*OO[[#This Row],[75]]</f>
        <v>4.8018880384737499E-2</v>
      </c>
      <c r="BZ508" s="10">
        <f>3/24000000*OO[[#This Row],[134 (05JUL1985 15:00:00)-Water Temperature (C)]]*OO[[#This Row],[76]]</f>
        <v>5.1592977592037501E-2</v>
      </c>
      <c r="CA508" s="10">
        <f>3/24000000*OO[[#This Row],[135 (05JUL1985 18:00:00)-Water Temperature (C)]]*OO[[#This Row],[77]]</f>
        <v>5.4999562402074993E-2</v>
      </c>
      <c r="CB508" s="10">
        <f>3/24000000*OO[[#This Row],[136 (05JUL1985 21:00:00)-Water Temperature (C)]]*OO[[#This Row],[78]]</f>
        <v>5.7832313866137491E-2</v>
      </c>
      <c r="CC508" s="10">
        <f>3/24000000*OO[[#This Row],[137 (06JUL1985 00:00:00)-Water Temperature (C)]]*OO[[#This Row],[79]]</f>
        <v>6.0126874083062505E-2</v>
      </c>
      <c r="CD508" s="10">
        <f>3/24000000*OO[[#This Row],[138 (06JUL1985 03:00:00)-Water Temperature (C)]]*OO[[#This Row],[80]]</f>
        <v>6.2230357522049994E-2</v>
      </c>
      <c r="CE508" s="10">
        <f>3/24000000*OO[[#This Row],[139 (06JUL1985 06:00:00)-Water Temperature (C)]]*OO[[#This Row],[81]]</f>
        <v>6.4238182759324983E-2</v>
      </c>
      <c r="CF508" s="10">
        <f>3/24000000*OO[[#This Row],[140 (06JUL1985 09:00:00)-Water Temperature (C)]]*OO[[#This Row],[82]]</f>
        <v>6.6679279833399996E-2</v>
      </c>
      <c r="CG508" s="10">
        <f>3/24000000*OO[[#This Row],[141 (06JUL1985 12:00:00)-Water Temperature (C)]]*OO[[#This Row],[83]]</f>
        <v>6.9156872596799993E-2</v>
      </c>
      <c r="CH508" s="10">
        <f>3/24000000*OO[[#This Row],[142 (06JUL1985 15:00:00)-Water Temperature (C)]]*OO[[#This Row],[84]]</f>
        <v>7.1548802044362494E-2</v>
      </c>
      <c r="CI508" s="10">
        <f>3/24000000*OO[[#This Row],[143 (06JUL1985 18:00:00)-Water Temperature (C)]]*OO[[#This Row],[85]]</f>
        <v>7.3614319836000003E-2</v>
      </c>
      <c r="CJ508" s="10">
        <f>3/24000000*OO[[#This Row],[144 (06JUL1985 21:00:00)-Water Temperature (C)]]*OO[[#This Row],[86]]</f>
        <v>7.5017762240400007E-2</v>
      </c>
      <c r="CK508" s="10">
        <f>3/24000000*OO[[#This Row],[145 (07JUL1985 00:00:00)-Water Temperature (C)]]*OO[[#This Row],[87]]</f>
        <v>7.5830322115125012E-2</v>
      </c>
      <c r="CL508" s="10">
        <f>3/24000000*OO[[#This Row],[146 (07JUL1985 03:00:00)-Water Temperature (C)]]*OO[[#This Row],[88]]</f>
        <v>7.6489596710387492E-2</v>
      </c>
      <c r="CM508" s="10">
        <f>3/24000000*OO[[#This Row],[147 (07JUL1985 06:00:00)-Water Temperature (C)]]*OO[[#This Row],[89]]</f>
        <v>7.7112513190012485E-2</v>
      </c>
      <c r="CN508" s="10">
        <f>3/24000000*OO[[#This Row],[148 (07JUL1985 09:00:00)-Water Temperature (C)]]*OO[[#This Row],[90]]</f>
        <v>7.8200804598987497E-2</v>
      </c>
      <c r="CO508" s="10">
        <f>3/24000000*OO[[#This Row],[149 (07JUL1985 12:00:00)-Water Temperature (C)]]*OO[[#This Row],[91]]</f>
        <v>7.8867078409562502E-2</v>
      </c>
      <c r="CP508" s="10">
        <f>3/24000000*OO[[#This Row],[150 (07JUL1985 15:00:00)-Water Temperature (C)]]*OO[[#This Row],[92]]</f>
        <v>7.9884598840962481E-2</v>
      </c>
      <c r="CQ508" s="10">
        <f>3/24000000*OO[[#This Row],[151 (07JUL1985 18:00:00)-Water Temperature (C)]]*OO[[#This Row],[93]]</f>
        <v>8.0727731792049978E-2</v>
      </c>
      <c r="CR508" s="10">
        <f>3/24000000*OO[[#This Row],[152 (07JUL1985 21:00:00)-Water Temperature (C)]]*OO[[#This Row],[94]]</f>
        <v>8.1077652648324991E-2</v>
      </c>
      <c r="CS508" s="10">
        <f>3/24000000*OO[[#This Row],[153 (08JUL1985 00:00:00)-Water Temperature (C)]]*OO[[#This Row],[95]]</f>
        <v>8.0972876868324994E-2</v>
      </c>
      <c r="CT508" s="10">
        <f>3/24000000*OO[[#This Row],[154 (08JUL1985 03:00:00)-Water Temperature (C)]]*OO[[#This Row],[96]]</f>
        <v>8.0700401845512498E-2</v>
      </c>
      <c r="CU508" s="10">
        <f>3/24000000*OO[[#This Row],[155 (08JUL1985 06:00:00)-Water Temperature (C)]]*OO[[#This Row],[97]]</f>
        <v>8.0555479485249992E-2</v>
      </c>
      <c r="CV508" s="10">
        <f>3/24000000*OO[[#This Row],[156 (08JUL1985 09:00:00)-Water Temperature (C)]]*OO[[#This Row],[98]]</f>
        <v>8.1126384927950004E-2</v>
      </c>
      <c r="CW508" s="10">
        <f>3/24000000*OO[[#This Row],[157 (08JUL1985 12:00:00)-Water Temperature (C)]]*OO[[#This Row],[99]]</f>
        <v>8.1888049287700007E-2</v>
      </c>
    </row>
    <row r="509" spans="1:101" x14ac:dyDescent="0.35">
      <c r="A509" t="s">
        <v>516</v>
      </c>
      <c r="B509">
        <v>810.21939999999995</v>
      </c>
      <c r="C509" s="10">
        <f>3/24*OO[[#This Row],[59 (26JUN1985 06:00:00)-Water Temperature (C)]]*OO[[#This Row],[1]]/SUM(OO[1])</f>
        <v>0</v>
      </c>
      <c r="D509" s="10">
        <f>3/24*OO[[#This Row],[60 (26JUN1985 09:00:00)-Water Temperature (C)]]*OO[[#This Row],[2]]/SUM(OO[2])</f>
        <v>0</v>
      </c>
      <c r="E509" s="10">
        <f>3/24*OO[[#This Row],[61 (26JUN1985 12:00:00)-Water Temperature (C)]]*OO[[#This Row],[3]]/SUM(OO[3])</f>
        <v>0</v>
      </c>
      <c r="F509" s="10">
        <f>3/24*OO[[#This Row],[62 (26JUN1985 15:00:00)-Water Temperature (C)]]*OO[[#This Row],[4]]/SUM(OO[4])</f>
        <v>0</v>
      </c>
      <c r="G509" s="10">
        <f>3/24*OO[[#This Row],[63 (26JUN1985 18:00:00)-Water Temperature (C)]]*OO[[#This Row],[5]]/SUM(OO[5])</f>
        <v>0</v>
      </c>
      <c r="H509" s="10">
        <f>3/24*OO[[#This Row],[64 (26JUN1985 21:00:00)-Water Temperature (C)]]*OO[[#This Row],[6]]/SUM(OO[6])</f>
        <v>0</v>
      </c>
      <c r="I509" s="10">
        <f>3/24*OO[[#This Row],[65 (27JUN1985 00:00:00)-Water Temperature (C)]]*OO[[#This Row],[7]]/SUM(OO[7])</f>
        <v>0</v>
      </c>
      <c r="J509" s="10">
        <f>3/24*OO[[#This Row],[66 (27JUN1985 03:00:00)-Water Temperature (C)]]*OO[[#This Row],[8]]/SUM(OO[8])</f>
        <v>0</v>
      </c>
      <c r="K509" s="10">
        <f>3/24*OO[[#This Row],[67 (27JUN1985 06:00:00)-Water Temperature (C)]]*OO[[#This Row],[9]]/SUM(OO[9])</f>
        <v>0</v>
      </c>
      <c r="L509" s="10">
        <f>3/24*OO[[#This Row],[68 (27JUN1985 09:00:00)-Water Temperature (C)]]*OO[[#This Row],[10]]/SUM(OO[10])</f>
        <v>0</v>
      </c>
      <c r="M509" s="10">
        <f>3/24*OO[[#This Row],[69 (27JUN1985 12:00:00)-Water Temperature (C)]]*OO[[#This Row],[11]]/SUM(OO[11])</f>
        <v>0</v>
      </c>
      <c r="N509" s="10">
        <f>3/24*OO[[#This Row],[70 (27JUN1985 15:00:00)-Water Temperature (C)]]*OO[[#This Row],[12]]/SUM(OO[12])</f>
        <v>0</v>
      </c>
      <c r="O509" s="10">
        <f>3/24*OO[[#This Row],[71 (27JUN1985 18:00:00)-Water Temperature (C)]]*OO[[#This Row],[13]]/SUM(OO[13])</f>
        <v>0</v>
      </c>
      <c r="P509" s="10">
        <f>3/24*OO[[#This Row],[72 (27JUN1985 21:00:00)-Water Temperature (C)]]*OO[[#This Row],[14]]/SUM(OO[14])</f>
        <v>0</v>
      </c>
      <c r="Q509" s="10">
        <f>3/24*OO[[#This Row],[73 (28JUN1985 00:00:00)-Water Temperature (C)]]*OO[[#This Row],[15]]/SUM(OO[15])</f>
        <v>0</v>
      </c>
      <c r="R509" s="10">
        <f>3/24*OO[[#This Row],[74 (28JUN1985 03:00:00)-Water Temperature (C)]]*OO[[#This Row],[16]]/SUM(OO[16])</f>
        <v>0</v>
      </c>
      <c r="S509" s="10">
        <f>3/24*OO[[#This Row],[75 (28JUN1985 06:00:00)-Water Temperature (C)]]*OO[[#This Row],[17]]/SUM(OO[17])</f>
        <v>0</v>
      </c>
      <c r="T509" s="10">
        <f>3/24*OO[[#This Row],[76 (28JUN1985 09:00:00)-Water Temperature (C)]]*OO[[#This Row],[18]]/SUM(OO[18])</f>
        <v>0</v>
      </c>
      <c r="U509" s="10">
        <f>3/24*OO[[#This Row],[77 (28JUN1985 12:00:00)-Water Temperature (C)]]*OO[[#This Row],[19]]/SUM(OO[19])</f>
        <v>0</v>
      </c>
      <c r="V509" s="10">
        <f>3/24000000*OO[[#This Row],[78 (28JUN1985 15:00:00)-Water Temperature (C)]]*OO[[#This Row],[20]]</f>
        <v>0</v>
      </c>
      <c r="W509" s="10">
        <f>3/24000000*OO[[#This Row],[79 (28JUN1985 18:00:00)-Water Temperature (C)]]*OO[[#This Row],[21]]</f>
        <v>0</v>
      </c>
      <c r="X509" s="10">
        <f>3/24000000*OO[[#This Row],[80 (28JUN1985 21:00:00)-Water Temperature (C)]]*OO[[#This Row],[22]]</f>
        <v>0</v>
      </c>
      <c r="Y509" s="10">
        <f>3/24000000*OO[[#This Row],[81 (29JUN1985 00:00:00)-Water Temperature (C)]]*OO[[#This Row],[23]]</f>
        <v>0</v>
      </c>
      <c r="Z509" s="10">
        <f>3/24000000*OO[[#This Row],[82 (29JUN1985 03:00:00)-Water Temperature (C)]]*OO[[#This Row],[24]]</f>
        <v>0</v>
      </c>
      <c r="AA509" s="10">
        <f>3/24000000*OO[[#This Row],[83 (29JUN1985 06:00:00)-Water Temperature (C)]]*OO[[#This Row],[25]]</f>
        <v>0</v>
      </c>
      <c r="AB509" s="10">
        <f>3/24000000*OO[[#This Row],[84 (29JUN1985 09:00:00)-Water Temperature (C)]]*OO[[#This Row],[26]]</f>
        <v>0</v>
      </c>
      <c r="AC509" s="10">
        <f>3/24000000*OO[[#This Row],[85 (29JUN1985 12:00:00)-Water Temperature (C)]]*OO[[#This Row],[27]]</f>
        <v>0</v>
      </c>
      <c r="AD509" s="10">
        <f>3/24000000*OO[[#This Row],[86 (29JUN1985 15:00:00)-Water Temperature (C)]]*OO[[#This Row],[28]]</f>
        <v>0</v>
      </c>
      <c r="AE509" s="10">
        <f>3/24000000*OO[[#This Row],[88 (29JUN1985 21:00:00)-Water Temperature (C)]]*OO[[#This Row],[30]]</f>
        <v>6.3653816484612504E-38</v>
      </c>
      <c r="AF509" s="10">
        <f>3/24000000*OO[[#This Row],[88 (29JUN1985 21:00:00)-Water Temperature (C)]]*OO[[#This Row],[30]]</f>
        <v>6.3653816484612504E-38</v>
      </c>
      <c r="AG509" s="10">
        <f>3/24000000*OO[[#This Row],[89 (30JUN1985 00:00:00)-Water Temperature (C)]]*OO[[#This Row],[31]]</f>
        <v>4.6216826948325002E-34</v>
      </c>
      <c r="AH509" s="10">
        <f>3/24000000*OO[[#This Row],[90 (30JUN1985 03:00:00)-Water Temperature (C)]]*OO[[#This Row],[32]]</f>
        <v>1.096274228878125E-30</v>
      </c>
      <c r="AI509" s="10">
        <f>3/24000000*OO[[#This Row],[91 (30JUN1985 06:00:00)-Water Temperature (C)]]*OO[[#This Row],[33]]</f>
        <v>1.02861601479E-27</v>
      </c>
      <c r="AJ509" s="10">
        <f>3/24000000*OO[[#This Row],[92 (30JUN1985 09:00:00)-Water Temperature (C)]]*OO[[#This Row],[34]]</f>
        <v>4.5160946935649999E-25</v>
      </c>
      <c r="AK509" s="10">
        <f>3/24000000*OO[[#This Row],[93 (30JUN1985 12:00:00)-Water Temperature (C)]]*OO[[#This Row],[35]]</f>
        <v>1.0262593751849998E-22</v>
      </c>
      <c r="AL509" s="10">
        <f>3/24000000*OO[[#This Row],[94 (30JUN1985 15:00:00)-Water Temperature (C)]]*OO[[#This Row],[36]]</f>
        <v>1.3158462453123749E-20</v>
      </c>
      <c r="AM509" s="10">
        <f>3/24000000*OO[[#This Row],[95 (30JUN1985 18:00:00)-Water Temperature (C)]]*OO[[#This Row],[37]]</f>
        <v>1.023602233152E-18</v>
      </c>
      <c r="AN509" s="10">
        <f>3/24000000*OO[[#This Row],[96 (30JUN1985 21:00:00)-Water Temperature (C)]]*OO[[#This Row],[38]]</f>
        <v>5.0925235282349999E-17</v>
      </c>
      <c r="AO509" s="10">
        <f>3/24000000*OO[[#This Row],[97 (01JUL1985 00:00:00)-Water Temperature (C)]]*OO[[#This Row],[39]]</f>
        <v>1.7020644897593748E-15</v>
      </c>
      <c r="AP509" s="10">
        <f>3/24000000*OO[[#This Row],[98 (01JUL1985 03:00:00)-Water Temperature (C)]]*OO[[#This Row],[40]]</f>
        <v>4.0130512890037502E-14</v>
      </c>
      <c r="AQ509" s="10">
        <f>3/24000000*OO[[#This Row],[99 (01JUL1985 06:00:00)-Water Temperature (C)]]*OO[[#This Row],[41]]</f>
        <v>6.9387228624037494E-13</v>
      </c>
      <c r="AR509" s="10">
        <f>3/24000000*OO[[#This Row],[100 (01JUL1985 09:00:00)-Water Temperature (C)]]*OO[[#This Row],[42]]</f>
        <v>9.1522938131049996E-12</v>
      </c>
      <c r="AS509" s="10">
        <f>3/24000000*OO[[#This Row],[101 (01JUL1985 12:00:00)-Water Temperature (C)]]*OO[[#This Row],[43]]</f>
        <v>9.373951751955E-11</v>
      </c>
      <c r="AT509" s="10">
        <f>3/24000000*OO[[#This Row],[102 (01JUL1985 15:00:00)-Water Temperature (C)]]*OO[[#This Row],[44]]</f>
        <v>7.6072869551674996E-10</v>
      </c>
      <c r="AU509" s="10">
        <f>3/24000000*OO[[#This Row],[103 (01JUL1985 18:00:00)-Water Temperature (C)]]*OO[[#This Row],[45]]</f>
        <v>5.0110931518299991E-9</v>
      </c>
      <c r="AV509" s="10">
        <f>3/24000000*OO[[#This Row],[104 (01JUL1985 21:00:00)-Water Temperature (C)]]*OO[[#This Row],[46]]</f>
        <v>2.7200545689581246E-8</v>
      </c>
      <c r="AW509" s="10">
        <f>3/24000000*OO[[#This Row],[105 (02JUL1985 00:00:00)-Water Temperature (C)]]*OO[[#This Row],[47]]</f>
        <v>1.242045088962375E-7</v>
      </c>
      <c r="AX509" s="10">
        <f>3/24000000*OO[[#This Row],[106 (02JUL1985 03:00:00)-Water Temperature (C)]]*OO[[#This Row],[48]]</f>
        <v>4.8645838186274999E-7</v>
      </c>
      <c r="AY509" s="10">
        <f>3/24000000*OO[[#This Row],[107 (02JUL1985 06:00:00)-Water Temperature (C)]]*OO[[#This Row],[49]]</f>
        <v>1.6618026437242501E-6</v>
      </c>
      <c r="AZ509" s="10">
        <f>3/24000000*OO[[#This Row],[108 (02JUL1985 09:00:00)-Water Temperature (C)]]*OO[[#This Row],[50]]</f>
        <v>5.0212305006187504E-6</v>
      </c>
      <c r="BA509" s="10">
        <f>3/24000000*OO[[#This Row],[109 (02JUL1985 12:00:00)-Water Temperature (C)]]*OO[[#This Row],[51]]</f>
        <v>1.3621707312244999E-5</v>
      </c>
      <c r="BB509" s="10">
        <f>3/24000000*OO[[#This Row],[110 (02JUL1985 15:00:00)-Water Temperature (C)]]*OO[[#This Row],[52]]</f>
        <v>3.3300007167137499E-5</v>
      </c>
      <c r="BC509" s="10">
        <f>3/24000000*OO[[#This Row],[111 (02JUL1985 18:00:00)-Water Temperature (C)]]*OO[[#This Row],[53]]</f>
        <v>7.4169242602500007E-5</v>
      </c>
      <c r="BD509" s="10">
        <f>3/24000000*OO[[#This Row],[112 (02JUL1985 21:00:00)-Water Temperature (C)]]*OO[[#This Row],[54]]</f>
        <v>1.5151299577602497E-4</v>
      </c>
      <c r="BE509" s="10">
        <f>3/24000000*OO[[#This Row],[113 (03JUL1985 00:00:00)-Water Temperature (C)]]*OO[[#This Row],[55]]</f>
        <v>2.8713557018799995E-4</v>
      </c>
      <c r="BF509" s="10">
        <f>3/24000000*OO[[#This Row],[114 (03JUL1985 03:00:00)-Water Temperature (C)]]*OO[[#This Row],[56]]</f>
        <v>5.0843622023024997E-4</v>
      </c>
      <c r="BG509" s="10">
        <f>3/24000000*OO[[#This Row],[115 (03JUL1985 06:00:00)-Water Temperature (C)]]*OO[[#This Row],[57]]</f>
        <v>8.4708345488462508E-4</v>
      </c>
      <c r="BH509" s="10">
        <f>3/24000000*OO[[#This Row],[116 (03JUL1985 09:00:00)-Water Temperature (C)]]*OO[[#This Row],[58]]</f>
        <v>1.3404231664969999E-3</v>
      </c>
      <c r="BI509" s="10">
        <f>3/24000000*OO[[#This Row],[117 (03JUL1985 12:00:00)-Water Temperature (C)]]*OO[[#This Row],[59]]</f>
        <v>2.0316927165451252E-3</v>
      </c>
      <c r="BJ509" s="10">
        <f>3/24000000*OO[[#This Row],[118 (03JUL1985 15:00:00)-Water Temperature (C)]]*OO[[#This Row],[60]]</f>
        <v>2.9523348378999994E-3</v>
      </c>
      <c r="BK509" s="10">
        <f>3/24000000*OO[[#This Row],[119 (03JUL1985 18:00:00)-Water Temperature (C)]]*OO[[#This Row],[61]]</f>
        <v>4.1325807586850005E-3</v>
      </c>
      <c r="BL509" s="10">
        <f>3/24000000*OO[[#This Row],[120 (03JUL1985 21:00:00)-Water Temperature (C)]]*OO[[#This Row],[62]]</f>
        <v>5.5569506209899996E-3</v>
      </c>
      <c r="BM509" s="10">
        <f>3/24000000*OO[[#This Row],[121 (04JUL1985 00:00:00)-Water Temperature (C)]]*OO[[#This Row],[63]]</f>
        <v>7.2299084720974993E-3</v>
      </c>
      <c r="BN509" s="10">
        <f>3/24000000*OO[[#This Row],[122 (04JUL1985 03:00:00)-Water Temperature (C)]]*OO[[#This Row],[64]]</f>
        <v>9.1579192438124984E-3</v>
      </c>
      <c r="BO509" s="10">
        <f>3/24000000*OO[[#This Row],[123 (04JUL1985 06:00:00)-Water Temperature (C)]]*OO[[#This Row],[65]]</f>
        <v>1.1321659954424999E-2</v>
      </c>
      <c r="BP509" s="10">
        <f>3/24000000*OO[[#This Row],[124 (04JUL1985 09:00:00)-Water Temperature (C)]]*OO[[#This Row],[66]]</f>
        <v>1.3779712128219998E-2</v>
      </c>
      <c r="BQ509" s="10">
        <f>3/24000000*OO[[#This Row],[125 (04JUL1985 12:00:00)-Water Temperature (C)]]*OO[[#This Row],[67]]</f>
        <v>1.6468300945908749E-2</v>
      </c>
      <c r="BR509" s="10">
        <f>3/24000000*OO[[#This Row],[126 (04JUL1985 15:00:00)-Water Temperature (C)]]*OO[[#This Row],[68]]</f>
        <v>1.9321168920403749E-2</v>
      </c>
      <c r="BS509" s="10">
        <f>3/24000000*OO[[#This Row],[127 (04JUL1985 18:00:00)-Water Temperature (C)]]*OO[[#This Row],[69]]</f>
        <v>2.2364711998350002E-2</v>
      </c>
      <c r="BT509" s="10">
        <f>3/24000000*OO[[#This Row],[128 (04JUL1985 21:00:00)-Water Temperature (C)]]*OO[[#This Row],[70]]</f>
        <v>2.5435836955957497E-2</v>
      </c>
      <c r="BU509" s="10">
        <f>3/24000000*OO[[#This Row],[129 (05JUL1985 00:00:00)-Water Temperature (C)]]*OO[[#This Row],[71]]</f>
        <v>2.8392544404914996E-2</v>
      </c>
      <c r="BV509" s="10">
        <f>3/24000000*OO[[#This Row],[130 (05JUL1985 03:00:00)-Water Temperature (C)]]*OO[[#This Row],[72]]</f>
        <v>3.1318228146275003E-2</v>
      </c>
      <c r="BW509" s="10">
        <f>3/24000000*OO[[#This Row],[131 (05JUL1985 06:00:00)-Water Temperature (C)]]*OO[[#This Row],[73]]</f>
        <v>3.4249288700812501E-2</v>
      </c>
      <c r="BX509" s="10">
        <f>3/24000000*OO[[#This Row],[132 (05JUL1985 09:00:00)-Water Temperature (C)]]*OO[[#This Row],[74]]</f>
        <v>3.7448807606512501E-2</v>
      </c>
      <c r="BY509" s="10">
        <f>3/24000000*OO[[#This Row],[133 (05JUL1985 12:00:00)-Water Temperature (C)]]*OO[[#This Row],[75]]</f>
        <v>4.0721907097799992E-2</v>
      </c>
      <c r="BZ509" s="10">
        <f>3/24000000*OO[[#This Row],[134 (05JUL1985 15:00:00)-Water Temperature (C)]]*OO[[#This Row],[76]]</f>
        <v>4.3975942767899998E-2</v>
      </c>
      <c r="CA509" s="10">
        <f>3/24000000*OO[[#This Row],[135 (05JUL1985 18:00:00)-Water Temperature (C)]]*OO[[#This Row],[77]]</f>
        <v>4.7106727767374998E-2</v>
      </c>
      <c r="CB509" s="10">
        <f>3/24000000*OO[[#This Row],[136 (05JUL1985 21:00:00)-Water Temperature (C)]]*OO[[#This Row],[78]]</f>
        <v>4.976823551265E-2</v>
      </c>
      <c r="CC509" s="10">
        <f>3/24000000*OO[[#This Row],[137 (06JUL1985 00:00:00)-Water Temperature (C)]]*OO[[#This Row],[79]]</f>
        <v>5.1985434144799995E-2</v>
      </c>
      <c r="CD509" s="10">
        <f>3/24000000*OO[[#This Row],[138 (06JUL1985 03:00:00)-Water Temperature (C)]]*OO[[#This Row],[80]]</f>
        <v>5.403824926247499E-2</v>
      </c>
      <c r="CE509" s="10">
        <f>3/24000000*OO[[#This Row],[139 (06JUL1985 06:00:00)-Water Temperature (C)]]*OO[[#This Row],[81]]</f>
        <v>5.6009652347137492E-2</v>
      </c>
      <c r="CF509" s="10">
        <f>3/24000000*OO[[#This Row],[140 (06JUL1985 09:00:00)-Water Temperature (C)]]*OO[[#This Row],[82]]</f>
        <v>5.8347470547362501E-2</v>
      </c>
      <c r="CG509" s="10">
        <f>3/24000000*OO[[#This Row],[141 (06JUL1985 12:00:00)-Water Temperature (C)]]*OO[[#This Row],[83]]</f>
        <v>6.0717886632299989E-2</v>
      </c>
      <c r="CH509" s="10">
        <f>3/24000000*OO[[#This Row],[142 (06JUL1985 15:00:00)-Water Temperature (C)]]*OO[[#This Row],[84]]</f>
        <v>6.3017014458387505E-2</v>
      </c>
      <c r="CI509" s="10">
        <f>3/24000000*OO[[#This Row],[143 (06JUL1985 18:00:00)-Water Temperature (C)]]*OO[[#This Row],[85]]</f>
        <v>6.5038894258650004E-2</v>
      </c>
      <c r="CJ509" s="10">
        <f>3/24000000*OO[[#This Row],[144 (06JUL1985 21:00:00)-Water Temperature (C)]]*OO[[#This Row],[86]]</f>
        <v>6.6485116542349995E-2</v>
      </c>
      <c r="CK509" s="10">
        <f>3/24000000*OO[[#This Row],[145 (07JUL1985 00:00:00)-Water Temperature (C)]]*OO[[#This Row],[87]]</f>
        <v>6.7416030495349999E-2</v>
      </c>
      <c r="CL509" s="10">
        <f>3/24000000*OO[[#This Row],[146 (07JUL1985 03:00:00)-Water Temperature (C)]]*OO[[#This Row],[88]]</f>
        <v>6.819986423249999E-2</v>
      </c>
      <c r="CM509" s="10">
        <f>3/24000000*OO[[#This Row],[147 (07JUL1985 06:00:00)-Water Temperature (C)]]*OO[[#This Row],[89]]</f>
        <v>6.8943190538799992E-2</v>
      </c>
      <c r="CN509" s="10">
        <f>3/24000000*OO[[#This Row],[148 (07JUL1985 09:00:00)-Water Temperature (C)]]*OO[[#This Row],[90]]</f>
        <v>7.0080208531249993E-2</v>
      </c>
      <c r="CO509" s="10">
        <f>3/24000000*OO[[#This Row],[149 (07JUL1985 12:00:00)-Water Temperature (C)]]*OO[[#This Row],[91]]</f>
        <v>7.0844465102287507E-2</v>
      </c>
      <c r="CP509" s="10">
        <f>3/24000000*OO[[#This Row],[150 (07JUL1985 15:00:00)-Water Temperature (C)]]*OO[[#This Row],[92]]</f>
        <v>7.1910854371649999E-2</v>
      </c>
      <c r="CQ509" s="10">
        <f>3/24000000*OO[[#This Row],[151 (07JUL1985 18:00:00)-Water Temperature (C)]]*OO[[#This Row],[93]]</f>
        <v>7.2816400183099997E-2</v>
      </c>
      <c r="CR509" s="10">
        <f>3/24000000*OO[[#This Row],[152 (07JUL1985 21:00:00)-Water Temperature (C)]]*OO[[#This Row],[94]]</f>
        <v>7.3282905617774979E-2</v>
      </c>
      <c r="CS509" s="10">
        <f>3/24000000*OO[[#This Row],[153 (08JUL1985 00:00:00)-Water Temperature (C)]]*OO[[#This Row],[95]]</f>
        <v>7.3343162418462504E-2</v>
      </c>
      <c r="CT509" s="10">
        <f>3/24000000*OO[[#This Row],[154 (08JUL1985 03:00:00)-Water Temperature (C)]]*OO[[#This Row],[96]]</f>
        <v>7.3242573727499982E-2</v>
      </c>
      <c r="CU509" s="10">
        <f>3/24000000*OO[[#This Row],[155 (08JUL1985 06:00:00)-Water Temperature (C)]]*OO[[#This Row],[97]]</f>
        <v>7.3244643584374991E-2</v>
      </c>
      <c r="CV509" s="10">
        <f>3/24000000*OO[[#This Row],[156 (08JUL1985 09:00:00)-Water Temperature (C)]]*OO[[#This Row],[98]]</f>
        <v>7.38703027343625E-2</v>
      </c>
      <c r="CW509" s="10">
        <f>3/24000000*OO[[#This Row],[157 (08JUL1985 12:00:00)-Water Temperature (C)]]*OO[[#This Row],[99]]</f>
        <v>7.4664051452187491E-2</v>
      </c>
    </row>
    <row r="510" spans="1:101" x14ac:dyDescent="0.35">
      <c r="A510" t="s">
        <v>517</v>
      </c>
      <c r="B510">
        <v>815.68439999999998</v>
      </c>
      <c r="C510" s="10">
        <f>3/24*OO[[#This Row],[59 (26JUN1985 06:00:00)-Water Temperature (C)]]*OO[[#This Row],[1]]/SUM(OO[1])</f>
        <v>0</v>
      </c>
      <c r="D510" s="10">
        <f>3/24*OO[[#This Row],[60 (26JUN1985 09:00:00)-Water Temperature (C)]]*OO[[#This Row],[2]]/SUM(OO[2])</f>
        <v>0</v>
      </c>
      <c r="E510" s="10">
        <f>3/24*OO[[#This Row],[61 (26JUN1985 12:00:00)-Water Temperature (C)]]*OO[[#This Row],[3]]/SUM(OO[3])</f>
        <v>0</v>
      </c>
      <c r="F510" s="10">
        <f>3/24*OO[[#This Row],[62 (26JUN1985 15:00:00)-Water Temperature (C)]]*OO[[#This Row],[4]]/SUM(OO[4])</f>
        <v>0</v>
      </c>
      <c r="G510" s="10">
        <f>3/24*OO[[#This Row],[63 (26JUN1985 18:00:00)-Water Temperature (C)]]*OO[[#This Row],[5]]/SUM(OO[5])</f>
        <v>0</v>
      </c>
      <c r="H510" s="10">
        <f>3/24*OO[[#This Row],[64 (26JUN1985 21:00:00)-Water Temperature (C)]]*OO[[#This Row],[6]]/SUM(OO[6])</f>
        <v>0</v>
      </c>
      <c r="I510" s="10">
        <f>3/24*OO[[#This Row],[65 (27JUN1985 00:00:00)-Water Temperature (C)]]*OO[[#This Row],[7]]/SUM(OO[7])</f>
        <v>0</v>
      </c>
      <c r="J510" s="10">
        <f>3/24*OO[[#This Row],[66 (27JUN1985 03:00:00)-Water Temperature (C)]]*OO[[#This Row],[8]]/SUM(OO[8])</f>
        <v>0</v>
      </c>
      <c r="K510" s="10">
        <f>3/24*OO[[#This Row],[67 (27JUN1985 06:00:00)-Water Temperature (C)]]*OO[[#This Row],[9]]/SUM(OO[9])</f>
        <v>0</v>
      </c>
      <c r="L510" s="10">
        <f>3/24*OO[[#This Row],[68 (27JUN1985 09:00:00)-Water Temperature (C)]]*OO[[#This Row],[10]]/SUM(OO[10])</f>
        <v>0</v>
      </c>
      <c r="M510" s="10">
        <f>3/24*OO[[#This Row],[69 (27JUN1985 12:00:00)-Water Temperature (C)]]*OO[[#This Row],[11]]/SUM(OO[11])</f>
        <v>0</v>
      </c>
      <c r="N510" s="10">
        <f>3/24*OO[[#This Row],[70 (27JUN1985 15:00:00)-Water Temperature (C)]]*OO[[#This Row],[12]]/SUM(OO[12])</f>
        <v>0</v>
      </c>
      <c r="O510" s="10">
        <f>3/24*OO[[#This Row],[71 (27JUN1985 18:00:00)-Water Temperature (C)]]*OO[[#This Row],[13]]/SUM(OO[13])</f>
        <v>0</v>
      </c>
      <c r="P510" s="10">
        <f>3/24*OO[[#This Row],[72 (27JUN1985 21:00:00)-Water Temperature (C)]]*OO[[#This Row],[14]]/SUM(OO[14])</f>
        <v>0</v>
      </c>
      <c r="Q510" s="10">
        <f>3/24*OO[[#This Row],[73 (28JUN1985 00:00:00)-Water Temperature (C)]]*OO[[#This Row],[15]]/SUM(OO[15])</f>
        <v>0</v>
      </c>
      <c r="R510" s="10">
        <f>3/24*OO[[#This Row],[74 (28JUN1985 03:00:00)-Water Temperature (C)]]*OO[[#This Row],[16]]/SUM(OO[16])</f>
        <v>0</v>
      </c>
      <c r="S510" s="10">
        <f>3/24*OO[[#This Row],[75 (28JUN1985 06:00:00)-Water Temperature (C)]]*OO[[#This Row],[17]]/SUM(OO[17])</f>
        <v>0</v>
      </c>
      <c r="T510" s="10">
        <f>3/24*OO[[#This Row],[76 (28JUN1985 09:00:00)-Water Temperature (C)]]*OO[[#This Row],[18]]/SUM(OO[18])</f>
        <v>0</v>
      </c>
      <c r="U510" s="10">
        <f>3/24*OO[[#This Row],[77 (28JUN1985 12:00:00)-Water Temperature (C)]]*OO[[#This Row],[19]]/SUM(OO[19])</f>
        <v>0</v>
      </c>
      <c r="V510" s="10">
        <f>3/24000000*OO[[#This Row],[78 (28JUN1985 15:00:00)-Water Temperature (C)]]*OO[[#This Row],[20]]</f>
        <v>0</v>
      </c>
      <c r="W510" s="10">
        <f>3/24000000*OO[[#This Row],[79 (28JUN1985 18:00:00)-Water Temperature (C)]]*OO[[#This Row],[21]]</f>
        <v>0</v>
      </c>
      <c r="X510" s="10">
        <f>3/24000000*OO[[#This Row],[80 (28JUN1985 21:00:00)-Water Temperature (C)]]*OO[[#This Row],[22]]</f>
        <v>0</v>
      </c>
      <c r="Y510" s="10">
        <f>3/24000000*OO[[#This Row],[81 (29JUN1985 00:00:00)-Water Temperature (C)]]*OO[[#This Row],[23]]</f>
        <v>0</v>
      </c>
      <c r="Z510" s="10">
        <f>3/24000000*OO[[#This Row],[82 (29JUN1985 03:00:00)-Water Temperature (C)]]*OO[[#This Row],[24]]</f>
        <v>0</v>
      </c>
      <c r="AA510" s="10">
        <f>3/24000000*OO[[#This Row],[83 (29JUN1985 06:00:00)-Water Temperature (C)]]*OO[[#This Row],[25]]</f>
        <v>0</v>
      </c>
      <c r="AB510" s="10">
        <f>3/24000000*OO[[#This Row],[84 (29JUN1985 09:00:00)-Water Temperature (C)]]*OO[[#This Row],[26]]</f>
        <v>0</v>
      </c>
      <c r="AC510" s="10">
        <f>3/24000000*OO[[#This Row],[85 (29JUN1985 12:00:00)-Water Temperature (C)]]*OO[[#This Row],[27]]</f>
        <v>0</v>
      </c>
      <c r="AD510" s="10">
        <f>3/24000000*OO[[#This Row],[86 (29JUN1985 15:00:00)-Water Temperature (C)]]*OO[[#This Row],[28]]</f>
        <v>0</v>
      </c>
      <c r="AE510" s="10">
        <f>3/24000000*OO[[#This Row],[88 (29JUN1985 21:00:00)-Water Temperature (C)]]*OO[[#This Row],[30]]</f>
        <v>1.6492928369557498E-38</v>
      </c>
      <c r="AF510" s="10">
        <f>3/24000000*OO[[#This Row],[88 (29JUN1985 21:00:00)-Water Temperature (C)]]*OO[[#This Row],[30]]</f>
        <v>1.6492928369557498E-38</v>
      </c>
      <c r="AG510" s="10">
        <f>3/24000000*OO[[#This Row],[89 (30JUN1985 00:00:00)-Water Temperature (C)]]*OO[[#This Row],[31]]</f>
        <v>1.3030690461281248E-34</v>
      </c>
      <c r="AH510" s="10">
        <f>3/24000000*OO[[#This Row],[90 (30JUN1985 03:00:00)-Water Temperature (C)]]*OO[[#This Row],[32]]</f>
        <v>3.3317121405087499E-31</v>
      </c>
      <c r="AI510" s="10">
        <f>3/24000000*OO[[#This Row],[91 (30JUN1985 06:00:00)-Water Temperature (C)]]*OO[[#This Row],[33]]</f>
        <v>3.3440448217887505E-28</v>
      </c>
      <c r="AJ510" s="10">
        <f>3/24000000*OO[[#This Row],[92 (30JUN1985 09:00:00)-Water Temperature (C)]]*OO[[#This Row],[34]]</f>
        <v>1.5590116894879998E-25</v>
      </c>
      <c r="AK510" s="10">
        <f>3/24000000*OO[[#This Row],[93 (30JUN1985 12:00:00)-Water Temperature (C)]]*OO[[#This Row],[35]]</f>
        <v>3.7442397117949998E-23</v>
      </c>
      <c r="AL510" s="10">
        <f>3/24000000*OO[[#This Row],[94 (30JUN1985 15:00:00)-Water Temperature (C)]]*OO[[#This Row],[36]]</f>
        <v>5.0542817439300005E-21</v>
      </c>
      <c r="AM510" s="10">
        <f>3/24000000*OO[[#This Row],[95 (30JUN1985 18:00:00)-Water Temperature (C)]]*OO[[#This Row],[37]]</f>
        <v>4.126020467295E-19</v>
      </c>
      <c r="AN510" s="10">
        <f>3/24000000*OO[[#This Row],[96 (30JUN1985 21:00:00)-Water Temperature (C)]]*OO[[#This Row],[38]]</f>
        <v>2.1481615517647502E-17</v>
      </c>
      <c r="AO510" s="10">
        <f>3/24000000*OO[[#This Row],[97 (01JUL1985 00:00:00)-Water Temperature (C)]]*OO[[#This Row],[39]]</f>
        <v>7.4961193609750009E-16</v>
      </c>
      <c r="AP510" s="10">
        <f>3/24000000*OO[[#This Row],[98 (01JUL1985 03:00:00)-Water Temperature (C)]]*OO[[#This Row],[40]]</f>
        <v>1.840987539678E-14</v>
      </c>
      <c r="AQ510" s="10">
        <f>3/24000000*OO[[#This Row],[99 (01JUL1985 06:00:00)-Water Temperature (C)]]*OO[[#This Row],[41]]</f>
        <v>3.3091129613274999E-13</v>
      </c>
      <c r="AR510" s="10">
        <f>3/24000000*OO[[#This Row],[100 (01JUL1985 09:00:00)-Water Temperature (C)]]*OO[[#This Row],[42]]</f>
        <v>4.5273621852862497E-12</v>
      </c>
      <c r="AS510" s="10">
        <f>3/24000000*OO[[#This Row],[101 (01JUL1985 12:00:00)-Water Temperature (C)]]*OO[[#This Row],[43]]</f>
        <v>4.8016996039499998E-11</v>
      </c>
      <c r="AT510" s="10">
        <f>3/24000000*OO[[#This Row],[102 (01JUL1985 15:00:00)-Water Temperature (C)]]*OO[[#This Row],[44]]</f>
        <v>4.028845249889999E-10</v>
      </c>
      <c r="AU510" s="10">
        <f>3/24000000*OO[[#This Row],[103 (01JUL1985 18:00:00)-Water Temperature (C)]]*OO[[#This Row],[45]]</f>
        <v>2.7398867613032501E-9</v>
      </c>
      <c r="AV510" s="10">
        <f>3/24000000*OO[[#This Row],[104 (01JUL1985 21:00:00)-Water Temperature (C)]]*OO[[#This Row],[46]]</f>
        <v>1.5334292536718748E-8</v>
      </c>
      <c r="AW510" s="10">
        <f>3/24000000*OO[[#This Row],[105 (02JUL1985 00:00:00)-Water Temperature (C)]]*OO[[#This Row],[47]]</f>
        <v>7.2107134728749992E-8</v>
      </c>
      <c r="AX510" s="10">
        <f>3/24000000*OO[[#This Row],[106 (02JUL1985 03:00:00)-Water Temperature (C)]]*OO[[#This Row],[48]]</f>
        <v>2.9043513639725002E-7</v>
      </c>
      <c r="AY510" s="10">
        <f>3/24000000*OO[[#This Row],[107 (02JUL1985 06:00:00)-Water Temperature (C)]]*OO[[#This Row],[49]]</f>
        <v>1.0190142120467499E-6</v>
      </c>
      <c r="AZ510" s="10">
        <f>3/24000000*OO[[#This Row],[108 (02JUL1985 09:00:00)-Water Temperature (C)]]*OO[[#This Row],[50]]</f>
        <v>3.1579600980562502E-6</v>
      </c>
      <c r="BA510" s="10">
        <f>3/24000000*OO[[#This Row],[109 (02JUL1985 12:00:00)-Water Temperature (C)]]*OO[[#This Row],[51]]</f>
        <v>8.7743872696212492E-6</v>
      </c>
      <c r="BB510" s="10">
        <f>3/24000000*OO[[#This Row],[110 (02JUL1985 15:00:00)-Water Temperature (C)]]*OO[[#This Row],[52]]</f>
        <v>2.1945276179954998E-5</v>
      </c>
      <c r="BC510" s="10">
        <f>3/24000000*OO[[#This Row],[111 (02JUL1985 18:00:00)-Water Temperature (C)]]*OO[[#This Row],[53]]</f>
        <v>4.9952098701887496E-5</v>
      </c>
      <c r="BD510" s="10">
        <f>3/24000000*OO[[#This Row],[112 (02JUL1985 21:00:00)-Water Temperature (C)]]*OO[[#This Row],[54]]</f>
        <v>1.0418105127247499E-4</v>
      </c>
      <c r="BE510" s="10">
        <f>3/24000000*OO[[#This Row],[113 (03JUL1985 00:00:00)-Water Temperature (C)]]*OO[[#This Row],[55]]</f>
        <v>2.0135987453400001E-4</v>
      </c>
      <c r="BF510" s="10">
        <f>3/24000000*OO[[#This Row],[114 (03JUL1985 03:00:00)-Water Temperature (C)]]*OO[[#This Row],[56]]</f>
        <v>3.6326310197599992E-4</v>
      </c>
      <c r="BG510" s="10">
        <f>3/24000000*OO[[#This Row],[115 (03JUL1985 06:00:00)-Water Temperature (C)]]*OO[[#This Row],[57]]</f>
        <v>6.1600276146437489E-4</v>
      </c>
      <c r="BH510" s="10">
        <f>3/24000000*OO[[#This Row],[116 (03JUL1985 09:00:00)-Water Temperature (C)]]*OO[[#This Row],[58]]</f>
        <v>9.9115284195399993E-4</v>
      </c>
      <c r="BI510" s="10">
        <f>3/24000000*OO[[#This Row],[117 (03JUL1985 12:00:00)-Water Temperature (C)]]*OO[[#This Row],[59]]</f>
        <v>1.5258827644567497E-3</v>
      </c>
      <c r="BJ510" s="10">
        <f>3/24000000*OO[[#This Row],[118 (03JUL1985 15:00:00)-Water Temperature (C)]]*OO[[#This Row],[60]]</f>
        <v>2.2499937802417497E-3</v>
      </c>
      <c r="BK510" s="10">
        <f>3/24000000*OO[[#This Row],[119 (03JUL1985 18:00:00)-Water Temperature (C)]]*OO[[#This Row],[61]]</f>
        <v>3.1931213272699994E-3</v>
      </c>
      <c r="BL510" s="10">
        <f>3/24000000*OO[[#This Row],[120 (03JUL1985 21:00:00)-Water Temperature (C)]]*OO[[#This Row],[62]]</f>
        <v>4.3504180517774998E-3</v>
      </c>
      <c r="BM510" s="10">
        <f>3/24000000*OO[[#This Row],[121 (04JUL1985 00:00:00)-Water Temperature (C)]]*OO[[#This Row],[63]]</f>
        <v>5.7310496735624994E-3</v>
      </c>
      <c r="BN510" s="10">
        <f>3/24000000*OO[[#This Row],[122 (04JUL1985 03:00:00)-Water Temperature (C)]]*OO[[#This Row],[64]]</f>
        <v>7.3445503597500007E-3</v>
      </c>
      <c r="BO510" s="10">
        <f>3/24000000*OO[[#This Row],[123 (04JUL1985 06:00:00)-Water Temperature (C)]]*OO[[#This Row],[65]]</f>
        <v>9.1798253514999983E-3</v>
      </c>
      <c r="BP510" s="10">
        <f>3/24000000*OO[[#This Row],[124 (04JUL1985 09:00:00)-Water Temperature (C)]]*OO[[#This Row],[66]]</f>
        <v>1.1287004035781251E-2</v>
      </c>
      <c r="BQ510" s="10">
        <f>3/24000000*OO[[#This Row],[125 (04JUL1985 12:00:00)-Water Temperature (C)]]*OO[[#This Row],[67]]</f>
        <v>1.3617603874077499E-2</v>
      </c>
      <c r="BR510" s="10">
        <f>3/24000000*OO[[#This Row],[126 (04JUL1985 15:00:00)-Water Temperature (C)]]*OO[[#This Row],[68]]</f>
        <v>1.6121277678892501E-2</v>
      </c>
      <c r="BS510" s="10">
        <f>3/24000000*OO[[#This Row],[127 (04JUL1985 18:00:00)-Water Temperature (C)]]*OO[[#This Row],[69]]</f>
        <v>1.8818766255412501E-2</v>
      </c>
      <c r="BT510" s="10">
        <f>3/24000000*OO[[#This Row],[128 (04JUL1985 21:00:00)-Water Temperature (C)]]*OO[[#This Row],[70]]</f>
        <v>2.1574502245034998E-2</v>
      </c>
      <c r="BU510" s="10">
        <f>3/24000000*OO[[#This Row],[129 (05JUL1985 00:00:00)-Water Temperature (C)]]*OO[[#This Row],[71]]</f>
        <v>2.4269000394565001E-2</v>
      </c>
      <c r="BV510" s="10">
        <f>3/24000000*OO[[#This Row],[130 (05JUL1985 03:00:00)-Water Temperature (C)]]*OO[[#This Row],[72]]</f>
        <v>2.6965997045819996E-2</v>
      </c>
      <c r="BW510" s="10">
        <f>3/24000000*OO[[#This Row],[131 (05JUL1985 06:00:00)-Water Temperature (C)]]*OO[[#This Row],[73]]</f>
        <v>2.969191589E-2</v>
      </c>
      <c r="BX510" s="10">
        <f>3/24000000*OO[[#This Row],[132 (05JUL1985 09:00:00)-Water Temperature (C)]]*OO[[#This Row],[74]]</f>
        <v>3.2667476794974996E-2</v>
      </c>
      <c r="BY510" s="10">
        <f>3/24000000*OO[[#This Row],[133 (05JUL1985 12:00:00)-Water Temperature (C)]]*OO[[#This Row],[75]]</f>
        <v>3.5727393295874994E-2</v>
      </c>
      <c r="BZ510" s="10">
        <f>3/24000000*OO[[#This Row],[134 (05JUL1985 15:00:00)-Water Temperature (C)]]*OO[[#This Row],[76]]</f>
        <v>3.8793440564287504E-2</v>
      </c>
      <c r="CA510" s="10">
        <f>3/24000000*OO[[#This Row],[135 (05JUL1985 18:00:00)-Water Temperature (C)]]*OO[[#This Row],[77]]</f>
        <v>4.1771575849462492E-2</v>
      </c>
      <c r="CB510" s="10">
        <f>3/24000000*OO[[#This Row],[136 (05JUL1985 21:00:00)-Water Temperature (C)]]*OO[[#This Row],[78]]</f>
        <v>4.4356473132400001E-2</v>
      </c>
      <c r="CC510" s="10">
        <f>3/24000000*OO[[#This Row],[137 (06JUL1985 00:00:00)-Water Temperature (C)]]*OO[[#This Row],[79]]</f>
        <v>4.65667669667875E-2</v>
      </c>
      <c r="CD510" s="10">
        <f>3/24000000*OO[[#This Row],[138 (06JUL1985 03:00:00)-Water Temperature (C)]]*OO[[#This Row],[80]]</f>
        <v>4.8635130104925005E-2</v>
      </c>
      <c r="CE510" s="10">
        <f>3/24000000*OO[[#This Row],[139 (06JUL1985 06:00:00)-Water Temperature (C)]]*OO[[#This Row],[81]]</f>
        <v>5.0633178653925005E-2</v>
      </c>
      <c r="CF510" s="10">
        <f>3/24000000*OO[[#This Row],[140 (06JUL1985 09:00:00)-Water Temperature (C)]]*OO[[#This Row],[82]]</f>
        <v>5.2954884265724991E-2</v>
      </c>
      <c r="CG510" s="10">
        <f>3/24000000*OO[[#This Row],[141 (06JUL1985 12:00:00)-Water Temperature (C)]]*OO[[#This Row],[83]]</f>
        <v>5.5306349324849992E-2</v>
      </c>
      <c r="CH510" s="10">
        <f>3/24000000*OO[[#This Row],[142 (06JUL1985 15:00:00)-Water Temperature (C)]]*OO[[#This Row],[84]]</f>
        <v>5.75978089631125E-2</v>
      </c>
      <c r="CI510" s="10">
        <f>3/24000000*OO[[#This Row],[143 (06JUL1985 18:00:00)-Water Temperature (C)]]*OO[[#This Row],[85]]</f>
        <v>5.964626961499999E-2</v>
      </c>
      <c r="CJ510" s="10">
        <f>3/24000000*OO[[#This Row],[144 (06JUL1985 21:00:00)-Water Temperature (C)]]*OO[[#This Row],[86]]</f>
        <v>6.1177311294462494E-2</v>
      </c>
      <c r="CK510" s="10">
        <f>3/24000000*OO[[#This Row],[145 (07JUL1985 00:00:00)-Water Temperature (C)]]*OO[[#This Row],[87]]</f>
        <v>6.2244864059275005E-2</v>
      </c>
      <c r="CL510" s="10">
        <f>3/24000000*OO[[#This Row],[146 (07JUL1985 03:00:00)-Water Temperature (C)]]*OO[[#This Row],[88]]</f>
        <v>6.3169617707100001E-2</v>
      </c>
      <c r="CM510" s="10">
        <f>3/24000000*OO[[#This Row],[147 (07JUL1985 06:00:00)-Water Temperature (C)]]*OO[[#This Row],[89]]</f>
        <v>6.4049999497299989E-2</v>
      </c>
      <c r="CN510" s="10">
        <f>3/24000000*OO[[#This Row],[148 (07JUL1985 09:00:00)-Water Temperature (C)]]*OO[[#This Row],[90]]</f>
        <v>6.5275716199749992E-2</v>
      </c>
      <c r="CO510" s="10">
        <f>3/24000000*OO[[#This Row],[149 (07JUL1985 12:00:00)-Water Temperature (C)]]*OO[[#This Row],[91]]</f>
        <v>6.6157040865125E-2</v>
      </c>
      <c r="CP510" s="10">
        <f>3/24000000*OO[[#This Row],[150 (07JUL1985 15:00:00)-Water Temperature (C)]]*OO[[#This Row],[92]]</f>
        <v>6.7310458180000005E-2</v>
      </c>
      <c r="CQ510" s="10">
        <f>3/24000000*OO[[#This Row],[151 (07JUL1985 18:00:00)-Water Temperature (C)]]*OO[[#This Row],[93]]</f>
        <v>6.8307684111712508E-2</v>
      </c>
      <c r="CR510" s="10">
        <f>3/24000000*OO[[#This Row],[152 (07JUL1985 21:00:00)-Water Temperature (C)]]*OO[[#This Row],[94]]</f>
        <v>6.8899200039999997E-2</v>
      </c>
      <c r="CS510" s="10">
        <f>3/24000000*OO[[#This Row],[153 (08JUL1985 00:00:00)-Water Temperature (C)]]*OO[[#This Row],[95]]</f>
        <v>6.9114424948187494E-2</v>
      </c>
      <c r="CT510" s="10">
        <f>3/24000000*OO[[#This Row],[154 (08JUL1985 03:00:00)-Water Temperature (C)]]*OO[[#This Row],[96]]</f>
        <v>6.9172164338849998E-2</v>
      </c>
      <c r="CU510" s="10">
        <f>3/24000000*OO[[#This Row],[155 (08JUL1985 06:00:00)-Water Temperature (C)]]*OO[[#This Row],[97]]</f>
        <v>6.9314202752299992E-2</v>
      </c>
      <c r="CV510" s="10">
        <f>3/24000000*OO[[#This Row],[156 (08JUL1985 09:00:00)-Water Temperature (C)]]*OO[[#This Row],[98]]</f>
        <v>7.0019884541550004E-2</v>
      </c>
      <c r="CW510" s="10">
        <f>3/24000000*OO[[#This Row],[157 (08JUL1985 12:00:00)-Water Temperature (C)]]*OO[[#This Row],[99]]</f>
        <v>7.0876354379999992E-2</v>
      </c>
    </row>
    <row r="511" spans="1:101" x14ac:dyDescent="0.35">
      <c r="A511" t="s">
        <v>518</v>
      </c>
      <c r="B511">
        <v>810.52110000000005</v>
      </c>
      <c r="C511" s="10">
        <f>3/24*OO[[#This Row],[59 (26JUN1985 06:00:00)-Water Temperature (C)]]*OO[[#This Row],[1]]/SUM(OO[1])</f>
        <v>0</v>
      </c>
      <c r="D511" s="10">
        <f>3/24*OO[[#This Row],[60 (26JUN1985 09:00:00)-Water Temperature (C)]]*OO[[#This Row],[2]]/SUM(OO[2])</f>
        <v>0</v>
      </c>
      <c r="E511" s="10">
        <f>3/24*OO[[#This Row],[61 (26JUN1985 12:00:00)-Water Temperature (C)]]*OO[[#This Row],[3]]/SUM(OO[3])</f>
        <v>0</v>
      </c>
      <c r="F511" s="10">
        <f>3/24*OO[[#This Row],[62 (26JUN1985 15:00:00)-Water Temperature (C)]]*OO[[#This Row],[4]]/SUM(OO[4])</f>
        <v>0</v>
      </c>
      <c r="G511" s="10">
        <f>3/24*OO[[#This Row],[63 (26JUN1985 18:00:00)-Water Temperature (C)]]*OO[[#This Row],[5]]/SUM(OO[5])</f>
        <v>0</v>
      </c>
      <c r="H511" s="10">
        <f>3/24*OO[[#This Row],[64 (26JUN1985 21:00:00)-Water Temperature (C)]]*OO[[#This Row],[6]]/SUM(OO[6])</f>
        <v>0</v>
      </c>
      <c r="I511" s="10">
        <f>3/24*OO[[#This Row],[65 (27JUN1985 00:00:00)-Water Temperature (C)]]*OO[[#This Row],[7]]/SUM(OO[7])</f>
        <v>0</v>
      </c>
      <c r="J511" s="10">
        <f>3/24*OO[[#This Row],[66 (27JUN1985 03:00:00)-Water Temperature (C)]]*OO[[#This Row],[8]]/SUM(OO[8])</f>
        <v>0</v>
      </c>
      <c r="K511" s="10">
        <f>3/24*OO[[#This Row],[67 (27JUN1985 06:00:00)-Water Temperature (C)]]*OO[[#This Row],[9]]/SUM(OO[9])</f>
        <v>0</v>
      </c>
      <c r="L511" s="10">
        <f>3/24*OO[[#This Row],[68 (27JUN1985 09:00:00)-Water Temperature (C)]]*OO[[#This Row],[10]]/SUM(OO[10])</f>
        <v>0</v>
      </c>
      <c r="M511" s="10">
        <f>3/24*OO[[#This Row],[69 (27JUN1985 12:00:00)-Water Temperature (C)]]*OO[[#This Row],[11]]/SUM(OO[11])</f>
        <v>0</v>
      </c>
      <c r="N511" s="10">
        <f>3/24*OO[[#This Row],[70 (27JUN1985 15:00:00)-Water Temperature (C)]]*OO[[#This Row],[12]]/SUM(OO[12])</f>
        <v>0</v>
      </c>
      <c r="O511" s="10">
        <f>3/24*OO[[#This Row],[71 (27JUN1985 18:00:00)-Water Temperature (C)]]*OO[[#This Row],[13]]/SUM(OO[13])</f>
        <v>0</v>
      </c>
      <c r="P511" s="10">
        <f>3/24*OO[[#This Row],[72 (27JUN1985 21:00:00)-Water Temperature (C)]]*OO[[#This Row],[14]]/SUM(OO[14])</f>
        <v>0</v>
      </c>
      <c r="Q511" s="10">
        <f>3/24*OO[[#This Row],[73 (28JUN1985 00:00:00)-Water Temperature (C)]]*OO[[#This Row],[15]]/SUM(OO[15])</f>
        <v>0</v>
      </c>
      <c r="R511" s="10">
        <f>3/24*OO[[#This Row],[74 (28JUN1985 03:00:00)-Water Temperature (C)]]*OO[[#This Row],[16]]/SUM(OO[16])</f>
        <v>0</v>
      </c>
      <c r="S511" s="10">
        <f>3/24*OO[[#This Row],[75 (28JUN1985 06:00:00)-Water Temperature (C)]]*OO[[#This Row],[17]]/SUM(OO[17])</f>
        <v>0</v>
      </c>
      <c r="T511" s="10">
        <f>3/24*OO[[#This Row],[76 (28JUN1985 09:00:00)-Water Temperature (C)]]*OO[[#This Row],[18]]/SUM(OO[18])</f>
        <v>0</v>
      </c>
      <c r="U511" s="10">
        <f>3/24*OO[[#This Row],[77 (28JUN1985 12:00:00)-Water Temperature (C)]]*OO[[#This Row],[19]]/SUM(OO[19])</f>
        <v>0</v>
      </c>
      <c r="V511" s="10">
        <f>3/24000000*OO[[#This Row],[78 (28JUN1985 15:00:00)-Water Temperature (C)]]*OO[[#This Row],[20]]</f>
        <v>0</v>
      </c>
      <c r="W511" s="10">
        <f>3/24000000*OO[[#This Row],[79 (28JUN1985 18:00:00)-Water Temperature (C)]]*OO[[#This Row],[21]]</f>
        <v>0</v>
      </c>
      <c r="X511" s="10">
        <f>3/24000000*OO[[#This Row],[80 (28JUN1985 21:00:00)-Water Temperature (C)]]*OO[[#This Row],[22]]</f>
        <v>0</v>
      </c>
      <c r="Y511" s="10">
        <f>3/24000000*OO[[#This Row],[81 (29JUN1985 00:00:00)-Water Temperature (C)]]*OO[[#This Row],[23]]</f>
        <v>0</v>
      </c>
      <c r="Z511" s="10">
        <f>3/24000000*OO[[#This Row],[82 (29JUN1985 03:00:00)-Water Temperature (C)]]*OO[[#This Row],[24]]</f>
        <v>0</v>
      </c>
      <c r="AA511" s="10">
        <f>3/24000000*OO[[#This Row],[83 (29JUN1985 06:00:00)-Water Temperature (C)]]*OO[[#This Row],[25]]</f>
        <v>0</v>
      </c>
      <c r="AB511" s="10">
        <f>3/24000000*OO[[#This Row],[84 (29JUN1985 09:00:00)-Water Temperature (C)]]*OO[[#This Row],[26]]</f>
        <v>0</v>
      </c>
      <c r="AC511" s="10">
        <f>3/24000000*OO[[#This Row],[85 (29JUN1985 12:00:00)-Water Temperature (C)]]*OO[[#This Row],[27]]</f>
        <v>0</v>
      </c>
      <c r="AD511" s="10">
        <f>3/24000000*OO[[#This Row],[86 (29JUN1985 15:00:00)-Water Temperature (C)]]*OO[[#This Row],[28]]</f>
        <v>0</v>
      </c>
      <c r="AE511" s="10">
        <f>3/24000000*OO[[#This Row],[88 (29JUN1985 21:00:00)-Water Temperature (C)]]*OO[[#This Row],[30]]</f>
        <v>4.3265967441100005E-39</v>
      </c>
      <c r="AF511" s="10">
        <f>3/24000000*OO[[#This Row],[88 (29JUN1985 21:00:00)-Water Temperature (C)]]*OO[[#This Row],[30]]</f>
        <v>4.3265967441100005E-39</v>
      </c>
      <c r="AG511" s="10">
        <f>3/24000000*OO[[#This Row],[89 (30JUN1985 00:00:00)-Water Temperature (C)]]*OO[[#This Row],[31]]</f>
        <v>3.7177907840699998E-35</v>
      </c>
      <c r="AH511" s="10">
        <f>3/24000000*OO[[#This Row],[90 (30JUN1985 03:00:00)-Water Temperature (C)]]*OO[[#This Row],[32]]</f>
        <v>1.023878760428125E-31</v>
      </c>
      <c r="AI511" s="10">
        <f>3/24000000*OO[[#This Row],[91 (30JUN1985 06:00:00)-Water Temperature (C)]]*OO[[#This Row],[33]]</f>
        <v>1.0989477892949998E-28</v>
      </c>
      <c r="AJ511" s="10">
        <f>3/24000000*OO[[#This Row],[92 (30JUN1985 09:00:00)-Water Temperature (C)]]*OO[[#This Row],[34]]</f>
        <v>5.4389482343624995E-26</v>
      </c>
      <c r="AK511" s="10">
        <f>3/24000000*OO[[#This Row],[93 (30JUN1985 12:00:00)-Water Temperature (C)]]*OO[[#This Row],[35]]</f>
        <v>1.3802879997099999E-23</v>
      </c>
      <c r="AL511" s="10">
        <f>3/24000000*OO[[#This Row],[94 (30JUN1985 15:00:00)-Water Temperature (C)]]*OO[[#This Row],[36]]</f>
        <v>1.9613661165000001E-21</v>
      </c>
      <c r="AM511" s="10">
        <f>3/24000000*OO[[#This Row],[95 (30JUN1985 18:00:00)-Water Temperature (C)]]*OO[[#This Row],[37]]</f>
        <v>1.6801800610289999E-19</v>
      </c>
      <c r="AN511" s="10">
        <f>3/24000000*OO[[#This Row],[96 (30JUN1985 21:00:00)-Water Temperature (C)]]*OO[[#This Row],[38]]</f>
        <v>9.1546722429337503E-18</v>
      </c>
      <c r="AO511" s="10">
        <f>3/24000000*OO[[#This Row],[97 (01JUL1985 00:00:00)-Water Temperature (C)]]*OO[[#This Row],[39]]</f>
        <v>3.335596575025E-16</v>
      </c>
      <c r="AP511" s="10">
        <f>3/24000000*OO[[#This Row],[98 (01JUL1985 03:00:00)-Water Temperature (C)]]*OO[[#This Row],[40]]</f>
        <v>8.5339780077187494E-15</v>
      </c>
      <c r="AQ511" s="10">
        <f>3/24000000*OO[[#This Row],[99 (01JUL1985 06:00:00)-Water Temperature (C)]]*OO[[#This Row],[41]]</f>
        <v>1.5948733720237501E-13</v>
      </c>
      <c r="AR511" s="10">
        <f>3/24000000*OO[[#This Row],[100 (01JUL1985 09:00:00)-Water Temperature (C)]]*OO[[#This Row],[42]]</f>
        <v>2.2636853666122502E-12</v>
      </c>
      <c r="AS511" s="10">
        <f>3/24000000*OO[[#This Row],[101 (01JUL1985 12:00:00)-Water Temperature (C)]]*OO[[#This Row],[43]]</f>
        <v>2.4865743320549996E-11</v>
      </c>
      <c r="AT511" s="10">
        <f>3/24000000*OO[[#This Row],[102 (01JUL1985 15:00:00)-Water Temperature (C)]]*OO[[#This Row],[44]]</f>
        <v>2.1575944608394996E-10</v>
      </c>
      <c r="AU511" s="10">
        <f>3/24000000*OO[[#This Row],[103 (01JUL1985 18:00:00)-Water Temperature (C)]]*OO[[#This Row],[45]]</f>
        <v>1.5152249117013749E-9</v>
      </c>
      <c r="AV511" s="10">
        <f>3/24000000*OO[[#This Row],[104 (01JUL1985 21:00:00)-Water Temperature (C)]]*OO[[#This Row],[46]]</f>
        <v>8.7462650679950002E-9</v>
      </c>
      <c r="AW511" s="10">
        <f>3/24000000*OO[[#This Row],[105 (02JUL1985 00:00:00)-Water Temperature (C)]]*OO[[#This Row],[47]]</f>
        <v>4.2367064689337494E-8</v>
      </c>
      <c r="AX511" s="10">
        <f>3/24000000*OO[[#This Row],[106 (02JUL1985 03:00:00)-Water Temperature (C)]]*OO[[#This Row],[48]]</f>
        <v>1.7554784603171249E-7</v>
      </c>
      <c r="AY511" s="10">
        <f>3/24000000*OO[[#This Row],[107 (02JUL1985 06:00:00)-Water Temperature (C)]]*OO[[#This Row],[49]]</f>
        <v>6.3280404828800006E-7</v>
      </c>
      <c r="AZ511" s="10">
        <f>3/24000000*OO[[#This Row],[108 (02JUL1985 09:00:00)-Water Temperature (C)]]*OO[[#This Row],[50]]</f>
        <v>2.0121145950464999E-6</v>
      </c>
      <c r="BA511" s="10">
        <f>3/24000000*OO[[#This Row],[109 (02JUL1985 12:00:00)-Water Temperature (C)]]*OO[[#This Row],[51]]</f>
        <v>5.7279844153699992E-6</v>
      </c>
      <c r="BB511" s="10">
        <f>3/24000000*OO[[#This Row],[110 (02JUL1985 15:00:00)-Water Temperature (C)]]*OO[[#This Row],[52]]</f>
        <v>1.4661710294106248E-5</v>
      </c>
      <c r="BC511" s="10">
        <f>3/24000000*OO[[#This Row],[111 (02JUL1985 18:00:00)-Water Temperature (C)]]*OO[[#This Row],[53]]</f>
        <v>3.4118454602812501E-5</v>
      </c>
      <c r="BD511" s="10">
        <f>3/24000000*OO[[#This Row],[112 (02JUL1985 21:00:00)-Water Temperature (C)]]*OO[[#This Row],[54]]</f>
        <v>7.2675828754700003E-5</v>
      </c>
      <c r="BE511" s="10">
        <f>3/24000000*OO[[#This Row],[113 (03JUL1985 00:00:00)-Water Temperature (C)]]*OO[[#This Row],[55]]</f>
        <v>1.4331324135045002E-4</v>
      </c>
      <c r="BF511" s="10">
        <f>3/24000000*OO[[#This Row],[114 (03JUL1985 03:00:00)-Water Temperature (C)]]*OO[[#This Row],[56]]</f>
        <v>2.6350726815209998E-4</v>
      </c>
      <c r="BG511" s="10">
        <f>3/24000000*OO[[#This Row],[115 (03JUL1985 06:00:00)-Water Temperature (C)]]*OO[[#This Row],[57]]</f>
        <v>4.5497293928624996E-4</v>
      </c>
      <c r="BH511" s="10">
        <f>3/24000000*OO[[#This Row],[116 (03JUL1985 09:00:00)-Water Temperature (C)]]*OO[[#This Row],[58]]</f>
        <v>7.4461909399462488E-4</v>
      </c>
      <c r="BI511" s="10">
        <f>3/24000000*OO[[#This Row],[117 (03JUL1985 12:00:00)-Water Temperature (C)]]*OO[[#This Row],[59]]</f>
        <v>1.1647323604008749E-3</v>
      </c>
      <c r="BJ511" s="10">
        <f>3/24000000*OO[[#This Row],[118 (03JUL1985 15:00:00)-Water Temperature (C)]]*OO[[#This Row],[60]]</f>
        <v>1.7433570987839999E-3</v>
      </c>
      <c r="BK511" s="10">
        <f>3/24000000*OO[[#This Row],[119 (03JUL1985 18:00:00)-Water Temperature (C)]]*OO[[#This Row],[61]]</f>
        <v>2.5092541797738749E-3</v>
      </c>
      <c r="BL511" s="10">
        <f>3/24000000*OO[[#This Row],[120 (03JUL1985 21:00:00)-Water Temperature (C)]]*OO[[#This Row],[62]]</f>
        <v>3.4649869360599997E-3</v>
      </c>
      <c r="BM511" s="10">
        <f>3/24000000*OO[[#This Row],[121 (04JUL1985 00:00:00)-Water Temperature (C)]]*OO[[#This Row],[63]]</f>
        <v>4.6232691515324994E-3</v>
      </c>
      <c r="BN511" s="10">
        <f>3/24000000*OO[[#This Row],[122 (04JUL1985 03:00:00)-Water Temperature (C)]]*OO[[#This Row],[64]]</f>
        <v>5.9962425804887505E-3</v>
      </c>
      <c r="BO511" s="10">
        <f>3/24000000*OO[[#This Row],[123 (04JUL1985 06:00:00)-Water Temperature (C)]]*OO[[#This Row],[65]]</f>
        <v>7.5793312022399998E-3</v>
      </c>
      <c r="BP511" s="10">
        <f>3/24000000*OO[[#This Row],[124 (04JUL1985 09:00:00)-Water Temperature (C)]]*OO[[#This Row],[66]]</f>
        <v>9.4166678967375003E-3</v>
      </c>
      <c r="BQ511" s="10">
        <f>3/24000000*OO[[#This Row],[125 (04JUL1985 12:00:00)-Water Temperature (C)]]*OO[[#This Row],[67]]</f>
        <v>1.1472296170931252E-2</v>
      </c>
      <c r="BR511" s="10">
        <f>3/24000000*OO[[#This Row],[126 (04JUL1985 15:00:00)-Water Temperature (C)]]*OO[[#This Row],[68]]</f>
        <v>1.37078105311825E-2</v>
      </c>
      <c r="BS511" s="10">
        <f>3/24000000*OO[[#This Row],[127 (04JUL1985 18:00:00)-Water Temperature (C)]]*OO[[#This Row],[69]]</f>
        <v>1.6140830835151249E-2</v>
      </c>
      <c r="BT511" s="10">
        <f>3/24000000*OO[[#This Row],[128 (04JUL1985 21:00:00)-Water Temperature (C)]]*OO[[#This Row],[70]]</f>
        <v>1.86574531681825E-2</v>
      </c>
      <c r="BU511" s="10">
        <f>3/24000000*OO[[#This Row],[129 (05JUL1985 00:00:00)-Water Temperature (C)]]*OO[[#This Row],[71]]</f>
        <v>2.1155201820508753E-2</v>
      </c>
      <c r="BV511" s="10">
        <f>3/24000000*OO[[#This Row],[130 (05JUL1985 03:00:00)-Water Temperature (C)]]*OO[[#This Row],[72]]</f>
        <v>2.3683717193362503E-2</v>
      </c>
      <c r="BW511" s="10">
        <f>3/24000000*OO[[#This Row],[131 (05JUL1985 06:00:00)-Water Temperature (C)]]*OO[[#This Row],[73]]</f>
        <v>2.6261702667998744E-2</v>
      </c>
      <c r="BX511" s="10">
        <f>3/24000000*OO[[#This Row],[132 (05JUL1985 09:00:00)-Water Temperature (C)]]*OO[[#This Row],[74]]</f>
        <v>2.9078180291625001E-2</v>
      </c>
      <c r="BY511" s="10">
        <f>3/24000000*OO[[#This Row],[133 (05JUL1985 12:00:00)-Water Temperature (C)]]*OO[[#This Row],[75]]</f>
        <v>3.1990727894399995E-2</v>
      </c>
      <c r="BZ511" s="10">
        <f>3/24000000*OO[[#This Row],[134 (05JUL1985 15:00:00)-Water Temperature (C)]]*OO[[#This Row],[76]]</f>
        <v>3.4931290978912503E-2</v>
      </c>
      <c r="CA511" s="10">
        <f>3/24000000*OO[[#This Row],[135 (05JUL1985 18:00:00)-Water Temperature (C)]]*OO[[#This Row],[77]]</f>
        <v>3.7814935090499997E-2</v>
      </c>
      <c r="CB511" s="10">
        <f>3/24000000*OO[[#This Row],[136 (05JUL1985 21:00:00)-Water Temperature (C)]]*OO[[#This Row],[78]]</f>
        <v>4.0367004600249994E-2</v>
      </c>
      <c r="CC511" s="10">
        <f>3/24000000*OO[[#This Row],[137 (06JUL1985 00:00:00)-Water Temperature (C)]]*OO[[#This Row],[79]]</f>
        <v>4.25990934422125E-2</v>
      </c>
      <c r="CD511" s="10">
        <f>3/24000000*OO[[#This Row],[138 (06JUL1985 03:00:00)-Water Temperature (C)]]*OO[[#This Row],[80]]</f>
        <v>4.4708896256849998E-2</v>
      </c>
      <c r="CE511" s="10">
        <f>3/24000000*OO[[#This Row],[139 (06JUL1985 06:00:00)-Water Temperature (C)]]*OO[[#This Row],[81]]</f>
        <v>4.6758760262775E-2</v>
      </c>
      <c r="CF511" s="10">
        <f>3/24000000*OO[[#This Row],[140 (06JUL1985 09:00:00)-Water Temperature (C)]]*OO[[#This Row],[82]]</f>
        <v>4.9101018902774997E-2</v>
      </c>
      <c r="CG511" s="10">
        <f>3/24000000*OO[[#This Row],[141 (06JUL1985 12:00:00)-Water Temperature (C)]]*OO[[#This Row],[83]]</f>
        <v>5.1473719499924998E-2</v>
      </c>
      <c r="CH511" s="10">
        <f>3/24000000*OO[[#This Row],[142 (06JUL1985 15:00:00)-Water Temperature (C)]]*OO[[#This Row],[84]]</f>
        <v>5.3797077027574997E-2</v>
      </c>
      <c r="CI511" s="10">
        <f>3/24000000*OO[[#This Row],[143 (06JUL1985 18:00:00)-Water Temperature (C)]]*OO[[#This Row],[85]]</f>
        <v>5.590362910912499E-2</v>
      </c>
      <c r="CJ511" s="10">
        <f>3/24000000*OO[[#This Row],[144 (06JUL1985 21:00:00)-Water Temperature (C)]]*OO[[#This Row],[86]]</f>
        <v>5.7539362377587507E-2</v>
      </c>
      <c r="CK511" s="10">
        <f>3/24000000*OO[[#This Row],[145 (07JUL1985 00:00:00)-Water Temperature (C)]]*OO[[#This Row],[87]]</f>
        <v>5.8748788562512505E-2</v>
      </c>
      <c r="CL511" s="10">
        <f>3/24000000*OO[[#This Row],[146 (07JUL1985 03:00:00)-Water Temperature (C)]]*OO[[#This Row],[88]]</f>
        <v>5.9818989765375002E-2</v>
      </c>
      <c r="CM511" s="10">
        <f>3/24000000*OO[[#This Row],[147 (07JUL1985 06:00:00)-Water Temperature (C)]]*OO[[#This Row],[89]]</f>
        <v>6.0840424002087494E-2</v>
      </c>
      <c r="CN511" s="10">
        <f>3/24000000*OO[[#This Row],[148 (07JUL1985 09:00:00)-Water Temperature (C)]]*OO[[#This Row],[90]]</f>
        <v>6.2171992974749998E-2</v>
      </c>
      <c r="CO511" s="10">
        <f>3/24000000*OO[[#This Row],[149 (07JUL1985 12:00:00)-Water Temperature (C)]]*OO[[#This Row],[91]]</f>
        <v>6.3178601356450009E-2</v>
      </c>
      <c r="CP511" s="10">
        <f>3/24000000*OO[[#This Row],[150 (07JUL1985 15:00:00)-Water Temperature (C)]]*OO[[#This Row],[92]]</f>
        <v>6.4435082296587495E-2</v>
      </c>
      <c r="CQ511" s="10">
        <f>3/24000000*OO[[#This Row],[151 (07JUL1985 18:00:00)-Water Temperature (C)]]*OO[[#This Row],[93]]</f>
        <v>6.55395409818125E-2</v>
      </c>
      <c r="CR511" s="10">
        <f>3/24000000*OO[[#This Row],[152 (07JUL1985 21:00:00)-Water Temperature (C)]]*OO[[#This Row],[94]]</f>
        <v>6.6261000280624996E-2</v>
      </c>
      <c r="CS511" s="10">
        <f>3/24000000*OO[[#This Row],[153 (08JUL1985 00:00:00)-Water Temperature (C)]]*OO[[#This Row],[95]]</f>
        <v>6.6625837921400005E-2</v>
      </c>
      <c r="CT511" s="10">
        <f>3/24000000*OO[[#This Row],[154 (08JUL1985 03:00:00)-Water Temperature (C)]]*OO[[#This Row],[96]]</f>
        <v>6.6834117047399999E-2</v>
      </c>
      <c r="CU511" s="10">
        <f>3/24000000*OO[[#This Row],[155 (08JUL1985 06:00:00)-Water Temperature (C)]]*OO[[#This Row],[97]]</f>
        <v>6.7111905106675002E-2</v>
      </c>
      <c r="CV511" s="10">
        <f>3/24000000*OO[[#This Row],[156 (08JUL1985 09:00:00)-Water Temperature (C)]]*OO[[#This Row],[98]]</f>
        <v>6.7908973795462513E-2</v>
      </c>
      <c r="CW511" s="10">
        <f>3/24000000*OO[[#This Row],[157 (08JUL1985 12:00:00)-Water Temperature (C)]]*OO[[#This Row],[99]]</f>
        <v>6.8843054999399994E-2</v>
      </c>
    </row>
    <row r="512" spans="1:101" x14ac:dyDescent="0.35">
      <c r="A512" t="s">
        <v>519</v>
      </c>
      <c r="B512">
        <v>813.09969999999998</v>
      </c>
      <c r="C512" s="10">
        <f>3/24*OO[[#This Row],[59 (26JUN1985 06:00:00)-Water Temperature (C)]]*OO[[#This Row],[1]]/SUM(OO[1])</f>
        <v>0</v>
      </c>
      <c r="D512" s="10">
        <f>3/24*OO[[#This Row],[60 (26JUN1985 09:00:00)-Water Temperature (C)]]*OO[[#This Row],[2]]/SUM(OO[2])</f>
        <v>0</v>
      </c>
      <c r="E512" s="10">
        <f>3/24*OO[[#This Row],[61 (26JUN1985 12:00:00)-Water Temperature (C)]]*OO[[#This Row],[3]]/SUM(OO[3])</f>
        <v>0</v>
      </c>
      <c r="F512" s="10">
        <f>3/24*OO[[#This Row],[62 (26JUN1985 15:00:00)-Water Temperature (C)]]*OO[[#This Row],[4]]/SUM(OO[4])</f>
        <v>0</v>
      </c>
      <c r="G512" s="10">
        <f>3/24*OO[[#This Row],[63 (26JUN1985 18:00:00)-Water Temperature (C)]]*OO[[#This Row],[5]]/SUM(OO[5])</f>
        <v>0</v>
      </c>
      <c r="H512" s="10">
        <f>3/24*OO[[#This Row],[64 (26JUN1985 21:00:00)-Water Temperature (C)]]*OO[[#This Row],[6]]/SUM(OO[6])</f>
        <v>0</v>
      </c>
      <c r="I512" s="10">
        <f>3/24*OO[[#This Row],[65 (27JUN1985 00:00:00)-Water Temperature (C)]]*OO[[#This Row],[7]]/SUM(OO[7])</f>
        <v>0</v>
      </c>
      <c r="J512" s="10">
        <f>3/24*OO[[#This Row],[66 (27JUN1985 03:00:00)-Water Temperature (C)]]*OO[[#This Row],[8]]/SUM(OO[8])</f>
        <v>0</v>
      </c>
      <c r="K512" s="10">
        <f>3/24*OO[[#This Row],[67 (27JUN1985 06:00:00)-Water Temperature (C)]]*OO[[#This Row],[9]]/SUM(OO[9])</f>
        <v>0</v>
      </c>
      <c r="L512" s="10">
        <f>3/24*OO[[#This Row],[68 (27JUN1985 09:00:00)-Water Temperature (C)]]*OO[[#This Row],[10]]/SUM(OO[10])</f>
        <v>0</v>
      </c>
      <c r="M512" s="10">
        <f>3/24*OO[[#This Row],[69 (27JUN1985 12:00:00)-Water Temperature (C)]]*OO[[#This Row],[11]]/SUM(OO[11])</f>
        <v>0</v>
      </c>
      <c r="N512" s="10">
        <f>3/24*OO[[#This Row],[70 (27JUN1985 15:00:00)-Water Temperature (C)]]*OO[[#This Row],[12]]/SUM(OO[12])</f>
        <v>0</v>
      </c>
      <c r="O512" s="10">
        <f>3/24*OO[[#This Row],[71 (27JUN1985 18:00:00)-Water Temperature (C)]]*OO[[#This Row],[13]]/SUM(OO[13])</f>
        <v>0</v>
      </c>
      <c r="P512" s="10">
        <f>3/24*OO[[#This Row],[72 (27JUN1985 21:00:00)-Water Temperature (C)]]*OO[[#This Row],[14]]/SUM(OO[14])</f>
        <v>0</v>
      </c>
      <c r="Q512" s="10">
        <f>3/24*OO[[#This Row],[73 (28JUN1985 00:00:00)-Water Temperature (C)]]*OO[[#This Row],[15]]/SUM(OO[15])</f>
        <v>0</v>
      </c>
      <c r="R512" s="10">
        <f>3/24*OO[[#This Row],[74 (28JUN1985 03:00:00)-Water Temperature (C)]]*OO[[#This Row],[16]]/SUM(OO[16])</f>
        <v>0</v>
      </c>
      <c r="S512" s="10">
        <f>3/24*OO[[#This Row],[75 (28JUN1985 06:00:00)-Water Temperature (C)]]*OO[[#This Row],[17]]/SUM(OO[17])</f>
        <v>0</v>
      </c>
      <c r="T512" s="10">
        <f>3/24*OO[[#This Row],[76 (28JUN1985 09:00:00)-Water Temperature (C)]]*OO[[#This Row],[18]]/SUM(OO[18])</f>
        <v>0</v>
      </c>
      <c r="U512" s="10">
        <f>3/24*OO[[#This Row],[77 (28JUN1985 12:00:00)-Water Temperature (C)]]*OO[[#This Row],[19]]/SUM(OO[19])</f>
        <v>0</v>
      </c>
      <c r="V512" s="10">
        <f>3/24000000*OO[[#This Row],[78 (28JUN1985 15:00:00)-Water Temperature (C)]]*OO[[#This Row],[20]]</f>
        <v>0</v>
      </c>
      <c r="W512" s="10">
        <f>3/24000000*OO[[#This Row],[79 (28JUN1985 18:00:00)-Water Temperature (C)]]*OO[[#This Row],[21]]</f>
        <v>0</v>
      </c>
      <c r="X512" s="10">
        <f>3/24000000*OO[[#This Row],[80 (28JUN1985 21:00:00)-Water Temperature (C)]]*OO[[#This Row],[22]]</f>
        <v>0</v>
      </c>
      <c r="Y512" s="10">
        <f>3/24000000*OO[[#This Row],[81 (29JUN1985 00:00:00)-Water Temperature (C)]]*OO[[#This Row],[23]]</f>
        <v>0</v>
      </c>
      <c r="Z512" s="10">
        <f>3/24000000*OO[[#This Row],[82 (29JUN1985 03:00:00)-Water Temperature (C)]]*OO[[#This Row],[24]]</f>
        <v>0</v>
      </c>
      <c r="AA512" s="10">
        <f>3/24000000*OO[[#This Row],[83 (29JUN1985 06:00:00)-Water Temperature (C)]]*OO[[#This Row],[25]]</f>
        <v>0</v>
      </c>
      <c r="AB512" s="10">
        <f>3/24000000*OO[[#This Row],[84 (29JUN1985 09:00:00)-Water Temperature (C)]]*OO[[#This Row],[26]]</f>
        <v>0</v>
      </c>
      <c r="AC512" s="10">
        <f>3/24000000*OO[[#This Row],[85 (29JUN1985 12:00:00)-Water Temperature (C)]]*OO[[#This Row],[27]]</f>
        <v>0</v>
      </c>
      <c r="AD512" s="10">
        <f>3/24000000*OO[[#This Row],[86 (29JUN1985 15:00:00)-Water Temperature (C)]]*OO[[#This Row],[28]]</f>
        <v>0</v>
      </c>
      <c r="AE512" s="10">
        <f>3/24000000*OO[[#This Row],[88 (29JUN1985 21:00:00)-Water Temperature (C)]]*OO[[#This Row],[30]]</f>
        <v>1.1432304853467502E-39</v>
      </c>
      <c r="AF512" s="10">
        <f>3/24000000*OO[[#This Row],[88 (29JUN1985 21:00:00)-Water Temperature (C)]]*OO[[#This Row],[30]]</f>
        <v>1.1432304853467502E-39</v>
      </c>
      <c r="AG512" s="10">
        <f>3/24000000*OO[[#This Row],[89 (30JUN1985 00:00:00)-Water Temperature (C)]]*OO[[#This Row],[31]]</f>
        <v>1.0695516631517498E-35</v>
      </c>
      <c r="AH512" s="10">
        <f>3/24000000*OO[[#This Row],[90 (30JUN1985 03:00:00)-Water Temperature (C)]]*OO[[#This Row],[32]]</f>
        <v>3.1732131526175002E-32</v>
      </c>
      <c r="AI512" s="10">
        <f>3/24000000*OO[[#This Row],[91 (30JUN1985 06:00:00)-Water Temperature (C)]]*OO[[#This Row],[33]]</f>
        <v>3.6431321158912504E-29</v>
      </c>
      <c r="AJ512" s="10">
        <f>3/24000000*OO[[#This Row],[92 (30JUN1985 09:00:00)-Water Temperature (C)]]*OO[[#This Row],[34]]</f>
        <v>1.9145717743928747E-26</v>
      </c>
      <c r="AK512" s="10">
        <f>3/24000000*OO[[#This Row],[93 (30JUN1985 12:00:00)-Water Temperature (C)]]*OO[[#This Row],[35]]</f>
        <v>5.1353901807150004E-24</v>
      </c>
      <c r="AL512" s="10">
        <f>3/24000000*OO[[#This Row],[94 (30JUN1985 15:00:00)-Water Temperature (C)]]*OO[[#This Row],[36]]</f>
        <v>7.682846108520001E-22</v>
      </c>
      <c r="AM512" s="10">
        <f>3/24000000*OO[[#This Row],[95 (30JUN1985 18:00:00)-Water Temperature (C)]]*OO[[#This Row],[37]]</f>
        <v>6.9073529008874998E-20</v>
      </c>
      <c r="AN512" s="10">
        <f>3/24000000*OO[[#This Row],[96 (30JUN1985 21:00:00)-Water Temperature (C)]]*OO[[#This Row],[38]]</f>
        <v>3.9395240211462497E-18</v>
      </c>
      <c r="AO512" s="10">
        <f>3/24000000*OO[[#This Row],[97 (01JUL1985 00:00:00)-Water Temperature (C)]]*OO[[#This Row],[39]]</f>
        <v>1.4989334464960001E-16</v>
      </c>
      <c r="AP512" s="10">
        <f>3/24000000*OO[[#This Row],[98 (01JUL1985 03:00:00)-Water Temperature (C)]]*OO[[#This Row],[40]]</f>
        <v>3.9954169339874997E-15</v>
      </c>
      <c r="AQ512" s="10">
        <f>3/24000000*OO[[#This Row],[99 (01JUL1985 06:00:00)-Water Temperature (C)]]*OO[[#This Row],[41]]</f>
        <v>7.7633347613249995E-14</v>
      </c>
      <c r="AR512" s="10">
        <f>3/24000000*OO[[#This Row],[100 (01JUL1985 09:00:00)-Water Temperature (C)]]*OO[[#This Row],[42]]</f>
        <v>1.1431503297315E-12</v>
      </c>
      <c r="AS512" s="10">
        <f>3/24000000*OO[[#This Row],[101 (01JUL1985 12:00:00)-Water Temperature (C)]]*OO[[#This Row],[43]]</f>
        <v>1.3005657581962499E-11</v>
      </c>
      <c r="AT512" s="10">
        <f>3/24000000*OO[[#This Row],[102 (01JUL1985 15:00:00)-Water Temperature (C)]]*OO[[#This Row],[44]]</f>
        <v>1.1670856136197498E-10</v>
      </c>
      <c r="AU512" s="10">
        <f>3/24000000*OO[[#This Row],[103 (01JUL1985 18:00:00)-Water Temperature (C)]]*OO[[#This Row],[45]]</f>
        <v>8.4639454208399984E-10</v>
      </c>
      <c r="AV512" s="10">
        <f>3/24000000*OO[[#This Row],[104 (01JUL1985 21:00:00)-Water Temperature (C)]]*OO[[#This Row],[46]]</f>
        <v>5.0392141144049997E-9</v>
      </c>
      <c r="AW512" s="10">
        <f>3/24000000*OO[[#This Row],[105 (02JUL1985 00:00:00)-Water Temperature (C)]]*OO[[#This Row],[47]]</f>
        <v>2.514503115439E-8</v>
      </c>
      <c r="AX512" s="10">
        <f>3/24000000*OO[[#This Row],[106 (02JUL1985 03:00:00)-Water Temperature (C)]]*OO[[#This Row],[48]]</f>
        <v>1.071783030874875E-7</v>
      </c>
      <c r="AY512" s="10">
        <f>3/24000000*OO[[#This Row],[107 (02JUL1985 06:00:00)-Water Temperature (C)]]*OO[[#This Row],[49]]</f>
        <v>3.9691621951537501E-7</v>
      </c>
      <c r="AZ512" s="10">
        <f>3/24000000*OO[[#This Row],[108 (02JUL1985 09:00:00)-Water Temperature (C)]]*OO[[#This Row],[50]]</f>
        <v>1.2948625931599997E-6</v>
      </c>
      <c r="BA512" s="10">
        <f>3/24000000*OO[[#This Row],[109 (02JUL1985 12:00:00)-Water Temperature (C)]]*OO[[#This Row],[51]]</f>
        <v>3.7764859453649991E-6</v>
      </c>
      <c r="BB512" s="10">
        <f>3/24000000*OO[[#This Row],[110 (02JUL1985 15:00:00)-Water Temperature (C)]]*OO[[#This Row],[52]]</f>
        <v>9.8927596787400002E-6</v>
      </c>
      <c r="BC512" s="10">
        <f>3/24000000*OO[[#This Row],[111 (02JUL1985 18:00:00)-Water Temperature (C)]]*OO[[#This Row],[53]]</f>
        <v>2.3534486074679996E-5</v>
      </c>
      <c r="BD512" s="10">
        <f>3/24000000*OO[[#This Row],[112 (02JUL1985 21:00:00)-Water Temperature (C)]]*OO[[#This Row],[54]]</f>
        <v>5.1198845594062497E-5</v>
      </c>
      <c r="BE512" s="10">
        <f>3/24000000*OO[[#This Row],[113 (03JUL1985 00:00:00)-Water Temperature (C)]]*OO[[#This Row],[55]]</f>
        <v>1.0300264996645001E-4</v>
      </c>
      <c r="BF512" s="10">
        <f>3/24000000*OO[[#This Row],[114 (03JUL1985 03:00:00)-Water Temperature (C)]]*OO[[#This Row],[56]]</f>
        <v>1.9301757925496249E-4</v>
      </c>
      <c r="BG512" s="10">
        <f>3/24000000*OO[[#This Row],[115 (03JUL1985 06:00:00)-Water Temperature (C)]]*OO[[#This Row],[57]]</f>
        <v>3.3931665911049995E-4</v>
      </c>
      <c r="BH512" s="10">
        <f>3/24000000*OO[[#This Row],[116 (03JUL1985 09:00:00)-Water Temperature (C)]]*OO[[#This Row],[58]]</f>
        <v>5.6481164990062499E-4</v>
      </c>
      <c r="BI512" s="10">
        <f>3/24000000*OO[[#This Row],[117 (03JUL1985 12:00:00)-Water Temperature (C)]]*OO[[#This Row],[59]]</f>
        <v>8.9757307602674993E-4</v>
      </c>
      <c r="BJ512" s="10">
        <f>3/24000000*OO[[#This Row],[118 (03JUL1985 15:00:00)-Water Temperature (C)]]*OO[[#This Row],[60]]</f>
        <v>1.3636907622012499E-3</v>
      </c>
      <c r="BK512" s="10">
        <f>3/24000000*OO[[#This Row],[119 (03JUL1985 18:00:00)-Water Temperature (C)]]*OO[[#This Row],[61]]</f>
        <v>1.9906209679454996E-3</v>
      </c>
      <c r="BL512" s="10">
        <f>3/24000000*OO[[#This Row],[120 (03JUL1985 21:00:00)-Water Temperature (C)]]*OO[[#This Row],[62]]</f>
        <v>2.7860557634043753E-3</v>
      </c>
      <c r="BM512" s="10">
        <f>3/24000000*OO[[#This Row],[121 (04JUL1985 00:00:00)-Water Temperature (C)]]*OO[[#This Row],[63]]</f>
        <v>3.7649775729874995E-3</v>
      </c>
      <c r="BN512" s="10">
        <f>3/24000000*OO[[#This Row],[122 (04JUL1985 03:00:00)-Water Temperature (C)]]*OO[[#This Row],[64]]</f>
        <v>4.9416540236662497E-3</v>
      </c>
      <c r="BO512" s="10">
        <f>3/24000000*OO[[#This Row],[123 (04JUL1985 06:00:00)-Water Temperature (C)]]*OO[[#This Row],[65]]</f>
        <v>6.3167077468687504E-3</v>
      </c>
      <c r="BP512" s="10">
        <f>3/24000000*OO[[#This Row],[124 (04JUL1985 09:00:00)-Water Temperature (C)]]*OO[[#This Row],[66]]</f>
        <v>7.929321652754999E-3</v>
      </c>
      <c r="BQ512" s="10">
        <f>3/24000000*OO[[#This Row],[125 (04JUL1985 12:00:00)-Water Temperature (C)]]*OO[[#This Row],[67]]</f>
        <v>9.7547334465149984E-3</v>
      </c>
      <c r="BR512" s="10">
        <f>3/24000000*OO[[#This Row],[126 (04JUL1985 15:00:00)-Water Temperature (C)]]*OO[[#This Row],[68]]</f>
        <v>1.1763616677889999E-2</v>
      </c>
      <c r="BS512" s="10">
        <f>3/24000000*OO[[#This Row],[127 (04JUL1985 18:00:00)-Water Temperature (C)]]*OO[[#This Row],[69]]</f>
        <v>1.397170874425625E-2</v>
      </c>
      <c r="BT512" s="10">
        <f>3/24000000*OO[[#This Row],[128 (04JUL1985 21:00:00)-Water Temperature (C)]]*OO[[#This Row],[70]]</f>
        <v>1.6284582845144998E-2</v>
      </c>
      <c r="BU512" s="10">
        <f>3/24000000*OO[[#This Row],[129 (05JUL1985 00:00:00)-Water Temperature (C)]]*OO[[#This Row],[71]]</f>
        <v>1.8612153029708745E-2</v>
      </c>
      <c r="BV512" s="10">
        <f>3/24000000*OO[[#This Row],[130 (05JUL1985 03:00:00)-Water Temperature (C)]]*OO[[#This Row],[72]]</f>
        <v>2.0993487085187498E-2</v>
      </c>
      <c r="BW512" s="10">
        <f>3/24000000*OO[[#This Row],[131 (05JUL1985 06:00:00)-Water Temperature (C)]]*OO[[#This Row],[73]]</f>
        <v>2.3441646693762499E-2</v>
      </c>
      <c r="BX512" s="10">
        <f>3/24000000*OO[[#This Row],[132 (05JUL1985 09:00:00)-Water Temperature (C)]]*OO[[#This Row],[74]]</f>
        <v>2.6119638987585E-2</v>
      </c>
      <c r="BY512" s="10">
        <f>3/24000000*OO[[#This Row],[133 (05JUL1985 12:00:00)-Water Temperature (C)]]*OO[[#This Row],[75]]</f>
        <v>2.8906174180187497E-2</v>
      </c>
      <c r="BZ512" s="10">
        <f>3/24000000*OO[[#This Row],[134 (05JUL1985 15:00:00)-Water Temperature (C)]]*OO[[#This Row],[76]]</f>
        <v>3.173990542025E-2</v>
      </c>
      <c r="CA512" s="10">
        <f>3/24000000*OO[[#This Row],[135 (05JUL1985 18:00:00)-Water Temperature (C)]]*OO[[#This Row],[77]]</f>
        <v>3.454476278339999E-2</v>
      </c>
      <c r="CB512" s="10">
        <f>3/24000000*OO[[#This Row],[136 (05JUL1985 21:00:00)-Water Temperature (C)]]*OO[[#This Row],[78]]</f>
        <v>3.7073964066299994E-2</v>
      </c>
      <c r="CC512" s="10">
        <f>3/24000000*OO[[#This Row],[137 (06JUL1985 00:00:00)-Water Temperature (C)]]*OO[[#This Row],[79]]</f>
        <v>3.9327343609962498E-2</v>
      </c>
      <c r="CD512" s="10">
        <f>3/24000000*OO[[#This Row],[138 (06JUL1985 03:00:00)-Water Temperature (C)]]*OO[[#This Row],[80]]</f>
        <v>4.1476506271837493E-2</v>
      </c>
      <c r="CE512" s="10">
        <f>3/24000000*OO[[#This Row],[139 (06JUL1985 06:00:00)-Water Temperature (C)]]*OO[[#This Row],[81]]</f>
        <v>4.35746337136E-2</v>
      </c>
      <c r="CF512" s="10">
        <f>3/24000000*OO[[#This Row],[140 (06JUL1985 09:00:00)-Water Temperature (C)]]*OO[[#This Row],[82]]</f>
        <v>4.5939963873699995E-2</v>
      </c>
      <c r="CG512" s="10">
        <f>3/24000000*OO[[#This Row],[141 (06JUL1985 12:00:00)-Water Temperature (C)]]*OO[[#This Row],[83]]</f>
        <v>4.8340571984962499E-2</v>
      </c>
      <c r="CH512" s="10">
        <f>3/24000000*OO[[#This Row],[142 (06JUL1985 15:00:00)-Water Temperature (C)]]*OO[[#This Row],[84]]</f>
        <v>5.0703187149999988E-2</v>
      </c>
      <c r="CI512" s="10">
        <f>3/24000000*OO[[#This Row],[143 (06JUL1985 18:00:00)-Water Temperature (C)]]*OO[[#This Row],[85]]</f>
        <v>5.2872536630787503E-2</v>
      </c>
      <c r="CJ512" s="10">
        <f>3/24000000*OO[[#This Row],[144 (06JUL1985 21:00:00)-Water Temperature (C)]]*OO[[#This Row],[86]]</f>
        <v>5.4614176447949997E-2</v>
      </c>
      <c r="CK512" s="10">
        <f>3/24000000*OO[[#This Row],[145 (07JUL1985 00:00:00)-Water Temperature (C)]]*OO[[#This Row],[87]]</f>
        <v>5.5958188239799998E-2</v>
      </c>
      <c r="CL512" s="10">
        <f>3/24000000*OO[[#This Row],[146 (07JUL1985 03:00:00)-Water Temperature (C)]]*OO[[#This Row],[88]]</f>
        <v>5.7166434849412494E-2</v>
      </c>
      <c r="CM512" s="10">
        <f>3/24000000*OO[[#This Row],[147 (07JUL1985 06:00:00)-Water Temperature (C)]]*OO[[#This Row],[89]]</f>
        <v>5.8320117286500002E-2</v>
      </c>
      <c r="CN512" s="10">
        <f>3/24000000*OO[[#This Row],[148 (07JUL1985 09:00:00)-Water Temperature (C)]]*OO[[#This Row],[90]]</f>
        <v>5.9756892013349994E-2</v>
      </c>
      <c r="CO512" s="10">
        <f>3/24000000*OO[[#This Row],[149 (07JUL1985 12:00:00)-Water Temperature (C)]]*OO[[#This Row],[91]]</f>
        <v>6.0887837138250002E-2</v>
      </c>
      <c r="CP512" s="10">
        <f>3/24000000*OO[[#This Row],[150 (07JUL1985 15:00:00)-Water Temperature (C)]]*OO[[#This Row],[92]]</f>
        <v>6.2245059665424998E-2</v>
      </c>
      <c r="CQ512" s="10">
        <f>3/24000000*OO[[#This Row],[151 (07JUL1985 18:00:00)-Water Temperature (C)]]*OO[[#This Row],[93]]</f>
        <v>6.3460235961374997E-2</v>
      </c>
      <c r="CR512" s="10">
        <f>3/24000000*OO[[#This Row],[152 (07JUL1985 21:00:00)-Water Temperature (C)]]*OO[[#This Row],[94]]</f>
        <v>6.4312771694424994E-2</v>
      </c>
      <c r="CS512" s="10">
        <f>3/24000000*OO[[#This Row],[153 (08JUL1985 00:00:00)-Water Temperature (C)]]*OO[[#This Row],[95]]</f>
        <v>6.4821850247249999E-2</v>
      </c>
      <c r="CT512" s="10">
        <f>3/24000000*OO[[#This Row],[154 (08JUL1985 03:00:00)-Water Temperature (C)]]*OO[[#This Row],[96]]</f>
        <v>6.5173754031825001E-2</v>
      </c>
      <c r="CU512" s="10">
        <f>3/24000000*OO[[#This Row],[155 (08JUL1985 06:00:00)-Water Temperature (C)]]*OO[[#This Row],[97]]</f>
        <v>6.5578605122700001E-2</v>
      </c>
      <c r="CV512" s="10">
        <f>3/24000000*OO[[#This Row],[156 (08JUL1985 09:00:00)-Water Temperature (C)]]*OO[[#This Row],[98]]</f>
        <v>6.6465781347849986E-2</v>
      </c>
      <c r="CW512" s="10">
        <f>3/24000000*OO[[#This Row],[157 (08JUL1985 12:00:00)-Water Temperature (C)]]*OO[[#This Row],[99]]</f>
        <v>6.7481316314774997E-2</v>
      </c>
    </row>
    <row r="513" spans="1:101" x14ac:dyDescent="0.35">
      <c r="A513" t="s">
        <v>520</v>
      </c>
      <c r="B513">
        <v>912.34559999999999</v>
      </c>
      <c r="C513" s="10">
        <f>3/24*OO[[#This Row],[59 (26JUN1985 06:00:00)-Water Temperature (C)]]*OO[[#This Row],[1]]/SUM(OO[1])</f>
        <v>0</v>
      </c>
      <c r="D513" s="10">
        <f>3/24*OO[[#This Row],[60 (26JUN1985 09:00:00)-Water Temperature (C)]]*OO[[#This Row],[2]]/SUM(OO[2])</f>
        <v>0</v>
      </c>
      <c r="E513" s="10">
        <f>3/24*OO[[#This Row],[61 (26JUN1985 12:00:00)-Water Temperature (C)]]*OO[[#This Row],[3]]/SUM(OO[3])</f>
        <v>0</v>
      </c>
      <c r="F513" s="10">
        <f>3/24*OO[[#This Row],[62 (26JUN1985 15:00:00)-Water Temperature (C)]]*OO[[#This Row],[4]]/SUM(OO[4])</f>
        <v>0</v>
      </c>
      <c r="G513" s="10">
        <f>3/24*OO[[#This Row],[63 (26JUN1985 18:00:00)-Water Temperature (C)]]*OO[[#This Row],[5]]/SUM(OO[5])</f>
        <v>0</v>
      </c>
      <c r="H513" s="10">
        <f>3/24*OO[[#This Row],[64 (26JUN1985 21:00:00)-Water Temperature (C)]]*OO[[#This Row],[6]]/SUM(OO[6])</f>
        <v>0</v>
      </c>
      <c r="I513" s="10">
        <f>3/24*OO[[#This Row],[65 (27JUN1985 00:00:00)-Water Temperature (C)]]*OO[[#This Row],[7]]/SUM(OO[7])</f>
        <v>0</v>
      </c>
      <c r="J513" s="10">
        <f>3/24*OO[[#This Row],[66 (27JUN1985 03:00:00)-Water Temperature (C)]]*OO[[#This Row],[8]]/SUM(OO[8])</f>
        <v>0</v>
      </c>
      <c r="K513" s="10">
        <f>3/24*OO[[#This Row],[67 (27JUN1985 06:00:00)-Water Temperature (C)]]*OO[[#This Row],[9]]/SUM(OO[9])</f>
        <v>0</v>
      </c>
      <c r="L513" s="10">
        <f>3/24*OO[[#This Row],[68 (27JUN1985 09:00:00)-Water Temperature (C)]]*OO[[#This Row],[10]]/SUM(OO[10])</f>
        <v>0</v>
      </c>
      <c r="M513" s="10">
        <f>3/24*OO[[#This Row],[69 (27JUN1985 12:00:00)-Water Temperature (C)]]*OO[[#This Row],[11]]/SUM(OO[11])</f>
        <v>0</v>
      </c>
      <c r="N513" s="10">
        <f>3/24*OO[[#This Row],[70 (27JUN1985 15:00:00)-Water Temperature (C)]]*OO[[#This Row],[12]]/SUM(OO[12])</f>
        <v>0</v>
      </c>
      <c r="O513" s="10">
        <f>3/24*OO[[#This Row],[71 (27JUN1985 18:00:00)-Water Temperature (C)]]*OO[[#This Row],[13]]/SUM(OO[13])</f>
        <v>0</v>
      </c>
      <c r="P513" s="10">
        <f>3/24*OO[[#This Row],[72 (27JUN1985 21:00:00)-Water Temperature (C)]]*OO[[#This Row],[14]]/SUM(OO[14])</f>
        <v>0</v>
      </c>
      <c r="Q513" s="10">
        <f>3/24*OO[[#This Row],[73 (28JUN1985 00:00:00)-Water Temperature (C)]]*OO[[#This Row],[15]]/SUM(OO[15])</f>
        <v>0</v>
      </c>
      <c r="R513" s="10">
        <f>3/24*OO[[#This Row],[74 (28JUN1985 03:00:00)-Water Temperature (C)]]*OO[[#This Row],[16]]/SUM(OO[16])</f>
        <v>0</v>
      </c>
      <c r="S513" s="10">
        <f>3/24*OO[[#This Row],[75 (28JUN1985 06:00:00)-Water Temperature (C)]]*OO[[#This Row],[17]]/SUM(OO[17])</f>
        <v>0</v>
      </c>
      <c r="T513" s="10">
        <f>3/24*OO[[#This Row],[76 (28JUN1985 09:00:00)-Water Temperature (C)]]*OO[[#This Row],[18]]/SUM(OO[18])</f>
        <v>0</v>
      </c>
      <c r="U513" s="10">
        <f>3/24*OO[[#This Row],[77 (28JUN1985 12:00:00)-Water Temperature (C)]]*OO[[#This Row],[19]]/SUM(OO[19])</f>
        <v>0</v>
      </c>
      <c r="V513" s="10">
        <f>3/24000000*OO[[#This Row],[78 (28JUN1985 15:00:00)-Water Temperature (C)]]*OO[[#This Row],[20]]</f>
        <v>0</v>
      </c>
      <c r="W513" s="10">
        <f>3/24000000*OO[[#This Row],[79 (28JUN1985 18:00:00)-Water Temperature (C)]]*OO[[#This Row],[21]]</f>
        <v>0</v>
      </c>
      <c r="X513" s="10">
        <f>3/24000000*OO[[#This Row],[80 (28JUN1985 21:00:00)-Water Temperature (C)]]*OO[[#This Row],[22]]</f>
        <v>0</v>
      </c>
      <c r="Y513" s="10">
        <f>3/24000000*OO[[#This Row],[81 (29JUN1985 00:00:00)-Water Temperature (C)]]*OO[[#This Row],[23]]</f>
        <v>0</v>
      </c>
      <c r="Z513" s="10">
        <f>3/24000000*OO[[#This Row],[82 (29JUN1985 03:00:00)-Water Temperature (C)]]*OO[[#This Row],[24]]</f>
        <v>0</v>
      </c>
      <c r="AA513" s="10">
        <f>3/24000000*OO[[#This Row],[83 (29JUN1985 06:00:00)-Water Temperature (C)]]*OO[[#This Row],[25]]</f>
        <v>0</v>
      </c>
      <c r="AB513" s="10">
        <f>3/24000000*OO[[#This Row],[84 (29JUN1985 09:00:00)-Water Temperature (C)]]*OO[[#This Row],[26]]</f>
        <v>0</v>
      </c>
      <c r="AC513" s="10">
        <f>3/24000000*OO[[#This Row],[85 (29JUN1985 12:00:00)-Water Temperature (C)]]*OO[[#This Row],[27]]</f>
        <v>0</v>
      </c>
      <c r="AD513" s="10">
        <f>3/24000000*OO[[#This Row],[86 (29JUN1985 15:00:00)-Water Temperature (C)]]*OO[[#This Row],[28]]</f>
        <v>0</v>
      </c>
      <c r="AE513" s="10">
        <f>3/24000000*OO[[#This Row],[88 (29JUN1985 21:00:00)-Water Temperature (C)]]*OO[[#This Row],[30]]</f>
        <v>3.2431000926424997E-40</v>
      </c>
      <c r="AF513" s="10">
        <f>3/24000000*OO[[#This Row],[88 (29JUN1985 21:00:00)-Water Temperature (C)]]*OO[[#This Row],[30]]</f>
        <v>3.2431000926424997E-40</v>
      </c>
      <c r="AG513" s="10">
        <f>3/24000000*OO[[#This Row],[89 (30JUN1985 00:00:00)-Water Temperature (C)]]*OO[[#This Row],[31]]</f>
        <v>3.2873559994687497E-36</v>
      </c>
      <c r="AH513" s="10">
        <f>3/24000000*OO[[#This Row],[90 (30JUN1985 03:00:00)-Water Temperature (C)]]*OO[[#This Row],[32]]</f>
        <v>1.0486568155874999E-32</v>
      </c>
      <c r="AI513" s="10">
        <f>3/24000000*OO[[#This Row],[91 (30JUN1985 06:00:00)-Water Temperature (C)]]*OO[[#This Row],[33]]</f>
        <v>1.2863391494236249E-29</v>
      </c>
      <c r="AJ513" s="10">
        <f>3/24000000*OO[[#This Row],[92 (30JUN1985 09:00:00)-Water Temperature (C)]]*OO[[#This Row],[34]]</f>
        <v>7.1734467001950001E-27</v>
      </c>
      <c r="AK513" s="10">
        <f>3/24000000*OO[[#This Row],[93 (30JUN1985 12:00:00)-Water Temperature (C)]]*OO[[#This Row],[35]]</f>
        <v>2.0330553831593748E-24</v>
      </c>
      <c r="AL513" s="10">
        <f>3/24000000*OO[[#This Row],[94 (30JUN1985 15:00:00)-Water Temperature (C)]]*OO[[#This Row],[36]]</f>
        <v>3.2020648205549994E-22</v>
      </c>
      <c r="AM513" s="10">
        <f>3/24000000*OO[[#This Row],[95 (30JUN1985 18:00:00)-Water Temperature (C)]]*OO[[#This Row],[37]]</f>
        <v>3.0217689492374996E-20</v>
      </c>
      <c r="AN513" s="10">
        <f>3/24000000*OO[[#This Row],[96 (30JUN1985 21:00:00)-Water Temperature (C)]]*OO[[#This Row],[38]]</f>
        <v>1.8046162460037498E-18</v>
      </c>
      <c r="AO513" s="10">
        <f>3/24000000*OO[[#This Row],[97 (01JUL1985 00:00:00)-Water Temperature (C)]]*OO[[#This Row],[39]]</f>
        <v>7.1732149230999991E-17</v>
      </c>
      <c r="AP513" s="10">
        <f>3/24000000*OO[[#This Row],[98 (01JUL1985 03:00:00)-Water Temperature (C)]]*OO[[#This Row],[40]]</f>
        <v>1.9930709702062501E-15</v>
      </c>
      <c r="AQ513" s="10">
        <f>3/24000000*OO[[#This Row],[99 (01JUL1985 06:00:00)-Water Temperature (C)]]*OO[[#This Row],[41]]</f>
        <v>4.0287297688012497E-14</v>
      </c>
      <c r="AR513" s="10">
        <f>3/24000000*OO[[#This Row],[100 (01JUL1985 09:00:00)-Water Temperature (C)]]*OO[[#This Row],[42]]</f>
        <v>6.1585373215250007E-13</v>
      </c>
      <c r="AS513" s="10">
        <f>3/24000000*OO[[#This Row],[101 (01JUL1985 12:00:00)-Water Temperature (C)]]*OO[[#This Row],[43]]</f>
        <v>7.2619008259499996E-12</v>
      </c>
      <c r="AT513" s="10">
        <f>3/24000000*OO[[#This Row],[102 (01JUL1985 15:00:00)-Water Temperature (C)]]*OO[[#This Row],[44]]</f>
        <v>6.7443877448325001E-11</v>
      </c>
      <c r="AU513" s="10">
        <f>3/24000000*OO[[#This Row],[103 (01JUL1985 18:00:00)-Water Temperature (C)]]*OO[[#This Row],[45]]</f>
        <v>5.0548251253499995E-10</v>
      </c>
      <c r="AV513" s="10">
        <f>3/24000000*OO[[#This Row],[104 (01JUL1985 21:00:00)-Water Temperature (C)]]*OO[[#This Row],[46]]</f>
        <v>3.1066216988100001E-9</v>
      </c>
      <c r="AW513" s="10">
        <f>3/24000000*OO[[#This Row],[105 (02JUL1985 00:00:00)-Water Temperature (C)]]*OO[[#This Row],[47]]</f>
        <v>1.5980773373500002E-8</v>
      </c>
      <c r="AX513" s="10">
        <f>3/24000000*OO[[#This Row],[106 (02JUL1985 03:00:00)-Water Temperature (C)]]*OO[[#This Row],[48]]</f>
        <v>7.0125365593937492E-8</v>
      </c>
      <c r="AY513" s="10">
        <f>3/24000000*OO[[#This Row],[107 (02JUL1985 06:00:00)-Water Temperature (C)]]*OO[[#This Row],[49]]</f>
        <v>2.6700262282940003E-7</v>
      </c>
      <c r="AZ513" s="10">
        <f>3/24000000*OO[[#This Row],[108 (02JUL1985 09:00:00)-Water Temperature (C)]]*OO[[#This Row],[50]]</f>
        <v>8.9436192125000008E-7</v>
      </c>
      <c r="BA513" s="10">
        <f>3/24000000*OO[[#This Row],[109 (02JUL1985 12:00:00)-Water Temperature (C)]]*OO[[#This Row],[51]]</f>
        <v>2.6743401286524998E-6</v>
      </c>
      <c r="BB513" s="10">
        <f>3/24000000*OO[[#This Row],[110 (02JUL1985 15:00:00)-Water Temperature (C)]]*OO[[#This Row],[52]]</f>
        <v>7.174727705451251E-6</v>
      </c>
      <c r="BC513" s="10">
        <f>3/24000000*OO[[#This Row],[111 (02JUL1985 18:00:00)-Water Temperature (C)]]*OO[[#This Row],[53]]</f>
        <v>1.7461695578099999E-5</v>
      </c>
      <c r="BD513" s="10">
        <f>3/24000000*OO[[#This Row],[112 (02JUL1985 21:00:00)-Water Temperature (C)]]*OO[[#This Row],[54]]</f>
        <v>3.8823597804225004E-5</v>
      </c>
      <c r="BE513" s="10">
        <f>3/24000000*OO[[#This Row],[113 (03JUL1985 00:00:00)-Water Temperature (C)]]*OO[[#This Row],[55]]</f>
        <v>7.9737989427799998E-5</v>
      </c>
      <c r="BF513" s="10">
        <f>3/24000000*OO[[#This Row],[114 (03JUL1985 03:00:00)-Water Temperature (C)]]*OO[[#This Row],[56]]</f>
        <v>1.52383329421875E-4</v>
      </c>
      <c r="BG513" s="10">
        <f>3/24000000*OO[[#This Row],[115 (03JUL1985 06:00:00)-Water Temperature (C)]]*OO[[#This Row],[57]]</f>
        <v>2.7291650242565002E-4</v>
      </c>
      <c r="BH513" s="10">
        <f>3/24000000*OO[[#This Row],[116 (03JUL1985 09:00:00)-Water Temperature (C)]]*OO[[#This Row],[58]]</f>
        <v>4.6230160884449997E-4</v>
      </c>
      <c r="BI513" s="10">
        <f>3/24000000*OO[[#This Row],[117 (03JUL1985 12:00:00)-Water Temperature (C)]]*OO[[#This Row],[59]]</f>
        <v>7.4680346207274995E-4</v>
      </c>
      <c r="BJ513" s="10">
        <f>3/24000000*OO[[#This Row],[118 (03JUL1985 15:00:00)-Water Temperature (C)]]*OO[[#This Row],[60]]</f>
        <v>1.152335051335E-3</v>
      </c>
      <c r="BK513" s="10">
        <f>3/24000000*OO[[#This Row],[119 (03JUL1985 18:00:00)-Water Temperature (C)]]*OO[[#This Row],[61]]</f>
        <v>1.7068545108719999E-3</v>
      </c>
      <c r="BL513" s="10">
        <f>3/24000000*OO[[#This Row],[120 (03JUL1985 21:00:00)-Water Temperature (C)]]*OO[[#This Row],[62]]</f>
        <v>2.4225311820379996E-3</v>
      </c>
      <c r="BM513" s="10">
        <f>3/24000000*OO[[#This Row],[121 (04JUL1985 00:00:00)-Water Temperature (C)]]*OO[[#This Row],[63]]</f>
        <v>3.3172056256749998E-3</v>
      </c>
      <c r="BN513" s="10">
        <f>3/24000000*OO[[#This Row],[122 (04JUL1985 03:00:00)-Water Temperature (C)]]*OO[[#This Row],[64]]</f>
        <v>4.4082098578174999E-3</v>
      </c>
      <c r="BO513" s="10">
        <f>3/24000000*OO[[#This Row],[123 (04JUL1985 06:00:00)-Water Temperature (C)]]*OO[[#This Row],[65]]</f>
        <v>5.7008373783725003E-3</v>
      </c>
      <c r="BP513" s="10">
        <f>3/24000000*OO[[#This Row],[124 (04JUL1985 09:00:00)-Water Temperature (C)]]*OO[[#This Row],[66]]</f>
        <v>7.2332561801349993E-3</v>
      </c>
      <c r="BQ513" s="10">
        <f>3/24000000*OO[[#This Row],[125 (04JUL1985 12:00:00)-Water Temperature (C)]]*OO[[#This Row],[67]]</f>
        <v>8.9892163841199992E-3</v>
      </c>
      <c r="BR513" s="10">
        <f>3/24000000*OO[[#This Row],[126 (04JUL1985 15:00:00)-Water Temperature (C)]]*OO[[#This Row],[68]]</f>
        <v>1.0945115037E-2</v>
      </c>
      <c r="BS513" s="10">
        <f>3/24000000*OO[[#This Row],[127 (04JUL1985 18:00:00)-Water Temperature (C)]]*OO[[#This Row],[69]]</f>
        <v>1.3117092351982499E-2</v>
      </c>
      <c r="BT513" s="10">
        <f>3/24000000*OO[[#This Row],[128 (04JUL1985 21:00:00)-Water Temperature (C)]]*OO[[#This Row],[70]]</f>
        <v>1.5421566649946249E-2</v>
      </c>
      <c r="BU513" s="10">
        <f>3/24000000*OO[[#This Row],[129 (05JUL1985 00:00:00)-Water Temperature (C)]]*OO[[#This Row],[71]]</f>
        <v>1.7772861905835002E-2</v>
      </c>
      <c r="BV513" s="10">
        <f>3/24000000*OO[[#This Row],[130 (05JUL1985 03:00:00)-Water Temperature (C)]]*OO[[#This Row],[72]]</f>
        <v>2.0203947745675001E-2</v>
      </c>
      <c r="BW513" s="10">
        <f>3/24000000*OO[[#This Row],[131 (05JUL1985 06:00:00)-Water Temperature (C)]]*OO[[#This Row],[73]]</f>
        <v>2.2724680247709995E-2</v>
      </c>
      <c r="BX513" s="10">
        <f>3/24000000*OO[[#This Row],[132 (05JUL1985 09:00:00)-Water Temperature (C)]]*OO[[#This Row],[74]]</f>
        <v>2.5487586030838748E-2</v>
      </c>
      <c r="BY513" s="10">
        <f>3/24000000*OO[[#This Row],[133 (05JUL1985 12:00:00)-Water Temperature (C)]]*OO[[#This Row],[75]]</f>
        <v>2.8381780727807501E-2</v>
      </c>
      <c r="BZ513" s="10">
        <f>3/24000000*OO[[#This Row],[134 (05JUL1985 15:00:00)-Water Temperature (C)]]*OO[[#This Row],[76]]</f>
        <v>3.1346853111337496E-2</v>
      </c>
      <c r="CA513" s="10">
        <f>3/24000000*OO[[#This Row],[135 (05JUL1985 18:00:00)-Water Temperature (C)]]*OO[[#This Row],[77]]</f>
        <v>3.4308897446950003E-2</v>
      </c>
      <c r="CB513" s="10">
        <f>3/24000000*OO[[#This Row],[136 (05JUL1985 21:00:00)-Water Temperature (C)]]*OO[[#This Row],[78]]</f>
        <v>3.7028468983324993E-2</v>
      </c>
      <c r="CC513" s="10">
        <f>3/24000000*OO[[#This Row],[137 (06JUL1985 00:00:00)-Water Temperature (C)]]*OO[[#This Row],[79]]</f>
        <v>3.9492334227262497E-2</v>
      </c>
      <c r="CD513" s="10">
        <f>3/24000000*OO[[#This Row],[138 (06JUL1985 03:00:00)-Water Temperature (C)]]*OO[[#This Row],[80]]</f>
        <v>4.1862913270012493E-2</v>
      </c>
      <c r="CE513" s="10">
        <f>3/24000000*OO[[#This Row],[139 (06JUL1985 06:00:00)-Water Temperature (C)]]*OO[[#This Row],[81]]</f>
        <v>4.4188261086512498E-2</v>
      </c>
      <c r="CF513" s="10">
        <f>3/24000000*OO[[#This Row],[140 (06JUL1985 09:00:00)-Water Temperature (C)]]*OO[[#This Row],[82]]</f>
        <v>4.67815173720375E-2</v>
      </c>
      <c r="CG513" s="10">
        <f>3/24000000*OO[[#This Row],[141 (06JUL1985 12:00:00)-Water Temperature (C)]]*OO[[#This Row],[83]]</f>
        <v>4.942037991097499E-2</v>
      </c>
      <c r="CH513" s="10">
        <f>3/24000000*OO[[#This Row],[142 (06JUL1985 15:00:00)-Water Temperature (C)]]*OO[[#This Row],[84]]</f>
        <v>5.2031239792049995E-2</v>
      </c>
      <c r="CI513" s="10">
        <f>3/24000000*OO[[#This Row],[143 (06JUL1985 18:00:00)-Water Temperature (C)]]*OO[[#This Row],[85]]</f>
        <v>5.4457087287037499E-2</v>
      </c>
      <c r="CJ513" s="10">
        <f>3/24000000*OO[[#This Row],[144 (06JUL1985 21:00:00)-Water Temperature (C)]]*OO[[#This Row],[86]]</f>
        <v>5.6462737310899999E-2</v>
      </c>
      <c r="CK513" s="10">
        <f>3/24000000*OO[[#This Row],[145 (07JUL1985 00:00:00)-Water Temperature (C)]]*OO[[#This Row],[87]]</f>
        <v>5.8064870546499989E-2</v>
      </c>
      <c r="CL513" s="10">
        <f>3/24000000*OO[[#This Row],[146 (07JUL1985 03:00:00)-Water Temperature (C)]]*OO[[#This Row],[88]]</f>
        <v>5.9524659252337499E-2</v>
      </c>
      <c r="CM513" s="10">
        <f>3/24000000*OO[[#This Row],[147 (07JUL1985 06:00:00)-Water Temperature (C)]]*OO[[#This Row],[89]]</f>
        <v>6.0919765868525003E-2</v>
      </c>
      <c r="CN513" s="10">
        <f>3/24000000*OO[[#This Row],[148 (07JUL1985 09:00:00)-Water Temperature (C)]]*OO[[#This Row],[90]]</f>
        <v>6.2597490110500004E-2</v>
      </c>
      <c r="CO513" s="10">
        <f>3/24000000*OO[[#This Row],[149 (07JUL1985 12:00:00)-Water Temperature (C)]]*OO[[#This Row],[91]]</f>
        <v>6.3964796478749988E-2</v>
      </c>
      <c r="CP513" s="10">
        <f>3/24000000*OO[[#This Row],[150 (07JUL1985 15:00:00)-Water Temperature (C)]]*OO[[#This Row],[92]]</f>
        <v>6.5551395464050005E-2</v>
      </c>
      <c r="CQ513" s="10">
        <f>3/24000000*OO[[#This Row],[151 (07JUL1985 18:00:00)-Water Temperature (C)]]*OO[[#This Row],[93]]</f>
        <v>6.6996732362999994E-2</v>
      </c>
      <c r="CR513" s="10">
        <f>3/24000000*OO[[#This Row],[152 (07JUL1985 21:00:00)-Water Temperature (C)]]*OO[[#This Row],[94]]</f>
        <v>6.8070342460575001E-2</v>
      </c>
      <c r="CS513" s="10">
        <f>3/24000000*OO[[#This Row],[153 (08JUL1985 00:00:00)-Water Temperature (C)]]*OO[[#This Row],[95]]</f>
        <v>6.8782266323437494E-2</v>
      </c>
      <c r="CT513" s="10">
        <f>3/24000000*OO[[#This Row],[154 (08JUL1985 03:00:00)-Water Temperature (C)]]*OO[[#This Row],[96]]</f>
        <v>6.9322221046837496E-2</v>
      </c>
      <c r="CU513" s="10">
        <f>3/24000000*OO[[#This Row],[155 (08JUL1985 06:00:00)-Water Temperature (C)]]*OO[[#This Row],[97]]</f>
        <v>6.9901890108049994E-2</v>
      </c>
      <c r="CV513" s="10">
        <f>3/24000000*OO[[#This Row],[156 (08JUL1985 09:00:00)-Water Temperature (C)]]*OO[[#This Row],[98]]</f>
        <v>7.0968406255437502E-2</v>
      </c>
      <c r="CW513" s="10">
        <f>3/24000000*OO[[#This Row],[157 (08JUL1985 12:00:00)-Water Temperature (C)]]*OO[[#This Row],[99]]</f>
        <v>7.2169225101000004E-2</v>
      </c>
    </row>
    <row r="514" spans="1:101" x14ac:dyDescent="0.35">
      <c r="A514" t="s">
        <v>521</v>
      </c>
      <c r="B514">
        <v>915.41200000000003</v>
      </c>
      <c r="C514" s="10">
        <f>3/24*OO[[#This Row],[59 (26JUN1985 06:00:00)-Water Temperature (C)]]*OO[[#This Row],[1]]/SUM(OO[1])</f>
        <v>0</v>
      </c>
      <c r="D514" s="10">
        <f>3/24*OO[[#This Row],[60 (26JUN1985 09:00:00)-Water Temperature (C)]]*OO[[#This Row],[2]]/SUM(OO[2])</f>
        <v>0</v>
      </c>
      <c r="E514" s="10">
        <f>3/24*OO[[#This Row],[61 (26JUN1985 12:00:00)-Water Temperature (C)]]*OO[[#This Row],[3]]/SUM(OO[3])</f>
        <v>0</v>
      </c>
      <c r="F514" s="10">
        <f>3/24*OO[[#This Row],[62 (26JUN1985 15:00:00)-Water Temperature (C)]]*OO[[#This Row],[4]]/SUM(OO[4])</f>
        <v>0</v>
      </c>
      <c r="G514" s="10">
        <f>3/24*OO[[#This Row],[63 (26JUN1985 18:00:00)-Water Temperature (C)]]*OO[[#This Row],[5]]/SUM(OO[5])</f>
        <v>0</v>
      </c>
      <c r="H514" s="10">
        <f>3/24*OO[[#This Row],[64 (26JUN1985 21:00:00)-Water Temperature (C)]]*OO[[#This Row],[6]]/SUM(OO[6])</f>
        <v>0</v>
      </c>
      <c r="I514" s="10">
        <f>3/24*OO[[#This Row],[65 (27JUN1985 00:00:00)-Water Temperature (C)]]*OO[[#This Row],[7]]/SUM(OO[7])</f>
        <v>0</v>
      </c>
      <c r="J514" s="10">
        <f>3/24*OO[[#This Row],[66 (27JUN1985 03:00:00)-Water Temperature (C)]]*OO[[#This Row],[8]]/SUM(OO[8])</f>
        <v>0</v>
      </c>
      <c r="K514" s="10">
        <f>3/24*OO[[#This Row],[67 (27JUN1985 06:00:00)-Water Temperature (C)]]*OO[[#This Row],[9]]/SUM(OO[9])</f>
        <v>0</v>
      </c>
      <c r="L514" s="10">
        <f>3/24*OO[[#This Row],[68 (27JUN1985 09:00:00)-Water Temperature (C)]]*OO[[#This Row],[10]]/SUM(OO[10])</f>
        <v>0</v>
      </c>
      <c r="M514" s="10">
        <f>3/24*OO[[#This Row],[69 (27JUN1985 12:00:00)-Water Temperature (C)]]*OO[[#This Row],[11]]/SUM(OO[11])</f>
        <v>0</v>
      </c>
      <c r="N514" s="10">
        <f>3/24*OO[[#This Row],[70 (27JUN1985 15:00:00)-Water Temperature (C)]]*OO[[#This Row],[12]]/SUM(OO[12])</f>
        <v>0</v>
      </c>
      <c r="O514" s="10">
        <f>3/24*OO[[#This Row],[71 (27JUN1985 18:00:00)-Water Temperature (C)]]*OO[[#This Row],[13]]/SUM(OO[13])</f>
        <v>0</v>
      </c>
      <c r="P514" s="10">
        <f>3/24*OO[[#This Row],[72 (27JUN1985 21:00:00)-Water Temperature (C)]]*OO[[#This Row],[14]]/SUM(OO[14])</f>
        <v>0</v>
      </c>
      <c r="Q514" s="10">
        <f>3/24*OO[[#This Row],[73 (28JUN1985 00:00:00)-Water Temperature (C)]]*OO[[#This Row],[15]]/SUM(OO[15])</f>
        <v>0</v>
      </c>
      <c r="R514" s="10">
        <f>3/24*OO[[#This Row],[74 (28JUN1985 03:00:00)-Water Temperature (C)]]*OO[[#This Row],[16]]/SUM(OO[16])</f>
        <v>0</v>
      </c>
      <c r="S514" s="10">
        <f>3/24*OO[[#This Row],[75 (28JUN1985 06:00:00)-Water Temperature (C)]]*OO[[#This Row],[17]]/SUM(OO[17])</f>
        <v>0</v>
      </c>
      <c r="T514" s="10">
        <f>3/24*OO[[#This Row],[76 (28JUN1985 09:00:00)-Water Temperature (C)]]*OO[[#This Row],[18]]/SUM(OO[18])</f>
        <v>0</v>
      </c>
      <c r="U514" s="10">
        <f>3/24*OO[[#This Row],[77 (28JUN1985 12:00:00)-Water Temperature (C)]]*OO[[#This Row],[19]]/SUM(OO[19])</f>
        <v>0</v>
      </c>
      <c r="V514" s="10">
        <f>3/24000000*OO[[#This Row],[78 (28JUN1985 15:00:00)-Water Temperature (C)]]*OO[[#This Row],[20]]</f>
        <v>0</v>
      </c>
      <c r="W514" s="10">
        <f>3/24000000*OO[[#This Row],[79 (28JUN1985 18:00:00)-Water Temperature (C)]]*OO[[#This Row],[21]]</f>
        <v>0</v>
      </c>
      <c r="X514" s="10">
        <f>3/24000000*OO[[#This Row],[80 (28JUN1985 21:00:00)-Water Temperature (C)]]*OO[[#This Row],[22]]</f>
        <v>0</v>
      </c>
      <c r="Y514" s="10">
        <f>3/24000000*OO[[#This Row],[81 (29JUN1985 00:00:00)-Water Temperature (C)]]*OO[[#This Row],[23]]</f>
        <v>0</v>
      </c>
      <c r="Z514" s="10">
        <f>3/24000000*OO[[#This Row],[82 (29JUN1985 03:00:00)-Water Temperature (C)]]*OO[[#This Row],[24]]</f>
        <v>0</v>
      </c>
      <c r="AA514" s="10">
        <f>3/24000000*OO[[#This Row],[83 (29JUN1985 06:00:00)-Water Temperature (C)]]*OO[[#This Row],[25]]</f>
        <v>0</v>
      </c>
      <c r="AB514" s="10">
        <f>3/24000000*OO[[#This Row],[84 (29JUN1985 09:00:00)-Water Temperature (C)]]*OO[[#This Row],[26]]</f>
        <v>0</v>
      </c>
      <c r="AC514" s="10">
        <f>3/24000000*OO[[#This Row],[85 (29JUN1985 12:00:00)-Water Temperature (C)]]*OO[[#This Row],[27]]</f>
        <v>0</v>
      </c>
      <c r="AD514" s="10">
        <f>3/24000000*OO[[#This Row],[86 (29JUN1985 15:00:00)-Water Temperature (C)]]*OO[[#This Row],[28]]</f>
        <v>0</v>
      </c>
      <c r="AE514" s="10">
        <f>3/24000000*OO[[#This Row],[88 (29JUN1985 21:00:00)-Water Temperature (C)]]*OO[[#This Row],[30]]</f>
        <v>7.1752365973687498E-41</v>
      </c>
      <c r="AF514" s="10">
        <f>3/24000000*OO[[#This Row],[88 (29JUN1985 21:00:00)-Water Temperature (C)]]*OO[[#This Row],[30]]</f>
        <v>7.1752365973687498E-41</v>
      </c>
      <c r="AG514" s="10">
        <f>3/24000000*OO[[#This Row],[89 (30JUN1985 00:00:00)-Water Temperature (C)]]*OO[[#This Row],[31]]</f>
        <v>7.9814516266012495E-37</v>
      </c>
      <c r="AH514" s="10">
        <f>3/24000000*OO[[#This Row],[90 (30JUN1985 03:00:00)-Water Temperature (C)]]*OO[[#This Row],[32]]</f>
        <v>2.7622003628E-33</v>
      </c>
      <c r="AI514" s="10">
        <f>3/24000000*OO[[#This Row],[91 (30JUN1985 06:00:00)-Water Temperature (C)]]*OO[[#This Row],[33]]</f>
        <v>3.6487366363987494E-30</v>
      </c>
      <c r="AJ514" s="10">
        <f>3/24000000*OO[[#This Row],[92 (30JUN1985 09:00:00)-Water Temperature (C)]]*OO[[#This Row],[34]]</f>
        <v>2.1736581742919997E-27</v>
      </c>
      <c r="AK514" s="10">
        <f>3/24000000*OO[[#This Row],[93 (30JUN1985 12:00:00)-Water Temperature (C)]]*OO[[#This Row],[35]]</f>
        <v>6.5461290564000003E-25</v>
      </c>
      <c r="AL514" s="10">
        <f>3/24000000*OO[[#This Row],[94 (30JUN1985 15:00:00)-Water Temperature (C)]]*OO[[#This Row],[36]]</f>
        <v>1.0909442589008749E-22</v>
      </c>
      <c r="AM514" s="10">
        <f>3/24000000*OO[[#This Row],[95 (30JUN1985 18:00:00)-Water Temperature (C)]]*OO[[#This Row],[37]]</f>
        <v>1.0854796846950001E-20</v>
      </c>
      <c r="AN514" s="10">
        <f>3/24000000*OO[[#This Row],[96 (30JUN1985 21:00:00)-Water Temperature (C)]]*OO[[#This Row],[38]]</f>
        <v>6.8150078121224999E-19</v>
      </c>
      <c r="AO514" s="10">
        <f>3/24000000*OO[[#This Row],[97 (01JUL1985 00:00:00)-Water Temperature (C)]]*OO[[#This Row],[39]]</f>
        <v>2.8403632826074998E-17</v>
      </c>
      <c r="AP514" s="10">
        <f>3/24000000*OO[[#This Row],[98 (01JUL1985 03:00:00)-Water Temperature (C)]]*OO[[#This Row],[40]]</f>
        <v>8.253982786070001E-16</v>
      </c>
      <c r="AQ514" s="10">
        <f>3/24000000*OO[[#This Row],[99 (01JUL1985 06:00:00)-Water Temperature (C)]]*OO[[#This Row],[41]]</f>
        <v>1.7411620179562498E-14</v>
      </c>
      <c r="AR514" s="10">
        <f>3/24000000*OO[[#This Row],[100 (01JUL1985 09:00:00)-Water Temperature (C)]]*OO[[#This Row],[42]]</f>
        <v>2.77114914552875E-13</v>
      </c>
      <c r="AS514" s="10">
        <f>3/24000000*OO[[#This Row],[101 (01JUL1985 12:00:00)-Water Temperature (C)]]*OO[[#This Row],[43]]</f>
        <v>3.39555225456E-12</v>
      </c>
      <c r="AT514" s="10">
        <f>3/24000000*OO[[#This Row],[102 (01JUL1985 15:00:00)-Water Temperature (C)]]*OO[[#This Row],[44]]</f>
        <v>3.2715818174462499E-11</v>
      </c>
      <c r="AU514" s="10">
        <f>3/24000000*OO[[#This Row],[103 (01JUL1985 18:00:00)-Water Temperature (C)]]*OO[[#This Row],[45]]</f>
        <v>2.5396562997382498E-10</v>
      </c>
      <c r="AV514" s="10">
        <f>3/24000000*OO[[#This Row],[104 (01JUL1985 21:00:00)-Water Temperature (C)]]*OO[[#This Row],[46]]</f>
        <v>1.6144211833268747E-9</v>
      </c>
      <c r="AW514" s="10">
        <f>3/24000000*OO[[#This Row],[105 (02JUL1985 00:00:00)-Water Temperature (C)]]*OO[[#This Row],[47]]</f>
        <v>8.5778568108899997E-9</v>
      </c>
      <c r="AX514" s="10">
        <f>3/24000000*OO[[#This Row],[106 (02JUL1985 03:00:00)-Water Temperature (C)]]*OO[[#This Row],[48]]</f>
        <v>3.8820505795499997E-8</v>
      </c>
      <c r="AY514" s="10">
        <f>3/24000000*OO[[#This Row],[107 (02JUL1985 06:00:00)-Water Temperature (C)]]*OO[[#This Row],[49]]</f>
        <v>1.52227886902E-7</v>
      </c>
      <c r="AZ514" s="10">
        <f>3/24000000*OO[[#This Row],[108 (02JUL1985 09:00:00)-Water Temperature (C)]]*OO[[#This Row],[50]]</f>
        <v>5.2440621345000001E-7</v>
      </c>
      <c r="BA514" s="10">
        <f>3/24000000*OO[[#This Row],[109 (02JUL1985 12:00:00)-Water Temperature (C)]]*OO[[#This Row],[51]]</f>
        <v>1.6101614196909997E-6</v>
      </c>
      <c r="BB514" s="10">
        <f>3/24000000*OO[[#This Row],[110 (02JUL1985 15:00:00)-Water Temperature (C)]]*OO[[#This Row],[52]]</f>
        <v>4.4301738262162493E-6</v>
      </c>
      <c r="BC514" s="10">
        <f>3/24000000*OO[[#This Row],[111 (02JUL1985 18:00:00)-Water Temperature (C)]]*OO[[#This Row],[53]]</f>
        <v>1.1044528972781249E-5</v>
      </c>
      <c r="BD514" s="10">
        <f>3/24000000*OO[[#This Row],[112 (02JUL1985 21:00:00)-Water Temperature (C)]]*OO[[#This Row],[54]]</f>
        <v>2.5126925968649999E-5</v>
      </c>
      <c r="BE514" s="10">
        <f>3/24000000*OO[[#This Row],[113 (03JUL1985 00:00:00)-Water Temperature (C)]]*OO[[#This Row],[55]]</f>
        <v>5.2747021874412494E-5</v>
      </c>
      <c r="BF514" s="10">
        <f>3/24000000*OO[[#This Row],[114 (03JUL1985 03:00:00)-Water Temperature (C)]]*OO[[#This Row],[56]]</f>
        <v>1.02913719915175E-4</v>
      </c>
      <c r="BG514" s="10">
        <f>3/24000000*OO[[#This Row],[115 (03JUL1985 06:00:00)-Water Temperature (C)]]*OO[[#This Row],[57]]</f>
        <v>1.8797884267089999E-4</v>
      </c>
      <c r="BH514" s="10">
        <f>3/24000000*OO[[#This Row],[116 (03JUL1985 09:00:00)-Water Temperature (C)]]*OO[[#This Row],[58]]</f>
        <v>3.2438357099487495E-4</v>
      </c>
      <c r="BI514" s="10">
        <f>3/24000000*OO[[#This Row],[117 (03JUL1985 12:00:00)-Water Temperature (C)]]*OO[[#This Row],[59]]</f>
        <v>5.3320850094250001E-4</v>
      </c>
      <c r="BJ514" s="10">
        <f>3/24000000*OO[[#This Row],[118 (03JUL1985 15:00:00)-Water Temperature (C)]]*OO[[#This Row],[60]]</f>
        <v>8.3637171080149994E-4</v>
      </c>
      <c r="BK514" s="10">
        <f>3/24000000*OO[[#This Row],[119 (03JUL1985 18:00:00)-Water Temperature (C)]]*OO[[#This Row],[61]]</f>
        <v>1.2581658613518749E-3</v>
      </c>
      <c r="BL514" s="10">
        <f>3/24000000*OO[[#This Row],[120 (03JUL1985 21:00:00)-Water Temperature (C)]]*OO[[#This Row],[62]]</f>
        <v>1.81227189682275E-3</v>
      </c>
      <c r="BM514" s="10">
        <f>3/24000000*OO[[#This Row],[121 (04JUL1985 00:00:00)-Water Temperature (C)]]*OO[[#This Row],[63]]</f>
        <v>2.5165147690897499E-3</v>
      </c>
      <c r="BN514" s="10">
        <f>3/24000000*OO[[#This Row],[122 (04JUL1985 03:00:00)-Water Temperature (C)]]*OO[[#This Row],[64]]</f>
        <v>3.3885220038649996E-3</v>
      </c>
      <c r="BO514" s="10">
        <f>3/24000000*OO[[#This Row],[123 (04JUL1985 06:00:00)-Water Temperature (C)]]*OO[[#This Row],[65]]</f>
        <v>4.4367798397999996E-3</v>
      </c>
      <c r="BP514" s="10">
        <f>3/24000000*OO[[#This Row],[124 (04JUL1985 09:00:00)-Water Temperature (C)]]*OO[[#This Row],[66]]</f>
        <v>5.6944794046112504E-3</v>
      </c>
      <c r="BQ514" s="10">
        <f>3/24000000*OO[[#This Row],[125 (04JUL1985 12:00:00)-Water Temperature (C)]]*OO[[#This Row],[67]]</f>
        <v>7.1539258562950004E-3</v>
      </c>
      <c r="BR514" s="10">
        <f>3/24000000*OO[[#This Row],[126 (04JUL1985 15:00:00)-Water Temperature (C)]]*OO[[#This Row],[68]]</f>
        <v>8.8003503836800012E-3</v>
      </c>
      <c r="BS514" s="10">
        <f>3/24000000*OO[[#This Row],[127 (04JUL1985 18:00:00)-Water Temperature (C)]]*OO[[#This Row],[69]]</f>
        <v>1.064861980334E-2</v>
      </c>
      <c r="BT514" s="10">
        <f>3/24000000*OO[[#This Row],[128 (04JUL1985 21:00:00)-Water Temperature (C)]]*OO[[#This Row],[70]]</f>
        <v>1.2634935397337498E-2</v>
      </c>
      <c r="BU514" s="10">
        <f>3/24000000*OO[[#This Row],[129 (05JUL1985 00:00:00)-Water Temperature (C)]]*OO[[#This Row],[71]]</f>
        <v>1.469070239882E-2</v>
      </c>
      <c r="BV514" s="10">
        <f>3/24000000*OO[[#This Row],[130 (05JUL1985 03:00:00)-Water Temperature (C)]]*OO[[#This Row],[72]]</f>
        <v>1.6839924891299998E-2</v>
      </c>
      <c r="BW514" s="10">
        <f>3/24000000*OO[[#This Row],[131 (05JUL1985 06:00:00)-Water Temperature (C)]]*OO[[#This Row],[73]]</f>
        <v>1.9089864322649999E-2</v>
      </c>
      <c r="BX514" s="10">
        <f>3/24000000*OO[[#This Row],[132 (05JUL1985 09:00:00)-Water Temperature (C)]]*OO[[#This Row],[74]]</f>
        <v>2.1564047420099999E-2</v>
      </c>
      <c r="BY514" s="10">
        <f>3/24000000*OO[[#This Row],[133 (05JUL1985 12:00:00)-Water Temperature (C)]]*OO[[#This Row],[75]]</f>
        <v>2.4173401829002503E-2</v>
      </c>
      <c r="BZ514" s="10">
        <f>3/24000000*OO[[#This Row],[134 (05JUL1985 15:00:00)-Water Temperature (C)]]*OO[[#This Row],[76]]</f>
        <v>2.6867383279559998E-2</v>
      </c>
      <c r="CA514" s="10">
        <f>3/24000000*OO[[#This Row],[135 (05JUL1985 18:00:00)-Water Temperature (C)]]*OO[[#This Row],[77]]</f>
        <v>2.9583345385912497E-2</v>
      </c>
      <c r="CB514" s="10">
        <f>3/24000000*OO[[#This Row],[136 (05JUL1985 21:00:00)-Water Temperature (C)]]*OO[[#This Row],[78]]</f>
        <v>3.2117671766674995E-2</v>
      </c>
      <c r="CC514" s="10">
        <f>3/24000000*OO[[#This Row],[137 (06JUL1985 00:00:00)-Water Temperature (C)]]*OO[[#This Row],[79]]</f>
        <v>3.4452640841937499E-2</v>
      </c>
      <c r="CD514" s="10">
        <f>3/24000000*OO[[#This Row],[138 (06JUL1985 03:00:00)-Water Temperature (C)]]*OO[[#This Row],[80]]</f>
        <v>3.6719686904074997E-2</v>
      </c>
      <c r="CE514" s="10">
        <f>3/24000000*OO[[#This Row],[139 (06JUL1985 06:00:00)-Water Temperature (C)]]*OO[[#This Row],[81]]</f>
        <v>3.8957864627699998E-2</v>
      </c>
      <c r="CF514" s="10">
        <f>3/24000000*OO[[#This Row],[140 (06JUL1985 09:00:00)-Water Temperature (C)]]*OO[[#This Row],[82]]</f>
        <v>4.1433254275874999E-2</v>
      </c>
      <c r="CG514" s="10">
        <f>3/24000000*OO[[#This Row],[141 (06JUL1985 12:00:00)-Water Temperature (C)]]*OO[[#This Row],[83]]</f>
        <v>4.3958518538124998E-2</v>
      </c>
      <c r="CH514" s="10">
        <f>3/24000000*OO[[#This Row],[142 (06JUL1985 15:00:00)-Water Temperature (C)]]*OO[[#This Row],[84]]</f>
        <v>4.6468757147224996E-2</v>
      </c>
      <c r="CI514" s="10">
        <f>3/24000000*OO[[#This Row],[143 (06JUL1985 18:00:00)-Water Temperature (C)]]*OO[[#This Row],[85]]</f>
        <v>4.882745381579999E-2</v>
      </c>
      <c r="CJ514" s="10">
        <f>3/24000000*OO[[#This Row],[144 (06JUL1985 21:00:00)-Water Temperature (C)]]*OO[[#This Row],[86]]</f>
        <v>5.0825230858425004E-2</v>
      </c>
      <c r="CK514" s="10">
        <f>3/24000000*OO[[#This Row],[145 (07JUL1985 00:00:00)-Water Temperature (C)]]*OO[[#This Row],[87]]</f>
        <v>5.2471190771200001E-2</v>
      </c>
      <c r="CL514" s="10">
        <f>3/24000000*OO[[#This Row],[146 (07JUL1985 03:00:00)-Water Temperature (C)]]*OO[[#This Row],[88]]</f>
        <v>5.3990313718874992E-2</v>
      </c>
      <c r="CM514" s="10">
        <f>3/24000000*OO[[#This Row],[147 (07JUL1985 06:00:00)-Water Temperature (C)]]*OO[[#This Row],[89]]</f>
        <v>5.54479164894E-2</v>
      </c>
      <c r="CN514" s="10">
        <f>3/24000000*OO[[#This Row],[148 (07JUL1985 09:00:00)-Water Temperature (C)]]*OO[[#This Row],[90]]</f>
        <v>5.7151803836049994E-2</v>
      </c>
      <c r="CO514" s="10">
        <f>3/24000000*OO[[#This Row],[149 (07JUL1985 12:00:00)-Water Temperature (C)]]*OO[[#This Row],[91]]</f>
        <v>5.8579796459199994E-2</v>
      </c>
      <c r="CP514" s="10">
        <f>3/24000000*OO[[#This Row],[150 (07JUL1985 15:00:00)-Water Temperature (C)]]*OO[[#This Row],[92]]</f>
        <v>6.0196939457349996E-2</v>
      </c>
      <c r="CQ514" s="10">
        <f>3/24000000*OO[[#This Row],[151 (07JUL1985 18:00:00)-Water Temperature (C)]]*OO[[#This Row],[93]]</f>
        <v>6.1687788056749987E-2</v>
      </c>
      <c r="CR514" s="10">
        <f>3/24000000*OO[[#This Row],[152 (07JUL1985 21:00:00)-Water Temperature (C)]]*OO[[#This Row],[94]]</f>
        <v>6.2844354275500003E-2</v>
      </c>
      <c r="CS514" s="10">
        <f>3/24000000*OO[[#This Row],[153 (08JUL1985 00:00:00)-Water Temperature (C)]]*OO[[#This Row],[95]]</f>
        <v>6.3671739969887495E-2</v>
      </c>
      <c r="CT514" s="10">
        <f>3/24000000*OO[[#This Row],[154 (08JUL1985 03:00:00)-Water Temperature (C)]]*OO[[#This Row],[96]]</f>
        <v>6.4337265177187491E-2</v>
      </c>
      <c r="CU514" s="10">
        <f>3/24000000*OO[[#This Row],[155 (08JUL1985 06:00:00)-Water Temperature (C)]]*OO[[#This Row],[97]]</f>
        <v>6.5028411684275006E-2</v>
      </c>
      <c r="CV514" s="10">
        <f>3/24000000*OO[[#This Row],[156 (08JUL1985 09:00:00)-Water Temperature (C)]]*OO[[#This Row],[98]]</f>
        <v>6.6149873252000002E-2</v>
      </c>
      <c r="CW514" s="10">
        <f>3/24000000*OO[[#This Row],[157 (08JUL1985 12:00:00)-Water Temperature (C)]]*OO[[#This Row],[99]]</f>
        <v>6.7390776384150003E-2</v>
      </c>
    </row>
    <row r="515" spans="1:101" x14ac:dyDescent="0.35">
      <c r="A515" t="s">
        <v>522</v>
      </c>
      <c r="B515">
        <v>910.33389999999997</v>
      </c>
      <c r="C515" s="10">
        <f>3/24*OO[[#This Row],[59 (26JUN1985 06:00:00)-Water Temperature (C)]]*OO[[#This Row],[1]]/SUM(OO[1])</f>
        <v>0</v>
      </c>
      <c r="D515" s="10">
        <f>3/24*OO[[#This Row],[60 (26JUN1985 09:00:00)-Water Temperature (C)]]*OO[[#This Row],[2]]/SUM(OO[2])</f>
        <v>0</v>
      </c>
      <c r="E515" s="10">
        <f>3/24*OO[[#This Row],[61 (26JUN1985 12:00:00)-Water Temperature (C)]]*OO[[#This Row],[3]]/SUM(OO[3])</f>
        <v>0</v>
      </c>
      <c r="F515" s="10">
        <f>3/24*OO[[#This Row],[62 (26JUN1985 15:00:00)-Water Temperature (C)]]*OO[[#This Row],[4]]/SUM(OO[4])</f>
        <v>0</v>
      </c>
      <c r="G515" s="10">
        <f>3/24*OO[[#This Row],[63 (26JUN1985 18:00:00)-Water Temperature (C)]]*OO[[#This Row],[5]]/SUM(OO[5])</f>
        <v>0</v>
      </c>
      <c r="H515" s="10">
        <f>3/24*OO[[#This Row],[64 (26JUN1985 21:00:00)-Water Temperature (C)]]*OO[[#This Row],[6]]/SUM(OO[6])</f>
        <v>0</v>
      </c>
      <c r="I515" s="10">
        <f>3/24*OO[[#This Row],[65 (27JUN1985 00:00:00)-Water Temperature (C)]]*OO[[#This Row],[7]]/SUM(OO[7])</f>
        <v>0</v>
      </c>
      <c r="J515" s="10">
        <f>3/24*OO[[#This Row],[66 (27JUN1985 03:00:00)-Water Temperature (C)]]*OO[[#This Row],[8]]/SUM(OO[8])</f>
        <v>0</v>
      </c>
      <c r="K515" s="10">
        <f>3/24*OO[[#This Row],[67 (27JUN1985 06:00:00)-Water Temperature (C)]]*OO[[#This Row],[9]]/SUM(OO[9])</f>
        <v>0</v>
      </c>
      <c r="L515" s="10">
        <f>3/24*OO[[#This Row],[68 (27JUN1985 09:00:00)-Water Temperature (C)]]*OO[[#This Row],[10]]/SUM(OO[10])</f>
        <v>0</v>
      </c>
      <c r="M515" s="10">
        <f>3/24*OO[[#This Row],[69 (27JUN1985 12:00:00)-Water Temperature (C)]]*OO[[#This Row],[11]]/SUM(OO[11])</f>
        <v>0</v>
      </c>
      <c r="N515" s="10">
        <f>3/24*OO[[#This Row],[70 (27JUN1985 15:00:00)-Water Temperature (C)]]*OO[[#This Row],[12]]/SUM(OO[12])</f>
        <v>0</v>
      </c>
      <c r="O515" s="10">
        <f>3/24*OO[[#This Row],[71 (27JUN1985 18:00:00)-Water Temperature (C)]]*OO[[#This Row],[13]]/SUM(OO[13])</f>
        <v>0</v>
      </c>
      <c r="P515" s="10">
        <f>3/24*OO[[#This Row],[72 (27JUN1985 21:00:00)-Water Temperature (C)]]*OO[[#This Row],[14]]/SUM(OO[14])</f>
        <v>0</v>
      </c>
      <c r="Q515" s="10">
        <f>3/24*OO[[#This Row],[73 (28JUN1985 00:00:00)-Water Temperature (C)]]*OO[[#This Row],[15]]/SUM(OO[15])</f>
        <v>0</v>
      </c>
      <c r="R515" s="10">
        <f>3/24*OO[[#This Row],[74 (28JUN1985 03:00:00)-Water Temperature (C)]]*OO[[#This Row],[16]]/SUM(OO[16])</f>
        <v>0</v>
      </c>
      <c r="S515" s="10">
        <f>3/24*OO[[#This Row],[75 (28JUN1985 06:00:00)-Water Temperature (C)]]*OO[[#This Row],[17]]/SUM(OO[17])</f>
        <v>0</v>
      </c>
      <c r="T515" s="10">
        <f>3/24*OO[[#This Row],[76 (28JUN1985 09:00:00)-Water Temperature (C)]]*OO[[#This Row],[18]]/SUM(OO[18])</f>
        <v>0</v>
      </c>
      <c r="U515" s="10">
        <f>3/24*OO[[#This Row],[77 (28JUN1985 12:00:00)-Water Temperature (C)]]*OO[[#This Row],[19]]/SUM(OO[19])</f>
        <v>0</v>
      </c>
      <c r="V515" s="10">
        <f>3/24000000*OO[[#This Row],[78 (28JUN1985 15:00:00)-Water Temperature (C)]]*OO[[#This Row],[20]]</f>
        <v>0</v>
      </c>
      <c r="W515" s="10">
        <f>3/24000000*OO[[#This Row],[79 (28JUN1985 18:00:00)-Water Temperature (C)]]*OO[[#This Row],[21]]</f>
        <v>0</v>
      </c>
      <c r="X515" s="10">
        <f>3/24000000*OO[[#This Row],[80 (28JUN1985 21:00:00)-Water Temperature (C)]]*OO[[#This Row],[22]]</f>
        <v>0</v>
      </c>
      <c r="Y515" s="10">
        <f>3/24000000*OO[[#This Row],[81 (29JUN1985 00:00:00)-Water Temperature (C)]]*OO[[#This Row],[23]]</f>
        <v>0</v>
      </c>
      <c r="Z515" s="10">
        <f>3/24000000*OO[[#This Row],[82 (29JUN1985 03:00:00)-Water Temperature (C)]]*OO[[#This Row],[24]]</f>
        <v>0</v>
      </c>
      <c r="AA515" s="10">
        <f>3/24000000*OO[[#This Row],[83 (29JUN1985 06:00:00)-Water Temperature (C)]]*OO[[#This Row],[25]]</f>
        <v>0</v>
      </c>
      <c r="AB515" s="10">
        <f>3/24000000*OO[[#This Row],[84 (29JUN1985 09:00:00)-Water Temperature (C)]]*OO[[#This Row],[26]]</f>
        <v>0</v>
      </c>
      <c r="AC515" s="10">
        <f>3/24000000*OO[[#This Row],[85 (29JUN1985 12:00:00)-Water Temperature (C)]]*OO[[#This Row],[27]]</f>
        <v>0</v>
      </c>
      <c r="AD515" s="10">
        <f>3/24000000*OO[[#This Row],[86 (29JUN1985 15:00:00)-Water Temperature (C)]]*OO[[#This Row],[28]]</f>
        <v>0</v>
      </c>
      <c r="AE515" s="10">
        <f>3/24000000*OO[[#This Row],[88 (29JUN1985 21:00:00)-Water Temperature (C)]]*OO[[#This Row],[30]]</f>
        <v>1.5545132772027496E-41</v>
      </c>
      <c r="AF515" s="10">
        <f>3/24000000*OO[[#This Row],[88 (29JUN1985 21:00:00)-Water Temperature (C)]]*OO[[#This Row],[30]]</f>
        <v>1.5545132772027496E-41</v>
      </c>
      <c r="AG515" s="10">
        <f>3/24000000*OO[[#This Row],[89 (30JUN1985 00:00:00)-Water Temperature (C)]]*OO[[#This Row],[31]]</f>
        <v>1.89461944916325E-37</v>
      </c>
      <c r="AH515" s="10">
        <f>3/24000000*OO[[#This Row],[90 (30JUN1985 03:00:00)-Water Temperature (C)]]*OO[[#This Row],[32]]</f>
        <v>7.1249137522512506E-34</v>
      </c>
      <c r="AI515" s="10">
        <f>3/24000000*OO[[#This Row],[91 (30JUN1985 06:00:00)-Water Temperature (C)]]*OO[[#This Row],[33]]</f>
        <v>1.01463819609075E-30</v>
      </c>
      <c r="AJ515" s="10">
        <f>3/24000000*OO[[#This Row],[92 (30JUN1985 09:00:00)-Water Temperature (C)]]*OO[[#This Row],[34]]</f>
        <v>6.4631771476162493E-28</v>
      </c>
      <c r="AK515" s="10">
        <f>3/24000000*OO[[#This Row],[93 (30JUN1985 12:00:00)-Water Temperature (C)]]*OO[[#This Row],[35]]</f>
        <v>2.0694287661221251E-25</v>
      </c>
      <c r="AL515" s="10">
        <f>3/24000000*OO[[#This Row],[94 (30JUN1985 15:00:00)-Water Temperature (C)]]*OO[[#This Row],[36]]</f>
        <v>3.6508466976149997E-23</v>
      </c>
      <c r="AM515" s="10">
        <f>3/24000000*OO[[#This Row],[95 (30JUN1985 18:00:00)-Water Temperature (C)]]*OO[[#This Row],[37]]</f>
        <v>3.8310695410000003E-21</v>
      </c>
      <c r="AN515" s="10">
        <f>3/24000000*OO[[#This Row],[96 (30JUN1985 21:00:00)-Water Temperature (C)]]*OO[[#This Row],[38]]</f>
        <v>2.5289447788887498E-19</v>
      </c>
      <c r="AO515" s="10">
        <f>3/24000000*OO[[#This Row],[97 (01JUL1985 00:00:00)-Water Temperature (C)]]*OO[[#This Row],[39]]</f>
        <v>1.1052320537966249E-17</v>
      </c>
      <c r="AP515" s="10">
        <f>3/24000000*OO[[#This Row],[98 (01JUL1985 03:00:00)-Water Temperature (C)]]*OO[[#This Row],[40]]</f>
        <v>3.359230742595E-16</v>
      </c>
      <c r="AQ515" s="10">
        <f>3/24000000*OO[[#This Row],[99 (01JUL1985 06:00:00)-Water Temperature (C)]]*OO[[#This Row],[41]]</f>
        <v>7.3955607222199994E-15</v>
      </c>
      <c r="AR515" s="10">
        <f>3/24000000*OO[[#This Row],[100 (01JUL1985 09:00:00)-Water Temperature (C)]]*OO[[#This Row],[42]]</f>
        <v>1.2255645353640001E-13</v>
      </c>
      <c r="AS515" s="10">
        <f>3/24000000*OO[[#This Row],[101 (01JUL1985 12:00:00)-Water Temperature (C)]]*OO[[#This Row],[43]]</f>
        <v>1.560467964423125E-12</v>
      </c>
      <c r="AT515" s="10">
        <f>3/24000000*OO[[#This Row],[102 (01JUL1985 15:00:00)-Water Temperature (C)]]*OO[[#This Row],[44]]</f>
        <v>1.5596731762879999E-11</v>
      </c>
      <c r="AU515" s="10">
        <f>3/24000000*OO[[#This Row],[103 (01JUL1985 18:00:00)-Water Temperature (C)]]*OO[[#This Row],[45]]</f>
        <v>1.25392391815325E-10</v>
      </c>
      <c r="AV515" s="10">
        <f>3/24000000*OO[[#This Row],[104 (01JUL1985 21:00:00)-Water Temperature (C)]]*OO[[#This Row],[46]]</f>
        <v>8.2435627942949995E-10</v>
      </c>
      <c r="AW515" s="10">
        <f>3/24000000*OO[[#This Row],[105 (02JUL1985 00:00:00)-Water Temperature (C)]]*OO[[#This Row],[47]]</f>
        <v>4.5236015962449996E-9</v>
      </c>
      <c r="AX515" s="10">
        <f>3/24000000*OO[[#This Row],[106 (02JUL1985 03:00:00)-Water Temperature (C)]]*OO[[#This Row],[48]]</f>
        <v>2.1112743474225E-8</v>
      </c>
      <c r="AY515" s="10">
        <f>3/24000000*OO[[#This Row],[107 (02JUL1985 06:00:00)-Water Temperature (C)]]*OO[[#This Row],[49]]</f>
        <v>8.52617260513125E-8</v>
      </c>
      <c r="AZ515" s="10">
        <f>3/24000000*OO[[#This Row],[108 (02JUL1985 09:00:00)-Water Temperature (C)]]*OO[[#This Row],[50]]</f>
        <v>3.0207052603949996E-7</v>
      </c>
      <c r="BA515" s="10">
        <f>3/24000000*OO[[#This Row],[109 (02JUL1985 12:00:00)-Water Temperature (C)]]*OO[[#This Row],[51]]</f>
        <v>9.5244371760999984E-7</v>
      </c>
      <c r="BB515" s="10">
        <f>3/24000000*OO[[#This Row],[110 (02JUL1985 15:00:00)-Water Temperature (C)]]*OO[[#This Row],[52]]</f>
        <v>2.6876147112337498E-6</v>
      </c>
      <c r="BC515" s="10">
        <f>3/24000000*OO[[#This Row],[111 (02JUL1985 18:00:00)-Water Temperature (C)]]*OO[[#This Row],[53]]</f>
        <v>6.8635259621499998E-6</v>
      </c>
      <c r="BD515" s="10">
        <f>3/24000000*OO[[#This Row],[112 (02JUL1985 21:00:00)-Water Temperature (C)]]*OO[[#This Row],[54]]</f>
        <v>1.5978624955143749E-5</v>
      </c>
      <c r="BE515" s="10">
        <f>3/24000000*OO[[#This Row],[113 (03JUL1985 00:00:00)-Water Temperature (C)]]*OO[[#This Row],[55]]</f>
        <v>3.42865471475E-5</v>
      </c>
      <c r="BF515" s="10">
        <f>3/24000000*OO[[#This Row],[114 (03JUL1985 03:00:00)-Water Temperature (C)]]*OO[[#This Row],[56]]</f>
        <v>6.830468060309999E-5</v>
      </c>
      <c r="BG515" s="10">
        <f>3/24000000*OO[[#This Row],[115 (03JUL1985 06:00:00)-Water Temperature (C)]]*OO[[#This Row],[57]]</f>
        <v>1.2725885110054997E-4</v>
      </c>
      <c r="BH515" s="10">
        <f>3/24000000*OO[[#This Row],[116 (03JUL1985 09:00:00)-Water Temperature (C)]]*OO[[#This Row],[58]]</f>
        <v>2.2376002675447503E-4</v>
      </c>
      <c r="BI515" s="10">
        <f>3/24000000*OO[[#This Row],[117 (03JUL1985 12:00:00)-Water Temperature (C)]]*OO[[#This Row],[59]]</f>
        <v>3.7435389890337498E-4</v>
      </c>
      <c r="BJ515" s="10">
        <f>3/24000000*OO[[#This Row],[118 (03JUL1985 15:00:00)-Water Temperature (C)]]*OO[[#This Row],[60]]</f>
        <v>5.9705469405937504E-4</v>
      </c>
      <c r="BK515" s="10">
        <f>3/24000000*OO[[#This Row],[119 (03JUL1985 18:00:00)-Water Temperature (C)]]*OO[[#This Row],[61]]</f>
        <v>9.1237234242937506E-4</v>
      </c>
      <c r="BL515" s="10">
        <f>3/24000000*OO[[#This Row],[120 (03JUL1985 21:00:00)-Water Temperature (C)]]*OO[[#This Row],[62]]</f>
        <v>1.3339947299953749E-3</v>
      </c>
      <c r="BM515" s="10">
        <f>3/24000000*OO[[#This Row],[121 (04JUL1985 00:00:00)-Water Temperature (C)]]*OO[[#This Row],[63]]</f>
        <v>1.8788886878525E-3</v>
      </c>
      <c r="BN515" s="10">
        <f>3/24000000*OO[[#This Row],[122 (04JUL1985 03:00:00)-Water Temperature (C)]]*OO[[#This Row],[64]]</f>
        <v>2.5641464394357497E-3</v>
      </c>
      <c r="BO515" s="10">
        <f>3/24000000*OO[[#This Row],[123 (04JUL1985 06:00:00)-Water Temperature (C)]]*OO[[#This Row],[65]]</f>
        <v>3.4001163607949997E-3</v>
      </c>
      <c r="BP515" s="10">
        <f>3/24000000*OO[[#This Row],[124 (04JUL1985 09:00:00)-Water Temperature (C)]]*OO[[#This Row],[66]]</f>
        <v>4.4158383403312493E-3</v>
      </c>
      <c r="BQ515" s="10">
        <f>3/24000000*OO[[#This Row],[125 (04JUL1985 12:00:00)-Water Temperature (C)]]*OO[[#This Row],[67]]</f>
        <v>5.6095185004950004E-3</v>
      </c>
      <c r="BR515" s="10">
        <f>3/24000000*OO[[#This Row],[126 (04JUL1985 15:00:00)-Water Temperature (C)]]*OO[[#This Row],[68]]</f>
        <v>6.9734593595625E-3</v>
      </c>
      <c r="BS515" s="10">
        <f>3/24000000*OO[[#This Row],[127 (04JUL1985 18:00:00)-Water Temperature (C)]]*OO[[#This Row],[69]]</f>
        <v>8.5220190742049985E-3</v>
      </c>
      <c r="BT515" s="10">
        <f>3/24000000*OO[[#This Row],[128 (04JUL1985 21:00:00)-Water Temperature (C)]]*OO[[#This Row],[70]]</f>
        <v>1.0207002016241251E-2</v>
      </c>
      <c r="BU515" s="10">
        <f>3/24000000*OO[[#This Row],[129 (05JUL1985 00:00:00)-Water Temperature (C)]]*OO[[#This Row],[71]]</f>
        <v>1.1975371504346247E-2</v>
      </c>
      <c r="BV515" s="10">
        <f>3/24000000*OO[[#This Row],[130 (05JUL1985 03:00:00)-Water Temperature (C)]]*OO[[#This Row],[72]]</f>
        <v>1.3845232262399998E-2</v>
      </c>
      <c r="BW515" s="10">
        <f>3/24000000*OO[[#This Row],[131 (05JUL1985 06:00:00)-Water Temperature (C)]]*OO[[#This Row],[73]]</f>
        <v>1.5822388348094997E-2</v>
      </c>
      <c r="BX515" s="10">
        <f>3/24000000*OO[[#This Row],[132 (05JUL1985 09:00:00)-Water Temperature (C)]]*OO[[#This Row],[74]]</f>
        <v>1.8006314718287498E-2</v>
      </c>
      <c r="BY515" s="10">
        <f>3/24000000*OO[[#This Row],[133 (05JUL1985 12:00:00)-Water Temperature (C)]]*OO[[#This Row],[75]]</f>
        <v>2.0325440511622501E-2</v>
      </c>
      <c r="BZ515" s="10">
        <f>3/24000000*OO[[#This Row],[134 (05JUL1985 15:00:00)-Water Temperature (C)]]*OO[[#This Row],[76]]</f>
        <v>2.273856712666875E-2</v>
      </c>
      <c r="CA515" s="10">
        <f>3/24000000*OO[[#This Row],[135 (05JUL1985 18:00:00)-Water Temperature (C)]]*OO[[#This Row],[77]]</f>
        <v>2.5192638118972495E-2</v>
      </c>
      <c r="CB515" s="10">
        <f>3/24000000*OO[[#This Row],[136 (05JUL1985 21:00:00)-Water Temperature (C)]]*OO[[#This Row],[78]]</f>
        <v>2.7515819095124999E-2</v>
      </c>
      <c r="CC515" s="10">
        <f>3/24000000*OO[[#This Row],[137 (06JUL1985 00:00:00)-Water Temperature (C)]]*OO[[#This Row],[79]]</f>
        <v>2.9690099754687501E-2</v>
      </c>
      <c r="CD515" s="10">
        <f>3/24000000*OO[[#This Row],[138 (06JUL1985 03:00:00)-Water Temperature (C)]]*OO[[#This Row],[80]]</f>
        <v>3.1821042404699997E-2</v>
      </c>
      <c r="CE515" s="10">
        <f>3/24000000*OO[[#This Row],[139 (06JUL1985 06:00:00)-Water Temperature (C)]]*OO[[#This Row],[81]]</f>
        <v>3.3939633062999991E-2</v>
      </c>
      <c r="CF515" s="10">
        <f>3/24000000*OO[[#This Row],[140 (06JUL1985 09:00:00)-Water Temperature (C)]]*OO[[#This Row],[82]]</f>
        <v>3.6270283518949994E-2</v>
      </c>
      <c r="CG515" s="10">
        <f>3/24000000*OO[[#This Row],[141 (06JUL1985 12:00:00)-Water Temperature (C)]]*OO[[#This Row],[83]]</f>
        <v>3.8653584629975E-2</v>
      </c>
      <c r="CH515" s="10">
        <f>3/24000000*OO[[#This Row],[142 (06JUL1985 15:00:00)-Water Temperature (C)]]*OO[[#This Row],[84]]</f>
        <v>4.1033538077174997E-2</v>
      </c>
      <c r="CI515" s="10">
        <f>3/24000000*OO[[#This Row],[143 (06JUL1985 18:00:00)-Water Temperature (C)]]*OO[[#This Row],[85]]</f>
        <v>4.3291879175950003E-2</v>
      </c>
      <c r="CJ515" s="10">
        <f>3/24000000*OO[[#This Row],[144 (06JUL1985 21:00:00)-Water Temperature (C)]]*OO[[#This Row],[86]]</f>
        <v>4.5243531871374996E-2</v>
      </c>
      <c r="CK515" s="10">
        <f>3/24000000*OO[[#This Row],[145 (07JUL1985 00:00:00)-Water Temperature (C)]]*OO[[#This Row],[87]]</f>
        <v>4.6893950101350002E-2</v>
      </c>
      <c r="CL515" s="10">
        <f>3/24000000*OO[[#This Row],[146 (07JUL1985 03:00:00)-Water Temperature (C)]]*OO[[#This Row],[88]]</f>
        <v>4.8435300323400002E-2</v>
      </c>
      <c r="CM515" s="10">
        <f>3/24000000*OO[[#This Row],[147 (07JUL1985 06:00:00)-Water Temperature (C)]]*OO[[#This Row],[89]]</f>
        <v>4.9923262763699995E-2</v>
      </c>
      <c r="CN515" s="10">
        <f>3/24000000*OO[[#This Row],[148 (07JUL1985 09:00:00)-Water Temperature (C)]]*OO[[#This Row],[90]]</f>
        <v>5.1625157152974999E-2</v>
      </c>
      <c r="CO515" s="10">
        <f>3/24000000*OO[[#This Row],[149 (07JUL1985 12:00:00)-Water Temperature (C)]]*OO[[#This Row],[91]]</f>
        <v>5.3083000295699997E-2</v>
      </c>
      <c r="CP515" s="10">
        <f>3/24000000*OO[[#This Row],[150 (07JUL1985 15:00:00)-Water Temperature (C)]]*OO[[#This Row],[92]]</f>
        <v>5.4707751442400004E-2</v>
      </c>
      <c r="CQ515" s="10">
        <f>3/24000000*OO[[#This Row],[151 (07JUL1985 18:00:00)-Water Temperature (C)]]*OO[[#This Row],[93]]</f>
        <v>5.6217355547925001E-2</v>
      </c>
      <c r="CR515" s="10">
        <f>3/24000000*OO[[#This Row],[152 (07JUL1985 21:00:00)-Water Temperature (C)]]*OO[[#This Row],[94]]</f>
        <v>5.7427546460724996E-2</v>
      </c>
      <c r="CS515" s="10">
        <f>3/24000000*OO[[#This Row],[153 (08JUL1985 00:00:00)-Water Temperature (C)]]*OO[[#This Row],[95]]</f>
        <v>5.8342270620249999E-2</v>
      </c>
      <c r="CT515" s="10">
        <f>3/24000000*OO[[#This Row],[154 (08JUL1985 03:00:00)-Water Temperature (C)]]*OO[[#This Row],[96]]</f>
        <v>5.91079572034875E-2</v>
      </c>
      <c r="CU515" s="10">
        <f>3/24000000*OO[[#This Row],[155 (08JUL1985 06:00:00)-Water Temperature (C)]]*OO[[#This Row],[97]]</f>
        <v>5.989104654387499E-2</v>
      </c>
      <c r="CV515" s="10">
        <f>3/24000000*OO[[#This Row],[156 (08JUL1985 09:00:00)-Water Temperature (C)]]*OO[[#This Row],[98]]</f>
        <v>6.1054680599337503E-2</v>
      </c>
      <c r="CW515" s="10">
        <f>3/24000000*OO[[#This Row],[157 (08JUL1985 12:00:00)-Water Temperature (C)]]*OO[[#This Row],[99]]</f>
        <v>6.2320878578037489E-2</v>
      </c>
    </row>
    <row r="516" spans="1:101" x14ac:dyDescent="0.35">
      <c r="A516" t="s">
        <v>523</v>
      </c>
      <c r="B516">
        <v>910.82780000000002</v>
      </c>
      <c r="C516" s="10">
        <f>3/24*OO[[#This Row],[59 (26JUN1985 06:00:00)-Water Temperature (C)]]*OO[[#This Row],[1]]/SUM(OO[1])</f>
        <v>0</v>
      </c>
      <c r="D516" s="10">
        <f>3/24*OO[[#This Row],[60 (26JUN1985 09:00:00)-Water Temperature (C)]]*OO[[#This Row],[2]]/SUM(OO[2])</f>
        <v>0</v>
      </c>
      <c r="E516" s="10">
        <f>3/24*OO[[#This Row],[61 (26JUN1985 12:00:00)-Water Temperature (C)]]*OO[[#This Row],[3]]/SUM(OO[3])</f>
        <v>0</v>
      </c>
      <c r="F516" s="10">
        <f>3/24*OO[[#This Row],[62 (26JUN1985 15:00:00)-Water Temperature (C)]]*OO[[#This Row],[4]]/SUM(OO[4])</f>
        <v>0</v>
      </c>
      <c r="G516" s="10">
        <f>3/24*OO[[#This Row],[63 (26JUN1985 18:00:00)-Water Temperature (C)]]*OO[[#This Row],[5]]/SUM(OO[5])</f>
        <v>0</v>
      </c>
      <c r="H516" s="10">
        <f>3/24*OO[[#This Row],[64 (26JUN1985 21:00:00)-Water Temperature (C)]]*OO[[#This Row],[6]]/SUM(OO[6])</f>
        <v>0</v>
      </c>
      <c r="I516" s="10">
        <f>3/24*OO[[#This Row],[65 (27JUN1985 00:00:00)-Water Temperature (C)]]*OO[[#This Row],[7]]/SUM(OO[7])</f>
        <v>0</v>
      </c>
      <c r="J516" s="10">
        <f>3/24*OO[[#This Row],[66 (27JUN1985 03:00:00)-Water Temperature (C)]]*OO[[#This Row],[8]]/SUM(OO[8])</f>
        <v>0</v>
      </c>
      <c r="K516" s="10">
        <f>3/24*OO[[#This Row],[67 (27JUN1985 06:00:00)-Water Temperature (C)]]*OO[[#This Row],[9]]/SUM(OO[9])</f>
        <v>0</v>
      </c>
      <c r="L516" s="10">
        <f>3/24*OO[[#This Row],[68 (27JUN1985 09:00:00)-Water Temperature (C)]]*OO[[#This Row],[10]]/SUM(OO[10])</f>
        <v>0</v>
      </c>
      <c r="M516" s="10">
        <f>3/24*OO[[#This Row],[69 (27JUN1985 12:00:00)-Water Temperature (C)]]*OO[[#This Row],[11]]/SUM(OO[11])</f>
        <v>0</v>
      </c>
      <c r="N516" s="10">
        <f>3/24*OO[[#This Row],[70 (27JUN1985 15:00:00)-Water Temperature (C)]]*OO[[#This Row],[12]]/SUM(OO[12])</f>
        <v>0</v>
      </c>
      <c r="O516" s="10">
        <f>3/24*OO[[#This Row],[71 (27JUN1985 18:00:00)-Water Temperature (C)]]*OO[[#This Row],[13]]/SUM(OO[13])</f>
        <v>0</v>
      </c>
      <c r="P516" s="10">
        <f>3/24*OO[[#This Row],[72 (27JUN1985 21:00:00)-Water Temperature (C)]]*OO[[#This Row],[14]]/SUM(OO[14])</f>
        <v>0</v>
      </c>
      <c r="Q516" s="10">
        <f>3/24*OO[[#This Row],[73 (28JUN1985 00:00:00)-Water Temperature (C)]]*OO[[#This Row],[15]]/SUM(OO[15])</f>
        <v>0</v>
      </c>
      <c r="R516" s="10">
        <f>3/24*OO[[#This Row],[74 (28JUN1985 03:00:00)-Water Temperature (C)]]*OO[[#This Row],[16]]/SUM(OO[16])</f>
        <v>0</v>
      </c>
      <c r="S516" s="10">
        <f>3/24*OO[[#This Row],[75 (28JUN1985 06:00:00)-Water Temperature (C)]]*OO[[#This Row],[17]]/SUM(OO[17])</f>
        <v>0</v>
      </c>
      <c r="T516" s="10">
        <f>3/24*OO[[#This Row],[76 (28JUN1985 09:00:00)-Water Temperature (C)]]*OO[[#This Row],[18]]/SUM(OO[18])</f>
        <v>0</v>
      </c>
      <c r="U516" s="10">
        <f>3/24*OO[[#This Row],[77 (28JUN1985 12:00:00)-Water Temperature (C)]]*OO[[#This Row],[19]]/SUM(OO[19])</f>
        <v>0</v>
      </c>
      <c r="V516" s="10">
        <f>3/24000000*OO[[#This Row],[78 (28JUN1985 15:00:00)-Water Temperature (C)]]*OO[[#This Row],[20]]</f>
        <v>0</v>
      </c>
      <c r="W516" s="10">
        <f>3/24000000*OO[[#This Row],[79 (28JUN1985 18:00:00)-Water Temperature (C)]]*OO[[#This Row],[21]]</f>
        <v>0</v>
      </c>
      <c r="X516" s="10">
        <f>3/24000000*OO[[#This Row],[80 (28JUN1985 21:00:00)-Water Temperature (C)]]*OO[[#This Row],[22]]</f>
        <v>0</v>
      </c>
      <c r="Y516" s="10">
        <f>3/24000000*OO[[#This Row],[81 (29JUN1985 00:00:00)-Water Temperature (C)]]*OO[[#This Row],[23]]</f>
        <v>0</v>
      </c>
      <c r="Z516" s="10">
        <f>3/24000000*OO[[#This Row],[82 (29JUN1985 03:00:00)-Water Temperature (C)]]*OO[[#This Row],[24]]</f>
        <v>0</v>
      </c>
      <c r="AA516" s="10">
        <f>3/24000000*OO[[#This Row],[83 (29JUN1985 06:00:00)-Water Temperature (C)]]*OO[[#This Row],[25]]</f>
        <v>0</v>
      </c>
      <c r="AB516" s="10">
        <f>3/24000000*OO[[#This Row],[84 (29JUN1985 09:00:00)-Water Temperature (C)]]*OO[[#This Row],[26]]</f>
        <v>0</v>
      </c>
      <c r="AC516" s="10">
        <f>3/24000000*OO[[#This Row],[85 (29JUN1985 12:00:00)-Water Temperature (C)]]*OO[[#This Row],[27]]</f>
        <v>0</v>
      </c>
      <c r="AD516" s="10">
        <f>3/24000000*OO[[#This Row],[86 (29JUN1985 15:00:00)-Water Temperature (C)]]*OO[[#This Row],[28]]</f>
        <v>0</v>
      </c>
      <c r="AE516" s="10">
        <f>3/24000000*OO[[#This Row],[88 (29JUN1985 21:00:00)-Water Temperature (C)]]*OO[[#This Row],[30]]</f>
        <v>3.4926846245112499E-42</v>
      </c>
      <c r="AF516" s="10">
        <f>3/24000000*OO[[#This Row],[88 (29JUN1985 21:00:00)-Water Temperature (C)]]*OO[[#This Row],[30]]</f>
        <v>3.4926846245112499E-42</v>
      </c>
      <c r="AG516" s="10">
        <f>3/24000000*OO[[#This Row],[89 (30JUN1985 00:00:00)-Water Temperature (C)]]*OO[[#This Row],[31]]</f>
        <v>4.6427193561699993E-38</v>
      </c>
      <c r="AH516" s="10">
        <f>3/24000000*OO[[#This Row],[90 (30JUN1985 03:00:00)-Water Temperature (C)]]*OO[[#This Row],[32]]</f>
        <v>1.8868067396159998E-34</v>
      </c>
      <c r="AI516" s="10">
        <f>3/24000000*OO[[#This Row],[91 (30JUN1985 06:00:00)-Water Temperature (C)]]*OO[[#This Row],[33]]</f>
        <v>2.8895465923875E-31</v>
      </c>
      <c r="AJ516" s="10">
        <f>3/24000000*OO[[#This Row],[92 (30JUN1985 09:00:00)-Water Temperature (C)]]*OO[[#This Row],[34]]</f>
        <v>1.9646960160799998E-28</v>
      </c>
      <c r="AK516" s="10">
        <f>3/24000000*OO[[#This Row],[93 (30JUN1985 12:00:00)-Water Temperature (C)]]*OO[[#This Row],[35]]</f>
        <v>6.6788249733562504E-26</v>
      </c>
      <c r="AL516" s="10">
        <f>3/24000000*OO[[#This Row],[94 (30JUN1985 15:00:00)-Water Temperature (C)]]*OO[[#This Row],[36]]</f>
        <v>1.2459042226562501E-23</v>
      </c>
      <c r="AM516" s="10">
        <f>3/24000000*OO[[#This Row],[95 (30JUN1985 18:00:00)-Water Temperature (C)]]*OO[[#This Row],[37]]</f>
        <v>1.3776737046589997E-21</v>
      </c>
      <c r="AN516" s="10">
        <f>3/24000000*OO[[#This Row],[96 (30JUN1985 21:00:00)-Water Temperature (C)]]*OO[[#This Row],[38]]</f>
        <v>9.5560005838312494E-20</v>
      </c>
      <c r="AO516" s="10">
        <f>3/24000000*OO[[#This Row],[97 (01JUL1985 00:00:00)-Water Temperature (C)]]*OO[[#This Row],[39]]</f>
        <v>4.3772514062500001E-18</v>
      </c>
      <c r="AP516" s="10">
        <f>3/24000000*OO[[#This Row],[98 (01JUL1985 03:00:00)-Water Temperature (C)]]*OO[[#This Row],[40]]</f>
        <v>1.3911600609001249E-16</v>
      </c>
      <c r="AQ516" s="10">
        <f>3/24000000*OO[[#This Row],[99 (01JUL1985 06:00:00)-Water Temperature (C)]]*OO[[#This Row],[41]]</f>
        <v>3.1960396002349995E-15</v>
      </c>
      <c r="AR516" s="10">
        <f>3/24000000*OO[[#This Row],[100 (01JUL1985 09:00:00)-Water Temperature (C)]]*OO[[#This Row],[42]]</f>
        <v>5.5153756713625003E-14</v>
      </c>
      <c r="AS516" s="10">
        <f>3/24000000*OO[[#This Row],[101 (01JUL1985 12:00:00)-Water Temperature (C)]]*OO[[#This Row],[43]]</f>
        <v>7.2988981426350002E-13</v>
      </c>
      <c r="AT516" s="10">
        <f>3/24000000*OO[[#This Row],[102 (01JUL1985 15:00:00)-Water Temperature (C)]]*OO[[#This Row],[44]]</f>
        <v>7.57019013894E-12</v>
      </c>
      <c r="AU516" s="10">
        <f>3/24000000*OO[[#This Row],[103 (01JUL1985 18:00:00)-Water Temperature (C)]]*OO[[#This Row],[45]]</f>
        <v>6.3058669148799996E-11</v>
      </c>
      <c r="AV516" s="10">
        <f>3/24000000*OO[[#This Row],[104 (01JUL1985 21:00:00)-Water Temperature (C)]]*OO[[#This Row],[46]]</f>
        <v>4.2894510669187497E-10</v>
      </c>
      <c r="AW516" s="10">
        <f>3/24000000*OO[[#This Row],[105 (02JUL1985 00:00:00)-Water Temperature (C)]]*OO[[#This Row],[47]]</f>
        <v>2.4322369009592496E-9</v>
      </c>
      <c r="AX516" s="10">
        <f>3/24000000*OO[[#This Row],[106 (02JUL1985 03:00:00)-Water Temperature (C)]]*OO[[#This Row],[48]]</f>
        <v>1.1714258774034999E-8</v>
      </c>
      <c r="AY516" s="10">
        <f>3/24000000*OO[[#This Row],[107 (02JUL1985 06:00:00)-Water Temperature (C)]]*OO[[#This Row],[49]]</f>
        <v>4.8752710946562495E-8</v>
      </c>
      <c r="AZ516" s="10">
        <f>3/24000000*OO[[#This Row],[108 (02JUL1985 09:00:00)-Water Temperature (C)]]*OO[[#This Row],[50]]</f>
        <v>1.7777016212401249E-7</v>
      </c>
      <c r="BA516" s="10">
        <f>3/24000000*OO[[#This Row],[109 (02JUL1985 12:00:00)-Water Temperature (C)]]*OO[[#This Row],[51]]</f>
        <v>5.7608498150549997E-7</v>
      </c>
      <c r="BB516" s="10">
        <f>3/24000000*OO[[#This Row],[110 (02JUL1985 15:00:00)-Water Temperature (C)]]*OO[[#This Row],[52]]</f>
        <v>1.6685945112239999E-6</v>
      </c>
      <c r="BC516" s="10">
        <f>3/24000000*OO[[#This Row],[111 (02JUL1985 18:00:00)-Water Temperature (C)]]*OO[[#This Row],[53]]</f>
        <v>4.3688132538400001E-6</v>
      </c>
      <c r="BD516" s="10">
        <f>3/24000000*OO[[#This Row],[112 (02JUL1985 21:00:00)-Water Temperature (C)]]*OO[[#This Row],[54]]</f>
        <v>1.0416517359641249E-5</v>
      </c>
      <c r="BE516" s="10">
        <f>3/24000000*OO[[#This Row],[113 (03JUL1985 00:00:00)-Water Temperature (C)]]*OO[[#This Row],[55]]</f>
        <v>2.2866991809049996E-5</v>
      </c>
      <c r="BF516" s="10">
        <f>3/24000000*OO[[#This Row],[114 (03JUL1985 03:00:00)-Water Temperature (C)]]*OO[[#This Row],[56]]</f>
        <v>4.6555533447674994E-5</v>
      </c>
      <c r="BG516" s="10">
        <f>3/24000000*OO[[#This Row],[115 (03JUL1985 06:00:00)-Water Temperature (C)]]*OO[[#This Row],[57]]</f>
        <v>8.8549970477312494E-5</v>
      </c>
      <c r="BH516" s="10">
        <f>3/24000000*OO[[#This Row],[116 (03JUL1985 09:00:00)-Water Temperature (C)]]*OO[[#This Row],[58]]</f>
        <v>1.58784124411225E-4</v>
      </c>
      <c r="BI516" s="10">
        <f>3/24000000*OO[[#This Row],[117 (03JUL1985 12:00:00)-Water Temperature (C)]]*OO[[#This Row],[59]]</f>
        <v>2.7061432958670002E-4</v>
      </c>
      <c r="BJ516" s="10">
        <f>3/24000000*OO[[#This Row],[118 (03JUL1985 15:00:00)-Water Temperature (C)]]*OO[[#This Row],[60]]</f>
        <v>4.3922786142499995E-4</v>
      </c>
      <c r="BK516" s="10">
        <f>3/24000000*OO[[#This Row],[119 (03JUL1985 18:00:00)-Water Temperature (C)]]*OO[[#This Row],[61]]</f>
        <v>6.8240607248187487E-4</v>
      </c>
      <c r="BL516" s="10">
        <f>3/24000000*OO[[#This Row],[120 (03JUL1985 21:00:00)-Water Temperature (C)]]*OO[[#This Row],[62]]</f>
        <v>1.0136144862384999E-3</v>
      </c>
      <c r="BM516" s="10">
        <f>3/24000000*OO[[#This Row],[121 (04JUL1985 00:00:00)-Water Temperature (C)]]*OO[[#This Row],[63]]</f>
        <v>1.4491790543669997E-3</v>
      </c>
      <c r="BN516" s="10">
        <f>3/24000000*OO[[#This Row],[122 (04JUL1985 03:00:00)-Water Temperature (C)]]*OO[[#This Row],[64]]</f>
        <v>2.0059293924475003E-3</v>
      </c>
      <c r="BO516" s="10">
        <f>3/24000000*OO[[#This Row],[123 (04JUL1985 06:00:00)-Water Temperature (C)]]*OO[[#This Row],[65]]</f>
        <v>2.6957141573557496E-3</v>
      </c>
      <c r="BP516" s="10">
        <f>3/24000000*OO[[#This Row],[124 (04JUL1985 09:00:00)-Water Temperature (C)]]*OO[[#This Row],[66]]</f>
        <v>3.5451149806800001E-3</v>
      </c>
      <c r="BQ516" s="10">
        <f>3/24000000*OO[[#This Row],[125 (04JUL1985 12:00:00)-Water Temperature (C)]]*OO[[#This Row],[67]]</f>
        <v>4.5567991357199997E-3</v>
      </c>
      <c r="BR516" s="10">
        <f>3/24000000*OO[[#This Row],[126 (04JUL1985 15:00:00)-Water Temperature (C)]]*OO[[#This Row],[68]]</f>
        <v>5.7282622931937501E-3</v>
      </c>
      <c r="BS516" s="10">
        <f>3/24000000*OO[[#This Row],[127 (04JUL1985 18:00:00)-Water Temperature (C)]]*OO[[#This Row],[69]]</f>
        <v>7.0743364723624986E-3</v>
      </c>
      <c r="BT516" s="10">
        <f>3/24000000*OO[[#This Row],[128 (04JUL1985 21:00:00)-Water Temperature (C)]]*OO[[#This Row],[70]]</f>
        <v>8.5579314075225014E-3</v>
      </c>
      <c r="BU516" s="10">
        <f>3/24000000*OO[[#This Row],[129 (05JUL1985 00:00:00)-Water Temperature (C)]]*OO[[#This Row],[71]]</f>
        <v>1.0136688077484999E-2</v>
      </c>
      <c r="BV516" s="10">
        <f>3/24000000*OO[[#This Row],[130 (05JUL1985 03:00:00)-Water Temperature (C)]]*OO[[#This Row],[72]]</f>
        <v>1.18258418858925E-2</v>
      </c>
      <c r="BW516" s="10">
        <f>3/24000000*OO[[#This Row],[131 (05JUL1985 06:00:00)-Water Temperature (C)]]*OO[[#This Row],[73]]</f>
        <v>1.363044062219625E-2</v>
      </c>
      <c r="BX516" s="10">
        <f>3/24000000*OO[[#This Row],[132 (05JUL1985 09:00:00)-Water Temperature (C)]]*OO[[#This Row],[74]]</f>
        <v>1.5634935891761251E-2</v>
      </c>
      <c r="BY516" s="10">
        <f>3/24000000*OO[[#This Row],[133 (05JUL1985 12:00:00)-Water Temperature (C)]]*OO[[#This Row],[75]]</f>
        <v>1.777952945409875E-2</v>
      </c>
      <c r="BZ516" s="10">
        <f>3/24000000*OO[[#This Row],[134 (05JUL1985 15:00:00)-Water Temperature (C)]]*OO[[#This Row],[76]]</f>
        <v>2.002919803981125E-2</v>
      </c>
      <c r="CA516" s="10">
        <f>3/24000000*OO[[#This Row],[135 (05JUL1985 18:00:00)-Water Temperature (C)]]*OO[[#This Row],[77]]</f>
        <v>2.2337315277399999E-2</v>
      </c>
      <c r="CB516" s="10">
        <f>3/24000000*OO[[#This Row],[136 (05JUL1985 21:00:00)-Water Temperature (C)]]*OO[[#This Row],[78]]</f>
        <v>2.4553060388284996E-2</v>
      </c>
      <c r="CC516" s="10">
        <f>3/24000000*OO[[#This Row],[137 (06JUL1985 00:00:00)-Water Temperature (C)]]*OO[[#This Row],[79]]</f>
        <v>2.6656849431817498E-2</v>
      </c>
      <c r="CD516" s="10">
        <f>3/24000000*OO[[#This Row],[138 (06JUL1985 03:00:00)-Water Temperature (C)]]*OO[[#This Row],[80]]</f>
        <v>2.8738360798349998E-2</v>
      </c>
      <c r="CE516" s="10">
        <f>3/24000000*OO[[#This Row],[139 (06JUL1985 06:00:00)-Water Temperature (C)]]*OO[[#This Row],[81]]</f>
        <v>3.0822585852437499E-2</v>
      </c>
      <c r="CF516" s="10">
        <f>3/24000000*OO[[#This Row],[140 (06JUL1985 09:00:00)-Water Temperature (C)]]*OO[[#This Row],[82]]</f>
        <v>3.3108624331199994E-2</v>
      </c>
      <c r="CG516" s="10">
        <f>3/24000000*OO[[#This Row],[141 (06JUL1985 12:00:00)-Water Temperature (C)]]*OO[[#This Row],[83]]</f>
        <v>3.5453093141100005E-2</v>
      </c>
      <c r="CH516" s="10">
        <f>3/24000000*OO[[#This Row],[142 (06JUL1985 15:00:00)-Water Temperature (C)]]*OO[[#This Row],[84]]</f>
        <v>3.7806062967125E-2</v>
      </c>
      <c r="CI516" s="10">
        <f>3/24000000*OO[[#This Row],[143 (06JUL1985 18:00:00)-Water Temperature (C)]]*OO[[#This Row],[85]]</f>
        <v>4.0058496460625002E-2</v>
      </c>
      <c r="CJ516" s="10">
        <f>3/24000000*OO[[#This Row],[144 (06JUL1985 21:00:00)-Water Temperature (C)]]*OO[[#This Row],[86]]</f>
        <v>4.2041613625349999E-2</v>
      </c>
      <c r="CK516" s="10">
        <f>3/24000000*OO[[#This Row],[145 (07JUL1985 00:00:00)-Water Temperature (C)]]*OO[[#This Row],[87]]</f>
        <v>4.3755789008749997E-2</v>
      </c>
      <c r="CL516" s="10">
        <f>3/24000000*OO[[#This Row],[146 (07JUL1985 03:00:00)-Water Temperature (C)]]*OO[[#This Row],[88]]</f>
        <v>4.5373904545649997E-2</v>
      </c>
      <c r="CM516" s="10">
        <f>3/24000000*OO[[#This Row],[147 (07JUL1985 06:00:00)-Water Temperature (C)]]*OO[[#This Row],[89]]</f>
        <v>4.694589714037499E-2</v>
      </c>
      <c r="CN516" s="10">
        <f>3/24000000*OO[[#This Row],[148 (07JUL1985 09:00:00)-Water Temperature (C)]]*OO[[#This Row],[90]]</f>
        <v>4.8715921533187496E-2</v>
      </c>
      <c r="CO516" s="10">
        <f>3/24000000*OO[[#This Row],[149 (07JUL1985 12:00:00)-Water Temperature (C)]]*OO[[#This Row],[91]]</f>
        <v>5.0260272453174992E-2</v>
      </c>
      <c r="CP516" s="10">
        <f>3/24000000*OO[[#This Row],[150 (07JUL1985 15:00:00)-Water Temperature (C)]]*OO[[#This Row],[92]]</f>
        <v>5.1959853342524995E-2</v>
      </c>
      <c r="CQ516" s="10">
        <f>3/24000000*OO[[#This Row],[151 (07JUL1985 18:00:00)-Water Temperature (C)]]*OO[[#This Row],[93]]</f>
        <v>5.35509323980125E-2</v>
      </c>
      <c r="CR516" s="10">
        <f>3/24000000*OO[[#This Row],[152 (07JUL1985 21:00:00)-Water Temperature (C)]]*OO[[#This Row],[94]]</f>
        <v>5.4862442474699992E-2</v>
      </c>
      <c r="CS516" s="10">
        <f>3/24000000*OO[[#This Row],[153 (08JUL1985 00:00:00)-Water Temperature (C)]]*OO[[#This Row],[95]]</f>
        <v>5.5895877976949997E-2</v>
      </c>
      <c r="CT516" s="10">
        <f>3/24000000*OO[[#This Row],[154 (08JUL1985 03:00:00)-Water Temperature (C)]]*OO[[#This Row],[96]]</f>
        <v>5.678634799844999E-2</v>
      </c>
      <c r="CU516" s="10">
        <f>3/24000000*OO[[#This Row],[155 (08JUL1985 06:00:00)-Water Temperature (C)]]*OO[[#This Row],[97]]</f>
        <v>5.7688579262999994E-2</v>
      </c>
      <c r="CV516" s="10">
        <f>3/24000000*OO[[#This Row],[156 (08JUL1985 09:00:00)-Water Temperature (C)]]*OO[[#This Row],[98]]</f>
        <v>5.8945550317349993E-2</v>
      </c>
      <c r="CW516" s="10">
        <f>3/24000000*OO[[#This Row],[157 (08JUL1985 12:00:00)-Water Temperature (C)]]*OO[[#This Row],[99]]</f>
        <v>6.0295870157599997E-2</v>
      </c>
    </row>
    <row r="517" spans="1:101" x14ac:dyDescent="0.35">
      <c r="A517" t="s">
        <v>524</v>
      </c>
      <c r="B517">
        <v>806.2296</v>
      </c>
      <c r="C517" s="10">
        <f>3/24*OO[[#This Row],[59 (26JUN1985 06:00:00)-Water Temperature (C)]]*OO[[#This Row],[1]]/SUM(OO[1])</f>
        <v>0</v>
      </c>
      <c r="D517" s="10">
        <f>3/24*OO[[#This Row],[60 (26JUN1985 09:00:00)-Water Temperature (C)]]*OO[[#This Row],[2]]/SUM(OO[2])</f>
        <v>0</v>
      </c>
      <c r="E517" s="10">
        <f>3/24*OO[[#This Row],[61 (26JUN1985 12:00:00)-Water Temperature (C)]]*OO[[#This Row],[3]]/SUM(OO[3])</f>
        <v>0</v>
      </c>
      <c r="F517" s="10">
        <f>3/24*OO[[#This Row],[62 (26JUN1985 15:00:00)-Water Temperature (C)]]*OO[[#This Row],[4]]/SUM(OO[4])</f>
        <v>0</v>
      </c>
      <c r="G517" s="10">
        <f>3/24*OO[[#This Row],[63 (26JUN1985 18:00:00)-Water Temperature (C)]]*OO[[#This Row],[5]]/SUM(OO[5])</f>
        <v>0</v>
      </c>
      <c r="H517" s="10">
        <f>3/24*OO[[#This Row],[64 (26JUN1985 21:00:00)-Water Temperature (C)]]*OO[[#This Row],[6]]/SUM(OO[6])</f>
        <v>0</v>
      </c>
      <c r="I517" s="10">
        <f>3/24*OO[[#This Row],[65 (27JUN1985 00:00:00)-Water Temperature (C)]]*OO[[#This Row],[7]]/SUM(OO[7])</f>
        <v>0</v>
      </c>
      <c r="J517" s="10">
        <f>3/24*OO[[#This Row],[66 (27JUN1985 03:00:00)-Water Temperature (C)]]*OO[[#This Row],[8]]/SUM(OO[8])</f>
        <v>0</v>
      </c>
      <c r="K517" s="10">
        <f>3/24*OO[[#This Row],[67 (27JUN1985 06:00:00)-Water Temperature (C)]]*OO[[#This Row],[9]]/SUM(OO[9])</f>
        <v>0</v>
      </c>
      <c r="L517" s="10">
        <f>3/24*OO[[#This Row],[68 (27JUN1985 09:00:00)-Water Temperature (C)]]*OO[[#This Row],[10]]/SUM(OO[10])</f>
        <v>0</v>
      </c>
      <c r="M517" s="10">
        <f>3/24*OO[[#This Row],[69 (27JUN1985 12:00:00)-Water Temperature (C)]]*OO[[#This Row],[11]]/SUM(OO[11])</f>
        <v>0</v>
      </c>
      <c r="N517" s="10">
        <f>3/24*OO[[#This Row],[70 (27JUN1985 15:00:00)-Water Temperature (C)]]*OO[[#This Row],[12]]/SUM(OO[12])</f>
        <v>0</v>
      </c>
      <c r="O517" s="10">
        <f>3/24*OO[[#This Row],[71 (27JUN1985 18:00:00)-Water Temperature (C)]]*OO[[#This Row],[13]]/SUM(OO[13])</f>
        <v>0</v>
      </c>
      <c r="P517" s="10">
        <f>3/24*OO[[#This Row],[72 (27JUN1985 21:00:00)-Water Temperature (C)]]*OO[[#This Row],[14]]/SUM(OO[14])</f>
        <v>0</v>
      </c>
      <c r="Q517" s="10">
        <f>3/24*OO[[#This Row],[73 (28JUN1985 00:00:00)-Water Temperature (C)]]*OO[[#This Row],[15]]/SUM(OO[15])</f>
        <v>0</v>
      </c>
      <c r="R517" s="10">
        <f>3/24*OO[[#This Row],[74 (28JUN1985 03:00:00)-Water Temperature (C)]]*OO[[#This Row],[16]]/SUM(OO[16])</f>
        <v>0</v>
      </c>
      <c r="S517" s="10">
        <f>3/24*OO[[#This Row],[75 (28JUN1985 06:00:00)-Water Temperature (C)]]*OO[[#This Row],[17]]/SUM(OO[17])</f>
        <v>0</v>
      </c>
      <c r="T517" s="10">
        <f>3/24*OO[[#This Row],[76 (28JUN1985 09:00:00)-Water Temperature (C)]]*OO[[#This Row],[18]]/SUM(OO[18])</f>
        <v>0</v>
      </c>
      <c r="U517" s="10">
        <f>3/24*OO[[#This Row],[77 (28JUN1985 12:00:00)-Water Temperature (C)]]*OO[[#This Row],[19]]/SUM(OO[19])</f>
        <v>0</v>
      </c>
      <c r="V517" s="10">
        <f>3/24000000*OO[[#This Row],[78 (28JUN1985 15:00:00)-Water Temperature (C)]]*OO[[#This Row],[20]]</f>
        <v>0</v>
      </c>
      <c r="W517" s="10">
        <f>3/24000000*OO[[#This Row],[79 (28JUN1985 18:00:00)-Water Temperature (C)]]*OO[[#This Row],[21]]</f>
        <v>0</v>
      </c>
      <c r="X517" s="10">
        <f>3/24000000*OO[[#This Row],[80 (28JUN1985 21:00:00)-Water Temperature (C)]]*OO[[#This Row],[22]]</f>
        <v>0</v>
      </c>
      <c r="Y517" s="10">
        <f>3/24000000*OO[[#This Row],[81 (29JUN1985 00:00:00)-Water Temperature (C)]]*OO[[#This Row],[23]]</f>
        <v>0</v>
      </c>
      <c r="Z517" s="10">
        <f>3/24000000*OO[[#This Row],[82 (29JUN1985 03:00:00)-Water Temperature (C)]]*OO[[#This Row],[24]]</f>
        <v>0</v>
      </c>
      <c r="AA517" s="10">
        <f>3/24000000*OO[[#This Row],[83 (29JUN1985 06:00:00)-Water Temperature (C)]]*OO[[#This Row],[25]]</f>
        <v>0</v>
      </c>
      <c r="AB517" s="10">
        <f>3/24000000*OO[[#This Row],[84 (29JUN1985 09:00:00)-Water Temperature (C)]]*OO[[#This Row],[26]]</f>
        <v>0</v>
      </c>
      <c r="AC517" s="10">
        <f>3/24000000*OO[[#This Row],[85 (29JUN1985 12:00:00)-Water Temperature (C)]]*OO[[#This Row],[27]]</f>
        <v>0</v>
      </c>
      <c r="AD517" s="10">
        <f>3/24000000*OO[[#This Row],[86 (29JUN1985 15:00:00)-Water Temperature (C)]]*OO[[#This Row],[28]]</f>
        <v>0</v>
      </c>
      <c r="AE517" s="10">
        <f>3/24000000*OO[[#This Row],[88 (29JUN1985 21:00:00)-Water Temperature (C)]]*OO[[#This Row],[30]]</f>
        <v>7.2302892264899999E-43</v>
      </c>
      <c r="AF517" s="10">
        <f>3/24000000*OO[[#This Row],[88 (29JUN1985 21:00:00)-Water Temperature (C)]]*OO[[#This Row],[30]]</f>
        <v>7.2302892264899999E-43</v>
      </c>
      <c r="AG517" s="10">
        <f>3/24000000*OO[[#This Row],[89 (30JUN1985 00:00:00)-Water Temperature (C)]]*OO[[#This Row],[31]]</f>
        <v>1.055444987615625E-38</v>
      </c>
      <c r="AH517" s="10">
        <f>3/24000000*OO[[#This Row],[90 (30JUN1985 03:00:00)-Water Temperature (C)]]*OO[[#This Row],[32]]</f>
        <v>4.6499758181600003E-35</v>
      </c>
      <c r="AI517" s="10">
        <f>3/24000000*OO[[#This Row],[91 (30JUN1985 06:00:00)-Water Temperature (C)]]*OO[[#This Row],[33]]</f>
        <v>7.6800581227537485E-32</v>
      </c>
      <c r="AJ517" s="10">
        <f>3/24000000*OO[[#This Row],[92 (30JUN1985 09:00:00)-Water Temperature (C)]]*OO[[#This Row],[34]]</f>
        <v>5.5849894491599996E-29</v>
      </c>
      <c r="AK517" s="10">
        <f>3/24000000*OO[[#This Row],[93 (30JUN1985 12:00:00)-Water Temperature (C)]]*OO[[#This Row],[35]]</f>
        <v>2.0179598937120002E-26</v>
      </c>
      <c r="AL517" s="10">
        <f>3/24000000*OO[[#This Row],[94 (30JUN1985 15:00:00)-Water Temperature (C)]]*OO[[#This Row],[36]]</f>
        <v>3.9827307741299994E-24</v>
      </c>
      <c r="AM517" s="10">
        <f>3/24000000*OO[[#This Row],[95 (30JUN1985 18:00:00)-Water Temperature (C)]]*OO[[#This Row],[37]]</f>
        <v>4.6409769730799999E-22</v>
      </c>
      <c r="AN517" s="10">
        <f>3/24000000*OO[[#This Row],[96 (30JUN1985 21:00:00)-Water Temperature (C)]]*OO[[#This Row],[38]]</f>
        <v>3.38145751732375E-20</v>
      </c>
      <c r="AO517" s="10">
        <f>3/24000000*OO[[#This Row],[97 (01JUL1985 00:00:00)-Water Temperature (C)]]*OO[[#This Row],[39]]</f>
        <v>1.6223953196825E-18</v>
      </c>
      <c r="AP517" s="10">
        <f>3/24000000*OO[[#This Row],[98 (01JUL1985 03:00:00)-Water Temperature (C)]]*OO[[#This Row],[40]]</f>
        <v>5.3869847907600002E-17</v>
      </c>
      <c r="AQ517" s="10">
        <f>3/24000000*OO[[#This Row],[99 (01JUL1985 06:00:00)-Water Temperature (C)]]*OO[[#This Row],[41]]</f>
        <v>1.2900644861212499E-15</v>
      </c>
      <c r="AR517" s="10">
        <f>3/24000000*OO[[#This Row],[100 (01JUL1985 09:00:00)-Water Temperature (C)]]*OO[[#This Row],[42]]</f>
        <v>2.3156753771842497E-14</v>
      </c>
      <c r="AS517" s="10">
        <f>3/24000000*OO[[#This Row],[101 (01JUL1985 12:00:00)-Water Temperature (C)]]*OO[[#This Row],[43]]</f>
        <v>3.1810538684699998E-13</v>
      </c>
      <c r="AT517" s="10">
        <f>3/24000000*OO[[#This Row],[102 (01JUL1985 15:00:00)-Water Temperature (C)]]*OO[[#This Row],[44]]</f>
        <v>3.4189007285349995E-12</v>
      </c>
      <c r="AU517" s="10">
        <f>3/24000000*OO[[#This Row],[103 (01JUL1985 18:00:00)-Water Temperature (C)]]*OO[[#This Row],[45]]</f>
        <v>2.9463034344949994E-11</v>
      </c>
      <c r="AV517" s="10">
        <f>3/24000000*OO[[#This Row],[104 (01JUL1985 21:00:00)-Water Temperature (C)]]*OO[[#This Row],[46]]</f>
        <v>2.0703676528185001E-10</v>
      </c>
      <c r="AW517" s="10">
        <f>3/24000000*OO[[#This Row],[105 (02JUL1985 00:00:00)-Water Temperature (C)]]*OO[[#This Row],[47]]</f>
        <v>1.2110415619199998E-9</v>
      </c>
      <c r="AX517" s="10">
        <f>3/24000000*OO[[#This Row],[106 (02JUL1985 03:00:00)-Water Temperature (C)]]*OO[[#This Row],[48]]</f>
        <v>6.0087599459312498E-9</v>
      </c>
      <c r="AY517" s="10">
        <f>3/24000000*OO[[#This Row],[107 (02JUL1985 06:00:00)-Water Temperature (C)]]*OO[[#This Row],[49]]</f>
        <v>2.5727489458842502E-8</v>
      </c>
      <c r="AZ517" s="10">
        <f>3/24000000*OO[[#This Row],[108 (02JUL1985 09:00:00)-Water Temperature (C)]]*OO[[#This Row],[50]]</f>
        <v>9.639021249585001E-8</v>
      </c>
      <c r="BA517" s="10">
        <f>3/24000000*OO[[#This Row],[109 (02JUL1985 12:00:00)-Water Temperature (C)]]*OO[[#This Row],[51]]</f>
        <v>3.2051427959549996E-7</v>
      </c>
      <c r="BB517" s="10">
        <f>3/24000000*OO[[#This Row],[110 (02JUL1985 15:00:00)-Water Temperature (C)]]*OO[[#This Row],[52]]</f>
        <v>9.5135864634999997E-7</v>
      </c>
      <c r="BC517" s="10">
        <f>3/24000000*OO[[#This Row],[111 (02JUL1985 18:00:00)-Water Temperature (C)]]*OO[[#This Row],[53]]</f>
        <v>2.5496339748839999E-6</v>
      </c>
      <c r="BD517" s="10">
        <f>3/24000000*OO[[#This Row],[112 (02JUL1985 21:00:00)-Water Temperature (C)]]*OO[[#This Row],[54]]</f>
        <v>6.2157797079000005E-6</v>
      </c>
      <c r="BE517" s="10">
        <f>3/24000000*OO[[#This Row],[113 (03JUL1985 00:00:00)-Water Temperature (C)]]*OO[[#This Row],[55]]</f>
        <v>1.3937544271997497E-5</v>
      </c>
      <c r="BF517" s="10">
        <f>3/24000000*OO[[#This Row],[114 (03JUL1985 03:00:00)-Water Temperature (C)]]*OO[[#This Row],[56]]</f>
        <v>2.8953599006099997E-5</v>
      </c>
      <c r="BG517" s="10">
        <f>3/24000000*OO[[#This Row],[115 (03JUL1985 06:00:00)-Water Temperature (C)]]*OO[[#This Row],[57]]</f>
        <v>5.6135145238312496E-5</v>
      </c>
      <c r="BH517" s="10">
        <f>3/24000000*OO[[#This Row],[116 (03JUL1985 09:00:00)-Water Temperature (C)]]*OO[[#This Row],[58]]</f>
        <v>1.02503539658925E-4</v>
      </c>
      <c r="BI517" s="10">
        <f>3/24000000*OO[[#This Row],[117 (03JUL1985 12:00:00)-Water Temperature (C)]]*OO[[#This Row],[59]]</f>
        <v>1.7771540516122499E-4</v>
      </c>
      <c r="BJ517" s="10">
        <f>3/24000000*OO[[#This Row],[118 (03JUL1985 15:00:00)-Water Temperature (C)]]*OO[[#This Row],[60]]</f>
        <v>2.9315041460412501E-4</v>
      </c>
      <c r="BK517" s="10">
        <f>3/24000000*OO[[#This Row],[119 (03JUL1985 18:00:00)-Water Temperature (C)]]*OO[[#This Row],[61]]</f>
        <v>4.6246320014399999E-4</v>
      </c>
      <c r="BL517" s="10">
        <f>3/24000000*OO[[#This Row],[120 (03JUL1985 21:00:00)-Water Temperature (C)]]*OO[[#This Row],[62]]</f>
        <v>6.9693939265200004E-4</v>
      </c>
      <c r="BM517" s="10">
        <f>3/24000000*OO[[#This Row],[121 (04JUL1985 00:00:00)-Water Temperature (C)]]*OO[[#This Row],[63]]</f>
        <v>1.0101887661468749E-3</v>
      </c>
      <c r="BN517" s="10">
        <f>3/24000000*OO[[#This Row],[122 (04JUL1985 03:00:00)-Water Temperature (C)]]*OO[[#This Row],[64]]</f>
        <v>1.41653851899E-3</v>
      </c>
      <c r="BO517" s="10">
        <f>3/24000000*OO[[#This Row],[123 (04JUL1985 06:00:00)-Water Temperature (C)]]*OO[[#This Row],[65]]</f>
        <v>1.9270737692977501E-3</v>
      </c>
      <c r="BP517" s="10">
        <f>3/24000000*OO[[#This Row],[124 (04JUL1985 09:00:00)-Water Temperature (C)]]*OO[[#This Row],[66]]</f>
        <v>2.5635159658828751E-3</v>
      </c>
      <c r="BQ517" s="10">
        <f>3/24000000*OO[[#This Row],[125 (04JUL1985 12:00:00)-Water Temperature (C)]]*OO[[#This Row],[67]]</f>
        <v>3.3307476885299997E-3</v>
      </c>
      <c r="BR517" s="10">
        <f>3/24000000*OO[[#This Row],[126 (04JUL1985 15:00:00)-Water Temperature (C)]]*OO[[#This Row],[68]]</f>
        <v>4.2297993245399993E-3</v>
      </c>
      <c r="BS517" s="10">
        <f>3/24000000*OO[[#This Row],[127 (04JUL1985 18:00:00)-Water Temperature (C)]]*OO[[#This Row],[69]]</f>
        <v>5.2739635823499994E-3</v>
      </c>
      <c r="BT517" s="10">
        <f>3/24000000*OO[[#This Row],[128 (04JUL1985 21:00:00)-Water Temperature (C)]]*OO[[#This Row],[70]]</f>
        <v>6.4379989678124989E-3</v>
      </c>
      <c r="BU517" s="10">
        <f>3/24000000*OO[[#This Row],[129 (05JUL1985 00:00:00)-Water Temperature (C)]]*OO[[#This Row],[71]]</f>
        <v>7.6915872067699993E-3</v>
      </c>
      <c r="BV517" s="10">
        <f>3/24000000*OO[[#This Row],[130 (05JUL1985 03:00:00)-Water Temperature (C)]]*OO[[#This Row],[72]]</f>
        <v>9.0468133498937502E-3</v>
      </c>
      <c r="BW517" s="10">
        <f>3/24000000*OO[[#This Row],[131 (05JUL1985 06:00:00)-Water Temperature (C)]]*OO[[#This Row],[73]]</f>
        <v>1.0508065774053749E-2</v>
      </c>
      <c r="BX517" s="10">
        <f>3/24000000*OO[[#This Row],[132 (05JUL1985 09:00:00)-Water Temperature (C)]]*OO[[#This Row],[74]]</f>
        <v>1.214036021014E-2</v>
      </c>
      <c r="BY517" s="10">
        <f>3/24000000*OO[[#This Row],[133 (05JUL1985 12:00:00)-Water Temperature (C)]]*OO[[#This Row],[75]]</f>
        <v>1.3898500459072502E-2</v>
      </c>
      <c r="BZ517" s="10">
        <f>3/24000000*OO[[#This Row],[134 (05JUL1985 15:00:00)-Water Temperature (C)]]*OO[[#This Row],[76]]</f>
        <v>1.5756013539155001E-2</v>
      </c>
      <c r="CA517" s="10">
        <f>3/24000000*OO[[#This Row],[135 (05JUL1985 18:00:00)-Water Temperature (C)]]*OO[[#This Row],[77]]</f>
        <v>1.7676422598268751E-2</v>
      </c>
      <c r="CB517" s="10">
        <f>3/24000000*OO[[#This Row],[136 (05JUL1985 21:00:00)-Water Temperature (C)]]*OO[[#This Row],[78]]</f>
        <v>1.9540953760260001E-2</v>
      </c>
      <c r="CC517" s="10">
        <f>3/24000000*OO[[#This Row],[137 (06JUL1985 00:00:00)-Water Temperature (C)]]*OO[[#This Row],[79]]</f>
        <v>2.133230751863625E-2</v>
      </c>
      <c r="CD517" s="10">
        <f>3/24000000*OO[[#This Row],[138 (06JUL1985 03:00:00)-Water Temperature (C)]]*OO[[#This Row],[80]]</f>
        <v>2.3118921184589997E-2</v>
      </c>
      <c r="CE517" s="10">
        <f>3/24000000*OO[[#This Row],[139 (06JUL1985 06:00:00)-Water Temperature (C)]]*OO[[#This Row],[81]]</f>
        <v>2.4919312963502499E-2</v>
      </c>
      <c r="CF517" s="10">
        <f>3/24000000*OO[[#This Row],[140 (06JUL1985 09:00:00)-Water Temperature (C)]]*OO[[#This Row],[82]]</f>
        <v>2.6891998404377501E-2</v>
      </c>
      <c r="CG517" s="10">
        <f>3/24000000*OO[[#This Row],[141 (06JUL1985 12:00:00)-Water Temperature (C)]]*OO[[#This Row],[83]]</f>
        <v>2.8920749818624993E-2</v>
      </c>
      <c r="CH517" s="10">
        <f>3/24000000*OO[[#This Row],[142 (06JUL1985 15:00:00)-Water Temperature (C)]]*OO[[#This Row],[84]]</f>
        <v>3.0965528104775E-2</v>
      </c>
      <c r="CI517" s="10">
        <f>3/24000000*OO[[#This Row],[143 (06JUL1985 18:00:00)-Water Temperature (C)]]*OO[[#This Row],[85]]</f>
        <v>3.2937271708962504E-2</v>
      </c>
      <c r="CJ517" s="10">
        <f>3/24000000*OO[[#This Row],[144 (06JUL1985 21:00:00)-Water Temperature (C)]]*OO[[#This Row],[86]]</f>
        <v>3.4697815280799994E-2</v>
      </c>
      <c r="CK517" s="10">
        <f>3/24000000*OO[[#This Row],[145 (07JUL1985 00:00:00)-Water Temperature (C)]]*OO[[#This Row],[87]]</f>
        <v>3.6245351515800002E-2</v>
      </c>
      <c r="CL517" s="10">
        <f>3/24000000*OO[[#This Row],[146 (07JUL1985 03:00:00)-Water Temperature (C)]]*OO[[#This Row],[88]]</f>
        <v>3.7718729779337497E-2</v>
      </c>
      <c r="CM517" s="10">
        <f>3/24000000*OO[[#This Row],[147 (07JUL1985 06:00:00)-Water Temperature (C)]]*OO[[#This Row],[89]]</f>
        <v>3.9157962021449999E-2</v>
      </c>
      <c r="CN517" s="10">
        <f>3/24000000*OO[[#This Row],[148 (07JUL1985 09:00:00)-Water Temperature (C)]]*OO[[#This Row],[90]]</f>
        <v>4.0762407086999998E-2</v>
      </c>
      <c r="CO517" s="10">
        <f>3/24000000*OO[[#This Row],[149 (07JUL1985 12:00:00)-Water Temperature (C)]]*OO[[#This Row],[91]]</f>
        <v>4.2181638318899997E-2</v>
      </c>
      <c r="CP517" s="10">
        <f>3/24000000*OO[[#This Row],[150 (07JUL1985 15:00:00)-Water Temperature (C)]]*OO[[#This Row],[92]]</f>
        <v>4.3730679896550002E-2</v>
      </c>
      <c r="CQ517" s="10">
        <f>3/24000000*OO[[#This Row],[151 (07JUL1985 18:00:00)-Water Temperature (C)]]*OO[[#This Row],[93]]</f>
        <v>4.5189597262049998E-2</v>
      </c>
      <c r="CR517" s="10">
        <f>3/24000000*OO[[#This Row],[152 (07JUL1985 21:00:00)-Water Temperature (C)]]*OO[[#This Row],[94]]</f>
        <v>4.6415522874599997E-2</v>
      </c>
      <c r="CS517" s="10">
        <f>3/24000000*OO[[#This Row],[153 (08JUL1985 00:00:00)-Water Temperature (C)]]*OO[[#This Row],[95]]</f>
        <v>4.741052753906249E-2</v>
      </c>
      <c r="CT517" s="10">
        <f>3/24000000*OO[[#This Row],[154 (08JUL1985 03:00:00)-Water Temperature (C)]]*OO[[#This Row],[96]]</f>
        <v>4.8284660521650008E-2</v>
      </c>
      <c r="CU517" s="10">
        <f>3/24000000*OO[[#This Row],[155 (08JUL1985 06:00:00)-Water Temperature (C)]]*OO[[#This Row],[97]]</f>
        <v>4.9166730854837491E-2</v>
      </c>
      <c r="CV517" s="10">
        <f>3/24000000*OO[[#This Row],[156 (08JUL1985 09:00:00)-Water Temperature (C)]]*OO[[#This Row],[98]]</f>
        <v>5.0344039490950003E-2</v>
      </c>
      <c r="CW517" s="10">
        <f>3/24000000*OO[[#This Row],[157 (08JUL1985 12:00:00)-Water Temperature (C)]]*OO[[#This Row],[99]]</f>
        <v>5.1597538854750005E-2</v>
      </c>
    </row>
    <row r="518" spans="1:101" x14ac:dyDescent="0.35">
      <c r="A518" t="s">
        <v>525</v>
      </c>
      <c r="B518">
        <v>803.20899999999995</v>
      </c>
      <c r="C518" s="10">
        <f>3/24*OO[[#This Row],[59 (26JUN1985 06:00:00)-Water Temperature (C)]]*OO[[#This Row],[1]]/SUM(OO[1])</f>
        <v>0</v>
      </c>
      <c r="D518" s="10">
        <f>3/24*OO[[#This Row],[60 (26JUN1985 09:00:00)-Water Temperature (C)]]*OO[[#This Row],[2]]/SUM(OO[2])</f>
        <v>0</v>
      </c>
      <c r="E518" s="10">
        <f>3/24*OO[[#This Row],[61 (26JUN1985 12:00:00)-Water Temperature (C)]]*OO[[#This Row],[3]]/SUM(OO[3])</f>
        <v>0</v>
      </c>
      <c r="F518" s="10">
        <f>3/24*OO[[#This Row],[62 (26JUN1985 15:00:00)-Water Temperature (C)]]*OO[[#This Row],[4]]/SUM(OO[4])</f>
        <v>0</v>
      </c>
      <c r="G518" s="10">
        <f>3/24*OO[[#This Row],[63 (26JUN1985 18:00:00)-Water Temperature (C)]]*OO[[#This Row],[5]]/SUM(OO[5])</f>
        <v>0</v>
      </c>
      <c r="H518" s="10">
        <f>3/24*OO[[#This Row],[64 (26JUN1985 21:00:00)-Water Temperature (C)]]*OO[[#This Row],[6]]/SUM(OO[6])</f>
        <v>0</v>
      </c>
      <c r="I518" s="10">
        <f>3/24*OO[[#This Row],[65 (27JUN1985 00:00:00)-Water Temperature (C)]]*OO[[#This Row],[7]]/SUM(OO[7])</f>
        <v>0</v>
      </c>
      <c r="J518" s="10">
        <f>3/24*OO[[#This Row],[66 (27JUN1985 03:00:00)-Water Temperature (C)]]*OO[[#This Row],[8]]/SUM(OO[8])</f>
        <v>0</v>
      </c>
      <c r="K518" s="10">
        <f>3/24*OO[[#This Row],[67 (27JUN1985 06:00:00)-Water Temperature (C)]]*OO[[#This Row],[9]]/SUM(OO[9])</f>
        <v>0</v>
      </c>
      <c r="L518" s="10">
        <f>3/24*OO[[#This Row],[68 (27JUN1985 09:00:00)-Water Temperature (C)]]*OO[[#This Row],[10]]/SUM(OO[10])</f>
        <v>0</v>
      </c>
      <c r="M518" s="10">
        <f>3/24*OO[[#This Row],[69 (27JUN1985 12:00:00)-Water Temperature (C)]]*OO[[#This Row],[11]]/SUM(OO[11])</f>
        <v>0</v>
      </c>
      <c r="N518" s="10">
        <f>3/24*OO[[#This Row],[70 (27JUN1985 15:00:00)-Water Temperature (C)]]*OO[[#This Row],[12]]/SUM(OO[12])</f>
        <v>0</v>
      </c>
      <c r="O518" s="10">
        <f>3/24*OO[[#This Row],[71 (27JUN1985 18:00:00)-Water Temperature (C)]]*OO[[#This Row],[13]]/SUM(OO[13])</f>
        <v>0</v>
      </c>
      <c r="P518" s="10">
        <f>3/24*OO[[#This Row],[72 (27JUN1985 21:00:00)-Water Temperature (C)]]*OO[[#This Row],[14]]/SUM(OO[14])</f>
        <v>0</v>
      </c>
      <c r="Q518" s="10">
        <f>3/24*OO[[#This Row],[73 (28JUN1985 00:00:00)-Water Temperature (C)]]*OO[[#This Row],[15]]/SUM(OO[15])</f>
        <v>0</v>
      </c>
      <c r="R518" s="10">
        <f>3/24*OO[[#This Row],[74 (28JUN1985 03:00:00)-Water Temperature (C)]]*OO[[#This Row],[16]]/SUM(OO[16])</f>
        <v>0</v>
      </c>
      <c r="S518" s="10">
        <f>3/24*OO[[#This Row],[75 (28JUN1985 06:00:00)-Water Temperature (C)]]*OO[[#This Row],[17]]/SUM(OO[17])</f>
        <v>0</v>
      </c>
      <c r="T518" s="10">
        <f>3/24*OO[[#This Row],[76 (28JUN1985 09:00:00)-Water Temperature (C)]]*OO[[#This Row],[18]]/SUM(OO[18])</f>
        <v>0</v>
      </c>
      <c r="U518" s="10">
        <f>3/24*OO[[#This Row],[77 (28JUN1985 12:00:00)-Water Temperature (C)]]*OO[[#This Row],[19]]/SUM(OO[19])</f>
        <v>0</v>
      </c>
      <c r="V518" s="10">
        <f>3/24000000*OO[[#This Row],[78 (28JUN1985 15:00:00)-Water Temperature (C)]]*OO[[#This Row],[20]]</f>
        <v>0</v>
      </c>
      <c r="W518" s="10">
        <f>3/24000000*OO[[#This Row],[79 (28JUN1985 18:00:00)-Water Temperature (C)]]*OO[[#This Row],[21]]</f>
        <v>0</v>
      </c>
      <c r="X518" s="10">
        <f>3/24000000*OO[[#This Row],[80 (28JUN1985 21:00:00)-Water Temperature (C)]]*OO[[#This Row],[22]]</f>
        <v>0</v>
      </c>
      <c r="Y518" s="10">
        <f>3/24000000*OO[[#This Row],[81 (29JUN1985 00:00:00)-Water Temperature (C)]]*OO[[#This Row],[23]]</f>
        <v>0</v>
      </c>
      <c r="Z518" s="10">
        <f>3/24000000*OO[[#This Row],[82 (29JUN1985 03:00:00)-Water Temperature (C)]]*OO[[#This Row],[24]]</f>
        <v>0</v>
      </c>
      <c r="AA518" s="10">
        <f>3/24000000*OO[[#This Row],[83 (29JUN1985 06:00:00)-Water Temperature (C)]]*OO[[#This Row],[25]]</f>
        <v>0</v>
      </c>
      <c r="AB518" s="10">
        <f>3/24000000*OO[[#This Row],[84 (29JUN1985 09:00:00)-Water Temperature (C)]]*OO[[#This Row],[26]]</f>
        <v>0</v>
      </c>
      <c r="AC518" s="10">
        <f>3/24000000*OO[[#This Row],[85 (29JUN1985 12:00:00)-Water Temperature (C)]]*OO[[#This Row],[27]]</f>
        <v>0</v>
      </c>
      <c r="AD518" s="10">
        <f>3/24000000*OO[[#This Row],[86 (29JUN1985 15:00:00)-Water Temperature (C)]]*OO[[#This Row],[28]]</f>
        <v>0</v>
      </c>
      <c r="AE518" s="10">
        <f>3/24000000*OO[[#This Row],[88 (29JUN1985 21:00:00)-Water Temperature (C)]]*OO[[#This Row],[30]]</f>
        <v>1.8179435396275E-43</v>
      </c>
      <c r="AF518" s="10">
        <f>3/24000000*OO[[#This Row],[88 (29JUN1985 21:00:00)-Water Temperature (C)]]*OO[[#This Row],[30]]</f>
        <v>1.8179435396275E-43</v>
      </c>
      <c r="AG518" s="10">
        <f>3/24000000*OO[[#This Row],[89 (30JUN1985 00:00:00)-Water Temperature (C)]]*OO[[#This Row],[31]]</f>
        <v>2.8887303495149999E-39</v>
      </c>
      <c r="AH518" s="10">
        <f>3/24000000*OO[[#This Row],[90 (30JUN1985 03:00:00)-Water Temperature (C)]]*OO[[#This Row],[32]]</f>
        <v>1.3710735940825E-35</v>
      </c>
      <c r="AI518" s="10">
        <f>3/24000000*OO[[#This Row],[91 (30JUN1985 06:00:00)-Water Temperature (C)]]*OO[[#This Row],[33]]</f>
        <v>2.42482851209325E-32</v>
      </c>
      <c r="AJ518" s="10">
        <f>3/24000000*OO[[#This Row],[92 (30JUN1985 09:00:00)-Water Temperature (C)]]*OO[[#This Row],[34]]</f>
        <v>1.874702955373875E-29</v>
      </c>
      <c r="AK518" s="10">
        <f>3/24000000*OO[[#This Row],[93 (30JUN1985 12:00:00)-Water Temperature (C)]]*OO[[#This Row],[35]]</f>
        <v>7.161405026399999E-27</v>
      </c>
      <c r="AL518" s="10">
        <f>3/24000000*OO[[#This Row],[94 (30JUN1985 15:00:00)-Water Temperature (C)]]*OO[[#This Row],[36]]</f>
        <v>1.488270895970625E-24</v>
      </c>
      <c r="AM518" s="10">
        <f>3/24000000*OO[[#This Row],[95 (30JUN1985 18:00:00)-Water Temperature (C)]]*OO[[#This Row],[37]]</f>
        <v>1.8197489445499995E-22</v>
      </c>
      <c r="AN518" s="10">
        <f>3/24000000*OO[[#This Row],[96 (30JUN1985 21:00:00)-Water Temperature (C)]]*OO[[#This Row],[38]]</f>
        <v>1.3872550055309998E-20</v>
      </c>
      <c r="AO518" s="10">
        <f>3/24000000*OO[[#This Row],[97 (01JUL1985 00:00:00)-Water Temperature (C)]]*OO[[#This Row],[39]]</f>
        <v>6.9464548146499994E-19</v>
      </c>
      <c r="AP518" s="10">
        <f>3/24000000*OO[[#This Row],[98 (01JUL1985 03:00:00)-Water Temperature (C)]]*OO[[#This Row],[40]]</f>
        <v>2.401664989457E-17</v>
      </c>
      <c r="AQ518" s="10">
        <f>3/24000000*OO[[#This Row],[99 (01JUL1985 06:00:00)-Water Temperature (C)]]*OO[[#This Row],[41]]</f>
        <v>5.9768189180062505E-16</v>
      </c>
      <c r="AR518" s="10">
        <f>3/24000000*OO[[#This Row],[100 (01JUL1985 09:00:00)-Water Temperature (C)]]*OO[[#This Row],[42]]</f>
        <v>1.1127531028923749E-14</v>
      </c>
      <c r="AS518" s="10">
        <f>3/24000000*OO[[#This Row],[101 (01JUL1985 12:00:00)-Water Temperature (C)]]*OO[[#This Row],[43]]</f>
        <v>1.5825218647169998E-13</v>
      </c>
      <c r="AT518" s="10">
        <f>3/24000000*OO[[#This Row],[102 (01JUL1985 15:00:00)-Water Temperature (C)]]*OO[[#This Row],[44]]</f>
        <v>1.7581094963849998E-12</v>
      </c>
      <c r="AU518" s="10">
        <f>3/24000000*OO[[#This Row],[103 (01JUL1985 18:00:00)-Water Temperature (C)]]*OO[[#This Row],[45]]</f>
        <v>1.5637579265206249E-11</v>
      </c>
      <c r="AV518" s="10">
        <f>3/24000000*OO[[#This Row],[104 (01JUL1985 21:00:00)-Water Temperature (C)]]*OO[[#This Row],[46]]</f>
        <v>1.13261981709825E-10</v>
      </c>
      <c r="AW518" s="10">
        <f>3/24000000*OO[[#This Row],[105 (02JUL1985 00:00:00)-Water Temperature (C)]]*OO[[#This Row],[47]]</f>
        <v>6.8201361002775001E-10</v>
      </c>
      <c r="AX518" s="10">
        <f>3/24000000*OO[[#This Row],[106 (02JUL1985 03:00:00)-Water Temperature (C)]]*OO[[#This Row],[48]]</f>
        <v>3.4791264328249994E-9</v>
      </c>
      <c r="AY518" s="10">
        <f>3/24000000*OO[[#This Row],[107 (02JUL1985 06:00:00)-Water Temperature (C)]]*OO[[#This Row],[49]]</f>
        <v>1.5296746554624997E-8</v>
      </c>
      <c r="AZ518" s="10">
        <f>3/24000000*OO[[#This Row],[108 (02JUL1985 09:00:00)-Water Temperature (C)]]*OO[[#This Row],[50]]</f>
        <v>5.8782679484550006E-8</v>
      </c>
      <c r="BA518" s="10">
        <f>3/24000000*OO[[#This Row],[109 (02JUL1985 12:00:00)-Water Temperature (C)]]*OO[[#This Row],[51]]</f>
        <v>2.0023459926389996E-7</v>
      </c>
      <c r="BB518" s="10">
        <f>3/24000000*OO[[#This Row],[110 (02JUL1985 15:00:00)-Water Temperature (C)]]*OO[[#This Row],[52]]</f>
        <v>6.0813925383525001E-7</v>
      </c>
      <c r="BC518" s="10">
        <f>3/24000000*OO[[#This Row],[111 (02JUL1985 18:00:00)-Water Temperature (C)]]*OO[[#This Row],[53]]</f>
        <v>1.6657673583255001E-6</v>
      </c>
      <c r="BD518" s="10">
        <f>3/24000000*OO[[#This Row],[112 (02JUL1985 21:00:00)-Water Temperature (C)]]*OO[[#This Row],[54]]</f>
        <v>4.1465176694299993E-6</v>
      </c>
      <c r="BE518" s="10">
        <f>3/24000000*OO[[#This Row],[113 (03JUL1985 00:00:00)-Water Temperature (C)]]*OO[[#This Row],[55]]</f>
        <v>9.4841588308499998E-6</v>
      </c>
      <c r="BF518" s="10">
        <f>3/24000000*OO[[#This Row],[114 (03JUL1985 03:00:00)-Water Temperature (C)]]*OO[[#This Row],[56]]</f>
        <v>2.0077822165091251E-5</v>
      </c>
      <c r="BG518" s="10">
        <f>3/24000000*OO[[#This Row],[115 (03JUL1985 06:00:00)-Water Temperature (C)]]*OO[[#This Row],[57]]</f>
        <v>3.9631808726762499E-5</v>
      </c>
      <c r="BH518" s="10">
        <f>3/24000000*OO[[#This Row],[116 (03JUL1985 09:00:00)-Water Temperature (C)]]*OO[[#This Row],[58]]</f>
        <v>7.3610947357937494E-5</v>
      </c>
      <c r="BI518" s="10">
        <f>3/24000000*OO[[#This Row],[117 (03JUL1985 12:00:00)-Water Temperature (C)]]*OO[[#This Row],[59]]</f>
        <v>1.2969239565915002E-4</v>
      </c>
      <c r="BJ518" s="10">
        <f>3/24000000*OO[[#This Row],[118 (03JUL1985 15:00:00)-Water Temperature (C)]]*OO[[#This Row],[60]]</f>
        <v>2.1720786564521249E-4</v>
      </c>
      <c r="BK518" s="10">
        <f>3/24000000*OO[[#This Row],[119 (03JUL1985 18:00:00)-Water Temperature (C)]]*OO[[#This Row],[61]]</f>
        <v>3.47602278337625E-4</v>
      </c>
      <c r="BL518" s="10">
        <f>3/24000000*OO[[#This Row],[120 (03JUL1985 21:00:00)-Water Temperature (C)]]*OO[[#This Row],[62]]</f>
        <v>5.3099363042049999E-4</v>
      </c>
      <c r="BM518" s="10">
        <f>3/24000000*OO[[#This Row],[121 (04JUL1985 00:00:00)-Water Temperature (C)]]*OO[[#This Row],[63]]</f>
        <v>7.7960523131999999E-4</v>
      </c>
      <c r="BN518" s="10">
        <f>3/24000000*OO[[#This Row],[122 (04JUL1985 03:00:00)-Water Temperature (C)]]*OO[[#This Row],[64]]</f>
        <v>1.1065517048850001E-3</v>
      </c>
      <c r="BO518" s="10">
        <f>3/24000000*OO[[#This Row],[123 (04JUL1985 06:00:00)-Water Temperature (C)]]*OO[[#This Row],[65]]</f>
        <v>1.5226958928626251E-3</v>
      </c>
      <c r="BP518" s="10">
        <f>3/24000000*OO[[#This Row],[124 (04JUL1985 09:00:00)-Water Temperature (C)]]*OO[[#This Row],[66]]</f>
        <v>2.0474814568435E-3</v>
      </c>
      <c r="BQ518" s="10">
        <f>3/24000000*OO[[#This Row],[125 (04JUL1985 12:00:00)-Water Temperature (C)]]*OO[[#This Row],[67]]</f>
        <v>2.6872258585529996E-3</v>
      </c>
      <c r="BR518" s="10">
        <f>3/24000000*OO[[#This Row],[126 (04JUL1985 15:00:00)-Water Temperature (C)]]*OO[[#This Row],[68]]</f>
        <v>3.4452144141187504E-3</v>
      </c>
      <c r="BS518" s="10">
        <f>3/24000000*OO[[#This Row],[127 (04JUL1985 18:00:00)-Water Temperature (C)]]*OO[[#This Row],[69]]</f>
        <v>4.3342710403199997E-3</v>
      </c>
      <c r="BT518" s="10">
        <f>3/24000000*OO[[#This Row],[128 (04JUL1985 21:00:00)-Water Temperature (C)]]*OO[[#This Row],[70]]</f>
        <v>5.3357404441000001E-3</v>
      </c>
      <c r="BU518" s="10">
        <f>3/24000000*OO[[#This Row],[129 (05JUL1985 00:00:00)-Water Temperature (C)]]*OO[[#This Row],[71]]</f>
        <v>6.4260539801249995E-3</v>
      </c>
      <c r="BV518" s="10">
        <f>3/24000000*OO[[#This Row],[130 (05JUL1985 03:00:00)-Water Temperature (C)]]*OO[[#This Row],[72]]</f>
        <v>7.6159396548949989E-3</v>
      </c>
      <c r="BW518" s="10">
        <f>3/24000000*OO[[#This Row],[131 (05JUL1985 06:00:00)-Water Temperature (C)]]*OO[[#This Row],[73]]</f>
        <v>8.9099351720774989E-3</v>
      </c>
      <c r="BX518" s="10">
        <f>3/24000000*OO[[#This Row],[132 (05JUL1985 09:00:00)-Water Temperature (C)]]*OO[[#This Row],[74]]</f>
        <v>1.0363427404931248E-2</v>
      </c>
      <c r="BY518" s="10">
        <f>3/24000000*OO[[#This Row],[133 (05JUL1985 12:00:00)-Water Temperature (C)]]*OO[[#This Row],[75]]</f>
        <v>1.1938787911049999E-2</v>
      </c>
      <c r="BZ518" s="10">
        <f>3/24000000*OO[[#This Row],[134 (05JUL1985 15:00:00)-Water Temperature (C)]]*OO[[#This Row],[76]]</f>
        <v>1.3614327251246248E-2</v>
      </c>
      <c r="CA518" s="10">
        <f>3/24000000*OO[[#This Row],[135 (05JUL1985 18:00:00)-Water Temperature (C)]]*OO[[#This Row],[77]]</f>
        <v>1.5358567143757501E-2</v>
      </c>
      <c r="CB518" s="10">
        <f>3/24000000*OO[[#This Row],[136 (05JUL1985 21:00:00)-Water Temperature (C)]]*OO[[#This Row],[78]]</f>
        <v>1.7068722994771249E-2</v>
      </c>
      <c r="CC518" s="10">
        <f>3/24000000*OO[[#This Row],[137 (06JUL1985 00:00:00)-Water Temperature (C)]]*OO[[#This Row],[79]]</f>
        <v>1.8728734845625001E-2</v>
      </c>
      <c r="CD518" s="10">
        <f>3/24000000*OO[[#This Row],[138 (06JUL1985 03:00:00)-Water Temperature (C)]]*OO[[#This Row],[80]]</f>
        <v>2.0396240419878749E-2</v>
      </c>
      <c r="CE518" s="10">
        <f>3/24000000*OO[[#This Row],[139 (06JUL1985 06:00:00)-Water Temperature (C)]]*OO[[#This Row],[81]]</f>
        <v>2.2086756004234997E-2</v>
      </c>
      <c r="CF518" s="10">
        <f>3/24000000*OO[[#This Row],[140 (06JUL1985 09:00:00)-Water Temperature (C)]]*OO[[#This Row],[82]]</f>
        <v>2.3938825797224998E-2</v>
      </c>
      <c r="CG518" s="10">
        <f>3/24000000*OO[[#This Row],[141 (06JUL1985 12:00:00)-Water Temperature (C)]]*OO[[#This Row],[83]]</f>
        <v>2.5849039594803749E-2</v>
      </c>
      <c r="CH518" s="10">
        <f>3/24000000*OO[[#This Row],[142 (06JUL1985 15:00:00)-Water Temperature (C)]]*OO[[#This Row],[84]]</f>
        <v>2.7781730883719997E-2</v>
      </c>
      <c r="CI518" s="10">
        <f>3/24000000*OO[[#This Row],[143 (06JUL1985 18:00:00)-Water Temperature (C)]]*OO[[#This Row],[85]]</f>
        <v>2.9657521647050003E-2</v>
      </c>
      <c r="CJ518" s="10">
        <f>3/24000000*OO[[#This Row],[144 (06JUL1985 21:00:00)-Water Temperature (C)]]*OO[[#This Row],[86]]</f>
        <v>3.1351764631599999E-2</v>
      </c>
      <c r="CK518" s="10">
        <f>3/24000000*OO[[#This Row],[145 (07JUL1985 00:00:00)-Water Temperature (C)]]*OO[[#This Row],[87]]</f>
        <v>3.2861741319250001E-2</v>
      </c>
      <c r="CL518" s="10">
        <f>3/24000000*OO[[#This Row],[146 (07JUL1985 03:00:00)-Water Temperature (C)]]*OO[[#This Row],[88]]</f>
        <v>3.4309915628924999E-2</v>
      </c>
      <c r="CM518" s="10">
        <f>3/24000000*OO[[#This Row],[147 (07JUL1985 06:00:00)-Water Temperature (C)]]*OO[[#This Row],[89]]</f>
        <v>3.5731899202749995E-2</v>
      </c>
      <c r="CN518" s="10">
        <f>3/24000000*OO[[#This Row],[148 (07JUL1985 09:00:00)-Water Temperature (C)]]*OO[[#This Row],[90]]</f>
        <v>3.7305719273599998E-2</v>
      </c>
      <c r="CO518" s="10">
        <f>3/24000000*OO[[#This Row],[149 (07JUL1985 12:00:00)-Water Temperature (C)]]*OO[[#This Row],[91]]</f>
        <v>3.8713752795349991E-2</v>
      </c>
      <c r="CP518" s="10">
        <f>3/24000000*OO[[#This Row],[150 (07JUL1985 15:00:00)-Water Temperature (C)]]*OO[[#This Row],[92]]</f>
        <v>4.0241974229062498E-2</v>
      </c>
      <c r="CQ518" s="10">
        <f>3/24000000*OO[[#This Row],[151 (07JUL1985 18:00:00)-Water Temperature (C)]]*OO[[#This Row],[93]]</f>
        <v>4.1688429302774999E-2</v>
      </c>
      <c r="CR518" s="10">
        <f>3/24000000*OO[[#This Row],[152 (07JUL1985 21:00:00)-Water Temperature (C)]]*OO[[#This Row],[94]]</f>
        <v>4.29222652695E-2</v>
      </c>
      <c r="CS518" s="10">
        <f>3/24000000*OO[[#This Row],[153 (08JUL1985 00:00:00)-Water Temperature (C)]]*OO[[#This Row],[95]]</f>
        <v>4.3946681149312494E-2</v>
      </c>
      <c r="CT518" s="10">
        <f>3/24000000*OO[[#This Row],[154 (08JUL1985 03:00:00)-Water Temperature (C)]]*OO[[#This Row],[96]]</f>
        <v>4.4860350764549993E-2</v>
      </c>
      <c r="CU518" s="10">
        <f>3/24000000*OO[[#This Row],[155 (08JUL1985 06:00:00)-Water Temperature (C)]]*OO[[#This Row],[97]]</f>
        <v>4.5780599010249994E-2</v>
      </c>
      <c r="CV518" s="10">
        <f>3/24000000*OO[[#This Row],[156 (08JUL1985 09:00:00)-Water Temperature (C)]]*OO[[#This Row],[98]]</f>
        <v>4.6970975809799996E-2</v>
      </c>
      <c r="CW518" s="10">
        <f>3/24000000*OO[[#This Row],[157 (08JUL1985 12:00:00)-Water Temperature (C)]]*OO[[#This Row],[99]]</f>
        <v>4.8229830783487505E-2</v>
      </c>
    </row>
    <row r="519" spans="1:101" x14ac:dyDescent="0.35">
      <c r="A519" t="s">
        <v>526</v>
      </c>
      <c r="B519">
        <v>798.01819999999998</v>
      </c>
      <c r="C519" s="10">
        <f>3/24*OO[[#This Row],[59 (26JUN1985 06:00:00)-Water Temperature (C)]]*OO[[#This Row],[1]]/SUM(OO[1])</f>
        <v>0</v>
      </c>
      <c r="D519" s="10">
        <f>3/24*OO[[#This Row],[60 (26JUN1985 09:00:00)-Water Temperature (C)]]*OO[[#This Row],[2]]/SUM(OO[2])</f>
        <v>0</v>
      </c>
      <c r="E519" s="10">
        <f>3/24*OO[[#This Row],[61 (26JUN1985 12:00:00)-Water Temperature (C)]]*OO[[#This Row],[3]]/SUM(OO[3])</f>
        <v>0</v>
      </c>
      <c r="F519" s="10">
        <f>3/24*OO[[#This Row],[62 (26JUN1985 15:00:00)-Water Temperature (C)]]*OO[[#This Row],[4]]/SUM(OO[4])</f>
        <v>0</v>
      </c>
      <c r="G519" s="10">
        <f>3/24*OO[[#This Row],[63 (26JUN1985 18:00:00)-Water Temperature (C)]]*OO[[#This Row],[5]]/SUM(OO[5])</f>
        <v>0</v>
      </c>
      <c r="H519" s="10">
        <f>3/24*OO[[#This Row],[64 (26JUN1985 21:00:00)-Water Temperature (C)]]*OO[[#This Row],[6]]/SUM(OO[6])</f>
        <v>0</v>
      </c>
      <c r="I519" s="10">
        <f>3/24*OO[[#This Row],[65 (27JUN1985 00:00:00)-Water Temperature (C)]]*OO[[#This Row],[7]]/SUM(OO[7])</f>
        <v>0</v>
      </c>
      <c r="J519" s="10">
        <f>3/24*OO[[#This Row],[66 (27JUN1985 03:00:00)-Water Temperature (C)]]*OO[[#This Row],[8]]/SUM(OO[8])</f>
        <v>0</v>
      </c>
      <c r="K519" s="10">
        <f>3/24*OO[[#This Row],[67 (27JUN1985 06:00:00)-Water Temperature (C)]]*OO[[#This Row],[9]]/SUM(OO[9])</f>
        <v>0</v>
      </c>
      <c r="L519" s="10">
        <f>3/24*OO[[#This Row],[68 (27JUN1985 09:00:00)-Water Temperature (C)]]*OO[[#This Row],[10]]/SUM(OO[10])</f>
        <v>0</v>
      </c>
      <c r="M519" s="10">
        <f>3/24*OO[[#This Row],[69 (27JUN1985 12:00:00)-Water Temperature (C)]]*OO[[#This Row],[11]]/SUM(OO[11])</f>
        <v>0</v>
      </c>
      <c r="N519" s="10">
        <f>3/24*OO[[#This Row],[70 (27JUN1985 15:00:00)-Water Temperature (C)]]*OO[[#This Row],[12]]/SUM(OO[12])</f>
        <v>0</v>
      </c>
      <c r="O519" s="10">
        <f>3/24*OO[[#This Row],[71 (27JUN1985 18:00:00)-Water Temperature (C)]]*OO[[#This Row],[13]]/SUM(OO[13])</f>
        <v>0</v>
      </c>
      <c r="P519" s="10">
        <f>3/24*OO[[#This Row],[72 (27JUN1985 21:00:00)-Water Temperature (C)]]*OO[[#This Row],[14]]/SUM(OO[14])</f>
        <v>0</v>
      </c>
      <c r="Q519" s="10">
        <f>3/24*OO[[#This Row],[73 (28JUN1985 00:00:00)-Water Temperature (C)]]*OO[[#This Row],[15]]/SUM(OO[15])</f>
        <v>0</v>
      </c>
      <c r="R519" s="10">
        <f>3/24*OO[[#This Row],[74 (28JUN1985 03:00:00)-Water Temperature (C)]]*OO[[#This Row],[16]]/SUM(OO[16])</f>
        <v>0</v>
      </c>
      <c r="S519" s="10">
        <f>3/24*OO[[#This Row],[75 (28JUN1985 06:00:00)-Water Temperature (C)]]*OO[[#This Row],[17]]/SUM(OO[17])</f>
        <v>0</v>
      </c>
      <c r="T519" s="10">
        <f>3/24*OO[[#This Row],[76 (28JUN1985 09:00:00)-Water Temperature (C)]]*OO[[#This Row],[18]]/SUM(OO[18])</f>
        <v>0</v>
      </c>
      <c r="U519" s="10">
        <f>3/24*OO[[#This Row],[77 (28JUN1985 12:00:00)-Water Temperature (C)]]*OO[[#This Row],[19]]/SUM(OO[19])</f>
        <v>0</v>
      </c>
      <c r="V519" s="10">
        <f>3/24000000*OO[[#This Row],[78 (28JUN1985 15:00:00)-Water Temperature (C)]]*OO[[#This Row],[20]]</f>
        <v>0</v>
      </c>
      <c r="W519" s="10">
        <f>3/24000000*OO[[#This Row],[79 (28JUN1985 18:00:00)-Water Temperature (C)]]*OO[[#This Row],[21]]</f>
        <v>0</v>
      </c>
      <c r="X519" s="10">
        <f>3/24000000*OO[[#This Row],[80 (28JUN1985 21:00:00)-Water Temperature (C)]]*OO[[#This Row],[22]]</f>
        <v>0</v>
      </c>
      <c r="Y519" s="10">
        <f>3/24000000*OO[[#This Row],[81 (29JUN1985 00:00:00)-Water Temperature (C)]]*OO[[#This Row],[23]]</f>
        <v>0</v>
      </c>
      <c r="Z519" s="10">
        <f>3/24000000*OO[[#This Row],[82 (29JUN1985 03:00:00)-Water Temperature (C)]]*OO[[#This Row],[24]]</f>
        <v>0</v>
      </c>
      <c r="AA519" s="10">
        <f>3/24000000*OO[[#This Row],[83 (29JUN1985 06:00:00)-Water Temperature (C)]]*OO[[#This Row],[25]]</f>
        <v>0</v>
      </c>
      <c r="AB519" s="10">
        <f>3/24000000*OO[[#This Row],[84 (29JUN1985 09:00:00)-Water Temperature (C)]]*OO[[#This Row],[26]]</f>
        <v>0</v>
      </c>
      <c r="AC519" s="10">
        <f>3/24000000*OO[[#This Row],[85 (29JUN1985 12:00:00)-Water Temperature (C)]]*OO[[#This Row],[27]]</f>
        <v>0</v>
      </c>
      <c r="AD519" s="10">
        <f>3/24000000*OO[[#This Row],[86 (29JUN1985 15:00:00)-Water Temperature (C)]]*OO[[#This Row],[28]]</f>
        <v>0</v>
      </c>
      <c r="AE519" s="10">
        <f>3/24000000*OO[[#This Row],[88 (29JUN1985 21:00:00)-Water Temperature (C)]]*OO[[#This Row],[30]]</f>
        <v>4.6116835935100002E-44</v>
      </c>
      <c r="AF519" s="10">
        <f>3/24000000*OO[[#This Row],[88 (29JUN1985 21:00:00)-Water Temperature (C)]]*OO[[#This Row],[30]]</f>
        <v>4.6116835935100002E-44</v>
      </c>
      <c r="AG519" s="10">
        <f>3/24000000*OO[[#This Row],[89 (30JUN1985 00:00:00)-Water Temperature (C)]]*OO[[#This Row],[31]]</f>
        <v>7.9951147965199978E-40</v>
      </c>
      <c r="AH519" s="10">
        <f>3/24000000*OO[[#This Row],[90 (30JUN1985 03:00:00)-Water Temperature (C)]]*OO[[#This Row],[32]]</f>
        <v>4.0855400641899995E-36</v>
      </c>
      <c r="AI519" s="10">
        <f>3/24000000*OO[[#This Row],[91 (30JUN1985 06:00:00)-Water Temperature (C)]]*OO[[#This Row],[33]]</f>
        <v>7.7320881492299988E-33</v>
      </c>
      <c r="AJ519" s="10">
        <f>3/24000000*OO[[#This Row],[92 (30JUN1985 09:00:00)-Water Temperature (C)]]*OO[[#This Row],[34]]</f>
        <v>6.3526296686437495E-30</v>
      </c>
      <c r="AK519" s="10">
        <f>3/24000000*OO[[#This Row],[93 (30JUN1985 12:00:00)-Water Temperature (C)]]*OO[[#This Row],[35]]</f>
        <v>2.5645451505959998E-27</v>
      </c>
      <c r="AL519" s="10">
        <f>3/24000000*OO[[#This Row],[94 (30JUN1985 15:00:00)-Water Temperature (C)]]*OO[[#This Row],[36]]</f>
        <v>5.6095325544737494E-25</v>
      </c>
      <c r="AM519" s="10">
        <f>3/24000000*OO[[#This Row],[95 (30JUN1985 18:00:00)-Water Temperature (C)]]*OO[[#This Row],[37]]</f>
        <v>7.1943134947199996E-23</v>
      </c>
      <c r="AN519" s="10">
        <f>3/24000000*OO[[#This Row],[96 (30JUN1985 21:00:00)-Water Temperature (C)]]*OO[[#This Row],[38]]</f>
        <v>5.7364413741900005E-21</v>
      </c>
      <c r="AO519" s="10">
        <f>3/24000000*OO[[#This Row],[97 (01JUL1985 00:00:00)-Water Temperature (C)]]*OO[[#This Row],[39]]</f>
        <v>2.9967719732999997E-19</v>
      </c>
      <c r="AP519" s="10">
        <f>3/24000000*OO[[#This Row],[98 (01JUL1985 03:00:00)-Water Temperature (C)]]*OO[[#This Row],[40]]</f>
        <v>1.078471945153625E-17</v>
      </c>
      <c r="AQ519" s="10">
        <f>3/24000000*OO[[#This Row],[99 (01JUL1985 06:00:00)-Water Temperature (C)]]*OO[[#This Row],[41]]</f>
        <v>2.7880348934587494E-16</v>
      </c>
      <c r="AR519" s="10">
        <f>3/24000000*OO[[#This Row],[100 (01JUL1985 09:00:00)-Water Temperature (C)]]*OO[[#This Row],[42]]</f>
        <v>5.3819436072687499E-15</v>
      </c>
      <c r="AS519" s="10">
        <f>3/24000000*OO[[#This Row],[101 (01JUL1985 12:00:00)-Water Temperature (C)]]*OO[[#This Row],[43]]</f>
        <v>7.9217506698524994E-14</v>
      </c>
      <c r="AT519" s="10">
        <f>3/24000000*OO[[#This Row],[102 (01JUL1985 15:00:00)-Water Temperature (C)]]*OO[[#This Row],[44]]</f>
        <v>9.0941368098349998E-13</v>
      </c>
      <c r="AU519" s="10">
        <f>3/24000000*OO[[#This Row],[103 (01JUL1985 18:00:00)-Water Temperature (C)]]*OO[[#This Row],[45]]</f>
        <v>8.3462577304125008E-12</v>
      </c>
      <c r="AV519" s="10">
        <f>3/24000000*OO[[#This Row],[104 (01JUL1985 21:00:00)-Water Temperature (C)]]*OO[[#This Row],[46]]</f>
        <v>6.22919413035E-11</v>
      </c>
      <c r="AW519" s="10">
        <f>3/24000000*OO[[#This Row],[105 (02JUL1985 00:00:00)-Water Temperature (C)]]*OO[[#This Row],[47]]</f>
        <v>3.860132625539999E-10</v>
      </c>
      <c r="AX519" s="10">
        <f>3/24000000*OO[[#This Row],[106 (02JUL1985 03:00:00)-Water Temperature (C)]]*OO[[#This Row],[48]]</f>
        <v>2.0239111742006249E-9</v>
      </c>
      <c r="AY519" s="10">
        <f>3/24000000*OO[[#This Row],[107 (02JUL1985 06:00:00)-Water Temperature (C)]]*OO[[#This Row],[49]]</f>
        <v>9.1348782203824992E-9</v>
      </c>
      <c r="AZ519" s="10">
        <f>3/24000000*OO[[#This Row],[108 (02JUL1985 09:00:00)-Water Temperature (C)]]*OO[[#This Row],[50]]</f>
        <v>3.5993916307049997E-8</v>
      </c>
      <c r="BA519" s="10">
        <f>3/24000000*OO[[#This Row],[109 (02JUL1985 12:00:00)-Water Temperature (C)]]*OO[[#This Row],[51]]</f>
        <v>1.2556435671224999E-7</v>
      </c>
      <c r="BB519" s="10">
        <f>3/24000000*OO[[#This Row],[110 (02JUL1985 15:00:00)-Water Temperature (C)]]*OO[[#This Row],[52]]</f>
        <v>3.900941475412499E-7</v>
      </c>
      <c r="BC519" s="10">
        <f>3/24000000*OO[[#This Row],[111 (02JUL1985 18:00:00)-Water Temperature (C)]]*OO[[#This Row],[53]]</f>
        <v>1.0917996327409999E-6</v>
      </c>
      <c r="BD519" s="10">
        <f>3/24000000*OO[[#This Row],[112 (02JUL1985 21:00:00)-Water Temperature (C)]]*OO[[#This Row],[54]]</f>
        <v>2.7741593045587498E-6</v>
      </c>
      <c r="BE519" s="10">
        <f>3/24000000*OO[[#This Row],[113 (03JUL1985 00:00:00)-Water Temperature (C)]]*OO[[#This Row],[55]]</f>
        <v>6.4705084612424998E-6</v>
      </c>
      <c r="BF519" s="10">
        <f>3/24000000*OO[[#This Row],[114 (03JUL1985 03:00:00)-Water Temperature (C)]]*OO[[#This Row],[56]]</f>
        <v>1.39549785647225E-5</v>
      </c>
      <c r="BG519" s="10">
        <f>3/24000000*OO[[#This Row],[115 (03JUL1985 06:00:00)-Water Temperature (C)]]*OO[[#This Row],[57]]</f>
        <v>2.8036419187125001E-5</v>
      </c>
      <c r="BH519" s="10">
        <f>3/24000000*OO[[#This Row],[116 (03JUL1985 09:00:00)-Water Temperature (C)]]*OO[[#This Row],[58]]</f>
        <v>5.2951006157499994E-5</v>
      </c>
      <c r="BI519" s="10">
        <f>3/24000000*OO[[#This Row],[117 (03JUL1985 12:00:00)-Water Temperature (C)]]*OO[[#This Row],[59]]</f>
        <v>9.4775591152574998E-5</v>
      </c>
      <c r="BJ519" s="10">
        <f>3/24000000*OO[[#This Row],[118 (03JUL1985 15:00:00)-Water Temperature (C)]]*OO[[#This Row],[60]]</f>
        <v>1.6111375677477501E-4</v>
      </c>
      <c r="BK519" s="10">
        <f>3/24000000*OO[[#This Row],[119 (03JUL1985 18:00:00)-Water Temperature (C)]]*OO[[#This Row],[61]]</f>
        <v>2.6147936085975002E-4</v>
      </c>
      <c r="BL519" s="10">
        <f>3/24000000*OO[[#This Row],[120 (03JUL1985 21:00:00)-Water Temperature (C)]]*OO[[#This Row],[62]]</f>
        <v>4.0478357615324998E-4</v>
      </c>
      <c r="BM519" s="10">
        <f>3/24000000*OO[[#This Row],[121 (04JUL1985 00:00:00)-Water Temperature (C)]]*OO[[#This Row],[63]]</f>
        <v>6.0181297987674991E-4</v>
      </c>
      <c r="BN519" s="10">
        <f>3/24000000*OO[[#This Row],[122 (04JUL1985 03:00:00)-Water Temperature (C)]]*OO[[#This Row],[64]]</f>
        <v>8.6438438802499988E-4</v>
      </c>
      <c r="BO519" s="10">
        <f>3/24000000*OO[[#This Row],[123 (04JUL1985 06:00:00)-Water Temperature (C)]]*OO[[#This Row],[65]]</f>
        <v>1.2028265585602499E-3</v>
      </c>
      <c r="BP519" s="10">
        <f>3/24000000*OO[[#This Row],[124 (04JUL1985 09:00:00)-Water Temperature (C)]]*OO[[#This Row],[66]]</f>
        <v>1.6343788697599996E-3</v>
      </c>
      <c r="BQ519" s="10">
        <f>3/24000000*OO[[#This Row],[125 (04JUL1985 12:00:00)-Water Temperature (C)]]*OO[[#This Row],[67]]</f>
        <v>2.1663037948347497E-3</v>
      </c>
      <c r="BR519" s="10">
        <f>3/24000000*OO[[#This Row],[126 (04JUL1985 15:00:00)-Water Temperature (C)]]*OO[[#This Row],[68]]</f>
        <v>2.8032712114499998E-3</v>
      </c>
      <c r="BS519" s="10">
        <f>3/24000000*OO[[#This Row],[127 (04JUL1985 18:00:00)-Water Temperature (C)]]*OO[[#This Row],[69]]</f>
        <v>3.5575639452112497E-3</v>
      </c>
      <c r="BT519" s="10">
        <f>3/24000000*OO[[#This Row],[128 (04JUL1985 21:00:00)-Water Temperature (C)]]*OO[[#This Row],[70]]</f>
        <v>4.4158664162249998E-3</v>
      </c>
      <c r="BU519" s="10">
        <f>3/24000000*OO[[#This Row],[129 (05JUL1985 00:00:00)-Water Temperature (C)]]*OO[[#This Row],[71]]</f>
        <v>5.3599572564424994E-3</v>
      </c>
      <c r="BV519" s="10">
        <f>3/24000000*OO[[#This Row],[130 (05JUL1985 03:00:00)-Water Temperature (C)]]*OO[[#This Row],[72]]</f>
        <v>6.39961617920625E-3</v>
      </c>
      <c r="BW519" s="10">
        <f>3/24000000*OO[[#This Row],[131 (05JUL1985 06:00:00)-Water Temperature (C)]]*OO[[#This Row],[73]]</f>
        <v>7.539322942724999E-3</v>
      </c>
      <c r="BX519" s="10">
        <f>3/24000000*OO[[#This Row],[132 (05JUL1985 09:00:00)-Water Temperature (C)]]*OO[[#This Row],[74]]</f>
        <v>8.8265751694537493E-3</v>
      </c>
      <c r="BY519" s="10">
        <f>3/24000000*OO[[#This Row],[133 (05JUL1985 12:00:00)-Water Temperature (C)]]*OO[[#This Row],[75]]</f>
        <v>1.0230653679052499E-2</v>
      </c>
      <c r="BZ519" s="10">
        <f>3/24000000*OO[[#This Row],[134 (05JUL1985 15:00:00)-Water Temperature (C)]]*OO[[#This Row],[76]]</f>
        <v>1.1733716466954997E-2</v>
      </c>
      <c r="CA519" s="10">
        <f>3/24000000*OO[[#This Row],[135 (05JUL1985 18:00:00)-Water Temperature (C)]]*OO[[#This Row],[77]]</f>
        <v>1.33089996724225E-2</v>
      </c>
      <c r="CB519" s="10">
        <f>3/24000000*OO[[#This Row],[136 (05JUL1985 21:00:00)-Water Temperature (C)]]*OO[[#This Row],[78]]</f>
        <v>1.4867897184629998E-2</v>
      </c>
      <c r="CC519" s="10">
        <f>3/24000000*OO[[#This Row],[137 (06JUL1985 00:00:00)-Water Temperature (C)]]*OO[[#This Row],[79]]</f>
        <v>1.6395104751034999E-2</v>
      </c>
      <c r="CD519" s="10">
        <f>3/24000000*OO[[#This Row],[138 (06JUL1985 03:00:00)-Water Temperature (C)]]*OO[[#This Row],[80]]</f>
        <v>1.7939533185524999E-2</v>
      </c>
      <c r="CE519" s="10">
        <f>3/24000000*OO[[#This Row],[139 (06JUL1985 06:00:00)-Water Temperature (C)]]*OO[[#This Row],[81]]</f>
        <v>1.9514046308405E-2</v>
      </c>
      <c r="CF519" s="10">
        <f>3/24000000*OO[[#This Row],[140 (06JUL1985 09:00:00)-Water Temperature (C)]]*OO[[#This Row],[82]]</f>
        <v>2.1239593698473745E-2</v>
      </c>
      <c r="CG519" s="10">
        <f>3/24000000*OO[[#This Row],[141 (06JUL1985 12:00:00)-Water Temperature (C)]]*OO[[#This Row],[83]]</f>
        <v>2.3025477218504994E-2</v>
      </c>
      <c r="CH519" s="10">
        <f>3/24000000*OO[[#This Row],[142 (06JUL1985 15:00:00)-Water Temperature (C)]]*OO[[#This Row],[84]]</f>
        <v>2.4839522882373743E-2</v>
      </c>
      <c r="CI519" s="10">
        <f>3/24000000*OO[[#This Row],[143 (06JUL1985 18:00:00)-Water Temperature (C)]]*OO[[#This Row],[85]]</f>
        <v>2.6611242884003749E-2</v>
      </c>
      <c r="CJ519" s="10">
        <f>3/24000000*OO[[#This Row],[144 (06JUL1985 21:00:00)-Water Temperature (C)]]*OO[[#This Row],[86]]</f>
        <v>2.8228347795618749E-2</v>
      </c>
      <c r="CK519" s="10">
        <f>3/24000000*OO[[#This Row],[145 (07JUL1985 00:00:00)-Water Temperature (C)]]*OO[[#This Row],[87]]</f>
        <v>2.9687089705249997E-2</v>
      </c>
      <c r="CL519" s="10">
        <f>3/24000000*OO[[#This Row],[146 (07JUL1985 03:00:00)-Water Temperature (C)]]*OO[[#This Row],[88]]</f>
        <v>3.1094986168837498E-2</v>
      </c>
      <c r="CM519" s="10">
        <f>3/24000000*OO[[#This Row],[147 (07JUL1985 06:00:00)-Water Temperature (C)]]*OO[[#This Row],[89]]</f>
        <v>3.2483647824449999E-2</v>
      </c>
      <c r="CN519" s="10">
        <f>3/24000000*OO[[#This Row],[148 (07JUL1985 09:00:00)-Water Temperature (C)]]*OO[[#This Row],[90]]</f>
        <v>3.4012961532499997E-2</v>
      </c>
      <c r="CO519" s="10">
        <f>3/24000000*OO[[#This Row],[149 (07JUL1985 12:00:00)-Water Temperature (C)]]*OO[[#This Row],[91]]</f>
        <v>3.5395259388212495E-2</v>
      </c>
      <c r="CP519" s="10">
        <f>3/24000000*OO[[#This Row],[150 (07JUL1985 15:00:00)-Water Temperature (C)]]*OO[[#This Row],[92]]</f>
        <v>3.6888324312825002E-2</v>
      </c>
      <c r="CQ519" s="10">
        <f>3/24000000*OO[[#This Row],[151 (07JUL1985 18:00:00)-Water Temperature (C)]]*OO[[#This Row],[93]]</f>
        <v>3.8309377431499994E-2</v>
      </c>
      <c r="CR519" s="10">
        <f>3/24000000*OO[[#This Row],[152 (07JUL1985 21:00:00)-Water Temperature (C)]]*OO[[#This Row],[94]]</f>
        <v>3.9538478405849994E-2</v>
      </c>
      <c r="CS519" s="10">
        <f>3/24000000*OO[[#This Row],[153 (08JUL1985 00:00:00)-Water Temperature (C)]]*OO[[#This Row],[95]]</f>
        <v>4.057758292225E-2</v>
      </c>
      <c r="CT519" s="10">
        <f>3/24000000*OO[[#This Row],[154 (08JUL1985 03:00:00)-Water Temperature (C)]]*OO[[#This Row],[96]]</f>
        <v>4.1515906787599997E-2</v>
      </c>
      <c r="CU519" s="10">
        <f>3/24000000*OO[[#This Row],[155 (08JUL1985 06:00:00)-Water Temperature (C)]]*OO[[#This Row],[97]]</f>
        <v>4.2458540096374994E-2</v>
      </c>
      <c r="CV519" s="10">
        <f>3/24000000*OO[[#This Row],[156 (08JUL1985 09:00:00)-Water Temperature (C)]]*OO[[#This Row],[98]]</f>
        <v>4.3648421698687496E-2</v>
      </c>
      <c r="CW519" s="10">
        <f>3/24000000*OO[[#This Row],[157 (08JUL1985 12:00:00)-Water Temperature (C)]]*OO[[#This Row],[99]]</f>
        <v>4.4901930398974992E-2</v>
      </c>
    </row>
    <row r="520" spans="1:101" x14ac:dyDescent="0.35">
      <c r="A520" t="s">
        <v>527</v>
      </c>
      <c r="B520">
        <v>811.60929999999996</v>
      </c>
      <c r="C520" s="10">
        <f>3/24*OO[[#This Row],[59 (26JUN1985 06:00:00)-Water Temperature (C)]]*OO[[#This Row],[1]]/SUM(OO[1])</f>
        <v>0</v>
      </c>
      <c r="D520" s="10">
        <f>3/24*OO[[#This Row],[60 (26JUN1985 09:00:00)-Water Temperature (C)]]*OO[[#This Row],[2]]/SUM(OO[2])</f>
        <v>0</v>
      </c>
      <c r="E520" s="10">
        <f>3/24*OO[[#This Row],[61 (26JUN1985 12:00:00)-Water Temperature (C)]]*OO[[#This Row],[3]]/SUM(OO[3])</f>
        <v>0</v>
      </c>
      <c r="F520" s="10">
        <f>3/24*OO[[#This Row],[62 (26JUN1985 15:00:00)-Water Temperature (C)]]*OO[[#This Row],[4]]/SUM(OO[4])</f>
        <v>0</v>
      </c>
      <c r="G520" s="10">
        <f>3/24*OO[[#This Row],[63 (26JUN1985 18:00:00)-Water Temperature (C)]]*OO[[#This Row],[5]]/SUM(OO[5])</f>
        <v>0</v>
      </c>
      <c r="H520" s="10">
        <f>3/24*OO[[#This Row],[64 (26JUN1985 21:00:00)-Water Temperature (C)]]*OO[[#This Row],[6]]/SUM(OO[6])</f>
        <v>0</v>
      </c>
      <c r="I520" s="10">
        <f>3/24*OO[[#This Row],[65 (27JUN1985 00:00:00)-Water Temperature (C)]]*OO[[#This Row],[7]]/SUM(OO[7])</f>
        <v>0</v>
      </c>
      <c r="J520" s="10">
        <f>3/24*OO[[#This Row],[66 (27JUN1985 03:00:00)-Water Temperature (C)]]*OO[[#This Row],[8]]/SUM(OO[8])</f>
        <v>0</v>
      </c>
      <c r="K520" s="10">
        <f>3/24*OO[[#This Row],[67 (27JUN1985 06:00:00)-Water Temperature (C)]]*OO[[#This Row],[9]]/SUM(OO[9])</f>
        <v>0</v>
      </c>
      <c r="L520" s="10">
        <f>3/24*OO[[#This Row],[68 (27JUN1985 09:00:00)-Water Temperature (C)]]*OO[[#This Row],[10]]/SUM(OO[10])</f>
        <v>0</v>
      </c>
      <c r="M520" s="10">
        <f>3/24*OO[[#This Row],[69 (27JUN1985 12:00:00)-Water Temperature (C)]]*OO[[#This Row],[11]]/SUM(OO[11])</f>
        <v>0</v>
      </c>
      <c r="N520" s="10">
        <f>3/24*OO[[#This Row],[70 (27JUN1985 15:00:00)-Water Temperature (C)]]*OO[[#This Row],[12]]/SUM(OO[12])</f>
        <v>0</v>
      </c>
      <c r="O520" s="10">
        <f>3/24*OO[[#This Row],[71 (27JUN1985 18:00:00)-Water Temperature (C)]]*OO[[#This Row],[13]]/SUM(OO[13])</f>
        <v>0</v>
      </c>
      <c r="P520" s="10">
        <f>3/24*OO[[#This Row],[72 (27JUN1985 21:00:00)-Water Temperature (C)]]*OO[[#This Row],[14]]/SUM(OO[14])</f>
        <v>0</v>
      </c>
      <c r="Q520" s="10">
        <f>3/24*OO[[#This Row],[73 (28JUN1985 00:00:00)-Water Temperature (C)]]*OO[[#This Row],[15]]/SUM(OO[15])</f>
        <v>0</v>
      </c>
      <c r="R520" s="10">
        <f>3/24*OO[[#This Row],[74 (28JUN1985 03:00:00)-Water Temperature (C)]]*OO[[#This Row],[16]]/SUM(OO[16])</f>
        <v>0</v>
      </c>
      <c r="S520" s="10">
        <f>3/24*OO[[#This Row],[75 (28JUN1985 06:00:00)-Water Temperature (C)]]*OO[[#This Row],[17]]/SUM(OO[17])</f>
        <v>0</v>
      </c>
      <c r="T520" s="10">
        <f>3/24*OO[[#This Row],[76 (28JUN1985 09:00:00)-Water Temperature (C)]]*OO[[#This Row],[18]]/SUM(OO[18])</f>
        <v>0</v>
      </c>
      <c r="U520" s="10">
        <f>3/24*OO[[#This Row],[77 (28JUN1985 12:00:00)-Water Temperature (C)]]*OO[[#This Row],[19]]/SUM(OO[19])</f>
        <v>0</v>
      </c>
      <c r="V520" s="10">
        <f>3/24000000*OO[[#This Row],[78 (28JUN1985 15:00:00)-Water Temperature (C)]]*OO[[#This Row],[20]]</f>
        <v>0</v>
      </c>
      <c r="W520" s="10">
        <f>3/24000000*OO[[#This Row],[79 (28JUN1985 18:00:00)-Water Temperature (C)]]*OO[[#This Row],[21]]</f>
        <v>0</v>
      </c>
      <c r="X520" s="10">
        <f>3/24000000*OO[[#This Row],[80 (28JUN1985 21:00:00)-Water Temperature (C)]]*OO[[#This Row],[22]]</f>
        <v>0</v>
      </c>
      <c r="Y520" s="10">
        <f>3/24000000*OO[[#This Row],[81 (29JUN1985 00:00:00)-Water Temperature (C)]]*OO[[#This Row],[23]]</f>
        <v>0</v>
      </c>
      <c r="Z520" s="10">
        <f>3/24000000*OO[[#This Row],[82 (29JUN1985 03:00:00)-Water Temperature (C)]]*OO[[#This Row],[24]]</f>
        <v>0</v>
      </c>
      <c r="AA520" s="10">
        <f>3/24000000*OO[[#This Row],[83 (29JUN1985 06:00:00)-Water Temperature (C)]]*OO[[#This Row],[25]]</f>
        <v>0</v>
      </c>
      <c r="AB520" s="10">
        <f>3/24000000*OO[[#This Row],[84 (29JUN1985 09:00:00)-Water Temperature (C)]]*OO[[#This Row],[26]]</f>
        <v>0</v>
      </c>
      <c r="AC520" s="10">
        <f>3/24000000*OO[[#This Row],[85 (29JUN1985 12:00:00)-Water Temperature (C)]]*OO[[#This Row],[27]]</f>
        <v>0</v>
      </c>
      <c r="AD520" s="10">
        <f>3/24000000*OO[[#This Row],[86 (29JUN1985 15:00:00)-Water Temperature (C)]]*OO[[#This Row],[28]]</f>
        <v>0</v>
      </c>
      <c r="AE520" s="10">
        <f>3/24000000*OO[[#This Row],[88 (29JUN1985 21:00:00)-Water Temperature (C)]]*OO[[#This Row],[30]]</f>
        <v>0</v>
      </c>
      <c r="AF520" s="10">
        <f>3/24000000*OO[[#This Row],[88 (29JUN1985 21:00:00)-Water Temperature (C)]]*OO[[#This Row],[30]]</f>
        <v>0</v>
      </c>
      <c r="AG520" s="10">
        <f>3/24000000*OO[[#This Row],[89 (30JUN1985 00:00:00)-Water Temperature (C)]]*OO[[#This Row],[31]]</f>
        <v>2.222334034786625E-40</v>
      </c>
      <c r="AH520" s="10">
        <f>3/24000000*OO[[#This Row],[90 (30JUN1985 03:00:00)-Water Temperature (C)]]*OO[[#This Row],[32]]</f>
        <v>1.222812692310125E-36</v>
      </c>
      <c r="AI520" s="10">
        <f>3/24000000*OO[[#This Row],[91 (30JUN1985 06:00:00)-Water Temperature (C)]]*OO[[#This Row],[33]]</f>
        <v>2.47631805941825E-33</v>
      </c>
      <c r="AJ520" s="10">
        <f>3/24000000*OO[[#This Row],[92 (30JUN1985 09:00:00)-Water Temperature (C)]]*OO[[#This Row],[34]]</f>
        <v>2.1621520683700001E-30</v>
      </c>
      <c r="AK520" s="10">
        <f>3/24000000*OO[[#This Row],[93 (30JUN1985 12:00:00)-Water Temperature (C)]]*OO[[#This Row],[35]]</f>
        <v>9.2238349437525007E-28</v>
      </c>
      <c r="AL520" s="10">
        <f>3/24000000*OO[[#This Row],[94 (30JUN1985 15:00:00)-Water Temperature (C)]]*OO[[#This Row],[36]]</f>
        <v>2.1232309509461248E-25</v>
      </c>
      <c r="AM520" s="10">
        <f>3/24000000*OO[[#This Row],[95 (30JUN1985 18:00:00)-Water Temperature (C)]]*OO[[#This Row],[37]]</f>
        <v>2.8557604370074997E-23</v>
      </c>
      <c r="AN520" s="10">
        <f>3/24000000*OO[[#This Row],[96 (30JUN1985 21:00:00)-Water Temperature (C)]]*OO[[#This Row],[38]]</f>
        <v>2.3813100162029998E-21</v>
      </c>
      <c r="AO520" s="10">
        <f>3/24000000*OO[[#This Row],[97 (01JUL1985 00:00:00)-Water Temperature (C)]]*OO[[#This Row],[39]]</f>
        <v>1.297590856352E-19</v>
      </c>
      <c r="AP520" s="10">
        <f>3/24000000*OO[[#This Row],[98 (01JUL1985 03:00:00)-Water Temperature (C)]]*OO[[#This Row],[40]]</f>
        <v>4.8594458450037485E-18</v>
      </c>
      <c r="AQ520" s="10">
        <f>3/24000000*OO[[#This Row],[99 (01JUL1985 06:00:00)-Water Temperature (C)]]*OO[[#This Row],[41]]</f>
        <v>1.30461518892375E-16</v>
      </c>
      <c r="AR520" s="10">
        <f>3/24000000*OO[[#This Row],[100 (01JUL1985 09:00:00)-Water Temperature (C)]]*OO[[#This Row],[42]]</f>
        <v>2.6103762318461249E-15</v>
      </c>
      <c r="AS520" s="10">
        <f>3/24000000*OO[[#This Row],[101 (01JUL1985 12:00:00)-Water Temperature (C)]]*OO[[#This Row],[43]]</f>
        <v>3.9754594842249996E-14</v>
      </c>
      <c r="AT520" s="10">
        <f>3/24000000*OO[[#This Row],[102 (01JUL1985 15:00:00)-Water Temperature (C)]]*OO[[#This Row],[44]]</f>
        <v>4.7144634954299997E-13</v>
      </c>
      <c r="AU520" s="10">
        <f>3/24000000*OO[[#This Row],[103 (01JUL1985 18:00:00)-Water Temperature (C)]]*OO[[#This Row],[45]]</f>
        <v>4.4630704567662495E-12</v>
      </c>
      <c r="AV520" s="10">
        <f>3/24000000*OO[[#This Row],[104 (01JUL1985 21:00:00)-Water Temperature (C)]]*OO[[#This Row],[46]]</f>
        <v>3.4313318517212499E-11</v>
      </c>
      <c r="AW520" s="10">
        <f>3/24000000*OO[[#This Row],[105 (02JUL1985 00:00:00)-Water Temperature (C)]]*OO[[#This Row],[47]]</f>
        <v>2.1874773390299998E-10</v>
      </c>
      <c r="AX520" s="10">
        <f>3/24000000*OO[[#This Row],[106 (02JUL1985 03:00:00)-Water Temperature (C)]]*OO[[#This Row],[48]]</f>
        <v>1.1783663001539999E-9</v>
      </c>
      <c r="AY520" s="10">
        <f>3/24000000*OO[[#This Row],[107 (02JUL1985 06:00:00)-Water Temperature (C)]]*OO[[#This Row],[49]]</f>
        <v>5.4577398528724994E-9</v>
      </c>
      <c r="AZ520" s="10">
        <f>3/24000000*OO[[#This Row],[108 (02JUL1985 09:00:00)-Water Temperature (C)]]*OO[[#This Row],[50]]</f>
        <v>2.2041476934089999E-8</v>
      </c>
      <c r="BA520" s="10">
        <f>3/24000000*OO[[#This Row],[109 (02JUL1985 12:00:00)-Water Temperature (C)]]*OO[[#This Row],[51]]</f>
        <v>7.8714679175062507E-8</v>
      </c>
      <c r="BB520" s="10">
        <f>3/24000000*OO[[#This Row],[110 (02JUL1985 15:00:00)-Water Temperature (C)]]*OO[[#This Row],[52]]</f>
        <v>2.5005185981311247E-7</v>
      </c>
      <c r="BC520" s="10">
        <f>3/24000000*OO[[#This Row],[111 (02JUL1985 18:00:00)-Water Temperature (C)]]*OO[[#This Row],[53]]</f>
        <v>7.14835538424E-7</v>
      </c>
      <c r="BD520" s="10">
        <f>3/24000000*OO[[#This Row],[112 (02JUL1985 21:00:00)-Water Temperature (C)]]*OO[[#This Row],[54]]</f>
        <v>1.8532877750650002E-6</v>
      </c>
      <c r="BE520" s="10">
        <f>3/24000000*OO[[#This Row],[113 (03JUL1985 00:00:00)-Water Temperature (C)]]*OO[[#This Row],[55]]</f>
        <v>4.4062210091562502E-6</v>
      </c>
      <c r="BF520" s="10">
        <f>3/24000000*OO[[#This Row],[114 (03JUL1985 03:00:00)-Water Temperature (C)]]*OO[[#This Row],[56]]</f>
        <v>9.6774336507887492E-6</v>
      </c>
      <c r="BG520" s="10">
        <f>3/24000000*OO[[#This Row],[115 (03JUL1985 06:00:00)-Water Temperature (C)]]*OO[[#This Row],[57]]</f>
        <v>1.9780873153078747E-5</v>
      </c>
      <c r="BH520" s="10">
        <f>3/24000000*OO[[#This Row],[116 (03JUL1985 09:00:00)-Water Temperature (C)]]*OO[[#This Row],[58]]</f>
        <v>3.79730517926875E-5</v>
      </c>
      <c r="BI520" s="10">
        <f>3/24000000*OO[[#This Row],[117 (03JUL1985 12:00:00)-Water Temperature (C)]]*OO[[#This Row],[59]]</f>
        <v>6.9019892569424998E-5</v>
      </c>
      <c r="BJ520" s="10">
        <f>3/24000000*OO[[#This Row],[118 (03JUL1985 15:00:00)-Water Temperature (C)]]*OO[[#This Row],[60]]</f>
        <v>1.19048799528925E-4</v>
      </c>
      <c r="BK520" s="10">
        <f>3/24000000*OO[[#This Row],[119 (03JUL1985 18:00:00)-Water Temperature (C)]]*OO[[#This Row],[61]]</f>
        <v>1.95873862950975E-4</v>
      </c>
      <c r="BL520" s="10">
        <f>3/24000000*OO[[#This Row],[120 (03JUL1985 21:00:00)-Water Temperature (C)]]*OO[[#This Row],[62]]</f>
        <v>3.0718447541687498E-4</v>
      </c>
      <c r="BM520" s="10">
        <f>3/24000000*OO[[#This Row],[121 (04JUL1985 00:00:00)-Water Temperature (C)]]*OO[[#This Row],[63]]</f>
        <v>4.6232251019099994E-4</v>
      </c>
      <c r="BN520" s="10">
        <f>3/24000000*OO[[#This Row],[122 (04JUL1985 03:00:00)-Water Temperature (C)]]*OO[[#This Row],[64]]</f>
        <v>6.7173211951199999E-4</v>
      </c>
      <c r="BO520" s="10">
        <f>3/24000000*OO[[#This Row],[123 (04JUL1985 06:00:00)-Water Temperature (C)]]*OO[[#This Row],[65]]</f>
        <v>9.4494528251174998E-4</v>
      </c>
      <c r="BP520" s="10">
        <f>3/24000000*OO[[#This Row],[124 (04JUL1985 09:00:00)-Water Temperature (C)]]*OO[[#This Row],[66]]</f>
        <v>1.2970772276044999E-3</v>
      </c>
      <c r="BQ520" s="10">
        <f>3/24000000*OO[[#This Row],[125 (04JUL1985 12:00:00)-Water Temperature (C)]]*OO[[#This Row],[67]]</f>
        <v>1.7358053211319999E-3</v>
      </c>
      <c r="BR520" s="10">
        <f>3/24000000*OO[[#This Row],[126 (04JUL1985 15:00:00)-Water Temperature (C)]]*OO[[#This Row],[68]]</f>
        <v>2.2665887440919998E-3</v>
      </c>
      <c r="BS520" s="10">
        <f>3/24000000*OO[[#This Row],[127 (04JUL1985 18:00:00)-Water Temperature (C)]]*OO[[#This Row],[69]]</f>
        <v>2.9010210918312502E-3</v>
      </c>
      <c r="BT520" s="10">
        <f>3/24000000*OO[[#This Row],[128 (04JUL1985 21:00:00)-Water Temperature (C)]]*OO[[#This Row],[70]]</f>
        <v>3.6300891812625002E-3</v>
      </c>
      <c r="BU520" s="10">
        <f>3/24000000*OO[[#This Row],[129 (05JUL1985 00:00:00)-Water Temperature (C)]]*OO[[#This Row],[71]]</f>
        <v>4.4398756317549993E-3</v>
      </c>
      <c r="BV520" s="10">
        <f>3/24000000*OO[[#This Row],[130 (05JUL1985 03:00:00)-Water Temperature (C)]]*OO[[#This Row],[72]]</f>
        <v>5.3393890745175006E-3</v>
      </c>
      <c r="BW520" s="10">
        <f>3/24000000*OO[[#This Row],[131 (05JUL1985 06:00:00)-Water Temperature (C)]]*OO[[#This Row],[73]]</f>
        <v>6.3330166558862493E-3</v>
      </c>
      <c r="BX520" s="10">
        <f>3/24000000*OO[[#This Row],[132 (05JUL1985 09:00:00)-Water Temperature (C)]]*OO[[#This Row],[74]]</f>
        <v>7.4614071955612492E-3</v>
      </c>
      <c r="BY520" s="10">
        <f>3/24000000*OO[[#This Row],[133 (05JUL1985 12:00:00)-Water Temperature (C)]]*OO[[#This Row],[75]]</f>
        <v>8.7002531170824998E-3</v>
      </c>
      <c r="BZ520" s="10">
        <f>3/24000000*OO[[#This Row],[134 (05JUL1985 15:00:00)-Water Temperature (C)]]*OO[[#This Row],[76]]</f>
        <v>1.00347405372E-2</v>
      </c>
      <c r="CA520" s="10">
        <f>3/24000000*OO[[#This Row],[135 (05JUL1985 18:00:00)-Water Temperature (C)]]*OO[[#This Row],[77]]</f>
        <v>1.1442641219381249E-2</v>
      </c>
      <c r="CB520" s="10">
        <f>3/24000000*OO[[#This Row],[136 (05JUL1985 21:00:00)-Water Temperature (C)]]*OO[[#This Row],[78]]</f>
        <v>1.2848473389428747E-2</v>
      </c>
      <c r="CC520" s="10">
        <f>3/24000000*OO[[#This Row],[137 (06JUL1985 00:00:00)-Water Temperature (C)]]*OO[[#This Row],[79]]</f>
        <v>1.4237456928731249E-2</v>
      </c>
      <c r="CD520" s="10">
        <f>3/24000000*OO[[#This Row],[138 (06JUL1985 03:00:00)-Water Temperature (C)]]*OO[[#This Row],[80]]</f>
        <v>1.5651068138175E-2</v>
      </c>
      <c r="CE520" s="10">
        <f>3/24000000*OO[[#This Row],[139 (06JUL1985 06:00:00)-Water Temperature (C)]]*OO[[#This Row],[81]]</f>
        <v>1.7099880119849999E-2</v>
      </c>
      <c r="CF520" s="10">
        <f>3/24000000*OO[[#This Row],[140 (06JUL1985 09:00:00)-Water Temperature (C)]]*OO[[#This Row],[82]]</f>
        <v>1.8688855338581247E-2</v>
      </c>
      <c r="CG520" s="10">
        <f>3/24000000*OO[[#This Row],[141 (06JUL1985 12:00:00)-Water Temperature (C)]]*OO[[#This Row],[83]]</f>
        <v>2.0339671849139998E-2</v>
      </c>
      <c r="CH520" s="10">
        <f>3/24000000*OO[[#This Row],[142 (06JUL1985 15:00:00)-Water Temperature (C)]]*OO[[#This Row],[84]]</f>
        <v>2.2023700429815E-2</v>
      </c>
      <c r="CI520" s="10">
        <f>3/24000000*OO[[#This Row],[143 (06JUL1985 18:00:00)-Water Temperature (C)]]*OO[[#This Row],[85]]</f>
        <v>2.3678289956522498E-2</v>
      </c>
      <c r="CJ520" s="10">
        <f>3/24000000*OO[[#This Row],[144 (06JUL1985 21:00:00)-Water Temperature (C)]]*OO[[#This Row],[86]]</f>
        <v>2.5203621219212501E-2</v>
      </c>
      <c r="CK520" s="10">
        <f>3/24000000*OO[[#This Row],[145 (07JUL1985 00:00:00)-Water Temperature (C)]]*OO[[#This Row],[87]]</f>
        <v>2.6594244556229992E-2</v>
      </c>
      <c r="CL520" s="10">
        <f>3/24000000*OO[[#This Row],[146 (07JUL1985 03:00:00)-Water Temperature (C)]]*OO[[#This Row],[88]]</f>
        <v>2.7944503269962503E-2</v>
      </c>
      <c r="CM520" s="10">
        <f>3/24000000*OO[[#This Row],[147 (07JUL1985 06:00:00)-Water Temperature (C)]]*OO[[#This Row],[89]]</f>
        <v>2.9281635374437499E-2</v>
      </c>
      <c r="CN520" s="10">
        <f>3/24000000*OO[[#This Row],[148 (07JUL1985 09:00:00)-Water Temperature (C)]]*OO[[#This Row],[90]]</f>
        <v>3.0748871853699997E-2</v>
      </c>
      <c r="CO520" s="10">
        <f>3/24000000*OO[[#This Row],[149 (07JUL1985 12:00:00)-Water Temperature (C)]]*OO[[#This Row],[91]]</f>
        <v>3.2088161528999994E-2</v>
      </c>
      <c r="CP520" s="10">
        <f>3/24000000*OO[[#This Row],[150 (07JUL1985 15:00:00)-Water Temperature (C)]]*OO[[#This Row],[92]]</f>
        <v>3.3528267829374993E-2</v>
      </c>
      <c r="CQ520" s="10">
        <f>3/24000000*OO[[#This Row],[151 (07JUL1985 18:00:00)-Water Temperature (C)]]*OO[[#This Row],[93]]</f>
        <v>3.4907469785500002E-2</v>
      </c>
      <c r="CR520" s="10">
        <f>3/24000000*OO[[#This Row],[152 (07JUL1985 21:00:00)-Water Temperature (C)]]*OO[[#This Row],[94]]</f>
        <v>3.6116034929149998E-2</v>
      </c>
      <c r="CS520" s="10">
        <f>3/24000000*OO[[#This Row],[153 (08JUL1985 00:00:00)-Water Temperature (C)]]*OO[[#This Row],[95]]</f>
        <v>3.71531334199625E-2</v>
      </c>
      <c r="CT520" s="10">
        <f>3/24000000*OO[[#This Row],[154 (08JUL1985 03:00:00)-Water Temperature (C)]]*OO[[#This Row],[96]]</f>
        <v>3.8099707324999996E-2</v>
      </c>
      <c r="CU520" s="10">
        <f>3/24000000*OO[[#This Row],[155 (08JUL1985 06:00:00)-Water Temperature (C)]]*OO[[#This Row],[97]]</f>
        <v>3.9047899908112492E-2</v>
      </c>
      <c r="CV520" s="10">
        <f>3/24000000*OO[[#This Row],[156 (08JUL1985 09:00:00)-Water Temperature (C)]]*OO[[#This Row],[98]]</f>
        <v>4.0221237784087503E-2</v>
      </c>
      <c r="CW520" s="10">
        <f>3/24000000*OO[[#This Row],[157 (08JUL1985 12:00:00)-Water Temperature (C)]]*OO[[#This Row],[99]]</f>
        <v>4.1455365573600002E-2</v>
      </c>
    </row>
    <row r="521" spans="1:101" x14ac:dyDescent="0.35">
      <c r="A521" t="s">
        <v>528</v>
      </c>
      <c r="B521">
        <v>796.02189999999996</v>
      </c>
      <c r="C521" s="10">
        <f>3/24*OO[[#This Row],[59 (26JUN1985 06:00:00)-Water Temperature (C)]]*OO[[#This Row],[1]]/SUM(OO[1])</f>
        <v>0</v>
      </c>
      <c r="D521" s="10">
        <f>3/24*OO[[#This Row],[60 (26JUN1985 09:00:00)-Water Temperature (C)]]*OO[[#This Row],[2]]/SUM(OO[2])</f>
        <v>0</v>
      </c>
      <c r="E521" s="10">
        <f>3/24*OO[[#This Row],[61 (26JUN1985 12:00:00)-Water Temperature (C)]]*OO[[#This Row],[3]]/SUM(OO[3])</f>
        <v>0</v>
      </c>
      <c r="F521" s="10">
        <f>3/24*OO[[#This Row],[62 (26JUN1985 15:00:00)-Water Temperature (C)]]*OO[[#This Row],[4]]/SUM(OO[4])</f>
        <v>0</v>
      </c>
      <c r="G521" s="10">
        <f>3/24*OO[[#This Row],[63 (26JUN1985 18:00:00)-Water Temperature (C)]]*OO[[#This Row],[5]]/SUM(OO[5])</f>
        <v>0</v>
      </c>
      <c r="H521" s="10">
        <f>3/24*OO[[#This Row],[64 (26JUN1985 21:00:00)-Water Temperature (C)]]*OO[[#This Row],[6]]/SUM(OO[6])</f>
        <v>0</v>
      </c>
      <c r="I521" s="10">
        <f>3/24*OO[[#This Row],[65 (27JUN1985 00:00:00)-Water Temperature (C)]]*OO[[#This Row],[7]]/SUM(OO[7])</f>
        <v>0</v>
      </c>
      <c r="J521" s="10">
        <f>3/24*OO[[#This Row],[66 (27JUN1985 03:00:00)-Water Temperature (C)]]*OO[[#This Row],[8]]/SUM(OO[8])</f>
        <v>0</v>
      </c>
      <c r="K521" s="10">
        <f>3/24*OO[[#This Row],[67 (27JUN1985 06:00:00)-Water Temperature (C)]]*OO[[#This Row],[9]]/SUM(OO[9])</f>
        <v>0</v>
      </c>
      <c r="L521" s="10">
        <f>3/24*OO[[#This Row],[68 (27JUN1985 09:00:00)-Water Temperature (C)]]*OO[[#This Row],[10]]/SUM(OO[10])</f>
        <v>0</v>
      </c>
      <c r="M521" s="10">
        <f>3/24*OO[[#This Row],[69 (27JUN1985 12:00:00)-Water Temperature (C)]]*OO[[#This Row],[11]]/SUM(OO[11])</f>
        <v>0</v>
      </c>
      <c r="N521" s="10">
        <f>3/24*OO[[#This Row],[70 (27JUN1985 15:00:00)-Water Temperature (C)]]*OO[[#This Row],[12]]/SUM(OO[12])</f>
        <v>0</v>
      </c>
      <c r="O521" s="10">
        <f>3/24*OO[[#This Row],[71 (27JUN1985 18:00:00)-Water Temperature (C)]]*OO[[#This Row],[13]]/SUM(OO[13])</f>
        <v>0</v>
      </c>
      <c r="P521" s="10">
        <f>3/24*OO[[#This Row],[72 (27JUN1985 21:00:00)-Water Temperature (C)]]*OO[[#This Row],[14]]/SUM(OO[14])</f>
        <v>0</v>
      </c>
      <c r="Q521" s="10">
        <f>3/24*OO[[#This Row],[73 (28JUN1985 00:00:00)-Water Temperature (C)]]*OO[[#This Row],[15]]/SUM(OO[15])</f>
        <v>0</v>
      </c>
      <c r="R521" s="10">
        <f>3/24*OO[[#This Row],[74 (28JUN1985 03:00:00)-Water Temperature (C)]]*OO[[#This Row],[16]]/SUM(OO[16])</f>
        <v>0</v>
      </c>
      <c r="S521" s="10">
        <f>3/24*OO[[#This Row],[75 (28JUN1985 06:00:00)-Water Temperature (C)]]*OO[[#This Row],[17]]/SUM(OO[17])</f>
        <v>0</v>
      </c>
      <c r="T521" s="10">
        <f>3/24*OO[[#This Row],[76 (28JUN1985 09:00:00)-Water Temperature (C)]]*OO[[#This Row],[18]]/SUM(OO[18])</f>
        <v>0</v>
      </c>
      <c r="U521" s="10">
        <f>3/24*OO[[#This Row],[77 (28JUN1985 12:00:00)-Water Temperature (C)]]*OO[[#This Row],[19]]/SUM(OO[19])</f>
        <v>0</v>
      </c>
      <c r="V521" s="10">
        <f>3/24000000*OO[[#This Row],[78 (28JUN1985 15:00:00)-Water Temperature (C)]]*OO[[#This Row],[20]]</f>
        <v>0</v>
      </c>
      <c r="W521" s="10">
        <f>3/24000000*OO[[#This Row],[79 (28JUN1985 18:00:00)-Water Temperature (C)]]*OO[[#This Row],[21]]</f>
        <v>0</v>
      </c>
      <c r="X521" s="10">
        <f>3/24000000*OO[[#This Row],[80 (28JUN1985 21:00:00)-Water Temperature (C)]]*OO[[#This Row],[22]]</f>
        <v>0</v>
      </c>
      <c r="Y521" s="10">
        <f>3/24000000*OO[[#This Row],[81 (29JUN1985 00:00:00)-Water Temperature (C)]]*OO[[#This Row],[23]]</f>
        <v>0</v>
      </c>
      <c r="Z521" s="10">
        <f>3/24000000*OO[[#This Row],[82 (29JUN1985 03:00:00)-Water Temperature (C)]]*OO[[#This Row],[24]]</f>
        <v>0</v>
      </c>
      <c r="AA521" s="10">
        <f>3/24000000*OO[[#This Row],[83 (29JUN1985 06:00:00)-Water Temperature (C)]]*OO[[#This Row],[25]]</f>
        <v>0</v>
      </c>
      <c r="AB521" s="10">
        <f>3/24000000*OO[[#This Row],[84 (29JUN1985 09:00:00)-Water Temperature (C)]]*OO[[#This Row],[26]]</f>
        <v>0</v>
      </c>
      <c r="AC521" s="10">
        <f>3/24000000*OO[[#This Row],[85 (29JUN1985 12:00:00)-Water Temperature (C)]]*OO[[#This Row],[27]]</f>
        <v>0</v>
      </c>
      <c r="AD521" s="10">
        <f>3/24000000*OO[[#This Row],[86 (29JUN1985 15:00:00)-Water Temperature (C)]]*OO[[#This Row],[28]]</f>
        <v>0</v>
      </c>
      <c r="AE521" s="10">
        <f>3/24000000*OO[[#This Row],[88 (29JUN1985 21:00:00)-Water Temperature (C)]]*OO[[#This Row],[30]]</f>
        <v>0</v>
      </c>
      <c r="AF521" s="10">
        <f>3/24000000*OO[[#This Row],[88 (29JUN1985 21:00:00)-Water Temperature (C)]]*OO[[#This Row],[30]]</f>
        <v>0</v>
      </c>
      <c r="AG521" s="10">
        <f>3/24000000*OO[[#This Row],[89 (30JUN1985 00:00:00)-Water Temperature (C)]]*OO[[#This Row],[31]]</f>
        <v>5.8201330893124985E-41</v>
      </c>
      <c r="AH521" s="10">
        <f>3/24000000*OO[[#This Row],[90 (30JUN1985 03:00:00)-Water Temperature (C)]]*OO[[#This Row],[32]]</f>
        <v>3.4551049678925001E-37</v>
      </c>
      <c r="AI521" s="10">
        <f>3/24000000*OO[[#This Row],[91 (30JUN1985 06:00:00)-Water Temperature (C)]]*OO[[#This Row],[33]]</f>
        <v>7.4987402604299999E-34</v>
      </c>
      <c r="AJ521" s="10">
        <f>3/24000000*OO[[#This Row],[92 (30JUN1985 09:00:00)-Water Temperature (C)]]*OO[[#This Row],[34]]</f>
        <v>6.9686173735650001E-31</v>
      </c>
      <c r="AK521" s="10">
        <f>3/24000000*OO[[#This Row],[93 (30JUN1985 12:00:00)-Water Temperature (C)]]*OO[[#This Row],[35]]</f>
        <v>3.1452966083737496E-28</v>
      </c>
      <c r="AL521" s="10">
        <f>3/24000000*OO[[#This Row],[94 (30JUN1985 15:00:00)-Water Temperature (C)]]*OO[[#This Row],[36]]</f>
        <v>7.6272770561624982E-26</v>
      </c>
      <c r="AM521" s="10">
        <f>3/24000000*OO[[#This Row],[95 (30JUN1985 18:00:00)-Water Temperature (C)]]*OO[[#This Row],[37]]</f>
        <v>1.076889073975E-23</v>
      </c>
      <c r="AN521" s="10">
        <f>3/24000000*OO[[#This Row],[96 (30JUN1985 21:00:00)-Water Temperature (C)]]*OO[[#This Row],[38]]</f>
        <v>9.3988739249424999E-22</v>
      </c>
      <c r="AO521" s="10">
        <f>3/24000000*OO[[#This Row],[97 (01JUL1985 00:00:00)-Water Temperature (C)]]*OO[[#This Row],[39]]</f>
        <v>5.3461672439700005E-20</v>
      </c>
      <c r="AP521" s="10">
        <f>3/24000000*OO[[#This Row],[98 (01JUL1985 03:00:00)-Water Temperature (C)]]*OO[[#This Row],[40]]</f>
        <v>2.08494493703375E-18</v>
      </c>
      <c r="AQ521" s="10">
        <f>3/24000000*OO[[#This Row],[99 (01JUL1985 06:00:00)-Water Temperature (C)]]*OO[[#This Row],[41]]</f>
        <v>5.8168880789999992E-17</v>
      </c>
      <c r="AR521" s="10">
        <f>3/24000000*OO[[#This Row],[100 (01JUL1985 09:00:00)-Water Temperature (C)]]*OO[[#This Row],[42]]</f>
        <v>1.207144634499E-15</v>
      </c>
      <c r="AS521" s="10">
        <f>3/24000000*OO[[#This Row],[101 (01JUL1985 12:00:00)-Water Temperature (C)]]*OO[[#This Row],[43]]</f>
        <v>1.9031713001647501E-14</v>
      </c>
      <c r="AT521" s="10">
        <f>3/24000000*OO[[#This Row],[102 (01JUL1985 15:00:00)-Water Temperature (C)]]*OO[[#This Row],[44]]</f>
        <v>2.3325344810327497E-13</v>
      </c>
      <c r="AU521" s="10">
        <f>3/24000000*OO[[#This Row],[103 (01JUL1985 18:00:00)-Water Temperature (C)]]*OO[[#This Row],[45]]</f>
        <v>2.2787284683556247E-12</v>
      </c>
      <c r="AV521" s="10">
        <f>3/24000000*OO[[#This Row],[104 (01JUL1985 21:00:00)-Water Temperature (C)]]*OO[[#This Row],[46]]</f>
        <v>1.8054316926153747E-11</v>
      </c>
      <c r="AW521" s="10">
        <f>3/24000000*OO[[#This Row],[105 (02JUL1985 00:00:00)-Water Temperature (C)]]*OO[[#This Row],[47]]</f>
        <v>1.18447572535925E-10</v>
      </c>
      <c r="AX521" s="10">
        <f>3/24000000*OO[[#This Row],[106 (02JUL1985 03:00:00)-Water Temperature (C)]]*OO[[#This Row],[48]]</f>
        <v>6.5575883876824992E-10</v>
      </c>
      <c r="AY521" s="10">
        <f>3/24000000*OO[[#This Row],[107 (02JUL1985 06:00:00)-Water Temperature (C)]]*OO[[#This Row],[49]]</f>
        <v>3.1176015303487493E-9</v>
      </c>
      <c r="AZ521" s="10">
        <f>3/24000000*OO[[#This Row],[108 (02JUL1985 09:00:00)-Water Temperature (C)]]*OO[[#This Row],[50]]</f>
        <v>1.29078314907625E-8</v>
      </c>
      <c r="BA521" s="10">
        <f>3/24000000*OO[[#This Row],[109 (02JUL1985 12:00:00)-Water Temperature (C)]]*OO[[#This Row],[51]]</f>
        <v>4.7199598775700005E-8</v>
      </c>
      <c r="BB521" s="10">
        <f>3/24000000*OO[[#This Row],[110 (02JUL1985 15:00:00)-Water Temperature (C)]]*OO[[#This Row],[52]]</f>
        <v>1.5334119102791249E-7</v>
      </c>
      <c r="BC521" s="10">
        <f>3/24000000*OO[[#This Row],[111 (02JUL1985 18:00:00)-Water Temperature (C)]]*OO[[#This Row],[53]]</f>
        <v>4.4780929837600002E-7</v>
      </c>
      <c r="BD521" s="10">
        <f>3/24000000*OO[[#This Row],[112 (02JUL1985 21:00:00)-Water Temperature (C)]]*OO[[#This Row],[54]]</f>
        <v>1.1847501706974998E-6</v>
      </c>
      <c r="BE521" s="10">
        <f>3/24000000*OO[[#This Row],[113 (03JUL1985 00:00:00)-Water Temperature (C)]]*OO[[#This Row],[55]]</f>
        <v>2.8715018437975001E-6</v>
      </c>
      <c r="BF521" s="10">
        <f>3/24000000*OO[[#This Row],[114 (03JUL1985 03:00:00)-Water Temperature (C)]]*OO[[#This Row],[56]]</f>
        <v>6.4229537508499987E-6</v>
      </c>
      <c r="BG521" s="10">
        <f>3/24000000*OO[[#This Row],[115 (03JUL1985 06:00:00)-Water Temperature (C)]]*OO[[#This Row],[57]]</f>
        <v>1.3357815781380002E-5</v>
      </c>
      <c r="BH521" s="10">
        <f>3/24000000*OO[[#This Row],[116 (03JUL1985 09:00:00)-Water Temperature (C)]]*OO[[#This Row],[58]]</f>
        <v>2.6065813974563752E-5</v>
      </c>
      <c r="BI521" s="10">
        <f>3/24000000*OO[[#This Row],[117 (03JUL1985 12:00:00)-Water Temperature (C)]]*OO[[#This Row],[59]]</f>
        <v>4.8113607193574993E-5</v>
      </c>
      <c r="BJ521" s="10">
        <f>3/24000000*OO[[#This Row],[118 (03JUL1985 15:00:00)-Water Temperature (C)]]*OO[[#This Row],[60]]</f>
        <v>8.4206134451724981E-5</v>
      </c>
      <c r="BK521" s="10">
        <f>3/24000000*OO[[#This Row],[119 (03JUL1985 18:00:00)-Water Temperature (C)]]*OO[[#This Row],[61]]</f>
        <v>1.404630861915E-4</v>
      </c>
      <c r="BL521" s="10">
        <f>3/24000000*OO[[#This Row],[120 (03JUL1985 21:00:00)-Water Temperature (C)]]*OO[[#This Row],[62]]</f>
        <v>2.2316709754339998E-4</v>
      </c>
      <c r="BM521" s="10">
        <f>3/24000000*OO[[#This Row],[121 (04JUL1985 00:00:00)-Water Temperature (C)]]*OO[[#This Row],[63]]</f>
        <v>3.4001539065674994E-4</v>
      </c>
      <c r="BN521" s="10">
        <f>3/24000000*OO[[#This Row],[122 (04JUL1985 03:00:00)-Water Temperature (C)]]*OO[[#This Row],[64]]</f>
        <v>4.9977349633199993E-4</v>
      </c>
      <c r="BO521" s="10">
        <f>3/24000000*OO[[#This Row],[123 (04JUL1985 06:00:00)-Water Temperature (C)]]*OO[[#This Row],[65]]</f>
        <v>7.1074453112624988E-4</v>
      </c>
      <c r="BP521" s="10">
        <f>3/24000000*OO[[#This Row],[124 (04JUL1985 09:00:00)-Water Temperature (C)]]*OO[[#This Row],[66]]</f>
        <v>9.8562772387799985E-4</v>
      </c>
      <c r="BQ521" s="10">
        <f>3/24000000*OO[[#This Row],[125 (04JUL1985 12:00:00)-Water Temperature (C)]]*OO[[#This Row],[67]]</f>
        <v>1.3318148932409998E-3</v>
      </c>
      <c r="BR521" s="10">
        <f>3/24000000*OO[[#This Row],[126 (04JUL1985 15:00:00)-Water Temperature (C)]]*OO[[#This Row],[68]]</f>
        <v>1.75500576894E-3</v>
      </c>
      <c r="BS521" s="10">
        <f>3/24000000*OO[[#This Row],[127 (04JUL1985 18:00:00)-Water Temperature (C)]]*OO[[#This Row],[69]]</f>
        <v>2.2656085067849999E-3</v>
      </c>
      <c r="BT521" s="10">
        <f>3/24000000*OO[[#This Row],[128 (04JUL1985 21:00:00)-Water Temperature (C)]]*OO[[#This Row],[70]]</f>
        <v>2.8581674807399999E-3</v>
      </c>
      <c r="BU521" s="10">
        <f>3/24000000*OO[[#This Row],[129 (05JUL1985 00:00:00)-Water Temperature (C)]]*OO[[#This Row],[71]]</f>
        <v>3.5227673972662498E-3</v>
      </c>
      <c r="BV521" s="10">
        <f>3/24000000*OO[[#This Row],[130 (05JUL1985 03:00:00)-Water Temperature (C)]]*OO[[#This Row],[72]]</f>
        <v>4.2675220157324988E-3</v>
      </c>
      <c r="BW521" s="10">
        <f>3/24000000*OO[[#This Row],[131 (05JUL1985 06:00:00)-Water Temperature (C)]]*OO[[#This Row],[73]]</f>
        <v>5.0966608702399992E-3</v>
      </c>
      <c r="BX521" s="10">
        <f>3/24000000*OO[[#This Row],[132 (05JUL1985 09:00:00)-Water Temperature (C)]]*OO[[#This Row],[74]]</f>
        <v>6.0436809224000002E-3</v>
      </c>
      <c r="BY521" s="10">
        <f>3/24000000*OO[[#This Row],[133 (05JUL1985 12:00:00)-Water Temperature (C)]]*OO[[#This Row],[75]]</f>
        <v>7.0903081638287492E-3</v>
      </c>
      <c r="BZ521" s="10">
        <f>3/24000000*OO[[#This Row],[134 (05JUL1985 15:00:00)-Water Temperature (C)]]*OO[[#This Row],[76]]</f>
        <v>8.2249795005299997E-3</v>
      </c>
      <c r="CA521" s="10">
        <f>3/24000000*OO[[#This Row],[135 (05JUL1985 18:00:00)-Water Temperature (C)]]*OO[[#This Row],[77]]</f>
        <v>9.4301968400950006E-3</v>
      </c>
      <c r="CB521" s="10">
        <f>3/24000000*OO[[#This Row],[136 (05JUL1985 21:00:00)-Water Temperature (C)]]*OO[[#This Row],[78]]</f>
        <v>1.064431351645375E-2</v>
      </c>
      <c r="CC521" s="10">
        <f>3/24000000*OO[[#This Row],[137 (06JUL1985 00:00:00)-Water Temperature (C)]]*OO[[#This Row],[79]]</f>
        <v>1.18541018013125E-2</v>
      </c>
      <c r="CD521" s="10">
        <f>3/24000000*OO[[#This Row],[138 (06JUL1985 03:00:00)-Water Temperature (C)]]*OO[[#This Row],[80]]</f>
        <v>1.3093503187747499E-2</v>
      </c>
      <c r="CE521" s="10">
        <f>3/24000000*OO[[#This Row],[139 (06JUL1985 06:00:00)-Water Temperature (C)]]*OO[[#This Row],[81]]</f>
        <v>1.4370750397150002E-2</v>
      </c>
      <c r="CF521" s="10">
        <f>3/24000000*OO[[#This Row],[140 (06JUL1985 09:00:00)-Water Temperature (C)]]*OO[[#This Row],[82]]</f>
        <v>1.5773718753701246E-2</v>
      </c>
      <c r="CG521" s="10">
        <f>3/24000000*OO[[#This Row],[141 (06JUL1985 12:00:00)-Water Temperature (C)]]*OO[[#This Row],[83]]</f>
        <v>1.7236947222458748E-2</v>
      </c>
      <c r="CH521" s="10">
        <f>3/24000000*OO[[#This Row],[142 (06JUL1985 15:00:00)-Water Temperature (C)]]*OO[[#This Row],[84]]</f>
        <v>1.8736374903572498E-2</v>
      </c>
      <c r="CI521" s="10">
        <f>3/24000000*OO[[#This Row],[143 (06JUL1985 18:00:00)-Water Temperature (C)]]*OO[[#This Row],[85]]</f>
        <v>2.0218333894327502E-2</v>
      </c>
      <c r="CJ521" s="10">
        <f>3/24000000*OO[[#This Row],[144 (06JUL1985 21:00:00)-Water Temperature (C)]]*OO[[#This Row],[86]]</f>
        <v>2.15979804758775E-2</v>
      </c>
      <c r="CK521" s="10">
        <f>3/24000000*OO[[#This Row],[145 (07JUL1985 00:00:00)-Water Temperature (C)]]*OO[[#This Row],[87]]</f>
        <v>2.2868585768936248E-2</v>
      </c>
      <c r="CL521" s="10">
        <f>3/24000000*OO[[#This Row],[146 (07JUL1985 03:00:00)-Water Temperature (C)]]*OO[[#This Row],[88]]</f>
        <v>2.4110087298824995E-2</v>
      </c>
      <c r="CM521" s="10">
        <f>3/24000000*OO[[#This Row],[147 (07JUL1985 06:00:00)-Water Temperature (C)]]*OO[[#This Row],[89]]</f>
        <v>2.53450177598625E-2</v>
      </c>
      <c r="CN521" s="10">
        <f>3/24000000*OO[[#This Row],[148 (07JUL1985 09:00:00)-Water Temperature (C)]]*OO[[#This Row],[90]]</f>
        <v>2.6696421141177502E-2</v>
      </c>
      <c r="CO521" s="10">
        <f>3/24000000*OO[[#This Row],[149 (07JUL1985 12:00:00)-Water Temperature (C)]]*OO[[#This Row],[91]]</f>
        <v>2.7941159561924996E-2</v>
      </c>
      <c r="CP521" s="10">
        <f>3/24000000*OO[[#This Row],[150 (07JUL1985 15:00:00)-Water Temperature (C)]]*OO[[#This Row],[92]]</f>
        <v>2.92755265679875E-2</v>
      </c>
      <c r="CQ521" s="10">
        <f>3/24000000*OO[[#This Row],[151 (07JUL1985 18:00:00)-Water Temperature (C)]]*OO[[#This Row],[93]]</f>
        <v>3.0560828185187499E-2</v>
      </c>
      <c r="CR521" s="10">
        <f>3/24000000*OO[[#This Row],[152 (07JUL1985 21:00:00)-Water Temperature (C)]]*OO[[#This Row],[94]]</f>
        <v>3.1701122507999994E-2</v>
      </c>
      <c r="CS521" s="10">
        <f>3/24000000*OO[[#This Row],[153 (08JUL1985 00:00:00)-Water Temperature (C)]]*OO[[#This Row],[95]]</f>
        <v>3.269343472289999E-2</v>
      </c>
      <c r="CT521" s="10">
        <f>3/24000000*OO[[#This Row],[154 (08JUL1985 03:00:00)-Water Temperature (C)]]*OO[[#This Row],[96]]</f>
        <v>3.3608234287874995E-2</v>
      </c>
      <c r="CU521" s="10">
        <f>3/24000000*OO[[#This Row],[155 (08JUL1985 06:00:00)-Water Temperature (C)]]*OO[[#This Row],[97]]</f>
        <v>3.4523078414124997E-2</v>
      </c>
      <c r="CV521" s="10">
        <f>3/24000000*OO[[#This Row],[156 (08JUL1985 09:00:00)-Water Temperature (C)]]*OO[[#This Row],[98]]</f>
        <v>3.5636242799849997E-2</v>
      </c>
      <c r="CW521" s="10">
        <f>3/24000000*OO[[#This Row],[157 (08JUL1985 12:00:00)-Water Temperature (C)]]*OO[[#This Row],[99]]</f>
        <v>3.6805058150625E-2</v>
      </c>
    </row>
    <row r="522" spans="1:101" x14ac:dyDescent="0.35">
      <c r="A522" t="s">
        <v>529</v>
      </c>
      <c r="B522">
        <v>795.98519999999996</v>
      </c>
      <c r="C522" s="10">
        <f>3/24*OO[[#This Row],[59 (26JUN1985 06:00:00)-Water Temperature (C)]]*OO[[#This Row],[1]]/SUM(OO[1])</f>
        <v>0</v>
      </c>
      <c r="D522" s="10">
        <f>3/24*OO[[#This Row],[60 (26JUN1985 09:00:00)-Water Temperature (C)]]*OO[[#This Row],[2]]/SUM(OO[2])</f>
        <v>0</v>
      </c>
      <c r="E522" s="10">
        <f>3/24*OO[[#This Row],[61 (26JUN1985 12:00:00)-Water Temperature (C)]]*OO[[#This Row],[3]]/SUM(OO[3])</f>
        <v>0</v>
      </c>
      <c r="F522" s="10">
        <f>3/24*OO[[#This Row],[62 (26JUN1985 15:00:00)-Water Temperature (C)]]*OO[[#This Row],[4]]/SUM(OO[4])</f>
        <v>0</v>
      </c>
      <c r="G522" s="10">
        <f>3/24*OO[[#This Row],[63 (26JUN1985 18:00:00)-Water Temperature (C)]]*OO[[#This Row],[5]]/SUM(OO[5])</f>
        <v>0</v>
      </c>
      <c r="H522" s="10">
        <f>3/24*OO[[#This Row],[64 (26JUN1985 21:00:00)-Water Temperature (C)]]*OO[[#This Row],[6]]/SUM(OO[6])</f>
        <v>0</v>
      </c>
      <c r="I522" s="10">
        <f>3/24*OO[[#This Row],[65 (27JUN1985 00:00:00)-Water Temperature (C)]]*OO[[#This Row],[7]]/SUM(OO[7])</f>
        <v>0</v>
      </c>
      <c r="J522" s="10">
        <f>3/24*OO[[#This Row],[66 (27JUN1985 03:00:00)-Water Temperature (C)]]*OO[[#This Row],[8]]/SUM(OO[8])</f>
        <v>0</v>
      </c>
      <c r="K522" s="10">
        <f>3/24*OO[[#This Row],[67 (27JUN1985 06:00:00)-Water Temperature (C)]]*OO[[#This Row],[9]]/SUM(OO[9])</f>
        <v>0</v>
      </c>
      <c r="L522" s="10">
        <f>3/24*OO[[#This Row],[68 (27JUN1985 09:00:00)-Water Temperature (C)]]*OO[[#This Row],[10]]/SUM(OO[10])</f>
        <v>0</v>
      </c>
      <c r="M522" s="10">
        <f>3/24*OO[[#This Row],[69 (27JUN1985 12:00:00)-Water Temperature (C)]]*OO[[#This Row],[11]]/SUM(OO[11])</f>
        <v>0</v>
      </c>
      <c r="N522" s="10">
        <f>3/24*OO[[#This Row],[70 (27JUN1985 15:00:00)-Water Temperature (C)]]*OO[[#This Row],[12]]/SUM(OO[12])</f>
        <v>0</v>
      </c>
      <c r="O522" s="10">
        <f>3/24*OO[[#This Row],[71 (27JUN1985 18:00:00)-Water Temperature (C)]]*OO[[#This Row],[13]]/SUM(OO[13])</f>
        <v>0</v>
      </c>
      <c r="P522" s="10">
        <f>3/24*OO[[#This Row],[72 (27JUN1985 21:00:00)-Water Temperature (C)]]*OO[[#This Row],[14]]/SUM(OO[14])</f>
        <v>0</v>
      </c>
      <c r="Q522" s="10">
        <f>3/24*OO[[#This Row],[73 (28JUN1985 00:00:00)-Water Temperature (C)]]*OO[[#This Row],[15]]/SUM(OO[15])</f>
        <v>0</v>
      </c>
      <c r="R522" s="10">
        <f>3/24*OO[[#This Row],[74 (28JUN1985 03:00:00)-Water Temperature (C)]]*OO[[#This Row],[16]]/SUM(OO[16])</f>
        <v>0</v>
      </c>
      <c r="S522" s="10">
        <f>3/24*OO[[#This Row],[75 (28JUN1985 06:00:00)-Water Temperature (C)]]*OO[[#This Row],[17]]/SUM(OO[17])</f>
        <v>0</v>
      </c>
      <c r="T522" s="10">
        <f>3/24*OO[[#This Row],[76 (28JUN1985 09:00:00)-Water Temperature (C)]]*OO[[#This Row],[18]]/SUM(OO[18])</f>
        <v>0</v>
      </c>
      <c r="U522" s="10">
        <f>3/24*OO[[#This Row],[77 (28JUN1985 12:00:00)-Water Temperature (C)]]*OO[[#This Row],[19]]/SUM(OO[19])</f>
        <v>0</v>
      </c>
      <c r="V522" s="10">
        <f>3/24000000*OO[[#This Row],[78 (28JUN1985 15:00:00)-Water Temperature (C)]]*OO[[#This Row],[20]]</f>
        <v>0</v>
      </c>
      <c r="W522" s="10">
        <f>3/24000000*OO[[#This Row],[79 (28JUN1985 18:00:00)-Water Temperature (C)]]*OO[[#This Row],[21]]</f>
        <v>0</v>
      </c>
      <c r="X522" s="10">
        <f>3/24000000*OO[[#This Row],[80 (28JUN1985 21:00:00)-Water Temperature (C)]]*OO[[#This Row],[22]]</f>
        <v>0</v>
      </c>
      <c r="Y522" s="10">
        <f>3/24000000*OO[[#This Row],[81 (29JUN1985 00:00:00)-Water Temperature (C)]]*OO[[#This Row],[23]]</f>
        <v>0</v>
      </c>
      <c r="Z522" s="10">
        <f>3/24000000*OO[[#This Row],[82 (29JUN1985 03:00:00)-Water Temperature (C)]]*OO[[#This Row],[24]]</f>
        <v>0</v>
      </c>
      <c r="AA522" s="10">
        <f>3/24000000*OO[[#This Row],[83 (29JUN1985 06:00:00)-Water Temperature (C)]]*OO[[#This Row],[25]]</f>
        <v>0</v>
      </c>
      <c r="AB522" s="10">
        <f>3/24000000*OO[[#This Row],[84 (29JUN1985 09:00:00)-Water Temperature (C)]]*OO[[#This Row],[26]]</f>
        <v>0</v>
      </c>
      <c r="AC522" s="10">
        <f>3/24000000*OO[[#This Row],[85 (29JUN1985 12:00:00)-Water Temperature (C)]]*OO[[#This Row],[27]]</f>
        <v>0</v>
      </c>
      <c r="AD522" s="10">
        <f>3/24000000*OO[[#This Row],[86 (29JUN1985 15:00:00)-Water Temperature (C)]]*OO[[#This Row],[28]]</f>
        <v>0</v>
      </c>
      <c r="AE522" s="10">
        <f>3/24000000*OO[[#This Row],[88 (29JUN1985 21:00:00)-Water Temperature (C)]]*OO[[#This Row],[30]]</f>
        <v>0</v>
      </c>
      <c r="AF522" s="10">
        <f>3/24000000*OO[[#This Row],[88 (29JUN1985 21:00:00)-Water Temperature (C)]]*OO[[#This Row],[30]]</f>
        <v>0</v>
      </c>
      <c r="AG522" s="10">
        <f>3/24000000*OO[[#This Row],[89 (30JUN1985 00:00:00)-Water Temperature (C)]]*OO[[#This Row],[31]]</f>
        <v>1.5891373567225001E-41</v>
      </c>
      <c r="AH522" s="10">
        <f>3/24000000*OO[[#This Row],[90 (30JUN1985 03:00:00)-Water Temperature (C)]]*OO[[#This Row],[32]]</f>
        <v>1.0168568157688751E-37</v>
      </c>
      <c r="AI522" s="10">
        <f>3/24000000*OO[[#This Row],[91 (30JUN1985 06:00:00)-Water Temperature (C)]]*OO[[#This Row],[33]]</f>
        <v>2.3623226804133751E-34</v>
      </c>
      <c r="AJ522" s="10">
        <f>3/24000000*OO[[#This Row],[92 (30JUN1985 09:00:00)-Water Temperature (C)]]*OO[[#This Row],[34]]</f>
        <v>2.3340205461060001E-31</v>
      </c>
      <c r="AK522" s="10">
        <f>3/24000000*OO[[#This Row],[93 (30JUN1985 12:00:00)-Water Temperature (C)]]*OO[[#This Row],[35]]</f>
        <v>1.1131135745852499E-28</v>
      </c>
      <c r="AL522" s="10">
        <f>3/24000000*OO[[#This Row],[94 (30JUN1985 15:00:00)-Water Temperature (C)]]*OO[[#This Row],[36]]</f>
        <v>2.8398355209149996E-26</v>
      </c>
      <c r="AM522" s="10">
        <f>3/24000000*OO[[#This Row],[95 (30JUN1985 18:00:00)-Water Temperature (C)]]*OO[[#This Row],[37]]</f>
        <v>4.2029906324899995E-24</v>
      </c>
      <c r="AN522" s="10">
        <f>3/24000000*OO[[#This Row],[96 (30JUN1985 21:00:00)-Water Temperature (C)]]*OO[[#This Row],[38]]</f>
        <v>3.8335542452662499E-22</v>
      </c>
      <c r="AO522" s="10">
        <f>3/24000000*OO[[#This Row],[97 (01JUL1985 00:00:00)-Water Temperature (C)]]*OO[[#This Row],[39]]</f>
        <v>2.2727683908907501E-20</v>
      </c>
      <c r="AP522" s="10">
        <f>3/24000000*OO[[#This Row],[98 (01JUL1985 03:00:00)-Water Temperature (C)]]*OO[[#This Row],[40]]</f>
        <v>9.216022973531248E-19</v>
      </c>
      <c r="AQ522" s="10">
        <f>3/24000000*OO[[#This Row],[99 (01JUL1985 06:00:00)-Water Temperature (C)]]*OO[[#This Row],[41]]</f>
        <v>2.6679817909387498E-17</v>
      </c>
      <c r="AR522" s="10">
        <f>3/24000000*OO[[#This Row],[100 (01JUL1985 09:00:00)-Water Temperature (C)]]*OO[[#This Row],[42]]</f>
        <v>5.7336395917762502E-16</v>
      </c>
      <c r="AS522" s="10">
        <f>3/24000000*OO[[#This Row],[101 (01JUL1985 12:00:00)-Water Temperature (C)]]*OO[[#This Row],[43]]</f>
        <v>9.3430786039499991E-15</v>
      </c>
      <c r="AT522" s="10">
        <f>3/24000000*OO[[#This Row],[102 (01JUL1985 15:00:00)-Water Temperature (C)]]*OO[[#This Row],[44]]</f>
        <v>1.1814892071359999E-13</v>
      </c>
      <c r="AU522" s="10">
        <f>3/24000000*OO[[#This Row],[103 (01JUL1985 18:00:00)-Water Temperature (C)]]*OO[[#This Row],[45]]</f>
        <v>1.1891436757262499E-12</v>
      </c>
      <c r="AV522" s="10">
        <f>3/24000000*OO[[#This Row],[104 (01JUL1985 21:00:00)-Water Temperature (C)]]*OO[[#This Row],[46]]</f>
        <v>9.6927131605799987E-12</v>
      </c>
      <c r="AW522" s="10">
        <f>3/24000000*OO[[#This Row],[105 (02JUL1985 00:00:00)-Water Temperature (C)]]*OO[[#This Row],[47]]</f>
        <v>6.5334966834737495E-11</v>
      </c>
      <c r="AX522" s="10">
        <f>3/24000000*OO[[#This Row],[106 (02JUL1985 03:00:00)-Water Temperature (C)]]*OO[[#This Row],[48]]</f>
        <v>3.71142222698E-10</v>
      </c>
      <c r="AY522" s="10">
        <f>3/24000000*OO[[#This Row],[107 (02JUL1985 06:00:00)-Water Temperature (C)]]*OO[[#This Row],[49]]</f>
        <v>1.8082957408320001E-9</v>
      </c>
      <c r="AZ522" s="10">
        <f>3/24000000*OO[[#This Row],[108 (02JUL1985 09:00:00)-Water Temperature (C)]]*OO[[#This Row],[50]]</f>
        <v>7.6635948565500006E-9</v>
      </c>
      <c r="BA522" s="10">
        <f>3/24000000*OO[[#This Row],[109 (02JUL1985 12:00:00)-Water Temperature (C)]]*OO[[#This Row],[51]]</f>
        <v>2.8650193070262495E-8</v>
      </c>
      <c r="BB522" s="10">
        <f>3/24000000*OO[[#This Row],[110 (02JUL1985 15:00:00)-Water Temperature (C)]]*OO[[#This Row],[52]]</f>
        <v>9.5047616793325012E-8</v>
      </c>
      <c r="BC522" s="10">
        <f>3/24000000*OO[[#This Row],[111 (02JUL1985 18:00:00)-Water Temperature (C)]]*OO[[#This Row],[53]]</f>
        <v>2.8312865840925003E-7</v>
      </c>
      <c r="BD522" s="10">
        <f>3/24000000*OO[[#This Row],[112 (02JUL1985 21:00:00)-Water Temperature (C)]]*OO[[#This Row],[54]]</f>
        <v>7.6330815684549982E-7</v>
      </c>
      <c r="BE522" s="10">
        <f>3/24000000*OO[[#This Row],[113 (03JUL1985 00:00:00)-Water Temperature (C)]]*OO[[#This Row],[55]]</f>
        <v>1.8834524353796249E-6</v>
      </c>
      <c r="BF522" s="10">
        <f>3/24000000*OO[[#This Row],[114 (03JUL1985 03:00:00)-Water Temperature (C)]]*OO[[#This Row],[56]]</f>
        <v>4.2849724368800003E-6</v>
      </c>
      <c r="BG522" s="10">
        <f>3/24000000*OO[[#This Row],[115 (03JUL1985 06:00:00)-Water Temperature (C)]]*OO[[#This Row],[57]]</f>
        <v>9.0558860852899997E-6</v>
      </c>
      <c r="BH522" s="10">
        <f>3/24000000*OO[[#This Row],[116 (03JUL1985 09:00:00)-Water Temperature (C)]]*OO[[#This Row],[58]]</f>
        <v>1.7942525135774999E-5</v>
      </c>
      <c r="BI522" s="10">
        <f>3/24000000*OO[[#This Row],[117 (03JUL1985 12:00:00)-Water Temperature (C)]]*OO[[#This Row],[59]]</f>
        <v>3.3599134857499999E-5</v>
      </c>
      <c r="BJ522" s="10">
        <f>3/24000000*OO[[#This Row],[118 (03JUL1985 15:00:00)-Water Temperature (C)]]*OO[[#This Row],[60]]</f>
        <v>5.9605227971399993E-5</v>
      </c>
      <c r="BK522" s="10">
        <f>3/24000000*OO[[#This Row],[119 (03JUL1985 18:00:00)-Water Temperature (C)]]*OO[[#This Row],[61]]</f>
        <v>1.00705294968E-4</v>
      </c>
      <c r="BL522" s="10">
        <f>3/24000000*OO[[#This Row],[120 (03JUL1985 21:00:00)-Water Temperature (C)]]*OO[[#This Row],[62]]</f>
        <v>1.6194231082574997E-4</v>
      </c>
      <c r="BM522" s="10">
        <f>3/24000000*OO[[#This Row],[121 (04JUL1985 00:00:00)-Water Temperature (C)]]*OO[[#This Row],[63]]</f>
        <v>2.4957411781904995E-4</v>
      </c>
      <c r="BN522" s="10">
        <f>3/24000000*OO[[#This Row],[122 (04JUL1985 03:00:00)-Water Temperature (C)]]*OO[[#This Row],[64]]</f>
        <v>3.7083119764099999E-4</v>
      </c>
      <c r="BO522" s="10">
        <f>3/24000000*OO[[#This Row],[123 (04JUL1985 06:00:00)-Water Temperature (C)]]*OO[[#This Row],[65]]</f>
        <v>5.3278892436449995E-4</v>
      </c>
      <c r="BP522" s="10">
        <f>3/24000000*OO[[#This Row],[124 (04JUL1985 09:00:00)-Water Temperature (C)]]*OO[[#This Row],[66]]</f>
        <v>7.4602240259199993E-4</v>
      </c>
      <c r="BQ522" s="10">
        <f>3/24000000*OO[[#This Row],[125 (04JUL1985 12:00:00)-Water Temperature (C)]]*OO[[#This Row],[67]]</f>
        <v>1.01726286066975E-3</v>
      </c>
      <c r="BR522" s="10">
        <f>3/24000000*OO[[#This Row],[126 (04JUL1985 15:00:00)-Water Temperature (C)]]*OO[[#This Row],[68]]</f>
        <v>1.3521170253552499E-3</v>
      </c>
      <c r="BS522" s="10">
        <f>3/24000000*OO[[#This Row],[127 (04JUL1985 18:00:00)-Water Temperature (C)]]*OO[[#This Row],[69]]</f>
        <v>1.7597630305719999E-3</v>
      </c>
      <c r="BT522" s="10">
        <f>3/24000000*OO[[#This Row],[128 (04JUL1985 21:00:00)-Water Temperature (C)]]*OO[[#This Row],[70]]</f>
        <v>2.237116063395125E-3</v>
      </c>
      <c r="BU522" s="10">
        <f>3/24000000*OO[[#This Row],[129 (05JUL1985 00:00:00)-Water Temperature (C)]]*OO[[#This Row],[71]]</f>
        <v>2.7775441065187498E-3</v>
      </c>
      <c r="BV522" s="10">
        <f>3/24000000*OO[[#This Row],[130 (05JUL1985 03:00:00)-Water Temperature (C)]]*OO[[#This Row],[72]]</f>
        <v>3.3882681801062501E-3</v>
      </c>
      <c r="BW522" s="10">
        <f>3/24000000*OO[[#This Row],[131 (05JUL1985 06:00:00)-Water Temperature (C)]]*OO[[#This Row],[73]]</f>
        <v>4.0735411308375005E-3</v>
      </c>
      <c r="BX522" s="10">
        <f>3/24000000*OO[[#This Row],[132 (05JUL1985 09:00:00)-Water Temperature (C)]]*OO[[#This Row],[74]]</f>
        <v>4.8608333863537495E-3</v>
      </c>
      <c r="BY522" s="10">
        <f>3/24000000*OO[[#This Row],[133 (05JUL1985 12:00:00)-Water Temperature (C)]]*OO[[#This Row],[75]]</f>
        <v>5.7362655636562492E-3</v>
      </c>
      <c r="BZ522" s="10">
        <f>3/24000000*OO[[#This Row],[134 (05JUL1985 15:00:00)-Water Temperature (C)]]*OO[[#This Row],[76]]</f>
        <v>6.69135266145E-3</v>
      </c>
      <c r="CA522" s="10">
        <f>3/24000000*OO[[#This Row],[135 (05JUL1985 18:00:00)-Water Temperature (C)]]*OO[[#This Row],[77]]</f>
        <v>7.7123165397749993E-3</v>
      </c>
      <c r="CB522" s="10">
        <f>3/24000000*OO[[#This Row],[136 (05JUL1985 21:00:00)-Water Temperature (C)]]*OO[[#This Row],[78]]</f>
        <v>8.7488634876999993E-3</v>
      </c>
      <c r="CC522" s="10">
        <f>3/24000000*OO[[#This Row],[137 (06JUL1985 00:00:00)-Water Temperature (C)]]*OO[[#This Row],[79]]</f>
        <v>9.7906442434599998E-3</v>
      </c>
      <c r="CD522" s="10">
        <f>3/24000000*OO[[#This Row],[138 (06JUL1985 03:00:00)-Water Temperature (C)]]*OO[[#This Row],[80]]</f>
        <v>1.0864924937439999E-2</v>
      </c>
      <c r="CE522" s="10">
        <f>3/24000000*OO[[#This Row],[139 (06JUL1985 06:00:00)-Water Temperature (C)]]*OO[[#This Row],[81]]</f>
        <v>1.1978532496843749E-2</v>
      </c>
      <c r="CF522" s="10">
        <f>3/24000000*OO[[#This Row],[140 (06JUL1985 09:00:00)-Water Temperature (C)]]*OO[[#This Row],[82]]</f>
        <v>1.320428452962375E-2</v>
      </c>
      <c r="CG522" s="10">
        <f>3/24000000*OO[[#This Row],[141 (06JUL1985 12:00:00)-Water Temperature (C)]]*OO[[#This Row],[83]]</f>
        <v>1.448721100511125E-2</v>
      </c>
      <c r="CH522" s="10">
        <f>3/24000000*OO[[#This Row],[142 (06JUL1985 15:00:00)-Water Temperature (C)]]*OO[[#This Row],[84]]</f>
        <v>1.5807364260712501E-2</v>
      </c>
      <c r="CI522" s="10">
        <f>3/24000000*OO[[#This Row],[143 (06JUL1985 18:00:00)-Water Temperature (C)]]*OO[[#This Row],[85]]</f>
        <v>1.711973225848875E-2</v>
      </c>
      <c r="CJ522" s="10">
        <f>3/24000000*OO[[#This Row],[144 (06JUL1985 21:00:00)-Water Temperature (C)]]*OO[[#This Row],[86]]</f>
        <v>1.8351731623399998E-2</v>
      </c>
      <c r="CK522" s="10">
        <f>3/24000000*OO[[#This Row],[145 (07JUL1985 00:00:00)-Water Temperature (C)]]*OO[[#This Row],[87]]</f>
        <v>1.9497990895460001E-2</v>
      </c>
      <c r="CL522" s="10">
        <f>3/24000000*OO[[#This Row],[146 (07JUL1985 03:00:00)-Water Temperature (C)]]*OO[[#This Row],[88]]</f>
        <v>2.062480094181E-2</v>
      </c>
      <c r="CM522" s="10">
        <f>3/24000000*OO[[#This Row],[147 (07JUL1985 06:00:00)-Water Temperature (C)]]*OO[[#This Row],[89]]</f>
        <v>2.1751587794365E-2</v>
      </c>
      <c r="CN522" s="10">
        <f>3/24000000*OO[[#This Row],[148 (07JUL1985 09:00:00)-Water Temperature (C)]]*OO[[#This Row],[90]]</f>
        <v>2.2981909849725E-2</v>
      </c>
      <c r="CO522" s="10">
        <f>3/24000000*OO[[#This Row],[149 (07JUL1985 12:00:00)-Water Temperature (C)]]*OO[[#This Row],[91]]</f>
        <v>2.4123578619952495E-2</v>
      </c>
      <c r="CP522" s="10">
        <f>3/24000000*OO[[#This Row],[150 (07JUL1985 15:00:00)-Water Temperature (C)]]*OO[[#This Row],[92]]</f>
        <v>2.534684613842E-2</v>
      </c>
      <c r="CQ522" s="10">
        <f>3/24000000*OO[[#This Row],[151 (07JUL1985 18:00:00)-Water Temperature (C)]]*OO[[#This Row],[93]]</f>
        <v>2.652971599116E-2</v>
      </c>
      <c r="CR522" s="10">
        <f>3/24000000*OO[[#This Row],[152 (07JUL1985 21:00:00)-Water Temperature (C)]]*OO[[#This Row],[94]]</f>
        <v>2.7589885286947499E-2</v>
      </c>
      <c r="CS522" s="10">
        <f>3/24000000*OO[[#This Row],[153 (08JUL1985 00:00:00)-Water Temperature (C)]]*OO[[#This Row],[95]]</f>
        <v>2.8525259149781247E-2</v>
      </c>
      <c r="CT522" s="10">
        <f>3/24000000*OO[[#This Row],[154 (08JUL1985 03:00:00)-Water Temperature (C)]]*OO[[#This Row],[96]]</f>
        <v>2.9395426098150001E-2</v>
      </c>
      <c r="CU522" s="10">
        <f>3/24000000*OO[[#This Row],[155 (08JUL1985 06:00:00)-Water Temperature (C)]]*OO[[#This Row],[97]]</f>
        <v>3.0266747809724995E-2</v>
      </c>
      <c r="CV522" s="10">
        <f>3/24000000*OO[[#This Row],[156 (08JUL1985 09:00:00)-Water Temperature (C)]]*OO[[#This Row],[98]]</f>
        <v>3.1312262257599997E-2</v>
      </c>
      <c r="CW522" s="10">
        <f>3/24000000*OO[[#This Row],[157 (08JUL1985 12:00:00)-Water Temperature (C)]]*OO[[#This Row],[99]]</f>
        <v>3.2407269421874996E-2</v>
      </c>
    </row>
    <row r="523" spans="1:101" x14ac:dyDescent="0.35">
      <c r="A523" t="s">
        <v>530</v>
      </c>
      <c r="B523">
        <v>785.01239999999996</v>
      </c>
      <c r="C523" s="10">
        <f>3/24*OO[[#This Row],[59 (26JUN1985 06:00:00)-Water Temperature (C)]]*OO[[#This Row],[1]]/SUM(OO[1])</f>
        <v>0</v>
      </c>
      <c r="D523" s="10">
        <f>3/24*OO[[#This Row],[60 (26JUN1985 09:00:00)-Water Temperature (C)]]*OO[[#This Row],[2]]/SUM(OO[2])</f>
        <v>0</v>
      </c>
      <c r="E523" s="10">
        <f>3/24*OO[[#This Row],[61 (26JUN1985 12:00:00)-Water Temperature (C)]]*OO[[#This Row],[3]]/SUM(OO[3])</f>
        <v>0</v>
      </c>
      <c r="F523" s="10">
        <f>3/24*OO[[#This Row],[62 (26JUN1985 15:00:00)-Water Temperature (C)]]*OO[[#This Row],[4]]/SUM(OO[4])</f>
        <v>0</v>
      </c>
      <c r="G523" s="10">
        <f>3/24*OO[[#This Row],[63 (26JUN1985 18:00:00)-Water Temperature (C)]]*OO[[#This Row],[5]]/SUM(OO[5])</f>
        <v>0</v>
      </c>
      <c r="H523" s="10">
        <f>3/24*OO[[#This Row],[64 (26JUN1985 21:00:00)-Water Temperature (C)]]*OO[[#This Row],[6]]/SUM(OO[6])</f>
        <v>0</v>
      </c>
      <c r="I523" s="10">
        <f>3/24*OO[[#This Row],[65 (27JUN1985 00:00:00)-Water Temperature (C)]]*OO[[#This Row],[7]]/SUM(OO[7])</f>
        <v>0</v>
      </c>
      <c r="J523" s="10">
        <f>3/24*OO[[#This Row],[66 (27JUN1985 03:00:00)-Water Temperature (C)]]*OO[[#This Row],[8]]/SUM(OO[8])</f>
        <v>0</v>
      </c>
      <c r="K523" s="10">
        <f>3/24*OO[[#This Row],[67 (27JUN1985 06:00:00)-Water Temperature (C)]]*OO[[#This Row],[9]]/SUM(OO[9])</f>
        <v>0</v>
      </c>
      <c r="L523" s="10">
        <f>3/24*OO[[#This Row],[68 (27JUN1985 09:00:00)-Water Temperature (C)]]*OO[[#This Row],[10]]/SUM(OO[10])</f>
        <v>0</v>
      </c>
      <c r="M523" s="10">
        <f>3/24*OO[[#This Row],[69 (27JUN1985 12:00:00)-Water Temperature (C)]]*OO[[#This Row],[11]]/SUM(OO[11])</f>
        <v>0</v>
      </c>
      <c r="N523" s="10">
        <f>3/24*OO[[#This Row],[70 (27JUN1985 15:00:00)-Water Temperature (C)]]*OO[[#This Row],[12]]/SUM(OO[12])</f>
        <v>0</v>
      </c>
      <c r="O523" s="10">
        <f>3/24*OO[[#This Row],[71 (27JUN1985 18:00:00)-Water Temperature (C)]]*OO[[#This Row],[13]]/SUM(OO[13])</f>
        <v>0</v>
      </c>
      <c r="P523" s="10">
        <f>3/24*OO[[#This Row],[72 (27JUN1985 21:00:00)-Water Temperature (C)]]*OO[[#This Row],[14]]/SUM(OO[14])</f>
        <v>0</v>
      </c>
      <c r="Q523" s="10">
        <f>3/24*OO[[#This Row],[73 (28JUN1985 00:00:00)-Water Temperature (C)]]*OO[[#This Row],[15]]/SUM(OO[15])</f>
        <v>0</v>
      </c>
      <c r="R523" s="10">
        <f>3/24*OO[[#This Row],[74 (28JUN1985 03:00:00)-Water Temperature (C)]]*OO[[#This Row],[16]]/SUM(OO[16])</f>
        <v>0</v>
      </c>
      <c r="S523" s="10">
        <f>3/24*OO[[#This Row],[75 (28JUN1985 06:00:00)-Water Temperature (C)]]*OO[[#This Row],[17]]/SUM(OO[17])</f>
        <v>0</v>
      </c>
      <c r="T523" s="10">
        <f>3/24*OO[[#This Row],[76 (28JUN1985 09:00:00)-Water Temperature (C)]]*OO[[#This Row],[18]]/SUM(OO[18])</f>
        <v>0</v>
      </c>
      <c r="U523" s="10">
        <f>3/24*OO[[#This Row],[77 (28JUN1985 12:00:00)-Water Temperature (C)]]*OO[[#This Row],[19]]/SUM(OO[19])</f>
        <v>0</v>
      </c>
      <c r="V523" s="10">
        <f>3/24000000*OO[[#This Row],[78 (28JUN1985 15:00:00)-Water Temperature (C)]]*OO[[#This Row],[20]]</f>
        <v>0</v>
      </c>
      <c r="W523" s="10">
        <f>3/24000000*OO[[#This Row],[79 (28JUN1985 18:00:00)-Water Temperature (C)]]*OO[[#This Row],[21]]</f>
        <v>0</v>
      </c>
      <c r="X523" s="10">
        <f>3/24000000*OO[[#This Row],[80 (28JUN1985 21:00:00)-Water Temperature (C)]]*OO[[#This Row],[22]]</f>
        <v>0</v>
      </c>
      <c r="Y523" s="10">
        <f>3/24000000*OO[[#This Row],[81 (29JUN1985 00:00:00)-Water Temperature (C)]]*OO[[#This Row],[23]]</f>
        <v>0</v>
      </c>
      <c r="Z523" s="10">
        <f>3/24000000*OO[[#This Row],[82 (29JUN1985 03:00:00)-Water Temperature (C)]]*OO[[#This Row],[24]]</f>
        <v>0</v>
      </c>
      <c r="AA523" s="10">
        <f>3/24000000*OO[[#This Row],[83 (29JUN1985 06:00:00)-Water Temperature (C)]]*OO[[#This Row],[25]]</f>
        <v>0</v>
      </c>
      <c r="AB523" s="10">
        <f>3/24000000*OO[[#This Row],[84 (29JUN1985 09:00:00)-Water Temperature (C)]]*OO[[#This Row],[26]]</f>
        <v>0</v>
      </c>
      <c r="AC523" s="10">
        <f>3/24000000*OO[[#This Row],[85 (29JUN1985 12:00:00)-Water Temperature (C)]]*OO[[#This Row],[27]]</f>
        <v>0</v>
      </c>
      <c r="AD523" s="10">
        <f>3/24000000*OO[[#This Row],[86 (29JUN1985 15:00:00)-Water Temperature (C)]]*OO[[#This Row],[28]]</f>
        <v>0</v>
      </c>
      <c r="AE523" s="10">
        <f>3/24000000*OO[[#This Row],[88 (29JUN1985 21:00:00)-Water Temperature (C)]]*OO[[#This Row],[30]]</f>
        <v>0</v>
      </c>
      <c r="AF523" s="10">
        <f>3/24000000*OO[[#This Row],[88 (29JUN1985 21:00:00)-Water Temperature (C)]]*OO[[#This Row],[30]]</f>
        <v>0</v>
      </c>
      <c r="AG523" s="10">
        <f>3/24000000*OO[[#This Row],[89 (30JUN1985 00:00:00)-Water Temperature (C)]]*OO[[#This Row],[31]]</f>
        <v>4.0720425960700004E-42</v>
      </c>
      <c r="AH523" s="10">
        <f>3/24000000*OO[[#This Row],[90 (30JUN1985 03:00:00)-Water Temperature (C)]]*OO[[#This Row],[32]]</f>
        <v>2.8133659751699997E-38</v>
      </c>
      <c r="AI523" s="10">
        <f>3/24000000*OO[[#This Row],[91 (30JUN1985 06:00:00)-Water Temperature (C)]]*OO[[#This Row],[33]]</f>
        <v>7.0048982375500011E-35</v>
      </c>
      <c r="AJ523" s="10">
        <f>3/24000000*OO[[#This Row],[92 (30JUN1985 09:00:00)-Water Temperature (C)]]*OO[[#This Row],[34]]</f>
        <v>7.3663933560587494E-32</v>
      </c>
      <c r="AK523" s="10">
        <f>3/24000000*OO[[#This Row],[93 (30JUN1985 12:00:00)-Water Temperature (C)]]*OO[[#This Row],[35]]</f>
        <v>3.7146023776200005E-29</v>
      </c>
      <c r="AL523" s="10">
        <f>3/24000000*OO[[#This Row],[94 (30JUN1985 15:00:00)-Water Temperature (C)]]*OO[[#This Row],[36]]</f>
        <v>9.9758180068637504E-27</v>
      </c>
      <c r="AM523" s="10">
        <f>3/24000000*OO[[#This Row],[95 (30JUN1985 18:00:00)-Water Temperature (C)]]*OO[[#This Row],[37]]</f>
        <v>1.548334573695E-24</v>
      </c>
      <c r="AN523" s="10">
        <f>3/24000000*OO[[#This Row],[96 (30JUN1985 21:00:00)-Water Temperature (C)]]*OO[[#This Row],[38]]</f>
        <v>1.4763008413005E-22</v>
      </c>
      <c r="AO523" s="10">
        <f>3/24000000*OO[[#This Row],[97 (01JUL1985 00:00:00)-Water Temperature (C)]]*OO[[#This Row],[39]]</f>
        <v>9.125061030329999E-21</v>
      </c>
      <c r="AP523" s="10">
        <f>3/24000000*OO[[#This Row],[98 (01JUL1985 03:00:00)-Water Temperature (C)]]*OO[[#This Row],[40]]</f>
        <v>3.8481328254037492E-19</v>
      </c>
      <c r="AQ523" s="10">
        <f>3/24000000*OO[[#This Row],[99 (01JUL1985 06:00:00)-Water Temperature (C)]]*OO[[#This Row],[41]]</f>
        <v>1.15622979175825E-17</v>
      </c>
      <c r="AR523" s="10">
        <f>3/24000000*OO[[#This Row],[100 (01JUL1985 09:00:00)-Water Temperature (C)]]*OO[[#This Row],[42]]</f>
        <v>2.5735149791474999E-16</v>
      </c>
      <c r="AS523" s="10">
        <f>3/24000000*OO[[#This Row],[101 (01JUL1985 12:00:00)-Water Temperature (C)]]*OO[[#This Row],[43]]</f>
        <v>4.3346184794499996E-15</v>
      </c>
      <c r="AT523" s="10">
        <f>3/24000000*OO[[#This Row],[102 (01JUL1985 15:00:00)-Water Temperature (C)]]*OO[[#This Row],[44]]</f>
        <v>5.6556888498999992E-14</v>
      </c>
      <c r="AU523" s="10">
        <f>3/24000000*OO[[#This Row],[103 (01JUL1985 18:00:00)-Water Temperature (C)]]*OO[[#This Row],[45]]</f>
        <v>5.8647705674249998E-13</v>
      </c>
      <c r="AV523" s="10">
        <f>3/24000000*OO[[#This Row],[104 (01JUL1985 21:00:00)-Water Temperature (C)]]*OO[[#This Row],[46]]</f>
        <v>4.9182270982087502E-12</v>
      </c>
      <c r="AW523" s="10">
        <f>3/24000000*OO[[#This Row],[105 (02JUL1985 00:00:00)-Water Temperature (C)]]*OO[[#This Row],[47]]</f>
        <v>3.4065219937987496E-11</v>
      </c>
      <c r="AX523" s="10">
        <f>3/24000000*OO[[#This Row],[106 (02JUL1985 03:00:00)-Water Temperature (C)]]*OO[[#This Row],[48]]</f>
        <v>1.9857660489976249E-10</v>
      </c>
      <c r="AY523" s="10">
        <f>3/24000000*OO[[#This Row],[107 (02JUL1985 06:00:00)-Water Temperature (C)]]*OO[[#This Row],[49]]</f>
        <v>9.917160200149999E-10</v>
      </c>
      <c r="AZ523" s="10">
        <f>3/24000000*OO[[#This Row],[108 (02JUL1985 09:00:00)-Water Temperature (C)]]*OO[[#This Row],[50]]</f>
        <v>4.30284642897375E-9</v>
      </c>
      <c r="BA523" s="10">
        <f>3/24000000*OO[[#This Row],[109 (02JUL1985 12:00:00)-Water Temperature (C)]]*OO[[#This Row],[51]]</f>
        <v>1.64489806026975E-8</v>
      </c>
      <c r="BB523" s="10">
        <f>3/24000000*OO[[#This Row],[110 (02JUL1985 15:00:00)-Water Temperature (C)]]*OO[[#This Row],[52]]</f>
        <v>5.5736016950249995E-8</v>
      </c>
      <c r="BC523" s="10">
        <f>3/24000000*OO[[#This Row],[111 (02JUL1985 18:00:00)-Water Temperature (C)]]*OO[[#This Row],[53]]</f>
        <v>1.6939141751224999E-7</v>
      </c>
      <c r="BD523" s="10">
        <f>3/24000000*OO[[#This Row],[112 (02JUL1985 21:00:00)-Water Temperature (C)]]*OO[[#This Row],[54]]</f>
        <v>4.6550715732299997E-7</v>
      </c>
      <c r="BE523" s="10">
        <f>3/24000000*OO[[#This Row],[113 (03JUL1985 00:00:00)-Water Temperature (C)]]*OO[[#This Row],[55]]</f>
        <v>1.169776775307E-6</v>
      </c>
      <c r="BF523" s="10">
        <f>3/24000000*OO[[#This Row],[114 (03JUL1985 03:00:00)-Water Temperature (C)]]*OO[[#This Row],[56]]</f>
        <v>2.7079006568102499E-6</v>
      </c>
      <c r="BG523" s="10">
        <f>3/24000000*OO[[#This Row],[115 (03JUL1985 06:00:00)-Water Temperature (C)]]*OO[[#This Row],[57]]</f>
        <v>5.8182225215912488E-6</v>
      </c>
      <c r="BH523" s="10">
        <f>3/24000000*OO[[#This Row],[116 (03JUL1985 09:00:00)-Water Temperature (C)]]*OO[[#This Row],[58]]</f>
        <v>1.1710321160984999E-5</v>
      </c>
      <c r="BI523" s="10">
        <f>3/24000000*OO[[#This Row],[117 (03JUL1985 12:00:00)-Water Temperature (C)]]*OO[[#This Row],[59]]</f>
        <v>2.2258251010172496E-5</v>
      </c>
      <c r="BJ523" s="10">
        <f>3/24000000*OO[[#This Row],[118 (03JUL1985 15:00:00)-Water Temperature (C)]]*OO[[#This Row],[60]]</f>
        <v>4.0045895185799999E-5</v>
      </c>
      <c r="BK523" s="10">
        <f>3/24000000*OO[[#This Row],[119 (03JUL1985 18:00:00)-Water Temperature (C)]]*OO[[#This Row],[61]]</f>
        <v>6.8567070793200006E-5</v>
      </c>
      <c r="BL523" s="10">
        <f>3/24000000*OO[[#This Row],[120 (03JUL1985 21:00:00)-Water Temperature (C)]]*OO[[#This Row],[62]]</f>
        <v>1.1166227684433751E-4</v>
      </c>
      <c r="BM523" s="10">
        <f>3/24000000*OO[[#This Row],[121 (04JUL1985 00:00:00)-Water Temperature (C)]]*OO[[#This Row],[63]]</f>
        <v>1.7417818991355001E-4</v>
      </c>
      <c r="BN523" s="10">
        <f>3/24000000*OO[[#This Row],[122 (04JUL1985 03:00:00)-Water Temperature (C)]]*OO[[#This Row],[64]]</f>
        <v>2.6179023257984999E-4</v>
      </c>
      <c r="BO523" s="10">
        <f>3/24000000*OO[[#This Row],[123 (04JUL1985 06:00:00)-Water Temperature (C)]]*OO[[#This Row],[65]]</f>
        <v>3.8024317947899997E-4</v>
      </c>
      <c r="BP523" s="10">
        <f>3/24000000*OO[[#This Row],[124 (04JUL1985 09:00:00)-Water Temperature (C)]]*OO[[#This Row],[66]]</f>
        <v>5.3797932172799988E-4</v>
      </c>
      <c r="BQ523" s="10">
        <f>3/24000000*OO[[#This Row],[125 (04JUL1985 12:00:00)-Water Temperature (C)]]*OO[[#This Row],[67]]</f>
        <v>7.4078123259712486E-4</v>
      </c>
      <c r="BR523" s="10">
        <f>3/24000000*OO[[#This Row],[126 (04JUL1985 15:00:00)-Water Temperature (C)]]*OO[[#This Row],[68]]</f>
        <v>9.9384620457649989E-4</v>
      </c>
      <c r="BS523" s="10">
        <f>3/24000000*OO[[#This Row],[127 (04JUL1985 18:00:00)-Water Temperature (C)]]*OO[[#This Row],[69]]</f>
        <v>1.3049670704675001E-3</v>
      </c>
      <c r="BT523" s="10">
        <f>3/24000000*OO[[#This Row],[128 (04JUL1985 21:00:00)-Water Temperature (C)]]*OO[[#This Row],[70]]</f>
        <v>1.6728327623280002E-3</v>
      </c>
      <c r="BU523" s="10">
        <f>3/24000000*OO[[#This Row],[129 (05JUL1985 00:00:00)-Water Temperature (C)]]*OO[[#This Row],[71]]</f>
        <v>2.0936438996812501E-3</v>
      </c>
      <c r="BV523" s="10">
        <f>3/24000000*OO[[#This Row],[130 (05JUL1985 03:00:00)-Water Temperature (C)]]*OO[[#This Row],[72]]</f>
        <v>2.5736313711484994E-3</v>
      </c>
      <c r="BW523" s="10">
        <f>3/24000000*OO[[#This Row],[131 (05JUL1985 06:00:00)-Water Temperature (C)]]*OO[[#This Row],[73]]</f>
        <v>3.1170081704125002E-3</v>
      </c>
      <c r="BX523" s="10">
        <f>3/24000000*OO[[#This Row],[132 (05JUL1985 09:00:00)-Water Temperature (C)]]*OO[[#This Row],[74]]</f>
        <v>3.7454875256812503E-3</v>
      </c>
      <c r="BY523" s="10">
        <f>3/24000000*OO[[#This Row],[133 (05JUL1985 12:00:00)-Water Temperature (C)]]*OO[[#This Row],[75]]</f>
        <v>4.4490742949887495E-3</v>
      </c>
      <c r="BZ523" s="10">
        <f>3/24000000*OO[[#This Row],[134 (05JUL1985 15:00:00)-Water Temperature (C)]]*OO[[#This Row],[76]]</f>
        <v>5.2221896868600006E-3</v>
      </c>
      <c r="CA523" s="10">
        <f>3/24000000*OO[[#This Row],[135 (05JUL1985 18:00:00)-Water Temperature (C)]]*OO[[#This Row],[77]]</f>
        <v>6.0544987968750002E-3</v>
      </c>
      <c r="CB523" s="10">
        <f>3/24000000*OO[[#This Row],[136 (05JUL1985 21:00:00)-Water Temperature (C)]]*OO[[#This Row],[78]]</f>
        <v>6.9067096788812494E-3</v>
      </c>
      <c r="CC523" s="10">
        <f>3/24000000*OO[[#This Row],[137 (06JUL1985 00:00:00)-Water Temperature (C)]]*OO[[#This Row],[79]]</f>
        <v>7.771629518824999E-3</v>
      </c>
      <c r="CD523" s="10">
        <f>3/24000000*OO[[#This Row],[138 (06JUL1985 03:00:00)-Water Temperature (C)]]*OO[[#This Row],[80]]</f>
        <v>8.6700510957937495E-3</v>
      </c>
      <c r="CE523" s="10">
        <f>3/24000000*OO[[#This Row],[139 (06JUL1985 06:00:00)-Water Temperature (C)]]*OO[[#This Row],[81]]</f>
        <v>9.6078748082999987E-3</v>
      </c>
      <c r="CF523" s="10">
        <f>3/24000000*OO[[#This Row],[140 (06JUL1985 09:00:00)-Water Temperature (C)]]*OO[[#This Row],[82]]</f>
        <v>1.0642846431657499E-2</v>
      </c>
      <c r="CG523" s="10">
        <f>3/24000000*OO[[#This Row],[141 (06JUL1985 12:00:00)-Water Temperature (C)]]*OO[[#This Row],[83]]</f>
        <v>1.1730498470293751E-2</v>
      </c>
      <c r="CH523" s="10">
        <f>3/24000000*OO[[#This Row],[142 (06JUL1985 15:00:00)-Water Temperature (C)]]*OO[[#This Row],[84]]</f>
        <v>1.2854851325399999E-2</v>
      </c>
      <c r="CI523" s="10">
        <f>3/24000000*OO[[#This Row],[143 (06JUL1985 18:00:00)-Water Temperature (C)]]*OO[[#This Row],[85]]</f>
        <v>1.3980174431737501E-2</v>
      </c>
      <c r="CJ523" s="10">
        <f>3/24000000*OO[[#This Row],[144 (06JUL1985 21:00:00)-Water Temperature (C)]]*OO[[#This Row],[86]]</f>
        <v>1.5045744133866251E-2</v>
      </c>
      <c r="CK523" s="10">
        <f>3/24000000*OO[[#This Row],[145 (07JUL1985 00:00:00)-Water Temperature (C)]]*OO[[#This Row],[87]]</f>
        <v>1.604851080875375E-2</v>
      </c>
      <c r="CL523" s="10">
        <f>3/24000000*OO[[#This Row],[146 (07JUL1985 03:00:00)-Water Temperature (C)]]*OO[[#This Row],[88]]</f>
        <v>1.7040970742092501E-2</v>
      </c>
      <c r="CM523" s="10">
        <f>3/24000000*OO[[#This Row],[147 (07JUL1985 06:00:00)-Water Temperature (C)]]*OO[[#This Row],[89]]</f>
        <v>1.803941288742E-2</v>
      </c>
      <c r="CN523" s="10">
        <f>3/24000000*OO[[#This Row],[148 (07JUL1985 09:00:00)-Water Temperature (C)]]*OO[[#This Row],[90]]</f>
        <v>1.9127273850300001E-2</v>
      </c>
      <c r="CO523" s="10">
        <f>3/24000000*OO[[#This Row],[149 (07JUL1985 12:00:00)-Water Temperature (C)]]*OO[[#This Row],[91]]</f>
        <v>2.0144936810394996E-2</v>
      </c>
      <c r="CP523" s="10">
        <f>3/24000000*OO[[#This Row],[150 (07JUL1985 15:00:00)-Water Temperature (C)]]*OO[[#This Row],[92]]</f>
        <v>2.12357881490375E-2</v>
      </c>
      <c r="CQ523" s="10">
        <f>3/24000000*OO[[#This Row],[151 (07JUL1985 18:00:00)-Water Temperature (C)]]*OO[[#This Row],[93]]</f>
        <v>2.2294923567508746E-2</v>
      </c>
      <c r="CR523" s="10">
        <f>3/24000000*OO[[#This Row],[152 (07JUL1985 21:00:00)-Water Temperature (C)]]*OO[[#This Row],[94]]</f>
        <v>2.3253802565911249E-2</v>
      </c>
      <c r="CS523" s="10">
        <f>3/24000000*OO[[#This Row],[153 (08JUL1985 00:00:00)-Water Temperature (C)]]*OO[[#This Row],[95]]</f>
        <v>2.4112431187970001E-2</v>
      </c>
      <c r="CT523" s="10">
        <f>3/24000000*OO[[#This Row],[154 (08JUL1985 03:00:00)-Water Temperature (C)]]*OO[[#This Row],[96]]</f>
        <v>2.4918844655390002E-2</v>
      </c>
      <c r="CU523" s="10">
        <f>3/24000000*OO[[#This Row],[155 (08JUL1985 06:00:00)-Water Temperature (C)]]*OO[[#This Row],[97]]</f>
        <v>2.5728692348521251E-2</v>
      </c>
      <c r="CV523" s="10">
        <f>3/24000000*OO[[#This Row],[156 (08JUL1985 09:00:00)-Water Temperature (C)]]*OO[[#This Row],[98]]</f>
        <v>2.6687347046399999E-2</v>
      </c>
      <c r="CW523" s="10">
        <f>3/24000000*OO[[#This Row],[157 (08JUL1985 12:00:00)-Water Temperature (C)]]*OO[[#This Row],[99]]</f>
        <v>2.7688786830394999E-2</v>
      </c>
    </row>
    <row r="524" spans="1:101" x14ac:dyDescent="0.35">
      <c r="A524" t="s">
        <v>531</v>
      </c>
      <c r="B524">
        <v>804.95849999999996</v>
      </c>
      <c r="C524" s="10">
        <f>3/24*OO[[#This Row],[59 (26JUN1985 06:00:00)-Water Temperature (C)]]*OO[[#This Row],[1]]/SUM(OO[1])</f>
        <v>0</v>
      </c>
      <c r="D524" s="10">
        <f>3/24*OO[[#This Row],[60 (26JUN1985 09:00:00)-Water Temperature (C)]]*OO[[#This Row],[2]]/SUM(OO[2])</f>
        <v>0</v>
      </c>
      <c r="E524" s="10">
        <f>3/24*OO[[#This Row],[61 (26JUN1985 12:00:00)-Water Temperature (C)]]*OO[[#This Row],[3]]/SUM(OO[3])</f>
        <v>0</v>
      </c>
      <c r="F524" s="10">
        <f>3/24*OO[[#This Row],[62 (26JUN1985 15:00:00)-Water Temperature (C)]]*OO[[#This Row],[4]]/SUM(OO[4])</f>
        <v>0</v>
      </c>
      <c r="G524" s="10">
        <f>3/24*OO[[#This Row],[63 (26JUN1985 18:00:00)-Water Temperature (C)]]*OO[[#This Row],[5]]/SUM(OO[5])</f>
        <v>0</v>
      </c>
      <c r="H524" s="10">
        <f>3/24*OO[[#This Row],[64 (26JUN1985 21:00:00)-Water Temperature (C)]]*OO[[#This Row],[6]]/SUM(OO[6])</f>
        <v>0</v>
      </c>
      <c r="I524" s="10">
        <f>3/24*OO[[#This Row],[65 (27JUN1985 00:00:00)-Water Temperature (C)]]*OO[[#This Row],[7]]/SUM(OO[7])</f>
        <v>0</v>
      </c>
      <c r="J524" s="10">
        <f>3/24*OO[[#This Row],[66 (27JUN1985 03:00:00)-Water Temperature (C)]]*OO[[#This Row],[8]]/SUM(OO[8])</f>
        <v>0</v>
      </c>
      <c r="K524" s="10">
        <f>3/24*OO[[#This Row],[67 (27JUN1985 06:00:00)-Water Temperature (C)]]*OO[[#This Row],[9]]/SUM(OO[9])</f>
        <v>0</v>
      </c>
      <c r="L524" s="10">
        <f>3/24*OO[[#This Row],[68 (27JUN1985 09:00:00)-Water Temperature (C)]]*OO[[#This Row],[10]]/SUM(OO[10])</f>
        <v>0</v>
      </c>
      <c r="M524" s="10">
        <f>3/24*OO[[#This Row],[69 (27JUN1985 12:00:00)-Water Temperature (C)]]*OO[[#This Row],[11]]/SUM(OO[11])</f>
        <v>0</v>
      </c>
      <c r="N524" s="10">
        <f>3/24*OO[[#This Row],[70 (27JUN1985 15:00:00)-Water Temperature (C)]]*OO[[#This Row],[12]]/SUM(OO[12])</f>
        <v>0</v>
      </c>
      <c r="O524" s="10">
        <f>3/24*OO[[#This Row],[71 (27JUN1985 18:00:00)-Water Temperature (C)]]*OO[[#This Row],[13]]/SUM(OO[13])</f>
        <v>0</v>
      </c>
      <c r="P524" s="10">
        <f>3/24*OO[[#This Row],[72 (27JUN1985 21:00:00)-Water Temperature (C)]]*OO[[#This Row],[14]]/SUM(OO[14])</f>
        <v>0</v>
      </c>
      <c r="Q524" s="10">
        <f>3/24*OO[[#This Row],[73 (28JUN1985 00:00:00)-Water Temperature (C)]]*OO[[#This Row],[15]]/SUM(OO[15])</f>
        <v>0</v>
      </c>
      <c r="R524" s="10">
        <f>3/24*OO[[#This Row],[74 (28JUN1985 03:00:00)-Water Temperature (C)]]*OO[[#This Row],[16]]/SUM(OO[16])</f>
        <v>0</v>
      </c>
      <c r="S524" s="10">
        <f>3/24*OO[[#This Row],[75 (28JUN1985 06:00:00)-Water Temperature (C)]]*OO[[#This Row],[17]]/SUM(OO[17])</f>
        <v>0</v>
      </c>
      <c r="T524" s="10">
        <f>3/24*OO[[#This Row],[76 (28JUN1985 09:00:00)-Water Temperature (C)]]*OO[[#This Row],[18]]/SUM(OO[18])</f>
        <v>0</v>
      </c>
      <c r="U524" s="10">
        <f>3/24*OO[[#This Row],[77 (28JUN1985 12:00:00)-Water Temperature (C)]]*OO[[#This Row],[19]]/SUM(OO[19])</f>
        <v>0</v>
      </c>
      <c r="V524" s="10">
        <f>3/24000000*OO[[#This Row],[78 (28JUN1985 15:00:00)-Water Temperature (C)]]*OO[[#This Row],[20]]</f>
        <v>0</v>
      </c>
      <c r="W524" s="10">
        <f>3/24000000*OO[[#This Row],[79 (28JUN1985 18:00:00)-Water Temperature (C)]]*OO[[#This Row],[21]]</f>
        <v>0</v>
      </c>
      <c r="X524" s="10">
        <f>3/24000000*OO[[#This Row],[80 (28JUN1985 21:00:00)-Water Temperature (C)]]*OO[[#This Row],[22]]</f>
        <v>0</v>
      </c>
      <c r="Y524" s="10">
        <f>3/24000000*OO[[#This Row],[81 (29JUN1985 00:00:00)-Water Temperature (C)]]*OO[[#This Row],[23]]</f>
        <v>0</v>
      </c>
      <c r="Z524" s="10">
        <f>3/24000000*OO[[#This Row],[82 (29JUN1985 03:00:00)-Water Temperature (C)]]*OO[[#This Row],[24]]</f>
        <v>0</v>
      </c>
      <c r="AA524" s="10">
        <f>3/24000000*OO[[#This Row],[83 (29JUN1985 06:00:00)-Water Temperature (C)]]*OO[[#This Row],[25]]</f>
        <v>0</v>
      </c>
      <c r="AB524" s="10">
        <f>3/24000000*OO[[#This Row],[84 (29JUN1985 09:00:00)-Water Temperature (C)]]*OO[[#This Row],[26]]</f>
        <v>0</v>
      </c>
      <c r="AC524" s="10">
        <f>3/24000000*OO[[#This Row],[85 (29JUN1985 12:00:00)-Water Temperature (C)]]*OO[[#This Row],[27]]</f>
        <v>0</v>
      </c>
      <c r="AD524" s="10">
        <f>3/24000000*OO[[#This Row],[86 (29JUN1985 15:00:00)-Water Temperature (C)]]*OO[[#This Row],[28]]</f>
        <v>0</v>
      </c>
      <c r="AE524" s="10">
        <f>3/24000000*OO[[#This Row],[88 (29JUN1985 21:00:00)-Water Temperature (C)]]*OO[[#This Row],[30]]</f>
        <v>0</v>
      </c>
      <c r="AF524" s="10">
        <f>3/24000000*OO[[#This Row],[88 (29JUN1985 21:00:00)-Water Temperature (C)]]*OO[[#This Row],[30]]</f>
        <v>0</v>
      </c>
      <c r="AG524" s="10">
        <f>3/24000000*OO[[#This Row],[89 (30JUN1985 00:00:00)-Water Temperature (C)]]*OO[[#This Row],[31]]</f>
        <v>1.1516252631679999E-42</v>
      </c>
      <c r="AH524" s="10">
        <f>3/24000000*OO[[#This Row],[90 (30JUN1985 03:00:00)-Water Temperature (C)]]*OO[[#This Row],[32]]</f>
        <v>8.5448349100124981E-39</v>
      </c>
      <c r="AI524" s="10">
        <f>3/24000000*OO[[#This Row],[91 (30JUN1985 06:00:00)-Water Temperature (C)]]*OO[[#This Row],[33]]</f>
        <v>2.2707855818369999E-35</v>
      </c>
      <c r="AJ524" s="10">
        <f>3/24000000*OO[[#This Row],[92 (30JUN1985 09:00:00)-Water Temperature (C)]]*OO[[#This Row],[34]]</f>
        <v>2.5346130069239997E-32</v>
      </c>
      <c r="AK524" s="10">
        <f>3/24000000*OO[[#This Row],[93 (30JUN1985 12:00:00)-Water Temperature (C)]]*OO[[#This Row],[35]]</f>
        <v>1.3485951878636249E-29</v>
      </c>
      <c r="AL524" s="10">
        <f>3/24000000*OO[[#This Row],[94 (30JUN1985 15:00:00)-Water Temperature (C)]]*OO[[#This Row],[36]]</f>
        <v>3.8069786754800003E-27</v>
      </c>
      <c r="AM524" s="10">
        <f>3/24000000*OO[[#This Row],[95 (30JUN1985 18:00:00)-Water Temperature (C)]]*OO[[#This Row],[37]]</f>
        <v>6.1916786774100001E-25</v>
      </c>
      <c r="AN524" s="10">
        <f>3/24000000*OO[[#This Row],[96 (30JUN1985 21:00:00)-Water Temperature (C)]]*OO[[#This Row],[38]]</f>
        <v>6.1702269636262487E-23</v>
      </c>
      <c r="AO524" s="10">
        <f>3/24000000*OO[[#This Row],[97 (01JUL1985 00:00:00)-Water Temperature (C)]]*OO[[#This Row],[39]]</f>
        <v>3.9770027468899994E-21</v>
      </c>
      <c r="AP524" s="10">
        <f>3/24000000*OO[[#This Row],[98 (01JUL1985 03:00:00)-Water Temperature (C)]]*OO[[#This Row],[40]]</f>
        <v>1.7450982376611246E-19</v>
      </c>
      <c r="AQ524" s="10">
        <f>3/24000000*OO[[#This Row],[99 (01JUL1985 06:00:00)-Water Temperature (C)]]*OO[[#This Row],[41]]</f>
        <v>5.4462713557675002E-18</v>
      </c>
      <c r="AR524" s="10">
        <f>3/24000000*OO[[#This Row],[100 (01JUL1985 09:00:00)-Water Temperature (C)]]*OO[[#This Row],[42]]</f>
        <v>1.256774571496875E-16</v>
      </c>
      <c r="AS524" s="10">
        <f>3/24000000*OO[[#This Row],[101 (01JUL1985 12:00:00)-Water Temperature (C)]]*OO[[#This Row],[43]]</f>
        <v>2.1907674118027499E-15</v>
      </c>
      <c r="AT524" s="10">
        <f>3/24000000*OO[[#This Row],[102 (01JUL1985 15:00:00)-Water Temperature (C)]]*OO[[#This Row],[44]]</f>
        <v>2.9537417043749996E-14</v>
      </c>
      <c r="AU524" s="10">
        <f>3/24000000*OO[[#This Row],[103 (01JUL1985 18:00:00)-Water Temperature (C)]]*OO[[#This Row],[45]]</f>
        <v>3.1610147455225E-13</v>
      </c>
      <c r="AV524" s="10">
        <f>3/24000000*OO[[#This Row],[104 (01JUL1985 21:00:00)-Water Temperature (C)]]*OO[[#This Row],[46]]</f>
        <v>2.7324477596437498E-12</v>
      </c>
      <c r="AW524" s="10">
        <f>3/24000000*OO[[#This Row],[105 (02JUL1985 00:00:00)-Water Temperature (C)]]*OO[[#This Row],[47]]</f>
        <v>1.948599063875625E-11</v>
      </c>
      <c r="AX524" s="10">
        <f>3/24000000*OO[[#This Row],[106 (02JUL1985 03:00:00)-Water Temperature (C)]]*OO[[#This Row],[48]]</f>
        <v>1.1680538635955E-10</v>
      </c>
      <c r="AY524" s="10">
        <f>3/24000000*OO[[#This Row],[107 (02JUL1985 06:00:00)-Water Temperature (C)]]*OO[[#This Row],[49]]</f>
        <v>5.992186145845E-10</v>
      </c>
      <c r="AZ524" s="10">
        <f>3/24000000*OO[[#This Row],[108 (02JUL1985 09:00:00)-Water Temperature (C)]]*OO[[#This Row],[50]]</f>
        <v>2.6676279043481245E-9</v>
      </c>
      <c r="BA524" s="10">
        <f>3/24000000*OO[[#This Row],[109 (02JUL1985 12:00:00)-Water Temperature (C)]]*OO[[#This Row],[51]]</f>
        <v>1.04515884247E-8</v>
      </c>
      <c r="BB524" s="10">
        <f>3/24000000*OO[[#This Row],[110 (02JUL1985 15:00:00)-Water Temperature (C)]]*OO[[#This Row],[52]]</f>
        <v>3.6256579738500002E-8</v>
      </c>
      <c r="BC524" s="10">
        <f>3/24000000*OO[[#This Row],[111 (02JUL1985 18:00:00)-Water Temperature (C)]]*OO[[#This Row],[53]]</f>
        <v>1.1269742070209998E-7</v>
      </c>
      <c r="BD524" s="10">
        <f>3/24000000*OO[[#This Row],[112 (02JUL1985 21:00:00)-Water Temperature (C)]]*OO[[#This Row],[54]]</f>
        <v>3.1646948232899999E-7</v>
      </c>
      <c r="BE524" s="10">
        <f>3/24000000*OO[[#This Row],[113 (03JUL1985 00:00:00)-Water Temperature (C)]]*OO[[#This Row],[55]]</f>
        <v>8.1189799954249999E-7</v>
      </c>
      <c r="BF524" s="10">
        <f>3/24000000*OO[[#This Row],[114 (03JUL1985 03:00:00)-Water Temperature (C)]]*OO[[#This Row],[56]]</f>
        <v>1.9170850513398748E-6</v>
      </c>
      <c r="BG524" s="10">
        <f>3/24000000*OO[[#This Row],[115 (03JUL1985 06:00:00)-Water Temperature (C)]]*OO[[#This Row],[57]]</f>
        <v>4.19803268915E-6</v>
      </c>
      <c r="BH524" s="10">
        <f>3/24000000*OO[[#This Row],[116 (03JUL1985 09:00:00)-Water Temperature (C)]]*OO[[#This Row],[58]]</f>
        <v>8.6039925428299995E-6</v>
      </c>
      <c r="BI524" s="10">
        <f>3/24000000*OO[[#This Row],[117 (03JUL1985 12:00:00)-Water Temperature (C)]]*OO[[#This Row],[59]]</f>
        <v>1.663890556519125E-5</v>
      </c>
      <c r="BJ524" s="10">
        <f>3/24000000*OO[[#This Row],[118 (03JUL1985 15:00:00)-Water Temperature (C)]]*OO[[#This Row],[60]]</f>
        <v>3.0432700400300003E-5</v>
      </c>
      <c r="BK524" s="10">
        <f>3/24000000*OO[[#This Row],[119 (03JUL1985 18:00:00)-Water Temperature (C)]]*OO[[#This Row],[61]]</f>
        <v>5.2931345280212501E-5</v>
      </c>
      <c r="BL524" s="10">
        <f>3/24000000*OO[[#This Row],[120 (03JUL1985 21:00:00)-Water Temperature (C)]]*OO[[#This Row],[62]]</f>
        <v>8.7502679652374992E-5</v>
      </c>
      <c r="BM524" s="10">
        <f>3/24000000*OO[[#This Row],[121 (04JUL1985 00:00:00)-Water Temperature (C)]]*OO[[#This Row],[63]]</f>
        <v>1.3847004437175E-4</v>
      </c>
      <c r="BN524" s="10">
        <f>3/24000000*OO[[#This Row],[122 (04JUL1985 03:00:00)-Water Temperature (C)]]*OO[[#This Row],[64]]</f>
        <v>2.1099156231239998E-4</v>
      </c>
      <c r="BO524" s="10">
        <f>3/24000000*OO[[#This Row],[123 (04JUL1985 06:00:00)-Water Temperature (C)]]*OO[[#This Row],[65]]</f>
        <v>3.1048694326199998E-4</v>
      </c>
      <c r="BP524" s="10">
        <f>3/24000000*OO[[#This Row],[124 (04JUL1985 09:00:00)-Water Temperature (C)]]*OO[[#This Row],[66]]</f>
        <v>4.4477348880637497E-4</v>
      </c>
      <c r="BQ524" s="10">
        <f>3/24000000*OO[[#This Row],[125 (04JUL1985 12:00:00)-Water Temperature (C)]]*OO[[#This Row],[67]]</f>
        <v>6.1971575172562506E-4</v>
      </c>
      <c r="BR524" s="10">
        <f>3/24000000*OO[[#This Row],[126 (04JUL1985 15:00:00)-Water Temperature (C)]]*OO[[#This Row],[68]]</f>
        <v>8.4086165301625005E-4</v>
      </c>
      <c r="BS524" s="10">
        <f>3/24000000*OO[[#This Row],[127 (04JUL1985 18:00:00)-Water Temperature (C)]]*OO[[#This Row],[69]]</f>
        <v>1.1160363588350001E-3</v>
      </c>
      <c r="BT524" s="10">
        <f>3/24000000*OO[[#This Row],[128 (04JUL1985 21:00:00)-Water Temperature (C)]]*OO[[#This Row],[70]]</f>
        <v>1.4453853006E-3</v>
      </c>
      <c r="BU524" s="10">
        <f>3/24000000*OO[[#This Row],[129 (05JUL1985 00:00:00)-Water Temperature (C)]]*OO[[#This Row],[71]]</f>
        <v>1.826894085108E-3</v>
      </c>
      <c r="BV524" s="10">
        <f>3/24000000*OO[[#This Row],[130 (05JUL1985 03:00:00)-Water Temperature (C)]]*OO[[#This Row],[72]]</f>
        <v>2.2669754670254999E-3</v>
      </c>
      <c r="BW524" s="10">
        <f>3/24000000*OO[[#This Row],[131 (05JUL1985 06:00:00)-Water Temperature (C)]]*OO[[#This Row],[73]]</f>
        <v>2.7704382848999999E-3</v>
      </c>
      <c r="BX524" s="10">
        <f>3/24000000*OO[[#This Row],[132 (05JUL1985 09:00:00)-Water Temperature (C)]]*OO[[#This Row],[74]]</f>
        <v>3.3574787611E-3</v>
      </c>
      <c r="BY524" s="10">
        <f>3/24000000*OO[[#This Row],[133 (05JUL1985 12:00:00)-Water Temperature (C)]]*OO[[#This Row],[75]]</f>
        <v>4.0204641145725004E-3</v>
      </c>
      <c r="BZ524" s="10">
        <f>3/24000000*OO[[#This Row],[134 (05JUL1985 15:00:00)-Water Temperature (C)]]*OO[[#This Row],[76]]</f>
        <v>4.7555207069999994E-3</v>
      </c>
      <c r="CA524" s="10">
        <f>3/24000000*OO[[#This Row],[135 (05JUL1985 18:00:00)-Water Temperature (C)]]*OO[[#This Row],[77]]</f>
        <v>5.5540203290249997E-3</v>
      </c>
      <c r="CB524" s="10">
        <f>3/24000000*OO[[#This Row],[136 (05JUL1985 21:00:00)-Water Temperature (C)]]*OO[[#This Row],[78]]</f>
        <v>6.3807390122000004E-3</v>
      </c>
      <c r="CC524" s="10">
        <f>3/24000000*OO[[#This Row],[137 (06JUL1985 00:00:00)-Water Temperature (C)]]*OO[[#This Row],[79]]</f>
        <v>7.2291767529687493E-3</v>
      </c>
      <c r="CD524" s="10">
        <f>3/24000000*OO[[#This Row],[138 (06JUL1985 03:00:00)-Water Temperature (C)]]*OO[[#This Row],[80]]</f>
        <v>8.11798032566125E-3</v>
      </c>
      <c r="CE524" s="10">
        <f>3/24000000*OO[[#This Row],[139 (06JUL1985 06:00:00)-Water Temperature (C)]]*OO[[#This Row],[81]]</f>
        <v>9.052954942038751E-3</v>
      </c>
      <c r="CF524" s="10">
        <f>3/24000000*OO[[#This Row],[140 (06JUL1985 09:00:00)-Water Temperature (C)]]*OO[[#This Row],[82]]</f>
        <v>1.0088079093674998E-2</v>
      </c>
      <c r="CG524" s="10">
        <f>3/24000000*OO[[#This Row],[141 (06JUL1985 12:00:00)-Water Temperature (C)]]*OO[[#This Row],[83]]</f>
        <v>1.1182133015499999E-2</v>
      </c>
      <c r="CH524" s="10">
        <f>3/24000000*OO[[#This Row],[142 (06JUL1985 15:00:00)-Water Temperature (C)]]*OO[[#This Row],[84]]</f>
        <v>1.232021984004E-2</v>
      </c>
      <c r="CI524" s="10">
        <f>3/24000000*OO[[#This Row],[143 (06JUL1985 18:00:00)-Water Temperature (C)]]*OO[[#This Row],[85]]</f>
        <v>1.3468620630585E-2</v>
      </c>
      <c r="CJ524" s="10">
        <f>3/24000000*OO[[#This Row],[144 (06JUL1985 21:00:00)-Water Temperature (C)]]*OO[[#This Row],[86]]</f>
        <v>1.45685240168125E-2</v>
      </c>
      <c r="CK524" s="10">
        <f>3/24000000*OO[[#This Row],[145 (07JUL1985 00:00:00)-Water Temperature (C)]]*OO[[#This Row],[87]]</f>
        <v>1.5616052377091251E-2</v>
      </c>
      <c r="CL524" s="10">
        <f>3/24000000*OO[[#This Row],[146 (07JUL1985 03:00:00)-Water Temperature (C)]]*OO[[#This Row],[88]]</f>
        <v>1.6660741128524999E-2</v>
      </c>
      <c r="CM524" s="10">
        <f>3/24000000*OO[[#This Row],[147 (07JUL1985 06:00:00)-Water Temperature (C)]]*OO[[#This Row],[89]]</f>
        <v>1.7717756120593751E-2</v>
      </c>
      <c r="CN524" s="10">
        <f>3/24000000*OO[[#This Row],[148 (07JUL1985 09:00:00)-Water Temperature (C)]]*OO[[#This Row],[90]]</f>
        <v>1.8867615057179998E-2</v>
      </c>
      <c r="CO524" s="10">
        <f>3/24000000*OO[[#This Row],[149 (07JUL1985 12:00:00)-Water Temperature (C)]]*OO[[#This Row],[91]]</f>
        <v>1.9954856203912498E-2</v>
      </c>
      <c r="CP524" s="10">
        <f>3/24000000*OO[[#This Row],[150 (07JUL1985 15:00:00)-Water Temperature (C)]]*OO[[#This Row],[92]]</f>
        <v>2.111948071875E-2</v>
      </c>
      <c r="CQ524" s="10">
        <f>3/24000000*OO[[#This Row],[151 (07JUL1985 18:00:00)-Water Temperature (C)]]*OO[[#This Row],[93]]</f>
        <v>2.2257673006239997E-2</v>
      </c>
      <c r="CR524" s="10">
        <f>3/24000000*OO[[#This Row],[152 (07JUL1985 21:00:00)-Water Temperature (C)]]*OO[[#This Row],[94]]</f>
        <v>2.3301366516510002E-2</v>
      </c>
      <c r="CS524" s="10">
        <f>3/24000000*OO[[#This Row],[153 (08JUL1985 00:00:00)-Water Temperature (C)]]*OO[[#This Row],[95]]</f>
        <v>2.4250093460159997E-2</v>
      </c>
      <c r="CT524" s="10">
        <f>3/24000000*OO[[#This Row],[154 (08JUL1985 03:00:00)-Water Temperature (C)]]*OO[[#This Row],[96]]</f>
        <v>2.5149827887437495E-2</v>
      </c>
      <c r="CU524" s="10">
        <f>3/24000000*OO[[#This Row],[155 (08JUL1985 06:00:00)-Water Temperature (C)]]*OO[[#This Row],[97]]</f>
        <v>2.6055422085907502E-2</v>
      </c>
      <c r="CV524" s="10">
        <f>3/24000000*OO[[#This Row],[156 (08JUL1985 09:00:00)-Water Temperature (C)]]*OO[[#This Row],[98]]</f>
        <v>2.711171827248E-2</v>
      </c>
      <c r="CW524" s="10">
        <f>3/24000000*OO[[#This Row],[157 (08JUL1985 12:00:00)-Water Temperature (C)]]*OO[[#This Row],[99]]</f>
        <v>2.8213654271437495E-2</v>
      </c>
    </row>
    <row r="525" spans="1:101" x14ac:dyDescent="0.35">
      <c r="A525" t="s">
        <v>532</v>
      </c>
      <c r="B525">
        <v>783.41830000000004</v>
      </c>
      <c r="C525" s="10">
        <f>3/24*OO[[#This Row],[59 (26JUN1985 06:00:00)-Water Temperature (C)]]*OO[[#This Row],[1]]/SUM(OO[1])</f>
        <v>0</v>
      </c>
      <c r="D525" s="10">
        <f>3/24*OO[[#This Row],[60 (26JUN1985 09:00:00)-Water Temperature (C)]]*OO[[#This Row],[2]]/SUM(OO[2])</f>
        <v>0</v>
      </c>
      <c r="E525" s="10">
        <f>3/24*OO[[#This Row],[61 (26JUN1985 12:00:00)-Water Temperature (C)]]*OO[[#This Row],[3]]/SUM(OO[3])</f>
        <v>0</v>
      </c>
      <c r="F525" s="10">
        <f>3/24*OO[[#This Row],[62 (26JUN1985 15:00:00)-Water Temperature (C)]]*OO[[#This Row],[4]]/SUM(OO[4])</f>
        <v>0</v>
      </c>
      <c r="G525" s="10">
        <f>3/24*OO[[#This Row],[63 (26JUN1985 18:00:00)-Water Temperature (C)]]*OO[[#This Row],[5]]/SUM(OO[5])</f>
        <v>0</v>
      </c>
      <c r="H525" s="10">
        <f>3/24*OO[[#This Row],[64 (26JUN1985 21:00:00)-Water Temperature (C)]]*OO[[#This Row],[6]]/SUM(OO[6])</f>
        <v>0</v>
      </c>
      <c r="I525" s="10">
        <f>3/24*OO[[#This Row],[65 (27JUN1985 00:00:00)-Water Temperature (C)]]*OO[[#This Row],[7]]/SUM(OO[7])</f>
        <v>0</v>
      </c>
      <c r="J525" s="10">
        <f>3/24*OO[[#This Row],[66 (27JUN1985 03:00:00)-Water Temperature (C)]]*OO[[#This Row],[8]]/SUM(OO[8])</f>
        <v>0</v>
      </c>
      <c r="K525" s="10">
        <f>3/24*OO[[#This Row],[67 (27JUN1985 06:00:00)-Water Temperature (C)]]*OO[[#This Row],[9]]/SUM(OO[9])</f>
        <v>0</v>
      </c>
      <c r="L525" s="10">
        <f>3/24*OO[[#This Row],[68 (27JUN1985 09:00:00)-Water Temperature (C)]]*OO[[#This Row],[10]]/SUM(OO[10])</f>
        <v>0</v>
      </c>
      <c r="M525" s="10">
        <f>3/24*OO[[#This Row],[69 (27JUN1985 12:00:00)-Water Temperature (C)]]*OO[[#This Row],[11]]/SUM(OO[11])</f>
        <v>0</v>
      </c>
      <c r="N525" s="10">
        <f>3/24*OO[[#This Row],[70 (27JUN1985 15:00:00)-Water Temperature (C)]]*OO[[#This Row],[12]]/SUM(OO[12])</f>
        <v>0</v>
      </c>
      <c r="O525" s="10">
        <f>3/24*OO[[#This Row],[71 (27JUN1985 18:00:00)-Water Temperature (C)]]*OO[[#This Row],[13]]/SUM(OO[13])</f>
        <v>0</v>
      </c>
      <c r="P525" s="10">
        <f>3/24*OO[[#This Row],[72 (27JUN1985 21:00:00)-Water Temperature (C)]]*OO[[#This Row],[14]]/SUM(OO[14])</f>
        <v>0</v>
      </c>
      <c r="Q525" s="10">
        <f>3/24*OO[[#This Row],[73 (28JUN1985 00:00:00)-Water Temperature (C)]]*OO[[#This Row],[15]]/SUM(OO[15])</f>
        <v>0</v>
      </c>
      <c r="R525" s="10">
        <f>3/24*OO[[#This Row],[74 (28JUN1985 03:00:00)-Water Temperature (C)]]*OO[[#This Row],[16]]/SUM(OO[16])</f>
        <v>0</v>
      </c>
      <c r="S525" s="10">
        <f>3/24*OO[[#This Row],[75 (28JUN1985 06:00:00)-Water Temperature (C)]]*OO[[#This Row],[17]]/SUM(OO[17])</f>
        <v>0</v>
      </c>
      <c r="T525" s="10">
        <f>3/24*OO[[#This Row],[76 (28JUN1985 09:00:00)-Water Temperature (C)]]*OO[[#This Row],[18]]/SUM(OO[18])</f>
        <v>0</v>
      </c>
      <c r="U525" s="10">
        <f>3/24*OO[[#This Row],[77 (28JUN1985 12:00:00)-Water Temperature (C)]]*OO[[#This Row],[19]]/SUM(OO[19])</f>
        <v>0</v>
      </c>
      <c r="V525" s="10">
        <f>3/24000000*OO[[#This Row],[78 (28JUN1985 15:00:00)-Water Temperature (C)]]*OO[[#This Row],[20]]</f>
        <v>0</v>
      </c>
      <c r="W525" s="10">
        <f>3/24000000*OO[[#This Row],[79 (28JUN1985 18:00:00)-Water Temperature (C)]]*OO[[#This Row],[21]]</f>
        <v>0</v>
      </c>
      <c r="X525" s="10">
        <f>3/24000000*OO[[#This Row],[80 (28JUN1985 21:00:00)-Water Temperature (C)]]*OO[[#This Row],[22]]</f>
        <v>0</v>
      </c>
      <c r="Y525" s="10">
        <f>3/24000000*OO[[#This Row],[81 (29JUN1985 00:00:00)-Water Temperature (C)]]*OO[[#This Row],[23]]</f>
        <v>0</v>
      </c>
      <c r="Z525" s="10">
        <f>3/24000000*OO[[#This Row],[82 (29JUN1985 03:00:00)-Water Temperature (C)]]*OO[[#This Row],[24]]</f>
        <v>0</v>
      </c>
      <c r="AA525" s="10">
        <f>3/24000000*OO[[#This Row],[83 (29JUN1985 06:00:00)-Water Temperature (C)]]*OO[[#This Row],[25]]</f>
        <v>0</v>
      </c>
      <c r="AB525" s="10">
        <f>3/24000000*OO[[#This Row],[84 (29JUN1985 09:00:00)-Water Temperature (C)]]*OO[[#This Row],[26]]</f>
        <v>0</v>
      </c>
      <c r="AC525" s="10">
        <f>3/24000000*OO[[#This Row],[85 (29JUN1985 12:00:00)-Water Temperature (C)]]*OO[[#This Row],[27]]</f>
        <v>0</v>
      </c>
      <c r="AD525" s="10">
        <f>3/24000000*OO[[#This Row],[86 (29JUN1985 15:00:00)-Water Temperature (C)]]*OO[[#This Row],[28]]</f>
        <v>0</v>
      </c>
      <c r="AE525" s="10">
        <f>3/24000000*OO[[#This Row],[88 (29JUN1985 21:00:00)-Water Temperature (C)]]*OO[[#This Row],[30]]</f>
        <v>0</v>
      </c>
      <c r="AF525" s="10">
        <f>3/24000000*OO[[#This Row],[88 (29JUN1985 21:00:00)-Water Temperature (C)]]*OO[[#This Row],[30]]</f>
        <v>0</v>
      </c>
      <c r="AG525" s="10">
        <f>3/24000000*OO[[#This Row],[89 (30JUN1985 00:00:00)-Water Temperature (C)]]*OO[[#This Row],[31]]</f>
        <v>3.4323107154599995E-43</v>
      </c>
      <c r="AH525" s="10">
        <f>3/24000000*OO[[#This Row],[90 (30JUN1985 03:00:00)-Water Temperature (C)]]*OO[[#This Row],[32]]</f>
        <v>2.7191641460237496E-39</v>
      </c>
      <c r="AI525" s="10">
        <f>3/24000000*OO[[#This Row],[91 (30JUN1985 06:00:00)-Water Temperature (C)]]*OO[[#This Row],[33]]</f>
        <v>7.6702282259324994E-36</v>
      </c>
      <c r="AJ525" s="10">
        <f>3/24000000*OO[[#This Row],[92 (30JUN1985 09:00:00)-Water Temperature (C)]]*OO[[#This Row],[34]]</f>
        <v>9.0483785052337503E-33</v>
      </c>
      <c r="AK525" s="10">
        <f>3/24000000*OO[[#This Row],[93 (30JUN1985 12:00:00)-Water Temperature (C)]]*OO[[#This Row],[35]]</f>
        <v>5.0723174084649999E-30</v>
      </c>
      <c r="AL525" s="10">
        <f>3/24000000*OO[[#This Row],[94 (30JUN1985 15:00:00)-Water Temperature (C)]]*OO[[#This Row],[36]]</f>
        <v>1.5029118331499998E-27</v>
      </c>
      <c r="AM525" s="10">
        <f>3/24000000*OO[[#This Row],[95 (30JUN1985 18:00:00)-Water Temperature (C)]]*OO[[#This Row],[37]]</f>
        <v>2.5578203703358751E-25</v>
      </c>
      <c r="AN525" s="10">
        <f>3/24000000*OO[[#This Row],[96 (30JUN1985 21:00:00)-Water Temperature (C)]]*OO[[#This Row],[38]]</f>
        <v>2.6608397397300004E-23</v>
      </c>
      <c r="AO525" s="10">
        <f>3/24000000*OO[[#This Row],[97 (01JUL1985 00:00:00)-Water Temperature (C)]]*OO[[#This Row],[39]]</f>
        <v>1.7863090846451249E-21</v>
      </c>
      <c r="AP525" s="10">
        <f>3/24000000*OO[[#This Row],[98 (01JUL1985 03:00:00)-Water Temperature (C)]]*OO[[#This Row],[40]]</f>
        <v>8.1469675401199986E-20</v>
      </c>
      <c r="AQ525" s="10">
        <f>3/24000000*OO[[#This Row],[99 (01JUL1985 06:00:00)-Water Temperature (C)]]*OO[[#This Row],[41]]</f>
        <v>2.6375213438437496E-18</v>
      </c>
      <c r="AR525" s="10">
        <f>3/24000000*OO[[#This Row],[100 (01JUL1985 09:00:00)-Water Temperature (C)]]*OO[[#This Row],[42]]</f>
        <v>6.3035604428699993E-17</v>
      </c>
      <c r="AS525" s="10">
        <f>3/24000000*OO[[#This Row],[101 (01JUL1985 12:00:00)-Water Temperature (C)]]*OO[[#This Row],[43]]</f>
        <v>1.1363152072477499E-15</v>
      </c>
      <c r="AT525" s="10">
        <f>3/24000000*OO[[#This Row],[102 (01JUL1985 15:00:00)-Water Temperature (C)]]*OO[[#This Row],[44]]</f>
        <v>1.5821005016499999E-14</v>
      </c>
      <c r="AU525" s="10">
        <f>3/24000000*OO[[#This Row],[103 (01JUL1985 18:00:00)-Water Temperature (C)]]*OO[[#This Row],[45]]</f>
        <v>1.7461229720969999E-13</v>
      </c>
      <c r="AV525" s="10">
        <f>3/24000000*OO[[#This Row],[104 (01JUL1985 21:00:00)-Water Temperature (C)]]*OO[[#This Row],[46]]</f>
        <v>1.5549311140012498E-12</v>
      </c>
      <c r="AW525" s="10">
        <f>3/24000000*OO[[#This Row],[105 (02JUL1985 00:00:00)-Water Temperature (C)]]*OO[[#This Row],[47]]</f>
        <v>1.1410079020357499E-11</v>
      </c>
      <c r="AX525" s="10">
        <f>3/24000000*OO[[#This Row],[106 (02JUL1985 03:00:00)-Water Temperature (C)]]*OO[[#This Row],[48]]</f>
        <v>7.0297503103350006E-11</v>
      </c>
      <c r="AY525" s="10">
        <f>3/24000000*OO[[#This Row],[107 (02JUL1985 06:00:00)-Water Temperature (C)]]*OO[[#This Row],[49]]</f>
        <v>3.70227863408E-10</v>
      </c>
      <c r="AZ525" s="10">
        <f>3/24000000*OO[[#This Row],[108 (02JUL1985 09:00:00)-Water Temperature (C)]]*OO[[#This Row],[50]]</f>
        <v>1.6903978748144998E-9</v>
      </c>
      <c r="BA525" s="10">
        <f>3/24000000*OO[[#This Row],[109 (02JUL1985 12:00:00)-Water Temperature (C)]]*OO[[#This Row],[51]]</f>
        <v>6.7851542041874997E-9</v>
      </c>
      <c r="BB525" s="10">
        <f>3/24000000*OO[[#This Row],[110 (02JUL1985 15:00:00)-Water Temperature (C)]]*OO[[#This Row],[52]]</f>
        <v>2.4091914111273749E-8</v>
      </c>
      <c r="BC525" s="10">
        <f>3/24000000*OO[[#This Row],[111 (02JUL1985 18:00:00)-Water Temperature (C)]]*OO[[#This Row],[53]]</f>
        <v>7.6574745654749994E-8</v>
      </c>
      <c r="BD525" s="10">
        <f>3/24000000*OO[[#This Row],[112 (02JUL1985 21:00:00)-Water Temperature (C)]]*OO[[#This Row],[54]]</f>
        <v>2.1968215109032499E-7</v>
      </c>
      <c r="BE525" s="10">
        <f>3/24000000*OO[[#This Row],[113 (03JUL1985 00:00:00)-Water Temperature (C)]]*OO[[#This Row],[55]]</f>
        <v>5.7528118879724993E-7</v>
      </c>
      <c r="BF525" s="10">
        <f>3/24000000*OO[[#This Row],[114 (03JUL1985 03:00:00)-Water Temperature (C)]]*OO[[#This Row],[56]]</f>
        <v>1.3853833435799998E-6</v>
      </c>
      <c r="BG525" s="10">
        <f>3/24000000*OO[[#This Row],[115 (03JUL1985 06:00:00)-Water Temperature (C)]]*OO[[#This Row],[57]]</f>
        <v>3.0914742952687496E-6</v>
      </c>
      <c r="BH525" s="10">
        <f>3/24000000*OO[[#This Row],[116 (03JUL1985 09:00:00)-Water Temperature (C)]]*OO[[#This Row],[58]]</f>
        <v>6.4510466186287501E-6</v>
      </c>
      <c r="BI525" s="10">
        <f>3/24000000*OO[[#This Row],[117 (03JUL1985 12:00:00)-Water Temperature (C)]]*OO[[#This Row],[59]]</f>
        <v>1.26907714862125E-5</v>
      </c>
      <c r="BJ525" s="10">
        <f>3/24000000*OO[[#This Row],[118 (03JUL1985 15:00:00)-Water Temperature (C)]]*OO[[#This Row],[60]]</f>
        <v>2.3595325281412496E-5</v>
      </c>
      <c r="BK525" s="10">
        <f>3/24000000*OO[[#This Row],[119 (03JUL1985 18:00:00)-Water Temperature (C)]]*OO[[#This Row],[61]]</f>
        <v>4.16866396485E-5</v>
      </c>
      <c r="BL525" s="10">
        <f>3/24000000*OO[[#This Row],[120 (03JUL1985 21:00:00)-Water Temperature (C)]]*OO[[#This Row],[62]]</f>
        <v>6.9958622138249999E-5</v>
      </c>
      <c r="BM525" s="10">
        <f>3/24000000*OO[[#This Row],[121 (04JUL1985 00:00:00)-Water Temperature (C)]]*OO[[#This Row],[63]]</f>
        <v>1.1230484351040001E-4</v>
      </c>
      <c r="BN525" s="10">
        <f>3/24000000*OO[[#This Row],[122 (04JUL1985 03:00:00)-Water Temperature (C)]]*OO[[#This Row],[64]]</f>
        <v>1.7347437876812498E-4</v>
      </c>
      <c r="BO525" s="10">
        <f>3/24000000*OO[[#This Row],[123 (04JUL1985 06:00:00)-Water Temperature (C)]]*OO[[#This Row],[65]]</f>
        <v>2.5861969488162498E-4</v>
      </c>
      <c r="BP525" s="10">
        <f>3/24000000*OO[[#This Row],[124 (04JUL1985 09:00:00)-Water Temperature (C)]]*OO[[#This Row],[66]]</f>
        <v>3.7504101170774995E-4</v>
      </c>
      <c r="BQ525" s="10">
        <f>3/24000000*OO[[#This Row],[125 (04JUL1985 12:00:00)-Water Temperature (C)]]*OO[[#This Row],[67]]</f>
        <v>5.2871831102474997E-4</v>
      </c>
      <c r="BR525" s="10">
        <f>3/24000000*OO[[#This Row],[126 (04JUL1985 15:00:00)-Water Temperature (C)]]*OO[[#This Row],[68]]</f>
        <v>7.2546166313062512E-4</v>
      </c>
      <c r="BS525" s="10">
        <f>3/24000000*OO[[#This Row],[127 (04JUL1985 18:00:00)-Water Temperature (C)]]*OO[[#This Row],[69]]</f>
        <v>9.7316975125975001E-4</v>
      </c>
      <c r="BT525" s="10">
        <f>3/24000000*OO[[#This Row],[128 (04JUL1985 21:00:00)-Water Temperature (C)]]*OO[[#This Row],[70]]</f>
        <v>1.2733365820499999E-3</v>
      </c>
      <c r="BU525" s="10">
        <f>3/24000000*OO[[#This Row],[129 (05JUL1985 00:00:00)-Water Temperature (C)]]*OO[[#This Row],[71]]</f>
        <v>1.6253153186107502E-3</v>
      </c>
      <c r="BV525" s="10">
        <f>3/24000000*OO[[#This Row],[130 (05JUL1985 03:00:00)-Water Temperature (C)]]*OO[[#This Row],[72]]</f>
        <v>2.0357197673531247E-3</v>
      </c>
      <c r="BW525" s="10">
        <f>3/24000000*OO[[#This Row],[131 (05JUL1985 06:00:00)-Water Temperature (C)]]*OO[[#This Row],[73]]</f>
        <v>2.5098870247018748E-3</v>
      </c>
      <c r="BX525" s="10">
        <f>3/24000000*OO[[#This Row],[132 (05JUL1985 09:00:00)-Water Temperature (C)]]*OO[[#This Row],[74]]</f>
        <v>3.0669716418875001E-3</v>
      </c>
      <c r="BY525" s="10">
        <f>3/24000000*OO[[#This Row],[133 (05JUL1985 12:00:00)-Water Temperature (C)]]*OO[[#This Row],[75]]</f>
        <v>3.7018309779262497E-3</v>
      </c>
      <c r="BZ525" s="10">
        <f>3/24000000*OO[[#This Row],[134 (05JUL1985 15:00:00)-Water Temperature (C)]]*OO[[#This Row],[76]]</f>
        <v>4.4118825857725006E-3</v>
      </c>
      <c r="CA525" s="10">
        <f>3/24000000*OO[[#This Row],[135 (05JUL1985 18:00:00)-Water Temperature (C)]]*OO[[#This Row],[77]]</f>
        <v>5.1901829979849991E-3</v>
      </c>
      <c r="CB525" s="10">
        <f>3/24000000*OO[[#This Row],[136 (05JUL1985 21:00:00)-Water Temperature (C)]]*OO[[#This Row],[78]]</f>
        <v>6.0050870335625001E-3</v>
      </c>
      <c r="CC525" s="10">
        <f>3/24000000*OO[[#This Row],[137 (06JUL1985 00:00:00)-Water Temperature (C)]]*OO[[#This Row],[79]]</f>
        <v>6.84964340362125E-3</v>
      </c>
      <c r="CD525" s="10">
        <f>3/24000000*OO[[#This Row],[138 (06JUL1985 03:00:00)-Water Temperature (C)]]*OO[[#This Row],[80]]</f>
        <v>7.7412287712499989E-3</v>
      </c>
      <c r="CE525" s="10">
        <f>3/24000000*OO[[#This Row],[139 (06JUL1985 06:00:00)-Water Temperature (C)]]*OO[[#This Row],[81]]</f>
        <v>8.685315505345001E-3</v>
      </c>
      <c r="CF525" s="10">
        <f>3/24000000*OO[[#This Row],[140 (06JUL1985 09:00:00)-Water Temperature (C)]]*OO[[#This Row],[82]]</f>
        <v>9.7333151287050008E-3</v>
      </c>
      <c r="CG525" s="10">
        <f>3/24000000*OO[[#This Row],[141 (06JUL1985 12:00:00)-Water Temperature (C)]]*OO[[#This Row],[83]]</f>
        <v>1.0847943627518751E-2</v>
      </c>
      <c r="CH525" s="10">
        <f>3/24000000*OO[[#This Row],[142 (06JUL1985 15:00:00)-Water Temperature (C)]]*OO[[#This Row],[84]]</f>
        <v>1.2014848077749999E-2</v>
      </c>
      <c r="CI525" s="10">
        <f>3/24000000*OO[[#This Row],[143 (06JUL1985 18:00:00)-Water Temperature (C)]]*OO[[#This Row],[85]]</f>
        <v>1.32012772086375E-2</v>
      </c>
      <c r="CJ525" s="10">
        <f>3/24000000*OO[[#This Row],[144 (06JUL1985 21:00:00)-Water Temperature (C)]]*OO[[#This Row],[86]]</f>
        <v>1.4350725006356251E-2</v>
      </c>
      <c r="CK525" s="10">
        <f>3/24000000*OO[[#This Row],[145 (07JUL1985 00:00:00)-Water Temperature (C)]]*OO[[#This Row],[87]]</f>
        <v>1.5456077210227501E-2</v>
      </c>
      <c r="CL525" s="10">
        <f>3/24000000*OO[[#This Row],[146 (07JUL1985 03:00:00)-Water Temperature (C)]]*OO[[#This Row],[88]]</f>
        <v>1.6565241256713749E-2</v>
      </c>
      <c r="CM525" s="10">
        <f>3/24000000*OO[[#This Row],[147 (07JUL1985 06:00:00)-Water Temperature (C)]]*OO[[#This Row],[89]]</f>
        <v>1.7692255225679999E-2</v>
      </c>
      <c r="CN525" s="10">
        <f>3/24000000*OO[[#This Row],[148 (07JUL1985 09:00:00)-Water Temperature (C)]]*OO[[#This Row],[90]]</f>
        <v>1.8917233973820002E-2</v>
      </c>
      <c r="CO525" s="10">
        <f>3/24000000*OO[[#This Row],[149 (07JUL1985 12:00:00)-Water Temperature (C)]]*OO[[#This Row],[91]]</f>
        <v>2.0088123877537497E-2</v>
      </c>
      <c r="CP525" s="10">
        <f>3/24000000*OO[[#This Row],[150 (07JUL1985 15:00:00)-Water Temperature (C)]]*OO[[#This Row],[92]]</f>
        <v>2.1339867292164996E-2</v>
      </c>
      <c r="CQ525" s="10">
        <f>3/24000000*OO[[#This Row],[151 (07JUL1985 18:00:00)-Water Temperature (C)]]*OO[[#This Row],[93]]</f>
        <v>2.2572495283299996E-2</v>
      </c>
      <c r="CR525" s="10">
        <f>3/24000000*OO[[#This Row],[152 (07JUL1985 21:00:00)-Water Temperature (C)]]*OO[[#This Row],[94]]</f>
        <v>2.3716719296008749E-2</v>
      </c>
      <c r="CS525" s="10">
        <f>3/24000000*OO[[#This Row],[153 (08JUL1985 00:00:00)-Water Temperature (C)]]*OO[[#This Row],[95]]</f>
        <v>2.4768687258854998E-2</v>
      </c>
      <c r="CT525" s="10">
        <f>3/24000000*OO[[#This Row],[154 (08JUL1985 03:00:00)-Water Temperature (C)]]*OO[[#This Row],[96]]</f>
        <v>2.577417085522125E-2</v>
      </c>
      <c r="CU525" s="10">
        <f>3/24000000*OO[[#This Row],[155 (08JUL1985 06:00:00)-Water Temperature (C)]]*OO[[#This Row],[97]]</f>
        <v>2.6787341413690002E-2</v>
      </c>
      <c r="CV525" s="10">
        <f>3/24000000*OO[[#This Row],[156 (08JUL1985 09:00:00)-Water Temperature (C)]]*OO[[#This Row],[98]]</f>
        <v>2.7953777701097499E-2</v>
      </c>
      <c r="CW525" s="10">
        <f>3/24000000*OO[[#This Row],[157 (08JUL1985 12:00:00)-Water Temperature (C)]]*OO[[#This Row],[99]]</f>
        <v>2.9170573682249998E-2</v>
      </c>
    </row>
    <row r="526" spans="1:101" x14ac:dyDescent="0.35">
      <c r="A526" t="s">
        <v>533</v>
      </c>
      <c r="B526">
        <v>791.6662</v>
      </c>
      <c r="C526" s="10">
        <f>3/24*OO[[#This Row],[59 (26JUN1985 06:00:00)-Water Temperature (C)]]*OO[[#This Row],[1]]/SUM(OO[1])</f>
        <v>0</v>
      </c>
      <c r="D526" s="10">
        <f>3/24*OO[[#This Row],[60 (26JUN1985 09:00:00)-Water Temperature (C)]]*OO[[#This Row],[2]]/SUM(OO[2])</f>
        <v>0</v>
      </c>
      <c r="E526" s="10">
        <f>3/24*OO[[#This Row],[61 (26JUN1985 12:00:00)-Water Temperature (C)]]*OO[[#This Row],[3]]/SUM(OO[3])</f>
        <v>0</v>
      </c>
      <c r="F526" s="10">
        <f>3/24*OO[[#This Row],[62 (26JUN1985 15:00:00)-Water Temperature (C)]]*OO[[#This Row],[4]]/SUM(OO[4])</f>
        <v>0</v>
      </c>
      <c r="G526" s="10">
        <f>3/24*OO[[#This Row],[63 (26JUN1985 18:00:00)-Water Temperature (C)]]*OO[[#This Row],[5]]/SUM(OO[5])</f>
        <v>0</v>
      </c>
      <c r="H526" s="10">
        <f>3/24*OO[[#This Row],[64 (26JUN1985 21:00:00)-Water Temperature (C)]]*OO[[#This Row],[6]]/SUM(OO[6])</f>
        <v>0</v>
      </c>
      <c r="I526" s="10">
        <f>3/24*OO[[#This Row],[65 (27JUN1985 00:00:00)-Water Temperature (C)]]*OO[[#This Row],[7]]/SUM(OO[7])</f>
        <v>0</v>
      </c>
      <c r="J526" s="10">
        <f>3/24*OO[[#This Row],[66 (27JUN1985 03:00:00)-Water Temperature (C)]]*OO[[#This Row],[8]]/SUM(OO[8])</f>
        <v>0</v>
      </c>
      <c r="K526" s="10">
        <f>3/24*OO[[#This Row],[67 (27JUN1985 06:00:00)-Water Temperature (C)]]*OO[[#This Row],[9]]/SUM(OO[9])</f>
        <v>0</v>
      </c>
      <c r="L526" s="10">
        <f>3/24*OO[[#This Row],[68 (27JUN1985 09:00:00)-Water Temperature (C)]]*OO[[#This Row],[10]]/SUM(OO[10])</f>
        <v>0</v>
      </c>
      <c r="M526" s="10">
        <f>3/24*OO[[#This Row],[69 (27JUN1985 12:00:00)-Water Temperature (C)]]*OO[[#This Row],[11]]/SUM(OO[11])</f>
        <v>0</v>
      </c>
      <c r="N526" s="10">
        <f>3/24*OO[[#This Row],[70 (27JUN1985 15:00:00)-Water Temperature (C)]]*OO[[#This Row],[12]]/SUM(OO[12])</f>
        <v>0</v>
      </c>
      <c r="O526" s="10">
        <f>3/24*OO[[#This Row],[71 (27JUN1985 18:00:00)-Water Temperature (C)]]*OO[[#This Row],[13]]/SUM(OO[13])</f>
        <v>0</v>
      </c>
      <c r="P526" s="10">
        <f>3/24*OO[[#This Row],[72 (27JUN1985 21:00:00)-Water Temperature (C)]]*OO[[#This Row],[14]]/SUM(OO[14])</f>
        <v>0</v>
      </c>
      <c r="Q526" s="10">
        <f>3/24*OO[[#This Row],[73 (28JUN1985 00:00:00)-Water Temperature (C)]]*OO[[#This Row],[15]]/SUM(OO[15])</f>
        <v>0</v>
      </c>
      <c r="R526" s="10">
        <f>3/24*OO[[#This Row],[74 (28JUN1985 03:00:00)-Water Temperature (C)]]*OO[[#This Row],[16]]/SUM(OO[16])</f>
        <v>0</v>
      </c>
      <c r="S526" s="10">
        <f>3/24*OO[[#This Row],[75 (28JUN1985 06:00:00)-Water Temperature (C)]]*OO[[#This Row],[17]]/SUM(OO[17])</f>
        <v>0</v>
      </c>
      <c r="T526" s="10">
        <f>3/24*OO[[#This Row],[76 (28JUN1985 09:00:00)-Water Temperature (C)]]*OO[[#This Row],[18]]/SUM(OO[18])</f>
        <v>0</v>
      </c>
      <c r="U526" s="10">
        <f>3/24*OO[[#This Row],[77 (28JUN1985 12:00:00)-Water Temperature (C)]]*OO[[#This Row],[19]]/SUM(OO[19])</f>
        <v>0</v>
      </c>
      <c r="V526" s="10">
        <f>3/24000000*OO[[#This Row],[78 (28JUN1985 15:00:00)-Water Temperature (C)]]*OO[[#This Row],[20]]</f>
        <v>0</v>
      </c>
      <c r="W526" s="10">
        <f>3/24000000*OO[[#This Row],[79 (28JUN1985 18:00:00)-Water Temperature (C)]]*OO[[#This Row],[21]]</f>
        <v>0</v>
      </c>
      <c r="X526" s="10">
        <f>3/24000000*OO[[#This Row],[80 (28JUN1985 21:00:00)-Water Temperature (C)]]*OO[[#This Row],[22]]</f>
        <v>0</v>
      </c>
      <c r="Y526" s="10">
        <f>3/24000000*OO[[#This Row],[81 (29JUN1985 00:00:00)-Water Temperature (C)]]*OO[[#This Row],[23]]</f>
        <v>0</v>
      </c>
      <c r="Z526" s="10">
        <f>3/24000000*OO[[#This Row],[82 (29JUN1985 03:00:00)-Water Temperature (C)]]*OO[[#This Row],[24]]</f>
        <v>0</v>
      </c>
      <c r="AA526" s="10">
        <f>3/24000000*OO[[#This Row],[83 (29JUN1985 06:00:00)-Water Temperature (C)]]*OO[[#This Row],[25]]</f>
        <v>0</v>
      </c>
      <c r="AB526" s="10">
        <f>3/24000000*OO[[#This Row],[84 (29JUN1985 09:00:00)-Water Temperature (C)]]*OO[[#This Row],[26]]</f>
        <v>0</v>
      </c>
      <c r="AC526" s="10">
        <f>3/24000000*OO[[#This Row],[85 (29JUN1985 12:00:00)-Water Temperature (C)]]*OO[[#This Row],[27]]</f>
        <v>0</v>
      </c>
      <c r="AD526" s="10">
        <f>3/24000000*OO[[#This Row],[86 (29JUN1985 15:00:00)-Water Temperature (C)]]*OO[[#This Row],[28]]</f>
        <v>0</v>
      </c>
      <c r="AE526" s="10">
        <f>3/24000000*OO[[#This Row],[88 (29JUN1985 21:00:00)-Water Temperature (C)]]*OO[[#This Row],[30]]</f>
        <v>0</v>
      </c>
      <c r="AF526" s="10">
        <f>3/24000000*OO[[#This Row],[88 (29JUN1985 21:00:00)-Water Temperature (C)]]*OO[[#This Row],[30]]</f>
        <v>0</v>
      </c>
      <c r="AG526" s="10">
        <f>3/24000000*OO[[#This Row],[89 (30JUN1985 00:00:00)-Water Temperature (C)]]*OO[[#This Row],[31]]</f>
        <v>1.04429513446275E-43</v>
      </c>
      <c r="AH526" s="10">
        <f>3/24000000*OO[[#This Row],[90 (30JUN1985 03:00:00)-Water Temperature (C)]]*OO[[#This Row],[32]]</f>
        <v>8.8377231778125005E-40</v>
      </c>
      <c r="AI526" s="10">
        <f>3/24000000*OO[[#This Row],[91 (30JUN1985 06:00:00)-Water Temperature (C)]]*OO[[#This Row],[33]]</f>
        <v>2.64568204394E-36</v>
      </c>
      <c r="AJ526" s="10">
        <f>3/24000000*OO[[#This Row],[92 (30JUN1985 09:00:00)-Water Temperature (C)]]*OO[[#This Row],[34]]</f>
        <v>3.3023523461624997E-33</v>
      </c>
      <c r="AK526" s="10">
        <f>3/24000000*OO[[#This Row],[93 (30JUN1985 12:00:00)-Water Temperature (C)]]*OO[[#This Row],[35]]</f>
        <v>1.9495037705804999E-30</v>
      </c>
      <c r="AL526" s="10">
        <f>3/24000000*OO[[#This Row],[94 (30JUN1985 15:00:00)-Water Temperature (C)]]*OO[[#This Row],[36]]</f>
        <v>6.0602371281187497E-28</v>
      </c>
      <c r="AM526" s="10">
        <f>3/24000000*OO[[#This Row],[95 (30JUN1985 18:00:00)-Water Temperature (C)]]*OO[[#This Row],[37]]</f>
        <v>1.0788704265074999E-25</v>
      </c>
      <c r="AN526" s="10">
        <f>3/24000000*OO[[#This Row],[96 (30JUN1985 21:00:00)-Water Temperature (C)]]*OO[[#This Row],[38]]</f>
        <v>1.1712211994594999E-23</v>
      </c>
      <c r="AO526" s="10">
        <f>3/24000000*OO[[#This Row],[97 (01JUL1985 00:00:00)-Water Temperature (C)]]*OO[[#This Row],[39]]</f>
        <v>8.1872484577174992E-22</v>
      </c>
      <c r="AP526" s="10">
        <f>3/24000000*OO[[#This Row],[98 (01JUL1985 03:00:00)-Water Temperature (C)]]*OO[[#This Row],[40]]</f>
        <v>3.8801666540749994E-20</v>
      </c>
      <c r="AQ526" s="10">
        <f>3/24000000*OO[[#This Row],[99 (01JUL1985 06:00:00)-Water Temperature (C)]]*OO[[#This Row],[41]]</f>
        <v>1.3027391107526251E-18</v>
      </c>
      <c r="AR526" s="10">
        <f>3/24000000*OO[[#This Row],[100 (01JUL1985 09:00:00)-Water Temperature (C)]]*OO[[#This Row],[42]]</f>
        <v>3.2239202154499998E-17</v>
      </c>
      <c r="AS526" s="10">
        <f>3/24000000*OO[[#This Row],[101 (01JUL1985 12:00:00)-Water Temperature (C)]]*OO[[#This Row],[43]]</f>
        <v>6.009206107934999E-16</v>
      </c>
      <c r="AT526" s="10">
        <f>3/24000000*OO[[#This Row],[102 (01JUL1985 15:00:00)-Water Temperature (C)]]*OO[[#This Row],[44]]</f>
        <v>8.6393375975749999E-15</v>
      </c>
      <c r="AU526" s="10">
        <f>3/24000000*OO[[#This Row],[103 (01JUL1985 18:00:00)-Water Temperature (C)]]*OO[[#This Row],[45]]</f>
        <v>9.8326678324375011E-14</v>
      </c>
      <c r="AV526" s="10">
        <f>3/24000000*OO[[#This Row],[104 (01JUL1985 21:00:00)-Water Temperature (C)]]*OO[[#This Row],[46]]</f>
        <v>9.0197020289274992E-13</v>
      </c>
      <c r="AW526" s="10">
        <f>3/24000000*OO[[#This Row],[105 (02JUL1985 00:00:00)-Water Temperature (C)]]*OO[[#This Row],[47]]</f>
        <v>6.8099986652674998E-12</v>
      </c>
      <c r="AX526" s="10">
        <f>3/24000000*OO[[#This Row],[106 (02JUL1985 03:00:00)-Water Temperature (C)]]*OO[[#This Row],[48]]</f>
        <v>4.3121877694149995E-11</v>
      </c>
      <c r="AY526" s="10">
        <f>3/24000000*OO[[#This Row],[107 (02JUL1985 06:00:00)-Water Temperature (C)]]*OO[[#This Row],[49]]</f>
        <v>2.33132178781875E-10</v>
      </c>
      <c r="AZ526" s="10">
        <f>3/24000000*OO[[#This Row],[108 (02JUL1985 09:00:00)-Water Temperature (C)]]*OO[[#This Row],[50]]</f>
        <v>1.091649088697875E-9</v>
      </c>
      <c r="BA526" s="10">
        <f>3/24000000*OO[[#This Row],[109 (02JUL1985 12:00:00)-Water Temperature (C)]]*OO[[#This Row],[51]]</f>
        <v>4.4890953434800006E-9</v>
      </c>
      <c r="BB526" s="10">
        <f>3/24000000*OO[[#This Row],[110 (02JUL1985 15:00:00)-Water Temperature (C)]]*OO[[#This Row],[52]]</f>
        <v>1.6314804605546251E-8</v>
      </c>
      <c r="BC526" s="10">
        <f>3/24000000*OO[[#This Row],[111 (02JUL1985 18:00:00)-Water Temperature (C)]]*OO[[#This Row],[53]]</f>
        <v>5.3025764117012492E-8</v>
      </c>
      <c r="BD526" s="10">
        <f>3/24000000*OO[[#This Row],[112 (02JUL1985 21:00:00)-Water Temperature (C)]]*OO[[#This Row],[54]]</f>
        <v>1.5540858715329996E-7</v>
      </c>
      <c r="BE526" s="10">
        <f>3/24000000*OO[[#This Row],[113 (03JUL1985 00:00:00)-Water Temperature (C)]]*OO[[#This Row],[55]]</f>
        <v>4.1538915738475003E-7</v>
      </c>
      <c r="BF526" s="10">
        <f>3/24000000*OO[[#This Row],[114 (03JUL1985 03:00:00)-Water Temperature (C)]]*OO[[#This Row],[56]]</f>
        <v>1.0201792089658748E-6</v>
      </c>
      <c r="BG526" s="10">
        <f>3/24000000*OO[[#This Row],[115 (03JUL1985 06:00:00)-Water Temperature (C)]]*OO[[#This Row],[57]]</f>
        <v>2.3197332524184998E-6</v>
      </c>
      <c r="BH526" s="10">
        <f>3/24000000*OO[[#This Row],[116 (03JUL1985 09:00:00)-Water Temperature (C)]]*OO[[#This Row],[58]]</f>
        <v>4.9280020184725E-6</v>
      </c>
      <c r="BI526" s="10">
        <f>3/24000000*OO[[#This Row],[117 (03JUL1985 12:00:00)-Water Temperature (C)]]*OO[[#This Row],[59]]</f>
        <v>9.8609530936549988E-6</v>
      </c>
      <c r="BJ526" s="10">
        <f>3/24000000*OO[[#This Row],[118 (03JUL1985 15:00:00)-Water Temperature (C)]]*OO[[#This Row],[60]]</f>
        <v>1.8635195857904998E-5</v>
      </c>
      <c r="BK526" s="10">
        <f>3/24000000*OO[[#This Row],[119 (03JUL1985 18:00:00)-Water Temperature (C)]]*OO[[#This Row],[61]]</f>
        <v>3.3439067837600002E-5</v>
      </c>
      <c r="BL526" s="10">
        <f>3/24000000*OO[[#This Row],[120 (03JUL1985 21:00:00)-Water Temperature (C)]]*OO[[#This Row],[62]]</f>
        <v>5.6961922124475003E-5</v>
      </c>
      <c r="BM526" s="10">
        <f>3/24000000*OO[[#This Row],[121 (04JUL1985 00:00:00)-Water Temperature (C)]]*OO[[#This Row],[63]]</f>
        <v>9.2746448058237494E-5</v>
      </c>
      <c r="BN526" s="10">
        <f>3/24000000*OO[[#This Row],[122 (04JUL1985 03:00:00)-Water Temperature (C)]]*OO[[#This Row],[64]]</f>
        <v>1.4520699105096251E-4</v>
      </c>
      <c r="BO526" s="10">
        <f>3/24000000*OO[[#This Row],[123 (04JUL1985 06:00:00)-Water Temperature (C)]]*OO[[#This Row],[65]]</f>
        <v>2.1927027262902502E-4</v>
      </c>
      <c r="BP526" s="10">
        <f>3/24000000*OO[[#This Row],[124 (04JUL1985 09:00:00)-Water Temperature (C)]]*OO[[#This Row],[66]]</f>
        <v>3.218270223555E-4</v>
      </c>
      <c r="BQ526" s="10">
        <f>3/24000000*OO[[#This Row],[125 (04JUL1985 12:00:00)-Water Temperature (C)]]*OO[[#This Row],[67]]</f>
        <v>4.5894714020100003E-4</v>
      </c>
      <c r="BR526" s="10">
        <f>3/24000000*OO[[#This Row],[126 (04JUL1985 15:00:00)-Water Temperature (C)]]*OO[[#This Row],[68]]</f>
        <v>6.3665753689625001E-4</v>
      </c>
      <c r="BS526" s="10">
        <f>3/24000000*OO[[#This Row],[127 (04JUL1985 18:00:00)-Water Temperature (C)]]*OO[[#This Row],[69]]</f>
        <v>8.62948951067125E-4</v>
      </c>
      <c r="BT526" s="10">
        <f>3/24000000*OO[[#This Row],[128 (04JUL1985 21:00:00)-Water Temperature (C)]]*OO[[#This Row],[70]]</f>
        <v>1.140479358186E-3</v>
      </c>
      <c r="BU526" s="10">
        <f>3/24000000*OO[[#This Row],[129 (05JUL1985 00:00:00)-Water Temperature (C)]]*OO[[#This Row],[71]]</f>
        <v>1.469726735818E-3</v>
      </c>
      <c r="BV526" s="10">
        <f>3/24000000*OO[[#This Row],[130 (05JUL1985 03:00:00)-Water Temperature (C)]]*OO[[#This Row],[72]]</f>
        <v>1.8575788978753751E-3</v>
      </c>
      <c r="BW526" s="10">
        <f>3/24000000*OO[[#This Row],[131 (05JUL1985 06:00:00)-Water Temperature (C)]]*OO[[#This Row],[73]]</f>
        <v>2.3098751322749998E-3</v>
      </c>
      <c r="BX526" s="10">
        <f>3/24000000*OO[[#This Row],[132 (05JUL1985 09:00:00)-Water Temperature (C)]]*OO[[#This Row],[74]]</f>
        <v>2.8451490008699998E-3</v>
      </c>
      <c r="BY526" s="10">
        <f>3/24000000*OO[[#This Row],[133 (05JUL1985 12:00:00)-Water Temperature (C)]]*OO[[#This Row],[75]]</f>
        <v>3.4604237976962496E-3</v>
      </c>
      <c r="BZ526" s="10">
        <f>3/24000000*OO[[#This Row],[134 (05JUL1985 15:00:00)-Water Temperature (C)]]*OO[[#This Row],[76]]</f>
        <v>4.15430231092125E-3</v>
      </c>
      <c r="CA526" s="10">
        <f>3/24000000*OO[[#This Row],[135 (05JUL1985 18:00:00)-Water Temperature (C)]]*OO[[#This Row],[77]]</f>
        <v>4.92139828340875E-3</v>
      </c>
      <c r="CB526" s="10">
        <f>3/24000000*OO[[#This Row],[136 (05JUL1985 21:00:00)-Water Temperature (C)]]*OO[[#This Row],[78]]</f>
        <v>5.7330451410749989E-3</v>
      </c>
      <c r="CC526" s="10">
        <f>3/24000000*OO[[#This Row],[137 (06JUL1985 00:00:00)-Water Temperature (C)]]*OO[[#This Row],[79]]</f>
        <v>6.5817112004524997E-3</v>
      </c>
      <c r="CD526" s="10">
        <f>3/24000000*OO[[#This Row],[138 (06JUL1985 03:00:00)-Water Temperature (C)]]*OO[[#This Row],[80]]</f>
        <v>7.4841488869550011E-3</v>
      </c>
      <c r="CE526" s="10">
        <f>3/24000000*OO[[#This Row],[139 (06JUL1985 06:00:00)-Water Temperature (C)]]*OO[[#This Row],[81]]</f>
        <v>8.4453074877399986E-3</v>
      </c>
      <c r="CF526" s="10">
        <f>3/24000000*OO[[#This Row],[140 (06JUL1985 09:00:00)-Water Temperature (C)]]*OO[[#This Row],[82]]</f>
        <v>9.5150361907500019E-3</v>
      </c>
      <c r="CG526" s="10">
        <f>3/24000000*OO[[#This Row],[141 (06JUL1985 12:00:00)-Water Temperature (C)]]*OO[[#This Row],[83]]</f>
        <v>1.0659537412579998E-2</v>
      </c>
      <c r="CH526" s="10">
        <f>3/24000000*OO[[#This Row],[142 (06JUL1985 15:00:00)-Water Temperature (C)]]*OO[[#This Row],[84]]</f>
        <v>1.186491920437875E-2</v>
      </c>
      <c r="CI526" s="10">
        <f>3/24000000*OO[[#This Row],[143 (06JUL1985 18:00:00)-Water Temperature (C)]]*OO[[#This Row],[85]]</f>
        <v>1.309893370325E-2</v>
      </c>
      <c r="CJ526" s="10">
        <f>3/24000000*OO[[#This Row],[144 (06JUL1985 21:00:00)-Water Temperature (C)]]*OO[[#This Row],[86]]</f>
        <v>1.4306936516249999E-2</v>
      </c>
      <c r="CK526" s="10">
        <f>3/24000000*OO[[#This Row],[145 (07JUL1985 00:00:00)-Water Temperature (C)]]*OO[[#This Row],[87]]</f>
        <v>1.5478347238350001E-2</v>
      </c>
      <c r="CL526" s="10">
        <f>3/24000000*OO[[#This Row],[146 (07JUL1985 03:00:00)-Water Temperature (C)]]*OO[[#This Row],[88]]</f>
        <v>1.6660104498909999E-2</v>
      </c>
      <c r="CM526" s="10">
        <f>3/24000000*OO[[#This Row],[147 (07JUL1985 06:00:00)-Water Temperature (C)]]*OO[[#This Row],[89]]</f>
        <v>1.7865290722044999E-2</v>
      </c>
      <c r="CN526" s="10">
        <f>3/24000000*OO[[#This Row],[148 (07JUL1985 09:00:00)-Water Temperature (C)]]*OO[[#This Row],[90]]</f>
        <v>1.91746454553E-2</v>
      </c>
      <c r="CO526" s="10">
        <f>3/24000000*OO[[#This Row],[149 (07JUL1985 12:00:00)-Water Temperature (C)]]*OO[[#This Row],[91]]</f>
        <v>2.0438441897802497E-2</v>
      </c>
      <c r="CP526" s="10">
        <f>3/24000000*OO[[#This Row],[150 (07JUL1985 15:00:00)-Water Temperature (C)]]*OO[[#This Row],[92]]</f>
        <v>2.1787078002799998E-2</v>
      </c>
      <c r="CQ526" s="10">
        <f>3/24000000*OO[[#This Row],[151 (07JUL1985 18:00:00)-Water Temperature (C)]]*OO[[#This Row],[93]]</f>
        <v>2.3124421492942502E-2</v>
      </c>
      <c r="CR526" s="10">
        <f>3/24000000*OO[[#This Row],[152 (07JUL1985 21:00:00)-Water Temperature (C)]]*OO[[#This Row],[94]]</f>
        <v>2.4379266154440003E-2</v>
      </c>
      <c r="CS526" s="10">
        <f>3/24000000*OO[[#This Row],[153 (08JUL1985 00:00:00)-Water Temperature (C)]]*OO[[#This Row],[95]]</f>
        <v>2.5543549818800002E-2</v>
      </c>
      <c r="CT526" s="10">
        <f>3/24000000*OO[[#This Row],[154 (08JUL1985 03:00:00)-Water Temperature (C)]]*OO[[#This Row],[96]]</f>
        <v>2.666366946765E-2</v>
      </c>
      <c r="CU526" s="10">
        <f>3/24000000*OO[[#This Row],[155 (08JUL1985 06:00:00)-Water Temperature (C)]]*OO[[#This Row],[97]]</f>
        <v>2.7793403692674998E-2</v>
      </c>
      <c r="CV526" s="10">
        <f>3/24000000*OO[[#This Row],[156 (08JUL1985 09:00:00)-Water Temperature (C)]]*OO[[#This Row],[98]]</f>
        <v>2.9080650519687497E-2</v>
      </c>
      <c r="CW526" s="10">
        <f>3/24000000*OO[[#This Row],[157 (08JUL1985 12:00:00)-Water Temperature (C)]]*OO[[#This Row],[99]]</f>
        <v>3.04238251314E-2</v>
      </c>
    </row>
    <row r="527" spans="1:101" x14ac:dyDescent="0.35">
      <c r="A527" t="s">
        <v>534</v>
      </c>
      <c r="B527">
        <v>751.26800000000003</v>
      </c>
      <c r="C527" s="10">
        <f>3/24*OO[[#This Row],[59 (26JUN1985 06:00:00)-Water Temperature (C)]]*OO[[#This Row],[1]]/SUM(OO[1])</f>
        <v>0</v>
      </c>
      <c r="D527" s="10">
        <f>3/24*OO[[#This Row],[60 (26JUN1985 09:00:00)-Water Temperature (C)]]*OO[[#This Row],[2]]/SUM(OO[2])</f>
        <v>0</v>
      </c>
      <c r="E527" s="10">
        <f>3/24*OO[[#This Row],[61 (26JUN1985 12:00:00)-Water Temperature (C)]]*OO[[#This Row],[3]]/SUM(OO[3])</f>
        <v>0</v>
      </c>
      <c r="F527" s="10">
        <f>3/24*OO[[#This Row],[62 (26JUN1985 15:00:00)-Water Temperature (C)]]*OO[[#This Row],[4]]/SUM(OO[4])</f>
        <v>0</v>
      </c>
      <c r="G527" s="10">
        <f>3/24*OO[[#This Row],[63 (26JUN1985 18:00:00)-Water Temperature (C)]]*OO[[#This Row],[5]]/SUM(OO[5])</f>
        <v>0</v>
      </c>
      <c r="H527" s="10">
        <f>3/24*OO[[#This Row],[64 (26JUN1985 21:00:00)-Water Temperature (C)]]*OO[[#This Row],[6]]/SUM(OO[6])</f>
        <v>0</v>
      </c>
      <c r="I527" s="10">
        <f>3/24*OO[[#This Row],[65 (27JUN1985 00:00:00)-Water Temperature (C)]]*OO[[#This Row],[7]]/SUM(OO[7])</f>
        <v>0</v>
      </c>
      <c r="J527" s="10">
        <f>3/24*OO[[#This Row],[66 (27JUN1985 03:00:00)-Water Temperature (C)]]*OO[[#This Row],[8]]/SUM(OO[8])</f>
        <v>0</v>
      </c>
      <c r="K527" s="10">
        <f>3/24*OO[[#This Row],[67 (27JUN1985 06:00:00)-Water Temperature (C)]]*OO[[#This Row],[9]]/SUM(OO[9])</f>
        <v>0</v>
      </c>
      <c r="L527" s="10">
        <f>3/24*OO[[#This Row],[68 (27JUN1985 09:00:00)-Water Temperature (C)]]*OO[[#This Row],[10]]/SUM(OO[10])</f>
        <v>0</v>
      </c>
      <c r="M527" s="10">
        <f>3/24*OO[[#This Row],[69 (27JUN1985 12:00:00)-Water Temperature (C)]]*OO[[#This Row],[11]]/SUM(OO[11])</f>
        <v>0</v>
      </c>
      <c r="N527" s="10">
        <f>3/24*OO[[#This Row],[70 (27JUN1985 15:00:00)-Water Temperature (C)]]*OO[[#This Row],[12]]/SUM(OO[12])</f>
        <v>0</v>
      </c>
      <c r="O527" s="10">
        <f>3/24*OO[[#This Row],[71 (27JUN1985 18:00:00)-Water Temperature (C)]]*OO[[#This Row],[13]]/SUM(OO[13])</f>
        <v>0</v>
      </c>
      <c r="P527" s="10">
        <f>3/24*OO[[#This Row],[72 (27JUN1985 21:00:00)-Water Temperature (C)]]*OO[[#This Row],[14]]/SUM(OO[14])</f>
        <v>0</v>
      </c>
      <c r="Q527" s="10">
        <f>3/24*OO[[#This Row],[73 (28JUN1985 00:00:00)-Water Temperature (C)]]*OO[[#This Row],[15]]/SUM(OO[15])</f>
        <v>0</v>
      </c>
      <c r="R527" s="10">
        <f>3/24*OO[[#This Row],[74 (28JUN1985 03:00:00)-Water Temperature (C)]]*OO[[#This Row],[16]]/SUM(OO[16])</f>
        <v>0</v>
      </c>
      <c r="S527" s="10">
        <f>3/24*OO[[#This Row],[75 (28JUN1985 06:00:00)-Water Temperature (C)]]*OO[[#This Row],[17]]/SUM(OO[17])</f>
        <v>0</v>
      </c>
      <c r="T527" s="10">
        <f>3/24*OO[[#This Row],[76 (28JUN1985 09:00:00)-Water Temperature (C)]]*OO[[#This Row],[18]]/SUM(OO[18])</f>
        <v>0</v>
      </c>
      <c r="U527" s="10">
        <f>3/24*OO[[#This Row],[77 (28JUN1985 12:00:00)-Water Temperature (C)]]*OO[[#This Row],[19]]/SUM(OO[19])</f>
        <v>0</v>
      </c>
      <c r="V527" s="10">
        <f>3/24000000*OO[[#This Row],[78 (28JUN1985 15:00:00)-Water Temperature (C)]]*OO[[#This Row],[20]]</f>
        <v>0</v>
      </c>
      <c r="W527" s="10">
        <f>3/24000000*OO[[#This Row],[79 (28JUN1985 18:00:00)-Water Temperature (C)]]*OO[[#This Row],[21]]</f>
        <v>0</v>
      </c>
      <c r="X527" s="10">
        <f>3/24000000*OO[[#This Row],[80 (28JUN1985 21:00:00)-Water Temperature (C)]]*OO[[#This Row],[22]]</f>
        <v>0</v>
      </c>
      <c r="Y527" s="10">
        <f>3/24000000*OO[[#This Row],[81 (29JUN1985 00:00:00)-Water Temperature (C)]]*OO[[#This Row],[23]]</f>
        <v>0</v>
      </c>
      <c r="Z527" s="10">
        <f>3/24000000*OO[[#This Row],[82 (29JUN1985 03:00:00)-Water Temperature (C)]]*OO[[#This Row],[24]]</f>
        <v>0</v>
      </c>
      <c r="AA527" s="10">
        <f>3/24000000*OO[[#This Row],[83 (29JUN1985 06:00:00)-Water Temperature (C)]]*OO[[#This Row],[25]]</f>
        <v>0</v>
      </c>
      <c r="AB527" s="10">
        <f>3/24000000*OO[[#This Row],[84 (29JUN1985 09:00:00)-Water Temperature (C)]]*OO[[#This Row],[26]]</f>
        <v>0</v>
      </c>
      <c r="AC527" s="10">
        <f>3/24000000*OO[[#This Row],[85 (29JUN1985 12:00:00)-Water Temperature (C)]]*OO[[#This Row],[27]]</f>
        <v>0</v>
      </c>
      <c r="AD527" s="10">
        <f>3/24000000*OO[[#This Row],[86 (29JUN1985 15:00:00)-Water Temperature (C)]]*OO[[#This Row],[28]]</f>
        <v>0</v>
      </c>
      <c r="AE527" s="10">
        <f>3/24000000*OO[[#This Row],[88 (29JUN1985 21:00:00)-Water Temperature (C)]]*OO[[#This Row],[30]]</f>
        <v>0</v>
      </c>
      <c r="AF527" s="10">
        <f>3/24000000*OO[[#This Row],[88 (29JUN1985 21:00:00)-Water Temperature (C)]]*OO[[#This Row],[30]]</f>
        <v>0</v>
      </c>
      <c r="AG527" s="10">
        <f>3/24000000*OO[[#This Row],[89 (30JUN1985 00:00:00)-Water Temperature (C)]]*OO[[#This Row],[31]]</f>
        <v>0</v>
      </c>
      <c r="AH527" s="10">
        <f>3/24000000*OO[[#This Row],[90 (30JUN1985 03:00:00)-Water Temperature (C)]]*OO[[#This Row],[32]]</f>
        <v>2.6334251740999995E-40</v>
      </c>
      <c r="AI527" s="10">
        <f>3/24000000*OO[[#This Row],[91 (30JUN1985 06:00:00)-Water Temperature (C)]]*OO[[#This Row],[33]]</f>
        <v>8.4098829203024995E-37</v>
      </c>
      <c r="AJ527" s="10">
        <f>3/24000000*OO[[#This Row],[92 (30JUN1985 09:00:00)-Water Temperature (C)]]*OO[[#This Row],[34]]</f>
        <v>1.1138085449784997E-33</v>
      </c>
      <c r="AK527" s="10">
        <f>3/24000000*OO[[#This Row],[93 (30JUN1985 12:00:00)-Water Temperature (C)]]*OO[[#This Row],[35]]</f>
        <v>6.9389108634224996E-31</v>
      </c>
      <c r="AL527" s="10">
        <f>3/24000000*OO[[#This Row],[94 (30JUN1985 15:00:00)-Water Temperature (C)]]*OO[[#This Row],[36]]</f>
        <v>2.2668283835706246E-28</v>
      </c>
      <c r="AM527" s="10">
        <f>3/24000000*OO[[#This Row],[95 (30JUN1985 18:00:00)-Water Temperature (C)]]*OO[[#This Row],[37]]</f>
        <v>4.22658503158875E-26</v>
      </c>
      <c r="AN527" s="10">
        <f>3/24000000*OO[[#This Row],[96 (30JUN1985 21:00:00)-Water Temperature (C)]]*OO[[#This Row],[38]]</f>
        <v>4.79235210265E-24</v>
      </c>
      <c r="AO527" s="10">
        <f>3/24000000*OO[[#This Row],[97 (01JUL1985 00:00:00)-Water Temperature (C)]]*OO[[#This Row],[39]]</f>
        <v>3.4904894717999996E-22</v>
      </c>
      <c r="AP527" s="10">
        <f>3/24000000*OO[[#This Row],[98 (01JUL1985 03:00:00)-Water Temperature (C)]]*OO[[#This Row],[40]]</f>
        <v>1.7197417840443749E-20</v>
      </c>
      <c r="AQ527" s="10">
        <f>3/24000000*OO[[#This Row],[99 (01JUL1985 06:00:00)-Water Temperature (C)]]*OO[[#This Row],[41]]</f>
        <v>5.9896194737499995E-19</v>
      </c>
      <c r="AR527" s="10">
        <f>3/24000000*OO[[#This Row],[100 (01JUL1985 09:00:00)-Water Temperature (C)]]*OO[[#This Row],[42]]</f>
        <v>1.5349932333531249E-17</v>
      </c>
      <c r="AS527" s="10">
        <f>3/24000000*OO[[#This Row],[101 (01JUL1985 12:00:00)-Water Temperature (C)]]*OO[[#This Row],[43]]</f>
        <v>2.9582364263200002E-16</v>
      </c>
      <c r="AT527" s="10">
        <f>3/24000000*OO[[#This Row],[102 (01JUL1985 15:00:00)-Water Temperature (C)]]*OO[[#This Row],[44]]</f>
        <v>4.3906621740775004E-15</v>
      </c>
      <c r="AU527" s="10">
        <f>3/24000000*OO[[#This Row],[103 (01JUL1985 18:00:00)-Water Temperature (C)]]*OO[[#This Row],[45]]</f>
        <v>5.1513064794487506E-14</v>
      </c>
      <c r="AV527" s="10">
        <f>3/24000000*OO[[#This Row],[104 (01JUL1985 21:00:00)-Water Temperature (C)]]*OO[[#This Row],[46]]</f>
        <v>4.8651494984950002E-13</v>
      </c>
      <c r="AW527" s="10">
        <f>3/24000000*OO[[#This Row],[105 (02JUL1985 00:00:00)-Water Temperature (C)]]*OO[[#This Row],[47]]</f>
        <v>3.7772800755300005E-12</v>
      </c>
      <c r="AX527" s="10">
        <f>3/24000000*OO[[#This Row],[106 (02JUL1985 03:00:00)-Water Temperature (C)]]*OO[[#This Row],[48]]</f>
        <v>2.4567158381394995E-11</v>
      </c>
      <c r="AY527" s="10">
        <f>3/24000000*OO[[#This Row],[107 (02JUL1985 06:00:00)-Water Temperature (C)]]*OO[[#This Row],[49]]</f>
        <v>1.3624883811000001E-10</v>
      </c>
      <c r="AZ527" s="10">
        <f>3/24000000*OO[[#This Row],[108 (02JUL1985 09:00:00)-Water Temperature (C)]]*OO[[#This Row],[50]]</f>
        <v>6.537922032209999E-10</v>
      </c>
      <c r="BA527" s="10">
        <f>3/24000000*OO[[#This Row],[109 (02JUL1985 12:00:00)-Water Temperature (C)]]*OO[[#This Row],[51]]</f>
        <v>2.7521831391300002E-9</v>
      </c>
      <c r="BB527" s="10">
        <f>3/24000000*OO[[#This Row],[110 (02JUL1985 15:00:00)-Water Temperature (C)]]*OO[[#This Row],[52]]</f>
        <v>1.0228988962079998E-8</v>
      </c>
      <c r="BC527" s="10">
        <f>3/24000000*OO[[#This Row],[111 (02JUL1985 18:00:00)-Water Temperature (C)]]*OO[[#This Row],[53]]</f>
        <v>3.3964001590700001E-8</v>
      </c>
      <c r="BD527" s="10">
        <f>3/24000000*OO[[#This Row],[112 (02JUL1985 21:00:00)-Water Temperature (C)]]*OO[[#This Row],[54]]</f>
        <v>1.0159307555801249E-7</v>
      </c>
      <c r="BE527" s="10">
        <f>3/24000000*OO[[#This Row],[113 (03JUL1985 00:00:00)-Water Temperature (C)]]*OO[[#This Row],[55]]</f>
        <v>2.7688819168399995E-7</v>
      </c>
      <c r="BF527" s="10">
        <f>3/24000000*OO[[#This Row],[114 (03JUL1985 03:00:00)-Water Temperature (C)]]*OO[[#This Row],[56]]</f>
        <v>6.9281051510399996E-7</v>
      </c>
      <c r="BG527" s="10">
        <f>3/24000000*OO[[#This Row],[115 (03JUL1985 06:00:00)-Water Temperature (C)]]*OO[[#This Row],[57]]</f>
        <v>1.60358461754625E-6</v>
      </c>
      <c r="BH527" s="10">
        <f>3/24000000*OO[[#This Row],[116 (03JUL1985 09:00:00)-Water Temperature (C)]]*OO[[#This Row],[58]]</f>
        <v>3.4646100802874995E-6</v>
      </c>
      <c r="BI527" s="10">
        <f>3/24000000*OO[[#This Row],[117 (03JUL1985 12:00:00)-Water Temperature (C)]]*OO[[#This Row],[59]]</f>
        <v>7.0446698070300001E-6</v>
      </c>
      <c r="BJ527" s="10">
        <f>3/24000000*OO[[#This Row],[118 (03JUL1985 15:00:00)-Water Temperature (C)]]*OO[[#This Row],[60]]</f>
        <v>1.3517677437468749E-5</v>
      </c>
      <c r="BK527" s="10">
        <f>3/24000000*OO[[#This Row],[119 (03JUL1985 18:00:00)-Water Temperature (C)]]*OO[[#This Row],[61]]</f>
        <v>2.4610148617085001E-5</v>
      </c>
      <c r="BL527" s="10">
        <f>3/24000000*OO[[#This Row],[120 (03JUL1985 21:00:00)-Water Temperature (C)]]*OO[[#This Row],[62]]</f>
        <v>4.25064157455E-5</v>
      </c>
      <c r="BM527" s="10">
        <f>3/24000000*OO[[#This Row],[121 (04JUL1985 00:00:00)-Water Temperature (C)]]*OO[[#This Row],[63]]</f>
        <v>7.0125271797824993E-5</v>
      </c>
      <c r="BN527" s="10">
        <f>3/24000000*OO[[#This Row],[122 (04JUL1985 03:00:00)-Water Temperature (C)]]*OO[[#This Row],[64]]</f>
        <v>1.1116689126506251E-4</v>
      </c>
      <c r="BO527" s="10">
        <f>3/24000000*OO[[#This Row],[123 (04JUL1985 06:00:00)-Water Temperature (C)]]*OO[[#This Row],[65]]</f>
        <v>1.6986479216599999E-4</v>
      </c>
      <c r="BP527" s="10">
        <f>3/24000000*OO[[#This Row],[124 (04JUL1985 09:00:00)-Water Temperature (C)]]*OO[[#This Row],[66]]</f>
        <v>2.5210073048287498E-4</v>
      </c>
      <c r="BQ527" s="10">
        <f>3/24000000*OO[[#This Row],[125 (04JUL1985 12:00:00)-Water Temperature (C)]]*OO[[#This Row],[67]]</f>
        <v>3.6332011616699994E-4</v>
      </c>
      <c r="BR527" s="10">
        <f>3/24000000*OO[[#This Row],[126 (04JUL1985 15:00:00)-Water Temperature (C)]]*OO[[#This Row],[68]]</f>
        <v>5.0906303753187499E-4</v>
      </c>
      <c r="BS527" s="10">
        <f>3/24000000*OO[[#This Row],[127 (04JUL1985 18:00:00)-Water Temperature (C)]]*OO[[#This Row],[69]]</f>
        <v>6.9656605778774998E-4</v>
      </c>
      <c r="BT527" s="10">
        <f>3/24000000*OO[[#This Row],[128 (04JUL1985 21:00:00)-Water Temperature (C)]]*OO[[#This Row],[70]]</f>
        <v>9.2895978214349985E-4</v>
      </c>
      <c r="BU527" s="10">
        <f>3/24000000*OO[[#This Row],[129 (05JUL1985 00:00:00)-Water Temperature (C)]]*OO[[#This Row],[71]]</f>
        <v>1.20753850444375E-3</v>
      </c>
      <c r="BV527" s="10">
        <f>3/24000000*OO[[#This Row],[130 (05JUL1985 03:00:00)-Water Temperature (C)]]*OO[[#This Row],[72]]</f>
        <v>1.5387487777021251E-3</v>
      </c>
      <c r="BW527" s="10">
        <f>3/24000000*OO[[#This Row],[131 (05JUL1985 06:00:00)-Water Temperature (C)]]*OO[[#This Row],[73]]</f>
        <v>1.9282743989369998E-3</v>
      </c>
      <c r="BX527" s="10">
        <f>3/24000000*OO[[#This Row],[132 (05JUL1985 09:00:00)-Water Temperature (C)]]*OO[[#This Row],[74]]</f>
        <v>2.3923704049176246E-3</v>
      </c>
      <c r="BY527" s="10">
        <f>3/24000000*OO[[#This Row],[133 (05JUL1985 12:00:00)-Water Temperature (C)]]*OO[[#This Row],[75]]</f>
        <v>2.9298000353287497E-3</v>
      </c>
      <c r="BZ527" s="10">
        <f>3/24000000*OO[[#This Row],[134 (05JUL1985 15:00:00)-Water Temperature (C)]]*OO[[#This Row],[76]]</f>
        <v>3.5403516246000004E-3</v>
      </c>
      <c r="CA527" s="10">
        <f>3/24000000*OO[[#This Row],[135 (05JUL1985 18:00:00)-Water Temperature (C)]]*OO[[#This Row],[77]]</f>
        <v>4.2203224309912491E-3</v>
      </c>
      <c r="CB527" s="10">
        <f>3/24000000*OO[[#This Row],[136 (05JUL1985 21:00:00)-Water Temperature (C)]]*OO[[#This Row],[78]]</f>
        <v>4.9460707883962497E-3</v>
      </c>
      <c r="CC527" s="10">
        <f>3/24000000*OO[[#This Row],[137 (06JUL1985 00:00:00)-Water Temperature (C)]]*OO[[#This Row],[79]]</f>
        <v>5.7110226085199996E-3</v>
      </c>
      <c r="CD527" s="10">
        <f>3/24000000*OO[[#This Row],[138 (06JUL1985 03:00:00)-Water Temperature (C)]]*OO[[#This Row],[80]]</f>
        <v>6.5296219191649995E-3</v>
      </c>
      <c r="CE527" s="10">
        <f>3/24000000*OO[[#This Row],[139 (06JUL1985 06:00:00)-Water Temperature (C)]]*OO[[#This Row],[81]]</f>
        <v>7.406260533449999E-3</v>
      </c>
      <c r="CF527" s="10">
        <f>3/24000000*OO[[#This Row],[140 (06JUL1985 09:00:00)-Water Temperature (C)]]*OO[[#This Row],[82]]</f>
        <v>8.3845509389375E-3</v>
      </c>
      <c r="CG527" s="10">
        <f>3/24000000*OO[[#This Row],[141 (06JUL1985 12:00:00)-Water Temperature (C)]]*OO[[#This Row],[83]]</f>
        <v>9.436239309347498E-3</v>
      </c>
      <c r="CH527" s="10">
        <f>3/24000000*OO[[#This Row],[142 (06JUL1985 15:00:00)-Water Temperature (C)]]*OO[[#This Row],[84]]</f>
        <v>1.05494480956475E-2</v>
      </c>
      <c r="CI527" s="10">
        <f>3/24000000*OO[[#This Row],[143 (06JUL1985 18:00:00)-Water Temperature (C)]]*OO[[#This Row],[85]]</f>
        <v>1.16957833445625E-2</v>
      </c>
      <c r="CJ527" s="10">
        <f>3/24000000*OO[[#This Row],[144 (06JUL1985 21:00:00)-Water Temperature (C)]]*OO[[#This Row],[86]]</f>
        <v>1.2827001093337497E-2</v>
      </c>
      <c r="CK527" s="10">
        <f>3/24000000*OO[[#This Row],[145 (07JUL1985 00:00:00)-Water Temperature (C)]]*OO[[#This Row],[87]]</f>
        <v>1.39323409321425E-2</v>
      </c>
      <c r="CL527" s="10">
        <f>3/24000000*OO[[#This Row],[146 (07JUL1985 03:00:00)-Water Temperature (C)]]*OO[[#This Row],[88]]</f>
        <v>1.505273032634E-2</v>
      </c>
      <c r="CM527" s="10">
        <f>3/24000000*OO[[#This Row],[147 (07JUL1985 06:00:00)-Water Temperature (C)]]*OO[[#This Row],[89]]</f>
        <v>1.6199356139362499E-2</v>
      </c>
      <c r="CN527" s="10">
        <f>3/24000000*OO[[#This Row],[148 (07JUL1985 09:00:00)-Water Temperature (C)]]*OO[[#This Row],[90]]</f>
        <v>1.7444957907048746E-2</v>
      </c>
      <c r="CO527" s="10">
        <f>3/24000000*OO[[#This Row],[149 (07JUL1985 12:00:00)-Water Temperature (C)]]*OO[[#This Row],[91]]</f>
        <v>1.865607022215E-2</v>
      </c>
      <c r="CP527" s="10">
        <f>3/24000000*OO[[#This Row],[150 (07JUL1985 15:00:00)-Water Temperature (C)]]*OO[[#This Row],[92]]</f>
        <v>1.9948394472352499E-2</v>
      </c>
      <c r="CQ527" s="10">
        <f>3/24000000*OO[[#This Row],[151 (07JUL1985 18:00:00)-Water Temperature (C)]]*OO[[#This Row],[93]]</f>
        <v>2.1236093152852499E-2</v>
      </c>
      <c r="CR527" s="10">
        <f>3/24000000*OO[[#This Row],[152 (07JUL1985 21:00:00)-Water Temperature (C)]]*OO[[#This Row],[94]]</f>
        <v>2.2454132392064997E-2</v>
      </c>
      <c r="CS527" s="10">
        <f>3/24000000*OO[[#This Row],[153 (08JUL1985 00:00:00)-Water Temperature (C)]]*OO[[#This Row],[95]]</f>
        <v>2.3593391110931249E-2</v>
      </c>
      <c r="CT527" s="10">
        <f>3/24000000*OO[[#This Row],[154 (08JUL1985 03:00:00)-Water Temperature (C)]]*OO[[#This Row],[96]]</f>
        <v>2.4695341748147498E-2</v>
      </c>
      <c r="CU527" s="10">
        <f>3/24000000*OO[[#This Row],[155 (08JUL1985 06:00:00)-Water Temperature (C)]]*OO[[#This Row],[97]]</f>
        <v>2.5808916708590004E-2</v>
      </c>
      <c r="CV527" s="10">
        <f>3/24000000*OO[[#This Row],[156 (08JUL1985 09:00:00)-Water Temperature (C)]]*OO[[#This Row],[98]]</f>
        <v>2.7068541560234995E-2</v>
      </c>
      <c r="CW527" s="10">
        <f>3/24000000*OO[[#This Row],[157 (08JUL1985 12:00:00)-Water Temperature (C)]]*OO[[#This Row],[99]]</f>
        <v>2.8382540793303747E-2</v>
      </c>
    </row>
    <row r="528" spans="1:101" x14ac:dyDescent="0.35">
      <c r="A528" t="s">
        <v>535</v>
      </c>
      <c r="B528">
        <v>757.2817</v>
      </c>
      <c r="C528" s="10">
        <f>3/24*OO[[#This Row],[59 (26JUN1985 06:00:00)-Water Temperature (C)]]*OO[[#This Row],[1]]/SUM(OO[1])</f>
        <v>0</v>
      </c>
      <c r="D528" s="10">
        <f>3/24*OO[[#This Row],[60 (26JUN1985 09:00:00)-Water Temperature (C)]]*OO[[#This Row],[2]]/SUM(OO[2])</f>
        <v>0</v>
      </c>
      <c r="E528" s="10">
        <f>3/24*OO[[#This Row],[61 (26JUN1985 12:00:00)-Water Temperature (C)]]*OO[[#This Row],[3]]/SUM(OO[3])</f>
        <v>0</v>
      </c>
      <c r="F528" s="10">
        <f>3/24*OO[[#This Row],[62 (26JUN1985 15:00:00)-Water Temperature (C)]]*OO[[#This Row],[4]]/SUM(OO[4])</f>
        <v>0</v>
      </c>
      <c r="G528" s="10">
        <f>3/24*OO[[#This Row],[63 (26JUN1985 18:00:00)-Water Temperature (C)]]*OO[[#This Row],[5]]/SUM(OO[5])</f>
        <v>0</v>
      </c>
      <c r="H528" s="10">
        <f>3/24*OO[[#This Row],[64 (26JUN1985 21:00:00)-Water Temperature (C)]]*OO[[#This Row],[6]]/SUM(OO[6])</f>
        <v>0</v>
      </c>
      <c r="I528" s="10">
        <f>3/24*OO[[#This Row],[65 (27JUN1985 00:00:00)-Water Temperature (C)]]*OO[[#This Row],[7]]/SUM(OO[7])</f>
        <v>0</v>
      </c>
      <c r="J528" s="10">
        <f>3/24*OO[[#This Row],[66 (27JUN1985 03:00:00)-Water Temperature (C)]]*OO[[#This Row],[8]]/SUM(OO[8])</f>
        <v>0</v>
      </c>
      <c r="K528" s="10">
        <f>3/24*OO[[#This Row],[67 (27JUN1985 06:00:00)-Water Temperature (C)]]*OO[[#This Row],[9]]/SUM(OO[9])</f>
        <v>0</v>
      </c>
      <c r="L528" s="10">
        <f>3/24*OO[[#This Row],[68 (27JUN1985 09:00:00)-Water Temperature (C)]]*OO[[#This Row],[10]]/SUM(OO[10])</f>
        <v>0</v>
      </c>
      <c r="M528" s="10">
        <f>3/24*OO[[#This Row],[69 (27JUN1985 12:00:00)-Water Temperature (C)]]*OO[[#This Row],[11]]/SUM(OO[11])</f>
        <v>0</v>
      </c>
      <c r="N528" s="10">
        <f>3/24*OO[[#This Row],[70 (27JUN1985 15:00:00)-Water Temperature (C)]]*OO[[#This Row],[12]]/SUM(OO[12])</f>
        <v>0</v>
      </c>
      <c r="O528" s="10">
        <f>3/24*OO[[#This Row],[71 (27JUN1985 18:00:00)-Water Temperature (C)]]*OO[[#This Row],[13]]/SUM(OO[13])</f>
        <v>0</v>
      </c>
      <c r="P528" s="10">
        <f>3/24*OO[[#This Row],[72 (27JUN1985 21:00:00)-Water Temperature (C)]]*OO[[#This Row],[14]]/SUM(OO[14])</f>
        <v>0</v>
      </c>
      <c r="Q528" s="10">
        <f>3/24*OO[[#This Row],[73 (28JUN1985 00:00:00)-Water Temperature (C)]]*OO[[#This Row],[15]]/SUM(OO[15])</f>
        <v>0</v>
      </c>
      <c r="R528" s="10">
        <f>3/24*OO[[#This Row],[74 (28JUN1985 03:00:00)-Water Temperature (C)]]*OO[[#This Row],[16]]/SUM(OO[16])</f>
        <v>0</v>
      </c>
      <c r="S528" s="10">
        <f>3/24*OO[[#This Row],[75 (28JUN1985 06:00:00)-Water Temperature (C)]]*OO[[#This Row],[17]]/SUM(OO[17])</f>
        <v>0</v>
      </c>
      <c r="T528" s="10">
        <f>3/24*OO[[#This Row],[76 (28JUN1985 09:00:00)-Water Temperature (C)]]*OO[[#This Row],[18]]/SUM(OO[18])</f>
        <v>0</v>
      </c>
      <c r="U528" s="10">
        <f>3/24*OO[[#This Row],[77 (28JUN1985 12:00:00)-Water Temperature (C)]]*OO[[#This Row],[19]]/SUM(OO[19])</f>
        <v>0</v>
      </c>
      <c r="V528" s="10">
        <f>3/24000000*OO[[#This Row],[78 (28JUN1985 15:00:00)-Water Temperature (C)]]*OO[[#This Row],[20]]</f>
        <v>0</v>
      </c>
      <c r="W528" s="10">
        <f>3/24000000*OO[[#This Row],[79 (28JUN1985 18:00:00)-Water Temperature (C)]]*OO[[#This Row],[21]]</f>
        <v>0</v>
      </c>
      <c r="X528" s="10">
        <f>3/24000000*OO[[#This Row],[80 (28JUN1985 21:00:00)-Water Temperature (C)]]*OO[[#This Row],[22]]</f>
        <v>0</v>
      </c>
      <c r="Y528" s="10">
        <f>3/24000000*OO[[#This Row],[81 (29JUN1985 00:00:00)-Water Temperature (C)]]*OO[[#This Row],[23]]</f>
        <v>0</v>
      </c>
      <c r="Z528" s="10">
        <f>3/24000000*OO[[#This Row],[82 (29JUN1985 03:00:00)-Water Temperature (C)]]*OO[[#This Row],[24]]</f>
        <v>0</v>
      </c>
      <c r="AA528" s="10">
        <f>3/24000000*OO[[#This Row],[83 (29JUN1985 06:00:00)-Water Temperature (C)]]*OO[[#This Row],[25]]</f>
        <v>0</v>
      </c>
      <c r="AB528" s="10">
        <f>3/24000000*OO[[#This Row],[84 (29JUN1985 09:00:00)-Water Temperature (C)]]*OO[[#This Row],[26]]</f>
        <v>0</v>
      </c>
      <c r="AC528" s="10">
        <f>3/24000000*OO[[#This Row],[85 (29JUN1985 12:00:00)-Water Temperature (C)]]*OO[[#This Row],[27]]</f>
        <v>0</v>
      </c>
      <c r="AD528" s="10">
        <f>3/24000000*OO[[#This Row],[86 (29JUN1985 15:00:00)-Water Temperature (C)]]*OO[[#This Row],[28]]</f>
        <v>0</v>
      </c>
      <c r="AE528" s="10">
        <f>3/24000000*OO[[#This Row],[88 (29JUN1985 21:00:00)-Water Temperature (C)]]*OO[[#This Row],[30]]</f>
        <v>0</v>
      </c>
      <c r="AF528" s="10">
        <f>3/24000000*OO[[#This Row],[88 (29JUN1985 21:00:00)-Water Temperature (C)]]*OO[[#This Row],[30]]</f>
        <v>0</v>
      </c>
      <c r="AG528" s="10">
        <f>3/24000000*OO[[#This Row],[89 (30JUN1985 00:00:00)-Water Temperature (C)]]*OO[[#This Row],[31]]</f>
        <v>0</v>
      </c>
      <c r="AH528" s="10">
        <f>3/24000000*OO[[#This Row],[90 (30JUN1985 03:00:00)-Water Temperature (C)]]*OO[[#This Row],[32]]</f>
        <v>8.0751858262499988E-41</v>
      </c>
      <c r="AI528" s="10">
        <f>3/24000000*OO[[#This Row],[91 (30JUN1985 06:00:00)-Water Temperature (C)]]*OO[[#This Row],[33]]</f>
        <v>2.7499836947199998E-37</v>
      </c>
      <c r="AJ528" s="10">
        <f>3/24000000*OO[[#This Row],[92 (30JUN1985 09:00:00)-Water Temperature (C)]]*OO[[#This Row],[34]]</f>
        <v>3.8623011726624999E-34</v>
      </c>
      <c r="AK528" s="10">
        <f>3/24000000*OO[[#This Row],[93 (30JUN1985 12:00:00)-Water Temperature (C)]]*OO[[#This Row],[35]]</f>
        <v>2.53710761395E-31</v>
      </c>
      <c r="AL528" s="10">
        <f>3/24000000*OO[[#This Row],[94 (30JUN1985 15:00:00)-Water Temperature (C)]]*OO[[#This Row],[36]]</f>
        <v>8.7018676078749993E-29</v>
      </c>
      <c r="AM528" s="10">
        <f>3/24000000*OO[[#This Row],[95 (30JUN1985 18:00:00)-Water Temperature (C)]]*OO[[#This Row],[37]]</f>
        <v>1.6975170034174998E-26</v>
      </c>
      <c r="AN528" s="10">
        <f>3/24000000*OO[[#This Row],[96 (30JUN1985 21:00:00)-Water Temperature (C)]]*OO[[#This Row],[38]]</f>
        <v>2.0077916010484999E-24</v>
      </c>
      <c r="AO528" s="10">
        <f>3/24000000*OO[[#This Row],[97 (01JUL1985 00:00:00)-Water Temperature (C)]]*OO[[#This Row],[39]]</f>
        <v>1.5217735697463748E-22</v>
      </c>
      <c r="AP528" s="10">
        <f>3/24000000*OO[[#This Row],[98 (01JUL1985 03:00:00)-Water Temperature (C)]]*OO[[#This Row],[40]]</f>
        <v>7.7845776140625006E-21</v>
      </c>
      <c r="AQ528" s="10">
        <f>3/24000000*OO[[#This Row],[99 (01JUL1985 06:00:00)-Water Temperature (C)]]*OO[[#This Row],[41]]</f>
        <v>2.8090615101149998E-19</v>
      </c>
      <c r="AR528" s="10">
        <f>3/24000000*OO[[#This Row],[100 (01JUL1985 09:00:00)-Water Temperature (C)]]*OO[[#This Row],[42]]</f>
        <v>7.4451012142474991E-18</v>
      </c>
      <c r="AS528" s="10">
        <f>3/24000000*OO[[#This Row],[101 (01JUL1985 12:00:00)-Water Temperature (C)]]*OO[[#This Row],[43]]</f>
        <v>1.4814575904935001E-16</v>
      </c>
      <c r="AT528" s="10">
        <f>3/24000000*OO[[#This Row],[102 (01JUL1985 15:00:00)-Water Temperature (C)]]*OO[[#This Row],[44]]</f>
        <v>2.2667390686125002E-15</v>
      </c>
      <c r="AU528" s="10">
        <f>3/24000000*OO[[#This Row],[103 (01JUL1985 18:00:00)-Water Temperature (C)]]*OO[[#This Row],[45]]</f>
        <v>2.7375501542375E-14</v>
      </c>
      <c r="AV528" s="10">
        <f>3/24000000*OO[[#This Row],[104 (01JUL1985 21:00:00)-Water Temperature (C)]]*OO[[#This Row],[46]]</f>
        <v>2.6579521922499999E-13</v>
      </c>
      <c r="AW528" s="10">
        <f>3/24000000*OO[[#This Row],[105 (02JUL1985 00:00:00)-Water Temperature (C)]]*OO[[#This Row],[47]]</f>
        <v>2.1189766973039999E-12</v>
      </c>
      <c r="AX528" s="10">
        <f>3/24000000*OO[[#This Row],[106 (02JUL1985 03:00:00)-Water Temperature (C)]]*OO[[#This Row],[48]]</f>
        <v>1.4135380271992501E-11</v>
      </c>
      <c r="AY528" s="10">
        <f>3/24000000*OO[[#This Row],[107 (02JUL1985 06:00:00)-Water Temperature (C)]]*OO[[#This Row],[49]]</f>
        <v>8.0307153139949986E-11</v>
      </c>
      <c r="AZ528" s="10">
        <f>3/24000000*OO[[#This Row],[108 (02JUL1985 09:00:00)-Water Temperature (C)]]*OO[[#This Row],[50]]</f>
        <v>3.9434351695187493E-10</v>
      </c>
      <c r="BA528" s="10">
        <f>3/24000000*OO[[#This Row],[109 (02JUL1985 12:00:00)-Water Temperature (C)]]*OO[[#This Row],[51]]</f>
        <v>1.6969842276631249E-9</v>
      </c>
      <c r="BB528" s="10">
        <f>3/24000000*OO[[#This Row],[110 (02JUL1985 15:00:00)-Water Temperature (C)]]*OO[[#This Row],[52]]</f>
        <v>6.4410838430337494E-9</v>
      </c>
      <c r="BC528" s="10">
        <f>3/24000000*OO[[#This Row],[111 (02JUL1985 18:00:00)-Water Temperature (C)]]*OO[[#This Row],[53]]</f>
        <v>2.1818388021825E-8</v>
      </c>
      <c r="BD528" s="10">
        <f>3/24000000*OO[[#This Row],[112 (02JUL1985 21:00:00)-Water Temperature (C)]]*OO[[#This Row],[54]]</f>
        <v>6.6518424671124986E-8</v>
      </c>
      <c r="BE528" s="10">
        <f>3/24000000*OO[[#This Row],[113 (03JUL1985 00:00:00)-Water Temperature (C)]]*OO[[#This Row],[55]]</f>
        <v>1.8461660421654999E-7</v>
      </c>
      <c r="BF528" s="10">
        <f>3/24000000*OO[[#This Row],[114 (03JUL1985 03:00:00)-Water Temperature (C)]]*OO[[#This Row],[56]]</f>
        <v>4.7001145215549993E-7</v>
      </c>
      <c r="BG528" s="10">
        <f>3/24000000*OO[[#This Row],[115 (03JUL1985 06:00:00)-Water Temperature (C)]]*OO[[#This Row],[57]]</f>
        <v>1.1059941447637499E-6</v>
      </c>
      <c r="BH528" s="10">
        <f>3/24000000*OO[[#This Row],[116 (03JUL1985 09:00:00)-Water Temperature (C)]]*OO[[#This Row],[58]]</f>
        <v>2.4273664868159998E-6</v>
      </c>
      <c r="BI528" s="10">
        <f>3/24000000*OO[[#This Row],[117 (03JUL1985 12:00:00)-Water Temperature (C)]]*OO[[#This Row],[59]]</f>
        <v>5.0096757734400003E-6</v>
      </c>
      <c r="BJ528" s="10">
        <f>3/24000000*OO[[#This Row],[118 (03JUL1985 15:00:00)-Water Temperature (C)]]*OO[[#This Row],[60]]</f>
        <v>9.7494576555599987E-6</v>
      </c>
      <c r="BK528" s="10">
        <f>3/24000000*OO[[#This Row],[119 (03JUL1985 18:00:00)-Water Temperature (C)]]*OO[[#This Row],[61]]</f>
        <v>1.7988721107063745E-5</v>
      </c>
      <c r="BL528" s="10">
        <f>3/24000000*OO[[#This Row],[120 (03JUL1985 21:00:00)-Water Temperature (C)]]*OO[[#This Row],[62]]</f>
        <v>3.1467597461125003E-5</v>
      </c>
      <c r="BM528" s="10">
        <f>3/24000000*OO[[#This Row],[121 (04JUL1985 00:00:00)-Water Temperature (C)]]*OO[[#This Row],[63]]</f>
        <v>5.2546141977862492E-5</v>
      </c>
      <c r="BN528" s="10">
        <f>3/24000000*OO[[#This Row],[122 (04JUL1985 03:00:00)-Water Temperature (C)]]*OO[[#This Row],[64]]</f>
        <v>8.4260152063762498E-5</v>
      </c>
      <c r="BO528" s="10">
        <f>3/24000000*OO[[#This Row],[123 (04JUL1985 06:00:00)-Water Temperature (C)]]*OO[[#This Row],[65]]</f>
        <v>1.3015994201352499E-4</v>
      </c>
      <c r="BP528" s="10">
        <f>3/24000000*OO[[#This Row],[124 (04JUL1985 09:00:00)-Water Temperature (C)]]*OO[[#This Row],[66]]</f>
        <v>1.9516978227353751E-4</v>
      </c>
      <c r="BQ528" s="10">
        <f>3/24000000*OO[[#This Row],[125 (04JUL1985 12:00:00)-Water Temperature (C)]]*OO[[#This Row],[67]]</f>
        <v>2.8400595295287502E-4</v>
      </c>
      <c r="BR528" s="10">
        <f>3/24000000*OO[[#This Row],[126 (04JUL1985 15:00:00)-Water Temperature (C)]]*OO[[#This Row],[68]]</f>
        <v>4.0159603915624996E-4</v>
      </c>
      <c r="BS528" s="10">
        <f>3/24000000*OO[[#This Row],[127 (04JUL1985 18:00:00)-Water Temperature (C)]]*OO[[#This Row],[69]]</f>
        <v>5.5430396631999995E-4</v>
      </c>
      <c r="BT528" s="10">
        <f>3/24000000*OO[[#This Row],[128 (04JUL1985 21:00:00)-Water Temperature (C)]]*OO[[#This Row],[70]]</f>
        <v>7.4534754561350006E-4</v>
      </c>
      <c r="BU528" s="10">
        <f>3/24000000*OO[[#This Row],[129 (05JUL1985 00:00:00)-Water Temperature (C)]]*OO[[#This Row],[71]]</f>
        <v>9.7652658704250003E-4</v>
      </c>
      <c r="BV528" s="10">
        <f>3/24000000*OO[[#This Row],[130 (05JUL1985 03:00:00)-Water Temperature (C)]]*OO[[#This Row],[72]]</f>
        <v>1.2537291637299997E-3</v>
      </c>
      <c r="BW528" s="10">
        <f>3/24000000*OO[[#This Row],[131 (05JUL1985 06:00:00)-Water Temperature (C)]]*OO[[#This Row],[73]]</f>
        <v>1.5823101504914999E-3</v>
      </c>
      <c r="BX528" s="10">
        <f>3/24000000*OO[[#This Row],[132 (05JUL1985 09:00:00)-Water Temperature (C)]]*OO[[#This Row],[74]]</f>
        <v>1.9762950265817501E-3</v>
      </c>
      <c r="BY528" s="10">
        <f>3/24000000*OO[[#This Row],[133 (05JUL1985 12:00:00)-Water Temperature (C)]]*OO[[#This Row],[75]]</f>
        <v>2.4355198117115002E-3</v>
      </c>
      <c r="BZ528" s="10">
        <f>3/24000000*OO[[#This Row],[134 (05JUL1985 15:00:00)-Water Temperature (C)]]*OO[[#This Row],[76]]</f>
        <v>2.9606832758774996E-3</v>
      </c>
      <c r="CA528" s="10">
        <f>3/24000000*OO[[#This Row],[135 (05JUL1985 18:00:00)-Water Temperature (C)]]*OO[[#This Row],[77]]</f>
        <v>3.5493694842625E-3</v>
      </c>
      <c r="CB528" s="10">
        <f>3/24000000*OO[[#This Row],[136 (05JUL1985 21:00:00)-Water Temperature (C)]]*OO[[#This Row],[78]]</f>
        <v>4.1823277249899999E-3</v>
      </c>
      <c r="CC528" s="10">
        <f>3/24000000*OO[[#This Row],[137 (06JUL1985 00:00:00)-Water Temperature (C)]]*OO[[#This Row],[79]]</f>
        <v>4.854533617E-3</v>
      </c>
      <c r="CD528" s="10">
        <f>3/24000000*OO[[#This Row],[138 (06JUL1985 03:00:00)-Water Temperature (C)]]*OO[[#This Row],[80]]</f>
        <v>5.5780423323800003E-3</v>
      </c>
      <c r="CE528" s="10">
        <f>3/24000000*OO[[#This Row],[139 (06JUL1985 06:00:00)-Water Temperature (C)]]*OO[[#This Row],[81]]</f>
        <v>6.3570522126824994E-3</v>
      </c>
      <c r="CF528" s="10">
        <f>3/24000000*OO[[#This Row],[140 (06JUL1985 09:00:00)-Water Temperature (C)]]*OO[[#This Row],[82]]</f>
        <v>7.2288525008812497E-3</v>
      </c>
      <c r="CG528" s="10">
        <f>3/24000000*OO[[#This Row],[141 (06JUL1985 12:00:00)-Water Temperature (C)]]*OO[[#This Row],[83]]</f>
        <v>8.1697997566324999E-3</v>
      </c>
      <c r="CH528" s="10">
        <f>3/24000000*OO[[#This Row],[142 (06JUL1985 15:00:00)-Water Temperature (C)]]*OO[[#This Row],[84]]</f>
        <v>9.1699792150025002E-3</v>
      </c>
      <c r="CI528" s="10">
        <f>3/24000000*OO[[#This Row],[143 (06JUL1985 18:00:00)-Water Temperature (C)]]*OO[[#This Row],[85]]</f>
        <v>1.0205336839544998E-2</v>
      </c>
      <c r="CJ528" s="10">
        <f>3/24000000*OO[[#This Row],[144 (06JUL1985 21:00:00)-Water Temperature (C)]]*OO[[#This Row],[86]]</f>
        <v>1.123360056365625E-2</v>
      </c>
      <c r="CK528" s="10">
        <f>3/24000000*OO[[#This Row],[145 (07JUL1985 00:00:00)-Water Temperature (C)]]*OO[[#This Row],[87]]</f>
        <v>1.2245716815254999E-2</v>
      </c>
      <c r="CL528" s="10">
        <f>3/24000000*OO[[#This Row],[146 (07JUL1985 03:00:00)-Water Temperature (C)]]*OO[[#This Row],[88]]</f>
        <v>1.3276085137878748E-2</v>
      </c>
      <c r="CM528" s="10">
        <f>3/24000000*OO[[#This Row],[147 (07JUL1985 06:00:00)-Water Temperature (C)]]*OO[[#This Row],[89]]</f>
        <v>1.4334640574547501E-2</v>
      </c>
      <c r="CN528" s="10">
        <f>3/24000000*OO[[#This Row],[148 (07JUL1985 09:00:00)-Water Temperature (C)]]*OO[[#This Row],[90]]</f>
        <v>1.5484713548737501E-2</v>
      </c>
      <c r="CO528" s="10">
        <f>3/24000000*OO[[#This Row],[149 (07JUL1985 12:00:00)-Water Temperature (C)]]*OO[[#This Row],[91]]</f>
        <v>1.6609053377131248E-2</v>
      </c>
      <c r="CP528" s="10">
        <f>3/24000000*OO[[#This Row],[150 (07JUL1985 15:00:00)-Water Temperature (C)]]*OO[[#This Row],[92]]</f>
        <v>1.7810426317451247E-2</v>
      </c>
      <c r="CQ528" s="10">
        <f>3/24000000*OO[[#This Row],[151 (07JUL1985 18:00:00)-Water Temperature (C)]]*OO[[#This Row],[93]]</f>
        <v>1.9011446884120001E-2</v>
      </c>
      <c r="CR528" s="10">
        <f>3/24000000*OO[[#This Row],[152 (07JUL1985 21:00:00)-Water Temperature (C)]]*OO[[#This Row],[94]]</f>
        <v>2.0154538466149997E-2</v>
      </c>
      <c r="CS528" s="10">
        <f>3/24000000*OO[[#This Row],[153 (08JUL1985 00:00:00)-Water Temperature (C)]]*OO[[#This Row],[95]]</f>
        <v>2.1231766796560001E-2</v>
      </c>
      <c r="CT528" s="10">
        <f>3/24000000*OO[[#This Row],[154 (08JUL1985 03:00:00)-Water Temperature (C)]]*OO[[#This Row],[96]]</f>
        <v>2.2278954424294999E-2</v>
      </c>
      <c r="CU528" s="10">
        <f>3/24000000*OO[[#This Row],[155 (08JUL1985 06:00:00)-Water Temperature (C)]]*OO[[#This Row],[97]]</f>
        <v>2.3339924663992501E-2</v>
      </c>
      <c r="CV528" s="10">
        <f>3/24000000*OO[[#This Row],[156 (08JUL1985 09:00:00)-Water Temperature (C)]]*OO[[#This Row],[98]]</f>
        <v>2.4533998384787502E-2</v>
      </c>
      <c r="CW528" s="10">
        <f>3/24000000*OO[[#This Row],[157 (08JUL1985 12:00:00)-Water Temperature (C)]]*OO[[#This Row],[99]]</f>
        <v>2.5778827310500005E-2</v>
      </c>
    </row>
    <row r="529" spans="1:101" x14ac:dyDescent="0.35">
      <c r="A529" t="s">
        <v>536</v>
      </c>
      <c r="B529">
        <v>779.28219999999999</v>
      </c>
      <c r="C529" s="10">
        <f>3/24*OO[[#This Row],[59 (26JUN1985 06:00:00)-Water Temperature (C)]]*OO[[#This Row],[1]]/SUM(OO[1])</f>
        <v>0</v>
      </c>
      <c r="D529" s="10">
        <f>3/24*OO[[#This Row],[60 (26JUN1985 09:00:00)-Water Temperature (C)]]*OO[[#This Row],[2]]/SUM(OO[2])</f>
        <v>0</v>
      </c>
      <c r="E529" s="10">
        <f>3/24*OO[[#This Row],[61 (26JUN1985 12:00:00)-Water Temperature (C)]]*OO[[#This Row],[3]]/SUM(OO[3])</f>
        <v>0</v>
      </c>
      <c r="F529" s="10">
        <f>3/24*OO[[#This Row],[62 (26JUN1985 15:00:00)-Water Temperature (C)]]*OO[[#This Row],[4]]/SUM(OO[4])</f>
        <v>0</v>
      </c>
      <c r="G529" s="10">
        <f>3/24*OO[[#This Row],[63 (26JUN1985 18:00:00)-Water Temperature (C)]]*OO[[#This Row],[5]]/SUM(OO[5])</f>
        <v>0</v>
      </c>
      <c r="H529" s="10">
        <f>3/24*OO[[#This Row],[64 (26JUN1985 21:00:00)-Water Temperature (C)]]*OO[[#This Row],[6]]/SUM(OO[6])</f>
        <v>0</v>
      </c>
      <c r="I529" s="10">
        <f>3/24*OO[[#This Row],[65 (27JUN1985 00:00:00)-Water Temperature (C)]]*OO[[#This Row],[7]]/SUM(OO[7])</f>
        <v>0</v>
      </c>
      <c r="J529" s="10">
        <f>3/24*OO[[#This Row],[66 (27JUN1985 03:00:00)-Water Temperature (C)]]*OO[[#This Row],[8]]/SUM(OO[8])</f>
        <v>0</v>
      </c>
      <c r="K529" s="10">
        <f>3/24*OO[[#This Row],[67 (27JUN1985 06:00:00)-Water Temperature (C)]]*OO[[#This Row],[9]]/SUM(OO[9])</f>
        <v>0</v>
      </c>
      <c r="L529" s="10">
        <f>3/24*OO[[#This Row],[68 (27JUN1985 09:00:00)-Water Temperature (C)]]*OO[[#This Row],[10]]/SUM(OO[10])</f>
        <v>0</v>
      </c>
      <c r="M529" s="10">
        <f>3/24*OO[[#This Row],[69 (27JUN1985 12:00:00)-Water Temperature (C)]]*OO[[#This Row],[11]]/SUM(OO[11])</f>
        <v>0</v>
      </c>
      <c r="N529" s="10">
        <f>3/24*OO[[#This Row],[70 (27JUN1985 15:00:00)-Water Temperature (C)]]*OO[[#This Row],[12]]/SUM(OO[12])</f>
        <v>0</v>
      </c>
      <c r="O529" s="10">
        <f>3/24*OO[[#This Row],[71 (27JUN1985 18:00:00)-Water Temperature (C)]]*OO[[#This Row],[13]]/SUM(OO[13])</f>
        <v>0</v>
      </c>
      <c r="P529" s="10">
        <f>3/24*OO[[#This Row],[72 (27JUN1985 21:00:00)-Water Temperature (C)]]*OO[[#This Row],[14]]/SUM(OO[14])</f>
        <v>0</v>
      </c>
      <c r="Q529" s="10">
        <f>3/24*OO[[#This Row],[73 (28JUN1985 00:00:00)-Water Temperature (C)]]*OO[[#This Row],[15]]/SUM(OO[15])</f>
        <v>0</v>
      </c>
      <c r="R529" s="10">
        <f>3/24*OO[[#This Row],[74 (28JUN1985 03:00:00)-Water Temperature (C)]]*OO[[#This Row],[16]]/SUM(OO[16])</f>
        <v>0</v>
      </c>
      <c r="S529" s="10">
        <f>3/24*OO[[#This Row],[75 (28JUN1985 06:00:00)-Water Temperature (C)]]*OO[[#This Row],[17]]/SUM(OO[17])</f>
        <v>0</v>
      </c>
      <c r="T529" s="10">
        <f>3/24*OO[[#This Row],[76 (28JUN1985 09:00:00)-Water Temperature (C)]]*OO[[#This Row],[18]]/SUM(OO[18])</f>
        <v>0</v>
      </c>
      <c r="U529" s="10">
        <f>3/24*OO[[#This Row],[77 (28JUN1985 12:00:00)-Water Temperature (C)]]*OO[[#This Row],[19]]/SUM(OO[19])</f>
        <v>0</v>
      </c>
      <c r="V529" s="10">
        <f>3/24000000*OO[[#This Row],[78 (28JUN1985 15:00:00)-Water Temperature (C)]]*OO[[#This Row],[20]]</f>
        <v>0</v>
      </c>
      <c r="W529" s="10">
        <f>3/24000000*OO[[#This Row],[79 (28JUN1985 18:00:00)-Water Temperature (C)]]*OO[[#This Row],[21]]</f>
        <v>0</v>
      </c>
      <c r="X529" s="10">
        <f>3/24000000*OO[[#This Row],[80 (28JUN1985 21:00:00)-Water Temperature (C)]]*OO[[#This Row],[22]]</f>
        <v>0</v>
      </c>
      <c r="Y529" s="10">
        <f>3/24000000*OO[[#This Row],[81 (29JUN1985 00:00:00)-Water Temperature (C)]]*OO[[#This Row],[23]]</f>
        <v>0</v>
      </c>
      <c r="Z529" s="10">
        <f>3/24000000*OO[[#This Row],[82 (29JUN1985 03:00:00)-Water Temperature (C)]]*OO[[#This Row],[24]]</f>
        <v>0</v>
      </c>
      <c r="AA529" s="10">
        <f>3/24000000*OO[[#This Row],[83 (29JUN1985 06:00:00)-Water Temperature (C)]]*OO[[#This Row],[25]]</f>
        <v>0</v>
      </c>
      <c r="AB529" s="10">
        <f>3/24000000*OO[[#This Row],[84 (29JUN1985 09:00:00)-Water Temperature (C)]]*OO[[#This Row],[26]]</f>
        <v>0</v>
      </c>
      <c r="AC529" s="10">
        <f>3/24000000*OO[[#This Row],[85 (29JUN1985 12:00:00)-Water Temperature (C)]]*OO[[#This Row],[27]]</f>
        <v>0</v>
      </c>
      <c r="AD529" s="10">
        <f>3/24000000*OO[[#This Row],[86 (29JUN1985 15:00:00)-Water Temperature (C)]]*OO[[#This Row],[28]]</f>
        <v>0</v>
      </c>
      <c r="AE529" s="10">
        <f>3/24000000*OO[[#This Row],[88 (29JUN1985 21:00:00)-Water Temperature (C)]]*OO[[#This Row],[30]]</f>
        <v>0</v>
      </c>
      <c r="AF529" s="10">
        <f>3/24000000*OO[[#This Row],[88 (29JUN1985 21:00:00)-Water Temperature (C)]]*OO[[#This Row],[30]]</f>
        <v>0</v>
      </c>
      <c r="AG529" s="10">
        <f>3/24000000*OO[[#This Row],[89 (30JUN1985 00:00:00)-Water Temperature (C)]]*OO[[#This Row],[31]]</f>
        <v>0</v>
      </c>
      <c r="AH529" s="10">
        <f>3/24000000*OO[[#This Row],[90 (30JUN1985 03:00:00)-Water Temperature (C)]]*OO[[#This Row],[32]]</f>
        <v>2.4245559250332499E-41</v>
      </c>
      <c r="AI529" s="10">
        <f>3/24000000*OO[[#This Row],[91 (30JUN1985 06:00:00)-Water Temperature (C)]]*OO[[#This Row],[33]]</f>
        <v>8.8084877481625004E-38</v>
      </c>
      <c r="AJ529" s="10">
        <f>3/24000000*OO[[#This Row],[92 (30JUN1985 09:00:00)-Water Temperature (C)]]*OO[[#This Row],[34]]</f>
        <v>1.3128872138374999E-34</v>
      </c>
      <c r="AK529" s="10">
        <f>3/24000000*OO[[#This Row],[93 (30JUN1985 12:00:00)-Water Temperature (C)]]*OO[[#This Row],[35]]</f>
        <v>9.1009802834799988E-32</v>
      </c>
      <c r="AL529" s="10">
        <f>3/24000000*OO[[#This Row],[94 (30JUN1985 15:00:00)-Water Temperature (C)]]*OO[[#This Row],[36]]</f>
        <v>3.2802632203000006E-29</v>
      </c>
      <c r="AM529" s="10">
        <f>3/24000000*OO[[#This Row],[95 (30JUN1985 18:00:00)-Water Temperature (C)]]*OO[[#This Row],[37]]</f>
        <v>6.70180402059875E-27</v>
      </c>
      <c r="AN529" s="10">
        <f>3/24000000*OO[[#This Row],[96 (30JUN1985 21:00:00)-Water Temperature (C)]]*OO[[#This Row],[38]]</f>
        <v>8.2776972288974974E-25</v>
      </c>
      <c r="AO529" s="10">
        <f>3/24000000*OO[[#This Row],[97 (01JUL1985 00:00:00)-Water Temperature (C)]]*OO[[#This Row],[39]]</f>
        <v>6.5364416390199999E-23</v>
      </c>
      <c r="AP529" s="10">
        <f>3/24000000*OO[[#This Row],[98 (01JUL1985 03:00:00)-Water Temperature (C)]]*OO[[#This Row],[40]]</f>
        <v>3.4759096321975E-21</v>
      </c>
      <c r="AQ529" s="10">
        <f>3/24000000*OO[[#This Row],[99 (01JUL1985 06:00:00)-Water Temperature (C)]]*OO[[#This Row],[41]]</f>
        <v>1.301240687355E-19</v>
      </c>
      <c r="AR529" s="10">
        <f>3/24000000*OO[[#This Row],[100 (01JUL1985 09:00:00)-Water Temperature (C)]]*OO[[#This Row],[42]]</f>
        <v>3.5712650410499994E-18</v>
      </c>
      <c r="AS529" s="10">
        <f>3/24000000*OO[[#This Row],[101 (01JUL1985 12:00:00)-Water Temperature (C)]]*OO[[#This Row],[43]]</f>
        <v>7.3464390954674994E-17</v>
      </c>
      <c r="AT529" s="10">
        <f>3/24000000*OO[[#This Row],[102 (01JUL1985 15:00:00)-Water Temperature (C)]]*OO[[#This Row],[44]]</f>
        <v>1.160239525632E-15</v>
      </c>
      <c r="AU529" s="10">
        <f>3/24000000*OO[[#This Row],[103 (01JUL1985 18:00:00)-Water Temperature (C)]]*OO[[#This Row],[45]]</f>
        <v>1.4442164151412496E-14</v>
      </c>
      <c r="AV529" s="10">
        <f>3/24000000*OO[[#This Row],[104 (01JUL1985 21:00:00)-Water Temperature (C)]]*OO[[#This Row],[46]]</f>
        <v>1.4433294880620002E-13</v>
      </c>
      <c r="AW529" s="10">
        <f>3/24000000*OO[[#This Row],[105 (02JUL1985 00:00:00)-Water Temperature (C)]]*OO[[#This Row],[47]]</f>
        <v>1.1830018847340001E-12</v>
      </c>
      <c r="AX529" s="10">
        <f>3/24000000*OO[[#This Row],[106 (02JUL1985 03:00:00)-Water Temperature (C)]]*OO[[#This Row],[48]]</f>
        <v>8.1040910787549996E-12</v>
      </c>
      <c r="AY529" s="10">
        <f>3/24000000*OO[[#This Row],[107 (02JUL1985 06:00:00)-Water Temperature (C)]]*OO[[#This Row],[49]]</f>
        <v>4.7223837690599992E-11</v>
      </c>
      <c r="AZ529" s="10">
        <f>3/24000000*OO[[#This Row],[108 (02JUL1985 09:00:00)-Water Temperature (C)]]*OO[[#This Row],[50]]</f>
        <v>2.3757606300557497E-10</v>
      </c>
      <c r="BA529" s="10">
        <f>3/24000000*OO[[#This Row],[109 (02JUL1985 12:00:00)-Water Temperature (C)]]*OO[[#This Row],[51]]</f>
        <v>1.0463170317792502E-9</v>
      </c>
      <c r="BB529" s="10">
        <f>3/24000000*OO[[#This Row],[110 (02JUL1985 15:00:00)-Water Temperature (C)]]*OO[[#This Row],[52]]</f>
        <v>4.0601931442799989E-9</v>
      </c>
      <c r="BC529" s="10">
        <f>3/24000000*OO[[#This Row],[111 (02JUL1985 18:00:00)-Water Temperature (C)]]*OO[[#This Row],[53]]</f>
        <v>1.4045815958666248E-8</v>
      </c>
      <c r="BD529" s="10">
        <f>3/24000000*OO[[#This Row],[112 (02JUL1985 21:00:00)-Water Temperature (C)]]*OO[[#This Row],[54]]</f>
        <v>4.3690702534312494E-8</v>
      </c>
      <c r="BE529" s="10">
        <f>3/24000000*OO[[#This Row],[113 (03JUL1985 00:00:00)-Water Temperature (C)]]*OO[[#This Row],[55]]</f>
        <v>1.2360400947134999E-7</v>
      </c>
      <c r="BF529" s="10">
        <f>3/24000000*OO[[#This Row],[114 (03JUL1985 03:00:00)-Water Temperature (C)]]*OO[[#This Row],[56]]</f>
        <v>3.2048521097225001E-7</v>
      </c>
      <c r="BG529" s="10">
        <f>3/24000000*OO[[#This Row],[115 (03JUL1985 06:00:00)-Water Temperature (C)]]*OO[[#This Row],[57]]</f>
        <v>7.6738144365674993E-7</v>
      </c>
      <c r="BH529" s="10">
        <f>3/24000000*OO[[#This Row],[116 (03JUL1985 09:00:00)-Water Temperature (C)]]*OO[[#This Row],[58]]</f>
        <v>1.7123835015574998E-6</v>
      </c>
      <c r="BI529" s="10">
        <f>3/24000000*OO[[#This Row],[117 (03JUL1985 12:00:00)-Water Temperature (C)]]*OO[[#This Row],[59]]</f>
        <v>3.5901312473474996E-6</v>
      </c>
      <c r="BJ529" s="10">
        <f>3/24000000*OO[[#This Row],[118 (03JUL1985 15:00:00)-Water Temperature (C)]]*OO[[#This Row],[60]]</f>
        <v>7.091695408315001E-6</v>
      </c>
      <c r="BK529" s="10">
        <f>3/24000000*OO[[#This Row],[119 (03JUL1985 18:00:00)-Water Temperature (C)]]*OO[[#This Row],[61]]</f>
        <v>1.327096608428625E-5</v>
      </c>
      <c r="BL529" s="10">
        <f>3/24000000*OO[[#This Row],[120 (03JUL1985 21:00:00)-Water Temperature (C)]]*OO[[#This Row],[62]]</f>
        <v>2.3528369021399998E-5</v>
      </c>
      <c r="BM529" s="10">
        <f>3/24000000*OO[[#This Row],[121 (04JUL1985 00:00:00)-Water Temperature (C)]]*OO[[#This Row],[63]]</f>
        <v>3.9794630585999994E-5</v>
      </c>
      <c r="BN529" s="10">
        <f>3/24000000*OO[[#This Row],[122 (04JUL1985 03:00:00)-Water Temperature (C)]]*OO[[#This Row],[64]]</f>
        <v>6.4591156688800002E-5</v>
      </c>
      <c r="BO529" s="10">
        <f>3/24000000*OO[[#This Row],[123 (04JUL1985 06:00:00)-Water Temperature (C)]]*OO[[#This Row],[65]]</f>
        <v>1.0093154986200001E-4</v>
      </c>
      <c r="BP529" s="10">
        <f>3/24000000*OO[[#This Row],[124 (04JUL1985 09:00:00)-Water Temperature (C)]]*OO[[#This Row],[66]]</f>
        <v>1.5300260950162499E-4</v>
      </c>
      <c r="BQ529" s="10">
        <f>3/24000000*OO[[#This Row],[125 (04JUL1985 12:00:00)-Water Temperature (C)]]*OO[[#This Row],[67]]</f>
        <v>2.2493838993532499E-4</v>
      </c>
      <c r="BR529" s="10">
        <f>3/24000000*OO[[#This Row],[126 (04JUL1985 15:00:00)-Water Temperature (C)]]*OO[[#This Row],[68]]</f>
        <v>3.2117623093600003E-4</v>
      </c>
      <c r="BS529" s="10">
        <f>3/24000000*OO[[#This Row],[127 (04JUL1985 18:00:00)-Water Temperature (C)]]*OO[[#This Row],[69]]</f>
        <v>4.4739994317000002E-4</v>
      </c>
      <c r="BT529" s="10">
        <f>3/24000000*OO[[#This Row],[128 (04JUL1985 21:00:00)-Water Temperature (C)]]*OO[[#This Row],[70]]</f>
        <v>6.0685693193487499E-4</v>
      </c>
      <c r="BU529" s="10">
        <f>3/24000000*OO[[#This Row],[129 (05JUL1985 00:00:00)-Water Temperature (C)]]*OO[[#This Row],[71]]</f>
        <v>8.0174331155599991E-4</v>
      </c>
      <c r="BV529" s="10">
        <f>3/24000000*OO[[#This Row],[130 (05JUL1985 03:00:00)-Water Temperature (C)]]*OO[[#This Row],[72]]</f>
        <v>1.03755702512E-3</v>
      </c>
      <c r="BW529" s="10">
        <f>3/24000000*OO[[#This Row],[131 (05JUL1985 06:00:00)-Water Temperature (C)]]*OO[[#This Row],[73]]</f>
        <v>1.3194207014305E-3</v>
      </c>
      <c r="BX529" s="10">
        <f>3/24000000*OO[[#This Row],[132 (05JUL1985 09:00:00)-Water Temperature (C)]]*OO[[#This Row],[74]]</f>
        <v>1.6597374371462501E-3</v>
      </c>
      <c r="BY529" s="10">
        <f>3/24000000*OO[[#This Row],[133 (05JUL1985 12:00:00)-Water Temperature (C)]]*OO[[#This Row],[75]]</f>
        <v>2.0591318690984998E-3</v>
      </c>
      <c r="BZ529" s="10">
        <f>3/24000000*OO[[#This Row],[134 (05JUL1985 15:00:00)-Water Temperature (C)]]*OO[[#This Row],[76]]</f>
        <v>2.5190691231749998E-3</v>
      </c>
      <c r="CA529" s="10">
        <f>3/24000000*OO[[#This Row],[135 (05JUL1985 18:00:00)-Water Temperature (C)]]*OO[[#This Row],[77]]</f>
        <v>3.0381916398487499E-3</v>
      </c>
      <c r="CB529" s="10">
        <f>3/24000000*OO[[#This Row],[136 (05JUL1985 21:00:00)-Water Temperature (C)]]*OO[[#This Row],[78]]</f>
        <v>3.6005666053075002E-3</v>
      </c>
      <c r="CC529" s="10">
        <f>3/24000000*OO[[#This Row],[137 (06JUL1985 00:00:00)-Water Temperature (C)]]*OO[[#This Row],[79]]</f>
        <v>4.2026688785187505E-3</v>
      </c>
      <c r="CD529" s="10">
        <f>3/24000000*OO[[#This Row],[138 (06JUL1985 03:00:00)-Water Temperature (C)]]*OO[[#This Row],[80]]</f>
        <v>4.8547765284149991E-3</v>
      </c>
      <c r="CE529" s="10">
        <f>3/24000000*OO[[#This Row],[139 (06JUL1985 06:00:00)-Water Temperature (C)]]*OO[[#This Row],[81]]</f>
        <v>5.5610400648000002E-3</v>
      </c>
      <c r="CF529" s="10">
        <f>3/24000000*OO[[#This Row],[140 (06JUL1985 09:00:00)-Water Temperature (C)]]*OO[[#This Row],[82]]</f>
        <v>6.3540580468612494E-3</v>
      </c>
      <c r="CG529" s="10">
        <f>3/24000000*OO[[#This Row],[141 (06JUL1985 12:00:00)-Water Temperature (C)]]*OO[[#This Row],[83]]</f>
        <v>7.2134890939124993E-3</v>
      </c>
      <c r="CH529" s="10">
        <f>3/24000000*OO[[#This Row],[142 (06JUL1985 15:00:00)-Water Temperature (C)]]*OO[[#This Row],[84]]</f>
        <v>8.1310513120987499E-3</v>
      </c>
      <c r="CI529" s="10">
        <f>3/24000000*OO[[#This Row],[143 (06JUL1985 18:00:00)-Water Temperature (C)]]*OO[[#This Row],[85]]</f>
        <v>9.0861507404499994E-3</v>
      </c>
      <c r="CJ529" s="10">
        <f>3/24000000*OO[[#This Row],[144 (06JUL1985 21:00:00)-Water Temperature (C)]]*OO[[#This Row],[86]]</f>
        <v>1.0040972646836248E-2</v>
      </c>
      <c r="CK529" s="10">
        <f>3/24000000*OO[[#This Row],[145 (07JUL1985 00:00:00)-Water Temperature (C)]]*OO[[#This Row],[87]]</f>
        <v>1.09880121293475E-2</v>
      </c>
      <c r="CL529" s="10">
        <f>3/24000000*OO[[#This Row],[146 (07JUL1985 03:00:00)-Water Temperature (C)]]*OO[[#This Row],[88]]</f>
        <v>1.1956737932956251E-2</v>
      </c>
      <c r="CM529" s="10">
        <f>3/24000000*OO[[#This Row],[147 (07JUL1985 06:00:00)-Water Temperature (C)]]*OO[[#This Row],[89]]</f>
        <v>1.2956433371894999E-2</v>
      </c>
      <c r="CN529" s="10">
        <f>3/24000000*OO[[#This Row],[148 (07JUL1985 09:00:00)-Water Temperature (C)]]*OO[[#This Row],[90]]</f>
        <v>1.4042820082466248E-2</v>
      </c>
      <c r="CO529" s="10">
        <f>3/24000000*OO[[#This Row],[149 (07JUL1985 12:00:00)-Water Temperature (C)]]*OO[[#This Row],[91]]</f>
        <v>1.5110688425819998E-2</v>
      </c>
      <c r="CP529" s="10">
        <f>3/24000000*OO[[#This Row],[150 (07JUL1985 15:00:00)-Water Temperature (C)]]*OO[[#This Row],[92]]</f>
        <v>1.6253918701637497E-2</v>
      </c>
      <c r="CQ529" s="10">
        <f>3/24000000*OO[[#This Row],[151 (07JUL1985 18:00:00)-Water Temperature (C)]]*OO[[#This Row],[93]]</f>
        <v>1.7400506908812497E-2</v>
      </c>
      <c r="CR529" s="10">
        <f>3/24000000*OO[[#This Row],[152 (07JUL1985 21:00:00)-Water Temperature (C)]]*OO[[#This Row],[94]]</f>
        <v>1.8498594610796251E-2</v>
      </c>
      <c r="CS529" s="10">
        <f>3/24000000*OO[[#This Row],[153 (08JUL1985 00:00:00)-Water Temperature (C)]]*OO[[#This Row],[95]]</f>
        <v>1.9541600499618752E-2</v>
      </c>
      <c r="CT529" s="10">
        <f>3/24000000*OO[[#This Row],[154 (08JUL1985 03:00:00)-Water Temperature (C)]]*OO[[#This Row],[96]]</f>
        <v>2.0560877423958748E-2</v>
      </c>
      <c r="CU529" s="10">
        <f>3/24000000*OO[[#This Row],[155 (08JUL1985 06:00:00)-Water Temperature (C)]]*OO[[#This Row],[97]]</f>
        <v>2.1596459934757502E-2</v>
      </c>
      <c r="CV529" s="10">
        <f>3/24000000*OO[[#This Row],[156 (08JUL1985 09:00:00)-Water Temperature (C)]]*OO[[#This Row],[98]]</f>
        <v>2.2757121243562498E-2</v>
      </c>
      <c r="CW529" s="10">
        <f>3/24000000*OO[[#This Row],[157 (08JUL1985 12:00:00)-Water Temperature (C)]]*OO[[#This Row],[99]]</f>
        <v>2.3966439788047501E-2</v>
      </c>
    </row>
    <row r="530" spans="1:101" x14ac:dyDescent="0.35">
      <c r="A530" t="s">
        <v>537</v>
      </c>
      <c r="B530">
        <v>722.40949999999998</v>
      </c>
      <c r="C530" s="10">
        <f>3/24*OO[[#This Row],[59 (26JUN1985 06:00:00)-Water Temperature (C)]]*OO[[#This Row],[1]]/SUM(OO[1])</f>
        <v>0</v>
      </c>
      <c r="D530" s="10">
        <f>3/24*OO[[#This Row],[60 (26JUN1985 09:00:00)-Water Temperature (C)]]*OO[[#This Row],[2]]/SUM(OO[2])</f>
        <v>0</v>
      </c>
      <c r="E530" s="10">
        <f>3/24*OO[[#This Row],[61 (26JUN1985 12:00:00)-Water Temperature (C)]]*OO[[#This Row],[3]]/SUM(OO[3])</f>
        <v>0</v>
      </c>
      <c r="F530" s="10">
        <f>3/24*OO[[#This Row],[62 (26JUN1985 15:00:00)-Water Temperature (C)]]*OO[[#This Row],[4]]/SUM(OO[4])</f>
        <v>0</v>
      </c>
      <c r="G530" s="10">
        <f>3/24*OO[[#This Row],[63 (26JUN1985 18:00:00)-Water Temperature (C)]]*OO[[#This Row],[5]]/SUM(OO[5])</f>
        <v>0</v>
      </c>
      <c r="H530" s="10">
        <f>3/24*OO[[#This Row],[64 (26JUN1985 21:00:00)-Water Temperature (C)]]*OO[[#This Row],[6]]/SUM(OO[6])</f>
        <v>0</v>
      </c>
      <c r="I530" s="10">
        <f>3/24*OO[[#This Row],[65 (27JUN1985 00:00:00)-Water Temperature (C)]]*OO[[#This Row],[7]]/SUM(OO[7])</f>
        <v>0</v>
      </c>
      <c r="J530" s="10">
        <f>3/24*OO[[#This Row],[66 (27JUN1985 03:00:00)-Water Temperature (C)]]*OO[[#This Row],[8]]/SUM(OO[8])</f>
        <v>0</v>
      </c>
      <c r="K530" s="10">
        <f>3/24*OO[[#This Row],[67 (27JUN1985 06:00:00)-Water Temperature (C)]]*OO[[#This Row],[9]]/SUM(OO[9])</f>
        <v>0</v>
      </c>
      <c r="L530" s="10">
        <f>3/24*OO[[#This Row],[68 (27JUN1985 09:00:00)-Water Temperature (C)]]*OO[[#This Row],[10]]/SUM(OO[10])</f>
        <v>0</v>
      </c>
      <c r="M530" s="10">
        <f>3/24*OO[[#This Row],[69 (27JUN1985 12:00:00)-Water Temperature (C)]]*OO[[#This Row],[11]]/SUM(OO[11])</f>
        <v>0</v>
      </c>
      <c r="N530" s="10">
        <f>3/24*OO[[#This Row],[70 (27JUN1985 15:00:00)-Water Temperature (C)]]*OO[[#This Row],[12]]/SUM(OO[12])</f>
        <v>0</v>
      </c>
      <c r="O530" s="10">
        <f>3/24*OO[[#This Row],[71 (27JUN1985 18:00:00)-Water Temperature (C)]]*OO[[#This Row],[13]]/SUM(OO[13])</f>
        <v>0</v>
      </c>
      <c r="P530" s="10">
        <f>3/24*OO[[#This Row],[72 (27JUN1985 21:00:00)-Water Temperature (C)]]*OO[[#This Row],[14]]/SUM(OO[14])</f>
        <v>0</v>
      </c>
      <c r="Q530" s="10">
        <f>3/24*OO[[#This Row],[73 (28JUN1985 00:00:00)-Water Temperature (C)]]*OO[[#This Row],[15]]/SUM(OO[15])</f>
        <v>0</v>
      </c>
      <c r="R530" s="10">
        <f>3/24*OO[[#This Row],[74 (28JUN1985 03:00:00)-Water Temperature (C)]]*OO[[#This Row],[16]]/SUM(OO[16])</f>
        <v>0</v>
      </c>
      <c r="S530" s="10">
        <f>3/24*OO[[#This Row],[75 (28JUN1985 06:00:00)-Water Temperature (C)]]*OO[[#This Row],[17]]/SUM(OO[17])</f>
        <v>0</v>
      </c>
      <c r="T530" s="10">
        <f>3/24*OO[[#This Row],[76 (28JUN1985 09:00:00)-Water Temperature (C)]]*OO[[#This Row],[18]]/SUM(OO[18])</f>
        <v>0</v>
      </c>
      <c r="U530" s="10">
        <f>3/24*OO[[#This Row],[77 (28JUN1985 12:00:00)-Water Temperature (C)]]*OO[[#This Row],[19]]/SUM(OO[19])</f>
        <v>0</v>
      </c>
      <c r="V530" s="10">
        <f>3/24000000*OO[[#This Row],[78 (28JUN1985 15:00:00)-Water Temperature (C)]]*OO[[#This Row],[20]]</f>
        <v>0</v>
      </c>
      <c r="W530" s="10">
        <f>3/24000000*OO[[#This Row],[79 (28JUN1985 18:00:00)-Water Temperature (C)]]*OO[[#This Row],[21]]</f>
        <v>0</v>
      </c>
      <c r="X530" s="10">
        <f>3/24000000*OO[[#This Row],[80 (28JUN1985 21:00:00)-Water Temperature (C)]]*OO[[#This Row],[22]]</f>
        <v>0</v>
      </c>
      <c r="Y530" s="10">
        <f>3/24000000*OO[[#This Row],[81 (29JUN1985 00:00:00)-Water Temperature (C)]]*OO[[#This Row],[23]]</f>
        <v>0</v>
      </c>
      <c r="Z530" s="10">
        <f>3/24000000*OO[[#This Row],[82 (29JUN1985 03:00:00)-Water Temperature (C)]]*OO[[#This Row],[24]]</f>
        <v>0</v>
      </c>
      <c r="AA530" s="10">
        <f>3/24000000*OO[[#This Row],[83 (29JUN1985 06:00:00)-Water Temperature (C)]]*OO[[#This Row],[25]]</f>
        <v>0</v>
      </c>
      <c r="AB530" s="10">
        <f>3/24000000*OO[[#This Row],[84 (29JUN1985 09:00:00)-Water Temperature (C)]]*OO[[#This Row],[26]]</f>
        <v>0</v>
      </c>
      <c r="AC530" s="10">
        <f>3/24000000*OO[[#This Row],[85 (29JUN1985 12:00:00)-Water Temperature (C)]]*OO[[#This Row],[27]]</f>
        <v>0</v>
      </c>
      <c r="AD530" s="10">
        <f>3/24000000*OO[[#This Row],[86 (29JUN1985 15:00:00)-Water Temperature (C)]]*OO[[#This Row],[28]]</f>
        <v>0</v>
      </c>
      <c r="AE530" s="10">
        <f>3/24000000*OO[[#This Row],[88 (29JUN1985 21:00:00)-Water Temperature (C)]]*OO[[#This Row],[30]]</f>
        <v>0</v>
      </c>
      <c r="AF530" s="10">
        <f>3/24000000*OO[[#This Row],[88 (29JUN1985 21:00:00)-Water Temperature (C)]]*OO[[#This Row],[30]]</f>
        <v>0</v>
      </c>
      <c r="AG530" s="10">
        <f>3/24000000*OO[[#This Row],[89 (30JUN1985 00:00:00)-Water Temperature (C)]]*OO[[#This Row],[31]]</f>
        <v>0</v>
      </c>
      <c r="AH530" s="10">
        <f>3/24000000*OO[[#This Row],[90 (30JUN1985 03:00:00)-Water Temperature (C)]]*OO[[#This Row],[32]]</f>
        <v>6.7752059068849994E-42</v>
      </c>
      <c r="AI530" s="10">
        <f>3/24000000*OO[[#This Row],[91 (30JUN1985 06:00:00)-Water Temperature (C)]]*OO[[#This Row],[33]]</f>
        <v>2.6312477048199999E-38</v>
      </c>
      <c r="AJ530" s="10">
        <f>3/24000000*OO[[#This Row],[92 (30JUN1985 09:00:00)-Water Temperature (C)]]*OO[[#This Row],[34]]</f>
        <v>4.1672387960449995E-35</v>
      </c>
      <c r="AK530" s="10">
        <f>3/24000000*OO[[#This Row],[93 (30JUN1985 12:00:00)-Water Temperature (C)]]*OO[[#This Row],[35]]</f>
        <v>3.0505508674925001E-32</v>
      </c>
      <c r="AL530" s="10">
        <f>3/24000000*OO[[#This Row],[94 (30JUN1985 15:00:00)-Water Temperature (C)]]*OO[[#This Row],[36]]</f>
        <v>1.1555590523637498E-29</v>
      </c>
      <c r="AM530" s="10">
        <f>3/24000000*OO[[#This Row],[95 (30JUN1985 18:00:00)-Water Temperature (C)]]*OO[[#This Row],[37]]</f>
        <v>2.4719382965914998E-27</v>
      </c>
      <c r="AN530" s="10">
        <f>3/24000000*OO[[#This Row],[96 (30JUN1985 21:00:00)-Water Temperature (C)]]*OO[[#This Row],[38]]</f>
        <v>3.1866554010724997E-25</v>
      </c>
      <c r="AO530" s="10">
        <f>3/24000000*OO[[#This Row],[97 (01JUL1985 00:00:00)-Water Temperature (C)]]*OO[[#This Row],[39]]</f>
        <v>2.6193629675325E-23</v>
      </c>
      <c r="AP530" s="10">
        <f>3/24000000*OO[[#This Row],[98 (01JUL1985 03:00:00)-Water Temperature (C)]]*OO[[#This Row],[40]]</f>
        <v>1.4464318595568749E-21</v>
      </c>
      <c r="AQ530" s="10">
        <f>3/24000000*OO[[#This Row],[99 (01JUL1985 06:00:00)-Water Temperature (C)]]*OO[[#This Row],[41]]</f>
        <v>5.6103395368799998E-20</v>
      </c>
      <c r="AR530" s="10">
        <f>3/24000000*OO[[#This Row],[100 (01JUL1985 09:00:00)-Water Temperature (C)]]*OO[[#This Row],[42]]</f>
        <v>1.5921342895994999E-18</v>
      </c>
      <c r="AS530" s="10">
        <f>3/24000000*OO[[#This Row],[101 (01JUL1985 12:00:00)-Water Temperature (C)]]*OO[[#This Row],[43]]</f>
        <v>3.3806898471E-17</v>
      </c>
      <c r="AT530" s="10">
        <f>3/24000000*OO[[#This Row],[102 (01JUL1985 15:00:00)-Water Temperature (C)]]*OO[[#This Row],[44]]</f>
        <v>5.5021342360600004E-16</v>
      </c>
      <c r="AU530" s="10">
        <f>3/24000000*OO[[#This Row],[103 (01JUL1985 18:00:00)-Water Temperature (C)]]*OO[[#This Row],[45]]</f>
        <v>7.0470656024274997E-15</v>
      </c>
      <c r="AV530" s="10">
        <f>3/24000000*OO[[#This Row],[104 (01JUL1985 21:00:00)-Water Temperature (C)]]*OO[[#This Row],[46]]</f>
        <v>7.2367295793075E-14</v>
      </c>
      <c r="AW530" s="10">
        <f>3/24000000*OO[[#This Row],[105 (02JUL1985 00:00:00)-Water Temperature (C)]]*OO[[#This Row],[47]]</f>
        <v>6.0872390403999998E-13</v>
      </c>
      <c r="AX530" s="10">
        <f>3/24000000*OO[[#This Row],[106 (02JUL1985 03:00:00)-Water Temperature (C)]]*OO[[#This Row],[48]]</f>
        <v>4.2743320846787499E-12</v>
      </c>
      <c r="AY530" s="10">
        <f>3/24000000*OO[[#This Row],[107 (02JUL1985 06:00:00)-Water Temperature (C)]]*OO[[#This Row],[49]]</f>
        <v>2.5499532284056253E-11</v>
      </c>
      <c r="AZ530" s="10">
        <f>3/24000000*OO[[#This Row],[108 (02JUL1985 09:00:00)-Water Temperature (C)]]*OO[[#This Row],[50]]</f>
        <v>1.3118206940197499E-10</v>
      </c>
      <c r="BA530" s="10">
        <f>3/24000000*OO[[#This Row],[109 (02JUL1985 12:00:00)-Water Temperature (C)]]*OO[[#This Row],[51]]</f>
        <v>5.9016620362050003E-10</v>
      </c>
      <c r="BB530" s="10">
        <f>3/24000000*OO[[#This Row],[110 (02JUL1985 15:00:00)-Water Temperature (C)]]*OO[[#This Row],[52]]</f>
        <v>2.3369755226581249E-9</v>
      </c>
      <c r="BC530" s="10">
        <f>3/24000000*OO[[#This Row],[111 (02JUL1985 18:00:00)-Water Temperature (C)]]*OO[[#This Row],[53]]</f>
        <v>8.2417571051987497E-9</v>
      </c>
      <c r="BD530" s="10">
        <f>3/24000000*OO[[#This Row],[112 (02JUL1985 21:00:00)-Water Temperature (C)]]*OO[[#This Row],[54]]</f>
        <v>2.6110482825285001E-8</v>
      </c>
      <c r="BE530" s="10">
        <f>3/24000000*OO[[#This Row],[113 (03JUL1985 00:00:00)-Water Temperature (C)]]*OO[[#This Row],[55]]</f>
        <v>7.5166302028024995E-8</v>
      </c>
      <c r="BF530" s="10">
        <f>3/24000000*OO[[#This Row],[114 (03JUL1985 03:00:00)-Water Temperature (C)]]*OO[[#This Row],[56]]</f>
        <v>1.9815223037847499E-7</v>
      </c>
      <c r="BG530" s="10">
        <f>3/24000000*OO[[#This Row],[115 (03JUL1985 06:00:00)-Water Temperature (C)]]*OO[[#This Row],[57]]</f>
        <v>4.8200519539462492E-7</v>
      </c>
      <c r="BH530" s="10">
        <f>3/24000000*OO[[#This Row],[116 (03JUL1985 09:00:00)-Water Temperature (C)]]*OO[[#This Row],[58]]</f>
        <v>1.0917967982731248E-6</v>
      </c>
      <c r="BI530" s="10">
        <f>3/24000000*OO[[#This Row],[117 (03JUL1985 12:00:00)-Water Temperature (C)]]*OO[[#This Row],[59]]</f>
        <v>2.3216967910792501E-6</v>
      </c>
      <c r="BJ530" s="10">
        <f>3/24000000*OO[[#This Row],[118 (03JUL1985 15:00:00)-Water Temperature (C)]]*OO[[#This Row],[60]]</f>
        <v>4.6480860607562491E-6</v>
      </c>
      <c r="BK530" s="10">
        <f>3/24000000*OO[[#This Row],[119 (03JUL1985 18:00:00)-Water Temperature (C)]]*OO[[#This Row],[61]]</f>
        <v>8.8095255269650015E-6</v>
      </c>
      <c r="BL530" s="10">
        <f>3/24000000*OO[[#This Row],[120 (03JUL1985 21:00:00)-Water Temperature (C)]]*OO[[#This Row],[62]]</f>
        <v>1.580870769345E-5</v>
      </c>
      <c r="BM530" s="10">
        <f>3/24000000*OO[[#This Row],[121 (04JUL1985 00:00:00)-Water Temperature (C)]]*OO[[#This Row],[63]]</f>
        <v>2.7047510786800003E-5</v>
      </c>
      <c r="BN530" s="10">
        <f>3/24000000*OO[[#This Row],[122 (04JUL1985 03:00:00)-Water Temperature (C)]]*OO[[#This Row],[64]]</f>
        <v>4.4382614607099998E-5</v>
      </c>
      <c r="BO530" s="10">
        <f>3/24000000*OO[[#This Row],[123 (04JUL1985 06:00:00)-Water Temperature (C)]]*OO[[#This Row],[65]]</f>
        <v>7.0073663306075002E-5</v>
      </c>
      <c r="BP530" s="10">
        <f>3/24000000*OO[[#This Row],[124 (04JUL1985 09:00:00)-Water Temperature (C)]]*OO[[#This Row],[66]]</f>
        <v>1.072670967145E-4</v>
      </c>
      <c r="BQ530" s="10">
        <f>3/24000000*OO[[#This Row],[125 (04JUL1985 12:00:00)-Water Temperature (C)]]*OO[[#This Row],[67]]</f>
        <v>1.591605282887625E-4</v>
      </c>
      <c r="BR530" s="10">
        <f>3/24000000*OO[[#This Row],[126 (04JUL1985 15:00:00)-Water Temperature (C)]]*OO[[#This Row],[68]]</f>
        <v>2.2925128048000002E-4</v>
      </c>
      <c r="BS530" s="10">
        <f>3/24000000*OO[[#This Row],[127 (04JUL1985 18:00:00)-Water Temperature (C)]]*OO[[#This Row],[69]]</f>
        <v>3.2200398433349998E-4</v>
      </c>
      <c r="BT530" s="10">
        <f>3/24000000*OO[[#This Row],[128 (04JUL1985 21:00:00)-Water Temperature (C)]]*OO[[#This Row],[70]]</f>
        <v>4.4021865466637502E-4</v>
      </c>
      <c r="BU530" s="10">
        <f>3/24000000*OO[[#This Row],[129 (05JUL1985 00:00:00)-Water Temperature (C)]]*OO[[#This Row],[71]]</f>
        <v>5.8598617235075003E-4</v>
      </c>
      <c r="BV530" s="10">
        <f>3/24000000*OO[[#This Row],[130 (05JUL1985 03:00:00)-Water Temperature (C)]]*OO[[#This Row],[72]]</f>
        <v>7.638007496040001E-4</v>
      </c>
      <c r="BW530" s="10">
        <f>3/24000000*OO[[#This Row],[131 (05JUL1985 06:00:00)-Water Temperature (C)]]*OO[[#This Row],[73]]</f>
        <v>9.7793131475650019E-4</v>
      </c>
      <c r="BX530" s="10">
        <f>3/24000000*OO[[#This Row],[132 (05JUL1985 09:00:00)-Water Temperature (C)]]*OO[[#This Row],[74]]</f>
        <v>1.2380582015685002E-3</v>
      </c>
      <c r="BY530" s="10">
        <f>3/24000000*OO[[#This Row],[133 (05JUL1985 12:00:00)-Water Temperature (C)]]*OO[[#This Row],[75]]</f>
        <v>1.5452731682910001E-3</v>
      </c>
      <c r="BZ530" s="10">
        <f>3/24000000*OO[[#This Row],[134 (05JUL1985 15:00:00)-Water Temperature (C)]]*OO[[#This Row],[76]]</f>
        <v>1.9012995153242498E-3</v>
      </c>
      <c r="CA530" s="10">
        <f>3/24000000*OO[[#This Row],[135 (05JUL1985 18:00:00)-Water Temperature (C)]]*OO[[#This Row],[77]]</f>
        <v>2.3056752368373749E-3</v>
      </c>
      <c r="CB530" s="10">
        <f>3/24000000*OO[[#This Row],[136 (05JUL1985 21:00:00)-Water Temperature (C)]]*OO[[#This Row],[78]]</f>
        <v>2.7468466830649998E-3</v>
      </c>
      <c r="CC530" s="10">
        <f>3/24000000*OO[[#This Row],[137 (06JUL1985 00:00:00)-Water Temperature (C)]]*OO[[#This Row],[79]]</f>
        <v>3.2225155721499997E-3</v>
      </c>
      <c r="CD530" s="10">
        <f>3/24000000*OO[[#This Row],[138 (06JUL1985 03:00:00)-Water Temperature (C)]]*OO[[#This Row],[80]]</f>
        <v>3.7406063288187505E-3</v>
      </c>
      <c r="CE530" s="10">
        <f>3/24000000*OO[[#This Row],[139 (06JUL1985 06:00:00)-Water Temperature (C)]]*OO[[#This Row],[81]]</f>
        <v>4.3045852326224999E-3</v>
      </c>
      <c r="CF530" s="10">
        <f>3/24000000*OO[[#This Row],[140 (06JUL1985 09:00:00)-Water Temperature (C)]]*OO[[#This Row],[82]]</f>
        <v>4.9397353213000003E-3</v>
      </c>
      <c r="CG530" s="10">
        <f>3/24000000*OO[[#This Row],[141 (06JUL1985 12:00:00)-Water Temperature (C)]]*OO[[#This Row],[83]]</f>
        <v>5.6308227235537496E-3</v>
      </c>
      <c r="CH530" s="10">
        <f>3/24000000*OO[[#This Row],[142 (06JUL1985 15:00:00)-Water Temperature (C)]]*OO[[#This Row],[84]]</f>
        <v>6.3718375268924992E-3</v>
      </c>
      <c r="CI530" s="10">
        <f>3/24000000*OO[[#This Row],[143 (06JUL1985 18:00:00)-Water Temperature (C)]]*OO[[#This Row],[85]]</f>
        <v>7.1470104221325005E-3</v>
      </c>
      <c r="CJ530" s="10">
        <f>3/24000000*OO[[#This Row],[144 (06JUL1985 21:00:00)-Water Temperature (C)]]*OO[[#This Row],[86]]</f>
        <v>7.9268681261962497E-3</v>
      </c>
      <c r="CK530" s="10">
        <f>3/24000000*OO[[#This Row],[145 (07JUL1985 00:00:00)-Water Temperature (C)]]*OO[[#This Row],[87]]</f>
        <v>8.7053823405375003E-3</v>
      </c>
      <c r="CL530" s="10">
        <f>3/24000000*OO[[#This Row],[146 (07JUL1985 03:00:00)-Water Temperature (C)]]*OO[[#This Row],[88]]</f>
        <v>9.5051778719975003E-3</v>
      </c>
      <c r="CM530" s="10">
        <f>3/24000000*OO[[#This Row],[147 (07JUL1985 06:00:00)-Water Temperature (C)]]*OO[[#This Row],[89]]</f>
        <v>1.0333630483582499E-2</v>
      </c>
      <c r="CN530" s="10">
        <f>3/24000000*OO[[#This Row],[148 (07JUL1985 09:00:00)-Water Temperature (C)]]*OO[[#This Row],[90]]</f>
        <v>1.1234397432939998E-2</v>
      </c>
      <c r="CO530" s="10">
        <f>3/24000000*OO[[#This Row],[149 (07JUL1985 12:00:00)-Water Temperature (C)]]*OO[[#This Row],[91]]</f>
        <v>1.2124489865568747E-2</v>
      </c>
      <c r="CP530" s="10">
        <f>3/24000000*OO[[#This Row],[150 (07JUL1985 15:00:00)-Water Temperature (C)]]*OO[[#This Row],[92]]</f>
        <v>1.3078541108722497E-2</v>
      </c>
      <c r="CQ530" s="10">
        <f>3/24000000*OO[[#This Row],[151 (07JUL1985 18:00:00)-Water Temperature (C)]]*OO[[#This Row],[93]]</f>
        <v>1.4038925302604999E-2</v>
      </c>
      <c r="CR530" s="10">
        <f>3/24000000*OO[[#This Row],[152 (07JUL1985 21:00:00)-Water Temperature (C)]]*OO[[#This Row],[94]]</f>
        <v>1.4964197729249997E-2</v>
      </c>
      <c r="CS530" s="10">
        <f>3/24000000*OO[[#This Row],[153 (08JUL1985 00:00:00)-Water Temperature (C)]]*OO[[#This Row],[95]]</f>
        <v>1.58489183371225E-2</v>
      </c>
      <c r="CT530" s="10">
        <f>3/24000000*OO[[#This Row],[154 (08JUL1985 03:00:00)-Water Temperature (C)]]*OO[[#This Row],[96]]</f>
        <v>1.6717350879378753E-2</v>
      </c>
      <c r="CU530" s="10">
        <f>3/24000000*OO[[#This Row],[155 (08JUL1985 06:00:00)-Water Temperature (C)]]*OO[[#This Row],[97]]</f>
        <v>1.760118648880625E-2</v>
      </c>
      <c r="CV530" s="10">
        <f>3/24000000*OO[[#This Row],[156 (08JUL1985 09:00:00)-Water Temperature (C)]]*OO[[#This Row],[98]]</f>
        <v>1.8588405026812502E-2</v>
      </c>
      <c r="CW530" s="10">
        <f>3/24000000*OO[[#This Row],[157 (08JUL1985 12:00:00)-Water Temperature (C)]]*OO[[#This Row],[99]]</f>
        <v>1.9617577298602498E-2</v>
      </c>
    </row>
    <row r="531" spans="1:101" x14ac:dyDescent="0.35">
      <c r="A531" t="s">
        <v>538</v>
      </c>
      <c r="B531">
        <v>755.05359999999996</v>
      </c>
      <c r="C531" s="10">
        <f>3/24*OO[[#This Row],[59 (26JUN1985 06:00:00)-Water Temperature (C)]]*OO[[#This Row],[1]]/SUM(OO[1])</f>
        <v>0</v>
      </c>
      <c r="D531" s="10">
        <f>3/24*OO[[#This Row],[60 (26JUN1985 09:00:00)-Water Temperature (C)]]*OO[[#This Row],[2]]/SUM(OO[2])</f>
        <v>0</v>
      </c>
      <c r="E531" s="10">
        <f>3/24*OO[[#This Row],[61 (26JUN1985 12:00:00)-Water Temperature (C)]]*OO[[#This Row],[3]]/SUM(OO[3])</f>
        <v>0</v>
      </c>
      <c r="F531" s="10">
        <f>3/24*OO[[#This Row],[62 (26JUN1985 15:00:00)-Water Temperature (C)]]*OO[[#This Row],[4]]/SUM(OO[4])</f>
        <v>0</v>
      </c>
      <c r="G531" s="10">
        <f>3/24*OO[[#This Row],[63 (26JUN1985 18:00:00)-Water Temperature (C)]]*OO[[#This Row],[5]]/SUM(OO[5])</f>
        <v>0</v>
      </c>
      <c r="H531" s="10">
        <f>3/24*OO[[#This Row],[64 (26JUN1985 21:00:00)-Water Temperature (C)]]*OO[[#This Row],[6]]/SUM(OO[6])</f>
        <v>0</v>
      </c>
      <c r="I531" s="10">
        <f>3/24*OO[[#This Row],[65 (27JUN1985 00:00:00)-Water Temperature (C)]]*OO[[#This Row],[7]]/SUM(OO[7])</f>
        <v>0</v>
      </c>
      <c r="J531" s="10">
        <f>3/24*OO[[#This Row],[66 (27JUN1985 03:00:00)-Water Temperature (C)]]*OO[[#This Row],[8]]/SUM(OO[8])</f>
        <v>0</v>
      </c>
      <c r="K531" s="10">
        <f>3/24*OO[[#This Row],[67 (27JUN1985 06:00:00)-Water Temperature (C)]]*OO[[#This Row],[9]]/SUM(OO[9])</f>
        <v>0</v>
      </c>
      <c r="L531" s="10">
        <f>3/24*OO[[#This Row],[68 (27JUN1985 09:00:00)-Water Temperature (C)]]*OO[[#This Row],[10]]/SUM(OO[10])</f>
        <v>0</v>
      </c>
      <c r="M531" s="10">
        <f>3/24*OO[[#This Row],[69 (27JUN1985 12:00:00)-Water Temperature (C)]]*OO[[#This Row],[11]]/SUM(OO[11])</f>
        <v>0</v>
      </c>
      <c r="N531" s="10">
        <f>3/24*OO[[#This Row],[70 (27JUN1985 15:00:00)-Water Temperature (C)]]*OO[[#This Row],[12]]/SUM(OO[12])</f>
        <v>0</v>
      </c>
      <c r="O531" s="10">
        <f>3/24*OO[[#This Row],[71 (27JUN1985 18:00:00)-Water Temperature (C)]]*OO[[#This Row],[13]]/SUM(OO[13])</f>
        <v>0</v>
      </c>
      <c r="P531" s="10">
        <f>3/24*OO[[#This Row],[72 (27JUN1985 21:00:00)-Water Temperature (C)]]*OO[[#This Row],[14]]/SUM(OO[14])</f>
        <v>0</v>
      </c>
      <c r="Q531" s="10">
        <f>3/24*OO[[#This Row],[73 (28JUN1985 00:00:00)-Water Temperature (C)]]*OO[[#This Row],[15]]/SUM(OO[15])</f>
        <v>0</v>
      </c>
      <c r="R531" s="10">
        <f>3/24*OO[[#This Row],[74 (28JUN1985 03:00:00)-Water Temperature (C)]]*OO[[#This Row],[16]]/SUM(OO[16])</f>
        <v>0</v>
      </c>
      <c r="S531" s="10">
        <f>3/24*OO[[#This Row],[75 (28JUN1985 06:00:00)-Water Temperature (C)]]*OO[[#This Row],[17]]/SUM(OO[17])</f>
        <v>0</v>
      </c>
      <c r="T531" s="10">
        <f>3/24*OO[[#This Row],[76 (28JUN1985 09:00:00)-Water Temperature (C)]]*OO[[#This Row],[18]]/SUM(OO[18])</f>
        <v>0</v>
      </c>
      <c r="U531" s="10">
        <f>3/24*OO[[#This Row],[77 (28JUN1985 12:00:00)-Water Temperature (C)]]*OO[[#This Row],[19]]/SUM(OO[19])</f>
        <v>0</v>
      </c>
      <c r="V531" s="10">
        <f>3/24000000*OO[[#This Row],[78 (28JUN1985 15:00:00)-Water Temperature (C)]]*OO[[#This Row],[20]]</f>
        <v>0</v>
      </c>
      <c r="W531" s="10">
        <f>3/24000000*OO[[#This Row],[79 (28JUN1985 18:00:00)-Water Temperature (C)]]*OO[[#This Row],[21]]</f>
        <v>0</v>
      </c>
      <c r="X531" s="10">
        <f>3/24000000*OO[[#This Row],[80 (28JUN1985 21:00:00)-Water Temperature (C)]]*OO[[#This Row],[22]]</f>
        <v>0</v>
      </c>
      <c r="Y531" s="10">
        <f>3/24000000*OO[[#This Row],[81 (29JUN1985 00:00:00)-Water Temperature (C)]]*OO[[#This Row],[23]]</f>
        <v>0</v>
      </c>
      <c r="Z531" s="10">
        <f>3/24000000*OO[[#This Row],[82 (29JUN1985 03:00:00)-Water Temperature (C)]]*OO[[#This Row],[24]]</f>
        <v>0</v>
      </c>
      <c r="AA531" s="10">
        <f>3/24000000*OO[[#This Row],[83 (29JUN1985 06:00:00)-Water Temperature (C)]]*OO[[#This Row],[25]]</f>
        <v>0</v>
      </c>
      <c r="AB531" s="10">
        <f>3/24000000*OO[[#This Row],[84 (29JUN1985 09:00:00)-Water Temperature (C)]]*OO[[#This Row],[26]]</f>
        <v>0</v>
      </c>
      <c r="AC531" s="10">
        <f>3/24000000*OO[[#This Row],[85 (29JUN1985 12:00:00)-Water Temperature (C)]]*OO[[#This Row],[27]]</f>
        <v>0</v>
      </c>
      <c r="AD531" s="10">
        <f>3/24000000*OO[[#This Row],[86 (29JUN1985 15:00:00)-Water Temperature (C)]]*OO[[#This Row],[28]]</f>
        <v>0</v>
      </c>
      <c r="AE531" s="10">
        <f>3/24000000*OO[[#This Row],[88 (29JUN1985 21:00:00)-Water Temperature (C)]]*OO[[#This Row],[30]]</f>
        <v>0</v>
      </c>
      <c r="AF531" s="10">
        <f>3/24000000*OO[[#This Row],[88 (29JUN1985 21:00:00)-Water Temperature (C)]]*OO[[#This Row],[30]]</f>
        <v>0</v>
      </c>
      <c r="AG531" s="10">
        <f>3/24000000*OO[[#This Row],[89 (30JUN1985 00:00:00)-Water Temperature (C)]]*OO[[#This Row],[31]]</f>
        <v>0</v>
      </c>
      <c r="AH531" s="10">
        <f>3/24000000*OO[[#This Row],[90 (30JUN1985 03:00:00)-Water Temperature (C)]]*OO[[#This Row],[32]]</f>
        <v>2.0406914702019998E-42</v>
      </c>
      <c r="AI531" s="10">
        <f>3/24000000*OO[[#This Row],[91 (30JUN1985 06:00:00)-Water Temperature (C)]]*OO[[#This Row],[33]]</f>
        <v>8.4501558920000003E-39</v>
      </c>
      <c r="AJ531" s="10">
        <f>3/24000000*OO[[#This Row],[92 (30JUN1985 09:00:00)-Water Temperature (C)]]*OO[[#This Row],[34]]</f>
        <v>1.4190034465282499E-35</v>
      </c>
      <c r="AK531" s="10">
        <f>3/24000000*OO[[#This Row],[93 (30JUN1985 12:00:00)-Water Temperature (C)]]*OO[[#This Row],[35]]</f>
        <v>1.0951196459177501E-32</v>
      </c>
      <c r="AL531" s="10">
        <f>3/24000000*OO[[#This Row],[94 (30JUN1985 15:00:00)-Water Temperature (C)]]*OO[[#This Row],[36]]</f>
        <v>4.3534902843025004E-30</v>
      </c>
      <c r="AM531" s="10">
        <f>3/24000000*OO[[#This Row],[95 (30JUN1985 18:00:00)-Water Temperature (C)]]*OO[[#This Row],[37]]</f>
        <v>9.7394097370500006E-28</v>
      </c>
      <c r="AN531" s="10">
        <f>3/24000000*OO[[#This Row],[96 (30JUN1985 21:00:00)-Water Temperature (C)]]*OO[[#This Row],[38]]</f>
        <v>1.3092368632199998E-25</v>
      </c>
      <c r="AO531" s="10">
        <f>3/24000000*OO[[#This Row],[97 (01JUL1985 00:00:00)-Water Temperature (C)]]*OO[[#This Row],[39]]</f>
        <v>1.1193389148825001E-23</v>
      </c>
      <c r="AP531" s="10">
        <f>3/24000000*OO[[#This Row],[98 (01JUL1985 03:00:00)-Water Temperature (C)]]*OO[[#This Row],[40]]</f>
        <v>6.4140919070437498E-22</v>
      </c>
      <c r="AQ531" s="10">
        <f>3/24000000*OO[[#This Row],[99 (01JUL1985 06:00:00)-Water Temperature (C)]]*OO[[#This Row],[41]]</f>
        <v>2.5762742723574998E-20</v>
      </c>
      <c r="AR531" s="10">
        <f>3/24000000*OO[[#This Row],[100 (01JUL1985 09:00:00)-Water Temperature (C)]]*OO[[#This Row],[42]]</f>
        <v>7.5556256918474985E-19</v>
      </c>
      <c r="AS531" s="10">
        <f>3/24000000*OO[[#This Row],[101 (01JUL1985 12:00:00)-Water Temperature (C)]]*OO[[#This Row],[43]]</f>
        <v>1.6553029862399999E-17</v>
      </c>
      <c r="AT531" s="10">
        <f>3/24000000*OO[[#This Row],[102 (01JUL1985 15:00:00)-Water Temperature (C)]]*OO[[#This Row],[44]]</f>
        <v>2.7753317561750002E-16</v>
      </c>
      <c r="AU531" s="10">
        <f>3/24000000*OO[[#This Row],[103 (01JUL1985 18:00:00)-Water Temperature (C)]]*OO[[#This Row],[45]]</f>
        <v>3.6567044107699997E-15</v>
      </c>
      <c r="AV531" s="10">
        <f>3/24000000*OO[[#This Row],[104 (01JUL1985 21:00:00)-Water Temperature (C)]]*OO[[#This Row],[46]]</f>
        <v>3.8582516708799998E-14</v>
      </c>
      <c r="AW531" s="10">
        <f>3/24000000*OO[[#This Row],[105 (02JUL1985 00:00:00)-Water Temperature (C)]]*OO[[#This Row],[47]]</f>
        <v>3.3304034561262491E-13</v>
      </c>
      <c r="AX531" s="10">
        <f>3/24000000*OO[[#This Row],[106 (02JUL1985 03:00:00)-Water Temperature (C)]]*OO[[#This Row],[48]]</f>
        <v>2.3969503315446251E-12</v>
      </c>
      <c r="AY531" s="10">
        <f>3/24000000*OO[[#This Row],[107 (02JUL1985 06:00:00)-Water Temperature (C)]]*OO[[#This Row],[49]]</f>
        <v>1.4640610707000001E-11</v>
      </c>
      <c r="AZ531" s="10">
        <f>3/24000000*OO[[#This Row],[108 (02JUL1985 09:00:00)-Water Temperature (C)]]*OO[[#This Row],[50]]</f>
        <v>7.7023446878525001E-11</v>
      </c>
      <c r="BA531" s="10">
        <f>3/24000000*OO[[#This Row],[109 (02JUL1985 12:00:00)-Water Temperature (C)]]*OO[[#This Row],[51]]</f>
        <v>3.5399565683999999E-10</v>
      </c>
      <c r="BB531" s="10">
        <f>3/24000000*OO[[#This Row],[110 (02JUL1985 15:00:00)-Water Temperature (C)]]*OO[[#This Row],[52]]</f>
        <v>1.4306644341430001E-9</v>
      </c>
      <c r="BC531" s="10">
        <f>3/24000000*OO[[#This Row],[111 (02JUL1985 18:00:00)-Water Temperature (C)]]*OO[[#This Row],[53]]</f>
        <v>5.1449340096449991E-9</v>
      </c>
      <c r="BD531" s="10">
        <f>3/24000000*OO[[#This Row],[112 (02JUL1985 21:00:00)-Water Temperature (C)]]*OO[[#This Row],[54]]</f>
        <v>1.6605474845295002E-8</v>
      </c>
      <c r="BE531" s="10">
        <f>3/24000000*OO[[#This Row],[113 (03JUL1985 00:00:00)-Water Temperature (C)]]*OO[[#This Row],[55]]</f>
        <v>4.8658105649474988E-8</v>
      </c>
      <c r="BF531" s="10">
        <f>3/24000000*OO[[#This Row],[114 (03JUL1985 03:00:00)-Water Temperature (C)]]*OO[[#This Row],[56]]</f>
        <v>1.30459371147975E-7</v>
      </c>
      <c r="BG531" s="10">
        <f>3/24000000*OO[[#This Row],[115 (03JUL1985 06:00:00)-Water Temperature (C)]]*OO[[#This Row],[57]]</f>
        <v>3.22504045435125E-7</v>
      </c>
      <c r="BH531" s="10">
        <f>3/24000000*OO[[#This Row],[116 (03JUL1985 09:00:00)-Water Temperature (C)]]*OO[[#This Row],[58]]</f>
        <v>7.4177929505550003E-7</v>
      </c>
      <c r="BI531" s="10">
        <f>3/24000000*OO[[#This Row],[117 (03JUL1985 12:00:00)-Water Temperature (C)]]*OO[[#This Row],[59]]</f>
        <v>1.6004484998573752E-6</v>
      </c>
      <c r="BJ531" s="10">
        <f>3/24000000*OO[[#This Row],[118 (03JUL1985 15:00:00)-Water Temperature (C)]]*OO[[#This Row],[60]]</f>
        <v>3.2487584014512495E-6</v>
      </c>
      <c r="BK531" s="10">
        <f>3/24000000*OO[[#This Row],[119 (03JUL1985 18:00:00)-Water Temperature (C)]]*OO[[#This Row],[61]]</f>
        <v>6.2389041679799994E-6</v>
      </c>
      <c r="BL531" s="10">
        <f>3/24000000*OO[[#This Row],[120 (03JUL1985 21:00:00)-Water Temperature (C)]]*OO[[#This Row],[62]]</f>
        <v>1.13376449375E-5</v>
      </c>
      <c r="BM531" s="10">
        <f>3/24000000*OO[[#This Row],[121 (04JUL1985 00:00:00)-Water Temperature (C)]]*OO[[#This Row],[63]]</f>
        <v>1.9631571728564999E-5</v>
      </c>
      <c r="BN531" s="10">
        <f>3/24000000*OO[[#This Row],[122 (04JUL1985 03:00:00)-Water Temperature (C)]]*OO[[#This Row],[64]]</f>
        <v>3.2582140248962503E-5</v>
      </c>
      <c r="BO531" s="10">
        <f>3/24000000*OO[[#This Row],[123 (04JUL1985 06:00:00)-Water Temperature (C)]]*OO[[#This Row],[65]]</f>
        <v>5.2000248082500001E-5</v>
      </c>
      <c r="BP531" s="10">
        <f>3/24000000*OO[[#This Row],[124 (04JUL1985 09:00:00)-Water Temperature (C)]]*OO[[#This Row],[66]]</f>
        <v>8.0415040936637498E-5</v>
      </c>
      <c r="BQ531" s="10">
        <f>3/24000000*OO[[#This Row],[125 (04JUL1985 12:00:00)-Water Temperature (C)]]*OO[[#This Row],[67]]</f>
        <v>1.2048204366509999E-4</v>
      </c>
      <c r="BR531" s="10">
        <f>3/24000000*OO[[#This Row],[126 (04JUL1985 15:00:00)-Water Temperature (C)]]*OO[[#This Row],[68]]</f>
        <v>1.751497289696875E-4</v>
      </c>
      <c r="BS531" s="10">
        <f>3/24000000*OO[[#This Row],[127 (04JUL1985 18:00:00)-Water Temperature (C)]]*OO[[#This Row],[69]]</f>
        <v>2.4817697702039999E-4</v>
      </c>
      <c r="BT531" s="10">
        <f>3/24000000*OO[[#This Row],[128 (04JUL1985 21:00:00)-Water Temperature (C)]]*OO[[#This Row],[70]]</f>
        <v>3.4214707281699999E-4</v>
      </c>
      <c r="BU531" s="10">
        <f>3/24000000*OO[[#This Row],[129 (05JUL1985 00:00:00)-Water Temperature (C)]]*OO[[#This Row],[71]]</f>
        <v>4.5911002659199996E-4</v>
      </c>
      <c r="BV531" s="10">
        <f>3/24000000*OO[[#This Row],[130 (05JUL1985 03:00:00)-Water Temperature (C)]]*OO[[#This Row],[72]]</f>
        <v>6.0301932339424996E-4</v>
      </c>
      <c r="BW531" s="10">
        <f>3/24000000*OO[[#This Row],[131 (05JUL1985 06:00:00)-Water Temperature (C)]]*OO[[#This Row],[73]]</f>
        <v>7.776874029632499E-4</v>
      </c>
      <c r="BX531" s="10">
        <f>3/24000000*OO[[#This Row],[132 (05JUL1985 09:00:00)-Water Temperature (C)]]*OO[[#This Row],[74]]</f>
        <v>9.9124977090374994E-4</v>
      </c>
      <c r="BY531" s="10">
        <f>3/24000000*OO[[#This Row],[133 (05JUL1985 12:00:00)-Water Temperature (C)]]*OO[[#This Row],[75]]</f>
        <v>1.2452347537659999E-3</v>
      </c>
      <c r="BZ531" s="10">
        <f>3/24000000*OO[[#This Row],[134 (05JUL1985 15:00:00)-Water Temperature (C)]]*OO[[#This Row],[76]]</f>
        <v>1.5415862091174997E-3</v>
      </c>
      <c r="CA531" s="10">
        <f>3/24000000*OO[[#This Row],[135 (05JUL1985 18:00:00)-Water Temperature (C)]]*OO[[#This Row],[77]]</f>
        <v>1.8805135718108748E-3</v>
      </c>
      <c r="CB531" s="10">
        <f>3/24000000*OO[[#This Row],[136 (05JUL1985 21:00:00)-Water Temperature (C)]]*OO[[#This Row],[78]]</f>
        <v>2.2532649037457502E-3</v>
      </c>
      <c r="CC531" s="10">
        <f>3/24000000*OO[[#This Row],[137 (06JUL1985 00:00:00)-Water Temperature (C)]]*OO[[#This Row],[79]]</f>
        <v>2.6580719406082498E-3</v>
      </c>
      <c r="CD531" s="10">
        <f>3/24000000*OO[[#This Row],[138 (06JUL1985 03:00:00)-Water Temperature (C)]]*OO[[#This Row],[80]]</f>
        <v>3.1016906171100005E-3</v>
      </c>
      <c r="CE531" s="10">
        <f>3/24000000*OO[[#This Row],[139 (06JUL1985 06:00:00)-Water Temperature (C)]]*OO[[#This Row],[81]]</f>
        <v>3.5871500360149995E-3</v>
      </c>
      <c r="CF531" s="10">
        <f>3/24000000*OO[[#This Row],[140 (06JUL1985 09:00:00)-Water Temperature (C)]]*OO[[#This Row],[82]]</f>
        <v>4.13561700813375E-3</v>
      </c>
      <c r="CG531" s="10">
        <f>3/24000000*OO[[#This Row],[141 (06JUL1985 12:00:00)-Water Temperature (C)]]*OO[[#This Row],[83]]</f>
        <v>4.7351822858999991E-3</v>
      </c>
      <c r="CH531" s="10">
        <f>3/24000000*OO[[#This Row],[142 (06JUL1985 15:00:00)-Water Temperature (C)]]*OO[[#This Row],[84]]</f>
        <v>5.3812558320512497E-3</v>
      </c>
      <c r="CI531" s="10">
        <f>3/24000000*OO[[#This Row],[143 (06JUL1985 18:00:00)-Water Temperature (C)]]*OO[[#This Row],[85]]</f>
        <v>6.0608230654049999E-3</v>
      </c>
      <c r="CJ531" s="10">
        <f>3/24000000*OO[[#This Row],[144 (06JUL1985 21:00:00)-Water Temperature (C)]]*OO[[#This Row],[86]]</f>
        <v>6.7494932837387483E-3</v>
      </c>
      <c r="CK531" s="10">
        <f>3/24000000*OO[[#This Row],[145 (07JUL1985 00:00:00)-Water Temperature (C)]]*OO[[#This Row],[87]]</f>
        <v>7.4414979206212494E-3</v>
      </c>
      <c r="CL531" s="10">
        <f>3/24000000*OO[[#This Row],[146 (07JUL1985 03:00:00)-Water Temperature (C)]]*OO[[#This Row],[88]]</f>
        <v>8.1557808675187492E-3</v>
      </c>
      <c r="CM531" s="10">
        <f>3/24000000*OO[[#This Row],[147 (07JUL1985 06:00:00)-Water Temperature (C)]]*OO[[#This Row],[89]]</f>
        <v>8.8983343624699993E-3</v>
      </c>
      <c r="CN531" s="10">
        <f>3/24000000*OO[[#This Row],[148 (07JUL1985 09:00:00)-Water Temperature (C)]]*OO[[#This Row],[90]]</f>
        <v>9.7065119271299988E-3</v>
      </c>
      <c r="CO531" s="10">
        <f>3/24000000*OO[[#This Row],[149 (07JUL1985 12:00:00)-Water Temperature (C)]]*OO[[#This Row],[91]]</f>
        <v>1.0509952450751248E-2</v>
      </c>
      <c r="CP531" s="10">
        <f>3/24000000*OO[[#This Row],[150 (07JUL1985 15:00:00)-Water Temperature (C)]]*OO[[#This Row],[92]]</f>
        <v>1.137170105925E-2</v>
      </c>
      <c r="CQ531" s="10">
        <f>3/24000000*OO[[#This Row],[151 (07JUL1985 18:00:00)-Water Temperature (C)]]*OO[[#This Row],[93]]</f>
        <v>1.2243531185324999E-2</v>
      </c>
      <c r="CR531" s="10">
        <f>3/24000000*OO[[#This Row],[152 (07JUL1985 21:00:00)-Water Temperature (C)]]*OO[[#This Row],[94]]</f>
        <v>1.3089305373056248E-2</v>
      </c>
      <c r="CS531" s="10">
        <f>3/24000000*OO[[#This Row],[153 (08JUL1985 00:00:00)-Water Temperature (C)]]*OO[[#This Row],[95]]</f>
        <v>1.3903335299134999E-2</v>
      </c>
      <c r="CT531" s="10">
        <f>3/24000000*OO[[#This Row],[154 (08JUL1985 03:00:00)-Water Temperature (C)]]*OO[[#This Row],[96]]</f>
        <v>1.4706043569786248E-2</v>
      </c>
      <c r="CU531" s="10">
        <f>3/24000000*OO[[#This Row],[155 (08JUL1985 06:00:00)-Water Temperature (C)]]*OO[[#This Row],[97]]</f>
        <v>1.5523776594279998E-2</v>
      </c>
      <c r="CV531" s="10">
        <f>3/24000000*OO[[#This Row],[156 (08JUL1985 09:00:00)-Water Temperature (C)]]*OO[[#This Row],[98]]</f>
        <v>1.6433986916239998E-2</v>
      </c>
      <c r="CW531" s="10">
        <f>3/24000000*OO[[#This Row],[157 (08JUL1985 12:00:00)-Water Temperature (C)]]*OO[[#This Row],[99]]</f>
        <v>1.73845409285125E-2</v>
      </c>
    </row>
    <row r="532" spans="1:101" x14ac:dyDescent="0.35">
      <c r="A532" t="s">
        <v>539</v>
      </c>
      <c r="B532">
        <v>761.56410000000005</v>
      </c>
      <c r="C532" s="10">
        <f>3/24*OO[[#This Row],[59 (26JUN1985 06:00:00)-Water Temperature (C)]]*OO[[#This Row],[1]]/SUM(OO[1])</f>
        <v>0</v>
      </c>
      <c r="D532" s="10">
        <f>3/24*OO[[#This Row],[60 (26JUN1985 09:00:00)-Water Temperature (C)]]*OO[[#This Row],[2]]/SUM(OO[2])</f>
        <v>0</v>
      </c>
      <c r="E532" s="10">
        <f>3/24*OO[[#This Row],[61 (26JUN1985 12:00:00)-Water Temperature (C)]]*OO[[#This Row],[3]]/SUM(OO[3])</f>
        <v>0</v>
      </c>
      <c r="F532" s="10">
        <f>3/24*OO[[#This Row],[62 (26JUN1985 15:00:00)-Water Temperature (C)]]*OO[[#This Row],[4]]/SUM(OO[4])</f>
        <v>0</v>
      </c>
      <c r="G532" s="10">
        <f>3/24*OO[[#This Row],[63 (26JUN1985 18:00:00)-Water Temperature (C)]]*OO[[#This Row],[5]]/SUM(OO[5])</f>
        <v>0</v>
      </c>
      <c r="H532" s="10">
        <f>3/24*OO[[#This Row],[64 (26JUN1985 21:00:00)-Water Temperature (C)]]*OO[[#This Row],[6]]/SUM(OO[6])</f>
        <v>0</v>
      </c>
      <c r="I532" s="10">
        <f>3/24*OO[[#This Row],[65 (27JUN1985 00:00:00)-Water Temperature (C)]]*OO[[#This Row],[7]]/SUM(OO[7])</f>
        <v>0</v>
      </c>
      <c r="J532" s="10">
        <f>3/24*OO[[#This Row],[66 (27JUN1985 03:00:00)-Water Temperature (C)]]*OO[[#This Row],[8]]/SUM(OO[8])</f>
        <v>0</v>
      </c>
      <c r="K532" s="10">
        <f>3/24*OO[[#This Row],[67 (27JUN1985 06:00:00)-Water Temperature (C)]]*OO[[#This Row],[9]]/SUM(OO[9])</f>
        <v>0</v>
      </c>
      <c r="L532" s="10">
        <f>3/24*OO[[#This Row],[68 (27JUN1985 09:00:00)-Water Temperature (C)]]*OO[[#This Row],[10]]/SUM(OO[10])</f>
        <v>0</v>
      </c>
      <c r="M532" s="10">
        <f>3/24*OO[[#This Row],[69 (27JUN1985 12:00:00)-Water Temperature (C)]]*OO[[#This Row],[11]]/SUM(OO[11])</f>
        <v>0</v>
      </c>
      <c r="N532" s="10">
        <f>3/24*OO[[#This Row],[70 (27JUN1985 15:00:00)-Water Temperature (C)]]*OO[[#This Row],[12]]/SUM(OO[12])</f>
        <v>0</v>
      </c>
      <c r="O532" s="10">
        <f>3/24*OO[[#This Row],[71 (27JUN1985 18:00:00)-Water Temperature (C)]]*OO[[#This Row],[13]]/SUM(OO[13])</f>
        <v>0</v>
      </c>
      <c r="P532" s="10">
        <f>3/24*OO[[#This Row],[72 (27JUN1985 21:00:00)-Water Temperature (C)]]*OO[[#This Row],[14]]/SUM(OO[14])</f>
        <v>0</v>
      </c>
      <c r="Q532" s="10">
        <f>3/24*OO[[#This Row],[73 (28JUN1985 00:00:00)-Water Temperature (C)]]*OO[[#This Row],[15]]/SUM(OO[15])</f>
        <v>0</v>
      </c>
      <c r="R532" s="10">
        <f>3/24*OO[[#This Row],[74 (28JUN1985 03:00:00)-Water Temperature (C)]]*OO[[#This Row],[16]]/SUM(OO[16])</f>
        <v>0</v>
      </c>
      <c r="S532" s="10">
        <f>3/24*OO[[#This Row],[75 (28JUN1985 06:00:00)-Water Temperature (C)]]*OO[[#This Row],[17]]/SUM(OO[17])</f>
        <v>0</v>
      </c>
      <c r="T532" s="10">
        <f>3/24*OO[[#This Row],[76 (28JUN1985 09:00:00)-Water Temperature (C)]]*OO[[#This Row],[18]]/SUM(OO[18])</f>
        <v>0</v>
      </c>
      <c r="U532" s="10">
        <f>3/24*OO[[#This Row],[77 (28JUN1985 12:00:00)-Water Temperature (C)]]*OO[[#This Row],[19]]/SUM(OO[19])</f>
        <v>0</v>
      </c>
      <c r="V532" s="10">
        <f>3/24000000*OO[[#This Row],[78 (28JUN1985 15:00:00)-Water Temperature (C)]]*OO[[#This Row],[20]]</f>
        <v>0</v>
      </c>
      <c r="W532" s="10">
        <f>3/24000000*OO[[#This Row],[79 (28JUN1985 18:00:00)-Water Temperature (C)]]*OO[[#This Row],[21]]</f>
        <v>0</v>
      </c>
      <c r="X532" s="10">
        <f>3/24000000*OO[[#This Row],[80 (28JUN1985 21:00:00)-Water Temperature (C)]]*OO[[#This Row],[22]]</f>
        <v>0</v>
      </c>
      <c r="Y532" s="10">
        <f>3/24000000*OO[[#This Row],[81 (29JUN1985 00:00:00)-Water Temperature (C)]]*OO[[#This Row],[23]]</f>
        <v>0</v>
      </c>
      <c r="Z532" s="10">
        <f>3/24000000*OO[[#This Row],[82 (29JUN1985 03:00:00)-Water Temperature (C)]]*OO[[#This Row],[24]]</f>
        <v>0</v>
      </c>
      <c r="AA532" s="10">
        <f>3/24000000*OO[[#This Row],[83 (29JUN1985 06:00:00)-Water Temperature (C)]]*OO[[#This Row],[25]]</f>
        <v>0</v>
      </c>
      <c r="AB532" s="10">
        <f>3/24000000*OO[[#This Row],[84 (29JUN1985 09:00:00)-Water Temperature (C)]]*OO[[#This Row],[26]]</f>
        <v>0</v>
      </c>
      <c r="AC532" s="10">
        <f>3/24000000*OO[[#This Row],[85 (29JUN1985 12:00:00)-Water Temperature (C)]]*OO[[#This Row],[27]]</f>
        <v>0</v>
      </c>
      <c r="AD532" s="10">
        <f>3/24000000*OO[[#This Row],[86 (29JUN1985 15:00:00)-Water Temperature (C)]]*OO[[#This Row],[28]]</f>
        <v>0</v>
      </c>
      <c r="AE532" s="10">
        <f>3/24000000*OO[[#This Row],[88 (29JUN1985 21:00:00)-Water Temperature (C)]]*OO[[#This Row],[30]]</f>
        <v>0</v>
      </c>
      <c r="AF532" s="10">
        <f>3/24000000*OO[[#This Row],[88 (29JUN1985 21:00:00)-Water Temperature (C)]]*OO[[#This Row],[30]]</f>
        <v>0</v>
      </c>
      <c r="AG532" s="10">
        <f>3/24000000*OO[[#This Row],[89 (30JUN1985 00:00:00)-Water Temperature (C)]]*OO[[#This Row],[31]]</f>
        <v>0</v>
      </c>
      <c r="AH532" s="10">
        <f>3/24000000*OO[[#This Row],[90 (30JUN1985 03:00:00)-Water Temperature (C)]]*OO[[#This Row],[32]]</f>
        <v>6.1568538206874997E-43</v>
      </c>
      <c r="AI532" s="10">
        <f>3/24000000*OO[[#This Row],[91 (30JUN1985 06:00:00)-Water Temperature (C)]]*OO[[#This Row],[33]]</f>
        <v>2.71721974818125E-39</v>
      </c>
      <c r="AJ532" s="10">
        <f>3/24000000*OO[[#This Row],[92 (30JUN1985 09:00:00)-Water Temperature (C)]]*OO[[#This Row],[34]]</f>
        <v>4.8386710967312493E-36</v>
      </c>
      <c r="AK532" s="10">
        <f>3/24000000*OO[[#This Row],[93 (30JUN1985 12:00:00)-Water Temperature (C)]]*OO[[#This Row],[35]]</f>
        <v>3.9391395903337501E-33</v>
      </c>
      <c r="AL532" s="10">
        <f>3/24000000*OO[[#This Row],[94 (30JUN1985 15:00:00)-Water Temperature (C)]]*OO[[#This Row],[36]]</f>
        <v>1.6447040130044999E-30</v>
      </c>
      <c r="AM532" s="10">
        <f>3/24000000*OO[[#This Row],[95 (30JUN1985 18:00:00)-Water Temperature (C)]]*OO[[#This Row],[37]]</f>
        <v>3.8518288045312503E-28</v>
      </c>
      <c r="AN532" s="10">
        <f>3/24000000*OO[[#This Row],[96 (30JUN1985 21:00:00)-Water Temperature (C)]]*OO[[#This Row],[38]]</f>
        <v>5.4056913786737504E-26</v>
      </c>
      <c r="AO532" s="10">
        <f>3/24000000*OO[[#This Row],[97 (01JUL1985 00:00:00)-Water Temperature (C)]]*OO[[#This Row],[39]]</f>
        <v>4.8135016664424999E-24</v>
      </c>
      <c r="AP532" s="10">
        <f>3/24000000*OO[[#This Row],[98 (01JUL1985 03:00:00)-Water Temperature (C)]]*OO[[#This Row],[40]]</f>
        <v>2.8663734830749995E-22</v>
      </c>
      <c r="AQ532" s="10">
        <f>3/24000000*OO[[#This Row],[99 (01JUL1985 06:00:00)-Water Temperature (C)]]*OO[[#This Row],[41]]</f>
        <v>1.1940782785732499E-20</v>
      </c>
      <c r="AR532" s="10">
        <f>3/24000000*OO[[#This Row],[100 (01JUL1985 09:00:00)-Water Temperature (C)]]*OO[[#This Row],[42]]</f>
        <v>3.6248313507750003E-19</v>
      </c>
      <c r="AS532" s="10">
        <f>3/24000000*OO[[#This Row],[101 (01JUL1985 12:00:00)-Water Temperature (C)]]*OO[[#This Row],[43]]</f>
        <v>8.2071956317725001E-18</v>
      </c>
      <c r="AT532" s="10">
        <f>3/24000000*OO[[#This Row],[102 (01JUL1985 15:00:00)-Water Temperature (C)]]*OO[[#This Row],[44]]</f>
        <v>1.4199913994175001E-16</v>
      </c>
      <c r="AU532" s="10">
        <f>3/24000000*OO[[#This Row],[103 (01JUL1985 18:00:00)-Water Temperature (C)]]*OO[[#This Row],[45]]</f>
        <v>1.9280569588950001E-15</v>
      </c>
      <c r="AV532" s="10">
        <f>3/24000000*OO[[#This Row],[104 (01JUL1985 21:00:00)-Water Temperature (C)]]*OO[[#This Row],[46]]</f>
        <v>2.0939505201999997E-14</v>
      </c>
      <c r="AW532" s="10">
        <f>3/24000000*OO[[#This Row],[105 (02JUL1985 00:00:00)-Water Temperature (C)]]*OO[[#This Row],[47]]</f>
        <v>1.85819367256875E-13</v>
      </c>
      <c r="AX532" s="10">
        <f>3/24000000*OO[[#This Row],[106 (02JUL1985 03:00:00)-Water Temperature (C)]]*OO[[#This Row],[48]]</f>
        <v>1.3732699937220001E-12</v>
      </c>
      <c r="AY532" s="10">
        <f>3/24000000*OO[[#This Row],[107 (02JUL1985 06:00:00)-Water Temperature (C)]]*OO[[#This Row],[49]]</f>
        <v>8.6037647934000002E-12</v>
      </c>
      <c r="AZ532" s="10">
        <f>3/24000000*OO[[#This Row],[108 (02JUL1985 09:00:00)-Water Temperature (C)]]*OO[[#This Row],[50]]</f>
        <v>4.6373350438600001E-11</v>
      </c>
      <c r="BA532" s="10">
        <f>3/24000000*OO[[#This Row],[109 (02JUL1985 12:00:00)-Water Temperature (C)]]*OO[[#This Row],[51]]</f>
        <v>2.181188087138875E-10</v>
      </c>
      <c r="BB532" s="10">
        <f>3/24000000*OO[[#This Row],[110 (02JUL1985 15:00:00)-Water Temperature (C)]]*OO[[#This Row],[52]]</f>
        <v>9.0130981398974981E-10</v>
      </c>
      <c r="BC532" s="10">
        <f>3/24000000*OO[[#This Row],[111 (02JUL1985 18:00:00)-Water Temperature (C)]]*OO[[#This Row],[53]]</f>
        <v>3.3109873477949999E-9</v>
      </c>
      <c r="BD532" s="10">
        <f>3/24000000*OO[[#This Row],[112 (02JUL1985 21:00:00)-Water Temperature (C)]]*OO[[#This Row],[54]]</f>
        <v>1.090628102434875E-8</v>
      </c>
      <c r="BE532" s="10">
        <f>3/24000000*OO[[#This Row],[113 (03JUL1985 00:00:00)-Water Temperature (C)]]*OO[[#This Row],[55]]</f>
        <v>3.258550152305E-8</v>
      </c>
      <c r="BF532" s="10">
        <f>3/24000000*OO[[#This Row],[114 (03JUL1985 03:00:00)-Water Temperature (C)]]*OO[[#This Row],[56]]</f>
        <v>8.9006325260599994E-8</v>
      </c>
      <c r="BG532" s="10">
        <f>3/24000000*OO[[#This Row],[115 (03JUL1985 06:00:00)-Water Temperature (C)]]*OO[[#This Row],[57]]</f>
        <v>2.2397784136931248E-7</v>
      </c>
      <c r="BH532" s="10">
        <f>3/24000000*OO[[#This Row],[116 (03JUL1985 09:00:00)-Water Temperature (C)]]*OO[[#This Row],[58]]</f>
        <v>5.2396016189399996E-7</v>
      </c>
      <c r="BI532" s="10">
        <f>3/24000000*OO[[#This Row],[117 (03JUL1985 12:00:00)-Water Temperature (C)]]*OO[[#This Row],[59]]</f>
        <v>1.1488062569970001E-6</v>
      </c>
      <c r="BJ532" s="10">
        <f>3/24000000*OO[[#This Row],[118 (03JUL1985 15:00:00)-Water Temperature (C)]]*OO[[#This Row],[60]]</f>
        <v>2.3680714021080001E-6</v>
      </c>
      <c r="BK532" s="10">
        <f>3/24000000*OO[[#This Row],[119 (03JUL1985 18:00:00)-Water Temperature (C)]]*OO[[#This Row],[61]]</f>
        <v>4.6146873930150005E-6</v>
      </c>
      <c r="BL532" s="10">
        <f>3/24000000*OO[[#This Row],[120 (03JUL1985 21:00:00)-Water Temperature (C)]]*OO[[#This Row],[62]]</f>
        <v>8.504656015624998E-6</v>
      </c>
      <c r="BM532" s="10">
        <f>3/24000000*OO[[#This Row],[121 (04JUL1985 00:00:00)-Water Temperature (C)]]*OO[[#This Row],[63]]</f>
        <v>1.49244386852025E-5</v>
      </c>
      <c r="BN532" s="10">
        <f>3/24000000*OO[[#This Row],[122 (04JUL1985 03:00:00)-Water Temperature (C)]]*OO[[#This Row],[64]]</f>
        <v>2.5087123662412496E-5</v>
      </c>
      <c r="BO532" s="10">
        <f>3/24000000*OO[[#This Row],[123 (04JUL1985 06:00:00)-Water Temperature (C)]]*OO[[#This Row],[65]]</f>
        <v>4.0525910172074999E-5</v>
      </c>
      <c r="BP532" s="10">
        <f>3/24000000*OO[[#This Row],[124 (04JUL1985 09:00:00)-Water Temperature (C)]]*OO[[#This Row],[66]]</f>
        <v>6.3391076285737496E-5</v>
      </c>
      <c r="BQ532" s="10">
        <f>3/24000000*OO[[#This Row],[125 (04JUL1985 12:00:00)-Water Temperature (C)]]*OO[[#This Row],[67]]</f>
        <v>9.601918172727501E-5</v>
      </c>
      <c r="BR532" s="10">
        <f>3/24000000*OO[[#This Row],[126 (04JUL1985 15:00:00)-Water Temperature (C)]]*OO[[#This Row],[68]]</f>
        <v>1.4104812691467499E-4</v>
      </c>
      <c r="BS532" s="10">
        <f>3/24000000*OO[[#This Row],[127 (04JUL1985 18:00:00)-Water Temperature (C)]]*OO[[#This Row],[69]]</f>
        <v>2.0183948018280001E-4</v>
      </c>
      <c r="BT532" s="10">
        <f>3/24000000*OO[[#This Row],[128 (04JUL1985 21:00:00)-Water Temperature (C)]]*OO[[#This Row],[70]]</f>
        <v>2.8091330984687503E-4</v>
      </c>
      <c r="BU532" s="10">
        <f>3/24000000*OO[[#This Row],[129 (05JUL1985 00:00:00)-Water Temperature (C)]]*OO[[#This Row],[71]]</f>
        <v>3.8038608899075002E-4</v>
      </c>
      <c r="BV532" s="10">
        <f>3/24000000*OO[[#This Row],[130 (05JUL1985 03:00:00)-Water Temperature (C)]]*OO[[#This Row],[72]]</f>
        <v>5.0396550419400002E-4</v>
      </c>
      <c r="BW532" s="10">
        <f>3/24000000*OO[[#This Row],[131 (05JUL1985 06:00:00)-Water Temperature (C)]]*OO[[#This Row],[73]]</f>
        <v>6.5530066670600002E-4</v>
      </c>
      <c r="BX532" s="10">
        <f>3/24000000*OO[[#This Row],[132 (05JUL1985 09:00:00)-Water Temperature (C)]]*OO[[#This Row],[74]]</f>
        <v>8.4171034464299987E-4</v>
      </c>
      <c r="BY532" s="10">
        <f>3/24000000*OO[[#This Row],[133 (05JUL1985 12:00:00)-Water Temperature (C)]]*OO[[#This Row],[75]]</f>
        <v>1.0651626129374997E-3</v>
      </c>
      <c r="BZ532" s="10">
        <f>3/24000000*OO[[#This Row],[134 (05JUL1985 15:00:00)-Water Temperature (C)]]*OO[[#This Row],[76]]</f>
        <v>1.327925494904125E-3</v>
      </c>
      <c r="CA532" s="10">
        <f>3/24000000*OO[[#This Row],[135 (05JUL1985 18:00:00)-Water Temperature (C)]]*OO[[#This Row],[77]]</f>
        <v>1.6307917561182498E-3</v>
      </c>
      <c r="CB532" s="10">
        <f>3/24000000*OO[[#This Row],[136 (05JUL1985 21:00:00)-Water Temperature (C)]]*OO[[#This Row],[78]]</f>
        <v>1.9668739581398748E-3</v>
      </c>
      <c r="CC532" s="10">
        <f>3/24000000*OO[[#This Row],[137 (06JUL1985 00:00:00)-Water Temperature (C)]]*OO[[#This Row],[79]]</f>
        <v>2.3348859969485E-3</v>
      </c>
      <c r="CD532" s="10">
        <f>3/24000000*OO[[#This Row],[138 (06JUL1985 03:00:00)-Water Temperature (C)]]*OO[[#This Row],[80]]</f>
        <v>2.7409443795719996E-3</v>
      </c>
      <c r="CE532" s="10">
        <f>3/24000000*OO[[#This Row],[139 (06JUL1985 06:00:00)-Water Temperature (C)]]*OO[[#This Row],[81]]</f>
        <v>3.188030904045E-3</v>
      </c>
      <c r="CF532" s="10">
        <f>3/24000000*OO[[#This Row],[140 (06JUL1985 09:00:00)-Water Temperature (C)]]*OO[[#This Row],[82]]</f>
        <v>3.6950576781300004E-3</v>
      </c>
      <c r="CG532" s="10">
        <f>3/24000000*OO[[#This Row],[141 (06JUL1985 12:00:00)-Water Temperature (C)]]*OO[[#This Row],[83]]</f>
        <v>4.2522697454799993E-3</v>
      </c>
      <c r="CH532" s="10">
        <f>3/24000000*OO[[#This Row],[142 (06JUL1985 15:00:00)-Water Temperature (C)]]*OO[[#This Row],[84]]</f>
        <v>4.8560968935224998E-3</v>
      </c>
      <c r="CI532" s="10">
        <f>3/24000000*OO[[#This Row],[143 (06JUL1985 18:00:00)-Water Temperature (C)]]*OO[[#This Row],[85]]</f>
        <v>5.4951834305999999E-3</v>
      </c>
      <c r="CJ532" s="10">
        <f>3/24000000*OO[[#This Row],[144 (06JUL1985 21:00:00)-Water Temperature (C)]]*OO[[#This Row],[86]]</f>
        <v>6.1480344912524998E-3</v>
      </c>
      <c r="CK532" s="10">
        <f>3/24000000*OO[[#This Row],[145 (07JUL1985 00:00:00)-Water Temperature (C)]]*OO[[#This Row],[87]]</f>
        <v>6.8088846119999996E-3</v>
      </c>
      <c r="CL532" s="10">
        <f>3/24000000*OO[[#This Row],[146 (07JUL1985 03:00:00)-Water Temperature (C)]]*OO[[#This Row],[88]]</f>
        <v>7.4946131625712497E-3</v>
      </c>
      <c r="CM532" s="10">
        <f>3/24000000*OO[[#This Row],[147 (07JUL1985 06:00:00)-Water Temperature (C)]]*OO[[#This Row],[89]]</f>
        <v>8.210489202302499E-3</v>
      </c>
      <c r="CN532" s="10">
        <f>3/24000000*OO[[#This Row],[148 (07JUL1985 09:00:00)-Water Temperature (C)]]*OO[[#This Row],[90]]</f>
        <v>8.9906126352437485E-3</v>
      </c>
      <c r="CO532" s="10">
        <f>3/24000000*OO[[#This Row],[149 (07JUL1985 12:00:00)-Water Temperature (C)]]*OO[[#This Row],[91]]</f>
        <v>9.7715439410000007E-3</v>
      </c>
      <c r="CP532" s="10">
        <f>3/24000000*OO[[#This Row],[150 (07JUL1985 15:00:00)-Water Temperature (C)]]*OO[[#This Row],[92]]</f>
        <v>1.0609940544675E-2</v>
      </c>
      <c r="CQ532" s="10">
        <f>3/24000000*OO[[#This Row],[151 (07JUL1985 18:00:00)-Water Temperature (C)]]*OO[[#This Row],[93]]</f>
        <v>1.1462816181298749E-2</v>
      </c>
      <c r="CR532" s="10">
        <f>3/24000000*OO[[#This Row],[152 (07JUL1985 21:00:00)-Water Temperature (C)]]*OO[[#This Row],[94]]</f>
        <v>1.22964017123875E-2</v>
      </c>
      <c r="CS532" s="10">
        <f>3/24000000*OO[[#This Row],[153 (08JUL1985 00:00:00)-Water Temperature (C)]]*OO[[#This Row],[95]]</f>
        <v>1.31045221916525E-2</v>
      </c>
      <c r="CT532" s="10">
        <f>3/24000000*OO[[#This Row],[154 (08JUL1985 03:00:00)-Water Temperature (C)]]*OO[[#This Row],[96]]</f>
        <v>1.3905459242692498E-2</v>
      </c>
      <c r="CU532" s="10">
        <f>3/24000000*OO[[#This Row],[155 (08JUL1985 06:00:00)-Water Temperature (C)]]*OO[[#This Row],[97]]</f>
        <v>1.4722808241013749E-2</v>
      </c>
      <c r="CV532" s="10">
        <f>3/24000000*OO[[#This Row],[156 (08JUL1985 09:00:00)-Water Temperature (C)]]*OO[[#This Row],[98]]</f>
        <v>1.5629241031364999E-2</v>
      </c>
      <c r="CW532" s="10">
        <f>3/24000000*OO[[#This Row],[157 (08JUL1985 12:00:00)-Water Temperature (C)]]*OO[[#This Row],[99]]</f>
        <v>1.6577828014664998E-2</v>
      </c>
    </row>
    <row r="533" spans="1:101" x14ac:dyDescent="0.35">
      <c r="A533" t="s">
        <v>540</v>
      </c>
      <c r="B533">
        <v>767.98019999999997</v>
      </c>
      <c r="C533" s="10">
        <f>3/24*OO[[#This Row],[59 (26JUN1985 06:00:00)-Water Temperature (C)]]*OO[[#This Row],[1]]/SUM(OO[1])</f>
        <v>0</v>
      </c>
      <c r="D533" s="10">
        <f>3/24*OO[[#This Row],[60 (26JUN1985 09:00:00)-Water Temperature (C)]]*OO[[#This Row],[2]]/SUM(OO[2])</f>
        <v>0</v>
      </c>
      <c r="E533" s="10">
        <f>3/24*OO[[#This Row],[61 (26JUN1985 12:00:00)-Water Temperature (C)]]*OO[[#This Row],[3]]/SUM(OO[3])</f>
        <v>0</v>
      </c>
      <c r="F533" s="10">
        <f>3/24*OO[[#This Row],[62 (26JUN1985 15:00:00)-Water Temperature (C)]]*OO[[#This Row],[4]]/SUM(OO[4])</f>
        <v>0</v>
      </c>
      <c r="G533" s="10">
        <f>3/24*OO[[#This Row],[63 (26JUN1985 18:00:00)-Water Temperature (C)]]*OO[[#This Row],[5]]/SUM(OO[5])</f>
        <v>0</v>
      </c>
      <c r="H533" s="10">
        <f>3/24*OO[[#This Row],[64 (26JUN1985 21:00:00)-Water Temperature (C)]]*OO[[#This Row],[6]]/SUM(OO[6])</f>
        <v>0</v>
      </c>
      <c r="I533" s="10">
        <f>3/24*OO[[#This Row],[65 (27JUN1985 00:00:00)-Water Temperature (C)]]*OO[[#This Row],[7]]/SUM(OO[7])</f>
        <v>0</v>
      </c>
      <c r="J533" s="10">
        <f>3/24*OO[[#This Row],[66 (27JUN1985 03:00:00)-Water Temperature (C)]]*OO[[#This Row],[8]]/SUM(OO[8])</f>
        <v>0</v>
      </c>
      <c r="K533" s="10">
        <f>3/24*OO[[#This Row],[67 (27JUN1985 06:00:00)-Water Temperature (C)]]*OO[[#This Row],[9]]/SUM(OO[9])</f>
        <v>0</v>
      </c>
      <c r="L533" s="10">
        <f>3/24*OO[[#This Row],[68 (27JUN1985 09:00:00)-Water Temperature (C)]]*OO[[#This Row],[10]]/SUM(OO[10])</f>
        <v>0</v>
      </c>
      <c r="M533" s="10">
        <f>3/24*OO[[#This Row],[69 (27JUN1985 12:00:00)-Water Temperature (C)]]*OO[[#This Row],[11]]/SUM(OO[11])</f>
        <v>0</v>
      </c>
      <c r="N533" s="10">
        <f>3/24*OO[[#This Row],[70 (27JUN1985 15:00:00)-Water Temperature (C)]]*OO[[#This Row],[12]]/SUM(OO[12])</f>
        <v>0</v>
      </c>
      <c r="O533" s="10">
        <f>3/24*OO[[#This Row],[71 (27JUN1985 18:00:00)-Water Temperature (C)]]*OO[[#This Row],[13]]/SUM(OO[13])</f>
        <v>0</v>
      </c>
      <c r="P533" s="10">
        <f>3/24*OO[[#This Row],[72 (27JUN1985 21:00:00)-Water Temperature (C)]]*OO[[#This Row],[14]]/SUM(OO[14])</f>
        <v>0</v>
      </c>
      <c r="Q533" s="10">
        <f>3/24*OO[[#This Row],[73 (28JUN1985 00:00:00)-Water Temperature (C)]]*OO[[#This Row],[15]]/SUM(OO[15])</f>
        <v>0</v>
      </c>
      <c r="R533" s="10">
        <f>3/24*OO[[#This Row],[74 (28JUN1985 03:00:00)-Water Temperature (C)]]*OO[[#This Row],[16]]/SUM(OO[16])</f>
        <v>0</v>
      </c>
      <c r="S533" s="10">
        <f>3/24*OO[[#This Row],[75 (28JUN1985 06:00:00)-Water Temperature (C)]]*OO[[#This Row],[17]]/SUM(OO[17])</f>
        <v>0</v>
      </c>
      <c r="T533" s="10">
        <f>3/24*OO[[#This Row],[76 (28JUN1985 09:00:00)-Water Temperature (C)]]*OO[[#This Row],[18]]/SUM(OO[18])</f>
        <v>0</v>
      </c>
      <c r="U533" s="10">
        <f>3/24*OO[[#This Row],[77 (28JUN1985 12:00:00)-Water Temperature (C)]]*OO[[#This Row],[19]]/SUM(OO[19])</f>
        <v>0</v>
      </c>
      <c r="V533" s="10">
        <f>3/24000000*OO[[#This Row],[78 (28JUN1985 15:00:00)-Water Temperature (C)]]*OO[[#This Row],[20]]</f>
        <v>0</v>
      </c>
      <c r="W533" s="10">
        <f>3/24000000*OO[[#This Row],[79 (28JUN1985 18:00:00)-Water Temperature (C)]]*OO[[#This Row],[21]]</f>
        <v>0</v>
      </c>
      <c r="X533" s="10">
        <f>3/24000000*OO[[#This Row],[80 (28JUN1985 21:00:00)-Water Temperature (C)]]*OO[[#This Row],[22]]</f>
        <v>0</v>
      </c>
      <c r="Y533" s="10">
        <f>3/24000000*OO[[#This Row],[81 (29JUN1985 00:00:00)-Water Temperature (C)]]*OO[[#This Row],[23]]</f>
        <v>0</v>
      </c>
      <c r="Z533" s="10">
        <f>3/24000000*OO[[#This Row],[82 (29JUN1985 03:00:00)-Water Temperature (C)]]*OO[[#This Row],[24]]</f>
        <v>0</v>
      </c>
      <c r="AA533" s="10">
        <f>3/24000000*OO[[#This Row],[83 (29JUN1985 06:00:00)-Water Temperature (C)]]*OO[[#This Row],[25]]</f>
        <v>0</v>
      </c>
      <c r="AB533" s="10">
        <f>3/24000000*OO[[#This Row],[84 (29JUN1985 09:00:00)-Water Temperature (C)]]*OO[[#This Row],[26]]</f>
        <v>0</v>
      </c>
      <c r="AC533" s="10">
        <f>3/24000000*OO[[#This Row],[85 (29JUN1985 12:00:00)-Water Temperature (C)]]*OO[[#This Row],[27]]</f>
        <v>0</v>
      </c>
      <c r="AD533" s="10">
        <f>3/24000000*OO[[#This Row],[86 (29JUN1985 15:00:00)-Water Temperature (C)]]*OO[[#This Row],[28]]</f>
        <v>0</v>
      </c>
      <c r="AE533" s="10">
        <f>3/24000000*OO[[#This Row],[88 (29JUN1985 21:00:00)-Water Temperature (C)]]*OO[[#This Row],[30]]</f>
        <v>0</v>
      </c>
      <c r="AF533" s="10">
        <f>3/24000000*OO[[#This Row],[88 (29JUN1985 21:00:00)-Water Temperature (C)]]*OO[[#This Row],[30]]</f>
        <v>0</v>
      </c>
      <c r="AG533" s="10">
        <f>3/24000000*OO[[#This Row],[89 (30JUN1985 00:00:00)-Water Temperature (C)]]*OO[[#This Row],[31]]</f>
        <v>0</v>
      </c>
      <c r="AH533" s="10">
        <f>3/24000000*OO[[#This Row],[90 (30JUN1985 03:00:00)-Water Temperature (C)]]*OO[[#This Row],[32]]</f>
        <v>1.9195853275348748E-43</v>
      </c>
      <c r="AI533" s="10">
        <f>3/24000000*OO[[#This Row],[91 (30JUN1985 06:00:00)-Water Temperature (C)]]*OO[[#This Row],[33]]</f>
        <v>9.0223672423162486E-40</v>
      </c>
      <c r="AJ533" s="10">
        <f>3/24000000*OO[[#This Row],[92 (30JUN1985 09:00:00)-Water Temperature (C)]]*OO[[#This Row],[34]]</f>
        <v>1.7024594106594999E-36</v>
      </c>
      <c r="AK533" s="10">
        <f>3/24000000*OO[[#This Row],[93 (30JUN1985 12:00:00)-Water Temperature (C)]]*OO[[#This Row],[35]]</f>
        <v>1.4609695145259998E-33</v>
      </c>
      <c r="AL533" s="10">
        <f>3/24000000*OO[[#This Row],[94 (30JUN1985 15:00:00)-Water Temperature (C)]]*OO[[#This Row],[36]]</f>
        <v>6.4018465093599995E-31</v>
      </c>
      <c r="AM533" s="10">
        <f>3/24000000*OO[[#This Row],[95 (30JUN1985 18:00:00)-Water Temperature (C)]]*OO[[#This Row],[37]]</f>
        <v>1.5681411419325003E-28</v>
      </c>
      <c r="AN533" s="10">
        <f>3/24000000*OO[[#This Row],[96 (30JUN1985 21:00:00)-Water Temperature (C)]]*OO[[#This Row],[38]]</f>
        <v>2.295361571967E-26</v>
      </c>
      <c r="AO533" s="10">
        <f>3/24000000*OO[[#This Row],[97 (01JUL1985 00:00:00)-Water Temperature (C)]]*OO[[#This Row],[39]]</f>
        <v>2.1267165223687497E-24</v>
      </c>
      <c r="AP533" s="10">
        <f>3/24000000*OO[[#This Row],[98 (01JUL1985 03:00:00)-Water Temperature (C)]]*OO[[#This Row],[40]]</f>
        <v>1.3147872294720002E-22</v>
      </c>
      <c r="AQ533" s="10">
        <f>3/24000000*OO[[#This Row],[99 (01JUL1985 06:00:00)-Water Temperature (C)]]*OO[[#This Row],[41]]</f>
        <v>5.6747518967099998E-21</v>
      </c>
      <c r="AR533" s="10">
        <f>3/24000000*OO[[#This Row],[100 (01JUL1985 09:00:00)-Water Temperature (C)]]*OO[[#This Row],[42]]</f>
        <v>1.7813678750143751E-19</v>
      </c>
      <c r="AS533" s="10">
        <f>3/24000000*OO[[#This Row],[101 (01JUL1985 12:00:00)-Water Temperature (C)]]*OO[[#This Row],[43]]</f>
        <v>4.1642948172799992E-18</v>
      </c>
      <c r="AT533" s="10">
        <f>3/24000000*OO[[#This Row],[102 (01JUL1985 15:00:00)-Water Temperature (C)]]*OO[[#This Row],[44]]</f>
        <v>7.4279164415500007E-17</v>
      </c>
      <c r="AU533" s="10">
        <f>3/24000000*OO[[#This Row],[103 (01JUL1985 18:00:00)-Water Temperature (C)]]*OO[[#This Row],[45]]</f>
        <v>1.038296434822E-15</v>
      </c>
      <c r="AV533" s="10">
        <f>3/24000000*OO[[#This Row],[104 (01JUL1985 21:00:00)-Water Temperature (C)]]*OO[[#This Row],[46]]</f>
        <v>1.159461055852E-14</v>
      </c>
      <c r="AW533" s="10">
        <f>3/24000000*OO[[#This Row],[105 (02JUL1985 00:00:00)-Water Temperature (C)]]*OO[[#This Row],[47]]</f>
        <v>1.0567067578055E-13</v>
      </c>
      <c r="AX533" s="10">
        <f>3/24000000*OO[[#This Row],[106 (02JUL1985 03:00:00)-Water Temperature (C)]]*OO[[#This Row],[48]]</f>
        <v>8.0109592744050013E-13</v>
      </c>
      <c r="AY533" s="10">
        <f>3/24000000*OO[[#This Row],[107 (02JUL1985 06:00:00)-Water Temperature (C)]]*OO[[#This Row],[49]]</f>
        <v>5.1428292277374987E-12</v>
      </c>
      <c r="AZ533" s="10">
        <f>3/24000000*OO[[#This Row],[108 (02JUL1985 09:00:00)-Water Temperature (C)]]*OO[[#This Row],[50]]</f>
        <v>2.8371570191074999E-11</v>
      </c>
      <c r="BA533" s="10">
        <f>3/24000000*OO[[#This Row],[109 (02JUL1985 12:00:00)-Water Temperature (C)]]*OO[[#This Row],[51]]</f>
        <v>1.3644222048961248E-10</v>
      </c>
      <c r="BB533" s="10">
        <f>3/24000000*OO[[#This Row],[110 (02JUL1985 15:00:00)-Water Temperature (C)]]*OO[[#This Row],[52]]</f>
        <v>5.7593460785437503E-10</v>
      </c>
      <c r="BC533" s="10">
        <f>3/24000000*OO[[#This Row],[111 (02JUL1985 18:00:00)-Water Temperature (C)]]*OO[[#This Row],[53]]</f>
        <v>2.15920763183625E-9</v>
      </c>
      <c r="BD533" s="10">
        <f>3/24000000*OO[[#This Row],[112 (02JUL1985 21:00:00)-Water Temperature (C)]]*OO[[#This Row],[54]]</f>
        <v>7.2522061557149989E-9</v>
      </c>
      <c r="BE533" s="10">
        <f>3/24000000*OO[[#This Row],[113 (03JUL1985 00:00:00)-Water Temperature (C)]]*OO[[#This Row],[55]]</f>
        <v>2.2074080340970001E-8</v>
      </c>
      <c r="BF533" s="10">
        <f>3/24000000*OO[[#This Row],[114 (03JUL1985 03:00:00)-Water Temperature (C)]]*OO[[#This Row],[56]]</f>
        <v>6.1374070425212492E-8</v>
      </c>
      <c r="BG533" s="10">
        <f>3/24000000*OO[[#This Row],[115 (03JUL1985 06:00:00)-Water Temperature (C)]]*OO[[#This Row],[57]]</f>
        <v>1.5708506250907497E-7</v>
      </c>
      <c r="BH533" s="10">
        <f>3/24000000*OO[[#This Row],[116 (03JUL1985 09:00:00)-Water Temperature (C)]]*OO[[#This Row],[58]]</f>
        <v>3.7345825292325E-7</v>
      </c>
      <c r="BI533" s="10">
        <f>3/24000000*OO[[#This Row],[117 (03JUL1985 12:00:00)-Water Temperature (C)]]*OO[[#This Row],[59]]</f>
        <v>8.3148193288474995E-7</v>
      </c>
      <c r="BJ533" s="10">
        <f>3/24000000*OO[[#This Row],[118 (03JUL1985 15:00:00)-Water Temperature (C)]]*OO[[#This Row],[60]]</f>
        <v>1.739234977215E-6</v>
      </c>
      <c r="BK533" s="10">
        <f>3/24000000*OO[[#This Row],[119 (03JUL1985 18:00:00)-Water Temperature (C)]]*OO[[#This Row],[61]]</f>
        <v>3.4368532338074995E-6</v>
      </c>
      <c r="BL533" s="10">
        <f>3/24000000*OO[[#This Row],[120 (03JUL1985 21:00:00)-Water Temperature (C)]]*OO[[#This Row],[62]]</f>
        <v>6.4191487591874997E-6</v>
      </c>
      <c r="BM533" s="10">
        <f>3/24000000*OO[[#This Row],[121 (04JUL1985 00:00:00)-Water Temperature (C)]]*OO[[#This Row],[63]]</f>
        <v>1.1408929190392501E-5</v>
      </c>
      <c r="BN533" s="10">
        <f>3/24000000*OO[[#This Row],[122 (04JUL1985 03:00:00)-Water Temperature (C)]]*OO[[#This Row],[64]]</f>
        <v>1.94114196577575E-5</v>
      </c>
      <c r="BO533" s="10">
        <f>3/24000000*OO[[#This Row],[123 (04JUL1985 06:00:00)-Water Temperature (C)]]*OO[[#This Row],[65]]</f>
        <v>3.1720850980399999E-5</v>
      </c>
      <c r="BP533" s="10">
        <f>3/24000000*OO[[#This Row],[124 (04JUL1985 09:00:00)-Water Temperature (C)]]*OO[[#This Row],[66]]</f>
        <v>5.0161273656975E-5</v>
      </c>
      <c r="BQ533" s="10">
        <f>3/24000000*OO[[#This Row],[125 (04JUL1985 12:00:00)-Water Temperature (C)]]*OO[[#This Row],[67]]</f>
        <v>7.6772946112137503E-5</v>
      </c>
      <c r="BR533" s="10">
        <f>3/24000000*OO[[#This Row],[126 (04JUL1985 15:00:00)-Water Temperature (C)]]*OO[[#This Row],[68]]</f>
        <v>1.1389769187224999E-4</v>
      </c>
      <c r="BS533" s="10">
        <f>3/24000000*OO[[#This Row],[127 (04JUL1985 18:00:00)-Water Temperature (C)]]*OO[[#This Row],[69]]</f>
        <v>1.6452428927020001E-4</v>
      </c>
      <c r="BT533" s="10">
        <f>3/24000000*OO[[#This Row],[128 (04JUL1985 21:00:00)-Water Temperature (C)]]*OO[[#This Row],[70]]</f>
        <v>2.3104749680477498E-4</v>
      </c>
      <c r="BU533" s="10">
        <f>3/24000000*OO[[#This Row],[129 (05JUL1985 00:00:00)-Water Temperature (C)]]*OO[[#This Row],[71]]</f>
        <v>3.1557755643224998E-4</v>
      </c>
      <c r="BV533" s="10">
        <f>3/24000000*OO[[#This Row],[130 (05JUL1985 03:00:00)-Water Temperature (C)]]*OO[[#This Row],[72]]</f>
        <v>4.2155411514912497E-4</v>
      </c>
      <c r="BW533" s="10">
        <f>3/24000000*OO[[#This Row],[131 (05JUL1985 06:00:00)-Water Temperature (C)]]*OO[[#This Row],[73]]</f>
        <v>5.5243956692874999E-4</v>
      </c>
      <c r="BX533" s="10">
        <f>3/24000000*OO[[#This Row],[132 (05JUL1985 09:00:00)-Water Temperature (C)]]*OO[[#This Row],[74]]</f>
        <v>7.1480858481900002E-4</v>
      </c>
      <c r="BY533" s="10">
        <f>3/24000000*OO[[#This Row],[133 (05JUL1985 12:00:00)-Water Temperature (C)]]*OO[[#This Row],[75]]</f>
        <v>9.1091153210499996E-4</v>
      </c>
      <c r="BZ533" s="10">
        <f>3/24000000*OO[[#This Row],[134 (05JUL1985 15:00:00)-Water Temperature (C)]]*OO[[#This Row],[76]]</f>
        <v>1.1432127895762499E-3</v>
      </c>
      <c r="CA533" s="10">
        <f>3/24000000*OO[[#This Row],[135 (05JUL1985 18:00:00)-Water Temperature (C)]]*OO[[#This Row],[77]]</f>
        <v>1.4129470618379997E-3</v>
      </c>
      <c r="CB533" s="10">
        <f>3/24000000*OO[[#This Row],[136 (05JUL1985 21:00:00)-Water Temperature (C)]]*OO[[#This Row],[78]]</f>
        <v>1.7147227133398751E-3</v>
      </c>
      <c r="CC533" s="10">
        <f>3/24000000*OO[[#This Row],[137 (06JUL1985 00:00:00)-Water Temperature (C)]]*OO[[#This Row],[79]]</f>
        <v>2.0477605951792497E-3</v>
      </c>
      <c r="CD533" s="10">
        <f>3/24000000*OO[[#This Row],[138 (06JUL1985 03:00:00)-Water Temperature (C)]]*OO[[#This Row],[80]]</f>
        <v>2.4175854346049999E-3</v>
      </c>
      <c r="CE533" s="10">
        <f>3/24000000*OO[[#This Row],[139 (06JUL1985 06:00:00)-Water Temperature (C)]]*OO[[#This Row],[81]]</f>
        <v>2.8271818475250001E-3</v>
      </c>
      <c r="CF533" s="10">
        <f>3/24000000*OO[[#This Row],[140 (06JUL1985 09:00:00)-Water Temperature (C)]]*OO[[#This Row],[82]]</f>
        <v>3.2934315723749997E-3</v>
      </c>
      <c r="CG533" s="10">
        <f>3/24000000*OO[[#This Row],[141 (06JUL1985 12:00:00)-Water Temperature (C)]]*OO[[#This Row],[83]]</f>
        <v>3.8084197485812503E-3</v>
      </c>
      <c r="CH533" s="10">
        <f>3/24000000*OO[[#This Row],[142 (06JUL1985 15:00:00)-Water Temperature (C)]]*OO[[#This Row],[84]]</f>
        <v>4.3694338733999997E-3</v>
      </c>
      <c r="CI533" s="10">
        <f>3/24000000*OO[[#This Row],[143 (06JUL1985 18:00:00)-Water Temperature (C)]]*OO[[#This Row],[85]]</f>
        <v>4.9666536898499997E-3</v>
      </c>
      <c r="CJ533" s="10">
        <f>3/24000000*OO[[#This Row],[144 (06JUL1985 21:00:00)-Water Temperature (C)]]*OO[[#This Row],[86]]</f>
        <v>5.5811035319200007E-3</v>
      </c>
      <c r="CK533" s="10">
        <f>3/24000000*OO[[#This Row],[145 (07JUL1985 00:00:00)-Water Temperature (C)]]*OO[[#This Row],[87]]</f>
        <v>6.2073711853999998E-3</v>
      </c>
      <c r="CL533" s="10">
        <f>3/24000000*OO[[#This Row],[146 (07JUL1985 03:00:00)-Water Temperature (C)]]*OO[[#This Row],[88]]</f>
        <v>6.8603610549687498E-3</v>
      </c>
      <c r="CM533" s="10">
        <f>3/24000000*OO[[#This Row],[147 (07JUL1985 06:00:00)-Water Temperature (C)]]*OO[[#This Row],[89]]</f>
        <v>7.54487817985E-3</v>
      </c>
      <c r="CN533" s="10">
        <f>3/24000000*OO[[#This Row],[148 (07JUL1985 09:00:00)-Water Temperature (C)]]*OO[[#This Row],[90]]</f>
        <v>8.2919053020562503E-3</v>
      </c>
      <c r="CO533" s="10">
        <f>3/24000000*OO[[#This Row],[149 (07JUL1985 12:00:00)-Water Temperature (C)]]*OO[[#This Row],[91]]</f>
        <v>9.0443766833875009E-3</v>
      </c>
      <c r="CP533" s="10">
        <f>3/24000000*OO[[#This Row],[150 (07JUL1985 15:00:00)-Water Temperature (C)]]*OO[[#This Row],[92]]</f>
        <v>9.8533366488599994E-3</v>
      </c>
      <c r="CQ533" s="10">
        <f>3/24000000*OO[[#This Row],[151 (07JUL1985 18:00:00)-Water Temperature (C)]]*OO[[#This Row],[93]]</f>
        <v>1.068020300615625E-2</v>
      </c>
      <c r="CR533" s="10">
        <f>3/24000000*OO[[#This Row],[152 (07JUL1985 21:00:00)-Water Temperature (C)]]*OO[[#This Row],[94]]</f>
        <v>1.149368197306125E-2</v>
      </c>
      <c r="CS533" s="10">
        <f>3/24000000*OO[[#This Row],[153 (08JUL1985 00:00:00)-Water Temperature (C)]]*OO[[#This Row],[95]]</f>
        <v>1.2287551574325E-2</v>
      </c>
      <c r="CT533" s="10">
        <f>3/24000000*OO[[#This Row],[154 (08JUL1985 03:00:00)-Water Temperature (C)]]*OO[[#This Row],[96]]</f>
        <v>1.3078091635824999E-2</v>
      </c>
      <c r="CU533" s="10">
        <f>3/24000000*OO[[#This Row],[155 (08JUL1985 06:00:00)-Water Temperature (C)]]*OO[[#This Row],[97]]</f>
        <v>1.3886586656519999E-2</v>
      </c>
      <c r="CV533" s="10">
        <f>3/24000000*OO[[#This Row],[156 (08JUL1985 09:00:00)-Water Temperature (C)]]*OO[[#This Row],[98]]</f>
        <v>1.4780565201442499E-2</v>
      </c>
      <c r="CW533" s="10">
        <f>3/24000000*OO[[#This Row],[157 (08JUL1985 12:00:00)-Water Temperature (C)]]*OO[[#This Row],[99]]</f>
        <v>1.571783154566625E-2</v>
      </c>
    </row>
    <row r="534" spans="1:101" x14ac:dyDescent="0.35">
      <c r="A534" t="s">
        <v>541</v>
      </c>
      <c r="B534">
        <v>763.40210000000002</v>
      </c>
      <c r="C534" s="10">
        <f>3/24*OO[[#This Row],[59 (26JUN1985 06:00:00)-Water Temperature (C)]]*OO[[#This Row],[1]]/SUM(OO[1])</f>
        <v>0</v>
      </c>
      <c r="D534" s="10">
        <f>3/24*OO[[#This Row],[60 (26JUN1985 09:00:00)-Water Temperature (C)]]*OO[[#This Row],[2]]/SUM(OO[2])</f>
        <v>0</v>
      </c>
      <c r="E534" s="10">
        <f>3/24*OO[[#This Row],[61 (26JUN1985 12:00:00)-Water Temperature (C)]]*OO[[#This Row],[3]]/SUM(OO[3])</f>
        <v>0</v>
      </c>
      <c r="F534" s="10">
        <f>3/24*OO[[#This Row],[62 (26JUN1985 15:00:00)-Water Temperature (C)]]*OO[[#This Row],[4]]/SUM(OO[4])</f>
        <v>0</v>
      </c>
      <c r="G534" s="10">
        <f>3/24*OO[[#This Row],[63 (26JUN1985 18:00:00)-Water Temperature (C)]]*OO[[#This Row],[5]]/SUM(OO[5])</f>
        <v>0</v>
      </c>
      <c r="H534" s="10">
        <f>3/24*OO[[#This Row],[64 (26JUN1985 21:00:00)-Water Temperature (C)]]*OO[[#This Row],[6]]/SUM(OO[6])</f>
        <v>0</v>
      </c>
      <c r="I534" s="10">
        <f>3/24*OO[[#This Row],[65 (27JUN1985 00:00:00)-Water Temperature (C)]]*OO[[#This Row],[7]]/SUM(OO[7])</f>
        <v>0</v>
      </c>
      <c r="J534" s="10">
        <f>3/24*OO[[#This Row],[66 (27JUN1985 03:00:00)-Water Temperature (C)]]*OO[[#This Row],[8]]/SUM(OO[8])</f>
        <v>0</v>
      </c>
      <c r="K534" s="10">
        <f>3/24*OO[[#This Row],[67 (27JUN1985 06:00:00)-Water Temperature (C)]]*OO[[#This Row],[9]]/SUM(OO[9])</f>
        <v>0</v>
      </c>
      <c r="L534" s="10">
        <f>3/24*OO[[#This Row],[68 (27JUN1985 09:00:00)-Water Temperature (C)]]*OO[[#This Row],[10]]/SUM(OO[10])</f>
        <v>0</v>
      </c>
      <c r="M534" s="10">
        <f>3/24*OO[[#This Row],[69 (27JUN1985 12:00:00)-Water Temperature (C)]]*OO[[#This Row],[11]]/SUM(OO[11])</f>
        <v>0</v>
      </c>
      <c r="N534" s="10">
        <f>3/24*OO[[#This Row],[70 (27JUN1985 15:00:00)-Water Temperature (C)]]*OO[[#This Row],[12]]/SUM(OO[12])</f>
        <v>0</v>
      </c>
      <c r="O534" s="10">
        <f>3/24*OO[[#This Row],[71 (27JUN1985 18:00:00)-Water Temperature (C)]]*OO[[#This Row],[13]]/SUM(OO[13])</f>
        <v>0</v>
      </c>
      <c r="P534" s="10">
        <f>3/24*OO[[#This Row],[72 (27JUN1985 21:00:00)-Water Temperature (C)]]*OO[[#This Row],[14]]/SUM(OO[14])</f>
        <v>0</v>
      </c>
      <c r="Q534" s="10">
        <f>3/24*OO[[#This Row],[73 (28JUN1985 00:00:00)-Water Temperature (C)]]*OO[[#This Row],[15]]/SUM(OO[15])</f>
        <v>0</v>
      </c>
      <c r="R534" s="10">
        <f>3/24*OO[[#This Row],[74 (28JUN1985 03:00:00)-Water Temperature (C)]]*OO[[#This Row],[16]]/SUM(OO[16])</f>
        <v>0</v>
      </c>
      <c r="S534" s="10">
        <f>3/24*OO[[#This Row],[75 (28JUN1985 06:00:00)-Water Temperature (C)]]*OO[[#This Row],[17]]/SUM(OO[17])</f>
        <v>0</v>
      </c>
      <c r="T534" s="10">
        <f>3/24*OO[[#This Row],[76 (28JUN1985 09:00:00)-Water Temperature (C)]]*OO[[#This Row],[18]]/SUM(OO[18])</f>
        <v>0</v>
      </c>
      <c r="U534" s="10">
        <f>3/24*OO[[#This Row],[77 (28JUN1985 12:00:00)-Water Temperature (C)]]*OO[[#This Row],[19]]/SUM(OO[19])</f>
        <v>0</v>
      </c>
      <c r="V534" s="10">
        <f>3/24000000*OO[[#This Row],[78 (28JUN1985 15:00:00)-Water Temperature (C)]]*OO[[#This Row],[20]]</f>
        <v>0</v>
      </c>
      <c r="W534" s="10">
        <f>3/24000000*OO[[#This Row],[79 (28JUN1985 18:00:00)-Water Temperature (C)]]*OO[[#This Row],[21]]</f>
        <v>0</v>
      </c>
      <c r="X534" s="10">
        <f>3/24000000*OO[[#This Row],[80 (28JUN1985 21:00:00)-Water Temperature (C)]]*OO[[#This Row],[22]]</f>
        <v>0</v>
      </c>
      <c r="Y534" s="10">
        <f>3/24000000*OO[[#This Row],[81 (29JUN1985 00:00:00)-Water Temperature (C)]]*OO[[#This Row],[23]]</f>
        <v>0</v>
      </c>
      <c r="Z534" s="10">
        <f>3/24000000*OO[[#This Row],[82 (29JUN1985 03:00:00)-Water Temperature (C)]]*OO[[#This Row],[24]]</f>
        <v>0</v>
      </c>
      <c r="AA534" s="10">
        <f>3/24000000*OO[[#This Row],[83 (29JUN1985 06:00:00)-Water Temperature (C)]]*OO[[#This Row],[25]]</f>
        <v>0</v>
      </c>
      <c r="AB534" s="10">
        <f>3/24000000*OO[[#This Row],[84 (29JUN1985 09:00:00)-Water Temperature (C)]]*OO[[#This Row],[26]]</f>
        <v>0</v>
      </c>
      <c r="AC534" s="10">
        <f>3/24000000*OO[[#This Row],[85 (29JUN1985 12:00:00)-Water Temperature (C)]]*OO[[#This Row],[27]]</f>
        <v>0</v>
      </c>
      <c r="AD534" s="10">
        <f>3/24000000*OO[[#This Row],[86 (29JUN1985 15:00:00)-Water Temperature (C)]]*OO[[#This Row],[28]]</f>
        <v>0</v>
      </c>
      <c r="AE534" s="10">
        <f>3/24000000*OO[[#This Row],[88 (29JUN1985 21:00:00)-Water Temperature (C)]]*OO[[#This Row],[30]]</f>
        <v>0</v>
      </c>
      <c r="AF534" s="10">
        <f>3/24000000*OO[[#This Row],[88 (29JUN1985 21:00:00)-Water Temperature (C)]]*OO[[#This Row],[30]]</f>
        <v>0</v>
      </c>
      <c r="AG534" s="10">
        <f>3/24000000*OO[[#This Row],[89 (30JUN1985 00:00:00)-Water Temperature (C)]]*OO[[#This Row],[31]]</f>
        <v>0</v>
      </c>
      <c r="AH534" s="10">
        <f>3/24000000*OO[[#This Row],[90 (30JUN1985 03:00:00)-Water Temperature (C)]]*OO[[#This Row],[32]]</f>
        <v>5.5010320313000004E-44</v>
      </c>
      <c r="AI534" s="10">
        <f>3/24000000*OO[[#This Row],[91 (30JUN1985 06:00:00)-Water Temperature (C)]]*OO[[#This Row],[33]]</f>
        <v>2.760186328515E-40</v>
      </c>
      <c r="AJ534" s="10">
        <f>3/24000000*OO[[#This Row],[92 (30JUN1985 09:00:00)-Water Temperature (C)]]*OO[[#This Row],[34]]</f>
        <v>5.5302486081987492E-37</v>
      </c>
      <c r="AK534" s="10">
        <f>3/24000000*OO[[#This Row],[93 (30JUN1985 12:00:00)-Water Temperature (C)]]*OO[[#This Row],[35]]</f>
        <v>5.0121681203749998E-34</v>
      </c>
      <c r="AL534" s="10">
        <f>3/24000000*OO[[#This Row],[94 (30JUN1985 15:00:00)-Water Temperature (C)]]*OO[[#This Row],[36]]</f>
        <v>2.3088215189279999E-31</v>
      </c>
      <c r="AM534" s="10">
        <f>3/24000000*OO[[#This Row],[95 (30JUN1985 18:00:00)-Water Temperature (C)]]*OO[[#This Row],[37]]</f>
        <v>5.9242855640062505E-29</v>
      </c>
      <c r="AN534" s="10">
        <f>3/24000000*OO[[#This Row],[96 (30JUN1985 21:00:00)-Water Temperature (C)]]*OO[[#This Row],[38]]</f>
        <v>9.0574339825100008E-27</v>
      </c>
      <c r="AO534" s="10">
        <f>3/24000000*OO[[#This Row],[97 (01JUL1985 00:00:00)-Water Temperature (C)]]*OO[[#This Row],[39]]</f>
        <v>8.7433499166575007E-25</v>
      </c>
      <c r="AP534" s="10">
        <f>3/24000000*OO[[#This Row],[98 (01JUL1985 03:00:00)-Water Temperature (C)]]*OO[[#This Row],[40]]</f>
        <v>5.6187395470162501E-23</v>
      </c>
      <c r="AQ534" s="10">
        <f>3/24000000*OO[[#This Row],[99 (01JUL1985 06:00:00)-Water Temperature (C)]]*OO[[#This Row],[41]]</f>
        <v>2.5156235013918746E-21</v>
      </c>
      <c r="AR534" s="10">
        <f>3/24000000*OO[[#This Row],[100 (01JUL1985 09:00:00)-Water Temperature (C)]]*OO[[#This Row],[42]]</f>
        <v>8.1750556251787486E-20</v>
      </c>
      <c r="AS534" s="10">
        <f>3/24000000*OO[[#This Row],[101 (01JUL1985 12:00:00)-Water Temperature (C)]]*OO[[#This Row],[43]]</f>
        <v>1.9752310504709998E-18</v>
      </c>
      <c r="AT534" s="10">
        <f>3/24000000*OO[[#This Row],[102 (01JUL1985 15:00:00)-Water Temperature (C)]]*OO[[#This Row],[44]]</f>
        <v>3.63600699975625E-17</v>
      </c>
      <c r="AU534" s="10">
        <f>3/24000000*OO[[#This Row],[103 (01JUL1985 18:00:00)-Water Temperature (C)]]*OO[[#This Row],[45]]</f>
        <v>5.2375940488725005E-16</v>
      </c>
      <c r="AV534" s="10">
        <f>3/24000000*OO[[#This Row],[104 (01JUL1985 21:00:00)-Water Temperature (C)]]*OO[[#This Row],[46]]</f>
        <v>6.0197328506749999E-15</v>
      </c>
      <c r="AW534" s="10">
        <f>3/24000000*OO[[#This Row],[105 (02JUL1985 00:00:00)-Water Temperature (C)]]*OO[[#This Row],[47]]</f>
        <v>5.6396623542124993E-14</v>
      </c>
      <c r="AX534" s="10">
        <f>3/24000000*OO[[#This Row],[106 (02JUL1985 03:00:00)-Water Temperature (C)]]*OO[[#This Row],[48]]</f>
        <v>4.3897551853949995E-13</v>
      </c>
      <c r="AY534" s="10">
        <f>3/24000000*OO[[#This Row],[107 (02JUL1985 06:00:00)-Water Temperature (C)]]*OO[[#This Row],[49]]</f>
        <v>2.8902316286249999E-12</v>
      </c>
      <c r="AZ534" s="10">
        <f>3/24000000*OO[[#This Row],[108 (02JUL1985 09:00:00)-Water Temperature (C)]]*OO[[#This Row],[50]]</f>
        <v>1.6333814955149998E-11</v>
      </c>
      <c r="BA534" s="10">
        <f>3/24000000*OO[[#This Row],[109 (02JUL1985 12:00:00)-Water Temperature (C)]]*OO[[#This Row],[51]]</f>
        <v>8.0382029789999994E-11</v>
      </c>
      <c r="BB534" s="10">
        <f>3/24000000*OO[[#This Row],[110 (02JUL1985 15:00:00)-Water Temperature (C)]]*OO[[#This Row],[52]]</f>
        <v>3.4688154905100001E-10</v>
      </c>
      <c r="BC534" s="10">
        <f>3/24000000*OO[[#This Row],[111 (02JUL1985 18:00:00)-Water Temperature (C)]]*OO[[#This Row],[53]]</f>
        <v>1.328290855045875E-9</v>
      </c>
      <c r="BD534" s="10">
        <f>3/24000000*OO[[#This Row],[112 (02JUL1985 21:00:00)-Water Temperature (C)]]*OO[[#This Row],[54]]</f>
        <v>4.5526649489587502E-9</v>
      </c>
      <c r="BE534" s="10">
        <f>3/24000000*OO[[#This Row],[113 (03JUL1985 00:00:00)-Water Temperature (C)]]*OO[[#This Row],[55]]</f>
        <v>1.4127919008472497E-8</v>
      </c>
      <c r="BF534" s="10">
        <f>3/24000000*OO[[#This Row],[114 (03JUL1985 03:00:00)-Water Temperature (C)]]*OO[[#This Row],[56]]</f>
        <v>4.00136490514625E-8</v>
      </c>
      <c r="BG534" s="10">
        <f>3/24000000*OO[[#This Row],[115 (03JUL1985 06:00:00)-Water Temperature (C)]]*OO[[#This Row],[57]]</f>
        <v>1.0424038430640001E-7</v>
      </c>
      <c r="BH534" s="10">
        <f>3/24000000*OO[[#This Row],[116 (03JUL1985 09:00:00)-Water Temperature (C)]]*OO[[#This Row],[58]]</f>
        <v>2.52035625428875E-7</v>
      </c>
      <c r="BI534" s="10">
        <f>3/24000000*OO[[#This Row],[117 (03JUL1985 12:00:00)-Water Temperature (C)]]*OO[[#This Row],[59]]</f>
        <v>5.7021417770625007E-7</v>
      </c>
      <c r="BJ534" s="10">
        <f>3/24000000*OO[[#This Row],[118 (03JUL1985 15:00:00)-Water Temperature (C)]]*OO[[#This Row],[60]]</f>
        <v>1.2111237240839999E-6</v>
      </c>
      <c r="BK534" s="10">
        <f>3/24000000*OO[[#This Row],[119 (03JUL1985 18:00:00)-Water Temperature (C)]]*OO[[#This Row],[61]]</f>
        <v>2.4284656643625001E-6</v>
      </c>
      <c r="BL534" s="10">
        <f>3/24000000*OO[[#This Row],[120 (03JUL1985 21:00:00)-Water Temperature (C)]]*OO[[#This Row],[62]]</f>
        <v>4.5996423302849995E-6</v>
      </c>
      <c r="BM534" s="10">
        <f>3/24000000*OO[[#This Row],[121 (04JUL1985 00:00:00)-Water Temperature (C)]]*OO[[#This Row],[63]]</f>
        <v>8.2848173956912487E-6</v>
      </c>
      <c r="BN534" s="10">
        <f>3/24000000*OO[[#This Row],[122 (04JUL1985 03:00:00)-Water Temperature (C)]]*OO[[#This Row],[64]]</f>
        <v>1.427617865076E-5</v>
      </c>
      <c r="BO534" s="10">
        <f>3/24000000*OO[[#This Row],[123 (04JUL1985 06:00:00)-Water Temperature (C)]]*OO[[#This Row],[65]]</f>
        <v>2.3612999868227497E-5</v>
      </c>
      <c r="BP534" s="10">
        <f>3/24000000*OO[[#This Row],[124 (04JUL1985 09:00:00)-Water Temperature (C)]]*OO[[#This Row],[66]]</f>
        <v>3.7769752227824996E-5</v>
      </c>
      <c r="BQ534" s="10">
        <f>3/24000000*OO[[#This Row],[125 (04JUL1985 12:00:00)-Water Temperature (C)]]*OO[[#This Row],[67]]</f>
        <v>5.8442000925424993E-5</v>
      </c>
      <c r="BR534" s="10">
        <f>3/24000000*OO[[#This Row],[126 (04JUL1985 15:00:00)-Water Temperature (C)]]*OO[[#This Row],[68]]</f>
        <v>8.7609928995375006E-5</v>
      </c>
      <c r="BS534" s="10">
        <f>3/24000000*OO[[#This Row],[127 (04JUL1985 18:00:00)-Water Temperature (C)]]*OO[[#This Row],[69]]</f>
        <v>1.2780960670651247E-4</v>
      </c>
      <c r="BT534" s="10">
        <f>3/24000000*OO[[#This Row],[128 (04JUL1985 21:00:00)-Water Temperature (C)]]*OO[[#This Row],[70]]</f>
        <v>1.8119696038475E-4</v>
      </c>
      <c r="BU534" s="10">
        <f>3/24000000*OO[[#This Row],[129 (05JUL1985 00:00:00)-Water Temperature (C)]]*OO[[#This Row],[71]]</f>
        <v>2.4974948695459997E-4</v>
      </c>
      <c r="BV534" s="10">
        <f>3/24000000*OO[[#This Row],[130 (05JUL1985 03:00:00)-Water Temperature (C)]]*OO[[#This Row],[72]]</f>
        <v>3.3651952181549996E-4</v>
      </c>
      <c r="BW534" s="10">
        <f>3/24000000*OO[[#This Row],[131 (05JUL1985 06:00:00)-Water Temperature (C)]]*OO[[#This Row],[73]]</f>
        <v>4.4464702630625004E-4</v>
      </c>
      <c r="BX534" s="10">
        <f>3/24000000*OO[[#This Row],[132 (05JUL1985 09:00:00)-Water Temperature (C)]]*OO[[#This Row],[74]]</f>
        <v>5.7980357785875005E-4</v>
      </c>
      <c r="BY534" s="10">
        <f>3/24000000*OO[[#This Row],[133 (05JUL1985 12:00:00)-Water Temperature (C)]]*OO[[#This Row],[75]]</f>
        <v>7.4433942382499995E-4</v>
      </c>
      <c r="BZ534" s="10">
        <f>3/24000000*OO[[#This Row],[134 (05JUL1985 15:00:00)-Water Temperature (C)]]*OO[[#This Row],[76]]</f>
        <v>9.4076639312274995E-4</v>
      </c>
      <c r="CA534" s="10">
        <f>3/24000000*OO[[#This Row],[135 (05JUL1985 18:00:00)-Water Temperature (C)]]*OO[[#This Row],[77]]</f>
        <v>1.170607127473E-3</v>
      </c>
      <c r="CB534" s="10">
        <f>3/24000000*OO[[#This Row],[136 (05JUL1985 21:00:00)-Water Temperature (C)]]*OO[[#This Row],[78]]</f>
        <v>1.4299579905555002E-3</v>
      </c>
      <c r="CC534" s="10">
        <f>3/24000000*OO[[#This Row],[137 (06JUL1985 00:00:00)-Water Temperature (C)]]*OO[[#This Row],[79]]</f>
        <v>1.718471951410125E-3</v>
      </c>
      <c r="CD534" s="10">
        <f>3/24000000*OO[[#This Row],[138 (06JUL1985 03:00:00)-Water Temperature (C)]]*OO[[#This Row],[80]]</f>
        <v>2.0410409456628749E-3</v>
      </c>
      <c r="CE534" s="10">
        <f>3/24000000*OO[[#This Row],[139 (06JUL1985 06:00:00)-Water Temperature (C)]]*OO[[#This Row],[81]]</f>
        <v>2.400518773589625E-3</v>
      </c>
      <c r="CF534" s="10">
        <f>3/24000000*OO[[#This Row],[140 (06JUL1985 09:00:00)-Water Temperature (C)]]*OO[[#This Row],[82]]</f>
        <v>2.8114032341675001E-3</v>
      </c>
      <c r="CG534" s="10">
        <f>3/24000000*OO[[#This Row],[141 (06JUL1985 12:00:00)-Water Temperature (C)]]*OO[[#This Row],[83]]</f>
        <v>3.2676947424825002E-3</v>
      </c>
      <c r="CH534" s="10">
        <f>3/24000000*OO[[#This Row],[142 (06JUL1985 15:00:00)-Water Temperature (C)]]*OO[[#This Row],[84]]</f>
        <v>3.7675048161650002E-3</v>
      </c>
      <c r="CI534" s="10">
        <f>3/24000000*OO[[#This Row],[143 (06JUL1985 18:00:00)-Water Temperature (C)]]*OO[[#This Row],[85]]</f>
        <v>4.3028251669224998E-3</v>
      </c>
      <c r="CJ534" s="10">
        <f>3/24000000*OO[[#This Row],[144 (06JUL1985 21:00:00)-Water Temperature (C)]]*OO[[#This Row],[86]]</f>
        <v>4.8576000607350005E-3</v>
      </c>
      <c r="CK534" s="10">
        <f>3/24000000*OO[[#This Row],[145 (07JUL1985 00:00:00)-Water Temperature (C)]]*OO[[#This Row],[87]]</f>
        <v>5.4270075333550001E-3</v>
      </c>
      <c r="CL534" s="10">
        <f>3/24000000*OO[[#This Row],[146 (07JUL1985 03:00:00)-Water Temperature (C)]]*OO[[#This Row],[88]]</f>
        <v>6.0236992311974999E-3</v>
      </c>
      <c r="CM534" s="10">
        <f>3/24000000*OO[[#This Row],[147 (07JUL1985 06:00:00)-Water Temperature (C)]]*OO[[#This Row],[89]]</f>
        <v>6.6519879717212493E-3</v>
      </c>
      <c r="CN534" s="10">
        <f>3/24000000*OO[[#This Row],[148 (07JUL1985 09:00:00)-Water Temperature (C)]]*OO[[#This Row],[90]]</f>
        <v>7.3389059792399996E-3</v>
      </c>
      <c r="CO534" s="10">
        <f>3/24000000*OO[[#This Row],[149 (07JUL1985 12:00:00)-Water Temperature (C)]]*OO[[#This Row],[91]]</f>
        <v>8.0352167341875003E-3</v>
      </c>
      <c r="CP534" s="10">
        <f>3/24000000*OO[[#This Row],[150 (07JUL1985 15:00:00)-Water Temperature (C)]]*OO[[#This Row],[92]]</f>
        <v>8.7850897701525002E-3</v>
      </c>
      <c r="CQ534" s="10">
        <f>3/24000000*OO[[#This Row],[151 (07JUL1985 18:00:00)-Water Temperature (C)]]*OO[[#This Row],[93]]</f>
        <v>9.5552868904699977E-3</v>
      </c>
      <c r="CR534" s="10">
        <f>3/24000000*OO[[#This Row],[152 (07JUL1985 21:00:00)-Water Temperature (C)]]*OO[[#This Row],[94]]</f>
        <v>1.0318180874512499E-2</v>
      </c>
      <c r="CS534" s="10">
        <f>3/24000000*OO[[#This Row],[153 (08JUL1985 00:00:00)-Water Temperature (C)]]*OO[[#This Row],[95]]</f>
        <v>1.106745921347E-2</v>
      </c>
      <c r="CT534" s="10">
        <f>3/24000000*OO[[#This Row],[154 (08JUL1985 03:00:00)-Water Temperature (C)]]*OO[[#This Row],[96]]</f>
        <v>1.1817232278652501E-2</v>
      </c>
      <c r="CU534" s="10">
        <f>3/24000000*OO[[#This Row],[155 (08JUL1985 06:00:00)-Water Temperature (C)]]*OO[[#This Row],[97]]</f>
        <v>1.25858723260225E-2</v>
      </c>
      <c r="CV534" s="10">
        <f>3/24000000*OO[[#This Row],[156 (08JUL1985 09:00:00)-Water Temperature (C)]]*OO[[#This Row],[98]]</f>
        <v>1.343396682909E-2</v>
      </c>
      <c r="CW534" s="10">
        <f>3/24000000*OO[[#This Row],[157 (08JUL1985 12:00:00)-Water Temperature (C)]]*OO[[#This Row],[99]]</f>
        <v>1.4324716365574999E-2</v>
      </c>
    </row>
    <row r="535" spans="1:101" x14ac:dyDescent="0.35">
      <c r="A535" t="s">
        <v>542</v>
      </c>
      <c r="B535">
        <v>764.60910000000001</v>
      </c>
      <c r="C535" s="10">
        <f>3/24*OO[[#This Row],[59 (26JUN1985 06:00:00)-Water Temperature (C)]]*OO[[#This Row],[1]]/SUM(OO[1])</f>
        <v>0</v>
      </c>
      <c r="D535" s="10">
        <f>3/24*OO[[#This Row],[60 (26JUN1985 09:00:00)-Water Temperature (C)]]*OO[[#This Row],[2]]/SUM(OO[2])</f>
        <v>0</v>
      </c>
      <c r="E535" s="10">
        <f>3/24*OO[[#This Row],[61 (26JUN1985 12:00:00)-Water Temperature (C)]]*OO[[#This Row],[3]]/SUM(OO[3])</f>
        <v>0</v>
      </c>
      <c r="F535" s="10">
        <f>3/24*OO[[#This Row],[62 (26JUN1985 15:00:00)-Water Temperature (C)]]*OO[[#This Row],[4]]/SUM(OO[4])</f>
        <v>0</v>
      </c>
      <c r="G535" s="10">
        <f>3/24*OO[[#This Row],[63 (26JUN1985 18:00:00)-Water Temperature (C)]]*OO[[#This Row],[5]]/SUM(OO[5])</f>
        <v>0</v>
      </c>
      <c r="H535" s="10">
        <f>3/24*OO[[#This Row],[64 (26JUN1985 21:00:00)-Water Temperature (C)]]*OO[[#This Row],[6]]/SUM(OO[6])</f>
        <v>0</v>
      </c>
      <c r="I535" s="10">
        <f>3/24*OO[[#This Row],[65 (27JUN1985 00:00:00)-Water Temperature (C)]]*OO[[#This Row],[7]]/SUM(OO[7])</f>
        <v>0</v>
      </c>
      <c r="J535" s="10">
        <f>3/24*OO[[#This Row],[66 (27JUN1985 03:00:00)-Water Temperature (C)]]*OO[[#This Row],[8]]/SUM(OO[8])</f>
        <v>0</v>
      </c>
      <c r="K535" s="10">
        <f>3/24*OO[[#This Row],[67 (27JUN1985 06:00:00)-Water Temperature (C)]]*OO[[#This Row],[9]]/SUM(OO[9])</f>
        <v>0</v>
      </c>
      <c r="L535" s="10">
        <f>3/24*OO[[#This Row],[68 (27JUN1985 09:00:00)-Water Temperature (C)]]*OO[[#This Row],[10]]/SUM(OO[10])</f>
        <v>0</v>
      </c>
      <c r="M535" s="10">
        <f>3/24*OO[[#This Row],[69 (27JUN1985 12:00:00)-Water Temperature (C)]]*OO[[#This Row],[11]]/SUM(OO[11])</f>
        <v>0</v>
      </c>
      <c r="N535" s="10">
        <f>3/24*OO[[#This Row],[70 (27JUN1985 15:00:00)-Water Temperature (C)]]*OO[[#This Row],[12]]/SUM(OO[12])</f>
        <v>0</v>
      </c>
      <c r="O535" s="10">
        <f>3/24*OO[[#This Row],[71 (27JUN1985 18:00:00)-Water Temperature (C)]]*OO[[#This Row],[13]]/SUM(OO[13])</f>
        <v>0</v>
      </c>
      <c r="P535" s="10">
        <f>3/24*OO[[#This Row],[72 (27JUN1985 21:00:00)-Water Temperature (C)]]*OO[[#This Row],[14]]/SUM(OO[14])</f>
        <v>0</v>
      </c>
      <c r="Q535" s="10">
        <f>3/24*OO[[#This Row],[73 (28JUN1985 00:00:00)-Water Temperature (C)]]*OO[[#This Row],[15]]/SUM(OO[15])</f>
        <v>0</v>
      </c>
      <c r="R535" s="10">
        <f>3/24*OO[[#This Row],[74 (28JUN1985 03:00:00)-Water Temperature (C)]]*OO[[#This Row],[16]]/SUM(OO[16])</f>
        <v>0</v>
      </c>
      <c r="S535" s="10">
        <f>3/24*OO[[#This Row],[75 (28JUN1985 06:00:00)-Water Temperature (C)]]*OO[[#This Row],[17]]/SUM(OO[17])</f>
        <v>0</v>
      </c>
      <c r="T535" s="10">
        <f>3/24*OO[[#This Row],[76 (28JUN1985 09:00:00)-Water Temperature (C)]]*OO[[#This Row],[18]]/SUM(OO[18])</f>
        <v>0</v>
      </c>
      <c r="U535" s="10">
        <f>3/24*OO[[#This Row],[77 (28JUN1985 12:00:00)-Water Temperature (C)]]*OO[[#This Row],[19]]/SUM(OO[19])</f>
        <v>0</v>
      </c>
      <c r="V535" s="10">
        <f>3/24000000*OO[[#This Row],[78 (28JUN1985 15:00:00)-Water Temperature (C)]]*OO[[#This Row],[20]]</f>
        <v>0</v>
      </c>
      <c r="W535" s="10">
        <f>3/24000000*OO[[#This Row],[79 (28JUN1985 18:00:00)-Water Temperature (C)]]*OO[[#This Row],[21]]</f>
        <v>0</v>
      </c>
      <c r="X535" s="10">
        <f>3/24000000*OO[[#This Row],[80 (28JUN1985 21:00:00)-Water Temperature (C)]]*OO[[#This Row],[22]]</f>
        <v>0</v>
      </c>
      <c r="Y535" s="10">
        <f>3/24000000*OO[[#This Row],[81 (29JUN1985 00:00:00)-Water Temperature (C)]]*OO[[#This Row],[23]]</f>
        <v>0</v>
      </c>
      <c r="Z535" s="10">
        <f>3/24000000*OO[[#This Row],[82 (29JUN1985 03:00:00)-Water Temperature (C)]]*OO[[#This Row],[24]]</f>
        <v>0</v>
      </c>
      <c r="AA535" s="10">
        <f>3/24000000*OO[[#This Row],[83 (29JUN1985 06:00:00)-Water Temperature (C)]]*OO[[#This Row],[25]]</f>
        <v>0</v>
      </c>
      <c r="AB535" s="10">
        <f>3/24000000*OO[[#This Row],[84 (29JUN1985 09:00:00)-Water Temperature (C)]]*OO[[#This Row],[26]]</f>
        <v>0</v>
      </c>
      <c r="AC535" s="10">
        <f>3/24000000*OO[[#This Row],[85 (29JUN1985 12:00:00)-Water Temperature (C)]]*OO[[#This Row],[27]]</f>
        <v>0</v>
      </c>
      <c r="AD535" s="10">
        <f>3/24000000*OO[[#This Row],[86 (29JUN1985 15:00:00)-Water Temperature (C)]]*OO[[#This Row],[28]]</f>
        <v>0</v>
      </c>
      <c r="AE535" s="10">
        <f>3/24000000*OO[[#This Row],[88 (29JUN1985 21:00:00)-Water Temperature (C)]]*OO[[#This Row],[30]]</f>
        <v>0</v>
      </c>
      <c r="AF535" s="10">
        <f>3/24000000*OO[[#This Row],[88 (29JUN1985 21:00:00)-Water Temperature (C)]]*OO[[#This Row],[30]]</f>
        <v>0</v>
      </c>
      <c r="AG535" s="10">
        <f>3/24000000*OO[[#This Row],[89 (30JUN1985 00:00:00)-Water Temperature (C)]]*OO[[#This Row],[31]]</f>
        <v>0</v>
      </c>
      <c r="AH535" s="10">
        <f>3/24000000*OO[[#This Row],[90 (30JUN1985 03:00:00)-Water Temperature (C)]]*OO[[#This Row],[32]]</f>
        <v>0</v>
      </c>
      <c r="AI535" s="10">
        <f>3/24000000*OO[[#This Row],[91 (30JUN1985 06:00:00)-Water Temperature (C)]]*OO[[#This Row],[33]]</f>
        <v>8.8614626606812489E-41</v>
      </c>
      <c r="AJ535" s="10">
        <f>3/24000000*OO[[#This Row],[92 (30JUN1985 09:00:00)-Water Temperature (C)]]*OO[[#This Row],[34]]</f>
        <v>1.8826573964799999E-37</v>
      </c>
      <c r="AK535" s="10">
        <f>3/24000000*OO[[#This Row],[93 (30JUN1985 12:00:00)-Water Temperature (C)]]*OO[[#This Row],[35]]</f>
        <v>1.8000982831138751E-34</v>
      </c>
      <c r="AL535" s="10">
        <f>3/24000000*OO[[#This Row],[94 (30JUN1985 15:00:00)-Water Temperature (C)]]*OO[[#This Row],[36]]</f>
        <v>8.7083631763350004E-32</v>
      </c>
      <c r="AM535" s="10">
        <f>3/24000000*OO[[#This Row],[95 (30JUN1985 18:00:00)-Water Temperature (C)]]*OO[[#This Row],[37]]</f>
        <v>2.3385748608333749E-29</v>
      </c>
      <c r="AN535" s="10">
        <f>3/24000000*OO[[#This Row],[96 (30JUN1985 21:00:00)-Water Temperature (C)]]*OO[[#This Row],[38]]</f>
        <v>3.7312214121874999E-27</v>
      </c>
      <c r="AO535" s="10">
        <f>3/24000000*OO[[#This Row],[97 (01JUL1985 00:00:00)-Water Temperature (C)]]*OO[[#This Row],[39]]</f>
        <v>3.7497010026262499E-25</v>
      </c>
      <c r="AP535" s="10">
        <f>3/24000000*OO[[#This Row],[98 (01JUL1985 03:00:00)-Water Temperature (C)]]*OO[[#This Row],[40]]</f>
        <v>2.50302755456275E-23</v>
      </c>
      <c r="AQ535" s="10">
        <f>3/24000000*OO[[#This Row],[99 (01JUL1985 06:00:00)-Water Temperature (C)]]*OO[[#This Row],[41]]</f>
        <v>1.1617246866664999E-21</v>
      </c>
      <c r="AR535" s="10">
        <f>3/24000000*OO[[#This Row],[100 (01JUL1985 09:00:00)-Water Temperature (C)]]*OO[[#This Row],[42]]</f>
        <v>3.90612096476E-20</v>
      </c>
      <c r="AS535" s="10">
        <f>3/24000000*OO[[#This Row],[101 (01JUL1985 12:00:00)-Water Temperature (C)]]*OO[[#This Row],[43]]</f>
        <v>9.7495740243750001E-19</v>
      </c>
      <c r="AT535" s="10">
        <f>3/24000000*OO[[#This Row],[102 (01JUL1985 15:00:00)-Water Temperature (C)]]*OO[[#This Row],[44]]</f>
        <v>1.8512496646867498E-17</v>
      </c>
      <c r="AU535" s="10">
        <f>3/24000000*OO[[#This Row],[103 (01JUL1985 18:00:00)-Water Temperature (C)]]*OO[[#This Row],[45]]</f>
        <v>2.7467922569399999E-16</v>
      </c>
      <c r="AV535" s="10">
        <f>3/24000000*OO[[#This Row],[104 (01JUL1985 21:00:00)-Water Temperature (C)]]*OO[[#This Row],[46]]</f>
        <v>3.2477549431199996E-15</v>
      </c>
      <c r="AW535" s="10">
        <f>3/24000000*OO[[#This Row],[105 (02JUL1985 00:00:00)-Water Temperature (C)]]*OO[[#This Row],[47]]</f>
        <v>3.1264513455824997E-14</v>
      </c>
      <c r="AX535" s="10">
        <f>3/24000000*OO[[#This Row],[106 (02JUL1985 03:00:00)-Water Temperature (C)]]*OO[[#This Row],[48]]</f>
        <v>2.497650555047E-13</v>
      </c>
      <c r="AY535" s="10">
        <f>3/24000000*OO[[#This Row],[107 (02JUL1985 06:00:00)-Water Temperature (C)]]*OO[[#This Row],[49]]</f>
        <v>1.6859317806224998E-12</v>
      </c>
      <c r="AZ535" s="10">
        <f>3/24000000*OO[[#This Row],[108 (02JUL1985 09:00:00)-Water Temperature (C)]]*OO[[#This Row],[50]]</f>
        <v>9.7574217882812483E-12</v>
      </c>
      <c r="BA535" s="10">
        <f>3/24000000*OO[[#This Row],[109 (02JUL1985 12:00:00)-Water Temperature (C)]]*OO[[#This Row],[51]]</f>
        <v>4.9123596507487496E-11</v>
      </c>
      <c r="BB535" s="10">
        <f>3/24000000*OO[[#This Row],[110 (02JUL1985 15:00:00)-Water Temperature (C)]]*OO[[#This Row],[52]]</f>
        <v>2.1666577997419998E-10</v>
      </c>
      <c r="BC535" s="10">
        <f>3/24000000*OO[[#This Row],[111 (02JUL1985 18:00:00)-Water Temperature (C)]]*OO[[#This Row],[53]]</f>
        <v>8.4718623279312496E-10</v>
      </c>
      <c r="BD535" s="10">
        <f>3/24000000*OO[[#This Row],[112 (02JUL1985 21:00:00)-Water Temperature (C)]]*OO[[#This Row],[54]]</f>
        <v>2.962366197655E-9</v>
      </c>
      <c r="BE535" s="10">
        <f>3/24000000*OO[[#This Row],[113 (03JUL1985 00:00:00)-Water Temperature (C)]]*OO[[#This Row],[55]]</f>
        <v>9.3702488199437502E-9</v>
      </c>
      <c r="BF535" s="10">
        <f>3/24000000*OO[[#This Row],[114 (03JUL1985 03:00:00)-Water Temperature (C)]]*OO[[#This Row],[56]]</f>
        <v>2.7028185027525006E-8</v>
      </c>
      <c r="BG535" s="10">
        <f>3/24000000*OO[[#This Row],[115 (03JUL1985 06:00:00)-Water Temperature (C)]]*OO[[#This Row],[57]]</f>
        <v>7.1652235472999997E-8</v>
      </c>
      <c r="BH535" s="10">
        <f>3/24000000*OO[[#This Row],[116 (03JUL1985 09:00:00)-Water Temperature (C)]]*OO[[#This Row],[58]]</f>
        <v>1.7615548539879996E-7</v>
      </c>
      <c r="BI535" s="10">
        <f>3/24000000*OO[[#This Row],[117 (03JUL1985 12:00:00)-Water Temperature (C)]]*OO[[#This Row],[59]]</f>
        <v>4.0491768729112504E-7</v>
      </c>
      <c r="BJ535" s="10">
        <f>3/24000000*OO[[#This Row],[118 (03JUL1985 15:00:00)-Water Temperature (C)]]*OO[[#This Row],[60]]</f>
        <v>8.7316438898849989E-7</v>
      </c>
      <c r="BK535" s="10">
        <f>3/24000000*OO[[#This Row],[119 (03JUL1985 18:00:00)-Water Temperature (C)]]*OO[[#This Row],[61]]</f>
        <v>1.7762961291787499E-6</v>
      </c>
      <c r="BL535" s="10">
        <f>3/24000000*OO[[#This Row],[120 (03JUL1985 21:00:00)-Water Temperature (C)]]*OO[[#This Row],[62]]</f>
        <v>3.4112466447487503E-6</v>
      </c>
      <c r="BM535" s="10">
        <f>3/24000000*OO[[#This Row],[121 (04JUL1985 00:00:00)-Water Temperature (C)]]*OO[[#This Row],[63]]</f>
        <v>6.2258764183699999E-6</v>
      </c>
      <c r="BN535" s="10">
        <f>3/24000000*OO[[#This Row],[122 (04JUL1985 03:00:00)-Water Temperature (C)]]*OO[[#This Row],[64]]</f>
        <v>1.08639141896E-5</v>
      </c>
      <c r="BO535" s="10">
        <f>3/24000000*OO[[#This Row],[123 (04JUL1985 06:00:00)-Water Temperature (C)]]*OO[[#This Row],[65]]</f>
        <v>1.818534235868E-5</v>
      </c>
      <c r="BP535" s="10">
        <f>3/24000000*OO[[#This Row],[124 (04JUL1985 09:00:00)-Water Temperature (C)]]*OO[[#This Row],[66]]</f>
        <v>2.9419782056624999E-5</v>
      </c>
      <c r="BQ535" s="10">
        <f>3/24000000*OO[[#This Row],[125 (04JUL1985 12:00:00)-Water Temperature (C)]]*OO[[#This Row],[67]]</f>
        <v>4.6016379274625E-5</v>
      </c>
      <c r="BR535" s="10">
        <f>3/24000000*OO[[#This Row],[126 (04JUL1985 15:00:00)-Water Temperature (C)]]*OO[[#This Row],[68]]</f>
        <v>6.9697081600237506E-5</v>
      </c>
      <c r="BS535" s="10">
        <f>3/24000000*OO[[#This Row],[127 (04JUL1985 18:00:00)-Water Temperature (C)]]*OO[[#This Row],[69]]</f>
        <v>1.0267793716075001E-4</v>
      </c>
      <c r="BT535" s="10">
        <f>3/24000000*OO[[#This Row],[128 (04JUL1985 21:00:00)-Water Temperature (C)]]*OO[[#This Row],[70]]</f>
        <v>1.469375812666375E-4</v>
      </c>
      <c r="BU535" s="10">
        <f>3/24000000*OO[[#This Row],[129 (05JUL1985 00:00:00)-Water Temperature (C)]]*OO[[#This Row],[71]]</f>
        <v>2.043540531557375E-4</v>
      </c>
      <c r="BV535" s="10">
        <f>3/24000000*OO[[#This Row],[130 (05JUL1985 03:00:00)-Water Temperature (C)]]*OO[[#This Row],[72]]</f>
        <v>2.7771577122162497E-4</v>
      </c>
      <c r="BW535" s="10">
        <f>3/24000000*OO[[#This Row],[131 (05JUL1985 06:00:00)-Water Temperature (C)]]*OO[[#This Row],[73]]</f>
        <v>3.6994544291437504E-4</v>
      </c>
      <c r="BX535" s="10">
        <f>3/24000000*OO[[#This Row],[132 (05JUL1985 09:00:00)-Water Temperature (C)]]*OO[[#This Row],[74]]</f>
        <v>4.8611294096399999E-4</v>
      </c>
      <c r="BY535" s="10">
        <f>3/24000000*OO[[#This Row],[133 (05JUL1985 12:00:00)-Water Temperature (C)]]*OO[[#This Row],[75]]</f>
        <v>6.2863881590249991E-4</v>
      </c>
      <c r="BZ535" s="10">
        <f>3/24000000*OO[[#This Row],[134 (05JUL1985 15:00:00)-Water Temperature (C)]]*OO[[#This Row],[76]]</f>
        <v>8.0009373421687489E-4</v>
      </c>
      <c r="CA535" s="10">
        <f>3/24000000*OO[[#This Row],[135 (05JUL1985 18:00:00)-Water Temperature (C)]]*OO[[#This Row],[77]]</f>
        <v>1.0022270464552499E-3</v>
      </c>
      <c r="CB535" s="10">
        <f>3/24000000*OO[[#This Row],[136 (05JUL1985 21:00:00)-Water Temperature (C)]]*OO[[#This Row],[78]]</f>
        <v>1.23220043653675E-3</v>
      </c>
      <c r="CC535" s="10">
        <f>3/24000000*OO[[#This Row],[137 (06JUL1985 00:00:00)-Water Temperature (C)]]*OO[[#This Row],[79]]</f>
        <v>1.4900173328745E-3</v>
      </c>
      <c r="CD535" s="10">
        <f>3/24000000*OO[[#This Row],[138 (06JUL1985 03:00:00)-Water Temperature (C)]]*OO[[#This Row],[80]]</f>
        <v>1.7801994208564997E-3</v>
      </c>
      <c r="CE535" s="10">
        <f>3/24000000*OO[[#This Row],[139 (06JUL1985 06:00:00)-Water Temperature (C)]]*OO[[#This Row],[81]]</f>
        <v>2.1055835386559999E-3</v>
      </c>
      <c r="CF535" s="10">
        <f>3/24000000*OO[[#This Row],[140 (06JUL1985 09:00:00)-Water Temperature (C)]]*OO[[#This Row],[82]]</f>
        <v>2.4791080457186249E-3</v>
      </c>
      <c r="CG535" s="10">
        <f>3/24000000*OO[[#This Row],[141 (06JUL1985 12:00:00)-Water Temperature (C)]]*OO[[#This Row],[83]]</f>
        <v>2.8961085594312501E-3</v>
      </c>
      <c r="CH535" s="10">
        <f>3/24000000*OO[[#This Row],[142 (06JUL1985 15:00:00)-Water Temperature (C)]]*OO[[#This Row],[84]]</f>
        <v>3.3553260391087501E-3</v>
      </c>
      <c r="CI535" s="10">
        <f>3/24000000*OO[[#This Row],[143 (06JUL1985 18:00:00)-Water Temperature (C)]]*OO[[#This Row],[85]]</f>
        <v>3.8500678349187504E-3</v>
      </c>
      <c r="CJ535" s="10">
        <f>3/24000000*OO[[#This Row],[144 (06JUL1985 21:00:00)-Water Temperature (C)]]*OO[[#This Row],[86]]</f>
        <v>4.3663005675937498E-3</v>
      </c>
      <c r="CK535" s="10">
        <f>3/24000000*OO[[#This Row],[145 (07JUL1985 00:00:00)-Water Temperature (C)]]*OO[[#This Row],[87]]</f>
        <v>4.8996626492250001E-3</v>
      </c>
      <c r="CL535" s="10">
        <f>3/24000000*OO[[#This Row],[146 (07JUL1985 03:00:00)-Water Temperature (C)]]*OO[[#This Row],[88]]</f>
        <v>5.4613879376099999E-3</v>
      </c>
      <c r="CM535" s="10">
        <f>3/24000000*OO[[#This Row],[147 (07JUL1985 06:00:00)-Water Temperature (C)]]*OO[[#This Row],[89]]</f>
        <v>6.0554970545474993E-3</v>
      </c>
      <c r="CN535" s="10">
        <f>3/24000000*OO[[#This Row],[148 (07JUL1985 09:00:00)-Water Temperature (C)]]*OO[[#This Row],[90]]</f>
        <v>6.7064228897437484E-3</v>
      </c>
      <c r="CO535" s="10">
        <f>3/24000000*OO[[#This Row],[149 (07JUL1985 12:00:00)-Water Temperature (C)]]*OO[[#This Row],[91]]</f>
        <v>7.3701301700000001E-3</v>
      </c>
      <c r="CP535" s="10">
        <f>3/24000000*OO[[#This Row],[150 (07JUL1985 15:00:00)-Water Temperature (C)]]*OO[[#This Row],[92]]</f>
        <v>8.0863556218424976E-3</v>
      </c>
      <c r="CQ535" s="10">
        <f>3/24000000*OO[[#This Row],[151 (07JUL1985 18:00:00)-Water Temperature (C)]]*OO[[#This Row],[93]]</f>
        <v>8.8253545426199998E-3</v>
      </c>
      <c r="CR535" s="10">
        <f>3/24000000*OO[[#This Row],[152 (07JUL1985 21:00:00)-Water Temperature (C)]]*OO[[#This Row],[94]]</f>
        <v>9.5619073592262509E-3</v>
      </c>
      <c r="CS535" s="10">
        <f>3/24000000*OO[[#This Row],[153 (08JUL1985 00:00:00)-Water Temperature (C)]]*OO[[#This Row],[95]]</f>
        <v>1.0289607803324999E-2</v>
      </c>
      <c r="CT535" s="10">
        <f>3/24000000*OO[[#This Row],[154 (08JUL1985 03:00:00)-Water Temperature (C)]]*OO[[#This Row],[96]]</f>
        <v>1.1021267977739998E-2</v>
      </c>
      <c r="CU535" s="10">
        <f>3/24000000*OO[[#This Row],[155 (08JUL1985 06:00:00)-Water Temperature (C)]]*OO[[#This Row],[97]]</f>
        <v>1.1773475596203752E-2</v>
      </c>
      <c r="CV535" s="10">
        <f>3/24000000*OO[[#This Row],[156 (08JUL1985 09:00:00)-Water Temperature (C)]]*OO[[#This Row],[98]]</f>
        <v>1.2602221665800002E-2</v>
      </c>
      <c r="CW535" s="10">
        <f>3/24000000*OO[[#This Row],[157 (08JUL1985 12:00:00)-Water Temperature (C)]]*OO[[#This Row],[99]]</f>
        <v>1.3474124397904999E-2</v>
      </c>
    </row>
    <row r="536" spans="1:101" x14ac:dyDescent="0.35">
      <c r="A536" t="s">
        <v>543</v>
      </c>
      <c r="B536">
        <v>764.96569999999997</v>
      </c>
      <c r="C536" s="10">
        <f>3/24*OO[[#This Row],[59 (26JUN1985 06:00:00)-Water Temperature (C)]]*OO[[#This Row],[1]]/SUM(OO[1])</f>
        <v>0</v>
      </c>
      <c r="D536" s="10">
        <f>3/24*OO[[#This Row],[60 (26JUN1985 09:00:00)-Water Temperature (C)]]*OO[[#This Row],[2]]/SUM(OO[2])</f>
        <v>0</v>
      </c>
      <c r="E536" s="10">
        <f>3/24*OO[[#This Row],[61 (26JUN1985 12:00:00)-Water Temperature (C)]]*OO[[#This Row],[3]]/SUM(OO[3])</f>
        <v>0</v>
      </c>
      <c r="F536" s="10">
        <f>3/24*OO[[#This Row],[62 (26JUN1985 15:00:00)-Water Temperature (C)]]*OO[[#This Row],[4]]/SUM(OO[4])</f>
        <v>0</v>
      </c>
      <c r="G536" s="10">
        <f>3/24*OO[[#This Row],[63 (26JUN1985 18:00:00)-Water Temperature (C)]]*OO[[#This Row],[5]]/SUM(OO[5])</f>
        <v>0</v>
      </c>
      <c r="H536" s="10">
        <f>3/24*OO[[#This Row],[64 (26JUN1985 21:00:00)-Water Temperature (C)]]*OO[[#This Row],[6]]/SUM(OO[6])</f>
        <v>0</v>
      </c>
      <c r="I536" s="10">
        <f>3/24*OO[[#This Row],[65 (27JUN1985 00:00:00)-Water Temperature (C)]]*OO[[#This Row],[7]]/SUM(OO[7])</f>
        <v>0</v>
      </c>
      <c r="J536" s="10">
        <f>3/24*OO[[#This Row],[66 (27JUN1985 03:00:00)-Water Temperature (C)]]*OO[[#This Row],[8]]/SUM(OO[8])</f>
        <v>0</v>
      </c>
      <c r="K536" s="10">
        <f>3/24*OO[[#This Row],[67 (27JUN1985 06:00:00)-Water Temperature (C)]]*OO[[#This Row],[9]]/SUM(OO[9])</f>
        <v>0</v>
      </c>
      <c r="L536" s="10">
        <f>3/24*OO[[#This Row],[68 (27JUN1985 09:00:00)-Water Temperature (C)]]*OO[[#This Row],[10]]/SUM(OO[10])</f>
        <v>0</v>
      </c>
      <c r="M536" s="10">
        <f>3/24*OO[[#This Row],[69 (27JUN1985 12:00:00)-Water Temperature (C)]]*OO[[#This Row],[11]]/SUM(OO[11])</f>
        <v>0</v>
      </c>
      <c r="N536" s="10">
        <f>3/24*OO[[#This Row],[70 (27JUN1985 15:00:00)-Water Temperature (C)]]*OO[[#This Row],[12]]/SUM(OO[12])</f>
        <v>0</v>
      </c>
      <c r="O536" s="10">
        <f>3/24*OO[[#This Row],[71 (27JUN1985 18:00:00)-Water Temperature (C)]]*OO[[#This Row],[13]]/SUM(OO[13])</f>
        <v>0</v>
      </c>
      <c r="P536" s="10">
        <f>3/24*OO[[#This Row],[72 (27JUN1985 21:00:00)-Water Temperature (C)]]*OO[[#This Row],[14]]/SUM(OO[14])</f>
        <v>0</v>
      </c>
      <c r="Q536" s="10">
        <f>3/24*OO[[#This Row],[73 (28JUN1985 00:00:00)-Water Temperature (C)]]*OO[[#This Row],[15]]/SUM(OO[15])</f>
        <v>0</v>
      </c>
      <c r="R536" s="10">
        <f>3/24*OO[[#This Row],[74 (28JUN1985 03:00:00)-Water Temperature (C)]]*OO[[#This Row],[16]]/SUM(OO[16])</f>
        <v>0</v>
      </c>
      <c r="S536" s="10">
        <f>3/24*OO[[#This Row],[75 (28JUN1985 06:00:00)-Water Temperature (C)]]*OO[[#This Row],[17]]/SUM(OO[17])</f>
        <v>0</v>
      </c>
      <c r="T536" s="10">
        <f>3/24*OO[[#This Row],[76 (28JUN1985 09:00:00)-Water Temperature (C)]]*OO[[#This Row],[18]]/SUM(OO[18])</f>
        <v>0</v>
      </c>
      <c r="U536" s="10">
        <f>3/24*OO[[#This Row],[77 (28JUN1985 12:00:00)-Water Temperature (C)]]*OO[[#This Row],[19]]/SUM(OO[19])</f>
        <v>0</v>
      </c>
      <c r="V536" s="10">
        <f>3/24000000*OO[[#This Row],[78 (28JUN1985 15:00:00)-Water Temperature (C)]]*OO[[#This Row],[20]]</f>
        <v>0</v>
      </c>
      <c r="W536" s="10">
        <f>3/24000000*OO[[#This Row],[79 (28JUN1985 18:00:00)-Water Temperature (C)]]*OO[[#This Row],[21]]</f>
        <v>0</v>
      </c>
      <c r="X536" s="10">
        <f>3/24000000*OO[[#This Row],[80 (28JUN1985 21:00:00)-Water Temperature (C)]]*OO[[#This Row],[22]]</f>
        <v>0</v>
      </c>
      <c r="Y536" s="10">
        <f>3/24000000*OO[[#This Row],[81 (29JUN1985 00:00:00)-Water Temperature (C)]]*OO[[#This Row],[23]]</f>
        <v>0</v>
      </c>
      <c r="Z536" s="10">
        <f>3/24000000*OO[[#This Row],[82 (29JUN1985 03:00:00)-Water Temperature (C)]]*OO[[#This Row],[24]]</f>
        <v>0</v>
      </c>
      <c r="AA536" s="10">
        <f>3/24000000*OO[[#This Row],[83 (29JUN1985 06:00:00)-Water Temperature (C)]]*OO[[#This Row],[25]]</f>
        <v>0</v>
      </c>
      <c r="AB536" s="10">
        <f>3/24000000*OO[[#This Row],[84 (29JUN1985 09:00:00)-Water Temperature (C)]]*OO[[#This Row],[26]]</f>
        <v>0</v>
      </c>
      <c r="AC536" s="10">
        <f>3/24000000*OO[[#This Row],[85 (29JUN1985 12:00:00)-Water Temperature (C)]]*OO[[#This Row],[27]]</f>
        <v>0</v>
      </c>
      <c r="AD536" s="10">
        <f>3/24000000*OO[[#This Row],[86 (29JUN1985 15:00:00)-Water Temperature (C)]]*OO[[#This Row],[28]]</f>
        <v>0</v>
      </c>
      <c r="AE536" s="10">
        <f>3/24000000*OO[[#This Row],[88 (29JUN1985 21:00:00)-Water Temperature (C)]]*OO[[#This Row],[30]]</f>
        <v>0</v>
      </c>
      <c r="AF536" s="10">
        <f>3/24000000*OO[[#This Row],[88 (29JUN1985 21:00:00)-Water Temperature (C)]]*OO[[#This Row],[30]]</f>
        <v>0</v>
      </c>
      <c r="AG536" s="10">
        <f>3/24000000*OO[[#This Row],[89 (30JUN1985 00:00:00)-Water Temperature (C)]]*OO[[#This Row],[31]]</f>
        <v>0</v>
      </c>
      <c r="AH536" s="10">
        <f>3/24000000*OO[[#This Row],[90 (30JUN1985 03:00:00)-Water Temperature (C)]]*OO[[#This Row],[32]]</f>
        <v>0</v>
      </c>
      <c r="AI536" s="10">
        <f>3/24000000*OO[[#This Row],[91 (30JUN1985 06:00:00)-Water Temperature (C)]]*OO[[#This Row],[33]]</f>
        <v>2.7822351578775E-41</v>
      </c>
      <c r="AJ536" s="10">
        <f>3/24000000*OO[[#This Row],[92 (30JUN1985 09:00:00)-Water Temperature (C)]]*OO[[#This Row],[34]]</f>
        <v>6.2712729433087495E-38</v>
      </c>
      <c r="AK536" s="10">
        <f>3/24000000*OO[[#This Row],[93 (30JUN1985 12:00:00)-Water Temperature (C)]]*OO[[#This Row],[35]]</f>
        <v>6.3295158276974986E-35</v>
      </c>
      <c r="AL536" s="10">
        <f>3/24000000*OO[[#This Row],[94 (30JUN1985 15:00:00)-Water Temperature (C)]]*OO[[#This Row],[36]]</f>
        <v>3.2173367204874992E-32</v>
      </c>
      <c r="AM536" s="10">
        <f>3/24000000*OO[[#This Row],[95 (30JUN1985 18:00:00)-Water Temperature (C)]]*OO[[#This Row],[37]]</f>
        <v>9.0462506587600003E-30</v>
      </c>
      <c r="AN536" s="10">
        <f>3/24000000*OO[[#This Row],[96 (30JUN1985 21:00:00)-Water Temperature (C)]]*OO[[#This Row],[38]]</f>
        <v>1.5068260273359998E-27</v>
      </c>
      <c r="AO536" s="10">
        <f>3/24000000*OO[[#This Row],[97 (01JUL1985 00:00:00)-Water Temperature (C)]]*OO[[#This Row],[39]]</f>
        <v>1.5769830757031248E-25</v>
      </c>
      <c r="AP536" s="10">
        <f>3/24000000*OO[[#This Row],[98 (01JUL1985 03:00:00)-Water Temperature (C)]]*OO[[#This Row],[40]]</f>
        <v>1.0938317063519999E-23</v>
      </c>
      <c r="AQ536" s="10">
        <f>3/24000000*OO[[#This Row],[99 (01JUL1985 06:00:00)-Water Temperature (C)]]*OO[[#This Row],[41]]</f>
        <v>5.2645155303575004E-22</v>
      </c>
      <c r="AR536" s="10">
        <f>3/24000000*OO[[#This Row],[100 (01JUL1985 09:00:00)-Water Temperature (C)]]*OO[[#This Row],[42]]</f>
        <v>1.832089690578E-20</v>
      </c>
      <c r="AS536" s="10">
        <f>3/24000000*OO[[#This Row],[101 (01JUL1985 12:00:00)-Water Temperature (C)]]*OO[[#This Row],[43]]</f>
        <v>4.7253883876062498E-19</v>
      </c>
      <c r="AT536" s="10">
        <f>3/24000000*OO[[#This Row],[102 (01JUL1985 15:00:00)-Water Temperature (C)]]*OO[[#This Row],[44]]</f>
        <v>9.2580133815224997E-18</v>
      </c>
      <c r="AU536" s="10">
        <f>3/24000000*OO[[#This Row],[103 (01JUL1985 18:00:00)-Water Temperature (C)]]*OO[[#This Row],[45]]</f>
        <v>1.4153215143047499E-16</v>
      </c>
      <c r="AV536" s="10">
        <f>3/24000000*OO[[#This Row],[104 (01JUL1985 21:00:00)-Water Temperature (C)]]*OO[[#This Row],[46]]</f>
        <v>1.7219756665960003E-15</v>
      </c>
      <c r="AW536" s="10">
        <f>3/24000000*OO[[#This Row],[105 (02JUL1985 00:00:00)-Water Temperature (C)]]*OO[[#This Row],[47]]</f>
        <v>1.7036820297899999E-14</v>
      </c>
      <c r="AX536" s="10">
        <f>3/24000000*OO[[#This Row],[106 (02JUL1985 03:00:00)-Water Temperature (C)]]*OO[[#This Row],[48]]</f>
        <v>1.3971954651375E-13</v>
      </c>
      <c r="AY536" s="10">
        <f>3/24000000*OO[[#This Row],[107 (02JUL1985 06:00:00)-Water Temperature (C)]]*OO[[#This Row],[49]]</f>
        <v>9.6710176763812507E-13</v>
      </c>
      <c r="AZ536" s="10">
        <f>3/24000000*OO[[#This Row],[108 (02JUL1985 09:00:00)-Water Temperature (C)]]*OO[[#This Row],[50]]</f>
        <v>5.7332460648949999E-12</v>
      </c>
      <c r="BA536" s="10">
        <f>3/24000000*OO[[#This Row],[109 (02JUL1985 12:00:00)-Water Temperature (C)]]*OO[[#This Row],[51]]</f>
        <v>2.9534764060099994E-11</v>
      </c>
      <c r="BB536" s="10">
        <f>3/24000000*OO[[#This Row],[110 (02JUL1985 15:00:00)-Water Temperature (C)]]*OO[[#This Row],[52]]</f>
        <v>1.3316483300399999E-10</v>
      </c>
      <c r="BC536" s="10">
        <f>3/24000000*OO[[#This Row],[111 (02JUL1985 18:00:00)-Water Temperature (C)]]*OO[[#This Row],[53]]</f>
        <v>5.3177827190999999E-10</v>
      </c>
      <c r="BD536" s="10">
        <f>3/24000000*OO[[#This Row],[112 (02JUL1985 21:00:00)-Water Temperature (C)]]*OO[[#This Row],[54]]</f>
        <v>1.8973240071075E-9</v>
      </c>
      <c r="BE536" s="10">
        <f>3/24000000*OO[[#This Row],[113 (03JUL1985 00:00:00)-Water Temperature (C)]]*OO[[#This Row],[55]]</f>
        <v>6.1180767050150002E-9</v>
      </c>
      <c r="BF536" s="10">
        <f>3/24000000*OO[[#This Row],[114 (03JUL1985 03:00:00)-Water Temperature (C)]]*OO[[#This Row],[56]]</f>
        <v>1.7975148188555001E-8</v>
      </c>
      <c r="BG536" s="10">
        <f>3/24000000*OO[[#This Row],[115 (03JUL1985 06:00:00)-Water Temperature (C)]]*OO[[#This Row],[57]]</f>
        <v>4.8497825896000004E-8</v>
      </c>
      <c r="BH536" s="10">
        <f>3/24000000*OO[[#This Row],[116 (03JUL1985 09:00:00)-Water Temperature (C)]]*OO[[#This Row],[58]]</f>
        <v>1.212492477573E-7</v>
      </c>
      <c r="BI536" s="10">
        <f>3/24000000*OO[[#This Row],[117 (03JUL1985 12:00:00)-Water Temperature (C)]]*OO[[#This Row],[59]]</f>
        <v>2.8320151259874999E-7</v>
      </c>
      <c r="BJ536" s="10">
        <f>3/24000000*OO[[#This Row],[118 (03JUL1985 15:00:00)-Water Temperature (C)]]*OO[[#This Row],[60]]</f>
        <v>6.2007929426099993E-7</v>
      </c>
      <c r="BK536" s="10">
        <f>3/24000000*OO[[#This Row],[119 (03JUL1985 18:00:00)-Water Temperature (C)]]*OO[[#This Row],[61]]</f>
        <v>1.279921106211125E-6</v>
      </c>
      <c r="BL536" s="10">
        <f>3/24000000*OO[[#This Row],[120 (03JUL1985 21:00:00)-Water Temperature (C)]]*OO[[#This Row],[62]]</f>
        <v>2.4923793378619996E-6</v>
      </c>
      <c r="BM536" s="10">
        <f>3/24000000*OO[[#This Row],[121 (04JUL1985 00:00:00)-Water Temperature (C)]]*OO[[#This Row],[63]]</f>
        <v>4.6095329723624999E-6</v>
      </c>
      <c r="BN536" s="10">
        <f>3/24000000*OO[[#This Row],[122 (04JUL1985 03:00:00)-Water Temperature (C)]]*OO[[#This Row],[64]]</f>
        <v>8.1456205117600003E-6</v>
      </c>
      <c r="BO536" s="10">
        <f>3/24000000*OO[[#This Row],[123 (04JUL1985 06:00:00)-Water Temperature (C)]]*OO[[#This Row],[65]]</f>
        <v>1.3799957774718752E-5</v>
      </c>
      <c r="BP536" s="10">
        <f>3/24000000*OO[[#This Row],[124 (04JUL1985 09:00:00)-Water Temperature (C)]]*OO[[#This Row],[66]]</f>
        <v>2.2581310105579998E-5</v>
      </c>
      <c r="BQ536" s="10">
        <f>3/24000000*OO[[#This Row],[125 (04JUL1985 12:00:00)-Water Temperature (C)]]*OO[[#This Row],[67]]</f>
        <v>3.5705528985437496E-5</v>
      </c>
      <c r="BR536" s="10">
        <f>3/24000000*OO[[#This Row],[126 (04JUL1985 15:00:00)-Water Temperature (C)]]*OO[[#This Row],[68]]</f>
        <v>5.4642420195000007E-5</v>
      </c>
      <c r="BS536" s="10">
        <f>3/24000000*OO[[#This Row],[127 (04JUL1985 18:00:00)-Water Temperature (C)]]*OO[[#This Row],[69]]</f>
        <v>8.1295140624200002E-5</v>
      </c>
      <c r="BT536" s="10">
        <f>3/24000000*OO[[#This Row],[128 (04JUL1985 21:00:00)-Water Temperature (C)]]*OO[[#This Row],[70]]</f>
        <v>1.1743519292429998E-4</v>
      </c>
      <c r="BU536" s="10">
        <f>3/24000000*OO[[#This Row],[129 (05JUL1985 00:00:00)-Water Temperature (C)]]*OO[[#This Row],[71]]</f>
        <v>1.6479688110957496E-4</v>
      </c>
      <c r="BV536" s="10">
        <f>3/24000000*OO[[#This Row],[130 (05JUL1985 03:00:00)-Water Temperature (C)]]*OO[[#This Row],[72]]</f>
        <v>2.2588168492780001E-4</v>
      </c>
      <c r="BW536" s="10">
        <f>3/24000000*OO[[#This Row],[131 (05JUL1985 06:00:00)-Water Temperature (C)]]*OO[[#This Row],[73]]</f>
        <v>3.0336009829550002E-4</v>
      </c>
      <c r="BX536" s="10">
        <f>3/24000000*OO[[#This Row],[132 (05JUL1985 09:00:00)-Water Temperature (C)]]*OO[[#This Row],[74]]</f>
        <v>4.0170803316475E-4</v>
      </c>
      <c r="BY536" s="10">
        <f>3/24000000*OO[[#This Row],[133 (05JUL1985 12:00:00)-Water Temperature (C)]]*OO[[#This Row],[75]]</f>
        <v>5.2331397996112502E-4</v>
      </c>
      <c r="BZ536" s="10">
        <f>3/24000000*OO[[#This Row],[134 (05JUL1985 15:00:00)-Water Temperature (C)]]*OO[[#This Row],[76]]</f>
        <v>6.7072151770974995E-4</v>
      </c>
      <c r="CA536" s="10">
        <f>3/24000000*OO[[#This Row],[135 (05JUL1985 18:00:00)-Water Temperature (C)]]*OO[[#This Row],[77]]</f>
        <v>8.4580927833749996E-4</v>
      </c>
      <c r="CB536" s="10">
        <f>3/24000000*OO[[#This Row],[136 (05JUL1985 21:00:00)-Water Temperature (C)]]*OO[[#This Row],[78]]</f>
        <v>1.0466071781879999E-3</v>
      </c>
      <c r="CC536" s="10">
        <f>3/24000000*OO[[#This Row],[137 (06JUL1985 00:00:00)-Water Temperature (C)]]*OO[[#This Row],[79]]</f>
        <v>1.2734412436020001E-3</v>
      </c>
      <c r="CD536" s="10">
        <f>3/24000000*OO[[#This Row],[138 (06JUL1985 03:00:00)-Water Temperature (C)]]*OO[[#This Row],[80]]</f>
        <v>1.5304672742656249E-3</v>
      </c>
      <c r="CE536" s="10">
        <f>3/24000000*OO[[#This Row],[139 (06JUL1985 06:00:00)-Water Temperature (C)]]*OO[[#This Row],[81]]</f>
        <v>1.820447367453375E-3</v>
      </c>
      <c r="CF536" s="10">
        <f>3/24000000*OO[[#This Row],[140 (06JUL1985 09:00:00)-Water Temperature (C)]]*OO[[#This Row],[82]]</f>
        <v>2.1548809824080001E-3</v>
      </c>
      <c r="CG536" s="10">
        <f>3/24000000*OO[[#This Row],[141 (06JUL1985 12:00:00)-Water Temperature (C)]]*OO[[#This Row],[83]]</f>
        <v>2.5302075723540002E-3</v>
      </c>
      <c r="CH536" s="10">
        <f>3/24000000*OO[[#This Row],[142 (06JUL1985 15:00:00)-Water Temperature (C)]]*OO[[#This Row],[84]]</f>
        <v>2.9457247473562492E-3</v>
      </c>
      <c r="CI536" s="10">
        <f>3/24000000*OO[[#This Row],[143 (06JUL1985 18:00:00)-Water Temperature (C)]]*OO[[#This Row],[85]]</f>
        <v>3.3959472045899997E-3</v>
      </c>
      <c r="CJ536" s="10">
        <f>3/24000000*OO[[#This Row],[144 (06JUL1985 21:00:00)-Water Temperature (C)]]*OO[[#This Row],[86]]</f>
        <v>3.8688305634899996E-3</v>
      </c>
      <c r="CK536" s="10">
        <f>3/24000000*OO[[#This Row],[145 (07JUL1985 00:00:00)-Water Temperature (C)]]*OO[[#This Row],[87]]</f>
        <v>4.3605200608250001E-3</v>
      </c>
      <c r="CL536" s="10">
        <f>3/24000000*OO[[#This Row],[146 (07JUL1985 03:00:00)-Water Temperature (C)]]*OO[[#This Row],[88]]</f>
        <v>4.8810110993262497E-3</v>
      </c>
      <c r="CM536" s="10">
        <f>3/24000000*OO[[#This Row],[147 (07JUL1985 06:00:00)-Water Temperature (C)]]*OO[[#This Row],[89]]</f>
        <v>5.4339506406162492E-3</v>
      </c>
      <c r="CN536" s="10">
        <f>3/24000000*OO[[#This Row],[148 (07JUL1985 09:00:00)-Water Temperature (C)]]*OO[[#This Row],[90]]</f>
        <v>6.0412999069687509E-3</v>
      </c>
      <c r="CO536" s="10">
        <f>3/24000000*OO[[#This Row],[149 (07JUL1985 12:00:00)-Water Temperature (C)]]*OO[[#This Row],[91]]</f>
        <v>6.6639673378299999E-3</v>
      </c>
      <c r="CP536" s="10">
        <f>3/24000000*OO[[#This Row],[150 (07JUL1985 15:00:00)-Water Temperature (C)]]*OO[[#This Row],[92]]</f>
        <v>7.3375287192549996E-3</v>
      </c>
      <c r="CQ536" s="10">
        <f>3/24000000*OO[[#This Row],[151 (07JUL1985 18:00:00)-Water Temperature (C)]]*OO[[#This Row],[93]]</f>
        <v>8.0355875743912501E-3</v>
      </c>
      <c r="CR536" s="10">
        <f>3/24000000*OO[[#This Row],[152 (07JUL1985 21:00:00)-Water Temperature (C)]]*OO[[#This Row],[94]]</f>
        <v>8.735282476086249E-3</v>
      </c>
      <c r="CS536" s="10">
        <f>3/24000000*OO[[#This Row],[153 (08JUL1985 00:00:00)-Water Temperature (C)]]*OO[[#This Row],[95]]</f>
        <v>9.4306023598662494E-3</v>
      </c>
      <c r="CT536" s="10">
        <f>3/24000000*OO[[#This Row],[154 (08JUL1985 03:00:00)-Water Temperature (C)]]*OO[[#This Row],[96]]</f>
        <v>1.0132963872075001E-2</v>
      </c>
      <c r="CU536" s="10">
        <f>3/24000000*OO[[#This Row],[155 (08JUL1985 06:00:00)-Water Temperature (C)]]*OO[[#This Row],[97]]</f>
        <v>1.085723908745E-2</v>
      </c>
      <c r="CV536" s="10">
        <f>3/24000000*OO[[#This Row],[156 (08JUL1985 09:00:00)-Water Temperature (C)]]*OO[[#This Row],[98]]</f>
        <v>1.1654633119115E-2</v>
      </c>
      <c r="CW536" s="10">
        <f>3/24000000*OO[[#This Row],[157 (08JUL1985 12:00:00)-Water Temperature (C)]]*OO[[#This Row],[99]]</f>
        <v>1.2495030943841249E-2</v>
      </c>
    </row>
    <row r="537" spans="1:101" x14ac:dyDescent="0.35">
      <c r="A537" t="s">
        <v>544</v>
      </c>
      <c r="B537">
        <v>737.21969999999999</v>
      </c>
      <c r="C537" s="10">
        <f>3/24*OO[[#This Row],[59 (26JUN1985 06:00:00)-Water Temperature (C)]]*OO[[#This Row],[1]]/SUM(OO[1])</f>
        <v>0</v>
      </c>
      <c r="D537" s="10">
        <f>3/24*OO[[#This Row],[60 (26JUN1985 09:00:00)-Water Temperature (C)]]*OO[[#This Row],[2]]/SUM(OO[2])</f>
        <v>0</v>
      </c>
      <c r="E537" s="10">
        <f>3/24*OO[[#This Row],[61 (26JUN1985 12:00:00)-Water Temperature (C)]]*OO[[#This Row],[3]]/SUM(OO[3])</f>
        <v>0</v>
      </c>
      <c r="F537" s="10">
        <f>3/24*OO[[#This Row],[62 (26JUN1985 15:00:00)-Water Temperature (C)]]*OO[[#This Row],[4]]/SUM(OO[4])</f>
        <v>0</v>
      </c>
      <c r="G537" s="10">
        <f>3/24*OO[[#This Row],[63 (26JUN1985 18:00:00)-Water Temperature (C)]]*OO[[#This Row],[5]]/SUM(OO[5])</f>
        <v>0</v>
      </c>
      <c r="H537" s="10">
        <f>3/24*OO[[#This Row],[64 (26JUN1985 21:00:00)-Water Temperature (C)]]*OO[[#This Row],[6]]/SUM(OO[6])</f>
        <v>0</v>
      </c>
      <c r="I537" s="10">
        <f>3/24*OO[[#This Row],[65 (27JUN1985 00:00:00)-Water Temperature (C)]]*OO[[#This Row],[7]]/SUM(OO[7])</f>
        <v>0</v>
      </c>
      <c r="J537" s="10">
        <f>3/24*OO[[#This Row],[66 (27JUN1985 03:00:00)-Water Temperature (C)]]*OO[[#This Row],[8]]/SUM(OO[8])</f>
        <v>0</v>
      </c>
      <c r="K537" s="10">
        <f>3/24*OO[[#This Row],[67 (27JUN1985 06:00:00)-Water Temperature (C)]]*OO[[#This Row],[9]]/SUM(OO[9])</f>
        <v>0</v>
      </c>
      <c r="L537" s="10">
        <f>3/24*OO[[#This Row],[68 (27JUN1985 09:00:00)-Water Temperature (C)]]*OO[[#This Row],[10]]/SUM(OO[10])</f>
        <v>0</v>
      </c>
      <c r="M537" s="10">
        <f>3/24*OO[[#This Row],[69 (27JUN1985 12:00:00)-Water Temperature (C)]]*OO[[#This Row],[11]]/SUM(OO[11])</f>
        <v>0</v>
      </c>
      <c r="N537" s="10">
        <f>3/24*OO[[#This Row],[70 (27JUN1985 15:00:00)-Water Temperature (C)]]*OO[[#This Row],[12]]/SUM(OO[12])</f>
        <v>0</v>
      </c>
      <c r="O537" s="10">
        <f>3/24*OO[[#This Row],[71 (27JUN1985 18:00:00)-Water Temperature (C)]]*OO[[#This Row],[13]]/SUM(OO[13])</f>
        <v>0</v>
      </c>
      <c r="P537" s="10">
        <f>3/24*OO[[#This Row],[72 (27JUN1985 21:00:00)-Water Temperature (C)]]*OO[[#This Row],[14]]/SUM(OO[14])</f>
        <v>0</v>
      </c>
      <c r="Q537" s="10">
        <f>3/24*OO[[#This Row],[73 (28JUN1985 00:00:00)-Water Temperature (C)]]*OO[[#This Row],[15]]/SUM(OO[15])</f>
        <v>0</v>
      </c>
      <c r="R537" s="10">
        <f>3/24*OO[[#This Row],[74 (28JUN1985 03:00:00)-Water Temperature (C)]]*OO[[#This Row],[16]]/SUM(OO[16])</f>
        <v>0</v>
      </c>
      <c r="S537" s="10">
        <f>3/24*OO[[#This Row],[75 (28JUN1985 06:00:00)-Water Temperature (C)]]*OO[[#This Row],[17]]/SUM(OO[17])</f>
        <v>0</v>
      </c>
      <c r="T537" s="10">
        <f>3/24*OO[[#This Row],[76 (28JUN1985 09:00:00)-Water Temperature (C)]]*OO[[#This Row],[18]]/SUM(OO[18])</f>
        <v>0</v>
      </c>
      <c r="U537" s="10">
        <f>3/24*OO[[#This Row],[77 (28JUN1985 12:00:00)-Water Temperature (C)]]*OO[[#This Row],[19]]/SUM(OO[19])</f>
        <v>0</v>
      </c>
      <c r="V537" s="10">
        <f>3/24000000*OO[[#This Row],[78 (28JUN1985 15:00:00)-Water Temperature (C)]]*OO[[#This Row],[20]]</f>
        <v>0</v>
      </c>
      <c r="W537" s="10">
        <f>3/24000000*OO[[#This Row],[79 (28JUN1985 18:00:00)-Water Temperature (C)]]*OO[[#This Row],[21]]</f>
        <v>0</v>
      </c>
      <c r="X537" s="10">
        <f>3/24000000*OO[[#This Row],[80 (28JUN1985 21:00:00)-Water Temperature (C)]]*OO[[#This Row],[22]]</f>
        <v>0</v>
      </c>
      <c r="Y537" s="10">
        <f>3/24000000*OO[[#This Row],[81 (29JUN1985 00:00:00)-Water Temperature (C)]]*OO[[#This Row],[23]]</f>
        <v>0</v>
      </c>
      <c r="Z537" s="10">
        <f>3/24000000*OO[[#This Row],[82 (29JUN1985 03:00:00)-Water Temperature (C)]]*OO[[#This Row],[24]]</f>
        <v>0</v>
      </c>
      <c r="AA537" s="10">
        <f>3/24000000*OO[[#This Row],[83 (29JUN1985 06:00:00)-Water Temperature (C)]]*OO[[#This Row],[25]]</f>
        <v>0</v>
      </c>
      <c r="AB537" s="10">
        <f>3/24000000*OO[[#This Row],[84 (29JUN1985 09:00:00)-Water Temperature (C)]]*OO[[#This Row],[26]]</f>
        <v>0</v>
      </c>
      <c r="AC537" s="10">
        <f>3/24000000*OO[[#This Row],[85 (29JUN1985 12:00:00)-Water Temperature (C)]]*OO[[#This Row],[27]]</f>
        <v>0</v>
      </c>
      <c r="AD537" s="10">
        <f>3/24000000*OO[[#This Row],[86 (29JUN1985 15:00:00)-Water Temperature (C)]]*OO[[#This Row],[28]]</f>
        <v>0</v>
      </c>
      <c r="AE537" s="10">
        <f>3/24000000*OO[[#This Row],[88 (29JUN1985 21:00:00)-Water Temperature (C)]]*OO[[#This Row],[30]]</f>
        <v>0</v>
      </c>
      <c r="AF537" s="10">
        <f>3/24000000*OO[[#This Row],[88 (29JUN1985 21:00:00)-Water Temperature (C)]]*OO[[#This Row],[30]]</f>
        <v>0</v>
      </c>
      <c r="AG537" s="10">
        <f>3/24000000*OO[[#This Row],[89 (30JUN1985 00:00:00)-Water Temperature (C)]]*OO[[#This Row],[31]]</f>
        <v>0</v>
      </c>
      <c r="AH537" s="10">
        <f>3/24000000*OO[[#This Row],[90 (30JUN1985 03:00:00)-Water Temperature (C)]]*OO[[#This Row],[32]]</f>
        <v>0</v>
      </c>
      <c r="AI537" s="10">
        <f>3/24000000*OO[[#This Row],[91 (30JUN1985 06:00:00)-Water Temperature (C)]]*OO[[#This Row],[33]]</f>
        <v>8.4782890885000003E-42</v>
      </c>
      <c r="AJ537" s="10">
        <f>3/24000000*OO[[#This Row],[92 (30JUN1985 09:00:00)-Water Temperature (C)]]*OO[[#This Row],[34]]</f>
        <v>2.0288773531907498E-38</v>
      </c>
      <c r="AK537" s="10">
        <f>3/24000000*OO[[#This Row],[93 (30JUN1985 12:00:00)-Water Temperature (C)]]*OO[[#This Row],[35]]</f>
        <v>2.1624495547499998E-35</v>
      </c>
      <c r="AL537" s="10">
        <f>3/24000000*OO[[#This Row],[94 (30JUN1985 15:00:00)-Water Temperature (C)]]*OO[[#This Row],[36]]</f>
        <v>1.1551443903544999E-32</v>
      </c>
      <c r="AM537" s="10">
        <f>3/24000000*OO[[#This Row],[95 (30JUN1985 18:00:00)-Water Temperature (C)]]*OO[[#This Row],[37]]</f>
        <v>3.4005969853612494E-30</v>
      </c>
      <c r="AN537" s="10">
        <f>3/24000000*OO[[#This Row],[96 (30JUN1985 21:00:00)-Water Temperature (C)]]*OO[[#This Row],[38]]</f>
        <v>5.9121374215837495E-28</v>
      </c>
      <c r="AO537" s="10">
        <f>3/24000000*OO[[#This Row],[97 (01JUL1985 00:00:00)-Water Temperature (C)]]*OO[[#This Row],[39]]</f>
        <v>6.4413430859249999E-26</v>
      </c>
      <c r="AP537" s="10">
        <f>3/24000000*OO[[#This Row],[98 (01JUL1985 03:00:00)-Water Temperature (C)]]*OO[[#This Row],[40]]</f>
        <v>4.6405431089712495E-24</v>
      </c>
      <c r="AQ537" s="10">
        <f>3/24000000*OO[[#This Row],[99 (01JUL1985 06:00:00)-Water Temperature (C)]]*OO[[#This Row],[41]]</f>
        <v>2.3149186278739999E-22</v>
      </c>
      <c r="AR537" s="10">
        <f>3/24000000*OO[[#This Row],[100 (01JUL1985 09:00:00)-Water Temperature (C)]]*OO[[#This Row],[42]]</f>
        <v>8.333729552251249E-21</v>
      </c>
      <c r="AS537" s="10">
        <f>3/24000000*OO[[#This Row],[101 (01JUL1985 12:00:00)-Water Temperature (C)]]*OO[[#This Row],[43]]</f>
        <v>2.2197857276912498E-19</v>
      </c>
      <c r="AT537" s="10">
        <f>3/24000000*OO[[#This Row],[102 (01JUL1985 15:00:00)-Water Temperature (C)]]*OO[[#This Row],[44]]</f>
        <v>4.4843540084424995E-18</v>
      </c>
      <c r="AU537" s="10">
        <f>3/24000000*OO[[#This Row],[103 (01JUL1985 18:00:00)-Water Temperature (C)]]*OO[[#This Row],[45]]</f>
        <v>7.0583331746500003E-17</v>
      </c>
      <c r="AV537" s="10">
        <f>3/24000000*OO[[#This Row],[104 (01JUL1985 21:00:00)-Water Temperature (C)]]*OO[[#This Row],[46]]</f>
        <v>8.8296962658299998E-16</v>
      </c>
      <c r="AW537" s="10">
        <f>3/24000000*OO[[#This Row],[105 (02JUL1985 00:00:00)-Water Temperature (C)]]*OO[[#This Row],[47]]</f>
        <v>8.9712447518799993E-15</v>
      </c>
      <c r="AX537" s="10">
        <f>3/24000000*OO[[#This Row],[106 (02JUL1985 03:00:00)-Water Temperature (C)]]*OO[[#This Row],[48]]</f>
        <v>7.5467377149374995E-14</v>
      </c>
      <c r="AY537" s="10">
        <f>3/24000000*OO[[#This Row],[107 (02JUL1985 06:00:00)-Water Temperature (C)]]*OO[[#This Row],[49]]</f>
        <v>5.3521125844375005E-13</v>
      </c>
      <c r="AZ537" s="10">
        <f>3/24000000*OO[[#This Row],[108 (02JUL1985 09:00:00)-Water Temperature (C)]]*OO[[#This Row],[50]]</f>
        <v>3.2473874342799996E-12</v>
      </c>
      <c r="BA537" s="10">
        <f>3/24000000*OO[[#This Row],[109 (02JUL1985 12:00:00)-Water Temperature (C)]]*OO[[#This Row],[51]]</f>
        <v>1.7103698036887499E-11</v>
      </c>
      <c r="BB537" s="10">
        <f>3/24000000*OO[[#This Row],[110 (02JUL1985 15:00:00)-Water Temperature (C)]]*OO[[#This Row],[52]]</f>
        <v>7.8766432731000004E-11</v>
      </c>
      <c r="BC537" s="10">
        <f>3/24000000*OO[[#This Row],[111 (02JUL1985 18:00:00)-Water Temperature (C)]]*OO[[#This Row],[53]]</f>
        <v>3.2097304602499997E-10</v>
      </c>
      <c r="BD537" s="10">
        <f>3/24000000*OO[[#This Row],[112 (02JUL1985 21:00:00)-Water Temperature (C)]]*OO[[#This Row],[54]]</f>
        <v>1.16753636493125E-9</v>
      </c>
      <c r="BE537" s="10">
        <f>3/24000000*OO[[#This Row],[113 (03JUL1985 00:00:00)-Water Temperature (C)]]*OO[[#This Row],[55]]</f>
        <v>3.8348614005037503E-9</v>
      </c>
      <c r="BF537" s="10">
        <f>3/24000000*OO[[#This Row],[114 (03JUL1985 03:00:00)-Water Temperature (C)]]*OO[[#This Row],[56]]</f>
        <v>1.1466995301080001E-8</v>
      </c>
      <c r="BG537" s="10">
        <f>3/24000000*OO[[#This Row],[115 (03JUL1985 06:00:00)-Water Temperature (C)]]*OO[[#This Row],[57]]</f>
        <v>3.1462513620299997E-8</v>
      </c>
      <c r="BH537" s="10">
        <f>3/24000000*OO[[#This Row],[116 (03JUL1985 09:00:00)-Water Temperature (C)]]*OO[[#This Row],[58]]</f>
        <v>7.9930786579149997E-8</v>
      </c>
      <c r="BI537" s="10">
        <f>3/24000000*OO[[#This Row],[117 (03JUL1985 12:00:00)-Water Temperature (C)]]*OO[[#This Row],[59]]</f>
        <v>1.8956802870145002E-7</v>
      </c>
      <c r="BJ537" s="10">
        <f>3/24000000*OO[[#This Row],[118 (03JUL1985 15:00:00)-Water Temperature (C)]]*OO[[#This Row],[60]]</f>
        <v>4.21142939527875E-7</v>
      </c>
      <c r="BK537" s="10">
        <f>3/24000000*OO[[#This Row],[119 (03JUL1985 18:00:00)-Water Temperature (C)]]*OO[[#This Row],[61]]</f>
        <v>8.8141379477000007E-7</v>
      </c>
      <c r="BL537" s="10">
        <f>3/24000000*OO[[#This Row],[120 (03JUL1985 21:00:00)-Water Temperature (C)]]*OO[[#This Row],[62]]</f>
        <v>1.7391580070980001E-6</v>
      </c>
      <c r="BM537" s="10">
        <f>3/24000000*OO[[#This Row],[121 (04JUL1985 00:00:00)-Water Temperature (C)]]*OO[[#This Row],[63]]</f>
        <v>3.25724580734E-6</v>
      </c>
      <c r="BN537" s="10">
        <f>3/24000000*OO[[#This Row],[122 (04JUL1985 03:00:00)-Water Temperature (C)]]*OO[[#This Row],[64]]</f>
        <v>5.8253694317350001E-6</v>
      </c>
      <c r="BO537" s="10">
        <f>3/24000000*OO[[#This Row],[123 (04JUL1985 06:00:00)-Water Temperature (C)]]*OO[[#This Row],[65]]</f>
        <v>9.9823396390387497E-6</v>
      </c>
      <c r="BP537" s="10">
        <f>3/24000000*OO[[#This Row],[124 (04JUL1985 09:00:00)-Water Temperature (C)]]*OO[[#This Row],[66]]</f>
        <v>1.6512743846527499E-5</v>
      </c>
      <c r="BQ537" s="10">
        <f>3/24000000*OO[[#This Row],[125 (04JUL1985 12:00:00)-Water Temperature (C)]]*OO[[#This Row],[67]]</f>
        <v>2.6380326396847496E-5</v>
      </c>
      <c r="BR537" s="10">
        <f>3/24000000*OO[[#This Row],[126 (04JUL1985 15:00:00)-Water Temperature (C)]]*OO[[#This Row],[68]]</f>
        <v>4.07695052980125E-5</v>
      </c>
      <c r="BS537" s="10">
        <f>3/24000000*OO[[#This Row],[127 (04JUL1985 18:00:00)-Water Temperature (C)]]*OO[[#This Row],[69]]</f>
        <v>6.1224746382800002E-5</v>
      </c>
      <c r="BT537" s="10">
        <f>3/24000000*OO[[#This Row],[128 (04JUL1985 21:00:00)-Water Temperature (C)]]*OO[[#This Row],[70]]</f>
        <v>8.9231316575174996E-5</v>
      </c>
      <c r="BU537" s="10">
        <f>3/24000000*OO[[#This Row],[129 (05JUL1985 00:00:00)-Water Temperature (C)]]*OO[[#This Row],[71]]</f>
        <v>1.262863865804625E-4</v>
      </c>
      <c r="BV537" s="10">
        <f>3/24000000*OO[[#This Row],[130 (05JUL1985 03:00:00)-Water Temperature (C)]]*OO[[#This Row],[72]]</f>
        <v>1.7450360346656253E-4</v>
      </c>
      <c r="BW537" s="10">
        <f>3/24000000*OO[[#This Row],[131 (05JUL1985 06:00:00)-Water Temperature (C)]]*OO[[#This Row],[73]]</f>
        <v>2.3617852843789999E-4</v>
      </c>
      <c r="BX537" s="10">
        <f>3/24000000*OO[[#This Row],[132 (05JUL1985 09:00:00)-Water Temperature (C)]]*OO[[#This Row],[74]]</f>
        <v>3.1505426084087494E-4</v>
      </c>
      <c r="BY537" s="10">
        <f>3/24000000*OO[[#This Row],[133 (05JUL1985 12:00:00)-Water Temperature (C)]]*OO[[#This Row],[75]]</f>
        <v>4.1330044971825002E-4</v>
      </c>
      <c r="BZ537" s="10">
        <f>3/24000000*OO[[#This Row],[134 (05JUL1985 15:00:00)-Water Temperature (C)]]*OO[[#This Row],[76]]</f>
        <v>5.3325254851499992E-4</v>
      </c>
      <c r="CA537" s="10">
        <f>3/24000000*OO[[#This Row],[135 (05JUL1985 18:00:00)-Water Temperature (C)]]*OO[[#This Row],[77]]</f>
        <v>6.7672881640699998E-4</v>
      </c>
      <c r="CB537" s="10">
        <f>3/24000000*OO[[#This Row],[136 (05JUL1985 21:00:00)-Water Temperature (C)]]*OO[[#This Row],[78]]</f>
        <v>8.4247364626312488E-4</v>
      </c>
      <c r="CC537" s="10">
        <f>3/24000000*OO[[#This Row],[137 (06JUL1985 00:00:00)-Water Temperature (C)]]*OO[[#This Row],[79]]</f>
        <v>1.0310738526849998E-3</v>
      </c>
      <c r="CD537" s="10">
        <f>3/24000000*OO[[#This Row],[138 (06JUL1985 03:00:00)-Water Temperature (C)]]*OO[[#This Row],[80]]</f>
        <v>1.2461399455049999E-3</v>
      </c>
      <c r="CE537" s="10">
        <f>3/24000000*OO[[#This Row],[139 (06JUL1985 06:00:00)-Water Temperature (C)]]*OO[[#This Row],[81]]</f>
        <v>1.4902072977210001E-3</v>
      </c>
      <c r="CF537" s="10">
        <f>3/24000000*OO[[#This Row],[140 (06JUL1985 09:00:00)-Water Temperature (C)]]*OO[[#This Row],[82]]</f>
        <v>1.7730138461894999E-3</v>
      </c>
      <c r="CG537" s="10">
        <f>3/24000000*OO[[#This Row],[141 (06JUL1985 12:00:00)-Water Temperature (C)]]*OO[[#This Row],[83]]</f>
        <v>2.0919665778277498E-3</v>
      </c>
      <c r="CH537" s="10">
        <f>3/24000000*OO[[#This Row],[142 (06JUL1985 15:00:00)-Water Temperature (C)]]*OO[[#This Row],[84]]</f>
        <v>2.4468148799249999E-3</v>
      </c>
      <c r="CI537" s="10">
        <f>3/24000000*OO[[#This Row],[143 (06JUL1985 18:00:00)-Water Temperature (C)]]*OO[[#This Row],[85]]</f>
        <v>2.8333660279999994E-3</v>
      </c>
      <c r="CJ537" s="10">
        <f>3/24000000*OO[[#This Row],[144 (06JUL1985 21:00:00)-Water Temperature (C)]]*OO[[#This Row],[86]]</f>
        <v>3.2417709729749998E-3</v>
      </c>
      <c r="CK537" s="10">
        <f>3/24000000*OO[[#This Row],[145 (07JUL1985 00:00:00)-Water Temperature (C)]]*OO[[#This Row],[87]]</f>
        <v>3.6689600576062507E-3</v>
      </c>
      <c r="CL537" s="10">
        <f>3/24000000*OO[[#This Row],[146 (07JUL1985 03:00:00)-Water Temperature (C)]]*OO[[#This Row],[88]]</f>
        <v>4.12338168388125E-3</v>
      </c>
      <c r="CM537" s="10">
        <f>3/24000000*OO[[#This Row],[147 (07JUL1985 06:00:00)-Water Temperature (C)]]*OO[[#This Row],[89]]</f>
        <v>4.6082453367612495E-3</v>
      </c>
      <c r="CN537" s="10">
        <f>3/24000000*OO[[#This Row],[148 (07JUL1985 09:00:00)-Water Temperature (C)]]*OO[[#This Row],[90]]</f>
        <v>5.142224139005001E-3</v>
      </c>
      <c r="CO537" s="10">
        <f>3/24000000*OO[[#This Row],[149 (07JUL1985 12:00:00)-Water Temperature (C)]]*OO[[#This Row],[91]]</f>
        <v>5.6923156216125001E-3</v>
      </c>
      <c r="CP537" s="10">
        <f>3/24000000*OO[[#This Row],[150 (07JUL1985 15:00:00)-Water Temperature (C)]]*OO[[#This Row],[92]]</f>
        <v>6.2890709332499998E-3</v>
      </c>
      <c r="CQ537" s="10">
        <f>3/24000000*OO[[#This Row],[151 (07JUL1985 18:00:00)-Water Temperature (C)]]*OO[[#This Row],[93]]</f>
        <v>6.9098358183299997E-3</v>
      </c>
      <c r="CR537" s="10">
        <f>3/24000000*OO[[#This Row],[152 (07JUL1985 21:00:00)-Water Temperature (C)]]*OO[[#This Row],[94]]</f>
        <v>7.5351897192037498E-3</v>
      </c>
      <c r="CS537" s="10">
        <f>3/24000000*OO[[#This Row],[153 (08JUL1985 00:00:00)-Water Temperature (C)]]*OO[[#This Row],[95]]</f>
        <v>8.1600589092149997E-3</v>
      </c>
      <c r="CT537" s="10">
        <f>3/24000000*OO[[#This Row],[154 (08JUL1985 03:00:00)-Water Temperature (C)]]*OO[[#This Row],[96]]</f>
        <v>8.7940021844400001E-3</v>
      </c>
      <c r="CU537" s="10">
        <f>3/24000000*OO[[#This Row],[155 (08JUL1985 06:00:00)-Water Temperature (C)]]*OO[[#This Row],[97]]</f>
        <v>9.4497540461174999E-3</v>
      </c>
      <c r="CV537" s="10">
        <f>3/24000000*OO[[#This Row],[156 (08JUL1985 09:00:00)-Water Temperature (C)]]*OO[[#This Row],[98]]</f>
        <v>1.017180835939625E-2</v>
      </c>
      <c r="CW537" s="10">
        <f>3/24000000*OO[[#This Row],[157 (08JUL1985 12:00:00)-Water Temperature (C)]]*OO[[#This Row],[99]]</f>
        <v>1.0933990603003749E-2</v>
      </c>
    </row>
    <row r="538" spans="1:101" x14ac:dyDescent="0.35">
      <c r="A538" t="s">
        <v>545</v>
      </c>
      <c r="B538">
        <v>727.89599999999996</v>
      </c>
      <c r="C538" s="10">
        <f>3/24*OO[[#This Row],[59 (26JUN1985 06:00:00)-Water Temperature (C)]]*OO[[#This Row],[1]]/SUM(OO[1])</f>
        <v>0</v>
      </c>
      <c r="D538" s="10">
        <f>3/24*OO[[#This Row],[60 (26JUN1985 09:00:00)-Water Temperature (C)]]*OO[[#This Row],[2]]/SUM(OO[2])</f>
        <v>0</v>
      </c>
      <c r="E538" s="10">
        <f>3/24*OO[[#This Row],[61 (26JUN1985 12:00:00)-Water Temperature (C)]]*OO[[#This Row],[3]]/SUM(OO[3])</f>
        <v>0</v>
      </c>
      <c r="F538" s="10">
        <f>3/24*OO[[#This Row],[62 (26JUN1985 15:00:00)-Water Temperature (C)]]*OO[[#This Row],[4]]/SUM(OO[4])</f>
        <v>0</v>
      </c>
      <c r="G538" s="10">
        <f>3/24*OO[[#This Row],[63 (26JUN1985 18:00:00)-Water Temperature (C)]]*OO[[#This Row],[5]]/SUM(OO[5])</f>
        <v>0</v>
      </c>
      <c r="H538" s="10">
        <f>3/24*OO[[#This Row],[64 (26JUN1985 21:00:00)-Water Temperature (C)]]*OO[[#This Row],[6]]/SUM(OO[6])</f>
        <v>0</v>
      </c>
      <c r="I538" s="10">
        <f>3/24*OO[[#This Row],[65 (27JUN1985 00:00:00)-Water Temperature (C)]]*OO[[#This Row],[7]]/SUM(OO[7])</f>
        <v>0</v>
      </c>
      <c r="J538" s="10">
        <f>3/24*OO[[#This Row],[66 (27JUN1985 03:00:00)-Water Temperature (C)]]*OO[[#This Row],[8]]/SUM(OO[8])</f>
        <v>0</v>
      </c>
      <c r="K538" s="10">
        <f>3/24*OO[[#This Row],[67 (27JUN1985 06:00:00)-Water Temperature (C)]]*OO[[#This Row],[9]]/SUM(OO[9])</f>
        <v>0</v>
      </c>
      <c r="L538" s="10">
        <f>3/24*OO[[#This Row],[68 (27JUN1985 09:00:00)-Water Temperature (C)]]*OO[[#This Row],[10]]/SUM(OO[10])</f>
        <v>0</v>
      </c>
      <c r="M538" s="10">
        <f>3/24*OO[[#This Row],[69 (27JUN1985 12:00:00)-Water Temperature (C)]]*OO[[#This Row],[11]]/SUM(OO[11])</f>
        <v>0</v>
      </c>
      <c r="N538" s="10">
        <f>3/24*OO[[#This Row],[70 (27JUN1985 15:00:00)-Water Temperature (C)]]*OO[[#This Row],[12]]/SUM(OO[12])</f>
        <v>0</v>
      </c>
      <c r="O538" s="10">
        <f>3/24*OO[[#This Row],[71 (27JUN1985 18:00:00)-Water Temperature (C)]]*OO[[#This Row],[13]]/SUM(OO[13])</f>
        <v>0</v>
      </c>
      <c r="P538" s="10">
        <f>3/24*OO[[#This Row],[72 (27JUN1985 21:00:00)-Water Temperature (C)]]*OO[[#This Row],[14]]/SUM(OO[14])</f>
        <v>0</v>
      </c>
      <c r="Q538" s="10">
        <f>3/24*OO[[#This Row],[73 (28JUN1985 00:00:00)-Water Temperature (C)]]*OO[[#This Row],[15]]/SUM(OO[15])</f>
        <v>0</v>
      </c>
      <c r="R538" s="10">
        <f>3/24*OO[[#This Row],[74 (28JUN1985 03:00:00)-Water Temperature (C)]]*OO[[#This Row],[16]]/SUM(OO[16])</f>
        <v>0</v>
      </c>
      <c r="S538" s="10">
        <f>3/24*OO[[#This Row],[75 (28JUN1985 06:00:00)-Water Temperature (C)]]*OO[[#This Row],[17]]/SUM(OO[17])</f>
        <v>0</v>
      </c>
      <c r="T538" s="10">
        <f>3/24*OO[[#This Row],[76 (28JUN1985 09:00:00)-Water Temperature (C)]]*OO[[#This Row],[18]]/SUM(OO[18])</f>
        <v>0</v>
      </c>
      <c r="U538" s="10">
        <f>3/24*OO[[#This Row],[77 (28JUN1985 12:00:00)-Water Temperature (C)]]*OO[[#This Row],[19]]/SUM(OO[19])</f>
        <v>0</v>
      </c>
      <c r="V538" s="10">
        <f>3/24000000*OO[[#This Row],[78 (28JUN1985 15:00:00)-Water Temperature (C)]]*OO[[#This Row],[20]]</f>
        <v>0</v>
      </c>
      <c r="W538" s="10">
        <f>3/24000000*OO[[#This Row],[79 (28JUN1985 18:00:00)-Water Temperature (C)]]*OO[[#This Row],[21]]</f>
        <v>0</v>
      </c>
      <c r="X538" s="10">
        <f>3/24000000*OO[[#This Row],[80 (28JUN1985 21:00:00)-Water Temperature (C)]]*OO[[#This Row],[22]]</f>
        <v>0</v>
      </c>
      <c r="Y538" s="10">
        <f>3/24000000*OO[[#This Row],[81 (29JUN1985 00:00:00)-Water Temperature (C)]]*OO[[#This Row],[23]]</f>
        <v>0</v>
      </c>
      <c r="Z538" s="10">
        <f>3/24000000*OO[[#This Row],[82 (29JUN1985 03:00:00)-Water Temperature (C)]]*OO[[#This Row],[24]]</f>
        <v>0</v>
      </c>
      <c r="AA538" s="10">
        <f>3/24000000*OO[[#This Row],[83 (29JUN1985 06:00:00)-Water Temperature (C)]]*OO[[#This Row],[25]]</f>
        <v>0</v>
      </c>
      <c r="AB538" s="10">
        <f>3/24000000*OO[[#This Row],[84 (29JUN1985 09:00:00)-Water Temperature (C)]]*OO[[#This Row],[26]]</f>
        <v>0</v>
      </c>
      <c r="AC538" s="10">
        <f>3/24000000*OO[[#This Row],[85 (29JUN1985 12:00:00)-Water Temperature (C)]]*OO[[#This Row],[27]]</f>
        <v>0</v>
      </c>
      <c r="AD538" s="10">
        <f>3/24000000*OO[[#This Row],[86 (29JUN1985 15:00:00)-Water Temperature (C)]]*OO[[#This Row],[28]]</f>
        <v>0</v>
      </c>
      <c r="AE538" s="10">
        <f>3/24000000*OO[[#This Row],[88 (29JUN1985 21:00:00)-Water Temperature (C)]]*OO[[#This Row],[30]]</f>
        <v>0</v>
      </c>
      <c r="AF538" s="10">
        <f>3/24000000*OO[[#This Row],[88 (29JUN1985 21:00:00)-Water Temperature (C)]]*OO[[#This Row],[30]]</f>
        <v>0</v>
      </c>
      <c r="AG538" s="10">
        <f>3/24000000*OO[[#This Row],[89 (30JUN1985 00:00:00)-Water Temperature (C)]]*OO[[#This Row],[31]]</f>
        <v>0</v>
      </c>
      <c r="AH538" s="10">
        <f>3/24000000*OO[[#This Row],[90 (30JUN1985 03:00:00)-Water Temperature (C)]]*OO[[#This Row],[32]]</f>
        <v>0</v>
      </c>
      <c r="AI538" s="10">
        <f>3/24000000*OO[[#This Row],[91 (30JUN1985 06:00:00)-Water Temperature (C)]]*OO[[#This Row],[33]]</f>
        <v>2.6235532859799996E-42</v>
      </c>
      <c r="AJ538" s="10">
        <f>3/24000000*OO[[#This Row],[92 (30JUN1985 09:00:00)-Water Temperature (C)]]*OO[[#This Row],[34]]</f>
        <v>6.6595208366287494E-39</v>
      </c>
      <c r="AK538" s="10">
        <f>3/24000000*OO[[#This Row],[93 (30JUN1985 12:00:00)-Water Temperature (C)]]*OO[[#This Row],[35]]</f>
        <v>7.4888005413649989E-36</v>
      </c>
      <c r="AL538" s="10">
        <f>3/24000000*OO[[#This Row],[94 (30JUN1985 15:00:00)-Water Temperature (C)]]*OO[[#This Row],[36]]</f>
        <v>4.2000913252612494E-33</v>
      </c>
      <c r="AM538" s="10">
        <f>3/24000000*OO[[#This Row],[95 (30JUN1985 18:00:00)-Water Temperature (C)]]*OO[[#This Row],[37]]</f>
        <v>1.29326722493375E-30</v>
      </c>
      <c r="AN538" s="10">
        <f>3/24000000*OO[[#This Row],[96 (30JUN1985 21:00:00)-Water Temperature (C)]]*OO[[#This Row],[38]]</f>
        <v>2.3442768924942498E-28</v>
      </c>
      <c r="AO538" s="10">
        <f>3/24000000*OO[[#This Row],[97 (01JUL1985 00:00:00)-Water Temperature (C)]]*OO[[#This Row],[39]]</f>
        <v>2.6561172499399997E-26</v>
      </c>
      <c r="AP538" s="10">
        <f>3/24000000*OO[[#This Row],[98 (01JUL1985 03:00:00)-Water Temperature (C)]]*OO[[#This Row],[40]]</f>
        <v>1.9853876042249999E-24</v>
      </c>
      <c r="AQ538" s="10">
        <f>3/24000000*OO[[#This Row],[99 (01JUL1985 06:00:00)-Water Temperature (C)]]*OO[[#This Row],[41]]</f>
        <v>1.0255049988479999E-22</v>
      </c>
      <c r="AR538" s="10">
        <f>3/24000000*OO[[#This Row],[100 (01JUL1985 09:00:00)-Water Temperature (C)]]*OO[[#This Row],[42]]</f>
        <v>3.8152074399512501E-21</v>
      </c>
      <c r="AS538" s="10">
        <f>3/24000000*OO[[#This Row],[101 (01JUL1985 12:00:00)-Water Temperature (C)]]*OO[[#This Row],[43]]</f>
        <v>1.0483779731947499E-19</v>
      </c>
      <c r="AT538" s="10">
        <f>3/24000000*OO[[#This Row],[102 (01JUL1985 15:00:00)-Water Temperature (C)]]*OO[[#This Row],[44]]</f>
        <v>2.1815802565199997E-18</v>
      </c>
      <c r="AU538" s="10">
        <f>3/24000000*OO[[#This Row],[103 (01JUL1985 18:00:00)-Water Temperature (C)]]*OO[[#This Row],[45]]</f>
        <v>3.5319038317875007E-17</v>
      </c>
      <c r="AV538" s="10">
        <f>3/24000000*OO[[#This Row],[104 (01JUL1985 21:00:00)-Water Temperature (C)]]*OO[[#This Row],[46]]</f>
        <v>4.5383801751900007E-16</v>
      </c>
      <c r="AW538" s="10">
        <f>3/24000000*OO[[#This Row],[105 (02JUL1985 00:00:00)-Water Temperature (C)]]*OO[[#This Row],[47]]</f>
        <v>4.7309524870312502E-15</v>
      </c>
      <c r="AX538" s="10">
        <f>3/24000000*OO[[#This Row],[106 (02JUL1985 03:00:00)-Water Temperature (C)]]*OO[[#This Row],[48]]</f>
        <v>4.0785130182825004E-14</v>
      </c>
      <c r="AY538" s="10">
        <f>3/24000000*OO[[#This Row],[107 (02JUL1985 06:00:00)-Water Temperature (C)]]*OO[[#This Row],[49]]</f>
        <v>2.9610439368312497E-13</v>
      </c>
      <c r="AZ538" s="10">
        <f>3/24000000*OO[[#This Row],[108 (02JUL1985 09:00:00)-Water Temperature (C)]]*OO[[#This Row],[50]]</f>
        <v>1.8372688656434996E-12</v>
      </c>
      <c r="BA538" s="10">
        <f>3/24000000*OO[[#This Row],[109 (02JUL1985 12:00:00)-Water Temperature (C)]]*OO[[#This Row],[51]]</f>
        <v>9.8855842702500014E-12</v>
      </c>
      <c r="BB538" s="10">
        <f>3/24000000*OO[[#This Row],[110 (02JUL1985 15:00:00)-Water Temperature (C)]]*OO[[#This Row],[52]]</f>
        <v>4.6463274522925001E-11</v>
      </c>
      <c r="BC538" s="10">
        <f>3/24000000*OO[[#This Row],[111 (02JUL1985 18:00:00)-Water Temperature (C)]]*OO[[#This Row],[53]]</f>
        <v>1.930598901369E-10</v>
      </c>
      <c r="BD538" s="10">
        <f>3/24000000*OO[[#This Row],[112 (02JUL1985 21:00:00)-Water Temperature (C)]]*OO[[#This Row],[54]]</f>
        <v>7.1545451395274995E-10</v>
      </c>
      <c r="BE538" s="10">
        <f>3/24000000*OO[[#This Row],[113 (03JUL1985 00:00:00)-Water Temperature (C)]]*OO[[#This Row],[55]]</f>
        <v>2.3921056337849995E-9</v>
      </c>
      <c r="BF538" s="10">
        <f>3/24000000*OO[[#This Row],[114 (03JUL1985 03:00:00)-Water Temperature (C)]]*OO[[#This Row],[56]]</f>
        <v>7.2752049439199998E-9</v>
      </c>
      <c r="BG538" s="10">
        <f>3/24000000*OO[[#This Row],[115 (03JUL1985 06:00:00)-Water Temperature (C)]]*OO[[#This Row],[57]]</f>
        <v>2.0287382517989997E-8</v>
      </c>
      <c r="BH538" s="10">
        <f>3/24000000*OO[[#This Row],[116 (03JUL1985 09:00:00)-Water Temperature (C)]]*OO[[#This Row],[58]]</f>
        <v>5.2345257894999995E-8</v>
      </c>
      <c r="BI538" s="10">
        <f>3/24000000*OO[[#This Row],[117 (03JUL1985 12:00:00)-Water Temperature (C)]]*OO[[#This Row],[59]]</f>
        <v>1.2599340644160002E-7</v>
      </c>
      <c r="BJ538" s="10">
        <f>3/24000000*OO[[#This Row],[118 (03JUL1985 15:00:00)-Water Temperature (C)]]*OO[[#This Row],[60]]</f>
        <v>2.8386705893000002E-7</v>
      </c>
      <c r="BK538" s="10">
        <f>3/24000000*OO[[#This Row],[119 (03JUL1985 18:00:00)-Water Temperature (C)]]*OO[[#This Row],[61]]</f>
        <v>6.0211553733149985E-7</v>
      </c>
      <c r="BL538" s="10">
        <f>3/24000000*OO[[#This Row],[120 (03JUL1985 21:00:00)-Water Temperature (C)]]*OO[[#This Row],[62]]</f>
        <v>1.2032922032659997E-6</v>
      </c>
      <c r="BM538" s="10">
        <f>3/24000000*OO[[#This Row],[121 (04JUL1985 00:00:00)-Water Temperature (C)]]*OO[[#This Row],[63]]</f>
        <v>2.2812563816886248E-6</v>
      </c>
      <c r="BN538" s="10">
        <f>3/24000000*OO[[#This Row],[122 (04JUL1985 03:00:00)-Water Temperature (C)]]*OO[[#This Row],[64]]</f>
        <v>4.1275215666637498E-6</v>
      </c>
      <c r="BO538" s="10">
        <f>3/24000000*OO[[#This Row],[123 (04JUL1985 06:00:00)-Water Temperature (C)]]*OO[[#This Row],[65]]</f>
        <v>7.1516045406674995E-6</v>
      </c>
      <c r="BP538" s="10">
        <f>3/24000000*OO[[#This Row],[124 (04JUL1985 09:00:00)-Water Temperature (C)]]*OO[[#This Row],[66]]</f>
        <v>1.1955901030999998E-5</v>
      </c>
      <c r="BQ538" s="10">
        <f>3/24000000*OO[[#This Row],[125 (04JUL1985 12:00:00)-Water Temperature (C)]]*OO[[#This Row],[67]]</f>
        <v>1.9292584598236248E-5</v>
      </c>
      <c r="BR538" s="10">
        <f>3/24000000*OO[[#This Row],[126 (04JUL1985 15:00:00)-Water Temperature (C)]]*OO[[#This Row],[68]]</f>
        <v>3.0101809771125E-5</v>
      </c>
      <c r="BS538" s="10">
        <f>3/24000000*OO[[#This Row],[127 (04JUL1985 18:00:00)-Water Temperature (C)]]*OO[[#This Row],[69]]</f>
        <v>4.5617595566562505E-5</v>
      </c>
      <c r="BT538" s="10">
        <f>3/24000000*OO[[#This Row],[128 (04JUL1985 21:00:00)-Water Temperature (C)]]*OO[[#This Row],[70]]</f>
        <v>6.7060136573499998E-5</v>
      </c>
      <c r="BU538" s="10">
        <f>3/24000000*OO[[#This Row],[129 (05JUL1985 00:00:00)-Water Temperature (C)]]*OO[[#This Row],[71]]</f>
        <v>9.5694474585325E-5</v>
      </c>
      <c r="BV538" s="10">
        <f>3/24000000*OO[[#This Row],[130 (05JUL1985 03:00:00)-Water Temperature (C)]]*OO[[#This Row],[72]]</f>
        <v>1.332781185339E-4</v>
      </c>
      <c r="BW538" s="10">
        <f>3/24000000*OO[[#This Row],[131 (05JUL1985 06:00:00)-Water Temperature (C)]]*OO[[#This Row],[73]]</f>
        <v>1.8175057433799998E-4</v>
      </c>
      <c r="BX538" s="10">
        <f>3/24000000*OO[[#This Row],[132 (05JUL1985 09:00:00)-Water Temperature (C)]]*OO[[#This Row],[74]]</f>
        <v>2.4420375779309999E-4</v>
      </c>
      <c r="BY538" s="10">
        <f>3/24000000*OO[[#This Row],[133 (05JUL1985 12:00:00)-Water Temperature (C)]]*OO[[#This Row],[75]]</f>
        <v>3.2255219533549998E-4</v>
      </c>
      <c r="BZ538" s="10">
        <f>3/24000000*OO[[#This Row],[134 (05JUL1985 15:00:00)-Water Temperature (C)]]*OO[[#This Row],[76]]</f>
        <v>4.1888214836900006E-4</v>
      </c>
      <c r="CA538" s="10">
        <f>3/24000000*OO[[#This Row],[135 (05JUL1985 18:00:00)-Water Temperature (C)]]*OO[[#This Row],[77]]</f>
        <v>5.3488965506387498E-4</v>
      </c>
      <c r="CB538" s="10">
        <f>3/24000000*OO[[#This Row],[136 (05JUL1985 21:00:00)-Water Temperature (C)]]*OO[[#This Row],[78]]</f>
        <v>6.6982853375212499E-4</v>
      </c>
      <c r="CC538" s="10">
        <f>3/24000000*OO[[#This Row],[137 (06JUL1985 00:00:00)-Water Temperature (C)]]*OO[[#This Row],[79]]</f>
        <v>8.2447537413125004E-4</v>
      </c>
      <c r="CD538" s="10">
        <f>3/24000000*OO[[#This Row],[138 (06JUL1985 03:00:00)-Water Temperature (C)]]*OO[[#This Row],[80]]</f>
        <v>1.00192531331625E-3</v>
      </c>
      <c r="CE538" s="10">
        <f>3/24000000*OO[[#This Row],[139 (06JUL1985 06:00:00)-Water Temperature (C)]]*OO[[#This Row],[81]]</f>
        <v>1.20450279606075E-3</v>
      </c>
      <c r="CF538" s="10">
        <f>3/24000000*OO[[#This Row],[140 (06JUL1985 09:00:00)-Water Temperature (C)]]*OO[[#This Row],[82]]</f>
        <v>1.44034829636175E-3</v>
      </c>
      <c r="CG538" s="10">
        <f>3/24000000*OO[[#This Row],[141 (06JUL1985 12:00:00)-Water Temperature (C)]]*OO[[#This Row],[83]]</f>
        <v>1.7076271786280002E-3</v>
      </c>
      <c r="CH538" s="10">
        <f>3/24000000*OO[[#This Row],[142 (06JUL1985 15:00:00)-Water Temperature (C)]]*OO[[#This Row],[84]]</f>
        <v>2.0064144205237501E-3</v>
      </c>
      <c r="CI538" s="10">
        <f>3/24000000*OO[[#This Row],[143 (06JUL1985 18:00:00)-Water Temperature (C)]]*OO[[#This Row],[85]]</f>
        <v>2.3335887101624997E-3</v>
      </c>
      <c r="CJ538" s="10">
        <f>3/24000000*OO[[#This Row],[144 (06JUL1985 21:00:00)-Water Temperature (C)]]*OO[[#This Row],[86]]</f>
        <v>2.6811483846157498E-3</v>
      </c>
      <c r="CK538" s="10">
        <f>3/24000000*OO[[#This Row],[145 (07JUL1985 00:00:00)-Water Temperature (C)]]*OO[[#This Row],[87]]</f>
        <v>3.0468594970599998E-3</v>
      </c>
      <c r="CL538" s="10">
        <f>3/24000000*OO[[#This Row],[146 (07JUL1985 03:00:00)-Water Temperature (C)]]*OO[[#This Row],[88]]</f>
        <v>3.4377493186349998E-3</v>
      </c>
      <c r="CM538" s="10">
        <f>3/24000000*OO[[#This Row],[147 (07JUL1985 06:00:00)-Water Temperature (C)]]*OO[[#This Row],[89]]</f>
        <v>3.8567309682824998E-3</v>
      </c>
      <c r="CN538" s="10">
        <f>3/24000000*OO[[#This Row],[148 (07JUL1985 09:00:00)-Water Temperature (C)]]*OO[[#This Row],[90]]</f>
        <v>4.3193864844375002E-3</v>
      </c>
      <c r="CO538" s="10">
        <f>3/24000000*OO[[#This Row],[149 (07JUL1985 12:00:00)-Water Temperature (C)]]*OO[[#This Row],[91]]</f>
        <v>4.7981567604599993E-3</v>
      </c>
      <c r="CP538" s="10">
        <f>3/24000000*OO[[#This Row],[150 (07JUL1985 15:00:00)-Water Temperature (C)]]*OO[[#This Row],[92]]</f>
        <v>5.3192457389499995E-3</v>
      </c>
      <c r="CQ538" s="10">
        <f>3/24000000*OO[[#This Row],[151 (07JUL1985 18:00:00)-Water Temperature (C)]]*OO[[#This Row],[93]]</f>
        <v>5.8631243798324996E-3</v>
      </c>
      <c r="CR538" s="10">
        <f>3/24000000*OO[[#This Row],[152 (07JUL1985 21:00:00)-Water Temperature (C)]]*OO[[#This Row],[94]]</f>
        <v>6.4135498378899997E-3</v>
      </c>
      <c r="CS538" s="10">
        <f>3/24000000*OO[[#This Row],[153 (08JUL1985 00:00:00)-Water Temperature (C)]]*OO[[#This Row],[95]]</f>
        <v>6.9665235897599992E-3</v>
      </c>
      <c r="CT538" s="10">
        <f>3/24000000*OO[[#This Row],[154 (08JUL1985 03:00:00)-Water Temperature (C)]]*OO[[#This Row],[96]]</f>
        <v>7.5298974878999997E-3</v>
      </c>
      <c r="CU538" s="10">
        <f>3/24000000*OO[[#This Row],[155 (08JUL1985 06:00:00)-Water Temperature (C)]]*OO[[#This Row],[97]]</f>
        <v>8.114734140449999E-3</v>
      </c>
      <c r="CV538" s="10">
        <f>3/24000000*OO[[#This Row],[156 (08JUL1985 09:00:00)-Water Temperature (C)]]*OO[[#This Row],[98]]</f>
        <v>8.7590564703950002E-3</v>
      </c>
      <c r="CW538" s="10">
        <f>3/24000000*OO[[#This Row],[157 (08JUL1985 12:00:00)-Water Temperature (C)]]*OO[[#This Row],[99]]</f>
        <v>9.4402752910124985E-3</v>
      </c>
    </row>
    <row r="539" spans="1:101" x14ac:dyDescent="0.35">
      <c r="A539" t="s">
        <v>546</v>
      </c>
      <c r="B539">
        <v>739.1644</v>
      </c>
      <c r="C539" s="10">
        <f>3/24*OO[[#This Row],[59 (26JUN1985 06:00:00)-Water Temperature (C)]]*OO[[#This Row],[1]]/SUM(OO[1])</f>
        <v>0</v>
      </c>
      <c r="D539" s="10">
        <f>3/24*OO[[#This Row],[60 (26JUN1985 09:00:00)-Water Temperature (C)]]*OO[[#This Row],[2]]/SUM(OO[2])</f>
        <v>0</v>
      </c>
      <c r="E539" s="10">
        <f>3/24*OO[[#This Row],[61 (26JUN1985 12:00:00)-Water Temperature (C)]]*OO[[#This Row],[3]]/SUM(OO[3])</f>
        <v>0</v>
      </c>
      <c r="F539" s="10">
        <f>3/24*OO[[#This Row],[62 (26JUN1985 15:00:00)-Water Temperature (C)]]*OO[[#This Row],[4]]/SUM(OO[4])</f>
        <v>0</v>
      </c>
      <c r="G539" s="10">
        <f>3/24*OO[[#This Row],[63 (26JUN1985 18:00:00)-Water Temperature (C)]]*OO[[#This Row],[5]]/SUM(OO[5])</f>
        <v>0</v>
      </c>
      <c r="H539" s="10">
        <f>3/24*OO[[#This Row],[64 (26JUN1985 21:00:00)-Water Temperature (C)]]*OO[[#This Row],[6]]/SUM(OO[6])</f>
        <v>0</v>
      </c>
      <c r="I539" s="10">
        <f>3/24*OO[[#This Row],[65 (27JUN1985 00:00:00)-Water Temperature (C)]]*OO[[#This Row],[7]]/SUM(OO[7])</f>
        <v>0</v>
      </c>
      <c r="J539" s="10">
        <f>3/24*OO[[#This Row],[66 (27JUN1985 03:00:00)-Water Temperature (C)]]*OO[[#This Row],[8]]/SUM(OO[8])</f>
        <v>0</v>
      </c>
      <c r="K539" s="10">
        <f>3/24*OO[[#This Row],[67 (27JUN1985 06:00:00)-Water Temperature (C)]]*OO[[#This Row],[9]]/SUM(OO[9])</f>
        <v>0</v>
      </c>
      <c r="L539" s="10">
        <f>3/24*OO[[#This Row],[68 (27JUN1985 09:00:00)-Water Temperature (C)]]*OO[[#This Row],[10]]/SUM(OO[10])</f>
        <v>0</v>
      </c>
      <c r="M539" s="10">
        <f>3/24*OO[[#This Row],[69 (27JUN1985 12:00:00)-Water Temperature (C)]]*OO[[#This Row],[11]]/SUM(OO[11])</f>
        <v>0</v>
      </c>
      <c r="N539" s="10">
        <f>3/24*OO[[#This Row],[70 (27JUN1985 15:00:00)-Water Temperature (C)]]*OO[[#This Row],[12]]/SUM(OO[12])</f>
        <v>0</v>
      </c>
      <c r="O539" s="10">
        <f>3/24*OO[[#This Row],[71 (27JUN1985 18:00:00)-Water Temperature (C)]]*OO[[#This Row],[13]]/SUM(OO[13])</f>
        <v>0</v>
      </c>
      <c r="P539" s="10">
        <f>3/24*OO[[#This Row],[72 (27JUN1985 21:00:00)-Water Temperature (C)]]*OO[[#This Row],[14]]/SUM(OO[14])</f>
        <v>0</v>
      </c>
      <c r="Q539" s="10">
        <f>3/24*OO[[#This Row],[73 (28JUN1985 00:00:00)-Water Temperature (C)]]*OO[[#This Row],[15]]/SUM(OO[15])</f>
        <v>0</v>
      </c>
      <c r="R539" s="10">
        <f>3/24*OO[[#This Row],[74 (28JUN1985 03:00:00)-Water Temperature (C)]]*OO[[#This Row],[16]]/SUM(OO[16])</f>
        <v>0</v>
      </c>
      <c r="S539" s="10">
        <f>3/24*OO[[#This Row],[75 (28JUN1985 06:00:00)-Water Temperature (C)]]*OO[[#This Row],[17]]/SUM(OO[17])</f>
        <v>0</v>
      </c>
      <c r="T539" s="10">
        <f>3/24*OO[[#This Row],[76 (28JUN1985 09:00:00)-Water Temperature (C)]]*OO[[#This Row],[18]]/SUM(OO[18])</f>
        <v>0</v>
      </c>
      <c r="U539" s="10">
        <f>3/24*OO[[#This Row],[77 (28JUN1985 12:00:00)-Water Temperature (C)]]*OO[[#This Row],[19]]/SUM(OO[19])</f>
        <v>0</v>
      </c>
      <c r="V539" s="10">
        <f>3/24000000*OO[[#This Row],[78 (28JUN1985 15:00:00)-Water Temperature (C)]]*OO[[#This Row],[20]]</f>
        <v>0</v>
      </c>
      <c r="W539" s="10">
        <f>3/24000000*OO[[#This Row],[79 (28JUN1985 18:00:00)-Water Temperature (C)]]*OO[[#This Row],[21]]</f>
        <v>0</v>
      </c>
      <c r="X539" s="10">
        <f>3/24000000*OO[[#This Row],[80 (28JUN1985 21:00:00)-Water Temperature (C)]]*OO[[#This Row],[22]]</f>
        <v>0</v>
      </c>
      <c r="Y539" s="10">
        <f>3/24000000*OO[[#This Row],[81 (29JUN1985 00:00:00)-Water Temperature (C)]]*OO[[#This Row],[23]]</f>
        <v>0</v>
      </c>
      <c r="Z539" s="10">
        <f>3/24000000*OO[[#This Row],[82 (29JUN1985 03:00:00)-Water Temperature (C)]]*OO[[#This Row],[24]]</f>
        <v>0</v>
      </c>
      <c r="AA539" s="10">
        <f>3/24000000*OO[[#This Row],[83 (29JUN1985 06:00:00)-Water Temperature (C)]]*OO[[#This Row],[25]]</f>
        <v>0</v>
      </c>
      <c r="AB539" s="10">
        <f>3/24000000*OO[[#This Row],[84 (29JUN1985 09:00:00)-Water Temperature (C)]]*OO[[#This Row],[26]]</f>
        <v>0</v>
      </c>
      <c r="AC539" s="10">
        <f>3/24000000*OO[[#This Row],[85 (29JUN1985 12:00:00)-Water Temperature (C)]]*OO[[#This Row],[27]]</f>
        <v>0</v>
      </c>
      <c r="AD539" s="10">
        <f>3/24000000*OO[[#This Row],[86 (29JUN1985 15:00:00)-Water Temperature (C)]]*OO[[#This Row],[28]]</f>
        <v>0</v>
      </c>
      <c r="AE539" s="10">
        <f>3/24000000*OO[[#This Row],[88 (29JUN1985 21:00:00)-Water Temperature (C)]]*OO[[#This Row],[30]]</f>
        <v>0</v>
      </c>
      <c r="AF539" s="10">
        <f>3/24000000*OO[[#This Row],[88 (29JUN1985 21:00:00)-Water Temperature (C)]]*OO[[#This Row],[30]]</f>
        <v>0</v>
      </c>
      <c r="AG539" s="10">
        <f>3/24000000*OO[[#This Row],[89 (30JUN1985 00:00:00)-Water Temperature (C)]]*OO[[#This Row],[31]]</f>
        <v>0</v>
      </c>
      <c r="AH539" s="10">
        <f>3/24000000*OO[[#This Row],[90 (30JUN1985 03:00:00)-Water Temperature (C)]]*OO[[#This Row],[32]]</f>
        <v>0</v>
      </c>
      <c r="AI539" s="10">
        <f>3/24000000*OO[[#This Row],[91 (30JUN1985 06:00:00)-Water Temperature (C)]]*OO[[#This Row],[33]]</f>
        <v>8.3637176044562501E-43</v>
      </c>
      <c r="AJ539" s="10">
        <f>3/24000000*OO[[#This Row],[92 (30JUN1985 09:00:00)-Water Temperature (C)]]*OO[[#This Row],[34]]</f>
        <v>2.2492539851613751E-39</v>
      </c>
      <c r="AK539" s="10">
        <f>3/24000000*OO[[#This Row],[93 (30JUN1985 12:00:00)-Water Temperature (C)]]*OO[[#This Row],[35]]</f>
        <v>2.6667330585000002E-36</v>
      </c>
      <c r="AL539" s="10">
        <f>3/24000000*OO[[#This Row],[94 (30JUN1985 15:00:00)-Water Temperature (C)]]*OO[[#This Row],[36]]</f>
        <v>1.5696063771491247E-33</v>
      </c>
      <c r="AM539" s="10">
        <f>3/24000000*OO[[#This Row],[95 (30JUN1985 18:00:00)-Water Temperature (C)]]*OO[[#This Row],[37]]</f>
        <v>5.0540812149149994E-31</v>
      </c>
      <c r="AN539" s="10">
        <f>3/24000000*OO[[#This Row],[96 (30JUN1985 21:00:00)-Water Temperature (C)]]*OO[[#This Row],[38]]</f>
        <v>9.5522481198000012E-29</v>
      </c>
      <c r="AO539" s="10">
        <f>3/24000000*OO[[#This Row],[97 (01JUL1985 00:00:00)-Water Temperature (C)]]*OO[[#This Row],[39]]</f>
        <v>1.1256877540181247E-26</v>
      </c>
      <c r="AP539" s="10">
        <f>3/24000000*OO[[#This Row],[98 (01JUL1985 03:00:00)-Water Temperature (C)]]*OO[[#This Row],[40]]</f>
        <v>8.7327451567537508E-25</v>
      </c>
      <c r="AQ539" s="10">
        <f>3/24000000*OO[[#This Row],[99 (01JUL1985 06:00:00)-Water Temperature (C)]]*OO[[#This Row],[41]]</f>
        <v>4.6726458396637501E-23</v>
      </c>
      <c r="AR539" s="10">
        <f>3/24000000*OO[[#This Row],[100 (01JUL1985 09:00:00)-Water Temperature (C)]]*OO[[#This Row],[42]]</f>
        <v>1.797455488166625E-21</v>
      </c>
      <c r="AS539" s="10">
        <f>3/24000000*OO[[#This Row],[101 (01JUL1985 12:00:00)-Water Temperature (C)]]*OO[[#This Row],[43]]</f>
        <v>5.0987213806137496E-20</v>
      </c>
      <c r="AT539" s="10">
        <f>3/24000000*OO[[#This Row],[102 (01JUL1985 15:00:00)-Water Temperature (C)]]*OO[[#This Row],[44]]</f>
        <v>1.0937040761538748E-18</v>
      </c>
      <c r="AU539" s="10">
        <f>3/24000000*OO[[#This Row],[103 (01JUL1985 18:00:00)-Water Temperature (C)]]*OO[[#This Row],[45]]</f>
        <v>1.822814458047375E-17</v>
      </c>
      <c r="AV539" s="10">
        <f>3/24000000*OO[[#This Row],[104 (01JUL1985 21:00:00)-Water Temperature (C)]]*OO[[#This Row],[46]]</f>
        <v>2.408204181655125E-16</v>
      </c>
      <c r="AW539" s="10">
        <f>3/24000000*OO[[#This Row],[105 (02JUL1985 00:00:00)-Water Temperature (C)]]*OO[[#This Row],[47]]</f>
        <v>2.5781492972499997E-15</v>
      </c>
      <c r="AX539" s="10">
        <f>3/24000000*OO[[#This Row],[106 (02JUL1985 03:00:00)-Water Temperature (C)]]*OO[[#This Row],[48]]</f>
        <v>2.2800703031139998E-14</v>
      </c>
      <c r="AY539" s="10">
        <f>3/24000000*OO[[#This Row],[107 (02JUL1985 06:00:00)-Water Temperature (C)]]*OO[[#This Row],[49]]</f>
        <v>1.696295619594375E-13</v>
      </c>
      <c r="AZ539" s="10">
        <f>3/24000000*OO[[#This Row],[108 (02JUL1985 09:00:00)-Water Temperature (C)]]*OO[[#This Row],[50]]</f>
        <v>1.0774150347292499E-12</v>
      </c>
      <c r="BA539" s="10">
        <f>3/24000000*OO[[#This Row],[109 (02JUL1985 12:00:00)-Water Temperature (C)]]*OO[[#This Row],[51]]</f>
        <v>5.9282408903999994E-12</v>
      </c>
      <c r="BB539" s="10">
        <f>3/24000000*OO[[#This Row],[110 (02JUL1985 15:00:00)-Water Temperature (C)]]*OO[[#This Row],[52]]</f>
        <v>2.8466722123199997E-11</v>
      </c>
      <c r="BC539" s="10">
        <f>3/24000000*OO[[#This Row],[111 (02JUL1985 18:00:00)-Water Temperature (C)]]*OO[[#This Row],[53]]</f>
        <v>1.2073494414187498E-10</v>
      </c>
      <c r="BD539" s="10">
        <f>3/24000000*OO[[#This Row],[112 (02JUL1985 21:00:00)-Water Temperature (C)]]*OO[[#This Row],[54]]</f>
        <v>4.5632198938799999E-10</v>
      </c>
      <c r="BE539" s="10">
        <f>3/24000000*OO[[#This Row],[113 (03JUL1985 00:00:00)-Water Temperature (C)]]*OO[[#This Row],[55]]</f>
        <v>1.554695316531E-9</v>
      </c>
      <c r="BF539" s="10">
        <f>3/24000000*OO[[#This Row],[114 (03JUL1985 03:00:00)-Water Temperature (C)]]*OO[[#This Row],[56]]</f>
        <v>4.8141842447299994E-9</v>
      </c>
      <c r="BG539" s="10">
        <f>3/24000000*OO[[#This Row],[115 (03JUL1985 06:00:00)-Water Temperature (C)]]*OO[[#This Row],[57]]</f>
        <v>1.3657718884270001E-8</v>
      </c>
      <c r="BH539" s="10">
        <f>3/24000000*OO[[#This Row],[116 (03JUL1985 09:00:00)-Water Temperature (C)]]*OO[[#This Row],[58]]</f>
        <v>3.5824868528112498E-8</v>
      </c>
      <c r="BI539" s="10">
        <f>3/24000000*OO[[#This Row],[117 (03JUL1985 12:00:00)-Water Temperature (C)]]*OO[[#This Row],[59]]</f>
        <v>8.759717648774999E-8</v>
      </c>
      <c r="BJ539" s="10">
        <f>3/24000000*OO[[#This Row],[118 (03JUL1985 15:00:00)-Water Temperature (C)]]*OO[[#This Row],[60]]</f>
        <v>2.0034237950122498E-7</v>
      </c>
      <c r="BK539" s="10">
        <f>3/24000000*OO[[#This Row],[119 (03JUL1985 18:00:00)-Water Temperature (C)]]*OO[[#This Row],[61]]</f>
        <v>4.3107699462749992E-7</v>
      </c>
      <c r="BL539" s="10">
        <f>3/24000000*OO[[#This Row],[120 (03JUL1985 21:00:00)-Water Temperature (C)]]*OO[[#This Row],[62]]</f>
        <v>8.7332929609074988E-7</v>
      </c>
      <c r="BM539" s="10">
        <f>3/24000000*OO[[#This Row],[121 (04JUL1985 00:00:00)-Water Temperature (C)]]*OO[[#This Row],[63]]</f>
        <v>1.6774463594561249E-6</v>
      </c>
      <c r="BN539" s="10">
        <f>3/24000000*OO[[#This Row],[122 (04JUL1985 03:00:00)-Water Temperature (C)]]*OO[[#This Row],[64]]</f>
        <v>3.0730435348374994E-6</v>
      </c>
      <c r="BO539" s="10">
        <f>3/24000000*OO[[#This Row],[123 (04JUL1985 06:00:00)-Water Temperature (C)]]*OO[[#This Row],[65]]</f>
        <v>5.3880958403099999E-6</v>
      </c>
      <c r="BP539" s="10">
        <f>3/24000000*OO[[#This Row],[124 (04JUL1985 09:00:00)-Water Temperature (C)]]*OO[[#This Row],[66]]</f>
        <v>9.1104193974000003E-6</v>
      </c>
      <c r="BQ539" s="10">
        <f>3/24000000*OO[[#This Row],[125 (04JUL1985 12:00:00)-Water Temperature (C)]]*OO[[#This Row],[67]]</f>
        <v>1.486023821140625E-5</v>
      </c>
      <c r="BR539" s="10">
        <f>3/24000000*OO[[#This Row],[126 (04JUL1985 15:00:00)-Water Temperature (C)]]*OO[[#This Row],[68]]</f>
        <v>2.3425915635316249E-5</v>
      </c>
      <c r="BS539" s="10">
        <f>3/24000000*OO[[#This Row],[127 (04JUL1985 18:00:00)-Water Temperature (C)]]*OO[[#This Row],[69]]</f>
        <v>3.5850276254174996E-5</v>
      </c>
      <c r="BT539" s="10">
        <f>3/24000000*OO[[#This Row],[128 (04JUL1985 21:00:00)-Water Temperature (C)]]*OO[[#This Row],[70]]</f>
        <v>5.3195237617737499E-5</v>
      </c>
      <c r="BU539" s="10">
        <f>3/24000000*OO[[#This Row],[129 (05JUL1985 00:00:00)-Water Temperature (C)]]*OO[[#This Row],[71]]</f>
        <v>7.6588046410837487E-5</v>
      </c>
      <c r="BV539" s="10">
        <f>3/24000000*OO[[#This Row],[130 (05JUL1985 03:00:00)-Water Temperature (C)]]*OO[[#This Row],[72]]</f>
        <v>1.0757962130156249E-4</v>
      </c>
      <c r="BW539" s="10">
        <f>3/24000000*OO[[#This Row],[131 (05JUL1985 06:00:00)-Water Temperature (C)]]*OO[[#This Row],[73]]</f>
        <v>1.4790399865047499E-4</v>
      </c>
      <c r="BX539" s="10">
        <f>3/24000000*OO[[#This Row],[132 (05JUL1985 09:00:00)-Water Temperature (C)]]*OO[[#This Row],[74]]</f>
        <v>2.002787196278E-4</v>
      </c>
      <c r="BY539" s="10">
        <f>3/24000000*OO[[#This Row],[133 (05JUL1985 12:00:00)-Water Temperature (C)]]*OO[[#This Row],[75]]</f>
        <v>2.6649843905959998E-4</v>
      </c>
      <c r="BZ539" s="10">
        <f>3/24000000*OO[[#This Row],[134 (05JUL1985 15:00:00)-Water Temperature (C)]]*OO[[#This Row],[76]]</f>
        <v>3.4853838336899997E-4</v>
      </c>
      <c r="CA539" s="10">
        <f>3/24000000*OO[[#This Row],[135 (05JUL1985 18:00:00)-Water Temperature (C)]]*OO[[#This Row],[77]]</f>
        <v>4.4807168798700002E-4</v>
      </c>
      <c r="CB539" s="10">
        <f>3/24000000*OO[[#This Row],[136 (05JUL1985 21:00:00)-Water Temperature (C)]]*OO[[#This Row],[78]]</f>
        <v>5.6472282523399998E-4</v>
      </c>
      <c r="CC539" s="10">
        <f>3/24000000*OO[[#This Row],[137 (06JUL1985 00:00:00)-Water Temperature (C)]]*OO[[#This Row],[79]]</f>
        <v>6.9942541132999995E-4</v>
      </c>
      <c r="CD539" s="10">
        <f>3/24000000*OO[[#This Row],[138 (06JUL1985 03:00:00)-Water Temperature (C)]]*OO[[#This Row],[80]]</f>
        <v>8.5502787754700008E-4</v>
      </c>
      <c r="CE539" s="10">
        <f>3/24000000*OO[[#This Row],[139 (06JUL1985 06:00:00)-Water Temperature (C)]]*OO[[#This Row],[81]]</f>
        <v>1.0338025316254998E-3</v>
      </c>
      <c r="CF539" s="10">
        <f>3/24000000*OO[[#This Row],[140 (06JUL1985 09:00:00)-Water Temperature (C)]]*OO[[#This Row],[82]]</f>
        <v>1.2430129176986249E-3</v>
      </c>
      <c r="CG539" s="10">
        <f>3/24000000*OO[[#This Row],[141 (06JUL1985 12:00:00)-Water Temperature (C)]]*OO[[#This Row],[83]]</f>
        <v>1.4813902894938748E-3</v>
      </c>
      <c r="CH539" s="10">
        <f>3/24000000*OO[[#This Row],[142 (06JUL1985 15:00:00)-Water Temperature (C)]]*OO[[#This Row],[84]]</f>
        <v>1.7492954203787499E-3</v>
      </c>
      <c r="CI539" s="10">
        <f>3/24000000*OO[[#This Row],[143 (06JUL1985 18:00:00)-Water Temperature (C)]]*OO[[#This Row],[85]]</f>
        <v>2.0443071418441245E-3</v>
      </c>
      <c r="CJ539" s="10">
        <f>3/24000000*OO[[#This Row],[144 (06JUL1985 21:00:00)-Water Temperature (C)]]*OO[[#This Row],[86]]</f>
        <v>2.3595994681323749E-3</v>
      </c>
      <c r="CK539" s="10">
        <f>3/24000000*OO[[#This Row],[145 (07JUL1985 00:00:00)-Water Temperature (C)]]*OO[[#This Row],[87]]</f>
        <v>2.6934236764854995E-3</v>
      </c>
      <c r="CL539" s="10">
        <f>3/24000000*OO[[#This Row],[146 (07JUL1985 03:00:00)-Water Temperature (C)]]*OO[[#This Row],[88]]</f>
        <v>3.0520612663449999E-3</v>
      </c>
      <c r="CM539" s="10">
        <f>3/24000000*OO[[#This Row],[147 (07JUL1985 06:00:00)-Water Temperature (C)]]*OO[[#This Row],[89]]</f>
        <v>3.4383092258099997E-3</v>
      </c>
      <c r="CN539" s="10">
        <f>3/24000000*OO[[#This Row],[148 (07JUL1985 09:00:00)-Water Temperature (C)]]*OO[[#This Row],[90]]</f>
        <v>3.8661711111474995E-3</v>
      </c>
      <c r="CO539" s="10">
        <f>3/24000000*OO[[#This Row],[149 (07JUL1985 12:00:00)-Water Temperature (C)]]*OO[[#This Row],[91]]</f>
        <v>4.3111606297287497E-3</v>
      </c>
      <c r="CP539" s="10">
        <f>3/24000000*OO[[#This Row],[150 (07JUL1985 15:00:00)-Water Temperature (C)]]*OO[[#This Row],[92]]</f>
        <v>4.7971015607849998E-3</v>
      </c>
      <c r="CQ539" s="10">
        <f>3/24000000*OO[[#This Row],[151 (07JUL1985 18:00:00)-Water Temperature (C)]]*OO[[#This Row],[93]]</f>
        <v>5.3063710296299997E-3</v>
      </c>
      <c r="CR539" s="10">
        <f>3/24000000*OO[[#This Row],[152 (07JUL1985 21:00:00)-Water Temperature (C)]]*OO[[#This Row],[94]]</f>
        <v>5.8243642620599998E-3</v>
      </c>
      <c r="CS539" s="10">
        <f>3/24000000*OO[[#This Row],[153 (08JUL1985 00:00:00)-Water Temperature (C)]]*OO[[#This Row],[95]]</f>
        <v>6.3476558656199999E-3</v>
      </c>
      <c r="CT539" s="10">
        <f>3/24000000*OO[[#This Row],[154 (08JUL1985 03:00:00)-Water Temperature (C)]]*OO[[#This Row],[96]]</f>
        <v>6.8831413577812497E-3</v>
      </c>
      <c r="CU539" s="10">
        <f>3/24000000*OO[[#This Row],[155 (08JUL1985 06:00:00)-Water Temperature (C)]]*OO[[#This Row],[97]]</f>
        <v>7.4410250978474996E-3</v>
      </c>
      <c r="CV539" s="10">
        <f>3/24000000*OO[[#This Row],[156 (08JUL1985 09:00:00)-Water Temperature (C)]]*OO[[#This Row],[98]]</f>
        <v>8.0561533240699999E-3</v>
      </c>
      <c r="CW539" s="10">
        <f>3/24000000*OO[[#This Row],[157 (08JUL1985 12:00:00)-Water Temperature (C)]]*OO[[#This Row],[99]]</f>
        <v>8.7079252838550003E-3</v>
      </c>
    </row>
    <row r="540" spans="1:101" x14ac:dyDescent="0.35">
      <c r="A540" t="s">
        <v>547</v>
      </c>
      <c r="B540">
        <v>735.20510000000002</v>
      </c>
      <c r="C540" s="10">
        <f>3/24*OO[[#This Row],[59 (26JUN1985 06:00:00)-Water Temperature (C)]]*OO[[#This Row],[1]]/SUM(OO[1])</f>
        <v>0</v>
      </c>
      <c r="D540" s="10">
        <f>3/24*OO[[#This Row],[60 (26JUN1985 09:00:00)-Water Temperature (C)]]*OO[[#This Row],[2]]/SUM(OO[2])</f>
        <v>0</v>
      </c>
      <c r="E540" s="10">
        <f>3/24*OO[[#This Row],[61 (26JUN1985 12:00:00)-Water Temperature (C)]]*OO[[#This Row],[3]]/SUM(OO[3])</f>
        <v>0</v>
      </c>
      <c r="F540" s="10">
        <f>3/24*OO[[#This Row],[62 (26JUN1985 15:00:00)-Water Temperature (C)]]*OO[[#This Row],[4]]/SUM(OO[4])</f>
        <v>0</v>
      </c>
      <c r="G540" s="10">
        <f>3/24*OO[[#This Row],[63 (26JUN1985 18:00:00)-Water Temperature (C)]]*OO[[#This Row],[5]]/SUM(OO[5])</f>
        <v>0</v>
      </c>
      <c r="H540" s="10">
        <f>3/24*OO[[#This Row],[64 (26JUN1985 21:00:00)-Water Temperature (C)]]*OO[[#This Row],[6]]/SUM(OO[6])</f>
        <v>0</v>
      </c>
      <c r="I540" s="10">
        <f>3/24*OO[[#This Row],[65 (27JUN1985 00:00:00)-Water Temperature (C)]]*OO[[#This Row],[7]]/SUM(OO[7])</f>
        <v>0</v>
      </c>
      <c r="J540" s="10">
        <f>3/24*OO[[#This Row],[66 (27JUN1985 03:00:00)-Water Temperature (C)]]*OO[[#This Row],[8]]/SUM(OO[8])</f>
        <v>0</v>
      </c>
      <c r="K540" s="10">
        <f>3/24*OO[[#This Row],[67 (27JUN1985 06:00:00)-Water Temperature (C)]]*OO[[#This Row],[9]]/SUM(OO[9])</f>
        <v>0</v>
      </c>
      <c r="L540" s="10">
        <f>3/24*OO[[#This Row],[68 (27JUN1985 09:00:00)-Water Temperature (C)]]*OO[[#This Row],[10]]/SUM(OO[10])</f>
        <v>0</v>
      </c>
      <c r="M540" s="10">
        <f>3/24*OO[[#This Row],[69 (27JUN1985 12:00:00)-Water Temperature (C)]]*OO[[#This Row],[11]]/SUM(OO[11])</f>
        <v>0</v>
      </c>
      <c r="N540" s="10">
        <f>3/24*OO[[#This Row],[70 (27JUN1985 15:00:00)-Water Temperature (C)]]*OO[[#This Row],[12]]/SUM(OO[12])</f>
        <v>0</v>
      </c>
      <c r="O540" s="10">
        <f>3/24*OO[[#This Row],[71 (27JUN1985 18:00:00)-Water Temperature (C)]]*OO[[#This Row],[13]]/SUM(OO[13])</f>
        <v>0</v>
      </c>
      <c r="P540" s="10">
        <f>3/24*OO[[#This Row],[72 (27JUN1985 21:00:00)-Water Temperature (C)]]*OO[[#This Row],[14]]/SUM(OO[14])</f>
        <v>0</v>
      </c>
      <c r="Q540" s="10">
        <f>3/24*OO[[#This Row],[73 (28JUN1985 00:00:00)-Water Temperature (C)]]*OO[[#This Row],[15]]/SUM(OO[15])</f>
        <v>0</v>
      </c>
      <c r="R540" s="10">
        <f>3/24*OO[[#This Row],[74 (28JUN1985 03:00:00)-Water Temperature (C)]]*OO[[#This Row],[16]]/SUM(OO[16])</f>
        <v>0</v>
      </c>
      <c r="S540" s="10">
        <f>3/24*OO[[#This Row],[75 (28JUN1985 06:00:00)-Water Temperature (C)]]*OO[[#This Row],[17]]/SUM(OO[17])</f>
        <v>0</v>
      </c>
      <c r="T540" s="10">
        <f>3/24*OO[[#This Row],[76 (28JUN1985 09:00:00)-Water Temperature (C)]]*OO[[#This Row],[18]]/SUM(OO[18])</f>
        <v>0</v>
      </c>
      <c r="U540" s="10">
        <f>3/24*OO[[#This Row],[77 (28JUN1985 12:00:00)-Water Temperature (C)]]*OO[[#This Row],[19]]/SUM(OO[19])</f>
        <v>0</v>
      </c>
      <c r="V540" s="10">
        <f>3/24000000*OO[[#This Row],[78 (28JUN1985 15:00:00)-Water Temperature (C)]]*OO[[#This Row],[20]]</f>
        <v>0</v>
      </c>
      <c r="W540" s="10">
        <f>3/24000000*OO[[#This Row],[79 (28JUN1985 18:00:00)-Water Temperature (C)]]*OO[[#This Row],[21]]</f>
        <v>0</v>
      </c>
      <c r="X540" s="10">
        <f>3/24000000*OO[[#This Row],[80 (28JUN1985 21:00:00)-Water Temperature (C)]]*OO[[#This Row],[22]]</f>
        <v>0</v>
      </c>
      <c r="Y540" s="10">
        <f>3/24000000*OO[[#This Row],[81 (29JUN1985 00:00:00)-Water Temperature (C)]]*OO[[#This Row],[23]]</f>
        <v>0</v>
      </c>
      <c r="Z540" s="10">
        <f>3/24000000*OO[[#This Row],[82 (29JUN1985 03:00:00)-Water Temperature (C)]]*OO[[#This Row],[24]]</f>
        <v>0</v>
      </c>
      <c r="AA540" s="10">
        <f>3/24000000*OO[[#This Row],[83 (29JUN1985 06:00:00)-Water Temperature (C)]]*OO[[#This Row],[25]]</f>
        <v>0</v>
      </c>
      <c r="AB540" s="10">
        <f>3/24000000*OO[[#This Row],[84 (29JUN1985 09:00:00)-Water Temperature (C)]]*OO[[#This Row],[26]]</f>
        <v>0</v>
      </c>
      <c r="AC540" s="10">
        <f>3/24000000*OO[[#This Row],[85 (29JUN1985 12:00:00)-Water Temperature (C)]]*OO[[#This Row],[27]]</f>
        <v>0</v>
      </c>
      <c r="AD540" s="10">
        <f>3/24000000*OO[[#This Row],[86 (29JUN1985 15:00:00)-Water Temperature (C)]]*OO[[#This Row],[28]]</f>
        <v>0</v>
      </c>
      <c r="AE540" s="10">
        <f>3/24000000*OO[[#This Row],[88 (29JUN1985 21:00:00)-Water Temperature (C)]]*OO[[#This Row],[30]]</f>
        <v>0</v>
      </c>
      <c r="AF540" s="10">
        <f>3/24000000*OO[[#This Row],[88 (29JUN1985 21:00:00)-Water Temperature (C)]]*OO[[#This Row],[30]]</f>
        <v>0</v>
      </c>
      <c r="AG540" s="10">
        <f>3/24000000*OO[[#This Row],[89 (30JUN1985 00:00:00)-Water Temperature (C)]]*OO[[#This Row],[31]]</f>
        <v>0</v>
      </c>
      <c r="AH540" s="10">
        <f>3/24000000*OO[[#This Row],[90 (30JUN1985 03:00:00)-Water Temperature (C)]]*OO[[#This Row],[32]]</f>
        <v>0</v>
      </c>
      <c r="AI540" s="10">
        <f>3/24000000*OO[[#This Row],[91 (30JUN1985 06:00:00)-Water Temperature (C)]]*OO[[#This Row],[33]]</f>
        <v>2.6645758344687498E-43</v>
      </c>
      <c r="AJ540" s="10">
        <f>3/24000000*OO[[#This Row],[92 (30JUN1985 09:00:00)-Water Temperature (C)]]*OO[[#This Row],[34]]</f>
        <v>7.5870278793224984E-40</v>
      </c>
      <c r="AK540" s="10">
        <f>3/24000000*OO[[#This Row],[93 (30JUN1985 12:00:00)-Water Temperature (C)]]*OO[[#This Row],[35]]</f>
        <v>9.4811996719949996E-37</v>
      </c>
      <c r="AL540" s="10">
        <f>3/24000000*OO[[#This Row],[94 (30JUN1985 15:00:00)-Water Temperature (C)]]*OO[[#This Row],[36]]</f>
        <v>5.8557146684587493E-34</v>
      </c>
      <c r="AM540" s="10">
        <f>3/24000000*OO[[#This Row],[95 (30JUN1985 18:00:00)-Water Temperature (C)]]*OO[[#This Row],[37]]</f>
        <v>1.9717735821285001E-31</v>
      </c>
      <c r="AN540" s="10">
        <f>3/24000000*OO[[#This Row],[96 (30JUN1985 21:00:00)-Water Temperature (C)]]*OO[[#This Row],[38]]</f>
        <v>3.8864575716749998E-29</v>
      </c>
      <c r="AO540" s="10">
        <f>3/24000000*OO[[#This Row],[97 (01JUL1985 00:00:00)-Water Temperature (C)]]*OO[[#This Row],[39]]</f>
        <v>4.7649530723437497E-27</v>
      </c>
      <c r="AP540" s="10">
        <f>3/24000000*OO[[#This Row],[98 (01JUL1985 03:00:00)-Water Temperature (C)]]*OO[[#This Row],[40]]</f>
        <v>3.8378514714187493E-25</v>
      </c>
      <c r="AQ540" s="10">
        <f>3/24000000*OO[[#This Row],[99 (01JUL1985 06:00:00)-Water Temperature (C)]]*OO[[#This Row],[41]]</f>
        <v>2.1281878190309996E-23</v>
      </c>
      <c r="AR540" s="10">
        <f>3/24000000*OO[[#This Row],[100 (01JUL1985 09:00:00)-Water Temperature (C)]]*OO[[#This Row],[42]]</f>
        <v>8.4693843297987506E-22</v>
      </c>
      <c r="AS540" s="10">
        <f>3/24000000*OO[[#This Row],[101 (01JUL1985 12:00:00)-Water Temperature (C)]]*OO[[#This Row],[43]]</f>
        <v>2.4815308278296247E-20</v>
      </c>
      <c r="AT540" s="10">
        <f>3/24000000*OO[[#This Row],[102 (01JUL1985 15:00:00)-Water Temperature (C)]]*OO[[#This Row],[44]]</f>
        <v>5.4906998476499997E-19</v>
      </c>
      <c r="AU540" s="10">
        <f>3/24000000*OO[[#This Row],[103 (01JUL1985 18:00:00)-Water Temperature (C)]]*OO[[#This Row],[45]]</f>
        <v>9.4271608538662498E-18</v>
      </c>
      <c r="AV540" s="10">
        <f>3/24000000*OO[[#This Row],[104 (01JUL1985 21:00:00)-Water Temperature (C)]]*OO[[#This Row],[46]]</f>
        <v>1.281503214497375E-16</v>
      </c>
      <c r="AW540" s="10">
        <f>3/24000000*OO[[#This Row],[105 (02JUL1985 00:00:00)-Water Temperature (C)]]*OO[[#This Row],[47]]</f>
        <v>1.4099753292606249E-15</v>
      </c>
      <c r="AX540" s="10">
        <f>3/24000000*OO[[#This Row],[106 (02JUL1985 03:00:00)-Water Temperature (C)]]*OO[[#This Row],[48]]</f>
        <v>1.280023689244375E-14</v>
      </c>
      <c r="AY540" s="10">
        <f>3/24000000*OO[[#This Row],[107 (02JUL1985 06:00:00)-Water Temperature (C)]]*OO[[#This Row],[49]]</f>
        <v>9.7621074657925003E-14</v>
      </c>
      <c r="AZ540" s="10">
        <f>3/24000000*OO[[#This Row],[108 (02JUL1985 09:00:00)-Water Temperature (C)]]*OO[[#This Row],[50]]</f>
        <v>6.3491606068799991E-13</v>
      </c>
      <c r="BA540" s="10">
        <f>3/24000000*OO[[#This Row],[109 (02JUL1985 12:00:00)-Water Temperature (C)]]*OO[[#This Row],[51]]</f>
        <v>3.5734817273400003E-12</v>
      </c>
      <c r="BB540" s="10">
        <f>3/24000000*OO[[#This Row],[110 (02JUL1985 15:00:00)-Water Temperature (C)]]*OO[[#This Row],[52]]</f>
        <v>1.7535490008529999E-11</v>
      </c>
      <c r="BC540" s="10">
        <f>3/24000000*OO[[#This Row],[111 (02JUL1985 18:00:00)-Water Temperature (C)]]*OO[[#This Row],[53]]</f>
        <v>7.5934443073500002E-11</v>
      </c>
      <c r="BD540" s="10">
        <f>3/24000000*OO[[#This Row],[112 (02JUL1985 21:00:00)-Water Temperature (C)]]*OO[[#This Row],[54]]</f>
        <v>2.9276221143949998E-10</v>
      </c>
      <c r="BE540" s="10">
        <f>3/24000000*OO[[#This Row],[113 (03JUL1985 00:00:00)-Water Temperature (C)]]*OO[[#This Row],[55]]</f>
        <v>1.0165562862341251E-9</v>
      </c>
      <c r="BF540" s="10">
        <f>3/24000000*OO[[#This Row],[114 (03JUL1985 03:00:00)-Water Temperature (C)]]*OO[[#This Row],[56]]</f>
        <v>3.2053209730599998E-9</v>
      </c>
      <c r="BG540" s="10">
        <f>3/24000000*OO[[#This Row],[115 (03JUL1985 06:00:00)-Water Temperature (C)]]*OO[[#This Row],[57]]</f>
        <v>9.2519756166500005E-9</v>
      </c>
      <c r="BH540" s="10">
        <f>3/24000000*OO[[#This Row],[116 (03JUL1985 09:00:00)-Water Temperature (C)]]*OO[[#This Row],[58]]</f>
        <v>2.4671661810312496E-8</v>
      </c>
      <c r="BI540" s="10">
        <f>3/24000000*OO[[#This Row],[117 (03JUL1985 12:00:00)-Water Temperature (C)]]*OO[[#This Row],[59]]</f>
        <v>6.1281338085599998E-8</v>
      </c>
      <c r="BJ540" s="10">
        <f>3/24000000*OO[[#This Row],[118 (03JUL1985 15:00:00)-Water Temperature (C)]]*OO[[#This Row],[60]]</f>
        <v>1.4227174698633749E-7</v>
      </c>
      <c r="BK540" s="10">
        <f>3/24000000*OO[[#This Row],[119 (03JUL1985 18:00:00)-Water Temperature (C)]]*OO[[#This Row],[61]]</f>
        <v>3.1053030788000002E-7</v>
      </c>
      <c r="BL540" s="10">
        <f>3/24000000*OO[[#This Row],[120 (03JUL1985 21:00:00)-Water Temperature (C)]]*OO[[#This Row],[62]]</f>
        <v>6.37744048552E-7</v>
      </c>
      <c r="BM540" s="10">
        <f>3/24000000*OO[[#This Row],[121 (04JUL1985 00:00:00)-Water Temperature (C)]]*OO[[#This Row],[63]]</f>
        <v>1.2409314020670001E-6</v>
      </c>
      <c r="BN540" s="10">
        <f>3/24000000*OO[[#This Row],[122 (04JUL1985 03:00:00)-Water Temperature (C)]]*OO[[#This Row],[64]]</f>
        <v>2.3015979254936247E-6</v>
      </c>
      <c r="BO540" s="10">
        <f>3/24000000*OO[[#This Row],[123 (04JUL1985 06:00:00)-Water Temperature (C)]]*OO[[#This Row],[65]]</f>
        <v>4.0831575512574997E-6</v>
      </c>
      <c r="BP540" s="10">
        <f>3/24000000*OO[[#This Row],[124 (04JUL1985 09:00:00)-Water Temperature (C)]]*OO[[#This Row],[66]]</f>
        <v>6.9815057325375E-6</v>
      </c>
      <c r="BQ540" s="10">
        <f>3/24000000*OO[[#This Row],[125 (04JUL1985 12:00:00)-Water Temperature (C)]]*OO[[#This Row],[67]]</f>
        <v>1.1509768398377498E-5</v>
      </c>
      <c r="BR540" s="10">
        <f>3/24000000*OO[[#This Row],[126 (04JUL1985 15:00:00)-Water Temperature (C)]]*OO[[#This Row],[68]]</f>
        <v>1.8329403929288746E-5</v>
      </c>
      <c r="BS540" s="10">
        <f>3/24000000*OO[[#This Row],[127 (04JUL1985 18:00:00)-Water Temperature (C)]]*OO[[#This Row],[69]]</f>
        <v>2.8323265187074993E-5</v>
      </c>
      <c r="BT540" s="10">
        <f>3/24000000*OO[[#This Row],[128 (04JUL1985 21:00:00)-Water Temperature (C)]]*OO[[#This Row],[70]]</f>
        <v>4.2416363267899995E-5</v>
      </c>
      <c r="BU540" s="10">
        <f>3/24000000*OO[[#This Row],[129 (05JUL1985 00:00:00)-Water Temperature (C)]]*OO[[#This Row],[71]]</f>
        <v>6.1607713448512503E-5</v>
      </c>
      <c r="BV540" s="10">
        <f>3/24000000*OO[[#This Row],[130 (05JUL1985 03:00:00)-Water Temperature (C)]]*OO[[#This Row],[72]]</f>
        <v>8.7265414643250005E-5</v>
      </c>
      <c r="BW540" s="10">
        <f>3/24000000*OO[[#This Row],[131 (05JUL1985 06:00:00)-Water Temperature (C)]]*OO[[#This Row],[73]]</f>
        <v>1.2093614908331249E-4</v>
      </c>
      <c r="BX540" s="10">
        <f>3/24000000*OO[[#This Row],[132 (05JUL1985 09:00:00)-Water Temperature (C)]]*OO[[#This Row],[74]]</f>
        <v>1.6501029052049998E-4</v>
      </c>
      <c r="BY540" s="10">
        <f>3/24000000*OO[[#This Row],[133 (05JUL1985 12:00:00)-Water Temperature (C)]]*OO[[#This Row],[75]]</f>
        <v>2.2117096235637501E-4</v>
      </c>
      <c r="BZ540" s="10">
        <f>3/24000000*OO[[#This Row],[134 (05JUL1985 15:00:00)-Water Temperature (C)]]*OO[[#This Row],[76]]</f>
        <v>2.9127220550825004E-4</v>
      </c>
      <c r="CA540" s="10">
        <f>3/24000000*OO[[#This Row],[135 (05JUL1985 18:00:00)-Water Temperature (C)]]*OO[[#This Row],[77]]</f>
        <v>3.7694764406074997E-4</v>
      </c>
      <c r="CB540" s="10">
        <f>3/24000000*OO[[#This Row],[136 (05JUL1985 21:00:00)-Water Temperature (C)]]*OO[[#This Row],[78]]</f>
        <v>4.7812292316912501E-4</v>
      </c>
      <c r="CC540" s="10">
        <f>3/24000000*OO[[#This Row],[137 (06JUL1985 00:00:00)-Water Temperature (C)]]*OO[[#This Row],[79]]</f>
        <v>5.9578742517437506E-4</v>
      </c>
      <c r="CD540" s="10">
        <f>3/24000000*OO[[#This Row],[138 (06JUL1985 03:00:00)-Water Temperature (C)]]*OO[[#This Row],[80]]</f>
        <v>7.3260156912987511E-4</v>
      </c>
      <c r="CE540" s="10">
        <f>3/24000000*OO[[#This Row],[139 (06JUL1985 06:00:00)-Water Temperature (C)]]*OO[[#This Row],[81]]</f>
        <v>8.907347868899999E-4</v>
      </c>
      <c r="CF540" s="10">
        <f>3/24000000*OO[[#This Row],[140 (06JUL1985 09:00:00)-Water Temperature (C)]]*OO[[#This Row],[82]]</f>
        <v>1.07673246986025E-3</v>
      </c>
      <c r="CG540" s="10">
        <f>3/24000000*OO[[#This Row],[141 (06JUL1985 12:00:00)-Water Temperature (C)]]*OO[[#This Row],[83]]</f>
        <v>1.2898188125748751E-3</v>
      </c>
      <c r="CH540" s="10">
        <f>3/24000000*OO[[#This Row],[142 (06JUL1985 15:00:00)-Water Temperature (C)]]*OO[[#This Row],[84]]</f>
        <v>1.5305970322895001E-3</v>
      </c>
      <c r="CI540" s="10">
        <f>3/24000000*OO[[#This Row],[143 (06JUL1985 18:00:00)-Water Temperature (C)]]*OO[[#This Row],[85]]</f>
        <v>1.797201897282E-3</v>
      </c>
      <c r="CJ540" s="10">
        <f>3/24000000*OO[[#This Row],[144 (06JUL1985 21:00:00)-Water Temperature (C)]]*OO[[#This Row],[86]]</f>
        <v>2.083910740158E-3</v>
      </c>
      <c r="CK540" s="10">
        <f>3/24000000*OO[[#This Row],[145 (07JUL1985 00:00:00)-Water Temperature (C)]]*OO[[#This Row],[87]]</f>
        <v>2.3891962964805E-3</v>
      </c>
      <c r="CL540" s="10">
        <f>3/24000000*OO[[#This Row],[146 (07JUL1985 03:00:00)-Water Temperature (C)]]*OO[[#This Row],[88]]</f>
        <v>2.7187823141834998E-3</v>
      </c>
      <c r="CM540" s="10">
        <f>3/24000000*OO[[#This Row],[147 (07JUL1985 06:00:00)-Water Temperature (C)]]*OO[[#This Row],[89]]</f>
        <v>3.0753039135999992E-3</v>
      </c>
      <c r="CN540" s="10">
        <f>3/24000000*OO[[#This Row],[148 (07JUL1985 09:00:00)-Water Temperature (C)]]*OO[[#This Row],[90]]</f>
        <v>3.4715301585937501E-3</v>
      </c>
      <c r="CO540" s="10">
        <f>3/24000000*OO[[#This Row],[149 (07JUL1985 12:00:00)-Water Temperature (C)]]*OO[[#This Row],[91]]</f>
        <v>3.885756797445E-3</v>
      </c>
      <c r="CP540" s="10">
        <f>3/24000000*OO[[#This Row],[150 (07JUL1985 15:00:00)-Water Temperature (C)]]*OO[[#This Row],[92]]</f>
        <v>4.3394045817449992E-3</v>
      </c>
      <c r="CQ540" s="10">
        <f>3/24000000*OO[[#This Row],[151 (07JUL1985 18:00:00)-Water Temperature (C)]]*OO[[#This Row],[93]]</f>
        <v>4.8169445785500005E-3</v>
      </c>
      <c r="CR540" s="10">
        <f>3/24000000*OO[[#This Row],[152 (07JUL1985 21:00:00)-Water Temperature (C)]]*OO[[#This Row],[94]]</f>
        <v>5.3051812860600003E-3</v>
      </c>
      <c r="CS540" s="10">
        <f>3/24000000*OO[[#This Row],[153 (08JUL1985 00:00:00)-Water Temperature (C)]]*OO[[#This Row],[95]]</f>
        <v>5.8008713466062498E-3</v>
      </c>
      <c r="CT540" s="10">
        <f>3/24000000*OO[[#This Row],[154 (08JUL1985 03:00:00)-Water Temperature (C)]]*OO[[#This Row],[96]]</f>
        <v>6.3102610000950006E-3</v>
      </c>
      <c r="CU540" s="10">
        <f>3/24000000*OO[[#This Row],[155 (08JUL1985 06:00:00)-Water Temperature (C)]]*OO[[#This Row],[97]]</f>
        <v>6.8425049460637492E-3</v>
      </c>
      <c r="CV540" s="10">
        <f>3/24000000*OO[[#This Row],[156 (08JUL1985 09:00:00)-Water Temperature (C)]]*OO[[#This Row],[98]]</f>
        <v>7.4299074531124993E-3</v>
      </c>
      <c r="CW540" s="10">
        <f>3/24000000*OO[[#This Row],[157 (08JUL1985 12:00:00)-Water Temperature (C)]]*OO[[#This Row],[99]]</f>
        <v>8.0538754717125009E-3</v>
      </c>
    </row>
    <row r="541" spans="1:101" x14ac:dyDescent="0.35">
      <c r="A541" t="s">
        <v>548</v>
      </c>
      <c r="B541">
        <v>735.21420000000001</v>
      </c>
      <c r="C541" s="10">
        <f>3/24*OO[[#This Row],[59 (26JUN1985 06:00:00)-Water Temperature (C)]]*OO[[#This Row],[1]]/SUM(OO[1])</f>
        <v>0</v>
      </c>
      <c r="D541" s="10">
        <f>3/24*OO[[#This Row],[60 (26JUN1985 09:00:00)-Water Temperature (C)]]*OO[[#This Row],[2]]/SUM(OO[2])</f>
        <v>0</v>
      </c>
      <c r="E541" s="10">
        <f>3/24*OO[[#This Row],[61 (26JUN1985 12:00:00)-Water Temperature (C)]]*OO[[#This Row],[3]]/SUM(OO[3])</f>
        <v>0</v>
      </c>
      <c r="F541" s="10">
        <f>3/24*OO[[#This Row],[62 (26JUN1985 15:00:00)-Water Temperature (C)]]*OO[[#This Row],[4]]/SUM(OO[4])</f>
        <v>0</v>
      </c>
      <c r="G541" s="10">
        <f>3/24*OO[[#This Row],[63 (26JUN1985 18:00:00)-Water Temperature (C)]]*OO[[#This Row],[5]]/SUM(OO[5])</f>
        <v>0</v>
      </c>
      <c r="H541" s="10">
        <f>3/24*OO[[#This Row],[64 (26JUN1985 21:00:00)-Water Temperature (C)]]*OO[[#This Row],[6]]/SUM(OO[6])</f>
        <v>0</v>
      </c>
      <c r="I541" s="10">
        <f>3/24*OO[[#This Row],[65 (27JUN1985 00:00:00)-Water Temperature (C)]]*OO[[#This Row],[7]]/SUM(OO[7])</f>
        <v>0</v>
      </c>
      <c r="J541" s="10">
        <f>3/24*OO[[#This Row],[66 (27JUN1985 03:00:00)-Water Temperature (C)]]*OO[[#This Row],[8]]/SUM(OO[8])</f>
        <v>0</v>
      </c>
      <c r="K541" s="10">
        <f>3/24*OO[[#This Row],[67 (27JUN1985 06:00:00)-Water Temperature (C)]]*OO[[#This Row],[9]]/SUM(OO[9])</f>
        <v>0</v>
      </c>
      <c r="L541" s="10">
        <f>3/24*OO[[#This Row],[68 (27JUN1985 09:00:00)-Water Temperature (C)]]*OO[[#This Row],[10]]/SUM(OO[10])</f>
        <v>0</v>
      </c>
      <c r="M541" s="10">
        <f>3/24*OO[[#This Row],[69 (27JUN1985 12:00:00)-Water Temperature (C)]]*OO[[#This Row],[11]]/SUM(OO[11])</f>
        <v>0</v>
      </c>
      <c r="N541" s="10">
        <f>3/24*OO[[#This Row],[70 (27JUN1985 15:00:00)-Water Temperature (C)]]*OO[[#This Row],[12]]/SUM(OO[12])</f>
        <v>0</v>
      </c>
      <c r="O541" s="10">
        <f>3/24*OO[[#This Row],[71 (27JUN1985 18:00:00)-Water Temperature (C)]]*OO[[#This Row],[13]]/SUM(OO[13])</f>
        <v>0</v>
      </c>
      <c r="P541" s="10">
        <f>3/24*OO[[#This Row],[72 (27JUN1985 21:00:00)-Water Temperature (C)]]*OO[[#This Row],[14]]/SUM(OO[14])</f>
        <v>0</v>
      </c>
      <c r="Q541" s="10">
        <f>3/24*OO[[#This Row],[73 (28JUN1985 00:00:00)-Water Temperature (C)]]*OO[[#This Row],[15]]/SUM(OO[15])</f>
        <v>0</v>
      </c>
      <c r="R541" s="10">
        <f>3/24*OO[[#This Row],[74 (28JUN1985 03:00:00)-Water Temperature (C)]]*OO[[#This Row],[16]]/SUM(OO[16])</f>
        <v>0</v>
      </c>
      <c r="S541" s="10">
        <f>3/24*OO[[#This Row],[75 (28JUN1985 06:00:00)-Water Temperature (C)]]*OO[[#This Row],[17]]/SUM(OO[17])</f>
        <v>0</v>
      </c>
      <c r="T541" s="10">
        <f>3/24*OO[[#This Row],[76 (28JUN1985 09:00:00)-Water Temperature (C)]]*OO[[#This Row],[18]]/SUM(OO[18])</f>
        <v>0</v>
      </c>
      <c r="U541" s="10">
        <f>3/24*OO[[#This Row],[77 (28JUN1985 12:00:00)-Water Temperature (C)]]*OO[[#This Row],[19]]/SUM(OO[19])</f>
        <v>0</v>
      </c>
      <c r="V541" s="10">
        <f>3/24000000*OO[[#This Row],[78 (28JUN1985 15:00:00)-Water Temperature (C)]]*OO[[#This Row],[20]]</f>
        <v>0</v>
      </c>
      <c r="W541" s="10">
        <f>3/24000000*OO[[#This Row],[79 (28JUN1985 18:00:00)-Water Temperature (C)]]*OO[[#This Row],[21]]</f>
        <v>0</v>
      </c>
      <c r="X541" s="10">
        <f>3/24000000*OO[[#This Row],[80 (28JUN1985 21:00:00)-Water Temperature (C)]]*OO[[#This Row],[22]]</f>
        <v>0</v>
      </c>
      <c r="Y541" s="10">
        <f>3/24000000*OO[[#This Row],[81 (29JUN1985 00:00:00)-Water Temperature (C)]]*OO[[#This Row],[23]]</f>
        <v>0</v>
      </c>
      <c r="Z541" s="10">
        <f>3/24000000*OO[[#This Row],[82 (29JUN1985 03:00:00)-Water Temperature (C)]]*OO[[#This Row],[24]]</f>
        <v>0</v>
      </c>
      <c r="AA541" s="10">
        <f>3/24000000*OO[[#This Row],[83 (29JUN1985 06:00:00)-Water Temperature (C)]]*OO[[#This Row],[25]]</f>
        <v>0</v>
      </c>
      <c r="AB541" s="10">
        <f>3/24000000*OO[[#This Row],[84 (29JUN1985 09:00:00)-Water Temperature (C)]]*OO[[#This Row],[26]]</f>
        <v>0</v>
      </c>
      <c r="AC541" s="10">
        <f>3/24000000*OO[[#This Row],[85 (29JUN1985 12:00:00)-Water Temperature (C)]]*OO[[#This Row],[27]]</f>
        <v>0</v>
      </c>
      <c r="AD541" s="10">
        <f>3/24000000*OO[[#This Row],[86 (29JUN1985 15:00:00)-Water Temperature (C)]]*OO[[#This Row],[28]]</f>
        <v>0</v>
      </c>
      <c r="AE541" s="10">
        <f>3/24000000*OO[[#This Row],[88 (29JUN1985 21:00:00)-Water Temperature (C)]]*OO[[#This Row],[30]]</f>
        <v>0</v>
      </c>
      <c r="AF541" s="10">
        <f>3/24000000*OO[[#This Row],[88 (29JUN1985 21:00:00)-Water Temperature (C)]]*OO[[#This Row],[30]]</f>
        <v>0</v>
      </c>
      <c r="AG541" s="10">
        <f>3/24000000*OO[[#This Row],[89 (30JUN1985 00:00:00)-Water Temperature (C)]]*OO[[#This Row],[31]]</f>
        <v>0</v>
      </c>
      <c r="AH541" s="10">
        <f>3/24000000*OO[[#This Row],[90 (30JUN1985 03:00:00)-Water Temperature (C)]]*OO[[#This Row],[32]]</f>
        <v>0</v>
      </c>
      <c r="AI541" s="10">
        <f>3/24000000*OO[[#This Row],[91 (30JUN1985 06:00:00)-Water Temperature (C)]]*OO[[#This Row],[33]]</f>
        <v>6.9003756289649994E-44</v>
      </c>
      <c r="AJ541" s="10">
        <f>3/24000000*OO[[#This Row],[92 (30JUN1985 09:00:00)-Water Temperature (C)]]*OO[[#This Row],[34]]</f>
        <v>2.1204948726572499E-40</v>
      </c>
      <c r="AK541" s="10">
        <f>3/24000000*OO[[#This Row],[93 (30JUN1985 12:00:00)-Water Temperature (C)]]*OO[[#This Row],[35]]</f>
        <v>2.8425263714749997E-37</v>
      </c>
      <c r="AL541" s="10">
        <f>3/24000000*OO[[#This Row],[94 (30JUN1985 15:00:00)-Water Temperature (C)]]*OO[[#This Row],[36]]</f>
        <v>1.8715009160992499E-34</v>
      </c>
      <c r="AM541" s="10">
        <f>3/24000000*OO[[#This Row],[95 (30JUN1985 18:00:00)-Water Temperature (C)]]*OO[[#This Row],[37]]</f>
        <v>6.6857378639700008E-32</v>
      </c>
      <c r="AN541" s="10">
        <f>3/24000000*OO[[#This Row],[96 (30JUN1985 21:00:00)-Water Temperature (C)]]*OO[[#This Row],[38]]</f>
        <v>1.3925754863580001E-29</v>
      </c>
      <c r="AO541" s="10">
        <f>3/24000000*OO[[#This Row],[97 (01JUL1985 00:00:00)-Water Temperature (C)]]*OO[[#This Row],[39]]</f>
        <v>1.7977872592802498E-27</v>
      </c>
      <c r="AP541" s="10">
        <f>3/24000000*OO[[#This Row],[98 (01JUL1985 03:00:00)-Water Temperature (C)]]*OO[[#This Row],[40]]</f>
        <v>1.519912118998E-25</v>
      </c>
      <c r="AQ541" s="10">
        <f>3/24000000*OO[[#This Row],[99 (01JUL1985 06:00:00)-Water Temperature (C)]]*OO[[#This Row],[41]]</f>
        <v>8.8239939169800004E-24</v>
      </c>
      <c r="AR541" s="10">
        <f>3/24000000*OO[[#This Row],[100 (01JUL1985 09:00:00)-Water Temperature (C)]]*OO[[#This Row],[42]]</f>
        <v>3.6658734349000006E-22</v>
      </c>
      <c r="AS541" s="10">
        <f>3/24000000*OO[[#This Row],[101 (01JUL1985 12:00:00)-Water Temperature (C)]]*OO[[#This Row],[43]]</f>
        <v>1.1184580126574999E-20</v>
      </c>
      <c r="AT541" s="10">
        <f>3/24000000*OO[[#This Row],[102 (01JUL1985 15:00:00)-Water Temperature (C)]]*OO[[#This Row],[44]]</f>
        <v>2.5713037911599999E-19</v>
      </c>
      <c r="AU541" s="10">
        <f>3/24000000*OO[[#This Row],[103 (01JUL1985 18:00:00)-Water Temperature (C)]]*OO[[#This Row],[45]]</f>
        <v>4.5782451210899999E-18</v>
      </c>
      <c r="AV541" s="10">
        <f>3/24000000*OO[[#This Row],[104 (01JUL1985 21:00:00)-Water Temperature (C)]]*OO[[#This Row],[46]]</f>
        <v>6.4422101301249999E-17</v>
      </c>
      <c r="AW541" s="10">
        <f>3/24000000*OO[[#This Row],[105 (02JUL1985 00:00:00)-Water Temperature (C)]]*OO[[#This Row],[47]]</f>
        <v>7.3231649268225002E-16</v>
      </c>
      <c r="AX541" s="10">
        <f>3/24000000*OO[[#This Row],[106 (02JUL1985 03:00:00)-Water Temperature (C)]]*OO[[#This Row],[48]]</f>
        <v>6.8545538324199999E-15</v>
      </c>
      <c r="AY541" s="10">
        <f>3/24000000*OO[[#This Row],[107 (02JUL1985 06:00:00)-Water Temperature (C)]]*OO[[#This Row],[49]]</f>
        <v>5.3757841853187501E-14</v>
      </c>
      <c r="AZ541" s="10">
        <f>3/24000000*OO[[#This Row],[108 (02JUL1985 09:00:00)-Water Temperature (C)]]*OO[[#This Row],[50]]</f>
        <v>3.5895560159099997E-13</v>
      </c>
      <c r="BA541" s="10">
        <f>3/24000000*OO[[#This Row],[109 (02JUL1985 12:00:00)-Water Temperature (C)]]*OO[[#This Row],[51]]</f>
        <v>2.0711475300709999E-12</v>
      </c>
      <c r="BB541" s="10">
        <f>3/24000000*OO[[#This Row],[110 (02JUL1985 15:00:00)-Water Temperature (C)]]*OO[[#This Row],[52]]</f>
        <v>1.040587730072375E-11</v>
      </c>
      <c r="BC541" s="10">
        <f>3/24000000*OO[[#This Row],[111 (02JUL1985 18:00:00)-Water Temperature (C)]]*OO[[#This Row],[53]]</f>
        <v>4.6084228950900002E-11</v>
      </c>
      <c r="BD541" s="10">
        <f>3/24000000*OO[[#This Row],[112 (02JUL1985 21:00:00)-Water Temperature (C)]]*OO[[#This Row],[54]]</f>
        <v>1.815026253941E-10</v>
      </c>
      <c r="BE541" s="10">
        <f>3/24000000*OO[[#This Row],[113 (03JUL1985 00:00:00)-Water Temperature (C)]]*OO[[#This Row],[55]]</f>
        <v>6.4305557241750003E-10</v>
      </c>
      <c r="BF541" s="10">
        <f>3/24000000*OO[[#This Row],[114 (03JUL1985 03:00:00)-Water Temperature (C)]]*OO[[#This Row],[56]]</f>
        <v>2.0666348558475E-9</v>
      </c>
      <c r="BG541" s="10">
        <f>3/24000000*OO[[#This Row],[115 (03JUL1985 06:00:00)-Water Temperature (C)]]*OO[[#This Row],[57]]</f>
        <v>6.0740015689600004E-9</v>
      </c>
      <c r="BH541" s="10">
        <f>3/24000000*OO[[#This Row],[116 (03JUL1985 09:00:00)-Water Temperature (C)]]*OO[[#This Row],[58]]</f>
        <v>1.6476480049799997E-8</v>
      </c>
      <c r="BI541" s="10">
        <f>3/24000000*OO[[#This Row],[117 (03JUL1985 12:00:00)-Water Temperature (C)]]*OO[[#This Row],[59]]</f>
        <v>4.1593685061824998E-8</v>
      </c>
      <c r="BJ541" s="10">
        <f>3/24000000*OO[[#This Row],[118 (03JUL1985 15:00:00)-Water Temperature (C)]]*OO[[#This Row],[60]]</f>
        <v>9.8060657242374991E-8</v>
      </c>
      <c r="BK541" s="10">
        <f>3/24000000*OO[[#This Row],[119 (03JUL1985 18:00:00)-Water Temperature (C)]]*OO[[#This Row],[61]]</f>
        <v>2.171785652406E-7</v>
      </c>
      <c r="BL541" s="10">
        <f>3/24000000*OO[[#This Row],[120 (03JUL1985 21:00:00)-Water Temperature (C)]]*OO[[#This Row],[62]]</f>
        <v>4.5225440866499995E-7</v>
      </c>
      <c r="BM541" s="10">
        <f>3/24000000*OO[[#This Row],[121 (04JUL1985 00:00:00)-Water Temperature (C)]]*OO[[#This Row],[63]]</f>
        <v>8.9163522377999997E-7</v>
      </c>
      <c r="BN541" s="10">
        <f>3/24000000*OO[[#This Row],[122 (04JUL1985 03:00:00)-Water Temperature (C)]]*OO[[#This Row],[64]]</f>
        <v>1.6744755609939998E-6</v>
      </c>
      <c r="BO541" s="10">
        <f>3/24000000*OO[[#This Row],[123 (04JUL1985 06:00:00)-Water Temperature (C)]]*OO[[#This Row],[65]]</f>
        <v>3.00588333930625E-6</v>
      </c>
      <c r="BP541" s="10">
        <f>3/24000000*OO[[#This Row],[124 (04JUL1985 09:00:00)-Water Temperature (C)]]*OO[[#This Row],[66]]</f>
        <v>5.1973737325125002E-6</v>
      </c>
      <c r="BQ541" s="10">
        <f>3/24000000*OO[[#This Row],[125 (04JUL1985 12:00:00)-Water Temperature (C)]]*OO[[#This Row],[67]]</f>
        <v>8.6605843037312504E-6</v>
      </c>
      <c r="BR541" s="10">
        <f>3/24000000*OO[[#This Row],[126 (04JUL1985 15:00:00)-Water Temperature (C)]]*OO[[#This Row],[68]]</f>
        <v>1.3933016248425E-5</v>
      </c>
      <c r="BS541" s="10">
        <f>3/24000000*OO[[#This Row],[127 (04JUL1985 18:00:00)-Water Temperature (C)]]*OO[[#This Row],[69]]</f>
        <v>2.173867311858E-5</v>
      </c>
      <c r="BT541" s="10">
        <f>3/24000000*OO[[#This Row],[128 (04JUL1985 21:00:00)-Water Temperature (C)]]*OO[[#This Row],[70]]</f>
        <v>3.2857158267725003E-5</v>
      </c>
      <c r="BU541" s="10">
        <f>3/24000000*OO[[#This Row],[129 (05JUL1985 00:00:00)-Water Temperature (C)]]*OO[[#This Row],[71]]</f>
        <v>4.8143197135512507E-5</v>
      </c>
      <c r="BV541" s="10">
        <f>3/24000000*OO[[#This Row],[130 (05JUL1985 03:00:00)-Water Temperature (C)]]*OO[[#This Row],[72]]</f>
        <v>6.8763947581212503E-5</v>
      </c>
      <c r="BW541" s="10">
        <f>3/24000000*OO[[#This Row],[131 (05JUL1985 06:00:00)-Water Temperature (C)]]*OO[[#This Row],[73]]</f>
        <v>9.6054551329299989E-5</v>
      </c>
      <c r="BX541" s="10">
        <f>3/24000000*OO[[#This Row],[132 (05JUL1985 09:00:00)-Water Temperature (C)]]*OO[[#This Row],[74]]</f>
        <v>1.3205243203189999E-4</v>
      </c>
      <c r="BY541" s="10">
        <f>3/24000000*OO[[#This Row],[133 (05JUL1985 12:00:00)-Water Temperature (C)]]*OO[[#This Row],[75]]</f>
        <v>1.7828037981794999E-4</v>
      </c>
      <c r="BZ541" s="10">
        <f>3/24000000*OO[[#This Row],[134 (05JUL1985 15:00:00)-Water Temperature (C)]]*OO[[#This Row],[76]]</f>
        <v>2.3641482284444997E-4</v>
      </c>
      <c r="CA541" s="10">
        <f>3/24000000*OO[[#This Row],[135 (05JUL1985 18:00:00)-Water Temperature (C)]]*OO[[#This Row],[77]]</f>
        <v>3.0798566548337499E-4</v>
      </c>
      <c r="CB541" s="10">
        <f>3/24000000*OO[[#This Row],[136 (05JUL1985 21:00:00)-Water Temperature (C)]]*OO[[#This Row],[78]]</f>
        <v>3.9315090113549998E-4</v>
      </c>
      <c r="CC541" s="10">
        <f>3/24000000*OO[[#This Row],[137 (06JUL1985 00:00:00)-Water Temperature (C)]]*OO[[#This Row],[79]]</f>
        <v>4.9288458536250008E-4</v>
      </c>
      <c r="CD541" s="10">
        <f>3/24000000*OO[[#This Row],[138 (06JUL1985 03:00:00)-Water Temperature (C)]]*OO[[#This Row],[80]]</f>
        <v>6.0960114888975001E-4</v>
      </c>
      <c r="CE541" s="10">
        <f>3/24000000*OO[[#This Row],[139 (06JUL1985 06:00:00)-Water Temperature (C)]]*OO[[#This Row],[81]]</f>
        <v>7.4530844266599997E-4</v>
      </c>
      <c r="CF541" s="10">
        <f>3/24000000*OO[[#This Row],[140 (06JUL1985 09:00:00)-Water Temperature (C)]]*OO[[#This Row],[82]]</f>
        <v>9.0572903582849997E-4</v>
      </c>
      <c r="CG541" s="10">
        <f>3/24000000*OO[[#This Row],[141 (06JUL1985 12:00:00)-Water Temperature (C)]]*OO[[#This Row],[83]]</f>
        <v>1.0905270489352499E-3</v>
      </c>
      <c r="CH541" s="10">
        <f>3/24000000*OO[[#This Row],[142 (06JUL1985 15:00:00)-Water Temperature (C)]]*OO[[#This Row],[84]]</f>
        <v>1.3004921753599998E-3</v>
      </c>
      <c r="CI541" s="10">
        <f>3/24000000*OO[[#This Row],[143 (06JUL1985 18:00:00)-Water Temperature (C)]]*OO[[#This Row],[85]]</f>
        <v>1.5342488791699996E-3</v>
      </c>
      <c r="CJ541" s="10">
        <f>3/24000000*OO[[#This Row],[144 (06JUL1985 21:00:00)-Water Temperature (C)]]*OO[[#This Row],[86]]</f>
        <v>1.7872030603076248E-3</v>
      </c>
      <c r="CK541" s="10">
        <f>3/24000000*OO[[#This Row],[145 (07JUL1985 00:00:00)-Water Temperature (C)]]*OO[[#This Row],[87]]</f>
        <v>2.0580271045634998E-3</v>
      </c>
      <c r="CL541" s="10">
        <f>3/24000000*OO[[#This Row],[146 (07JUL1985 03:00:00)-Water Temperature (C)]]*OO[[#This Row],[88]]</f>
        <v>2.3518128558489997E-3</v>
      </c>
      <c r="CM541" s="10">
        <f>3/24000000*OO[[#This Row],[147 (07JUL1985 06:00:00)-Water Temperature (C)]]*OO[[#This Row],[89]]</f>
        <v>2.670979216841E-3</v>
      </c>
      <c r="CN541" s="10">
        <f>3/24000000*OO[[#This Row],[148 (07JUL1985 09:00:00)-Water Temperature (C)]]*OO[[#This Row],[90]]</f>
        <v>3.02686001420625E-3</v>
      </c>
      <c r="CO541" s="10">
        <f>3/24000000*OO[[#This Row],[149 (07JUL1985 12:00:00)-Water Temperature (C)]]*OO[[#This Row],[91]]</f>
        <v>3.4008643076250005E-3</v>
      </c>
      <c r="CP541" s="10">
        <f>3/24000000*OO[[#This Row],[150 (07JUL1985 15:00:00)-Water Temperature (C)]]*OO[[#This Row],[92]]</f>
        <v>3.811604412685E-3</v>
      </c>
      <c r="CQ541" s="10">
        <f>3/24000000*OO[[#This Row],[151 (07JUL1985 18:00:00)-Water Temperature (C)]]*OO[[#This Row],[93]]</f>
        <v>4.2459589080212504E-3</v>
      </c>
      <c r="CR541" s="10">
        <f>3/24000000*OO[[#This Row],[152 (07JUL1985 21:00:00)-Water Temperature (C)]]*OO[[#This Row],[94]]</f>
        <v>4.6923485888550002E-3</v>
      </c>
      <c r="CS541" s="10">
        <f>3/24000000*OO[[#This Row],[153 (08JUL1985 00:00:00)-Water Temperature (C)]]*OO[[#This Row],[95]]</f>
        <v>5.147682428525E-3</v>
      </c>
      <c r="CT541" s="10">
        <f>3/24000000*OO[[#This Row],[154 (08JUL1985 03:00:00)-Water Temperature (C)]]*OO[[#This Row],[96]]</f>
        <v>5.617500094912499E-3</v>
      </c>
      <c r="CU541" s="10">
        <f>3/24000000*OO[[#This Row],[155 (08JUL1985 06:00:00)-Water Temperature (C)]]*OO[[#This Row],[97]]</f>
        <v>6.1097674511562498E-3</v>
      </c>
      <c r="CV541" s="10">
        <f>3/24000000*OO[[#This Row],[156 (08JUL1985 09:00:00)-Water Temperature (C)]]*OO[[#This Row],[98]]</f>
        <v>6.6536204954024984E-3</v>
      </c>
      <c r="CW541" s="10">
        <f>3/24000000*OO[[#This Row],[157 (08JUL1985 12:00:00)-Water Temperature (C)]]*OO[[#This Row],[99]]</f>
        <v>7.2329713702749985E-3</v>
      </c>
    </row>
    <row r="542" spans="1:101" x14ac:dyDescent="0.35">
      <c r="A542" t="s">
        <v>549</v>
      </c>
      <c r="B542">
        <v>2879.0520000000001</v>
      </c>
      <c r="C542" s="10">
        <f>3/24*OO[[#This Row],[59 (26JUN1985 06:00:00)-Water Temperature (C)]]*OO[[#This Row],[1]]/SUM(OO[1])</f>
        <v>0</v>
      </c>
      <c r="D542" s="10">
        <f>3/24*OO[[#This Row],[60 (26JUN1985 09:00:00)-Water Temperature (C)]]*OO[[#This Row],[2]]/SUM(OO[2])</f>
        <v>0</v>
      </c>
      <c r="E542" s="10">
        <f>3/24*OO[[#This Row],[61 (26JUN1985 12:00:00)-Water Temperature (C)]]*OO[[#This Row],[3]]/SUM(OO[3])</f>
        <v>0</v>
      </c>
      <c r="F542" s="10">
        <f>3/24*OO[[#This Row],[62 (26JUN1985 15:00:00)-Water Temperature (C)]]*OO[[#This Row],[4]]/SUM(OO[4])</f>
        <v>0</v>
      </c>
      <c r="G542" s="10">
        <f>3/24*OO[[#This Row],[63 (26JUN1985 18:00:00)-Water Temperature (C)]]*OO[[#This Row],[5]]/SUM(OO[5])</f>
        <v>0</v>
      </c>
      <c r="H542" s="10">
        <f>3/24*OO[[#This Row],[64 (26JUN1985 21:00:00)-Water Temperature (C)]]*OO[[#This Row],[6]]/SUM(OO[6])</f>
        <v>0</v>
      </c>
      <c r="I542" s="10">
        <f>3/24*OO[[#This Row],[65 (27JUN1985 00:00:00)-Water Temperature (C)]]*OO[[#This Row],[7]]/SUM(OO[7])</f>
        <v>0</v>
      </c>
      <c r="J542" s="10">
        <f>3/24*OO[[#This Row],[66 (27JUN1985 03:00:00)-Water Temperature (C)]]*OO[[#This Row],[8]]/SUM(OO[8])</f>
        <v>0</v>
      </c>
      <c r="K542" s="10">
        <f>3/24*OO[[#This Row],[67 (27JUN1985 06:00:00)-Water Temperature (C)]]*OO[[#This Row],[9]]/SUM(OO[9])</f>
        <v>0</v>
      </c>
      <c r="L542" s="10">
        <f>3/24*OO[[#This Row],[68 (27JUN1985 09:00:00)-Water Temperature (C)]]*OO[[#This Row],[10]]/SUM(OO[10])</f>
        <v>0</v>
      </c>
      <c r="M542" s="10">
        <f>3/24*OO[[#This Row],[69 (27JUN1985 12:00:00)-Water Temperature (C)]]*OO[[#This Row],[11]]/SUM(OO[11])</f>
        <v>0</v>
      </c>
      <c r="N542" s="10">
        <f>3/24*OO[[#This Row],[70 (27JUN1985 15:00:00)-Water Temperature (C)]]*OO[[#This Row],[12]]/SUM(OO[12])</f>
        <v>0</v>
      </c>
      <c r="O542" s="10">
        <f>3/24*OO[[#This Row],[71 (27JUN1985 18:00:00)-Water Temperature (C)]]*OO[[#This Row],[13]]/SUM(OO[13])</f>
        <v>0</v>
      </c>
      <c r="P542" s="10">
        <f>3/24*OO[[#This Row],[72 (27JUN1985 21:00:00)-Water Temperature (C)]]*OO[[#This Row],[14]]/SUM(OO[14])</f>
        <v>0</v>
      </c>
      <c r="Q542" s="10">
        <f>3/24*OO[[#This Row],[73 (28JUN1985 00:00:00)-Water Temperature (C)]]*OO[[#This Row],[15]]/SUM(OO[15])</f>
        <v>0</v>
      </c>
      <c r="R542" s="10">
        <f>3/24*OO[[#This Row],[74 (28JUN1985 03:00:00)-Water Temperature (C)]]*OO[[#This Row],[16]]/SUM(OO[16])</f>
        <v>0</v>
      </c>
      <c r="S542" s="10">
        <f>3/24*OO[[#This Row],[75 (28JUN1985 06:00:00)-Water Temperature (C)]]*OO[[#This Row],[17]]/SUM(OO[17])</f>
        <v>0</v>
      </c>
      <c r="T542" s="10">
        <f>3/24*OO[[#This Row],[76 (28JUN1985 09:00:00)-Water Temperature (C)]]*OO[[#This Row],[18]]/SUM(OO[18])</f>
        <v>0</v>
      </c>
      <c r="U542" s="10">
        <f>3/24*OO[[#This Row],[77 (28JUN1985 12:00:00)-Water Temperature (C)]]*OO[[#This Row],[19]]/SUM(OO[19])</f>
        <v>0</v>
      </c>
      <c r="V542" s="10">
        <f>3/24000000*OO[[#This Row],[78 (28JUN1985 15:00:00)-Water Temperature (C)]]*OO[[#This Row],[20]]</f>
        <v>0</v>
      </c>
      <c r="W542" s="10">
        <f>3/24000000*OO[[#This Row],[79 (28JUN1985 18:00:00)-Water Temperature (C)]]*OO[[#This Row],[21]]</f>
        <v>0</v>
      </c>
      <c r="X542" s="10">
        <f>3/24000000*OO[[#This Row],[80 (28JUN1985 21:00:00)-Water Temperature (C)]]*OO[[#This Row],[22]]</f>
        <v>0</v>
      </c>
      <c r="Y542" s="10">
        <f>3/24000000*OO[[#This Row],[81 (29JUN1985 00:00:00)-Water Temperature (C)]]*OO[[#This Row],[23]]</f>
        <v>0</v>
      </c>
      <c r="Z542" s="10">
        <f>3/24000000*OO[[#This Row],[82 (29JUN1985 03:00:00)-Water Temperature (C)]]*OO[[#This Row],[24]]</f>
        <v>0</v>
      </c>
      <c r="AA542" s="10">
        <f>3/24000000*OO[[#This Row],[83 (29JUN1985 06:00:00)-Water Temperature (C)]]*OO[[#This Row],[25]]</f>
        <v>0</v>
      </c>
      <c r="AB542" s="10">
        <f>3/24000000*OO[[#This Row],[84 (29JUN1985 09:00:00)-Water Temperature (C)]]*OO[[#This Row],[26]]</f>
        <v>0</v>
      </c>
      <c r="AC542" s="10">
        <f>3/24000000*OO[[#This Row],[85 (29JUN1985 12:00:00)-Water Temperature (C)]]*OO[[#This Row],[27]]</f>
        <v>0</v>
      </c>
      <c r="AD542" s="10">
        <f>3/24000000*OO[[#This Row],[86 (29JUN1985 15:00:00)-Water Temperature (C)]]*OO[[#This Row],[28]]</f>
        <v>0</v>
      </c>
      <c r="AE542" s="10">
        <f>3/24000000*OO[[#This Row],[88 (29JUN1985 21:00:00)-Water Temperature (C)]]*OO[[#This Row],[30]]</f>
        <v>0</v>
      </c>
      <c r="AF542" s="10">
        <f>3/24000000*OO[[#This Row],[88 (29JUN1985 21:00:00)-Water Temperature (C)]]*OO[[#This Row],[30]]</f>
        <v>0</v>
      </c>
      <c r="AG542" s="10">
        <f>3/24000000*OO[[#This Row],[89 (30JUN1985 00:00:00)-Water Temperature (C)]]*OO[[#This Row],[31]]</f>
        <v>0</v>
      </c>
      <c r="AH542" s="10">
        <f>3/24000000*OO[[#This Row],[90 (30JUN1985 03:00:00)-Water Temperature (C)]]*OO[[#This Row],[32]]</f>
        <v>0</v>
      </c>
      <c r="AI542" s="10">
        <f>3/24000000*OO[[#This Row],[91 (30JUN1985 06:00:00)-Water Temperature (C)]]*OO[[#This Row],[33]]</f>
        <v>6.0412514903999992E-44</v>
      </c>
      <c r="AJ542" s="10">
        <f>3/24000000*OO[[#This Row],[92 (30JUN1985 09:00:00)-Water Temperature (C)]]*OO[[#This Row],[34]]</f>
        <v>1.8864699732037498E-40</v>
      </c>
      <c r="AK542" s="10">
        <f>3/24000000*OO[[#This Row],[93 (30JUN1985 12:00:00)-Water Temperature (C)]]*OO[[#This Row],[35]]</f>
        <v>2.5731281791824999E-37</v>
      </c>
      <c r="AL542" s="10">
        <f>3/24000000*OO[[#This Row],[94 (30JUN1985 15:00:00)-Water Temperature (C)]]*OO[[#This Row],[36]]</f>
        <v>1.7249282612043753E-34</v>
      </c>
      <c r="AM542" s="10">
        <f>3/24000000*OO[[#This Row],[95 (30JUN1985 18:00:00)-Water Temperature (C)]]*OO[[#This Row],[37]]</f>
        <v>6.276116663001249E-32</v>
      </c>
      <c r="AN542" s="10">
        <f>3/24000000*OO[[#This Row],[96 (30JUN1985 21:00:00)-Water Temperature (C)]]*OO[[#This Row],[38]]</f>
        <v>1.3321173408812501E-29</v>
      </c>
      <c r="AO542" s="10">
        <f>3/24000000*OO[[#This Row],[97 (01JUL1985 00:00:00)-Water Temperature (C)]]*OO[[#This Row],[39]]</f>
        <v>1.7536687880722497E-27</v>
      </c>
      <c r="AP542" s="10">
        <f>3/24000000*OO[[#This Row],[98 (01JUL1985 03:00:00)-Water Temperature (C)]]*OO[[#This Row],[40]]</f>
        <v>1.5129457513449998E-25</v>
      </c>
      <c r="AQ542" s="10">
        <f>3/24000000*OO[[#This Row],[99 (01JUL1985 06:00:00)-Water Temperature (C)]]*OO[[#This Row],[41]]</f>
        <v>8.9616240235637504E-24</v>
      </c>
      <c r="AR542" s="10">
        <f>3/24000000*OO[[#This Row],[100 (01JUL1985 09:00:00)-Water Temperature (C)]]*OO[[#This Row],[42]]</f>
        <v>3.8035353201999992E-22</v>
      </c>
      <c r="AS542" s="10">
        <f>3/24000000*OO[[#This Row],[101 (01JUL1985 12:00:00)-Water Temperature (C)]]*OO[[#This Row],[43]]</f>
        <v>1.1869185069197501E-20</v>
      </c>
      <c r="AT542" s="10">
        <f>3/24000000*OO[[#This Row],[102 (01JUL1985 15:00:00)-Water Temperature (C)]]*OO[[#This Row],[44]]</f>
        <v>2.7931453194074995E-19</v>
      </c>
      <c r="AU542" s="10">
        <f>3/24000000*OO[[#This Row],[103 (01JUL1985 18:00:00)-Water Temperature (C)]]*OO[[#This Row],[45]]</f>
        <v>5.0910157644425006E-18</v>
      </c>
      <c r="AV542" s="10">
        <f>3/24000000*OO[[#This Row],[104 (01JUL1985 21:00:00)-Water Temperature (C)]]*OO[[#This Row],[46]]</f>
        <v>7.3346802632999996E-17</v>
      </c>
      <c r="AW542" s="10">
        <f>3/24000000*OO[[#This Row],[105 (02JUL1985 00:00:00)-Water Temperature (C)]]*OO[[#This Row],[47]]</f>
        <v>8.5405530789149991E-16</v>
      </c>
      <c r="AX542" s="10">
        <f>3/24000000*OO[[#This Row],[106 (02JUL1985 03:00:00)-Water Temperature (C)]]*OO[[#This Row],[48]]</f>
        <v>8.1999336179937501E-15</v>
      </c>
      <c r="AY542" s="10">
        <f>3/24000000*OO[[#This Row],[107 (02JUL1985 06:00:00)-Water Temperature (C)]]*OO[[#This Row],[49]]</f>
        <v>6.6223198271649995E-14</v>
      </c>
      <c r="AZ542" s="10">
        <f>3/24000000*OO[[#This Row],[108 (02JUL1985 09:00:00)-Water Temperature (C)]]*OO[[#This Row],[50]]</f>
        <v>4.5579014971324995E-13</v>
      </c>
      <c r="BA542" s="10">
        <f>3/24000000*OO[[#This Row],[109 (02JUL1985 12:00:00)-Water Temperature (C)]]*OO[[#This Row],[51]]</f>
        <v>2.7113318019625003E-12</v>
      </c>
      <c r="BB542" s="10">
        <f>3/24000000*OO[[#This Row],[110 (02JUL1985 15:00:00)-Water Temperature (C)]]*OO[[#This Row],[52]]</f>
        <v>1.4044364929759997E-11</v>
      </c>
      <c r="BC542" s="10">
        <f>3/24000000*OO[[#This Row],[111 (02JUL1985 18:00:00)-Water Temperature (C)]]*OO[[#This Row],[53]]</f>
        <v>6.409960923239999E-11</v>
      </c>
      <c r="BD542" s="10">
        <f>3/24000000*OO[[#This Row],[112 (02JUL1985 21:00:00)-Water Temperature (C)]]*OO[[#This Row],[54]]</f>
        <v>2.6001952345687497E-10</v>
      </c>
      <c r="BE542" s="10">
        <f>3/24000000*OO[[#This Row],[113 (03JUL1985 00:00:00)-Water Temperature (C)]]*OO[[#This Row],[55]]</f>
        <v>9.4854745667999983E-10</v>
      </c>
      <c r="BF542" s="10">
        <f>3/24000000*OO[[#This Row],[114 (03JUL1985 03:00:00)-Water Temperature (C)]]*OO[[#This Row],[56]]</f>
        <v>3.137817270205E-9</v>
      </c>
      <c r="BG542" s="10">
        <f>3/24000000*OO[[#This Row],[115 (03JUL1985 06:00:00)-Water Temperature (C)]]*OO[[#This Row],[57]]</f>
        <v>9.4885908478575005E-9</v>
      </c>
      <c r="BH542" s="10">
        <f>3/24000000*OO[[#This Row],[116 (03JUL1985 09:00:00)-Water Temperature (C)]]*OO[[#This Row],[58]]</f>
        <v>2.6469736003149996E-8</v>
      </c>
      <c r="BI542" s="10">
        <f>3/24000000*OO[[#This Row],[117 (03JUL1985 12:00:00)-Water Temperature (C)]]*OO[[#This Row],[59]]</f>
        <v>6.8685336623124999E-8</v>
      </c>
      <c r="BJ542" s="10">
        <f>3/24000000*OO[[#This Row],[118 (03JUL1985 15:00:00)-Water Temperature (C)]]*OO[[#This Row],[60]]</f>
        <v>1.6637060457179999E-7</v>
      </c>
      <c r="BK542" s="10">
        <f>3/24000000*OO[[#This Row],[119 (03JUL1985 18:00:00)-Water Temperature (C)]]*OO[[#This Row],[61]]</f>
        <v>3.7834090162550003E-7</v>
      </c>
      <c r="BL542" s="10">
        <f>3/24000000*OO[[#This Row],[120 (03JUL1985 21:00:00)-Water Temperature (C)]]*OO[[#This Row],[62]]</f>
        <v>8.0851868967375002E-7</v>
      </c>
      <c r="BM542" s="10">
        <f>3/24000000*OO[[#This Row],[121 (04JUL1985 00:00:00)-Water Temperature (C)]]*OO[[#This Row],[63]]</f>
        <v>1.6346940481399999E-6</v>
      </c>
      <c r="BN542" s="10">
        <f>3/24000000*OO[[#This Row],[122 (04JUL1985 03:00:00)-Water Temperature (C)]]*OO[[#This Row],[64]]</f>
        <v>3.146159827635E-6</v>
      </c>
      <c r="BO542" s="10">
        <f>3/24000000*OO[[#This Row],[123 (04JUL1985 06:00:00)-Water Temperature (C)]]*OO[[#This Row],[65]]</f>
        <v>5.7844865432099992E-6</v>
      </c>
      <c r="BP542" s="10">
        <f>3/24000000*OO[[#This Row],[124 (04JUL1985 09:00:00)-Water Temperature (C)]]*OO[[#This Row],[66]]</f>
        <v>1.0236196114628748E-5</v>
      </c>
      <c r="BQ542" s="10">
        <f>3/24000000*OO[[#This Row],[125 (04JUL1985 12:00:00)-Water Temperature (C)]]*OO[[#This Row],[67]]</f>
        <v>1.7445560834519999E-5</v>
      </c>
      <c r="BR542" s="10">
        <f>3/24000000*OO[[#This Row],[126 (04JUL1985 15:00:00)-Water Temperature (C)]]*OO[[#This Row],[68]]</f>
        <v>2.8686254683049995E-5</v>
      </c>
      <c r="BS542" s="10">
        <f>3/24000000*OO[[#This Row],[127 (04JUL1985 18:00:00)-Water Temperature (C)]]*OO[[#This Row],[69]]</f>
        <v>4.5714828259099987E-5</v>
      </c>
      <c r="BT542" s="10">
        <f>3/24000000*OO[[#This Row],[128 (04JUL1985 21:00:00)-Water Temperature (C)]]*OO[[#This Row],[70]]</f>
        <v>7.0530952881375005E-5</v>
      </c>
      <c r="BU542" s="10">
        <f>3/24000000*OO[[#This Row],[129 (05JUL1985 00:00:00)-Water Temperature (C)]]*OO[[#This Row],[71]]</f>
        <v>1.0542091003342499E-4</v>
      </c>
      <c r="BV542" s="10">
        <f>3/24000000*OO[[#This Row],[130 (05JUL1985 03:00:00)-Water Temperature (C)]]*OO[[#This Row],[72]]</f>
        <v>1.5349306931099999E-4</v>
      </c>
      <c r="BW542" s="10">
        <f>3/24000000*OO[[#This Row],[131 (05JUL1985 06:00:00)-Water Temperature (C)]]*OO[[#This Row],[73]]</f>
        <v>2.1842172684117503E-4</v>
      </c>
      <c r="BX542" s="10">
        <f>3/24000000*OO[[#This Row],[132 (05JUL1985 09:00:00)-Water Temperature (C)]]*OO[[#This Row],[74]]</f>
        <v>3.0569333452349999E-4</v>
      </c>
      <c r="BY542" s="10">
        <f>3/24000000*OO[[#This Row],[133 (05JUL1985 12:00:00)-Water Temperature (C)]]*OO[[#This Row],[75]]</f>
        <v>4.1993285566199994E-4</v>
      </c>
      <c r="BZ542" s="10">
        <f>3/24000000*OO[[#This Row],[134 (05JUL1985 15:00:00)-Water Temperature (C)]]*OO[[#This Row],[76]]</f>
        <v>5.6628433219800003E-4</v>
      </c>
      <c r="CA542" s="10">
        <f>3/24000000*OO[[#This Row],[135 (05JUL1985 18:00:00)-Water Temperature (C)]]*OO[[#This Row],[77]]</f>
        <v>7.4975929231124998E-4</v>
      </c>
      <c r="CB542" s="10">
        <f>3/24000000*OO[[#This Row],[136 (05JUL1985 21:00:00)-Water Temperature (C)]]*OO[[#This Row],[78]]</f>
        <v>9.7221016094774996E-4</v>
      </c>
      <c r="CC542" s="10">
        <f>3/24000000*OO[[#This Row],[137 (06JUL1985 00:00:00)-Water Temperature (C)]]*OO[[#This Row],[79]]</f>
        <v>1.2373725914654999E-3</v>
      </c>
      <c r="CD542" s="10">
        <f>3/24000000*OO[[#This Row],[138 (06JUL1985 03:00:00)-Water Temperature (C)]]*OO[[#This Row],[80]]</f>
        <v>1.5527594948509997E-3</v>
      </c>
      <c r="CE542" s="10">
        <f>3/24000000*OO[[#This Row],[139 (06JUL1985 06:00:00)-Water Temperature (C)]]*OO[[#This Row],[81]]</f>
        <v>1.9251761532859996E-3</v>
      </c>
      <c r="CF542" s="10">
        <f>3/24000000*OO[[#This Row],[140 (06JUL1985 09:00:00)-Water Temperature (C)]]*OO[[#This Row],[82]]</f>
        <v>2.3713141902266251E-3</v>
      </c>
      <c r="CG542" s="10">
        <f>3/24000000*OO[[#This Row],[141 (06JUL1985 12:00:00)-Water Temperature (C)]]*OO[[#This Row],[83]]</f>
        <v>2.8926533384437494E-3</v>
      </c>
      <c r="CH542" s="10">
        <f>3/24000000*OO[[#This Row],[142 (06JUL1985 15:00:00)-Water Temperature (C)]]*OO[[#This Row],[84]]</f>
        <v>3.4934391488437499E-3</v>
      </c>
      <c r="CI542" s="10">
        <f>3/24000000*OO[[#This Row],[143 (06JUL1985 18:00:00)-Water Temperature (C)]]*OO[[#This Row],[85]]</f>
        <v>4.1719810426249998E-3</v>
      </c>
      <c r="CJ542" s="10">
        <f>3/24000000*OO[[#This Row],[144 (06JUL1985 21:00:00)-Water Temperature (C)]]*OO[[#This Row],[86]]</f>
        <v>4.9174699595874996E-3</v>
      </c>
      <c r="CK542" s="10">
        <f>3/24000000*OO[[#This Row],[145 (07JUL1985 00:00:00)-Water Temperature (C)]]*OO[[#This Row],[87]]</f>
        <v>5.7273119464762495E-3</v>
      </c>
      <c r="CL542" s="10">
        <f>3/24000000*OO[[#This Row],[146 (07JUL1985 03:00:00)-Water Temperature (C)]]*OO[[#This Row],[88]]</f>
        <v>6.6167897135849998E-3</v>
      </c>
      <c r="CM542" s="10">
        <f>3/24000000*OO[[#This Row],[147 (07JUL1985 06:00:00)-Water Temperature (C)]]*OO[[#This Row],[89]]</f>
        <v>7.5943087191712496E-3</v>
      </c>
      <c r="CN542" s="10">
        <f>3/24000000*OO[[#This Row],[148 (07JUL1985 09:00:00)-Water Temperature (C)]]*OO[[#This Row],[90]]</f>
        <v>8.6940691260387493E-3</v>
      </c>
      <c r="CO542" s="10">
        <f>3/24000000*OO[[#This Row],[149 (07JUL1985 12:00:00)-Water Temperature (C)]]*OO[[#This Row],[91]]</f>
        <v>9.8657085991537483E-3</v>
      </c>
      <c r="CP542" s="10">
        <f>3/24000000*OO[[#This Row],[150 (07JUL1985 15:00:00)-Water Temperature (C)]]*OO[[#This Row],[92]]</f>
        <v>1.1162924691618751E-2</v>
      </c>
      <c r="CQ542" s="10">
        <f>3/24000000*OO[[#This Row],[151 (07JUL1985 18:00:00)-Water Temperature (C)]]*OO[[#This Row],[93]]</f>
        <v>1.2550613340510001E-2</v>
      </c>
      <c r="CR542" s="10">
        <f>3/24000000*OO[[#This Row],[152 (07JUL1985 21:00:00)-Water Temperature (C)]]*OO[[#This Row],[94]]</f>
        <v>1.3995126048393749E-2</v>
      </c>
      <c r="CS542" s="10">
        <f>3/24000000*OO[[#This Row],[153 (08JUL1985 00:00:00)-Water Temperature (C)]]*OO[[#This Row],[95]]</f>
        <v>1.54864406686425E-2</v>
      </c>
      <c r="CT542" s="10">
        <f>3/24000000*OO[[#This Row],[154 (08JUL1985 03:00:00)-Water Temperature (C)]]*OO[[#This Row],[96]]</f>
        <v>1.7041390069218749E-2</v>
      </c>
      <c r="CU542" s="10">
        <f>3/24000000*OO[[#This Row],[155 (08JUL1985 06:00:00)-Water Temperature (C)]]*OO[[#This Row],[97]]</f>
        <v>1.8684789428579998E-2</v>
      </c>
      <c r="CV542" s="10">
        <f>3/24000000*OO[[#This Row],[156 (08JUL1985 09:00:00)-Water Temperature (C)]]*OO[[#This Row],[98]]</f>
        <v>2.0506917317869997E-2</v>
      </c>
      <c r="CW542" s="10">
        <f>3/24000000*OO[[#This Row],[157 (08JUL1985 12:00:00)-Water Temperature (C)]]*OO[[#This Row],[99]]</f>
        <v>2.2461892711174998E-2</v>
      </c>
    </row>
    <row r="543" spans="1:101" x14ac:dyDescent="0.35">
      <c r="A543" t="s">
        <v>550</v>
      </c>
      <c r="B543">
        <v>2892.2289999999998</v>
      </c>
      <c r="C543" s="10">
        <f>3/24*OO[[#This Row],[59 (26JUN1985 06:00:00)-Water Temperature (C)]]*OO[[#This Row],[1]]/SUM(OO[1])</f>
        <v>0</v>
      </c>
      <c r="D543" s="10">
        <f>3/24*OO[[#This Row],[60 (26JUN1985 09:00:00)-Water Temperature (C)]]*OO[[#This Row],[2]]/SUM(OO[2])</f>
        <v>0</v>
      </c>
      <c r="E543" s="10">
        <f>3/24*OO[[#This Row],[61 (26JUN1985 12:00:00)-Water Temperature (C)]]*OO[[#This Row],[3]]/SUM(OO[3])</f>
        <v>0</v>
      </c>
      <c r="F543" s="10">
        <f>3/24*OO[[#This Row],[62 (26JUN1985 15:00:00)-Water Temperature (C)]]*OO[[#This Row],[4]]/SUM(OO[4])</f>
        <v>0</v>
      </c>
      <c r="G543" s="10">
        <f>3/24*OO[[#This Row],[63 (26JUN1985 18:00:00)-Water Temperature (C)]]*OO[[#This Row],[5]]/SUM(OO[5])</f>
        <v>0</v>
      </c>
      <c r="H543" s="10">
        <f>3/24*OO[[#This Row],[64 (26JUN1985 21:00:00)-Water Temperature (C)]]*OO[[#This Row],[6]]/SUM(OO[6])</f>
        <v>0</v>
      </c>
      <c r="I543" s="10">
        <f>3/24*OO[[#This Row],[65 (27JUN1985 00:00:00)-Water Temperature (C)]]*OO[[#This Row],[7]]/SUM(OO[7])</f>
        <v>0</v>
      </c>
      <c r="J543" s="10">
        <f>3/24*OO[[#This Row],[66 (27JUN1985 03:00:00)-Water Temperature (C)]]*OO[[#This Row],[8]]/SUM(OO[8])</f>
        <v>0</v>
      </c>
      <c r="K543" s="10">
        <f>3/24*OO[[#This Row],[67 (27JUN1985 06:00:00)-Water Temperature (C)]]*OO[[#This Row],[9]]/SUM(OO[9])</f>
        <v>0</v>
      </c>
      <c r="L543" s="10">
        <f>3/24*OO[[#This Row],[68 (27JUN1985 09:00:00)-Water Temperature (C)]]*OO[[#This Row],[10]]/SUM(OO[10])</f>
        <v>0</v>
      </c>
      <c r="M543" s="10">
        <f>3/24*OO[[#This Row],[69 (27JUN1985 12:00:00)-Water Temperature (C)]]*OO[[#This Row],[11]]/SUM(OO[11])</f>
        <v>0</v>
      </c>
      <c r="N543" s="10">
        <f>3/24*OO[[#This Row],[70 (27JUN1985 15:00:00)-Water Temperature (C)]]*OO[[#This Row],[12]]/SUM(OO[12])</f>
        <v>0</v>
      </c>
      <c r="O543" s="10">
        <f>3/24*OO[[#This Row],[71 (27JUN1985 18:00:00)-Water Temperature (C)]]*OO[[#This Row],[13]]/SUM(OO[13])</f>
        <v>0</v>
      </c>
      <c r="P543" s="10">
        <f>3/24*OO[[#This Row],[72 (27JUN1985 21:00:00)-Water Temperature (C)]]*OO[[#This Row],[14]]/SUM(OO[14])</f>
        <v>0</v>
      </c>
      <c r="Q543" s="10">
        <f>3/24*OO[[#This Row],[73 (28JUN1985 00:00:00)-Water Temperature (C)]]*OO[[#This Row],[15]]/SUM(OO[15])</f>
        <v>0</v>
      </c>
      <c r="R543" s="10">
        <f>3/24*OO[[#This Row],[74 (28JUN1985 03:00:00)-Water Temperature (C)]]*OO[[#This Row],[16]]/SUM(OO[16])</f>
        <v>0</v>
      </c>
      <c r="S543" s="10">
        <f>3/24*OO[[#This Row],[75 (28JUN1985 06:00:00)-Water Temperature (C)]]*OO[[#This Row],[17]]/SUM(OO[17])</f>
        <v>0</v>
      </c>
      <c r="T543" s="10">
        <f>3/24*OO[[#This Row],[76 (28JUN1985 09:00:00)-Water Temperature (C)]]*OO[[#This Row],[18]]/SUM(OO[18])</f>
        <v>0</v>
      </c>
      <c r="U543" s="10">
        <f>3/24*OO[[#This Row],[77 (28JUN1985 12:00:00)-Water Temperature (C)]]*OO[[#This Row],[19]]/SUM(OO[19])</f>
        <v>0</v>
      </c>
      <c r="V543" s="10">
        <f>3/24000000*OO[[#This Row],[78 (28JUN1985 15:00:00)-Water Temperature (C)]]*OO[[#This Row],[20]]</f>
        <v>0</v>
      </c>
      <c r="W543" s="10">
        <f>3/24000000*OO[[#This Row],[79 (28JUN1985 18:00:00)-Water Temperature (C)]]*OO[[#This Row],[21]]</f>
        <v>0</v>
      </c>
      <c r="X543" s="10">
        <f>3/24000000*OO[[#This Row],[80 (28JUN1985 21:00:00)-Water Temperature (C)]]*OO[[#This Row],[22]]</f>
        <v>0</v>
      </c>
      <c r="Y543" s="10">
        <f>3/24000000*OO[[#This Row],[81 (29JUN1985 00:00:00)-Water Temperature (C)]]*OO[[#This Row],[23]]</f>
        <v>0</v>
      </c>
      <c r="Z543" s="10">
        <f>3/24000000*OO[[#This Row],[82 (29JUN1985 03:00:00)-Water Temperature (C)]]*OO[[#This Row],[24]]</f>
        <v>0</v>
      </c>
      <c r="AA543" s="10">
        <f>3/24000000*OO[[#This Row],[83 (29JUN1985 06:00:00)-Water Temperature (C)]]*OO[[#This Row],[25]]</f>
        <v>0</v>
      </c>
      <c r="AB543" s="10">
        <f>3/24000000*OO[[#This Row],[84 (29JUN1985 09:00:00)-Water Temperature (C)]]*OO[[#This Row],[26]]</f>
        <v>0</v>
      </c>
      <c r="AC543" s="10">
        <f>3/24000000*OO[[#This Row],[85 (29JUN1985 12:00:00)-Water Temperature (C)]]*OO[[#This Row],[27]]</f>
        <v>0</v>
      </c>
      <c r="AD543" s="10">
        <f>3/24000000*OO[[#This Row],[86 (29JUN1985 15:00:00)-Water Temperature (C)]]*OO[[#This Row],[28]]</f>
        <v>0</v>
      </c>
      <c r="AE543" s="10">
        <f>3/24000000*OO[[#This Row],[88 (29JUN1985 21:00:00)-Water Temperature (C)]]*OO[[#This Row],[30]]</f>
        <v>0</v>
      </c>
      <c r="AF543" s="10">
        <f>3/24000000*OO[[#This Row],[88 (29JUN1985 21:00:00)-Water Temperature (C)]]*OO[[#This Row],[30]]</f>
        <v>0</v>
      </c>
      <c r="AG543" s="10">
        <f>3/24000000*OO[[#This Row],[89 (30JUN1985 00:00:00)-Water Temperature (C)]]*OO[[#This Row],[31]]</f>
        <v>0</v>
      </c>
      <c r="AH543" s="10">
        <f>3/24000000*OO[[#This Row],[90 (30JUN1985 03:00:00)-Water Temperature (C)]]*OO[[#This Row],[32]]</f>
        <v>0</v>
      </c>
      <c r="AI543" s="10">
        <f>3/24000000*OO[[#This Row],[91 (30JUN1985 06:00:00)-Water Temperature (C)]]*OO[[#This Row],[33]]</f>
        <v>0</v>
      </c>
      <c r="AJ543" s="10">
        <f>3/24000000*OO[[#This Row],[92 (30JUN1985 09:00:00)-Water Temperature (C)]]*OO[[#This Row],[34]]</f>
        <v>7.2693793711175004E-42</v>
      </c>
      <c r="AK543" s="10">
        <f>3/24000000*OO[[#This Row],[93 (30JUN1985 12:00:00)-Water Temperature (C)]]*OO[[#This Row],[35]]</f>
        <v>1.0991138203642499E-38</v>
      </c>
      <c r="AL543" s="10">
        <f>3/24000000*OO[[#This Row],[94 (30JUN1985 15:00:00)-Water Temperature (C)]]*OO[[#This Row],[36]]</f>
        <v>8.12221722549E-36</v>
      </c>
      <c r="AM543" s="10">
        <f>3/24000000*OO[[#This Row],[95 (30JUN1985 18:00:00)-Water Temperature (C)]]*OO[[#This Row],[37]]</f>
        <v>3.2423176317812497E-33</v>
      </c>
      <c r="AN543" s="10">
        <f>3/24000000*OO[[#This Row],[96 (30JUN1985 21:00:00)-Water Temperature (C)]]*OO[[#This Row],[38]]</f>
        <v>7.5205139537937497E-31</v>
      </c>
      <c r="AO543" s="10">
        <f>3/24000000*OO[[#This Row],[97 (01JUL1985 00:00:00)-Water Temperature (C)]]*OO[[#This Row],[39]]</f>
        <v>1.0786497821105E-28</v>
      </c>
      <c r="AP543" s="10">
        <f>3/24000000*OO[[#This Row],[98 (01JUL1985 03:00:00)-Water Temperature (C)]]*OO[[#This Row],[40]]</f>
        <v>1.01169559506E-26</v>
      </c>
      <c r="AQ543" s="10">
        <f>3/24000000*OO[[#This Row],[99 (01JUL1985 06:00:00)-Water Temperature (C)]]*OO[[#This Row],[41]]</f>
        <v>6.497536629869999E-25</v>
      </c>
      <c r="AR543" s="10">
        <f>3/24000000*OO[[#This Row],[100 (01JUL1985 09:00:00)-Water Temperature (C)]]*OO[[#This Row],[42]]</f>
        <v>2.9854966975999998E-23</v>
      </c>
      <c r="AS543" s="10">
        <f>3/24000000*OO[[#This Row],[101 (01JUL1985 12:00:00)-Water Temperature (C)]]*OO[[#This Row],[43]]</f>
        <v>1.0069557511439999E-21</v>
      </c>
      <c r="AT543" s="10">
        <f>3/24000000*OO[[#This Row],[102 (01JUL1985 15:00:00)-Water Temperature (C)]]*OO[[#This Row],[44]]</f>
        <v>2.5569903761949998E-20</v>
      </c>
      <c r="AU543" s="10">
        <f>3/24000000*OO[[#This Row],[103 (01JUL1985 18:00:00)-Water Temperature (C)]]*OO[[#This Row],[45]]</f>
        <v>5.0189250639937496E-19</v>
      </c>
      <c r="AV543" s="10">
        <f>3/24000000*OO[[#This Row],[104 (01JUL1985 21:00:00)-Water Temperature (C)]]*OO[[#This Row],[46]]</f>
        <v>7.7688623747250003E-18</v>
      </c>
      <c r="AW543" s="10">
        <f>3/24000000*OO[[#This Row],[105 (02JUL1985 00:00:00)-Water Temperature (C)]]*OO[[#This Row],[47]]</f>
        <v>9.7022948947274978E-17</v>
      </c>
      <c r="AX543" s="10">
        <f>3/24000000*OO[[#This Row],[106 (02JUL1985 03:00:00)-Water Temperature (C)]]*OO[[#This Row],[48]]</f>
        <v>9.9767412515550001E-16</v>
      </c>
      <c r="AY543" s="10">
        <f>3/24000000*OO[[#This Row],[107 (02JUL1985 06:00:00)-Water Temperature (C)]]*OO[[#This Row],[49]]</f>
        <v>8.6167069939199998E-15</v>
      </c>
      <c r="AZ543" s="10">
        <f>3/24000000*OO[[#This Row],[108 (02JUL1985 09:00:00)-Water Temperature (C)]]*OO[[#This Row],[50]]</f>
        <v>6.3387361578450002E-14</v>
      </c>
      <c r="BA543" s="10">
        <f>3/24000000*OO[[#This Row],[109 (02JUL1985 12:00:00)-Water Temperature (C)]]*OO[[#This Row],[51]]</f>
        <v>4.0256859961874998E-13</v>
      </c>
      <c r="BB543" s="10">
        <f>3/24000000*OO[[#This Row],[110 (02JUL1985 15:00:00)-Water Temperature (C)]]*OO[[#This Row],[52]]</f>
        <v>2.2222438966649999E-12</v>
      </c>
      <c r="BC543" s="10">
        <f>3/24000000*OO[[#This Row],[111 (02JUL1985 18:00:00)-Water Temperature (C)]]*OO[[#This Row],[53]]</f>
        <v>1.0791261910205E-11</v>
      </c>
      <c r="BD543" s="10">
        <f>3/24000000*OO[[#This Row],[112 (02JUL1985 21:00:00)-Water Temperature (C)]]*OO[[#This Row],[54]]</f>
        <v>4.6570890039437494E-11</v>
      </c>
      <c r="BE543" s="10">
        <f>3/24000000*OO[[#This Row],[113 (03JUL1985 00:00:00)-Water Temperature (C)]]*OO[[#This Row],[55]]</f>
        <v>1.8045680929211248E-10</v>
      </c>
      <c r="BF543" s="10">
        <f>3/24000000*OO[[#This Row],[114 (03JUL1985 03:00:00)-Water Temperature (C)]]*OO[[#This Row],[56]]</f>
        <v>6.3284081947825003E-10</v>
      </c>
      <c r="BG543" s="10">
        <f>3/24000000*OO[[#This Row],[115 (03JUL1985 06:00:00)-Water Temperature (C)]]*OO[[#This Row],[57]]</f>
        <v>2.0231855337209997E-9</v>
      </c>
      <c r="BH543" s="10">
        <f>3/24000000*OO[[#This Row],[116 (03JUL1985 09:00:00)-Water Temperature (C)]]*OO[[#This Row],[58]]</f>
        <v>5.9534893260000006E-9</v>
      </c>
      <c r="BI543" s="10">
        <f>3/24000000*OO[[#This Row],[117 (03JUL1985 12:00:00)-Water Temperature (C)]]*OO[[#This Row],[59]]</f>
        <v>1.6266923417907499E-8</v>
      </c>
      <c r="BJ543" s="10">
        <f>3/24000000*OO[[#This Row],[118 (03JUL1985 15:00:00)-Water Temperature (C)]]*OO[[#This Row],[60]]</f>
        <v>4.1406646426237502E-8</v>
      </c>
      <c r="BK543" s="10">
        <f>3/24000000*OO[[#This Row],[119 (03JUL1985 18:00:00)-Water Temperature (C)]]*OO[[#This Row],[61]]</f>
        <v>9.8764581077399978E-8</v>
      </c>
      <c r="BL543" s="10">
        <f>3/24000000*OO[[#This Row],[120 (03JUL1985 21:00:00)-Water Temperature (C)]]*OO[[#This Row],[62]]</f>
        <v>2.2090889779359997E-7</v>
      </c>
      <c r="BM543" s="10">
        <f>3/24000000*OO[[#This Row],[121 (04JUL1985 00:00:00)-Water Temperature (C)]]*OO[[#This Row],[63]]</f>
        <v>4.6666364706249999E-7</v>
      </c>
      <c r="BN543" s="10">
        <f>3/24000000*OO[[#This Row],[122 (04JUL1985 03:00:00)-Water Temperature (C)]]*OO[[#This Row],[64]]</f>
        <v>9.3684943324000005E-7</v>
      </c>
      <c r="BO543" s="10">
        <f>3/24000000*OO[[#This Row],[123 (04JUL1985 06:00:00)-Water Temperature (C)]]*OO[[#This Row],[65]]</f>
        <v>1.7937661643417498E-6</v>
      </c>
      <c r="BP543" s="10">
        <f>3/24000000*OO[[#This Row],[124 (04JUL1985 09:00:00)-Water Temperature (C)]]*OO[[#This Row],[66]]</f>
        <v>3.3009576354899996E-6</v>
      </c>
      <c r="BQ543" s="10">
        <f>3/24000000*OO[[#This Row],[125 (04JUL1985 12:00:00)-Water Temperature (C)]]*OO[[#This Row],[67]]</f>
        <v>5.8399791415849987E-6</v>
      </c>
      <c r="BR543" s="10">
        <f>3/24000000*OO[[#This Row],[126 (04JUL1985 15:00:00)-Water Temperature (C)]]*OO[[#This Row],[68]]</f>
        <v>9.9518338827850005E-6</v>
      </c>
      <c r="BS543" s="10">
        <f>3/24000000*OO[[#This Row],[127 (04JUL1985 18:00:00)-Water Temperature (C)]]*OO[[#This Row],[69]]</f>
        <v>1.6412316128321249E-5</v>
      </c>
      <c r="BT543" s="10">
        <f>3/24000000*OO[[#This Row],[128 (04JUL1985 21:00:00)-Water Temperature (C)]]*OO[[#This Row],[70]]</f>
        <v>2.6161132265591247E-5</v>
      </c>
      <c r="BU543" s="10">
        <f>3/24000000*OO[[#This Row],[129 (05JUL1985 00:00:00)-Water Temperature (C)]]*OO[[#This Row],[71]]</f>
        <v>4.0339459199112492E-5</v>
      </c>
      <c r="BV543" s="10">
        <f>3/24000000*OO[[#This Row],[130 (05JUL1985 03:00:00)-Water Temperature (C)]]*OO[[#This Row],[72]]</f>
        <v>6.0520182384299994E-5</v>
      </c>
      <c r="BW543" s="10">
        <f>3/24000000*OO[[#This Row],[131 (05JUL1985 06:00:00)-Water Temperature (C)]]*OO[[#This Row],[73]]</f>
        <v>8.8637407031599992E-5</v>
      </c>
      <c r="BX543" s="10">
        <f>3/24000000*OO[[#This Row],[132 (05JUL1985 09:00:00)-Water Temperature (C)]]*OO[[#This Row],[74]]</f>
        <v>1.2756214381845E-4</v>
      </c>
      <c r="BY543" s="10">
        <f>3/24000000*OO[[#This Row],[133 (05JUL1985 12:00:00)-Water Temperature (C)]]*OO[[#This Row],[75]]</f>
        <v>1.799623447146875E-4</v>
      </c>
      <c r="BZ543" s="10">
        <f>3/24000000*OO[[#This Row],[134 (05JUL1985 15:00:00)-Water Temperature (C)]]*OO[[#This Row],[76]]</f>
        <v>2.4893903586217499E-4</v>
      </c>
      <c r="CA543" s="10">
        <f>3/24000000*OO[[#This Row],[135 (05JUL1985 18:00:00)-Water Temperature (C)]]*OO[[#This Row],[77]]</f>
        <v>3.3769186664849997E-4</v>
      </c>
      <c r="CB543" s="10">
        <f>3/24000000*OO[[#This Row],[136 (05JUL1985 21:00:00)-Water Temperature (C)]]*OO[[#This Row],[78]]</f>
        <v>4.4805307313024997E-4</v>
      </c>
      <c r="CC543" s="10">
        <f>3/24000000*OO[[#This Row],[137 (06JUL1985 00:00:00)-Water Temperature (C)]]*OO[[#This Row],[79]]</f>
        <v>5.8294714059000004E-4</v>
      </c>
      <c r="CD543" s="10">
        <f>3/24000000*OO[[#This Row],[138 (06JUL1985 03:00:00)-Water Temperature (C)]]*OO[[#This Row],[80]]</f>
        <v>7.472218743146251E-4</v>
      </c>
      <c r="CE543" s="10">
        <f>3/24000000*OO[[#This Row],[139 (06JUL1985 06:00:00)-Water Temperature (C)]]*OO[[#This Row],[81]]</f>
        <v>9.4560243472800005E-4</v>
      </c>
      <c r="CF543" s="10">
        <f>3/24000000*OO[[#This Row],[140 (06JUL1985 09:00:00)-Water Temperature (C)]]*OO[[#This Row],[82]]</f>
        <v>1.1881930138215001E-3</v>
      </c>
      <c r="CG543" s="10">
        <f>3/24000000*OO[[#This Row],[141 (06JUL1985 12:00:00)-Water Temperature (C)]]*OO[[#This Row],[83]]</f>
        <v>1.4772630802967501E-3</v>
      </c>
      <c r="CH543" s="10">
        <f>3/24000000*OO[[#This Row],[142 (06JUL1985 15:00:00)-Water Temperature (C)]]*OO[[#This Row],[84]]</f>
        <v>1.8167807307263751E-3</v>
      </c>
      <c r="CI543" s="10">
        <f>3/24000000*OO[[#This Row],[143 (06JUL1985 18:00:00)-Water Temperature (C)]]*OO[[#This Row],[85]]</f>
        <v>2.2075194396232499E-3</v>
      </c>
      <c r="CJ543" s="10">
        <f>3/24000000*OO[[#This Row],[144 (06JUL1985 21:00:00)-Water Temperature (C)]]*OO[[#This Row],[86]]</f>
        <v>2.6448875736937499E-3</v>
      </c>
      <c r="CK543" s="10">
        <f>3/24000000*OO[[#This Row],[145 (07JUL1985 00:00:00)-Water Temperature (C)]]*OO[[#This Row],[87]]</f>
        <v>3.12913691454375E-3</v>
      </c>
      <c r="CL543" s="10">
        <f>3/24000000*OO[[#This Row],[146 (07JUL1985 03:00:00)-Water Temperature (C)]]*OO[[#This Row],[88]]</f>
        <v>3.6704526856999996E-3</v>
      </c>
      <c r="CM543" s="10">
        <f>3/24000000*OO[[#This Row],[147 (07JUL1985 06:00:00)-Water Temperature (C)]]*OO[[#This Row],[89]]</f>
        <v>4.2750971812062499E-3</v>
      </c>
      <c r="CN543" s="10">
        <f>3/24000000*OO[[#This Row],[148 (07JUL1985 09:00:00)-Water Temperature (C)]]*OO[[#This Row],[90]]</f>
        <v>4.9649605237999999E-3</v>
      </c>
      <c r="CO543" s="10">
        <f>3/24000000*OO[[#This Row],[149 (07JUL1985 12:00:00)-Water Temperature (C)]]*OO[[#This Row],[91]]</f>
        <v>5.7109657233362495E-3</v>
      </c>
      <c r="CP543" s="10">
        <f>3/24000000*OO[[#This Row],[150 (07JUL1985 15:00:00)-Water Temperature (C)]]*OO[[#This Row],[92]]</f>
        <v>6.5485699448812494E-3</v>
      </c>
      <c r="CQ543" s="10">
        <f>3/24000000*OO[[#This Row],[151 (07JUL1985 18:00:00)-Water Temperature (C)]]*OO[[#This Row],[93]]</f>
        <v>7.4564509379662488E-3</v>
      </c>
      <c r="CR543" s="10">
        <f>3/24000000*OO[[#This Row],[152 (07JUL1985 21:00:00)-Water Temperature (C)]]*OO[[#This Row],[94]]</f>
        <v>8.4146772048749995E-3</v>
      </c>
      <c r="CS543" s="10">
        <f>3/24000000*OO[[#This Row],[153 (08JUL1985 00:00:00)-Water Temperature (C)]]*OO[[#This Row],[95]]</f>
        <v>9.4189345780249997E-3</v>
      </c>
      <c r="CT543" s="10">
        <f>3/24000000*OO[[#This Row],[154 (08JUL1985 03:00:00)-Water Temperature (C)]]*OO[[#This Row],[96]]</f>
        <v>1.04808762102975E-2</v>
      </c>
      <c r="CU543" s="10">
        <f>3/24000000*OO[[#This Row],[155 (08JUL1985 06:00:00)-Water Temperature (C)]]*OO[[#This Row],[97]]</f>
        <v>1.1618483022273749E-2</v>
      </c>
      <c r="CV543" s="10">
        <f>3/24000000*OO[[#This Row],[156 (08JUL1985 09:00:00)-Water Temperature (C)]]*OO[[#This Row],[98]]</f>
        <v>1.2891776166374999E-2</v>
      </c>
      <c r="CW543" s="10">
        <f>3/24000000*OO[[#This Row],[157 (08JUL1985 12:00:00)-Water Temperature (C)]]*OO[[#This Row],[99]]</f>
        <v>1.4268449219412499E-2</v>
      </c>
    </row>
    <row r="544" spans="1:101" x14ac:dyDescent="0.35">
      <c r="A544" t="s">
        <v>551</v>
      </c>
      <c r="B544">
        <v>5230.1180000000004</v>
      </c>
      <c r="C544" s="10">
        <f>3/24*OO[[#This Row],[59 (26JUN1985 06:00:00)-Water Temperature (C)]]*OO[[#This Row],[1]]/SUM(OO[1])</f>
        <v>0</v>
      </c>
      <c r="D544" s="10">
        <f>3/24*OO[[#This Row],[60 (26JUN1985 09:00:00)-Water Temperature (C)]]*OO[[#This Row],[2]]/SUM(OO[2])</f>
        <v>0</v>
      </c>
      <c r="E544" s="10">
        <f>3/24*OO[[#This Row],[61 (26JUN1985 12:00:00)-Water Temperature (C)]]*OO[[#This Row],[3]]/SUM(OO[3])</f>
        <v>0</v>
      </c>
      <c r="F544" s="10">
        <f>3/24*OO[[#This Row],[62 (26JUN1985 15:00:00)-Water Temperature (C)]]*OO[[#This Row],[4]]/SUM(OO[4])</f>
        <v>0</v>
      </c>
      <c r="G544" s="10">
        <f>3/24*OO[[#This Row],[63 (26JUN1985 18:00:00)-Water Temperature (C)]]*OO[[#This Row],[5]]/SUM(OO[5])</f>
        <v>0</v>
      </c>
      <c r="H544" s="10">
        <f>3/24*OO[[#This Row],[64 (26JUN1985 21:00:00)-Water Temperature (C)]]*OO[[#This Row],[6]]/SUM(OO[6])</f>
        <v>0</v>
      </c>
      <c r="I544" s="10">
        <f>3/24*OO[[#This Row],[65 (27JUN1985 00:00:00)-Water Temperature (C)]]*OO[[#This Row],[7]]/SUM(OO[7])</f>
        <v>0</v>
      </c>
      <c r="J544" s="10">
        <f>3/24*OO[[#This Row],[66 (27JUN1985 03:00:00)-Water Temperature (C)]]*OO[[#This Row],[8]]/SUM(OO[8])</f>
        <v>0</v>
      </c>
      <c r="K544" s="10">
        <f>3/24*OO[[#This Row],[67 (27JUN1985 06:00:00)-Water Temperature (C)]]*OO[[#This Row],[9]]/SUM(OO[9])</f>
        <v>0</v>
      </c>
      <c r="L544" s="10">
        <f>3/24*OO[[#This Row],[68 (27JUN1985 09:00:00)-Water Temperature (C)]]*OO[[#This Row],[10]]/SUM(OO[10])</f>
        <v>0</v>
      </c>
      <c r="M544" s="10">
        <f>3/24*OO[[#This Row],[69 (27JUN1985 12:00:00)-Water Temperature (C)]]*OO[[#This Row],[11]]/SUM(OO[11])</f>
        <v>0</v>
      </c>
      <c r="N544" s="10">
        <f>3/24*OO[[#This Row],[70 (27JUN1985 15:00:00)-Water Temperature (C)]]*OO[[#This Row],[12]]/SUM(OO[12])</f>
        <v>0</v>
      </c>
      <c r="O544" s="10">
        <f>3/24*OO[[#This Row],[71 (27JUN1985 18:00:00)-Water Temperature (C)]]*OO[[#This Row],[13]]/SUM(OO[13])</f>
        <v>0</v>
      </c>
      <c r="P544" s="10">
        <f>3/24*OO[[#This Row],[72 (27JUN1985 21:00:00)-Water Temperature (C)]]*OO[[#This Row],[14]]/SUM(OO[14])</f>
        <v>0</v>
      </c>
      <c r="Q544" s="10">
        <f>3/24*OO[[#This Row],[73 (28JUN1985 00:00:00)-Water Temperature (C)]]*OO[[#This Row],[15]]/SUM(OO[15])</f>
        <v>0</v>
      </c>
      <c r="R544" s="10">
        <f>3/24*OO[[#This Row],[74 (28JUN1985 03:00:00)-Water Temperature (C)]]*OO[[#This Row],[16]]/SUM(OO[16])</f>
        <v>0</v>
      </c>
      <c r="S544" s="10">
        <f>3/24*OO[[#This Row],[75 (28JUN1985 06:00:00)-Water Temperature (C)]]*OO[[#This Row],[17]]/SUM(OO[17])</f>
        <v>0</v>
      </c>
      <c r="T544" s="10">
        <f>3/24*OO[[#This Row],[76 (28JUN1985 09:00:00)-Water Temperature (C)]]*OO[[#This Row],[18]]/SUM(OO[18])</f>
        <v>0</v>
      </c>
      <c r="U544" s="10">
        <f>3/24*OO[[#This Row],[77 (28JUN1985 12:00:00)-Water Temperature (C)]]*OO[[#This Row],[19]]/SUM(OO[19])</f>
        <v>0</v>
      </c>
      <c r="V544" s="10">
        <f>3/24000000*OO[[#This Row],[78 (28JUN1985 15:00:00)-Water Temperature (C)]]*OO[[#This Row],[20]]</f>
        <v>0</v>
      </c>
      <c r="W544" s="10">
        <f>3/24000000*OO[[#This Row],[79 (28JUN1985 18:00:00)-Water Temperature (C)]]*OO[[#This Row],[21]]</f>
        <v>0</v>
      </c>
      <c r="X544" s="10">
        <f>3/24000000*OO[[#This Row],[80 (28JUN1985 21:00:00)-Water Temperature (C)]]*OO[[#This Row],[22]]</f>
        <v>0</v>
      </c>
      <c r="Y544" s="10">
        <f>3/24000000*OO[[#This Row],[81 (29JUN1985 00:00:00)-Water Temperature (C)]]*OO[[#This Row],[23]]</f>
        <v>0</v>
      </c>
      <c r="Z544" s="10">
        <f>3/24000000*OO[[#This Row],[82 (29JUN1985 03:00:00)-Water Temperature (C)]]*OO[[#This Row],[24]]</f>
        <v>0</v>
      </c>
      <c r="AA544" s="10">
        <f>3/24000000*OO[[#This Row],[83 (29JUN1985 06:00:00)-Water Temperature (C)]]*OO[[#This Row],[25]]</f>
        <v>0</v>
      </c>
      <c r="AB544" s="10">
        <f>3/24000000*OO[[#This Row],[84 (29JUN1985 09:00:00)-Water Temperature (C)]]*OO[[#This Row],[26]]</f>
        <v>0</v>
      </c>
      <c r="AC544" s="10">
        <f>3/24000000*OO[[#This Row],[85 (29JUN1985 12:00:00)-Water Temperature (C)]]*OO[[#This Row],[27]]</f>
        <v>0</v>
      </c>
      <c r="AD544" s="10">
        <f>3/24000000*OO[[#This Row],[86 (29JUN1985 15:00:00)-Water Temperature (C)]]*OO[[#This Row],[28]]</f>
        <v>0</v>
      </c>
      <c r="AE544" s="10">
        <f>3/24000000*OO[[#This Row],[88 (29JUN1985 21:00:00)-Water Temperature (C)]]*OO[[#This Row],[30]]</f>
        <v>0</v>
      </c>
      <c r="AF544" s="10">
        <f>3/24000000*OO[[#This Row],[88 (29JUN1985 21:00:00)-Water Temperature (C)]]*OO[[#This Row],[30]]</f>
        <v>0</v>
      </c>
      <c r="AG544" s="10">
        <f>3/24000000*OO[[#This Row],[89 (30JUN1985 00:00:00)-Water Temperature (C)]]*OO[[#This Row],[31]]</f>
        <v>0</v>
      </c>
      <c r="AH544" s="10">
        <f>3/24000000*OO[[#This Row],[90 (30JUN1985 03:00:00)-Water Temperature (C)]]*OO[[#This Row],[32]]</f>
        <v>0</v>
      </c>
      <c r="AI544" s="10">
        <f>3/24000000*OO[[#This Row],[91 (30JUN1985 06:00:00)-Water Temperature (C)]]*OO[[#This Row],[33]]</f>
        <v>0</v>
      </c>
      <c r="AJ544" s="10">
        <f>3/24000000*OO[[#This Row],[92 (30JUN1985 09:00:00)-Water Temperature (C)]]*OO[[#This Row],[34]]</f>
        <v>4.3528268433450005E-43</v>
      </c>
      <c r="AK544" s="10">
        <f>3/24000000*OO[[#This Row],[93 (30JUN1985 12:00:00)-Water Temperature (C)]]*OO[[#This Row],[35]]</f>
        <v>6.9503650033999994E-40</v>
      </c>
      <c r="AL544" s="10">
        <f>3/24000000*OO[[#This Row],[94 (30JUN1985 15:00:00)-Water Temperature (C)]]*OO[[#This Row],[36]]</f>
        <v>5.421626518219999E-37</v>
      </c>
      <c r="AM544" s="10">
        <f>3/24000000*OO[[#This Row],[95 (30JUN1985 18:00:00)-Water Temperature (C)]]*OO[[#This Row],[37]]</f>
        <v>2.2836646797802496E-34</v>
      </c>
      <c r="AN544" s="10">
        <f>3/24000000*OO[[#This Row],[96 (30JUN1985 21:00:00)-Water Temperature (C)]]*OO[[#This Row],[38]]</f>
        <v>5.5887706769999997E-32</v>
      </c>
      <c r="AO544" s="10">
        <f>3/24000000*OO[[#This Row],[97 (01JUL1985 00:00:00)-Water Temperature (C)]]*OO[[#This Row],[39]]</f>
        <v>8.4573820543900011E-30</v>
      </c>
      <c r="AP544" s="10">
        <f>3/24000000*OO[[#This Row],[98 (01JUL1985 03:00:00)-Water Temperature (C)]]*OO[[#This Row],[40]]</f>
        <v>8.3715612858E-28</v>
      </c>
      <c r="AQ544" s="10">
        <f>3/24000000*OO[[#This Row],[99 (01JUL1985 06:00:00)-Water Temperature (C)]]*OO[[#This Row],[41]]</f>
        <v>5.6743256217862493E-26</v>
      </c>
      <c r="AR544" s="10">
        <f>3/24000000*OO[[#This Row],[100 (01JUL1985 09:00:00)-Water Temperature (C)]]*OO[[#This Row],[42]]</f>
        <v>2.7523401241874997E-24</v>
      </c>
      <c r="AS544" s="10">
        <f>3/24000000*OO[[#This Row],[101 (01JUL1985 12:00:00)-Water Temperature (C)]]*OO[[#This Row],[43]]</f>
        <v>9.8058534758250011E-23</v>
      </c>
      <c r="AT544" s="10">
        <f>3/24000000*OO[[#This Row],[102 (01JUL1985 15:00:00)-Water Temperature (C)]]*OO[[#This Row],[44]]</f>
        <v>2.6314968791100005E-21</v>
      </c>
      <c r="AU544" s="10">
        <f>3/24000000*OO[[#This Row],[103 (01JUL1985 18:00:00)-Water Temperature (C)]]*OO[[#This Row],[45]]</f>
        <v>5.4592380452187505E-20</v>
      </c>
      <c r="AV544" s="10">
        <f>3/24000000*OO[[#This Row],[104 (01JUL1985 21:00:00)-Water Temperature (C)]]*OO[[#This Row],[46]]</f>
        <v>8.9301009686600002E-19</v>
      </c>
      <c r="AW544" s="10">
        <f>3/24000000*OO[[#This Row],[105 (02JUL1985 00:00:00)-Water Temperature (C)]]*OO[[#This Row],[47]]</f>
        <v>1.178374399480375E-17</v>
      </c>
      <c r="AX544" s="10">
        <f>3/24000000*OO[[#This Row],[106 (02JUL1985 03:00:00)-Water Temperature (C)]]*OO[[#This Row],[48]]</f>
        <v>1.2803610972629999E-16</v>
      </c>
      <c r="AY544" s="10">
        <f>3/24000000*OO[[#This Row],[107 (02JUL1985 06:00:00)-Water Temperature (C)]]*OO[[#This Row],[49]]</f>
        <v>1.1671452934624999E-15</v>
      </c>
      <c r="AZ544" s="10">
        <f>3/24000000*OO[[#This Row],[108 (02JUL1985 09:00:00)-Water Temperature (C)]]*OO[[#This Row],[50]]</f>
        <v>9.0663687975987501E-15</v>
      </c>
      <c r="BA544" s="10">
        <f>3/24000000*OO[[#This Row],[109 (02JUL1985 12:00:00)-Water Temperature (C)]]*OO[[#This Row],[51]]</f>
        <v>6.0835657559849992E-14</v>
      </c>
      <c r="BB544" s="10">
        <f>3/24000000*OO[[#This Row],[110 (02JUL1985 15:00:00)-Water Temperature (C)]]*OO[[#This Row],[52]]</f>
        <v>3.5484271373574996E-13</v>
      </c>
      <c r="BC544" s="10">
        <f>3/24000000*OO[[#This Row],[111 (02JUL1985 18:00:00)-Water Temperature (C)]]*OO[[#This Row],[53]]</f>
        <v>1.8197651365128751E-12</v>
      </c>
      <c r="BD544" s="10">
        <f>3/24000000*OO[[#This Row],[112 (02JUL1985 21:00:00)-Water Temperature (C)]]*OO[[#This Row],[54]]</f>
        <v>8.2823160319199987E-12</v>
      </c>
      <c r="BE544" s="10">
        <f>3/24000000*OO[[#This Row],[113 (03JUL1985 00:00:00)-Water Temperature (C)]]*OO[[#This Row],[55]]</f>
        <v>3.3843671726637496E-11</v>
      </c>
      <c r="BF544" s="10">
        <f>3/24000000*OO[[#This Row],[114 (03JUL1985 03:00:00)-Water Temperature (C)]]*OO[[#This Row],[56]]</f>
        <v>1.251326260081625E-10</v>
      </c>
      <c r="BG544" s="10">
        <f>3/24000000*OO[[#This Row],[115 (03JUL1985 06:00:00)-Water Temperature (C)]]*OO[[#This Row],[57]]</f>
        <v>4.2348863245700001E-10</v>
      </c>
      <c r="BH544" s="10">
        <f>3/24000000*OO[[#This Row],[116 (03JUL1985 09:00:00)-Water Temperature (C)]]*OO[[#This Row],[58]]</f>
        <v>1.3216603457529998E-9</v>
      </c>
      <c r="BI544" s="10">
        <f>3/24000000*OO[[#This Row],[117 (03JUL1985 12:00:00)-Water Temperature (C)]]*OO[[#This Row],[59]]</f>
        <v>3.8260522423437494E-9</v>
      </c>
      <c r="BJ544" s="10">
        <f>3/24000000*OO[[#This Row],[118 (03JUL1985 15:00:00)-Water Temperature (C)]]*OO[[#This Row],[60]]</f>
        <v>1.02938267930575E-8</v>
      </c>
      <c r="BK544" s="10">
        <f>3/24000000*OO[[#This Row],[119 (03JUL1985 18:00:00)-Water Temperature (C)]]*OO[[#This Row],[61]]</f>
        <v>2.5899258623599998E-8</v>
      </c>
      <c r="BL544" s="10">
        <f>3/24000000*OO[[#This Row],[120 (03JUL1985 21:00:00)-Water Temperature (C)]]*OO[[#This Row],[62]]</f>
        <v>6.0998323871124995E-8</v>
      </c>
      <c r="BM544" s="10">
        <f>3/24000000*OO[[#This Row],[121 (04JUL1985 00:00:00)-Water Temperature (C)]]*OO[[#This Row],[63]]</f>
        <v>1.3545367385266251E-7</v>
      </c>
      <c r="BN544" s="10">
        <f>3/24000000*OO[[#This Row],[122 (04JUL1985 03:00:00)-Water Temperature (C)]]*OO[[#This Row],[64]]</f>
        <v>2.85396472488E-7</v>
      </c>
      <c r="BO544" s="10">
        <f>3/24000000*OO[[#This Row],[123 (04JUL1985 06:00:00)-Water Temperature (C)]]*OO[[#This Row],[65]]</f>
        <v>5.7267646752499993E-7</v>
      </c>
      <c r="BP544" s="10">
        <f>3/24000000*OO[[#This Row],[124 (04JUL1985 09:00:00)-Water Temperature (C)]]*OO[[#This Row],[66]]</f>
        <v>1.1027670337249999E-6</v>
      </c>
      <c r="BQ544" s="10">
        <f>3/24000000*OO[[#This Row],[125 (04JUL1985 12:00:00)-Water Temperature (C)]]*OO[[#This Row],[67]]</f>
        <v>2.0383334676179999E-6</v>
      </c>
      <c r="BR544" s="10">
        <f>3/24000000*OO[[#This Row],[126 (04JUL1985 15:00:00)-Water Temperature (C)]]*OO[[#This Row],[68]]</f>
        <v>3.6231707203200001E-6</v>
      </c>
      <c r="BS544" s="10">
        <f>3/24000000*OO[[#This Row],[127 (04JUL1985 18:00:00)-Water Temperature (C)]]*OO[[#This Row],[69]]</f>
        <v>6.2234920952099985E-6</v>
      </c>
      <c r="BT544" s="10">
        <f>3/24000000*OO[[#This Row],[128 (04JUL1985 21:00:00)-Water Temperature (C)]]*OO[[#This Row],[70]]</f>
        <v>1.0318150886587501E-5</v>
      </c>
      <c r="BU544" s="10">
        <f>3/24000000*OO[[#This Row],[129 (05JUL1985 00:00:00)-Water Temperature (C)]]*OO[[#This Row],[71]]</f>
        <v>1.6525658035336251E-5</v>
      </c>
      <c r="BV544" s="10">
        <f>3/24000000*OO[[#This Row],[130 (05JUL1985 03:00:00)-Water Temperature (C)]]*OO[[#This Row],[72]]</f>
        <v>2.5717102091789996E-5</v>
      </c>
      <c r="BW544" s="10">
        <f>3/24000000*OO[[#This Row],[131 (05JUL1985 06:00:00)-Water Temperature (C)]]*OO[[#This Row],[73]]</f>
        <v>3.9015497182750006E-5</v>
      </c>
      <c r="BX544" s="10">
        <f>3/24000000*OO[[#This Row],[132 (05JUL1985 09:00:00)-Water Temperature (C)]]*OO[[#This Row],[74]]</f>
        <v>5.8089388966124994E-5</v>
      </c>
      <c r="BY544" s="10">
        <f>3/24000000*OO[[#This Row],[133 (05JUL1985 12:00:00)-Water Temperature (C)]]*OO[[#This Row],[75]]</f>
        <v>8.4684803415437495E-5</v>
      </c>
      <c r="BZ544" s="10">
        <f>3/24000000*OO[[#This Row],[134 (05JUL1985 15:00:00)-Water Temperature (C)]]*OO[[#This Row],[76]]</f>
        <v>1.20912804744375E-4</v>
      </c>
      <c r="CA544" s="10">
        <f>3/24000000*OO[[#This Row],[135 (05JUL1985 18:00:00)-Water Temperature (C)]]*OO[[#This Row],[77]]</f>
        <v>1.6910355612314998E-4</v>
      </c>
      <c r="CB544" s="10">
        <f>3/24000000*OO[[#This Row],[136 (05JUL1985 21:00:00)-Water Temperature (C)]]*OO[[#This Row],[78]]</f>
        <v>2.3105149159277497E-4</v>
      </c>
      <c r="CC544" s="10">
        <f>3/24000000*OO[[#This Row],[137 (06JUL1985 00:00:00)-Water Temperature (C)]]*OO[[#This Row],[79]]</f>
        <v>3.0918902352799999E-4</v>
      </c>
      <c r="CD544" s="10">
        <f>3/24000000*OO[[#This Row],[138 (06JUL1985 03:00:00)-Water Temperature (C)]]*OO[[#This Row],[80]]</f>
        <v>4.0716268292575E-4</v>
      </c>
      <c r="CE544" s="10">
        <f>3/24000000*OO[[#This Row],[139 (06JUL1985 06:00:00)-Water Temperature (C)]]*OO[[#This Row],[81]]</f>
        <v>5.287645842457499E-4</v>
      </c>
      <c r="CF544" s="10">
        <f>3/24000000*OO[[#This Row],[140 (06JUL1985 09:00:00)-Water Temperature (C)]]*OO[[#This Row],[82]]</f>
        <v>6.8114079736700001E-4</v>
      </c>
      <c r="CG544" s="10">
        <f>3/24000000*OO[[#This Row],[141 (06JUL1985 12:00:00)-Water Temperature (C)]]*OO[[#This Row],[83]]</f>
        <v>8.6743586405287488E-4</v>
      </c>
      <c r="CH544" s="10">
        <f>3/24000000*OO[[#This Row],[142 (06JUL1985 15:00:00)-Water Temperature (C)]]*OO[[#This Row],[84]]</f>
        <v>1.091779231954E-3</v>
      </c>
      <c r="CI544" s="10">
        <f>3/24000000*OO[[#This Row],[143 (06JUL1985 18:00:00)-Water Temperature (C)]]*OO[[#This Row],[85]]</f>
        <v>1.356390697774125E-3</v>
      </c>
      <c r="CJ544" s="10">
        <f>3/24000000*OO[[#This Row],[144 (06JUL1985 21:00:00)-Water Temperature (C)]]*OO[[#This Row],[86]]</f>
        <v>1.6601301839779998E-3</v>
      </c>
      <c r="CK544" s="10">
        <f>3/24000000*OO[[#This Row],[145 (07JUL1985 00:00:00)-Water Temperature (C)]]*OO[[#This Row],[87]]</f>
        <v>2.0044336017031252E-3</v>
      </c>
      <c r="CL544" s="10">
        <f>3/24000000*OO[[#This Row],[146 (07JUL1985 03:00:00)-Water Temperature (C)]]*OO[[#This Row],[88]]</f>
        <v>2.3974366212956245E-3</v>
      </c>
      <c r="CM544" s="10">
        <f>3/24000000*OO[[#This Row],[147 (07JUL1985 06:00:00)-Water Temperature (C)]]*OO[[#This Row],[89]]</f>
        <v>2.8448127998712499E-3</v>
      </c>
      <c r="CN544" s="10">
        <f>3/24000000*OO[[#This Row],[148 (07JUL1985 09:00:00)-Water Temperature (C)]]*OO[[#This Row],[90]]</f>
        <v>3.3636272679299995E-3</v>
      </c>
      <c r="CO544" s="10">
        <f>3/24000000*OO[[#This Row],[149 (07JUL1985 12:00:00)-Water Temperature (C)]]*OO[[#This Row],[91]]</f>
        <v>3.9370649622037504E-3</v>
      </c>
      <c r="CP544" s="10">
        <f>3/24000000*OO[[#This Row],[150 (07JUL1985 15:00:00)-Water Temperature (C)]]*OO[[#This Row],[92]]</f>
        <v>4.5912919034149999E-3</v>
      </c>
      <c r="CQ544" s="10">
        <f>3/24000000*OO[[#This Row],[151 (07JUL1985 18:00:00)-Water Temperature (C)]]*OO[[#This Row],[93]]</f>
        <v>5.3135488730975001E-3</v>
      </c>
      <c r="CR544" s="10">
        <f>3/24000000*OO[[#This Row],[152 (07JUL1985 21:00:00)-Water Temperature (C)]]*OO[[#This Row],[94]]</f>
        <v>6.0904005986724997E-3</v>
      </c>
      <c r="CS544" s="10">
        <f>3/24000000*OO[[#This Row],[153 (08JUL1985 00:00:00)-Water Temperature (C)]]*OO[[#This Row],[95]]</f>
        <v>6.9194488759999999E-3</v>
      </c>
      <c r="CT544" s="10">
        <f>3/24000000*OO[[#This Row],[154 (08JUL1985 03:00:00)-Water Temperature (C)]]*OO[[#This Row],[96]]</f>
        <v>7.811131615185E-3</v>
      </c>
      <c r="CU544" s="10">
        <f>3/24000000*OO[[#This Row],[155 (08JUL1985 06:00:00)-Water Temperature (C)]]*OO[[#This Row],[97]]</f>
        <v>8.7842750993699995E-3</v>
      </c>
      <c r="CV544" s="10">
        <f>3/24000000*OO[[#This Row],[156 (08JUL1985 09:00:00)-Water Temperature (C)]]*OO[[#This Row],[98]]</f>
        <v>9.8842779565075003E-3</v>
      </c>
      <c r="CW544" s="10">
        <f>3/24000000*OO[[#This Row],[157 (08JUL1985 12:00:00)-Water Temperature (C)]]*OO[[#This Row],[99]]</f>
        <v>1.1083548077849999E-2</v>
      </c>
    </row>
    <row r="545" spans="1:101" x14ac:dyDescent="0.35">
      <c r="A545" t="s">
        <v>552</v>
      </c>
      <c r="B545">
        <v>4614.0169999999998</v>
      </c>
      <c r="C545" s="10">
        <f>3/24*OO[[#This Row],[59 (26JUN1985 06:00:00)-Water Temperature (C)]]*OO[[#This Row],[1]]/SUM(OO[1])</f>
        <v>0</v>
      </c>
      <c r="D545" s="10">
        <f>3/24*OO[[#This Row],[60 (26JUN1985 09:00:00)-Water Temperature (C)]]*OO[[#This Row],[2]]/SUM(OO[2])</f>
        <v>0</v>
      </c>
      <c r="E545" s="10">
        <f>3/24*OO[[#This Row],[61 (26JUN1985 12:00:00)-Water Temperature (C)]]*OO[[#This Row],[3]]/SUM(OO[3])</f>
        <v>0</v>
      </c>
      <c r="F545" s="10">
        <f>3/24*OO[[#This Row],[62 (26JUN1985 15:00:00)-Water Temperature (C)]]*OO[[#This Row],[4]]/SUM(OO[4])</f>
        <v>0</v>
      </c>
      <c r="G545" s="10">
        <f>3/24*OO[[#This Row],[63 (26JUN1985 18:00:00)-Water Temperature (C)]]*OO[[#This Row],[5]]/SUM(OO[5])</f>
        <v>0</v>
      </c>
      <c r="H545" s="10">
        <f>3/24*OO[[#This Row],[64 (26JUN1985 21:00:00)-Water Temperature (C)]]*OO[[#This Row],[6]]/SUM(OO[6])</f>
        <v>0</v>
      </c>
      <c r="I545" s="10">
        <f>3/24*OO[[#This Row],[65 (27JUN1985 00:00:00)-Water Temperature (C)]]*OO[[#This Row],[7]]/SUM(OO[7])</f>
        <v>0</v>
      </c>
      <c r="J545" s="10">
        <f>3/24*OO[[#This Row],[66 (27JUN1985 03:00:00)-Water Temperature (C)]]*OO[[#This Row],[8]]/SUM(OO[8])</f>
        <v>0</v>
      </c>
      <c r="K545" s="10">
        <f>3/24*OO[[#This Row],[67 (27JUN1985 06:00:00)-Water Temperature (C)]]*OO[[#This Row],[9]]/SUM(OO[9])</f>
        <v>0</v>
      </c>
      <c r="L545" s="10">
        <f>3/24*OO[[#This Row],[68 (27JUN1985 09:00:00)-Water Temperature (C)]]*OO[[#This Row],[10]]/SUM(OO[10])</f>
        <v>0</v>
      </c>
      <c r="M545" s="10">
        <f>3/24*OO[[#This Row],[69 (27JUN1985 12:00:00)-Water Temperature (C)]]*OO[[#This Row],[11]]/SUM(OO[11])</f>
        <v>0</v>
      </c>
      <c r="N545" s="10">
        <f>3/24*OO[[#This Row],[70 (27JUN1985 15:00:00)-Water Temperature (C)]]*OO[[#This Row],[12]]/SUM(OO[12])</f>
        <v>0</v>
      </c>
      <c r="O545" s="10">
        <f>3/24*OO[[#This Row],[71 (27JUN1985 18:00:00)-Water Temperature (C)]]*OO[[#This Row],[13]]/SUM(OO[13])</f>
        <v>0</v>
      </c>
      <c r="P545" s="10">
        <f>3/24*OO[[#This Row],[72 (27JUN1985 21:00:00)-Water Temperature (C)]]*OO[[#This Row],[14]]/SUM(OO[14])</f>
        <v>0</v>
      </c>
      <c r="Q545" s="10">
        <f>3/24*OO[[#This Row],[73 (28JUN1985 00:00:00)-Water Temperature (C)]]*OO[[#This Row],[15]]/SUM(OO[15])</f>
        <v>0</v>
      </c>
      <c r="R545" s="10">
        <f>3/24*OO[[#This Row],[74 (28JUN1985 03:00:00)-Water Temperature (C)]]*OO[[#This Row],[16]]/SUM(OO[16])</f>
        <v>0</v>
      </c>
      <c r="S545" s="10">
        <f>3/24*OO[[#This Row],[75 (28JUN1985 06:00:00)-Water Temperature (C)]]*OO[[#This Row],[17]]/SUM(OO[17])</f>
        <v>0</v>
      </c>
      <c r="T545" s="10">
        <f>3/24*OO[[#This Row],[76 (28JUN1985 09:00:00)-Water Temperature (C)]]*OO[[#This Row],[18]]/SUM(OO[18])</f>
        <v>0</v>
      </c>
      <c r="U545" s="10">
        <f>3/24*OO[[#This Row],[77 (28JUN1985 12:00:00)-Water Temperature (C)]]*OO[[#This Row],[19]]/SUM(OO[19])</f>
        <v>0</v>
      </c>
      <c r="V545" s="10">
        <f>3/24000000*OO[[#This Row],[78 (28JUN1985 15:00:00)-Water Temperature (C)]]*OO[[#This Row],[20]]</f>
        <v>0</v>
      </c>
      <c r="W545" s="10">
        <f>3/24000000*OO[[#This Row],[79 (28JUN1985 18:00:00)-Water Temperature (C)]]*OO[[#This Row],[21]]</f>
        <v>0</v>
      </c>
      <c r="X545" s="10">
        <f>3/24000000*OO[[#This Row],[80 (28JUN1985 21:00:00)-Water Temperature (C)]]*OO[[#This Row],[22]]</f>
        <v>0</v>
      </c>
      <c r="Y545" s="10">
        <f>3/24000000*OO[[#This Row],[81 (29JUN1985 00:00:00)-Water Temperature (C)]]*OO[[#This Row],[23]]</f>
        <v>0</v>
      </c>
      <c r="Z545" s="10">
        <f>3/24000000*OO[[#This Row],[82 (29JUN1985 03:00:00)-Water Temperature (C)]]*OO[[#This Row],[24]]</f>
        <v>0</v>
      </c>
      <c r="AA545" s="10">
        <f>3/24000000*OO[[#This Row],[83 (29JUN1985 06:00:00)-Water Temperature (C)]]*OO[[#This Row],[25]]</f>
        <v>0</v>
      </c>
      <c r="AB545" s="10">
        <f>3/24000000*OO[[#This Row],[84 (29JUN1985 09:00:00)-Water Temperature (C)]]*OO[[#This Row],[26]]</f>
        <v>0</v>
      </c>
      <c r="AC545" s="10">
        <f>3/24000000*OO[[#This Row],[85 (29JUN1985 12:00:00)-Water Temperature (C)]]*OO[[#This Row],[27]]</f>
        <v>0</v>
      </c>
      <c r="AD545" s="10">
        <f>3/24000000*OO[[#This Row],[86 (29JUN1985 15:00:00)-Water Temperature (C)]]*OO[[#This Row],[28]]</f>
        <v>0</v>
      </c>
      <c r="AE545" s="10">
        <f>3/24000000*OO[[#This Row],[88 (29JUN1985 21:00:00)-Water Temperature (C)]]*OO[[#This Row],[30]]</f>
        <v>0</v>
      </c>
      <c r="AF545" s="10">
        <f>3/24000000*OO[[#This Row],[88 (29JUN1985 21:00:00)-Water Temperature (C)]]*OO[[#This Row],[30]]</f>
        <v>0</v>
      </c>
      <c r="AG545" s="10">
        <f>3/24000000*OO[[#This Row],[89 (30JUN1985 00:00:00)-Water Temperature (C)]]*OO[[#This Row],[31]]</f>
        <v>0</v>
      </c>
      <c r="AH545" s="10">
        <f>3/24000000*OO[[#This Row],[90 (30JUN1985 03:00:00)-Water Temperature (C)]]*OO[[#This Row],[32]]</f>
        <v>0</v>
      </c>
      <c r="AI545" s="10">
        <f>3/24000000*OO[[#This Row],[91 (30JUN1985 06:00:00)-Water Temperature (C)]]*OO[[#This Row],[33]]</f>
        <v>0</v>
      </c>
      <c r="AJ545" s="10">
        <f>3/24000000*OO[[#This Row],[92 (30JUN1985 09:00:00)-Water Temperature (C)]]*OO[[#This Row],[34]]</f>
        <v>0</v>
      </c>
      <c r="AK545" s="10">
        <f>3/24000000*OO[[#This Row],[93 (30JUN1985 12:00:00)-Water Temperature (C)]]*OO[[#This Row],[35]]</f>
        <v>0</v>
      </c>
      <c r="AL545" s="10">
        <f>3/24000000*OO[[#This Row],[94 (30JUN1985 15:00:00)-Water Temperature (C)]]*OO[[#This Row],[36]]</f>
        <v>-5.4501977147749993E-43</v>
      </c>
      <c r="AM545" s="10">
        <f>3/24000000*OO[[#This Row],[95 (30JUN1985 18:00:00)-Water Temperature (C)]]*OO[[#This Row],[37]]</f>
        <v>-4.0361551318174999E-40</v>
      </c>
      <c r="AN545" s="10">
        <f>3/24000000*OO[[#This Row],[96 (30JUN1985 21:00:00)-Water Temperature (C)]]*OO[[#This Row],[38]]</f>
        <v>-3.5350149815200002E-38</v>
      </c>
      <c r="AO545" s="10">
        <f>3/24000000*OO[[#This Row],[97 (01JUL1985 00:00:00)-Water Temperature (C)]]*OO[[#This Row],[39]]</f>
        <v>-7.5242821346762508E-36</v>
      </c>
      <c r="AP545" s="10">
        <f>3/24000000*OO[[#This Row],[98 (01JUL1985 03:00:00)-Water Temperature (C)]]*OO[[#This Row],[40]]</f>
        <v>-3.8907526887487501E-36</v>
      </c>
      <c r="AQ545" s="10">
        <f>3/24000000*OO[[#This Row],[99 (01JUL1985 06:00:00)-Water Temperature (C)]]*OO[[#This Row],[41]]</f>
        <v>3.3927581330437498E-29</v>
      </c>
      <c r="AR545" s="10">
        <f>3/24000000*OO[[#This Row],[100 (01JUL1985 09:00:00)-Water Temperature (C)]]*OO[[#This Row],[42]]</f>
        <v>3.6463285409274997E-27</v>
      </c>
      <c r="AS545" s="10">
        <f>3/24000000*OO[[#This Row],[101 (01JUL1985 12:00:00)-Water Temperature (C)]]*OO[[#This Row],[43]]</f>
        <v>1.9766530163283748E-25</v>
      </c>
      <c r="AT545" s="10">
        <f>3/24000000*OO[[#This Row],[102 (01JUL1985 15:00:00)-Water Temperature (C)]]*OO[[#This Row],[44]]</f>
        <v>7.1506815000599998E-24</v>
      </c>
      <c r="AU545" s="10">
        <f>3/24000000*OO[[#This Row],[103 (01JUL1985 18:00:00)-Water Temperature (C)]]*OO[[#This Row],[45]]</f>
        <v>1.95786848232175E-22</v>
      </c>
      <c r="AV545" s="10">
        <f>3/24000000*OO[[#This Row],[104 (01JUL1985 21:00:00)-Water Temperature (C)]]*OO[[#This Row],[46]]</f>
        <v>4.1376445380699991E-21</v>
      </c>
      <c r="AW545" s="10">
        <f>3/24000000*OO[[#This Row],[105 (02JUL1985 00:00:00)-Water Temperature (C)]]*OO[[#This Row],[47]]</f>
        <v>6.81528552065625E-20</v>
      </c>
      <c r="AX545" s="10">
        <f>3/24000000*OO[[#This Row],[106 (02JUL1985 03:00:00)-Water Temperature (C)]]*OO[[#This Row],[48]]</f>
        <v>8.8734269028524998E-19</v>
      </c>
      <c r="AY545" s="10">
        <f>3/24000000*OO[[#This Row],[107 (02JUL1985 06:00:00)-Water Temperature (C)]]*OO[[#This Row],[49]]</f>
        <v>9.7379602560000004E-18</v>
      </c>
      <c r="AZ545" s="10">
        <f>3/24000000*OO[[#This Row],[108 (02JUL1985 09:00:00)-Water Temperature (C)]]*OO[[#This Row],[50]]</f>
        <v>8.8140118440299992E-17</v>
      </c>
      <c r="BA545" s="10">
        <f>3/24000000*OO[[#This Row],[109 (02JUL1985 12:00:00)-Water Temperature (C)]]*OO[[#This Row],[51]]</f>
        <v>6.6994445507925003E-16</v>
      </c>
      <c r="BB545" s="10">
        <f>3/24000000*OO[[#This Row],[110 (02JUL1985 15:00:00)-Water Temperature (C)]]*OO[[#This Row],[52]]</f>
        <v>4.3636619644499999E-15</v>
      </c>
      <c r="BC545" s="10">
        <f>3/24000000*OO[[#This Row],[111 (02JUL1985 18:00:00)-Water Temperature (C)]]*OO[[#This Row],[53]]</f>
        <v>2.5036784747825003E-14</v>
      </c>
      <c r="BD545" s="10">
        <f>3/24000000*OO[[#This Row],[112 (02JUL1985 21:00:00)-Water Temperature (C)]]*OO[[#This Row],[54]]</f>
        <v>1.2773948174952497E-13</v>
      </c>
      <c r="BE545" s="10">
        <f>3/24000000*OO[[#This Row],[113 (03JUL1985 00:00:00)-Water Temperature (C)]]*OO[[#This Row],[55]]</f>
        <v>5.8153117858049997E-13</v>
      </c>
      <c r="BF545" s="10">
        <f>3/24000000*OO[[#This Row],[114 (03JUL1985 03:00:00)-Water Temperature (C)]]*OO[[#This Row],[56]]</f>
        <v>2.36969875438725E-12</v>
      </c>
      <c r="BG545" s="10">
        <f>3/24000000*OO[[#This Row],[115 (03JUL1985 06:00:00)-Water Temperature (C)]]*OO[[#This Row],[57]]</f>
        <v>8.7931597118250003E-12</v>
      </c>
      <c r="BH545" s="10">
        <f>3/24000000*OO[[#This Row],[116 (03JUL1985 09:00:00)-Water Temperature (C)]]*OO[[#This Row],[58]]</f>
        <v>2.9985560173999995E-11</v>
      </c>
      <c r="BI545" s="10">
        <f>3/24000000*OO[[#This Row],[117 (03JUL1985 12:00:00)-Water Temperature (C)]]*OO[[#This Row],[59]]</f>
        <v>9.4543289434287499E-11</v>
      </c>
      <c r="BJ545" s="10">
        <f>3/24000000*OO[[#This Row],[118 (03JUL1985 15:00:00)-Water Temperature (C)]]*OO[[#This Row],[60]]</f>
        <v>2.8634925609112499E-10</v>
      </c>
      <c r="BK545" s="10">
        <f>3/24000000*OO[[#This Row],[119 (03JUL1985 18:00:00)-Water Temperature (C)]]*OO[[#This Row],[61]]</f>
        <v>8.1834509534399995E-10</v>
      </c>
      <c r="BL545" s="10">
        <f>3/24000000*OO[[#This Row],[120 (03JUL1985 21:00:00)-Water Temperature (C)]]*OO[[#This Row],[62]]</f>
        <v>2.1763958898656251E-9</v>
      </c>
      <c r="BM545" s="10">
        <f>3/24000000*OO[[#This Row],[121 (04JUL1985 00:00:00)-Water Temperature (C)]]*OO[[#This Row],[63]]</f>
        <v>5.4117050321250002E-9</v>
      </c>
      <c r="BN545" s="10">
        <f>3/24000000*OO[[#This Row],[122 (04JUL1985 03:00:00)-Water Temperature (C)]]*OO[[#This Row],[64]]</f>
        <v>1.2651447147183749E-8</v>
      </c>
      <c r="BO545" s="10">
        <f>3/24000000*OO[[#This Row],[123 (04JUL1985 06:00:00)-Water Temperature (C)]]*OO[[#This Row],[65]]</f>
        <v>2.78012705244375E-8</v>
      </c>
      <c r="BP545" s="10">
        <f>3/24000000*OO[[#This Row],[124 (04JUL1985 09:00:00)-Water Temperature (C)]]*OO[[#This Row],[66]]</f>
        <v>5.8249160080499992E-8</v>
      </c>
      <c r="BQ545" s="10">
        <f>3/24000000*OO[[#This Row],[125 (04JUL1985 12:00:00)-Water Temperature (C)]]*OO[[#This Row],[67]]</f>
        <v>1.1721415157643748E-7</v>
      </c>
      <c r="BR545" s="10">
        <f>3/24000000*OO[[#This Row],[126 (04JUL1985 15:00:00)-Water Temperature (C)]]*OO[[#This Row],[68]]</f>
        <v>2.2672222506495002E-7</v>
      </c>
      <c r="BS545" s="10">
        <f>3/24000000*OO[[#This Row],[127 (04JUL1985 18:00:00)-Water Temperature (C)]]*OO[[#This Row],[69]]</f>
        <v>4.2164064972599997E-7</v>
      </c>
      <c r="BT545" s="10">
        <f>3/24000000*OO[[#This Row],[128 (04JUL1985 21:00:00)-Water Temperature (C)]]*OO[[#This Row],[70]]</f>
        <v>7.5235652546425001E-7</v>
      </c>
      <c r="BU545" s="10">
        <f>3/24000000*OO[[#This Row],[129 (05JUL1985 00:00:00)-Water Temperature (C)]]*OO[[#This Row],[71]]</f>
        <v>1.2887466872020001E-6</v>
      </c>
      <c r="BV545" s="10">
        <f>3/24000000*OO[[#This Row],[130 (05JUL1985 03:00:00)-Water Temperature (C)]]*OO[[#This Row],[72]]</f>
        <v>2.135089832186125E-6</v>
      </c>
      <c r="BW545" s="10">
        <f>3/24000000*OO[[#This Row],[131 (05JUL1985 06:00:00)-Water Temperature (C)]]*OO[[#This Row],[73]]</f>
        <v>3.4390452468549998E-6</v>
      </c>
      <c r="BX545" s="10">
        <f>3/24000000*OO[[#This Row],[132 (05JUL1985 09:00:00)-Water Temperature (C)]]*OO[[#This Row],[74]]</f>
        <v>5.4172608356899999E-6</v>
      </c>
      <c r="BY545" s="10">
        <f>3/24000000*OO[[#This Row],[133 (05JUL1985 12:00:00)-Water Temperature (C)]]*OO[[#This Row],[75]]</f>
        <v>8.3206995153150012E-6</v>
      </c>
      <c r="BZ545" s="10">
        <f>3/24000000*OO[[#This Row],[134 (05JUL1985 15:00:00)-Water Temperature (C)]]*OO[[#This Row],[76]]</f>
        <v>1.2466649116229999E-5</v>
      </c>
      <c r="CA545" s="10">
        <f>3/24000000*OO[[#This Row],[135 (05JUL1985 18:00:00)-Water Temperature (C)]]*OO[[#This Row],[77]]</f>
        <v>1.8244497467945001E-5</v>
      </c>
      <c r="CB545" s="10">
        <f>3/24000000*OO[[#This Row],[136 (05JUL1985 21:00:00)-Water Temperature (C)]]*OO[[#This Row],[78]]</f>
        <v>2.6048341823124997E-5</v>
      </c>
      <c r="CC545" s="10">
        <f>3/24000000*OO[[#This Row],[137 (06JUL1985 00:00:00)-Water Temperature (C)]]*OO[[#This Row],[79]]</f>
        <v>3.6368293253774997E-5</v>
      </c>
      <c r="CD545" s="10">
        <f>3/24000000*OO[[#This Row],[138 (06JUL1985 03:00:00)-Water Temperature (C)]]*OO[[#This Row],[80]]</f>
        <v>4.9891747372199996E-5</v>
      </c>
      <c r="CE545" s="10">
        <f>3/24000000*OO[[#This Row],[139 (06JUL1985 06:00:00)-Water Temperature (C)]]*OO[[#This Row],[81]]</f>
        <v>6.7498570324262504E-5</v>
      </c>
      <c r="CF545" s="10">
        <f>3/24000000*OO[[#This Row],[140 (06JUL1985 09:00:00)-Water Temperature (C)]]*OO[[#This Row],[82]]</f>
        <v>9.0454450714950007E-5</v>
      </c>
      <c r="CG545" s="10">
        <f>3/24000000*OO[[#This Row],[141 (06JUL1985 12:00:00)-Water Temperature (C)]]*OO[[#This Row],[83]]</f>
        <v>1.1957634199972499E-4</v>
      </c>
      <c r="CH545" s="10">
        <f>3/24000000*OO[[#This Row],[142 (06JUL1985 15:00:00)-Water Temperature (C)]]*OO[[#This Row],[84]]</f>
        <v>1.5589783815544999E-4</v>
      </c>
      <c r="CI545" s="10">
        <f>3/24000000*OO[[#This Row],[143 (06JUL1985 18:00:00)-Water Temperature (C)]]*OO[[#This Row],[85]]</f>
        <v>2.0036311527904998E-4</v>
      </c>
      <c r="CJ545" s="10">
        <f>3/24000000*OO[[#This Row],[144 (06JUL1985 21:00:00)-Water Temperature (C)]]*OO[[#This Row],[86]]</f>
        <v>2.5367670555725004E-4</v>
      </c>
      <c r="CK545" s="10">
        <f>3/24000000*OO[[#This Row],[145 (07JUL1985 00:00:00)-Water Temperature (C)]]*OO[[#This Row],[87]]</f>
        <v>3.1680228440699999E-4</v>
      </c>
      <c r="CL545" s="10">
        <f>3/24000000*OO[[#This Row],[146 (07JUL1985 03:00:00)-Water Temperature (C)]]*OO[[#This Row],[88]]</f>
        <v>3.916644522875E-4</v>
      </c>
      <c r="CM545" s="10">
        <f>3/24000000*OO[[#This Row],[147 (07JUL1985 06:00:00)-Water Temperature (C)]]*OO[[#This Row],[89]]</f>
        <v>4.8074914538512499E-4</v>
      </c>
      <c r="CN545" s="10">
        <f>3/24000000*OO[[#This Row],[148 (07JUL1985 09:00:00)-Water Temperature (C)]]*OO[[#This Row],[90]]</f>
        <v>5.8707331608887504E-4</v>
      </c>
      <c r="CO545" s="10">
        <f>3/24000000*OO[[#This Row],[149 (07JUL1985 12:00:00)-Water Temperature (C)]]*OO[[#This Row],[91]]</f>
        <v>7.0766525645649992E-4</v>
      </c>
      <c r="CP545" s="10">
        <f>3/24000000*OO[[#This Row],[150 (07JUL1985 15:00:00)-Water Temperature (C)]]*OO[[#This Row],[92]]</f>
        <v>8.4664270030362508E-4</v>
      </c>
      <c r="CQ545" s="10">
        <f>3/24000000*OO[[#This Row],[151 (07JUL1985 18:00:00)-Water Temperature (C)]]*OO[[#This Row],[93]]</f>
        <v>1.0039407714920001E-3</v>
      </c>
      <c r="CR545" s="10">
        <f>3/24000000*OO[[#This Row],[152 (07JUL1985 21:00:00)-Water Temperature (C)]]*OO[[#This Row],[94]]</f>
        <v>1.1794266076464999E-3</v>
      </c>
      <c r="CS545" s="10">
        <f>3/24000000*OO[[#This Row],[153 (08JUL1985 00:00:00)-Water Temperature (C)]]*OO[[#This Row],[95]]</f>
        <v>1.373255597175625E-3</v>
      </c>
      <c r="CT545" s="10">
        <f>3/24000000*OO[[#This Row],[154 (08JUL1985 03:00:00)-Water Temperature (C)]]*OO[[#This Row],[96]]</f>
        <v>1.58534854401125E-3</v>
      </c>
      <c r="CU545" s="10">
        <f>3/24000000*OO[[#This Row],[155 (08JUL1985 06:00:00)-Water Temperature (C)]]*OO[[#This Row],[97]]</f>
        <v>1.8069262430849998E-3</v>
      </c>
      <c r="CV545" s="10">
        <f>3/24000000*OO[[#This Row],[156 (08JUL1985 09:00:00)-Water Temperature (C)]]*OO[[#This Row],[98]]</f>
        <v>2.0499563314087497E-3</v>
      </c>
      <c r="CW545" s="10">
        <f>3/24000000*OO[[#This Row],[157 (08JUL1985 12:00:00)-Water Temperature (C)]]*OO[[#This Row],[99]]</f>
        <v>2.3275169806874999E-3</v>
      </c>
    </row>
    <row r="546" spans="1:101" x14ac:dyDescent="0.35">
      <c r="A546" t="s">
        <v>553</v>
      </c>
      <c r="B546">
        <v>8950.6470000000008</v>
      </c>
      <c r="C546" s="10">
        <f>3/24*OO[[#This Row],[59 (26JUN1985 06:00:00)-Water Temperature (C)]]*OO[[#This Row],[1]]/SUM(OO[1])</f>
        <v>0</v>
      </c>
      <c r="D546" s="10">
        <f>3/24*OO[[#This Row],[60 (26JUN1985 09:00:00)-Water Temperature (C)]]*OO[[#This Row],[2]]/SUM(OO[2])</f>
        <v>0</v>
      </c>
      <c r="E546" s="10">
        <f>3/24*OO[[#This Row],[61 (26JUN1985 12:00:00)-Water Temperature (C)]]*OO[[#This Row],[3]]/SUM(OO[3])</f>
        <v>0</v>
      </c>
      <c r="F546" s="10">
        <f>3/24*OO[[#This Row],[62 (26JUN1985 15:00:00)-Water Temperature (C)]]*OO[[#This Row],[4]]/SUM(OO[4])</f>
        <v>0</v>
      </c>
      <c r="G546" s="10">
        <f>3/24*OO[[#This Row],[63 (26JUN1985 18:00:00)-Water Temperature (C)]]*OO[[#This Row],[5]]/SUM(OO[5])</f>
        <v>0</v>
      </c>
      <c r="H546" s="10">
        <f>3/24*OO[[#This Row],[64 (26JUN1985 21:00:00)-Water Temperature (C)]]*OO[[#This Row],[6]]/SUM(OO[6])</f>
        <v>0</v>
      </c>
      <c r="I546" s="10">
        <f>3/24*OO[[#This Row],[65 (27JUN1985 00:00:00)-Water Temperature (C)]]*OO[[#This Row],[7]]/SUM(OO[7])</f>
        <v>0</v>
      </c>
      <c r="J546" s="10">
        <f>3/24*OO[[#This Row],[66 (27JUN1985 03:00:00)-Water Temperature (C)]]*OO[[#This Row],[8]]/SUM(OO[8])</f>
        <v>0</v>
      </c>
      <c r="K546" s="10">
        <f>3/24*OO[[#This Row],[67 (27JUN1985 06:00:00)-Water Temperature (C)]]*OO[[#This Row],[9]]/SUM(OO[9])</f>
        <v>0</v>
      </c>
      <c r="L546" s="10">
        <f>3/24*OO[[#This Row],[68 (27JUN1985 09:00:00)-Water Temperature (C)]]*OO[[#This Row],[10]]/SUM(OO[10])</f>
        <v>0</v>
      </c>
      <c r="M546" s="10">
        <f>3/24*OO[[#This Row],[69 (27JUN1985 12:00:00)-Water Temperature (C)]]*OO[[#This Row],[11]]/SUM(OO[11])</f>
        <v>0</v>
      </c>
      <c r="N546" s="10">
        <f>3/24*OO[[#This Row],[70 (27JUN1985 15:00:00)-Water Temperature (C)]]*OO[[#This Row],[12]]/SUM(OO[12])</f>
        <v>0</v>
      </c>
      <c r="O546" s="10">
        <f>3/24*OO[[#This Row],[71 (27JUN1985 18:00:00)-Water Temperature (C)]]*OO[[#This Row],[13]]/SUM(OO[13])</f>
        <v>0</v>
      </c>
      <c r="P546" s="10">
        <f>3/24*OO[[#This Row],[72 (27JUN1985 21:00:00)-Water Temperature (C)]]*OO[[#This Row],[14]]/SUM(OO[14])</f>
        <v>0</v>
      </c>
      <c r="Q546" s="10">
        <f>3/24*OO[[#This Row],[73 (28JUN1985 00:00:00)-Water Temperature (C)]]*OO[[#This Row],[15]]/SUM(OO[15])</f>
        <v>0</v>
      </c>
      <c r="R546" s="10">
        <f>3/24*OO[[#This Row],[74 (28JUN1985 03:00:00)-Water Temperature (C)]]*OO[[#This Row],[16]]/SUM(OO[16])</f>
        <v>0</v>
      </c>
      <c r="S546" s="10">
        <f>3/24*OO[[#This Row],[75 (28JUN1985 06:00:00)-Water Temperature (C)]]*OO[[#This Row],[17]]/SUM(OO[17])</f>
        <v>0</v>
      </c>
      <c r="T546" s="10">
        <f>3/24*OO[[#This Row],[76 (28JUN1985 09:00:00)-Water Temperature (C)]]*OO[[#This Row],[18]]/SUM(OO[18])</f>
        <v>0</v>
      </c>
      <c r="U546" s="10">
        <f>3/24*OO[[#This Row],[77 (28JUN1985 12:00:00)-Water Temperature (C)]]*OO[[#This Row],[19]]/SUM(OO[19])</f>
        <v>0</v>
      </c>
      <c r="V546" s="10">
        <f>3/24000000*OO[[#This Row],[78 (28JUN1985 15:00:00)-Water Temperature (C)]]*OO[[#This Row],[20]]</f>
        <v>0</v>
      </c>
      <c r="W546" s="10">
        <f>3/24000000*OO[[#This Row],[79 (28JUN1985 18:00:00)-Water Temperature (C)]]*OO[[#This Row],[21]]</f>
        <v>0</v>
      </c>
      <c r="X546" s="10">
        <f>3/24000000*OO[[#This Row],[80 (28JUN1985 21:00:00)-Water Temperature (C)]]*OO[[#This Row],[22]]</f>
        <v>0</v>
      </c>
      <c r="Y546" s="10">
        <f>3/24000000*OO[[#This Row],[81 (29JUN1985 00:00:00)-Water Temperature (C)]]*OO[[#This Row],[23]]</f>
        <v>0</v>
      </c>
      <c r="Z546" s="10">
        <f>3/24000000*OO[[#This Row],[82 (29JUN1985 03:00:00)-Water Temperature (C)]]*OO[[#This Row],[24]]</f>
        <v>0</v>
      </c>
      <c r="AA546" s="10">
        <f>3/24000000*OO[[#This Row],[83 (29JUN1985 06:00:00)-Water Temperature (C)]]*OO[[#This Row],[25]]</f>
        <v>0</v>
      </c>
      <c r="AB546" s="10">
        <f>3/24000000*OO[[#This Row],[84 (29JUN1985 09:00:00)-Water Temperature (C)]]*OO[[#This Row],[26]]</f>
        <v>0</v>
      </c>
      <c r="AC546" s="10">
        <f>3/24000000*OO[[#This Row],[85 (29JUN1985 12:00:00)-Water Temperature (C)]]*OO[[#This Row],[27]]</f>
        <v>0</v>
      </c>
      <c r="AD546" s="10">
        <f>3/24000000*OO[[#This Row],[86 (29JUN1985 15:00:00)-Water Temperature (C)]]*OO[[#This Row],[28]]</f>
        <v>0</v>
      </c>
      <c r="AE546" s="10">
        <f>3/24000000*OO[[#This Row],[88 (29JUN1985 21:00:00)-Water Temperature (C)]]*OO[[#This Row],[30]]</f>
        <v>0</v>
      </c>
      <c r="AF546" s="10">
        <f>3/24000000*OO[[#This Row],[88 (29JUN1985 21:00:00)-Water Temperature (C)]]*OO[[#This Row],[30]]</f>
        <v>0</v>
      </c>
      <c r="AG546" s="10">
        <f>3/24000000*OO[[#This Row],[89 (30JUN1985 00:00:00)-Water Temperature (C)]]*OO[[#This Row],[31]]</f>
        <v>0</v>
      </c>
      <c r="AH546" s="10">
        <f>3/24000000*OO[[#This Row],[90 (30JUN1985 03:00:00)-Water Temperature (C)]]*OO[[#This Row],[32]]</f>
        <v>0</v>
      </c>
      <c r="AI546" s="10">
        <f>3/24000000*OO[[#This Row],[91 (30JUN1985 06:00:00)-Water Temperature (C)]]*OO[[#This Row],[33]]</f>
        <v>0</v>
      </c>
      <c r="AJ546" s="10">
        <f>3/24000000*OO[[#This Row],[92 (30JUN1985 09:00:00)-Water Temperature (C)]]*OO[[#This Row],[34]]</f>
        <v>0</v>
      </c>
      <c r="AK546" s="10">
        <f>3/24000000*OO[[#This Row],[93 (30JUN1985 12:00:00)-Water Temperature (C)]]*OO[[#This Row],[35]]</f>
        <v>2.75881492361E-42</v>
      </c>
      <c r="AL546" s="10">
        <f>3/24000000*OO[[#This Row],[94 (30JUN1985 15:00:00)-Water Temperature (C)]]*OO[[#This Row],[36]]</f>
        <v>2.36885201235E-39</v>
      </c>
      <c r="AM546" s="10">
        <f>3/24000000*OO[[#This Row],[95 (30JUN1985 18:00:00)-Water Temperature (C)]]*OO[[#This Row],[37]]</f>
        <v>1.0931115852382499E-36</v>
      </c>
      <c r="AN546" s="10">
        <f>3/24000000*OO[[#This Row],[96 (30JUN1985 21:00:00)-Water Temperature (C)]]*OO[[#This Row],[38]]</f>
        <v>2.9230055192249997E-34</v>
      </c>
      <c r="AO546" s="10">
        <f>3/24000000*OO[[#This Row],[97 (01JUL1985 00:00:00)-Water Temperature (C)]]*OO[[#This Row],[39]]</f>
        <v>4.8243020790374997E-32</v>
      </c>
      <c r="AP546" s="10">
        <f>3/24000000*OO[[#This Row],[98 (01JUL1985 03:00:00)-Water Temperature (C)]]*OO[[#This Row],[40]]</f>
        <v>5.1963629192749994E-30</v>
      </c>
      <c r="AQ546" s="10">
        <f>3/24000000*OO[[#This Row],[99 (01JUL1985 06:00:00)-Water Temperature (C)]]*OO[[#This Row],[41]]</f>
        <v>3.83013139805625E-28</v>
      </c>
      <c r="AR546" s="10">
        <f>3/24000000*OO[[#This Row],[100 (01JUL1985 09:00:00)-Water Temperature (C)]]*OO[[#This Row],[42]]</f>
        <v>2.0172773423344998E-26</v>
      </c>
      <c r="AS546" s="10">
        <f>3/24000000*OO[[#This Row],[101 (01JUL1985 12:00:00)-Water Temperature (C)]]*OO[[#This Row],[43]]</f>
        <v>7.7926817547150008E-25</v>
      </c>
      <c r="AT546" s="10">
        <f>3/24000000*OO[[#This Row],[102 (01JUL1985 15:00:00)-Water Temperature (C)]]*OO[[#This Row],[44]]</f>
        <v>2.265354576616E-23</v>
      </c>
      <c r="AU546" s="10">
        <f>3/24000000*OO[[#This Row],[103 (01JUL1985 18:00:00)-Water Temperature (C)]]*OO[[#This Row],[45]]</f>
        <v>5.08738232600625E-22</v>
      </c>
      <c r="AV546" s="10">
        <f>3/24000000*OO[[#This Row],[104 (01JUL1985 21:00:00)-Water Temperature (C)]]*OO[[#This Row],[46]]</f>
        <v>9.0414608436450015E-21</v>
      </c>
      <c r="AW546" s="10">
        <f>3/24000000*OO[[#This Row],[105 (02JUL1985 00:00:00)-Water Temperature (C)]]*OO[[#This Row],[47]]</f>
        <v>1.291961371063E-19</v>
      </c>
      <c r="AX546" s="10">
        <f>3/24000000*OO[[#This Row],[106 (02JUL1985 03:00:00)-Water Temperature (C)]]*OO[[#This Row],[48]]</f>
        <v>1.5158299602791248E-18</v>
      </c>
      <c r="AY546" s="10">
        <f>3/24000000*OO[[#This Row],[107 (02JUL1985 06:00:00)-Water Temperature (C)]]*OO[[#This Row],[49]]</f>
        <v>1.4895864833039997E-17</v>
      </c>
      <c r="AZ546" s="10">
        <f>3/24000000*OO[[#This Row],[108 (02JUL1985 09:00:00)-Water Temperature (C)]]*OO[[#This Row],[50]]</f>
        <v>1.2461680922812499E-16</v>
      </c>
      <c r="BA546" s="10">
        <f>3/24000000*OO[[#This Row],[109 (02JUL1985 12:00:00)-Water Temperature (C)]]*OO[[#This Row],[51]]</f>
        <v>8.9950057478262486E-16</v>
      </c>
      <c r="BB546" s="10">
        <f>3/24000000*OO[[#This Row],[110 (02JUL1985 15:00:00)-Water Temperature (C)]]*OO[[#This Row],[52]]</f>
        <v>5.641550148194999E-15</v>
      </c>
      <c r="BC546" s="10">
        <f>3/24000000*OO[[#This Row],[111 (02JUL1985 18:00:00)-Water Temperature (C)]]*OO[[#This Row],[53]]</f>
        <v>3.1094541374550003E-14</v>
      </c>
      <c r="BD546" s="10">
        <f>3/24000000*OO[[#This Row],[112 (02JUL1985 21:00:00)-Water Temperature (C)]]*OO[[#This Row],[54]]</f>
        <v>1.5200724443043746E-13</v>
      </c>
      <c r="BE546" s="10">
        <f>3/24000000*OO[[#This Row],[113 (03JUL1985 00:00:00)-Water Temperature (C)]]*OO[[#This Row],[55]]</f>
        <v>6.6681700053399998E-13</v>
      </c>
      <c r="BF546" s="10">
        <f>3/24000000*OO[[#This Row],[114 (03JUL1985 03:00:00)-Water Temperature (C)]]*OO[[#This Row],[56]]</f>
        <v>2.6456302125E-12</v>
      </c>
      <c r="BG546" s="10">
        <f>3/24000000*OO[[#This Row],[115 (03JUL1985 06:00:00)-Water Temperature (C)]]*OO[[#This Row],[57]]</f>
        <v>9.5789704569999975E-12</v>
      </c>
      <c r="BH546" s="10">
        <f>3/24000000*OO[[#This Row],[116 (03JUL1985 09:00:00)-Water Temperature (C)]]*OO[[#This Row],[58]]</f>
        <v>3.197361614655E-11</v>
      </c>
      <c r="BI546" s="10">
        <f>3/24000000*OO[[#This Row],[117 (03JUL1985 12:00:00)-Water Temperature (C)]]*OO[[#This Row],[59]]</f>
        <v>9.8982544776899998E-11</v>
      </c>
      <c r="BJ546" s="10">
        <f>3/24000000*OO[[#This Row],[118 (03JUL1985 15:00:00)-Water Temperature (C)]]*OO[[#This Row],[60]]</f>
        <v>2.8509333782624993E-10</v>
      </c>
      <c r="BK546" s="10">
        <f>3/24000000*OO[[#This Row],[119 (03JUL1985 18:00:00)-Water Temperature (C)]]*OO[[#This Row],[61]]</f>
        <v>7.6832208687674995E-10</v>
      </c>
      <c r="BL546" s="10">
        <f>3/24000000*OO[[#This Row],[120 (03JUL1985 21:00:00)-Water Temperature (C)]]*OO[[#This Row],[62]]</f>
        <v>1.9393627683085E-9</v>
      </c>
      <c r="BM546" s="10">
        <f>3/24000000*OO[[#This Row],[121 (04JUL1985 00:00:00)-Water Temperature (C)]]*OO[[#This Row],[63]]</f>
        <v>4.6135938629500001E-9</v>
      </c>
      <c r="BN546" s="10">
        <f>3/24000000*OO[[#This Row],[122 (04JUL1985 03:00:00)-Water Temperature (C)]]*OO[[#This Row],[64]]</f>
        <v>1.0403664458587501E-8</v>
      </c>
      <c r="BO546" s="10">
        <f>3/24000000*OO[[#This Row],[123 (04JUL1985 06:00:00)-Water Temperature (C)]]*OO[[#This Row],[65]]</f>
        <v>2.2320613411134997E-8</v>
      </c>
      <c r="BP546" s="10">
        <f>3/24000000*OO[[#This Row],[124 (04JUL1985 09:00:00)-Water Temperature (C)]]*OO[[#This Row],[66]]</f>
        <v>4.5863272807449992E-8</v>
      </c>
      <c r="BQ546" s="10">
        <f>3/24000000*OO[[#This Row],[125 (04JUL1985 12:00:00)-Water Temperature (C)]]*OO[[#This Row],[67]]</f>
        <v>9.0348943575074996E-8</v>
      </c>
      <c r="BR546" s="10">
        <f>3/24000000*OO[[#This Row],[126 (04JUL1985 15:00:00)-Water Temperature (C)]]*OO[[#This Row],[68]]</f>
        <v>1.71038931635E-7</v>
      </c>
      <c r="BS546" s="10">
        <f>3/24000000*OO[[#This Row],[127 (04JUL1985 18:00:00)-Water Temperature (C)]]*OO[[#This Row],[69]]</f>
        <v>3.1257620062937501E-7</v>
      </c>
      <c r="BT546" s="10">
        <f>3/24000000*OO[[#This Row],[128 (04JUL1985 21:00:00)-Water Temperature (C)]]*OO[[#This Row],[70]]</f>
        <v>5.5113216730624996E-7</v>
      </c>
      <c r="BU546" s="10">
        <f>3/24000000*OO[[#This Row],[129 (05JUL1985 00:00:00)-Water Temperature (C)]]*OO[[#This Row],[71]]</f>
        <v>9.3843299131687504E-7</v>
      </c>
      <c r="BV546" s="10">
        <f>3/24000000*OO[[#This Row],[130 (05JUL1985 03:00:00)-Water Temperature (C)]]*OO[[#This Row],[72]]</f>
        <v>1.550842790557E-6</v>
      </c>
      <c r="BW546" s="10">
        <f>3/24000000*OO[[#This Row],[131 (05JUL1985 06:00:00)-Water Temperature (C)]]*OO[[#This Row],[73]]</f>
        <v>2.4950088683112497E-6</v>
      </c>
      <c r="BX546" s="10">
        <f>3/24000000*OO[[#This Row],[132 (05JUL1985 09:00:00)-Water Temperature (C)]]*OO[[#This Row],[74]]</f>
        <v>3.9305689855949997E-6</v>
      </c>
      <c r="BY546" s="10">
        <f>3/24000000*OO[[#This Row],[133 (05JUL1985 12:00:00)-Water Temperature (C)]]*OO[[#This Row],[75]]</f>
        <v>6.0549194846250004E-6</v>
      </c>
      <c r="BZ546" s="10">
        <f>3/24000000*OO[[#This Row],[134 (05JUL1985 15:00:00)-Water Temperature (C)]]*OO[[#This Row],[76]]</f>
        <v>9.1248666474812497E-6</v>
      </c>
      <c r="CA546" s="10">
        <f>3/24000000*OO[[#This Row],[135 (05JUL1985 18:00:00)-Water Temperature (C)]]*OO[[#This Row],[77]]</f>
        <v>1.3457263183812498E-5</v>
      </c>
      <c r="CB546" s="10">
        <f>3/24000000*OO[[#This Row],[136 (05JUL1985 21:00:00)-Water Temperature (C)]]*OO[[#This Row],[78]]</f>
        <v>1.9387340974199999E-5</v>
      </c>
      <c r="CC546" s="10">
        <f>3/24000000*OO[[#This Row],[137 (06JUL1985 00:00:00)-Water Temperature (C)]]*OO[[#This Row],[79]]</f>
        <v>2.7343873073512499E-5</v>
      </c>
      <c r="CD546" s="10">
        <f>3/24000000*OO[[#This Row],[138 (06JUL1985 03:00:00)-Water Temperature (C)]]*OO[[#This Row],[80]]</f>
        <v>3.7908568255499998E-5</v>
      </c>
      <c r="CE546" s="10">
        <f>3/24000000*OO[[#This Row],[139 (06JUL1985 06:00:00)-Water Temperature (C)]]*OO[[#This Row],[81]]</f>
        <v>5.1763385357549994E-5</v>
      </c>
      <c r="CF546" s="10">
        <f>3/24000000*OO[[#This Row],[140 (06JUL1985 09:00:00)-Water Temperature (C)]]*OO[[#This Row],[82]]</f>
        <v>6.9965999808249997E-5</v>
      </c>
      <c r="CG546" s="10">
        <f>3/24000000*OO[[#This Row],[141 (06JUL1985 12:00:00)-Water Temperature (C)]]*OO[[#This Row],[83]]</f>
        <v>9.3380536513275E-5</v>
      </c>
      <c r="CH546" s="10">
        <f>3/24000000*OO[[#This Row],[142 (06JUL1985 15:00:00)-Water Temperature (C)]]*OO[[#This Row],[84]]</f>
        <v>1.2305608346643751E-4</v>
      </c>
      <c r="CI546" s="10">
        <f>3/24000000*OO[[#This Row],[143 (06JUL1985 18:00:00)-Water Temperature (C)]]*OO[[#This Row],[85]]</f>
        <v>1.5997793465029998E-4</v>
      </c>
      <c r="CJ546" s="10">
        <f>3/24000000*OO[[#This Row],[144 (06JUL1985 21:00:00)-Water Temperature (C)]]*OO[[#This Row],[86]]</f>
        <v>2.0487800583840002E-4</v>
      </c>
      <c r="CK546" s="10">
        <f>3/24000000*OO[[#This Row],[145 (07JUL1985 00:00:00)-Water Temperature (C)]]*OO[[#This Row],[87]]</f>
        <v>2.5877963868749997E-4</v>
      </c>
      <c r="CL546" s="10">
        <f>3/24000000*OO[[#This Row],[146 (07JUL1985 03:00:00)-Water Temperature (C)]]*OO[[#This Row],[88]]</f>
        <v>3.2349850541162496E-4</v>
      </c>
      <c r="CM546" s="10">
        <f>3/24000000*OO[[#This Row],[147 (07JUL1985 06:00:00)-Water Temperature (C)]]*OO[[#This Row],[89]]</f>
        <v>4.0080789099250004E-4</v>
      </c>
      <c r="CN546" s="10">
        <f>3/24000000*OO[[#This Row],[148 (07JUL1985 09:00:00)-Water Temperature (C)]]*OO[[#This Row],[90]]</f>
        <v>4.9398462404999998E-4</v>
      </c>
      <c r="CO546" s="10">
        <f>3/24000000*OO[[#This Row],[149 (07JUL1985 12:00:00)-Water Temperature (C)]]*OO[[#This Row],[91]]</f>
        <v>6.0252202318987491E-4</v>
      </c>
      <c r="CP546" s="10">
        <f>3/24000000*OO[[#This Row],[150 (07JUL1985 15:00:00)-Water Temperature (C)]]*OO[[#This Row],[92]]</f>
        <v>7.3103309040000006E-4</v>
      </c>
      <c r="CQ546" s="10">
        <f>3/24000000*OO[[#This Row],[151 (07JUL1985 18:00:00)-Water Temperature (C)]]*OO[[#This Row],[93]]</f>
        <v>8.7960375782524989E-4</v>
      </c>
      <c r="CR546" s="10">
        <f>3/24000000*OO[[#This Row],[152 (07JUL1985 21:00:00)-Water Temperature (C)]]*OO[[#This Row],[94]]</f>
        <v>1.047974066873125E-3</v>
      </c>
      <c r="CS546" s="10">
        <f>3/24000000*OO[[#This Row],[153 (08JUL1985 00:00:00)-Water Temperature (C)]]*OO[[#This Row],[95]]</f>
        <v>1.2372414166055001E-3</v>
      </c>
      <c r="CT546" s="10">
        <f>3/24000000*OO[[#This Row],[154 (08JUL1985 03:00:00)-Water Temperature (C)]]*OO[[#This Row],[96]]</f>
        <v>1.4503428406454999E-3</v>
      </c>
      <c r="CU546" s="10">
        <f>3/24000000*OO[[#This Row],[155 (08JUL1985 06:00:00)-Water Temperature (C)]]*OO[[#This Row],[97]]</f>
        <v>1.691517897210375E-3</v>
      </c>
      <c r="CV546" s="10">
        <f>3/24000000*OO[[#This Row],[156 (08JUL1985 09:00:00)-Water Temperature (C)]]*OO[[#This Row],[98]]</f>
        <v>1.9694427489602498E-3</v>
      </c>
      <c r="CW546" s="10">
        <f>3/24000000*OO[[#This Row],[157 (08JUL1985 12:00:00)-Water Temperature (C)]]*OO[[#This Row],[99]]</f>
        <v>2.2822835603569999E-3</v>
      </c>
    </row>
    <row r="547" spans="1:101" x14ac:dyDescent="0.35">
      <c r="A547" t="s">
        <v>554</v>
      </c>
      <c r="B547">
        <v>5178.9880000000003</v>
      </c>
      <c r="C547" s="10">
        <f>3/24*OO[[#This Row],[59 (26JUN1985 06:00:00)-Water Temperature (C)]]*OO[[#This Row],[1]]/SUM(OO[1])</f>
        <v>0</v>
      </c>
      <c r="D547" s="10">
        <f>3/24*OO[[#This Row],[60 (26JUN1985 09:00:00)-Water Temperature (C)]]*OO[[#This Row],[2]]/SUM(OO[2])</f>
        <v>0</v>
      </c>
      <c r="E547" s="10">
        <f>3/24*OO[[#This Row],[61 (26JUN1985 12:00:00)-Water Temperature (C)]]*OO[[#This Row],[3]]/SUM(OO[3])</f>
        <v>0</v>
      </c>
      <c r="F547" s="10">
        <f>3/24*OO[[#This Row],[62 (26JUN1985 15:00:00)-Water Temperature (C)]]*OO[[#This Row],[4]]/SUM(OO[4])</f>
        <v>0</v>
      </c>
      <c r="G547" s="10">
        <f>3/24*OO[[#This Row],[63 (26JUN1985 18:00:00)-Water Temperature (C)]]*OO[[#This Row],[5]]/SUM(OO[5])</f>
        <v>0</v>
      </c>
      <c r="H547" s="10">
        <f>3/24*OO[[#This Row],[64 (26JUN1985 21:00:00)-Water Temperature (C)]]*OO[[#This Row],[6]]/SUM(OO[6])</f>
        <v>0</v>
      </c>
      <c r="I547" s="10">
        <f>3/24*OO[[#This Row],[65 (27JUN1985 00:00:00)-Water Temperature (C)]]*OO[[#This Row],[7]]/SUM(OO[7])</f>
        <v>0</v>
      </c>
      <c r="J547" s="10">
        <f>3/24*OO[[#This Row],[66 (27JUN1985 03:00:00)-Water Temperature (C)]]*OO[[#This Row],[8]]/SUM(OO[8])</f>
        <v>0</v>
      </c>
      <c r="K547" s="10">
        <f>3/24*OO[[#This Row],[67 (27JUN1985 06:00:00)-Water Temperature (C)]]*OO[[#This Row],[9]]/SUM(OO[9])</f>
        <v>0</v>
      </c>
      <c r="L547" s="10">
        <f>3/24*OO[[#This Row],[68 (27JUN1985 09:00:00)-Water Temperature (C)]]*OO[[#This Row],[10]]/SUM(OO[10])</f>
        <v>0</v>
      </c>
      <c r="M547" s="10">
        <f>3/24*OO[[#This Row],[69 (27JUN1985 12:00:00)-Water Temperature (C)]]*OO[[#This Row],[11]]/SUM(OO[11])</f>
        <v>0</v>
      </c>
      <c r="N547" s="10">
        <f>3/24*OO[[#This Row],[70 (27JUN1985 15:00:00)-Water Temperature (C)]]*OO[[#This Row],[12]]/SUM(OO[12])</f>
        <v>0</v>
      </c>
      <c r="O547" s="10">
        <f>3/24*OO[[#This Row],[71 (27JUN1985 18:00:00)-Water Temperature (C)]]*OO[[#This Row],[13]]/SUM(OO[13])</f>
        <v>0</v>
      </c>
      <c r="P547" s="10">
        <f>3/24*OO[[#This Row],[72 (27JUN1985 21:00:00)-Water Temperature (C)]]*OO[[#This Row],[14]]/SUM(OO[14])</f>
        <v>0</v>
      </c>
      <c r="Q547" s="10">
        <f>3/24*OO[[#This Row],[73 (28JUN1985 00:00:00)-Water Temperature (C)]]*OO[[#This Row],[15]]/SUM(OO[15])</f>
        <v>0</v>
      </c>
      <c r="R547" s="10">
        <f>3/24*OO[[#This Row],[74 (28JUN1985 03:00:00)-Water Temperature (C)]]*OO[[#This Row],[16]]/SUM(OO[16])</f>
        <v>0</v>
      </c>
      <c r="S547" s="10">
        <f>3/24*OO[[#This Row],[75 (28JUN1985 06:00:00)-Water Temperature (C)]]*OO[[#This Row],[17]]/SUM(OO[17])</f>
        <v>0</v>
      </c>
      <c r="T547" s="10">
        <f>3/24*OO[[#This Row],[76 (28JUN1985 09:00:00)-Water Temperature (C)]]*OO[[#This Row],[18]]/SUM(OO[18])</f>
        <v>0</v>
      </c>
      <c r="U547" s="10">
        <f>3/24*OO[[#This Row],[77 (28JUN1985 12:00:00)-Water Temperature (C)]]*OO[[#This Row],[19]]/SUM(OO[19])</f>
        <v>0</v>
      </c>
      <c r="V547" s="10">
        <f>3/24000000*OO[[#This Row],[78 (28JUN1985 15:00:00)-Water Temperature (C)]]*OO[[#This Row],[20]]</f>
        <v>0</v>
      </c>
      <c r="W547" s="10">
        <f>3/24000000*OO[[#This Row],[79 (28JUN1985 18:00:00)-Water Temperature (C)]]*OO[[#This Row],[21]]</f>
        <v>0</v>
      </c>
      <c r="X547" s="10">
        <f>3/24000000*OO[[#This Row],[80 (28JUN1985 21:00:00)-Water Temperature (C)]]*OO[[#This Row],[22]]</f>
        <v>0</v>
      </c>
      <c r="Y547" s="10">
        <f>3/24000000*OO[[#This Row],[81 (29JUN1985 00:00:00)-Water Temperature (C)]]*OO[[#This Row],[23]]</f>
        <v>0</v>
      </c>
      <c r="Z547" s="10">
        <f>3/24000000*OO[[#This Row],[82 (29JUN1985 03:00:00)-Water Temperature (C)]]*OO[[#This Row],[24]]</f>
        <v>0</v>
      </c>
      <c r="AA547" s="10">
        <f>3/24000000*OO[[#This Row],[83 (29JUN1985 06:00:00)-Water Temperature (C)]]*OO[[#This Row],[25]]</f>
        <v>0</v>
      </c>
      <c r="AB547" s="10">
        <f>3/24000000*OO[[#This Row],[84 (29JUN1985 09:00:00)-Water Temperature (C)]]*OO[[#This Row],[26]]</f>
        <v>0</v>
      </c>
      <c r="AC547" s="10">
        <f>3/24000000*OO[[#This Row],[85 (29JUN1985 12:00:00)-Water Temperature (C)]]*OO[[#This Row],[27]]</f>
        <v>0</v>
      </c>
      <c r="AD547" s="10">
        <f>3/24000000*OO[[#This Row],[86 (29JUN1985 15:00:00)-Water Temperature (C)]]*OO[[#This Row],[28]]</f>
        <v>0</v>
      </c>
      <c r="AE547" s="10">
        <f>3/24000000*OO[[#This Row],[88 (29JUN1985 21:00:00)-Water Temperature (C)]]*OO[[#This Row],[30]]</f>
        <v>0</v>
      </c>
      <c r="AF547" s="10">
        <f>3/24000000*OO[[#This Row],[88 (29JUN1985 21:00:00)-Water Temperature (C)]]*OO[[#This Row],[30]]</f>
        <v>0</v>
      </c>
      <c r="AG547" s="10">
        <f>3/24000000*OO[[#This Row],[89 (30JUN1985 00:00:00)-Water Temperature (C)]]*OO[[#This Row],[31]]</f>
        <v>0</v>
      </c>
      <c r="AH547" s="10">
        <f>3/24000000*OO[[#This Row],[90 (30JUN1985 03:00:00)-Water Temperature (C)]]*OO[[#This Row],[32]]</f>
        <v>0</v>
      </c>
      <c r="AI547" s="10">
        <f>3/24000000*OO[[#This Row],[91 (30JUN1985 06:00:00)-Water Temperature (C)]]*OO[[#This Row],[33]]</f>
        <v>0</v>
      </c>
      <c r="AJ547" s="10">
        <f>3/24000000*OO[[#This Row],[92 (30JUN1985 09:00:00)-Water Temperature (C)]]*OO[[#This Row],[34]]</f>
        <v>0</v>
      </c>
      <c r="AK547" s="10">
        <f>3/24000000*OO[[#This Row],[93 (30JUN1985 12:00:00)-Water Temperature (C)]]*OO[[#This Row],[35]]</f>
        <v>3.4753912066837496E-44</v>
      </c>
      <c r="AL547" s="10">
        <f>3/24000000*OO[[#This Row],[94 (30JUN1985 15:00:00)-Water Temperature (C)]]*OO[[#This Row],[36]]</f>
        <v>3.2722556640149996E-41</v>
      </c>
      <c r="AM547" s="10">
        <f>3/24000000*OO[[#This Row],[95 (30JUN1985 18:00:00)-Water Temperature (C)]]*OO[[#This Row],[37]]</f>
        <v>1.6526442995965E-38</v>
      </c>
      <c r="AN547" s="10">
        <f>3/24000000*OO[[#This Row],[96 (30JUN1985 21:00:00)-Water Temperature (C)]]*OO[[#This Row],[38]]</f>
        <v>4.827607446675E-36</v>
      </c>
      <c r="AO547" s="10">
        <f>3/24000000*OO[[#This Row],[97 (01JUL1985 00:00:00)-Water Temperature (C)]]*OO[[#This Row],[39]]</f>
        <v>8.6760309876875003E-34</v>
      </c>
      <c r="AP547" s="10">
        <f>3/24000000*OO[[#This Row],[98 (01JUL1985 03:00:00)-Water Temperature (C)]]*OO[[#This Row],[40]]</f>
        <v>1.0148281140400001E-31</v>
      </c>
      <c r="AQ547" s="10">
        <f>3/24000000*OO[[#This Row],[99 (01JUL1985 06:00:00)-Water Temperature (C)]]*OO[[#This Row],[41]]</f>
        <v>8.032453343067499E-30</v>
      </c>
      <c r="AR547" s="10">
        <f>3/24000000*OO[[#This Row],[100 (01JUL1985 09:00:00)-Water Temperature (C)]]*OO[[#This Row],[42]]</f>
        <v>4.4829435417812501E-28</v>
      </c>
      <c r="AS547" s="10">
        <f>3/24000000*OO[[#This Row],[101 (01JUL1985 12:00:00)-Water Temperature (C)]]*OO[[#This Row],[43]]</f>
        <v>1.8324984271512501E-26</v>
      </c>
      <c r="AT547" s="10">
        <f>3/24000000*OO[[#This Row],[102 (01JUL1985 15:00:00)-Water Temperature (C)]]*OO[[#This Row],[44]]</f>
        <v>5.6408169319599997E-25</v>
      </c>
      <c r="AU547" s="10">
        <f>3/24000000*OO[[#This Row],[103 (01JUL1985 18:00:00)-Water Temperature (C)]]*OO[[#This Row],[45]]</f>
        <v>1.3423660329585001E-23</v>
      </c>
      <c r="AV547" s="10">
        <f>3/24000000*OO[[#This Row],[104 (01JUL1985 21:00:00)-Water Temperature (C)]]*OO[[#This Row],[46]]</f>
        <v>2.1737975034660001E-22</v>
      </c>
      <c r="AW547" s="10">
        <f>3/24000000*OO[[#This Row],[105 (02JUL1985 00:00:00)-Water Temperature (C)]]*OO[[#This Row],[47]]</f>
        <v>2.9967463824862492E-21</v>
      </c>
      <c r="AX547" s="10">
        <f>3/24000000*OO[[#This Row],[106 (02JUL1985 03:00:00)-Water Temperature (C)]]*OO[[#This Row],[48]]</f>
        <v>3.6496132259725004E-20</v>
      </c>
      <c r="AY547" s="10">
        <f>3/24000000*OO[[#This Row],[107 (02JUL1985 06:00:00)-Water Temperature (C)]]*OO[[#This Row],[49]]</f>
        <v>3.7246710558199999E-19</v>
      </c>
      <c r="AZ547" s="10">
        <f>3/24000000*OO[[#This Row],[108 (02JUL1985 09:00:00)-Water Temperature (C)]]*OO[[#This Row],[50]]</f>
        <v>3.2338418362900001E-18</v>
      </c>
      <c r="BA547" s="10">
        <f>3/24000000*OO[[#This Row],[109 (02JUL1985 12:00:00)-Water Temperature (C)]]*OO[[#This Row],[51]]</f>
        <v>2.4387120947499996E-17</v>
      </c>
      <c r="BB547" s="10">
        <f>3/24000000*OO[[#This Row],[110 (02JUL1985 15:00:00)-Water Temperature (C)]]*OO[[#This Row],[52]]</f>
        <v>1.6059323332767498E-16</v>
      </c>
      <c r="BC547" s="10">
        <f>3/24000000*OO[[#This Row],[111 (02JUL1985 18:00:00)-Water Temperature (C)]]*OO[[#This Row],[53]]</f>
        <v>9.2994315865649977E-16</v>
      </c>
      <c r="BD547" s="10">
        <f>3/24000000*OO[[#This Row],[112 (02JUL1985 21:00:00)-Water Temperature (C)]]*OO[[#This Row],[54]]</f>
        <v>4.7610226446999999E-15</v>
      </c>
      <c r="BE547" s="10">
        <f>3/24000000*OO[[#This Row],[113 (03JUL1985 00:00:00)-Water Temperature (C)]]*OO[[#This Row],[55]]</f>
        <v>2.1842881622639999E-14</v>
      </c>
      <c r="BF547" s="10">
        <f>3/24000000*OO[[#This Row],[114 (03JUL1985 03:00:00)-Water Temperature (C)]]*OO[[#This Row],[56]]</f>
        <v>9.0530713959600001E-14</v>
      </c>
      <c r="BG547" s="10">
        <f>3/24000000*OO[[#This Row],[115 (03JUL1985 06:00:00)-Water Temperature (C)]]*OO[[#This Row],[57]]</f>
        <v>3.4194289606674999E-13</v>
      </c>
      <c r="BH547" s="10">
        <f>3/24000000*OO[[#This Row],[116 (03JUL1985 09:00:00)-Water Temperature (C)]]*OO[[#This Row],[58]]</f>
        <v>1.1879429596752501E-12</v>
      </c>
      <c r="BI547" s="10">
        <f>3/24000000*OO[[#This Row],[117 (03JUL1985 12:00:00)-Water Temperature (C)]]*OO[[#This Row],[59]]</f>
        <v>3.8272146597300004E-12</v>
      </c>
      <c r="BJ547" s="10">
        <f>3/24000000*OO[[#This Row],[118 (03JUL1985 15:00:00)-Water Temperature (C)]]*OO[[#This Row],[60]]</f>
        <v>1.137415275429625E-11</v>
      </c>
      <c r="BK547" s="10">
        <f>3/24000000*OO[[#This Row],[119 (03JUL1985 18:00:00)-Water Temperature (C)]]*OO[[#This Row],[61]]</f>
        <v>3.1215396965849999E-11</v>
      </c>
      <c r="BL547" s="10">
        <f>3/24000000*OO[[#This Row],[120 (03JUL1985 21:00:00)-Water Temperature (C)]]*OO[[#This Row],[62]]</f>
        <v>7.9834521164400004E-11</v>
      </c>
      <c r="BM547" s="10">
        <f>3/24000000*OO[[#This Row],[121 (04JUL1985 00:00:00)-Water Temperature (C)]]*OO[[#This Row],[63]]</f>
        <v>1.9240258422075E-10</v>
      </c>
      <c r="BN547" s="10">
        <f>3/24000000*OO[[#This Row],[122 (04JUL1985 03:00:00)-Water Temperature (C)]]*OO[[#This Row],[64]]</f>
        <v>4.4005291960000004E-10</v>
      </c>
      <c r="BO547" s="10">
        <f>3/24000000*OO[[#This Row],[123 (04JUL1985 06:00:00)-Water Temperature (C)]]*OO[[#This Row],[65]]</f>
        <v>9.5855672378812481E-10</v>
      </c>
      <c r="BP547" s="10">
        <f>3/24000000*OO[[#This Row],[124 (04JUL1985 09:00:00)-Water Temperature (C)]]*OO[[#This Row],[66]]</f>
        <v>2.0105513646725002E-9</v>
      </c>
      <c r="BQ547" s="10">
        <f>3/24000000*OO[[#This Row],[125 (04JUL1985 12:00:00)-Water Temperature (C)]]*OO[[#This Row],[67]]</f>
        <v>4.0611912609374996E-9</v>
      </c>
      <c r="BR547" s="10">
        <f>3/24000000*OO[[#This Row],[126 (04JUL1985 15:00:00)-Water Temperature (C)]]*OO[[#This Row],[68]]</f>
        <v>7.8940596809499993E-9</v>
      </c>
      <c r="BS547" s="10">
        <f>3/24000000*OO[[#This Row],[127 (04JUL1985 18:00:00)-Water Temperature (C)]]*OO[[#This Row],[69]]</f>
        <v>1.4801120502739999E-8</v>
      </c>
      <c r="BT547" s="10">
        <f>3/24000000*OO[[#This Row],[128 (04JUL1985 21:00:00)-Water Temperature (C)]]*OO[[#This Row],[70]]</f>
        <v>2.6786440762912501E-8</v>
      </c>
      <c r="BU547" s="10">
        <f>3/24000000*OO[[#This Row],[129 (05JUL1985 00:00:00)-Water Temperature (C)]]*OO[[#This Row],[71]]</f>
        <v>4.6894065950475E-8</v>
      </c>
      <c r="BV547" s="10">
        <f>3/24000000*OO[[#This Row],[130 (05JUL1985 03:00:00)-Water Temperature (C)]]*OO[[#This Row],[72]]</f>
        <v>7.9900694794387491E-8</v>
      </c>
      <c r="BW547" s="10">
        <f>3/24000000*OO[[#This Row],[131 (05JUL1985 06:00:00)-Water Temperature (C)]]*OO[[#This Row],[73]]</f>
        <v>1.32910965301125E-7</v>
      </c>
      <c r="BX547" s="10">
        <f>3/24000000*OO[[#This Row],[132 (05JUL1985 09:00:00)-Water Temperature (C)]]*OO[[#This Row],[74]]</f>
        <v>2.1671339517399999E-7</v>
      </c>
      <c r="BY547" s="10">
        <f>3/24000000*OO[[#This Row],[133 (05JUL1985 12:00:00)-Water Temperature (C)]]*OO[[#This Row],[75]]</f>
        <v>3.4565203783312499E-7</v>
      </c>
      <c r="BZ547" s="10">
        <f>3/24000000*OO[[#This Row],[134 (05JUL1985 15:00:00)-Water Temperature (C)]]*OO[[#This Row],[76]]</f>
        <v>5.3972489406637497E-7</v>
      </c>
      <c r="CA547" s="10">
        <f>3/24000000*OO[[#This Row],[135 (05JUL1985 18:00:00)-Water Temperature (C)]]*OO[[#This Row],[77]]</f>
        <v>8.2576323279300011E-7</v>
      </c>
      <c r="CB547" s="10">
        <f>3/24000000*OO[[#This Row],[136 (05JUL1985 21:00:00)-Water Temperature (C)]]*OO[[#This Row],[78]]</f>
        <v>1.2357660799737497E-6</v>
      </c>
      <c r="CC547" s="10">
        <f>3/24000000*OO[[#This Row],[137 (06JUL1985 00:00:00)-Water Temperature (C)]]*OO[[#This Row],[79]]</f>
        <v>1.8119691480367499E-6</v>
      </c>
      <c r="CD547" s="10">
        <f>3/24000000*OO[[#This Row],[138 (06JUL1985 03:00:00)-Water Temperature (C)]]*OO[[#This Row],[80]]</f>
        <v>2.6127912204974998E-6</v>
      </c>
      <c r="CE547" s="10">
        <f>3/24000000*OO[[#This Row],[139 (06JUL1985 06:00:00)-Water Temperature (C)]]*OO[[#This Row],[81]]</f>
        <v>3.7133841397212495E-6</v>
      </c>
      <c r="CF547" s="10">
        <f>3/24000000*OO[[#This Row],[140 (06JUL1985 09:00:00)-Water Temperature (C)]]*OO[[#This Row],[82]]</f>
        <v>5.2202127982724995E-6</v>
      </c>
      <c r="CG547" s="10">
        <f>3/24000000*OO[[#This Row],[141 (06JUL1985 12:00:00)-Water Temperature (C)]]*OO[[#This Row],[83]]</f>
        <v>7.2375679619462494E-6</v>
      </c>
      <c r="CH547" s="10">
        <f>3/24000000*OO[[#This Row],[142 (06JUL1985 15:00:00)-Water Temperature (C)]]*OO[[#This Row],[84]]</f>
        <v>9.897482187185E-6</v>
      </c>
      <c r="CI547" s="10">
        <f>3/24000000*OO[[#This Row],[143 (06JUL1985 18:00:00)-Water Temperature (C)]]*OO[[#This Row],[85]]</f>
        <v>1.3348657221408751E-5</v>
      </c>
      <c r="CJ547" s="10">
        <f>3/24000000*OO[[#This Row],[144 (06JUL1985 21:00:00)-Water Temperature (C)]]*OO[[#This Row],[86]]</f>
        <v>1.7739473488029997E-5</v>
      </c>
      <c r="CK547" s="10">
        <f>3/24000000*OO[[#This Row],[145 (07JUL1985 00:00:00)-Water Temperature (C)]]*OO[[#This Row],[87]]</f>
        <v>2.3246915377741245E-5</v>
      </c>
      <c r="CL547" s="10">
        <f>3/24000000*OO[[#This Row],[146 (07JUL1985 03:00:00)-Water Temperature (C)]]*OO[[#This Row],[88]]</f>
        <v>3.0138407639124999E-5</v>
      </c>
      <c r="CM547" s="10">
        <f>3/24000000*OO[[#This Row],[147 (07JUL1985 06:00:00)-Water Temperature (C)]]*OO[[#This Row],[89]]</f>
        <v>3.8735962746975004E-5</v>
      </c>
      <c r="CN547" s="10">
        <f>3/24000000*OO[[#This Row],[148 (07JUL1985 09:00:00)-Water Temperature (C)]]*OO[[#This Row],[90]]</f>
        <v>4.9454045936400006E-5</v>
      </c>
      <c r="CO547" s="10">
        <f>3/24000000*OO[[#This Row],[149 (07JUL1985 12:00:00)-Water Temperature (C)]]*OO[[#This Row],[91]]</f>
        <v>6.2354800078499986E-5</v>
      </c>
      <c r="CP547" s="10">
        <f>3/24000000*OO[[#This Row],[150 (07JUL1985 15:00:00)-Water Temperature (C)]]*OO[[#This Row],[92]]</f>
        <v>7.807256080574999E-5</v>
      </c>
      <c r="CQ547" s="10">
        <f>3/24000000*OO[[#This Row],[151 (07JUL1985 18:00:00)-Water Temperature (C)]]*OO[[#This Row],[93]]</f>
        <v>9.6917447536349987E-5</v>
      </c>
      <c r="CR547" s="10">
        <f>3/24000000*OO[[#This Row],[152 (07JUL1985 21:00:00)-Water Temperature (C)]]*OO[[#This Row],[94]]</f>
        <v>1.1919187427852499E-4</v>
      </c>
      <c r="CS547" s="10">
        <f>3/24000000*OO[[#This Row],[153 (08JUL1985 00:00:00)-Water Temperature (C)]]*OO[[#This Row],[95]]</f>
        <v>1.45236743229125E-4</v>
      </c>
      <c r="CT547" s="10">
        <f>3/24000000*OO[[#This Row],[154 (08JUL1985 03:00:00)-Water Temperature (C)]]*OO[[#This Row],[96]]</f>
        <v>1.7547649227674997E-4</v>
      </c>
      <c r="CU547" s="10">
        <f>3/24000000*OO[[#This Row],[155 (08JUL1985 06:00:00)-Water Temperature (C)]]*OO[[#This Row],[97]]</f>
        <v>2.0988637221727502E-4</v>
      </c>
      <c r="CV547" s="10">
        <f>3/24000000*OO[[#This Row],[156 (08JUL1985 09:00:00)-Water Temperature (C)]]*OO[[#This Row],[98]]</f>
        <v>2.5037207337203751E-4</v>
      </c>
      <c r="CW547" s="10">
        <f>3/24000000*OO[[#This Row],[157 (08JUL1985 12:00:00)-Water Temperature (C)]]*OO[[#This Row],[99]]</f>
        <v>2.9842219844462495E-4</v>
      </c>
    </row>
    <row r="548" spans="1:101" x14ac:dyDescent="0.35">
      <c r="A548" t="s">
        <v>555</v>
      </c>
      <c r="B548">
        <v>10713.59</v>
      </c>
      <c r="C548" s="10">
        <f>3/24*OO[[#This Row],[59 (26JUN1985 06:00:00)-Water Temperature (C)]]*OO[[#This Row],[1]]/SUM(OO[1])</f>
        <v>0</v>
      </c>
      <c r="D548" s="10">
        <f>3/24*OO[[#This Row],[60 (26JUN1985 09:00:00)-Water Temperature (C)]]*OO[[#This Row],[2]]/SUM(OO[2])</f>
        <v>0</v>
      </c>
      <c r="E548" s="10">
        <f>3/24*OO[[#This Row],[61 (26JUN1985 12:00:00)-Water Temperature (C)]]*OO[[#This Row],[3]]/SUM(OO[3])</f>
        <v>0</v>
      </c>
      <c r="F548" s="10">
        <f>3/24*OO[[#This Row],[62 (26JUN1985 15:00:00)-Water Temperature (C)]]*OO[[#This Row],[4]]/SUM(OO[4])</f>
        <v>0</v>
      </c>
      <c r="G548" s="10">
        <f>3/24*OO[[#This Row],[63 (26JUN1985 18:00:00)-Water Temperature (C)]]*OO[[#This Row],[5]]/SUM(OO[5])</f>
        <v>0</v>
      </c>
      <c r="H548" s="10">
        <f>3/24*OO[[#This Row],[64 (26JUN1985 21:00:00)-Water Temperature (C)]]*OO[[#This Row],[6]]/SUM(OO[6])</f>
        <v>0</v>
      </c>
      <c r="I548" s="10">
        <f>3/24*OO[[#This Row],[65 (27JUN1985 00:00:00)-Water Temperature (C)]]*OO[[#This Row],[7]]/SUM(OO[7])</f>
        <v>0</v>
      </c>
      <c r="J548" s="10">
        <f>3/24*OO[[#This Row],[66 (27JUN1985 03:00:00)-Water Temperature (C)]]*OO[[#This Row],[8]]/SUM(OO[8])</f>
        <v>0</v>
      </c>
      <c r="K548" s="10">
        <f>3/24*OO[[#This Row],[67 (27JUN1985 06:00:00)-Water Temperature (C)]]*OO[[#This Row],[9]]/SUM(OO[9])</f>
        <v>0</v>
      </c>
      <c r="L548" s="10">
        <f>3/24*OO[[#This Row],[68 (27JUN1985 09:00:00)-Water Temperature (C)]]*OO[[#This Row],[10]]/SUM(OO[10])</f>
        <v>0</v>
      </c>
      <c r="M548" s="10">
        <f>3/24*OO[[#This Row],[69 (27JUN1985 12:00:00)-Water Temperature (C)]]*OO[[#This Row],[11]]/SUM(OO[11])</f>
        <v>0</v>
      </c>
      <c r="N548" s="10">
        <f>3/24*OO[[#This Row],[70 (27JUN1985 15:00:00)-Water Temperature (C)]]*OO[[#This Row],[12]]/SUM(OO[12])</f>
        <v>0</v>
      </c>
      <c r="O548" s="10">
        <f>3/24*OO[[#This Row],[71 (27JUN1985 18:00:00)-Water Temperature (C)]]*OO[[#This Row],[13]]/SUM(OO[13])</f>
        <v>0</v>
      </c>
      <c r="P548" s="10">
        <f>3/24*OO[[#This Row],[72 (27JUN1985 21:00:00)-Water Temperature (C)]]*OO[[#This Row],[14]]/SUM(OO[14])</f>
        <v>0</v>
      </c>
      <c r="Q548" s="10">
        <f>3/24*OO[[#This Row],[73 (28JUN1985 00:00:00)-Water Temperature (C)]]*OO[[#This Row],[15]]/SUM(OO[15])</f>
        <v>0</v>
      </c>
      <c r="R548" s="10">
        <f>3/24*OO[[#This Row],[74 (28JUN1985 03:00:00)-Water Temperature (C)]]*OO[[#This Row],[16]]/SUM(OO[16])</f>
        <v>0</v>
      </c>
      <c r="S548" s="10">
        <f>3/24*OO[[#This Row],[75 (28JUN1985 06:00:00)-Water Temperature (C)]]*OO[[#This Row],[17]]/SUM(OO[17])</f>
        <v>0</v>
      </c>
      <c r="T548" s="10">
        <f>3/24*OO[[#This Row],[76 (28JUN1985 09:00:00)-Water Temperature (C)]]*OO[[#This Row],[18]]/SUM(OO[18])</f>
        <v>0</v>
      </c>
      <c r="U548" s="10">
        <f>3/24*OO[[#This Row],[77 (28JUN1985 12:00:00)-Water Temperature (C)]]*OO[[#This Row],[19]]/SUM(OO[19])</f>
        <v>0</v>
      </c>
      <c r="V548" s="10">
        <f>3/24000000*OO[[#This Row],[78 (28JUN1985 15:00:00)-Water Temperature (C)]]*OO[[#This Row],[20]]</f>
        <v>0</v>
      </c>
      <c r="W548" s="10">
        <f>3/24000000*OO[[#This Row],[79 (28JUN1985 18:00:00)-Water Temperature (C)]]*OO[[#This Row],[21]]</f>
        <v>0</v>
      </c>
      <c r="X548" s="10">
        <f>3/24000000*OO[[#This Row],[80 (28JUN1985 21:00:00)-Water Temperature (C)]]*OO[[#This Row],[22]]</f>
        <v>0</v>
      </c>
      <c r="Y548" s="10">
        <f>3/24000000*OO[[#This Row],[81 (29JUN1985 00:00:00)-Water Temperature (C)]]*OO[[#This Row],[23]]</f>
        <v>0</v>
      </c>
      <c r="Z548" s="10">
        <f>3/24000000*OO[[#This Row],[82 (29JUN1985 03:00:00)-Water Temperature (C)]]*OO[[#This Row],[24]]</f>
        <v>0</v>
      </c>
      <c r="AA548" s="10">
        <f>3/24000000*OO[[#This Row],[83 (29JUN1985 06:00:00)-Water Temperature (C)]]*OO[[#This Row],[25]]</f>
        <v>0</v>
      </c>
      <c r="AB548" s="10">
        <f>3/24000000*OO[[#This Row],[84 (29JUN1985 09:00:00)-Water Temperature (C)]]*OO[[#This Row],[26]]</f>
        <v>0</v>
      </c>
      <c r="AC548" s="10">
        <f>3/24000000*OO[[#This Row],[85 (29JUN1985 12:00:00)-Water Temperature (C)]]*OO[[#This Row],[27]]</f>
        <v>0</v>
      </c>
      <c r="AD548" s="10">
        <f>3/24000000*OO[[#This Row],[86 (29JUN1985 15:00:00)-Water Temperature (C)]]*OO[[#This Row],[28]]</f>
        <v>0</v>
      </c>
      <c r="AE548" s="10">
        <f>3/24000000*OO[[#This Row],[88 (29JUN1985 21:00:00)-Water Temperature (C)]]*OO[[#This Row],[30]]</f>
        <v>0</v>
      </c>
      <c r="AF548" s="10">
        <f>3/24000000*OO[[#This Row],[88 (29JUN1985 21:00:00)-Water Temperature (C)]]*OO[[#This Row],[30]]</f>
        <v>0</v>
      </c>
      <c r="AG548" s="10">
        <f>3/24000000*OO[[#This Row],[89 (30JUN1985 00:00:00)-Water Temperature (C)]]*OO[[#This Row],[31]]</f>
        <v>0</v>
      </c>
      <c r="AH548" s="10">
        <f>3/24000000*OO[[#This Row],[90 (30JUN1985 03:00:00)-Water Temperature (C)]]*OO[[#This Row],[32]]</f>
        <v>0</v>
      </c>
      <c r="AI548" s="10">
        <f>3/24000000*OO[[#This Row],[91 (30JUN1985 06:00:00)-Water Temperature (C)]]*OO[[#This Row],[33]]</f>
        <v>0</v>
      </c>
      <c r="AJ548" s="10">
        <f>3/24000000*OO[[#This Row],[92 (30JUN1985 09:00:00)-Water Temperature (C)]]*OO[[#This Row],[34]]</f>
        <v>0</v>
      </c>
      <c r="AK548" s="10">
        <f>3/24000000*OO[[#This Row],[93 (30JUN1985 12:00:00)-Water Temperature (C)]]*OO[[#This Row],[35]]</f>
        <v>0</v>
      </c>
      <c r="AL548" s="10">
        <f>3/24000000*OO[[#This Row],[94 (30JUN1985 15:00:00)-Water Temperature (C)]]*OO[[#This Row],[36]]</f>
        <v>2.9464170817499999E-42</v>
      </c>
      <c r="AM548" s="10">
        <f>3/24000000*OO[[#This Row],[95 (30JUN1985 18:00:00)-Water Temperature (C)]]*OO[[#This Row],[37]]</f>
        <v>1.4924188292681251E-39</v>
      </c>
      <c r="AN548" s="10">
        <f>3/24000000*OO[[#This Row],[96 (30JUN1985 21:00:00)-Water Temperature (C)]]*OO[[#This Row],[38]]</f>
        <v>4.3919471711475004E-37</v>
      </c>
      <c r="AO548" s="10">
        <f>3/24000000*OO[[#This Row],[97 (01JUL1985 00:00:00)-Water Temperature (C)]]*OO[[#This Row],[39]]</f>
        <v>7.9439651440537503E-35</v>
      </c>
      <c r="AP548" s="10">
        <f>3/24000000*OO[[#This Row],[98 (01JUL1985 03:00:00)-Water Temperature (C)]]*OO[[#This Row],[40]]</f>
        <v>9.3493879890250005E-33</v>
      </c>
      <c r="AQ548" s="10">
        <f>3/24000000*OO[[#This Row],[99 (01JUL1985 06:00:00)-Water Temperature (C)]]*OO[[#This Row],[41]]</f>
        <v>7.6422233075562495E-31</v>
      </c>
      <c r="AR548" s="10">
        <f>3/24000000*OO[[#This Row],[100 (01JUL1985 09:00:00)-Water Temperature (C)]]*OO[[#This Row],[42]]</f>
        <v>4.3797959412500001E-29</v>
      </c>
      <c r="AS548" s="10">
        <f>3/24000000*OO[[#This Row],[101 (01JUL1985 12:00:00)-Water Temperature (C)]]*OO[[#This Row],[43]]</f>
        <v>1.8142268846100002E-27</v>
      </c>
      <c r="AT548" s="10">
        <f>3/24000000*OO[[#This Row],[102 (01JUL1985 15:00:00)-Water Temperature (C)]]*OO[[#This Row],[44]]</f>
        <v>5.633666252841249E-26</v>
      </c>
      <c r="AU548" s="10">
        <f>3/24000000*OO[[#This Row],[103 (01JUL1985 18:00:00)-Water Temperature (C)]]*OO[[#This Row],[45]]</f>
        <v>1.3643671388029999E-24</v>
      </c>
      <c r="AV548" s="10">
        <f>3/24000000*OO[[#This Row],[104 (01JUL1985 21:00:00)-Water Temperature (C)]]*OO[[#This Row],[46]]</f>
        <v>2.61409087311E-23</v>
      </c>
      <c r="AW548" s="10">
        <f>3/24000000*OO[[#This Row],[105 (02JUL1985 00:00:00)-Water Temperature (C)]]*OO[[#This Row],[47]]</f>
        <v>4.0044036551012497E-22</v>
      </c>
      <c r="AX548" s="10">
        <f>3/24000000*OO[[#This Row],[106 (02JUL1985 03:00:00)-Water Temperature (C)]]*OO[[#This Row],[48]]</f>
        <v>5.0466362418499996E-21</v>
      </c>
      <c r="AY548" s="10">
        <f>3/24000000*OO[[#This Row],[107 (02JUL1985 06:00:00)-Water Temperature (C)]]*OO[[#This Row],[49]]</f>
        <v>5.3755401471449993E-20</v>
      </c>
      <c r="AZ548" s="10">
        <f>3/24000000*OO[[#This Row],[108 (02JUL1985 09:00:00)-Water Temperature (C)]]*OO[[#This Row],[50]]</f>
        <v>4.8328567898487488E-19</v>
      </c>
      <c r="BA548" s="10">
        <f>3/24000000*OO[[#This Row],[109 (02JUL1985 12:00:00)-Water Temperature (C)]]*OO[[#This Row],[51]]</f>
        <v>3.7183179638450003E-18</v>
      </c>
      <c r="BB548" s="10">
        <f>3/24000000*OO[[#This Row],[110 (02JUL1985 15:00:00)-Water Temperature (C)]]*OO[[#This Row],[52]]</f>
        <v>2.4787598779724999E-17</v>
      </c>
      <c r="BC548" s="10">
        <f>3/24000000*OO[[#This Row],[111 (02JUL1985 18:00:00)-Water Temperature (C)]]*OO[[#This Row],[53]]</f>
        <v>1.457746497370625E-16</v>
      </c>
      <c r="BD548" s="10">
        <f>3/24000000*OO[[#This Row],[112 (02JUL1985 21:00:00)-Water Temperature (C)]]*OO[[#This Row],[54]]</f>
        <v>7.6322187732999994E-16</v>
      </c>
      <c r="BE548" s="10">
        <f>3/24000000*OO[[#This Row],[113 (03JUL1985 00:00:00)-Water Temperature (C)]]*OO[[#This Row],[55]]</f>
        <v>3.5815554929700004E-15</v>
      </c>
      <c r="BF548" s="10">
        <f>3/24000000*OO[[#This Row],[114 (03JUL1985 03:00:00)-Water Temperature (C)]]*OO[[#This Row],[56]]</f>
        <v>1.5149083730068754E-14</v>
      </c>
      <c r="BG548" s="10">
        <f>3/24000000*OO[[#This Row],[115 (03JUL1985 06:00:00)-Water Temperature (C)]]*OO[[#This Row],[57]]</f>
        <v>5.8387895235337502E-14</v>
      </c>
      <c r="BH548" s="10">
        <f>3/24000000*OO[[#This Row],[116 (03JUL1985 09:00:00)-Water Temperature (C)]]*OO[[#This Row],[58]]</f>
        <v>2.0693074945484997E-13</v>
      </c>
      <c r="BI548" s="10">
        <f>3/24000000*OO[[#This Row],[117 (03JUL1985 12:00:00)-Water Temperature (C)]]*OO[[#This Row],[59]]</f>
        <v>6.7899097159625E-13</v>
      </c>
      <c r="BJ548" s="10">
        <f>3/24000000*OO[[#This Row],[118 (03JUL1985 15:00:00)-Water Temperature (C)]]*OO[[#This Row],[60]]</f>
        <v>2.0694445909156254E-12</v>
      </c>
      <c r="BK548" s="10">
        <f>3/24000000*OO[[#This Row],[119 (03JUL1985 18:00:00)-Water Temperature (C)]]*OO[[#This Row],[61]]</f>
        <v>5.8902264500624998E-12</v>
      </c>
      <c r="BL548" s="10">
        <f>3/24000000*OO[[#This Row],[120 (03JUL1985 21:00:00)-Water Temperature (C)]]*OO[[#This Row],[62]]</f>
        <v>1.5687096895369999E-11</v>
      </c>
      <c r="BM548" s="10">
        <f>3/24000000*OO[[#This Row],[121 (04JUL1985 00:00:00)-Water Temperature (C)]]*OO[[#This Row],[63]]</f>
        <v>3.9356548400374995E-11</v>
      </c>
      <c r="BN548" s="10">
        <f>3/24000000*OO[[#This Row],[122 (04JUL1985 03:00:00)-Water Temperature (C)]]*OO[[#This Row],[64]]</f>
        <v>9.3496967745912496E-11</v>
      </c>
      <c r="BO548" s="10">
        <f>3/24000000*OO[[#This Row],[123 (04JUL1985 06:00:00)-Water Temperature (C)]]*OO[[#This Row],[65]]</f>
        <v>2.1049746079774997E-10</v>
      </c>
      <c r="BP548" s="10">
        <f>3/24000000*OO[[#This Row],[124 (04JUL1985 09:00:00)-Water Temperature (C)]]*OO[[#This Row],[66]]</f>
        <v>4.5384381492774995E-10</v>
      </c>
      <c r="BQ548" s="10">
        <f>3/24000000*OO[[#This Row],[125 (04JUL1985 12:00:00)-Water Temperature (C)]]*OO[[#This Row],[67]]</f>
        <v>9.4136297778874996E-10</v>
      </c>
      <c r="BR548" s="10">
        <f>3/24000000*OO[[#This Row],[126 (04JUL1985 15:00:00)-Water Temperature (C)]]*OO[[#This Row],[68]]</f>
        <v>1.8811461849899999E-9</v>
      </c>
      <c r="BS548" s="10">
        <f>3/24000000*OO[[#This Row],[127 (04JUL1985 18:00:00)-Water Temperature (C)]]*OO[[#This Row],[69]]</f>
        <v>3.6251545993099997E-9</v>
      </c>
      <c r="BT548" s="10">
        <f>3/24000000*OO[[#This Row],[128 (04JUL1985 21:00:00)-Water Temperature (C)]]*OO[[#This Row],[70]]</f>
        <v>6.7269046913250002E-9</v>
      </c>
      <c r="BU548" s="10">
        <f>3/24000000*OO[[#This Row],[129 (05JUL1985 00:00:00)-Water Temperature (C)]]*OO[[#This Row],[71]]</f>
        <v>1.2025951782024999E-8</v>
      </c>
      <c r="BV548" s="10">
        <f>3/24000000*OO[[#This Row],[130 (05JUL1985 03:00:00)-Water Temperature (C)]]*OO[[#This Row],[72]]</f>
        <v>2.0840947332617501E-8</v>
      </c>
      <c r="BW548" s="10">
        <f>3/24000000*OO[[#This Row],[131 (05JUL1985 06:00:00)-Water Temperature (C)]]*OO[[#This Row],[73]]</f>
        <v>3.5163805038324995E-8</v>
      </c>
      <c r="BX548" s="10">
        <f>3/24000000*OO[[#This Row],[132 (05JUL1985 09:00:00)-Water Temperature (C)]]*OO[[#This Row],[74]]</f>
        <v>5.8046859234149991E-8</v>
      </c>
      <c r="BY548" s="10">
        <f>3/24000000*OO[[#This Row],[133 (05JUL1985 12:00:00)-Water Temperature (C)]]*OO[[#This Row],[75]]</f>
        <v>9.3551559984224999E-8</v>
      </c>
      <c r="BZ548" s="10">
        <f>3/24000000*OO[[#This Row],[134 (05JUL1985 15:00:00)-Water Temperature (C)]]*OO[[#This Row],[76]]</f>
        <v>1.4725674552839999E-7</v>
      </c>
      <c r="CA548" s="10">
        <f>3/24000000*OO[[#This Row],[135 (05JUL1985 18:00:00)-Water Temperature (C)]]*OO[[#This Row],[77]]</f>
        <v>2.2662744285142502E-7</v>
      </c>
      <c r="CB548" s="10">
        <f>3/24000000*OO[[#This Row],[136 (05JUL1985 21:00:00)-Water Temperature (C)]]*OO[[#This Row],[78]]</f>
        <v>3.4062052836249998E-7</v>
      </c>
      <c r="CC548" s="10">
        <f>3/24000000*OO[[#This Row],[137 (06JUL1985 00:00:00)-Water Temperature (C)]]*OO[[#This Row],[79]]</f>
        <v>5.0107622598687491E-7</v>
      </c>
      <c r="CD548" s="10">
        <f>3/24000000*OO[[#This Row],[138 (06JUL1985 03:00:00)-Water Temperature (C)]]*OO[[#This Row],[80]]</f>
        <v>7.243528148299999E-7</v>
      </c>
      <c r="CE548" s="10">
        <f>3/24000000*OO[[#This Row],[139 (06JUL1985 06:00:00)-Water Temperature (C)]]*OO[[#This Row],[81]]</f>
        <v>1.0321665071805E-6</v>
      </c>
      <c r="CF548" s="10">
        <f>3/24000000*OO[[#This Row],[140 (06JUL1985 09:00:00)-Water Temperature (C)]]*OO[[#This Row],[82]]</f>
        <v>1.4556051983137498E-6</v>
      </c>
      <c r="CG548" s="10">
        <f>3/24000000*OO[[#This Row],[141 (06JUL1985 12:00:00)-Water Temperature (C)]]*OO[[#This Row],[83]]</f>
        <v>2.0250299578479996E-6</v>
      </c>
      <c r="CH548" s="10">
        <f>3/24000000*OO[[#This Row],[142 (06JUL1985 15:00:00)-Water Temperature (C)]]*OO[[#This Row],[84]]</f>
        <v>2.7783840449250003E-6</v>
      </c>
      <c r="CI548" s="10">
        <f>3/24000000*OO[[#This Row],[143 (06JUL1985 18:00:00)-Water Temperature (C)]]*OO[[#This Row],[85]]</f>
        <v>3.7583364579550001E-6</v>
      </c>
      <c r="CJ548" s="10">
        <f>3/24000000*OO[[#This Row],[144 (06JUL1985 21:00:00)-Water Temperature (C)]]*OO[[#This Row],[86]]</f>
        <v>5.009401642927499E-6</v>
      </c>
      <c r="CK548" s="10">
        <f>3/24000000*OO[[#This Row],[145 (07JUL1985 00:00:00)-Water Temperature (C)]]*OO[[#This Row],[87]]</f>
        <v>6.5859730200925003E-6</v>
      </c>
      <c r="CL548" s="10">
        <f>3/24000000*OO[[#This Row],[146 (07JUL1985 03:00:00)-Water Temperature (C)]]*OO[[#This Row],[88]]</f>
        <v>8.5688427215562494E-6</v>
      </c>
      <c r="CM548" s="10">
        <f>3/24000000*OO[[#This Row],[147 (07JUL1985 06:00:00)-Water Temperature (C)]]*OO[[#This Row],[89]]</f>
        <v>1.1059304318373749E-5</v>
      </c>
      <c r="CN548" s="10">
        <f>3/24000000*OO[[#This Row],[148 (07JUL1985 09:00:00)-Water Temperature (C)]]*OO[[#This Row],[90]]</f>
        <v>1.419017123279E-5</v>
      </c>
      <c r="CO548" s="10">
        <f>3/24000000*OO[[#This Row],[149 (07JUL1985 12:00:00)-Water Temperature (C)]]*OO[[#This Row],[91]]</f>
        <v>1.798371601824E-5</v>
      </c>
      <c r="CP548" s="10">
        <f>3/24000000*OO[[#This Row],[150 (07JUL1985 15:00:00)-Water Temperature (C)]]*OO[[#This Row],[92]]</f>
        <v>2.2618614581973748E-5</v>
      </c>
      <c r="CQ548" s="10">
        <f>3/24000000*OO[[#This Row],[151 (07JUL1985 18:00:00)-Water Temperature (C)]]*OO[[#This Row],[93]]</f>
        <v>2.8186478139399998E-5</v>
      </c>
      <c r="CR548" s="10">
        <f>3/24000000*OO[[#This Row],[152 (07JUL1985 21:00:00)-Water Temperature (C)]]*OO[[#This Row],[94]]</f>
        <v>3.4790044894200002E-5</v>
      </c>
      <c r="CS548" s="10">
        <f>3/24000000*OO[[#This Row],[153 (08JUL1985 00:00:00)-Water Temperature (C)]]*OO[[#This Row],[95]]</f>
        <v>4.2551084108537497E-5</v>
      </c>
      <c r="CT548" s="10">
        <f>3/24000000*OO[[#This Row],[154 (08JUL1985 03:00:00)-Water Temperature (C)]]*OO[[#This Row],[96]]</f>
        <v>5.16007437535875E-5</v>
      </c>
      <c r="CU548" s="10">
        <f>3/24000000*OO[[#This Row],[155 (08JUL1985 06:00:00)-Water Temperature (C)]]*OO[[#This Row],[97]]</f>
        <v>6.1875159505749998E-5</v>
      </c>
      <c r="CV548" s="10">
        <f>3/24000000*OO[[#This Row],[156 (08JUL1985 09:00:00)-Water Temperature (C)]]*OO[[#This Row],[98]]</f>
        <v>7.3839160766474998E-5</v>
      </c>
      <c r="CW548" s="10">
        <f>3/24000000*OO[[#This Row],[157 (08JUL1985 12:00:00)-Water Temperature (C)]]*OO[[#This Row],[99]]</f>
        <v>8.7969191244375002E-5</v>
      </c>
    </row>
    <row r="549" spans="1:101" x14ac:dyDescent="0.35">
      <c r="A549" t="s">
        <v>556</v>
      </c>
      <c r="B549">
        <v>9018.3680000000004</v>
      </c>
      <c r="C549" s="10">
        <f>3/24*OO[[#This Row],[59 (26JUN1985 06:00:00)-Water Temperature (C)]]*OO[[#This Row],[1]]/SUM(OO[1])</f>
        <v>0</v>
      </c>
      <c r="D549" s="10">
        <f>3/24*OO[[#This Row],[60 (26JUN1985 09:00:00)-Water Temperature (C)]]*OO[[#This Row],[2]]/SUM(OO[2])</f>
        <v>0</v>
      </c>
      <c r="E549" s="10">
        <f>3/24*OO[[#This Row],[61 (26JUN1985 12:00:00)-Water Temperature (C)]]*OO[[#This Row],[3]]/SUM(OO[3])</f>
        <v>0</v>
      </c>
      <c r="F549" s="10">
        <f>3/24*OO[[#This Row],[62 (26JUN1985 15:00:00)-Water Temperature (C)]]*OO[[#This Row],[4]]/SUM(OO[4])</f>
        <v>0</v>
      </c>
      <c r="G549" s="10">
        <f>3/24*OO[[#This Row],[63 (26JUN1985 18:00:00)-Water Temperature (C)]]*OO[[#This Row],[5]]/SUM(OO[5])</f>
        <v>0</v>
      </c>
      <c r="H549" s="10">
        <f>3/24*OO[[#This Row],[64 (26JUN1985 21:00:00)-Water Temperature (C)]]*OO[[#This Row],[6]]/SUM(OO[6])</f>
        <v>0</v>
      </c>
      <c r="I549" s="10">
        <f>3/24*OO[[#This Row],[65 (27JUN1985 00:00:00)-Water Temperature (C)]]*OO[[#This Row],[7]]/SUM(OO[7])</f>
        <v>0</v>
      </c>
      <c r="J549" s="10">
        <f>3/24*OO[[#This Row],[66 (27JUN1985 03:00:00)-Water Temperature (C)]]*OO[[#This Row],[8]]/SUM(OO[8])</f>
        <v>0</v>
      </c>
      <c r="K549" s="10">
        <f>3/24*OO[[#This Row],[67 (27JUN1985 06:00:00)-Water Temperature (C)]]*OO[[#This Row],[9]]/SUM(OO[9])</f>
        <v>0</v>
      </c>
      <c r="L549" s="10">
        <f>3/24*OO[[#This Row],[68 (27JUN1985 09:00:00)-Water Temperature (C)]]*OO[[#This Row],[10]]/SUM(OO[10])</f>
        <v>0</v>
      </c>
      <c r="M549" s="10">
        <f>3/24*OO[[#This Row],[69 (27JUN1985 12:00:00)-Water Temperature (C)]]*OO[[#This Row],[11]]/SUM(OO[11])</f>
        <v>0</v>
      </c>
      <c r="N549" s="10">
        <f>3/24*OO[[#This Row],[70 (27JUN1985 15:00:00)-Water Temperature (C)]]*OO[[#This Row],[12]]/SUM(OO[12])</f>
        <v>0</v>
      </c>
      <c r="O549" s="10">
        <f>3/24*OO[[#This Row],[71 (27JUN1985 18:00:00)-Water Temperature (C)]]*OO[[#This Row],[13]]/SUM(OO[13])</f>
        <v>0</v>
      </c>
      <c r="P549" s="10">
        <f>3/24*OO[[#This Row],[72 (27JUN1985 21:00:00)-Water Temperature (C)]]*OO[[#This Row],[14]]/SUM(OO[14])</f>
        <v>0</v>
      </c>
      <c r="Q549" s="10">
        <f>3/24*OO[[#This Row],[73 (28JUN1985 00:00:00)-Water Temperature (C)]]*OO[[#This Row],[15]]/SUM(OO[15])</f>
        <v>0</v>
      </c>
      <c r="R549" s="10">
        <f>3/24*OO[[#This Row],[74 (28JUN1985 03:00:00)-Water Temperature (C)]]*OO[[#This Row],[16]]/SUM(OO[16])</f>
        <v>0</v>
      </c>
      <c r="S549" s="10">
        <f>3/24*OO[[#This Row],[75 (28JUN1985 06:00:00)-Water Temperature (C)]]*OO[[#This Row],[17]]/SUM(OO[17])</f>
        <v>0</v>
      </c>
      <c r="T549" s="10">
        <f>3/24*OO[[#This Row],[76 (28JUN1985 09:00:00)-Water Temperature (C)]]*OO[[#This Row],[18]]/SUM(OO[18])</f>
        <v>0</v>
      </c>
      <c r="U549" s="10">
        <f>3/24*OO[[#This Row],[77 (28JUN1985 12:00:00)-Water Temperature (C)]]*OO[[#This Row],[19]]/SUM(OO[19])</f>
        <v>0</v>
      </c>
      <c r="V549" s="10">
        <f>3/24000000*OO[[#This Row],[78 (28JUN1985 15:00:00)-Water Temperature (C)]]*OO[[#This Row],[20]]</f>
        <v>0</v>
      </c>
      <c r="W549" s="10">
        <f>3/24000000*OO[[#This Row],[79 (28JUN1985 18:00:00)-Water Temperature (C)]]*OO[[#This Row],[21]]</f>
        <v>0</v>
      </c>
      <c r="X549" s="10">
        <f>3/24000000*OO[[#This Row],[80 (28JUN1985 21:00:00)-Water Temperature (C)]]*OO[[#This Row],[22]]</f>
        <v>0</v>
      </c>
      <c r="Y549" s="10">
        <f>3/24000000*OO[[#This Row],[81 (29JUN1985 00:00:00)-Water Temperature (C)]]*OO[[#This Row],[23]]</f>
        <v>0</v>
      </c>
      <c r="Z549" s="10">
        <f>3/24000000*OO[[#This Row],[82 (29JUN1985 03:00:00)-Water Temperature (C)]]*OO[[#This Row],[24]]</f>
        <v>0</v>
      </c>
      <c r="AA549" s="10">
        <f>3/24000000*OO[[#This Row],[83 (29JUN1985 06:00:00)-Water Temperature (C)]]*OO[[#This Row],[25]]</f>
        <v>0</v>
      </c>
      <c r="AB549" s="10">
        <f>3/24000000*OO[[#This Row],[84 (29JUN1985 09:00:00)-Water Temperature (C)]]*OO[[#This Row],[26]]</f>
        <v>0</v>
      </c>
      <c r="AC549" s="10">
        <f>3/24000000*OO[[#This Row],[85 (29JUN1985 12:00:00)-Water Temperature (C)]]*OO[[#This Row],[27]]</f>
        <v>0</v>
      </c>
      <c r="AD549" s="10">
        <f>3/24000000*OO[[#This Row],[86 (29JUN1985 15:00:00)-Water Temperature (C)]]*OO[[#This Row],[28]]</f>
        <v>0</v>
      </c>
      <c r="AE549" s="10">
        <f>3/24000000*OO[[#This Row],[88 (29JUN1985 21:00:00)-Water Temperature (C)]]*OO[[#This Row],[30]]</f>
        <v>0</v>
      </c>
      <c r="AF549" s="10">
        <f>3/24000000*OO[[#This Row],[88 (29JUN1985 21:00:00)-Water Temperature (C)]]*OO[[#This Row],[30]]</f>
        <v>0</v>
      </c>
      <c r="AG549" s="10">
        <f>3/24000000*OO[[#This Row],[89 (30JUN1985 00:00:00)-Water Temperature (C)]]*OO[[#This Row],[31]]</f>
        <v>0</v>
      </c>
      <c r="AH549" s="10">
        <f>3/24000000*OO[[#This Row],[90 (30JUN1985 03:00:00)-Water Temperature (C)]]*OO[[#This Row],[32]]</f>
        <v>0</v>
      </c>
      <c r="AI549" s="10">
        <f>3/24000000*OO[[#This Row],[91 (30JUN1985 06:00:00)-Water Temperature (C)]]*OO[[#This Row],[33]]</f>
        <v>0</v>
      </c>
      <c r="AJ549" s="10">
        <f>3/24000000*OO[[#This Row],[92 (30JUN1985 09:00:00)-Water Temperature (C)]]*OO[[#This Row],[34]]</f>
        <v>0</v>
      </c>
      <c r="AK549" s="10">
        <f>3/24000000*OO[[#This Row],[93 (30JUN1985 12:00:00)-Water Temperature (C)]]*OO[[#This Row],[35]]</f>
        <v>0</v>
      </c>
      <c r="AL549" s="10">
        <f>3/24000000*OO[[#This Row],[94 (30JUN1985 15:00:00)-Water Temperature (C)]]*OO[[#This Row],[36]]</f>
        <v>0</v>
      </c>
      <c r="AM549" s="10">
        <f>3/24000000*OO[[#This Row],[95 (30JUN1985 18:00:00)-Water Temperature (C)]]*OO[[#This Row],[37]]</f>
        <v>8.2388146957812505E-42</v>
      </c>
      <c r="AN549" s="10">
        <f>3/24000000*OO[[#This Row],[96 (30JUN1985 21:00:00)-Water Temperature (C)]]*OO[[#This Row],[38]]</f>
        <v>2.6475642181712497E-39</v>
      </c>
      <c r="AO549" s="10">
        <f>3/24000000*OO[[#This Row],[97 (01JUL1985 00:00:00)-Water Temperature (C)]]*OO[[#This Row],[39]]</f>
        <v>5.2192673110600003E-37</v>
      </c>
      <c r="AP549" s="10">
        <f>3/24000000*OO[[#This Row],[98 (01JUL1985 03:00:00)-Water Temperature (C)]]*OO[[#This Row],[40]]</f>
        <v>6.6666176564400002E-35</v>
      </c>
      <c r="AQ549" s="10">
        <f>3/24000000*OO[[#This Row],[99 (01JUL1985 06:00:00)-Water Temperature (C)]]*OO[[#This Row],[41]]</f>
        <v>5.8951623125774998E-33</v>
      </c>
      <c r="AR549" s="10">
        <f>3/24000000*OO[[#This Row],[100 (01JUL1985 09:00:00)-Water Temperature (C)]]*OO[[#This Row],[42]]</f>
        <v>3.6685918371900002E-31</v>
      </c>
      <c r="AS549" s="10">
        <f>3/24000000*OO[[#This Row],[101 (01JUL1985 12:00:00)-Water Temperature (C)]]*OO[[#This Row],[43]]</f>
        <v>1.64521708033875E-29</v>
      </c>
      <c r="AT549" s="10">
        <f>3/24000000*OO[[#This Row],[102 (01JUL1985 15:00:00)-Water Temperature (C)]]*OO[[#This Row],[44]]</f>
        <v>5.5072447440325007E-28</v>
      </c>
      <c r="AU549" s="10">
        <f>3/24000000*OO[[#This Row],[103 (01JUL1985 18:00:00)-Water Temperature (C)]]*OO[[#This Row],[45]]</f>
        <v>1.4324393935511248E-26</v>
      </c>
      <c r="AV549" s="10">
        <f>3/24000000*OO[[#This Row],[104 (01JUL1985 21:00:00)-Water Temperature (C)]]*OO[[#This Row],[46]]</f>
        <v>2.950825527E-25</v>
      </c>
      <c r="AW549" s="10">
        <f>3/24000000*OO[[#This Row],[105 (02JUL1985 00:00:00)-Water Temperature (C)]]*OO[[#This Row],[47]]</f>
        <v>4.8531078110524991E-24</v>
      </c>
      <c r="AX549" s="10">
        <f>3/24000000*OO[[#This Row],[106 (02JUL1985 03:00:00)-Water Temperature (C)]]*OO[[#This Row],[48]]</f>
        <v>6.5573467326624994E-23</v>
      </c>
      <c r="AY549" s="10">
        <f>3/24000000*OO[[#This Row],[107 (02JUL1985 06:00:00)-Water Temperature (C)]]*OO[[#This Row],[49]]</f>
        <v>7.4606696517937491E-22</v>
      </c>
      <c r="AZ549" s="10">
        <f>3/24000000*OO[[#This Row],[108 (02JUL1985 09:00:00)-Water Temperature (C)]]*OO[[#This Row],[50]]</f>
        <v>7.2004629512025003E-21</v>
      </c>
      <c r="BA549" s="10">
        <f>3/24000000*OO[[#This Row],[109 (02JUL1985 12:00:00)-Water Temperature (C)]]*OO[[#This Row],[51]]</f>
        <v>5.9398168121162506E-20</v>
      </c>
      <c r="BB549" s="10">
        <f>3/24000000*OO[[#This Row],[110 (02JUL1985 15:00:00)-Water Temperature (C)]]*OO[[#This Row],[52]]</f>
        <v>4.2313550579999994E-19</v>
      </c>
      <c r="BC549" s="10">
        <f>3/24000000*OO[[#This Row],[111 (02JUL1985 18:00:00)-Water Temperature (C)]]*OO[[#This Row],[53]]</f>
        <v>2.63816816081375E-18</v>
      </c>
      <c r="BD549" s="10">
        <f>3/24000000*OO[[#This Row],[112 (02JUL1985 21:00:00)-Water Temperature (C)]]*OO[[#This Row],[54]]</f>
        <v>1.4664639285509998E-17</v>
      </c>
      <c r="BE549" s="10">
        <f>3/24000000*OO[[#This Row],[113 (03JUL1985 00:00:00)-Water Temperature (C)]]*OO[[#This Row],[55]]</f>
        <v>7.3088460977462499E-17</v>
      </c>
      <c r="BF549" s="10">
        <f>3/24000000*OO[[#This Row],[114 (03JUL1985 03:00:00)-Water Temperature (C)]]*OO[[#This Row],[56]]</f>
        <v>3.2755402794600005E-16</v>
      </c>
      <c r="BG549" s="10">
        <f>3/24000000*OO[[#This Row],[115 (03JUL1985 06:00:00)-Water Temperature (C)]]*OO[[#This Row],[57]]</f>
        <v>1.3345261138335001E-15</v>
      </c>
      <c r="BH549" s="10">
        <f>3/24000000*OO[[#This Row],[116 (03JUL1985 09:00:00)-Water Temperature (C)]]*OO[[#This Row],[58]]</f>
        <v>4.988032364419999E-15</v>
      </c>
      <c r="BI549" s="10">
        <f>3/24000000*OO[[#This Row],[117 (03JUL1985 12:00:00)-Water Temperature (C)]]*OO[[#This Row],[59]]</f>
        <v>1.7226287001858748E-14</v>
      </c>
      <c r="BJ549" s="10">
        <f>3/24000000*OO[[#This Row],[118 (03JUL1985 15:00:00)-Water Temperature (C)]]*OO[[#This Row],[60]]</f>
        <v>5.5177572862499998E-14</v>
      </c>
      <c r="BK549" s="10">
        <f>3/24000000*OO[[#This Row],[119 (03JUL1985 18:00:00)-Water Temperature (C)]]*OO[[#This Row],[61]]</f>
        <v>1.6493271672921249E-13</v>
      </c>
      <c r="BL549" s="10">
        <f>3/24000000*OO[[#This Row],[120 (03JUL1985 21:00:00)-Water Temperature (C)]]*OO[[#This Row],[62]]</f>
        <v>4.6110087301325002E-13</v>
      </c>
      <c r="BM549" s="10">
        <f>3/24000000*OO[[#This Row],[121 (04JUL1985 00:00:00)-Water Temperature (C)]]*OO[[#This Row],[63]]</f>
        <v>1.2135191357388751E-12</v>
      </c>
      <c r="BN549" s="10">
        <f>3/24000000*OO[[#This Row],[122 (04JUL1985 03:00:00)-Water Temperature (C)]]*OO[[#This Row],[64]]</f>
        <v>3.0213807598212497E-12</v>
      </c>
      <c r="BO549" s="10">
        <f>3/24000000*OO[[#This Row],[123 (04JUL1985 06:00:00)-Water Temperature (C)]]*OO[[#This Row],[65]]</f>
        <v>7.1125542422999999E-12</v>
      </c>
      <c r="BP549" s="10">
        <f>3/24000000*OO[[#This Row],[124 (04JUL1985 09:00:00)-Water Temperature (C)]]*OO[[#This Row],[66]]</f>
        <v>1.5999853246474999E-11</v>
      </c>
      <c r="BQ549" s="10">
        <f>3/24000000*OO[[#This Row],[125 (04JUL1985 12:00:00)-Water Temperature (C)]]*OO[[#This Row],[67]]</f>
        <v>3.4640514563199997E-11</v>
      </c>
      <c r="BR549" s="10">
        <f>3/24000000*OO[[#This Row],[126 (04JUL1985 15:00:00)-Water Temperature (C)]]*OO[[#This Row],[68]]</f>
        <v>7.2344499575250012E-11</v>
      </c>
      <c r="BS549" s="10">
        <f>3/24000000*OO[[#This Row],[127 (04JUL1985 18:00:00)-Water Temperature (C)]]*OO[[#This Row],[69]]</f>
        <v>1.4582633225579997E-10</v>
      </c>
      <c r="BT549" s="10">
        <f>3/24000000*OO[[#This Row],[128 (04JUL1985 21:00:00)-Water Temperature (C)]]*OO[[#This Row],[70]]</f>
        <v>2.8283075937462495E-10</v>
      </c>
      <c r="BU549" s="10">
        <f>3/24000000*OO[[#This Row],[129 (05JUL1985 00:00:00)-Water Temperature (C)]]*OO[[#This Row],[71]]</f>
        <v>5.2762658469299993E-10</v>
      </c>
      <c r="BV549" s="10">
        <f>3/24000000*OO[[#This Row],[130 (05JUL1985 03:00:00)-Water Temperature (C)]]*OO[[#This Row],[72]]</f>
        <v>9.5223019068550003E-10</v>
      </c>
      <c r="BW549" s="10">
        <f>3/24000000*OO[[#This Row],[131 (05JUL1985 06:00:00)-Water Temperature (C)]]*OO[[#This Row],[73]]</f>
        <v>1.6709944620825E-9</v>
      </c>
      <c r="BX549" s="10">
        <f>3/24000000*OO[[#This Row],[132 (05JUL1985 09:00:00)-Water Temperature (C)]]*OO[[#This Row],[74]]</f>
        <v>2.8657400733499994E-9</v>
      </c>
      <c r="BY549" s="10">
        <f>3/24000000*OO[[#This Row],[133 (05JUL1985 12:00:00)-Water Temperature (C)]]*OO[[#This Row],[75]]</f>
        <v>4.7929304249849991E-9</v>
      </c>
      <c r="BZ549" s="10">
        <f>3/24000000*OO[[#This Row],[134 (05JUL1985 15:00:00)-Water Temperature (C)]]*OO[[#This Row],[76]]</f>
        <v>7.8178260450862503E-9</v>
      </c>
      <c r="CA549" s="10">
        <f>3/24000000*OO[[#This Row],[135 (05JUL1985 18:00:00)-Water Temperature (C)]]*OO[[#This Row],[77]]</f>
        <v>1.2449587676259999E-8</v>
      </c>
      <c r="CB549" s="10">
        <f>3/24000000*OO[[#This Row],[136 (05JUL1985 21:00:00)-Water Temperature (C)]]*OO[[#This Row],[78]]</f>
        <v>1.9342147612847497E-8</v>
      </c>
      <c r="CC549" s="10">
        <f>3/24000000*OO[[#This Row],[137 (06JUL1985 00:00:00)-Water Temperature (C)]]*OO[[#This Row],[79]]</f>
        <v>2.9387360643749999E-8</v>
      </c>
      <c r="CD549" s="10">
        <f>3/24000000*OO[[#This Row],[138 (06JUL1985 03:00:00)-Water Temperature (C)]]*OO[[#This Row],[80]]</f>
        <v>4.3835640962499996E-8</v>
      </c>
      <c r="CE549" s="10">
        <f>3/24000000*OO[[#This Row],[139 (06JUL1985 06:00:00)-Water Temperature (C)]]*OO[[#This Row],[81]]</f>
        <v>6.4417890596287504E-8</v>
      </c>
      <c r="CF549" s="10">
        <f>3/24000000*OO[[#This Row],[140 (06JUL1985 09:00:00)-Water Temperature (C)]]*OO[[#This Row],[82]]</f>
        <v>9.3655699746374988E-8</v>
      </c>
      <c r="CG549" s="10">
        <f>3/24000000*OO[[#This Row],[141 (06JUL1985 12:00:00)-Water Temperature (C)]]*OO[[#This Row],[83]]</f>
        <v>1.3425206443334997E-7</v>
      </c>
      <c r="CH549" s="10">
        <f>3/24000000*OO[[#This Row],[142 (06JUL1985 15:00:00)-Water Temperature (C)]]*OO[[#This Row],[84]]</f>
        <v>1.896889373967E-7</v>
      </c>
      <c r="CI549" s="10">
        <f>3/24000000*OO[[#This Row],[143 (06JUL1985 18:00:00)-Water Temperature (C)]]*OO[[#This Row],[85]]</f>
        <v>2.6407268254574999E-7</v>
      </c>
      <c r="CJ549" s="10">
        <f>3/24000000*OO[[#This Row],[144 (06JUL1985 21:00:00)-Water Temperature (C)]]*OO[[#This Row],[86]]</f>
        <v>3.6204079910099996E-7</v>
      </c>
      <c r="CK549" s="10">
        <f>3/24000000*OO[[#This Row],[145 (07JUL1985 00:00:00)-Water Temperature (C)]]*OO[[#This Row],[87]]</f>
        <v>4.8942530653049994E-7</v>
      </c>
      <c r="CL549" s="10">
        <f>3/24000000*OO[[#This Row],[146 (07JUL1985 03:00:00)-Water Temperature (C)]]*OO[[#This Row],[88]]</f>
        <v>6.5452261006074995E-7</v>
      </c>
      <c r="CM549" s="10">
        <f>3/24000000*OO[[#This Row],[147 (07JUL1985 06:00:00)-Water Temperature (C)]]*OO[[#This Row],[89]]</f>
        <v>8.681779748654999E-7</v>
      </c>
      <c r="CN549" s="10">
        <f>3/24000000*OO[[#This Row],[148 (07JUL1985 09:00:00)-Water Temperature (C)]]*OO[[#This Row],[90]]</f>
        <v>1.1444773496125E-6</v>
      </c>
      <c r="CO549" s="10">
        <f>3/24000000*OO[[#This Row],[149 (07JUL1985 12:00:00)-Water Temperature (C)]]*OO[[#This Row],[91]]</f>
        <v>1.489400373151875E-6</v>
      </c>
      <c r="CP549" s="10">
        <f>3/24000000*OO[[#This Row],[150 (07JUL1985 15:00:00)-Water Temperature (C)]]*OO[[#This Row],[92]]</f>
        <v>1.921432627068E-6</v>
      </c>
      <c r="CQ549" s="10">
        <f>3/24000000*OO[[#This Row],[151 (07JUL1985 18:00:00)-Water Temperature (C)]]*OO[[#This Row],[93]]</f>
        <v>2.4539892889925001E-6</v>
      </c>
      <c r="CR549" s="10">
        <f>3/24000000*OO[[#This Row],[152 (07JUL1985 21:00:00)-Water Temperature (C)]]*OO[[#This Row],[94]]</f>
        <v>3.1025998165662499E-6</v>
      </c>
      <c r="CS549" s="10">
        <f>3/24000000*OO[[#This Row],[153 (08JUL1985 00:00:00)-Water Temperature (C)]]*OO[[#This Row],[95]]</f>
        <v>3.8853677729774994E-6</v>
      </c>
      <c r="CT549" s="10">
        <f>3/24000000*OO[[#This Row],[154 (08JUL1985 03:00:00)-Water Temperature (C)]]*OO[[#This Row],[96]]</f>
        <v>4.8199247548750003E-6</v>
      </c>
      <c r="CU549" s="10">
        <f>3/24000000*OO[[#This Row],[155 (08JUL1985 06:00:00)-Water Temperature (C)]]*OO[[#This Row],[97]]</f>
        <v>5.9009200159500008E-6</v>
      </c>
      <c r="CV549" s="10">
        <f>3/24000000*OO[[#This Row],[156 (08JUL1985 09:00:00)-Water Temperature (C)]]*OO[[#This Row],[98]]</f>
        <v>7.1762328027000001E-6</v>
      </c>
      <c r="CW549" s="10">
        <f>3/24000000*OO[[#This Row],[157 (08JUL1985 12:00:00)-Water Temperature (C)]]*OO[[#This Row],[99]]</f>
        <v>8.7062383293787501E-6</v>
      </c>
    </row>
    <row r="550" spans="1:101" x14ac:dyDescent="0.35">
      <c r="A550" t="s">
        <v>557</v>
      </c>
      <c r="B550">
        <v>5293.4380000000001</v>
      </c>
      <c r="C550" s="10">
        <f>3/24*OO[[#This Row],[59 (26JUN1985 06:00:00)-Water Temperature (C)]]*OO[[#This Row],[1]]/SUM(OO[1])</f>
        <v>0</v>
      </c>
      <c r="D550" s="10">
        <f>3/24*OO[[#This Row],[60 (26JUN1985 09:00:00)-Water Temperature (C)]]*OO[[#This Row],[2]]/SUM(OO[2])</f>
        <v>0</v>
      </c>
      <c r="E550" s="10">
        <f>3/24*OO[[#This Row],[61 (26JUN1985 12:00:00)-Water Temperature (C)]]*OO[[#This Row],[3]]/SUM(OO[3])</f>
        <v>0</v>
      </c>
      <c r="F550" s="10">
        <f>3/24*OO[[#This Row],[62 (26JUN1985 15:00:00)-Water Temperature (C)]]*OO[[#This Row],[4]]/SUM(OO[4])</f>
        <v>0</v>
      </c>
      <c r="G550" s="10">
        <f>3/24*OO[[#This Row],[63 (26JUN1985 18:00:00)-Water Temperature (C)]]*OO[[#This Row],[5]]/SUM(OO[5])</f>
        <v>0</v>
      </c>
      <c r="H550" s="10">
        <f>3/24*OO[[#This Row],[64 (26JUN1985 21:00:00)-Water Temperature (C)]]*OO[[#This Row],[6]]/SUM(OO[6])</f>
        <v>0</v>
      </c>
      <c r="I550" s="10">
        <f>3/24*OO[[#This Row],[65 (27JUN1985 00:00:00)-Water Temperature (C)]]*OO[[#This Row],[7]]/SUM(OO[7])</f>
        <v>0</v>
      </c>
      <c r="J550" s="10">
        <f>3/24*OO[[#This Row],[66 (27JUN1985 03:00:00)-Water Temperature (C)]]*OO[[#This Row],[8]]/SUM(OO[8])</f>
        <v>0</v>
      </c>
      <c r="K550" s="10">
        <f>3/24*OO[[#This Row],[67 (27JUN1985 06:00:00)-Water Temperature (C)]]*OO[[#This Row],[9]]/SUM(OO[9])</f>
        <v>0</v>
      </c>
      <c r="L550" s="10">
        <f>3/24*OO[[#This Row],[68 (27JUN1985 09:00:00)-Water Temperature (C)]]*OO[[#This Row],[10]]/SUM(OO[10])</f>
        <v>0</v>
      </c>
      <c r="M550" s="10">
        <f>3/24*OO[[#This Row],[69 (27JUN1985 12:00:00)-Water Temperature (C)]]*OO[[#This Row],[11]]/SUM(OO[11])</f>
        <v>0</v>
      </c>
      <c r="N550" s="10">
        <f>3/24*OO[[#This Row],[70 (27JUN1985 15:00:00)-Water Temperature (C)]]*OO[[#This Row],[12]]/SUM(OO[12])</f>
        <v>0</v>
      </c>
      <c r="O550" s="10">
        <f>3/24*OO[[#This Row],[71 (27JUN1985 18:00:00)-Water Temperature (C)]]*OO[[#This Row],[13]]/SUM(OO[13])</f>
        <v>0</v>
      </c>
      <c r="P550" s="10">
        <f>3/24*OO[[#This Row],[72 (27JUN1985 21:00:00)-Water Temperature (C)]]*OO[[#This Row],[14]]/SUM(OO[14])</f>
        <v>0</v>
      </c>
      <c r="Q550" s="10">
        <f>3/24*OO[[#This Row],[73 (28JUN1985 00:00:00)-Water Temperature (C)]]*OO[[#This Row],[15]]/SUM(OO[15])</f>
        <v>0</v>
      </c>
      <c r="R550" s="10">
        <f>3/24*OO[[#This Row],[74 (28JUN1985 03:00:00)-Water Temperature (C)]]*OO[[#This Row],[16]]/SUM(OO[16])</f>
        <v>0</v>
      </c>
      <c r="S550" s="10">
        <f>3/24*OO[[#This Row],[75 (28JUN1985 06:00:00)-Water Temperature (C)]]*OO[[#This Row],[17]]/SUM(OO[17])</f>
        <v>0</v>
      </c>
      <c r="T550" s="10">
        <f>3/24*OO[[#This Row],[76 (28JUN1985 09:00:00)-Water Temperature (C)]]*OO[[#This Row],[18]]/SUM(OO[18])</f>
        <v>0</v>
      </c>
      <c r="U550" s="10">
        <f>3/24*OO[[#This Row],[77 (28JUN1985 12:00:00)-Water Temperature (C)]]*OO[[#This Row],[19]]/SUM(OO[19])</f>
        <v>0</v>
      </c>
      <c r="V550" s="10">
        <f>3/24000000*OO[[#This Row],[78 (28JUN1985 15:00:00)-Water Temperature (C)]]*OO[[#This Row],[20]]</f>
        <v>0</v>
      </c>
      <c r="W550" s="10">
        <f>3/24000000*OO[[#This Row],[79 (28JUN1985 18:00:00)-Water Temperature (C)]]*OO[[#This Row],[21]]</f>
        <v>0</v>
      </c>
      <c r="X550" s="10">
        <f>3/24000000*OO[[#This Row],[80 (28JUN1985 21:00:00)-Water Temperature (C)]]*OO[[#This Row],[22]]</f>
        <v>0</v>
      </c>
      <c r="Y550" s="10">
        <f>3/24000000*OO[[#This Row],[81 (29JUN1985 00:00:00)-Water Temperature (C)]]*OO[[#This Row],[23]]</f>
        <v>0</v>
      </c>
      <c r="Z550" s="10">
        <f>3/24000000*OO[[#This Row],[82 (29JUN1985 03:00:00)-Water Temperature (C)]]*OO[[#This Row],[24]]</f>
        <v>0</v>
      </c>
      <c r="AA550" s="10">
        <f>3/24000000*OO[[#This Row],[83 (29JUN1985 06:00:00)-Water Temperature (C)]]*OO[[#This Row],[25]]</f>
        <v>0</v>
      </c>
      <c r="AB550" s="10">
        <f>3/24000000*OO[[#This Row],[84 (29JUN1985 09:00:00)-Water Temperature (C)]]*OO[[#This Row],[26]]</f>
        <v>0</v>
      </c>
      <c r="AC550" s="10">
        <f>3/24000000*OO[[#This Row],[85 (29JUN1985 12:00:00)-Water Temperature (C)]]*OO[[#This Row],[27]]</f>
        <v>0</v>
      </c>
      <c r="AD550" s="10">
        <f>3/24000000*OO[[#This Row],[86 (29JUN1985 15:00:00)-Water Temperature (C)]]*OO[[#This Row],[28]]</f>
        <v>0</v>
      </c>
      <c r="AE550" s="10">
        <f>3/24000000*OO[[#This Row],[88 (29JUN1985 21:00:00)-Water Temperature (C)]]*OO[[#This Row],[30]]</f>
        <v>0</v>
      </c>
      <c r="AF550" s="10">
        <f>3/24000000*OO[[#This Row],[88 (29JUN1985 21:00:00)-Water Temperature (C)]]*OO[[#This Row],[30]]</f>
        <v>0</v>
      </c>
      <c r="AG550" s="10">
        <f>3/24000000*OO[[#This Row],[89 (30JUN1985 00:00:00)-Water Temperature (C)]]*OO[[#This Row],[31]]</f>
        <v>0</v>
      </c>
      <c r="AH550" s="10">
        <f>3/24000000*OO[[#This Row],[90 (30JUN1985 03:00:00)-Water Temperature (C)]]*OO[[#This Row],[32]]</f>
        <v>0</v>
      </c>
      <c r="AI550" s="10">
        <f>3/24000000*OO[[#This Row],[91 (30JUN1985 06:00:00)-Water Temperature (C)]]*OO[[#This Row],[33]]</f>
        <v>0</v>
      </c>
      <c r="AJ550" s="10">
        <f>3/24000000*OO[[#This Row],[92 (30JUN1985 09:00:00)-Water Temperature (C)]]*OO[[#This Row],[34]]</f>
        <v>0</v>
      </c>
      <c r="AK550" s="10">
        <f>3/24000000*OO[[#This Row],[93 (30JUN1985 12:00:00)-Water Temperature (C)]]*OO[[#This Row],[35]]</f>
        <v>0</v>
      </c>
      <c r="AL550" s="10">
        <f>3/24000000*OO[[#This Row],[94 (30JUN1985 15:00:00)-Water Temperature (C)]]*OO[[#This Row],[36]]</f>
        <v>0</v>
      </c>
      <c r="AM550" s="10">
        <f>3/24000000*OO[[#This Row],[95 (30JUN1985 18:00:00)-Water Temperature (C)]]*OO[[#This Row],[37]]</f>
        <v>0</v>
      </c>
      <c r="AN550" s="10">
        <f>3/24000000*OO[[#This Row],[96 (30JUN1985 21:00:00)-Water Temperature (C)]]*OO[[#This Row],[38]]</f>
        <v>-7.1948988623437507E-44</v>
      </c>
      <c r="AO550" s="10">
        <f>3/24000000*OO[[#This Row],[97 (01JUL1985 00:00:00)-Water Temperature (C)]]*OO[[#This Row],[39]]</f>
        <v>-3.6427919065649997E-41</v>
      </c>
      <c r="AP550" s="10">
        <f>3/24000000*OO[[#This Row],[98 (01JUL1985 03:00:00)-Water Temperature (C)]]*OO[[#This Row],[40]]</f>
        <v>-9.0010590098725007E-40</v>
      </c>
      <c r="AQ550" s="10">
        <f>3/24000000*OO[[#This Row],[99 (01JUL1985 06:00:00)-Water Temperature (C)]]*OO[[#This Row],[41]]</f>
        <v>-2.9840432919687498E-37</v>
      </c>
      <c r="AR550" s="10">
        <f>3/24000000*OO[[#This Row],[100 (01JUL1985 09:00:00)-Water Temperature (C)]]*OO[[#This Row],[42]]</f>
        <v>-1.3081664017979997E-35</v>
      </c>
      <c r="AS550" s="10">
        <f>3/24000000*OO[[#This Row],[101 (01JUL1985 12:00:00)-Water Temperature (C)]]*OO[[#This Row],[43]]</f>
        <v>-3.8425714605674998E-34</v>
      </c>
      <c r="AT550" s="10">
        <f>3/24000000*OO[[#This Row],[102 (01JUL1985 15:00:00)-Water Temperature (C)]]*OO[[#This Row],[44]]</f>
        <v>-2.0775155444819997E-32</v>
      </c>
      <c r="AU550" s="10">
        <f>3/24000000*OO[[#This Row],[103 (01JUL1985 18:00:00)-Water Temperature (C)]]*OO[[#This Row],[45]]</f>
        <v>-2.2795318147799999E-31</v>
      </c>
      <c r="AV550" s="10">
        <f>3/24000000*OO[[#This Row],[104 (01JUL1985 21:00:00)-Water Temperature (C)]]*OO[[#This Row],[46]]</f>
        <v>-1.443832136495625E-30</v>
      </c>
      <c r="AW550" s="10">
        <f>3/24000000*OO[[#This Row],[105 (02JUL1985 00:00:00)-Water Temperature (C)]]*OO[[#This Row],[47]]</f>
        <v>-2.1334559024345E-29</v>
      </c>
      <c r="AX550" s="10">
        <f>3/24000000*OO[[#This Row],[106 (02JUL1985 03:00:00)-Water Temperature (C)]]*OO[[#This Row],[48]]</f>
        <v>-9.6645069041287509E-29</v>
      </c>
      <c r="AY550" s="10">
        <f>3/24000000*OO[[#This Row],[107 (02JUL1985 06:00:00)-Water Temperature (C)]]*OO[[#This Row],[49]]</f>
        <v>-1.1046614426099998E-26</v>
      </c>
      <c r="AZ550" s="10">
        <f>3/24000000*OO[[#This Row],[108 (02JUL1985 09:00:00)-Water Temperature (C)]]*OO[[#This Row],[50]]</f>
        <v>-1.5820206613561249E-25</v>
      </c>
      <c r="BA550" s="10">
        <f>3/24000000*OO[[#This Row],[109 (02JUL1985 12:00:00)-Water Temperature (C)]]*OO[[#This Row],[51]]</f>
        <v>-1.2649870691999999E-25</v>
      </c>
      <c r="BB550" s="10">
        <f>3/24000000*OO[[#This Row],[110 (02JUL1985 15:00:00)-Water Temperature (C)]]*OO[[#This Row],[52]]</f>
        <v>-3.3259552752725E-24</v>
      </c>
      <c r="BC550" s="10">
        <f>3/24000000*OO[[#This Row],[111 (02JUL1985 18:00:00)-Water Temperature (C)]]*OO[[#This Row],[53]]</f>
        <v>-1.581856633165E-23</v>
      </c>
      <c r="BD550" s="10">
        <f>3/24000000*OO[[#This Row],[112 (02JUL1985 21:00:00)-Water Temperature (C)]]*OO[[#This Row],[54]]</f>
        <v>-1.3115342938827501E-22</v>
      </c>
      <c r="BE550" s="10">
        <f>3/24000000*OO[[#This Row],[113 (03JUL1985 00:00:00)-Water Temperature (C)]]*OO[[#This Row],[55]]</f>
        <v>-1.2033486841999999E-21</v>
      </c>
      <c r="BF550" s="10">
        <f>3/24000000*OO[[#This Row],[114 (03JUL1985 03:00:00)-Water Temperature (C)]]*OO[[#This Row],[56]]</f>
        <v>-3.6776893418687501E-21</v>
      </c>
      <c r="BG550" s="10">
        <f>3/24000000*OO[[#This Row],[115 (03JUL1985 06:00:00)-Water Temperature (C)]]*OO[[#This Row],[57]]</f>
        <v>-9.0072211310799989E-21</v>
      </c>
      <c r="BH550" s="10">
        <f>3/24000000*OO[[#This Row],[116 (03JUL1985 09:00:00)-Water Temperature (C)]]*OO[[#This Row],[58]]</f>
        <v>-6.2270105755499993E-21</v>
      </c>
      <c r="BI550" s="10">
        <f>3/24000000*OO[[#This Row],[117 (03JUL1985 12:00:00)-Water Temperature (C)]]*OO[[#This Row],[59]]</f>
        <v>-1.0792298089949999E-19</v>
      </c>
      <c r="BJ550" s="10">
        <f>3/24000000*OO[[#This Row],[118 (03JUL1985 15:00:00)-Water Temperature (C)]]*OO[[#This Row],[60]]</f>
        <v>-3.8481491989312495E-19</v>
      </c>
      <c r="BK550" s="10">
        <f>3/24000000*OO[[#This Row],[119 (03JUL1985 18:00:00)-Water Temperature (C)]]*OO[[#This Row],[61]]</f>
        <v>-1.3654242118087499E-18</v>
      </c>
      <c r="BL550" s="10">
        <f>3/24000000*OO[[#This Row],[120 (03JUL1985 21:00:00)-Water Temperature (C)]]*OO[[#This Row],[62]]</f>
        <v>-2.4925621018500004E-18</v>
      </c>
      <c r="BM550" s="10">
        <f>3/24000000*OO[[#This Row],[121 (04JUL1985 00:00:00)-Water Temperature (C)]]*OO[[#This Row],[63]]</f>
        <v>-6.9820929987737492E-18</v>
      </c>
      <c r="BN550" s="10">
        <f>3/24000000*OO[[#This Row],[122 (04JUL1985 03:00:00)-Water Temperature (C)]]*OO[[#This Row],[64]]</f>
        <v>-8.0116957951499994E-19</v>
      </c>
      <c r="BO550" s="10">
        <f>3/24000000*OO[[#This Row],[123 (04JUL1985 06:00:00)-Water Temperature (C)]]*OO[[#This Row],[65]]</f>
        <v>-1.7108288408399999E-17</v>
      </c>
      <c r="BP550" s="10">
        <f>3/24000000*OO[[#This Row],[124 (04JUL1985 09:00:00)-Water Temperature (C)]]*OO[[#This Row],[66]]</f>
        <v>-6.5740559937800001E-17</v>
      </c>
      <c r="BQ550" s="10">
        <f>3/24000000*OO[[#This Row],[125 (04JUL1985 12:00:00)-Water Temperature (C)]]*OO[[#This Row],[67]]</f>
        <v>-1.9252808177801247E-17</v>
      </c>
      <c r="BR550" s="10">
        <f>3/24000000*OO[[#This Row],[126 (04JUL1985 15:00:00)-Water Temperature (C)]]*OO[[#This Row],[68]]</f>
        <v>-4.5504021478499998E-17</v>
      </c>
      <c r="BS550" s="10">
        <f>3/24000000*OO[[#This Row],[127 (04JUL1985 18:00:00)-Water Temperature (C)]]*OO[[#This Row],[69]]</f>
        <v>-3.7752886778849994E-16</v>
      </c>
      <c r="BT550" s="10">
        <f>3/24000000*OO[[#This Row],[128 (04JUL1985 21:00:00)-Water Temperature (C)]]*OO[[#This Row],[70]]</f>
        <v>-9.5390329663049994E-16</v>
      </c>
      <c r="BU550" s="10">
        <f>3/24000000*OO[[#This Row],[129 (05JUL1985 00:00:00)-Water Temperature (C)]]*OO[[#This Row],[71]]</f>
        <v>-1.0543102292835E-15</v>
      </c>
      <c r="BV550" s="10">
        <f>3/24000000*OO[[#This Row],[130 (05JUL1985 03:00:00)-Water Temperature (C)]]*OO[[#This Row],[72]]</f>
        <v>-7.1082492339249986E-16</v>
      </c>
      <c r="BW550" s="10">
        <f>3/24000000*OO[[#This Row],[131 (05JUL1985 06:00:00)-Water Temperature (C)]]*OO[[#This Row],[73]]</f>
        <v>-1.2326106196231249E-15</v>
      </c>
      <c r="BX550" s="10">
        <f>3/24000000*OO[[#This Row],[132 (05JUL1985 09:00:00)-Water Temperature (C)]]*OO[[#This Row],[74]]</f>
        <v>-7.3026467334187493E-16</v>
      </c>
      <c r="BY550" s="10">
        <f>3/24000000*OO[[#This Row],[133 (05JUL1985 12:00:00)-Water Temperature (C)]]*OO[[#This Row],[75]]</f>
        <v>-5.2699274047550002E-16</v>
      </c>
      <c r="BZ550" s="10">
        <f>3/24000000*OO[[#This Row],[134 (05JUL1985 15:00:00)-Water Temperature (C)]]*OO[[#This Row],[76]]</f>
        <v>-3.5336973557899999E-15</v>
      </c>
      <c r="CA550" s="10">
        <f>3/24000000*OO[[#This Row],[135 (05JUL1985 18:00:00)-Water Temperature (C)]]*OO[[#This Row],[77]]</f>
        <v>-4.0919248837999993E-15</v>
      </c>
      <c r="CB550" s="10">
        <f>3/24000000*OO[[#This Row],[136 (05JUL1985 21:00:00)-Water Temperature (C)]]*OO[[#This Row],[78]]</f>
        <v>-1.2612533030686249E-15</v>
      </c>
      <c r="CC550" s="10">
        <f>3/24000000*OO[[#This Row],[137 (06JUL1985 00:00:00)-Water Temperature (C)]]*OO[[#This Row],[79]]</f>
        <v>-6.5930987219037494E-15</v>
      </c>
      <c r="CD550" s="10">
        <f>3/24000000*OO[[#This Row],[138 (06JUL1985 03:00:00)-Water Temperature (C)]]*OO[[#This Row],[80]]</f>
        <v>-1.0730436075719998E-15</v>
      </c>
      <c r="CE550" s="10">
        <f>3/24000000*OO[[#This Row],[139 (06JUL1985 06:00:00)-Water Temperature (C)]]*OO[[#This Row],[81]]</f>
        <v>1.3855899399557496E-11</v>
      </c>
      <c r="CF550" s="10">
        <f>3/24000000*OO[[#This Row],[140 (06JUL1985 09:00:00)-Water Temperature (C)]]*OO[[#This Row],[82]]</f>
        <v>7.8726340805812498E-11</v>
      </c>
      <c r="CG550" s="10">
        <f>3/24000000*OO[[#This Row],[141 (06JUL1985 12:00:00)-Water Temperature (C)]]*OO[[#This Row],[83]]</f>
        <v>2.2648250500788747E-10</v>
      </c>
      <c r="CH550" s="10">
        <f>3/24000000*OO[[#This Row],[142 (06JUL1985 15:00:00)-Water Temperature (C)]]*OO[[#This Row],[84]]</f>
        <v>5.0321433680325005E-10</v>
      </c>
      <c r="CI550" s="10">
        <f>3/24000000*OO[[#This Row],[143 (06JUL1985 18:00:00)-Water Temperature (C)]]*OO[[#This Row],[85]]</f>
        <v>9.7413538941224997E-10</v>
      </c>
      <c r="CJ550" s="10">
        <f>3/24000000*OO[[#This Row],[144 (06JUL1985 21:00:00)-Water Temperature (C)]]*OO[[#This Row],[86]]</f>
        <v>1.7279529790227496E-9</v>
      </c>
      <c r="CK550" s="10">
        <f>3/24000000*OO[[#This Row],[145 (07JUL1985 00:00:00)-Water Temperature (C)]]*OO[[#This Row],[87]]</f>
        <v>2.8814467056187496E-9</v>
      </c>
      <c r="CL550" s="10">
        <f>3/24000000*OO[[#This Row],[146 (07JUL1985 03:00:00)-Water Temperature (C)]]*OO[[#This Row],[88]]</f>
        <v>4.6004510717549995E-9</v>
      </c>
      <c r="CM550" s="10">
        <f>3/24000000*OO[[#This Row],[147 (07JUL1985 06:00:00)-Water Temperature (C)]]*OO[[#This Row],[89]]</f>
        <v>7.1475236395062487E-9</v>
      </c>
      <c r="CN550" s="10">
        <f>3/24000000*OO[[#This Row],[148 (07JUL1985 09:00:00)-Water Temperature (C)]]*OO[[#This Row],[90]]</f>
        <v>1.0814788108211248E-8</v>
      </c>
      <c r="CO550" s="10">
        <f>3/24000000*OO[[#This Row],[149 (07JUL1985 12:00:00)-Water Temperature (C)]]*OO[[#This Row],[91]]</f>
        <v>1.5806012314364999E-8</v>
      </c>
      <c r="CP550" s="10">
        <f>3/24000000*OO[[#This Row],[150 (07JUL1985 15:00:00)-Water Temperature (C)]]*OO[[#This Row],[92]]</f>
        <v>2.2504747281625002E-8</v>
      </c>
      <c r="CQ550" s="10">
        <f>3/24000000*OO[[#This Row],[151 (07JUL1985 18:00:00)-Water Temperature (C)]]*OO[[#This Row],[93]]</f>
        <v>3.1381241418312497E-8</v>
      </c>
      <c r="CR550" s="10">
        <f>3/24000000*OO[[#This Row],[152 (07JUL1985 21:00:00)-Water Temperature (C)]]*OO[[#This Row],[94]]</f>
        <v>4.3029680789149997E-8</v>
      </c>
      <c r="CS550" s="10">
        <f>3/24000000*OO[[#This Row],[153 (08JUL1985 00:00:00)-Water Temperature (C)]]*OO[[#This Row],[95]]</f>
        <v>5.8067464431362489E-8</v>
      </c>
      <c r="CT550" s="10">
        <f>3/24000000*OO[[#This Row],[154 (08JUL1985 03:00:00)-Water Temperature (C)]]*OO[[#This Row],[96]]</f>
        <v>7.6797616968799976E-8</v>
      </c>
      <c r="CU550" s="10">
        <f>3/24000000*OO[[#This Row],[155 (08JUL1985 06:00:00)-Water Temperature (C)]]*OO[[#This Row],[97]]</f>
        <v>9.8114699129687516E-8</v>
      </c>
      <c r="CV550" s="10">
        <f>3/24000000*OO[[#This Row],[156 (08JUL1985 09:00:00)-Water Temperature (C)]]*OO[[#This Row],[98]]</f>
        <v>1.2346848315219997E-7</v>
      </c>
      <c r="CW550" s="10">
        <f>3/24000000*OO[[#This Row],[157 (08JUL1985 12:00:00)-Water Temperature (C)]]*OO[[#This Row],[99]]</f>
        <v>1.5612650660950001E-7</v>
      </c>
    </row>
    <row r="551" spans="1:101" x14ac:dyDescent="0.35">
      <c r="A551" t="s">
        <v>558</v>
      </c>
      <c r="B551">
        <v>3754.1179999999999</v>
      </c>
      <c r="C551" s="10">
        <f>3/24*OO[[#This Row],[59 (26JUN1985 06:00:00)-Water Temperature (C)]]*OO[[#This Row],[1]]/SUM(OO[1])</f>
        <v>0</v>
      </c>
      <c r="D551" s="10">
        <f>3/24*OO[[#This Row],[60 (26JUN1985 09:00:00)-Water Temperature (C)]]*OO[[#This Row],[2]]/SUM(OO[2])</f>
        <v>0</v>
      </c>
      <c r="E551" s="10">
        <f>3/24*OO[[#This Row],[61 (26JUN1985 12:00:00)-Water Temperature (C)]]*OO[[#This Row],[3]]/SUM(OO[3])</f>
        <v>0</v>
      </c>
      <c r="F551" s="10">
        <f>3/24*OO[[#This Row],[62 (26JUN1985 15:00:00)-Water Temperature (C)]]*OO[[#This Row],[4]]/SUM(OO[4])</f>
        <v>0</v>
      </c>
      <c r="G551" s="10">
        <f>3/24*OO[[#This Row],[63 (26JUN1985 18:00:00)-Water Temperature (C)]]*OO[[#This Row],[5]]/SUM(OO[5])</f>
        <v>0</v>
      </c>
      <c r="H551" s="10">
        <f>3/24*OO[[#This Row],[64 (26JUN1985 21:00:00)-Water Temperature (C)]]*OO[[#This Row],[6]]/SUM(OO[6])</f>
        <v>0</v>
      </c>
      <c r="I551" s="10">
        <f>3/24*OO[[#This Row],[65 (27JUN1985 00:00:00)-Water Temperature (C)]]*OO[[#This Row],[7]]/SUM(OO[7])</f>
        <v>0</v>
      </c>
      <c r="J551" s="10">
        <f>3/24*OO[[#This Row],[66 (27JUN1985 03:00:00)-Water Temperature (C)]]*OO[[#This Row],[8]]/SUM(OO[8])</f>
        <v>0</v>
      </c>
      <c r="K551" s="10">
        <f>3/24*OO[[#This Row],[67 (27JUN1985 06:00:00)-Water Temperature (C)]]*OO[[#This Row],[9]]/SUM(OO[9])</f>
        <v>0</v>
      </c>
      <c r="L551" s="10">
        <f>3/24*OO[[#This Row],[68 (27JUN1985 09:00:00)-Water Temperature (C)]]*OO[[#This Row],[10]]/SUM(OO[10])</f>
        <v>0</v>
      </c>
      <c r="M551" s="10">
        <f>3/24*OO[[#This Row],[69 (27JUN1985 12:00:00)-Water Temperature (C)]]*OO[[#This Row],[11]]/SUM(OO[11])</f>
        <v>0</v>
      </c>
      <c r="N551" s="10">
        <f>3/24*OO[[#This Row],[70 (27JUN1985 15:00:00)-Water Temperature (C)]]*OO[[#This Row],[12]]/SUM(OO[12])</f>
        <v>0</v>
      </c>
      <c r="O551" s="10">
        <f>3/24*OO[[#This Row],[71 (27JUN1985 18:00:00)-Water Temperature (C)]]*OO[[#This Row],[13]]/SUM(OO[13])</f>
        <v>0</v>
      </c>
      <c r="P551" s="10">
        <f>3/24*OO[[#This Row],[72 (27JUN1985 21:00:00)-Water Temperature (C)]]*OO[[#This Row],[14]]/SUM(OO[14])</f>
        <v>0</v>
      </c>
      <c r="Q551" s="10">
        <f>3/24*OO[[#This Row],[73 (28JUN1985 00:00:00)-Water Temperature (C)]]*OO[[#This Row],[15]]/SUM(OO[15])</f>
        <v>0</v>
      </c>
      <c r="R551" s="10">
        <f>3/24*OO[[#This Row],[74 (28JUN1985 03:00:00)-Water Temperature (C)]]*OO[[#This Row],[16]]/SUM(OO[16])</f>
        <v>0</v>
      </c>
      <c r="S551" s="10">
        <f>3/24*OO[[#This Row],[75 (28JUN1985 06:00:00)-Water Temperature (C)]]*OO[[#This Row],[17]]/SUM(OO[17])</f>
        <v>0</v>
      </c>
      <c r="T551" s="10">
        <f>3/24*OO[[#This Row],[76 (28JUN1985 09:00:00)-Water Temperature (C)]]*OO[[#This Row],[18]]/SUM(OO[18])</f>
        <v>0</v>
      </c>
      <c r="U551" s="10">
        <f>3/24*OO[[#This Row],[77 (28JUN1985 12:00:00)-Water Temperature (C)]]*OO[[#This Row],[19]]/SUM(OO[19])</f>
        <v>0</v>
      </c>
      <c r="V551" s="10">
        <f>3/24000000*OO[[#This Row],[78 (28JUN1985 15:00:00)-Water Temperature (C)]]*OO[[#This Row],[20]]</f>
        <v>0</v>
      </c>
      <c r="W551" s="10">
        <f>3/24000000*OO[[#This Row],[79 (28JUN1985 18:00:00)-Water Temperature (C)]]*OO[[#This Row],[21]]</f>
        <v>0</v>
      </c>
      <c r="X551" s="10">
        <f>3/24000000*OO[[#This Row],[80 (28JUN1985 21:00:00)-Water Temperature (C)]]*OO[[#This Row],[22]]</f>
        <v>0</v>
      </c>
      <c r="Y551" s="10">
        <f>3/24000000*OO[[#This Row],[81 (29JUN1985 00:00:00)-Water Temperature (C)]]*OO[[#This Row],[23]]</f>
        <v>0</v>
      </c>
      <c r="Z551" s="10">
        <f>3/24000000*OO[[#This Row],[82 (29JUN1985 03:00:00)-Water Temperature (C)]]*OO[[#This Row],[24]]</f>
        <v>0</v>
      </c>
      <c r="AA551" s="10">
        <f>3/24000000*OO[[#This Row],[83 (29JUN1985 06:00:00)-Water Temperature (C)]]*OO[[#This Row],[25]]</f>
        <v>0</v>
      </c>
      <c r="AB551" s="10">
        <f>3/24000000*OO[[#This Row],[84 (29JUN1985 09:00:00)-Water Temperature (C)]]*OO[[#This Row],[26]]</f>
        <v>0</v>
      </c>
      <c r="AC551" s="10">
        <f>3/24000000*OO[[#This Row],[85 (29JUN1985 12:00:00)-Water Temperature (C)]]*OO[[#This Row],[27]]</f>
        <v>0</v>
      </c>
      <c r="AD551" s="10">
        <f>3/24000000*OO[[#This Row],[86 (29JUN1985 15:00:00)-Water Temperature (C)]]*OO[[#This Row],[28]]</f>
        <v>0</v>
      </c>
      <c r="AE551" s="10">
        <f>3/24000000*OO[[#This Row],[88 (29JUN1985 21:00:00)-Water Temperature (C)]]*OO[[#This Row],[30]]</f>
        <v>0</v>
      </c>
      <c r="AF551" s="10">
        <f>3/24000000*OO[[#This Row],[88 (29JUN1985 21:00:00)-Water Temperature (C)]]*OO[[#This Row],[30]]</f>
        <v>0</v>
      </c>
      <c r="AG551" s="10">
        <f>3/24000000*OO[[#This Row],[89 (30JUN1985 00:00:00)-Water Temperature (C)]]*OO[[#This Row],[31]]</f>
        <v>0</v>
      </c>
      <c r="AH551" s="10">
        <f>3/24000000*OO[[#This Row],[90 (30JUN1985 03:00:00)-Water Temperature (C)]]*OO[[#This Row],[32]]</f>
        <v>0</v>
      </c>
      <c r="AI551" s="10">
        <f>3/24000000*OO[[#This Row],[91 (30JUN1985 06:00:00)-Water Temperature (C)]]*OO[[#This Row],[33]]</f>
        <v>0</v>
      </c>
      <c r="AJ551" s="10">
        <f>3/24000000*OO[[#This Row],[92 (30JUN1985 09:00:00)-Water Temperature (C)]]*OO[[#This Row],[34]]</f>
        <v>0</v>
      </c>
      <c r="AK551" s="10">
        <f>3/24000000*OO[[#This Row],[93 (30JUN1985 12:00:00)-Water Temperature (C)]]*OO[[#This Row],[35]]</f>
        <v>0</v>
      </c>
      <c r="AL551" s="10">
        <f>3/24000000*OO[[#This Row],[94 (30JUN1985 15:00:00)-Water Temperature (C)]]*OO[[#This Row],[36]]</f>
        <v>0</v>
      </c>
      <c r="AM551" s="10">
        <f>3/24000000*OO[[#This Row],[95 (30JUN1985 18:00:00)-Water Temperature (C)]]*OO[[#This Row],[37]]</f>
        <v>0</v>
      </c>
      <c r="AN551" s="10">
        <f>3/24000000*OO[[#This Row],[96 (30JUN1985 21:00:00)-Water Temperature (C)]]*OO[[#This Row],[38]]</f>
        <v>3.9390168703725E-42</v>
      </c>
      <c r="AO551" s="10">
        <f>3/24000000*OO[[#This Row],[97 (01JUL1985 00:00:00)-Water Temperature (C)]]*OO[[#This Row],[39]]</f>
        <v>8.4342156054787502E-40</v>
      </c>
      <c r="AP551" s="10">
        <f>3/24000000*OO[[#This Row],[98 (01JUL1985 03:00:00)-Water Temperature (C)]]*OO[[#This Row],[40]]</f>
        <v>1.1662728789224998E-37</v>
      </c>
      <c r="AQ551" s="10">
        <f>3/24000000*OO[[#This Row],[99 (01JUL1985 06:00:00)-Water Temperature (C)]]*OO[[#This Row],[41]]</f>
        <v>1.110432833363E-35</v>
      </c>
      <c r="AR551" s="10">
        <f>3/24000000*OO[[#This Row],[100 (01JUL1985 09:00:00)-Water Temperature (C)]]*OO[[#This Row],[42]]</f>
        <v>7.4821338313725013E-34</v>
      </c>
      <c r="AS551" s="10">
        <f>3/24000000*OO[[#This Row],[101 (01JUL1985 12:00:00)-Water Temperature (C)]]*OO[[#This Row],[43]]</f>
        <v>3.6273986049674995E-32</v>
      </c>
      <c r="AT551" s="10">
        <f>3/24000000*OO[[#This Row],[102 (01JUL1985 15:00:00)-Water Temperature (C)]]*OO[[#This Row],[44]]</f>
        <v>1.3077292939591249E-30</v>
      </c>
      <c r="AU551" s="10">
        <f>3/24000000*OO[[#This Row],[103 (01JUL1985 18:00:00)-Water Temperature (C)]]*OO[[#This Row],[45]]</f>
        <v>3.6451519551000005E-29</v>
      </c>
      <c r="AV551" s="10">
        <f>3/24000000*OO[[#This Row],[104 (01JUL1985 21:00:00)-Water Temperature (C)]]*OO[[#This Row],[46]]</f>
        <v>8.0424127984625005E-28</v>
      </c>
      <c r="AW551" s="10">
        <f>3/24000000*OO[[#This Row],[105 (02JUL1985 00:00:00)-Water Temperature (C)]]*OO[[#This Row],[47]]</f>
        <v>1.4178018420390001E-26</v>
      </c>
      <c r="AX551" s="10">
        <f>3/24000000*OO[[#This Row],[106 (02JUL1985 03:00:00)-Water Temperature (C)]]*OO[[#This Row],[48]]</f>
        <v>2.0464849793643752E-25</v>
      </c>
      <c r="AY551" s="10">
        <f>3/24000000*OO[[#This Row],[107 (02JUL1985 06:00:00)-Water Temperature (C)]]*OO[[#This Row],[49]]</f>
        <v>2.4764211914212504E-24</v>
      </c>
      <c r="AZ551" s="10">
        <f>3/24000000*OO[[#This Row],[108 (02JUL1985 09:00:00)-Water Temperature (C)]]*OO[[#This Row],[50]]</f>
        <v>2.5498289720312498E-23</v>
      </c>
      <c r="BA551" s="10">
        <f>3/24000000*OO[[#This Row],[109 (02JUL1985 12:00:00)-Water Temperature (C)]]*OO[[#This Row],[51]]</f>
        <v>2.24692594030125E-22</v>
      </c>
      <c r="BB551" s="10">
        <f>3/24000000*OO[[#This Row],[110 (02JUL1985 15:00:00)-Water Temperature (C)]]*OO[[#This Row],[52]]</f>
        <v>1.7078197825247497E-21</v>
      </c>
      <c r="BC551" s="10">
        <f>3/24000000*OO[[#This Row],[111 (02JUL1985 18:00:00)-Water Temperature (C)]]*OO[[#This Row],[53]]</f>
        <v>1.1325558641505002E-20</v>
      </c>
      <c r="BD551" s="10">
        <f>3/24000000*OO[[#This Row],[112 (02JUL1985 21:00:00)-Water Temperature (C)]]*OO[[#This Row],[54]]</f>
        <v>6.6625545909450003E-20</v>
      </c>
      <c r="BE551" s="10">
        <f>3/24000000*OO[[#This Row],[113 (03JUL1985 00:00:00)-Water Temperature (C)]]*OO[[#This Row],[55]]</f>
        <v>3.5174462572799998E-19</v>
      </c>
      <c r="BF551" s="10">
        <f>3/24000000*OO[[#This Row],[114 (03JUL1985 03:00:00)-Water Temperature (C)]]*OO[[#This Row],[56]]</f>
        <v>1.6719372724161248E-18</v>
      </c>
      <c r="BG551" s="10">
        <f>3/24000000*OO[[#This Row],[115 (03JUL1985 06:00:00)-Water Temperature (C)]]*OO[[#This Row],[57]]</f>
        <v>7.2067506662125008E-18</v>
      </c>
      <c r="BH551" s="10">
        <f>3/24000000*OO[[#This Row],[116 (03JUL1985 09:00:00)-Water Temperature (C)]]*OO[[#This Row],[58]]</f>
        <v>2.8469618295624997E-17</v>
      </c>
      <c r="BI551" s="10">
        <f>3/24000000*OO[[#This Row],[117 (03JUL1985 12:00:00)-Water Temperature (C)]]*OO[[#This Row],[59]]</f>
        <v>1.038590761966875E-16</v>
      </c>
      <c r="BJ551" s="10">
        <f>3/24000000*OO[[#This Row],[118 (03JUL1985 15:00:00)-Water Temperature (C)]]*OO[[#This Row],[60]]</f>
        <v>3.5115238465475001E-16</v>
      </c>
      <c r="BK551" s="10">
        <f>3/24000000*OO[[#This Row],[119 (03JUL1985 18:00:00)-Water Temperature (C)]]*OO[[#This Row],[61]]</f>
        <v>1.1065040492726247E-15</v>
      </c>
      <c r="BL551" s="10">
        <f>3/24000000*OO[[#This Row],[120 (03JUL1985 21:00:00)-Water Temperature (C)]]*OO[[#This Row],[62]]</f>
        <v>3.2550652198350002E-15</v>
      </c>
      <c r="BM551" s="10">
        <f>3/24000000*OO[[#This Row],[121 (04JUL1985 00:00:00)-Water Temperature (C)]]*OO[[#This Row],[63]]</f>
        <v>8.9996560127574995E-15</v>
      </c>
      <c r="BN551" s="10">
        <f>3/24000000*OO[[#This Row],[122 (04JUL1985 03:00:00)-Water Temperature (C)]]*OO[[#This Row],[64]]</f>
        <v>2.3526973430100001E-14</v>
      </c>
      <c r="BO551" s="10">
        <f>3/24000000*OO[[#This Row],[123 (04JUL1985 06:00:00)-Water Temperature (C)]]*OO[[#This Row],[65]]</f>
        <v>5.8267105098662503E-14</v>
      </c>
      <c r="BP551" s="10">
        <f>3/24000000*OO[[#This Row],[124 (04JUL1985 09:00:00)-Water Temperature (C)]]*OO[[#This Row],[66]]</f>
        <v>1.37538921346775E-13</v>
      </c>
      <c r="BQ551" s="10">
        <f>3/24000000*OO[[#This Row],[125 (04JUL1985 12:00:00)-Water Temperature (C)]]*OO[[#This Row],[67]]</f>
        <v>3.1077144003075002E-13</v>
      </c>
      <c r="BR551" s="10">
        <f>3/24000000*OO[[#This Row],[126 (04JUL1985 15:00:00)-Water Temperature (C)]]*OO[[#This Row],[68]]</f>
        <v>6.7536277070849989E-13</v>
      </c>
      <c r="BS551" s="10">
        <f>3/24000000*OO[[#This Row],[127 (04JUL1985 18:00:00)-Water Temperature (C)]]*OO[[#This Row],[69]]</f>
        <v>1.4173846769940001E-12</v>
      </c>
      <c r="BT551" s="10">
        <f>3/24000000*OO[[#This Row],[128 (04JUL1985 21:00:00)-Water Temperature (C)]]*OO[[#This Row],[70]]</f>
        <v>2.8655509357750002E-12</v>
      </c>
      <c r="BU551" s="10">
        <f>3/24000000*OO[[#This Row],[129 (05JUL1985 00:00:00)-Water Temperature (C)]]*OO[[#This Row],[71]]</f>
        <v>5.5758385798412492E-12</v>
      </c>
      <c r="BV551" s="10">
        <f>3/24000000*OO[[#This Row],[130 (05JUL1985 03:00:00)-Water Temperature (C)]]*OO[[#This Row],[72]]</f>
        <v>1.0487802562244999E-11</v>
      </c>
      <c r="BW551" s="10">
        <f>3/24000000*OO[[#This Row],[131 (05JUL1985 06:00:00)-Water Temperature (C)]]*OO[[#This Row],[73]]</f>
        <v>1.9138963174875003E-11</v>
      </c>
      <c r="BX551" s="10">
        <f>3/24000000*OO[[#This Row],[132 (05JUL1985 09:00:00)-Water Temperature (C)]]*OO[[#This Row],[74]]</f>
        <v>3.4112305903199996E-11</v>
      </c>
      <c r="BY551" s="10">
        <f>3/24000000*OO[[#This Row],[133 (05JUL1985 12:00:00)-Water Temperature (C)]]*OO[[#This Row],[75]]</f>
        <v>5.9294072364637494E-11</v>
      </c>
      <c r="BZ551" s="10">
        <f>3/24000000*OO[[#This Row],[134 (05JUL1985 15:00:00)-Water Temperature (C)]]*OO[[#This Row],[76]]</f>
        <v>1.005134350782E-10</v>
      </c>
      <c r="CA551" s="10">
        <f>3/24000000*OO[[#This Row],[135 (05JUL1985 18:00:00)-Water Temperature (C)]]*OO[[#This Row],[77]]</f>
        <v>1.6618555118272497E-10</v>
      </c>
      <c r="CB551" s="10">
        <f>3/24000000*OO[[#This Row],[136 (05JUL1985 21:00:00)-Water Temperature (C)]]*OO[[#This Row],[78]]</f>
        <v>2.6756427571899999E-10</v>
      </c>
      <c r="CC551" s="10">
        <f>3/24000000*OO[[#This Row],[137 (06JUL1985 00:00:00)-Water Temperature (C)]]*OO[[#This Row],[79]]</f>
        <v>4.2057096587999996E-10</v>
      </c>
      <c r="CD551" s="10">
        <f>3/24000000*OO[[#This Row],[138 (06JUL1985 03:00:00)-Water Temperature (C)]]*OO[[#This Row],[80]]</f>
        <v>6.481403022952499E-10</v>
      </c>
      <c r="CE551" s="10">
        <f>3/24000000*OO[[#This Row],[139 (06JUL1985 06:00:00)-Water Temperature (C)]]*OO[[#This Row],[81]]</f>
        <v>9.8193141476562492E-10</v>
      </c>
      <c r="CF551" s="10">
        <f>3/24000000*OO[[#This Row],[140 (06JUL1985 09:00:00)-Water Temperature (C)]]*OO[[#This Row],[82]]</f>
        <v>1.4709386960502499E-9</v>
      </c>
      <c r="CG551" s="10">
        <f>3/24000000*OO[[#This Row],[141 (06JUL1985 12:00:00)-Water Temperature (C)]]*OO[[#This Row],[83]]</f>
        <v>2.17318712117625E-9</v>
      </c>
      <c r="CH551" s="10">
        <f>3/24000000*OO[[#This Row],[142 (06JUL1985 15:00:00)-Water Temperature (C)]]*OO[[#This Row],[84]]</f>
        <v>3.16557187450375E-9</v>
      </c>
      <c r="CI551" s="10">
        <f>3/24000000*OO[[#This Row],[143 (06JUL1985 18:00:00)-Water Temperature (C)]]*OO[[#This Row],[85]]</f>
        <v>4.541566112567499E-9</v>
      </c>
      <c r="CJ551" s="10">
        <f>3/24000000*OO[[#This Row],[144 (06JUL1985 21:00:00)-Water Temperature (C)]]*OO[[#This Row],[86]]</f>
        <v>6.4081359981437493E-9</v>
      </c>
      <c r="CK551" s="10">
        <f>3/24000000*OO[[#This Row],[145 (07JUL1985 00:00:00)-Water Temperature (C)]]*OO[[#This Row],[87]]</f>
        <v>8.9039048691499989E-9</v>
      </c>
      <c r="CL551" s="10">
        <f>3/24000000*OO[[#This Row],[146 (07JUL1985 03:00:00)-Water Temperature (C)]]*OO[[#This Row],[88]]</f>
        <v>1.2228474021749999E-8</v>
      </c>
      <c r="CM551" s="10">
        <f>3/24000000*OO[[#This Row],[147 (07JUL1985 06:00:00)-Water Temperature (C)]]*OO[[#This Row],[89]]</f>
        <v>1.6630676400901248E-8</v>
      </c>
      <c r="CN551" s="10">
        <f>3/24000000*OO[[#This Row],[148 (07JUL1985 09:00:00)-Water Temperature (C)]]*OO[[#This Row],[90]]</f>
        <v>2.2486840807679998E-8</v>
      </c>
      <c r="CO551" s="10">
        <f>3/24000000*OO[[#This Row],[149 (07JUL1985 12:00:00)-Water Temperature (C)]]*OO[[#This Row],[91]]</f>
        <v>3.0054341270249996E-8</v>
      </c>
      <c r="CP551" s="10">
        <f>3/24000000*OO[[#This Row],[150 (07JUL1985 15:00:00)-Water Temperature (C)]]*OO[[#This Row],[92]]</f>
        <v>3.9887874872650002E-8</v>
      </c>
      <c r="CQ551" s="10">
        <f>3/24000000*OO[[#This Row],[151 (07JUL1985 18:00:00)-Water Temperature (C)]]*OO[[#This Row],[93]]</f>
        <v>5.238690943642499E-8</v>
      </c>
      <c r="CR551" s="10">
        <f>3/24000000*OO[[#This Row],[152 (07JUL1985 21:00:00)-Water Temperature (C)]]*OO[[#This Row],[94]]</f>
        <v>6.79907681743E-8</v>
      </c>
      <c r="CS551" s="10">
        <f>3/24000000*OO[[#This Row],[153 (08JUL1985 00:00:00)-Water Temperature (C)]]*OO[[#This Row],[95]]</f>
        <v>8.7297187831212497E-8</v>
      </c>
      <c r="CT551" s="10">
        <f>3/24000000*OO[[#This Row],[154 (08JUL1985 03:00:00)-Water Temperature (C)]]*OO[[#This Row],[96]]</f>
        <v>1.1110960153649998E-7</v>
      </c>
      <c r="CU551" s="10">
        <f>3/24000000*OO[[#This Row],[155 (08JUL1985 06:00:00)-Water Temperature (C)]]*OO[[#This Row],[97]]</f>
        <v>1.4031153254445E-7</v>
      </c>
      <c r="CV551" s="10">
        <f>3/24000000*OO[[#This Row],[156 (08JUL1985 09:00:00)-Water Temperature (C)]]*OO[[#This Row],[98]]</f>
        <v>1.7626549572839999E-7</v>
      </c>
      <c r="CW551" s="10">
        <f>3/24000000*OO[[#This Row],[157 (08JUL1985 12:00:00)-Water Temperature (C)]]*OO[[#This Row],[99]]</f>
        <v>2.1991498118371248E-7</v>
      </c>
    </row>
    <row r="552" spans="1:101" x14ac:dyDescent="0.35">
      <c r="A552" t="s">
        <v>559</v>
      </c>
      <c r="B552">
        <v>7395.5150000000003</v>
      </c>
      <c r="C552" s="10">
        <f>3/24*OO[[#This Row],[59 (26JUN1985 06:00:00)-Water Temperature (C)]]*OO[[#This Row],[1]]/SUM(OO[1])</f>
        <v>0</v>
      </c>
      <c r="D552" s="10">
        <f>3/24*OO[[#This Row],[60 (26JUN1985 09:00:00)-Water Temperature (C)]]*OO[[#This Row],[2]]/SUM(OO[2])</f>
        <v>0</v>
      </c>
      <c r="E552" s="10">
        <f>3/24*OO[[#This Row],[61 (26JUN1985 12:00:00)-Water Temperature (C)]]*OO[[#This Row],[3]]/SUM(OO[3])</f>
        <v>0</v>
      </c>
      <c r="F552" s="10">
        <f>3/24*OO[[#This Row],[62 (26JUN1985 15:00:00)-Water Temperature (C)]]*OO[[#This Row],[4]]/SUM(OO[4])</f>
        <v>0</v>
      </c>
      <c r="G552" s="10">
        <f>3/24*OO[[#This Row],[63 (26JUN1985 18:00:00)-Water Temperature (C)]]*OO[[#This Row],[5]]/SUM(OO[5])</f>
        <v>0</v>
      </c>
      <c r="H552" s="10">
        <f>3/24*OO[[#This Row],[64 (26JUN1985 21:00:00)-Water Temperature (C)]]*OO[[#This Row],[6]]/SUM(OO[6])</f>
        <v>0</v>
      </c>
      <c r="I552" s="10">
        <f>3/24*OO[[#This Row],[65 (27JUN1985 00:00:00)-Water Temperature (C)]]*OO[[#This Row],[7]]/SUM(OO[7])</f>
        <v>0</v>
      </c>
      <c r="J552" s="10">
        <f>3/24*OO[[#This Row],[66 (27JUN1985 03:00:00)-Water Temperature (C)]]*OO[[#This Row],[8]]/SUM(OO[8])</f>
        <v>0</v>
      </c>
      <c r="K552" s="10">
        <f>3/24*OO[[#This Row],[67 (27JUN1985 06:00:00)-Water Temperature (C)]]*OO[[#This Row],[9]]/SUM(OO[9])</f>
        <v>0</v>
      </c>
      <c r="L552" s="10">
        <f>3/24*OO[[#This Row],[68 (27JUN1985 09:00:00)-Water Temperature (C)]]*OO[[#This Row],[10]]/SUM(OO[10])</f>
        <v>0</v>
      </c>
      <c r="M552" s="10">
        <f>3/24*OO[[#This Row],[69 (27JUN1985 12:00:00)-Water Temperature (C)]]*OO[[#This Row],[11]]/SUM(OO[11])</f>
        <v>0</v>
      </c>
      <c r="N552" s="10">
        <f>3/24*OO[[#This Row],[70 (27JUN1985 15:00:00)-Water Temperature (C)]]*OO[[#This Row],[12]]/SUM(OO[12])</f>
        <v>0</v>
      </c>
      <c r="O552" s="10">
        <f>3/24*OO[[#This Row],[71 (27JUN1985 18:00:00)-Water Temperature (C)]]*OO[[#This Row],[13]]/SUM(OO[13])</f>
        <v>0</v>
      </c>
      <c r="P552" s="10">
        <f>3/24*OO[[#This Row],[72 (27JUN1985 21:00:00)-Water Temperature (C)]]*OO[[#This Row],[14]]/SUM(OO[14])</f>
        <v>0</v>
      </c>
      <c r="Q552" s="10">
        <f>3/24*OO[[#This Row],[73 (28JUN1985 00:00:00)-Water Temperature (C)]]*OO[[#This Row],[15]]/SUM(OO[15])</f>
        <v>0</v>
      </c>
      <c r="R552" s="10">
        <f>3/24*OO[[#This Row],[74 (28JUN1985 03:00:00)-Water Temperature (C)]]*OO[[#This Row],[16]]/SUM(OO[16])</f>
        <v>0</v>
      </c>
      <c r="S552" s="10">
        <f>3/24*OO[[#This Row],[75 (28JUN1985 06:00:00)-Water Temperature (C)]]*OO[[#This Row],[17]]/SUM(OO[17])</f>
        <v>0</v>
      </c>
      <c r="T552" s="10">
        <f>3/24*OO[[#This Row],[76 (28JUN1985 09:00:00)-Water Temperature (C)]]*OO[[#This Row],[18]]/SUM(OO[18])</f>
        <v>0</v>
      </c>
      <c r="U552" s="10">
        <f>3/24*OO[[#This Row],[77 (28JUN1985 12:00:00)-Water Temperature (C)]]*OO[[#This Row],[19]]/SUM(OO[19])</f>
        <v>0</v>
      </c>
      <c r="V552" s="10">
        <f>3/24000000*OO[[#This Row],[78 (28JUN1985 15:00:00)-Water Temperature (C)]]*OO[[#This Row],[20]]</f>
        <v>0</v>
      </c>
      <c r="W552" s="10">
        <f>3/24000000*OO[[#This Row],[79 (28JUN1985 18:00:00)-Water Temperature (C)]]*OO[[#This Row],[21]]</f>
        <v>0</v>
      </c>
      <c r="X552" s="10">
        <f>3/24000000*OO[[#This Row],[80 (28JUN1985 21:00:00)-Water Temperature (C)]]*OO[[#This Row],[22]]</f>
        <v>0</v>
      </c>
      <c r="Y552" s="10">
        <f>3/24000000*OO[[#This Row],[81 (29JUN1985 00:00:00)-Water Temperature (C)]]*OO[[#This Row],[23]]</f>
        <v>0</v>
      </c>
      <c r="Z552" s="10">
        <f>3/24000000*OO[[#This Row],[82 (29JUN1985 03:00:00)-Water Temperature (C)]]*OO[[#This Row],[24]]</f>
        <v>0</v>
      </c>
      <c r="AA552" s="10">
        <f>3/24000000*OO[[#This Row],[83 (29JUN1985 06:00:00)-Water Temperature (C)]]*OO[[#This Row],[25]]</f>
        <v>0</v>
      </c>
      <c r="AB552" s="10">
        <f>3/24000000*OO[[#This Row],[84 (29JUN1985 09:00:00)-Water Temperature (C)]]*OO[[#This Row],[26]]</f>
        <v>0</v>
      </c>
      <c r="AC552" s="10">
        <f>3/24000000*OO[[#This Row],[85 (29JUN1985 12:00:00)-Water Temperature (C)]]*OO[[#This Row],[27]]</f>
        <v>0</v>
      </c>
      <c r="AD552" s="10">
        <f>3/24000000*OO[[#This Row],[86 (29JUN1985 15:00:00)-Water Temperature (C)]]*OO[[#This Row],[28]]</f>
        <v>0</v>
      </c>
      <c r="AE552" s="10">
        <f>3/24000000*OO[[#This Row],[88 (29JUN1985 21:00:00)-Water Temperature (C)]]*OO[[#This Row],[30]]</f>
        <v>0</v>
      </c>
      <c r="AF552" s="10">
        <f>3/24000000*OO[[#This Row],[88 (29JUN1985 21:00:00)-Water Temperature (C)]]*OO[[#This Row],[30]]</f>
        <v>0</v>
      </c>
      <c r="AG552" s="10">
        <f>3/24000000*OO[[#This Row],[89 (30JUN1985 00:00:00)-Water Temperature (C)]]*OO[[#This Row],[31]]</f>
        <v>0</v>
      </c>
      <c r="AH552" s="10">
        <f>3/24000000*OO[[#This Row],[90 (30JUN1985 03:00:00)-Water Temperature (C)]]*OO[[#This Row],[32]]</f>
        <v>0</v>
      </c>
      <c r="AI552" s="10">
        <f>3/24000000*OO[[#This Row],[91 (30JUN1985 06:00:00)-Water Temperature (C)]]*OO[[#This Row],[33]]</f>
        <v>0</v>
      </c>
      <c r="AJ552" s="10">
        <f>3/24000000*OO[[#This Row],[92 (30JUN1985 09:00:00)-Water Temperature (C)]]*OO[[#This Row],[34]]</f>
        <v>0</v>
      </c>
      <c r="AK552" s="10">
        <f>3/24000000*OO[[#This Row],[93 (30JUN1985 12:00:00)-Water Temperature (C)]]*OO[[#This Row],[35]]</f>
        <v>0</v>
      </c>
      <c r="AL552" s="10">
        <f>3/24000000*OO[[#This Row],[94 (30JUN1985 15:00:00)-Water Temperature (C)]]*OO[[#This Row],[36]]</f>
        <v>0</v>
      </c>
      <c r="AM552" s="10">
        <f>3/24000000*OO[[#This Row],[95 (30JUN1985 18:00:00)-Water Temperature (C)]]*OO[[#This Row],[37]]</f>
        <v>0</v>
      </c>
      <c r="AN552" s="10">
        <f>3/24000000*OO[[#This Row],[96 (30JUN1985 21:00:00)-Water Temperature (C)]]*OO[[#This Row],[38]]</f>
        <v>6.2229394312812508E-44</v>
      </c>
      <c r="AO552" s="10">
        <f>3/24000000*OO[[#This Row],[97 (01JUL1985 00:00:00)-Water Temperature (C)]]*OO[[#This Row],[39]]</f>
        <v>1.4485488331300001E-41</v>
      </c>
      <c r="AP552" s="10">
        <f>3/24000000*OO[[#This Row],[98 (01JUL1985 03:00:00)-Water Temperature (C)]]*OO[[#This Row],[40]]</f>
        <v>2.1754326052324998E-39</v>
      </c>
      <c r="AQ552" s="10">
        <f>3/24000000*OO[[#This Row],[99 (01JUL1985 06:00:00)-Water Temperature (C)]]*OO[[#This Row],[41]]</f>
        <v>2.2414271730374996E-37</v>
      </c>
      <c r="AR552" s="10">
        <f>3/24000000*OO[[#This Row],[100 (01JUL1985 09:00:00)-Water Temperature (C)]]*OO[[#This Row],[42]]</f>
        <v>1.63375525584125E-35</v>
      </c>
      <c r="AS552" s="10">
        <f>3/24000000*OO[[#This Row],[101 (01JUL1985 12:00:00)-Water Temperature (C)]]*OO[[#This Row],[43]]</f>
        <v>8.5213778509912498E-34</v>
      </c>
      <c r="AT552" s="10">
        <f>3/24000000*OO[[#This Row],[102 (01JUL1985 15:00:00)-Water Temperature (C)]]*OO[[#This Row],[44]]</f>
        <v>3.2951398024562507E-32</v>
      </c>
      <c r="AU552" s="10">
        <f>3/24000000*OO[[#This Row],[103 (01JUL1985 18:00:00)-Water Temperature (C)]]*OO[[#This Row],[45]]</f>
        <v>9.8318646269662477E-31</v>
      </c>
      <c r="AV552" s="10">
        <f>3/24000000*OO[[#This Row],[104 (01JUL1985 21:00:00)-Water Temperature (C)]]*OO[[#This Row],[46]]</f>
        <v>2.3249729668049999E-29</v>
      </c>
      <c r="AW552" s="10">
        <f>3/24000000*OO[[#This Row],[105 (02JUL1985 00:00:00)-Water Temperature (C)]]*OO[[#This Row],[47]]</f>
        <v>4.4005066147762498E-28</v>
      </c>
      <c r="AX552" s="10">
        <f>3/24000000*OO[[#This Row],[106 (02JUL1985 03:00:00)-Water Temperature (C)]]*OO[[#This Row],[48]]</f>
        <v>6.7958025296699999E-27</v>
      </c>
      <c r="AY552" s="10">
        <f>3/24000000*OO[[#This Row],[107 (02JUL1985 06:00:00)-Water Temperature (C)]]*OO[[#This Row],[49]]</f>
        <v>8.7790718953599989E-26</v>
      </c>
      <c r="AZ552" s="10">
        <f>3/24000000*OO[[#This Row],[108 (02JUL1985 09:00:00)-Water Temperature (C)]]*OO[[#This Row],[50]]</f>
        <v>9.6307538995237493E-25</v>
      </c>
      <c r="BA552" s="10">
        <f>3/24000000*OO[[#This Row],[109 (02JUL1985 12:00:00)-Water Temperature (C)]]*OO[[#This Row],[51]]</f>
        <v>9.0344920914924996E-24</v>
      </c>
      <c r="BB552" s="10">
        <f>3/24000000*OO[[#This Row],[110 (02JUL1985 15:00:00)-Water Temperature (C)]]*OO[[#This Row],[52]]</f>
        <v>7.2987444625050006E-23</v>
      </c>
      <c r="BC552" s="10">
        <f>3/24000000*OO[[#This Row],[111 (02JUL1985 18:00:00)-Water Temperature (C)]]*OO[[#This Row],[53]]</f>
        <v>5.1461415880199999E-22</v>
      </c>
      <c r="BD552" s="10">
        <f>3/24000000*OO[[#This Row],[112 (02JUL1985 21:00:00)-Water Temperature (C)]]*OO[[#This Row],[54]]</f>
        <v>3.2086274539687496E-21</v>
      </c>
      <c r="BE552" s="10">
        <f>3/24000000*OO[[#This Row],[113 (03JUL1985 00:00:00)-Water Temperature (C)]]*OO[[#This Row],[55]]</f>
        <v>1.7931800722799999E-20</v>
      </c>
      <c r="BF552" s="10">
        <f>3/24000000*OO[[#This Row],[114 (03JUL1985 03:00:00)-Water Temperature (C)]]*OO[[#This Row],[56]]</f>
        <v>9.0259520056200007E-20</v>
      </c>
      <c r="BG552" s="10">
        <f>3/24000000*OO[[#This Row],[115 (03JUL1985 06:00:00)-Water Temperature (C)]]*OO[[#This Row],[57]]</f>
        <v>4.1169273882274998E-19</v>
      </c>
      <c r="BH552" s="10">
        <f>3/24000000*OO[[#This Row],[116 (03JUL1985 09:00:00)-Water Temperature (C)]]*OO[[#This Row],[58]]</f>
        <v>1.7172266729624997E-18</v>
      </c>
      <c r="BI552" s="10">
        <f>3/24000000*OO[[#This Row],[117 (03JUL1985 12:00:00)-Water Temperature (C)]]*OO[[#This Row],[59]]</f>
        <v>6.6046107761237498E-18</v>
      </c>
      <c r="BJ552" s="10">
        <f>3/24000000*OO[[#This Row],[118 (03JUL1985 15:00:00)-Water Temperature (C)]]*OO[[#This Row],[60]]</f>
        <v>2.3514167878625002E-17</v>
      </c>
      <c r="BK552" s="10">
        <f>3/24000000*OO[[#This Row],[119 (03JUL1985 18:00:00)-Water Temperature (C)]]*OO[[#This Row],[61]]</f>
        <v>7.7940112132562501E-17</v>
      </c>
      <c r="BL552" s="10">
        <f>3/24000000*OO[[#This Row],[120 (03JUL1985 21:00:00)-Water Temperature (C)]]*OO[[#This Row],[62]]</f>
        <v>2.409662943225E-16</v>
      </c>
      <c r="BM552" s="10">
        <f>3/24000000*OO[[#This Row],[121 (04JUL1985 00:00:00)-Water Temperature (C)]]*OO[[#This Row],[63]]</f>
        <v>6.9953430875249986E-16</v>
      </c>
      <c r="BN552" s="10">
        <f>3/24000000*OO[[#This Row],[122 (04JUL1985 03:00:00)-Water Temperature (C)]]*OO[[#This Row],[64]]</f>
        <v>1.9174525615778744E-15</v>
      </c>
      <c r="BO552" s="10">
        <f>3/24000000*OO[[#This Row],[123 (04JUL1985 06:00:00)-Water Temperature (C)]]*OO[[#This Row],[65]]</f>
        <v>4.9755716657025006E-15</v>
      </c>
      <c r="BP552" s="10">
        <f>3/24000000*OO[[#This Row],[124 (04JUL1985 09:00:00)-Water Temperature (C)]]*OO[[#This Row],[66]]</f>
        <v>1.2304230115218749E-14</v>
      </c>
      <c r="BQ552" s="10">
        <f>3/24000000*OO[[#This Row],[125 (04JUL1985 12:00:00)-Water Temperature (C)]]*OO[[#This Row],[67]]</f>
        <v>2.906957842055E-14</v>
      </c>
      <c r="BR552" s="10">
        <f>3/24000000*OO[[#This Row],[126 (04JUL1985 15:00:00)-Water Temperature (C)]]*OO[[#This Row],[68]]</f>
        <v>6.5880043763449996E-14</v>
      </c>
      <c r="BS552" s="10">
        <f>3/24000000*OO[[#This Row],[127 (04JUL1985 18:00:00)-Water Temperature (C)]]*OO[[#This Row],[69]]</f>
        <v>1.4391803072516249E-13</v>
      </c>
      <c r="BT552" s="10">
        <f>3/24000000*OO[[#This Row],[128 (04JUL1985 21:00:00)-Water Temperature (C)]]*OO[[#This Row],[70]]</f>
        <v>3.027328143925E-13</v>
      </c>
      <c r="BU552" s="10">
        <f>3/24000000*OO[[#This Row],[129 (05JUL1985 00:00:00)-Water Temperature (C)]]*OO[[#This Row],[71]]</f>
        <v>6.13091335175E-13</v>
      </c>
      <c r="BV552" s="10">
        <f>3/24000000*OO[[#This Row],[130 (05JUL1985 03:00:00)-Water Temperature (C)]]*OO[[#This Row],[72]]</f>
        <v>1.2004339499075E-12</v>
      </c>
      <c r="BW552" s="10">
        <f>3/24000000*OO[[#This Row],[131 (05JUL1985 06:00:00)-Water Temperature (C)]]*OO[[#This Row],[73]]</f>
        <v>2.2789811907224997E-12</v>
      </c>
      <c r="BX552" s="10">
        <f>3/24000000*OO[[#This Row],[132 (05JUL1985 09:00:00)-Water Temperature (C)]]*OO[[#This Row],[74]]</f>
        <v>4.2187175451649999E-12</v>
      </c>
      <c r="BY552" s="10">
        <f>3/24000000*OO[[#This Row],[133 (05JUL1985 12:00:00)-Water Temperature (C)]]*OO[[#This Row],[75]]</f>
        <v>7.6055345979199986E-12</v>
      </c>
      <c r="BZ552" s="10">
        <f>3/24000000*OO[[#This Row],[134 (05JUL1985 15:00:00)-Water Temperature (C)]]*OO[[#This Row],[76]]</f>
        <v>1.3360052545879998E-11</v>
      </c>
      <c r="CA552" s="10">
        <f>3/24000000*OO[[#This Row],[135 (05JUL1985 18:00:00)-Water Temperature (C)]]*OO[[#This Row],[77]]</f>
        <v>2.2877123951178753E-11</v>
      </c>
      <c r="CB552" s="10">
        <f>3/24000000*OO[[#This Row],[136 (05JUL1985 21:00:00)-Water Temperature (C)]]*OO[[#This Row],[78]]</f>
        <v>3.813222164488749E-11</v>
      </c>
      <c r="CC552" s="10">
        <f>3/24000000*OO[[#This Row],[137 (06JUL1985 00:00:00)-Water Temperature (C)]]*OO[[#This Row],[79]]</f>
        <v>6.2006022142424997E-11</v>
      </c>
      <c r="CD552" s="10">
        <f>3/24000000*OO[[#This Row],[138 (06JUL1985 03:00:00)-Water Temperature (C)]]*OO[[#This Row],[80]]</f>
        <v>9.8767665095874991E-11</v>
      </c>
      <c r="CE552" s="10">
        <f>3/24000000*OO[[#This Row],[139 (06JUL1985 06:00:00)-Water Temperature (C)]]*OO[[#This Row],[81]]</f>
        <v>1.5492484722750001E-10</v>
      </c>
      <c r="CF552" s="10">
        <f>3/24000000*OO[[#This Row],[140 (06JUL1985 09:00:00)-Water Temperature (C)]]*OO[[#This Row],[82]]</f>
        <v>2.43377299143E-10</v>
      </c>
      <c r="CG552" s="10">
        <f>3/24000000*OO[[#This Row],[141 (06JUL1985 12:00:00)-Water Temperature (C)]]*OO[[#This Row],[83]]</f>
        <v>3.8266279639762498E-10</v>
      </c>
      <c r="CH552" s="10">
        <f>3/24000000*OO[[#This Row],[142 (06JUL1985 15:00:00)-Water Temperature (C)]]*OO[[#This Row],[84]]</f>
        <v>5.9921498039062508E-10</v>
      </c>
      <c r="CI552" s="10">
        <f>3/24000000*OO[[#This Row],[143 (06JUL1985 18:00:00)-Water Temperature (C)]]*OO[[#This Row],[85]]</f>
        <v>9.2892879036099992E-10</v>
      </c>
      <c r="CJ552" s="10">
        <f>3/24000000*OO[[#This Row],[144 (06JUL1985 21:00:00)-Water Temperature (C)]]*OO[[#This Row],[86]]</f>
        <v>1.4186065563669999E-9</v>
      </c>
      <c r="CK552" s="10">
        <f>3/24000000*OO[[#This Row],[145 (07JUL1985 00:00:00)-Water Temperature (C)]]*OO[[#This Row],[87]]</f>
        <v>2.1312384883445E-9</v>
      </c>
      <c r="CL552" s="10">
        <f>3/24000000*OO[[#This Row],[146 (07JUL1985 03:00:00)-Water Temperature (C)]]*OO[[#This Row],[88]]</f>
        <v>3.1568698186050001E-9</v>
      </c>
      <c r="CM552" s="10">
        <f>3/24000000*OO[[#This Row],[147 (07JUL1985 06:00:00)-Water Temperature (C)]]*OO[[#This Row],[89]]</f>
        <v>4.6180492466325001E-9</v>
      </c>
      <c r="CN552" s="10">
        <f>3/24000000*OO[[#This Row],[148 (07JUL1985 09:00:00)-Water Temperature (C)]]*OO[[#This Row],[90]]</f>
        <v>6.6930577121624999E-9</v>
      </c>
      <c r="CO552" s="10">
        <f>3/24000000*OO[[#This Row],[149 (07JUL1985 12:00:00)-Water Temperature (C)]]*OO[[#This Row],[91]]</f>
        <v>9.5505205970812502E-9</v>
      </c>
      <c r="CP552" s="10">
        <f>3/24000000*OO[[#This Row],[150 (07JUL1985 15:00:00)-Water Temperature (C)]]*OO[[#This Row],[92]]</f>
        <v>1.346886325351875E-8</v>
      </c>
      <c r="CQ552" s="10">
        <f>3/24000000*OO[[#This Row],[151 (07JUL1985 18:00:00)-Water Temperature (C)]]*OO[[#This Row],[93]]</f>
        <v>1.8721513705716247E-8</v>
      </c>
      <c r="CR552" s="10">
        <f>3/24000000*OO[[#This Row],[152 (07JUL1985 21:00:00)-Water Temperature (C)]]*OO[[#This Row],[94]]</f>
        <v>2.5632735811999999E-8</v>
      </c>
      <c r="CS552" s="10">
        <f>3/24000000*OO[[#This Row],[153 (08JUL1985 00:00:00)-Water Temperature (C)]]*OO[[#This Row],[95]]</f>
        <v>3.4618989724500003E-8</v>
      </c>
      <c r="CT552" s="10">
        <f>3/24000000*OO[[#This Row],[154 (08JUL1985 03:00:00)-Water Temperature (C)]]*OO[[#This Row],[96]]</f>
        <v>4.6207066858699998E-8</v>
      </c>
      <c r="CU552" s="10">
        <f>3/24000000*OO[[#This Row],[155 (08JUL1985 06:00:00)-Water Temperature (C)]]*OO[[#This Row],[97]]</f>
        <v>6.0949060304849995E-8</v>
      </c>
      <c r="CV552" s="10">
        <f>3/24000000*OO[[#This Row],[156 (08JUL1985 09:00:00)-Water Temperature (C)]]*OO[[#This Row],[98]]</f>
        <v>7.9595354734174985E-8</v>
      </c>
      <c r="CW552" s="10">
        <f>3/24000000*OO[[#This Row],[157 (08JUL1985 12:00:00)-Water Temperature (C)]]*OO[[#This Row],[99]]</f>
        <v>1.02710547133475E-7</v>
      </c>
    </row>
    <row r="553" spans="1:101" x14ac:dyDescent="0.35">
      <c r="A553" t="s">
        <v>560</v>
      </c>
      <c r="B553">
        <v>8816.3639999999996</v>
      </c>
      <c r="C553" s="10">
        <f>3/24*OO[[#This Row],[59 (26JUN1985 06:00:00)-Water Temperature (C)]]*OO[[#This Row],[1]]/SUM(OO[1])</f>
        <v>0</v>
      </c>
      <c r="D553" s="10">
        <f>3/24*OO[[#This Row],[60 (26JUN1985 09:00:00)-Water Temperature (C)]]*OO[[#This Row],[2]]/SUM(OO[2])</f>
        <v>0</v>
      </c>
      <c r="E553" s="10">
        <f>3/24*OO[[#This Row],[61 (26JUN1985 12:00:00)-Water Temperature (C)]]*OO[[#This Row],[3]]/SUM(OO[3])</f>
        <v>0</v>
      </c>
      <c r="F553" s="10">
        <f>3/24*OO[[#This Row],[62 (26JUN1985 15:00:00)-Water Temperature (C)]]*OO[[#This Row],[4]]/SUM(OO[4])</f>
        <v>0</v>
      </c>
      <c r="G553" s="10">
        <f>3/24*OO[[#This Row],[63 (26JUN1985 18:00:00)-Water Temperature (C)]]*OO[[#This Row],[5]]/SUM(OO[5])</f>
        <v>0</v>
      </c>
      <c r="H553" s="10">
        <f>3/24*OO[[#This Row],[64 (26JUN1985 21:00:00)-Water Temperature (C)]]*OO[[#This Row],[6]]/SUM(OO[6])</f>
        <v>0</v>
      </c>
      <c r="I553" s="10">
        <f>3/24*OO[[#This Row],[65 (27JUN1985 00:00:00)-Water Temperature (C)]]*OO[[#This Row],[7]]/SUM(OO[7])</f>
        <v>0</v>
      </c>
      <c r="J553" s="10">
        <f>3/24*OO[[#This Row],[66 (27JUN1985 03:00:00)-Water Temperature (C)]]*OO[[#This Row],[8]]/SUM(OO[8])</f>
        <v>0</v>
      </c>
      <c r="K553" s="10">
        <f>3/24*OO[[#This Row],[67 (27JUN1985 06:00:00)-Water Temperature (C)]]*OO[[#This Row],[9]]/SUM(OO[9])</f>
        <v>0</v>
      </c>
      <c r="L553" s="10">
        <f>3/24*OO[[#This Row],[68 (27JUN1985 09:00:00)-Water Temperature (C)]]*OO[[#This Row],[10]]/SUM(OO[10])</f>
        <v>0</v>
      </c>
      <c r="M553" s="10">
        <f>3/24*OO[[#This Row],[69 (27JUN1985 12:00:00)-Water Temperature (C)]]*OO[[#This Row],[11]]/SUM(OO[11])</f>
        <v>0</v>
      </c>
      <c r="N553" s="10">
        <f>3/24*OO[[#This Row],[70 (27JUN1985 15:00:00)-Water Temperature (C)]]*OO[[#This Row],[12]]/SUM(OO[12])</f>
        <v>0</v>
      </c>
      <c r="O553" s="10">
        <f>3/24*OO[[#This Row],[71 (27JUN1985 18:00:00)-Water Temperature (C)]]*OO[[#This Row],[13]]/SUM(OO[13])</f>
        <v>0</v>
      </c>
      <c r="P553" s="10">
        <f>3/24*OO[[#This Row],[72 (27JUN1985 21:00:00)-Water Temperature (C)]]*OO[[#This Row],[14]]/SUM(OO[14])</f>
        <v>0</v>
      </c>
      <c r="Q553" s="10">
        <f>3/24*OO[[#This Row],[73 (28JUN1985 00:00:00)-Water Temperature (C)]]*OO[[#This Row],[15]]/SUM(OO[15])</f>
        <v>0</v>
      </c>
      <c r="R553" s="10">
        <f>3/24*OO[[#This Row],[74 (28JUN1985 03:00:00)-Water Temperature (C)]]*OO[[#This Row],[16]]/SUM(OO[16])</f>
        <v>0</v>
      </c>
      <c r="S553" s="10">
        <f>3/24*OO[[#This Row],[75 (28JUN1985 06:00:00)-Water Temperature (C)]]*OO[[#This Row],[17]]/SUM(OO[17])</f>
        <v>0</v>
      </c>
      <c r="T553" s="10">
        <f>3/24*OO[[#This Row],[76 (28JUN1985 09:00:00)-Water Temperature (C)]]*OO[[#This Row],[18]]/SUM(OO[18])</f>
        <v>0</v>
      </c>
      <c r="U553" s="10">
        <f>3/24*OO[[#This Row],[77 (28JUN1985 12:00:00)-Water Temperature (C)]]*OO[[#This Row],[19]]/SUM(OO[19])</f>
        <v>0</v>
      </c>
      <c r="V553" s="10">
        <f>3/24000000*OO[[#This Row],[78 (28JUN1985 15:00:00)-Water Temperature (C)]]*OO[[#This Row],[20]]</f>
        <v>0</v>
      </c>
      <c r="W553" s="10">
        <f>3/24000000*OO[[#This Row],[79 (28JUN1985 18:00:00)-Water Temperature (C)]]*OO[[#This Row],[21]]</f>
        <v>0</v>
      </c>
      <c r="X553" s="10">
        <f>3/24000000*OO[[#This Row],[80 (28JUN1985 21:00:00)-Water Temperature (C)]]*OO[[#This Row],[22]]</f>
        <v>0</v>
      </c>
      <c r="Y553" s="10">
        <f>3/24000000*OO[[#This Row],[81 (29JUN1985 00:00:00)-Water Temperature (C)]]*OO[[#This Row],[23]]</f>
        <v>0</v>
      </c>
      <c r="Z553" s="10">
        <f>3/24000000*OO[[#This Row],[82 (29JUN1985 03:00:00)-Water Temperature (C)]]*OO[[#This Row],[24]]</f>
        <v>0</v>
      </c>
      <c r="AA553" s="10">
        <f>3/24000000*OO[[#This Row],[83 (29JUN1985 06:00:00)-Water Temperature (C)]]*OO[[#This Row],[25]]</f>
        <v>0</v>
      </c>
      <c r="AB553" s="10">
        <f>3/24000000*OO[[#This Row],[84 (29JUN1985 09:00:00)-Water Temperature (C)]]*OO[[#This Row],[26]]</f>
        <v>0</v>
      </c>
      <c r="AC553" s="10">
        <f>3/24000000*OO[[#This Row],[85 (29JUN1985 12:00:00)-Water Temperature (C)]]*OO[[#This Row],[27]]</f>
        <v>0</v>
      </c>
      <c r="AD553" s="10">
        <f>3/24000000*OO[[#This Row],[86 (29JUN1985 15:00:00)-Water Temperature (C)]]*OO[[#This Row],[28]]</f>
        <v>0</v>
      </c>
      <c r="AE553" s="10">
        <f>3/24000000*OO[[#This Row],[88 (29JUN1985 21:00:00)-Water Temperature (C)]]*OO[[#This Row],[30]]</f>
        <v>0</v>
      </c>
      <c r="AF553" s="10">
        <f>3/24000000*OO[[#This Row],[88 (29JUN1985 21:00:00)-Water Temperature (C)]]*OO[[#This Row],[30]]</f>
        <v>0</v>
      </c>
      <c r="AG553" s="10">
        <f>3/24000000*OO[[#This Row],[89 (30JUN1985 00:00:00)-Water Temperature (C)]]*OO[[#This Row],[31]]</f>
        <v>0</v>
      </c>
      <c r="AH553" s="10">
        <f>3/24000000*OO[[#This Row],[90 (30JUN1985 03:00:00)-Water Temperature (C)]]*OO[[#This Row],[32]]</f>
        <v>0</v>
      </c>
      <c r="AI553" s="10">
        <f>3/24000000*OO[[#This Row],[91 (30JUN1985 06:00:00)-Water Temperature (C)]]*OO[[#This Row],[33]]</f>
        <v>0</v>
      </c>
      <c r="AJ553" s="10">
        <f>3/24000000*OO[[#This Row],[92 (30JUN1985 09:00:00)-Water Temperature (C)]]*OO[[#This Row],[34]]</f>
        <v>0</v>
      </c>
      <c r="AK553" s="10">
        <f>3/24000000*OO[[#This Row],[93 (30JUN1985 12:00:00)-Water Temperature (C)]]*OO[[#This Row],[35]]</f>
        <v>0</v>
      </c>
      <c r="AL553" s="10">
        <f>3/24000000*OO[[#This Row],[94 (30JUN1985 15:00:00)-Water Temperature (C)]]*OO[[#This Row],[36]]</f>
        <v>0</v>
      </c>
      <c r="AM553" s="10">
        <f>3/24000000*OO[[#This Row],[95 (30JUN1985 18:00:00)-Water Temperature (C)]]*OO[[#This Row],[37]]</f>
        <v>0</v>
      </c>
      <c r="AN553" s="10">
        <f>3/24000000*OO[[#This Row],[96 (30JUN1985 21:00:00)-Water Temperature (C)]]*OO[[#This Row],[38]]</f>
        <v>0</v>
      </c>
      <c r="AO553" s="10">
        <f>3/24000000*OO[[#This Row],[97 (01JUL1985 00:00:00)-Water Temperature (C)]]*OO[[#This Row],[39]]</f>
        <v>1.6692478779225E-43</v>
      </c>
      <c r="AP553" s="10">
        <f>3/24000000*OO[[#This Row],[98 (01JUL1985 03:00:00)-Water Temperature (C)]]*OO[[#This Row],[40]]</f>
        <v>2.6563350864375005E-41</v>
      </c>
      <c r="AQ553" s="10">
        <f>3/24000000*OO[[#This Row],[99 (01JUL1985 06:00:00)-Water Temperature (C)]]*OO[[#This Row],[41]]</f>
        <v>2.8894452614387498E-39</v>
      </c>
      <c r="AR553" s="10">
        <f>3/24000000*OO[[#This Row],[100 (01JUL1985 09:00:00)-Water Temperature (C)]]*OO[[#This Row],[42]]</f>
        <v>2.2309958862949998E-37</v>
      </c>
      <c r="AS553" s="10">
        <f>3/24000000*OO[[#This Row],[101 (01JUL1985 12:00:00)-Water Temperature (C)]]*OO[[#This Row],[43]]</f>
        <v>1.2356792762836251E-35</v>
      </c>
      <c r="AT553" s="10">
        <f>3/24000000*OO[[#This Row],[102 (01JUL1985 15:00:00)-Water Temperature (C)]]*OO[[#This Row],[44]]</f>
        <v>5.0645114004224989E-34</v>
      </c>
      <c r="AU553" s="10">
        <f>3/24000000*OO[[#This Row],[103 (01JUL1985 18:00:00)-Water Temperature (C)]]*OO[[#This Row],[45]]</f>
        <v>1.5956474853909999E-32</v>
      </c>
      <c r="AV553" s="10">
        <f>3/24000000*OO[[#This Row],[104 (01JUL1985 21:00:00)-Water Temperature (C)]]*OO[[#This Row],[46]]</f>
        <v>3.9793364564749998E-31</v>
      </c>
      <c r="AW553" s="10">
        <f>3/24000000*OO[[#This Row],[105 (02JUL1985 00:00:00)-Water Temperature (C)]]*OO[[#This Row],[47]]</f>
        <v>7.9716052798200009E-30</v>
      </c>
      <c r="AX553" s="10">
        <f>3/24000000*OO[[#This Row],[106 (02JUL1985 03:00:00)-Water Temperature (C)]]*OO[[#This Row],[48]]</f>
        <v>1.3012774323469999E-28</v>
      </c>
      <c r="AY553" s="10">
        <f>3/24000000*OO[[#This Row],[107 (02JUL1985 06:00:00)-Water Temperature (C)]]*OO[[#This Row],[49]]</f>
        <v>1.7724054762689998E-27</v>
      </c>
      <c r="AZ553" s="10">
        <f>3/24000000*OO[[#This Row],[108 (02JUL1985 09:00:00)-Water Temperature (C)]]*OO[[#This Row],[50]]</f>
        <v>2.0501033299124996E-26</v>
      </c>
      <c r="BA553" s="10">
        <f>3/24000000*OO[[#This Row],[109 (02JUL1985 12:00:00)-Water Temperature (C)]]*OO[[#This Row],[51]]</f>
        <v>2.031354548656875E-25</v>
      </c>
      <c r="BB553" s="10">
        <f>3/24000000*OO[[#This Row],[110 (02JUL1985 15:00:00)-Water Temperature (C)]]*OO[[#This Row],[52]]</f>
        <v>1.7333774666895001E-24</v>
      </c>
      <c r="BC553" s="10">
        <f>3/24000000*OO[[#This Row],[111 (02JUL1985 18:00:00)-Water Temperature (C)]]*OO[[#This Row],[53]]</f>
        <v>1.2896420649262499E-23</v>
      </c>
      <c r="BD553" s="10">
        <f>3/24000000*OO[[#This Row],[112 (02JUL1985 21:00:00)-Water Temperature (C)]]*OO[[#This Row],[54]]</f>
        <v>8.4655099392049998E-23</v>
      </c>
      <c r="BE553" s="10">
        <f>3/24000000*OO[[#This Row],[113 (03JUL1985 00:00:00)-Water Temperature (C)]]*OO[[#This Row],[55]]</f>
        <v>4.9746191234999991E-22</v>
      </c>
      <c r="BF553" s="10">
        <f>3/24000000*OO[[#This Row],[114 (03JUL1985 03:00:00)-Water Temperature (C)]]*OO[[#This Row],[56]]</f>
        <v>2.6349623387587501E-21</v>
      </c>
      <c r="BG553" s="10">
        <f>3/24000000*OO[[#This Row],[115 (03JUL1985 06:00:00)-Water Temperature (C)]]*OO[[#This Row],[57]]</f>
        <v>1.2648578074199999E-20</v>
      </c>
      <c r="BH553" s="10">
        <f>3/24000000*OO[[#This Row],[116 (03JUL1985 09:00:00)-Water Temperature (C)]]*OO[[#This Row],[58]]</f>
        <v>5.5466963709000014E-20</v>
      </c>
      <c r="BI553" s="10">
        <f>3/24000000*OO[[#This Row],[117 (03JUL1985 12:00:00)-Water Temperature (C)]]*OO[[#This Row],[59]]</f>
        <v>2.2399388917062495E-19</v>
      </c>
      <c r="BJ553" s="10">
        <f>3/24000000*OO[[#This Row],[118 (03JUL1985 15:00:00)-Water Temperature (C)]]*OO[[#This Row],[60]]</f>
        <v>8.3667795973749986E-19</v>
      </c>
      <c r="BK553" s="10">
        <f>3/24000000*OO[[#This Row],[119 (03JUL1985 18:00:00)-Water Temperature (C)]]*OO[[#This Row],[61]]</f>
        <v>2.9070636965999998E-18</v>
      </c>
      <c r="BL553" s="10">
        <f>3/24000000*OO[[#This Row],[120 (03JUL1985 21:00:00)-Water Temperature (C)]]*OO[[#This Row],[62]]</f>
        <v>9.4182946121249995E-18</v>
      </c>
      <c r="BM553" s="10">
        <f>3/24000000*OO[[#This Row],[121 (04JUL1985 00:00:00)-Water Temperature (C)]]*OO[[#This Row],[63]]</f>
        <v>2.8628806741875003E-17</v>
      </c>
      <c r="BN553" s="10">
        <f>3/24000000*OO[[#This Row],[122 (04JUL1985 03:00:00)-Water Temperature (C)]]*OO[[#This Row],[64]]</f>
        <v>8.2105793661537493E-17</v>
      </c>
      <c r="BO553" s="10">
        <f>3/24000000*OO[[#This Row],[123 (04JUL1985 06:00:00)-Water Temperature (C)]]*OO[[#This Row],[65]]</f>
        <v>2.2290084835199998E-16</v>
      </c>
      <c r="BP553" s="10">
        <f>3/24000000*OO[[#This Row],[124 (04JUL1985 09:00:00)-Water Temperature (C)]]*OO[[#This Row],[66]]</f>
        <v>5.7598626762299998E-16</v>
      </c>
      <c r="BQ553" s="10">
        <f>3/24000000*OO[[#This Row],[125 (04JUL1985 12:00:00)-Water Temperature (C)]]*OO[[#This Row],[67]]</f>
        <v>1.4192158532239997E-15</v>
      </c>
      <c r="BR553" s="10">
        <f>3/24000000*OO[[#This Row],[126 (04JUL1985 15:00:00)-Water Temperature (C)]]*OO[[#This Row],[68]]</f>
        <v>3.3469746828374995E-15</v>
      </c>
      <c r="BS553" s="10">
        <f>3/24000000*OO[[#This Row],[127 (04JUL1985 18:00:00)-Water Temperature (C)]]*OO[[#This Row],[69]]</f>
        <v>7.5940693576124999E-15</v>
      </c>
      <c r="BT553" s="10">
        <f>3/24000000*OO[[#This Row],[128 (04JUL1985 21:00:00)-Water Temperature (C)]]*OO[[#This Row],[70]]</f>
        <v>1.6586526613304997E-14</v>
      </c>
      <c r="BU553" s="10">
        <f>3/24000000*OO[[#This Row],[129 (05JUL1985 00:00:00)-Water Temperature (C)]]*OO[[#This Row],[71]]</f>
        <v>3.4900284477725002E-14</v>
      </c>
      <c r="BV553" s="10">
        <f>3/24000000*OO[[#This Row],[130 (05JUL1985 03:00:00)-Water Temperature (C)]]*OO[[#This Row],[72]]</f>
        <v>7.1001497325637505E-14</v>
      </c>
      <c r="BW553" s="10">
        <f>3/24000000*OO[[#This Row],[131 (05JUL1985 06:00:00)-Water Temperature (C)]]*OO[[#This Row],[73]]</f>
        <v>1.3997621142427497E-13</v>
      </c>
      <c r="BX553" s="10">
        <f>3/24000000*OO[[#This Row],[132 (05JUL1985 09:00:00)-Water Temperature (C)]]*OO[[#This Row],[74]]</f>
        <v>2.6867113577412492E-13</v>
      </c>
      <c r="BY553" s="10">
        <f>3/24000000*OO[[#This Row],[133 (05JUL1985 12:00:00)-Water Temperature (C)]]*OO[[#This Row],[75]]</f>
        <v>5.0179925949499998E-13</v>
      </c>
      <c r="BZ553" s="10">
        <f>3/24000000*OO[[#This Row],[134 (05JUL1985 15:00:00)-Water Temperature (C)]]*OO[[#This Row],[76]]</f>
        <v>9.1264260996562496E-13</v>
      </c>
      <c r="CA553" s="10">
        <f>3/24000000*OO[[#This Row],[135 (05JUL1985 18:00:00)-Water Temperature (C)]]*OO[[#This Row],[77]]</f>
        <v>1.6173204185989998E-12</v>
      </c>
      <c r="CB553" s="10">
        <f>3/24000000*OO[[#This Row],[136 (05JUL1985 21:00:00)-Water Temperature (C)]]*OO[[#This Row],[78]]</f>
        <v>2.7899722055812503E-12</v>
      </c>
      <c r="CC553" s="10">
        <f>3/24000000*OO[[#This Row],[137 (06JUL1985 00:00:00)-Water Temperature (C)]]*OO[[#This Row],[79]]</f>
        <v>4.6942820142025001E-12</v>
      </c>
      <c r="CD553" s="10">
        <f>3/24000000*OO[[#This Row],[138 (06JUL1985 03:00:00)-Water Temperature (C)]]*OO[[#This Row],[80]]</f>
        <v>7.730022168968751E-12</v>
      </c>
      <c r="CE553" s="10">
        <f>3/24000000*OO[[#This Row],[139 (06JUL1985 06:00:00)-Water Temperature (C)]]*OO[[#This Row],[81]]</f>
        <v>1.248812201875E-11</v>
      </c>
      <c r="CF553" s="10">
        <f>3/24000000*OO[[#This Row],[140 (06JUL1985 09:00:00)-Water Temperature (C)]]*OO[[#This Row],[82]]</f>
        <v>1.9953016303502502E-11</v>
      </c>
      <c r="CG553" s="10">
        <f>3/24000000*OO[[#This Row],[141 (06JUL1985 12:00:00)-Water Temperature (C)]]*OO[[#This Row],[83]]</f>
        <v>3.1638741777824998E-11</v>
      </c>
      <c r="CH553" s="10">
        <f>3/24000000*OO[[#This Row],[142 (06JUL1985 15:00:00)-Water Temperature (C)]]*OO[[#This Row],[84]]</f>
        <v>4.9885518367224997E-11</v>
      </c>
      <c r="CI553" s="10">
        <f>3/24000000*OO[[#This Row],[143 (06JUL1985 18:00:00)-Water Temperature (C)]]*OO[[#This Row],[85]]</f>
        <v>7.808839911807499E-11</v>
      </c>
      <c r="CJ553" s="10">
        <f>3/24000000*OO[[#This Row],[144 (06JUL1985 21:00:00)-Water Temperature (C)]]*OO[[#This Row],[86]]</f>
        <v>1.2094966586745E-10</v>
      </c>
      <c r="CK553" s="10">
        <f>3/24000000*OO[[#This Row],[145 (07JUL1985 00:00:00)-Water Temperature (C)]]*OO[[#This Row],[87]]</f>
        <v>1.8508157300399998E-10</v>
      </c>
      <c r="CL553" s="10">
        <f>3/24000000*OO[[#This Row],[146 (07JUL1985 03:00:00)-Water Temperature (C)]]*OO[[#This Row],[88]]</f>
        <v>2.8003443263674997E-10</v>
      </c>
      <c r="CM553" s="10">
        <f>3/24000000*OO[[#This Row],[147 (07JUL1985 06:00:00)-Water Temperature (C)]]*OO[[#This Row],[89]]</f>
        <v>4.1894771475699997E-10</v>
      </c>
      <c r="CN553" s="10">
        <f>3/24000000*OO[[#This Row],[148 (07JUL1985 09:00:00)-Water Temperature (C)]]*OO[[#This Row],[90]]</f>
        <v>6.2108782840125005E-10</v>
      </c>
      <c r="CO553" s="10">
        <f>3/24000000*OO[[#This Row],[149 (07JUL1985 12:00:00)-Water Temperature (C)]]*OO[[#This Row],[91]]</f>
        <v>9.08312565996E-10</v>
      </c>
      <c r="CP553" s="10">
        <f>3/24000000*OO[[#This Row],[150 (07JUL1985 15:00:00)-Water Temperature (C)]]*OO[[#This Row],[92]]</f>
        <v>1.3146114684779999E-9</v>
      </c>
      <c r="CQ553" s="10">
        <f>3/24000000*OO[[#This Row],[151 (07JUL1985 18:00:00)-Water Temperature (C)]]*OO[[#This Row],[93]]</f>
        <v>1.8776392291929999E-9</v>
      </c>
      <c r="CR553" s="10">
        <f>3/24000000*OO[[#This Row],[152 (07JUL1985 21:00:00)-Water Temperature (C)]]*OO[[#This Row],[94]]</f>
        <v>2.6430754885962496E-9</v>
      </c>
      <c r="CS553" s="10">
        <f>3/24000000*OO[[#This Row],[153 (08JUL1985 00:00:00)-Water Temperature (C)]]*OO[[#This Row],[95]]</f>
        <v>3.6696520269037498E-9</v>
      </c>
      <c r="CT553" s="10">
        <f>3/24000000*OO[[#This Row],[154 (08JUL1985 03:00:00)-Water Temperature (C)]]*OO[[#This Row],[96]]</f>
        <v>5.0196917216599987E-9</v>
      </c>
      <c r="CU553" s="10">
        <f>3/24000000*OO[[#This Row],[155 (08JUL1985 06:00:00)-Water Temperature (C)]]*OO[[#This Row],[97]]</f>
        <v>6.7229045558287491E-9</v>
      </c>
      <c r="CV553" s="10">
        <f>3/24000000*OO[[#This Row],[156 (08JUL1985 09:00:00)-Water Temperature (C)]]*OO[[#This Row],[98]]</f>
        <v>8.9079034275E-9</v>
      </c>
      <c r="CW553" s="10">
        <f>3/24000000*OO[[#This Row],[157 (08JUL1985 12:00:00)-Water Temperature (C)]]*OO[[#This Row],[99]]</f>
        <v>1.1743099102265002E-8</v>
      </c>
    </row>
    <row r="554" spans="1:101" x14ac:dyDescent="0.35">
      <c r="A554" t="s">
        <v>561</v>
      </c>
      <c r="B554">
        <v>3852.931</v>
      </c>
      <c r="C554" s="10">
        <f>3/24*OO[[#This Row],[59 (26JUN1985 06:00:00)-Water Temperature (C)]]*OO[[#This Row],[1]]/SUM(OO[1])</f>
        <v>0</v>
      </c>
      <c r="D554" s="10">
        <f>3/24*OO[[#This Row],[60 (26JUN1985 09:00:00)-Water Temperature (C)]]*OO[[#This Row],[2]]/SUM(OO[2])</f>
        <v>0</v>
      </c>
      <c r="E554" s="10">
        <f>3/24*OO[[#This Row],[61 (26JUN1985 12:00:00)-Water Temperature (C)]]*OO[[#This Row],[3]]/SUM(OO[3])</f>
        <v>0</v>
      </c>
      <c r="F554" s="10">
        <f>3/24*OO[[#This Row],[62 (26JUN1985 15:00:00)-Water Temperature (C)]]*OO[[#This Row],[4]]/SUM(OO[4])</f>
        <v>0</v>
      </c>
      <c r="G554" s="10">
        <f>3/24*OO[[#This Row],[63 (26JUN1985 18:00:00)-Water Temperature (C)]]*OO[[#This Row],[5]]/SUM(OO[5])</f>
        <v>0</v>
      </c>
      <c r="H554" s="10">
        <f>3/24*OO[[#This Row],[64 (26JUN1985 21:00:00)-Water Temperature (C)]]*OO[[#This Row],[6]]/SUM(OO[6])</f>
        <v>0</v>
      </c>
      <c r="I554" s="10">
        <f>3/24*OO[[#This Row],[65 (27JUN1985 00:00:00)-Water Temperature (C)]]*OO[[#This Row],[7]]/SUM(OO[7])</f>
        <v>0</v>
      </c>
      <c r="J554" s="10">
        <f>3/24*OO[[#This Row],[66 (27JUN1985 03:00:00)-Water Temperature (C)]]*OO[[#This Row],[8]]/SUM(OO[8])</f>
        <v>0</v>
      </c>
      <c r="K554" s="10">
        <f>3/24*OO[[#This Row],[67 (27JUN1985 06:00:00)-Water Temperature (C)]]*OO[[#This Row],[9]]/SUM(OO[9])</f>
        <v>0</v>
      </c>
      <c r="L554" s="10">
        <f>3/24*OO[[#This Row],[68 (27JUN1985 09:00:00)-Water Temperature (C)]]*OO[[#This Row],[10]]/SUM(OO[10])</f>
        <v>0</v>
      </c>
      <c r="M554" s="10">
        <f>3/24*OO[[#This Row],[69 (27JUN1985 12:00:00)-Water Temperature (C)]]*OO[[#This Row],[11]]/SUM(OO[11])</f>
        <v>0</v>
      </c>
      <c r="N554" s="10">
        <f>3/24*OO[[#This Row],[70 (27JUN1985 15:00:00)-Water Temperature (C)]]*OO[[#This Row],[12]]/SUM(OO[12])</f>
        <v>0</v>
      </c>
      <c r="O554" s="10">
        <f>3/24*OO[[#This Row],[71 (27JUN1985 18:00:00)-Water Temperature (C)]]*OO[[#This Row],[13]]/SUM(OO[13])</f>
        <v>0</v>
      </c>
      <c r="P554" s="10">
        <f>3/24*OO[[#This Row],[72 (27JUN1985 21:00:00)-Water Temperature (C)]]*OO[[#This Row],[14]]/SUM(OO[14])</f>
        <v>0</v>
      </c>
      <c r="Q554" s="10">
        <f>3/24*OO[[#This Row],[73 (28JUN1985 00:00:00)-Water Temperature (C)]]*OO[[#This Row],[15]]/SUM(OO[15])</f>
        <v>0</v>
      </c>
      <c r="R554" s="10">
        <f>3/24*OO[[#This Row],[74 (28JUN1985 03:00:00)-Water Temperature (C)]]*OO[[#This Row],[16]]/SUM(OO[16])</f>
        <v>0</v>
      </c>
      <c r="S554" s="10">
        <f>3/24*OO[[#This Row],[75 (28JUN1985 06:00:00)-Water Temperature (C)]]*OO[[#This Row],[17]]/SUM(OO[17])</f>
        <v>0</v>
      </c>
      <c r="T554" s="10">
        <f>3/24*OO[[#This Row],[76 (28JUN1985 09:00:00)-Water Temperature (C)]]*OO[[#This Row],[18]]/SUM(OO[18])</f>
        <v>0</v>
      </c>
      <c r="U554" s="10">
        <f>3/24*OO[[#This Row],[77 (28JUN1985 12:00:00)-Water Temperature (C)]]*OO[[#This Row],[19]]/SUM(OO[19])</f>
        <v>0</v>
      </c>
      <c r="V554" s="10">
        <f>3/24000000*OO[[#This Row],[78 (28JUN1985 15:00:00)-Water Temperature (C)]]*OO[[#This Row],[20]]</f>
        <v>0</v>
      </c>
      <c r="W554" s="10">
        <f>3/24000000*OO[[#This Row],[79 (28JUN1985 18:00:00)-Water Temperature (C)]]*OO[[#This Row],[21]]</f>
        <v>0</v>
      </c>
      <c r="X554" s="10">
        <f>3/24000000*OO[[#This Row],[80 (28JUN1985 21:00:00)-Water Temperature (C)]]*OO[[#This Row],[22]]</f>
        <v>0</v>
      </c>
      <c r="Y554" s="10">
        <f>3/24000000*OO[[#This Row],[81 (29JUN1985 00:00:00)-Water Temperature (C)]]*OO[[#This Row],[23]]</f>
        <v>0</v>
      </c>
      <c r="Z554" s="10">
        <f>3/24000000*OO[[#This Row],[82 (29JUN1985 03:00:00)-Water Temperature (C)]]*OO[[#This Row],[24]]</f>
        <v>0</v>
      </c>
      <c r="AA554" s="10">
        <f>3/24000000*OO[[#This Row],[83 (29JUN1985 06:00:00)-Water Temperature (C)]]*OO[[#This Row],[25]]</f>
        <v>0</v>
      </c>
      <c r="AB554" s="10">
        <f>3/24000000*OO[[#This Row],[84 (29JUN1985 09:00:00)-Water Temperature (C)]]*OO[[#This Row],[26]]</f>
        <v>0</v>
      </c>
      <c r="AC554" s="10">
        <f>3/24000000*OO[[#This Row],[85 (29JUN1985 12:00:00)-Water Temperature (C)]]*OO[[#This Row],[27]]</f>
        <v>0</v>
      </c>
      <c r="AD554" s="10">
        <f>3/24000000*OO[[#This Row],[86 (29JUN1985 15:00:00)-Water Temperature (C)]]*OO[[#This Row],[28]]</f>
        <v>0</v>
      </c>
      <c r="AE554" s="10">
        <f>3/24000000*OO[[#This Row],[88 (29JUN1985 21:00:00)-Water Temperature (C)]]*OO[[#This Row],[30]]</f>
        <v>0</v>
      </c>
      <c r="AF554" s="10">
        <f>3/24000000*OO[[#This Row],[88 (29JUN1985 21:00:00)-Water Temperature (C)]]*OO[[#This Row],[30]]</f>
        <v>0</v>
      </c>
      <c r="AG554" s="10">
        <f>3/24000000*OO[[#This Row],[89 (30JUN1985 00:00:00)-Water Temperature (C)]]*OO[[#This Row],[31]]</f>
        <v>0</v>
      </c>
      <c r="AH554" s="10">
        <f>3/24000000*OO[[#This Row],[90 (30JUN1985 03:00:00)-Water Temperature (C)]]*OO[[#This Row],[32]]</f>
        <v>0</v>
      </c>
      <c r="AI554" s="10">
        <f>3/24000000*OO[[#This Row],[91 (30JUN1985 06:00:00)-Water Temperature (C)]]*OO[[#This Row],[33]]</f>
        <v>0</v>
      </c>
      <c r="AJ554" s="10">
        <f>3/24000000*OO[[#This Row],[92 (30JUN1985 09:00:00)-Water Temperature (C)]]*OO[[#This Row],[34]]</f>
        <v>0</v>
      </c>
      <c r="AK554" s="10">
        <f>3/24000000*OO[[#This Row],[93 (30JUN1985 12:00:00)-Water Temperature (C)]]*OO[[#This Row],[35]]</f>
        <v>0</v>
      </c>
      <c r="AL554" s="10">
        <f>3/24000000*OO[[#This Row],[94 (30JUN1985 15:00:00)-Water Temperature (C)]]*OO[[#This Row],[36]]</f>
        <v>0</v>
      </c>
      <c r="AM554" s="10">
        <f>3/24000000*OO[[#This Row],[95 (30JUN1985 18:00:00)-Water Temperature (C)]]*OO[[#This Row],[37]]</f>
        <v>0</v>
      </c>
      <c r="AN554" s="10">
        <f>3/24000000*OO[[#This Row],[96 (30JUN1985 21:00:00)-Water Temperature (C)]]*OO[[#This Row],[38]]</f>
        <v>0</v>
      </c>
      <c r="AO554" s="10">
        <f>3/24000000*OO[[#This Row],[97 (01JUL1985 00:00:00)-Water Temperature (C)]]*OO[[#This Row],[39]]</f>
        <v>0</v>
      </c>
      <c r="AP554" s="10">
        <f>3/24000000*OO[[#This Row],[98 (01JUL1985 03:00:00)-Water Temperature (C)]]*OO[[#This Row],[40]]</f>
        <v>0</v>
      </c>
      <c r="AQ554" s="10">
        <f>3/24000000*OO[[#This Row],[99 (01JUL1985 06:00:00)-Water Temperature (C)]]*OO[[#This Row],[41]]</f>
        <v>-3.2104827582399994E-43</v>
      </c>
      <c r="AR554" s="10">
        <f>3/24000000*OO[[#This Row],[100 (01JUL1985 09:00:00)-Water Temperature (C)]]*OO[[#This Row],[42]]</f>
        <v>-1.79882668940625E-41</v>
      </c>
      <c r="AS554" s="10">
        <f>3/24000000*OO[[#This Row],[101 (01JUL1985 12:00:00)-Water Temperature (C)]]*OO[[#This Row],[43]]</f>
        <v>-6.7760592124999999E-40</v>
      </c>
      <c r="AT554" s="10">
        <f>3/24000000*OO[[#This Row],[102 (01JUL1985 15:00:00)-Water Temperature (C)]]*OO[[#This Row],[44]]</f>
        <v>-4.6323982206399998E-38</v>
      </c>
      <c r="AU554" s="10">
        <f>3/24000000*OO[[#This Row],[103 (01JUL1985 18:00:00)-Water Temperature (C)]]*OO[[#This Row],[45]]</f>
        <v>-6.2922811295662504E-37</v>
      </c>
      <c r="AV554" s="10">
        <f>3/24000000*OO[[#This Row],[104 (01JUL1985 21:00:00)-Water Temperature (C)]]*OO[[#This Row],[46]]</f>
        <v>-4.9121892007199998E-36</v>
      </c>
      <c r="AW554" s="10">
        <f>3/24000000*OO[[#This Row],[105 (02JUL1985 00:00:00)-Water Temperature (C)]]*OO[[#This Row],[47]]</f>
        <v>-9.0160944068299998E-35</v>
      </c>
      <c r="AX554" s="10">
        <f>3/24000000*OO[[#This Row],[106 (02JUL1985 03:00:00)-Water Temperature (C)]]*OO[[#This Row],[48]]</f>
        <v>-5.0287281889837505E-34</v>
      </c>
      <c r="AY554" s="10">
        <f>3/24000000*OO[[#This Row],[107 (02JUL1985 06:00:00)-Water Temperature (C)]]*OO[[#This Row],[49]]</f>
        <v>-6.9600080952599999E-32</v>
      </c>
      <c r="AZ554" s="10">
        <f>3/24000000*OO[[#This Row],[108 (02JUL1985 09:00:00)-Water Temperature (C)]]*OO[[#This Row],[50]]</f>
        <v>-1.231657836676875E-30</v>
      </c>
      <c r="BA554" s="10">
        <f>3/24000000*OO[[#This Row],[109 (02JUL1985 12:00:00)-Water Temperature (C)]]*OO[[#This Row],[51]]</f>
        <v>-1.2228495748767501E-30</v>
      </c>
      <c r="BB554" s="10">
        <f>3/24000000*OO[[#This Row],[110 (02JUL1985 15:00:00)-Water Temperature (C)]]*OO[[#This Row],[52]]</f>
        <v>-3.9628647235937498E-29</v>
      </c>
      <c r="BC554" s="10">
        <f>3/24000000*OO[[#This Row],[111 (02JUL1985 18:00:00)-Water Temperature (C)]]*OO[[#This Row],[53]]</f>
        <v>-2.2782617681699998E-28</v>
      </c>
      <c r="BD554" s="10">
        <f>3/24000000*OO[[#This Row],[112 (02JUL1985 21:00:00)-Water Temperature (C)]]*OO[[#This Row],[54]]</f>
        <v>-2.2691763978599999E-27</v>
      </c>
      <c r="BE554" s="10">
        <f>3/24000000*OO[[#This Row],[113 (03JUL1985 00:00:00)-Water Temperature (C)]]*OO[[#This Row],[55]]</f>
        <v>-2.5119120039862498E-26</v>
      </c>
      <c r="BF554" s="10">
        <f>3/24000000*OO[[#This Row],[114 (03JUL1985 03:00:00)-Water Temperature (C)]]*OO[[#This Row],[56]]</f>
        <v>-9.2683251076912483E-26</v>
      </c>
      <c r="BG554" s="10">
        <f>3/24000000*OO[[#This Row],[115 (03JUL1985 06:00:00)-Water Temperature (C)]]*OO[[#This Row],[57]]</f>
        <v>-2.7219480923199998E-25</v>
      </c>
      <c r="BH554" s="10">
        <f>3/24000000*OO[[#This Row],[116 (03JUL1985 09:00:00)-Water Temperature (C)]]*OO[[#This Row],[58]]</f>
        <v>-2.2471984742624997E-25</v>
      </c>
      <c r="BI554" s="10">
        <f>3/24000000*OO[[#This Row],[117 (03JUL1985 12:00:00)-Water Temperature (C)]]*OO[[#This Row],[59]]</f>
        <v>-4.6295818476750005E-24</v>
      </c>
      <c r="BJ554" s="10">
        <f>3/24000000*OO[[#This Row],[118 (03JUL1985 15:00:00)-Water Temperature (C)]]*OO[[#This Row],[60]]</f>
        <v>-1.9569950394406247E-23</v>
      </c>
      <c r="BK554" s="10">
        <f>3/24000000*OO[[#This Row],[119 (03JUL1985 18:00:00)-Water Temperature (C)]]*OO[[#This Row],[61]]</f>
        <v>-8.2022063512350008E-23</v>
      </c>
      <c r="BL554" s="10">
        <f>3/24000000*OO[[#This Row],[120 (03JUL1985 21:00:00)-Water Temperature (C)]]*OO[[#This Row],[62]]</f>
        <v>-1.7650355792256248E-22</v>
      </c>
      <c r="BM554" s="10">
        <f>3/24000000*OO[[#This Row],[121 (04JUL1985 00:00:00)-Water Temperature (C)]]*OO[[#This Row],[63]]</f>
        <v>-5.8161565389525013E-22</v>
      </c>
      <c r="BN554" s="10">
        <f>3/24000000*OO[[#This Row],[122 (04JUL1985 03:00:00)-Water Temperature (C)]]*OO[[#This Row],[64]]</f>
        <v>-7.8499894560374991E-23</v>
      </c>
      <c r="BO554" s="10">
        <f>3/24000000*OO[[#This Row],[123 (04JUL1985 06:00:00)-Water Temperature (C)]]*OO[[#This Row],[65]]</f>
        <v>-1.9703836805519997E-21</v>
      </c>
      <c r="BP554" s="10">
        <f>3/24000000*OO[[#This Row],[124 (04JUL1985 09:00:00)-Water Temperature (C)]]*OO[[#This Row],[66]]</f>
        <v>-8.7879292861949983E-21</v>
      </c>
      <c r="BQ554" s="10">
        <f>3/24000000*OO[[#This Row],[125 (04JUL1985 12:00:00)-Water Temperature (C)]]*OO[[#This Row],[67]]</f>
        <v>-2.9669358522837502E-21</v>
      </c>
      <c r="BR554" s="10">
        <f>3/24000000*OO[[#This Row],[126 (04JUL1985 15:00:00)-Water Temperature (C)]]*OO[[#This Row],[68]]</f>
        <v>-8.1191748019875016E-21</v>
      </c>
      <c r="BS554" s="10">
        <f>3/24000000*OO[[#This Row],[127 (04JUL1985 18:00:00)-Water Temperature (C)]]*OO[[#This Row],[69]]</f>
        <v>-7.8691232892499988E-20</v>
      </c>
      <c r="BT554" s="10">
        <f>3/24000000*OO[[#This Row],[128 (04JUL1985 21:00:00)-Water Temperature (C)]]*OO[[#This Row],[70]]</f>
        <v>-2.3398504971799998E-19</v>
      </c>
      <c r="BU554" s="10">
        <f>3/24000000*OO[[#This Row],[129 (05JUL1985 00:00:00)-Water Temperature (C)]]*OO[[#This Row],[71]]</f>
        <v>-3.0521993126625002E-19</v>
      </c>
      <c r="BV554" s="10">
        <f>3/24000000*OO[[#This Row],[130 (05JUL1985 03:00:00)-Water Temperature (C)]]*OO[[#This Row],[72]]</f>
        <v>-2.4259870985625E-19</v>
      </c>
      <c r="BW554" s="10">
        <f>3/24000000*OO[[#This Row],[131 (05JUL1985 06:00:00)-Water Temperature (C)]]*OO[[#This Row],[73]]</f>
        <v>-4.9688885339450002E-19</v>
      </c>
      <c r="BX554" s="10">
        <f>3/24000000*OO[[#This Row],[132 (05JUL1985 09:00:00)-Water Temperature (C)]]*OO[[#This Row],[74]]</f>
        <v>-3.4986188402249996E-19</v>
      </c>
      <c r="BY554" s="10">
        <f>3/24000000*OO[[#This Row],[133 (05JUL1985 12:00:00)-Water Temperature (C)]]*OO[[#This Row],[75]]</f>
        <v>-3.0302483509525E-19</v>
      </c>
      <c r="BZ554" s="10">
        <f>3/24000000*OO[[#This Row],[134 (05JUL1985 15:00:00)-Water Temperature (C)]]*OO[[#This Row],[76]]</f>
        <v>-2.473734779485E-18</v>
      </c>
      <c r="CA554" s="10">
        <f>3/24000000*OO[[#This Row],[135 (05JUL1985 18:00:00)-Water Temperature (C)]]*OO[[#This Row],[77]]</f>
        <v>-3.5937104846499993E-18</v>
      </c>
      <c r="CB554" s="10">
        <f>3/24000000*OO[[#This Row],[136 (05JUL1985 21:00:00)-Water Temperature (C)]]*OO[[#This Row],[78]]</f>
        <v>-1.4828553575639999E-18</v>
      </c>
      <c r="CC554" s="10">
        <f>3/24000000*OO[[#This Row],[137 (06JUL1985 00:00:00)-Water Temperature (C)]]*OO[[#This Row],[79]]</f>
        <v>-1.2377145124454996E-17</v>
      </c>
      <c r="CD554" s="10">
        <f>3/24000000*OO[[#This Row],[138 (06JUL1985 03:00:00)-Water Temperature (C)]]*OO[[#This Row],[80]]</f>
        <v>-1.3085534949022502E-17</v>
      </c>
      <c r="CE554" s="10">
        <f>3/24000000*OO[[#This Row],[139 (06JUL1985 06:00:00)-Water Temperature (C)]]*OO[[#This Row],[81]]</f>
        <v>-1.0300827501978749E-19</v>
      </c>
      <c r="CF554" s="10">
        <f>3/24000000*OO[[#This Row],[140 (06JUL1985 09:00:00)-Water Temperature (C)]]*OO[[#This Row],[82]]</f>
        <v>-7.7894064685962503E-18</v>
      </c>
      <c r="CG554" s="10">
        <f>3/24000000*OO[[#This Row],[141 (06JUL1985 12:00:00)-Water Temperature (C)]]*OO[[#This Row],[83]]</f>
        <v>-7.3058497131675004E-18</v>
      </c>
      <c r="CH554" s="10">
        <f>3/24000000*OO[[#This Row],[142 (06JUL1985 15:00:00)-Water Temperature (C)]]*OO[[#This Row],[84]]</f>
        <v>-9.3596584998712499E-18</v>
      </c>
      <c r="CI554" s="10">
        <f>3/24000000*OO[[#This Row],[143 (06JUL1985 18:00:00)-Water Temperature (C)]]*OO[[#This Row],[85]]</f>
        <v>-2.7372631463999999E-19</v>
      </c>
      <c r="CJ554" s="10">
        <f>3/24000000*OO[[#This Row],[144 (06JUL1985 21:00:00)-Water Temperature (C)]]*OO[[#This Row],[86]]</f>
        <v>4.7119680505012501E-14</v>
      </c>
      <c r="CK554" s="10">
        <f>3/24000000*OO[[#This Row],[145 (07JUL1985 00:00:00)-Water Temperature (C)]]*OO[[#This Row],[87]]</f>
        <v>2.6510220285662499E-13</v>
      </c>
      <c r="CL554" s="10">
        <f>3/24000000*OO[[#This Row],[146 (07JUL1985 03:00:00)-Water Temperature (C)]]*OO[[#This Row],[88]]</f>
        <v>8.2792452148499995E-13</v>
      </c>
      <c r="CM554" s="10">
        <f>3/24000000*OO[[#This Row],[147 (07JUL1985 06:00:00)-Water Temperature (C)]]*OO[[#This Row],[89]]</f>
        <v>2.0211218651519996E-12</v>
      </c>
      <c r="CN554" s="10">
        <f>3/24000000*OO[[#This Row],[148 (07JUL1985 09:00:00)-Water Temperature (C)]]*OO[[#This Row],[90]]</f>
        <v>4.2847559477699995E-12</v>
      </c>
      <c r="CO554" s="10">
        <f>3/24000000*OO[[#This Row],[149 (07JUL1985 12:00:00)-Water Temperature (C)]]*OO[[#This Row],[91]]</f>
        <v>8.3028868751137484E-12</v>
      </c>
      <c r="CP554" s="10">
        <f>3/24000000*OO[[#This Row],[150 (07JUL1985 15:00:00)-Water Temperature (C)]]*OO[[#This Row],[92]]</f>
        <v>1.5213911838375E-11</v>
      </c>
      <c r="CQ554" s="10">
        <f>3/24000000*OO[[#This Row],[151 (07JUL1985 18:00:00)-Water Temperature (C)]]*OO[[#This Row],[93]]</f>
        <v>2.6658939160249994E-11</v>
      </c>
      <c r="CR554" s="10">
        <f>3/24000000*OO[[#This Row],[152 (07JUL1985 21:00:00)-Water Temperature (C)]]*OO[[#This Row],[94]]</f>
        <v>4.4833373220124998E-11</v>
      </c>
      <c r="CS554" s="10">
        <f>3/24000000*OO[[#This Row],[153 (08JUL1985 00:00:00)-Water Temperature (C)]]*OO[[#This Row],[95]]</f>
        <v>7.2648137879987493E-11</v>
      </c>
      <c r="CT554" s="10">
        <f>3/24000000*OO[[#This Row],[154 (08JUL1985 03:00:00)-Water Temperature (C)]]*OO[[#This Row],[96]]</f>
        <v>1.13836824384375E-10</v>
      </c>
      <c r="CU554" s="10">
        <f>3/24000000*OO[[#This Row],[155 (08JUL1985 06:00:00)-Water Temperature (C)]]*OO[[#This Row],[97]]</f>
        <v>1.6915707636025001E-10</v>
      </c>
      <c r="CV554" s="10">
        <f>3/24000000*OO[[#This Row],[156 (08JUL1985 09:00:00)-Water Temperature (C)]]*OO[[#This Row],[98]]</f>
        <v>2.42761358595375E-10</v>
      </c>
      <c r="CW554" s="10">
        <f>3/24000000*OO[[#This Row],[157 (08JUL1985 12:00:00)-Water Temperature (C)]]*OO[[#This Row],[99]]</f>
        <v>3.456162924475E-10</v>
      </c>
    </row>
    <row r="555" spans="1:101" x14ac:dyDescent="0.35">
      <c r="A555" t="s">
        <v>562</v>
      </c>
      <c r="B555">
        <v>3150.8310000000001</v>
      </c>
      <c r="C555" s="10">
        <f>3/24*OO[[#This Row],[59 (26JUN1985 06:00:00)-Water Temperature (C)]]*OO[[#This Row],[1]]/SUM(OO[1])</f>
        <v>0</v>
      </c>
      <c r="D555" s="10">
        <f>3/24*OO[[#This Row],[60 (26JUN1985 09:00:00)-Water Temperature (C)]]*OO[[#This Row],[2]]/SUM(OO[2])</f>
        <v>0</v>
      </c>
      <c r="E555" s="10">
        <f>3/24*OO[[#This Row],[61 (26JUN1985 12:00:00)-Water Temperature (C)]]*OO[[#This Row],[3]]/SUM(OO[3])</f>
        <v>0</v>
      </c>
      <c r="F555" s="10">
        <f>3/24*OO[[#This Row],[62 (26JUN1985 15:00:00)-Water Temperature (C)]]*OO[[#This Row],[4]]/SUM(OO[4])</f>
        <v>0</v>
      </c>
      <c r="G555" s="10">
        <f>3/24*OO[[#This Row],[63 (26JUN1985 18:00:00)-Water Temperature (C)]]*OO[[#This Row],[5]]/SUM(OO[5])</f>
        <v>0</v>
      </c>
      <c r="H555" s="10">
        <f>3/24*OO[[#This Row],[64 (26JUN1985 21:00:00)-Water Temperature (C)]]*OO[[#This Row],[6]]/SUM(OO[6])</f>
        <v>0</v>
      </c>
      <c r="I555" s="10">
        <f>3/24*OO[[#This Row],[65 (27JUN1985 00:00:00)-Water Temperature (C)]]*OO[[#This Row],[7]]/SUM(OO[7])</f>
        <v>0</v>
      </c>
      <c r="J555" s="10">
        <f>3/24*OO[[#This Row],[66 (27JUN1985 03:00:00)-Water Temperature (C)]]*OO[[#This Row],[8]]/SUM(OO[8])</f>
        <v>0</v>
      </c>
      <c r="K555" s="10">
        <f>3/24*OO[[#This Row],[67 (27JUN1985 06:00:00)-Water Temperature (C)]]*OO[[#This Row],[9]]/SUM(OO[9])</f>
        <v>0</v>
      </c>
      <c r="L555" s="10">
        <f>3/24*OO[[#This Row],[68 (27JUN1985 09:00:00)-Water Temperature (C)]]*OO[[#This Row],[10]]/SUM(OO[10])</f>
        <v>0</v>
      </c>
      <c r="M555" s="10">
        <f>3/24*OO[[#This Row],[69 (27JUN1985 12:00:00)-Water Temperature (C)]]*OO[[#This Row],[11]]/SUM(OO[11])</f>
        <v>0</v>
      </c>
      <c r="N555" s="10">
        <f>3/24*OO[[#This Row],[70 (27JUN1985 15:00:00)-Water Temperature (C)]]*OO[[#This Row],[12]]/SUM(OO[12])</f>
        <v>0</v>
      </c>
      <c r="O555" s="10">
        <f>3/24*OO[[#This Row],[71 (27JUN1985 18:00:00)-Water Temperature (C)]]*OO[[#This Row],[13]]/SUM(OO[13])</f>
        <v>0</v>
      </c>
      <c r="P555" s="10">
        <f>3/24*OO[[#This Row],[72 (27JUN1985 21:00:00)-Water Temperature (C)]]*OO[[#This Row],[14]]/SUM(OO[14])</f>
        <v>0</v>
      </c>
      <c r="Q555" s="10">
        <f>3/24*OO[[#This Row],[73 (28JUN1985 00:00:00)-Water Temperature (C)]]*OO[[#This Row],[15]]/SUM(OO[15])</f>
        <v>0</v>
      </c>
      <c r="R555" s="10">
        <f>3/24*OO[[#This Row],[74 (28JUN1985 03:00:00)-Water Temperature (C)]]*OO[[#This Row],[16]]/SUM(OO[16])</f>
        <v>0</v>
      </c>
      <c r="S555" s="10">
        <f>3/24*OO[[#This Row],[75 (28JUN1985 06:00:00)-Water Temperature (C)]]*OO[[#This Row],[17]]/SUM(OO[17])</f>
        <v>0</v>
      </c>
      <c r="T555" s="10">
        <f>3/24*OO[[#This Row],[76 (28JUN1985 09:00:00)-Water Temperature (C)]]*OO[[#This Row],[18]]/SUM(OO[18])</f>
        <v>0</v>
      </c>
      <c r="U555" s="10">
        <f>3/24*OO[[#This Row],[77 (28JUN1985 12:00:00)-Water Temperature (C)]]*OO[[#This Row],[19]]/SUM(OO[19])</f>
        <v>0</v>
      </c>
      <c r="V555" s="10">
        <f>3/24000000*OO[[#This Row],[78 (28JUN1985 15:00:00)-Water Temperature (C)]]*OO[[#This Row],[20]]</f>
        <v>0</v>
      </c>
      <c r="W555" s="10">
        <f>3/24000000*OO[[#This Row],[79 (28JUN1985 18:00:00)-Water Temperature (C)]]*OO[[#This Row],[21]]</f>
        <v>0</v>
      </c>
      <c r="X555" s="10">
        <f>3/24000000*OO[[#This Row],[80 (28JUN1985 21:00:00)-Water Temperature (C)]]*OO[[#This Row],[22]]</f>
        <v>0</v>
      </c>
      <c r="Y555" s="10">
        <f>3/24000000*OO[[#This Row],[81 (29JUN1985 00:00:00)-Water Temperature (C)]]*OO[[#This Row],[23]]</f>
        <v>0</v>
      </c>
      <c r="Z555" s="10">
        <f>3/24000000*OO[[#This Row],[82 (29JUN1985 03:00:00)-Water Temperature (C)]]*OO[[#This Row],[24]]</f>
        <v>0</v>
      </c>
      <c r="AA555" s="10">
        <f>3/24000000*OO[[#This Row],[83 (29JUN1985 06:00:00)-Water Temperature (C)]]*OO[[#This Row],[25]]</f>
        <v>0</v>
      </c>
      <c r="AB555" s="10">
        <f>3/24000000*OO[[#This Row],[84 (29JUN1985 09:00:00)-Water Temperature (C)]]*OO[[#This Row],[26]]</f>
        <v>0</v>
      </c>
      <c r="AC555" s="10">
        <f>3/24000000*OO[[#This Row],[85 (29JUN1985 12:00:00)-Water Temperature (C)]]*OO[[#This Row],[27]]</f>
        <v>0</v>
      </c>
      <c r="AD555" s="10">
        <f>3/24000000*OO[[#This Row],[86 (29JUN1985 15:00:00)-Water Temperature (C)]]*OO[[#This Row],[28]]</f>
        <v>0</v>
      </c>
      <c r="AE555" s="10">
        <f>3/24000000*OO[[#This Row],[88 (29JUN1985 21:00:00)-Water Temperature (C)]]*OO[[#This Row],[30]]</f>
        <v>0</v>
      </c>
      <c r="AF555" s="10">
        <f>3/24000000*OO[[#This Row],[88 (29JUN1985 21:00:00)-Water Temperature (C)]]*OO[[#This Row],[30]]</f>
        <v>0</v>
      </c>
      <c r="AG555" s="10">
        <f>3/24000000*OO[[#This Row],[89 (30JUN1985 00:00:00)-Water Temperature (C)]]*OO[[#This Row],[31]]</f>
        <v>0</v>
      </c>
      <c r="AH555" s="10">
        <f>3/24000000*OO[[#This Row],[90 (30JUN1985 03:00:00)-Water Temperature (C)]]*OO[[#This Row],[32]]</f>
        <v>0</v>
      </c>
      <c r="AI555" s="10">
        <f>3/24000000*OO[[#This Row],[91 (30JUN1985 06:00:00)-Water Temperature (C)]]*OO[[#This Row],[33]]</f>
        <v>0</v>
      </c>
      <c r="AJ555" s="10">
        <f>3/24000000*OO[[#This Row],[92 (30JUN1985 09:00:00)-Water Temperature (C)]]*OO[[#This Row],[34]]</f>
        <v>0</v>
      </c>
      <c r="AK555" s="10">
        <f>3/24000000*OO[[#This Row],[93 (30JUN1985 12:00:00)-Water Temperature (C)]]*OO[[#This Row],[35]]</f>
        <v>0</v>
      </c>
      <c r="AL555" s="10">
        <f>3/24000000*OO[[#This Row],[94 (30JUN1985 15:00:00)-Water Temperature (C)]]*OO[[#This Row],[36]]</f>
        <v>0</v>
      </c>
      <c r="AM555" s="10">
        <f>3/24000000*OO[[#This Row],[95 (30JUN1985 18:00:00)-Water Temperature (C)]]*OO[[#This Row],[37]]</f>
        <v>0</v>
      </c>
      <c r="AN555" s="10">
        <f>3/24000000*OO[[#This Row],[96 (30JUN1985 21:00:00)-Water Temperature (C)]]*OO[[#This Row],[38]]</f>
        <v>0</v>
      </c>
      <c r="AO555" s="10">
        <f>3/24000000*OO[[#This Row],[97 (01JUL1985 00:00:00)-Water Temperature (C)]]*OO[[#This Row],[39]]</f>
        <v>0</v>
      </c>
      <c r="AP555" s="10">
        <f>3/24000000*OO[[#This Row],[98 (01JUL1985 03:00:00)-Water Temperature (C)]]*OO[[#This Row],[40]]</f>
        <v>0</v>
      </c>
      <c r="AQ555" s="10">
        <f>3/24000000*OO[[#This Row],[99 (01JUL1985 06:00:00)-Water Temperature (C)]]*OO[[#This Row],[41]]</f>
        <v>0</v>
      </c>
      <c r="AR555" s="10">
        <f>3/24000000*OO[[#This Row],[100 (01JUL1985 09:00:00)-Water Temperature (C)]]*OO[[#This Row],[42]]</f>
        <v>-1.3938914325667497E-43</v>
      </c>
      <c r="AS555" s="10">
        <f>3/24000000*OO[[#This Row],[101 (01JUL1985 12:00:00)-Water Temperature (C)]]*OO[[#This Row],[43]]</f>
        <v>-5.649015928799999E-42</v>
      </c>
      <c r="AT555" s="10">
        <f>3/24000000*OO[[#This Row],[102 (01JUL1985 15:00:00)-Water Temperature (C)]]*OO[[#This Row],[44]]</f>
        <v>-4.1481490396000004E-40</v>
      </c>
      <c r="AU555" s="10">
        <f>3/24000000*OO[[#This Row],[103 (01JUL1985 18:00:00)-Water Temperature (C)]]*OO[[#This Row],[45]]</f>
        <v>-6.0293764909950003E-39</v>
      </c>
      <c r="AV555" s="10">
        <f>3/24000000*OO[[#This Row],[104 (01JUL1985 21:00:00)-Water Temperature (C)]]*OO[[#This Row],[46]]</f>
        <v>-5.0285973375574994E-38</v>
      </c>
      <c r="AW555" s="10">
        <f>3/24000000*OO[[#This Row],[105 (02JUL1985 00:00:00)-Water Temperature (C)]]*OO[[#This Row],[47]]</f>
        <v>-9.90933502438125E-37</v>
      </c>
      <c r="AX555" s="10">
        <f>3/24000000*OO[[#This Row],[106 (02JUL1985 03:00:00)-Water Temperature (C)]]*OO[[#This Row],[48]]</f>
        <v>-5.9306464553999998E-36</v>
      </c>
      <c r="AY555" s="10">
        <f>3/24000000*OO[[#This Row],[107 (02JUL1985 06:00:00)-Water Temperature (C)]]*OO[[#This Row],[49]]</f>
        <v>-8.7902436364474991E-34</v>
      </c>
      <c r="AZ555" s="10">
        <f>3/24000000*OO[[#This Row],[108 (02JUL1985 09:00:00)-Water Temperature (C)]]*OO[[#This Row],[50]]</f>
        <v>-1.6684022260139999E-32</v>
      </c>
      <c r="BA555" s="10">
        <f>3/24000000*OO[[#This Row],[109 (02JUL1985 12:00:00)-Water Temperature (C)]]*OO[[#This Row],[51]]</f>
        <v>-1.7847638932900001E-32</v>
      </c>
      <c r="BB555" s="10">
        <f>3/24000000*OO[[#This Row],[110 (02JUL1985 15:00:00)-Water Temperature (C)]]*OO[[#This Row],[52]]</f>
        <v>-6.2390086171824995E-31</v>
      </c>
      <c r="BC555" s="10">
        <f>3/24000000*OO[[#This Row],[111 (02JUL1985 18:00:00)-Water Temperature (C)]]*OO[[#This Row],[53]]</f>
        <v>-3.8693120376100009E-30</v>
      </c>
      <c r="BD555" s="10">
        <f>3/24000000*OO[[#This Row],[112 (02JUL1985 21:00:00)-Water Temperature (C)]]*OO[[#This Row],[54]]</f>
        <v>-4.1478575050687495E-29</v>
      </c>
      <c r="BE555" s="10">
        <f>3/24000000*OO[[#This Row],[113 (03JUL1985 00:00:00)-Water Temperature (C)]]*OO[[#This Row],[55]]</f>
        <v>-4.9407210374199998E-28</v>
      </c>
      <c r="BF555" s="10">
        <f>3/24000000*OO[[#This Row],[114 (03JUL1985 03:00:00)-Water Temperature (C)]]*OO[[#This Row],[56]]</f>
        <v>-1.9674225641954995E-27</v>
      </c>
      <c r="BG555" s="10">
        <f>3/24000000*OO[[#This Row],[115 (03JUL1985 06:00:00)-Water Temperature (C)]]*OO[[#This Row],[57]]</f>
        <v>-6.2490113306312498E-27</v>
      </c>
      <c r="BH555" s="10">
        <f>3/24000000*OO[[#This Row],[116 (03JUL1985 09:00:00)-Water Temperature (C)]]*OO[[#This Row],[58]]</f>
        <v>-5.5856679910499986E-27</v>
      </c>
      <c r="BI555" s="10">
        <f>3/24000000*OO[[#This Row],[117 (03JUL1985 12:00:00)-Water Temperature (C)]]*OO[[#This Row],[59]]</f>
        <v>-1.2474277385024999E-25</v>
      </c>
      <c r="BJ555" s="10">
        <f>3/24000000*OO[[#This Row],[118 (03JUL1985 15:00:00)-Water Temperature (C)]]*OO[[#This Row],[60]]</f>
        <v>-5.7243718470387495E-25</v>
      </c>
      <c r="BK555" s="10">
        <f>3/24000000*OO[[#This Row],[119 (03JUL1985 18:00:00)-Water Temperature (C)]]*OO[[#This Row],[61]]</f>
        <v>-2.6086094097249999E-24</v>
      </c>
      <c r="BL555" s="10">
        <f>3/24000000*OO[[#This Row],[120 (03JUL1985 21:00:00)-Water Temperature (C)]]*OO[[#This Row],[62]]</f>
        <v>-6.1120210370100004E-24</v>
      </c>
      <c r="BM555" s="10">
        <f>3/24000000*OO[[#This Row],[121 (04JUL1985 00:00:00)-Water Temperature (C)]]*OO[[#This Row],[63]]</f>
        <v>-2.1962216799937502E-23</v>
      </c>
      <c r="BN555" s="10">
        <f>3/24000000*OO[[#This Row],[122 (04JUL1985 03:00:00)-Water Temperature (C)]]*OO[[#This Row],[64]]</f>
        <v>-3.2404503734725005E-24</v>
      </c>
      <c r="BO555" s="10">
        <f>3/24000000*OO[[#This Row],[123 (04JUL1985 06:00:00)-Water Temperature (C)]]*OO[[#This Row],[65]]</f>
        <v>-8.9287189790437488E-23</v>
      </c>
      <c r="BP555" s="10">
        <f>3/24000000*OO[[#This Row],[124 (04JUL1985 09:00:00)-Water Temperature (C)]]*OO[[#This Row],[66]]</f>
        <v>-4.3875583536400001E-22</v>
      </c>
      <c r="BQ555" s="10">
        <f>3/24000000*OO[[#This Row],[125 (04JUL1985 12:00:00)-Water Temperature (C)]]*OO[[#This Row],[67]]</f>
        <v>-1.6339808636806249E-22</v>
      </c>
      <c r="BR555" s="10">
        <f>3/24000000*OO[[#This Row],[126 (04JUL1985 15:00:00)-Water Temperature (C)]]*OO[[#This Row],[68]]</f>
        <v>-4.9319208321375001E-22</v>
      </c>
      <c r="BS555" s="10">
        <f>3/24000000*OO[[#This Row],[127 (04JUL1985 18:00:00)-Water Temperature (C)]]*OO[[#This Row],[69]]</f>
        <v>-5.2801396026749998E-21</v>
      </c>
      <c r="BT555" s="10">
        <f>3/24000000*OO[[#This Row],[128 (04JUL1985 21:00:00)-Water Temperature (C)]]*OO[[#This Row],[70]]</f>
        <v>-1.7422872333832499E-20</v>
      </c>
      <c r="BU555" s="10">
        <f>3/24000000*OO[[#This Row],[129 (05JUL1985 00:00:00)-Water Temperature (C)]]*OO[[#This Row],[71]]</f>
        <v>-2.5415750006999997E-20</v>
      </c>
      <c r="BV555" s="10">
        <f>3/24000000*OO[[#This Row],[130 (05JUL1985 03:00:00)-Water Temperature (C)]]*OO[[#This Row],[72]]</f>
        <v>-2.2801189629399998E-20</v>
      </c>
      <c r="BW555" s="10">
        <f>3/24000000*OO[[#This Row],[131 (05JUL1985 06:00:00)-Water Temperature (C)]]*OO[[#This Row],[73]]</f>
        <v>-5.3235785341000004E-20</v>
      </c>
      <c r="BX555" s="10">
        <f>3/24000000*OO[[#This Row],[132 (05JUL1985 09:00:00)-Water Temperature (C)]]*OO[[#This Row],[74]]</f>
        <v>-4.3216830457037505E-20</v>
      </c>
      <c r="BY555" s="10">
        <f>3/24000000*OO[[#This Row],[133 (05JUL1985 12:00:00)-Water Temperature (C)]]*OO[[#This Row],[75]]</f>
        <v>-4.3780119032812493E-20</v>
      </c>
      <c r="BZ555" s="10">
        <f>3/24000000*OO[[#This Row],[134 (05JUL1985 15:00:00)-Water Temperature (C)]]*OO[[#This Row],[76]]</f>
        <v>-4.2597315777725002E-19</v>
      </c>
      <c r="CA555" s="10">
        <f>3/24000000*OO[[#This Row],[135 (05JUL1985 18:00:00)-Water Temperature (C)]]*OO[[#This Row],[77]]</f>
        <v>-7.5657250310237503E-19</v>
      </c>
      <c r="CB555" s="10">
        <f>3/24000000*OO[[#This Row],[136 (05JUL1985 21:00:00)-Water Temperature (C)]]*OO[[#This Row],[78]]</f>
        <v>-3.9547310348362497E-19</v>
      </c>
      <c r="CC555" s="10">
        <f>3/24000000*OO[[#This Row],[137 (06JUL1985 00:00:00)-Water Temperature (C)]]*OO[[#This Row],[79]]</f>
        <v>-4.4162361809999991E-18</v>
      </c>
      <c r="CD555" s="10">
        <f>3/24000000*OO[[#This Row],[138 (06JUL1985 03:00:00)-Water Temperature (C)]]*OO[[#This Row],[80]]</f>
        <v>-6.8496589014700001E-18</v>
      </c>
      <c r="CE555" s="10">
        <f>3/24000000*OO[[#This Row],[139 (06JUL1985 06:00:00)-Water Temperature (C)]]*OO[[#This Row],[81]]</f>
        <v>-9.0474115541249983E-20</v>
      </c>
      <c r="CF555" s="10">
        <f>3/24000000*OO[[#This Row],[140 (06JUL1985 09:00:00)-Water Temperature (C)]]*OO[[#This Row],[82]]</f>
        <v>-1.1340459115439998E-17</v>
      </c>
      <c r="CG555" s="10">
        <f>3/24000000*OO[[#This Row],[141 (06JUL1985 12:00:00)-Water Temperature (C)]]*OO[[#This Row],[83]]</f>
        <v>-1.616450436572E-17</v>
      </c>
      <c r="CH555" s="10">
        <f>3/24000000*OO[[#This Row],[142 (06JUL1985 15:00:00)-Water Temperature (C)]]*OO[[#This Row],[84]]</f>
        <v>-3.6241598198812501E-17</v>
      </c>
      <c r="CI555" s="10">
        <f>3/24000000*OO[[#This Row],[143 (06JUL1985 18:00:00)-Water Temperature (C)]]*OO[[#This Row],[85]]</f>
        <v>-3.4170110499750003E-17</v>
      </c>
      <c r="CJ555" s="10">
        <f>3/24000000*OO[[#This Row],[144 (06JUL1985 21:00:00)-Water Temperature (C)]]*OO[[#This Row],[86]]</f>
        <v>-5.7773572996562484E-17</v>
      </c>
      <c r="CK555" s="10">
        <f>3/24000000*OO[[#This Row],[145 (07JUL1985 00:00:00)-Water Temperature (C)]]*OO[[#This Row],[87]]</f>
        <v>-1.52990959541E-16</v>
      </c>
      <c r="CL555" s="10">
        <f>3/24000000*OO[[#This Row],[146 (07JUL1985 03:00:00)-Water Temperature (C)]]*OO[[#This Row],[88]]</f>
        <v>-1.3266753296625E-16</v>
      </c>
      <c r="CM555" s="10">
        <f>3/24000000*OO[[#This Row],[147 (07JUL1985 06:00:00)-Water Temperature (C)]]*OO[[#This Row],[89]]</f>
        <v>-1.3313718381499999E-16</v>
      </c>
      <c r="CN555" s="10">
        <f>3/24000000*OO[[#This Row],[148 (07JUL1985 09:00:00)-Water Temperature (C)]]*OO[[#This Row],[90]]</f>
        <v>-1.72454211988975E-16</v>
      </c>
      <c r="CO555" s="10">
        <f>3/24000000*OO[[#This Row],[149 (07JUL1985 12:00:00)-Water Temperature (C)]]*OO[[#This Row],[91]]</f>
        <v>-2.2511956718842497E-16</v>
      </c>
      <c r="CP555" s="10">
        <f>3/24000000*OO[[#This Row],[150 (07JUL1985 15:00:00)-Water Temperature (C)]]*OO[[#This Row],[92]]</f>
        <v>-1.5530327594719999E-16</v>
      </c>
      <c r="CQ555" s="10">
        <f>3/24000000*OO[[#This Row],[151 (07JUL1985 18:00:00)-Water Temperature (C)]]*OO[[#This Row],[93]]</f>
        <v>-4.1757009946600007E-16</v>
      </c>
      <c r="CR555" s="10">
        <f>3/24000000*OO[[#This Row],[152 (07JUL1985 21:00:00)-Water Temperature (C)]]*OO[[#This Row],[94]]</f>
        <v>-4.7103635709312501E-17</v>
      </c>
      <c r="CS555" s="10">
        <f>3/24000000*OO[[#This Row],[153 (08JUL1985 00:00:00)-Water Temperature (C)]]*OO[[#This Row],[95]]</f>
        <v>1.0720086180112501E-13</v>
      </c>
      <c r="CT555" s="10">
        <f>3/24000000*OO[[#This Row],[154 (08JUL1985 03:00:00)-Water Temperature (C)]]*OO[[#This Row],[96]]</f>
        <v>1.526425994652625E-12</v>
      </c>
      <c r="CU555" s="10">
        <f>3/24000000*OO[[#This Row],[155 (08JUL1985 06:00:00)-Water Temperature (C)]]*OO[[#This Row],[97]]</f>
        <v>4.7407354408987499E-12</v>
      </c>
      <c r="CV555" s="10">
        <f>3/24000000*OO[[#This Row],[156 (08JUL1985 09:00:00)-Water Temperature (C)]]*OO[[#This Row],[98]]</f>
        <v>1.03951675023E-11</v>
      </c>
      <c r="CW555" s="10">
        <f>3/24000000*OO[[#This Row],[157 (08JUL1985 12:00:00)-Water Temperature (C)]]*OO[[#This Row],[99]]</f>
        <v>1.9732679913019999E-11</v>
      </c>
    </row>
    <row r="556" spans="1:101" x14ac:dyDescent="0.35">
      <c r="A556" t="s">
        <v>563</v>
      </c>
      <c r="B556">
        <v>10328.57</v>
      </c>
      <c r="C556" s="10">
        <f>3/24*OO[[#This Row],[59 (26JUN1985 06:00:00)-Water Temperature (C)]]*OO[[#This Row],[1]]/SUM(OO[1])</f>
        <v>0</v>
      </c>
      <c r="D556" s="10">
        <f>3/24*OO[[#This Row],[60 (26JUN1985 09:00:00)-Water Temperature (C)]]*OO[[#This Row],[2]]/SUM(OO[2])</f>
        <v>0</v>
      </c>
      <c r="E556" s="10">
        <f>3/24*OO[[#This Row],[61 (26JUN1985 12:00:00)-Water Temperature (C)]]*OO[[#This Row],[3]]/SUM(OO[3])</f>
        <v>0</v>
      </c>
      <c r="F556" s="10">
        <f>3/24*OO[[#This Row],[62 (26JUN1985 15:00:00)-Water Temperature (C)]]*OO[[#This Row],[4]]/SUM(OO[4])</f>
        <v>0</v>
      </c>
      <c r="G556" s="10">
        <f>3/24*OO[[#This Row],[63 (26JUN1985 18:00:00)-Water Temperature (C)]]*OO[[#This Row],[5]]/SUM(OO[5])</f>
        <v>0</v>
      </c>
      <c r="H556" s="10">
        <f>3/24*OO[[#This Row],[64 (26JUN1985 21:00:00)-Water Temperature (C)]]*OO[[#This Row],[6]]/SUM(OO[6])</f>
        <v>0</v>
      </c>
      <c r="I556" s="10">
        <f>3/24*OO[[#This Row],[65 (27JUN1985 00:00:00)-Water Temperature (C)]]*OO[[#This Row],[7]]/SUM(OO[7])</f>
        <v>0</v>
      </c>
      <c r="J556" s="10">
        <f>3/24*OO[[#This Row],[66 (27JUN1985 03:00:00)-Water Temperature (C)]]*OO[[#This Row],[8]]/SUM(OO[8])</f>
        <v>0</v>
      </c>
      <c r="K556" s="10">
        <f>3/24*OO[[#This Row],[67 (27JUN1985 06:00:00)-Water Temperature (C)]]*OO[[#This Row],[9]]/SUM(OO[9])</f>
        <v>0</v>
      </c>
      <c r="L556" s="10">
        <f>3/24*OO[[#This Row],[68 (27JUN1985 09:00:00)-Water Temperature (C)]]*OO[[#This Row],[10]]/SUM(OO[10])</f>
        <v>0</v>
      </c>
      <c r="M556" s="10">
        <f>3/24*OO[[#This Row],[69 (27JUN1985 12:00:00)-Water Temperature (C)]]*OO[[#This Row],[11]]/SUM(OO[11])</f>
        <v>0</v>
      </c>
      <c r="N556" s="10">
        <f>3/24*OO[[#This Row],[70 (27JUN1985 15:00:00)-Water Temperature (C)]]*OO[[#This Row],[12]]/SUM(OO[12])</f>
        <v>0</v>
      </c>
      <c r="O556" s="10">
        <f>3/24*OO[[#This Row],[71 (27JUN1985 18:00:00)-Water Temperature (C)]]*OO[[#This Row],[13]]/SUM(OO[13])</f>
        <v>0</v>
      </c>
      <c r="P556" s="10">
        <f>3/24*OO[[#This Row],[72 (27JUN1985 21:00:00)-Water Temperature (C)]]*OO[[#This Row],[14]]/SUM(OO[14])</f>
        <v>0</v>
      </c>
      <c r="Q556" s="10">
        <f>3/24*OO[[#This Row],[73 (28JUN1985 00:00:00)-Water Temperature (C)]]*OO[[#This Row],[15]]/SUM(OO[15])</f>
        <v>0</v>
      </c>
      <c r="R556" s="10">
        <f>3/24*OO[[#This Row],[74 (28JUN1985 03:00:00)-Water Temperature (C)]]*OO[[#This Row],[16]]/SUM(OO[16])</f>
        <v>0</v>
      </c>
      <c r="S556" s="10">
        <f>3/24*OO[[#This Row],[75 (28JUN1985 06:00:00)-Water Temperature (C)]]*OO[[#This Row],[17]]/SUM(OO[17])</f>
        <v>0</v>
      </c>
      <c r="T556" s="10">
        <f>3/24*OO[[#This Row],[76 (28JUN1985 09:00:00)-Water Temperature (C)]]*OO[[#This Row],[18]]/SUM(OO[18])</f>
        <v>0</v>
      </c>
      <c r="U556" s="10">
        <f>3/24*OO[[#This Row],[77 (28JUN1985 12:00:00)-Water Temperature (C)]]*OO[[#This Row],[19]]/SUM(OO[19])</f>
        <v>0</v>
      </c>
      <c r="V556" s="10">
        <f>3/24000000*OO[[#This Row],[78 (28JUN1985 15:00:00)-Water Temperature (C)]]*OO[[#This Row],[20]]</f>
        <v>0</v>
      </c>
      <c r="W556" s="10">
        <f>3/24000000*OO[[#This Row],[79 (28JUN1985 18:00:00)-Water Temperature (C)]]*OO[[#This Row],[21]]</f>
        <v>0</v>
      </c>
      <c r="X556" s="10">
        <f>3/24000000*OO[[#This Row],[80 (28JUN1985 21:00:00)-Water Temperature (C)]]*OO[[#This Row],[22]]</f>
        <v>0</v>
      </c>
      <c r="Y556" s="10">
        <f>3/24000000*OO[[#This Row],[81 (29JUN1985 00:00:00)-Water Temperature (C)]]*OO[[#This Row],[23]]</f>
        <v>0</v>
      </c>
      <c r="Z556" s="10">
        <f>3/24000000*OO[[#This Row],[82 (29JUN1985 03:00:00)-Water Temperature (C)]]*OO[[#This Row],[24]]</f>
        <v>0</v>
      </c>
      <c r="AA556" s="10">
        <f>3/24000000*OO[[#This Row],[83 (29JUN1985 06:00:00)-Water Temperature (C)]]*OO[[#This Row],[25]]</f>
        <v>0</v>
      </c>
      <c r="AB556" s="10">
        <f>3/24000000*OO[[#This Row],[84 (29JUN1985 09:00:00)-Water Temperature (C)]]*OO[[#This Row],[26]]</f>
        <v>0</v>
      </c>
      <c r="AC556" s="10">
        <f>3/24000000*OO[[#This Row],[85 (29JUN1985 12:00:00)-Water Temperature (C)]]*OO[[#This Row],[27]]</f>
        <v>0</v>
      </c>
      <c r="AD556" s="10">
        <f>3/24000000*OO[[#This Row],[86 (29JUN1985 15:00:00)-Water Temperature (C)]]*OO[[#This Row],[28]]</f>
        <v>0</v>
      </c>
      <c r="AE556" s="10">
        <f>3/24000000*OO[[#This Row],[88 (29JUN1985 21:00:00)-Water Temperature (C)]]*OO[[#This Row],[30]]</f>
        <v>0</v>
      </c>
      <c r="AF556" s="10">
        <f>3/24000000*OO[[#This Row],[88 (29JUN1985 21:00:00)-Water Temperature (C)]]*OO[[#This Row],[30]]</f>
        <v>0</v>
      </c>
      <c r="AG556" s="10">
        <f>3/24000000*OO[[#This Row],[89 (30JUN1985 00:00:00)-Water Temperature (C)]]*OO[[#This Row],[31]]</f>
        <v>0</v>
      </c>
      <c r="AH556" s="10">
        <f>3/24000000*OO[[#This Row],[90 (30JUN1985 03:00:00)-Water Temperature (C)]]*OO[[#This Row],[32]]</f>
        <v>0</v>
      </c>
      <c r="AI556" s="10">
        <f>3/24000000*OO[[#This Row],[91 (30JUN1985 06:00:00)-Water Temperature (C)]]*OO[[#This Row],[33]]</f>
        <v>0</v>
      </c>
      <c r="AJ556" s="10">
        <f>3/24000000*OO[[#This Row],[92 (30JUN1985 09:00:00)-Water Temperature (C)]]*OO[[#This Row],[34]]</f>
        <v>0</v>
      </c>
      <c r="AK556" s="10">
        <f>3/24000000*OO[[#This Row],[93 (30JUN1985 12:00:00)-Water Temperature (C)]]*OO[[#This Row],[35]]</f>
        <v>0</v>
      </c>
      <c r="AL556" s="10">
        <f>3/24000000*OO[[#This Row],[94 (30JUN1985 15:00:00)-Water Temperature (C)]]*OO[[#This Row],[36]]</f>
        <v>0</v>
      </c>
      <c r="AM556" s="10">
        <f>3/24000000*OO[[#This Row],[95 (30JUN1985 18:00:00)-Water Temperature (C)]]*OO[[#This Row],[37]]</f>
        <v>0</v>
      </c>
      <c r="AN556" s="10">
        <f>3/24000000*OO[[#This Row],[96 (30JUN1985 21:00:00)-Water Temperature (C)]]*OO[[#This Row],[38]]</f>
        <v>0</v>
      </c>
      <c r="AO556" s="10">
        <f>3/24000000*OO[[#This Row],[97 (01JUL1985 00:00:00)-Water Temperature (C)]]*OO[[#This Row],[39]]</f>
        <v>0</v>
      </c>
      <c r="AP556" s="10">
        <f>3/24000000*OO[[#This Row],[98 (01JUL1985 03:00:00)-Water Temperature (C)]]*OO[[#This Row],[40]]</f>
        <v>0</v>
      </c>
      <c r="AQ556" s="10">
        <f>3/24000000*OO[[#This Row],[99 (01JUL1985 06:00:00)-Water Temperature (C)]]*OO[[#This Row],[41]]</f>
        <v>0</v>
      </c>
      <c r="AR556" s="10">
        <f>3/24000000*OO[[#This Row],[100 (01JUL1985 09:00:00)-Water Temperature (C)]]*OO[[#This Row],[42]]</f>
        <v>0</v>
      </c>
      <c r="AS556" s="10">
        <f>3/24000000*OO[[#This Row],[101 (01JUL1985 12:00:00)-Water Temperature (C)]]*OO[[#This Row],[43]]</f>
        <v>0</v>
      </c>
      <c r="AT556" s="10">
        <f>3/24000000*OO[[#This Row],[102 (01JUL1985 15:00:00)-Water Temperature (C)]]*OO[[#This Row],[44]]</f>
        <v>0</v>
      </c>
      <c r="AU556" s="10">
        <f>3/24000000*OO[[#This Row],[103 (01JUL1985 18:00:00)-Water Temperature (C)]]*OO[[#This Row],[45]]</f>
        <v>0</v>
      </c>
      <c r="AV556" s="10">
        <f>3/24000000*OO[[#This Row],[104 (01JUL1985 21:00:00)-Water Temperature (C)]]*OO[[#This Row],[46]]</f>
        <v>0</v>
      </c>
      <c r="AW556" s="10">
        <f>3/24000000*OO[[#This Row],[105 (02JUL1985 00:00:00)-Water Temperature (C)]]*OO[[#This Row],[47]]</f>
        <v>0</v>
      </c>
      <c r="AX556" s="10">
        <f>3/24000000*OO[[#This Row],[106 (02JUL1985 03:00:00)-Water Temperature (C)]]*OO[[#This Row],[48]]</f>
        <v>0</v>
      </c>
      <c r="AY556" s="10">
        <f>3/24000000*OO[[#This Row],[107 (02JUL1985 06:00:00)-Water Temperature (C)]]*OO[[#This Row],[49]]</f>
        <v>0</v>
      </c>
      <c r="AZ556" s="10">
        <f>3/24000000*OO[[#This Row],[108 (02JUL1985 09:00:00)-Water Temperature (C)]]*OO[[#This Row],[50]]</f>
        <v>0</v>
      </c>
      <c r="BA556" s="10">
        <f>3/24000000*OO[[#This Row],[109 (02JUL1985 12:00:00)-Water Temperature (C)]]*OO[[#This Row],[51]]</f>
        <v>0</v>
      </c>
      <c r="BB556" s="10">
        <f>3/24000000*OO[[#This Row],[110 (02JUL1985 15:00:00)-Water Temperature (C)]]*OO[[#This Row],[52]]</f>
        <v>0</v>
      </c>
      <c r="BC556" s="10">
        <f>3/24000000*OO[[#This Row],[111 (02JUL1985 18:00:00)-Water Temperature (C)]]*OO[[#This Row],[53]]</f>
        <v>0</v>
      </c>
      <c r="BD556" s="10">
        <f>3/24000000*OO[[#This Row],[112 (02JUL1985 21:00:00)-Water Temperature (C)]]*OO[[#This Row],[54]]</f>
        <v>0</v>
      </c>
      <c r="BE556" s="10">
        <f>3/24000000*OO[[#This Row],[113 (03JUL1985 00:00:00)-Water Temperature (C)]]*OO[[#This Row],[55]]</f>
        <v>0</v>
      </c>
      <c r="BF556" s="10">
        <f>3/24000000*OO[[#This Row],[114 (03JUL1985 03:00:00)-Water Temperature (C)]]*OO[[#This Row],[56]]</f>
        <v>0</v>
      </c>
      <c r="BG556" s="10">
        <f>3/24000000*OO[[#This Row],[115 (03JUL1985 06:00:00)-Water Temperature (C)]]*OO[[#This Row],[57]]</f>
        <v>0</v>
      </c>
      <c r="BH556" s="10">
        <f>3/24000000*OO[[#This Row],[116 (03JUL1985 09:00:00)-Water Temperature (C)]]*OO[[#This Row],[58]]</f>
        <v>0</v>
      </c>
      <c r="BI556" s="10">
        <f>3/24000000*OO[[#This Row],[117 (03JUL1985 12:00:00)-Water Temperature (C)]]*OO[[#This Row],[59]]</f>
        <v>0</v>
      </c>
      <c r="BJ556" s="10">
        <f>3/24000000*OO[[#This Row],[118 (03JUL1985 15:00:00)-Water Temperature (C)]]*OO[[#This Row],[60]]</f>
        <v>0</v>
      </c>
      <c r="BK556" s="10">
        <f>3/24000000*OO[[#This Row],[119 (03JUL1985 18:00:00)-Water Temperature (C)]]*OO[[#This Row],[61]]</f>
        <v>0</v>
      </c>
      <c r="BL556" s="10">
        <f>3/24000000*OO[[#This Row],[120 (03JUL1985 21:00:00)-Water Temperature (C)]]*OO[[#This Row],[62]]</f>
        <v>0</v>
      </c>
      <c r="BM556" s="10">
        <f>3/24000000*OO[[#This Row],[121 (04JUL1985 00:00:00)-Water Temperature (C)]]*OO[[#This Row],[63]]</f>
        <v>0</v>
      </c>
      <c r="BN556" s="10">
        <f>3/24000000*OO[[#This Row],[122 (04JUL1985 03:00:00)-Water Temperature (C)]]*OO[[#This Row],[64]]</f>
        <v>0</v>
      </c>
      <c r="BO556" s="10">
        <f>3/24000000*OO[[#This Row],[123 (04JUL1985 06:00:00)-Water Temperature (C)]]*OO[[#This Row],[65]]</f>
        <v>0</v>
      </c>
      <c r="BP556" s="10">
        <f>3/24000000*OO[[#This Row],[124 (04JUL1985 09:00:00)-Water Temperature (C)]]*OO[[#This Row],[66]]</f>
        <v>0</v>
      </c>
      <c r="BQ556" s="10">
        <f>3/24000000*OO[[#This Row],[125 (04JUL1985 12:00:00)-Water Temperature (C)]]*OO[[#This Row],[67]]</f>
        <v>0</v>
      </c>
      <c r="BR556" s="10">
        <f>3/24000000*OO[[#This Row],[126 (04JUL1985 15:00:00)-Water Temperature (C)]]*OO[[#This Row],[68]]</f>
        <v>0</v>
      </c>
      <c r="BS556" s="10">
        <f>3/24000000*OO[[#This Row],[127 (04JUL1985 18:00:00)-Water Temperature (C)]]*OO[[#This Row],[69]]</f>
        <v>0</v>
      </c>
      <c r="BT556" s="10">
        <f>3/24000000*OO[[#This Row],[128 (04JUL1985 21:00:00)-Water Temperature (C)]]*OO[[#This Row],[70]]</f>
        <v>0</v>
      </c>
      <c r="BU556" s="10">
        <f>3/24000000*OO[[#This Row],[129 (05JUL1985 00:00:00)-Water Temperature (C)]]*OO[[#This Row],[71]]</f>
        <v>0</v>
      </c>
      <c r="BV556" s="10">
        <f>3/24000000*OO[[#This Row],[130 (05JUL1985 03:00:00)-Water Temperature (C)]]*OO[[#This Row],[72]]</f>
        <v>0</v>
      </c>
      <c r="BW556" s="10">
        <f>3/24000000*OO[[#This Row],[131 (05JUL1985 06:00:00)-Water Temperature (C)]]*OO[[#This Row],[73]]</f>
        <v>0</v>
      </c>
      <c r="BX556" s="10">
        <f>3/24000000*OO[[#This Row],[132 (05JUL1985 09:00:00)-Water Temperature (C)]]*OO[[#This Row],[74]]</f>
        <v>0</v>
      </c>
      <c r="BY556" s="10">
        <f>3/24000000*OO[[#This Row],[133 (05JUL1985 12:00:00)-Water Temperature (C)]]*OO[[#This Row],[75]]</f>
        <v>0</v>
      </c>
      <c r="BZ556" s="10">
        <f>3/24000000*OO[[#This Row],[134 (05JUL1985 15:00:00)-Water Temperature (C)]]*OO[[#This Row],[76]]</f>
        <v>0</v>
      </c>
      <c r="CA556" s="10">
        <f>3/24000000*OO[[#This Row],[135 (05JUL1985 18:00:00)-Water Temperature (C)]]*OO[[#This Row],[77]]</f>
        <v>0</v>
      </c>
      <c r="CB556" s="10">
        <f>3/24000000*OO[[#This Row],[136 (05JUL1985 21:00:00)-Water Temperature (C)]]*OO[[#This Row],[78]]</f>
        <v>0</v>
      </c>
      <c r="CC556" s="10">
        <f>3/24000000*OO[[#This Row],[137 (06JUL1985 00:00:00)-Water Temperature (C)]]*OO[[#This Row],[79]]</f>
        <v>0</v>
      </c>
      <c r="CD556" s="10">
        <f>3/24000000*OO[[#This Row],[138 (06JUL1985 03:00:00)-Water Temperature (C)]]*OO[[#This Row],[80]]</f>
        <v>0</v>
      </c>
      <c r="CE556" s="10">
        <f>3/24000000*OO[[#This Row],[139 (06JUL1985 06:00:00)-Water Temperature (C)]]*OO[[#This Row],[81]]</f>
        <v>0</v>
      </c>
      <c r="CF556" s="10">
        <f>3/24000000*OO[[#This Row],[140 (06JUL1985 09:00:00)-Water Temperature (C)]]*OO[[#This Row],[82]]</f>
        <v>0</v>
      </c>
      <c r="CG556" s="10">
        <f>3/24000000*OO[[#This Row],[141 (06JUL1985 12:00:00)-Water Temperature (C)]]*OO[[#This Row],[83]]</f>
        <v>0</v>
      </c>
      <c r="CH556" s="10">
        <f>3/24000000*OO[[#This Row],[142 (06JUL1985 15:00:00)-Water Temperature (C)]]*OO[[#This Row],[84]]</f>
        <v>0</v>
      </c>
      <c r="CI556" s="10">
        <f>3/24000000*OO[[#This Row],[143 (06JUL1985 18:00:00)-Water Temperature (C)]]*OO[[#This Row],[85]]</f>
        <v>0</v>
      </c>
      <c r="CJ556" s="10">
        <f>3/24000000*OO[[#This Row],[144 (06JUL1985 21:00:00)-Water Temperature (C)]]*OO[[#This Row],[86]]</f>
        <v>9.0496797682524976E-16</v>
      </c>
      <c r="CK556" s="10">
        <f>3/24000000*OO[[#This Row],[145 (07JUL1985 00:00:00)-Water Temperature (C)]]*OO[[#This Row],[87]]</f>
        <v>9.4466677792849975E-15</v>
      </c>
      <c r="CL556" s="10">
        <f>3/24000000*OO[[#This Row],[146 (07JUL1985 03:00:00)-Water Temperature (C)]]*OO[[#This Row],[88]]</f>
        <v>4.0847692085337505E-14</v>
      </c>
      <c r="CM556" s="10">
        <f>3/24000000*OO[[#This Row],[147 (07JUL1985 06:00:00)-Water Temperature (C)]]*OO[[#This Row],[89]]</f>
        <v>1.2381125221812499E-13</v>
      </c>
      <c r="CN556" s="10">
        <f>3/24000000*OO[[#This Row],[148 (07JUL1985 09:00:00)-Water Temperature (C)]]*OO[[#This Row],[90]]</f>
        <v>3.0823459453499997E-13</v>
      </c>
      <c r="CO556" s="10">
        <f>3/24000000*OO[[#This Row],[149 (07JUL1985 12:00:00)-Water Temperature (C)]]*OO[[#This Row],[91]]</f>
        <v>6.7478093072999997E-13</v>
      </c>
      <c r="CP556" s="10">
        <f>3/24000000*OO[[#This Row],[150 (07JUL1985 15:00:00)-Water Temperature (C)]]*OO[[#This Row],[92]]</f>
        <v>1.35895633755E-12</v>
      </c>
      <c r="CQ556" s="10">
        <f>3/24000000*OO[[#This Row],[151 (07JUL1985 18:00:00)-Water Temperature (C)]]*OO[[#This Row],[93]]</f>
        <v>2.5725746255687501E-12</v>
      </c>
      <c r="CR556" s="10">
        <f>3/24000000*OO[[#This Row],[152 (07JUL1985 21:00:00)-Water Temperature (C)]]*OO[[#This Row],[94]]</f>
        <v>4.6318761603349998E-12</v>
      </c>
      <c r="CS556" s="10">
        <f>3/24000000*OO[[#This Row],[153 (08JUL1985 00:00:00)-Water Temperature (C)]]*OO[[#This Row],[95]]</f>
        <v>7.9938877598550006E-12</v>
      </c>
      <c r="CT556" s="10">
        <f>3/24000000*OO[[#This Row],[154 (08JUL1985 03:00:00)-Water Temperature (C)]]*OO[[#This Row],[96]]</f>
        <v>1.3329029720174999E-11</v>
      </c>
      <c r="CU556" s="10">
        <f>3/24000000*OO[[#This Row],[155 (08JUL1985 06:00:00)-Water Temperature (C)]]*OO[[#This Row],[97]]</f>
        <v>2.1455646598649996E-11</v>
      </c>
      <c r="CV556" s="10">
        <f>3/24000000*OO[[#This Row],[156 (08JUL1985 09:00:00)-Water Temperature (C)]]*OO[[#This Row],[98]]</f>
        <v>3.3093946384649999E-11</v>
      </c>
      <c r="CW556" s="10">
        <f>3/24000000*OO[[#This Row],[157 (08JUL1985 12:00:00)-Water Temperature (C)]]*OO[[#This Row],[99]]</f>
        <v>4.9764842424000001E-11</v>
      </c>
    </row>
    <row r="557" spans="1:101" x14ac:dyDescent="0.35">
      <c r="A557" t="s">
        <v>564</v>
      </c>
      <c r="B557">
        <v>10739.23</v>
      </c>
      <c r="C557" s="10">
        <f>3/24*OO[[#This Row],[59 (26JUN1985 06:00:00)-Water Temperature (C)]]*OO[[#This Row],[1]]/SUM(OO[1])</f>
        <v>0</v>
      </c>
      <c r="D557" s="10">
        <f>3/24*OO[[#This Row],[60 (26JUN1985 09:00:00)-Water Temperature (C)]]*OO[[#This Row],[2]]/SUM(OO[2])</f>
        <v>0</v>
      </c>
      <c r="E557" s="10">
        <f>3/24*OO[[#This Row],[61 (26JUN1985 12:00:00)-Water Temperature (C)]]*OO[[#This Row],[3]]/SUM(OO[3])</f>
        <v>0</v>
      </c>
      <c r="F557" s="10">
        <f>3/24*OO[[#This Row],[62 (26JUN1985 15:00:00)-Water Temperature (C)]]*OO[[#This Row],[4]]/SUM(OO[4])</f>
        <v>0</v>
      </c>
      <c r="G557" s="10">
        <f>3/24*OO[[#This Row],[63 (26JUN1985 18:00:00)-Water Temperature (C)]]*OO[[#This Row],[5]]/SUM(OO[5])</f>
        <v>0</v>
      </c>
      <c r="H557" s="10">
        <f>3/24*OO[[#This Row],[64 (26JUN1985 21:00:00)-Water Temperature (C)]]*OO[[#This Row],[6]]/SUM(OO[6])</f>
        <v>0</v>
      </c>
      <c r="I557" s="10">
        <f>3/24*OO[[#This Row],[65 (27JUN1985 00:00:00)-Water Temperature (C)]]*OO[[#This Row],[7]]/SUM(OO[7])</f>
        <v>0</v>
      </c>
      <c r="J557" s="10">
        <f>3/24*OO[[#This Row],[66 (27JUN1985 03:00:00)-Water Temperature (C)]]*OO[[#This Row],[8]]/SUM(OO[8])</f>
        <v>0</v>
      </c>
      <c r="K557" s="10">
        <f>3/24*OO[[#This Row],[67 (27JUN1985 06:00:00)-Water Temperature (C)]]*OO[[#This Row],[9]]/SUM(OO[9])</f>
        <v>0</v>
      </c>
      <c r="L557" s="10">
        <f>3/24*OO[[#This Row],[68 (27JUN1985 09:00:00)-Water Temperature (C)]]*OO[[#This Row],[10]]/SUM(OO[10])</f>
        <v>0</v>
      </c>
      <c r="M557" s="10">
        <f>3/24*OO[[#This Row],[69 (27JUN1985 12:00:00)-Water Temperature (C)]]*OO[[#This Row],[11]]/SUM(OO[11])</f>
        <v>0</v>
      </c>
      <c r="N557" s="10">
        <f>3/24*OO[[#This Row],[70 (27JUN1985 15:00:00)-Water Temperature (C)]]*OO[[#This Row],[12]]/SUM(OO[12])</f>
        <v>0</v>
      </c>
      <c r="O557" s="10">
        <f>3/24*OO[[#This Row],[71 (27JUN1985 18:00:00)-Water Temperature (C)]]*OO[[#This Row],[13]]/SUM(OO[13])</f>
        <v>0</v>
      </c>
      <c r="P557" s="10">
        <f>3/24*OO[[#This Row],[72 (27JUN1985 21:00:00)-Water Temperature (C)]]*OO[[#This Row],[14]]/SUM(OO[14])</f>
        <v>0</v>
      </c>
      <c r="Q557" s="10">
        <f>3/24*OO[[#This Row],[73 (28JUN1985 00:00:00)-Water Temperature (C)]]*OO[[#This Row],[15]]/SUM(OO[15])</f>
        <v>0</v>
      </c>
      <c r="R557" s="10">
        <f>3/24*OO[[#This Row],[74 (28JUN1985 03:00:00)-Water Temperature (C)]]*OO[[#This Row],[16]]/SUM(OO[16])</f>
        <v>0</v>
      </c>
      <c r="S557" s="10">
        <f>3/24*OO[[#This Row],[75 (28JUN1985 06:00:00)-Water Temperature (C)]]*OO[[#This Row],[17]]/SUM(OO[17])</f>
        <v>0</v>
      </c>
      <c r="T557" s="10">
        <f>3/24*OO[[#This Row],[76 (28JUN1985 09:00:00)-Water Temperature (C)]]*OO[[#This Row],[18]]/SUM(OO[18])</f>
        <v>0</v>
      </c>
      <c r="U557" s="10">
        <f>3/24*OO[[#This Row],[77 (28JUN1985 12:00:00)-Water Temperature (C)]]*OO[[#This Row],[19]]/SUM(OO[19])</f>
        <v>0</v>
      </c>
      <c r="V557" s="10">
        <f>3/24000000*OO[[#This Row],[78 (28JUN1985 15:00:00)-Water Temperature (C)]]*OO[[#This Row],[20]]</f>
        <v>0</v>
      </c>
      <c r="W557" s="10">
        <f>3/24000000*OO[[#This Row],[79 (28JUN1985 18:00:00)-Water Temperature (C)]]*OO[[#This Row],[21]]</f>
        <v>0</v>
      </c>
      <c r="X557" s="10">
        <f>3/24000000*OO[[#This Row],[80 (28JUN1985 21:00:00)-Water Temperature (C)]]*OO[[#This Row],[22]]</f>
        <v>0</v>
      </c>
      <c r="Y557" s="10">
        <f>3/24000000*OO[[#This Row],[81 (29JUN1985 00:00:00)-Water Temperature (C)]]*OO[[#This Row],[23]]</f>
        <v>0</v>
      </c>
      <c r="Z557" s="10">
        <f>3/24000000*OO[[#This Row],[82 (29JUN1985 03:00:00)-Water Temperature (C)]]*OO[[#This Row],[24]]</f>
        <v>0</v>
      </c>
      <c r="AA557" s="10">
        <f>3/24000000*OO[[#This Row],[83 (29JUN1985 06:00:00)-Water Temperature (C)]]*OO[[#This Row],[25]]</f>
        <v>0</v>
      </c>
      <c r="AB557" s="10">
        <f>3/24000000*OO[[#This Row],[84 (29JUN1985 09:00:00)-Water Temperature (C)]]*OO[[#This Row],[26]]</f>
        <v>0</v>
      </c>
      <c r="AC557" s="10">
        <f>3/24000000*OO[[#This Row],[85 (29JUN1985 12:00:00)-Water Temperature (C)]]*OO[[#This Row],[27]]</f>
        <v>0</v>
      </c>
      <c r="AD557" s="10">
        <f>3/24000000*OO[[#This Row],[86 (29JUN1985 15:00:00)-Water Temperature (C)]]*OO[[#This Row],[28]]</f>
        <v>0</v>
      </c>
      <c r="AE557" s="10">
        <f>3/24000000*OO[[#This Row],[88 (29JUN1985 21:00:00)-Water Temperature (C)]]*OO[[#This Row],[30]]</f>
        <v>0</v>
      </c>
      <c r="AF557" s="10">
        <f>3/24000000*OO[[#This Row],[88 (29JUN1985 21:00:00)-Water Temperature (C)]]*OO[[#This Row],[30]]</f>
        <v>0</v>
      </c>
      <c r="AG557" s="10">
        <f>3/24000000*OO[[#This Row],[89 (30JUN1985 00:00:00)-Water Temperature (C)]]*OO[[#This Row],[31]]</f>
        <v>0</v>
      </c>
      <c r="AH557" s="10">
        <f>3/24000000*OO[[#This Row],[90 (30JUN1985 03:00:00)-Water Temperature (C)]]*OO[[#This Row],[32]]</f>
        <v>0</v>
      </c>
      <c r="AI557" s="10">
        <f>3/24000000*OO[[#This Row],[91 (30JUN1985 06:00:00)-Water Temperature (C)]]*OO[[#This Row],[33]]</f>
        <v>0</v>
      </c>
      <c r="AJ557" s="10">
        <f>3/24000000*OO[[#This Row],[92 (30JUN1985 09:00:00)-Water Temperature (C)]]*OO[[#This Row],[34]]</f>
        <v>0</v>
      </c>
      <c r="AK557" s="10">
        <f>3/24000000*OO[[#This Row],[93 (30JUN1985 12:00:00)-Water Temperature (C)]]*OO[[#This Row],[35]]</f>
        <v>0</v>
      </c>
      <c r="AL557" s="10">
        <f>3/24000000*OO[[#This Row],[94 (30JUN1985 15:00:00)-Water Temperature (C)]]*OO[[#This Row],[36]]</f>
        <v>0</v>
      </c>
      <c r="AM557" s="10">
        <f>3/24000000*OO[[#This Row],[95 (30JUN1985 18:00:00)-Water Temperature (C)]]*OO[[#This Row],[37]]</f>
        <v>0</v>
      </c>
      <c r="AN557" s="10">
        <f>3/24000000*OO[[#This Row],[96 (30JUN1985 21:00:00)-Water Temperature (C)]]*OO[[#This Row],[38]]</f>
        <v>0</v>
      </c>
      <c r="AO557" s="10">
        <f>3/24000000*OO[[#This Row],[97 (01JUL1985 00:00:00)-Water Temperature (C)]]*OO[[#This Row],[39]]</f>
        <v>0</v>
      </c>
      <c r="AP557" s="10">
        <f>3/24000000*OO[[#This Row],[98 (01JUL1985 03:00:00)-Water Temperature (C)]]*OO[[#This Row],[40]]</f>
        <v>0</v>
      </c>
      <c r="AQ557" s="10">
        <f>3/24000000*OO[[#This Row],[99 (01JUL1985 06:00:00)-Water Temperature (C)]]*OO[[#This Row],[41]]</f>
        <v>0</v>
      </c>
      <c r="AR557" s="10">
        <f>3/24000000*OO[[#This Row],[100 (01JUL1985 09:00:00)-Water Temperature (C)]]*OO[[#This Row],[42]]</f>
        <v>0</v>
      </c>
      <c r="AS557" s="10">
        <f>3/24000000*OO[[#This Row],[101 (01JUL1985 12:00:00)-Water Temperature (C)]]*OO[[#This Row],[43]]</f>
        <v>0</v>
      </c>
      <c r="AT557" s="10">
        <f>3/24000000*OO[[#This Row],[102 (01JUL1985 15:00:00)-Water Temperature (C)]]*OO[[#This Row],[44]]</f>
        <v>0</v>
      </c>
      <c r="AU557" s="10">
        <f>3/24000000*OO[[#This Row],[103 (01JUL1985 18:00:00)-Water Temperature (C)]]*OO[[#This Row],[45]]</f>
        <v>0</v>
      </c>
      <c r="AV557" s="10">
        <f>3/24000000*OO[[#This Row],[104 (01JUL1985 21:00:00)-Water Temperature (C)]]*OO[[#This Row],[46]]</f>
        <v>0</v>
      </c>
      <c r="AW557" s="10">
        <f>3/24000000*OO[[#This Row],[105 (02JUL1985 00:00:00)-Water Temperature (C)]]*OO[[#This Row],[47]]</f>
        <v>0</v>
      </c>
      <c r="AX557" s="10">
        <f>3/24000000*OO[[#This Row],[106 (02JUL1985 03:00:00)-Water Temperature (C)]]*OO[[#This Row],[48]]</f>
        <v>0</v>
      </c>
      <c r="AY557" s="10">
        <f>3/24000000*OO[[#This Row],[107 (02JUL1985 06:00:00)-Water Temperature (C)]]*OO[[#This Row],[49]]</f>
        <v>0</v>
      </c>
      <c r="AZ557" s="10">
        <f>3/24000000*OO[[#This Row],[108 (02JUL1985 09:00:00)-Water Temperature (C)]]*OO[[#This Row],[50]]</f>
        <v>0</v>
      </c>
      <c r="BA557" s="10">
        <f>3/24000000*OO[[#This Row],[109 (02JUL1985 12:00:00)-Water Temperature (C)]]*OO[[#This Row],[51]]</f>
        <v>0</v>
      </c>
      <c r="BB557" s="10">
        <f>3/24000000*OO[[#This Row],[110 (02JUL1985 15:00:00)-Water Temperature (C)]]*OO[[#This Row],[52]]</f>
        <v>0</v>
      </c>
      <c r="BC557" s="10">
        <f>3/24000000*OO[[#This Row],[111 (02JUL1985 18:00:00)-Water Temperature (C)]]*OO[[#This Row],[53]]</f>
        <v>0</v>
      </c>
      <c r="BD557" s="10">
        <f>3/24000000*OO[[#This Row],[112 (02JUL1985 21:00:00)-Water Temperature (C)]]*OO[[#This Row],[54]]</f>
        <v>0</v>
      </c>
      <c r="BE557" s="10">
        <f>3/24000000*OO[[#This Row],[113 (03JUL1985 00:00:00)-Water Temperature (C)]]*OO[[#This Row],[55]]</f>
        <v>0</v>
      </c>
      <c r="BF557" s="10">
        <f>3/24000000*OO[[#This Row],[114 (03JUL1985 03:00:00)-Water Temperature (C)]]*OO[[#This Row],[56]]</f>
        <v>0</v>
      </c>
      <c r="BG557" s="10">
        <f>3/24000000*OO[[#This Row],[115 (03JUL1985 06:00:00)-Water Temperature (C)]]*OO[[#This Row],[57]]</f>
        <v>0</v>
      </c>
      <c r="BH557" s="10">
        <f>3/24000000*OO[[#This Row],[116 (03JUL1985 09:00:00)-Water Temperature (C)]]*OO[[#This Row],[58]]</f>
        <v>0</v>
      </c>
      <c r="BI557" s="10">
        <f>3/24000000*OO[[#This Row],[117 (03JUL1985 12:00:00)-Water Temperature (C)]]*OO[[#This Row],[59]]</f>
        <v>0</v>
      </c>
      <c r="BJ557" s="10">
        <f>3/24000000*OO[[#This Row],[118 (03JUL1985 15:00:00)-Water Temperature (C)]]*OO[[#This Row],[60]]</f>
        <v>0</v>
      </c>
      <c r="BK557" s="10">
        <f>3/24000000*OO[[#This Row],[119 (03JUL1985 18:00:00)-Water Temperature (C)]]*OO[[#This Row],[61]]</f>
        <v>0</v>
      </c>
      <c r="BL557" s="10">
        <f>3/24000000*OO[[#This Row],[120 (03JUL1985 21:00:00)-Water Temperature (C)]]*OO[[#This Row],[62]]</f>
        <v>0</v>
      </c>
      <c r="BM557" s="10">
        <f>3/24000000*OO[[#This Row],[121 (04JUL1985 00:00:00)-Water Temperature (C)]]*OO[[#This Row],[63]]</f>
        <v>0</v>
      </c>
      <c r="BN557" s="10">
        <f>3/24000000*OO[[#This Row],[122 (04JUL1985 03:00:00)-Water Temperature (C)]]*OO[[#This Row],[64]]</f>
        <v>0</v>
      </c>
      <c r="BO557" s="10">
        <f>3/24000000*OO[[#This Row],[123 (04JUL1985 06:00:00)-Water Temperature (C)]]*OO[[#This Row],[65]]</f>
        <v>0</v>
      </c>
      <c r="BP557" s="10">
        <f>3/24000000*OO[[#This Row],[124 (04JUL1985 09:00:00)-Water Temperature (C)]]*OO[[#This Row],[66]]</f>
        <v>0</v>
      </c>
      <c r="BQ557" s="10">
        <f>3/24000000*OO[[#This Row],[125 (04JUL1985 12:00:00)-Water Temperature (C)]]*OO[[#This Row],[67]]</f>
        <v>0</v>
      </c>
      <c r="BR557" s="10">
        <f>3/24000000*OO[[#This Row],[126 (04JUL1985 15:00:00)-Water Temperature (C)]]*OO[[#This Row],[68]]</f>
        <v>0</v>
      </c>
      <c r="BS557" s="10">
        <f>3/24000000*OO[[#This Row],[127 (04JUL1985 18:00:00)-Water Temperature (C)]]*OO[[#This Row],[69]]</f>
        <v>0</v>
      </c>
      <c r="BT557" s="10">
        <f>3/24000000*OO[[#This Row],[128 (04JUL1985 21:00:00)-Water Temperature (C)]]*OO[[#This Row],[70]]</f>
        <v>0</v>
      </c>
      <c r="BU557" s="10">
        <f>3/24000000*OO[[#This Row],[129 (05JUL1985 00:00:00)-Water Temperature (C)]]*OO[[#This Row],[71]]</f>
        <v>0</v>
      </c>
      <c r="BV557" s="10">
        <f>3/24000000*OO[[#This Row],[130 (05JUL1985 03:00:00)-Water Temperature (C)]]*OO[[#This Row],[72]]</f>
        <v>0</v>
      </c>
      <c r="BW557" s="10">
        <f>3/24000000*OO[[#This Row],[131 (05JUL1985 06:00:00)-Water Temperature (C)]]*OO[[#This Row],[73]]</f>
        <v>0</v>
      </c>
      <c r="BX557" s="10">
        <f>3/24000000*OO[[#This Row],[132 (05JUL1985 09:00:00)-Water Temperature (C)]]*OO[[#This Row],[74]]</f>
        <v>0</v>
      </c>
      <c r="BY557" s="10">
        <f>3/24000000*OO[[#This Row],[133 (05JUL1985 12:00:00)-Water Temperature (C)]]*OO[[#This Row],[75]]</f>
        <v>0</v>
      </c>
      <c r="BZ557" s="10">
        <f>3/24000000*OO[[#This Row],[134 (05JUL1985 15:00:00)-Water Temperature (C)]]*OO[[#This Row],[76]]</f>
        <v>0</v>
      </c>
      <c r="CA557" s="10">
        <f>3/24000000*OO[[#This Row],[135 (05JUL1985 18:00:00)-Water Temperature (C)]]*OO[[#This Row],[77]]</f>
        <v>0</v>
      </c>
      <c r="CB557" s="10">
        <f>3/24000000*OO[[#This Row],[136 (05JUL1985 21:00:00)-Water Temperature (C)]]*OO[[#This Row],[78]]</f>
        <v>0</v>
      </c>
      <c r="CC557" s="10">
        <f>3/24000000*OO[[#This Row],[137 (06JUL1985 00:00:00)-Water Temperature (C)]]*OO[[#This Row],[79]]</f>
        <v>0</v>
      </c>
      <c r="CD557" s="10">
        <f>3/24000000*OO[[#This Row],[138 (06JUL1985 03:00:00)-Water Temperature (C)]]*OO[[#This Row],[80]]</f>
        <v>0</v>
      </c>
      <c r="CE557" s="10">
        <f>3/24000000*OO[[#This Row],[139 (06JUL1985 06:00:00)-Water Temperature (C)]]*OO[[#This Row],[81]]</f>
        <v>0</v>
      </c>
      <c r="CF557" s="10">
        <f>3/24000000*OO[[#This Row],[140 (06JUL1985 09:00:00)-Water Temperature (C)]]*OO[[#This Row],[82]]</f>
        <v>0</v>
      </c>
      <c r="CG557" s="10">
        <f>3/24000000*OO[[#This Row],[141 (06JUL1985 12:00:00)-Water Temperature (C)]]*OO[[#This Row],[83]]</f>
        <v>0</v>
      </c>
      <c r="CH557" s="10">
        <f>3/24000000*OO[[#This Row],[142 (06JUL1985 15:00:00)-Water Temperature (C)]]*OO[[#This Row],[84]]</f>
        <v>0</v>
      </c>
      <c r="CI557" s="10">
        <f>3/24000000*OO[[#This Row],[143 (06JUL1985 18:00:00)-Water Temperature (C)]]*OO[[#This Row],[85]]</f>
        <v>0</v>
      </c>
      <c r="CJ557" s="10">
        <f>3/24000000*OO[[#This Row],[144 (06JUL1985 21:00:00)-Water Temperature (C)]]*OO[[#This Row],[86]]</f>
        <v>7.4553008015624986E-18</v>
      </c>
      <c r="CK557" s="10">
        <f>3/24000000*OO[[#This Row],[145 (07JUL1985 00:00:00)-Water Temperature (C)]]*OO[[#This Row],[87]]</f>
        <v>1.4936462152430001E-16</v>
      </c>
      <c r="CL557" s="10">
        <f>3/24000000*OO[[#This Row],[146 (07JUL1985 03:00:00)-Water Temperature (C)]]*OO[[#This Row],[88]]</f>
        <v>9.2162612623275003E-16</v>
      </c>
      <c r="CM557" s="10">
        <f>3/24000000*OO[[#This Row],[147 (07JUL1985 06:00:00)-Water Temperature (C)]]*OO[[#This Row],[89]]</f>
        <v>3.545689523585E-15</v>
      </c>
      <c r="CN557" s="10">
        <f>3/24000000*OO[[#This Row],[148 (07JUL1985 09:00:00)-Water Temperature (C)]]*OO[[#This Row],[90]]</f>
        <v>1.0537974757862498E-14</v>
      </c>
      <c r="CO557" s="10">
        <f>3/24000000*OO[[#This Row],[149 (07JUL1985 12:00:00)-Water Temperature (C)]]*OO[[#This Row],[91]]</f>
        <v>2.646997075395E-14</v>
      </c>
      <c r="CP557" s="10">
        <f>3/24000000*OO[[#This Row],[150 (07JUL1985 15:00:00)-Water Temperature (C)]]*OO[[#This Row],[92]]</f>
        <v>5.9430756727349995E-14</v>
      </c>
      <c r="CQ557" s="10">
        <f>3/24000000*OO[[#This Row],[151 (07JUL1985 18:00:00)-Water Temperature (C)]]*OO[[#This Row],[93]]</f>
        <v>1.2295225585125001E-13</v>
      </c>
      <c r="CR557" s="10">
        <f>3/24000000*OO[[#This Row],[152 (07JUL1985 21:00:00)-Water Temperature (C)]]*OO[[#This Row],[94]]</f>
        <v>2.3850128532937501E-13</v>
      </c>
      <c r="CS557" s="10">
        <f>3/24000000*OO[[#This Row],[153 (08JUL1985 00:00:00)-Water Temperature (C)]]*OO[[#This Row],[95]]</f>
        <v>4.3906570762500007E-13</v>
      </c>
      <c r="CT557" s="10">
        <f>3/24000000*OO[[#This Row],[154 (08JUL1985 03:00:00)-Water Temperature (C)]]*OO[[#This Row],[96]]</f>
        <v>7.6924539287100008E-13</v>
      </c>
      <c r="CU557" s="10">
        <f>3/24000000*OO[[#This Row],[155 (08JUL1985 06:00:00)-Water Temperature (C)]]*OO[[#This Row],[97]]</f>
        <v>1.2866698503231246E-12</v>
      </c>
      <c r="CV557" s="10">
        <f>3/24000000*OO[[#This Row],[156 (08JUL1985 09:00:00)-Water Temperature (C)]]*OO[[#This Row],[98]]</f>
        <v>2.0756254927883744E-12</v>
      </c>
      <c r="CW557" s="10">
        <f>3/24000000*OO[[#This Row],[157 (08JUL1985 12:00:00)-Water Temperature (C)]]*OO[[#This Row],[99]]</f>
        <v>3.2155529979950003E-12</v>
      </c>
    </row>
    <row r="558" spans="1:101" x14ac:dyDescent="0.35">
      <c r="A558" t="s">
        <v>565</v>
      </c>
      <c r="B558">
        <v>7174.0379999999996</v>
      </c>
      <c r="C558" s="10">
        <f>3/24*OO[[#This Row],[59 (26JUN1985 06:00:00)-Water Temperature (C)]]*OO[[#This Row],[1]]/SUM(OO[1])</f>
        <v>0</v>
      </c>
      <c r="D558" s="10">
        <f>3/24*OO[[#This Row],[60 (26JUN1985 09:00:00)-Water Temperature (C)]]*OO[[#This Row],[2]]/SUM(OO[2])</f>
        <v>0</v>
      </c>
      <c r="E558" s="10">
        <f>3/24*OO[[#This Row],[61 (26JUN1985 12:00:00)-Water Temperature (C)]]*OO[[#This Row],[3]]/SUM(OO[3])</f>
        <v>0</v>
      </c>
      <c r="F558" s="10">
        <f>3/24*OO[[#This Row],[62 (26JUN1985 15:00:00)-Water Temperature (C)]]*OO[[#This Row],[4]]/SUM(OO[4])</f>
        <v>0</v>
      </c>
      <c r="G558" s="10">
        <f>3/24*OO[[#This Row],[63 (26JUN1985 18:00:00)-Water Temperature (C)]]*OO[[#This Row],[5]]/SUM(OO[5])</f>
        <v>0</v>
      </c>
      <c r="H558" s="10">
        <f>3/24*OO[[#This Row],[64 (26JUN1985 21:00:00)-Water Temperature (C)]]*OO[[#This Row],[6]]/SUM(OO[6])</f>
        <v>0</v>
      </c>
      <c r="I558" s="10">
        <f>3/24*OO[[#This Row],[65 (27JUN1985 00:00:00)-Water Temperature (C)]]*OO[[#This Row],[7]]/SUM(OO[7])</f>
        <v>0</v>
      </c>
      <c r="J558" s="10">
        <f>3/24*OO[[#This Row],[66 (27JUN1985 03:00:00)-Water Temperature (C)]]*OO[[#This Row],[8]]/SUM(OO[8])</f>
        <v>0</v>
      </c>
      <c r="K558" s="10">
        <f>3/24*OO[[#This Row],[67 (27JUN1985 06:00:00)-Water Temperature (C)]]*OO[[#This Row],[9]]/SUM(OO[9])</f>
        <v>0</v>
      </c>
      <c r="L558" s="10">
        <f>3/24*OO[[#This Row],[68 (27JUN1985 09:00:00)-Water Temperature (C)]]*OO[[#This Row],[10]]/SUM(OO[10])</f>
        <v>0</v>
      </c>
      <c r="M558" s="10">
        <f>3/24*OO[[#This Row],[69 (27JUN1985 12:00:00)-Water Temperature (C)]]*OO[[#This Row],[11]]/SUM(OO[11])</f>
        <v>0</v>
      </c>
      <c r="N558" s="10">
        <f>3/24*OO[[#This Row],[70 (27JUN1985 15:00:00)-Water Temperature (C)]]*OO[[#This Row],[12]]/SUM(OO[12])</f>
        <v>0</v>
      </c>
      <c r="O558" s="10">
        <f>3/24*OO[[#This Row],[71 (27JUN1985 18:00:00)-Water Temperature (C)]]*OO[[#This Row],[13]]/SUM(OO[13])</f>
        <v>0</v>
      </c>
      <c r="P558" s="10">
        <f>3/24*OO[[#This Row],[72 (27JUN1985 21:00:00)-Water Temperature (C)]]*OO[[#This Row],[14]]/SUM(OO[14])</f>
        <v>0</v>
      </c>
      <c r="Q558" s="10">
        <f>3/24*OO[[#This Row],[73 (28JUN1985 00:00:00)-Water Temperature (C)]]*OO[[#This Row],[15]]/SUM(OO[15])</f>
        <v>0</v>
      </c>
      <c r="R558" s="10">
        <f>3/24*OO[[#This Row],[74 (28JUN1985 03:00:00)-Water Temperature (C)]]*OO[[#This Row],[16]]/SUM(OO[16])</f>
        <v>0</v>
      </c>
      <c r="S558" s="10">
        <f>3/24*OO[[#This Row],[75 (28JUN1985 06:00:00)-Water Temperature (C)]]*OO[[#This Row],[17]]/SUM(OO[17])</f>
        <v>0</v>
      </c>
      <c r="T558" s="10">
        <f>3/24*OO[[#This Row],[76 (28JUN1985 09:00:00)-Water Temperature (C)]]*OO[[#This Row],[18]]/SUM(OO[18])</f>
        <v>0</v>
      </c>
      <c r="U558" s="10">
        <f>3/24*OO[[#This Row],[77 (28JUN1985 12:00:00)-Water Temperature (C)]]*OO[[#This Row],[19]]/SUM(OO[19])</f>
        <v>0</v>
      </c>
      <c r="V558" s="10">
        <f>3/24000000*OO[[#This Row],[78 (28JUN1985 15:00:00)-Water Temperature (C)]]*OO[[#This Row],[20]]</f>
        <v>0</v>
      </c>
      <c r="W558" s="10">
        <f>3/24000000*OO[[#This Row],[79 (28JUN1985 18:00:00)-Water Temperature (C)]]*OO[[#This Row],[21]]</f>
        <v>0</v>
      </c>
      <c r="X558" s="10">
        <f>3/24000000*OO[[#This Row],[80 (28JUN1985 21:00:00)-Water Temperature (C)]]*OO[[#This Row],[22]]</f>
        <v>0</v>
      </c>
      <c r="Y558" s="10">
        <f>3/24000000*OO[[#This Row],[81 (29JUN1985 00:00:00)-Water Temperature (C)]]*OO[[#This Row],[23]]</f>
        <v>0</v>
      </c>
      <c r="Z558" s="10">
        <f>3/24000000*OO[[#This Row],[82 (29JUN1985 03:00:00)-Water Temperature (C)]]*OO[[#This Row],[24]]</f>
        <v>0</v>
      </c>
      <c r="AA558" s="10">
        <f>3/24000000*OO[[#This Row],[83 (29JUN1985 06:00:00)-Water Temperature (C)]]*OO[[#This Row],[25]]</f>
        <v>0</v>
      </c>
      <c r="AB558" s="10">
        <f>3/24000000*OO[[#This Row],[84 (29JUN1985 09:00:00)-Water Temperature (C)]]*OO[[#This Row],[26]]</f>
        <v>0</v>
      </c>
      <c r="AC558" s="10">
        <f>3/24000000*OO[[#This Row],[85 (29JUN1985 12:00:00)-Water Temperature (C)]]*OO[[#This Row],[27]]</f>
        <v>0</v>
      </c>
      <c r="AD558" s="10">
        <f>3/24000000*OO[[#This Row],[86 (29JUN1985 15:00:00)-Water Temperature (C)]]*OO[[#This Row],[28]]</f>
        <v>0</v>
      </c>
      <c r="AE558" s="10">
        <f>3/24000000*OO[[#This Row],[88 (29JUN1985 21:00:00)-Water Temperature (C)]]*OO[[#This Row],[30]]</f>
        <v>0</v>
      </c>
      <c r="AF558" s="10">
        <f>3/24000000*OO[[#This Row],[88 (29JUN1985 21:00:00)-Water Temperature (C)]]*OO[[#This Row],[30]]</f>
        <v>0</v>
      </c>
      <c r="AG558" s="10">
        <f>3/24000000*OO[[#This Row],[89 (30JUN1985 00:00:00)-Water Temperature (C)]]*OO[[#This Row],[31]]</f>
        <v>0</v>
      </c>
      <c r="AH558" s="10">
        <f>3/24000000*OO[[#This Row],[90 (30JUN1985 03:00:00)-Water Temperature (C)]]*OO[[#This Row],[32]]</f>
        <v>0</v>
      </c>
      <c r="AI558" s="10">
        <f>3/24000000*OO[[#This Row],[91 (30JUN1985 06:00:00)-Water Temperature (C)]]*OO[[#This Row],[33]]</f>
        <v>0</v>
      </c>
      <c r="AJ558" s="10">
        <f>3/24000000*OO[[#This Row],[92 (30JUN1985 09:00:00)-Water Temperature (C)]]*OO[[#This Row],[34]]</f>
        <v>0</v>
      </c>
      <c r="AK558" s="10">
        <f>3/24000000*OO[[#This Row],[93 (30JUN1985 12:00:00)-Water Temperature (C)]]*OO[[#This Row],[35]]</f>
        <v>0</v>
      </c>
      <c r="AL558" s="10">
        <f>3/24000000*OO[[#This Row],[94 (30JUN1985 15:00:00)-Water Temperature (C)]]*OO[[#This Row],[36]]</f>
        <v>0</v>
      </c>
      <c r="AM558" s="10">
        <f>3/24000000*OO[[#This Row],[95 (30JUN1985 18:00:00)-Water Temperature (C)]]*OO[[#This Row],[37]]</f>
        <v>0</v>
      </c>
      <c r="AN558" s="10">
        <f>3/24000000*OO[[#This Row],[96 (30JUN1985 21:00:00)-Water Temperature (C)]]*OO[[#This Row],[38]]</f>
        <v>0</v>
      </c>
      <c r="AO558" s="10">
        <f>3/24000000*OO[[#This Row],[97 (01JUL1985 00:00:00)-Water Temperature (C)]]*OO[[#This Row],[39]]</f>
        <v>0</v>
      </c>
      <c r="AP558" s="10">
        <f>3/24000000*OO[[#This Row],[98 (01JUL1985 03:00:00)-Water Temperature (C)]]*OO[[#This Row],[40]]</f>
        <v>0</v>
      </c>
      <c r="AQ558" s="10">
        <f>3/24000000*OO[[#This Row],[99 (01JUL1985 06:00:00)-Water Temperature (C)]]*OO[[#This Row],[41]]</f>
        <v>0</v>
      </c>
      <c r="AR558" s="10">
        <f>3/24000000*OO[[#This Row],[100 (01JUL1985 09:00:00)-Water Temperature (C)]]*OO[[#This Row],[42]]</f>
        <v>0</v>
      </c>
      <c r="AS558" s="10">
        <f>3/24000000*OO[[#This Row],[101 (01JUL1985 12:00:00)-Water Temperature (C)]]*OO[[#This Row],[43]]</f>
        <v>0</v>
      </c>
      <c r="AT558" s="10">
        <f>3/24000000*OO[[#This Row],[102 (01JUL1985 15:00:00)-Water Temperature (C)]]*OO[[#This Row],[44]]</f>
        <v>0</v>
      </c>
      <c r="AU558" s="10">
        <f>3/24000000*OO[[#This Row],[103 (01JUL1985 18:00:00)-Water Temperature (C)]]*OO[[#This Row],[45]]</f>
        <v>0</v>
      </c>
      <c r="AV558" s="10">
        <f>3/24000000*OO[[#This Row],[104 (01JUL1985 21:00:00)-Water Temperature (C)]]*OO[[#This Row],[46]]</f>
        <v>0</v>
      </c>
      <c r="AW558" s="10">
        <f>3/24000000*OO[[#This Row],[105 (02JUL1985 00:00:00)-Water Temperature (C)]]*OO[[#This Row],[47]]</f>
        <v>0</v>
      </c>
      <c r="AX558" s="10">
        <f>3/24000000*OO[[#This Row],[106 (02JUL1985 03:00:00)-Water Temperature (C)]]*OO[[#This Row],[48]]</f>
        <v>0</v>
      </c>
      <c r="AY558" s="10">
        <f>3/24000000*OO[[#This Row],[107 (02JUL1985 06:00:00)-Water Temperature (C)]]*OO[[#This Row],[49]]</f>
        <v>0</v>
      </c>
      <c r="AZ558" s="10">
        <f>3/24000000*OO[[#This Row],[108 (02JUL1985 09:00:00)-Water Temperature (C)]]*OO[[#This Row],[50]]</f>
        <v>0</v>
      </c>
      <c r="BA558" s="10">
        <f>3/24000000*OO[[#This Row],[109 (02JUL1985 12:00:00)-Water Temperature (C)]]*OO[[#This Row],[51]]</f>
        <v>0</v>
      </c>
      <c r="BB558" s="10">
        <f>3/24000000*OO[[#This Row],[110 (02JUL1985 15:00:00)-Water Temperature (C)]]*OO[[#This Row],[52]]</f>
        <v>0</v>
      </c>
      <c r="BC558" s="10">
        <f>3/24000000*OO[[#This Row],[111 (02JUL1985 18:00:00)-Water Temperature (C)]]*OO[[#This Row],[53]]</f>
        <v>0</v>
      </c>
      <c r="BD558" s="10">
        <f>3/24000000*OO[[#This Row],[112 (02JUL1985 21:00:00)-Water Temperature (C)]]*OO[[#This Row],[54]]</f>
        <v>0</v>
      </c>
      <c r="BE558" s="10">
        <f>3/24000000*OO[[#This Row],[113 (03JUL1985 00:00:00)-Water Temperature (C)]]*OO[[#This Row],[55]]</f>
        <v>0</v>
      </c>
      <c r="BF558" s="10">
        <f>3/24000000*OO[[#This Row],[114 (03JUL1985 03:00:00)-Water Temperature (C)]]*OO[[#This Row],[56]]</f>
        <v>0</v>
      </c>
      <c r="BG558" s="10">
        <f>3/24000000*OO[[#This Row],[115 (03JUL1985 06:00:00)-Water Temperature (C)]]*OO[[#This Row],[57]]</f>
        <v>0</v>
      </c>
      <c r="BH558" s="10">
        <f>3/24000000*OO[[#This Row],[116 (03JUL1985 09:00:00)-Water Temperature (C)]]*OO[[#This Row],[58]]</f>
        <v>0</v>
      </c>
      <c r="BI558" s="10">
        <f>3/24000000*OO[[#This Row],[117 (03JUL1985 12:00:00)-Water Temperature (C)]]*OO[[#This Row],[59]]</f>
        <v>0</v>
      </c>
      <c r="BJ558" s="10">
        <f>3/24000000*OO[[#This Row],[118 (03JUL1985 15:00:00)-Water Temperature (C)]]*OO[[#This Row],[60]]</f>
        <v>0</v>
      </c>
      <c r="BK558" s="10">
        <f>3/24000000*OO[[#This Row],[119 (03JUL1985 18:00:00)-Water Temperature (C)]]*OO[[#This Row],[61]]</f>
        <v>0</v>
      </c>
      <c r="BL558" s="10">
        <f>3/24000000*OO[[#This Row],[120 (03JUL1985 21:00:00)-Water Temperature (C)]]*OO[[#This Row],[62]]</f>
        <v>0</v>
      </c>
      <c r="BM558" s="10">
        <f>3/24000000*OO[[#This Row],[121 (04JUL1985 00:00:00)-Water Temperature (C)]]*OO[[#This Row],[63]]</f>
        <v>0</v>
      </c>
      <c r="BN558" s="10">
        <f>3/24000000*OO[[#This Row],[122 (04JUL1985 03:00:00)-Water Temperature (C)]]*OO[[#This Row],[64]]</f>
        <v>0</v>
      </c>
      <c r="BO558" s="10">
        <f>3/24000000*OO[[#This Row],[123 (04JUL1985 06:00:00)-Water Temperature (C)]]*OO[[#This Row],[65]]</f>
        <v>0</v>
      </c>
      <c r="BP558" s="10">
        <f>3/24000000*OO[[#This Row],[124 (04JUL1985 09:00:00)-Water Temperature (C)]]*OO[[#This Row],[66]]</f>
        <v>0</v>
      </c>
      <c r="BQ558" s="10">
        <f>3/24000000*OO[[#This Row],[125 (04JUL1985 12:00:00)-Water Temperature (C)]]*OO[[#This Row],[67]]</f>
        <v>0</v>
      </c>
      <c r="BR558" s="10">
        <f>3/24000000*OO[[#This Row],[126 (04JUL1985 15:00:00)-Water Temperature (C)]]*OO[[#This Row],[68]]</f>
        <v>0</v>
      </c>
      <c r="BS558" s="10">
        <f>3/24000000*OO[[#This Row],[127 (04JUL1985 18:00:00)-Water Temperature (C)]]*OO[[#This Row],[69]]</f>
        <v>0</v>
      </c>
      <c r="BT558" s="10">
        <f>3/24000000*OO[[#This Row],[128 (04JUL1985 21:00:00)-Water Temperature (C)]]*OO[[#This Row],[70]]</f>
        <v>0</v>
      </c>
      <c r="BU558" s="10">
        <f>3/24000000*OO[[#This Row],[129 (05JUL1985 00:00:00)-Water Temperature (C)]]*OO[[#This Row],[71]]</f>
        <v>0</v>
      </c>
      <c r="BV558" s="10">
        <f>3/24000000*OO[[#This Row],[130 (05JUL1985 03:00:00)-Water Temperature (C)]]*OO[[#This Row],[72]]</f>
        <v>0</v>
      </c>
      <c r="BW558" s="10">
        <f>3/24000000*OO[[#This Row],[131 (05JUL1985 06:00:00)-Water Temperature (C)]]*OO[[#This Row],[73]]</f>
        <v>0</v>
      </c>
      <c r="BX558" s="10">
        <f>3/24000000*OO[[#This Row],[132 (05JUL1985 09:00:00)-Water Temperature (C)]]*OO[[#This Row],[74]]</f>
        <v>0</v>
      </c>
      <c r="BY558" s="10">
        <f>3/24000000*OO[[#This Row],[133 (05JUL1985 12:00:00)-Water Temperature (C)]]*OO[[#This Row],[75]]</f>
        <v>0</v>
      </c>
      <c r="BZ558" s="10">
        <f>3/24000000*OO[[#This Row],[134 (05JUL1985 15:00:00)-Water Temperature (C)]]*OO[[#This Row],[76]]</f>
        <v>0</v>
      </c>
      <c r="CA558" s="10">
        <f>3/24000000*OO[[#This Row],[135 (05JUL1985 18:00:00)-Water Temperature (C)]]*OO[[#This Row],[77]]</f>
        <v>0</v>
      </c>
      <c r="CB558" s="10">
        <f>3/24000000*OO[[#This Row],[136 (05JUL1985 21:00:00)-Water Temperature (C)]]*OO[[#This Row],[78]]</f>
        <v>0</v>
      </c>
      <c r="CC558" s="10">
        <f>3/24000000*OO[[#This Row],[137 (06JUL1985 00:00:00)-Water Temperature (C)]]*OO[[#This Row],[79]]</f>
        <v>0</v>
      </c>
      <c r="CD558" s="10">
        <f>3/24000000*OO[[#This Row],[138 (06JUL1985 03:00:00)-Water Temperature (C)]]*OO[[#This Row],[80]]</f>
        <v>0</v>
      </c>
      <c r="CE558" s="10">
        <f>3/24000000*OO[[#This Row],[139 (06JUL1985 06:00:00)-Water Temperature (C)]]*OO[[#This Row],[81]]</f>
        <v>0</v>
      </c>
      <c r="CF558" s="10">
        <f>3/24000000*OO[[#This Row],[140 (06JUL1985 09:00:00)-Water Temperature (C)]]*OO[[#This Row],[82]]</f>
        <v>0</v>
      </c>
      <c r="CG558" s="10">
        <f>3/24000000*OO[[#This Row],[141 (06JUL1985 12:00:00)-Water Temperature (C)]]*OO[[#This Row],[83]]</f>
        <v>0</v>
      </c>
      <c r="CH558" s="10">
        <f>3/24000000*OO[[#This Row],[142 (06JUL1985 15:00:00)-Water Temperature (C)]]*OO[[#This Row],[84]]</f>
        <v>0</v>
      </c>
      <c r="CI558" s="10">
        <f>3/24000000*OO[[#This Row],[143 (06JUL1985 18:00:00)-Water Temperature (C)]]*OO[[#This Row],[85]]</f>
        <v>0</v>
      </c>
      <c r="CJ558" s="10">
        <f>3/24000000*OO[[#This Row],[144 (06JUL1985 21:00:00)-Water Temperature (C)]]*OO[[#This Row],[86]]</f>
        <v>-1.0423686781162499E-22</v>
      </c>
      <c r="CK558" s="10">
        <f>3/24000000*OO[[#This Row],[145 (07JUL1985 00:00:00)-Water Temperature (C)]]*OO[[#This Row],[87]]</f>
        <v>-1.58623708023375E-21</v>
      </c>
      <c r="CL558" s="10">
        <f>3/24000000*OO[[#This Row],[146 (07JUL1985 03:00:00)-Water Temperature (C)]]*OO[[#This Row],[88]]</f>
        <v>-3.3248662037499994E-21</v>
      </c>
      <c r="CM558" s="10">
        <f>3/24000000*OO[[#This Row],[147 (07JUL1985 06:00:00)-Water Temperature (C)]]*OO[[#This Row],[89]]</f>
        <v>-5.6020068259300008E-21</v>
      </c>
      <c r="CN558" s="10">
        <f>3/24000000*OO[[#This Row],[148 (07JUL1985 09:00:00)-Water Temperature (C)]]*OO[[#This Row],[90]]</f>
        <v>-9.47655932622375E-21</v>
      </c>
      <c r="CO558" s="10">
        <f>3/24000000*OO[[#This Row],[149 (07JUL1985 12:00:00)-Water Temperature (C)]]*OO[[#This Row],[91]]</f>
        <v>-1.2113500631407498E-20</v>
      </c>
      <c r="CP558" s="10">
        <f>3/24000000*OO[[#This Row],[150 (07JUL1985 15:00:00)-Water Temperature (C)]]*OO[[#This Row],[92]]</f>
        <v>-3.2438413453074993E-21</v>
      </c>
      <c r="CQ558" s="10">
        <f>3/24000000*OO[[#This Row],[151 (07JUL1985 18:00:00)-Water Temperature (C)]]*OO[[#This Row],[93]]</f>
        <v>4.4213538357249986E-17</v>
      </c>
      <c r="CR558" s="10">
        <f>3/24000000*OO[[#This Row],[152 (07JUL1985 21:00:00)-Water Temperature (C)]]*OO[[#This Row],[94]]</f>
        <v>3.6461286097600001E-16</v>
      </c>
      <c r="CS558" s="10">
        <f>3/24000000*OO[[#This Row],[153 (08JUL1985 00:00:00)-Water Temperature (C)]]*OO[[#This Row],[95]]</f>
        <v>1.30341463458425E-15</v>
      </c>
      <c r="CT558" s="10">
        <f>3/24000000*OO[[#This Row],[154 (08JUL1985 03:00:00)-Water Temperature (C)]]*OO[[#This Row],[96]]</f>
        <v>3.3747666119475E-15</v>
      </c>
      <c r="CU558" s="10">
        <f>3/24000000*OO[[#This Row],[155 (08JUL1985 06:00:00)-Water Temperature (C)]]*OO[[#This Row],[97]]</f>
        <v>7.177963132525E-15</v>
      </c>
      <c r="CV558" s="10">
        <f>3/24000000*OO[[#This Row],[156 (08JUL1985 09:00:00)-Water Temperature (C)]]*OO[[#This Row],[98]]</f>
        <v>1.4027276652593749E-14</v>
      </c>
      <c r="CW558" s="10">
        <f>3/24000000*OO[[#This Row],[157 (08JUL1985 12:00:00)-Water Temperature (C)]]*OO[[#This Row],[99]]</f>
        <v>2.5756986210974998E-14</v>
      </c>
    </row>
    <row r="559" spans="1:101" x14ac:dyDescent="0.35">
      <c r="A559" t="s">
        <v>566</v>
      </c>
      <c r="B559">
        <v>4514.8040000000001</v>
      </c>
      <c r="C559" s="10">
        <f>3/24*OO[[#This Row],[59 (26JUN1985 06:00:00)-Water Temperature (C)]]*OO[[#This Row],[1]]/SUM(OO[1])</f>
        <v>0</v>
      </c>
      <c r="D559" s="10">
        <f>3/24*OO[[#This Row],[60 (26JUN1985 09:00:00)-Water Temperature (C)]]*OO[[#This Row],[2]]/SUM(OO[2])</f>
        <v>0</v>
      </c>
      <c r="E559" s="10">
        <f>3/24*OO[[#This Row],[61 (26JUN1985 12:00:00)-Water Temperature (C)]]*OO[[#This Row],[3]]/SUM(OO[3])</f>
        <v>0</v>
      </c>
      <c r="F559" s="10">
        <f>3/24*OO[[#This Row],[62 (26JUN1985 15:00:00)-Water Temperature (C)]]*OO[[#This Row],[4]]/SUM(OO[4])</f>
        <v>0</v>
      </c>
      <c r="G559" s="10">
        <f>3/24*OO[[#This Row],[63 (26JUN1985 18:00:00)-Water Temperature (C)]]*OO[[#This Row],[5]]/SUM(OO[5])</f>
        <v>0</v>
      </c>
      <c r="H559" s="10">
        <f>3/24*OO[[#This Row],[64 (26JUN1985 21:00:00)-Water Temperature (C)]]*OO[[#This Row],[6]]/SUM(OO[6])</f>
        <v>0</v>
      </c>
      <c r="I559" s="10">
        <f>3/24*OO[[#This Row],[65 (27JUN1985 00:00:00)-Water Temperature (C)]]*OO[[#This Row],[7]]/SUM(OO[7])</f>
        <v>0</v>
      </c>
      <c r="J559" s="10">
        <f>3/24*OO[[#This Row],[66 (27JUN1985 03:00:00)-Water Temperature (C)]]*OO[[#This Row],[8]]/SUM(OO[8])</f>
        <v>0</v>
      </c>
      <c r="K559" s="10">
        <f>3/24*OO[[#This Row],[67 (27JUN1985 06:00:00)-Water Temperature (C)]]*OO[[#This Row],[9]]/SUM(OO[9])</f>
        <v>0</v>
      </c>
      <c r="L559" s="10">
        <f>3/24*OO[[#This Row],[68 (27JUN1985 09:00:00)-Water Temperature (C)]]*OO[[#This Row],[10]]/SUM(OO[10])</f>
        <v>0</v>
      </c>
      <c r="M559" s="10">
        <f>3/24*OO[[#This Row],[69 (27JUN1985 12:00:00)-Water Temperature (C)]]*OO[[#This Row],[11]]/SUM(OO[11])</f>
        <v>0</v>
      </c>
      <c r="N559" s="10">
        <f>3/24*OO[[#This Row],[70 (27JUN1985 15:00:00)-Water Temperature (C)]]*OO[[#This Row],[12]]/SUM(OO[12])</f>
        <v>0</v>
      </c>
      <c r="O559" s="10">
        <f>3/24*OO[[#This Row],[71 (27JUN1985 18:00:00)-Water Temperature (C)]]*OO[[#This Row],[13]]/SUM(OO[13])</f>
        <v>0</v>
      </c>
      <c r="P559" s="10">
        <f>3/24*OO[[#This Row],[72 (27JUN1985 21:00:00)-Water Temperature (C)]]*OO[[#This Row],[14]]/SUM(OO[14])</f>
        <v>0</v>
      </c>
      <c r="Q559" s="10">
        <f>3/24*OO[[#This Row],[73 (28JUN1985 00:00:00)-Water Temperature (C)]]*OO[[#This Row],[15]]/SUM(OO[15])</f>
        <v>0</v>
      </c>
      <c r="R559" s="10">
        <f>3/24*OO[[#This Row],[74 (28JUN1985 03:00:00)-Water Temperature (C)]]*OO[[#This Row],[16]]/SUM(OO[16])</f>
        <v>0</v>
      </c>
      <c r="S559" s="10">
        <f>3/24*OO[[#This Row],[75 (28JUN1985 06:00:00)-Water Temperature (C)]]*OO[[#This Row],[17]]/SUM(OO[17])</f>
        <v>0</v>
      </c>
      <c r="T559" s="10">
        <f>3/24*OO[[#This Row],[76 (28JUN1985 09:00:00)-Water Temperature (C)]]*OO[[#This Row],[18]]/SUM(OO[18])</f>
        <v>0</v>
      </c>
      <c r="U559" s="10">
        <f>3/24*OO[[#This Row],[77 (28JUN1985 12:00:00)-Water Temperature (C)]]*OO[[#This Row],[19]]/SUM(OO[19])</f>
        <v>0</v>
      </c>
      <c r="V559" s="10">
        <f>3/24000000*OO[[#This Row],[78 (28JUN1985 15:00:00)-Water Temperature (C)]]*OO[[#This Row],[20]]</f>
        <v>0</v>
      </c>
      <c r="W559" s="10">
        <f>3/24000000*OO[[#This Row],[79 (28JUN1985 18:00:00)-Water Temperature (C)]]*OO[[#This Row],[21]]</f>
        <v>0</v>
      </c>
      <c r="X559" s="10">
        <f>3/24000000*OO[[#This Row],[80 (28JUN1985 21:00:00)-Water Temperature (C)]]*OO[[#This Row],[22]]</f>
        <v>0</v>
      </c>
      <c r="Y559" s="10">
        <f>3/24000000*OO[[#This Row],[81 (29JUN1985 00:00:00)-Water Temperature (C)]]*OO[[#This Row],[23]]</f>
        <v>0</v>
      </c>
      <c r="Z559" s="10">
        <f>3/24000000*OO[[#This Row],[82 (29JUN1985 03:00:00)-Water Temperature (C)]]*OO[[#This Row],[24]]</f>
        <v>0</v>
      </c>
      <c r="AA559" s="10">
        <f>3/24000000*OO[[#This Row],[83 (29JUN1985 06:00:00)-Water Temperature (C)]]*OO[[#This Row],[25]]</f>
        <v>0</v>
      </c>
      <c r="AB559" s="10">
        <f>3/24000000*OO[[#This Row],[84 (29JUN1985 09:00:00)-Water Temperature (C)]]*OO[[#This Row],[26]]</f>
        <v>0</v>
      </c>
      <c r="AC559" s="10">
        <f>3/24000000*OO[[#This Row],[85 (29JUN1985 12:00:00)-Water Temperature (C)]]*OO[[#This Row],[27]]</f>
        <v>0</v>
      </c>
      <c r="AD559" s="10">
        <f>3/24000000*OO[[#This Row],[86 (29JUN1985 15:00:00)-Water Temperature (C)]]*OO[[#This Row],[28]]</f>
        <v>0</v>
      </c>
      <c r="AE559" s="10">
        <f>3/24000000*OO[[#This Row],[88 (29JUN1985 21:00:00)-Water Temperature (C)]]*OO[[#This Row],[30]]</f>
        <v>0</v>
      </c>
      <c r="AF559" s="10">
        <f>3/24000000*OO[[#This Row],[88 (29JUN1985 21:00:00)-Water Temperature (C)]]*OO[[#This Row],[30]]</f>
        <v>0</v>
      </c>
      <c r="AG559" s="10">
        <f>3/24000000*OO[[#This Row],[89 (30JUN1985 00:00:00)-Water Temperature (C)]]*OO[[#This Row],[31]]</f>
        <v>0</v>
      </c>
      <c r="AH559" s="10">
        <f>3/24000000*OO[[#This Row],[90 (30JUN1985 03:00:00)-Water Temperature (C)]]*OO[[#This Row],[32]]</f>
        <v>0</v>
      </c>
      <c r="AI559" s="10">
        <f>3/24000000*OO[[#This Row],[91 (30JUN1985 06:00:00)-Water Temperature (C)]]*OO[[#This Row],[33]]</f>
        <v>0</v>
      </c>
      <c r="AJ559" s="10">
        <f>3/24000000*OO[[#This Row],[92 (30JUN1985 09:00:00)-Water Temperature (C)]]*OO[[#This Row],[34]]</f>
        <v>0</v>
      </c>
      <c r="AK559" s="10">
        <f>3/24000000*OO[[#This Row],[93 (30JUN1985 12:00:00)-Water Temperature (C)]]*OO[[#This Row],[35]]</f>
        <v>0</v>
      </c>
      <c r="AL559" s="10">
        <f>3/24000000*OO[[#This Row],[94 (30JUN1985 15:00:00)-Water Temperature (C)]]*OO[[#This Row],[36]]</f>
        <v>0</v>
      </c>
      <c r="AM559" s="10">
        <f>3/24000000*OO[[#This Row],[95 (30JUN1985 18:00:00)-Water Temperature (C)]]*OO[[#This Row],[37]]</f>
        <v>0</v>
      </c>
      <c r="AN559" s="10">
        <f>3/24000000*OO[[#This Row],[96 (30JUN1985 21:00:00)-Water Temperature (C)]]*OO[[#This Row],[38]]</f>
        <v>0</v>
      </c>
      <c r="AO559" s="10">
        <f>3/24000000*OO[[#This Row],[97 (01JUL1985 00:00:00)-Water Temperature (C)]]*OO[[#This Row],[39]]</f>
        <v>0</v>
      </c>
      <c r="AP559" s="10">
        <f>3/24000000*OO[[#This Row],[98 (01JUL1985 03:00:00)-Water Temperature (C)]]*OO[[#This Row],[40]]</f>
        <v>0</v>
      </c>
      <c r="AQ559" s="10">
        <f>3/24000000*OO[[#This Row],[99 (01JUL1985 06:00:00)-Water Temperature (C)]]*OO[[#This Row],[41]]</f>
        <v>0</v>
      </c>
      <c r="AR559" s="10">
        <f>3/24000000*OO[[#This Row],[100 (01JUL1985 09:00:00)-Water Temperature (C)]]*OO[[#This Row],[42]]</f>
        <v>0</v>
      </c>
      <c r="AS559" s="10">
        <f>3/24000000*OO[[#This Row],[101 (01JUL1985 12:00:00)-Water Temperature (C)]]*OO[[#This Row],[43]]</f>
        <v>0</v>
      </c>
      <c r="AT559" s="10">
        <f>3/24000000*OO[[#This Row],[102 (01JUL1985 15:00:00)-Water Temperature (C)]]*OO[[#This Row],[44]]</f>
        <v>0</v>
      </c>
      <c r="AU559" s="10">
        <f>3/24000000*OO[[#This Row],[103 (01JUL1985 18:00:00)-Water Temperature (C)]]*OO[[#This Row],[45]]</f>
        <v>0</v>
      </c>
      <c r="AV559" s="10">
        <f>3/24000000*OO[[#This Row],[104 (01JUL1985 21:00:00)-Water Temperature (C)]]*OO[[#This Row],[46]]</f>
        <v>0</v>
      </c>
      <c r="AW559" s="10">
        <f>3/24000000*OO[[#This Row],[105 (02JUL1985 00:00:00)-Water Temperature (C)]]*OO[[#This Row],[47]]</f>
        <v>0</v>
      </c>
      <c r="AX559" s="10">
        <f>3/24000000*OO[[#This Row],[106 (02JUL1985 03:00:00)-Water Temperature (C)]]*OO[[#This Row],[48]]</f>
        <v>0</v>
      </c>
      <c r="AY559" s="10">
        <f>3/24000000*OO[[#This Row],[107 (02JUL1985 06:00:00)-Water Temperature (C)]]*OO[[#This Row],[49]]</f>
        <v>0</v>
      </c>
      <c r="AZ559" s="10">
        <f>3/24000000*OO[[#This Row],[108 (02JUL1985 09:00:00)-Water Temperature (C)]]*OO[[#This Row],[50]]</f>
        <v>0</v>
      </c>
      <c r="BA559" s="10">
        <f>3/24000000*OO[[#This Row],[109 (02JUL1985 12:00:00)-Water Temperature (C)]]*OO[[#This Row],[51]]</f>
        <v>0</v>
      </c>
      <c r="BB559" s="10">
        <f>3/24000000*OO[[#This Row],[110 (02JUL1985 15:00:00)-Water Temperature (C)]]*OO[[#This Row],[52]]</f>
        <v>0</v>
      </c>
      <c r="BC559" s="10">
        <f>3/24000000*OO[[#This Row],[111 (02JUL1985 18:00:00)-Water Temperature (C)]]*OO[[#This Row],[53]]</f>
        <v>0</v>
      </c>
      <c r="BD559" s="10">
        <f>3/24000000*OO[[#This Row],[112 (02JUL1985 21:00:00)-Water Temperature (C)]]*OO[[#This Row],[54]]</f>
        <v>0</v>
      </c>
      <c r="BE559" s="10">
        <f>3/24000000*OO[[#This Row],[113 (03JUL1985 00:00:00)-Water Temperature (C)]]*OO[[#This Row],[55]]</f>
        <v>0</v>
      </c>
      <c r="BF559" s="10">
        <f>3/24000000*OO[[#This Row],[114 (03JUL1985 03:00:00)-Water Temperature (C)]]*OO[[#This Row],[56]]</f>
        <v>0</v>
      </c>
      <c r="BG559" s="10">
        <f>3/24000000*OO[[#This Row],[115 (03JUL1985 06:00:00)-Water Temperature (C)]]*OO[[#This Row],[57]]</f>
        <v>0</v>
      </c>
      <c r="BH559" s="10">
        <f>3/24000000*OO[[#This Row],[116 (03JUL1985 09:00:00)-Water Temperature (C)]]*OO[[#This Row],[58]]</f>
        <v>0</v>
      </c>
      <c r="BI559" s="10">
        <f>3/24000000*OO[[#This Row],[117 (03JUL1985 12:00:00)-Water Temperature (C)]]*OO[[#This Row],[59]]</f>
        <v>0</v>
      </c>
      <c r="BJ559" s="10">
        <f>3/24000000*OO[[#This Row],[118 (03JUL1985 15:00:00)-Water Temperature (C)]]*OO[[#This Row],[60]]</f>
        <v>0</v>
      </c>
      <c r="BK559" s="10">
        <f>3/24000000*OO[[#This Row],[119 (03JUL1985 18:00:00)-Water Temperature (C)]]*OO[[#This Row],[61]]</f>
        <v>0</v>
      </c>
      <c r="BL559" s="10">
        <f>3/24000000*OO[[#This Row],[120 (03JUL1985 21:00:00)-Water Temperature (C)]]*OO[[#This Row],[62]]</f>
        <v>0</v>
      </c>
      <c r="BM559" s="10">
        <f>3/24000000*OO[[#This Row],[121 (04JUL1985 00:00:00)-Water Temperature (C)]]*OO[[#This Row],[63]]</f>
        <v>0</v>
      </c>
      <c r="BN559" s="10">
        <f>3/24000000*OO[[#This Row],[122 (04JUL1985 03:00:00)-Water Temperature (C)]]*OO[[#This Row],[64]]</f>
        <v>0</v>
      </c>
      <c r="BO559" s="10">
        <f>3/24000000*OO[[#This Row],[123 (04JUL1985 06:00:00)-Water Temperature (C)]]*OO[[#This Row],[65]]</f>
        <v>0</v>
      </c>
      <c r="BP559" s="10">
        <f>3/24000000*OO[[#This Row],[124 (04JUL1985 09:00:00)-Water Temperature (C)]]*OO[[#This Row],[66]]</f>
        <v>0</v>
      </c>
      <c r="BQ559" s="10">
        <f>3/24000000*OO[[#This Row],[125 (04JUL1985 12:00:00)-Water Temperature (C)]]*OO[[#This Row],[67]]</f>
        <v>0</v>
      </c>
      <c r="BR559" s="10">
        <f>3/24000000*OO[[#This Row],[126 (04JUL1985 15:00:00)-Water Temperature (C)]]*OO[[#This Row],[68]]</f>
        <v>0</v>
      </c>
      <c r="BS559" s="10">
        <f>3/24000000*OO[[#This Row],[127 (04JUL1985 18:00:00)-Water Temperature (C)]]*OO[[#This Row],[69]]</f>
        <v>0</v>
      </c>
      <c r="BT559" s="10">
        <f>3/24000000*OO[[#This Row],[128 (04JUL1985 21:00:00)-Water Temperature (C)]]*OO[[#This Row],[70]]</f>
        <v>0</v>
      </c>
      <c r="BU559" s="10">
        <f>3/24000000*OO[[#This Row],[129 (05JUL1985 00:00:00)-Water Temperature (C)]]*OO[[#This Row],[71]]</f>
        <v>0</v>
      </c>
      <c r="BV559" s="10">
        <f>3/24000000*OO[[#This Row],[130 (05JUL1985 03:00:00)-Water Temperature (C)]]*OO[[#This Row],[72]]</f>
        <v>0</v>
      </c>
      <c r="BW559" s="10">
        <f>3/24000000*OO[[#This Row],[131 (05JUL1985 06:00:00)-Water Temperature (C)]]*OO[[#This Row],[73]]</f>
        <v>0</v>
      </c>
      <c r="BX559" s="10">
        <f>3/24000000*OO[[#This Row],[132 (05JUL1985 09:00:00)-Water Temperature (C)]]*OO[[#This Row],[74]]</f>
        <v>0</v>
      </c>
      <c r="BY559" s="10">
        <f>3/24000000*OO[[#This Row],[133 (05JUL1985 12:00:00)-Water Temperature (C)]]*OO[[#This Row],[75]]</f>
        <v>0</v>
      </c>
      <c r="BZ559" s="10">
        <f>3/24000000*OO[[#This Row],[134 (05JUL1985 15:00:00)-Water Temperature (C)]]*OO[[#This Row],[76]]</f>
        <v>0</v>
      </c>
      <c r="CA559" s="10">
        <f>3/24000000*OO[[#This Row],[135 (05JUL1985 18:00:00)-Water Temperature (C)]]*OO[[#This Row],[77]]</f>
        <v>0</v>
      </c>
      <c r="CB559" s="10">
        <f>3/24000000*OO[[#This Row],[136 (05JUL1985 21:00:00)-Water Temperature (C)]]*OO[[#This Row],[78]]</f>
        <v>0</v>
      </c>
      <c r="CC559" s="10">
        <f>3/24000000*OO[[#This Row],[137 (06JUL1985 00:00:00)-Water Temperature (C)]]*OO[[#This Row],[79]]</f>
        <v>0</v>
      </c>
      <c r="CD559" s="10">
        <f>3/24000000*OO[[#This Row],[138 (06JUL1985 03:00:00)-Water Temperature (C)]]*OO[[#This Row],[80]]</f>
        <v>0</v>
      </c>
      <c r="CE559" s="10">
        <f>3/24000000*OO[[#This Row],[139 (06JUL1985 06:00:00)-Water Temperature (C)]]*OO[[#This Row],[81]]</f>
        <v>0</v>
      </c>
      <c r="CF559" s="10">
        <f>3/24000000*OO[[#This Row],[140 (06JUL1985 09:00:00)-Water Temperature (C)]]*OO[[#This Row],[82]]</f>
        <v>0</v>
      </c>
      <c r="CG559" s="10">
        <f>3/24000000*OO[[#This Row],[141 (06JUL1985 12:00:00)-Water Temperature (C)]]*OO[[#This Row],[83]]</f>
        <v>0</v>
      </c>
      <c r="CH559" s="10">
        <f>3/24000000*OO[[#This Row],[142 (06JUL1985 15:00:00)-Water Temperature (C)]]*OO[[#This Row],[84]]</f>
        <v>0</v>
      </c>
      <c r="CI559" s="10">
        <f>3/24000000*OO[[#This Row],[143 (06JUL1985 18:00:00)-Water Temperature (C)]]*OO[[#This Row],[85]]</f>
        <v>0</v>
      </c>
      <c r="CJ559" s="10">
        <f>3/24000000*OO[[#This Row],[144 (06JUL1985 21:00:00)-Water Temperature (C)]]*OO[[#This Row],[86]]</f>
        <v>1.0856269023534998E-22</v>
      </c>
      <c r="CK559" s="10">
        <f>3/24000000*OO[[#This Row],[145 (07JUL1985 00:00:00)-Water Temperature (C)]]*OO[[#This Row],[87]]</f>
        <v>4.1708881396687494E-21</v>
      </c>
      <c r="CL559" s="10">
        <f>3/24000000*OO[[#This Row],[146 (07JUL1985 03:00:00)-Water Temperature (C)]]*OO[[#This Row],[88]]</f>
        <v>3.6680188270499995E-20</v>
      </c>
      <c r="CM559" s="10">
        <f>3/24000000*OO[[#This Row],[147 (07JUL1985 06:00:00)-Water Temperature (C)]]*OO[[#This Row],[89]]</f>
        <v>1.7870143060034996E-19</v>
      </c>
      <c r="CN559" s="10">
        <f>3/24000000*OO[[#This Row],[148 (07JUL1985 09:00:00)-Water Temperature (C)]]*OO[[#This Row],[90]]</f>
        <v>6.3237876831799991E-19</v>
      </c>
      <c r="CO559" s="10">
        <f>3/24000000*OO[[#This Row],[149 (07JUL1985 12:00:00)-Water Temperature (C)]]*OO[[#This Row],[91]]</f>
        <v>1.821660367005625E-18</v>
      </c>
      <c r="CP559" s="10">
        <f>3/24000000*OO[[#This Row],[150 (07JUL1985 15:00:00)-Water Temperature (C)]]*OO[[#This Row],[92]]</f>
        <v>4.5663607245437499E-18</v>
      </c>
      <c r="CQ559" s="10">
        <f>3/24000000*OO[[#This Row],[151 (07JUL1985 18:00:00)-Water Temperature (C)]]*OO[[#This Row],[93]]</f>
        <v>1.0841491455863749E-17</v>
      </c>
      <c r="CR559" s="10">
        <f>3/24000000*OO[[#This Row],[152 (07JUL1985 21:00:00)-Water Temperature (C)]]*OO[[#This Row],[94]]</f>
        <v>2.9977194095400001E-17</v>
      </c>
      <c r="CS559" s="10">
        <f>3/24000000*OO[[#This Row],[153 (08JUL1985 00:00:00)-Water Temperature (C)]]*OO[[#This Row],[95]]</f>
        <v>8.4587192639087503E-17</v>
      </c>
      <c r="CT559" s="10">
        <f>3/24000000*OO[[#This Row],[154 (08JUL1985 03:00:00)-Water Temperature (C)]]*OO[[#This Row],[96]]</f>
        <v>2.1709993615837497E-16</v>
      </c>
      <c r="CU559" s="10">
        <f>3/24000000*OO[[#This Row],[155 (08JUL1985 06:00:00)-Water Temperature (C)]]*OO[[#This Row],[97]]</f>
        <v>4.927510135E-16</v>
      </c>
      <c r="CV559" s="10">
        <f>3/24000000*OO[[#This Row],[156 (08JUL1985 09:00:00)-Water Temperature (C)]]*OO[[#This Row],[98]]</f>
        <v>1.0176038085674999E-15</v>
      </c>
      <c r="CW559" s="10">
        <f>3/24000000*OO[[#This Row],[157 (08JUL1985 12:00:00)-Water Temperature (C)]]*OO[[#This Row],[99]]</f>
        <v>1.9621897154077497E-15</v>
      </c>
    </row>
    <row r="560" spans="1:101" x14ac:dyDescent="0.35">
      <c r="A560" t="s">
        <v>567</v>
      </c>
      <c r="B560">
        <v>7576.5839999999998</v>
      </c>
      <c r="C560" s="10">
        <f>3/24*OO[[#This Row],[59 (26JUN1985 06:00:00)-Water Temperature (C)]]*OO[[#This Row],[1]]/SUM(OO[1])</f>
        <v>0</v>
      </c>
      <c r="D560" s="10">
        <f>3/24*OO[[#This Row],[60 (26JUN1985 09:00:00)-Water Temperature (C)]]*OO[[#This Row],[2]]/SUM(OO[2])</f>
        <v>0</v>
      </c>
      <c r="E560" s="10">
        <f>3/24*OO[[#This Row],[61 (26JUN1985 12:00:00)-Water Temperature (C)]]*OO[[#This Row],[3]]/SUM(OO[3])</f>
        <v>0</v>
      </c>
      <c r="F560" s="10">
        <f>3/24*OO[[#This Row],[62 (26JUN1985 15:00:00)-Water Temperature (C)]]*OO[[#This Row],[4]]/SUM(OO[4])</f>
        <v>0</v>
      </c>
      <c r="G560" s="10">
        <f>3/24*OO[[#This Row],[63 (26JUN1985 18:00:00)-Water Temperature (C)]]*OO[[#This Row],[5]]/SUM(OO[5])</f>
        <v>0</v>
      </c>
      <c r="H560" s="10">
        <f>3/24*OO[[#This Row],[64 (26JUN1985 21:00:00)-Water Temperature (C)]]*OO[[#This Row],[6]]/SUM(OO[6])</f>
        <v>0</v>
      </c>
      <c r="I560" s="10">
        <f>3/24*OO[[#This Row],[65 (27JUN1985 00:00:00)-Water Temperature (C)]]*OO[[#This Row],[7]]/SUM(OO[7])</f>
        <v>0</v>
      </c>
      <c r="J560" s="10">
        <f>3/24*OO[[#This Row],[66 (27JUN1985 03:00:00)-Water Temperature (C)]]*OO[[#This Row],[8]]/SUM(OO[8])</f>
        <v>0</v>
      </c>
      <c r="K560" s="10">
        <f>3/24*OO[[#This Row],[67 (27JUN1985 06:00:00)-Water Temperature (C)]]*OO[[#This Row],[9]]/SUM(OO[9])</f>
        <v>0</v>
      </c>
      <c r="L560" s="10">
        <f>3/24*OO[[#This Row],[68 (27JUN1985 09:00:00)-Water Temperature (C)]]*OO[[#This Row],[10]]/SUM(OO[10])</f>
        <v>0</v>
      </c>
      <c r="M560" s="10">
        <f>3/24*OO[[#This Row],[69 (27JUN1985 12:00:00)-Water Temperature (C)]]*OO[[#This Row],[11]]/SUM(OO[11])</f>
        <v>0</v>
      </c>
      <c r="N560" s="10">
        <f>3/24*OO[[#This Row],[70 (27JUN1985 15:00:00)-Water Temperature (C)]]*OO[[#This Row],[12]]/SUM(OO[12])</f>
        <v>0</v>
      </c>
      <c r="O560" s="10">
        <f>3/24*OO[[#This Row],[71 (27JUN1985 18:00:00)-Water Temperature (C)]]*OO[[#This Row],[13]]/SUM(OO[13])</f>
        <v>0</v>
      </c>
      <c r="P560" s="10">
        <f>3/24*OO[[#This Row],[72 (27JUN1985 21:00:00)-Water Temperature (C)]]*OO[[#This Row],[14]]/SUM(OO[14])</f>
        <v>0</v>
      </c>
      <c r="Q560" s="10">
        <f>3/24*OO[[#This Row],[73 (28JUN1985 00:00:00)-Water Temperature (C)]]*OO[[#This Row],[15]]/SUM(OO[15])</f>
        <v>0</v>
      </c>
      <c r="R560" s="10">
        <f>3/24*OO[[#This Row],[74 (28JUN1985 03:00:00)-Water Temperature (C)]]*OO[[#This Row],[16]]/SUM(OO[16])</f>
        <v>0</v>
      </c>
      <c r="S560" s="10">
        <f>3/24*OO[[#This Row],[75 (28JUN1985 06:00:00)-Water Temperature (C)]]*OO[[#This Row],[17]]/SUM(OO[17])</f>
        <v>0</v>
      </c>
      <c r="T560" s="10">
        <f>3/24*OO[[#This Row],[76 (28JUN1985 09:00:00)-Water Temperature (C)]]*OO[[#This Row],[18]]/SUM(OO[18])</f>
        <v>0</v>
      </c>
      <c r="U560" s="10">
        <f>3/24*OO[[#This Row],[77 (28JUN1985 12:00:00)-Water Temperature (C)]]*OO[[#This Row],[19]]/SUM(OO[19])</f>
        <v>0</v>
      </c>
      <c r="V560" s="10">
        <f>3/24000000*OO[[#This Row],[78 (28JUN1985 15:00:00)-Water Temperature (C)]]*OO[[#This Row],[20]]</f>
        <v>0</v>
      </c>
      <c r="W560" s="10">
        <f>3/24000000*OO[[#This Row],[79 (28JUN1985 18:00:00)-Water Temperature (C)]]*OO[[#This Row],[21]]</f>
        <v>0</v>
      </c>
      <c r="X560" s="10">
        <f>3/24000000*OO[[#This Row],[80 (28JUN1985 21:00:00)-Water Temperature (C)]]*OO[[#This Row],[22]]</f>
        <v>0</v>
      </c>
      <c r="Y560" s="10">
        <f>3/24000000*OO[[#This Row],[81 (29JUN1985 00:00:00)-Water Temperature (C)]]*OO[[#This Row],[23]]</f>
        <v>0</v>
      </c>
      <c r="Z560" s="10">
        <f>3/24000000*OO[[#This Row],[82 (29JUN1985 03:00:00)-Water Temperature (C)]]*OO[[#This Row],[24]]</f>
        <v>0</v>
      </c>
      <c r="AA560" s="10">
        <f>3/24000000*OO[[#This Row],[83 (29JUN1985 06:00:00)-Water Temperature (C)]]*OO[[#This Row],[25]]</f>
        <v>0</v>
      </c>
      <c r="AB560" s="10">
        <f>3/24000000*OO[[#This Row],[84 (29JUN1985 09:00:00)-Water Temperature (C)]]*OO[[#This Row],[26]]</f>
        <v>0</v>
      </c>
      <c r="AC560" s="10">
        <f>3/24000000*OO[[#This Row],[85 (29JUN1985 12:00:00)-Water Temperature (C)]]*OO[[#This Row],[27]]</f>
        <v>0</v>
      </c>
      <c r="AD560" s="10">
        <f>3/24000000*OO[[#This Row],[86 (29JUN1985 15:00:00)-Water Temperature (C)]]*OO[[#This Row],[28]]</f>
        <v>0</v>
      </c>
      <c r="AE560" s="10">
        <f>3/24000000*OO[[#This Row],[88 (29JUN1985 21:00:00)-Water Temperature (C)]]*OO[[#This Row],[30]]</f>
        <v>0</v>
      </c>
      <c r="AF560" s="10">
        <f>3/24000000*OO[[#This Row],[88 (29JUN1985 21:00:00)-Water Temperature (C)]]*OO[[#This Row],[30]]</f>
        <v>0</v>
      </c>
      <c r="AG560" s="10">
        <f>3/24000000*OO[[#This Row],[89 (30JUN1985 00:00:00)-Water Temperature (C)]]*OO[[#This Row],[31]]</f>
        <v>0</v>
      </c>
      <c r="AH560" s="10">
        <f>3/24000000*OO[[#This Row],[90 (30JUN1985 03:00:00)-Water Temperature (C)]]*OO[[#This Row],[32]]</f>
        <v>0</v>
      </c>
      <c r="AI560" s="10">
        <f>3/24000000*OO[[#This Row],[91 (30JUN1985 06:00:00)-Water Temperature (C)]]*OO[[#This Row],[33]]</f>
        <v>0</v>
      </c>
      <c r="AJ560" s="10">
        <f>3/24000000*OO[[#This Row],[92 (30JUN1985 09:00:00)-Water Temperature (C)]]*OO[[#This Row],[34]]</f>
        <v>0</v>
      </c>
      <c r="AK560" s="10">
        <f>3/24000000*OO[[#This Row],[93 (30JUN1985 12:00:00)-Water Temperature (C)]]*OO[[#This Row],[35]]</f>
        <v>0</v>
      </c>
      <c r="AL560" s="10">
        <f>3/24000000*OO[[#This Row],[94 (30JUN1985 15:00:00)-Water Temperature (C)]]*OO[[#This Row],[36]]</f>
        <v>0</v>
      </c>
      <c r="AM560" s="10">
        <f>3/24000000*OO[[#This Row],[95 (30JUN1985 18:00:00)-Water Temperature (C)]]*OO[[#This Row],[37]]</f>
        <v>0</v>
      </c>
      <c r="AN560" s="10">
        <f>3/24000000*OO[[#This Row],[96 (30JUN1985 21:00:00)-Water Temperature (C)]]*OO[[#This Row],[38]]</f>
        <v>0</v>
      </c>
      <c r="AO560" s="10">
        <f>3/24000000*OO[[#This Row],[97 (01JUL1985 00:00:00)-Water Temperature (C)]]*OO[[#This Row],[39]]</f>
        <v>0</v>
      </c>
      <c r="AP560" s="10">
        <f>3/24000000*OO[[#This Row],[98 (01JUL1985 03:00:00)-Water Temperature (C)]]*OO[[#This Row],[40]]</f>
        <v>0</v>
      </c>
      <c r="AQ560" s="10">
        <f>3/24000000*OO[[#This Row],[99 (01JUL1985 06:00:00)-Water Temperature (C)]]*OO[[#This Row],[41]]</f>
        <v>0</v>
      </c>
      <c r="AR560" s="10">
        <f>3/24000000*OO[[#This Row],[100 (01JUL1985 09:00:00)-Water Temperature (C)]]*OO[[#This Row],[42]]</f>
        <v>0</v>
      </c>
      <c r="AS560" s="10">
        <f>3/24000000*OO[[#This Row],[101 (01JUL1985 12:00:00)-Water Temperature (C)]]*OO[[#This Row],[43]]</f>
        <v>0</v>
      </c>
      <c r="AT560" s="10">
        <f>3/24000000*OO[[#This Row],[102 (01JUL1985 15:00:00)-Water Temperature (C)]]*OO[[#This Row],[44]]</f>
        <v>0</v>
      </c>
      <c r="AU560" s="10">
        <f>3/24000000*OO[[#This Row],[103 (01JUL1985 18:00:00)-Water Temperature (C)]]*OO[[#This Row],[45]]</f>
        <v>0</v>
      </c>
      <c r="AV560" s="10">
        <f>3/24000000*OO[[#This Row],[104 (01JUL1985 21:00:00)-Water Temperature (C)]]*OO[[#This Row],[46]]</f>
        <v>0</v>
      </c>
      <c r="AW560" s="10">
        <f>3/24000000*OO[[#This Row],[105 (02JUL1985 00:00:00)-Water Temperature (C)]]*OO[[#This Row],[47]]</f>
        <v>0</v>
      </c>
      <c r="AX560" s="10">
        <f>3/24000000*OO[[#This Row],[106 (02JUL1985 03:00:00)-Water Temperature (C)]]*OO[[#This Row],[48]]</f>
        <v>0</v>
      </c>
      <c r="AY560" s="10">
        <f>3/24000000*OO[[#This Row],[107 (02JUL1985 06:00:00)-Water Temperature (C)]]*OO[[#This Row],[49]]</f>
        <v>0</v>
      </c>
      <c r="AZ560" s="10">
        <f>3/24000000*OO[[#This Row],[108 (02JUL1985 09:00:00)-Water Temperature (C)]]*OO[[#This Row],[50]]</f>
        <v>0</v>
      </c>
      <c r="BA560" s="10">
        <f>3/24000000*OO[[#This Row],[109 (02JUL1985 12:00:00)-Water Temperature (C)]]*OO[[#This Row],[51]]</f>
        <v>0</v>
      </c>
      <c r="BB560" s="10">
        <f>3/24000000*OO[[#This Row],[110 (02JUL1985 15:00:00)-Water Temperature (C)]]*OO[[#This Row],[52]]</f>
        <v>0</v>
      </c>
      <c r="BC560" s="10">
        <f>3/24000000*OO[[#This Row],[111 (02JUL1985 18:00:00)-Water Temperature (C)]]*OO[[#This Row],[53]]</f>
        <v>0</v>
      </c>
      <c r="BD560" s="10">
        <f>3/24000000*OO[[#This Row],[112 (02JUL1985 21:00:00)-Water Temperature (C)]]*OO[[#This Row],[54]]</f>
        <v>0</v>
      </c>
      <c r="BE560" s="10">
        <f>3/24000000*OO[[#This Row],[113 (03JUL1985 00:00:00)-Water Temperature (C)]]*OO[[#This Row],[55]]</f>
        <v>0</v>
      </c>
      <c r="BF560" s="10">
        <f>3/24000000*OO[[#This Row],[114 (03JUL1985 03:00:00)-Water Temperature (C)]]*OO[[#This Row],[56]]</f>
        <v>0</v>
      </c>
      <c r="BG560" s="10">
        <f>3/24000000*OO[[#This Row],[115 (03JUL1985 06:00:00)-Water Temperature (C)]]*OO[[#This Row],[57]]</f>
        <v>0</v>
      </c>
      <c r="BH560" s="10">
        <f>3/24000000*OO[[#This Row],[116 (03JUL1985 09:00:00)-Water Temperature (C)]]*OO[[#This Row],[58]]</f>
        <v>0</v>
      </c>
      <c r="BI560" s="10">
        <f>3/24000000*OO[[#This Row],[117 (03JUL1985 12:00:00)-Water Temperature (C)]]*OO[[#This Row],[59]]</f>
        <v>0</v>
      </c>
      <c r="BJ560" s="10">
        <f>3/24000000*OO[[#This Row],[118 (03JUL1985 15:00:00)-Water Temperature (C)]]*OO[[#This Row],[60]]</f>
        <v>0</v>
      </c>
      <c r="BK560" s="10">
        <f>3/24000000*OO[[#This Row],[119 (03JUL1985 18:00:00)-Water Temperature (C)]]*OO[[#This Row],[61]]</f>
        <v>0</v>
      </c>
      <c r="BL560" s="10">
        <f>3/24000000*OO[[#This Row],[120 (03JUL1985 21:00:00)-Water Temperature (C)]]*OO[[#This Row],[62]]</f>
        <v>0</v>
      </c>
      <c r="BM560" s="10">
        <f>3/24000000*OO[[#This Row],[121 (04JUL1985 00:00:00)-Water Temperature (C)]]*OO[[#This Row],[63]]</f>
        <v>0</v>
      </c>
      <c r="BN560" s="10">
        <f>3/24000000*OO[[#This Row],[122 (04JUL1985 03:00:00)-Water Temperature (C)]]*OO[[#This Row],[64]]</f>
        <v>0</v>
      </c>
      <c r="BO560" s="10">
        <f>3/24000000*OO[[#This Row],[123 (04JUL1985 06:00:00)-Water Temperature (C)]]*OO[[#This Row],[65]]</f>
        <v>0</v>
      </c>
      <c r="BP560" s="10">
        <f>3/24000000*OO[[#This Row],[124 (04JUL1985 09:00:00)-Water Temperature (C)]]*OO[[#This Row],[66]]</f>
        <v>0</v>
      </c>
      <c r="BQ560" s="10">
        <f>3/24000000*OO[[#This Row],[125 (04JUL1985 12:00:00)-Water Temperature (C)]]*OO[[#This Row],[67]]</f>
        <v>0</v>
      </c>
      <c r="BR560" s="10">
        <f>3/24000000*OO[[#This Row],[126 (04JUL1985 15:00:00)-Water Temperature (C)]]*OO[[#This Row],[68]]</f>
        <v>0</v>
      </c>
      <c r="BS560" s="10">
        <f>3/24000000*OO[[#This Row],[127 (04JUL1985 18:00:00)-Water Temperature (C)]]*OO[[#This Row],[69]]</f>
        <v>0</v>
      </c>
      <c r="BT560" s="10">
        <f>3/24000000*OO[[#This Row],[128 (04JUL1985 21:00:00)-Water Temperature (C)]]*OO[[#This Row],[70]]</f>
        <v>0</v>
      </c>
      <c r="BU560" s="10">
        <f>3/24000000*OO[[#This Row],[129 (05JUL1985 00:00:00)-Water Temperature (C)]]*OO[[#This Row],[71]]</f>
        <v>0</v>
      </c>
      <c r="BV560" s="10">
        <f>3/24000000*OO[[#This Row],[130 (05JUL1985 03:00:00)-Water Temperature (C)]]*OO[[#This Row],[72]]</f>
        <v>0</v>
      </c>
      <c r="BW560" s="10">
        <f>3/24000000*OO[[#This Row],[131 (05JUL1985 06:00:00)-Water Temperature (C)]]*OO[[#This Row],[73]]</f>
        <v>0</v>
      </c>
      <c r="BX560" s="10">
        <f>3/24000000*OO[[#This Row],[132 (05JUL1985 09:00:00)-Water Temperature (C)]]*OO[[#This Row],[74]]</f>
        <v>0</v>
      </c>
      <c r="BY560" s="10">
        <f>3/24000000*OO[[#This Row],[133 (05JUL1985 12:00:00)-Water Temperature (C)]]*OO[[#This Row],[75]]</f>
        <v>0</v>
      </c>
      <c r="BZ560" s="10">
        <f>3/24000000*OO[[#This Row],[134 (05JUL1985 15:00:00)-Water Temperature (C)]]*OO[[#This Row],[76]]</f>
        <v>0</v>
      </c>
      <c r="CA560" s="10">
        <f>3/24000000*OO[[#This Row],[135 (05JUL1985 18:00:00)-Water Temperature (C)]]*OO[[#This Row],[77]]</f>
        <v>0</v>
      </c>
      <c r="CB560" s="10">
        <f>3/24000000*OO[[#This Row],[136 (05JUL1985 21:00:00)-Water Temperature (C)]]*OO[[#This Row],[78]]</f>
        <v>0</v>
      </c>
      <c r="CC560" s="10">
        <f>3/24000000*OO[[#This Row],[137 (06JUL1985 00:00:00)-Water Temperature (C)]]*OO[[#This Row],[79]]</f>
        <v>0</v>
      </c>
      <c r="CD560" s="10">
        <f>3/24000000*OO[[#This Row],[138 (06JUL1985 03:00:00)-Water Temperature (C)]]*OO[[#This Row],[80]]</f>
        <v>0</v>
      </c>
      <c r="CE560" s="10">
        <f>3/24000000*OO[[#This Row],[139 (06JUL1985 06:00:00)-Water Temperature (C)]]*OO[[#This Row],[81]]</f>
        <v>0</v>
      </c>
      <c r="CF560" s="10">
        <f>3/24000000*OO[[#This Row],[140 (06JUL1985 09:00:00)-Water Temperature (C)]]*OO[[#This Row],[82]]</f>
        <v>0</v>
      </c>
      <c r="CG560" s="10">
        <f>3/24000000*OO[[#This Row],[141 (06JUL1985 12:00:00)-Water Temperature (C)]]*OO[[#This Row],[83]]</f>
        <v>0</v>
      </c>
      <c r="CH560" s="10">
        <f>3/24000000*OO[[#This Row],[142 (06JUL1985 15:00:00)-Water Temperature (C)]]*OO[[#This Row],[84]]</f>
        <v>0</v>
      </c>
      <c r="CI560" s="10">
        <f>3/24000000*OO[[#This Row],[143 (06JUL1985 18:00:00)-Water Temperature (C)]]*OO[[#This Row],[85]]</f>
        <v>0</v>
      </c>
      <c r="CJ560" s="10">
        <f>3/24000000*OO[[#This Row],[144 (06JUL1985 21:00:00)-Water Temperature (C)]]*OO[[#This Row],[86]]</f>
        <v>1.9127074665670003E-24</v>
      </c>
      <c r="CK560" s="10">
        <f>3/24000000*OO[[#This Row],[145 (07JUL1985 00:00:00)-Water Temperature (C)]]*OO[[#This Row],[87]]</f>
        <v>1.4427463774409999E-22</v>
      </c>
      <c r="CL560" s="10">
        <f>3/24000000*OO[[#This Row],[146 (07JUL1985 03:00:00)-Water Temperature (C)]]*OO[[#This Row],[88]]</f>
        <v>1.8485730644755001E-21</v>
      </c>
      <c r="CM560" s="10">
        <f>3/24000000*OO[[#This Row],[147 (07JUL1985 06:00:00)-Water Temperature (C)]]*OO[[#This Row],[89]]</f>
        <v>1.1625221647454999E-20</v>
      </c>
      <c r="CN560" s="10">
        <f>3/24000000*OO[[#This Row],[148 (07JUL1985 09:00:00)-Water Temperature (C)]]*OO[[#This Row],[90]]</f>
        <v>4.9768464792812497E-20</v>
      </c>
      <c r="CO560" s="10">
        <f>3/24000000*OO[[#This Row],[149 (07JUL1985 12:00:00)-Water Temperature (C)]]*OO[[#This Row],[91]]</f>
        <v>1.6664413754245E-19</v>
      </c>
      <c r="CP560" s="10">
        <f>3/24000000*OO[[#This Row],[150 (07JUL1985 15:00:00)-Water Temperature (C)]]*OO[[#This Row],[92]]</f>
        <v>4.7224798535200002E-19</v>
      </c>
      <c r="CQ560" s="10">
        <f>3/24000000*OO[[#This Row],[151 (07JUL1985 18:00:00)-Water Temperature (C)]]*OO[[#This Row],[93]]</f>
        <v>1.39896459796275E-18</v>
      </c>
      <c r="CR560" s="10">
        <f>3/24000000*OO[[#This Row],[152 (07JUL1985 21:00:00)-Water Temperature (C)]]*OO[[#This Row],[94]]</f>
        <v>6.86286328616E-18</v>
      </c>
      <c r="CS560" s="10">
        <f>3/24000000*OO[[#This Row],[153 (08JUL1985 00:00:00)-Water Temperature (C)]]*OO[[#This Row],[95]]</f>
        <v>2.8172663079049997E-17</v>
      </c>
      <c r="CT560" s="10">
        <f>3/24000000*OO[[#This Row],[154 (08JUL1985 03:00:00)-Water Temperature (C)]]*OO[[#This Row],[96]]</f>
        <v>8.8219819340300008E-17</v>
      </c>
      <c r="CU560" s="10">
        <f>3/24000000*OO[[#This Row],[155 (08JUL1985 06:00:00)-Water Temperature (C)]]*OO[[#This Row],[97]]</f>
        <v>2.2481066683887503E-16</v>
      </c>
      <c r="CV560" s="10">
        <f>3/24000000*OO[[#This Row],[156 (08JUL1985 09:00:00)-Water Temperature (C)]]*OO[[#This Row],[98]]</f>
        <v>5.01070690261E-16</v>
      </c>
      <c r="CW560" s="10">
        <f>3/24000000*OO[[#This Row],[157 (08JUL1985 12:00:00)-Water Temperature (C)]]*OO[[#This Row],[99]]</f>
        <v>1.0222473001487499E-15</v>
      </c>
    </row>
    <row r="561" spans="1:102" x14ac:dyDescent="0.35">
      <c r="A561" t="s">
        <v>568</v>
      </c>
      <c r="B561">
        <v>10575.66</v>
      </c>
      <c r="C561" s="10">
        <f>3/24*OO[[#This Row],[59 (26JUN1985 06:00:00)-Water Temperature (C)]]*OO[[#This Row],[1]]/SUM(OO[1])</f>
        <v>0</v>
      </c>
      <c r="D561" s="10">
        <f>3/24*OO[[#This Row],[60 (26JUN1985 09:00:00)-Water Temperature (C)]]*OO[[#This Row],[2]]/SUM(OO[2])</f>
        <v>0</v>
      </c>
      <c r="E561" s="10">
        <f>3/24*OO[[#This Row],[61 (26JUN1985 12:00:00)-Water Temperature (C)]]*OO[[#This Row],[3]]/SUM(OO[3])</f>
        <v>0</v>
      </c>
      <c r="F561" s="10">
        <f>3/24*OO[[#This Row],[62 (26JUN1985 15:00:00)-Water Temperature (C)]]*OO[[#This Row],[4]]/SUM(OO[4])</f>
        <v>0</v>
      </c>
      <c r="G561" s="10">
        <f>3/24*OO[[#This Row],[63 (26JUN1985 18:00:00)-Water Temperature (C)]]*OO[[#This Row],[5]]/SUM(OO[5])</f>
        <v>0</v>
      </c>
      <c r="H561" s="10">
        <f>3/24*OO[[#This Row],[64 (26JUN1985 21:00:00)-Water Temperature (C)]]*OO[[#This Row],[6]]/SUM(OO[6])</f>
        <v>0</v>
      </c>
      <c r="I561" s="10">
        <f>3/24*OO[[#This Row],[65 (27JUN1985 00:00:00)-Water Temperature (C)]]*OO[[#This Row],[7]]/SUM(OO[7])</f>
        <v>0</v>
      </c>
      <c r="J561" s="10">
        <f>3/24*OO[[#This Row],[66 (27JUN1985 03:00:00)-Water Temperature (C)]]*OO[[#This Row],[8]]/SUM(OO[8])</f>
        <v>0</v>
      </c>
      <c r="K561" s="10">
        <f>3/24*OO[[#This Row],[67 (27JUN1985 06:00:00)-Water Temperature (C)]]*OO[[#This Row],[9]]/SUM(OO[9])</f>
        <v>0</v>
      </c>
      <c r="L561" s="10">
        <f>3/24*OO[[#This Row],[68 (27JUN1985 09:00:00)-Water Temperature (C)]]*OO[[#This Row],[10]]/SUM(OO[10])</f>
        <v>0</v>
      </c>
      <c r="M561" s="10">
        <f>3/24*OO[[#This Row],[69 (27JUN1985 12:00:00)-Water Temperature (C)]]*OO[[#This Row],[11]]/SUM(OO[11])</f>
        <v>0</v>
      </c>
      <c r="N561" s="10">
        <f>3/24*OO[[#This Row],[70 (27JUN1985 15:00:00)-Water Temperature (C)]]*OO[[#This Row],[12]]/SUM(OO[12])</f>
        <v>0</v>
      </c>
      <c r="O561" s="10">
        <f>3/24*OO[[#This Row],[71 (27JUN1985 18:00:00)-Water Temperature (C)]]*OO[[#This Row],[13]]/SUM(OO[13])</f>
        <v>0</v>
      </c>
      <c r="P561" s="10">
        <f>3/24*OO[[#This Row],[72 (27JUN1985 21:00:00)-Water Temperature (C)]]*OO[[#This Row],[14]]/SUM(OO[14])</f>
        <v>0</v>
      </c>
      <c r="Q561" s="10">
        <f>3/24*OO[[#This Row],[73 (28JUN1985 00:00:00)-Water Temperature (C)]]*OO[[#This Row],[15]]/SUM(OO[15])</f>
        <v>0</v>
      </c>
      <c r="R561" s="10">
        <f>3/24*OO[[#This Row],[74 (28JUN1985 03:00:00)-Water Temperature (C)]]*OO[[#This Row],[16]]/SUM(OO[16])</f>
        <v>0</v>
      </c>
      <c r="S561" s="10">
        <f>3/24*OO[[#This Row],[75 (28JUN1985 06:00:00)-Water Temperature (C)]]*OO[[#This Row],[17]]/SUM(OO[17])</f>
        <v>0</v>
      </c>
      <c r="T561" s="10">
        <f>3/24*OO[[#This Row],[76 (28JUN1985 09:00:00)-Water Temperature (C)]]*OO[[#This Row],[18]]/SUM(OO[18])</f>
        <v>0</v>
      </c>
      <c r="U561" s="10">
        <f>3/24*OO[[#This Row],[77 (28JUN1985 12:00:00)-Water Temperature (C)]]*OO[[#This Row],[19]]/SUM(OO[19])</f>
        <v>0</v>
      </c>
      <c r="V561" s="10">
        <f>3/24000000*OO[[#This Row],[78 (28JUN1985 15:00:00)-Water Temperature (C)]]*OO[[#This Row],[20]]</f>
        <v>0</v>
      </c>
      <c r="W561" s="10">
        <f>3/24000000*OO[[#This Row],[79 (28JUN1985 18:00:00)-Water Temperature (C)]]*OO[[#This Row],[21]]</f>
        <v>0</v>
      </c>
      <c r="X561" s="10">
        <f>3/24000000*OO[[#This Row],[80 (28JUN1985 21:00:00)-Water Temperature (C)]]*OO[[#This Row],[22]]</f>
        <v>0</v>
      </c>
      <c r="Y561" s="10">
        <f>3/24000000*OO[[#This Row],[81 (29JUN1985 00:00:00)-Water Temperature (C)]]*OO[[#This Row],[23]]</f>
        <v>0</v>
      </c>
      <c r="Z561" s="10">
        <f>3/24000000*OO[[#This Row],[82 (29JUN1985 03:00:00)-Water Temperature (C)]]*OO[[#This Row],[24]]</f>
        <v>0</v>
      </c>
      <c r="AA561" s="10">
        <f>3/24000000*OO[[#This Row],[83 (29JUN1985 06:00:00)-Water Temperature (C)]]*OO[[#This Row],[25]]</f>
        <v>0</v>
      </c>
      <c r="AB561" s="10">
        <f>3/24000000*OO[[#This Row],[84 (29JUN1985 09:00:00)-Water Temperature (C)]]*OO[[#This Row],[26]]</f>
        <v>0</v>
      </c>
      <c r="AC561" s="10">
        <f>3/24000000*OO[[#This Row],[85 (29JUN1985 12:00:00)-Water Temperature (C)]]*OO[[#This Row],[27]]</f>
        <v>0</v>
      </c>
      <c r="AD561" s="10">
        <f>3/24000000*OO[[#This Row],[86 (29JUN1985 15:00:00)-Water Temperature (C)]]*OO[[#This Row],[28]]</f>
        <v>0</v>
      </c>
      <c r="AE561" s="10">
        <f>3/24000000*OO[[#This Row],[88 (29JUN1985 21:00:00)-Water Temperature (C)]]*OO[[#This Row],[30]]</f>
        <v>0</v>
      </c>
      <c r="AF561" s="10">
        <f>3/24000000*OO[[#This Row],[88 (29JUN1985 21:00:00)-Water Temperature (C)]]*OO[[#This Row],[30]]</f>
        <v>0</v>
      </c>
      <c r="AG561" s="10">
        <f>3/24000000*OO[[#This Row],[89 (30JUN1985 00:00:00)-Water Temperature (C)]]*OO[[#This Row],[31]]</f>
        <v>0</v>
      </c>
      <c r="AH561" s="10">
        <f>3/24000000*OO[[#This Row],[90 (30JUN1985 03:00:00)-Water Temperature (C)]]*OO[[#This Row],[32]]</f>
        <v>0</v>
      </c>
      <c r="AI561" s="10">
        <f>3/24000000*OO[[#This Row],[91 (30JUN1985 06:00:00)-Water Temperature (C)]]*OO[[#This Row],[33]]</f>
        <v>0</v>
      </c>
      <c r="AJ561" s="10">
        <f>3/24000000*OO[[#This Row],[92 (30JUN1985 09:00:00)-Water Temperature (C)]]*OO[[#This Row],[34]]</f>
        <v>0</v>
      </c>
      <c r="AK561" s="10">
        <f>3/24000000*OO[[#This Row],[93 (30JUN1985 12:00:00)-Water Temperature (C)]]*OO[[#This Row],[35]]</f>
        <v>0</v>
      </c>
      <c r="AL561" s="10">
        <f>3/24000000*OO[[#This Row],[94 (30JUN1985 15:00:00)-Water Temperature (C)]]*OO[[#This Row],[36]]</f>
        <v>0</v>
      </c>
      <c r="AM561" s="10">
        <f>3/24000000*OO[[#This Row],[95 (30JUN1985 18:00:00)-Water Temperature (C)]]*OO[[#This Row],[37]]</f>
        <v>0</v>
      </c>
      <c r="AN561" s="10">
        <f>3/24000000*OO[[#This Row],[96 (30JUN1985 21:00:00)-Water Temperature (C)]]*OO[[#This Row],[38]]</f>
        <v>0</v>
      </c>
      <c r="AO561" s="10">
        <f>3/24000000*OO[[#This Row],[97 (01JUL1985 00:00:00)-Water Temperature (C)]]*OO[[#This Row],[39]]</f>
        <v>0</v>
      </c>
      <c r="AP561" s="10">
        <f>3/24000000*OO[[#This Row],[98 (01JUL1985 03:00:00)-Water Temperature (C)]]*OO[[#This Row],[40]]</f>
        <v>0</v>
      </c>
      <c r="AQ561" s="10">
        <f>3/24000000*OO[[#This Row],[99 (01JUL1985 06:00:00)-Water Temperature (C)]]*OO[[#This Row],[41]]</f>
        <v>0</v>
      </c>
      <c r="AR561" s="10">
        <f>3/24000000*OO[[#This Row],[100 (01JUL1985 09:00:00)-Water Temperature (C)]]*OO[[#This Row],[42]]</f>
        <v>0</v>
      </c>
      <c r="AS561" s="10">
        <f>3/24000000*OO[[#This Row],[101 (01JUL1985 12:00:00)-Water Temperature (C)]]*OO[[#This Row],[43]]</f>
        <v>0</v>
      </c>
      <c r="AT561" s="10">
        <f>3/24000000*OO[[#This Row],[102 (01JUL1985 15:00:00)-Water Temperature (C)]]*OO[[#This Row],[44]]</f>
        <v>0</v>
      </c>
      <c r="AU561" s="10">
        <f>3/24000000*OO[[#This Row],[103 (01JUL1985 18:00:00)-Water Temperature (C)]]*OO[[#This Row],[45]]</f>
        <v>0</v>
      </c>
      <c r="AV561" s="10">
        <f>3/24000000*OO[[#This Row],[104 (01JUL1985 21:00:00)-Water Temperature (C)]]*OO[[#This Row],[46]]</f>
        <v>0</v>
      </c>
      <c r="AW561" s="10">
        <f>3/24000000*OO[[#This Row],[105 (02JUL1985 00:00:00)-Water Temperature (C)]]*OO[[#This Row],[47]]</f>
        <v>0</v>
      </c>
      <c r="AX561" s="10">
        <f>3/24000000*OO[[#This Row],[106 (02JUL1985 03:00:00)-Water Temperature (C)]]*OO[[#This Row],[48]]</f>
        <v>0</v>
      </c>
      <c r="AY561" s="10">
        <f>3/24000000*OO[[#This Row],[107 (02JUL1985 06:00:00)-Water Temperature (C)]]*OO[[#This Row],[49]]</f>
        <v>0</v>
      </c>
      <c r="AZ561" s="10">
        <f>3/24000000*OO[[#This Row],[108 (02JUL1985 09:00:00)-Water Temperature (C)]]*OO[[#This Row],[50]]</f>
        <v>0</v>
      </c>
      <c r="BA561" s="10">
        <f>3/24000000*OO[[#This Row],[109 (02JUL1985 12:00:00)-Water Temperature (C)]]*OO[[#This Row],[51]]</f>
        <v>0</v>
      </c>
      <c r="BB561" s="10">
        <f>3/24000000*OO[[#This Row],[110 (02JUL1985 15:00:00)-Water Temperature (C)]]*OO[[#This Row],[52]]</f>
        <v>0</v>
      </c>
      <c r="BC561" s="10">
        <f>3/24000000*OO[[#This Row],[111 (02JUL1985 18:00:00)-Water Temperature (C)]]*OO[[#This Row],[53]]</f>
        <v>0</v>
      </c>
      <c r="BD561" s="10">
        <f>3/24000000*OO[[#This Row],[112 (02JUL1985 21:00:00)-Water Temperature (C)]]*OO[[#This Row],[54]]</f>
        <v>0</v>
      </c>
      <c r="BE561" s="10">
        <f>3/24000000*OO[[#This Row],[113 (03JUL1985 00:00:00)-Water Temperature (C)]]*OO[[#This Row],[55]]</f>
        <v>0</v>
      </c>
      <c r="BF561" s="10">
        <f>3/24000000*OO[[#This Row],[114 (03JUL1985 03:00:00)-Water Temperature (C)]]*OO[[#This Row],[56]]</f>
        <v>0</v>
      </c>
      <c r="BG561" s="10">
        <f>3/24000000*OO[[#This Row],[115 (03JUL1985 06:00:00)-Water Temperature (C)]]*OO[[#This Row],[57]]</f>
        <v>0</v>
      </c>
      <c r="BH561" s="10">
        <f>3/24000000*OO[[#This Row],[116 (03JUL1985 09:00:00)-Water Temperature (C)]]*OO[[#This Row],[58]]</f>
        <v>0</v>
      </c>
      <c r="BI561" s="10">
        <f>3/24000000*OO[[#This Row],[117 (03JUL1985 12:00:00)-Water Temperature (C)]]*OO[[#This Row],[59]]</f>
        <v>0</v>
      </c>
      <c r="BJ561" s="10">
        <f>3/24000000*OO[[#This Row],[118 (03JUL1985 15:00:00)-Water Temperature (C)]]*OO[[#This Row],[60]]</f>
        <v>0</v>
      </c>
      <c r="BK561" s="10">
        <f>3/24000000*OO[[#This Row],[119 (03JUL1985 18:00:00)-Water Temperature (C)]]*OO[[#This Row],[61]]</f>
        <v>0</v>
      </c>
      <c r="BL561" s="10">
        <f>3/24000000*OO[[#This Row],[120 (03JUL1985 21:00:00)-Water Temperature (C)]]*OO[[#This Row],[62]]</f>
        <v>0</v>
      </c>
      <c r="BM561" s="10">
        <f>3/24000000*OO[[#This Row],[121 (04JUL1985 00:00:00)-Water Temperature (C)]]*OO[[#This Row],[63]]</f>
        <v>0</v>
      </c>
      <c r="BN561" s="10">
        <f>3/24000000*OO[[#This Row],[122 (04JUL1985 03:00:00)-Water Temperature (C)]]*OO[[#This Row],[64]]</f>
        <v>0</v>
      </c>
      <c r="BO561" s="10">
        <f>3/24000000*OO[[#This Row],[123 (04JUL1985 06:00:00)-Water Temperature (C)]]*OO[[#This Row],[65]]</f>
        <v>0</v>
      </c>
      <c r="BP561" s="10">
        <f>3/24000000*OO[[#This Row],[124 (04JUL1985 09:00:00)-Water Temperature (C)]]*OO[[#This Row],[66]]</f>
        <v>0</v>
      </c>
      <c r="BQ561" s="10">
        <f>3/24000000*OO[[#This Row],[125 (04JUL1985 12:00:00)-Water Temperature (C)]]*OO[[#This Row],[67]]</f>
        <v>0</v>
      </c>
      <c r="BR561" s="10">
        <f>3/24000000*OO[[#This Row],[126 (04JUL1985 15:00:00)-Water Temperature (C)]]*OO[[#This Row],[68]]</f>
        <v>0</v>
      </c>
      <c r="BS561" s="10">
        <f>3/24000000*OO[[#This Row],[127 (04JUL1985 18:00:00)-Water Temperature (C)]]*OO[[#This Row],[69]]</f>
        <v>0</v>
      </c>
      <c r="BT561" s="10">
        <f>3/24000000*OO[[#This Row],[128 (04JUL1985 21:00:00)-Water Temperature (C)]]*OO[[#This Row],[70]]</f>
        <v>0</v>
      </c>
      <c r="BU561" s="10">
        <f>3/24000000*OO[[#This Row],[129 (05JUL1985 00:00:00)-Water Temperature (C)]]*OO[[#This Row],[71]]</f>
        <v>0</v>
      </c>
      <c r="BV561" s="10">
        <f>3/24000000*OO[[#This Row],[130 (05JUL1985 03:00:00)-Water Temperature (C)]]*OO[[#This Row],[72]]</f>
        <v>0</v>
      </c>
      <c r="BW561" s="10">
        <f>3/24000000*OO[[#This Row],[131 (05JUL1985 06:00:00)-Water Temperature (C)]]*OO[[#This Row],[73]]</f>
        <v>0</v>
      </c>
      <c r="BX561" s="10">
        <f>3/24000000*OO[[#This Row],[132 (05JUL1985 09:00:00)-Water Temperature (C)]]*OO[[#This Row],[74]]</f>
        <v>0</v>
      </c>
      <c r="BY561" s="10">
        <f>3/24000000*OO[[#This Row],[133 (05JUL1985 12:00:00)-Water Temperature (C)]]*OO[[#This Row],[75]]</f>
        <v>0</v>
      </c>
      <c r="BZ561" s="10">
        <f>3/24000000*OO[[#This Row],[134 (05JUL1985 15:00:00)-Water Temperature (C)]]*OO[[#This Row],[76]]</f>
        <v>0</v>
      </c>
      <c r="CA561" s="10">
        <f>3/24000000*OO[[#This Row],[135 (05JUL1985 18:00:00)-Water Temperature (C)]]*OO[[#This Row],[77]]</f>
        <v>0</v>
      </c>
      <c r="CB561" s="10">
        <f>3/24000000*OO[[#This Row],[136 (05JUL1985 21:00:00)-Water Temperature (C)]]*OO[[#This Row],[78]]</f>
        <v>0</v>
      </c>
      <c r="CC561" s="10">
        <f>3/24000000*OO[[#This Row],[137 (06JUL1985 00:00:00)-Water Temperature (C)]]*OO[[#This Row],[79]]</f>
        <v>0</v>
      </c>
      <c r="CD561" s="10">
        <f>3/24000000*OO[[#This Row],[138 (06JUL1985 03:00:00)-Water Temperature (C)]]*OO[[#This Row],[80]]</f>
        <v>0</v>
      </c>
      <c r="CE561" s="10">
        <f>3/24000000*OO[[#This Row],[139 (06JUL1985 06:00:00)-Water Temperature (C)]]*OO[[#This Row],[81]]</f>
        <v>0</v>
      </c>
      <c r="CF561" s="10">
        <f>3/24000000*OO[[#This Row],[140 (06JUL1985 09:00:00)-Water Temperature (C)]]*OO[[#This Row],[82]]</f>
        <v>0</v>
      </c>
      <c r="CG561" s="10">
        <f>3/24000000*OO[[#This Row],[141 (06JUL1985 12:00:00)-Water Temperature (C)]]*OO[[#This Row],[83]]</f>
        <v>0</v>
      </c>
      <c r="CH561" s="10">
        <f>3/24000000*OO[[#This Row],[142 (06JUL1985 15:00:00)-Water Temperature (C)]]*OO[[#This Row],[84]]</f>
        <v>0</v>
      </c>
      <c r="CI561" s="10">
        <f>3/24000000*OO[[#This Row],[143 (06JUL1985 18:00:00)-Water Temperature (C)]]*OO[[#This Row],[85]]</f>
        <v>0</v>
      </c>
      <c r="CJ561" s="10">
        <f>3/24000000*OO[[#This Row],[144 (06JUL1985 21:00:00)-Water Temperature (C)]]*OO[[#This Row],[86]]</f>
        <v>-1.3884075518041254E-29</v>
      </c>
      <c r="CK561" s="10">
        <f>3/24000000*OO[[#This Row],[145 (07JUL1985 00:00:00)-Water Temperature (C)]]*OO[[#This Row],[87]]</f>
        <v>-3.5641444630049996E-28</v>
      </c>
      <c r="CL561" s="10">
        <f>3/24000000*OO[[#This Row],[146 (07JUL1985 03:00:00)-Water Temperature (C)]]*OO[[#This Row],[88]]</f>
        <v>1.0902084300030001E-24</v>
      </c>
      <c r="CM561" s="10">
        <f>3/24000000*OO[[#This Row],[147 (07JUL1985 06:00:00)-Water Temperature (C)]]*OO[[#This Row],[89]]</f>
        <v>4.4512226643887501E-23</v>
      </c>
      <c r="CN561" s="10">
        <f>3/24000000*OO[[#This Row],[148 (07JUL1985 09:00:00)-Water Temperature (C)]]*OO[[#This Row],[90]]</f>
        <v>3.6561290615324993E-22</v>
      </c>
      <c r="CO561" s="10">
        <f>3/24000000*OO[[#This Row],[149 (07JUL1985 12:00:00)-Water Temperature (C)]]*OO[[#This Row],[91]]</f>
        <v>1.7814846764519998E-21</v>
      </c>
      <c r="CP561" s="10">
        <f>3/24000000*OO[[#This Row],[150 (07JUL1985 15:00:00)-Water Temperature (C)]]*OO[[#This Row],[92]]</f>
        <v>6.5230779792749998E-21</v>
      </c>
      <c r="CQ561" s="10">
        <f>3/24000000*OO[[#This Row],[151 (07JUL1985 18:00:00)-Water Temperature (C)]]*OO[[#This Row],[93]]</f>
        <v>2.084585409763875E-20</v>
      </c>
      <c r="CR561" s="10">
        <f>3/24000000*OO[[#This Row],[152 (07JUL1985 21:00:00)-Water Temperature (C)]]*OO[[#This Row],[94]]</f>
        <v>9.5381516613037496E-20</v>
      </c>
      <c r="CS561" s="10">
        <f>3/24000000*OO[[#This Row],[153 (08JUL1985 00:00:00)-Water Temperature (C)]]*OO[[#This Row],[95]]</f>
        <v>4.7059046812124994E-19</v>
      </c>
      <c r="CT561" s="10">
        <f>3/24000000*OO[[#This Row],[154 (08JUL1985 03:00:00)-Water Temperature (C)]]*OO[[#This Row],[96]]</f>
        <v>1.769359382145375E-18</v>
      </c>
      <c r="CU561" s="10">
        <f>3/24000000*OO[[#This Row],[155 (08JUL1985 06:00:00)-Water Temperature (C)]]*OO[[#This Row],[97]]</f>
        <v>5.2865018679200003E-18</v>
      </c>
      <c r="CV561" s="10">
        <f>3/24000000*OO[[#This Row],[156 (08JUL1985 09:00:00)-Water Temperature (C)]]*OO[[#This Row],[98]]</f>
        <v>1.3454748964117497E-17</v>
      </c>
      <c r="CW561" s="10">
        <f>3/24000000*OO[[#This Row],[157 (08JUL1985 12:00:00)-Water Temperature (C)]]*OO[[#This Row],[99]]</f>
        <v>3.0977992406374997E-17</v>
      </c>
    </row>
    <row r="562" spans="1:102" x14ac:dyDescent="0.35">
      <c r="A562" t="s">
        <v>569</v>
      </c>
      <c r="B562">
        <v>6870.28</v>
      </c>
      <c r="C562" s="10">
        <f>3/24*OO[[#This Row],[59 (26JUN1985 06:00:00)-Water Temperature (C)]]*OO[[#This Row],[1]]/SUM(OO[1])</f>
        <v>0</v>
      </c>
      <c r="D562" s="10">
        <f>3/24*OO[[#This Row],[60 (26JUN1985 09:00:00)-Water Temperature (C)]]*OO[[#This Row],[2]]/SUM(OO[2])</f>
        <v>0</v>
      </c>
      <c r="E562" s="10">
        <f>3/24*OO[[#This Row],[61 (26JUN1985 12:00:00)-Water Temperature (C)]]*OO[[#This Row],[3]]/SUM(OO[3])</f>
        <v>0</v>
      </c>
      <c r="F562" s="10">
        <f>3/24*OO[[#This Row],[62 (26JUN1985 15:00:00)-Water Temperature (C)]]*OO[[#This Row],[4]]/SUM(OO[4])</f>
        <v>0</v>
      </c>
      <c r="G562" s="10">
        <f>3/24*OO[[#This Row],[63 (26JUN1985 18:00:00)-Water Temperature (C)]]*OO[[#This Row],[5]]/SUM(OO[5])</f>
        <v>0</v>
      </c>
      <c r="H562" s="10">
        <f>3/24*OO[[#This Row],[64 (26JUN1985 21:00:00)-Water Temperature (C)]]*OO[[#This Row],[6]]/SUM(OO[6])</f>
        <v>0</v>
      </c>
      <c r="I562" s="10">
        <f>3/24*OO[[#This Row],[65 (27JUN1985 00:00:00)-Water Temperature (C)]]*OO[[#This Row],[7]]/SUM(OO[7])</f>
        <v>0</v>
      </c>
      <c r="J562" s="10">
        <f>3/24*OO[[#This Row],[66 (27JUN1985 03:00:00)-Water Temperature (C)]]*OO[[#This Row],[8]]/SUM(OO[8])</f>
        <v>0</v>
      </c>
      <c r="K562" s="10">
        <f>3/24*OO[[#This Row],[67 (27JUN1985 06:00:00)-Water Temperature (C)]]*OO[[#This Row],[9]]/SUM(OO[9])</f>
        <v>0</v>
      </c>
      <c r="L562" s="10">
        <f>3/24*OO[[#This Row],[68 (27JUN1985 09:00:00)-Water Temperature (C)]]*OO[[#This Row],[10]]/SUM(OO[10])</f>
        <v>0</v>
      </c>
      <c r="M562" s="10">
        <f>3/24*OO[[#This Row],[69 (27JUN1985 12:00:00)-Water Temperature (C)]]*OO[[#This Row],[11]]/SUM(OO[11])</f>
        <v>0</v>
      </c>
      <c r="N562" s="10">
        <f>3/24*OO[[#This Row],[70 (27JUN1985 15:00:00)-Water Temperature (C)]]*OO[[#This Row],[12]]/SUM(OO[12])</f>
        <v>0</v>
      </c>
      <c r="O562" s="10">
        <f>3/24*OO[[#This Row],[71 (27JUN1985 18:00:00)-Water Temperature (C)]]*OO[[#This Row],[13]]/SUM(OO[13])</f>
        <v>0</v>
      </c>
      <c r="P562" s="10">
        <f>3/24*OO[[#This Row],[72 (27JUN1985 21:00:00)-Water Temperature (C)]]*OO[[#This Row],[14]]/SUM(OO[14])</f>
        <v>0</v>
      </c>
      <c r="Q562" s="10">
        <f>3/24*OO[[#This Row],[73 (28JUN1985 00:00:00)-Water Temperature (C)]]*OO[[#This Row],[15]]/SUM(OO[15])</f>
        <v>0</v>
      </c>
      <c r="R562" s="10">
        <f>3/24*OO[[#This Row],[74 (28JUN1985 03:00:00)-Water Temperature (C)]]*OO[[#This Row],[16]]/SUM(OO[16])</f>
        <v>0</v>
      </c>
      <c r="S562" s="10">
        <f>3/24*OO[[#This Row],[75 (28JUN1985 06:00:00)-Water Temperature (C)]]*OO[[#This Row],[17]]/SUM(OO[17])</f>
        <v>0</v>
      </c>
      <c r="T562" s="10">
        <f>3/24*OO[[#This Row],[76 (28JUN1985 09:00:00)-Water Temperature (C)]]*OO[[#This Row],[18]]/SUM(OO[18])</f>
        <v>0</v>
      </c>
      <c r="U562" s="10">
        <f>3/24*OO[[#This Row],[77 (28JUN1985 12:00:00)-Water Temperature (C)]]*OO[[#This Row],[19]]/SUM(OO[19])</f>
        <v>0</v>
      </c>
      <c r="V562" s="10">
        <f>3/24000000*OO[[#This Row],[78 (28JUN1985 15:00:00)-Water Temperature (C)]]*OO[[#This Row],[20]]</f>
        <v>0</v>
      </c>
      <c r="W562" s="10">
        <f>3/24000000*OO[[#This Row],[79 (28JUN1985 18:00:00)-Water Temperature (C)]]*OO[[#This Row],[21]]</f>
        <v>0</v>
      </c>
      <c r="X562" s="10">
        <f>3/24000000*OO[[#This Row],[80 (28JUN1985 21:00:00)-Water Temperature (C)]]*OO[[#This Row],[22]]</f>
        <v>0</v>
      </c>
      <c r="Y562" s="10">
        <f>3/24000000*OO[[#This Row],[81 (29JUN1985 00:00:00)-Water Temperature (C)]]*OO[[#This Row],[23]]</f>
        <v>0</v>
      </c>
      <c r="Z562" s="10">
        <f>3/24000000*OO[[#This Row],[82 (29JUN1985 03:00:00)-Water Temperature (C)]]*OO[[#This Row],[24]]</f>
        <v>0</v>
      </c>
      <c r="AA562" s="10">
        <f>3/24000000*OO[[#This Row],[83 (29JUN1985 06:00:00)-Water Temperature (C)]]*OO[[#This Row],[25]]</f>
        <v>0</v>
      </c>
      <c r="AB562" s="10">
        <f>3/24000000*OO[[#This Row],[84 (29JUN1985 09:00:00)-Water Temperature (C)]]*OO[[#This Row],[26]]</f>
        <v>0</v>
      </c>
      <c r="AC562" s="10">
        <f>3/24000000*OO[[#This Row],[85 (29JUN1985 12:00:00)-Water Temperature (C)]]*OO[[#This Row],[27]]</f>
        <v>0</v>
      </c>
      <c r="AD562" s="10">
        <f>3/24000000*OO[[#This Row],[86 (29JUN1985 15:00:00)-Water Temperature (C)]]*OO[[#This Row],[28]]</f>
        <v>0</v>
      </c>
      <c r="AE562" s="10">
        <f>3/24000000*OO[[#This Row],[88 (29JUN1985 21:00:00)-Water Temperature (C)]]*OO[[#This Row],[30]]</f>
        <v>0</v>
      </c>
      <c r="AF562" s="10">
        <f>3/24000000*OO[[#This Row],[88 (29JUN1985 21:00:00)-Water Temperature (C)]]*OO[[#This Row],[30]]</f>
        <v>0</v>
      </c>
      <c r="AG562" s="10">
        <f>3/24000000*OO[[#This Row],[89 (30JUN1985 00:00:00)-Water Temperature (C)]]*OO[[#This Row],[31]]</f>
        <v>0</v>
      </c>
      <c r="AH562" s="10">
        <f>3/24000000*OO[[#This Row],[90 (30JUN1985 03:00:00)-Water Temperature (C)]]*OO[[#This Row],[32]]</f>
        <v>0</v>
      </c>
      <c r="AI562" s="10">
        <f>3/24000000*OO[[#This Row],[91 (30JUN1985 06:00:00)-Water Temperature (C)]]*OO[[#This Row],[33]]</f>
        <v>0</v>
      </c>
      <c r="AJ562" s="10">
        <f>3/24000000*OO[[#This Row],[92 (30JUN1985 09:00:00)-Water Temperature (C)]]*OO[[#This Row],[34]]</f>
        <v>0</v>
      </c>
      <c r="AK562" s="10">
        <f>3/24000000*OO[[#This Row],[93 (30JUN1985 12:00:00)-Water Temperature (C)]]*OO[[#This Row],[35]]</f>
        <v>0</v>
      </c>
      <c r="AL562" s="10">
        <f>3/24000000*OO[[#This Row],[94 (30JUN1985 15:00:00)-Water Temperature (C)]]*OO[[#This Row],[36]]</f>
        <v>0</v>
      </c>
      <c r="AM562" s="10">
        <f>3/24000000*OO[[#This Row],[95 (30JUN1985 18:00:00)-Water Temperature (C)]]*OO[[#This Row],[37]]</f>
        <v>0</v>
      </c>
      <c r="AN562" s="10">
        <f>3/24000000*OO[[#This Row],[96 (30JUN1985 21:00:00)-Water Temperature (C)]]*OO[[#This Row],[38]]</f>
        <v>0</v>
      </c>
      <c r="AO562" s="10">
        <f>3/24000000*OO[[#This Row],[97 (01JUL1985 00:00:00)-Water Temperature (C)]]*OO[[#This Row],[39]]</f>
        <v>0</v>
      </c>
      <c r="AP562" s="10">
        <f>3/24000000*OO[[#This Row],[98 (01JUL1985 03:00:00)-Water Temperature (C)]]*OO[[#This Row],[40]]</f>
        <v>0</v>
      </c>
      <c r="AQ562" s="10">
        <f>3/24000000*OO[[#This Row],[99 (01JUL1985 06:00:00)-Water Temperature (C)]]*OO[[#This Row],[41]]</f>
        <v>0</v>
      </c>
      <c r="AR562" s="10">
        <f>3/24000000*OO[[#This Row],[100 (01JUL1985 09:00:00)-Water Temperature (C)]]*OO[[#This Row],[42]]</f>
        <v>0</v>
      </c>
      <c r="AS562" s="10">
        <f>3/24000000*OO[[#This Row],[101 (01JUL1985 12:00:00)-Water Temperature (C)]]*OO[[#This Row],[43]]</f>
        <v>0</v>
      </c>
      <c r="AT562" s="10">
        <f>3/24000000*OO[[#This Row],[102 (01JUL1985 15:00:00)-Water Temperature (C)]]*OO[[#This Row],[44]]</f>
        <v>0</v>
      </c>
      <c r="AU562" s="10">
        <f>3/24000000*OO[[#This Row],[103 (01JUL1985 18:00:00)-Water Temperature (C)]]*OO[[#This Row],[45]]</f>
        <v>0</v>
      </c>
      <c r="AV562" s="10">
        <f>3/24000000*OO[[#This Row],[104 (01JUL1985 21:00:00)-Water Temperature (C)]]*OO[[#This Row],[46]]</f>
        <v>0</v>
      </c>
      <c r="AW562" s="10">
        <f>3/24000000*OO[[#This Row],[105 (02JUL1985 00:00:00)-Water Temperature (C)]]*OO[[#This Row],[47]]</f>
        <v>0</v>
      </c>
      <c r="AX562" s="10">
        <f>3/24000000*OO[[#This Row],[106 (02JUL1985 03:00:00)-Water Temperature (C)]]*OO[[#This Row],[48]]</f>
        <v>0</v>
      </c>
      <c r="AY562" s="10">
        <f>3/24000000*OO[[#This Row],[107 (02JUL1985 06:00:00)-Water Temperature (C)]]*OO[[#This Row],[49]]</f>
        <v>0</v>
      </c>
      <c r="AZ562" s="10">
        <f>3/24000000*OO[[#This Row],[108 (02JUL1985 09:00:00)-Water Temperature (C)]]*OO[[#This Row],[50]]</f>
        <v>0</v>
      </c>
      <c r="BA562" s="10">
        <f>3/24000000*OO[[#This Row],[109 (02JUL1985 12:00:00)-Water Temperature (C)]]*OO[[#This Row],[51]]</f>
        <v>0</v>
      </c>
      <c r="BB562" s="10">
        <f>3/24000000*OO[[#This Row],[110 (02JUL1985 15:00:00)-Water Temperature (C)]]*OO[[#This Row],[52]]</f>
        <v>0</v>
      </c>
      <c r="BC562" s="10">
        <f>3/24000000*OO[[#This Row],[111 (02JUL1985 18:00:00)-Water Temperature (C)]]*OO[[#This Row],[53]]</f>
        <v>0</v>
      </c>
      <c r="BD562" s="10">
        <f>3/24000000*OO[[#This Row],[112 (02JUL1985 21:00:00)-Water Temperature (C)]]*OO[[#This Row],[54]]</f>
        <v>0</v>
      </c>
      <c r="BE562" s="10">
        <f>3/24000000*OO[[#This Row],[113 (03JUL1985 00:00:00)-Water Temperature (C)]]*OO[[#This Row],[55]]</f>
        <v>0</v>
      </c>
      <c r="BF562" s="10">
        <f>3/24000000*OO[[#This Row],[114 (03JUL1985 03:00:00)-Water Temperature (C)]]*OO[[#This Row],[56]]</f>
        <v>0</v>
      </c>
      <c r="BG562" s="10">
        <f>3/24000000*OO[[#This Row],[115 (03JUL1985 06:00:00)-Water Temperature (C)]]*OO[[#This Row],[57]]</f>
        <v>0</v>
      </c>
      <c r="BH562" s="10">
        <f>3/24000000*OO[[#This Row],[116 (03JUL1985 09:00:00)-Water Temperature (C)]]*OO[[#This Row],[58]]</f>
        <v>0</v>
      </c>
      <c r="BI562" s="10">
        <f>3/24000000*OO[[#This Row],[117 (03JUL1985 12:00:00)-Water Temperature (C)]]*OO[[#This Row],[59]]</f>
        <v>0</v>
      </c>
      <c r="BJ562" s="10">
        <f>3/24000000*OO[[#This Row],[118 (03JUL1985 15:00:00)-Water Temperature (C)]]*OO[[#This Row],[60]]</f>
        <v>0</v>
      </c>
      <c r="BK562" s="10">
        <f>3/24000000*OO[[#This Row],[119 (03JUL1985 18:00:00)-Water Temperature (C)]]*OO[[#This Row],[61]]</f>
        <v>0</v>
      </c>
      <c r="BL562" s="10">
        <f>3/24000000*OO[[#This Row],[120 (03JUL1985 21:00:00)-Water Temperature (C)]]*OO[[#This Row],[62]]</f>
        <v>0</v>
      </c>
      <c r="BM562" s="10">
        <f>3/24000000*OO[[#This Row],[121 (04JUL1985 00:00:00)-Water Temperature (C)]]*OO[[#This Row],[63]]</f>
        <v>0</v>
      </c>
      <c r="BN562" s="10">
        <f>3/24000000*OO[[#This Row],[122 (04JUL1985 03:00:00)-Water Temperature (C)]]*OO[[#This Row],[64]]</f>
        <v>0</v>
      </c>
      <c r="BO562" s="10">
        <f>3/24000000*OO[[#This Row],[123 (04JUL1985 06:00:00)-Water Temperature (C)]]*OO[[#This Row],[65]]</f>
        <v>0</v>
      </c>
      <c r="BP562" s="10">
        <f>3/24000000*OO[[#This Row],[124 (04JUL1985 09:00:00)-Water Temperature (C)]]*OO[[#This Row],[66]]</f>
        <v>0</v>
      </c>
      <c r="BQ562" s="10">
        <f>3/24000000*OO[[#This Row],[125 (04JUL1985 12:00:00)-Water Temperature (C)]]*OO[[#This Row],[67]]</f>
        <v>0</v>
      </c>
      <c r="BR562" s="10">
        <f>3/24000000*OO[[#This Row],[126 (04JUL1985 15:00:00)-Water Temperature (C)]]*OO[[#This Row],[68]]</f>
        <v>0</v>
      </c>
      <c r="BS562" s="10">
        <f>3/24000000*OO[[#This Row],[127 (04JUL1985 18:00:00)-Water Temperature (C)]]*OO[[#This Row],[69]]</f>
        <v>0</v>
      </c>
      <c r="BT562" s="10">
        <f>3/24000000*OO[[#This Row],[128 (04JUL1985 21:00:00)-Water Temperature (C)]]*OO[[#This Row],[70]]</f>
        <v>0</v>
      </c>
      <c r="BU562" s="10">
        <f>3/24000000*OO[[#This Row],[129 (05JUL1985 00:00:00)-Water Temperature (C)]]*OO[[#This Row],[71]]</f>
        <v>0</v>
      </c>
      <c r="BV562" s="10">
        <f>3/24000000*OO[[#This Row],[130 (05JUL1985 03:00:00)-Water Temperature (C)]]*OO[[#This Row],[72]]</f>
        <v>0</v>
      </c>
      <c r="BW562" s="10">
        <f>3/24000000*OO[[#This Row],[131 (05JUL1985 06:00:00)-Water Temperature (C)]]*OO[[#This Row],[73]]</f>
        <v>0</v>
      </c>
      <c r="BX562" s="10">
        <f>3/24000000*OO[[#This Row],[132 (05JUL1985 09:00:00)-Water Temperature (C)]]*OO[[#This Row],[74]]</f>
        <v>0</v>
      </c>
      <c r="BY562" s="10">
        <f>3/24000000*OO[[#This Row],[133 (05JUL1985 12:00:00)-Water Temperature (C)]]*OO[[#This Row],[75]]</f>
        <v>0</v>
      </c>
      <c r="BZ562" s="10">
        <f>3/24000000*OO[[#This Row],[134 (05JUL1985 15:00:00)-Water Temperature (C)]]*OO[[#This Row],[76]]</f>
        <v>0</v>
      </c>
      <c r="CA562" s="10">
        <f>3/24000000*OO[[#This Row],[135 (05JUL1985 18:00:00)-Water Temperature (C)]]*OO[[#This Row],[77]]</f>
        <v>0</v>
      </c>
      <c r="CB562" s="10">
        <f>3/24000000*OO[[#This Row],[136 (05JUL1985 21:00:00)-Water Temperature (C)]]*OO[[#This Row],[78]]</f>
        <v>0</v>
      </c>
      <c r="CC562" s="10">
        <f>3/24000000*OO[[#This Row],[137 (06JUL1985 00:00:00)-Water Temperature (C)]]*OO[[#This Row],[79]]</f>
        <v>0</v>
      </c>
      <c r="CD562" s="10">
        <f>3/24000000*OO[[#This Row],[138 (06JUL1985 03:00:00)-Water Temperature (C)]]*OO[[#This Row],[80]]</f>
        <v>0</v>
      </c>
      <c r="CE562" s="10">
        <f>3/24000000*OO[[#This Row],[139 (06JUL1985 06:00:00)-Water Temperature (C)]]*OO[[#This Row],[81]]</f>
        <v>0</v>
      </c>
      <c r="CF562" s="10">
        <f>3/24000000*OO[[#This Row],[140 (06JUL1985 09:00:00)-Water Temperature (C)]]*OO[[#This Row],[82]]</f>
        <v>0</v>
      </c>
      <c r="CG562" s="10">
        <f>3/24000000*OO[[#This Row],[141 (06JUL1985 12:00:00)-Water Temperature (C)]]*OO[[#This Row],[83]]</f>
        <v>0</v>
      </c>
      <c r="CH562" s="10">
        <f>3/24000000*OO[[#This Row],[142 (06JUL1985 15:00:00)-Water Temperature (C)]]*OO[[#This Row],[84]]</f>
        <v>0</v>
      </c>
      <c r="CI562" s="10">
        <f>3/24000000*OO[[#This Row],[143 (06JUL1985 18:00:00)-Water Temperature (C)]]*OO[[#This Row],[85]]</f>
        <v>0</v>
      </c>
      <c r="CJ562" s="10">
        <f>3/24000000*OO[[#This Row],[144 (06JUL1985 21:00:00)-Water Temperature (C)]]*OO[[#This Row],[86]]</f>
        <v>-3.3384505020974995E-31</v>
      </c>
      <c r="CK562" s="10">
        <f>3/24000000*OO[[#This Row],[145 (07JUL1985 00:00:00)-Water Temperature (C)]]*OO[[#This Row],[87]]</f>
        <v>-4.6251628363062502E-29</v>
      </c>
      <c r="CL562" s="10">
        <f>3/24000000*OO[[#This Row],[146 (07JUL1985 03:00:00)-Water Temperature (C)]]*OO[[#This Row],[88]]</f>
        <v>-3.7092812926687496E-28</v>
      </c>
      <c r="CM562" s="10">
        <f>3/24000000*OO[[#This Row],[147 (07JUL1985 06:00:00)-Water Temperature (C)]]*OO[[#This Row],[89]]</f>
        <v>-1.6587580463380001E-27</v>
      </c>
      <c r="CN562" s="10">
        <f>3/24000000*OO[[#This Row],[148 (07JUL1985 09:00:00)-Water Temperature (C)]]*OO[[#This Row],[90]]</f>
        <v>-6.7492452843624989E-27</v>
      </c>
      <c r="CO562" s="10">
        <f>3/24000000*OO[[#This Row],[149 (07JUL1985 12:00:00)-Water Temperature (C)]]*OO[[#This Row],[91]]</f>
        <v>-2.2882750804875001E-26</v>
      </c>
      <c r="CP562" s="10">
        <f>3/24000000*OO[[#This Row],[150 (07JUL1985 15:00:00)-Water Temperature (C)]]*OO[[#This Row],[92]]</f>
        <v>-3.8039488949199994E-26</v>
      </c>
      <c r="CQ562" s="10">
        <f>3/24000000*OO[[#This Row],[151 (07JUL1985 18:00:00)-Water Temperature (C)]]*OO[[#This Row],[93]]</f>
        <v>-3.2459253308300001E-25</v>
      </c>
      <c r="CR562" s="10">
        <f>3/24000000*OO[[#This Row],[152 (07JUL1985 21:00:00)-Water Temperature (C)]]*OO[[#This Row],[94]]</f>
        <v>-3.40163174459E-25</v>
      </c>
      <c r="CS562" s="10">
        <f>3/24000000*OO[[#This Row],[153 (08JUL1985 00:00:00)-Water Temperature (C)]]*OO[[#This Row],[95]]</f>
        <v>-5.3091290465812504E-24</v>
      </c>
      <c r="CT562" s="10">
        <f>3/24000000*OO[[#This Row],[154 (08JUL1985 03:00:00)-Water Temperature (C)]]*OO[[#This Row],[96]]</f>
        <v>-1.4470295238399998E-23</v>
      </c>
      <c r="CU562" s="10">
        <f>3/24000000*OO[[#This Row],[155 (08JUL1985 06:00:00)-Water Temperature (C)]]*OO[[#This Row],[97]]</f>
        <v>-4.5882160548899994E-24</v>
      </c>
      <c r="CV562" s="10">
        <f>3/24000000*OO[[#This Row],[156 (08JUL1985 09:00:00)-Water Temperature (C)]]*OO[[#This Row],[98]]</f>
        <v>-4.3896443917612505E-23</v>
      </c>
      <c r="CW562" s="10">
        <f>3/24000000*OO[[#This Row],[157 (08JUL1985 12:00:00)-Water Temperature (C)]]*OO[[#This Row],[99]]</f>
        <v>-1.6567420555057499E-23</v>
      </c>
    </row>
    <row r="563" spans="1:102" x14ac:dyDescent="0.35">
      <c r="A563" t="s">
        <v>570</v>
      </c>
      <c r="B563">
        <v>6174.1080000000002</v>
      </c>
      <c r="C563" s="10">
        <f>3/24*OO[[#This Row],[59 (26JUN1985 06:00:00)-Water Temperature (C)]]*OO[[#This Row],[1]]/SUM(OO[1])</f>
        <v>0</v>
      </c>
      <c r="D563" s="10">
        <f>3/24*OO[[#This Row],[60 (26JUN1985 09:00:00)-Water Temperature (C)]]*OO[[#This Row],[2]]/SUM(OO[2])</f>
        <v>0</v>
      </c>
      <c r="E563" s="10">
        <f>3/24*OO[[#This Row],[61 (26JUN1985 12:00:00)-Water Temperature (C)]]*OO[[#This Row],[3]]/SUM(OO[3])</f>
        <v>0</v>
      </c>
      <c r="F563" s="10">
        <f>3/24*OO[[#This Row],[62 (26JUN1985 15:00:00)-Water Temperature (C)]]*OO[[#This Row],[4]]/SUM(OO[4])</f>
        <v>0</v>
      </c>
      <c r="G563" s="10">
        <f>3/24*OO[[#This Row],[63 (26JUN1985 18:00:00)-Water Temperature (C)]]*OO[[#This Row],[5]]/SUM(OO[5])</f>
        <v>0</v>
      </c>
      <c r="H563" s="10">
        <f>3/24*OO[[#This Row],[64 (26JUN1985 21:00:00)-Water Temperature (C)]]*OO[[#This Row],[6]]/SUM(OO[6])</f>
        <v>0</v>
      </c>
      <c r="I563" s="10">
        <f>3/24*OO[[#This Row],[65 (27JUN1985 00:00:00)-Water Temperature (C)]]*OO[[#This Row],[7]]/SUM(OO[7])</f>
        <v>0</v>
      </c>
      <c r="J563" s="10">
        <f>3/24*OO[[#This Row],[66 (27JUN1985 03:00:00)-Water Temperature (C)]]*OO[[#This Row],[8]]/SUM(OO[8])</f>
        <v>0</v>
      </c>
      <c r="K563" s="10">
        <f>3/24*OO[[#This Row],[67 (27JUN1985 06:00:00)-Water Temperature (C)]]*OO[[#This Row],[9]]/SUM(OO[9])</f>
        <v>0</v>
      </c>
      <c r="L563" s="10">
        <f>3/24*OO[[#This Row],[68 (27JUN1985 09:00:00)-Water Temperature (C)]]*OO[[#This Row],[10]]/SUM(OO[10])</f>
        <v>0</v>
      </c>
      <c r="M563" s="10">
        <f>3/24*OO[[#This Row],[69 (27JUN1985 12:00:00)-Water Temperature (C)]]*OO[[#This Row],[11]]/SUM(OO[11])</f>
        <v>0</v>
      </c>
      <c r="N563" s="10">
        <f>3/24*OO[[#This Row],[70 (27JUN1985 15:00:00)-Water Temperature (C)]]*OO[[#This Row],[12]]/SUM(OO[12])</f>
        <v>0</v>
      </c>
      <c r="O563" s="10">
        <f>3/24*OO[[#This Row],[71 (27JUN1985 18:00:00)-Water Temperature (C)]]*OO[[#This Row],[13]]/SUM(OO[13])</f>
        <v>0</v>
      </c>
      <c r="P563" s="10">
        <f>3/24*OO[[#This Row],[72 (27JUN1985 21:00:00)-Water Temperature (C)]]*OO[[#This Row],[14]]/SUM(OO[14])</f>
        <v>0</v>
      </c>
      <c r="Q563" s="10">
        <f>3/24*OO[[#This Row],[73 (28JUN1985 00:00:00)-Water Temperature (C)]]*OO[[#This Row],[15]]/SUM(OO[15])</f>
        <v>0</v>
      </c>
      <c r="R563" s="10">
        <f>3/24*OO[[#This Row],[74 (28JUN1985 03:00:00)-Water Temperature (C)]]*OO[[#This Row],[16]]/SUM(OO[16])</f>
        <v>0</v>
      </c>
      <c r="S563" s="10">
        <f>3/24*OO[[#This Row],[75 (28JUN1985 06:00:00)-Water Temperature (C)]]*OO[[#This Row],[17]]/SUM(OO[17])</f>
        <v>0</v>
      </c>
      <c r="T563" s="10">
        <f>3/24*OO[[#This Row],[76 (28JUN1985 09:00:00)-Water Temperature (C)]]*OO[[#This Row],[18]]/SUM(OO[18])</f>
        <v>0</v>
      </c>
      <c r="U563" s="10">
        <f>3/24*OO[[#This Row],[77 (28JUN1985 12:00:00)-Water Temperature (C)]]*OO[[#This Row],[19]]/SUM(OO[19])</f>
        <v>0</v>
      </c>
      <c r="V563" s="10">
        <f>3/24000000*OO[[#This Row],[78 (28JUN1985 15:00:00)-Water Temperature (C)]]*OO[[#This Row],[20]]</f>
        <v>0</v>
      </c>
      <c r="W563" s="10">
        <f>3/24000000*OO[[#This Row],[79 (28JUN1985 18:00:00)-Water Temperature (C)]]*OO[[#This Row],[21]]</f>
        <v>0</v>
      </c>
      <c r="X563" s="10">
        <f>3/24000000*OO[[#This Row],[80 (28JUN1985 21:00:00)-Water Temperature (C)]]*OO[[#This Row],[22]]</f>
        <v>0</v>
      </c>
      <c r="Y563" s="10">
        <f>3/24000000*OO[[#This Row],[81 (29JUN1985 00:00:00)-Water Temperature (C)]]*OO[[#This Row],[23]]</f>
        <v>0</v>
      </c>
      <c r="Z563" s="10">
        <f>3/24000000*OO[[#This Row],[82 (29JUN1985 03:00:00)-Water Temperature (C)]]*OO[[#This Row],[24]]</f>
        <v>0</v>
      </c>
      <c r="AA563" s="10">
        <f>3/24000000*OO[[#This Row],[83 (29JUN1985 06:00:00)-Water Temperature (C)]]*OO[[#This Row],[25]]</f>
        <v>0</v>
      </c>
      <c r="AB563" s="10">
        <f>3/24000000*OO[[#This Row],[84 (29JUN1985 09:00:00)-Water Temperature (C)]]*OO[[#This Row],[26]]</f>
        <v>0</v>
      </c>
      <c r="AC563" s="10">
        <f>3/24000000*OO[[#This Row],[85 (29JUN1985 12:00:00)-Water Temperature (C)]]*OO[[#This Row],[27]]</f>
        <v>0</v>
      </c>
      <c r="AD563" s="10">
        <f>3/24000000*OO[[#This Row],[86 (29JUN1985 15:00:00)-Water Temperature (C)]]*OO[[#This Row],[28]]</f>
        <v>0</v>
      </c>
      <c r="AE563" s="10">
        <f>3/24000000*OO[[#This Row],[88 (29JUN1985 21:00:00)-Water Temperature (C)]]*OO[[#This Row],[30]]</f>
        <v>0</v>
      </c>
      <c r="AF563" s="10">
        <f>3/24000000*OO[[#This Row],[88 (29JUN1985 21:00:00)-Water Temperature (C)]]*OO[[#This Row],[30]]</f>
        <v>0</v>
      </c>
      <c r="AG563" s="10">
        <f>3/24000000*OO[[#This Row],[89 (30JUN1985 00:00:00)-Water Temperature (C)]]*OO[[#This Row],[31]]</f>
        <v>0</v>
      </c>
      <c r="AH563" s="10">
        <f>3/24000000*OO[[#This Row],[90 (30JUN1985 03:00:00)-Water Temperature (C)]]*OO[[#This Row],[32]]</f>
        <v>0</v>
      </c>
      <c r="AI563" s="10">
        <f>3/24000000*OO[[#This Row],[91 (30JUN1985 06:00:00)-Water Temperature (C)]]*OO[[#This Row],[33]]</f>
        <v>0</v>
      </c>
      <c r="AJ563" s="10">
        <f>3/24000000*OO[[#This Row],[92 (30JUN1985 09:00:00)-Water Temperature (C)]]*OO[[#This Row],[34]]</f>
        <v>0</v>
      </c>
      <c r="AK563" s="10">
        <f>3/24000000*OO[[#This Row],[93 (30JUN1985 12:00:00)-Water Temperature (C)]]*OO[[#This Row],[35]]</f>
        <v>0</v>
      </c>
      <c r="AL563" s="10">
        <f>3/24000000*OO[[#This Row],[94 (30JUN1985 15:00:00)-Water Temperature (C)]]*OO[[#This Row],[36]]</f>
        <v>0</v>
      </c>
      <c r="AM563" s="10">
        <f>3/24000000*OO[[#This Row],[95 (30JUN1985 18:00:00)-Water Temperature (C)]]*OO[[#This Row],[37]]</f>
        <v>0</v>
      </c>
      <c r="AN563" s="10">
        <f>3/24000000*OO[[#This Row],[96 (30JUN1985 21:00:00)-Water Temperature (C)]]*OO[[#This Row],[38]]</f>
        <v>0</v>
      </c>
      <c r="AO563" s="10">
        <f>3/24000000*OO[[#This Row],[97 (01JUL1985 00:00:00)-Water Temperature (C)]]*OO[[#This Row],[39]]</f>
        <v>0</v>
      </c>
      <c r="AP563" s="10">
        <f>3/24000000*OO[[#This Row],[98 (01JUL1985 03:00:00)-Water Temperature (C)]]*OO[[#This Row],[40]]</f>
        <v>0</v>
      </c>
      <c r="AQ563" s="10">
        <f>3/24000000*OO[[#This Row],[99 (01JUL1985 06:00:00)-Water Temperature (C)]]*OO[[#This Row],[41]]</f>
        <v>0</v>
      </c>
      <c r="AR563" s="10">
        <f>3/24000000*OO[[#This Row],[100 (01JUL1985 09:00:00)-Water Temperature (C)]]*OO[[#This Row],[42]]</f>
        <v>0</v>
      </c>
      <c r="AS563" s="10">
        <f>3/24000000*OO[[#This Row],[101 (01JUL1985 12:00:00)-Water Temperature (C)]]*OO[[#This Row],[43]]</f>
        <v>0</v>
      </c>
      <c r="AT563" s="10">
        <f>3/24000000*OO[[#This Row],[102 (01JUL1985 15:00:00)-Water Temperature (C)]]*OO[[#This Row],[44]]</f>
        <v>0</v>
      </c>
      <c r="AU563" s="10">
        <f>3/24000000*OO[[#This Row],[103 (01JUL1985 18:00:00)-Water Temperature (C)]]*OO[[#This Row],[45]]</f>
        <v>0</v>
      </c>
      <c r="AV563" s="10">
        <f>3/24000000*OO[[#This Row],[104 (01JUL1985 21:00:00)-Water Temperature (C)]]*OO[[#This Row],[46]]</f>
        <v>0</v>
      </c>
      <c r="AW563" s="10">
        <f>3/24000000*OO[[#This Row],[105 (02JUL1985 00:00:00)-Water Temperature (C)]]*OO[[#This Row],[47]]</f>
        <v>0</v>
      </c>
      <c r="AX563" s="10">
        <f>3/24000000*OO[[#This Row],[106 (02JUL1985 03:00:00)-Water Temperature (C)]]*OO[[#This Row],[48]]</f>
        <v>0</v>
      </c>
      <c r="AY563" s="10">
        <f>3/24000000*OO[[#This Row],[107 (02JUL1985 06:00:00)-Water Temperature (C)]]*OO[[#This Row],[49]]</f>
        <v>0</v>
      </c>
      <c r="AZ563" s="10">
        <f>3/24000000*OO[[#This Row],[108 (02JUL1985 09:00:00)-Water Temperature (C)]]*OO[[#This Row],[50]]</f>
        <v>0</v>
      </c>
      <c r="BA563" s="10">
        <f>3/24000000*OO[[#This Row],[109 (02JUL1985 12:00:00)-Water Temperature (C)]]*OO[[#This Row],[51]]</f>
        <v>0</v>
      </c>
      <c r="BB563" s="10">
        <f>3/24000000*OO[[#This Row],[110 (02JUL1985 15:00:00)-Water Temperature (C)]]*OO[[#This Row],[52]]</f>
        <v>0</v>
      </c>
      <c r="BC563" s="10">
        <f>3/24000000*OO[[#This Row],[111 (02JUL1985 18:00:00)-Water Temperature (C)]]*OO[[#This Row],[53]]</f>
        <v>0</v>
      </c>
      <c r="BD563" s="10">
        <f>3/24000000*OO[[#This Row],[112 (02JUL1985 21:00:00)-Water Temperature (C)]]*OO[[#This Row],[54]]</f>
        <v>0</v>
      </c>
      <c r="BE563" s="10">
        <f>3/24000000*OO[[#This Row],[113 (03JUL1985 00:00:00)-Water Temperature (C)]]*OO[[#This Row],[55]]</f>
        <v>0</v>
      </c>
      <c r="BF563" s="10">
        <f>3/24000000*OO[[#This Row],[114 (03JUL1985 03:00:00)-Water Temperature (C)]]*OO[[#This Row],[56]]</f>
        <v>0</v>
      </c>
      <c r="BG563" s="10">
        <f>3/24000000*OO[[#This Row],[115 (03JUL1985 06:00:00)-Water Temperature (C)]]*OO[[#This Row],[57]]</f>
        <v>0</v>
      </c>
      <c r="BH563" s="10">
        <f>3/24000000*OO[[#This Row],[116 (03JUL1985 09:00:00)-Water Temperature (C)]]*OO[[#This Row],[58]]</f>
        <v>0</v>
      </c>
      <c r="BI563" s="10">
        <f>3/24000000*OO[[#This Row],[117 (03JUL1985 12:00:00)-Water Temperature (C)]]*OO[[#This Row],[59]]</f>
        <v>0</v>
      </c>
      <c r="BJ563" s="10">
        <f>3/24000000*OO[[#This Row],[118 (03JUL1985 15:00:00)-Water Temperature (C)]]*OO[[#This Row],[60]]</f>
        <v>0</v>
      </c>
      <c r="BK563" s="10">
        <f>3/24000000*OO[[#This Row],[119 (03JUL1985 18:00:00)-Water Temperature (C)]]*OO[[#This Row],[61]]</f>
        <v>0</v>
      </c>
      <c r="BL563" s="10">
        <f>3/24000000*OO[[#This Row],[120 (03JUL1985 21:00:00)-Water Temperature (C)]]*OO[[#This Row],[62]]</f>
        <v>0</v>
      </c>
      <c r="BM563" s="10">
        <f>3/24000000*OO[[#This Row],[121 (04JUL1985 00:00:00)-Water Temperature (C)]]*OO[[#This Row],[63]]</f>
        <v>0</v>
      </c>
      <c r="BN563" s="10">
        <f>3/24000000*OO[[#This Row],[122 (04JUL1985 03:00:00)-Water Temperature (C)]]*OO[[#This Row],[64]]</f>
        <v>0</v>
      </c>
      <c r="BO563" s="10">
        <f>3/24000000*OO[[#This Row],[123 (04JUL1985 06:00:00)-Water Temperature (C)]]*OO[[#This Row],[65]]</f>
        <v>0</v>
      </c>
      <c r="BP563" s="10">
        <f>3/24000000*OO[[#This Row],[124 (04JUL1985 09:00:00)-Water Temperature (C)]]*OO[[#This Row],[66]]</f>
        <v>0</v>
      </c>
      <c r="BQ563" s="10">
        <f>3/24000000*OO[[#This Row],[125 (04JUL1985 12:00:00)-Water Temperature (C)]]*OO[[#This Row],[67]]</f>
        <v>0</v>
      </c>
      <c r="BR563" s="10">
        <f>3/24000000*OO[[#This Row],[126 (04JUL1985 15:00:00)-Water Temperature (C)]]*OO[[#This Row],[68]]</f>
        <v>0</v>
      </c>
      <c r="BS563" s="10">
        <f>3/24000000*OO[[#This Row],[127 (04JUL1985 18:00:00)-Water Temperature (C)]]*OO[[#This Row],[69]]</f>
        <v>0</v>
      </c>
      <c r="BT563" s="10">
        <f>3/24000000*OO[[#This Row],[128 (04JUL1985 21:00:00)-Water Temperature (C)]]*OO[[#This Row],[70]]</f>
        <v>0</v>
      </c>
      <c r="BU563" s="10">
        <f>3/24000000*OO[[#This Row],[129 (05JUL1985 00:00:00)-Water Temperature (C)]]*OO[[#This Row],[71]]</f>
        <v>0</v>
      </c>
      <c r="BV563" s="10">
        <f>3/24000000*OO[[#This Row],[130 (05JUL1985 03:00:00)-Water Temperature (C)]]*OO[[#This Row],[72]]</f>
        <v>0</v>
      </c>
      <c r="BW563" s="10">
        <f>3/24000000*OO[[#This Row],[131 (05JUL1985 06:00:00)-Water Temperature (C)]]*OO[[#This Row],[73]]</f>
        <v>0</v>
      </c>
      <c r="BX563" s="10">
        <f>3/24000000*OO[[#This Row],[132 (05JUL1985 09:00:00)-Water Temperature (C)]]*OO[[#This Row],[74]]</f>
        <v>0</v>
      </c>
      <c r="BY563" s="10">
        <f>3/24000000*OO[[#This Row],[133 (05JUL1985 12:00:00)-Water Temperature (C)]]*OO[[#This Row],[75]]</f>
        <v>0</v>
      </c>
      <c r="BZ563" s="10">
        <f>3/24000000*OO[[#This Row],[134 (05JUL1985 15:00:00)-Water Temperature (C)]]*OO[[#This Row],[76]]</f>
        <v>0</v>
      </c>
      <c r="CA563" s="10">
        <f>3/24000000*OO[[#This Row],[135 (05JUL1985 18:00:00)-Water Temperature (C)]]*OO[[#This Row],[77]]</f>
        <v>0</v>
      </c>
      <c r="CB563" s="10">
        <f>3/24000000*OO[[#This Row],[136 (05JUL1985 21:00:00)-Water Temperature (C)]]*OO[[#This Row],[78]]</f>
        <v>0</v>
      </c>
      <c r="CC563" s="10">
        <f>3/24000000*OO[[#This Row],[137 (06JUL1985 00:00:00)-Water Temperature (C)]]*OO[[#This Row],[79]]</f>
        <v>0</v>
      </c>
      <c r="CD563" s="10">
        <f>3/24000000*OO[[#This Row],[138 (06JUL1985 03:00:00)-Water Temperature (C)]]*OO[[#This Row],[80]]</f>
        <v>0</v>
      </c>
      <c r="CE563" s="10">
        <f>3/24000000*OO[[#This Row],[139 (06JUL1985 06:00:00)-Water Temperature (C)]]*OO[[#This Row],[81]]</f>
        <v>0</v>
      </c>
      <c r="CF563" s="10">
        <f>3/24000000*OO[[#This Row],[140 (06JUL1985 09:00:00)-Water Temperature (C)]]*OO[[#This Row],[82]]</f>
        <v>0</v>
      </c>
      <c r="CG563" s="10">
        <f>3/24000000*OO[[#This Row],[141 (06JUL1985 12:00:00)-Water Temperature (C)]]*OO[[#This Row],[83]]</f>
        <v>0</v>
      </c>
      <c r="CH563" s="10">
        <f>3/24000000*OO[[#This Row],[142 (06JUL1985 15:00:00)-Water Temperature (C)]]*OO[[#This Row],[84]]</f>
        <v>0</v>
      </c>
      <c r="CI563" s="10">
        <f>3/24000000*OO[[#This Row],[143 (06JUL1985 18:00:00)-Water Temperature (C)]]*OO[[#This Row],[85]]</f>
        <v>0</v>
      </c>
      <c r="CJ563" s="10">
        <f>3/24000000*OO[[#This Row],[144 (06JUL1985 21:00:00)-Water Temperature (C)]]*OO[[#This Row],[86]]</f>
        <v>0</v>
      </c>
      <c r="CK563" s="10">
        <f>3/24000000*OO[[#This Row],[145 (07JUL1985 00:00:00)-Water Temperature (C)]]*OO[[#This Row],[87]]</f>
        <v>0</v>
      </c>
      <c r="CL563" s="10">
        <f>3/24000000*OO[[#This Row],[146 (07JUL1985 03:00:00)-Water Temperature (C)]]*OO[[#This Row],[88]]</f>
        <v>3.5987225173287502E-29</v>
      </c>
      <c r="CM563" s="10">
        <f>3/24000000*OO[[#This Row],[147 (07JUL1985 06:00:00)-Water Temperature (C)]]*OO[[#This Row],[89]]</f>
        <v>4.0097244827062495E-27</v>
      </c>
      <c r="CN563" s="10">
        <f>3/24000000*OO[[#This Row],[148 (07JUL1985 09:00:00)-Water Temperature (C)]]*OO[[#This Row],[90]]</f>
        <v>4.7439628962749997E-26</v>
      </c>
      <c r="CO563" s="10">
        <f>3/24000000*OO[[#This Row],[149 (07JUL1985 12:00:00)-Water Temperature (C)]]*OO[[#This Row],[91]]</f>
        <v>2.8791064365275001E-25</v>
      </c>
      <c r="CP563" s="10">
        <f>3/24000000*OO[[#This Row],[150 (07JUL1985 15:00:00)-Water Temperature (C)]]*OO[[#This Row],[92]]</f>
        <v>1.2320376551602501E-24</v>
      </c>
      <c r="CQ563" s="10">
        <f>3/24000000*OO[[#This Row],[151 (07JUL1985 18:00:00)-Water Temperature (C)]]*OO[[#This Row],[93]]</f>
        <v>4.2767153852287494E-24</v>
      </c>
      <c r="CR563" s="10">
        <f>3/24000000*OO[[#This Row],[152 (07JUL1985 21:00:00)-Water Temperature (C)]]*OO[[#This Row],[94]]</f>
        <v>1.6085586468309997E-23</v>
      </c>
      <c r="CS563" s="10">
        <f>3/24000000*OO[[#This Row],[153 (08JUL1985 00:00:00)-Water Temperature (C)]]*OO[[#This Row],[95]]</f>
        <v>7.5958114698087513E-23</v>
      </c>
      <c r="CT563" s="10">
        <f>3/24000000*OO[[#This Row],[154 (08JUL1985 03:00:00)-Water Temperature (C)]]*OO[[#This Row],[96]]</f>
        <v>3.1350162356974995E-22</v>
      </c>
      <c r="CU563" s="10">
        <f>3/24000000*OO[[#This Row],[155 (08JUL1985 06:00:00)-Water Temperature (C)]]*OO[[#This Row],[97]]</f>
        <v>1.0379347239393749E-21</v>
      </c>
      <c r="CV563" s="10">
        <f>3/24000000*OO[[#This Row],[156 (08JUL1985 09:00:00)-Water Temperature (C)]]*OO[[#This Row],[98]]</f>
        <v>2.9254903538449998E-21</v>
      </c>
      <c r="CW563" s="10">
        <f>3/24000000*OO[[#This Row],[157 (08JUL1985 12:00:00)-Water Temperature (C)]]*OO[[#This Row],[99]]</f>
        <v>7.4184050458250002E-21</v>
      </c>
    </row>
    <row r="564" spans="1:102" x14ac:dyDescent="0.35">
      <c r="A564" t="s">
        <v>571</v>
      </c>
      <c r="B564">
        <v>4965.7870000000003</v>
      </c>
      <c r="C564" s="10">
        <f>3/24*OO[[#This Row],[59 (26JUN1985 06:00:00)-Water Temperature (C)]]*OO[[#This Row],[1]]/SUM(OO[1])</f>
        <v>0</v>
      </c>
      <c r="D564" s="10">
        <f>3/24*OO[[#This Row],[60 (26JUN1985 09:00:00)-Water Temperature (C)]]*OO[[#This Row],[2]]/SUM(OO[2])</f>
        <v>0</v>
      </c>
      <c r="E564" s="10">
        <f>3/24*OO[[#This Row],[61 (26JUN1985 12:00:00)-Water Temperature (C)]]*OO[[#This Row],[3]]/SUM(OO[3])</f>
        <v>0</v>
      </c>
      <c r="F564" s="10">
        <f>3/24*OO[[#This Row],[62 (26JUN1985 15:00:00)-Water Temperature (C)]]*OO[[#This Row],[4]]/SUM(OO[4])</f>
        <v>0</v>
      </c>
      <c r="G564" s="10">
        <f>3/24*OO[[#This Row],[63 (26JUN1985 18:00:00)-Water Temperature (C)]]*OO[[#This Row],[5]]/SUM(OO[5])</f>
        <v>0</v>
      </c>
      <c r="H564" s="10">
        <f>3/24*OO[[#This Row],[64 (26JUN1985 21:00:00)-Water Temperature (C)]]*OO[[#This Row],[6]]/SUM(OO[6])</f>
        <v>0</v>
      </c>
      <c r="I564" s="10">
        <f>3/24*OO[[#This Row],[65 (27JUN1985 00:00:00)-Water Temperature (C)]]*OO[[#This Row],[7]]/SUM(OO[7])</f>
        <v>0</v>
      </c>
      <c r="J564" s="10">
        <f>3/24*OO[[#This Row],[66 (27JUN1985 03:00:00)-Water Temperature (C)]]*OO[[#This Row],[8]]/SUM(OO[8])</f>
        <v>0</v>
      </c>
      <c r="K564" s="10">
        <f>3/24*OO[[#This Row],[67 (27JUN1985 06:00:00)-Water Temperature (C)]]*OO[[#This Row],[9]]/SUM(OO[9])</f>
        <v>0</v>
      </c>
      <c r="L564" s="10">
        <f>3/24*OO[[#This Row],[68 (27JUN1985 09:00:00)-Water Temperature (C)]]*OO[[#This Row],[10]]/SUM(OO[10])</f>
        <v>0</v>
      </c>
      <c r="M564" s="10">
        <f>3/24*OO[[#This Row],[69 (27JUN1985 12:00:00)-Water Temperature (C)]]*OO[[#This Row],[11]]/SUM(OO[11])</f>
        <v>0</v>
      </c>
      <c r="N564" s="10">
        <f>3/24*OO[[#This Row],[70 (27JUN1985 15:00:00)-Water Temperature (C)]]*OO[[#This Row],[12]]/SUM(OO[12])</f>
        <v>0</v>
      </c>
      <c r="O564" s="10">
        <f>3/24*OO[[#This Row],[71 (27JUN1985 18:00:00)-Water Temperature (C)]]*OO[[#This Row],[13]]/SUM(OO[13])</f>
        <v>0</v>
      </c>
      <c r="P564" s="10">
        <f>3/24*OO[[#This Row],[72 (27JUN1985 21:00:00)-Water Temperature (C)]]*OO[[#This Row],[14]]/SUM(OO[14])</f>
        <v>0</v>
      </c>
      <c r="Q564" s="10">
        <f>3/24*OO[[#This Row],[73 (28JUN1985 00:00:00)-Water Temperature (C)]]*OO[[#This Row],[15]]/SUM(OO[15])</f>
        <v>0</v>
      </c>
      <c r="R564" s="10">
        <f>3/24*OO[[#This Row],[74 (28JUN1985 03:00:00)-Water Temperature (C)]]*OO[[#This Row],[16]]/SUM(OO[16])</f>
        <v>0</v>
      </c>
      <c r="S564" s="10">
        <f>3/24*OO[[#This Row],[75 (28JUN1985 06:00:00)-Water Temperature (C)]]*OO[[#This Row],[17]]/SUM(OO[17])</f>
        <v>0</v>
      </c>
      <c r="T564" s="10">
        <f>3/24*OO[[#This Row],[76 (28JUN1985 09:00:00)-Water Temperature (C)]]*OO[[#This Row],[18]]/SUM(OO[18])</f>
        <v>0</v>
      </c>
      <c r="U564" s="10">
        <f>3/24*OO[[#This Row],[77 (28JUN1985 12:00:00)-Water Temperature (C)]]*OO[[#This Row],[19]]/SUM(OO[19])</f>
        <v>0</v>
      </c>
      <c r="V564" s="10">
        <f>3/24000000*OO[[#This Row],[78 (28JUN1985 15:00:00)-Water Temperature (C)]]*OO[[#This Row],[20]]</f>
        <v>0</v>
      </c>
      <c r="W564" s="10">
        <f>3/24000000*OO[[#This Row],[79 (28JUN1985 18:00:00)-Water Temperature (C)]]*OO[[#This Row],[21]]</f>
        <v>0</v>
      </c>
      <c r="X564" s="10">
        <f>3/24000000*OO[[#This Row],[80 (28JUN1985 21:00:00)-Water Temperature (C)]]*OO[[#This Row],[22]]</f>
        <v>0</v>
      </c>
      <c r="Y564" s="10">
        <f>3/24000000*OO[[#This Row],[81 (29JUN1985 00:00:00)-Water Temperature (C)]]*OO[[#This Row],[23]]</f>
        <v>0</v>
      </c>
      <c r="Z564" s="10">
        <f>3/24000000*OO[[#This Row],[82 (29JUN1985 03:00:00)-Water Temperature (C)]]*OO[[#This Row],[24]]</f>
        <v>0</v>
      </c>
      <c r="AA564" s="10">
        <f>3/24000000*OO[[#This Row],[83 (29JUN1985 06:00:00)-Water Temperature (C)]]*OO[[#This Row],[25]]</f>
        <v>0</v>
      </c>
      <c r="AB564" s="10">
        <f>3/24000000*OO[[#This Row],[84 (29JUN1985 09:00:00)-Water Temperature (C)]]*OO[[#This Row],[26]]</f>
        <v>0</v>
      </c>
      <c r="AC564" s="10">
        <f>3/24000000*OO[[#This Row],[85 (29JUN1985 12:00:00)-Water Temperature (C)]]*OO[[#This Row],[27]]</f>
        <v>0</v>
      </c>
      <c r="AD564" s="10">
        <f>3/24000000*OO[[#This Row],[86 (29JUN1985 15:00:00)-Water Temperature (C)]]*OO[[#This Row],[28]]</f>
        <v>0</v>
      </c>
      <c r="AE564" s="10">
        <f>3/24000000*OO[[#This Row],[88 (29JUN1985 21:00:00)-Water Temperature (C)]]*OO[[#This Row],[30]]</f>
        <v>0</v>
      </c>
      <c r="AF564" s="10">
        <f>3/24000000*OO[[#This Row],[88 (29JUN1985 21:00:00)-Water Temperature (C)]]*OO[[#This Row],[30]]</f>
        <v>0</v>
      </c>
      <c r="AG564" s="10">
        <f>3/24000000*OO[[#This Row],[89 (30JUN1985 00:00:00)-Water Temperature (C)]]*OO[[#This Row],[31]]</f>
        <v>0</v>
      </c>
      <c r="AH564" s="10">
        <f>3/24000000*OO[[#This Row],[90 (30JUN1985 03:00:00)-Water Temperature (C)]]*OO[[#This Row],[32]]</f>
        <v>0</v>
      </c>
      <c r="AI564" s="10">
        <f>3/24000000*OO[[#This Row],[91 (30JUN1985 06:00:00)-Water Temperature (C)]]*OO[[#This Row],[33]]</f>
        <v>0</v>
      </c>
      <c r="AJ564" s="10">
        <f>3/24000000*OO[[#This Row],[92 (30JUN1985 09:00:00)-Water Temperature (C)]]*OO[[#This Row],[34]]</f>
        <v>0</v>
      </c>
      <c r="AK564" s="10">
        <f>3/24000000*OO[[#This Row],[93 (30JUN1985 12:00:00)-Water Temperature (C)]]*OO[[#This Row],[35]]</f>
        <v>0</v>
      </c>
      <c r="AL564" s="10">
        <f>3/24000000*OO[[#This Row],[94 (30JUN1985 15:00:00)-Water Temperature (C)]]*OO[[#This Row],[36]]</f>
        <v>0</v>
      </c>
      <c r="AM564" s="10">
        <f>3/24000000*OO[[#This Row],[95 (30JUN1985 18:00:00)-Water Temperature (C)]]*OO[[#This Row],[37]]</f>
        <v>0</v>
      </c>
      <c r="AN564" s="10">
        <f>3/24000000*OO[[#This Row],[96 (30JUN1985 21:00:00)-Water Temperature (C)]]*OO[[#This Row],[38]]</f>
        <v>0</v>
      </c>
      <c r="AO564" s="10">
        <f>3/24000000*OO[[#This Row],[97 (01JUL1985 00:00:00)-Water Temperature (C)]]*OO[[#This Row],[39]]</f>
        <v>0</v>
      </c>
      <c r="AP564" s="10">
        <f>3/24000000*OO[[#This Row],[98 (01JUL1985 03:00:00)-Water Temperature (C)]]*OO[[#This Row],[40]]</f>
        <v>0</v>
      </c>
      <c r="AQ564" s="10">
        <f>3/24000000*OO[[#This Row],[99 (01JUL1985 06:00:00)-Water Temperature (C)]]*OO[[#This Row],[41]]</f>
        <v>0</v>
      </c>
      <c r="AR564" s="10">
        <f>3/24000000*OO[[#This Row],[100 (01JUL1985 09:00:00)-Water Temperature (C)]]*OO[[#This Row],[42]]</f>
        <v>0</v>
      </c>
      <c r="AS564" s="10">
        <f>3/24000000*OO[[#This Row],[101 (01JUL1985 12:00:00)-Water Temperature (C)]]*OO[[#This Row],[43]]</f>
        <v>0</v>
      </c>
      <c r="AT564" s="10">
        <f>3/24000000*OO[[#This Row],[102 (01JUL1985 15:00:00)-Water Temperature (C)]]*OO[[#This Row],[44]]</f>
        <v>0</v>
      </c>
      <c r="AU564" s="10">
        <f>3/24000000*OO[[#This Row],[103 (01JUL1985 18:00:00)-Water Temperature (C)]]*OO[[#This Row],[45]]</f>
        <v>0</v>
      </c>
      <c r="AV564" s="10">
        <f>3/24000000*OO[[#This Row],[104 (01JUL1985 21:00:00)-Water Temperature (C)]]*OO[[#This Row],[46]]</f>
        <v>0</v>
      </c>
      <c r="AW564" s="10">
        <f>3/24000000*OO[[#This Row],[105 (02JUL1985 00:00:00)-Water Temperature (C)]]*OO[[#This Row],[47]]</f>
        <v>0</v>
      </c>
      <c r="AX564" s="10">
        <f>3/24000000*OO[[#This Row],[106 (02JUL1985 03:00:00)-Water Temperature (C)]]*OO[[#This Row],[48]]</f>
        <v>0</v>
      </c>
      <c r="AY564" s="10">
        <f>3/24000000*OO[[#This Row],[107 (02JUL1985 06:00:00)-Water Temperature (C)]]*OO[[#This Row],[49]]</f>
        <v>0</v>
      </c>
      <c r="AZ564" s="10">
        <f>3/24000000*OO[[#This Row],[108 (02JUL1985 09:00:00)-Water Temperature (C)]]*OO[[#This Row],[50]]</f>
        <v>0</v>
      </c>
      <c r="BA564" s="10">
        <f>3/24000000*OO[[#This Row],[109 (02JUL1985 12:00:00)-Water Temperature (C)]]*OO[[#This Row],[51]]</f>
        <v>0</v>
      </c>
      <c r="BB564" s="10">
        <f>3/24000000*OO[[#This Row],[110 (02JUL1985 15:00:00)-Water Temperature (C)]]*OO[[#This Row],[52]]</f>
        <v>0</v>
      </c>
      <c r="BC564" s="10">
        <f>3/24000000*OO[[#This Row],[111 (02JUL1985 18:00:00)-Water Temperature (C)]]*OO[[#This Row],[53]]</f>
        <v>0</v>
      </c>
      <c r="BD564" s="10">
        <f>3/24000000*OO[[#This Row],[112 (02JUL1985 21:00:00)-Water Temperature (C)]]*OO[[#This Row],[54]]</f>
        <v>0</v>
      </c>
      <c r="BE564" s="10">
        <f>3/24000000*OO[[#This Row],[113 (03JUL1985 00:00:00)-Water Temperature (C)]]*OO[[#This Row],[55]]</f>
        <v>0</v>
      </c>
      <c r="BF564" s="10">
        <f>3/24000000*OO[[#This Row],[114 (03JUL1985 03:00:00)-Water Temperature (C)]]*OO[[#This Row],[56]]</f>
        <v>0</v>
      </c>
      <c r="BG564" s="10">
        <f>3/24000000*OO[[#This Row],[115 (03JUL1985 06:00:00)-Water Temperature (C)]]*OO[[#This Row],[57]]</f>
        <v>0</v>
      </c>
      <c r="BH564" s="10">
        <f>3/24000000*OO[[#This Row],[116 (03JUL1985 09:00:00)-Water Temperature (C)]]*OO[[#This Row],[58]]</f>
        <v>0</v>
      </c>
      <c r="BI564" s="10">
        <f>3/24000000*OO[[#This Row],[117 (03JUL1985 12:00:00)-Water Temperature (C)]]*OO[[#This Row],[59]]</f>
        <v>0</v>
      </c>
      <c r="BJ564" s="10">
        <f>3/24000000*OO[[#This Row],[118 (03JUL1985 15:00:00)-Water Temperature (C)]]*OO[[#This Row],[60]]</f>
        <v>0</v>
      </c>
      <c r="BK564" s="10">
        <f>3/24000000*OO[[#This Row],[119 (03JUL1985 18:00:00)-Water Temperature (C)]]*OO[[#This Row],[61]]</f>
        <v>0</v>
      </c>
      <c r="BL564" s="10">
        <f>3/24000000*OO[[#This Row],[120 (03JUL1985 21:00:00)-Water Temperature (C)]]*OO[[#This Row],[62]]</f>
        <v>0</v>
      </c>
      <c r="BM564" s="10">
        <f>3/24000000*OO[[#This Row],[121 (04JUL1985 00:00:00)-Water Temperature (C)]]*OO[[#This Row],[63]]</f>
        <v>0</v>
      </c>
      <c r="BN564" s="10">
        <f>3/24000000*OO[[#This Row],[122 (04JUL1985 03:00:00)-Water Temperature (C)]]*OO[[#This Row],[64]]</f>
        <v>0</v>
      </c>
      <c r="BO564" s="10">
        <f>3/24000000*OO[[#This Row],[123 (04JUL1985 06:00:00)-Water Temperature (C)]]*OO[[#This Row],[65]]</f>
        <v>0</v>
      </c>
      <c r="BP564" s="10">
        <f>3/24000000*OO[[#This Row],[124 (04JUL1985 09:00:00)-Water Temperature (C)]]*OO[[#This Row],[66]]</f>
        <v>0</v>
      </c>
      <c r="BQ564" s="10">
        <f>3/24000000*OO[[#This Row],[125 (04JUL1985 12:00:00)-Water Temperature (C)]]*OO[[#This Row],[67]]</f>
        <v>0</v>
      </c>
      <c r="BR564" s="10">
        <f>3/24000000*OO[[#This Row],[126 (04JUL1985 15:00:00)-Water Temperature (C)]]*OO[[#This Row],[68]]</f>
        <v>0</v>
      </c>
      <c r="BS564" s="10">
        <f>3/24000000*OO[[#This Row],[127 (04JUL1985 18:00:00)-Water Temperature (C)]]*OO[[#This Row],[69]]</f>
        <v>0</v>
      </c>
      <c r="BT564" s="10">
        <f>3/24000000*OO[[#This Row],[128 (04JUL1985 21:00:00)-Water Temperature (C)]]*OO[[#This Row],[70]]</f>
        <v>0</v>
      </c>
      <c r="BU564" s="10">
        <f>3/24000000*OO[[#This Row],[129 (05JUL1985 00:00:00)-Water Temperature (C)]]*OO[[#This Row],[71]]</f>
        <v>0</v>
      </c>
      <c r="BV564" s="10">
        <f>3/24000000*OO[[#This Row],[130 (05JUL1985 03:00:00)-Water Temperature (C)]]*OO[[#This Row],[72]]</f>
        <v>0</v>
      </c>
      <c r="BW564" s="10">
        <f>3/24000000*OO[[#This Row],[131 (05JUL1985 06:00:00)-Water Temperature (C)]]*OO[[#This Row],[73]]</f>
        <v>0</v>
      </c>
      <c r="BX564" s="10">
        <f>3/24000000*OO[[#This Row],[132 (05JUL1985 09:00:00)-Water Temperature (C)]]*OO[[#This Row],[74]]</f>
        <v>0</v>
      </c>
      <c r="BY564" s="10">
        <f>3/24000000*OO[[#This Row],[133 (05JUL1985 12:00:00)-Water Temperature (C)]]*OO[[#This Row],[75]]</f>
        <v>0</v>
      </c>
      <c r="BZ564" s="10">
        <f>3/24000000*OO[[#This Row],[134 (05JUL1985 15:00:00)-Water Temperature (C)]]*OO[[#This Row],[76]]</f>
        <v>0</v>
      </c>
      <c r="CA564" s="10">
        <f>3/24000000*OO[[#This Row],[135 (05JUL1985 18:00:00)-Water Temperature (C)]]*OO[[#This Row],[77]]</f>
        <v>0</v>
      </c>
      <c r="CB564" s="10">
        <f>3/24000000*OO[[#This Row],[136 (05JUL1985 21:00:00)-Water Temperature (C)]]*OO[[#This Row],[78]]</f>
        <v>0</v>
      </c>
      <c r="CC564" s="10">
        <f>3/24000000*OO[[#This Row],[137 (06JUL1985 00:00:00)-Water Temperature (C)]]*OO[[#This Row],[79]]</f>
        <v>0</v>
      </c>
      <c r="CD564" s="10">
        <f>3/24000000*OO[[#This Row],[138 (06JUL1985 03:00:00)-Water Temperature (C)]]*OO[[#This Row],[80]]</f>
        <v>0</v>
      </c>
      <c r="CE564" s="10">
        <f>3/24000000*OO[[#This Row],[139 (06JUL1985 06:00:00)-Water Temperature (C)]]*OO[[#This Row],[81]]</f>
        <v>0</v>
      </c>
      <c r="CF564" s="10">
        <f>3/24000000*OO[[#This Row],[140 (06JUL1985 09:00:00)-Water Temperature (C)]]*OO[[#This Row],[82]]</f>
        <v>0</v>
      </c>
      <c r="CG564" s="10">
        <f>3/24000000*OO[[#This Row],[141 (06JUL1985 12:00:00)-Water Temperature (C)]]*OO[[#This Row],[83]]</f>
        <v>0</v>
      </c>
      <c r="CH564" s="10">
        <f>3/24000000*OO[[#This Row],[142 (06JUL1985 15:00:00)-Water Temperature (C)]]*OO[[#This Row],[84]]</f>
        <v>0</v>
      </c>
      <c r="CI564" s="10">
        <f>3/24000000*OO[[#This Row],[143 (06JUL1985 18:00:00)-Water Temperature (C)]]*OO[[#This Row],[85]]</f>
        <v>0</v>
      </c>
      <c r="CJ564" s="10">
        <f>3/24000000*OO[[#This Row],[144 (06JUL1985 21:00:00)-Water Temperature (C)]]*OO[[#This Row],[86]]</f>
        <v>0</v>
      </c>
      <c r="CK564" s="10">
        <f>3/24000000*OO[[#This Row],[145 (07JUL1985 00:00:00)-Water Temperature (C)]]*OO[[#This Row],[87]]</f>
        <v>0</v>
      </c>
      <c r="CL564" s="10">
        <f>3/24000000*OO[[#This Row],[146 (07JUL1985 03:00:00)-Water Temperature (C)]]*OO[[#This Row],[88]]</f>
        <v>3.5696196524024992E-31</v>
      </c>
      <c r="CM564" s="10">
        <f>3/24000000*OO[[#This Row],[147 (07JUL1985 06:00:00)-Water Temperature (C)]]*OO[[#This Row],[89]]</f>
        <v>1.15166667499525E-28</v>
      </c>
      <c r="CN564" s="10">
        <f>3/24000000*OO[[#This Row],[148 (07JUL1985 09:00:00)-Water Temperature (C)]]*OO[[#This Row],[90]]</f>
        <v>2.0113310861054998E-27</v>
      </c>
      <c r="CO564" s="10">
        <f>3/24000000*OO[[#This Row],[149 (07JUL1985 12:00:00)-Water Temperature (C)]]*OO[[#This Row],[91]]</f>
        <v>1.5467456931817499E-26</v>
      </c>
      <c r="CP564" s="10">
        <f>3/24000000*OO[[#This Row],[150 (07JUL1985 15:00:00)-Water Temperature (C)]]*OO[[#This Row],[92]]</f>
        <v>7.8442325879399996E-26</v>
      </c>
      <c r="CQ564" s="10">
        <f>3/24000000*OO[[#This Row],[151 (07JUL1985 18:00:00)-Water Temperature (C)]]*OO[[#This Row],[93]]</f>
        <v>3.0789614315612497E-25</v>
      </c>
      <c r="CR564" s="10">
        <f>3/24000000*OO[[#This Row],[152 (07JUL1985 21:00:00)-Water Temperature (C)]]*OO[[#This Row],[94]]</f>
        <v>1.10918052011E-24</v>
      </c>
      <c r="CS564" s="10">
        <f>3/24000000*OO[[#This Row],[153 (08JUL1985 00:00:00)-Water Temperature (C)]]*OO[[#This Row],[95]]</f>
        <v>4.7150762268375E-24</v>
      </c>
      <c r="CT564" s="10">
        <f>3/24000000*OO[[#This Row],[154 (08JUL1985 03:00:00)-Water Temperature (C)]]*OO[[#This Row],[96]]</f>
        <v>2.0704388445322498E-23</v>
      </c>
      <c r="CU564" s="10">
        <f>3/24000000*OO[[#This Row],[155 (08JUL1985 06:00:00)-Water Temperature (C)]]*OO[[#This Row],[97]]</f>
        <v>7.6914662767425017E-23</v>
      </c>
      <c r="CV564" s="10">
        <f>3/24000000*OO[[#This Row],[156 (08JUL1985 09:00:00)-Water Temperature (C)]]*OO[[#This Row],[98]]</f>
        <v>2.4255457686075001E-22</v>
      </c>
      <c r="CW564" s="10">
        <f>3/24000000*OO[[#This Row],[157 (08JUL1985 12:00:00)-Water Temperature (C)]]*OO[[#This Row],[99]]</f>
        <v>6.7142696364312491E-22</v>
      </c>
    </row>
    <row r="565" spans="1:102" x14ac:dyDescent="0.35">
      <c r="A565" t="s">
        <v>572</v>
      </c>
      <c r="B565">
        <v>3104.9</v>
      </c>
      <c r="C565" s="10">
        <f>3/24*OO[[#This Row],[59 (26JUN1985 06:00:00)-Water Temperature (C)]]*OO[[#This Row],[1]]/SUM(OO[1])</f>
        <v>0</v>
      </c>
      <c r="D565" s="10">
        <f>3/24*OO[[#This Row],[60 (26JUN1985 09:00:00)-Water Temperature (C)]]*OO[[#This Row],[2]]/SUM(OO[2])</f>
        <v>0</v>
      </c>
      <c r="E565" s="10">
        <f>3/24*OO[[#This Row],[61 (26JUN1985 12:00:00)-Water Temperature (C)]]*OO[[#This Row],[3]]/SUM(OO[3])</f>
        <v>0</v>
      </c>
      <c r="F565" s="10">
        <f>3/24*OO[[#This Row],[62 (26JUN1985 15:00:00)-Water Temperature (C)]]*OO[[#This Row],[4]]/SUM(OO[4])</f>
        <v>0</v>
      </c>
      <c r="G565" s="10">
        <f>3/24*OO[[#This Row],[63 (26JUN1985 18:00:00)-Water Temperature (C)]]*OO[[#This Row],[5]]/SUM(OO[5])</f>
        <v>0</v>
      </c>
      <c r="H565" s="10">
        <f>3/24*OO[[#This Row],[64 (26JUN1985 21:00:00)-Water Temperature (C)]]*OO[[#This Row],[6]]/SUM(OO[6])</f>
        <v>0</v>
      </c>
      <c r="I565" s="10">
        <f>3/24*OO[[#This Row],[65 (27JUN1985 00:00:00)-Water Temperature (C)]]*OO[[#This Row],[7]]/SUM(OO[7])</f>
        <v>0</v>
      </c>
      <c r="J565" s="10">
        <f>3/24*OO[[#This Row],[66 (27JUN1985 03:00:00)-Water Temperature (C)]]*OO[[#This Row],[8]]/SUM(OO[8])</f>
        <v>0</v>
      </c>
      <c r="K565" s="10">
        <f>3/24*OO[[#This Row],[67 (27JUN1985 06:00:00)-Water Temperature (C)]]*OO[[#This Row],[9]]/SUM(OO[9])</f>
        <v>0</v>
      </c>
      <c r="L565" s="10">
        <f>3/24*OO[[#This Row],[68 (27JUN1985 09:00:00)-Water Temperature (C)]]*OO[[#This Row],[10]]/SUM(OO[10])</f>
        <v>0</v>
      </c>
      <c r="M565" s="10">
        <f>3/24*OO[[#This Row],[69 (27JUN1985 12:00:00)-Water Temperature (C)]]*OO[[#This Row],[11]]/SUM(OO[11])</f>
        <v>0</v>
      </c>
      <c r="N565" s="10">
        <f>3/24*OO[[#This Row],[70 (27JUN1985 15:00:00)-Water Temperature (C)]]*OO[[#This Row],[12]]/SUM(OO[12])</f>
        <v>0</v>
      </c>
      <c r="O565" s="10">
        <f>3/24*OO[[#This Row],[71 (27JUN1985 18:00:00)-Water Temperature (C)]]*OO[[#This Row],[13]]/SUM(OO[13])</f>
        <v>0</v>
      </c>
      <c r="P565" s="10">
        <f>3/24*OO[[#This Row],[72 (27JUN1985 21:00:00)-Water Temperature (C)]]*OO[[#This Row],[14]]/SUM(OO[14])</f>
        <v>0</v>
      </c>
      <c r="Q565" s="10">
        <f>3/24*OO[[#This Row],[73 (28JUN1985 00:00:00)-Water Temperature (C)]]*OO[[#This Row],[15]]/SUM(OO[15])</f>
        <v>0</v>
      </c>
      <c r="R565" s="10">
        <f>3/24*OO[[#This Row],[74 (28JUN1985 03:00:00)-Water Temperature (C)]]*OO[[#This Row],[16]]/SUM(OO[16])</f>
        <v>0</v>
      </c>
      <c r="S565" s="10">
        <f>3/24*OO[[#This Row],[75 (28JUN1985 06:00:00)-Water Temperature (C)]]*OO[[#This Row],[17]]/SUM(OO[17])</f>
        <v>0</v>
      </c>
      <c r="T565" s="10">
        <f>3/24*OO[[#This Row],[76 (28JUN1985 09:00:00)-Water Temperature (C)]]*OO[[#This Row],[18]]/SUM(OO[18])</f>
        <v>0</v>
      </c>
      <c r="U565" s="10">
        <f>3/24*OO[[#This Row],[77 (28JUN1985 12:00:00)-Water Temperature (C)]]*OO[[#This Row],[19]]/SUM(OO[19])</f>
        <v>0</v>
      </c>
      <c r="V565" s="10">
        <f>3/24000000*OO[[#This Row],[78 (28JUN1985 15:00:00)-Water Temperature (C)]]*OO[[#This Row],[20]]</f>
        <v>0</v>
      </c>
      <c r="W565" s="10">
        <f>3/24000000*OO[[#This Row],[79 (28JUN1985 18:00:00)-Water Temperature (C)]]*OO[[#This Row],[21]]</f>
        <v>0</v>
      </c>
      <c r="X565" s="10">
        <f>3/24000000*OO[[#This Row],[80 (28JUN1985 21:00:00)-Water Temperature (C)]]*OO[[#This Row],[22]]</f>
        <v>0</v>
      </c>
      <c r="Y565" s="10">
        <f>3/24000000*OO[[#This Row],[81 (29JUN1985 00:00:00)-Water Temperature (C)]]*OO[[#This Row],[23]]</f>
        <v>0</v>
      </c>
      <c r="Z565" s="10">
        <f>3/24000000*OO[[#This Row],[82 (29JUN1985 03:00:00)-Water Temperature (C)]]*OO[[#This Row],[24]]</f>
        <v>0</v>
      </c>
      <c r="AA565" s="10">
        <f>3/24000000*OO[[#This Row],[83 (29JUN1985 06:00:00)-Water Temperature (C)]]*OO[[#This Row],[25]]</f>
        <v>0</v>
      </c>
      <c r="AB565" s="10">
        <f>3/24000000*OO[[#This Row],[84 (29JUN1985 09:00:00)-Water Temperature (C)]]*OO[[#This Row],[26]]</f>
        <v>0</v>
      </c>
      <c r="AC565" s="10">
        <f>3/24000000*OO[[#This Row],[85 (29JUN1985 12:00:00)-Water Temperature (C)]]*OO[[#This Row],[27]]</f>
        <v>0</v>
      </c>
      <c r="AD565" s="10">
        <f>3/24000000*OO[[#This Row],[86 (29JUN1985 15:00:00)-Water Temperature (C)]]*OO[[#This Row],[28]]</f>
        <v>0</v>
      </c>
      <c r="AE565" s="10">
        <f>3/24000000*OO[[#This Row],[88 (29JUN1985 21:00:00)-Water Temperature (C)]]*OO[[#This Row],[30]]</f>
        <v>0</v>
      </c>
      <c r="AF565" s="10">
        <f>3/24000000*OO[[#This Row],[88 (29JUN1985 21:00:00)-Water Temperature (C)]]*OO[[#This Row],[30]]</f>
        <v>0</v>
      </c>
      <c r="AG565" s="10">
        <f>3/24000000*OO[[#This Row],[89 (30JUN1985 00:00:00)-Water Temperature (C)]]*OO[[#This Row],[31]]</f>
        <v>0</v>
      </c>
      <c r="AH565" s="10">
        <f>3/24000000*OO[[#This Row],[90 (30JUN1985 03:00:00)-Water Temperature (C)]]*OO[[#This Row],[32]]</f>
        <v>0</v>
      </c>
      <c r="AI565" s="10">
        <f>3/24000000*OO[[#This Row],[91 (30JUN1985 06:00:00)-Water Temperature (C)]]*OO[[#This Row],[33]]</f>
        <v>0</v>
      </c>
      <c r="AJ565" s="10">
        <f>3/24000000*OO[[#This Row],[92 (30JUN1985 09:00:00)-Water Temperature (C)]]*OO[[#This Row],[34]]</f>
        <v>0</v>
      </c>
      <c r="AK565" s="10">
        <f>3/24000000*OO[[#This Row],[93 (30JUN1985 12:00:00)-Water Temperature (C)]]*OO[[#This Row],[35]]</f>
        <v>0</v>
      </c>
      <c r="AL565" s="10">
        <f>3/24000000*OO[[#This Row],[94 (30JUN1985 15:00:00)-Water Temperature (C)]]*OO[[#This Row],[36]]</f>
        <v>0</v>
      </c>
      <c r="AM565" s="10">
        <f>3/24000000*OO[[#This Row],[95 (30JUN1985 18:00:00)-Water Temperature (C)]]*OO[[#This Row],[37]]</f>
        <v>0</v>
      </c>
      <c r="AN565" s="10">
        <f>3/24000000*OO[[#This Row],[96 (30JUN1985 21:00:00)-Water Temperature (C)]]*OO[[#This Row],[38]]</f>
        <v>0</v>
      </c>
      <c r="AO565" s="10">
        <f>3/24000000*OO[[#This Row],[97 (01JUL1985 00:00:00)-Water Temperature (C)]]*OO[[#This Row],[39]]</f>
        <v>0</v>
      </c>
      <c r="AP565" s="10">
        <f>3/24000000*OO[[#This Row],[98 (01JUL1985 03:00:00)-Water Temperature (C)]]*OO[[#This Row],[40]]</f>
        <v>0</v>
      </c>
      <c r="AQ565" s="10">
        <f>3/24000000*OO[[#This Row],[99 (01JUL1985 06:00:00)-Water Temperature (C)]]*OO[[#This Row],[41]]</f>
        <v>0</v>
      </c>
      <c r="AR565" s="10">
        <f>3/24000000*OO[[#This Row],[100 (01JUL1985 09:00:00)-Water Temperature (C)]]*OO[[#This Row],[42]]</f>
        <v>0</v>
      </c>
      <c r="AS565" s="10">
        <f>3/24000000*OO[[#This Row],[101 (01JUL1985 12:00:00)-Water Temperature (C)]]*OO[[#This Row],[43]]</f>
        <v>0</v>
      </c>
      <c r="AT565" s="10">
        <f>3/24000000*OO[[#This Row],[102 (01JUL1985 15:00:00)-Water Temperature (C)]]*OO[[#This Row],[44]]</f>
        <v>0</v>
      </c>
      <c r="AU565" s="10">
        <f>3/24000000*OO[[#This Row],[103 (01JUL1985 18:00:00)-Water Temperature (C)]]*OO[[#This Row],[45]]</f>
        <v>0</v>
      </c>
      <c r="AV565" s="10">
        <f>3/24000000*OO[[#This Row],[104 (01JUL1985 21:00:00)-Water Temperature (C)]]*OO[[#This Row],[46]]</f>
        <v>0</v>
      </c>
      <c r="AW565" s="10">
        <f>3/24000000*OO[[#This Row],[105 (02JUL1985 00:00:00)-Water Temperature (C)]]*OO[[#This Row],[47]]</f>
        <v>0</v>
      </c>
      <c r="AX565" s="10">
        <f>3/24000000*OO[[#This Row],[106 (02JUL1985 03:00:00)-Water Temperature (C)]]*OO[[#This Row],[48]]</f>
        <v>0</v>
      </c>
      <c r="AY565" s="10">
        <f>3/24000000*OO[[#This Row],[107 (02JUL1985 06:00:00)-Water Temperature (C)]]*OO[[#This Row],[49]]</f>
        <v>0</v>
      </c>
      <c r="AZ565" s="10">
        <f>3/24000000*OO[[#This Row],[108 (02JUL1985 09:00:00)-Water Temperature (C)]]*OO[[#This Row],[50]]</f>
        <v>0</v>
      </c>
      <c r="BA565" s="10">
        <f>3/24000000*OO[[#This Row],[109 (02JUL1985 12:00:00)-Water Temperature (C)]]*OO[[#This Row],[51]]</f>
        <v>0</v>
      </c>
      <c r="BB565" s="10">
        <f>3/24000000*OO[[#This Row],[110 (02JUL1985 15:00:00)-Water Temperature (C)]]*OO[[#This Row],[52]]</f>
        <v>0</v>
      </c>
      <c r="BC565" s="10">
        <f>3/24000000*OO[[#This Row],[111 (02JUL1985 18:00:00)-Water Temperature (C)]]*OO[[#This Row],[53]]</f>
        <v>0</v>
      </c>
      <c r="BD565" s="10">
        <f>3/24000000*OO[[#This Row],[112 (02JUL1985 21:00:00)-Water Temperature (C)]]*OO[[#This Row],[54]]</f>
        <v>0</v>
      </c>
      <c r="BE565" s="10">
        <f>3/24000000*OO[[#This Row],[113 (03JUL1985 00:00:00)-Water Temperature (C)]]*OO[[#This Row],[55]]</f>
        <v>0</v>
      </c>
      <c r="BF565" s="10">
        <f>3/24000000*OO[[#This Row],[114 (03JUL1985 03:00:00)-Water Temperature (C)]]*OO[[#This Row],[56]]</f>
        <v>0</v>
      </c>
      <c r="BG565" s="10">
        <f>3/24000000*OO[[#This Row],[115 (03JUL1985 06:00:00)-Water Temperature (C)]]*OO[[#This Row],[57]]</f>
        <v>0</v>
      </c>
      <c r="BH565" s="10">
        <f>3/24000000*OO[[#This Row],[116 (03JUL1985 09:00:00)-Water Temperature (C)]]*OO[[#This Row],[58]]</f>
        <v>0</v>
      </c>
      <c r="BI565" s="10">
        <f>3/24000000*OO[[#This Row],[117 (03JUL1985 12:00:00)-Water Temperature (C)]]*OO[[#This Row],[59]]</f>
        <v>0</v>
      </c>
      <c r="BJ565" s="10">
        <f>3/24000000*OO[[#This Row],[118 (03JUL1985 15:00:00)-Water Temperature (C)]]*OO[[#This Row],[60]]</f>
        <v>0</v>
      </c>
      <c r="BK565" s="10">
        <f>3/24000000*OO[[#This Row],[119 (03JUL1985 18:00:00)-Water Temperature (C)]]*OO[[#This Row],[61]]</f>
        <v>0</v>
      </c>
      <c r="BL565" s="10">
        <f>3/24000000*OO[[#This Row],[120 (03JUL1985 21:00:00)-Water Temperature (C)]]*OO[[#This Row],[62]]</f>
        <v>0</v>
      </c>
      <c r="BM565" s="10">
        <f>3/24000000*OO[[#This Row],[121 (04JUL1985 00:00:00)-Water Temperature (C)]]*OO[[#This Row],[63]]</f>
        <v>0</v>
      </c>
      <c r="BN565" s="10">
        <f>3/24000000*OO[[#This Row],[122 (04JUL1985 03:00:00)-Water Temperature (C)]]*OO[[#This Row],[64]]</f>
        <v>0</v>
      </c>
      <c r="BO565" s="10">
        <f>3/24000000*OO[[#This Row],[123 (04JUL1985 06:00:00)-Water Temperature (C)]]*OO[[#This Row],[65]]</f>
        <v>0</v>
      </c>
      <c r="BP565" s="10">
        <f>3/24000000*OO[[#This Row],[124 (04JUL1985 09:00:00)-Water Temperature (C)]]*OO[[#This Row],[66]]</f>
        <v>0</v>
      </c>
      <c r="BQ565" s="10">
        <f>3/24000000*OO[[#This Row],[125 (04JUL1985 12:00:00)-Water Temperature (C)]]*OO[[#This Row],[67]]</f>
        <v>0</v>
      </c>
      <c r="BR565" s="10">
        <f>3/24000000*OO[[#This Row],[126 (04JUL1985 15:00:00)-Water Temperature (C)]]*OO[[#This Row],[68]]</f>
        <v>0</v>
      </c>
      <c r="BS565" s="10">
        <f>3/24000000*OO[[#This Row],[127 (04JUL1985 18:00:00)-Water Temperature (C)]]*OO[[#This Row],[69]]</f>
        <v>0</v>
      </c>
      <c r="BT565" s="10">
        <f>3/24000000*OO[[#This Row],[128 (04JUL1985 21:00:00)-Water Temperature (C)]]*OO[[#This Row],[70]]</f>
        <v>0</v>
      </c>
      <c r="BU565" s="10">
        <f>3/24000000*OO[[#This Row],[129 (05JUL1985 00:00:00)-Water Temperature (C)]]*OO[[#This Row],[71]]</f>
        <v>0</v>
      </c>
      <c r="BV565" s="10">
        <f>3/24000000*OO[[#This Row],[130 (05JUL1985 03:00:00)-Water Temperature (C)]]*OO[[#This Row],[72]]</f>
        <v>0</v>
      </c>
      <c r="BW565" s="10">
        <f>3/24000000*OO[[#This Row],[131 (05JUL1985 06:00:00)-Water Temperature (C)]]*OO[[#This Row],[73]]</f>
        <v>0</v>
      </c>
      <c r="BX565" s="10">
        <f>3/24000000*OO[[#This Row],[132 (05JUL1985 09:00:00)-Water Temperature (C)]]*OO[[#This Row],[74]]</f>
        <v>0</v>
      </c>
      <c r="BY565" s="10">
        <f>3/24000000*OO[[#This Row],[133 (05JUL1985 12:00:00)-Water Temperature (C)]]*OO[[#This Row],[75]]</f>
        <v>0</v>
      </c>
      <c r="BZ565" s="10">
        <f>3/24000000*OO[[#This Row],[134 (05JUL1985 15:00:00)-Water Temperature (C)]]*OO[[#This Row],[76]]</f>
        <v>0</v>
      </c>
      <c r="CA565" s="10">
        <f>3/24000000*OO[[#This Row],[135 (05JUL1985 18:00:00)-Water Temperature (C)]]*OO[[#This Row],[77]]</f>
        <v>0</v>
      </c>
      <c r="CB565" s="10">
        <f>3/24000000*OO[[#This Row],[136 (05JUL1985 21:00:00)-Water Temperature (C)]]*OO[[#This Row],[78]]</f>
        <v>0</v>
      </c>
      <c r="CC565" s="10">
        <f>3/24000000*OO[[#This Row],[137 (06JUL1985 00:00:00)-Water Temperature (C)]]*OO[[#This Row],[79]]</f>
        <v>0</v>
      </c>
      <c r="CD565" s="10">
        <f>3/24000000*OO[[#This Row],[138 (06JUL1985 03:00:00)-Water Temperature (C)]]*OO[[#This Row],[80]]</f>
        <v>0</v>
      </c>
      <c r="CE565" s="10">
        <f>3/24000000*OO[[#This Row],[139 (06JUL1985 06:00:00)-Water Temperature (C)]]*OO[[#This Row],[81]]</f>
        <v>0</v>
      </c>
      <c r="CF565" s="10">
        <f>3/24000000*OO[[#This Row],[140 (06JUL1985 09:00:00)-Water Temperature (C)]]*OO[[#This Row],[82]]</f>
        <v>0</v>
      </c>
      <c r="CG565" s="10">
        <f>3/24000000*OO[[#This Row],[141 (06JUL1985 12:00:00)-Water Temperature (C)]]*OO[[#This Row],[83]]</f>
        <v>0</v>
      </c>
      <c r="CH565" s="10">
        <f>3/24000000*OO[[#This Row],[142 (06JUL1985 15:00:00)-Water Temperature (C)]]*OO[[#This Row],[84]]</f>
        <v>0</v>
      </c>
      <c r="CI565" s="10">
        <f>3/24000000*OO[[#This Row],[143 (06JUL1985 18:00:00)-Water Temperature (C)]]*OO[[#This Row],[85]]</f>
        <v>0</v>
      </c>
      <c r="CJ565" s="10">
        <f>3/24000000*OO[[#This Row],[144 (06JUL1985 21:00:00)-Water Temperature (C)]]*OO[[#This Row],[86]]</f>
        <v>0</v>
      </c>
      <c r="CK565" s="10">
        <f>3/24000000*OO[[#This Row],[145 (07JUL1985 00:00:00)-Water Temperature (C)]]*OO[[#This Row],[87]]</f>
        <v>0</v>
      </c>
      <c r="CL565" s="10">
        <f>3/24000000*OO[[#This Row],[146 (07JUL1985 03:00:00)-Water Temperature (C)]]*OO[[#This Row],[88]]</f>
        <v>-4.2852255571550001E-35</v>
      </c>
      <c r="CM565" s="10">
        <f>3/24000000*OO[[#This Row],[147 (07JUL1985 06:00:00)-Water Temperature (C)]]*OO[[#This Row],[89]]</f>
        <v>-1.760033953062E-33</v>
      </c>
      <c r="CN565" s="10">
        <f>3/24000000*OO[[#This Row],[148 (07JUL1985 09:00:00)-Water Temperature (C)]]*OO[[#This Row],[90]]</f>
        <v>-4.7780455294950003E-33</v>
      </c>
      <c r="CO565" s="10">
        <f>3/24000000*OO[[#This Row],[149 (07JUL1985 12:00:00)-Water Temperature (C)]]*OO[[#This Row],[91]]</f>
        <v>8.7816726803999979E-29</v>
      </c>
      <c r="CP565" s="10">
        <f>3/24000000*OO[[#This Row],[150 (07JUL1985 15:00:00)-Water Temperature (C)]]*OO[[#This Row],[92]]</f>
        <v>1.5338384113649997E-27</v>
      </c>
      <c r="CQ565" s="10">
        <f>3/24000000*OO[[#This Row],[151 (07JUL1985 18:00:00)-Water Temperature (C)]]*OO[[#This Row],[93]]</f>
        <v>1.0091407754625E-26</v>
      </c>
      <c r="CR565" s="10">
        <f>3/24000000*OO[[#This Row],[152 (07JUL1985 21:00:00)-Water Temperature (C)]]*OO[[#This Row],[94]]</f>
        <v>4.2124373732612497E-26</v>
      </c>
      <c r="CS565" s="10">
        <f>3/24000000*OO[[#This Row],[153 (08JUL1985 00:00:00)-Water Temperature (C)]]*OO[[#This Row],[95]]</f>
        <v>1.3830426132704997E-25</v>
      </c>
      <c r="CT565" s="10">
        <f>3/24000000*OO[[#This Row],[154 (08JUL1985 03:00:00)-Water Temperature (C)]]*OO[[#This Row],[96]]</f>
        <v>5.5683295114799994E-25</v>
      </c>
      <c r="CU565" s="10">
        <f>3/24000000*OO[[#This Row],[155 (08JUL1985 06:00:00)-Water Temperature (C)]]*OO[[#This Row],[97]]</f>
        <v>2.5901112010249999E-24</v>
      </c>
      <c r="CV565" s="10">
        <f>3/24000000*OO[[#This Row],[156 (08JUL1985 09:00:00)-Water Temperature (C)]]*OO[[#This Row],[98]]</f>
        <v>1.0509812830124999E-23</v>
      </c>
      <c r="CW565" s="10">
        <f>3/24000000*OO[[#This Row],[157 (08JUL1985 12:00:00)-Water Temperature (C)]]*OO[[#This Row],[99]]</f>
        <v>3.6327945247124995E-23</v>
      </c>
    </row>
    <row r="566" spans="1:102" x14ac:dyDescent="0.35">
      <c r="C566" s="7">
        <f>SUM(Calcs[0.125])</f>
        <v>1.5542708025861043</v>
      </c>
      <c r="D566" s="7">
        <f>SUM(Calcs[0.25])</f>
        <v>1.6425885085937435</v>
      </c>
      <c r="E566" s="7">
        <f>SUM(Calcs[0.375])</f>
        <v>1.737320971352972</v>
      </c>
      <c r="F566" s="7">
        <f>SUM(Calcs[0.5])</f>
        <v>1.8135268529257251</v>
      </c>
      <c r="G566" s="7">
        <f>SUM(Calcs[0.625])</f>
        <v>1.8788800825168064</v>
      </c>
      <c r="H566" s="7">
        <f>SUM(Calcs[0.75])</f>
        <v>1.9096757578522863</v>
      </c>
      <c r="I566" s="7">
        <f>SUM(Calcs[0.875])</f>
        <v>1.8958726270017801</v>
      </c>
      <c r="J566" s="7">
        <f>SUM(Calcs[1])</f>
        <v>1.8748141525625943</v>
      </c>
      <c r="K566" s="7">
        <f>SUM(Calcs[1.125])</f>
        <v>1.8623910464033584</v>
      </c>
      <c r="L566" s="7">
        <f>SUM(Calcs[1.25])</f>
        <v>1.9331768598570886</v>
      </c>
      <c r="M566" s="7">
        <f>SUM(Calcs[1.375])</f>
        <v>2.0403694865608388</v>
      </c>
      <c r="N566" s="7">
        <f>SUM(Calcs[1.5])</f>
        <v>2.1441888660563588</v>
      </c>
      <c r="O566" s="7">
        <f>SUM(Calcs[1.625])</f>
        <v>2.2375856942880756</v>
      </c>
      <c r="P566" s="7">
        <f>SUM(Calcs[1.75])</f>
        <v>2.2644929682098804</v>
      </c>
      <c r="Q566" s="7">
        <f>SUM(Calcs[1.875])</f>
        <v>2.2487918059534087</v>
      </c>
      <c r="R566" s="7">
        <f>SUM(Calcs[2])</f>
        <v>2.2313841665582639</v>
      </c>
      <c r="S566" s="7">
        <f>SUM(Calcs[2.125])</f>
        <v>2.2234543563699587</v>
      </c>
      <c r="T566" s="7">
        <f>SUM(Calcs[2.25])</f>
        <v>2.2590483675727739</v>
      </c>
      <c r="U566" s="7">
        <f>SUM(Calcs[2.375])</f>
        <v>2.2889263311167474</v>
      </c>
      <c r="V566" s="7">
        <f>SUM(Calcs[2.5])</f>
        <v>2.327229560093325</v>
      </c>
      <c r="W566" s="7">
        <f>SUM(Calcs[2.625])</f>
        <v>2.3396435505328856</v>
      </c>
      <c r="X566" s="7">
        <f>SUM(Calcs[2.75])</f>
        <v>2.3290561229800502</v>
      </c>
      <c r="Y566" s="7">
        <f>SUM(Calcs[2.875])</f>
        <v>2.3131266767875296</v>
      </c>
      <c r="Z566" s="7">
        <f>SUM(Calcs[3])</f>
        <v>2.2964697860804</v>
      </c>
      <c r="AA566" s="7">
        <f>SUM(Calcs[3.125])</f>
        <v>2.2828915347682326</v>
      </c>
      <c r="AB566" s="7">
        <f>SUM(Calcs[3.25])</f>
        <v>2.328808489221196</v>
      </c>
      <c r="AC566" s="7">
        <f>SUM(Calcs[3.375])</f>
        <v>2.3517257239060401</v>
      </c>
      <c r="AD566" s="7">
        <f>SUM(Calcs[3.5])</f>
        <v>2.3783593284804958</v>
      </c>
      <c r="AE566" s="7">
        <f>SUM(Calcs[3.625])</f>
        <v>2.3986379867644909</v>
      </c>
      <c r="AF566" s="7">
        <f>SUM(Calcs[3.75])</f>
        <v>2.3986379867644909</v>
      </c>
      <c r="AG566" s="7">
        <f>SUM(Calcs[3.875])</f>
        <v>2.3681705064436422</v>
      </c>
      <c r="AH566" s="7">
        <f>SUM(Calcs[4])</f>
        <v>2.3282136253293984</v>
      </c>
      <c r="AI566" s="7">
        <f>SUM(Calcs[4.125])</f>
        <v>2.3109795662575827</v>
      </c>
      <c r="AJ566" s="7">
        <f>SUM(Calcs[4.25])</f>
        <v>2.4051030056678511</v>
      </c>
      <c r="AK566" s="7">
        <f>SUM(Calcs[4.375])</f>
        <v>2.496279588383651</v>
      </c>
      <c r="AL566" s="7">
        <f>SUM(Calcs[4.5])</f>
        <v>2.5795240051706494</v>
      </c>
      <c r="AM566" s="7">
        <f>SUM(Calcs[4.625])</f>
        <v>2.6651384473960777</v>
      </c>
      <c r="AN566" s="7">
        <f>SUM(Calcs[4.75])</f>
        <v>2.6760936834273528</v>
      </c>
      <c r="AO566" s="7">
        <f>SUM(Calcs[4.875])</f>
        <v>2.6156300585307397</v>
      </c>
      <c r="AP566" s="7">
        <f>SUM(Calcs[5])</f>
        <v>2.5646379619577271</v>
      </c>
      <c r="AQ566" s="7">
        <f>SUM(Calcs[5.125])</f>
        <v>2.5418030687003217</v>
      </c>
      <c r="AR566" s="7">
        <f>SUM(Calcs[5.25])</f>
        <v>2.6534969827155885</v>
      </c>
      <c r="AS566" s="7">
        <f>SUM(Calcs[5.375])</f>
        <v>2.7987816068971583</v>
      </c>
      <c r="AT566" s="7">
        <f>SUM(Calcs[5.5])</f>
        <v>2.9149716037213627</v>
      </c>
      <c r="AU566" s="7">
        <f>SUM(Calcs[5.625])</f>
        <v>3.0090116464195011</v>
      </c>
      <c r="AV566" s="7">
        <f>SUM(Calcs[5.75])</f>
        <v>3.0009309182851434</v>
      </c>
      <c r="AW566" s="7">
        <f>SUM(Calcs[5.875])</f>
        <v>2.947128509711141</v>
      </c>
      <c r="AX566" s="7">
        <f>SUM(Calcs[6])</f>
        <v>2.9031993420651405</v>
      </c>
      <c r="AY566" s="7">
        <f>SUM(Calcs[6.125])</f>
        <v>2.8783739588848563</v>
      </c>
      <c r="AZ566" s="7">
        <f>SUM(Calcs[6.25])</f>
        <v>2.8708512591250739</v>
      </c>
      <c r="BA566" s="7">
        <f>SUM(Calcs[6.375])</f>
        <v>2.9082525974758262</v>
      </c>
      <c r="BB566" s="7">
        <f>SUM(Calcs[6.5])</f>
        <v>2.9291951597026609</v>
      </c>
      <c r="BC566" s="7">
        <f>SUM(Calcs[6.625])</f>
        <v>2.9423766387357757</v>
      </c>
      <c r="BD566" s="7">
        <f>SUM(Calcs[6.75])</f>
        <v>2.926778165281589</v>
      </c>
      <c r="BE566" s="7">
        <f>SUM(Calcs[6.875])</f>
        <v>2.904443376729831</v>
      </c>
      <c r="BF566" s="7">
        <f>SUM(Calcs[7])</f>
        <v>2.8740247775496801</v>
      </c>
      <c r="BG566" s="7">
        <f>SUM(Calcs[7.125])</f>
        <v>2.8382565688325552</v>
      </c>
      <c r="BH566" s="7">
        <f>SUM(Calcs[7.25])</f>
        <v>2.8154381902790782</v>
      </c>
      <c r="BI566" s="7">
        <f>SUM(Calcs[7.375])</f>
        <v>2.8203693960406762</v>
      </c>
      <c r="BJ566" s="7">
        <f>SUM(Calcs[7.5])</f>
        <v>2.8306856008819286</v>
      </c>
      <c r="BK566" s="7">
        <f>SUM(Calcs[7.625])</f>
        <v>2.8475498543300968</v>
      </c>
      <c r="BL566" s="7">
        <f>SUM(Calcs[7.75])</f>
        <v>2.8374182984384042</v>
      </c>
      <c r="BM566" s="7">
        <f>SUM(Calcs[7.875])</f>
        <v>2.8174018131861982</v>
      </c>
      <c r="BN566" s="7">
        <f>SUM(Calcs[8])</f>
        <v>2.8000647473087232</v>
      </c>
      <c r="BO566" s="7">
        <f>SUM(Calcs[8.125])</f>
        <v>2.7840534615962835</v>
      </c>
      <c r="BP566" s="7">
        <f>SUM(Calcs[8.25])</f>
        <v>2.7949003838020312</v>
      </c>
      <c r="BQ566" s="7">
        <f>SUM(Calcs[8.375])</f>
        <v>2.8101934966414963</v>
      </c>
      <c r="BR566" s="7">
        <f>SUM(Calcs[8.5])</f>
        <v>2.8207893602779688</v>
      </c>
      <c r="BS566" s="7">
        <f>SUM(Calcs[8.625])</f>
        <v>2.8395468201597569</v>
      </c>
      <c r="BT566" s="7">
        <f>SUM(Calcs[8.75])</f>
        <v>2.8439658918918784</v>
      </c>
      <c r="BU566" s="7">
        <f>SUM(Calcs[8.875])</f>
        <v>2.8252293232672945</v>
      </c>
      <c r="BV566" s="7">
        <f>SUM(Calcs[9])</f>
        <v>2.804966823201374</v>
      </c>
      <c r="BW566" s="7">
        <f>SUM(Calcs[9.125])</f>
        <v>2.7906799831229412</v>
      </c>
      <c r="BX566" s="7">
        <f>SUM(Calcs[9.25])</f>
        <v>2.8092985559667421</v>
      </c>
      <c r="BY566" s="7">
        <f>SUM(Calcs[9.375])</f>
        <v>2.8382149574385256</v>
      </c>
      <c r="BZ566" s="7">
        <f>SUM(Calcs[9.5])</f>
        <v>2.8700451059034782</v>
      </c>
      <c r="CA566" s="7">
        <f>SUM(Calcs[9.625])</f>
        <v>2.8979288445349067</v>
      </c>
      <c r="CB566" s="7">
        <f>SUM(Calcs[9.75])</f>
        <v>2.8990835756809585</v>
      </c>
      <c r="CC566" s="7">
        <f>SUM(Calcs[9.875])</f>
        <v>2.8804848062638722</v>
      </c>
      <c r="CD566" s="7">
        <f>SUM(Calcs[10])</f>
        <v>2.8626968166115048</v>
      </c>
      <c r="CE566" s="7">
        <f>SUM(Calcs[10.125])</f>
        <v>2.8504990264087686</v>
      </c>
      <c r="CF566" s="7">
        <f>SUM(Calcs[10.25])</f>
        <v>2.8692425117307896</v>
      </c>
      <c r="CG566" s="7">
        <f>SUM(Calcs[10.375])</f>
        <v>2.8969234438362363</v>
      </c>
      <c r="CH566" s="7">
        <f>SUM(Calcs[10.5])</f>
        <v>2.9275192718816982</v>
      </c>
      <c r="CI566" s="7">
        <f>SUM(Calcs[10.625])</f>
        <v>2.9502348609382536</v>
      </c>
      <c r="CJ566" s="7">
        <f>SUM(Calcs[10.75])</f>
        <v>2.9505171936286847</v>
      </c>
      <c r="CK566" s="7">
        <f>SUM(Calcs[10.875])</f>
        <v>2.9327870658941135</v>
      </c>
      <c r="CL566" s="7">
        <f>SUM(Calcs[11])</f>
        <v>2.915236993196034</v>
      </c>
      <c r="CM566" s="7">
        <f>SUM(Calcs[11.125])</f>
        <v>2.9022085519423442</v>
      </c>
      <c r="CN566" s="7">
        <f>SUM(Calcs[11.25])</f>
        <v>2.9129904720855517</v>
      </c>
      <c r="CO566" s="7">
        <f>SUM(Calcs[11.375])</f>
        <v>2.91192283493266</v>
      </c>
      <c r="CP566" s="7">
        <f>SUM(Calcs[11.5])</f>
        <v>2.929470046688893</v>
      </c>
      <c r="CQ566" s="7">
        <f>SUM(Calcs[11.625])</f>
        <v>2.9441300772216183</v>
      </c>
      <c r="CR566" s="7">
        <f>SUM(Calcs[11.75])</f>
        <v>2.9440002600381088</v>
      </c>
      <c r="CS566" s="7">
        <f>SUM(Calcs[11.875])</f>
        <v>2.9307684358220838</v>
      </c>
      <c r="CT566" s="7">
        <f>SUM(Calcs[12])</f>
        <v>2.914616219112145</v>
      </c>
      <c r="CU566" s="7">
        <f>SUM(Calcs[12.125])</f>
        <v>2.9063245028484799</v>
      </c>
      <c r="CV566" s="7">
        <f>SUM(Calcs[12.25])</f>
        <v>2.9270430704278363</v>
      </c>
      <c r="CW566" s="7">
        <f>SUM(Calcs[12.375])</f>
        <v>2.9570524546513957</v>
      </c>
      <c r="CX566" s="7">
        <f>SUM(Calcs[12.5])</f>
        <v>0</v>
      </c>
    </row>
    <row r="567" spans="1:102" x14ac:dyDescent="0.35">
      <c r="C567" s="8">
        <f>Calcs[[#Totals],[0.125]]</f>
        <v>1.5542708025861043</v>
      </c>
      <c r="D567" s="8">
        <f>Calcs[[#Totals],[0.25]]+C567</f>
        <v>3.196859311179848</v>
      </c>
      <c r="E567" s="8">
        <f>Calcs[[#Totals],[0.375]]+D567</f>
        <v>4.9341802825328198</v>
      </c>
      <c r="F567" s="8">
        <f>Calcs[[#Totals],[0.5]]+E567</f>
        <v>6.7477071354585449</v>
      </c>
      <c r="G567" s="8">
        <f>Calcs[[#Totals],[0.625]]+F567</f>
        <v>8.6265872179753522</v>
      </c>
      <c r="H567" s="8">
        <f>Calcs[[#Totals],[0.75]]+G567</f>
        <v>10.536262975827638</v>
      </c>
      <c r="I567" s="8">
        <f>Calcs[[#Totals],[0.875]]+H567</f>
        <v>12.432135602829419</v>
      </c>
      <c r="J567" s="8">
        <f>Calcs[[#Totals],[1]]+I567</f>
        <v>14.306949755392013</v>
      </c>
      <c r="K567" s="8">
        <f>Calcs[[#Totals],[1.125]]+J567</f>
        <v>16.169340801795371</v>
      </c>
      <c r="L567" s="8">
        <f>Calcs[[#Totals],[1.25]]+K567</f>
        <v>18.10251766165246</v>
      </c>
      <c r="M567" s="8">
        <f>Calcs[[#Totals],[1.375]]+L567</f>
        <v>20.142887148213298</v>
      </c>
      <c r="N567" s="8">
        <f>Calcs[[#Totals],[1.5]]+M567</f>
        <v>22.287076014269658</v>
      </c>
      <c r="O567" s="8">
        <f>Calcs[[#Totals],[1.625]]+N567</f>
        <v>24.524661708557733</v>
      </c>
      <c r="P567" s="8">
        <f>Calcs[[#Totals],[1.75]]+O567</f>
        <v>26.789154676767613</v>
      </c>
      <c r="Q567" s="8">
        <f>Calcs[[#Totals],[1.875]]+P567</f>
        <v>29.037946482721022</v>
      </c>
      <c r="R567" s="8">
        <f>Calcs[[#Totals],[2]]+Q567</f>
        <v>31.269330649279286</v>
      </c>
      <c r="S567" s="8">
        <f>Calcs[[#Totals],[2.125]]+R567</f>
        <v>33.492785005649246</v>
      </c>
      <c r="T567" s="8">
        <f>Calcs[[#Totals],[2.25]]+S567</f>
        <v>35.75183337322202</v>
      </c>
      <c r="U567" s="8">
        <f>Calcs[[#Totals],[2.375]]+T567</f>
        <v>38.040759704338768</v>
      </c>
      <c r="V567" s="8">
        <f>Calcs[[#Totals],[2.5]]+U567</f>
        <v>40.36798926443209</v>
      </c>
      <c r="W567" s="8">
        <f>Calcs[[#Totals],[2.625]]+V567</f>
        <v>42.707632814964974</v>
      </c>
      <c r="X567" s="8">
        <f>Calcs[[#Totals],[2.75]]+W567</f>
        <v>45.036688937945023</v>
      </c>
      <c r="Y567" s="8">
        <f>Calcs[[#Totals],[2.875]]+X567</f>
        <v>47.349815614732549</v>
      </c>
      <c r="Z567" s="8">
        <f>Calcs[[#Totals],[3]]+Y567</f>
        <v>49.64628540081295</v>
      </c>
      <c r="AA567" s="8">
        <f>Calcs[[#Totals],[3.125]]+Z567</f>
        <v>51.929176935581182</v>
      </c>
      <c r="AB567" s="8">
        <f>Calcs[[#Totals],[3.25]]+AA567</f>
        <v>54.257985424802378</v>
      </c>
      <c r="AC567" s="8">
        <f>Calcs[[#Totals],[3.375]]+AB567</f>
        <v>56.609711148708421</v>
      </c>
      <c r="AD567" s="8">
        <f>Calcs[[#Totals],[3.5]]+AC567</f>
        <v>58.988070477188913</v>
      </c>
      <c r="AE567" s="8">
        <f>Calcs[[#Totals],[3.625]]+AD567</f>
        <v>61.386708463953404</v>
      </c>
      <c r="AF567" s="8">
        <f>Calcs[[#Totals],[3.75]]+AE567</f>
        <v>63.785346450717896</v>
      </c>
      <c r="AG567" s="8">
        <f>Calcs[[#Totals],[3.875]]+AF567</f>
        <v>66.153516957161543</v>
      </c>
      <c r="AH567" s="8">
        <f>Calcs[[#Totals],[4]]+AG567</f>
        <v>68.48173058249094</v>
      </c>
      <c r="AI567" s="8">
        <f>Calcs[[#Totals],[4.125]]+AH567</f>
        <v>70.792710148748526</v>
      </c>
      <c r="AJ567" s="8">
        <f>Calcs[[#Totals],[4.25]]+AI567</f>
        <v>73.19781315441638</v>
      </c>
      <c r="AK567" s="8">
        <f>Calcs[[#Totals],[4.375]]+AJ567</f>
        <v>75.694092742800038</v>
      </c>
      <c r="AL567" s="8">
        <f>Calcs[[#Totals],[4.5]]+AK567</f>
        <v>78.273616747970692</v>
      </c>
      <c r="AM567" s="8">
        <f>Calcs[[#Totals],[4.625]]+AL567</f>
        <v>80.938755195366767</v>
      </c>
      <c r="AN567" s="8">
        <f>Calcs[[#Totals],[4.75]]+AM567</f>
        <v>83.61484887879412</v>
      </c>
      <c r="AO567" s="8">
        <f>Calcs[[#Totals],[4.875]]+AN567</f>
        <v>86.230478937324861</v>
      </c>
      <c r="AP567" s="8">
        <f>Calcs[[#Totals],[5]]+AO567</f>
        <v>88.79511689928259</v>
      </c>
      <c r="AQ567" s="8">
        <f>Calcs[[#Totals],[5.125]]+AP567</f>
        <v>91.336919967982908</v>
      </c>
      <c r="AR567" s="8">
        <f>Calcs[[#Totals],[5.25]]+AQ567</f>
        <v>93.990416950698503</v>
      </c>
      <c r="AS567" s="8">
        <f>Calcs[[#Totals],[5.375]]+AR567</f>
        <v>96.789198557595654</v>
      </c>
      <c r="AT567" s="8">
        <f>Calcs[[#Totals],[5.5]]+AS567</f>
        <v>99.704170161317023</v>
      </c>
      <c r="AU567" s="8">
        <f>Calcs[[#Totals],[5.625]]+AT567</f>
        <v>102.71318180773652</v>
      </c>
      <c r="AV567" s="8">
        <f>Calcs[[#Totals],[5.75]]+AU567</f>
        <v>105.71411272602167</v>
      </c>
      <c r="AW567" s="8">
        <f>Calcs[[#Totals],[5.875]]+AV567</f>
        <v>108.6612412357328</v>
      </c>
      <c r="AX567" s="8">
        <f>Calcs[[#Totals],[6]]+AW567</f>
        <v>111.56444057779794</v>
      </c>
      <c r="AY567" s="8">
        <f>Calcs[[#Totals],[6.125]]+AX567</f>
        <v>114.44281453668279</v>
      </c>
      <c r="AZ567" s="8">
        <f>Calcs[[#Totals],[6.25]]+AY567</f>
        <v>117.31366579580786</v>
      </c>
      <c r="BA567" s="8">
        <f>Calcs[[#Totals],[6.375]]+AZ567</f>
        <v>120.22191839328369</v>
      </c>
      <c r="BB567" s="8">
        <f>Calcs[[#Totals],[6.5]]+BA567</f>
        <v>123.15111355298635</v>
      </c>
      <c r="BC567" s="8">
        <f>Calcs[[#Totals],[6.625]]+BB567</f>
        <v>126.09349019172213</v>
      </c>
      <c r="BD567" s="8">
        <f>Calcs[[#Totals],[6.75]]+BC567</f>
        <v>129.02026835700372</v>
      </c>
      <c r="BE567" s="8">
        <f>Calcs[[#Totals],[6.875]]+BD567</f>
        <v>131.92471173373355</v>
      </c>
      <c r="BF567" s="8">
        <f>Calcs[[#Totals],[7]]+BE567</f>
        <v>134.79873651128324</v>
      </c>
      <c r="BG567" s="8">
        <f>Calcs[[#Totals],[7.125]]+BF567</f>
        <v>137.63699308011579</v>
      </c>
      <c r="BH567" s="8">
        <f>Calcs[[#Totals],[7.25]]+BG567</f>
        <v>140.45243127039487</v>
      </c>
      <c r="BI567" s="8">
        <f>Calcs[[#Totals],[7.375]]+BH567</f>
        <v>143.27280066643556</v>
      </c>
      <c r="BJ567" s="8">
        <f>Calcs[[#Totals],[7.5]]+BI567</f>
        <v>146.10348626731749</v>
      </c>
      <c r="BK567" s="8">
        <f>Calcs[[#Totals],[7.625]]+BJ567</f>
        <v>148.95103612164758</v>
      </c>
      <c r="BL567" s="8">
        <f>Calcs[[#Totals],[7.75]]+BK567</f>
        <v>151.78845442008597</v>
      </c>
      <c r="BM567" s="8">
        <f>Calcs[[#Totals],[7.875]]+BL567</f>
        <v>154.60585623327216</v>
      </c>
      <c r="BN567" s="8">
        <f>Calcs[[#Totals],[8]]+BM567</f>
        <v>157.40592098058087</v>
      </c>
      <c r="BO567" s="8">
        <f>Calcs[[#Totals],[8.125]]+BN567</f>
        <v>160.18997444217715</v>
      </c>
      <c r="BP567" s="8">
        <f>Calcs[[#Totals],[8.25]]+BO567</f>
        <v>162.98487482597918</v>
      </c>
      <c r="BQ567" s="8">
        <f>Calcs[[#Totals],[8.375]]+BP567</f>
        <v>165.79506832262066</v>
      </c>
      <c r="BR567" s="8">
        <f>Calcs[[#Totals],[8.5]]+BQ567</f>
        <v>168.61585768289862</v>
      </c>
      <c r="BS567" s="8">
        <f>Calcs[[#Totals],[8.625]]+BR567</f>
        <v>171.45540450305839</v>
      </c>
      <c r="BT567" s="8">
        <f>Calcs[[#Totals],[8.75]]+BS567</f>
        <v>174.29937039495027</v>
      </c>
      <c r="BU567" s="8">
        <f>Calcs[[#Totals],[8.875]]+BT567</f>
        <v>177.12459971821758</v>
      </c>
      <c r="BV567" s="8">
        <f>Calcs[[#Totals],[9]]+BU567</f>
        <v>179.92956654141895</v>
      </c>
      <c r="BW567" s="8">
        <f>Calcs[[#Totals],[9.125]]+BV567</f>
        <v>182.72024652454189</v>
      </c>
      <c r="BX567" s="8">
        <f>Calcs[[#Totals],[9.25]]+BW567</f>
        <v>185.52954508050863</v>
      </c>
      <c r="BY567" s="8">
        <f>Calcs[[#Totals],[9.375]]+BX567</f>
        <v>188.36776003794716</v>
      </c>
      <c r="BZ567" s="8">
        <f>Calcs[[#Totals],[9.5]]+BY567</f>
        <v>191.23780514385064</v>
      </c>
      <c r="CA567" s="8">
        <f>Calcs[[#Totals],[9.625]]+BZ567</f>
        <v>194.13573398838554</v>
      </c>
      <c r="CB567" s="8">
        <f>Calcs[[#Totals],[9.75]]+CA567</f>
        <v>197.03481756406649</v>
      </c>
      <c r="CC567" s="8">
        <f>Calcs[[#Totals],[9.875]]+CB567</f>
        <v>199.91530237033035</v>
      </c>
      <c r="CD567" s="8">
        <f>Calcs[[#Totals],[10]]+CC567</f>
        <v>202.77799918694186</v>
      </c>
      <c r="CE567" s="8">
        <f>Calcs[[#Totals],[10.125]]+CD567</f>
        <v>205.62849821335061</v>
      </c>
      <c r="CF567" s="8">
        <f>Calcs[[#Totals],[10.25]]+CE567</f>
        <v>208.4977407250814</v>
      </c>
      <c r="CG567" s="8">
        <f>Calcs[[#Totals],[10.375]]+CF567</f>
        <v>211.39466416891764</v>
      </c>
      <c r="CH567" s="8">
        <f>Calcs[[#Totals],[10.5]]+CG567</f>
        <v>214.32218344079934</v>
      </c>
      <c r="CI567" s="8">
        <f>Calcs[[#Totals],[10.625]]+CH567</f>
        <v>217.27241830173759</v>
      </c>
      <c r="CJ567" s="8">
        <f>Calcs[[#Totals],[10.75]]+CI567</f>
        <v>220.22293549536627</v>
      </c>
      <c r="CK567" s="8">
        <f>Calcs[[#Totals],[10.875]]+CJ567</f>
        <v>223.15572256126038</v>
      </c>
      <c r="CL567" s="8">
        <f>Calcs[[#Totals],[11]]+CK567</f>
        <v>226.07095955445641</v>
      </c>
      <c r="CM567" s="8">
        <f>Calcs[[#Totals],[11.125]]+CL567</f>
        <v>228.97316810639876</v>
      </c>
      <c r="CN567" s="8">
        <f>Calcs[[#Totals],[11.25]]+CM567</f>
        <v>231.8861585784843</v>
      </c>
      <c r="CO567" s="8">
        <f>Calcs[[#Totals],[11.375]]+CN567</f>
        <v>234.79808141341695</v>
      </c>
      <c r="CP567" s="8">
        <f>Calcs[[#Totals],[11.5]]+CO567</f>
        <v>237.72755146010584</v>
      </c>
      <c r="CQ567" s="8">
        <f>Calcs[[#Totals],[11.625]]+CP567</f>
        <v>240.67168153732746</v>
      </c>
      <c r="CR567" s="8">
        <f>Calcs[[#Totals],[11.75]]+CQ567</f>
        <v>243.61568179736557</v>
      </c>
      <c r="CS567" s="8">
        <f>Calcs[[#Totals],[11.875]]+CR567</f>
        <v>246.54645023318764</v>
      </c>
      <c r="CT567" s="8">
        <f>Calcs[[#Totals],[12]]+CS567</f>
        <v>249.46106645229978</v>
      </c>
      <c r="CU567" s="8">
        <f>Calcs[[#Totals],[12.125]]+CT567</f>
        <v>252.36739095514827</v>
      </c>
      <c r="CV567" s="8">
        <f>Calcs[[#Totals],[12.25]]+CU567</f>
        <v>255.29443402557609</v>
      </c>
      <c r="CW567" s="8">
        <f>Calcs[[#Totals],[12.375]]+CV567</f>
        <v>258.25148648022747</v>
      </c>
      <c r="CX567" s="8">
        <f>Calcs[[#Totals],[12.5]]+CW567</f>
        <v>258.25148648022747</v>
      </c>
    </row>
    <row r="568" spans="1:102" x14ac:dyDescent="0.35">
      <c r="C568" s="9">
        <f>SUM(OO!I2:I460)/SUM(OO[1])</f>
        <v>1</v>
      </c>
      <c r="D568" s="9">
        <f>SUM(OO!M2:M460)/SUM(OO[2])</f>
        <v>1</v>
      </c>
      <c r="E568" s="9">
        <f>SUM(OO!Q2:Q460)/SUM(OO[3])</f>
        <v>1</v>
      </c>
      <c r="F568" s="9">
        <f>SUM(OO!U2:U460)/SUM(OO[4])</f>
        <v>1</v>
      </c>
      <c r="G568" s="9">
        <f>SUM(OO!Y2:Y460)/SUM(OO[5])</f>
        <v>1</v>
      </c>
      <c r="H568" s="9">
        <f>SUM(OO!AC2:AC460)/SUM(OO[6])</f>
        <v>1</v>
      </c>
      <c r="I568" s="9">
        <f>SUM(OO!AG2:AG460)/SUM(OO[7])</f>
        <v>1</v>
      </c>
      <c r="J568" s="9">
        <f>SUM(OO!AK2:AK460)/SUM(OO[8])</f>
        <v>1</v>
      </c>
      <c r="K568" s="9">
        <f>SUM(OO!AO2:AO460)/SUM(OO[9])</f>
        <v>1</v>
      </c>
      <c r="L568" s="9">
        <f>SUM(OO!AS2:AS460)/SUM(OO[10])</f>
        <v>1</v>
      </c>
      <c r="M568" s="9">
        <f>SUM(OO!AW2:AW460)/SUM(OO[11])</f>
        <v>1</v>
      </c>
      <c r="N568" s="9">
        <f>SUM(OO!BA2:BA460)/SUM(OO[12])</f>
        <v>1</v>
      </c>
      <c r="O568" s="9">
        <f>SUM(OO!BE2:BE460)/SUM(OO[13])</f>
        <v>1</v>
      </c>
      <c r="P568" s="9">
        <f>SUM(OO!BI2:BI460)/SUM(OO[14])</f>
        <v>1</v>
      </c>
      <c r="Q568" s="9">
        <f>SUM(OO!BM2:BM460)/SUM(OO[15])</f>
        <v>1</v>
      </c>
      <c r="R568" s="9">
        <f>SUM(OO!BQ2:BQ460)/SUM(OO[16])</f>
        <v>1</v>
      </c>
      <c r="S568" s="9">
        <f>SUM(OO!BU2:BU460)/SUM(OO[17])</f>
        <v>1</v>
      </c>
      <c r="T568" s="9">
        <f>SUM(OO!BY2:BY460)/SUM(OO[18])</f>
        <v>1</v>
      </c>
      <c r="U568" s="9">
        <f>SUM(OO!CC2:CC460)/SUM(OO[19])</f>
        <v>1</v>
      </c>
      <c r="V568" s="9">
        <f>SUM(OO!CG2:CG460)/SUM(OO[20])</f>
        <v>1</v>
      </c>
      <c r="W568" s="9">
        <f>SUM(OO!CK2:CK460)/SUM(OO[21])</f>
        <v>1</v>
      </c>
      <c r="X568" s="9">
        <f>SUM(OO!CO2:CO460)/SUM(OO[22])</f>
        <v>1</v>
      </c>
      <c r="Y568" s="9">
        <f>SUM(OO!CS2:CS460)/SUM(OO[23])</f>
        <v>1</v>
      </c>
      <c r="Z568" s="9">
        <f>SUM(OO!CW2:CW460)/SUM(OO[24])</f>
        <v>1</v>
      </c>
      <c r="AA568" s="9">
        <f>SUM(OO!DA2:DA460)/SUM(OO[25])</f>
        <v>1</v>
      </c>
      <c r="AB568" s="9">
        <f>SUM(OO!DE2:DE460)/SUM(OO[26])</f>
        <v>1</v>
      </c>
      <c r="AC568" s="9">
        <f>SUM(OO!DI2:DI460)/SUM(OO[27])</f>
        <v>1</v>
      </c>
      <c r="AD568" s="9">
        <f>SUM(OO!DM2:DM460)/SUM(OO[28])</f>
        <v>1</v>
      </c>
      <c r="AE568" s="9">
        <f>SUM(OO!DQ2:DQ460)/SUM(OO[29])</f>
        <v>1</v>
      </c>
      <c r="AF568" s="9">
        <f>SUM(OO!DU2:DU460)/SUM(OO[30])</f>
        <v>0.99999999999999478</v>
      </c>
      <c r="AG568" s="9">
        <f>SUM(OO!DY2:DY460)/SUM(OO[31])</f>
        <v>0.99999999999904532</v>
      </c>
      <c r="AH568" s="9">
        <f>SUM(OO!EC2:EC460)/SUM(OO[32])</f>
        <v>0.99999999991764188</v>
      </c>
      <c r="AI568" s="9">
        <f>SUM(OO!EG2:EG460)/SUM(OO[33])</f>
        <v>0.99999999616377633</v>
      </c>
      <c r="AJ568" s="9">
        <f>SUM(OO!EK2:EK460)/SUM(OO[34])</f>
        <v>0.99999989491474595</v>
      </c>
      <c r="AK568" s="9">
        <f>SUM(OO!EO2:EO460)/SUM(OO[35])</f>
        <v>0.99999819070719631</v>
      </c>
      <c r="AL568" s="9">
        <f>SUM(OO!ES2:ES460)/SUM(OO[36])</f>
        <v>0.99997929725127666</v>
      </c>
      <c r="AM568" s="9">
        <f>SUM(OO!EW2:EW460)/SUM(OO[37])</f>
        <v>0.999834831566214</v>
      </c>
      <c r="AN568" s="9">
        <f>SUM(OO!FA2:FA460)/SUM(OO[38])</f>
        <v>0.99904201969915996</v>
      </c>
      <c r="AO568" s="9">
        <f>SUM(OO!FE2:FE460)/SUM(OO[39])</f>
        <v>0.99580921554609181</v>
      </c>
      <c r="AP568" s="9">
        <f>SUM(OO!FI2:FI460)/SUM(OO[40])</f>
        <v>0.9857081912797413</v>
      </c>
      <c r="AQ568" s="9">
        <f>SUM(OO!FM2:FM460)/SUM(OO[41])</f>
        <v>0.96084899266399759</v>
      </c>
      <c r="AR568" s="9">
        <f>SUM(OO!FQ2:FQ460)/SUM(OO[42])</f>
        <v>0.91144553351117041</v>
      </c>
      <c r="AS568" s="9">
        <f>SUM(OO!FU2:FU460)/SUM(OO[43])</f>
        <v>0.83047118656257324</v>
      </c>
      <c r="AT568" s="9">
        <f>SUM(OO!FY2:FY460)/SUM(OO[44])</f>
        <v>0.71877055106132826</v>
      </c>
      <c r="AU568" s="9">
        <f>SUM(OO!GC2:GC460)/SUM(OO[45])</f>
        <v>0.58667373588897398</v>
      </c>
      <c r="AV568" s="9">
        <f>SUM(OO!GG2:GG460)/SUM(OO[46])</f>
        <v>0.45038419995282442</v>
      </c>
      <c r="AW568" s="9">
        <f>SUM(OO!GK2:GK460)/SUM(OO[47])</f>
        <v>0.32568983086772307</v>
      </c>
      <c r="AX568" s="9">
        <f>SUM(OO!GO2:GO460)/SUM(OO[48])</f>
        <v>0.22303474018916211</v>
      </c>
      <c r="AY568" s="9">
        <f>SUM(OO!GS2:GS460)/SUM(OO[49])</f>
        <v>0.14580772456127178</v>
      </c>
      <c r="AZ568" s="9">
        <f>SUM(OO!GW2:GW460)/SUM(OO[50])</f>
        <v>9.2059482873832185E-2</v>
      </c>
      <c r="BA568" s="9">
        <f>SUM(OO!HA2:HA460)/SUM(OO[51])</f>
        <v>5.6996378449520171E-2</v>
      </c>
      <c r="BB568" s="9">
        <f>SUM(OO!HE2:HE460)/SUM(OO[52])</f>
        <v>3.5252458873579279E-2</v>
      </c>
      <c r="BC568" s="9">
        <f>SUM(OO!HI2:HI460)/SUM(OO[53])</f>
        <v>2.2250702882523225E-2</v>
      </c>
      <c r="BD568" s="9">
        <f>SUM(OO!HM2:HM460)/SUM(OO[54])</f>
        <v>1.4635101275012975E-2</v>
      </c>
      <c r="BE568" s="9">
        <f>SUM(OO!HQ2:HQ460)/SUM(OO[55])</f>
        <v>1.0191337242227715E-2</v>
      </c>
      <c r="BF568" s="9">
        <f>SUM(OO!HU2:HU460)/SUM(OO[56])</f>
        <v>7.5591105401866844E-3</v>
      </c>
      <c r="BG568" s="9">
        <f>SUM(OO!HY2:HY460)/SUM(OO[57])</f>
        <v>5.9441524061439686E-3</v>
      </c>
      <c r="BH568" s="9">
        <f>SUM(OO!IC2:IC460)/SUM(OO[58])</f>
        <v>4.8989070351118796E-3</v>
      </c>
      <c r="BI568" s="9">
        <f>SUM(OO!IG2:IG460)/SUM(OO[59])</f>
        <v>4.1790517534898361E-3</v>
      </c>
      <c r="BJ568" s="9">
        <f>SUM(OO!IK2:IK460)/SUM(OO[60])</f>
        <v>3.6510198821011574E-3</v>
      </c>
      <c r="BK568" s="9">
        <f>SUM(OO!IO2:IO460)/SUM(OO[61])</f>
        <v>3.2412314592012536E-3</v>
      </c>
      <c r="BL568" s="9">
        <f>SUM(OO!IS2:IS460)/SUM(OO[62])</f>
        <v>2.9066339419610539E-3</v>
      </c>
      <c r="BM568" s="9">
        <f>SUM(OO!IW2:IW460)/SUM(OO[63])</f>
        <v>2.622829061564112E-3</v>
      </c>
      <c r="BN568" s="9">
        <f>SUM(OO!JA2:JA460)/SUM(OO[64])</f>
        <v>2.3751805806999744E-3</v>
      </c>
      <c r="BO568" s="9">
        <f>SUM(OO!JE2:JE460)/SUM(OO[65])</f>
        <v>2.1548647296129523E-3</v>
      </c>
      <c r="BP568" s="9">
        <f>SUM(OO!JI2:JI460)/SUM(OO[66])</f>
        <v>1.956467229236287E-3</v>
      </c>
      <c r="BQ568" s="9">
        <f>SUM(OO!JM2:JM460)/SUM(OO[67])</f>
        <v>1.7752726117902034E-3</v>
      </c>
      <c r="BR568" s="9">
        <f>SUM(OO!JQ2:JQ460)/SUM(OO[68])</f>
        <v>1.6089899855075292E-3</v>
      </c>
      <c r="BS568" s="9">
        <f>SUM(OO!JU2:JU460)/SUM(OO[69])</f>
        <v>1.4576713211799514E-3</v>
      </c>
      <c r="BT568" s="9">
        <f>SUM(OO!JY2:JY460)/SUM(OO[70])</f>
        <v>1.320630599217178E-3</v>
      </c>
      <c r="BU568" s="9">
        <f>SUM(OO!KC2:KC460)/SUM(OO[71])</f>
        <v>1.1969402066219935E-3</v>
      </c>
      <c r="BV568" s="9">
        <f>SUM(OO!KG2:KG460)/SUM(OO[72])</f>
        <v>1.0856298252714608E-3</v>
      </c>
      <c r="BW568" s="9">
        <f>SUM(OO!KK2:KK460)/SUM(OO[73])</f>
        <v>9.8558853638730211E-4</v>
      </c>
      <c r="BX568" s="9">
        <f>SUM(OO!KO2:KO460)/SUM(OO[74])</f>
        <v>8.9573572884697121E-4</v>
      </c>
      <c r="BY568" s="9">
        <f>SUM(OO!KS2:KS460)/SUM(OO[75])</f>
        <v>8.1518632451294828E-4</v>
      </c>
      <c r="BZ568" s="9">
        <f>SUM(OO!KW2:KW460)/SUM(OO[76])</f>
        <v>7.4308149121352443E-4</v>
      </c>
      <c r="CA568" s="9">
        <f>SUM(OO!LA2:LA460)/SUM(OO[77])</f>
        <v>6.7854009677813893E-4</v>
      </c>
      <c r="CB568" s="9">
        <f>SUM(OO!LE2:LE460)/SUM(OO[78])</f>
        <v>6.2061458544931567E-4</v>
      </c>
      <c r="CC568" s="9">
        <f>SUM(OO!LI2:LI460)/SUM(OO[79])</f>
        <v>5.6818754598516534E-4</v>
      </c>
      <c r="CD568" s="9">
        <f>SUM(OO!LM2:LM460)/SUM(OO[80])</f>
        <v>5.2057648917551295E-4</v>
      </c>
      <c r="CE568" s="9">
        <f>SUM(OO!LQ2:LQ460)/SUM(OO[81])</f>
        <v>4.7730850534907982E-4</v>
      </c>
      <c r="CF568" s="9">
        <f>SUM(OO!LU2:LU460)/SUM(OO[82])</f>
        <v>4.3794404364174468E-4</v>
      </c>
      <c r="CG568" s="9">
        <f>SUM(OO!LY2:LY460)/SUM(OO[83])</f>
        <v>4.021334880632678E-4</v>
      </c>
      <c r="CH568" s="9">
        <f>SUM(OO!MC2:MC460)/SUM(OO[84])</f>
        <v>3.6958861733807201E-4</v>
      </c>
      <c r="CI568" s="9">
        <f>SUM(OO!MG2:MG460)/SUM(OO[85])</f>
        <v>3.3999714527108496E-4</v>
      </c>
      <c r="CJ568" s="9">
        <f>SUM(OO!MK2:MK460)/SUM(OO[86])</f>
        <v>3.1303213318888313E-4</v>
      </c>
      <c r="CK568" s="9">
        <f>SUM(OO!MO2:MO460)/SUM(OO[87])</f>
        <v>2.8834986103909725E-4</v>
      </c>
      <c r="CL568" s="9">
        <f>SUM(OO!MS2:MS460)/SUM(OO[88])</f>
        <v>2.6582601079098701E-4</v>
      </c>
      <c r="CM568" s="9">
        <f>SUM(OO!MW2:MW460)/SUM(OO[89])</f>
        <v>2.4536264627362034E-4</v>
      </c>
      <c r="CN568" s="9">
        <f>SUM(OO!NA2:NA460)/SUM(OO[90])</f>
        <v>2.2684002763204226E-4</v>
      </c>
      <c r="CO568" s="9">
        <f>SUM(OO!NE2:NE460)/SUM(OO[91])</f>
        <v>2.1022905340452159E-4</v>
      </c>
      <c r="CP568" s="9">
        <f>SUM(OO!NI2:NI460)/SUM(OO[92])</f>
        <v>1.9549161373007813E-4</v>
      </c>
      <c r="CQ568" s="9">
        <f>SUM(OO!NM2:NM460)/SUM(OO[93])</f>
        <v>1.825303672792038E-4</v>
      </c>
      <c r="CR568" s="9">
        <f>SUM(OO!NQ2:NQ460)/SUM(OO[94])</f>
        <v>1.7120687899837409E-4</v>
      </c>
      <c r="CS568" s="9">
        <f>SUM(OO!NU2:NU460)/SUM(OO[95])</f>
        <v>1.6139312490958885E-4</v>
      </c>
      <c r="CT568" s="9">
        <f>SUM(OO!NY2:NY460)/SUM(OO[96])</f>
        <v>1.5295669114085095E-4</v>
      </c>
      <c r="CU568" s="9">
        <f>SUM(OO!OC2:OC460)/SUM(OO[97])</f>
        <v>1.4580935918118024E-4</v>
      </c>
      <c r="CV568" s="9">
        <f>SUM(OO!OG2:OG460)/SUM(OO[98])</f>
        <v>1.3991235280233892E-4</v>
      </c>
      <c r="CW568" s="9">
        <f>SUM(OO!OK2:OK460)/SUM(OO[99])</f>
        <v>1.348697313682149E-4</v>
      </c>
    </row>
    <row r="569" spans="1:102" x14ac:dyDescent="0.35">
      <c r="C569" s="11" t="str">
        <f>Calcs[[#Headers],[0.125]]</f>
        <v>0.125</v>
      </c>
      <c r="D569" s="11" t="str">
        <f>Calcs[[#Headers],[0.25]]</f>
        <v>0.25</v>
      </c>
      <c r="E569" s="11" t="str">
        <f>Calcs[[#Headers],[0.375]]</f>
        <v>0.375</v>
      </c>
      <c r="F569" s="11" t="str">
        <f>Calcs[[#Headers],[0.5]]</f>
        <v>0.5</v>
      </c>
      <c r="G569" s="11" t="str">
        <f>Calcs[[#Headers],[0.625]]</f>
        <v>0.625</v>
      </c>
      <c r="H569" s="11" t="str">
        <f>Calcs[[#Headers],[0.75]]</f>
        <v>0.75</v>
      </c>
      <c r="I569" s="11" t="str">
        <f>Calcs[[#Headers],[0.875]]</f>
        <v>0.875</v>
      </c>
      <c r="J569" s="11" t="str">
        <f>Calcs[[#Headers],[1]]</f>
        <v>1</v>
      </c>
      <c r="K569" s="11" t="str">
        <f>Calcs[[#Headers],[1.125]]</f>
        <v>1.125</v>
      </c>
      <c r="L569" s="11" t="str">
        <f>Calcs[[#Headers],[1.25]]</f>
        <v>1.25</v>
      </c>
      <c r="M569" s="11" t="str">
        <f>Calcs[[#Headers],[1.375]]</f>
        <v>1.375</v>
      </c>
      <c r="N569" s="11" t="str">
        <f>Calcs[[#Headers],[1.5]]</f>
        <v>1.5</v>
      </c>
      <c r="O569" s="11" t="str">
        <f>Calcs[[#Headers],[1.625]]</f>
        <v>1.625</v>
      </c>
      <c r="P569" s="11" t="str">
        <f>Calcs[[#Headers],[1.75]]</f>
        <v>1.75</v>
      </c>
      <c r="Q569" s="11" t="str">
        <f>Calcs[[#Headers],[1.875]]</f>
        <v>1.875</v>
      </c>
      <c r="R569" s="11" t="str">
        <f>Calcs[[#Headers],[2]]</f>
        <v>2</v>
      </c>
      <c r="S569" s="11" t="str">
        <f>Calcs[[#Headers],[2.125]]</f>
        <v>2.125</v>
      </c>
      <c r="T569" s="11" t="str">
        <f>Calcs[[#Headers],[2.25]]</f>
        <v>2.25</v>
      </c>
      <c r="U569" s="11" t="str">
        <f>Calcs[[#Headers],[2.375]]</f>
        <v>2.375</v>
      </c>
      <c r="V569" s="11" t="str">
        <f>Calcs[[#Headers],[2.5]]</f>
        <v>2.5</v>
      </c>
      <c r="W569" s="11" t="str">
        <f>Calcs[[#Headers],[2.625]]</f>
        <v>2.625</v>
      </c>
      <c r="X569" s="11" t="str">
        <f>Calcs[[#Headers],[2.75]]</f>
        <v>2.75</v>
      </c>
      <c r="Y569" s="11" t="str">
        <f>Calcs[[#Headers],[2.875]]</f>
        <v>2.875</v>
      </c>
      <c r="Z569" s="11" t="str">
        <f>Calcs[[#Headers],[3]]</f>
        <v>3</v>
      </c>
      <c r="AA569" s="11" t="str">
        <f>Calcs[[#Headers],[3.125]]</f>
        <v>3.125</v>
      </c>
      <c r="AB569" s="11" t="str">
        <f>Calcs[[#Headers],[3.25]]</f>
        <v>3.25</v>
      </c>
      <c r="AC569" s="11" t="str">
        <f>Calcs[[#Headers],[3.375]]</f>
        <v>3.375</v>
      </c>
      <c r="AD569" s="11" t="str">
        <f>Calcs[[#Headers],[3.5]]</f>
        <v>3.5</v>
      </c>
      <c r="AE569" s="11" t="str">
        <f>Calcs[[#Headers],[3.625]]</f>
        <v>3.625</v>
      </c>
      <c r="AF569" s="11" t="str">
        <f>Calcs[[#Headers],[3.75]]</f>
        <v>3.75</v>
      </c>
      <c r="AG569" s="11" t="str">
        <f>Calcs[[#Headers],[3.875]]</f>
        <v>3.875</v>
      </c>
      <c r="AH569" s="11" t="str">
        <f>Calcs[[#Headers],[4]]</f>
        <v>4</v>
      </c>
      <c r="AI569" s="11" t="str">
        <f>Calcs[[#Headers],[4.125]]</f>
        <v>4.125</v>
      </c>
      <c r="AJ569" s="11" t="str">
        <f>Calcs[[#Headers],[4.25]]</f>
        <v>4.25</v>
      </c>
      <c r="AK569" s="11" t="str">
        <f>Calcs[[#Headers],[4.375]]</f>
        <v>4.375</v>
      </c>
      <c r="AL569" s="11" t="str">
        <f>Calcs[[#Headers],[4.5]]</f>
        <v>4.5</v>
      </c>
      <c r="AM569" s="11" t="str">
        <f>Calcs[[#Headers],[4.625]]</f>
        <v>4.625</v>
      </c>
      <c r="AN569" s="11" t="str">
        <f>Calcs[[#Headers],[4.75]]</f>
        <v>4.75</v>
      </c>
      <c r="AO569" s="11" t="str">
        <f>Calcs[[#Headers],[4.875]]</f>
        <v>4.875</v>
      </c>
      <c r="AP569" s="11" t="str">
        <f>Calcs[[#Headers],[5]]</f>
        <v>5</v>
      </c>
      <c r="AQ569" s="11" t="str">
        <f>Calcs[[#Headers],[5.125]]</f>
        <v>5.125</v>
      </c>
      <c r="AR569" s="11" t="str">
        <f>Calcs[[#Headers],[5.25]]</f>
        <v>5.25</v>
      </c>
      <c r="AS569" s="11" t="str">
        <f>Calcs[[#Headers],[5.375]]</f>
        <v>5.375</v>
      </c>
      <c r="AT569" s="11" t="str">
        <f>Calcs[[#Headers],[5.5]]</f>
        <v>5.5</v>
      </c>
      <c r="AU569" s="11" t="str">
        <f>Calcs[[#Headers],[5.625]]</f>
        <v>5.625</v>
      </c>
      <c r="AV569" s="11" t="str">
        <f>Calcs[[#Headers],[5.75]]</f>
        <v>5.75</v>
      </c>
      <c r="AW569" s="11" t="str">
        <f>Calcs[[#Headers],[5.875]]</f>
        <v>5.875</v>
      </c>
      <c r="AX569" s="11" t="str">
        <f>Calcs[[#Headers],[6]]</f>
        <v>6</v>
      </c>
      <c r="AY569" s="11" t="str">
        <f>Calcs[[#Headers],[6.125]]</f>
        <v>6.125</v>
      </c>
      <c r="AZ569" s="11" t="str">
        <f>Calcs[[#Headers],[6.25]]</f>
        <v>6.25</v>
      </c>
      <c r="BA569" s="11" t="str">
        <f>Calcs[[#Headers],[6.375]]</f>
        <v>6.375</v>
      </c>
      <c r="BB569" s="11" t="str">
        <f>Calcs[[#Headers],[6.5]]</f>
        <v>6.5</v>
      </c>
      <c r="BC569" s="11" t="str">
        <f>Calcs[[#Headers],[6.625]]</f>
        <v>6.625</v>
      </c>
      <c r="BD569" s="11" t="str">
        <f>Calcs[[#Headers],[6.75]]</f>
        <v>6.75</v>
      </c>
      <c r="BE569" s="11" t="str">
        <f>Calcs[[#Headers],[6.875]]</f>
        <v>6.875</v>
      </c>
      <c r="BF569" s="11" t="str">
        <f>Calcs[[#Headers],[7]]</f>
        <v>7</v>
      </c>
      <c r="BG569" s="11" t="str">
        <f>Calcs[[#Headers],[7.125]]</f>
        <v>7.125</v>
      </c>
      <c r="BH569" s="11" t="str">
        <f>Calcs[[#Headers],[7.25]]</f>
        <v>7.25</v>
      </c>
      <c r="BI569" s="11" t="str">
        <f>Calcs[[#Headers],[7.375]]</f>
        <v>7.375</v>
      </c>
      <c r="BJ569" s="11" t="str">
        <f>Calcs[[#Headers],[7.5]]</f>
        <v>7.5</v>
      </c>
      <c r="BK569" s="11" t="str">
        <f>Calcs[[#Headers],[7.625]]</f>
        <v>7.625</v>
      </c>
      <c r="BL569" s="11" t="str">
        <f>Calcs[[#Headers],[7.75]]</f>
        <v>7.75</v>
      </c>
      <c r="BM569" s="11" t="str">
        <f>Calcs[[#Headers],[7.875]]</f>
        <v>7.875</v>
      </c>
      <c r="BN569" s="11" t="str">
        <f>Calcs[[#Headers],[8]]</f>
        <v>8</v>
      </c>
      <c r="BO569" s="11" t="str">
        <f>Calcs[[#Headers],[8.125]]</f>
        <v>8.125</v>
      </c>
      <c r="BP569" s="11" t="str">
        <f>Calcs[[#Headers],[8.25]]</f>
        <v>8.25</v>
      </c>
      <c r="BQ569" s="11" t="str">
        <f>Calcs[[#Headers],[8.375]]</f>
        <v>8.375</v>
      </c>
      <c r="BR569" s="11" t="str">
        <f>Calcs[[#Headers],[8.5]]</f>
        <v>8.5</v>
      </c>
      <c r="BS569" s="11" t="str">
        <f>Calcs[[#Headers],[8.625]]</f>
        <v>8.625</v>
      </c>
      <c r="BT569" s="11" t="str">
        <f>Calcs[[#Headers],[8.75]]</f>
        <v>8.75</v>
      </c>
      <c r="BU569" s="11" t="str">
        <f>Calcs[[#Headers],[8.875]]</f>
        <v>8.875</v>
      </c>
      <c r="BV569" s="11" t="str">
        <f>Calcs[[#Headers],[9]]</f>
        <v>9</v>
      </c>
      <c r="BW569" s="11" t="str">
        <f>Calcs[[#Headers],[9.125]]</f>
        <v>9.125</v>
      </c>
      <c r="BX569" s="11" t="str">
        <f>Calcs[[#Headers],[9.25]]</f>
        <v>9.25</v>
      </c>
      <c r="BY569" s="11" t="str">
        <f>Calcs[[#Headers],[9.375]]</f>
        <v>9.375</v>
      </c>
      <c r="BZ569" s="11" t="str">
        <f>Calcs[[#Headers],[9.5]]</f>
        <v>9.5</v>
      </c>
      <c r="CA569" s="11" t="str">
        <f>Calcs[[#Headers],[9.625]]</f>
        <v>9.625</v>
      </c>
      <c r="CB569" s="11" t="str">
        <f>Calcs[[#Headers],[9.75]]</f>
        <v>9.75</v>
      </c>
      <c r="CC569" s="11" t="str">
        <f>Calcs[[#Headers],[9.875]]</f>
        <v>9.875</v>
      </c>
      <c r="CD569" s="11" t="str">
        <f>Calcs[[#Headers],[10]]</f>
        <v>10</v>
      </c>
      <c r="CE569" s="11" t="str">
        <f>Calcs[[#Headers],[10.125]]</f>
        <v>10.125</v>
      </c>
      <c r="CF569" s="11" t="str">
        <f>Calcs[[#Headers],[10.25]]</f>
        <v>10.25</v>
      </c>
      <c r="CG569" s="11" t="str">
        <f>Calcs[[#Headers],[10.375]]</f>
        <v>10.375</v>
      </c>
      <c r="CH569" s="11" t="str">
        <f>Calcs[[#Headers],[10.5]]</f>
        <v>10.5</v>
      </c>
      <c r="CI569" s="11" t="str">
        <f>Calcs[[#Headers],[10.625]]</f>
        <v>10.625</v>
      </c>
      <c r="CJ569" s="11" t="str">
        <f>Calcs[[#Headers],[10.75]]</f>
        <v>10.75</v>
      </c>
      <c r="CK569" s="11" t="str">
        <f>Calcs[[#Headers],[10.875]]</f>
        <v>10.875</v>
      </c>
      <c r="CL569" s="11" t="str">
        <f>Calcs[[#Headers],[11]]</f>
        <v>11</v>
      </c>
      <c r="CM569" s="11" t="str">
        <f>Calcs[[#Headers],[11.125]]</f>
        <v>11.125</v>
      </c>
      <c r="CN569" s="11" t="str">
        <f>Calcs[[#Headers],[11.25]]</f>
        <v>11.25</v>
      </c>
      <c r="CO569" s="11" t="str">
        <f>Calcs[[#Headers],[11.375]]</f>
        <v>11.375</v>
      </c>
      <c r="CP569" s="11" t="str">
        <f>Calcs[[#Headers],[11.5]]</f>
        <v>11.5</v>
      </c>
      <c r="CQ569" s="11" t="str">
        <f>Calcs[[#Headers],[11.625]]</f>
        <v>11.625</v>
      </c>
      <c r="CR569" s="11" t="str">
        <f>Calcs[[#Headers],[11.75]]</f>
        <v>11.75</v>
      </c>
      <c r="CS569" s="11" t="str">
        <f>Calcs[[#Headers],[11.875]]</f>
        <v>11.875</v>
      </c>
      <c r="CT569" s="11" t="str">
        <f>Calcs[[#Headers],[12]]</f>
        <v>12</v>
      </c>
      <c r="CU569" s="11" t="str">
        <f>Calcs[[#Headers],[12.125]]</f>
        <v>12.125</v>
      </c>
      <c r="CV569" s="11" t="str">
        <f>Calcs[[#Headers],[12.25]]</f>
        <v>12.25</v>
      </c>
      <c r="CW569" s="11" t="str">
        <f>Calcs[[#Headers],[12.375]]</f>
        <v>12.375</v>
      </c>
      <c r="CX569" s="11" t="str">
        <f>Calcs[[#Headers],[12.5]]</f>
        <v>12.5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7CA06-0A21-4342-96B5-F95BEB99C47C}">
  <sheetPr>
    <tabColor theme="8"/>
  </sheetPr>
  <dimension ref="A1:AD102"/>
  <sheetViews>
    <sheetView workbookViewId="0">
      <selection activeCell="A8" sqref="A8"/>
    </sheetView>
  </sheetViews>
  <sheetFormatPr defaultRowHeight="14.5" x14ac:dyDescent="0.35"/>
  <cols>
    <col min="1" max="1" width="8.7265625" style="12"/>
    <col min="2" max="2" width="8.7265625" style="13"/>
    <col min="3" max="3" width="8.7265625" style="14"/>
    <col min="4" max="4" width="8.7265625" style="15"/>
    <col min="5" max="5" width="8.7265625" style="13"/>
    <col min="6" max="6" width="8.7265625" style="14"/>
    <col min="7" max="7" width="8.7265625" style="15"/>
    <col min="8" max="8" width="8.7265625" style="13"/>
    <col min="9" max="9" width="8.7265625" style="14"/>
    <col min="10" max="10" width="8.7265625" style="15"/>
    <col min="11" max="11" width="8.7265625" style="13"/>
    <col min="12" max="12" width="8.7265625" style="14"/>
    <col min="13" max="13" width="8.7265625" style="15"/>
    <col min="14" max="14" width="8.7265625" style="13"/>
    <col min="15" max="15" width="8.7265625" style="14"/>
    <col min="16" max="16" width="8.7265625" style="15"/>
    <col min="17" max="17" width="8.7265625" style="13"/>
    <col min="18" max="18" width="8.7265625" style="14"/>
    <col min="19" max="19" width="8.7265625" style="15"/>
    <col min="20" max="20" width="8.7265625" style="13"/>
    <col min="21" max="21" width="8.7265625" style="14"/>
    <col min="22" max="22" width="8.7265625" style="15"/>
    <col min="23" max="23" width="8.7265625" style="13"/>
    <col min="24" max="24" width="8.7265625" style="14"/>
    <col min="25" max="25" width="8.7265625" style="15"/>
    <col min="26" max="26" width="8.7265625" style="13"/>
    <col min="27" max="27" width="8.7265625" style="14"/>
    <col min="28" max="28" width="8.7265625" style="15"/>
    <col min="29" max="29" width="8.7265625" style="12"/>
    <col min="30" max="30" width="8.7265625" style="7"/>
  </cols>
  <sheetData>
    <row r="1" spans="1:30" x14ac:dyDescent="0.35">
      <c r="A1" s="31" t="s">
        <v>1061</v>
      </c>
      <c r="B1" s="28" t="s">
        <v>1065</v>
      </c>
      <c r="C1" s="29"/>
      <c r="D1" s="30"/>
      <c r="E1" s="28" t="s">
        <v>1066</v>
      </c>
      <c r="F1" s="29"/>
      <c r="G1" s="30"/>
      <c r="H1" s="28" t="s">
        <v>1067</v>
      </c>
      <c r="I1" s="29"/>
      <c r="J1" s="30"/>
      <c r="K1" s="28" t="s">
        <v>1062</v>
      </c>
      <c r="L1" s="29"/>
      <c r="M1" s="30"/>
      <c r="N1" s="28" t="s">
        <v>1063</v>
      </c>
      <c r="O1" s="29"/>
      <c r="P1" s="30"/>
      <c r="Q1" s="28" t="s">
        <v>1064</v>
      </c>
      <c r="R1" s="29"/>
      <c r="S1" s="30"/>
      <c r="T1" s="28" t="s">
        <v>1068</v>
      </c>
      <c r="U1" s="29"/>
      <c r="V1" s="30"/>
      <c r="W1" s="28" t="s">
        <v>1069</v>
      </c>
      <c r="X1" s="29"/>
      <c r="Y1" s="30"/>
      <c r="Z1" s="28" t="s">
        <v>1070</v>
      </c>
      <c r="AA1" s="29"/>
      <c r="AB1" s="30"/>
    </row>
    <row r="2" spans="1:30" ht="28" customHeight="1" thickBot="1" x14ac:dyDescent="0.4">
      <c r="A2" s="32"/>
      <c r="B2" s="19" t="s">
        <v>1058</v>
      </c>
      <c r="C2" s="20" t="s">
        <v>1059</v>
      </c>
      <c r="D2" s="21" t="s">
        <v>1060</v>
      </c>
      <c r="E2" s="19" t="s">
        <v>1058</v>
      </c>
      <c r="F2" s="20" t="s">
        <v>1059</v>
      </c>
      <c r="G2" s="21" t="s">
        <v>1060</v>
      </c>
      <c r="H2" s="19" t="s">
        <v>1058</v>
      </c>
      <c r="I2" s="20" t="s">
        <v>1059</v>
      </c>
      <c r="J2" s="21" t="s">
        <v>1060</v>
      </c>
      <c r="K2" s="19" t="s">
        <v>1058</v>
      </c>
      <c r="L2" s="20" t="s">
        <v>1059</v>
      </c>
      <c r="M2" s="21" t="s">
        <v>1060</v>
      </c>
      <c r="N2" s="19" t="s">
        <v>1058</v>
      </c>
      <c r="O2" s="20" t="s">
        <v>1059</v>
      </c>
      <c r="P2" s="21" t="s">
        <v>1060</v>
      </c>
      <c r="Q2" s="19" t="s">
        <v>1058</v>
      </c>
      <c r="R2" s="20" t="s">
        <v>1059</v>
      </c>
      <c r="S2" s="21" t="s">
        <v>1060</v>
      </c>
      <c r="T2" s="19" t="s">
        <v>1058</v>
      </c>
      <c r="U2" s="20" t="s">
        <v>1059</v>
      </c>
      <c r="V2" s="21" t="s">
        <v>1060</v>
      </c>
      <c r="W2" s="19" t="s">
        <v>1058</v>
      </c>
      <c r="X2" s="20" t="s">
        <v>1059</v>
      </c>
      <c r="Y2" s="21" t="s">
        <v>1060</v>
      </c>
      <c r="Z2" s="19" t="s">
        <v>1058</v>
      </c>
      <c r="AA2" s="20" t="s">
        <v>1059</v>
      </c>
      <c r="AB2" s="21" t="s">
        <v>1060</v>
      </c>
    </row>
    <row r="3" spans="1:30" x14ac:dyDescent="0.35">
      <c r="A3" s="12">
        <v>0.125</v>
      </c>
      <c r="B3" s="25">
        <v>1.7086133269297754</v>
      </c>
      <c r="C3" s="26">
        <v>1.7086133269297754</v>
      </c>
      <c r="D3" s="27">
        <v>1</v>
      </c>
      <c r="E3" s="16">
        <v>1.5677437902538065</v>
      </c>
      <c r="F3" s="17">
        <v>1.5677437902538065</v>
      </c>
      <c r="G3" s="18">
        <v>1</v>
      </c>
      <c r="H3" s="16">
        <v>1.4087271780681534</v>
      </c>
      <c r="I3" s="17">
        <v>1.4087271780681534</v>
      </c>
      <c r="J3" s="18">
        <v>1</v>
      </c>
      <c r="K3" s="25">
        <v>1.8446261606335284</v>
      </c>
      <c r="L3" s="26">
        <v>1.8446261606335284</v>
      </c>
      <c r="M3" s="27">
        <v>1</v>
      </c>
      <c r="N3" s="13">
        <v>1.689117070203304</v>
      </c>
      <c r="O3" s="14">
        <v>1.689117070203304</v>
      </c>
      <c r="P3" s="15">
        <v>1</v>
      </c>
      <c r="Q3" s="13">
        <v>1.5057683828324004</v>
      </c>
      <c r="R3" s="14">
        <v>1.5057683828324004</v>
      </c>
      <c r="S3" s="15">
        <v>1</v>
      </c>
      <c r="T3" s="13">
        <v>1.9120199590645579</v>
      </c>
      <c r="U3" s="14">
        <v>1.9120199590645579</v>
      </c>
      <c r="V3" s="15">
        <v>1</v>
      </c>
      <c r="W3" s="13">
        <v>1.749948471358344</v>
      </c>
      <c r="X3" s="14">
        <v>1.749948471358344</v>
      </c>
      <c r="Y3" s="15">
        <v>1</v>
      </c>
      <c r="Z3" s="13">
        <v>1.5542708025861043</v>
      </c>
      <c r="AA3" s="14">
        <v>1.5542708025861043</v>
      </c>
      <c r="AB3" s="15">
        <v>1</v>
      </c>
      <c r="AD3" s="7">
        <v>0.125</v>
      </c>
    </row>
    <row r="4" spans="1:30" x14ac:dyDescent="0.35">
      <c r="A4" s="12">
        <v>0.25</v>
      </c>
      <c r="B4" s="25">
        <v>1.7944742613654128</v>
      </c>
      <c r="C4" s="26">
        <v>3.5030875882951884</v>
      </c>
      <c r="D4" s="27">
        <v>1</v>
      </c>
      <c r="E4" s="16">
        <v>1.6557906517805683</v>
      </c>
      <c r="F4" s="17">
        <v>3.2235344420343748</v>
      </c>
      <c r="G4" s="18">
        <v>1</v>
      </c>
      <c r="H4" s="16">
        <v>1.4991759978459547</v>
      </c>
      <c r="I4" s="17">
        <v>2.9079031759141083</v>
      </c>
      <c r="J4" s="18">
        <v>1</v>
      </c>
      <c r="K4" s="25">
        <v>1.9284066249021283</v>
      </c>
      <c r="L4" s="26">
        <v>3.7730327855356567</v>
      </c>
      <c r="M4" s="27">
        <v>1</v>
      </c>
      <c r="N4" s="13">
        <v>1.775325542601319</v>
      </c>
      <c r="O4" s="14">
        <v>3.4644426128046231</v>
      </c>
      <c r="P4" s="15">
        <v>1</v>
      </c>
      <c r="Q4" s="13">
        <v>1.5948089203749285</v>
      </c>
      <c r="R4" s="14">
        <v>3.1005773032073289</v>
      </c>
      <c r="S4" s="15">
        <v>1</v>
      </c>
      <c r="T4" s="13">
        <v>1.994752694737987</v>
      </c>
      <c r="U4" s="14">
        <v>3.9067726538025447</v>
      </c>
      <c r="V4" s="15">
        <v>1</v>
      </c>
      <c r="W4" s="13">
        <v>1.8352174374445889</v>
      </c>
      <c r="X4" s="14">
        <v>3.5851659088029328</v>
      </c>
      <c r="Y4" s="15">
        <v>1</v>
      </c>
      <c r="Z4" s="13">
        <v>1.6425885085937435</v>
      </c>
      <c r="AA4" s="14">
        <v>3.196859311179848</v>
      </c>
      <c r="AB4" s="15">
        <v>1</v>
      </c>
      <c r="AD4" s="7">
        <f>AD3+0.125</f>
        <v>0.25</v>
      </c>
    </row>
    <row r="5" spans="1:30" x14ac:dyDescent="0.35">
      <c r="A5" s="12">
        <v>0.375</v>
      </c>
      <c r="B5" s="25">
        <v>1.8857315960173817</v>
      </c>
      <c r="C5" s="26">
        <v>5.3888191843125703</v>
      </c>
      <c r="D5" s="27">
        <v>1</v>
      </c>
      <c r="E5" s="16">
        <v>1.7502017761669932</v>
      </c>
      <c r="F5" s="17">
        <v>4.9737362182013678</v>
      </c>
      <c r="G5" s="18">
        <v>1</v>
      </c>
      <c r="H5" s="16">
        <v>1.5970849989401275</v>
      </c>
      <c r="I5" s="17">
        <v>4.504988174854236</v>
      </c>
      <c r="J5" s="18">
        <v>1</v>
      </c>
      <c r="K5" s="25">
        <v>2.0165881772169398</v>
      </c>
      <c r="L5" s="26">
        <v>5.789620962752597</v>
      </c>
      <c r="M5" s="27">
        <v>1</v>
      </c>
      <c r="N5" s="13">
        <v>1.8670121295894522</v>
      </c>
      <c r="O5" s="14">
        <v>5.331454742394075</v>
      </c>
      <c r="P5" s="15">
        <v>1</v>
      </c>
      <c r="Q5" s="13">
        <v>1.6906034155522207</v>
      </c>
      <c r="R5" s="14">
        <v>4.7911807187595494</v>
      </c>
      <c r="S5" s="15">
        <v>1</v>
      </c>
      <c r="T5" s="13">
        <v>2.0813429709287194</v>
      </c>
      <c r="U5" s="14">
        <v>5.9881156247312646</v>
      </c>
      <c r="V5" s="15">
        <v>1</v>
      </c>
      <c r="W5" s="13">
        <v>1.925573513299786</v>
      </c>
      <c r="X5" s="14">
        <v>5.5107394221027191</v>
      </c>
      <c r="Y5" s="15">
        <v>1</v>
      </c>
      <c r="Z5" s="13">
        <v>1.737320971352972</v>
      </c>
      <c r="AA5" s="14">
        <v>4.9341802825328198</v>
      </c>
      <c r="AB5" s="15">
        <v>1</v>
      </c>
      <c r="AD5" s="7">
        <f t="shared" ref="AD5:AD68" si="0">AD4+0.125</f>
        <v>0.375</v>
      </c>
    </row>
    <row r="6" spans="1:30" x14ac:dyDescent="0.35">
      <c r="A6" s="12">
        <v>0.5</v>
      </c>
      <c r="B6" s="25">
        <v>1.9594983471887764</v>
      </c>
      <c r="C6" s="26">
        <v>7.3483175315013467</v>
      </c>
      <c r="D6" s="27">
        <v>1</v>
      </c>
      <c r="E6" s="16">
        <v>1.826214083179563</v>
      </c>
      <c r="F6" s="17">
        <v>6.7999503013809308</v>
      </c>
      <c r="G6" s="18">
        <v>1</v>
      </c>
      <c r="H6" s="16">
        <v>1.6756422390292149</v>
      </c>
      <c r="I6" s="17">
        <v>6.1806304138834509</v>
      </c>
      <c r="J6" s="18">
        <v>1</v>
      </c>
      <c r="K6" s="25">
        <v>2.0880263477992185</v>
      </c>
      <c r="L6" s="26">
        <v>7.877647310551815</v>
      </c>
      <c r="M6" s="27">
        <v>1</v>
      </c>
      <c r="N6" s="13">
        <v>1.941070996047646</v>
      </c>
      <c r="O6" s="14">
        <v>7.272525738441721</v>
      </c>
      <c r="P6" s="15">
        <v>1</v>
      </c>
      <c r="Q6" s="13">
        <v>1.7675996800876441</v>
      </c>
      <c r="R6" s="14">
        <v>6.558780398847194</v>
      </c>
      <c r="S6" s="15">
        <v>1</v>
      </c>
      <c r="T6" s="13">
        <v>2.1516152584439432</v>
      </c>
      <c r="U6" s="14">
        <v>8.1397308831752078</v>
      </c>
      <c r="V6" s="15">
        <v>1</v>
      </c>
      <c r="W6" s="13">
        <v>1.9986116976475659</v>
      </c>
      <c r="X6" s="14">
        <v>7.5093511197502849</v>
      </c>
      <c r="Y6" s="15">
        <v>1</v>
      </c>
      <c r="Z6" s="13">
        <v>1.8135268529257251</v>
      </c>
      <c r="AA6" s="14">
        <v>6.7477071354585449</v>
      </c>
      <c r="AB6" s="15">
        <v>1</v>
      </c>
      <c r="AD6" s="7">
        <f t="shared" si="0"/>
        <v>0.5</v>
      </c>
    </row>
    <row r="7" spans="1:30" x14ac:dyDescent="0.35">
      <c r="A7" s="12">
        <v>0.625</v>
      </c>
      <c r="B7" s="25">
        <v>2.0228492550141173</v>
      </c>
      <c r="C7" s="26">
        <v>9.3711667865154631</v>
      </c>
      <c r="D7" s="27">
        <v>1</v>
      </c>
      <c r="E7" s="16">
        <v>1.8914362350590175</v>
      </c>
      <c r="F7" s="17">
        <v>8.6913865364399481</v>
      </c>
      <c r="G7" s="18">
        <v>1</v>
      </c>
      <c r="H7" s="16">
        <v>1.7429567382135247</v>
      </c>
      <c r="I7" s="17">
        <v>7.9235871520969754</v>
      </c>
      <c r="J7" s="18">
        <v>1</v>
      </c>
      <c r="K7" s="25">
        <v>2.149438908479762</v>
      </c>
      <c r="L7" s="26">
        <v>10.027086219031577</v>
      </c>
      <c r="M7" s="27">
        <v>1</v>
      </c>
      <c r="N7" s="13">
        <v>2.004650642939283</v>
      </c>
      <c r="O7" s="14">
        <v>9.277176381381004</v>
      </c>
      <c r="P7" s="15">
        <v>1</v>
      </c>
      <c r="Q7" s="13">
        <v>1.8336044130637783</v>
      </c>
      <c r="R7" s="14">
        <v>8.3923848119109721</v>
      </c>
      <c r="S7" s="15">
        <v>1</v>
      </c>
      <c r="T7" s="13">
        <v>2.2120601819265526</v>
      </c>
      <c r="U7" s="14">
        <v>10.351791065101761</v>
      </c>
      <c r="V7" s="15">
        <v>1</v>
      </c>
      <c r="W7" s="13">
        <v>2.0613385844530416</v>
      </c>
      <c r="X7" s="14">
        <v>9.5706897042033265</v>
      </c>
      <c r="Y7" s="15">
        <v>1</v>
      </c>
      <c r="Z7" s="13">
        <v>1.8788800825168064</v>
      </c>
      <c r="AA7" s="14">
        <v>8.6265872179753522</v>
      </c>
      <c r="AB7" s="15">
        <v>1</v>
      </c>
      <c r="AD7" s="7">
        <f t="shared" si="0"/>
        <v>0.625</v>
      </c>
    </row>
    <row r="8" spans="1:30" x14ac:dyDescent="0.35">
      <c r="A8" s="12">
        <v>0.75</v>
      </c>
      <c r="B8" s="25">
        <v>2.0520553687045284</v>
      </c>
      <c r="C8" s="26">
        <v>11.423222155219992</v>
      </c>
      <c r="D8" s="27">
        <v>1</v>
      </c>
      <c r="E8" s="16">
        <v>1.9220215607298201</v>
      </c>
      <c r="F8" s="17">
        <v>10.613408097169769</v>
      </c>
      <c r="G8" s="18">
        <v>1</v>
      </c>
      <c r="H8" s="16">
        <v>1.7750522715245283</v>
      </c>
      <c r="I8" s="17">
        <v>9.6986394236215041</v>
      </c>
      <c r="J8" s="18">
        <v>1</v>
      </c>
      <c r="K8" s="25">
        <v>2.1773368691823967</v>
      </c>
      <c r="L8" s="26">
        <v>12.204423088213975</v>
      </c>
      <c r="M8" s="27">
        <v>1</v>
      </c>
      <c r="N8" s="13">
        <v>2.0340984818780443</v>
      </c>
      <c r="O8" s="14">
        <v>11.311274863259047</v>
      </c>
      <c r="P8" s="15">
        <v>1</v>
      </c>
      <c r="Q8" s="13">
        <v>1.8648222567979593</v>
      </c>
      <c r="R8" s="14">
        <v>10.257207068708931</v>
      </c>
      <c r="S8" s="15">
        <v>1</v>
      </c>
      <c r="T8" s="13">
        <v>2.2393056448047837</v>
      </c>
      <c r="U8" s="14">
        <v>12.591096709906545</v>
      </c>
      <c r="V8" s="15">
        <v>1</v>
      </c>
      <c r="W8" s="13">
        <v>2.0902138640092258</v>
      </c>
      <c r="X8" s="14">
        <v>11.660903568212552</v>
      </c>
      <c r="Y8" s="15">
        <v>1</v>
      </c>
      <c r="Z8" s="13">
        <v>1.9096757578522863</v>
      </c>
      <c r="AA8" s="14">
        <v>10.536262975827638</v>
      </c>
      <c r="AB8" s="15">
        <v>1</v>
      </c>
      <c r="AD8" s="7">
        <f t="shared" si="0"/>
        <v>0.75</v>
      </c>
    </row>
    <row r="9" spans="1:30" x14ac:dyDescent="0.35">
      <c r="A9" s="12">
        <v>0.875</v>
      </c>
      <c r="B9" s="25">
        <v>2.036056786009544</v>
      </c>
      <c r="C9" s="26">
        <v>13.459278941229536</v>
      </c>
      <c r="D9" s="27">
        <v>1</v>
      </c>
      <c r="E9" s="16">
        <v>1.9079526492633829</v>
      </c>
      <c r="F9" s="17">
        <v>12.521360746433151</v>
      </c>
      <c r="G9" s="18">
        <v>1</v>
      </c>
      <c r="H9" s="16">
        <v>1.7631403485875159</v>
      </c>
      <c r="I9" s="17">
        <v>11.46177977220902</v>
      </c>
      <c r="J9" s="18">
        <v>1</v>
      </c>
      <c r="K9" s="25">
        <v>2.1594821924514669</v>
      </c>
      <c r="L9" s="26">
        <v>14.363905280665442</v>
      </c>
      <c r="M9" s="27">
        <v>1</v>
      </c>
      <c r="N9" s="13">
        <v>2.0184151603739076</v>
      </c>
      <c r="O9" s="14">
        <v>13.329690023632955</v>
      </c>
      <c r="P9" s="15">
        <v>1</v>
      </c>
      <c r="Q9" s="13">
        <v>1.8516605731668314</v>
      </c>
      <c r="R9" s="14">
        <v>12.108867641875763</v>
      </c>
      <c r="S9" s="15">
        <v>1</v>
      </c>
      <c r="T9" s="13">
        <v>2.22052322804395</v>
      </c>
      <c r="U9" s="14">
        <v>14.811619937950494</v>
      </c>
      <c r="V9" s="15">
        <v>1</v>
      </c>
      <c r="W9" s="13">
        <v>2.0737172026472743</v>
      </c>
      <c r="X9" s="14">
        <v>13.734620770859827</v>
      </c>
      <c r="Y9" s="15">
        <v>1</v>
      </c>
      <c r="Z9" s="13">
        <v>1.8958726270017801</v>
      </c>
      <c r="AA9" s="14">
        <v>12.432135602829419</v>
      </c>
      <c r="AB9" s="15">
        <v>1</v>
      </c>
      <c r="AD9" s="7">
        <f t="shared" si="0"/>
        <v>0.875</v>
      </c>
    </row>
    <row r="10" spans="1:30" x14ac:dyDescent="0.35">
      <c r="A10" s="12">
        <v>1</v>
      </c>
      <c r="B10" s="25">
        <v>2.0125577691405248</v>
      </c>
      <c r="C10" s="26">
        <v>15.471836710370061</v>
      </c>
      <c r="D10" s="27">
        <v>1</v>
      </c>
      <c r="E10" s="16">
        <v>1.8866478777095528</v>
      </c>
      <c r="F10" s="17">
        <v>14.408008624142704</v>
      </c>
      <c r="G10" s="18">
        <v>1</v>
      </c>
      <c r="H10" s="16">
        <v>1.7442805602656117</v>
      </c>
      <c r="I10" s="17">
        <v>13.206060332474632</v>
      </c>
      <c r="J10" s="18">
        <v>1</v>
      </c>
      <c r="K10" s="25">
        <v>2.1338346271993229</v>
      </c>
      <c r="L10" s="26">
        <v>16.497739907864766</v>
      </c>
      <c r="M10" s="27">
        <v>1</v>
      </c>
      <c r="N10" s="13">
        <v>1.9952389645289368</v>
      </c>
      <c r="O10" s="14">
        <v>15.324928988161892</v>
      </c>
      <c r="P10" s="15">
        <v>1</v>
      </c>
      <c r="Q10" s="13">
        <v>1.8313467594315938</v>
      </c>
      <c r="R10" s="14">
        <v>13.940214401307356</v>
      </c>
      <c r="S10" s="15">
        <v>1</v>
      </c>
      <c r="T10" s="13">
        <v>2.19379850498686</v>
      </c>
      <c r="U10" s="14">
        <v>17.005418442937355</v>
      </c>
      <c r="V10" s="15">
        <v>1</v>
      </c>
      <c r="W10" s="13">
        <v>2.0495925626275522</v>
      </c>
      <c r="X10" s="14">
        <v>15.784213333487379</v>
      </c>
      <c r="Y10" s="15">
        <v>1</v>
      </c>
      <c r="Z10" s="13">
        <v>1.8748141525625943</v>
      </c>
      <c r="AA10" s="14">
        <v>14.306949755392013</v>
      </c>
      <c r="AB10" s="15">
        <v>1</v>
      </c>
      <c r="AD10" s="7">
        <f t="shared" si="0"/>
        <v>1</v>
      </c>
    </row>
    <row r="11" spans="1:30" x14ac:dyDescent="0.35">
      <c r="A11" s="12">
        <v>1.125</v>
      </c>
      <c r="B11" s="25">
        <v>1.9975877647892775</v>
      </c>
      <c r="C11" s="26">
        <v>17.469424475159339</v>
      </c>
      <c r="D11" s="27">
        <v>1</v>
      </c>
      <c r="E11" s="16">
        <v>1.8739755032540384</v>
      </c>
      <c r="F11" s="17">
        <v>16.281984127396743</v>
      </c>
      <c r="G11" s="18">
        <v>1</v>
      </c>
      <c r="H11" s="16">
        <v>1.7341449516626504</v>
      </c>
      <c r="I11" s="17">
        <v>14.940205284137281</v>
      </c>
      <c r="J11" s="18">
        <v>1</v>
      </c>
      <c r="K11" s="25">
        <v>2.1166221668811334</v>
      </c>
      <c r="L11" s="26">
        <v>18.614362074745898</v>
      </c>
      <c r="M11" s="27">
        <v>1</v>
      </c>
      <c r="N11" s="13">
        <v>1.980598287930635</v>
      </c>
      <c r="O11" s="14">
        <v>17.305527276092526</v>
      </c>
      <c r="P11" s="15">
        <v>1</v>
      </c>
      <c r="Q11" s="13">
        <v>1.8196924596140382</v>
      </c>
      <c r="R11" s="14">
        <v>15.759906860921394</v>
      </c>
      <c r="S11" s="15">
        <v>1</v>
      </c>
      <c r="T11" s="13">
        <v>2.1754611557694647</v>
      </c>
      <c r="U11" s="14">
        <v>19.18087959870682</v>
      </c>
      <c r="V11" s="15">
        <v>1</v>
      </c>
      <c r="W11" s="13">
        <v>2.0339681402315288</v>
      </c>
      <c r="X11" s="14">
        <v>17.818181473718909</v>
      </c>
      <c r="Y11" s="15">
        <v>1</v>
      </c>
      <c r="Z11" s="13">
        <v>1.8623910464033584</v>
      </c>
      <c r="AA11" s="14">
        <v>16.169340801795371</v>
      </c>
      <c r="AB11" s="15">
        <v>1</v>
      </c>
      <c r="AD11" s="7">
        <f t="shared" si="0"/>
        <v>1.125</v>
      </c>
    </row>
    <row r="12" spans="1:30" x14ac:dyDescent="0.35">
      <c r="A12" s="12">
        <v>1.25</v>
      </c>
      <c r="B12" s="25">
        <v>2.0655010176283666</v>
      </c>
      <c r="C12" s="26">
        <v>19.534925492787707</v>
      </c>
      <c r="D12" s="27">
        <v>1</v>
      </c>
      <c r="E12" s="16">
        <v>1.9445024674319253</v>
      </c>
      <c r="F12" s="17">
        <v>18.226486594828668</v>
      </c>
      <c r="G12" s="18">
        <v>1</v>
      </c>
      <c r="H12" s="16">
        <v>1.8075061425744443</v>
      </c>
      <c r="I12" s="17">
        <v>16.747711426711724</v>
      </c>
      <c r="J12" s="18">
        <v>1</v>
      </c>
      <c r="K12" s="25">
        <v>2.1819615664766343</v>
      </c>
      <c r="L12" s="26">
        <v>20.796323641222532</v>
      </c>
      <c r="M12" s="27">
        <v>1</v>
      </c>
      <c r="N12" s="13">
        <v>2.0488874529701189</v>
      </c>
      <c r="O12" s="14">
        <v>19.354414729062647</v>
      </c>
      <c r="P12" s="15">
        <v>1</v>
      </c>
      <c r="Q12" s="13">
        <v>1.8913248925002066</v>
      </c>
      <c r="R12" s="14">
        <v>17.651231753421602</v>
      </c>
      <c r="S12" s="15">
        <v>1</v>
      </c>
      <c r="T12" s="13">
        <v>2.2395085835456632</v>
      </c>
      <c r="U12" s="14">
        <v>21.420388182252484</v>
      </c>
      <c r="V12" s="15">
        <v>1</v>
      </c>
      <c r="W12" s="13">
        <v>2.1011178824100973</v>
      </c>
      <c r="X12" s="14">
        <v>19.919299356129006</v>
      </c>
      <c r="Y12" s="15">
        <v>1</v>
      </c>
      <c r="Z12" s="13">
        <v>1.9331768598570886</v>
      </c>
      <c r="AA12" s="14">
        <v>18.10251766165246</v>
      </c>
      <c r="AB12" s="15">
        <v>1</v>
      </c>
      <c r="AD12" s="7">
        <f t="shared" si="0"/>
        <v>1.25</v>
      </c>
    </row>
    <row r="13" spans="1:30" x14ac:dyDescent="0.35">
      <c r="A13" s="12">
        <v>1.375</v>
      </c>
      <c r="B13" s="25">
        <v>2.16975477078525</v>
      </c>
      <c r="C13" s="26">
        <v>21.704680263572957</v>
      </c>
      <c r="D13" s="27">
        <v>1</v>
      </c>
      <c r="E13" s="16">
        <v>2.0514354305046987</v>
      </c>
      <c r="F13" s="17">
        <v>20.277922025333368</v>
      </c>
      <c r="G13" s="18">
        <v>1</v>
      </c>
      <c r="H13" s="16">
        <v>1.9173391659389396</v>
      </c>
      <c r="I13" s="17">
        <v>18.665050592650665</v>
      </c>
      <c r="J13" s="18">
        <v>1</v>
      </c>
      <c r="K13" s="25">
        <v>2.2835766796765249</v>
      </c>
      <c r="L13" s="26">
        <v>23.079900320899057</v>
      </c>
      <c r="M13" s="27">
        <v>1</v>
      </c>
      <c r="N13" s="13">
        <v>2.1535077952706092</v>
      </c>
      <c r="O13" s="14">
        <v>21.507922524333257</v>
      </c>
      <c r="P13" s="15">
        <v>1</v>
      </c>
      <c r="Q13" s="13">
        <v>1.9994232062251023</v>
      </c>
      <c r="R13" s="14">
        <v>19.650654959646705</v>
      </c>
      <c r="S13" s="15">
        <v>1</v>
      </c>
      <c r="T13" s="13">
        <v>2.339799629271464</v>
      </c>
      <c r="U13" s="14">
        <v>23.760187811523949</v>
      </c>
      <c r="V13" s="15">
        <v>1</v>
      </c>
      <c r="W13" s="13">
        <v>2.2045781024288029</v>
      </c>
      <c r="X13" s="14">
        <v>22.123877458557807</v>
      </c>
      <c r="Y13" s="15">
        <v>1</v>
      </c>
      <c r="Z13" s="13">
        <v>2.0403694865608388</v>
      </c>
      <c r="AA13" s="14">
        <v>20.142887148213298</v>
      </c>
      <c r="AB13" s="15">
        <v>1</v>
      </c>
      <c r="AD13" s="7">
        <f t="shared" si="0"/>
        <v>1.375</v>
      </c>
    </row>
    <row r="14" spans="1:30" x14ac:dyDescent="0.35">
      <c r="A14" s="12">
        <v>1.5</v>
      </c>
      <c r="B14" s="25">
        <v>2.2708514669465569</v>
      </c>
      <c r="C14" s="26">
        <v>23.975531730519513</v>
      </c>
      <c r="D14" s="27">
        <v>1</v>
      </c>
      <c r="E14" s="16">
        <v>2.1550103306491968</v>
      </c>
      <c r="F14" s="17">
        <v>22.432932355982565</v>
      </c>
      <c r="G14" s="18">
        <v>1</v>
      </c>
      <c r="H14" s="16">
        <v>2.0236627647670353</v>
      </c>
      <c r="I14" s="17">
        <v>20.688713357417701</v>
      </c>
      <c r="J14" s="18">
        <v>1</v>
      </c>
      <c r="K14" s="25">
        <v>2.3822402460438941</v>
      </c>
      <c r="L14" s="26">
        <v>25.462140566942949</v>
      </c>
      <c r="M14" s="27">
        <v>1</v>
      </c>
      <c r="N14" s="13">
        <v>2.2549594729661875</v>
      </c>
      <c r="O14" s="14">
        <v>23.762881997299445</v>
      </c>
      <c r="P14" s="15">
        <v>1</v>
      </c>
      <c r="Q14" s="13">
        <v>2.1040818552939133</v>
      </c>
      <c r="R14" s="14">
        <v>21.754736814940618</v>
      </c>
      <c r="S14" s="15">
        <v>1</v>
      </c>
      <c r="T14" s="13">
        <v>2.43724380375938</v>
      </c>
      <c r="U14" s="14">
        <v>26.197431615283328</v>
      </c>
      <c r="V14" s="15">
        <v>1</v>
      </c>
      <c r="W14" s="13">
        <v>2.3049459020337331</v>
      </c>
      <c r="X14" s="14">
        <v>24.42882336059154</v>
      </c>
      <c r="Y14" s="15">
        <v>1</v>
      </c>
      <c r="Z14" s="13">
        <v>2.1441888660563588</v>
      </c>
      <c r="AA14" s="14">
        <v>22.287076014269658</v>
      </c>
      <c r="AB14" s="15">
        <v>1</v>
      </c>
      <c r="AD14" s="7">
        <f t="shared" si="0"/>
        <v>1.5</v>
      </c>
    </row>
    <row r="15" spans="1:30" x14ac:dyDescent="0.35">
      <c r="A15" s="12">
        <v>1.625</v>
      </c>
      <c r="B15" s="25">
        <v>2.3619316173583567</v>
      </c>
      <c r="C15" s="26">
        <v>26.337463347877872</v>
      </c>
      <c r="D15" s="27">
        <v>1</v>
      </c>
      <c r="E15" s="16">
        <v>2.2481928642055014</v>
      </c>
      <c r="F15" s="17">
        <v>24.681125220188065</v>
      </c>
      <c r="G15" s="18">
        <v>1</v>
      </c>
      <c r="H15" s="16">
        <v>2.1191921139300764</v>
      </c>
      <c r="I15" s="17">
        <v>22.807905471347777</v>
      </c>
      <c r="J15" s="18">
        <v>1</v>
      </c>
      <c r="K15" s="25">
        <v>2.4712568469320741</v>
      </c>
      <c r="L15" s="26">
        <v>27.933397413875024</v>
      </c>
      <c r="M15" s="27">
        <v>1</v>
      </c>
      <c r="N15" s="13">
        <v>2.3462802940323537</v>
      </c>
      <c r="O15" s="14">
        <v>26.109162291331799</v>
      </c>
      <c r="P15" s="15">
        <v>1</v>
      </c>
      <c r="Q15" s="13">
        <v>2.1981927855189878</v>
      </c>
      <c r="R15" s="14">
        <v>23.952929600459605</v>
      </c>
      <c r="S15" s="15">
        <v>1</v>
      </c>
      <c r="T15" s="13">
        <v>2.5252403813000082</v>
      </c>
      <c r="U15" s="14">
        <v>28.722671996583337</v>
      </c>
      <c r="V15" s="15">
        <v>1</v>
      </c>
      <c r="W15" s="13">
        <v>2.3954080555325672</v>
      </c>
      <c r="X15" s="14">
        <v>26.824231416124107</v>
      </c>
      <c r="Y15" s="15">
        <v>1</v>
      </c>
      <c r="Z15" s="13">
        <v>2.2375856942880756</v>
      </c>
      <c r="AA15" s="14">
        <v>24.524661708557733</v>
      </c>
      <c r="AB15" s="15">
        <v>1</v>
      </c>
      <c r="AD15" s="7">
        <f t="shared" si="0"/>
        <v>1.625</v>
      </c>
    </row>
    <row r="16" spans="1:30" x14ac:dyDescent="0.35">
      <c r="A16" s="12">
        <v>1.75</v>
      </c>
      <c r="B16" s="25">
        <v>2.3865635526808355</v>
      </c>
      <c r="C16" s="26">
        <v>28.724026900558709</v>
      </c>
      <c r="D16" s="27">
        <v>1</v>
      </c>
      <c r="E16" s="16">
        <v>2.274893512277822</v>
      </c>
      <c r="F16" s="17">
        <v>26.956018732465886</v>
      </c>
      <c r="G16" s="18">
        <v>1</v>
      </c>
      <c r="H16" s="16">
        <v>2.148211114268344</v>
      </c>
      <c r="I16" s="17">
        <v>24.956116585616122</v>
      </c>
      <c r="J16" s="18">
        <v>1</v>
      </c>
      <c r="K16" s="25">
        <v>2.4938535655993803</v>
      </c>
      <c r="L16" s="26">
        <v>30.427250979474405</v>
      </c>
      <c r="M16" s="27">
        <v>1</v>
      </c>
      <c r="N16" s="13">
        <v>2.3711189913324322</v>
      </c>
      <c r="O16" s="14">
        <v>28.48028128266423</v>
      </c>
      <c r="P16" s="15">
        <v>1</v>
      </c>
      <c r="Q16" s="13">
        <v>2.2258070351047872</v>
      </c>
      <c r="R16" s="14">
        <v>26.178736635564391</v>
      </c>
      <c r="S16" s="15">
        <v>1</v>
      </c>
      <c r="T16" s="13">
        <v>2.5468304912032806</v>
      </c>
      <c r="U16" s="14">
        <v>31.269502487786617</v>
      </c>
      <c r="V16" s="15">
        <v>1</v>
      </c>
      <c r="W16" s="13">
        <v>2.4194220356034521</v>
      </c>
      <c r="X16" s="14">
        <v>29.24365345172756</v>
      </c>
      <c r="Y16" s="15">
        <v>1</v>
      </c>
      <c r="Z16" s="13">
        <v>2.2644929682098804</v>
      </c>
      <c r="AA16" s="14">
        <v>26.789154676767613</v>
      </c>
      <c r="AB16" s="15">
        <v>1</v>
      </c>
      <c r="AD16" s="7">
        <f t="shared" si="0"/>
        <v>1.75</v>
      </c>
    </row>
    <row r="17" spans="1:30" x14ac:dyDescent="0.35">
      <c r="A17" s="12">
        <v>1.875</v>
      </c>
      <c r="B17" s="25">
        <v>2.3684237390072314</v>
      </c>
      <c r="C17" s="26">
        <v>31.092450639565939</v>
      </c>
      <c r="D17" s="27">
        <v>1</v>
      </c>
      <c r="E17" s="16">
        <v>2.2589745977392548</v>
      </c>
      <c r="F17" s="17">
        <v>29.214993330205139</v>
      </c>
      <c r="G17" s="18">
        <v>1</v>
      </c>
      <c r="H17" s="16">
        <v>2.1347754366764353</v>
      </c>
      <c r="I17" s="17">
        <v>27.090892022292557</v>
      </c>
      <c r="J17" s="18">
        <v>1</v>
      </c>
      <c r="K17" s="25">
        <v>2.4735342115431305</v>
      </c>
      <c r="L17" s="26">
        <v>32.900785191017533</v>
      </c>
      <c r="M17" s="27">
        <v>1</v>
      </c>
      <c r="N17" s="13">
        <v>2.3532243013814345</v>
      </c>
      <c r="O17" s="14">
        <v>30.833505584045664</v>
      </c>
      <c r="P17" s="15">
        <v>1</v>
      </c>
      <c r="Q17" s="13">
        <v>2.2108648703240585</v>
      </c>
      <c r="R17" s="14">
        <v>28.38960150588845</v>
      </c>
      <c r="S17" s="15">
        <v>1</v>
      </c>
      <c r="T17" s="13">
        <v>2.5254091442343722</v>
      </c>
      <c r="U17" s="14">
        <v>33.794911632020991</v>
      </c>
      <c r="V17" s="15">
        <v>1</v>
      </c>
      <c r="W17" s="13">
        <v>2.4006246432661906</v>
      </c>
      <c r="X17" s="14">
        <v>31.644278094993751</v>
      </c>
      <c r="Y17" s="15">
        <v>1</v>
      </c>
      <c r="Z17" s="13">
        <v>2.2487918059534087</v>
      </c>
      <c r="AA17" s="14">
        <v>29.037946482721022</v>
      </c>
      <c r="AB17" s="15">
        <v>1</v>
      </c>
      <c r="AD17" s="7">
        <f t="shared" si="0"/>
        <v>1.875</v>
      </c>
    </row>
    <row r="18" spans="1:30" x14ac:dyDescent="0.35">
      <c r="A18" s="12">
        <v>2</v>
      </c>
      <c r="B18" s="25">
        <v>2.3492127921116182</v>
      </c>
      <c r="C18" s="26">
        <v>33.441663431677554</v>
      </c>
      <c r="D18" s="27">
        <v>1</v>
      </c>
      <c r="E18" s="16">
        <v>2.2414010610599551</v>
      </c>
      <c r="F18" s="17">
        <v>31.456394391265093</v>
      </c>
      <c r="G18" s="18">
        <v>1</v>
      </c>
      <c r="H18" s="16">
        <v>2.1190334289160324</v>
      </c>
      <c r="I18" s="17">
        <v>29.209925451208591</v>
      </c>
      <c r="J18" s="18">
        <v>1</v>
      </c>
      <c r="K18" s="25">
        <v>2.4527174366614339</v>
      </c>
      <c r="L18" s="26">
        <v>35.353502627678964</v>
      </c>
      <c r="M18" s="27">
        <v>1</v>
      </c>
      <c r="N18" s="13">
        <v>2.3342203298732946</v>
      </c>
      <c r="O18" s="14">
        <v>33.167725913918957</v>
      </c>
      <c r="P18" s="15">
        <v>1</v>
      </c>
      <c r="Q18" s="13">
        <v>2.1940145482651681</v>
      </c>
      <c r="R18" s="14">
        <v>30.58361605415362</v>
      </c>
      <c r="S18" s="15">
        <v>1</v>
      </c>
      <c r="T18" s="13">
        <v>2.50378240949671</v>
      </c>
      <c r="U18" s="14">
        <v>36.298694041517699</v>
      </c>
      <c r="V18" s="15">
        <v>1</v>
      </c>
      <c r="W18" s="13">
        <v>2.3809322196067808</v>
      </c>
      <c r="X18" s="14">
        <v>34.025210314600535</v>
      </c>
      <c r="Y18" s="15">
        <v>1</v>
      </c>
      <c r="Z18" s="13">
        <v>2.2313841665582639</v>
      </c>
      <c r="AA18" s="14">
        <v>31.269330649279286</v>
      </c>
      <c r="AB18" s="15">
        <v>1</v>
      </c>
      <c r="AD18" s="7">
        <f t="shared" si="0"/>
        <v>2</v>
      </c>
    </row>
    <row r="19" spans="1:30" x14ac:dyDescent="0.35">
      <c r="A19" s="12">
        <v>2.125</v>
      </c>
      <c r="B19" s="25">
        <v>2.3397121303726105</v>
      </c>
      <c r="C19" s="26">
        <v>35.781375562050165</v>
      </c>
      <c r="D19" s="27">
        <v>1</v>
      </c>
      <c r="E19" s="16">
        <v>2.2333248014383185</v>
      </c>
      <c r="F19" s="17">
        <v>33.689719192703414</v>
      </c>
      <c r="G19" s="18">
        <v>1</v>
      </c>
      <c r="H19" s="16">
        <v>2.1125483540290584</v>
      </c>
      <c r="I19" s="17">
        <v>31.322473805237649</v>
      </c>
      <c r="J19" s="18">
        <v>1</v>
      </c>
      <c r="K19" s="25">
        <v>2.4418271195359154</v>
      </c>
      <c r="L19" s="26">
        <v>37.795329747214879</v>
      </c>
      <c r="M19" s="27">
        <v>1</v>
      </c>
      <c r="N19" s="13">
        <v>2.3249109496927605</v>
      </c>
      <c r="O19" s="14">
        <v>35.492636863611715</v>
      </c>
      <c r="P19" s="15">
        <v>1</v>
      </c>
      <c r="Q19" s="13">
        <v>2.1865679707901959</v>
      </c>
      <c r="R19" s="14">
        <v>32.770184024943816</v>
      </c>
      <c r="S19" s="15">
        <v>1</v>
      </c>
      <c r="T19" s="13">
        <v>2.492196910359028</v>
      </c>
      <c r="U19" s="14">
        <v>38.790890951876726</v>
      </c>
      <c r="V19" s="15">
        <v>1</v>
      </c>
      <c r="W19" s="13">
        <v>2.3710179055635652</v>
      </c>
      <c r="X19" s="14">
        <v>36.396228220164097</v>
      </c>
      <c r="Y19" s="15">
        <v>1</v>
      </c>
      <c r="Z19" s="13">
        <v>2.2234543563699587</v>
      </c>
      <c r="AA19" s="14">
        <v>33.492785005649246</v>
      </c>
      <c r="AB19" s="15">
        <v>1</v>
      </c>
      <c r="AD19" s="7">
        <f t="shared" si="0"/>
        <v>2.125</v>
      </c>
    </row>
    <row r="20" spans="1:30" x14ac:dyDescent="0.35">
      <c r="A20" s="12">
        <v>2.25</v>
      </c>
      <c r="B20" s="25">
        <v>2.373498367796981</v>
      </c>
      <c r="C20" s="26">
        <v>38.154873929847149</v>
      </c>
      <c r="D20" s="27">
        <v>1</v>
      </c>
      <c r="E20" s="16">
        <v>2.2687574424860215</v>
      </c>
      <c r="F20" s="17">
        <v>35.958476635189434</v>
      </c>
      <c r="G20" s="18">
        <v>1</v>
      </c>
      <c r="H20" s="16">
        <v>2.1498155470927096</v>
      </c>
      <c r="I20" s="17">
        <v>33.472289352330357</v>
      </c>
      <c r="J20" s="18">
        <v>1</v>
      </c>
      <c r="K20" s="25">
        <v>2.4740015808057505</v>
      </c>
      <c r="L20" s="26">
        <v>40.269331328020627</v>
      </c>
      <c r="M20" s="27">
        <v>1</v>
      </c>
      <c r="N20" s="13">
        <v>2.3589310855356604</v>
      </c>
      <c r="O20" s="14">
        <v>37.851567949147373</v>
      </c>
      <c r="P20" s="15">
        <v>1</v>
      </c>
      <c r="Q20" s="13">
        <v>2.2227220750917986</v>
      </c>
      <c r="R20" s="14">
        <v>34.992906100035611</v>
      </c>
      <c r="S20" s="15">
        <v>1</v>
      </c>
      <c r="T20" s="13">
        <v>2.5235774504304609</v>
      </c>
      <c r="U20" s="14">
        <v>41.314468402307185</v>
      </c>
      <c r="V20" s="15">
        <v>1</v>
      </c>
      <c r="W20" s="13">
        <v>2.4043184038501382</v>
      </c>
      <c r="X20" s="14">
        <v>38.800546624014238</v>
      </c>
      <c r="Y20" s="15">
        <v>1</v>
      </c>
      <c r="Z20" s="13">
        <v>2.2590483675727739</v>
      </c>
      <c r="AA20" s="14">
        <v>35.75183337322202</v>
      </c>
      <c r="AB20" s="15">
        <v>1</v>
      </c>
      <c r="AD20" s="7">
        <f t="shared" si="0"/>
        <v>2.25</v>
      </c>
    </row>
    <row r="21" spans="1:30" x14ac:dyDescent="0.35">
      <c r="A21" s="12">
        <v>2.375</v>
      </c>
      <c r="B21" s="25">
        <v>2.4013137563513003</v>
      </c>
      <c r="C21" s="26">
        <v>40.556187686198449</v>
      </c>
      <c r="D21" s="27">
        <v>1</v>
      </c>
      <c r="E21" s="16">
        <v>2.2984533597391112</v>
      </c>
      <c r="F21" s="17">
        <v>38.256929994928548</v>
      </c>
      <c r="G21" s="18">
        <v>1</v>
      </c>
      <c r="H21" s="16">
        <v>2.181604084346302</v>
      </c>
      <c r="I21" s="17">
        <v>35.653893436676661</v>
      </c>
      <c r="J21" s="18">
        <v>1</v>
      </c>
      <c r="K21" s="25">
        <v>2.4999733017946824</v>
      </c>
      <c r="L21" s="26">
        <v>42.769304629815309</v>
      </c>
      <c r="M21" s="27">
        <v>1</v>
      </c>
      <c r="N21" s="13">
        <v>2.3870121131638711</v>
      </c>
      <c r="O21" s="14">
        <v>40.238580062311243</v>
      </c>
      <c r="P21" s="15">
        <v>1</v>
      </c>
      <c r="Q21" s="13">
        <v>2.2532404149035257</v>
      </c>
      <c r="R21" s="14">
        <v>37.246146514939134</v>
      </c>
      <c r="S21" s="15">
        <v>1</v>
      </c>
      <c r="T21" s="13">
        <v>2.5486358303772598</v>
      </c>
      <c r="U21" s="14">
        <v>43.863104232684442</v>
      </c>
      <c r="V21" s="15">
        <v>1</v>
      </c>
      <c r="W21" s="13">
        <v>2.4315746414796733</v>
      </c>
      <c r="X21" s="14">
        <v>41.232121265493909</v>
      </c>
      <c r="Y21" s="15">
        <v>1</v>
      </c>
      <c r="Z21" s="13">
        <v>2.2889263311167474</v>
      </c>
      <c r="AA21" s="14">
        <v>38.040759704338768</v>
      </c>
      <c r="AB21" s="15">
        <v>1</v>
      </c>
      <c r="AD21" s="7">
        <f t="shared" si="0"/>
        <v>2.375</v>
      </c>
    </row>
    <row r="22" spans="1:30" x14ac:dyDescent="0.35">
      <c r="A22" s="12">
        <v>2.5</v>
      </c>
      <c r="B22" s="25">
        <v>2.4371441466059673</v>
      </c>
      <c r="C22" s="26">
        <v>42.993331832804415</v>
      </c>
      <c r="D22" s="27">
        <v>1</v>
      </c>
      <c r="E22" s="16">
        <v>2.3365391511090015</v>
      </c>
      <c r="F22" s="17">
        <v>40.593469146037549</v>
      </c>
      <c r="G22" s="18">
        <v>1</v>
      </c>
      <c r="H22" s="16">
        <v>2.222201633009032</v>
      </c>
      <c r="I22" s="17">
        <v>37.87609506968569</v>
      </c>
      <c r="J22" s="18">
        <v>1</v>
      </c>
      <c r="K22" s="25">
        <v>2.5336137048227965</v>
      </c>
      <c r="L22" s="26">
        <v>45.302918334638107</v>
      </c>
      <c r="M22" s="27">
        <v>1</v>
      </c>
      <c r="N22" s="13">
        <v>2.4231518268017975</v>
      </c>
      <c r="O22" s="14">
        <v>42.661731889113042</v>
      </c>
      <c r="P22" s="15">
        <v>1</v>
      </c>
      <c r="Q22" s="13">
        <v>2.2923118561337228</v>
      </c>
      <c r="R22" s="14">
        <v>39.538458371072856</v>
      </c>
      <c r="S22" s="15">
        <v>1</v>
      </c>
      <c r="T22" s="13">
        <v>2.581176518483622</v>
      </c>
      <c r="U22" s="14">
        <v>46.444280751168066</v>
      </c>
      <c r="V22" s="15">
        <v>1</v>
      </c>
      <c r="W22" s="13">
        <v>2.4667396321169823</v>
      </c>
      <c r="X22" s="14">
        <v>43.698860897610892</v>
      </c>
      <c r="Y22" s="15">
        <v>1</v>
      </c>
      <c r="Z22" s="13">
        <v>2.327229560093325</v>
      </c>
      <c r="AA22" s="14">
        <v>40.36798926443209</v>
      </c>
      <c r="AB22" s="15">
        <v>1</v>
      </c>
      <c r="AD22" s="7">
        <f t="shared" si="0"/>
        <v>2.5</v>
      </c>
    </row>
    <row r="23" spans="1:30" x14ac:dyDescent="0.35">
      <c r="A23" s="12">
        <v>2.625</v>
      </c>
      <c r="B23" s="25">
        <v>2.4468503083164834</v>
      </c>
      <c r="C23" s="26">
        <v>45.4401821411209</v>
      </c>
      <c r="D23" s="27">
        <v>1</v>
      </c>
      <c r="E23" s="16">
        <v>2.3487120827637575</v>
      </c>
      <c r="F23" s="17">
        <v>42.942181228801303</v>
      </c>
      <c r="G23" s="18">
        <v>1</v>
      </c>
      <c r="H23" s="16">
        <v>2.2371201637834384</v>
      </c>
      <c r="I23" s="17">
        <v>40.113215233469127</v>
      </c>
      <c r="J23" s="18">
        <v>1</v>
      </c>
      <c r="K23" s="25">
        <v>2.5409093239235419</v>
      </c>
      <c r="L23" s="26">
        <v>47.843827658561651</v>
      </c>
      <c r="M23" s="27">
        <v>1</v>
      </c>
      <c r="N23" s="13">
        <v>2.4332092512758754</v>
      </c>
      <c r="O23" s="14">
        <v>45.094941140388919</v>
      </c>
      <c r="P23" s="15">
        <v>1</v>
      </c>
      <c r="Q23" s="13">
        <v>2.3055640174026402</v>
      </c>
      <c r="R23" s="14">
        <v>41.844022388475494</v>
      </c>
      <c r="S23" s="15">
        <v>1</v>
      </c>
      <c r="T23" s="13">
        <v>2.5872646169711544</v>
      </c>
      <c r="U23" s="14">
        <v>49.03154536813922</v>
      </c>
      <c r="V23" s="15">
        <v>1</v>
      </c>
      <c r="W23" s="13">
        <v>2.4757189261294998</v>
      </c>
      <c r="X23" s="14">
        <v>46.174579823740395</v>
      </c>
      <c r="Y23" s="15">
        <v>1</v>
      </c>
      <c r="Z23" s="13">
        <v>2.3396435505328856</v>
      </c>
      <c r="AA23" s="14">
        <v>42.707632814964974</v>
      </c>
      <c r="AB23" s="15">
        <v>1</v>
      </c>
      <c r="AD23" s="7">
        <f t="shared" si="0"/>
        <v>2.625</v>
      </c>
    </row>
    <row r="24" spans="1:30" x14ac:dyDescent="0.35">
      <c r="A24" s="12">
        <v>2.75</v>
      </c>
      <c r="B24" s="25">
        <v>2.4340565502744056</v>
      </c>
      <c r="C24" s="26">
        <v>47.874238691395306</v>
      </c>
      <c r="D24" s="27">
        <v>1</v>
      </c>
      <c r="E24" s="16">
        <v>2.3379295426358278</v>
      </c>
      <c r="F24" s="17">
        <v>45.28011077143713</v>
      </c>
      <c r="G24" s="18">
        <v>1</v>
      </c>
      <c r="H24" s="16">
        <v>2.2285816331166415</v>
      </c>
      <c r="I24" s="17">
        <v>42.341796866585767</v>
      </c>
      <c r="J24" s="18">
        <v>1</v>
      </c>
      <c r="K24" s="25">
        <v>2.5261433979566412</v>
      </c>
      <c r="L24" s="26">
        <v>50.369971056518295</v>
      </c>
      <c r="M24" s="27">
        <v>1</v>
      </c>
      <c r="N24" s="13">
        <v>2.4206980058871297</v>
      </c>
      <c r="O24" s="14">
        <v>47.515639146276051</v>
      </c>
      <c r="P24" s="15">
        <v>1</v>
      </c>
      <c r="Q24" s="13">
        <v>2.2956619542893266</v>
      </c>
      <c r="R24" s="14">
        <v>44.139684342764824</v>
      </c>
      <c r="S24" s="15">
        <v>1</v>
      </c>
      <c r="T24" s="13">
        <v>2.5715170647922316</v>
      </c>
      <c r="U24" s="14">
        <v>51.603062432931452</v>
      </c>
      <c r="V24" s="15">
        <v>1</v>
      </c>
      <c r="W24" s="13">
        <v>2.4623314327009975</v>
      </c>
      <c r="X24" s="14">
        <v>48.636911256441394</v>
      </c>
      <c r="Y24" s="15">
        <v>1</v>
      </c>
      <c r="Z24" s="13">
        <v>2.3290561229800502</v>
      </c>
      <c r="AA24" s="14">
        <v>45.036688937945023</v>
      </c>
      <c r="AB24" s="15">
        <v>1</v>
      </c>
      <c r="AD24" s="7">
        <f t="shared" si="0"/>
        <v>2.75</v>
      </c>
    </row>
    <row r="25" spans="1:30" x14ac:dyDescent="0.35">
      <c r="A25" s="12">
        <v>2.875</v>
      </c>
      <c r="B25" s="25">
        <v>2.4160909043256074</v>
      </c>
      <c r="C25" s="26">
        <v>50.290329595720912</v>
      </c>
      <c r="D25" s="27">
        <v>1</v>
      </c>
      <c r="E25" s="16">
        <v>2.3218233659448186</v>
      </c>
      <c r="F25" s="17">
        <v>47.601934137381946</v>
      </c>
      <c r="G25" s="18">
        <v>1</v>
      </c>
      <c r="H25" s="16">
        <v>2.214552571938337</v>
      </c>
      <c r="I25" s="17">
        <v>44.556349438524101</v>
      </c>
      <c r="J25" s="18">
        <v>1</v>
      </c>
      <c r="K25" s="25">
        <v>2.5063502941886107</v>
      </c>
      <c r="L25" s="26">
        <v>52.876321350706903</v>
      </c>
      <c r="M25" s="27">
        <v>1</v>
      </c>
      <c r="N25" s="13">
        <v>2.4029904834169606</v>
      </c>
      <c r="O25" s="14">
        <v>49.918629629693015</v>
      </c>
      <c r="P25" s="15">
        <v>1</v>
      </c>
      <c r="Q25" s="13">
        <v>2.2803679483615391</v>
      </c>
      <c r="R25" s="14">
        <v>46.42005229112636</v>
      </c>
      <c r="S25" s="15">
        <v>1</v>
      </c>
      <c r="T25" s="13">
        <v>2.550816503691522</v>
      </c>
      <c r="U25" s="14">
        <v>54.153878936622974</v>
      </c>
      <c r="V25" s="15">
        <v>1</v>
      </c>
      <c r="W25" s="13">
        <v>2.4438125227441674</v>
      </c>
      <c r="X25" s="14">
        <v>51.080723779185561</v>
      </c>
      <c r="Y25" s="15">
        <v>1</v>
      </c>
      <c r="Z25" s="13">
        <v>2.3131266767875296</v>
      </c>
      <c r="AA25" s="14">
        <v>47.349815614732549</v>
      </c>
      <c r="AB25" s="15">
        <v>1</v>
      </c>
      <c r="AD25" s="7">
        <f t="shared" si="0"/>
        <v>2.875</v>
      </c>
    </row>
    <row r="26" spans="1:30" x14ac:dyDescent="0.35">
      <c r="A26" s="12">
        <v>3</v>
      </c>
      <c r="B26" s="25">
        <v>2.3973842246307604</v>
      </c>
      <c r="C26" s="26">
        <v>52.687713820351675</v>
      </c>
      <c r="D26" s="27">
        <v>1</v>
      </c>
      <c r="E26" s="16">
        <v>2.3049874102923211</v>
      </c>
      <c r="F26" s="17">
        <v>49.906921547674266</v>
      </c>
      <c r="G26" s="18">
        <v>1</v>
      </c>
      <c r="H26" s="16">
        <v>2.1998089417836857</v>
      </c>
      <c r="I26" s="17">
        <v>46.756158380307788</v>
      </c>
      <c r="J26" s="18">
        <v>1</v>
      </c>
      <c r="K26" s="25">
        <v>2.4858134463372381</v>
      </c>
      <c r="L26" s="26">
        <v>55.362134797044142</v>
      </c>
      <c r="M26" s="27">
        <v>1</v>
      </c>
      <c r="N26" s="13">
        <v>2.3845490159567682</v>
      </c>
      <c r="O26" s="14">
        <v>52.30317864564978</v>
      </c>
      <c r="P26" s="15">
        <v>1</v>
      </c>
      <c r="Q26" s="13">
        <v>2.264350644983196</v>
      </c>
      <c r="R26" s="14">
        <v>48.684402936109556</v>
      </c>
      <c r="S26" s="15">
        <v>1</v>
      </c>
      <c r="T26" s="13">
        <v>2.5293630203784754</v>
      </c>
      <c r="U26" s="14">
        <v>56.683241957001449</v>
      </c>
      <c r="V26" s="15">
        <v>1</v>
      </c>
      <c r="W26" s="13">
        <v>2.4245508176910082</v>
      </c>
      <c r="X26" s="14">
        <v>53.505274596876568</v>
      </c>
      <c r="Y26" s="15">
        <v>1</v>
      </c>
      <c r="Z26" s="13">
        <v>2.2964697860804</v>
      </c>
      <c r="AA26" s="14">
        <v>49.64628540081295</v>
      </c>
      <c r="AB26" s="15">
        <v>1</v>
      </c>
      <c r="AD26" s="7">
        <f t="shared" si="0"/>
        <v>3</v>
      </c>
    </row>
    <row r="27" spans="1:30" x14ac:dyDescent="0.35">
      <c r="A27" s="12">
        <v>3.125</v>
      </c>
      <c r="B27" s="25">
        <v>2.3818981472098475</v>
      </c>
      <c r="C27" s="26">
        <v>55.069611967561521</v>
      </c>
      <c r="D27" s="27">
        <v>1</v>
      </c>
      <c r="E27" s="16">
        <v>2.2912376283669764</v>
      </c>
      <c r="F27" s="17">
        <v>52.198159176041244</v>
      </c>
      <c r="G27" s="18">
        <v>1</v>
      </c>
      <c r="H27" s="16">
        <v>2.1880355330636956</v>
      </c>
      <c r="I27" s="17">
        <v>48.944193913371485</v>
      </c>
      <c r="J27" s="18">
        <v>1</v>
      </c>
      <c r="K27" s="25">
        <v>2.4686082271375689</v>
      </c>
      <c r="L27" s="26">
        <v>57.830743024181714</v>
      </c>
      <c r="M27" s="27">
        <v>1</v>
      </c>
      <c r="N27" s="13">
        <v>2.3692884876223377</v>
      </c>
      <c r="O27" s="14">
        <v>54.672467133272114</v>
      </c>
      <c r="P27" s="15">
        <v>1</v>
      </c>
      <c r="Q27" s="13">
        <v>2.2513754894101101</v>
      </c>
      <c r="R27" s="14">
        <v>50.935778425519665</v>
      </c>
      <c r="S27" s="15">
        <v>1</v>
      </c>
      <c r="T27" s="13">
        <v>2.5112941909632176</v>
      </c>
      <c r="U27" s="14">
        <v>59.194536147964669</v>
      </c>
      <c r="V27" s="15">
        <v>1</v>
      </c>
      <c r="W27" s="13">
        <v>2.4085317327211513</v>
      </c>
      <c r="X27" s="14">
        <v>55.913806329597719</v>
      </c>
      <c r="Y27" s="15">
        <v>1</v>
      </c>
      <c r="Z27" s="13">
        <v>2.2828915347682326</v>
      </c>
      <c r="AA27" s="14">
        <v>51.929176935581182</v>
      </c>
      <c r="AB27" s="15">
        <v>1</v>
      </c>
      <c r="AD27" s="7">
        <f t="shared" si="0"/>
        <v>3.125</v>
      </c>
    </row>
    <row r="28" spans="1:30" x14ac:dyDescent="0.35">
      <c r="A28" s="12">
        <v>3.25</v>
      </c>
      <c r="B28" s="25">
        <v>2.4259047501973612</v>
      </c>
      <c r="C28" s="26">
        <v>57.495516717758882</v>
      </c>
      <c r="D28" s="27">
        <v>1</v>
      </c>
      <c r="E28" s="16">
        <v>2.3369481563390009</v>
      </c>
      <c r="F28" s="17">
        <v>54.535107332380242</v>
      </c>
      <c r="G28" s="18">
        <v>1</v>
      </c>
      <c r="H28" s="16">
        <v>2.2361100828487928</v>
      </c>
      <c r="I28" s="17">
        <v>51.180303996220275</v>
      </c>
      <c r="J28" s="18">
        <v>1</v>
      </c>
      <c r="K28" s="25">
        <v>2.5105714426151517</v>
      </c>
      <c r="L28" s="26">
        <v>60.341314466796867</v>
      </c>
      <c r="M28" s="27">
        <v>1</v>
      </c>
      <c r="N28" s="13">
        <v>2.4134107545490888</v>
      </c>
      <c r="O28" s="14">
        <v>57.085877887821205</v>
      </c>
      <c r="P28" s="15">
        <v>1</v>
      </c>
      <c r="Q28" s="13">
        <v>2.2980129250257511</v>
      </c>
      <c r="R28" s="14">
        <v>53.233791350545417</v>
      </c>
      <c r="S28" s="15">
        <v>1</v>
      </c>
      <c r="T28" s="13">
        <v>2.552250327332942</v>
      </c>
      <c r="U28" s="14">
        <v>61.746786475297611</v>
      </c>
      <c r="V28" s="15">
        <v>1</v>
      </c>
      <c r="W28" s="13">
        <v>2.4517287103291832</v>
      </c>
      <c r="X28" s="14">
        <v>58.365535039926904</v>
      </c>
      <c r="Y28" s="15">
        <v>1</v>
      </c>
      <c r="Z28" s="13">
        <v>2.328808489221196</v>
      </c>
      <c r="AA28" s="14">
        <v>54.257985424802378</v>
      </c>
      <c r="AB28" s="15">
        <v>1</v>
      </c>
      <c r="AD28" s="7">
        <f t="shared" si="0"/>
        <v>3.25</v>
      </c>
    </row>
    <row r="29" spans="1:30" x14ac:dyDescent="0.35">
      <c r="A29" s="12">
        <v>3.375</v>
      </c>
      <c r="B29" s="25">
        <v>2.4483260780365321</v>
      </c>
      <c r="C29" s="26">
        <v>59.943842795795412</v>
      </c>
      <c r="D29" s="27">
        <v>1</v>
      </c>
      <c r="E29" s="16">
        <v>2.359558774293625</v>
      </c>
      <c r="F29" s="17">
        <v>56.894666106673867</v>
      </c>
      <c r="G29" s="18">
        <v>1</v>
      </c>
      <c r="H29" s="16">
        <v>2.2622153831701053</v>
      </c>
      <c r="I29" s="17">
        <v>53.442519379390383</v>
      </c>
      <c r="J29" s="18">
        <v>1</v>
      </c>
      <c r="K29" s="25">
        <v>2.529986727289617</v>
      </c>
      <c r="L29" s="26">
        <v>62.871301194086485</v>
      </c>
      <c r="M29" s="27">
        <v>1</v>
      </c>
      <c r="N29" s="13">
        <v>2.4349032719945325</v>
      </c>
      <c r="O29" s="14">
        <v>59.520781159815741</v>
      </c>
      <c r="P29" s="15">
        <v>1</v>
      </c>
      <c r="Q29" s="13">
        <v>2.3219930518692831</v>
      </c>
      <c r="R29" s="14">
        <v>55.555784402414702</v>
      </c>
      <c r="S29" s="15">
        <v>1</v>
      </c>
      <c r="T29" s="13">
        <v>2.5701645312971859</v>
      </c>
      <c r="U29" s="14">
        <v>64.316951006594792</v>
      </c>
      <c r="V29" s="15">
        <v>1</v>
      </c>
      <c r="W29" s="13">
        <v>2.4718680943651505</v>
      </c>
      <c r="X29" s="14">
        <v>60.837403134292053</v>
      </c>
      <c r="Y29" s="15">
        <v>1</v>
      </c>
      <c r="Z29" s="13">
        <v>2.3517257239060401</v>
      </c>
      <c r="AA29" s="14">
        <v>56.609711148708421</v>
      </c>
      <c r="AB29" s="15">
        <v>1</v>
      </c>
      <c r="AD29" s="7">
        <f t="shared" si="0"/>
        <v>3.375</v>
      </c>
    </row>
    <row r="30" spans="1:30" x14ac:dyDescent="0.35">
      <c r="A30" s="12">
        <v>3.5</v>
      </c>
      <c r="B30" s="25">
        <v>2.4822498744881356</v>
      </c>
      <c r="C30" s="26">
        <v>62.426092670283545</v>
      </c>
      <c r="D30" s="27">
        <v>1</v>
      </c>
      <c r="E30" s="16">
        <v>2.3857467168252469</v>
      </c>
      <c r="F30" s="17">
        <v>59.280412823499113</v>
      </c>
      <c r="G30" s="18">
        <v>1</v>
      </c>
      <c r="H30" s="16">
        <v>2.2931465898205743</v>
      </c>
      <c r="I30" s="17">
        <v>55.735665969210956</v>
      </c>
      <c r="J30" s="18">
        <v>1</v>
      </c>
      <c r="K30" s="25">
        <v>2.5599134362420437</v>
      </c>
      <c r="L30" s="26">
        <v>65.431214630328526</v>
      </c>
      <c r="M30" s="27">
        <v>1</v>
      </c>
      <c r="N30" s="13">
        <v>2.4638456834797067</v>
      </c>
      <c r="O30" s="14">
        <v>61.984626843295445</v>
      </c>
      <c r="P30" s="15">
        <v>1</v>
      </c>
      <c r="Q30" s="13">
        <v>2.350059378571864</v>
      </c>
      <c r="R30" s="14">
        <v>57.905843780986565</v>
      </c>
      <c r="S30" s="15">
        <v>1</v>
      </c>
      <c r="T30" s="13">
        <v>2.5981043976537475</v>
      </c>
      <c r="U30" s="14">
        <v>66.915055404248534</v>
      </c>
      <c r="V30" s="15">
        <v>1</v>
      </c>
      <c r="W30" s="13">
        <v>2.4990104548265282</v>
      </c>
      <c r="X30" s="14">
        <v>63.336413589118578</v>
      </c>
      <c r="Y30" s="15">
        <v>1</v>
      </c>
      <c r="Z30" s="13">
        <v>2.3783593284804958</v>
      </c>
      <c r="AA30" s="14">
        <v>58.988070477188913</v>
      </c>
      <c r="AB30" s="15">
        <v>1</v>
      </c>
      <c r="AD30" s="7">
        <f t="shared" si="0"/>
        <v>3.5</v>
      </c>
    </row>
    <row r="31" spans="1:30" x14ac:dyDescent="0.35">
      <c r="A31" s="12">
        <v>3.625</v>
      </c>
      <c r="B31" s="25">
        <v>2.5636700599034259</v>
      </c>
      <c r="C31" s="26">
        <v>64.989762730186968</v>
      </c>
      <c r="D31" s="27">
        <v>1</v>
      </c>
      <c r="E31" s="16">
        <v>2.4044900797636028</v>
      </c>
      <c r="F31" s="17">
        <v>61.684902903262717</v>
      </c>
      <c r="G31" s="18">
        <v>1</v>
      </c>
      <c r="H31" s="16">
        <v>2.3285491203232374</v>
      </c>
      <c r="I31" s="17">
        <v>58.064215089534194</v>
      </c>
      <c r="J31" s="18">
        <v>1</v>
      </c>
      <c r="K31" s="25">
        <v>2.6274261639140049</v>
      </c>
      <c r="L31" s="26">
        <v>68.058640794242535</v>
      </c>
      <c r="M31" s="27">
        <v>1</v>
      </c>
      <c r="N31" s="13">
        <v>2.5111290067957133</v>
      </c>
      <c r="O31" s="14">
        <v>64.495755850091157</v>
      </c>
      <c r="P31" s="15">
        <v>1</v>
      </c>
      <c r="Q31" s="13">
        <v>2.3753667344489342</v>
      </c>
      <c r="R31" s="14">
        <v>60.281210515435497</v>
      </c>
      <c r="S31" s="15">
        <v>1</v>
      </c>
      <c r="T31" s="13">
        <v>2.6587631494994564</v>
      </c>
      <c r="U31" s="14">
        <v>69.573818553747984</v>
      </c>
      <c r="V31" s="15">
        <v>1</v>
      </c>
      <c r="W31" s="13">
        <v>2.5400166790215328</v>
      </c>
      <c r="X31" s="14">
        <v>65.876430268140112</v>
      </c>
      <c r="Y31" s="15">
        <v>1</v>
      </c>
      <c r="Z31" s="13">
        <v>2.3986379867644909</v>
      </c>
      <c r="AA31" s="14">
        <v>61.386708463953404</v>
      </c>
      <c r="AB31" s="15">
        <v>1</v>
      </c>
      <c r="AD31" s="7">
        <f t="shared" si="0"/>
        <v>3.625</v>
      </c>
    </row>
    <row r="32" spans="1:30" x14ac:dyDescent="0.35">
      <c r="A32" s="12">
        <v>3.75</v>
      </c>
      <c r="B32" s="25">
        <v>2.5636700599034259</v>
      </c>
      <c r="C32" s="26">
        <v>67.553432790090397</v>
      </c>
      <c r="D32" s="27">
        <v>0.99999999999999478</v>
      </c>
      <c r="E32" s="16">
        <v>2.4044900797636028</v>
      </c>
      <c r="F32" s="17">
        <v>64.089392983026315</v>
      </c>
      <c r="G32" s="18">
        <v>0.99999999999999478</v>
      </c>
      <c r="H32" s="16">
        <v>2.3285491203232374</v>
      </c>
      <c r="I32" s="17">
        <v>60.392764209857432</v>
      </c>
      <c r="J32" s="18">
        <v>0.99999999999999478</v>
      </c>
      <c r="K32" s="25">
        <v>2.6274261639140049</v>
      </c>
      <c r="L32" s="26">
        <v>70.686066958156545</v>
      </c>
      <c r="M32" s="27">
        <v>0.99999999999999478</v>
      </c>
      <c r="N32" s="13">
        <v>2.5111290067957133</v>
      </c>
      <c r="O32" s="14">
        <v>67.00688485688687</v>
      </c>
      <c r="P32" s="15">
        <v>0.99999999999999478</v>
      </c>
      <c r="Q32" s="13">
        <v>2.3753667344489342</v>
      </c>
      <c r="R32" s="14">
        <v>62.656577249884428</v>
      </c>
      <c r="S32" s="15">
        <v>0.99999999999999478</v>
      </c>
      <c r="T32" s="13">
        <v>2.6587631494994564</v>
      </c>
      <c r="U32" s="14">
        <v>72.232581703247433</v>
      </c>
      <c r="V32" s="15">
        <v>0.99999999999999478</v>
      </c>
      <c r="W32" s="13">
        <v>2.5400166790215328</v>
      </c>
      <c r="X32" s="14">
        <v>68.416446947161646</v>
      </c>
      <c r="Y32" s="15">
        <v>0.99999999999999478</v>
      </c>
      <c r="Z32" s="13">
        <v>2.3986379867644909</v>
      </c>
      <c r="AA32" s="14">
        <v>63.785346450717896</v>
      </c>
      <c r="AB32" s="15">
        <v>0.99999999999999478</v>
      </c>
      <c r="AD32" s="7">
        <f t="shared" si="0"/>
        <v>3.75</v>
      </c>
    </row>
    <row r="33" spans="1:30" x14ac:dyDescent="0.35">
      <c r="A33" s="12">
        <v>3.875</v>
      </c>
      <c r="B33" s="25">
        <v>2.575117372866937</v>
      </c>
      <c r="C33" s="26">
        <v>70.128550162957339</v>
      </c>
      <c r="D33" s="27">
        <v>0.99999999999904532</v>
      </c>
      <c r="E33" s="16">
        <v>2.3732203679119293</v>
      </c>
      <c r="F33" s="17">
        <v>66.462613350938241</v>
      </c>
      <c r="G33" s="18">
        <v>0.99999999999904532</v>
      </c>
      <c r="H33" s="16">
        <v>2.3073381337131207</v>
      </c>
      <c r="I33" s="17">
        <v>62.700102343570556</v>
      </c>
      <c r="J33" s="18">
        <v>0.99999999999904532</v>
      </c>
      <c r="K33" s="25">
        <v>2.6304033520485173</v>
      </c>
      <c r="L33" s="26">
        <v>73.316470310205062</v>
      </c>
      <c r="M33" s="27">
        <v>0.99999999999904532</v>
      </c>
      <c r="N33" s="13">
        <v>2.499603180303402</v>
      </c>
      <c r="O33" s="14">
        <v>69.506488037190266</v>
      </c>
      <c r="P33" s="15">
        <v>0.9999999999990461</v>
      </c>
      <c r="Q33" s="13">
        <v>2.347974489484872</v>
      </c>
      <c r="R33" s="14">
        <v>65.004551739369305</v>
      </c>
      <c r="S33" s="15">
        <v>0.99999999999904532</v>
      </c>
      <c r="T33" s="13">
        <v>2.6575799126722885</v>
      </c>
      <c r="U33" s="14">
        <v>74.890161615919723</v>
      </c>
      <c r="V33" s="15">
        <v>0.99999999999904532</v>
      </c>
      <c r="W33" s="13">
        <v>2.5246623986597809</v>
      </c>
      <c r="X33" s="14">
        <v>70.941109345821431</v>
      </c>
      <c r="Y33" s="15">
        <v>0.99999999999904532</v>
      </c>
      <c r="Z33" s="13">
        <v>2.3681705064436422</v>
      </c>
      <c r="AA33" s="14">
        <v>66.153516957161543</v>
      </c>
      <c r="AB33" s="15">
        <v>0.99999999999904532</v>
      </c>
      <c r="AD33" s="7">
        <f t="shared" si="0"/>
        <v>3.875</v>
      </c>
    </row>
    <row r="34" spans="1:30" x14ac:dyDescent="0.35">
      <c r="A34" s="12">
        <v>4</v>
      </c>
      <c r="B34" s="25">
        <v>2.5657694393239021</v>
      </c>
      <c r="C34" s="26">
        <v>72.69431960228124</v>
      </c>
      <c r="D34" s="27">
        <v>0.99999999991764188</v>
      </c>
      <c r="E34" s="16">
        <v>2.3327152250839038</v>
      </c>
      <c r="F34" s="17">
        <v>68.795328576022143</v>
      </c>
      <c r="G34" s="18">
        <v>0.99999999991764188</v>
      </c>
      <c r="H34" s="16">
        <v>2.274863782571424</v>
      </c>
      <c r="I34" s="17">
        <v>64.974966126141979</v>
      </c>
      <c r="J34" s="18">
        <v>0.99999999991764188</v>
      </c>
      <c r="K34" s="25">
        <v>2.6142090324002227</v>
      </c>
      <c r="L34" s="26">
        <v>75.930679342605288</v>
      </c>
      <c r="M34" s="27">
        <v>0.99999999991764188</v>
      </c>
      <c r="N34" s="13">
        <v>2.4732496346003381</v>
      </c>
      <c r="O34" s="14">
        <v>71.979737671790602</v>
      </c>
      <c r="P34" s="15">
        <v>0.99999999991771005</v>
      </c>
      <c r="Q34" s="13">
        <v>2.3104964496761315</v>
      </c>
      <c r="R34" s="14">
        <v>67.315048189045442</v>
      </c>
      <c r="S34" s="15">
        <v>0.99999999991764188</v>
      </c>
      <c r="T34" s="13">
        <v>2.6380211367865223</v>
      </c>
      <c r="U34" s="14">
        <v>77.528182752706243</v>
      </c>
      <c r="V34" s="15">
        <v>0.99999999991764188</v>
      </c>
      <c r="W34" s="13">
        <v>2.4952123108218811</v>
      </c>
      <c r="X34" s="14">
        <v>73.436321656643315</v>
      </c>
      <c r="Y34" s="15">
        <v>0.99999999991764188</v>
      </c>
      <c r="Z34" s="13">
        <v>2.3282136253293984</v>
      </c>
      <c r="AA34" s="14">
        <v>68.48173058249094</v>
      </c>
      <c r="AB34" s="15">
        <v>0.99999999991764188</v>
      </c>
      <c r="AD34" s="7">
        <f t="shared" si="0"/>
        <v>4</v>
      </c>
    </row>
    <row r="35" spans="1:30" x14ac:dyDescent="0.35">
      <c r="A35" s="12">
        <v>4.125</v>
      </c>
      <c r="B35" s="25">
        <v>2.5638550179662034</v>
      </c>
      <c r="C35" s="26">
        <v>75.258174620247445</v>
      </c>
      <c r="D35" s="27">
        <v>0.99999999616377633</v>
      </c>
      <c r="E35" s="16">
        <v>2.3152035577247996</v>
      </c>
      <c r="F35" s="17">
        <v>71.110532133746943</v>
      </c>
      <c r="G35" s="18">
        <v>0.99999999616377633</v>
      </c>
      <c r="H35" s="16">
        <v>2.2622746875496529</v>
      </c>
      <c r="I35" s="17">
        <v>67.237240813691628</v>
      </c>
      <c r="J35" s="18">
        <v>0.99999999616377633</v>
      </c>
      <c r="K35" s="25">
        <v>2.6080415518921183</v>
      </c>
      <c r="L35" s="26">
        <v>78.538720894497402</v>
      </c>
      <c r="M35" s="27">
        <v>0.99999999616377633</v>
      </c>
      <c r="N35" s="13">
        <v>2.4625334982118163</v>
      </c>
      <c r="O35" s="14">
        <v>74.442271170002414</v>
      </c>
      <c r="P35" s="15">
        <v>0.99999999616650437</v>
      </c>
      <c r="Q35" s="13">
        <v>2.294806561958187</v>
      </c>
      <c r="R35" s="14">
        <v>69.609854751003624</v>
      </c>
      <c r="S35" s="15">
        <v>0.99999999616377633</v>
      </c>
      <c r="T35" s="13">
        <v>2.6297643190643916</v>
      </c>
      <c r="U35" s="14">
        <v>80.157947071770636</v>
      </c>
      <c r="V35" s="15">
        <v>0.99999999616377633</v>
      </c>
      <c r="W35" s="13">
        <v>2.4825533522268897</v>
      </c>
      <c r="X35" s="14">
        <v>75.918875008870202</v>
      </c>
      <c r="Y35" s="15">
        <v>0.99999999616377633</v>
      </c>
      <c r="Z35" s="13">
        <v>2.3109795662575827</v>
      </c>
      <c r="AA35" s="14">
        <v>70.792710148748526</v>
      </c>
      <c r="AB35" s="15">
        <v>0.99999999616377633</v>
      </c>
      <c r="AD35" s="7">
        <f t="shared" si="0"/>
        <v>4.125</v>
      </c>
    </row>
    <row r="36" spans="1:30" x14ac:dyDescent="0.35">
      <c r="A36" s="12">
        <v>4.25</v>
      </c>
      <c r="B36" s="25">
        <v>2.6607797775582731</v>
      </c>
      <c r="C36" s="26">
        <v>77.91895439780572</v>
      </c>
      <c r="D36" s="27">
        <v>0.99999989491474595</v>
      </c>
      <c r="E36" s="16">
        <v>2.4091762555368259</v>
      </c>
      <c r="F36" s="17">
        <v>73.519708389283764</v>
      </c>
      <c r="G36" s="18">
        <v>0.99999989491474595</v>
      </c>
      <c r="H36" s="16">
        <v>2.359118076250752</v>
      </c>
      <c r="I36" s="17">
        <v>69.59635888994238</v>
      </c>
      <c r="J36" s="18">
        <v>0.99999989491474595</v>
      </c>
      <c r="K36" s="25">
        <v>2.7024545094801784</v>
      </c>
      <c r="L36" s="26">
        <v>81.241175403977579</v>
      </c>
      <c r="M36" s="27">
        <v>0.99999989491474595</v>
      </c>
      <c r="N36" s="13">
        <v>2.5571775780093016</v>
      </c>
      <c r="O36" s="14">
        <v>76.999448748011716</v>
      </c>
      <c r="P36" s="15">
        <v>0.99999989498636266</v>
      </c>
      <c r="Q36" s="13">
        <v>2.3898338429528794</v>
      </c>
      <c r="R36" s="14">
        <v>71.999688593956506</v>
      </c>
      <c r="S36" s="15">
        <v>0.99999989491474595</v>
      </c>
      <c r="T36" s="13">
        <v>2.7229400174841114</v>
      </c>
      <c r="U36" s="14">
        <v>82.880887089254742</v>
      </c>
      <c r="V36" s="15">
        <v>0.99999989491474595</v>
      </c>
      <c r="W36" s="13">
        <v>2.5760923187021985</v>
      </c>
      <c r="X36" s="14">
        <v>78.494967327572397</v>
      </c>
      <c r="Y36" s="15">
        <v>0.99999989491474595</v>
      </c>
      <c r="Z36" s="13">
        <v>2.4051030056678511</v>
      </c>
      <c r="AA36" s="14">
        <v>73.19781315441638</v>
      </c>
      <c r="AB36" s="15">
        <v>0.99999989491474595</v>
      </c>
      <c r="AD36" s="7">
        <f t="shared" si="0"/>
        <v>4.25</v>
      </c>
    </row>
    <row r="37" spans="1:30" x14ac:dyDescent="0.35">
      <c r="A37" s="12">
        <v>4.375</v>
      </c>
      <c r="B37" s="25">
        <v>2.7453384324878547</v>
      </c>
      <c r="C37" s="26">
        <v>80.664292830293576</v>
      </c>
      <c r="D37" s="27">
        <v>0.99999819070719631</v>
      </c>
      <c r="E37" s="16">
        <v>2.5001864389444122</v>
      </c>
      <c r="F37" s="17">
        <v>76.019894828228175</v>
      </c>
      <c r="G37" s="18">
        <v>0.99999819070719631</v>
      </c>
      <c r="H37" s="16">
        <v>2.4525069475734451</v>
      </c>
      <c r="I37" s="17">
        <v>72.04886583751582</v>
      </c>
      <c r="J37" s="18">
        <v>0.99999819070719631</v>
      </c>
      <c r="K37" s="25">
        <v>2.7849117147921105</v>
      </c>
      <c r="L37" s="26">
        <v>84.026087118769695</v>
      </c>
      <c r="M37" s="27">
        <v>0.99999819070719631</v>
      </c>
      <c r="N37" s="13">
        <v>2.6440971353575007</v>
      </c>
      <c r="O37" s="14">
        <v>79.643545883369214</v>
      </c>
      <c r="P37" s="15">
        <v>0.99999819172812421</v>
      </c>
      <c r="Q37" s="13">
        <v>2.4817479320693452</v>
      </c>
      <c r="R37" s="14">
        <v>74.481436526025846</v>
      </c>
      <c r="S37" s="15">
        <v>0.99999819070719631</v>
      </c>
      <c r="T37" s="13">
        <v>2.8043603259884975</v>
      </c>
      <c r="U37" s="14">
        <v>85.685247415243239</v>
      </c>
      <c r="V37" s="15">
        <v>0.99999819070719631</v>
      </c>
      <c r="W37" s="13">
        <v>2.6620730772212831</v>
      </c>
      <c r="X37" s="14">
        <v>81.157040404793676</v>
      </c>
      <c r="Y37" s="15">
        <v>0.99999819070719631</v>
      </c>
      <c r="Z37" s="13">
        <v>2.496279588383651</v>
      </c>
      <c r="AA37" s="14">
        <v>75.694092742800038</v>
      </c>
      <c r="AB37" s="15">
        <v>0.99999819070719631</v>
      </c>
      <c r="AD37" s="7">
        <f t="shared" si="0"/>
        <v>4.375</v>
      </c>
    </row>
    <row r="38" spans="1:30" x14ac:dyDescent="0.35">
      <c r="A38" s="12">
        <v>4.5</v>
      </c>
      <c r="B38" s="25">
        <v>2.8167767714354439</v>
      </c>
      <c r="C38" s="26">
        <v>83.481069601729018</v>
      </c>
      <c r="D38" s="27">
        <v>0.99997929725127666</v>
      </c>
      <c r="E38" s="16">
        <v>2.5832163367530185</v>
      </c>
      <c r="F38" s="17">
        <v>78.603111164981186</v>
      </c>
      <c r="G38" s="18">
        <v>0.99997929725127666</v>
      </c>
      <c r="H38" s="16">
        <v>2.5380536405659249</v>
      </c>
      <c r="I38" s="17">
        <v>74.586919478081739</v>
      </c>
      <c r="J38" s="18">
        <v>0.99997929725127666</v>
      </c>
      <c r="K38" s="25">
        <v>2.8541450656570242</v>
      </c>
      <c r="L38" s="26">
        <v>86.880232184426717</v>
      </c>
      <c r="M38" s="27">
        <v>0.99997929725127666</v>
      </c>
      <c r="N38" s="13">
        <v>2.7202917461812697</v>
      </c>
      <c r="O38" s="14">
        <v>82.363837629550488</v>
      </c>
      <c r="P38" s="15">
        <v>0.99997930629131604</v>
      </c>
      <c r="Q38" s="13">
        <v>2.5657588425116868</v>
      </c>
      <c r="R38" s="14">
        <v>77.04719536853753</v>
      </c>
      <c r="S38" s="15">
        <v>0.99997929725127666</v>
      </c>
      <c r="T38" s="13">
        <v>2.8725052815886385</v>
      </c>
      <c r="U38" s="14">
        <v>88.557752696831884</v>
      </c>
      <c r="V38" s="15">
        <v>0.99997929725127666</v>
      </c>
      <c r="W38" s="13">
        <v>2.7372953729452765</v>
      </c>
      <c r="X38" s="14">
        <v>83.894335777738959</v>
      </c>
      <c r="Y38" s="15">
        <v>0.99997929725127666</v>
      </c>
      <c r="Z38" s="13">
        <v>2.5795240051706494</v>
      </c>
      <c r="AA38" s="14">
        <v>78.273616747970692</v>
      </c>
      <c r="AB38" s="15">
        <v>0.99997929725127666</v>
      </c>
      <c r="AD38" s="7">
        <f t="shared" si="0"/>
        <v>4.5</v>
      </c>
    </row>
    <row r="39" spans="1:30" x14ac:dyDescent="0.35">
      <c r="A39" s="12">
        <v>4.625</v>
      </c>
      <c r="B39" s="25">
        <v>2.889644554346197</v>
      </c>
      <c r="C39" s="26">
        <v>86.370714156075209</v>
      </c>
      <c r="D39" s="27">
        <v>0.999834831566214</v>
      </c>
      <c r="E39" s="16">
        <v>2.6686098188030161</v>
      </c>
      <c r="F39" s="17">
        <v>81.271720983784206</v>
      </c>
      <c r="G39" s="18">
        <v>0.999834831566214</v>
      </c>
      <c r="H39" s="16">
        <v>2.6259073908770292</v>
      </c>
      <c r="I39" s="17">
        <v>77.212826868958771</v>
      </c>
      <c r="J39" s="18">
        <v>0.999834831566214</v>
      </c>
      <c r="K39" s="25">
        <v>2.9248745118930271</v>
      </c>
      <c r="L39" s="26">
        <v>89.80510669631974</v>
      </c>
      <c r="M39" s="27">
        <v>0.999834831566214</v>
      </c>
      <c r="N39" s="13">
        <v>2.7983943120993713</v>
      </c>
      <c r="O39" s="14">
        <v>85.162231941649864</v>
      </c>
      <c r="P39" s="15">
        <v>0.99983488836869461</v>
      </c>
      <c r="Q39" s="13">
        <v>2.6521182715414615</v>
      </c>
      <c r="R39" s="14">
        <v>79.699313640078998</v>
      </c>
      <c r="S39" s="15">
        <v>0.999834831566214</v>
      </c>
      <c r="T39" s="13">
        <v>2.9421802000308848</v>
      </c>
      <c r="U39" s="14">
        <v>91.499932896862774</v>
      </c>
      <c r="V39" s="15">
        <v>0.999834831566214</v>
      </c>
      <c r="W39" s="13">
        <v>2.8144358218288508</v>
      </c>
      <c r="X39" s="14">
        <v>86.708771599567811</v>
      </c>
      <c r="Y39" s="15">
        <v>0.999834831566214</v>
      </c>
      <c r="Z39" s="13">
        <v>2.6651384473960777</v>
      </c>
      <c r="AA39" s="14">
        <v>80.938755195366767</v>
      </c>
      <c r="AB39" s="15">
        <v>0.999834831566214</v>
      </c>
      <c r="AD39" s="7">
        <f t="shared" si="0"/>
        <v>4.625</v>
      </c>
    </row>
    <row r="40" spans="1:30" x14ac:dyDescent="0.35">
      <c r="A40" s="12">
        <v>4.75</v>
      </c>
      <c r="B40" s="25">
        <v>2.890154241932279</v>
      </c>
      <c r="C40" s="26">
        <v>89.260868398007489</v>
      </c>
      <c r="D40" s="27">
        <v>0.99904201969915996</v>
      </c>
      <c r="E40" s="16">
        <v>2.6793887297559555</v>
      </c>
      <c r="F40" s="17">
        <v>83.951109713540163</v>
      </c>
      <c r="G40" s="18">
        <v>0.99904201969915996</v>
      </c>
      <c r="H40" s="16">
        <v>2.6386718628129269</v>
      </c>
      <c r="I40" s="17">
        <v>79.851498731771699</v>
      </c>
      <c r="J40" s="18">
        <v>0.99904201969915996</v>
      </c>
      <c r="K40" s="25">
        <v>2.9236753568251177</v>
      </c>
      <c r="L40" s="26">
        <v>92.728782053144855</v>
      </c>
      <c r="M40" s="27">
        <v>0.99904201969915996</v>
      </c>
      <c r="N40" s="13">
        <v>2.8032062988217428</v>
      </c>
      <c r="O40" s="14">
        <v>87.965438240471613</v>
      </c>
      <c r="P40" s="15">
        <v>0.99904231385497777</v>
      </c>
      <c r="Q40" s="13">
        <v>2.6636743980522155</v>
      </c>
      <c r="R40" s="14">
        <v>82.36298803813122</v>
      </c>
      <c r="S40" s="15">
        <v>0.99904201969915996</v>
      </c>
      <c r="T40" s="13">
        <v>2.94013982908782</v>
      </c>
      <c r="U40" s="14">
        <v>94.4400727259506</v>
      </c>
      <c r="V40" s="15">
        <v>0.99904201969915996</v>
      </c>
      <c r="W40" s="13">
        <v>2.8184640417447313</v>
      </c>
      <c r="X40" s="14">
        <v>89.527235641312544</v>
      </c>
      <c r="Y40" s="15">
        <v>0.99904201969915996</v>
      </c>
      <c r="Z40" s="13">
        <v>2.6760936834273528</v>
      </c>
      <c r="AA40" s="14">
        <v>83.61484887879412</v>
      </c>
      <c r="AB40" s="15">
        <v>0.99904201969915996</v>
      </c>
      <c r="AD40" s="7">
        <f t="shared" si="0"/>
        <v>4.75</v>
      </c>
    </row>
    <row r="41" spans="1:30" x14ac:dyDescent="0.35">
      <c r="A41" s="12">
        <v>4.875</v>
      </c>
      <c r="B41" s="25">
        <v>2.8225135241813182</v>
      </c>
      <c r="C41" s="26">
        <v>92.083381922188806</v>
      </c>
      <c r="D41" s="27">
        <v>0.99580921554609181</v>
      </c>
      <c r="E41" s="16">
        <v>2.6188127824312617</v>
      </c>
      <c r="F41" s="17">
        <v>86.569922495971426</v>
      </c>
      <c r="G41" s="18">
        <v>0.99580921554609181</v>
      </c>
      <c r="H41" s="16">
        <v>2.5794600539578441</v>
      </c>
      <c r="I41" s="17">
        <v>82.430958785729544</v>
      </c>
      <c r="J41" s="18">
        <v>0.99580921554609181</v>
      </c>
      <c r="K41" s="25">
        <v>2.8548639454104943</v>
      </c>
      <c r="L41" s="26">
        <v>95.583645998555355</v>
      </c>
      <c r="M41" s="27">
        <v>0.99580921554609181</v>
      </c>
      <c r="N41" s="13">
        <v>2.7384658780052731</v>
      </c>
      <c r="O41" s="14">
        <v>90.703904118476885</v>
      </c>
      <c r="P41" s="15">
        <v>0.99581037851725207</v>
      </c>
      <c r="Q41" s="13">
        <v>2.6036266888124331</v>
      </c>
      <c r="R41" s="14">
        <v>84.966614726943646</v>
      </c>
      <c r="S41" s="15">
        <v>0.99580921554609181</v>
      </c>
      <c r="T41" s="13">
        <v>2.8707533391431515</v>
      </c>
      <c r="U41" s="14">
        <v>97.31082606509375</v>
      </c>
      <c r="V41" s="15">
        <v>0.99580921554609181</v>
      </c>
      <c r="W41" s="13">
        <v>2.7532325596617824</v>
      </c>
      <c r="X41" s="14">
        <v>92.280468200974326</v>
      </c>
      <c r="Y41" s="15">
        <v>0.99580921554609181</v>
      </c>
      <c r="Z41" s="13">
        <v>2.6156300585307397</v>
      </c>
      <c r="AA41" s="14">
        <v>86.230478937324861</v>
      </c>
      <c r="AB41" s="15">
        <v>0.99580921554609181</v>
      </c>
      <c r="AD41" s="7">
        <f t="shared" si="0"/>
        <v>4.875</v>
      </c>
    </row>
    <row r="42" spans="1:30" x14ac:dyDescent="0.35">
      <c r="A42" s="12">
        <v>5</v>
      </c>
      <c r="B42" s="25">
        <v>2.7664463415173937</v>
      </c>
      <c r="C42" s="26">
        <v>94.8498282637062</v>
      </c>
      <c r="D42" s="27">
        <v>0.9857081912797413</v>
      </c>
      <c r="E42" s="16">
        <v>2.5677585560905172</v>
      </c>
      <c r="F42" s="17">
        <v>89.137681052061936</v>
      </c>
      <c r="G42" s="18">
        <v>0.9857081912797413</v>
      </c>
      <c r="H42" s="16">
        <v>2.5293688280119668</v>
      </c>
      <c r="I42" s="17">
        <v>84.960327613741512</v>
      </c>
      <c r="J42" s="18">
        <v>0.9857081912797413</v>
      </c>
      <c r="K42" s="25">
        <v>2.7979643655594417</v>
      </c>
      <c r="L42" s="26">
        <v>98.381610364114792</v>
      </c>
      <c r="M42" s="27">
        <v>0.9857081912797413</v>
      </c>
      <c r="N42" s="13">
        <v>2.6844511185964026</v>
      </c>
      <c r="O42" s="14">
        <v>93.388355237073284</v>
      </c>
      <c r="P42" s="15">
        <v>0.98571129036429206</v>
      </c>
      <c r="Q42" s="13">
        <v>2.5529336478905429</v>
      </c>
      <c r="R42" s="14">
        <v>87.519548374834187</v>
      </c>
      <c r="S42" s="15">
        <v>0.9857081912797413</v>
      </c>
      <c r="T42" s="13">
        <v>2.8134460223814308</v>
      </c>
      <c r="U42" s="14">
        <v>100.12427208747518</v>
      </c>
      <c r="V42" s="15">
        <v>0.9857081912797413</v>
      </c>
      <c r="W42" s="13">
        <v>2.6988550431550307</v>
      </c>
      <c r="X42" s="14">
        <v>94.979323244129361</v>
      </c>
      <c r="Y42" s="15">
        <v>0.9857081912797413</v>
      </c>
      <c r="Z42" s="13">
        <v>2.5646379619577271</v>
      </c>
      <c r="AA42" s="14">
        <v>88.79511689928259</v>
      </c>
      <c r="AB42" s="15">
        <v>0.9857081912797413</v>
      </c>
      <c r="AD42" s="7">
        <f t="shared" si="0"/>
        <v>5</v>
      </c>
    </row>
    <row r="43" spans="1:30" x14ac:dyDescent="0.35">
      <c r="A43" s="12">
        <v>5.125</v>
      </c>
      <c r="B43" s="25">
        <v>2.7369247176838991</v>
      </c>
      <c r="C43" s="26">
        <v>97.586752981390106</v>
      </c>
      <c r="D43" s="27">
        <v>0.96084899266399759</v>
      </c>
      <c r="E43" s="16">
        <v>2.5448462040086186</v>
      </c>
      <c r="F43" s="17">
        <v>91.682527256070557</v>
      </c>
      <c r="G43" s="18">
        <v>0.96084899266399759</v>
      </c>
      <c r="H43" s="16">
        <v>2.5077062904245619</v>
      </c>
      <c r="I43" s="17">
        <v>87.468033904166077</v>
      </c>
      <c r="J43" s="18">
        <v>0.96084899266399759</v>
      </c>
      <c r="K43" s="25">
        <v>2.7673523411919687</v>
      </c>
      <c r="L43" s="26">
        <v>101.14896270530676</v>
      </c>
      <c r="M43" s="27">
        <v>0.96084899266399759</v>
      </c>
      <c r="N43" s="13">
        <v>2.6576556762958816</v>
      </c>
      <c r="O43" s="14">
        <v>96.046010913369173</v>
      </c>
      <c r="P43" s="15">
        <v>0.96085525934789495</v>
      </c>
      <c r="Q43" s="13">
        <v>2.5304884818736286</v>
      </c>
      <c r="R43" s="14">
        <v>90.05003685670782</v>
      </c>
      <c r="S43" s="15">
        <v>0.96084899266399759</v>
      </c>
      <c r="T43" s="13">
        <v>2.7822978291257701</v>
      </c>
      <c r="U43" s="14">
        <v>102.90656991660094</v>
      </c>
      <c r="V43" s="15">
        <v>0.96084899266399759</v>
      </c>
      <c r="W43" s="13">
        <v>2.6715713972116362</v>
      </c>
      <c r="X43" s="14">
        <v>97.650894641340997</v>
      </c>
      <c r="Y43" s="15">
        <v>0.96084899266399759</v>
      </c>
      <c r="Z43" s="13">
        <v>2.5418030687003217</v>
      </c>
      <c r="AA43" s="14">
        <v>91.336919967982908</v>
      </c>
      <c r="AB43" s="15">
        <v>0.96084899266399759</v>
      </c>
      <c r="AD43" s="7">
        <f t="shared" si="0"/>
        <v>5.125</v>
      </c>
    </row>
    <row r="44" spans="1:30" x14ac:dyDescent="0.35">
      <c r="A44" s="12">
        <v>5.25</v>
      </c>
      <c r="B44" s="25">
        <v>2.8407957271797639</v>
      </c>
      <c r="C44" s="26">
        <v>100.42754870856987</v>
      </c>
      <c r="D44" s="27">
        <v>0.91144553351117041</v>
      </c>
      <c r="E44" s="16">
        <v>2.6564552988299335</v>
      </c>
      <c r="F44" s="17">
        <v>94.338982554900497</v>
      </c>
      <c r="G44" s="18">
        <v>0.91144553351117041</v>
      </c>
      <c r="H44" s="16">
        <v>2.6207727398439418</v>
      </c>
      <c r="I44" s="17">
        <v>90.08880664401002</v>
      </c>
      <c r="J44" s="18">
        <v>0.91144553351117041</v>
      </c>
      <c r="K44" s="25">
        <v>2.8699444567076964</v>
      </c>
      <c r="L44" s="26">
        <v>104.01890716201446</v>
      </c>
      <c r="M44" s="27">
        <v>0.91144553351117041</v>
      </c>
      <c r="N44" s="13">
        <v>2.764728067224683</v>
      </c>
      <c r="O44" s="14">
        <v>98.810738980593854</v>
      </c>
      <c r="P44" s="15">
        <v>0.91145697887260713</v>
      </c>
      <c r="Q44" s="13">
        <v>2.642639385681913</v>
      </c>
      <c r="R44" s="14">
        <v>92.692676242389737</v>
      </c>
      <c r="S44" s="15">
        <v>0.91144553351117041</v>
      </c>
      <c r="T44" s="13">
        <v>2.8842605544565769</v>
      </c>
      <c r="U44" s="14">
        <v>105.79083047105752</v>
      </c>
      <c r="V44" s="15">
        <v>0.91144553351117041</v>
      </c>
      <c r="W44" s="13">
        <v>2.7780578872600645</v>
      </c>
      <c r="X44" s="14">
        <v>100.42895252860106</v>
      </c>
      <c r="Y44" s="15">
        <v>0.91144553351117041</v>
      </c>
      <c r="Z44" s="13">
        <v>2.6534969827155885</v>
      </c>
      <c r="AA44" s="14">
        <v>93.990416950698503</v>
      </c>
      <c r="AB44" s="15">
        <v>0.91144553351117041</v>
      </c>
      <c r="AD44" s="7">
        <f t="shared" si="0"/>
        <v>5.25</v>
      </c>
    </row>
    <row r="45" spans="1:30" x14ac:dyDescent="0.35">
      <c r="A45" s="12">
        <v>5.375</v>
      </c>
      <c r="B45" s="25">
        <v>2.9781781270378467</v>
      </c>
      <c r="C45" s="26">
        <v>103.40572683560772</v>
      </c>
      <c r="D45" s="27">
        <v>0.83047118656257324</v>
      </c>
      <c r="E45" s="16">
        <v>2.8016714896982289</v>
      </c>
      <c r="F45" s="17">
        <v>97.140654044598719</v>
      </c>
      <c r="G45" s="18">
        <v>0.83047118656257324</v>
      </c>
      <c r="H45" s="16">
        <v>2.7674666456868486</v>
      </c>
      <c r="I45" s="17">
        <v>92.856273289696873</v>
      </c>
      <c r="J45" s="18">
        <v>0.83047118656257324</v>
      </c>
      <c r="K45" s="25">
        <v>3.0060204489178308</v>
      </c>
      <c r="L45" s="26">
        <v>107.02492761093229</v>
      </c>
      <c r="M45" s="27">
        <v>0.83047118656257324</v>
      </c>
      <c r="N45" s="13">
        <v>2.9052972336170102</v>
      </c>
      <c r="O45" s="14">
        <v>101.71603621421086</v>
      </c>
      <c r="P45" s="15">
        <v>0.83048965579641554</v>
      </c>
      <c r="Q45" s="13">
        <v>2.7883919849427055</v>
      </c>
      <c r="R45" s="14">
        <v>95.481068227332443</v>
      </c>
      <c r="S45" s="15">
        <v>0.83047118656257324</v>
      </c>
      <c r="T45" s="13">
        <v>3.0196947978305317</v>
      </c>
      <c r="U45" s="14">
        <v>108.81052526888806</v>
      </c>
      <c r="V45" s="15">
        <v>0.83047118656257324</v>
      </c>
      <c r="W45" s="13">
        <v>2.9180629672650134</v>
      </c>
      <c r="X45" s="14">
        <v>103.34701549586607</v>
      </c>
      <c r="Y45" s="15">
        <v>0.83047118656257324</v>
      </c>
      <c r="Z45" s="13">
        <v>2.7987816068971583</v>
      </c>
      <c r="AA45" s="14">
        <v>96.789198557595654</v>
      </c>
      <c r="AB45" s="15">
        <v>0.83047118656257324</v>
      </c>
      <c r="AD45" s="7">
        <f t="shared" si="0"/>
        <v>5.375</v>
      </c>
    </row>
    <row r="46" spans="1:30" x14ac:dyDescent="0.35">
      <c r="A46" s="12">
        <v>5.5</v>
      </c>
      <c r="B46" s="25">
        <v>3.0850689095688888</v>
      </c>
      <c r="C46" s="26">
        <v>106.49079574517661</v>
      </c>
      <c r="D46" s="27">
        <v>0.71877055106132826</v>
      </c>
      <c r="E46" s="16">
        <v>2.9177951245963802</v>
      </c>
      <c r="F46" s="17">
        <v>100.0584491691951</v>
      </c>
      <c r="G46" s="18">
        <v>0.71877055106132826</v>
      </c>
      <c r="H46" s="16">
        <v>2.8853253752465036</v>
      </c>
      <c r="I46" s="17">
        <v>95.741598664943382</v>
      </c>
      <c r="J46" s="18">
        <v>0.71877055106132826</v>
      </c>
      <c r="K46" s="25">
        <v>3.1113697865980088</v>
      </c>
      <c r="L46" s="26">
        <v>110.1362973975303</v>
      </c>
      <c r="M46" s="27">
        <v>0.71877055106132826</v>
      </c>
      <c r="N46" s="13">
        <v>3.0159169896986393</v>
      </c>
      <c r="O46" s="14">
        <v>104.7319532039095</v>
      </c>
      <c r="P46" s="15">
        <v>0.71879596285457847</v>
      </c>
      <c r="Q46" s="13">
        <v>2.9051373223018229</v>
      </c>
      <c r="R46" s="14">
        <v>98.386205549634269</v>
      </c>
      <c r="S46" s="15">
        <v>0.71877055106132826</v>
      </c>
      <c r="T46" s="13">
        <v>3.1242875906666971</v>
      </c>
      <c r="U46" s="14">
        <v>111.93481285955475</v>
      </c>
      <c r="V46" s="15">
        <v>0.71877055106132826</v>
      </c>
      <c r="W46" s="13">
        <v>3.0280219661236885</v>
      </c>
      <c r="X46" s="14">
        <v>106.37503746198976</v>
      </c>
      <c r="Y46" s="15">
        <v>0.71877055106132826</v>
      </c>
      <c r="Z46" s="13">
        <v>2.9149716037213627</v>
      </c>
      <c r="AA46" s="14">
        <v>99.704170161317023</v>
      </c>
      <c r="AB46" s="15">
        <v>0.71877055106132826</v>
      </c>
      <c r="AD46" s="7">
        <f t="shared" si="0"/>
        <v>5.5</v>
      </c>
    </row>
    <row r="47" spans="1:30" x14ac:dyDescent="0.35">
      <c r="A47" s="12">
        <v>5.625</v>
      </c>
      <c r="B47" s="25">
        <v>3.1688420189884487</v>
      </c>
      <c r="C47" s="26">
        <v>109.65963776416505</v>
      </c>
      <c r="D47" s="27">
        <v>0.58667373588897398</v>
      </c>
      <c r="E47" s="16">
        <v>3.0117783463263943</v>
      </c>
      <c r="F47" s="17">
        <v>103.07022751552149</v>
      </c>
      <c r="G47" s="18">
        <v>0.58667373588897398</v>
      </c>
      <c r="H47" s="16">
        <v>2.9812211076543629</v>
      </c>
      <c r="I47" s="17">
        <v>98.722819772597745</v>
      </c>
      <c r="J47" s="18">
        <v>0.58667373588897398</v>
      </c>
      <c r="K47" s="25">
        <v>3.1934325735955298</v>
      </c>
      <c r="L47" s="26">
        <v>113.32972997112583</v>
      </c>
      <c r="M47" s="27">
        <v>0.58667373588897398</v>
      </c>
      <c r="N47" s="13">
        <v>3.103819972643346</v>
      </c>
      <c r="O47" s="14">
        <v>107.83577317655285</v>
      </c>
      <c r="P47" s="15">
        <v>0.58670218809565244</v>
      </c>
      <c r="Q47" s="13">
        <v>2.9997941588971746</v>
      </c>
      <c r="R47" s="14">
        <v>101.38599970853144</v>
      </c>
      <c r="S47" s="15">
        <v>0.58667373588897398</v>
      </c>
      <c r="T47" s="13">
        <v>3.2055104212673751</v>
      </c>
      <c r="U47" s="14">
        <v>115.14032328082213</v>
      </c>
      <c r="V47" s="15">
        <v>0.58667373588897398</v>
      </c>
      <c r="W47" s="13">
        <v>3.115186655249826</v>
      </c>
      <c r="X47" s="14">
        <v>109.49022411723959</v>
      </c>
      <c r="Y47" s="15">
        <v>0.58667373588897398</v>
      </c>
      <c r="Z47" s="13">
        <v>3.0090116464195011</v>
      </c>
      <c r="AA47" s="14">
        <v>102.71318180773652</v>
      </c>
      <c r="AB47" s="15">
        <v>0.58667373588897398</v>
      </c>
      <c r="AD47" s="7">
        <f t="shared" si="0"/>
        <v>5.625</v>
      </c>
    </row>
    <row r="48" spans="1:30" x14ac:dyDescent="0.35">
      <c r="A48" s="12">
        <v>5.75</v>
      </c>
      <c r="B48" s="25">
        <v>3.1515516996304656</v>
      </c>
      <c r="C48" s="26">
        <v>112.81118946379551</v>
      </c>
      <c r="D48" s="27">
        <v>0.45038419995282442</v>
      </c>
      <c r="E48" s="16">
        <v>3.0036723421018459</v>
      </c>
      <c r="F48" s="17">
        <v>106.07389985762335</v>
      </c>
      <c r="G48" s="18">
        <v>0.45038419995282442</v>
      </c>
      <c r="H48" s="16">
        <v>2.9748206187803476</v>
      </c>
      <c r="I48" s="17">
        <v>101.69764039137809</v>
      </c>
      <c r="J48" s="18">
        <v>0.45038419995282442</v>
      </c>
      <c r="K48" s="25">
        <v>3.1746015948386193</v>
      </c>
      <c r="L48" s="26">
        <v>116.50433156596445</v>
      </c>
      <c r="M48" s="27">
        <v>0.45038419995282442</v>
      </c>
      <c r="N48" s="13">
        <v>3.0901955362012981</v>
      </c>
      <c r="O48" s="14">
        <v>110.92596871275414</v>
      </c>
      <c r="P48" s="15">
        <v>0.45040936512586327</v>
      </c>
      <c r="Q48" s="13">
        <v>2.9922728234889493</v>
      </c>
      <c r="R48" s="14">
        <v>104.37827253202039</v>
      </c>
      <c r="S48" s="15">
        <v>0.45038419995282442</v>
      </c>
      <c r="T48" s="13">
        <v>3.1859230330727066</v>
      </c>
      <c r="U48" s="14">
        <v>118.32624631389484</v>
      </c>
      <c r="V48" s="15">
        <v>0.45038419995282442</v>
      </c>
      <c r="W48" s="13">
        <v>3.1009218334263067</v>
      </c>
      <c r="X48" s="14">
        <v>112.5911459506659</v>
      </c>
      <c r="Y48" s="15">
        <v>0.45038419995282442</v>
      </c>
      <c r="Z48" s="13">
        <v>3.0009309182851434</v>
      </c>
      <c r="AA48" s="14">
        <v>105.71411272602167</v>
      </c>
      <c r="AB48" s="15">
        <v>0.45038419995282442</v>
      </c>
      <c r="AD48" s="7">
        <f t="shared" si="0"/>
        <v>5.75</v>
      </c>
    </row>
    <row r="49" spans="1:30" x14ac:dyDescent="0.35">
      <c r="A49" s="12">
        <v>5.875</v>
      </c>
      <c r="B49" s="25">
        <v>3.0906729017354229</v>
      </c>
      <c r="C49" s="26">
        <v>115.90186236553093</v>
      </c>
      <c r="D49" s="27">
        <v>0.32568983086772307</v>
      </c>
      <c r="E49" s="16">
        <v>2.9498784505687885</v>
      </c>
      <c r="F49" s="17">
        <v>109.02377830819214</v>
      </c>
      <c r="G49" s="18">
        <v>0.32568983086772307</v>
      </c>
      <c r="H49" s="16">
        <v>2.9223342055987809</v>
      </c>
      <c r="I49" s="17">
        <v>104.61997459697687</v>
      </c>
      <c r="J49" s="18">
        <v>0.32568983086772307</v>
      </c>
      <c r="K49" s="25">
        <v>3.1125243404993164</v>
      </c>
      <c r="L49" s="26">
        <v>119.61685590646377</v>
      </c>
      <c r="M49" s="27">
        <v>0.32568983086772307</v>
      </c>
      <c r="N49" s="13">
        <v>3.0320889524599455</v>
      </c>
      <c r="O49" s="14">
        <v>113.95805766521408</v>
      </c>
      <c r="P49" s="15">
        <v>0.32571042421323676</v>
      </c>
      <c r="Q49" s="13">
        <v>2.9389081879256973</v>
      </c>
      <c r="R49" s="14">
        <v>107.31718071994608</v>
      </c>
      <c r="S49" s="15">
        <v>0.32568983086772307</v>
      </c>
      <c r="T49" s="13">
        <v>3.1232580873132401</v>
      </c>
      <c r="U49" s="14">
        <v>121.44950440120809</v>
      </c>
      <c r="V49" s="15">
        <v>0.32568983086772307</v>
      </c>
      <c r="W49" s="13">
        <v>3.0423478449105126</v>
      </c>
      <c r="X49" s="14">
        <v>115.63349379557641</v>
      </c>
      <c r="Y49" s="15">
        <v>0.32568983086772307</v>
      </c>
      <c r="Z49" s="13">
        <v>2.947128509711141</v>
      </c>
      <c r="AA49" s="14">
        <v>108.6612412357328</v>
      </c>
      <c r="AB49" s="15">
        <v>0.32568983086772307</v>
      </c>
      <c r="AD49" s="7">
        <f t="shared" si="0"/>
        <v>5.875</v>
      </c>
    </row>
    <row r="50" spans="1:30" x14ac:dyDescent="0.35">
      <c r="A50" s="12">
        <v>6</v>
      </c>
      <c r="B50" s="25">
        <v>3.0414933404185778</v>
      </c>
      <c r="C50" s="26">
        <v>118.94335570594951</v>
      </c>
      <c r="D50" s="27">
        <v>0.22303474018916211</v>
      </c>
      <c r="E50" s="16">
        <v>2.9059736490105084</v>
      </c>
      <c r="F50" s="17">
        <v>111.92975195720264</v>
      </c>
      <c r="G50" s="18">
        <v>0.22303474018916211</v>
      </c>
      <c r="H50" s="16">
        <v>2.8794060543717039</v>
      </c>
      <c r="I50" s="17">
        <v>107.49938065134857</v>
      </c>
      <c r="J50" s="18">
        <v>0.22303474018916211</v>
      </c>
      <c r="K50" s="25">
        <v>3.0624378689773697</v>
      </c>
      <c r="L50" s="26">
        <v>122.67929377544114</v>
      </c>
      <c r="M50" s="27">
        <v>0.22303474018916211</v>
      </c>
      <c r="N50" s="13">
        <v>2.9848640304249345</v>
      </c>
      <c r="O50" s="14">
        <v>116.94292169563901</v>
      </c>
      <c r="P50" s="15">
        <v>0.22305109514210725</v>
      </c>
      <c r="Q50" s="13">
        <v>2.8953118915820903</v>
      </c>
      <c r="R50" s="14">
        <v>110.21249261152818</v>
      </c>
      <c r="S50" s="15">
        <v>0.22303474018916211</v>
      </c>
      <c r="T50" s="13">
        <v>3.0727270796756789</v>
      </c>
      <c r="U50" s="14">
        <v>124.52223148088376</v>
      </c>
      <c r="V50" s="15">
        <v>0.22303474018916211</v>
      </c>
      <c r="W50" s="13">
        <v>2.9948594952579644</v>
      </c>
      <c r="X50" s="14">
        <v>118.62835329083438</v>
      </c>
      <c r="Y50" s="15">
        <v>0.22303474018916211</v>
      </c>
      <c r="Z50" s="13">
        <v>2.9031993420651405</v>
      </c>
      <c r="AA50" s="14">
        <v>111.56444057779794</v>
      </c>
      <c r="AB50" s="15">
        <v>0.22303474018916211</v>
      </c>
      <c r="AD50" s="7">
        <f t="shared" si="0"/>
        <v>6</v>
      </c>
    </row>
    <row r="51" spans="1:30" x14ac:dyDescent="0.35">
      <c r="A51" s="12">
        <v>6.125</v>
      </c>
      <c r="B51" s="25">
        <v>3.0133192455120454</v>
      </c>
      <c r="C51" s="26">
        <v>121.95667495146157</v>
      </c>
      <c r="D51" s="27">
        <v>0.14580772456127178</v>
      </c>
      <c r="E51" s="16">
        <v>2.8811857091527213</v>
      </c>
      <c r="F51" s="17">
        <v>114.81093766635536</v>
      </c>
      <c r="G51" s="18">
        <v>0.14580772456127178</v>
      </c>
      <c r="H51" s="16">
        <v>2.8552538292056693</v>
      </c>
      <c r="I51" s="17">
        <v>110.35463448055424</v>
      </c>
      <c r="J51" s="18">
        <v>0.14580772456127178</v>
      </c>
      <c r="K51" s="25">
        <v>3.0336597501020117</v>
      </c>
      <c r="L51" s="26">
        <v>125.71295352554316</v>
      </c>
      <c r="M51" s="27">
        <v>0.14580772456127178</v>
      </c>
      <c r="N51" s="13">
        <v>2.9578637015469229</v>
      </c>
      <c r="O51" s="14">
        <v>119.90078539718594</v>
      </c>
      <c r="P51" s="15">
        <v>0.14581954180752796</v>
      </c>
      <c r="Q51" s="13">
        <v>2.8707104727737343</v>
      </c>
      <c r="R51" s="14">
        <v>113.08320308430191</v>
      </c>
      <c r="S51" s="15">
        <v>0.14580772456127178</v>
      </c>
      <c r="T51" s="13">
        <v>3.043652312610758</v>
      </c>
      <c r="U51" s="14">
        <v>127.56588379349452</v>
      </c>
      <c r="V51" s="15">
        <v>0.14580772456127178</v>
      </c>
      <c r="W51" s="13">
        <v>2.9677292315023696</v>
      </c>
      <c r="X51" s="14">
        <v>121.59608252233676</v>
      </c>
      <c r="Y51" s="15">
        <v>0.14580772456127178</v>
      </c>
      <c r="Z51" s="13">
        <v>2.8783739588848563</v>
      </c>
      <c r="AA51" s="14">
        <v>114.44281453668279</v>
      </c>
      <c r="AB51" s="15">
        <v>0.14580772456127178</v>
      </c>
      <c r="AD51" s="7">
        <f t="shared" si="0"/>
        <v>6.125</v>
      </c>
    </row>
    <row r="52" spans="1:30" x14ac:dyDescent="0.35">
      <c r="A52" s="12">
        <v>6.25</v>
      </c>
      <c r="B52" s="25">
        <v>3.002143903878149</v>
      </c>
      <c r="C52" s="26">
        <v>124.95881885533971</v>
      </c>
      <c r="D52" s="27">
        <v>9.2059482873832185E-2</v>
      </c>
      <c r="E52" s="16">
        <v>2.8736754438293688</v>
      </c>
      <c r="F52" s="17">
        <v>117.68461311018473</v>
      </c>
      <c r="G52" s="18">
        <v>9.2059482873832185E-2</v>
      </c>
      <c r="H52" s="16">
        <v>2.848449878416949</v>
      </c>
      <c r="I52" s="17">
        <v>113.20308435897118</v>
      </c>
      <c r="J52" s="18">
        <v>9.2059482873832185E-2</v>
      </c>
      <c r="K52" s="25">
        <v>3.0218378429430834</v>
      </c>
      <c r="L52" s="26">
        <v>128.73479136848624</v>
      </c>
      <c r="M52" s="27">
        <v>9.2059482873832185E-2</v>
      </c>
      <c r="N52" s="13">
        <v>2.9479081659819766</v>
      </c>
      <c r="O52" s="14">
        <v>122.84869356316791</v>
      </c>
      <c r="P52" s="15">
        <v>9.2067740088676103E-2</v>
      </c>
      <c r="Q52" s="13">
        <v>2.8634263672158706</v>
      </c>
      <c r="R52" s="14">
        <v>115.94662945151778</v>
      </c>
      <c r="S52" s="15">
        <v>9.2059482873832185E-2</v>
      </c>
      <c r="T52" s="13">
        <v>3.0315135437329044</v>
      </c>
      <c r="U52" s="14">
        <v>130.59739733722742</v>
      </c>
      <c r="V52" s="15">
        <v>9.2059482873832185E-2</v>
      </c>
      <c r="W52" s="13">
        <v>2.9577048248234608</v>
      </c>
      <c r="X52" s="14">
        <v>124.55378734716022</v>
      </c>
      <c r="Y52" s="15">
        <v>9.2059482873832185E-2</v>
      </c>
      <c r="Z52" s="13">
        <v>2.8708512591250739</v>
      </c>
      <c r="AA52" s="14">
        <v>117.31366579580786</v>
      </c>
      <c r="AB52" s="15">
        <v>9.2059482873832185E-2</v>
      </c>
      <c r="AD52" s="7">
        <f t="shared" si="0"/>
        <v>6.25</v>
      </c>
    </row>
    <row r="53" spans="1:30" x14ac:dyDescent="0.35">
      <c r="A53" s="12">
        <v>6.375</v>
      </c>
      <c r="B53" s="25">
        <v>3.0354052428249645</v>
      </c>
      <c r="C53" s="26">
        <v>127.99422409816468</v>
      </c>
      <c r="D53" s="27">
        <v>5.6996378449520171E-2</v>
      </c>
      <c r="E53" s="16">
        <v>2.9110636697259595</v>
      </c>
      <c r="F53" s="17">
        <v>120.59567677991069</v>
      </c>
      <c r="G53" s="18">
        <v>5.6996378449520171E-2</v>
      </c>
      <c r="H53" s="16">
        <v>2.8866458551738496</v>
      </c>
      <c r="I53" s="17">
        <v>116.08973021414504</v>
      </c>
      <c r="J53" s="18">
        <v>5.6996378449520171E-2</v>
      </c>
      <c r="K53" s="25">
        <v>3.054382635814243</v>
      </c>
      <c r="L53" s="26">
        <v>131.78917400430049</v>
      </c>
      <c r="M53" s="27">
        <v>5.6996378449520171E-2</v>
      </c>
      <c r="N53" s="13">
        <v>2.9825554734518658</v>
      </c>
      <c r="O53" s="14">
        <v>125.83124903661978</v>
      </c>
      <c r="P53" s="15">
        <v>5.700145558727153E-2</v>
      </c>
      <c r="Q53" s="13">
        <v>2.9010915997003521</v>
      </c>
      <c r="R53" s="14">
        <v>118.84772105121813</v>
      </c>
      <c r="S53" s="15">
        <v>5.6996378449520171E-2</v>
      </c>
      <c r="T53" s="13">
        <v>3.0637073172981411</v>
      </c>
      <c r="U53" s="14">
        <v>133.66110465452556</v>
      </c>
      <c r="V53" s="15">
        <v>5.6996378449520171E-2</v>
      </c>
      <c r="W53" s="13">
        <v>2.9922865438210109</v>
      </c>
      <c r="X53" s="14">
        <v>127.54607389098123</v>
      </c>
      <c r="Y53" s="15">
        <v>5.6996378449520171E-2</v>
      </c>
      <c r="Z53" s="13">
        <v>2.9082525974758262</v>
      </c>
      <c r="AA53" s="14">
        <v>120.22191839328369</v>
      </c>
      <c r="AB53" s="15">
        <v>5.6996378449520171E-2</v>
      </c>
      <c r="AD53" s="7">
        <f t="shared" si="0"/>
        <v>6.375</v>
      </c>
    </row>
    <row r="54" spans="1:30" x14ac:dyDescent="0.35">
      <c r="A54" s="12">
        <v>6.5</v>
      </c>
      <c r="B54" s="25">
        <v>3.0526461260581126</v>
      </c>
      <c r="C54" s="26">
        <v>131.0468702242228</v>
      </c>
      <c r="D54" s="27">
        <v>3.5252458873579279E-2</v>
      </c>
      <c r="E54" s="16">
        <v>2.9319872659058381</v>
      </c>
      <c r="F54" s="17">
        <v>123.52766404581652</v>
      </c>
      <c r="G54" s="18">
        <v>3.5252458873579279E-2</v>
      </c>
      <c r="H54" s="16">
        <v>2.9083025562343856</v>
      </c>
      <c r="I54" s="17">
        <v>118.99803277037942</v>
      </c>
      <c r="J54" s="18">
        <v>3.5252458873579279E-2</v>
      </c>
      <c r="K54" s="25">
        <v>3.07098137816913</v>
      </c>
      <c r="L54" s="26">
        <v>134.86015538246963</v>
      </c>
      <c r="M54" s="27">
        <v>3.5252458873579279E-2</v>
      </c>
      <c r="N54" s="13">
        <v>3.0009605170972526</v>
      </c>
      <c r="O54" s="14">
        <v>128.83220955371704</v>
      </c>
      <c r="P54" s="15">
        <v>3.5255528748615851E-2</v>
      </c>
      <c r="Q54" s="13">
        <v>2.9222712764803416</v>
      </c>
      <c r="R54" s="14">
        <v>121.76999232769847</v>
      </c>
      <c r="S54" s="15">
        <v>3.5252458873579279E-2</v>
      </c>
      <c r="T54" s="13">
        <v>3.0799912736738473</v>
      </c>
      <c r="U54" s="14">
        <v>136.7410959281994</v>
      </c>
      <c r="V54" s="15">
        <v>3.5252458873579279E-2</v>
      </c>
      <c r="W54" s="13">
        <v>3.0107018632467124</v>
      </c>
      <c r="X54" s="14">
        <v>130.55677575422794</v>
      </c>
      <c r="Y54" s="15">
        <v>3.5252458873579279E-2</v>
      </c>
      <c r="Z54" s="13">
        <v>2.9291951597026609</v>
      </c>
      <c r="AA54" s="14">
        <v>123.15111355298635</v>
      </c>
      <c r="AB54" s="15">
        <v>3.5252458873579279E-2</v>
      </c>
      <c r="AD54" s="7">
        <f t="shared" si="0"/>
        <v>6.5</v>
      </c>
    </row>
    <row r="55" spans="1:30" x14ac:dyDescent="0.35">
      <c r="A55" s="12">
        <v>6.625</v>
      </c>
      <c r="B55" s="25">
        <v>3.0628273857985824</v>
      </c>
      <c r="C55" s="26">
        <v>134.10969761002139</v>
      </c>
      <c r="D55" s="27">
        <v>2.2250702882523225E-2</v>
      </c>
      <c r="E55" s="16">
        <v>2.9451519024465997</v>
      </c>
      <c r="F55" s="17">
        <v>126.47281594826312</v>
      </c>
      <c r="G55" s="18">
        <v>2.2250702882523225E-2</v>
      </c>
      <c r="H55" s="16">
        <v>2.9220744704376149</v>
      </c>
      <c r="I55" s="17">
        <v>121.92010724081705</v>
      </c>
      <c r="J55" s="18">
        <v>2.2250702882523225E-2</v>
      </c>
      <c r="K55" s="25">
        <v>3.0806344760758422</v>
      </c>
      <c r="L55" s="26">
        <v>137.94078985854546</v>
      </c>
      <c r="M55" s="27">
        <v>2.2250702882523225E-2</v>
      </c>
      <c r="N55" s="13">
        <v>3.0119734268737868</v>
      </c>
      <c r="O55" s="14">
        <v>131.84418298059083</v>
      </c>
      <c r="P55" s="15">
        <v>2.2252180294459301E-2</v>
      </c>
      <c r="Q55" s="13">
        <v>2.935648386532189</v>
      </c>
      <c r="R55" s="14">
        <v>124.70564071423067</v>
      </c>
      <c r="S55" s="15">
        <v>2.2250702882523225E-2</v>
      </c>
      <c r="T55" s="13">
        <v>3.08938625429071</v>
      </c>
      <c r="U55" s="14">
        <v>139.8304821824901</v>
      </c>
      <c r="V55" s="15">
        <v>2.2250702882523225E-2</v>
      </c>
      <c r="W55" s="13">
        <v>3.0218199266849686</v>
      </c>
      <c r="X55" s="14">
        <v>133.57859568091291</v>
      </c>
      <c r="Y55" s="15">
        <v>2.2250702882523225E-2</v>
      </c>
      <c r="Z55" s="13">
        <v>2.9423766387357757</v>
      </c>
      <c r="AA55" s="14">
        <v>126.09349019172213</v>
      </c>
      <c r="AB55" s="15">
        <v>2.2250702882523225E-2</v>
      </c>
      <c r="AD55" s="7">
        <f t="shared" si="0"/>
        <v>6.625</v>
      </c>
    </row>
    <row r="56" spans="1:30" x14ac:dyDescent="0.35">
      <c r="A56" s="12">
        <v>6.75</v>
      </c>
      <c r="B56" s="25">
        <v>3.0453095876873992</v>
      </c>
      <c r="C56" s="26">
        <v>137.15500719770878</v>
      </c>
      <c r="D56" s="27">
        <v>1.4635101275012975E-2</v>
      </c>
      <c r="E56" s="16">
        <v>2.92954664260848</v>
      </c>
      <c r="F56" s="17">
        <v>129.4023625908716</v>
      </c>
      <c r="G56" s="18">
        <v>1.4635101275012975E-2</v>
      </c>
      <c r="H56" s="16">
        <v>2.9068812135017783</v>
      </c>
      <c r="I56" s="17">
        <v>124.82698845431882</v>
      </c>
      <c r="J56" s="18">
        <v>1.4635101275012975E-2</v>
      </c>
      <c r="K56" s="25">
        <v>3.0627569514458832</v>
      </c>
      <c r="L56" s="26">
        <v>141.00354680999135</v>
      </c>
      <c r="M56" s="27">
        <v>1.4635101275012975E-2</v>
      </c>
      <c r="N56" s="13">
        <v>2.9947879863209268</v>
      </c>
      <c r="O56" s="14">
        <v>134.83897096691175</v>
      </c>
      <c r="P56" s="15">
        <v>1.4635874827906188E-2</v>
      </c>
      <c r="Q56" s="13">
        <v>2.9201842161031832</v>
      </c>
      <c r="R56" s="14">
        <v>127.62582493033385</v>
      </c>
      <c r="S56" s="15">
        <v>1.4635101275012975E-2</v>
      </c>
      <c r="T56" s="13">
        <v>3.0713330647640618</v>
      </c>
      <c r="U56" s="14">
        <v>142.90181524725415</v>
      </c>
      <c r="V56" s="15">
        <v>1.4635101275012975E-2</v>
      </c>
      <c r="W56" s="13">
        <v>3.0048707294334189</v>
      </c>
      <c r="X56" s="14">
        <v>136.58346641034632</v>
      </c>
      <c r="Y56" s="15">
        <v>1.4635101275012975E-2</v>
      </c>
      <c r="Z56" s="13">
        <v>2.926778165281589</v>
      </c>
      <c r="AA56" s="14">
        <v>129.02026835700372</v>
      </c>
      <c r="AB56" s="15">
        <v>1.4635101275012975E-2</v>
      </c>
      <c r="AD56" s="7">
        <f t="shared" si="0"/>
        <v>6.75</v>
      </c>
    </row>
    <row r="57" spans="1:30" x14ac:dyDescent="0.35">
      <c r="A57" s="12">
        <v>6.875</v>
      </c>
      <c r="B57" s="25">
        <v>3.0209800368493731</v>
      </c>
      <c r="C57" s="26">
        <v>140.17598723455816</v>
      </c>
      <c r="D57" s="27">
        <v>1.0191337242227715E-2</v>
      </c>
      <c r="E57" s="16">
        <v>2.9071934524178453</v>
      </c>
      <c r="F57" s="17">
        <v>132.30955604328946</v>
      </c>
      <c r="G57" s="18">
        <v>1.0191337242227715E-2</v>
      </c>
      <c r="H57" s="16">
        <v>2.8849624613354097</v>
      </c>
      <c r="I57" s="17">
        <v>127.71195091565423</v>
      </c>
      <c r="J57" s="18">
        <v>1.0191337242227715E-2</v>
      </c>
      <c r="K57" s="25">
        <v>3.0380586080941678</v>
      </c>
      <c r="L57" s="26">
        <v>144.04160541808551</v>
      </c>
      <c r="M57" s="27">
        <v>1.0191337242227715E-2</v>
      </c>
      <c r="N57" s="13">
        <v>2.9707959969874977</v>
      </c>
      <c r="O57" s="14">
        <v>137.80976696389925</v>
      </c>
      <c r="P57" s="15">
        <v>1.0191803537268791E-2</v>
      </c>
      <c r="Q57" s="13">
        <v>2.8979874132867725</v>
      </c>
      <c r="R57" s="14">
        <v>130.52381234362062</v>
      </c>
      <c r="S57" s="15">
        <v>1.0191337242227715E-2</v>
      </c>
      <c r="T57" s="13">
        <v>3.0464548127544249</v>
      </c>
      <c r="U57" s="14">
        <v>145.94827006000858</v>
      </c>
      <c r="V57" s="15">
        <v>1.0191337242227715E-2</v>
      </c>
      <c r="W57" s="13">
        <v>2.9811346186783823</v>
      </c>
      <c r="X57" s="14">
        <v>139.56460102902469</v>
      </c>
      <c r="Y57" s="15">
        <v>1.0191337242227715E-2</v>
      </c>
      <c r="Z57" s="13">
        <v>2.904443376729831</v>
      </c>
      <c r="AA57" s="14">
        <v>131.92471173373355</v>
      </c>
      <c r="AB57" s="15">
        <v>1.0191337242227715E-2</v>
      </c>
      <c r="AD57" s="7">
        <f t="shared" si="0"/>
        <v>6.875</v>
      </c>
    </row>
    <row r="58" spans="1:30" x14ac:dyDescent="0.35">
      <c r="A58" s="12">
        <v>7</v>
      </c>
      <c r="B58" s="25">
        <v>2.9882343999694299</v>
      </c>
      <c r="C58" s="26">
        <v>143.16422163452759</v>
      </c>
      <c r="D58" s="27">
        <v>7.5591105401866844E-3</v>
      </c>
      <c r="E58" s="16">
        <v>2.8767417041639169</v>
      </c>
      <c r="F58" s="17">
        <v>135.18629774745338</v>
      </c>
      <c r="G58" s="18">
        <v>7.5591105401866844E-3</v>
      </c>
      <c r="H58" s="16">
        <v>2.8550149029506455</v>
      </c>
      <c r="I58" s="17">
        <v>130.56696581860487</v>
      </c>
      <c r="J58" s="18">
        <v>7.5591105401866844E-3</v>
      </c>
      <c r="K58" s="25">
        <v>3.0048944123452115</v>
      </c>
      <c r="L58" s="26">
        <v>147.04649983043072</v>
      </c>
      <c r="M58" s="27">
        <v>7.5591105401866844E-3</v>
      </c>
      <c r="N58" s="13">
        <v>2.9384898057850375</v>
      </c>
      <c r="O58" s="14">
        <v>140.74825676968428</v>
      </c>
      <c r="P58" s="15">
        <v>7.5590235431620785E-3</v>
      </c>
      <c r="Q58" s="13">
        <v>2.8677252564566067</v>
      </c>
      <c r="R58" s="14">
        <v>133.39153760007721</v>
      </c>
      <c r="S58" s="15">
        <v>7.5591105401866844E-3</v>
      </c>
      <c r="T58" s="13">
        <v>3.013085442980997</v>
      </c>
      <c r="U58" s="14">
        <v>148.96135550298959</v>
      </c>
      <c r="V58" s="15">
        <v>7.5591105401866844E-3</v>
      </c>
      <c r="W58" s="13">
        <v>2.9490945661615751</v>
      </c>
      <c r="X58" s="14">
        <v>142.51369559518625</v>
      </c>
      <c r="Y58" s="15">
        <v>7.5591105401866844E-3</v>
      </c>
      <c r="Z58" s="13">
        <v>2.8740247775496801</v>
      </c>
      <c r="AA58" s="14">
        <v>134.79873651128324</v>
      </c>
      <c r="AB58" s="15">
        <v>7.5591105401866844E-3</v>
      </c>
      <c r="AD58" s="7">
        <f t="shared" si="0"/>
        <v>7</v>
      </c>
    </row>
    <row r="59" spans="1:30" x14ac:dyDescent="0.35">
      <c r="A59" s="12">
        <v>7.125</v>
      </c>
      <c r="B59" s="25">
        <v>2.9500254574636373</v>
      </c>
      <c r="C59" s="26">
        <v>146.11424709199122</v>
      </c>
      <c r="D59" s="27">
        <v>5.9441524061439686E-3</v>
      </c>
      <c r="E59" s="16">
        <v>2.8409298661177571</v>
      </c>
      <c r="F59" s="17">
        <v>138.02722761357114</v>
      </c>
      <c r="G59" s="18">
        <v>5.9441524061439686E-3</v>
      </c>
      <c r="H59" s="16">
        <v>2.8197356518206909</v>
      </c>
      <c r="I59" s="17">
        <v>133.38670147042555</v>
      </c>
      <c r="J59" s="18">
        <v>5.9441524061439686E-3</v>
      </c>
      <c r="K59" s="25">
        <v>2.9662514188442102</v>
      </c>
      <c r="L59" s="26">
        <v>150.01275124927494</v>
      </c>
      <c r="M59" s="27">
        <v>5.9441524061439686E-3</v>
      </c>
      <c r="N59" s="13">
        <v>2.9007650528755695</v>
      </c>
      <c r="O59" s="14">
        <v>143.64902182255983</v>
      </c>
      <c r="P59" s="15">
        <v>5.9439867193451651E-3</v>
      </c>
      <c r="Q59" s="13">
        <v>2.8321194884862271</v>
      </c>
      <c r="R59" s="14">
        <v>136.22365708856344</v>
      </c>
      <c r="S59" s="15">
        <v>5.9441524061439686E-3</v>
      </c>
      <c r="T59" s="13">
        <v>2.9742292987950654</v>
      </c>
      <c r="U59" s="14">
        <v>151.93558480178464</v>
      </c>
      <c r="V59" s="15">
        <v>5.9441524061439686E-3</v>
      </c>
      <c r="W59" s="13">
        <v>2.9116305370757898</v>
      </c>
      <c r="X59" s="14">
        <v>145.42532613226203</v>
      </c>
      <c r="Y59" s="15">
        <v>5.9441524061439686E-3</v>
      </c>
      <c r="Z59" s="13">
        <v>2.8382565688325552</v>
      </c>
      <c r="AA59" s="14">
        <v>137.63699308011579</v>
      </c>
      <c r="AB59" s="15">
        <v>5.9441524061439686E-3</v>
      </c>
      <c r="AD59" s="7">
        <f t="shared" si="0"/>
        <v>7.125</v>
      </c>
    </row>
    <row r="60" spans="1:30" x14ac:dyDescent="0.35">
      <c r="A60" s="12">
        <v>7.25</v>
      </c>
      <c r="B60" s="25">
        <v>2.9249452302305281</v>
      </c>
      <c r="C60" s="26">
        <v>149.03919232222174</v>
      </c>
      <c r="D60" s="27">
        <v>4.8989070351118796E-3</v>
      </c>
      <c r="E60" s="16">
        <v>2.8180639192629049</v>
      </c>
      <c r="F60" s="17">
        <v>140.84529153283404</v>
      </c>
      <c r="G60" s="18">
        <v>4.8989070351118796E-3</v>
      </c>
      <c r="H60" s="16">
        <v>2.7973732816968404</v>
      </c>
      <c r="I60" s="17">
        <v>136.1840747521224</v>
      </c>
      <c r="J60" s="18">
        <v>4.8989070351118796E-3</v>
      </c>
      <c r="K60" s="25">
        <v>2.9407674625520159</v>
      </c>
      <c r="L60" s="26">
        <v>152.95351871182694</v>
      </c>
      <c r="M60" s="27">
        <v>4.8989070351118796E-3</v>
      </c>
      <c r="N60" s="13">
        <v>2.8760701001781186</v>
      </c>
      <c r="O60" s="14">
        <v>146.52509192273794</v>
      </c>
      <c r="P60" s="15">
        <v>4.8987202296930455E-3</v>
      </c>
      <c r="Q60" s="13">
        <v>2.8094526904858554</v>
      </c>
      <c r="R60" s="14">
        <v>139.03310977904931</v>
      </c>
      <c r="S60" s="15">
        <v>4.8989070351118796E-3</v>
      </c>
      <c r="T60" s="13">
        <v>2.9485467040429136</v>
      </c>
      <c r="U60" s="14">
        <v>154.88413150582755</v>
      </c>
      <c r="V60" s="15">
        <v>4.8989070351118796E-3</v>
      </c>
      <c r="W60" s="13">
        <v>2.8872361449223076</v>
      </c>
      <c r="X60" s="14">
        <v>148.31256227718433</v>
      </c>
      <c r="Y60" s="15">
        <v>4.8989070351118796E-3</v>
      </c>
      <c r="Z60" s="13">
        <v>2.8154381902790782</v>
      </c>
      <c r="AA60" s="14">
        <v>140.45243127039487</v>
      </c>
      <c r="AB60" s="15">
        <v>4.8989070351118796E-3</v>
      </c>
      <c r="AD60" s="7">
        <f t="shared" si="0"/>
        <v>7.25</v>
      </c>
    </row>
    <row r="61" spans="1:30" x14ac:dyDescent="0.35">
      <c r="A61" s="12">
        <v>7.375</v>
      </c>
      <c r="B61" s="25">
        <v>2.9277237620801464</v>
      </c>
      <c r="C61" s="26">
        <v>151.96691608430189</v>
      </c>
      <c r="D61" s="27">
        <v>4.1790517534898361E-3</v>
      </c>
      <c r="E61" s="16">
        <v>2.8229432207118617</v>
      </c>
      <c r="F61" s="17">
        <v>143.6682347535459</v>
      </c>
      <c r="G61" s="18">
        <v>4.1790517534898361E-3</v>
      </c>
      <c r="H61" s="16">
        <v>2.8027376007082747</v>
      </c>
      <c r="I61" s="17">
        <v>138.98681235283067</v>
      </c>
      <c r="J61" s="18">
        <v>4.1790517534898361E-3</v>
      </c>
      <c r="K61" s="25">
        <v>2.9431630167785641</v>
      </c>
      <c r="L61" s="26">
        <v>155.8966817286055</v>
      </c>
      <c r="M61" s="27">
        <v>4.1790517534898361E-3</v>
      </c>
      <c r="N61" s="13">
        <v>2.8791954998785201</v>
      </c>
      <c r="O61" s="14">
        <v>149.40428742261645</v>
      </c>
      <c r="P61" s="15">
        <v>4.1787769750950624E-3</v>
      </c>
      <c r="Q61" s="13">
        <v>2.8145282696185228</v>
      </c>
      <c r="R61" s="14">
        <v>141.84763804866785</v>
      </c>
      <c r="S61" s="15">
        <v>4.1790517534898361E-3</v>
      </c>
      <c r="T61" s="13">
        <v>2.9507533244124828</v>
      </c>
      <c r="U61" s="14">
        <v>157.83488483024004</v>
      </c>
      <c r="V61" s="15">
        <v>4.1790517534898361E-3</v>
      </c>
      <c r="W61" s="13">
        <v>2.8906679237679498</v>
      </c>
      <c r="X61" s="14">
        <v>151.20323020095228</v>
      </c>
      <c r="Y61" s="15">
        <v>4.1790517534898361E-3</v>
      </c>
      <c r="Z61" s="13">
        <v>2.8203693960406762</v>
      </c>
      <c r="AA61" s="14">
        <v>143.27280066643556</v>
      </c>
      <c r="AB61" s="15">
        <v>4.1790517534898361E-3</v>
      </c>
      <c r="AD61" s="7">
        <f t="shared" si="0"/>
        <v>7.375</v>
      </c>
    </row>
    <row r="62" spans="1:30" x14ac:dyDescent="0.35">
      <c r="A62" s="12">
        <v>7.5</v>
      </c>
      <c r="B62" s="25">
        <v>2.9360380150657206</v>
      </c>
      <c r="C62" s="26">
        <v>154.90295409936761</v>
      </c>
      <c r="D62" s="27">
        <v>3.6510198821011574E-3</v>
      </c>
      <c r="E62" s="16">
        <v>2.8332051206144699</v>
      </c>
      <c r="F62" s="17">
        <v>146.50143987416038</v>
      </c>
      <c r="G62" s="18">
        <v>3.6510198821011574E-3</v>
      </c>
      <c r="H62" s="16">
        <v>2.8134571065952025</v>
      </c>
      <c r="I62" s="17">
        <v>141.80026945942586</v>
      </c>
      <c r="J62" s="18">
        <v>3.6510198821011574E-3</v>
      </c>
      <c r="K62" s="25">
        <v>2.9511215053064146</v>
      </c>
      <c r="L62" s="26">
        <v>158.84780323391192</v>
      </c>
      <c r="M62" s="27">
        <v>3.6510198821011574E-3</v>
      </c>
      <c r="N62" s="13">
        <v>2.8877854035916641</v>
      </c>
      <c r="O62" s="14">
        <v>152.29207282620811</v>
      </c>
      <c r="P62" s="15">
        <v>3.6508346718606257E-3</v>
      </c>
      <c r="Q62" s="13">
        <v>2.8249789181037284</v>
      </c>
      <c r="R62" s="14">
        <v>144.67261696677159</v>
      </c>
      <c r="S62" s="15">
        <v>3.6510198821011574E-3</v>
      </c>
      <c r="T62" s="13">
        <v>2.9585362326289961</v>
      </c>
      <c r="U62" s="14">
        <v>160.79342106286904</v>
      </c>
      <c r="V62" s="15">
        <v>3.6510198821011574E-3</v>
      </c>
      <c r="W62" s="13">
        <v>2.8995893571003575</v>
      </c>
      <c r="X62" s="14">
        <v>154.10281955805263</v>
      </c>
      <c r="Y62" s="15">
        <v>3.6510198821011574E-3</v>
      </c>
      <c r="Z62" s="13">
        <v>2.8306856008819286</v>
      </c>
      <c r="AA62" s="14">
        <v>146.10348626731749</v>
      </c>
      <c r="AB62" s="15">
        <v>3.6510198821011574E-3</v>
      </c>
      <c r="AD62" s="7">
        <f t="shared" si="0"/>
        <v>7.5</v>
      </c>
    </row>
    <row r="63" spans="1:30" x14ac:dyDescent="0.35">
      <c r="A63" s="12">
        <v>7.625</v>
      </c>
      <c r="B63" s="25">
        <v>2.9509784336483831</v>
      </c>
      <c r="C63" s="26">
        <v>157.85393253301598</v>
      </c>
      <c r="D63" s="27">
        <v>3.2412314592012536E-3</v>
      </c>
      <c r="E63" s="16">
        <v>2.8500125545371948</v>
      </c>
      <c r="F63" s="17">
        <v>149.35145242869757</v>
      </c>
      <c r="G63" s="18">
        <v>3.2412314592012536E-3</v>
      </c>
      <c r="H63" s="16">
        <v>2.8307070290078982</v>
      </c>
      <c r="I63" s="17">
        <v>144.63097648843376</v>
      </c>
      <c r="J63" s="18">
        <v>3.2412314592012536E-3</v>
      </c>
      <c r="K63" s="25">
        <v>2.9657216896386092</v>
      </c>
      <c r="L63" s="26">
        <v>161.81352492355052</v>
      </c>
      <c r="M63" s="27">
        <v>3.2412314592012536E-3</v>
      </c>
      <c r="N63" s="13">
        <v>2.9029812910165558</v>
      </c>
      <c r="O63" s="14">
        <v>155.19505411722466</v>
      </c>
      <c r="P63" s="15">
        <v>3.2409308025497692E-3</v>
      </c>
      <c r="Q63" s="13">
        <v>2.8419717506465401</v>
      </c>
      <c r="R63" s="14">
        <v>147.51458871741812</v>
      </c>
      <c r="S63" s="15">
        <v>3.2412314592012536E-3</v>
      </c>
      <c r="T63" s="13">
        <v>2.9729686414990484</v>
      </c>
      <c r="U63" s="14">
        <v>163.76638970436809</v>
      </c>
      <c r="V63" s="15">
        <v>3.2412314592012536E-3</v>
      </c>
      <c r="W63" s="13">
        <v>2.9151160743807507</v>
      </c>
      <c r="X63" s="14">
        <v>157.01793563243339</v>
      </c>
      <c r="Y63" s="15">
        <v>3.2412314592012536E-3</v>
      </c>
      <c r="Z63" s="13">
        <v>2.8475498543300968</v>
      </c>
      <c r="AA63" s="14">
        <v>148.95103612164758</v>
      </c>
      <c r="AB63" s="15">
        <v>3.2412314592012536E-3</v>
      </c>
      <c r="AD63" s="7">
        <f t="shared" si="0"/>
        <v>7.625</v>
      </c>
    </row>
    <row r="64" spans="1:30" x14ac:dyDescent="0.35">
      <c r="A64" s="12">
        <v>7.75</v>
      </c>
      <c r="B64" s="25">
        <v>2.9391370951673794</v>
      </c>
      <c r="C64" s="26">
        <v>160.79306962818336</v>
      </c>
      <c r="D64" s="27">
        <v>2.9066339419610539E-3</v>
      </c>
      <c r="E64" s="16">
        <v>2.8398265256261896</v>
      </c>
      <c r="F64" s="17">
        <v>152.19127895432376</v>
      </c>
      <c r="G64" s="18">
        <v>2.9066339419610539E-3</v>
      </c>
      <c r="H64" s="16">
        <v>2.8209235666803814</v>
      </c>
      <c r="I64" s="17">
        <v>147.45190005511415</v>
      </c>
      <c r="J64" s="18">
        <v>2.9066339419610539E-3</v>
      </c>
      <c r="K64" s="25">
        <v>2.9535749854075339</v>
      </c>
      <c r="L64" s="26">
        <v>164.76709990895804</v>
      </c>
      <c r="M64" s="27">
        <v>2.9066339419610539E-3</v>
      </c>
      <c r="N64" s="13">
        <v>2.891314512604036</v>
      </c>
      <c r="O64" s="14">
        <v>158.08636862982868</v>
      </c>
      <c r="P64" s="15">
        <v>2.9063755229340803E-3</v>
      </c>
      <c r="Q64" s="13">
        <v>2.8319561154521993</v>
      </c>
      <c r="R64" s="14">
        <v>150.34654483287031</v>
      </c>
      <c r="S64" s="15">
        <v>2.9066339419610539E-3</v>
      </c>
      <c r="T64" s="13">
        <v>2.9606706141582388</v>
      </c>
      <c r="U64" s="14">
        <v>166.72706031852633</v>
      </c>
      <c r="V64" s="15">
        <v>2.9066339419610539E-3</v>
      </c>
      <c r="W64" s="13">
        <v>2.9037930344273124</v>
      </c>
      <c r="X64" s="14">
        <v>159.9217286668607</v>
      </c>
      <c r="Y64" s="15">
        <v>2.9066339419610539E-3</v>
      </c>
      <c r="Z64" s="13">
        <v>2.8374182984384042</v>
      </c>
      <c r="AA64" s="14">
        <v>151.78845442008597</v>
      </c>
      <c r="AB64" s="15">
        <v>2.9066339419610539E-3</v>
      </c>
      <c r="AD64" s="7">
        <f t="shared" si="0"/>
        <v>7.75</v>
      </c>
    </row>
    <row r="65" spans="1:30" x14ac:dyDescent="0.35">
      <c r="A65" s="12">
        <v>7.875</v>
      </c>
      <c r="B65" s="25">
        <v>2.9178160404228244</v>
      </c>
      <c r="C65" s="26">
        <v>163.71088566860618</v>
      </c>
      <c r="D65" s="27">
        <v>2.622829061564112E-3</v>
      </c>
      <c r="E65" s="16">
        <v>2.8197609137288531</v>
      </c>
      <c r="F65" s="17">
        <v>155.01103986805262</v>
      </c>
      <c r="G65" s="18">
        <v>2.622829061564112E-3</v>
      </c>
      <c r="H65" s="16">
        <v>2.8011864305509659</v>
      </c>
      <c r="I65" s="17">
        <v>150.25308648566511</v>
      </c>
      <c r="J65" s="18">
        <v>2.622829061564112E-3</v>
      </c>
      <c r="K65" s="25">
        <v>2.9320098896862348</v>
      </c>
      <c r="L65" s="26">
        <v>167.69910979864429</v>
      </c>
      <c r="M65" s="27">
        <v>2.622829061564112E-3</v>
      </c>
      <c r="N65" s="13">
        <v>2.8699821027478305</v>
      </c>
      <c r="O65" s="14">
        <v>160.95635073257651</v>
      </c>
      <c r="P65" s="15">
        <v>2.6225469927659176E-3</v>
      </c>
      <c r="Q65" s="13">
        <v>2.8120328482087027</v>
      </c>
      <c r="R65" s="14">
        <v>153.15857768107901</v>
      </c>
      <c r="S65" s="15">
        <v>2.622829061564112E-3</v>
      </c>
      <c r="T65" s="13">
        <v>2.9389845635272209</v>
      </c>
      <c r="U65" s="14">
        <v>169.66604488205354</v>
      </c>
      <c r="V65" s="15">
        <v>2.622829061564112E-3</v>
      </c>
      <c r="W65" s="13">
        <v>2.8828536729837029</v>
      </c>
      <c r="X65" s="14">
        <v>162.80458233984442</v>
      </c>
      <c r="Y65" s="15">
        <v>2.622829061564112E-3</v>
      </c>
      <c r="Z65" s="13">
        <v>2.8174018131861982</v>
      </c>
      <c r="AA65" s="14">
        <v>154.60585623327216</v>
      </c>
      <c r="AB65" s="15">
        <v>2.622829061564112E-3</v>
      </c>
      <c r="AD65" s="7">
        <f t="shared" si="0"/>
        <v>7.875</v>
      </c>
    </row>
    <row r="66" spans="1:30" x14ac:dyDescent="0.35">
      <c r="A66" s="12">
        <v>8</v>
      </c>
      <c r="B66" s="25">
        <v>2.8993772353688136</v>
      </c>
      <c r="C66" s="26">
        <v>166.61026290397498</v>
      </c>
      <c r="D66" s="27">
        <v>2.3751805806999744E-3</v>
      </c>
      <c r="E66" s="16">
        <v>2.8023787025008895</v>
      </c>
      <c r="F66" s="17">
        <v>157.81341857055352</v>
      </c>
      <c r="G66" s="18">
        <v>2.3751805806999744E-3</v>
      </c>
      <c r="H66" s="16">
        <v>2.7840967656728748</v>
      </c>
      <c r="I66" s="17">
        <v>153.03718325133798</v>
      </c>
      <c r="J66" s="18">
        <v>2.3751805806999744E-3</v>
      </c>
      <c r="K66" s="25">
        <v>2.9133559732604639</v>
      </c>
      <c r="L66" s="26">
        <v>170.61246577190474</v>
      </c>
      <c r="M66" s="27">
        <v>2.3751805806999744E-3</v>
      </c>
      <c r="N66" s="13">
        <v>2.8514549090122299</v>
      </c>
      <c r="O66" s="14">
        <v>163.80780564158874</v>
      </c>
      <c r="P66" s="15">
        <v>2.3749374907474623E-3</v>
      </c>
      <c r="Q66" s="13">
        <v>2.7947784660981778</v>
      </c>
      <c r="R66" s="14">
        <v>155.95335614717717</v>
      </c>
      <c r="S66" s="15">
        <v>2.3751805806999744E-3</v>
      </c>
      <c r="T66" s="13">
        <v>2.9202236549619949</v>
      </c>
      <c r="U66" s="14">
        <v>172.58626853701554</v>
      </c>
      <c r="V66" s="15">
        <v>2.3751805806999744E-3</v>
      </c>
      <c r="W66" s="13">
        <v>2.8647281209061974</v>
      </c>
      <c r="X66" s="14">
        <v>165.66931046075061</v>
      </c>
      <c r="Y66" s="15">
        <v>2.3751805806999744E-3</v>
      </c>
      <c r="Z66" s="13">
        <v>2.8000647473087232</v>
      </c>
      <c r="AA66" s="14">
        <v>157.40592098058087</v>
      </c>
      <c r="AB66" s="15">
        <v>2.3751805806999744E-3</v>
      </c>
      <c r="AD66" s="7">
        <f t="shared" si="0"/>
        <v>8</v>
      </c>
    </row>
    <row r="67" spans="1:30" x14ac:dyDescent="0.35">
      <c r="A67" s="12">
        <v>8.125</v>
      </c>
      <c r="B67" s="25">
        <v>2.8822308481552712</v>
      </c>
      <c r="C67" s="26">
        <v>169.49249375213026</v>
      </c>
      <c r="D67" s="27">
        <v>2.1548647296129523E-3</v>
      </c>
      <c r="E67" s="16">
        <v>2.786324962653429</v>
      </c>
      <c r="F67" s="17">
        <v>160.59974353320695</v>
      </c>
      <c r="G67" s="18">
        <v>2.1548647296129523E-3</v>
      </c>
      <c r="H67" s="16">
        <v>2.7683428027954888</v>
      </c>
      <c r="I67" s="17">
        <v>155.80552605413348</v>
      </c>
      <c r="J67" s="18">
        <v>2.1548647296129523E-3</v>
      </c>
      <c r="K67" s="25">
        <v>2.8959852578930287</v>
      </c>
      <c r="L67" s="26">
        <v>173.50845102979775</v>
      </c>
      <c r="M67" s="27">
        <v>2.1548647296129523E-3</v>
      </c>
      <c r="N67" s="13">
        <v>2.8342405335353766</v>
      </c>
      <c r="O67" s="14">
        <v>166.64204617512411</v>
      </c>
      <c r="P67" s="15">
        <v>2.1546815279908631E-3</v>
      </c>
      <c r="Q67" s="13">
        <v>2.7788531768090041</v>
      </c>
      <c r="R67" s="14">
        <v>158.73220932398618</v>
      </c>
      <c r="S67" s="15">
        <v>2.1548647296129523E-3</v>
      </c>
      <c r="T67" s="13">
        <v>2.9027419000891457</v>
      </c>
      <c r="U67" s="14">
        <v>175.4890104371047</v>
      </c>
      <c r="V67" s="15">
        <v>2.1548647296129523E-3</v>
      </c>
      <c r="W67" s="13">
        <v>2.8479062525679359</v>
      </c>
      <c r="X67" s="14">
        <v>168.51721671331853</v>
      </c>
      <c r="Y67" s="15">
        <v>2.1548647296129523E-3</v>
      </c>
      <c r="Z67" s="13">
        <v>2.7840534615962835</v>
      </c>
      <c r="AA67" s="14">
        <v>160.18997444217715</v>
      </c>
      <c r="AB67" s="15">
        <v>2.1548647296129523E-3</v>
      </c>
      <c r="AD67" s="7">
        <f t="shared" si="0"/>
        <v>8.125</v>
      </c>
    </row>
    <row r="68" spans="1:30" x14ac:dyDescent="0.35">
      <c r="A68" s="12">
        <v>8.25</v>
      </c>
      <c r="B68" s="25">
        <v>2.8917326138127266</v>
      </c>
      <c r="C68" s="26">
        <v>172.38422636594299</v>
      </c>
      <c r="D68" s="27">
        <v>1.956467229236287E-3</v>
      </c>
      <c r="E68" s="16">
        <v>2.7971316165405202</v>
      </c>
      <c r="F68" s="17">
        <v>163.39687514974747</v>
      </c>
      <c r="G68" s="18">
        <v>1.956467229236287E-3</v>
      </c>
      <c r="H68" s="16">
        <v>2.7794877375065665</v>
      </c>
      <c r="I68" s="17">
        <v>158.58501379164005</v>
      </c>
      <c r="J68" s="18">
        <v>1.956467229236287E-3</v>
      </c>
      <c r="K68" s="25">
        <v>2.9052260854925529</v>
      </c>
      <c r="L68" s="26">
        <v>176.41367711529031</v>
      </c>
      <c r="M68" s="27">
        <v>1.956467229236287E-3</v>
      </c>
      <c r="N68" s="13">
        <v>2.8437968913079272</v>
      </c>
      <c r="O68" s="14">
        <v>169.48584306643204</v>
      </c>
      <c r="P68" s="15">
        <v>1.9562653249684948E-3</v>
      </c>
      <c r="Q68" s="13">
        <v>2.7897993297501311</v>
      </c>
      <c r="R68" s="14">
        <v>161.52200865373632</v>
      </c>
      <c r="S68" s="15">
        <v>1.956467229236287E-3</v>
      </c>
      <c r="T68" s="13">
        <v>2.9118534281666406</v>
      </c>
      <c r="U68" s="14">
        <v>178.40086386527133</v>
      </c>
      <c r="V68" s="15">
        <v>1.956467229236287E-3</v>
      </c>
      <c r="W68" s="13">
        <v>2.8578040134629239</v>
      </c>
      <c r="X68" s="14">
        <v>171.37502072678146</v>
      </c>
      <c r="Y68" s="15">
        <v>1.956467229236287E-3</v>
      </c>
      <c r="Z68" s="13">
        <v>2.7949003838020312</v>
      </c>
      <c r="AA68" s="14">
        <v>162.98487482597918</v>
      </c>
      <c r="AB68" s="15">
        <v>1.956467229236287E-3</v>
      </c>
      <c r="AD68" s="7">
        <f t="shared" si="0"/>
        <v>8.25</v>
      </c>
    </row>
    <row r="69" spans="1:30" x14ac:dyDescent="0.35">
      <c r="A69" s="12">
        <v>8.375</v>
      </c>
      <c r="B69" s="25">
        <v>2.9055511896636692</v>
      </c>
      <c r="C69" s="26">
        <v>175.28977755560666</v>
      </c>
      <c r="D69" s="27">
        <v>1.7752726117902034E-3</v>
      </c>
      <c r="E69" s="16">
        <v>2.8123893708110526</v>
      </c>
      <c r="F69" s="17">
        <v>166.20926452055852</v>
      </c>
      <c r="G69" s="18">
        <v>1.7752726117902034E-3</v>
      </c>
      <c r="H69" s="16">
        <v>2.7951065127832111</v>
      </c>
      <c r="I69" s="17">
        <v>161.38012030442326</v>
      </c>
      <c r="J69" s="18">
        <v>1.7752726117902034E-3</v>
      </c>
      <c r="K69" s="25">
        <v>2.918758415051744</v>
      </c>
      <c r="L69" s="26">
        <v>179.33243553034205</v>
      </c>
      <c r="M69" s="27">
        <v>1.7752726117902034E-3</v>
      </c>
      <c r="N69" s="13">
        <v>2.8577439455793652</v>
      </c>
      <c r="O69" s="14">
        <v>172.3435870120114</v>
      </c>
      <c r="P69" s="15">
        <v>1.775064283549749E-3</v>
      </c>
      <c r="Q69" s="13">
        <v>2.8052009332237158</v>
      </c>
      <c r="R69" s="14">
        <v>164.32720958696004</v>
      </c>
      <c r="S69" s="15">
        <v>1.7752726117902034E-3</v>
      </c>
      <c r="T69" s="13">
        <v>2.9252439989517849</v>
      </c>
      <c r="U69" s="14">
        <v>181.3261078642231</v>
      </c>
      <c r="V69" s="15">
        <v>1.7752726117902034E-3</v>
      </c>
      <c r="W69" s="13">
        <v>2.8720613541857984</v>
      </c>
      <c r="X69" s="14">
        <v>174.24708208096726</v>
      </c>
      <c r="Y69" s="15">
        <v>1.7752726117902034E-3</v>
      </c>
      <c r="Z69" s="13">
        <v>2.8101934966414963</v>
      </c>
      <c r="AA69" s="14">
        <v>165.79506832262066</v>
      </c>
      <c r="AB69" s="15">
        <v>1.7752726117902034E-3</v>
      </c>
      <c r="AD69" s="7">
        <f t="shared" ref="AD69:AD101" si="1">AD68+0.125</f>
        <v>8.375</v>
      </c>
    </row>
    <row r="70" spans="1:30" x14ac:dyDescent="0.35">
      <c r="A70" s="12">
        <v>8.5</v>
      </c>
      <c r="B70" s="25">
        <v>2.9146420028395394</v>
      </c>
      <c r="C70" s="26">
        <v>178.2044195584462</v>
      </c>
      <c r="D70" s="27">
        <v>1.6089899855075292E-3</v>
      </c>
      <c r="E70" s="16">
        <v>2.8229571006344232</v>
      </c>
      <c r="F70" s="17">
        <v>169.03222162119295</v>
      </c>
      <c r="G70" s="18">
        <v>1.6089899855075292E-3</v>
      </c>
      <c r="H70" s="16">
        <v>2.8060399337371522</v>
      </c>
      <c r="I70" s="17">
        <v>164.1861602381604</v>
      </c>
      <c r="J70" s="18">
        <v>1.6089899855075292E-3</v>
      </c>
      <c r="K70" s="25">
        <v>2.9275522967770611</v>
      </c>
      <c r="L70" s="26">
        <v>182.25998782711912</v>
      </c>
      <c r="M70" s="27">
        <v>1.6089899855075292E-3</v>
      </c>
      <c r="N70" s="13">
        <v>2.8669892643123247</v>
      </c>
      <c r="O70" s="14">
        <v>175.21057627632374</v>
      </c>
      <c r="P70" s="15">
        <v>1.6088099297340878E-3</v>
      </c>
      <c r="Q70" s="13">
        <v>2.8159091460753496</v>
      </c>
      <c r="R70" s="14">
        <v>167.14311873303538</v>
      </c>
      <c r="S70" s="15">
        <v>1.6089899855075292E-3</v>
      </c>
      <c r="T70" s="13">
        <v>2.9338916088773472</v>
      </c>
      <c r="U70" s="14">
        <v>184.25999947310046</v>
      </c>
      <c r="V70" s="15">
        <v>1.6089899855075292E-3</v>
      </c>
      <c r="W70" s="13">
        <v>2.881599026416704</v>
      </c>
      <c r="X70" s="14">
        <v>177.12868110738395</v>
      </c>
      <c r="Y70" s="15">
        <v>1.6089899855075292E-3</v>
      </c>
      <c r="Z70" s="13">
        <v>2.8207893602779688</v>
      </c>
      <c r="AA70" s="14">
        <v>168.61585768289862</v>
      </c>
      <c r="AB70" s="15">
        <v>1.6089899855075292E-3</v>
      </c>
      <c r="AD70" s="7">
        <f t="shared" si="1"/>
        <v>8.5</v>
      </c>
    </row>
    <row r="71" spans="1:30" x14ac:dyDescent="0.35">
      <c r="A71" s="12">
        <v>8.625</v>
      </c>
      <c r="B71" s="25">
        <v>2.9320143184825165</v>
      </c>
      <c r="C71" s="26">
        <v>181.13643387692872</v>
      </c>
      <c r="D71" s="27">
        <v>1.4576713211799514E-3</v>
      </c>
      <c r="E71" s="16">
        <v>2.8416950107822014</v>
      </c>
      <c r="F71" s="17">
        <v>171.87391663197513</v>
      </c>
      <c r="G71" s="18">
        <v>1.4576713211799514E-3</v>
      </c>
      <c r="H71" s="16">
        <v>2.8251211496881479</v>
      </c>
      <c r="I71" s="17">
        <v>167.01128138784856</v>
      </c>
      <c r="J71" s="18">
        <v>1.4576713211799514E-3</v>
      </c>
      <c r="K71" s="25">
        <v>2.9446401972886878</v>
      </c>
      <c r="L71" s="26">
        <v>185.20462802440781</v>
      </c>
      <c r="M71" s="27">
        <v>1.4576713211799514E-3</v>
      </c>
      <c r="N71" s="13">
        <v>2.8844737691757483</v>
      </c>
      <c r="O71" s="14">
        <v>178.09505004549948</v>
      </c>
      <c r="P71" s="15">
        <v>1.4575013794315952E-3</v>
      </c>
      <c r="Q71" s="13">
        <v>2.8347740796035694</v>
      </c>
      <c r="R71" s="14">
        <v>169.97789281263894</v>
      </c>
      <c r="S71" s="15">
        <v>1.4576713211799514E-3</v>
      </c>
      <c r="T71" s="13">
        <v>2.9508388288670875</v>
      </c>
      <c r="U71" s="14">
        <v>187.21083830196756</v>
      </c>
      <c r="V71" s="15">
        <v>1.4576713211799514E-3</v>
      </c>
      <c r="W71" s="13">
        <v>2.8993733915710607</v>
      </c>
      <c r="X71" s="14">
        <v>180.02805449895502</v>
      </c>
      <c r="Y71" s="15">
        <v>1.4576713211799514E-3</v>
      </c>
      <c r="Z71" s="13">
        <v>2.8395468201597569</v>
      </c>
      <c r="AA71" s="14">
        <v>171.45540450305839</v>
      </c>
      <c r="AB71" s="15">
        <v>1.4576713211799514E-3</v>
      </c>
      <c r="AD71" s="7">
        <f t="shared" si="1"/>
        <v>8.625</v>
      </c>
    </row>
    <row r="72" spans="1:30" x14ac:dyDescent="0.35">
      <c r="A72" s="12">
        <v>8.75</v>
      </c>
      <c r="B72" s="25">
        <v>2.9352350288238891</v>
      </c>
      <c r="C72" s="26">
        <v>184.0716689057526</v>
      </c>
      <c r="D72" s="27">
        <v>1.320630599217178E-3</v>
      </c>
      <c r="E72" s="16">
        <v>2.8461040914735145</v>
      </c>
      <c r="F72" s="17">
        <v>174.72002072344864</v>
      </c>
      <c r="G72" s="18">
        <v>1.320630599217178E-3</v>
      </c>
      <c r="H72" s="16">
        <v>2.829840350267105</v>
      </c>
      <c r="I72" s="17">
        <v>169.84112173811565</v>
      </c>
      <c r="J72" s="18">
        <v>1.320630599217178E-3</v>
      </c>
      <c r="K72" s="25">
        <v>2.9475976619311384</v>
      </c>
      <c r="L72" s="26">
        <v>188.15222568633894</v>
      </c>
      <c r="M72" s="27">
        <v>1.320630599217178E-3</v>
      </c>
      <c r="N72" s="13">
        <v>2.8877294624793493</v>
      </c>
      <c r="O72" s="14">
        <v>180.98277950797882</v>
      </c>
      <c r="P72" s="15">
        <v>1.3204695827297695E-3</v>
      </c>
      <c r="Q72" s="13">
        <v>2.8392929537216101</v>
      </c>
      <c r="R72" s="14">
        <v>172.81718576636055</v>
      </c>
      <c r="S72" s="15">
        <v>1.320630599217178E-3</v>
      </c>
      <c r="T72" s="13">
        <v>2.9536664950868645</v>
      </c>
      <c r="U72" s="14">
        <v>190.16450479705443</v>
      </c>
      <c r="V72" s="15">
        <v>1.320630599217178E-3</v>
      </c>
      <c r="W72" s="13">
        <v>2.9029270655329151</v>
      </c>
      <c r="X72" s="14">
        <v>182.93098156448792</v>
      </c>
      <c r="Y72" s="15">
        <v>1.320630599217178E-3</v>
      </c>
      <c r="Z72" s="13">
        <v>2.8439658918918784</v>
      </c>
      <c r="AA72" s="14">
        <v>174.29937039495027</v>
      </c>
      <c r="AB72" s="15">
        <v>1.320630599217178E-3</v>
      </c>
      <c r="AD72" s="7">
        <f t="shared" si="1"/>
        <v>8.75</v>
      </c>
    </row>
    <row r="73" spans="1:30" x14ac:dyDescent="0.35">
      <c r="A73" s="12">
        <v>8.875</v>
      </c>
      <c r="B73" s="25">
        <v>2.9154587384529504</v>
      </c>
      <c r="C73" s="26">
        <v>186.98712764420554</v>
      </c>
      <c r="D73" s="27">
        <v>1.1969402066219935E-3</v>
      </c>
      <c r="E73" s="16">
        <v>2.8273664538529455</v>
      </c>
      <c r="F73" s="17">
        <v>177.54738717730157</v>
      </c>
      <c r="G73" s="18">
        <v>1.1969402066219935E-3</v>
      </c>
      <c r="H73" s="16">
        <v>2.8113842123336141</v>
      </c>
      <c r="I73" s="17">
        <v>172.65250595044927</v>
      </c>
      <c r="J73" s="18">
        <v>1.1969402066219935E-3</v>
      </c>
      <c r="K73" s="25">
        <v>2.9275762074336282</v>
      </c>
      <c r="L73" s="26">
        <v>191.07980189377255</v>
      </c>
      <c r="M73" s="27">
        <v>1.1969402066219935E-3</v>
      </c>
      <c r="N73" s="13">
        <v>2.8679171066983633</v>
      </c>
      <c r="O73" s="14">
        <v>183.85069661467719</v>
      </c>
      <c r="P73" s="15">
        <v>1.1967933888517499E-3</v>
      </c>
      <c r="Q73" s="13">
        <v>2.8206494939078506</v>
      </c>
      <c r="R73" s="14">
        <v>175.63783526026839</v>
      </c>
      <c r="S73" s="15">
        <v>1.1969402066219935E-3</v>
      </c>
      <c r="T73" s="13">
        <v>2.9335239166924012</v>
      </c>
      <c r="U73" s="14">
        <v>193.09802871374683</v>
      </c>
      <c r="V73" s="15">
        <v>1.1969402066219935E-3</v>
      </c>
      <c r="W73" s="13">
        <v>2.8834246540590844</v>
      </c>
      <c r="X73" s="14">
        <v>185.81440621854702</v>
      </c>
      <c r="Y73" s="15">
        <v>1.1969402066219935E-3</v>
      </c>
      <c r="Z73" s="13">
        <v>2.8252293232672945</v>
      </c>
      <c r="AA73" s="14">
        <v>177.12459971821758</v>
      </c>
      <c r="AB73" s="15">
        <v>1.1969402066219935E-3</v>
      </c>
      <c r="AD73" s="7">
        <f t="shared" si="1"/>
        <v>8.875</v>
      </c>
    </row>
    <row r="74" spans="1:30" x14ac:dyDescent="0.35">
      <c r="A74" s="12">
        <v>9</v>
      </c>
      <c r="B74" s="25">
        <v>2.8942021119015875</v>
      </c>
      <c r="C74" s="26">
        <v>189.88132975610714</v>
      </c>
      <c r="D74" s="27">
        <v>1.0856298252714608E-3</v>
      </c>
      <c r="E74" s="16">
        <v>2.8071087432624302</v>
      </c>
      <c r="F74" s="17">
        <v>180.35449592056401</v>
      </c>
      <c r="G74" s="18">
        <v>1.0856298252714608E-3</v>
      </c>
      <c r="H74" s="16">
        <v>2.7913998280537586</v>
      </c>
      <c r="I74" s="17">
        <v>175.44390577850302</v>
      </c>
      <c r="J74" s="18">
        <v>1.0856298252714608E-3</v>
      </c>
      <c r="K74" s="25">
        <v>2.9060759168907979</v>
      </c>
      <c r="L74" s="26">
        <v>193.98587781066334</v>
      </c>
      <c r="M74" s="27">
        <v>1.0856298252714608E-3</v>
      </c>
      <c r="N74" s="13">
        <v>2.8466223345714607</v>
      </c>
      <c r="O74" s="14">
        <v>186.69731894924865</v>
      </c>
      <c r="P74" s="15">
        <v>1.0854942636073135E-3</v>
      </c>
      <c r="Q74" s="13">
        <v>2.800479554685805</v>
      </c>
      <c r="R74" s="14">
        <v>178.4383148149542</v>
      </c>
      <c r="S74" s="15">
        <v>1.0856298252714608E-3</v>
      </c>
      <c r="T74" s="13">
        <v>2.9119036868765193</v>
      </c>
      <c r="U74" s="14">
        <v>196.00993240062334</v>
      </c>
      <c r="V74" s="15">
        <v>1.0856298252714608E-3</v>
      </c>
      <c r="W74" s="13">
        <v>2.8624228057276708</v>
      </c>
      <c r="X74" s="14">
        <v>188.6768290242747</v>
      </c>
      <c r="Y74" s="15">
        <v>1.0856298252714608E-3</v>
      </c>
      <c r="Z74" s="13">
        <v>2.804966823201374</v>
      </c>
      <c r="AA74" s="14">
        <v>179.92956654141895</v>
      </c>
      <c r="AB74" s="15">
        <v>1.0856298252714608E-3</v>
      </c>
      <c r="AD74" s="7">
        <f t="shared" si="1"/>
        <v>9</v>
      </c>
    </row>
    <row r="75" spans="1:30" x14ac:dyDescent="0.35">
      <c r="A75" s="12">
        <v>9.125</v>
      </c>
      <c r="B75" s="25">
        <v>2.8790996542676872</v>
      </c>
      <c r="C75" s="26">
        <v>192.76042941037483</v>
      </c>
      <c r="D75" s="27">
        <v>9.8558853638730211E-4</v>
      </c>
      <c r="E75" s="16">
        <v>2.7928347592928882</v>
      </c>
      <c r="F75" s="17">
        <v>183.14733067985691</v>
      </c>
      <c r="G75" s="18">
        <v>9.8558853638730211E-4</v>
      </c>
      <c r="H75" s="16">
        <v>2.7773681616235568</v>
      </c>
      <c r="I75" s="17">
        <v>178.22127394012659</v>
      </c>
      <c r="J75" s="18">
        <v>9.8558853638730211E-4</v>
      </c>
      <c r="K75" s="25">
        <v>2.8907507223608828</v>
      </c>
      <c r="L75" s="26">
        <v>196.87662853302422</v>
      </c>
      <c r="M75" s="27">
        <v>9.8558853638730211E-4</v>
      </c>
      <c r="N75" s="13">
        <v>2.8313991933956855</v>
      </c>
      <c r="O75" s="14">
        <v>189.52871814264435</v>
      </c>
      <c r="P75" s="15">
        <v>9.8548174000868808E-4</v>
      </c>
      <c r="Q75" s="13">
        <v>2.7862775239310502</v>
      </c>
      <c r="R75" s="14">
        <v>181.22459233888526</v>
      </c>
      <c r="S75" s="15">
        <v>9.8558853638730211E-4</v>
      </c>
      <c r="T75" s="13">
        <v>2.896468783593646</v>
      </c>
      <c r="U75" s="14">
        <v>198.90640118421697</v>
      </c>
      <c r="V75" s="15">
        <v>9.8558853638730211E-4</v>
      </c>
      <c r="W75" s="13">
        <v>2.8475087875361931</v>
      </c>
      <c r="X75" s="14">
        <v>191.52433781181088</v>
      </c>
      <c r="Y75" s="15">
        <v>9.8558853638730211E-4</v>
      </c>
      <c r="Z75" s="13">
        <v>2.7906799831229412</v>
      </c>
      <c r="AA75" s="14">
        <v>182.72024652454189</v>
      </c>
      <c r="AB75" s="15">
        <v>9.8558853638730211E-4</v>
      </c>
      <c r="AD75" s="7">
        <f t="shared" si="1"/>
        <v>9.125</v>
      </c>
    </row>
    <row r="76" spans="1:30" x14ac:dyDescent="0.35">
      <c r="A76" s="12">
        <v>9.25</v>
      </c>
      <c r="B76" s="25">
        <v>2.8969987880559631</v>
      </c>
      <c r="C76" s="26">
        <v>195.65742819843078</v>
      </c>
      <c r="D76" s="27">
        <v>8.9573572884697121E-4</v>
      </c>
      <c r="E76" s="16">
        <v>2.8114721050703047</v>
      </c>
      <c r="F76" s="17">
        <v>185.9588027849272</v>
      </c>
      <c r="G76" s="18">
        <v>8.9573572884697121E-4</v>
      </c>
      <c r="H76" s="16">
        <v>2.7962313103940928</v>
      </c>
      <c r="I76" s="17">
        <v>181.01750525052068</v>
      </c>
      <c r="J76" s="18">
        <v>8.9573572884697121E-4</v>
      </c>
      <c r="K76" s="25">
        <v>2.9084366773382642</v>
      </c>
      <c r="L76" s="26">
        <v>199.78506521036249</v>
      </c>
      <c r="M76" s="27">
        <v>8.9573572884697121E-4</v>
      </c>
      <c r="N76" s="13">
        <v>2.8491405574572588</v>
      </c>
      <c r="O76" s="14">
        <v>192.3778587001016</v>
      </c>
      <c r="P76" s="15">
        <v>8.9562132822296778E-4</v>
      </c>
      <c r="Q76" s="13">
        <v>2.8049772448072829</v>
      </c>
      <c r="R76" s="14">
        <v>184.02956958369253</v>
      </c>
      <c r="S76" s="15">
        <v>8.9573572884697121E-4</v>
      </c>
      <c r="T76" s="13">
        <v>2.9140496458089786</v>
      </c>
      <c r="U76" s="14">
        <v>201.82045083002595</v>
      </c>
      <c r="V76" s="15">
        <v>8.9573572884697121E-4</v>
      </c>
      <c r="W76" s="13">
        <v>2.8655593878901726</v>
      </c>
      <c r="X76" s="14">
        <v>194.38989719970107</v>
      </c>
      <c r="Y76" s="15">
        <v>8.9573572884697121E-4</v>
      </c>
      <c r="Z76" s="13">
        <v>2.8092985559667421</v>
      </c>
      <c r="AA76" s="14">
        <v>185.52954508050863</v>
      </c>
      <c r="AB76" s="15">
        <v>8.9573572884697121E-4</v>
      </c>
      <c r="AD76" s="7">
        <f t="shared" si="1"/>
        <v>9.25</v>
      </c>
    </row>
    <row r="77" spans="1:30" x14ac:dyDescent="0.35">
      <c r="A77" s="12">
        <v>9.375</v>
      </c>
      <c r="B77" s="25">
        <v>2.9251128757629856</v>
      </c>
      <c r="C77" s="26">
        <v>198.58254107419376</v>
      </c>
      <c r="D77" s="27">
        <v>8.1518632451294828E-4</v>
      </c>
      <c r="E77" s="16">
        <v>2.840408664691108</v>
      </c>
      <c r="F77" s="17">
        <v>188.7992114496183</v>
      </c>
      <c r="G77" s="18">
        <v>8.1518632451294828E-4</v>
      </c>
      <c r="H77" s="16">
        <v>2.8254067612020695</v>
      </c>
      <c r="I77" s="17">
        <v>183.84291201172275</v>
      </c>
      <c r="J77" s="18">
        <v>8.1518632451294828E-4</v>
      </c>
      <c r="K77" s="25">
        <v>2.9363241908288127</v>
      </c>
      <c r="L77" s="26">
        <v>202.72138940119129</v>
      </c>
      <c r="M77" s="27">
        <v>8.1518632451294828E-4</v>
      </c>
      <c r="N77" s="13">
        <v>2.8771593746484143</v>
      </c>
      <c r="O77" s="14">
        <v>195.25501807475001</v>
      </c>
      <c r="P77" s="15">
        <v>8.1509184529934831E-4</v>
      </c>
      <c r="Q77" s="13">
        <v>2.8339797011582579</v>
      </c>
      <c r="R77" s="14">
        <v>186.86354928485079</v>
      </c>
      <c r="S77" s="15">
        <v>8.1518632451294828E-4</v>
      </c>
      <c r="T77" s="13">
        <v>2.9418258795398451</v>
      </c>
      <c r="U77" s="14">
        <v>204.76227670956578</v>
      </c>
      <c r="V77" s="15">
        <v>8.1518632451294828E-4</v>
      </c>
      <c r="W77" s="13">
        <v>2.8938537121364178</v>
      </c>
      <c r="X77" s="14">
        <v>197.28375091183747</v>
      </c>
      <c r="Y77" s="15">
        <v>8.1518632451294828E-4</v>
      </c>
      <c r="Z77" s="13">
        <v>2.8382149574385256</v>
      </c>
      <c r="AA77" s="14">
        <v>188.36776003794716</v>
      </c>
      <c r="AB77" s="15">
        <v>8.1518632451294828E-4</v>
      </c>
      <c r="AD77" s="7">
        <f t="shared" si="1"/>
        <v>9.375</v>
      </c>
    </row>
    <row r="78" spans="1:30" x14ac:dyDescent="0.35">
      <c r="A78" s="12">
        <v>9.5</v>
      </c>
      <c r="B78" s="25">
        <v>2.9560452330458902</v>
      </c>
      <c r="C78" s="26">
        <v>201.53858630723965</v>
      </c>
      <c r="D78" s="27">
        <v>7.4308149121352443E-4</v>
      </c>
      <c r="E78" s="16">
        <v>2.8722588179696955</v>
      </c>
      <c r="F78" s="17">
        <v>191.67147026758801</v>
      </c>
      <c r="G78" s="18">
        <v>7.4308149121352443E-4</v>
      </c>
      <c r="H78" s="16">
        <v>2.8575106025365131</v>
      </c>
      <c r="I78" s="17">
        <v>186.70042261425925</v>
      </c>
      <c r="J78" s="18">
        <v>7.4308149121352443E-4</v>
      </c>
      <c r="K78" s="25">
        <v>2.9670167193619603</v>
      </c>
      <c r="L78" s="26">
        <v>205.68840612055325</v>
      </c>
      <c r="M78" s="27">
        <v>7.4308149121352443E-4</v>
      </c>
      <c r="N78" s="13">
        <v>2.9080522485462366</v>
      </c>
      <c r="O78" s="14">
        <v>198.16307032329624</v>
      </c>
      <c r="P78" s="15">
        <v>7.4300178910398557E-4</v>
      </c>
      <c r="Q78" s="13">
        <v>2.8659005678444873</v>
      </c>
      <c r="R78" s="14">
        <v>189.72944985269527</v>
      </c>
      <c r="S78" s="15">
        <v>7.4308149121352443E-4</v>
      </c>
      <c r="T78" s="13">
        <v>2.9724001938636748</v>
      </c>
      <c r="U78" s="14">
        <v>207.73467690342946</v>
      </c>
      <c r="V78" s="15">
        <v>7.4308149121352443E-4</v>
      </c>
      <c r="W78" s="13">
        <v>2.9250007669328459</v>
      </c>
      <c r="X78" s="14">
        <v>200.20875167877031</v>
      </c>
      <c r="Y78" s="15">
        <v>7.4308149121352443E-4</v>
      </c>
      <c r="Z78" s="13">
        <v>2.8700451059034782</v>
      </c>
      <c r="AA78" s="14">
        <v>191.23780514385064</v>
      </c>
      <c r="AB78" s="15">
        <v>7.4308149121352443E-4</v>
      </c>
      <c r="AD78" s="7">
        <f t="shared" si="1"/>
        <v>9.5</v>
      </c>
    </row>
    <row r="79" spans="1:30" x14ac:dyDescent="0.35">
      <c r="A79" s="12">
        <v>9.625</v>
      </c>
      <c r="B79" s="25">
        <v>2.983097419796823</v>
      </c>
      <c r="C79" s="26">
        <v>204.52168372703647</v>
      </c>
      <c r="D79" s="27">
        <v>6.7854009677813893E-4</v>
      </c>
      <c r="E79" s="16">
        <v>2.9001654579223501</v>
      </c>
      <c r="F79" s="17">
        <v>194.57163572551036</v>
      </c>
      <c r="G79" s="18">
        <v>6.7854009677813893E-4</v>
      </c>
      <c r="H79" s="16">
        <v>2.8856581364973466</v>
      </c>
      <c r="I79" s="17">
        <v>189.58608075075659</v>
      </c>
      <c r="J79" s="18">
        <v>6.7854009677813893E-4</v>
      </c>
      <c r="K79" s="25">
        <v>2.9938377502676299</v>
      </c>
      <c r="L79" s="26">
        <v>208.68224387082088</v>
      </c>
      <c r="M79" s="27">
        <v>6.7854009677813893E-4</v>
      </c>
      <c r="N79" s="13">
        <v>2.9350483355566608</v>
      </c>
      <c r="O79" s="14">
        <v>201.09811865885291</v>
      </c>
      <c r="P79" s="15">
        <v>6.7847898164276235E-4</v>
      </c>
      <c r="Q79" s="13">
        <v>2.8938716349688192</v>
      </c>
      <c r="R79" s="14">
        <v>192.6233214876641</v>
      </c>
      <c r="S79" s="15">
        <v>6.7854009677813893E-4</v>
      </c>
      <c r="T79" s="13">
        <v>2.9991078282631021</v>
      </c>
      <c r="U79" s="14">
        <v>210.73378473169257</v>
      </c>
      <c r="V79" s="15">
        <v>6.7854009677813893E-4</v>
      </c>
      <c r="W79" s="13">
        <v>2.9522442160656648</v>
      </c>
      <c r="X79" s="14">
        <v>203.16099589483596</v>
      </c>
      <c r="Y79" s="15">
        <v>6.7854009677813893E-4</v>
      </c>
      <c r="Z79" s="13">
        <v>2.8979288445349067</v>
      </c>
      <c r="AA79" s="14">
        <v>194.13573398838554</v>
      </c>
      <c r="AB79" s="15">
        <v>6.7854009677813893E-4</v>
      </c>
      <c r="AD79" s="7">
        <f t="shared" si="1"/>
        <v>9.625</v>
      </c>
    </row>
    <row r="80" spans="1:30" x14ac:dyDescent="0.35">
      <c r="A80" s="12">
        <v>9.75</v>
      </c>
      <c r="B80" s="25">
        <v>2.9832431782411577</v>
      </c>
      <c r="C80" s="26">
        <v>207.50492690527764</v>
      </c>
      <c r="D80" s="27">
        <v>6.2061458544931567E-4</v>
      </c>
      <c r="E80" s="16">
        <v>2.9013393039804827</v>
      </c>
      <c r="F80" s="17">
        <v>197.47297502949084</v>
      </c>
      <c r="G80" s="18">
        <v>6.2061458544931567E-4</v>
      </c>
      <c r="H80" s="16">
        <v>2.8871000940295812</v>
      </c>
      <c r="I80" s="17">
        <v>192.47318084478619</v>
      </c>
      <c r="J80" s="18">
        <v>6.2061458544931567E-4</v>
      </c>
      <c r="K80" s="25">
        <v>2.9937313131955272</v>
      </c>
      <c r="L80" s="26">
        <v>211.67597518401641</v>
      </c>
      <c r="M80" s="27">
        <v>6.2061458544931567E-4</v>
      </c>
      <c r="N80" s="13">
        <v>2.9352574668332667</v>
      </c>
      <c r="O80" s="14">
        <v>204.03337612568617</v>
      </c>
      <c r="P80" s="15">
        <v>6.2054402939039279E-4</v>
      </c>
      <c r="Q80" s="13">
        <v>2.8951216446962271</v>
      </c>
      <c r="R80" s="14">
        <v>195.51844313236032</v>
      </c>
      <c r="S80" s="15">
        <v>6.2061458544931567E-4</v>
      </c>
      <c r="T80" s="13">
        <v>2.9988774511454057</v>
      </c>
      <c r="U80" s="14">
        <v>213.73266218283797</v>
      </c>
      <c r="V80" s="15">
        <v>6.2061458544931567E-4</v>
      </c>
      <c r="W80" s="13">
        <v>2.9526477829690423</v>
      </c>
      <c r="X80" s="14">
        <v>206.11364367780502</v>
      </c>
      <c r="Y80" s="15">
        <v>6.2061458544931567E-4</v>
      </c>
      <c r="Z80" s="13">
        <v>2.8990835756809585</v>
      </c>
      <c r="AA80" s="14">
        <v>197.03481756406649</v>
      </c>
      <c r="AB80" s="15">
        <v>6.2061458544931567E-4</v>
      </c>
      <c r="AD80" s="7">
        <f t="shared" si="1"/>
        <v>9.75</v>
      </c>
    </row>
    <row r="81" spans="1:30" x14ac:dyDescent="0.35">
      <c r="A81" s="12">
        <v>9.875</v>
      </c>
      <c r="B81" s="25">
        <v>2.9635963842897328</v>
      </c>
      <c r="C81" s="26">
        <v>210.46852328956737</v>
      </c>
      <c r="D81" s="27">
        <v>5.6818754598516534E-4</v>
      </c>
      <c r="E81" s="16">
        <v>2.8827584864851206</v>
      </c>
      <c r="F81" s="17">
        <v>200.35573351597597</v>
      </c>
      <c r="G81" s="18">
        <v>5.6818754598516534E-4</v>
      </c>
      <c r="H81" s="16">
        <v>2.8687913141475985</v>
      </c>
      <c r="I81" s="17">
        <v>195.34197215893377</v>
      </c>
      <c r="J81" s="18">
        <v>5.6818754598516534E-4</v>
      </c>
      <c r="K81" s="25">
        <v>2.9738297989830498</v>
      </c>
      <c r="L81" s="26">
        <v>214.64980498299946</v>
      </c>
      <c r="M81" s="27">
        <v>5.6818754598516534E-4</v>
      </c>
      <c r="N81" s="13">
        <v>2.915697990010846</v>
      </c>
      <c r="O81" s="14">
        <v>206.94907411569702</v>
      </c>
      <c r="P81" s="15">
        <v>5.6813305774771304E-4</v>
      </c>
      <c r="Q81" s="13">
        <v>2.8766191183972123</v>
      </c>
      <c r="R81" s="14">
        <v>198.39506225075752</v>
      </c>
      <c r="S81" s="15">
        <v>5.6818754598516534E-4</v>
      </c>
      <c r="T81" s="13">
        <v>2.9788504366164914</v>
      </c>
      <c r="U81" s="14">
        <v>216.71151261945445</v>
      </c>
      <c r="V81" s="15">
        <v>5.6818754598516534E-4</v>
      </c>
      <c r="W81" s="13">
        <v>2.9332752035667786</v>
      </c>
      <c r="X81" s="14">
        <v>209.04691888137179</v>
      </c>
      <c r="Y81" s="15">
        <v>5.6818754598516534E-4</v>
      </c>
      <c r="Z81" s="13">
        <v>2.8804848062638722</v>
      </c>
      <c r="AA81" s="14">
        <v>199.91530237033035</v>
      </c>
      <c r="AB81" s="15">
        <v>5.6818754598516534E-4</v>
      </c>
      <c r="AD81" s="7">
        <f t="shared" si="1"/>
        <v>9.875</v>
      </c>
    </row>
    <row r="82" spans="1:30" x14ac:dyDescent="0.35">
      <c r="A82" s="12">
        <v>10</v>
      </c>
      <c r="B82" s="25">
        <v>2.9450176828787362</v>
      </c>
      <c r="C82" s="26">
        <v>213.4135409724461</v>
      </c>
      <c r="D82" s="27">
        <v>5.2057648917551295E-4</v>
      </c>
      <c r="E82" s="16">
        <v>2.8649950315408499</v>
      </c>
      <c r="F82" s="17">
        <v>203.22072854751681</v>
      </c>
      <c r="G82" s="18">
        <v>5.2057648917551295E-4</v>
      </c>
      <c r="H82" s="16">
        <v>2.8512558884059045</v>
      </c>
      <c r="I82" s="17">
        <v>198.19322804733969</v>
      </c>
      <c r="J82" s="18">
        <v>5.2057648917551295E-4</v>
      </c>
      <c r="K82" s="25">
        <v>2.9550298045706196</v>
      </c>
      <c r="L82" s="26">
        <v>217.60483478757007</v>
      </c>
      <c r="M82" s="27">
        <v>5.2057648917551295E-4</v>
      </c>
      <c r="N82" s="13">
        <v>2.8970869301149156</v>
      </c>
      <c r="O82" s="14">
        <v>209.84616104581193</v>
      </c>
      <c r="P82" s="15">
        <v>5.2053306772793155E-4</v>
      </c>
      <c r="Q82" s="13">
        <v>2.8589147644620527</v>
      </c>
      <c r="R82" s="14">
        <v>201.25397701521956</v>
      </c>
      <c r="S82" s="15">
        <v>5.2057648917551295E-4</v>
      </c>
      <c r="T82" s="13">
        <v>2.959942131449516</v>
      </c>
      <c r="U82" s="14">
        <v>219.67145475090396</v>
      </c>
      <c r="V82" s="15">
        <v>5.2057648917551295E-4</v>
      </c>
      <c r="W82" s="13">
        <v>2.9148779794573558</v>
      </c>
      <c r="X82" s="14">
        <v>211.96179686082914</v>
      </c>
      <c r="Y82" s="15">
        <v>5.2057648917551295E-4</v>
      </c>
      <c r="Z82" s="13">
        <v>2.8626968166115048</v>
      </c>
      <c r="AA82" s="14">
        <v>202.77799918694186</v>
      </c>
      <c r="AB82" s="15">
        <v>5.2057648917551295E-4</v>
      </c>
      <c r="AD82" s="7">
        <f t="shared" si="1"/>
        <v>10</v>
      </c>
    </row>
    <row r="83" spans="1:30" x14ac:dyDescent="0.35">
      <c r="A83" s="12">
        <v>10.125</v>
      </c>
      <c r="B83" s="25">
        <v>2.9320476744751653</v>
      </c>
      <c r="C83" s="26">
        <v>216.34558864692127</v>
      </c>
      <c r="D83" s="27">
        <v>4.7730850534907982E-4</v>
      </c>
      <c r="E83" s="16">
        <v>2.8528222870748459</v>
      </c>
      <c r="F83" s="17">
        <v>206.07355083459166</v>
      </c>
      <c r="G83" s="18">
        <v>4.7730850534907982E-4</v>
      </c>
      <c r="H83" s="16">
        <v>2.8393061133053723</v>
      </c>
      <c r="I83" s="17">
        <v>201.03253416064507</v>
      </c>
      <c r="J83" s="18">
        <v>4.7730850534907982E-4</v>
      </c>
      <c r="K83" s="25">
        <v>2.9418424779981294</v>
      </c>
      <c r="L83" s="26">
        <v>220.54667726556821</v>
      </c>
      <c r="M83" s="27">
        <v>4.7730850534907982E-4</v>
      </c>
      <c r="N83" s="13">
        <v>2.8840835192119072</v>
      </c>
      <c r="O83" s="14">
        <v>212.73024456502384</v>
      </c>
      <c r="P83" s="15">
        <v>4.7725824257853299E-4</v>
      </c>
      <c r="Q83" s="13">
        <v>2.8467990546640625</v>
      </c>
      <c r="R83" s="14">
        <v>204.10077606988364</v>
      </c>
      <c r="S83" s="15">
        <v>4.7730850534907982E-4</v>
      </c>
      <c r="T83" s="13">
        <v>2.9466481796270432</v>
      </c>
      <c r="U83" s="14">
        <v>222.61810293053099</v>
      </c>
      <c r="V83" s="15">
        <v>4.7730850534907982E-4</v>
      </c>
      <c r="W83" s="13">
        <v>2.9020844555576639</v>
      </c>
      <c r="X83" s="14">
        <v>214.8638813163868</v>
      </c>
      <c r="Y83" s="15">
        <v>4.7730850534907982E-4</v>
      </c>
      <c r="Z83" s="13">
        <v>2.8504990264087686</v>
      </c>
      <c r="AA83" s="14">
        <v>205.62849821335061</v>
      </c>
      <c r="AB83" s="15">
        <v>4.7730850534907982E-4</v>
      </c>
      <c r="AD83" s="7">
        <f t="shared" si="1"/>
        <v>10.125</v>
      </c>
    </row>
    <row r="84" spans="1:30" x14ac:dyDescent="0.35">
      <c r="A84" s="12">
        <v>10.25</v>
      </c>
      <c r="B84" s="25">
        <v>2.9500068561838972</v>
      </c>
      <c r="C84" s="26">
        <v>219.29559550310518</v>
      </c>
      <c r="D84" s="27">
        <v>4.3794404364174468E-4</v>
      </c>
      <c r="E84" s="16">
        <v>2.8715895063120276</v>
      </c>
      <c r="F84" s="17">
        <v>208.94514034090369</v>
      </c>
      <c r="G84" s="18">
        <v>4.3794404364174468E-4</v>
      </c>
      <c r="H84" s="16">
        <v>2.8582964179962258</v>
      </c>
      <c r="I84" s="17">
        <v>203.8908305786413</v>
      </c>
      <c r="J84" s="18">
        <v>4.3794404364174468E-4</v>
      </c>
      <c r="K84" s="25">
        <v>2.9595854288467218</v>
      </c>
      <c r="L84" s="26">
        <v>223.50626269441491</v>
      </c>
      <c r="M84" s="27">
        <v>4.3794404364174468E-4</v>
      </c>
      <c r="N84" s="13">
        <v>2.9020350563645776</v>
      </c>
      <c r="O84" s="14">
        <v>215.63227962138842</v>
      </c>
      <c r="P84" s="15">
        <v>4.3790063802274842E-4</v>
      </c>
      <c r="Q84" s="13">
        <v>2.8656242482651781</v>
      </c>
      <c r="R84" s="14">
        <v>206.96640031814883</v>
      </c>
      <c r="S84" s="15">
        <v>4.3794404364174468E-4</v>
      </c>
      <c r="T84" s="13">
        <v>2.9642849329652172</v>
      </c>
      <c r="U84" s="14">
        <v>225.58238786349622</v>
      </c>
      <c r="V84" s="15">
        <v>4.3794404364174468E-4</v>
      </c>
      <c r="W84" s="13">
        <v>2.920226577464665</v>
      </c>
      <c r="X84" s="14">
        <v>217.78410789385146</v>
      </c>
      <c r="Y84" s="15">
        <v>4.3794404364174468E-4</v>
      </c>
      <c r="Z84" s="13">
        <v>2.8692425117307896</v>
      </c>
      <c r="AA84" s="14">
        <v>208.4977407250814</v>
      </c>
      <c r="AB84" s="15">
        <v>4.3794404364174468E-4</v>
      </c>
      <c r="AD84" s="7">
        <f t="shared" si="1"/>
        <v>10.25</v>
      </c>
    </row>
    <row r="85" spans="1:30" x14ac:dyDescent="0.35">
      <c r="A85" s="12">
        <v>10.375</v>
      </c>
      <c r="B85" s="25">
        <v>2.9770195484044639</v>
      </c>
      <c r="C85" s="26">
        <v>222.27261505150963</v>
      </c>
      <c r="D85" s="27">
        <v>4.021334880632678E-4</v>
      </c>
      <c r="E85" s="16">
        <v>2.8992971303575801</v>
      </c>
      <c r="F85" s="17">
        <v>211.84443747126127</v>
      </c>
      <c r="G85" s="18">
        <v>4.021334880632678E-4</v>
      </c>
      <c r="H85" s="16">
        <v>2.8862058819669505</v>
      </c>
      <c r="I85" s="17">
        <v>206.77703646060826</v>
      </c>
      <c r="J85" s="18">
        <v>4.021334880632678E-4</v>
      </c>
      <c r="K85" s="25">
        <v>2.9863981663249208</v>
      </c>
      <c r="L85" s="26">
        <v>226.49266086073985</v>
      </c>
      <c r="M85" s="27">
        <v>4.021334880632678E-4</v>
      </c>
      <c r="N85" s="13">
        <v>2.9289921628439246</v>
      </c>
      <c r="O85" s="14">
        <v>218.56127178423233</v>
      </c>
      <c r="P85" s="15">
        <v>4.0209298250365525E-4</v>
      </c>
      <c r="Q85" s="13">
        <v>2.8933809821506262</v>
      </c>
      <c r="R85" s="14">
        <v>209.85978130029946</v>
      </c>
      <c r="S85" s="15">
        <v>4.021334880632678E-4</v>
      </c>
      <c r="T85" s="13">
        <v>2.990999505282403</v>
      </c>
      <c r="U85" s="14">
        <v>228.57338736877864</v>
      </c>
      <c r="V85" s="15">
        <v>4.021334880632678E-4</v>
      </c>
      <c r="W85" s="13">
        <v>2.9473813418307078</v>
      </c>
      <c r="X85" s="14">
        <v>220.73148923568218</v>
      </c>
      <c r="Y85" s="15">
        <v>4.021334880632678E-4</v>
      </c>
      <c r="Z85" s="13">
        <v>2.8969234438362363</v>
      </c>
      <c r="AA85" s="14">
        <v>211.39466416891764</v>
      </c>
      <c r="AB85" s="15">
        <v>4.021334880632678E-4</v>
      </c>
      <c r="AD85" s="7">
        <f t="shared" si="1"/>
        <v>10.375</v>
      </c>
    </row>
    <row r="86" spans="1:30" x14ac:dyDescent="0.35">
      <c r="A86" s="12">
        <v>10.5</v>
      </c>
      <c r="B86" s="25">
        <v>3.006982160565399</v>
      </c>
      <c r="C86" s="26">
        <v>225.27959721207503</v>
      </c>
      <c r="D86" s="27">
        <v>3.6958861733807201E-4</v>
      </c>
      <c r="E86" s="16">
        <v>2.9299193425452787</v>
      </c>
      <c r="F86" s="17">
        <v>214.77435681380655</v>
      </c>
      <c r="G86" s="18">
        <v>3.6958861733807201E-4</v>
      </c>
      <c r="H86" s="16">
        <v>2.917022582541736</v>
      </c>
      <c r="I86" s="17">
        <v>209.69405904314999</v>
      </c>
      <c r="J86" s="18">
        <v>3.6958861733807201E-4</v>
      </c>
      <c r="K86" s="25">
        <v>3.0161674906772027</v>
      </c>
      <c r="L86" s="26">
        <v>229.50882835141704</v>
      </c>
      <c r="M86" s="27">
        <v>3.6958861733807201E-4</v>
      </c>
      <c r="N86" s="13">
        <v>2.9588885603967827</v>
      </c>
      <c r="O86" s="14">
        <v>221.52016034462912</v>
      </c>
      <c r="P86" s="15">
        <v>3.695525632945469E-4</v>
      </c>
      <c r="Q86" s="13">
        <v>2.9240495621246292</v>
      </c>
      <c r="R86" s="14">
        <v>212.78383086242408</v>
      </c>
      <c r="S86" s="15">
        <v>3.6958861733807201E-4</v>
      </c>
      <c r="T86" s="13">
        <v>3.0206739500109894</v>
      </c>
      <c r="U86" s="14">
        <v>231.59406131878964</v>
      </c>
      <c r="V86" s="15">
        <v>3.6958861733807201E-4</v>
      </c>
      <c r="W86" s="13">
        <v>2.9774751838768618</v>
      </c>
      <c r="X86" s="14">
        <v>223.70896441955904</v>
      </c>
      <c r="Y86" s="15">
        <v>3.6958861733807201E-4</v>
      </c>
      <c r="Z86" s="13">
        <v>2.9275192718816982</v>
      </c>
      <c r="AA86" s="14">
        <v>214.32218344079934</v>
      </c>
      <c r="AB86" s="15">
        <v>3.6958861733807201E-4</v>
      </c>
      <c r="AD86" s="7">
        <f t="shared" si="1"/>
        <v>10.5</v>
      </c>
    </row>
    <row r="87" spans="1:30" x14ac:dyDescent="0.35">
      <c r="A87" s="12">
        <v>10.625</v>
      </c>
      <c r="B87" s="25">
        <v>3.0289733936969778</v>
      </c>
      <c r="C87" s="26">
        <v>228.30857060577202</v>
      </c>
      <c r="D87" s="27">
        <v>3.3999714527108496E-4</v>
      </c>
      <c r="E87" s="16">
        <v>2.9526578174300551</v>
      </c>
      <c r="F87" s="17">
        <v>217.72701463123661</v>
      </c>
      <c r="G87" s="18">
        <v>3.3999714527108496E-4</v>
      </c>
      <c r="H87" s="16">
        <v>2.9399673350823878</v>
      </c>
      <c r="I87" s="17">
        <v>212.63402637823239</v>
      </c>
      <c r="J87" s="18">
        <v>3.3999714527108496E-4</v>
      </c>
      <c r="K87" s="25">
        <v>3.0379581040097086</v>
      </c>
      <c r="L87" s="26">
        <v>232.54678645542674</v>
      </c>
      <c r="M87" s="27">
        <v>3.3999714527108496E-4</v>
      </c>
      <c r="N87" s="13">
        <v>2.9808778781431018</v>
      </c>
      <c r="O87" s="14">
        <v>224.50103822277222</v>
      </c>
      <c r="P87" s="15">
        <v>3.3996420297003954E-4</v>
      </c>
      <c r="Q87" s="13">
        <v>2.9468412358064304</v>
      </c>
      <c r="R87" s="14">
        <v>215.73067209823051</v>
      </c>
      <c r="S87" s="15">
        <v>3.3999714527108496E-4</v>
      </c>
      <c r="T87" s="13">
        <v>3.0423660867647233</v>
      </c>
      <c r="U87" s="14">
        <v>234.63642740555437</v>
      </c>
      <c r="V87" s="15">
        <v>3.3999714527108496E-4</v>
      </c>
      <c r="W87" s="13">
        <v>2.9996350718410603</v>
      </c>
      <c r="X87" s="14">
        <v>226.70859949140009</v>
      </c>
      <c r="Y87" s="15">
        <v>3.3999714527108496E-4</v>
      </c>
      <c r="Z87" s="13">
        <v>2.9502348609382536</v>
      </c>
      <c r="AA87" s="14">
        <v>217.27241830173759</v>
      </c>
      <c r="AB87" s="15">
        <v>3.3999714527108496E-4</v>
      </c>
      <c r="AD87" s="7">
        <f t="shared" si="1"/>
        <v>10.625</v>
      </c>
    </row>
    <row r="88" spans="1:30" x14ac:dyDescent="0.35">
      <c r="A88" s="12">
        <v>10.75</v>
      </c>
      <c r="B88" s="25">
        <v>3.0283561057851314</v>
      </c>
      <c r="C88" s="26">
        <v>231.33692671155714</v>
      </c>
      <c r="D88" s="27">
        <v>3.1303213318888313E-4</v>
      </c>
      <c r="E88" s="16">
        <v>2.9529558824859188</v>
      </c>
      <c r="F88" s="17">
        <v>220.67997051372254</v>
      </c>
      <c r="G88" s="18">
        <v>3.1303213318888313E-4</v>
      </c>
      <c r="H88" s="16">
        <v>2.9404960897122425</v>
      </c>
      <c r="I88" s="17">
        <v>215.57452246794463</v>
      </c>
      <c r="J88" s="18">
        <v>3.1303213318888313E-4</v>
      </c>
      <c r="K88" s="25">
        <v>3.0371246848246751</v>
      </c>
      <c r="L88" s="26">
        <v>235.58391114025142</v>
      </c>
      <c r="M88" s="27">
        <v>3.1303213318888313E-4</v>
      </c>
      <c r="N88" s="13">
        <v>2.9803690688203242</v>
      </c>
      <c r="O88" s="14">
        <v>227.48140729159255</v>
      </c>
      <c r="P88" s="15">
        <v>3.1299783733108633E-4</v>
      </c>
      <c r="Q88" s="13">
        <v>2.9472050488133674</v>
      </c>
      <c r="R88" s="14">
        <v>218.67787714704389</v>
      </c>
      <c r="S88" s="15">
        <v>3.1303213318888313E-4</v>
      </c>
      <c r="T88" s="13">
        <v>3.0414263810144182</v>
      </c>
      <c r="U88" s="14">
        <v>237.67785378656879</v>
      </c>
      <c r="V88" s="15">
        <v>3.1303213318888313E-4</v>
      </c>
      <c r="W88" s="13">
        <v>2.9992565176934738</v>
      </c>
      <c r="X88" s="14">
        <v>229.70785600909358</v>
      </c>
      <c r="Y88" s="15">
        <v>3.1303213318888313E-4</v>
      </c>
      <c r="Z88" s="13">
        <v>2.9505171936286847</v>
      </c>
      <c r="AA88" s="14">
        <v>220.22293549536627</v>
      </c>
      <c r="AB88" s="15">
        <v>3.1303213318888313E-4</v>
      </c>
      <c r="AD88" s="7">
        <f t="shared" si="1"/>
        <v>10.75</v>
      </c>
    </row>
    <row r="89" spans="1:30" x14ac:dyDescent="0.35">
      <c r="A89" s="12">
        <v>10.875</v>
      </c>
      <c r="B89" s="25">
        <v>3.0098736501043781</v>
      </c>
      <c r="C89" s="26">
        <v>234.34680036166151</v>
      </c>
      <c r="D89" s="27">
        <v>2.8834986103909725E-4</v>
      </c>
      <c r="E89" s="16">
        <v>2.9352444734839476</v>
      </c>
      <c r="F89" s="17">
        <v>223.61521498720649</v>
      </c>
      <c r="G89" s="18">
        <v>2.8834986103909725E-4</v>
      </c>
      <c r="H89" s="16">
        <v>2.9229896436367113</v>
      </c>
      <c r="I89" s="17">
        <v>218.49751211158133</v>
      </c>
      <c r="J89" s="18">
        <v>2.8834986103909725E-4</v>
      </c>
      <c r="K89" s="25">
        <v>3.0184463409166122</v>
      </c>
      <c r="L89" s="26">
        <v>238.60235748116804</v>
      </c>
      <c r="M89" s="27">
        <v>2.8834986103909725E-4</v>
      </c>
      <c r="N89" s="13">
        <v>2.9619265410305555</v>
      </c>
      <c r="O89" s="14">
        <v>230.4433338326231</v>
      </c>
      <c r="P89" s="15">
        <v>2.8832267103260528E-4</v>
      </c>
      <c r="Q89" s="13">
        <v>2.9295490076345669</v>
      </c>
      <c r="R89" s="14">
        <v>221.60742615467845</v>
      </c>
      <c r="S89" s="15">
        <v>2.8834986103909725E-4</v>
      </c>
      <c r="T89" s="13">
        <v>3.0226519984004026</v>
      </c>
      <c r="U89" s="14">
        <v>240.70050578496918</v>
      </c>
      <c r="V89" s="15">
        <v>2.8834986103909725E-4</v>
      </c>
      <c r="W89" s="13">
        <v>2.9809604414725261</v>
      </c>
      <c r="X89" s="14">
        <v>232.68881645056609</v>
      </c>
      <c r="Y89" s="15">
        <v>2.8834986103909725E-4</v>
      </c>
      <c r="Z89" s="13">
        <v>2.9327870658941135</v>
      </c>
      <c r="AA89" s="14">
        <v>223.15572256126038</v>
      </c>
      <c r="AB89" s="15">
        <v>2.8834986103909725E-4</v>
      </c>
      <c r="AD89" s="7">
        <f t="shared" si="1"/>
        <v>10.875</v>
      </c>
    </row>
    <row r="90" spans="1:30" x14ac:dyDescent="0.35">
      <c r="A90" s="12">
        <v>11</v>
      </c>
      <c r="B90" s="25">
        <v>2.9916848167705763</v>
      </c>
      <c r="C90" s="26">
        <v>237.33848517843208</v>
      </c>
      <c r="D90" s="27">
        <v>2.6582601079098701E-4</v>
      </c>
      <c r="E90" s="16">
        <v>2.9177148834908975</v>
      </c>
      <c r="F90" s="17">
        <v>226.53292987069739</v>
      </c>
      <c r="G90" s="18">
        <v>2.6582601079098701E-4</v>
      </c>
      <c r="H90" s="16">
        <v>2.9056450907496556</v>
      </c>
      <c r="I90" s="17">
        <v>221.40315720233099</v>
      </c>
      <c r="J90" s="18">
        <v>2.6582601079098701E-4</v>
      </c>
      <c r="K90" s="25">
        <v>3.0000778747179342</v>
      </c>
      <c r="L90" s="26">
        <v>241.60243535588597</v>
      </c>
      <c r="M90" s="27">
        <v>2.6582601079098701E-4</v>
      </c>
      <c r="N90" s="13">
        <v>2.9437260168204471</v>
      </c>
      <c r="O90" s="14">
        <v>233.38705984944355</v>
      </c>
      <c r="P90" s="15">
        <v>2.6579869480268851E-4</v>
      </c>
      <c r="Q90" s="13">
        <v>2.9120668902689868</v>
      </c>
      <c r="R90" s="14">
        <v>224.51949304494744</v>
      </c>
      <c r="S90" s="15">
        <v>2.6582601079098701E-4</v>
      </c>
      <c r="T90" s="13">
        <v>3.0041954605609633</v>
      </c>
      <c r="U90" s="14">
        <v>243.70470124553015</v>
      </c>
      <c r="V90" s="15">
        <v>2.6582601079098701E-4</v>
      </c>
      <c r="W90" s="13">
        <v>2.9629180060471363</v>
      </c>
      <c r="X90" s="14">
        <v>235.65173445661324</v>
      </c>
      <c r="Y90" s="15">
        <v>2.6582601079098701E-4</v>
      </c>
      <c r="Z90" s="13">
        <v>2.915236993196034</v>
      </c>
      <c r="AA90" s="14">
        <v>226.07095955445641</v>
      </c>
      <c r="AB90" s="15">
        <v>2.6582601079098701E-4</v>
      </c>
      <c r="AD90" s="7">
        <f t="shared" si="1"/>
        <v>11</v>
      </c>
    </row>
    <row r="91" spans="1:30" x14ac:dyDescent="0.35">
      <c r="A91" s="12">
        <v>11.125</v>
      </c>
      <c r="B91" s="25">
        <v>2.977969483471361</v>
      </c>
      <c r="C91" s="26">
        <v>240.31645466190344</v>
      </c>
      <c r="D91" s="27">
        <v>2.4536264627362034E-4</v>
      </c>
      <c r="E91" s="16">
        <v>2.9047038270125269</v>
      </c>
      <c r="F91" s="17">
        <v>229.43763369770991</v>
      </c>
      <c r="G91" s="18">
        <v>2.4536264627362034E-4</v>
      </c>
      <c r="H91" s="16">
        <v>2.8928236470465154</v>
      </c>
      <c r="I91" s="17">
        <v>224.29598084937751</v>
      </c>
      <c r="J91" s="18">
        <v>2.4536264627362034E-4</v>
      </c>
      <c r="K91" s="25">
        <v>2.9861811674611713</v>
      </c>
      <c r="L91" s="26">
        <v>244.58861652334716</v>
      </c>
      <c r="M91" s="27">
        <v>2.4536264627362034E-4</v>
      </c>
      <c r="N91" s="13">
        <v>2.9300287480030915</v>
      </c>
      <c r="O91" s="14">
        <v>236.31708859744663</v>
      </c>
      <c r="P91" s="15">
        <v>2.4534352932512239E-4</v>
      </c>
      <c r="Q91" s="13">
        <v>2.899106789566261</v>
      </c>
      <c r="R91" s="14">
        <v>227.41859983451371</v>
      </c>
      <c r="S91" s="15">
        <v>2.4536264627362034E-4</v>
      </c>
      <c r="T91" s="13">
        <v>2.9902098943606514</v>
      </c>
      <c r="U91" s="14">
        <v>246.69491113989079</v>
      </c>
      <c r="V91" s="15">
        <v>2.4536264627362034E-4</v>
      </c>
      <c r="W91" s="13">
        <v>2.9493706770456223</v>
      </c>
      <c r="X91" s="14">
        <v>238.60110513365888</v>
      </c>
      <c r="Y91" s="15">
        <v>2.4536264627362034E-4</v>
      </c>
      <c r="Z91" s="13">
        <v>2.9022085519423442</v>
      </c>
      <c r="AA91" s="14">
        <v>228.97316810639876</v>
      </c>
      <c r="AB91" s="15">
        <v>2.4536264627362034E-4</v>
      </c>
      <c r="AD91" s="7">
        <f t="shared" si="1"/>
        <v>11.125</v>
      </c>
    </row>
    <row r="92" spans="1:30" x14ac:dyDescent="0.35">
      <c r="A92" s="12">
        <v>11.25</v>
      </c>
      <c r="B92" s="25">
        <v>2.9881180032737746</v>
      </c>
      <c r="C92" s="26">
        <v>243.3045726651772</v>
      </c>
      <c r="D92" s="27">
        <v>2.2684002763204226E-4</v>
      </c>
      <c r="E92" s="16">
        <v>2.9155032170030881</v>
      </c>
      <c r="F92" s="17">
        <v>232.35313691471299</v>
      </c>
      <c r="G92" s="18">
        <v>2.2684002763204226E-4</v>
      </c>
      <c r="H92" s="16">
        <v>2.9038020140558061</v>
      </c>
      <c r="I92" s="17">
        <v>227.19978286343331</v>
      </c>
      <c r="J92" s="18">
        <v>2.2684002763204226E-4</v>
      </c>
      <c r="K92" s="25">
        <v>2.9961580172432276</v>
      </c>
      <c r="L92" s="26">
        <v>247.58477454059039</v>
      </c>
      <c r="M92" s="27">
        <v>2.2684002763204226E-4</v>
      </c>
      <c r="N92" s="13">
        <v>2.940186927890466</v>
      </c>
      <c r="O92" s="14">
        <v>239.25727552533709</v>
      </c>
      <c r="P92" s="15">
        <v>2.2682113484213259E-4</v>
      </c>
      <c r="Q92" s="13">
        <v>2.9099538243458793</v>
      </c>
      <c r="R92" s="14">
        <v>230.32855365885959</v>
      </c>
      <c r="S92" s="15">
        <v>2.2684002763204226E-4</v>
      </c>
      <c r="T92" s="13">
        <v>3.0001023045863615</v>
      </c>
      <c r="U92" s="14">
        <v>249.69501344447715</v>
      </c>
      <c r="V92" s="15">
        <v>2.2684002763204226E-4</v>
      </c>
      <c r="W92" s="13">
        <v>2.9596700099450124</v>
      </c>
      <c r="X92" s="14">
        <v>241.56077514360388</v>
      </c>
      <c r="Y92" s="15">
        <v>2.2684002763204226E-4</v>
      </c>
      <c r="Z92" s="13">
        <v>2.9129904720855517</v>
      </c>
      <c r="AA92" s="14">
        <v>231.8861585784843</v>
      </c>
      <c r="AB92" s="15">
        <v>2.2684002763204226E-4</v>
      </c>
      <c r="AD92" s="7">
        <f t="shared" si="1"/>
        <v>11.25</v>
      </c>
    </row>
    <row r="93" spans="1:30" x14ac:dyDescent="0.35">
      <c r="A93" s="12">
        <v>11.375</v>
      </c>
      <c r="B93" s="25">
        <v>2.9863757870741945</v>
      </c>
      <c r="C93" s="26">
        <v>246.2909484522514</v>
      </c>
      <c r="D93" s="27">
        <v>2.1022905340452159E-4</v>
      </c>
      <c r="E93" s="16">
        <v>2.9144497536779039</v>
      </c>
      <c r="F93" s="17">
        <v>235.26758666839089</v>
      </c>
      <c r="G93" s="18">
        <v>2.1022905340452159E-4</v>
      </c>
      <c r="H93" s="16">
        <v>2.9029311454625732</v>
      </c>
      <c r="I93" s="17">
        <v>230.10271400889587</v>
      </c>
      <c r="J93" s="18">
        <v>2.1022905340452159E-4</v>
      </c>
      <c r="K93" s="25">
        <v>2.9942435414196362</v>
      </c>
      <c r="L93" s="26">
        <v>250.57901808201004</v>
      </c>
      <c r="M93" s="27">
        <v>2.1022905340452159E-4</v>
      </c>
      <c r="N93" s="13">
        <v>2.9384835360599095</v>
      </c>
      <c r="O93" s="14">
        <v>242.19575906139701</v>
      </c>
      <c r="P93" s="15">
        <v>2.1021062746756462E-4</v>
      </c>
      <c r="Q93" s="13">
        <v>2.9089512177503822</v>
      </c>
      <c r="R93" s="14">
        <v>233.23750487660996</v>
      </c>
      <c r="S93" s="15">
        <v>2.1022905340452159E-4</v>
      </c>
      <c r="T93" s="13">
        <v>2.9981033635787466</v>
      </c>
      <c r="U93" s="14">
        <v>252.69311680805589</v>
      </c>
      <c r="V93" s="15">
        <v>2.1022905340452159E-4</v>
      </c>
      <c r="W93" s="13">
        <v>2.9580978465529832</v>
      </c>
      <c r="X93" s="14">
        <v>244.51887299015686</v>
      </c>
      <c r="Y93" s="15">
        <v>2.1022905340452159E-4</v>
      </c>
      <c r="Z93" s="13">
        <v>2.91192283493266</v>
      </c>
      <c r="AA93" s="14">
        <v>234.79808141341695</v>
      </c>
      <c r="AB93" s="15">
        <v>2.1022905340452159E-4</v>
      </c>
      <c r="AD93" s="7">
        <f t="shared" si="1"/>
        <v>11.375</v>
      </c>
    </row>
    <row r="94" spans="1:30" x14ac:dyDescent="0.35">
      <c r="A94" s="12">
        <v>11.5</v>
      </c>
      <c r="B94" s="25">
        <v>3.0032965245722831</v>
      </c>
      <c r="C94" s="26">
        <v>249.29424497682368</v>
      </c>
      <c r="D94" s="27">
        <v>1.9549161373007813E-4</v>
      </c>
      <c r="E94" s="16">
        <v>2.9320111722608519</v>
      </c>
      <c r="F94" s="17">
        <v>238.19959784065173</v>
      </c>
      <c r="G94" s="18">
        <v>1.9549161373007813E-4</v>
      </c>
      <c r="H94" s="16">
        <v>2.9206652796875714</v>
      </c>
      <c r="I94" s="17">
        <v>233.02337928858344</v>
      </c>
      <c r="J94" s="18">
        <v>1.9549161373007813E-4</v>
      </c>
      <c r="K94" s="25">
        <v>3.0110008185178616</v>
      </c>
      <c r="L94" s="26">
        <v>253.59001890052789</v>
      </c>
      <c r="M94" s="27">
        <v>1.9549161373007813E-4</v>
      </c>
      <c r="N94" s="13">
        <v>2.9554285540217102</v>
      </c>
      <c r="O94" s="14">
        <v>245.15118761541873</v>
      </c>
      <c r="P94" s="15">
        <v>1.9547935085099106E-4</v>
      </c>
      <c r="Q94" s="13">
        <v>2.9265603324175942</v>
      </c>
      <c r="R94" s="14">
        <v>236.16406520902757</v>
      </c>
      <c r="S94" s="15">
        <v>1.9549161373007813E-4</v>
      </c>
      <c r="T94" s="13">
        <v>3.0147805298208317</v>
      </c>
      <c r="U94" s="14">
        <v>255.70789733787672</v>
      </c>
      <c r="V94" s="15">
        <v>1.9549161373007813E-4</v>
      </c>
      <c r="W94" s="13">
        <v>2.9751735077063088</v>
      </c>
      <c r="X94" s="14">
        <v>247.49404649786317</v>
      </c>
      <c r="Y94" s="15">
        <v>1.9549161373007813E-4</v>
      </c>
      <c r="Z94" s="13">
        <v>2.929470046688893</v>
      </c>
      <c r="AA94" s="14">
        <v>237.72755146010584</v>
      </c>
      <c r="AB94" s="15">
        <v>1.9549161373007813E-4</v>
      </c>
      <c r="AD94" s="7">
        <f t="shared" si="1"/>
        <v>11.5</v>
      </c>
    </row>
    <row r="95" spans="1:30" x14ac:dyDescent="0.35">
      <c r="A95" s="12">
        <v>11.625</v>
      </c>
      <c r="B95" s="25">
        <v>3.0173072377380916</v>
      </c>
      <c r="C95" s="26">
        <v>252.31155221456177</v>
      </c>
      <c r="D95" s="27">
        <v>1.825303672792038E-4</v>
      </c>
      <c r="E95" s="16">
        <v>2.9466831622700869</v>
      </c>
      <c r="F95" s="17">
        <v>241.14628100292182</v>
      </c>
      <c r="G95" s="18">
        <v>1.825303672792038E-4</v>
      </c>
      <c r="H95" s="16">
        <v>2.9355103271226977</v>
      </c>
      <c r="I95" s="17">
        <v>235.95888961570614</v>
      </c>
      <c r="J95" s="18">
        <v>1.825303672792038E-4</v>
      </c>
      <c r="K95" s="25">
        <v>3.024849884795167</v>
      </c>
      <c r="L95" s="26">
        <v>256.61486878532304</v>
      </c>
      <c r="M95" s="27">
        <v>1.825303672792038E-4</v>
      </c>
      <c r="N95" s="13">
        <v>2.9694879779162311</v>
      </c>
      <c r="O95" s="14">
        <v>248.12067559333497</v>
      </c>
      <c r="P95" s="15">
        <v>1.8252433947059748E-4</v>
      </c>
      <c r="Q95" s="13">
        <v>2.9412815944150434</v>
      </c>
      <c r="R95" s="14">
        <v>239.10534680344261</v>
      </c>
      <c r="S95" s="15">
        <v>1.825303672792038E-4</v>
      </c>
      <c r="T95" s="13">
        <v>3.0285501421967584</v>
      </c>
      <c r="U95" s="14">
        <v>258.73644748007348</v>
      </c>
      <c r="V95" s="15">
        <v>1.825303672792038E-4</v>
      </c>
      <c r="W95" s="13">
        <v>2.9893513217418639</v>
      </c>
      <c r="X95" s="14">
        <v>250.48339781960502</v>
      </c>
      <c r="Y95" s="15">
        <v>1.825303672792038E-4</v>
      </c>
      <c r="Z95" s="13">
        <v>2.9441300772216183</v>
      </c>
      <c r="AA95" s="14">
        <v>240.67168153732746</v>
      </c>
      <c r="AB95" s="15">
        <v>1.825303672792038E-4</v>
      </c>
      <c r="AD95" s="7">
        <f t="shared" si="1"/>
        <v>11.625</v>
      </c>
    </row>
    <row r="96" spans="1:30" x14ac:dyDescent="0.35">
      <c r="A96" s="12">
        <v>11.75</v>
      </c>
      <c r="B96" s="25">
        <v>3.01654789232026</v>
      </c>
      <c r="C96" s="26">
        <v>255.32810010688203</v>
      </c>
      <c r="D96" s="27">
        <v>1.7120687899837409E-4</v>
      </c>
      <c r="E96" s="16">
        <v>2.9465637689841326</v>
      </c>
      <c r="F96" s="17">
        <v>244.09284477190596</v>
      </c>
      <c r="G96" s="18">
        <v>1.7120687899837409E-4</v>
      </c>
      <c r="H96" s="16">
        <v>2.9355583409870154</v>
      </c>
      <c r="I96" s="17">
        <v>238.89444795669317</v>
      </c>
      <c r="J96" s="18">
        <v>1.7120687899837409E-4</v>
      </c>
      <c r="K96" s="25">
        <v>3.0239346855687899</v>
      </c>
      <c r="L96" s="26">
        <v>259.63880347089184</v>
      </c>
      <c r="M96" s="27">
        <v>1.7120687899837409E-4</v>
      </c>
      <c r="N96" s="13">
        <v>2.9687766683216017</v>
      </c>
      <c r="O96" s="14">
        <v>251.08945226165656</v>
      </c>
      <c r="P96" s="15">
        <v>1.7120163717847985E-4</v>
      </c>
      <c r="Q96" s="13">
        <v>2.9412103911581604</v>
      </c>
      <c r="R96" s="14">
        <v>242.04655719460078</v>
      </c>
      <c r="S96" s="15">
        <v>1.7120687899837409E-4</v>
      </c>
      <c r="T96" s="13">
        <v>3.0275585997325223</v>
      </c>
      <c r="U96" s="14">
        <v>261.76400607980599</v>
      </c>
      <c r="V96" s="15">
        <v>1.7120687899837409E-4</v>
      </c>
      <c r="W96" s="13">
        <v>2.9887547952385782</v>
      </c>
      <c r="X96" s="14">
        <v>253.47215261484359</v>
      </c>
      <c r="Y96" s="15">
        <v>1.7120687899837409E-4</v>
      </c>
      <c r="Z96" s="13">
        <v>2.9440002600381088</v>
      </c>
      <c r="AA96" s="14">
        <v>243.61568179736557</v>
      </c>
      <c r="AB96" s="15">
        <v>1.7120687899837409E-4</v>
      </c>
      <c r="AD96" s="7">
        <f t="shared" si="1"/>
        <v>11.75</v>
      </c>
    </row>
    <row r="97" spans="1:30" x14ac:dyDescent="0.35">
      <c r="A97" s="12">
        <v>11.875</v>
      </c>
      <c r="B97" s="25">
        <v>3.0026449754523954</v>
      </c>
      <c r="C97" s="26">
        <v>258.33074508233443</v>
      </c>
      <c r="D97" s="27">
        <v>1.6139312490958885E-4</v>
      </c>
      <c r="E97" s="16">
        <v>2.9333394858933346</v>
      </c>
      <c r="F97" s="17">
        <v>247.02618425779929</v>
      </c>
      <c r="G97" s="18">
        <v>1.6139312490958885E-4</v>
      </c>
      <c r="H97" s="16">
        <v>2.9225048195301144</v>
      </c>
      <c r="I97" s="17">
        <v>241.81695277622327</v>
      </c>
      <c r="J97" s="18">
        <v>1.6139312490958885E-4</v>
      </c>
      <c r="K97" s="25">
        <v>3.0098756866726917</v>
      </c>
      <c r="L97" s="26">
        <v>262.64867915756452</v>
      </c>
      <c r="M97" s="27">
        <v>1.6139312490958885E-4</v>
      </c>
      <c r="N97" s="13">
        <v>2.9549560871608498</v>
      </c>
      <c r="O97" s="14">
        <v>254.0444083488174</v>
      </c>
      <c r="P97" s="15">
        <v>1.613861558022597E-4</v>
      </c>
      <c r="Q97" s="13">
        <v>2.9280375625349051</v>
      </c>
      <c r="R97" s="14">
        <v>244.97459475713569</v>
      </c>
      <c r="S97" s="15">
        <v>1.6139312490958885E-4</v>
      </c>
      <c r="T97" s="13">
        <v>3.013423056744057</v>
      </c>
      <c r="U97" s="14">
        <v>264.77742913655004</v>
      </c>
      <c r="V97" s="15">
        <v>1.6139312490958885E-4</v>
      </c>
      <c r="W97" s="13">
        <v>2.9750343230354619</v>
      </c>
      <c r="X97" s="14">
        <v>256.44718693787905</v>
      </c>
      <c r="Y97" s="15">
        <v>1.6139312490958885E-4</v>
      </c>
      <c r="Z97" s="13">
        <v>2.9307684358220838</v>
      </c>
      <c r="AA97" s="14">
        <v>246.54645023318764</v>
      </c>
      <c r="AB97" s="15">
        <v>1.6139312490958885E-4</v>
      </c>
      <c r="AD97" s="7">
        <f t="shared" si="1"/>
        <v>11.875</v>
      </c>
    </row>
    <row r="98" spans="1:30" x14ac:dyDescent="0.35">
      <c r="A98" s="12">
        <v>12</v>
      </c>
      <c r="B98" s="25">
        <v>2.9858255789689636</v>
      </c>
      <c r="C98" s="26">
        <v>261.31657066130339</v>
      </c>
      <c r="D98" s="27">
        <v>1.5295669114085095E-4</v>
      </c>
      <c r="E98" s="16">
        <v>2.917193410829042</v>
      </c>
      <c r="F98" s="17">
        <v>249.94337766862833</v>
      </c>
      <c r="G98" s="18">
        <v>1.5295669114085095E-4</v>
      </c>
      <c r="H98" s="16">
        <v>2.9065259254508011</v>
      </c>
      <c r="I98" s="17">
        <v>244.72347870167408</v>
      </c>
      <c r="J98" s="18">
        <v>1.5295669114085095E-4</v>
      </c>
      <c r="K98" s="25">
        <v>2.9929043992144484</v>
      </c>
      <c r="L98" s="26">
        <v>265.64158355677898</v>
      </c>
      <c r="M98" s="27">
        <v>1.5295669114085095E-4</v>
      </c>
      <c r="N98" s="13">
        <v>2.9382254667995085</v>
      </c>
      <c r="O98" s="14">
        <v>256.98263381561691</v>
      </c>
      <c r="P98" s="15">
        <v>1.5295403969137108E-4</v>
      </c>
      <c r="Q98" s="13">
        <v>2.9119427348521603</v>
      </c>
      <c r="R98" s="14">
        <v>247.88653749198784</v>
      </c>
      <c r="S98" s="15">
        <v>1.5295669114085095E-4</v>
      </c>
      <c r="T98" s="13">
        <v>2.9963773486443435</v>
      </c>
      <c r="U98" s="14">
        <v>267.77380648519437</v>
      </c>
      <c r="V98" s="15">
        <v>1.5295669114085095E-4</v>
      </c>
      <c r="W98" s="13">
        <v>2.9583992566597561</v>
      </c>
      <c r="X98" s="14">
        <v>259.40558619453878</v>
      </c>
      <c r="Y98" s="15">
        <v>1.5295669114085095E-4</v>
      </c>
      <c r="Z98" s="13">
        <v>2.914616219112145</v>
      </c>
      <c r="AA98" s="14">
        <v>249.46106645229978</v>
      </c>
      <c r="AB98" s="15">
        <v>1.5295669114085095E-4</v>
      </c>
      <c r="AD98" s="7">
        <f t="shared" si="1"/>
        <v>12</v>
      </c>
    </row>
    <row r="99" spans="1:30" x14ac:dyDescent="0.35">
      <c r="A99" s="12">
        <v>12.125</v>
      </c>
      <c r="B99" s="25">
        <v>2.9769503026923645</v>
      </c>
      <c r="C99" s="26">
        <v>264.29352096399577</v>
      </c>
      <c r="D99" s="27">
        <v>1.4580935918118024E-4</v>
      </c>
      <c r="E99" s="16">
        <v>2.9089093815226645</v>
      </c>
      <c r="F99" s="17">
        <v>252.85228705015101</v>
      </c>
      <c r="G99" s="18">
        <v>1.4580935918118024E-4</v>
      </c>
      <c r="H99" s="16">
        <v>2.8983944818919722</v>
      </c>
      <c r="I99" s="17">
        <v>247.62187318356607</v>
      </c>
      <c r="J99" s="18">
        <v>1.4580935918118024E-4</v>
      </c>
      <c r="K99" s="25">
        <v>2.9838889870839513</v>
      </c>
      <c r="L99" s="26">
        <v>268.62547254386294</v>
      </c>
      <c r="M99" s="27">
        <v>1.4580935918118024E-4</v>
      </c>
      <c r="N99" s="13">
        <v>2.9294021819322724</v>
      </c>
      <c r="O99" s="14">
        <v>259.9120359975492</v>
      </c>
      <c r="P99" s="15">
        <v>1.4581240837722591E-4</v>
      </c>
      <c r="Q99" s="13">
        <v>2.9037040520957986</v>
      </c>
      <c r="R99" s="14">
        <v>250.79024154408364</v>
      </c>
      <c r="S99" s="15">
        <v>1.4580935918118024E-4</v>
      </c>
      <c r="T99" s="13">
        <v>2.9872932269681924</v>
      </c>
      <c r="U99" s="14">
        <v>270.76109971216255</v>
      </c>
      <c r="V99" s="15">
        <v>1.4580935918118024E-4</v>
      </c>
      <c r="W99" s="13">
        <v>2.9496785892687885</v>
      </c>
      <c r="X99" s="14">
        <v>262.35526478380757</v>
      </c>
      <c r="Y99" s="15">
        <v>1.4580935918118024E-4</v>
      </c>
      <c r="Z99" s="13">
        <v>2.9063245028484799</v>
      </c>
      <c r="AA99" s="14">
        <v>252.36739095514827</v>
      </c>
      <c r="AB99" s="15">
        <v>1.4580935918118024E-4</v>
      </c>
      <c r="AD99" s="7">
        <f t="shared" si="1"/>
        <v>12.125</v>
      </c>
    </row>
    <row r="100" spans="1:30" x14ac:dyDescent="0.35">
      <c r="A100" s="12">
        <v>12.25</v>
      </c>
      <c r="B100" s="25">
        <v>2.997088101962945</v>
      </c>
      <c r="C100" s="26">
        <v>267.29060906595873</v>
      </c>
      <c r="D100" s="27">
        <v>1.3991235280233892E-4</v>
      </c>
      <c r="E100" s="16">
        <v>2.9296344216024601</v>
      </c>
      <c r="F100" s="17">
        <v>255.78192147175346</v>
      </c>
      <c r="G100" s="18">
        <v>1.3991235280233892E-4</v>
      </c>
      <c r="H100" s="16">
        <v>2.9192691433597395</v>
      </c>
      <c r="I100" s="17">
        <v>250.54114232692581</v>
      </c>
      <c r="J100" s="18">
        <v>1.3991235280233892E-4</v>
      </c>
      <c r="K100" s="25">
        <v>3.0038903109838873</v>
      </c>
      <c r="L100" s="26">
        <v>271.62936285484682</v>
      </c>
      <c r="M100" s="27">
        <v>1.3991235280233892E-4</v>
      </c>
      <c r="N100" s="13">
        <v>2.9495996589649236</v>
      </c>
      <c r="O100" s="14">
        <v>262.86163565651412</v>
      </c>
      <c r="P100" s="15">
        <v>1.3991856986740082E-4</v>
      </c>
      <c r="Q100" s="13">
        <v>2.9244742124204253</v>
      </c>
      <c r="R100" s="14">
        <v>253.71471575650406</v>
      </c>
      <c r="S100" s="15">
        <v>1.3991235280233892E-4</v>
      </c>
      <c r="T100" s="13">
        <v>3.0072275806850293</v>
      </c>
      <c r="U100" s="14">
        <v>273.76832729284757</v>
      </c>
      <c r="V100" s="15">
        <v>1.3991235280233892E-4</v>
      </c>
      <c r="W100" s="13">
        <v>2.9699729562987067</v>
      </c>
      <c r="X100" s="14">
        <v>265.32523774010627</v>
      </c>
      <c r="Y100" s="15">
        <v>1.3991235280233892E-4</v>
      </c>
      <c r="Z100" s="13">
        <v>2.9270430704278363</v>
      </c>
      <c r="AA100" s="14">
        <v>255.29443402557609</v>
      </c>
      <c r="AB100" s="15">
        <v>1.3991235280233892E-4</v>
      </c>
      <c r="AD100" s="7">
        <f t="shared" si="1"/>
        <v>12.25</v>
      </c>
    </row>
    <row r="101" spans="1:30" x14ac:dyDescent="0.35">
      <c r="A101" s="12">
        <v>12.375</v>
      </c>
      <c r="B101" s="25">
        <v>3.0264973791944212</v>
      </c>
      <c r="C101" s="26">
        <v>270.31710644515317</v>
      </c>
      <c r="D101" s="27">
        <v>1.348697313682149E-4</v>
      </c>
      <c r="E101" s="16">
        <v>2.9596481284168821</v>
      </c>
      <c r="F101" s="17">
        <v>258.74156960017035</v>
      </c>
      <c r="G101" s="18">
        <v>1.348697313682149E-4</v>
      </c>
      <c r="H101" s="16">
        <v>2.9494325281873559</v>
      </c>
      <c r="I101" s="17">
        <v>253.49057485511315</v>
      </c>
      <c r="J101" s="18">
        <v>1.348697313682149E-4</v>
      </c>
      <c r="K101" s="25">
        <v>3.0331647415674965</v>
      </c>
      <c r="L101" s="26">
        <v>274.66252759641429</v>
      </c>
      <c r="M101" s="27">
        <v>1.348697313682149E-4</v>
      </c>
      <c r="N101" s="13">
        <v>2.9790893702123262</v>
      </c>
      <c r="O101" s="14">
        <v>265.84072502672643</v>
      </c>
      <c r="P101" s="15">
        <v>1.3487819792506439E-4</v>
      </c>
      <c r="Q101" s="13">
        <v>2.9545344595156529</v>
      </c>
      <c r="R101" s="14">
        <v>256.66925021601969</v>
      </c>
      <c r="S101" s="15">
        <v>1.348697313682149E-4</v>
      </c>
      <c r="T101" s="13">
        <v>3.0364360291658512</v>
      </c>
      <c r="U101" s="14">
        <v>276.8047633220134</v>
      </c>
      <c r="V101" s="15">
        <v>1.348697313682149E-4</v>
      </c>
      <c r="W101" s="13">
        <v>2.9995493773704842</v>
      </c>
      <c r="X101" s="14">
        <v>268.32478711747677</v>
      </c>
      <c r="Y101" s="15">
        <v>1.348697313682149E-4</v>
      </c>
      <c r="Z101" s="13">
        <v>2.9570524546513957</v>
      </c>
      <c r="AA101" s="14">
        <v>258.25148648022747</v>
      </c>
      <c r="AB101" s="15">
        <v>1.348697313682149E-4</v>
      </c>
      <c r="AD101" s="7">
        <f t="shared" si="1"/>
        <v>12.375</v>
      </c>
    </row>
    <row r="102" spans="1:30" ht="15" thickBot="1" x14ac:dyDescent="0.4">
      <c r="A102" s="12" t="s">
        <v>970</v>
      </c>
      <c r="B102" s="22"/>
      <c r="C102" s="23"/>
      <c r="D102" s="24"/>
      <c r="E102" s="19"/>
      <c r="F102" s="20"/>
      <c r="G102" s="21"/>
      <c r="H102" s="19"/>
      <c r="I102" s="20"/>
      <c r="J102" s="21"/>
      <c r="K102" s="22">
        <v>0</v>
      </c>
      <c r="L102" s="23">
        <v>274.66252759641429</v>
      </c>
      <c r="M102" s="24"/>
    </row>
  </sheetData>
  <mergeCells count="10">
    <mergeCell ref="A1:A2"/>
    <mergeCell ref="B1:D1"/>
    <mergeCell ref="E1:G1"/>
    <mergeCell ref="H1:J1"/>
    <mergeCell ref="T1:V1"/>
    <mergeCell ref="W1:Y1"/>
    <mergeCell ref="Z1:AB1"/>
    <mergeCell ref="K1:M1"/>
    <mergeCell ref="N1:P1"/>
    <mergeCell ref="Q1: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04DF-94BC-4924-B792-C011125C6BAC}">
  <dimension ref="A1:Q38"/>
  <sheetViews>
    <sheetView tabSelected="1" workbookViewId="0">
      <selection activeCell="M9" sqref="M9"/>
    </sheetView>
  </sheetViews>
  <sheetFormatPr defaultRowHeight="14.5" x14ac:dyDescent="0.35"/>
  <cols>
    <col min="1" max="4" width="9.7265625" style="12" customWidth="1"/>
    <col min="5" max="10" width="9.81640625" style="12" customWidth="1"/>
    <col min="11" max="11" width="11.36328125" customWidth="1"/>
  </cols>
  <sheetData>
    <row r="1" spans="1:17" ht="14.5" customHeight="1" x14ac:dyDescent="0.35">
      <c r="A1" s="33" t="s">
        <v>1071</v>
      </c>
      <c r="B1" s="34" t="s">
        <v>1072</v>
      </c>
      <c r="C1" s="35"/>
      <c r="D1" s="35"/>
      <c r="E1" s="35"/>
      <c r="F1" s="35"/>
      <c r="G1" s="35"/>
      <c r="H1" s="35"/>
      <c r="I1" s="35"/>
      <c r="J1" s="36"/>
    </row>
    <row r="2" spans="1:17" s="43" customFormat="1" ht="15" thickBot="1" x14ac:dyDescent="0.4">
      <c r="A2" s="37"/>
      <c r="B2" s="38" t="s">
        <v>1073</v>
      </c>
      <c r="C2" s="39" t="s">
        <v>1074</v>
      </c>
      <c r="D2" s="39" t="s">
        <v>1075</v>
      </c>
      <c r="E2" s="40" t="s">
        <v>1076</v>
      </c>
      <c r="F2" s="39" t="s">
        <v>1077</v>
      </c>
      <c r="G2" s="41" t="s">
        <v>1078</v>
      </c>
      <c r="H2" s="39" t="s">
        <v>1079</v>
      </c>
      <c r="I2" s="39" t="s">
        <v>1080</v>
      </c>
      <c r="J2" s="42" t="s">
        <v>1081</v>
      </c>
    </row>
    <row r="3" spans="1:17" ht="15" thickBot="1" x14ac:dyDescent="0.4">
      <c r="A3" s="44">
        <v>31216</v>
      </c>
      <c r="B3" s="45">
        <f>VLOOKUP($N$3,Outputs!I3:J101,2)</f>
        <v>5.2057648917551295E-4</v>
      </c>
      <c r="C3" s="45">
        <f>VLOOKUP($N$3,Outputs!F3:G101,2)</f>
        <v>6.2061458544931567E-4</v>
      </c>
      <c r="D3" s="45">
        <f>VLOOKUP($N$3,Outputs!C3:D101,2)</f>
        <v>8.1518632451294828E-4</v>
      </c>
      <c r="E3" s="45">
        <f>VLOOKUP($N$3,Outputs!R3:S101,2)</f>
        <v>5.6818754598516534E-4</v>
      </c>
      <c r="F3" s="45">
        <f>VLOOKUP($N$3,Outputs!O3:P101,2)</f>
        <v>7.4300178910398557E-4</v>
      </c>
      <c r="G3" s="45">
        <f>VLOOKUP($N$3,Outputs!L3:M101,2)</f>
        <v>8.9573572884697121E-4</v>
      </c>
      <c r="H3" s="45">
        <f>VLOOKUP($N$3,Outputs!AA3:AB101,2)</f>
        <v>5.6818754598516534E-4</v>
      </c>
      <c r="I3" s="45">
        <f>VLOOKUP($N$3,Outputs!X3:Y101,2)</f>
        <v>8.1518632451294828E-4</v>
      </c>
      <c r="J3" s="46">
        <f>VLOOKUP($N$3,Outputs!U3:V101,2)</f>
        <v>9.8558853638730211E-4</v>
      </c>
      <c r="K3" s="47"/>
      <c r="M3" s="48" t="s">
        <v>1082</v>
      </c>
      <c r="N3" s="49">
        <v>200</v>
      </c>
    </row>
    <row r="11" spans="1:17" s="12" customFormat="1" x14ac:dyDescent="0.35">
      <c r="K11"/>
      <c r="L11"/>
      <c r="M11"/>
      <c r="N11"/>
      <c r="O11"/>
      <c r="P11"/>
      <c r="Q11"/>
    </row>
    <row r="12" spans="1:17" s="12" customFormat="1" x14ac:dyDescent="0.35">
      <c r="E12" s="50"/>
      <c r="K12"/>
      <c r="L12"/>
      <c r="M12"/>
      <c r="N12"/>
      <c r="O12"/>
      <c r="P12"/>
      <c r="Q12"/>
    </row>
    <row r="13" spans="1:17" s="12" customFormat="1" x14ac:dyDescent="0.35">
      <c r="E13" s="50"/>
      <c r="K13"/>
      <c r="L13"/>
      <c r="M13"/>
      <c r="N13"/>
      <c r="O13"/>
      <c r="P13"/>
      <c r="Q13"/>
    </row>
    <row r="14" spans="1:17" s="12" customFormat="1" x14ac:dyDescent="0.35">
      <c r="E14" s="50"/>
      <c r="K14"/>
      <c r="L14"/>
      <c r="M14"/>
      <c r="N14"/>
      <c r="O14"/>
      <c r="P14"/>
      <c r="Q14"/>
    </row>
    <row r="15" spans="1:17" s="12" customFormat="1" x14ac:dyDescent="0.35">
      <c r="E15" s="50"/>
      <c r="K15"/>
      <c r="L15"/>
      <c r="M15"/>
      <c r="N15"/>
      <c r="O15"/>
      <c r="P15"/>
      <c r="Q15"/>
    </row>
    <row r="16" spans="1:17" s="12" customFormat="1" x14ac:dyDescent="0.35">
      <c r="E16" s="50"/>
      <c r="K16"/>
      <c r="L16"/>
      <c r="M16"/>
      <c r="N16"/>
      <c r="O16"/>
      <c r="P16"/>
      <c r="Q16"/>
    </row>
    <row r="17" spans="1:17" s="12" customFormat="1" x14ac:dyDescent="0.35">
      <c r="E17" s="50"/>
      <c r="K17"/>
      <c r="L17"/>
      <c r="M17"/>
      <c r="N17"/>
      <c r="O17"/>
      <c r="P17"/>
      <c r="Q17"/>
    </row>
    <row r="18" spans="1:17" s="12" customFormat="1" x14ac:dyDescent="0.35">
      <c r="E18" s="50"/>
      <c r="K18"/>
      <c r="L18"/>
      <c r="M18"/>
      <c r="N18"/>
      <c r="O18"/>
      <c r="P18"/>
      <c r="Q18"/>
    </row>
    <row r="19" spans="1:17" s="12" customFormat="1" x14ac:dyDescent="0.35">
      <c r="E19" s="50"/>
      <c r="K19"/>
      <c r="L19"/>
      <c r="M19"/>
      <c r="N19"/>
      <c r="O19"/>
      <c r="P19"/>
      <c r="Q19"/>
    </row>
    <row r="20" spans="1:17" s="12" customFormat="1" x14ac:dyDescent="0.35">
      <c r="A20" s="50"/>
      <c r="B20" s="50"/>
      <c r="C20" s="50"/>
      <c r="D20" s="50"/>
      <c r="E20" s="50"/>
      <c r="K20"/>
      <c r="L20"/>
      <c r="M20"/>
      <c r="N20"/>
      <c r="O20"/>
      <c r="P20"/>
      <c r="Q20"/>
    </row>
    <row r="21" spans="1:17" s="12" customFormat="1" x14ac:dyDescent="0.35">
      <c r="A21" s="50"/>
      <c r="B21" s="50"/>
      <c r="C21" s="50"/>
      <c r="D21" s="50"/>
      <c r="E21" s="50"/>
      <c r="K21"/>
      <c r="L21"/>
      <c r="M21"/>
      <c r="N21"/>
      <c r="O21"/>
      <c r="P21"/>
      <c r="Q21"/>
    </row>
    <row r="22" spans="1:17" s="12" customFormat="1" x14ac:dyDescent="0.35">
      <c r="A22" s="50"/>
      <c r="B22" s="50"/>
      <c r="C22" s="50"/>
      <c r="D22" s="50"/>
      <c r="E22" s="50"/>
      <c r="K22"/>
      <c r="L22"/>
      <c r="M22"/>
      <c r="N22"/>
      <c r="O22"/>
      <c r="P22"/>
      <c r="Q22"/>
    </row>
    <row r="23" spans="1:17" s="12" customFormat="1" x14ac:dyDescent="0.35">
      <c r="A23" s="50"/>
      <c r="B23" s="50"/>
      <c r="C23" s="50"/>
      <c r="D23" s="50"/>
      <c r="K23"/>
      <c r="L23"/>
      <c r="M23"/>
      <c r="N23"/>
      <c r="O23"/>
      <c r="P23"/>
      <c r="Q23"/>
    </row>
    <row r="24" spans="1:17" s="12" customFormat="1" x14ac:dyDescent="0.35">
      <c r="A24" s="50"/>
      <c r="B24" s="50"/>
      <c r="C24" s="50"/>
      <c r="D24" s="50"/>
      <c r="K24"/>
      <c r="L24"/>
      <c r="M24"/>
      <c r="N24"/>
      <c r="O24"/>
      <c r="P24"/>
      <c r="Q24"/>
    </row>
    <row r="25" spans="1:17" s="12" customFormat="1" x14ac:dyDescent="0.35">
      <c r="A25" s="50"/>
      <c r="B25" s="50"/>
      <c r="C25" s="50"/>
      <c r="D25" s="50"/>
      <c r="K25"/>
      <c r="L25"/>
      <c r="M25"/>
      <c r="N25"/>
      <c r="O25"/>
      <c r="P25"/>
      <c r="Q25"/>
    </row>
    <row r="26" spans="1:17" s="12" customFormat="1" x14ac:dyDescent="0.35">
      <c r="A26" s="50"/>
      <c r="B26" s="50"/>
      <c r="C26" s="50"/>
      <c r="D26" s="50"/>
      <c r="K26"/>
      <c r="L26"/>
      <c r="M26"/>
      <c r="N26"/>
      <c r="O26"/>
      <c r="P26"/>
      <c r="Q26"/>
    </row>
    <row r="27" spans="1:17" s="12" customFormat="1" x14ac:dyDescent="0.35">
      <c r="A27" s="50"/>
      <c r="B27" s="50"/>
      <c r="C27" s="50"/>
      <c r="D27" s="50"/>
      <c r="K27"/>
      <c r="L27"/>
      <c r="M27"/>
      <c r="N27"/>
      <c r="O27"/>
      <c r="P27"/>
      <c r="Q27"/>
    </row>
    <row r="28" spans="1:17" s="12" customFormat="1" x14ac:dyDescent="0.35">
      <c r="A28" s="50"/>
      <c r="B28" s="50"/>
      <c r="C28" s="50"/>
      <c r="D28" s="50"/>
      <c r="K28"/>
      <c r="L28"/>
      <c r="M28"/>
      <c r="N28"/>
      <c r="O28"/>
      <c r="P28"/>
      <c r="Q28"/>
    </row>
    <row r="29" spans="1:17" s="12" customFormat="1" x14ac:dyDescent="0.35">
      <c r="A29" s="50"/>
      <c r="B29" s="50"/>
      <c r="C29" s="50"/>
      <c r="D29" s="50"/>
      <c r="K29"/>
      <c r="L29"/>
      <c r="M29"/>
      <c r="N29"/>
      <c r="O29"/>
      <c r="P29"/>
      <c r="Q29"/>
    </row>
    <row r="30" spans="1:17" s="12" customFormat="1" x14ac:dyDescent="0.35">
      <c r="K30"/>
      <c r="L30"/>
      <c r="M30"/>
      <c r="N30"/>
      <c r="O30"/>
      <c r="P30"/>
      <c r="Q30"/>
    </row>
    <row r="31" spans="1:17" s="12" customFormat="1" x14ac:dyDescent="0.35">
      <c r="K31"/>
      <c r="L31"/>
      <c r="M31"/>
      <c r="N31"/>
      <c r="O31"/>
      <c r="P31"/>
      <c r="Q31"/>
    </row>
    <row r="32" spans="1:17" s="12" customFormat="1" x14ac:dyDescent="0.35">
      <c r="K32"/>
      <c r="L32"/>
      <c r="M32"/>
      <c r="N32"/>
      <c r="O32"/>
      <c r="P32"/>
      <c r="Q32"/>
    </row>
    <row r="33" spans="11:17" s="12" customFormat="1" x14ac:dyDescent="0.35">
      <c r="K33"/>
      <c r="L33"/>
      <c r="M33"/>
      <c r="N33"/>
      <c r="O33"/>
      <c r="P33"/>
      <c r="Q33"/>
    </row>
    <row r="34" spans="11:17" s="12" customFormat="1" x14ac:dyDescent="0.35">
      <c r="K34"/>
      <c r="L34"/>
      <c r="M34"/>
      <c r="N34"/>
      <c r="O34"/>
      <c r="P34"/>
      <c r="Q34"/>
    </row>
    <row r="35" spans="11:17" s="12" customFormat="1" x14ac:dyDescent="0.35">
      <c r="K35"/>
      <c r="L35"/>
      <c r="M35"/>
      <c r="N35"/>
      <c r="O35"/>
      <c r="P35"/>
      <c r="Q35"/>
    </row>
    <row r="36" spans="11:17" s="12" customFormat="1" x14ac:dyDescent="0.35">
      <c r="K36"/>
      <c r="L36"/>
      <c r="M36"/>
      <c r="N36"/>
      <c r="O36"/>
      <c r="P36"/>
      <c r="Q36"/>
    </row>
    <row r="37" spans="11:17" s="12" customFormat="1" x14ac:dyDescent="0.35">
      <c r="K37"/>
      <c r="L37"/>
      <c r="M37"/>
      <c r="N37"/>
      <c r="O37"/>
      <c r="P37"/>
      <c r="Q37"/>
    </row>
    <row r="38" spans="11:17" s="12" customFormat="1" x14ac:dyDescent="0.35">
      <c r="K38"/>
      <c r="L38"/>
      <c r="M38"/>
      <c r="N38"/>
      <c r="O38"/>
      <c r="P38"/>
      <c r="Q38"/>
    </row>
  </sheetData>
  <mergeCells count="2">
    <mergeCell ref="A1:A2"/>
    <mergeCell ref="B1:J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OO</vt:lpstr>
      <vt:lpstr>Calcs</vt:lpstr>
      <vt:lpstr>Outputs</vt:lpstr>
      <vt:lpstr>Retention</vt:lpstr>
      <vt:lpstr>Chart1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Fischenich</dc:creator>
  <cp:lastModifiedBy>Craig Fischenich</cp:lastModifiedBy>
  <cp:lastPrinted>2019-08-27T15:31:16Z</cp:lastPrinted>
  <dcterms:created xsi:type="dcterms:W3CDTF">2019-08-26T18:45:03Z</dcterms:created>
  <dcterms:modified xsi:type="dcterms:W3CDTF">2019-09-12T08:09:32Z</dcterms:modified>
</cp:coreProperties>
</file>